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BOX\Downloads\"/>
    </mc:Choice>
  </mc:AlternateContent>
  <bookViews>
    <workbookView xWindow="0" yWindow="0" windowWidth="20490" windowHeight="7530" firstSheet="1" activeTab="2"/>
  </bookViews>
  <sheets>
    <sheet name="PROCEDIMIENTOS" sheetId="33" state="hidden" r:id="rId1"/>
    <sheet name="ACCION MKT" sheetId="39" r:id="rId2"/>
    <sheet name="PL OFERTA" sheetId="31" r:id="rId3"/>
    <sheet name="LP" sheetId="35" r:id="rId4"/>
    <sheet name="REGLAMENTO" sheetId="32" r:id="rId5"/>
    <sheet name="STOCK" sheetId="37" r:id="rId6"/>
    <sheet name="VTA" sheetId="38" state="hidden" r:id="rId7"/>
  </sheets>
  <externalReferences>
    <externalReference r:id="rId8"/>
    <externalReference r:id="rId9"/>
    <externalReference r:id="rId10"/>
  </externalReferences>
  <definedNames>
    <definedName name="_xlnm._FilterDatabase" localSheetId="3" hidden="1">LP!$A$3:$BH$1864</definedName>
    <definedName name="_xlnm._FilterDatabase" localSheetId="2" hidden="1">'PL OFERTA'!$D$4:$AH$4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E18" i="31" l="1"/>
  <c r="AE42" i="31"/>
  <c r="U42" i="31"/>
  <c r="U18" i="31"/>
  <c r="U43" i="31"/>
  <c r="U44" i="31"/>
  <c r="U45" i="31"/>
  <c r="F42" i="31"/>
  <c r="Z42" i="31" s="1"/>
  <c r="G42" i="31"/>
  <c r="H42" i="31"/>
  <c r="F18" i="31"/>
  <c r="G18" i="31"/>
  <c r="H18" i="31"/>
  <c r="J18" i="31" s="1"/>
  <c r="W42" i="31" l="1"/>
  <c r="W18" i="31"/>
  <c r="I42" i="31"/>
  <c r="Z18" i="31"/>
  <c r="J42" i="31"/>
  <c r="I18" i="31"/>
  <c r="AE32" i="31"/>
  <c r="U32" i="31"/>
  <c r="P32" i="31"/>
  <c r="O32" i="31"/>
  <c r="L32" i="31"/>
  <c r="K32" i="31"/>
  <c r="H32" i="31"/>
  <c r="G32" i="31"/>
  <c r="F32" i="31"/>
  <c r="AE31" i="31"/>
  <c r="U31" i="31"/>
  <c r="P31" i="31"/>
  <c r="O31" i="31"/>
  <c r="L31" i="31"/>
  <c r="K31" i="31"/>
  <c r="H31" i="31"/>
  <c r="G31" i="31"/>
  <c r="F31" i="31"/>
  <c r="J31" i="31" l="1"/>
  <c r="M31" i="31"/>
  <c r="AH31" i="31"/>
  <c r="W31" i="31" s="1"/>
  <c r="M32" i="31"/>
  <c r="R31" i="31"/>
  <c r="AH32" i="31"/>
  <c r="Z32" i="31" s="1"/>
  <c r="R32" i="31"/>
  <c r="J32" i="31"/>
  <c r="N32" i="31"/>
  <c r="I32" i="31"/>
  <c r="Q32" i="31"/>
  <c r="N31" i="31"/>
  <c r="I31" i="31"/>
  <c r="Q31" i="31"/>
  <c r="AC31" i="31" l="1"/>
  <c r="Z31" i="31"/>
  <c r="W32" i="31"/>
  <c r="AC32" i="31"/>
  <c r="AG23" i="31"/>
  <c r="AG22" i="31"/>
  <c r="F26" i="31"/>
  <c r="F9" i="31"/>
  <c r="F10" i="31"/>
  <c r="F34" i="31"/>
  <c r="F35" i="31"/>
  <c r="F17" i="31"/>
  <c r="F25" i="31"/>
  <c r="BI35" i="31"/>
  <c r="BH35" i="31"/>
  <c r="BG35" i="31"/>
  <c r="BF35" i="31"/>
  <c r="BE35" i="31"/>
  <c r="BD35" i="31"/>
  <c r="BC35" i="31"/>
  <c r="BB35" i="31"/>
  <c r="BA35" i="31"/>
  <c r="AZ35" i="31"/>
  <c r="AY35" i="31"/>
  <c r="AX35" i="31"/>
  <c r="AE35" i="31"/>
  <c r="U35" i="31"/>
  <c r="P35" i="31"/>
  <c r="O35" i="31"/>
  <c r="L35" i="31"/>
  <c r="K35" i="31"/>
  <c r="H35" i="31"/>
  <c r="G35" i="31"/>
  <c r="BI34" i="31"/>
  <c r="BH34" i="31"/>
  <c r="BG34" i="31"/>
  <c r="BF34" i="31"/>
  <c r="BE34" i="31"/>
  <c r="BD34" i="31"/>
  <c r="BC34" i="31"/>
  <c r="BB34" i="31"/>
  <c r="BA34" i="31"/>
  <c r="AZ34" i="31"/>
  <c r="AY34" i="31"/>
  <c r="AX34" i="31"/>
  <c r="AE34" i="31"/>
  <c r="U34" i="31"/>
  <c r="P34" i="31"/>
  <c r="O34" i="31"/>
  <c r="L34" i="31"/>
  <c r="K34" i="31"/>
  <c r="H34" i="31"/>
  <c r="G34" i="31"/>
  <c r="BI10" i="31"/>
  <c r="BH10" i="31"/>
  <c r="BG10" i="31"/>
  <c r="BF10" i="31"/>
  <c r="BE10" i="31"/>
  <c r="BD10" i="31"/>
  <c r="BC10" i="31"/>
  <c r="BB10" i="31"/>
  <c r="BA10" i="31"/>
  <c r="AZ10" i="31"/>
  <c r="AY10" i="31"/>
  <c r="AX10" i="31"/>
  <c r="AE10" i="31"/>
  <c r="U10" i="31"/>
  <c r="P10" i="31"/>
  <c r="O10" i="31"/>
  <c r="L10" i="31"/>
  <c r="K10" i="31"/>
  <c r="H10" i="31"/>
  <c r="G10" i="31"/>
  <c r="BI9" i="31"/>
  <c r="BH9" i="31"/>
  <c r="BG9" i="31"/>
  <c r="BF9" i="31"/>
  <c r="BE9" i="31"/>
  <c r="BD9" i="31"/>
  <c r="BC9" i="31"/>
  <c r="BB9" i="31"/>
  <c r="BA9" i="31"/>
  <c r="AZ9" i="31"/>
  <c r="AY9" i="31"/>
  <c r="AX9" i="31"/>
  <c r="AE9" i="31"/>
  <c r="U9" i="31"/>
  <c r="P9" i="31"/>
  <c r="O9" i="31"/>
  <c r="L9" i="31"/>
  <c r="K9" i="31"/>
  <c r="H9" i="31"/>
  <c r="G9" i="31"/>
  <c r="BI26" i="31"/>
  <c r="BH26" i="31"/>
  <c r="BG26" i="31"/>
  <c r="BF26" i="31"/>
  <c r="BE26" i="31"/>
  <c r="BD26" i="31"/>
  <c r="BC26" i="31"/>
  <c r="BB26" i="31"/>
  <c r="BA26" i="31"/>
  <c r="AZ26" i="31"/>
  <c r="AY26" i="31"/>
  <c r="AX26" i="31"/>
  <c r="AE26" i="31"/>
  <c r="U26" i="31"/>
  <c r="P26" i="31"/>
  <c r="O26" i="31"/>
  <c r="L26" i="31"/>
  <c r="K26" i="31"/>
  <c r="H26" i="31"/>
  <c r="G26" i="31"/>
  <c r="BI25" i="31"/>
  <c r="BH25" i="31"/>
  <c r="BG25" i="31"/>
  <c r="BF25" i="31"/>
  <c r="BE25" i="31"/>
  <c r="BD25" i="31"/>
  <c r="BC25" i="31"/>
  <c r="BB25" i="31"/>
  <c r="BA25" i="31"/>
  <c r="AZ25" i="31"/>
  <c r="AY25" i="31"/>
  <c r="AX25" i="31"/>
  <c r="AE25" i="31"/>
  <c r="U25" i="31"/>
  <c r="R25" i="31"/>
  <c r="P25" i="31"/>
  <c r="O25" i="31"/>
  <c r="Q25" i="31" s="1"/>
  <c r="L25" i="31"/>
  <c r="K25" i="31"/>
  <c r="H25" i="31"/>
  <c r="G25" i="31"/>
  <c r="J34" i="31" l="1"/>
  <c r="I25" i="31"/>
  <c r="R10" i="31"/>
  <c r="R9" i="31"/>
  <c r="M35" i="31"/>
  <c r="J26" i="31"/>
  <c r="J25" i="31"/>
  <c r="J9" i="31"/>
  <c r="N25" i="31"/>
  <c r="I34" i="31"/>
  <c r="R35" i="31"/>
  <c r="Q26" i="31"/>
  <c r="AH10" i="31"/>
  <c r="AG9" i="31" s="1"/>
  <c r="AH9" i="31" s="1"/>
  <c r="N34" i="31"/>
  <c r="R26" i="31"/>
  <c r="I9" i="31"/>
  <c r="J10" i="31"/>
  <c r="I26" i="31"/>
  <c r="N10" i="31"/>
  <c r="R34" i="31"/>
  <c r="AH35" i="31"/>
  <c r="Z35" i="31" s="1"/>
  <c r="AH26" i="31"/>
  <c r="W26" i="31" s="1"/>
  <c r="N9" i="31"/>
  <c r="J35" i="31"/>
  <c r="M26" i="31"/>
  <c r="Q10" i="31"/>
  <c r="Q9" i="31"/>
  <c r="AH34" i="31"/>
  <c r="AC34" i="31" s="1"/>
  <c r="I10" i="31"/>
  <c r="M34" i="31"/>
  <c r="N35" i="31"/>
  <c r="M25" i="31"/>
  <c r="N26" i="31"/>
  <c r="I35" i="31"/>
  <c r="Q35" i="31"/>
  <c r="M10" i="31"/>
  <c r="Q34" i="31"/>
  <c r="M9" i="31"/>
  <c r="Z10" i="31" l="1"/>
  <c r="AC35" i="31"/>
  <c r="Z9" i="31"/>
  <c r="AC9" i="31"/>
  <c r="AG25" i="31"/>
  <c r="AH25" i="31" s="1"/>
  <c r="W10" i="31"/>
  <c r="W35" i="31"/>
  <c r="Z34" i="31"/>
  <c r="W34" i="31"/>
  <c r="AC26" i="31"/>
  <c r="Z26" i="31"/>
  <c r="AC10" i="31"/>
  <c r="W9" i="31"/>
  <c r="W25" i="31" l="1"/>
  <c r="Z25" i="31"/>
  <c r="AC25" i="31"/>
  <c r="AG5" i="31" l="1"/>
  <c r="F39" i="31" l="1"/>
  <c r="G39" i="31"/>
  <c r="H39" i="31"/>
  <c r="AE24" i="31"/>
  <c r="AH24" i="31" s="1"/>
  <c r="U24" i="31"/>
  <c r="P24" i="31"/>
  <c r="O24" i="31"/>
  <c r="L24" i="31"/>
  <c r="K24" i="31"/>
  <c r="H24" i="31"/>
  <c r="G24" i="31"/>
  <c r="F24" i="31"/>
  <c r="W24" i="31" s="1"/>
  <c r="AE23" i="31"/>
  <c r="AH23" i="31" s="1"/>
  <c r="U23" i="31"/>
  <c r="P23" i="31"/>
  <c r="O23" i="31"/>
  <c r="L23" i="31"/>
  <c r="K23" i="31"/>
  <c r="H23" i="31"/>
  <c r="G23" i="31"/>
  <c r="F23" i="31"/>
  <c r="AE22" i="31"/>
  <c r="AH22" i="31" s="1"/>
  <c r="U22" i="31"/>
  <c r="P22" i="31"/>
  <c r="O22" i="31"/>
  <c r="L22" i="31"/>
  <c r="K22" i="31"/>
  <c r="H22" i="31"/>
  <c r="G22" i="31"/>
  <c r="F22" i="31"/>
  <c r="M22" i="31" l="1"/>
  <c r="J23" i="31"/>
  <c r="W22" i="31"/>
  <c r="I23" i="31"/>
  <c r="N23" i="31"/>
  <c r="J24" i="31"/>
  <c r="AC24" i="31"/>
  <c r="R23" i="31"/>
  <c r="R24" i="31"/>
  <c r="N24" i="31"/>
  <c r="Z23" i="31"/>
  <c r="I39" i="31"/>
  <c r="J39" i="31"/>
  <c r="Z22" i="31"/>
  <c r="N22" i="31"/>
  <c r="AC22" i="31"/>
  <c r="I22" i="31"/>
  <c r="Q22" i="31"/>
  <c r="J22" i="31"/>
  <c r="R22" i="31"/>
  <c r="W23" i="31"/>
  <c r="M24" i="31"/>
  <c r="Z24" i="31"/>
  <c r="M23" i="31"/>
  <c r="AC23" i="31"/>
  <c r="I24" i="31"/>
  <c r="Q24" i="31"/>
  <c r="Q23" i="31"/>
  <c r="BI46" i="31" l="1"/>
  <c r="BH46" i="31"/>
  <c r="BG46" i="31"/>
  <c r="BF46" i="31"/>
  <c r="BE46" i="31"/>
  <c r="BD46" i="31"/>
  <c r="BC46" i="31"/>
  <c r="BB46" i="31"/>
  <c r="BA46" i="31"/>
  <c r="AZ46" i="31"/>
  <c r="AY46" i="31"/>
  <c r="AX46" i="31"/>
  <c r="AE46" i="31"/>
  <c r="AH46" i="31" s="1"/>
  <c r="U46" i="31"/>
  <c r="P46" i="31"/>
  <c r="O46" i="31"/>
  <c r="L46" i="31"/>
  <c r="K46" i="31"/>
  <c r="H46" i="31"/>
  <c r="G46" i="31"/>
  <c r="F46" i="31"/>
  <c r="BI45" i="31"/>
  <c r="BH45" i="31"/>
  <c r="BG45" i="31"/>
  <c r="BF45" i="31"/>
  <c r="BE45" i="31"/>
  <c r="BD45" i="31"/>
  <c r="BC45" i="31"/>
  <c r="BB45" i="31"/>
  <c r="BA45" i="31"/>
  <c r="AZ45" i="31"/>
  <c r="AY45" i="31"/>
  <c r="AX45" i="31"/>
  <c r="AE45" i="31"/>
  <c r="AH45" i="31" s="1"/>
  <c r="P45" i="31"/>
  <c r="O45" i="31"/>
  <c r="L45" i="31"/>
  <c r="K45" i="31"/>
  <c r="H45" i="31"/>
  <c r="G45" i="31"/>
  <c r="F45" i="31"/>
  <c r="BI44" i="31"/>
  <c r="BH44" i="31"/>
  <c r="BG44" i="31"/>
  <c r="BF44" i="31"/>
  <c r="BE44" i="31"/>
  <c r="BD44" i="31"/>
  <c r="BC44" i="31"/>
  <c r="BB44" i="31"/>
  <c r="BA44" i="31"/>
  <c r="AZ44" i="31"/>
  <c r="AY44" i="31"/>
  <c r="AX44" i="31"/>
  <c r="AE44" i="31"/>
  <c r="AH44" i="31" s="1"/>
  <c r="P44" i="31"/>
  <c r="O44" i="31"/>
  <c r="L44" i="31"/>
  <c r="K44" i="31"/>
  <c r="H44" i="31"/>
  <c r="G44" i="31"/>
  <c r="F44" i="31"/>
  <c r="J46" i="31" l="1"/>
  <c r="AC44" i="31"/>
  <c r="Z44" i="31"/>
  <c r="W44" i="31"/>
  <c r="M45" i="31"/>
  <c r="M46" i="31"/>
  <c r="Z46" i="31"/>
  <c r="W45" i="31"/>
  <c r="Z45" i="31"/>
  <c r="M44" i="31"/>
  <c r="W46" i="31"/>
  <c r="J45" i="31"/>
  <c r="Q44" i="31"/>
  <c r="AC45" i="31"/>
  <c r="I45" i="31"/>
  <c r="R46" i="31"/>
  <c r="I46" i="31"/>
  <c r="R44" i="31"/>
  <c r="I44" i="31"/>
  <c r="R45" i="31"/>
  <c r="J44" i="31"/>
  <c r="Q45" i="31"/>
  <c r="N44" i="31"/>
  <c r="N45" i="31"/>
  <c r="N46" i="31"/>
  <c r="AC46" i="31"/>
  <c r="Q46" i="31"/>
  <c r="P43" i="31" l="1"/>
  <c r="O43" i="31"/>
  <c r="L43" i="31"/>
  <c r="K43" i="31"/>
  <c r="H43" i="31"/>
  <c r="G43" i="31"/>
  <c r="F43" i="31"/>
  <c r="U11" i="31"/>
  <c r="P11" i="31"/>
  <c r="O11" i="31"/>
  <c r="Q11" i="31" s="1"/>
  <c r="L11" i="31"/>
  <c r="K11" i="31"/>
  <c r="M11" i="31" s="1"/>
  <c r="H11" i="31"/>
  <c r="I11" i="31" s="1"/>
  <c r="G11" i="31"/>
  <c r="U27" i="31"/>
  <c r="P27" i="31"/>
  <c r="O27" i="31"/>
  <c r="R27" i="31" s="1"/>
  <c r="L27" i="31"/>
  <c r="K27" i="31"/>
  <c r="N27" i="31" s="1"/>
  <c r="H27" i="31"/>
  <c r="J27" i="31" s="1"/>
  <c r="G27" i="31"/>
  <c r="I27" i="31" l="1"/>
  <c r="J11" i="31"/>
  <c r="N43" i="31"/>
  <c r="R43" i="31"/>
  <c r="J43" i="31"/>
  <c r="Q27" i="31"/>
  <c r="N11" i="31"/>
  <c r="M43" i="31"/>
  <c r="R11" i="31"/>
  <c r="M27" i="31"/>
  <c r="I43" i="31"/>
  <c r="Q43" i="31"/>
  <c r="F48" i="31" l="1"/>
  <c r="G48" i="31"/>
  <c r="H48" i="31"/>
  <c r="K48" i="31"/>
  <c r="L48" i="31"/>
  <c r="O48" i="31"/>
  <c r="P48" i="31"/>
  <c r="U48" i="31"/>
  <c r="AE48" i="31"/>
  <c r="F49" i="31"/>
  <c r="G49" i="31"/>
  <c r="H49" i="31"/>
  <c r="K49" i="31"/>
  <c r="L49" i="31"/>
  <c r="O49" i="31"/>
  <c r="P49" i="31"/>
  <c r="U49" i="31"/>
  <c r="AE49" i="31"/>
  <c r="F50" i="31"/>
  <c r="G50" i="31"/>
  <c r="H50" i="31"/>
  <c r="K50" i="31"/>
  <c r="L50" i="31"/>
  <c r="O50" i="31"/>
  <c r="P50" i="31"/>
  <c r="U50" i="31"/>
  <c r="AE50" i="31"/>
  <c r="F51" i="31"/>
  <c r="G51" i="31"/>
  <c r="H51" i="31"/>
  <c r="K51" i="31"/>
  <c r="L51" i="31"/>
  <c r="O51" i="31"/>
  <c r="P51" i="31"/>
  <c r="U51" i="31"/>
  <c r="AE51" i="31"/>
  <c r="AX51" i="31"/>
  <c r="AY51" i="31"/>
  <c r="AZ51" i="31"/>
  <c r="BA51" i="31"/>
  <c r="BB51" i="31"/>
  <c r="BC51" i="31"/>
  <c r="BD51" i="31"/>
  <c r="BE51" i="31"/>
  <c r="BF51" i="31"/>
  <c r="BG51" i="31"/>
  <c r="BH51" i="31"/>
  <c r="BI51" i="31"/>
  <c r="F52" i="31"/>
  <c r="G52" i="31"/>
  <c r="H52" i="31"/>
  <c r="K52" i="31"/>
  <c r="L52" i="31"/>
  <c r="O52" i="31"/>
  <c r="P52" i="31"/>
  <c r="U52" i="31"/>
  <c r="AE52" i="31"/>
  <c r="AX52" i="31"/>
  <c r="AY52" i="31"/>
  <c r="AZ52" i="31"/>
  <c r="BA52" i="31"/>
  <c r="BB52" i="31"/>
  <c r="BC52" i="31"/>
  <c r="BD52" i="31"/>
  <c r="BE52" i="31"/>
  <c r="BF52" i="31"/>
  <c r="BG52" i="31"/>
  <c r="BH52" i="31"/>
  <c r="BI52" i="31"/>
  <c r="F53" i="31"/>
  <c r="G53" i="31"/>
  <c r="H53" i="31"/>
  <c r="K53" i="31"/>
  <c r="L53" i="31"/>
  <c r="O53" i="31"/>
  <c r="P53" i="31"/>
  <c r="U53" i="31"/>
  <c r="AE53" i="31"/>
  <c r="AX53" i="31"/>
  <c r="AY53" i="31"/>
  <c r="AZ53" i="31"/>
  <c r="BA53" i="31"/>
  <c r="BB53" i="31"/>
  <c r="BC53" i="31"/>
  <c r="BD53" i="31"/>
  <c r="BE53" i="31"/>
  <c r="BF53" i="31"/>
  <c r="BG53" i="31"/>
  <c r="BH53" i="31"/>
  <c r="BI53" i="31"/>
  <c r="F54" i="31"/>
  <c r="G54" i="31"/>
  <c r="H54" i="31"/>
  <c r="K54" i="31"/>
  <c r="L54" i="31"/>
  <c r="O54" i="31"/>
  <c r="P54" i="31"/>
  <c r="U54" i="31"/>
  <c r="AE54" i="31"/>
  <c r="AX54" i="31"/>
  <c r="AY54" i="31"/>
  <c r="AZ54" i="31"/>
  <c r="BA54" i="31"/>
  <c r="BB54" i="31"/>
  <c r="BC54" i="31"/>
  <c r="BD54" i="31"/>
  <c r="BE54" i="31"/>
  <c r="BF54" i="31"/>
  <c r="BG54" i="31"/>
  <c r="BH54" i="31"/>
  <c r="BI54" i="31"/>
  <c r="F55" i="31"/>
  <c r="G55" i="31"/>
  <c r="H55" i="31"/>
  <c r="K55" i="31"/>
  <c r="L55" i="31"/>
  <c r="O55" i="31"/>
  <c r="P55" i="31"/>
  <c r="U55" i="31"/>
  <c r="AE55" i="31"/>
  <c r="AX55" i="31"/>
  <c r="AY55" i="31"/>
  <c r="AZ55" i="31"/>
  <c r="BA55" i="31"/>
  <c r="BB55" i="31"/>
  <c r="BC55" i="31"/>
  <c r="BD55" i="31"/>
  <c r="BE55" i="31"/>
  <c r="BF55" i="31"/>
  <c r="BG55" i="31"/>
  <c r="BH55" i="31"/>
  <c r="BI55" i="31"/>
  <c r="F56" i="31"/>
  <c r="G56" i="31"/>
  <c r="H56" i="31"/>
  <c r="K56" i="31"/>
  <c r="L56" i="31"/>
  <c r="O56" i="31"/>
  <c r="P56" i="31"/>
  <c r="U56" i="31"/>
  <c r="AE56" i="31"/>
  <c r="AX56" i="31"/>
  <c r="AY56" i="31"/>
  <c r="AZ56" i="31"/>
  <c r="BA56" i="31"/>
  <c r="BB56" i="31"/>
  <c r="BC56" i="31"/>
  <c r="BD56" i="31"/>
  <c r="BE56" i="31"/>
  <c r="BF56" i="31"/>
  <c r="BG56" i="31"/>
  <c r="BH56" i="31"/>
  <c r="BI56" i="31"/>
  <c r="F57" i="31"/>
  <c r="G57" i="31"/>
  <c r="H57" i="31"/>
  <c r="K57" i="31"/>
  <c r="L57" i="31"/>
  <c r="O57" i="31"/>
  <c r="P57" i="31"/>
  <c r="U57" i="31"/>
  <c r="AE57" i="31"/>
  <c r="AX57" i="31"/>
  <c r="AY57" i="31"/>
  <c r="AZ57" i="31"/>
  <c r="BA57" i="31"/>
  <c r="BB57" i="31"/>
  <c r="BC57" i="31"/>
  <c r="BD57" i="31"/>
  <c r="BE57" i="31"/>
  <c r="BF57" i="31"/>
  <c r="BG57" i="31"/>
  <c r="BH57" i="31"/>
  <c r="BI57" i="31"/>
  <c r="AG29" i="31"/>
  <c r="F29" i="31"/>
  <c r="G29" i="31"/>
  <c r="H29" i="31"/>
  <c r="K29" i="31"/>
  <c r="L29" i="31"/>
  <c r="O29" i="31"/>
  <c r="P29" i="31"/>
  <c r="U29" i="31"/>
  <c r="AE29" i="31"/>
  <c r="AH57" i="31" l="1"/>
  <c r="Z57" i="31" s="1"/>
  <c r="AH53" i="31"/>
  <c r="AH49" i="31"/>
  <c r="AH56" i="31"/>
  <c r="AH52" i="31"/>
  <c r="AH48" i="31"/>
  <c r="Z48" i="31" s="1"/>
  <c r="AH55" i="31"/>
  <c r="AH51" i="31"/>
  <c r="AH54" i="31"/>
  <c r="Z54" i="31" s="1"/>
  <c r="AH50" i="31"/>
  <c r="Z50" i="31" s="1"/>
  <c r="J29" i="31"/>
  <c r="Q48" i="31"/>
  <c r="M51" i="31"/>
  <c r="I56" i="31"/>
  <c r="I53" i="31"/>
  <c r="Q29" i="31"/>
  <c r="W49" i="31"/>
  <c r="M50" i="31"/>
  <c r="M49" i="31"/>
  <c r="M48" i="31"/>
  <c r="N29" i="31"/>
  <c r="R56" i="31"/>
  <c r="I29" i="31"/>
  <c r="R29" i="31"/>
  <c r="N48" i="31"/>
  <c r="I51" i="31"/>
  <c r="AC49" i="31"/>
  <c r="I57" i="31"/>
  <c r="M53" i="31"/>
  <c r="I55" i="31"/>
  <c r="J56" i="31"/>
  <c r="Q52" i="31"/>
  <c r="R55" i="31"/>
  <c r="Q56" i="31"/>
  <c r="M55" i="31"/>
  <c r="N51" i="31"/>
  <c r="I48" i="31"/>
  <c r="R54" i="31"/>
  <c r="Q53" i="31"/>
  <c r="J52" i="31"/>
  <c r="N49" i="31"/>
  <c r="M56" i="31"/>
  <c r="J55" i="31"/>
  <c r="Q51" i="31"/>
  <c r="N50" i="31"/>
  <c r="Q49" i="31"/>
  <c r="W55" i="31"/>
  <c r="Q57" i="31"/>
  <c r="Q55" i="31"/>
  <c r="R52" i="31"/>
  <c r="Q50" i="31"/>
  <c r="Q54" i="31"/>
  <c r="N53" i="31"/>
  <c r="N56" i="31"/>
  <c r="J53" i="31"/>
  <c r="M52" i="31"/>
  <c r="I50" i="31"/>
  <c r="M57" i="31"/>
  <c r="J57" i="31"/>
  <c r="M54" i="31"/>
  <c r="AC53" i="31"/>
  <c r="W52" i="31"/>
  <c r="I52" i="31"/>
  <c r="W51" i="31"/>
  <c r="J50" i="31"/>
  <c r="I49" i="31"/>
  <c r="R53" i="31"/>
  <c r="N57" i="31"/>
  <c r="J54" i="31"/>
  <c r="Z49" i="31"/>
  <c r="I54" i="31"/>
  <c r="N52" i="31"/>
  <c r="R48" i="31"/>
  <c r="J48" i="31"/>
  <c r="R57" i="31"/>
  <c r="R49" i="31"/>
  <c r="J49" i="31"/>
  <c r="AC54" i="31"/>
  <c r="N54" i="31"/>
  <c r="R50" i="31"/>
  <c r="N55" i="31"/>
  <c r="R51" i="31"/>
  <c r="J51" i="31"/>
  <c r="AH29" i="31"/>
  <c r="Z29" i="31" s="1"/>
  <c r="M29" i="31"/>
  <c r="W50" i="31" l="1"/>
  <c r="W29" i="31"/>
  <c r="AC29" i="31"/>
  <c r="W48" i="31"/>
  <c r="AC50" i="31"/>
  <c r="AC48" i="31"/>
  <c r="W54" i="31"/>
  <c r="AC57" i="31"/>
  <c r="W57" i="31"/>
  <c r="Z51" i="31"/>
  <c r="W53" i="31"/>
  <c r="AC56" i="31"/>
  <c r="W56" i="31"/>
  <c r="Z56" i="31"/>
  <c r="AC51" i="31"/>
  <c r="Z53" i="31"/>
  <c r="AC52" i="31"/>
  <c r="Z52" i="31"/>
  <c r="AC55" i="31"/>
  <c r="Z55" i="31"/>
  <c r="AE47" i="31" l="1"/>
  <c r="AH47" i="31" s="1"/>
  <c r="F47" i="31"/>
  <c r="G47" i="31"/>
  <c r="H47" i="31"/>
  <c r="K47" i="31"/>
  <c r="L47" i="31"/>
  <c r="O47" i="31"/>
  <c r="P47" i="31"/>
  <c r="U47" i="31"/>
  <c r="M47" i="31" l="1"/>
  <c r="Q47" i="31"/>
  <c r="N47" i="31"/>
  <c r="I47" i="31"/>
  <c r="AC47" i="31"/>
  <c r="Z47" i="31"/>
  <c r="W47" i="31"/>
  <c r="R47" i="31"/>
  <c r="J47" i="31"/>
  <c r="AE27" i="31" l="1"/>
  <c r="AH27" i="31" s="1"/>
  <c r="W27" i="31" s="1"/>
  <c r="AE11" i="31"/>
  <c r="AH11" i="31" s="1"/>
  <c r="W11" i="31" s="1"/>
  <c r="AE43" i="31"/>
  <c r="AH43" i="31" s="1"/>
  <c r="W43" i="31" l="1"/>
  <c r="Z43" i="31"/>
  <c r="Z27" i="31"/>
  <c r="AC43" i="31"/>
  <c r="AC27" i="31"/>
  <c r="AC11" i="31"/>
  <c r="Z11" i="31"/>
  <c r="D7" i="39" l="1"/>
  <c r="E7" i="39"/>
  <c r="F7" i="39"/>
  <c r="I7" i="39"/>
  <c r="J7" i="39"/>
  <c r="M7" i="39"/>
  <c r="N7" i="39"/>
  <c r="D12" i="39"/>
  <c r="E12" i="39"/>
  <c r="F12" i="39"/>
  <c r="I12" i="39"/>
  <c r="J12" i="39"/>
  <c r="M12" i="39"/>
  <c r="N12" i="39"/>
  <c r="D8" i="39"/>
  <c r="E8" i="39"/>
  <c r="F8" i="39"/>
  <c r="I8" i="39"/>
  <c r="J8" i="39"/>
  <c r="M8" i="39"/>
  <c r="N8" i="39"/>
  <c r="D13" i="39"/>
  <c r="E13" i="39"/>
  <c r="F13" i="39"/>
  <c r="I13" i="39"/>
  <c r="J13" i="39"/>
  <c r="M13" i="39"/>
  <c r="N13" i="39"/>
  <c r="D9" i="39"/>
  <c r="E9" i="39"/>
  <c r="F9" i="39"/>
  <c r="I9" i="39"/>
  <c r="J9" i="39"/>
  <c r="M9" i="39"/>
  <c r="N9" i="39"/>
  <c r="D14" i="39"/>
  <c r="E14" i="39"/>
  <c r="F14" i="39"/>
  <c r="I14" i="39"/>
  <c r="J14" i="39"/>
  <c r="M14" i="39"/>
  <c r="N14" i="39"/>
  <c r="D15" i="39"/>
  <c r="E15" i="39"/>
  <c r="F15" i="39"/>
  <c r="I15" i="39"/>
  <c r="J15" i="39"/>
  <c r="M15" i="39"/>
  <c r="N15" i="39"/>
  <c r="D16" i="39"/>
  <c r="E16" i="39"/>
  <c r="F16" i="39"/>
  <c r="I16" i="39"/>
  <c r="J16" i="39"/>
  <c r="M16" i="39"/>
  <c r="N16" i="39"/>
  <c r="D17" i="39"/>
  <c r="E17" i="39"/>
  <c r="F17" i="39"/>
  <c r="I17" i="39"/>
  <c r="J17" i="39"/>
  <c r="M17" i="39"/>
  <c r="N17" i="39"/>
  <c r="D18" i="39"/>
  <c r="E18" i="39"/>
  <c r="F18" i="39"/>
  <c r="I18" i="39"/>
  <c r="J18" i="39"/>
  <c r="M18" i="39"/>
  <c r="N18" i="39"/>
  <c r="D19" i="39"/>
  <c r="E19" i="39"/>
  <c r="F19" i="39"/>
  <c r="I19" i="39"/>
  <c r="J19" i="39"/>
  <c r="M19" i="39"/>
  <c r="N19" i="39"/>
  <c r="D20" i="39"/>
  <c r="E20" i="39"/>
  <c r="F20" i="39"/>
  <c r="I20" i="39"/>
  <c r="J20" i="39"/>
  <c r="M20" i="39"/>
  <c r="N20" i="39"/>
  <c r="D21" i="39"/>
  <c r="E21" i="39"/>
  <c r="F21" i="39"/>
  <c r="I21" i="39"/>
  <c r="J21" i="39"/>
  <c r="M21" i="39"/>
  <c r="N21" i="39"/>
  <c r="D22" i="39"/>
  <c r="E22" i="39"/>
  <c r="F22" i="39"/>
  <c r="I22" i="39"/>
  <c r="J22" i="39"/>
  <c r="M22" i="39"/>
  <c r="N22" i="39"/>
  <c r="D23" i="39"/>
  <c r="E23" i="39"/>
  <c r="F23" i="39"/>
  <c r="I23" i="39"/>
  <c r="J23" i="39"/>
  <c r="M23" i="39"/>
  <c r="N23" i="39"/>
  <c r="D24" i="39"/>
  <c r="E24" i="39"/>
  <c r="F24" i="39"/>
  <c r="I24" i="39"/>
  <c r="J24" i="39"/>
  <c r="M24" i="39"/>
  <c r="N24" i="39"/>
  <c r="D25" i="39"/>
  <c r="E25" i="39"/>
  <c r="F25" i="39"/>
  <c r="I25" i="39"/>
  <c r="J25" i="39"/>
  <c r="M25" i="39"/>
  <c r="N25" i="39"/>
  <c r="D26" i="39"/>
  <c r="E26" i="39"/>
  <c r="F26" i="39"/>
  <c r="I26" i="39"/>
  <c r="J26" i="39"/>
  <c r="M26" i="39"/>
  <c r="N26" i="39"/>
  <c r="D27" i="39"/>
  <c r="E27" i="39"/>
  <c r="F27" i="39"/>
  <c r="I27" i="39"/>
  <c r="J27" i="39"/>
  <c r="M27" i="39"/>
  <c r="N27" i="39"/>
  <c r="D28" i="39"/>
  <c r="E28" i="39"/>
  <c r="F28" i="39"/>
  <c r="I28" i="39"/>
  <c r="J28" i="39"/>
  <c r="M28" i="39"/>
  <c r="N28" i="39"/>
  <c r="D29" i="39"/>
  <c r="E29" i="39"/>
  <c r="F29" i="39"/>
  <c r="I29" i="39"/>
  <c r="J29" i="39"/>
  <c r="M29" i="39"/>
  <c r="N29" i="39"/>
  <c r="D30" i="39"/>
  <c r="E30" i="39"/>
  <c r="F30" i="39"/>
  <c r="I30" i="39"/>
  <c r="J30" i="39"/>
  <c r="M30" i="39"/>
  <c r="N30" i="39"/>
  <c r="D31" i="39"/>
  <c r="E31" i="39"/>
  <c r="F31" i="39"/>
  <c r="I31" i="39"/>
  <c r="J31" i="39"/>
  <c r="M31" i="39"/>
  <c r="N31" i="39"/>
  <c r="D32" i="39"/>
  <c r="E32" i="39"/>
  <c r="F32" i="39"/>
  <c r="I32" i="39"/>
  <c r="J32" i="39"/>
  <c r="M32" i="39"/>
  <c r="N32" i="39"/>
  <c r="D33" i="39"/>
  <c r="E33" i="39"/>
  <c r="F33" i="39"/>
  <c r="I33" i="39"/>
  <c r="J33" i="39"/>
  <c r="M33" i="39"/>
  <c r="N33" i="39"/>
  <c r="D34" i="39"/>
  <c r="E34" i="39"/>
  <c r="F34" i="39"/>
  <c r="I34" i="39"/>
  <c r="J34" i="39"/>
  <c r="M34" i="39"/>
  <c r="N34" i="39"/>
  <c r="BI5" i="35"/>
  <c r="BI6" i="35"/>
  <c r="BI7" i="35"/>
  <c r="BI8" i="35"/>
  <c r="BI9" i="35"/>
  <c r="BI10" i="35"/>
  <c r="BI11" i="35"/>
  <c r="BI12" i="35"/>
  <c r="BI13" i="35"/>
  <c r="BI14" i="35"/>
  <c r="BI15" i="35"/>
  <c r="BI16" i="35"/>
  <c r="BI17" i="35"/>
  <c r="BI18" i="35"/>
  <c r="BI19" i="35"/>
  <c r="BI20" i="35"/>
  <c r="BI21" i="35"/>
  <c r="BI22" i="35"/>
  <c r="BI23" i="35"/>
  <c r="BI24" i="35"/>
  <c r="BI25" i="35"/>
  <c r="BI26" i="35"/>
  <c r="BI27" i="35"/>
  <c r="BI28" i="35"/>
  <c r="BI29" i="35"/>
  <c r="BI30" i="35"/>
  <c r="BI31" i="35"/>
  <c r="BI32" i="35"/>
  <c r="BI33" i="35"/>
  <c r="BI34" i="35"/>
  <c r="BI35" i="35"/>
  <c r="BI36" i="35"/>
  <c r="BI37" i="35"/>
  <c r="BI38" i="35"/>
  <c r="BI39" i="35"/>
  <c r="BI40" i="35"/>
  <c r="BI41" i="35"/>
  <c r="BI42" i="35"/>
  <c r="BI43" i="35"/>
  <c r="BI44" i="35"/>
  <c r="BI45" i="35"/>
  <c r="BI46" i="35"/>
  <c r="BI47" i="35"/>
  <c r="BI48" i="35"/>
  <c r="BI49" i="35"/>
  <c r="BI50" i="35"/>
  <c r="BI51" i="35"/>
  <c r="BI52" i="35"/>
  <c r="BI53" i="35"/>
  <c r="BI54" i="35"/>
  <c r="BI55" i="35"/>
  <c r="BI56" i="35"/>
  <c r="BI57" i="35"/>
  <c r="BI58" i="35"/>
  <c r="BI59" i="35"/>
  <c r="BI60" i="35"/>
  <c r="BI61" i="35"/>
  <c r="BI62" i="35"/>
  <c r="BI63" i="35"/>
  <c r="BI64" i="35"/>
  <c r="BI65" i="35"/>
  <c r="BI66" i="35"/>
  <c r="BI67" i="35"/>
  <c r="BI68" i="35"/>
  <c r="BI69" i="35"/>
  <c r="BI70" i="35"/>
  <c r="BI71" i="35"/>
  <c r="BI72" i="35"/>
  <c r="BI73" i="35"/>
  <c r="BI74" i="35"/>
  <c r="BI75" i="35"/>
  <c r="BI76" i="35"/>
  <c r="BI77" i="35"/>
  <c r="BI78" i="35"/>
  <c r="BI79" i="35"/>
  <c r="BI80" i="35"/>
  <c r="BI81" i="35"/>
  <c r="BI82" i="35"/>
  <c r="BI83" i="35"/>
  <c r="BI84" i="35"/>
  <c r="BI85" i="35"/>
  <c r="BI86" i="35"/>
  <c r="BI87" i="35"/>
  <c r="BI88" i="35"/>
  <c r="BI89" i="35"/>
  <c r="BI90" i="35"/>
  <c r="BI91" i="35"/>
  <c r="BI92" i="35"/>
  <c r="BI93" i="35"/>
  <c r="BI94" i="35"/>
  <c r="BI95" i="35"/>
  <c r="BI96" i="35"/>
  <c r="BI97" i="35"/>
  <c r="BI98" i="35"/>
  <c r="BI99" i="35"/>
  <c r="BI100" i="35"/>
  <c r="BI101" i="35"/>
  <c r="BI102" i="35"/>
  <c r="BI103" i="35"/>
  <c r="BI104" i="35"/>
  <c r="BI105" i="35"/>
  <c r="BI106" i="35"/>
  <c r="BI107" i="35"/>
  <c r="BI108" i="35"/>
  <c r="BI109" i="35"/>
  <c r="BI110" i="35"/>
  <c r="BI111" i="35"/>
  <c r="BI112" i="35"/>
  <c r="BI113" i="35"/>
  <c r="BI114" i="35"/>
  <c r="BI115" i="35"/>
  <c r="BI116" i="35"/>
  <c r="BI117" i="35"/>
  <c r="BI118" i="35"/>
  <c r="BI119" i="35"/>
  <c r="BI120" i="35"/>
  <c r="BI121" i="35"/>
  <c r="BI122" i="35"/>
  <c r="BI123" i="35"/>
  <c r="BI124" i="35"/>
  <c r="BI125" i="35"/>
  <c r="BI126" i="35"/>
  <c r="BI127" i="35"/>
  <c r="BI128" i="35"/>
  <c r="BI129" i="35"/>
  <c r="BI130" i="35"/>
  <c r="BI131" i="35"/>
  <c r="BI132" i="35"/>
  <c r="BI133" i="35"/>
  <c r="BI134" i="35"/>
  <c r="BI135" i="35"/>
  <c r="BI136" i="35"/>
  <c r="BI137" i="35"/>
  <c r="BI138" i="35"/>
  <c r="BI139" i="35"/>
  <c r="BI140" i="35"/>
  <c r="BI141" i="35"/>
  <c r="BI142" i="35"/>
  <c r="BI143" i="35"/>
  <c r="BI144" i="35"/>
  <c r="BI145" i="35"/>
  <c r="BI146" i="35"/>
  <c r="BI147" i="35"/>
  <c r="BI148" i="35"/>
  <c r="BI149" i="35"/>
  <c r="BI150" i="35"/>
  <c r="BI151" i="35"/>
  <c r="BI152" i="35"/>
  <c r="BI153" i="35"/>
  <c r="BI154" i="35"/>
  <c r="BI155" i="35"/>
  <c r="BI156" i="35"/>
  <c r="BI157" i="35"/>
  <c r="BI158" i="35"/>
  <c r="BI159" i="35"/>
  <c r="BI160" i="35"/>
  <c r="BI161" i="35"/>
  <c r="BI162" i="35"/>
  <c r="BI163" i="35"/>
  <c r="BI164" i="35"/>
  <c r="BI165" i="35"/>
  <c r="BI166" i="35"/>
  <c r="BI167" i="35"/>
  <c r="BI168" i="35"/>
  <c r="BI169" i="35"/>
  <c r="BI170" i="35"/>
  <c r="BI171" i="35"/>
  <c r="BI172" i="35"/>
  <c r="BI173" i="35"/>
  <c r="BI174" i="35"/>
  <c r="BI175" i="35"/>
  <c r="BI176" i="35"/>
  <c r="BI177" i="35"/>
  <c r="BI178" i="35"/>
  <c r="BI179" i="35"/>
  <c r="BI180" i="35"/>
  <c r="BI181" i="35"/>
  <c r="BI182" i="35"/>
  <c r="BI183" i="35"/>
  <c r="BI184" i="35"/>
  <c r="BI185" i="35"/>
  <c r="BI186" i="35"/>
  <c r="BI187" i="35"/>
  <c r="BI188" i="35"/>
  <c r="BI189" i="35"/>
  <c r="BI190" i="35"/>
  <c r="BI191" i="35"/>
  <c r="BI192" i="35"/>
  <c r="BI193" i="35"/>
  <c r="BI194" i="35"/>
  <c r="BI195" i="35"/>
  <c r="BI196" i="35"/>
  <c r="BI197" i="35"/>
  <c r="BI198" i="35"/>
  <c r="BI199" i="35"/>
  <c r="BI200" i="35"/>
  <c r="BI201" i="35"/>
  <c r="BI202" i="35"/>
  <c r="BI203" i="35"/>
  <c r="BI204" i="35"/>
  <c r="BI205" i="35"/>
  <c r="BI206" i="35"/>
  <c r="BI207" i="35"/>
  <c r="BI208" i="35"/>
  <c r="BI209" i="35"/>
  <c r="BI210" i="35"/>
  <c r="BI211" i="35"/>
  <c r="BI212" i="35"/>
  <c r="BI213" i="35"/>
  <c r="BI214" i="35"/>
  <c r="BI215" i="35"/>
  <c r="BI216" i="35"/>
  <c r="BI217" i="35"/>
  <c r="BI218" i="35"/>
  <c r="BI219" i="35"/>
  <c r="BI220" i="35"/>
  <c r="BI221" i="35"/>
  <c r="BI222" i="35"/>
  <c r="BI223" i="35"/>
  <c r="BI224" i="35"/>
  <c r="BI225" i="35"/>
  <c r="BI226" i="35"/>
  <c r="BI227" i="35"/>
  <c r="BI228" i="35"/>
  <c r="BI229" i="35"/>
  <c r="BI230" i="35"/>
  <c r="BI231" i="35"/>
  <c r="BI232" i="35"/>
  <c r="BI233" i="35"/>
  <c r="BI234" i="35"/>
  <c r="BI235" i="35"/>
  <c r="BI236" i="35"/>
  <c r="BI237" i="35"/>
  <c r="BI238" i="35"/>
  <c r="BI239" i="35"/>
  <c r="BI240" i="35"/>
  <c r="BI241" i="35"/>
  <c r="BI242" i="35"/>
  <c r="BI243" i="35"/>
  <c r="BI244" i="35"/>
  <c r="BI245" i="35"/>
  <c r="BI246" i="35"/>
  <c r="BI247" i="35"/>
  <c r="BI248" i="35"/>
  <c r="BI249" i="35"/>
  <c r="BI250" i="35"/>
  <c r="BI251" i="35"/>
  <c r="BI252" i="35"/>
  <c r="BI253" i="35"/>
  <c r="BI254" i="35"/>
  <c r="BI255" i="35"/>
  <c r="BI256" i="35"/>
  <c r="BI257" i="35"/>
  <c r="BI258" i="35"/>
  <c r="BI259" i="35"/>
  <c r="BI260" i="35"/>
  <c r="BI261" i="35"/>
  <c r="BI262" i="35"/>
  <c r="BI263" i="35"/>
  <c r="BI264" i="35"/>
  <c r="BI265" i="35"/>
  <c r="BI266" i="35"/>
  <c r="BI267" i="35"/>
  <c r="BI268" i="35"/>
  <c r="BI269" i="35"/>
  <c r="BI270" i="35"/>
  <c r="BI271" i="35"/>
  <c r="BI272" i="35"/>
  <c r="BI273" i="35"/>
  <c r="BI274" i="35"/>
  <c r="BI275" i="35"/>
  <c r="BI276" i="35"/>
  <c r="BI277" i="35"/>
  <c r="BI278" i="35"/>
  <c r="BI279" i="35"/>
  <c r="BI280" i="35"/>
  <c r="BI281" i="35"/>
  <c r="BI282" i="35"/>
  <c r="BI283" i="35"/>
  <c r="BI284" i="35"/>
  <c r="BI285" i="35"/>
  <c r="BI286" i="35"/>
  <c r="BI287" i="35"/>
  <c r="BI288" i="35"/>
  <c r="BI289" i="35"/>
  <c r="BI290" i="35"/>
  <c r="BI291" i="35"/>
  <c r="BI292" i="35"/>
  <c r="BI293" i="35"/>
  <c r="BI294" i="35"/>
  <c r="BI295" i="35"/>
  <c r="BI296" i="35"/>
  <c r="BI297" i="35"/>
  <c r="BI298" i="35"/>
  <c r="BI299" i="35"/>
  <c r="BI300" i="35"/>
  <c r="BI301" i="35"/>
  <c r="BI302" i="35"/>
  <c r="BI303" i="35"/>
  <c r="BI304" i="35"/>
  <c r="BI305" i="35"/>
  <c r="BI306" i="35"/>
  <c r="BI307" i="35"/>
  <c r="BI308" i="35"/>
  <c r="BI309" i="35"/>
  <c r="BI310" i="35"/>
  <c r="BI311" i="35"/>
  <c r="BI312" i="35"/>
  <c r="BI313" i="35"/>
  <c r="BI314" i="35"/>
  <c r="BI315" i="35"/>
  <c r="BI316" i="35"/>
  <c r="BI317" i="35"/>
  <c r="BI318" i="35"/>
  <c r="BI319" i="35"/>
  <c r="BI320" i="35"/>
  <c r="BI321" i="35"/>
  <c r="BI322" i="35"/>
  <c r="BI323" i="35"/>
  <c r="BI324" i="35"/>
  <c r="BI325" i="35"/>
  <c r="BI326" i="35"/>
  <c r="BI327" i="35"/>
  <c r="BI328" i="35"/>
  <c r="BI329" i="35"/>
  <c r="BI330" i="35"/>
  <c r="BI331" i="35"/>
  <c r="BI332" i="35"/>
  <c r="BI333" i="35"/>
  <c r="BI334" i="35"/>
  <c r="BI335" i="35"/>
  <c r="BI336" i="35"/>
  <c r="BI337" i="35"/>
  <c r="BI338" i="35"/>
  <c r="BI339" i="35"/>
  <c r="BI340" i="35"/>
  <c r="BI341" i="35"/>
  <c r="BI342" i="35"/>
  <c r="BI343" i="35"/>
  <c r="BI344" i="35"/>
  <c r="BI345" i="35"/>
  <c r="BI346" i="35"/>
  <c r="BI347" i="35"/>
  <c r="BI348" i="35"/>
  <c r="BI349" i="35"/>
  <c r="BI350" i="35"/>
  <c r="BI351" i="35"/>
  <c r="BI352" i="35"/>
  <c r="BI353" i="35"/>
  <c r="BI354" i="35"/>
  <c r="BI355" i="35"/>
  <c r="BI356" i="35"/>
  <c r="BI357" i="35"/>
  <c r="BI358" i="35"/>
  <c r="BI359" i="35"/>
  <c r="BI360" i="35"/>
  <c r="BI361" i="35"/>
  <c r="BI362" i="35"/>
  <c r="BI363" i="35"/>
  <c r="BI364" i="35"/>
  <c r="BI365" i="35"/>
  <c r="BI366" i="35"/>
  <c r="BI367" i="35"/>
  <c r="BI368" i="35"/>
  <c r="BI369" i="35"/>
  <c r="BI370" i="35"/>
  <c r="BI371" i="35"/>
  <c r="BI372" i="35"/>
  <c r="BI373" i="35"/>
  <c r="BI374" i="35"/>
  <c r="BI375" i="35"/>
  <c r="BI376" i="35"/>
  <c r="BI377" i="35"/>
  <c r="BI378" i="35"/>
  <c r="BI379" i="35"/>
  <c r="BI380" i="35"/>
  <c r="BI381" i="35"/>
  <c r="BI382" i="35"/>
  <c r="BI383" i="35"/>
  <c r="BI384" i="35"/>
  <c r="BI385" i="35"/>
  <c r="BI386" i="35"/>
  <c r="BI387" i="35"/>
  <c r="BI388" i="35"/>
  <c r="BI389" i="35"/>
  <c r="BI390" i="35"/>
  <c r="BI391" i="35"/>
  <c r="BI392" i="35"/>
  <c r="BI393" i="35"/>
  <c r="BI394" i="35"/>
  <c r="BI395" i="35"/>
  <c r="BI396" i="35"/>
  <c r="BI397" i="35"/>
  <c r="BI398" i="35"/>
  <c r="BI399" i="35"/>
  <c r="BI400" i="35"/>
  <c r="BI401" i="35"/>
  <c r="BI402" i="35"/>
  <c r="BI403" i="35"/>
  <c r="BI404" i="35"/>
  <c r="BI405" i="35"/>
  <c r="BI406" i="35"/>
  <c r="BI407" i="35"/>
  <c r="BI408" i="35"/>
  <c r="BI409" i="35"/>
  <c r="BI410" i="35"/>
  <c r="BI411" i="35"/>
  <c r="BI412" i="35"/>
  <c r="BI413" i="35"/>
  <c r="BI414" i="35"/>
  <c r="BI415" i="35"/>
  <c r="BI416" i="35"/>
  <c r="BI417" i="35"/>
  <c r="BI418" i="35"/>
  <c r="BI419" i="35"/>
  <c r="BI420" i="35"/>
  <c r="BI421" i="35"/>
  <c r="BI422" i="35"/>
  <c r="BI423" i="35"/>
  <c r="BI424" i="35"/>
  <c r="BI425" i="35"/>
  <c r="BI426" i="35"/>
  <c r="BI427" i="35"/>
  <c r="BI428" i="35"/>
  <c r="BI429" i="35"/>
  <c r="BI430" i="35"/>
  <c r="BI431" i="35"/>
  <c r="BI432" i="35"/>
  <c r="BI433" i="35"/>
  <c r="BI434" i="35"/>
  <c r="BI435" i="35"/>
  <c r="BI436" i="35"/>
  <c r="BI437" i="35"/>
  <c r="BI438" i="35"/>
  <c r="BI439" i="35"/>
  <c r="BI440" i="35"/>
  <c r="BI441" i="35"/>
  <c r="BI442" i="35"/>
  <c r="BI443" i="35"/>
  <c r="BI444" i="35"/>
  <c r="BI445" i="35"/>
  <c r="BI446" i="35"/>
  <c r="BI447" i="35"/>
  <c r="BI448" i="35"/>
  <c r="BI449" i="35"/>
  <c r="BI450" i="35"/>
  <c r="BI451" i="35"/>
  <c r="BI452" i="35"/>
  <c r="BI453" i="35"/>
  <c r="BI454" i="35"/>
  <c r="BI455" i="35"/>
  <c r="BI456" i="35"/>
  <c r="BI457" i="35"/>
  <c r="BI458" i="35"/>
  <c r="BI459" i="35"/>
  <c r="BI460" i="35"/>
  <c r="BI461" i="35"/>
  <c r="BI462" i="35"/>
  <c r="BI463" i="35"/>
  <c r="BI464" i="35"/>
  <c r="BI465" i="35"/>
  <c r="BI466" i="35"/>
  <c r="BI467" i="35"/>
  <c r="BI468" i="35"/>
  <c r="BI469" i="35"/>
  <c r="BI470" i="35"/>
  <c r="BI471" i="35"/>
  <c r="BI472" i="35"/>
  <c r="BI473" i="35"/>
  <c r="BI474" i="35"/>
  <c r="BI475" i="35"/>
  <c r="BI476" i="35"/>
  <c r="BI477" i="35"/>
  <c r="BI478" i="35"/>
  <c r="BI479" i="35"/>
  <c r="BI480" i="35"/>
  <c r="BI481" i="35"/>
  <c r="BI482" i="35"/>
  <c r="BI483" i="35"/>
  <c r="BI484" i="35"/>
  <c r="BI485" i="35"/>
  <c r="BI486" i="35"/>
  <c r="BI487" i="35"/>
  <c r="BI488" i="35"/>
  <c r="BI489" i="35"/>
  <c r="BI490" i="35"/>
  <c r="BI491" i="35"/>
  <c r="BI492" i="35"/>
  <c r="BI493" i="35"/>
  <c r="BI494" i="35"/>
  <c r="BI495" i="35"/>
  <c r="BI496" i="35"/>
  <c r="BI497" i="35"/>
  <c r="BI498" i="35"/>
  <c r="BI499" i="35"/>
  <c r="BI500" i="35"/>
  <c r="BI501" i="35"/>
  <c r="BI502" i="35"/>
  <c r="BI503" i="35"/>
  <c r="BI504" i="35"/>
  <c r="BI505" i="35"/>
  <c r="BI506" i="35"/>
  <c r="BI507" i="35"/>
  <c r="BI508" i="35"/>
  <c r="BI509" i="35"/>
  <c r="BI510" i="35"/>
  <c r="BI511" i="35"/>
  <c r="BI512" i="35"/>
  <c r="BI513" i="35"/>
  <c r="BI514" i="35"/>
  <c r="BI515" i="35"/>
  <c r="BI516" i="35"/>
  <c r="BI517" i="35"/>
  <c r="BI518" i="35"/>
  <c r="BI519" i="35"/>
  <c r="BI520" i="35"/>
  <c r="BI521" i="35"/>
  <c r="BI522" i="35"/>
  <c r="BI523" i="35"/>
  <c r="BI524" i="35"/>
  <c r="BI525" i="35"/>
  <c r="BI526" i="35"/>
  <c r="BI527" i="35"/>
  <c r="BI528" i="35"/>
  <c r="BI529" i="35"/>
  <c r="BI530" i="35"/>
  <c r="BI531" i="35"/>
  <c r="BI532" i="35"/>
  <c r="BI533" i="35"/>
  <c r="BI534" i="35"/>
  <c r="BI535" i="35"/>
  <c r="BI536" i="35"/>
  <c r="BI537" i="35"/>
  <c r="BI538" i="35"/>
  <c r="BI539" i="35"/>
  <c r="BI540" i="35"/>
  <c r="BI541" i="35"/>
  <c r="BI542" i="35"/>
  <c r="BI543" i="35"/>
  <c r="BI544" i="35"/>
  <c r="BI545" i="35"/>
  <c r="BI546" i="35"/>
  <c r="BI547" i="35"/>
  <c r="BI548" i="35"/>
  <c r="BI549" i="35"/>
  <c r="BI550" i="35"/>
  <c r="BI551" i="35"/>
  <c r="BI552" i="35"/>
  <c r="BI553" i="35"/>
  <c r="BI554" i="35"/>
  <c r="BI555" i="35"/>
  <c r="BI556" i="35"/>
  <c r="BI557" i="35"/>
  <c r="BI558" i="35"/>
  <c r="BI559" i="35"/>
  <c r="BI560" i="35"/>
  <c r="BI561" i="35"/>
  <c r="BI562" i="35"/>
  <c r="BI563" i="35"/>
  <c r="BI564" i="35"/>
  <c r="BI565" i="35"/>
  <c r="BI566" i="35"/>
  <c r="BI567" i="35"/>
  <c r="BI568" i="35"/>
  <c r="BI569" i="35"/>
  <c r="BI570" i="35"/>
  <c r="BI571" i="35"/>
  <c r="BI572" i="35"/>
  <c r="BI573" i="35"/>
  <c r="BI574" i="35"/>
  <c r="BI575" i="35"/>
  <c r="BI576" i="35"/>
  <c r="BI577" i="35"/>
  <c r="BI578" i="35"/>
  <c r="BI579" i="35"/>
  <c r="BI580" i="35"/>
  <c r="BI581" i="35"/>
  <c r="BI582" i="35"/>
  <c r="BI583" i="35"/>
  <c r="BI584" i="35"/>
  <c r="BI585" i="35"/>
  <c r="BI586" i="35"/>
  <c r="BI587" i="35"/>
  <c r="BI588" i="35"/>
  <c r="BI589" i="35"/>
  <c r="BI590" i="35"/>
  <c r="BI591" i="35"/>
  <c r="BI592" i="35"/>
  <c r="BI593" i="35"/>
  <c r="BI594" i="35"/>
  <c r="BI595" i="35"/>
  <c r="BI596" i="35"/>
  <c r="BI597" i="35"/>
  <c r="BI598" i="35"/>
  <c r="BI599" i="35"/>
  <c r="BI600" i="35"/>
  <c r="BI601" i="35"/>
  <c r="BI602" i="35"/>
  <c r="BI603" i="35"/>
  <c r="BI604" i="35"/>
  <c r="BI605" i="35"/>
  <c r="BI606" i="35"/>
  <c r="BI607" i="35"/>
  <c r="BI608" i="35"/>
  <c r="BI609" i="35"/>
  <c r="BI610" i="35"/>
  <c r="BI611" i="35"/>
  <c r="BI612" i="35"/>
  <c r="BI613" i="35"/>
  <c r="BI614" i="35"/>
  <c r="BI615" i="35"/>
  <c r="BI616" i="35"/>
  <c r="BI617" i="35"/>
  <c r="BI618" i="35"/>
  <c r="BI619" i="35"/>
  <c r="BI620" i="35"/>
  <c r="BI621" i="35"/>
  <c r="BI622" i="35"/>
  <c r="BI623" i="35"/>
  <c r="BI624" i="35"/>
  <c r="BI625" i="35"/>
  <c r="BI626" i="35"/>
  <c r="BI627" i="35"/>
  <c r="BI628" i="35"/>
  <c r="BI629" i="35"/>
  <c r="BI630" i="35"/>
  <c r="BI631" i="35"/>
  <c r="BI632" i="35"/>
  <c r="BI633" i="35"/>
  <c r="BI634" i="35"/>
  <c r="BI635" i="35"/>
  <c r="BI636" i="35"/>
  <c r="BI637" i="35"/>
  <c r="BI638" i="35"/>
  <c r="BI639" i="35"/>
  <c r="BI640" i="35"/>
  <c r="BI641" i="35"/>
  <c r="BI642" i="35"/>
  <c r="BI643" i="35"/>
  <c r="BI644" i="35"/>
  <c r="BI645" i="35"/>
  <c r="BI646" i="35"/>
  <c r="BI647" i="35"/>
  <c r="BI648" i="35"/>
  <c r="BI649" i="35"/>
  <c r="BI650" i="35"/>
  <c r="BI651" i="35"/>
  <c r="BI652" i="35"/>
  <c r="BI653" i="35"/>
  <c r="BI654" i="35"/>
  <c r="BI655" i="35"/>
  <c r="BI656" i="35"/>
  <c r="BI657" i="35"/>
  <c r="BI658" i="35"/>
  <c r="BI659" i="35"/>
  <c r="BI660" i="35"/>
  <c r="BI661" i="35"/>
  <c r="BI662" i="35"/>
  <c r="BI663" i="35"/>
  <c r="BI664" i="35"/>
  <c r="BI665" i="35"/>
  <c r="BI666" i="35"/>
  <c r="BI667" i="35"/>
  <c r="BI668" i="35"/>
  <c r="BI669" i="35"/>
  <c r="BI670" i="35"/>
  <c r="BI671" i="35"/>
  <c r="BI672" i="35"/>
  <c r="BI673" i="35"/>
  <c r="BI674" i="35"/>
  <c r="BI675" i="35"/>
  <c r="BI676" i="35"/>
  <c r="BI677" i="35"/>
  <c r="BI678" i="35"/>
  <c r="BI679" i="35"/>
  <c r="BI680" i="35"/>
  <c r="BI681" i="35"/>
  <c r="BI682" i="35"/>
  <c r="BI683" i="35"/>
  <c r="BI684" i="35"/>
  <c r="BI685" i="35"/>
  <c r="BI686" i="35"/>
  <c r="BI687" i="35"/>
  <c r="BI688" i="35"/>
  <c r="BI689" i="35"/>
  <c r="BI690" i="35"/>
  <c r="BI691" i="35"/>
  <c r="BI692" i="35"/>
  <c r="BI693" i="35"/>
  <c r="BI694" i="35"/>
  <c r="BI695" i="35"/>
  <c r="BI696" i="35"/>
  <c r="BI697" i="35"/>
  <c r="BI698" i="35"/>
  <c r="BI699" i="35"/>
  <c r="BI700" i="35"/>
  <c r="BI701" i="35"/>
  <c r="BI702" i="35"/>
  <c r="BI703" i="35"/>
  <c r="BI704" i="35"/>
  <c r="BI705" i="35"/>
  <c r="BI706" i="35"/>
  <c r="BI707" i="35"/>
  <c r="BI708" i="35"/>
  <c r="BI709" i="35"/>
  <c r="BI710" i="35"/>
  <c r="BI711" i="35"/>
  <c r="BI712" i="35"/>
  <c r="BI713" i="35"/>
  <c r="BI714" i="35"/>
  <c r="BI715" i="35"/>
  <c r="BI716" i="35"/>
  <c r="BI717" i="35"/>
  <c r="BI718" i="35"/>
  <c r="BI719" i="35"/>
  <c r="BI720" i="35"/>
  <c r="BI721" i="35"/>
  <c r="BI722" i="35"/>
  <c r="BI723" i="35"/>
  <c r="BI724" i="35"/>
  <c r="BI725" i="35"/>
  <c r="BI726" i="35"/>
  <c r="BI727" i="35"/>
  <c r="BI728" i="35"/>
  <c r="BI729" i="35"/>
  <c r="BI730" i="35"/>
  <c r="BI731" i="35"/>
  <c r="BI732" i="35"/>
  <c r="BI733" i="35"/>
  <c r="BI734" i="35"/>
  <c r="BI735" i="35"/>
  <c r="BI736" i="35"/>
  <c r="BI737" i="35"/>
  <c r="BI738" i="35"/>
  <c r="BI739" i="35"/>
  <c r="BI740" i="35"/>
  <c r="BI741" i="35"/>
  <c r="BI742" i="35"/>
  <c r="BI743" i="35"/>
  <c r="BI744" i="35"/>
  <c r="BI745" i="35"/>
  <c r="BI746" i="35"/>
  <c r="BI747" i="35"/>
  <c r="BI748" i="35"/>
  <c r="BI749" i="35"/>
  <c r="BI750" i="35"/>
  <c r="BI751" i="35"/>
  <c r="BI752" i="35"/>
  <c r="BI753" i="35"/>
  <c r="BI754" i="35"/>
  <c r="BI755" i="35"/>
  <c r="BI756" i="35"/>
  <c r="BI757" i="35"/>
  <c r="BI758" i="35"/>
  <c r="BI759" i="35"/>
  <c r="BI760" i="35"/>
  <c r="BI761" i="35"/>
  <c r="BI762" i="35"/>
  <c r="BI763" i="35"/>
  <c r="BI764" i="35"/>
  <c r="BI765" i="35"/>
  <c r="BI766" i="35"/>
  <c r="BI767" i="35"/>
  <c r="BI768" i="35"/>
  <c r="BI769" i="35"/>
  <c r="BI770" i="35"/>
  <c r="BI771" i="35"/>
  <c r="BI772" i="35"/>
  <c r="BI773" i="35"/>
  <c r="BI774" i="35"/>
  <c r="BI775" i="35"/>
  <c r="BI776" i="35"/>
  <c r="BI777" i="35"/>
  <c r="BI778" i="35"/>
  <c r="BI779" i="35"/>
  <c r="BI780" i="35"/>
  <c r="BI781" i="35"/>
  <c r="BI782" i="35"/>
  <c r="BI783" i="35"/>
  <c r="BI784" i="35"/>
  <c r="BI785" i="35"/>
  <c r="BI786" i="35"/>
  <c r="BI787" i="35"/>
  <c r="BI788" i="35"/>
  <c r="BI789" i="35"/>
  <c r="BI790" i="35"/>
  <c r="BI791" i="35"/>
  <c r="BI792" i="35"/>
  <c r="BI793" i="35"/>
  <c r="BI794" i="35"/>
  <c r="BI795" i="35"/>
  <c r="BI796" i="35"/>
  <c r="BI797" i="35"/>
  <c r="BI798" i="35"/>
  <c r="BI799" i="35"/>
  <c r="BI800" i="35"/>
  <c r="BI801" i="35"/>
  <c r="BI802" i="35"/>
  <c r="BI803" i="35"/>
  <c r="BI804" i="35"/>
  <c r="BI805" i="35"/>
  <c r="BI806" i="35"/>
  <c r="BI807" i="35"/>
  <c r="BI808" i="35"/>
  <c r="BI809" i="35"/>
  <c r="BI810" i="35"/>
  <c r="BI811" i="35"/>
  <c r="BI812" i="35"/>
  <c r="BI813" i="35"/>
  <c r="BI814" i="35"/>
  <c r="BI815" i="35"/>
  <c r="BI816" i="35"/>
  <c r="BI817" i="35"/>
  <c r="BI818" i="35"/>
  <c r="BI819" i="35"/>
  <c r="BI820" i="35"/>
  <c r="BI821" i="35"/>
  <c r="BI822" i="35"/>
  <c r="BI823" i="35"/>
  <c r="BI824" i="35"/>
  <c r="BI825" i="35"/>
  <c r="BI826" i="35"/>
  <c r="BI827" i="35"/>
  <c r="BI828" i="35"/>
  <c r="BI829" i="35"/>
  <c r="BI830" i="35"/>
  <c r="BI831" i="35"/>
  <c r="BI832" i="35"/>
  <c r="BI833" i="35"/>
  <c r="BI834" i="35"/>
  <c r="BI835" i="35"/>
  <c r="BI836" i="35"/>
  <c r="BI837" i="35"/>
  <c r="BI838" i="35"/>
  <c r="BI839" i="35"/>
  <c r="BI840" i="35"/>
  <c r="BI841" i="35"/>
  <c r="BI842" i="35"/>
  <c r="BI843" i="35"/>
  <c r="BI844" i="35"/>
  <c r="BI845" i="35"/>
  <c r="BI846" i="35"/>
  <c r="BI847" i="35"/>
  <c r="BI848" i="35"/>
  <c r="BI849" i="35"/>
  <c r="BI850" i="35"/>
  <c r="BI851" i="35"/>
  <c r="BI852" i="35"/>
  <c r="BI853" i="35"/>
  <c r="BI854" i="35"/>
  <c r="BI855" i="35"/>
  <c r="BI856" i="35"/>
  <c r="BI857" i="35"/>
  <c r="BI858" i="35"/>
  <c r="BI859" i="35"/>
  <c r="BI860" i="35"/>
  <c r="BI861" i="35"/>
  <c r="BI862" i="35"/>
  <c r="BI863" i="35"/>
  <c r="BI864" i="35"/>
  <c r="BI865" i="35"/>
  <c r="BI866" i="35"/>
  <c r="BI867" i="35"/>
  <c r="BI868" i="35"/>
  <c r="BI869" i="35"/>
  <c r="BI870" i="35"/>
  <c r="BI871" i="35"/>
  <c r="BI872" i="35"/>
  <c r="BI873" i="35"/>
  <c r="BI874" i="35"/>
  <c r="BI875" i="35"/>
  <c r="BI876" i="35"/>
  <c r="BI877" i="35"/>
  <c r="BI878" i="35"/>
  <c r="BI879" i="35"/>
  <c r="BI880" i="35"/>
  <c r="BI881" i="35"/>
  <c r="BI882" i="35"/>
  <c r="BI883" i="35"/>
  <c r="BI884" i="35"/>
  <c r="BI885" i="35"/>
  <c r="BI886" i="35"/>
  <c r="BI887" i="35"/>
  <c r="BI888" i="35"/>
  <c r="BI889" i="35"/>
  <c r="BI890" i="35"/>
  <c r="BI891" i="35"/>
  <c r="BI892" i="35"/>
  <c r="BI893" i="35"/>
  <c r="BI894" i="35"/>
  <c r="BI895" i="35"/>
  <c r="BI896" i="35"/>
  <c r="BI897" i="35"/>
  <c r="BI898" i="35"/>
  <c r="BI899" i="35"/>
  <c r="BI900" i="35"/>
  <c r="BI901" i="35"/>
  <c r="BI902" i="35"/>
  <c r="BI903" i="35"/>
  <c r="BI904" i="35"/>
  <c r="BI905" i="35"/>
  <c r="BI906" i="35"/>
  <c r="BI907" i="35"/>
  <c r="BI908" i="35"/>
  <c r="BI909" i="35"/>
  <c r="BI910" i="35"/>
  <c r="BI911" i="35"/>
  <c r="BI912" i="35"/>
  <c r="BI913" i="35"/>
  <c r="BI914" i="35"/>
  <c r="BI915" i="35"/>
  <c r="BI916" i="35"/>
  <c r="BI917" i="35"/>
  <c r="BI918" i="35"/>
  <c r="BI919" i="35"/>
  <c r="BI920" i="35"/>
  <c r="BI921" i="35"/>
  <c r="BI922" i="35"/>
  <c r="BI923" i="35"/>
  <c r="BI924" i="35"/>
  <c r="BI925" i="35"/>
  <c r="BI926" i="35"/>
  <c r="BI927" i="35"/>
  <c r="BI928" i="35"/>
  <c r="BI929" i="35"/>
  <c r="BI930" i="35"/>
  <c r="BI931" i="35"/>
  <c r="BI932" i="35"/>
  <c r="BI933" i="35"/>
  <c r="BI934" i="35"/>
  <c r="BI935" i="35"/>
  <c r="BI936" i="35"/>
  <c r="BI937" i="35"/>
  <c r="BI938" i="35"/>
  <c r="BI939" i="35"/>
  <c r="BI940" i="35"/>
  <c r="BI941" i="35"/>
  <c r="BI942" i="35"/>
  <c r="BI943" i="35"/>
  <c r="BI944" i="35"/>
  <c r="BI945" i="35"/>
  <c r="BI946" i="35"/>
  <c r="BI947" i="35"/>
  <c r="BI948" i="35"/>
  <c r="BI949" i="35"/>
  <c r="BI950" i="35"/>
  <c r="BI951" i="35"/>
  <c r="BI952" i="35"/>
  <c r="BI953" i="35"/>
  <c r="BI954" i="35"/>
  <c r="BI955" i="35"/>
  <c r="BI956" i="35"/>
  <c r="BI957" i="35"/>
  <c r="BI958" i="35"/>
  <c r="BI959" i="35"/>
  <c r="BI960" i="35"/>
  <c r="BI961" i="35"/>
  <c r="BI962" i="35"/>
  <c r="BI963" i="35"/>
  <c r="BI964" i="35"/>
  <c r="BI965" i="35"/>
  <c r="BI966" i="35"/>
  <c r="BI967" i="35"/>
  <c r="BI968" i="35"/>
  <c r="BI969" i="35"/>
  <c r="BI970" i="35"/>
  <c r="BI971" i="35"/>
  <c r="BI972" i="35"/>
  <c r="BI973" i="35"/>
  <c r="BI974" i="35"/>
  <c r="BI975" i="35"/>
  <c r="BI976" i="35"/>
  <c r="BI977" i="35"/>
  <c r="BI978" i="35"/>
  <c r="BI979" i="35"/>
  <c r="BI980" i="35"/>
  <c r="BI981" i="35"/>
  <c r="BI982" i="35"/>
  <c r="BI983" i="35"/>
  <c r="BI984" i="35"/>
  <c r="BI985" i="35"/>
  <c r="BI986" i="35"/>
  <c r="BI987" i="35"/>
  <c r="BI988" i="35"/>
  <c r="BI989" i="35"/>
  <c r="BI990" i="35"/>
  <c r="BI991" i="35"/>
  <c r="BI992" i="35"/>
  <c r="BI993" i="35"/>
  <c r="BI994" i="35"/>
  <c r="BI995" i="35"/>
  <c r="BI996" i="35"/>
  <c r="BI997" i="35"/>
  <c r="BI998" i="35"/>
  <c r="BI999" i="35"/>
  <c r="BI1000" i="35"/>
  <c r="BI1001" i="35"/>
  <c r="BI1002" i="35"/>
  <c r="BI1003" i="35"/>
  <c r="BI1004" i="35"/>
  <c r="BI1005" i="35"/>
  <c r="BI1006" i="35"/>
  <c r="BI1007" i="35"/>
  <c r="BI1008" i="35"/>
  <c r="BI1009" i="35"/>
  <c r="BI1010" i="35"/>
  <c r="BI1011" i="35"/>
  <c r="BI1012" i="35"/>
  <c r="BI1013" i="35"/>
  <c r="BI1014" i="35"/>
  <c r="BI1015" i="35"/>
  <c r="BI1016" i="35"/>
  <c r="BI1017" i="35"/>
  <c r="BI1018" i="35"/>
  <c r="BI1019" i="35"/>
  <c r="BI1020" i="35"/>
  <c r="BI1021" i="35"/>
  <c r="BI1022" i="35"/>
  <c r="BI1023" i="35"/>
  <c r="BI1024" i="35"/>
  <c r="BI1025" i="35"/>
  <c r="BI1026" i="35"/>
  <c r="BI1027" i="35"/>
  <c r="BI1028" i="35"/>
  <c r="BI1029" i="35"/>
  <c r="BI1030" i="35"/>
  <c r="BI1031" i="35"/>
  <c r="BI1032" i="35"/>
  <c r="BI1033" i="35"/>
  <c r="BI1034" i="35"/>
  <c r="BI1035" i="35"/>
  <c r="BI1036" i="35"/>
  <c r="BI1037" i="35"/>
  <c r="BI1038" i="35"/>
  <c r="BI1039" i="35"/>
  <c r="BI1040" i="35"/>
  <c r="BI1041" i="35"/>
  <c r="BI1042" i="35"/>
  <c r="BI1043" i="35"/>
  <c r="BI1044" i="35"/>
  <c r="BI1045" i="35"/>
  <c r="BI1046" i="35"/>
  <c r="BI1047" i="35"/>
  <c r="BI1048" i="35"/>
  <c r="BI1049" i="35"/>
  <c r="BI1050" i="35"/>
  <c r="BI1051" i="35"/>
  <c r="BI1052" i="35"/>
  <c r="BI1053" i="35"/>
  <c r="BI1054" i="35"/>
  <c r="BI1055" i="35"/>
  <c r="BI1056" i="35"/>
  <c r="BI1057" i="35"/>
  <c r="BI1058" i="35"/>
  <c r="BI1059" i="35"/>
  <c r="BI1060" i="35"/>
  <c r="BI1061" i="35"/>
  <c r="BI1062" i="35"/>
  <c r="BI1063" i="35"/>
  <c r="BI1064" i="35"/>
  <c r="BI1065" i="35"/>
  <c r="BI1066" i="35"/>
  <c r="BI1067" i="35"/>
  <c r="BI1068" i="35"/>
  <c r="BI1069" i="35"/>
  <c r="BI1070" i="35"/>
  <c r="BI1071" i="35"/>
  <c r="BI1072" i="35"/>
  <c r="BI1073" i="35"/>
  <c r="BI1074" i="35"/>
  <c r="BI1075" i="35"/>
  <c r="BI1076" i="35"/>
  <c r="BI1077" i="35"/>
  <c r="BI1078" i="35"/>
  <c r="BI1079" i="35"/>
  <c r="BI1080" i="35"/>
  <c r="BI1081" i="35"/>
  <c r="BI1082" i="35"/>
  <c r="BI1083" i="35"/>
  <c r="BI1084" i="35"/>
  <c r="BI1085" i="35"/>
  <c r="BI1086" i="35"/>
  <c r="BI1087" i="35"/>
  <c r="BI1088" i="35"/>
  <c r="BI1089" i="35"/>
  <c r="BI1090" i="35"/>
  <c r="BI1091" i="35"/>
  <c r="BI1092" i="35"/>
  <c r="BI1093" i="35"/>
  <c r="BI1094" i="35"/>
  <c r="BI1095" i="35"/>
  <c r="BI1096" i="35"/>
  <c r="BI1097" i="35"/>
  <c r="BI1098" i="35"/>
  <c r="BI1099" i="35"/>
  <c r="BI1100" i="35"/>
  <c r="BI1101" i="35"/>
  <c r="BI1102" i="35"/>
  <c r="BI1103" i="35"/>
  <c r="BI1104" i="35"/>
  <c r="BI1105" i="35"/>
  <c r="BI1106" i="35"/>
  <c r="BI1107" i="35"/>
  <c r="BI1108" i="35"/>
  <c r="BI1109" i="35"/>
  <c r="BI1110" i="35"/>
  <c r="BI1111" i="35"/>
  <c r="BI1112" i="35"/>
  <c r="BI1113" i="35"/>
  <c r="BI1114" i="35"/>
  <c r="BI1115" i="35"/>
  <c r="BI1116" i="35"/>
  <c r="BI1117" i="35"/>
  <c r="BI1118" i="35"/>
  <c r="BI1119" i="35"/>
  <c r="BI1120" i="35"/>
  <c r="BI1121" i="35"/>
  <c r="BI1122" i="35"/>
  <c r="BI1123" i="35"/>
  <c r="BI1124" i="35"/>
  <c r="BI1125" i="35"/>
  <c r="BI1126" i="35"/>
  <c r="BI1127" i="35"/>
  <c r="BI1128" i="35"/>
  <c r="BI1129" i="35"/>
  <c r="BI1130" i="35"/>
  <c r="BI1131" i="35"/>
  <c r="BI1132" i="35"/>
  <c r="BI1133" i="35"/>
  <c r="BI1134" i="35"/>
  <c r="BI1135" i="35"/>
  <c r="BI1136" i="35"/>
  <c r="BI1137" i="35"/>
  <c r="BI1138" i="35"/>
  <c r="BI1139" i="35"/>
  <c r="BI1140" i="35"/>
  <c r="BI1141" i="35"/>
  <c r="BI1142" i="35"/>
  <c r="BI1143" i="35"/>
  <c r="BI1144" i="35"/>
  <c r="BI1145" i="35"/>
  <c r="BI1146" i="35"/>
  <c r="BI1147" i="35"/>
  <c r="BI1148" i="35"/>
  <c r="BI1149" i="35"/>
  <c r="BI1150" i="35"/>
  <c r="BI1151" i="35"/>
  <c r="BI1152" i="35"/>
  <c r="BI1153" i="35"/>
  <c r="BI1154" i="35"/>
  <c r="BI1155" i="35"/>
  <c r="BI1156" i="35"/>
  <c r="BI1157" i="35"/>
  <c r="BI1158" i="35"/>
  <c r="BI1159" i="35"/>
  <c r="BI1160" i="35"/>
  <c r="BI1161" i="35"/>
  <c r="BI1162" i="35"/>
  <c r="BI1163" i="35"/>
  <c r="BI1164" i="35"/>
  <c r="BI1165" i="35"/>
  <c r="BI1166" i="35"/>
  <c r="BI1167" i="35"/>
  <c r="BI1168" i="35"/>
  <c r="BI1169" i="35"/>
  <c r="BI1170" i="35"/>
  <c r="BI1171" i="35"/>
  <c r="BI1172" i="35"/>
  <c r="BI1173" i="35"/>
  <c r="BI1174" i="35"/>
  <c r="BI1175" i="35"/>
  <c r="BI1176" i="35"/>
  <c r="BI1177" i="35"/>
  <c r="BI1178" i="35"/>
  <c r="BI1179" i="35"/>
  <c r="BI1180" i="35"/>
  <c r="BI1181" i="35"/>
  <c r="BI1182" i="35"/>
  <c r="BI1183" i="35"/>
  <c r="BI1184" i="35"/>
  <c r="BI1185" i="35"/>
  <c r="BI1186" i="35"/>
  <c r="BI1187" i="35"/>
  <c r="BI1188" i="35"/>
  <c r="BI1189" i="35"/>
  <c r="BI1190" i="35"/>
  <c r="BI1191" i="35"/>
  <c r="BI1192" i="35"/>
  <c r="BI1193" i="35"/>
  <c r="BI1194" i="35"/>
  <c r="BI1195" i="35"/>
  <c r="BI1196" i="35"/>
  <c r="BI1197" i="35"/>
  <c r="BI1198" i="35"/>
  <c r="BI1199" i="35"/>
  <c r="BI1200" i="35"/>
  <c r="BI1201" i="35"/>
  <c r="BI1202" i="35"/>
  <c r="BI1203" i="35"/>
  <c r="BI1204" i="35"/>
  <c r="BI1205" i="35"/>
  <c r="BI1206" i="35"/>
  <c r="BI1207" i="35"/>
  <c r="BI1208" i="35"/>
  <c r="BI1209" i="35"/>
  <c r="BI1210" i="35"/>
  <c r="BI1211" i="35"/>
  <c r="BI1212" i="35"/>
  <c r="BI1213" i="35"/>
  <c r="BI1214" i="35"/>
  <c r="BI1215" i="35"/>
  <c r="BI1216" i="35"/>
  <c r="BI1217" i="35"/>
  <c r="BI1218" i="35"/>
  <c r="BI1219" i="35"/>
  <c r="BI1220" i="35"/>
  <c r="BI1221" i="35"/>
  <c r="BI1222" i="35"/>
  <c r="BI1223" i="35"/>
  <c r="BI1224" i="35"/>
  <c r="BI1225" i="35"/>
  <c r="BI1226" i="35"/>
  <c r="BI1227" i="35"/>
  <c r="BI1228" i="35"/>
  <c r="BI1229" i="35"/>
  <c r="BI1230" i="35"/>
  <c r="BI1231" i="35"/>
  <c r="BI1232" i="35"/>
  <c r="BI1233" i="35"/>
  <c r="BI1234" i="35"/>
  <c r="BI1235" i="35"/>
  <c r="BI1236" i="35"/>
  <c r="BI1237" i="35"/>
  <c r="BI1238" i="35"/>
  <c r="BI1239" i="35"/>
  <c r="BI1240" i="35"/>
  <c r="BI1241" i="35"/>
  <c r="BI1242" i="35"/>
  <c r="BI1243" i="35"/>
  <c r="BI1244" i="35"/>
  <c r="BI1245" i="35"/>
  <c r="BI1246" i="35"/>
  <c r="BI1247" i="35"/>
  <c r="BI1248" i="35"/>
  <c r="BI1249" i="35"/>
  <c r="BI1250" i="35"/>
  <c r="BI1251" i="35"/>
  <c r="BI1252" i="35"/>
  <c r="BI1253" i="35"/>
  <c r="BI1254" i="35"/>
  <c r="BI1255" i="35"/>
  <c r="BI1256" i="35"/>
  <c r="BI1257" i="35"/>
  <c r="BI1258" i="35"/>
  <c r="BI1259" i="35"/>
  <c r="BI1260" i="35"/>
  <c r="BI1261" i="35"/>
  <c r="BI1262" i="35"/>
  <c r="BI1263" i="35"/>
  <c r="BI1264" i="35"/>
  <c r="BI1265" i="35"/>
  <c r="BI1266" i="35"/>
  <c r="BI1267" i="35"/>
  <c r="BI1268" i="35"/>
  <c r="BI1269" i="35"/>
  <c r="BI1270" i="35"/>
  <c r="BI1271" i="35"/>
  <c r="BI1272" i="35"/>
  <c r="BI1273" i="35"/>
  <c r="BI1274" i="35"/>
  <c r="BI1275" i="35"/>
  <c r="BI1276" i="35"/>
  <c r="BI1277" i="35"/>
  <c r="BI1278" i="35"/>
  <c r="BI1279" i="35"/>
  <c r="BI1280" i="35"/>
  <c r="BI1281" i="35"/>
  <c r="BI1282" i="35"/>
  <c r="BI1283" i="35"/>
  <c r="BI1284" i="35"/>
  <c r="BI1285" i="35"/>
  <c r="BI1286" i="35"/>
  <c r="BI1287" i="35"/>
  <c r="BI1288" i="35"/>
  <c r="BI1289" i="35"/>
  <c r="BI1290" i="35"/>
  <c r="BI1291" i="35"/>
  <c r="BI1292" i="35"/>
  <c r="BI1293" i="35"/>
  <c r="BI1294" i="35"/>
  <c r="BI1295" i="35"/>
  <c r="BI1296" i="35"/>
  <c r="BI1297" i="35"/>
  <c r="BI1298" i="35"/>
  <c r="BI1299" i="35"/>
  <c r="BI1300" i="35"/>
  <c r="BI1301" i="35"/>
  <c r="BI1302" i="35"/>
  <c r="BI1303" i="35"/>
  <c r="BI1304" i="35"/>
  <c r="BI1305" i="35"/>
  <c r="BI1306" i="35"/>
  <c r="BI1307" i="35"/>
  <c r="BI1308" i="35"/>
  <c r="BI1309" i="35"/>
  <c r="BI1310" i="35"/>
  <c r="BI1311" i="35"/>
  <c r="BI1312" i="35"/>
  <c r="BI1313" i="35"/>
  <c r="BI1314" i="35"/>
  <c r="BI1315" i="35"/>
  <c r="BI1316" i="35"/>
  <c r="BI1317" i="35"/>
  <c r="BI1318" i="35"/>
  <c r="BI1319" i="35"/>
  <c r="BI1320" i="35"/>
  <c r="BI1321" i="35"/>
  <c r="BI1322" i="35"/>
  <c r="BI1323" i="35"/>
  <c r="BI1324" i="35"/>
  <c r="BI1325" i="35"/>
  <c r="BI1326" i="35"/>
  <c r="BI1327" i="35"/>
  <c r="BI1328" i="35"/>
  <c r="BI1329" i="35"/>
  <c r="BI1330" i="35"/>
  <c r="BI1331" i="35"/>
  <c r="BI1332" i="35"/>
  <c r="BI1333" i="35"/>
  <c r="BI1334" i="35"/>
  <c r="BI1335" i="35"/>
  <c r="BI1336" i="35"/>
  <c r="BI1337" i="35"/>
  <c r="BI1338" i="35"/>
  <c r="BI1339" i="35"/>
  <c r="BI1340" i="35"/>
  <c r="BI1341" i="35"/>
  <c r="BI1342" i="35"/>
  <c r="BI1343" i="35"/>
  <c r="BI1344" i="35"/>
  <c r="BI1345" i="35"/>
  <c r="BI1346" i="35"/>
  <c r="BI1347" i="35"/>
  <c r="BI1348" i="35"/>
  <c r="BI1349" i="35"/>
  <c r="BI1350" i="35"/>
  <c r="BI1351" i="35"/>
  <c r="BI1352" i="35"/>
  <c r="BI1353" i="35"/>
  <c r="BI1354" i="35"/>
  <c r="BI1355" i="35"/>
  <c r="BI1356" i="35"/>
  <c r="BI1357" i="35"/>
  <c r="BI1358" i="35"/>
  <c r="BI1359" i="35"/>
  <c r="BI1360" i="35"/>
  <c r="BI1361" i="35"/>
  <c r="BI1362" i="35"/>
  <c r="BI1363" i="35"/>
  <c r="BI1364" i="35"/>
  <c r="BI1365" i="35"/>
  <c r="BI1366" i="35"/>
  <c r="BI1367" i="35"/>
  <c r="BI1368" i="35"/>
  <c r="BI1369" i="35"/>
  <c r="BI1370" i="35"/>
  <c r="BI1371" i="35"/>
  <c r="BI1372" i="35"/>
  <c r="BI1373" i="35"/>
  <c r="BI1374" i="35"/>
  <c r="BI1375" i="35"/>
  <c r="BI1376" i="35"/>
  <c r="BI1377" i="35"/>
  <c r="BI1378" i="35"/>
  <c r="BI1379" i="35"/>
  <c r="BI1380" i="35"/>
  <c r="BI1381" i="35"/>
  <c r="BI1382" i="35"/>
  <c r="BI1383" i="35"/>
  <c r="BI1384" i="35"/>
  <c r="BI1385" i="35"/>
  <c r="BI1386" i="35"/>
  <c r="BI1387" i="35"/>
  <c r="BI1388" i="35"/>
  <c r="BI1389" i="35"/>
  <c r="BI1390" i="35"/>
  <c r="BI1391" i="35"/>
  <c r="BI1392" i="35"/>
  <c r="BI1393" i="35"/>
  <c r="BI1394" i="35"/>
  <c r="BI1395" i="35"/>
  <c r="BI1396" i="35"/>
  <c r="BI1397" i="35"/>
  <c r="BI1398" i="35"/>
  <c r="BI1399" i="35"/>
  <c r="BI1400" i="35"/>
  <c r="BI1401" i="35"/>
  <c r="BI1402" i="35"/>
  <c r="BI1403" i="35"/>
  <c r="BI1404" i="35"/>
  <c r="BI1405" i="35"/>
  <c r="BI1406" i="35"/>
  <c r="BI1407" i="35"/>
  <c r="BI1408" i="35"/>
  <c r="BI1409" i="35"/>
  <c r="BI1410" i="35"/>
  <c r="BI1411" i="35"/>
  <c r="BI1412" i="35"/>
  <c r="BI1413" i="35"/>
  <c r="BI1414" i="35"/>
  <c r="BI1415" i="35"/>
  <c r="BI1416" i="35"/>
  <c r="BI1417" i="35"/>
  <c r="BI1418" i="35"/>
  <c r="BI1419" i="35"/>
  <c r="BI1420" i="35"/>
  <c r="BI1421" i="35"/>
  <c r="BI1422" i="35"/>
  <c r="BI1423" i="35"/>
  <c r="BI1424" i="35"/>
  <c r="BI1425" i="35"/>
  <c r="BI1426" i="35"/>
  <c r="BI1427" i="35"/>
  <c r="BI1428" i="35"/>
  <c r="BI1429" i="35"/>
  <c r="BI1430" i="35"/>
  <c r="BI1431" i="35"/>
  <c r="BI1432" i="35"/>
  <c r="BI1433" i="35"/>
  <c r="BI1434" i="35"/>
  <c r="BI1435" i="35"/>
  <c r="BI1436" i="35"/>
  <c r="BI1437" i="35"/>
  <c r="BI1438" i="35"/>
  <c r="BI1439" i="35"/>
  <c r="BI1440" i="35"/>
  <c r="BI1441" i="35"/>
  <c r="BI1442" i="35"/>
  <c r="BI1443" i="35"/>
  <c r="BI1444" i="35"/>
  <c r="BI1445" i="35"/>
  <c r="BI1446" i="35"/>
  <c r="BI1447" i="35"/>
  <c r="BI1448" i="35"/>
  <c r="BI1449" i="35"/>
  <c r="BI1450" i="35"/>
  <c r="BI1451" i="35"/>
  <c r="BI1452" i="35"/>
  <c r="BI1453" i="35"/>
  <c r="BI1454" i="35"/>
  <c r="BI1455" i="35"/>
  <c r="BI1456" i="35"/>
  <c r="BI1457" i="35"/>
  <c r="BI1458" i="35"/>
  <c r="BI1459" i="35"/>
  <c r="BI1460" i="35"/>
  <c r="BI1461" i="35"/>
  <c r="BI1462" i="35"/>
  <c r="BI1463" i="35"/>
  <c r="BI1464" i="35"/>
  <c r="BI1465" i="35"/>
  <c r="BI1466" i="35"/>
  <c r="BI1467" i="35"/>
  <c r="BI1468" i="35"/>
  <c r="BI1469" i="35"/>
  <c r="BI1470" i="35"/>
  <c r="BI1471" i="35"/>
  <c r="BI1472" i="35"/>
  <c r="BI1473" i="35"/>
  <c r="BI1474" i="35"/>
  <c r="BI1475" i="35"/>
  <c r="BI1476" i="35"/>
  <c r="BI1477" i="35"/>
  <c r="BI1478" i="35"/>
  <c r="BI1479" i="35"/>
  <c r="BI1480" i="35"/>
  <c r="BI1481" i="35"/>
  <c r="BI1482" i="35"/>
  <c r="BI1483" i="35"/>
  <c r="BI1484" i="35"/>
  <c r="BI1485" i="35"/>
  <c r="BI1486" i="35"/>
  <c r="BI1487" i="35"/>
  <c r="BI1488" i="35"/>
  <c r="BI1489" i="35"/>
  <c r="BI1490" i="35"/>
  <c r="BI1491" i="35"/>
  <c r="BI1492" i="35"/>
  <c r="BI1493" i="35"/>
  <c r="BI1494" i="35"/>
  <c r="BI1495" i="35"/>
  <c r="BI1496" i="35"/>
  <c r="BI1497" i="35"/>
  <c r="BI1498" i="35"/>
  <c r="BI1499" i="35"/>
  <c r="BI1500" i="35"/>
  <c r="BI1501" i="35"/>
  <c r="BI1502" i="35"/>
  <c r="BI1503" i="35"/>
  <c r="BI1504" i="35"/>
  <c r="BI1505" i="35"/>
  <c r="BI1506" i="35"/>
  <c r="BI1507" i="35"/>
  <c r="BI1508" i="35"/>
  <c r="BI1509" i="35"/>
  <c r="BI1510" i="35"/>
  <c r="BI1511" i="35"/>
  <c r="BI1512" i="35"/>
  <c r="BI1513" i="35"/>
  <c r="BI1514" i="35"/>
  <c r="BI1515" i="35"/>
  <c r="BI1516" i="35"/>
  <c r="BI1517" i="35"/>
  <c r="BI1518" i="35"/>
  <c r="BI1519" i="35"/>
  <c r="BI1520" i="35"/>
  <c r="BI1521" i="35"/>
  <c r="BI1522" i="35"/>
  <c r="BI1523" i="35"/>
  <c r="BI1524" i="35"/>
  <c r="BI1525" i="35"/>
  <c r="BI1526" i="35"/>
  <c r="BI1527" i="35"/>
  <c r="BI1528" i="35"/>
  <c r="BI1529" i="35"/>
  <c r="BI1530" i="35"/>
  <c r="BI1531" i="35"/>
  <c r="BI1532" i="35"/>
  <c r="BI1533" i="35"/>
  <c r="BI1534" i="35"/>
  <c r="BI1535" i="35"/>
  <c r="BI1536" i="35"/>
  <c r="BI1537" i="35"/>
  <c r="BI1538" i="35"/>
  <c r="BI1539" i="35"/>
  <c r="BI1540" i="35"/>
  <c r="BI1541" i="35"/>
  <c r="BI1542" i="35"/>
  <c r="BI1543" i="35"/>
  <c r="BI1544" i="35"/>
  <c r="BI1545" i="35"/>
  <c r="BI1546" i="35"/>
  <c r="BI1547" i="35"/>
  <c r="BI1548" i="35"/>
  <c r="BI1549" i="35"/>
  <c r="BI1550" i="35"/>
  <c r="BI1551" i="35"/>
  <c r="BI1552" i="35"/>
  <c r="BI1553" i="35"/>
  <c r="BI1554" i="35"/>
  <c r="BI1555" i="35"/>
  <c r="BI1556" i="35"/>
  <c r="BI1557" i="35"/>
  <c r="BI1558" i="35"/>
  <c r="BI1559" i="35"/>
  <c r="BI1560" i="35"/>
  <c r="BI1561" i="35"/>
  <c r="BI1562" i="35"/>
  <c r="BI1563" i="35"/>
  <c r="BI1564" i="35"/>
  <c r="BI1565" i="35"/>
  <c r="BI1566" i="35"/>
  <c r="BI1567" i="35"/>
  <c r="BI1568" i="35"/>
  <c r="BI1569" i="35"/>
  <c r="BI1570" i="35"/>
  <c r="BI1571" i="35"/>
  <c r="BI1572" i="35"/>
  <c r="BI1573" i="35"/>
  <c r="BI1574" i="35"/>
  <c r="BI1575" i="35"/>
  <c r="BI1576" i="35"/>
  <c r="BI1577" i="35"/>
  <c r="BI1578" i="35"/>
  <c r="BI1579" i="35"/>
  <c r="BI1580" i="35"/>
  <c r="BI1581" i="35"/>
  <c r="BI1582" i="35"/>
  <c r="BI1583" i="35"/>
  <c r="BI1584" i="35"/>
  <c r="BI1585" i="35"/>
  <c r="BI1586" i="35"/>
  <c r="BI1587" i="35"/>
  <c r="BI1588" i="35"/>
  <c r="BI1589" i="35"/>
  <c r="BI1590" i="35"/>
  <c r="BI1591" i="35"/>
  <c r="BI1592" i="35"/>
  <c r="BI1593" i="35"/>
  <c r="BI1594" i="35"/>
  <c r="BI1595" i="35"/>
  <c r="BI1596" i="35"/>
  <c r="BI1597" i="35"/>
  <c r="BI1598" i="35"/>
  <c r="BI1599" i="35"/>
  <c r="BI1600" i="35"/>
  <c r="BI1601" i="35"/>
  <c r="BI1602" i="35"/>
  <c r="BI1603" i="35"/>
  <c r="BI1604" i="35"/>
  <c r="BI1605" i="35"/>
  <c r="BI1606" i="35"/>
  <c r="BI1607" i="35"/>
  <c r="BI1608" i="35"/>
  <c r="BI1609" i="35"/>
  <c r="BI1610" i="35"/>
  <c r="BI1611" i="35"/>
  <c r="BI1612" i="35"/>
  <c r="BI1613" i="35"/>
  <c r="BI1614" i="35"/>
  <c r="BI1615" i="35"/>
  <c r="BI1616" i="35"/>
  <c r="BI1617" i="35"/>
  <c r="BI1618" i="35"/>
  <c r="BI1619" i="35"/>
  <c r="BI1620" i="35"/>
  <c r="BI1621" i="35"/>
  <c r="BI1622" i="35"/>
  <c r="BI1623" i="35"/>
  <c r="BI1624" i="35"/>
  <c r="BI1625" i="35"/>
  <c r="BI1626" i="35"/>
  <c r="BI1627" i="35"/>
  <c r="BI1628" i="35"/>
  <c r="BI1629" i="35"/>
  <c r="BI1630" i="35"/>
  <c r="BI1631" i="35"/>
  <c r="BI1632" i="35"/>
  <c r="BI1633" i="35"/>
  <c r="BI1634" i="35"/>
  <c r="BI1635" i="35"/>
  <c r="BI1636" i="35"/>
  <c r="BI1637" i="35"/>
  <c r="BI1638" i="35"/>
  <c r="BI1639" i="35"/>
  <c r="BI1640" i="35"/>
  <c r="BI1641" i="35"/>
  <c r="BI1642" i="35"/>
  <c r="BI1643" i="35"/>
  <c r="BI1644" i="35"/>
  <c r="BI1645" i="35"/>
  <c r="BI1646" i="35"/>
  <c r="BI1647" i="35"/>
  <c r="BI1648" i="35"/>
  <c r="BI1649" i="35"/>
  <c r="BI1650" i="35"/>
  <c r="BI1651" i="35"/>
  <c r="BI1652" i="35"/>
  <c r="BI1653" i="35"/>
  <c r="BI1654" i="35"/>
  <c r="BI1655" i="35"/>
  <c r="BI1656" i="35"/>
  <c r="BI1657" i="35"/>
  <c r="BI1658" i="35"/>
  <c r="BI1659" i="35"/>
  <c r="BI1660" i="35"/>
  <c r="BI1661" i="35"/>
  <c r="BI1662" i="35"/>
  <c r="BI1663" i="35"/>
  <c r="BI1664" i="35"/>
  <c r="BI1665" i="35"/>
  <c r="BI1666" i="35"/>
  <c r="BI1667" i="35"/>
  <c r="BI1668" i="35"/>
  <c r="BI1669" i="35"/>
  <c r="BI1670" i="35"/>
  <c r="BI1671" i="35"/>
  <c r="BI1672" i="35"/>
  <c r="BI1673" i="35"/>
  <c r="BI1674" i="35"/>
  <c r="BI1675" i="35"/>
  <c r="BI1676" i="35"/>
  <c r="BI1677" i="35"/>
  <c r="BI1678" i="35"/>
  <c r="BI1679" i="35"/>
  <c r="BI1680" i="35"/>
  <c r="BI1681" i="35"/>
  <c r="BI1682" i="35"/>
  <c r="BI1683" i="35"/>
  <c r="BI1684" i="35"/>
  <c r="BI1685" i="35"/>
  <c r="BI1686" i="35"/>
  <c r="BI1687" i="35"/>
  <c r="BI1688" i="35"/>
  <c r="BI1689" i="35"/>
  <c r="BI1690" i="35"/>
  <c r="BI1691" i="35"/>
  <c r="BI1692" i="35"/>
  <c r="BI1693" i="35"/>
  <c r="BI1694" i="35"/>
  <c r="BI1695" i="35"/>
  <c r="BI1696" i="35"/>
  <c r="BI1697" i="35"/>
  <c r="BI1698" i="35"/>
  <c r="BI1699" i="35"/>
  <c r="BI1700" i="35"/>
  <c r="BI1701" i="35"/>
  <c r="BI1702" i="35"/>
  <c r="BI1703" i="35"/>
  <c r="BI1704" i="35"/>
  <c r="BI1705" i="35"/>
  <c r="BI1706" i="35"/>
  <c r="BI1707" i="35"/>
  <c r="BI1708" i="35"/>
  <c r="BI1709" i="35"/>
  <c r="BI1710" i="35"/>
  <c r="BI1711" i="35"/>
  <c r="BI1712" i="35"/>
  <c r="BI1713" i="35"/>
  <c r="BI1714" i="35"/>
  <c r="BI1715" i="35"/>
  <c r="BI1716" i="35"/>
  <c r="BI1717" i="35"/>
  <c r="BI1718" i="35"/>
  <c r="BI1719" i="35"/>
  <c r="BI1720" i="35"/>
  <c r="BI1721" i="35"/>
  <c r="BI1722" i="35"/>
  <c r="BI1723" i="35"/>
  <c r="BI1724" i="35"/>
  <c r="BI1725" i="35"/>
  <c r="BI1726" i="35"/>
  <c r="BI1727" i="35"/>
  <c r="BI1728" i="35"/>
  <c r="BI1729" i="35"/>
  <c r="BI1730" i="35"/>
  <c r="BI1731" i="35"/>
  <c r="BI1732" i="35"/>
  <c r="BI1733" i="35"/>
  <c r="BI1734" i="35"/>
  <c r="BI1735" i="35"/>
  <c r="BI1736" i="35"/>
  <c r="BI1737" i="35"/>
  <c r="BI1738" i="35"/>
  <c r="BI1739" i="35"/>
  <c r="BI1740" i="35"/>
  <c r="BI1741" i="35"/>
  <c r="BI1742" i="35"/>
  <c r="BI1743" i="35"/>
  <c r="BI1744" i="35"/>
  <c r="BI1745" i="35"/>
  <c r="BI1746" i="35"/>
  <c r="BI1747" i="35"/>
  <c r="BI1748" i="35"/>
  <c r="BI1749" i="35"/>
  <c r="BI1750" i="35"/>
  <c r="BI1751" i="35"/>
  <c r="BI1752" i="35"/>
  <c r="BI1753" i="35"/>
  <c r="BI1754" i="35"/>
  <c r="BI1755" i="35"/>
  <c r="BI1756" i="35"/>
  <c r="BI1757" i="35"/>
  <c r="BI1758" i="35"/>
  <c r="BI1759" i="35"/>
  <c r="BI1760" i="35"/>
  <c r="BI1761" i="35"/>
  <c r="BI1762" i="35"/>
  <c r="BI1763" i="35"/>
  <c r="BI1764" i="35"/>
  <c r="BI1765" i="35"/>
  <c r="BI1766" i="35"/>
  <c r="BI1767" i="35"/>
  <c r="BI1768" i="35"/>
  <c r="BI1769" i="35"/>
  <c r="BI1770" i="35"/>
  <c r="BI1771" i="35"/>
  <c r="BI1772" i="35"/>
  <c r="BI1773" i="35"/>
  <c r="BI1774" i="35"/>
  <c r="BI1775" i="35"/>
  <c r="BI1776" i="35"/>
  <c r="BI1777" i="35"/>
  <c r="BI1778" i="35"/>
  <c r="BI1779" i="35"/>
  <c r="BI1780" i="35"/>
  <c r="BI1781" i="35"/>
  <c r="BI1782" i="35"/>
  <c r="BI1783" i="35"/>
  <c r="BI1784" i="35"/>
  <c r="BI1785" i="35"/>
  <c r="BI1786" i="35"/>
  <c r="BI1787" i="35"/>
  <c r="BI1788" i="35"/>
  <c r="BI1789" i="35"/>
  <c r="BI1790" i="35"/>
  <c r="BI1791" i="35"/>
  <c r="BI1792" i="35"/>
  <c r="BI1793" i="35"/>
  <c r="BI1794" i="35"/>
  <c r="BI1795" i="35"/>
  <c r="BI1796" i="35"/>
  <c r="BI1797" i="35"/>
  <c r="BI1798" i="35"/>
  <c r="BI1799" i="35"/>
  <c r="BI1800" i="35"/>
  <c r="BI1801" i="35"/>
  <c r="BI1802" i="35"/>
  <c r="BI1803" i="35"/>
  <c r="BI1804" i="35"/>
  <c r="BI1805" i="35"/>
  <c r="BI1806" i="35"/>
  <c r="BI1807" i="35"/>
  <c r="BI1808" i="35"/>
  <c r="BI1809" i="35"/>
  <c r="BI1810" i="35"/>
  <c r="BI1811" i="35"/>
  <c r="BI1812" i="35"/>
  <c r="BI1813" i="35"/>
  <c r="BI1814" i="35"/>
  <c r="BI1815" i="35"/>
  <c r="BI1816" i="35"/>
  <c r="BI1817" i="35"/>
  <c r="BI1818" i="35"/>
  <c r="BI1819" i="35"/>
  <c r="BI1820" i="35"/>
  <c r="BI1821" i="35"/>
  <c r="BI1822" i="35"/>
  <c r="BI1823" i="35"/>
  <c r="BI1824" i="35"/>
  <c r="BI1825" i="35"/>
  <c r="BI1826" i="35"/>
  <c r="BI1827" i="35"/>
  <c r="BI1828" i="35"/>
  <c r="BI1829" i="35"/>
  <c r="BI1830" i="35"/>
  <c r="BI1831" i="35"/>
  <c r="BI1832" i="35"/>
  <c r="BI1833" i="35"/>
  <c r="BI1834" i="35"/>
  <c r="BI1835" i="35"/>
  <c r="BI1836" i="35"/>
  <c r="BI1837" i="35"/>
  <c r="BI1838" i="35"/>
  <c r="BI1839" i="35"/>
  <c r="BI1840" i="35"/>
  <c r="BI1841" i="35"/>
  <c r="BI1842" i="35"/>
  <c r="BI1843" i="35"/>
  <c r="BI1844" i="35"/>
  <c r="BI1845" i="35"/>
  <c r="BI1846" i="35"/>
  <c r="BI1847" i="35"/>
  <c r="BI1848" i="35"/>
  <c r="BI1849" i="35"/>
  <c r="BI1850" i="35"/>
  <c r="BI1851" i="35"/>
  <c r="BI1852" i="35"/>
  <c r="BI1853" i="35"/>
  <c r="BI1854" i="35"/>
  <c r="BI1855" i="35"/>
  <c r="BI1856" i="35"/>
  <c r="BI1857" i="35"/>
  <c r="BI1858" i="35"/>
  <c r="BI1859" i="35"/>
  <c r="BI1860" i="35"/>
  <c r="BI1861" i="35"/>
  <c r="BI1862" i="35"/>
  <c r="BI1863" i="35"/>
  <c r="BI1864" i="35"/>
  <c r="BI4" i="35"/>
  <c r="K30" i="39" l="1"/>
  <c r="H29" i="39"/>
  <c r="K22" i="39"/>
  <c r="H21" i="39"/>
  <c r="O9" i="39"/>
  <c r="H34" i="39"/>
  <c r="O29" i="39"/>
  <c r="H26" i="39"/>
  <c r="O21" i="39"/>
  <c r="H18" i="39"/>
  <c r="O30" i="39"/>
  <c r="O22" i="39"/>
  <c r="O16" i="39"/>
  <c r="O34" i="39"/>
  <c r="O26" i="39"/>
  <c r="O18" i="39"/>
  <c r="O12" i="39"/>
  <c r="K34" i="39"/>
  <c r="K26" i="39"/>
  <c r="K18" i="39"/>
  <c r="K12" i="39"/>
  <c r="O33" i="39"/>
  <c r="O25" i="39"/>
  <c r="O17" i="39"/>
  <c r="G16" i="39"/>
  <c r="G33" i="39"/>
  <c r="L24" i="39"/>
  <c r="K16" i="39"/>
  <c r="O28" i="39"/>
  <c r="G23" i="39"/>
  <c r="O20" i="39"/>
  <c r="O13" i="39"/>
  <c r="K28" i="39"/>
  <c r="K13" i="39"/>
  <c r="O7" i="39"/>
  <c r="O27" i="39"/>
  <c r="O19" i="39"/>
  <c r="O8" i="39"/>
  <c r="K7" i="39"/>
  <c r="G15" i="39"/>
  <c r="K27" i="39"/>
  <c r="K19" i="39"/>
  <c r="K8" i="39"/>
  <c r="G27" i="39"/>
  <c r="K20" i="39"/>
  <c r="G19" i="39"/>
  <c r="H8" i="39"/>
  <c r="K29" i="39"/>
  <c r="H28" i="39"/>
  <c r="K21" i="39"/>
  <c r="H20" i="39"/>
  <c r="P33" i="39"/>
  <c r="K33" i="39"/>
  <c r="G32" i="39"/>
  <c r="G30" i="39"/>
  <c r="K25" i="39"/>
  <c r="G24" i="39"/>
  <c r="K17" i="39"/>
  <c r="H16" i="39"/>
  <c r="L13" i="39"/>
  <c r="P29" i="39"/>
  <c r="P25" i="39"/>
  <c r="O31" i="39"/>
  <c r="O23" i="39"/>
  <c r="O14" i="39"/>
  <c r="P21" i="39"/>
  <c r="O32" i="39"/>
  <c r="O24" i="39"/>
  <c r="O15" i="39"/>
  <c r="K9" i="39"/>
  <c r="G13" i="39"/>
  <c r="H12" i="39"/>
  <c r="L28" i="39"/>
  <c r="P17" i="39"/>
  <c r="K31" i="39"/>
  <c r="K23" i="39"/>
  <c r="K14" i="39"/>
  <c r="H9" i="39"/>
  <c r="P9" i="39"/>
  <c r="K32" i="39"/>
  <c r="K24" i="39"/>
  <c r="K15" i="39"/>
  <c r="G14" i="39"/>
  <c r="L16" i="39"/>
  <c r="P7" i="39"/>
  <c r="L32" i="39"/>
  <c r="L20" i="39"/>
  <c r="H31" i="39"/>
  <c r="G20" i="39"/>
  <c r="H19" i="39"/>
  <c r="G17" i="39"/>
  <c r="H13" i="39"/>
  <c r="G8" i="39"/>
  <c r="G34" i="39"/>
  <c r="H14" i="39"/>
  <c r="L31" i="39"/>
  <c r="L27" i="39"/>
  <c r="L23" i="39"/>
  <c r="L19" i="39"/>
  <c r="L15" i="39"/>
  <c r="L8" i="39"/>
  <c r="P32" i="39"/>
  <c r="P28" i="39"/>
  <c r="P24" i="39"/>
  <c r="P20" i="39"/>
  <c r="P16" i="39"/>
  <c r="P13" i="39"/>
  <c r="H24" i="39"/>
  <c r="G28" i="39"/>
  <c r="H27" i="39"/>
  <c r="G25" i="39"/>
  <c r="G18" i="39"/>
  <c r="L34" i="39"/>
  <c r="L30" i="39"/>
  <c r="L26" i="39"/>
  <c r="L22" i="39"/>
  <c r="L18" i="39"/>
  <c r="L14" i="39"/>
  <c r="L12" i="39"/>
  <c r="P31" i="39"/>
  <c r="P27" i="39"/>
  <c r="P23" i="39"/>
  <c r="P19" i="39"/>
  <c r="P15" i="39"/>
  <c r="P8" i="39"/>
  <c r="G22" i="39"/>
  <c r="G7" i="39"/>
  <c r="H32" i="39"/>
  <c r="G12" i="39"/>
  <c r="L33" i="39"/>
  <c r="L29" i="39"/>
  <c r="L25" i="39"/>
  <c r="L21" i="39"/>
  <c r="L17" i="39"/>
  <c r="L9" i="39"/>
  <c r="L7" i="39"/>
  <c r="P34" i="39"/>
  <c r="P30" i="39"/>
  <c r="P26" i="39"/>
  <c r="P22" i="39"/>
  <c r="P18" i="39"/>
  <c r="P14" i="39"/>
  <c r="P12" i="39"/>
  <c r="G26" i="39"/>
  <c r="G29" i="39"/>
  <c r="G21" i="39"/>
  <c r="G9" i="39"/>
  <c r="H30" i="39"/>
  <c r="H22" i="39"/>
  <c r="H33" i="39"/>
  <c r="H25" i="39"/>
  <c r="H17" i="39"/>
  <c r="H7" i="39"/>
  <c r="H23" i="39"/>
  <c r="H15" i="39"/>
  <c r="G31" i="39"/>
  <c r="S7" i="39"/>
  <c r="S12" i="39"/>
  <c r="S8" i="39"/>
  <c r="S13" i="39"/>
  <c r="S9" i="39"/>
  <c r="S14" i="39"/>
  <c r="S15" i="39"/>
  <c r="S16" i="39"/>
  <c r="S17" i="39"/>
  <c r="S18" i="39"/>
  <c r="S19" i="39"/>
  <c r="S20" i="39"/>
  <c r="S21" i="39"/>
  <c r="S22" i="39"/>
  <c r="S23" i="39"/>
  <c r="S24" i="39"/>
  <c r="S25" i="39"/>
  <c r="S26" i="39"/>
  <c r="S27" i="39"/>
  <c r="S28" i="39"/>
  <c r="S29" i="39"/>
  <c r="S30" i="39"/>
  <c r="S31" i="39"/>
  <c r="S32" i="39"/>
  <c r="S33" i="39"/>
  <c r="S34" i="39"/>
  <c r="R7" i="39"/>
  <c r="R12" i="39"/>
  <c r="R8" i="39"/>
  <c r="R13" i="39"/>
  <c r="R9" i="39"/>
  <c r="R14" i="39"/>
  <c r="R15" i="39"/>
  <c r="R16" i="39"/>
  <c r="R17" i="39"/>
  <c r="R18" i="39"/>
  <c r="R19" i="39"/>
  <c r="R20" i="39"/>
  <c r="R21" i="39"/>
  <c r="R22" i="39"/>
  <c r="R23" i="39"/>
  <c r="R24" i="39"/>
  <c r="R25" i="39"/>
  <c r="R26" i="39"/>
  <c r="R27" i="39"/>
  <c r="R28" i="39"/>
  <c r="R29" i="39"/>
  <c r="R30" i="39"/>
  <c r="R31" i="39"/>
  <c r="R32" i="39"/>
  <c r="R33" i="39"/>
  <c r="R34" i="39"/>
  <c r="AC10" i="39"/>
  <c r="AC7" i="39"/>
  <c r="AC12" i="39"/>
  <c r="AC8" i="39"/>
  <c r="AC13" i="39"/>
  <c r="AC9" i="39"/>
  <c r="AC14" i="39"/>
  <c r="AC15" i="39"/>
  <c r="AC16" i="39"/>
  <c r="AC17" i="39"/>
  <c r="AC18" i="39"/>
  <c r="AC19" i="39"/>
  <c r="AC20" i="39"/>
  <c r="AC21" i="39"/>
  <c r="AC22" i="39"/>
  <c r="AC23" i="39"/>
  <c r="AC24" i="39"/>
  <c r="AC25" i="39"/>
  <c r="AC26" i="39"/>
  <c r="AC27" i="39"/>
  <c r="AC28" i="39"/>
  <c r="AC29" i="39"/>
  <c r="AC30" i="39"/>
  <c r="AC31" i="39"/>
  <c r="AC32" i="39"/>
  <c r="AC33" i="39"/>
  <c r="AC34" i="39"/>
  <c r="AC5" i="39"/>
  <c r="AB10" i="39"/>
  <c r="AB11" i="39"/>
  <c r="AB12" i="39"/>
  <c r="AB8" i="39"/>
  <c r="AB13" i="39"/>
  <c r="AB9" i="39"/>
  <c r="AB14" i="39"/>
  <c r="AB15" i="39"/>
  <c r="AB16" i="39"/>
  <c r="AB17" i="39"/>
  <c r="AB18" i="39"/>
  <c r="AB19" i="39"/>
  <c r="AB20" i="39"/>
  <c r="AB21" i="39"/>
  <c r="AB22" i="39"/>
  <c r="AB23" i="39"/>
  <c r="AB24" i="39"/>
  <c r="AB25" i="39"/>
  <c r="AB26" i="39"/>
  <c r="AB27" i="39"/>
  <c r="AB28" i="39"/>
  <c r="AB29" i="39"/>
  <c r="AB30" i="39"/>
  <c r="AB31" i="39"/>
  <c r="AB32" i="39"/>
  <c r="AB33" i="39"/>
  <c r="AB34" i="39"/>
  <c r="AB7" i="39"/>
  <c r="AD10" i="39"/>
  <c r="AD6" i="39"/>
  <c r="AD11" i="39"/>
  <c r="AD7" i="39"/>
  <c r="AD12" i="39"/>
  <c r="AE12" i="39" s="1"/>
  <c r="AD8" i="39"/>
  <c r="AD13" i="39"/>
  <c r="AD9" i="39"/>
  <c r="AE9" i="39" s="1"/>
  <c r="AD14" i="39"/>
  <c r="AE14" i="39" s="1"/>
  <c r="AD15" i="39"/>
  <c r="AD16" i="39"/>
  <c r="AD17" i="39"/>
  <c r="AD18" i="39"/>
  <c r="AD19" i="39"/>
  <c r="AD20" i="39"/>
  <c r="AD21" i="39"/>
  <c r="AD22" i="39"/>
  <c r="AD23" i="39"/>
  <c r="AD24" i="39"/>
  <c r="AD25" i="39"/>
  <c r="AD26" i="39"/>
  <c r="AE26" i="39" s="1"/>
  <c r="AD27" i="39"/>
  <c r="AD28" i="39"/>
  <c r="AD29" i="39"/>
  <c r="AD30" i="39"/>
  <c r="AE30" i="39" s="1"/>
  <c r="AD31" i="39"/>
  <c r="AD32" i="39"/>
  <c r="AD33" i="39"/>
  <c r="AD34" i="39"/>
  <c r="AD5" i="39"/>
  <c r="AZ33" i="39"/>
  <c r="BA33" i="39"/>
  <c r="BB33" i="39"/>
  <c r="BC33" i="39"/>
  <c r="BD33" i="39"/>
  <c r="BE33" i="39"/>
  <c r="AZ34" i="39"/>
  <c r="BA34" i="39"/>
  <c r="BB34" i="39"/>
  <c r="BC34" i="39"/>
  <c r="BD34" i="39"/>
  <c r="BE34" i="39"/>
  <c r="AZ7" i="39"/>
  <c r="BA7" i="39"/>
  <c r="BB7" i="39"/>
  <c r="BC7" i="39"/>
  <c r="BD7" i="39"/>
  <c r="BE7" i="39"/>
  <c r="AZ12" i="39"/>
  <c r="BA12" i="39"/>
  <c r="BB12" i="39"/>
  <c r="BC12" i="39"/>
  <c r="BD12" i="39"/>
  <c r="BE12" i="39"/>
  <c r="AZ8" i="39"/>
  <c r="BA8" i="39"/>
  <c r="BB8" i="39"/>
  <c r="BC8" i="39"/>
  <c r="BD8" i="39"/>
  <c r="BE8" i="39"/>
  <c r="AZ13" i="39"/>
  <c r="BA13" i="39"/>
  <c r="BB13" i="39"/>
  <c r="BC13" i="39"/>
  <c r="BD13" i="39"/>
  <c r="BE13" i="39"/>
  <c r="AZ9" i="39"/>
  <c r="BA9" i="39"/>
  <c r="BB9" i="39"/>
  <c r="BC9" i="39"/>
  <c r="BD9" i="39"/>
  <c r="BE9" i="39"/>
  <c r="AZ14" i="39"/>
  <c r="BA14" i="39"/>
  <c r="BB14" i="39"/>
  <c r="BC14" i="39"/>
  <c r="BD14" i="39"/>
  <c r="BE14" i="39"/>
  <c r="AZ15" i="39"/>
  <c r="BA15" i="39"/>
  <c r="BB15" i="39"/>
  <c r="BC15" i="39"/>
  <c r="BD15" i="39"/>
  <c r="BE15" i="39"/>
  <c r="AZ16" i="39"/>
  <c r="BA16" i="39"/>
  <c r="BB16" i="39"/>
  <c r="BC16" i="39"/>
  <c r="BD16" i="39"/>
  <c r="BE16" i="39"/>
  <c r="AZ17" i="39"/>
  <c r="BA17" i="39"/>
  <c r="BB17" i="39"/>
  <c r="BC17" i="39"/>
  <c r="BD17" i="39"/>
  <c r="BE17" i="39"/>
  <c r="AZ18" i="39"/>
  <c r="BA18" i="39"/>
  <c r="BB18" i="39"/>
  <c r="BC18" i="39"/>
  <c r="BD18" i="39"/>
  <c r="BE18" i="39"/>
  <c r="AZ19" i="39"/>
  <c r="BA19" i="39"/>
  <c r="BB19" i="39"/>
  <c r="BC19" i="39"/>
  <c r="BD19" i="39"/>
  <c r="BE19" i="39"/>
  <c r="AZ20" i="39"/>
  <c r="BA20" i="39"/>
  <c r="BB20" i="39"/>
  <c r="BC20" i="39"/>
  <c r="BD20" i="39"/>
  <c r="BE20" i="39"/>
  <c r="AZ21" i="39"/>
  <c r="BA21" i="39"/>
  <c r="BB21" i="39"/>
  <c r="BC21" i="39"/>
  <c r="BD21" i="39"/>
  <c r="BE21" i="39"/>
  <c r="AZ22" i="39"/>
  <c r="BA22" i="39"/>
  <c r="BB22" i="39"/>
  <c r="BC22" i="39"/>
  <c r="BD22" i="39"/>
  <c r="BE22" i="39"/>
  <c r="AZ23" i="39"/>
  <c r="BA23" i="39"/>
  <c r="BB23" i="39"/>
  <c r="BC23" i="39"/>
  <c r="BD23" i="39"/>
  <c r="BE23" i="39"/>
  <c r="AZ24" i="39"/>
  <c r="BA24" i="39"/>
  <c r="BB24" i="39"/>
  <c r="BC24" i="39"/>
  <c r="BD24" i="39"/>
  <c r="BE24" i="39"/>
  <c r="AZ25" i="39"/>
  <c r="BA25" i="39"/>
  <c r="BB25" i="39"/>
  <c r="BC25" i="39"/>
  <c r="BD25" i="39"/>
  <c r="BE25" i="39"/>
  <c r="AZ26" i="39"/>
  <c r="BA26" i="39"/>
  <c r="BB26" i="39"/>
  <c r="BC26" i="39"/>
  <c r="BD26" i="39"/>
  <c r="BE26" i="39"/>
  <c r="AZ27" i="39"/>
  <c r="BA27" i="39"/>
  <c r="BB27" i="39"/>
  <c r="BC27" i="39"/>
  <c r="BD27" i="39"/>
  <c r="BE27" i="39"/>
  <c r="AZ28" i="39"/>
  <c r="BA28" i="39"/>
  <c r="BB28" i="39"/>
  <c r="BC28" i="39"/>
  <c r="BD28" i="39"/>
  <c r="BE28" i="39"/>
  <c r="AZ29" i="39"/>
  <c r="BA29" i="39"/>
  <c r="BB29" i="39"/>
  <c r="BC29" i="39"/>
  <c r="BD29" i="39"/>
  <c r="BE29" i="39"/>
  <c r="AZ30" i="39"/>
  <c r="BA30" i="39"/>
  <c r="BB30" i="39"/>
  <c r="BC30" i="39"/>
  <c r="BD30" i="39"/>
  <c r="BE30" i="39"/>
  <c r="AZ31" i="39"/>
  <c r="BA31" i="39"/>
  <c r="BB31" i="39"/>
  <c r="BC31" i="39"/>
  <c r="BD31" i="39"/>
  <c r="BE31" i="39"/>
  <c r="AZ32" i="39"/>
  <c r="BA32" i="39"/>
  <c r="BB32" i="39"/>
  <c r="BC32" i="39"/>
  <c r="BD32" i="39"/>
  <c r="BE32" i="39"/>
  <c r="BE11" i="39"/>
  <c r="BD11" i="39"/>
  <c r="BC11" i="39"/>
  <c r="BB11" i="39"/>
  <c r="BA11" i="39"/>
  <c r="AZ11" i="39"/>
  <c r="BE6" i="39"/>
  <c r="BD6" i="39"/>
  <c r="BC6" i="39"/>
  <c r="BB6" i="39"/>
  <c r="BA6" i="39"/>
  <c r="AZ6" i="39"/>
  <c r="BE10" i="39"/>
  <c r="BD10" i="39"/>
  <c r="BC10" i="39"/>
  <c r="BB10" i="39"/>
  <c r="BA10" i="39"/>
  <c r="AZ10" i="39"/>
  <c r="BE5" i="39"/>
  <c r="BD5" i="39"/>
  <c r="BC5" i="39"/>
  <c r="BB5" i="39"/>
  <c r="BA5" i="39"/>
  <c r="AZ5" i="39"/>
  <c r="AE33" i="39" l="1"/>
  <c r="AF33" i="39" s="1"/>
  <c r="AE25" i="39"/>
  <c r="AF25" i="39" s="1"/>
  <c r="AE17" i="39"/>
  <c r="AF17" i="39" s="1"/>
  <c r="AE7" i="39"/>
  <c r="AF7" i="39" s="1"/>
  <c r="AE32" i="39"/>
  <c r="AF32" i="39" s="1"/>
  <c r="AE24" i="39"/>
  <c r="AF24" i="39" s="1"/>
  <c r="AE16" i="39"/>
  <c r="AF16" i="39" s="1"/>
  <c r="AE11" i="39"/>
  <c r="AF11" i="39" s="1"/>
  <c r="AE31" i="39"/>
  <c r="AF31" i="39" s="1"/>
  <c r="AE23" i="39"/>
  <c r="AF23" i="39" s="1"/>
  <c r="AE15" i="39"/>
  <c r="AF15" i="39" s="1"/>
  <c r="AE6" i="39"/>
  <c r="AF6" i="39" s="1"/>
  <c r="AG9" i="39"/>
  <c r="AE22" i="39"/>
  <c r="AF22" i="39" s="1"/>
  <c r="AE10" i="39"/>
  <c r="AF10" i="39" s="1"/>
  <c r="AE29" i="39"/>
  <c r="AG29" i="39" s="1"/>
  <c r="AE21" i="39"/>
  <c r="AF21" i="39" s="1"/>
  <c r="AE28" i="39"/>
  <c r="AG28" i="39" s="1"/>
  <c r="AE20" i="39"/>
  <c r="AF20" i="39" s="1"/>
  <c r="AE13" i="39"/>
  <c r="AF13" i="39" s="1"/>
  <c r="AE5" i="39"/>
  <c r="AF5" i="39" s="1"/>
  <c r="AE27" i="39"/>
  <c r="AG27" i="39" s="1"/>
  <c r="AE19" i="39"/>
  <c r="AF19" i="39" s="1"/>
  <c r="AE8" i="39"/>
  <c r="AG8" i="39" s="1"/>
  <c r="AE34" i="39"/>
  <c r="AF34" i="39" s="1"/>
  <c r="AE18" i="39"/>
  <c r="AG18" i="39" s="1"/>
  <c r="AG12" i="39"/>
  <c r="AG30" i="39"/>
  <c r="AF30" i="39"/>
  <c r="AF26" i="39"/>
  <c r="AG26" i="39"/>
  <c r="AF14" i="39"/>
  <c r="AG14" i="39"/>
  <c r="AF9" i="39"/>
  <c r="AF12" i="39"/>
  <c r="M10" i="39"/>
  <c r="N10" i="39"/>
  <c r="M6" i="39"/>
  <c r="N6" i="39"/>
  <c r="M11" i="39"/>
  <c r="N11" i="39"/>
  <c r="I10" i="39"/>
  <c r="J10" i="39"/>
  <c r="I6" i="39"/>
  <c r="J6" i="39"/>
  <c r="I11" i="39"/>
  <c r="J11" i="39"/>
  <c r="D10" i="39"/>
  <c r="E10" i="39"/>
  <c r="S10" i="39" s="1"/>
  <c r="F10" i="39"/>
  <c r="D6" i="39"/>
  <c r="E6" i="39"/>
  <c r="S6" i="39" s="1"/>
  <c r="F6" i="39"/>
  <c r="AB6" i="39" s="1"/>
  <c r="D11" i="39"/>
  <c r="E11" i="39"/>
  <c r="S11" i="39" s="1"/>
  <c r="F11" i="39"/>
  <c r="N5" i="39"/>
  <c r="M5" i="39"/>
  <c r="J5" i="39"/>
  <c r="I5" i="39"/>
  <c r="F5" i="39"/>
  <c r="E5" i="39"/>
  <c r="S5" i="39" s="1"/>
  <c r="D5" i="39"/>
  <c r="R5" i="39" s="1"/>
  <c r="AG32" i="39" l="1"/>
  <c r="AG20" i="39"/>
  <c r="AG17" i="39"/>
  <c r="AG23" i="39"/>
  <c r="AG22" i="39"/>
  <c r="AG15" i="39"/>
  <c r="AG7" i="39"/>
  <c r="AG34" i="39"/>
  <c r="AG16" i="39"/>
  <c r="AF18" i="39"/>
  <c r="AF8" i="39"/>
  <c r="AF27" i="39"/>
  <c r="AF28" i="39"/>
  <c r="AG33" i="39"/>
  <c r="AG13" i="39"/>
  <c r="AF29" i="39"/>
  <c r="P5" i="39"/>
  <c r="O5" i="39"/>
  <c r="AG31" i="39"/>
  <c r="AG21" i="39"/>
  <c r="O11" i="39"/>
  <c r="P11" i="39"/>
  <c r="AG10" i="39"/>
  <c r="AG24" i="39"/>
  <c r="AG19" i="39"/>
  <c r="K11" i="39"/>
  <c r="L11" i="39"/>
  <c r="O6" i="39"/>
  <c r="P6" i="39"/>
  <c r="L5" i="39"/>
  <c r="K5" i="39"/>
  <c r="K6" i="39"/>
  <c r="L6" i="39"/>
  <c r="O10" i="39"/>
  <c r="P10" i="39"/>
  <c r="AG25" i="39"/>
  <c r="K10" i="39"/>
  <c r="L10" i="39"/>
  <c r="G10" i="39"/>
  <c r="H10" i="39"/>
  <c r="H5" i="39"/>
  <c r="G5" i="39"/>
  <c r="AB5" i="39"/>
  <c r="AG5" i="39" s="1"/>
  <c r="H11" i="39"/>
  <c r="G11" i="39"/>
  <c r="AC11" i="39"/>
  <c r="AG11" i="39" s="1"/>
  <c r="Y10" i="39"/>
  <c r="R10" i="39"/>
  <c r="Y11" i="39"/>
  <c r="R11" i="39"/>
  <c r="G6" i="39"/>
  <c r="AC6" i="39"/>
  <c r="AG6" i="39" s="1"/>
  <c r="H6" i="39"/>
  <c r="Y6" i="39"/>
  <c r="R6" i="39"/>
  <c r="V10" i="39"/>
  <c r="V11" i="39"/>
  <c r="V6" i="39"/>
  <c r="Y5" i="39"/>
  <c r="V5" i="39"/>
  <c r="AG4" i="39" l="1"/>
  <c r="AE12" i="31"/>
  <c r="AE13" i="31"/>
  <c r="AE14" i="31"/>
  <c r="AE15" i="31"/>
  <c r="AE16" i="31"/>
  <c r="AE17" i="31"/>
  <c r="U12" i="31"/>
  <c r="U13" i="31"/>
  <c r="U14" i="31"/>
  <c r="U15" i="31"/>
  <c r="U16" i="31"/>
  <c r="U17" i="31"/>
  <c r="E2" i="31" l="1"/>
  <c r="K5" i="31"/>
  <c r="L5" i="31"/>
  <c r="O5" i="31"/>
  <c r="P5" i="31"/>
  <c r="K6" i="31"/>
  <c r="L6" i="31"/>
  <c r="O6" i="31"/>
  <c r="P6" i="31"/>
  <c r="AE5" i="31"/>
  <c r="AH5" i="31" s="1"/>
  <c r="AE6" i="31"/>
  <c r="AH6" i="31" s="1"/>
  <c r="U5" i="31"/>
  <c r="U6" i="31"/>
  <c r="U7" i="31"/>
  <c r="F5" i="31"/>
  <c r="G5" i="31"/>
  <c r="H5" i="31"/>
  <c r="F6" i="31"/>
  <c r="G6" i="31"/>
  <c r="H6" i="31"/>
  <c r="U41" i="31"/>
  <c r="U40" i="31"/>
  <c r="U20" i="31"/>
  <c r="U19" i="31"/>
  <c r="U38" i="31"/>
  <c r="U30" i="31"/>
  <c r="U8" i="31"/>
  <c r="U39" i="31"/>
  <c r="W39" i="31" s="1"/>
  <c r="U37" i="31"/>
  <c r="U28" i="31"/>
  <c r="U36" i="31"/>
  <c r="AE36" i="31"/>
  <c r="AE28" i="31"/>
  <c r="AE37" i="31"/>
  <c r="AE39" i="31"/>
  <c r="AE7" i="31"/>
  <c r="AE8" i="31"/>
  <c r="AE30" i="31"/>
  <c r="AE38" i="31"/>
  <c r="AH38" i="31" s="1"/>
  <c r="AE19" i="31"/>
  <c r="AE20" i="31"/>
  <c r="AE40" i="31"/>
  <c r="AE41" i="31"/>
  <c r="O7" i="31"/>
  <c r="P7" i="31"/>
  <c r="O8" i="31"/>
  <c r="P8" i="31"/>
  <c r="O30" i="31"/>
  <c r="P30" i="31"/>
  <c r="O38" i="31"/>
  <c r="P38" i="31"/>
  <c r="O19" i="31"/>
  <c r="P19" i="31"/>
  <c r="O20" i="31"/>
  <c r="P20" i="31"/>
  <c r="O40" i="31"/>
  <c r="P40" i="31"/>
  <c r="O41" i="31"/>
  <c r="P41" i="31"/>
  <c r="O12" i="31"/>
  <c r="P12" i="31"/>
  <c r="O13" i="31"/>
  <c r="P13" i="31"/>
  <c r="O14" i="31"/>
  <c r="P14" i="31"/>
  <c r="O15" i="31"/>
  <c r="P15" i="31"/>
  <c r="O16" i="31"/>
  <c r="P16" i="31"/>
  <c r="O17" i="31"/>
  <c r="P17" i="31"/>
  <c r="K7" i="31"/>
  <c r="L7" i="31"/>
  <c r="K8" i="31"/>
  <c r="L8" i="31"/>
  <c r="K30" i="31"/>
  <c r="L30" i="31"/>
  <c r="K38" i="31"/>
  <c r="L38" i="31"/>
  <c r="K19" i="31"/>
  <c r="L19" i="31"/>
  <c r="K20" i="31"/>
  <c r="L20" i="31"/>
  <c r="K40" i="31"/>
  <c r="L40" i="31"/>
  <c r="K41" i="31"/>
  <c r="L41" i="31"/>
  <c r="K12" i="31"/>
  <c r="L12" i="31"/>
  <c r="K13" i="31"/>
  <c r="L13" i="31"/>
  <c r="K14" i="31"/>
  <c r="L14" i="31"/>
  <c r="K15" i="31"/>
  <c r="L15" i="31"/>
  <c r="K16" i="31"/>
  <c r="L16" i="31"/>
  <c r="K17" i="31"/>
  <c r="L17" i="31"/>
  <c r="F7" i="31"/>
  <c r="AH7" i="31" s="1"/>
  <c r="G7" i="31"/>
  <c r="H7" i="31"/>
  <c r="F8" i="31"/>
  <c r="AH8" i="31" s="1"/>
  <c r="G8" i="31"/>
  <c r="H8" i="31"/>
  <c r="F30" i="31"/>
  <c r="G30" i="31"/>
  <c r="H30" i="31"/>
  <c r="F38" i="31"/>
  <c r="G38" i="31"/>
  <c r="H38" i="31"/>
  <c r="F19" i="31"/>
  <c r="AH19" i="31" s="1"/>
  <c r="G19" i="31"/>
  <c r="H19" i="31"/>
  <c r="F20" i="31"/>
  <c r="AH20" i="31" s="1"/>
  <c r="G20" i="31"/>
  <c r="H20" i="31"/>
  <c r="F40" i="31"/>
  <c r="AH40" i="31" s="1"/>
  <c r="G40" i="31"/>
  <c r="H40" i="31"/>
  <c r="F41" i="31"/>
  <c r="AH41" i="31" s="1"/>
  <c r="G41" i="31"/>
  <c r="H41" i="31"/>
  <c r="F12" i="31"/>
  <c r="AH12" i="31" s="1"/>
  <c r="G12" i="31"/>
  <c r="H12" i="31"/>
  <c r="F13" i="31"/>
  <c r="AH13" i="31" s="1"/>
  <c r="G13" i="31"/>
  <c r="H13" i="31"/>
  <c r="F14" i="31"/>
  <c r="AH14" i="31" s="1"/>
  <c r="G14" i="31"/>
  <c r="H14" i="31"/>
  <c r="F15" i="31"/>
  <c r="AH15" i="31" s="1"/>
  <c r="G15" i="31"/>
  <c r="H15" i="31"/>
  <c r="F16" i="31"/>
  <c r="AH16" i="31" s="1"/>
  <c r="G16" i="31"/>
  <c r="H16" i="31"/>
  <c r="AH17" i="31"/>
  <c r="G17" i="31"/>
  <c r="H17" i="31"/>
  <c r="AO1864" i="35"/>
  <c r="AN1864" i="35"/>
  <c r="AM1864" i="35"/>
  <c r="AL1864" i="35"/>
  <c r="AK1864" i="35"/>
  <c r="AJ1864" i="35"/>
  <c r="AO1863" i="35"/>
  <c r="AN1863" i="35"/>
  <c r="AM1863" i="35"/>
  <c r="AL1863" i="35"/>
  <c r="AK1863" i="35"/>
  <c r="AJ1863" i="35"/>
  <c r="AO1862" i="35"/>
  <c r="AN1862" i="35"/>
  <c r="AM1862" i="35"/>
  <c r="AL1862" i="35"/>
  <c r="AK1862" i="35"/>
  <c r="AJ1862" i="35"/>
  <c r="AO1861" i="35"/>
  <c r="AN1861" i="35"/>
  <c r="AM1861" i="35"/>
  <c r="AL1861" i="35"/>
  <c r="AK1861" i="35"/>
  <c r="AJ1861" i="35"/>
  <c r="AO1860" i="35"/>
  <c r="AN1860" i="35"/>
  <c r="AM1860" i="35"/>
  <c r="AL1860" i="35"/>
  <c r="AK1860" i="35"/>
  <c r="AJ1860" i="35"/>
  <c r="AO1859" i="35"/>
  <c r="AN1859" i="35"/>
  <c r="AM1859" i="35"/>
  <c r="AL1859" i="35"/>
  <c r="AK1859" i="35"/>
  <c r="AJ1859" i="35"/>
  <c r="AO1858" i="35"/>
  <c r="AN1858" i="35"/>
  <c r="AM1858" i="35"/>
  <c r="AL1858" i="35"/>
  <c r="AK1858" i="35"/>
  <c r="AJ1858" i="35"/>
  <c r="AO1857" i="35"/>
  <c r="AN1857" i="35"/>
  <c r="AM1857" i="35"/>
  <c r="AL1857" i="35"/>
  <c r="AK1857" i="35"/>
  <c r="AJ1857" i="35"/>
  <c r="AO1856" i="35"/>
  <c r="AN1856" i="35"/>
  <c r="AM1856" i="35"/>
  <c r="AL1856" i="35"/>
  <c r="AK1856" i="35"/>
  <c r="AJ1856" i="35"/>
  <c r="AO1855" i="35"/>
  <c r="AN1855" i="35"/>
  <c r="AM1855" i="35"/>
  <c r="AL1855" i="35"/>
  <c r="AK1855" i="35"/>
  <c r="AJ1855" i="35"/>
  <c r="AO1854" i="35"/>
  <c r="AN1854" i="35"/>
  <c r="AM1854" i="35"/>
  <c r="AL1854" i="35"/>
  <c r="AK1854" i="35"/>
  <c r="AJ1854" i="35"/>
  <c r="AO1853" i="35"/>
  <c r="AN1853" i="35"/>
  <c r="AM1853" i="35"/>
  <c r="AL1853" i="35"/>
  <c r="AK1853" i="35"/>
  <c r="AJ1853" i="35"/>
  <c r="AO1852" i="35"/>
  <c r="AN1852" i="35"/>
  <c r="AM1852" i="35"/>
  <c r="AL1852" i="35"/>
  <c r="AK1852" i="35"/>
  <c r="AJ1852" i="35"/>
  <c r="AO1851" i="35"/>
  <c r="AN1851" i="35"/>
  <c r="AM1851" i="35"/>
  <c r="AL1851" i="35"/>
  <c r="AK1851" i="35"/>
  <c r="AJ1851" i="35"/>
  <c r="AO1850" i="35"/>
  <c r="AN1850" i="35"/>
  <c r="AM1850" i="35"/>
  <c r="AL1850" i="35"/>
  <c r="AK1850" i="35"/>
  <c r="AJ1850" i="35"/>
  <c r="AO1849" i="35"/>
  <c r="AN1849" i="35"/>
  <c r="AM1849" i="35"/>
  <c r="AL1849" i="35"/>
  <c r="AK1849" i="35"/>
  <c r="AJ1849" i="35"/>
  <c r="AO1848" i="35"/>
  <c r="AN1848" i="35"/>
  <c r="AM1848" i="35"/>
  <c r="AL1848" i="35"/>
  <c r="AK1848" i="35"/>
  <c r="AJ1848" i="35"/>
  <c r="AO1847" i="35"/>
  <c r="AN1847" i="35"/>
  <c r="AM1847" i="35"/>
  <c r="AL1847" i="35"/>
  <c r="AK1847" i="35"/>
  <c r="AJ1847" i="35"/>
  <c r="AO1846" i="35"/>
  <c r="AN1846" i="35"/>
  <c r="AM1846" i="35"/>
  <c r="AL1846" i="35"/>
  <c r="AK1846" i="35"/>
  <c r="AJ1846" i="35"/>
  <c r="AO1845" i="35"/>
  <c r="AN1845" i="35"/>
  <c r="AM1845" i="35"/>
  <c r="AL1845" i="35"/>
  <c r="AK1845" i="35"/>
  <c r="AJ1845" i="35"/>
  <c r="AO1844" i="35"/>
  <c r="AN1844" i="35"/>
  <c r="AM1844" i="35"/>
  <c r="AL1844" i="35"/>
  <c r="AK1844" i="35"/>
  <c r="AJ1844" i="35"/>
  <c r="AO1843" i="35"/>
  <c r="AN1843" i="35"/>
  <c r="AM1843" i="35"/>
  <c r="AL1843" i="35"/>
  <c r="AK1843" i="35"/>
  <c r="AJ1843" i="35"/>
  <c r="AO1842" i="35"/>
  <c r="AN1842" i="35"/>
  <c r="AM1842" i="35"/>
  <c r="AL1842" i="35"/>
  <c r="AK1842" i="35"/>
  <c r="AJ1842" i="35"/>
  <c r="AO1841" i="35"/>
  <c r="AN1841" i="35"/>
  <c r="AM1841" i="35"/>
  <c r="AL1841" i="35"/>
  <c r="AK1841" i="35"/>
  <c r="AJ1841" i="35"/>
  <c r="AO1840" i="35"/>
  <c r="AN1840" i="35"/>
  <c r="AM1840" i="35"/>
  <c r="AL1840" i="35"/>
  <c r="AK1840" i="35"/>
  <c r="AJ1840" i="35"/>
  <c r="AO1839" i="35"/>
  <c r="AN1839" i="35"/>
  <c r="AM1839" i="35"/>
  <c r="AL1839" i="35"/>
  <c r="AK1839" i="35"/>
  <c r="AJ1839" i="35"/>
  <c r="AO1838" i="35"/>
  <c r="AN1838" i="35"/>
  <c r="AM1838" i="35"/>
  <c r="AL1838" i="35"/>
  <c r="AK1838" i="35"/>
  <c r="AJ1838" i="35"/>
  <c r="AO1837" i="35"/>
  <c r="AN1837" i="35"/>
  <c r="AM1837" i="35"/>
  <c r="AL1837" i="35"/>
  <c r="AK1837" i="35"/>
  <c r="AJ1837" i="35"/>
  <c r="AO1836" i="35"/>
  <c r="AN1836" i="35"/>
  <c r="AM1836" i="35"/>
  <c r="AL1836" i="35"/>
  <c r="AK1836" i="35"/>
  <c r="AJ1836" i="35"/>
  <c r="AO1835" i="35"/>
  <c r="AN1835" i="35"/>
  <c r="AM1835" i="35"/>
  <c r="AL1835" i="35"/>
  <c r="AK1835" i="35"/>
  <c r="AJ1835" i="35"/>
  <c r="AO1834" i="35"/>
  <c r="AN1834" i="35"/>
  <c r="AM1834" i="35"/>
  <c r="AL1834" i="35"/>
  <c r="AK1834" i="35"/>
  <c r="AJ1834" i="35"/>
  <c r="AO1833" i="35"/>
  <c r="AN1833" i="35"/>
  <c r="AM1833" i="35"/>
  <c r="AL1833" i="35"/>
  <c r="AK1833" i="35"/>
  <c r="AJ1833" i="35"/>
  <c r="AO1832" i="35"/>
  <c r="AN1832" i="35"/>
  <c r="AM1832" i="35"/>
  <c r="AL1832" i="35"/>
  <c r="AK1832" i="35"/>
  <c r="AJ1832" i="35"/>
  <c r="AO1831" i="35"/>
  <c r="AN1831" i="35"/>
  <c r="AM1831" i="35"/>
  <c r="AL1831" i="35"/>
  <c r="AK1831" i="35"/>
  <c r="AJ1831" i="35"/>
  <c r="AO1830" i="35"/>
  <c r="AN1830" i="35"/>
  <c r="AM1830" i="35"/>
  <c r="AL1830" i="35"/>
  <c r="AK1830" i="35"/>
  <c r="AJ1830" i="35"/>
  <c r="AO1829" i="35"/>
  <c r="AN1829" i="35"/>
  <c r="AM1829" i="35"/>
  <c r="AL1829" i="35"/>
  <c r="AK1829" i="35"/>
  <c r="AJ1829" i="35"/>
  <c r="AO1828" i="35"/>
  <c r="AN1828" i="35"/>
  <c r="AM1828" i="35"/>
  <c r="AL1828" i="35"/>
  <c r="AK1828" i="35"/>
  <c r="AJ1828" i="35"/>
  <c r="AO1827" i="35"/>
  <c r="AN1827" i="35"/>
  <c r="AM1827" i="35"/>
  <c r="AL1827" i="35"/>
  <c r="AK1827" i="35"/>
  <c r="AJ1827" i="35"/>
  <c r="AO1826" i="35"/>
  <c r="AN1826" i="35"/>
  <c r="AM1826" i="35"/>
  <c r="AL1826" i="35"/>
  <c r="AK1826" i="35"/>
  <c r="AJ1826" i="35"/>
  <c r="AO1825" i="35"/>
  <c r="AN1825" i="35"/>
  <c r="AM1825" i="35"/>
  <c r="AL1825" i="35"/>
  <c r="AK1825" i="35"/>
  <c r="AJ1825" i="35"/>
  <c r="AO1824" i="35"/>
  <c r="AN1824" i="35"/>
  <c r="AM1824" i="35"/>
  <c r="AL1824" i="35"/>
  <c r="AK1824" i="35"/>
  <c r="AJ1824" i="35"/>
  <c r="AO1823" i="35"/>
  <c r="AN1823" i="35"/>
  <c r="AM1823" i="35"/>
  <c r="AL1823" i="35"/>
  <c r="AK1823" i="35"/>
  <c r="AJ1823" i="35"/>
  <c r="AO1822" i="35"/>
  <c r="AN1822" i="35"/>
  <c r="AM1822" i="35"/>
  <c r="AL1822" i="35"/>
  <c r="AK1822" i="35"/>
  <c r="AJ1822" i="35"/>
  <c r="AO1821" i="35"/>
  <c r="AN1821" i="35"/>
  <c r="AM1821" i="35"/>
  <c r="AL1821" i="35"/>
  <c r="AK1821" i="35"/>
  <c r="AJ1821" i="35"/>
  <c r="AO1820" i="35"/>
  <c r="AN1820" i="35"/>
  <c r="AM1820" i="35"/>
  <c r="AL1820" i="35"/>
  <c r="AK1820" i="35"/>
  <c r="AJ1820" i="35"/>
  <c r="AO1819" i="35"/>
  <c r="AN1819" i="35"/>
  <c r="AM1819" i="35"/>
  <c r="AL1819" i="35"/>
  <c r="AK1819" i="35"/>
  <c r="AJ1819" i="35"/>
  <c r="AO1818" i="35"/>
  <c r="AN1818" i="35"/>
  <c r="AM1818" i="35"/>
  <c r="AL1818" i="35"/>
  <c r="AK1818" i="35"/>
  <c r="AJ1818" i="35"/>
  <c r="AO1817" i="35"/>
  <c r="AN1817" i="35"/>
  <c r="AM1817" i="35"/>
  <c r="AL1817" i="35"/>
  <c r="AK1817" i="35"/>
  <c r="AJ1817" i="35"/>
  <c r="AO1816" i="35"/>
  <c r="AN1816" i="35"/>
  <c r="AM1816" i="35"/>
  <c r="AL1816" i="35"/>
  <c r="AK1816" i="35"/>
  <c r="AJ1816" i="35"/>
  <c r="AO1815" i="35"/>
  <c r="AN1815" i="35"/>
  <c r="AM1815" i="35"/>
  <c r="AL1815" i="35"/>
  <c r="AK1815" i="35"/>
  <c r="AJ1815" i="35"/>
  <c r="AO1814" i="35"/>
  <c r="AN1814" i="35"/>
  <c r="AM1814" i="35"/>
  <c r="AL1814" i="35"/>
  <c r="AK1814" i="35"/>
  <c r="AJ1814" i="35"/>
  <c r="AO1813" i="35"/>
  <c r="AN1813" i="35"/>
  <c r="AM1813" i="35"/>
  <c r="AL1813" i="35"/>
  <c r="AK1813" i="35"/>
  <c r="AJ1813" i="35"/>
  <c r="AO1812" i="35"/>
  <c r="AN1812" i="35"/>
  <c r="AM1812" i="35"/>
  <c r="AL1812" i="35"/>
  <c r="AK1812" i="35"/>
  <c r="AJ1812" i="35"/>
  <c r="AO1811" i="35"/>
  <c r="AN1811" i="35"/>
  <c r="AM1811" i="35"/>
  <c r="AL1811" i="35"/>
  <c r="AK1811" i="35"/>
  <c r="AJ1811" i="35"/>
  <c r="AO1810" i="35"/>
  <c r="AN1810" i="35"/>
  <c r="AM1810" i="35"/>
  <c r="AL1810" i="35"/>
  <c r="AK1810" i="35"/>
  <c r="AJ1810" i="35"/>
  <c r="AO1809" i="35"/>
  <c r="AN1809" i="35"/>
  <c r="AM1809" i="35"/>
  <c r="AL1809" i="35"/>
  <c r="AK1809" i="35"/>
  <c r="AJ1809" i="35"/>
  <c r="AO1808" i="35"/>
  <c r="AN1808" i="35"/>
  <c r="AM1808" i="35"/>
  <c r="AL1808" i="35"/>
  <c r="AK1808" i="35"/>
  <c r="AJ1808" i="35"/>
  <c r="AO1807" i="35"/>
  <c r="AN1807" i="35"/>
  <c r="AM1807" i="35"/>
  <c r="AL1807" i="35"/>
  <c r="AK1807" i="35"/>
  <c r="AJ1807" i="35"/>
  <c r="AO1806" i="35"/>
  <c r="AN1806" i="35"/>
  <c r="AM1806" i="35"/>
  <c r="AL1806" i="35"/>
  <c r="AK1806" i="35"/>
  <c r="AJ1806" i="35"/>
  <c r="AO1805" i="35"/>
  <c r="AN1805" i="35"/>
  <c r="AM1805" i="35"/>
  <c r="AL1805" i="35"/>
  <c r="AK1805" i="35"/>
  <c r="AJ1805" i="35"/>
  <c r="AO1804" i="35"/>
  <c r="AN1804" i="35"/>
  <c r="AM1804" i="35"/>
  <c r="AL1804" i="35"/>
  <c r="AK1804" i="35"/>
  <c r="AJ1804" i="35"/>
  <c r="AO1803" i="35"/>
  <c r="AN1803" i="35"/>
  <c r="AM1803" i="35"/>
  <c r="AL1803" i="35"/>
  <c r="AK1803" i="35"/>
  <c r="AJ1803" i="35"/>
  <c r="AO1802" i="35"/>
  <c r="AN1802" i="35"/>
  <c r="AM1802" i="35"/>
  <c r="AL1802" i="35"/>
  <c r="AK1802" i="35"/>
  <c r="AJ1802" i="35"/>
  <c r="AO1801" i="35"/>
  <c r="AN1801" i="35"/>
  <c r="AM1801" i="35"/>
  <c r="AL1801" i="35"/>
  <c r="AK1801" i="35"/>
  <c r="AJ1801" i="35"/>
  <c r="AO1800" i="35"/>
  <c r="AN1800" i="35"/>
  <c r="AM1800" i="35"/>
  <c r="AL1800" i="35"/>
  <c r="AK1800" i="35"/>
  <c r="AJ1800" i="35"/>
  <c r="AO1799" i="35"/>
  <c r="AN1799" i="35"/>
  <c r="AM1799" i="35"/>
  <c r="AL1799" i="35"/>
  <c r="AK1799" i="35"/>
  <c r="AJ1799" i="35"/>
  <c r="AO1798" i="35"/>
  <c r="AN1798" i="35"/>
  <c r="AM1798" i="35"/>
  <c r="AL1798" i="35"/>
  <c r="AK1798" i="35"/>
  <c r="AJ1798" i="35"/>
  <c r="AO1797" i="35"/>
  <c r="AN1797" i="35"/>
  <c r="AM1797" i="35"/>
  <c r="AL1797" i="35"/>
  <c r="AK1797" i="35"/>
  <c r="AJ1797" i="35"/>
  <c r="AO1796" i="35"/>
  <c r="AN1796" i="35"/>
  <c r="AM1796" i="35"/>
  <c r="AL1796" i="35"/>
  <c r="AK1796" i="35"/>
  <c r="AJ1796" i="35"/>
  <c r="AO1795" i="35"/>
  <c r="AN1795" i="35"/>
  <c r="AM1795" i="35"/>
  <c r="AL1795" i="35"/>
  <c r="AK1795" i="35"/>
  <c r="AJ1795" i="35"/>
  <c r="AO1794" i="35"/>
  <c r="AN1794" i="35"/>
  <c r="AM1794" i="35"/>
  <c r="AL1794" i="35"/>
  <c r="AK1794" i="35"/>
  <c r="AJ1794" i="35"/>
  <c r="AO1793" i="35"/>
  <c r="AN1793" i="35"/>
  <c r="AM1793" i="35"/>
  <c r="AL1793" i="35"/>
  <c r="AK1793" i="35"/>
  <c r="AJ1793" i="35"/>
  <c r="AO1792" i="35"/>
  <c r="AN1792" i="35"/>
  <c r="AM1792" i="35"/>
  <c r="AL1792" i="35"/>
  <c r="AK1792" i="35"/>
  <c r="AJ1792" i="35"/>
  <c r="AO1791" i="35"/>
  <c r="AN1791" i="35"/>
  <c r="AM1791" i="35"/>
  <c r="AL1791" i="35"/>
  <c r="AK1791" i="35"/>
  <c r="AJ1791" i="35"/>
  <c r="AO1790" i="35"/>
  <c r="AN1790" i="35"/>
  <c r="AM1790" i="35"/>
  <c r="AL1790" i="35"/>
  <c r="AK1790" i="35"/>
  <c r="AJ1790" i="35"/>
  <c r="AO1789" i="35"/>
  <c r="AN1789" i="35"/>
  <c r="AM1789" i="35"/>
  <c r="AL1789" i="35"/>
  <c r="AK1789" i="35"/>
  <c r="AJ1789" i="35"/>
  <c r="AO1788" i="35"/>
  <c r="AN1788" i="35"/>
  <c r="AM1788" i="35"/>
  <c r="AL1788" i="35"/>
  <c r="AK1788" i="35"/>
  <c r="AJ1788" i="35"/>
  <c r="AO1787" i="35"/>
  <c r="AN1787" i="35"/>
  <c r="AM1787" i="35"/>
  <c r="AL1787" i="35"/>
  <c r="AK1787" i="35"/>
  <c r="AJ1787" i="35"/>
  <c r="AO1786" i="35"/>
  <c r="AN1786" i="35"/>
  <c r="AM1786" i="35"/>
  <c r="AL1786" i="35"/>
  <c r="AK1786" i="35"/>
  <c r="AJ1786" i="35"/>
  <c r="AO1785" i="35"/>
  <c r="AN1785" i="35"/>
  <c r="AM1785" i="35"/>
  <c r="AL1785" i="35"/>
  <c r="AK1785" i="35"/>
  <c r="AJ1785" i="35"/>
  <c r="AO1784" i="35"/>
  <c r="AN1784" i="35"/>
  <c r="AM1784" i="35"/>
  <c r="AL1784" i="35"/>
  <c r="AK1784" i="35"/>
  <c r="AJ1784" i="35"/>
  <c r="AO1783" i="35"/>
  <c r="AN1783" i="35"/>
  <c r="AM1783" i="35"/>
  <c r="AL1783" i="35"/>
  <c r="AK1783" i="35"/>
  <c r="AJ1783" i="35"/>
  <c r="AO1782" i="35"/>
  <c r="AN1782" i="35"/>
  <c r="AM1782" i="35"/>
  <c r="AL1782" i="35"/>
  <c r="AK1782" i="35"/>
  <c r="AJ1782" i="35"/>
  <c r="AO1781" i="35"/>
  <c r="AN1781" i="35"/>
  <c r="AM1781" i="35"/>
  <c r="AL1781" i="35"/>
  <c r="AK1781" i="35"/>
  <c r="AJ1781" i="35"/>
  <c r="AO1780" i="35"/>
  <c r="AN1780" i="35"/>
  <c r="AM1780" i="35"/>
  <c r="AL1780" i="35"/>
  <c r="AK1780" i="35"/>
  <c r="AJ1780" i="35"/>
  <c r="AO1779" i="35"/>
  <c r="AN1779" i="35"/>
  <c r="AM1779" i="35"/>
  <c r="AL1779" i="35"/>
  <c r="AK1779" i="35"/>
  <c r="AJ1779" i="35"/>
  <c r="AO1778" i="35"/>
  <c r="AN1778" i="35"/>
  <c r="AM1778" i="35"/>
  <c r="AL1778" i="35"/>
  <c r="AK1778" i="35"/>
  <c r="AJ1778" i="35"/>
  <c r="AO1777" i="35"/>
  <c r="AN1777" i="35"/>
  <c r="AM1777" i="35"/>
  <c r="AL1777" i="35"/>
  <c r="AK1777" i="35"/>
  <c r="AJ1777" i="35"/>
  <c r="AO1776" i="35"/>
  <c r="AN1776" i="35"/>
  <c r="AM1776" i="35"/>
  <c r="AL1776" i="35"/>
  <c r="AK1776" i="35"/>
  <c r="AJ1776" i="35"/>
  <c r="AO1775" i="35"/>
  <c r="AN1775" i="35"/>
  <c r="AM1775" i="35"/>
  <c r="AL1775" i="35"/>
  <c r="AK1775" i="35"/>
  <c r="AJ1775" i="35"/>
  <c r="AO1774" i="35"/>
  <c r="AN1774" i="35"/>
  <c r="AM1774" i="35"/>
  <c r="AL1774" i="35"/>
  <c r="AK1774" i="35"/>
  <c r="AJ1774" i="35"/>
  <c r="AO1773" i="35"/>
  <c r="AN1773" i="35"/>
  <c r="AM1773" i="35"/>
  <c r="AL1773" i="35"/>
  <c r="AK1773" i="35"/>
  <c r="AJ1773" i="35"/>
  <c r="AO1772" i="35"/>
  <c r="AN1772" i="35"/>
  <c r="AM1772" i="35"/>
  <c r="AL1772" i="35"/>
  <c r="AK1772" i="35"/>
  <c r="AJ1772" i="35"/>
  <c r="AO1771" i="35"/>
  <c r="AN1771" i="35"/>
  <c r="AM1771" i="35"/>
  <c r="AL1771" i="35"/>
  <c r="AK1771" i="35"/>
  <c r="AJ1771" i="35"/>
  <c r="AO1770" i="35"/>
  <c r="AN1770" i="35"/>
  <c r="AM1770" i="35"/>
  <c r="AL1770" i="35"/>
  <c r="AK1770" i="35"/>
  <c r="AJ1770" i="35"/>
  <c r="AO1769" i="35"/>
  <c r="AN1769" i="35"/>
  <c r="AM1769" i="35"/>
  <c r="AL1769" i="35"/>
  <c r="AK1769" i="35"/>
  <c r="AJ1769" i="35"/>
  <c r="AO1768" i="35"/>
  <c r="AN1768" i="35"/>
  <c r="AM1768" i="35"/>
  <c r="AL1768" i="35"/>
  <c r="AK1768" i="35"/>
  <c r="AJ1768" i="35"/>
  <c r="AO1767" i="35"/>
  <c r="AN1767" i="35"/>
  <c r="AM1767" i="35"/>
  <c r="AL1767" i="35"/>
  <c r="AK1767" i="35"/>
  <c r="AJ1767" i="35"/>
  <c r="AO1766" i="35"/>
  <c r="AN1766" i="35"/>
  <c r="AM1766" i="35"/>
  <c r="AL1766" i="35"/>
  <c r="AK1766" i="35"/>
  <c r="AJ1766" i="35"/>
  <c r="AO1765" i="35"/>
  <c r="AN1765" i="35"/>
  <c r="AM1765" i="35"/>
  <c r="AL1765" i="35"/>
  <c r="AK1765" i="35"/>
  <c r="AJ1765" i="35"/>
  <c r="AO1764" i="35"/>
  <c r="AN1764" i="35"/>
  <c r="AM1764" i="35"/>
  <c r="AL1764" i="35"/>
  <c r="AK1764" i="35"/>
  <c r="AJ1764" i="35"/>
  <c r="AO1763" i="35"/>
  <c r="AN1763" i="35"/>
  <c r="AM1763" i="35"/>
  <c r="AL1763" i="35"/>
  <c r="AK1763" i="35"/>
  <c r="AJ1763" i="35"/>
  <c r="AO1762" i="35"/>
  <c r="AN1762" i="35"/>
  <c r="AM1762" i="35"/>
  <c r="AL1762" i="35"/>
  <c r="AK1762" i="35"/>
  <c r="AJ1762" i="35"/>
  <c r="AO1761" i="35"/>
  <c r="AN1761" i="35"/>
  <c r="AM1761" i="35"/>
  <c r="AL1761" i="35"/>
  <c r="AK1761" i="35"/>
  <c r="AJ1761" i="35"/>
  <c r="AO1760" i="35"/>
  <c r="AN1760" i="35"/>
  <c r="AM1760" i="35"/>
  <c r="AL1760" i="35"/>
  <c r="AK1760" i="35"/>
  <c r="AJ1760" i="35"/>
  <c r="AO1759" i="35"/>
  <c r="AN1759" i="35"/>
  <c r="AM1759" i="35"/>
  <c r="AL1759" i="35"/>
  <c r="AK1759" i="35"/>
  <c r="AJ1759" i="35"/>
  <c r="AO1758" i="35"/>
  <c r="AN1758" i="35"/>
  <c r="AM1758" i="35"/>
  <c r="AL1758" i="35"/>
  <c r="AK1758" i="35"/>
  <c r="AJ1758" i="35"/>
  <c r="AO1757" i="35"/>
  <c r="AN1757" i="35"/>
  <c r="AM1757" i="35"/>
  <c r="AL1757" i="35"/>
  <c r="AK1757" i="35"/>
  <c r="AJ1757" i="35"/>
  <c r="AO1756" i="35"/>
  <c r="AN1756" i="35"/>
  <c r="AM1756" i="35"/>
  <c r="AL1756" i="35"/>
  <c r="AK1756" i="35"/>
  <c r="AJ1756" i="35"/>
  <c r="AO1755" i="35"/>
  <c r="AN1755" i="35"/>
  <c r="AM1755" i="35"/>
  <c r="AL1755" i="35"/>
  <c r="AK1755" i="35"/>
  <c r="AJ1755" i="35"/>
  <c r="AO1754" i="35"/>
  <c r="AN1754" i="35"/>
  <c r="AM1754" i="35"/>
  <c r="AL1754" i="35"/>
  <c r="AK1754" i="35"/>
  <c r="AJ1754" i="35"/>
  <c r="AO1753" i="35"/>
  <c r="AN1753" i="35"/>
  <c r="AM1753" i="35"/>
  <c r="AL1753" i="35"/>
  <c r="AK1753" i="35"/>
  <c r="AJ1753" i="35"/>
  <c r="AO1752" i="35"/>
  <c r="AN1752" i="35"/>
  <c r="AM1752" i="35"/>
  <c r="AL1752" i="35"/>
  <c r="AK1752" i="35"/>
  <c r="AJ1752" i="35"/>
  <c r="AO1751" i="35"/>
  <c r="AN1751" i="35"/>
  <c r="AM1751" i="35"/>
  <c r="AL1751" i="35"/>
  <c r="AK1751" i="35"/>
  <c r="AJ1751" i="35"/>
  <c r="AO1750" i="35"/>
  <c r="AN1750" i="35"/>
  <c r="AM1750" i="35"/>
  <c r="AL1750" i="35"/>
  <c r="AK1750" i="35"/>
  <c r="AJ1750" i="35"/>
  <c r="AO1749" i="35"/>
  <c r="AN1749" i="35"/>
  <c r="AM1749" i="35"/>
  <c r="AL1749" i="35"/>
  <c r="AK1749" i="35"/>
  <c r="AJ1749" i="35"/>
  <c r="AO1748" i="35"/>
  <c r="AN1748" i="35"/>
  <c r="AM1748" i="35"/>
  <c r="AL1748" i="35"/>
  <c r="AK1748" i="35"/>
  <c r="AJ1748" i="35"/>
  <c r="AO1747" i="35"/>
  <c r="AN1747" i="35"/>
  <c r="AM1747" i="35"/>
  <c r="AL1747" i="35"/>
  <c r="AK1747" i="35"/>
  <c r="AJ1747" i="35"/>
  <c r="AO1746" i="35"/>
  <c r="AN1746" i="35"/>
  <c r="AM1746" i="35"/>
  <c r="AL1746" i="35"/>
  <c r="AK1746" i="35"/>
  <c r="AJ1746" i="35"/>
  <c r="AO1745" i="35"/>
  <c r="AN1745" i="35"/>
  <c r="AM1745" i="35"/>
  <c r="AL1745" i="35"/>
  <c r="AK1745" i="35"/>
  <c r="AJ1745" i="35"/>
  <c r="AO1744" i="35"/>
  <c r="AN1744" i="35"/>
  <c r="AM1744" i="35"/>
  <c r="AL1744" i="35"/>
  <c r="AK1744" i="35"/>
  <c r="AJ1744" i="35"/>
  <c r="AO1743" i="35"/>
  <c r="AN1743" i="35"/>
  <c r="AM1743" i="35"/>
  <c r="AL1743" i="35"/>
  <c r="AK1743" i="35"/>
  <c r="AJ1743" i="35"/>
  <c r="AO1742" i="35"/>
  <c r="AN1742" i="35"/>
  <c r="AM1742" i="35"/>
  <c r="AL1742" i="35"/>
  <c r="AK1742" i="35"/>
  <c r="AJ1742" i="35"/>
  <c r="AO1741" i="35"/>
  <c r="AN1741" i="35"/>
  <c r="AM1741" i="35"/>
  <c r="AL1741" i="35"/>
  <c r="AK1741" i="35"/>
  <c r="AJ1741" i="35"/>
  <c r="AO1740" i="35"/>
  <c r="AN1740" i="35"/>
  <c r="AM1740" i="35"/>
  <c r="AL1740" i="35"/>
  <c r="AK1740" i="35"/>
  <c r="AJ1740" i="35"/>
  <c r="AO1739" i="35"/>
  <c r="AN1739" i="35"/>
  <c r="AM1739" i="35"/>
  <c r="AL1739" i="35"/>
  <c r="AK1739" i="35"/>
  <c r="AJ1739" i="35"/>
  <c r="AO1738" i="35"/>
  <c r="AN1738" i="35"/>
  <c r="AM1738" i="35"/>
  <c r="AL1738" i="35"/>
  <c r="AK1738" i="35"/>
  <c r="AJ1738" i="35"/>
  <c r="AO1737" i="35"/>
  <c r="AN1737" i="35"/>
  <c r="AM1737" i="35"/>
  <c r="AL1737" i="35"/>
  <c r="AK1737" i="35"/>
  <c r="AJ1737" i="35"/>
  <c r="AO1736" i="35"/>
  <c r="AN1736" i="35"/>
  <c r="AM1736" i="35"/>
  <c r="AL1736" i="35"/>
  <c r="AK1736" i="35"/>
  <c r="AJ1736" i="35"/>
  <c r="AO1735" i="35"/>
  <c r="AN1735" i="35"/>
  <c r="AM1735" i="35"/>
  <c r="AL1735" i="35"/>
  <c r="AK1735" i="35"/>
  <c r="AJ1735" i="35"/>
  <c r="AO1734" i="35"/>
  <c r="AN1734" i="35"/>
  <c r="AM1734" i="35"/>
  <c r="AL1734" i="35"/>
  <c r="AK1734" i="35"/>
  <c r="AJ1734" i="35"/>
  <c r="AO1733" i="35"/>
  <c r="AN1733" i="35"/>
  <c r="AM1733" i="35"/>
  <c r="AL1733" i="35"/>
  <c r="AK1733" i="35"/>
  <c r="AJ1733" i="35"/>
  <c r="AO1732" i="35"/>
  <c r="AN1732" i="35"/>
  <c r="AM1732" i="35"/>
  <c r="AL1732" i="35"/>
  <c r="AK1732" i="35"/>
  <c r="AJ1732" i="35"/>
  <c r="AO1731" i="35"/>
  <c r="AN1731" i="35"/>
  <c r="AM1731" i="35"/>
  <c r="AL1731" i="35"/>
  <c r="AK1731" i="35"/>
  <c r="AJ1731" i="35"/>
  <c r="AO1730" i="35"/>
  <c r="AN1730" i="35"/>
  <c r="AM1730" i="35"/>
  <c r="AL1730" i="35"/>
  <c r="AK1730" i="35"/>
  <c r="AJ1730" i="35"/>
  <c r="AO1729" i="35"/>
  <c r="AN1729" i="35"/>
  <c r="AM1729" i="35"/>
  <c r="AL1729" i="35"/>
  <c r="AK1729" i="35"/>
  <c r="AJ1729" i="35"/>
  <c r="AO1728" i="35"/>
  <c r="AN1728" i="35"/>
  <c r="AM1728" i="35"/>
  <c r="AL1728" i="35"/>
  <c r="AK1728" i="35"/>
  <c r="AJ1728" i="35"/>
  <c r="AO1727" i="35"/>
  <c r="AN1727" i="35"/>
  <c r="AM1727" i="35"/>
  <c r="AL1727" i="35"/>
  <c r="AK1727" i="35"/>
  <c r="AJ1727" i="35"/>
  <c r="AO1726" i="35"/>
  <c r="AN1726" i="35"/>
  <c r="AM1726" i="35"/>
  <c r="AL1726" i="35"/>
  <c r="AK1726" i="35"/>
  <c r="AJ1726" i="35"/>
  <c r="AO1725" i="35"/>
  <c r="AN1725" i="35"/>
  <c r="AM1725" i="35"/>
  <c r="AL1725" i="35"/>
  <c r="AK1725" i="35"/>
  <c r="AJ1725" i="35"/>
  <c r="AO1724" i="35"/>
  <c r="AN1724" i="35"/>
  <c r="AM1724" i="35"/>
  <c r="AL1724" i="35"/>
  <c r="AK1724" i="35"/>
  <c r="AJ1724" i="35"/>
  <c r="AO1723" i="35"/>
  <c r="AN1723" i="35"/>
  <c r="AM1723" i="35"/>
  <c r="AL1723" i="35"/>
  <c r="AK1723" i="35"/>
  <c r="AJ1723" i="35"/>
  <c r="AO1722" i="35"/>
  <c r="AN1722" i="35"/>
  <c r="AM1722" i="35"/>
  <c r="AL1722" i="35"/>
  <c r="AK1722" i="35"/>
  <c r="AJ1722" i="35"/>
  <c r="AO1721" i="35"/>
  <c r="AN1721" i="35"/>
  <c r="AM1721" i="35"/>
  <c r="AL1721" i="35"/>
  <c r="AK1721" i="35"/>
  <c r="AJ1721" i="35"/>
  <c r="AO1720" i="35"/>
  <c r="AN1720" i="35"/>
  <c r="AM1720" i="35"/>
  <c r="AL1720" i="35"/>
  <c r="AK1720" i="35"/>
  <c r="AJ1720" i="35"/>
  <c r="AO1719" i="35"/>
  <c r="AN1719" i="35"/>
  <c r="AM1719" i="35"/>
  <c r="AL1719" i="35"/>
  <c r="AK1719" i="35"/>
  <c r="AJ1719" i="35"/>
  <c r="AO1718" i="35"/>
  <c r="AN1718" i="35"/>
  <c r="AM1718" i="35"/>
  <c r="AL1718" i="35"/>
  <c r="AK1718" i="35"/>
  <c r="AJ1718" i="35"/>
  <c r="AO1717" i="35"/>
  <c r="AN1717" i="35"/>
  <c r="AM1717" i="35"/>
  <c r="AL1717" i="35"/>
  <c r="AK1717" i="35"/>
  <c r="AJ1717" i="35"/>
  <c r="AO1716" i="35"/>
  <c r="AN1716" i="35"/>
  <c r="AM1716" i="35"/>
  <c r="AL1716" i="35"/>
  <c r="AK1716" i="35"/>
  <c r="AJ1716" i="35"/>
  <c r="AO1715" i="35"/>
  <c r="AN1715" i="35"/>
  <c r="AM1715" i="35"/>
  <c r="AL1715" i="35"/>
  <c r="AK1715" i="35"/>
  <c r="AJ1715" i="35"/>
  <c r="AO1714" i="35"/>
  <c r="AN1714" i="35"/>
  <c r="AM1714" i="35"/>
  <c r="AL1714" i="35"/>
  <c r="AK1714" i="35"/>
  <c r="AJ1714" i="35"/>
  <c r="AO1713" i="35"/>
  <c r="AN1713" i="35"/>
  <c r="AM1713" i="35"/>
  <c r="AL1713" i="35"/>
  <c r="AK1713" i="35"/>
  <c r="AJ1713" i="35"/>
  <c r="AO1712" i="35"/>
  <c r="AN1712" i="35"/>
  <c r="AM1712" i="35"/>
  <c r="AL1712" i="35"/>
  <c r="AK1712" i="35"/>
  <c r="AJ1712" i="35"/>
  <c r="AO1711" i="35"/>
  <c r="AN1711" i="35"/>
  <c r="AM1711" i="35"/>
  <c r="AL1711" i="35"/>
  <c r="AK1711" i="35"/>
  <c r="AJ1711" i="35"/>
  <c r="AO1710" i="35"/>
  <c r="AN1710" i="35"/>
  <c r="AM1710" i="35"/>
  <c r="AL1710" i="35"/>
  <c r="AK1710" i="35"/>
  <c r="AJ1710" i="35"/>
  <c r="AO1709" i="35"/>
  <c r="AN1709" i="35"/>
  <c r="AM1709" i="35"/>
  <c r="AL1709" i="35"/>
  <c r="AK1709" i="35"/>
  <c r="AJ1709" i="35"/>
  <c r="AO1708" i="35"/>
  <c r="AN1708" i="35"/>
  <c r="AM1708" i="35"/>
  <c r="AL1708" i="35"/>
  <c r="AK1708" i="35"/>
  <c r="AJ1708" i="35"/>
  <c r="AO1707" i="35"/>
  <c r="AN1707" i="35"/>
  <c r="AM1707" i="35"/>
  <c r="AL1707" i="35"/>
  <c r="AK1707" i="35"/>
  <c r="AJ1707" i="35"/>
  <c r="AO1706" i="35"/>
  <c r="AN1706" i="35"/>
  <c r="AM1706" i="35"/>
  <c r="AL1706" i="35"/>
  <c r="AK1706" i="35"/>
  <c r="AJ1706" i="35"/>
  <c r="AO1705" i="35"/>
  <c r="AN1705" i="35"/>
  <c r="AM1705" i="35"/>
  <c r="AL1705" i="35"/>
  <c r="AK1705" i="35"/>
  <c r="AJ1705" i="35"/>
  <c r="AO1704" i="35"/>
  <c r="AN1704" i="35"/>
  <c r="AM1704" i="35"/>
  <c r="AL1704" i="35"/>
  <c r="AK1704" i="35"/>
  <c r="AJ1704" i="35"/>
  <c r="AO1703" i="35"/>
  <c r="AN1703" i="35"/>
  <c r="AM1703" i="35"/>
  <c r="AL1703" i="35"/>
  <c r="AK1703" i="35"/>
  <c r="AJ1703" i="35"/>
  <c r="AO1702" i="35"/>
  <c r="AN1702" i="35"/>
  <c r="AM1702" i="35"/>
  <c r="AL1702" i="35"/>
  <c r="AK1702" i="35"/>
  <c r="AJ1702" i="35"/>
  <c r="AO1701" i="35"/>
  <c r="AN1701" i="35"/>
  <c r="AM1701" i="35"/>
  <c r="AL1701" i="35"/>
  <c r="AK1701" i="35"/>
  <c r="AJ1701" i="35"/>
  <c r="AO1700" i="35"/>
  <c r="AN1700" i="35"/>
  <c r="AM1700" i="35"/>
  <c r="AL1700" i="35"/>
  <c r="AK1700" i="35"/>
  <c r="AJ1700" i="35"/>
  <c r="AO1699" i="35"/>
  <c r="AN1699" i="35"/>
  <c r="AM1699" i="35"/>
  <c r="AL1699" i="35"/>
  <c r="AK1699" i="35"/>
  <c r="AJ1699" i="35"/>
  <c r="AO1698" i="35"/>
  <c r="AN1698" i="35"/>
  <c r="AM1698" i="35"/>
  <c r="AL1698" i="35"/>
  <c r="AK1698" i="35"/>
  <c r="AJ1698" i="35"/>
  <c r="AO1697" i="35"/>
  <c r="AN1697" i="35"/>
  <c r="AM1697" i="35"/>
  <c r="AL1697" i="35"/>
  <c r="AK1697" i="35"/>
  <c r="AJ1697" i="35"/>
  <c r="AO1696" i="35"/>
  <c r="AN1696" i="35"/>
  <c r="AM1696" i="35"/>
  <c r="AL1696" i="35"/>
  <c r="AK1696" i="35"/>
  <c r="AJ1696" i="35"/>
  <c r="AO1695" i="35"/>
  <c r="AN1695" i="35"/>
  <c r="AM1695" i="35"/>
  <c r="AL1695" i="35"/>
  <c r="AK1695" i="35"/>
  <c r="AJ1695" i="35"/>
  <c r="AO1694" i="35"/>
  <c r="AN1694" i="35"/>
  <c r="AM1694" i="35"/>
  <c r="AL1694" i="35"/>
  <c r="AK1694" i="35"/>
  <c r="AJ1694" i="35"/>
  <c r="AO1693" i="35"/>
  <c r="AN1693" i="35"/>
  <c r="AM1693" i="35"/>
  <c r="AL1693" i="35"/>
  <c r="AK1693" i="35"/>
  <c r="AJ1693" i="35"/>
  <c r="AO1692" i="35"/>
  <c r="AN1692" i="35"/>
  <c r="AM1692" i="35"/>
  <c r="AL1692" i="35"/>
  <c r="AK1692" i="35"/>
  <c r="AJ1692" i="35"/>
  <c r="AO1691" i="35"/>
  <c r="AN1691" i="35"/>
  <c r="AM1691" i="35"/>
  <c r="AL1691" i="35"/>
  <c r="AK1691" i="35"/>
  <c r="AJ1691" i="35"/>
  <c r="AO1690" i="35"/>
  <c r="AN1690" i="35"/>
  <c r="AM1690" i="35"/>
  <c r="AL1690" i="35"/>
  <c r="AK1690" i="35"/>
  <c r="AJ1690" i="35"/>
  <c r="AO1689" i="35"/>
  <c r="AN1689" i="35"/>
  <c r="AM1689" i="35"/>
  <c r="AL1689" i="35"/>
  <c r="AK1689" i="35"/>
  <c r="AJ1689" i="35"/>
  <c r="AO1688" i="35"/>
  <c r="AN1688" i="35"/>
  <c r="AM1688" i="35"/>
  <c r="AL1688" i="35"/>
  <c r="AK1688" i="35"/>
  <c r="AJ1688" i="35"/>
  <c r="AO1687" i="35"/>
  <c r="AN1687" i="35"/>
  <c r="AM1687" i="35"/>
  <c r="AL1687" i="35"/>
  <c r="AK1687" i="35"/>
  <c r="AJ1687" i="35"/>
  <c r="AO1686" i="35"/>
  <c r="AN1686" i="35"/>
  <c r="AM1686" i="35"/>
  <c r="AL1686" i="35"/>
  <c r="AK1686" i="35"/>
  <c r="AJ1686" i="35"/>
  <c r="AO1685" i="35"/>
  <c r="AN1685" i="35"/>
  <c r="AM1685" i="35"/>
  <c r="AL1685" i="35"/>
  <c r="AK1685" i="35"/>
  <c r="AJ1685" i="35"/>
  <c r="AO1684" i="35"/>
  <c r="AN1684" i="35"/>
  <c r="AM1684" i="35"/>
  <c r="AL1684" i="35"/>
  <c r="AK1684" i="35"/>
  <c r="AJ1684" i="35"/>
  <c r="AO1683" i="35"/>
  <c r="AN1683" i="35"/>
  <c r="AM1683" i="35"/>
  <c r="AL1683" i="35"/>
  <c r="AK1683" i="35"/>
  <c r="AJ1683" i="35"/>
  <c r="AO1682" i="35"/>
  <c r="AN1682" i="35"/>
  <c r="AM1682" i="35"/>
  <c r="AL1682" i="35"/>
  <c r="AK1682" i="35"/>
  <c r="AJ1682" i="35"/>
  <c r="AO1681" i="35"/>
  <c r="AN1681" i="35"/>
  <c r="AM1681" i="35"/>
  <c r="AL1681" i="35"/>
  <c r="AK1681" i="35"/>
  <c r="AJ1681" i="35"/>
  <c r="AO1680" i="35"/>
  <c r="AN1680" i="35"/>
  <c r="AM1680" i="35"/>
  <c r="AL1680" i="35"/>
  <c r="AK1680" i="35"/>
  <c r="AJ1680" i="35"/>
  <c r="AO1679" i="35"/>
  <c r="AN1679" i="35"/>
  <c r="AM1679" i="35"/>
  <c r="AL1679" i="35"/>
  <c r="AK1679" i="35"/>
  <c r="AJ1679" i="35"/>
  <c r="AO1678" i="35"/>
  <c r="AN1678" i="35"/>
  <c r="AM1678" i="35"/>
  <c r="AL1678" i="35"/>
  <c r="AK1678" i="35"/>
  <c r="AJ1678" i="35"/>
  <c r="AO1677" i="35"/>
  <c r="AN1677" i="35"/>
  <c r="AM1677" i="35"/>
  <c r="AL1677" i="35"/>
  <c r="AK1677" i="35"/>
  <c r="AJ1677" i="35"/>
  <c r="AO1676" i="35"/>
  <c r="AN1676" i="35"/>
  <c r="AM1676" i="35"/>
  <c r="AL1676" i="35"/>
  <c r="AK1676" i="35"/>
  <c r="AJ1676" i="35"/>
  <c r="AO1675" i="35"/>
  <c r="AN1675" i="35"/>
  <c r="AM1675" i="35"/>
  <c r="AL1675" i="35"/>
  <c r="AK1675" i="35"/>
  <c r="AJ1675" i="35"/>
  <c r="AO1674" i="35"/>
  <c r="AN1674" i="35"/>
  <c r="AM1674" i="35"/>
  <c r="AL1674" i="35"/>
  <c r="AK1674" i="35"/>
  <c r="AJ1674" i="35"/>
  <c r="AO1673" i="35"/>
  <c r="AN1673" i="35"/>
  <c r="AM1673" i="35"/>
  <c r="AL1673" i="35"/>
  <c r="AK1673" i="35"/>
  <c r="AJ1673" i="35"/>
  <c r="AO1672" i="35"/>
  <c r="AN1672" i="35"/>
  <c r="AM1672" i="35"/>
  <c r="AL1672" i="35"/>
  <c r="AK1672" i="35"/>
  <c r="AJ1672" i="35"/>
  <c r="AO1671" i="35"/>
  <c r="AN1671" i="35"/>
  <c r="AM1671" i="35"/>
  <c r="AL1671" i="35"/>
  <c r="AK1671" i="35"/>
  <c r="AJ1671" i="35"/>
  <c r="AO1670" i="35"/>
  <c r="AN1670" i="35"/>
  <c r="AM1670" i="35"/>
  <c r="AL1670" i="35"/>
  <c r="AK1670" i="35"/>
  <c r="AJ1670" i="35"/>
  <c r="AO1669" i="35"/>
  <c r="AN1669" i="35"/>
  <c r="AM1669" i="35"/>
  <c r="AL1669" i="35"/>
  <c r="AK1669" i="35"/>
  <c r="AJ1669" i="35"/>
  <c r="AO1668" i="35"/>
  <c r="AN1668" i="35"/>
  <c r="AM1668" i="35"/>
  <c r="AL1668" i="35"/>
  <c r="AK1668" i="35"/>
  <c r="AJ1668" i="35"/>
  <c r="AO1667" i="35"/>
  <c r="AN1667" i="35"/>
  <c r="AM1667" i="35"/>
  <c r="AL1667" i="35"/>
  <c r="AK1667" i="35"/>
  <c r="AJ1667" i="35"/>
  <c r="AO1666" i="35"/>
  <c r="AN1666" i="35"/>
  <c r="AM1666" i="35"/>
  <c r="AL1666" i="35"/>
  <c r="AK1666" i="35"/>
  <c r="AJ1666" i="35"/>
  <c r="AO1665" i="35"/>
  <c r="AN1665" i="35"/>
  <c r="AM1665" i="35"/>
  <c r="AL1665" i="35"/>
  <c r="AK1665" i="35"/>
  <c r="AJ1665" i="35"/>
  <c r="AO1664" i="35"/>
  <c r="AN1664" i="35"/>
  <c r="AM1664" i="35"/>
  <c r="AL1664" i="35"/>
  <c r="AK1664" i="35"/>
  <c r="AJ1664" i="35"/>
  <c r="AO1663" i="35"/>
  <c r="AN1663" i="35"/>
  <c r="AM1663" i="35"/>
  <c r="AL1663" i="35"/>
  <c r="AK1663" i="35"/>
  <c r="AJ1663" i="35"/>
  <c r="AO1662" i="35"/>
  <c r="AN1662" i="35"/>
  <c r="AM1662" i="35"/>
  <c r="AL1662" i="35"/>
  <c r="AK1662" i="35"/>
  <c r="AJ1662" i="35"/>
  <c r="AO1661" i="35"/>
  <c r="AN1661" i="35"/>
  <c r="AM1661" i="35"/>
  <c r="AL1661" i="35"/>
  <c r="AK1661" i="35"/>
  <c r="AJ1661" i="35"/>
  <c r="AO1660" i="35"/>
  <c r="AN1660" i="35"/>
  <c r="AM1660" i="35"/>
  <c r="AL1660" i="35"/>
  <c r="AK1660" i="35"/>
  <c r="AJ1660" i="35"/>
  <c r="AO1659" i="35"/>
  <c r="AN1659" i="35"/>
  <c r="AM1659" i="35"/>
  <c r="AL1659" i="35"/>
  <c r="AK1659" i="35"/>
  <c r="AJ1659" i="35"/>
  <c r="AO1658" i="35"/>
  <c r="AN1658" i="35"/>
  <c r="AM1658" i="35"/>
  <c r="AL1658" i="35"/>
  <c r="AK1658" i="35"/>
  <c r="AJ1658" i="35"/>
  <c r="AO1657" i="35"/>
  <c r="AN1657" i="35"/>
  <c r="AM1657" i="35"/>
  <c r="AL1657" i="35"/>
  <c r="AK1657" i="35"/>
  <c r="AJ1657" i="35"/>
  <c r="AO1656" i="35"/>
  <c r="AN1656" i="35"/>
  <c r="AM1656" i="35"/>
  <c r="AL1656" i="35"/>
  <c r="AK1656" i="35"/>
  <c r="AJ1656" i="35"/>
  <c r="AO1655" i="35"/>
  <c r="AN1655" i="35"/>
  <c r="AM1655" i="35"/>
  <c r="AL1655" i="35"/>
  <c r="AK1655" i="35"/>
  <c r="AJ1655" i="35"/>
  <c r="AO1654" i="35"/>
  <c r="AN1654" i="35"/>
  <c r="AM1654" i="35"/>
  <c r="AL1654" i="35"/>
  <c r="AK1654" i="35"/>
  <c r="AJ1654" i="35"/>
  <c r="AO1653" i="35"/>
  <c r="AN1653" i="35"/>
  <c r="AM1653" i="35"/>
  <c r="AL1653" i="35"/>
  <c r="AK1653" i="35"/>
  <c r="AJ1653" i="35"/>
  <c r="AO1652" i="35"/>
  <c r="AN1652" i="35"/>
  <c r="AM1652" i="35"/>
  <c r="AL1652" i="35"/>
  <c r="AK1652" i="35"/>
  <c r="AJ1652" i="35"/>
  <c r="AO1651" i="35"/>
  <c r="AN1651" i="35"/>
  <c r="AM1651" i="35"/>
  <c r="AL1651" i="35"/>
  <c r="AK1651" i="35"/>
  <c r="AJ1651" i="35"/>
  <c r="AO1650" i="35"/>
  <c r="AN1650" i="35"/>
  <c r="AM1650" i="35"/>
  <c r="AL1650" i="35"/>
  <c r="AK1650" i="35"/>
  <c r="AJ1650" i="35"/>
  <c r="AO1649" i="35"/>
  <c r="AN1649" i="35"/>
  <c r="AM1649" i="35"/>
  <c r="AL1649" i="35"/>
  <c r="AK1649" i="35"/>
  <c r="AJ1649" i="35"/>
  <c r="AO1648" i="35"/>
  <c r="AN1648" i="35"/>
  <c r="AM1648" i="35"/>
  <c r="AL1648" i="35"/>
  <c r="AK1648" i="35"/>
  <c r="AJ1648" i="35"/>
  <c r="AO1647" i="35"/>
  <c r="AN1647" i="35"/>
  <c r="AM1647" i="35"/>
  <c r="AL1647" i="35"/>
  <c r="AK1647" i="35"/>
  <c r="AJ1647" i="35"/>
  <c r="AO1646" i="35"/>
  <c r="AN1646" i="35"/>
  <c r="AM1646" i="35"/>
  <c r="AL1646" i="35"/>
  <c r="AK1646" i="35"/>
  <c r="AJ1646" i="35"/>
  <c r="AO1645" i="35"/>
  <c r="AN1645" i="35"/>
  <c r="AM1645" i="35"/>
  <c r="AL1645" i="35"/>
  <c r="AK1645" i="35"/>
  <c r="AJ1645" i="35"/>
  <c r="AO1644" i="35"/>
  <c r="AN1644" i="35"/>
  <c r="AM1644" i="35"/>
  <c r="AL1644" i="35"/>
  <c r="AK1644" i="35"/>
  <c r="AJ1644" i="35"/>
  <c r="AO1643" i="35"/>
  <c r="AN1643" i="35"/>
  <c r="AM1643" i="35"/>
  <c r="AL1643" i="35"/>
  <c r="AK1643" i="35"/>
  <c r="AJ1643" i="35"/>
  <c r="AO1642" i="35"/>
  <c r="AN1642" i="35"/>
  <c r="AM1642" i="35"/>
  <c r="AL1642" i="35"/>
  <c r="AK1642" i="35"/>
  <c r="AJ1642" i="35"/>
  <c r="AO1641" i="35"/>
  <c r="AN1641" i="35"/>
  <c r="AM1641" i="35"/>
  <c r="AL1641" i="35"/>
  <c r="AK1641" i="35"/>
  <c r="AJ1641" i="35"/>
  <c r="AO1640" i="35"/>
  <c r="AN1640" i="35"/>
  <c r="AM1640" i="35"/>
  <c r="AL1640" i="35"/>
  <c r="AK1640" i="35"/>
  <c r="AJ1640" i="35"/>
  <c r="AO1639" i="35"/>
  <c r="AN1639" i="35"/>
  <c r="AM1639" i="35"/>
  <c r="AL1639" i="35"/>
  <c r="AK1639" i="35"/>
  <c r="AJ1639" i="35"/>
  <c r="AO1638" i="35"/>
  <c r="AN1638" i="35"/>
  <c r="AM1638" i="35"/>
  <c r="AL1638" i="35"/>
  <c r="AK1638" i="35"/>
  <c r="AJ1638" i="35"/>
  <c r="AO1637" i="35"/>
  <c r="AN1637" i="35"/>
  <c r="AM1637" i="35"/>
  <c r="AL1637" i="35"/>
  <c r="AK1637" i="35"/>
  <c r="AJ1637" i="35"/>
  <c r="AO1636" i="35"/>
  <c r="AN1636" i="35"/>
  <c r="AM1636" i="35"/>
  <c r="AL1636" i="35"/>
  <c r="AK1636" i="35"/>
  <c r="AJ1636" i="35"/>
  <c r="AO1635" i="35"/>
  <c r="AN1635" i="35"/>
  <c r="AM1635" i="35"/>
  <c r="AL1635" i="35"/>
  <c r="AK1635" i="35"/>
  <c r="AJ1635" i="35"/>
  <c r="AO1634" i="35"/>
  <c r="AN1634" i="35"/>
  <c r="AM1634" i="35"/>
  <c r="AL1634" i="35"/>
  <c r="AK1634" i="35"/>
  <c r="AJ1634" i="35"/>
  <c r="AO1633" i="35"/>
  <c r="AN1633" i="35"/>
  <c r="AM1633" i="35"/>
  <c r="AL1633" i="35"/>
  <c r="AK1633" i="35"/>
  <c r="AJ1633" i="35"/>
  <c r="AO1632" i="35"/>
  <c r="AN1632" i="35"/>
  <c r="AM1632" i="35"/>
  <c r="AL1632" i="35"/>
  <c r="AK1632" i="35"/>
  <c r="AJ1632" i="35"/>
  <c r="AO1631" i="35"/>
  <c r="AN1631" i="35"/>
  <c r="AM1631" i="35"/>
  <c r="AL1631" i="35"/>
  <c r="AK1631" i="35"/>
  <c r="AJ1631" i="35"/>
  <c r="AO1630" i="35"/>
  <c r="AN1630" i="35"/>
  <c r="AM1630" i="35"/>
  <c r="AL1630" i="35"/>
  <c r="AK1630" i="35"/>
  <c r="AJ1630" i="35"/>
  <c r="AO1629" i="35"/>
  <c r="AN1629" i="35"/>
  <c r="AM1629" i="35"/>
  <c r="AL1629" i="35"/>
  <c r="AK1629" i="35"/>
  <c r="AJ1629" i="35"/>
  <c r="AO1628" i="35"/>
  <c r="AN1628" i="35"/>
  <c r="AM1628" i="35"/>
  <c r="AL1628" i="35"/>
  <c r="AK1628" i="35"/>
  <c r="AJ1628" i="35"/>
  <c r="AO1627" i="35"/>
  <c r="AN1627" i="35"/>
  <c r="AM1627" i="35"/>
  <c r="AL1627" i="35"/>
  <c r="AK1627" i="35"/>
  <c r="AJ1627" i="35"/>
  <c r="AO1626" i="35"/>
  <c r="AN1626" i="35"/>
  <c r="AM1626" i="35"/>
  <c r="AL1626" i="35"/>
  <c r="AK1626" i="35"/>
  <c r="AJ1626" i="35"/>
  <c r="AO1625" i="35"/>
  <c r="AN1625" i="35"/>
  <c r="AM1625" i="35"/>
  <c r="AL1625" i="35"/>
  <c r="AK1625" i="35"/>
  <c r="AJ1625" i="35"/>
  <c r="AO1624" i="35"/>
  <c r="AN1624" i="35"/>
  <c r="AM1624" i="35"/>
  <c r="AL1624" i="35"/>
  <c r="AK1624" i="35"/>
  <c r="AJ1624" i="35"/>
  <c r="AO1623" i="35"/>
  <c r="AN1623" i="35"/>
  <c r="AM1623" i="35"/>
  <c r="AL1623" i="35"/>
  <c r="AK1623" i="35"/>
  <c r="AJ1623" i="35"/>
  <c r="AO1622" i="35"/>
  <c r="AN1622" i="35"/>
  <c r="AM1622" i="35"/>
  <c r="AL1622" i="35"/>
  <c r="AK1622" i="35"/>
  <c r="AJ1622" i="35"/>
  <c r="AO1621" i="35"/>
  <c r="AN1621" i="35"/>
  <c r="AM1621" i="35"/>
  <c r="AL1621" i="35"/>
  <c r="AK1621" i="35"/>
  <c r="AJ1621" i="35"/>
  <c r="AO1620" i="35"/>
  <c r="AN1620" i="35"/>
  <c r="AM1620" i="35"/>
  <c r="AL1620" i="35"/>
  <c r="AK1620" i="35"/>
  <c r="AJ1620" i="35"/>
  <c r="AO1619" i="35"/>
  <c r="AN1619" i="35"/>
  <c r="AM1619" i="35"/>
  <c r="AL1619" i="35"/>
  <c r="AK1619" i="35"/>
  <c r="AJ1619" i="35"/>
  <c r="AO1618" i="35"/>
  <c r="AN1618" i="35"/>
  <c r="AM1618" i="35"/>
  <c r="AL1618" i="35"/>
  <c r="AK1618" i="35"/>
  <c r="AJ1618" i="35"/>
  <c r="AO1617" i="35"/>
  <c r="AN1617" i="35"/>
  <c r="AM1617" i="35"/>
  <c r="AL1617" i="35"/>
  <c r="AK1617" i="35"/>
  <c r="AJ1617" i="35"/>
  <c r="AO1616" i="35"/>
  <c r="AN1616" i="35"/>
  <c r="AM1616" i="35"/>
  <c r="AL1616" i="35"/>
  <c r="AK1616" i="35"/>
  <c r="AJ1616" i="35"/>
  <c r="AO1615" i="35"/>
  <c r="AN1615" i="35"/>
  <c r="AM1615" i="35"/>
  <c r="AL1615" i="35"/>
  <c r="AK1615" i="35"/>
  <c r="AJ1615" i="35"/>
  <c r="AO1614" i="35"/>
  <c r="AN1614" i="35"/>
  <c r="AM1614" i="35"/>
  <c r="AL1614" i="35"/>
  <c r="AK1614" i="35"/>
  <c r="AJ1614" i="35"/>
  <c r="AO1613" i="35"/>
  <c r="AN1613" i="35"/>
  <c r="AM1613" i="35"/>
  <c r="AL1613" i="35"/>
  <c r="AK1613" i="35"/>
  <c r="AJ1613" i="35"/>
  <c r="AO1612" i="35"/>
  <c r="AN1612" i="35"/>
  <c r="AM1612" i="35"/>
  <c r="AL1612" i="35"/>
  <c r="AK1612" i="35"/>
  <c r="AJ1612" i="35"/>
  <c r="AO1611" i="35"/>
  <c r="AN1611" i="35"/>
  <c r="AM1611" i="35"/>
  <c r="AL1611" i="35"/>
  <c r="AK1611" i="35"/>
  <c r="AJ1611" i="35"/>
  <c r="AO1610" i="35"/>
  <c r="AN1610" i="35"/>
  <c r="AM1610" i="35"/>
  <c r="AL1610" i="35"/>
  <c r="AK1610" i="35"/>
  <c r="AJ1610" i="35"/>
  <c r="AO1609" i="35"/>
  <c r="AN1609" i="35"/>
  <c r="AM1609" i="35"/>
  <c r="AL1609" i="35"/>
  <c r="AK1609" i="35"/>
  <c r="AJ1609" i="35"/>
  <c r="AO1608" i="35"/>
  <c r="AN1608" i="35"/>
  <c r="AM1608" i="35"/>
  <c r="AL1608" i="35"/>
  <c r="AK1608" i="35"/>
  <c r="AJ1608" i="35"/>
  <c r="AO1607" i="35"/>
  <c r="AN1607" i="35"/>
  <c r="AM1607" i="35"/>
  <c r="AL1607" i="35"/>
  <c r="AK1607" i="35"/>
  <c r="AJ1607" i="35"/>
  <c r="AO1606" i="35"/>
  <c r="AN1606" i="35"/>
  <c r="AM1606" i="35"/>
  <c r="AL1606" i="35"/>
  <c r="AK1606" i="35"/>
  <c r="AJ1606" i="35"/>
  <c r="AO1605" i="35"/>
  <c r="AN1605" i="35"/>
  <c r="AM1605" i="35"/>
  <c r="AL1605" i="35"/>
  <c r="AK1605" i="35"/>
  <c r="AJ1605" i="35"/>
  <c r="AO1604" i="35"/>
  <c r="AN1604" i="35"/>
  <c r="AM1604" i="35"/>
  <c r="AL1604" i="35"/>
  <c r="AK1604" i="35"/>
  <c r="AJ1604" i="35"/>
  <c r="AO1603" i="35"/>
  <c r="AN1603" i="35"/>
  <c r="AM1603" i="35"/>
  <c r="AL1603" i="35"/>
  <c r="AK1603" i="35"/>
  <c r="AJ1603" i="35"/>
  <c r="AO1602" i="35"/>
  <c r="AN1602" i="35"/>
  <c r="AM1602" i="35"/>
  <c r="AL1602" i="35"/>
  <c r="AK1602" i="35"/>
  <c r="AJ1602" i="35"/>
  <c r="AO1601" i="35"/>
  <c r="AN1601" i="35"/>
  <c r="AM1601" i="35"/>
  <c r="AL1601" i="35"/>
  <c r="AK1601" i="35"/>
  <c r="AJ1601" i="35"/>
  <c r="AO1600" i="35"/>
  <c r="AN1600" i="35"/>
  <c r="AM1600" i="35"/>
  <c r="AL1600" i="35"/>
  <c r="AK1600" i="35"/>
  <c r="AJ1600" i="35"/>
  <c r="AO1599" i="35"/>
  <c r="AN1599" i="35"/>
  <c r="AM1599" i="35"/>
  <c r="AL1599" i="35"/>
  <c r="AK1599" i="35"/>
  <c r="AJ1599" i="35"/>
  <c r="AO1598" i="35"/>
  <c r="AN1598" i="35"/>
  <c r="AM1598" i="35"/>
  <c r="AL1598" i="35"/>
  <c r="AK1598" i="35"/>
  <c r="AJ1598" i="35"/>
  <c r="AO1597" i="35"/>
  <c r="AN1597" i="35"/>
  <c r="AM1597" i="35"/>
  <c r="AL1597" i="35"/>
  <c r="AK1597" i="35"/>
  <c r="AJ1597" i="35"/>
  <c r="AO1596" i="35"/>
  <c r="AN1596" i="35"/>
  <c r="AM1596" i="35"/>
  <c r="AL1596" i="35"/>
  <c r="AK1596" i="35"/>
  <c r="AJ1596" i="35"/>
  <c r="AO1595" i="35"/>
  <c r="AN1595" i="35"/>
  <c r="AM1595" i="35"/>
  <c r="AL1595" i="35"/>
  <c r="AK1595" i="35"/>
  <c r="AJ1595" i="35"/>
  <c r="AO1594" i="35"/>
  <c r="AN1594" i="35"/>
  <c r="AM1594" i="35"/>
  <c r="AL1594" i="35"/>
  <c r="AK1594" i="35"/>
  <c r="AJ1594" i="35"/>
  <c r="AO1593" i="35"/>
  <c r="AN1593" i="35"/>
  <c r="AM1593" i="35"/>
  <c r="AL1593" i="35"/>
  <c r="AK1593" i="35"/>
  <c r="AJ1593" i="35"/>
  <c r="AO1592" i="35"/>
  <c r="AN1592" i="35"/>
  <c r="AM1592" i="35"/>
  <c r="AL1592" i="35"/>
  <c r="AK1592" i="35"/>
  <c r="AJ1592" i="35"/>
  <c r="AO1591" i="35"/>
  <c r="AN1591" i="35"/>
  <c r="AM1591" i="35"/>
  <c r="AL1591" i="35"/>
  <c r="AK1591" i="35"/>
  <c r="AJ1591" i="35"/>
  <c r="AO1590" i="35"/>
  <c r="AN1590" i="35"/>
  <c r="AM1590" i="35"/>
  <c r="AL1590" i="35"/>
  <c r="AK1590" i="35"/>
  <c r="AJ1590" i="35"/>
  <c r="AO1589" i="35"/>
  <c r="AN1589" i="35"/>
  <c r="AM1589" i="35"/>
  <c r="AL1589" i="35"/>
  <c r="AK1589" i="35"/>
  <c r="AJ1589" i="35"/>
  <c r="AO1588" i="35"/>
  <c r="AN1588" i="35"/>
  <c r="AM1588" i="35"/>
  <c r="AL1588" i="35"/>
  <c r="AK1588" i="35"/>
  <c r="AJ1588" i="35"/>
  <c r="AO1587" i="35"/>
  <c r="AN1587" i="35"/>
  <c r="AM1587" i="35"/>
  <c r="AL1587" i="35"/>
  <c r="AK1587" i="35"/>
  <c r="AJ1587" i="35"/>
  <c r="AO1586" i="35"/>
  <c r="AN1586" i="35"/>
  <c r="AM1586" i="35"/>
  <c r="AL1586" i="35"/>
  <c r="AK1586" i="35"/>
  <c r="AJ1586" i="35"/>
  <c r="AO1585" i="35"/>
  <c r="AN1585" i="35"/>
  <c r="AM1585" i="35"/>
  <c r="AL1585" i="35"/>
  <c r="AK1585" i="35"/>
  <c r="AJ1585" i="35"/>
  <c r="AO1584" i="35"/>
  <c r="AN1584" i="35"/>
  <c r="AM1584" i="35"/>
  <c r="AL1584" i="35"/>
  <c r="AK1584" i="35"/>
  <c r="AJ1584" i="35"/>
  <c r="AO1583" i="35"/>
  <c r="AN1583" i="35"/>
  <c r="AM1583" i="35"/>
  <c r="AL1583" i="35"/>
  <c r="AK1583" i="35"/>
  <c r="AJ1583" i="35"/>
  <c r="AO1582" i="35"/>
  <c r="AN1582" i="35"/>
  <c r="AM1582" i="35"/>
  <c r="AL1582" i="35"/>
  <c r="AK1582" i="35"/>
  <c r="AJ1582" i="35"/>
  <c r="AO1581" i="35"/>
  <c r="AN1581" i="35"/>
  <c r="AM1581" i="35"/>
  <c r="AL1581" i="35"/>
  <c r="AK1581" i="35"/>
  <c r="AJ1581" i="35"/>
  <c r="AO1580" i="35"/>
  <c r="AN1580" i="35"/>
  <c r="AM1580" i="35"/>
  <c r="AL1580" i="35"/>
  <c r="AK1580" i="35"/>
  <c r="AJ1580" i="35"/>
  <c r="AO1579" i="35"/>
  <c r="AN1579" i="35"/>
  <c r="AM1579" i="35"/>
  <c r="AL1579" i="35"/>
  <c r="AK1579" i="35"/>
  <c r="AJ1579" i="35"/>
  <c r="AO1578" i="35"/>
  <c r="AN1578" i="35"/>
  <c r="AM1578" i="35"/>
  <c r="AL1578" i="35"/>
  <c r="AK1578" i="35"/>
  <c r="AJ1578" i="35"/>
  <c r="AO1577" i="35"/>
  <c r="AN1577" i="35"/>
  <c r="AM1577" i="35"/>
  <c r="AL1577" i="35"/>
  <c r="AK1577" i="35"/>
  <c r="AJ1577" i="35"/>
  <c r="AO1576" i="35"/>
  <c r="AN1576" i="35"/>
  <c r="AM1576" i="35"/>
  <c r="AL1576" i="35"/>
  <c r="AK1576" i="35"/>
  <c r="AJ1576" i="35"/>
  <c r="AO1575" i="35"/>
  <c r="AN1575" i="35"/>
  <c r="AM1575" i="35"/>
  <c r="AL1575" i="35"/>
  <c r="AK1575" i="35"/>
  <c r="AJ1575" i="35"/>
  <c r="AO1574" i="35"/>
  <c r="AN1574" i="35"/>
  <c r="AM1574" i="35"/>
  <c r="AL1574" i="35"/>
  <c r="AK1574" i="35"/>
  <c r="AJ1574" i="35"/>
  <c r="AO1573" i="35"/>
  <c r="AN1573" i="35"/>
  <c r="AM1573" i="35"/>
  <c r="AL1573" i="35"/>
  <c r="AK1573" i="35"/>
  <c r="AJ1573" i="35"/>
  <c r="AO1572" i="35"/>
  <c r="AN1572" i="35"/>
  <c r="AM1572" i="35"/>
  <c r="AL1572" i="35"/>
  <c r="AK1572" i="35"/>
  <c r="AJ1572" i="35"/>
  <c r="AO1571" i="35"/>
  <c r="AN1571" i="35"/>
  <c r="AM1571" i="35"/>
  <c r="AL1571" i="35"/>
  <c r="AK1571" i="35"/>
  <c r="AJ1571" i="35"/>
  <c r="AO1570" i="35"/>
  <c r="AN1570" i="35"/>
  <c r="AM1570" i="35"/>
  <c r="AL1570" i="35"/>
  <c r="AK1570" i="35"/>
  <c r="AJ1570" i="35"/>
  <c r="AO1569" i="35"/>
  <c r="AN1569" i="35"/>
  <c r="AM1569" i="35"/>
  <c r="AL1569" i="35"/>
  <c r="AK1569" i="35"/>
  <c r="AJ1569" i="35"/>
  <c r="AO1568" i="35"/>
  <c r="AN1568" i="35"/>
  <c r="AM1568" i="35"/>
  <c r="AL1568" i="35"/>
  <c r="AK1568" i="35"/>
  <c r="AJ1568" i="35"/>
  <c r="AO1567" i="35"/>
  <c r="AN1567" i="35"/>
  <c r="AM1567" i="35"/>
  <c r="AL1567" i="35"/>
  <c r="AK1567" i="35"/>
  <c r="AJ1567" i="35"/>
  <c r="AO1566" i="35"/>
  <c r="AN1566" i="35"/>
  <c r="AM1566" i="35"/>
  <c r="AL1566" i="35"/>
  <c r="AK1566" i="35"/>
  <c r="AJ1566" i="35"/>
  <c r="AO1565" i="35"/>
  <c r="AN1565" i="35"/>
  <c r="AM1565" i="35"/>
  <c r="AL1565" i="35"/>
  <c r="AK1565" i="35"/>
  <c r="AJ1565" i="35"/>
  <c r="AO1564" i="35"/>
  <c r="AN1564" i="35"/>
  <c r="AM1564" i="35"/>
  <c r="AL1564" i="35"/>
  <c r="AK1564" i="35"/>
  <c r="AJ1564" i="35"/>
  <c r="AO1563" i="35"/>
  <c r="AN1563" i="35"/>
  <c r="AM1563" i="35"/>
  <c r="AL1563" i="35"/>
  <c r="AK1563" i="35"/>
  <c r="AJ1563" i="35"/>
  <c r="AO1562" i="35"/>
  <c r="AN1562" i="35"/>
  <c r="AM1562" i="35"/>
  <c r="AL1562" i="35"/>
  <c r="AK1562" i="35"/>
  <c r="AJ1562" i="35"/>
  <c r="AO1561" i="35"/>
  <c r="AN1561" i="35"/>
  <c r="AM1561" i="35"/>
  <c r="AL1561" i="35"/>
  <c r="AK1561" i="35"/>
  <c r="AJ1561" i="35"/>
  <c r="AO1560" i="35"/>
  <c r="AN1560" i="35"/>
  <c r="AM1560" i="35"/>
  <c r="AL1560" i="35"/>
  <c r="AK1560" i="35"/>
  <c r="AJ1560" i="35"/>
  <c r="AO1559" i="35"/>
  <c r="AN1559" i="35"/>
  <c r="AM1559" i="35"/>
  <c r="AL1559" i="35"/>
  <c r="AK1559" i="35"/>
  <c r="AJ1559" i="35"/>
  <c r="AO1558" i="35"/>
  <c r="AN1558" i="35"/>
  <c r="AM1558" i="35"/>
  <c r="AL1558" i="35"/>
  <c r="AK1558" i="35"/>
  <c r="AJ1558" i="35"/>
  <c r="AO1557" i="35"/>
  <c r="AN1557" i="35"/>
  <c r="AM1557" i="35"/>
  <c r="AL1557" i="35"/>
  <c r="AK1557" i="35"/>
  <c r="AJ1557" i="35"/>
  <c r="AO1556" i="35"/>
  <c r="AN1556" i="35"/>
  <c r="AM1556" i="35"/>
  <c r="AL1556" i="35"/>
  <c r="AK1556" i="35"/>
  <c r="AJ1556" i="35"/>
  <c r="AO1555" i="35"/>
  <c r="AN1555" i="35"/>
  <c r="AM1555" i="35"/>
  <c r="AL1555" i="35"/>
  <c r="AK1555" i="35"/>
  <c r="AJ1555" i="35"/>
  <c r="AO1554" i="35"/>
  <c r="AN1554" i="35"/>
  <c r="AM1554" i="35"/>
  <c r="AL1554" i="35"/>
  <c r="AK1554" i="35"/>
  <c r="AJ1554" i="35"/>
  <c r="AO1553" i="35"/>
  <c r="AN1553" i="35"/>
  <c r="AM1553" i="35"/>
  <c r="AL1553" i="35"/>
  <c r="AK1553" i="35"/>
  <c r="AJ1553" i="35"/>
  <c r="AO1552" i="35"/>
  <c r="AN1552" i="35"/>
  <c r="AM1552" i="35"/>
  <c r="AL1552" i="35"/>
  <c r="AK1552" i="35"/>
  <c r="AJ1552" i="35"/>
  <c r="AO1551" i="35"/>
  <c r="AN1551" i="35"/>
  <c r="AM1551" i="35"/>
  <c r="AL1551" i="35"/>
  <c r="AK1551" i="35"/>
  <c r="AJ1551" i="35"/>
  <c r="AO1550" i="35"/>
  <c r="AN1550" i="35"/>
  <c r="AM1550" i="35"/>
  <c r="AL1550" i="35"/>
  <c r="AK1550" i="35"/>
  <c r="AJ1550" i="35"/>
  <c r="AO1549" i="35"/>
  <c r="AN1549" i="35"/>
  <c r="AM1549" i="35"/>
  <c r="AL1549" i="35"/>
  <c r="AK1549" i="35"/>
  <c r="AJ1549" i="35"/>
  <c r="AO1548" i="35"/>
  <c r="AN1548" i="35"/>
  <c r="AM1548" i="35"/>
  <c r="AL1548" i="35"/>
  <c r="AK1548" i="35"/>
  <c r="AJ1548" i="35"/>
  <c r="AO1547" i="35"/>
  <c r="AN1547" i="35"/>
  <c r="AM1547" i="35"/>
  <c r="AL1547" i="35"/>
  <c r="AK1547" i="35"/>
  <c r="AJ1547" i="35"/>
  <c r="AO1546" i="35"/>
  <c r="AN1546" i="35"/>
  <c r="AM1546" i="35"/>
  <c r="AL1546" i="35"/>
  <c r="AK1546" i="35"/>
  <c r="AJ1546" i="35"/>
  <c r="AO1545" i="35"/>
  <c r="AN1545" i="35"/>
  <c r="AM1545" i="35"/>
  <c r="AL1545" i="35"/>
  <c r="AK1545" i="35"/>
  <c r="AJ1545" i="35"/>
  <c r="AO1544" i="35"/>
  <c r="AN1544" i="35"/>
  <c r="AM1544" i="35"/>
  <c r="AL1544" i="35"/>
  <c r="AK1544" i="35"/>
  <c r="AJ1544" i="35"/>
  <c r="AO1543" i="35"/>
  <c r="AN1543" i="35"/>
  <c r="AM1543" i="35"/>
  <c r="AL1543" i="35"/>
  <c r="AK1543" i="35"/>
  <c r="AJ1543" i="35"/>
  <c r="AO1542" i="35"/>
  <c r="AN1542" i="35"/>
  <c r="AM1542" i="35"/>
  <c r="AL1542" i="35"/>
  <c r="AK1542" i="35"/>
  <c r="AJ1542" i="35"/>
  <c r="AO1541" i="35"/>
  <c r="AN1541" i="35"/>
  <c r="AM1541" i="35"/>
  <c r="AL1541" i="35"/>
  <c r="AK1541" i="35"/>
  <c r="AJ1541" i="35"/>
  <c r="AO1540" i="35"/>
  <c r="AN1540" i="35"/>
  <c r="AM1540" i="35"/>
  <c r="AL1540" i="35"/>
  <c r="AK1540" i="35"/>
  <c r="AJ1540" i="35"/>
  <c r="AO1539" i="35"/>
  <c r="AN1539" i="35"/>
  <c r="AM1539" i="35"/>
  <c r="AL1539" i="35"/>
  <c r="AK1539" i="35"/>
  <c r="AJ1539" i="35"/>
  <c r="AO1538" i="35"/>
  <c r="AN1538" i="35"/>
  <c r="AM1538" i="35"/>
  <c r="AL1538" i="35"/>
  <c r="AK1538" i="35"/>
  <c r="AJ1538" i="35"/>
  <c r="AO1537" i="35"/>
  <c r="AN1537" i="35"/>
  <c r="AM1537" i="35"/>
  <c r="AL1537" i="35"/>
  <c r="AK1537" i="35"/>
  <c r="AJ1537" i="35"/>
  <c r="AO1536" i="35"/>
  <c r="AN1536" i="35"/>
  <c r="AM1536" i="35"/>
  <c r="AL1536" i="35"/>
  <c r="AK1536" i="35"/>
  <c r="AJ1536" i="35"/>
  <c r="AO1535" i="35"/>
  <c r="AN1535" i="35"/>
  <c r="AM1535" i="35"/>
  <c r="AL1535" i="35"/>
  <c r="AK1535" i="35"/>
  <c r="AJ1535" i="35"/>
  <c r="AO1534" i="35"/>
  <c r="AN1534" i="35"/>
  <c r="AM1534" i="35"/>
  <c r="AL1534" i="35"/>
  <c r="AK1534" i="35"/>
  <c r="AJ1534" i="35"/>
  <c r="AO1533" i="35"/>
  <c r="AN1533" i="35"/>
  <c r="AM1533" i="35"/>
  <c r="AL1533" i="35"/>
  <c r="AK1533" i="35"/>
  <c r="AJ1533" i="35"/>
  <c r="AO1532" i="35"/>
  <c r="AN1532" i="35"/>
  <c r="AM1532" i="35"/>
  <c r="AL1532" i="35"/>
  <c r="AK1532" i="35"/>
  <c r="AJ1532" i="35"/>
  <c r="AO1531" i="35"/>
  <c r="AN1531" i="35"/>
  <c r="AM1531" i="35"/>
  <c r="AL1531" i="35"/>
  <c r="AK1531" i="35"/>
  <c r="AJ1531" i="35"/>
  <c r="AO1530" i="35"/>
  <c r="AN1530" i="35"/>
  <c r="AM1530" i="35"/>
  <c r="AL1530" i="35"/>
  <c r="AK1530" i="35"/>
  <c r="AJ1530" i="35"/>
  <c r="AO1529" i="35"/>
  <c r="AN1529" i="35"/>
  <c r="AM1529" i="35"/>
  <c r="AL1529" i="35"/>
  <c r="AK1529" i="35"/>
  <c r="AJ1529" i="35"/>
  <c r="AO1528" i="35"/>
  <c r="AN1528" i="35"/>
  <c r="AM1528" i="35"/>
  <c r="AL1528" i="35"/>
  <c r="AK1528" i="35"/>
  <c r="AJ1528" i="35"/>
  <c r="AO1527" i="35"/>
  <c r="AN1527" i="35"/>
  <c r="AM1527" i="35"/>
  <c r="AL1527" i="35"/>
  <c r="AK1527" i="35"/>
  <c r="AJ1527" i="35"/>
  <c r="AO1526" i="35"/>
  <c r="AN1526" i="35"/>
  <c r="AM1526" i="35"/>
  <c r="AL1526" i="35"/>
  <c r="AK1526" i="35"/>
  <c r="AJ1526" i="35"/>
  <c r="AO1525" i="35"/>
  <c r="AN1525" i="35"/>
  <c r="AM1525" i="35"/>
  <c r="AL1525" i="35"/>
  <c r="AK1525" i="35"/>
  <c r="AJ1525" i="35"/>
  <c r="AO1524" i="35"/>
  <c r="AN1524" i="35"/>
  <c r="AM1524" i="35"/>
  <c r="AL1524" i="35"/>
  <c r="AK1524" i="35"/>
  <c r="AJ1524" i="35"/>
  <c r="AO1523" i="35"/>
  <c r="AN1523" i="35"/>
  <c r="AM1523" i="35"/>
  <c r="AL1523" i="35"/>
  <c r="AK1523" i="35"/>
  <c r="AJ1523" i="35"/>
  <c r="AO1522" i="35"/>
  <c r="AN1522" i="35"/>
  <c r="AM1522" i="35"/>
  <c r="AL1522" i="35"/>
  <c r="AK1522" i="35"/>
  <c r="AJ1522" i="35"/>
  <c r="AO1521" i="35"/>
  <c r="AN1521" i="35"/>
  <c r="AM1521" i="35"/>
  <c r="AL1521" i="35"/>
  <c r="AK1521" i="35"/>
  <c r="AJ1521" i="35"/>
  <c r="AO1520" i="35"/>
  <c r="AN1520" i="35"/>
  <c r="AM1520" i="35"/>
  <c r="AL1520" i="35"/>
  <c r="AK1520" i="35"/>
  <c r="AJ1520" i="35"/>
  <c r="AO1519" i="35"/>
  <c r="AN1519" i="35"/>
  <c r="AM1519" i="35"/>
  <c r="AL1519" i="35"/>
  <c r="AK1519" i="35"/>
  <c r="AJ1519" i="35"/>
  <c r="AO1518" i="35"/>
  <c r="AN1518" i="35"/>
  <c r="AM1518" i="35"/>
  <c r="AL1518" i="35"/>
  <c r="AK1518" i="35"/>
  <c r="AJ1518" i="35"/>
  <c r="AO1517" i="35"/>
  <c r="AN1517" i="35"/>
  <c r="AM1517" i="35"/>
  <c r="AL1517" i="35"/>
  <c r="AK1517" i="35"/>
  <c r="AJ1517" i="35"/>
  <c r="AO1516" i="35"/>
  <c r="AN1516" i="35"/>
  <c r="AM1516" i="35"/>
  <c r="AL1516" i="35"/>
  <c r="AK1516" i="35"/>
  <c r="AJ1516" i="35"/>
  <c r="AO1515" i="35"/>
  <c r="AN1515" i="35"/>
  <c r="AM1515" i="35"/>
  <c r="AL1515" i="35"/>
  <c r="AK1515" i="35"/>
  <c r="AJ1515" i="35"/>
  <c r="AO1514" i="35"/>
  <c r="AN1514" i="35"/>
  <c r="AM1514" i="35"/>
  <c r="AL1514" i="35"/>
  <c r="AK1514" i="35"/>
  <c r="AJ1514" i="35"/>
  <c r="AO1513" i="35"/>
  <c r="AN1513" i="35"/>
  <c r="AM1513" i="35"/>
  <c r="AL1513" i="35"/>
  <c r="AK1513" i="35"/>
  <c r="AJ1513" i="35"/>
  <c r="AO1512" i="35"/>
  <c r="AN1512" i="35"/>
  <c r="AM1512" i="35"/>
  <c r="AL1512" i="35"/>
  <c r="AK1512" i="35"/>
  <c r="AJ1512" i="35"/>
  <c r="AO1511" i="35"/>
  <c r="AN1511" i="35"/>
  <c r="AM1511" i="35"/>
  <c r="AL1511" i="35"/>
  <c r="AK1511" i="35"/>
  <c r="AJ1511" i="35"/>
  <c r="AO1510" i="35"/>
  <c r="AN1510" i="35"/>
  <c r="AM1510" i="35"/>
  <c r="AL1510" i="35"/>
  <c r="AK1510" i="35"/>
  <c r="AJ1510" i="35"/>
  <c r="AO1509" i="35"/>
  <c r="AN1509" i="35"/>
  <c r="AM1509" i="35"/>
  <c r="AL1509" i="35"/>
  <c r="AK1509" i="35"/>
  <c r="AJ1509" i="35"/>
  <c r="AO1508" i="35"/>
  <c r="AN1508" i="35"/>
  <c r="AM1508" i="35"/>
  <c r="AL1508" i="35"/>
  <c r="AK1508" i="35"/>
  <c r="AJ1508" i="35"/>
  <c r="AO1507" i="35"/>
  <c r="AN1507" i="35"/>
  <c r="AM1507" i="35"/>
  <c r="AL1507" i="35"/>
  <c r="AK1507" i="35"/>
  <c r="AJ1507" i="35"/>
  <c r="AO1506" i="35"/>
  <c r="AN1506" i="35"/>
  <c r="AM1506" i="35"/>
  <c r="AL1506" i="35"/>
  <c r="AK1506" i="35"/>
  <c r="AJ1506" i="35"/>
  <c r="AO1505" i="35"/>
  <c r="AN1505" i="35"/>
  <c r="AM1505" i="35"/>
  <c r="AL1505" i="35"/>
  <c r="AK1505" i="35"/>
  <c r="AJ1505" i="35"/>
  <c r="AO1504" i="35"/>
  <c r="AN1504" i="35"/>
  <c r="AM1504" i="35"/>
  <c r="AL1504" i="35"/>
  <c r="AK1504" i="35"/>
  <c r="AJ1504" i="35"/>
  <c r="AO1503" i="35"/>
  <c r="AN1503" i="35"/>
  <c r="AM1503" i="35"/>
  <c r="AL1503" i="35"/>
  <c r="AK1503" i="35"/>
  <c r="AJ1503" i="35"/>
  <c r="AO1502" i="35"/>
  <c r="AN1502" i="35"/>
  <c r="AM1502" i="35"/>
  <c r="AL1502" i="35"/>
  <c r="AK1502" i="35"/>
  <c r="AJ1502" i="35"/>
  <c r="AO1501" i="35"/>
  <c r="AN1501" i="35"/>
  <c r="AM1501" i="35"/>
  <c r="AL1501" i="35"/>
  <c r="AK1501" i="35"/>
  <c r="AJ1501" i="35"/>
  <c r="AO1500" i="35"/>
  <c r="AN1500" i="35"/>
  <c r="AM1500" i="35"/>
  <c r="AL1500" i="35"/>
  <c r="AK1500" i="35"/>
  <c r="AJ1500" i="35"/>
  <c r="AO1499" i="35"/>
  <c r="AN1499" i="35"/>
  <c r="AM1499" i="35"/>
  <c r="AL1499" i="35"/>
  <c r="AK1499" i="35"/>
  <c r="AJ1499" i="35"/>
  <c r="AO1498" i="35"/>
  <c r="AN1498" i="35"/>
  <c r="AM1498" i="35"/>
  <c r="AL1498" i="35"/>
  <c r="AK1498" i="35"/>
  <c r="AJ1498" i="35"/>
  <c r="AO1497" i="35"/>
  <c r="AN1497" i="35"/>
  <c r="AM1497" i="35"/>
  <c r="AL1497" i="35"/>
  <c r="AK1497" i="35"/>
  <c r="AJ1497" i="35"/>
  <c r="AO1496" i="35"/>
  <c r="AN1496" i="35"/>
  <c r="AM1496" i="35"/>
  <c r="AL1496" i="35"/>
  <c r="AK1496" i="35"/>
  <c r="AJ1496" i="35"/>
  <c r="AO1495" i="35"/>
  <c r="AN1495" i="35"/>
  <c r="AM1495" i="35"/>
  <c r="AL1495" i="35"/>
  <c r="AK1495" i="35"/>
  <c r="AJ1495" i="35"/>
  <c r="AO1494" i="35"/>
  <c r="AN1494" i="35"/>
  <c r="AM1494" i="35"/>
  <c r="AL1494" i="35"/>
  <c r="AK1494" i="35"/>
  <c r="AJ1494" i="35"/>
  <c r="AO1493" i="35"/>
  <c r="AN1493" i="35"/>
  <c r="AM1493" i="35"/>
  <c r="AL1493" i="35"/>
  <c r="AK1493" i="35"/>
  <c r="AJ1493" i="35"/>
  <c r="AO1492" i="35"/>
  <c r="AN1492" i="35"/>
  <c r="AM1492" i="35"/>
  <c r="AL1492" i="35"/>
  <c r="AK1492" i="35"/>
  <c r="AJ1492" i="35"/>
  <c r="AO1491" i="35"/>
  <c r="AN1491" i="35"/>
  <c r="AM1491" i="35"/>
  <c r="AL1491" i="35"/>
  <c r="AK1491" i="35"/>
  <c r="AJ1491" i="35"/>
  <c r="AO1490" i="35"/>
  <c r="AN1490" i="35"/>
  <c r="AM1490" i="35"/>
  <c r="AL1490" i="35"/>
  <c r="AK1490" i="35"/>
  <c r="AJ1490" i="35"/>
  <c r="AO1489" i="35"/>
  <c r="AN1489" i="35"/>
  <c r="AM1489" i="35"/>
  <c r="AL1489" i="35"/>
  <c r="AK1489" i="35"/>
  <c r="AJ1489" i="35"/>
  <c r="AO1488" i="35"/>
  <c r="AN1488" i="35"/>
  <c r="AM1488" i="35"/>
  <c r="AL1488" i="35"/>
  <c r="AK1488" i="35"/>
  <c r="AJ1488" i="35"/>
  <c r="AO1487" i="35"/>
  <c r="AN1487" i="35"/>
  <c r="AM1487" i="35"/>
  <c r="AL1487" i="35"/>
  <c r="AK1487" i="35"/>
  <c r="AJ1487" i="35"/>
  <c r="AO1486" i="35"/>
  <c r="AN1486" i="35"/>
  <c r="AM1486" i="35"/>
  <c r="AL1486" i="35"/>
  <c r="AK1486" i="35"/>
  <c r="AJ1486" i="35"/>
  <c r="AO1485" i="35"/>
  <c r="AN1485" i="35"/>
  <c r="AM1485" i="35"/>
  <c r="AL1485" i="35"/>
  <c r="AK1485" i="35"/>
  <c r="AJ1485" i="35"/>
  <c r="AO1484" i="35"/>
  <c r="AN1484" i="35"/>
  <c r="AM1484" i="35"/>
  <c r="AL1484" i="35"/>
  <c r="AK1484" i="35"/>
  <c r="AJ1484" i="35"/>
  <c r="AO1483" i="35"/>
  <c r="AN1483" i="35"/>
  <c r="AM1483" i="35"/>
  <c r="AL1483" i="35"/>
  <c r="AK1483" i="35"/>
  <c r="AJ1483" i="35"/>
  <c r="AO1482" i="35"/>
  <c r="AN1482" i="35"/>
  <c r="AM1482" i="35"/>
  <c r="AL1482" i="35"/>
  <c r="AK1482" i="35"/>
  <c r="AJ1482" i="35"/>
  <c r="AO1481" i="35"/>
  <c r="AN1481" i="35"/>
  <c r="AM1481" i="35"/>
  <c r="AL1481" i="35"/>
  <c r="AK1481" i="35"/>
  <c r="AJ1481" i="35"/>
  <c r="AO1480" i="35"/>
  <c r="AN1480" i="35"/>
  <c r="AM1480" i="35"/>
  <c r="AL1480" i="35"/>
  <c r="AK1480" i="35"/>
  <c r="AJ1480" i="35"/>
  <c r="AO1479" i="35"/>
  <c r="AN1479" i="35"/>
  <c r="AM1479" i="35"/>
  <c r="AL1479" i="35"/>
  <c r="AK1479" i="35"/>
  <c r="AJ1479" i="35"/>
  <c r="AO1478" i="35"/>
  <c r="AN1478" i="35"/>
  <c r="AM1478" i="35"/>
  <c r="AL1478" i="35"/>
  <c r="AK1478" i="35"/>
  <c r="AJ1478" i="35"/>
  <c r="AO1477" i="35"/>
  <c r="AN1477" i="35"/>
  <c r="AM1477" i="35"/>
  <c r="AL1477" i="35"/>
  <c r="AK1477" i="35"/>
  <c r="AJ1477" i="35"/>
  <c r="AO1476" i="35"/>
  <c r="AN1476" i="35"/>
  <c r="AM1476" i="35"/>
  <c r="AL1476" i="35"/>
  <c r="AK1476" i="35"/>
  <c r="AJ1476" i="35"/>
  <c r="AO1475" i="35"/>
  <c r="AN1475" i="35"/>
  <c r="AM1475" i="35"/>
  <c r="AL1475" i="35"/>
  <c r="AK1475" i="35"/>
  <c r="AJ1475" i="35"/>
  <c r="AO1474" i="35"/>
  <c r="AN1474" i="35"/>
  <c r="AM1474" i="35"/>
  <c r="AL1474" i="35"/>
  <c r="AK1474" i="35"/>
  <c r="AJ1474" i="35"/>
  <c r="AO1473" i="35"/>
  <c r="AN1473" i="35"/>
  <c r="AM1473" i="35"/>
  <c r="AL1473" i="35"/>
  <c r="AK1473" i="35"/>
  <c r="AJ1473" i="35"/>
  <c r="AO1472" i="35"/>
  <c r="AN1472" i="35"/>
  <c r="AM1472" i="35"/>
  <c r="AL1472" i="35"/>
  <c r="AK1472" i="35"/>
  <c r="AJ1472" i="35"/>
  <c r="AO1471" i="35"/>
  <c r="AN1471" i="35"/>
  <c r="AM1471" i="35"/>
  <c r="AL1471" i="35"/>
  <c r="AK1471" i="35"/>
  <c r="AJ1471" i="35"/>
  <c r="AO1470" i="35"/>
  <c r="AN1470" i="35"/>
  <c r="AM1470" i="35"/>
  <c r="AL1470" i="35"/>
  <c r="AK1470" i="35"/>
  <c r="AJ1470" i="35"/>
  <c r="AO1469" i="35"/>
  <c r="AN1469" i="35"/>
  <c r="AM1469" i="35"/>
  <c r="AL1469" i="35"/>
  <c r="AK1469" i="35"/>
  <c r="AJ1469" i="35"/>
  <c r="AO1468" i="35"/>
  <c r="AN1468" i="35"/>
  <c r="AM1468" i="35"/>
  <c r="AL1468" i="35"/>
  <c r="AK1468" i="35"/>
  <c r="AJ1468" i="35"/>
  <c r="AO1467" i="35"/>
  <c r="AN1467" i="35"/>
  <c r="AM1467" i="35"/>
  <c r="AL1467" i="35"/>
  <c r="AK1467" i="35"/>
  <c r="AJ1467" i="35"/>
  <c r="AO1466" i="35"/>
  <c r="AN1466" i="35"/>
  <c r="AM1466" i="35"/>
  <c r="AL1466" i="35"/>
  <c r="AK1466" i="35"/>
  <c r="AJ1466" i="35"/>
  <c r="AO1465" i="35"/>
  <c r="AN1465" i="35"/>
  <c r="AM1465" i="35"/>
  <c r="AL1465" i="35"/>
  <c r="AK1465" i="35"/>
  <c r="AJ1465" i="35"/>
  <c r="AO1464" i="35"/>
  <c r="AN1464" i="35"/>
  <c r="AM1464" i="35"/>
  <c r="AL1464" i="35"/>
  <c r="AK1464" i="35"/>
  <c r="AJ1464" i="35"/>
  <c r="AO1463" i="35"/>
  <c r="AN1463" i="35"/>
  <c r="AM1463" i="35"/>
  <c r="AL1463" i="35"/>
  <c r="AK1463" i="35"/>
  <c r="AJ1463" i="35"/>
  <c r="AO1462" i="35"/>
  <c r="AN1462" i="35"/>
  <c r="AM1462" i="35"/>
  <c r="AL1462" i="35"/>
  <c r="AK1462" i="35"/>
  <c r="AJ1462" i="35"/>
  <c r="AO1461" i="35"/>
  <c r="AN1461" i="35"/>
  <c r="AM1461" i="35"/>
  <c r="AL1461" i="35"/>
  <c r="AK1461" i="35"/>
  <c r="AJ1461" i="35"/>
  <c r="AO1460" i="35"/>
  <c r="AN1460" i="35"/>
  <c r="AM1460" i="35"/>
  <c r="AL1460" i="35"/>
  <c r="AK1460" i="35"/>
  <c r="AJ1460" i="35"/>
  <c r="AO1459" i="35"/>
  <c r="AN1459" i="35"/>
  <c r="AM1459" i="35"/>
  <c r="AL1459" i="35"/>
  <c r="AK1459" i="35"/>
  <c r="AJ1459" i="35"/>
  <c r="AO1458" i="35"/>
  <c r="AN1458" i="35"/>
  <c r="AM1458" i="35"/>
  <c r="AL1458" i="35"/>
  <c r="AK1458" i="35"/>
  <c r="AJ1458" i="35"/>
  <c r="AO1457" i="35"/>
  <c r="AN1457" i="35"/>
  <c r="AM1457" i="35"/>
  <c r="AL1457" i="35"/>
  <c r="AK1457" i="35"/>
  <c r="AJ1457" i="35"/>
  <c r="AO1456" i="35"/>
  <c r="AN1456" i="35"/>
  <c r="AM1456" i="35"/>
  <c r="AL1456" i="35"/>
  <c r="AK1456" i="35"/>
  <c r="AJ1456" i="35"/>
  <c r="AO1455" i="35"/>
  <c r="AN1455" i="35"/>
  <c r="AM1455" i="35"/>
  <c r="AL1455" i="35"/>
  <c r="AK1455" i="35"/>
  <c r="AJ1455" i="35"/>
  <c r="AO1454" i="35"/>
  <c r="AN1454" i="35"/>
  <c r="AM1454" i="35"/>
  <c r="AL1454" i="35"/>
  <c r="AK1454" i="35"/>
  <c r="AJ1454" i="35"/>
  <c r="AO1453" i="35"/>
  <c r="AN1453" i="35"/>
  <c r="AM1453" i="35"/>
  <c r="AL1453" i="35"/>
  <c r="AK1453" i="35"/>
  <c r="AJ1453" i="35"/>
  <c r="AO1452" i="35"/>
  <c r="AN1452" i="35"/>
  <c r="AM1452" i="35"/>
  <c r="AL1452" i="35"/>
  <c r="AK1452" i="35"/>
  <c r="AJ1452" i="35"/>
  <c r="AO1451" i="35"/>
  <c r="AN1451" i="35"/>
  <c r="AM1451" i="35"/>
  <c r="AL1451" i="35"/>
  <c r="AK1451" i="35"/>
  <c r="AJ1451" i="35"/>
  <c r="AO1450" i="35"/>
  <c r="AN1450" i="35"/>
  <c r="AM1450" i="35"/>
  <c r="AL1450" i="35"/>
  <c r="AK1450" i="35"/>
  <c r="AJ1450" i="35"/>
  <c r="AO1449" i="35"/>
  <c r="AN1449" i="35"/>
  <c r="AM1449" i="35"/>
  <c r="AL1449" i="35"/>
  <c r="AK1449" i="35"/>
  <c r="AJ1449" i="35"/>
  <c r="AO1448" i="35"/>
  <c r="AN1448" i="35"/>
  <c r="AM1448" i="35"/>
  <c r="AL1448" i="35"/>
  <c r="AK1448" i="35"/>
  <c r="AJ1448" i="35"/>
  <c r="AO1447" i="35"/>
  <c r="AN1447" i="35"/>
  <c r="AM1447" i="35"/>
  <c r="AL1447" i="35"/>
  <c r="AK1447" i="35"/>
  <c r="AJ1447" i="35"/>
  <c r="AO1446" i="35"/>
  <c r="AN1446" i="35"/>
  <c r="AM1446" i="35"/>
  <c r="AL1446" i="35"/>
  <c r="AK1446" i="35"/>
  <c r="AJ1446" i="35"/>
  <c r="AO1445" i="35"/>
  <c r="AN1445" i="35"/>
  <c r="AM1445" i="35"/>
  <c r="AL1445" i="35"/>
  <c r="AK1445" i="35"/>
  <c r="AJ1445" i="35"/>
  <c r="AO1444" i="35"/>
  <c r="AN1444" i="35"/>
  <c r="AM1444" i="35"/>
  <c r="AL1444" i="35"/>
  <c r="AK1444" i="35"/>
  <c r="AJ1444" i="35"/>
  <c r="AO1443" i="35"/>
  <c r="AN1443" i="35"/>
  <c r="AM1443" i="35"/>
  <c r="AL1443" i="35"/>
  <c r="AK1443" i="35"/>
  <c r="AJ1443" i="35"/>
  <c r="AO1442" i="35"/>
  <c r="AN1442" i="35"/>
  <c r="AM1442" i="35"/>
  <c r="AL1442" i="35"/>
  <c r="AK1442" i="35"/>
  <c r="AJ1442" i="35"/>
  <c r="AO1441" i="35"/>
  <c r="AN1441" i="35"/>
  <c r="AM1441" i="35"/>
  <c r="AL1441" i="35"/>
  <c r="AK1441" i="35"/>
  <c r="AJ1441" i="35"/>
  <c r="AO1440" i="35"/>
  <c r="AN1440" i="35"/>
  <c r="AM1440" i="35"/>
  <c r="AL1440" i="35"/>
  <c r="AK1440" i="35"/>
  <c r="AJ1440" i="35"/>
  <c r="AO1439" i="35"/>
  <c r="AN1439" i="35"/>
  <c r="AM1439" i="35"/>
  <c r="AL1439" i="35"/>
  <c r="AK1439" i="35"/>
  <c r="AJ1439" i="35"/>
  <c r="AO1438" i="35"/>
  <c r="AN1438" i="35"/>
  <c r="AM1438" i="35"/>
  <c r="AL1438" i="35"/>
  <c r="AK1438" i="35"/>
  <c r="AJ1438" i="35"/>
  <c r="AO1437" i="35"/>
  <c r="AN1437" i="35"/>
  <c r="AM1437" i="35"/>
  <c r="AL1437" i="35"/>
  <c r="AK1437" i="35"/>
  <c r="AJ1437" i="35"/>
  <c r="AO1436" i="35"/>
  <c r="AN1436" i="35"/>
  <c r="AM1436" i="35"/>
  <c r="AL1436" i="35"/>
  <c r="AK1436" i="35"/>
  <c r="AJ1436" i="35"/>
  <c r="AO1435" i="35"/>
  <c r="AN1435" i="35"/>
  <c r="AM1435" i="35"/>
  <c r="AL1435" i="35"/>
  <c r="AK1435" i="35"/>
  <c r="AJ1435" i="35"/>
  <c r="AO1434" i="35"/>
  <c r="AN1434" i="35"/>
  <c r="AM1434" i="35"/>
  <c r="AL1434" i="35"/>
  <c r="AK1434" i="35"/>
  <c r="AJ1434" i="35"/>
  <c r="AO1433" i="35"/>
  <c r="AN1433" i="35"/>
  <c r="AM1433" i="35"/>
  <c r="AL1433" i="35"/>
  <c r="AK1433" i="35"/>
  <c r="AJ1433" i="35"/>
  <c r="AO1432" i="35"/>
  <c r="AN1432" i="35"/>
  <c r="AM1432" i="35"/>
  <c r="AL1432" i="35"/>
  <c r="AK1432" i="35"/>
  <c r="AJ1432" i="35"/>
  <c r="AO1431" i="35"/>
  <c r="AN1431" i="35"/>
  <c r="AM1431" i="35"/>
  <c r="AL1431" i="35"/>
  <c r="AK1431" i="35"/>
  <c r="AJ1431" i="35"/>
  <c r="AO1430" i="35"/>
  <c r="AN1430" i="35"/>
  <c r="AM1430" i="35"/>
  <c r="AL1430" i="35"/>
  <c r="AK1430" i="35"/>
  <c r="AJ1430" i="35"/>
  <c r="AO1429" i="35"/>
  <c r="AN1429" i="35"/>
  <c r="AM1429" i="35"/>
  <c r="AL1429" i="35"/>
  <c r="AK1429" i="35"/>
  <c r="AJ1429" i="35"/>
  <c r="AO1428" i="35"/>
  <c r="AN1428" i="35"/>
  <c r="AM1428" i="35"/>
  <c r="AL1428" i="35"/>
  <c r="AK1428" i="35"/>
  <c r="AJ1428" i="35"/>
  <c r="AO1427" i="35"/>
  <c r="AN1427" i="35"/>
  <c r="AM1427" i="35"/>
  <c r="AL1427" i="35"/>
  <c r="AK1427" i="35"/>
  <c r="AJ1427" i="35"/>
  <c r="AO1426" i="35"/>
  <c r="AN1426" i="35"/>
  <c r="AM1426" i="35"/>
  <c r="AL1426" i="35"/>
  <c r="AK1426" i="35"/>
  <c r="AJ1426" i="35"/>
  <c r="AO1425" i="35"/>
  <c r="AN1425" i="35"/>
  <c r="AM1425" i="35"/>
  <c r="AL1425" i="35"/>
  <c r="AK1425" i="35"/>
  <c r="AJ1425" i="35"/>
  <c r="AO1424" i="35"/>
  <c r="AN1424" i="35"/>
  <c r="AM1424" i="35"/>
  <c r="AL1424" i="35"/>
  <c r="AK1424" i="35"/>
  <c r="AJ1424" i="35"/>
  <c r="AO1423" i="35"/>
  <c r="AN1423" i="35"/>
  <c r="AM1423" i="35"/>
  <c r="AL1423" i="35"/>
  <c r="AK1423" i="35"/>
  <c r="AJ1423" i="35"/>
  <c r="AO1422" i="35"/>
  <c r="AN1422" i="35"/>
  <c r="AM1422" i="35"/>
  <c r="AL1422" i="35"/>
  <c r="AK1422" i="35"/>
  <c r="AJ1422" i="35"/>
  <c r="AO1421" i="35"/>
  <c r="AN1421" i="35"/>
  <c r="AM1421" i="35"/>
  <c r="AL1421" i="35"/>
  <c r="AK1421" i="35"/>
  <c r="AJ1421" i="35"/>
  <c r="AO1420" i="35"/>
  <c r="AN1420" i="35"/>
  <c r="AM1420" i="35"/>
  <c r="AL1420" i="35"/>
  <c r="AK1420" i="35"/>
  <c r="AJ1420" i="35"/>
  <c r="AO1419" i="35"/>
  <c r="AN1419" i="35"/>
  <c r="AM1419" i="35"/>
  <c r="AL1419" i="35"/>
  <c r="AK1419" i="35"/>
  <c r="AJ1419" i="35"/>
  <c r="AO1418" i="35"/>
  <c r="AN1418" i="35"/>
  <c r="AM1418" i="35"/>
  <c r="AL1418" i="35"/>
  <c r="AK1418" i="35"/>
  <c r="AJ1418" i="35"/>
  <c r="AO1417" i="35"/>
  <c r="AN1417" i="35"/>
  <c r="AM1417" i="35"/>
  <c r="AL1417" i="35"/>
  <c r="AK1417" i="35"/>
  <c r="AJ1417" i="35"/>
  <c r="AO1416" i="35"/>
  <c r="AN1416" i="35"/>
  <c r="AM1416" i="35"/>
  <c r="AL1416" i="35"/>
  <c r="AK1416" i="35"/>
  <c r="AJ1416" i="35"/>
  <c r="AO1415" i="35"/>
  <c r="AN1415" i="35"/>
  <c r="AM1415" i="35"/>
  <c r="AL1415" i="35"/>
  <c r="AK1415" i="35"/>
  <c r="AJ1415" i="35"/>
  <c r="AO1414" i="35"/>
  <c r="AN1414" i="35"/>
  <c r="AM1414" i="35"/>
  <c r="AL1414" i="35"/>
  <c r="AK1414" i="35"/>
  <c r="AJ1414" i="35"/>
  <c r="AO1413" i="35"/>
  <c r="AN1413" i="35"/>
  <c r="AM1413" i="35"/>
  <c r="AL1413" i="35"/>
  <c r="AK1413" i="35"/>
  <c r="AJ1413" i="35"/>
  <c r="AO1412" i="35"/>
  <c r="AN1412" i="35"/>
  <c r="AM1412" i="35"/>
  <c r="AL1412" i="35"/>
  <c r="AK1412" i="35"/>
  <c r="AJ1412" i="35"/>
  <c r="AO1411" i="35"/>
  <c r="AN1411" i="35"/>
  <c r="AM1411" i="35"/>
  <c r="AL1411" i="35"/>
  <c r="AK1411" i="35"/>
  <c r="AJ1411" i="35"/>
  <c r="AO1410" i="35"/>
  <c r="AN1410" i="35"/>
  <c r="AM1410" i="35"/>
  <c r="AL1410" i="35"/>
  <c r="AK1410" i="35"/>
  <c r="AJ1410" i="35"/>
  <c r="AO1409" i="35"/>
  <c r="AN1409" i="35"/>
  <c r="AM1409" i="35"/>
  <c r="AL1409" i="35"/>
  <c r="AK1409" i="35"/>
  <c r="AJ1409" i="35"/>
  <c r="AO1408" i="35"/>
  <c r="AN1408" i="35"/>
  <c r="AM1408" i="35"/>
  <c r="AL1408" i="35"/>
  <c r="AK1408" i="35"/>
  <c r="AJ1408" i="35"/>
  <c r="AO1407" i="35"/>
  <c r="AN1407" i="35"/>
  <c r="AM1407" i="35"/>
  <c r="AL1407" i="35"/>
  <c r="AK1407" i="35"/>
  <c r="AJ1407" i="35"/>
  <c r="AO1406" i="35"/>
  <c r="AN1406" i="35"/>
  <c r="AM1406" i="35"/>
  <c r="AL1406" i="35"/>
  <c r="AK1406" i="35"/>
  <c r="AJ1406" i="35"/>
  <c r="AO1405" i="35"/>
  <c r="AN1405" i="35"/>
  <c r="AM1405" i="35"/>
  <c r="AL1405" i="35"/>
  <c r="AK1405" i="35"/>
  <c r="AJ1405" i="35"/>
  <c r="AO1404" i="35"/>
  <c r="AN1404" i="35"/>
  <c r="AM1404" i="35"/>
  <c r="AL1404" i="35"/>
  <c r="AK1404" i="35"/>
  <c r="AJ1404" i="35"/>
  <c r="AO1403" i="35"/>
  <c r="AN1403" i="35"/>
  <c r="AM1403" i="35"/>
  <c r="AL1403" i="35"/>
  <c r="AK1403" i="35"/>
  <c r="AJ1403" i="35"/>
  <c r="AO1402" i="35"/>
  <c r="AN1402" i="35"/>
  <c r="AM1402" i="35"/>
  <c r="AL1402" i="35"/>
  <c r="AK1402" i="35"/>
  <c r="AJ1402" i="35"/>
  <c r="AO1401" i="35"/>
  <c r="AN1401" i="35"/>
  <c r="AM1401" i="35"/>
  <c r="AL1401" i="35"/>
  <c r="AK1401" i="35"/>
  <c r="AJ1401" i="35"/>
  <c r="AO1400" i="35"/>
  <c r="AN1400" i="35"/>
  <c r="AM1400" i="35"/>
  <c r="AL1400" i="35"/>
  <c r="AK1400" i="35"/>
  <c r="AJ1400" i="35"/>
  <c r="AO1399" i="35"/>
  <c r="AN1399" i="35"/>
  <c r="AM1399" i="35"/>
  <c r="AL1399" i="35"/>
  <c r="AK1399" i="35"/>
  <c r="AJ1399" i="35"/>
  <c r="AO1398" i="35"/>
  <c r="AN1398" i="35"/>
  <c r="AM1398" i="35"/>
  <c r="AL1398" i="35"/>
  <c r="AK1398" i="35"/>
  <c r="AJ1398" i="35"/>
  <c r="AO1397" i="35"/>
  <c r="AN1397" i="35"/>
  <c r="AM1397" i="35"/>
  <c r="AL1397" i="35"/>
  <c r="AK1397" i="35"/>
  <c r="AJ1397" i="35"/>
  <c r="AO1396" i="35"/>
  <c r="AN1396" i="35"/>
  <c r="AM1396" i="35"/>
  <c r="AL1396" i="35"/>
  <c r="AK1396" i="35"/>
  <c r="AJ1396" i="35"/>
  <c r="AO1395" i="35"/>
  <c r="AN1395" i="35"/>
  <c r="AM1395" i="35"/>
  <c r="AL1395" i="35"/>
  <c r="AK1395" i="35"/>
  <c r="AJ1395" i="35"/>
  <c r="AO1394" i="35"/>
  <c r="AN1394" i="35"/>
  <c r="AM1394" i="35"/>
  <c r="AL1394" i="35"/>
  <c r="AK1394" i="35"/>
  <c r="AJ1394" i="35"/>
  <c r="AO1393" i="35"/>
  <c r="AN1393" i="35"/>
  <c r="AM1393" i="35"/>
  <c r="AL1393" i="35"/>
  <c r="AK1393" i="35"/>
  <c r="AJ1393" i="35"/>
  <c r="AO1392" i="35"/>
  <c r="AN1392" i="35"/>
  <c r="AM1392" i="35"/>
  <c r="AL1392" i="35"/>
  <c r="AK1392" i="35"/>
  <c r="AJ1392" i="35"/>
  <c r="AO1391" i="35"/>
  <c r="AN1391" i="35"/>
  <c r="AM1391" i="35"/>
  <c r="AL1391" i="35"/>
  <c r="AK1391" i="35"/>
  <c r="AJ1391" i="35"/>
  <c r="AO1390" i="35"/>
  <c r="AN1390" i="35"/>
  <c r="AM1390" i="35"/>
  <c r="AL1390" i="35"/>
  <c r="AK1390" i="35"/>
  <c r="AJ1390" i="35"/>
  <c r="AO1389" i="35"/>
  <c r="AN1389" i="35"/>
  <c r="AM1389" i="35"/>
  <c r="AL1389" i="35"/>
  <c r="AK1389" i="35"/>
  <c r="AJ1389" i="35"/>
  <c r="AO1388" i="35"/>
  <c r="AN1388" i="35"/>
  <c r="AM1388" i="35"/>
  <c r="AL1388" i="35"/>
  <c r="AK1388" i="35"/>
  <c r="AJ1388" i="35"/>
  <c r="AO1387" i="35"/>
  <c r="AN1387" i="35"/>
  <c r="AM1387" i="35"/>
  <c r="AL1387" i="35"/>
  <c r="AK1387" i="35"/>
  <c r="AJ1387" i="35"/>
  <c r="AO1386" i="35"/>
  <c r="AN1386" i="35"/>
  <c r="AM1386" i="35"/>
  <c r="AL1386" i="35"/>
  <c r="AK1386" i="35"/>
  <c r="AJ1386" i="35"/>
  <c r="AO1385" i="35"/>
  <c r="AN1385" i="35"/>
  <c r="AM1385" i="35"/>
  <c r="AL1385" i="35"/>
  <c r="AK1385" i="35"/>
  <c r="AJ1385" i="35"/>
  <c r="AO1384" i="35"/>
  <c r="AN1384" i="35"/>
  <c r="AM1384" i="35"/>
  <c r="AL1384" i="35"/>
  <c r="AK1384" i="35"/>
  <c r="AJ1384" i="35"/>
  <c r="AO1383" i="35"/>
  <c r="AN1383" i="35"/>
  <c r="AM1383" i="35"/>
  <c r="AL1383" i="35"/>
  <c r="AK1383" i="35"/>
  <c r="AJ1383" i="35"/>
  <c r="AO1382" i="35"/>
  <c r="AN1382" i="35"/>
  <c r="AM1382" i="35"/>
  <c r="AL1382" i="35"/>
  <c r="AK1382" i="35"/>
  <c r="AJ1382" i="35"/>
  <c r="AO1381" i="35"/>
  <c r="AN1381" i="35"/>
  <c r="AM1381" i="35"/>
  <c r="AL1381" i="35"/>
  <c r="AK1381" i="35"/>
  <c r="AJ1381" i="35"/>
  <c r="AO1380" i="35"/>
  <c r="AN1380" i="35"/>
  <c r="AM1380" i="35"/>
  <c r="AL1380" i="35"/>
  <c r="AK1380" i="35"/>
  <c r="AJ1380" i="35"/>
  <c r="AO1379" i="35"/>
  <c r="AN1379" i="35"/>
  <c r="AM1379" i="35"/>
  <c r="AL1379" i="35"/>
  <c r="AK1379" i="35"/>
  <c r="AJ1379" i="35"/>
  <c r="AO1378" i="35"/>
  <c r="AN1378" i="35"/>
  <c r="AM1378" i="35"/>
  <c r="AL1378" i="35"/>
  <c r="AK1378" i="35"/>
  <c r="AJ1378" i="35"/>
  <c r="AO1377" i="35"/>
  <c r="AN1377" i="35"/>
  <c r="AM1377" i="35"/>
  <c r="AL1377" i="35"/>
  <c r="AK1377" i="35"/>
  <c r="AJ1377" i="35"/>
  <c r="AO1376" i="35"/>
  <c r="AN1376" i="35"/>
  <c r="AM1376" i="35"/>
  <c r="AL1376" i="35"/>
  <c r="AK1376" i="35"/>
  <c r="AJ1376" i="35"/>
  <c r="AO1375" i="35"/>
  <c r="AN1375" i="35"/>
  <c r="AM1375" i="35"/>
  <c r="AL1375" i="35"/>
  <c r="AK1375" i="35"/>
  <c r="AJ1375" i="35"/>
  <c r="AO1374" i="35"/>
  <c r="AN1374" i="35"/>
  <c r="AM1374" i="35"/>
  <c r="AL1374" i="35"/>
  <c r="AK1374" i="35"/>
  <c r="AJ1374" i="35"/>
  <c r="AO1373" i="35"/>
  <c r="AN1373" i="35"/>
  <c r="AM1373" i="35"/>
  <c r="AL1373" i="35"/>
  <c r="AK1373" i="35"/>
  <c r="AJ1373" i="35"/>
  <c r="AO1372" i="35"/>
  <c r="AN1372" i="35"/>
  <c r="AM1372" i="35"/>
  <c r="AL1372" i="35"/>
  <c r="AK1372" i="35"/>
  <c r="AJ1372" i="35"/>
  <c r="AO1371" i="35"/>
  <c r="AN1371" i="35"/>
  <c r="AM1371" i="35"/>
  <c r="AL1371" i="35"/>
  <c r="AK1371" i="35"/>
  <c r="AJ1371" i="35"/>
  <c r="AO1370" i="35"/>
  <c r="AN1370" i="35"/>
  <c r="AM1370" i="35"/>
  <c r="AL1370" i="35"/>
  <c r="AK1370" i="35"/>
  <c r="AJ1370" i="35"/>
  <c r="AO1369" i="35"/>
  <c r="AN1369" i="35"/>
  <c r="AM1369" i="35"/>
  <c r="AL1369" i="35"/>
  <c r="AK1369" i="35"/>
  <c r="AJ1369" i="35"/>
  <c r="AO1368" i="35"/>
  <c r="AN1368" i="35"/>
  <c r="AM1368" i="35"/>
  <c r="AL1368" i="35"/>
  <c r="AK1368" i="35"/>
  <c r="AJ1368" i="35"/>
  <c r="AO1367" i="35"/>
  <c r="AN1367" i="35"/>
  <c r="AM1367" i="35"/>
  <c r="AL1367" i="35"/>
  <c r="AK1367" i="35"/>
  <c r="AJ1367" i="35"/>
  <c r="AO1366" i="35"/>
  <c r="AN1366" i="35"/>
  <c r="AM1366" i="35"/>
  <c r="AL1366" i="35"/>
  <c r="AK1366" i="35"/>
  <c r="AJ1366" i="35"/>
  <c r="AO1365" i="35"/>
  <c r="AN1365" i="35"/>
  <c r="AM1365" i="35"/>
  <c r="AL1365" i="35"/>
  <c r="AK1365" i="35"/>
  <c r="AJ1365" i="35"/>
  <c r="AO1364" i="35"/>
  <c r="AN1364" i="35"/>
  <c r="AM1364" i="35"/>
  <c r="AL1364" i="35"/>
  <c r="AK1364" i="35"/>
  <c r="AJ1364" i="35"/>
  <c r="AO1363" i="35"/>
  <c r="AN1363" i="35"/>
  <c r="AM1363" i="35"/>
  <c r="AL1363" i="35"/>
  <c r="AK1363" i="35"/>
  <c r="AJ1363" i="35"/>
  <c r="AO1362" i="35"/>
  <c r="AN1362" i="35"/>
  <c r="AM1362" i="35"/>
  <c r="AL1362" i="35"/>
  <c r="AK1362" i="35"/>
  <c r="AJ1362" i="35"/>
  <c r="AO1361" i="35"/>
  <c r="AN1361" i="35"/>
  <c r="AM1361" i="35"/>
  <c r="AL1361" i="35"/>
  <c r="AK1361" i="35"/>
  <c r="AJ1361" i="35"/>
  <c r="AO1360" i="35"/>
  <c r="AN1360" i="35"/>
  <c r="AM1360" i="35"/>
  <c r="AL1360" i="35"/>
  <c r="AK1360" i="35"/>
  <c r="AJ1360" i="35"/>
  <c r="AO1359" i="35"/>
  <c r="AN1359" i="35"/>
  <c r="AM1359" i="35"/>
  <c r="AL1359" i="35"/>
  <c r="AK1359" i="35"/>
  <c r="AJ1359" i="35"/>
  <c r="AO1358" i="35"/>
  <c r="AN1358" i="35"/>
  <c r="AM1358" i="35"/>
  <c r="AL1358" i="35"/>
  <c r="AK1358" i="35"/>
  <c r="AJ1358" i="35"/>
  <c r="AO1357" i="35"/>
  <c r="AN1357" i="35"/>
  <c r="AM1357" i="35"/>
  <c r="AL1357" i="35"/>
  <c r="AK1357" i="35"/>
  <c r="AJ1357" i="35"/>
  <c r="AO1356" i="35"/>
  <c r="AN1356" i="35"/>
  <c r="AM1356" i="35"/>
  <c r="AL1356" i="35"/>
  <c r="AK1356" i="35"/>
  <c r="AJ1356" i="35"/>
  <c r="AO1355" i="35"/>
  <c r="AN1355" i="35"/>
  <c r="AM1355" i="35"/>
  <c r="AL1355" i="35"/>
  <c r="AK1355" i="35"/>
  <c r="AJ1355" i="35"/>
  <c r="AO1354" i="35"/>
  <c r="AN1354" i="35"/>
  <c r="AM1354" i="35"/>
  <c r="AL1354" i="35"/>
  <c r="AK1354" i="35"/>
  <c r="AJ1354" i="35"/>
  <c r="AO1353" i="35"/>
  <c r="AN1353" i="35"/>
  <c r="AM1353" i="35"/>
  <c r="AL1353" i="35"/>
  <c r="AK1353" i="35"/>
  <c r="AJ1353" i="35"/>
  <c r="AO1352" i="35"/>
  <c r="AN1352" i="35"/>
  <c r="AM1352" i="35"/>
  <c r="AL1352" i="35"/>
  <c r="AK1352" i="35"/>
  <c r="AJ1352" i="35"/>
  <c r="AO1351" i="35"/>
  <c r="AN1351" i="35"/>
  <c r="AM1351" i="35"/>
  <c r="AL1351" i="35"/>
  <c r="AK1351" i="35"/>
  <c r="AJ1351" i="35"/>
  <c r="AO1350" i="35"/>
  <c r="AN1350" i="35"/>
  <c r="AM1350" i="35"/>
  <c r="AL1350" i="35"/>
  <c r="AK1350" i="35"/>
  <c r="AJ1350" i="35"/>
  <c r="AO1349" i="35"/>
  <c r="AN1349" i="35"/>
  <c r="AM1349" i="35"/>
  <c r="AL1349" i="35"/>
  <c r="AK1349" i="35"/>
  <c r="AJ1349" i="35"/>
  <c r="AO1348" i="35"/>
  <c r="AN1348" i="35"/>
  <c r="AM1348" i="35"/>
  <c r="AL1348" i="35"/>
  <c r="AK1348" i="35"/>
  <c r="AJ1348" i="35"/>
  <c r="AO1347" i="35"/>
  <c r="AN1347" i="35"/>
  <c r="AM1347" i="35"/>
  <c r="AL1347" i="35"/>
  <c r="AK1347" i="35"/>
  <c r="AJ1347" i="35"/>
  <c r="AO1346" i="35"/>
  <c r="AN1346" i="35"/>
  <c r="AM1346" i="35"/>
  <c r="AL1346" i="35"/>
  <c r="AK1346" i="35"/>
  <c r="AJ1346" i="35"/>
  <c r="AO1345" i="35"/>
  <c r="AN1345" i="35"/>
  <c r="AM1345" i="35"/>
  <c r="AL1345" i="35"/>
  <c r="AK1345" i="35"/>
  <c r="AJ1345" i="35"/>
  <c r="AO1344" i="35"/>
  <c r="AN1344" i="35"/>
  <c r="AM1344" i="35"/>
  <c r="AL1344" i="35"/>
  <c r="AK1344" i="35"/>
  <c r="AJ1344" i="35"/>
  <c r="AO1343" i="35"/>
  <c r="AN1343" i="35"/>
  <c r="AM1343" i="35"/>
  <c r="AL1343" i="35"/>
  <c r="AK1343" i="35"/>
  <c r="AJ1343" i="35"/>
  <c r="AO1342" i="35"/>
  <c r="AN1342" i="35"/>
  <c r="AM1342" i="35"/>
  <c r="AL1342" i="35"/>
  <c r="AK1342" i="35"/>
  <c r="AJ1342" i="35"/>
  <c r="AO1341" i="35"/>
  <c r="AN1341" i="35"/>
  <c r="AM1341" i="35"/>
  <c r="AL1341" i="35"/>
  <c r="AK1341" i="35"/>
  <c r="AJ1341" i="35"/>
  <c r="AO1340" i="35"/>
  <c r="AN1340" i="35"/>
  <c r="AM1340" i="35"/>
  <c r="AL1340" i="35"/>
  <c r="AK1340" i="35"/>
  <c r="AJ1340" i="35"/>
  <c r="AO1339" i="35"/>
  <c r="AN1339" i="35"/>
  <c r="AM1339" i="35"/>
  <c r="AL1339" i="35"/>
  <c r="AK1339" i="35"/>
  <c r="AJ1339" i="35"/>
  <c r="AO1338" i="35"/>
  <c r="AN1338" i="35"/>
  <c r="AM1338" i="35"/>
  <c r="AL1338" i="35"/>
  <c r="AK1338" i="35"/>
  <c r="AJ1338" i="35"/>
  <c r="AO1337" i="35"/>
  <c r="AN1337" i="35"/>
  <c r="AM1337" i="35"/>
  <c r="AL1337" i="35"/>
  <c r="AK1337" i="35"/>
  <c r="AJ1337" i="35"/>
  <c r="AO1336" i="35"/>
  <c r="AN1336" i="35"/>
  <c r="AM1336" i="35"/>
  <c r="AL1336" i="35"/>
  <c r="AK1336" i="35"/>
  <c r="AJ1336" i="35"/>
  <c r="AO1335" i="35"/>
  <c r="AN1335" i="35"/>
  <c r="AM1335" i="35"/>
  <c r="AL1335" i="35"/>
  <c r="AK1335" i="35"/>
  <c r="AJ1335" i="35"/>
  <c r="AO1334" i="35"/>
  <c r="AN1334" i="35"/>
  <c r="AM1334" i="35"/>
  <c r="AL1334" i="35"/>
  <c r="AK1334" i="35"/>
  <c r="AJ1334" i="35"/>
  <c r="AO1333" i="35"/>
  <c r="AN1333" i="35"/>
  <c r="AM1333" i="35"/>
  <c r="AL1333" i="35"/>
  <c r="AK1333" i="35"/>
  <c r="AJ1333" i="35"/>
  <c r="AO1332" i="35"/>
  <c r="AN1332" i="35"/>
  <c r="AM1332" i="35"/>
  <c r="AL1332" i="35"/>
  <c r="AK1332" i="35"/>
  <c r="AJ1332" i="35"/>
  <c r="AO1331" i="35"/>
  <c r="AN1331" i="35"/>
  <c r="AM1331" i="35"/>
  <c r="AL1331" i="35"/>
  <c r="AK1331" i="35"/>
  <c r="AJ1331" i="35"/>
  <c r="AO1330" i="35"/>
  <c r="AN1330" i="35"/>
  <c r="AM1330" i="35"/>
  <c r="AL1330" i="35"/>
  <c r="AK1330" i="35"/>
  <c r="AJ1330" i="35"/>
  <c r="AO1329" i="35"/>
  <c r="AN1329" i="35"/>
  <c r="AM1329" i="35"/>
  <c r="AL1329" i="35"/>
  <c r="AK1329" i="35"/>
  <c r="AJ1329" i="35"/>
  <c r="AO1328" i="35"/>
  <c r="AN1328" i="35"/>
  <c r="AM1328" i="35"/>
  <c r="AL1328" i="35"/>
  <c r="AK1328" i="35"/>
  <c r="AJ1328" i="35"/>
  <c r="AO1327" i="35"/>
  <c r="AN1327" i="35"/>
  <c r="AM1327" i="35"/>
  <c r="AL1327" i="35"/>
  <c r="AK1327" i="35"/>
  <c r="AJ1327" i="35"/>
  <c r="AO1326" i="35"/>
  <c r="AN1326" i="35"/>
  <c r="AM1326" i="35"/>
  <c r="AL1326" i="35"/>
  <c r="AK1326" i="35"/>
  <c r="AJ1326" i="35"/>
  <c r="AO1325" i="35"/>
  <c r="AN1325" i="35"/>
  <c r="AM1325" i="35"/>
  <c r="AL1325" i="35"/>
  <c r="AK1325" i="35"/>
  <c r="AJ1325" i="35"/>
  <c r="AO1324" i="35"/>
  <c r="AN1324" i="35"/>
  <c r="AM1324" i="35"/>
  <c r="AL1324" i="35"/>
  <c r="AK1324" i="35"/>
  <c r="AJ1324" i="35"/>
  <c r="AO1323" i="35"/>
  <c r="AN1323" i="35"/>
  <c r="AM1323" i="35"/>
  <c r="AL1323" i="35"/>
  <c r="AK1323" i="35"/>
  <c r="AJ1323" i="35"/>
  <c r="AO1322" i="35"/>
  <c r="AN1322" i="35"/>
  <c r="AM1322" i="35"/>
  <c r="AL1322" i="35"/>
  <c r="AK1322" i="35"/>
  <c r="AJ1322" i="35"/>
  <c r="AO1321" i="35"/>
  <c r="AN1321" i="35"/>
  <c r="AM1321" i="35"/>
  <c r="AL1321" i="35"/>
  <c r="AK1321" i="35"/>
  <c r="AJ1321" i="35"/>
  <c r="AO1320" i="35"/>
  <c r="AN1320" i="35"/>
  <c r="AM1320" i="35"/>
  <c r="AL1320" i="35"/>
  <c r="AK1320" i="35"/>
  <c r="AJ1320" i="35"/>
  <c r="AO1319" i="35"/>
  <c r="AN1319" i="35"/>
  <c r="AM1319" i="35"/>
  <c r="AL1319" i="35"/>
  <c r="AK1319" i="35"/>
  <c r="AJ1319" i="35"/>
  <c r="AO1318" i="35"/>
  <c r="AN1318" i="35"/>
  <c r="AM1318" i="35"/>
  <c r="AL1318" i="35"/>
  <c r="AK1318" i="35"/>
  <c r="AJ1318" i="35"/>
  <c r="AO1317" i="35"/>
  <c r="AN1317" i="35"/>
  <c r="AM1317" i="35"/>
  <c r="AL1317" i="35"/>
  <c r="AK1317" i="35"/>
  <c r="AJ1317" i="35"/>
  <c r="AO1316" i="35"/>
  <c r="AN1316" i="35"/>
  <c r="AM1316" i="35"/>
  <c r="AL1316" i="35"/>
  <c r="AK1316" i="35"/>
  <c r="AJ1316" i="35"/>
  <c r="AO1315" i="35"/>
  <c r="AN1315" i="35"/>
  <c r="AM1315" i="35"/>
  <c r="AL1315" i="35"/>
  <c r="AK1315" i="35"/>
  <c r="AJ1315" i="35"/>
  <c r="AO1314" i="35"/>
  <c r="AN1314" i="35"/>
  <c r="AM1314" i="35"/>
  <c r="AL1314" i="35"/>
  <c r="AK1314" i="35"/>
  <c r="AJ1314" i="35"/>
  <c r="AO1313" i="35"/>
  <c r="AN1313" i="35"/>
  <c r="AM1313" i="35"/>
  <c r="AL1313" i="35"/>
  <c r="AK1313" i="35"/>
  <c r="AJ1313" i="35"/>
  <c r="AO1312" i="35"/>
  <c r="AN1312" i="35"/>
  <c r="AM1312" i="35"/>
  <c r="AL1312" i="35"/>
  <c r="AK1312" i="35"/>
  <c r="AJ1312" i="35"/>
  <c r="AO1311" i="35"/>
  <c r="AN1311" i="35"/>
  <c r="AM1311" i="35"/>
  <c r="AL1311" i="35"/>
  <c r="AK1311" i="35"/>
  <c r="AJ1311" i="35"/>
  <c r="AO1310" i="35"/>
  <c r="AN1310" i="35"/>
  <c r="AM1310" i="35"/>
  <c r="AL1310" i="35"/>
  <c r="AK1310" i="35"/>
  <c r="AJ1310" i="35"/>
  <c r="AO1309" i="35"/>
  <c r="AN1309" i="35"/>
  <c r="AM1309" i="35"/>
  <c r="AL1309" i="35"/>
  <c r="AK1309" i="35"/>
  <c r="AJ1309" i="35"/>
  <c r="AO1308" i="35"/>
  <c r="AN1308" i="35"/>
  <c r="AM1308" i="35"/>
  <c r="AL1308" i="35"/>
  <c r="AK1308" i="35"/>
  <c r="AJ1308" i="35"/>
  <c r="AO1307" i="35"/>
  <c r="AN1307" i="35"/>
  <c r="AM1307" i="35"/>
  <c r="AL1307" i="35"/>
  <c r="AK1307" i="35"/>
  <c r="AJ1307" i="35"/>
  <c r="AO1306" i="35"/>
  <c r="AN1306" i="35"/>
  <c r="AM1306" i="35"/>
  <c r="AL1306" i="35"/>
  <c r="AK1306" i="35"/>
  <c r="AJ1306" i="35"/>
  <c r="AO1305" i="35"/>
  <c r="AN1305" i="35"/>
  <c r="AM1305" i="35"/>
  <c r="AL1305" i="35"/>
  <c r="AK1305" i="35"/>
  <c r="AJ1305" i="35"/>
  <c r="AO1304" i="35"/>
  <c r="AN1304" i="35"/>
  <c r="AM1304" i="35"/>
  <c r="AL1304" i="35"/>
  <c r="AK1304" i="35"/>
  <c r="AJ1304" i="35"/>
  <c r="AO1303" i="35"/>
  <c r="AN1303" i="35"/>
  <c r="AM1303" i="35"/>
  <c r="AL1303" i="35"/>
  <c r="AK1303" i="35"/>
  <c r="AJ1303" i="35"/>
  <c r="AO1302" i="35"/>
  <c r="AN1302" i="35"/>
  <c r="AM1302" i="35"/>
  <c r="AL1302" i="35"/>
  <c r="AK1302" i="35"/>
  <c r="AJ1302" i="35"/>
  <c r="AO1301" i="35"/>
  <c r="AN1301" i="35"/>
  <c r="AM1301" i="35"/>
  <c r="AL1301" i="35"/>
  <c r="AK1301" i="35"/>
  <c r="AJ1301" i="35"/>
  <c r="AO1300" i="35"/>
  <c r="AN1300" i="35"/>
  <c r="AM1300" i="35"/>
  <c r="AL1300" i="35"/>
  <c r="AK1300" i="35"/>
  <c r="AJ1300" i="35"/>
  <c r="AO1299" i="35"/>
  <c r="AN1299" i="35"/>
  <c r="AM1299" i="35"/>
  <c r="AL1299" i="35"/>
  <c r="AK1299" i="35"/>
  <c r="AJ1299" i="35"/>
  <c r="AO1298" i="35"/>
  <c r="AN1298" i="35"/>
  <c r="AM1298" i="35"/>
  <c r="AL1298" i="35"/>
  <c r="AK1298" i="35"/>
  <c r="AJ1298" i="35"/>
  <c r="AO1297" i="35"/>
  <c r="AN1297" i="35"/>
  <c r="AM1297" i="35"/>
  <c r="AL1297" i="35"/>
  <c r="AK1297" i="35"/>
  <c r="AJ1297" i="35"/>
  <c r="AO1296" i="35"/>
  <c r="AN1296" i="35"/>
  <c r="AM1296" i="35"/>
  <c r="AL1296" i="35"/>
  <c r="AK1296" i="35"/>
  <c r="AJ1296" i="35"/>
  <c r="AO1295" i="35"/>
  <c r="AN1295" i="35"/>
  <c r="AM1295" i="35"/>
  <c r="AL1295" i="35"/>
  <c r="AK1295" i="35"/>
  <c r="AJ1295" i="35"/>
  <c r="AO1294" i="35"/>
  <c r="AN1294" i="35"/>
  <c r="AM1294" i="35"/>
  <c r="AL1294" i="35"/>
  <c r="AK1294" i="35"/>
  <c r="AJ1294" i="35"/>
  <c r="AO1293" i="35"/>
  <c r="AN1293" i="35"/>
  <c r="AM1293" i="35"/>
  <c r="AL1293" i="35"/>
  <c r="AK1293" i="35"/>
  <c r="AJ1293" i="35"/>
  <c r="AO1292" i="35"/>
  <c r="AN1292" i="35"/>
  <c r="AM1292" i="35"/>
  <c r="AL1292" i="35"/>
  <c r="AK1292" i="35"/>
  <c r="AJ1292" i="35"/>
  <c r="AO1291" i="35"/>
  <c r="AN1291" i="35"/>
  <c r="AM1291" i="35"/>
  <c r="AL1291" i="35"/>
  <c r="AK1291" i="35"/>
  <c r="AJ1291" i="35"/>
  <c r="AO1290" i="35"/>
  <c r="AN1290" i="35"/>
  <c r="AM1290" i="35"/>
  <c r="AL1290" i="35"/>
  <c r="AK1290" i="35"/>
  <c r="AJ1290" i="35"/>
  <c r="AO1289" i="35"/>
  <c r="AN1289" i="35"/>
  <c r="AM1289" i="35"/>
  <c r="AL1289" i="35"/>
  <c r="AK1289" i="35"/>
  <c r="AJ1289" i="35"/>
  <c r="AO1288" i="35"/>
  <c r="AN1288" i="35"/>
  <c r="AM1288" i="35"/>
  <c r="AL1288" i="35"/>
  <c r="AK1288" i="35"/>
  <c r="AJ1288" i="35"/>
  <c r="AO1287" i="35"/>
  <c r="AN1287" i="35"/>
  <c r="AM1287" i="35"/>
  <c r="AL1287" i="35"/>
  <c r="AK1287" i="35"/>
  <c r="AJ1287" i="35"/>
  <c r="AO1286" i="35"/>
  <c r="AN1286" i="35"/>
  <c r="AM1286" i="35"/>
  <c r="AL1286" i="35"/>
  <c r="AK1286" i="35"/>
  <c r="AJ1286" i="35"/>
  <c r="AO1285" i="35"/>
  <c r="AN1285" i="35"/>
  <c r="AM1285" i="35"/>
  <c r="AL1285" i="35"/>
  <c r="AK1285" i="35"/>
  <c r="AJ1285" i="35"/>
  <c r="AO1284" i="35"/>
  <c r="AN1284" i="35"/>
  <c r="AM1284" i="35"/>
  <c r="AL1284" i="35"/>
  <c r="AK1284" i="35"/>
  <c r="AJ1284" i="35"/>
  <c r="AO1283" i="35"/>
  <c r="AN1283" i="35"/>
  <c r="AM1283" i="35"/>
  <c r="AL1283" i="35"/>
  <c r="AK1283" i="35"/>
  <c r="AJ1283" i="35"/>
  <c r="AO1282" i="35"/>
  <c r="AN1282" i="35"/>
  <c r="AM1282" i="35"/>
  <c r="AL1282" i="35"/>
  <c r="AK1282" i="35"/>
  <c r="AJ1282" i="35"/>
  <c r="AO1281" i="35"/>
  <c r="AN1281" i="35"/>
  <c r="AM1281" i="35"/>
  <c r="AL1281" i="35"/>
  <c r="AK1281" i="35"/>
  <c r="AJ1281" i="35"/>
  <c r="AO1280" i="35"/>
  <c r="AN1280" i="35"/>
  <c r="AM1280" i="35"/>
  <c r="AL1280" i="35"/>
  <c r="AK1280" i="35"/>
  <c r="AJ1280" i="35"/>
  <c r="AO1279" i="35"/>
  <c r="AN1279" i="35"/>
  <c r="AM1279" i="35"/>
  <c r="AL1279" i="35"/>
  <c r="AK1279" i="35"/>
  <c r="AJ1279" i="35"/>
  <c r="AO1278" i="35"/>
  <c r="AN1278" i="35"/>
  <c r="AM1278" i="35"/>
  <c r="AL1278" i="35"/>
  <c r="AK1278" i="35"/>
  <c r="AJ1278" i="35"/>
  <c r="AO1277" i="35"/>
  <c r="AN1277" i="35"/>
  <c r="AM1277" i="35"/>
  <c r="AL1277" i="35"/>
  <c r="AK1277" i="35"/>
  <c r="AJ1277" i="35"/>
  <c r="AO1276" i="35"/>
  <c r="AN1276" i="35"/>
  <c r="AM1276" i="35"/>
  <c r="AL1276" i="35"/>
  <c r="AK1276" i="35"/>
  <c r="AJ1276" i="35"/>
  <c r="AO1275" i="35"/>
  <c r="AN1275" i="35"/>
  <c r="AM1275" i="35"/>
  <c r="AL1275" i="35"/>
  <c r="AK1275" i="35"/>
  <c r="AJ1275" i="35"/>
  <c r="AO1274" i="35"/>
  <c r="AN1274" i="35"/>
  <c r="AM1274" i="35"/>
  <c r="AL1274" i="35"/>
  <c r="AK1274" i="35"/>
  <c r="AJ1274" i="35"/>
  <c r="AO1273" i="35"/>
  <c r="AN1273" i="35"/>
  <c r="AM1273" i="35"/>
  <c r="AL1273" i="35"/>
  <c r="AK1273" i="35"/>
  <c r="AJ1273" i="35"/>
  <c r="AO1272" i="35"/>
  <c r="AN1272" i="35"/>
  <c r="AM1272" i="35"/>
  <c r="AL1272" i="35"/>
  <c r="AK1272" i="35"/>
  <c r="AJ1272" i="35"/>
  <c r="AO1271" i="35"/>
  <c r="AN1271" i="35"/>
  <c r="AM1271" i="35"/>
  <c r="AL1271" i="35"/>
  <c r="AK1271" i="35"/>
  <c r="AJ1271" i="35"/>
  <c r="AO1270" i="35"/>
  <c r="AN1270" i="35"/>
  <c r="AM1270" i="35"/>
  <c r="AL1270" i="35"/>
  <c r="AK1270" i="35"/>
  <c r="AJ1270" i="35"/>
  <c r="AO1269" i="35"/>
  <c r="AN1269" i="35"/>
  <c r="AM1269" i="35"/>
  <c r="AL1269" i="35"/>
  <c r="AK1269" i="35"/>
  <c r="AJ1269" i="35"/>
  <c r="AO1268" i="35"/>
  <c r="AN1268" i="35"/>
  <c r="AM1268" i="35"/>
  <c r="AL1268" i="35"/>
  <c r="AK1268" i="35"/>
  <c r="AJ1268" i="35"/>
  <c r="AO1267" i="35"/>
  <c r="AN1267" i="35"/>
  <c r="AM1267" i="35"/>
  <c r="AL1267" i="35"/>
  <c r="AK1267" i="35"/>
  <c r="AJ1267" i="35"/>
  <c r="AO1266" i="35"/>
  <c r="AN1266" i="35"/>
  <c r="AM1266" i="35"/>
  <c r="AL1266" i="35"/>
  <c r="AK1266" i="35"/>
  <c r="AJ1266" i="35"/>
  <c r="AO1265" i="35"/>
  <c r="AN1265" i="35"/>
  <c r="AM1265" i="35"/>
  <c r="AL1265" i="35"/>
  <c r="AK1265" i="35"/>
  <c r="AJ1265" i="35"/>
  <c r="AO1264" i="35"/>
  <c r="AN1264" i="35"/>
  <c r="AM1264" i="35"/>
  <c r="AL1264" i="35"/>
  <c r="AK1264" i="35"/>
  <c r="AJ1264" i="35"/>
  <c r="AO1263" i="35"/>
  <c r="AN1263" i="35"/>
  <c r="AM1263" i="35"/>
  <c r="AL1263" i="35"/>
  <c r="AK1263" i="35"/>
  <c r="AJ1263" i="35"/>
  <c r="AO1262" i="35"/>
  <c r="AN1262" i="35"/>
  <c r="AM1262" i="35"/>
  <c r="AL1262" i="35"/>
  <c r="AK1262" i="35"/>
  <c r="AJ1262" i="35"/>
  <c r="AO1261" i="35"/>
  <c r="AN1261" i="35"/>
  <c r="AM1261" i="35"/>
  <c r="AL1261" i="35"/>
  <c r="AK1261" i="35"/>
  <c r="AJ1261" i="35"/>
  <c r="AO1260" i="35"/>
  <c r="AN1260" i="35"/>
  <c r="AM1260" i="35"/>
  <c r="AL1260" i="35"/>
  <c r="AK1260" i="35"/>
  <c r="AJ1260" i="35"/>
  <c r="AO1259" i="35"/>
  <c r="AN1259" i="35"/>
  <c r="AM1259" i="35"/>
  <c r="AL1259" i="35"/>
  <c r="AK1259" i="35"/>
  <c r="AJ1259" i="35"/>
  <c r="AO1258" i="35"/>
  <c r="AN1258" i="35"/>
  <c r="AM1258" i="35"/>
  <c r="AL1258" i="35"/>
  <c r="AK1258" i="35"/>
  <c r="AJ1258" i="35"/>
  <c r="AO1257" i="35"/>
  <c r="AN1257" i="35"/>
  <c r="AM1257" i="35"/>
  <c r="AL1257" i="35"/>
  <c r="AK1257" i="35"/>
  <c r="AJ1257" i="35"/>
  <c r="AO1256" i="35"/>
  <c r="AN1256" i="35"/>
  <c r="AM1256" i="35"/>
  <c r="AL1256" i="35"/>
  <c r="AK1256" i="35"/>
  <c r="AJ1256" i="35"/>
  <c r="AO1255" i="35"/>
  <c r="AN1255" i="35"/>
  <c r="AM1255" i="35"/>
  <c r="AL1255" i="35"/>
  <c r="AK1255" i="35"/>
  <c r="AJ1255" i="35"/>
  <c r="AO1254" i="35"/>
  <c r="AN1254" i="35"/>
  <c r="AM1254" i="35"/>
  <c r="AL1254" i="35"/>
  <c r="AK1254" i="35"/>
  <c r="AJ1254" i="35"/>
  <c r="AO1253" i="35"/>
  <c r="AN1253" i="35"/>
  <c r="AM1253" i="35"/>
  <c r="AL1253" i="35"/>
  <c r="AK1253" i="35"/>
  <c r="AJ1253" i="35"/>
  <c r="AO1252" i="35"/>
  <c r="AN1252" i="35"/>
  <c r="AM1252" i="35"/>
  <c r="AL1252" i="35"/>
  <c r="AK1252" i="35"/>
  <c r="AJ1252" i="35"/>
  <c r="AO1251" i="35"/>
  <c r="AN1251" i="35"/>
  <c r="AM1251" i="35"/>
  <c r="AL1251" i="35"/>
  <c r="AK1251" i="35"/>
  <c r="AJ1251" i="35"/>
  <c r="AO1250" i="35"/>
  <c r="AN1250" i="35"/>
  <c r="AM1250" i="35"/>
  <c r="AL1250" i="35"/>
  <c r="AK1250" i="35"/>
  <c r="AJ1250" i="35"/>
  <c r="AO1249" i="35"/>
  <c r="AN1249" i="35"/>
  <c r="AM1249" i="35"/>
  <c r="AL1249" i="35"/>
  <c r="AK1249" i="35"/>
  <c r="AJ1249" i="35"/>
  <c r="AO1248" i="35"/>
  <c r="AN1248" i="35"/>
  <c r="AM1248" i="35"/>
  <c r="AL1248" i="35"/>
  <c r="AK1248" i="35"/>
  <c r="AJ1248" i="35"/>
  <c r="AO1247" i="35"/>
  <c r="AN1247" i="35"/>
  <c r="AM1247" i="35"/>
  <c r="AL1247" i="35"/>
  <c r="AK1247" i="35"/>
  <c r="AJ1247" i="35"/>
  <c r="AO1246" i="35"/>
  <c r="AN1246" i="35"/>
  <c r="AM1246" i="35"/>
  <c r="AL1246" i="35"/>
  <c r="AK1246" i="35"/>
  <c r="AJ1246" i="35"/>
  <c r="AO1245" i="35"/>
  <c r="AN1245" i="35"/>
  <c r="AM1245" i="35"/>
  <c r="AL1245" i="35"/>
  <c r="AK1245" i="35"/>
  <c r="AJ1245" i="35"/>
  <c r="AO1244" i="35"/>
  <c r="AN1244" i="35"/>
  <c r="AM1244" i="35"/>
  <c r="AL1244" i="35"/>
  <c r="AK1244" i="35"/>
  <c r="AJ1244" i="35"/>
  <c r="AO1243" i="35"/>
  <c r="AN1243" i="35"/>
  <c r="AM1243" i="35"/>
  <c r="AL1243" i="35"/>
  <c r="AK1243" i="35"/>
  <c r="AJ1243" i="35"/>
  <c r="AO1242" i="35"/>
  <c r="AN1242" i="35"/>
  <c r="AM1242" i="35"/>
  <c r="AL1242" i="35"/>
  <c r="AK1242" i="35"/>
  <c r="AJ1242" i="35"/>
  <c r="AO1241" i="35"/>
  <c r="AN1241" i="35"/>
  <c r="AM1241" i="35"/>
  <c r="AL1241" i="35"/>
  <c r="AK1241" i="35"/>
  <c r="AJ1241" i="35"/>
  <c r="AO1240" i="35"/>
  <c r="AN1240" i="35"/>
  <c r="AM1240" i="35"/>
  <c r="AL1240" i="35"/>
  <c r="AK1240" i="35"/>
  <c r="AJ1240" i="35"/>
  <c r="AO1239" i="35"/>
  <c r="AN1239" i="35"/>
  <c r="AM1239" i="35"/>
  <c r="AL1239" i="35"/>
  <c r="AK1239" i="35"/>
  <c r="AJ1239" i="35"/>
  <c r="AO1238" i="35"/>
  <c r="AN1238" i="35"/>
  <c r="AM1238" i="35"/>
  <c r="AL1238" i="35"/>
  <c r="AK1238" i="35"/>
  <c r="AJ1238" i="35"/>
  <c r="AO1237" i="35"/>
  <c r="AN1237" i="35"/>
  <c r="AM1237" i="35"/>
  <c r="AL1237" i="35"/>
  <c r="AK1237" i="35"/>
  <c r="AJ1237" i="35"/>
  <c r="AO1236" i="35"/>
  <c r="AN1236" i="35"/>
  <c r="AM1236" i="35"/>
  <c r="AL1236" i="35"/>
  <c r="AK1236" i="35"/>
  <c r="AJ1236" i="35"/>
  <c r="AO1235" i="35"/>
  <c r="AN1235" i="35"/>
  <c r="AM1235" i="35"/>
  <c r="AL1235" i="35"/>
  <c r="AK1235" i="35"/>
  <c r="AJ1235" i="35"/>
  <c r="AO1234" i="35"/>
  <c r="AN1234" i="35"/>
  <c r="AM1234" i="35"/>
  <c r="AL1234" i="35"/>
  <c r="AK1234" i="35"/>
  <c r="AJ1234" i="35"/>
  <c r="AO1233" i="35"/>
  <c r="AN1233" i="35"/>
  <c r="AM1233" i="35"/>
  <c r="AL1233" i="35"/>
  <c r="AK1233" i="35"/>
  <c r="AJ1233" i="35"/>
  <c r="AO1232" i="35"/>
  <c r="AN1232" i="35"/>
  <c r="AM1232" i="35"/>
  <c r="AL1232" i="35"/>
  <c r="AK1232" i="35"/>
  <c r="AJ1232" i="35"/>
  <c r="AO1231" i="35"/>
  <c r="AN1231" i="35"/>
  <c r="AM1231" i="35"/>
  <c r="AL1231" i="35"/>
  <c r="AK1231" i="35"/>
  <c r="AJ1231" i="35"/>
  <c r="AO1230" i="35"/>
  <c r="AN1230" i="35"/>
  <c r="AM1230" i="35"/>
  <c r="AL1230" i="35"/>
  <c r="AK1230" i="35"/>
  <c r="AJ1230" i="35"/>
  <c r="AO1229" i="35"/>
  <c r="AN1229" i="35"/>
  <c r="AM1229" i="35"/>
  <c r="AL1229" i="35"/>
  <c r="AK1229" i="35"/>
  <c r="AJ1229" i="35"/>
  <c r="AO1228" i="35"/>
  <c r="AN1228" i="35"/>
  <c r="AM1228" i="35"/>
  <c r="AL1228" i="35"/>
  <c r="AK1228" i="35"/>
  <c r="AJ1228" i="35"/>
  <c r="AO1227" i="35"/>
  <c r="AN1227" i="35"/>
  <c r="AM1227" i="35"/>
  <c r="AL1227" i="35"/>
  <c r="AK1227" i="35"/>
  <c r="AJ1227" i="35"/>
  <c r="AO1226" i="35"/>
  <c r="AN1226" i="35"/>
  <c r="AM1226" i="35"/>
  <c r="AL1226" i="35"/>
  <c r="AK1226" i="35"/>
  <c r="AJ1226" i="35"/>
  <c r="AO1225" i="35"/>
  <c r="AN1225" i="35"/>
  <c r="AM1225" i="35"/>
  <c r="AL1225" i="35"/>
  <c r="AK1225" i="35"/>
  <c r="AJ1225" i="35"/>
  <c r="AO1224" i="35"/>
  <c r="AN1224" i="35"/>
  <c r="AM1224" i="35"/>
  <c r="AL1224" i="35"/>
  <c r="AK1224" i="35"/>
  <c r="AJ1224" i="35"/>
  <c r="AO1223" i="35"/>
  <c r="AN1223" i="35"/>
  <c r="AM1223" i="35"/>
  <c r="AL1223" i="35"/>
  <c r="AK1223" i="35"/>
  <c r="AJ1223" i="35"/>
  <c r="AO1222" i="35"/>
  <c r="AN1222" i="35"/>
  <c r="AM1222" i="35"/>
  <c r="AL1222" i="35"/>
  <c r="AK1222" i="35"/>
  <c r="AJ1222" i="35"/>
  <c r="AO1221" i="35"/>
  <c r="AN1221" i="35"/>
  <c r="AM1221" i="35"/>
  <c r="AL1221" i="35"/>
  <c r="AK1221" i="35"/>
  <c r="AJ1221" i="35"/>
  <c r="AO1220" i="35"/>
  <c r="AN1220" i="35"/>
  <c r="AM1220" i="35"/>
  <c r="AL1220" i="35"/>
  <c r="AK1220" i="35"/>
  <c r="AJ1220" i="35"/>
  <c r="AO1219" i="35"/>
  <c r="AN1219" i="35"/>
  <c r="AM1219" i="35"/>
  <c r="AL1219" i="35"/>
  <c r="AK1219" i="35"/>
  <c r="AJ1219" i="35"/>
  <c r="AO1218" i="35"/>
  <c r="AN1218" i="35"/>
  <c r="AM1218" i="35"/>
  <c r="AL1218" i="35"/>
  <c r="AK1218" i="35"/>
  <c r="AJ1218" i="35"/>
  <c r="AO1217" i="35"/>
  <c r="AN1217" i="35"/>
  <c r="AM1217" i="35"/>
  <c r="AL1217" i="35"/>
  <c r="AK1217" i="35"/>
  <c r="AJ1217" i="35"/>
  <c r="AO1216" i="35"/>
  <c r="AN1216" i="35"/>
  <c r="AM1216" i="35"/>
  <c r="AL1216" i="35"/>
  <c r="AK1216" i="35"/>
  <c r="AJ1216" i="35"/>
  <c r="AO1215" i="35"/>
  <c r="AN1215" i="35"/>
  <c r="AM1215" i="35"/>
  <c r="AL1215" i="35"/>
  <c r="AK1215" i="35"/>
  <c r="AJ1215" i="35"/>
  <c r="AO1214" i="35"/>
  <c r="AN1214" i="35"/>
  <c r="AM1214" i="35"/>
  <c r="AL1214" i="35"/>
  <c r="AK1214" i="35"/>
  <c r="AJ1214" i="35"/>
  <c r="AO1213" i="35"/>
  <c r="AN1213" i="35"/>
  <c r="AM1213" i="35"/>
  <c r="AL1213" i="35"/>
  <c r="AK1213" i="35"/>
  <c r="AJ1213" i="35"/>
  <c r="AO1212" i="35"/>
  <c r="AN1212" i="35"/>
  <c r="AM1212" i="35"/>
  <c r="AL1212" i="35"/>
  <c r="AK1212" i="35"/>
  <c r="AJ1212" i="35"/>
  <c r="AO1211" i="35"/>
  <c r="AN1211" i="35"/>
  <c r="AM1211" i="35"/>
  <c r="AL1211" i="35"/>
  <c r="AK1211" i="35"/>
  <c r="AJ1211" i="35"/>
  <c r="AO1210" i="35"/>
  <c r="AN1210" i="35"/>
  <c r="AM1210" i="35"/>
  <c r="AL1210" i="35"/>
  <c r="AK1210" i="35"/>
  <c r="AJ1210" i="35"/>
  <c r="AO1209" i="35"/>
  <c r="AN1209" i="35"/>
  <c r="AM1209" i="35"/>
  <c r="AL1209" i="35"/>
  <c r="AK1209" i="35"/>
  <c r="AJ1209" i="35"/>
  <c r="AO1208" i="35"/>
  <c r="AN1208" i="35"/>
  <c r="AM1208" i="35"/>
  <c r="AL1208" i="35"/>
  <c r="AK1208" i="35"/>
  <c r="AJ1208" i="35"/>
  <c r="AO1207" i="35"/>
  <c r="AN1207" i="35"/>
  <c r="AM1207" i="35"/>
  <c r="AL1207" i="35"/>
  <c r="AK1207" i="35"/>
  <c r="AJ1207" i="35"/>
  <c r="AO1206" i="35"/>
  <c r="AN1206" i="35"/>
  <c r="AM1206" i="35"/>
  <c r="AL1206" i="35"/>
  <c r="AK1206" i="35"/>
  <c r="AJ1206" i="35"/>
  <c r="AO1205" i="35"/>
  <c r="AN1205" i="35"/>
  <c r="AM1205" i="35"/>
  <c r="AL1205" i="35"/>
  <c r="AK1205" i="35"/>
  <c r="AJ1205" i="35"/>
  <c r="AO1204" i="35"/>
  <c r="AN1204" i="35"/>
  <c r="AM1204" i="35"/>
  <c r="AL1204" i="35"/>
  <c r="AK1204" i="35"/>
  <c r="AJ1204" i="35"/>
  <c r="AO1203" i="35"/>
  <c r="AN1203" i="35"/>
  <c r="AM1203" i="35"/>
  <c r="AL1203" i="35"/>
  <c r="AK1203" i="35"/>
  <c r="AJ1203" i="35"/>
  <c r="AO1202" i="35"/>
  <c r="AN1202" i="35"/>
  <c r="AM1202" i="35"/>
  <c r="AL1202" i="35"/>
  <c r="AK1202" i="35"/>
  <c r="AJ1202" i="35"/>
  <c r="AO1201" i="35"/>
  <c r="AN1201" i="35"/>
  <c r="AM1201" i="35"/>
  <c r="AL1201" i="35"/>
  <c r="AK1201" i="35"/>
  <c r="AJ1201" i="35"/>
  <c r="AO1200" i="35"/>
  <c r="AN1200" i="35"/>
  <c r="AM1200" i="35"/>
  <c r="AL1200" i="35"/>
  <c r="AK1200" i="35"/>
  <c r="AJ1200" i="35"/>
  <c r="AO1199" i="35"/>
  <c r="AN1199" i="35"/>
  <c r="AM1199" i="35"/>
  <c r="AL1199" i="35"/>
  <c r="AK1199" i="35"/>
  <c r="AJ1199" i="35"/>
  <c r="AO1198" i="35"/>
  <c r="AN1198" i="35"/>
  <c r="AM1198" i="35"/>
  <c r="AL1198" i="35"/>
  <c r="AK1198" i="35"/>
  <c r="AJ1198" i="35"/>
  <c r="AO1197" i="35"/>
  <c r="AN1197" i="35"/>
  <c r="AM1197" i="35"/>
  <c r="AL1197" i="35"/>
  <c r="AK1197" i="35"/>
  <c r="AJ1197" i="35"/>
  <c r="AO1196" i="35"/>
  <c r="AN1196" i="35"/>
  <c r="AM1196" i="35"/>
  <c r="AL1196" i="35"/>
  <c r="AK1196" i="35"/>
  <c r="AJ1196" i="35"/>
  <c r="AO1195" i="35"/>
  <c r="AN1195" i="35"/>
  <c r="AM1195" i="35"/>
  <c r="AL1195" i="35"/>
  <c r="AK1195" i="35"/>
  <c r="AJ1195" i="35"/>
  <c r="AO1194" i="35"/>
  <c r="AN1194" i="35"/>
  <c r="AM1194" i="35"/>
  <c r="AL1194" i="35"/>
  <c r="AK1194" i="35"/>
  <c r="AJ1194" i="35"/>
  <c r="AO1193" i="35"/>
  <c r="AN1193" i="35"/>
  <c r="AM1193" i="35"/>
  <c r="AL1193" i="35"/>
  <c r="AK1193" i="35"/>
  <c r="AJ1193" i="35"/>
  <c r="AO1192" i="35"/>
  <c r="AN1192" i="35"/>
  <c r="AM1192" i="35"/>
  <c r="AL1192" i="35"/>
  <c r="AK1192" i="35"/>
  <c r="AJ1192" i="35"/>
  <c r="AO1191" i="35"/>
  <c r="AN1191" i="35"/>
  <c r="AM1191" i="35"/>
  <c r="AL1191" i="35"/>
  <c r="AK1191" i="35"/>
  <c r="AJ1191" i="35"/>
  <c r="AO1190" i="35"/>
  <c r="AN1190" i="35"/>
  <c r="AM1190" i="35"/>
  <c r="AL1190" i="35"/>
  <c r="AK1190" i="35"/>
  <c r="AJ1190" i="35"/>
  <c r="AO1189" i="35"/>
  <c r="AN1189" i="35"/>
  <c r="AM1189" i="35"/>
  <c r="AL1189" i="35"/>
  <c r="AK1189" i="35"/>
  <c r="AJ1189" i="35"/>
  <c r="AO1188" i="35"/>
  <c r="AN1188" i="35"/>
  <c r="AM1188" i="35"/>
  <c r="AL1188" i="35"/>
  <c r="AK1188" i="35"/>
  <c r="AJ1188" i="35"/>
  <c r="AO1187" i="35"/>
  <c r="AN1187" i="35"/>
  <c r="AM1187" i="35"/>
  <c r="AL1187" i="35"/>
  <c r="AK1187" i="35"/>
  <c r="AJ1187" i="35"/>
  <c r="AO1186" i="35"/>
  <c r="AN1186" i="35"/>
  <c r="AM1186" i="35"/>
  <c r="AL1186" i="35"/>
  <c r="AK1186" i="35"/>
  <c r="AJ1186" i="35"/>
  <c r="AO1185" i="35"/>
  <c r="AN1185" i="35"/>
  <c r="AM1185" i="35"/>
  <c r="AL1185" i="35"/>
  <c r="AK1185" i="35"/>
  <c r="AJ1185" i="35"/>
  <c r="AO1184" i="35"/>
  <c r="AN1184" i="35"/>
  <c r="AM1184" i="35"/>
  <c r="AL1184" i="35"/>
  <c r="AK1184" i="35"/>
  <c r="AJ1184" i="35"/>
  <c r="AO1183" i="35"/>
  <c r="AN1183" i="35"/>
  <c r="AM1183" i="35"/>
  <c r="AL1183" i="35"/>
  <c r="AK1183" i="35"/>
  <c r="AJ1183" i="35"/>
  <c r="AO1182" i="35"/>
  <c r="AN1182" i="35"/>
  <c r="AM1182" i="35"/>
  <c r="AL1182" i="35"/>
  <c r="AK1182" i="35"/>
  <c r="AJ1182" i="35"/>
  <c r="AO1181" i="35"/>
  <c r="AN1181" i="35"/>
  <c r="AM1181" i="35"/>
  <c r="AL1181" i="35"/>
  <c r="AK1181" i="35"/>
  <c r="AJ1181" i="35"/>
  <c r="AO1180" i="35"/>
  <c r="AN1180" i="35"/>
  <c r="AM1180" i="35"/>
  <c r="AL1180" i="35"/>
  <c r="AK1180" i="35"/>
  <c r="AJ1180" i="35"/>
  <c r="AO1179" i="35"/>
  <c r="AN1179" i="35"/>
  <c r="AM1179" i="35"/>
  <c r="AL1179" i="35"/>
  <c r="AK1179" i="35"/>
  <c r="AJ1179" i="35"/>
  <c r="AO1178" i="35"/>
  <c r="AN1178" i="35"/>
  <c r="AM1178" i="35"/>
  <c r="AL1178" i="35"/>
  <c r="AK1178" i="35"/>
  <c r="AJ1178" i="35"/>
  <c r="AO1177" i="35"/>
  <c r="AN1177" i="35"/>
  <c r="AM1177" i="35"/>
  <c r="AL1177" i="35"/>
  <c r="AK1177" i="35"/>
  <c r="AJ1177" i="35"/>
  <c r="AO1176" i="35"/>
  <c r="AN1176" i="35"/>
  <c r="AM1176" i="35"/>
  <c r="AL1176" i="35"/>
  <c r="AK1176" i="35"/>
  <c r="AJ1176" i="35"/>
  <c r="AO1175" i="35"/>
  <c r="AN1175" i="35"/>
  <c r="AM1175" i="35"/>
  <c r="AL1175" i="35"/>
  <c r="AK1175" i="35"/>
  <c r="AJ1175" i="35"/>
  <c r="AO1174" i="35"/>
  <c r="AN1174" i="35"/>
  <c r="AM1174" i="35"/>
  <c r="AL1174" i="35"/>
  <c r="AK1174" i="35"/>
  <c r="AJ1174" i="35"/>
  <c r="AO1173" i="35"/>
  <c r="AN1173" i="35"/>
  <c r="AM1173" i="35"/>
  <c r="AL1173" i="35"/>
  <c r="AK1173" i="35"/>
  <c r="AJ1173" i="35"/>
  <c r="AO1172" i="35"/>
  <c r="AN1172" i="35"/>
  <c r="AM1172" i="35"/>
  <c r="AL1172" i="35"/>
  <c r="AK1172" i="35"/>
  <c r="AJ1172" i="35"/>
  <c r="AO1171" i="35"/>
  <c r="AN1171" i="35"/>
  <c r="AM1171" i="35"/>
  <c r="AL1171" i="35"/>
  <c r="AK1171" i="35"/>
  <c r="AJ1171" i="35"/>
  <c r="AO1170" i="35"/>
  <c r="AN1170" i="35"/>
  <c r="AM1170" i="35"/>
  <c r="AL1170" i="35"/>
  <c r="AK1170" i="35"/>
  <c r="AJ1170" i="35"/>
  <c r="AO1169" i="35"/>
  <c r="AN1169" i="35"/>
  <c r="AM1169" i="35"/>
  <c r="AL1169" i="35"/>
  <c r="AK1169" i="35"/>
  <c r="AJ1169" i="35"/>
  <c r="AO1168" i="35"/>
  <c r="AN1168" i="35"/>
  <c r="AM1168" i="35"/>
  <c r="AL1168" i="35"/>
  <c r="AK1168" i="35"/>
  <c r="AJ1168" i="35"/>
  <c r="AO1167" i="35"/>
  <c r="AN1167" i="35"/>
  <c r="AM1167" i="35"/>
  <c r="AL1167" i="35"/>
  <c r="AK1167" i="35"/>
  <c r="AJ1167" i="35"/>
  <c r="AO1166" i="35"/>
  <c r="AN1166" i="35"/>
  <c r="AM1166" i="35"/>
  <c r="AL1166" i="35"/>
  <c r="AK1166" i="35"/>
  <c r="AJ1166" i="35"/>
  <c r="AO1165" i="35"/>
  <c r="AN1165" i="35"/>
  <c r="AM1165" i="35"/>
  <c r="AL1165" i="35"/>
  <c r="AK1165" i="35"/>
  <c r="AJ1165" i="35"/>
  <c r="AO1164" i="35"/>
  <c r="AN1164" i="35"/>
  <c r="AM1164" i="35"/>
  <c r="AL1164" i="35"/>
  <c r="AK1164" i="35"/>
  <c r="AJ1164" i="35"/>
  <c r="AO1163" i="35"/>
  <c r="AN1163" i="35"/>
  <c r="AM1163" i="35"/>
  <c r="AL1163" i="35"/>
  <c r="AK1163" i="35"/>
  <c r="AJ1163" i="35"/>
  <c r="AO1162" i="35"/>
  <c r="AN1162" i="35"/>
  <c r="AM1162" i="35"/>
  <c r="AL1162" i="35"/>
  <c r="AK1162" i="35"/>
  <c r="AJ1162" i="35"/>
  <c r="AO1161" i="35"/>
  <c r="AN1161" i="35"/>
  <c r="AM1161" i="35"/>
  <c r="AL1161" i="35"/>
  <c r="AK1161" i="35"/>
  <c r="AJ1161" i="35"/>
  <c r="AO1160" i="35"/>
  <c r="AN1160" i="35"/>
  <c r="AM1160" i="35"/>
  <c r="AL1160" i="35"/>
  <c r="AK1160" i="35"/>
  <c r="AJ1160" i="35"/>
  <c r="AO1159" i="35"/>
  <c r="AN1159" i="35"/>
  <c r="AM1159" i="35"/>
  <c r="AL1159" i="35"/>
  <c r="AK1159" i="35"/>
  <c r="AJ1159" i="35"/>
  <c r="AO1158" i="35"/>
  <c r="AN1158" i="35"/>
  <c r="AM1158" i="35"/>
  <c r="AL1158" i="35"/>
  <c r="AK1158" i="35"/>
  <c r="AJ1158" i="35"/>
  <c r="AO1157" i="35"/>
  <c r="AN1157" i="35"/>
  <c r="AM1157" i="35"/>
  <c r="AL1157" i="35"/>
  <c r="AK1157" i="35"/>
  <c r="AJ1157" i="35"/>
  <c r="AO1156" i="35"/>
  <c r="AN1156" i="35"/>
  <c r="AM1156" i="35"/>
  <c r="AL1156" i="35"/>
  <c r="AK1156" i="35"/>
  <c r="AJ1156" i="35"/>
  <c r="AO1155" i="35"/>
  <c r="AN1155" i="35"/>
  <c r="AM1155" i="35"/>
  <c r="AL1155" i="35"/>
  <c r="AK1155" i="35"/>
  <c r="AJ1155" i="35"/>
  <c r="AO1154" i="35"/>
  <c r="AN1154" i="35"/>
  <c r="AM1154" i="35"/>
  <c r="AL1154" i="35"/>
  <c r="AK1154" i="35"/>
  <c r="AJ1154" i="35"/>
  <c r="AO1153" i="35"/>
  <c r="AN1153" i="35"/>
  <c r="AM1153" i="35"/>
  <c r="AL1153" i="35"/>
  <c r="AK1153" i="35"/>
  <c r="AJ1153" i="35"/>
  <c r="AO1152" i="35"/>
  <c r="AN1152" i="35"/>
  <c r="AM1152" i="35"/>
  <c r="AL1152" i="35"/>
  <c r="AK1152" i="35"/>
  <c r="AJ1152" i="35"/>
  <c r="AO1151" i="35"/>
  <c r="AN1151" i="35"/>
  <c r="AM1151" i="35"/>
  <c r="AL1151" i="35"/>
  <c r="AK1151" i="35"/>
  <c r="AJ1151" i="35"/>
  <c r="AO1150" i="35"/>
  <c r="AN1150" i="35"/>
  <c r="AM1150" i="35"/>
  <c r="AL1150" i="35"/>
  <c r="AK1150" i="35"/>
  <c r="AJ1150" i="35"/>
  <c r="AO1149" i="35"/>
  <c r="AN1149" i="35"/>
  <c r="AM1149" i="35"/>
  <c r="AL1149" i="35"/>
  <c r="AK1149" i="35"/>
  <c r="AJ1149" i="35"/>
  <c r="AO1148" i="35"/>
  <c r="AN1148" i="35"/>
  <c r="AM1148" i="35"/>
  <c r="AL1148" i="35"/>
  <c r="AK1148" i="35"/>
  <c r="AJ1148" i="35"/>
  <c r="AO1147" i="35"/>
  <c r="AN1147" i="35"/>
  <c r="AM1147" i="35"/>
  <c r="AL1147" i="35"/>
  <c r="AK1147" i="35"/>
  <c r="AJ1147" i="35"/>
  <c r="AO1146" i="35"/>
  <c r="AN1146" i="35"/>
  <c r="AM1146" i="35"/>
  <c r="AL1146" i="35"/>
  <c r="AK1146" i="35"/>
  <c r="AJ1146" i="35"/>
  <c r="AO1145" i="35"/>
  <c r="AN1145" i="35"/>
  <c r="AM1145" i="35"/>
  <c r="AL1145" i="35"/>
  <c r="AK1145" i="35"/>
  <c r="AJ1145" i="35"/>
  <c r="AO1144" i="35"/>
  <c r="AN1144" i="35"/>
  <c r="AM1144" i="35"/>
  <c r="AL1144" i="35"/>
  <c r="AK1144" i="35"/>
  <c r="AJ1144" i="35"/>
  <c r="AO1143" i="35"/>
  <c r="AN1143" i="35"/>
  <c r="AM1143" i="35"/>
  <c r="AL1143" i="35"/>
  <c r="AK1143" i="35"/>
  <c r="AJ1143" i="35"/>
  <c r="AO1142" i="35"/>
  <c r="AN1142" i="35"/>
  <c r="AM1142" i="35"/>
  <c r="AL1142" i="35"/>
  <c r="AK1142" i="35"/>
  <c r="AJ1142" i="35"/>
  <c r="AO1141" i="35"/>
  <c r="AN1141" i="35"/>
  <c r="AM1141" i="35"/>
  <c r="AL1141" i="35"/>
  <c r="AK1141" i="35"/>
  <c r="AJ1141" i="35"/>
  <c r="AO1140" i="35"/>
  <c r="AN1140" i="35"/>
  <c r="AM1140" i="35"/>
  <c r="AL1140" i="35"/>
  <c r="AK1140" i="35"/>
  <c r="AJ1140" i="35"/>
  <c r="AO1139" i="35"/>
  <c r="AN1139" i="35"/>
  <c r="AM1139" i="35"/>
  <c r="AL1139" i="35"/>
  <c r="AK1139" i="35"/>
  <c r="AJ1139" i="35"/>
  <c r="AO1138" i="35"/>
  <c r="AN1138" i="35"/>
  <c r="AM1138" i="35"/>
  <c r="AL1138" i="35"/>
  <c r="AK1138" i="35"/>
  <c r="AJ1138" i="35"/>
  <c r="AO1137" i="35"/>
  <c r="AN1137" i="35"/>
  <c r="AM1137" i="35"/>
  <c r="AL1137" i="35"/>
  <c r="AK1137" i="35"/>
  <c r="AJ1137" i="35"/>
  <c r="AO1136" i="35"/>
  <c r="AN1136" i="35"/>
  <c r="AM1136" i="35"/>
  <c r="AL1136" i="35"/>
  <c r="AK1136" i="35"/>
  <c r="AJ1136" i="35"/>
  <c r="AO1135" i="35"/>
  <c r="AN1135" i="35"/>
  <c r="AM1135" i="35"/>
  <c r="AL1135" i="35"/>
  <c r="AK1135" i="35"/>
  <c r="AJ1135" i="35"/>
  <c r="AO1134" i="35"/>
  <c r="AN1134" i="35"/>
  <c r="AM1134" i="35"/>
  <c r="AL1134" i="35"/>
  <c r="AK1134" i="35"/>
  <c r="AJ1134" i="35"/>
  <c r="AO1133" i="35"/>
  <c r="AN1133" i="35"/>
  <c r="AM1133" i="35"/>
  <c r="AL1133" i="35"/>
  <c r="AK1133" i="35"/>
  <c r="AJ1133" i="35"/>
  <c r="AO1132" i="35"/>
  <c r="AN1132" i="35"/>
  <c r="AM1132" i="35"/>
  <c r="AL1132" i="35"/>
  <c r="AK1132" i="35"/>
  <c r="AJ1132" i="35"/>
  <c r="AO1131" i="35"/>
  <c r="AN1131" i="35"/>
  <c r="AM1131" i="35"/>
  <c r="AL1131" i="35"/>
  <c r="AK1131" i="35"/>
  <c r="AJ1131" i="35"/>
  <c r="AO1130" i="35"/>
  <c r="AN1130" i="35"/>
  <c r="AM1130" i="35"/>
  <c r="AL1130" i="35"/>
  <c r="AK1130" i="35"/>
  <c r="AJ1130" i="35"/>
  <c r="AO1129" i="35"/>
  <c r="AN1129" i="35"/>
  <c r="AM1129" i="35"/>
  <c r="AL1129" i="35"/>
  <c r="AK1129" i="35"/>
  <c r="AJ1129" i="35"/>
  <c r="AO1128" i="35"/>
  <c r="AN1128" i="35"/>
  <c r="AM1128" i="35"/>
  <c r="AL1128" i="35"/>
  <c r="AK1128" i="35"/>
  <c r="AJ1128" i="35"/>
  <c r="AO1127" i="35"/>
  <c r="AN1127" i="35"/>
  <c r="AM1127" i="35"/>
  <c r="AL1127" i="35"/>
  <c r="AK1127" i="35"/>
  <c r="AJ1127" i="35"/>
  <c r="AO1126" i="35"/>
  <c r="AN1126" i="35"/>
  <c r="AM1126" i="35"/>
  <c r="AL1126" i="35"/>
  <c r="AK1126" i="35"/>
  <c r="AJ1126" i="35"/>
  <c r="AO1125" i="35"/>
  <c r="AN1125" i="35"/>
  <c r="AM1125" i="35"/>
  <c r="AL1125" i="35"/>
  <c r="AK1125" i="35"/>
  <c r="AJ1125" i="35"/>
  <c r="AO1124" i="35"/>
  <c r="AN1124" i="35"/>
  <c r="AM1124" i="35"/>
  <c r="AL1124" i="35"/>
  <c r="AK1124" i="35"/>
  <c r="AJ1124" i="35"/>
  <c r="AO1123" i="35"/>
  <c r="AN1123" i="35"/>
  <c r="AM1123" i="35"/>
  <c r="AL1123" i="35"/>
  <c r="AK1123" i="35"/>
  <c r="AJ1123" i="35"/>
  <c r="AO1122" i="35"/>
  <c r="AN1122" i="35"/>
  <c r="AM1122" i="35"/>
  <c r="AL1122" i="35"/>
  <c r="AK1122" i="35"/>
  <c r="AJ1122" i="35"/>
  <c r="AO1121" i="35"/>
  <c r="AN1121" i="35"/>
  <c r="AM1121" i="35"/>
  <c r="AL1121" i="35"/>
  <c r="AK1121" i="35"/>
  <c r="AJ1121" i="35"/>
  <c r="AO1120" i="35"/>
  <c r="AN1120" i="35"/>
  <c r="AM1120" i="35"/>
  <c r="AL1120" i="35"/>
  <c r="AK1120" i="35"/>
  <c r="AJ1120" i="35"/>
  <c r="AO1119" i="35"/>
  <c r="AN1119" i="35"/>
  <c r="AM1119" i="35"/>
  <c r="AL1119" i="35"/>
  <c r="AK1119" i="35"/>
  <c r="AJ1119" i="35"/>
  <c r="AO1118" i="35"/>
  <c r="AN1118" i="35"/>
  <c r="AM1118" i="35"/>
  <c r="AL1118" i="35"/>
  <c r="AK1118" i="35"/>
  <c r="AJ1118" i="35"/>
  <c r="AO1117" i="35"/>
  <c r="AN1117" i="35"/>
  <c r="AM1117" i="35"/>
  <c r="AL1117" i="35"/>
  <c r="AK1117" i="35"/>
  <c r="AJ1117" i="35"/>
  <c r="AO1116" i="35"/>
  <c r="AN1116" i="35"/>
  <c r="AM1116" i="35"/>
  <c r="AL1116" i="35"/>
  <c r="AK1116" i="35"/>
  <c r="AJ1116" i="35"/>
  <c r="AO1115" i="35"/>
  <c r="AN1115" i="35"/>
  <c r="AM1115" i="35"/>
  <c r="AL1115" i="35"/>
  <c r="AK1115" i="35"/>
  <c r="AJ1115" i="35"/>
  <c r="AO1114" i="35"/>
  <c r="AN1114" i="35"/>
  <c r="AM1114" i="35"/>
  <c r="AL1114" i="35"/>
  <c r="AK1114" i="35"/>
  <c r="AJ1114" i="35"/>
  <c r="AO1113" i="35"/>
  <c r="AN1113" i="35"/>
  <c r="AM1113" i="35"/>
  <c r="AL1113" i="35"/>
  <c r="AK1113" i="35"/>
  <c r="AJ1113" i="35"/>
  <c r="AO1112" i="35"/>
  <c r="AN1112" i="35"/>
  <c r="AM1112" i="35"/>
  <c r="AL1112" i="35"/>
  <c r="AK1112" i="35"/>
  <c r="AJ1112" i="35"/>
  <c r="AO1111" i="35"/>
  <c r="AN1111" i="35"/>
  <c r="AM1111" i="35"/>
  <c r="AL1111" i="35"/>
  <c r="AK1111" i="35"/>
  <c r="AJ1111" i="35"/>
  <c r="AO1110" i="35"/>
  <c r="AN1110" i="35"/>
  <c r="AM1110" i="35"/>
  <c r="AL1110" i="35"/>
  <c r="AK1110" i="35"/>
  <c r="AJ1110" i="35"/>
  <c r="AO1109" i="35"/>
  <c r="AN1109" i="35"/>
  <c r="AM1109" i="35"/>
  <c r="AL1109" i="35"/>
  <c r="AK1109" i="35"/>
  <c r="AJ1109" i="35"/>
  <c r="AO1108" i="35"/>
  <c r="AN1108" i="35"/>
  <c r="AM1108" i="35"/>
  <c r="AL1108" i="35"/>
  <c r="AK1108" i="35"/>
  <c r="AJ1108" i="35"/>
  <c r="AO1107" i="35"/>
  <c r="AN1107" i="35"/>
  <c r="AM1107" i="35"/>
  <c r="AL1107" i="35"/>
  <c r="AK1107" i="35"/>
  <c r="AJ1107" i="35"/>
  <c r="AO1106" i="35"/>
  <c r="AN1106" i="35"/>
  <c r="AM1106" i="35"/>
  <c r="AL1106" i="35"/>
  <c r="AK1106" i="35"/>
  <c r="AJ1106" i="35"/>
  <c r="AO1105" i="35"/>
  <c r="AN1105" i="35"/>
  <c r="AM1105" i="35"/>
  <c r="AL1105" i="35"/>
  <c r="AK1105" i="35"/>
  <c r="AJ1105" i="35"/>
  <c r="AO1104" i="35"/>
  <c r="AN1104" i="35"/>
  <c r="AM1104" i="35"/>
  <c r="AL1104" i="35"/>
  <c r="AK1104" i="35"/>
  <c r="AJ1104" i="35"/>
  <c r="AO1103" i="35"/>
  <c r="AN1103" i="35"/>
  <c r="AM1103" i="35"/>
  <c r="AL1103" i="35"/>
  <c r="AK1103" i="35"/>
  <c r="AJ1103" i="35"/>
  <c r="AO1102" i="35"/>
  <c r="AN1102" i="35"/>
  <c r="AM1102" i="35"/>
  <c r="AL1102" i="35"/>
  <c r="AK1102" i="35"/>
  <c r="AJ1102" i="35"/>
  <c r="AO1101" i="35"/>
  <c r="AN1101" i="35"/>
  <c r="AM1101" i="35"/>
  <c r="AL1101" i="35"/>
  <c r="AK1101" i="35"/>
  <c r="AJ1101" i="35"/>
  <c r="AO1100" i="35"/>
  <c r="AN1100" i="35"/>
  <c r="AM1100" i="35"/>
  <c r="AL1100" i="35"/>
  <c r="AK1100" i="35"/>
  <c r="AJ1100" i="35"/>
  <c r="AO1099" i="35"/>
  <c r="AN1099" i="35"/>
  <c r="AM1099" i="35"/>
  <c r="AL1099" i="35"/>
  <c r="AK1099" i="35"/>
  <c r="AJ1099" i="35"/>
  <c r="AO1098" i="35"/>
  <c r="AN1098" i="35"/>
  <c r="AM1098" i="35"/>
  <c r="AL1098" i="35"/>
  <c r="AK1098" i="35"/>
  <c r="AJ1098" i="35"/>
  <c r="AO1097" i="35"/>
  <c r="AN1097" i="35"/>
  <c r="AM1097" i="35"/>
  <c r="AL1097" i="35"/>
  <c r="AK1097" i="35"/>
  <c r="AJ1097" i="35"/>
  <c r="AO1096" i="35"/>
  <c r="AN1096" i="35"/>
  <c r="AM1096" i="35"/>
  <c r="AL1096" i="35"/>
  <c r="AK1096" i="35"/>
  <c r="AJ1096" i="35"/>
  <c r="AO1095" i="35"/>
  <c r="AN1095" i="35"/>
  <c r="AM1095" i="35"/>
  <c r="AL1095" i="35"/>
  <c r="AK1095" i="35"/>
  <c r="AJ1095" i="35"/>
  <c r="AO1094" i="35"/>
  <c r="AN1094" i="35"/>
  <c r="AM1094" i="35"/>
  <c r="AL1094" i="35"/>
  <c r="AK1094" i="35"/>
  <c r="AJ1094" i="35"/>
  <c r="AO1093" i="35"/>
  <c r="AN1093" i="35"/>
  <c r="AM1093" i="35"/>
  <c r="AL1093" i="35"/>
  <c r="AK1093" i="35"/>
  <c r="AJ1093" i="35"/>
  <c r="AO1092" i="35"/>
  <c r="AN1092" i="35"/>
  <c r="AM1092" i="35"/>
  <c r="AL1092" i="35"/>
  <c r="AK1092" i="35"/>
  <c r="AJ1092" i="35"/>
  <c r="AO1091" i="35"/>
  <c r="AN1091" i="35"/>
  <c r="AM1091" i="35"/>
  <c r="AL1091" i="35"/>
  <c r="AK1091" i="35"/>
  <c r="AJ1091" i="35"/>
  <c r="AO1090" i="35"/>
  <c r="AN1090" i="35"/>
  <c r="AM1090" i="35"/>
  <c r="AL1090" i="35"/>
  <c r="AK1090" i="35"/>
  <c r="AJ1090" i="35"/>
  <c r="AO1089" i="35"/>
  <c r="AN1089" i="35"/>
  <c r="AM1089" i="35"/>
  <c r="AL1089" i="35"/>
  <c r="AK1089" i="35"/>
  <c r="AJ1089" i="35"/>
  <c r="AO1088" i="35"/>
  <c r="AN1088" i="35"/>
  <c r="AM1088" i="35"/>
  <c r="AL1088" i="35"/>
  <c r="AK1088" i="35"/>
  <c r="AJ1088" i="35"/>
  <c r="AO1087" i="35"/>
  <c r="AN1087" i="35"/>
  <c r="AM1087" i="35"/>
  <c r="AL1087" i="35"/>
  <c r="AK1087" i="35"/>
  <c r="AJ1087" i="35"/>
  <c r="AO1086" i="35"/>
  <c r="AN1086" i="35"/>
  <c r="AM1086" i="35"/>
  <c r="AL1086" i="35"/>
  <c r="AK1086" i="35"/>
  <c r="AJ1086" i="35"/>
  <c r="AO1085" i="35"/>
  <c r="AN1085" i="35"/>
  <c r="AM1085" i="35"/>
  <c r="AL1085" i="35"/>
  <c r="AK1085" i="35"/>
  <c r="AJ1085" i="35"/>
  <c r="AO1084" i="35"/>
  <c r="AN1084" i="35"/>
  <c r="AM1084" i="35"/>
  <c r="AL1084" i="35"/>
  <c r="AK1084" i="35"/>
  <c r="AJ1084" i="35"/>
  <c r="AO1083" i="35"/>
  <c r="AN1083" i="35"/>
  <c r="AM1083" i="35"/>
  <c r="AL1083" i="35"/>
  <c r="AK1083" i="35"/>
  <c r="AJ1083" i="35"/>
  <c r="AO1082" i="35"/>
  <c r="AN1082" i="35"/>
  <c r="AM1082" i="35"/>
  <c r="AL1082" i="35"/>
  <c r="AK1082" i="35"/>
  <c r="AJ1082" i="35"/>
  <c r="AO1081" i="35"/>
  <c r="AN1081" i="35"/>
  <c r="AM1081" i="35"/>
  <c r="AL1081" i="35"/>
  <c r="AK1081" i="35"/>
  <c r="AJ1081" i="35"/>
  <c r="AO1080" i="35"/>
  <c r="AN1080" i="35"/>
  <c r="AM1080" i="35"/>
  <c r="AL1080" i="35"/>
  <c r="AK1080" i="35"/>
  <c r="AJ1080" i="35"/>
  <c r="AO1079" i="35"/>
  <c r="AN1079" i="35"/>
  <c r="AM1079" i="35"/>
  <c r="AL1079" i="35"/>
  <c r="AK1079" i="35"/>
  <c r="AJ1079" i="35"/>
  <c r="AO1078" i="35"/>
  <c r="AN1078" i="35"/>
  <c r="AM1078" i="35"/>
  <c r="AL1078" i="35"/>
  <c r="AK1078" i="35"/>
  <c r="AJ1078" i="35"/>
  <c r="AO1077" i="35"/>
  <c r="AN1077" i="35"/>
  <c r="AM1077" i="35"/>
  <c r="AL1077" i="35"/>
  <c r="AK1077" i="35"/>
  <c r="AJ1077" i="35"/>
  <c r="AO1076" i="35"/>
  <c r="AN1076" i="35"/>
  <c r="AM1076" i="35"/>
  <c r="AL1076" i="35"/>
  <c r="AK1076" i="35"/>
  <c r="AJ1076" i="35"/>
  <c r="AO1075" i="35"/>
  <c r="AN1075" i="35"/>
  <c r="AM1075" i="35"/>
  <c r="AL1075" i="35"/>
  <c r="AK1075" i="35"/>
  <c r="AJ1075" i="35"/>
  <c r="AO1074" i="35"/>
  <c r="AN1074" i="35"/>
  <c r="AM1074" i="35"/>
  <c r="AL1074" i="35"/>
  <c r="AK1074" i="35"/>
  <c r="AJ1074" i="35"/>
  <c r="AO1073" i="35"/>
  <c r="AN1073" i="35"/>
  <c r="AM1073" i="35"/>
  <c r="AL1073" i="35"/>
  <c r="AK1073" i="35"/>
  <c r="AJ1073" i="35"/>
  <c r="AO1072" i="35"/>
  <c r="AN1072" i="35"/>
  <c r="AM1072" i="35"/>
  <c r="AL1072" i="35"/>
  <c r="AK1072" i="35"/>
  <c r="AJ1072" i="35"/>
  <c r="AO1071" i="35"/>
  <c r="AN1071" i="35"/>
  <c r="AM1071" i="35"/>
  <c r="AL1071" i="35"/>
  <c r="AK1071" i="35"/>
  <c r="AJ1071" i="35"/>
  <c r="AO1070" i="35"/>
  <c r="AN1070" i="35"/>
  <c r="AM1070" i="35"/>
  <c r="AL1070" i="35"/>
  <c r="AK1070" i="35"/>
  <c r="AJ1070" i="35"/>
  <c r="AO1069" i="35"/>
  <c r="AN1069" i="35"/>
  <c r="AM1069" i="35"/>
  <c r="AL1069" i="35"/>
  <c r="AK1069" i="35"/>
  <c r="AJ1069" i="35"/>
  <c r="AO1068" i="35"/>
  <c r="AN1068" i="35"/>
  <c r="AM1068" i="35"/>
  <c r="AL1068" i="35"/>
  <c r="AK1068" i="35"/>
  <c r="AJ1068" i="35"/>
  <c r="AO1067" i="35"/>
  <c r="AN1067" i="35"/>
  <c r="AM1067" i="35"/>
  <c r="AL1067" i="35"/>
  <c r="AK1067" i="35"/>
  <c r="AJ1067" i="35"/>
  <c r="AO1066" i="35"/>
  <c r="AN1066" i="35"/>
  <c r="AM1066" i="35"/>
  <c r="AL1066" i="35"/>
  <c r="AK1066" i="35"/>
  <c r="AJ1066" i="35"/>
  <c r="AO1065" i="35"/>
  <c r="AN1065" i="35"/>
  <c r="AM1065" i="35"/>
  <c r="AL1065" i="35"/>
  <c r="AK1065" i="35"/>
  <c r="AJ1065" i="35"/>
  <c r="AO1064" i="35"/>
  <c r="AN1064" i="35"/>
  <c r="AM1064" i="35"/>
  <c r="AL1064" i="35"/>
  <c r="AK1064" i="35"/>
  <c r="AJ1064" i="35"/>
  <c r="AO1063" i="35"/>
  <c r="AN1063" i="35"/>
  <c r="AM1063" i="35"/>
  <c r="AL1063" i="35"/>
  <c r="AK1063" i="35"/>
  <c r="AJ1063" i="35"/>
  <c r="AO1062" i="35"/>
  <c r="AN1062" i="35"/>
  <c r="AM1062" i="35"/>
  <c r="AL1062" i="35"/>
  <c r="AK1062" i="35"/>
  <c r="AJ1062" i="35"/>
  <c r="AO1061" i="35"/>
  <c r="AN1061" i="35"/>
  <c r="AM1061" i="35"/>
  <c r="AL1061" i="35"/>
  <c r="AK1061" i="35"/>
  <c r="AJ1061" i="35"/>
  <c r="AO1060" i="35"/>
  <c r="AN1060" i="35"/>
  <c r="AM1060" i="35"/>
  <c r="AL1060" i="35"/>
  <c r="AK1060" i="35"/>
  <c r="AJ1060" i="35"/>
  <c r="AO1059" i="35"/>
  <c r="AN1059" i="35"/>
  <c r="AM1059" i="35"/>
  <c r="AL1059" i="35"/>
  <c r="AK1059" i="35"/>
  <c r="AJ1059" i="35"/>
  <c r="AO1058" i="35"/>
  <c r="AN1058" i="35"/>
  <c r="AM1058" i="35"/>
  <c r="AL1058" i="35"/>
  <c r="AK1058" i="35"/>
  <c r="AJ1058" i="35"/>
  <c r="AO1057" i="35"/>
  <c r="AN1057" i="35"/>
  <c r="AM1057" i="35"/>
  <c r="AL1057" i="35"/>
  <c r="AK1057" i="35"/>
  <c r="AJ1057" i="35"/>
  <c r="AO1056" i="35"/>
  <c r="AN1056" i="35"/>
  <c r="AM1056" i="35"/>
  <c r="AL1056" i="35"/>
  <c r="AK1056" i="35"/>
  <c r="AJ1056" i="35"/>
  <c r="AO1055" i="35"/>
  <c r="AN1055" i="35"/>
  <c r="AM1055" i="35"/>
  <c r="AL1055" i="35"/>
  <c r="AK1055" i="35"/>
  <c r="AJ1055" i="35"/>
  <c r="AO1054" i="35"/>
  <c r="AN1054" i="35"/>
  <c r="AM1054" i="35"/>
  <c r="AL1054" i="35"/>
  <c r="AK1054" i="35"/>
  <c r="AJ1054" i="35"/>
  <c r="AO1053" i="35"/>
  <c r="AN1053" i="35"/>
  <c r="AM1053" i="35"/>
  <c r="AL1053" i="35"/>
  <c r="AK1053" i="35"/>
  <c r="AJ1053" i="35"/>
  <c r="AO1052" i="35"/>
  <c r="AN1052" i="35"/>
  <c r="AM1052" i="35"/>
  <c r="AL1052" i="35"/>
  <c r="AK1052" i="35"/>
  <c r="AJ1052" i="35"/>
  <c r="AO1051" i="35"/>
  <c r="AN1051" i="35"/>
  <c r="AM1051" i="35"/>
  <c r="AL1051" i="35"/>
  <c r="AK1051" i="35"/>
  <c r="AJ1051" i="35"/>
  <c r="AO1050" i="35"/>
  <c r="AN1050" i="35"/>
  <c r="AM1050" i="35"/>
  <c r="AL1050" i="35"/>
  <c r="AK1050" i="35"/>
  <c r="AJ1050" i="35"/>
  <c r="AO1049" i="35"/>
  <c r="AN1049" i="35"/>
  <c r="AM1049" i="35"/>
  <c r="AL1049" i="35"/>
  <c r="AK1049" i="35"/>
  <c r="AJ1049" i="35"/>
  <c r="AO1048" i="35"/>
  <c r="AN1048" i="35"/>
  <c r="AM1048" i="35"/>
  <c r="AL1048" i="35"/>
  <c r="AK1048" i="35"/>
  <c r="AJ1048" i="35"/>
  <c r="AO1047" i="35"/>
  <c r="AN1047" i="35"/>
  <c r="AM1047" i="35"/>
  <c r="AL1047" i="35"/>
  <c r="AK1047" i="35"/>
  <c r="AJ1047" i="35"/>
  <c r="AO1046" i="35"/>
  <c r="AN1046" i="35"/>
  <c r="AM1046" i="35"/>
  <c r="AL1046" i="35"/>
  <c r="AK1046" i="35"/>
  <c r="AJ1046" i="35"/>
  <c r="AO1045" i="35"/>
  <c r="AN1045" i="35"/>
  <c r="AM1045" i="35"/>
  <c r="AL1045" i="35"/>
  <c r="AK1045" i="35"/>
  <c r="AJ1045" i="35"/>
  <c r="AO1044" i="35"/>
  <c r="AN1044" i="35"/>
  <c r="AM1044" i="35"/>
  <c r="AL1044" i="35"/>
  <c r="AK1044" i="35"/>
  <c r="AJ1044" i="35"/>
  <c r="AO1043" i="35"/>
  <c r="AN1043" i="35"/>
  <c r="AM1043" i="35"/>
  <c r="AL1043" i="35"/>
  <c r="AK1043" i="35"/>
  <c r="AJ1043" i="35"/>
  <c r="AO1042" i="35"/>
  <c r="AN1042" i="35"/>
  <c r="AM1042" i="35"/>
  <c r="AL1042" i="35"/>
  <c r="AK1042" i="35"/>
  <c r="AJ1042" i="35"/>
  <c r="AO1041" i="35"/>
  <c r="AN1041" i="35"/>
  <c r="AM1041" i="35"/>
  <c r="AL1041" i="35"/>
  <c r="AK1041" i="35"/>
  <c r="AJ1041" i="35"/>
  <c r="AO1040" i="35"/>
  <c r="AN1040" i="35"/>
  <c r="AM1040" i="35"/>
  <c r="AL1040" i="35"/>
  <c r="AK1040" i="35"/>
  <c r="AJ1040" i="35"/>
  <c r="AO1039" i="35"/>
  <c r="AN1039" i="35"/>
  <c r="AM1039" i="35"/>
  <c r="AL1039" i="35"/>
  <c r="AK1039" i="35"/>
  <c r="AJ1039" i="35"/>
  <c r="AO1038" i="35"/>
  <c r="AN1038" i="35"/>
  <c r="AM1038" i="35"/>
  <c r="AL1038" i="35"/>
  <c r="AK1038" i="35"/>
  <c r="AJ1038" i="35"/>
  <c r="AO1037" i="35"/>
  <c r="AN1037" i="35"/>
  <c r="AM1037" i="35"/>
  <c r="AL1037" i="35"/>
  <c r="AK1037" i="35"/>
  <c r="AJ1037" i="35"/>
  <c r="AO1036" i="35"/>
  <c r="AN1036" i="35"/>
  <c r="AM1036" i="35"/>
  <c r="AL1036" i="35"/>
  <c r="AK1036" i="35"/>
  <c r="AJ1036" i="35"/>
  <c r="AO1035" i="35"/>
  <c r="AN1035" i="35"/>
  <c r="AM1035" i="35"/>
  <c r="AL1035" i="35"/>
  <c r="AK1035" i="35"/>
  <c r="AJ1035" i="35"/>
  <c r="AO1034" i="35"/>
  <c r="AN1034" i="35"/>
  <c r="AM1034" i="35"/>
  <c r="AL1034" i="35"/>
  <c r="AK1034" i="35"/>
  <c r="AJ1034" i="35"/>
  <c r="AO1033" i="35"/>
  <c r="AN1033" i="35"/>
  <c r="AM1033" i="35"/>
  <c r="AL1033" i="35"/>
  <c r="AK1033" i="35"/>
  <c r="AJ1033" i="35"/>
  <c r="AO1032" i="35"/>
  <c r="AN1032" i="35"/>
  <c r="AM1032" i="35"/>
  <c r="AL1032" i="35"/>
  <c r="AK1032" i="35"/>
  <c r="AJ1032" i="35"/>
  <c r="AO1031" i="35"/>
  <c r="AN1031" i="35"/>
  <c r="AM1031" i="35"/>
  <c r="AL1031" i="35"/>
  <c r="AK1031" i="35"/>
  <c r="AJ1031" i="35"/>
  <c r="AO1030" i="35"/>
  <c r="AN1030" i="35"/>
  <c r="AM1030" i="35"/>
  <c r="AL1030" i="35"/>
  <c r="AK1030" i="35"/>
  <c r="AJ1030" i="35"/>
  <c r="AO1029" i="35"/>
  <c r="AN1029" i="35"/>
  <c r="AM1029" i="35"/>
  <c r="AL1029" i="35"/>
  <c r="AK1029" i="35"/>
  <c r="AJ1029" i="35"/>
  <c r="AO1028" i="35"/>
  <c r="AN1028" i="35"/>
  <c r="AM1028" i="35"/>
  <c r="AL1028" i="35"/>
  <c r="AK1028" i="35"/>
  <c r="AJ1028" i="35"/>
  <c r="AO1027" i="35"/>
  <c r="AN1027" i="35"/>
  <c r="AM1027" i="35"/>
  <c r="AL1027" i="35"/>
  <c r="AK1027" i="35"/>
  <c r="AJ1027" i="35"/>
  <c r="AO1026" i="35"/>
  <c r="AN1026" i="35"/>
  <c r="AM1026" i="35"/>
  <c r="AL1026" i="35"/>
  <c r="AK1026" i="35"/>
  <c r="AJ1026" i="35"/>
  <c r="AO1025" i="35"/>
  <c r="AN1025" i="35"/>
  <c r="AM1025" i="35"/>
  <c r="AL1025" i="35"/>
  <c r="AK1025" i="35"/>
  <c r="AJ1025" i="35"/>
  <c r="AO1024" i="35"/>
  <c r="AN1024" i="35"/>
  <c r="AM1024" i="35"/>
  <c r="AL1024" i="35"/>
  <c r="AK1024" i="35"/>
  <c r="AJ1024" i="35"/>
  <c r="AO1023" i="35"/>
  <c r="AN1023" i="35"/>
  <c r="AM1023" i="35"/>
  <c r="AL1023" i="35"/>
  <c r="AK1023" i="35"/>
  <c r="AJ1023" i="35"/>
  <c r="AO1022" i="35"/>
  <c r="AN1022" i="35"/>
  <c r="AM1022" i="35"/>
  <c r="AL1022" i="35"/>
  <c r="AK1022" i="35"/>
  <c r="AJ1022" i="35"/>
  <c r="AO1021" i="35"/>
  <c r="AN1021" i="35"/>
  <c r="AM1021" i="35"/>
  <c r="AL1021" i="35"/>
  <c r="AK1021" i="35"/>
  <c r="AJ1021" i="35"/>
  <c r="AO1020" i="35"/>
  <c r="AN1020" i="35"/>
  <c r="AM1020" i="35"/>
  <c r="AL1020" i="35"/>
  <c r="AK1020" i="35"/>
  <c r="AJ1020" i="35"/>
  <c r="AO1019" i="35"/>
  <c r="AN1019" i="35"/>
  <c r="AM1019" i="35"/>
  <c r="AL1019" i="35"/>
  <c r="AK1019" i="35"/>
  <c r="AJ1019" i="35"/>
  <c r="AO1018" i="35"/>
  <c r="AN1018" i="35"/>
  <c r="AM1018" i="35"/>
  <c r="AL1018" i="35"/>
  <c r="AK1018" i="35"/>
  <c r="AJ1018" i="35"/>
  <c r="AO1017" i="35"/>
  <c r="AN1017" i="35"/>
  <c r="AM1017" i="35"/>
  <c r="AL1017" i="35"/>
  <c r="AK1017" i="35"/>
  <c r="AJ1017" i="35"/>
  <c r="AO1016" i="35"/>
  <c r="AN1016" i="35"/>
  <c r="AM1016" i="35"/>
  <c r="AL1016" i="35"/>
  <c r="AK1016" i="35"/>
  <c r="AJ1016" i="35"/>
  <c r="AO1015" i="35"/>
  <c r="AN1015" i="35"/>
  <c r="AM1015" i="35"/>
  <c r="AL1015" i="35"/>
  <c r="AK1015" i="35"/>
  <c r="AJ1015" i="35"/>
  <c r="AO1014" i="35"/>
  <c r="AN1014" i="35"/>
  <c r="AM1014" i="35"/>
  <c r="AL1014" i="35"/>
  <c r="AK1014" i="35"/>
  <c r="AJ1014" i="35"/>
  <c r="AO1013" i="35"/>
  <c r="AN1013" i="35"/>
  <c r="AM1013" i="35"/>
  <c r="AL1013" i="35"/>
  <c r="AK1013" i="35"/>
  <c r="AJ1013" i="35"/>
  <c r="AO1012" i="35"/>
  <c r="AN1012" i="35"/>
  <c r="AM1012" i="35"/>
  <c r="AL1012" i="35"/>
  <c r="AK1012" i="35"/>
  <c r="AJ1012" i="35"/>
  <c r="AO1011" i="35"/>
  <c r="AN1011" i="35"/>
  <c r="AM1011" i="35"/>
  <c r="AL1011" i="35"/>
  <c r="AK1011" i="35"/>
  <c r="AJ1011" i="35"/>
  <c r="AO1010" i="35"/>
  <c r="AN1010" i="35"/>
  <c r="AM1010" i="35"/>
  <c r="AL1010" i="35"/>
  <c r="AK1010" i="35"/>
  <c r="AJ1010" i="35"/>
  <c r="AO1009" i="35"/>
  <c r="AN1009" i="35"/>
  <c r="AM1009" i="35"/>
  <c r="AL1009" i="35"/>
  <c r="AK1009" i="35"/>
  <c r="AJ1009" i="35"/>
  <c r="AO1008" i="35"/>
  <c r="AN1008" i="35"/>
  <c r="AM1008" i="35"/>
  <c r="AL1008" i="35"/>
  <c r="AK1008" i="35"/>
  <c r="AJ1008" i="35"/>
  <c r="AO1007" i="35"/>
  <c r="AN1007" i="35"/>
  <c r="AM1007" i="35"/>
  <c r="AL1007" i="35"/>
  <c r="AK1007" i="35"/>
  <c r="AJ1007" i="35"/>
  <c r="AO1006" i="35"/>
  <c r="AN1006" i="35"/>
  <c r="AM1006" i="35"/>
  <c r="AL1006" i="35"/>
  <c r="AK1006" i="35"/>
  <c r="AJ1006" i="35"/>
  <c r="AO1005" i="35"/>
  <c r="AN1005" i="35"/>
  <c r="AM1005" i="35"/>
  <c r="AL1005" i="35"/>
  <c r="AK1005" i="35"/>
  <c r="AJ1005" i="35"/>
  <c r="AO1004" i="35"/>
  <c r="AN1004" i="35"/>
  <c r="AM1004" i="35"/>
  <c r="AL1004" i="35"/>
  <c r="AK1004" i="35"/>
  <c r="AJ1004" i="35"/>
  <c r="AO1003" i="35"/>
  <c r="AN1003" i="35"/>
  <c r="AM1003" i="35"/>
  <c r="AL1003" i="35"/>
  <c r="AK1003" i="35"/>
  <c r="AJ1003" i="35"/>
  <c r="AO1002" i="35"/>
  <c r="AN1002" i="35"/>
  <c r="AM1002" i="35"/>
  <c r="AL1002" i="35"/>
  <c r="AK1002" i="35"/>
  <c r="AJ1002" i="35"/>
  <c r="AO1001" i="35"/>
  <c r="AN1001" i="35"/>
  <c r="AM1001" i="35"/>
  <c r="AL1001" i="35"/>
  <c r="AK1001" i="35"/>
  <c r="AJ1001" i="35"/>
  <c r="AO1000" i="35"/>
  <c r="AN1000" i="35"/>
  <c r="AM1000" i="35"/>
  <c r="AL1000" i="35"/>
  <c r="AK1000" i="35"/>
  <c r="AJ1000" i="35"/>
  <c r="AO999" i="35"/>
  <c r="AN999" i="35"/>
  <c r="AM999" i="35"/>
  <c r="AL999" i="35"/>
  <c r="AK999" i="35"/>
  <c r="AJ999" i="35"/>
  <c r="AO998" i="35"/>
  <c r="AN998" i="35"/>
  <c r="AM998" i="35"/>
  <c r="AL998" i="35"/>
  <c r="AK998" i="35"/>
  <c r="AJ998" i="35"/>
  <c r="AO997" i="35"/>
  <c r="AN997" i="35"/>
  <c r="AM997" i="35"/>
  <c r="AL997" i="35"/>
  <c r="AK997" i="35"/>
  <c r="AJ997" i="35"/>
  <c r="AO996" i="35"/>
  <c r="AN996" i="35"/>
  <c r="AM996" i="35"/>
  <c r="AL996" i="35"/>
  <c r="AK996" i="35"/>
  <c r="AJ996" i="35"/>
  <c r="AO995" i="35"/>
  <c r="AN995" i="35"/>
  <c r="AM995" i="35"/>
  <c r="AL995" i="35"/>
  <c r="AK995" i="35"/>
  <c r="AJ995" i="35"/>
  <c r="AO994" i="35"/>
  <c r="AN994" i="35"/>
  <c r="AM994" i="35"/>
  <c r="AL994" i="35"/>
  <c r="AK994" i="35"/>
  <c r="AJ994" i="35"/>
  <c r="AO993" i="35"/>
  <c r="AN993" i="35"/>
  <c r="AM993" i="35"/>
  <c r="AL993" i="35"/>
  <c r="AK993" i="35"/>
  <c r="AJ993" i="35"/>
  <c r="AO992" i="35"/>
  <c r="AN992" i="35"/>
  <c r="AM992" i="35"/>
  <c r="AL992" i="35"/>
  <c r="AK992" i="35"/>
  <c r="AJ992" i="35"/>
  <c r="AO991" i="35"/>
  <c r="AN991" i="35"/>
  <c r="AM991" i="35"/>
  <c r="AL991" i="35"/>
  <c r="AK991" i="35"/>
  <c r="AJ991" i="35"/>
  <c r="AO990" i="35"/>
  <c r="AN990" i="35"/>
  <c r="AM990" i="35"/>
  <c r="AL990" i="35"/>
  <c r="AK990" i="35"/>
  <c r="AJ990" i="35"/>
  <c r="AO989" i="35"/>
  <c r="AN989" i="35"/>
  <c r="AM989" i="35"/>
  <c r="AL989" i="35"/>
  <c r="AK989" i="35"/>
  <c r="AJ989" i="35"/>
  <c r="AO988" i="35"/>
  <c r="AN988" i="35"/>
  <c r="AM988" i="35"/>
  <c r="AL988" i="35"/>
  <c r="AK988" i="35"/>
  <c r="AJ988" i="35"/>
  <c r="AO987" i="35"/>
  <c r="AN987" i="35"/>
  <c r="AM987" i="35"/>
  <c r="AL987" i="35"/>
  <c r="AK987" i="35"/>
  <c r="AJ987" i="35"/>
  <c r="AO986" i="35"/>
  <c r="AN986" i="35"/>
  <c r="AM986" i="35"/>
  <c r="AL986" i="35"/>
  <c r="AK986" i="35"/>
  <c r="AJ986" i="35"/>
  <c r="AO985" i="35"/>
  <c r="AN985" i="35"/>
  <c r="AM985" i="35"/>
  <c r="AL985" i="35"/>
  <c r="AK985" i="35"/>
  <c r="AJ985" i="35"/>
  <c r="AO984" i="35"/>
  <c r="AN984" i="35"/>
  <c r="AM984" i="35"/>
  <c r="AL984" i="35"/>
  <c r="AK984" i="35"/>
  <c r="AJ984" i="35"/>
  <c r="AO983" i="35"/>
  <c r="AN983" i="35"/>
  <c r="AM983" i="35"/>
  <c r="AL983" i="35"/>
  <c r="AK983" i="35"/>
  <c r="AJ983" i="35"/>
  <c r="AO982" i="35"/>
  <c r="AN982" i="35"/>
  <c r="AM982" i="35"/>
  <c r="AL982" i="35"/>
  <c r="AK982" i="35"/>
  <c r="AJ982" i="35"/>
  <c r="AO981" i="35"/>
  <c r="AN981" i="35"/>
  <c r="AM981" i="35"/>
  <c r="AL981" i="35"/>
  <c r="AK981" i="35"/>
  <c r="AJ981" i="35"/>
  <c r="AO980" i="35"/>
  <c r="AN980" i="35"/>
  <c r="AM980" i="35"/>
  <c r="AL980" i="35"/>
  <c r="AK980" i="35"/>
  <c r="AJ980" i="35"/>
  <c r="AO979" i="35"/>
  <c r="AN979" i="35"/>
  <c r="AM979" i="35"/>
  <c r="AL979" i="35"/>
  <c r="AK979" i="35"/>
  <c r="AJ979" i="35"/>
  <c r="AO978" i="35"/>
  <c r="AN978" i="35"/>
  <c r="AM978" i="35"/>
  <c r="AL978" i="35"/>
  <c r="AK978" i="35"/>
  <c r="AJ978" i="35"/>
  <c r="AO977" i="35"/>
  <c r="AN977" i="35"/>
  <c r="AM977" i="35"/>
  <c r="AL977" i="35"/>
  <c r="AK977" i="35"/>
  <c r="AJ977" i="35"/>
  <c r="AO976" i="35"/>
  <c r="AN976" i="35"/>
  <c r="AM976" i="35"/>
  <c r="AL976" i="35"/>
  <c r="AK976" i="35"/>
  <c r="AJ976" i="35"/>
  <c r="AO975" i="35"/>
  <c r="AN975" i="35"/>
  <c r="AM975" i="35"/>
  <c r="AL975" i="35"/>
  <c r="AK975" i="35"/>
  <c r="AJ975" i="35"/>
  <c r="AO974" i="35"/>
  <c r="AN974" i="35"/>
  <c r="AM974" i="35"/>
  <c r="AL974" i="35"/>
  <c r="AK974" i="35"/>
  <c r="AJ974" i="35"/>
  <c r="AO973" i="35"/>
  <c r="AN973" i="35"/>
  <c r="AM973" i="35"/>
  <c r="AL973" i="35"/>
  <c r="AK973" i="35"/>
  <c r="AJ973" i="35"/>
  <c r="AO972" i="35"/>
  <c r="AN972" i="35"/>
  <c r="AM972" i="35"/>
  <c r="AL972" i="35"/>
  <c r="AK972" i="35"/>
  <c r="AJ972" i="35"/>
  <c r="AO971" i="35"/>
  <c r="AN971" i="35"/>
  <c r="AM971" i="35"/>
  <c r="AL971" i="35"/>
  <c r="AK971" i="35"/>
  <c r="AJ971" i="35"/>
  <c r="AO970" i="35"/>
  <c r="AN970" i="35"/>
  <c r="AM970" i="35"/>
  <c r="AL970" i="35"/>
  <c r="AK970" i="35"/>
  <c r="AJ970" i="35"/>
  <c r="AO969" i="35"/>
  <c r="AN969" i="35"/>
  <c r="AM969" i="35"/>
  <c r="AL969" i="35"/>
  <c r="AK969" i="35"/>
  <c r="AJ969" i="35"/>
  <c r="AO968" i="35"/>
  <c r="AN968" i="35"/>
  <c r="AM968" i="35"/>
  <c r="AL968" i="35"/>
  <c r="AK968" i="35"/>
  <c r="AJ968" i="35"/>
  <c r="AO967" i="35"/>
  <c r="AN967" i="35"/>
  <c r="AM967" i="35"/>
  <c r="AL967" i="35"/>
  <c r="AK967" i="35"/>
  <c r="AJ967" i="35"/>
  <c r="AO966" i="35"/>
  <c r="AN966" i="35"/>
  <c r="AM966" i="35"/>
  <c r="AL966" i="35"/>
  <c r="AK966" i="35"/>
  <c r="AJ966" i="35"/>
  <c r="AO965" i="35"/>
  <c r="AN965" i="35"/>
  <c r="AM965" i="35"/>
  <c r="AL965" i="35"/>
  <c r="AK965" i="35"/>
  <c r="AJ965" i="35"/>
  <c r="AO964" i="35"/>
  <c r="AN964" i="35"/>
  <c r="AM964" i="35"/>
  <c r="AL964" i="35"/>
  <c r="AK964" i="35"/>
  <c r="AJ964" i="35"/>
  <c r="AO963" i="35"/>
  <c r="AN963" i="35"/>
  <c r="AM963" i="35"/>
  <c r="AL963" i="35"/>
  <c r="AK963" i="35"/>
  <c r="AJ963" i="35"/>
  <c r="AO962" i="35"/>
  <c r="AN962" i="35"/>
  <c r="AM962" i="35"/>
  <c r="AL962" i="35"/>
  <c r="AK962" i="35"/>
  <c r="AJ962" i="35"/>
  <c r="AO961" i="35"/>
  <c r="AN961" i="35"/>
  <c r="AM961" i="35"/>
  <c r="AL961" i="35"/>
  <c r="AK961" i="35"/>
  <c r="AJ961" i="35"/>
  <c r="AO960" i="35"/>
  <c r="AN960" i="35"/>
  <c r="AM960" i="35"/>
  <c r="AL960" i="35"/>
  <c r="AK960" i="35"/>
  <c r="AJ960" i="35"/>
  <c r="AO959" i="35"/>
  <c r="AN959" i="35"/>
  <c r="AM959" i="35"/>
  <c r="AL959" i="35"/>
  <c r="AK959" i="35"/>
  <c r="AJ959" i="35"/>
  <c r="AO958" i="35"/>
  <c r="AN958" i="35"/>
  <c r="AM958" i="35"/>
  <c r="AL958" i="35"/>
  <c r="AK958" i="35"/>
  <c r="AJ958" i="35"/>
  <c r="AO957" i="35"/>
  <c r="AN957" i="35"/>
  <c r="AM957" i="35"/>
  <c r="AL957" i="35"/>
  <c r="AK957" i="35"/>
  <c r="AJ957" i="35"/>
  <c r="AO956" i="35"/>
  <c r="AN956" i="35"/>
  <c r="AM956" i="35"/>
  <c r="AL956" i="35"/>
  <c r="AK956" i="35"/>
  <c r="AJ956" i="35"/>
  <c r="AO955" i="35"/>
  <c r="AN955" i="35"/>
  <c r="AM955" i="35"/>
  <c r="AL955" i="35"/>
  <c r="AK955" i="35"/>
  <c r="AJ955" i="35"/>
  <c r="AO954" i="35"/>
  <c r="AN954" i="35"/>
  <c r="AM954" i="35"/>
  <c r="AL954" i="35"/>
  <c r="AK954" i="35"/>
  <c r="AJ954" i="35"/>
  <c r="AO953" i="35"/>
  <c r="AN953" i="35"/>
  <c r="AM953" i="35"/>
  <c r="AL953" i="35"/>
  <c r="AK953" i="35"/>
  <c r="AJ953" i="35"/>
  <c r="AO952" i="35"/>
  <c r="AN952" i="35"/>
  <c r="AM952" i="35"/>
  <c r="AL952" i="35"/>
  <c r="AK952" i="35"/>
  <c r="AJ952" i="35"/>
  <c r="AO951" i="35"/>
  <c r="AN951" i="35"/>
  <c r="AM951" i="35"/>
  <c r="AL951" i="35"/>
  <c r="AK951" i="35"/>
  <c r="AJ951" i="35"/>
  <c r="AO950" i="35"/>
  <c r="AN950" i="35"/>
  <c r="AM950" i="35"/>
  <c r="AL950" i="35"/>
  <c r="AK950" i="35"/>
  <c r="AJ950" i="35"/>
  <c r="AO949" i="35"/>
  <c r="AN949" i="35"/>
  <c r="AM949" i="35"/>
  <c r="AL949" i="35"/>
  <c r="AK949" i="35"/>
  <c r="AJ949" i="35"/>
  <c r="AO948" i="35"/>
  <c r="AN948" i="35"/>
  <c r="AM948" i="35"/>
  <c r="AL948" i="35"/>
  <c r="AK948" i="35"/>
  <c r="AJ948" i="35"/>
  <c r="AO947" i="35"/>
  <c r="AN947" i="35"/>
  <c r="AM947" i="35"/>
  <c r="AL947" i="35"/>
  <c r="AK947" i="35"/>
  <c r="AJ947" i="35"/>
  <c r="AO946" i="35"/>
  <c r="AN946" i="35"/>
  <c r="AM946" i="35"/>
  <c r="AL946" i="35"/>
  <c r="AK946" i="35"/>
  <c r="AJ946" i="35"/>
  <c r="AO945" i="35"/>
  <c r="AN945" i="35"/>
  <c r="AM945" i="35"/>
  <c r="AL945" i="35"/>
  <c r="AK945" i="35"/>
  <c r="AJ945" i="35"/>
  <c r="AO944" i="35"/>
  <c r="AN944" i="35"/>
  <c r="AM944" i="35"/>
  <c r="AL944" i="35"/>
  <c r="AK944" i="35"/>
  <c r="AJ944" i="35"/>
  <c r="AO943" i="35"/>
  <c r="AN943" i="35"/>
  <c r="AM943" i="35"/>
  <c r="AL943" i="35"/>
  <c r="AK943" i="35"/>
  <c r="AJ943" i="35"/>
  <c r="AO942" i="35"/>
  <c r="AN942" i="35"/>
  <c r="AM942" i="35"/>
  <c r="AL942" i="35"/>
  <c r="AK942" i="35"/>
  <c r="AJ942" i="35"/>
  <c r="AO941" i="35"/>
  <c r="AN941" i="35"/>
  <c r="AM941" i="35"/>
  <c r="AL941" i="35"/>
  <c r="AK941" i="35"/>
  <c r="AJ941" i="35"/>
  <c r="AO940" i="35"/>
  <c r="AN940" i="35"/>
  <c r="AM940" i="35"/>
  <c r="AL940" i="35"/>
  <c r="AK940" i="35"/>
  <c r="AJ940" i="35"/>
  <c r="AO939" i="35"/>
  <c r="AN939" i="35"/>
  <c r="AM939" i="35"/>
  <c r="AL939" i="35"/>
  <c r="AK939" i="35"/>
  <c r="AJ939" i="35"/>
  <c r="AO938" i="35"/>
  <c r="AN938" i="35"/>
  <c r="AM938" i="35"/>
  <c r="AL938" i="35"/>
  <c r="AK938" i="35"/>
  <c r="AJ938" i="35"/>
  <c r="AO937" i="35"/>
  <c r="AN937" i="35"/>
  <c r="AM937" i="35"/>
  <c r="AL937" i="35"/>
  <c r="AK937" i="35"/>
  <c r="AJ937" i="35"/>
  <c r="AO936" i="35"/>
  <c r="AN936" i="35"/>
  <c r="AM936" i="35"/>
  <c r="AL936" i="35"/>
  <c r="AK936" i="35"/>
  <c r="AJ936" i="35"/>
  <c r="AO935" i="35"/>
  <c r="AN935" i="35"/>
  <c r="AM935" i="35"/>
  <c r="AL935" i="35"/>
  <c r="AK935" i="35"/>
  <c r="AJ935" i="35"/>
  <c r="AO934" i="35"/>
  <c r="AN934" i="35"/>
  <c r="AM934" i="35"/>
  <c r="AL934" i="35"/>
  <c r="AK934" i="35"/>
  <c r="AJ934" i="35"/>
  <c r="AO933" i="35"/>
  <c r="AN933" i="35"/>
  <c r="AM933" i="35"/>
  <c r="AL933" i="35"/>
  <c r="AK933" i="35"/>
  <c r="AJ933" i="35"/>
  <c r="AO932" i="35"/>
  <c r="AN932" i="35"/>
  <c r="AM932" i="35"/>
  <c r="AL932" i="35"/>
  <c r="AK932" i="35"/>
  <c r="AJ932" i="35"/>
  <c r="AO931" i="35"/>
  <c r="AN931" i="35"/>
  <c r="AM931" i="35"/>
  <c r="AL931" i="35"/>
  <c r="AK931" i="35"/>
  <c r="AJ931" i="35"/>
  <c r="AO930" i="35"/>
  <c r="AN930" i="35"/>
  <c r="AM930" i="35"/>
  <c r="AL930" i="35"/>
  <c r="AK930" i="35"/>
  <c r="AJ930" i="35"/>
  <c r="AO929" i="35"/>
  <c r="AN929" i="35"/>
  <c r="AM929" i="35"/>
  <c r="AL929" i="35"/>
  <c r="AK929" i="35"/>
  <c r="AJ929" i="35"/>
  <c r="AO928" i="35"/>
  <c r="AN928" i="35"/>
  <c r="AM928" i="35"/>
  <c r="AL928" i="35"/>
  <c r="AK928" i="35"/>
  <c r="AJ928" i="35"/>
  <c r="AO927" i="35"/>
  <c r="AN927" i="35"/>
  <c r="AM927" i="35"/>
  <c r="AL927" i="35"/>
  <c r="AK927" i="35"/>
  <c r="AJ927" i="35"/>
  <c r="AO926" i="35"/>
  <c r="AN926" i="35"/>
  <c r="AM926" i="35"/>
  <c r="AL926" i="35"/>
  <c r="AK926" i="35"/>
  <c r="AJ926" i="35"/>
  <c r="AO925" i="35"/>
  <c r="AN925" i="35"/>
  <c r="AM925" i="35"/>
  <c r="AL925" i="35"/>
  <c r="AK925" i="35"/>
  <c r="AJ925" i="35"/>
  <c r="AO924" i="35"/>
  <c r="AN924" i="35"/>
  <c r="AM924" i="35"/>
  <c r="AL924" i="35"/>
  <c r="AK924" i="35"/>
  <c r="AJ924" i="35"/>
  <c r="AO923" i="35"/>
  <c r="AN923" i="35"/>
  <c r="AM923" i="35"/>
  <c r="AL923" i="35"/>
  <c r="AK923" i="35"/>
  <c r="AJ923" i="35"/>
  <c r="AO922" i="35"/>
  <c r="AN922" i="35"/>
  <c r="AM922" i="35"/>
  <c r="AL922" i="35"/>
  <c r="AK922" i="35"/>
  <c r="AJ922" i="35"/>
  <c r="AO921" i="35"/>
  <c r="AN921" i="35"/>
  <c r="AM921" i="35"/>
  <c r="AL921" i="35"/>
  <c r="AK921" i="35"/>
  <c r="AJ921" i="35"/>
  <c r="AO920" i="35"/>
  <c r="AN920" i="35"/>
  <c r="AM920" i="35"/>
  <c r="AL920" i="35"/>
  <c r="AK920" i="35"/>
  <c r="AJ920" i="35"/>
  <c r="AO919" i="35"/>
  <c r="AN919" i="35"/>
  <c r="AM919" i="35"/>
  <c r="AL919" i="35"/>
  <c r="AK919" i="35"/>
  <c r="AJ919" i="35"/>
  <c r="AO918" i="35"/>
  <c r="AN918" i="35"/>
  <c r="AM918" i="35"/>
  <c r="AL918" i="35"/>
  <c r="AK918" i="35"/>
  <c r="AJ918" i="35"/>
  <c r="AO917" i="35"/>
  <c r="AN917" i="35"/>
  <c r="AM917" i="35"/>
  <c r="AL917" i="35"/>
  <c r="AK917" i="35"/>
  <c r="AJ917" i="35"/>
  <c r="AO916" i="35"/>
  <c r="AN916" i="35"/>
  <c r="AM916" i="35"/>
  <c r="AL916" i="35"/>
  <c r="AK916" i="35"/>
  <c r="AJ916" i="35"/>
  <c r="AO915" i="35"/>
  <c r="AN915" i="35"/>
  <c r="AM915" i="35"/>
  <c r="AL915" i="35"/>
  <c r="AK915" i="35"/>
  <c r="AJ915" i="35"/>
  <c r="AO914" i="35"/>
  <c r="AN914" i="35"/>
  <c r="AM914" i="35"/>
  <c r="AL914" i="35"/>
  <c r="AK914" i="35"/>
  <c r="AJ914" i="35"/>
  <c r="AO913" i="35"/>
  <c r="AN913" i="35"/>
  <c r="AM913" i="35"/>
  <c r="AL913" i="35"/>
  <c r="AK913" i="35"/>
  <c r="AJ913" i="35"/>
  <c r="AO912" i="35"/>
  <c r="AN912" i="35"/>
  <c r="AM912" i="35"/>
  <c r="AL912" i="35"/>
  <c r="AK912" i="35"/>
  <c r="AJ912" i="35"/>
  <c r="AO911" i="35"/>
  <c r="AN911" i="35"/>
  <c r="AM911" i="35"/>
  <c r="AL911" i="35"/>
  <c r="AK911" i="35"/>
  <c r="AJ911" i="35"/>
  <c r="AO910" i="35"/>
  <c r="AN910" i="35"/>
  <c r="AM910" i="35"/>
  <c r="AL910" i="35"/>
  <c r="AK910" i="35"/>
  <c r="AJ910" i="35"/>
  <c r="AO909" i="35"/>
  <c r="AN909" i="35"/>
  <c r="AM909" i="35"/>
  <c r="AL909" i="35"/>
  <c r="AK909" i="35"/>
  <c r="AJ909" i="35"/>
  <c r="AO908" i="35"/>
  <c r="AN908" i="35"/>
  <c r="AM908" i="35"/>
  <c r="AL908" i="35"/>
  <c r="AK908" i="35"/>
  <c r="AJ908" i="35"/>
  <c r="AO907" i="35"/>
  <c r="AN907" i="35"/>
  <c r="AM907" i="35"/>
  <c r="AL907" i="35"/>
  <c r="AK907" i="35"/>
  <c r="AJ907" i="35"/>
  <c r="AO906" i="35"/>
  <c r="AN906" i="35"/>
  <c r="AM906" i="35"/>
  <c r="AL906" i="35"/>
  <c r="AK906" i="35"/>
  <c r="AJ906" i="35"/>
  <c r="AO905" i="35"/>
  <c r="AN905" i="35"/>
  <c r="AM905" i="35"/>
  <c r="AL905" i="35"/>
  <c r="AK905" i="35"/>
  <c r="AJ905" i="35"/>
  <c r="AO904" i="35"/>
  <c r="AN904" i="35"/>
  <c r="AM904" i="35"/>
  <c r="AL904" i="35"/>
  <c r="AK904" i="35"/>
  <c r="AJ904" i="35"/>
  <c r="AO903" i="35"/>
  <c r="AN903" i="35"/>
  <c r="AM903" i="35"/>
  <c r="AL903" i="35"/>
  <c r="AK903" i="35"/>
  <c r="AJ903" i="35"/>
  <c r="AO902" i="35"/>
  <c r="AN902" i="35"/>
  <c r="AM902" i="35"/>
  <c r="AL902" i="35"/>
  <c r="AK902" i="35"/>
  <c r="AJ902" i="35"/>
  <c r="AO901" i="35"/>
  <c r="AN901" i="35"/>
  <c r="AM901" i="35"/>
  <c r="AL901" i="35"/>
  <c r="AK901" i="35"/>
  <c r="AJ901" i="35"/>
  <c r="AO900" i="35"/>
  <c r="AN900" i="35"/>
  <c r="AM900" i="35"/>
  <c r="AL900" i="35"/>
  <c r="AK900" i="35"/>
  <c r="AJ900" i="35"/>
  <c r="AO899" i="35"/>
  <c r="AN899" i="35"/>
  <c r="AM899" i="35"/>
  <c r="AL899" i="35"/>
  <c r="AK899" i="35"/>
  <c r="AJ899" i="35"/>
  <c r="AO898" i="35"/>
  <c r="AN898" i="35"/>
  <c r="AM898" i="35"/>
  <c r="AL898" i="35"/>
  <c r="AK898" i="35"/>
  <c r="AJ898" i="35"/>
  <c r="AO897" i="35"/>
  <c r="AN897" i="35"/>
  <c r="AM897" i="35"/>
  <c r="AL897" i="35"/>
  <c r="AK897" i="35"/>
  <c r="AJ897" i="35"/>
  <c r="AO896" i="35"/>
  <c r="AN896" i="35"/>
  <c r="AM896" i="35"/>
  <c r="AL896" i="35"/>
  <c r="AK896" i="35"/>
  <c r="AJ896" i="35"/>
  <c r="AO895" i="35"/>
  <c r="AN895" i="35"/>
  <c r="AM895" i="35"/>
  <c r="AL895" i="35"/>
  <c r="AK895" i="35"/>
  <c r="AJ895" i="35"/>
  <c r="AO894" i="35"/>
  <c r="AN894" i="35"/>
  <c r="AM894" i="35"/>
  <c r="AL894" i="35"/>
  <c r="AK894" i="35"/>
  <c r="AJ894" i="35"/>
  <c r="AO893" i="35"/>
  <c r="AN893" i="35"/>
  <c r="AM893" i="35"/>
  <c r="AL893" i="35"/>
  <c r="AK893" i="35"/>
  <c r="AJ893" i="35"/>
  <c r="AO892" i="35"/>
  <c r="AN892" i="35"/>
  <c r="AM892" i="35"/>
  <c r="AL892" i="35"/>
  <c r="AK892" i="35"/>
  <c r="AJ892" i="35"/>
  <c r="AO891" i="35"/>
  <c r="AN891" i="35"/>
  <c r="AM891" i="35"/>
  <c r="AL891" i="35"/>
  <c r="AK891" i="35"/>
  <c r="AJ891" i="35"/>
  <c r="AO890" i="35"/>
  <c r="AN890" i="35"/>
  <c r="AM890" i="35"/>
  <c r="AL890" i="35"/>
  <c r="AK890" i="35"/>
  <c r="AJ890" i="35"/>
  <c r="AO889" i="35"/>
  <c r="AN889" i="35"/>
  <c r="AM889" i="35"/>
  <c r="AL889" i="35"/>
  <c r="AK889" i="35"/>
  <c r="AJ889" i="35"/>
  <c r="AO888" i="35"/>
  <c r="AN888" i="35"/>
  <c r="AM888" i="35"/>
  <c r="AL888" i="35"/>
  <c r="AK888" i="35"/>
  <c r="AJ888" i="35"/>
  <c r="AO887" i="35"/>
  <c r="AN887" i="35"/>
  <c r="AM887" i="35"/>
  <c r="AL887" i="35"/>
  <c r="AK887" i="35"/>
  <c r="AJ887" i="35"/>
  <c r="AO886" i="35"/>
  <c r="AN886" i="35"/>
  <c r="AM886" i="35"/>
  <c r="AL886" i="35"/>
  <c r="AK886" i="35"/>
  <c r="AJ886" i="35"/>
  <c r="AO885" i="35"/>
  <c r="AN885" i="35"/>
  <c r="AM885" i="35"/>
  <c r="AL885" i="35"/>
  <c r="AK885" i="35"/>
  <c r="AJ885" i="35"/>
  <c r="AO884" i="35"/>
  <c r="AN884" i="35"/>
  <c r="AM884" i="35"/>
  <c r="AL884" i="35"/>
  <c r="AK884" i="35"/>
  <c r="AJ884" i="35"/>
  <c r="AO883" i="35"/>
  <c r="AN883" i="35"/>
  <c r="AM883" i="35"/>
  <c r="AL883" i="35"/>
  <c r="AK883" i="35"/>
  <c r="AJ883" i="35"/>
  <c r="AO882" i="35"/>
  <c r="AN882" i="35"/>
  <c r="AM882" i="35"/>
  <c r="AL882" i="35"/>
  <c r="AK882" i="35"/>
  <c r="AJ882" i="35"/>
  <c r="AO881" i="35"/>
  <c r="AN881" i="35"/>
  <c r="AM881" i="35"/>
  <c r="AL881" i="35"/>
  <c r="AK881" i="35"/>
  <c r="AJ881" i="35"/>
  <c r="AO880" i="35"/>
  <c r="AN880" i="35"/>
  <c r="AM880" i="35"/>
  <c r="AL880" i="35"/>
  <c r="AK880" i="35"/>
  <c r="AJ880" i="35"/>
  <c r="AO879" i="35"/>
  <c r="AN879" i="35"/>
  <c r="AM879" i="35"/>
  <c r="AL879" i="35"/>
  <c r="AK879" i="35"/>
  <c r="AJ879" i="35"/>
  <c r="AO878" i="35"/>
  <c r="AN878" i="35"/>
  <c r="AM878" i="35"/>
  <c r="AL878" i="35"/>
  <c r="AK878" i="35"/>
  <c r="AJ878" i="35"/>
  <c r="AO877" i="35"/>
  <c r="AN877" i="35"/>
  <c r="AM877" i="35"/>
  <c r="AL877" i="35"/>
  <c r="AK877" i="35"/>
  <c r="AJ877" i="35"/>
  <c r="AO876" i="35"/>
  <c r="AN876" i="35"/>
  <c r="AM876" i="35"/>
  <c r="AL876" i="35"/>
  <c r="AK876" i="35"/>
  <c r="AJ876" i="35"/>
  <c r="AO875" i="35"/>
  <c r="AN875" i="35"/>
  <c r="AM875" i="35"/>
  <c r="AL875" i="35"/>
  <c r="AK875" i="35"/>
  <c r="AJ875" i="35"/>
  <c r="AO874" i="35"/>
  <c r="AN874" i="35"/>
  <c r="AM874" i="35"/>
  <c r="AL874" i="35"/>
  <c r="AK874" i="35"/>
  <c r="AJ874" i="35"/>
  <c r="AO873" i="35"/>
  <c r="AN873" i="35"/>
  <c r="AM873" i="35"/>
  <c r="AL873" i="35"/>
  <c r="AK873" i="35"/>
  <c r="AJ873" i="35"/>
  <c r="AO872" i="35"/>
  <c r="AN872" i="35"/>
  <c r="AM872" i="35"/>
  <c r="AL872" i="35"/>
  <c r="AK872" i="35"/>
  <c r="AJ872" i="35"/>
  <c r="AO871" i="35"/>
  <c r="AN871" i="35"/>
  <c r="AM871" i="35"/>
  <c r="AL871" i="35"/>
  <c r="AK871" i="35"/>
  <c r="AJ871" i="35"/>
  <c r="AO870" i="35"/>
  <c r="AN870" i="35"/>
  <c r="AM870" i="35"/>
  <c r="AL870" i="35"/>
  <c r="AK870" i="35"/>
  <c r="AJ870" i="35"/>
  <c r="AO869" i="35"/>
  <c r="AN869" i="35"/>
  <c r="AM869" i="35"/>
  <c r="AL869" i="35"/>
  <c r="AK869" i="35"/>
  <c r="AJ869" i="35"/>
  <c r="AO868" i="35"/>
  <c r="AN868" i="35"/>
  <c r="AM868" i="35"/>
  <c r="AL868" i="35"/>
  <c r="AK868" i="35"/>
  <c r="AJ868" i="35"/>
  <c r="AO867" i="35"/>
  <c r="AN867" i="35"/>
  <c r="AM867" i="35"/>
  <c r="AL867" i="35"/>
  <c r="AK867" i="35"/>
  <c r="AJ867" i="35"/>
  <c r="AO866" i="35"/>
  <c r="AN866" i="35"/>
  <c r="AM866" i="35"/>
  <c r="AL866" i="35"/>
  <c r="AK866" i="35"/>
  <c r="AJ866" i="35"/>
  <c r="AO865" i="35"/>
  <c r="AN865" i="35"/>
  <c r="AM865" i="35"/>
  <c r="AL865" i="35"/>
  <c r="AK865" i="35"/>
  <c r="AJ865" i="35"/>
  <c r="AO864" i="35"/>
  <c r="AN864" i="35"/>
  <c r="AM864" i="35"/>
  <c r="AL864" i="35"/>
  <c r="AK864" i="35"/>
  <c r="AJ864" i="35"/>
  <c r="AO863" i="35"/>
  <c r="AN863" i="35"/>
  <c r="AM863" i="35"/>
  <c r="AL863" i="35"/>
  <c r="AK863" i="35"/>
  <c r="AJ863" i="35"/>
  <c r="AO862" i="35"/>
  <c r="AN862" i="35"/>
  <c r="AM862" i="35"/>
  <c r="AL862" i="35"/>
  <c r="AK862" i="35"/>
  <c r="AJ862" i="35"/>
  <c r="AO861" i="35"/>
  <c r="AN861" i="35"/>
  <c r="AM861" i="35"/>
  <c r="AL861" i="35"/>
  <c r="AK861" i="35"/>
  <c r="AJ861" i="35"/>
  <c r="AO860" i="35"/>
  <c r="AN860" i="35"/>
  <c r="AM860" i="35"/>
  <c r="AL860" i="35"/>
  <c r="AK860" i="35"/>
  <c r="AJ860" i="35"/>
  <c r="AO859" i="35"/>
  <c r="AN859" i="35"/>
  <c r="AM859" i="35"/>
  <c r="AL859" i="35"/>
  <c r="AK859" i="35"/>
  <c r="AJ859" i="35"/>
  <c r="AO858" i="35"/>
  <c r="AN858" i="35"/>
  <c r="AM858" i="35"/>
  <c r="AL858" i="35"/>
  <c r="AK858" i="35"/>
  <c r="AJ858" i="35"/>
  <c r="AO857" i="35"/>
  <c r="AN857" i="35"/>
  <c r="AM857" i="35"/>
  <c r="AL857" i="35"/>
  <c r="AK857" i="35"/>
  <c r="AJ857" i="35"/>
  <c r="AO856" i="35"/>
  <c r="AN856" i="35"/>
  <c r="AM856" i="35"/>
  <c r="AL856" i="35"/>
  <c r="AK856" i="35"/>
  <c r="AJ856" i="35"/>
  <c r="AO855" i="35"/>
  <c r="AN855" i="35"/>
  <c r="AM855" i="35"/>
  <c r="AL855" i="35"/>
  <c r="AK855" i="35"/>
  <c r="AJ855" i="35"/>
  <c r="AO854" i="35"/>
  <c r="AN854" i="35"/>
  <c r="AM854" i="35"/>
  <c r="AL854" i="35"/>
  <c r="AK854" i="35"/>
  <c r="AJ854" i="35"/>
  <c r="AO853" i="35"/>
  <c r="AN853" i="35"/>
  <c r="AM853" i="35"/>
  <c r="AL853" i="35"/>
  <c r="AK853" i="35"/>
  <c r="AJ853" i="35"/>
  <c r="AO852" i="35"/>
  <c r="AN852" i="35"/>
  <c r="AM852" i="35"/>
  <c r="AL852" i="35"/>
  <c r="AK852" i="35"/>
  <c r="AJ852" i="35"/>
  <c r="AO851" i="35"/>
  <c r="AN851" i="35"/>
  <c r="AM851" i="35"/>
  <c r="AL851" i="35"/>
  <c r="AK851" i="35"/>
  <c r="AJ851" i="35"/>
  <c r="AO850" i="35"/>
  <c r="AN850" i="35"/>
  <c r="AM850" i="35"/>
  <c r="AL850" i="35"/>
  <c r="AK850" i="35"/>
  <c r="AJ850" i="35"/>
  <c r="AO849" i="35"/>
  <c r="AN849" i="35"/>
  <c r="AM849" i="35"/>
  <c r="AL849" i="35"/>
  <c r="AK849" i="35"/>
  <c r="AJ849" i="35"/>
  <c r="AO848" i="35"/>
  <c r="AN848" i="35"/>
  <c r="AM848" i="35"/>
  <c r="AL848" i="35"/>
  <c r="AK848" i="35"/>
  <c r="AJ848" i="35"/>
  <c r="AO847" i="35"/>
  <c r="AN847" i="35"/>
  <c r="AM847" i="35"/>
  <c r="AL847" i="35"/>
  <c r="AK847" i="35"/>
  <c r="AJ847" i="35"/>
  <c r="AO846" i="35"/>
  <c r="AN846" i="35"/>
  <c r="AM846" i="35"/>
  <c r="AL846" i="35"/>
  <c r="AK846" i="35"/>
  <c r="AJ846" i="35"/>
  <c r="AO845" i="35"/>
  <c r="AN845" i="35"/>
  <c r="AM845" i="35"/>
  <c r="AL845" i="35"/>
  <c r="AK845" i="35"/>
  <c r="AJ845" i="35"/>
  <c r="AO844" i="35"/>
  <c r="AN844" i="35"/>
  <c r="AM844" i="35"/>
  <c r="AL844" i="35"/>
  <c r="AK844" i="35"/>
  <c r="AJ844" i="35"/>
  <c r="AO843" i="35"/>
  <c r="AN843" i="35"/>
  <c r="AM843" i="35"/>
  <c r="AL843" i="35"/>
  <c r="AK843" i="35"/>
  <c r="AJ843" i="35"/>
  <c r="AO842" i="35"/>
  <c r="AN842" i="35"/>
  <c r="AM842" i="35"/>
  <c r="AL842" i="35"/>
  <c r="AK842" i="35"/>
  <c r="AJ842" i="35"/>
  <c r="AO841" i="35"/>
  <c r="AN841" i="35"/>
  <c r="AM841" i="35"/>
  <c r="AL841" i="35"/>
  <c r="AK841" i="35"/>
  <c r="AJ841" i="35"/>
  <c r="AO840" i="35"/>
  <c r="AN840" i="35"/>
  <c r="AM840" i="35"/>
  <c r="AL840" i="35"/>
  <c r="AK840" i="35"/>
  <c r="AJ840" i="35"/>
  <c r="AO839" i="35"/>
  <c r="AN839" i="35"/>
  <c r="AM839" i="35"/>
  <c r="AL839" i="35"/>
  <c r="AK839" i="35"/>
  <c r="AJ839" i="35"/>
  <c r="AO838" i="35"/>
  <c r="AN838" i="35"/>
  <c r="AM838" i="35"/>
  <c r="AL838" i="35"/>
  <c r="AK838" i="35"/>
  <c r="AJ838" i="35"/>
  <c r="AO837" i="35"/>
  <c r="AN837" i="35"/>
  <c r="AM837" i="35"/>
  <c r="AL837" i="35"/>
  <c r="AK837" i="35"/>
  <c r="AJ837" i="35"/>
  <c r="AO836" i="35"/>
  <c r="AN836" i="35"/>
  <c r="AM836" i="35"/>
  <c r="AL836" i="35"/>
  <c r="AK836" i="35"/>
  <c r="AJ836" i="35"/>
  <c r="AO835" i="35"/>
  <c r="AN835" i="35"/>
  <c r="AM835" i="35"/>
  <c r="AL835" i="35"/>
  <c r="AK835" i="35"/>
  <c r="AJ835" i="35"/>
  <c r="AO834" i="35"/>
  <c r="AN834" i="35"/>
  <c r="AM834" i="35"/>
  <c r="AL834" i="35"/>
  <c r="AK834" i="35"/>
  <c r="AJ834" i="35"/>
  <c r="AO833" i="35"/>
  <c r="AN833" i="35"/>
  <c r="AM833" i="35"/>
  <c r="AL833" i="35"/>
  <c r="AK833" i="35"/>
  <c r="AJ833" i="35"/>
  <c r="AO832" i="35"/>
  <c r="AN832" i="35"/>
  <c r="AM832" i="35"/>
  <c r="AL832" i="35"/>
  <c r="AK832" i="35"/>
  <c r="AJ832" i="35"/>
  <c r="AO831" i="35"/>
  <c r="AN831" i="35"/>
  <c r="AM831" i="35"/>
  <c r="AL831" i="35"/>
  <c r="AK831" i="35"/>
  <c r="AJ831" i="35"/>
  <c r="AO830" i="35"/>
  <c r="AN830" i="35"/>
  <c r="AM830" i="35"/>
  <c r="AL830" i="35"/>
  <c r="AK830" i="35"/>
  <c r="AJ830" i="35"/>
  <c r="AO829" i="35"/>
  <c r="AN829" i="35"/>
  <c r="AM829" i="35"/>
  <c r="AL829" i="35"/>
  <c r="AK829" i="35"/>
  <c r="AJ829" i="35"/>
  <c r="AO828" i="35"/>
  <c r="AN828" i="35"/>
  <c r="AM828" i="35"/>
  <c r="AL828" i="35"/>
  <c r="AK828" i="35"/>
  <c r="AJ828" i="35"/>
  <c r="AO827" i="35"/>
  <c r="AN827" i="35"/>
  <c r="AM827" i="35"/>
  <c r="AL827" i="35"/>
  <c r="AK827" i="35"/>
  <c r="AJ827" i="35"/>
  <c r="AO826" i="35"/>
  <c r="AN826" i="35"/>
  <c r="AM826" i="35"/>
  <c r="AL826" i="35"/>
  <c r="AK826" i="35"/>
  <c r="AJ826" i="35"/>
  <c r="AO825" i="35"/>
  <c r="AN825" i="35"/>
  <c r="AM825" i="35"/>
  <c r="AL825" i="35"/>
  <c r="AK825" i="35"/>
  <c r="AJ825" i="35"/>
  <c r="AO824" i="35"/>
  <c r="AN824" i="35"/>
  <c r="AM824" i="35"/>
  <c r="AL824" i="35"/>
  <c r="AK824" i="35"/>
  <c r="AJ824" i="35"/>
  <c r="AO823" i="35"/>
  <c r="AN823" i="35"/>
  <c r="AM823" i="35"/>
  <c r="AL823" i="35"/>
  <c r="AK823" i="35"/>
  <c r="AJ823" i="35"/>
  <c r="AO822" i="35"/>
  <c r="AN822" i="35"/>
  <c r="AM822" i="35"/>
  <c r="AL822" i="35"/>
  <c r="AK822" i="35"/>
  <c r="AJ822" i="35"/>
  <c r="AO821" i="35"/>
  <c r="AN821" i="35"/>
  <c r="AM821" i="35"/>
  <c r="AL821" i="35"/>
  <c r="AK821" i="35"/>
  <c r="AJ821" i="35"/>
  <c r="AO820" i="35"/>
  <c r="AN820" i="35"/>
  <c r="AM820" i="35"/>
  <c r="AL820" i="35"/>
  <c r="AK820" i="35"/>
  <c r="AJ820" i="35"/>
  <c r="AO819" i="35"/>
  <c r="AN819" i="35"/>
  <c r="AM819" i="35"/>
  <c r="AL819" i="35"/>
  <c r="AK819" i="35"/>
  <c r="AJ819" i="35"/>
  <c r="AO818" i="35"/>
  <c r="AN818" i="35"/>
  <c r="AM818" i="35"/>
  <c r="AL818" i="35"/>
  <c r="AK818" i="35"/>
  <c r="AJ818" i="35"/>
  <c r="AO817" i="35"/>
  <c r="AN817" i="35"/>
  <c r="AM817" i="35"/>
  <c r="AL817" i="35"/>
  <c r="AK817" i="35"/>
  <c r="AJ817" i="35"/>
  <c r="AO816" i="35"/>
  <c r="AN816" i="35"/>
  <c r="AM816" i="35"/>
  <c r="AL816" i="35"/>
  <c r="AK816" i="35"/>
  <c r="AJ816" i="35"/>
  <c r="AO815" i="35"/>
  <c r="AN815" i="35"/>
  <c r="AM815" i="35"/>
  <c r="AL815" i="35"/>
  <c r="AK815" i="35"/>
  <c r="AJ815" i="35"/>
  <c r="AO814" i="35"/>
  <c r="AN814" i="35"/>
  <c r="AM814" i="35"/>
  <c r="AL814" i="35"/>
  <c r="AK814" i="35"/>
  <c r="AJ814" i="35"/>
  <c r="AO813" i="35"/>
  <c r="AN813" i="35"/>
  <c r="AM813" i="35"/>
  <c r="AL813" i="35"/>
  <c r="AK813" i="35"/>
  <c r="AJ813" i="35"/>
  <c r="AO812" i="35"/>
  <c r="AN812" i="35"/>
  <c r="AM812" i="35"/>
  <c r="AL812" i="35"/>
  <c r="AK812" i="35"/>
  <c r="AJ812" i="35"/>
  <c r="AO811" i="35"/>
  <c r="AN811" i="35"/>
  <c r="AM811" i="35"/>
  <c r="AL811" i="35"/>
  <c r="AK811" i="35"/>
  <c r="AJ811" i="35"/>
  <c r="AO810" i="35"/>
  <c r="AN810" i="35"/>
  <c r="AM810" i="35"/>
  <c r="AL810" i="35"/>
  <c r="AK810" i="35"/>
  <c r="AJ810" i="35"/>
  <c r="AO809" i="35"/>
  <c r="AN809" i="35"/>
  <c r="AM809" i="35"/>
  <c r="AL809" i="35"/>
  <c r="AK809" i="35"/>
  <c r="AJ809" i="35"/>
  <c r="AO808" i="35"/>
  <c r="AN808" i="35"/>
  <c r="AM808" i="35"/>
  <c r="AL808" i="35"/>
  <c r="AK808" i="35"/>
  <c r="AJ808" i="35"/>
  <c r="AO807" i="35"/>
  <c r="AN807" i="35"/>
  <c r="AM807" i="35"/>
  <c r="AL807" i="35"/>
  <c r="AK807" i="35"/>
  <c r="AJ807" i="35"/>
  <c r="AO806" i="35"/>
  <c r="AN806" i="35"/>
  <c r="AM806" i="35"/>
  <c r="AL806" i="35"/>
  <c r="AK806" i="35"/>
  <c r="AJ806" i="35"/>
  <c r="AO805" i="35"/>
  <c r="AN805" i="35"/>
  <c r="AM805" i="35"/>
  <c r="AL805" i="35"/>
  <c r="AK805" i="35"/>
  <c r="AJ805" i="35"/>
  <c r="AO804" i="35"/>
  <c r="AN804" i="35"/>
  <c r="AM804" i="35"/>
  <c r="AL804" i="35"/>
  <c r="AK804" i="35"/>
  <c r="AJ804" i="35"/>
  <c r="AO803" i="35"/>
  <c r="AN803" i="35"/>
  <c r="AM803" i="35"/>
  <c r="AL803" i="35"/>
  <c r="AK803" i="35"/>
  <c r="AJ803" i="35"/>
  <c r="AO802" i="35"/>
  <c r="AN802" i="35"/>
  <c r="AM802" i="35"/>
  <c r="AL802" i="35"/>
  <c r="AK802" i="35"/>
  <c r="AJ802" i="35"/>
  <c r="AO801" i="35"/>
  <c r="AN801" i="35"/>
  <c r="AM801" i="35"/>
  <c r="AL801" i="35"/>
  <c r="AK801" i="35"/>
  <c r="AJ801" i="35"/>
  <c r="AO800" i="35"/>
  <c r="AN800" i="35"/>
  <c r="AM800" i="35"/>
  <c r="AL800" i="35"/>
  <c r="AK800" i="35"/>
  <c r="AJ800" i="35"/>
  <c r="AO799" i="35"/>
  <c r="AN799" i="35"/>
  <c r="AM799" i="35"/>
  <c r="AL799" i="35"/>
  <c r="AK799" i="35"/>
  <c r="AJ799" i="35"/>
  <c r="AO798" i="35"/>
  <c r="AN798" i="35"/>
  <c r="AM798" i="35"/>
  <c r="AL798" i="35"/>
  <c r="AK798" i="35"/>
  <c r="AJ798" i="35"/>
  <c r="AO797" i="35"/>
  <c r="AN797" i="35"/>
  <c r="AM797" i="35"/>
  <c r="AL797" i="35"/>
  <c r="AK797" i="35"/>
  <c r="AJ797" i="35"/>
  <c r="AO796" i="35"/>
  <c r="AN796" i="35"/>
  <c r="AM796" i="35"/>
  <c r="AL796" i="35"/>
  <c r="AK796" i="35"/>
  <c r="AJ796" i="35"/>
  <c r="AO795" i="35"/>
  <c r="AN795" i="35"/>
  <c r="AM795" i="35"/>
  <c r="AL795" i="35"/>
  <c r="AK795" i="35"/>
  <c r="AJ795" i="35"/>
  <c r="AO794" i="35"/>
  <c r="AN794" i="35"/>
  <c r="AM794" i="35"/>
  <c r="AL794" i="35"/>
  <c r="AK794" i="35"/>
  <c r="AJ794" i="35"/>
  <c r="AO793" i="35"/>
  <c r="AN793" i="35"/>
  <c r="AM793" i="35"/>
  <c r="AL793" i="35"/>
  <c r="AK793" i="35"/>
  <c r="AJ793" i="35"/>
  <c r="AO792" i="35"/>
  <c r="AN792" i="35"/>
  <c r="AM792" i="35"/>
  <c r="AL792" i="35"/>
  <c r="AK792" i="35"/>
  <c r="AJ792" i="35"/>
  <c r="AO791" i="35"/>
  <c r="AN791" i="35"/>
  <c r="AM791" i="35"/>
  <c r="AL791" i="35"/>
  <c r="AK791" i="35"/>
  <c r="AJ791" i="35"/>
  <c r="AO790" i="35"/>
  <c r="AN790" i="35"/>
  <c r="AM790" i="35"/>
  <c r="AL790" i="35"/>
  <c r="AK790" i="35"/>
  <c r="AJ790" i="35"/>
  <c r="AO789" i="35"/>
  <c r="AN789" i="35"/>
  <c r="AM789" i="35"/>
  <c r="AL789" i="35"/>
  <c r="AK789" i="35"/>
  <c r="AJ789" i="35"/>
  <c r="AO788" i="35"/>
  <c r="AN788" i="35"/>
  <c r="AM788" i="35"/>
  <c r="AL788" i="35"/>
  <c r="AK788" i="35"/>
  <c r="AJ788" i="35"/>
  <c r="AO787" i="35"/>
  <c r="AN787" i="35"/>
  <c r="AM787" i="35"/>
  <c r="AL787" i="35"/>
  <c r="AK787" i="35"/>
  <c r="AJ787" i="35"/>
  <c r="AO786" i="35"/>
  <c r="AN786" i="35"/>
  <c r="AM786" i="35"/>
  <c r="AL786" i="35"/>
  <c r="AK786" i="35"/>
  <c r="AJ786" i="35"/>
  <c r="AO785" i="35"/>
  <c r="AN785" i="35"/>
  <c r="AM785" i="35"/>
  <c r="AL785" i="35"/>
  <c r="AK785" i="35"/>
  <c r="AJ785" i="35"/>
  <c r="AO784" i="35"/>
  <c r="AN784" i="35"/>
  <c r="AM784" i="35"/>
  <c r="AL784" i="35"/>
  <c r="AK784" i="35"/>
  <c r="AJ784" i="35"/>
  <c r="AO783" i="35"/>
  <c r="AN783" i="35"/>
  <c r="AM783" i="35"/>
  <c r="AL783" i="35"/>
  <c r="AK783" i="35"/>
  <c r="AJ783" i="35"/>
  <c r="AO782" i="35"/>
  <c r="AN782" i="35"/>
  <c r="AM782" i="35"/>
  <c r="AL782" i="35"/>
  <c r="AK782" i="35"/>
  <c r="AJ782" i="35"/>
  <c r="AO781" i="35"/>
  <c r="AN781" i="35"/>
  <c r="AM781" i="35"/>
  <c r="AL781" i="35"/>
  <c r="AK781" i="35"/>
  <c r="AJ781" i="35"/>
  <c r="AO780" i="35"/>
  <c r="AN780" i="35"/>
  <c r="AM780" i="35"/>
  <c r="AL780" i="35"/>
  <c r="AK780" i="35"/>
  <c r="AJ780" i="35"/>
  <c r="AO779" i="35"/>
  <c r="AN779" i="35"/>
  <c r="AM779" i="35"/>
  <c r="AL779" i="35"/>
  <c r="AK779" i="35"/>
  <c r="AJ779" i="35"/>
  <c r="AO778" i="35"/>
  <c r="AN778" i="35"/>
  <c r="AM778" i="35"/>
  <c r="AL778" i="35"/>
  <c r="AK778" i="35"/>
  <c r="AJ778" i="35"/>
  <c r="AO777" i="35"/>
  <c r="AN777" i="35"/>
  <c r="AM777" i="35"/>
  <c r="AL777" i="35"/>
  <c r="AK777" i="35"/>
  <c r="AJ777" i="35"/>
  <c r="AO776" i="35"/>
  <c r="AN776" i="35"/>
  <c r="AM776" i="35"/>
  <c r="AL776" i="35"/>
  <c r="AK776" i="35"/>
  <c r="AJ776" i="35"/>
  <c r="AO775" i="35"/>
  <c r="AN775" i="35"/>
  <c r="AM775" i="35"/>
  <c r="AL775" i="35"/>
  <c r="AK775" i="35"/>
  <c r="AJ775" i="35"/>
  <c r="AO774" i="35"/>
  <c r="AN774" i="35"/>
  <c r="AM774" i="35"/>
  <c r="AL774" i="35"/>
  <c r="AK774" i="35"/>
  <c r="AJ774" i="35"/>
  <c r="AO773" i="35"/>
  <c r="AN773" i="35"/>
  <c r="AM773" i="35"/>
  <c r="AL773" i="35"/>
  <c r="AK773" i="35"/>
  <c r="AJ773" i="35"/>
  <c r="AO772" i="35"/>
  <c r="AN772" i="35"/>
  <c r="AM772" i="35"/>
  <c r="AL772" i="35"/>
  <c r="AK772" i="35"/>
  <c r="AJ772" i="35"/>
  <c r="AO771" i="35"/>
  <c r="AN771" i="35"/>
  <c r="AM771" i="35"/>
  <c r="AL771" i="35"/>
  <c r="AK771" i="35"/>
  <c r="AJ771" i="35"/>
  <c r="AO770" i="35"/>
  <c r="AN770" i="35"/>
  <c r="AM770" i="35"/>
  <c r="AL770" i="35"/>
  <c r="AK770" i="35"/>
  <c r="AJ770" i="35"/>
  <c r="AO769" i="35"/>
  <c r="AN769" i="35"/>
  <c r="AM769" i="35"/>
  <c r="AL769" i="35"/>
  <c r="AK769" i="35"/>
  <c r="AJ769" i="35"/>
  <c r="AO768" i="35"/>
  <c r="AN768" i="35"/>
  <c r="AM768" i="35"/>
  <c r="AL768" i="35"/>
  <c r="AK768" i="35"/>
  <c r="AJ768" i="35"/>
  <c r="AO767" i="35"/>
  <c r="AN767" i="35"/>
  <c r="AM767" i="35"/>
  <c r="AL767" i="35"/>
  <c r="AK767" i="35"/>
  <c r="AJ767" i="35"/>
  <c r="AO766" i="35"/>
  <c r="AN766" i="35"/>
  <c r="AM766" i="35"/>
  <c r="AL766" i="35"/>
  <c r="AK766" i="35"/>
  <c r="AJ766" i="35"/>
  <c r="AO765" i="35"/>
  <c r="AN765" i="35"/>
  <c r="AM765" i="35"/>
  <c r="AL765" i="35"/>
  <c r="AK765" i="35"/>
  <c r="AJ765" i="35"/>
  <c r="AO764" i="35"/>
  <c r="AN764" i="35"/>
  <c r="AM764" i="35"/>
  <c r="AL764" i="35"/>
  <c r="AK764" i="35"/>
  <c r="AJ764" i="35"/>
  <c r="AO763" i="35"/>
  <c r="AN763" i="35"/>
  <c r="AM763" i="35"/>
  <c r="AL763" i="35"/>
  <c r="AK763" i="35"/>
  <c r="AJ763" i="35"/>
  <c r="AO762" i="35"/>
  <c r="AN762" i="35"/>
  <c r="AM762" i="35"/>
  <c r="AL762" i="35"/>
  <c r="AK762" i="35"/>
  <c r="AJ762" i="35"/>
  <c r="AO761" i="35"/>
  <c r="AN761" i="35"/>
  <c r="AM761" i="35"/>
  <c r="AL761" i="35"/>
  <c r="AK761" i="35"/>
  <c r="AJ761" i="35"/>
  <c r="AO760" i="35"/>
  <c r="AN760" i="35"/>
  <c r="AM760" i="35"/>
  <c r="AL760" i="35"/>
  <c r="AK760" i="35"/>
  <c r="AJ760" i="35"/>
  <c r="AO759" i="35"/>
  <c r="AN759" i="35"/>
  <c r="AM759" i="35"/>
  <c r="AL759" i="35"/>
  <c r="AK759" i="35"/>
  <c r="AJ759" i="35"/>
  <c r="AO758" i="35"/>
  <c r="AN758" i="35"/>
  <c r="AM758" i="35"/>
  <c r="AL758" i="35"/>
  <c r="AK758" i="35"/>
  <c r="AJ758" i="35"/>
  <c r="AO757" i="35"/>
  <c r="AN757" i="35"/>
  <c r="AM757" i="35"/>
  <c r="AL757" i="35"/>
  <c r="AK757" i="35"/>
  <c r="AJ757" i="35"/>
  <c r="AO756" i="35"/>
  <c r="AN756" i="35"/>
  <c r="AM756" i="35"/>
  <c r="AL756" i="35"/>
  <c r="AK756" i="35"/>
  <c r="AJ756" i="35"/>
  <c r="AO755" i="35"/>
  <c r="AN755" i="35"/>
  <c r="AM755" i="35"/>
  <c r="AL755" i="35"/>
  <c r="AK755" i="35"/>
  <c r="AJ755" i="35"/>
  <c r="AO754" i="35"/>
  <c r="AN754" i="35"/>
  <c r="AM754" i="35"/>
  <c r="AL754" i="35"/>
  <c r="AK754" i="35"/>
  <c r="AJ754" i="35"/>
  <c r="AO753" i="35"/>
  <c r="AN753" i="35"/>
  <c r="AM753" i="35"/>
  <c r="AL753" i="35"/>
  <c r="AK753" i="35"/>
  <c r="AJ753" i="35"/>
  <c r="AO752" i="35"/>
  <c r="AN752" i="35"/>
  <c r="AM752" i="35"/>
  <c r="AL752" i="35"/>
  <c r="AK752" i="35"/>
  <c r="AJ752" i="35"/>
  <c r="AO751" i="35"/>
  <c r="AN751" i="35"/>
  <c r="AM751" i="35"/>
  <c r="AL751" i="35"/>
  <c r="AK751" i="35"/>
  <c r="AJ751" i="35"/>
  <c r="AO750" i="35"/>
  <c r="AN750" i="35"/>
  <c r="AM750" i="35"/>
  <c r="AL750" i="35"/>
  <c r="AK750" i="35"/>
  <c r="AJ750" i="35"/>
  <c r="AO749" i="35"/>
  <c r="AN749" i="35"/>
  <c r="AM749" i="35"/>
  <c r="AL749" i="35"/>
  <c r="AK749" i="35"/>
  <c r="AJ749" i="35"/>
  <c r="AO748" i="35"/>
  <c r="AN748" i="35"/>
  <c r="AM748" i="35"/>
  <c r="AL748" i="35"/>
  <c r="AK748" i="35"/>
  <c r="AJ748" i="35"/>
  <c r="AO747" i="35"/>
  <c r="AN747" i="35"/>
  <c r="AM747" i="35"/>
  <c r="AL747" i="35"/>
  <c r="AK747" i="35"/>
  <c r="AJ747" i="35"/>
  <c r="AO746" i="35"/>
  <c r="AN746" i="35"/>
  <c r="AM746" i="35"/>
  <c r="AL746" i="35"/>
  <c r="AK746" i="35"/>
  <c r="AJ746" i="35"/>
  <c r="AO745" i="35"/>
  <c r="AN745" i="35"/>
  <c r="AM745" i="35"/>
  <c r="AL745" i="35"/>
  <c r="AK745" i="35"/>
  <c r="AJ745" i="35"/>
  <c r="AO744" i="35"/>
  <c r="AN744" i="35"/>
  <c r="AM744" i="35"/>
  <c r="AL744" i="35"/>
  <c r="AK744" i="35"/>
  <c r="AJ744" i="35"/>
  <c r="AO743" i="35"/>
  <c r="AN743" i="35"/>
  <c r="AM743" i="35"/>
  <c r="AL743" i="35"/>
  <c r="AK743" i="35"/>
  <c r="AJ743" i="35"/>
  <c r="AO742" i="35"/>
  <c r="AN742" i="35"/>
  <c r="AM742" i="35"/>
  <c r="AL742" i="35"/>
  <c r="AK742" i="35"/>
  <c r="AJ742" i="35"/>
  <c r="AO741" i="35"/>
  <c r="AN741" i="35"/>
  <c r="AM741" i="35"/>
  <c r="AL741" i="35"/>
  <c r="AK741" i="35"/>
  <c r="AJ741" i="35"/>
  <c r="AO740" i="35"/>
  <c r="AN740" i="35"/>
  <c r="AM740" i="35"/>
  <c r="AL740" i="35"/>
  <c r="AK740" i="35"/>
  <c r="AJ740" i="35"/>
  <c r="AO739" i="35"/>
  <c r="AN739" i="35"/>
  <c r="AM739" i="35"/>
  <c r="AL739" i="35"/>
  <c r="AK739" i="35"/>
  <c r="AJ739" i="35"/>
  <c r="AO738" i="35"/>
  <c r="AN738" i="35"/>
  <c r="AM738" i="35"/>
  <c r="AL738" i="35"/>
  <c r="AK738" i="35"/>
  <c r="AJ738" i="35"/>
  <c r="AO737" i="35"/>
  <c r="AN737" i="35"/>
  <c r="AM737" i="35"/>
  <c r="AL737" i="35"/>
  <c r="AK737" i="35"/>
  <c r="AJ737" i="35"/>
  <c r="AO736" i="35"/>
  <c r="AN736" i="35"/>
  <c r="AM736" i="35"/>
  <c r="AL736" i="35"/>
  <c r="AK736" i="35"/>
  <c r="AJ736" i="35"/>
  <c r="AO735" i="35"/>
  <c r="AN735" i="35"/>
  <c r="AM735" i="35"/>
  <c r="AL735" i="35"/>
  <c r="AK735" i="35"/>
  <c r="AJ735" i="35"/>
  <c r="AO734" i="35"/>
  <c r="AN734" i="35"/>
  <c r="AM734" i="35"/>
  <c r="AL734" i="35"/>
  <c r="AK734" i="35"/>
  <c r="AJ734" i="35"/>
  <c r="AO733" i="35"/>
  <c r="AN733" i="35"/>
  <c r="AM733" i="35"/>
  <c r="AL733" i="35"/>
  <c r="AK733" i="35"/>
  <c r="AJ733" i="35"/>
  <c r="AO732" i="35"/>
  <c r="AN732" i="35"/>
  <c r="AM732" i="35"/>
  <c r="AL732" i="35"/>
  <c r="AK732" i="35"/>
  <c r="AJ732" i="35"/>
  <c r="AO731" i="35"/>
  <c r="AN731" i="35"/>
  <c r="AM731" i="35"/>
  <c r="AL731" i="35"/>
  <c r="AK731" i="35"/>
  <c r="AJ731" i="35"/>
  <c r="AO730" i="35"/>
  <c r="AN730" i="35"/>
  <c r="AM730" i="35"/>
  <c r="AL730" i="35"/>
  <c r="AK730" i="35"/>
  <c r="AJ730" i="35"/>
  <c r="AO729" i="35"/>
  <c r="AN729" i="35"/>
  <c r="AM729" i="35"/>
  <c r="AL729" i="35"/>
  <c r="AK729" i="35"/>
  <c r="AJ729" i="35"/>
  <c r="AO728" i="35"/>
  <c r="AN728" i="35"/>
  <c r="AM728" i="35"/>
  <c r="AL728" i="35"/>
  <c r="AK728" i="35"/>
  <c r="AJ728" i="35"/>
  <c r="AO727" i="35"/>
  <c r="AN727" i="35"/>
  <c r="AM727" i="35"/>
  <c r="AL727" i="35"/>
  <c r="AK727" i="35"/>
  <c r="AJ727" i="35"/>
  <c r="AO726" i="35"/>
  <c r="AN726" i="35"/>
  <c r="AM726" i="35"/>
  <c r="AL726" i="35"/>
  <c r="AK726" i="35"/>
  <c r="AJ726" i="35"/>
  <c r="AO725" i="35"/>
  <c r="AN725" i="35"/>
  <c r="AM725" i="35"/>
  <c r="AL725" i="35"/>
  <c r="AK725" i="35"/>
  <c r="AJ725" i="35"/>
  <c r="AO724" i="35"/>
  <c r="AN724" i="35"/>
  <c r="AM724" i="35"/>
  <c r="AL724" i="35"/>
  <c r="AK724" i="35"/>
  <c r="AJ724" i="35"/>
  <c r="AO723" i="35"/>
  <c r="AN723" i="35"/>
  <c r="AM723" i="35"/>
  <c r="AL723" i="35"/>
  <c r="AK723" i="35"/>
  <c r="AJ723" i="35"/>
  <c r="AO722" i="35"/>
  <c r="AN722" i="35"/>
  <c r="AM722" i="35"/>
  <c r="AL722" i="35"/>
  <c r="AK722" i="35"/>
  <c r="AJ722" i="35"/>
  <c r="AO721" i="35"/>
  <c r="AN721" i="35"/>
  <c r="AM721" i="35"/>
  <c r="AL721" i="35"/>
  <c r="AK721" i="35"/>
  <c r="AJ721" i="35"/>
  <c r="AO720" i="35"/>
  <c r="AN720" i="35"/>
  <c r="AM720" i="35"/>
  <c r="AL720" i="35"/>
  <c r="AK720" i="35"/>
  <c r="AJ720" i="35"/>
  <c r="AO719" i="35"/>
  <c r="AN719" i="35"/>
  <c r="AM719" i="35"/>
  <c r="AL719" i="35"/>
  <c r="AK719" i="35"/>
  <c r="AJ719" i="35"/>
  <c r="AO718" i="35"/>
  <c r="AN718" i="35"/>
  <c r="AM718" i="35"/>
  <c r="AL718" i="35"/>
  <c r="AK718" i="35"/>
  <c r="AJ718" i="35"/>
  <c r="AO717" i="35"/>
  <c r="AN717" i="35"/>
  <c r="AM717" i="35"/>
  <c r="AL717" i="35"/>
  <c r="AK717" i="35"/>
  <c r="AJ717" i="35"/>
  <c r="AO716" i="35"/>
  <c r="AN716" i="35"/>
  <c r="AM716" i="35"/>
  <c r="AL716" i="35"/>
  <c r="AK716" i="35"/>
  <c r="AJ716" i="35"/>
  <c r="AO715" i="35"/>
  <c r="AN715" i="35"/>
  <c r="AM715" i="35"/>
  <c r="AL715" i="35"/>
  <c r="AK715" i="35"/>
  <c r="AJ715" i="35"/>
  <c r="AO714" i="35"/>
  <c r="AN714" i="35"/>
  <c r="AM714" i="35"/>
  <c r="AL714" i="35"/>
  <c r="AK714" i="35"/>
  <c r="AJ714" i="35"/>
  <c r="AO713" i="35"/>
  <c r="AN713" i="35"/>
  <c r="AM713" i="35"/>
  <c r="AL713" i="35"/>
  <c r="AK713" i="35"/>
  <c r="AJ713" i="35"/>
  <c r="AO712" i="35"/>
  <c r="AN712" i="35"/>
  <c r="AM712" i="35"/>
  <c r="AL712" i="35"/>
  <c r="AK712" i="35"/>
  <c r="AJ712" i="35"/>
  <c r="AO711" i="35"/>
  <c r="AN711" i="35"/>
  <c r="AM711" i="35"/>
  <c r="AL711" i="35"/>
  <c r="AK711" i="35"/>
  <c r="AJ711" i="35"/>
  <c r="AO710" i="35"/>
  <c r="AN710" i="35"/>
  <c r="AM710" i="35"/>
  <c r="AL710" i="35"/>
  <c r="AK710" i="35"/>
  <c r="AJ710" i="35"/>
  <c r="AO709" i="35"/>
  <c r="AN709" i="35"/>
  <c r="AM709" i="35"/>
  <c r="AL709" i="35"/>
  <c r="AK709" i="35"/>
  <c r="AJ709" i="35"/>
  <c r="AO708" i="35"/>
  <c r="AN708" i="35"/>
  <c r="AM708" i="35"/>
  <c r="AL708" i="35"/>
  <c r="AK708" i="35"/>
  <c r="AJ708" i="35"/>
  <c r="AO707" i="35"/>
  <c r="AN707" i="35"/>
  <c r="AM707" i="35"/>
  <c r="AL707" i="35"/>
  <c r="AK707" i="35"/>
  <c r="AJ707" i="35"/>
  <c r="AO706" i="35"/>
  <c r="AN706" i="35"/>
  <c r="AM706" i="35"/>
  <c r="AL706" i="35"/>
  <c r="AK706" i="35"/>
  <c r="AJ706" i="35"/>
  <c r="AO705" i="35"/>
  <c r="AN705" i="35"/>
  <c r="AM705" i="35"/>
  <c r="AL705" i="35"/>
  <c r="AK705" i="35"/>
  <c r="AJ705" i="35"/>
  <c r="AO704" i="35"/>
  <c r="AN704" i="35"/>
  <c r="AM704" i="35"/>
  <c r="AL704" i="35"/>
  <c r="AK704" i="35"/>
  <c r="AJ704" i="35"/>
  <c r="AO703" i="35"/>
  <c r="AN703" i="35"/>
  <c r="AM703" i="35"/>
  <c r="AL703" i="35"/>
  <c r="AK703" i="35"/>
  <c r="AJ703" i="35"/>
  <c r="AO702" i="35"/>
  <c r="AN702" i="35"/>
  <c r="AM702" i="35"/>
  <c r="AL702" i="35"/>
  <c r="AK702" i="35"/>
  <c r="AJ702" i="35"/>
  <c r="AO701" i="35"/>
  <c r="AN701" i="35"/>
  <c r="AM701" i="35"/>
  <c r="AL701" i="35"/>
  <c r="AK701" i="35"/>
  <c r="AJ701" i="35"/>
  <c r="AO700" i="35"/>
  <c r="AN700" i="35"/>
  <c r="AM700" i="35"/>
  <c r="AL700" i="35"/>
  <c r="AK700" i="35"/>
  <c r="AJ700" i="35"/>
  <c r="AO699" i="35"/>
  <c r="AN699" i="35"/>
  <c r="AM699" i="35"/>
  <c r="AL699" i="35"/>
  <c r="AK699" i="35"/>
  <c r="AJ699" i="35"/>
  <c r="AO698" i="35"/>
  <c r="AN698" i="35"/>
  <c r="AM698" i="35"/>
  <c r="AL698" i="35"/>
  <c r="AK698" i="35"/>
  <c r="AJ698" i="35"/>
  <c r="AO697" i="35"/>
  <c r="AN697" i="35"/>
  <c r="AM697" i="35"/>
  <c r="AL697" i="35"/>
  <c r="AK697" i="35"/>
  <c r="AJ697" i="35"/>
  <c r="AO696" i="35"/>
  <c r="AN696" i="35"/>
  <c r="AM696" i="35"/>
  <c r="AL696" i="35"/>
  <c r="AK696" i="35"/>
  <c r="AJ696" i="35"/>
  <c r="AO695" i="35"/>
  <c r="AN695" i="35"/>
  <c r="AM695" i="35"/>
  <c r="AL695" i="35"/>
  <c r="AK695" i="35"/>
  <c r="AJ695" i="35"/>
  <c r="AO694" i="35"/>
  <c r="AN694" i="35"/>
  <c r="AM694" i="35"/>
  <c r="AL694" i="35"/>
  <c r="AK694" i="35"/>
  <c r="AJ694" i="35"/>
  <c r="AO693" i="35"/>
  <c r="AN693" i="35"/>
  <c r="AM693" i="35"/>
  <c r="AL693" i="35"/>
  <c r="AK693" i="35"/>
  <c r="AJ693" i="35"/>
  <c r="AO692" i="35"/>
  <c r="AN692" i="35"/>
  <c r="AM692" i="35"/>
  <c r="AL692" i="35"/>
  <c r="AK692" i="35"/>
  <c r="AJ692" i="35"/>
  <c r="AO691" i="35"/>
  <c r="AN691" i="35"/>
  <c r="AM691" i="35"/>
  <c r="AL691" i="35"/>
  <c r="AK691" i="35"/>
  <c r="AJ691" i="35"/>
  <c r="AO690" i="35"/>
  <c r="AN690" i="35"/>
  <c r="AM690" i="35"/>
  <c r="AL690" i="35"/>
  <c r="AK690" i="35"/>
  <c r="AJ690" i="35"/>
  <c r="AO689" i="35"/>
  <c r="AN689" i="35"/>
  <c r="AM689" i="35"/>
  <c r="AL689" i="35"/>
  <c r="AK689" i="35"/>
  <c r="AJ689" i="35"/>
  <c r="AO688" i="35"/>
  <c r="AN688" i="35"/>
  <c r="AM688" i="35"/>
  <c r="AL688" i="35"/>
  <c r="AK688" i="35"/>
  <c r="AJ688" i="35"/>
  <c r="AO687" i="35"/>
  <c r="AN687" i="35"/>
  <c r="AM687" i="35"/>
  <c r="AL687" i="35"/>
  <c r="AK687" i="35"/>
  <c r="AJ687" i="35"/>
  <c r="AO686" i="35"/>
  <c r="AN686" i="35"/>
  <c r="AM686" i="35"/>
  <c r="AL686" i="35"/>
  <c r="AK686" i="35"/>
  <c r="AJ686" i="35"/>
  <c r="AO685" i="35"/>
  <c r="AN685" i="35"/>
  <c r="AM685" i="35"/>
  <c r="AL685" i="35"/>
  <c r="AK685" i="35"/>
  <c r="AJ685" i="35"/>
  <c r="AO684" i="35"/>
  <c r="AN684" i="35"/>
  <c r="AM684" i="35"/>
  <c r="AL684" i="35"/>
  <c r="AK684" i="35"/>
  <c r="AJ684" i="35"/>
  <c r="AO683" i="35"/>
  <c r="AN683" i="35"/>
  <c r="AM683" i="35"/>
  <c r="AL683" i="35"/>
  <c r="AK683" i="35"/>
  <c r="AJ683" i="35"/>
  <c r="AO682" i="35"/>
  <c r="AN682" i="35"/>
  <c r="AM682" i="35"/>
  <c r="AL682" i="35"/>
  <c r="AK682" i="35"/>
  <c r="AJ682" i="35"/>
  <c r="AO681" i="35"/>
  <c r="AN681" i="35"/>
  <c r="AM681" i="35"/>
  <c r="AL681" i="35"/>
  <c r="AK681" i="35"/>
  <c r="AJ681" i="35"/>
  <c r="AO680" i="35"/>
  <c r="AN680" i="35"/>
  <c r="AM680" i="35"/>
  <c r="AL680" i="35"/>
  <c r="AK680" i="35"/>
  <c r="AJ680" i="35"/>
  <c r="AO679" i="35"/>
  <c r="AN679" i="35"/>
  <c r="AM679" i="35"/>
  <c r="AL679" i="35"/>
  <c r="AK679" i="35"/>
  <c r="AJ679" i="35"/>
  <c r="AO678" i="35"/>
  <c r="AN678" i="35"/>
  <c r="AM678" i="35"/>
  <c r="AL678" i="35"/>
  <c r="AK678" i="35"/>
  <c r="AJ678" i="35"/>
  <c r="AO677" i="35"/>
  <c r="AN677" i="35"/>
  <c r="AM677" i="35"/>
  <c r="AL677" i="35"/>
  <c r="AK677" i="35"/>
  <c r="AJ677" i="35"/>
  <c r="AO676" i="35"/>
  <c r="AN676" i="35"/>
  <c r="AM676" i="35"/>
  <c r="AL676" i="35"/>
  <c r="AK676" i="35"/>
  <c r="AJ676" i="35"/>
  <c r="AO675" i="35"/>
  <c r="AN675" i="35"/>
  <c r="AM675" i="35"/>
  <c r="AL675" i="35"/>
  <c r="AK675" i="35"/>
  <c r="AJ675" i="35"/>
  <c r="AO674" i="35"/>
  <c r="AN674" i="35"/>
  <c r="AM674" i="35"/>
  <c r="AL674" i="35"/>
  <c r="AK674" i="35"/>
  <c r="AJ674" i="35"/>
  <c r="AO673" i="35"/>
  <c r="AN673" i="35"/>
  <c r="AM673" i="35"/>
  <c r="AL673" i="35"/>
  <c r="AK673" i="35"/>
  <c r="AJ673" i="35"/>
  <c r="AO672" i="35"/>
  <c r="AN672" i="35"/>
  <c r="AM672" i="35"/>
  <c r="AL672" i="35"/>
  <c r="AK672" i="35"/>
  <c r="AJ672" i="35"/>
  <c r="AO671" i="35"/>
  <c r="AN671" i="35"/>
  <c r="AM671" i="35"/>
  <c r="AL671" i="35"/>
  <c r="AK671" i="35"/>
  <c r="AJ671" i="35"/>
  <c r="AO670" i="35"/>
  <c r="AN670" i="35"/>
  <c r="AM670" i="35"/>
  <c r="AL670" i="35"/>
  <c r="AK670" i="35"/>
  <c r="AJ670" i="35"/>
  <c r="AO669" i="35"/>
  <c r="AN669" i="35"/>
  <c r="AM669" i="35"/>
  <c r="AL669" i="35"/>
  <c r="AK669" i="35"/>
  <c r="AJ669" i="35"/>
  <c r="AO668" i="35"/>
  <c r="AN668" i="35"/>
  <c r="AM668" i="35"/>
  <c r="AL668" i="35"/>
  <c r="AK668" i="35"/>
  <c r="AJ668" i="35"/>
  <c r="AO667" i="35"/>
  <c r="AN667" i="35"/>
  <c r="AM667" i="35"/>
  <c r="AL667" i="35"/>
  <c r="AK667" i="35"/>
  <c r="AJ667" i="35"/>
  <c r="AO666" i="35"/>
  <c r="AN666" i="35"/>
  <c r="AM666" i="35"/>
  <c r="AL666" i="35"/>
  <c r="AK666" i="35"/>
  <c r="AJ666" i="35"/>
  <c r="AO665" i="35"/>
  <c r="AN665" i="35"/>
  <c r="AM665" i="35"/>
  <c r="AL665" i="35"/>
  <c r="AK665" i="35"/>
  <c r="AJ665" i="35"/>
  <c r="AO664" i="35"/>
  <c r="AN664" i="35"/>
  <c r="AM664" i="35"/>
  <c r="AL664" i="35"/>
  <c r="AK664" i="35"/>
  <c r="AJ664" i="35"/>
  <c r="AO663" i="35"/>
  <c r="AN663" i="35"/>
  <c r="AM663" i="35"/>
  <c r="AL663" i="35"/>
  <c r="AK663" i="35"/>
  <c r="AJ663" i="35"/>
  <c r="AO662" i="35"/>
  <c r="AN662" i="35"/>
  <c r="AM662" i="35"/>
  <c r="AL662" i="35"/>
  <c r="AK662" i="35"/>
  <c r="AJ662" i="35"/>
  <c r="AO661" i="35"/>
  <c r="AN661" i="35"/>
  <c r="AM661" i="35"/>
  <c r="AL661" i="35"/>
  <c r="AK661" i="35"/>
  <c r="AJ661" i="35"/>
  <c r="AO660" i="35"/>
  <c r="AN660" i="35"/>
  <c r="AM660" i="35"/>
  <c r="AL660" i="35"/>
  <c r="AK660" i="35"/>
  <c r="AJ660" i="35"/>
  <c r="AO659" i="35"/>
  <c r="AN659" i="35"/>
  <c r="AM659" i="35"/>
  <c r="AL659" i="35"/>
  <c r="AK659" i="35"/>
  <c r="AJ659" i="35"/>
  <c r="AO658" i="35"/>
  <c r="AN658" i="35"/>
  <c r="AM658" i="35"/>
  <c r="AL658" i="35"/>
  <c r="AK658" i="35"/>
  <c r="AJ658" i="35"/>
  <c r="AO657" i="35"/>
  <c r="AN657" i="35"/>
  <c r="AM657" i="35"/>
  <c r="AL657" i="35"/>
  <c r="AK657" i="35"/>
  <c r="AJ657" i="35"/>
  <c r="AO656" i="35"/>
  <c r="AN656" i="35"/>
  <c r="AM656" i="35"/>
  <c r="AL656" i="35"/>
  <c r="AK656" i="35"/>
  <c r="AJ656" i="35"/>
  <c r="AO655" i="35"/>
  <c r="AN655" i="35"/>
  <c r="AM655" i="35"/>
  <c r="AL655" i="35"/>
  <c r="AK655" i="35"/>
  <c r="AJ655" i="35"/>
  <c r="AO654" i="35"/>
  <c r="AN654" i="35"/>
  <c r="AM654" i="35"/>
  <c r="AL654" i="35"/>
  <c r="AK654" i="35"/>
  <c r="AJ654" i="35"/>
  <c r="AO653" i="35"/>
  <c r="AN653" i="35"/>
  <c r="AM653" i="35"/>
  <c r="AL653" i="35"/>
  <c r="AK653" i="35"/>
  <c r="AJ653" i="35"/>
  <c r="AO652" i="35"/>
  <c r="AN652" i="35"/>
  <c r="AM652" i="35"/>
  <c r="AL652" i="35"/>
  <c r="AK652" i="35"/>
  <c r="AJ652" i="35"/>
  <c r="AO651" i="35"/>
  <c r="AN651" i="35"/>
  <c r="AM651" i="35"/>
  <c r="AL651" i="35"/>
  <c r="AK651" i="35"/>
  <c r="AJ651" i="35"/>
  <c r="AO650" i="35"/>
  <c r="AN650" i="35"/>
  <c r="AM650" i="35"/>
  <c r="AL650" i="35"/>
  <c r="AK650" i="35"/>
  <c r="AJ650" i="35"/>
  <c r="AO649" i="35"/>
  <c r="AN649" i="35"/>
  <c r="AM649" i="35"/>
  <c r="AL649" i="35"/>
  <c r="AK649" i="35"/>
  <c r="AJ649" i="35"/>
  <c r="AO648" i="35"/>
  <c r="AN648" i="35"/>
  <c r="AM648" i="35"/>
  <c r="AL648" i="35"/>
  <c r="AK648" i="35"/>
  <c r="AJ648" i="35"/>
  <c r="AO647" i="35"/>
  <c r="AN647" i="35"/>
  <c r="AM647" i="35"/>
  <c r="AL647" i="35"/>
  <c r="AK647" i="35"/>
  <c r="AJ647" i="35"/>
  <c r="AO646" i="35"/>
  <c r="AN646" i="35"/>
  <c r="AM646" i="35"/>
  <c r="AL646" i="35"/>
  <c r="AK646" i="35"/>
  <c r="AJ646" i="35"/>
  <c r="AO645" i="35"/>
  <c r="AN645" i="35"/>
  <c r="AM645" i="35"/>
  <c r="AL645" i="35"/>
  <c r="AK645" i="35"/>
  <c r="AJ645" i="35"/>
  <c r="AO644" i="35"/>
  <c r="AN644" i="35"/>
  <c r="AM644" i="35"/>
  <c r="AL644" i="35"/>
  <c r="AK644" i="35"/>
  <c r="AJ644" i="35"/>
  <c r="AO643" i="35"/>
  <c r="AN643" i="35"/>
  <c r="AM643" i="35"/>
  <c r="AL643" i="35"/>
  <c r="AK643" i="35"/>
  <c r="AJ643" i="35"/>
  <c r="AO642" i="35"/>
  <c r="AN642" i="35"/>
  <c r="AM642" i="35"/>
  <c r="AL642" i="35"/>
  <c r="AK642" i="35"/>
  <c r="AJ642" i="35"/>
  <c r="AO641" i="35"/>
  <c r="AN641" i="35"/>
  <c r="AM641" i="35"/>
  <c r="AL641" i="35"/>
  <c r="AK641" i="35"/>
  <c r="AJ641" i="35"/>
  <c r="AO640" i="35"/>
  <c r="AN640" i="35"/>
  <c r="AM640" i="35"/>
  <c r="AL640" i="35"/>
  <c r="AK640" i="35"/>
  <c r="AJ640" i="35"/>
  <c r="AO639" i="35"/>
  <c r="AN639" i="35"/>
  <c r="AM639" i="35"/>
  <c r="AL639" i="35"/>
  <c r="AK639" i="35"/>
  <c r="AJ639" i="35"/>
  <c r="AO638" i="35"/>
  <c r="AN638" i="35"/>
  <c r="AM638" i="35"/>
  <c r="AL638" i="35"/>
  <c r="AK638" i="35"/>
  <c r="AJ638" i="35"/>
  <c r="AO637" i="35"/>
  <c r="AN637" i="35"/>
  <c r="AM637" i="35"/>
  <c r="AL637" i="35"/>
  <c r="AK637" i="35"/>
  <c r="AJ637" i="35"/>
  <c r="AO636" i="35"/>
  <c r="AN636" i="35"/>
  <c r="AM636" i="35"/>
  <c r="AL636" i="35"/>
  <c r="AK636" i="35"/>
  <c r="AJ636" i="35"/>
  <c r="AO635" i="35"/>
  <c r="AN635" i="35"/>
  <c r="AM635" i="35"/>
  <c r="AL635" i="35"/>
  <c r="AK635" i="35"/>
  <c r="AJ635" i="35"/>
  <c r="AO634" i="35"/>
  <c r="AN634" i="35"/>
  <c r="AM634" i="35"/>
  <c r="AL634" i="35"/>
  <c r="AK634" i="35"/>
  <c r="AJ634" i="35"/>
  <c r="AO633" i="35"/>
  <c r="AN633" i="35"/>
  <c r="AM633" i="35"/>
  <c r="AL633" i="35"/>
  <c r="AK633" i="35"/>
  <c r="AJ633" i="35"/>
  <c r="AO632" i="35"/>
  <c r="AN632" i="35"/>
  <c r="AM632" i="35"/>
  <c r="AL632" i="35"/>
  <c r="AK632" i="35"/>
  <c r="AJ632" i="35"/>
  <c r="AO631" i="35"/>
  <c r="AN631" i="35"/>
  <c r="AM631" i="35"/>
  <c r="AL631" i="35"/>
  <c r="AK631" i="35"/>
  <c r="AJ631" i="35"/>
  <c r="AO630" i="35"/>
  <c r="AN630" i="35"/>
  <c r="AM630" i="35"/>
  <c r="AL630" i="35"/>
  <c r="AK630" i="35"/>
  <c r="AJ630" i="35"/>
  <c r="AO629" i="35"/>
  <c r="AN629" i="35"/>
  <c r="AM629" i="35"/>
  <c r="AL629" i="35"/>
  <c r="AK629" i="35"/>
  <c r="AJ629" i="35"/>
  <c r="AO628" i="35"/>
  <c r="AN628" i="35"/>
  <c r="AM628" i="35"/>
  <c r="AL628" i="35"/>
  <c r="AK628" i="35"/>
  <c r="AJ628" i="35"/>
  <c r="AO627" i="35"/>
  <c r="AN627" i="35"/>
  <c r="AM627" i="35"/>
  <c r="AL627" i="35"/>
  <c r="AK627" i="35"/>
  <c r="AJ627" i="35"/>
  <c r="AO626" i="35"/>
  <c r="AN626" i="35"/>
  <c r="AM626" i="35"/>
  <c r="AL626" i="35"/>
  <c r="AK626" i="35"/>
  <c r="AJ626" i="35"/>
  <c r="AO625" i="35"/>
  <c r="AN625" i="35"/>
  <c r="AM625" i="35"/>
  <c r="AL625" i="35"/>
  <c r="AK625" i="35"/>
  <c r="AJ625" i="35"/>
  <c r="AO624" i="35"/>
  <c r="AN624" i="35"/>
  <c r="AM624" i="35"/>
  <c r="AL624" i="35"/>
  <c r="AK624" i="35"/>
  <c r="AJ624" i="35"/>
  <c r="AO623" i="35"/>
  <c r="AN623" i="35"/>
  <c r="AM623" i="35"/>
  <c r="AL623" i="35"/>
  <c r="AK623" i="35"/>
  <c r="AJ623" i="35"/>
  <c r="AO622" i="35"/>
  <c r="AN622" i="35"/>
  <c r="AM622" i="35"/>
  <c r="AL622" i="35"/>
  <c r="AK622" i="35"/>
  <c r="AJ622" i="35"/>
  <c r="AO621" i="35"/>
  <c r="AN621" i="35"/>
  <c r="AM621" i="35"/>
  <c r="AL621" i="35"/>
  <c r="AK621" i="35"/>
  <c r="AJ621" i="35"/>
  <c r="AO620" i="35"/>
  <c r="AN620" i="35"/>
  <c r="AM620" i="35"/>
  <c r="AL620" i="35"/>
  <c r="AK620" i="35"/>
  <c r="AJ620" i="35"/>
  <c r="AO619" i="35"/>
  <c r="AN619" i="35"/>
  <c r="AM619" i="35"/>
  <c r="AL619" i="35"/>
  <c r="AK619" i="35"/>
  <c r="AJ619" i="35"/>
  <c r="AO618" i="35"/>
  <c r="AN618" i="35"/>
  <c r="AM618" i="35"/>
  <c r="AL618" i="35"/>
  <c r="AK618" i="35"/>
  <c r="AJ618" i="35"/>
  <c r="AO617" i="35"/>
  <c r="AN617" i="35"/>
  <c r="AM617" i="35"/>
  <c r="AL617" i="35"/>
  <c r="AK617" i="35"/>
  <c r="AJ617" i="35"/>
  <c r="AO616" i="35"/>
  <c r="AN616" i="35"/>
  <c r="AM616" i="35"/>
  <c r="AL616" i="35"/>
  <c r="AK616" i="35"/>
  <c r="AJ616" i="35"/>
  <c r="AO615" i="35"/>
  <c r="AN615" i="35"/>
  <c r="AM615" i="35"/>
  <c r="AL615" i="35"/>
  <c r="AK615" i="35"/>
  <c r="AJ615" i="35"/>
  <c r="AO614" i="35"/>
  <c r="AN614" i="35"/>
  <c r="AM614" i="35"/>
  <c r="AL614" i="35"/>
  <c r="AK614" i="35"/>
  <c r="AJ614" i="35"/>
  <c r="AO613" i="35"/>
  <c r="AN613" i="35"/>
  <c r="AM613" i="35"/>
  <c r="AL613" i="35"/>
  <c r="AK613" i="35"/>
  <c r="AJ613" i="35"/>
  <c r="AO612" i="35"/>
  <c r="AN612" i="35"/>
  <c r="AM612" i="35"/>
  <c r="AL612" i="35"/>
  <c r="AK612" i="35"/>
  <c r="AJ612" i="35"/>
  <c r="AO611" i="35"/>
  <c r="AN611" i="35"/>
  <c r="AM611" i="35"/>
  <c r="AL611" i="35"/>
  <c r="AK611" i="35"/>
  <c r="AJ611" i="35"/>
  <c r="AO610" i="35"/>
  <c r="AN610" i="35"/>
  <c r="AM610" i="35"/>
  <c r="AL610" i="35"/>
  <c r="AK610" i="35"/>
  <c r="AJ610" i="35"/>
  <c r="AO609" i="35"/>
  <c r="AN609" i="35"/>
  <c r="AM609" i="35"/>
  <c r="AL609" i="35"/>
  <c r="AK609" i="35"/>
  <c r="AJ609" i="35"/>
  <c r="AO608" i="35"/>
  <c r="AN608" i="35"/>
  <c r="AM608" i="35"/>
  <c r="AL608" i="35"/>
  <c r="AK608" i="35"/>
  <c r="AJ608" i="35"/>
  <c r="AO607" i="35"/>
  <c r="AN607" i="35"/>
  <c r="AM607" i="35"/>
  <c r="AL607" i="35"/>
  <c r="AK607" i="35"/>
  <c r="AJ607" i="35"/>
  <c r="AO606" i="35"/>
  <c r="BC24" i="31" s="1"/>
  <c r="AN606" i="35"/>
  <c r="BB24" i="31" s="1"/>
  <c r="AM606" i="35"/>
  <c r="BA24" i="31" s="1"/>
  <c r="AL606" i="35"/>
  <c r="AZ24" i="31" s="1"/>
  <c r="AK606" i="35"/>
  <c r="AY24" i="31" s="1"/>
  <c r="AJ606" i="35"/>
  <c r="AX24" i="31" s="1"/>
  <c r="AO605" i="35"/>
  <c r="BC23" i="31" s="1"/>
  <c r="AN605" i="35"/>
  <c r="BB23" i="31" s="1"/>
  <c r="AM605" i="35"/>
  <c r="BA23" i="31" s="1"/>
  <c r="AL605" i="35"/>
  <c r="AZ23" i="31" s="1"/>
  <c r="AK605" i="35"/>
  <c r="AY23" i="31" s="1"/>
  <c r="AJ605" i="35"/>
  <c r="AX23" i="31" s="1"/>
  <c r="AO604" i="35"/>
  <c r="BC22" i="31" s="1"/>
  <c r="AN604" i="35"/>
  <c r="BB22" i="31" s="1"/>
  <c r="AM604" i="35"/>
  <c r="BA22" i="31" s="1"/>
  <c r="AL604" i="35"/>
  <c r="AZ22" i="31" s="1"/>
  <c r="AK604" i="35"/>
  <c r="AY22" i="31" s="1"/>
  <c r="AJ604" i="35"/>
  <c r="AX22" i="31" s="1"/>
  <c r="AO603" i="35"/>
  <c r="AN603" i="35"/>
  <c r="AM603" i="35"/>
  <c r="AL603" i="35"/>
  <c r="AK603" i="35"/>
  <c r="AJ603" i="35"/>
  <c r="AO602" i="35"/>
  <c r="AN602" i="35"/>
  <c r="AM602" i="35"/>
  <c r="AL602" i="35"/>
  <c r="AK602" i="35"/>
  <c r="AJ602" i="35"/>
  <c r="AO601" i="35"/>
  <c r="AN601" i="35"/>
  <c r="AM601" i="35"/>
  <c r="AL601" i="35"/>
  <c r="AK601" i="35"/>
  <c r="AJ601" i="35"/>
  <c r="AO600" i="35"/>
  <c r="AN600" i="35"/>
  <c r="AM600" i="35"/>
  <c r="AL600" i="35"/>
  <c r="AK600" i="35"/>
  <c r="AJ600" i="35"/>
  <c r="AO599" i="35"/>
  <c r="AN599" i="35"/>
  <c r="AM599" i="35"/>
  <c r="AL599" i="35"/>
  <c r="AK599" i="35"/>
  <c r="AJ599" i="35"/>
  <c r="AO598" i="35"/>
  <c r="AN598" i="35"/>
  <c r="AM598" i="35"/>
  <c r="AL598" i="35"/>
  <c r="AK598" i="35"/>
  <c r="AJ598" i="35"/>
  <c r="AO597" i="35"/>
  <c r="AN597" i="35"/>
  <c r="AM597" i="35"/>
  <c r="AL597" i="35"/>
  <c r="AK597" i="35"/>
  <c r="AJ597" i="35"/>
  <c r="AO596" i="35"/>
  <c r="AN596" i="35"/>
  <c r="AM596" i="35"/>
  <c r="AL596" i="35"/>
  <c r="AK596" i="35"/>
  <c r="AJ596" i="35"/>
  <c r="AO595" i="35"/>
  <c r="AN595" i="35"/>
  <c r="AM595" i="35"/>
  <c r="AL595" i="35"/>
  <c r="AK595" i="35"/>
  <c r="AJ595" i="35"/>
  <c r="AO594" i="35"/>
  <c r="AN594" i="35"/>
  <c r="AM594" i="35"/>
  <c r="AL594" i="35"/>
  <c r="AK594" i="35"/>
  <c r="AJ594" i="35"/>
  <c r="AO593" i="35"/>
  <c r="AN593" i="35"/>
  <c r="AM593" i="35"/>
  <c r="AL593" i="35"/>
  <c r="AK593" i="35"/>
  <c r="AJ593" i="35"/>
  <c r="AO592" i="35"/>
  <c r="AN592" i="35"/>
  <c r="AM592" i="35"/>
  <c r="AL592" i="35"/>
  <c r="AK592" i="35"/>
  <c r="AJ592" i="35"/>
  <c r="AO591" i="35"/>
  <c r="AN591" i="35"/>
  <c r="AM591" i="35"/>
  <c r="AL591" i="35"/>
  <c r="AK591" i="35"/>
  <c r="AJ591" i="35"/>
  <c r="AO590" i="35"/>
  <c r="AN590" i="35"/>
  <c r="AM590" i="35"/>
  <c r="AL590" i="35"/>
  <c r="AK590" i="35"/>
  <c r="AJ590" i="35"/>
  <c r="AO589" i="35"/>
  <c r="AN589" i="35"/>
  <c r="AM589" i="35"/>
  <c r="AL589" i="35"/>
  <c r="AK589" i="35"/>
  <c r="AJ589" i="35"/>
  <c r="AO588" i="35"/>
  <c r="AN588" i="35"/>
  <c r="AM588" i="35"/>
  <c r="AL588" i="35"/>
  <c r="AK588" i="35"/>
  <c r="AJ588" i="35"/>
  <c r="AO587" i="35"/>
  <c r="AN587" i="35"/>
  <c r="AM587" i="35"/>
  <c r="AL587" i="35"/>
  <c r="AK587" i="35"/>
  <c r="AJ587" i="35"/>
  <c r="AO586" i="35"/>
  <c r="AN586" i="35"/>
  <c r="AM586" i="35"/>
  <c r="AL586" i="35"/>
  <c r="AK586" i="35"/>
  <c r="AJ586" i="35"/>
  <c r="AO585" i="35"/>
  <c r="AN585" i="35"/>
  <c r="AM585" i="35"/>
  <c r="AL585" i="35"/>
  <c r="AK585" i="35"/>
  <c r="AJ585" i="35"/>
  <c r="AO584" i="35"/>
  <c r="AN584" i="35"/>
  <c r="AM584" i="35"/>
  <c r="AL584" i="35"/>
  <c r="AK584" i="35"/>
  <c r="AJ584" i="35"/>
  <c r="AO583" i="35"/>
  <c r="AN583" i="35"/>
  <c r="AM583" i="35"/>
  <c r="AL583" i="35"/>
  <c r="AK583" i="35"/>
  <c r="AJ583" i="35"/>
  <c r="AO582" i="35"/>
  <c r="AN582" i="35"/>
  <c r="AM582" i="35"/>
  <c r="AL582" i="35"/>
  <c r="AK582" i="35"/>
  <c r="AJ582" i="35"/>
  <c r="AO581" i="35"/>
  <c r="AN581" i="35"/>
  <c r="AM581" i="35"/>
  <c r="AL581" i="35"/>
  <c r="AK581" i="35"/>
  <c r="AJ581" i="35"/>
  <c r="AO580" i="35"/>
  <c r="AN580" i="35"/>
  <c r="AM580" i="35"/>
  <c r="AL580" i="35"/>
  <c r="AK580" i="35"/>
  <c r="AJ580" i="35"/>
  <c r="AO579" i="35"/>
  <c r="AN579" i="35"/>
  <c r="AM579" i="35"/>
  <c r="AL579" i="35"/>
  <c r="AK579" i="35"/>
  <c r="AJ579" i="35"/>
  <c r="AO578" i="35"/>
  <c r="AN578" i="35"/>
  <c r="AM578" i="35"/>
  <c r="AL578" i="35"/>
  <c r="AK578" i="35"/>
  <c r="AJ578" i="35"/>
  <c r="AO577" i="35"/>
  <c r="AN577" i="35"/>
  <c r="AM577" i="35"/>
  <c r="AL577" i="35"/>
  <c r="AK577" i="35"/>
  <c r="AJ577" i="35"/>
  <c r="AO576" i="35"/>
  <c r="AN576" i="35"/>
  <c r="AM576" i="35"/>
  <c r="AL576" i="35"/>
  <c r="AK576" i="35"/>
  <c r="AJ576" i="35"/>
  <c r="AO575" i="35"/>
  <c r="AN575" i="35"/>
  <c r="AM575" i="35"/>
  <c r="AL575" i="35"/>
  <c r="AK575" i="35"/>
  <c r="AJ575" i="35"/>
  <c r="AO574" i="35"/>
  <c r="AN574" i="35"/>
  <c r="AM574" i="35"/>
  <c r="AL574" i="35"/>
  <c r="AK574" i="35"/>
  <c r="AJ574" i="35"/>
  <c r="AO573" i="35"/>
  <c r="AN573" i="35"/>
  <c r="AM573" i="35"/>
  <c r="AL573" i="35"/>
  <c r="AK573" i="35"/>
  <c r="AJ573" i="35"/>
  <c r="AO572" i="35"/>
  <c r="AN572" i="35"/>
  <c r="AM572" i="35"/>
  <c r="AL572" i="35"/>
  <c r="AK572" i="35"/>
  <c r="AJ572" i="35"/>
  <c r="AO571" i="35"/>
  <c r="AN571" i="35"/>
  <c r="AM571" i="35"/>
  <c r="AL571" i="35"/>
  <c r="AK571" i="35"/>
  <c r="AJ571" i="35"/>
  <c r="AO570" i="35"/>
  <c r="AN570" i="35"/>
  <c r="AM570" i="35"/>
  <c r="AL570" i="35"/>
  <c r="AK570" i="35"/>
  <c r="AJ570" i="35"/>
  <c r="AO569" i="35"/>
  <c r="AN569" i="35"/>
  <c r="AM569" i="35"/>
  <c r="AL569" i="35"/>
  <c r="AK569" i="35"/>
  <c r="AJ569" i="35"/>
  <c r="AO568" i="35"/>
  <c r="BC17" i="31" s="1"/>
  <c r="AN568" i="35"/>
  <c r="BB17" i="31" s="1"/>
  <c r="AM568" i="35"/>
  <c r="BA17" i="31" s="1"/>
  <c r="AL568" i="35"/>
  <c r="AZ17" i="31" s="1"/>
  <c r="AK568" i="35"/>
  <c r="AY17" i="31" s="1"/>
  <c r="AJ568" i="35"/>
  <c r="AX17" i="31" s="1"/>
  <c r="AO567" i="35"/>
  <c r="BC16" i="31" s="1"/>
  <c r="AN567" i="35"/>
  <c r="BB16" i="31" s="1"/>
  <c r="AM567" i="35"/>
  <c r="BA16" i="31" s="1"/>
  <c r="AL567" i="35"/>
  <c r="AZ16" i="31" s="1"/>
  <c r="AK567" i="35"/>
  <c r="AY16" i="31" s="1"/>
  <c r="AJ567" i="35"/>
  <c r="AX16" i="31" s="1"/>
  <c r="AO566" i="35"/>
  <c r="AN566" i="35"/>
  <c r="AM566" i="35"/>
  <c r="AL566" i="35"/>
  <c r="AK566" i="35"/>
  <c r="AJ566" i="35"/>
  <c r="AO565" i="35"/>
  <c r="BC15" i="31" s="1"/>
  <c r="AN565" i="35"/>
  <c r="BB15" i="31" s="1"/>
  <c r="AM565" i="35"/>
  <c r="BA15" i="31" s="1"/>
  <c r="AL565" i="35"/>
  <c r="AZ15" i="31" s="1"/>
  <c r="AK565" i="35"/>
  <c r="AY15" i="31" s="1"/>
  <c r="AJ565" i="35"/>
  <c r="AX15" i="31" s="1"/>
  <c r="AO564" i="35"/>
  <c r="BC14" i="31" s="1"/>
  <c r="AN564" i="35"/>
  <c r="BB14" i="31" s="1"/>
  <c r="AM564" i="35"/>
  <c r="BA14" i="31" s="1"/>
  <c r="AL564" i="35"/>
  <c r="AZ14" i="31" s="1"/>
  <c r="AK564" i="35"/>
  <c r="AY14" i="31" s="1"/>
  <c r="AJ564" i="35"/>
  <c r="AX14" i="31" s="1"/>
  <c r="AO563" i="35"/>
  <c r="BC13" i="31" s="1"/>
  <c r="AN563" i="35"/>
  <c r="BB13" i="31" s="1"/>
  <c r="AM563" i="35"/>
  <c r="BA13" i="31" s="1"/>
  <c r="AL563" i="35"/>
  <c r="AZ13" i="31" s="1"/>
  <c r="AK563" i="35"/>
  <c r="AY13" i="31" s="1"/>
  <c r="AJ563" i="35"/>
  <c r="AX13" i="31" s="1"/>
  <c r="AO562" i="35"/>
  <c r="BC12" i="31" s="1"/>
  <c r="AN562" i="35"/>
  <c r="BB12" i="31" s="1"/>
  <c r="AM562" i="35"/>
  <c r="BA12" i="31" s="1"/>
  <c r="AL562" i="35"/>
  <c r="AZ12" i="31" s="1"/>
  <c r="AK562" i="35"/>
  <c r="AY12" i="31" s="1"/>
  <c r="AJ562" i="35"/>
  <c r="AX12" i="31" s="1"/>
  <c r="AO561" i="35"/>
  <c r="AN561" i="35"/>
  <c r="AM561" i="35"/>
  <c r="AL561" i="35"/>
  <c r="AK561" i="35"/>
  <c r="AJ561" i="35"/>
  <c r="AO560" i="35"/>
  <c r="AN560" i="35"/>
  <c r="AM560" i="35"/>
  <c r="AL560" i="35"/>
  <c r="AK560" i="35"/>
  <c r="AJ560" i="35"/>
  <c r="AO559" i="35"/>
  <c r="AN559" i="35"/>
  <c r="AM559" i="35"/>
  <c r="AL559" i="35"/>
  <c r="AK559" i="35"/>
  <c r="AJ559" i="35"/>
  <c r="AO558" i="35"/>
  <c r="AN558" i="35"/>
  <c r="AM558" i="35"/>
  <c r="AL558" i="35"/>
  <c r="AK558" i="35"/>
  <c r="AJ558" i="35"/>
  <c r="AO557" i="35"/>
  <c r="AN557" i="35"/>
  <c r="AM557" i="35"/>
  <c r="AL557" i="35"/>
  <c r="AK557" i="35"/>
  <c r="AJ557" i="35"/>
  <c r="AO556" i="35"/>
  <c r="AN556" i="35"/>
  <c r="AM556" i="35"/>
  <c r="AL556" i="35"/>
  <c r="AK556" i="35"/>
  <c r="AJ556" i="35"/>
  <c r="AO555" i="35"/>
  <c r="AN555" i="35"/>
  <c r="AM555" i="35"/>
  <c r="AL555" i="35"/>
  <c r="AK555" i="35"/>
  <c r="AJ555" i="35"/>
  <c r="AO554" i="35"/>
  <c r="AN554" i="35"/>
  <c r="AM554" i="35"/>
  <c r="AL554" i="35"/>
  <c r="AK554" i="35"/>
  <c r="AJ554" i="35"/>
  <c r="AO553" i="35"/>
  <c r="AN553" i="35"/>
  <c r="AM553" i="35"/>
  <c r="AL553" i="35"/>
  <c r="AK553" i="35"/>
  <c r="AJ553" i="35"/>
  <c r="AO552" i="35"/>
  <c r="AN552" i="35"/>
  <c r="AM552" i="35"/>
  <c r="AL552" i="35"/>
  <c r="AK552" i="35"/>
  <c r="AJ552" i="35"/>
  <c r="AO551" i="35"/>
  <c r="AN551" i="35"/>
  <c r="AM551" i="35"/>
  <c r="AL551" i="35"/>
  <c r="AK551" i="35"/>
  <c r="AJ551" i="35"/>
  <c r="AO550" i="35"/>
  <c r="AN550" i="35"/>
  <c r="AM550" i="35"/>
  <c r="AL550" i="35"/>
  <c r="AZ8" i="31" s="1"/>
  <c r="AK550" i="35"/>
  <c r="AY8" i="31" s="1"/>
  <c r="AJ550" i="35"/>
  <c r="AO549" i="35"/>
  <c r="AN549" i="35"/>
  <c r="AM549" i="35"/>
  <c r="AL549" i="35"/>
  <c r="AK549" i="35"/>
  <c r="AJ549" i="35"/>
  <c r="AX7" i="31" s="1"/>
  <c r="AO548" i="35"/>
  <c r="BC6" i="31" s="1"/>
  <c r="AN548" i="35"/>
  <c r="BB6" i="31" s="1"/>
  <c r="AM548" i="35"/>
  <c r="BA6" i="31" s="1"/>
  <c r="AL548" i="35"/>
  <c r="AZ6" i="31" s="1"/>
  <c r="AK548" i="35"/>
  <c r="AY6" i="31" s="1"/>
  <c r="AJ548" i="35"/>
  <c r="AX6" i="31" s="1"/>
  <c r="AO547" i="35"/>
  <c r="AN547" i="35"/>
  <c r="AM547" i="35"/>
  <c r="AL547" i="35"/>
  <c r="AK547" i="35"/>
  <c r="AJ547" i="35"/>
  <c r="AO546" i="35"/>
  <c r="AN546" i="35"/>
  <c r="AM546" i="35"/>
  <c r="AL546" i="35"/>
  <c r="AK546" i="35"/>
  <c r="AJ546" i="35"/>
  <c r="AO545" i="35"/>
  <c r="AN545" i="35"/>
  <c r="AM545" i="35"/>
  <c r="AL545" i="35"/>
  <c r="AK545" i="35"/>
  <c r="AJ545" i="35"/>
  <c r="AO544" i="35"/>
  <c r="AN544" i="35"/>
  <c r="AM544" i="35"/>
  <c r="AL544" i="35"/>
  <c r="AK544" i="35"/>
  <c r="AJ544" i="35"/>
  <c r="AO543" i="35"/>
  <c r="AN543" i="35"/>
  <c r="AM543" i="35"/>
  <c r="AL543" i="35"/>
  <c r="AK543" i="35"/>
  <c r="AJ543" i="35"/>
  <c r="AO542" i="35"/>
  <c r="AN542" i="35"/>
  <c r="AM542" i="35"/>
  <c r="AL542" i="35"/>
  <c r="AK542" i="35"/>
  <c r="AJ542" i="35"/>
  <c r="AO541" i="35"/>
  <c r="AN541" i="35"/>
  <c r="AM541" i="35"/>
  <c r="AL541" i="35"/>
  <c r="AK541" i="35"/>
  <c r="AJ541" i="35"/>
  <c r="AO540" i="35"/>
  <c r="AN540" i="35"/>
  <c r="AM540" i="35"/>
  <c r="AL540" i="35"/>
  <c r="AK540" i="35"/>
  <c r="AJ540" i="35"/>
  <c r="AO539" i="35"/>
  <c r="AN539" i="35"/>
  <c r="AM539" i="35"/>
  <c r="AL539" i="35"/>
  <c r="AK539" i="35"/>
  <c r="AJ539" i="35"/>
  <c r="AO538" i="35"/>
  <c r="AN538" i="35"/>
  <c r="AM538" i="35"/>
  <c r="AL538" i="35"/>
  <c r="AK538" i="35"/>
  <c r="AJ538" i="35"/>
  <c r="AO537" i="35"/>
  <c r="AN537" i="35"/>
  <c r="AM537" i="35"/>
  <c r="AL537" i="35"/>
  <c r="AK537" i="35"/>
  <c r="AJ537" i="35"/>
  <c r="AO536" i="35"/>
  <c r="AN536" i="35"/>
  <c r="AM536" i="35"/>
  <c r="AL536" i="35"/>
  <c r="AK536" i="35"/>
  <c r="AJ536" i="35"/>
  <c r="AO535" i="35"/>
  <c r="AN535" i="35"/>
  <c r="AM535" i="35"/>
  <c r="AL535" i="35"/>
  <c r="AK535" i="35"/>
  <c r="AJ535" i="35"/>
  <c r="AO534" i="35"/>
  <c r="AN534" i="35"/>
  <c r="AM534" i="35"/>
  <c r="AL534" i="35"/>
  <c r="AK534" i="35"/>
  <c r="AJ534" i="35"/>
  <c r="AO533" i="35"/>
  <c r="AN533" i="35"/>
  <c r="AM533" i="35"/>
  <c r="AL533" i="35"/>
  <c r="AK533" i="35"/>
  <c r="AJ533" i="35"/>
  <c r="AO532" i="35"/>
  <c r="AN532" i="35"/>
  <c r="AM532" i="35"/>
  <c r="AL532" i="35"/>
  <c r="AK532" i="35"/>
  <c r="AJ532" i="35"/>
  <c r="AO531" i="35"/>
  <c r="AN531" i="35"/>
  <c r="AM531" i="35"/>
  <c r="AL531" i="35"/>
  <c r="AK531" i="35"/>
  <c r="AJ531" i="35"/>
  <c r="AO530" i="35"/>
  <c r="AN530" i="35"/>
  <c r="AM530" i="35"/>
  <c r="AL530" i="35"/>
  <c r="AK530" i="35"/>
  <c r="AJ530" i="35"/>
  <c r="AO529" i="35"/>
  <c r="AN529" i="35"/>
  <c r="AM529" i="35"/>
  <c r="AL529" i="35"/>
  <c r="AK529" i="35"/>
  <c r="AJ529" i="35"/>
  <c r="AO528" i="35"/>
  <c r="AN528" i="35"/>
  <c r="AM528" i="35"/>
  <c r="AL528" i="35"/>
  <c r="AK528" i="35"/>
  <c r="AJ528" i="35"/>
  <c r="AO527" i="35"/>
  <c r="AN527" i="35"/>
  <c r="AM527" i="35"/>
  <c r="AL527" i="35"/>
  <c r="AK527" i="35"/>
  <c r="AJ527" i="35"/>
  <c r="AO526" i="35"/>
  <c r="AN526" i="35"/>
  <c r="AM526" i="35"/>
  <c r="AL526" i="35"/>
  <c r="AK526" i="35"/>
  <c r="AJ526" i="35"/>
  <c r="AO525" i="35"/>
  <c r="AN525" i="35"/>
  <c r="AM525" i="35"/>
  <c r="AL525" i="35"/>
  <c r="AK525" i="35"/>
  <c r="AJ525" i="35"/>
  <c r="AO524" i="35"/>
  <c r="AN524" i="35"/>
  <c r="AM524" i="35"/>
  <c r="AL524" i="35"/>
  <c r="AK524" i="35"/>
  <c r="AJ524" i="35"/>
  <c r="AO523" i="35"/>
  <c r="AN523" i="35"/>
  <c r="AM523" i="35"/>
  <c r="AL523" i="35"/>
  <c r="AK523" i="35"/>
  <c r="AJ523" i="35"/>
  <c r="AO522" i="35"/>
  <c r="AN522" i="35"/>
  <c r="AM522" i="35"/>
  <c r="AL522" i="35"/>
  <c r="AK522" i="35"/>
  <c r="AJ522" i="35"/>
  <c r="AO521" i="35"/>
  <c r="AN521" i="35"/>
  <c r="AM521" i="35"/>
  <c r="AL521" i="35"/>
  <c r="AK521" i="35"/>
  <c r="AJ521" i="35"/>
  <c r="AO520" i="35"/>
  <c r="AN520" i="35"/>
  <c r="AM520" i="35"/>
  <c r="AL520" i="35"/>
  <c r="AK520" i="35"/>
  <c r="AJ520" i="35"/>
  <c r="AO519" i="35"/>
  <c r="AN519" i="35"/>
  <c r="AM519" i="35"/>
  <c r="AL519" i="35"/>
  <c r="AK519" i="35"/>
  <c r="AJ519" i="35"/>
  <c r="AO518" i="35"/>
  <c r="AN518" i="35"/>
  <c r="AM518" i="35"/>
  <c r="AL518" i="35"/>
  <c r="AK518" i="35"/>
  <c r="AJ518" i="35"/>
  <c r="AO517" i="35"/>
  <c r="AN517" i="35"/>
  <c r="AM517" i="35"/>
  <c r="AL517" i="35"/>
  <c r="AK517" i="35"/>
  <c r="AJ517" i="35"/>
  <c r="AO516" i="35"/>
  <c r="AN516" i="35"/>
  <c r="AM516" i="35"/>
  <c r="AL516" i="35"/>
  <c r="AK516" i="35"/>
  <c r="AJ516" i="35"/>
  <c r="AO515" i="35"/>
  <c r="AN515" i="35"/>
  <c r="AM515" i="35"/>
  <c r="AL515" i="35"/>
  <c r="AK515" i="35"/>
  <c r="AJ515" i="35"/>
  <c r="AO514" i="35"/>
  <c r="AN514" i="35"/>
  <c r="AM514" i="35"/>
  <c r="AL514" i="35"/>
  <c r="AK514" i="35"/>
  <c r="AJ514" i="35"/>
  <c r="AO513" i="35"/>
  <c r="AN513" i="35"/>
  <c r="AM513" i="35"/>
  <c r="AL513" i="35"/>
  <c r="AK513" i="35"/>
  <c r="AJ513" i="35"/>
  <c r="AO512" i="35"/>
  <c r="AN512" i="35"/>
  <c r="AM512" i="35"/>
  <c r="AL512" i="35"/>
  <c r="AK512" i="35"/>
  <c r="AJ512" i="35"/>
  <c r="AO511" i="35"/>
  <c r="AN511" i="35"/>
  <c r="AM511" i="35"/>
  <c r="AL511" i="35"/>
  <c r="AK511" i="35"/>
  <c r="AJ511" i="35"/>
  <c r="AO510" i="35"/>
  <c r="AN510" i="35"/>
  <c r="AM510" i="35"/>
  <c r="AL510" i="35"/>
  <c r="AK510" i="35"/>
  <c r="AJ510" i="35"/>
  <c r="AO509" i="35"/>
  <c r="AN509" i="35"/>
  <c r="AM509" i="35"/>
  <c r="AL509" i="35"/>
  <c r="AK509" i="35"/>
  <c r="AJ509" i="35"/>
  <c r="AO508" i="35"/>
  <c r="AN508" i="35"/>
  <c r="AM508" i="35"/>
  <c r="AL508" i="35"/>
  <c r="AK508" i="35"/>
  <c r="AJ508" i="35"/>
  <c r="AO507" i="35"/>
  <c r="AN507" i="35"/>
  <c r="AM507" i="35"/>
  <c r="AL507" i="35"/>
  <c r="AK507" i="35"/>
  <c r="AJ507" i="35"/>
  <c r="AO506" i="35"/>
  <c r="AN506" i="35"/>
  <c r="AM506" i="35"/>
  <c r="AL506" i="35"/>
  <c r="AK506" i="35"/>
  <c r="AJ506" i="35"/>
  <c r="AO505" i="35"/>
  <c r="AN505" i="35"/>
  <c r="AM505" i="35"/>
  <c r="AL505" i="35"/>
  <c r="AK505" i="35"/>
  <c r="AJ505" i="35"/>
  <c r="AO504" i="35"/>
  <c r="AN504" i="35"/>
  <c r="AM504" i="35"/>
  <c r="AL504" i="35"/>
  <c r="AK504" i="35"/>
  <c r="AJ504" i="35"/>
  <c r="AO503" i="35"/>
  <c r="AN503" i="35"/>
  <c r="AM503" i="35"/>
  <c r="AL503" i="35"/>
  <c r="AK503" i="35"/>
  <c r="AJ503" i="35"/>
  <c r="AO502" i="35"/>
  <c r="AN502" i="35"/>
  <c r="AM502" i="35"/>
  <c r="AL502" i="35"/>
  <c r="AK502" i="35"/>
  <c r="AJ502" i="35"/>
  <c r="AO501" i="35"/>
  <c r="AN501" i="35"/>
  <c r="AM501" i="35"/>
  <c r="AL501" i="35"/>
  <c r="AK501" i="35"/>
  <c r="AJ501" i="35"/>
  <c r="AO500" i="35"/>
  <c r="AN500" i="35"/>
  <c r="AM500" i="35"/>
  <c r="AL500" i="35"/>
  <c r="AK500" i="35"/>
  <c r="AJ500" i="35"/>
  <c r="AO499" i="35"/>
  <c r="AN499" i="35"/>
  <c r="AM499" i="35"/>
  <c r="AL499" i="35"/>
  <c r="AK499" i="35"/>
  <c r="AJ499" i="35"/>
  <c r="AO498" i="35"/>
  <c r="AN498" i="35"/>
  <c r="AM498" i="35"/>
  <c r="AL498" i="35"/>
  <c r="AK498" i="35"/>
  <c r="AJ498" i="35"/>
  <c r="AO497" i="35"/>
  <c r="AN497" i="35"/>
  <c r="AM497" i="35"/>
  <c r="AL497" i="35"/>
  <c r="AK497" i="35"/>
  <c r="AJ497" i="35"/>
  <c r="AO496" i="35"/>
  <c r="AN496" i="35"/>
  <c r="AM496" i="35"/>
  <c r="AL496" i="35"/>
  <c r="AK496" i="35"/>
  <c r="AJ496" i="35"/>
  <c r="AO495" i="35"/>
  <c r="AN495" i="35"/>
  <c r="AM495" i="35"/>
  <c r="AL495" i="35"/>
  <c r="AK495" i="35"/>
  <c r="AJ495" i="35"/>
  <c r="AO494" i="35"/>
  <c r="AN494" i="35"/>
  <c r="AM494" i="35"/>
  <c r="AL494" i="35"/>
  <c r="AK494" i="35"/>
  <c r="AJ494" i="35"/>
  <c r="AO493" i="35"/>
  <c r="AN493" i="35"/>
  <c r="AM493" i="35"/>
  <c r="AL493" i="35"/>
  <c r="AK493" i="35"/>
  <c r="AJ493" i="35"/>
  <c r="AO492" i="35"/>
  <c r="AN492" i="35"/>
  <c r="AM492" i="35"/>
  <c r="AL492" i="35"/>
  <c r="AK492" i="35"/>
  <c r="AJ492" i="35"/>
  <c r="AO491" i="35"/>
  <c r="AN491" i="35"/>
  <c r="AM491" i="35"/>
  <c r="AL491" i="35"/>
  <c r="AK491" i="35"/>
  <c r="AJ491" i="35"/>
  <c r="AO490" i="35"/>
  <c r="AN490" i="35"/>
  <c r="AM490" i="35"/>
  <c r="AL490" i="35"/>
  <c r="AK490" i="35"/>
  <c r="AJ490" i="35"/>
  <c r="AO489" i="35"/>
  <c r="AN489" i="35"/>
  <c r="AM489" i="35"/>
  <c r="AL489" i="35"/>
  <c r="AK489" i="35"/>
  <c r="AJ489" i="35"/>
  <c r="AO488" i="35"/>
  <c r="AN488" i="35"/>
  <c r="AM488" i="35"/>
  <c r="AL488" i="35"/>
  <c r="AK488" i="35"/>
  <c r="AJ488" i="35"/>
  <c r="AO487" i="35"/>
  <c r="AN487" i="35"/>
  <c r="AM487" i="35"/>
  <c r="AL487" i="35"/>
  <c r="AK487" i="35"/>
  <c r="AJ487" i="35"/>
  <c r="AO486" i="35"/>
  <c r="AN486" i="35"/>
  <c r="AM486" i="35"/>
  <c r="AL486" i="35"/>
  <c r="AK486" i="35"/>
  <c r="AJ486" i="35"/>
  <c r="AO485" i="35"/>
  <c r="AN485" i="35"/>
  <c r="AM485" i="35"/>
  <c r="AL485" i="35"/>
  <c r="AK485" i="35"/>
  <c r="AJ485" i="35"/>
  <c r="AO484" i="35"/>
  <c r="AN484" i="35"/>
  <c r="AM484" i="35"/>
  <c r="AL484" i="35"/>
  <c r="AK484" i="35"/>
  <c r="AJ484" i="35"/>
  <c r="AO483" i="35"/>
  <c r="AN483" i="35"/>
  <c r="AM483" i="35"/>
  <c r="AL483" i="35"/>
  <c r="AK483" i="35"/>
  <c r="AJ483" i="35"/>
  <c r="AO482" i="35"/>
  <c r="AN482" i="35"/>
  <c r="AM482" i="35"/>
  <c r="AL482" i="35"/>
  <c r="AK482" i="35"/>
  <c r="AJ482" i="35"/>
  <c r="AO481" i="35"/>
  <c r="AN481" i="35"/>
  <c r="AM481" i="35"/>
  <c r="AL481" i="35"/>
  <c r="AK481" i="35"/>
  <c r="AJ481" i="35"/>
  <c r="AO480" i="35"/>
  <c r="AN480" i="35"/>
  <c r="AM480" i="35"/>
  <c r="AL480" i="35"/>
  <c r="AK480" i="35"/>
  <c r="AJ480" i="35"/>
  <c r="AO479" i="35"/>
  <c r="AN479" i="35"/>
  <c r="AM479" i="35"/>
  <c r="AL479" i="35"/>
  <c r="AK479" i="35"/>
  <c r="AJ479" i="35"/>
  <c r="AO478" i="35"/>
  <c r="AN478" i="35"/>
  <c r="AM478" i="35"/>
  <c r="AL478" i="35"/>
  <c r="AK478" i="35"/>
  <c r="AJ478" i="35"/>
  <c r="AO477" i="35"/>
  <c r="AN477" i="35"/>
  <c r="AM477" i="35"/>
  <c r="AL477" i="35"/>
  <c r="AK477" i="35"/>
  <c r="AJ477" i="35"/>
  <c r="AO476" i="35"/>
  <c r="AN476" i="35"/>
  <c r="AM476" i="35"/>
  <c r="AL476" i="35"/>
  <c r="AK476" i="35"/>
  <c r="AJ476" i="35"/>
  <c r="AO475" i="35"/>
  <c r="AN475" i="35"/>
  <c r="AM475" i="35"/>
  <c r="AL475" i="35"/>
  <c r="AK475" i="35"/>
  <c r="AJ475" i="35"/>
  <c r="AO474" i="35"/>
  <c r="AN474" i="35"/>
  <c r="AM474" i="35"/>
  <c r="AL474" i="35"/>
  <c r="AK474" i="35"/>
  <c r="AJ474" i="35"/>
  <c r="AO473" i="35"/>
  <c r="AN473" i="35"/>
  <c r="AM473" i="35"/>
  <c r="AL473" i="35"/>
  <c r="AK473" i="35"/>
  <c r="AJ473" i="35"/>
  <c r="AO472" i="35"/>
  <c r="AN472" i="35"/>
  <c r="AM472" i="35"/>
  <c r="AL472" i="35"/>
  <c r="AK472" i="35"/>
  <c r="AJ472" i="35"/>
  <c r="AO471" i="35"/>
  <c r="AN471" i="35"/>
  <c r="AM471" i="35"/>
  <c r="AL471" i="35"/>
  <c r="AK471" i="35"/>
  <c r="AJ471" i="35"/>
  <c r="AO470" i="35"/>
  <c r="AN470" i="35"/>
  <c r="AM470" i="35"/>
  <c r="AL470" i="35"/>
  <c r="AK470" i="35"/>
  <c r="AJ470" i="35"/>
  <c r="AO469" i="35"/>
  <c r="AN469" i="35"/>
  <c r="AM469" i="35"/>
  <c r="AL469" i="35"/>
  <c r="AK469" i="35"/>
  <c r="AJ469" i="35"/>
  <c r="AO468" i="35"/>
  <c r="AN468" i="35"/>
  <c r="AM468" i="35"/>
  <c r="AL468" i="35"/>
  <c r="AK468" i="35"/>
  <c r="AJ468" i="35"/>
  <c r="AO467" i="35"/>
  <c r="AN467" i="35"/>
  <c r="AM467" i="35"/>
  <c r="AL467" i="35"/>
  <c r="AK467" i="35"/>
  <c r="AJ467" i="35"/>
  <c r="AO466" i="35"/>
  <c r="AN466" i="35"/>
  <c r="AM466" i="35"/>
  <c r="AL466" i="35"/>
  <c r="AK466" i="35"/>
  <c r="AJ466" i="35"/>
  <c r="AO465" i="35"/>
  <c r="AN465" i="35"/>
  <c r="AM465" i="35"/>
  <c r="AL465" i="35"/>
  <c r="AK465" i="35"/>
  <c r="AJ465" i="35"/>
  <c r="AO464" i="35"/>
  <c r="AN464" i="35"/>
  <c r="AM464" i="35"/>
  <c r="AL464" i="35"/>
  <c r="AK464" i="35"/>
  <c r="AJ464" i="35"/>
  <c r="AO463" i="35"/>
  <c r="AN463" i="35"/>
  <c r="AM463" i="35"/>
  <c r="AL463" i="35"/>
  <c r="AK463" i="35"/>
  <c r="AJ463" i="35"/>
  <c r="AO462" i="35"/>
  <c r="AN462" i="35"/>
  <c r="AM462" i="35"/>
  <c r="AL462" i="35"/>
  <c r="AK462" i="35"/>
  <c r="AJ462" i="35"/>
  <c r="AO461" i="35"/>
  <c r="AN461" i="35"/>
  <c r="AM461" i="35"/>
  <c r="AL461" i="35"/>
  <c r="AK461" i="35"/>
  <c r="AJ461" i="35"/>
  <c r="AO460" i="35"/>
  <c r="AN460" i="35"/>
  <c r="AM460" i="35"/>
  <c r="AL460" i="35"/>
  <c r="AK460" i="35"/>
  <c r="AJ460" i="35"/>
  <c r="AO459" i="35"/>
  <c r="AN459" i="35"/>
  <c r="AM459" i="35"/>
  <c r="AL459" i="35"/>
  <c r="AK459" i="35"/>
  <c r="AJ459" i="35"/>
  <c r="AO458" i="35"/>
  <c r="AN458" i="35"/>
  <c r="AM458" i="35"/>
  <c r="AL458" i="35"/>
  <c r="AK458" i="35"/>
  <c r="AJ458" i="35"/>
  <c r="AO457" i="35"/>
  <c r="AN457" i="35"/>
  <c r="AM457" i="35"/>
  <c r="AL457" i="35"/>
  <c r="AK457" i="35"/>
  <c r="AJ457" i="35"/>
  <c r="AO456" i="35"/>
  <c r="AN456" i="35"/>
  <c r="AM456" i="35"/>
  <c r="AL456" i="35"/>
  <c r="AK456" i="35"/>
  <c r="AJ456" i="35"/>
  <c r="AO455" i="35"/>
  <c r="AN455" i="35"/>
  <c r="AM455" i="35"/>
  <c r="AL455" i="35"/>
  <c r="AK455" i="35"/>
  <c r="AJ455" i="35"/>
  <c r="AO454" i="35"/>
  <c r="AN454" i="35"/>
  <c r="AM454" i="35"/>
  <c r="AL454" i="35"/>
  <c r="AK454" i="35"/>
  <c r="AJ454" i="35"/>
  <c r="AO453" i="35"/>
  <c r="AN453" i="35"/>
  <c r="AM453" i="35"/>
  <c r="AL453" i="35"/>
  <c r="AK453" i="35"/>
  <c r="AJ453" i="35"/>
  <c r="AO452" i="35"/>
  <c r="AN452" i="35"/>
  <c r="AM452" i="35"/>
  <c r="AL452" i="35"/>
  <c r="AK452" i="35"/>
  <c r="AJ452" i="35"/>
  <c r="AO451" i="35"/>
  <c r="AN451" i="35"/>
  <c r="AM451" i="35"/>
  <c r="AL451" i="35"/>
  <c r="AK451" i="35"/>
  <c r="AJ451" i="35"/>
  <c r="AO450" i="35"/>
  <c r="AN450" i="35"/>
  <c r="AM450" i="35"/>
  <c r="AL450" i="35"/>
  <c r="AK450" i="35"/>
  <c r="AJ450" i="35"/>
  <c r="AO449" i="35"/>
  <c r="AN449" i="35"/>
  <c r="AM449" i="35"/>
  <c r="AL449" i="35"/>
  <c r="AK449" i="35"/>
  <c r="AJ449" i="35"/>
  <c r="AO448" i="35"/>
  <c r="AN448" i="35"/>
  <c r="AM448" i="35"/>
  <c r="AL448" i="35"/>
  <c r="AK448" i="35"/>
  <c r="AJ448" i="35"/>
  <c r="AO447" i="35"/>
  <c r="AN447" i="35"/>
  <c r="AM447" i="35"/>
  <c r="AL447" i="35"/>
  <c r="AK447" i="35"/>
  <c r="AJ447" i="35"/>
  <c r="AO446" i="35"/>
  <c r="AN446" i="35"/>
  <c r="AM446" i="35"/>
  <c r="AL446" i="35"/>
  <c r="AK446" i="35"/>
  <c r="AJ446" i="35"/>
  <c r="AO445" i="35"/>
  <c r="AN445" i="35"/>
  <c r="AM445" i="35"/>
  <c r="AL445" i="35"/>
  <c r="AK445" i="35"/>
  <c r="AJ445" i="35"/>
  <c r="AO444" i="35"/>
  <c r="AN444" i="35"/>
  <c r="AM444" i="35"/>
  <c r="AL444" i="35"/>
  <c r="AK444" i="35"/>
  <c r="AJ444" i="35"/>
  <c r="AO443" i="35"/>
  <c r="AN443" i="35"/>
  <c r="AM443" i="35"/>
  <c r="AL443" i="35"/>
  <c r="AK443" i="35"/>
  <c r="AJ443" i="35"/>
  <c r="AO442" i="35"/>
  <c r="AN442" i="35"/>
  <c r="AM442" i="35"/>
  <c r="AL442" i="35"/>
  <c r="AK442" i="35"/>
  <c r="AJ442" i="35"/>
  <c r="AO441" i="35"/>
  <c r="AN441" i="35"/>
  <c r="AM441" i="35"/>
  <c r="AL441" i="35"/>
  <c r="AK441" i="35"/>
  <c r="AJ441" i="35"/>
  <c r="AO440" i="35"/>
  <c r="AN440" i="35"/>
  <c r="AM440" i="35"/>
  <c r="AL440" i="35"/>
  <c r="AK440" i="35"/>
  <c r="AJ440" i="35"/>
  <c r="AO439" i="35"/>
  <c r="AN439" i="35"/>
  <c r="AM439" i="35"/>
  <c r="AL439" i="35"/>
  <c r="AK439" i="35"/>
  <c r="AJ439" i="35"/>
  <c r="AO438" i="35"/>
  <c r="AN438" i="35"/>
  <c r="AM438" i="35"/>
  <c r="AL438" i="35"/>
  <c r="AK438" i="35"/>
  <c r="AJ438" i="35"/>
  <c r="AO437" i="35"/>
  <c r="AN437" i="35"/>
  <c r="AM437" i="35"/>
  <c r="AL437" i="35"/>
  <c r="AK437" i="35"/>
  <c r="AJ437" i="35"/>
  <c r="AO436" i="35"/>
  <c r="AN436" i="35"/>
  <c r="AM436" i="35"/>
  <c r="AL436" i="35"/>
  <c r="AK436" i="35"/>
  <c r="AJ436" i="35"/>
  <c r="AO435" i="35"/>
  <c r="AN435" i="35"/>
  <c r="AM435" i="35"/>
  <c r="AL435" i="35"/>
  <c r="AK435" i="35"/>
  <c r="AJ435" i="35"/>
  <c r="AO434" i="35"/>
  <c r="AN434" i="35"/>
  <c r="AM434" i="35"/>
  <c r="AL434" i="35"/>
  <c r="AK434" i="35"/>
  <c r="AJ434" i="35"/>
  <c r="AO433" i="35"/>
  <c r="AN433" i="35"/>
  <c r="AM433" i="35"/>
  <c r="AL433" i="35"/>
  <c r="AK433" i="35"/>
  <c r="AJ433" i="35"/>
  <c r="AO432" i="35"/>
  <c r="AN432" i="35"/>
  <c r="AM432" i="35"/>
  <c r="AL432" i="35"/>
  <c r="AK432" i="35"/>
  <c r="AJ432" i="35"/>
  <c r="AO431" i="35"/>
  <c r="AN431" i="35"/>
  <c r="AM431" i="35"/>
  <c r="AL431" i="35"/>
  <c r="AK431" i="35"/>
  <c r="AJ431" i="35"/>
  <c r="AO430" i="35"/>
  <c r="AN430" i="35"/>
  <c r="AM430" i="35"/>
  <c r="AL430" i="35"/>
  <c r="AK430" i="35"/>
  <c r="AJ430" i="35"/>
  <c r="AO429" i="35"/>
  <c r="AN429" i="35"/>
  <c r="AM429" i="35"/>
  <c r="AL429" i="35"/>
  <c r="AK429" i="35"/>
  <c r="AJ429" i="35"/>
  <c r="AO428" i="35"/>
  <c r="AN428" i="35"/>
  <c r="AM428" i="35"/>
  <c r="AL428" i="35"/>
  <c r="AK428" i="35"/>
  <c r="AJ428" i="35"/>
  <c r="AO427" i="35"/>
  <c r="AN427" i="35"/>
  <c r="AM427" i="35"/>
  <c r="AL427" i="35"/>
  <c r="AK427" i="35"/>
  <c r="AJ427" i="35"/>
  <c r="AO426" i="35"/>
  <c r="AN426" i="35"/>
  <c r="AM426" i="35"/>
  <c r="AL426" i="35"/>
  <c r="AK426" i="35"/>
  <c r="AJ426" i="35"/>
  <c r="AO425" i="35"/>
  <c r="AN425" i="35"/>
  <c r="AM425" i="35"/>
  <c r="AL425" i="35"/>
  <c r="AK425" i="35"/>
  <c r="AJ425" i="35"/>
  <c r="AO424" i="35"/>
  <c r="AN424" i="35"/>
  <c r="AM424" i="35"/>
  <c r="AL424" i="35"/>
  <c r="AK424" i="35"/>
  <c r="AJ424" i="35"/>
  <c r="AO423" i="35"/>
  <c r="AN423" i="35"/>
  <c r="AM423" i="35"/>
  <c r="AL423" i="35"/>
  <c r="AK423" i="35"/>
  <c r="AJ423" i="35"/>
  <c r="AO422" i="35"/>
  <c r="AN422" i="35"/>
  <c r="AM422" i="35"/>
  <c r="AL422" i="35"/>
  <c r="AK422" i="35"/>
  <c r="AJ422" i="35"/>
  <c r="AO421" i="35"/>
  <c r="AN421" i="35"/>
  <c r="AM421" i="35"/>
  <c r="AL421" i="35"/>
  <c r="AK421" i="35"/>
  <c r="AJ421" i="35"/>
  <c r="AO420" i="35"/>
  <c r="AN420" i="35"/>
  <c r="AM420" i="35"/>
  <c r="AL420" i="35"/>
  <c r="AK420" i="35"/>
  <c r="AJ420" i="35"/>
  <c r="AO419" i="35"/>
  <c r="AN419" i="35"/>
  <c r="AM419" i="35"/>
  <c r="AL419" i="35"/>
  <c r="AK419" i="35"/>
  <c r="AJ419" i="35"/>
  <c r="AO418" i="35"/>
  <c r="AN418" i="35"/>
  <c r="AM418" i="35"/>
  <c r="AL418" i="35"/>
  <c r="AK418" i="35"/>
  <c r="AJ418" i="35"/>
  <c r="AO417" i="35"/>
  <c r="AN417" i="35"/>
  <c r="AM417" i="35"/>
  <c r="AL417" i="35"/>
  <c r="AK417" i="35"/>
  <c r="AJ417" i="35"/>
  <c r="AO416" i="35"/>
  <c r="AN416" i="35"/>
  <c r="AM416" i="35"/>
  <c r="AL416" i="35"/>
  <c r="AK416" i="35"/>
  <c r="AJ416" i="35"/>
  <c r="AO415" i="35"/>
  <c r="AN415" i="35"/>
  <c r="AM415" i="35"/>
  <c r="AL415" i="35"/>
  <c r="AK415" i="35"/>
  <c r="AJ415" i="35"/>
  <c r="AO414" i="35"/>
  <c r="AN414" i="35"/>
  <c r="AM414" i="35"/>
  <c r="AL414" i="35"/>
  <c r="AK414" i="35"/>
  <c r="AJ414" i="35"/>
  <c r="AO413" i="35"/>
  <c r="AN413" i="35"/>
  <c r="AM413" i="35"/>
  <c r="AL413" i="35"/>
  <c r="AK413" i="35"/>
  <c r="AJ413" i="35"/>
  <c r="AO412" i="35"/>
  <c r="AN412" i="35"/>
  <c r="AM412" i="35"/>
  <c r="AL412" i="35"/>
  <c r="AK412" i="35"/>
  <c r="AJ412" i="35"/>
  <c r="AO411" i="35"/>
  <c r="AN411" i="35"/>
  <c r="AM411" i="35"/>
  <c r="AL411" i="35"/>
  <c r="AK411" i="35"/>
  <c r="AJ411" i="35"/>
  <c r="AO410" i="35"/>
  <c r="AN410" i="35"/>
  <c r="AM410" i="35"/>
  <c r="AL410" i="35"/>
  <c r="AK410" i="35"/>
  <c r="AJ410" i="35"/>
  <c r="AO409" i="35"/>
  <c r="AN409" i="35"/>
  <c r="AM409" i="35"/>
  <c r="AL409" i="35"/>
  <c r="AK409" i="35"/>
  <c r="AJ409" i="35"/>
  <c r="AO408" i="35"/>
  <c r="AN408" i="35"/>
  <c r="AM408" i="35"/>
  <c r="AL408" i="35"/>
  <c r="AK408" i="35"/>
  <c r="AJ408" i="35"/>
  <c r="AO407" i="35"/>
  <c r="AN407" i="35"/>
  <c r="AM407" i="35"/>
  <c r="AL407" i="35"/>
  <c r="AK407" i="35"/>
  <c r="AJ407" i="35"/>
  <c r="AO406" i="35"/>
  <c r="BC29" i="31" s="1"/>
  <c r="AN406" i="35"/>
  <c r="BB29" i="31" s="1"/>
  <c r="AM406" i="35"/>
  <c r="BA29" i="31" s="1"/>
  <c r="AL406" i="35"/>
  <c r="AZ29" i="31" s="1"/>
  <c r="AK406" i="35"/>
  <c r="AY29" i="31" s="1"/>
  <c r="AJ406" i="35"/>
  <c r="AX29" i="31" s="1"/>
  <c r="AO405" i="35"/>
  <c r="AN405" i="35"/>
  <c r="AM405" i="35"/>
  <c r="AL405" i="35"/>
  <c r="AK405" i="35"/>
  <c r="AJ405" i="35"/>
  <c r="AO404" i="35"/>
  <c r="AN404" i="35"/>
  <c r="AM404" i="35"/>
  <c r="AL404" i="35"/>
  <c r="AK404" i="35"/>
  <c r="AJ404" i="35"/>
  <c r="AO403" i="35"/>
  <c r="AN403" i="35"/>
  <c r="AM403" i="35"/>
  <c r="AL403" i="35"/>
  <c r="AK403" i="35"/>
  <c r="AJ403" i="35"/>
  <c r="AO402" i="35"/>
  <c r="AN402" i="35"/>
  <c r="AM402" i="35"/>
  <c r="AL402" i="35"/>
  <c r="AK402" i="35"/>
  <c r="AJ402" i="35"/>
  <c r="AO401" i="35"/>
  <c r="AN401" i="35"/>
  <c r="AM401" i="35"/>
  <c r="AL401" i="35"/>
  <c r="AK401" i="35"/>
  <c r="AJ401" i="35"/>
  <c r="AO400" i="35"/>
  <c r="AN400" i="35"/>
  <c r="AM400" i="35"/>
  <c r="AL400" i="35"/>
  <c r="AK400" i="35"/>
  <c r="AJ400" i="35"/>
  <c r="AO399" i="35"/>
  <c r="AN399" i="35"/>
  <c r="AM399" i="35"/>
  <c r="AL399" i="35"/>
  <c r="AK399" i="35"/>
  <c r="AJ399" i="35"/>
  <c r="AO398" i="35"/>
  <c r="AN398" i="35"/>
  <c r="AM398" i="35"/>
  <c r="AL398" i="35"/>
  <c r="AK398" i="35"/>
  <c r="AJ398" i="35"/>
  <c r="AO397" i="35"/>
  <c r="AN397" i="35"/>
  <c r="AM397" i="35"/>
  <c r="AL397" i="35"/>
  <c r="AK397" i="35"/>
  <c r="AJ397" i="35"/>
  <c r="AO396" i="35"/>
  <c r="AN396" i="35"/>
  <c r="AM396" i="35"/>
  <c r="AL396" i="35"/>
  <c r="AK396" i="35"/>
  <c r="AJ396" i="35"/>
  <c r="AO395" i="35"/>
  <c r="AN395" i="35"/>
  <c r="AM395" i="35"/>
  <c r="AL395" i="35"/>
  <c r="AK395" i="35"/>
  <c r="AJ395" i="35"/>
  <c r="AO394" i="35"/>
  <c r="AN394" i="35"/>
  <c r="AM394" i="35"/>
  <c r="AL394" i="35"/>
  <c r="AK394" i="35"/>
  <c r="AJ394" i="35"/>
  <c r="AO393" i="35"/>
  <c r="AN393" i="35"/>
  <c r="AM393" i="35"/>
  <c r="AL393" i="35"/>
  <c r="AK393" i="35"/>
  <c r="AJ393" i="35"/>
  <c r="AO392" i="35"/>
  <c r="AN392" i="35"/>
  <c r="AM392" i="35"/>
  <c r="AL392" i="35"/>
  <c r="AK392" i="35"/>
  <c r="AJ392" i="35"/>
  <c r="AO391" i="35"/>
  <c r="AN391" i="35"/>
  <c r="AM391" i="35"/>
  <c r="AL391" i="35"/>
  <c r="AK391" i="35"/>
  <c r="AJ391" i="35"/>
  <c r="AO390" i="35"/>
  <c r="AN390" i="35"/>
  <c r="AM390" i="35"/>
  <c r="AL390" i="35"/>
  <c r="AK390" i="35"/>
  <c r="AJ390" i="35"/>
  <c r="AO389" i="35"/>
  <c r="AN389" i="35"/>
  <c r="AM389" i="35"/>
  <c r="AL389" i="35"/>
  <c r="AK389" i="35"/>
  <c r="AJ389" i="35"/>
  <c r="AO388" i="35"/>
  <c r="AN388" i="35"/>
  <c r="AM388" i="35"/>
  <c r="AL388" i="35"/>
  <c r="AK388" i="35"/>
  <c r="AJ388" i="35"/>
  <c r="AO387" i="35"/>
  <c r="AN387" i="35"/>
  <c r="AM387" i="35"/>
  <c r="AL387" i="35"/>
  <c r="AK387" i="35"/>
  <c r="AJ387" i="35"/>
  <c r="AO386" i="35"/>
  <c r="AN386" i="35"/>
  <c r="AM386" i="35"/>
  <c r="AL386" i="35"/>
  <c r="AK386" i="35"/>
  <c r="AJ386" i="35"/>
  <c r="AO385" i="35"/>
  <c r="AN385" i="35"/>
  <c r="AM385" i="35"/>
  <c r="AL385" i="35"/>
  <c r="AK385" i="35"/>
  <c r="AJ385" i="35"/>
  <c r="AO384" i="35"/>
  <c r="AN384" i="35"/>
  <c r="AM384" i="35"/>
  <c r="AL384" i="35"/>
  <c r="AK384" i="35"/>
  <c r="AJ384" i="35"/>
  <c r="AO383" i="35"/>
  <c r="AN383" i="35"/>
  <c r="AM383" i="35"/>
  <c r="AL383" i="35"/>
  <c r="AK383" i="35"/>
  <c r="AJ383" i="35"/>
  <c r="AO382" i="35"/>
  <c r="AN382" i="35"/>
  <c r="AM382" i="35"/>
  <c r="AL382" i="35"/>
  <c r="AK382" i="35"/>
  <c r="AJ382" i="35"/>
  <c r="AO381" i="35"/>
  <c r="AN381" i="35"/>
  <c r="AM381" i="35"/>
  <c r="AL381" i="35"/>
  <c r="AK381" i="35"/>
  <c r="AJ381" i="35"/>
  <c r="AO380" i="35"/>
  <c r="AN380" i="35"/>
  <c r="AM380" i="35"/>
  <c r="AL380" i="35"/>
  <c r="AK380" i="35"/>
  <c r="AJ380" i="35"/>
  <c r="AO379" i="35"/>
  <c r="AN379" i="35"/>
  <c r="AM379" i="35"/>
  <c r="AL379" i="35"/>
  <c r="AK379" i="35"/>
  <c r="AJ379" i="35"/>
  <c r="AO378" i="35"/>
  <c r="AN378" i="35"/>
  <c r="AM378" i="35"/>
  <c r="AL378" i="35"/>
  <c r="AK378" i="35"/>
  <c r="AJ378" i="35"/>
  <c r="AO377" i="35"/>
  <c r="AN377" i="35"/>
  <c r="AM377" i="35"/>
  <c r="AL377" i="35"/>
  <c r="AK377" i="35"/>
  <c r="AJ377" i="35"/>
  <c r="AO376" i="35"/>
  <c r="AN376" i="35"/>
  <c r="AM376" i="35"/>
  <c r="AL376" i="35"/>
  <c r="AK376" i="35"/>
  <c r="AJ376" i="35"/>
  <c r="AO375" i="35"/>
  <c r="AN375" i="35"/>
  <c r="AM375" i="35"/>
  <c r="AL375" i="35"/>
  <c r="AK375" i="35"/>
  <c r="AJ375" i="35"/>
  <c r="AO374" i="35"/>
  <c r="AN374" i="35"/>
  <c r="AM374" i="35"/>
  <c r="AL374" i="35"/>
  <c r="AK374" i="35"/>
  <c r="AJ374" i="35"/>
  <c r="AO373" i="35"/>
  <c r="AN373" i="35"/>
  <c r="AM373" i="35"/>
  <c r="AL373" i="35"/>
  <c r="AK373" i="35"/>
  <c r="AJ373" i="35"/>
  <c r="AO372" i="35"/>
  <c r="AN372" i="35"/>
  <c r="AM372" i="35"/>
  <c r="AL372" i="35"/>
  <c r="AK372" i="35"/>
  <c r="AJ372" i="35"/>
  <c r="AO371" i="35"/>
  <c r="AN371" i="35"/>
  <c r="AM371" i="35"/>
  <c r="AL371" i="35"/>
  <c r="AK371" i="35"/>
  <c r="AJ371" i="35"/>
  <c r="AO370" i="35"/>
  <c r="AN370" i="35"/>
  <c r="AM370" i="35"/>
  <c r="AL370" i="35"/>
  <c r="AK370" i="35"/>
  <c r="AJ370" i="35"/>
  <c r="AO369" i="35"/>
  <c r="AN369" i="35"/>
  <c r="AM369" i="35"/>
  <c r="AL369" i="35"/>
  <c r="AK369" i="35"/>
  <c r="AJ369" i="35"/>
  <c r="AO368" i="35"/>
  <c r="AN368" i="35"/>
  <c r="AM368" i="35"/>
  <c r="AL368" i="35"/>
  <c r="AK368" i="35"/>
  <c r="AJ368" i="35"/>
  <c r="AO367" i="35"/>
  <c r="AN367" i="35"/>
  <c r="AM367" i="35"/>
  <c r="AL367" i="35"/>
  <c r="AK367" i="35"/>
  <c r="AJ367" i="35"/>
  <c r="AO366" i="35"/>
  <c r="AN366" i="35"/>
  <c r="AM366" i="35"/>
  <c r="AL366" i="35"/>
  <c r="AK366" i="35"/>
  <c r="AJ366" i="35"/>
  <c r="AO365" i="35"/>
  <c r="AN365" i="35"/>
  <c r="AM365" i="35"/>
  <c r="AL365" i="35"/>
  <c r="AK365" i="35"/>
  <c r="AJ365" i="35"/>
  <c r="AO364" i="35"/>
  <c r="AN364" i="35"/>
  <c r="AM364" i="35"/>
  <c r="AL364" i="35"/>
  <c r="AK364" i="35"/>
  <c r="AJ364" i="35"/>
  <c r="AO363" i="35"/>
  <c r="AN363" i="35"/>
  <c r="AM363" i="35"/>
  <c r="AL363" i="35"/>
  <c r="AK363" i="35"/>
  <c r="AJ363" i="35"/>
  <c r="AO362" i="35"/>
  <c r="AN362" i="35"/>
  <c r="AM362" i="35"/>
  <c r="AL362" i="35"/>
  <c r="AK362" i="35"/>
  <c r="AJ362" i="35"/>
  <c r="AO361" i="35"/>
  <c r="AN361" i="35"/>
  <c r="AM361" i="35"/>
  <c r="AL361" i="35"/>
  <c r="AK361" i="35"/>
  <c r="AJ361" i="35"/>
  <c r="AO360" i="35"/>
  <c r="AN360" i="35"/>
  <c r="AM360" i="35"/>
  <c r="AL360" i="35"/>
  <c r="AK360" i="35"/>
  <c r="AJ360" i="35"/>
  <c r="AO359" i="35"/>
  <c r="AN359" i="35"/>
  <c r="AM359" i="35"/>
  <c r="AL359" i="35"/>
  <c r="AK359" i="35"/>
  <c r="AJ359" i="35"/>
  <c r="AO358" i="35"/>
  <c r="AN358" i="35"/>
  <c r="AM358" i="35"/>
  <c r="AL358" i="35"/>
  <c r="AK358" i="35"/>
  <c r="AJ358" i="35"/>
  <c r="AO357" i="35"/>
  <c r="AN357" i="35"/>
  <c r="AM357" i="35"/>
  <c r="AL357" i="35"/>
  <c r="AK357" i="35"/>
  <c r="AJ357" i="35"/>
  <c r="AO356" i="35"/>
  <c r="AN356" i="35"/>
  <c r="AM356" i="35"/>
  <c r="AL356" i="35"/>
  <c r="AK356" i="35"/>
  <c r="AJ356" i="35"/>
  <c r="AO355" i="35"/>
  <c r="AN355" i="35"/>
  <c r="AM355" i="35"/>
  <c r="AL355" i="35"/>
  <c r="AK355" i="35"/>
  <c r="AJ355" i="35"/>
  <c r="AO354" i="35"/>
  <c r="AN354" i="35"/>
  <c r="AM354" i="35"/>
  <c r="AL354" i="35"/>
  <c r="AK354" i="35"/>
  <c r="AJ354" i="35"/>
  <c r="AO353" i="35"/>
  <c r="AN353" i="35"/>
  <c r="AM353" i="35"/>
  <c r="AL353" i="35"/>
  <c r="AK353" i="35"/>
  <c r="AJ353" i="35"/>
  <c r="AO352" i="35"/>
  <c r="AN352" i="35"/>
  <c r="AM352" i="35"/>
  <c r="AL352" i="35"/>
  <c r="AK352" i="35"/>
  <c r="AJ352" i="35"/>
  <c r="AO351" i="35"/>
  <c r="AN351" i="35"/>
  <c r="AM351" i="35"/>
  <c r="AL351" i="35"/>
  <c r="AK351" i="35"/>
  <c r="AJ351" i="35"/>
  <c r="AO350" i="35"/>
  <c r="AN350" i="35"/>
  <c r="AM350" i="35"/>
  <c r="AL350" i="35"/>
  <c r="AK350" i="35"/>
  <c r="AJ350" i="35"/>
  <c r="AO349" i="35"/>
  <c r="AN349" i="35"/>
  <c r="AM349" i="35"/>
  <c r="AL349" i="35"/>
  <c r="AK349" i="35"/>
  <c r="AJ349" i="35"/>
  <c r="AO348" i="35"/>
  <c r="AN348" i="35"/>
  <c r="AM348" i="35"/>
  <c r="AL348" i="35"/>
  <c r="AK348" i="35"/>
  <c r="AJ348" i="35"/>
  <c r="AO347" i="35"/>
  <c r="AN347" i="35"/>
  <c r="AM347" i="35"/>
  <c r="AL347" i="35"/>
  <c r="AK347" i="35"/>
  <c r="AJ347" i="35"/>
  <c r="AO346" i="35"/>
  <c r="AN346" i="35"/>
  <c r="AM346" i="35"/>
  <c r="AL346" i="35"/>
  <c r="AK346" i="35"/>
  <c r="AJ346" i="35"/>
  <c r="AO345" i="35"/>
  <c r="AN345" i="35"/>
  <c r="AM345" i="35"/>
  <c r="AL345" i="35"/>
  <c r="AK345" i="35"/>
  <c r="AJ345" i="35"/>
  <c r="AO344" i="35"/>
  <c r="AN344" i="35"/>
  <c r="AM344" i="35"/>
  <c r="AL344" i="35"/>
  <c r="AK344" i="35"/>
  <c r="AJ344" i="35"/>
  <c r="AO343" i="35"/>
  <c r="AN343" i="35"/>
  <c r="AM343" i="35"/>
  <c r="AL343" i="35"/>
  <c r="AK343" i="35"/>
  <c r="AJ343" i="35"/>
  <c r="AO342" i="35"/>
  <c r="AN342" i="35"/>
  <c r="AM342" i="35"/>
  <c r="AL342" i="35"/>
  <c r="AK342" i="35"/>
  <c r="AJ342" i="35"/>
  <c r="AO341" i="35"/>
  <c r="AN341" i="35"/>
  <c r="AM341" i="35"/>
  <c r="AL341" i="35"/>
  <c r="AK341" i="35"/>
  <c r="AJ341" i="35"/>
  <c r="AO340" i="35"/>
  <c r="AN340" i="35"/>
  <c r="AM340" i="35"/>
  <c r="AL340" i="35"/>
  <c r="AK340" i="35"/>
  <c r="AJ340" i="35"/>
  <c r="AO339" i="35"/>
  <c r="AN339" i="35"/>
  <c r="AM339" i="35"/>
  <c r="AL339" i="35"/>
  <c r="AK339" i="35"/>
  <c r="AJ339" i="35"/>
  <c r="AO338" i="35"/>
  <c r="AN338" i="35"/>
  <c r="AM338" i="35"/>
  <c r="AL338" i="35"/>
  <c r="AK338" i="35"/>
  <c r="AJ338" i="35"/>
  <c r="AO337" i="35"/>
  <c r="AN337" i="35"/>
  <c r="AM337" i="35"/>
  <c r="AL337" i="35"/>
  <c r="AK337" i="35"/>
  <c r="AJ337" i="35"/>
  <c r="AO336" i="35"/>
  <c r="AN336" i="35"/>
  <c r="AM336" i="35"/>
  <c r="AL336" i="35"/>
  <c r="AK336" i="35"/>
  <c r="AJ336" i="35"/>
  <c r="AO335" i="35"/>
  <c r="AN335" i="35"/>
  <c r="AM335" i="35"/>
  <c r="AL335" i="35"/>
  <c r="AK335" i="35"/>
  <c r="AJ335" i="35"/>
  <c r="AO334" i="35"/>
  <c r="AN334" i="35"/>
  <c r="AM334" i="35"/>
  <c r="AL334" i="35"/>
  <c r="AK334" i="35"/>
  <c r="AJ334" i="35"/>
  <c r="AO333" i="35"/>
  <c r="AN333" i="35"/>
  <c r="AM333" i="35"/>
  <c r="AL333" i="35"/>
  <c r="AK333" i="35"/>
  <c r="AJ333" i="35"/>
  <c r="AO332" i="35"/>
  <c r="AN332" i="35"/>
  <c r="AM332" i="35"/>
  <c r="AL332" i="35"/>
  <c r="AK332" i="35"/>
  <c r="AJ332" i="35"/>
  <c r="AO331" i="35"/>
  <c r="AN331" i="35"/>
  <c r="AM331" i="35"/>
  <c r="AL331" i="35"/>
  <c r="AK331" i="35"/>
  <c r="AJ331" i="35"/>
  <c r="AO330" i="35"/>
  <c r="AN330" i="35"/>
  <c r="AM330" i="35"/>
  <c r="AL330" i="35"/>
  <c r="AK330" i="35"/>
  <c r="AJ330" i="35"/>
  <c r="AO329" i="35"/>
  <c r="AN329" i="35"/>
  <c r="AM329" i="35"/>
  <c r="AL329" i="35"/>
  <c r="AK329" i="35"/>
  <c r="AJ329" i="35"/>
  <c r="AO328" i="35"/>
  <c r="AN328" i="35"/>
  <c r="AM328" i="35"/>
  <c r="AL328" i="35"/>
  <c r="AK328" i="35"/>
  <c r="AJ328" i="35"/>
  <c r="AO327" i="35"/>
  <c r="AN327" i="35"/>
  <c r="AM327" i="35"/>
  <c r="AL327" i="35"/>
  <c r="AK327" i="35"/>
  <c r="AJ327" i="35"/>
  <c r="AO326" i="35"/>
  <c r="AN326" i="35"/>
  <c r="AM326" i="35"/>
  <c r="AL326" i="35"/>
  <c r="AK326" i="35"/>
  <c r="AJ326" i="35"/>
  <c r="AO325" i="35"/>
  <c r="AN325" i="35"/>
  <c r="AM325" i="35"/>
  <c r="AL325" i="35"/>
  <c r="AK325" i="35"/>
  <c r="AJ325" i="35"/>
  <c r="AO324" i="35"/>
  <c r="AN324" i="35"/>
  <c r="AM324" i="35"/>
  <c r="AL324" i="35"/>
  <c r="AK324" i="35"/>
  <c r="AJ324" i="35"/>
  <c r="AO323" i="35"/>
  <c r="AN323" i="35"/>
  <c r="AM323" i="35"/>
  <c r="AL323" i="35"/>
  <c r="AK323" i="35"/>
  <c r="AJ323" i="35"/>
  <c r="AO322" i="35"/>
  <c r="AN322" i="35"/>
  <c r="AM322" i="35"/>
  <c r="AL322" i="35"/>
  <c r="AK322" i="35"/>
  <c r="AJ322" i="35"/>
  <c r="AO321" i="35"/>
  <c r="AN321" i="35"/>
  <c r="AM321" i="35"/>
  <c r="AL321" i="35"/>
  <c r="AK321" i="35"/>
  <c r="AJ321" i="35"/>
  <c r="AO320" i="35"/>
  <c r="AN320" i="35"/>
  <c r="AM320" i="35"/>
  <c r="AL320" i="35"/>
  <c r="AK320" i="35"/>
  <c r="AJ320" i="35"/>
  <c r="AO319" i="35"/>
  <c r="AN319" i="35"/>
  <c r="AM319" i="35"/>
  <c r="AL319" i="35"/>
  <c r="AK319" i="35"/>
  <c r="AJ319" i="35"/>
  <c r="AO318" i="35"/>
  <c r="AN318" i="35"/>
  <c r="AM318" i="35"/>
  <c r="AL318" i="35"/>
  <c r="AK318" i="35"/>
  <c r="AJ318" i="35"/>
  <c r="AO317" i="35"/>
  <c r="AN317" i="35"/>
  <c r="AM317" i="35"/>
  <c r="AL317" i="35"/>
  <c r="AK317" i="35"/>
  <c r="AJ317" i="35"/>
  <c r="AO316" i="35"/>
  <c r="AN316" i="35"/>
  <c r="AM316" i="35"/>
  <c r="AL316" i="35"/>
  <c r="AK316" i="35"/>
  <c r="AJ316" i="35"/>
  <c r="AO315" i="35"/>
  <c r="AN315" i="35"/>
  <c r="AM315" i="35"/>
  <c r="AL315" i="35"/>
  <c r="AK315" i="35"/>
  <c r="AJ315" i="35"/>
  <c r="AO314" i="35"/>
  <c r="AN314" i="35"/>
  <c r="AM314" i="35"/>
  <c r="AL314" i="35"/>
  <c r="AK314" i="35"/>
  <c r="AJ314" i="35"/>
  <c r="AO313" i="35"/>
  <c r="AN313" i="35"/>
  <c r="AM313" i="35"/>
  <c r="AL313" i="35"/>
  <c r="AK313" i="35"/>
  <c r="AJ313" i="35"/>
  <c r="AO312" i="35"/>
  <c r="AN312" i="35"/>
  <c r="AM312" i="35"/>
  <c r="AL312" i="35"/>
  <c r="AK312" i="35"/>
  <c r="AJ312" i="35"/>
  <c r="AO311" i="35"/>
  <c r="AN311" i="35"/>
  <c r="AM311" i="35"/>
  <c r="AL311" i="35"/>
  <c r="AK311" i="35"/>
  <c r="AJ311" i="35"/>
  <c r="AO310" i="35"/>
  <c r="AN310" i="35"/>
  <c r="AM310" i="35"/>
  <c r="AL310" i="35"/>
  <c r="AK310" i="35"/>
  <c r="AJ310" i="35"/>
  <c r="AO309" i="35"/>
  <c r="AN309" i="35"/>
  <c r="AM309" i="35"/>
  <c r="AL309" i="35"/>
  <c r="AK309" i="35"/>
  <c r="AJ309" i="35"/>
  <c r="AO308" i="35"/>
  <c r="AN308" i="35"/>
  <c r="AM308" i="35"/>
  <c r="AL308" i="35"/>
  <c r="AK308" i="35"/>
  <c r="AJ308" i="35"/>
  <c r="AO307" i="35"/>
  <c r="AN307" i="35"/>
  <c r="AM307" i="35"/>
  <c r="AL307" i="35"/>
  <c r="AK307" i="35"/>
  <c r="AJ307" i="35"/>
  <c r="AO306" i="35"/>
  <c r="AN306" i="35"/>
  <c r="AM306" i="35"/>
  <c r="AL306" i="35"/>
  <c r="AK306" i="35"/>
  <c r="AJ306" i="35"/>
  <c r="AO305" i="35"/>
  <c r="AN305" i="35"/>
  <c r="AM305" i="35"/>
  <c r="AL305" i="35"/>
  <c r="AK305" i="35"/>
  <c r="AJ305" i="35"/>
  <c r="AO304" i="35"/>
  <c r="AN304" i="35"/>
  <c r="AM304" i="35"/>
  <c r="AL304" i="35"/>
  <c r="AK304" i="35"/>
  <c r="AJ304" i="35"/>
  <c r="AO303" i="35"/>
  <c r="AN303" i="35"/>
  <c r="AM303" i="35"/>
  <c r="AL303" i="35"/>
  <c r="AK303" i="35"/>
  <c r="AJ303" i="35"/>
  <c r="AO302" i="35"/>
  <c r="AN302" i="35"/>
  <c r="AM302" i="35"/>
  <c r="AL302" i="35"/>
  <c r="AK302" i="35"/>
  <c r="AJ302" i="35"/>
  <c r="AO301" i="35"/>
  <c r="AN301" i="35"/>
  <c r="AM301" i="35"/>
  <c r="AL301" i="35"/>
  <c r="AK301" i="35"/>
  <c r="AJ301" i="35"/>
  <c r="AO300" i="35"/>
  <c r="AN300" i="35"/>
  <c r="AM300" i="35"/>
  <c r="AL300" i="35"/>
  <c r="AK300" i="35"/>
  <c r="AJ300" i="35"/>
  <c r="AO299" i="35"/>
  <c r="AN299" i="35"/>
  <c r="AM299" i="35"/>
  <c r="AL299" i="35"/>
  <c r="AK299" i="35"/>
  <c r="AJ299" i="35"/>
  <c r="AO298" i="35"/>
  <c r="AN298" i="35"/>
  <c r="AM298" i="35"/>
  <c r="AL298" i="35"/>
  <c r="AK298" i="35"/>
  <c r="AJ298" i="35"/>
  <c r="AO297" i="35"/>
  <c r="AN297" i="35"/>
  <c r="AM297" i="35"/>
  <c r="AL297" i="35"/>
  <c r="AK297" i="35"/>
  <c r="AJ297" i="35"/>
  <c r="AO296" i="35"/>
  <c r="AN296" i="35"/>
  <c r="AM296" i="35"/>
  <c r="AL296" i="35"/>
  <c r="AK296" i="35"/>
  <c r="AJ296" i="35"/>
  <c r="AO295" i="35"/>
  <c r="BC31" i="31" s="1"/>
  <c r="AN295" i="35"/>
  <c r="BB31" i="31" s="1"/>
  <c r="AM295" i="35"/>
  <c r="BA31" i="31" s="1"/>
  <c r="AL295" i="35"/>
  <c r="AZ31" i="31" s="1"/>
  <c r="AK295" i="35"/>
  <c r="AY31" i="31" s="1"/>
  <c r="AJ295" i="35"/>
  <c r="AX31" i="31" s="1"/>
  <c r="AO294" i="35"/>
  <c r="AN294" i="35"/>
  <c r="AM294" i="35"/>
  <c r="AL294" i="35"/>
  <c r="AK294" i="35"/>
  <c r="AJ294" i="35"/>
  <c r="AO293" i="35"/>
  <c r="AN293" i="35"/>
  <c r="AM293" i="35"/>
  <c r="AL293" i="35"/>
  <c r="AK293" i="35"/>
  <c r="AJ293" i="35"/>
  <c r="AO292" i="35"/>
  <c r="AN292" i="35"/>
  <c r="AM292" i="35"/>
  <c r="AL292" i="35"/>
  <c r="AK292" i="35"/>
  <c r="AJ292" i="35"/>
  <c r="AO291" i="35"/>
  <c r="AN291" i="35"/>
  <c r="AM291" i="35"/>
  <c r="AL291" i="35"/>
  <c r="AK291" i="35"/>
  <c r="AJ291" i="35"/>
  <c r="AO290" i="35"/>
  <c r="AN290" i="35"/>
  <c r="AM290" i="35"/>
  <c r="AL290" i="35"/>
  <c r="AK290" i="35"/>
  <c r="AJ290" i="35"/>
  <c r="AO289" i="35"/>
  <c r="AN289" i="35"/>
  <c r="AM289" i="35"/>
  <c r="AL289" i="35"/>
  <c r="AK289" i="35"/>
  <c r="AJ289" i="35"/>
  <c r="AO288" i="35"/>
  <c r="AN288" i="35"/>
  <c r="AM288" i="35"/>
  <c r="AL288" i="35"/>
  <c r="AK288" i="35"/>
  <c r="AJ288" i="35"/>
  <c r="AO287" i="35"/>
  <c r="AN287" i="35"/>
  <c r="AM287" i="35"/>
  <c r="AL287" i="35"/>
  <c r="AK287" i="35"/>
  <c r="AJ287" i="35"/>
  <c r="AO286" i="35"/>
  <c r="AN286" i="35"/>
  <c r="AM286" i="35"/>
  <c r="AL286" i="35"/>
  <c r="AK286" i="35"/>
  <c r="AJ286" i="35"/>
  <c r="AO285" i="35"/>
  <c r="AN285" i="35"/>
  <c r="AM285" i="35"/>
  <c r="AL285" i="35"/>
  <c r="AK285" i="35"/>
  <c r="AJ285" i="35"/>
  <c r="AO284" i="35"/>
  <c r="AN284" i="35"/>
  <c r="AM284" i="35"/>
  <c r="AL284" i="35"/>
  <c r="AK284" i="35"/>
  <c r="AJ284" i="35"/>
  <c r="AO283" i="35"/>
  <c r="AN283" i="35"/>
  <c r="AM283" i="35"/>
  <c r="AL283" i="35"/>
  <c r="AK283" i="35"/>
  <c r="AJ283" i="35"/>
  <c r="AO282" i="35"/>
  <c r="AN282" i="35"/>
  <c r="AM282" i="35"/>
  <c r="AL282" i="35"/>
  <c r="AK282" i="35"/>
  <c r="AJ282" i="35"/>
  <c r="AO281" i="35"/>
  <c r="AN281" i="35"/>
  <c r="AM281" i="35"/>
  <c r="AL281" i="35"/>
  <c r="AK281" i="35"/>
  <c r="AJ281" i="35"/>
  <c r="AO280" i="35"/>
  <c r="AN280" i="35"/>
  <c r="AM280" i="35"/>
  <c r="AL280" i="35"/>
  <c r="AK280" i="35"/>
  <c r="AJ280" i="35"/>
  <c r="AO279" i="35"/>
  <c r="AN279" i="35"/>
  <c r="AM279" i="35"/>
  <c r="AL279" i="35"/>
  <c r="AK279" i="35"/>
  <c r="AJ279" i="35"/>
  <c r="AO278" i="35"/>
  <c r="AN278" i="35"/>
  <c r="AM278" i="35"/>
  <c r="AL278" i="35"/>
  <c r="AK278" i="35"/>
  <c r="AJ278" i="35"/>
  <c r="AO277" i="35"/>
  <c r="AN277" i="35"/>
  <c r="AM277" i="35"/>
  <c r="AL277" i="35"/>
  <c r="AK277" i="35"/>
  <c r="AJ277" i="35"/>
  <c r="AO276" i="35"/>
  <c r="AN276" i="35"/>
  <c r="AM276" i="35"/>
  <c r="AL276" i="35"/>
  <c r="AK276" i="35"/>
  <c r="AJ276" i="35"/>
  <c r="AO275" i="35"/>
  <c r="AN275" i="35"/>
  <c r="AM275" i="35"/>
  <c r="AL275" i="35"/>
  <c r="AK275" i="35"/>
  <c r="AJ275" i="35"/>
  <c r="AO274" i="35"/>
  <c r="AN274" i="35"/>
  <c r="AM274" i="35"/>
  <c r="AL274" i="35"/>
  <c r="AK274" i="35"/>
  <c r="AJ274" i="35"/>
  <c r="AO273" i="35"/>
  <c r="AN273" i="35"/>
  <c r="AM273" i="35"/>
  <c r="AL273" i="35"/>
  <c r="AK273" i="35"/>
  <c r="AJ273" i="35"/>
  <c r="AO272" i="35"/>
  <c r="AN272" i="35"/>
  <c r="AM272" i="35"/>
  <c r="AL272" i="35"/>
  <c r="AK272" i="35"/>
  <c r="AJ272" i="35"/>
  <c r="AO271" i="35"/>
  <c r="AN271" i="35"/>
  <c r="AM271" i="35"/>
  <c r="AL271" i="35"/>
  <c r="AK271" i="35"/>
  <c r="AJ271" i="35"/>
  <c r="AO270" i="35"/>
  <c r="AN270" i="35"/>
  <c r="AM270" i="35"/>
  <c r="AL270" i="35"/>
  <c r="AK270" i="35"/>
  <c r="AJ270" i="35"/>
  <c r="AO269" i="35"/>
  <c r="AN269" i="35"/>
  <c r="AM269" i="35"/>
  <c r="AL269" i="35"/>
  <c r="AK269" i="35"/>
  <c r="AJ269" i="35"/>
  <c r="AO268" i="35"/>
  <c r="AN268" i="35"/>
  <c r="AM268" i="35"/>
  <c r="AL268" i="35"/>
  <c r="AK268" i="35"/>
  <c r="AJ268" i="35"/>
  <c r="AO267" i="35"/>
  <c r="AN267" i="35"/>
  <c r="AM267" i="35"/>
  <c r="AL267" i="35"/>
  <c r="AK267" i="35"/>
  <c r="AJ267" i="35"/>
  <c r="AO266" i="35"/>
  <c r="AN266" i="35"/>
  <c r="AM266" i="35"/>
  <c r="AL266" i="35"/>
  <c r="AK266" i="35"/>
  <c r="AJ266" i="35"/>
  <c r="AO265" i="35"/>
  <c r="AN265" i="35"/>
  <c r="AM265" i="35"/>
  <c r="AL265" i="35"/>
  <c r="AK265" i="35"/>
  <c r="AJ265" i="35"/>
  <c r="AO264" i="35"/>
  <c r="AN264" i="35"/>
  <c r="AM264" i="35"/>
  <c r="AL264" i="35"/>
  <c r="AK264" i="35"/>
  <c r="AJ264" i="35"/>
  <c r="AO263" i="35"/>
  <c r="AN263" i="35"/>
  <c r="AM263" i="35"/>
  <c r="AL263" i="35"/>
  <c r="AK263" i="35"/>
  <c r="AJ263" i="35"/>
  <c r="AO262" i="35"/>
  <c r="AN262" i="35"/>
  <c r="AM262" i="35"/>
  <c r="AL262" i="35"/>
  <c r="AK262" i="35"/>
  <c r="AJ262" i="35"/>
  <c r="AO261" i="35"/>
  <c r="AN261" i="35"/>
  <c r="AM261" i="35"/>
  <c r="AL261" i="35"/>
  <c r="AK261" i="35"/>
  <c r="AJ261" i="35"/>
  <c r="AO260" i="35"/>
  <c r="AN260" i="35"/>
  <c r="AM260" i="35"/>
  <c r="AL260" i="35"/>
  <c r="AK260" i="35"/>
  <c r="AJ260" i="35"/>
  <c r="AO259" i="35"/>
  <c r="AN259" i="35"/>
  <c r="AM259" i="35"/>
  <c r="AL259" i="35"/>
  <c r="AK259" i="35"/>
  <c r="AJ259" i="35"/>
  <c r="AO258" i="35"/>
  <c r="AN258" i="35"/>
  <c r="AM258" i="35"/>
  <c r="AL258" i="35"/>
  <c r="AK258" i="35"/>
  <c r="AJ258" i="35"/>
  <c r="AO257" i="35"/>
  <c r="AN257" i="35"/>
  <c r="AM257" i="35"/>
  <c r="AL257" i="35"/>
  <c r="AK257" i="35"/>
  <c r="AJ257" i="35"/>
  <c r="AO256" i="35"/>
  <c r="AN256" i="35"/>
  <c r="AM256" i="35"/>
  <c r="AL256" i="35"/>
  <c r="AK256" i="35"/>
  <c r="AJ256" i="35"/>
  <c r="AO255" i="35"/>
  <c r="AN255" i="35"/>
  <c r="AM255" i="35"/>
  <c r="AL255" i="35"/>
  <c r="AK255" i="35"/>
  <c r="AJ255" i="35"/>
  <c r="AO254" i="35"/>
  <c r="AN254" i="35"/>
  <c r="AM254" i="35"/>
  <c r="AL254" i="35"/>
  <c r="AZ38" i="31" s="1"/>
  <c r="AK254" i="35"/>
  <c r="AJ254" i="35"/>
  <c r="AO253" i="35"/>
  <c r="BC49" i="31" s="1"/>
  <c r="AN253" i="35"/>
  <c r="BB49" i="31" s="1"/>
  <c r="AM253" i="35"/>
  <c r="BA49" i="31" s="1"/>
  <c r="AL253" i="35"/>
  <c r="AZ49" i="31" s="1"/>
  <c r="AK253" i="35"/>
  <c r="AY49" i="31" s="1"/>
  <c r="AJ253" i="35"/>
  <c r="AX49" i="31" s="1"/>
  <c r="AO252" i="35"/>
  <c r="AN252" i="35"/>
  <c r="AM252" i="35"/>
  <c r="AL252" i="35"/>
  <c r="AK252" i="35"/>
  <c r="AJ252" i="35"/>
  <c r="AO251" i="35"/>
  <c r="AN251" i="35"/>
  <c r="AM251" i="35"/>
  <c r="AL251" i="35"/>
  <c r="AK251" i="35"/>
  <c r="AJ251" i="35"/>
  <c r="AO250" i="35"/>
  <c r="AN250" i="35"/>
  <c r="AM250" i="35"/>
  <c r="AL250" i="35"/>
  <c r="AK250" i="35"/>
  <c r="AJ250" i="35"/>
  <c r="AO249" i="35"/>
  <c r="BC37" i="31" s="1"/>
  <c r="AN249" i="35"/>
  <c r="BB37" i="31" s="1"/>
  <c r="AM249" i="35"/>
  <c r="BA37" i="31" s="1"/>
  <c r="AL249" i="35"/>
  <c r="AZ37" i="31" s="1"/>
  <c r="AK249" i="35"/>
  <c r="AY37" i="31" s="1"/>
  <c r="AJ249" i="35"/>
  <c r="AX37" i="31" s="1"/>
  <c r="AO248" i="35"/>
  <c r="AN248" i="35"/>
  <c r="AM248" i="35"/>
  <c r="AL248" i="35"/>
  <c r="AK248" i="35"/>
  <c r="AJ248" i="35"/>
  <c r="AO247" i="35"/>
  <c r="AN247" i="35"/>
  <c r="AM247" i="35"/>
  <c r="AL247" i="35"/>
  <c r="AK247" i="35"/>
  <c r="AJ247" i="35"/>
  <c r="AO246" i="35"/>
  <c r="AN246" i="35"/>
  <c r="AM246" i="35"/>
  <c r="AL246" i="35"/>
  <c r="AK246" i="35"/>
  <c r="AJ246" i="35"/>
  <c r="AO245" i="35"/>
  <c r="AN245" i="35"/>
  <c r="AM245" i="35"/>
  <c r="AL245" i="35"/>
  <c r="AK245" i="35"/>
  <c r="AJ245" i="35"/>
  <c r="AO244" i="35"/>
  <c r="AN244" i="35"/>
  <c r="AM244" i="35"/>
  <c r="AL244" i="35"/>
  <c r="AK244" i="35"/>
  <c r="AJ244" i="35"/>
  <c r="AO243" i="35"/>
  <c r="AN243" i="35"/>
  <c r="AM243" i="35"/>
  <c r="AL243" i="35"/>
  <c r="AK243" i="35"/>
  <c r="AJ243" i="35"/>
  <c r="AO242" i="35"/>
  <c r="AN242" i="35"/>
  <c r="AM242" i="35"/>
  <c r="AL242" i="35"/>
  <c r="AK242" i="35"/>
  <c r="AJ242" i="35"/>
  <c r="AO241" i="35"/>
  <c r="AN241" i="35"/>
  <c r="AM241" i="35"/>
  <c r="AL241" i="35"/>
  <c r="AK241" i="35"/>
  <c r="AJ241" i="35"/>
  <c r="AO240" i="35"/>
  <c r="AN240" i="35"/>
  <c r="AM240" i="35"/>
  <c r="AL240" i="35"/>
  <c r="AK240" i="35"/>
  <c r="AJ240" i="35"/>
  <c r="AO239" i="35"/>
  <c r="AN239" i="35"/>
  <c r="AM239" i="35"/>
  <c r="AL239" i="35"/>
  <c r="AK239" i="35"/>
  <c r="AJ239" i="35"/>
  <c r="AO238" i="35"/>
  <c r="BC43" i="31" s="1"/>
  <c r="AN238" i="35"/>
  <c r="BB43" i="31" s="1"/>
  <c r="AM238" i="35"/>
  <c r="BA43" i="31" s="1"/>
  <c r="AL238" i="35"/>
  <c r="AZ43" i="31" s="1"/>
  <c r="AK238" i="35"/>
  <c r="AY43" i="31" s="1"/>
  <c r="AJ238" i="35"/>
  <c r="AX43" i="31" s="1"/>
  <c r="AO237" i="35"/>
  <c r="AN237" i="35"/>
  <c r="AM237" i="35"/>
  <c r="AL237" i="35"/>
  <c r="AK237" i="35"/>
  <c r="AJ237" i="35"/>
  <c r="AO236" i="35"/>
  <c r="AN236" i="35"/>
  <c r="AM236" i="35"/>
  <c r="AL236" i="35"/>
  <c r="AK236" i="35"/>
  <c r="AJ236" i="35"/>
  <c r="AO235" i="35"/>
  <c r="AN235" i="35"/>
  <c r="AM235" i="35"/>
  <c r="AL235" i="35"/>
  <c r="AK235" i="35"/>
  <c r="AJ235" i="35"/>
  <c r="AO234" i="35"/>
  <c r="AN234" i="35"/>
  <c r="AM234" i="35"/>
  <c r="AL234" i="35"/>
  <c r="AK234" i="35"/>
  <c r="AJ234" i="35"/>
  <c r="AO233" i="35"/>
  <c r="AN233" i="35"/>
  <c r="AM233" i="35"/>
  <c r="AL233" i="35"/>
  <c r="AK233" i="35"/>
  <c r="AJ233" i="35"/>
  <c r="AO232" i="35"/>
  <c r="AN232" i="35"/>
  <c r="AM232" i="35"/>
  <c r="AL232" i="35"/>
  <c r="AK232" i="35"/>
  <c r="AJ232" i="35"/>
  <c r="AO231" i="35"/>
  <c r="AN231" i="35"/>
  <c r="AM231" i="35"/>
  <c r="AL231" i="35"/>
  <c r="AK231" i="35"/>
  <c r="AJ231" i="35"/>
  <c r="AO230" i="35"/>
  <c r="AN230" i="35"/>
  <c r="AM230" i="35"/>
  <c r="AL230" i="35"/>
  <c r="AK230" i="35"/>
  <c r="AJ230" i="35"/>
  <c r="AO229" i="35"/>
  <c r="AN229" i="35"/>
  <c r="AM229" i="35"/>
  <c r="AL229" i="35"/>
  <c r="AK229" i="35"/>
  <c r="AJ229" i="35"/>
  <c r="AO228" i="35"/>
  <c r="AN228" i="35"/>
  <c r="AM228" i="35"/>
  <c r="AL228" i="35"/>
  <c r="AK228" i="35"/>
  <c r="AJ228" i="35"/>
  <c r="AO227" i="35"/>
  <c r="AN227" i="35"/>
  <c r="AM227" i="35"/>
  <c r="AL227" i="35"/>
  <c r="AK227" i="35"/>
  <c r="AJ227" i="35"/>
  <c r="AO226" i="35"/>
  <c r="AN226" i="35"/>
  <c r="AM226" i="35"/>
  <c r="AL226" i="35"/>
  <c r="AK226" i="35"/>
  <c r="AJ226" i="35"/>
  <c r="AO225" i="35"/>
  <c r="AN225" i="35"/>
  <c r="AM225" i="35"/>
  <c r="AL225" i="35"/>
  <c r="AK225" i="35"/>
  <c r="AJ225" i="35"/>
  <c r="AO224" i="35"/>
  <c r="AN224" i="35"/>
  <c r="AM224" i="35"/>
  <c r="AL224" i="35"/>
  <c r="AK224" i="35"/>
  <c r="AJ224" i="35"/>
  <c r="AO223" i="35"/>
  <c r="AN223" i="35"/>
  <c r="AM223" i="35"/>
  <c r="AL223" i="35"/>
  <c r="AK223" i="35"/>
  <c r="AJ223" i="35"/>
  <c r="AO222" i="35"/>
  <c r="AN222" i="35"/>
  <c r="AM222" i="35"/>
  <c r="AL222" i="35"/>
  <c r="AK222" i="35"/>
  <c r="AJ222" i="35"/>
  <c r="AO221" i="35"/>
  <c r="AN221" i="35"/>
  <c r="AM221" i="35"/>
  <c r="AL221" i="35"/>
  <c r="AK221" i="35"/>
  <c r="AJ221" i="35"/>
  <c r="AO220" i="35"/>
  <c r="AN220" i="35"/>
  <c r="AM220" i="35"/>
  <c r="AL220" i="35"/>
  <c r="AK220" i="35"/>
  <c r="AJ220" i="35"/>
  <c r="AO219" i="35"/>
  <c r="AN219" i="35"/>
  <c r="AM219" i="35"/>
  <c r="AL219" i="35"/>
  <c r="AK219" i="35"/>
  <c r="AJ219" i="35"/>
  <c r="AO218" i="35"/>
  <c r="AN218" i="35"/>
  <c r="AM218" i="35"/>
  <c r="AL218" i="35"/>
  <c r="AK218" i="35"/>
  <c r="AJ218" i="35"/>
  <c r="AO217" i="35"/>
  <c r="AN217" i="35"/>
  <c r="AM217" i="35"/>
  <c r="AL217" i="35"/>
  <c r="AK217" i="35"/>
  <c r="AJ217" i="35"/>
  <c r="AO216" i="35"/>
  <c r="AN216" i="35"/>
  <c r="AM216" i="35"/>
  <c r="AL216" i="35"/>
  <c r="AK216" i="35"/>
  <c r="AJ216" i="35"/>
  <c r="AO215" i="35"/>
  <c r="AN215" i="35"/>
  <c r="AM215" i="35"/>
  <c r="AL215" i="35"/>
  <c r="AK215" i="35"/>
  <c r="AJ215" i="35"/>
  <c r="AO214" i="35"/>
  <c r="AN214" i="35"/>
  <c r="AM214" i="35"/>
  <c r="AL214" i="35"/>
  <c r="AK214" i="35"/>
  <c r="AJ214" i="35"/>
  <c r="AO213" i="35"/>
  <c r="AN213" i="35"/>
  <c r="AM213" i="35"/>
  <c r="AL213" i="35"/>
  <c r="AK213" i="35"/>
  <c r="AJ213" i="35"/>
  <c r="AO212" i="35"/>
  <c r="AN212" i="35"/>
  <c r="AM212" i="35"/>
  <c r="AL212" i="35"/>
  <c r="AK212" i="35"/>
  <c r="AJ212" i="35"/>
  <c r="AO211" i="35"/>
  <c r="AN211" i="35"/>
  <c r="AM211" i="35"/>
  <c r="AL211" i="35"/>
  <c r="AK211" i="35"/>
  <c r="AJ211" i="35"/>
  <c r="AO210" i="35"/>
  <c r="AN210" i="35"/>
  <c r="AM210" i="35"/>
  <c r="AL210" i="35"/>
  <c r="AK210" i="35"/>
  <c r="AJ210" i="35"/>
  <c r="AO209" i="35"/>
  <c r="AN209" i="35"/>
  <c r="AM209" i="35"/>
  <c r="AL209" i="35"/>
  <c r="AK209" i="35"/>
  <c r="AJ209" i="35"/>
  <c r="AO208" i="35"/>
  <c r="AN208" i="35"/>
  <c r="AM208" i="35"/>
  <c r="AL208" i="35"/>
  <c r="AK208" i="35"/>
  <c r="AJ208" i="35"/>
  <c r="AO207" i="35"/>
  <c r="AN207" i="35"/>
  <c r="AM207" i="35"/>
  <c r="AL207" i="35"/>
  <c r="AK207" i="35"/>
  <c r="AJ207" i="35"/>
  <c r="AO206" i="35"/>
  <c r="AN206" i="35"/>
  <c r="AM206" i="35"/>
  <c r="AL206" i="35"/>
  <c r="AK206" i="35"/>
  <c r="AJ206" i="35"/>
  <c r="AO205" i="35"/>
  <c r="AN205" i="35"/>
  <c r="AM205" i="35"/>
  <c r="AL205" i="35"/>
  <c r="AK205" i="35"/>
  <c r="AJ205" i="35"/>
  <c r="AO204" i="35"/>
  <c r="AN204" i="35"/>
  <c r="AM204" i="35"/>
  <c r="AL204" i="35"/>
  <c r="AK204" i="35"/>
  <c r="AJ204" i="35"/>
  <c r="AO203" i="35"/>
  <c r="AN203" i="35"/>
  <c r="AM203" i="35"/>
  <c r="AL203" i="35"/>
  <c r="AK203" i="35"/>
  <c r="AJ203" i="35"/>
  <c r="AO202" i="35"/>
  <c r="AN202" i="35"/>
  <c r="AM202" i="35"/>
  <c r="AL202" i="35"/>
  <c r="AK202" i="35"/>
  <c r="AJ202" i="35"/>
  <c r="AO201" i="35"/>
  <c r="AN201" i="35"/>
  <c r="AM201" i="35"/>
  <c r="AL201" i="35"/>
  <c r="AK201" i="35"/>
  <c r="AJ201" i="35"/>
  <c r="AO200" i="35"/>
  <c r="AN200" i="35"/>
  <c r="AM200" i="35"/>
  <c r="AL200" i="35"/>
  <c r="AK200" i="35"/>
  <c r="AJ200" i="35"/>
  <c r="AO199" i="35"/>
  <c r="AN199" i="35"/>
  <c r="AM199" i="35"/>
  <c r="AL199" i="35"/>
  <c r="AK199" i="35"/>
  <c r="AJ199" i="35"/>
  <c r="AO198" i="35"/>
  <c r="AN198" i="35"/>
  <c r="AM198" i="35"/>
  <c r="AL198" i="35"/>
  <c r="AK198" i="35"/>
  <c r="AJ198" i="35"/>
  <c r="AO197" i="35"/>
  <c r="AN197" i="35"/>
  <c r="AM197" i="35"/>
  <c r="AL197" i="35"/>
  <c r="AK197" i="35"/>
  <c r="AJ197" i="35"/>
  <c r="AO196" i="35"/>
  <c r="AN196" i="35"/>
  <c r="AM196" i="35"/>
  <c r="AL196" i="35"/>
  <c r="AK196" i="35"/>
  <c r="AJ196" i="35"/>
  <c r="AO195" i="35"/>
  <c r="AN195" i="35"/>
  <c r="AM195" i="35"/>
  <c r="AL195" i="35"/>
  <c r="AK195" i="35"/>
  <c r="AJ195" i="35"/>
  <c r="AO194" i="35"/>
  <c r="AN194" i="35"/>
  <c r="AM194" i="35"/>
  <c r="AL194" i="35"/>
  <c r="AK194" i="35"/>
  <c r="AJ194" i="35"/>
  <c r="AO193" i="35"/>
  <c r="AN193" i="35"/>
  <c r="AM193" i="35"/>
  <c r="AL193" i="35"/>
  <c r="AK193" i="35"/>
  <c r="AJ193" i="35"/>
  <c r="AO192" i="35"/>
  <c r="AN192" i="35"/>
  <c r="AM192" i="35"/>
  <c r="AL192" i="35"/>
  <c r="AK192" i="35"/>
  <c r="AJ192" i="35"/>
  <c r="AO191" i="35"/>
  <c r="AN191" i="35"/>
  <c r="AM191" i="35"/>
  <c r="AL191" i="35"/>
  <c r="AK191" i="35"/>
  <c r="AJ191" i="35"/>
  <c r="AO190" i="35"/>
  <c r="AN190" i="35"/>
  <c r="AM190" i="35"/>
  <c r="AL190" i="35"/>
  <c r="AK190" i="35"/>
  <c r="AJ190" i="35"/>
  <c r="AO189" i="35"/>
  <c r="AN189" i="35"/>
  <c r="AM189" i="35"/>
  <c r="AL189" i="35"/>
  <c r="AK189" i="35"/>
  <c r="AJ189" i="35"/>
  <c r="AO188" i="35"/>
  <c r="AN188" i="35"/>
  <c r="AM188" i="35"/>
  <c r="AL188" i="35"/>
  <c r="AK188" i="35"/>
  <c r="AJ188" i="35"/>
  <c r="AO187" i="35"/>
  <c r="AN187" i="35"/>
  <c r="AM187" i="35"/>
  <c r="AL187" i="35"/>
  <c r="AK187" i="35"/>
  <c r="AJ187" i="35"/>
  <c r="AO186" i="35"/>
  <c r="AN186" i="35"/>
  <c r="AM186" i="35"/>
  <c r="AL186" i="35"/>
  <c r="AK186" i="35"/>
  <c r="AJ186" i="35"/>
  <c r="AO185" i="35"/>
  <c r="AN185" i="35"/>
  <c r="AM185" i="35"/>
  <c r="AL185" i="35"/>
  <c r="AK185" i="35"/>
  <c r="AJ185" i="35"/>
  <c r="AO184" i="35"/>
  <c r="AN184" i="35"/>
  <c r="AM184" i="35"/>
  <c r="AL184" i="35"/>
  <c r="AK184" i="35"/>
  <c r="AJ184" i="35"/>
  <c r="AO183" i="35"/>
  <c r="AN183" i="35"/>
  <c r="AM183" i="35"/>
  <c r="AL183" i="35"/>
  <c r="AK183" i="35"/>
  <c r="AJ183" i="35"/>
  <c r="AO182" i="35"/>
  <c r="AN182" i="35"/>
  <c r="AM182" i="35"/>
  <c r="AL182" i="35"/>
  <c r="AK182" i="35"/>
  <c r="AJ182" i="35"/>
  <c r="AO181" i="35"/>
  <c r="AN181" i="35"/>
  <c r="AM181" i="35"/>
  <c r="AL181" i="35"/>
  <c r="AK181" i="35"/>
  <c r="AJ181" i="35"/>
  <c r="AO180" i="35"/>
  <c r="AN180" i="35"/>
  <c r="AM180" i="35"/>
  <c r="AL180" i="35"/>
  <c r="AK180" i="35"/>
  <c r="AJ180" i="35"/>
  <c r="AO179" i="35"/>
  <c r="AN179" i="35"/>
  <c r="AM179" i="35"/>
  <c r="AL179" i="35"/>
  <c r="AK179" i="35"/>
  <c r="AJ179" i="35"/>
  <c r="AO178" i="35"/>
  <c r="AN178" i="35"/>
  <c r="AM178" i="35"/>
  <c r="AL178" i="35"/>
  <c r="AK178" i="35"/>
  <c r="AJ178" i="35"/>
  <c r="AO177" i="35"/>
  <c r="AN177" i="35"/>
  <c r="AM177" i="35"/>
  <c r="AL177" i="35"/>
  <c r="AK177" i="35"/>
  <c r="AJ177" i="35"/>
  <c r="AO176" i="35"/>
  <c r="AN176" i="35"/>
  <c r="AM176" i="35"/>
  <c r="AL176" i="35"/>
  <c r="AK176" i="35"/>
  <c r="AJ176" i="35"/>
  <c r="AO175" i="35"/>
  <c r="AN175" i="35"/>
  <c r="AM175" i="35"/>
  <c r="AL175" i="35"/>
  <c r="AK175" i="35"/>
  <c r="AJ175" i="35"/>
  <c r="AO174" i="35"/>
  <c r="AN174" i="35"/>
  <c r="AM174" i="35"/>
  <c r="AL174" i="35"/>
  <c r="AK174" i="35"/>
  <c r="AJ174" i="35"/>
  <c r="AO173" i="35"/>
  <c r="AN173" i="35"/>
  <c r="AM173" i="35"/>
  <c r="AL173" i="35"/>
  <c r="AK173" i="35"/>
  <c r="AJ173" i="35"/>
  <c r="AO172" i="35"/>
  <c r="AN172" i="35"/>
  <c r="AM172" i="35"/>
  <c r="AL172" i="35"/>
  <c r="AK172" i="35"/>
  <c r="AJ172" i="35"/>
  <c r="AO171" i="35"/>
  <c r="AN171" i="35"/>
  <c r="AM171" i="35"/>
  <c r="AL171" i="35"/>
  <c r="AK171" i="35"/>
  <c r="AJ171" i="35"/>
  <c r="AO170" i="35"/>
  <c r="AN170" i="35"/>
  <c r="AM170" i="35"/>
  <c r="AL170" i="35"/>
  <c r="AK170" i="35"/>
  <c r="AJ170" i="35"/>
  <c r="AO169" i="35"/>
  <c r="AN169" i="35"/>
  <c r="AM169" i="35"/>
  <c r="AL169" i="35"/>
  <c r="AK169" i="35"/>
  <c r="AJ169" i="35"/>
  <c r="AO168" i="35"/>
  <c r="AN168" i="35"/>
  <c r="AM168" i="35"/>
  <c r="AL168" i="35"/>
  <c r="AK168" i="35"/>
  <c r="AJ168" i="35"/>
  <c r="AO167" i="35"/>
  <c r="AN167" i="35"/>
  <c r="AM167" i="35"/>
  <c r="AL167" i="35"/>
  <c r="AK167" i="35"/>
  <c r="AJ167" i="35"/>
  <c r="AO166" i="35"/>
  <c r="AN166" i="35"/>
  <c r="AM166" i="35"/>
  <c r="AL166" i="35"/>
  <c r="AK166" i="35"/>
  <c r="AJ166" i="35"/>
  <c r="AO165" i="35"/>
  <c r="AN165" i="35"/>
  <c r="AM165" i="35"/>
  <c r="AL165" i="35"/>
  <c r="AK165" i="35"/>
  <c r="AJ165" i="35"/>
  <c r="AO164" i="35"/>
  <c r="AN164" i="35"/>
  <c r="AM164" i="35"/>
  <c r="AL164" i="35"/>
  <c r="AK164" i="35"/>
  <c r="AJ164" i="35"/>
  <c r="AO163" i="35"/>
  <c r="AN163" i="35"/>
  <c r="AM163" i="35"/>
  <c r="AL163" i="35"/>
  <c r="AK163" i="35"/>
  <c r="AJ163" i="35"/>
  <c r="AO162" i="35"/>
  <c r="AN162" i="35"/>
  <c r="AM162" i="35"/>
  <c r="AL162" i="35"/>
  <c r="AK162" i="35"/>
  <c r="AJ162" i="35"/>
  <c r="AO161" i="35"/>
  <c r="AN161" i="35"/>
  <c r="AM161" i="35"/>
  <c r="AL161" i="35"/>
  <c r="AK161" i="35"/>
  <c r="AJ161" i="35"/>
  <c r="AO160" i="35"/>
  <c r="AN160" i="35"/>
  <c r="AM160" i="35"/>
  <c r="AL160" i="35"/>
  <c r="AK160" i="35"/>
  <c r="AJ160" i="35"/>
  <c r="AO159" i="35"/>
  <c r="AN159" i="35"/>
  <c r="AM159" i="35"/>
  <c r="AL159" i="35"/>
  <c r="AK159" i="35"/>
  <c r="AJ159" i="35"/>
  <c r="AO158" i="35"/>
  <c r="AN158" i="35"/>
  <c r="AM158" i="35"/>
  <c r="AL158" i="35"/>
  <c r="AK158" i="35"/>
  <c r="AJ158" i="35"/>
  <c r="AO157" i="35"/>
  <c r="AN157" i="35"/>
  <c r="AM157" i="35"/>
  <c r="AL157" i="35"/>
  <c r="AK157" i="35"/>
  <c r="AJ157" i="35"/>
  <c r="AO156" i="35"/>
  <c r="AN156" i="35"/>
  <c r="AM156" i="35"/>
  <c r="AL156" i="35"/>
  <c r="AK156" i="35"/>
  <c r="AJ156" i="35"/>
  <c r="AO155" i="35"/>
  <c r="AN155" i="35"/>
  <c r="AM155" i="35"/>
  <c r="AL155" i="35"/>
  <c r="AK155" i="35"/>
  <c r="AJ155" i="35"/>
  <c r="AO154" i="35"/>
  <c r="AN154" i="35"/>
  <c r="AM154" i="35"/>
  <c r="AL154" i="35"/>
  <c r="AK154" i="35"/>
  <c r="AJ154" i="35"/>
  <c r="AO153" i="35"/>
  <c r="AN153" i="35"/>
  <c r="AM153" i="35"/>
  <c r="AL153" i="35"/>
  <c r="AK153" i="35"/>
  <c r="AJ153" i="35"/>
  <c r="AO152" i="35"/>
  <c r="AN152" i="35"/>
  <c r="AM152" i="35"/>
  <c r="AL152" i="35"/>
  <c r="AK152" i="35"/>
  <c r="AJ152" i="35"/>
  <c r="AO151" i="35"/>
  <c r="AN151" i="35"/>
  <c r="AM151" i="35"/>
  <c r="AL151" i="35"/>
  <c r="AK151" i="35"/>
  <c r="AJ151" i="35"/>
  <c r="AO150" i="35"/>
  <c r="AN150" i="35"/>
  <c r="AM150" i="35"/>
  <c r="AL150" i="35"/>
  <c r="AK150" i="35"/>
  <c r="AJ150" i="35"/>
  <c r="AO149" i="35"/>
  <c r="AN149" i="35"/>
  <c r="AM149" i="35"/>
  <c r="AL149" i="35"/>
  <c r="AK149" i="35"/>
  <c r="AJ149" i="35"/>
  <c r="AO148" i="35"/>
  <c r="AN148" i="35"/>
  <c r="AM148" i="35"/>
  <c r="AL148" i="35"/>
  <c r="AK148" i="35"/>
  <c r="AJ148" i="35"/>
  <c r="AO147" i="35"/>
  <c r="AN147" i="35"/>
  <c r="AM147" i="35"/>
  <c r="AL147" i="35"/>
  <c r="AK147" i="35"/>
  <c r="AJ147" i="35"/>
  <c r="AO146" i="35"/>
  <c r="AN146" i="35"/>
  <c r="AM146" i="35"/>
  <c r="AL146" i="35"/>
  <c r="AK146" i="35"/>
  <c r="AJ146" i="35"/>
  <c r="AO145" i="35"/>
  <c r="AN145" i="35"/>
  <c r="AM145" i="35"/>
  <c r="AL145" i="35"/>
  <c r="AK145" i="35"/>
  <c r="AJ145" i="35"/>
  <c r="AO144" i="35"/>
  <c r="AN144" i="35"/>
  <c r="AM144" i="35"/>
  <c r="AL144" i="35"/>
  <c r="AK144" i="35"/>
  <c r="AJ144" i="35"/>
  <c r="AO143" i="35"/>
  <c r="AN143" i="35"/>
  <c r="AM143" i="35"/>
  <c r="AL143" i="35"/>
  <c r="AK143" i="35"/>
  <c r="AJ143" i="35"/>
  <c r="AO142" i="35"/>
  <c r="AN142" i="35"/>
  <c r="AM142" i="35"/>
  <c r="AL142" i="35"/>
  <c r="AK142" i="35"/>
  <c r="AJ142" i="35"/>
  <c r="AO141" i="35"/>
  <c r="AN141" i="35"/>
  <c r="AM141" i="35"/>
  <c r="AL141" i="35"/>
  <c r="AK141" i="35"/>
  <c r="AJ141" i="35"/>
  <c r="AO140" i="35"/>
  <c r="AN140" i="35"/>
  <c r="AM140" i="35"/>
  <c r="AL140" i="35"/>
  <c r="AK140" i="35"/>
  <c r="AJ140" i="35"/>
  <c r="AO139" i="35"/>
  <c r="AN139" i="35"/>
  <c r="AM139" i="35"/>
  <c r="AL139" i="35"/>
  <c r="AK139" i="35"/>
  <c r="AJ139" i="35"/>
  <c r="AO138" i="35"/>
  <c r="AN138" i="35"/>
  <c r="AM138" i="35"/>
  <c r="AL138" i="35"/>
  <c r="AK138" i="35"/>
  <c r="AJ138" i="35"/>
  <c r="AO137" i="35"/>
  <c r="AN137" i="35"/>
  <c r="AM137" i="35"/>
  <c r="AL137" i="35"/>
  <c r="AK137" i="35"/>
  <c r="AJ137" i="35"/>
  <c r="AO136" i="35"/>
  <c r="AN136" i="35"/>
  <c r="AM136" i="35"/>
  <c r="AL136" i="35"/>
  <c r="AK136" i="35"/>
  <c r="AJ136" i="35"/>
  <c r="AO135" i="35"/>
  <c r="AN135" i="35"/>
  <c r="AM135" i="35"/>
  <c r="AL135" i="35"/>
  <c r="AK135" i="35"/>
  <c r="AJ135" i="35"/>
  <c r="AO134" i="35"/>
  <c r="AN134" i="35"/>
  <c r="AM134" i="35"/>
  <c r="AL134" i="35"/>
  <c r="AK134" i="35"/>
  <c r="AJ134" i="35"/>
  <c r="AO133" i="35"/>
  <c r="AN133" i="35"/>
  <c r="AM133" i="35"/>
  <c r="AL133" i="35"/>
  <c r="AK133" i="35"/>
  <c r="AJ133" i="35"/>
  <c r="AO132" i="35"/>
  <c r="AN132" i="35"/>
  <c r="AM132" i="35"/>
  <c r="AL132" i="35"/>
  <c r="AK132" i="35"/>
  <c r="AJ132" i="35"/>
  <c r="AO131" i="35"/>
  <c r="AN131" i="35"/>
  <c r="AM131" i="35"/>
  <c r="AL131" i="35"/>
  <c r="AK131" i="35"/>
  <c r="AJ131" i="35"/>
  <c r="AO130" i="35"/>
  <c r="AN130" i="35"/>
  <c r="AM130" i="35"/>
  <c r="AL130" i="35"/>
  <c r="AK130" i="35"/>
  <c r="AJ130" i="35"/>
  <c r="AO129" i="35"/>
  <c r="AN129" i="35"/>
  <c r="AM129" i="35"/>
  <c r="AL129" i="35"/>
  <c r="AK129" i="35"/>
  <c r="AJ129" i="35"/>
  <c r="AO128" i="35"/>
  <c r="AN128" i="35"/>
  <c r="AM128" i="35"/>
  <c r="AL128" i="35"/>
  <c r="AK128" i="35"/>
  <c r="AJ128" i="35"/>
  <c r="AO127" i="35"/>
  <c r="AN127" i="35"/>
  <c r="AM127" i="35"/>
  <c r="AL127" i="35"/>
  <c r="AK127" i="35"/>
  <c r="AJ127" i="35"/>
  <c r="AO126" i="35"/>
  <c r="AN126" i="35"/>
  <c r="AM126" i="35"/>
  <c r="AL126" i="35"/>
  <c r="AK126" i="35"/>
  <c r="AJ126" i="35"/>
  <c r="AO125" i="35"/>
  <c r="AN125" i="35"/>
  <c r="AM125" i="35"/>
  <c r="AL125" i="35"/>
  <c r="AK125" i="35"/>
  <c r="AJ125" i="35"/>
  <c r="AO124" i="35"/>
  <c r="AN124" i="35"/>
  <c r="AM124" i="35"/>
  <c r="AL124" i="35"/>
  <c r="AK124" i="35"/>
  <c r="AJ124" i="35"/>
  <c r="AO123" i="35"/>
  <c r="AN123" i="35"/>
  <c r="AM123" i="35"/>
  <c r="AL123" i="35"/>
  <c r="AK123" i="35"/>
  <c r="AJ123" i="35"/>
  <c r="AO122" i="35"/>
  <c r="AN122" i="35"/>
  <c r="AM122" i="35"/>
  <c r="AL122" i="35"/>
  <c r="AK122" i="35"/>
  <c r="AJ122" i="35"/>
  <c r="AO121" i="35"/>
  <c r="AN121" i="35"/>
  <c r="AM121" i="35"/>
  <c r="AL121" i="35"/>
  <c r="AK121" i="35"/>
  <c r="AJ121" i="35"/>
  <c r="AO120" i="35"/>
  <c r="AN120" i="35"/>
  <c r="AM120" i="35"/>
  <c r="AL120" i="35"/>
  <c r="AK120" i="35"/>
  <c r="AJ120" i="35"/>
  <c r="AO119" i="35"/>
  <c r="AN119" i="35"/>
  <c r="AM119" i="35"/>
  <c r="AL119" i="35"/>
  <c r="AK119" i="35"/>
  <c r="AJ119" i="35"/>
  <c r="AO118" i="35"/>
  <c r="AN118" i="35"/>
  <c r="AM118" i="35"/>
  <c r="AL118" i="35"/>
  <c r="AK118" i="35"/>
  <c r="AJ118" i="35"/>
  <c r="AO117" i="35"/>
  <c r="AN117" i="35"/>
  <c r="AM117" i="35"/>
  <c r="AL117" i="35"/>
  <c r="AK117" i="35"/>
  <c r="AJ117" i="35"/>
  <c r="AO116" i="35"/>
  <c r="AN116" i="35"/>
  <c r="AM116" i="35"/>
  <c r="AL116" i="35"/>
  <c r="AK116" i="35"/>
  <c r="AJ116" i="35"/>
  <c r="AO115" i="35"/>
  <c r="AN115" i="35"/>
  <c r="AM115" i="35"/>
  <c r="AL115" i="35"/>
  <c r="AK115" i="35"/>
  <c r="AJ115" i="35"/>
  <c r="AO114" i="35"/>
  <c r="AN114" i="35"/>
  <c r="AM114" i="35"/>
  <c r="AL114" i="35"/>
  <c r="AK114" i="35"/>
  <c r="AJ114" i="35"/>
  <c r="AO113" i="35"/>
  <c r="AN113" i="35"/>
  <c r="AM113" i="35"/>
  <c r="AL113" i="35"/>
  <c r="AK113" i="35"/>
  <c r="AJ113" i="35"/>
  <c r="AO112" i="35"/>
  <c r="AN112" i="35"/>
  <c r="AM112" i="35"/>
  <c r="AL112" i="35"/>
  <c r="AK112" i="35"/>
  <c r="AJ112" i="35"/>
  <c r="AO111" i="35"/>
  <c r="AN111" i="35"/>
  <c r="AM111" i="35"/>
  <c r="AL111" i="35"/>
  <c r="AK111" i="35"/>
  <c r="AJ111" i="35"/>
  <c r="AO110" i="35"/>
  <c r="AN110" i="35"/>
  <c r="AM110" i="35"/>
  <c r="AL110" i="35"/>
  <c r="AK110" i="35"/>
  <c r="AJ110" i="35"/>
  <c r="AO109" i="35"/>
  <c r="AN109" i="35"/>
  <c r="AM109" i="35"/>
  <c r="AL109" i="35"/>
  <c r="AK109" i="35"/>
  <c r="AJ109" i="35"/>
  <c r="AO108" i="35"/>
  <c r="AN108" i="35"/>
  <c r="AM108" i="35"/>
  <c r="AL108" i="35"/>
  <c r="AK108" i="35"/>
  <c r="AJ108" i="35"/>
  <c r="AO107" i="35"/>
  <c r="AN107" i="35"/>
  <c r="AM107" i="35"/>
  <c r="AL107" i="35"/>
  <c r="AK107" i="35"/>
  <c r="AJ107" i="35"/>
  <c r="AO106" i="35"/>
  <c r="AN106" i="35"/>
  <c r="AM106" i="35"/>
  <c r="AL106" i="35"/>
  <c r="AK106" i="35"/>
  <c r="AJ106" i="35"/>
  <c r="AO105" i="35"/>
  <c r="AN105" i="35"/>
  <c r="AM105" i="35"/>
  <c r="AL105" i="35"/>
  <c r="AK105" i="35"/>
  <c r="AJ105" i="35"/>
  <c r="AO104" i="35"/>
  <c r="AN104" i="35"/>
  <c r="AM104" i="35"/>
  <c r="AL104" i="35"/>
  <c r="AK104" i="35"/>
  <c r="AJ104" i="35"/>
  <c r="AO103" i="35"/>
  <c r="AN103" i="35"/>
  <c r="AM103" i="35"/>
  <c r="AL103" i="35"/>
  <c r="AK103" i="35"/>
  <c r="AJ103" i="35"/>
  <c r="AO102" i="35"/>
  <c r="AN102" i="35"/>
  <c r="AM102" i="35"/>
  <c r="AL102" i="35"/>
  <c r="AK102" i="35"/>
  <c r="AJ102" i="35"/>
  <c r="AO101" i="35"/>
  <c r="AN101" i="35"/>
  <c r="AM101" i="35"/>
  <c r="AL101" i="35"/>
  <c r="AK101" i="35"/>
  <c r="AJ101" i="35"/>
  <c r="AO100" i="35"/>
  <c r="AN100" i="35"/>
  <c r="AM100" i="35"/>
  <c r="AL100" i="35"/>
  <c r="AK100" i="35"/>
  <c r="AJ100" i="35"/>
  <c r="AO99" i="35"/>
  <c r="AN99" i="35"/>
  <c r="AM99" i="35"/>
  <c r="AL99" i="35"/>
  <c r="AK99" i="35"/>
  <c r="AJ99" i="35"/>
  <c r="AO98" i="35"/>
  <c r="AN98" i="35"/>
  <c r="AM98" i="35"/>
  <c r="AL98" i="35"/>
  <c r="AK98" i="35"/>
  <c r="AJ98" i="35"/>
  <c r="AO97" i="35"/>
  <c r="AN97" i="35"/>
  <c r="AM97" i="35"/>
  <c r="AL97" i="35"/>
  <c r="AK97" i="35"/>
  <c r="AJ97" i="35"/>
  <c r="AO96" i="35"/>
  <c r="AN96" i="35"/>
  <c r="AM96" i="35"/>
  <c r="AL96" i="35"/>
  <c r="AK96" i="35"/>
  <c r="AJ96" i="35"/>
  <c r="AO95" i="35"/>
  <c r="AN95" i="35"/>
  <c r="AM95" i="35"/>
  <c r="AL95" i="35"/>
  <c r="AK95" i="35"/>
  <c r="AJ95" i="35"/>
  <c r="AO94" i="35"/>
  <c r="AN94" i="35"/>
  <c r="AM94" i="35"/>
  <c r="AL94" i="35"/>
  <c r="AK94" i="35"/>
  <c r="AJ94" i="35"/>
  <c r="AO93" i="35"/>
  <c r="AN93" i="35"/>
  <c r="AM93" i="35"/>
  <c r="AL93" i="35"/>
  <c r="AK93" i="35"/>
  <c r="AJ93" i="35"/>
  <c r="AO92" i="35"/>
  <c r="AN92" i="35"/>
  <c r="AM92" i="35"/>
  <c r="AL92" i="35"/>
  <c r="AK92" i="35"/>
  <c r="AJ92" i="35"/>
  <c r="AO91" i="35"/>
  <c r="AN91" i="35"/>
  <c r="AM91" i="35"/>
  <c r="AL91" i="35"/>
  <c r="AK91" i="35"/>
  <c r="AJ91" i="35"/>
  <c r="AO90" i="35"/>
  <c r="AN90" i="35"/>
  <c r="AM90" i="35"/>
  <c r="AL90" i="35"/>
  <c r="AK90" i="35"/>
  <c r="AJ90" i="35"/>
  <c r="AO89" i="35"/>
  <c r="AN89" i="35"/>
  <c r="AM89" i="35"/>
  <c r="AL89" i="35"/>
  <c r="AK89" i="35"/>
  <c r="AJ89" i="35"/>
  <c r="AO88" i="35"/>
  <c r="AN88" i="35"/>
  <c r="AM88" i="35"/>
  <c r="AL88" i="35"/>
  <c r="AK88" i="35"/>
  <c r="AJ88" i="35"/>
  <c r="AO87" i="35"/>
  <c r="AN87" i="35"/>
  <c r="AM87" i="35"/>
  <c r="AL87" i="35"/>
  <c r="AK87" i="35"/>
  <c r="AJ87" i="35"/>
  <c r="AO86" i="35"/>
  <c r="AN86" i="35"/>
  <c r="AM86" i="35"/>
  <c r="AL86" i="35"/>
  <c r="AK86" i="35"/>
  <c r="AJ86" i="35"/>
  <c r="AO85" i="35"/>
  <c r="AN85" i="35"/>
  <c r="AM85" i="35"/>
  <c r="AL85" i="35"/>
  <c r="AK85" i="35"/>
  <c r="AJ85" i="35"/>
  <c r="AO84" i="35"/>
  <c r="AN84" i="35"/>
  <c r="AM84" i="35"/>
  <c r="AL84" i="35"/>
  <c r="AK84" i="35"/>
  <c r="AJ84" i="35"/>
  <c r="AO83" i="35"/>
  <c r="AN83" i="35"/>
  <c r="AM83" i="35"/>
  <c r="AL83" i="35"/>
  <c r="AK83" i="35"/>
  <c r="AJ83" i="35"/>
  <c r="AO82" i="35"/>
  <c r="AN82" i="35"/>
  <c r="AM82" i="35"/>
  <c r="AL82" i="35"/>
  <c r="AK82" i="35"/>
  <c r="AJ82" i="35"/>
  <c r="AO81" i="35"/>
  <c r="AN81" i="35"/>
  <c r="AM81" i="35"/>
  <c r="AL81" i="35"/>
  <c r="AK81" i="35"/>
  <c r="AJ81" i="35"/>
  <c r="AO80" i="35"/>
  <c r="AN80" i="35"/>
  <c r="AM80" i="35"/>
  <c r="AL80" i="35"/>
  <c r="AK80" i="35"/>
  <c r="AJ80" i="35"/>
  <c r="AO79" i="35"/>
  <c r="AN79" i="35"/>
  <c r="AM79" i="35"/>
  <c r="AL79" i="35"/>
  <c r="AK79" i="35"/>
  <c r="AJ79" i="35"/>
  <c r="AO78" i="35"/>
  <c r="AN78" i="35"/>
  <c r="AM78" i="35"/>
  <c r="AL78" i="35"/>
  <c r="AK78" i="35"/>
  <c r="AJ78" i="35"/>
  <c r="AO77" i="35"/>
  <c r="AN77" i="35"/>
  <c r="AM77" i="35"/>
  <c r="AL77" i="35"/>
  <c r="AK77" i="35"/>
  <c r="AJ77" i="35"/>
  <c r="AO76" i="35"/>
  <c r="AN76" i="35"/>
  <c r="AM76" i="35"/>
  <c r="AL76" i="35"/>
  <c r="AK76" i="35"/>
  <c r="AJ76" i="35"/>
  <c r="AO75" i="35"/>
  <c r="AN75" i="35"/>
  <c r="AM75" i="35"/>
  <c r="AL75" i="35"/>
  <c r="AK75" i="35"/>
  <c r="AJ75" i="35"/>
  <c r="AO74" i="35"/>
  <c r="AN74" i="35"/>
  <c r="AM74" i="35"/>
  <c r="AL74" i="35"/>
  <c r="AK74" i="35"/>
  <c r="AJ74" i="35"/>
  <c r="AO73" i="35"/>
  <c r="AN73" i="35"/>
  <c r="AM73" i="35"/>
  <c r="AL73" i="35"/>
  <c r="AK73" i="35"/>
  <c r="AJ73" i="35"/>
  <c r="AO72" i="35"/>
  <c r="AN72" i="35"/>
  <c r="AM72" i="35"/>
  <c r="AL72" i="35"/>
  <c r="AK72" i="35"/>
  <c r="AJ72" i="35"/>
  <c r="AO71" i="35"/>
  <c r="AN71" i="35"/>
  <c r="AM71" i="35"/>
  <c r="AL71" i="35"/>
  <c r="AK71" i="35"/>
  <c r="AJ71" i="35"/>
  <c r="AO70" i="35"/>
  <c r="AN70" i="35"/>
  <c r="AM70" i="35"/>
  <c r="AL70" i="35"/>
  <c r="AK70" i="35"/>
  <c r="AJ70" i="35"/>
  <c r="AO69" i="35"/>
  <c r="AN69" i="35"/>
  <c r="AM69" i="35"/>
  <c r="AL69" i="35"/>
  <c r="AK69" i="35"/>
  <c r="AJ69" i="35"/>
  <c r="AO68" i="35"/>
  <c r="AN68" i="35"/>
  <c r="AM68" i="35"/>
  <c r="AL68" i="35"/>
  <c r="AK68" i="35"/>
  <c r="AJ68" i="35"/>
  <c r="AO67" i="35"/>
  <c r="AN67" i="35"/>
  <c r="AM67" i="35"/>
  <c r="AL67" i="35"/>
  <c r="AK67" i="35"/>
  <c r="AJ67" i="35"/>
  <c r="AO66" i="35"/>
  <c r="AN66" i="35"/>
  <c r="AM66" i="35"/>
  <c r="AL66" i="35"/>
  <c r="AK66" i="35"/>
  <c r="AJ66" i="35"/>
  <c r="AO65" i="35"/>
  <c r="AN65" i="35"/>
  <c r="AM65" i="35"/>
  <c r="AL65" i="35"/>
  <c r="AK65" i="35"/>
  <c r="AJ65" i="35"/>
  <c r="AO64" i="35"/>
  <c r="AN64" i="35"/>
  <c r="AM64" i="35"/>
  <c r="AL64" i="35"/>
  <c r="AK64" i="35"/>
  <c r="AJ64" i="35"/>
  <c r="AO63" i="35"/>
  <c r="AN63" i="35"/>
  <c r="AM63" i="35"/>
  <c r="AL63" i="35"/>
  <c r="AK63" i="35"/>
  <c r="AJ63" i="35"/>
  <c r="AO62" i="35"/>
  <c r="AN62" i="35"/>
  <c r="AM62" i="35"/>
  <c r="AL62" i="35"/>
  <c r="AK62" i="35"/>
  <c r="AJ62" i="35"/>
  <c r="AO61" i="35"/>
  <c r="AN61" i="35"/>
  <c r="AM61" i="35"/>
  <c r="AL61" i="35"/>
  <c r="AK61" i="35"/>
  <c r="AJ61" i="35"/>
  <c r="AO60" i="35"/>
  <c r="AN60" i="35"/>
  <c r="AM60" i="35"/>
  <c r="AL60" i="35"/>
  <c r="AK60" i="35"/>
  <c r="AJ60" i="35"/>
  <c r="AO59" i="35"/>
  <c r="AN59" i="35"/>
  <c r="AM59" i="35"/>
  <c r="AL59" i="35"/>
  <c r="AK59" i="35"/>
  <c r="AJ59" i="35"/>
  <c r="AO58" i="35"/>
  <c r="AN58" i="35"/>
  <c r="AM58" i="35"/>
  <c r="AL58" i="35"/>
  <c r="AK58" i="35"/>
  <c r="AJ58" i="35"/>
  <c r="AO57" i="35"/>
  <c r="AN57" i="35"/>
  <c r="AM57" i="35"/>
  <c r="AL57" i="35"/>
  <c r="AK57" i="35"/>
  <c r="AJ57" i="35"/>
  <c r="AO56" i="35"/>
  <c r="AN56" i="35"/>
  <c r="AM56" i="35"/>
  <c r="AL56" i="35"/>
  <c r="AK56" i="35"/>
  <c r="AJ56" i="35"/>
  <c r="AO55" i="35"/>
  <c r="AN55" i="35"/>
  <c r="AM55" i="35"/>
  <c r="AL55" i="35"/>
  <c r="AK55" i="35"/>
  <c r="AJ55" i="35"/>
  <c r="AO54" i="35"/>
  <c r="AN54" i="35"/>
  <c r="AM54" i="35"/>
  <c r="AL54" i="35"/>
  <c r="AK54" i="35"/>
  <c r="AJ54" i="35"/>
  <c r="AO53" i="35"/>
  <c r="AN53" i="35"/>
  <c r="AM53" i="35"/>
  <c r="AL53" i="35"/>
  <c r="AK53" i="35"/>
  <c r="AJ53" i="35"/>
  <c r="AO52" i="35"/>
  <c r="AN52" i="35"/>
  <c r="AM52" i="35"/>
  <c r="AL52" i="35"/>
  <c r="AK52" i="35"/>
  <c r="AJ52" i="35"/>
  <c r="AO51" i="35"/>
  <c r="AN51" i="35"/>
  <c r="AM51" i="35"/>
  <c r="AL51" i="35"/>
  <c r="AK51" i="35"/>
  <c r="AJ51" i="35"/>
  <c r="AO50" i="35"/>
  <c r="AN50" i="35"/>
  <c r="AM50" i="35"/>
  <c r="AL50" i="35"/>
  <c r="AK50" i="35"/>
  <c r="AJ50" i="35"/>
  <c r="AO49" i="35"/>
  <c r="AN49" i="35"/>
  <c r="AM49" i="35"/>
  <c r="AL49" i="35"/>
  <c r="AK49" i="35"/>
  <c r="AJ49" i="35"/>
  <c r="AO48" i="35"/>
  <c r="AN48" i="35"/>
  <c r="AM48" i="35"/>
  <c r="AL48" i="35"/>
  <c r="AK48" i="35"/>
  <c r="AJ48" i="35"/>
  <c r="AO47" i="35"/>
  <c r="AN47" i="35"/>
  <c r="AM47" i="35"/>
  <c r="AL47" i="35"/>
  <c r="AK47" i="35"/>
  <c r="AJ47" i="35"/>
  <c r="AO46" i="35"/>
  <c r="AN46" i="35"/>
  <c r="AM46" i="35"/>
  <c r="AL46" i="35"/>
  <c r="AK46" i="35"/>
  <c r="AJ46" i="35"/>
  <c r="AO45" i="35"/>
  <c r="AN45" i="35"/>
  <c r="AM45" i="35"/>
  <c r="AL45" i="35"/>
  <c r="AK45" i="35"/>
  <c r="AJ45" i="35"/>
  <c r="AO44" i="35"/>
  <c r="AN44" i="35"/>
  <c r="AM44" i="35"/>
  <c r="AL44" i="35"/>
  <c r="AK44" i="35"/>
  <c r="AJ44" i="35"/>
  <c r="AO43" i="35"/>
  <c r="AN43" i="35"/>
  <c r="AM43" i="35"/>
  <c r="AL43" i="35"/>
  <c r="AK43" i="35"/>
  <c r="AJ43" i="35"/>
  <c r="AO42" i="35"/>
  <c r="AN42" i="35"/>
  <c r="AM42" i="35"/>
  <c r="AL42" i="35"/>
  <c r="AK42" i="35"/>
  <c r="AJ42" i="35"/>
  <c r="AO41" i="35"/>
  <c r="AN41" i="35"/>
  <c r="AM41" i="35"/>
  <c r="AL41" i="35"/>
  <c r="AK41" i="35"/>
  <c r="AJ41" i="35"/>
  <c r="AO40" i="35"/>
  <c r="AN40" i="35"/>
  <c r="AM40" i="35"/>
  <c r="AL40" i="35"/>
  <c r="AK40" i="35"/>
  <c r="AJ40" i="35"/>
  <c r="AO39" i="35"/>
  <c r="AN39" i="35"/>
  <c r="AM39" i="35"/>
  <c r="AL39" i="35"/>
  <c r="AK39" i="35"/>
  <c r="AJ39" i="35"/>
  <c r="AO38" i="35"/>
  <c r="AN38" i="35"/>
  <c r="AM38" i="35"/>
  <c r="AL38" i="35"/>
  <c r="AK38" i="35"/>
  <c r="AJ38" i="35"/>
  <c r="AO37" i="35"/>
  <c r="AN37" i="35"/>
  <c r="AM37" i="35"/>
  <c r="AL37" i="35"/>
  <c r="AK37" i="35"/>
  <c r="AJ37" i="35"/>
  <c r="AO36" i="35"/>
  <c r="AN36" i="35"/>
  <c r="AM36" i="35"/>
  <c r="AL36" i="35"/>
  <c r="AK36" i="35"/>
  <c r="AJ36" i="35"/>
  <c r="AO35" i="35"/>
  <c r="AN35" i="35"/>
  <c r="AM35" i="35"/>
  <c r="AL35" i="35"/>
  <c r="AK35" i="35"/>
  <c r="AJ35" i="35"/>
  <c r="AO34" i="35"/>
  <c r="AN34" i="35"/>
  <c r="AM34" i="35"/>
  <c r="AL34" i="35"/>
  <c r="AK34" i="35"/>
  <c r="AJ34" i="35"/>
  <c r="AO33" i="35"/>
  <c r="AN33" i="35"/>
  <c r="AM33" i="35"/>
  <c r="AL33" i="35"/>
  <c r="AK33" i="35"/>
  <c r="AJ33" i="35"/>
  <c r="AO32" i="35"/>
  <c r="AN32" i="35"/>
  <c r="AM32" i="35"/>
  <c r="AL32" i="35"/>
  <c r="AK32" i="35"/>
  <c r="AJ32" i="35"/>
  <c r="AO31" i="35"/>
  <c r="AN31" i="35"/>
  <c r="AM31" i="35"/>
  <c r="AL31" i="35"/>
  <c r="AK31" i="35"/>
  <c r="AJ31" i="35"/>
  <c r="AO30" i="35"/>
  <c r="AN30" i="35"/>
  <c r="AM30" i="35"/>
  <c r="AL30" i="35"/>
  <c r="AK30" i="35"/>
  <c r="AJ30" i="35"/>
  <c r="AO29" i="35"/>
  <c r="AN29" i="35"/>
  <c r="AM29" i="35"/>
  <c r="AL29" i="35"/>
  <c r="AK29" i="35"/>
  <c r="AJ29" i="35"/>
  <c r="AO28" i="35"/>
  <c r="AN28" i="35"/>
  <c r="AM28" i="35"/>
  <c r="AL28" i="35"/>
  <c r="AK28" i="35"/>
  <c r="AJ28" i="35"/>
  <c r="AO27" i="35"/>
  <c r="AN27" i="35"/>
  <c r="AM27" i="35"/>
  <c r="AL27" i="35"/>
  <c r="AK27" i="35"/>
  <c r="AJ27" i="35"/>
  <c r="AO26" i="35"/>
  <c r="AN26" i="35"/>
  <c r="AM26" i="35"/>
  <c r="AL26" i="35"/>
  <c r="AK26" i="35"/>
  <c r="AJ26" i="35"/>
  <c r="AO25" i="35"/>
  <c r="AN25" i="35"/>
  <c r="AM25" i="35"/>
  <c r="AL25" i="35"/>
  <c r="AK25" i="35"/>
  <c r="AJ25" i="35"/>
  <c r="AO24" i="35"/>
  <c r="AN24" i="35"/>
  <c r="AM24" i="35"/>
  <c r="AL24" i="35"/>
  <c r="AK24" i="35"/>
  <c r="AJ24" i="35"/>
  <c r="AO23" i="35"/>
  <c r="AN23" i="35"/>
  <c r="AM23" i="35"/>
  <c r="AL23" i="35"/>
  <c r="AK23" i="35"/>
  <c r="AJ23" i="35"/>
  <c r="AO22" i="35"/>
  <c r="AN22" i="35"/>
  <c r="AM22" i="35"/>
  <c r="AL22" i="35"/>
  <c r="AK22" i="35"/>
  <c r="AJ22" i="35"/>
  <c r="AO21" i="35"/>
  <c r="AN21" i="35"/>
  <c r="AM21" i="35"/>
  <c r="AL21" i="35"/>
  <c r="AK21" i="35"/>
  <c r="AJ21" i="35"/>
  <c r="AO20" i="35"/>
  <c r="BC32" i="31" s="1"/>
  <c r="AN20" i="35"/>
  <c r="BB32" i="31" s="1"/>
  <c r="AM20" i="35"/>
  <c r="BA32" i="31" s="1"/>
  <c r="AL20" i="35"/>
  <c r="AZ32" i="31" s="1"/>
  <c r="AK20" i="35"/>
  <c r="AY32" i="31" s="1"/>
  <c r="AJ20" i="35"/>
  <c r="AX32" i="31" s="1"/>
  <c r="AO19" i="35"/>
  <c r="AN19" i="35"/>
  <c r="AM19" i="35"/>
  <c r="AL19" i="35"/>
  <c r="AK19" i="35"/>
  <c r="AJ19" i="35"/>
  <c r="AO18" i="35"/>
  <c r="AN18" i="35"/>
  <c r="AM18" i="35"/>
  <c r="AL18" i="35"/>
  <c r="AK18" i="35"/>
  <c r="AJ18" i="35"/>
  <c r="AO17" i="35"/>
  <c r="AN17" i="35"/>
  <c r="AM17" i="35"/>
  <c r="AL17" i="35"/>
  <c r="AK17" i="35"/>
  <c r="AJ17" i="35"/>
  <c r="AO16" i="35"/>
  <c r="AN16" i="35"/>
  <c r="AM16" i="35"/>
  <c r="AL16" i="35"/>
  <c r="AK16" i="35"/>
  <c r="AJ16" i="35"/>
  <c r="AO15" i="35"/>
  <c r="AN15" i="35"/>
  <c r="AM15" i="35"/>
  <c r="AL15" i="35"/>
  <c r="AK15" i="35"/>
  <c r="AJ15" i="35"/>
  <c r="AO14" i="35"/>
  <c r="AN14" i="35"/>
  <c r="AM14" i="35"/>
  <c r="AL14" i="35"/>
  <c r="AK14" i="35"/>
  <c r="AJ14" i="35"/>
  <c r="AO13" i="35"/>
  <c r="AN13" i="35"/>
  <c r="AM13" i="35"/>
  <c r="AL13" i="35"/>
  <c r="AK13" i="35"/>
  <c r="AJ13" i="35"/>
  <c r="AO12" i="35"/>
  <c r="AN12" i="35"/>
  <c r="AM12" i="35"/>
  <c r="AL12" i="35"/>
  <c r="AK12" i="35"/>
  <c r="AJ12" i="35"/>
  <c r="AO11" i="35"/>
  <c r="AN11" i="35"/>
  <c r="AM11" i="35"/>
  <c r="AL11" i="35"/>
  <c r="AK11" i="35"/>
  <c r="AJ11" i="35"/>
  <c r="AO10" i="35"/>
  <c r="AN10" i="35"/>
  <c r="AM10" i="35"/>
  <c r="AL10" i="35"/>
  <c r="AK10" i="35"/>
  <c r="AJ10" i="35"/>
  <c r="AO9" i="35"/>
  <c r="AN9" i="35"/>
  <c r="AM9" i="35"/>
  <c r="AL9" i="35"/>
  <c r="AK9" i="35"/>
  <c r="AJ9" i="35"/>
  <c r="AO8" i="35"/>
  <c r="AN8" i="35"/>
  <c r="AM8" i="35"/>
  <c r="AL8" i="35"/>
  <c r="AK8" i="35"/>
  <c r="AJ8" i="35"/>
  <c r="AO7" i="35"/>
  <c r="AN7" i="35"/>
  <c r="AM7" i="35"/>
  <c r="AL7" i="35"/>
  <c r="AK7" i="35"/>
  <c r="AJ7" i="35"/>
  <c r="AO6" i="35"/>
  <c r="AN6" i="35"/>
  <c r="AM6" i="35"/>
  <c r="AL6" i="35"/>
  <c r="AK6" i="35"/>
  <c r="AJ6" i="35"/>
  <c r="AO5" i="35"/>
  <c r="AN5" i="35"/>
  <c r="AM5" i="35"/>
  <c r="AL5" i="35"/>
  <c r="AK5" i="35"/>
  <c r="AJ5" i="35"/>
  <c r="AY11" i="31" l="1"/>
  <c r="AX11" i="31"/>
  <c r="AZ11" i="31"/>
  <c r="BA11" i="31"/>
  <c r="BB11" i="31"/>
  <c r="BC11" i="31"/>
  <c r="AX27" i="31"/>
  <c r="BB27" i="31"/>
  <c r="AY27" i="31"/>
  <c r="BC27" i="31"/>
  <c r="AZ27" i="31"/>
  <c r="BA27" i="31"/>
  <c r="BB5" i="31"/>
  <c r="AX5" i="31"/>
  <c r="BB7" i="31"/>
  <c r="BA41" i="31"/>
  <c r="BB41" i="31"/>
  <c r="BC41" i="31"/>
  <c r="AX41" i="31"/>
  <c r="AY41" i="31"/>
  <c r="AZ41" i="31"/>
  <c r="AZ40" i="31"/>
  <c r="BA40" i="31"/>
  <c r="BB40" i="31"/>
  <c r="AY40" i="31"/>
  <c r="BC40" i="31"/>
  <c r="AX40" i="31"/>
  <c r="AY19" i="31"/>
  <c r="BC20" i="31"/>
  <c r="AX8" i="31"/>
  <c r="AZ19" i="31"/>
  <c r="AX20" i="31"/>
  <c r="AY20" i="31"/>
  <c r="AZ20" i="31"/>
  <c r="BA20" i="31"/>
  <c r="BB20" i="31"/>
  <c r="BA19" i="31"/>
  <c r="BB19" i="31"/>
  <c r="AY7" i="31"/>
  <c r="BA8" i="31"/>
  <c r="BC19" i="31"/>
  <c r="AX19" i="31"/>
  <c r="BC7" i="31"/>
  <c r="BC5" i="31"/>
  <c r="AZ7" i="31"/>
  <c r="BB8" i="31"/>
  <c r="BA7" i="31"/>
  <c r="BC8" i="31"/>
  <c r="AZ5" i="31"/>
  <c r="BA5" i="31"/>
  <c r="AY5" i="31"/>
  <c r="W6" i="31"/>
  <c r="BC50" i="31"/>
  <c r="AX47" i="31"/>
  <c r="AY47" i="31"/>
  <c r="AX39" i="31"/>
  <c r="AX48" i="31"/>
  <c r="AX50" i="31"/>
  <c r="AZ47" i="31"/>
  <c r="BC39" i="31"/>
  <c r="BC48" i="31"/>
  <c r="AY39" i="31"/>
  <c r="AY48" i="31"/>
  <c r="AY50" i="31"/>
  <c r="BA47" i="31"/>
  <c r="AZ39" i="31"/>
  <c r="AZ48" i="31"/>
  <c r="AZ50" i="31"/>
  <c r="BB47" i="31"/>
  <c r="BA39" i="31"/>
  <c r="BA48" i="31"/>
  <c r="BA50" i="31"/>
  <c r="BC47" i="31"/>
  <c r="BB39" i="31"/>
  <c r="BB48" i="31"/>
  <c r="BB50" i="31"/>
  <c r="AY30" i="31"/>
  <c r="BA28" i="31"/>
  <c r="BA38" i="31"/>
  <c r="BC30" i="31"/>
  <c r="AY38" i="31"/>
  <c r="BA36" i="31"/>
  <c r="BC36" i="31"/>
  <c r="BC38" i="31"/>
  <c r="AZ30" i="31"/>
  <c r="AX36" i="31"/>
  <c r="BB30" i="31"/>
  <c r="AX28" i="31"/>
  <c r="AY28" i="31"/>
  <c r="BA30" i="31"/>
  <c r="AZ36" i="31"/>
  <c r="BB28" i="31"/>
  <c r="AX38" i="31"/>
  <c r="BB36" i="31"/>
  <c r="BB38" i="31"/>
  <c r="AZ28" i="31"/>
  <c r="AY36" i="31"/>
  <c r="BC28" i="31"/>
  <c r="AX30" i="31"/>
  <c r="AH30" i="31"/>
  <c r="AC30" i="31" s="1"/>
  <c r="Z15" i="31"/>
  <c r="W14" i="31"/>
  <c r="Z40" i="31"/>
  <c r="Z7" i="31"/>
  <c r="Z14" i="31"/>
  <c r="Z13" i="31"/>
  <c r="AC17" i="31"/>
  <c r="AC16" i="31"/>
  <c r="W20" i="31"/>
  <c r="W17" i="31"/>
  <c r="AC15" i="31"/>
  <c r="W38" i="31"/>
  <c r="AC12" i="31"/>
  <c r="W16" i="31"/>
  <c r="AC14" i="31"/>
  <c r="Z17" i="31"/>
  <c r="W15" i="31"/>
  <c r="Z5" i="31"/>
  <c r="AC13" i="31"/>
  <c r="AC19" i="31"/>
  <c r="Z16" i="31"/>
  <c r="W13" i="31"/>
  <c r="Z6" i="31"/>
  <c r="I5" i="31"/>
  <c r="AC8" i="31"/>
  <c r="AC41" i="31"/>
  <c r="I6" i="31"/>
  <c r="Q6" i="31"/>
  <c r="M6" i="31"/>
  <c r="AC6" i="31"/>
  <c r="Q5" i="31"/>
  <c r="M5" i="31"/>
  <c r="R6" i="31"/>
  <c r="R5" i="31"/>
  <c r="N6" i="31"/>
  <c r="N5" i="31"/>
  <c r="J5" i="31"/>
  <c r="J6" i="31"/>
  <c r="Z12" i="31"/>
  <c r="W40" i="31"/>
  <c r="W8" i="31"/>
  <c r="W41" i="31"/>
  <c r="Z41" i="31"/>
  <c r="Z8" i="31"/>
  <c r="W12" i="31"/>
  <c r="I20" i="31"/>
  <c r="I17" i="31"/>
  <c r="J13" i="31"/>
  <c r="J30" i="31"/>
  <c r="J12" i="31"/>
  <c r="J16" i="31"/>
  <c r="J19" i="31"/>
  <c r="J38" i="31"/>
  <c r="I40" i="31"/>
  <c r="I7" i="31"/>
  <c r="N16" i="31"/>
  <c r="N12" i="31"/>
  <c r="N19" i="31"/>
  <c r="R16" i="31"/>
  <c r="R12" i="31"/>
  <c r="R19" i="31"/>
  <c r="J15" i="31"/>
  <c r="N15" i="31"/>
  <c r="N41" i="31"/>
  <c r="N8" i="31"/>
  <c r="R15" i="31"/>
  <c r="R41" i="31"/>
  <c r="R8" i="31"/>
  <c r="N14" i="31"/>
  <c r="N40" i="31"/>
  <c r="N38" i="31"/>
  <c r="N7" i="31"/>
  <c r="R14" i="31"/>
  <c r="R40" i="31"/>
  <c r="R38" i="31"/>
  <c r="R7" i="31"/>
  <c r="J14" i="31"/>
  <c r="J41" i="31"/>
  <c r="J8" i="31"/>
  <c r="N17" i="31"/>
  <c r="N13" i="31"/>
  <c r="N20" i="31"/>
  <c r="N30" i="31"/>
  <c r="R17" i="31"/>
  <c r="R13" i="31"/>
  <c r="R20" i="31"/>
  <c r="R30" i="31"/>
  <c r="I16" i="31"/>
  <c r="I19" i="31"/>
  <c r="J40" i="31"/>
  <c r="J7" i="31"/>
  <c r="Q30" i="31"/>
  <c r="Q20" i="31"/>
  <c r="Q13" i="31"/>
  <c r="Q17" i="31"/>
  <c r="M19" i="31"/>
  <c r="M12" i="31"/>
  <c r="M16" i="31"/>
  <c r="I15" i="31"/>
  <c r="J17" i="31"/>
  <c r="J20" i="31"/>
  <c r="I14" i="31"/>
  <c r="I38" i="31"/>
  <c r="Q7" i="31"/>
  <c r="Q38" i="31"/>
  <c r="Q40" i="31"/>
  <c r="Q14" i="31"/>
  <c r="M30" i="31"/>
  <c r="M20" i="31"/>
  <c r="M13" i="31"/>
  <c r="M17" i="31"/>
  <c r="I13" i="31"/>
  <c r="I30" i="31"/>
  <c r="I12" i="31"/>
  <c r="Q8" i="31"/>
  <c r="Q41" i="31"/>
  <c r="Q15" i="31"/>
  <c r="M7" i="31"/>
  <c r="M38" i="31"/>
  <c r="M40" i="31"/>
  <c r="M14" i="31"/>
  <c r="I41" i="31"/>
  <c r="I8" i="31"/>
  <c r="Q19" i="31"/>
  <c r="Q12" i="31"/>
  <c r="Q16" i="31"/>
  <c r="M8" i="31"/>
  <c r="M41" i="31"/>
  <c r="M15" i="31"/>
  <c r="W30" i="31" l="1"/>
  <c r="AC38" i="31"/>
  <c r="Z30" i="31"/>
  <c r="Z38" i="31"/>
  <c r="AC5" i="31"/>
  <c r="W19" i="31"/>
  <c r="W5" i="31"/>
  <c r="AC7" i="31"/>
  <c r="W7" i="31"/>
  <c r="Z20" i="31"/>
  <c r="AC40" i="31"/>
  <c r="AC20" i="31"/>
  <c r="Z19" i="31"/>
  <c r="F36" i="31"/>
  <c r="AH36" i="31" s="1"/>
  <c r="G36" i="31"/>
  <c r="H36" i="31"/>
  <c r="K36" i="31"/>
  <c r="L36" i="31"/>
  <c r="O36" i="31"/>
  <c r="P36" i="31"/>
  <c r="F28" i="31"/>
  <c r="G28" i="31"/>
  <c r="H28" i="31"/>
  <c r="K28" i="31"/>
  <c r="L28" i="31"/>
  <c r="O28" i="31"/>
  <c r="P28" i="31"/>
  <c r="F37" i="31"/>
  <c r="G37" i="31"/>
  <c r="H37" i="31"/>
  <c r="K37" i="31"/>
  <c r="L37" i="31"/>
  <c r="O37" i="31"/>
  <c r="P37" i="31"/>
  <c r="K39" i="31"/>
  <c r="L39" i="31"/>
  <c r="O39" i="31"/>
  <c r="P39" i="31"/>
  <c r="AO4" i="35"/>
  <c r="AN4" i="35"/>
  <c r="AM4" i="35"/>
  <c r="AL4" i="35"/>
  <c r="AK4" i="35"/>
  <c r="AJ4" i="35"/>
  <c r="AH28" i="31" l="1"/>
  <c r="AC28" i="31" s="1"/>
  <c r="AH37" i="31"/>
  <c r="AC37" i="31" s="1"/>
  <c r="N39" i="31"/>
  <c r="M39" i="31"/>
  <c r="R36" i="31"/>
  <c r="Q36" i="31"/>
  <c r="R28" i="31"/>
  <c r="Q28" i="31"/>
  <c r="R37" i="31"/>
  <c r="Q37" i="31"/>
  <c r="N36" i="31"/>
  <c r="M36" i="31"/>
  <c r="N28" i="31"/>
  <c r="M28" i="31"/>
  <c r="J36" i="31"/>
  <c r="I36" i="31"/>
  <c r="R39" i="31"/>
  <c r="Q39" i="31"/>
  <c r="N37" i="31"/>
  <c r="M37" i="31"/>
  <c r="J28" i="31"/>
  <c r="I28" i="31"/>
  <c r="J37" i="31"/>
  <c r="I37" i="31"/>
  <c r="Z39" i="31" l="1"/>
  <c r="W37" i="31"/>
  <c r="AC39" i="31"/>
  <c r="Z28" i="31"/>
  <c r="W28" i="31"/>
  <c r="Z37" i="31"/>
  <c r="AS4" i="35"/>
  <c r="AT4" i="35"/>
  <c r="AU5" i="35"/>
  <c r="AU6" i="35"/>
  <c r="AU7" i="35"/>
  <c r="AU8" i="35"/>
  <c r="AU9" i="35"/>
  <c r="AU10" i="35"/>
  <c r="AU11" i="35"/>
  <c r="AU12" i="35"/>
  <c r="AU13" i="35"/>
  <c r="AU14" i="35"/>
  <c r="AU15" i="35"/>
  <c r="AU16" i="35"/>
  <c r="AU17" i="35"/>
  <c r="AU18" i="35"/>
  <c r="AU19" i="35"/>
  <c r="AU20" i="35"/>
  <c r="BI32" i="31" s="1"/>
  <c r="AU21" i="35"/>
  <c r="AU22" i="35"/>
  <c r="AU23" i="35"/>
  <c r="AU24" i="35"/>
  <c r="AU25" i="35"/>
  <c r="AU26" i="35"/>
  <c r="AU27" i="35"/>
  <c r="AU28" i="35"/>
  <c r="AU29" i="35"/>
  <c r="AU30" i="35"/>
  <c r="AU31" i="35"/>
  <c r="AU32" i="35"/>
  <c r="AU33" i="35"/>
  <c r="AU34" i="35"/>
  <c r="AU35" i="35"/>
  <c r="AU36" i="35"/>
  <c r="AU37" i="35"/>
  <c r="AU38" i="35"/>
  <c r="AU39" i="35"/>
  <c r="AU40" i="35"/>
  <c r="AU41" i="35"/>
  <c r="AU42" i="35"/>
  <c r="AU43" i="35"/>
  <c r="AU44" i="35"/>
  <c r="AU45" i="35"/>
  <c r="AU46" i="35"/>
  <c r="AU47" i="35"/>
  <c r="AU48" i="35"/>
  <c r="AU49" i="35"/>
  <c r="AU50" i="35"/>
  <c r="AU51" i="35"/>
  <c r="AU52" i="35"/>
  <c r="AU53" i="35"/>
  <c r="AU54" i="35"/>
  <c r="AU55" i="35"/>
  <c r="AU56" i="35"/>
  <c r="AU57" i="35"/>
  <c r="AU58" i="35"/>
  <c r="AU59" i="35"/>
  <c r="AU60" i="35"/>
  <c r="AU61" i="35"/>
  <c r="AU62" i="35"/>
  <c r="AU63" i="35"/>
  <c r="AU64" i="35"/>
  <c r="AU65" i="35"/>
  <c r="AU66" i="35"/>
  <c r="AU67" i="35"/>
  <c r="AU68" i="35"/>
  <c r="AU69" i="35"/>
  <c r="AU70" i="35"/>
  <c r="AU71" i="35"/>
  <c r="AU72" i="35"/>
  <c r="AU73" i="35"/>
  <c r="AU74" i="35"/>
  <c r="AU75" i="35"/>
  <c r="AU76" i="35"/>
  <c r="AU77" i="35"/>
  <c r="AU78" i="35"/>
  <c r="AU79" i="35"/>
  <c r="AU80" i="35"/>
  <c r="AU81" i="35"/>
  <c r="AU82" i="35"/>
  <c r="AU83" i="35"/>
  <c r="AU84" i="35"/>
  <c r="AU85" i="35"/>
  <c r="AU86" i="35"/>
  <c r="AU87" i="35"/>
  <c r="AU88" i="35"/>
  <c r="AU89" i="35"/>
  <c r="AU90" i="35"/>
  <c r="AU91" i="35"/>
  <c r="AU92" i="35"/>
  <c r="AU93" i="35"/>
  <c r="AU94" i="35"/>
  <c r="AU95" i="35"/>
  <c r="AU96" i="35"/>
  <c r="AU97" i="35"/>
  <c r="AU98" i="35"/>
  <c r="AU99" i="35"/>
  <c r="AU100" i="35"/>
  <c r="AU101" i="35"/>
  <c r="AU102" i="35"/>
  <c r="AU103" i="35"/>
  <c r="AU104" i="35"/>
  <c r="AU105" i="35"/>
  <c r="AU106" i="35"/>
  <c r="AU107" i="35"/>
  <c r="AU108" i="35"/>
  <c r="AU109" i="35"/>
  <c r="AU110" i="35"/>
  <c r="AU111" i="35"/>
  <c r="AU112" i="35"/>
  <c r="AU113" i="35"/>
  <c r="AU114" i="35"/>
  <c r="AU115" i="35"/>
  <c r="AU116" i="35"/>
  <c r="AU117" i="35"/>
  <c r="AU118" i="35"/>
  <c r="AU119" i="35"/>
  <c r="AU120" i="35"/>
  <c r="AU121" i="35"/>
  <c r="AU122" i="35"/>
  <c r="AU123" i="35"/>
  <c r="AU124" i="35"/>
  <c r="AU125" i="35"/>
  <c r="AU126" i="35"/>
  <c r="AU127" i="35"/>
  <c r="AU128" i="35"/>
  <c r="AU129" i="35"/>
  <c r="AU130" i="35"/>
  <c r="AU131" i="35"/>
  <c r="AU132" i="35"/>
  <c r="AU133" i="35"/>
  <c r="AU134" i="35"/>
  <c r="AU135" i="35"/>
  <c r="AU136" i="35"/>
  <c r="AU137" i="35"/>
  <c r="AU138" i="35"/>
  <c r="AU139" i="35"/>
  <c r="AU140" i="35"/>
  <c r="AU141" i="35"/>
  <c r="AU142" i="35"/>
  <c r="AU143" i="35"/>
  <c r="AU144" i="35"/>
  <c r="AU145" i="35"/>
  <c r="AU146" i="35"/>
  <c r="AU147" i="35"/>
  <c r="AU148" i="35"/>
  <c r="AU149" i="35"/>
  <c r="AU150" i="35"/>
  <c r="AU151" i="35"/>
  <c r="AU152" i="35"/>
  <c r="AU153" i="35"/>
  <c r="AU154" i="35"/>
  <c r="AU155" i="35"/>
  <c r="AU156" i="35"/>
  <c r="AU157" i="35"/>
  <c r="AU158" i="35"/>
  <c r="AU159" i="35"/>
  <c r="AU160" i="35"/>
  <c r="AU161" i="35"/>
  <c r="AU162" i="35"/>
  <c r="AU163" i="35"/>
  <c r="AU164" i="35"/>
  <c r="AU165" i="35"/>
  <c r="AU166" i="35"/>
  <c r="AU167" i="35"/>
  <c r="AU168" i="35"/>
  <c r="AU169" i="35"/>
  <c r="AU170" i="35"/>
  <c r="AU171" i="35"/>
  <c r="AU172" i="35"/>
  <c r="AU173" i="35"/>
  <c r="AU174" i="35"/>
  <c r="AU175" i="35"/>
  <c r="AU176" i="35"/>
  <c r="AU177" i="35"/>
  <c r="AU178" i="35"/>
  <c r="AU179" i="35"/>
  <c r="AU180" i="35"/>
  <c r="AU181" i="35"/>
  <c r="AU182" i="35"/>
  <c r="AU183" i="35"/>
  <c r="AU184" i="35"/>
  <c r="AU185" i="35"/>
  <c r="AU186" i="35"/>
  <c r="AU187" i="35"/>
  <c r="AU188" i="35"/>
  <c r="AU189" i="35"/>
  <c r="AU190" i="35"/>
  <c r="AU191" i="35"/>
  <c r="AU192" i="35"/>
  <c r="AU193" i="35"/>
  <c r="AU194" i="35"/>
  <c r="AU195" i="35"/>
  <c r="AU196" i="35"/>
  <c r="AU197" i="35"/>
  <c r="AU198" i="35"/>
  <c r="AU199" i="35"/>
  <c r="AU200" i="35"/>
  <c r="AU201" i="35"/>
  <c r="AU202" i="35"/>
  <c r="AU203" i="35"/>
  <c r="AU204" i="35"/>
  <c r="AU205" i="35"/>
  <c r="AU206" i="35"/>
  <c r="AU207" i="35"/>
  <c r="AU208" i="35"/>
  <c r="AU209" i="35"/>
  <c r="AU210" i="35"/>
  <c r="AU211" i="35"/>
  <c r="AU212" i="35"/>
  <c r="AU213" i="35"/>
  <c r="AU214" i="35"/>
  <c r="AU215" i="35"/>
  <c r="AU216" i="35"/>
  <c r="AU217" i="35"/>
  <c r="AU218" i="35"/>
  <c r="AU219" i="35"/>
  <c r="AU220" i="35"/>
  <c r="AU221" i="35"/>
  <c r="AU222" i="35"/>
  <c r="AU223" i="35"/>
  <c r="AU224" i="35"/>
  <c r="AU225" i="35"/>
  <c r="AU226" i="35"/>
  <c r="AU227" i="35"/>
  <c r="AU228" i="35"/>
  <c r="AU229" i="35"/>
  <c r="AU230" i="35"/>
  <c r="AU231" i="35"/>
  <c r="AU232" i="35"/>
  <c r="AU233" i="35"/>
  <c r="AU234" i="35"/>
  <c r="AU235" i="35"/>
  <c r="AU236" i="35"/>
  <c r="AU237" i="35"/>
  <c r="AU238" i="35"/>
  <c r="AU239" i="35"/>
  <c r="AU240" i="35"/>
  <c r="AU241" i="35"/>
  <c r="AU242" i="35"/>
  <c r="AU243" i="35"/>
  <c r="AU244" i="35"/>
  <c r="AU245" i="35"/>
  <c r="AU246" i="35"/>
  <c r="AU247" i="35"/>
  <c r="AU248" i="35"/>
  <c r="AU249" i="35"/>
  <c r="AU250" i="35"/>
  <c r="AU251" i="35"/>
  <c r="BI48" i="31" s="1"/>
  <c r="AU252" i="35"/>
  <c r="AU253" i="35"/>
  <c r="BI49" i="31" s="1"/>
  <c r="AU254" i="35"/>
  <c r="AU255" i="35"/>
  <c r="BI50" i="31" s="1"/>
  <c r="AU256" i="35"/>
  <c r="AU257" i="35"/>
  <c r="AU258" i="35"/>
  <c r="AU259" i="35"/>
  <c r="AU260" i="35"/>
  <c r="AU261" i="35"/>
  <c r="AU262" i="35"/>
  <c r="AU263" i="35"/>
  <c r="AU264" i="35"/>
  <c r="AU265" i="35"/>
  <c r="AU266" i="35"/>
  <c r="AU267" i="35"/>
  <c r="AU268" i="35"/>
  <c r="AU269" i="35"/>
  <c r="AU270" i="35"/>
  <c r="AU271" i="35"/>
  <c r="AU272" i="35"/>
  <c r="AU273" i="35"/>
  <c r="AU274" i="35"/>
  <c r="AU275" i="35"/>
  <c r="AU276" i="35"/>
  <c r="AU277" i="35"/>
  <c r="AU278" i="35"/>
  <c r="AU279" i="35"/>
  <c r="AU280" i="35"/>
  <c r="AU281" i="35"/>
  <c r="AU282" i="35"/>
  <c r="AU283" i="35"/>
  <c r="AU284" i="35"/>
  <c r="AU285" i="35"/>
  <c r="AU286" i="35"/>
  <c r="AU287" i="35"/>
  <c r="AU288" i="35"/>
  <c r="AU289" i="35"/>
  <c r="AU290" i="35"/>
  <c r="AU291" i="35"/>
  <c r="AU292" i="35"/>
  <c r="AU293" i="35"/>
  <c r="AU294" i="35"/>
  <c r="AU295" i="35"/>
  <c r="BI31" i="31" s="1"/>
  <c r="AU296" i="35"/>
  <c r="AU297" i="35"/>
  <c r="AU298" i="35"/>
  <c r="AU299" i="35"/>
  <c r="AU300" i="35"/>
  <c r="AU301" i="35"/>
  <c r="AU302" i="35"/>
  <c r="AU303" i="35"/>
  <c r="AU304" i="35"/>
  <c r="AU305" i="35"/>
  <c r="AU306" i="35"/>
  <c r="AU307" i="35"/>
  <c r="AU308" i="35"/>
  <c r="AU309" i="35"/>
  <c r="AU310" i="35"/>
  <c r="AU311" i="35"/>
  <c r="AU312" i="35"/>
  <c r="AU313" i="35"/>
  <c r="AU314" i="35"/>
  <c r="AU315" i="35"/>
  <c r="AU316" i="35"/>
  <c r="AU317" i="35"/>
  <c r="AU318" i="35"/>
  <c r="AU319" i="35"/>
  <c r="AU320" i="35"/>
  <c r="AU321" i="35"/>
  <c r="AU322" i="35"/>
  <c r="AU323" i="35"/>
  <c r="AU324" i="35"/>
  <c r="AU325" i="35"/>
  <c r="AU326" i="35"/>
  <c r="AU327" i="35"/>
  <c r="AU328" i="35"/>
  <c r="AU329" i="35"/>
  <c r="AU330" i="35"/>
  <c r="AU331" i="35"/>
  <c r="AU332" i="35"/>
  <c r="AU333" i="35"/>
  <c r="AU334" i="35"/>
  <c r="AU335" i="35"/>
  <c r="AU336" i="35"/>
  <c r="AU337" i="35"/>
  <c r="AU338" i="35"/>
  <c r="AU339" i="35"/>
  <c r="AU340" i="35"/>
  <c r="AU341" i="35"/>
  <c r="AU342" i="35"/>
  <c r="AU343" i="35"/>
  <c r="AU344" i="35"/>
  <c r="AU345" i="35"/>
  <c r="AU346" i="35"/>
  <c r="AU347" i="35"/>
  <c r="AU348" i="35"/>
  <c r="AU349" i="35"/>
  <c r="AU350" i="35"/>
  <c r="AU351" i="35"/>
  <c r="AU352" i="35"/>
  <c r="AU353" i="35"/>
  <c r="AU354" i="35"/>
  <c r="AU355" i="35"/>
  <c r="AU356" i="35"/>
  <c r="AU357" i="35"/>
  <c r="AU358" i="35"/>
  <c r="AU359" i="35"/>
  <c r="AU360" i="35"/>
  <c r="AU361" i="35"/>
  <c r="AU362" i="35"/>
  <c r="AU363" i="35"/>
  <c r="AU364" i="35"/>
  <c r="AU365" i="35"/>
  <c r="AU366" i="35"/>
  <c r="AU367" i="35"/>
  <c r="AU368" i="35"/>
  <c r="AU369" i="35"/>
  <c r="AU370" i="35"/>
  <c r="AU371" i="35"/>
  <c r="AU372" i="35"/>
  <c r="AU373" i="35"/>
  <c r="AU374" i="35"/>
  <c r="AU375" i="35"/>
  <c r="AU376" i="35"/>
  <c r="AU377" i="35"/>
  <c r="AU378" i="35"/>
  <c r="AU379" i="35"/>
  <c r="AU380" i="35"/>
  <c r="AU381" i="35"/>
  <c r="AU382" i="35"/>
  <c r="AU383" i="35"/>
  <c r="AU384" i="35"/>
  <c r="AU385" i="35"/>
  <c r="AU386" i="35"/>
  <c r="AU387" i="35"/>
  <c r="AU388" i="35"/>
  <c r="AU389" i="35"/>
  <c r="AU390" i="35"/>
  <c r="AU391" i="35"/>
  <c r="AU392" i="35"/>
  <c r="AU393" i="35"/>
  <c r="AU394" i="35"/>
  <c r="AU395" i="35"/>
  <c r="AU396" i="35"/>
  <c r="AU397" i="35"/>
  <c r="AU398" i="35"/>
  <c r="AU399" i="35"/>
  <c r="AU400" i="35"/>
  <c r="AU401" i="35"/>
  <c r="AU402" i="35"/>
  <c r="AU403" i="35"/>
  <c r="AU404" i="35"/>
  <c r="AU405" i="35"/>
  <c r="AU406" i="35"/>
  <c r="BI29" i="31" s="1"/>
  <c r="AU407" i="35"/>
  <c r="AU408" i="35"/>
  <c r="AU409" i="35"/>
  <c r="AU410" i="35"/>
  <c r="AU411" i="35"/>
  <c r="AU412" i="35"/>
  <c r="AU413" i="35"/>
  <c r="AU414" i="35"/>
  <c r="AU415" i="35"/>
  <c r="AU416" i="35"/>
  <c r="AU417" i="35"/>
  <c r="AU418" i="35"/>
  <c r="AU419" i="35"/>
  <c r="AU420" i="35"/>
  <c r="AU421" i="35"/>
  <c r="AU422" i="35"/>
  <c r="AU423" i="35"/>
  <c r="AU424" i="35"/>
  <c r="AU425" i="35"/>
  <c r="AU426" i="35"/>
  <c r="AU427" i="35"/>
  <c r="AU428" i="35"/>
  <c r="AU429" i="35"/>
  <c r="AU430" i="35"/>
  <c r="AU431" i="35"/>
  <c r="AU432" i="35"/>
  <c r="AU433" i="35"/>
  <c r="AU434" i="35"/>
  <c r="AU435" i="35"/>
  <c r="AU436" i="35"/>
  <c r="AU437" i="35"/>
  <c r="AU438" i="35"/>
  <c r="AU439" i="35"/>
  <c r="AU440" i="35"/>
  <c r="AU441" i="35"/>
  <c r="AU442" i="35"/>
  <c r="AU443" i="35"/>
  <c r="AU444" i="35"/>
  <c r="AU445" i="35"/>
  <c r="AU446" i="35"/>
  <c r="AU447" i="35"/>
  <c r="AU448" i="35"/>
  <c r="AU449" i="35"/>
  <c r="AU450" i="35"/>
  <c r="AU451" i="35"/>
  <c r="AU452" i="35"/>
  <c r="AU453" i="35"/>
  <c r="AU454" i="35"/>
  <c r="AU455" i="35"/>
  <c r="AU456" i="35"/>
  <c r="AU457" i="35"/>
  <c r="AU458" i="35"/>
  <c r="AU459" i="35"/>
  <c r="AU460" i="35"/>
  <c r="AU461" i="35"/>
  <c r="AU462" i="35"/>
  <c r="AU463" i="35"/>
  <c r="AU464" i="35"/>
  <c r="AU465" i="35"/>
  <c r="AU466" i="35"/>
  <c r="AU467" i="35"/>
  <c r="AU468" i="35"/>
  <c r="AU469" i="35"/>
  <c r="AU470" i="35"/>
  <c r="AU471" i="35"/>
  <c r="AU472" i="35"/>
  <c r="AU473" i="35"/>
  <c r="AU474" i="35"/>
  <c r="AU475" i="35"/>
  <c r="AU476" i="35"/>
  <c r="AU477" i="35"/>
  <c r="AU478" i="35"/>
  <c r="AU479" i="35"/>
  <c r="AU480" i="35"/>
  <c r="AU481" i="35"/>
  <c r="AU482" i="35"/>
  <c r="AU483" i="35"/>
  <c r="AU484" i="35"/>
  <c r="AU485" i="35"/>
  <c r="AU486" i="35"/>
  <c r="AU487" i="35"/>
  <c r="AU488" i="35"/>
  <c r="AU489" i="35"/>
  <c r="AU490" i="35"/>
  <c r="AU491" i="35"/>
  <c r="AU492" i="35"/>
  <c r="AU493" i="35"/>
  <c r="AU494" i="35"/>
  <c r="AU495" i="35"/>
  <c r="AU496" i="35"/>
  <c r="AU497" i="35"/>
  <c r="AU498" i="35"/>
  <c r="AU499" i="35"/>
  <c r="AU500" i="35"/>
  <c r="AU501" i="35"/>
  <c r="AU502" i="35"/>
  <c r="AU503" i="35"/>
  <c r="AU504" i="35"/>
  <c r="AU505" i="35"/>
  <c r="AU506" i="35"/>
  <c r="AU507" i="35"/>
  <c r="AU508" i="35"/>
  <c r="AU509" i="35"/>
  <c r="AU510" i="35"/>
  <c r="AU511" i="35"/>
  <c r="AU512" i="35"/>
  <c r="AU513" i="35"/>
  <c r="AU514" i="35"/>
  <c r="AU515" i="35"/>
  <c r="AU516" i="35"/>
  <c r="AU517" i="35"/>
  <c r="AU518" i="35"/>
  <c r="AU519" i="35"/>
  <c r="AU520" i="35"/>
  <c r="AU521" i="35"/>
  <c r="AU522" i="35"/>
  <c r="AU523" i="35"/>
  <c r="AU524" i="35"/>
  <c r="AU525" i="35"/>
  <c r="AU526" i="35"/>
  <c r="AU527" i="35"/>
  <c r="AU528" i="35"/>
  <c r="AU529" i="35"/>
  <c r="AU530" i="35"/>
  <c r="AU531" i="35"/>
  <c r="AU532" i="35"/>
  <c r="AU533" i="35"/>
  <c r="AU534" i="35"/>
  <c r="AU535" i="35"/>
  <c r="AU536" i="35"/>
  <c r="AU537" i="35"/>
  <c r="AU538" i="35"/>
  <c r="AU539" i="35"/>
  <c r="AU540" i="35"/>
  <c r="AU541" i="35"/>
  <c r="AU542" i="35"/>
  <c r="AU543" i="35"/>
  <c r="AU544" i="35"/>
  <c r="AU545" i="35"/>
  <c r="AU546" i="35"/>
  <c r="AU547" i="35"/>
  <c r="AU548" i="35"/>
  <c r="AU549" i="35"/>
  <c r="AU550" i="35"/>
  <c r="AU551" i="35"/>
  <c r="BI19" i="31" s="1"/>
  <c r="AU552" i="35"/>
  <c r="AU553" i="35"/>
  <c r="AU554" i="35"/>
  <c r="AU555" i="35"/>
  <c r="AU556" i="35"/>
  <c r="AU557" i="35"/>
  <c r="BI20" i="31" s="1"/>
  <c r="AU558" i="35"/>
  <c r="AU559" i="35"/>
  <c r="BI40" i="31" s="1"/>
  <c r="AU560" i="35"/>
  <c r="BI41" i="31" s="1"/>
  <c r="AU561" i="35"/>
  <c r="AU562" i="35"/>
  <c r="AU563" i="35"/>
  <c r="AU564" i="35"/>
  <c r="BI14" i="31" s="1"/>
  <c r="AU565" i="35"/>
  <c r="AU566" i="35"/>
  <c r="AU567" i="35"/>
  <c r="AU568" i="35"/>
  <c r="BI17" i="31" s="1"/>
  <c r="AU569" i="35"/>
  <c r="AU570" i="35"/>
  <c r="AU571" i="35"/>
  <c r="AU572" i="35"/>
  <c r="AU573" i="35"/>
  <c r="AU574" i="35"/>
  <c r="AU575" i="35"/>
  <c r="AU576" i="35"/>
  <c r="AU577" i="35"/>
  <c r="AU578" i="35"/>
  <c r="AU579" i="35"/>
  <c r="AU580" i="35"/>
  <c r="AU581" i="35"/>
  <c r="AU582" i="35"/>
  <c r="AU583" i="35"/>
  <c r="AU584" i="35"/>
  <c r="AU585" i="35"/>
  <c r="AU586" i="35"/>
  <c r="AU587" i="35"/>
  <c r="AU588" i="35"/>
  <c r="AU589" i="35"/>
  <c r="AU590" i="35"/>
  <c r="AU591" i="35"/>
  <c r="AU592" i="35"/>
  <c r="AU593" i="35"/>
  <c r="AU594" i="35"/>
  <c r="AU595" i="35"/>
  <c r="AU596" i="35"/>
  <c r="AU597" i="35"/>
  <c r="AU598" i="35"/>
  <c r="AU599" i="35"/>
  <c r="AU600" i="35"/>
  <c r="AU601" i="35"/>
  <c r="AU602" i="35"/>
  <c r="AU603" i="35"/>
  <c r="AU604" i="35"/>
  <c r="BI22" i="31" s="1"/>
  <c r="AU605" i="35"/>
  <c r="BI23" i="31" s="1"/>
  <c r="AU606" i="35"/>
  <c r="BI24" i="31" s="1"/>
  <c r="AU607" i="35"/>
  <c r="AU608" i="35"/>
  <c r="AU609" i="35"/>
  <c r="AU610" i="35"/>
  <c r="AU611" i="35"/>
  <c r="AU612" i="35"/>
  <c r="AU613" i="35"/>
  <c r="AU614" i="35"/>
  <c r="AU615" i="35"/>
  <c r="AU616" i="35"/>
  <c r="AU617" i="35"/>
  <c r="AU618" i="35"/>
  <c r="AU619" i="35"/>
  <c r="AU620" i="35"/>
  <c r="AU621" i="35"/>
  <c r="AU622" i="35"/>
  <c r="AU623" i="35"/>
  <c r="AU624" i="35"/>
  <c r="AU625" i="35"/>
  <c r="AU626" i="35"/>
  <c r="AU627" i="35"/>
  <c r="AU628" i="35"/>
  <c r="AU629" i="35"/>
  <c r="AU630" i="35"/>
  <c r="AU631" i="35"/>
  <c r="AU632" i="35"/>
  <c r="AU633" i="35"/>
  <c r="AU634" i="35"/>
  <c r="AU635" i="35"/>
  <c r="AU636" i="35"/>
  <c r="AU637" i="35"/>
  <c r="AU638" i="35"/>
  <c r="AU639" i="35"/>
  <c r="AU640" i="35"/>
  <c r="AU641" i="35"/>
  <c r="AU642" i="35"/>
  <c r="AU643" i="35"/>
  <c r="AU644" i="35"/>
  <c r="AU645" i="35"/>
  <c r="AU646" i="35"/>
  <c r="AU647" i="35"/>
  <c r="AU648" i="35"/>
  <c r="AU649" i="35"/>
  <c r="AU650" i="35"/>
  <c r="AU651" i="35"/>
  <c r="AU652" i="35"/>
  <c r="AU653" i="35"/>
  <c r="AU654" i="35"/>
  <c r="AU655" i="35"/>
  <c r="AU656" i="35"/>
  <c r="AU657" i="35"/>
  <c r="AU658" i="35"/>
  <c r="AU659" i="35"/>
  <c r="AU660" i="35"/>
  <c r="AU661" i="35"/>
  <c r="AU662" i="35"/>
  <c r="AU663" i="35"/>
  <c r="AU664" i="35"/>
  <c r="AU665" i="35"/>
  <c r="AU666" i="35"/>
  <c r="AU667" i="35"/>
  <c r="AU668" i="35"/>
  <c r="AU669" i="35"/>
  <c r="AU670" i="35"/>
  <c r="AU671" i="35"/>
  <c r="AU672" i="35"/>
  <c r="AU673" i="35"/>
  <c r="AU674" i="35"/>
  <c r="AU675" i="35"/>
  <c r="AU676" i="35"/>
  <c r="AU677" i="35"/>
  <c r="AU678" i="35"/>
  <c r="AU679" i="35"/>
  <c r="AU680" i="35"/>
  <c r="AU681" i="35"/>
  <c r="AU682" i="35"/>
  <c r="AU683" i="35"/>
  <c r="AU684" i="35"/>
  <c r="AU685" i="35"/>
  <c r="AU686" i="35"/>
  <c r="AU687" i="35"/>
  <c r="AU688" i="35"/>
  <c r="AU689" i="35"/>
  <c r="AU690" i="35"/>
  <c r="AU691" i="35"/>
  <c r="AU692" i="35"/>
  <c r="AU693" i="35"/>
  <c r="AU694" i="35"/>
  <c r="AU695" i="35"/>
  <c r="AU696" i="35"/>
  <c r="AU697" i="35"/>
  <c r="AU698" i="35"/>
  <c r="AU699" i="35"/>
  <c r="AU700" i="35"/>
  <c r="AU701" i="35"/>
  <c r="AU702" i="35"/>
  <c r="AU703" i="35"/>
  <c r="AU704" i="35"/>
  <c r="AU705" i="35"/>
  <c r="AU706" i="35"/>
  <c r="AU707" i="35"/>
  <c r="AU708" i="35"/>
  <c r="AU709" i="35"/>
  <c r="AU710" i="35"/>
  <c r="AU711" i="35"/>
  <c r="AU712" i="35"/>
  <c r="AU713" i="35"/>
  <c r="AU714" i="35"/>
  <c r="AU715" i="35"/>
  <c r="AU716" i="35"/>
  <c r="AU717" i="35"/>
  <c r="AU718" i="35"/>
  <c r="AU719" i="35"/>
  <c r="AU720" i="35"/>
  <c r="AU721" i="35"/>
  <c r="AU722" i="35"/>
  <c r="AU723" i="35"/>
  <c r="AU724" i="35"/>
  <c r="AU725" i="35"/>
  <c r="AU726" i="35"/>
  <c r="AU727" i="35"/>
  <c r="AU728" i="35"/>
  <c r="AU729" i="35"/>
  <c r="AU730" i="35"/>
  <c r="AU731" i="35"/>
  <c r="AU732" i="35"/>
  <c r="AU733" i="35"/>
  <c r="AU734" i="35"/>
  <c r="AU735" i="35"/>
  <c r="AU736" i="35"/>
  <c r="AU737" i="35"/>
  <c r="AU738" i="35"/>
  <c r="AU739" i="35"/>
  <c r="AU740" i="35"/>
  <c r="AU741" i="35"/>
  <c r="AU742" i="35"/>
  <c r="AU743" i="35"/>
  <c r="AU744" i="35"/>
  <c r="AU745" i="35"/>
  <c r="AU746" i="35"/>
  <c r="AU747" i="35"/>
  <c r="AU748" i="35"/>
  <c r="AU749" i="35"/>
  <c r="AU750" i="35"/>
  <c r="AU751" i="35"/>
  <c r="AU752" i="35"/>
  <c r="AU753" i="35"/>
  <c r="AU754" i="35"/>
  <c r="AU755" i="35"/>
  <c r="AU756" i="35"/>
  <c r="AU757" i="35"/>
  <c r="AU758" i="35"/>
  <c r="AU759" i="35"/>
  <c r="AU760" i="35"/>
  <c r="AU761" i="35"/>
  <c r="AU762" i="35"/>
  <c r="AU763" i="35"/>
  <c r="AU764" i="35"/>
  <c r="AU765" i="35"/>
  <c r="AU766" i="35"/>
  <c r="AU767" i="35"/>
  <c r="AU768" i="35"/>
  <c r="AU769" i="35"/>
  <c r="AU770" i="35"/>
  <c r="AU771" i="35"/>
  <c r="AU772" i="35"/>
  <c r="AU773" i="35"/>
  <c r="AU774" i="35"/>
  <c r="AU775" i="35"/>
  <c r="AU776" i="35"/>
  <c r="AU777" i="35"/>
  <c r="AU778" i="35"/>
  <c r="AU779" i="35"/>
  <c r="AU780" i="35"/>
  <c r="AU781" i="35"/>
  <c r="AU782" i="35"/>
  <c r="AU783" i="35"/>
  <c r="AU784" i="35"/>
  <c r="AU785" i="35"/>
  <c r="AU786" i="35"/>
  <c r="AU787" i="35"/>
  <c r="AU788" i="35"/>
  <c r="AU789" i="35"/>
  <c r="AU790" i="35"/>
  <c r="AU791" i="35"/>
  <c r="AU792" i="35"/>
  <c r="AU793" i="35"/>
  <c r="AU794" i="35"/>
  <c r="AU795" i="35"/>
  <c r="AU796" i="35"/>
  <c r="AU797" i="35"/>
  <c r="AU798" i="35"/>
  <c r="AU799" i="35"/>
  <c r="AU800" i="35"/>
  <c r="AU801" i="35"/>
  <c r="AU802" i="35"/>
  <c r="AU803" i="35"/>
  <c r="AU804" i="35"/>
  <c r="AU805" i="35"/>
  <c r="AU806" i="35"/>
  <c r="AU807" i="35"/>
  <c r="AU808" i="35"/>
  <c r="AU809" i="35"/>
  <c r="AU810" i="35"/>
  <c r="AU811" i="35"/>
  <c r="AU812" i="35"/>
  <c r="AU813" i="35"/>
  <c r="AU814" i="35"/>
  <c r="AU815" i="35"/>
  <c r="AU816" i="35"/>
  <c r="AU817" i="35"/>
  <c r="AU818" i="35"/>
  <c r="AU819" i="35"/>
  <c r="AU820" i="35"/>
  <c r="AU821" i="35"/>
  <c r="AU822" i="35"/>
  <c r="AU823" i="35"/>
  <c r="AU824" i="35"/>
  <c r="AU825" i="35"/>
  <c r="AU826" i="35"/>
  <c r="AU827" i="35"/>
  <c r="AU828" i="35"/>
  <c r="AU829" i="35"/>
  <c r="AU830" i="35"/>
  <c r="AU831" i="35"/>
  <c r="AU832" i="35"/>
  <c r="AU833" i="35"/>
  <c r="AU834" i="35"/>
  <c r="AU835" i="35"/>
  <c r="AU836" i="35"/>
  <c r="AU837" i="35"/>
  <c r="AU838" i="35"/>
  <c r="AU839" i="35"/>
  <c r="AU840" i="35"/>
  <c r="AU841" i="35"/>
  <c r="AU842" i="35"/>
  <c r="AU843" i="35"/>
  <c r="AU844" i="35"/>
  <c r="AU845" i="35"/>
  <c r="AU846" i="35"/>
  <c r="AU847" i="35"/>
  <c r="AU848" i="35"/>
  <c r="AU849" i="35"/>
  <c r="AU850" i="35"/>
  <c r="AU851" i="35"/>
  <c r="AU852" i="35"/>
  <c r="AU853" i="35"/>
  <c r="AU854" i="35"/>
  <c r="AU855" i="35"/>
  <c r="AU856" i="35"/>
  <c r="AU857" i="35"/>
  <c r="AU858" i="35"/>
  <c r="AU859" i="35"/>
  <c r="AU860" i="35"/>
  <c r="AU861" i="35"/>
  <c r="AU862" i="35"/>
  <c r="AU863" i="35"/>
  <c r="AU864" i="35"/>
  <c r="AU865" i="35"/>
  <c r="AU866" i="35"/>
  <c r="AU867" i="35"/>
  <c r="AU868" i="35"/>
  <c r="AU869" i="35"/>
  <c r="AU870" i="35"/>
  <c r="AU871" i="35"/>
  <c r="AU872" i="35"/>
  <c r="AU873" i="35"/>
  <c r="AU874" i="35"/>
  <c r="AU875" i="35"/>
  <c r="AU876" i="35"/>
  <c r="AU877" i="35"/>
  <c r="AU878" i="35"/>
  <c r="AU879" i="35"/>
  <c r="AU880" i="35"/>
  <c r="AU881" i="35"/>
  <c r="AU882" i="35"/>
  <c r="AU883" i="35"/>
  <c r="AU884" i="35"/>
  <c r="AU885" i="35"/>
  <c r="AU886" i="35"/>
  <c r="AU887" i="35"/>
  <c r="AU888" i="35"/>
  <c r="AU889" i="35"/>
  <c r="AU890" i="35"/>
  <c r="AU891" i="35"/>
  <c r="AU892" i="35"/>
  <c r="AU893" i="35"/>
  <c r="AU894" i="35"/>
  <c r="AU895" i="35"/>
  <c r="AU896" i="35"/>
  <c r="AU897" i="35"/>
  <c r="AU898" i="35"/>
  <c r="AU899" i="35"/>
  <c r="AU900" i="35"/>
  <c r="AU901" i="35"/>
  <c r="AU902" i="35"/>
  <c r="AU903" i="35"/>
  <c r="AU904" i="35"/>
  <c r="AU905" i="35"/>
  <c r="AU906" i="35"/>
  <c r="AU907" i="35"/>
  <c r="AU908" i="35"/>
  <c r="AU909" i="35"/>
  <c r="AU910" i="35"/>
  <c r="AU911" i="35"/>
  <c r="AU912" i="35"/>
  <c r="AU913" i="35"/>
  <c r="AU914" i="35"/>
  <c r="AU915" i="35"/>
  <c r="AU916" i="35"/>
  <c r="AU917" i="35"/>
  <c r="AU918" i="35"/>
  <c r="AU919" i="35"/>
  <c r="AU920" i="35"/>
  <c r="AU921" i="35"/>
  <c r="AU922" i="35"/>
  <c r="AU923" i="35"/>
  <c r="AU924" i="35"/>
  <c r="AU925" i="35"/>
  <c r="AU926" i="35"/>
  <c r="AU927" i="35"/>
  <c r="AU928" i="35"/>
  <c r="AU929" i="35"/>
  <c r="AU930" i="35"/>
  <c r="AU931" i="35"/>
  <c r="AU932" i="35"/>
  <c r="AU933" i="35"/>
  <c r="AU934" i="35"/>
  <c r="AU935" i="35"/>
  <c r="AU936" i="35"/>
  <c r="AU937" i="35"/>
  <c r="AU938" i="35"/>
  <c r="AU939" i="35"/>
  <c r="AU940" i="35"/>
  <c r="AU941" i="35"/>
  <c r="AU942" i="35"/>
  <c r="AU943" i="35"/>
  <c r="AU944" i="35"/>
  <c r="AU945" i="35"/>
  <c r="AU946" i="35"/>
  <c r="AU947" i="35"/>
  <c r="AU948" i="35"/>
  <c r="AU949" i="35"/>
  <c r="AU950" i="35"/>
  <c r="AU951" i="35"/>
  <c r="AU952" i="35"/>
  <c r="AU953" i="35"/>
  <c r="AU954" i="35"/>
  <c r="AU955" i="35"/>
  <c r="AU956" i="35"/>
  <c r="AU957" i="35"/>
  <c r="AU958" i="35"/>
  <c r="AU959" i="35"/>
  <c r="AU960" i="35"/>
  <c r="AU961" i="35"/>
  <c r="AU962" i="35"/>
  <c r="AU963" i="35"/>
  <c r="AU964" i="35"/>
  <c r="AU965" i="35"/>
  <c r="AU966" i="35"/>
  <c r="AU967" i="35"/>
  <c r="AU968" i="35"/>
  <c r="AU969" i="35"/>
  <c r="AU970" i="35"/>
  <c r="AU971" i="35"/>
  <c r="AU972" i="35"/>
  <c r="AU973" i="35"/>
  <c r="AU974" i="35"/>
  <c r="AU975" i="35"/>
  <c r="AU976" i="35"/>
  <c r="AU977" i="35"/>
  <c r="AU978" i="35"/>
  <c r="AU979" i="35"/>
  <c r="AU980" i="35"/>
  <c r="AU981" i="35"/>
  <c r="AU982" i="35"/>
  <c r="AU983" i="35"/>
  <c r="AU984" i="35"/>
  <c r="AU985" i="35"/>
  <c r="AU986" i="35"/>
  <c r="AU987" i="35"/>
  <c r="AU988" i="35"/>
  <c r="AU989" i="35"/>
  <c r="AU990" i="35"/>
  <c r="AU991" i="35"/>
  <c r="AU992" i="35"/>
  <c r="AU993" i="35"/>
  <c r="AU994" i="35"/>
  <c r="AU995" i="35"/>
  <c r="AU996" i="35"/>
  <c r="AU997" i="35"/>
  <c r="AU998" i="35"/>
  <c r="AU999" i="35"/>
  <c r="AU1000" i="35"/>
  <c r="AU1001" i="35"/>
  <c r="AU1002" i="35"/>
  <c r="AU1003" i="35"/>
  <c r="AU1004" i="35"/>
  <c r="AU1005" i="35"/>
  <c r="AU1006" i="35"/>
  <c r="AU1007" i="35"/>
  <c r="AU1008" i="35"/>
  <c r="AU1009" i="35"/>
  <c r="AU1010" i="35"/>
  <c r="AU1011" i="35"/>
  <c r="AU1012" i="35"/>
  <c r="AU1013" i="35"/>
  <c r="AU1014" i="35"/>
  <c r="AU1015" i="35"/>
  <c r="AU1016" i="35"/>
  <c r="AU1017" i="35"/>
  <c r="AU1018" i="35"/>
  <c r="AU1019" i="35"/>
  <c r="AU1020" i="35"/>
  <c r="AU1021" i="35"/>
  <c r="AU1022" i="35"/>
  <c r="AU1023" i="35"/>
  <c r="AU1024" i="35"/>
  <c r="AU1025" i="35"/>
  <c r="AU1026" i="35"/>
  <c r="AU1027" i="35"/>
  <c r="AU1028" i="35"/>
  <c r="AU1029" i="35"/>
  <c r="AU1030" i="35"/>
  <c r="AU1031" i="35"/>
  <c r="AU1032" i="35"/>
  <c r="AU1033" i="35"/>
  <c r="AU1034" i="35"/>
  <c r="AU1035" i="35"/>
  <c r="AU1036" i="35"/>
  <c r="AU1037" i="35"/>
  <c r="AU1038" i="35"/>
  <c r="AU1039" i="35"/>
  <c r="AU1040" i="35"/>
  <c r="AU1041" i="35"/>
  <c r="AU1042" i="35"/>
  <c r="AU1043" i="35"/>
  <c r="AU1044" i="35"/>
  <c r="AU1045" i="35"/>
  <c r="AU1046" i="35"/>
  <c r="AU1047" i="35"/>
  <c r="AU1048" i="35"/>
  <c r="AU1049" i="35"/>
  <c r="AU1050" i="35"/>
  <c r="AU1051" i="35"/>
  <c r="AU1052" i="35"/>
  <c r="AU1053" i="35"/>
  <c r="AU1054" i="35"/>
  <c r="AU1055" i="35"/>
  <c r="AU1056" i="35"/>
  <c r="AU1057" i="35"/>
  <c r="AU1058" i="35"/>
  <c r="AU1059" i="35"/>
  <c r="AU1060" i="35"/>
  <c r="AU1061" i="35"/>
  <c r="AU1062" i="35"/>
  <c r="AU1063" i="35"/>
  <c r="AU1064" i="35"/>
  <c r="AU1065" i="35"/>
  <c r="AU1066" i="35"/>
  <c r="AU1067" i="35"/>
  <c r="AU1068" i="35"/>
  <c r="AU1069" i="35"/>
  <c r="AU1070" i="35"/>
  <c r="AU1071" i="35"/>
  <c r="AU1072" i="35"/>
  <c r="AU1073" i="35"/>
  <c r="AU1074" i="35"/>
  <c r="AU1075" i="35"/>
  <c r="AU1076" i="35"/>
  <c r="AU1077" i="35"/>
  <c r="AU1078" i="35"/>
  <c r="AU1079" i="35"/>
  <c r="AU1080" i="35"/>
  <c r="AU1081" i="35"/>
  <c r="AU1082" i="35"/>
  <c r="AU1083" i="35"/>
  <c r="AU1084" i="35"/>
  <c r="AU1085" i="35"/>
  <c r="AU1086" i="35"/>
  <c r="AU1087" i="35"/>
  <c r="AU1088" i="35"/>
  <c r="AU1089" i="35"/>
  <c r="AU1090" i="35"/>
  <c r="AU1091" i="35"/>
  <c r="AU1092" i="35"/>
  <c r="AU1093" i="35"/>
  <c r="AU1094" i="35"/>
  <c r="AU1095" i="35"/>
  <c r="AU1096" i="35"/>
  <c r="AU1097" i="35"/>
  <c r="AU1098" i="35"/>
  <c r="AU1099" i="35"/>
  <c r="AU1100" i="35"/>
  <c r="AU1101" i="35"/>
  <c r="AU1102" i="35"/>
  <c r="AU1103" i="35"/>
  <c r="AU1104" i="35"/>
  <c r="AU1105" i="35"/>
  <c r="AU1106" i="35"/>
  <c r="AU1107" i="35"/>
  <c r="AU1108" i="35"/>
  <c r="AU1109" i="35"/>
  <c r="AU1110" i="35"/>
  <c r="AU1111" i="35"/>
  <c r="AU1112" i="35"/>
  <c r="BI47" i="31" s="1"/>
  <c r="AU1113" i="35"/>
  <c r="AU1114" i="35"/>
  <c r="AU1115" i="35"/>
  <c r="AU1116" i="35"/>
  <c r="AU1117" i="35"/>
  <c r="AU1118" i="35"/>
  <c r="AU1119" i="35"/>
  <c r="AU1120" i="35"/>
  <c r="AU1121" i="35"/>
  <c r="AU1122" i="35"/>
  <c r="AU1123" i="35"/>
  <c r="AU1124" i="35"/>
  <c r="AU1125" i="35"/>
  <c r="AU1126" i="35"/>
  <c r="AU1127" i="35"/>
  <c r="AU1128" i="35"/>
  <c r="AU1129" i="35"/>
  <c r="AU1130" i="35"/>
  <c r="AU1131" i="35"/>
  <c r="AU1132" i="35"/>
  <c r="AU1133" i="35"/>
  <c r="AU1134" i="35"/>
  <c r="AU1135" i="35"/>
  <c r="AU1136" i="35"/>
  <c r="AU1137" i="35"/>
  <c r="AU1138" i="35"/>
  <c r="AU1139" i="35"/>
  <c r="AU1140" i="35"/>
  <c r="AU1141" i="35"/>
  <c r="AU1142" i="35"/>
  <c r="AU1143" i="35"/>
  <c r="AU1144" i="35"/>
  <c r="AU1145" i="35"/>
  <c r="AU1146" i="35"/>
  <c r="AU1147" i="35"/>
  <c r="AU1148" i="35"/>
  <c r="AU1149" i="35"/>
  <c r="AU1150" i="35"/>
  <c r="AU1151" i="35"/>
  <c r="AU1152" i="35"/>
  <c r="AU1153" i="35"/>
  <c r="AU1154" i="35"/>
  <c r="AU1155" i="35"/>
  <c r="AU1156" i="35"/>
  <c r="AU1157" i="35"/>
  <c r="AU1158" i="35"/>
  <c r="AU1159" i="35"/>
  <c r="AU1160" i="35"/>
  <c r="AU1161" i="35"/>
  <c r="AU1162" i="35"/>
  <c r="AU1163" i="35"/>
  <c r="AU1164" i="35"/>
  <c r="AU1165" i="35"/>
  <c r="AU1166" i="35"/>
  <c r="AU1167" i="35"/>
  <c r="AU1168" i="35"/>
  <c r="AU1169" i="35"/>
  <c r="AU1170" i="35"/>
  <c r="AU1171" i="35"/>
  <c r="AU1172" i="35"/>
  <c r="AU1173" i="35"/>
  <c r="AU1174" i="35"/>
  <c r="AU1175" i="35"/>
  <c r="AU1176" i="35"/>
  <c r="AU1177" i="35"/>
  <c r="AU1178" i="35"/>
  <c r="AU1179" i="35"/>
  <c r="AU1180" i="35"/>
  <c r="AU1181" i="35"/>
  <c r="AU1182" i="35"/>
  <c r="AU1183" i="35"/>
  <c r="AU1184" i="35"/>
  <c r="AU1185" i="35"/>
  <c r="AU1186" i="35"/>
  <c r="AU1187" i="35"/>
  <c r="AU1188" i="35"/>
  <c r="AU1189" i="35"/>
  <c r="AU1190" i="35"/>
  <c r="AU1191" i="35"/>
  <c r="AU1192" i="35"/>
  <c r="AU1193" i="35"/>
  <c r="AU1194" i="35"/>
  <c r="AU1195" i="35"/>
  <c r="AU1196" i="35"/>
  <c r="AU1197" i="35"/>
  <c r="AU1198" i="35"/>
  <c r="AU1199" i="35"/>
  <c r="AU1200" i="35"/>
  <c r="AU1201" i="35"/>
  <c r="AU1202" i="35"/>
  <c r="AU1203" i="35"/>
  <c r="AU1204" i="35"/>
  <c r="AU1205" i="35"/>
  <c r="AU1206" i="35"/>
  <c r="AU1207" i="35"/>
  <c r="AU1208" i="35"/>
  <c r="AU1209" i="35"/>
  <c r="AU1210" i="35"/>
  <c r="AU1211" i="35"/>
  <c r="AU1212" i="35"/>
  <c r="AU1213" i="35"/>
  <c r="AU1214" i="35"/>
  <c r="AU1215" i="35"/>
  <c r="AU1216" i="35"/>
  <c r="AU1217" i="35"/>
  <c r="AU1218" i="35"/>
  <c r="AU1219" i="35"/>
  <c r="AU1220" i="35"/>
  <c r="AU1221" i="35"/>
  <c r="AU1222" i="35"/>
  <c r="AU1223" i="35"/>
  <c r="AU1224" i="35"/>
  <c r="AU1225" i="35"/>
  <c r="AU1226" i="35"/>
  <c r="AU1227" i="35"/>
  <c r="AU1228" i="35"/>
  <c r="AU1229" i="35"/>
  <c r="AU1230" i="35"/>
  <c r="AU1231" i="35"/>
  <c r="AU1232" i="35"/>
  <c r="AU1233" i="35"/>
  <c r="AU1234" i="35"/>
  <c r="AU1235" i="35"/>
  <c r="AU1236" i="35"/>
  <c r="AU1237" i="35"/>
  <c r="AU1238" i="35"/>
  <c r="AU1239" i="35"/>
  <c r="AU1240" i="35"/>
  <c r="AU1241" i="35"/>
  <c r="AU1242" i="35"/>
  <c r="AU1243" i="35"/>
  <c r="AU1244" i="35"/>
  <c r="AU1245" i="35"/>
  <c r="AU1246" i="35"/>
  <c r="AU1247" i="35"/>
  <c r="AU1248" i="35"/>
  <c r="AU1249" i="35"/>
  <c r="AU1250" i="35"/>
  <c r="AU1251" i="35"/>
  <c r="AU1252" i="35"/>
  <c r="AU1253" i="35"/>
  <c r="AU1254" i="35"/>
  <c r="AU1255" i="35"/>
  <c r="AU1256" i="35"/>
  <c r="AU1257" i="35"/>
  <c r="AU1258" i="35"/>
  <c r="AU1259" i="35"/>
  <c r="AU1260" i="35"/>
  <c r="AU1261" i="35"/>
  <c r="AU1262" i="35"/>
  <c r="AU1263" i="35"/>
  <c r="AU1264" i="35"/>
  <c r="AU1265" i="35"/>
  <c r="AU1266" i="35"/>
  <c r="AU1267" i="35"/>
  <c r="AU1268" i="35"/>
  <c r="AU1269" i="35"/>
  <c r="AU1270" i="35"/>
  <c r="AU1271" i="35"/>
  <c r="AU1272" i="35"/>
  <c r="AU1273" i="35"/>
  <c r="AU1274" i="35"/>
  <c r="AU1275" i="35"/>
  <c r="AU1276" i="35"/>
  <c r="AU1277" i="35"/>
  <c r="AU1278" i="35"/>
  <c r="AU1279" i="35"/>
  <c r="AU1280" i="35"/>
  <c r="AU1281" i="35"/>
  <c r="AU1282" i="35"/>
  <c r="AU1283" i="35"/>
  <c r="AU1284" i="35"/>
  <c r="AU1285" i="35"/>
  <c r="AU1286" i="35"/>
  <c r="AU1287" i="35"/>
  <c r="AU1288" i="35"/>
  <c r="AU1289" i="35"/>
  <c r="AU1290" i="35"/>
  <c r="AU1291" i="35"/>
  <c r="AU1292" i="35"/>
  <c r="AU1293" i="35"/>
  <c r="AU1294" i="35"/>
  <c r="AU1295" i="35"/>
  <c r="AU1296" i="35"/>
  <c r="AU1297" i="35"/>
  <c r="AU1298" i="35"/>
  <c r="AU1299" i="35"/>
  <c r="AU1300" i="35"/>
  <c r="AU1301" i="35"/>
  <c r="AU1302" i="35"/>
  <c r="AU1303" i="35"/>
  <c r="AU1304" i="35"/>
  <c r="AU1305" i="35"/>
  <c r="AU1306" i="35"/>
  <c r="AU1307" i="35"/>
  <c r="AU1308" i="35"/>
  <c r="AU1309" i="35"/>
  <c r="AU1310" i="35"/>
  <c r="AU1311" i="35"/>
  <c r="AU1312" i="35"/>
  <c r="AU1313" i="35"/>
  <c r="AU1314" i="35"/>
  <c r="AU1315" i="35"/>
  <c r="AU1316" i="35"/>
  <c r="AU1317" i="35"/>
  <c r="AU1318" i="35"/>
  <c r="AU1319" i="35"/>
  <c r="AU1320" i="35"/>
  <c r="AU1321" i="35"/>
  <c r="AU1322" i="35"/>
  <c r="AU1323" i="35"/>
  <c r="AU1324" i="35"/>
  <c r="AU1325" i="35"/>
  <c r="AU1326" i="35"/>
  <c r="AU1327" i="35"/>
  <c r="AU1328" i="35"/>
  <c r="AU1329" i="35"/>
  <c r="AU1330" i="35"/>
  <c r="AU1331" i="35"/>
  <c r="AU1332" i="35"/>
  <c r="AU1333" i="35"/>
  <c r="AU1334" i="35"/>
  <c r="AU1335" i="35"/>
  <c r="AU1336" i="35"/>
  <c r="AU1337" i="35"/>
  <c r="AU1338" i="35"/>
  <c r="AU1339" i="35"/>
  <c r="AU1340" i="35"/>
  <c r="AU1341" i="35"/>
  <c r="AU1342" i="35"/>
  <c r="AU1343" i="35"/>
  <c r="AU1344" i="35"/>
  <c r="AU1345" i="35"/>
  <c r="AU1346" i="35"/>
  <c r="AU1347" i="35"/>
  <c r="AU1348" i="35"/>
  <c r="AU1349" i="35"/>
  <c r="AU1350" i="35"/>
  <c r="AU1351" i="35"/>
  <c r="AU1352" i="35"/>
  <c r="AU1353" i="35"/>
  <c r="AU1354" i="35"/>
  <c r="AU1355" i="35"/>
  <c r="AU1356" i="35"/>
  <c r="AU1357" i="35"/>
  <c r="AU1358" i="35"/>
  <c r="AU1359" i="35"/>
  <c r="AU1360" i="35"/>
  <c r="AU1361" i="35"/>
  <c r="AU1362" i="35"/>
  <c r="AU1363" i="35"/>
  <c r="AU1364" i="35"/>
  <c r="AU1365" i="35"/>
  <c r="AU1366" i="35"/>
  <c r="AU1367" i="35"/>
  <c r="AU1368" i="35"/>
  <c r="AU1369" i="35"/>
  <c r="AU1370" i="35"/>
  <c r="AU1371" i="35"/>
  <c r="AU1372" i="35"/>
  <c r="AU1373" i="35"/>
  <c r="AU1374" i="35"/>
  <c r="AU1375" i="35"/>
  <c r="AU1376" i="35"/>
  <c r="AU1377" i="35"/>
  <c r="AU1378" i="35"/>
  <c r="AU1379" i="35"/>
  <c r="AU1380" i="35"/>
  <c r="AU1381" i="35"/>
  <c r="AU1382" i="35"/>
  <c r="AU1383" i="35"/>
  <c r="AU1384" i="35"/>
  <c r="AU1385" i="35"/>
  <c r="AU1386" i="35"/>
  <c r="AU1387" i="35"/>
  <c r="AU1388" i="35"/>
  <c r="AU1389" i="35"/>
  <c r="AU1390" i="35"/>
  <c r="AU1391" i="35"/>
  <c r="AU1392" i="35"/>
  <c r="AU1393" i="35"/>
  <c r="AU1394" i="35"/>
  <c r="AU1395" i="35"/>
  <c r="AU1396" i="35"/>
  <c r="AU1397" i="35"/>
  <c r="AU1398" i="35"/>
  <c r="AU1399" i="35"/>
  <c r="AU1400" i="35"/>
  <c r="AU1401" i="35"/>
  <c r="AU1402" i="35"/>
  <c r="AU1403" i="35"/>
  <c r="AU1404" i="35"/>
  <c r="AU1405" i="35"/>
  <c r="AU1406" i="35"/>
  <c r="AU1407" i="35"/>
  <c r="AU1408" i="35"/>
  <c r="AU1409" i="35"/>
  <c r="AU1410" i="35"/>
  <c r="AU1411" i="35"/>
  <c r="AU1412" i="35"/>
  <c r="AU1413" i="35"/>
  <c r="AU1414" i="35"/>
  <c r="AU1415" i="35"/>
  <c r="AU1416" i="35"/>
  <c r="AU1417" i="35"/>
  <c r="AU1418" i="35"/>
  <c r="AU1419" i="35"/>
  <c r="AU1420" i="35"/>
  <c r="AU1421" i="35"/>
  <c r="AU1422" i="35"/>
  <c r="AU1423" i="35"/>
  <c r="AU1424" i="35"/>
  <c r="AU1425" i="35"/>
  <c r="AU1426" i="35"/>
  <c r="AU1427" i="35"/>
  <c r="AU1428" i="35"/>
  <c r="AU1429" i="35"/>
  <c r="AU1430" i="35"/>
  <c r="AU1431" i="35"/>
  <c r="AU1432" i="35"/>
  <c r="AU1433" i="35"/>
  <c r="AU1434" i="35"/>
  <c r="AU1435" i="35"/>
  <c r="AU1436" i="35"/>
  <c r="AU1437" i="35"/>
  <c r="AU1438" i="35"/>
  <c r="AU1439" i="35"/>
  <c r="AU1440" i="35"/>
  <c r="AU1441" i="35"/>
  <c r="AU1442" i="35"/>
  <c r="AU1443" i="35"/>
  <c r="AU1444" i="35"/>
  <c r="AU1445" i="35"/>
  <c r="AU1446" i="35"/>
  <c r="AU1447" i="35"/>
  <c r="AU1448" i="35"/>
  <c r="AU1449" i="35"/>
  <c r="AU1450" i="35"/>
  <c r="AU1451" i="35"/>
  <c r="AU1452" i="35"/>
  <c r="AU1453" i="35"/>
  <c r="AU1454" i="35"/>
  <c r="AU1455" i="35"/>
  <c r="AU1456" i="35"/>
  <c r="AU1457" i="35"/>
  <c r="AU1458" i="35"/>
  <c r="AU1459" i="35"/>
  <c r="AU1460" i="35"/>
  <c r="AU1461" i="35"/>
  <c r="AU1462" i="35"/>
  <c r="AU1463" i="35"/>
  <c r="AU1464" i="35"/>
  <c r="AU1465" i="35"/>
  <c r="AU1466" i="35"/>
  <c r="AU1467" i="35"/>
  <c r="AU1468" i="35"/>
  <c r="AU1469" i="35"/>
  <c r="AU1470" i="35"/>
  <c r="AU1471" i="35"/>
  <c r="AU1472" i="35"/>
  <c r="AU1473" i="35"/>
  <c r="AU1474" i="35"/>
  <c r="AU1475" i="35"/>
  <c r="AU1476" i="35"/>
  <c r="AU1477" i="35"/>
  <c r="AU1478" i="35"/>
  <c r="AU1479" i="35"/>
  <c r="AU1480" i="35"/>
  <c r="AU1481" i="35"/>
  <c r="AU1482" i="35"/>
  <c r="AU1483" i="35"/>
  <c r="AU1484" i="35"/>
  <c r="AU1485" i="35"/>
  <c r="AU1486" i="35"/>
  <c r="AU1487" i="35"/>
  <c r="AU1488" i="35"/>
  <c r="AU1489" i="35"/>
  <c r="AU1490" i="35"/>
  <c r="AU1491" i="35"/>
  <c r="AU1492" i="35"/>
  <c r="AU1493" i="35"/>
  <c r="AU1494" i="35"/>
  <c r="AU1495" i="35"/>
  <c r="AU1496" i="35"/>
  <c r="AU1497" i="35"/>
  <c r="AU1498" i="35"/>
  <c r="AU1499" i="35"/>
  <c r="AU1500" i="35"/>
  <c r="AU1501" i="35"/>
  <c r="AU1502" i="35"/>
  <c r="AU1503" i="35"/>
  <c r="AU1504" i="35"/>
  <c r="AU1505" i="35"/>
  <c r="AU1506" i="35"/>
  <c r="AU1507" i="35"/>
  <c r="AU1508" i="35"/>
  <c r="AU1509" i="35"/>
  <c r="AU1510" i="35"/>
  <c r="AU1511" i="35"/>
  <c r="AU1512" i="35"/>
  <c r="AU1513" i="35"/>
  <c r="AU1514" i="35"/>
  <c r="AU1515" i="35"/>
  <c r="AU1516" i="35"/>
  <c r="AU1517" i="35"/>
  <c r="AU1518" i="35"/>
  <c r="AU1519" i="35"/>
  <c r="AU1520" i="35"/>
  <c r="AU1521" i="35"/>
  <c r="AU1522" i="35"/>
  <c r="AU1523" i="35"/>
  <c r="AU1524" i="35"/>
  <c r="AU1525" i="35"/>
  <c r="AU1526" i="35"/>
  <c r="AU1527" i="35"/>
  <c r="AU1528" i="35"/>
  <c r="AU1529" i="35"/>
  <c r="AU1530" i="35"/>
  <c r="AU1531" i="35"/>
  <c r="AU1532" i="35"/>
  <c r="AU1533" i="35"/>
  <c r="AU1534" i="35"/>
  <c r="AU1535" i="35"/>
  <c r="AU1536" i="35"/>
  <c r="AU1537" i="35"/>
  <c r="AU1538" i="35"/>
  <c r="AU1539" i="35"/>
  <c r="AU1540" i="35"/>
  <c r="AU1541" i="35"/>
  <c r="AU1542" i="35"/>
  <c r="AU1543" i="35"/>
  <c r="AU1544" i="35"/>
  <c r="AU1545" i="35"/>
  <c r="AU1546" i="35"/>
  <c r="AU1547" i="35"/>
  <c r="AU1548" i="35"/>
  <c r="AU1549" i="35"/>
  <c r="AU1550" i="35"/>
  <c r="AU1551" i="35"/>
  <c r="AU1552" i="35"/>
  <c r="AU1553" i="35"/>
  <c r="AU1554" i="35"/>
  <c r="AU1555" i="35"/>
  <c r="AU1556" i="35"/>
  <c r="AU1557" i="35"/>
  <c r="AU1558" i="35"/>
  <c r="AU1559" i="35"/>
  <c r="AU1560" i="35"/>
  <c r="AU1561" i="35"/>
  <c r="AU1562" i="35"/>
  <c r="AU1563" i="35"/>
  <c r="AU1564" i="35"/>
  <c r="AU1565" i="35"/>
  <c r="AU1566" i="35"/>
  <c r="AU1567" i="35"/>
  <c r="AU1568" i="35"/>
  <c r="AU1569" i="35"/>
  <c r="AU1570" i="35"/>
  <c r="AU1571" i="35"/>
  <c r="AU1572" i="35"/>
  <c r="AU1573" i="35"/>
  <c r="AU1574" i="35"/>
  <c r="AU1575" i="35"/>
  <c r="AU1576" i="35"/>
  <c r="AU1577" i="35"/>
  <c r="AU1578" i="35"/>
  <c r="AU1579" i="35"/>
  <c r="AU1580" i="35"/>
  <c r="AU1581" i="35"/>
  <c r="AU1582" i="35"/>
  <c r="AU1583" i="35"/>
  <c r="AU1584" i="35"/>
  <c r="AU1585" i="35"/>
  <c r="AU1586" i="35"/>
  <c r="AU1587" i="35"/>
  <c r="AU1588" i="35"/>
  <c r="AU1589" i="35"/>
  <c r="AU1590" i="35"/>
  <c r="AU1591" i="35"/>
  <c r="AU1592" i="35"/>
  <c r="AU1593" i="35"/>
  <c r="AU1594" i="35"/>
  <c r="AU1595" i="35"/>
  <c r="AU1596" i="35"/>
  <c r="AU1597" i="35"/>
  <c r="AU1598" i="35"/>
  <c r="AU1599" i="35"/>
  <c r="AU1600" i="35"/>
  <c r="AU1601" i="35"/>
  <c r="AU1602" i="35"/>
  <c r="AU1603" i="35"/>
  <c r="AU1604" i="35"/>
  <c r="AU1605" i="35"/>
  <c r="AU1606" i="35"/>
  <c r="AU1607" i="35"/>
  <c r="AU1608" i="35"/>
  <c r="AU1609" i="35"/>
  <c r="AU1610" i="35"/>
  <c r="AU1611" i="35"/>
  <c r="AU1612" i="35"/>
  <c r="AU1613" i="35"/>
  <c r="AU1614" i="35"/>
  <c r="AU1615" i="35"/>
  <c r="AU1616" i="35"/>
  <c r="AU1617" i="35"/>
  <c r="AU1618" i="35"/>
  <c r="AU1619" i="35"/>
  <c r="AU1620" i="35"/>
  <c r="AU1621" i="35"/>
  <c r="AU1622" i="35"/>
  <c r="AU1623" i="35"/>
  <c r="AU1624" i="35"/>
  <c r="AU1625" i="35"/>
  <c r="AU1626" i="35"/>
  <c r="AU1627" i="35"/>
  <c r="AU1628" i="35"/>
  <c r="AU1629" i="35"/>
  <c r="AU1630" i="35"/>
  <c r="AU1631" i="35"/>
  <c r="AU1632" i="35"/>
  <c r="AU1633" i="35"/>
  <c r="AU1634" i="35"/>
  <c r="AU1635" i="35"/>
  <c r="AU1636" i="35"/>
  <c r="AU1637" i="35"/>
  <c r="AU1638" i="35"/>
  <c r="AU1639" i="35"/>
  <c r="AU1640" i="35"/>
  <c r="AU1641" i="35"/>
  <c r="AU1642" i="35"/>
  <c r="AU1643" i="35"/>
  <c r="AU1644" i="35"/>
  <c r="AU1645" i="35"/>
  <c r="AU1646" i="35"/>
  <c r="AU1647" i="35"/>
  <c r="AU1648" i="35"/>
  <c r="AU1649" i="35"/>
  <c r="AU1650" i="35"/>
  <c r="AU1651" i="35"/>
  <c r="AU1652" i="35"/>
  <c r="AU1653" i="35"/>
  <c r="AU1654" i="35"/>
  <c r="AU1655" i="35"/>
  <c r="AU1656" i="35"/>
  <c r="AU1657" i="35"/>
  <c r="AU1658" i="35"/>
  <c r="AU1659" i="35"/>
  <c r="AU1660" i="35"/>
  <c r="AU1661" i="35"/>
  <c r="AU1662" i="35"/>
  <c r="AU1663" i="35"/>
  <c r="AU1664" i="35"/>
  <c r="AU1665" i="35"/>
  <c r="AU1666" i="35"/>
  <c r="AU1667" i="35"/>
  <c r="AU1668" i="35"/>
  <c r="AU1669" i="35"/>
  <c r="AU1670" i="35"/>
  <c r="AU1671" i="35"/>
  <c r="AU1672" i="35"/>
  <c r="AU1673" i="35"/>
  <c r="AU1674" i="35"/>
  <c r="AU1675" i="35"/>
  <c r="AU1676" i="35"/>
  <c r="AU1677" i="35"/>
  <c r="AU1678" i="35"/>
  <c r="AU1679" i="35"/>
  <c r="AU1680" i="35"/>
  <c r="AU1681" i="35"/>
  <c r="AU1682" i="35"/>
  <c r="AU1683" i="35"/>
  <c r="AU1684" i="35"/>
  <c r="AU1685" i="35"/>
  <c r="AU1686" i="35"/>
  <c r="AU1687" i="35"/>
  <c r="AU1688" i="35"/>
  <c r="AU1689" i="35"/>
  <c r="AU1690" i="35"/>
  <c r="AU1691" i="35"/>
  <c r="AU1692" i="35"/>
  <c r="AU1693" i="35"/>
  <c r="AU1694" i="35"/>
  <c r="AU1695" i="35"/>
  <c r="AU1696" i="35"/>
  <c r="AU1697" i="35"/>
  <c r="AU1698" i="35"/>
  <c r="AU1699" i="35"/>
  <c r="AU1700" i="35"/>
  <c r="AU1701" i="35"/>
  <c r="AU1702" i="35"/>
  <c r="AU1703" i="35"/>
  <c r="AU1704" i="35"/>
  <c r="AU1705" i="35"/>
  <c r="AU1706" i="35"/>
  <c r="AU1707" i="35"/>
  <c r="AU1708" i="35"/>
  <c r="AU1709" i="35"/>
  <c r="AU1710" i="35"/>
  <c r="AU1711" i="35"/>
  <c r="AU1712" i="35"/>
  <c r="AU1713" i="35"/>
  <c r="AU1714" i="35"/>
  <c r="AU1715" i="35"/>
  <c r="AU1716" i="35"/>
  <c r="AU1717" i="35"/>
  <c r="AU1718" i="35"/>
  <c r="AU1719" i="35"/>
  <c r="AU1720" i="35"/>
  <c r="AU1721" i="35"/>
  <c r="AU1722" i="35"/>
  <c r="AU1723" i="35"/>
  <c r="AU1724" i="35"/>
  <c r="AU1725" i="35"/>
  <c r="AU1726" i="35"/>
  <c r="AU1727" i="35"/>
  <c r="AU1728" i="35"/>
  <c r="AU1729" i="35"/>
  <c r="AU1730" i="35"/>
  <c r="AU1731" i="35"/>
  <c r="AU1732" i="35"/>
  <c r="AU1733" i="35"/>
  <c r="AU1734" i="35"/>
  <c r="AU1735" i="35"/>
  <c r="AU1736" i="35"/>
  <c r="AU1737" i="35"/>
  <c r="AU1738" i="35"/>
  <c r="AU1739" i="35"/>
  <c r="AU1740" i="35"/>
  <c r="AU1741" i="35"/>
  <c r="AU1742" i="35"/>
  <c r="AU1743" i="35"/>
  <c r="AU1744" i="35"/>
  <c r="AU1745" i="35"/>
  <c r="AU1746" i="35"/>
  <c r="AU1747" i="35"/>
  <c r="AU1748" i="35"/>
  <c r="AU1749" i="35"/>
  <c r="AU1750" i="35"/>
  <c r="AU1751" i="35"/>
  <c r="AU1752" i="35"/>
  <c r="AU1753" i="35"/>
  <c r="AU1754" i="35"/>
  <c r="AU1755" i="35"/>
  <c r="AU1756" i="35"/>
  <c r="AU1757" i="35"/>
  <c r="AU1758" i="35"/>
  <c r="AU1759" i="35"/>
  <c r="AU1760" i="35"/>
  <c r="AU1761" i="35"/>
  <c r="AU1762" i="35"/>
  <c r="AU1763" i="35"/>
  <c r="AU1764" i="35"/>
  <c r="AU1765" i="35"/>
  <c r="AU1766" i="35"/>
  <c r="AU1767" i="35"/>
  <c r="AU1768" i="35"/>
  <c r="AU1769" i="35"/>
  <c r="AU1770" i="35"/>
  <c r="AU1771" i="35"/>
  <c r="AU1772" i="35"/>
  <c r="AU1773" i="35"/>
  <c r="AU1774" i="35"/>
  <c r="AU1775" i="35"/>
  <c r="AU1776" i="35"/>
  <c r="AU1777" i="35"/>
  <c r="AU1778" i="35"/>
  <c r="AU1779" i="35"/>
  <c r="AU1780" i="35"/>
  <c r="AU1781" i="35"/>
  <c r="AU1782" i="35"/>
  <c r="AU1783" i="35"/>
  <c r="AU1784" i="35"/>
  <c r="AU1785" i="35"/>
  <c r="AU1786" i="35"/>
  <c r="AU1787" i="35"/>
  <c r="AU1788" i="35"/>
  <c r="AU1789" i="35"/>
  <c r="AU1790" i="35"/>
  <c r="AU1791" i="35"/>
  <c r="AU1792" i="35"/>
  <c r="AU1793" i="35"/>
  <c r="AU1794" i="35"/>
  <c r="AU1795" i="35"/>
  <c r="AU1796" i="35"/>
  <c r="AU1797" i="35"/>
  <c r="AU1798" i="35"/>
  <c r="AU1799" i="35"/>
  <c r="AU1800" i="35"/>
  <c r="AU1801" i="35"/>
  <c r="AU1802" i="35"/>
  <c r="AU1803" i="35"/>
  <c r="AU1804" i="35"/>
  <c r="AU1805" i="35"/>
  <c r="AU1806" i="35"/>
  <c r="AU1807" i="35"/>
  <c r="AU1808" i="35"/>
  <c r="AU1809" i="35"/>
  <c r="AU1810" i="35"/>
  <c r="AU1811" i="35"/>
  <c r="AU1812" i="35"/>
  <c r="AU1813" i="35"/>
  <c r="AU1814" i="35"/>
  <c r="AU1815" i="35"/>
  <c r="AU1816" i="35"/>
  <c r="AU1817" i="35"/>
  <c r="AU1818" i="35"/>
  <c r="AU1819" i="35"/>
  <c r="AU1820" i="35"/>
  <c r="AU1821" i="35"/>
  <c r="AU1822" i="35"/>
  <c r="AU1823" i="35"/>
  <c r="AU1824" i="35"/>
  <c r="AU1825" i="35"/>
  <c r="AU1826" i="35"/>
  <c r="AU1827" i="35"/>
  <c r="AU1828" i="35"/>
  <c r="AU1829" i="35"/>
  <c r="AU1830" i="35"/>
  <c r="AU1831" i="35"/>
  <c r="AU1832" i="35"/>
  <c r="AU1833" i="35"/>
  <c r="AU1834" i="35"/>
  <c r="AU1835" i="35"/>
  <c r="AU1836" i="35"/>
  <c r="AU1837" i="35"/>
  <c r="AU1838" i="35"/>
  <c r="AU1839" i="35"/>
  <c r="AU1840" i="35"/>
  <c r="AU1841" i="35"/>
  <c r="AU1842" i="35"/>
  <c r="AU1843" i="35"/>
  <c r="AU1844" i="35"/>
  <c r="AU1845" i="35"/>
  <c r="AU1846" i="35"/>
  <c r="AU1847" i="35"/>
  <c r="AU1848" i="35"/>
  <c r="AU1849" i="35"/>
  <c r="AU1850" i="35"/>
  <c r="AU1851" i="35"/>
  <c r="AU1852" i="35"/>
  <c r="AU1853" i="35"/>
  <c r="AU1854" i="35"/>
  <c r="AU1855" i="35"/>
  <c r="AU1856" i="35"/>
  <c r="AU1857" i="35"/>
  <c r="AU1858" i="35"/>
  <c r="AU1859" i="35"/>
  <c r="AU1860" i="35"/>
  <c r="AU1861" i="35"/>
  <c r="AU1862" i="35"/>
  <c r="AU1863" i="35"/>
  <c r="AU1864" i="35"/>
  <c r="AU4" i="35"/>
  <c r="AP5" i="35"/>
  <c r="AQ5" i="35"/>
  <c r="AR5" i="35"/>
  <c r="AS5" i="35"/>
  <c r="AT5" i="35"/>
  <c r="AP6" i="35"/>
  <c r="AQ6" i="35"/>
  <c r="AR6" i="35"/>
  <c r="AS6" i="35"/>
  <c r="AT6" i="35"/>
  <c r="AP7" i="35"/>
  <c r="AQ7" i="35"/>
  <c r="AR7" i="35"/>
  <c r="AS7" i="35"/>
  <c r="AT7" i="35"/>
  <c r="AP8" i="35"/>
  <c r="AQ8" i="35"/>
  <c r="AR8" i="35"/>
  <c r="AS8" i="35"/>
  <c r="AT8" i="35"/>
  <c r="AP9" i="35"/>
  <c r="AQ9" i="35"/>
  <c r="AR9" i="35"/>
  <c r="AS9" i="35"/>
  <c r="AT9" i="35"/>
  <c r="AP10" i="35"/>
  <c r="AQ10" i="35"/>
  <c r="AR10" i="35"/>
  <c r="AS10" i="35"/>
  <c r="AT10" i="35"/>
  <c r="AP11" i="35"/>
  <c r="AQ11" i="35"/>
  <c r="AR11" i="35"/>
  <c r="AS11" i="35"/>
  <c r="AT11" i="35"/>
  <c r="AP12" i="35"/>
  <c r="AQ12" i="35"/>
  <c r="AR12" i="35"/>
  <c r="AS12" i="35"/>
  <c r="AT12" i="35"/>
  <c r="AP13" i="35"/>
  <c r="AQ13" i="35"/>
  <c r="AR13" i="35"/>
  <c r="AS13" i="35"/>
  <c r="AT13" i="35"/>
  <c r="AP14" i="35"/>
  <c r="AQ14" i="35"/>
  <c r="AR14" i="35"/>
  <c r="AS14" i="35"/>
  <c r="AT14" i="35"/>
  <c r="AP15" i="35"/>
  <c r="AQ15" i="35"/>
  <c r="AR15" i="35"/>
  <c r="AS15" i="35"/>
  <c r="AT15" i="35"/>
  <c r="AP16" i="35"/>
  <c r="AQ16" i="35"/>
  <c r="AR16" i="35"/>
  <c r="AS16" i="35"/>
  <c r="AT16" i="35"/>
  <c r="AP17" i="35"/>
  <c r="AQ17" i="35"/>
  <c r="AR17" i="35"/>
  <c r="AS17" i="35"/>
  <c r="AT17" i="35"/>
  <c r="AP18" i="35"/>
  <c r="AQ18" i="35"/>
  <c r="AR18" i="35"/>
  <c r="AS18" i="35"/>
  <c r="AT18" i="35"/>
  <c r="AP19" i="35"/>
  <c r="AQ19" i="35"/>
  <c r="AR19" i="35"/>
  <c r="AS19" i="35"/>
  <c r="AT19" i="35"/>
  <c r="AP20" i="35"/>
  <c r="BD32" i="31" s="1"/>
  <c r="AQ20" i="35"/>
  <c r="BE32" i="31" s="1"/>
  <c r="AR20" i="35"/>
  <c r="BF32" i="31" s="1"/>
  <c r="AS20" i="35"/>
  <c r="BG32" i="31" s="1"/>
  <c r="AT20" i="35"/>
  <c r="BH32" i="31" s="1"/>
  <c r="AP21" i="35"/>
  <c r="AQ21" i="35"/>
  <c r="AR21" i="35"/>
  <c r="AS21" i="35"/>
  <c r="AT21" i="35"/>
  <c r="AP22" i="35"/>
  <c r="AQ22" i="35"/>
  <c r="AR22" i="35"/>
  <c r="AS22" i="35"/>
  <c r="AT22" i="35"/>
  <c r="AP23" i="35"/>
  <c r="AQ23" i="35"/>
  <c r="AR23" i="35"/>
  <c r="AS23" i="35"/>
  <c r="AT23" i="35"/>
  <c r="AP24" i="35"/>
  <c r="AQ24" i="35"/>
  <c r="AR24" i="35"/>
  <c r="AS24" i="35"/>
  <c r="AT24" i="35"/>
  <c r="AP25" i="35"/>
  <c r="AQ25" i="35"/>
  <c r="AR25" i="35"/>
  <c r="AS25" i="35"/>
  <c r="AT25" i="35"/>
  <c r="AP26" i="35"/>
  <c r="AQ26" i="35"/>
  <c r="AR26" i="35"/>
  <c r="AS26" i="35"/>
  <c r="AT26" i="35"/>
  <c r="AP27" i="35"/>
  <c r="AQ27" i="35"/>
  <c r="AR27" i="35"/>
  <c r="AS27" i="35"/>
  <c r="AT27" i="35"/>
  <c r="AP28" i="35"/>
  <c r="AQ28" i="35"/>
  <c r="AR28" i="35"/>
  <c r="AS28" i="35"/>
  <c r="AT28" i="35"/>
  <c r="AP29" i="35"/>
  <c r="AQ29" i="35"/>
  <c r="AR29" i="35"/>
  <c r="AS29" i="35"/>
  <c r="AT29" i="35"/>
  <c r="AP30" i="35"/>
  <c r="AQ30" i="35"/>
  <c r="AR30" i="35"/>
  <c r="AS30" i="35"/>
  <c r="AT30" i="35"/>
  <c r="AP31" i="35"/>
  <c r="AQ31" i="35"/>
  <c r="AR31" i="35"/>
  <c r="AS31" i="35"/>
  <c r="AT31" i="35"/>
  <c r="AP32" i="35"/>
  <c r="AQ32" i="35"/>
  <c r="AR32" i="35"/>
  <c r="AS32" i="35"/>
  <c r="AT32" i="35"/>
  <c r="AP33" i="35"/>
  <c r="AQ33" i="35"/>
  <c r="AR33" i="35"/>
  <c r="AS33" i="35"/>
  <c r="AT33" i="35"/>
  <c r="AP34" i="35"/>
  <c r="AQ34" i="35"/>
  <c r="AR34" i="35"/>
  <c r="AS34" i="35"/>
  <c r="AT34" i="35"/>
  <c r="AP35" i="35"/>
  <c r="AQ35" i="35"/>
  <c r="AR35" i="35"/>
  <c r="AS35" i="35"/>
  <c r="AT35" i="35"/>
  <c r="AP36" i="35"/>
  <c r="AQ36" i="35"/>
  <c r="AR36" i="35"/>
  <c r="AS36" i="35"/>
  <c r="AT36" i="35"/>
  <c r="AP37" i="35"/>
  <c r="AQ37" i="35"/>
  <c r="AR37" i="35"/>
  <c r="AS37" i="35"/>
  <c r="AT37" i="35"/>
  <c r="AP38" i="35"/>
  <c r="AQ38" i="35"/>
  <c r="AR38" i="35"/>
  <c r="AS38" i="35"/>
  <c r="AT38" i="35"/>
  <c r="AP39" i="35"/>
  <c r="AQ39" i="35"/>
  <c r="AR39" i="35"/>
  <c r="AS39" i="35"/>
  <c r="AT39" i="35"/>
  <c r="AP40" i="35"/>
  <c r="AQ40" i="35"/>
  <c r="AR40" i="35"/>
  <c r="AS40" i="35"/>
  <c r="AT40" i="35"/>
  <c r="AP41" i="35"/>
  <c r="AQ41" i="35"/>
  <c r="AR41" i="35"/>
  <c r="AS41" i="35"/>
  <c r="AT41" i="35"/>
  <c r="AP42" i="35"/>
  <c r="AQ42" i="35"/>
  <c r="AR42" i="35"/>
  <c r="AS42" i="35"/>
  <c r="AT42" i="35"/>
  <c r="AP43" i="35"/>
  <c r="AQ43" i="35"/>
  <c r="AR43" i="35"/>
  <c r="AS43" i="35"/>
  <c r="AT43" i="35"/>
  <c r="AP44" i="35"/>
  <c r="AQ44" i="35"/>
  <c r="AR44" i="35"/>
  <c r="AS44" i="35"/>
  <c r="AT44" i="35"/>
  <c r="AP45" i="35"/>
  <c r="AQ45" i="35"/>
  <c r="AR45" i="35"/>
  <c r="AS45" i="35"/>
  <c r="AT45" i="35"/>
  <c r="AP46" i="35"/>
  <c r="AQ46" i="35"/>
  <c r="AR46" i="35"/>
  <c r="AS46" i="35"/>
  <c r="AT46" i="35"/>
  <c r="AP47" i="35"/>
  <c r="AQ47" i="35"/>
  <c r="AR47" i="35"/>
  <c r="AS47" i="35"/>
  <c r="AT47" i="35"/>
  <c r="AP48" i="35"/>
  <c r="AQ48" i="35"/>
  <c r="AR48" i="35"/>
  <c r="AS48" i="35"/>
  <c r="AT48" i="35"/>
  <c r="AP49" i="35"/>
  <c r="AQ49" i="35"/>
  <c r="AR49" i="35"/>
  <c r="AS49" i="35"/>
  <c r="AT49" i="35"/>
  <c r="AP50" i="35"/>
  <c r="AQ50" i="35"/>
  <c r="AR50" i="35"/>
  <c r="AS50" i="35"/>
  <c r="AT50" i="35"/>
  <c r="AP51" i="35"/>
  <c r="AQ51" i="35"/>
  <c r="AR51" i="35"/>
  <c r="AS51" i="35"/>
  <c r="AT51" i="35"/>
  <c r="AP52" i="35"/>
  <c r="AQ52" i="35"/>
  <c r="AR52" i="35"/>
  <c r="AS52" i="35"/>
  <c r="AT52" i="35"/>
  <c r="AP53" i="35"/>
  <c r="AQ53" i="35"/>
  <c r="AR53" i="35"/>
  <c r="AS53" i="35"/>
  <c r="AT53" i="35"/>
  <c r="AP54" i="35"/>
  <c r="AQ54" i="35"/>
  <c r="AR54" i="35"/>
  <c r="AS54" i="35"/>
  <c r="AT54" i="35"/>
  <c r="AP55" i="35"/>
  <c r="AQ55" i="35"/>
  <c r="AR55" i="35"/>
  <c r="AS55" i="35"/>
  <c r="AT55" i="35"/>
  <c r="AP56" i="35"/>
  <c r="AQ56" i="35"/>
  <c r="AR56" i="35"/>
  <c r="AS56" i="35"/>
  <c r="AT56" i="35"/>
  <c r="AP57" i="35"/>
  <c r="AQ57" i="35"/>
  <c r="AR57" i="35"/>
  <c r="AS57" i="35"/>
  <c r="AT57" i="35"/>
  <c r="AP58" i="35"/>
  <c r="AQ58" i="35"/>
  <c r="AR58" i="35"/>
  <c r="AS58" i="35"/>
  <c r="AT58" i="35"/>
  <c r="AP59" i="35"/>
  <c r="AQ59" i="35"/>
  <c r="AR59" i="35"/>
  <c r="AS59" i="35"/>
  <c r="AT59" i="35"/>
  <c r="AP60" i="35"/>
  <c r="AQ60" i="35"/>
  <c r="AR60" i="35"/>
  <c r="AS60" i="35"/>
  <c r="AT60" i="35"/>
  <c r="AP61" i="35"/>
  <c r="AQ61" i="35"/>
  <c r="AR61" i="35"/>
  <c r="AS61" i="35"/>
  <c r="AT61" i="35"/>
  <c r="AP62" i="35"/>
  <c r="AQ62" i="35"/>
  <c r="AR62" i="35"/>
  <c r="AS62" i="35"/>
  <c r="AT62" i="35"/>
  <c r="AP63" i="35"/>
  <c r="AQ63" i="35"/>
  <c r="AR63" i="35"/>
  <c r="AS63" i="35"/>
  <c r="AT63" i="35"/>
  <c r="AP64" i="35"/>
  <c r="AQ64" i="35"/>
  <c r="AR64" i="35"/>
  <c r="AS64" i="35"/>
  <c r="AT64" i="35"/>
  <c r="AP65" i="35"/>
  <c r="AQ65" i="35"/>
  <c r="AR65" i="35"/>
  <c r="AS65" i="35"/>
  <c r="AT65" i="35"/>
  <c r="AP66" i="35"/>
  <c r="AQ66" i="35"/>
  <c r="AR66" i="35"/>
  <c r="AS66" i="35"/>
  <c r="AT66" i="35"/>
  <c r="AP67" i="35"/>
  <c r="AQ67" i="35"/>
  <c r="AR67" i="35"/>
  <c r="AS67" i="35"/>
  <c r="AT67" i="35"/>
  <c r="AP68" i="35"/>
  <c r="AQ68" i="35"/>
  <c r="AR68" i="35"/>
  <c r="AS68" i="35"/>
  <c r="AT68" i="35"/>
  <c r="AP69" i="35"/>
  <c r="AQ69" i="35"/>
  <c r="AR69" i="35"/>
  <c r="AS69" i="35"/>
  <c r="AT69" i="35"/>
  <c r="AP70" i="35"/>
  <c r="AQ70" i="35"/>
  <c r="AR70" i="35"/>
  <c r="AS70" i="35"/>
  <c r="AT70" i="35"/>
  <c r="AP71" i="35"/>
  <c r="AQ71" i="35"/>
  <c r="AR71" i="35"/>
  <c r="AS71" i="35"/>
  <c r="AT71" i="35"/>
  <c r="AP72" i="35"/>
  <c r="AQ72" i="35"/>
  <c r="AR72" i="35"/>
  <c r="AS72" i="35"/>
  <c r="AT72" i="35"/>
  <c r="AP73" i="35"/>
  <c r="AQ73" i="35"/>
  <c r="AR73" i="35"/>
  <c r="AS73" i="35"/>
  <c r="AT73" i="35"/>
  <c r="AP74" i="35"/>
  <c r="AQ74" i="35"/>
  <c r="AR74" i="35"/>
  <c r="AS74" i="35"/>
  <c r="AT74" i="35"/>
  <c r="AP75" i="35"/>
  <c r="AQ75" i="35"/>
  <c r="AR75" i="35"/>
  <c r="AS75" i="35"/>
  <c r="AT75" i="35"/>
  <c r="AP76" i="35"/>
  <c r="AQ76" i="35"/>
  <c r="AR76" i="35"/>
  <c r="AS76" i="35"/>
  <c r="AT76" i="35"/>
  <c r="AP77" i="35"/>
  <c r="AQ77" i="35"/>
  <c r="AR77" i="35"/>
  <c r="AS77" i="35"/>
  <c r="AT77" i="35"/>
  <c r="AP78" i="35"/>
  <c r="AQ78" i="35"/>
  <c r="AR78" i="35"/>
  <c r="AS78" i="35"/>
  <c r="AT78" i="35"/>
  <c r="AP79" i="35"/>
  <c r="AQ79" i="35"/>
  <c r="AR79" i="35"/>
  <c r="AS79" i="35"/>
  <c r="AT79" i="35"/>
  <c r="AP80" i="35"/>
  <c r="AQ80" i="35"/>
  <c r="AR80" i="35"/>
  <c r="AS80" i="35"/>
  <c r="AT80" i="35"/>
  <c r="AP81" i="35"/>
  <c r="AQ81" i="35"/>
  <c r="AR81" i="35"/>
  <c r="AS81" i="35"/>
  <c r="AT81" i="35"/>
  <c r="AP82" i="35"/>
  <c r="AQ82" i="35"/>
  <c r="AR82" i="35"/>
  <c r="AS82" i="35"/>
  <c r="AT82" i="35"/>
  <c r="AP83" i="35"/>
  <c r="AQ83" i="35"/>
  <c r="AR83" i="35"/>
  <c r="AS83" i="35"/>
  <c r="AT83" i="35"/>
  <c r="AP84" i="35"/>
  <c r="AQ84" i="35"/>
  <c r="AR84" i="35"/>
  <c r="AS84" i="35"/>
  <c r="AT84" i="35"/>
  <c r="AP85" i="35"/>
  <c r="AQ85" i="35"/>
  <c r="AR85" i="35"/>
  <c r="AS85" i="35"/>
  <c r="AT85" i="35"/>
  <c r="AP86" i="35"/>
  <c r="AQ86" i="35"/>
  <c r="AR86" i="35"/>
  <c r="AS86" i="35"/>
  <c r="AT86" i="35"/>
  <c r="AP87" i="35"/>
  <c r="AQ87" i="35"/>
  <c r="AR87" i="35"/>
  <c r="AS87" i="35"/>
  <c r="AT87" i="35"/>
  <c r="AP88" i="35"/>
  <c r="AQ88" i="35"/>
  <c r="AR88" i="35"/>
  <c r="AS88" i="35"/>
  <c r="AT88" i="35"/>
  <c r="AP89" i="35"/>
  <c r="AQ89" i="35"/>
  <c r="AR89" i="35"/>
  <c r="AS89" i="35"/>
  <c r="AT89" i="35"/>
  <c r="AP90" i="35"/>
  <c r="AQ90" i="35"/>
  <c r="AR90" i="35"/>
  <c r="AS90" i="35"/>
  <c r="AT90" i="35"/>
  <c r="AP91" i="35"/>
  <c r="AQ91" i="35"/>
  <c r="AR91" i="35"/>
  <c r="AS91" i="35"/>
  <c r="AT91" i="35"/>
  <c r="AP92" i="35"/>
  <c r="AQ92" i="35"/>
  <c r="AR92" i="35"/>
  <c r="AS92" i="35"/>
  <c r="AT92" i="35"/>
  <c r="AP93" i="35"/>
  <c r="AQ93" i="35"/>
  <c r="AR93" i="35"/>
  <c r="AS93" i="35"/>
  <c r="AT93" i="35"/>
  <c r="AP94" i="35"/>
  <c r="AQ94" i="35"/>
  <c r="AR94" i="35"/>
  <c r="AS94" i="35"/>
  <c r="AT94" i="35"/>
  <c r="AP95" i="35"/>
  <c r="AQ95" i="35"/>
  <c r="AR95" i="35"/>
  <c r="AS95" i="35"/>
  <c r="AT95" i="35"/>
  <c r="AP96" i="35"/>
  <c r="AQ96" i="35"/>
  <c r="AR96" i="35"/>
  <c r="AS96" i="35"/>
  <c r="AT96" i="35"/>
  <c r="AP97" i="35"/>
  <c r="AQ97" i="35"/>
  <c r="AR97" i="35"/>
  <c r="AS97" i="35"/>
  <c r="AT97" i="35"/>
  <c r="AP98" i="35"/>
  <c r="AQ98" i="35"/>
  <c r="AR98" i="35"/>
  <c r="AS98" i="35"/>
  <c r="AT98" i="35"/>
  <c r="AP99" i="35"/>
  <c r="AQ99" i="35"/>
  <c r="AR99" i="35"/>
  <c r="AS99" i="35"/>
  <c r="AT99" i="35"/>
  <c r="AP100" i="35"/>
  <c r="AQ100" i="35"/>
  <c r="AR100" i="35"/>
  <c r="AS100" i="35"/>
  <c r="AT100" i="35"/>
  <c r="AP101" i="35"/>
  <c r="AQ101" i="35"/>
  <c r="AR101" i="35"/>
  <c r="AS101" i="35"/>
  <c r="AT101" i="35"/>
  <c r="AP102" i="35"/>
  <c r="AQ102" i="35"/>
  <c r="AR102" i="35"/>
  <c r="AS102" i="35"/>
  <c r="AT102" i="35"/>
  <c r="AP103" i="35"/>
  <c r="AQ103" i="35"/>
  <c r="AR103" i="35"/>
  <c r="AS103" i="35"/>
  <c r="AT103" i="35"/>
  <c r="AP104" i="35"/>
  <c r="AQ104" i="35"/>
  <c r="AR104" i="35"/>
  <c r="AS104" i="35"/>
  <c r="AT104" i="35"/>
  <c r="AP105" i="35"/>
  <c r="AQ105" i="35"/>
  <c r="AR105" i="35"/>
  <c r="AS105" i="35"/>
  <c r="AT105" i="35"/>
  <c r="AP106" i="35"/>
  <c r="AQ106" i="35"/>
  <c r="AR106" i="35"/>
  <c r="AS106" i="35"/>
  <c r="AT106" i="35"/>
  <c r="AP107" i="35"/>
  <c r="AQ107" i="35"/>
  <c r="AR107" i="35"/>
  <c r="AS107" i="35"/>
  <c r="AT107" i="35"/>
  <c r="AP108" i="35"/>
  <c r="AQ108" i="35"/>
  <c r="AR108" i="35"/>
  <c r="AS108" i="35"/>
  <c r="AT108" i="35"/>
  <c r="AP109" i="35"/>
  <c r="AQ109" i="35"/>
  <c r="AR109" i="35"/>
  <c r="AS109" i="35"/>
  <c r="AT109" i="35"/>
  <c r="AP110" i="35"/>
  <c r="AQ110" i="35"/>
  <c r="AR110" i="35"/>
  <c r="AS110" i="35"/>
  <c r="AT110" i="35"/>
  <c r="AP111" i="35"/>
  <c r="AQ111" i="35"/>
  <c r="AR111" i="35"/>
  <c r="AS111" i="35"/>
  <c r="AT111" i="35"/>
  <c r="AP112" i="35"/>
  <c r="AQ112" i="35"/>
  <c r="AR112" i="35"/>
  <c r="AS112" i="35"/>
  <c r="AT112" i="35"/>
  <c r="AP113" i="35"/>
  <c r="AQ113" i="35"/>
  <c r="AR113" i="35"/>
  <c r="AS113" i="35"/>
  <c r="AT113" i="35"/>
  <c r="AP114" i="35"/>
  <c r="AQ114" i="35"/>
  <c r="AR114" i="35"/>
  <c r="AS114" i="35"/>
  <c r="AT114" i="35"/>
  <c r="AP115" i="35"/>
  <c r="AQ115" i="35"/>
  <c r="AR115" i="35"/>
  <c r="AS115" i="35"/>
  <c r="AT115" i="35"/>
  <c r="AP116" i="35"/>
  <c r="AQ116" i="35"/>
  <c r="AR116" i="35"/>
  <c r="AS116" i="35"/>
  <c r="AT116" i="35"/>
  <c r="AP117" i="35"/>
  <c r="AQ117" i="35"/>
  <c r="AR117" i="35"/>
  <c r="AS117" i="35"/>
  <c r="AT117" i="35"/>
  <c r="AP118" i="35"/>
  <c r="AQ118" i="35"/>
  <c r="AR118" i="35"/>
  <c r="AS118" i="35"/>
  <c r="AT118" i="35"/>
  <c r="AP119" i="35"/>
  <c r="AQ119" i="35"/>
  <c r="AR119" i="35"/>
  <c r="AS119" i="35"/>
  <c r="AT119" i="35"/>
  <c r="AP120" i="35"/>
  <c r="AQ120" i="35"/>
  <c r="AR120" i="35"/>
  <c r="AS120" i="35"/>
  <c r="AT120" i="35"/>
  <c r="AP121" i="35"/>
  <c r="AQ121" i="35"/>
  <c r="AR121" i="35"/>
  <c r="AS121" i="35"/>
  <c r="AT121" i="35"/>
  <c r="AP122" i="35"/>
  <c r="AQ122" i="35"/>
  <c r="AR122" i="35"/>
  <c r="AS122" i="35"/>
  <c r="AT122" i="35"/>
  <c r="AP123" i="35"/>
  <c r="AQ123" i="35"/>
  <c r="AR123" i="35"/>
  <c r="AS123" i="35"/>
  <c r="AT123" i="35"/>
  <c r="AP124" i="35"/>
  <c r="AQ124" i="35"/>
  <c r="AR124" i="35"/>
  <c r="AS124" i="35"/>
  <c r="AT124" i="35"/>
  <c r="AP125" i="35"/>
  <c r="AQ125" i="35"/>
  <c r="AR125" i="35"/>
  <c r="AS125" i="35"/>
  <c r="AT125" i="35"/>
  <c r="AP126" i="35"/>
  <c r="AQ126" i="35"/>
  <c r="AR126" i="35"/>
  <c r="AS126" i="35"/>
  <c r="AT126" i="35"/>
  <c r="AP127" i="35"/>
  <c r="AQ127" i="35"/>
  <c r="AR127" i="35"/>
  <c r="AS127" i="35"/>
  <c r="AT127" i="35"/>
  <c r="AP128" i="35"/>
  <c r="AQ128" i="35"/>
  <c r="AR128" i="35"/>
  <c r="AS128" i="35"/>
  <c r="AT128" i="35"/>
  <c r="AP129" i="35"/>
  <c r="AQ129" i="35"/>
  <c r="AR129" i="35"/>
  <c r="AS129" i="35"/>
  <c r="AT129" i="35"/>
  <c r="AP130" i="35"/>
  <c r="AQ130" i="35"/>
  <c r="AR130" i="35"/>
  <c r="AS130" i="35"/>
  <c r="AT130" i="35"/>
  <c r="AP131" i="35"/>
  <c r="AQ131" i="35"/>
  <c r="AR131" i="35"/>
  <c r="AS131" i="35"/>
  <c r="AT131" i="35"/>
  <c r="AP132" i="35"/>
  <c r="AQ132" i="35"/>
  <c r="AR132" i="35"/>
  <c r="AS132" i="35"/>
  <c r="AT132" i="35"/>
  <c r="AP133" i="35"/>
  <c r="AQ133" i="35"/>
  <c r="AR133" i="35"/>
  <c r="AS133" i="35"/>
  <c r="AT133" i="35"/>
  <c r="AP134" i="35"/>
  <c r="AQ134" i="35"/>
  <c r="AR134" i="35"/>
  <c r="AS134" i="35"/>
  <c r="AT134" i="35"/>
  <c r="AP135" i="35"/>
  <c r="AQ135" i="35"/>
  <c r="AR135" i="35"/>
  <c r="AS135" i="35"/>
  <c r="AT135" i="35"/>
  <c r="AP136" i="35"/>
  <c r="AQ136" i="35"/>
  <c r="AR136" i="35"/>
  <c r="AS136" i="35"/>
  <c r="AT136" i="35"/>
  <c r="AP137" i="35"/>
  <c r="AQ137" i="35"/>
  <c r="AR137" i="35"/>
  <c r="AS137" i="35"/>
  <c r="AT137" i="35"/>
  <c r="AP138" i="35"/>
  <c r="AQ138" i="35"/>
  <c r="AR138" i="35"/>
  <c r="AS138" i="35"/>
  <c r="AT138" i="35"/>
  <c r="AP139" i="35"/>
  <c r="AQ139" i="35"/>
  <c r="AR139" i="35"/>
  <c r="AS139" i="35"/>
  <c r="AT139" i="35"/>
  <c r="AP140" i="35"/>
  <c r="AQ140" i="35"/>
  <c r="AR140" i="35"/>
  <c r="AS140" i="35"/>
  <c r="AT140" i="35"/>
  <c r="AP141" i="35"/>
  <c r="AQ141" i="35"/>
  <c r="AR141" i="35"/>
  <c r="AS141" i="35"/>
  <c r="AT141" i="35"/>
  <c r="AP142" i="35"/>
  <c r="AQ142" i="35"/>
  <c r="AR142" i="35"/>
  <c r="AS142" i="35"/>
  <c r="AT142" i="35"/>
  <c r="AP143" i="35"/>
  <c r="AQ143" i="35"/>
  <c r="AR143" i="35"/>
  <c r="AS143" i="35"/>
  <c r="AT143" i="35"/>
  <c r="AP144" i="35"/>
  <c r="AQ144" i="35"/>
  <c r="AR144" i="35"/>
  <c r="AS144" i="35"/>
  <c r="AT144" i="35"/>
  <c r="AP145" i="35"/>
  <c r="AQ145" i="35"/>
  <c r="AR145" i="35"/>
  <c r="AS145" i="35"/>
  <c r="AT145" i="35"/>
  <c r="AP146" i="35"/>
  <c r="AQ146" i="35"/>
  <c r="AR146" i="35"/>
  <c r="AS146" i="35"/>
  <c r="AT146" i="35"/>
  <c r="AP147" i="35"/>
  <c r="AQ147" i="35"/>
  <c r="AR147" i="35"/>
  <c r="AS147" i="35"/>
  <c r="AT147" i="35"/>
  <c r="AP148" i="35"/>
  <c r="AQ148" i="35"/>
  <c r="AR148" i="35"/>
  <c r="AS148" i="35"/>
  <c r="AT148" i="35"/>
  <c r="AP149" i="35"/>
  <c r="AQ149" i="35"/>
  <c r="AR149" i="35"/>
  <c r="AS149" i="35"/>
  <c r="AT149" i="35"/>
  <c r="AP150" i="35"/>
  <c r="AQ150" i="35"/>
  <c r="AR150" i="35"/>
  <c r="AS150" i="35"/>
  <c r="AT150" i="35"/>
  <c r="AP151" i="35"/>
  <c r="AQ151" i="35"/>
  <c r="AR151" i="35"/>
  <c r="AS151" i="35"/>
  <c r="AT151" i="35"/>
  <c r="AP152" i="35"/>
  <c r="AQ152" i="35"/>
  <c r="AR152" i="35"/>
  <c r="AS152" i="35"/>
  <c r="AT152" i="35"/>
  <c r="AP153" i="35"/>
  <c r="AQ153" i="35"/>
  <c r="AR153" i="35"/>
  <c r="AS153" i="35"/>
  <c r="AT153" i="35"/>
  <c r="AP154" i="35"/>
  <c r="AQ154" i="35"/>
  <c r="AR154" i="35"/>
  <c r="AS154" i="35"/>
  <c r="AT154" i="35"/>
  <c r="AP155" i="35"/>
  <c r="AQ155" i="35"/>
  <c r="AR155" i="35"/>
  <c r="AS155" i="35"/>
  <c r="AT155" i="35"/>
  <c r="AP156" i="35"/>
  <c r="AQ156" i="35"/>
  <c r="AR156" i="35"/>
  <c r="AS156" i="35"/>
  <c r="AT156" i="35"/>
  <c r="AP157" i="35"/>
  <c r="AQ157" i="35"/>
  <c r="AR157" i="35"/>
  <c r="AS157" i="35"/>
  <c r="AT157" i="35"/>
  <c r="AP158" i="35"/>
  <c r="AQ158" i="35"/>
  <c r="AR158" i="35"/>
  <c r="AS158" i="35"/>
  <c r="AT158" i="35"/>
  <c r="AP159" i="35"/>
  <c r="AQ159" i="35"/>
  <c r="AR159" i="35"/>
  <c r="AS159" i="35"/>
  <c r="AT159" i="35"/>
  <c r="AP160" i="35"/>
  <c r="AQ160" i="35"/>
  <c r="AR160" i="35"/>
  <c r="AS160" i="35"/>
  <c r="AT160" i="35"/>
  <c r="AP161" i="35"/>
  <c r="AQ161" i="35"/>
  <c r="AR161" i="35"/>
  <c r="AS161" i="35"/>
  <c r="AT161" i="35"/>
  <c r="AP162" i="35"/>
  <c r="AQ162" i="35"/>
  <c r="AR162" i="35"/>
  <c r="AS162" i="35"/>
  <c r="AT162" i="35"/>
  <c r="AP163" i="35"/>
  <c r="AQ163" i="35"/>
  <c r="AR163" i="35"/>
  <c r="AS163" i="35"/>
  <c r="AT163" i="35"/>
  <c r="AP164" i="35"/>
  <c r="AQ164" i="35"/>
  <c r="AR164" i="35"/>
  <c r="AS164" i="35"/>
  <c r="AT164" i="35"/>
  <c r="AP165" i="35"/>
  <c r="AQ165" i="35"/>
  <c r="AR165" i="35"/>
  <c r="AS165" i="35"/>
  <c r="AT165" i="35"/>
  <c r="AP166" i="35"/>
  <c r="AQ166" i="35"/>
  <c r="AR166" i="35"/>
  <c r="AS166" i="35"/>
  <c r="AT166" i="35"/>
  <c r="AP167" i="35"/>
  <c r="AQ167" i="35"/>
  <c r="AR167" i="35"/>
  <c r="AS167" i="35"/>
  <c r="AT167" i="35"/>
  <c r="AP168" i="35"/>
  <c r="AQ168" i="35"/>
  <c r="AR168" i="35"/>
  <c r="AS168" i="35"/>
  <c r="AT168" i="35"/>
  <c r="AP169" i="35"/>
  <c r="AQ169" i="35"/>
  <c r="AR169" i="35"/>
  <c r="AS169" i="35"/>
  <c r="AT169" i="35"/>
  <c r="AP170" i="35"/>
  <c r="AQ170" i="35"/>
  <c r="AR170" i="35"/>
  <c r="AS170" i="35"/>
  <c r="AT170" i="35"/>
  <c r="AP171" i="35"/>
  <c r="AQ171" i="35"/>
  <c r="AR171" i="35"/>
  <c r="AS171" i="35"/>
  <c r="AT171" i="35"/>
  <c r="AP172" i="35"/>
  <c r="AQ172" i="35"/>
  <c r="AR172" i="35"/>
  <c r="AS172" i="35"/>
  <c r="AT172" i="35"/>
  <c r="AP173" i="35"/>
  <c r="AQ173" i="35"/>
  <c r="AR173" i="35"/>
  <c r="AS173" i="35"/>
  <c r="AT173" i="35"/>
  <c r="AP174" i="35"/>
  <c r="AQ174" i="35"/>
  <c r="AR174" i="35"/>
  <c r="AS174" i="35"/>
  <c r="AT174" i="35"/>
  <c r="AP175" i="35"/>
  <c r="AQ175" i="35"/>
  <c r="AR175" i="35"/>
  <c r="AS175" i="35"/>
  <c r="AT175" i="35"/>
  <c r="AP176" i="35"/>
  <c r="AQ176" i="35"/>
  <c r="AR176" i="35"/>
  <c r="AS176" i="35"/>
  <c r="AT176" i="35"/>
  <c r="AP177" i="35"/>
  <c r="AQ177" i="35"/>
  <c r="AR177" i="35"/>
  <c r="AS177" i="35"/>
  <c r="AT177" i="35"/>
  <c r="AP178" i="35"/>
  <c r="AQ178" i="35"/>
  <c r="AR178" i="35"/>
  <c r="AS178" i="35"/>
  <c r="AT178" i="35"/>
  <c r="AP179" i="35"/>
  <c r="AQ179" i="35"/>
  <c r="AR179" i="35"/>
  <c r="AS179" i="35"/>
  <c r="AT179" i="35"/>
  <c r="AP180" i="35"/>
  <c r="AQ180" i="35"/>
  <c r="AR180" i="35"/>
  <c r="AS180" i="35"/>
  <c r="AT180" i="35"/>
  <c r="AP181" i="35"/>
  <c r="AQ181" i="35"/>
  <c r="AR181" i="35"/>
  <c r="AS181" i="35"/>
  <c r="AT181" i="35"/>
  <c r="AP182" i="35"/>
  <c r="AQ182" i="35"/>
  <c r="AR182" i="35"/>
  <c r="AS182" i="35"/>
  <c r="AT182" i="35"/>
  <c r="AP183" i="35"/>
  <c r="AQ183" i="35"/>
  <c r="AR183" i="35"/>
  <c r="AS183" i="35"/>
  <c r="AT183" i="35"/>
  <c r="AP184" i="35"/>
  <c r="AQ184" i="35"/>
  <c r="AR184" i="35"/>
  <c r="AS184" i="35"/>
  <c r="AT184" i="35"/>
  <c r="AP185" i="35"/>
  <c r="AQ185" i="35"/>
  <c r="AR185" i="35"/>
  <c r="AS185" i="35"/>
  <c r="AT185" i="35"/>
  <c r="AP186" i="35"/>
  <c r="AQ186" i="35"/>
  <c r="AR186" i="35"/>
  <c r="AS186" i="35"/>
  <c r="AT186" i="35"/>
  <c r="AP187" i="35"/>
  <c r="AQ187" i="35"/>
  <c r="AR187" i="35"/>
  <c r="AS187" i="35"/>
  <c r="AT187" i="35"/>
  <c r="AP188" i="35"/>
  <c r="AQ188" i="35"/>
  <c r="AR188" i="35"/>
  <c r="AS188" i="35"/>
  <c r="AT188" i="35"/>
  <c r="AP189" i="35"/>
  <c r="AQ189" i="35"/>
  <c r="AR189" i="35"/>
  <c r="AS189" i="35"/>
  <c r="AT189" i="35"/>
  <c r="AP190" i="35"/>
  <c r="AQ190" i="35"/>
  <c r="AR190" i="35"/>
  <c r="AS190" i="35"/>
  <c r="AT190" i="35"/>
  <c r="AP191" i="35"/>
  <c r="AQ191" i="35"/>
  <c r="AR191" i="35"/>
  <c r="AS191" i="35"/>
  <c r="AT191" i="35"/>
  <c r="AP192" i="35"/>
  <c r="AQ192" i="35"/>
  <c r="AR192" i="35"/>
  <c r="AS192" i="35"/>
  <c r="AT192" i="35"/>
  <c r="AP193" i="35"/>
  <c r="AQ193" i="35"/>
  <c r="AR193" i="35"/>
  <c r="AS193" i="35"/>
  <c r="AT193" i="35"/>
  <c r="AP194" i="35"/>
  <c r="AQ194" i="35"/>
  <c r="AR194" i="35"/>
  <c r="AS194" i="35"/>
  <c r="AT194" i="35"/>
  <c r="AP195" i="35"/>
  <c r="AQ195" i="35"/>
  <c r="AR195" i="35"/>
  <c r="AS195" i="35"/>
  <c r="AT195" i="35"/>
  <c r="AP196" i="35"/>
  <c r="AQ196" i="35"/>
  <c r="AR196" i="35"/>
  <c r="AS196" i="35"/>
  <c r="AT196" i="35"/>
  <c r="AP197" i="35"/>
  <c r="AQ197" i="35"/>
  <c r="AR197" i="35"/>
  <c r="AS197" i="35"/>
  <c r="AT197" i="35"/>
  <c r="AP198" i="35"/>
  <c r="AQ198" i="35"/>
  <c r="AR198" i="35"/>
  <c r="AS198" i="35"/>
  <c r="AT198" i="35"/>
  <c r="AP199" i="35"/>
  <c r="AQ199" i="35"/>
  <c r="AR199" i="35"/>
  <c r="AS199" i="35"/>
  <c r="AT199" i="35"/>
  <c r="AP200" i="35"/>
  <c r="AQ200" i="35"/>
  <c r="AR200" i="35"/>
  <c r="AS200" i="35"/>
  <c r="AT200" i="35"/>
  <c r="AP201" i="35"/>
  <c r="AQ201" i="35"/>
  <c r="AR201" i="35"/>
  <c r="AS201" i="35"/>
  <c r="AT201" i="35"/>
  <c r="AP202" i="35"/>
  <c r="AQ202" i="35"/>
  <c r="AR202" i="35"/>
  <c r="AS202" i="35"/>
  <c r="AT202" i="35"/>
  <c r="AP203" i="35"/>
  <c r="AQ203" i="35"/>
  <c r="AR203" i="35"/>
  <c r="AS203" i="35"/>
  <c r="AT203" i="35"/>
  <c r="AP204" i="35"/>
  <c r="AQ204" i="35"/>
  <c r="AR204" i="35"/>
  <c r="AS204" i="35"/>
  <c r="AT204" i="35"/>
  <c r="AP205" i="35"/>
  <c r="AQ205" i="35"/>
  <c r="AR205" i="35"/>
  <c r="AS205" i="35"/>
  <c r="AT205" i="35"/>
  <c r="AP206" i="35"/>
  <c r="AQ206" i="35"/>
  <c r="AR206" i="35"/>
  <c r="AS206" i="35"/>
  <c r="AT206" i="35"/>
  <c r="AP207" i="35"/>
  <c r="AQ207" i="35"/>
  <c r="AR207" i="35"/>
  <c r="AS207" i="35"/>
  <c r="AT207" i="35"/>
  <c r="AP208" i="35"/>
  <c r="AQ208" i="35"/>
  <c r="AR208" i="35"/>
  <c r="AS208" i="35"/>
  <c r="AT208" i="35"/>
  <c r="AP209" i="35"/>
  <c r="AQ209" i="35"/>
  <c r="AR209" i="35"/>
  <c r="AS209" i="35"/>
  <c r="AT209" i="35"/>
  <c r="AP210" i="35"/>
  <c r="AQ210" i="35"/>
  <c r="AR210" i="35"/>
  <c r="AS210" i="35"/>
  <c r="AT210" i="35"/>
  <c r="AP211" i="35"/>
  <c r="AQ211" i="35"/>
  <c r="AR211" i="35"/>
  <c r="AS211" i="35"/>
  <c r="AT211" i="35"/>
  <c r="AP212" i="35"/>
  <c r="AQ212" i="35"/>
  <c r="AR212" i="35"/>
  <c r="AS212" i="35"/>
  <c r="AT212" i="35"/>
  <c r="AP213" i="35"/>
  <c r="AQ213" i="35"/>
  <c r="AR213" i="35"/>
  <c r="AS213" i="35"/>
  <c r="AT213" i="35"/>
  <c r="AP214" i="35"/>
  <c r="AQ214" i="35"/>
  <c r="AR214" i="35"/>
  <c r="AS214" i="35"/>
  <c r="AT214" i="35"/>
  <c r="AP215" i="35"/>
  <c r="AQ215" i="35"/>
  <c r="AR215" i="35"/>
  <c r="AS215" i="35"/>
  <c r="AT215" i="35"/>
  <c r="AP216" i="35"/>
  <c r="AQ216" i="35"/>
  <c r="AR216" i="35"/>
  <c r="AS216" i="35"/>
  <c r="AT216" i="35"/>
  <c r="AP217" i="35"/>
  <c r="AQ217" i="35"/>
  <c r="AR217" i="35"/>
  <c r="AS217" i="35"/>
  <c r="AT217" i="35"/>
  <c r="AP218" i="35"/>
  <c r="AQ218" i="35"/>
  <c r="AR218" i="35"/>
  <c r="AS218" i="35"/>
  <c r="AT218" i="35"/>
  <c r="AP219" i="35"/>
  <c r="AQ219" i="35"/>
  <c r="AR219" i="35"/>
  <c r="AS219" i="35"/>
  <c r="AT219" i="35"/>
  <c r="AP220" i="35"/>
  <c r="AQ220" i="35"/>
  <c r="AR220" i="35"/>
  <c r="AS220" i="35"/>
  <c r="AT220" i="35"/>
  <c r="AP221" i="35"/>
  <c r="AQ221" i="35"/>
  <c r="AR221" i="35"/>
  <c r="AS221" i="35"/>
  <c r="AT221" i="35"/>
  <c r="AP222" i="35"/>
  <c r="AQ222" i="35"/>
  <c r="AR222" i="35"/>
  <c r="AS222" i="35"/>
  <c r="AT222" i="35"/>
  <c r="AP223" i="35"/>
  <c r="AQ223" i="35"/>
  <c r="AR223" i="35"/>
  <c r="AS223" i="35"/>
  <c r="AT223" i="35"/>
  <c r="AP224" i="35"/>
  <c r="AQ224" i="35"/>
  <c r="AR224" i="35"/>
  <c r="AS224" i="35"/>
  <c r="AT224" i="35"/>
  <c r="AP225" i="35"/>
  <c r="AQ225" i="35"/>
  <c r="AR225" i="35"/>
  <c r="AS225" i="35"/>
  <c r="AT225" i="35"/>
  <c r="AP226" i="35"/>
  <c r="AQ226" i="35"/>
  <c r="AR226" i="35"/>
  <c r="AS226" i="35"/>
  <c r="AT226" i="35"/>
  <c r="AP227" i="35"/>
  <c r="AQ227" i="35"/>
  <c r="AR227" i="35"/>
  <c r="AS227" i="35"/>
  <c r="AT227" i="35"/>
  <c r="AP228" i="35"/>
  <c r="AQ228" i="35"/>
  <c r="AR228" i="35"/>
  <c r="AS228" i="35"/>
  <c r="AT228" i="35"/>
  <c r="AP229" i="35"/>
  <c r="AQ229" i="35"/>
  <c r="AR229" i="35"/>
  <c r="AS229" i="35"/>
  <c r="AT229" i="35"/>
  <c r="AP230" i="35"/>
  <c r="AQ230" i="35"/>
  <c r="AR230" i="35"/>
  <c r="AS230" i="35"/>
  <c r="AT230" i="35"/>
  <c r="AP231" i="35"/>
  <c r="AQ231" i="35"/>
  <c r="AR231" i="35"/>
  <c r="AS231" i="35"/>
  <c r="AT231" i="35"/>
  <c r="AP232" i="35"/>
  <c r="AQ232" i="35"/>
  <c r="AR232" i="35"/>
  <c r="AS232" i="35"/>
  <c r="AT232" i="35"/>
  <c r="AP233" i="35"/>
  <c r="AQ233" i="35"/>
  <c r="AR233" i="35"/>
  <c r="AS233" i="35"/>
  <c r="AT233" i="35"/>
  <c r="AP234" i="35"/>
  <c r="AQ234" i="35"/>
  <c r="AR234" i="35"/>
  <c r="AS234" i="35"/>
  <c r="AT234" i="35"/>
  <c r="AP235" i="35"/>
  <c r="AQ235" i="35"/>
  <c r="AR235" i="35"/>
  <c r="AS235" i="35"/>
  <c r="AT235" i="35"/>
  <c r="AP236" i="35"/>
  <c r="AQ236" i="35"/>
  <c r="AR236" i="35"/>
  <c r="AS236" i="35"/>
  <c r="AT236" i="35"/>
  <c r="AP237" i="35"/>
  <c r="AQ237" i="35"/>
  <c r="AR237" i="35"/>
  <c r="AS237" i="35"/>
  <c r="AT237" i="35"/>
  <c r="AP238" i="35"/>
  <c r="AQ238" i="35"/>
  <c r="AR238" i="35"/>
  <c r="AS238" i="35"/>
  <c r="AT238" i="35"/>
  <c r="AP239" i="35"/>
  <c r="AQ239" i="35"/>
  <c r="AR239" i="35"/>
  <c r="AS239" i="35"/>
  <c r="AT239" i="35"/>
  <c r="AP240" i="35"/>
  <c r="AQ240" i="35"/>
  <c r="AR240" i="35"/>
  <c r="AS240" i="35"/>
  <c r="AT240" i="35"/>
  <c r="AP241" i="35"/>
  <c r="AQ241" i="35"/>
  <c r="AR241" i="35"/>
  <c r="AS241" i="35"/>
  <c r="AT241" i="35"/>
  <c r="AP242" i="35"/>
  <c r="AQ242" i="35"/>
  <c r="AR242" i="35"/>
  <c r="AS242" i="35"/>
  <c r="AT242" i="35"/>
  <c r="AP243" i="35"/>
  <c r="AQ243" i="35"/>
  <c r="AR243" i="35"/>
  <c r="AS243" i="35"/>
  <c r="AT243" i="35"/>
  <c r="AP244" i="35"/>
  <c r="AQ244" i="35"/>
  <c r="AR244" i="35"/>
  <c r="AS244" i="35"/>
  <c r="AT244" i="35"/>
  <c r="AP245" i="35"/>
  <c r="AQ245" i="35"/>
  <c r="AR245" i="35"/>
  <c r="AS245" i="35"/>
  <c r="AT245" i="35"/>
  <c r="AP246" i="35"/>
  <c r="AQ246" i="35"/>
  <c r="AR246" i="35"/>
  <c r="AS246" i="35"/>
  <c r="AT246" i="35"/>
  <c r="AP247" i="35"/>
  <c r="AQ247" i="35"/>
  <c r="AR247" i="35"/>
  <c r="AS247" i="35"/>
  <c r="AT247" i="35"/>
  <c r="AP248" i="35"/>
  <c r="AQ248" i="35"/>
  <c r="AR248" i="35"/>
  <c r="AS248" i="35"/>
  <c r="AT248" i="35"/>
  <c r="AP249" i="35"/>
  <c r="AQ249" i="35"/>
  <c r="AR249" i="35"/>
  <c r="AS249" i="35"/>
  <c r="AT249" i="35"/>
  <c r="AP250" i="35"/>
  <c r="AQ250" i="35"/>
  <c r="AR250" i="35"/>
  <c r="AS250" i="35"/>
  <c r="AT250" i="35"/>
  <c r="AP251" i="35"/>
  <c r="BD48" i="31" s="1"/>
  <c r="AQ251" i="35"/>
  <c r="BE48" i="31" s="1"/>
  <c r="AR251" i="35"/>
  <c r="BF48" i="31" s="1"/>
  <c r="AS251" i="35"/>
  <c r="BG48" i="31" s="1"/>
  <c r="AT251" i="35"/>
  <c r="BH48" i="31" s="1"/>
  <c r="AP252" i="35"/>
  <c r="AQ252" i="35"/>
  <c r="AR252" i="35"/>
  <c r="AS252" i="35"/>
  <c r="AT252" i="35"/>
  <c r="AP253" i="35"/>
  <c r="BD49" i="31" s="1"/>
  <c r="AQ253" i="35"/>
  <c r="BE49" i="31" s="1"/>
  <c r="AR253" i="35"/>
  <c r="BF49" i="31" s="1"/>
  <c r="AS253" i="35"/>
  <c r="BG49" i="31" s="1"/>
  <c r="AT253" i="35"/>
  <c r="BH49" i="31" s="1"/>
  <c r="AP254" i="35"/>
  <c r="AQ254" i="35"/>
  <c r="AR254" i="35"/>
  <c r="AS254" i="35"/>
  <c r="AT254" i="35"/>
  <c r="AP255" i="35"/>
  <c r="BD50" i="31" s="1"/>
  <c r="AQ255" i="35"/>
  <c r="BE50" i="31" s="1"/>
  <c r="AR255" i="35"/>
  <c r="BF50" i="31" s="1"/>
  <c r="AS255" i="35"/>
  <c r="BG50" i="31" s="1"/>
  <c r="AT255" i="35"/>
  <c r="BH50" i="31" s="1"/>
  <c r="AP256" i="35"/>
  <c r="AQ256" i="35"/>
  <c r="AR256" i="35"/>
  <c r="AS256" i="35"/>
  <c r="AT256" i="35"/>
  <c r="AP257" i="35"/>
  <c r="AQ257" i="35"/>
  <c r="AR257" i="35"/>
  <c r="AS257" i="35"/>
  <c r="AT257" i="35"/>
  <c r="AP258" i="35"/>
  <c r="AQ258" i="35"/>
  <c r="AR258" i="35"/>
  <c r="AS258" i="35"/>
  <c r="AT258" i="35"/>
  <c r="AP259" i="35"/>
  <c r="AQ259" i="35"/>
  <c r="AR259" i="35"/>
  <c r="AS259" i="35"/>
  <c r="AT259" i="35"/>
  <c r="AP260" i="35"/>
  <c r="AQ260" i="35"/>
  <c r="AR260" i="35"/>
  <c r="AS260" i="35"/>
  <c r="AT260" i="35"/>
  <c r="AP261" i="35"/>
  <c r="AQ261" i="35"/>
  <c r="AR261" i="35"/>
  <c r="AS261" i="35"/>
  <c r="AT261" i="35"/>
  <c r="AP262" i="35"/>
  <c r="AQ262" i="35"/>
  <c r="AR262" i="35"/>
  <c r="AS262" i="35"/>
  <c r="AT262" i="35"/>
  <c r="AP263" i="35"/>
  <c r="AQ263" i="35"/>
  <c r="AR263" i="35"/>
  <c r="AS263" i="35"/>
  <c r="AT263" i="35"/>
  <c r="AP264" i="35"/>
  <c r="AQ264" i="35"/>
  <c r="AR264" i="35"/>
  <c r="AS264" i="35"/>
  <c r="AT264" i="35"/>
  <c r="AP265" i="35"/>
  <c r="AQ265" i="35"/>
  <c r="AR265" i="35"/>
  <c r="AS265" i="35"/>
  <c r="AT265" i="35"/>
  <c r="AP266" i="35"/>
  <c r="AQ266" i="35"/>
  <c r="AR266" i="35"/>
  <c r="AS266" i="35"/>
  <c r="AT266" i="35"/>
  <c r="AP267" i="35"/>
  <c r="AQ267" i="35"/>
  <c r="AR267" i="35"/>
  <c r="AS267" i="35"/>
  <c r="AT267" i="35"/>
  <c r="AP268" i="35"/>
  <c r="AQ268" i="35"/>
  <c r="AR268" i="35"/>
  <c r="AS268" i="35"/>
  <c r="AT268" i="35"/>
  <c r="AP269" i="35"/>
  <c r="AQ269" i="35"/>
  <c r="AR269" i="35"/>
  <c r="AS269" i="35"/>
  <c r="AT269" i="35"/>
  <c r="AP270" i="35"/>
  <c r="AQ270" i="35"/>
  <c r="AR270" i="35"/>
  <c r="AS270" i="35"/>
  <c r="AT270" i="35"/>
  <c r="AP271" i="35"/>
  <c r="AQ271" i="35"/>
  <c r="AR271" i="35"/>
  <c r="AS271" i="35"/>
  <c r="AT271" i="35"/>
  <c r="AP272" i="35"/>
  <c r="AQ272" i="35"/>
  <c r="AR272" i="35"/>
  <c r="AS272" i="35"/>
  <c r="AT272" i="35"/>
  <c r="AP273" i="35"/>
  <c r="AQ273" i="35"/>
  <c r="AR273" i="35"/>
  <c r="AS273" i="35"/>
  <c r="AT273" i="35"/>
  <c r="AP274" i="35"/>
  <c r="AQ274" i="35"/>
  <c r="AR274" i="35"/>
  <c r="AS274" i="35"/>
  <c r="AT274" i="35"/>
  <c r="AP275" i="35"/>
  <c r="AQ275" i="35"/>
  <c r="AR275" i="35"/>
  <c r="AS275" i="35"/>
  <c r="AT275" i="35"/>
  <c r="AP276" i="35"/>
  <c r="AQ276" i="35"/>
  <c r="AR276" i="35"/>
  <c r="AS276" i="35"/>
  <c r="AT276" i="35"/>
  <c r="AP277" i="35"/>
  <c r="AQ277" i="35"/>
  <c r="AR277" i="35"/>
  <c r="AS277" i="35"/>
  <c r="AT277" i="35"/>
  <c r="AP278" i="35"/>
  <c r="AQ278" i="35"/>
  <c r="AR278" i="35"/>
  <c r="AS278" i="35"/>
  <c r="AT278" i="35"/>
  <c r="AP279" i="35"/>
  <c r="AQ279" i="35"/>
  <c r="AR279" i="35"/>
  <c r="AS279" i="35"/>
  <c r="AT279" i="35"/>
  <c r="AP280" i="35"/>
  <c r="AQ280" i="35"/>
  <c r="AR280" i="35"/>
  <c r="AS280" i="35"/>
  <c r="AT280" i="35"/>
  <c r="AP281" i="35"/>
  <c r="AQ281" i="35"/>
  <c r="AR281" i="35"/>
  <c r="AS281" i="35"/>
  <c r="AT281" i="35"/>
  <c r="AP282" i="35"/>
  <c r="AQ282" i="35"/>
  <c r="AR282" i="35"/>
  <c r="AS282" i="35"/>
  <c r="AT282" i="35"/>
  <c r="AP283" i="35"/>
  <c r="AQ283" i="35"/>
  <c r="AR283" i="35"/>
  <c r="AS283" i="35"/>
  <c r="AT283" i="35"/>
  <c r="AP284" i="35"/>
  <c r="AQ284" i="35"/>
  <c r="AR284" i="35"/>
  <c r="AS284" i="35"/>
  <c r="AT284" i="35"/>
  <c r="AP285" i="35"/>
  <c r="AQ285" i="35"/>
  <c r="AR285" i="35"/>
  <c r="AS285" i="35"/>
  <c r="AT285" i="35"/>
  <c r="AP286" i="35"/>
  <c r="AQ286" i="35"/>
  <c r="AR286" i="35"/>
  <c r="AS286" i="35"/>
  <c r="AT286" i="35"/>
  <c r="AP287" i="35"/>
  <c r="AQ287" i="35"/>
  <c r="AR287" i="35"/>
  <c r="AS287" i="35"/>
  <c r="AT287" i="35"/>
  <c r="AP288" i="35"/>
  <c r="AQ288" i="35"/>
  <c r="AR288" i="35"/>
  <c r="AS288" i="35"/>
  <c r="AT288" i="35"/>
  <c r="AP289" i="35"/>
  <c r="AQ289" i="35"/>
  <c r="AR289" i="35"/>
  <c r="AS289" i="35"/>
  <c r="AT289" i="35"/>
  <c r="AP290" i="35"/>
  <c r="AQ290" i="35"/>
  <c r="AR290" i="35"/>
  <c r="AS290" i="35"/>
  <c r="AT290" i="35"/>
  <c r="AP291" i="35"/>
  <c r="AQ291" i="35"/>
  <c r="AR291" i="35"/>
  <c r="AS291" i="35"/>
  <c r="AT291" i="35"/>
  <c r="AP292" i="35"/>
  <c r="AQ292" i="35"/>
  <c r="AR292" i="35"/>
  <c r="AS292" i="35"/>
  <c r="AT292" i="35"/>
  <c r="AP293" i="35"/>
  <c r="AQ293" i="35"/>
  <c r="AR293" i="35"/>
  <c r="AS293" i="35"/>
  <c r="AT293" i="35"/>
  <c r="AP294" i="35"/>
  <c r="AQ294" i="35"/>
  <c r="AR294" i="35"/>
  <c r="AS294" i="35"/>
  <c r="AT294" i="35"/>
  <c r="AP295" i="35"/>
  <c r="BD31" i="31" s="1"/>
  <c r="AQ295" i="35"/>
  <c r="BE31" i="31" s="1"/>
  <c r="AR295" i="35"/>
  <c r="BF31" i="31" s="1"/>
  <c r="AS295" i="35"/>
  <c r="BG31" i="31" s="1"/>
  <c r="AT295" i="35"/>
  <c r="BH31" i="31" s="1"/>
  <c r="AP296" i="35"/>
  <c r="AQ296" i="35"/>
  <c r="AR296" i="35"/>
  <c r="AS296" i="35"/>
  <c r="AT296" i="35"/>
  <c r="AP297" i="35"/>
  <c r="AQ297" i="35"/>
  <c r="AR297" i="35"/>
  <c r="AS297" i="35"/>
  <c r="AT297" i="35"/>
  <c r="AP298" i="35"/>
  <c r="AQ298" i="35"/>
  <c r="AR298" i="35"/>
  <c r="AS298" i="35"/>
  <c r="AT298" i="35"/>
  <c r="AP299" i="35"/>
  <c r="AQ299" i="35"/>
  <c r="AR299" i="35"/>
  <c r="AS299" i="35"/>
  <c r="AT299" i="35"/>
  <c r="AP300" i="35"/>
  <c r="AQ300" i="35"/>
  <c r="AR300" i="35"/>
  <c r="AS300" i="35"/>
  <c r="AT300" i="35"/>
  <c r="AP301" i="35"/>
  <c r="AQ301" i="35"/>
  <c r="AR301" i="35"/>
  <c r="AS301" i="35"/>
  <c r="AT301" i="35"/>
  <c r="AP302" i="35"/>
  <c r="AQ302" i="35"/>
  <c r="AR302" i="35"/>
  <c r="AS302" i="35"/>
  <c r="AT302" i="35"/>
  <c r="AP303" i="35"/>
  <c r="AQ303" i="35"/>
  <c r="AR303" i="35"/>
  <c r="AS303" i="35"/>
  <c r="AT303" i="35"/>
  <c r="AP304" i="35"/>
  <c r="AQ304" i="35"/>
  <c r="AR304" i="35"/>
  <c r="AS304" i="35"/>
  <c r="AT304" i="35"/>
  <c r="AP305" i="35"/>
  <c r="AQ305" i="35"/>
  <c r="AR305" i="35"/>
  <c r="AS305" i="35"/>
  <c r="AT305" i="35"/>
  <c r="AP306" i="35"/>
  <c r="AQ306" i="35"/>
  <c r="AR306" i="35"/>
  <c r="AS306" i="35"/>
  <c r="AT306" i="35"/>
  <c r="AP307" i="35"/>
  <c r="AQ307" i="35"/>
  <c r="AR307" i="35"/>
  <c r="AS307" i="35"/>
  <c r="AT307" i="35"/>
  <c r="AP308" i="35"/>
  <c r="AQ308" i="35"/>
  <c r="AR308" i="35"/>
  <c r="AS308" i="35"/>
  <c r="AT308" i="35"/>
  <c r="AP309" i="35"/>
  <c r="AQ309" i="35"/>
  <c r="AR309" i="35"/>
  <c r="AS309" i="35"/>
  <c r="AT309" i="35"/>
  <c r="AP310" i="35"/>
  <c r="AQ310" i="35"/>
  <c r="AR310" i="35"/>
  <c r="AS310" i="35"/>
  <c r="AT310" i="35"/>
  <c r="AP311" i="35"/>
  <c r="AQ311" i="35"/>
  <c r="AR311" i="35"/>
  <c r="AS311" i="35"/>
  <c r="AT311" i="35"/>
  <c r="AP312" i="35"/>
  <c r="AQ312" i="35"/>
  <c r="AR312" i="35"/>
  <c r="AS312" i="35"/>
  <c r="AT312" i="35"/>
  <c r="AP313" i="35"/>
  <c r="AQ313" i="35"/>
  <c r="AR313" i="35"/>
  <c r="AS313" i="35"/>
  <c r="AT313" i="35"/>
  <c r="AP314" i="35"/>
  <c r="AQ314" i="35"/>
  <c r="AR314" i="35"/>
  <c r="AS314" i="35"/>
  <c r="AT314" i="35"/>
  <c r="AP315" i="35"/>
  <c r="AQ315" i="35"/>
  <c r="AR315" i="35"/>
  <c r="AS315" i="35"/>
  <c r="AT315" i="35"/>
  <c r="AP316" i="35"/>
  <c r="AQ316" i="35"/>
  <c r="AR316" i="35"/>
  <c r="AS316" i="35"/>
  <c r="AT316" i="35"/>
  <c r="AP317" i="35"/>
  <c r="AQ317" i="35"/>
  <c r="AR317" i="35"/>
  <c r="AS317" i="35"/>
  <c r="AT317" i="35"/>
  <c r="AP318" i="35"/>
  <c r="AQ318" i="35"/>
  <c r="AR318" i="35"/>
  <c r="AS318" i="35"/>
  <c r="AT318" i="35"/>
  <c r="AP319" i="35"/>
  <c r="AQ319" i="35"/>
  <c r="AR319" i="35"/>
  <c r="AS319" i="35"/>
  <c r="AT319" i="35"/>
  <c r="AP320" i="35"/>
  <c r="AQ320" i="35"/>
  <c r="AR320" i="35"/>
  <c r="AS320" i="35"/>
  <c r="AT320" i="35"/>
  <c r="AP321" i="35"/>
  <c r="AQ321" i="35"/>
  <c r="AR321" i="35"/>
  <c r="AS321" i="35"/>
  <c r="AT321" i="35"/>
  <c r="AP322" i="35"/>
  <c r="AQ322" i="35"/>
  <c r="AR322" i="35"/>
  <c r="AS322" i="35"/>
  <c r="AT322" i="35"/>
  <c r="AP323" i="35"/>
  <c r="AQ323" i="35"/>
  <c r="AR323" i="35"/>
  <c r="AS323" i="35"/>
  <c r="AT323" i="35"/>
  <c r="AP324" i="35"/>
  <c r="AQ324" i="35"/>
  <c r="AR324" i="35"/>
  <c r="AS324" i="35"/>
  <c r="AT324" i="35"/>
  <c r="AP325" i="35"/>
  <c r="AQ325" i="35"/>
  <c r="AR325" i="35"/>
  <c r="AS325" i="35"/>
  <c r="AT325" i="35"/>
  <c r="AP326" i="35"/>
  <c r="AQ326" i="35"/>
  <c r="AR326" i="35"/>
  <c r="AS326" i="35"/>
  <c r="AT326" i="35"/>
  <c r="AP327" i="35"/>
  <c r="AQ327" i="35"/>
  <c r="AR327" i="35"/>
  <c r="AS327" i="35"/>
  <c r="AT327" i="35"/>
  <c r="AP328" i="35"/>
  <c r="AQ328" i="35"/>
  <c r="AR328" i="35"/>
  <c r="AS328" i="35"/>
  <c r="AT328" i="35"/>
  <c r="AP329" i="35"/>
  <c r="AQ329" i="35"/>
  <c r="AR329" i="35"/>
  <c r="AS329" i="35"/>
  <c r="AT329" i="35"/>
  <c r="AP330" i="35"/>
  <c r="AQ330" i="35"/>
  <c r="AR330" i="35"/>
  <c r="AS330" i="35"/>
  <c r="AT330" i="35"/>
  <c r="AP331" i="35"/>
  <c r="AQ331" i="35"/>
  <c r="AR331" i="35"/>
  <c r="AS331" i="35"/>
  <c r="AT331" i="35"/>
  <c r="AP332" i="35"/>
  <c r="AQ332" i="35"/>
  <c r="AR332" i="35"/>
  <c r="AS332" i="35"/>
  <c r="AT332" i="35"/>
  <c r="AP333" i="35"/>
  <c r="AQ333" i="35"/>
  <c r="AR333" i="35"/>
  <c r="AS333" i="35"/>
  <c r="AT333" i="35"/>
  <c r="AP334" i="35"/>
  <c r="AQ334" i="35"/>
  <c r="AR334" i="35"/>
  <c r="AS334" i="35"/>
  <c r="AT334" i="35"/>
  <c r="AP335" i="35"/>
  <c r="AQ335" i="35"/>
  <c r="AR335" i="35"/>
  <c r="AS335" i="35"/>
  <c r="AT335" i="35"/>
  <c r="AP336" i="35"/>
  <c r="AQ336" i="35"/>
  <c r="AR336" i="35"/>
  <c r="AS336" i="35"/>
  <c r="AT336" i="35"/>
  <c r="AP337" i="35"/>
  <c r="AQ337" i="35"/>
  <c r="AR337" i="35"/>
  <c r="AS337" i="35"/>
  <c r="AT337" i="35"/>
  <c r="AP338" i="35"/>
  <c r="AQ338" i="35"/>
  <c r="AR338" i="35"/>
  <c r="AS338" i="35"/>
  <c r="AT338" i="35"/>
  <c r="AP339" i="35"/>
  <c r="AQ339" i="35"/>
  <c r="AR339" i="35"/>
  <c r="AS339" i="35"/>
  <c r="AT339" i="35"/>
  <c r="AP340" i="35"/>
  <c r="AQ340" i="35"/>
  <c r="AR340" i="35"/>
  <c r="AS340" i="35"/>
  <c r="AT340" i="35"/>
  <c r="AP341" i="35"/>
  <c r="AQ341" i="35"/>
  <c r="AR341" i="35"/>
  <c r="AS341" i="35"/>
  <c r="AT341" i="35"/>
  <c r="AP342" i="35"/>
  <c r="AQ342" i="35"/>
  <c r="AR342" i="35"/>
  <c r="AS342" i="35"/>
  <c r="AT342" i="35"/>
  <c r="AP343" i="35"/>
  <c r="AQ343" i="35"/>
  <c r="AR343" i="35"/>
  <c r="AS343" i="35"/>
  <c r="AT343" i="35"/>
  <c r="AP344" i="35"/>
  <c r="AQ344" i="35"/>
  <c r="AR344" i="35"/>
  <c r="AS344" i="35"/>
  <c r="AT344" i="35"/>
  <c r="AP345" i="35"/>
  <c r="AQ345" i="35"/>
  <c r="AR345" i="35"/>
  <c r="AS345" i="35"/>
  <c r="AT345" i="35"/>
  <c r="AP346" i="35"/>
  <c r="AQ346" i="35"/>
  <c r="AR346" i="35"/>
  <c r="AS346" i="35"/>
  <c r="AT346" i="35"/>
  <c r="AP347" i="35"/>
  <c r="AQ347" i="35"/>
  <c r="AR347" i="35"/>
  <c r="AS347" i="35"/>
  <c r="AT347" i="35"/>
  <c r="AP348" i="35"/>
  <c r="AQ348" i="35"/>
  <c r="AR348" i="35"/>
  <c r="AS348" i="35"/>
  <c r="AT348" i="35"/>
  <c r="AP349" i="35"/>
  <c r="AQ349" i="35"/>
  <c r="AR349" i="35"/>
  <c r="AS349" i="35"/>
  <c r="AT349" i="35"/>
  <c r="AP350" i="35"/>
  <c r="AQ350" i="35"/>
  <c r="AR350" i="35"/>
  <c r="AS350" i="35"/>
  <c r="AT350" i="35"/>
  <c r="AP351" i="35"/>
  <c r="AQ351" i="35"/>
  <c r="AR351" i="35"/>
  <c r="AS351" i="35"/>
  <c r="AT351" i="35"/>
  <c r="AP352" i="35"/>
  <c r="AQ352" i="35"/>
  <c r="AR352" i="35"/>
  <c r="AS352" i="35"/>
  <c r="AT352" i="35"/>
  <c r="AP353" i="35"/>
  <c r="AQ353" i="35"/>
  <c r="AR353" i="35"/>
  <c r="AS353" i="35"/>
  <c r="AT353" i="35"/>
  <c r="AP354" i="35"/>
  <c r="AQ354" i="35"/>
  <c r="AR354" i="35"/>
  <c r="AS354" i="35"/>
  <c r="AT354" i="35"/>
  <c r="AP355" i="35"/>
  <c r="AQ355" i="35"/>
  <c r="AR355" i="35"/>
  <c r="AS355" i="35"/>
  <c r="AT355" i="35"/>
  <c r="AP356" i="35"/>
  <c r="AQ356" i="35"/>
  <c r="AR356" i="35"/>
  <c r="AS356" i="35"/>
  <c r="AT356" i="35"/>
  <c r="AP357" i="35"/>
  <c r="AQ357" i="35"/>
  <c r="AR357" i="35"/>
  <c r="AS357" i="35"/>
  <c r="AT357" i="35"/>
  <c r="AP358" i="35"/>
  <c r="AQ358" i="35"/>
  <c r="AR358" i="35"/>
  <c r="AS358" i="35"/>
  <c r="AT358" i="35"/>
  <c r="AP359" i="35"/>
  <c r="AQ359" i="35"/>
  <c r="AR359" i="35"/>
  <c r="AS359" i="35"/>
  <c r="AT359" i="35"/>
  <c r="AP360" i="35"/>
  <c r="AQ360" i="35"/>
  <c r="AR360" i="35"/>
  <c r="AS360" i="35"/>
  <c r="AT360" i="35"/>
  <c r="AP361" i="35"/>
  <c r="AQ361" i="35"/>
  <c r="AR361" i="35"/>
  <c r="AS361" i="35"/>
  <c r="AT361" i="35"/>
  <c r="AP362" i="35"/>
  <c r="AQ362" i="35"/>
  <c r="AR362" i="35"/>
  <c r="AS362" i="35"/>
  <c r="AT362" i="35"/>
  <c r="AP363" i="35"/>
  <c r="AQ363" i="35"/>
  <c r="AR363" i="35"/>
  <c r="AS363" i="35"/>
  <c r="AT363" i="35"/>
  <c r="AP364" i="35"/>
  <c r="AQ364" i="35"/>
  <c r="AR364" i="35"/>
  <c r="AS364" i="35"/>
  <c r="AT364" i="35"/>
  <c r="AP365" i="35"/>
  <c r="AQ365" i="35"/>
  <c r="AR365" i="35"/>
  <c r="AS365" i="35"/>
  <c r="AT365" i="35"/>
  <c r="AP366" i="35"/>
  <c r="AQ366" i="35"/>
  <c r="AR366" i="35"/>
  <c r="AS366" i="35"/>
  <c r="AT366" i="35"/>
  <c r="AP367" i="35"/>
  <c r="AQ367" i="35"/>
  <c r="AR367" i="35"/>
  <c r="AS367" i="35"/>
  <c r="AT367" i="35"/>
  <c r="AP368" i="35"/>
  <c r="AQ368" i="35"/>
  <c r="AR368" i="35"/>
  <c r="AS368" i="35"/>
  <c r="AT368" i="35"/>
  <c r="AP369" i="35"/>
  <c r="AQ369" i="35"/>
  <c r="AR369" i="35"/>
  <c r="AS369" i="35"/>
  <c r="AT369" i="35"/>
  <c r="AP370" i="35"/>
  <c r="AQ370" i="35"/>
  <c r="AR370" i="35"/>
  <c r="AS370" i="35"/>
  <c r="AT370" i="35"/>
  <c r="AP371" i="35"/>
  <c r="AQ371" i="35"/>
  <c r="AR371" i="35"/>
  <c r="AS371" i="35"/>
  <c r="AT371" i="35"/>
  <c r="AP372" i="35"/>
  <c r="AQ372" i="35"/>
  <c r="AR372" i="35"/>
  <c r="AS372" i="35"/>
  <c r="AT372" i="35"/>
  <c r="AP373" i="35"/>
  <c r="AQ373" i="35"/>
  <c r="AR373" i="35"/>
  <c r="AS373" i="35"/>
  <c r="AT373" i="35"/>
  <c r="AP374" i="35"/>
  <c r="AQ374" i="35"/>
  <c r="AR374" i="35"/>
  <c r="AS374" i="35"/>
  <c r="AT374" i="35"/>
  <c r="AP375" i="35"/>
  <c r="AQ375" i="35"/>
  <c r="AR375" i="35"/>
  <c r="AS375" i="35"/>
  <c r="AT375" i="35"/>
  <c r="AP376" i="35"/>
  <c r="AQ376" i="35"/>
  <c r="AR376" i="35"/>
  <c r="AS376" i="35"/>
  <c r="AT376" i="35"/>
  <c r="AP377" i="35"/>
  <c r="AQ377" i="35"/>
  <c r="AR377" i="35"/>
  <c r="AS377" i="35"/>
  <c r="AT377" i="35"/>
  <c r="AP378" i="35"/>
  <c r="AQ378" i="35"/>
  <c r="AR378" i="35"/>
  <c r="AS378" i="35"/>
  <c r="AT378" i="35"/>
  <c r="AP379" i="35"/>
  <c r="AQ379" i="35"/>
  <c r="AR379" i="35"/>
  <c r="AS379" i="35"/>
  <c r="AT379" i="35"/>
  <c r="AP380" i="35"/>
  <c r="AQ380" i="35"/>
  <c r="AR380" i="35"/>
  <c r="AS380" i="35"/>
  <c r="AT380" i="35"/>
  <c r="AP381" i="35"/>
  <c r="AQ381" i="35"/>
  <c r="AR381" i="35"/>
  <c r="AS381" i="35"/>
  <c r="AT381" i="35"/>
  <c r="AP382" i="35"/>
  <c r="AQ382" i="35"/>
  <c r="AR382" i="35"/>
  <c r="AS382" i="35"/>
  <c r="AT382" i="35"/>
  <c r="AP383" i="35"/>
  <c r="AQ383" i="35"/>
  <c r="AR383" i="35"/>
  <c r="AS383" i="35"/>
  <c r="AT383" i="35"/>
  <c r="AP384" i="35"/>
  <c r="AQ384" i="35"/>
  <c r="AR384" i="35"/>
  <c r="AS384" i="35"/>
  <c r="AT384" i="35"/>
  <c r="AP385" i="35"/>
  <c r="AQ385" i="35"/>
  <c r="AR385" i="35"/>
  <c r="AS385" i="35"/>
  <c r="AT385" i="35"/>
  <c r="AP386" i="35"/>
  <c r="AQ386" i="35"/>
  <c r="AR386" i="35"/>
  <c r="AS386" i="35"/>
  <c r="AT386" i="35"/>
  <c r="AP387" i="35"/>
  <c r="AQ387" i="35"/>
  <c r="AR387" i="35"/>
  <c r="AS387" i="35"/>
  <c r="AT387" i="35"/>
  <c r="AP388" i="35"/>
  <c r="AQ388" i="35"/>
  <c r="AR388" i="35"/>
  <c r="AS388" i="35"/>
  <c r="AT388" i="35"/>
  <c r="AP389" i="35"/>
  <c r="AQ389" i="35"/>
  <c r="AR389" i="35"/>
  <c r="AS389" i="35"/>
  <c r="AT389" i="35"/>
  <c r="AP390" i="35"/>
  <c r="AQ390" i="35"/>
  <c r="AR390" i="35"/>
  <c r="AS390" i="35"/>
  <c r="AT390" i="35"/>
  <c r="AP391" i="35"/>
  <c r="AQ391" i="35"/>
  <c r="AR391" i="35"/>
  <c r="AS391" i="35"/>
  <c r="AT391" i="35"/>
  <c r="AP392" i="35"/>
  <c r="AQ392" i="35"/>
  <c r="AR392" i="35"/>
  <c r="AS392" i="35"/>
  <c r="AT392" i="35"/>
  <c r="AP393" i="35"/>
  <c r="AQ393" i="35"/>
  <c r="AR393" i="35"/>
  <c r="AS393" i="35"/>
  <c r="AT393" i="35"/>
  <c r="AP394" i="35"/>
  <c r="AQ394" i="35"/>
  <c r="AR394" i="35"/>
  <c r="AS394" i="35"/>
  <c r="AT394" i="35"/>
  <c r="AP395" i="35"/>
  <c r="AQ395" i="35"/>
  <c r="AR395" i="35"/>
  <c r="AS395" i="35"/>
  <c r="AT395" i="35"/>
  <c r="AP396" i="35"/>
  <c r="AQ396" i="35"/>
  <c r="AR396" i="35"/>
  <c r="AS396" i="35"/>
  <c r="AT396" i="35"/>
  <c r="AP397" i="35"/>
  <c r="AQ397" i="35"/>
  <c r="AR397" i="35"/>
  <c r="AS397" i="35"/>
  <c r="AT397" i="35"/>
  <c r="AP398" i="35"/>
  <c r="AQ398" i="35"/>
  <c r="AR398" i="35"/>
  <c r="AS398" i="35"/>
  <c r="AT398" i="35"/>
  <c r="AP399" i="35"/>
  <c r="AQ399" i="35"/>
  <c r="AR399" i="35"/>
  <c r="AS399" i="35"/>
  <c r="AT399" i="35"/>
  <c r="AP400" i="35"/>
  <c r="AQ400" i="35"/>
  <c r="AR400" i="35"/>
  <c r="AS400" i="35"/>
  <c r="AT400" i="35"/>
  <c r="AP401" i="35"/>
  <c r="AQ401" i="35"/>
  <c r="AR401" i="35"/>
  <c r="AS401" i="35"/>
  <c r="AT401" i="35"/>
  <c r="AP402" i="35"/>
  <c r="AQ402" i="35"/>
  <c r="AR402" i="35"/>
  <c r="AS402" i="35"/>
  <c r="AT402" i="35"/>
  <c r="AP403" i="35"/>
  <c r="AQ403" i="35"/>
  <c r="AR403" i="35"/>
  <c r="AS403" i="35"/>
  <c r="AT403" i="35"/>
  <c r="AP404" i="35"/>
  <c r="AQ404" i="35"/>
  <c r="AR404" i="35"/>
  <c r="AS404" i="35"/>
  <c r="AT404" i="35"/>
  <c r="AP405" i="35"/>
  <c r="AQ405" i="35"/>
  <c r="AR405" i="35"/>
  <c r="AS405" i="35"/>
  <c r="AT405" i="35"/>
  <c r="AP406" i="35"/>
  <c r="BD29" i="31" s="1"/>
  <c r="AQ406" i="35"/>
  <c r="BE29" i="31" s="1"/>
  <c r="AR406" i="35"/>
  <c r="BF29" i="31" s="1"/>
  <c r="AS406" i="35"/>
  <c r="BG29" i="31" s="1"/>
  <c r="AT406" i="35"/>
  <c r="BH29" i="31" s="1"/>
  <c r="AP407" i="35"/>
  <c r="AQ407" i="35"/>
  <c r="AR407" i="35"/>
  <c r="AS407" i="35"/>
  <c r="AT407" i="35"/>
  <c r="AP408" i="35"/>
  <c r="AQ408" i="35"/>
  <c r="AR408" i="35"/>
  <c r="AS408" i="35"/>
  <c r="AT408" i="35"/>
  <c r="AP409" i="35"/>
  <c r="AQ409" i="35"/>
  <c r="AR409" i="35"/>
  <c r="AS409" i="35"/>
  <c r="AT409" i="35"/>
  <c r="AP410" i="35"/>
  <c r="AQ410" i="35"/>
  <c r="AR410" i="35"/>
  <c r="AS410" i="35"/>
  <c r="AT410" i="35"/>
  <c r="AP411" i="35"/>
  <c r="AQ411" i="35"/>
  <c r="AR411" i="35"/>
  <c r="AS411" i="35"/>
  <c r="AT411" i="35"/>
  <c r="AP412" i="35"/>
  <c r="AQ412" i="35"/>
  <c r="AR412" i="35"/>
  <c r="AS412" i="35"/>
  <c r="AT412" i="35"/>
  <c r="AP413" i="35"/>
  <c r="AQ413" i="35"/>
  <c r="AR413" i="35"/>
  <c r="AS413" i="35"/>
  <c r="AT413" i="35"/>
  <c r="AP414" i="35"/>
  <c r="AQ414" i="35"/>
  <c r="AR414" i="35"/>
  <c r="AS414" i="35"/>
  <c r="AT414" i="35"/>
  <c r="AP415" i="35"/>
  <c r="AQ415" i="35"/>
  <c r="AR415" i="35"/>
  <c r="AS415" i="35"/>
  <c r="AT415" i="35"/>
  <c r="AP416" i="35"/>
  <c r="AQ416" i="35"/>
  <c r="AR416" i="35"/>
  <c r="AS416" i="35"/>
  <c r="AT416" i="35"/>
  <c r="AP417" i="35"/>
  <c r="AQ417" i="35"/>
  <c r="AR417" i="35"/>
  <c r="AS417" i="35"/>
  <c r="AT417" i="35"/>
  <c r="AP418" i="35"/>
  <c r="AQ418" i="35"/>
  <c r="AR418" i="35"/>
  <c r="AS418" i="35"/>
  <c r="AT418" i="35"/>
  <c r="AP419" i="35"/>
  <c r="AQ419" i="35"/>
  <c r="AR419" i="35"/>
  <c r="AS419" i="35"/>
  <c r="AT419" i="35"/>
  <c r="AP420" i="35"/>
  <c r="AQ420" i="35"/>
  <c r="AR420" i="35"/>
  <c r="AS420" i="35"/>
  <c r="AT420" i="35"/>
  <c r="AP421" i="35"/>
  <c r="AQ421" i="35"/>
  <c r="AR421" i="35"/>
  <c r="AS421" i="35"/>
  <c r="AT421" i="35"/>
  <c r="AP422" i="35"/>
  <c r="AQ422" i="35"/>
  <c r="AR422" i="35"/>
  <c r="AS422" i="35"/>
  <c r="AT422" i="35"/>
  <c r="AP423" i="35"/>
  <c r="AQ423" i="35"/>
  <c r="AR423" i="35"/>
  <c r="AS423" i="35"/>
  <c r="AT423" i="35"/>
  <c r="AP424" i="35"/>
  <c r="AQ424" i="35"/>
  <c r="AR424" i="35"/>
  <c r="AS424" i="35"/>
  <c r="AT424" i="35"/>
  <c r="AP425" i="35"/>
  <c r="AQ425" i="35"/>
  <c r="AR425" i="35"/>
  <c r="AS425" i="35"/>
  <c r="AT425" i="35"/>
  <c r="AP426" i="35"/>
  <c r="AQ426" i="35"/>
  <c r="AR426" i="35"/>
  <c r="AS426" i="35"/>
  <c r="AT426" i="35"/>
  <c r="AP427" i="35"/>
  <c r="AQ427" i="35"/>
  <c r="AR427" i="35"/>
  <c r="AS427" i="35"/>
  <c r="AT427" i="35"/>
  <c r="AP428" i="35"/>
  <c r="AQ428" i="35"/>
  <c r="AR428" i="35"/>
  <c r="AS428" i="35"/>
  <c r="AT428" i="35"/>
  <c r="AP429" i="35"/>
  <c r="AQ429" i="35"/>
  <c r="AR429" i="35"/>
  <c r="AS429" i="35"/>
  <c r="AT429" i="35"/>
  <c r="AP430" i="35"/>
  <c r="AQ430" i="35"/>
  <c r="AR430" i="35"/>
  <c r="AS430" i="35"/>
  <c r="AT430" i="35"/>
  <c r="AP431" i="35"/>
  <c r="AQ431" i="35"/>
  <c r="AR431" i="35"/>
  <c r="AS431" i="35"/>
  <c r="AT431" i="35"/>
  <c r="AP432" i="35"/>
  <c r="AQ432" i="35"/>
  <c r="AR432" i="35"/>
  <c r="AS432" i="35"/>
  <c r="AT432" i="35"/>
  <c r="AP433" i="35"/>
  <c r="AQ433" i="35"/>
  <c r="AR433" i="35"/>
  <c r="AS433" i="35"/>
  <c r="AT433" i="35"/>
  <c r="AP434" i="35"/>
  <c r="AQ434" i="35"/>
  <c r="AR434" i="35"/>
  <c r="AS434" i="35"/>
  <c r="AT434" i="35"/>
  <c r="AP435" i="35"/>
  <c r="AQ435" i="35"/>
  <c r="AR435" i="35"/>
  <c r="AS435" i="35"/>
  <c r="AT435" i="35"/>
  <c r="AP436" i="35"/>
  <c r="AQ436" i="35"/>
  <c r="AR436" i="35"/>
  <c r="AS436" i="35"/>
  <c r="AT436" i="35"/>
  <c r="AP437" i="35"/>
  <c r="AQ437" i="35"/>
  <c r="AR437" i="35"/>
  <c r="AS437" i="35"/>
  <c r="AT437" i="35"/>
  <c r="AP438" i="35"/>
  <c r="AQ438" i="35"/>
  <c r="AR438" i="35"/>
  <c r="AS438" i="35"/>
  <c r="AT438" i="35"/>
  <c r="AP439" i="35"/>
  <c r="AQ439" i="35"/>
  <c r="AR439" i="35"/>
  <c r="AS439" i="35"/>
  <c r="AT439" i="35"/>
  <c r="AP440" i="35"/>
  <c r="AQ440" i="35"/>
  <c r="AR440" i="35"/>
  <c r="AS440" i="35"/>
  <c r="AT440" i="35"/>
  <c r="AP441" i="35"/>
  <c r="AQ441" i="35"/>
  <c r="AR441" i="35"/>
  <c r="AS441" i="35"/>
  <c r="AT441" i="35"/>
  <c r="AP442" i="35"/>
  <c r="AQ442" i="35"/>
  <c r="AR442" i="35"/>
  <c r="AS442" i="35"/>
  <c r="AT442" i="35"/>
  <c r="AP443" i="35"/>
  <c r="AQ443" i="35"/>
  <c r="AR443" i="35"/>
  <c r="AS443" i="35"/>
  <c r="AT443" i="35"/>
  <c r="AP444" i="35"/>
  <c r="AQ444" i="35"/>
  <c r="AR444" i="35"/>
  <c r="AS444" i="35"/>
  <c r="AT444" i="35"/>
  <c r="AP445" i="35"/>
  <c r="AQ445" i="35"/>
  <c r="AR445" i="35"/>
  <c r="AS445" i="35"/>
  <c r="AT445" i="35"/>
  <c r="AP446" i="35"/>
  <c r="AQ446" i="35"/>
  <c r="AR446" i="35"/>
  <c r="AS446" i="35"/>
  <c r="AT446" i="35"/>
  <c r="AP447" i="35"/>
  <c r="AQ447" i="35"/>
  <c r="AR447" i="35"/>
  <c r="AS447" i="35"/>
  <c r="AT447" i="35"/>
  <c r="AP448" i="35"/>
  <c r="AQ448" i="35"/>
  <c r="AR448" i="35"/>
  <c r="AS448" i="35"/>
  <c r="AT448" i="35"/>
  <c r="AP449" i="35"/>
  <c r="AQ449" i="35"/>
  <c r="AR449" i="35"/>
  <c r="AS449" i="35"/>
  <c r="AT449" i="35"/>
  <c r="AP450" i="35"/>
  <c r="AQ450" i="35"/>
  <c r="AR450" i="35"/>
  <c r="AS450" i="35"/>
  <c r="AT450" i="35"/>
  <c r="AP451" i="35"/>
  <c r="AQ451" i="35"/>
  <c r="AR451" i="35"/>
  <c r="AS451" i="35"/>
  <c r="AT451" i="35"/>
  <c r="AP452" i="35"/>
  <c r="AQ452" i="35"/>
  <c r="AR452" i="35"/>
  <c r="AS452" i="35"/>
  <c r="AT452" i="35"/>
  <c r="AP453" i="35"/>
  <c r="AQ453" i="35"/>
  <c r="AR453" i="35"/>
  <c r="AS453" i="35"/>
  <c r="AT453" i="35"/>
  <c r="AP454" i="35"/>
  <c r="AQ454" i="35"/>
  <c r="AR454" i="35"/>
  <c r="AS454" i="35"/>
  <c r="AT454" i="35"/>
  <c r="AP455" i="35"/>
  <c r="AQ455" i="35"/>
  <c r="AR455" i="35"/>
  <c r="AS455" i="35"/>
  <c r="AT455" i="35"/>
  <c r="AP456" i="35"/>
  <c r="AQ456" i="35"/>
  <c r="AR456" i="35"/>
  <c r="AS456" i="35"/>
  <c r="AT456" i="35"/>
  <c r="AP457" i="35"/>
  <c r="AQ457" i="35"/>
  <c r="AR457" i="35"/>
  <c r="AS457" i="35"/>
  <c r="AT457" i="35"/>
  <c r="AP458" i="35"/>
  <c r="AQ458" i="35"/>
  <c r="AR458" i="35"/>
  <c r="AS458" i="35"/>
  <c r="AT458" i="35"/>
  <c r="AP459" i="35"/>
  <c r="AQ459" i="35"/>
  <c r="AR459" i="35"/>
  <c r="AS459" i="35"/>
  <c r="AT459" i="35"/>
  <c r="AP460" i="35"/>
  <c r="AQ460" i="35"/>
  <c r="AR460" i="35"/>
  <c r="AS460" i="35"/>
  <c r="AT460" i="35"/>
  <c r="AP461" i="35"/>
  <c r="AQ461" i="35"/>
  <c r="AR461" i="35"/>
  <c r="AS461" i="35"/>
  <c r="AT461" i="35"/>
  <c r="AP462" i="35"/>
  <c r="AQ462" i="35"/>
  <c r="AR462" i="35"/>
  <c r="AS462" i="35"/>
  <c r="AT462" i="35"/>
  <c r="AP463" i="35"/>
  <c r="AQ463" i="35"/>
  <c r="AR463" i="35"/>
  <c r="AS463" i="35"/>
  <c r="AT463" i="35"/>
  <c r="AP464" i="35"/>
  <c r="AQ464" i="35"/>
  <c r="AR464" i="35"/>
  <c r="AS464" i="35"/>
  <c r="AT464" i="35"/>
  <c r="AP465" i="35"/>
  <c r="AQ465" i="35"/>
  <c r="AR465" i="35"/>
  <c r="AS465" i="35"/>
  <c r="AT465" i="35"/>
  <c r="AP466" i="35"/>
  <c r="AQ466" i="35"/>
  <c r="AR466" i="35"/>
  <c r="AS466" i="35"/>
  <c r="AT466" i="35"/>
  <c r="AP467" i="35"/>
  <c r="AQ467" i="35"/>
  <c r="AR467" i="35"/>
  <c r="AS467" i="35"/>
  <c r="AT467" i="35"/>
  <c r="AP468" i="35"/>
  <c r="AQ468" i="35"/>
  <c r="AR468" i="35"/>
  <c r="AS468" i="35"/>
  <c r="AT468" i="35"/>
  <c r="AP469" i="35"/>
  <c r="AQ469" i="35"/>
  <c r="AR469" i="35"/>
  <c r="AS469" i="35"/>
  <c r="AT469" i="35"/>
  <c r="AP470" i="35"/>
  <c r="AQ470" i="35"/>
  <c r="AR470" i="35"/>
  <c r="AS470" i="35"/>
  <c r="AT470" i="35"/>
  <c r="AP471" i="35"/>
  <c r="AQ471" i="35"/>
  <c r="AR471" i="35"/>
  <c r="AS471" i="35"/>
  <c r="AT471" i="35"/>
  <c r="AP472" i="35"/>
  <c r="AQ472" i="35"/>
  <c r="AR472" i="35"/>
  <c r="AS472" i="35"/>
  <c r="AT472" i="35"/>
  <c r="AP473" i="35"/>
  <c r="AQ473" i="35"/>
  <c r="AR473" i="35"/>
  <c r="AS473" i="35"/>
  <c r="AT473" i="35"/>
  <c r="AP474" i="35"/>
  <c r="AQ474" i="35"/>
  <c r="AR474" i="35"/>
  <c r="AS474" i="35"/>
  <c r="AT474" i="35"/>
  <c r="AP475" i="35"/>
  <c r="AQ475" i="35"/>
  <c r="AR475" i="35"/>
  <c r="AS475" i="35"/>
  <c r="AT475" i="35"/>
  <c r="AP476" i="35"/>
  <c r="AQ476" i="35"/>
  <c r="AR476" i="35"/>
  <c r="AS476" i="35"/>
  <c r="AT476" i="35"/>
  <c r="AP477" i="35"/>
  <c r="AQ477" i="35"/>
  <c r="AR477" i="35"/>
  <c r="AS477" i="35"/>
  <c r="AT477" i="35"/>
  <c r="AP478" i="35"/>
  <c r="AQ478" i="35"/>
  <c r="AR478" i="35"/>
  <c r="AS478" i="35"/>
  <c r="AT478" i="35"/>
  <c r="AP479" i="35"/>
  <c r="AQ479" i="35"/>
  <c r="AR479" i="35"/>
  <c r="AS479" i="35"/>
  <c r="AT479" i="35"/>
  <c r="AP480" i="35"/>
  <c r="AQ480" i="35"/>
  <c r="AR480" i="35"/>
  <c r="AS480" i="35"/>
  <c r="AT480" i="35"/>
  <c r="AP481" i="35"/>
  <c r="AQ481" i="35"/>
  <c r="AR481" i="35"/>
  <c r="AS481" i="35"/>
  <c r="AT481" i="35"/>
  <c r="AP482" i="35"/>
  <c r="AQ482" i="35"/>
  <c r="AR482" i="35"/>
  <c r="AS482" i="35"/>
  <c r="AT482" i="35"/>
  <c r="AP483" i="35"/>
  <c r="AQ483" i="35"/>
  <c r="AR483" i="35"/>
  <c r="AS483" i="35"/>
  <c r="AT483" i="35"/>
  <c r="AP484" i="35"/>
  <c r="AQ484" i="35"/>
  <c r="AR484" i="35"/>
  <c r="AS484" i="35"/>
  <c r="AT484" i="35"/>
  <c r="AP485" i="35"/>
  <c r="AQ485" i="35"/>
  <c r="AR485" i="35"/>
  <c r="AS485" i="35"/>
  <c r="AT485" i="35"/>
  <c r="AP486" i="35"/>
  <c r="AQ486" i="35"/>
  <c r="AR486" i="35"/>
  <c r="AS486" i="35"/>
  <c r="AT486" i="35"/>
  <c r="AP487" i="35"/>
  <c r="AQ487" i="35"/>
  <c r="AR487" i="35"/>
  <c r="AS487" i="35"/>
  <c r="AT487" i="35"/>
  <c r="AP488" i="35"/>
  <c r="AQ488" i="35"/>
  <c r="AR488" i="35"/>
  <c r="AS488" i="35"/>
  <c r="AT488" i="35"/>
  <c r="AP489" i="35"/>
  <c r="AQ489" i="35"/>
  <c r="AR489" i="35"/>
  <c r="AS489" i="35"/>
  <c r="AT489" i="35"/>
  <c r="AP490" i="35"/>
  <c r="AQ490" i="35"/>
  <c r="AR490" i="35"/>
  <c r="AS490" i="35"/>
  <c r="AT490" i="35"/>
  <c r="AP491" i="35"/>
  <c r="AQ491" i="35"/>
  <c r="AR491" i="35"/>
  <c r="AS491" i="35"/>
  <c r="AT491" i="35"/>
  <c r="AP492" i="35"/>
  <c r="AQ492" i="35"/>
  <c r="AR492" i="35"/>
  <c r="AS492" i="35"/>
  <c r="AT492" i="35"/>
  <c r="AP493" i="35"/>
  <c r="AQ493" i="35"/>
  <c r="AR493" i="35"/>
  <c r="AS493" i="35"/>
  <c r="AT493" i="35"/>
  <c r="AP494" i="35"/>
  <c r="AQ494" i="35"/>
  <c r="AR494" i="35"/>
  <c r="AS494" i="35"/>
  <c r="AT494" i="35"/>
  <c r="AP495" i="35"/>
  <c r="AQ495" i="35"/>
  <c r="AR495" i="35"/>
  <c r="AS495" i="35"/>
  <c r="AT495" i="35"/>
  <c r="AP496" i="35"/>
  <c r="AQ496" i="35"/>
  <c r="AR496" i="35"/>
  <c r="AS496" i="35"/>
  <c r="AT496" i="35"/>
  <c r="AP497" i="35"/>
  <c r="AQ497" i="35"/>
  <c r="AR497" i="35"/>
  <c r="AS497" i="35"/>
  <c r="AT497" i="35"/>
  <c r="AP498" i="35"/>
  <c r="AQ498" i="35"/>
  <c r="AR498" i="35"/>
  <c r="AS498" i="35"/>
  <c r="AT498" i="35"/>
  <c r="AP499" i="35"/>
  <c r="AQ499" i="35"/>
  <c r="AR499" i="35"/>
  <c r="AS499" i="35"/>
  <c r="AT499" i="35"/>
  <c r="AP500" i="35"/>
  <c r="AQ500" i="35"/>
  <c r="AR500" i="35"/>
  <c r="AS500" i="35"/>
  <c r="AT500" i="35"/>
  <c r="AP501" i="35"/>
  <c r="AQ501" i="35"/>
  <c r="AR501" i="35"/>
  <c r="AS501" i="35"/>
  <c r="AT501" i="35"/>
  <c r="AP502" i="35"/>
  <c r="AQ502" i="35"/>
  <c r="AR502" i="35"/>
  <c r="AS502" i="35"/>
  <c r="AT502" i="35"/>
  <c r="AP503" i="35"/>
  <c r="AQ503" i="35"/>
  <c r="AR503" i="35"/>
  <c r="AS503" i="35"/>
  <c r="AT503" i="35"/>
  <c r="AP504" i="35"/>
  <c r="AQ504" i="35"/>
  <c r="AR504" i="35"/>
  <c r="AS504" i="35"/>
  <c r="AT504" i="35"/>
  <c r="AP505" i="35"/>
  <c r="AQ505" i="35"/>
  <c r="AR505" i="35"/>
  <c r="AS505" i="35"/>
  <c r="AT505" i="35"/>
  <c r="AP506" i="35"/>
  <c r="AQ506" i="35"/>
  <c r="AR506" i="35"/>
  <c r="AS506" i="35"/>
  <c r="AT506" i="35"/>
  <c r="AP507" i="35"/>
  <c r="AQ507" i="35"/>
  <c r="AR507" i="35"/>
  <c r="AS507" i="35"/>
  <c r="AT507" i="35"/>
  <c r="AP508" i="35"/>
  <c r="AQ508" i="35"/>
  <c r="AR508" i="35"/>
  <c r="AS508" i="35"/>
  <c r="AT508" i="35"/>
  <c r="AP509" i="35"/>
  <c r="AQ509" i="35"/>
  <c r="AR509" i="35"/>
  <c r="AS509" i="35"/>
  <c r="AT509" i="35"/>
  <c r="AP510" i="35"/>
  <c r="AQ510" i="35"/>
  <c r="AR510" i="35"/>
  <c r="AS510" i="35"/>
  <c r="AT510" i="35"/>
  <c r="AP511" i="35"/>
  <c r="AQ511" i="35"/>
  <c r="AR511" i="35"/>
  <c r="AS511" i="35"/>
  <c r="AT511" i="35"/>
  <c r="AP512" i="35"/>
  <c r="AQ512" i="35"/>
  <c r="AR512" i="35"/>
  <c r="AS512" i="35"/>
  <c r="AT512" i="35"/>
  <c r="AP513" i="35"/>
  <c r="AQ513" i="35"/>
  <c r="AR513" i="35"/>
  <c r="AS513" i="35"/>
  <c r="AT513" i="35"/>
  <c r="AP514" i="35"/>
  <c r="AQ514" i="35"/>
  <c r="AR514" i="35"/>
  <c r="AS514" i="35"/>
  <c r="AT514" i="35"/>
  <c r="AP515" i="35"/>
  <c r="AQ515" i="35"/>
  <c r="AR515" i="35"/>
  <c r="AS515" i="35"/>
  <c r="AT515" i="35"/>
  <c r="AP516" i="35"/>
  <c r="AQ516" i="35"/>
  <c r="AR516" i="35"/>
  <c r="AS516" i="35"/>
  <c r="AT516" i="35"/>
  <c r="AP517" i="35"/>
  <c r="AQ517" i="35"/>
  <c r="AR517" i="35"/>
  <c r="AS517" i="35"/>
  <c r="AT517" i="35"/>
  <c r="AP518" i="35"/>
  <c r="AQ518" i="35"/>
  <c r="AR518" i="35"/>
  <c r="AS518" i="35"/>
  <c r="AT518" i="35"/>
  <c r="AP519" i="35"/>
  <c r="AQ519" i="35"/>
  <c r="AR519" i="35"/>
  <c r="AS519" i="35"/>
  <c r="AT519" i="35"/>
  <c r="AP520" i="35"/>
  <c r="AQ520" i="35"/>
  <c r="AR520" i="35"/>
  <c r="AS520" i="35"/>
  <c r="AT520" i="35"/>
  <c r="AP521" i="35"/>
  <c r="AQ521" i="35"/>
  <c r="AR521" i="35"/>
  <c r="AS521" i="35"/>
  <c r="AT521" i="35"/>
  <c r="AP522" i="35"/>
  <c r="AQ522" i="35"/>
  <c r="AR522" i="35"/>
  <c r="AS522" i="35"/>
  <c r="AT522" i="35"/>
  <c r="AP523" i="35"/>
  <c r="AQ523" i="35"/>
  <c r="AR523" i="35"/>
  <c r="AS523" i="35"/>
  <c r="AT523" i="35"/>
  <c r="AP524" i="35"/>
  <c r="AQ524" i="35"/>
  <c r="AR524" i="35"/>
  <c r="AS524" i="35"/>
  <c r="AT524" i="35"/>
  <c r="AP525" i="35"/>
  <c r="AQ525" i="35"/>
  <c r="AR525" i="35"/>
  <c r="AS525" i="35"/>
  <c r="AT525" i="35"/>
  <c r="AP526" i="35"/>
  <c r="AQ526" i="35"/>
  <c r="AR526" i="35"/>
  <c r="AS526" i="35"/>
  <c r="AT526" i="35"/>
  <c r="AP527" i="35"/>
  <c r="AQ527" i="35"/>
  <c r="AR527" i="35"/>
  <c r="AS527" i="35"/>
  <c r="AT527" i="35"/>
  <c r="AP528" i="35"/>
  <c r="AQ528" i="35"/>
  <c r="AR528" i="35"/>
  <c r="AS528" i="35"/>
  <c r="AT528" i="35"/>
  <c r="AP529" i="35"/>
  <c r="AQ529" i="35"/>
  <c r="AR529" i="35"/>
  <c r="AS529" i="35"/>
  <c r="AT529" i="35"/>
  <c r="AP530" i="35"/>
  <c r="AQ530" i="35"/>
  <c r="AR530" i="35"/>
  <c r="AS530" i="35"/>
  <c r="AT530" i="35"/>
  <c r="AP531" i="35"/>
  <c r="AQ531" i="35"/>
  <c r="AR531" i="35"/>
  <c r="AS531" i="35"/>
  <c r="AT531" i="35"/>
  <c r="AP532" i="35"/>
  <c r="AQ532" i="35"/>
  <c r="AR532" i="35"/>
  <c r="AS532" i="35"/>
  <c r="AT532" i="35"/>
  <c r="AP533" i="35"/>
  <c r="AQ533" i="35"/>
  <c r="AR533" i="35"/>
  <c r="AS533" i="35"/>
  <c r="AT533" i="35"/>
  <c r="AP534" i="35"/>
  <c r="AQ534" i="35"/>
  <c r="AR534" i="35"/>
  <c r="AS534" i="35"/>
  <c r="AT534" i="35"/>
  <c r="AP535" i="35"/>
  <c r="AQ535" i="35"/>
  <c r="AR535" i="35"/>
  <c r="AS535" i="35"/>
  <c r="AT535" i="35"/>
  <c r="AP536" i="35"/>
  <c r="AQ536" i="35"/>
  <c r="AR536" i="35"/>
  <c r="AS536" i="35"/>
  <c r="AT536" i="35"/>
  <c r="AP537" i="35"/>
  <c r="AQ537" i="35"/>
  <c r="AR537" i="35"/>
  <c r="AS537" i="35"/>
  <c r="AT537" i="35"/>
  <c r="AP538" i="35"/>
  <c r="AQ538" i="35"/>
  <c r="AR538" i="35"/>
  <c r="AS538" i="35"/>
  <c r="AT538" i="35"/>
  <c r="AP539" i="35"/>
  <c r="AQ539" i="35"/>
  <c r="AR539" i="35"/>
  <c r="AS539" i="35"/>
  <c r="AT539" i="35"/>
  <c r="AP540" i="35"/>
  <c r="AQ540" i="35"/>
  <c r="AR540" i="35"/>
  <c r="AS540" i="35"/>
  <c r="AT540" i="35"/>
  <c r="AP541" i="35"/>
  <c r="AQ541" i="35"/>
  <c r="AR541" i="35"/>
  <c r="AS541" i="35"/>
  <c r="AT541" i="35"/>
  <c r="AP542" i="35"/>
  <c r="AQ542" i="35"/>
  <c r="AR542" i="35"/>
  <c r="AS542" i="35"/>
  <c r="AT542" i="35"/>
  <c r="AP543" i="35"/>
  <c r="AQ543" i="35"/>
  <c r="AR543" i="35"/>
  <c r="AS543" i="35"/>
  <c r="AT543" i="35"/>
  <c r="AP544" i="35"/>
  <c r="AQ544" i="35"/>
  <c r="AR544" i="35"/>
  <c r="AS544" i="35"/>
  <c r="AT544" i="35"/>
  <c r="AP545" i="35"/>
  <c r="AQ545" i="35"/>
  <c r="AR545" i="35"/>
  <c r="AS545" i="35"/>
  <c r="AT545" i="35"/>
  <c r="AP546" i="35"/>
  <c r="AQ546" i="35"/>
  <c r="AR546" i="35"/>
  <c r="AS546" i="35"/>
  <c r="AT546" i="35"/>
  <c r="AP547" i="35"/>
  <c r="AQ547" i="35"/>
  <c r="AR547" i="35"/>
  <c r="AS547" i="35"/>
  <c r="AT547" i="35"/>
  <c r="AP548" i="35"/>
  <c r="AQ548" i="35"/>
  <c r="AR548" i="35"/>
  <c r="AS548" i="35"/>
  <c r="AT548" i="35"/>
  <c r="AP549" i="35"/>
  <c r="AQ549" i="35"/>
  <c r="AR549" i="35"/>
  <c r="AS549" i="35"/>
  <c r="AT549" i="35"/>
  <c r="AP550" i="35"/>
  <c r="AQ550" i="35"/>
  <c r="AR550" i="35"/>
  <c r="AS550" i="35"/>
  <c r="AT550" i="35"/>
  <c r="AP551" i="35"/>
  <c r="BD19" i="31" s="1"/>
  <c r="AQ551" i="35"/>
  <c r="BE19" i="31" s="1"/>
  <c r="AR551" i="35"/>
  <c r="BF19" i="31" s="1"/>
  <c r="AS551" i="35"/>
  <c r="BG19" i="31" s="1"/>
  <c r="AT551" i="35"/>
  <c r="AP552" i="35"/>
  <c r="AQ552" i="35"/>
  <c r="AR552" i="35"/>
  <c r="AS552" i="35"/>
  <c r="AT552" i="35"/>
  <c r="AP553" i="35"/>
  <c r="AQ553" i="35"/>
  <c r="AR553" i="35"/>
  <c r="AS553" i="35"/>
  <c r="AT553" i="35"/>
  <c r="AP554" i="35"/>
  <c r="AQ554" i="35"/>
  <c r="AR554" i="35"/>
  <c r="AS554" i="35"/>
  <c r="AT554" i="35"/>
  <c r="AP555" i="35"/>
  <c r="AQ555" i="35"/>
  <c r="AR555" i="35"/>
  <c r="AS555" i="35"/>
  <c r="AT555" i="35"/>
  <c r="AP556" i="35"/>
  <c r="AQ556" i="35"/>
  <c r="AR556" i="35"/>
  <c r="AS556" i="35"/>
  <c r="AT556" i="35"/>
  <c r="AP557" i="35"/>
  <c r="BD20" i="31" s="1"/>
  <c r="AQ557" i="35"/>
  <c r="BE20" i="31" s="1"/>
  <c r="AR557" i="35"/>
  <c r="BF20" i="31" s="1"/>
  <c r="AS557" i="35"/>
  <c r="BG20" i="31" s="1"/>
  <c r="AT557" i="35"/>
  <c r="BH20" i="31" s="1"/>
  <c r="AP558" i="35"/>
  <c r="AQ558" i="35"/>
  <c r="AR558" i="35"/>
  <c r="AS558" i="35"/>
  <c r="AT558" i="35"/>
  <c r="AP559" i="35"/>
  <c r="BD40" i="31" s="1"/>
  <c r="AQ559" i="35"/>
  <c r="AR559" i="35"/>
  <c r="BF40" i="31" s="1"/>
  <c r="AS559" i="35"/>
  <c r="BG40" i="31" s="1"/>
  <c r="AT559" i="35"/>
  <c r="BH40" i="31" s="1"/>
  <c r="AP560" i="35"/>
  <c r="BD41" i="31" s="1"/>
  <c r="AQ560" i="35"/>
  <c r="AR560" i="35"/>
  <c r="BF41" i="31" s="1"/>
  <c r="AS560" i="35"/>
  <c r="BG41" i="31" s="1"/>
  <c r="AT560" i="35"/>
  <c r="BH41" i="31" s="1"/>
  <c r="AP561" i="35"/>
  <c r="AQ561" i="35"/>
  <c r="AR561" i="35"/>
  <c r="AS561" i="35"/>
  <c r="AT561" i="35"/>
  <c r="AP562" i="35"/>
  <c r="AQ562" i="35"/>
  <c r="AR562" i="35"/>
  <c r="AS562" i="35"/>
  <c r="AT562" i="35"/>
  <c r="AP563" i="35"/>
  <c r="AQ563" i="35"/>
  <c r="AR563" i="35"/>
  <c r="AS563" i="35"/>
  <c r="AT563" i="35"/>
  <c r="AP564" i="35"/>
  <c r="AQ564" i="35"/>
  <c r="AR564" i="35"/>
  <c r="AS564" i="35"/>
  <c r="AT564" i="35"/>
  <c r="AP565" i="35"/>
  <c r="AQ565" i="35"/>
  <c r="AR565" i="35"/>
  <c r="AS565" i="35"/>
  <c r="AT565" i="35"/>
  <c r="AP566" i="35"/>
  <c r="AQ566" i="35"/>
  <c r="AR566" i="35"/>
  <c r="AS566" i="35"/>
  <c r="AT566" i="35"/>
  <c r="AP567" i="35"/>
  <c r="AQ567" i="35"/>
  <c r="AR567" i="35"/>
  <c r="AS567" i="35"/>
  <c r="AT567" i="35"/>
  <c r="AP568" i="35"/>
  <c r="AQ568" i="35"/>
  <c r="AR568" i="35"/>
  <c r="AS568" i="35"/>
  <c r="AT568" i="35"/>
  <c r="AP569" i="35"/>
  <c r="AQ569" i="35"/>
  <c r="AR569" i="35"/>
  <c r="AS569" i="35"/>
  <c r="AT569" i="35"/>
  <c r="AP570" i="35"/>
  <c r="AQ570" i="35"/>
  <c r="AR570" i="35"/>
  <c r="AS570" i="35"/>
  <c r="AT570" i="35"/>
  <c r="AP571" i="35"/>
  <c r="AQ571" i="35"/>
  <c r="AR571" i="35"/>
  <c r="AS571" i="35"/>
  <c r="AT571" i="35"/>
  <c r="AP572" i="35"/>
  <c r="AQ572" i="35"/>
  <c r="AR572" i="35"/>
  <c r="AS572" i="35"/>
  <c r="AT572" i="35"/>
  <c r="AP573" i="35"/>
  <c r="AQ573" i="35"/>
  <c r="AR573" i="35"/>
  <c r="AS573" i="35"/>
  <c r="AT573" i="35"/>
  <c r="AP574" i="35"/>
  <c r="AQ574" i="35"/>
  <c r="AR574" i="35"/>
  <c r="AS574" i="35"/>
  <c r="AT574" i="35"/>
  <c r="AP575" i="35"/>
  <c r="AQ575" i="35"/>
  <c r="AR575" i="35"/>
  <c r="AS575" i="35"/>
  <c r="AT575" i="35"/>
  <c r="AP576" i="35"/>
  <c r="AQ576" i="35"/>
  <c r="AR576" i="35"/>
  <c r="AS576" i="35"/>
  <c r="AT576" i="35"/>
  <c r="AP577" i="35"/>
  <c r="AQ577" i="35"/>
  <c r="AR577" i="35"/>
  <c r="AS577" i="35"/>
  <c r="AT577" i="35"/>
  <c r="AP578" i="35"/>
  <c r="AQ578" i="35"/>
  <c r="AR578" i="35"/>
  <c r="AS578" i="35"/>
  <c r="AT578" i="35"/>
  <c r="AP579" i="35"/>
  <c r="AQ579" i="35"/>
  <c r="AR579" i="35"/>
  <c r="AS579" i="35"/>
  <c r="AT579" i="35"/>
  <c r="AP580" i="35"/>
  <c r="AQ580" i="35"/>
  <c r="AR580" i="35"/>
  <c r="AS580" i="35"/>
  <c r="AT580" i="35"/>
  <c r="AP581" i="35"/>
  <c r="AQ581" i="35"/>
  <c r="AR581" i="35"/>
  <c r="AS581" i="35"/>
  <c r="AT581" i="35"/>
  <c r="AP582" i="35"/>
  <c r="AQ582" i="35"/>
  <c r="AR582" i="35"/>
  <c r="AS582" i="35"/>
  <c r="AT582" i="35"/>
  <c r="AP583" i="35"/>
  <c r="AQ583" i="35"/>
  <c r="AR583" i="35"/>
  <c r="AS583" i="35"/>
  <c r="AT583" i="35"/>
  <c r="AP584" i="35"/>
  <c r="AQ584" i="35"/>
  <c r="AR584" i="35"/>
  <c r="AS584" i="35"/>
  <c r="AT584" i="35"/>
  <c r="AP585" i="35"/>
  <c r="AQ585" i="35"/>
  <c r="AR585" i="35"/>
  <c r="AS585" i="35"/>
  <c r="AT585" i="35"/>
  <c r="AP586" i="35"/>
  <c r="AQ586" i="35"/>
  <c r="AR586" i="35"/>
  <c r="AS586" i="35"/>
  <c r="AT586" i="35"/>
  <c r="AP587" i="35"/>
  <c r="AQ587" i="35"/>
  <c r="AR587" i="35"/>
  <c r="AS587" i="35"/>
  <c r="AT587" i="35"/>
  <c r="AP588" i="35"/>
  <c r="AQ588" i="35"/>
  <c r="AR588" i="35"/>
  <c r="AS588" i="35"/>
  <c r="AT588" i="35"/>
  <c r="AP589" i="35"/>
  <c r="AQ589" i="35"/>
  <c r="AR589" i="35"/>
  <c r="AS589" i="35"/>
  <c r="AT589" i="35"/>
  <c r="AP590" i="35"/>
  <c r="AQ590" i="35"/>
  <c r="AR590" i="35"/>
  <c r="AS590" i="35"/>
  <c r="AT590" i="35"/>
  <c r="AP591" i="35"/>
  <c r="AQ591" i="35"/>
  <c r="AR591" i="35"/>
  <c r="AS591" i="35"/>
  <c r="AT591" i="35"/>
  <c r="AP592" i="35"/>
  <c r="AQ592" i="35"/>
  <c r="AR592" i="35"/>
  <c r="AS592" i="35"/>
  <c r="AT592" i="35"/>
  <c r="AP593" i="35"/>
  <c r="AQ593" i="35"/>
  <c r="AR593" i="35"/>
  <c r="AS593" i="35"/>
  <c r="AT593" i="35"/>
  <c r="AP594" i="35"/>
  <c r="AQ594" i="35"/>
  <c r="AR594" i="35"/>
  <c r="AS594" i="35"/>
  <c r="AT594" i="35"/>
  <c r="AP595" i="35"/>
  <c r="AQ595" i="35"/>
  <c r="AR595" i="35"/>
  <c r="AS595" i="35"/>
  <c r="AT595" i="35"/>
  <c r="AP596" i="35"/>
  <c r="AQ596" i="35"/>
  <c r="AR596" i="35"/>
  <c r="AS596" i="35"/>
  <c r="AT596" i="35"/>
  <c r="AP597" i="35"/>
  <c r="AQ597" i="35"/>
  <c r="AR597" i="35"/>
  <c r="AS597" i="35"/>
  <c r="AT597" i="35"/>
  <c r="AP598" i="35"/>
  <c r="AQ598" i="35"/>
  <c r="AR598" i="35"/>
  <c r="AS598" i="35"/>
  <c r="AT598" i="35"/>
  <c r="AP599" i="35"/>
  <c r="AQ599" i="35"/>
  <c r="AR599" i="35"/>
  <c r="AS599" i="35"/>
  <c r="AT599" i="35"/>
  <c r="AP600" i="35"/>
  <c r="AQ600" i="35"/>
  <c r="AR600" i="35"/>
  <c r="AS600" i="35"/>
  <c r="AT600" i="35"/>
  <c r="AP601" i="35"/>
  <c r="AQ601" i="35"/>
  <c r="AR601" i="35"/>
  <c r="AS601" i="35"/>
  <c r="AT601" i="35"/>
  <c r="AP602" i="35"/>
  <c r="AQ602" i="35"/>
  <c r="AR602" i="35"/>
  <c r="AS602" i="35"/>
  <c r="AT602" i="35"/>
  <c r="AP603" i="35"/>
  <c r="AQ603" i="35"/>
  <c r="AR603" i="35"/>
  <c r="AS603" i="35"/>
  <c r="AT603" i="35"/>
  <c r="AP604" i="35"/>
  <c r="BD22" i="31" s="1"/>
  <c r="AQ604" i="35"/>
  <c r="BE22" i="31" s="1"/>
  <c r="AR604" i="35"/>
  <c r="BF22" i="31" s="1"/>
  <c r="AS604" i="35"/>
  <c r="BG22" i="31" s="1"/>
  <c r="AT604" i="35"/>
  <c r="BH22" i="31" s="1"/>
  <c r="AP605" i="35"/>
  <c r="BD23" i="31" s="1"/>
  <c r="AQ605" i="35"/>
  <c r="BE23" i="31" s="1"/>
  <c r="AR605" i="35"/>
  <c r="BF23" i="31" s="1"/>
  <c r="AS605" i="35"/>
  <c r="BG23" i="31" s="1"/>
  <c r="AT605" i="35"/>
  <c r="BH23" i="31" s="1"/>
  <c r="AP606" i="35"/>
  <c r="BD24" i="31" s="1"/>
  <c r="AQ606" i="35"/>
  <c r="BE24" i="31" s="1"/>
  <c r="AR606" i="35"/>
  <c r="BF24" i="31" s="1"/>
  <c r="AS606" i="35"/>
  <c r="BG24" i="31" s="1"/>
  <c r="AT606" i="35"/>
  <c r="BH24" i="31" s="1"/>
  <c r="AP607" i="35"/>
  <c r="AQ607" i="35"/>
  <c r="AR607" i="35"/>
  <c r="AS607" i="35"/>
  <c r="AT607" i="35"/>
  <c r="AP608" i="35"/>
  <c r="AQ608" i="35"/>
  <c r="AR608" i="35"/>
  <c r="AS608" i="35"/>
  <c r="AT608" i="35"/>
  <c r="AP609" i="35"/>
  <c r="AQ609" i="35"/>
  <c r="AR609" i="35"/>
  <c r="AS609" i="35"/>
  <c r="AT609" i="35"/>
  <c r="AP610" i="35"/>
  <c r="AQ610" i="35"/>
  <c r="AR610" i="35"/>
  <c r="AS610" i="35"/>
  <c r="AT610" i="35"/>
  <c r="AP611" i="35"/>
  <c r="AQ611" i="35"/>
  <c r="AR611" i="35"/>
  <c r="AS611" i="35"/>
  <c r="AT611" i="35"/>
  <c r="AP612" i="35"/>
  <c r="AQ612" i="35"/>
  <c r="AR612" i="35"/>
  <c r="AS612" i="35"/>
  <c r="AT612" i="35"/>
  <c r="AP613" i="35"/>
  <c r="AQ613" i="35"/>
  <c r="AR613" i="35"/>
  <c r="AS613" i="35"/>
  <c r="AT613" i="35"/>
  <c r="AP614" i="35"/>
  <c r="AQ614" i="35"/>
  <c r="AR614" i="35"/>
  <c r="AS614" i="35"/>
  <c r="AT614" i="35"/>
  <c r="AP615" i="35"/>
  <c r="AQ615" i="35"/>
  <c r="AR615" i="35"/>
  <c r="AS615" i="35"/>
  <c r="AT615" i="35"/>
  <c r="AP616" i="35"/>
  <c r="AQ616" i="35"/>
  <c r="AR616" i="35"/>
  <c r="AS616" i="35"/>
  <c r="AT616" i="35"/>
  <c r="AP617" i="35"/>
  <c r="AQ617" i="35"/>
  <c r="AR617" i="35"/>
  <c r="AS617" i="35"/>
  <c r="AT617" i="35"/>
  <c r="AP618" i="35"/>
  <c r="AQ618" i="35"/>
  <c r="AR618" i="35"/>
  <c r="AS618" i="35"/>
  <c r="AT618" i="35"/>
  <c r="AP619" i="35"/>
  <c r="AQ619" i="35"/>
  <c r="AR619" i="35"/>
  <c r="AS619" i="35"/>
  <c r="AT619" i="35"/>
  <c r="AP620" i="35"/>
  <c r="AQ620" i="35"/>
  <c r="AR620" i="35"/>
  <c r="AS620" i="35"/>
  <c r="AT620" i="35"/>
  <c r="AP621" i="35"/>
  <c r="AQ621" i="35"/>
  <c r="AR621" i="35"/>
  <c r="AS621" i="35"/>
  <c r="AT621" i="35"/>
  <c r="AP622" i="35"/>
  <c r="AQ622" i="35"/>
  <c r="AR622" i="35"/>
  <c r="AS622" i="35"/>
  <c r="AT622" i="35"/>
  <c r="AP623" i="35"/>
  <c r="AQ623" i="35"/>
  <c r="AR623" i="35"/>
  <c r="AS623" i="35"/>
  <c r="AT623" i="35"/>
  <c r="AP624" i="35"/>
  <c r="AQ624" i="35"/>
  <c r="AR624" i="35"/>
  <c r="AS624" i="35"/>
  <c r="AT624" i="35"/>
  <c r="AP625" i="35"/>
  <c r="AQ625" i="35"/>
  <c r="AR625" i="35"/>
  <c r="AS625" i="35"/>
  <c r="AT625" i="35"/>
  <c r="AP626" i="35"/>
  <c r="AQ626" i="35"/>
  <c r="AR626" i="35"/>
  <c r="AS626" i="35"/>
  <c r="AT626" i="35"/>
  <c r="AP627" i="35"/>
  <c r="AQ627" i="35"/>
  <c r="AR627" i="35"/>
  <c r="AS627" i="35"/>
  <c r="AT627" i="35"/>
  <c r="AP628" i="35"/>
  <c r="AQ628" i="35"/>
  <c r="AR628" i="35"/>
  <c r="AS628" i="35"/>
  <c r="AT628" i="35"/>
  <c r="AP629" i="35"/>
  <c r="AQ629" i="35"/>
  <c r="AR629" i="35"/>
  <c r="AS629" i="35"/>
  <c r="AT629" i="35"/>
  <c r="AP630" i="35"/>
  <c r="AQ630" i="35"/>
  <c r="AR630" i="35"/>
  <c r="AS630" i="35"/>
  <c r="AT630" i="35"/>
  <c r="AP631" i="35"/>
  <c r="AQ631" i="35"/>
  <c r="AR631" i="35"/>
  <c r="AS631" i="35"/>
  <c r="AT631" i="35"/>
  <c r="AP632" i="35"/>
  <c r="AQ632" i="35"/>
  <c r="AR632" i="35"/>
  <c r="AS632" i="35"/>
  <c r="AT632" i="35"/>
  <c r="AP633" i="35"/>
  <c r="AQ633" i="35"/>
  <c r="AR633" i="35"/>
  <c r="AS633" i="35"/>
  <c r="AT633" i="35"/>
  <c r="AP634" i="35"/>
  <c r="AQ634" i="35"/>
  <c r="AR634" i="35"/>
  <c r="AS634" i="35"/>
  <c r="AT634" i="35"/>
  <c r="AP635" i="35"/>
  <c r="AQ635" i="35"/>
  <c r="AR635" i="35"/>
  <c r="AS635" i="35"/>
  <c r="AT635" i="35"/>
  <c r="AP636" i="35"/>
  <c r="AQ636" i="35"/>
  <c r="AR636" i="35"/>
  <c r="AS636" i="35"/>
  <c r="AT636" i="35"/>
  <c r="AP637" i="35"/>
  <c r="AQ637" i="35"/>
  <c r="AR637" i="35"/>
  <c r="AS637" i="35"/>
  <c r="AT637" i="35"/>
  <c r="AP638" i="35"/>
  <c r="AQ638" i="35"/>
  <c r="AR638" i="35"/>
  <c r="AS638" i="35"/>
  <c r="AT638" i="35"/>
  <c r="AP639" i="35"/>
  <c r="AQ639" i="35"/>
  <c r="AR639" i="35"/>
  <c r="AS639" i="35"/>
  <c r="AT639" i="35"/>
  <c r="AP640" i="35"/>
  <c r="AQ640" i="35"/>
  <c r="AR640" i="35"/>
  <c r="AS640" i="35"/>
  <c r="AT640" i="35"/>
  <c r="AP641" i="35"/>
  <c r="AQ641" i="35"/>
  <c r="AR641" i="35"/>
  <c r="AS641" i="35"/>
  <c r="AT641" i="35"/>
  <c r="AP642" i="35"/>
  <c r="AQ642" i="35"/>
  <c r="AR642" i="35"/>
  <c r="AS642" i="35"/>
  <c r="AT642" i="35"/>
  <c r="AP643" i="35"/>
  <c r="AQ643" i="35"/>
  <c r="AR643" i="35"/>
  <c r="AS643" i="35"/>
  <c r="AT643" i="35"/>
  <c r="AP644" i="35"/>
  <c r="AQ644" i="35"/>
  <c r="AR644" i="35"/>
  <c r="AS644" i="35"/>
  <c r="AT644" i="35"/>
  <c r="AP645" i="35"/>
  <c r="AQ645" i="35"/>
  <c r="AR645" i="35"/>
  <c r="AS645" i="35"/>
  <c r="AT645" i="35"/>
  <c r="AP646" i="35"/>
  <c r="AQ646" i="35"/>
  <c r="AR646" i="35"/>
  <c r="AS646" i="35"/>
  <c r="AT646" i="35"/>
  <c r="AP647" i="35"/>
  <c r="AQ647" i="35"/>
  <c r="AR647" i="35"/>
  <c r="AS647" i="35"/>
  <c r="AT647" i="35"/>
  <c r="AP648" i="35"/>
  <c r="AQ648" i="35"/>
  <c r="AR648" i="35"/>
  <c r="AS648" i="35"/>
  <c r="AT648" i="35"/>
  <c r="AP649" i="35"/>
  <c r="AQ649" i="35"/>
  <c r="AR649" i="35"/>
  <c r="AS649" i="35"/>
  <c r="AT649" i="35"/>
  <c r="AP650" i="35"/>
  <c r="AQ650" i="35"/>
  <c r="AR650" i="35"/>
  <c r="AS650" i="35"/>
  <c r="AT650" i="35"/>
  <c r="AP651" i="35"/>
  <c r="AQ651" i="35"/>
  <c r="AR651" i="35"/>
  <c r="AS651" i="35"/>
  <c r="AT651" i="35"/>
  <c r="AP652" i="35"/>
  <c r="AQ652" i="35"/>
  <c r="AR652" i="35"/>
  <c r="AS652" i="35"/>
  <c r="AT652" i="35"/>
  <c r="AP653" i="35"/>
  <c r="AQ653" i="35"/>
  <c r="AR653" i="35"/>
  <c r="AS653" i="35"/>
  <c r="AT653" i="35"/>
  <c r="AP654" i="35"/>
  <c r="AQ654" i="35"/>
  <c r="AR654" i="35"/>
  <c r="AS654" i="35"/>
  <c r="AT654" i="35"/>
  <c r="AP655" i="35"/>
  <c r="AQ655" i="35"/>
  <c r="AR655" i="35"/>
  <c r="AS655" i="35"/>
  <c r="AT655" i="35"/>
  <c r="AP656" i="35"/>
  <c r="AQ656" i="35"/>
  <c r="AR656" i="35"/>
  <c r="AS656" i="35"/>
  <c r="AT656" i="35"/>
  <c r="AP657" i="35"/>
  <c r="AQ657" i="35"/>
  <c r="AR657" i="35"/>
  <c r="AS657" i="35"/>
  <c r="AT657" i="35"/>
  <c r="AP658" i="35"/>
  <c r="AQ658" i="35"/>
  <c r="AR658" i="35"/>
  <c r="AS658" i="35"/>
  <c r="AT658" i="35"/>
  <c r="AP659" i="35"/>
  <c r="AQ659" i="35"/>
  <c r="AR659" i="35"/>
  <c r="AS659" i="35"/>
  <c r="AT659" i="35"/>
  <c r="AP660" i="35"/>
  <c r="AQ660" i="35"/>
  <c r="AR660" i="35"/>
  <c r="AS660" i="35"/>
  <c r="AT660" i="35"/>
  <c r="AP661" i="35"/>
  <c r="AQ661" i="35"/>
  <c r="AR661" i="35"/>
  <c r="AS661" i="35"/>
  <c r="AT661" i="35"/>
  <c r="AP662" i="35"/>
  <c r="AQ662" i="35"/>
  <c r="AR662" i="35"/>
  <c r="AS662" i="35"/>
  <c r="AT662" i="35"/>
  <c r="AP663" i="35"/>
  <c r="AQ663" i="35"/>
  <c r="AR663" i="35"/>
  <c r="AS663" i="35"/>
  <c r="AT663" i="35"/>
  <c r="AP664" i="35"/>
  <c r="AQ664" i="35"/>
  <c r="AR664" i="35"/>
  <c r="AS664" i="35"/>
  <c r="AT664" i="35"/>
  <c r="AP665" i="35"/>
  <c r="AQ665" i="35"/>
  <c r="AR665" i="35"/>
  <c r="AS665" i="35"/>
  <c r="AT665" i="35"/>
  <c r="AP666" i="35"/>
  <c r="AQ666" i="35"/>
  <c r="AR666" i="35"/>
  <c r="AS666" i="35"/>
  <c r="AT666" i="35"/>
  <c r="AP667" i="35"/>
  <c r="AQ667" i="35"/>
  <c r="AR667" i="35"/>
  <c r="AS667" i="35"/>
  <c r="AT667" i="35"/>
  <c r="AP668" i="35"/>
  <c r="AQ668" i="35"/>
  <c r="AR668" i="35"/>
  <c r="AS668" i="35"/>
  <c r="AT668" i="35"/>
  <c r="AP669" i="35"/>
  <c r="AQ669" i="35"/>
  <c r="AR669" i="35"/>
  <c r="AS669" i="35"/>
  <c r="AT669" i="35"/>
  <c r="AP670" i="35"/>
  <c r="AQ670" i="35"/>
  <c r="AR670" i="35"/>
  <c r="AS670" i="35"/>
  <c r="AT670" i="35"/>
  <c r="AP671" i="35"/>
  <c r="AQ671" i="35"/>
  <c r="AR671" i="35"/>
  <c r="AS671" i="35"/>
  <c r="AT671" i="35"/>
  <c r="AP672" i="35"/>
  <c r="AQ672" i="35"/>
  <c r="AR672" i="35"/>
  <c r="AS672" i="35"/>
  <c r="AT672" i="35"/>
  <c r="AP673" i="35"/>
  <c r="AQ673" i="35"/>
  <c r="AR673" i="35"/>
  <c r="AS673" i="35"/>
  <c r="AT673" i="35"/>
  <c r="AP674" i="35"/>
  <c r="AQ674" i="35"/>
  <c r="AR674" i="35"/>
  <c r="AS674" i="35"/>
  <c r="AT674" i="35"/>
  <c r="AP675" i="35"/>
  <c r="AQ675" i="35"/>
  <c r="AR675" i="35"/>
  <c r="AS675" i="35"/>
  <c r="AT675" i="35"/>
  <c r="AP676" i="35"/>
  <c r="AQ676" i="35"/>
  <c r="AR676" i="35"/>
  <c r="AS676" i="35"/>
  <c r="AT676" i="35"/>
  <c r="AP677" i="35"/>
  <c r="AQ677" i="35"/>
  <c r="AR677" i="35"/>
  <c r="AS677" i="35"/>
  <c r="AT677" i="35"/>
  <c r="AP678" i="35"/>
  <c r="AQ678" i="35"/>
  <c r="AR678" i="35"/>
  <c r="AS678" i="35"/>
  <c r="AT678" i="35"/>
  <c r="AP679" i="35"/>
  <c r="AQ679" i="35"/>
  <c r="AR679" i="35"/>
  <c r="AS679" i="35"/>
  <c r="AT679" i="35"/>
  <c r="AP680" i="35"/>
  <c r="AQ680" i="35"/>
  <c r="AR680" i="35"/>
  <c r="AS680" i="35"/>
  <c r="AT680" i="35"/>
  <c r="AP681" i="35"/>
  <c r="AQ681" i="35"/>
  <c r="AR681" i="35"/>
  <c r="AS681" i="35"/>
  <c r="AT681" i="35"/>
  <c r="AP682" i="35"/>
  <c r="AQ682" i="35"/>
  <c r="AR682" i="35"/>
  <c r="AS682" i="35"/>
  <c r="AT682" i="35"/>
  <c r="AP683" i="35"/>
  <c r="AQ683" i="35"/>
  <c r="AR683" i="35"/>
  <c r="AS683" i="35"/>
  <c r="AT683" i="35"/>
  <c r="AP684" i="35"/>
  <c r="AQ684" i="35"/>
  <c r="AR684" i="35"/>
  <c r="AS684" i="35"/>
  <c r="AT684" i="35"/>
  <c r="AP685" i="35"/>
  <c r="AQ685" i="35"/>
  <c r="AR685" i="35"/>
  <c r="AS685" i="35"/>
  <c r="AT685" i="35"/>
  <c r="AP686" i="35"/>
  <c r="AQ686" i="35"/>
  <c r="AR686" i="35"/>
  <c r="AS686" i="35"/>
  <c r="AT686" i="35"/>
  <c r="AP687" i="35"/>
  <c r="AQ687" i="35"/>
  <c r="AR687" i="35"/>
  <c r="AS687" i="35"/>
  <c r="AT687" i="35"/>
  <c r="AP688" i="35"/>
  <c r="AQ688" i="35"/>
  <c r="AR688" i="35"/>
  <c r="AS688" i="35"/>
  <c r="AT688" i="35"/>
  <c r="AP689" i="35"/>
  <c r="AQ689" i="35"/>
  <c r="AR689" i="35"/>
  <c r="AS689" i="35"/>
  <c r="AT689" i="35"/>
  <c r="AP690" i="35"/>
  <c r="AQ690" i="35"/>
  <c r="AR690" i="35"/>
  <c r="AS690" i="35"/>
  <c r="AT690" i="35"/>
  <c r="AP691" i="35"/>
  <c r="AQ691" i="35"/>
  <c r="AR691" i="35"/>
  <c r="AS691" i="35"/>
  <c r="AT691" i="35"/>
  <c r="AP692" i="35"/>
  <c r="AQ692" i="35"/>
  <c r="AR692" i="35"/>
  <c r="AS692" i="35"/>
  <c r="AT692" i="35"/>
  <c r="AP693" i="35"/>
  <c r="AQ693" i="35"/>
  <c r="AR693" i="35"/>
  <c r="AS693" i="35"/>
  <c r="AT693" i="35"/>
  <c r="AP694" i="35"/>
  <c r="AQ694" i="35"/>
  <c r="AR694" i="35"/>
  <c r="AS694" i="35"/>
  <c r="AT694" i="35"/>
  <c r="AP695" i="35"/>
  <c r="AQ695" i="35"/>
  <c r="AR695" i="35"/>
  <c r="AS695" i="35"/>
  <c r="AT695" i="35"/>
  <c r="AP696" i="35"/>
  <c r="AQ696" i="35"/>
  <c r="AR696" i="35"/>
  <c r="AS696" i="35"/>
  <c r="AT696" i="35"/>
  <c r="AP697" i="35"/>
  <c r="AQ697" i="35"/>
  <c r="AR697" i="35"/>
  <c r="AS697" i="35"/>
  <c r="AT697" i="35"/>
  <c r="AP698" i="35"/>
  <c r="AQ698" i="35"/>
  <c r="AR698" i="35"/>
  <c r="AS698" i="35"/>
  <c r="AT698" i="35"/>
  <c r="AP699" i="35"/>
  <c r="AQ699" i="35"/>
  <c r="AR699" i="35"/>
  <c r="AS699" i="35"/>
  <c r="AT699" i="35"/>
  <c r="AP700" i="35"/>
  <c r="AQ700" i="35"/>
  <c r="AR700" i="35"/>
  <c r="AS700" i="35"/>
  <c r="AT700" i="35"/>
  <c r="AP701" i="35"/>
  <c r="AQ701" i="35"/>
  <c r="AR701" i="35"/>
  <c r="AS701" i="35"/>
  <c r="AT701" i="35"/>
  <c r="AP702" i="35"/>
  <c r="AQ702" i="35"/>
  <c r="AR702" i="35"/>
  <c r="AS702" i="35"/>
  <c r="AT702" i="35"/>
  <c r="AP703" i="35"/>
  <c r="AQ703" i="35"/>
  <c r="AR703" i="35"/>
  <c r="AS703" i="35"/>
  <c r="AT703" i="35"/>
  <c r="AP704" i="35"/>
  <c r="AQ704" i="35"/>
  <c r="AR704" i="35"/>
  <c r="AS704" i="35"/>
  <c r="AT704" i="35"/>
  <c r="AP705" i="35"/>
  <c r="AQ705" i="35"/>
  <c r="AR705" i="35"/>
  <c r="AS705" i="35"/>
  <c r="AT705" i="35"/>
  <c r="AP706" i="35"/>
  <c r="AQ706" i="35"/>
  <c r="AR706" i="35"/>
  <c r="AS706" i="35"/>
  <c r="AT706" i="35"/>
  <c r="AP707" i="35"/>
  <c r="AQ707" i="35"/>
  <c r="AR707" i="35"/>
  <c r="AS707" i="35"/>
  <c r="AT707" i="35"/>
  <c r="AP708" i="35"/>
  <c r="AQ708" i="35"/>
  <c r="AR708" i="35"/>
  <c r="AS708" i="35"/>
  <c r="AT708" i="35"/>
  <c r="AP709" i="35"/>
  <c r="AQ709" i="35"/>
  <c r="AR709" i="35"/>
  <c r="AS709" i="35"/>
  <c r="AT709" i="35"/>
  <c r="AP710" i="35"/>
  <c r="AQ710" i="35"/>
  <c r="AR710" i="35"/>
  <c r="AS710" i="35"/>
  <c r="AT710" i="35"/>
  <c r="AP711" i="35"/>
  <c r="AQ711" i="35"/>
  <c r="AR711" i="35"/>
  <c r="AS711" i="35"/>
  <c r="AT711" i="35"/>
  <c r="AP712" i="35"/>
  <c r="AQ712" i="35"/>
  <c r="AR712" i="35"/>
  <c r="AS712" i="35"/>
  <c r="AT712" i="35"/>
  <c r="AP713" i="35"/>
  <c r="AQ713" i="35"/>
  <c r="AR713" i="35"/>
  <c r="AS713" i="35"/>
  <c r="AT713" i="35"/>
  <c r="AP714" i="35"/>
  <c r="AQ714" i="35"/>
  <c r="AR714" i="35"/>
  <c r="AS714" i="35"/>
  <c r="AT714" i="35"/>
  <c r="AP715" i="35"/>
  <c r="AQ715" i="35"/>
  <c r="AR715" i="35"/>
  <c r="AS715" i="35"/>
  <c r="AT715" i="35"/>
  <c r="AP716" i="35"/>
  <c r="AQ716" i="35"/>
  <c r="AR716" i="35"/>
  <c r="AS716" i="35"/>
  <c r="AT716" i="35"/>
  <c r="AP717" i="35"/>
  <c r="AQ717" i="35"/>
  <c r="AR717" i="35"/>
  <c r="AS717" i="35"/>
  <c r="AT717" i="35"/>
  <c r="AP718" i="35"/>
  <c r="AQ718" i="35"/>
  <c r="AR718" i="35"/>
  <c r="AS718" i="35"/>
  <c r="AT718" i="35"/>
  <c r="AP719" i="35"/>
  <c r="AQ719" i="35"/>
  <c r="AR719" i="35"/>
  <c r="AS719" i="35"/>
  <c r="AT719" i="35"/>
  <c r="AP720" i="35"/>
  <c r="AQ720" i="35"/>
  <c r="AR720" i="35"/>
  <c r="AS720" i="35"/>
  <c r="AT720" i="35"/>
  <c r="AP721" i="35"/>
  <c r="AQ721" i="35"/>
  <c r="AR721" i="35"/>
  <c r="AS721" i="35"/>
  <c r="AT721" i="35"/>
  <c r="AP722" i="35"/>
  <c r="AQ722" i="35"/>
  <c r="AR722" i="35"/>
  <c r="AS722" i="35"/>
  <c r="AT722" i="35"/>
  <c r="AP723" i="35"/>
  <c r="AQ723" i="35"/>
  <c r="AR723" i="35"/>
  <c r="AS723" i="35"/>
  <c r="AT723" i="35"/>
  <c r="AP724" i="35"/>
  <c r="AQ724" i="35"/>
  <c r="AR724" i="35"/>
  <c r="AS724" i="35"/>
  <c r="AT724" i="35"/>
  <c r="AP725" i="35"/>
  <c r="AQ725" i="35"/>
  <c r="AR725" i="35"/>
  <c r="AS725" i="35"/>
  <c r="AT725" i="35"/>
  <c r="AP726" i="35"/>
  <c r="AQ726" i="35"/>
  <c r="AR726" i="35"/>
  <c r="AS726" i="35"/>
  <c r="AT726" i="35"/>
  <c r="AP727" i="35"/>
  <c r="AQ727" i="35"/>
  <c r="AR727" i="35"/>
  <c r="AS727" i="35"/>
  <c r="AT727" i="35"/>
  <c r="AP728" i="35"/>
  <c r="AQ728" i="35"/>
  <c r="AR728" i="35"/>
  <c r="AS728" i="35"/>
  <c r="AT728" i="35"/>
  <c r="AP729" i="35"/>
  <c r="AQ729" i="35"/>
  <c r="AR729" i="35"/>
  <c r="AS729" i="35"/>
  <c r="AT729" i="35"/>
  <c r="AP730" i="35"/>
  <c r="AQ730" i="35"/>
  <c r="AR730" i="35"/>
  <c r="AS730" i="35"/>
  <c r="AT730" i="35"/>
  <c r="AP731" i="35"/>
  <c r="AQ731" i="35"/>
  <c r="AR731" i="35"/>
  <c r="AS731" i="35"/>
  <c r="AT731" i="35"/>
  <c r="AP732" i="35"/>
  <c r="AQ732" i="35"/>
  <c r="AR732" i="35"/>
  <c r="AS732" i="35"/>
  <c r="AT732" i="35"/>
  <c r="AP733" i="35"/>
  <c r="AQ733" i="35"/>
  <c r="AR733" i="35"/>
  <c r="AS733" i="35"/>
  <c r="AT733" i="35"/>
  <c r="AP734" i="35"/>
  <c r="AQ734" i="35"/>
  <c r="AR734" i="35"/>
  <c r="AS734" i="35"/>
  <c r="AT734" i="35"/>
  <c r="AP735" i="35"/>
  <c r="AQ735" i="35"/>
  <c r="AR735" i="35"/>
  <c r="AS735" i="35"/>
  <c r="AT735" i="35"/>
  <c r="AP736" i="35"/>
  <c r="AQ736" i="35"/>
  <c r="AR736" i="35"/>
  <c r="AS736" i="35"/>
  <c r="AT736" i="35"/>
  <c r="AP737" i="35"/>
  <c r="AQ737" i="35"/>
  <c r="AR737" i="35"/>
  <c r="AS737" i="35"/>
  <c r="AT737" i="35"/>
  <c r="AP738" i="35"/>
  <c r="AQ738" i="35"/>
  <c r="AR738" i="35"/>
  <c r="AS738" i="35"/>
  <c r="AT738" i="35"/>
  <c r="AP739" i="35"/>
  <c r="AQ739" i="35"/>
  <c r="AR739" i="35"/>
  <c r="AS739" i="35"/>
  <c r="AT739" i="35"/>
  <c r="AP740" i="35"/>
  <c r="AQ740" i="35"/>
  <c r="AR740" i="35"/>
  <c r="AS740" i="35"/>
  <c r="AT740" i="35"/>
  <c r="AP741" i="35"/>
  <c r="AQ741" i="35"/>
  <c r="AR741" i="35"/>
  <c r="AS741" i="35"/>
  <c r="AT741" i="35"/>
  <c r="AP742" i="35"/>
  <c r="AQ742" i="35"/>
  <c r="AR742" i="35"/>
  <c r="AS742" i="35"/>
  <c r="AT742" i="35"/>
  <c r="AP743" i="35"/>
  <c r="AQ743" i="35"/>
  <c r="AR743" i="35"/>
  <c r="AS743" i="35"/>
  <c r="AT743" i="35"/>
  <c r="AP744" i="35"/>
  <c r="AQ744" i="35"/>
  <c r="AR744" i="35"/>
  <c r="AS744" i="35"/>
  <c r="AT744" i="35"/>
  <c r="AP745" i="35"/>
  <c r="AQ745" i="35"/>
  <c r="AR745" i="35"/>
  <c r="AS745" i="35"/>
  <c r="AT745" i="35"/>
  <c r="AP746" i="35"/>
  <c r="AQ746" i="35"/>
  <c r="AR746" i="35"/>
  <c r="AS746" i="35"/>
  <c r="AT746" i="35"/>
  <c r="AP747" i="35"/>
  <c r="AQ747" i="35"/>
  <c r="AR747" i="35"/>
  <c r="AS747" i="35"/>
  <c r="AT747" i="35"/>
  <c r="AP748" i="35"/>
  <c r="AQ748" i="35"/>
  <c r="AR748" i="35"/>
  <c r="AS748" i="35"/>
  <c r="AT748" i="35"/>
  <c r="AP749" i="35"/>
  <c r="AQ749" i="35"/>
  <c r="AR749" i="35"/>
  <c r="AS749" i="35"/>
  <c r="AT749" i="35"/>
  <c r="AP750" i="35"/>
  <c r="AQ750" i="35"/>
  <c r="AR750" i="35"/>
  <c r="AS750" i="35"/>
  <c r="AT750" i="35"/>
  <c r="AP751" i="35"/>
  <c r="AQ751" i="35"/>
  <c r="AR751" i="35"/>
  <c r="AS751" i="35"/>
  <c r="AT751" i="35"/>
  <c r="AP752" i="35"/>
  <c r="AQ752" i="35"/>
  <c r="AR752" i="35"/>
  <c r="AS752" i="35"/>
  <c r="AT752" i="35"/>
  <c r="AP753" i="35"/>
  <c r="AQ753" i="35"/>
  <c r="AR753" i="35"/>
  <c r="AS753" i="35"/>
  <c r="AT753" i="35"/>
  <c r="AP754" i="35"/>
  <c r="AQ754" i="35"/>
  <c r="AR754" i="35"/>
  <c r="AS754" i="35"/>
  <c r="AT754" i="35"/>
  <c r="AP755" i="35"/>
  <c r="AQ755" i="35"/>
  <c r="AR755" i="35"/>
  <c r="AS755" i="35"/>
  <c r="AT755" i="35"/>
  <c r="AP756" i="35"/>
  <c r="AQ756" i="35"/>
  <c r="AR756" i="35"/>
  <c r="AS756" i="35"/>
  <c r="AT756" i="35"/>
  <c r="AP757" i="35"/>
  <c r="AQ757" i="35"/>
  <c r="AR757" i="35"/>
  <c r="AS757" i="35"/>
  <c r="AT757" i="35"/>
  <c r="AP758" i="35"/>
  <c r="AQ758" i="35"/>
  <c r="AR758" i="35"/>
  <c r="AS758" i="35"/>
  <c r="AT758" i="35"/>
  <c r="AP759" i="35"/>
  <c r="AQ759" i="35"/>
  <c r="AR759" i="35"/>
  <c r="AS759" i="35"/>
  <c r="AT759" i="35"/>
  <c r="AP760" i="35"/>
  <c r="AQ760" i="35"/>
  <c r="AR760" i="35"/>
  <c r="AS760" i="35"/>
  <c r="AT760" i="35"/>
  <c r="AP761" i="35"/>
  <c r="AQ761" i="35"/>
  <c r="AR761" i="35"/>
  <c r="AS761" i="35"/>
  <c r="AT761" i="35"/>
  <c r="AP762" i="35"/>
  <c r="AQ762" i="35"/>
  <c r="AR762" i="35"/>
  <c r="AS762" i="35"/>
  <c r="AT762" i="35"/>
  <c r="AP763" i="35"/>
  <c r="AQ763" i="35"/>
  <c r="AR763" i="35"/>
  <c r="AS763" i="35"/>
  <c r="AT763" i="35"/>
  <c r="AP764" i="35"/>
  <c r="AQ764" i="35"/>
  <c r="AR764" i="35"/>
  <c r="AS764" i="35"/>
  <c r="AT764" i="35"/>
  <c r="AP765" i="35"/>
  <c r="AQ765" i="35"/>
  <c r="AR765" i="35"/>
  <c r="AS765" i="35"/>
  <c r="AT765" i="35"/>
  <c r="AP766" i="35"/>
  <c r="AQ766" i="35"/>
  <c r="AR766" i="35"/>
  <c r="AS766" i="35"/>
  <c r="AT766" i="35"/>
  <c r="AP767" i="35"/>
  <c r="AQ767" i="35"/>
  <c r="AR767" i="35"/>
  <c r="AS767" i="35"/>
  <c r="AT767" i="35"/>
  <c r="AP768" i="35"/>
  <c r="AQ768" i="35"/>
  <c r="AR768" i="35"/>
  <c r="AS768" i="35"/>
  <c r="AT768" i="35"/>
  <c r="AP769" i="35"/>
  <c r="AQ769" i="35"/>
  <c r="AR769" i="35"/>
  <c r="AS769" i="35"/>
  <c r="AT769" i="35"/>
  <c r="AP770" i="35"/>
  <c r="AQ770" i="35"/>
  <c r="AR770" i="35"/>
  <c r="AS770" i="35"/>
  <c r="AT770" i="35"/>
  <c r="AP771" i="35"/>
  <c r="AQ771" i="35"/>
  <c r="AR771" i="35"/>
  <c r="AS771" i="35"/>
  <c r="AT771" i="35"/>
  <c r="AP772" i="35"/>
  <c r="AQ772" i="35"/>
  <c r="AR772" i="35"/>
  <c r="AS772" i="35"/>
  <c r="AT772" i="35"/>
  <c r="AP773" i="35"/>
  <c r="AQ773" i="35"/>
  <c r="AR773" i="35"/>
  <c r="AS773" i="35"/>
  <c r="AT773" i="35"/>
  <c r="AP774" i="35"/>
  <c r="AQ774" i="35"/>
  <c r="AR774" i="35"/>
  <c r="AS774" i="35"/>
  <c r="AT774" i="35"/>
  <c r="AP775" i="35"/>
  <c r="AQ775" i="35"/>
  <c r="AR775" i="35"/>
  <c r="AS775" i="35"/>
  <c r="AT775" i="35"/>
  <c r="AP776" i="35"/>
  <c r="AQ776" i="35"/>
  <c r="AR776" i="35"/>
  <c r="AS776" i="35"/>
  <c r="AT776" i="35"/>
  <c r="AP777" i="35"/>
  <c r="AQ777" i="35"/>
  <c r="AR777" i="35"/>
  <c r="AS777" i="35"/>
  <c r="AT777" i="35"/>
  <c r="AP778" i="35"/>
  <c r="AQ778" i="35"/>
  <c r="AR778" i="35"/>
  <c r="AS778" i="35"/>
  <c r="AT778" i="35"/>
  <c r="AP779" i="35"/>
  <c r="AQ779" i="35"/>
  <c r="AR779" i="35"/>
  <c r="AS779" i="35"/>
  <c r="AT779" i="35"/>
  <c r="AP780" i="35"/>
  <c r="AQ780" i="35"/>
  <c r="AR780" i="35"/>
  <c r="AS780" i="35"/>
  <c r="AT780" i="35"/>
  <c r="AP781" i="35"/>
  <c r="AQ781" i="35"/>
  <c r="AR781" i="35"/>
  <c r="AS781" i="35"/>
  <c r="AT781" i="35"/>
  <c r="AP782" i="35"/>
  <c r="AQ782" i="35"/>
  <c r="AR782" i="35"/>
  <c r="AS782" i="35"/>
  <c r="AT782" i="35"/>
  <c r="AP783" i="35"/>
  <c r="AQ783" i="35"/>
  <c r="AR783" i="35"/>
  <c r="AS783" i="35"/>
  <c r="AT783" i="35"/>
  <c r="AP784" i="35"/>
  <c r="AQ784" i="35"/>
  <c r="AR784" i="35"/>
  <c r="AS784" i="35"/>
  <c r="AT784" i="35"/>
  <c r="AP785" i="35"/>
  <c r="AQ785" i="35"/>
  <c r="AR785" i="35"/>
  <c r="AS785" i="35"/>
  <c r="AT785" i="35"/>
  <c r="AP786" i="35"/>
  <c r="AQ786" i="35"/>
  <c r="AR786" i="35"/>
  <c r="AS786" i="35"/>
  <c r="AT786" i="35"/>
  <c r="AP787" i="35"/>
  <c r="AQ787" i="35"/>
  <c r="AR787" i="35"/>
  <c r="AS787" i="35"/>
  <c r="AT787" i="35"/>
  <c r="AP788" i="35"/>
  <c r="AQ788" i="35"/>
  <c r="AR788" i="35"/>
  <c r="AS788" i="35"/>
  <c r="AT788" i="35"/>
  <c r="AP789" i="35"/>
  <c r="AQ789" i="35"/>
  <c r="AR789" i="35"/>
  <c r="AS789" i="35"/>
  <c r="AT789" i="35"/>
  <c r="AP790" i="35"/>
  <c r="AQ790" i="35"/>
  <c r="AR790" i="35"/>
  <c r="AS790" i="35"/>
  <c r="AT790" i="35"/>
  <c r="AP791" i="35"/>
  <c r="AQ791" i="35"/>
  <c r="AR791" i="35"/>
  <c r="AS791" i="35"/>
  <c r="AT791" i="35"/>
  <c r="AP792" i="35"/>
  <c r="AQ792" i="35"/>
  <c r="AR792" i="35"/>
  <c r="AS792" i="35"/>
  <c r="AT792" i="35"/>
  <c r="AP793" i="35"/>
  <c r="AQ793" i="35"/>
  <c r="AR793" i="35"/>
  <c r="AS793" i="35"/>
  <c r="AT793" i="35"/>
  <c r="AP794" i="35"/>
  <c r="AQ794" i="35"/>
  <c r="AR794" i="35"/>
  <c r="AS794" i="35"/>
  <c r="AT794" i="35"/>
  <c r="AP795" i="35"/>
  <c r="AQ795" i="35"/>
  <c r="AR795" i="35"/>
  <c r="AS795" i="35"/>
  <c r="AT795" i="35"/>
  <c r="AP796" i="35"/>
  <c r="AQ796" i="35"/>
  <c r="AR796" i="35"/>
  <c r="AS796" i="35"/>
  <c r="AT796" i="35"/>
  <c r="AP797" i="35"/>
  <c r="AQ797" i="35"/>
  <c r="AR797" i="35"/>
  <c r="AS797" i="35"/>
  <c r="AT797" i="35"/>
  <c r="AP798" i="35"/>
  <c r="AQ798" i="35"/>
  <c r="AR798" i="35"/>
  <c r="AS798" i="35"/>
  <c r="AT798" i="35"/>
  <c r="AP799" i="35"/>
  <c r="AQ799" i="35"/>
  <c r="AR799" i="35"/>
  <c r="AS799" i="35"/>
  <c r="AT799" i="35"/>
  <c r="AP800" i="35"/>
  <c r="AQ800" i="35"/>
  <c r="AR800" i="35"/>
  <c r="AS800" i="35"/>
  <c r="AT800" i="35"/>
  <c r="AP801" i="35"/>
  <c r="AQ801" i="35"/>
  <c r="AR801" i="35"/>
  <c r="AS801" i="35"/>
  <c r="AT801" i="35"/>
  <c r="AP802" i="35"/>
  <c r="AQ802" i="35"/>
  <c r="AR802" i="35"/>
  <c r="AS802" i="35"/>
  <c r="AT802" i="35"/>
  <c r="AP803" i="35"/>
  <c r="AQ803" i="35"/>
  <c r="AR803" i="35"/>
  <c r="AS803" i="35"/>
  <c r="AT803" i="35"/>
  <c r="AP804" i="35"/>
  <c r="AQ804" i="35"/>
  <c r="AR804" i="35"/>
  <c r="AS804" i="35"/>
  <c r="AT804" i="35"/>
  <c r="AP805" i="35"/>
  <c r="AQ805" i="35"/>
  <c r="AR805" i="35"/>
  <c r="AS805" i="35"/>
  <c r="AT805" i="35"/>
  <c r="AP806" i="35"/>
  <c r="AQ806" i="35"/>
  <c r="AR806" i="35"/>
  <c r="AS806" i="35"/>
  <c r="AT806" i="35"/>
  <c r="AP807" i="35"/>
  <c r="AQ807" i="35"/>
  <c r="AR807" i="35"/>
  <c r="AS807" i="35"/>
  <c r="AT807" i="35"/>
  <c r="AP808" i="35"/>
  <c r="AQ808" i="35"/>
  <c r="AR808" i="35"/>
  <c r="AS808" i="35"/>
  <c r="AT808" i="35"/>
  <c r="AP809" i="35"/>
  <c r="AQ809" i="35"/>
  <c r="AR809" i="35"/>
  <c r="AS809" i="35"/>
  <c r="AT809" i="35"/>
  <c r="AP810" i="35"/>
  <c r="AQ810" i="35"/>
  <c r="AR810" i="35"/>
  <c r="AS810" i="35"/>
  <c r="AT810" i="35"/>
  <c r="AP811" i="35"/>
  <c r="AQ811" i="35"/>
  <c r="AR811" i="35"/>
  <c r="AS811" i="35"/>
  <c r="AT811" i="35"/>
  <c r="AP812" i="35"/>
  <c r="AQ812" i="35"/>
  <c r="AR812" i="35"/>
  <c r="AS812" i="35"/>
  <c r="AT812" i="35"/>
  <c r="AP813" i="35"/>
  <c r="AQ813" i="35"/>
  <c r="AR813" i="35"/>
  <c r="AS813" i="35"/>
  <c r="AT813" i="35"/>
  <c r="AP814" i="35"/>
  <c r="AQ814" i="35"/>
  <c r="AR814" i="35"/>
  <c r="AS814" i="35"/>
  <c r="AT814" i="35"/>
  <c r="AP815" i="35"/>
  <c r="AQ815" i="35"/>
  <c r="AR815" i="35"/>
  <c r="AS815" i="35"/>
  <c r="AT815" i="35"/>
  <c r="AP816" i="35"/>
  <c r="AQ816" i="35"/>
  <c r="AR816" i="35"/>
  <c r="AS816" i="35"/>
  <c r="AT816" i="35"/>
  <c r="AP817" i="35"/>
  <c r="AQ817" i="35"/>
  <c r="AR817" i="35"/>
  <c r="AS817" i="35"/>
  <c r="AT817" i="35"/>
  <c r="AP818" i="35"/>
  <c r="AQ818" i="35"/>
  <c r="AR818" i="35"/>
  <c r="AS818" i="35"/>
  <c r="AT818" i="35"/>
  <c r="AP819" i="35"/>
  <c r="AQ819" i="35"/>
  <c r="AR819" i="35"/>
  <c r="AS819" i="35"/>
  <c r="AT819" i="35"/>
  <c r="AP820" i="35"/>
  <c r="AQ820" i="35"/>
  <c r="AR820" i="35"/>
  <c r="AS820" i="35"/>
  <c r="AT820" i="35"/>
  <c r="AP821" i="35"/>
  <c r="AQ821" i="35"/>
  <c r="AR821" i="35"/>
  <c r="AS821" i="35"/>
  <c r="AT821" i="35"/>
  <c r="AP822" i="35"/>
  <c r="AQ822" i="35"/>
  <c r="AR822" i="35"/>
  <c r="AS822" i="35"/>
  <c r="AT822" i="35"/>
  <c r="AP823" i="35"/>
  <c r="AQ823" i="35"/>
  <c r="AR823" i="35"/>
  <c r="AS823" i="35"/>
  <c r="AT823" i="35"/>
  <c r="AP824" i="35"/>
  <c r="AQ824" i="35"/>
  <c r="AR824" i="35"/>
  <c r="AS824" i="35"/>
  <c r="AT824" i="35"/>
  <c r="AP825" i="35"/>
  <c r="AQ825" i="35"/>
  <c r="AR825" i="35"/>
  <c r="AS825" i="35"/>
  <c r="AT825" i="35"/>
  <c r="AP826" i="35"/>
  <c r="AQ826" i="35"/>
  <c r="AR826" i="35"/>
  <c r="AS826" i="35"/>
  <c r="AT826" i="35"/>
  <c r="AP827" i="35"/>
  <c r="AQ827" i="35"/>
  <c r="AR827" i="35"/>
  <c r="AS827" i="35"/>
  <c r="AT827" i="35"/>
  <c r="AP828" i="35"/>
  <c r="AQ828" i="35"/>
  <c r="AR828" i="35"/>
  <c r="AS828" i="35"/>
  <c r="AT828" i="35"/>
  <c r="AP829" i="35"/>
  <c r="AQ829" i="35"/>
  <c r="AR829" i="35"/>
  <c r="AS829" i="35"/>
  <c r="AT829" i="35"/>
  <c r="AP830" i="35"/>
  <c r="AQ830" i="35"/>
  <c r="AR830" i="35"/>
  <c r="AS830" i="35"/>
  <c r="AT830" i="35"/>
  <c r="AP831" i="35"/>
  <c r="AQ831" i="35"/>
  <c r="AR831" i="35"/>
  <c r="AS831" i="35"/>
  <c r="AT831" i="35"/>
  <c r="AP832" i="35"/>
  <c r="AQ832" i="35"/>
  <c r="AR832" i="35"/>
  <c r="AS832" i="35"/>
  <c r="AT832" i="35"/>
  <c r="AP833" i="35"/>
  <c r="AQ833" i="35"/>
  <c r="AR833" i="35"/>
  <c r="AS833" i="35"/>
  <c r="AT833" i="35"/>
  <c r="AP834" i="35"/>
  <c r="AQ834" i="35"/>
  <c r="AR834" i="35"/>
  <c r="AS834" i="35"/>
  <c r="AT834" i="35"/>
  <c r="AP835" i="35"/>
  <c r="AQ835" i="35"/>
  <c r="AR835" i="35"/>
  <c r="AS835" i="35"/>
  <c r="AT835" i="35"/>
  <c r="AP836" i="35"/>
  <c r="AQ836" i="35"/>
  <c r="AR836" i="35"/>
  <c r="AS836" i="35"/>
  <c r="AT836" i="35"/>
  <c r="AP837" i="35"/>
  <c r="AQ837" i="35"/>
  <c r="AR837" i="35"/>
  <c r="AS837" i="35"/>
  <c r="AT837" i="35"/>
  <c r="AP838" i="35"/>
  <c r="AQ838" i="35"/>
  <c r="AR838" i="35"/>
  <c r="AS838" i="35"/>
  <c r="AT838" i="35"/>
  <c r="AP839" i="35"/>
  <c r="AQ839" i="35"/>
  <c r="AR839" i="35"/>
  <c r="AS839" i="35"/>
  <c r="AT839" i="35"/>
  <c r="AP840" i="35"/>
  <c r="AQ840" i="35"/>
  <c r="AR840" i="35"/>
  <c r="AS840" i="35"/>
  <c r="AT840" i="35"/>
  <c r="AP841" i="35"/>
  <c r="AQ841" i="35"/>
  <c r="AR841" i="35"/>
  <c r="AS841" i="35"/>
  <c r="AT841" i="35"/>
  <c r="AP842" i="35"/>
  <c r="AQ842" i="35"/>
  <c r="AR842" i="35"/>
  <c r="AS842" i="35"/>
  <c r="AT842" i="35"/>
  <c r="AP843" i="35"/>
  <c r="AQ843" i="35"/>
  <c r="AR843" i="35"/>
  <c r="AS843" i="35"/>
  <c r="AT843" i="35"/>
  <c r="AP844" i="35"/>
  <c r="AQ844" i="35"/>
  <c r="AR844" i="35"/>
  <c r="AS844" i="35"/>
  <c r="AT844" i="35"/>
  <c r="AP845" i="35"/>
  <c r="AQ845" i="35"/>
  <c r="AR845" i="35"/>
  <c r="AS845" i="35"/>
  <c r="AT845" i="35"/>
  <c r="AP846" i="35"/>
  <c r="AQ846" i="35"/>
  <c r="AR846" i="35"/>
  <c r="AS846" i="35"/>
  <c r="AT846" i="35"/>
  <c r="AP847" i="35"/>
  <c r="AQ847" i="35"/>
  <c r="AR847" i="35"/>
  <c r="AS847" i="35"/>
  <c r="AT847" i="35"/>
  <c r="AP848" i="35"/>
  <c r="AQ848" i="35"/>
  <c r="AR848" i="35"/>
  <c r="AS848" i="35"/>
  <c r="AT848" i="35"/>
  <c r="AP849" i="35"/>
  <c r="AQ849" i="35"/>
  <c r="AR849" i="35"/>
  <c r="AS849" i="35"/>
  <c r="AT849" i="35"/>
  <c r="AP850" i="35"/>
  <c r="AQ850" i="35"/>
  <c r="AR850" i="35"/>
  <c r="AS850" i="35"/>
  <c r="AT850" i="35"/>
  <c r="AP851" i="35"/>
  <c r="AQ851" i="35"/>
  <c r="AR851" i="35"/>
  <c r="AS851" i="35"/>
  <c r="AT851" i="35"/>
  <c r="AP852" i="35"/>
  <c r="AQ852" i="35"/>
  <c r="AR852" i="35"/>
  <c r="AS852" i="35"/>
  <c r="AT852" i="35"/>
  <c r="AP853" i="35"/>
  <c r="AQ853" i="35"/>
  <c r="AR853" i="35"/>
  <c r="AS853" i="35"/>
  <c r="AT853" i="35"/>
  <c r="AP854" i="35"/>
  <c r="AQ854" i="35"/>
  <c r="AR854" i="35"/>
  <c r="AS854" i="35"/>
  <c r="AT854" i="35"/>
  <c r="AP855" i="35"/>
  <c r="AQ855" i="35"/>
  <c r="AR855" i="35"/>
  <c r="AS855" i="35"/>
  <c r="AT855" i="35"/>
  <c r="AP856" i="35"/>
  <c r="AQ856" i="35"/>
  <c r="AR856" i="35"/>
  <c r="AS856" i="35"/>
  <c r="AT856" i="35"/>
  <c r="AP857" i="35"/>
  <c r="AQ857" i="35"/>
  <c r="AR857" i="35"/>
  <c r="AS857" i="35"/>
  <c r="AT857" i="35"/>
  <c r="AP858" i="35"/>
  <c r="AQ858" i="35"/>
  <c r="AR858" i="35"/>
  <c r="AS858" i="35"/>
  <c r="AT858" i="35"/>
  <c r="AP859" i="35"/>
  <c r="AQ859" i="35"/>
  <c r="AR859" i="35"/>
  <c r="AS859" i="35"/>
  <c r="AT859" i="35"/>
  <c r="AP860" i="35"/>
  <c r="AQ860" i="35"/>
  <c r="AR860" i="35"/>
  <c r="AS860" i="35"/>
  <c r="AT860" i="35"/>
  <c r="AP861" i="35"/>
  <c r="AQ861" i="35"/>
  <c r="AR861" i="35"/>
  <c r="AS861" i="35"/>
  <c r="AT861" i="35"/>
  <c r="AP862" i="35"/>
  <c r="AQ862" i="35"/>
  <c r="AR862" i="35"/>
  <c r="AS862" i="35"/>
  <c r="AT862" i="35"/>
  <c r="AP863" i="35"/>
  <c r="AQ863" i="35"/>
  <c r="AR863" i="35"/>
  <c r="AS863" i="35"/>
  <c r="AT863" i="35"/>
  <c r="AP864" i="35"/>
  <c r="AQ864" i="35"/>
  <c r="AR864" i="35"/>
  <c r="AS864" i="35"/>
  <c r="AT864" i="35"/>
  <c r="AP865" i="35"/>
  <c r="AQ865" i="35"/>
  <c r="AR865" i="35"/>
  <c r="AS865" i="35"/>
  <c r="AT865" i="35"/>
  <c r="AP866" i="35"/>
  <c r="AQ866" i="35"/>
  <c r="AR866" i="35"/>
  <c r="AS866" i="35"/>
  <c r="AT866" i="35"/>
  <c r="AP867" i="35"/>
  <c r="AQ867" i="35"/>
  <c r="AR867" i="35"/>
  <c r="AS867" i="35"/>
  <c r="AT867" i="35"/>
  <c r="AP868" i="35"/>
  <c r="AQ868" i="35"/>
  <c r="AR868" i="35"/>
  <c r="AS868" i="35"/>
  <c r="AT868" i="35"/>
  <c r="AP869" i="35"/>
  <c r="AQ869" i="35"/>
  <c r="AR869" i="35"/>
  <c r="AS869" i="35"/>
  <c r="AT869" i="35"/>
  <c r="AP870" i="35"/>
  <c r="AQ870" i="35"/>
  <c r="AR870" i="35"/>
  <c r="AS870" i="35"/>
  <c r="AT870" i="35"/>
  <c r="AP871" i="35"/>
  <c r="AQ871" i="35"/>
  <c r="AR871" i="35"/>
  <c r="AS871" i="35"/>
  <c r="AT871" i="35"/>
  <c r="AP872" i="35"/>
  <c r="AQ872" i="35"/>
  <c r="AR872" i="35"/>
  <c r="AS872" i="35"/>
  <c r="AT872" i="35"/>
  <c r="AP873" i="35"/>
  <c r="AQ873" i="35"/>
  <c r="AR873" i="35"/>
  <c r="AS873" i="35"/>
  <c r="AT873" i="35"/>
  <c r="AP874" i="35"/>
  <c r="AQ874" i="35"/>
  <c r="AR874" i="35"/>
  <c r="AS874" i="35"/>
  <c r="AT874" i="35"/>
  <c r="AP875" i="35"/>
  <c r="AQ875" i="35"/>
  <c r="AR875" i="35"/>
  <c r="AS875" i="35"/>
  <c r="AT875" i="35"/>
  <c r="AP876" i="35"/>
  <c r="AQ876" i="35"/>
  <c r="AR876" i="35"/>
  <c r="AS876" i="35"/>
  <c r="AT876" i="35"/>
  <c r="AP877" i="35"/>
  <c r="AQ877" i="35"/>
  <c r="AR877" i="35"/>
  <c r="AS877" i="35"/>
  <c r="AT877" i="35"/>
  <c r="AP878" i="35"/>
  <c r="AQ878" i="35"/>
  <c r="AR878" i="35"/>
  <c r="AS878" i="35"/>
  <c r="AT878" i="35"/>
  <c r="AP879" i="35"/>
  <c r="AQ879" i="35"/>
  <c r="AR879" i="35"/>
  <c r="AS879" i="35"/>
  <c r="AT879" i="35"/>
  <c r="AP880" i="35"/>
  <c r="AQ880" i="35"/>
  <c r="AR880" i="35"/>
  <c r="AS880" i="35"/>
  <c r="AT880" i="35"/>
  <c r="AP881" i="35"/>
  <c r="AQ881" i="35"/>
  <c r="AR881" i="35"/>
  <c r="AS881" i="35"/>
  <c r="AT881" i="35"/>
  <c r="AP882" i="35"/>
  <c r="AQ882" i="35"/>
  <c r="AR882" i="35"/>
  <c r="AS882" i="35"/>
  <c r="AT882" i="35"/>
  <c r="AP883" i="35"/>
  <c r="AQ883" i="35"/>
  <c r="AR883" i="35"/>
  <c r="AS883" i="35"/>
  <c r="AT883" i="35"/>
  <c r="AP884" i="35"/>
  <c r="AQ884" i="35"/>
  <c r="AR884" i="35"/>
  <c r="AS884" i="35"/>
  <c r="AT884" i="35"/>
  <c r="AP885" i="35"/>
  <c r="AQ885" i="35"/>
  <c r="AR885" i="35"/>
  <c r="AS885" i="35"/>
  <c r="AT885" i="35"/>
  <c r="AP886" i="35"/>
  <c r="AQ886" i="35"/>
  <c r="AR886" i="35"/>
  <c r="AS886" i="35"/>
  <c r="AT886" i="35"/>
  <c r="AP887" i="35"/>
  <c r="AQ887" i="35"/>
  <c r="AR887" i="35"/>
  <c r="AS887" i="35"/>
  <c r="AT887" i="35"/>
  <c r="AP888" i="35"/>
  <c r="AQ888" i="35"/>
  <c r="AR888" i="35"/>
  <c r="AS888" i="35"/>
  <c r="AT888" i="35"/>
  <c r="AP889" i="35"/>
  <c r="AQ889" i="35"/>
  <c r="AR889" i="35"/>
  <c r="AS889" i="35"/>
  <c r="AT889" i="35"/>
  <c r="AP890" i="35"/>
  <c r="AQ890" i="35"/>
  <c r="AR890" i="35"/>
  <c r="AS890" i="35"/>
  <c r="AT890" i="35"/>
  <c r="AP891" i="35"/>
  <c r="AQ891" i="35"/>
  <c r="AR891" i="35"/>
  <c r="AS891" i="35"/>
  <c r="AT891" i="35"/>
  <c r="AP892" i="35"/>
  <c r="AQ892" i="35"/>
  <c r="AR892" i="35"/>
  <c r="AS892" i="35"/>
  <c r="AT892" i="35"/>
  <c r="AP893" i="35"/>
  <c r="AQ893" i="35"/>
  <c r="AR893" i="35"/>
  <c r="AS893" i="35"/>
  <c r="AT893" i="35"/>
  <c r="AP894" i="35"/>
  <c r="AQ894" i="35"/>
  <c r="AR894" i="35"/>
  <c r="AS894" i="35"/>
  <c r="AT894" i="35"/>
  <c r="AP895" i="35"/>
  <c r="AQ895" i="35"/>
  <c r="AR895" i="35"/>
  <c r="AS895" i="35"/>
  <c r="AT895" i="35"/>
  <c r="AP896" i="35"/>
  <c r="AQ896" i="35"/>
  <c r="AR896" i="35"/>
  <c r="AS896" i="35"/>
  <c r="AT896" i="35"/>
  <c r="AP897" i="35"/>
  <c r="AQ897" i="35"/>
  <c r="AR897" i="35"/>
  <c r="AS897" i="35"/>
  <c r="AT897" i="35"/>
  <c r="AP898" i="35"/>
  <c r="AQ898" i="35"/>
  <c r="AR898" i="35"/>
  <c r="AS898" i="35"/>
  <c r="AT898" i="35"/>
  <c r="AP899" i="35"/>
  <c r="AQ899" i="35"/>
  <c r="AR899" i="35"/>
  <c r="AS899" i="35"/>
  <c r="AT899" i="35"/>
  <c r="AP900" i="35"/>
  <c r="AQ900" i="35"/>
  <c r="AR900" i="35"/>
  <c r="AS900" i="35"/>
  <c r="AT900" i="35"/>
  <c r="AP901" i="35"/>
  <c r="AQ901" i="35"/>
  <c r="AR901" i="35"/>
  <c r="AS901" i="35"/>
  <c r="AT901" i="35"/>
  <c r="AP902" i="35"/>
  <c r="AQ902" i="35"/>
  <c r="AR902" i="35"/>
  <c r="AS902" i="35"/>
  <c r="AT902" i="35"/>
  <c r="AP903" i="35"/>
  <c r="AQ903" i="35"/>
  <c r="AR903" i="35"/>
  <c r="AS903" i="35"/>
  <c r="AT903" i="35"/>
  <c r="AP904" i="35"/>
  <c r="AQ904" i="35"/>
  <c r="AR904" i="35"/>
  <c r="AS904" i="35"/>
  <c r="AT904" i="35"/>
  <c r="AP905" i="35"/>
  <c r="AQ905" i="35"/>
  <c r="AR905" i="35"/>
  <c r="AS905" i="35"/>
  <c r="AT905" i="35"/>
  <c r="AP906" i="35"/>
  <c r="AQ906" i="35"/>
  <c r="AR906" i="35"/>
  <c r="AS906" i="35"/>
  <c r="AT906" i="35"/>
  <c r="AP907" i="35"/>
  <c r="AQ907" i="35"/>
  <c r="AR907" i="35"/>
  <c r="AS907" i="35"/>
  <c r="AT907" i="35"/>
  <c r="AP908" i="35"/>
  <c r="AQ908" i="35"/>
  <c r="AR908" i="35"/>
  <c r="AS908" i="35"/>
  <c r="AT908" i="35"/>
  <c r="AP909" i="35"/>
  <c r="AQ909" i="35"/>
  <c r="AR909" i="35"/>
  <c r="AS909" i="35"/>
  <c r="AT909" i="35"/>
  <c r="AP910" i="35"/>
  <c r="AQ910" i="35"/>
  <c r="AR910" i="35"/>
  <c r="AS910" i="35"/>
  <c r="AT910" i="35"/>
  <c r="AP911" i="35"/>
  <c r="AQ911" i="35"/>
  <c r="AR911" i="35"/>
  <c r="AS911" i="35"/>
  <c r="AT911" i="35"/>
  <c r="AP912" i="35"/>
  <c r="AQ912" i="35"/>
  <c r="AR912" i="35"/>
  <c r="AS912" i="35"/>
  <c r="AT912" i="35"/>
  <c r="AP913" i="35"/>
  <c r="AQ913" i="35"/>
  <c r="AR913" i="35"/>
  <c r="AS913" i="35"/>
  <c r="AT913" i="35"/>
  <c r="AP914" i="35"/>
  <c r="AQ914" i="35"/>
  <c r="AR914" i="35"/>
  <c r="AS914" i="35"/>
  <c r="AT914" i="35"/>
  <c r="AP915" i="35"/>
  <c r="AQ915" i="35"/>
  <c r="AR915" i="35"/>
  <c r="AS915" i="35"/>
  <c r="AT915" i="35"/>
  <c r="AP916" i="35"/>
  <c r="AQ916" i="35"/>
  <c r="AR916" i="35"/>
  <c r="AS916" i="35"/>
  <c r="AT916" i="35"/>
  <c r="AP917" i="35"/>
  <c r="AQ917" i="35"/>
  <c r="AR917" i="35"/>
  <c r="AS917" i="35"/>
  <c r="AT917" i="35"/>
  <c r="AP918" i="35"/>
  <c r="AQ918" i="35"/>
  <c r="AR918" i="35"/>
  <c r="AS918" i="35"/>
  <c r="AT918" i="35"/>
  <c r="AP919" i="35"/>
  <c r="AQ919" i="35"/>
  <c r="AR919" i="35"/>
  <c r="AS919" i="35"/>
  <c r="AT919" i="35"/>
  <c r="AP920" i="35"/>
  <c r="AQ920" i="35"/>
  <c r="AR920" i="35"/>
  <c r="AS920" i="35"/>
  <c r="AT920" i="35"/>
  <c r="AP921" i="35"/>
  <c r="AQ921" i="35"/>
  <c r="AR921" i="35"/>
  <c r="AS921" i="35"/>
  <c r="AT921" i="35"/>
  <c r="AP922" i="35"/>
  <c r="AQ922" i="35"/>
  <c r="AR922" i="35"/>
  <c r="AS922" i="35"/>
  <c r="AT922" i="35"/>
  <c r="AP923" i="35"/>
  <c r="AQ923" i="35"/>
  <c r="AR923" i="35"/>
  <c r="AS923" i="35"/>
  <c r="AT923" i="35"/>
  <c r="AP924" i="35"/>
  <c r="AQ924" i="35"/>
  <c r="AR924" i="35"/>
  <c r="AS924" i="35"/>
  <c r="AT924" i="35"/>
  <c r="AP925" i="35"/>
  <c r="AQ925" i="35"/>
  <c r="AR925" i="35"/>
  <c r="AS925" i="35"/>
  <c r="AT925" i="35"/>
  <c r="AP926" i="35"/>
  <c r="AQ926" i="35"/>
  <c r="AR926" i="35"/>
  <c r="AS926" i="35"/>
  <c r="AT926" i="35"/>
  <c r="AP927" i="35"/>
  <c r="AQ927" i="35"/>
  <c r="AR927" i="35"/>
  <c r="AS927" i="35"/>
  <c r="AT927" i="35"/>
  <c r="AP928" i="35"/>
  <c r="AQ928" i="35"/>
  <c r="AR928" i="35"/>
  <c r="AS928" i="35"/>
  <c r="AT928" i="35"/>
  <c r="AP929" i="35"/>
  <c r="AQ929" i="35"/>
  <c r="AR929" i="35"/>
  <c r="AS929" i="35"/>
  <c r="AT929" i="35"/>
  <c r="AP930" i="35"/>
  <c r="AQ930" i="35"/>
  <c r="AR930" i="35"/>
  <c r="AS930" i="35"/>
  <c r="AT930" i="35"/>
  <c r="AP931" i="35"/>
  <c r="AQ931" i="35"/>
  <c r="AR931" i="35"/>
  <c r="AS931" i="35"/>
  <c r="AT931" i="35"/>
  <c r="AP932" i="35"/>
  <c r="AQ932" i="35"/>
  <c r="AR932" i="35"/>
  <c r="AS932" i="35"/>
  <c r="AT932" i="35"/>
  <c r="AP933" i="35"/>
  <c r="AQ933" i="35"/>
  <c r="AR933" i="35"/>
  <c r="AS933" i="35"/>
  <c r="AT933" i="35"/>
  <c r="AP934" i="35"/>
  <c r="AQ934" i="35"/>
  <c r="AR934" i="35"/>
  <c r="AS934" i="35"/>
  <c r="AT934" i="35"/>
  <c r="AP935" i="35"/>
  <c r="AQ935" i="35"/>
  <c r="AR935" i="35"/>
  <c r="AS935" i="35"/>
  <c r="AT935" i="35"/>
  <c r="AP936" i="35"/>
  <c r="AQ936" i="35"/>
  <c r="AR936" i="35"/>
  <c r="AS936" i="35"/>
  <c r="AT936" i="35"/>
  <c r="AP937" i="35"/>
  <c r="AQ937" i="35"/>
  <c r="AR937" i="35"/>
  <c r="AS937" i="35"/>
  <c r="AT937" i="35"/>
  <c r="AP938" i="35"/>
  <c r="AQ938" i="35"/>
  <c r="AR938" i="35"/>
  <c r="AS938" i="35"/>
  <c r="AT938" i="35"/>
  <c r="AP939" i="35"/>
  <c r="AQ939" i="35"/>
  <c r="AR939" i="35"/>
  <c r="AS939" i="35"/>
  <c r="AT939" i="35"/>
  <c r="AP940" i="35"/>
  <c r="AQ940" i="35"/>
  <c r="AR940" i="35"/>
  <c r="AS940" i="35"/>
  <c r="AT940" i="35"/>
  <c r="AP941" i="35"/>
  <c r="AQ941" i="35"/>
  <c r="AR941" i="35"/>
  <c r="AS941" i="35"/>
  <c r="AT941" i="35"/>
  <c r="AP942" i="35"/>
  <c r="AQ942" i="35"/>
  <c r="AR942" i="35"/>
  <c r="AS942" i="35"/>
  <c r="AT942" i="35"/>
  <c r="AP943" i="35"/>
  <c r="AQ943" i="35"/>
  <c r="AR943" i="35"/>
  <c r="AS943" i="35"/>
  <c r="AT943" i="35"/>
  <c r="AP944" i="35"/>
  <c r="AQ944" i="35"/>
  <c r="AR944" i="35"/>
  <c r="AS944" i="35"/>
  <c r="AT944" i="35"/>
  <c r="AP945" i="35"/>
  <c r="AQ945" i="35"/>
  <c r="AR945" i="35"/>
  <c r="AS945" i="35"/>
  <c r="AT945" i="35"/>
  <c r="AP946" i="35"/>
  <c r="AQ946" i="35"/>
  <c r="AR946" i="35"/>
  <c r="AS946" i="35"/>
  <c r="AT946" i="35"/>
  <c r="AP947" i="35"/>
  <c r="AQ947" i="35"/>
  <c r="AR947" i="35"/>
  <c r="AS947" i="35"/>
  <c r="AT947" i="35"/>
  <c r="AP948" i="35"/>
  <c r="AQ948" i="35"/>
  <c r="AR948" i="35"/>
  <c r="AS948" i="35"/>
  <c r="AT948" i="35"/>
  <c r="AP949" i="35"/>
  <c r="AQ949" i="35"/>
  <c r="AR949" i="35"/>
  <c r="AS949" i="35"/>
  <c r="AT949" i="35"/>
  <c r="AP950" i="35"/>
  <c r="AQ950" i="35"/>
  <c r="AR950" i="35"/>
  <c r="AS950" i="35"/>
  <c r="AT950" i="35"/>
  <c r="AP951" i="35"/>
  <c r="AQ951" i="35"/>
  <c r="AR951" i="35"/>
  <c r="AS951" i="35"/>
  <c r="AT951" i="35"/>
  <c r="AP952" i="35"/>
  <c r="AQ952" i="35"/>
  <c r="AR952" i="35"/>
  <c r="AS952" i="35"/>
  <c r="AT952" i="35"/>
  <c r="AP953" i="35"/>
  <c r="AQ953" i="35"/>
  <c r="AR953" i="35"/>
  <c r="AS953" i="35"/>
  <c r="AT953" i="35"/>
  <c r="AP954" i="35"/>
  <c r="AQ954" i="35"/>
  <c r="AR954" i="35"/>
  <c r="AS954" i="35"/>
  <c r="AT954" i="35"/>
  <c r="AP955" i="35"/>
  <c r="AQ955" i="35"/>
  <c r="AR955" i="35"/>
  <c r="AS955" i="35"/>
  <c r="AT955" i="35"/>
  <c r="AP956" i="35"/>
  <c r="AQ956" i="35"/>
  <c r="AR956" i="35"/>
  <c r="AS956" i="35"/>
  <c r="AT956" i="35"/>
  <c r="AP957" i="35"/>
  <c r="AQ957" i="35"/>
  <c r="AR957" i="35"/>
  <c r="AS957" i="35"/>
  <c r="AT957" i="35"/>
  <c r="AP958" i="35"/>
  <c r="AQ958" i="35"/>
  <c r="AR958" i="35"/>
  <c r="AS958" i="35"/>
  <c r="AT958" i="35"/>
  <c r="AP959" i="35"/>
  <c r="AQ959" i="35"/>
  <c r="AR959" i="35"/>
  <c r="AS959" i="35"/>
  <c r="AT959" i="35"/>
  <c r="AP960" i="35"/>
  <c r="AQ960" i="35"/>
  <c r="AR960" i="35"/>
  <c r="AS960" i="35"/>
  <c r="AT960" i="35"/>
  <c r="AP961" i="35"/>
  <c r="AQ961" i="35"/>
  <c r="AR961" i="35"/>
  <c r="AS961" i="35"/>
  <c r="AT961" i="35"/>
  <c r="AP962" i="35"/>
  <c r="AQ962" i="35"/>
  <c r="AR962" i="35"/>
  <c r="AS962" i="35"/>
  <c r="AT962" i="35"/>
  <c r="AP963" i="35"/>
  <c r="AQ963" i="35"/>
  <c r="AR963" i="35"/>
  <c r="AS963" i="35"/>
  <c r="AT963" i="35"/>
  <c r="AP964" i="35"/>
  <c r="AQ964" i="35"/>
  <c r="AR964" i="35"/>
  <c r="AS964" i="35"/>
  <c r="AT964" i="35"/>
  <c r="AP965" i="35"/>
  <c r="AQ965" i="35"/>
  <c r="AR965" i="35"/>
  <c r="AS965" i="35"/>
  <c r="AT965" i="35"/>
  <c r="AP966" i="35"/>
  <c r="AQ966" i="35"/>
  <c r="AR966" i="35"/>
  <c r="AS966" i="35"/>
  <c r="AT966" i="35"/>
  <c r="AP967" i="35"/>
  <c r="AQ967" i="35"/>
  <c r="AR967" i="35"/>
  <c r="AS967" i="35"/>
  <c r="AT967" i="35"/>
  <c r="AP968" i="35"/>
  <c r="AQ968" i="35"/>
  <c r="AR968" i="35"/>
  <c r="AS968" i="35"/>
  <c r="AT968" i="35"/>
  <c r="AP969" i="35"/>
  <c r="AQ969" i="35"/>
  <c r="AR969" i="35"/>
  <c r="AS969" i="35"/>
  <c r="AT969" i="35"/>
  <c r="AP970" i="35"/>
  <c r="AQ970" i="35"/>
  <c r="AR970" i="35"/>
  <c r="AS970" i="35"/>
  <c r="AT970" i="35"/>
  <c r="AP971" i="35"/>
  <c r="AQ971" i="35"/>
  <c r="AR971" i="35"/>
  <c r="AS971" i="35"/>
  <c r="AT971" i="35"/>
  <c r="AP972" i="35"/>
  <c r="AQ972" i="35"/>
  <c r="AR972" i="35"/>
  <c r="AS972" i="35"/>
  <c r="AT972" i="35"/>
  <c r="AP973" i="35"/>
  <c r="AQ973" i="35"/>
  <c r="AR973" i="35"/>
  <c r="AS973" i="35"/>
  <c r="AT973" i="35"/>
  <c r="AP974" i="35"/>
  <c r="AQ974" i="35"/>
  <c r="AR974" i="35"/>
  <c r="AS974" i="35"/>
  <c r="AT974" i="35"/>
  <c r="AP975" i="35"/>
  <c r="AQ975" i="35"/>
  <c r="AR975" i="35"/>
  <c r="AS975" i="35"/>
  <c r="AT975" i="35"/>
  <c r="AP976" i="35"/>
  <c r="AQ976" i="35"/>
  <c r="AR976" i="35"/>
  <c r="AS976" i="35"/>
  <c r="AT976" i="35"/>
  <c r="AP977" i="35"/>
  <c r="AQ977" i="35"/>
  <c r="AR977" i="35"/>
  <c r="AS977" i="35"/>
  <c r="AT977" i="35"/>
  <c r="AP978" i="35"/>
  <c r="AQ978" i="35"/>
  <c r="AR978" i="35"/>
  <c r="AS978" i="35"/>
  <c r="AT978" i="35"/>
  <c r="AP979" i="35"/>
  <c r="AQ979" i="35"/>
  <c r="AR979" i="35"/>
  <c r="AS979" i="35"/>
  <c r="AT979" i="35"/>
  <c r="AP980" i="35"/>
  <c r="AQ980" i="35"/>
  <c r="AR980" i="35"/>
  <c r="AS980" i="35"/>
  <c r="AT980" i="35"/>
  <c r="AP981" i="35"/>
  <c r="AQ981" i="35"/>
  <c r="AR981" i="35"/>
  <c r="AS981" i="35"/>
  <c r="AT981" i="35"/>
  <c r="AP982" i="35"/>
  <c r="AQ982" i="35"/>
  <c r="AR982" i="35"/>
  <c r="AS982" i="35"/>
  <c r="AT982" i="35"/>
  <c r="AP983" i="35"/>
  <c r="AQ983" i="35"/>
  <c r="AR983" i="35"/>
  <c r="AS983" i="35"/>
  <c r="AT983" i="35"/>
  <c r="AP984" i="35"/>
  <c r="AQ984" i="35"/>
  <c r="AR984" i="35"/>
  <c r="AS984" i="35"/>
  <c r="AT984" i="35"/>
  <c r="AP985" i="35"/>
  <c r="AQ985" i="35"/>
  <c r="AR985" i="35"/>
  <c r="AS985" i="35"/>
  <c r="AT985" i="35"/>
  <c r="AP986" i="35"/>
  <c r="AQ986" i="35"/>
  <c r="AR986" i="35"/>
  <c r="AS986" i="35"/>
  <c r="AT986" i="35"/>
  <c r="AP987" i="35"/>
  <c r="AQ987" i="35"/>
  <c r="AR987" i="35"/>
  <c r="AS987" i="35"/>
  <c r="AT987" i="35"/>
  <c r="AP988" i="35"/>
  <c r="AQ988" i="35"/>
  <c r="AR988" i="35"/>
  <c r="AS988" i="35"/>
  <c r="AT988" i="35"/>
  <c r="AP989" i="35"/>
  <c r="AQ989" i="35"/>
  <c r="AR989" i="35"/>
  <c r="AS989" i="35"/>
  <c r="AT989" i="35"/>
  <c r="AP990" i="35"/>
  <c r="AQ990" i="35"/>
  <c r="AR990" i="35"/>
  <c r="AS990" i="35"/>
  <c r="AT990" i="35"/>
  <c r="AP991" i="35"/>
  <c r="AQ991" i="35"/>
  <c r="AR991" i="35"/>
  <c r="AS991" i="35"/>
  <c r="AT991" i="35"/>
  <c r="AP992" i="35"/>
  <c r="AQ992" i="35"/>
  <c r="AR992" i="35"/>
  <c r="AS992" i="35"/>
  <c r="AT992" i="35"/>
  <c r="AP993" i="35"/>
  <c r="AQ993" i="35"/>
  <c r="AR993" i="35"/>
  <c r="AS993" i="35"/>
  <c r="AT993" i="35"/>
  <c r="AP994" i="35"/>
  <c r="AQ994" i="35"/>
  <c r="AR994" i="35"/>
  <c r="AS994" i="35"/>
  <c r="AT994" i="35"/>
  <c r="AP995" i="35"/>
  <c r="AQ995" i="35"/>
  <c r="AR995" i="35"/>
  <c r="AS995" i="35"/>
  <c r="AT995" i="35"/>
  <c r="AP996" i="35"/>
  <c r="AQ996" i="35"/>
  <c r="AR996" i="35"/>
  <c r="AS996" i="35"/>
  <c r="AT996" i="35"/>
  <c r="AP997" i="35"/>
  <c r="AQ997" i="35"/>
  <c r="AR997" i="35"/>
  <c r="AS997" i="35"/>
  <c r="AT997" i="35"/>
  <c r="AP998" i="35"/>
  <c r="AQ998" i="35"/>
  <c r="AR998" i="35"/>
  <c r="AS998" i="35"/>
  <c r="AT998" i="35"/>
  <c r="AP999" i="35"/>
  <c r="AQ999" i="35"/>
  <c r="AR999" i="35"/>
  <c r="AS999" i="35"/>
  <c r="AT999" i="35"/>
  <c r="AP1000" i="35"/>
  <c r="AQ1000" i="35"/>
  <c r="AR1000" i="35"/>
  <c r="AS1000" i="35"/>
  <c r="AT1000" i="35"/>
  <c r="AP1001" i="35"/>
  <c r="AQ1001" i="35"/>
  <c r="AR1001" i="35"/>
  <c r="AS1001" i="35"/>
  <c r="AT1001" i="35"/>
  <c r="AP1002" i="35"/>
  <c r="AQ1002" i="35"/>
  <c r="AR1002" i="35"/>
  <c r="AS1002" i="35"/>
  <c r="AT1002" i="35"/>
  <c r="AP1003" i="35"/>
  <c r="AQ1003" i="35"/>
  <c r="AR1003" i="35"/>
  <c r="AS1003" i="35"/>
  <c r="AT1003" i="35"/>
  <c r="AP1004" i="35"/>
  <c r="AQ1004" i="35"/>
  <c r="AR1004" i="35"/>
  <c r="AS1004" i="35"/>
  <c r="AT1004" i="35"/>
  <c r="AP1005" i="35"/>
  <c r="AQ1005" i="35"/>
  <c r="AR1005" i="35"/>
  <c r="AS1005" i="35"/>
  <c r="AT1005" i="35"/>
  <c r="AP1006" i="35"/>
  <c r="AQ1006" i="35"/>
  <c r="AR1006" i="35"/>
  <c r="AS1006" i="35"/>
  <c r="AT1006" i="35"/>
  <c r="AP1007" i="35"/>
  <c r="AQ1007" i="35"/>
  <c r="AR1007" i="35"/>
  <c r="AS1007" i="35"/>
  <c r="AT1007" i="35"/>
  <c r="AP1008" i="35"/>
  <c r="AQ1008" i="35"/>
  <c r="AR1008" i="35"/>
  <c r="AS1008" i="35"/>
  <c r="AT1008" i="35"/>
  <c r="AP1009" i="35"/>
  <c r="AQ1009" i="35"/>
  <c r="AR1009" i="35"/>
  <c r="AS1009" i="35"/>
  <c r="AT1009" i="35"/>
  <c r="AP1010" i="35"/>
  <c r="AQ1010" i="35"/>
  <c r="AR1010" i="35"/>
  <c r="AS1010" i="35"/>
  <c r="AT1010" i="35"/>
  <c r="AP1011" i="35"/>
  <c r="AQ1011" i="35"/>
  <c r="AR1011" i="35"/>
  <c r="AS1011" i="35"/>
  <c r="AT1011" i="35"/>
  <c r="AP1012" i="35"/>
  <c r="AQ1012" i="35"/>
  <c r="AR1012" i="35"/>
  <c r="AS1012" i="35"/>
  <c r="AT1012" i="35"/>
  <c r="AP1013" i="35"/>
  <c r="AQ1013" i="35"/>
  <c r="AR1013" i="35"/>
  <c r="AS1013" i="35"/>
  <c r="AT1013" i="35"/>
  <c r="AP1014" i="35"/>
  <c r="AQ1014" i="35"/>
  <c r="AR1014" i="35"/>
  <c r="AS1014" i="35"/>
  <c r="AT1014" i="35"/>
  <c r="AP1015" i="35"/>
  <c r="AQ1015" i="35"/>
  <c r="AR1015" i="35"/>
  <c r="AS1015" i="35"/>
  <c r="AT1015" i="35"/>
  <c r="AP1016" i="35"/>
  <c r="AQ1016" i="35"/>
  <c r="AR1016" i="35"/>
  <c r="AS1016" i="35"/>
  <c r="AT1016" i="35"/>
  <c r="AP1017" i="35"/>
  <c r="AQ1017" i="35"/>
  <c r="AR1017" i="35"/>
  <c r="AS1017" i="35"/>
  <c r="AT1017" i="35"/>
  <c r="AP1018" i="35"/>
  <c r="AQ1018" i="35"/>
  <c r="AR1018" i="35"/>
  <c r="AS1018" i="35"/>
  <c r="AT1018" i="35"/>
  <c r="AP1019" i="35"/>
  <c r="AQ1019" i="35"/>
  <c r="AR1019" i="35"/>
  <c r="AS1019" i="35"/>
  <c r="AT1019" i="35"/>
  <c r="AP1020" i="35"/>
  <c r="AQ1020" i="35"/>
  <c r="AR1020" i="35"/>
  <c r="AS1020" i="35"/>
  <c r="AT1020" i="35"/>
  <c r="AP1021" i="35"/>
  <c r="AQ1021" i="35"/>
  <c r="AR1021" i="35"/>
  <c r="AS1021" i="35"/>
  <c r="AT1021" i="35"/>
  <c r="AP1022" i="35"/>
  <c r="AQ1022" i="35"/>
  <c r="AR1022" i="35"/>
  <c r="AS1022" i="35"/>
  <c r="AT1022" i="35"/>
  <c r="AP1023" i="35"/>
  <c r="AQ1023" i="35"/>
  <c r="AR1023" i="35"/>
  <c r="AS1023" i="35"/>
  <c r="AT1023" i="35"/>
  <c r="AP1024" i="35"/>
  <c r="AQ1024" i="35"/>
  <c r="AR1024" i="35"/>
  <c r="AS1024" i="35"/>
  <c r="AT1024" i="35"/>
  <c r="AP1025" i="35"/>
  <c r="AQ1025" i="35"/>
  <c r="AR1025" i="35"/>
  <c r="AS1025" i="35"/>
  <c r="AT1025" i="35"/>
  <c r="AP1026" i="35"/>
  <c r="AQ1026" i="35"/>
  <c r="AR1026" i="35"/>
  <c r="AS1026" i="35"/>
  <c r="AT1026" i="35"/>
  <c r="AP1027" i="35"/>
  <c r="AQ1027" i="35"/>
  <c r="AR1027" i="35"/>
  <c r="AS1027" i="35"/>
  <c r="AT1027" i="35"/>
  <c r="AP1028" i="35"/>
  <c r="AQ1028" i="35"/>
  <c r="AR1028" i="35"/>
  <c r="AS1028" i="35"/>
  <c r="AT1028" i="35"/>
  <c r="AP1029" i="35"/>
  <c r="AQ1029" i="35"/>
  <c r="AR1029" i="35"/>
  <c r="AS1029" i="35"/>
  <c r="AT1029" i="35"/>
  <c r="AP1030" i="35"/>
  <c r="AQ1030" i="35"/>
  <c r="AR1030" i="35"/>
  <c r="AS1030" i="35"/>
  <c r="AT1030" i="35"/>
  <c r="AP1031" i="35"/>
  <c r="AQ1031" i="35"/>
  <c r="AR1031" i="35"/>
  <c r="AS1031" i="35"/>
  <c r="AT1031" i="35"/>
  <c r="AP1032" i="35"/>
  <c r="AQ1032" i="35"/>
  <c r="AR1032" i="35"/>
  <c r="AS1032" i="35"/>
  <c r="AT1032" i="35"/>
  <c r="AP1033" i="35"/>
  <c r="AQ1033" i="35"/>
  <c r="AR1033" i="35"/>
  <c r="AS1033" i="35"/>
  <c r="AT1033" i="35"/>
  <c r="AP1034" i="35"/>
  <c r="AQ1034" i="35"/>
  <c r="AR1034" i="35"/>
  <c r="AS1034" i="35"/>
  <c r="AT1034" i="35"/>
  <c r="AP1035" i="35"/>
  <c r="AQ1035" i="35"/>
  <c r="AR1035" i="35"/>
  <c r="AS1035" i="35"/>
  <c r="AT1035" i="35"/>
  <c r="AP1036" i="35"/>
  <c r="AQ1036" i="35"/>
  <c r="AR1036" i="35"/>
  <c r="AS1036" i="35"/>
  <c r="AT1036" i="35"/>
  <c r="AP1037" i="35"/>
  <c r="AQ1037" i="35"/>
  <c r="AR1037" i="35"/>
  <c r="AS1037" i="35"/>
  <c r="AT1037" i="35"/>
  <c r="AP1038" i="35"/>
  <c r="AQ1038" i="35"/>
  <c r="AR1038" i="35"/>
  <c r="AS1038" i="35"/>
  <c r="AT1038" i="35"/>
  <c r="AP1039" i="35"/>
  <c r="AQ1039" i="35"/>
  <c r="AR1039" i="35"/>
  <c r="AS1039" i="35"/>
  <c r="AT1039" i="35"/>
  <c r="AP1040" i="35"/>
  <c r="AQ1040" i="35"/>
  <c r="AR1040" i="35"/>
  <c r="AS1040" i="35"/>
  <c r="AT1040" i="35"/>
  <c r="AP1041" i="35"/>
  <c r="AQ1041" i="35"/>
  <c r="AR1041" i="35"/>
  <c r="AS1041" i="35"/>
  <c r="AT1041" i="35"/>
  <c r="AP1042" i="35"/>
  <c r="AQ1042" i="35"/>
  <c r="AR1042" i="35"/>
  <c r="AS1042" i="35"/>
  <c r="AT1042" i="35"/>
  <c r="AP1043" i="35"/>
  <c r="AQ1043" i="35"/>
  <c r="AR1043" i="35"/>
  <c r="AS1043" i="35"/>
  <c r="AT1043" i="35"/>
  <c r="AP1044" i="35"/>
  <c r="AQ1044" i="35"/>
  <c r="AR1044" i="35"/>
  <c r="AS1044" i="35"/>
  <c r="AT1044" i="35"/>
  <c r="AP1045" i="35"/>
  <c r="AQ1045" i="35"/>
  <c r="AR1045" i="35"/>
  <c r="AS1045" i="35"/>
  <c r="AT1045" i="35"/>
  <c r="AP1046" i="35"/>
  <c r="AQ1046" i="35"/>
  <c r="AR1046" i="35"/>
  <c r="AS1046" i="35"/>
  <c r="AT1046" i="35"/>
  <c r="AP1047" i="35"/>
  <c r="AQ1047" i="35"/>
  <c r="AR1047" i="35"/>
  <c r="AS1047" i="35"/>
  <c r="AT1047" i="35"/>
  <c r="AP1048" i="35"/>
  <c r="AQ1048" i="35"/>
  <c r="AR1048" i="35"/>
  <c r="AS1048" i="35"/>
  <c r="AT1048" i="35"/>
  <c r="AP1049" i="35"/>
  <c r="AQ1049" i="35"/>
  <c r="AR1049" i="35"/>
  <c r="AS1049" i="35"/>
  <c r="AT1049" i="35"/>
  <c r="AP1050" i="35"/>
  <c r="AQ1050" i="35"/>
  <c r="AR1050" i="35"/>
  <c r="AS1050" i="35"/>
  <c r="AT1050" i="35"/>
  <c r="AP1051" i="35"/>
  <c r="AQ1051" i="35"/>
  <c r="AR1051" i="35"/>
  <c r="AS1051" i="35"/>
  <c r="AT1051" i="35"/>
  <c r="AP1052" i="35"/>
  <c r="AQ1052" i="35"/>
  <c r="AR1052" i="35"/>
  <c r="AS1052" i="35"/>
  <c r="AT1052" i="35"/>
  <c r="AP1053" i="35"/>
  <c r="AQ1053" i="35"/>
  <c r="AR1053" i="35"/>
  <c r="AS1053" i="35"/>
  <c r="AT1053" i="35"/>
  <c r="AP1054" i="35"/>
  <c r="AQ1054" i="35"/>
  <c r="AR1054" i="35"/>
  <c r="AS1054" i="35"/>
  <c r="AT1054" i="35"/>
  <c r="AP1055" i="35"/>
  <c r="AQ1055" i="35"/>
  <c r="AR1055" i="35"/>
  <c r="AS1055" i="35"/>
  <c r="AT1055" i="35"/>
  <c r="AP1056" i="35"/>
  <c r="AQ1056" i="35"/>
  <c r="AR1056" i="35"/>
  <c r="AS1056" i="35"/>
  <c r="AT1056" i="35"/>
  <c r="AP1057" i="35"/>
  <c r="AQ1057" i="35"/>
  <c r="AR1057" i="35"/>
  <c r="AS1057" i="35"/>
  <c r="AT1057" i="35"/>
  <c r="AP1058" i="35"/>
  <c r="AQ1058" i="35"/>
  <c r="AR1058" i="35"/>
  <c r="AS1058" i="35"/>
  <c r="AT1058" i="35"/>
  <c r="AP1059" i="35"/>
  <c r="AQ1059" i="35"/>
  <c r="AR1059" i="35"/>
  <c r="AS1059" i="35"/>
  <c r="AT1059" i="35"/>
  <c r="AP1060" i="35"/>
  <c r="AQ1060" i="35"/>
  <c r="AR1060" i="35"/>
  <c r="AS1060" i="35"/>
  <c r="AT1060" i="35"/>
  <c r="AP1061" i="35"/>
  <c r="AQ1061" i="35"/>
  <c r="AR1061" i="35"/>
  <c r="AS1061" i="35"/>
  <c r="AT1061" i="35"/>
  <c r="AP1062" i="35"/>
  <c r="AQ1062" i="35"/>
  <c r="AR1062" i="35"/>
  <c r="AS1062" i="35"/>
  <c r="AT1062" i="35"/>
  <c r="AP1063" i="35"/>
  <c r="AQ1063" i="35"/>
  <c r="AR1063" i="35"/>
  <c r="AS1063" i="35"/>
  <c r="AT1063" i="35"/>
  <c r="AP1064" i="35"/>
  <c r="AQ1064" i="35"/>
  <c r="AR1064" i="35"/>
  <c r="AS1064" i="35"/>
  <c r="AT1064" i="35"/>
  <c r="AP1065" i="35"/>
  <c r="AQ1065" i="35"/>
  <c r="AR1065" i="35"/>
  <c r="AS1065" i="35"/>
  <c r="AT1065" i="35"/>
  <c r="AP1066" i="35"/>
  <c r="AQ1066" i="35"/>
  <c r="AR1066" i="35"/>
  <c r="AS1066" i="35"/>
  <c r="AT1066" i="35"/>
  <c r="AP1067" i="35"/>
  <c r="AQ1067" i="35"/>
  <c r="AR1067" i="35"/>
  <c r="AS1067" i="35"/>
  <c r="AT1067" i="35"/>
  <c r="AP1068" i="35"/>
  <c r="AQ1068" i="35"/>
  <c r="AR1068" i="35"/>
  <c r="AS1068" i="35"/>
  <c r="AT1068" i="35"/>
  <c r="AP1069" i="35"/>
  <c r="AQ1069" i="35"/>
  <c r="AR1069" i="35"/>
  <c r="AS1069" i="35"/>
  <c r="AT1069" i="35"/>
  <c r="AP1070" i="35"/>
  <c r="AQ1070" i="35"/>
  <c r="AR1070" i="35"/>
  <c r="AS1070" i="35"/>
  <c r="AT1070" i="35"/>
  <c r="AP1071" i="35"/>
  <c r="AQ1071" i="35"/>
  <c r="AR1071" i="35"/>
  <c r="AS1071" i="35"/>
  <c r="AT1071" i="35"/>
  <c r="AP1072" i="35"/>
  <c r="AQ1072" i="35"/>
  <c r="AR1072" i="35"/>
  <c r="AS1072" i="35"/>
  <c r="AT1072" i="35"/>
  <c r="AP1073" i="35"/>
  <c r="AQ1073" i="35"/>
  <c r="AR1073" i="35"/>
  <c r="AS1073" i="35"/>
  <c r="AT1073" i="35"/>
  <c r="AP1074" i="35"/>
  <c r="AQ1074" i="35"/>
  <c r="AR1074" i="35"/>
  <c r="AS1074" i="35"/>
  <c r="AT1074" i="35"/>
  <c r="AP1075" i="35"/>
  <c r="AQ1075" i="35"/>
  <c r="AR1075" i="35"/>
  <c r="AS1075" i="35"/>
  <c r="AT1075" i="35"/>
  <c r="AP1076" i="35"/>
  <c r="AQ1076" i="35"/>
  <c r="AR1076" i="35"/>
  <c r="AS1076" i="35"/>
  <c r="AT1076" i="35"/>
  <c r="AP1077" i="35"/>
  <c r="AQ1077" i="35"/>
  <c r="AR1077" i="35"/>
  <c r="AS1077" i="35"/>
  <c r="AT1077" i="35"/>
  <c r="AP1078" i="35"/>
  <c r="AQ1078" i="35"/>
  <c r="AR1078" i="35"/>
  <c r="AS1078" i="35"/>
  <c r="AT1078" i="35"/>
  <c r="AP1079" i="35"/>
  <c r="AQ1079" i="35"/>
  <c r="AR1079" i="35"/>
  <c r="AS1079" i="35"/>
  <c r="AT1079" i="35"/>
  <c r="AP1080" i="35"/>
  <c r="AQ1080" i="35"/>
  <c r="AR1080" i="35"/>
  <c r="AS1080" i="35"/>
  <c r="AT1080" i="35"/>
  <c r="AP1081" i="35"/>
  <c r="AQ1081" i="35"/>
  <c r="AR1081" i="35"/>
  <c r="AS1081" i="35"/>
  <c r="AT1081" i="35"/>
  <c r="AP1082" i="35"/>
  <c r="AQ1082" i="35"/>
  <c r="AR1082" i="35"/>
  <c r="AS1082" i="35"/>
  <c r="AT1082" i="35"/>
  <c r="AP1083" i="35"/>
  <c r="AQ1083" i="35"/>
  <c r="AR1083" i="35"/>
  <c r="AS1083" i="35"/>
  <c r="AT1083" i="35"/>
  <c r="AP1084" i="35"/>
  <c r="AQ1084" i="35"/>
  <c r="AR1084" i="35"/>
  <c r="AS1084" i="35"/>
  <c r="AT1084" i="35"/>
  <c r="AP1085" i="35"/>
  <c r="AQ1085" i="35"/>
  <c r="AR1085" i="35"/>
  <c r="AS1085" i="35"/>
  <c r="AT1085" i="35"/>
  <c r="AP1086" i="35"/>
  <c r="AQ1086" i="35"/>
  <c r="AR1086" i="35"/>
  <c r="AS1086" i="35"/>
  <c r="AT1086" i="35"/>
  <c r="AP1087" i="35"/>
  <c r="AQ1087" i="35"/>
  <c r="AR1087" i="35"/>
  <c r="AS1087" i="35"/>
  <c r="AT1087" i="35"/>
  <c r="AP1088" i="35"/>
  <c r="AQ1088" i="35"/>
  <c r="AR1088" i="35"/>
  <c r="AS1088" i="35"/>
  <c r="AT1088" i="35"/>
  <c r="AP1089" i="35"/>
  <c r="AQ1089" i="35"/>
  <c r="AR1089" i="35"/>
  <c r="AS1089" i="35"/>
  <c r="AT1089" i="35"/>
  <c r="AP1090" i="35"/>
  <c r="AQ1090" i="35"/>
  <c r="AR1090" i="35"/>
  <c r="AS1090" i="35"/>
  <c r="AT1090" i="35"/>
  <c r="AP1091" i="35"/>
  <c r="AQ1091" i="35"/>
  <c r="AR1091" i="35"/>
  <c r="AS1091" i="35"/>
  <c r="AT1091" i="35"/>
  <c r="AP1092" i="35"/>
  <c r="AQ1092" i="35"/>
  <c r="AR1092" i="35"/>
  <c r="AS1092" i="35"/>
  <c r="AT1092" i="35"/>
  <c r="AP1093" i="35"/>
  <c r="AQ1093" i="35"/>
  <c r="AR1093" i="35"/>
  <c r="AS1093" i="35"/>
  <c r="AT1093" i="35"/>
  <c r="AP1094" i="35"/>
  <c r="AQ1094" i="35"/>
  <c r="AR1094" i="35"/>
  <c r="AS1094" i="35"/>
  <c r="AT1094" i="35"/>
  <c r="AP1095" i="35"/>
  <c r="AQ1095" i="35"/>
  <c r="AR1095" i="35"/>
  <c r="AS1095" i="35"/>
  <c r="AT1095" i="35"/>
  <c r="AP1096" i="35"/>
  <c r="AQ1096" i="35"/>
  <c r="AR1096" i="35"/>
  <c r="AS1096" i="35"/>
  <c r="AT1096" i="35"/>
  <c r="AP1097" i="35"/>
  <c r="AQ1097" i="35"/>
  <c r="AR1097" i="35"/>
  <c r="AS1097" i="35"/>
  <c r="AT1097" i="35"/>
  <c r="AP1098" i="35"/>
  <c r="AQ1098" i="35"/>
  <c r="AR1098" i="35"/>
  <c r="AS1098" i="35"/>
  <c r="AT1098" i="35"/>
  <c r="AP1099" i="35"/>
  <c r="AQ1099" i="35"/>
  <c r="AR1099" i="35"/>
  <c r="AS1099" i="35"/>
  <c r="AT1099" i="35"/>
  <c r="AP1100" i="35"/>
  <c r="AQ1100" i="35"/>
  <c r="AR1100" i="35"/>
  <c r="AS1100" i="35"/>
  <c r="AT1100" i="35"/>
  <c r="AP1101" i="35"/>
  <c r="AQ1101" i="35"/>
  <c r="AR1101" i="35"/>
  <c r="AS1101" i="35"/>
  <c r="AT1101" i="35"/>
  <c r="AP1102" i="35"/>
  <c r="AQ1102" i="35"/>
  <c r="AR1102" i="35"/>
  <c r="AS1102" i="35"/>
  <c r="AT1102" i="35"/>
  <c r="AP1103" i="35"/>
  <c r="AQ1103" i="35"/>
  <c r="AR1103" i="35"/>
  <c r="AS1103" i="35"/>
  <c r="AT1103" i="35"/>
  <c r="AP1104" i="35"/>
  <c r="AQ1104" i="35"/>
  <c r="AR1104" i="35"/>
  <c r="AS1104" i="35"/>
  <c r="AT1104" i="35"/>
  <c r="AP1105" i="35"/>
  <c r="AQ1105" i="35"/>
  <c r="AR1105" i="35"/>
  <c r="AS1105" i="35"/>
  <c r="AT1105" i="35"/>
  <c r="AP1106" i="35"/>
  <c r="AQ1106" i="35"/>
  <c r="AR1106" i="35"/>
  <c r="AS1106" i="35"/>
  <c r="AT1106" i="35"/>
  <c r="AP1107" i="35"/>
  <c r="AQ1107" i="35"/>
  <c r="AR1107" i="35"/>
  <c r="AS1107" i="35"/>
  <c r="AT1107" i="35"/>
  <c r="AP1108" i="35"/>
  <c r="AQ1108" i="35"/>
  <c r="AR1108" i="35"/>
  <c r="AS1108" i="35"/>
  <c r="AT1108" i="35"/>
  <c r="AP1109" i="35"/>
  <c r="AQ1109" i="35"/>
  <c r="AR1109" i="35"/>
  <c r="AS1109" i="35"/>
  <c r="AT1109" i="35"/>
  <c r="AP1110" i="35"/>
  <c r="AQ1110" i="35"/>
  <c r="AR1110" i="35"/>
  <c r="AS1110" i="35"/>
  <c r="AT1110" i="35"/>
  <c r="AP1111" i="35"/>
  <c r="AQ1111" i="35"/>
  <c r="AR1111" i="35"/>
  <c r="AS1111" i="35"/>
  <c r="AT1111" i="35"/>
  <c r="AP1112" i="35"/>
  <c r="BD47" i="31" s="1"/>
  <c r="AQ1112" i="35"/>
  <c r="BE47" i="31" s="1"/>
  <c r="AR1112" i="35"/>
  <c r="BF47" i="31" s="1"/>
  <c r="AS1112" i="35"/>
  <c r="BG47" i="31" s="1"/>
  <c r="AT1112" i="35"/>
  <c r="BH47" i="31" s="1"/>
  <c r="AP1113" i="35"/>
  <c r="AQ1113" i="35"/>
  <c r="AR1113" i="35"/>
  <c r="AS1113" i="35"/>
  <c r="AT1113" i="35"/>
  <c r="AP1114" i="35"/>
  <c r="AQ1114" i="35"/>
  <c r="AR1114" i="35"/>
  <c r="AS1114" i="35"/>
  <c r="AT1114" i="35"/>
  <c r="AP1115" i="35"/>
  <c r="AQ1115" i="35"/>
  <c r="AR1115" i="35"/>
  <c r="AS1115" i="35"/>
  <c r="AT1115" i="35"/>
  <c r="AP1116" i="35"/>
  <c r="AQ1116" i="35"/>
  <c r="AR1116" i="35"/>
  <c r="AS1116" i="35"/>
  <c r="AT1116" i="35"/>
  <c r="AP1117" i="35"/>
  <c r="AQ1117" i="35"/>
  <c r="AR1117" i="35"/>
  <c r="AS1117" i="35"/>
  <c r="AT1117" i="35"/>
  <c r="AP1118" i="35"/>
  <c r="AQ1118" i="35"/>
  <c r="AR1118" i="35"/>
  <c r="AS1118" i="35"/>
  <c r="AT1118" i="35"/>
  <c r="AP1119" i="35"/>
  <c r="AQ1119" i="35"/>
  <c r="AR1119" i="35"/>
  <c r="AS1119" i="35"/>
  <c r="AT1119" i="35"/>
  <c r="AP1120" i="35"/>
  <c r="AQ1120" i="35"/>
  <c r="AR1120" i="35"/>
  <c r="AS1120" i="35"/>
  <c r="AT1120" i="35"/>
  <c r="AP1121" i="35"/>
  <c r="AQ1121" i="35"/>
  <c r="AR1121" i="35"/>
  <c r="AS1121" i="35"/>
  <c r="AT1121" i="35"/>
  <c r="AP1122" i="35"/>
  <c r="AQ1122" i="35"/>
  <c r="AR1122" i="35"/>
  <c r="AS1122" i="35"/>
  <c r="AT1122" i="35"/>
  <c r="AP1123" i="35"/>
  <c r="AQ1123" i="35"/>
  <c r="AR1123" i="35"/>
  <c r="AS1123" i="35"/>
  <c r="AT1123" i="35"/>
  <c r="AP1124" i="35"/>
  <c r="AQ1124" i="35"/>
  <c r="AR1124" i="35"/>
  <c r="AS1124" i="35"/>
  <c r="AT1124" i="35"/>
  <c r="AP1125" i="35"/>
  <c r="AQ1125" i="35"/>
  <c r="AR1125" i="35"/>
  <c r="AS1125" i="35"/>
  <c r="AT1125" i="35"/>
  <c r="AP1126" i="35"/>
  <c r="AQ1126" i="35"/>
  <c r="AR1126" i="35"/>
  <c r="AS1126" i="35"/>
  <c r="AT1126" i="35"/>
  <c r="AP1127" i="35"/>
  <c r="AQ1127" i="35"/>
  <c r="AR1127" i="35"/>
  <c r="AS1127" i="35"/>
  <c r="AT1127" i="35"/>
  <c r="AP1128" i="35"/>
  <c r="AQ1128" i="35"/>
  <c r="AR1128" i="35"/>
  <c r="AS1128" i="35"/>
  <c r="AT1128" i="35"/>
  <c r="AP1129" i="35"/>
  <c r="AQ1129" i="35"/>
  <c r="AR1129" i="35"/>
  <c r="AS1129" i="35"/>
  <c r="AT1129" i="35"/>
  <c r="AP1130" i="35"/>
  <c r="AQ1130" i="35"/>
  <c r="AR1130" i="35"/>
  <c r="AS1130" i="35"/>
  <c r="AT1130" i="35"/>
  <c r="AP1131" i="35"/>
  <c r="AQ1131" i="35"/>
  <c r="AR1131" i="35"/>
  <c r="AS1131" i="35"/>
  <c r="AT1131" i="35"/>
  <c r="AP1132" i="35"/>
  <c r="AQ1132" i="35"/>
  <c r="AR1132" i="35"/>
  <c r="AS1132" i="35"/>
  <c r="AT1132" i="35"/>
  <c r="AP1133" i="35"/>
  <c r="AQ1133" i="35"/>
  <c r="AR1133" i="35"/>
  <c r="AS1133" i="35"/>
  <c r="AT1133" i="35"/>
  <c r="AP1134" i="35"/>
  <c r="AQ1134" i="35"/>
  <c r="AR1134" i="35"/>
  <c r="AS1134" i="35"/>
  <c r="AT1134" i="35"/>
  <c r="AP1135" i="35"/>
  <c r="AQ1135" i="35"/>
  <c r="AR1135" i="35"/>
  <c r="AS1135" i="35"/>
  <c r="AT1135" i="35"/>
  <c r="AP1136" i="35"/>
  <c r="AQ1136" i="35"/>
  <c r="AR1136" i="35"/>
  <c r="AS1136" i="35"/>
  <c r="AT1136" i="35"/>
  <c r="AP1137" i="35"/>
  <c r="AQ1137" i="35"/>
  <c r="AR1137" i="35"/>
  <c r="AS1137" i="35"/>
  <c r="AT1137" i="35"/>
  <c r="AP1138" i="35"/>
  <c r="AQ1138" i="35"/>
  <c r="AR1138" i="35"/>
  <c r="AS1138" i="35"/>
  <c r="AT1138" i="35"/>
  <c r="AP1139" i="35"/>
  <c r="AQ1139" i="35"/>
  <c r="AR1139" i="35"/>
  <c r="AS1139" i="35"/>
  <c r="AT1139" i="35"/>
  <c r="AP1140" i="35"/>
  <c r="AQ1140" i="35"/>
  <c r="AR1140" i="35"/>
  <c r="AS1140" i="35"/>
  <c r="AT1140" i="35"/>
  <c r="AP1141" i="35"/>
  <c r="AQ1141" i="35"/>
  <c r="AR1141" i="35"/>
  <c r="AS1141" i="35"/>
  <c r="AT1141" i="35"/>
  <c r="AP1142" i="35"/>
  <c r="AQ1142" i="35"/>
  <c r="AR1142" i="35"/>
  <c r="AS1142" i="35"/>
  <c r="AT1142" i="35"/>
  <c r="AP1143" i="35"/>
  <c r="AQ1143" i="35"/>
  <c r="AR1143" i="35"/>
  <c r="AS1143" i="35"/>
  <c r="AT1143" i="35"/>
  <c r="AP1144" i="35"/>
  <c r="AQ1144" i="35"/>
  <c r="AR1144" i="35"/>
  <c r="AS1144" i="35"/>
  <c r="AT1144" i="35"/>
  <c r="AP1145" i="35"/>
  <c r="AQ1145" i="35"/>
  <c r="AR1145" i="35"/>
  <c r="AS1145" i="35"/>
  <c r="AT1145" i="35"/>
  <c r="AP1146" i="35"/>
  <c r="AQ1146" i="35"/>
  <c r="AR1146" i="35"/>
  <c r="AS1146" i="35"/>
  <c r="AT1146" i="35"/>
  <c r="AP1147" i="35"/>
  <c r="AQ1147" i="35"/>
  <c r="AR1147" i="35"/>
  <c r="AS1147" i="35"/>
  <c r="AT1147" i="35"/>
  <c r="AP1148" i="35"/>
  <c r="AQ1148" i="35"/>
  <c r="AR1148" i="35"/>
  <c r="AS1148" i="35"/>
  <c r="AT1148" i="35"/>
  <c r="AP1149" i="35"/>
  <c r="AQ1149" i="35"/>
  <c r="AR1149" i="35"/>
  <c r="AS1149" i="35"/>
  <c r="AT1149" i="35"/>
  <c r="AP1150" i="35"/>
  <c r="AQ1150" i="35"/>
  <c r="AR1150" i="35"/>
  <c r="AS1150" i="35"/>
  <c r="AT1150" i="35"/>
  <c r="AP1151" i="35"/>
  <c r="AQ1151" i="35"/>
  <c r="AR1151" i="35"/>
  <c r="AS1151" i="35"/>
  <c r="AT1151" i="35"/>
  <c r="AP1152" i="35"/>
  <c r="AQ1152" i="35"/>
  <c r="AR1152" i="35"/>
  <c r="AS1152" i="35"/>
  <c r="AT1152" i="35"/>
  <c r="AP1153" i="35"/>
  <c r="AQ1153" i="35"/>
  <c r="AR1153" i="35"/>
  <c r="AS1153" i="35"/>
  <c r="AT1153" i="35"/>
  <c r="AP1154" i="35"/>
  <c r="AQ1154" i="35"/>
  <c r="AR1154" i="35"/>
  <c r="AS1154" i="35"/>
  <c r="AT1154" i="35"/>
  <c r="AP1155" i="35"/>
  <c r="AQ1155" i="35"/>
  <c r="AR1155" i="35"/>
  <c r="AS1155" i="35"/>
  <c r="AT1155" i="35"/>
  <c r="AP1156" i="35"/>
  <c r="AQ1156" i="35"/>
  <c r="AR1156" i="35"/>
  <c r="AS1156" i="35"/>
  <c r="AT1156" i="35"/>
  <c r="AP1157" i="35"/>
  <c r="AQ1157" i="35"/>
  <c r="AR1157" i="35"/>
  <c r="AS1157" i="35"/>
  <c r="AT1157" i="35"/>
  <c r="AP1158" i="35"/>
  <c r="AQ1158" i="35"/>
  <c r="AR1158" i="35"/>
  <c r="AS1158" i="35"/>
  <c r="AT1158" i="35"/>
  <c r="AP1159" i="35"/>
  <c r="AQ1159" i="35"/>
  <c r="AR1159" i="35"/>
  <c r="AS1159" i="35"/>
  <c r="AT1159" i="35"/>
  <c r="AP1160" i="35"/>
  <c r="AQ1160" i="35"/>
  <c r="AR1160" i="35"/>
  <c r="AS1160" i="35"/>
  <c r="AT1160" i="35"/>
  <c r="AP1161" i="35"/>
  <c r="AQ1161" i="35"/>
  <c r="AR1161" i="35"/>
  <c r="AS1161" i="35"/>
  <c r="AT1161" i="35"/>
  <c r="AP1162" i="35"/>
  <c r="AQ1162" i="35"/>
  <c r="AR1162" i="35"/>
  <c r="AS1162" i="35"/>
  <c r="AT1162" i="35"/>
  <c r="AP1163" i="35"/>
  <c r="AQ1163" i="35"/>
  <c r="AR1163" i="35"/>
  <c r="AS1163" i="35"/>
  <c r="AT1163" i="35"/>
  <c r="AP1164" i="35"/>
  <c r="AQ1164" i="35"/>
  <c r="AR1164" i="35"/>
  <c r="AS1164" i="35"/>
  <c r="AT1164" i="35"/>
  <c r="AP1165" i="35"/>
  <c r="AQ1165" i="35"/>
  <c r="AR1165" i="35"/>
  <c r="AS1165" i="35"/>
  <c r="AT1165" i="35"/>
  <c r="AP1166" i="35"/>
  <c r="AQ1166" i="35"/>
  <c r="AR1166" i="35"/>
  <c r="AS1166" i="35"/>
  <c r="AT1166" i="35"/>
  <c r="AP1167" i="35"/>
  <c r="AQ1167" i="35"/>
  <c r="AR1167" i="35"/>
  <c r="AS1167" i="35"/>
  <c r="AT1167" i="35"/>
  <c r="AP1168" i="35"/>
  <c r="AQ1168" i="35"/>
  <c r="AR1168" i="35"/>
  <c r="AS1168" i="35"/>
  <c r="AT1168" i="35"/>
  <c r="AP1169" i="35"/>
  <c r="AQ1169" i="35"/>
  <c r="AR1169" i="35"/>
  <c r="AS1169" i="35"/>
  <c r="AT1169" i="35"/>
  <c r="AP1170" i="35"/>
  <c r="AQ1170" i="35"/>
  <c r="AR1170" i="35"/>
  <c r="AS1170" i="35"/>
  <c r="AT1170" i="35"/>
  <c r="AP1171" i="35"/>
  <c r="AQ1171" i="35"/>
  <c r="AR1171" i="35"/>
  <c r="AS1171" i="35"/>
  <c r="AT1171" i="35"/>
  <c r="AP1172" i="35"/>
  <c r="AQ1172" i="35"/>
  <c r="AR1172" i="35"/>
  <c r="AS1172" i="35"/>
  <c r="AT1172" i="35"/>
  <c r="AP1173" i="35"/>
  <c r="AQ1173" i="35"/>
  <c r="AR1173" i="35"/>
  <c r="AS1173" i="35"/>
  <c r="AT1173" i="35"/>
  <c r="AP1174" i="35"/>
  <c r="AQ1174" i="35"/>
  <c r="AR1174" i="35"/>
  <c r="AS1174" i="35"/>
  <c r="AT1174" i="35"/>
  <c r="AP1175" i="35"/>
  <c r="AQ1175" i="35"/>
  <c r="AR1175" i="35"/>
  <c r="AS1175" i="35"/>
  <c r="AT1175" i="35"/>
  <c r="AP1176" i="35"/>
  <c r="AQ1176" i="35"/>
  <c r="AR1176" i="35"/>
  <c r="AS1176" i="35"/>
  <c r="AT1176" i="35"/>
  <c r="AP1177" i="35"/>
  <c r="AQ1177" i="35"/>
  <c r="AR1177" i="35"/>
  <c r="AS1177" i="35"/>
  <c r="AT1177" i="35"/>
  <c r="AP1178" i="35"/>
  <c r="AQ1178" i="35"/>
  <c r="AR1178" i="35"/>
  <c r="AS1178" i="35"/>
  <c r="AT1178" i="35"/>
  <c r="AP1179" i="35"/>
  <c r="AQ1179" i="35"/>
  <c r="AR1179" i="35"/>
  <c r="AS1179" i="35"/>
  <c r="AT1179" i="35"/>
  <c r="AP1180" i="35"/>
  <c r="AQ1180" i="35"/>
  <c r="AR1180" i="35"/>
  <c r="AS1180" i="35"/>
  <c r="AT1180" i="35"/>
  <c r="AP1181" i="35"/>
  <c r="AQ1181" i="35"/>
  <c r="AR1181" i="35"/>
  <c r="AS1181" i="35"/>
  <c r="AT1181" i="35"/>
  <c r="AP1182" i="35"/>
  <c r="AQ1182" i="35"/>
  <c r="AR1182" i="35"/>
  <c r="AS1182" i="35"/>
  <c r="AT1182" i="35"/>
  <c r="AP1183" i="35"/>
  <c r="AQ1183" i="35"/>
  <c r="AR1183" i="35"/>
  <c r="AS1183" i="35"/>
  <c r="AT1183" i="35"/>
  <c r="AP1184" i="35"/>
  <c r="AQ1184" i="35"/>
  <c r="AR1184" i="35"/>
  <c r="AS1184" i="35"/>
  <c r="AT1184" i="35"/>
  <c r="AP1185" i="35"/>
  <c r="AQ1185" i="35"/>
  <c r="AR1185" i="35"/>
  <c r="AS1185" i="35"/>
  <c r="AT1185" i="35"/>
  <c r="AP1186" i="35"/>
  <c r="AQ1186" i="35"/>
  <c r="AR1186" i="35"/>
  <c r="AS1186" i="35"/>
  <c r="AT1186" i="35"/>
  <c r="AP1187" i="35"/>
  <c r="AQ1187" i="35"/>
  <c r="AR1187" i="35"/>
  <c r="AS1187" i="35"/>
  <c r="AT1187" i="35"/>
  <c r="AP1188" i="35"/>
  <c r="AQ1188" i="35"/>
  <c r="AR1188" i="35"/>
  <c r="AS1188" i="35"/>
  <c r="AT1188" i="35"/>
  <c r="AP1189" i="35"/>
  <c r="AQ1189" i="35"/>
  <c r="AR1189" i="35"/>
  <c r="AS1189" i="35"/>
  <c r="AT1189" i="35"/>
  <c r="AP1190" i="35"/>
  <c r="AQ1190" i="35"/>
  <c r="AR1190" i="35"/>
  <c r="AS1190" i="35"/>
  <c r="AT1190" i="35"/>
  <c r="AP1191" i="35"/>
  <c r="AQ1191" i="35"/>
  <c r="AR1191" i="35"/>
  <c r="AS1191" i="35"/>
  <c r="AT1191" i="35"/>
  <c r="AP1192" i="35"/>
  <c r="AQ1192" i="35"/>
  <c r="AR1192" i="35"/>
  <c r="AS1192" i="35"/>
  <c r="AT1192" i="35"/>
  <c r="AP1193" i="35"/>
  <c r="AQ1193" i="35"/>
  <c r="AR1193" i="35"/>
  <c r="AS1193" i="35"/>
  <c r="AT1193" i="35"/>
  <c r="AP1194" i="35"/>
  <c r="AQ1194" i="35"/>
  <c r="AR1194" i="35"/>
  <c r="AS1194" i="35"/>
  <c r="AT1194" i="35"/>
  <c r="AP1195" i="35"/>
  <c r="AQ1195" i="35"/>
  <c r="AR1195" i="35"/>
  <c r="AS1195" i="35"/>
  <c r="AT1195" i="35"/>
  <c r="AP1196" i="35"/>
  <c r="AQ1196" i="35"/>
  <c r="AR1196" i="35"/>
  <c r="AS1196" i="35"/>
  <c r="AT1196" i="35"/>
  <c r="AP1197" i="35"/>
  <c r="AQ1197" i="35"/>
  <c r="AR1197" i="35"/>
  <c r="AS1197" i="35"/>
  <c r="AT1197" i="35"/>
  <c r="AP1198" i="35"/>
  <c r="AQ1198" i="35"/>
  <c r="AR1198" i="35"/>
  <c r="AS1198" i="35"/>
  <c r="AT1198" i="35"/>
  <c r="AP1199" i="35"/>
  <c r="AQ1199" i="35"/>
  <c r="AR1199" i="35"/>
  <c r="AS1199" i="35"/>
  <c r="AT1199" i="35"/>
  <c r="AP1200" i="35"/>
  <c r="AQ1200" i="35"/>
  <c r="AR1200" i="35"/>
  <c r="AS1200" i="35"/>
  <c r="AT1200" i="35"/>
  <c r="AP1201" i="35"/>
  <c r="AQ1201" i="35"/>
  <c r="AR1201" i="35"/>
  <c r="AS1201" i="35"/>
  <c r="AT1201" i="35"/>
  <c r="AP1202" i="35"/>
  <c r="AQ1202" i="35"/>
  <c r="AR1202" i="35"/>
  <c r="AS1202" i="35"/>
  <c r="AT1202" i="35"/>
  <c r="AP1203" i="35"/>
  <c r="AQ1203" i="35"/>
  <c r="AR1203" i="35"/>
  <c r="AS1203" i="35"/>
  <c r="AT1203" i="35"/>
  <c r="AP1204" i="35"/>
  <c r="AQ1204" i="35"/>
  <c r="AR1204" i="35"/>
  <c r="AS1204" i="35"/>
  <c r="AT1204" i="35"/>
  <c r="AP1205" i="35"/>
  <c r="AQ1205" i="35"/>
  <c r="AR1205" i="35"/>
  <c r="AS1205" i="35"/>
  <c r="AT1205" i="35"/>
  <c r="AP1206" i="35"/>
  <c r="AQ1206" i="35"/>
  <c r="AR1206" i="35"/>
  <c r="AS1206" i="35"/>
  <c r="AT1206" i="35"/>
  <c r="AP1207" i="35"/>
  <c r="AQ1207" i="35"/>
  <c r="AR1207" i="35"/>
  <c r="AS1207" i="35"/>
  <c r="AT1207" i="35"/>
  <c r="AP1208" i="35"/>
  <c r="AQ1208" i="35"/>
  <c r="AR1208" i="35"/>
  <c r="AS1208" i="35"/>
  <c r="AT1208" i="35"/>
  <c r="AP1209" i="35"/>
  <c r="AQ1209" i="35"/>
  <c r="AR1209" i="35"/>
  <c r="AS1209" i="35"/>
  <c r="AT1209" i="35"/>
  <c r="AP1210" i="35"/>
  <c r="AQ1210" i="35"/>
  <c r="AR1210" i="35"/>
  <c r="AS1210" i="35"/>
  <c r="AT1210" i="35"/>
  <c r="AP1211" i="35"/>
  <c r="AQ1211" i="35"/>
  <c r="AR1211" i="35"/>
  <c r="AS1211" i="35"/>
  <c r="AT1211" i="35"/>
  <c r="AP1212" i="35"/>
  <c r="AQ1212" i="35"/>
  <c r="AR1212" i="35"/>
  <c r="AS1212" i="35"/>
  <c r="AT1212" i="35"/>
  <c r="AP1213" i="35"/>
  <c r="AQ1213" i="35"/>
  <c r="AR1213" i="35"/>
  <c r="AS1213" i="35"/>
  <c r="AT1213" i="35"/>
  <c r="AP1214" i="35"/>
  <c r="AQ1214" i="35"/>
  <c r="AR1214" i="35"/>
  <c r="AS1214" i="35"/>
  <c r="AT1214" i="35"/>
  <c r="AP1215" i="35"/>
  <c r="AQ1215" i="35"/>
  <c r="AR1215" i="35"/>
  <c r="AS1215" i="35"/>
  <c r="AT1215" i="35"/>
  <c r="AP1216" i="35"/>
  <c r="AQ1216" i="35"/>
  <c r="AR1216" i="35"/>
  <c r="AS1216" i="35"/>
  <c r="AT1216" i="35"/>
  <c r="AP1217" i="35"/>
  <c r="AQ1217" i="35"/>
  <c r="AR1217" i="35"/>
  <c r="AS1217" i="35"/>
  <c r="AT1217" i="35"/>
  <c r="AP1218" i="35"/>
  <c r="AQ1218" i="35"/>
  <c r="AR1218" i="35"/>
  <c r="AS1218" i="35"/>
  <c r="AT1218" i="35"/>
  <c r="AP1219" i="35"/>
  <c r="AQ1219" i="35"/>
  <c r="AR1219" i="35"/>
  <c r="AS1219" i="35"/>
  <c r="AT1219" i="35"/>
  <c r="AP1220" i="35"/>
  <c r="AQ1220" i="35"/>
  <c r="AR1220" i="35"/>
  <c r="AS1220" i="35"/>
  <c r="AT1220" i="35"/>
  <c r="AP1221" i="35"/>
  <c r="AQ1221" i="35"/>
  <c r="AR1221" i="35"/>
  <c r="AS1221" i="35"/>
  <c r="AT1221" i="35"/>
  <c r="AP1222" i="35"/>
  <c r="AQ1222" i="35"/>
  <c r="AR1222" i="35"/>
  <c r="AS1222" i="35"/>
  <c r="AT1222" i="35"/>
  <c r="AP1223" i="35"/>
  <c r="AQ1223" i="35"/>
  <c r="AR1223" i="35"/>
  <c r="AS1223" i="35"/>
  <c r="AT1223" i="35"/>
  <c r="AP1224" i="35"/>
  <c r="AQ1224" i="35"/>
  <c r="AR1224" i="35"/>
  <c r="AS1224" i="35"/>
  <c r="AT1224" i="35"/>
  <c r="AP1225" i="35"/>
  <c r="AQ1225" i="35"/>
  <c r="AR1225" i="35"/>
  <c r="AS1225" i="35"/>
  <c r="AT1225" i="35"/>
  <c r="AP1226" i="35"/>
  <c r="AQ1226" i="35"/>
  <c r="AR1226" i="35"/>
  <c r="AS1226" i="35"/>
  <c r="AT1226" i="35"/>
  <c r="AP1227" i="35"/>
  <c r="AQ1227" i="35"/>
  <c r="AR1227" i="35"/>
  <c r="AS1227" i="35"/>
  <c r="AT1227" i="35"/>
  <c r="AP1228" i="35"/>
  <c r="AQ1228" i="35"/>
  <c r="AR1228" i="35"/>
  <c r="AS1228" i="35"/>
  <c r="AT1228" i="35"/>
  <c r="AP1229" i="35"/>
  <c r="AQ1229" i="35"/>
  <c r="AR1229" i="35"/>
  <c r="AS1229" i="35"/>
  <c r="AT1229" i="35"/>
  <c r="AP1230" i="35"/>
  <c r="AQ1230" i="35"/>
  <c r="AR1230" i="35"/>
  <c r="AS1230" i="35"/>
  <c r="AT1230" i="35"/>
  <c r="AP1231" i="35"/>
  <c r="AQ1231" i="35"/>
  <c r="AR1231" i="35"/>
  <c r="AS1231" i="35"/>
  <c r="AT1231" i="35"/>
  <c r="AP1232" i="35"/>
  <c r="AQ1232" i="35"/>
  <c r="AR1232" i="35"/>
  <c r="AS1232" i="35"/>
  <c r="AT1232" i="35"/>
  <c r="AP1233" i="35"/>
  <c r="AQ1233" i="35"/>
  <c r="AR1233" i="35"/>
  <c r="AS1233" i="35"/>
  <c r="AT1233" i="35"/>
  <c r="AP1234" i="35"/>
  <c r="AQ1234" i="35"/>
  <c r="AR1234" i="35"/>
  <c r="AS1234" i="35"/>
  <c r="AT1234" i="35"/>
  <c r="AP1235" i="35"/>
  <c r="AQ1235" i="35"/>
  <c r="AR1235" i="35"/>
  <c r="AS1235" i="35"/>
  <c r="AT1235" i="35"/>
  <c r="AP1236" i="35"/>
  <c r="AQ1236" i="35"/>
  <c r="AR1236" i="35"/>
  <c r="AS1236" i="35"/>
  <c r="AT1236" i="35"/>
  <c r="AP1237" i="35"/>
  <c r="AQ1237" i="35"/>
  <c r="AR1237" i="35"/>
  <c r="AS1237" i="35"/>
  <c r="AT1237" i="35"/>
  <c r="AP1238" i="35"/>
  <c r="AQ1238" i="35"/>
  <c r="AR1238" i="35"/>
  <c r="AS1238" i="35"/>
  <c r="AT1238" i="35"/>
  <c r="AP1239" i="35"/>
  <c r="AQ1239" i="35"/>
  <c r="AR1239" i="35"/>
  <c r="AS1239" i="35"/>
  <c r="AT1239" i="35"/>
  <c r="AP1240" i="35"/>
  <c r="AQ1240" i="35"/>
  <c r="AR1240" i="35"/>
  <c r="AS1240" i="35"/>
  <c r="AT1240" i="35"/>
  <c r="AP1241" i="35"/>
  <c r="AQ1241" i="35"/>
  <c r="AR1241" i="35"/>
  <c r="AS1241" i="35"/>
  <c r="AT1241" i="35"/>
  <c r="AP1242" i="35"/>
  <c r="AQ1242" i="35"/>
  <c r="AR1242" i="35"/>
  <c r="AS1242" i="35"/>
  <c r="AT1242" i="35"/>
  <c r="AP1243" i="35"/>
  <c r="AQ1243" i="35"/>
  <c r="AR1243" i="35"/>
  <c r="AS1243" i="35"/>
  <c r="AT1243" i="35"/>
  <c r="AP1244" i="35"/>
  <c r="AQ1244" i="35"/>
  <c r="AR1244" i="35"/>
  <c r="AS1244" i="35"/>
  <c r="AT1244" i="35"/>
  <c r="AP1245" i="35"/>
  <c r="AQ1245" i="35"/>
  <c r="AR1245" i="35"/>
  <c r="AS1245" i="35"/>
  <c r="AT1245" i="35"/>
  <c r="AP1246" i="35"/>
  <c r="AQ1246" i="35"/>
  <c r="AR1246" i="35"/>
  <c r="AS1246" i="35"/>
  <c r="AT1246" i="35"/>
  <c r="AP1247" i="35"/>
  <c r="AQ1247" i="35"/>
  <c r="AR1247" i="35"/>
  <c r="AS1247" i="35"/>
  <c r="AT1247" i="35"/>
  <c r="AP1248" i="35"/>
  <c r="AQ1248" i="35"/>
  <c r="AR1248" i="35"/>
  <c r="AS1248" i="35"/>
  <c r="AT1248" i="35"/>
  <c r="AP1249" i="35"/>
  <c r="AQ1249" i="35"/>
  <c r="AR1249" i="35"/>
  <c r="AS1249" i="35"/>
  <c r="AT1249" i="35"/>
  <c r="AP1250" i="35"/>
  <c r="AQ1250" i="35"/>
  <c r="AR1250" i="35"/>
  <c r="AS1250" i="35"/>
  <c r="AT1250" i="35"/>
  <c r="AP1251" i="35"/>
  <c r="AQ1251" i="35"/>
  <c r="AR1251" i="35"/>
  <c r="AS1251" i="35"/>
  <c r="AT1251" i="35"/>
  <c r="AP1252" i="35"/>
  <c r="AQ1252" i="35"/>
  <c r="AR1252" i="35"/>
  <c r="AS1252" i="35"/>
  <c r="AT1252" i="35"/>
  <c r="AP1253" i="35"/>
  <c r="AQ1253" i="35"/>
  <c r="AR1253" i="35"/>
  <c r="AS1253" i="35"/>
  <c r="AT1253" i="35"/>
  <c r="AP1254" i="35"/>
  <c r="AQ1254" i="35"/>
  <c r="AR1254" i="35"/>
  <c r="AS1254" i="35"/>
  <c r="AT1254" i="35"/>
  <c r="AP1255" i="35"/>
  <c r="AQ1255" i="35"/>
  <c r="AR1255" i="35"/>
  <c r="AS1255" i="35"/>
  <c r="AT1255" i="35"/>
  <c r="AP1256" i="35"/>
  <c r="AQ1256" i="35"/>
  <c r="AR1256" i="35"/>
  <c r="AS1256" i="35"/>
  <c r="AT1256" i="35"/>
  <c r="AP1257" i="35"/>
  <c r="AQ1257" i="35"/>
  <c r="AR1257" i="35"/>
  <c r="AS1257" i="35"/>
  <c r="AT1257" i="35"/>
  <c r="AP1258" i="35"/>
  <c r="AQ1258" i="35"/>
  <c r="AR1258" i="35"/>
  <c r="AS1258" i="35"/>
  <c r="AT1258" i="35"/>
  <c r="AP1259" i="35"/>
  <c r="AQ1259" i="35"/>
  <c r="AR1259" i="35"/>
  <c r="AS1259" i="35"/>
  <c r="AT1259" i="35"/>
  <c r="AP1260" i="35"/>
  <c r="AQ1260" i="35"/>
  <c r="AR1260" i="35"/>
  <c r="AS1260" i="35"/>
  <c r="AT1260" i="35"/>
  <c r="AP1261" i="35"/>
  <c r="AQ1261" i="35"/>
  <c r="AR1261" i="35"/>
  <c r="AS1261" i="35"/>
  <c r="AT1261" i="35"/>
  <c r="AP1262" i="35"/>
  <c r="AQ1262" i="35"/>
  <c r="AR1262" i="35"/>
  <c r="AS1262" i="35"/>
  <c r="AT1262" i="35"/>
  <c r="AP1263" i="35"/>
  <c r="AQ1263" i="35"/>
  <c r="AR1263" i="35"/>
  <c r="AS1263" i="35"/>
  <c r="AT1263" i="35"/>
  <c r="AP1264" i="35"/>
  <c r="AQ1264" i="35"/>
  <c r="AR1264" i="35"/>
  <c r="AS1264" i="35"/>
  <c r="AT1264" i="35"/>
  <c r="AP1265" i="35"/>
  <c r="AQ1265" i="35"/>
  <c r="AR1265" i="35"/>
  <c r="AS1265" i="35"/>
  <c r="AT1265" i="35"/>
  <c r="AP1266" i="35"/>
  <c r="AQ1266" i="35"/>
  <c r="AR1266" i="35"/>
  <c r="AS1266" i="35"/>
  <c r="AT1266" i="35"/>
  <c r="AP1267" i="35"/>
  <c r="AQ1267" i="35"/>
  <c r="AR1267" i="35"/>
  <c r="AS1267" i="35"/>
  <c r="AT1267" i="35"/>
  <c r="AP1268" i="35"/>
  <c r="AQ1268" i="35"/>
  <c r="AR1268" i="35"/>
  <c r="AS1268" i="35"/>
  <c r="AT1268" i="35"/>
  <c r="AP1269" i="35"/>
  <c r="AQ1269" i="35"/>
  <c r="AR1269" i="35"/>
  <c r="AS1269" i="35"/>
  <c r="AT1269" i="35"/>
  <c r="AP1270" i="35"/>
  <c r="AQ1270" i="35"/>
  <c r="AR1270" i="35"/>
  <c r="AS1270" i="35"/>
  <c r="AT1270" i="35"/>
  <c r="AP1271" i="35"/>
  <c r="AQ1271" i="35"/>
  <c r="AR1271" i="35"/>
  <c r="AS1271" i="35"/>
  <c r="AT1271" i="35"/>
  <c r="AP1272" i="35"/>
  <c r="AQ1272" i="35"/>
  <c r="AR1272" i="35"/>
  <c r="AS1272" i="35"/>
  <c r="AT1272" i="35"/>
  <c r="AP1273" i="35"/>
  <c r="AQ1273" i="35"/>
  <c r="AR1273" i="35"/>
  <c r="AS1273" i="35"/>
  <c r="AT1273" i="35"/>
  <c r="AP1274" i="35"/>
  <c r="AQ1274" i="35"/>
  <c r="AR1274" i="35"/>
  <c r="AS1274" i="35"/>
  <c r="AT1274" i="35"/>
  <c r="AP1275" i="35"/>
  <c r="AQ1275" i="35"/>
  <c r="AR1275" i="35"/>
  <c r="AS1275" i="35"/>
  <c r="AT1275" i="35"/>
  <c r="AP1276" i="35"/>
  <c r="AQ1276" i="35"/>
  <c r="AR1276" i="35"/>
  <c r="AS1276" i="35"/>
  <c r="AT1276" i="35"/>
  <c r="AP1277" i="35"/>
  <c r="AQ1277" i="35"/>
  <c r="AR1277" i="35"/>
  <c r="AS1277" i="35"/>
  <c r="AT1277" i="35"/>
  <c r="AP1278" i="35"/>
  <c r="AQ1278" i="35"/>
  <c r="AR1278" i="35"/>
  <c r="AS1278" i="35"/>
  <c r="AT1278" i="35"/>
  <c r="AP1279" i="35"/>
  <c r="AQ1279" i="35"/>
  <c r="AR1279" i="35"/>
  <c r="AS1279" i="35"/>
  <c r="AT1279" i="35"/>
  <c r="AP1280" i="35"/>
  <c r="AQ1280" i="35"/>
  <c r="AR1280" i="35"/>
  <c r="AS1280" i="35"/>
  <c r="AT1280" i="35"/>
  <c r="AP1281" i="35"/>
  <c r="AQ1281" i="35"/>
  <c r="AR1281" i="35"/>
  <c r="AS1281" i="35"/>
  <c r="AT1281" i="35"/>
  <c r="AP1282" i="35"/>
  <c r="AQ1282" i="35"/>
  <c r="AR1282" i="35"/>
  <c r="AS1282" i="35"/>
  <c r="AT1282" i="35"/>
  <c r="AP1283" i="35"/>
  <c r="AQ1283" i="35"/>
  <c r="AR1283" i="35"/>
  <c r="AS1283" i="35"/>
  <c r="AT1283" i="35"/>
  <c r="AP1284" i="35"/>
  <c r="AQ1284" i="35"/>
  <c r="AR1284" i="35"/>
  <c r="AS1284" i="35"/>
  <c r="AT1284" i="35"/>
  <c r="AP1285" i="35"/>
  <c r="AQ1285" i="35"/>
  <c r="AR1285" i="35"/>
  <c r="AS1285" i="35"/>
  <c r="AT1285" i="35"/>
  <c r="AP1286" i="35"/>
  <c r="AQ1286" i="35"/>
  <c r="AR1286" i="35"/>
  <c r="AS1286" i="35"/>
  <c r="AT1286" i="35"/>
  <c r="AP1287" i="35"/>
  <c r="AQ1287" i="35"/>
  <c r="AR1287" i="35"/>
  <c r="AS1287" i="35"/>
  <c r="AT1287" i="35"/>
  <c r="AP1288" i="35"/>
  <c r="AQ1288" i="35"/>
  <c r="AR1288" i="35"/>
  <c r="AS1288" i="35"/>
  <c r="AT1288" i="35"/>
  <c r="AP1289" i="35"/>
  <c r="AQ1289" i="35"/>
  <c r="AR1289" i="35"/>
  <c r="AS1289" i="35"/>
  <c r="AT1289" i="35"/>
  <c r="AP1290" i="35"/>
  <c r="AQ1290" i="35"/>
  <c r="AR1290" i="35"/>
  <c r="AS1290" i="35"/>
  <c r="AT1290" i="35"/>
  <c r="AP1291" i="35"/>
  <c r="AQ1291" i="35"/>
  <c r="AR1291" i="35"/>
  <c r="AS1291" i="35"/>
  <c r="AT1291" i="35"/>
  <c r="AP1292" i="35"/>
  <c r="AQ1292" i="35"/>
  <c r="AR1292" i="35"/>
  <c r="AS1292" i="35"/>
  <c r="AT1292" i="35"/>
  <c r="AP1293" i="35"/>
  <c r="AQ1293" i="35"/>
  <c r="AR1293" i="35"/>
  <c r="AS1293" i="35"/>
  <c r="AT1293" i="35"/>
  <c r="AP1294" i="35"/>
  <c r="AQ1294" i="35"/>
  <c r="AR1294" i="35"/>
  <c r="AS1294" i="35"/>
  <c r="AT1294" i="35"/>
  <c r="AP1295" i="35"/>
  <c r="AQ1295" i="35"/>
  <c r="AR1295" i="35"/>
  <c r="AS1295" i="35"/>
  <c r="AT1295" i="35"/>
  <c r="AP1296" i="35"/>
  <c r="AQ1296" i="35"/>
  <c r="AR1296" i="35"/>
  <c r="AS1296" i="35"/>
  <c r="AT1296" i="35"/>
  <c r="AP1297" i="35"/>
  <c r="AQ1297" i="35"/>
  <c r="AR1297" i="35"/>
  <c r="AS1297" i="35"/>
  <c r="AT1297" i="35"/>
  <c r="AP1298" i="35"/>
  <c r="AQ1298" i="35"/>
  <c r="AR1298" i="35"/>
  <c r="AS1298" i="35"/>
  <c r="AT1298" i="35"/>
  <c r="AP1299" i="35"/>
  <c r="AQ1299" i="35"/>
  <c r="AR1299" i="35"/>
  <c r="AS1299" i="35"/>
  <c r="AT1299" i="35"/>
  <c r="AP1300" i="35"/>
  <c r="AQ1300" i="35"/>
  <c r="AR1300" i="35"/>
  <c r="AS1300" i="35"/>
  <c r="AT1300" i="35"/>
  <c r="AP1301" i="35"/>
  <c r="AQ1301" i="35"/>
  <c r="AR1301" i="35"/>
  <c r="AS1301" i="35"/>
  <c r="AT1301" i="35"/>
  <c r="AP1302" i="35"/>
  <c r="AQ1302" i="35"/>
  <c r="AR1302" i="35"/>
  <c r="AS1302" i="35"/>
  <c r="AT1302" i="35"/>
  <c r="AP1303" i="35"/>
  <c r="AQ1303" i="35"/>
  <c r="AR1303" i="35"/>
  <c r="AS1303" i="35"/>
  <c r="AT1303" i="35"/>
  <c r="AP1304" i="35"/>
  <c r="AQ1304" i="35"/>
  <c r="AR1304" i="35"/>
  <c r="AS1304" i="35"/>
  <c r="AT1304" i="35"/>
  <c r="AP1305" i="35"/>
  <c r="AQ1305" i="35"/>
  <c r="AR1305" i="35"/>
  <c r="AS1305" i="35"/>
  <c r="AT1305" i="35"/>
  <c r="AP1306" i="35"/>
  <c r="AQ1306" i="35"/>
  <c r="AR1306" i="35"/>
  <c r="AS1306" i="35"/>
  <c r="AT1306" i="35"/>
  <c r="AP1307" i="35"/>
  <c r="AQ1307" i="35"/>
  <c r="AR1307" i="35"/>
  <c r="AS1307" i="35"/>
  <c r="AT1307" i="35"/>
  <c r="AP1308" i="35"/>
  <c r="AQ1308" i="35"/>
  <c r="AR1308" i="35"/>
  <c r="AS1308" i="35"/>
  <c r="AT1308" i="35"/>
  <c r="AP1309" i="35"/>
  <c r="AQ1309" i="35"/>
  <c r="AR1309" i="35"/>
  <c r="AS1309" i="35"/>
  <c r="AT1309" i="35"/>
  <c r="AP1310" i="35"/>
  <c r="AQ1310" i="35"/>
  <c r="AR1310" i="35"/>
  <c r="AS1310" i="35"/>
  <c r="AT1310" i="35"/>
  <c r="AP1311" i="35"/>
  <c r="AQ1311" i="35"/>
  <c r="AR1311" i="35"/>
  <c r="AS1311" i="35"/>
  <c r="AT1311" i="35"/>
  <c r="AP1312" i="35"/>
  <c r="AQ1312" i="35"/>
  <c r="AR1312" i="35"/>
  <c r="AS1312" i="35"/>
  <c r="AT1312" i="35"/>
  <c r="AP1313" i="35"/>
  <c r="AQ1313" i="35"/>
  <c r="AR1313" i="35"/>
  <c r="AS1313" i="35"/>
  <c r="AT1313" i="35"/>
  <c r="AP1314" i="35"/>
  <c r="AQ1314" i="35"/>
  <c r="AR1314" i="35"/>
  <c r="AS1314" i="35"/>
  <c r="AT1314" i="35"/>
  <c r="AP1315" i="35"/>
  <c r="AQ1315" i="35"/>
  <c r="AR1315" i="35"/>
  <c r="AS1315" i="35"/>
  <c r="AT1315" i="35"/>
  <c r="AP1316" i="35"/>
  <c r="AQ1316" i="35"/>
  <c r="AR1316" i="35"/>
  <c r="AS1316" i="35"/>
  <c r="AT1316" i="35"/>
  <c r="AP1317" i="35"/>
  <c r="AQ1317" i="35"/>
  <c r="AR1317" i="35"/>
  <c r="AS1317" i="35"/>
  <c r="AT1317" i="35"/>
  <c r="AP1318" i="35"/>
  <c r="AQ1318" i="35"/>
  <c r="AR1318" i="35"/>
  <c r="AS1318" i="35"/>
  <c r="AT1318" i="35"/>
  <c r="AP1319" i="35"/>
  <c r="AQ1319" i="35"/>
  <c r="AR1319" i="35"/>
  <c r="AS1319" i="35"/>
  <c r="AT1319" i="35"/>
  <c r="AP1320" i="35"/>
  <c r="AQ1320" i="35"/>
  <c r="AR1320" i="35"/>
  <c r="AS1320" i="35"/>
  <c r="AT1320" i="35"/>
  <c r="AP1321" i="35"/>
  <c r="AQ1321" i="35"/>
  <c r="AR1321" i="35"/>
  <c r="AS1321" i="35"/>
  <c r="AT1321" i="35"/>
  <c r="AP1322" i="35"/>
  <c r="AQ1322" i="35"/>
  <c r="AR1322" i="35"/>
  <c r="AS1322" i="35"/>
  <c r="AT1322" i="35"/>
  <c r="AP1323" i="35"/>
  <c r="AQ1323" i="35"/>
  <c r="AR1323" i="35"/>
  <c r="AS1323" i="35"/>
  <c r="AT1323" i="35"/>
  <c r="AP1324" i="35"/>
  <c r="AQ1324" i="35"/>
  <c r="AR1324" i="35"/>
  <c r="AS1324" i="35"/>
  <c r="AT1324" i="35"/>
  <c r="AP1325" i="35"/>
  <c r="AQ1325" i="35"/>
  <c r="AR1325" i="35"/>
  <c r="AS1325" i="35"/>
  <c r="AT1325" i="35"/>
  <c r="AP1326" i="35"/>
  <c r="AQ1326" i="35"/>
  <c r="AR1326" i="35"/>
  <c r="AS1326" i="35"/>
  <c r="AT1326" i="35"/>
  <c r="AP1327" i="35"/>
  <c r="AQ1327" i="35"/>
  <c r="AR1327" i="35"/>
  <c r="AS1327" i="35"/>
  <c r="AT1327" i="35"/>
  <c r="AP1328" i="35"/>
  <c r="AQ1328" i="35"/>
  <c r="AR1328" i="35"/>
  <c r="AS1328" i="35"/>
  <c r="AT1328" i="35"/>
  <c r="AP1329" i="35"/>
  <c r="AQ1329" i="35"/>
  <c r="AR1329" i="35"/>
  <c r="AS1329" i="35"/>
  <c r="AT1329" i="35"/>
  <c r="AP1330" i="35"/>
  <c r="AQ1330" i="35"/>
  <c r="AR1330" i="35"/>
  <c r="AS1330" i="35"/>
  <c r="AT1330" i="35"/>
  <c r="AP1331" i="35"/>
  <c r="AQ1331" i="35"/>
  <c r="AR1331" i="35"/>
  <c r="AS1331" i="35"/>
  <c r="AT1331" i="35"/>
  <c r="AP1332" i="35"/>
  <c r="AQ1332" i="35"/>
  <c r="AR1332" i="35"/>
  <c r="AS1332" i="35"/>
  <c r="AT1332" i="35"/>
  <c r="AP1333" i="35"/>
  <c r="AQ1333" i="35"/>
  <c r="AR1333" i="35"/>
  <c r="AS1333" i="35"/>
  <c r="AT1333" i="35"/>
  <c r="AP1334" i="35"/>
  <c r="AQ1334" i="35"/>
  <c r="AR1334" i="35"/>
  <c r="AS1334" i="35"/>
  <c r="AT1334" i="35"/>
  <c r="AP1335" i="35"/>
  <c r="AQ1335" i="35"/>
  <c r="AR1335" i="35"/>
  <c r="AS1335" i="35"/>
  <c r="AT1335" i="35"/>
  <c r="AP1336" i="35"/>
  <c r="AQ1336" i="35"/>
  <c r="AR1336" i="35"/>
  <c r="AS1336" i="35"/>
  <c r="AT1336" i="35"/>
  <c r="AP1337" i="35"/>
  <c r="AQ1337" i="35"/>
  <c r="AR1337" i="35"/>
  <c r="AS1337" i="35"/>
  <c r="AT1337" i="35"/>
  <c r="AP1338" i="35"/>
  <c r="AQ1338" i="35"/>
  <c r="AR1338" i="35"/>
  <c r="AS1338" i="35"/>
  <c r="AT1338" i="35"/>
  <c r="AP1339" i="35"/>
  <c r="AQ1339" i="35"/>
  <c r="AR1339" i="35"/>
  <c r="AS1339" i="35"/>
  <c r="AT1339" i="35"/>
  <c r="AP1340" i="35"/>
  <c r="AQ1340" i="35"/>
  <c r="AR1340" i="35"/>
  <c r="AS1340" i="35"/>
  <c r="AT1340" i="35"/>
  <c r="AP1341" i="35"/>
  <c r="AQ1341" i="35"/>
  <c r="AR1341" i="35"/>
  <c r="AS1341" i="35"/>
  <c r="AT1341" i="35"/>
  <c r="AP1342" i="35"/>
  <c r="AQ1342" i="35"/>
  <c r="AR1342" i="35"/>
  <c r="AS1342" i="35"/>
  <c r="AT1342" i="35"/>
  <c r="AP1343" i="35"/>
  <c r="AQ1343" i="35"/>
  <c r="AR1343" i="35"/>
  <c r="AS1343" i="35"/>
  <c r="AT1343" i="35"/>
  <c r="AP1344" i="35"/>
  <c r="AQ1344" i="35"/>
  <c r="AR1344" i="35"/>
  <c r="AS1344" i="35"/>
  <c r="AT1344" i="35"/>
  <c r="AP1345" i="35"/>
  <c r="AQ1345" i="35"/>
  <c r="AR1345" i="35"/>
  <c r="AS1345" i="35"/>
  <c r="AT1345" i="35"/>
  <c r="AP1346" i="35"/>
  <c r="AQ1346" i="35"/>
  <c r="AR1346" i="35"/>
  <c r="AS1346" i="35"/>
  <c r="AT1346" i="35"/>
  <c r="AP1347" i="35"/>
  <c r="AQ1347" i="35"/>
  <c r="AR1347" i="35"/>
  <c r="AS1347" i="35"/>
  <c r="AT1347" i="35"/>
  <c r="AP1348" i="35"/>
  <c r="AQ1348" i="35"/>
  <c r="AR1348" i="35"/>
  <c r="AS1348" i="35"/>
  <c r="AT1348" i="35"/>
  <c r="AP1349" i="35"/>
  <c r="AQ1349" i="35"/>
  <c r="AR1349" i="35"/>
  <c r="AS1349" i="35"/>
  <c r="AT1349" i="35"/>
  <c r="AP1350" i="35"/>
  <c r="AQ1350" i="35"/>
  <c r="AR1350" i="35"/>
  <c r="AS1350" i="35"/>
  <c r="AT1350" i="35"/>
  <c r="AP1351" i="35"/>
  <c r="AQ1351" i="35"/>
  <c r="AR1351" i="35"/>
  <c r="AS1351" i="35"/>
  <c r="AT1351" i="35"/>
  <c r="AP1352" i="35"/>
  <c r="AQ1352" i="35"/>
  <c r="AR1352" i="35"/>
  <c r="AS1352" i="35"/>
  <c r="AT1352" i="35"/>
  <c r="AP1353" i="35"/>
  <c r="AQ1353" i="35"/>
  <c r="AR1353" i="35"/>
  <c r="AS1353" i="35"/>
  <c r="AT1353" i="35"/>
  <c r="AP1354" i="35"/>
  <c r="AQ1354" i="35"/>
  <c r="AR1354" i="35"/>
  <c r="AS1354" i="35"/>
  <c r="AT1354" i="35"/>
  <c r="AP1355" i="35"/>
  <c r="AQ1355" i="35"/>
  <c r="AR1355" i="35"/>
  <c r="AS1355" i="35"/>
  <c r="AT1355" i="35"/>
  <c r="AP1356" i="35"/>
  <c r="AQ1356" i="35"/>
  <c r="AR1356" i="35"/>
  <c r="AS1356" i="35"/>
  <c r="AT1356" i="35"/>
  <c r="AP1357" i="35"/>
  <c r="AQ1357" i="35"/>
  <c r="AR1357" i="35"/>
  <c r="AS1357" i="35"/>
  <c r="AT1357" i="35"/>
  <c r="AP1358" i="35"/>
  <c r="AQ1358" i="35"/>
  <c r="AR1358" i="35"/>
  <c r="AS1358" i="35"/>
  <c r="AT1358" i="35"/>
  <c r="AP1359" i="35"/>
  <c r="AQ1359" i="35"/>
  <c r="AR1359" i="35"/>
  <c r="AS1359" i="35"/>
  <c r="AT1359" i="35"/>
  <c r="AP1360" i="35"/>
  <c r="AQ1360" i="35"/>
  <c r="AR1360" i="35"/>
  <c r="AS1360" i="35"/>
  <c r="AT1360" i="35"/>
  <c r="AP1361" i="35"/>
  <c r="AQ1361" i="35"/>
  <c r="AR1361" i="35"/>
  <c r="AS1361" i="35"/>
  <c r="AT1361" i="35"/>
  <c r="AP1362" i="35"/>
  <c r="AQ1362" i="35"/>
  <c r="AR1362" i="35"/>
  <c r="AS1362" i="35"/>
  <c r="AT1362" i="35"/>
  <c r="AP1363" i="35"/>
  <c r="AQ1363" i="35"/>
  <c r="AR1363" i="35"/>
  <c r="AS1363" i="35"/>
  <c r="AT1363" i="35"/>
  <c r="AP1364" i="35"/>
  <c r="AQ1364" i="35"/>
  <c r="AR1364" i="35"/>
  <c r="AS1364" i="35"/>
  <c r="AT1364" i="35"/>
  <c r="AP1365" i="35"/>
  <c r="AQ1365" i="35"/>
  <c r="AR1365" i="35"/>
  <c r="AS1365" i="35"/>
  <c r="AT1365" i="35"/>
  <c r="AP1366" i="35"/>
  <c r="AQ1366" i="35"/>
  <c r="AR1366" i="35"/>
  <c r="AS1366" i="35"/>
  <c r="AT1366" i="35"/>
  <c r="AP1367" i="35"/>
  <c r="AQ1367" i="35"/>
  <c r="AR1367" i="35"/>
  <c r="AS1367" i="35"/>
  <c r="AT1367" i="35"/>
  <c r="AP1368" i="35"/>
  <c r="AQ1368" i="35"/>
  <c r="AR1368" i="35"/>
  <c r="AS1368" i="35"/>
  <c r="AT1368" i="35"/>
  <c r="AP1369" i="35"/>
  <c r="AQ1369" i="35"/>
  <c r="AR1369" i="35"/>
  <c r="AS1369" i="35"/>
  <c r="AT1369" i="35"/>
  <c r="AP1370" i="35"/>
  <c r="AQ1370" i="35"/>
  <c r="AR1370" i="35"/>
  <c r="AS1370" i="35"/>
  <c r="AT1370" i="35"/>
  <c r="AP1371" i="35"/>
  <c r="AQ1371" i="35"/>
  <c r="AR1371" i="35"/>
  <c r="AS1371" i="35"/>
  <c r="AT1371" i="35"/>
  <c r="AP1372" i="35"/>
  <c r="AQ1372" i="35"/>
  <c r="AR1372" i="35"/>
  <c r="AS1372" i="35"/>
  <c r="AT1372" i="35"/>
  <c r="AP1373" i="35"/>
  <c r="AQ1373" i="35"/>
  <c r="AR1373" i="35"/>
  <c r="AS1373" i="35"/>
  <c r="AT1373" i="35"/>
  <c r="AP1374" i="35"/>
  <c r="AQ1374" i="35"/>
  <c r="AR1374" i="35"/>
  <c r="AS1374" i="35"/>
  <c r="AT1374" i="35"/>
  <c r="AP1375" i="35"/>
  <c r="AQ1375" i="35"/>
  <c r="AR1375" i="35"/>
  <c r="AS1375" i="35"/>
  <c r="AT1375" i="35"/>
  <c r="AP1376" i="35"/>
  <c r="AQ1376" i="35"/>
  <c r="AR1376" i="35"/>
  <c r="AS1376" i="35"/>
  <c r="AT1376" i="35"/>
  <c r="AP1377" i="35"/>
  <c r="AQ1377" i="35"/>
  <c r="AR1377" i="35"/>
  <c r="AS1377" i="35"/>
  <c r="AT1377" i="35"/>
  <c r="AP1378" i="35"/>
  <c r="AQ1378" i="35"/>
  <c r="AR1378" i="35"/>
  <c r="AS1378" i="35"/>
  <c r="AT1378" i="35"/>
  <c r="AP1379" i="35"/>
  <c r="AQ1379" i="35"/>
  <c r="AR1379" i="35"/>
  <c r="AS1379" i="35"/>
  <c r="AT1379" i="35"/>
  <c r="AP1380" i="35"/>
  <c r="AQ1380" i="35"/>
  <c r="AR1380" i="35"/>
  <c r="AS1380" i="35"/>
  <c r="AT1380" i="35"/>
  <c r="AP1381" i="35"/>
  <c r="AQ1381" i="35"/>
  <c r="AR1381" i="35"/>
  <c r="AS1381" i="35"/>
  <c r="AT1381" i="35"/>
  <c r="AP1382" i="35"/>
  <c r="AQ1382" i="35"/>
  <c r="AR1382" i="35"/>
  <c r="AS1382" i="35"/>
  <c r="AT1382" i="35"/>
  <c r="AP1383" i="35"/>
  <c r="AQ1383" i="35"/>
  <c r="AR1383" i="35"/>
  <c r="AS1383" i="35"/>
  <c r="AT1383" i="35"/>
  <c r="AP1384" i="35"/>
  <c r="AQ1384" i="35"/>
  <c r="AR1384" i="35"/>
  <c r="AS1384" i="35"/>
  <c r="AT1384" i="35"/>
  <c r="AP1385" i="35"/>
  <c r="AQ1385" i="35"/>
  <c r="AR1385" i="35"/>
  <c r="AS1385" i="35"/>
  <c r="AT1385" i="35"/>
  <c r="AP1386" i="35"/>
  <c r="AQ1386" i="35"/>
  <c r="AR1386" i="35"/>
  <c r="AS1386" i="35"/>
  <c r="AT1386" i="35"/>
  <c r="AP1387" i="35"/>
  <c r="AQ1387" i="35"/>
  <c r="AR1387" i="35"/>
  <c r="AS1387" i="35"/>
  <c r="AT1387" i="35"/>
  <c r="AP1388" i="35"/>
  <c r="AQ1388" i="35"/>
  <c r="AR1388" i="35"/>
  <c r="AS1388" i="35"/>
  <c r="AT1388" i="35"/>
  <c r="AP1389" i="35"/>
  <c r="AQ1389" i="35"/>
  <c r="AR1389" i="35"/>
  <c r="AS1389" i="35"/>
  <c r="AT1389" i="35"/>
  <c r="AP1390" i="35"/>
  <c r="AQ1390" i="35"/>
  <c r="AR1390" i="35"/>
  <c r="AS1390" i="35"/>
  <c r="AT1390" i="35"/>
  <c r="AP1391" i="35"/>
  <c r="AQ1391" i="35"/>
  <c r="AR1391" i="35"/>
  <c r="AS1391" i="35"/>
  <c r="AT1391" i="35"/>
  <c r="AP1392" i="35"/>
  <c r="AQ1392" i="35"/>
  <c r="AR1392" i="35"/>
  <c r="AS1392" i="35"/>
  <c r="AT1392" i="35"/>
  <c r="AP1393" i="35"/>
  <c r="AQ1393" i="35"/>
  <c r="AR1393" i="35"/>
  <c r="AS1393" i="35"/>
  <c r="AT1393" i="35"/>
  <c r="AP1394" i="35"/>
  <c r="AQ1394" i="35"/>
  <c r="AR1394" i="35"/>
  <c r="AS1394" i="35"/>
  <c r="AT1394" i="35"/>
  <c r="AP1395" i="35"/>
  <c r="AQ1395" i="35"/>
  <c r="AR1395" i="35"/>
  <c r="AS1395" i="35"/>
  <c r="AT1395" i="35"/>
  <c r="AP1396" i="35"/>
  <c r="AQ1396" i="35"/>
  <c r="AR1396" i="35"/>
  <c r="AS1396" i="35"/>
  <c r="AT1396" i="35"/>
  <c r="AP1397" i="35"/>
  <c r="AQ1397" i="35"/>
  <c r="AR1397" i="35"/>
  <c r="AS1397" i="35"/>
  <c r="AT1397" i="35"/>
  <c r="AP1398" i="35"/>
  <c r="AQ1398" i="35"/>
  <c r="AR1398" i="35"/>
  <c r="AS1398" i="35"/>
  <c r="AT1398" i="35"/>
  <c r="AP1399" i="35"/>
  <c r="AQ1399" i="35"/>
  <c r="AR1399" i="35"/>
  <c r="AS1399" i="35"/>
  <c r="AT1399" i="35"/>
  <c r="AP1400" i="35"/>
  <c r="AQ1400" i="35"/>
  <c r="AR1400" i="35"/>
  <c r="AS1400" i="35"/>
  <c r="AT1400" i="35"/>
  <c r="AP1401" i="35"/>
  <c r="AQ1401" i="35"/>
  <c r="AR1401" i="35"/>
  <c r="AS1401" i="35"/>
  <c r="AT1401" i="35"/>
  <c r="AP1402" i="35"/>
  <c r="AQ1402" i="35"/>
  <c r="AR1402" i="35"/>
  <c r="AS1402" i="35"/>
  <c r="AT1402" i="35"/>
  <c r="AP1403" i="35"/>
  <c r="AQ1403" i="35"/>
  <c r="AR1403" i="35"/>
  <c r="AS1403" i="35"/>
  <c r="AT1403" i="35"/>
  <c r="AP1404" i="35"/>
  <c r="AQ1404" i="35"/>
  <c r="AR1404" i="35"/>
  <c r="AS1404" i="35"/>
  <c r="AT1404" i="35"/>
  <c r="AP1405" i="35"/>
  <c r="AQ1405" i="35"/>
  <c r="AR1405" i="35"/>
  <c r="AS1405" i="35"/>
  <c r="AT1405" i="35"/>
  <c r="AP1406" i="35"/>
  <c r="AQ1406" i="35"/>
  <c r="AR1406" i="35"/>
  <c r="AS1406" i="35"/>
  <c r="AT1406" i="35"/>
  <c r="AP1407" i="35"/>
  <c r="AQ1407" i="35"/>
  <c r="AR1407" i="35"/>
  <c r="AS1407" i="35"/>
  <c r="AT1407" i="35"/>
  <c r="AP1408" i="35"/>
  <c r="AQ1408" i="35"/>
  <c r="AR1408" i="35"/>
  <c r="AS1408" i="35"/>
  <c r="AT1408" i="35"/>
  <c r="AP1409" i="35"/>
  <c r="AQ1409" i="35"/>
  <c r="AR1409" i="35"/>
  <c r="AS1409" i="35"/>
  <c r="AT1409" i="35"/>
  <c r="AP1410" i="35"/>
  <c r="AQ1410" i="35"/>
  <c r="AR1410" i="35"/>
  <c r="AS1410" i="35"/>
  <c r="AT1410" i="35"/>
  <c r="AP1411" i="35"/>
  <c r="AQ1411" i="35"/>
  <c r="AR1411" i="35"/>
  <c r="AS1411" i="35"/>
  <c r="AT1411" i="35"/>
  <c r="AP1412" i="35"/>
  <c r="AQ1412" i="35"/>
  <c r="AR1412" i="35"/>
  <c r="AS1412" i="35"/>
  <c r="AT1412" i="35"/>
  <c r="AP1413" i="35"/>
  <c r="AQ1413" i="35"/>
  <c r="AR1413" i="35"/>
  <c r="AS1413" i="35"/>
  <c r="AT1413" i="35"/>
  <c r="AP1414" i="35"/>
  <c r="AQ1414" i="35"/>
  <c r="AR1414" i="35"/>
  <c r="AS1414" i="35"/>
  <c r="AT1414" i="35"/>
  <c r="AP1415" i="35"/>
  <c r="AQ1415" i="35"/>
  <c r="AR1415" i="35"/>
  <c r="AS1415" i="35"/>
  <c r="AT1415" i="35"/>
  <c r="AP1416" i="35"/>
  <c r="AQ1416" i="35"/>
  <c r="AR1416" i="35"/>
  <c r="AS1416" i="35"/>
  <c r="AT1416" i="35"/>
  <c r="AP1417" i="35"/>
  <c r="AQ1417" i="35"/>
  <c r="AR1417" i="35"/>
  <c r="AS1417" i="35"/>
  <c r="AT1417" i="35"/>
  <c r="AP1418" i="35"/>
  <c r="AQ1418" i="35"/>
  <c r="AR1418" i="35"/>
  <c r="AS1418" i="35"/>
  <c r="AT1418" i="35"/>
  <c r="AP1419" i="35"/>
  <c r="AQ1419" i="35"/>
  <c r="AR1419" i="35"/>
  <c r="AS1419" i="35"/>
  <c r="AT1419" i="35"/>
  <c r="AP1420" i="35"/>
  <c r="AQ1420" i="35"/>
  <c r="AR1420" i="35"/>
  <c r="AS1420" i="35"/>
  <c r="AT1420" i="35"/>
  <c r="AP1421" i="35"/>
  <c r="AQ1421" i="35"/>
  <c r="AR1421" i="35"/>
  <c r="AS1421" i="35"/>
  <c r="AT1421" i="35"/>
  <c r="AP1422" i="35"/>
  <c r="AQ1422" i="35"/>
  <c r="AR1422" i="35"/>
  <c r="AS1422" i="35"/>
  <c r="AT1422" i="35"/>
  <c r="AP1423" i="35"/>
  <c r="AQ1423" i="35"/>
  <c r="AR1423" i="35"/>
  <c r="AS1423" i="35"/>
  <c r="AT1423" i="35"/>
  <c r="AP1424" i="35"/>
  <c r="AQ1424" i="35"/>
  <c r="AR1424" i="35"/>
  <c r="AS1424" i="35"/>
  <c r="AT1424" i="35"/>
  <c r="AP1425" i="35"/>
  <c r="AQ1425" i="35"/>
  <c r="AR1425" i="35"/>
  <c r="AS1425" i="35"/>
  <c r="AT1425" i="35"/>
  <c r="AP1426" i="35"/>
  <c r="AQ1426" i="35"/>
  <c r="AR1426" i="35"/>
  <c r="AS1426" i="35"/>
  <c r="AT1426" i="35"/>
  <c r="AP1427" i="35"/>
  <c r="AQ1427" i="35"/>
  <c r="AR1427" i="35"/>
  <c r="AS1427" i="35"/>
  <c r="AT1427" i="35"/>
  <c r="AP1428" i="35"/>
  <c r="AQ1428" i="35"/>
  <c r="AR1428" i="35"/>
  <c r="AS1428" i="35"/>
  <c r="AT1428" i="35"/>
  <c r="AP1429" i="35"/>
  <c r="AQ1429" i="35"/>
  <c r="AR1429" i="35"/>
  <c r="AS1429" i="35"/>
  <c r="AT1429" i="35"/>
  <c r="AP1430" i="35"/>
  <c r="AQ1430" i="35"/>
  <c r="AR1430" i="35"/>
  <c r="AS1430" i="35"/>
  <c r="AT1430" i="35"/>
  <c r="AP1431" i="35"/>
  <c r="AQ1431" i="35"/>
  <c r="AR1431" i="35"/>
  <c r="AS1431" i="35"/>
  <c r="AT1431" i="35"/>
  <c r="AP1432" i="35"/>
  <c r="AQ1432" i="35"/>
  <c r="AR1432" i="35"/>
  <c r="AS1432" i="35"/>
  <c r="AT1432" i="35"/>
  <c r="AP1433" i="35"/>
  <c r="AQ1433" i="35"/>
  <c r="AR1433" i="35"/>
  <c r="AS1433" i="35"/>
  <c r="AT1433" i="35"/>
  <c r="AP1434" i="35"/>
  <c r="AQ1434" i="35"/>
  <c r="AR1434" i="35"/>
  <c r="AS1434" i="35"/>
  <c r="AT1434" i="35"/>
  <c r="AP1435" i="35"/>
  <c r="AQ1435" i="35"/>
  <c r="AR1435" i="35"/>
  <c r="AS1435" i="35"/>
  <c r="AT1435" i="35"/>
  <c r="AP1436" i="35"/>
  <c r="AQ1436" i="35"/>
  <c r="AR1436" i="35"/>
  <c r="AS1436" i="35"/>
  <c r="AT1436" i="35"/>
  <c r="AP1437" i="35"/>
  <c r="AQ1437" i="35"/>
  <c r="AR1437" i="35"/>
  <c r="AS1437" i="35"/>
  <c r="AT1437" i="35"/>
  <c r="AP1438" i="35"/>
  <c r="AQ1438" i="35"/>
  <c r="AR1438" i="35"/>
  <c r="AS1438" i="35"/>
  <c r="AT1438" i="35"/>
  <c r="AP1439" i="35"/>
  <c r="AQ1439" i="35"/>
  <c r="AR1439" i="35"/>
  <c r="AS1439" i="35"/>
  <c r="AT1439" i="35"/>
  <c r="AP1440" i="35"/>
  <c r="AQ1440" i="35"/>
  <c r="AR1440" i="35"/>
  <c r="AS1440" i="35"/>
  <c r="AT1440" i="35"/>
  <c r="AP1441" i="35"/>
  <c r="AQ1441" i="35"/>
  <c r="AR1441" i="35"/>
  <c r="AS1441" i="35"/>
  <c r="AT1441" i="35"/>
  <c r="AP1442" i="35"/>
  <c r="AQ1442" i="35"/>
  <c r="AR1442" i="35"/>
  <c r="AS1442" i="35"/>
  <c r="AT1442" i="35"/>
  <c r="AP1443" i="35"/>
  <c r="AQ1443" i="35"/>
  <c r="AR1443" i="35"/>
  <c r="AS1443" i="35"/>
  <c r="AT1443" i="35"/>
  <c r="AP1444" i="35"/>
  <c r="AQ1444" i="35"/>
  <c r="AR1444" i="35"/>
  <c r="AS1444" i="35"/>
  <c r="AT1444" i="35"/>
  <c r="AP1445" i="35"/>
  <c r="AQ1445" i="35"/>
  <c r="AR1445" i="35"/>
  <c r="AS1445" i="35"/>
  <c r="AT1445" i="35"/>
  <c r="AP1446" i="35"/>
  <c r="AQ1446" i="35"/>
  <c r="AR1446" i="35"/>
  <c r="AS1446" i="35"/>
  <c r="AT1446" i="35"/>
  <c r="AP1447" i="35"/>
  <c r="AQ1447" i="35"/>
  <c r="AR1447" i="35"/>
  <c r="AS1447" i="35"/>
  <c r="AT1447" i="35"/>
  <c r="AP1448" i="35"/>
  <c r="AQ1448" i="35"/>
  <c r="AR1448" i="35"/>
  <c r="AS1448" i="35"/>
  <c r="AT1448" i="35"/>
  <c r="AP1449" i="35"/>
  <c r="AQ1449" i="35"/>
  <c r="AR1449" i="35"/>
  <c r="AS1449" i="35"/>
  <c r="AT1449" i="35"/>
  <c r="AP1450" i="35"/>
  <c r="AQ1450" i="35"/>
  <c r="AR1450" i="35"/>
  <c r="AS1450" i="35"/>
  <c r="AT1450" i="35"/>
  <c r="AP1451" i="35"/>
  <c r="AQ1451" i="35"/>
  <c r="AR1451" i="35"/>
  <c r="AS1451" i="35"/>
  <c r="AT1451" i="35"/>
  <c r="AP1452" i="35"/>
  <c r="AQ1452" i="35"/>
  <c r="AR1452" i="35"/>
  <c r="AS1452" i="35"/>
  <c r="AT1452" i="35"/>
  <c r="AP1453" i="35"/>
  <c r="AQ1453" i="35"/>
  <c r="AR1453" i="35"/>
  <c r="AS1453" i="35"/>
  <c r="AT1453" i="35"/>
  <c r="AP1454" i="35"/>
  <c r="AQ1454" i="35"/>
  <c r="AR1454" i="35"/>
  <c r="AS1454" i="35"/>
  <c r="AT1454" i="35"/>
  <c r="AP1455" i="35"/>
  <c r="AQ1455" i="35"/>
  <c r="AR1455" i="35"/>
  <c r="AS1455" i="35"/>
  <c r="AT1455" i="35"/>
  <c r="AP1456" i="35"/>
  <c r="AQ1456" i="35"/>
  <c r="AR1456" i="35"/>
  <c r="AS1456" i="35"/>
  <c r="AT1456" i="35"/>
  <c r="AP1457" i="35"/>
  <c r="AQ1457" i="35"/>
  <c r="AR1457" i="35"/>
  <c r="AS1457" i="35"/>
  <c r="AT1457" i="35"/>
  <c r="AP1458" i="35"/>
  <c r="AQ1458" i="35"/>
  <c r="AR1458" i="35"/>
  <c r="AS1458" i="35"/>
  <c r="AT1458" i="35"/>
  <c r="AP1459" i="35"/>
  <c r="AQ1459" i="35"/>
  <c r="AR1459" i="35"/>
  <c r="AS1459" i="35"/>
  <c r="AT1459" i="35"/>
  <c r="AP1460" i="35"/>
  <c r="AQ1460" i="35"/>
  <c r="AR1460" i="35"/>
  <c r="AS1460" i="35"/>
  <c r="AT1460" i="35"/>
  <c r="AP1461" i="35"/>
  <c r="AQ1461" i="35"/>
  <c r="AR1461" i="35"/>
  <c r="AS1461" i="35"/>
  <c r="AT1461" i="35"/>
  <c r="AP1462" i="35"/>
  <c r="AQ1462" i="35"/>
  <c r="AR1462" i="35"/>
  <c r="AS1462" i="35"/>
  <c r="AT1462" i="35"/>
  <c r="AP1463" i="35"/>
  <c r="AQ1463" i="35"/>
  <c r="AR1463" i="35"/>
  <c r="AS1463" i="35"/>
  <c r="AT1463" i="35"/>
  <c r="AP1464" i="35"/>
  <c r="AQ1464" i="35"/>
  <c r="AR1464" i="35"/>
  <c r="AS1464" i="35"/>
  <c r="AT1464" i="35"/>
  <c r="AP1465" i="35"/>
  <c r="AQ1465" i="35"/>
  <c r="AR1465" i="35"/>
  <c r="AS1465" i="35"/>
  <c r="AT1465" i="35"/>
  <c r="AP1466" i="35"/>
  <c r="AQ1466" i="35"/>
  <c r="AR1466" i="35"/>
  <c r="AS1466" i="35"/>
  <c r="AT1466" i="35"/>
  <c r="AP1467" i="35"/>
  <c r="AQ1467" i="35"/>
  <c r="AR1467" i="35"/>
  <c r="AS1467" i="35"/>
  <c r="AT1467" i="35"/>
  <c r="AP1468" i="35"/>
  <c r="AQ1468" i="35"/>
  <c r="AR1468" i="35"/>
  <c r="AS1468" i="35"/>
  <c r="AT1468" i="35"/>
  <c r="AP1469" i="35"/>
  <c r="AQ1469" i="35"/>
  <c r="AR1469" i="35"/>
  <c r="AS1469" i="35"/>
  <c r="AT1469" i="35"/>
  <c r="AP1470" i="35"/>
  <c r="AQ1470" i="35"/>
  <c r="AR1470" i="35"/>
  <c r="AS1470" i="35"/>
  <c r="AT1470" i="35"/>
  <c r="AP1471" i="35"/>
  <c r="AQ1471" i="35"/>
  <c r="AR1471" i="35"/>
  <c r="AS1471" i="35"/>
  <c r="AT1471" i="35"/>
  <c r="AP1472" i="35"/>
  <c r="AQ1472" i="35"/>
  <c r="AR1472" i="35"/>
  <c r="AS1472" i="35"/>
  <c r="AT1472" i="35"/>
  <c r="AP1473" i="35"/>
  <c r="AQ1473" i="35"/>
  <c r="AR1473" i="35"/>
  <c r="AS1473" i="35"/>
  <c r="AT1473" i="35"/>
  <c r="AP1474" i="35"/>
  <c r="AQ1474" i="35"/>
  <c r="AR1474" i="35"/>
  <c r="AS1474" i="35"/>
  <c r="AT1474" i="35"/>
  <c r="AP1475" i="35"/>
  <c r="AQ1475" i="35"/>
  <c r="AR1475" i="35"/>
  <c r="AS1475" i="35"/>
  <c r="AT1475" i="35"/>
  <c r="AP1476" i="35"/>
  <c r="AQ1476" i="35"/>
  <c r="AR1476" i="35"/>
  <c r="AS1476" i="35"/>
  <c r="AT1476" i="35"/>
  <c r="AP1477" i="35"/>
  <c r="AQ1477" i="35"/>
  <c r="AR1477" i="35"/>
  <c r="AS1477" i="35"/>
  <c r="AT1477" i="35"/>
  <c r="AP1478" i="35"/>
  <c r="AQ1478" i="35"/>
  <c r="AR1478" i="35"/>
  <c r="AS1478" i="35"/>
  <c r="AT1478" i="35"/>
  <c r="AP1479" i="35"/>
  <c r="AQ1479" i="35"/>
  <c r="AR1479" i="35"/>
  <c r="AS1479" i="35"/>
  <c r="AT1479" i="35"/>
  <c r="AP1480" i="35"/>
  <c r="AQ1480" i="35"/>
  <c r="AR1480" i="35"/>
  <c r="AS1480" i="35"/>
  <c r="AT1480" i="35"/>
  <c r="AP1481" i="35"/>
  <c r="AQ1481" i="35"/>
  <c r="AR1481" i="35"/>
  <c r="AS1481" i="35"/>
  <c r="AT1481" i="35"/>
  <c r="AP1482" i="35"/>
  <c r="AQ1482" i="35"/>
  <c r="AR1482" i="35"/>
  <c r="AS1482" i="35"/>
  <c r="AT1482" i="35"/>
  <c r="AP1483" i="35"/>
  <c r="AQ1483" i="35"/>
  <c r="AR1483" i="35"/>
  <c r="AS1483" i="35"/>
  <c r="AT1483" i="35"/>
  <c r="AP1484" i="35"/>
  <c r="AQ1484" i="35"/>
  <c r="AR1484" i="35"/>
  <c r="AS1484" i="35"/>
  <c r="AT1484" i="35"/>
  <c r="AP1485" i="35"/>
  <c r="AQ1485" i="35"/>
  <c r="AR1485" i="35"/>
  <c r="AS1485" i="35"/>
  <c r="AT1485" i="35"/>
  <c r="AP1486" i="35"/>
  <c r="AQ1486" i="35"/>
  <c r="AR1486" i="35"/>
  <c r="AS1486" i="35"/>
  <c r="AT1486" i="35"/>
  <c r="AP1487" i="35"/>
  <c r="AQ1487" i="35"/>
  <c r="AR1487" i="35"/>
  <c r="AS1487" i="35"/>
  <c r="AT1487" i="35"/>
  <c r="AP1488" i="35"/>
  <c r="AQ1488" i="35"/>
  <c r="AR1488" i="35"/>
  <c r="AS1488" i="35"/>
  <c r="AT1488" i="35"/>
  <c r="AP1489" i="35"/>
  <c r="AQ1489" i="35"/>
  <c r="AR1489" i="35"/>
  <c r="AS1489" i="35"/>
  <c r="AT1489" i="35"/>
  <c r="AP1490" i="35"/>
  <c r="AQ1490" i="35"/>
  <c r="AR1490" i="35"/>
  <c r="AS1490" i="35"/>
  <c r="AT1490" i="35"/>
  <c r="AP1491" i="35"/>
  <c r="AQ1491" i="35"/>
  <c r="AR1491" i="35"/>
  <c r="AS1491" i="35"/>
  <c r="AT1491" i="35"/>
  <c r="AP1492" i="35"/>
  <c r="AQ1492" i="35"/>
  <c r="AR1492" i="35"/>
  <c r="AS1492" i="35"/>
  <c r="AT1492" i="35"/>
  <c r="AP1493" i="35"/>
  <c r="AQ1493" i="35"/>
  <c r="AR1493" i="35"/>
  <c r="AS1493" i="35"/>
  <c r="AT1493" i="35"/>
  <c r="AP1494" i="35"/>
  <c r="AQ1494" i="35"/>
  <c r="AR1494" i="35"/>
  <c r="AS1494" i="35"/>
  <c r="AT1494" i="35"/>
  <c r="AP1495" i="35"/>
  <c r="AQ1495" i="35"/>
  <c r="AR1495" i="35"/>
  <c r="AS1495" i="35"/>
  <c r="AT1495" i="35"/>
  <c r="AP1496" i="35"/>
  <c r="AQ1496" i="35"/>
  <c r="AR1496" i="35"/>
  <c r="AS1496" i="35"/>
  <c r="AT1496" i="35"/>
  <c r="AP1497" i="35"/>
  <c r="AQ1497" i="35"/>
  <c r="AR1497" i="35"/>
  <c r="AS1497" i="35"/>
  <c r="AT1497" i="35"/>
  <c r="AP1498" i="35"/>
  <c r="AQ1498" i="35"/>
  <c r="AR1498" i="35"/>
  <c r="AS1498" i="35"/>
  <c r="AT1498" i="35"/>
  <c r="AP1499" i="35"/>
  <c r="AQ1499" i="35"/>
  <c r="AR1499" i="35"/>
  <c r="AS1499" i="35"/>
  <c r="AT1499" i="35"/>
  <c r="AP1500" i="35"/>
  <c r="AQ1500" i="35"/>
  <c r="AR1500" i="35"/>
  <c r="AS1500" i="35"/>
  <c r="AT1500" i="35"/>
  <c r="AP1501" i="35"/>
  <c r="AQ1501" i="35"/>
  <c r="AR1501" i="35"/>
  <c r="AS1501" i="35"/>
  <c r="AT1501" i="35"/>
  <c r="AP1502" i="35"/>
  <c r="AQ1502" i="35"/>
  <c r="AR1502" i="35"/>
  <c r="AS1502" i="35"/>
  <c r="AT1502" i="35"/>
  <c r="AP1503" i="35"/>
  <c r="AQ1503" i="35"/>
  <c r="AR1503" i="35"/>
  <c r="AS1503" i="35"/>
  <c r="AT1503" i="35"/>
  <c r="AP1504" i="35"/>
  <c r="AQ1504" i="35"/>
  <c r="AR1504" i="35"/>
  <c r="AS1504" i="35"/>
  <c r="AT1504" i="35"/>
  <c r="AP1505" i="35"/>
  <c r="AQ1505" i="35"/>
  <c r="AR1505" i="35"/>
  <c r="AS1505" i="35"/>
  <c r="AT1505" i="35"/>
  <c r="AP1506" i="35"/>
  <c r="AQ1506" i="35"/>
  <c r="AR1506" i="35"/>
  <c r="AS1506" i="35"/>
  <c r="AT1506" i="35"/>
  <c r="AP1507" i="35"/>
  <c r="AQ1507" i="35"/>
  <c r="AR1507" i="35"/>
  <c r="AS1507" i="35"/>
  <c r="AT1507" i="35"/>
  <c r="AP1508" i="35"/>
  <c r="AQ1508" i="35"/>
  <c r="AR1508" i="35"/>
  <c r="AS1508" i="35"/>
  <c r="AT1508" i="35"/>
  <c r="AP1509" i="35"/>
  <c r="AQ1509" i="35"/>
  <c r="AR1509" i="35"/>
  <c r="AS1509" i="35"/>
  <c r="AT1509" i="35"/>
  <c r="AP1510" i="35"/>
  <c r="AQ1510" i="35"/>
  <c r="AR1510" i="35"/>
  <c r="AS1510" i="35"/>
  <c r="AT1510" i="35"/>
  <c r="AP1511" i="35"/>
  <c r="AQ1511" i="35"/>
  <c r="AR1511" i="35"/>
  <c r="AS1511" i="35"/>
  <c r="AT1511" i="35"/>
  <c r="AP1512" i="35"/>
  <c r="AQ1512" i="35"/>
  <c r="AR1512" i="35"/>
  <c r="AS1512" i="35"/>
  <c r="AT1512" i="35"/>
  <c r="AP1513" i="35"/>
  <c r="AQ1513" i="35"/>
  <c r="AR1513" i="35"/>
  <c r="AS1513" i="35"/>
  <c r="AT1513" i="35"/>
  <c r="AP1514" i="35"/>
  <c r="AQ1514" i="35"/>
  <c r="AR1514" i="35"/>
  <c r="AS1514" i="35"/>
  <c r="AT1514" i="35"/>
  <c r="AP1515" i="35"/>
  <c r="AQ1515" i="35"/>
  <c r="AR1515" i="35"/>
  <c r="AS1515" i="35"/>
  <c r="AT1515" i="35"/>
  <c r="AP1516" i="35"/>
  <c r="AQ1516" i="35"/>
  <c r="AR1516" i="35"/>
  <c r="AS1516" i="35"/>
  <c r="AT1516" i="35"/>
  <c r="AP1517" i="35"/>
  <c r="AQ1517" i="35"/>
  <c r="AR1517" i="35"/>
  <c r="AS1517" i="35"/>
  <c r="AT1517" i="35"/>
  <c r="AP1518" i="35"/>
  <c r="AQ1518" i="35"/>
  <c r="AR1518" i="35"/>
  <c r="AS1518" i="35"/>
  <c r="AT1518" i="35"/>
  <c r="AP1519" i="35"/>
  <c r="AQ1519" i="35"/>
  <c r="AR1519" i="35"/>
  <c r="AS1519" i="35"/>
  <c r="AT1519" i="35"/>
  <c r="AP1520" i="35"/>
  <c r="AQ1520" i="35"/>
  <c r="AR1520" i="35"/>
  <c r="AS1520" i="35"/>
  <c r="AT1520" i="35"/>
  <c r="AP1521" i="35"/>
  <c r="AQ1521" i="35"/>
  <c r="AR1521" i="35"/>
  <c r="AS1521" i="35"/>
  <c r="AT1521" i="35"/>
  <c r="AP1522" i="35"/>
  <c r="AQ1522" i="35"/>
  <c r="AR1522" i="35"/>
  <c r="AS1522" i="35"/>
  <c r="AT1522" i="35"/>
  <c r="AP1523" i="35"/>
  <c r="AQ1523" i="35"/>
  <c r="AR1523" i="35"/>
  <c r="AS1523" i="35"/>
  <c r="AT1523" i="35"/>
  <c r="AP1524" i="35"/>
  <c r="AQ1524" i="35"/>
  <c r="AR1524" i="35"/>
  <c r="AS1524" i="35"/>
  <c r="AT1524" i="35"/>
  <c r="AP1525" i="35"/>
  <c r="AQ1525" i="35"/>
  <c r="AR1525" i="35"/>
  <c r="AS1525" i="35"/>
  <c r="AT1525" i="35"/>
  <c r="AP1526" i="35"/>
  <c r="AQ1526" i="35"/>
  <c r="AR1526" i="35"/>
  <c r="AS1526" i="35"/>
  <c r="AT1526" i="35"/>
  <c r="AP1527" i="35"/>
  <c r="AQ1527" i="35"/>
  <c r="AR1527" i="35"/>
  <c r="AS1527" i="35"/>
  <c r="AT1527" i="35"/>
  <c r="AP1528" i="35"/>
  <c r="AQ1528" i="35"/>
  <c r="AR1528" i="35"/>
  <c r="AS1528" i="35"/>
  <c r="AT1528" i="35"/>
  <c r="AP1529" i="35"/>
  <c r="AQ1529" i="35"/>
  <c r="AR1529" i="35"/>
  <c r="AS1529" i="35"/>
  <c r="AT1529" i="35"/>
  <c r="AP1530" i="35"/>
  <c r="AQ1530" i="35"/>
  <c r="AR1530" i="35"/>
  <c r="AS1530" i="35"/>
  <c r="AT1530" i="35"/>
  <c r="AP1531" i="35"/>
  <c r="AQ1531" i="35"/>
  <c r="AR1531" i="35"/>
  <c r="AS1531" i="35"/>
  <c r="AT1531" i="35"/>
  <c r="AP1532" i="35"/>
  <c r="AQ1532" i="35"/>
  <c r="AR1532" i="35"/>
  <c r="AS1532" i="35"/>
  <c r="AT1532" i="35"/>
  <c r="AP1533" i="35"/>
  <c r="AQ1533" i="35"/>
  <c r="AR1533" i="35"/>
  <c r="AS1533" i="35"/>
  <c r="AT1533" i="35"/>
  <c r="AP1534" i="35"/>
  <c r="AQ1534" i="35"/>
  <c r="AR1534" i="35"/>
  <c r="AS1534" i="35"/>
  <c r="AT1534" i="35"/>
  <c r="AP1535" i="35"/>
  <c r="AQ1535" i="35"/>
  <c r="AR1535" i="35"/>
  <c r="AS1535" i="35"/>
  <c r="AT1535" i="35"/>
  <c r="AP1536" i="35"/>
  <c r="AQ1536" i="35"/>
  <c r="AR1536" i="35"/>
  <c r="AS1536" i="35"/>
  <c r="AT1536" i="35"/>
  <c r="AP1537" i="35"/>
  <c r="AQ1537" i="35"/>
  <c r="AR1537" i="35"/>
  <c r="AS1537" i="35"/>
  <c r="AT1537" i="35"/>
  <c r="AP1538" i="35"/>
  <c r="AQ1538" i="35"/>
  <c r="AR1538" i="35"/>
  <c r="AS1538" i="35"/>
  <c r="AT1538" i="35"/>
  <c r="AP1539" i="35"/>
  <c r="AQ1539" i="35"/>
  <c r="AR1539" i="35"/>
  <c r="AS1539" i="35"/>
  <c r="AT1539" i="35"/>
  <c r="AP1540" i="35"/>
  <c r="AQ1540" i="35"/>
  <c r="AR1540" i="35"/>
  <c r="AS1540" i="35"/>
  <c r="AT1540" i="35"/>
  <c r="AP1541" i="35"/>
  <c r="AQ1541" i="35"/>
  <c r="AR1541" i="35"/>
  <c r="AS1541" i="35"/>
  <c r="AT1541" i="35"/>
  <c r="AP1542" i="35"/>
  <c r="AQ1542" i="35"/>
  <c r="AR1542" i="35"/>
  <c r="AS1542" i="35"/>
  <c r="AT1542" i="35"/>
  <c r="AP1543" i="35"/>
  <c r="AQ1543" i="35"/>
  <c r="AR1543" i="35"/>
  <c r="AS1543" i="35"/>
  <c r="AT1543" i="35"/>
  <c r="AP1544" i="35"/>
  <c r="AQ1544" i="35"/>
  <c r="AR1544" i="35"/>
  <c r="AS1544" i="35"/>
  <c r="AT1544" i="35"/>
  <c r="AP1545" i="35"/>
  <c r="AQ1545" i="35"/>
  <c r="AR1545" i="35"/>
  <c r="AS1545" i="35"/>
  <c r="AT1545" i="35"/>
  <c r="AP1546" i="35"/>
  <c r="AQ1546" i="35"/>
  <c r="AR1546" i="35"/>
  <c r="AS1546" i="35"/>
  <c r="AT1546" i="35"/>
  <c r="AP1547" i="35"/>
  <c r="AQ1547" i="35"/>
  <c r="AR1547" i="35"/>
  <c r="AS1547" i="35"/>
  <c r="AT1547" i="35"/>
  <c r="AP1548" i="35"/>
  <c r="AQ1548" i="35"/>
  <c r="AR1548" i="35"/>
  <c r="AS1548" i="35"/>
  <c r="AT1548" i="35"/>
  <c r="AP1549" i="35"/>
  <c r="AQ1549" i="35"/>
  <c r="AR1549" i="35"/>
  <c r="AS1549" i="35"/>
  <c r="AT1549" i="35"/>
  <c r="AP1550" i="35"/>
  <c r="AQ1550" i="35"/>
  <c r="AR1550" i="35"/>
  <c r="AS1550" i="35"/>
  <c r="AT1550" i="35"/>
  <c r="AP1551" i="35"/>
  <c r="AQ1551" i="35"/>
  <c r="AR1551" i="35"/>
  <c r="AS1551" i="35"/>
  <c r="AT1551" i="35"/>
  <c r="AP1552" i="35"/>
  <c r="AQ1552" i="35"/>
  <c r="AR1552" i="35"/>
  <c r="AS1552" i="35"/>
  <c r="AT1552" i="35"/>
  <c r="AP1553" i="35"/>
  <c r="AQ1553" i="35"/>
  <c r="AR1553" i="35"/>
  <c r="AS1553" i="35"/>
  <c r="AT1553" i="35"/>
  <c r="AP1554" i="35"/>
  <c r="AQ1554" i="35"/>
  <c r="AR1554" i="35"/>
  <c r="AS1554" i="35"/>
  <c r="AT1554" i="35"/>
  <c r="AP1555" i="35"/>
  <c r="AQ1555" i="35"/>
  <c r="AR1555" i="35"/>
  <c r="AS1555" i="35"/>
  <c r="AT1555" i="35"/>
  <c r="AP1556" i="35"/>
  <c r="AQ1556" i="35"/>
  <c r="AR1556" i="35"/>
  <c r="AS1556" i="35"/>
  <c r="AT1556" i="35"/>
  <c r="AP1557" i="35"/>
  <c r="AQ1557" i="35"/>
  <c r="AR1557" i="35"/>
  <c r="AS1557" i="35"/>
  <c r="AT1557" i="35"/>
  <c r="AP1558" i="35"/>
  <c r="AQ1558" i="35"/>
  <c r="AR1558" i="35"/>
  <c r="AS1558" i="35"/>
  <c r="AT1558" i="35"/>
  <c r="AP1559" i="35"/>
  <c r="AQ1559" i="35"/>
  <c r="AR1559" i="35"/>
  <c r="AS1559" i="35"/>
  <c r="AT1559" i="35"/>
  <c r="AP1560" i="35"/>
  <c r="AQ1560" i="35"/>
  <c r="AR1560" i="35"/>
  <c r="AS1560" i="35"/>
  <c r="AT1560" i="35"/>
  <c r="AP1561" i="35"/>
  <c r="AQ1561" i="35"/>
  <c r="AR1561" i="35"/>
  <c r="AS1561" i="35"/>
  <c r="AT1561" i="35"/>
  <c r="AP1562" i="35"/>
  <c r="AQ1562" i="35"/>
  <c r="AR1562" i="35"/>
  <c r="AS1562" i="35"/>
  <c r="AT1562" i="35"/>
  <c r="AP1563" i="35"/>
  <c r="AQ1563" i="35"/>
  <c r="AR1563" i="35"/>
  <c r="AS1563" i="35"/>
  <c r="AT1563" i="35"/>
  <c r="AP1564" i="35"/>
  <c r="AQ1564" i="35"/>
  <c r="AR1564" i="35"/>
  <c r="AS1564" i="35"/>
  <c r="AT1564" i="35"/>
  <c r="AP1565" i="35"/>
  <c r="AQ1565" i="35"/>
  <c r="AR1565" i="35"/>
  <c r="AS1565" i="35"/>
  <c r="AT1565" i="35"/>
  <c r="AP1566" i="35"/>
  <c r="AQ1566" i="35"/>
  <c r="AR1566" i="35"/>
  <c r="AS1566" i="35"/>
  <c r="AT1566" i="35"/>
  <c r="AP1567" i="35"/>
  <c r="AQ1567" i="35"/>
  <c r="AR1567" i="35"/>
  <c r="AS1567" i="35"/>
  <c r="AT1567" i="35"/>
  <c r="AP1568" i="35"/>
  <c r="AQ1568" i="35"/>
  <c r="AR1568" i="35"/>
  <c r="AS1568" i="35"/>
  <c r="AT1568" i="35"/>
  <c r="AP1569" i="35"/>
  <c r="AQ1569" i="35"/>
  <c r="AR1569" i="35"/>
  <c r="AS1569" i="35"/>
  <c r="AT1569" i="35"/>
  <c r="AP1570" i="35"/>
  <c r="AQ1570" i="35"/>
  <c r="AR1570" i="35"/>
  <c r="AS1570" i="35"/>
  <c r="AT1570" i="35"/>
  <c r="AP1571" i="35"/>
  <c r="AQ1571" i="35"/>
  <c r="AR1571" i="35"/>
  <c r="AS1571" i="35"/>
  <c r="AT1571" i="35"/>
  <c r="AP1572" i="35"/>
  <c r="AQ1572" i="35"/>
  <c r="AR1572" i="35"/>
  <c r="AS1572" i="35"/>
  <c r="AT1572" i="35"/>
  <c r="AP1573" i="35"/>
  <c r="AQ1573" i="35"/>
  <c r="AR1573" i="35"/>
  <c r="AS1573" i="35"/>
  <c r="AT1573" i="35"/>
  <c r="AP1574" i="35"/>
  <c r="AQ1574" i="35"/>
  <c r="AR1574" i="35"/>
  <c r="AS1574" i="35"/>
  <c r="AT1574" i="35"/>
  <c r="AP1575" i="35"/>
  <c r="AQ1575" i="35"/>
  <c r="AR1575" i="35"/>
  <c r="AS1575" i="35"/>
  <c r="AT1575" i="35"/>
  <c r="AP1576" i="35"/>
  <c r="AQ1576" i="35"/>
  <c r="AR1576" i="35"/>
  <c r="AS1576" i="35"/>
  <c r="AT1576" i="35"/>
  <c r="AP1577" i="35"/>
  <c r="AQ1577" i="35"/>
  <c r="AR1577" i="35"/>
  <c r="AS1577" i="35"/>
  <c r="AT1577" i="35"/>
  <c r="AP1578" i="35"/>
  <c r="AQ1578" i="35"/>
  <c r="AR1578" i="35"/>
  <c r="AS1578" i="35"/>
  <c r="AT1578" i="35"/>
  <c r="AP1579" i="35"/>
  <c r="AQ1579" i="35"/>
  <c r="AR1579" i="35"/>
  <c r="AS1579" i="35"/>
  <c r="AT1579" i="35"/>
  <c r="AP1580" i="35"/>
  <c r="AQ1580" i="35"/>
  <c r="AR1580" i="35"/>
  <c r="AS1580" i="35"/>
  <c r="AT1580" i="35"/>
  <c r="AP1581" i="35"/>
  <c r="AQ1581" i="35"/>
  <c r="AR1581" i="35"/>
  <c r="AS1581" i="35"/>
  <c r="AT1581" i="35"/>
  <c r="AP1582" i="35"/>
  <c r="AQ1582" i="35"/>
  <c r="AR1582" i="35"/>
  <c r="AS1582" i="35"/>
  <c r="AT1582" i="35"/>
  <c r="AP1583" i="35"/>
  <c r="AQ1583" i="35"/>
  <c r="AR1583" i="35"/>
  <c r="AS1583" i="35"/>
  <c r="AT1583" i="35"/>
  <c r="AP1584" i="35"/>
  <c r="AQ1584" i="35"/>
  <c r="AR1584" i="35"/>
  <c r="AS1584" i="35"/>
  <c r="AT1584" i="35"/>
  <c r="AP1585" i="35"/>
  <c r="AQ1585" i="35"/>
  <c r="AR1585" i="35"/>
  <c r="AS1585" i="35"/>
  <c r="AT1585" i="35"/>
  <c r="AP1586" i="35"/>
  <c r="AQ1586" i="35"/>
  <c r="AR1586" i="35"/>
  <c r="AS1586" i="35"/>
  <c r="AT1586" i="35"/>
  <c r="AP1587" i="35"/>
  <c r="AQ1587" i="35"/>
  <c r="AR1587" i="35"/>
  <c r="AS1587" i="35"/>
  <c r="AT1587" i="35"/>
  <c r="AP1588" i="35"/>
  <c r="AQ1588" i="35"/>
  <c r="AR1588" i="35"/>
  <c r="AS1588" i="35"/>
  <c r="AT1588" i="35"/>
  <c r="AP1589" i="35"/>
  <c r="AQ1589" i="35"/>
  <c r="AR1589" i="35"/>
  <c r="AS1589" i="35"/>
  <c r="AT1589" i="35"/>
  <c r="AP1590" i="35"/>
  <c r="AQ1590" i="35"/>
  <c r="AR1590" i="35"/>
  <c r="AS1590" i="35"/>
  <c r="AT1590" i="35"/>
  <c r="AP1591" i="35"/>
  <c r="AQ1591" i="35"/>
  <c r="AR1591" i="35"/>
  <c r="AS1591" i="35"/>
  <c r="AT1591" i="35"/>
  <c r="AP1592" i="35"/>
  <c r="AQ1592" i="35"/>
  <c r="AR1592" i="35"/>
  <c r="AS1592" i="35"/>
  <c r="AT1592" i="35"/>
  <c r="AP1593" i="35"/>
  <c r="AQ1593" i="35"/>
  <c r="AR1593" i="35"/>
  <c r="AS1593" i="35"/>
  <c r="AT1593" i="35"/>
  <c r="AP1594" i="35"/>
  <c r="AQ1594" i="35"/>
  <c r="AR1594" i="35"/>
  <c r="AS1594" i="35"/>
  <c r="AT1594" i="35"/>
  <c r="AP1595" i="35"/>
  <c r="AQ1595" i="35"/>
  <c r="AR1595" i="35"/>
  <c r="AS1595" i="35"/>
  <c r="AT1595" i="35"/>
  <c r="AP1596" i="35"/>
  <c r="AQ1596" i="35"/>
  <c r="AR1596" i="35"/>
  <c r="AS1596" i="35"/>
  <c r="AT1596" i="35"/>
  <c r="AP1597" i="35"/>
  <c r="AQ1597" i="35"/>
  <c r="AR1597" i="35"/>
  <c r="AS1597" i="35"/>
  <c r="AT1597" i="35"/>
  <c r="AP1598" i="35"/>
  <c r="AQ1598" i="35"/>
  <c r="AR1598" i="35"/>
  <c r="AS1598" i="35"/>
  <c r="AT1598" i="35"/>
  <c r="AP1599" i="35"/>
  <c r="AQ1599" i="35"/>
  <c r="AR1599" i="35"/>
  <c r="AS1599" i="35"/>
  <c r="AT1599" i="35"/>
  <c r="AP1600" i="35"/>
  <c r="AQ1600" i="35"/>
  <c r="AR1600" i="35"/>
  <c r="AS1600" i="35"/>
  <c r="AT1600" i="35"/>
  <c r="AP1601" i="35"/>
  <c r="AQ1601" i="35"/>
  <c r="AR1601" i="35"/>
  <c r="AS1601" i="35"/>
  <c r="AT1601" i="35"/>
  <c r="AP1602" i="35"/>
  <c r="AQ1602" i="35"/>
  <c r="AR1602" i="35"/>
  <c r="AS1602" i="35"/>
  <c r="AT1602" i="35"/>
  <c r="AP1603" i="35"/>
  <c r="AQ1603" i="35"/>
  <c r="AR1603" i="35"/>
  <c r="AS1603" i="35"/>
  <c r="AT1603" i="35"/>
  <c r="AP1604" i="35"/>
  <c r="AQ1604" i="35"/>
  <c r="AR1604" i="35"/>
  <c r="AS1604" i="35"/>
  <c r="AT1604" i="35"/>
  <c r="AP1605" i="35"/>
  <c r="AQ1605" i="35"/>
  <c r="AR1605" i="35"/>
  <c r="AS1605" i="35"/>
  <c r="AT1605" i="35"/>
  <c r="AP1606" i="35"/>
  <c r="AQ1606" i="35"/>
  <c r="AR1606" i="35"/>
  <c r="AS1606" i="35"/>
  <c r="AT1606" i="35"/>
  <c r="AP1607" i="35"/>
  <c r="AQ1607" i="35"/>
  <c r="AR1607" i="35"/>
  <c r="AS1607" i="35"/>
  <c r="AT1607" i="35"/>
  <c r="AP1608" i="35"/>
  <c r="AQ1608" i="35"/>
  <c r="AR1608" i="35"/>
  <c r="AS1608" i="35"/>
  <c r="AT1608" i="35"/>
  <c r="AP1609" i="35"/>
  <c r="AQ1609" i="35"/>
  <c r="AR1609" i="35"/>
  <c r="AS1609" i="35"/>
  <c r="AT1609" i="35"/>
  <c r="AP1610" i="35"/>
  <c r="AQ1610" i="35"/>
  <c r="AR1610" i="35"/>
  <c r="AS1610" i="35"/>
  <c r="AT1610" i="35"/>
  <c r="AP1611" i="35"/>
  <c r="AQ1611" i="35"/>
  <c r="AR1611" i="35"/>
  <c r="AS1611" i="35"/>
  <c r="AT1611" i="35"/>
  <c r="AP1612" i="35"/>
  <c r="AQ1612" i="35"/>
  <c r="AR1612" i="35"/>
  <c r="AS1612" i="35"/>
  <c r="AT1612" i="35"/>
  <c r="AP1613" i="35"/>
  <c r="AQ1613" i="35"/>
  <c r="AR1613" i="35"/>
  <c r="AS1613" i="35"/>
  <c r="AT1613" i="35"/>
  <c r="AP1614" i="35"/>
  <c r="AQ1614" i="35"/>
  <c r="AR1614" i="35"/>
  <c r="AS1614" i="35"/>
  <c r="AT1614" i="35"/>
  <c r="AP1615" i="35"/>
  <c r="AQ1615" i="35"/>
  <c r="AR1615" i="35"/>
  <c r="AS1615" i="35"/>
  <c r="AT1615" i="35"/>
  <c r="AP1616" i="35"/>
  <c r="AQ1616" i="35"/>
  <c r="AR1616" i="35"/>
  <c r="AS1616" i="35"/>
  <c r="AT1616" i="35"/>
  <c r="AP1617" i="35"/>
  <c r="AQ1617" i="35"/>
  <c r="AR1617" i="35"/>
  <c r="AS1617" i="35"/>
  <c r="AT1617" i="35"/>
  <c r="AP1618" i="35"/>
  <c r="AQ1618" i="35"/>
  <c r="AR1618" i="35"/>
  <c r="AS1618" i="35"/>
  <c r="AT1618" i="35"/>
  <c r="AP1619" i="35"/>
  <c r="AQ1619" i="35"/>
  <c r="AR1619" i="35"/>
  <c r="AS1619" i="35"/>
  <c r="AT1619" i="35"/>
  <c r="AP1620" i="35"/>
  <c r="AQ1620" i="35"/>
  <c r="AR1620" i="35"/>
  <c r="AS1620" i="35"/>
  <c r="AT1620" i="35"/>
  <c r="AP1621" i="35"/>
  <c r="AQ1621" i="35"/>
  <c r="AR1621" i="35"/>
  <c r="AS1621" i="35"/>
  <c r="AT1621" i="35"/>
  <c r="AP1622" i="35"/>
  <c r="AQ1622" i="35"/>
  <c r="AR1622" i="35"/>
  <c r="AS1622" i="35"/>
  <c r="AT1622" i="35"/>
  <c r="AP1623" i="35"/>
  <c r="AQ1623" i="35"/>
  <c r="AR1623" i="35"/>
  <c r="AS1623" i="35"/>
  <c r="AT1623" i="35"/>
  <c r="AP1624" i="35"/>
  <c r="AQ1624" i="35"/>
  <c r="AR1624" i="35"/>
  <c r="AS1624" i="35"/>
  <c r="AT1624" i="35"/>
  <c r="AP1625" i="35"/>
  <c r="AQ1625" i="35"/>
  <c r="AR1625" i="35"/>
  <c r="AS1625" i="35"/>
  <c r="AT1625" i="35"/>
  <c r="AP1626" i="35"/>
  <c r="AQ1626" i="35"/>
  <c r="AR1626" i="35"/>
  <c r="AS1626" i="35"/>
  <c r="AT1626" i="35"/>
  <c r="AP1627" i="35"/>
  <c r="AQ1627" i="35"/>
  <c r="AR1627" i="35"/>
  <c r="AS1627" i="35"/>
  <c r="AT1627" i="35"/>
  <c r="AP1628" i="35"/>
  <c r="AQ1628" i="35"/>
  <c r="AR1628" i="35"/>
  <c r="AS1628" i="35"/>
  <c r="AT1628" i="35"/>
  <c r="AP1629" i="35"/>
  <c r="AQ1629" i="35"/>
  <c r="AR1629" i="35"/>
  <c r="AS1629" i="35"/>
  <c r="AT1629" i="35"/>
  <c r="AP1630" i="35"/>
  <c r="AQ1630" i="35"/>
  <c r="AR1630" i="35"/>
  <c r="AS1630" i="35"/>
  <c r="AT1630" i="35"/>
  <c r="AP1631" i="35"/>
  <c r="AQ1631" i="35"/>
  <c r="AR1631" i="35"/>
  <c r="AS1631" i="35"/>
  <c r="AT1631" i="35"/>
  <c r="AP1632" i="35"/>
  <c r="AQ1632" i="35"/>
  <c r="AR1632" i="35"/>
  <c r="AS1632" i="35"/>
  <c r="AT1632" i="35"/>
  <c r="AP1633" i="35"/>
  <c r="AQ1633" i="35"/>
  <c r="AR1633" i="35"/>
  <c r="AS1633" i="35"/>
  <c r="AT1633" i="35"/>
  <c r="AP1634" i="35"/>
  <c r="AQ1634" i="35"/>
  <c r="AR1634" i="35"/>
  <c r="AS1634" i="35"/>
  <c r="AT1634" i="35"/>
  <c r="AP1635" i="35"/>
  <c r="AQ1635" i="35"/>
  <c r="AR1635" i="35"/>
  <c r="AS1635" i="35"/>
  <c r="AT1635" i="35"/>
  <c r="AP1636" i="35"/>
  <c r="AQ1636" i="35"/>
  <c r="AR1636" i="35"/>
  <c r="AS1636" i="35"/>
  <c r="AT1636" i="35"/>
  <c r="AP1637" i="35"/>
  <c r="AQ1637" i="35"/>
  <c r="AR1637" i="35"/>
  <c r="AS1637" i="35"/>
  <c r="AT1637" i="35"/>
  <c r="AP1638" i="35"/>
  <c r="AQ1638" i="35"/>
  <c r="AR1638" i="35"/>
  <c r="AS1638" i="35"/>
  <c r="AT1638" i="35"/>
  <c r="AP1639" i="35"/>
  <c r="AQ1639" i="35"/>
  <c r="AR1639" i="35"/>
  <c r="AS1639" i="35"/>
  <c r="AT1639" i="35"/>
  <c r="AP1640" i="35"/>
  <c r="AQ1640" i="35"/>
  <c r="AR1640" i="35"/>
  <c r="AS1640" i="35"/>
  <c r="AT1640" i="35"/>
  <c r="AP1641" i="35"/>
  <c r="AQ1641" i="35"/>
  <c r="AR1641" i="35"/>
  <c r="AS1641" i="35"/>
  <c r="AT1641" i="35"/>
  <c r="AP1642" i="35"/>
  <c r="AQ1642" i="35"/>
  <c r="AR1642" i="35"/>
  <c r="AS1642" i="35"/>
  <c r="AT1642" i="35"/>
  <c r="AP1643" i="35"/>
  <c r="AQ1643" i="35"/>
  <c r="AR1643" i="35"/>
  <c r="AS1643" i="35"/>
  <c r="AT1643" i="35"/>
  <c r="AP1644" i="35"/>
  <c r="AQ1644" i="35"/>
  <c r="AR1644" i="35"/>
  <c r="AS1644" i="35"/>
  <c r="AT1644" i="35"/>
  <c r="AP1645" i="35"/>
  <c r="AQ1645" i="35"/>
  <c r="AR1645" i="35"/>
  <c r="AS1645" i="35"/>
  <c r="AT1645" i="35"/>
  <c r="AP1646" i="35"/>
  <c r="AQ1646" i="35"/>
  <c r="AR1646" i="35"/>
  <c r="AS1646" i="35"/>
  <c r="AT1646" i="35"/>
  <c r="AP1647" i="35"/>
  <c r="AQ1647" i="35"/>
  <c r="AR1647" i="35"/>
  <c r="AS1647" i="35"/>
  <c r="AT1647" i="35"/>
  <c r="AP1648" i="35"/>
  <c r="AQ1648" i="35"/>
  <c r="AR1648" i="35"/>
  <c r="AS1648" i="35"/>
  <c r="AT1648" i="35"/>
  <c r="AP1649" i="35"/>
  <c r="AQ1649" i="35"/>
  <c r="AR1649" i="35"/>
  <c r="AS1649" i="35"/>
  <c r="AT1649" i="35"/>
  <c r="AP1650" i="35"/>
  <c r="AQ1650" i="35"/>
  <c r="AR1650" i="35"/>
  <c r="AS1650" i="35"/>
  <c r="AT1650" i="35"/>
  <c r="AP1651" i="35"/>
  <c r="AQ1651" i="35"/>
  <c r="AR1651" i="35"/>
  <c r="AS1651" i="35"/>
  <c r="AT1651" i="35"/>
  <c r="AP1652" i="35"/>
  <c r="AQ1652" i="35"/>
  <c r="AR1652" i="35"/>
  <c r="AS1652" i="35"/>
  <c r="AT1652" i="35"/>
  <c r="AP1653" i="35"/>
  <c r="AQ1653" i="35"/>
  <c r="AR1653" i="35"/>
  <c r="AS1653" i="35"/>
  <c r="AT1653" i="35"/>
  <c r="AP1654" i="35"/>
  <c r="AQ1654" i="35"/>
  <c r="AR1654" i="35"/>
  <c r="AS1654" i="35"/>
  <c r="AT1654" i="35"/>
  <c r="AP1655" i="35"/>
  <c r="AQ1655" i="35"/>
  <c r="AR1655" i="35"/>
  <c r="AS1655" i="35"/>
  <c r="AT1655" i="35"/>
  <c r="AP1656" i="35"/>
  <c r="AQ1656" i="35"/>
  <c r="AR1656" i="35"/>
  <c r="AS1656" i="35"/>
  <c r="AT1656" i="35"/>
  <c r="AP1657" i="35"/>
  <c r="AQ1657" i="35"/>
  <c r="AR1657" i="35"/>
  <c r="AS1657" i="35"/>
  <c r="AT1657" i="35"/>
  <c r="AP1658" i="35"/>
  <c r="AQ1658" i="35"/>
  <c r="AR1658" i="35"/>
  <c r="AS1658" i="35"/>
  <c r="AT1658" i="35"/>
  <c r="AP1659" i="35"/>
  <c r="AQ1659" i="35"/>
  <c r="AR1659" i="35"/>
  <c r="AS1659" i="35"/>
  <c r="AT1659" i="35"/>
  <c r="AP1660" i="35"/>
  <c r="AQ1660" i="35"/>
  <c r="AR1660" i="35"/>
  <c r="AS1660" i="35"/>
  <c r="AT1660" i="35"/>
  <c r="AP1661" i="35"/>
  <c r="AQ1661" i="35"/>
  <c r="AR1661" i="35"/>
  <c r="AS1661" i="35"/>
  <c r="AT1661" i="35"/>
  <c r="AP1662" i="35"/>
  <c r="AQ1662" i="35"/>
  <c r="AR1662" i="35"/>
  <c r="AS1662" i="35"/>
  <c r="AT1662" i="35"/>
  <c r="AP1663" i="35"/>
  <c r="AQ1663" i="35"/>
  <c r="AR1663" i="35"/>
  <c r="AS1663" i="35"/>
  <c r="AT1663" i="35"/>
  <c r="AP1664" i="35"/>
  <c r="AQ1664" i="35"/>
  <c r="AR1664" i="35"/>
  <c r="AS1664" i="35"/>
  <c r="AT1664" i="35"/>
  <c r="AP1665" i="35"/>
  <c r="AQ1665" i="35"/>
  <c r="AR1665" i="35"/>
  <c r="AS1665" i="35"/>
  <c r="AT1665" i="35"/>
  <c r="AP1666" i="35"/>
  <c r="AQ1666" i="35"/>
  <c r="AR1666" i="35"/>
  <c r="AS1666" i="35"/>
  <c r="AT1666" i="35"/>
  <c r="AP1667" i="35"/>
  <c r="AQ1667" i="35"/>
  <c r="AR1667" i="35"/>
  <c r="AS1667" i="35"/>
  <c r="AT1667" i="35"/>
  <c r="AP1668" i="35"/>
  <c r="AQ1668" i="35"/>
  <c r="AR1668" i="35"/>
  <c r="AS1668" i="35"/>
  <c r="AT1668" i="35"/>
  <c r="AP1669" i="35"/>
  <c r="AQ1669" i="35"/>
  <c r="AR1669" i="35"/>
  <c r="AS1669" i="35"/>
  <c r="AT1669" i="35"/>
  <c r="AP1670" i="35"/>
  <c r="AQ1670" i="35"/>
  <c r="AR1670" i="35"/>
  <c r="AS1670" i="35"/>
  <c r="AT1670" i="35"/>
  <c r="AP1671" i="35"/>
  <c r="AQ1671" i="35"/>
  <c r="AR1671" i="35"/>
  <c r="AS1671" i="35"/>
  <c r="AT1671" i="35"/>
  <c r="AP1672" i="35"/>
  <c r="AQ1672" i="35"/>
  <c r="AR1672" i="35"/>
  <c r="AS1672" i="35"/>
  <c r="AT1672" i="35"/>
  <c r="AP1673" i="35"/>
  <c r="AQ1673" i="35"/>
  <c r="AR1673" i="35"/>
  <c r="AS1673" i="35"/>
  <c r="AT1673" i="35"/>
  <c r="AP1674" i="35"/>
  <c r="AQ1674" i="35"/>
  <c r="AR1674" i="35"/>
  <c r="AS1674" i="35"/>
  <c r="AT1674" i="35"/>
  <c r="AP1675" i="35"/>
  <c r="AQ1675" i="35"/>
  <c r="AR1675" i="35"/>
  <c r="AS1675" i="35"/>
  <c r="AT1675" i="35"/>
  <c r="AP1676" i="35"/>
  <c r="AQ1676" i="35"/>
  <c r="AR1676" i="35"/>
  <c r="AS1676" i="35"/>
  <c r="AT1676" i="35"/>
  <c r="AP1677" i="35"/>
  <c r="AQ1677" i="35"/>
  <c r="AR1677" i="35"/>
  <c r="AS1677" i="35"/>
  <c r="AT1677" i="35"/>
  <c r="AP1678" i="35"/>
  <c r="AQ1678" i="35"/>
  <c r="AR1678" i="35"/>
  <c r="AS1678" i="35"/>
  <c r="AT1678" i="35"/>
  <c r="AP1679" i="35"/>
  <c r="AQ1679" i="35"/>
  <c r="AR1679" i="35"/>
  <c r="AS1679" i="35"/>
  <c r="AT1679" i="35"/>
  <c r="AP1680" i="35"/>
  <c r="AQ1680" i="35"/>
  <c r="AR1680" i="35"/>
  <c r="AS1680" i="35"/>
  <c r="AT1680" i="35"/>
  <c r="AP1681" i="35"/>
  <c r="AQ1681" i="35"/>
  <c r="AR1681" i="35"/>
  <c r="AS1681" i="35"/>
  <c r="AT1681" i="35"/>
  <c r="AP1682" i="35"/>
  <c r="AQ1682" i="35"/>
  <c r="AR1682" i="35"/>
  <c r="AS1682" i="35"/>
  <c r="AT1682" i="35"/>
  <c r="AP1683" i="35"/>
  <c r="AQ1683" i="35"/>
  <c r="AR1683" i="35"/>
  <c r="AS1683" i="35"/>
  <c r="AT1683" i="35"/>
  <c r="AP1684" i="35"/>
  <c r="AQ1684" i="35"/>
  <c r="AR1684" i="35"/>
  <c r="AS1684" i="35"/>
  <c r="AT1684" i="35"/>
  <c r="AP1685" i="35"/>
  <c r="AQ1685" i="35"/>
  <c r="AR1685" i="35"/>
  <c r="AS1685" i="35"/>
  <c r="AT1685" i="35"/>
  <c r="AP1686" i="35"/>
  <c r="AQ1686" i="35"/>
  <c r="AR1686" i="35"/>
  <c r="AS1686" i="35"/>
  <c r="AT1686" i="35"/>
  <c r="AP1687" i="35"/>
  <c r="AQ1687" i="35"/>
  <c r="AR1687" i="35"/>
  <c r="AS1687" i="35"/>
  <c r="AT1687" i="35"/>
  <c r="AP1688" i="35"/>
  <c r="AQ1688" i="35"/>
  <c r="AR1688" i="35"/>
  <c r="AS1688" i="35"/>
  <c r="AT1688" i="35"/>
  <c r="AP1689" i="35"/>
  <c r="AQ1689" i="35"/>
  <c r="AR1689" i="35"/>
  <c r="AS1689" i="35"/>
  <c r="AT1689" i="35"/>
  <c r="AP1690" i="35"/>
  <c r="AQ1690" i="35"/>
  <c r="AR1690" i="35"/>
  <c r="AS1690" i="35"/>
  <c r="AT1690" i="35"/>
  <c r="AP1691" i="35"/>
  <c r="AQ1691" i="35"/>
  <c r="AR1691" i="35"/>
  <c r="AS1691" i="35"/>
  <c r="AT1691" i="35"/>
  <c r="AP1692" i="35"/>
  <c r="AQ1692" i="35"/>
  <c r="AR1692" i="35"/>
  <c r="AS1692" i="35"/>
  <c r="AT1692" i="35"/>
  <c r="AP1693" i="35"/>
  <c r="AQ1693" i="35"/>
  <c r="AR1693" i="35"/>
  <c r="AS1693" i="35"/>
  <c r="AT1693" i="35"/>
  <c r="AP1694" i="35"/>
  <c r="AQ1694" i="35"/>
  <c r="AR1694" i="35"/>
  <c r="AS1694" i="35"/>
  <c r="AT1694" i="35"/>
  <c r="AP1695" i="35"/>
  <c r="AQ1695" i="35"/>
  <c r="AR1695" i="35"/>
  <c r="AS1695" i="35"/>
  <c r="AT1695" i="35"/>
  <c r="AP1696" i="35"/>
  <c r="AQ1696" i="35"/>
  <c r="AR1696" i="35"/>
  <c r="AS1696" i="35"/>
  <c r="AT1696" i="35"/>
  <c r="AP1697" i="35"/>
  <c r="AQ1697" i="35"/>
  <c r="AR1697" i="35"/>
  <c r="AS1697" i="35"/>
  <c r="AT1697" i="35"/>
  <c r="AP1698" i="35"/>
  <c r="AQ1698" i="35"/>
  <c r="AR1698" i="35"/>
  <c r="AS1698" i="35"/>
  <c r="AT1698" i="35"/>
  <c r="AP1699" i="35"/>
  <c r="AQ1699" i="35"/>
  <c r="AR1699" i="35"/>
  <c r="AS1699" i="35"/>
  <c r="AT1699" i="35"/>
  <c r="AP1700" i="35"/>
  <c r="AQ1700" i="35"/>
  <c r="AR1700" i="35"/>
  <c r="AS1700" i="35"/>
  <c r="AT1700" i="35"/>
  <c r="AP1701" i="35"/>
  <c r="AQ1701" i="35"/>
  <c r="AR1701" i="35"/>
  <c r="AS1701" i="35"/>
  <c r="AT1701" i="35"/>
  <c r="AP1702" i="35"/>
  <c r="AQ1702" i="35"/>
  <c r="AR1702" i="35"/>
  <c r="AS1702" i="35"/>
  <c r="AT1702" i="35"/>
  <c r="AP1703" i="35"/>
  <c r="AQ1703" i="35"/>
  <c r="AR1703" i="35"/>
  <c r="AS1703" i="35"/>
  <c r="AT1703" i="35"/>
  <c r="AP1704" i="35"/>
  <c r="AQ1704" i="35"/>
  <c r="AR1704" i="35"/>
  <c r="AS1704" i="35"/>
  <c r="AT1704" i="35"/>
  <c r="AP1705" i="35"/>
  <c r="AQ1705" i="35"/>
  <c r="AR1705" i="35"/>
  <c r="AS1705" i="35"/>
  <c r="AT1705" i="35"/>
  <c r="AP1706" i="35"/>
  <c r="AQ1706" i="35"/>
  <c r="AR1706" i="35"/>
  <c r="AS1706" i="35"/>
  <c r="AT1706" i="35"/>
  <c r="AP1707" i="35"/>
  <c r="AQ1707" i="35"/>
  <c r="AR1707" i="35"/>
  <c r="AS1707" i="35"/>
  <c r="AT1707" i="35"/>
  <c r="AP1708" i="35"/>
  <c r="AQ1708" i="35"/>
  <c r="AR1708" i="35"/>
  <c r="AS1708" i="35"/>
  <c r="AT1708" i="35"/>
  <c r="AP1709" i="35"/>
  <c r="AQ1709" i="35"/>
  <c r="AR1709" i="35"/>
  <c r="AS1709" i="35"/>
  <c r="AT1709" i="35"/>
  <c r="AP1710" i="35"/>
  <c r="AQ1710" i="35"/>
  <c r="AR1710" i="35"/>
  <c r="AS1710" i="35"/>
  <c r="AT1710" i="35"/>
  <c r="AP1711" i="35"/>
  <c r="AQ1711" i="35"/>
  <c r="AR1711" i="35"/>
  <c r="AS1711" i="35"/>
  <c r="AT1711" i="35"/>
  <c r="AP1712" i="35"/>
  <c r="AQ1712" i="35"/>
  <c r="AR1712" i="35"/>
  <c r="AS1712" i="35"/>
  <c r="AT1712" i="35"/>
  <c r="AP1713" i="35"/>
  <c r="AQ1713" i="35"/>
  <c r="AR1713" i="35"/>
  <c r="AS1713" i="35"/>
  <c r="AT1713" i="35"/>
  <c r="AP1714" i="35"/>
  <c r="AQ1714" i="35"/>
  <c r="AR1714" i="35"/>
  <c r="AS1714" i="35"/>
  <c r="AT1714" i="35"/>
  <c r="AP1715" i="35"/>
  <c r="AQ1715" i="35"/>
  <c r="AR1715" i="35"/>
  <c r="AS1715" i="35"/>
  <c r="AT1715" i="35"/>
  <c r="AP1716" i="35"/>
  <c r="AQ1716" i="35"/>
  <c r="AR1716" i="35"/>
  <c r="AS1716" i="35"/>
  <c r="AT1716" i="35"/>
  <c r="AP1717" i="35"/>
  <c r="AQ1717" i="35"/>
  <c r="AR1717" i="35"/>
  <c r="AS1717" i="35"/>
  <c r="AT1717" i="35"/>
  <c r="AP1718" i="35"/>
  <c r="AQ1718" i="35"/>
  <c r="AR1718" i="35"/>
  <c r="AS1718" i="35"/>
  <c r="AT1718" i="35"/>
  <c r="AP1719" i="35"/>
  <c r="AQ1719" i="35"/>
  <c r="AR1719" i="35"/>
  <c r="AS1719" i="35"/>
  <c r="AT1719" i="35"/>
  <c r="AP1720" i="35"/>
  <c r="AQ1720" i="35"/>
  <c r="AR1720" i="35"/>
  <c r="AS1720" i="35"/>
  <c r="AT1720" i="35"/>
  <c r="AP1721" i="35"/>
  <c r="AQ1721" i="35"/>
  <c r="AR1721" i="35"/>
  <c r="AS1721" i="35"/>
  <c r="AT1721" i="35"/>
  <c r="AP1722" i="35"/>
  <c r="AQ1722" i="35"/>
  <c r="AR1722" i="35"/>
  <c r="AS1722" i="35"/>
  <c r="AT1722" i="35"/>
  <c r="AP1723" i="35"/>
  <c r="AQ1723" i="35"/>
  <c r="AR1723" i="35"/>
  <c r="AS1723" i="35"/>
  <c r="AT1723" i="35"/>
  <c r="AP1724" i="35"/>
  <c r="AQ1724" i="35"/>
  <c r="AR1724" i="35"/>
  <c r="AS1724" i="35"/>
  <c r="AT1724" i="35"/>
  <c r="AP1725" i="35"/>
  <c r="AQ1725" i="35"/>
  <c r="AR1725" i="35"/>
  <c r="AS1725" i="35"/>
  <c r="AT1725" i="35"/>
  <c r="AP1726" i="35"/>
  <c r="AQ1726" i="35"/>
  <c r="AR1726" i="35"/>
  <c r="AS1726" i="35"/>
  <c r="AT1726" i="35"/>
  <c r="AP1727" i="35"/>
  <c r="AQ1727" i="35"/>
  <c r="AR1727" i="35"/>
  <c r="AS1727" i="35"/>
  <c r="AT1727" i="35"/>
  <c r="AP1728" i="35"/>
  <c r="AQ1728" i="35"/>
  <c r="AR1728" i="35"/>
  <c r="AS1728" i="35"/>
  <c r="AT1728" i="35"/>
  <c r="AP1729" i="35"/>
  <c r="AQ1729" i="35"/>
  <c r="AR1729" i="35"/>
  <c r="AS1729" i="35"/>
  <c r="AT1729" i="35"/>
  <c r="AP1730" i="35"/>
  <c r="AQ1730" i="35"/>
  <c r="AR1730" i="35"/>
  <c r="AS1730" i="35"/>
  <c r="AT1730" i="35"/>
  <c r="AP1731" i="35"/>
  <c r="AQ1731" i="35"/>
  <c r="AR1731" i="35"/>
  <c r="AS1731" i="35"/>
  <c r="AT1731" i="35"/>
  <c r="AP1732" i="35"/>
  <c r="AQ1732" i="35"/>
  <c r="AR1732" i="35"/>
  <c r="AS1732" i="35"/>
  <c r="AT1732" i="35"/>
  <c r="AP1733" i="35"/>
  <c r="AQ1733" i="35"/>
  <c r="AR1733" i="35"/>
  <c r="AS1733" i="35"/>
  <c r="AT1733" i="35"/>
  <c r="AP1734" i="35"/>
  <c r="AQ1734" i="35"/>
  <c r="AR1734" i="35"/>
  <c r="AS1734" i="35"/>
  <c r="AT1734" i="35"/>
  <c r="AP1735" i="35"/>
  <c r="AQ1735" i="35"/>
  <c r="AR1735" i="35"/>
  <c r="AS1735" i="35"/>
  <c r="AT1735" i="35"/>
  <c r="AP1736" i="35"/>
  <c r="AQ1736" i="35"/>
  <c r="AR1736" i="35"/>
  <c r="AS1736" i="35"/>
  <c r="AT1736" i="35"/>
  <c r="AP1737" i="35"/>
  <c r="AQ1737" i="35"/>
  <c r="AR1737" i="35"/>
  <c r="AS1737" i="35"/>
  <c r="AT1737" i="35"/>
  <c r="AP1738" i="35"/>
  <c r="AQ1738" i="35"/>
  <c r="AR1738" i="35"/>
  <c r="AS1738" i="35"/>
  <c r="AT1738" i="35"/>
  <c r="AP1739" i="35"/>
  <c r="AQ1739" i="35"/>
  <c r="AR1739" i="35"/>
  <c r="AS1739" i="35"/>
  <c r="AT1739" i="35"/>
  <c r="AP1740" i="35"/>
  <c r="AQ1740" i="35"/>
  <c r="AR1740" i="35"/>
  <c r="AS1740" i="35"/>
  <c r="AT1740" i="35"/>
  <c r="AP1741" i="35"/>
  <c r="AQ1741" i="35"/>
  <c r="AR1741" i="35"/>
  <c r="AS1741" i="35"/>
  <c r="AT1741" i="35"/>
  <c r="AP1742" i="35"/>
  <c r="AQ1742" i="35"/>
  <c r="AR1742" i="35"/>
  <c r="AS1742" i="35"/>
  <c r="AT1742" i="35"/>
  <c r="AP1743" i="35"/>
  <c r="AQ1743" i="35"/>
  <c r="AR1743" i="35"/>
  <c r="AS1743" i="35"/>
  <c r="AT1743" i="35"/>
  <c r="AP1744" i="35"/>
  <c r="AQ1744" i="35"/>
  <c r="AR1744" i="35"/>
  <c r="AS1744" i="35"/>
  <c r="AT1744" i="35"/>
  <c r="AP1745" i="35"/>
  <c r="AQ1745" i="35"/>
  <c r="AR1745" i="35"/>
  <c r="AS1745" i="35"/>
  <c r="AT1745" i="35"/>
  <c r="AP1746" i="35"/>
  <c r="AQ1746" i="35"/>
  <c r="AR1746" i="35"/>
  <c r="AS1746" i="35"/>
  <c r="AT1746" i="35"/>
  <c r="AP1747" i="35"/>
  <c r="AQ1747" i="35"/>
  <c r="AR1747" i="35"/>
  <c r="AS1747" i="35"/>
  <c r="AT1747" i="35"/>
  <c r="AP1748" i="35"/>
  <c r="AQ1748" i="35"/>
  <c r="AR1748" i="35"/>
  <c r="AS1748" i="35"/>
  <c r="AT1748" i="35"/>
  <c r="AP1749" i="35"/>
  <c r="AQ1749" i="35"/>
  <c r="AR1749" i="35"/>
  <c r="AS1749" i="35"/>
  <c r="AT1749" i="35"/>
  <c r="AP1750" i="35"/>
  <c r="AQ1750" i="35"/>
  <c r="AR1750" i="35"/>
  <c r="AS1750" i="35"/>
  <c r="AT1750" i="35"/>
  <c r="AP1751" i="35"/>
  <c r="AQ1751" i="35"/>
  <c r="AR1751" i="35"/>
  <c r="AS1751" i="35"/>
  <c r="AT1751" i="35"/>
  <c r="AP1752" i="35"/>
  <c r="AQ1752" i="35"/>
  <c r="AR1752" i="35"/>
  <c r="AS1752" i="35"/>
  <c r="AT1752" i="35"/>
  <c r="AP1753" i="35"/>
  <c r="AQ1753" i="35"/>
  <c r="AR1753" i="35"/>
  <c r="AS1753" i="35"/>
  <c r="AT1753" i="35"/>
  <c r="AP1754" i="35"/>
  <c r="AQ1754" i="35"/>
  <c r="AR1754" i="35"/>
  <c r="AS1754" i="35"/>
  <c r="AT1754" i="35"/>
  <c r="AP1755" i="35"/>
  <c r="AQ1755" i="35"/>
  <c r="AR1755" i="35"/>
  <c r="AS1755" i="35"/>
  <c r="AT1755" i="35"/>
  <c r="AP1756" i="35"/>
  <c r="AQ1756" i="35"/>
  <c r="AR1756" i="35"/>
  <c r="AS1756" i="35"/>
  <c r="AT1756" i="35"/>
  <c r="AP1757" i="35"/>
  <c r="AQ1757" i="35"/>
  <c r="AR1757" i="35"/>
  <c r="AS1757" i="35"/>
  <c r="AT1757" i="35"/>
  <c r="AP1758" i="35"/>
  <c r="AQ1758" i="35"/>
  <c r="AR1758" i="35"/>
  <c r="AS1758" i="35"/>
  <c r="AT1758" i="35"/>
  <c r="AP1759" i="35"/>
  <c r="AQ1759" i="35"/>
  <c r="AR1759" i="35"/>
  <c r="AS1759" i="35"/>
  <c r="AT1759" i="35"/>
  <c r="AP1760" i="35"/>
  <c r="AQ1760" i="35"/>
  <c r="AR1760" i="35"/>
  <c r="AS1760" i="35"/>
  <c r="AT1760" i="35"/>
  <c r="AP1761" i="35"/>
  <c r="AQ1761" i="35"/>
  <c r="AR1761" i="35"/>
  <c r="AS1761" i="35"/>
  <c r="AT1761" i="35"/>
  <c r="AP1762" i="35"/>
  <c r="AQ1762" i="35"/>
  <c r="AR1762" i="35"/>
  <c r="AS1762" i="35"/>
  <c r="AT1762" i="35"/>
  <c r="AP1763" i="35"/>
  <c r="AQ1763" i="35"/>
  <c r="AR1763" i="35"/>
  <c r="AS1763" i="35"/>
  <c r="AT1763" i="35"/>
  <c r="AP1764" i="35"/>
  <c r="AQ1764" i="35"/>
  <c r="AR1764" i="35"/>
  <c r="AS1764" i="35"/>
  <c r="AT1764" i="35"/>
  <c r="AP1765" i="35"/>
  <c r="AQ1765" i="35"/>
  <c r="AR1765" i="35"/>
  <c r="AS1765" i="35"/>
  <c r="AT1765" i="35"/>
  <c r="AP1766" i="35"/>
  <c r="AQ1766" i="35"/>
  <c r="AR1766" i="35"/>
  <c r="AS1766" i="35"/>
  <c r="AT1766" i="35"/>
  <c r="AP1767" i="35"/>
  <c r="AQ1767" i="35"/>
  <c r="AR1767" i="35"/>
  <c r="AS1767" i="35"/>
  <c r="AT1767" i="35"/>
  <c r="AP1768" i="35"/>
  <c r="AQ1768" i="35"/>
  <c r="AR1768" i="35"/>
  <c r="AS1768" i="35"/>
  <c r="AT1768" i="35"/>
  <c r="AP1769" i="35"/>
  <c r="AQ1769" i="35"/>
  <c r="AR1769" i="35"/>
  <c r="AS1769" i="35"/>
  <c r="AT1769" i="35"/>
  <c r="AP1770" i="35"/>
  <c r="AQ1770" i="35"/>
  <c r="AR1770" i="35"/>
  <c r="AS1770" i="35"/>
  <c r="AT1770" i="35"/>
  <c r="AP1771" i="35"/>
  <c r="AQ1771" i="35"/>
  <c r="AR1771" i="35"/>
  <c r="AS1771" i="35"/>
  <c r="AT1771" i="35"/>
  <c r="AP1772" i="35"/>
  <c r="AQ1772" i="35"/>
  <c r="AR1772" i="35"/>
  <c r="AS1772" i="35"/>
  <c r="AT1772" i="35"/>
  <c r="AP1773" i="35"/>
  <c r="AQ1773" i="35"/>
  <c r="AR1773" i="35"/>
  <c r="AS1773" i="35"/>
  <c r="AT1773" i="35"/>
  <c r="AP1774" i="35"/>
  <c r="AQ1774" i="35"/>
  <c r="AR1774" i="35"/>
  <c r="AS1774" i="35"/>
  <c r="AT1774" i="35"/>
  <c r="AP1775" i="35"/>
  <c r="AQ1775" i="35"/>
  <c r="AR1775" i="35"/>
  <c r="AS1775" i="35"/>
  <c r="AT1775" i="35"/>
  <c r="AP1776" i="35"/>
  <c r="AQ1776" i="35"/>
  <c r="AR1776" i="35"/>
  <c r="AS1776" i="35"/>
  <c r="AT1776" i="35"/>
  <c r="AP1777" i="35"/>
  <c r="AQ1777" i="35"/>
  <c r="AR1777" i="35"/>
  <c r="AS1777" i="35"/>
  <c r="AT1777" i="35"/>
  <c r="AP1778" i="35"/>
  <c r="AQ1778" i="35"/>
  <c r="AR1778" i="35"/>
  <c r="AS1778" i="35"/>
  <c r="AT1778" i="35"/>
  <c r="AP1779" i="35"/>
  <c r="AQ1779" i="35"/>
  <c r="AR1779" i="35"/>
  <c r="AS1779" i="35"/>
  <c r="AT1779" i="35"/>
  <c r="AP1780" i="35"/>
  <c r="AQ1780" i="35"/>
  <c r="AR1780" i="35"/>
  <c r="AS1780" i="35"/>
  <c r="AT1780" i="35"/>
  <c r="AP1781" i="35"/>
  <c r="AQ1781" i="35"/>
  <c r="AR1781" i="35"/>
  <c r="AS1781" i="35"/>
  <c r="AT1781" i="35"/>
  <c r="AP1782" i="35"/>
  <c r="AQ1782" i="35"/>
  <c r="AR1782" i="35"/>
  <c r="AS1782" i="35"/>
  <c r="AT1782" i="35"/>
  <c r="AP1783" i="35"/>
  <c r="AQ1783" i="35"/>
  <c r="AR1783" i="35"/>
  <c r="AS1783" i="35"/>
  <c r="AT1783" i="35"/>
  <c r="AP1784" i="35"/>
  <c r="AQ1784" i="35"/>
  <c r="AR1784" i="35"/>
  <c r="AS1784" i="35"/>
  <c r="AT1784" i="35"/>
  <c r="AP1785" i="35"/>
  <c r="AQ1785" i="35"/>
  <c r="AR1785" i="35"/>
  <c r="AS1785" i="35"/>
  <c r="AT1785" i="35"/>
  <c r="AP1786" i="35"/>
  <c r="AQ1786" i="35"/>
  <c r="AR1786" i="35"/>
  <c r="AS1786" i="35"/>
  <c r="AT1786" i="35"/>
  <c r="AP1787" i="35"/>
  <c r="AQ1787" i="35"/>
  <c r="AR1787" i="35"/>
  <c r="AS1787" i="35"/>
  <c r="AT1787" i="35"/>
  <c r="AP1788" i="35"/>
  <c r="AQ1788" i="35"/>
  <c r="AR1788" i="35"/>
  <c r="AS1788" i="35"/>
  <c r="AT1788" i="35"/>
  <c r="AP1789" i="35"/>
  <c r="AQ1789" i="35"/>
  <c r="AR1789" i="35"/>
  <c r="AS1789" i="35"/>
  <c r="AT1789" i="35"/>
  <c r="AP1790" i="35"/>
  <c r="AQ1790" i="35"/>
  <c r="AR1790" i="35"/>
  <c r="AS1790" i="35"/>
  <c r="AT1790" i="35"/>
  <c r="AP1791" i="35"/>
  <c r="AQ1791" i="35"/>
  <c r="AR1791" i="35"/>
  <c r="AS1791" i="35"/>
  <c r="AT1791" i="35"/>
  <c r="AP1792" i="35"/>
  <c r="AQ1792" i="35"/>
  <c r="AR1792" i="35"/>
  <c r="AS1792" i="35"/>
  <c r="AT1792" i="35"/>
  <c r="AP1793" i="35"/>
  <c r="AQ1793" i="35"/>
  <c r="AR1793" i="35"/>
  <c r="AS1793" i="35"/>
  <c r="AT1793" i="35"/>
  <c r="AP1794" i="35"/>
  <c r="AQ1794" i="35"/>
  <c r="AR1794" i="35"/>
  <c r="AS1794" i="35"/>
  <c r="AT1794" i="35"/>
  <c r="AP1795" i="35"/>
  <c r="AQ1795" i="35"/>
  <c r="AR1795" i="35"/>
  <c r="AS1795" i="35"/>
  <c r="AT1795" i="35"/>
  <c r="AP1796" i="35"/>
  <c r="AQ1796" i="35"/>
  <c r="AR1796" i="35"/>
  <c r="AS1796" i="35"/>
  <c r="AT1796" i="35"/>
  <c r="AP1797" i="35"/>
  <c r="AQ1797" i="35"/>
  <c r="AR1797" i="35"/>
  <c r="AS1797" i="35"/>
  <c r="AT1797" i="35"/>
  <c r="AP1798" i="35"/>
  <c r="AQ1798" i="35"/>
  <c r="AR1798" i="35"/>
  <c r="AS1798" i="35"/>
  <c r="AT1798" i="35"/>
  <c r="AP1799" i="35"/>
  <c r="AQ1799" i="35"/>
  <c r="AR1799" i="35"/>
  <c r="AS1799" i="35"/>
  <c r="AT1799" i="35"/>
  <c r="AP1800" i="35"/>
  <c r="AQ1800" i="35"/>
  <c r="AR1800" i="35"/>
  <c r="AS1800" i="35"/>
  <c r="AT1800" i="35"/>
  <c r="AP1801" i="35"/>
  <c r="AQ1801" i="35"/>
  <c r="AR1801" i="35"/>
  <c r="AS1801" i="35"/>
  <c r="AT1801" i="35"/>
  <c r="AP1802" i="35"/>
  <c r="AQ1802" i="35"/>
  <c r="AR1802" i="35"/>
  <c r="AS1802" i="35"/>
  <c r="AT1802" i="35"/>
  <c r="AP1803" i="35"/>
  <c r="AQ1803" i="35"/>
  <c r="AR1803" i="35"/>
  <c r="AS1803" i="35"/>
  <c r="AT1803" i="35"/>
  <c r="AP1804" i="35"/>
  <c r="AQ1804" i="35"/>
  <c r="AR1804" i="35"/>
  <c r="AS1804" i="35"/>
  <c r="AT1804" i="35"/>
  <c r="AP1805" i="35"/>
  <c r="AQ1805" i="35"/>
  <c r="AR1805" i="35"/>
  <c r="AS1805" i="35"/>
  <c r="AT1805" i="35"/>
  <c r="AP1806" i="35"/>
  <c r="AQ1806" i="35"/>
  <c r="AR1806" i="35"/>
  <c r="AS1806" i="35"/>
  <c r="AT1806" i="35"/>
  <c r="AP1807" i="35"/>
  <c r="AQ1807" i="35"/>
  <c r="AR1807" i="35"/>
  <c r="AS1807" i="35"/>
  <c r="AT1807" i="35"/>
  <c r="AP1808" i="35"/>
  <c r="AQ1808" i="35"/>
  <c r="AR1808" i="35"/>
  <c r="AS1808" i="35"/>
  <c r="AT1808" i="35"/>
  <c r="AP1809" i="35"/>
  <c r="AQ1809" i="35"/>
  <c r="AR1809" i="35"/>
  <c r="AS1809" i="35"/>
  <c r="AT1809" i="35"/>
  <c r="AP1810" i="35"/>
  <c r="AQ1810" i="35"/>
  <c r="AR1810" i="35"/>
  <c r="AS1810" i="35"/>
  <c r="AT1810" i="35"/>
  <c r="AP1811" i="35"/>
  <c r="AQ1811" i="35"/>
  <c r="AR1811" i="35"/>
  <c r="AS1811" i="35"/>
  <c r="AT1811" i="35"/>
  <c r="AP1812" i="35"/>
  <c r="AQ1812" i="35"/>
  <c r="AR1812" i="35"/>
  <c r="AS1812" i="35"/>
  <c r="AT1812" i="35"/>
  <c r="AP1813" i="35"/>
  <c r="AQ1813" i="35"/>
  <c r="AR1813" i="35"/>
  <c r="AS1813" i="35"/>
  <c r="AT1813" i="35"/>
  <c r="AP1814" i="35"/>
  <c r="AQ1814" i="35"/>
  <c r="AR1814" i="35"/>
  <c r="AS1814" i="35"/>
  <c r="AT1814" i="35"/>
  <c r="AP1815" i="35"/>
  <c r="AQ1815" i="35"/>
  <c r="AR1815" i="35"/>
  <c r="AS1815" i="35"/>
  <c r="AT1815" i="35"/>
  <c r="AP1816" i="35"/>
  <c r="AQ1816" i="35"/>
  <c r="AR1816" i="35"/>
  <c r="AS1816" i="35"/>
  <c r="AT1816" i="35"/>
  <c r="AP1817" i="35"/>
  <c r="AQ1817" i="35"/>
  <c r="AR1817" i="35"/>
  <c r="AS1817" i="35"/>
  <c r="AT1817" i="35"/>
  <c r="AP1818" i="35"/>
  <c r="AQ1818" i="35"/>
  <c r="AR1818" i="35"/>
  <c r="AS1818" i="35"/>
  <c r="AT1818" i="35"/>
  <c r="AP1819" i="35"/>
  <c r="AQ1819" i="35"/>
  <c r="AR1819" i="35"/>
  <c r="AS1819" i="35"/>
  <c r="AT1819" i="35"/>
  <c r="AP1820" i="35"/>
  <c r="AQ1820" i="35"/>
  <c r="AR1820" i="35"/>
  <c r="AS1820" i="35"/>
  <c r="AT1820" i="35"/>
  <c r="AP1821" i="35"/>
  <c r="AQ1821" i="35"/>
  <c r="AR1821" i="35"/>
  <c r="AS1821" i="35"/>
  <c r="AT1821" i="35"/>
  <c r="AP1822" i="35"/>
  <c r="AQ1822" i="35"/>
  <c r="AR1822" i="35"/>
  <c r="AS1822" i="35"/>
  <c r="AT1822" i="35"/>
  <c r="AP1823" i="35"/>
  <c r="AQ1823" i="35"/>
  <c r="AR1823" i="35"/>
  <c r="AS1823" i="35"/>
  <c r="AT1823" i="35"/>
  <c r="AP1824" i="35"/>
  <c r="AQ1824" i="35"/>
  <c r="AR1824" i="35"/>
  <c r="AS1824" i="35"/>
  <c r="AT1824" i="35"/>
  <c r="AP1825" i="35"/>
  <c r="AQ1825" i="35"/>
  <c r="AR1825" i="35"/>
  <c r="AS1825" i="35"/>
  <c r="AT1825" i="35"/>
  <c r="AP1826" i="35"/>
  <c r="AQ1826" i="35"/>
  <c r="AR1826" i="35"/>
  <c r="AS1826" i="35"/>
  <c r="AT1826" i="35"/>
  <c r="AP1827" i="35"/>
  <c r="AQ1827" i="35"/>
  <c r="AR1827" i="35"/>
  <c r="AS1827" i="35"/>
  <c r="AT1827" i="35"/>
  <c r="AP1828" i="35"/>
  <c r="AQ1828" i="35"/>
  <c r="AR1828" i="35"/>
  <c r="AS1828" i="35"/>
  <c r="AT1828" i="35"/>
  <c r="AP1829" i="35"/>
  <c r="AQ1829" i="35"/>
  <c r="AR1829" i="35"/>
  <c r="AS1829" i="35"/>
  <c r="AT1829" i="35"/>
  <c r="AP1830" i="35"/>
  <c r="AQ1830" i="35"/>
  <c r="AR1830" i="35"/>
  <c r="AS1830" i="35"/>
  <c r="AT1830" i="35"/>
  <c r="AP1831" i="35"/>
  <c r="AQ1831" i="35"/>
  <c r="AR1831" i="35"/>
  <c r="AS1831" i="35"/>
  <c r="AT1831" i="35"/>
  <c r="AP1832" i="35"/>
  <c r="AQ1832" i="35"/>
  <c r="AR1832" i="35"/>
  <c r="AS1832" i="35"/>
  <c r="AT1832" i="35"/>
  <c r="AP1833" i="35"/>
  <c r="AQ1833" i="35"/>
  <c r="AR1833" i="35"/>
  <c r="AS1833" i="35"/>
  <c r="AT1833" i="35"/>
  <c r="AP1834" i="35"/>
  <c r="AQ1834" i="35"/>
  <c r="AR1834" i="35"/>
  <c r="AS1834" i="35"/>
  <c r="AT1834" i="35"/>
  <c r="AP1835" i="35"/>
  <c r="AQ1835" i="35"/>
  <c r="AR1835" i="35"/>
  <c r="AS1835" i="35"/>
  <c r="AT1835" i="35"/>
  <c r="AP1836" i="35"/>
  <c r="AQ1836" i="35"/>
  <c r="AR1836" i="35"/>
  <c r="AS1836" i="35"/>
  <c r="AT1836" i="35"/>
  <c r="AP1837" i="35"/>
  <c r="AQ1837" i="35"/>
  <c r="AR1837" i="35"/>
  <c r="AS1837" i="35"/>
  <c r="AT1837" i="35"/>
  <c r="AP1838" i="35"/>
  <c r="AQ1838" i="35"/>
  <c r="AR1838" i="35"/>
  <c r="AS1838" i="35"/>
  <c r="AT1838" i="35"/>
  <c r="AP1839" i="35"/>
  <c r="AQ1839" i="35"/>
  <c r="AR1839" i="35"/>
  <c r="AS1839" i="35"/>
  <c r="AT1839" i="35"/>
  <c r="AP1840" i="35"/>
  <c r="AQ1840" i="35"/>
  <c r="AR1840" i="35"/>
  <c r="AS1840" i="35"/>
  <c r="AT1840" i="35"/>
  <c r="AP1841" i="35"/>
  <c r="AQ1841" i="35"/>
  <c r="AR1841" i="35"/>
  <c r="AS1841" i="35"/>
  <c r="AT1841" i="35"/>
  <c r="AP1842" i="35"/>
  <c r="AQ1842" i="35"/>
  <c r="AR1842" i="35"/>
  <c r="AS1842" i="35"/>
  <c r="AT1842" i="35"/>
  <c r="AP1843" i="35"/>
  <c r="AQ1843" i="35"/>
  <c r="AR1843" i="35"/>
  <c r="AS1843" i="35"/>
  <c r="AT1843" i="35"/>
  <c r="AP1844" i="35"/>
  <c r="AQ1844" i="35"/>
  <c r="AR1844" i="35"/>
  <c r="AS1844" i="35"/>
  <c r="AT1844" i="35"/>
  <c r="AP1845" i="35"/>
  <c r="AQ1845" i="35"/>
  <c r="AR1845" i="35"/>
  <c r="AS1845" i="35"/>
  <c r="AT1845" i="35"/>
  <c r="AP1846" i="35"/>
  <c r="AQ1846" i="35"/>
  <c r="AR1846" i="35"/>
  <c r="AS1846" i="35"/>
  <c r="AT1846" i="35"/>
  <c r="AP1847" i="35"/>
  <c r="AQ1847" i="35"/>
  <c r="AR1847" i="35"/>
  <c r="AS1847" i="35"/>
  <c r="AT1847" i="35"/>
  <c r="AP1848" i="35"/>
  <c r="AQ1848" i="35"/>
  <c r="AR1848" i="35"/>
  <c r="AS1848" i="35"/>
  <c r="AT1848" i="35"/>
  <c r="AP1849" i="35"/>
  <c r="AQ1849" i="35"/>
  <c r="AR1849" i="35"/>
  <c r="AS1849" i="35"/>
  <c r="AT1849" i="35"/>
  <c r="AP1850" i="35"/>
  <c r="AQ1850" i="35"/>
  <c r="AR1850" i="35"/>
  <c r="AS1850" i="35"/>
  <c r="AT1850" i="35"/>
  <c r="AP1851" i="35"/>
  <c r="AQ1851" i="35"/>
  <c r="AR1851" i="35"/>
  <c r="AS1851" i="35"/>
  <c r="AT1851" i="35"/>
  <c r="AP1852" i="35"/>
  <c r="AQ1852" i="35"/>
  <c r="AR1852" i="35"/>
  <c r="AS1852" i="35"/>
  <c r="AT1852" i="35"/>
  <c r="AP1853" i="35"/>
  <c r="AQ1853" i="35"/>
  <c r="AR1853" i="35"/>
  <c r="AS1853" i="35"/>
  <c r="AT1853" i="35"/>
  <c r="AP1854" i="35"/>
  <c r="AQ1854" i="35"/>
  <c r="AR1854" i="35"/>
  <c r="AS1854" i="35"/>
  <c r="AT1854" i="35"/>
  <c r="AP1855" i="35"/>
  <c r="AQ1855" i="35"/>
  <c r="AR1855" i="35"/>
  <c r="AS1855" i="35"/>
  <c r="AT1855" i="35"/>
  <c r="AP1856" i="35"/>
  <c r="AQ1856" i="35"/>
  <c r="AR1856" i="35"/>
  <c r="AS1856" i="35"/>
  <c r="AT1856" i="35"/>
  <c r="AP1857" i="35"/>
  <c r="AQ1857" i="35"/>
  <c r="AR1857" i="35"/>
  <c r="AS1857" i="35"/>
  <c r="AT1857" i="35"/>
  <c r="AP1858" i="35"/>
  <c r="AQ1858" i="35"/>
  <c r="AR1858" i="35"/>
  <c r="AS1858" i="35"/>
  <c r="AT1858" i="35"/>
  <c r="AP1859" i="35"/>
  <c r="AQ1859" i="35"/>
  <c r="AR1859" i="35"/>
  <c r="AS1859" i="35"/>
  <c r="AT1859" i="35"/>
  <c r="AP1860" i="35"/>
  <c r="AQ1860" i="35"/>
  <c r="AR1860" i="35"/>
  <c r="AS1860" i="35"/>
  <c r="AT1860" i="35"/>
  <c r="AP1861" i="35"/>
  <c r="AQ1861" i="35"/>
  <c r="AR1861" i="35"/>
  <c r="AS1861" i="35"/>
  <c r="AT1861" i="35"/>
  <c r="AP1862" i="35"/>
  <c r="AQ1862" i="35"/>
  <c r="AR1862" i="35"/>
  <c r="AS1862" i="35"/>
  <c r="AT1862" i="35"/>
  <c r="AP1863" i="35"/>
  <c r="AQ1863" i="35"/>
  <c r="AR1863" i="35"/>
  <c r="AS1863" i="35"/>
  <c r="AT1863" i="35"/>
  <c r="AP1864" i="35"/>
  <c r="AQ1864" i="35"/>
  <c r="AR1864" i="35"/>
  <c r="AS1864" i="35"/>
  <c r="AT1864" i="35"/>
  <c r="AR4" i="35"/>
  <c r="AQ4" i="35"/>
  <c r="AP4" i="35"/>
  <c r="BE41" i="31" l="1"/>
  <c r="BH17" i="31"/>
  <c r="BI15" i="31"/>
  <c r="BI7" i="31"/>
  <c r="BE16" i="31"/>
  <c r="BH19" i="31"/>
  <c r="BE40" i="31"/>
  <c r="BG15" i="31"/>
  <c r="BG17" i="31"/>
  <c r="BF17" i="31"/>
  <c r="BF15" i="31"/>
  <c r="BE17" i="31"/>
  <c r="BD17" i="31"/>
  <c r="BI8" i="31"/>
  <c r="BD16" i="31"/>
  <c r="BE15" i="31"/>
  <c r="BH16" i="31"/>
  <c r="BG16" i="31"/>
  <c r="BI16" i="31"/>
  <c r="BF16" i="31"/>
  <c r="BD15" i="31"/>
  <c r="BH15" i="31"/>
  <c r="BD14" i="31"/>
  <c r="BH14" i="31"/>
  <c r="BG14" i="31"/>
  <c r="BF14" i="31"/>
  <c r="BE14" i="31"/>
  <c r="BF12" i="31"/>
  <c r="BH13" i="31"/>
  <c r="BI5" i="31"/>
  <c r="BG13" i="31"/>
  <c r="BI13" i="31"/>
  <c r="BF13" i="31"/>
  <c r="BE13" i="31"/>
  <c r="BD13" i="31"/>
  <c r="BE12" i="31"/>
  <c r="BD12" i="31"/>
  <c r="BI12" i="31"/>
  <c r="BH12" i="31"/>
  <c r="BG12" i="31"/>
  <c r="BG7" i="31"/>
  <c r="BF7" i="31"/>
  <c r="BH8" i="31"/>
  <c r="BE7" i="31"/>
  <c r="BG8" i="31"/>
  <c r="BD7" i="31"/>
  <c r="BF8" i="31"/>
  <c r="BE8" i="31"/>
  <c r="BD8" i="31"/>
  <c r="BH7" i="31"/>
  <c r="BD6" i="31"/>
  <c r="BD5" i="31"/>
  <c r="BI6" i="31"/>
  <c r="BH6" i="31"/>
  <c r="BH5" i="31"/>
  <c r="BG6" i="31"/>
  <c r="BG5" i="31"/>
  <c r="BF6" i="31"/>
  <c r="BF5" i="31"/>
  <c r="BE6" i="31"/>
  <c r="BE5" i="31"/>
  <c r="BI38" i="31"/>
  <c r="BD11" i="31"/>
  <c r="BH43" i="31"/>
  <c r="BG43" i="31"/>
  <c r="BI11" i="31"/>
  <c r="BH27" i="31"/>
  <c r="BF43" i="31"/>
  <c r="BG27" i="31"/>
  <c r="BE43" i="31"/>
  <c r="BF27" i="31"/>
  <c r="BH11" i="31"/>
  <c r="BD43" i="31"/>
  <c r="BE27" i="31"/>
  <c r="BG11" i="31"/>
  <c r="BI43" i="31"/>
  <c r="BD27" i="31"/>
  <c r="BF11" i="31"/>
  <c r="BE11" i="31"/>
  <c r="BI27" i="31"/>
  <c r="BF38" i="31"/>
  <c r="BH38" i="31"/>
  <c r="BE30" i="31"/>
  <c r="BG39" i="31"/>
  <c r="BI39" i="31"/>
  <c r="BG38" i="31"/>
  <c r="BD30" i="31"/>
  <c r="BF39" i="31"/>
  <c r="BH37" i="31"/>
  <c r="BE39" i="31"/>
  <c r="BG37" i="31"/>
  <c r="BI37" i="31"/>
  <c r="BE38" i="31"/>
  <c r="BD39" i="31"/>
  <c r="BF37" i="31"/>
  <c r="BD38" i="31"/>
  <c r="BE37" i="31"/>
  <c r="BH30" i="31"/>
  <c r="BD37" i="31"/>
  <c r="BG30" i="31"/>
  <c r="BI30" i="31"/>
  <c r="BF30" i="31"/>
  <c r="BH39" i="31"/>
  <c r="BH36" i="31"/>
  <c r="BG36" i="31"/>
  <c r="BI28" i="31"/>
  <c r="BI36" i="31"/>
  <c r="BH28" i="31"/>
  <c r="BE36" i="31"/>
  <c r="BG28" i="31"/>
  <c r="BD36" i="31"/>
  <c r="BF28" i="31"/>
  <c r="BE28" i="31"/>
  <c r="BD28" i="31"/>
  <c r="BF36" i="31"/>
  <c r="AC36" i="31"/>
  <c r="W36" i="31"/>
  <c r="Z36" i="31"/>
  <c r="AY4" i="35" l="1"/>
  <c r="AZ4" i="35"/>
  <c r="BC4" i="35"/>
  <c r="BD4" i="35"/>
  <c r="BG4" i="35"/>
  <c r="BH4" i="35"/>
  <c r="AY5" i="35"/>
  <c r="AZ5" i="35"/>
  <c r="BC5" i="35"/>
  <c r="BD5" i="35"/>
  <c r="BG5" i="35"/>
  <c r="BH5" i="35"/>
  <c r="AY6" i="35"/>
  <c r="AZ6" i="35"/>
  <c r="BC6" i="35"/>
  <c r="BD6" i="35"/>
  <c r="BG6" i="35"/>
  <c r="BH6" i="35"/>
  <c r="AY7" i="35"/>
  <c r="AZ7" i="35"/>
  <c r="BC7" i="35"/>
  <c r="BD7" i="35"/>
  <c r="BG7" i="35"/>
  <c r="BH7" i="35"/>
  <c r="AY8" i="35"/>
  <c r="AZ8" i="35"/>
  <c r="BC8" i="35"/>
  <c r="BD8" i="35"/>
  <c r="BG8" i="35"/>
  <c r="BH8" i="35"/>
  <c r="AY9" i="35"/>
  <c r="AZ9" i="35"/>
  <c r="BC9" i="35"/>
  <c r="BD9" i="35"/>
  <c r="BG9" i="35"/>
  <c r="BH9" i="35"/>
  <c r="AY10" i="35"/>
  <c r="AZ10" i="35"/>
  <c r="BC10" i="35"/>
  <c r="BD10" i="35"/>
  <c r="BG10" i="35"/>
  <c r="BH10" i="35"/>
  <c r="AY11" i="35"/>
  <c r="AZ11" i="35"/>
  <c r="BC11" i="35"/>
  <c r="BD11" i="35"/>
  <c r="BG11" i="35"/>
  <c r="BH11" i="35"/>
  <c r="AY12" i="35"/>
  <c r="AZ12" i="35"/>
  <c r="BC12" i="35"/>
  <c r="BD12" i="35"/>
  <c r="BG12" i="35"/>
  <c r="BH12" i="35"/>
  <c r="AY13" i="35"/>
  <c r="AZ13" i="35"/>
  <c r="BC13" i="35"/>
  <c r="BD13" i="35"/>
  <c r="BG13" i="35"/>
  <c r="BH13" i="35"/>
  <c r="AY14" i="35"/>
  <c r="AZ14" i="35"/>
  <c r="BC14" i="35"/>
  <c r="BD14" i="35"/>
  <c r="BG14" i="35"/>
  <c r="BH14" i="35"/>
  <c r="AY15" i="35"/>
  <c r="AZ15" i="35"/>
  <c r="BC15" i="35"/>
  <c r="BD15" i="35"/>
  <c r="BG15" i="35"/>
  <c r="BH15" i="35"/>
  <c r="AY16" i="35"/>
  <c r="AZ16" i="35"/>
  <c r="BC16" i="35"/>
  <c r="BD16" i="35"/>
  <c r="BG16" i="35"/>
  <c r="BH16" i="35"/>
  <c r="AY17" i="35"/>
  <c r="AZ17" i="35"/>
  <c r="BC17" i="35"/>
  <c r="BD17" i="35"/>
  <c r="BG17" i="35"/>
  <c r="BH17" i="35"/>
  <c r="AY18" i="35"/>
  <c r="AZ18" i="35"/>
  <c r="BC18" i="35"/>
  <c r="BD18" i="35"/>
  <c r="BG18" i="35"/>
  <c r="BH18" i="35"/>
  <c r="AY19" i="35"/>
  <c r="AZ19" i="35"/>
  <c r="BC19" i="35"/>
  <c r="BD19" i="35"/>
  <c r="BG19" i="35"/>
  <c r="BH19" i="35"/>
  <c r="AY20" i="35"/>
  <c r="AZ20" i="35"/>
  <c r="BC20" i="35"/>
  <c r="BD20" i="35"/>
  <c r="BG20" i="35"/>
  <c r="BH20" i="35"/>
  <c r="AY21" i="35"/>
  <c r="AZ21" i="35"/>
  <c r="BC21" i="35"/>
  <c r="BD21" i="35"/>
  <c r="BG21" i="35"/>
  <c r="BH21" i="35"/>
  <c r="AY22" i="35"/>
  <c r="AZ22" i="35"/>
  <c r="BC22" i="35"/>
  <c r="BD22" i="35"/>
  <c r="BG22" i="35"/>
  <c r="BH22" i="35"/>
  <c r="AY23" i="35"/>
  <c r="AZ23" i="35"/>
  <c r="BC23" i="35"/>
  <c r="BD23" i="35"/>
  <c r="BG23" i="35"/>
  <c r="BH23" i="35"/>
  <c r="AY24" i="35"/>
  <c r="AZ24" i="35"/>
  <c r="BC24" i="35"/>
  <c r="BD24" i="35"/>
  <c r="BG24" i="35"/>
  <c r="BH24" i="35"/>
  <c r="AY25" i="35"/>
  <c r="AZ25" i="35"/>
  <c r="BC25" i="35"/>
  <c r="BD25" i="35"/>
  <c r="BG25" i="35"/>
  <c r="BH25" i="35"/>
  <c r="AY26" i="35"/>
  <c r="AZ26" i="35"/>
  <c r="BC26" i="35"/>
  <c r="BD26" i="35"/>
  <c r="BG26" i="35"/>
  <c r="BH26" i="35"/>
  <c r="AY27" i="35"/>
  <c r="AZ27" i="35"/>
  <c r="BC27" i="35"/>
  <c r="BD27" i="35"/>
  <c r="BG27" i="35"/>
  <c r="BH27" i="35"/>
  <c r="AY28" i="35"/>
  <c r="AZ28" i="35"/>
  <c r="BC28" i="35"/>
  <c r="BD28" i="35"/>
  <c r="BG28" i="35"/>
  <c r="BH28" i="35"/>
  <c r="AY29" i="35"/>
  <c r="AZ29" i="35"/>
  <c r="BC29" i="35"/>
  <c r="BD29" i="35"/>
  <c r="BG29" i="35"/>
  <c r="BH29" i="35"/>
  <c r="AY30" i="35"/>
  <c r="AZ30" i="35"/>
  <c r="BC30" i="35"/>
  <c r="BD30" i="35"/>
  <c r="BG30" i="35"/>
  <c r="BH30" i="35"/>
  <c r="AY31" i="35"/>
  <c r="AZ31" i="35"/>
  <c r="BC31" i="35"/>
  <c r="BD31" i="35"/>
  <c r="BG31" i="35"/>
  <c r="BH31" i="35"/>
  <c r="AY32" i="35"/>
  <c r="AZ32" i="35"/>
  <c r="BC32" i="35"/>
  <c r="BD32" i="35"/>
  <c r="BG32" i="35"/>
  <c r="BH32" i="35"/>
  <c r="AY33" i="35"/>
  <c r="AZ33" i="35"/>
  <c r="BC33" i="35"/>
  <c r="BD33" i="35"/>
  <c r="BG33" i="35"/>
  <c r="BH33" i="35"/>
  <c r="AY34" i="35"/>
  <c r="AZ34" i="35"/>
  <c r="BC34" i="35"/>
  <c r="BD34" i="35"/>
  <c r="BG34" i="35"/>
  <c r="BH34" i="35"/>
  <c r="AY35" i="35"/>
  <c r="AZ35" i="35"/>
  <c r="BC35" i="35"/>
  <c r="BD35" i="35"/>
  <c r="BG35" i="35"/>
  <c r="BH35" i="35"/>
  <c r="AY36" i="35"/>
  <c r="AZ36" i="35"/>
  <c r="BC36" i="35"/>
  <c r="BD36" i="35"/>
  <c r="BG36" i="35"/>
  <c r="BH36" i="35"/>
  <c r="AY37" i="35"/>
  <c r="AZ37" i="35"/>
  <c r="BC37" i="35"/>
  <c r="BD37" i="35"/>
  <c r="BG37" i="35"/>
  <c r="BH37" i="35"/>
  <c r="AY38" i="35"/>
  <c r="AZ38" i="35"/>
  <c r="BC38" i="35"/>
  <c r="BD38" i="35"/>
  <c r="BG38" i="35"/>
  <c r="BH38" i="35"/>
  <c r="AY39" i="35"/>
  <c r="AZ39" i="35"/>
  <c r="BC39" i="35"/>
  <c r="BD39" i="35"/>
  <c r="BG39" i="35"/>
  <c r="BH39" i="35"/>
  <c r="AY40" i="35"/>
  <c r="AZ40" i="35"/>
  <c r="BC40" i="35"/>
  <c r="BD40" i="35"/>
  <c r="BG40" i="35"/>
  <c r="BH40" i="35"/>
  <c r="AY41" i="35"/>
  <c r="AZ41" i="35"/>
  <c r="BC41" i="35"/>
  <c r="BD41" i="35"/>
  <c r="BG41" i="35"/>
  <c r="BH41" i="35"/>
  <c r="AY42" i="35"/>
  <c r="AZ42" i="35"/>
  <c r="BC42" i="35"/>
  <c r="BD42" i="35"/>
  <c r="BG42" i="35"/>
  <c r="BH42" i="35"/>
  <c r="AY43" i="35"/>
  <c r="AZ43" i="35"/>
  <c r="BC43" i="35"/>
  <c r="BD43" i="35"/>
  <c r="BG43" i="35"/>
  <c r="BH43" i="35"/>
  <c r="AY44" i="35"/>
  <c r="AZ44" i="35"/>
  <c r="BC44" i="35"/>
  <c r="BD44" i="35"/>
  <c r="BG44" i="35"/>
  <c r="BH44" i="35"/>
  <c r="AY45" i="35"/>
  <c r="AZ45" i="35"/>
  <c r="BC45" i="35"/>
  <c r="BD45" i="35"/>
  <c r="BG45" i="35"/>
  <c r="BH45" i="35"/>
  <c r="AY46" i="35"/>
  <c r="AZ46" i="35"/>
  <c r="BC46" i="35"/>
  <c r="BD46" i="35"/>
  <c r="BG46" i="35"/>
  <c r="BH46" i="35"/>
  <c r="AY47" i="35"/>
  <c r="AZ47" i="35"/>
  <c r="BC47" i="35"/>
  <c r="BD47" i="35"/>
  <c r="BG47" i="35"/>
  <c r="BH47" i="35"/>
  <c r="AY48" i="35"/>
  <c r="AZ48" i="35"/>
  <c r="BC48" i="35"/>
  <c r="BD48" i="35"/>
  <c r="BG48" i="35"/>
  <c r="BH48" i="35"/>
  <c r="AY49" i="35"/>
  <c r="AZ49" i="35"/>
  <c r="BC49" i="35"/>
  <c r="BD49" i="35"/>
  <c r="BG49" i="35"/>
  <c r="BH49" i="35"/>
  <c r="AY50" i="35"/>
  <c r="AZ50" i="35"/>
  <c r="BC50" i="35"/>
  <c r="BD50" i="35"/>
  <c r="BG50" i="35"/>
  <c r="BH50" i="35"/>
  <c r="AY51" i="35"/>
  <c r="AZ51" i="35"/>
  <c r="BC51" i="35"/>
  <c r="BD51" i="35"/>
  <c r="BG51" i="35"/>
  <c r="BH51" i="35"/>
  <c r="AY52" i="35"/>
  <c r="AZ52" i="35"/>
  <c r="BC52" i="35"/>
  <c r="BD52" i="35"/>
  <c r="BG52" i="35"/>
  <c r="BH52" i="35"/>
  <c r="AY53" i="35"/>
  <c r="AZ53" i="35"/>
  <c r="BC53" i="35"/>
  <c r="BD53" i="35"/>
  <c r="BG53" i="35"/>
  <c r="BH53" i="35"/>
  <c r="AY54" i="35"/>
  <c r="AZ54" i="35"/>
  <c r="BC54" i="35"/>
  <c r="BD54" i="35"/>
  <c r="BG54" i="35"/>
  <c r="BH54" i="35"/>
  <c r="AY55" i="35"/>
  <c r="AZ55" i="35"/>
  <c r="BC55" i="35"/>
  <c r="BD55" i="35"/>
  <c r="BG55" i="35"/>
  <c r="BH55" i="35"/>
  <c r="AY56" i="35"/>
  <c r="AZ56" i="35"/>
  <c r="BC56" i="35"/>
  <c r="BD56" i="35"/>
  <c r="BG56" i="35"/>
  <c r="BH56" i="35"/>
  <c r="AY57" i="35"/>
  <c r="AZ57" i="35"/>
  <c r="BC57" i="35"/>
  <c r="BD57" i="35"/>
  <c r="BG57" i="35"/>
  <c r="BH57" i="35"/>
  <c r="AY58" i="35"/>
  <c r="AZ58" i="35"/>
  <c r="BC58" i="35"/>
  <c r="BD58" i="35"/>
  <c r="BG58" i="35"/>
  <c r="BH58" i="35"/>
  <c r="AY59" i="35"/>
  <c r="AZ59" i="35"/>
  <c r="BC59" i="35"/>
  <c r="BD59" i="35"/>
  <c r="BG59" i="35"/>
  <c r="BH59" i="35"/>
  <c r="AY60" i="35"/>
  <c r="AZ60" i="35"/>
  <c r="BC60" i="35"/>
  <c r="BD60" i="35"/>
  <c r="BG60" i="35"/>
  <c r="BH60" i="35"/>
  <c r="AY61" i="35"/>
  <c r="AZ61" i="35"/>
  <c r="BC61" i="35"/>
  <c r="BD61" i="35"/>
  <c r="BG61" i="35"/>
  <c r="BH61" i="35"/>
  <c r="AY62" i="35"/>
  <c r="AZ62" i="35"/>
  <c r="BC62" i="35"/>
  <c r="BD62" i="35"/>
  <c r="BG62" i="35"/>
  <c r="BH62" i="35"/>
  <c r="AY63" i="35"/>
  <c r="AZ63" i="35"/>
  <c r="BC63" i="35"/>
  <c r="BD63" i="35"/>
  <c r="BG63" i="35"/>
  <c r="BH63" i="35"/>
  <c r="AY64" i="35"/>
  <c r="AZ64" i="35"/>
  <c r="BC64" i="35"/>
  <c r="BD64" i="35"/>
  <c r="BG64" i="35"/>
  <c r="BH64" i="35"/>
  <c r="AY65" i="35"/>
  <c r="AZ65" i="35"/>
  <c r="BC65" i="35"/>
  <c r="BD65" i="35"/>
  <c r="BG65" i="35"/>
  <c r="BH65" i="35"/>
  <c r="AY66" i="35"/>
  <c r="AZ66" i="35"/>
  <c r="BC66" i="35"/>
  <c r="BD66" i="35"/>
  <c r="BG66" i="35"/>
  <c r="BH66" i="35"/>
  <c r="AY67" i="35"/>
  <c r="AZ67" i="35"/>
  <c r="BC67" i="35"/>
  <c r="BD67" i="35"/>
  <c r="BG67" i="35"/>
  <c r="BH67" i="35"/>
  <c r="AY68" i="35"/>
  <c r="AZ68" i="35"/>
  <c r="BC68" i="35"/>
  <c r="BD68" i="35"/>
  <c r="BG68" i="35"/>
  <c r="BH68" i="35"/>
  <c r="AY69" i="35"/>
  <c r="AZ69" i="35"/>
  <c r="BC69" i="35"/>
  <c r="BD69" i="35"/>
  <c r="BG69" i="35"/>
  <c r="BH69" i="35"/>
  <c r="AY70" i="35"/>
  <c r="AZ70" i="35"/>
  <c r="BC70" i="35"/>
  <c r="BD70" i="35"/>
  <c r="BG70" i="35"/>
  <c r="BH70" i="35"/>
  <c r="AY71" i="35"/>
  <c r="AZ71" i="35"/>
  <c r="BC71" i="35"/>
  <c r="BD71" i="35"/>
  <c r="BG71" i="35"/>
  <c r="BH71" i="35"/>
  <c r="AY72" i="35"/>
  <c r="AZ72" i="35"/>
  <c r="BC72" i="35"/>
  <c r="BD72" i="35"/>
  <c r="BG72" i="35"/>
  <c r="BH72" i="35"/>
  <c r="AY73" i="35"/>
  <c r="AZ73" i="35"/>
  <c r="BC73" i="35"/>
  <c r="BD73" i="35"/>
  <c r="BG73" i="35"/>
  <c r="BH73" i="35"/>
  <c r="AY74" i="35"/>
  <c r="AZ74" i="35"/>
  <c r="BC74" i="35"/>
  <c r="BD74" i="35"/>
  <c r="BG74" i="35"/>
  <c r="BH74" i="35"/>
  <c r="AY75" i="35"/>
  <c r="AZ75" i="35"/>
  <c r="BC75" i="35"/>
  <c r="BD75" i="35"/>
  <c r="BG75" i="35"/>
  <c r="BH75" i="35"/>
  <c r="AY76" i="35"/>
  <c r="AZ76" i="35"/>
  <c r="BC76" i="35"/>
  <c r="BD76" i="35"/>
  <c r="BG76" i="35"/>
  <c r="BH76" i="35"/>
  <c r="AY77" i="35"/>
  <c r="AZ77" i="35"/>
  <c r="BC77" i="35"/>
  <c r="BD77" i="35"/>
  <c r="BG77" i="35"/>
  <c r="BH77" i="35"/>
  <c r="AY78" i="35"/>
  <c r="AZ78" i="35"/>
  <c r="BC78" i="35"/>
  <c r="BD78" i="35"/>
  <c r="BG78" i="35"/>
  <c r="BH78" i="35"/>
  <c r="AY79" i="35"/>
  <c r="AZ79" i="35"/>
  <c r="BC79" i="35"/>
  <c r="BD79" i="35"/>
  <c r="BG79" i="35"/>
  <c r="BH79" i="35"/>
  <c r="AY80" i="35"/>
  <c r="AZ80" i="35"/>
  <c r="BC80" i="35"/>
  <c r="BD80" i="35"/>
  <c r="BG80" i="35"/>
  <c r="BH80" i="35"/>
  <c r="AY81" i="35"/>
  <c r="AZ81" i="35"/>
  <c r="BC81" i="35"/>
  <c r="BD81" i="35"/>
  <c r="BG81" i="35"/>
  <c r="BH81" i="35"/>
  <c r="AY82" i="35"/>
  <c r="AZ82" i="35"/>
  <c r="BC82" i="35"/>
  <c r="BD82" i="35"/>
  <c r="BG82" i="35"/>
  <c r="BH82" i="35"/>
  <c r="AY83" i="35"/>
  <c r="AZ83" i="35"/>
  <c r="BC83" i="35"/>
  <c r="BD83" i="35"/>
  <c r="BG83" i="35"/>
  <c r="BH83" i="35"/>
  <c r="AY84" i="35"/>
  <c r="AZ84" i="35"/>
  <c r="BC84" i="35"/>
  <c r="BD84" i="35"/>
  <c r="BG84" i="35"/>
  <c r="BH84" i="35"/>
  <c r="AY85" i="35"/>
  <c r="AZ85" i="35"/>
  <c r="BC85" i="35"/>
  <c r="BD85" i="35"/>
  <c r="BG85" i="35"/>
  <c r="BH85" i="35"/>
  <c r="AY86" i="35"/>
  <c r="AZ86" i="35"/>
  <c r="BC86" i="35"/>
  <c r="BD86" i="35"/>
  <c r="BG86" i="35"/>
  <c r="BH86" i="35"/>
  <c r="AY87" i="35"/>
  <c r="AZ87" i="35"/>
  <c r="BC87" i="35"/>
  <c r="BD87" i="35"/>
  <c r="BG87" i="35"/>
  <c r="BH87" i="35"/>
  <c r="AY88" i="35"/>
  <c r="AZ88" i="35"/>
  <c r="BC88" i="35"/>
  <c r="BD88" i="35"/>
  <c r="BG88" i="35"/>
  <c r="BH88" i="35"/>
  <c r="AY89" i="35"/>
  <c r="AZ89" i="35"/>
  <c r="BC89" i="35"/>
  <c r="BD89" i="35"/>
  <c r="BG89" i="35"/>
  <c r="BH89" i="35"/>
  <c r="AY90" i="35"/>
  <c r="AZ90" i="35"/>
  <c r="BC90" i="35"/>
  <c r="BD90" i="35"/>
  <c r="BG90" i="35"/>
  <c r="BH90" i="35"/>
  <c r="AY91" i="35"/>
  <c r="AZ91" i="35"/>
  <c r="BC91" i="35"/>
  <c r="BD91" i="35"/>
  <c r="BG91" i="35"/>
  <c r="BH91" i="35"/>
  <c r="AY92" i="35"/>
  <c r="AZ92" i="35"/>
  <c r="BC92" i="35"/>
  <c r="BD92" i="35"/>
  <c r="BG92" i="35"/>
  <c r="BH92" i="35"/>
  <c r="AY93" i="35"/>
  <c r="AZ93" i="35"/>
  <c r="BC93" i="35"/>
  <c r="BD93" i="35"/>
  <c r="BG93" i="35"/>
  <c r="BH93" i="35"/>
  <c r="AY94" i="35"/>
  <c r="AZ94" i="35"/>
  <c r="BC94" i="35"/>
  <c r="BD94" i="35"/>
  <c r="BG94" i="35"/>
  <c r="BH94" i="35"/>
  <c r="AY95" i="35"/>
  <c r="AZ95" i="35"/>
  <c r="BC95" i="35"/>
  <c r="BD95" i="35"/>
  <c r="BG95" i="35"/>
  <c r="BH95" i="35"/>
  <c r="AY96" i="35"/>
  <c r="AZ96" i="35"/>
  <c r="BC96" i="35"/>
  <c r="BD96" i="35"/>
  <c r="BG96" i="35"/>
  <c r="BH96" i="35"/>
  <c r="AY97" i="35"/>
  <c r="AZ97" i="35"/>
  <c r="BC97" i="35"/>
  <c r="BD97" i="35"/>
  <c r="BG97" i="35"/>
  <c r="BH97" i="35"/>
  <c r="AY98" i="35"/>
  <c r="AZ98" i="35"/>
  <c r="BC98" i="35"/>
  <c r="BD98" i="35"/>
  <c r="BG98" i="35"/>
  <c r="BH98" i="35"/>
  <c r="AY99" i="35"/>
  <c r="AZ99" i="35"/>
  <c r="BC99" i="35"/>
  <c r="BD99" i="35"/>
  <c r="BG99" i="35"/>
  <c r="BH99" i="35"/>
  <c r="AY100" i="35"/>
  <c r="AZ100" i="35"/>
  <c r="BC100" i="35"/>
  <c r="BD100" i="35"/>
  <c r="BG100" i="35"/>
  <c r="BH100" i="35"/>
  <c r="AY101" i="35"/>
  <c r="AZ101" i="35"/>
  <c r="BC101" i="35"/>
  <c r="BD101" i="35"/>
  <c r="BG101" i="35"/>
  <c r="BH101" i="35"/>
  <c r="AY102" i="35"/>
  <c r="AZ102" i="35"/>
  <c r="BC102" i="35"/>
  <c r="BD102" i="35"/>
  <c r="BG102" i="35"/>
  <c r="BH102" i="35"/>
  <c r="AY103" i="35"/>
  <c r="AZ103" i="35"/>
  <c r="BC103" i="35"/>
  <c r="BD103" i="35"/>
  <c r="BG103" i="35"/>
  <c r="BH103" i="35"/>
  <c r="AY104" i="35"/>
  <c r="AZ104" i="35"/>
  <c r="BC104" i="35"/>
  <c r="BD104" i="35"/>
  <c r="BG104" i="35"/>
  <c r="BH104" i="35"/>
  <c r="AY105" i="35"/>
  <c r="AZ105" i="35"/>
  <c r="BC105" i="35"/>
  <c r="BD105" i="35"/>
  <c r="BG105" i="35"/>
  <c r="BH105" i="35"/>
  <c r="AY106" i="35"/>
  <c r="AZ106" i="35"/>
  <c r="BC106" i="35"/>
  <c r="BD106" i="35"/>
  <c r="BG106" i="35"/>
  <c r="BH106" i="35"/>
  <c r="AY107" i="35"/>
  <c r="AZ107" i="35"/>
  <c r="BC107" i="35"/>
  <c r="BD107" i="35"/>
  <c r="BG107" i="35"/>
  <c r="BH107" i="35"/>
  <c r="AY108" i="35"/>
  <c r="AZ108" i="35"/>
  <c r="BC108" i="35"/>
  <c r="BD108" i="35"/>
  <c r="BG108" i="35"/>
  <c r="BH108" i="35"/>
  <c r="AY109" i="35"/>
  <c r="AZ109" i="35"/>
  <c r="BC109" i="35"/>
  <c r="BD109" i="35"/>
  <c r="BG109" i="35"/>
  <c r="BH109" i="35"/>
  <c r="AY110" i="35"/>
  <c r="AZ110" i="35"/>
  <c r="BC110" i="35"/>
  <c r="BD110" i="35"/>
  <c r="BG110" i="35"/>
  <c r="BH110" i="35"/>
  <c r="AY111" i="35"/>
  <c r="AZ111" i="35"/>
  <c r="BC111" i="35"/>
  <c r="BD111" i="35"/>
  <c r="BG111" i="35"/>
  <c r="BH111" i="35"/>
  <c r="AY112" i="35"/>
  <c r="AZ112" i="35"/>
  <c r="BC112" i="35"/>
  <c r="BD112" i="35"/>
  <c r="BG112" i="35"/>
  <c r="BH112" i="35"/>
  <c r="AY113" i="35"/>
  <c r="AZ113" i="35"/>
  <c r="BC113" i="35"/>
  <c r="BD113" i="35"/>
  <c r="BG113" i="35"/>
  <c r="BH113" i="35"/>
  <c r="AY114" i="35"/>
  <c r="AZ114" i="35"/>
  <c r="BC114" i="35"/>
  <c r="BD114" i="35"/>
  <c r="BG114" i="35"/>
  <c r="BH114" i="35"/>
  <c r="AY115" i="35"/>
  <c r="AZ115" i="35"/>
  <c r="BC115" i="35"/>
  <c r="BD115" i="35"/>
  <c r="BG115" i="35"/>
  <c r="BH115" i="35"/>
  <c r="AY116" i="35"/>
  <c r="AZ116" i="35"/>
  <c r="BC116" i="35"/>
  <c r="BD116" i="35"/>
  <c r="BG116" i="35"/>
  <c r="BH116" i="35"/>
  <c r="AY117" i="35"/>
  <c r="AZ117" i="35"/>
  <c r="BC117" i="35"/>
  <c r="BD117" i="35"/>
  <c r="BG117" i="35"/>
  <c r="BH117" i="35"/>
  <c r="AY118" i="35"/>
  <c r="AZ118" i="35"/>
  <c r="BC118" i="35"/>
  <c r="BD118" i="35"/>
  <c r="BG118" i="35"/>
  <c r="BH118" i="35"/>
  <c r="AY119" i="35"/>
  <c r="AZ119" i="35"/>
  <c r="BC119" i="35"/>
  <c r="BD119" i="35"/>
  <c r="BG119" i="35"/>
  <c r="BH119" i="35"/>
  <c r="AY120" i="35"/>
  <c r="AZ120" i="35"/>
  <c r="BC120" i="35"/>
  <c r="BD120" i="35"/>
  <c r="BG120" i="35"/>
  <c r="BH120" i="35"/>
  <c r="AY121" i="35"/>
  <c r="AZ121" i="35"/>
  <c r="BC121" i="35"/>
  <c r="BD121" i="35"/>
  <c r="BG121" i="35"/>
  <c r="BH121" i="35"/>
  <c r="AY122" i="35"/>
  <c r="AZ122" i="35"/>
  <c r="BC122" i="35"/>
  <c r="BD122" i="35"/>
  <c r="BG122" i="35"/>
  <c r="BH122" i="35"/>
  <c r="AY123" i="35"/>
  <c r="AZ123" i="35"/>
  <c r="BC123" i="35"/>
  <c r="BD123" i="35"/>
  <c r="BG123" i="35"/>
  <c r="BH123" i="35"/>
  <c r="AY124" i="35"/>
  <c r="AZ124" i="35"/>
  <c r="BC124" i="35"/>
  <c r="BD124" i="35"/>
  <c r="BG124" i="35"/>
  <c r="BH124" i="35"/>
  <c r="AY125" i="35"/>
  <c r="AZ125" i="35"/>
  <c r="BC125" i="35"/>
  <c r="BD125" i="35"/>
  <c r="BG125" i="35"/>
  <c r="BH125" i="35"/>
  <c r="AY126" i="35"/>
  <c r="AZ126" i="35"/>
  <c r="BC126" i="35"/>
  <c r="BD126" i="35"/>
  <c r="BG126" i="35"/>
  <c r="BH126" i="35"/>
  <c r="AY127" i="35"/>
  <c r="AZ127" i="35"/>
  <c r="BC127" i="35"/>
  <c r="BD127" i="35"/>
  <c r="BG127" i="35"/>
  <c r="BH127" i="35"/>
  <c r="AY128" i="35"/>
  <c r="AZ128" i="35"/>
  <c r="BC128" i="35"/>
  <c r="BD128" i="35"/>
  <c r="BG128" i="35"/>
  <c r="BH128" i="35"/>
  <c r="AY129" i="35"/>
  <c r="AZ129" i="35"/>
  <c r="BC129" i="35"/>
  <c r="BD129" i="35"/>
  <c r="BG129" i="35"/>
  <c r="BH129" i="35"/>
  <c r="AY130" i="35"/>
  <c r="AZ130" i="35"/>
  <c r="BC130" i="35"/>
  <c r="BD130" i="35"/>
  <c r="BG130" i="35"/>
  <c r="BH130" i="35"/>
  <c r="AY131" i="35"/>
  <c r="AZ131" i="35"/>
  <c r="BC131" i="35"/>
  <c r="BD131" i="35"/>
  <c r="BG131" i="35"/>
  <c r="BH131" i="35"/>
  <c r="AY132" i="35"/>
  <c r="AZ132" i="35"/>
  <c r="BC132" i="35"/>
  <c r="BD132" i="35"/>
  <c r="BG132" i="35"/>
  <c r="BH132" i="35"/>
  <c r="AY133" i="35"/>
  <c r="AZ133" i="35"/>
  <c r="BC133" i="35"/>
  <c r="BD133" i="35"/>
  <c r="BG133" i="35"/>
  <c r="BH133" i="35"/>
  <c r="AY134" i="35"/>
  <c r="AZ134" i="35"/>
  <c r="BC134" i="35"/>
  <c r="BD134" i="35"/>
  <c r="BG134" i="35"/>
  <c r="BH134" i="35"/>
  <c r="AY135" i="35"/>
  <c r="AZ135" i="35"/>
  <c r="BC135" i="35"/>
  <c r="BD135" i="35"/>
  <c r="BG135" i="35"/>
  <c r="BH135" i="35"/>
  <c r="AY136" i="35"/>
  <c r="AZ136" i="35"/>
  <c r="BC136" i="35"/>
  <c r="BD136" i="35"/>
  <c r="BG136" i="35"/>
  <c r="BH136" i="35"/>
  <c r="AY137" i="35"/>
  <c r="AZ137" i="35"/>
  <c r="BC137" i="35"/>
  <c r="BD137" i="35"/>
  <c r="BG137" i="35"/>
  <c r="BH137" i="35"/>
  <c r="AY138" i="35"/>
  <c r="AZ138" i="35"/>
  <c r="BC138" i="35"/>
  <c r="BD138" i="35"/>
  <c r="BG138" i="35"/>
  <c r="BH138" i="35"/>
  <c r="AY139" i="35"/>
  <c r="AZ139" i="35"/>
  <c r="BC139" i="35"/>
  <c r="BD139" i="35"/>
  <c r="BG139" i="35"/>
  <c r="BH139" i="35"/>
  <c r="AY140" i="35"/>
  <c r="AZ140" i="35"/>
  <c r="BC140" i="35"/>
  <c r="BD140" i="35"/>
  <c r="BG140" i="35"/>
  <c r="BH140" i="35"/>
  <c r="AY141" i="35"/>
  <c r="AZ141" i="35"/>
  <c r="BC141" i="35"/>
  <c r="BD141" i="35"/>
  <c r="BG141" i="35"/>
  <c r="BH141" i="35"/>
  <c r="AY142" i="35"/>
  <c r="AZ142" i="35"/>
  <c r="BC142" i="35"/>
  <c r="BD142" i="35"/>
  <c r="BG142" i="35"/>
  <c r="BH142" i="35"/>
  <c r="AY143" i="35"/>
  <c r="AZ143" i="35"/>
  <c r="BC143" i="35"/>
  <c r="BD143" i="35"/>
  <c r="BG143" i="35"/>
  <c r="BH143" i="35"/>
  <c r="AY144" i="35"/>
  <c r="AZ144" i="35"/>
  <c r="BC144" i="35"/>
  <c r="BD144" i="35"/>
  <c r="BG144" i="35"/>
  <c r="BH144" i="35"/>
  <c r="AY145" i="35"/>
  <c r="AZ145" i="35"/>
  <c r="BC145" i="35"/>
  <c r="BD145" i="35"/>
  <c r="BG145" i="35"/>
  <c r="BH145" i="35"/>
  <c r="AY146" i="35"/>
  <c r="AZ146" i="35"/>
  <c r="BC146" i="35"/>
  <c r="BD146" i="35"/>
  <c r="BG146" i="35"/>
  <c r="BH146" i="35"/>
  <c r="AY147" i="35"/>
  <c r="AZ147" i="35"/>
  <c r="BC147" i="35"/>
  <c r="BD147" i="35"/>
  <c r="BG147" i="35"/>
  <c r="BH147" i="35"/>
  <c r="AY148" i="35"/>
  <c r="AZ148" i="35"/>
  <c r="BC148" i="35"/>
  <c r="BD148" i="35"/>
  <c r="BG148" i="35"/>
  <c r="BH148" i="35"/>
  <c r="AY149" i="35"/>
  <c r="AZ149" i="35"/>
  <c r="BC149" i="35"/>
  <c r="BD149" i="35"/>
  <c r="BG149" i="35"/>
  <c r="BH149" i="35"/>
  <c r="AY150" i="35"/>
  <c r="AZ150" i="35"/>
  <c r="BC150" i="35"/>
  <c r="BD150" i="35"/>
  <c r="BG150" i="35"/>
  <c r="BH150" i="35"/>
  <c r="AY151" i="35"/>
  <c r="AZ151" i="35"/>
  <c r="BC151" i="35"/>
  <c r="BD151" i="35"/>
  <c r="BG151" i="35"/>
  <c r="BH151" i="35"/>
  <c r="AY152" i="35"/>
  <c r="AZ152" i="35"/>
  <c r="BC152" i="35"/>
  <c r="BD152" i="35"/>
  <c r="BG152" i="35"/>
  <c r="BH152" i="35"/>
  <c r="AY153" i="35"/>
  <c r="AZ153" i="35"/>
  <c r="BC153" i="35"/>
  <c r="BD153" i="35"/>
  <c r="BG153" i="35"/>
  <c r="BH153" i="35"/>
  <c r="AY154" i="35"/>
  <c r="AZ154" i="35"/>
  <c r="BC154" i="35"/>
  <c r="BD154" i="35"/>
  <c r="BG154" i="35"/>
  <c r="BH154" i="35"/>
  <c r="AY155" i="35"/>
  <c r="AZ155" i="35"/>
  <c r="BC155" i="35"/>
  <c r="BD155" i="35"/>
  <c r="BG155" i="35"/>
  <c r="BH155" i="35"/>
  <c r="AY156" i="35"/>
  <c r="AZ156" i="35"/>
  <c r="BC156" i="35"/>
  <c r="BD156" i="35"/>
  <c r="BG156" i="35"/>
  <c r="BH156" i="35"/>
  <c r="AY157" i="35"/>
  <c r="AZ157" i="35"/>
  <c r="BC157" i="35"/>
  <c r="BD157" i="35"/>
  <c r="BG157" i="35"/>
  <c r="BH157" i="35"/>
  <c r="AY158" i="35"/>
  <c r="AZ158" i="35"/>
  <c r="BC158" i="35"/>
  <c r="BD158" i="35"/>
  <c r="BG158" i="35"/>
  <c r="BH158" i="35"/>
  <c r="AY159" i="35"/>
  <c r="AZ159" i="35"/>
  <c r="BC159" i="35"/>
  <c r="BD159" i="35"/>
  <c r="BG159" i="35"/>
  <c r="BH159" i="35"/>
  <c r="AY160" i="35"/>
  <c r="AZ160" i="35"/>
  <c r="BC160" i="35"/>
  <c r="BD160" i="35"/>
  <c r="BG160" i="35"/>
  <c r="BH160" i="35"/>
  <c r="AY161" i="35"/>
  <c r="AZ161" i="35"/>
  <c r="BC161" i="35"/>
  <c r="BD161" i="35"/>
  <c r="BG161" i="35"/>
  <c r="BH161" i="35"/>
  <c r="AY162" i="35"/>
  <c r="AZ162" i="35"/>
  <c r="BC162" i="35"/>
  <c r="BD162" i="35"/>
  <c r="BG162" i="35"/>
  <c r="BH162" i="35"/>
  <c r="AY163" i="35"/>
  <c r="AZ163" i="35"/>
  <c r="BC163" i="35"/>
  <c r="BD163" i="35"/>
  <c r="BG163" i="35"/>
  <c r="BH163" i="35"/>
  <c r="AY164" i="35"/>
  <c r="AZ164" i="35"/>
  <c r="BC164" i="35"/>
  <c r="BD164" i="35"/>
  <c r="BG164" i="35"/>
  <c r="BH164" i="35"/>
  <c r="AY165" i="35"/>
  <c r="AZ165" i="35"/>
  <c r="BC165" i="35"/>
  <c r="BD165" i="35"/>
  <c r="BG165" i="35"/>
  <c r="BH165" i="35"/>
  <c r="AY166" i="35"/>
  <c r="AZ166" i="35"/>
  <c r="BC166" i="35"/>
  <c r="BD166" i="35"/>
  <c r="BG166" i="35"/>
  <c r="BH166" i="35"/>
  <c r="AY167" i="35"/>
  <c r="AZ167" i="35"/>
  <c r="BC167" i="35"/>
  <c r="BD167" i="35"/>
  <c r="BG167" i="35"/>
  <c r="BH167" i="35"/>
  <c r="AY168" i="35"/>
  <c r="AZ168" i="35"/>
  <c r="BC168" i="35"/>
  <c r="BD168" i="35"/>
  <c r="BG168" i="35"/>
  <c r="BH168" i="35"/>
  <c r="AY169" i="35"/>
  <c r="AZ169" i="35"/>
  <c r="BC169" i="35"/>
  <c r="BD169" i="35"/>
  <c r="BG169" i="35"/>
  <c r="BH169" i="35"/>
  <c r="AY170" i="35"/>
  <c r="AZ170" i="35"/>
  <c r="BC170" i="35"/>
  <c r="BD170" i="35"/>
  <c r="BG170" i="35"/>
  <c r="BH170" i="35"/>
  <c r="AY171" i="35"/>
  <c r="AZ171" i="35"/>
  <c r="BC171" i="35"/>
  <c r="BD171" i="35"/>
  <c r="BG171" i="35"/>
  <c r="BH171" i="35"/>
  <c r="AY172" i="35"/>
  <c r="AZ172" i="35"/>
  <c r="BC172" i="35"/>
  <c r="BD172" i="35"/>
  <c r="BG172" i="35"/>
  <c r="BH172" i="35"/>
  <c r="AY173" i="35"/>
  <c r="AZ173" i="35"/>
  <c r="BC173" i="35"/>
  <c r="BD173" i="35"/>
  <c r="BG173" i="35"/>
  <c r="BH173" i="35"/>
  <c r="AY174" i="35"/>
  <c r="AZ174" i="35"/>
  <c r="BC174" i="35"/>
  <c r="BD174" i="35"/>
  <c r="BG174" i="35"/>
  <c r="BH174" i="35"/>
  <c r="AY175" i="35"/>
  <c r="AZ175" i="35"/>
  <c r="BC175" i="35"/>
  <c r="BD175" i="35"/>
  <c r="BG175" i="35"/>
  <c r="BH175" i="35"/>
  <c r="AY176" i="35"/>
  <c r="AZ176" i="35"/>
  <c r="BC176" i="35"/>
  <c r="BD176" i="35"/>
  <c r="BG176" i="35"/>
  <c r="BH176" i="35"/>
  <c r="AY177" i="35"/>
  <c r="AZ177" i="35"/>
  <c r="BC177" i="35"/>
  <c r="BD177" i="35"/>
  <c r="BG177" i="35"/>
  <c r="BH177" i="35"/>
  <c r="AY178" i="35"/>
  <c r="AZ178" i="35"/>
  <c r="BC178" i="35"/>
  <c r="BD178" i="35"/>
  <c r="BG178" i="35"/>
  <c r="BH178" i="35"/>
  <c r="AY179" i="35"/>
  <c r="AZ179" i="35"/>
  <c r="BC179" i="35"/>
  <c r="BD179" i="35"/>
  <c r="BG179" i="35"/>
  <c r="BH179" i="35"/>
  <c r="AY180" i="35"/>
  <c r="AZ180" i="35"/>
  <c r="BC180" i="35"/>
  <c r="BD180" i="35"/>
  <c r="BG180" i="35"/>
  <c r="BH180" i="35"/>
  <c r="AY181" i="35"/>
  <c r="AZ181" i="35"/>
  <c r="BC181" i="35"/>
  <c r="BD181" i="35"/>
  <c r="BG181" i="35"/>
  <c r="BH181" i="35"/>
  <c r="AY182" i="35"/>
  <c r="AZ182" i="35"/>
  <c r="BC182" i="35"/>
  <c r="BD182" i="35"/>
  <c r="BG182" i="35"/>
  <c r="BH182" i="35"/>
  <c r="AY183" i="35"/>
  <c r="AZ183" i="35"/>
  <c r="BC183" i="35"/>
  <c r="BD183" i="35"/>
  <c r="BG183" i="35"/>
  <c r="BH183" i="35"/>
  <c r="AY184" i="35"/>
  <c r="AZ184" i="35"/>
  <c r="BC184" i="35"/>
  <c r="BD184" i="35"/>
  <c r="BG184" i="35"/>
  <c r="BH184" i="35"/>
  <c r="AY185" i="35"/>
  <c r="AZ185" i="35"/>
  <c r="BC185" i="35"/>
  <c r="BD185" i="35"/>
  <c r="BG185" i="35"/>
  <c r="BH185" i="35"/>
  <c r="AY186" i="35"/>
  <c r="AZ186" i="35"/>
  <c r="BC186" i="35"/>
  <c r="BD186" i="35"/>
  <c r="BG186" i="35"/>
  <c r="BH186" i="35"/>
  <c r="AY187" i="35"/>
  <c r="AZ187" i="35"/>
  <c r="BC187" i="35"/>
  <c r="BD187" i="35"/>
  <c r="BG187" i="35"/>
  <c r="BH187" i="35"/>
  <c r="AY188" i="35"/>
  <c r="AZ188" i="35"/>
  <c r="BC188" i="35"/>
  <c r="BD188" i="35"/>
  <c r="BG188" i="35"/>
  <c r="BH188" i="35"/>
  <c r="AY189" i="35"/>
  <c r="AZ189" i="35"/>
  <c r="BC189" i="35"/>
  <c r="BD189" i="35"/>
  <c r="BG189" i="35"/>
  <c r="BH189" i="35"/>
  <c r="AY190" i="35"/>
  <c r="AZ190" i="35"/>
  <c r="BC190" i="35"/>
  <c r="BD190" i="35"/>
  <c r="BG190" i="35"/>
  <c r="BH190" i="35"/>
  <c r="AY191" i="35"/>
  <c r="AZ191" i="35"/>
  <c r="BC191" i="35"/>
  <c r="BD191" i="35"/>
  <c r="BG191" i="35"/>
  <c r="BH191" i="35"/>
  <c r="AY192" i="35"/>
  <c r="AZ192" i="35"/>
  <c r="BC192" i="35"/>
  <c r="BD192" i="35"/>
  <c r="BG192" i="35"/>
  <c r="BH192" i="35"/>
  <c r="AY193" i="35"/>
  <c r="AZ193" i="35"/>
  <c r="BC193" i="35"/>
  <c r="BD193" i="35"/>
  <c r="BG193" i="35"/>
  <c r="BH193" i="35"/>
  <c r="AY194" i="35"/>
  <c r="AZ194" i="35"/>
  <c r="BC194" i="35"/>
  <c r="BD194" i="35"/>
  <c r="BG194" i="35"/>
  <c r="BH194" i="35"/>
  <c r="AY195" i="35"/>
  <c r="AZ195" i="35"/>
  <c r="BC195" i="35"/>
  <c r="BD195" i="35"/>
  <c r="BG195" i="35"/>
  <c r="BH195" i="35"/>
  <c r="AY196" i="35"/>
  <c r="AZ196" i="35"/>
  <c r="BC196" i="35"/>
  <c r="BD196" i="35"/>
  <c r="BG196" i="35"/>
  <c r="BH196" i="35"/>
  <c r="AY197" i="35"/>
  <c r="AZ197" i="35"/>
  <c r="BC197" i="35"/>
  <c r="BD197" i="35"/>
  <c r="BG197" i="35"/>
  <c r="BH197" i="35"/>
  <c r="AY198" i="35"/>
  <c r="AZ198" i="35"/>
  <c r="BC198" i="35"/>
  <c r="BD198" i="35"/>
  <c r="BG198" i="35"/>
  <c r="BH198" i="35"/>
  <c r="AY199" i="35"/>
  <c r="AZ199" i="35"/>
  <c r="BC199" i="35"/>
  <c r="BD199" i="35"/>
  <c r="BG199" i="35"/>
  <c r="BH199" i="35"/>
  <c r="AY200" i="35"/>
  <c r="AZ200" i="35"/>
  <c r="BC200" i="35"/>
  <c r="BD200" i="35"/>
  <c r="BG200" i="35"/>
  <c r="BH200" i="35"/>
  <c r="AY201" i="35"/>
  <c r="AZ201" i="35"/>
  <c r="BC201" i="35"/>
  <c r="BD201" i="35"/>
  <c r="BG201" i="35"/>
  <c r="BH201" i="35"/>
  <c r="AY202" i="35"/>
  <c r="AZ202" i="35"/>
  <c r="BC202" i="35"/>
  <c r="BD202" i="35"/>
  <c r="BG202" i="35"/>
  <c r="BH202" i="35"/>
  <c r="AY203" i="35"/>
  <c r="AZ203" i="35"/>
  <c r="BC203" i="35"/>
  <c r="BD203" i="35"/>
  <c r="BG203" i="35"/>
  <c r="BH203" i="35"/>
  <c r="AY204" i="35"/>
  <c r="AZ204" i="35"/>
  <c r="BC204" i="35"/>
  <c r="BD204" i="35"/>
  <c r="BG204" i="35"/>
  <c r="BH204" i="35"/>
  <c r="AY205" i="35"/>
  <c r="AZ205" i="35"/>
  <c r="BC205" i="35"/>
  <c r="BD205" i="35"/>
  <c r="BG205" i="35"/>
  <c r="BH205" i="35"/>
  <c r="AY206" i="35"/>
  <c r="AZ206" i="35"/>
  <c r="BC206" i="35"/>
  <c r="BD206" i="35"/>
  <c r="BG206" i="35"/>
  <c r="BH206" i="35"/>
  <c r="AY207" i="35"/>
  <c r="AZ207" i="35"/>
  <c r="BC207" i="35"/>
  <c r="BD207" i="35"/>
  <c r="BG207" i="35"/>
  <c r="BH207" i="35"/>
  <c r="AY208" i="35"/>
  <c r="AZ208" i="35"/>
  <c r="BC208" i="35"/>
  <c r="BD208" i="35"/>
  <c r="BG208" i="35"/>
  <c r="BH208" i="35"/>
  <c r="AY209" i="35"/>
  <c r="AZ209" i="35"/>
  <c r="BC209" i="35"/>
  <c r="BD209" i="35"/>
  <c r="BG209" i="35"/>
  <c r="BH209" i="35"/>
  <c r="AY210" i="35"/>
  <c r="AZ210" i="35"/>
  <c r="BC210" i="35"/>
  <c r="BD210" i="35"/>
  <c r="BG210" i="35"/>
  <c r="BH210" i="35"/>
  <c r="AY211" i="35"/>
  <c r="AZ211" i="35"/>
  <c r="BC211" i="35"/>
  <c r="BD211" i="35"/>
  <c r="BG211" i="35"/>
  <c r="BH211" i="35"/>
  <c r="AY212" i="35"/>
  <c r="AZ212" i="35"/>
  <c r="BC212" i="35"/>
  <c r="BD212" i="35"/>
  <c r="BG212" i="35"/>
  <c r="BH212" i="35"/>
  <c r="AY213" i="35"/>
  <c r="AZ213" i="35"/>
  <c r="BC213" i="35"/>
  <c r="BD213" i="35"/>
  <c r="BG213" i="35"/>
  <c r="BH213" i="35"/>
  <c r="AY214" i="35"/>
  <c r="AZ214" i="35"/>
  <c r="BC214" i="35"/>
  <c r="BD214" i="35"/>
  <c r="BG214" i="35"/>
  <c r="BH214" i="35"/>
  <c r="AY215" i="35"/>
  <c r="AZ215" i="35"/>
  <c r="BC215" i="35"/>
  <c r="BD215" i="35"/>
  <c r="BG215" i="35"/>
  <c r="BH215" i="35"/>
  <c r="AY216" i="35"/>
  <c r="AZ216" i="35"/>
  <c r="BC216" i="35"/>
  <c r="BD216" i="35"/>
  <c r="BG216" i="35"/>
  <c r="BH216" i="35"/>
  <c r="AY217" i="35"/>
  <c r="AZ217" i="35"/>
  <c r="BC217" i="35"/>
  <c r="BD217" i="35"/>
  <c r="BG217" i="35"/>
  <c r="BH217" i="35"/>
  <c r="AY218" i="35"/>
  <c r="AZ218" i="35"/>
  <c r="BC218" i="35"/>
  <c r="BD218" i="35"/>
  <c r="BG218" i="35"/>
  <c r="BH218" i="35"/>
  <c r="AY219" i="35"/>
  <c r="AZ219" i="35"/>
  <c r="BC219" i="35"/>
  <c r="BD219" i="35"/>
  <c r="BG219" i="35"/>
  <c r="BH219" i="35"/>
  <c r="AY220" i="35"/>
  <c r="AZ220" i="35"/>
  <c r="BC220" i="35"/>
  <c r="BD220" i="35"/>
  <c r="BG220" i="35"/>
  <c r="BH220" i="35"/>
  <c r="AY221" i="35"/>
  <c r="AZ221" i="35"/>
  <c r="BC221" i="35"/>
  <c r="BD221" i="35"/>
  <c r="BG221" i="35"/>
  <c r="BH221" i="35"/>
  <c r="AY222" i="35"/>
  <c r="AZ222" i="35"/>
  <c r="BC222" i="35"/>
  <c r="BD222" i="35"/>
  <c r="BG222" i="35"/>
  <c r="BH222" i="35"/>
  <c r="AY223" i="35"/>
  <c r="AZ223" i="35"/>
  <c r="BC223" i="35"/>
  <c r="BD223" i="35"/>
  <c r="BG223" i="35"/>
  <c r="BH223" i="35"/>
  <c r="AY224" i="35"/>
  <c r="AZ224" i="35"/>
  <c r="BC224" i="35"/>
  <c r="BD224" i="35"/>
  <c r="BG224" i="35"/>
  <c r="BH224" i="35"/>
  <c r="AY225" i="35"/>
  <c r="AZ225" i="35"/>
  <c r="BC225" i="35"/>
  <c r="BD225" i="35"/>
  <c r="BG225" i="35"/>
  <c r="BH225" i="35"/>
  <c r="AY226" i="35"/>
  <c r="AZ226" i="35"/>
  <c r="BC226" i="35"/>
  <c r="BD226" i="35"/>
  <c r="BG226" i="35"/>
  <c r="BH226" i="35"/>
  <c r="AY227" i="35"/>
  <c r="AZ227" i="35"/>
  <c r="BC227" i="35"/>
  <c r="BD227" i="35"/>
  <c r="BG227" i="35"/>
  <c r="BH227" i="35"/>
  <c r="AY228" i="35"/>
  <c r="AZ228" i="35"/>
  <c r="BC228" i="35"/>
  <c r="BD228" i="35"/>
  <c r="BG228" i="35"/>
  <c r="BH228" i="35"/>
  <c r="AY229" i="35"/>
  <c r="AZ229" i="35"/>
  <c r="BC229" i="35"/>
  <c r="BD229" i="35"/>
  <c r="BG229" i="35"/>
  <c r="BH229" i="35"/>
  <c r="AY230" i="35"/>
  <c r="AZ230" i="35"/>
  <c r="BC230" i="35"/>
  <c r="BD230" i="35"/>
  <c r="BG230" i="35"/>
  <c r="BH230" i="35"/>
  <c r="AY231" i="35"/>
  <c r="AZ231" i="35"/>
  <c r="BC231" i="35"/>
  <c r="BD231" i="35"/>
  <c r="BG231" i="35"/>
  <c r="BH231" i="35"/>
  <c r="AY232" i="35"/>
  <c r="AZ232" i="35"/>
  <c r="BC232" i="35"/>
  <c r="BD232" i="35"/>
  <c r="BG232" i="35"/>
  <c r="BH232" i="35"/>
  <c r="AY233" i="35"/>
  <c r="AZ233" i="35"/>
  <c r="BC233" i="35"/>
  <c r="BD233" i="35"/>
  <c r="BG233" i="35"/>
  <c r="BH233" i="35"/>
  <c r="AY234" i="35"/>
  <c r="AZ234" i="35"/>
  <c r="BC234" i="35"/>
  <c r="BD234" i="35"/>
  <c r="BG234" i="35"/>
  <c r="BH234" i="35"/>
  <c r="AY235" i="35"/>
  <c r="AZ235" i="35"/>
  <c r="BC235" i="35"/>
  <c r="BD235" i="35"/>
  <c r="BG235" i="35"/>
  <c r="BH235" i="35"/>
  <c r="AY236" i="35"/>
  <c r="AZ236" i="35"/>
  <c r="BC236" i="35"/>
  <c r="BD236" i="35"/>
  <c r="BG236" i="35"/>
  <c r="BH236" i="35"/>
  <c r="AY237" i="35"/>
  <c r="AZ237" i="35"/>
  <c r="BC237" i="35"/>
  <c r="BD237" i="35"/>
  <c r="BG237" i="35"/>
  <c r="BH237" i="35"/>
  <c r="AY238" i="35"/>
  <c r="AZ238" i="35"/>
  <c r="BC238" i="35"/>
  <c r="BD238" i="35"/>
  <c r="BG238" i="35"/>
  <c r="BH238" i="35"/>
  <c r="AY239" i="35"/>
  <c r="AZ239" i="35"/>
  <c r="BC239" i="35"/>
  <c r="BD239" i="35"/>
  <c r="BG239" i="35"/>
  <c r="BH239" i="35"/>
  <c r="AY240" i="35"/>
  <c r="AZ240" i="35"/>
  <c r="BC240" i="35"/>
  <c r="BD240" i="35"/>
  <c r="BG240" i="35"/>
  <c r="BH240" i="35"/>
  <c r="AY241" i="35"/>
  <c r="AZ241" i="35"/>
  <c r="BC241" i="35"/>
  <c r="BD241" i="35"/>
  <c r="BG241" i="35"/>
  <c r="BH241" i="35"/>
  <c r="AY242" i="35"/>
  <c r="AZ242" i="35"/>
  <c r="BC242" i="35"/>
  <c r="BD242" i="35"/>
  <c r="BG242" i="35"/>
  <c r="BH242" i="35"/>
  <c r="AY243" i="35"/>
  <c r="AZ243" i="35"/>
  <c r="BC243" i="35"/>
  <c r="BD243" i="35"/>
  <c r="BG243" i="35"/>
  <c r="BH243" i="35"/>
  <c r="AY244" i="35"/>
  <c r="AZ244" i="35"/>
  <c r="BC244" i="35"/>
  <c r="BD244" i="35"/>
  <c r="BG244" i="35"/>
  <c r="BH244" i="35"/>
  <c r="AY245" i="35"/>
  <c r="AZ245" i="35"/>
  <c r="BC245" i="35"/>
  <c r="BD245" i="35"/>
  <c r="BG245" i="35"/>
  <c r="BH245" i="35"/>
  <c r="AY246" i="35"/>
  <c r="AZ246" i="35"/>
  <c r="BC246" i="35"/>
  <c r="BD246" i="35"/>
  <c r="BG246" i="35"/>
  <c r="BH246" i="35"/>
  <c r="AY247" i="35"/>
  <c r="AZ247" i="35"/>
  <c r="BC247" i="35"/>
  <c r="BD247" i="35"/>
  <c r="BG247" i="35"/>
  <c r="BH247" i="35"/>
  <c r="AY248" i="35"/>
  <c r="AZ248" i="35"/>
  <c r="BC248" i="35"/>
  <c r="BD248" i="35"/>
  <c r="BG248" i="35"/>
  <c r="BH248" i="35"/>
  <c r="AY249" i="35"/>
  <c r="AZ249" i="35"/>
  <c r="BC249" i="35"/>
  <c r="BD249" i="35"/>
  <c r="BG249" i="35"/>
  <c r="BH249" i="35"/>
  <c r="AY250" i="35"/>
  <c r="AZ250" i="35"/>
  <c r="BC250" i="35"/>
  <c r="BD250" i="35"/>
  <c r="BG250" i="35"/>
  <c r="BH250" i="35"/>
  <c r="AY251" i="35"/>
  <c r="AZ251" i="35"/>
  <c r="BC251" i="35"/>
  <c r="BD251" i="35"/>
  <c r="BG251" i="35"/>
  <c r="BH251" i="35"/>
  <c r="AY252" i="35"/>
  <c r="AZ252" i="35"/>
  <c r="BC252" i="35"/>
  <c r="BD252" i="35"/>
  <c r="BG252" i="35"/>
  <c r="BH252" i="35"/>
  <c r="AY253" i="35"/>
  <c r="AZ253" i="35"/>
  <c r="BC253" i="35"/>
  <c r="BD253" i="35"/>
  <c r="BG253" i="35"/>
  <c r="BH253" i="35"/>
  <c r="AY254" i="35"/>
  <c r="AZ254" i="35"/>
  <c r="BC254" i="35"/>
  <c r="BD254" i="35"/>
  <c r="BG254" i="35"/>
  <c r="BH254" i="35"/>
  <c r="AY255" i="35"/>
  <c r="AZ255" i="35"/>
  <c r="BC255" i="35"/>
  <c r="BD255" i="35"/>
  <c r="BG255" i="35"/>
  <c r="BH255" i="35"/>
  <c r="AY256" i="35"/>
  <c r="AZ256" i="35"/>
  <c r="BC256" i="35"/>
  <c r="BD256" i="35"/>
  <c r="BG256" i="35"/>
  <c r="BH256" i="35"/>
  <c r="AY257" i="35"/>
  <c r="AZ257" i="35"/>
  <c r="BC257" i="35"/>
  <c r="BD257" i="35"/>
  <c r="BG257" i="35"/>
  <c r="BH257" i="35"/>
  <c r="AY258" i="35"/>
  <c r="AZ258" i="35"/>
  <c r="BC258" i="35"/>
  <c r="BD258" i="35"/>
  <c r="BG258" i="35"/>
  <c r="BH258" i="35"/>
  <c r="AY259" i="35"/>
  <c r="AZ259" i="35"/>
  <c r="BC259" i="35"/>
  <c r="BD259" i="35"/>
  <c r="BG259" i="35"/>
  <c r="BH259" i="35"/>
  <c r="AY260" i="35"/>
  <c r="AZ260" i="35"/>
  <c r="BC260" i="35"/>
  <c r="BD260" i="35"/>
  <c r="BG260" i="35"/>
  <c r="BH260" i="35"/>
  <c r="AY261" i="35"/>
  <c r="AZ261" i="35"/>
  <c r="BC261" i="35"/>
  <c r="BD261" i="35"/>
  <c r="BG261" i="35"/>
  <c r="BH261" i="35"/>
  <c r="AY262" i="35"/>
  <c r="AZ262" i="35"/>
  <c r="BC262" i="35"/>
  <c r="BD262" i="35"/>
  <c r="BG262" i="35"/>
  <c r="BH262" i="35"/>
  <c r="AY263" i="35"/>
  <c r="AZ263" i="35"/>
  <c r="BC263" i="35"/>
  <c r="BD263" i="35"/>
  <c r="BG263" i="35"/>
  <c r="BH263" i="35"/>
  <c r="AY264" i="35"/>
  <c r="AZ264" i="35"/>
  <c r="BC264" i="35"/>
  <c r="BD264" i="35"/>
  <c r="BG264" i="35"/>
  <c r="BH264" i="35"/>
  <c r="AY265" i="35"/>
  <c r="AZ265" i="35"/>
  <c r="BC265" i="35"/>
  <c r="BD265" i="35"/>
  <c r="BG265" i="35"/>
  <c r="BH265" i="35"/>
  <c r="AY266" i="35"/>
  <c r="AZ266" i="35"/>
  <c r="BC266" i="35"/>
  <c r="BD266" i="35"/>
  <c r="BG266" i="35"/>
  <c r="BH266" i="35"/>
  <c r="AY267" i="35"/>
  <c r="AZ267" i="35"/>
  <c r="BC267" i="35"/>
  <c r="BD267" i="35"/>
  <c r="BG267" i="35"/>
  <c r="BH267" i="35"/>
  <c r="AY268" i="35"/>
  <c r="AZ268" i="35"/>
  <c r="BC268" i="35"/>
  <c r="BD268" i="35"/>
  <c r="BG268" i="35"/>
  <c r="BH268" i="35"/>
  <c r="AY269" i="35"/>
  <c r="AZ269" i="35"/>
  <c r="BC269" i="35"/>
  <c r="BD269" i="35"/>
  <c r="BG269" i="35"/>
  <c r="BH269" i="35"/>
  <c r="AY270" i="35"/>
  <c r="AZ270" i="35"/>
  <c r="BC270" i="35"/>
  <c r="BD270" i="35"/>
  <c r="BG270" i="35"/>
  <c r="BH270" i="35"/>
  <c r="AY271" i="35"/>
  <c r="AZ271" i="35"/>
  <c r="BC271" i="35"/>
  <c r="BD271" i="35"/>
  <c r="BG271" i="35"/>
  <c r="BH271" i="35"/>
  <c r="AY272" i="35"/>
  <c r="AZ272" i="35"/>
  <c r="BC272" i="35"/>
  <c r="BD272" i="35"/>
  <c r="BG272" i="35"/>
  <c r="BH272" i="35"/>
  <c r="AY273" i="35"/>
  <c r="AZ273" i="35"/>
  <c r="BC273" i="35"/>
  <c r="BD273" i="35"/>
  <c r="BG273" i="35"/>
  <c r="BH273" i="35"/>
  <c r="AY274" i="35"/>
  <c r="AZ274" i="35"/>
  <c r="BC274" i="35"/>
  <c r="BD274" i="35"/>
  <c r="BG274" i="35"/>
  <c r="BH274" i="35"/>
  <c r="AY275" i="35"/>
  <c r="AZ275" i="35"/>
  <c r="BC275" i="35"/>
  <c r="BD275" i="35"/>
  <c r="BG275" i="35"/>
  <c r="BH275" i="35"/>
  <c r="AY276" i="35"/>
  <c r="AZ276" i="35"/>
  <c r="BC276" i="35"/>
  <c r="BD276" i="35"/>
  <c r="BG276" i="35"/>
  <c r="BH276" i="35"/>
  <c r="AY277" i="35"/>
  <c r="AZ277" i="35"/>
  <c r="BC277" i="35"/>
  <c r="BD277" i="35"/>
  <c r="BG277" i="35"/>
  <c r="BH277" i="35"/>
  <c r="AY278" i="35"/>
  <c r="AZ278" i="35"/>
  <c r="BC278" i="35"/>
  <c r="BD278" i="35"/>
  <c r="BG278" i="35"/>
  <c r="BH278" i="35"/>
  <c r="AY279" i="35"/>
  <c r="AZ279" i="35"/>
  <c r="BC279" i="35"/>
  <c r="BD279" i="35"/>
  <c r="BG279" i="35"/>
  <c r="BH279" i="35"/>
  <c r="AY280" i="35"/>
  <c r="AZ280" i="35"/>
  <c r="BC280" i="35"/>
  <c r="BD280" i="35"/>
  <c r="BG280" i="35"/>
  <c r="BH280" i="35"/>
  <c r="AY281" i="35"/>
  <c r="AZ281" i="35"/>
  <c r="BC281" i="35"/>
  <c r="BD281" i="35"/>
  <c r="BG281" i="35"/>
  <c r="BH281" i="35"/>
  <c r="AY282" i="35"/>
  <c r="AZ282" i="35"/>
  <c r="BC282" i="35"/>
  <c r="BD282" i="35"/>
  <c r="BG282" i="35"/>
  <c r="BH282" i="35"/>
  <c r="AY283" i="35"/>
  <c r="AZ283" i="35"/>
  <c r="BC283" i="35"/>
  <c r="BD283" i="35"/>
  <c r="BG283" i="35"/>
  <c r="BH283" i="35"/>
  <c r="AY284" i="35"/>
  <c r="AZ284" i="35"/>
  <c r="BC284" i="35"/>
  <c r="BD284" i="35"/>
  <c r="BG284" i="35"/>
  <c r="BH284" i="35"/>
  <c r="AY285" i="35"/>
  <c r="AZ285" i="35"/>
  <c r="BC285" i="35"/>
  <c r="BD285" i="35"/>
  <c r="BG285" i="35"/>
  <c r="BH285" i="35"/>
  <c r="AY286" i="35"/>
  <c r="AZ286" i="35"/>
  <c r="BC286" i="35"/>
  <c r="BD286" i="35"/>
  <c r="BG286" i="35"/>
  <c r="BH286" i="35"/>
  <c r="AY287" i="35"/>
  <c r="AZ287" i="35"/>
  <c r="BC287" i="35"/>
  <c r="BD287" i="35"/>
  <c r="BG287" i="35"/>
  <c r="BH287" i="35"/>
  <c r="AY288" i="35"/>
  <c r="AZ288" i="35"/>
  <c r="BC288" i="35"/>
  <c r="BD288" i="35"/>
  <c r="BG288" i="35"/>
  <c r="BH288" i="35"/>
  <c r="AY289" i="35"/>
  <c r="AZ289" i="35"/>
  <c r="BC289" i="35"/>
  <c r="BD289" i="35"/>
  <c r="BG289" i="35"/>
  <c r="BH289" i="35"/>
  <c r="AY290" i="35"/>
  <c r="AZ290" i="35"/>
  <c r="BC290" i="35"/>
  <c r="BD290" i="35"/>
  <c r="BG290" i="35"/>
  <c r="BH290" i="35"/>
  <c r="AY291" i="35"/>
  <c r="AZ291" i="35"/>
  <c r="BC291" i="35"/>
  <c r="BD291" i="35"/>
  <c r="BG291" i="35"/>
  <c r="BH291" i="35"/>
  <c r="AY292" i="35"/>
  <c r="AZ292" i="35"/>
  <c r="BC292" i="35"/>
  <c r="BD292" i="35"/>
  <c r="BG292" i="35"/>
  <c r="BH292" i="35"/>
  <c r="AY293" i="35"/>
  <c r="AZ293" i="35"/>
  <c r="BC293" i="35"/>
  <c r="BD293" i="35"/>
  <c r="BG293" i="35"/>
  <c r="BH293" i="35"/>
  <c r="AY294" i="35"/>
  <c r="AZ294" i="35"/>
  <c r="BC294" i="35"/>
  <c r="BD294" i="35"/>
  <c r="BG294" i="35"/>
  <c r="BH294" i="35"/>
  <c r="AY295" i="35"/>
  <c r="AZ295" i="35"/>
  <c r="BC295" i="35"/>
  <c r="BD295" i="35"/>
  <c r="BG295" i="35"/>
  <c r="BH295" i="35"/>
  <c r="AY296" i="35"/>
  <c r="AZ296" i="35"/>
  <c r="BC296" i="35"/>
  <c r="BD296" i="35"/>
  <c r="BG296" i="35"/>
  <c r="BH296" i="35"/>
  <c r="AY297" i="35"/>
  <c r="AZ297" i="35"/>
  <c r="BC297" i="35"/>
  <c r="BD297" i="35"/>
  <c r="BG297" i="35"/>
  <c r="BH297" i="35"/>
  <c r="AY298" i="35"/>
  <c r="AZ298" i="35"/>
  <c r="BC298" i="35"/>
  <c r="BD298" i="35"/>
  <c r="BG298" i="35"/>
  <c r="BH298" i="35"/>
  <c r="AY299" i="35"/>
  <c r="AZ299" i="35"/>
  <c r="BC299" i="35"/>
  <c r="BD299" i="35"/>
  <c r="BG299" i="35"/>
  <c r="BH299" i="35"/>
  <c r="AY300" i="35"/>
  <c r="AZ300" i="35"/>
  <c r="BC300" i="35"/>
  <c r="BD300" i="35"/>
  <c r="BG300" i="35"/>
  <c r="BH300" i="35"/>
  <c r="AY301" i="35"/>
  <c r="AZ301" i="35"/>
  <c r="BC301" i="35"/>
  <c r="BD301" i="35"/>
  <c r="BG301" i="35"/>
  <c r="BH301" i="35"/>
  <c r="AY302" i="35"/>
  <c r="AZ302" i="35"/>
  <c r="BC302" i="35"/>
  <c r="BD302" i="35"/>
  <c r="BG302" i="35"/>
  <c r="BH302" i="35"/>
  <c r="AY303" i="35"/>
  <c r="AZ303" i="35"/>
  <c r="BC303" i="35"/>
  <c r="BD303" i="35"/>
  <c r="BG303" i="35"/>
  <c r="BH303" i="35"/>
  <c r="AY304" i="35"/>
  <c r="AZ304" i="35"/>
  <c r="BC304" i="35"/>
  <c r="BD304" i="35"/>
  <c r="BG304" i="35"/>
  <c r="BH304" i="35"/>
  <c r="AY305" i="35"/>
  <c r="AZ305" i="35"/>
  <c r="BC305" i="35"/>
  <c r="BD305" i="35"/>
  <c r="BG305" i="35"/>
  <c r="BH305" i="35"/>
  <c r="AY306" i="35"/>
  <c r="AZ306" i="35"/>
  <c r="BC306" i="35"/>
  <c r="BD306" i="35"/>
  <c r="BG306" i="35"/>
  <c r="BH306" i="35"/>
  <c r="AY307" i="35"/>
  <c r="AZ307" i="35"/>
  <c r="BC307" i="35"/>
  <c r="BD307" i="35"/>
  <c r="BG307" i="35"/>
  <c r="BH307" i="35"/>
  <c r="AY308" i="35"/>
  <c r="AZ308" i="35"/>
  <c r="BC308" i="35"/>
  <c r="BD308" i="35"/>
  <c r="BG308" i="35"/>
  <c r="BH308" i="35"/>
  <c r="AY309" i="35"/>
  <c r="AZ309" i="35"/>
  <c r="BC309" i="35"/>
  <c r="BD309" i="35"/>
  <c r="BG309" i="35"/>
  <c r="BH309" i="35"/>
  <c r="AY310" i="35"/>
  <c r="AZ310" i="35"/>
  <c r="BC310" i="35"/>
  <c r="BD310" i="35"/>
  <c r="BG310" i="35"/>
  <c r="BH310" i="35"/>
  <c r="AY311" i="35"/>
  <c r="AZ311" i="35"/>
  <c r="BC311" i="35"/>
  <c r="BD311" i="35"/>
  <c r="BG311" i="35"/>
  <c r="BH311" i="35"/>
  <c r="AY312" i="35"/>
  <c r="AZ312" i="35"/>
  <c r="BC312" i="35"/>
  <c r="BD312" i="35"/>
  <c r="BG312" i="35"/>
  <c r="BH312" i="35"/>
  <c r="AY313" i="35"/>
  <c r="AZ313" i="35"/>
  <c r="BC313" i="35"/>
  <c r="BD313" i="35"/>
  <c r="BG313" i="35"/>
  <c r="BH313" i="35"/>
  <c r="AY314" i="35"/>
  <c r="AZ314" i="35"/>
  <c r="BC314" i="35"/>
  <c r="BD314" i="35"/>
  <c r="BG314" i="35"/>
  <c r="BH314" i="35"/>
  <c r="AY315" i="35"/>
  <c r="AZ315" i="35"/>
  <c r="BC315" i="35"/>
  <c r="BD315" i="35"/>
  <c r="BG315" i="35"/>
  <c r="BH315" i="35"/>
  <c r="AY316" i="35"/>
  <c r="AZ316" i="35"/>
  <c r="BC316" i="35"/>
  <c r="BD316" i="35"/>
  <c r="BG316" i="35"/>
  <c r="BH316" i="35"/>
  <c r="AY317" i="35"/>
  <c r="AZ317" i="35"/>
  <c r="BC317" i="35"/>
  <c r="BD317" i="35"/>
  <c r="BG317" i="35"/>
  <c r="BH317" i="35"/>
  <c r="AY318" i="35"/>
  <c r="AZ318" i="35"/>
  <c r="BC318" i="35"/>
  <c r="BD318" i="35"/>
  <c r="BG318" i="35"/>
  <c r="BH318" i="35"/>
  <c r="AY319" i="35"/>
  <c r="AZ319" i="35"/>
  <c r="BC319" i="35"/>
  <c r="BD319" i="35"/>
  <c r="BG319" i="35"/>
  <c r="BH319" i="35"/>
  <c r="AY320" i="35"/>
  <c r="AZ320" i="35"/>
  <c r="BC320" i="35"/>
  <c r="BD320" i="35"/>
  <c r="BG320" i="35"/>
  <c r="BH320" i="35"/>
  <c r="AY321" i="35"/>
  <c r="AZ321" i="35"/>
  <c r="BC321" i="35"/>
  <c r="BD321" i="35"/>
  <c r="BG321" i="35"/>
  <c r="BH321" i="35"/>
  <c r="AY322" i="35"/>
  <c r="AZ322" i="35"/>
  <c r="BC322" i="35"/>
  <c r="BD322" i="35"/>
  <c r="BG322" i="35"/>
  <c r="BH322" i="35"/>
  <c r="AY323" i="35"/>
  <c r="AZ323" i="35"/>
  <c r="BC323" i="35"/>
  <c r="BD323" i="35"/>
  <c r="BG323" i="35"/>
  <c r="BH323" i="35"/>
  <c r="AY324" i="35"/>
  <c r="AZ324" i="35"/>
  <c r="BC324" i="35"/>
  <c r="BD324" i="35"/>
  <c r="BG324" i="35"/>
  <c r="BH324" i="35"/>
  <c r="AY325" i="35"/>
  <c r="AZ325" i="35"/>
  <c r="BC325" i="35"/>
  <c r="BD325" i="35"/>
  <c r="BG325" i="35"/>
  <c r="BH325" i="35"/>
  <c r="AY326" i="35"/>
  <c r="AZ326" i="35"/>
  <c r="BC326" i="35"/>
  <c r="BD326" i="35"/>
  <c r="BG326" i="35"/>
  <c r="BH326" i="35"/>
  <c r="AY327" i="35"/>
  <c r="AZ327" i="35"/>
  <c r="BC327" i="35"/>
  <c r="BD327" i="35"/>
  <c r="BG327" i="35"/>
  <c r="BH327" i="35"/>
  <c r="AY328" i="35"/>
  <c r="AZ328" i="35"/>
  <c r="BC328" i="35"/>
  <c r="BD328" i="35"/>
  <c r="BG328" i="35"/>
  <c r="BH328" i="35"/>
  <c r="AY329" i="35"/>
  <c r="AZ329" i="35"/>
  <c r="BC329" i="35"/>
  <c r="BD329" i="35"/>
  <c r="BG329" i="35"/>
  <c r="BH329" i="35"/>
  <c r="AY330" i="35"/>
  <c r="AZ330" i="35"/>
  <c r="BC330" i="35"/>
  <c r="BD330" i="35"/>
  <c r="BG330" i="35"/>
  <c r="BH330" i="35"/>
  <c r="AY331" i="35"/>
  <c r="AZ331" i="35"/>
  <c r="BC331" i="35"/>
  <c r="BD331" i="35"/>
  <c r="BG331" i="35"/>
  <c r="BH331" i="35"/>
  <c r="AY332" i="35"/>
  <c r="AZ332" i="35"/>
  <c r="BC332" i="35"/>
  <c r="BD332" i="35"/>
  <c r="BG332" i="35"/>
  <c r="BH332" i="35"/>
  <c r="AY333" i="35"/>
  <c r="AZ333" i="35"/>
  <c r="BC333" i="35"/>
  <c r="BD333" i="35"/>
  <c r="BG333" i="35"/>
  <c r="BH333" i="35"/>
  <c r="AY334" i="35"/>
  <c r="AZ334" i="35"/>
  <c r="BC334" i="35"/>
  <c r="BD334" i="35"/>
  <c r="BG334" i="35"/>
  <c r="BH334" i="35"/>
  <c r="AY335" i="35"/>
  <c r="AZ335" i="35"/>
  <c r="BC335" i="35"/>
  <c r="BD335" i="35"/>
  <c r="BG335" i="35"/>
  <c r="BH335" i="35"/>
  <c r="AY336" i="35"/>
  <c r="AZ336" i="35"/>
  <c r="BC336" i="35"/>
  <c r="BD336" i="35"/>
  <c r="BG336" i="35"/>
  <c r="BH336" i="35"/>
  <c r="AY337" i="35"/>
  <c r="AZ337" i="35"/>
  <c r="BC337" i="35"/>
  <c r="BD337" i="35"/>
  <c r="BG337" i="35"/>
  <c r="BH337" i="35"/>
  <c r="AY338" i="35"/>
  <c r="AZ338" i="35"/>
  <c r="BC338" i="35"/>
  <c r="BD338" i="35"/>
  <c r="BG338" i="35"/>
  <c r="BH338" i="35"/>
  <c r="AY339" i="35"/>
  <c r="AZ339" i="35"/>
  <c r="BC339" i="35"/>
  <c r="BD339" i="35"/>
  <c r="BG339" i="35"/>
  <c r="BH339" i="35"/>
  <c r="AY340" i="35"/>
  <c r="AZ340" i="35"/>
  <c r="BC340" i="35"/>
  <c r="BD340" i="35"/>
  <c r="BG340" i="35"/>
  <c r="BH340" i="35"/>
  <c r="AY341" i="35"/>
  <c r="AZ341" i="35"/>
  <c r="BC341" i="35"/>
  <c r="BD341" i="35"/>
  <c r="BG341" i="35"/>
  <c r="BH341" i="35"/>
  <c r="AY342" i="35"/>
  <c r="AZ342" i="35"/>
  <c r="BC342" i="35"/>
  <c r="BD342" i="35"/>
  <c r="BG342" i="35"/>
  <c r="BH342" i="35"/>
  <c r="AY343" i="35"/>
  <c r="AZ343" i="35"/>
  <c r="BC343" i="35"/>
  <c r="BD343" i="35"/>
  <c r="BG343" i="35"/>
  <c r="BH343" i="35"/>
  <c r="AY344" i="35"/>
  <c r="AZ344" i="35"/>
  <c r="BC344" i="35"/>
  <c r="BD344" i="35"/>
  <c r="BG344" i="35"/>
  <c r="BH344" i="35"/>
  <c r="AY345" i="35"/>
  <c r="AZ345" i="35"/>
  <c r="BC345" i="35"/>
  <c r="BD345" i="35"/>
  <c r="BG345" i="35"/>
  <c r="BH345" i="35"/>
  <c r="AY346" i="35"/>
  <c r="AZ346" i="35"/>
  <c r="BC346" i="35"/>
  <c r="BD346" i="35"/>
  <c r="BG346" i="35"/>
  <c r="BH346" i="35"/>
  <c r="AY347" i="35"/>
  <c r="AZ347" i="35"/>
  <c r="BC347" i="35"/>
  <c r="BD347" i="35"/>
  <c r="BG347" i="35"/>
  <c r="BH347" i="35"/>
  <c r="AY348" i="35"/>
  <c r="AZ348" i="35"/>
  <c r="BC348" i="35"/>
  <c r="BD348" i="35"/>
  <c r="BG348" i="35"/>
  <c r="BH348" i="35"/>
  <c r="AY349" i="35"/>
  <c r="AZ349" i="35"/>
  <c r="BC349" i="35"/>
  <c r="BD349" i="35"/>
  <c r="BG349" i="35"/>
  <c r="BH349" i="35"/>
  <c r="AY350" i="35"/>
  <c r="AZ350" i="35"/>
  <c r="BC350" i="35"/>
  <c r="BD350" i="35"/>
  <c r="BG350" i="35"/>
  <c r="BH350" i="35"/>
  <c r="AY351" i="35"/>
  <c r="AZ351" i="35"/>
  <c r="BC351" i="35"/>
  <c r="BD351" i="35"/>
  <c r="BG351" i="35"/>
  <c r="BH351" i="35"/>
  <c r="AY352" i="35"/>
  <c r="AZ352" i="35"/>
  <c r="BC352" i="35"/>
  <c r="BD352" i="35"/>
  <c r="BG352" i="35"/>
  <c r="BH352" i="35"/>
  <c r="AY353" i="35"/>
  <c r="AZ353" i="35"/>
  <c r="BC353" i="35"/>
  <c r="BD353" i="35"/>
  <c r="BG353" i="35"/>
  <c r="BH353" i="35"/>
  <c r="AY354" i="35"/>
  <c r="AZ354" i="35"/>
  <c r="BC354" i="35"/>
  <c r="BD354" i="35"/>
  <c r="BG354" i="35"/>
  <c r="BH354" i="35"/>
  <c r="AY355" i="35"/>
  <c r="AZ355" i="35"/>
  <c r="BC355" i="35"/>
  <c r="BD355" i="35"/>
  <c r="BG355" i="35"/>
  <c r="BH355" i="35"/>
  <c r="AY356" i="35"/>
  <c r="AZ356" i="35"/>
  <c r="BC356" i="35"/>
  <c r="BD356" i="35"/>
  <c r="BG356" i="35"/>
  <c r="BH356" i="35"/>
  <c r="AY357" i="35"/>
  <c r="AZ357" i="35"/>
  <c r="BC357" i="35"/>
  <c r="BD357" i="35"/>
  <c r="BG357" i="35"/>
  <c r="BH357" i="35"/>
  <c r="AY358" i="35"/>
  <c r="AZ358" i="35"/>
  <c r="BC358" i="35"/>
  <c r="BD358" i="35"/>
  <c r="BG358" i="35"/>
  <c r="BH358" i="35"/>
  <c r="AY359" i="35"/>
  <c r="AZ359" i="35"/>
  <c r="BC359" i="35"/>
  <c r="BD359" i="35"/>
  <c r="BG359" i="35"/>
  <c r="BH359" i="35"/>
  <c r="AY360" i="35"/>
  <c r="AZ360" i="35"/>
  <c r="BC360" i="35"/>
  <c r="BD360" i="35"/>
  <c r="BG360" i="35"/>
  <c r="BH360" i="35"/>
  <c r="AY361" i="35"/>
  <c r="AZ361" i="35"/>
  <c r="BC361" i="35"/>
  <c r="BD361" i="35"/>
  <c r="BG361" i="35"/>
  <c r="BH361" i="35"/>
  <c r="AY362" i="35"/>
  <c r="AZ362" i="35"/>
  <c r="BC362" i="35"/>
  <c r="BD362" i="35"/>
  <c r="BG362" i="35"/>
  <c r="BH362" i="35"/>
  <c r="AY363" i="35"/>
  <c r="AZ363" i="35"/>
  <c r="BC363" i="35"/>
  <c r="BD363" i="35"/>
  <c r="BG363" i="35"/>
  <c r="BH363" i="35"/>
  <c r="AY364" i="35"/>
  <c r="AZ364" i="35"/>
  <c r="BC364" i="35"/>
  <c r="BD364" i="35"/>
  <c r="BG364" i="35"/>
  <c r="BH364" i="35"/>
  <c r="AY365" i="35"/>
  <c r="AZ365" i="35"/>
  <c r="BC365" i="35"/>
  <c r="BD365" i="35"/>
  <c r="BG365" i="35"/>
  <c r="BH365" i="35"/>
  <c r="AY366" i="35"/>
  <c r="AZ366" i="35"/>
  <c r="BC366" i="35"/>
  <c r="BD366" i="35"/>
  <c r="BG366" i="35"/>
  <c r="BH366" i="35"/>
  <c r="AY367" i="35"/>
  <c r="AZ367" i="35"/>
  <c r="BC367" i="35"/>
  <c r="BD367" i="35"/>
  <c r="BG367" i="35"/>
  <c r="BH367" i="35"/>
  <c r="AY368" i="35"/>
  <c r="AZ368" i="35"/>
  <c r="BC368" i="35"/>
  <c r="BD368" i="35"/>
  <c r="BG368" i="35"/>
  <c r="BH368" i="35"/>
  <c r="AY369" i="35"/>
  <c r="AZ369" i="35"/>
  <c r="BC369" i="35"/>
  <c r="BD369" i="35"/>
  <c r="BG369" i="35"/>
  <c r="BH369" i="35"/>
  <c r="AY370" i="35"/>
  <c r="AZ370" i="35"/>
  <c r="BC370" i="35"/>
  <c r="BD370" i="35"/>
  <c r="BG370" i="35"/>
  <c r="BH370" i="35"/>
  <c r="AY371" i="35"/>
  <c r="AZ371" i="35"/>
  <c r="BC371" i="35"/>
  <c r="BD371" i="35"/>
  <c r="BG371" i="35"/>
  <c r="BH371" i="35"/>
  <c r="AY372" i="35"/>
  <c r="AZ372" i="35"/>
  <c r="BC372" i="35"/>
  <c r="BD372" i="35"/>
  <c r="BG372" i="35"/>
  <c r="BH372" i="35"/>
  <c r="AY373" i="35"/>
  <c r="AZ373" i="35"/>
  <c r="BC373" i="35"/>
  <c r="BD373" i="35"/>
  <c r="BG373" i="35"/>
  <c r="BH373" i="35"/>
  <c r="AY374" i="35"/>
  <c r="AZ374" i="35"/>
  <c r="BC374" i="35"/>
  <c r="BD374" i="35"/>
  <c r="BG374" i="35"/>
  <c r="BH374" i="35"/>
  <c r="AY375" i="35"/>
  <c r="AZ375" i="35"/>
  <c r="BC375" i="35"/>
  <c r="BD375" i="35"/>
  <c r="BG375" i="35"/>
  <c r="BH375" i="35"/>
  <c r="AY376" i="35"/>
  <c r="AZ376" i="35"/>
  <c r="BC376" i="35"/>
  <c r="BD376" i="35"/>
  <c r="BG376" i="35"/>
  <c r="BH376" i="35"/>
  <c r="AY377" i="35"/>
  <c r="AZ377" i="35"/>
  <c r="BC377" i="35"/>
  <c r="BD377" i="35"/>
  <c r="BG377" i="35"/>
  <c r="BH377" i="35"/>
  <c r="AY378" i="35"/>
  <c r="AZ378" i="35"/>
  <c r="BC378" i="35"/>
  <c r="BD378" i="35"/>
  <c r="BG378" i="35"/>
  <c r="BH378" i="35"/>
  <c r="AY379" i="35"/>
  <c r="AZ379" i="35"/>
  <c r="BC379" i="35"/>
  <c r="BD379" i="35"/>
  <c r="BG379" i="35"/>
  <c r="BH379" i="35"/>
  <c r="AY380" i="35"/>
  <c r="AZ380" i="35"/>
  <c r="BC380" i="35"/>
  <c r="BD380" i="35"/>
  <c r="BG380" i="35"/>
  <c r="BH380" i="35"/>
  <c r="AY381" i="35"/>
  <c r="AZ381" i="35"/>
  <c r="BC381" i="35"/>
  <c r="BD381" i="35"/>
  <c r="BG381" i="35"/>
  <c r="BH381" i="35"/>
  <c r="AY382" i="35"/>
  <c r="AZ382" i="35"/>
  <c r="BC382" i="35"/>
  <c r="BD382" i="35"/>
  <c r="BG382" i="35"/>
  <c r="BH382" i="35"/>
  <c r="AY383" i="35"/>
  <c r="AZ383" i="35"/>
  <c r="BC383" i="35"/>
  <c r="BD383" i="35"/>
  <c r="BG383" i="35"/>
  <c r="BH383" i="35"/>
  <c r="AY384" i="35"/>
  <c r="AZ384" i="35"/>
  <c r="BC384" i="35"/>
  <c r="BD384" i="35"/>
  <c r="BG384" i="35"/>
  <c r="BH384" i="35"/>
  <c r="AY385" i="35"/>
  <c r="AZ385" i="35"/>
  <c r="BC385" i="35"/>
  <c r="BD385" i="35"/>
  <c r="BG385" i="35"/>
  <c r="BH385" i="35"/>
  <c r="AY386" i="35"/>
  <c r="AZ386" i="35"/>
  <c r="BC386" i="35"/>
  <c r="BD386" i="35"/>
  <c r="BG386" i="35"/>
  <c r="BH386" i="35"/>
  <c r="AY387" i="35"/>
  <c r="AZ387" i="35"/>
  <c r="BC387" i="35"/>
  <c r="BD387" i="35"/>
  <c r="BG387" i="35"/>
  <c r="BH387" i="35"/>
  <c r="AY388" i="35"/>
  <c r="AZ388" i="35"/>
  <c r="BC388" i="35"/>
  <c r="BD388" i="35"/>
  <c r="BG388" i="35"/>
  <c r="BH388" i="35"/>
  <c r="AY389" i="35"/>
  <c r="AZ389" i="35"/>
  <c r="BC389" i="35"/>
  <c r="BD389" i="35"/>
  <c r="BG389" i="35"/>
  <c r="BH389" i="35"/>
  <c r="AY390" i="35"/>
  <c r="AZ390" i="35"/>
  <c r="BC390" i="35"/>
  <c r="BD390" i="35"/>
  <c r="BG390" i="35"/>
  <c r="BH390" i="35"/>
  <c r="AY391" i="35"/>
  <c r="AZ391" i="35"/>
  <c r="BC391" i="35"/>
  <c r="BD391" i="35"/>
  <c r="BG391" i="35"/>
  <c r="BH391" i="35"/>
  <c r="AY392" i="35"/>
  <c r="AZ392" i="35"/>
  <c r="BC392" i="35"/>
  <c r="BD392" i="35"/>
  <c r="BG392" i="35"/>
  <c r="BH392" i="35"/>
  <c r="AY393" i="35"/>
  <c r="AZ393" i="35"/>
  <c r="BC393" i="35"/>
  <c r="BD393" i="35"/>
  <c r="BG393" i="35"/>
  <c r="BH393" i="35"/>
  <c r="AY394" i="35"/>
  <c r="AZ394" i="35"/>
  <c r="BC394" i="35"/>
  <c r="BD394" i="35"/>
  <c r="BG394" i="35"/>
  <c r="BH394" i="35"/>
  <c r="AY395" i="35"/>
  <c r="AZ395" i="35"/>
  <c r="BC395" i="35"/>
  <c r="BD395" i="35"/>
  <c r="BG395" i="35"/>
  <c r="BH395" i="35"/>
  <c r="AY396" i="35"/>
  <c r="AZ396" i="35"/>
  <c r="BC396" i="35"/>
  <c r="BD396" i="35"/>
  <c r="BG396" i="35"/>
  <c r="BH396" i="35"/>
  <c r="AY397" i="35"/>
  <c r="AZ397" i="35"/>
  <c r="BC397" i="35"/>
  <c r="BD397" i="35"/>
  <c r="BG397" i="35"/>
  <c r="BH397" i="35"/>
  <c r="AY398" i="35"/>
  <c r="AZ398" i="35"/>
  <c r="BC398" i="35"/>
  <c r="BD398" i="35"/>
  <c r="BG398" i="35"/>
  <c r="BH398" i="35"/>
  <c r="AY399" i="35"/>
  <c r="AZ399" i="35"/>
  <c r="BC399" i="35"/>
  <c r="BD399" i="35"/>
  <c r="BG399" i="35"/>
  <c r="BH399" i="35"/>
  <c r="AY400" i="35"/>
  <c r="AZ400" i="35"/>
  <c r="BC400" i="35"/>
  <c r="BD400" i="35"/>
  <c r="BG400" i="35"/>
  <c r="BH400" i="35"/>
  <c r="AY401" i="35"/>
  <c r="AZ401" i="35"/>
  <c r="BC401" i="35"/>
  <c r="BD401" i="35"/>
  <c r="BG401" i="35"/>
  <c r="BH401" i="35"/>
  <c r="AY402" i="35"/>
  <c r="AZ402" i="35"/>
  <c r="BC402" i="35"/>
  <c r="BD402" i="35"/>
  <c r="BG402" i="35"/>
  <c r="BH402" i="35"/>
  <c r="AY403" i="35"/>
  <c r="AZ403" i="35"/>
  <c r="BC403" i="35"/>
  <c r="BD403" i="35"/>
  <c r="BG403" i="35"/>
  <c r="BH403" i="35"/>
  <c r="AY404" i="35"/>
  <c r="AZ404" i="35"/>
  <c r="BC404" i="35"/>
  <c r="BD404" i="35"/>
  <c r="BG404" i="35"/>
  <c r="BH404" i="35"/>
  <c r="AY405" i="35"/>
  <c r="AZ405" i="35"/>
  <c r="BC405" i="35"/>
  <c r="BD405" i="35"/>
  <c r="BG405" i="35"/>
  <c r="BH405" i="35"/>
  <c r="AY406" i="35"/>
  <c r="AZ406" i="35"/>
  <c r="BC406" i="35"/>
  <c r="BD406" i="35"/>
  <c r="BG406" i="35"/>
  <c r="BH406" i="35"/>
  <c r="AY407" i="35"/>
  <c r="AZ407" i="35"/>
  <c r="BC407" i="35"/>
  <c r="BD407" i="35"/>
  <c r="BG407" i="35"/>
  <c r="BH407" i="35"/>
  <c r="AY408" i="35"/>
  <c r="AZ408" i="35"/>
  <c r="BC408" i="35"/>
  <c r="BD408" i="35"/>
  <c r="BG408" i="35"/>
  <c r="BH408" i="35"/>
  <c r="AY409" i="35"/>
  <c r="AZ409" i="35"/>
  <c r="BC409" i="35"/>
  <c r="BD409" i="35"/>
  <c r="BG409" i="35"/>
  <c r="BH409" i="35"/>
  <c r="AY410" i="35"/>
  <c r="AZ410" i="35"/>
  <c r="BC410" i="35"/>
  <c r="BD410" i="35"/>
  <c r="BG410" i="35"/>
  <c r="BH410" i="35"/>
  <c r="AY411" i="35"/>
  <c r="AZ411" i="35"/>
  <c r="BC411" i="35"/>
  <c r="BD411" i="35"/>
  <c r="BG411" i="35"/>
  <c r="BH411" i="35"/>
  <c r="AY412" i="35"/>
  <c r="AZ412" i="35"/>
  <c r="BC412" i="35"/>
  <c r="BD412" i="35"/>
  <c r="BG412" i="35"/>
  <c r="BH412" i="35"/>
  <c r="AY413" i="35"/>
  <c r="AZ413" i="35"/>
  <c r="BC413" i="35"/>
  <c r="BD413" i="35"/>
  <c r="BG413" i="35"/>
  <c r="BH413" i="35"/>
  <c r="AY414" i="35"/>
  <c r="AZ414" i="35"/>
  <c r="BC414" i="35"/>
  <c r="BD414" i="35"/>
  <c r="BG414" i="35"/>
  <c r="BH414" i="35"/>
  <c r="AY415" i="35"/>
  <c r="AZ415" i="35"/>
  <c r="BC415" i="35"/>
  <c r="BD415" i="35"/>
  <c r="BG415" i="35"/>
  <c r="BH415" i="35"/>
  <c r="AY416" i="35"/>
  <c r="AZ416" i="35"/>
  <c r="BC416" i="35"/>
  <c r="BD416" i="35"/>
  <c r="BG416" i="35"/>
  <c r="BH416" i="35"/>
  <c r="AY417" i="35"/>
  <c r="AZ417" i="35"/>
  <c r="BC417" i="35"/>
  <c r="BD417" i="35"/>
  <c r="BG417" i="35"/>
  <c r="BH417" i="35"/>
  <c r="AY418" i="35"/>
  <c r="AZ418" i="35"/>
  <c r="BC418" i="35"/>
  <c r="BD418" i="35"/>
  <c r="BG418" i="35"/>
  <c r="BH418" i="35"/>
  <c r="AY419" i="35"/>
  <c r="AZ419" i="35"/>
  <c r="BC419" i="35"/>
  <c r="BD419" i="35"/>
  <c r="BG419" i="35"/>
  <c r="BH419" i="35"/>
  <c r="AY420" i="35"/>
  <c r="AZ420" i="35"/>
  <c r="BC420" i="35"/>
  <c r="BD420" i="35"/>
  <c r="BG420" i="35"/>
  <c r="BH420" i="35"/>
  <c r="AY421" i="35"/>
  <c r="AZ421" i="35"/>
  <c r="BC421" i="35"/>
  <c r="BD421" i="35"/>
  <c r="BG421" i="35"/>
  <c r="BH421" i="35"/>
  <c r="AY422" i="35"/>
  <c r="AZ422" i="35"/>
  <c r="BC422" i="35"/>
  <c r="BD422" i="35"/>
  <c r="BG422" i="35"/>
  <c r="BH422" i="35"/>
  <c r="AY423" i="35"/>
  <c r="AZ423" i="35"/>
  <c r="BC423" i="35"/>
  <c r="BD423" i="35"/>
  <c r="BG423" i="35"/>
  <c r="BH423" i="35"/>
  <c r="AY424" i="35"/>
  <c r="AZ424" i="35"/>
  <c r="BC424" i="35"/>
  <c r="BD424" i="35"/>
  <c r="BG424" i="35"/>
  <c r="BH424" i="35"/>
  <c r="AY425" i="35"/>
  <c r="AZ425" i="35"/>
  <c r="BC425" i="35"/>
  <c r="BD425" i="35"/>
  <c r="BG425" i="35"/>
  <c r="BH425" i="35"/>
  <c r="AY426" i="35"/>
  <c r="AZ426" i="35"/>
  <c r="BC426" i="35"/>
  <c r="BD426" i="35"/>
  <c r="BG426" i="35"/>
  <c r="BH426" i="35"/>
  <c r="AY427" i="35"/>
  <c r="AZ427" i="35"/>
  <c r="BC427" i="35"/>
  <c r="BD427" i="35"/>
  <c r="BG427" i="35"/>
  <c r="BH427" i="35"/>
  <c r="AY428" i="35"/>
  <c r="AZ428" i="35"/>
  <c r="BC428" i="35"/>
  <c r="BD428" i="35"/>
  <c r="BG428" i="35"/>
  <c r="BH428" i="35"/>
  <c r="AY429" i="35"/>
  <c r="AZ429" i="35"/>
  <c r="BC429" i="35"/>
  <c r="BD429" i="35"/>
  <c r="BG429" i="35"/>
  <c r="BH429" i="35"/>
  <c r="AY430" i="35"/>
  <c r="AZ430" i="35"/>
  <c r="BC430" i="35"/>
  <c r="BD430" i="35"/>
  <c r="BG430" i="35"/>
  <c r="BH430" i="35"/>
  <c r="AY431" i="35"/>
  <c r="AZ431" i="35"/>
  <c r="BC431" i="35"/>
  <c r="BD431" i="35"/>
  <c r="BG431" i="35"/>
  <c r="BH431" i="35"/>
  <c r="AY432" i="35"/>
  <c r="AZ432" i="35"/>
  <c r="BC432" i="35"/>
  <c r="BD432" i="35"/>
  <c r="BG432" i="35"/>
  <c r="BH432" i="35"/>
  <c r="AY433" i="35"/>
  <c r="AZ433" i="35"/>
  <c r="BC433" i="35"/>
  <c r="BD433" i="35"/>
  <c r="BG433" i="35"/>
  <c r="BH433" i="35"/>
  <c r="AY434" i="35"/>
  <c r="AZ434" i="35"/>
  <c r="BC434" i="35"/>
  <c r="BD434" i="35"/>
  <c r="BG434" i="35"/>
  <c r="BH434" i="35"/>
  <c r="AY435" i="35"/>
  <c r="AZ435" i="35"/>
  <c r="BC435" i="35"/>
  <c r="BD435" i="35"/>
  <c r="BG435" i="35"/>
  <c r="BH435" i="35"/>
  <c r="AY436" i="35"/>
  <c r="AZ436" i="35"/>
  <c r="BC436" i="35"/>
  <c r="BD436" i="35"/>
  <c r="BG436" i="35"/>
  <c r="BH436" i="35"/>
  <c r="AY437" i="35"/>
  <c r="AZ437" i="35"/>
  <c r="BC437" i="35"/>
  <c r="BD437" i="35"/>
  <c r="BG437" i="35"/>
  <c r="BH437" i="35"/>
  <c r="AY438" i="35"/>
  <c r="AZ438" i="35"/>
  <c r="BC438" i="35"/>
  <c r="BD438" i="35"/>
  <c r="BG438" i="35"/>
  <c r="BH438" i="35"/>
  <c r="AY439" i="35"/>
  <c r="AZ439" i="35"/>
  <c r="BC439" i="35"/>
  <c r="BD439" i="35"/>
  <c r="BG439" i="35"/>
  <c r="BH439" i="35"/>
  <c r="AY440" i="35"/>
  <c r="AZ440" i="35"/>
  <c r="BC440" i="35"/>
  <c r="BD440" i="35"/>
  <c r="BG440" i="35"/>
  <c r="BH440" i="35"/>
  <c r="AY441" i="35"/>
  <c r="AZ441" i="35"/>
  <c r="BC441" i="35"/>
  <c r="BD441" i="35"/>
  <c r="BG441" i="35"/>
  <c r="BH441" i="35"/>
  <c r="AY442" i="35"/>
  <c r="AZ442" i="35"/>
  <c r="BC442" i="35"/>
  <c r="BD442" i="35"/>
  <c r="BG442" i="35"/>
  <c r="BH442" i="35"/>
  <c r="AY443" i="35"/>
  <c r="AZ443" i="35"/>
  <c r="BC443" i="35"/>
  <c r="BD443" i="35"/>
  <c r="BG443" i="35"/>
  <c r="BH443" i="35"/>
  <c r="AY444" i="35"/>
  <c r="AZ444" i="35"/>
  <c r="BC444" i="35"/>
  <c r="BD444" i="35"/>
  <c r="BG444" i="35"/>
  <c r="BH444" i="35"/>
  <c r="AY445" i="35"/>
  <c r="AZ445" i="35"/>
  <c r="BC445" i="35"/>
  <c r="BD445" i="35"/>
  <c r="BG445" i="35"/>
  <c r="BH445" i="35"/>
  <c r="AY446" i="35"/>
  <c r="AZ446" i="35"/>
  <c r="BC446" i="35"/>
  <c r="BD446" i="35"/>
  <c r="BG446" i="35"/>
  <c r="BH446" i="35"/>
  <c r="AY447" i="35"/>
  <c r="AZ447" i="35"/>
  <c r="BC447" i="35"/>
  <c r="BD447" i="35"/>
  <c r="BG447" i="35"/>
  <c r="BH447" i="35"/>
  <c r="AY448" i="35"/>
  <c r="AZ448" i="35"/>
  <c r="BC448" i="35"/>
  <c r="BD448" i="35"/>
  <c r="BG448" i="35"/>
  <c r="BH448" i="35"/>
  <c r="AY449" i="35"/>
  <c r="AZ449" i="35"/>
  <c r="BC449" i="35"/>
  <c r="BD449" i="35"/>
  <c r="BG449" i="35"/>
  <c r="BH449" i="35"/>
  <c r="AY450" i="35"/>
  <c r="AZ450" i="35"/>
  <c r="BC450" i="35"/>
  <c r="BD450" i="35"/>
  <c r="BG450" i="35"/>
  <c r="BH450" i="35"/>
  <c r="AY451" i="35"/>
  <c r="AZ451" i="35"/>
  <c r="BC451" i="35"/>
  <c r="BD451" i="35"/>
  <c r="BG451" i="35"/>
  <c r="BH451" i="35"/>
  <c r="AY452" i="35"/>
  <c r="AZ452" i="35"/>
  <c r="BC452" i="35"/>
  <c r="BD452" i="35"/>
  <c r="BG452" i="35"/>
  <c r="BH452" i="35"/>
  <c r="AY453" i="35"/>
  <c r="AZ453" i="35"/>
  <c r="BC453" i="35"/>
  <c r="BD453" i="35"/>
  <c r="BG453" i="35"/>
  <c r="BH453" i="35"/>
  <c r="AY454" i="35"/>
  <c r="AZ454" i="35"/>
  <c r="BC454" i="35"/>
  <c r="BD454" i="35"/>
  <c r="BG454" i="35"/>
  <c r="BH454" i="35"/>
  <c r="AY455" i="35"/>
  <c r="AZ455" i="35"/>
  <c r="BC455" i="35"/>
  <c r="BD455" i="35"/>
  <c r="BG455" i="35"/>
  <c r="BH455" i="35"/>
  <c r="AY456" i="35"/>
  <c r="AZ456" i="35"/>
  <c r="BC456" i="35"/>
  <c r="BD456" i="35"/>
  <c r="BG456" i="35"/>
  <c r="BH456" i="35"/>
  <c r="AY457" i="35"/>
  <c r="AZ457" i="35"/>
  <c r="BC457" i="35"/>
  <c r="BD457" i="35"/>
  <c r="BG457" i="35"/>
  <c r="BH457" i="35"/>
  <c r="AY458" i="35"/>
  <c r="AZ458" i="35"/>
  <c r="BC458" i="35"/>
  <c r="BD458" i="35"/>
  <c r="BG458" i="35"/>
  <c r="BH458" i="35"/>
  <c r="AY459" i="35"/>
  <c r="AZ459" i="35"/>
  <c r="BC459" i="35"/>
  <c r="BD459" i="35"/>
  <c r="BG459" i="35"/>
  <c r="BH459" i="35"/>
  <c r="AY460" i="35"/>
  <c r="AZ460" i="35"/>
  <c r="BC460" i="35"/>
  <c r="BD460" i="35"/>
  <c r="BG460" i="35"/>
  <c r="BH460" i="35"/>
  <c r="AY461" i="35"/>
  <c r="AZ461" i="35"/>
  <c r="BC461" i="35"/>
  <c r="BD461" i="35"/>
  <c r="BG461" i="35"/>
  <c r="BH461" i="35"/>
  <c r="AY462" i="35"/>
  <c r="AZ462" i="35"/>
  <c r="BC462" i="35"/>
  <c r="BD462" i="35"/>
  <c r="BG462" i="35"/>
  <c r="BH462" i="35"/>
  <c r="AY463" i="35"/>
  <c r="AZ463" i="35"/>
  <c r="BC463" i="35"/>
  <c r="BD463" i="35"/>
  <c r="BG463" i="35"/>
  <c r="BH463" i="35"/>
  <c r="AY464" i="35"/>
  <c r="AZ464" i="35"/>
  <c r="BC464" i="35"/>
  <c r="BD464" i="35"/>
  <c r="BG464" i="35"/>
  <c r="BH464" i="35"/>
  <c r="AY465" i="35"/>
  <c r="AZ465" i="35"/>
  <c r="BC465" i="35"/>
  <c r="BD465" i="35"/>
  <c r="BG465" i="35"/>
  <c r="BH465" i="35"/>
  <c r="AY466" i="35"/>
  <c r="AZ466" i="35"/>
  <c r="BC466" i="35"/>
  <c r="BD466" i="35"/>
  <c r="BG466" i="35"/>
  <c r="BH466" i="35"/>
  <c r="AY467" i="35"/>
  <c r="AZ467" i="35"/>
  <c r="BC467" i="35"/>
  <c r="BD467" i="35"/>
  <c r="BG467" i="35"/>
  <c r="BH467" i="35"/>
  <c r="AY468" i="35"/>
  <c r="AZ468" i="35"/>
  <c r="BC468" i="35"/>
  <c r="BD468" i="35"/>
  <c r="BG468" i="35"/>
  <c r="BH468" i="35"/>
  <c r="AY469" i="35"/>
  <c r="AZ469" i="35"/>
  <c r="BC469" i="35"/>
  <c r="BD469" i="35"/>
  <c r="BG469" i="35"/>
  <c r="BH469" i="35"/>
  <c r="AY470" i="35"/>
  <c r="AZ470" i="35"/>
  <c r="BC470" i="35"/>
  <c r="BD470" i="35"/>
  <c r="BG470" i="35"/>
  <c r="BH470" i="35"/>
  <c r="AY471" i="35"/>
  <c r="AZ471" i="35"/>
  <c r="BC471" i="35"/>
  <c r="BD471" i="35"/>
  <c r="BG471" i="35"/>
  <c r="BH471" i="35"/>
  <c r="AY472" i="35"/>
  <c r="AZ472" i="35"/>
  <c r="BC472" i="35"/>
  <c r="BD472" i="35"/>
  <c r="BG472" i="35"/>
  <c r="BH472" i="35"/>
  <c r="AY473" i="35"/>
  <c r="AZ473" i="35"/>
  <c r="BC473" i="35"/>
  <c r="BD473" i="35"/>
  <c r="BG473" i="35"/>
  <c r="BH473" i="35"/>
  <c r="AY474" i="35"/>
  <c r="AZ474" i="35"/>
  <c r="BC474" i="35"/>
  <c r="BD474" i="35"/>
  <c r="BG474" i="35"/>
  <c r="BH474" i="35"/>
  <c r="AY475" i="35"/>
  <c r="AZ475" i="35"/>
  <c r="BC475" i="35"/>
  <c r="BD475" i="35"/>
  <c r="BG475" i="35"/>
  <c r="BH475" i="35"/>
  <c r="AY476" i="35"/>
  <c r="AZ476" i="35"/>
  <c r="BC476" i="35"/>
  <c r="BD476" i="35"/>
  <c r="BG476" i="35"/>
  <c r="BH476" i="35"/>
  <c r="AY477" i="35"/>
  <c r="AZ477" i="35"/>
  <c r="BC477" i="35"/>
  <c r="BD477" i="35"/>
  <c r="BG477" i="35"/>
  <c r="BH477" i="35"/>
  <c r="AY478" i="35"/>
  <c r="AZ478" i="35"/>
  <c r="BC478" i="35"/>
  <c r="BD478" i="35"/>
  <c r="BG478" i="35"/>
  <c r="BH478" i="35"/>
  <c r="AY479" i="35"/>
  <c r="AZ479" i="35"/>
  <c r="BC479" i="35"/>
  <c r="BD479" i="35"/>
  <c r="BG479" i="35"/>
  <c r="BH479" i="35"/>
  <c r="AY480" i="35"/>
  <c r="AZ480" i="35"/>
  <c r="BC480" i="35"/>
  <c r="BD480" i="35"/>
  <c r="BG480" i="35"/>
  <c r="BH480" i="35"/>
  <c r="AY481" i="35"/>
  <c r="AZ481" i="35"/>
  <c r="BC481" i="35"/>
  <c r="BD481" i="35"/>
  <c r="BG481" i="35"/>
  <c r="BH481" i="35"/>
  <c r="AY482" i="35"/>
  <c r="AZ482" i="35"/>
  <c r="BC482" i="35"/>
  <c r="BD482" i="35"/>
  <c r="BG482" i="35"/>
  <c r="BH482" i="35"/>
  <c r="AY483" i="35"/>
  <c r="AZ483" i="35"/>
  <c r="BC483" i="35"/>
  <c r="BD483" i="35"/>
  <c r="BG483" i="35"/>
  <c r="BH483" i="35"/>
  <c r="AY484" i="35"/>
  <c r="AZ484" i="35"/>
  <c r="BC484" i="35"/>
  <c r="BD484" i="35"/>
  <c r="BG484" i="35"/>
  <c r="BH484" i="35"/>
  <c r="AY485" i="35"/>
  <c r="AZ485" i="35"/>
  <c r="BC485" i="35"/>
  <c r="BD485" i="35"/>
  <c r="BG485" i="35"/>
  <c r="BH485" i="35"/>
  <c r="AY486" i="35"/>
  <c r="AZ486" i="35"/>
  <c r="BC486" i="35"/>
  <c r="BD486" i="35"/>
  <c r="BG486" i="35"/>
  <c r="BH486" i="35"/>
  <c r="AY487" i="35"/>
  <c r="AZ487" i="35"/>
  <c r="BC487" i="35"/>
  <c r="BD487" i="35"/>
  <c r="BG487" i="35"/>
  <c r="BH487" i="35"/>
  <c r="AY488" i="35"/>
  <c r="AZ488" i="35"/>
  <c r="BC488" i="35"/>
  <c r="BD488" i="35"/>
  <c r="BG488" i="35"/>
  <c r="BH488" i="35"/>
  <c r="AY489" i="35"/>
  <c r="AZ489" i="35"/>
  <c r="BC489" i="35"/>
  <c r="BD489" i="35"/>
  <c r="BG489" i="35"/>
  <c r="BH489" i="35"/>
  <c r="AY490" i="35"/>
  <c r="AZ490" i="35"/>
  <c r="BC490" i="35"/>
  <c r="BD490" i="35"/>
  <c r="BG490" i="35"/>
  <c r="BH490" i="35"/>
  <c r="AY491" i="35"/>
  <c r="AZ491" i="35"/>
  <c r="BC491" i="35"/>
  <c r="BD491" i="35"/>
  <c r="BG491" i="35"/>
  <c r="BH491" i="35"/>
  <c r="AY492" i="35"/>
  <c r="AZ492" i="35"/>
  <c r="BC492" i="35"/>
  <c r="BD492" i="35"/>
  <c r="BG492" i="35"/>
  <c r="BH492" i="35"/>
  <c r="AY493" i="35"/>
  <c r="AZ493" i="35"/>
  <c r="BC493" i="35"/>
  <c r="BD493" i="35"/>
  <c r="BG493" i="35"/>
  <c r="BH493" i="35"/>
  <c r="AY494" i="35"/>
  <c r="AZ494" i="35"/>
  <c r="BC494" i="35"/>
  <c r="BD494" i="35"/>
  <c r="BG494" i="35"/>
  <c r="BH494" i="35"/>
  <c r="AY495" i="35"/>
  <c r="AZ495" i="35"/>
  <c r="BC495" i="35"/>
  <c r="BD495" i="35"/>
  <c r="BG495" i="35"/>
  <c r="BH495" i="35"/>
  <c r="AY496" i="35"/>
  <c r="AZ496" i="35"/>
  <c r="BC496" i="35"/>
  <c r="BD496" i="35"/>
  <c r="BG496" i="35"/>
  <c r="BH496" i="35"/>
  <c r="AY497" i="35"/>
  <c r="AZ497" i="35"/>
  <c r="BC497" i="35"/>
  <c r="BD497" i="35"/>
  <c r="BG497" i="35"/>
  <c r="BH497" i="35"/>
  <c r="AY498" i="35"/>
  <c r="AZ498" i="35"/>
  <c r="BC498" i="35"/>
  <c r="BD498" i="35"/>
  <c r="BG498" i="35"/>
  <c r="BH498" i="35"/>
  <c r="AY499" i="35"/>
  <c r="AZ499" i="35"/>
  <c r="BC499" i="35"/>
  <c r="BD499" i="35"/>
  <c r="BG499" i="35"/>
  <c r="BH499" i="35"/>
  <c r="AY500" i="35"/>
  <c r="AZ500" i="35"/>
  <c r="BC500" i="35"/>
  <c r="BD500" i="35"/>
  <c r="BG500" i="35"/>
  <c r="BH500" i="35"/>
  <c r="AY501" i="35"/>
  <c r="AZ501" i="35"/>
  <c r="BC501" i="35"/>
  <c r="BD501" i="35"/>
  <c r="BG501" i="35"/>
  <c r="BH501" i="35"/>
  <c r="AY502" i="35"/>
  <c r="AZ502" i="35"/>
  <c r="BC502" i="35"/>
  <c r="BD502" i="35"/>
  <c r="BG502" i="35"/>
  <c r="BH502" i="35"/>
  <c r="AY503" i="35"/>
  <c r="AZ503" i="35"/>
  <c r="BC503" i="35"/>
  <c r="BD503" i="35"/>
  <c r="BG503" i="35"/>
  <c r="BH503" i="35"/>
  <c r="AY504" i="35"/>
  <c r="AZ504" i="35"/>
  <c r="BC504" i="35"/>
  <c r="BD504" i="35"/>
  <c r="BG504" i="35"/>
  <c r="BH504" i="35"/>
  <c r="AY505" i="35"/>
  <c r="AZ505" i="35"/>
  <c r="BC505" i="35"/>
  <c r="BD505" i="35"/>
  <c r="BG505" i="35"/>
  <c r="BH505" i="35"/>
  <c r="AY506" i="35"/>
  <c r="AZ506" i="35"/>
  <c r="BC506" i="35"/>
  <c r="BD506" i="35"/>
  <c r="BG506" i="35"/>
  <c r="BH506" i="35"/>
  <c r="AY507" i="35"/>
  <c r="AZ507" i="35"/>
  <c r="BC507" i="35"/>
  <c r="BD507" i="35"/>
  <c r="BG507" i="35"/>
  <c r="BH507" i="35"/>
  <c r="AY508" i="35"/>
  <c r="AZ508" i="35"/>
  <c r="BC508" i="35"/>
  <c r="BD508" i="35"/>
  <c r="BG508" i="35"/>
  <c r="BH508" i="35"/>
  <c r="AY509" i="35"/>
  <c r="AZ509" i="35"/>
  <c r="BC509" i="35"/>
  <c r="BD509" i="35"/>
  <c r="BG509" i="35"/>
  <c r="BH509" i="35"/>
  <c r="AY510" i="35"/>
  <c r="AZ510" i="35"/>
  <c r="BC510" i="35"/>
  <c r="BD510" i="35"/>
  <c r="BG510" i="35"/>
  <c r="BH510" i="35"/>
  <c r="AY511" i="35"/>
  <c r="AZ511" i="35"/>
  <c r="BC511" i="35"/>
  <c r="BD511" i="35"/>
  <c r="BG511" i="35"/>
  <c r="BH511" i="35"/>
  <c r="AY512" i="35"/>
  <c r="AZ512" i="35"/>
  <c r="BC512" i="35"/>
  <c r="BD512" i="35"/>
  <c r="BG512" i="35"/>
  <c r="BH512" i="35"/>
  <c r="AY513" i="35"/>
  <c r="AZ513" i="35"/>
  <c r="BC513" i="35"/>
  <c r="BD513" i="35"/>
  <c r="BG513" i="35"/>
  <c r="BH513" i="35"/>
  <c r="AY514" i="35"/>
  <c r="AZ514" i="35"/>
  <c r="BC514" i="35"/>
  <c r="BD514" i="35"/>
  <c r="BG514" i="35"/>
  <c r="BH514" i="35"/>
  <c r="AY515" i="35"/>
  <c r="AZ515" i="35"/>
  <c r="BC515" i="35"/>
  <c r="BD515" i="35"/>
  <c r="BG515" i="35"/>
  <c r="BH515" i="35"/>
  <c r="AY516" i="35"/>
  <c r="AZ516" i="35"/>
  <c r="BC516" i="35"/>
  <c r="BD516" i="35"/>
  <c r="BG516" i="35"/>
  <c r="BH516" i="35"/>
  <c r="AY517" i="35"/>
  <c r="AZ517" i="35"/>
  <c r="BC517" i="35"/>
  <c r="BD517" i="35"/>
  <c r="BG517" i="35"/>
  <c r="BH517" i="35"/>
  <c r="AY518" i="35"/>
  <c r="AZ518" i="35"/>
  <c r="BC518" i="35"/>
  <c r="BD518" i="35"/>
  <c r="BG518" i="35"/>
  <c r="BH518" i="35"/>
  <c r="AY519" i="35"/>
  <c r="AZ519" i="35"/>
  <c r="BC519" i="35"/>
  <c r="BD519" i="35"/>
  <c r="BG519" i="35"/>
  <c r="BH519" i="35"/>
  <c r="AY520" i="35"/>
  <c r="AZ520" i="35"/>
  <c r="BC520" i="35"/>
  <c r="BD520" i="35"/>
  <c r="BG520" i="35"/>
  <c r="BH520" i="35"/>
  <c r="AY521" i="35"/>
  <c r="AZ521" i="35"/>
  <c r="BC521" i="35"/>
  <c r="BD521" i="35"/>
  <c r="BG521" i="35"/>
  <c r="BH521" i="35"/>
  <c r="AY522" i="35"/>
  <c r="AZ522" i="35"/>
  <c r="BC522" i="35"/>
  <c r="BD522" i="35"/>
  <c r="BG522" i="35"/>
  <c r="BH522" i="35"/>
  <c r="AY523" i="35"/>
  <c r="AZ523" i="35"/>
  <c r="BC523" i="35"/>
  <c r="BD523" i="35"/>
  <c r="BG523" i="35"/>
  <c r="BH523" i="35"/>
  <c r="AY524" i="35"/>
  <c r="AZ524" i="35"/>
  <c r="BC524" i="35"/>
  <c r="BD524" i="35"/>
  <c r="BG524" i="35"/>
  <c r="BH524" i="35"/>
  <c r="AY525" i="35"/>
  <c r="AZ525" i="35"/>
  <c r="BC525" i="35"/>
  <c r="BD525" i="35"/>
  <c r="BG525" i="35"/>
  <c r="BH525" i="35"/>
  <c r="AY526" i="35"/>
  <c r="AZ526" i="35"/>
  <c r="BC526" i="35"/>
  <c r="BD526" i="35"/>
  <c r="BG526" i="35"/>
  <c r="BH526" i="35"/>
  <c r="AY527" i="35"/>
  <c r="AZ527" i="35"/>
  <c r="BC527" i="35"/>
  <c r="BD527" i="35"/>
  <c r="BG527" i="35"/>
  <c r="BH527" i="35"/>
  <c r="AY528" i="35"/>
  <c r="AZ528" i="35"/>
  <c r="BC528" i="35"/>
  <c r="BD528" i="35"/>
  <c r="BG528" i="35"/>
  <c r="BH528" i="35"/>
  <c r="AY529" i="35"/>
  <c r="AZ529" i="35"/>
  <c r="BC529" i="35"/>
  <c r="BD529" i="35"/>
  <c r="BG529" i="35"/>
  <c r="BH529" i="35"/>
  <c r="AY530" i="35"/>
  <c r="AZ530" i="35"/>
  <c r="BC530" i="35"/>
  <c r="BD530" i="35"/>
  <c r="BG530" i="35"/>
  <c r="BH530" i="35"/>
  <c r="AY531" i="35"/>
  <c r="AZ531" i="35"/>
  <c r="BC531" i="35"/>
  <c r="BD531" i="35"/>
  <c r="BG531" i="35"/>
  <c r="BH531" i="35"/>
  <c r="AY532" i="35"/>
  <c r="AZ532" i="35"/>
  <c r="BC532" i="35"/>
  <c r="BD532" i="35"/>
  <c r="BG532" i="35"/>
  <c r="BH532" i="35"/>
  <c r="AY533" i="35"/>
  <c r="AZ533" i="35"/>
  <c r="BC533" i="35"/>
  <c r="BD533" i="35"/>
  <c r="BG533" i="35"/>
  <c r="BH533" i="35"/>
  <c r="AY534" i="35"/>
  <c r="AZ534" i="35"/>
  <c r="BC534" i="35"/>
  <c r="BD534" i="35"/>
  <c r="BG534" i="35"/>
  <c r="BH534" i="35"/>
  <c r="AY535" i="35"/>
  <c r="AZ535" i="35"/>
  <c r="BC535" i="35"/>
  <c r="BD535" i="35"/>
  <c r="BG535" i="35"/>
  <c r="BH535" i="35"/>
  <c r="AY536" i="35"/>
  <c r="AZ536" i="35"/>
  <c r="BC536" i="35"/>
  <c r="BD536" i="35"/>
  <c r="BG536" i="35"/>
  <c r="BH536" i="35"/>
  <c r="AY537" i="35"/>
  <c r="AZ537" i="35"/>
  <c r="BC537" i="35"/>
  <c r="BD537" i="35"/>
  <c r="BG537" i="35"/>
  <c r="BH537" i="35"/>
  <c r="AY538" i="35"/>
  <c r="AZ538" i="35"/>
  <c r="BC538" i="35"/>
  <c r="BD538" i="35"/>
  <c r="BG538" i="35"/>
  <c r="BH538" i="35"/>
  <c r="AY539" i="35"/>
  <c r="AZ539" i="35"/>
  <c r="BC539" i="35"/>
  <c r="BD539" i="35"/>
  <c r="BG539" i="35"/>
  <c r="BH539" i="35"/>
  <c r="AY540" i="35"/>
  <c r="AZ540" i="35"/>
  <c r="BC540" i="35"/>
  <c r="BD540" i="35"/>
  <c r="BG540" i="35"/>
  <c r="BH540" i="35"/>
  <c r="AY541" i="35"/>
  <c r="AZ541" i="35"/>
  <c r="BC541" i="35"/>
  <c r="BD541" i="35"/>
  <c r="BG541" i="35"/>
  <c r="BH541" i="35"/>
  <c r="AY542" i="35"/>
  <c r="AZ542" i="35"/>
  <c r="BC542" i="35"/>
  <c r="BD542" i="35"/>
  <c r="BG542" i="35"/>
  <c r="BH542" i="35"/>
  <c r="AY543" i="35"/>
  <c r="AZ543" i="35"/>
  <c r="BC543" i="35"/>
  <c r="BD543" i="35"/>
  <c r="BG543" i="35"/>
  <c r="BH543" i="35"/>
  <c r="AY544" i="35"/>
  <c r="AZ544" i="35"/>
  <c r="BC544" i="35"/>
  <c r="BD544" i="35"/>
  <c r="BG544" i="35"/>
  <c r="BH544" i="35"/>
  <c r="AY545" i="35"/>
  <c r="AZ545" i="35"/>
  <c r="BC545" i="35"/>
  <c r="BD545" i="35"/>
  <c r="BG545" i="35"/>
  <c r="BH545" i="35"/>
  <c r="AY546" i="35"/>
  <c r="AZ546" i="35"/>
  <c r="BC546" i="35"/>
  <c r="BD546" i="35"/>
  <c r="BG546" i="35"/>
  <c r="BH546" i="35"/>
  <c r="AY547" i="35"/>
  <c r="AZ547" i="35"/>
  <c r="BC547" i="35"/>
  <c r="BD547" i="35"/>
  <c r="BG547" i="35"/>
  <c r="BH547" i="35"/>
  <c r="AY548" i="35"/>
  <c r="AZ548" i="35"/>
  <c r="BC548" i="35"/>
  <c r="BD548" i="35"/>
  <c r="BG548" i="35"/>
  <c r="BH548" i="35"/>
  <c r="AY549" i="35"/>
  <c r="AZ549" i="35"/>
  <c r="BC549" i="35"/>
  <c r="BD549" i="35"/>
  <c r="BG549" i="35"/>
  <c r="BH549" i="35"/>
  <c r="AY550" i="35"/>
  <c r="AZ550" i="35"/>
  <c r="BC550" i="35"/>
  <c r="BD550" i="35"/>
  <c r="BG550" i="35"/>
  <c r="BH550" i="35"/>
  <c r="AY551" i="35"/>
  <c r="AZ551" i="35"/>
  <c r="BC551" i="35"/>
  <c r="BD551" i="35"/>
  <c r="BG551" i="35"/>
  <c r="BH551" i="35"/>
  <c r="AY552" i="35"/>
  <c r="AZ552" i="35"/>
  <c r="BC552" i="35"/>
  <c r="BD552" i="35"/>
  <c r="BG552" i="35"/>
  <c r="BH552" i="35"/>
  <c r="AY553" i="35"/>
  <c r="AZ553" i="35"/>
  <c r="BC553" i="35"/>
  <c r="BD553" i="35"/>
  <c r="BG553" i="35"/>
  <c r="BH553" i="35"/>
  <c r="AY554" i="35"/>
  <c r="AZ554" i="35"/>
  <c r="BC554" i="35"/>
  <c r="BD554" i="35"/>
  <c r="BG554" i="35"/>
  <c r="BH554" i="35"/>
  <c r="AY555" i="35"/>
  <c r="AZ555" i="35"/>
  <c r="BC555" i="35"/>
  <c r="BD555" i="35"/>
  <c r="BG555" i="35"/>
  <c r="BH555" i="35"/>
  <c r="AY556" i="35"/>
  <c r="AZ556" i="35"/>
  <c r="BC556" i="35"/>
  <c r="BD556" i="35"/>
  <c r="BG556" i="35"/>
  <c r="BH556" i="35"/>
  <c r="AY557" i="35"/>
  <c r="AZ557" i="35"/>
  <c r="BC557" i="35"/>
  <c r="BD557" i="35"/>
  <c r="BG557" i="35"/>
  <c r="BH557" i="35"/>
  <c r="AY558" i="35"/>
  <c r="AZ558" i="35"/>
  <c r="BC558" i="35"/>
  <c r="BD558" i="35"/>
  <c r="BG558" i="35"/>
  <c r="BH558" i="35"/>
  <c r="AY559" i="35"/>
  <c r="AZ559" i="35"/>
  <c r="BC559" i="35"/>
  <c r="BD559" i="35"/>
  <c r="BG559" i="35"/>
  <c r="BH559" i="35"/>
  <c r="AY560" i="35"/>
  <c r="AZ560" i="35"/>
  <c r="BC560" i="35"/>
  <c r="BD560" i="35"/>
  <c r="BG560" i="35"/>
  <c r="BH560" i="35"/>
  <c r="AY561" i="35"/>
  <c r="AZ561" i="35"/>
  <c r="BC561" i="35"/>
  <c r="BD561" i="35"/>
  <c r="BG561" i="35"/>
  <c r="BH561" i="35"/>
  <c r="AY562" i="35"/>
  <c r="AZ562" i="35"/>
  <c r="BC562" i="35"/>
  <c r="BD562" i="35"/>
  <c r="BG562" i="35"/>
  <c r="BH562" i="35"/>
  <c r="AY563" i="35"/>
  <c r="AZ563" i="35"/>
  <c r="BC563" i="35"/>
  <c r="BD563" i="35"/>
  <c r="BG563" i="35"/>
  <c r="BH563" i="35"/>
  <c r="AY564" i="35"/>
  <c r="AZ564" i="35"/>
  <c r="BC564" i="35"/>
  <c r="BD564" i="35"/>
  <c r="BG564" i="35"/>
  <c r="BH564" i="35"/>
  <c r="AY565" i="35"/>
  <c r="AZ565" i="35"/>
  <c r="BC565" i="35"/>
  <c r="BD565" i="35"/>
  <c r="BG565" i="35"/>
  <c r="BH565" i="35"/>
  <c r="AY566" i="35"/>
  <c r="AZ566" i="35"/>
  <c r="BC566" i="35"/>
  <c r="BD566" i="35"/>
  <c r="BG566" i="35"/>
  <c r="BH566" i="35"/>
  <c r="AY567" i="35"/>
  <c r="AZ567" i="35"/>
  <c r="BC567" i="35"/>
  <c r="BD567" i="35"/>
  <c r="BG567" i="35"/>
  <c r="BH567" i="35"/>
  <c r="AY568" i="35"/>
  <c r="AZ568" i="35"/>
  <c r="BC568" i="35"/>
  <c r="BD568" i="35"/>
  <c r="BG568" i="35"/>
  <c r="BH568" i="35"/>
  <c r="AY569" i="35"/>
  <c r="AZ569" i="35"/>
  <c r="BC569" i="35"/>
  <c r="BD569" i="35"/>
  <c r="BG569" i="35"/>
  <c r="BH569" i="35"/>
  <c r="AY570" i="35"/>
  <c r="AZ570" i="35"/>
  <c r="BC570" i="35"/>
  <c r="BD570" i="35"/>
  <c r="BG570" i="35"/>
  <c r="BH570" i="35"/>
  <c r="AY571" i="35"/>
  <c r="AZ571" i="35"/>
  <c r="BC571" i="35"/>
  <c r="BD571" i="35"/>
  <c r="BG571" i="35"/>
  <c r="BH571" i="35"/>
  <c r="AY572" i="35"/>
  <c r="AZ572" i="35"/>
  <c r="BC572" i="35"/>
  <c r="BD572" i="35"/>
  <c r="BG572" i="35"/>
  <c r="BH572" i="35"/>
  <c r="AY573" i="35"/>
  <c r="AZ573" i="35"/>
  <c r="BC573" i="35"/>
  <c r="BD573" i="35"/>
  <c r="BG573" i="35"/>
  <c r="BH573" i="35"/>
  <c r="AY574" i="35"/>
  <c r="AZ574" i="35"/>
  <c r="BC574" i="35"/>
  <c r="BD574" i="35"/>
  <c r="BG574" i="35"/>
  <c r="BH574" i="35"/>
  <c r="AY575" i="35"/>
  <c r="AZ575" i="35"/>
  <c r="BC575" i="35"/>
  <c r="BD575" i="35"/>
  <c r="BG575" i="35"/>
  <c r="BH575" i="35"/>
  <c r="AY576" i="35"/>
  <c r="AZ576" i="35"/>
  <c r="BC576" i="35"/>
  <c r="BD576" i="35"/>
  <c r="BG576" i="35"/>
  <c r="BH576" i="35"/>
  <c r="AY577" i="35"/>
  <c r="AZ577" i="35"/>
  <c r="BC577" i="35"/>
  <c r="BD577" i="35"/>
  <c r="BG577" i="35"/>
  <c r="BH577" i="35"/>
  <c r="AY578" i="35"/>
  <c r="AZ578" i="35"/>
  <c r="BC578" i="35"/>
  <c r="BD578" i="35"/>
  <c r="BG578" i="35"/>
  <c r="BH578" i="35"/>
  <c r="AY579" i="35"/>
  <c r="AZ579" i="35"/>
  <c r="BC579" i="35"/>
  <c r="BD579" i="35"/>
  <c r="BG579" i="35"/>
  <c r="BH579" i="35"/>
  <c r="AY580" i="35"/>
  <c r="AZ580" i="35"/>
  <c r="BC580" i="35"/>
  <c r="BD580" i="35"/>
  <c r="BG580" i="35"/>
  <c r="BH580" i="35"/>
  <c r="AY581" i="35"/>
  <c r="AZ581" i="35"/>
  <c r="BC581" i="35"/>
  <c r="BD581" i="35"/>
  <c r="BG581" i="35"/>
  <c r="BH581" i="35"/>
  <c r="AY582" i="35"/>
  <c r="AZ582" i="35"/>
  <c r="BC582" i="35"/>
  <c r="BD582" i="35"/>
  <c r="BG582" i="35"/>
  <c r="BH582" i="35"/>
  <c r="AY583" i="35"/>
  <c r="AZ583" i="35"/>
  <c r="BC583" i="35"/>
  <c r="BD583" i="35"/>
  <c r="BG583" i="35"/>
  <c r="BH583" i="35"/>
  <c r="AY584" i="35"/>
  <c r="AZ584" i="35"/>
  <c r="BC584" i="35"/>
  <c r="BD584" i="35"/>
  <c r="BG584" i="35"/>
  <c r="BH584" i="35"/>
  <c r="AY585" i="35"/>
  <c r="AZ585" i="35"/>
  <c r="BC585" i="35"/>
  <c r="BD585" i="35"/>
  <c r="BG585" i="35"/>
  <c r="BH585" i="35"/>
  <c r="AY586" i="35"/>
  <c r="AZ586" i="35"/>
  <c r="BC586" i="35"/>
  <c r="BD586" i="35"/>
  <c r="BG586" i="35"/>
  <c r="BH586" i="35"/>
  <c r="AY587" i="35"/>
  <c r="AZ587" i="35"/>
  <c r="BC587" i="35"/>
  <c r="BD587" i="35"/>
  <c r="BG587" i="35"/>
  <c r="BH587" i="35"/>
  <c r="AY588" i="35"/>
  <c r="AZ588" i="35"/>
  <c r="BC588" i="35"/>
  <c r="BD588" i="35"/>
  <c r="BG588" i="35"/>
  <c r="BH588" i="35"/>
  <c r="AY589" i="35"/>
  <c r="AZ589" i="35"/>
  <c r="BC589" i="35"/>
  <c r="BD589" i="35"/>
  <c r="BG589" i="35"/>
  <c r="BH589" i="35"/>
  <c r="AY590" i="35"/>
  <c r="AZ590" i="35"/>
  <c r="BC590" i="35"/>
  <c r="BD590" i="35"/>
  <c r="BG590" i="35"/>
  <c r="BH590" i="35"/>
  <c r="AY591" i="35"/>
  <c r="AZ591" i="35"/>
  <c r="BC591" i="35"/>
  <c r="BD591" i="35"/>
  <c r="BG591" i="35"/>
  <c r="BH591" i="35"/>
  <c r="AY592" i="35"/>
  <c r="AZ592" i="35"/>
  <c r="BC592" i="35"/>
  <c r="BD592" i="35"/>
  <c r="BG592" i="35"/>
  <c r="BH592" i="35"/>
  <c r="AY593" i="35"/>
  <c r="AZ593" i="35"/>
  <c r="BC593" i="35"/>
  <c r="BD593" i="35"/>
  <c r="BG593" i="35"/>
  <c r="BH593" i="35"/>
  <c r="AY594" i="35"/>
  <c r="AZ594" i="35"/>
  <c r="BC594" i="35"/>
  <c r="BD594" i="35"/>
  <c r="BG594" i="35"/>
  <c r="BH594" i="35"/>
  <c r="AY595" i="35"/>
  <c r="AZ595" i="35"/>
  <c r="BC595" i="35"/>
  <c r="BD595" i="35"/>
  <c r="BG595" i="35"/>
  <c r="BH595" i="35"/>
  <c r="AY596" i="35"/>
  <c r="AZ596" i="35"/>
  <c r="BC596" i="35"/>
  <c r="BD596" i="35"/>
  <c r="BG596" i="35"/>
  <c r="BH596" i="35"/>
  <c r="AY597" i="35"/>
  <c r="AZ597" i="35"/>
  <c r="BC597" i="35"/>
  <c r="BD597" i="35"/>
  <c r="BG597" i="35"/>
  <c r="BH597" i="35"/>
  <c r="AY598" i="35"/>
  <c r="AZ598" i="35"/>
  <c r="BC598" i="35"/>
  <c r="BD598" i="35"/>
  <c r="BG598" i="35"/>
  <c r="BH598" i="35"/>
  <c r="AY599" i="35"/>
  <c r="AZ599" i="35"/>
  <c r="BC599" i="35"/>
  <c r="BD599" i="35"/>
  <c r="BG599" i="35"/>
  <c r="BH599" i="35"/>
  <c r="AY600" i="35"/>
  <c r="AZ600" i="35"/>
  <c r="BC600" i="35"/>
  <c r="BD600" i="35"/>
  <c r="BG600" i="35"/>
  <c r="BH600" i="35"/>
  <c r="AY601" i="35"/>
  <c r="AZ601" i="35"/>
  <c r="BC601" i="35"/>
  <c r="BD601" i="35"/>
  <c r="BG601" i="35"/>
  <c r="BH601" i="35"/>
  <c r="AY602" i="35"/>
  <c r="AZ602" i="35"/>
  <c r="BC602" i="35"/>
  <c r="BD602" i="35"/>
  <c r="BG602" i="35"/>
  <c r="BH602" i="35"/>
  <c r="AY603" i="35"/>
  <c r="AZ603" i="35"/>
  <c r="BC603" i="35"/>
  <c r="BD603" i="35"/>
  <c r="BG603" i="35"/>
  <c r="BH603" i="35"/>
  <c r="AY604" i="35"/>
  <c r="AZ604" i="35"/>
  <c r="BC604" i="35"/>
  <c r="BD604" i="35"/>
  <c r="BG604" i="35"/>
  <c r="BH604" i="35"/>
  <c r="AY605" i="35"/>
  <c r="AZ605" i="35"/>
  <c r="BC605" i="35"/>
  <c r="BD605" i="35"/>
  <c r="BG605" i="35"/>
  <c r="BH605" i="35"/>
  <c r="AY606" i="35"/>
  <c r="AZ606" i="35"/>
  <c r="BC606" i="35"/>
  <c r="BD606" i="35"/>
  <c r="BG606" i="35"/>
  <c r="BH606" i="35"/>
  <c r="AY607" i="35"/>
  <c r="AZ607" i="35"/>
  <c r="BC607" i="35"/>
  <c r="BD607" i="35"/>
  <c r="BG607" i="35"/>
  <c r="BH607" i="35"/>
  <c r="AY608" i="35"/>
  <c r="AZ608" i="35"/>
  <c r="BC608" i="35"/>
  <c r="BD608" i="35"/>
  <c r="BG608" i="35"/>
  <c r="BH608" i="35"/>
  <c r="AY609" i="35"/>
  <c r="AZ609" i="35"/>
  <c r="BC609" i="35"/>
  <c r="BD609" i="35"/>
  <c r="BG609" i="35"/>
  <c r="BH609" i="35"/>
  <c r="AY610" i="35"/>
  <c r="AZ610" i="35"/>
  <c r="BC610" i="35"/>
  <c r="BD610" i="35"/>
  <c r="BG610" i="35"/>
  <c r="BH610" i="35"/>
  <c r="AY611" i="35"/>
  <c r="AZ611" i="35"/>
  <c r="BC611" i="35"/>
  <c r="BD611" i="35"/>
  <c r="BG611" i="35"/>
  <c r="BH611" i="35"/>
  <c r="AY612" i="35"/>
  <c r="AZ612" i="35"/>
  <c r="BC612" i="35"/>
  <c r="BD612" i="35"/>
  <c r="BG612" i="35"/>
  <c r="BH612" i="35"/>
  <c r="AY613" i="35"/>
  <c r="AZ613" i="35"/>
  <c r="BC613" i="35"/>
  <c r="BD613" i="35"/>
  <c r="BG613" i="35"/>
  <c r="BH613" i="35"/>
  <c r="AY614" i="35"/>
  <c r="AZ614" i="35"/>
  <c r="BC614" i="35"/>
  <c r="BD614" i="35"/>
  <c r="BG614" i="35"/>
  <c r="BH614" i="35"/>
  <c r="AY615" i="35"/>
  <c r="AZ615" i="35"/>
  <c r="BC615" i="35"/>
  <c r="BD615" i="35"/>
  <c r="BG615" i="35"/>
  <c r="BH615" i="35"/>
  <c r="AY616" i="35"/>
  <c r="AZ616" i="35"/>
  <c r="BC616" i="35"/>
  <c r="BD616" i="35"/>
  <c r="BG616" i="35"/>
  <c r="BH616" i="35"/>
  <c r="AY617" i="35"/>
  <c r="AZ617" i="35"/>
  <c r="BC617" i="35"/>
  <c r="BD617" i="35"/>
  <c r="BG617" i="35"/>
  <c r="BH617" i="35"/>
  <c r="AY618" i="35"/>
  <c r="AZ618" i="35"/>
  <c r="BC618" i="35"/>
  <c r="BD618" i="35"/>
  <c r="BG618" i="35"/>
  <c r="BH618" i="35"/>
  <c r="AY619" i="35"/>
  <c r="AZ619" i="35"/>
  <c r="BC619" i="35"/>
  <c r="BD619" i="35"/>
  <c r="BG619" i="35"/>
  <c r="BH619" i="35"/>
  <c r="AY620" i="35"/>
  <c r="AZ620" i="35"/>
  <c r="BC620" i="35"/>
  <c r="BD620" i="35"/>
  <c r="BG620" i="35"/>
  <c r="BH620" i="35"/>
  <c r="AY621" i="35"/>
  <c r="AZ621" i="35"/>
  <c r="BC621" i="35"/>
  <c r="BD621" i="35"/>
  <c r="BG621" i="35"/>
  <c r="BH621" i="35"/>
  <c r="AY622" i="35"/>
  <c r="AZ622" i="35"/>
  <c r="BC622" i="35"/>
  <c r="BD622" i="35"/>
  <c r="BG622" i="35"/>
  <c r="BH622" i="35"/>
  <c r="AY623" i="35"/>
  <c r="AZ623" i="35"/>
  <c r="BC623" i="35"/>
  <c r="BD623" i="35"/>
  <c r="BG623" i="35"/>
  <c r="BH623" i="35"/>
  <c r="AY624" i="35"/>
  <c r="AZ624" i="35"/>
  <c r="BC624" i="35"/>
  <c r="BD624" i="35"/>
  <c r="BG624" i="35"/>
  <c r="BH624" i="35"/>
  <c r="AY625" i="35"/>
  <c r="AZ625" i="35"/>
  <c r="BC625" i="35"/>
  <c r="BD625" i="35"/>
  <c r="BG625" i="35"/>
  <c r="BH625" i="35"/>
  <c r="AY626" i="35"/>
  <c r="AZ626" i="35"/>
  <c r="BC626" i="35"/>
  <c r="BD626" i="35"/>
  <c r="BG626" i="35"/>
  <c r="BH626" i="35"/>
  <c r="AY627" i="35"/>
  <c r="AZ627" i="35"/>
  <c r="BC627" i="35"/>
  <c r="BD627" i="35"/>
  <c r="BG627" i="35"/>
  <c r="BH627" i="35"/>
  <c r="AY628" i="35"/>
  <c r="AZ628" i="35"/>
  <c r="BC628" i="35"/>
  <c r="BD628" i="35"/>
  <c r="BG628" i="35"/>
  <c r="BH628" i="35"/>
  <c r="AY629" i="35"/>
  <c r="AZ629" i="35"/>
  <c r="BC629" i="35"/>
  <c r="BD629" i="35"/>
  <c r="BG629" i="35"/>
  <c r="BH629" i="35"/>
  <c r="AY630" i="35"/>
  <c r="AZ630" i="35"/>
  <c r="BC630" i="35"/>
  <c r="BD630" i="35"/>
  <c r="BG630" i="35"/>
  <c r="BH630" i="35"/>
  <c r="AY631" i="35"/>
  <c r="AZ631" i="35"/>
  <c r="BC631" i="35"/>
  <c r="BD631" i="35"/>
  <c r="BG631" i="35"/>
  <c r="BH631" i="35"/>
  <c r="AY632" i="35"/>
  <c r="AZ632" i="35"/>
  <c r="BC632" i="35"/>
  <c r="BD632" i="35"/>
  <c r="BG632" i="35"/>
  <c r="BH632" i="35"/>
  <c r="AY633" i="35"/>
  <c r="AZ633" i="35"/>
  <c r="BC633" i="35"/>
  <c r="BD633" i="35"/>
  <c r="BG633" i="35"/>
  <c r="BH633" i="35"/>
  <c r="AY634" i="35"/>
  <c r="AZ634" i="35"/>
  <c r="BC634" i="35"/>
  <c r="BD634" i="35"/>
  <c r="BG634" i="35"/>
  <c r="BH634" i="35"/>
  <c r="AY635" i="35"/>
  <c r="AZ635" i="35"/>
  <c r="BC635" i="35"/>
  <c r="BD635" i="35"/>
  <c r="BG635" i="35"/>
  <c r="BH635" i="35"/>
  <c r="AY636" i="35"/>
  <c r="AZ636" i="35"/>
  <c r="BC636" i="35"/>
  <c r="BD636" i="35"/>
  <c r="BG636" i="35"/>
  <c r="BH636" i="35"/>
  <c r="AY637" i="35"/>
  <c r="AZ637" i="35"/>
  <c r="BC637" i="35"/>
  <c r="BD637" i="35"/>
  <c r="BG637" i="35"/>
  <c r="BH637" i="35"/>
  <c r="AY638" i="35"/>
  <c r="AZ638" i="35"/>
  <c r="BC638" i="35"/>
  <c r="BD638" i="35"/>
  <c r="BG638" i="35"/>
  <c r="BH638" i="35"/>
  <c r="AY639" i="35"/>
  <c r="AZ639" i="35"/>
  <c r="BC639" i="35"/>
  <c r="BD639" i="35"/>
  <c r="BG639" i="35"/>
  <c r="BH639" i="35"/>
  <c r="AY640" i="35"/>
  <c r="AZ640" i="35"/>
  <c r="BC640" i="35"/>
  <c r="BD640" i="35"/>
  <c r="BG640" i="35"/>
  <c r="BH640" i="35"/>
  <c r="AY641" i="35"/>
  <c r="AZ641" i="35"/>
  <c r="BC641" i="35"/>
  <c r="BD641" i="35"/>
  <c r="BG641" i="35"/>
  <c r="BH641" i="35"/>
  <c r="AY642" i="35"/>
  <c r="AZ642" i="35"/>
  <c r="BC642" i="35"/>
  <c r="BD642" i="35"/>
  <c r="BG642" i="35"/>
  <c r="BH642" i="35"/>
  <c r="AY643" i="35"/>
  <c r="AZ643" i="35"/>
  <c r="BC643" i="35"/>
  <c r="BD643" i="35"/>
  <c r="BG643" i="35"/>
  <c r="BH643" i="35"/>
  <c r="AY644" i="35"/>
  <c r="AZ644" i="35"/>
  <c r="BC644" i="35"/>
  <c r="BD644" i="35"/>
  <c r="BG644" i="35"/>
  <c r="BH644" i="35"/>
  <c r="AY645" i="35"/>
  <c r="AZ645" i="35"/>
  <c r="BC645" i="35"/>
  <c r="BD645" i="35"/>
  <c r="BG645" i="35"/>
  <c r="BH645" i="35"/>
  <c r="AY646" i="35"/>
  <c r="AZ646" i="35"/>
  <c r="BC646" i="35"/>
  <c r="BD646" i="35"/>
  <c r="BG646" i="35"/>
  <c r="BH646" i="35"/>
  <c r="AY647" i="35"/>
  <c r="AZ647" i="35"/>
  <c r="BC647" i="35"/>
  <c r="BD647" i="35"/>
  <c r="BG647" i="35"/>
  <c r="BH647" i="35"/>
  <c r="AY648" i="35"/>
  <c r="AZ648" i="35"/>
  <c r="BC648" i="35"/>
  <c r="BD648" i="35"/>
  <c r="BG648" i="35"/>
  <c r="BH648" i="35"/>
  <c r="AY649" i="35"/>
  <c r="AZ649" i="35"/>
  <c r="BC649" i="35"/>
  <c r="BD649" i="35"/>
  <c r="BG649" i="35"/>
  <c r="BH649" i="35"/>
  <c r="AY650" i="35"/>
  <c r="AZ650" i="35"/>
  <c r="BC650" i="35"/>
  <c r="BD650" i="35"/>
  <c r="BG650" i="35"/>
  <c r="BH650" i="35"/>
  <c r="AY651" i="35"/>
  <c r="AZ651" i="35"/>
  <c r="BC651" i="35"/>
  <c r="BD651" i="35"/>
  <c r="BG651" i="35"/>
  <c r="BH651" i="35"/>
  <c r="AY652" i="35"/>
  <c r="AZ652" i="35"/>
  <c r="BC652" i="35"/>
  <c r="BD652" i="35"/>
  <c r="BG652" i="35"/>
  <c r="BH652" i="35"/>
  <c r="AY653" i="35"/>
  <c r="AZ653" i="35"/>
  <c r="BC653" i="35"/>
  <c r="BD653" i="35"/>
  <c r="BG653" i="35"/>
  <c r="BH653" i="35"/>
  <c r="AY654" i="35"/>
  <c r="AZ654" i="35"/>
  <c r="BC654" i="35"/>
  <c r="BD654" i="35"/>
  <c r="BG654" i="35"/>
  <c r="BH654" i="35"/>
  <c r="AY655" i="35"/>
  <c r="AZ655" i="35"/>
  <c r="BC655" i="35"/>
  <c r="BD655" i="35"/>
  <c r="BG655" i="35"/>
  <c r="BH655" i="35"/>
  <c r="AY656" i="35"/>
  <c r="AZ656" i="35"/>
  <c r="BC656" i="35"/>
  <c r="BD656" i="35"/>
  <c r="BG656" i="35"/>
  <c r="BH656" i="35"/>
  <c r="AY657" i="35"/>
  <c r="AZ657" i="35"/>
  <c r="BC657" i="35"/>
  <c r="BD657" i="35"/>
  <c r="BG657" i="35"/>
  <c r="BH657" i="35"/>
  <c r="AY658" i="35"/>
  <c r="AZ658" i="35"/>
  <c r="BC658" i="35"/>
  <c r="BD658" i="35"/>
  <c r="BG658" i="35"/>
  <c r="BH658" i="35"/>
  <c r="AY659" i="35"/>
  <c r="AZ659" i="35"/>
  <c r="BC659" i="35"/>
  <c r="BD659" i="35"/>
  <c r="BG659" i="35"/>
  <c r="BH659" i="35"/>
  <c r="AY660" i="35"/>
  <c r="AZ660" i="35"/>
  <c r="BC660" i="35"/>
  <c r="BD660" i="35"/>
  <c r="BG660" i="35"/>
  <c r="BH660" i="35"/>
  <c r="AY661" i="35"/>
  <c r="AZ661" i="35"/>
  <c r="BC661" i="35"/>
  <c r="BD661" i="35"/>
  <c r="BG661" i="35"/>
  <c r="BH661" i="35"/>
  <c r="AY662" i="35"/>
  <c r="AZ662" i="35"/>
  <c r="BC662" i="35"/>
  <c r="BD662" i="35"/>
  <c r="BG662" i="35"/>
  <c r="BH662" i="35"/>
  <c r="AY663" i="35"/>
  <c r="AZ663" i="35"/>
  <c r="BC663" i="35"/>
  <c r="BD663" i="35"/>
  <c r="BG663" i="35"/>
  <c r="BH663" i="35"/>
  <c r="AY664" i="35"/>
  <c r="AZ664" i="35"/>
  <c r="BC664" i="35"/>
  <c r="BD664" i="35"/>
  <c r="BG664" i="35"/>
  <c r="BH664" i="35"/>
  <c r="AY665" i="35"/>
  <c r="AZ665" i="35"/>
  <c r="BC665" i="35"/>
  <c r="BD665" i="35"/>
  <c r="BG665" i="35"/>
  <c r="BH665" i="35"/>
  <c r="AY666" i="35"/>
  <c r="AZ666" i="35"/>
  <c r="BC666" i="35"/>
  <c r="BD666" i="35"/>
  <c r="BG666" i="35"/>
  <c r="BH666" i="35"/>
  <c r="AY667" i="35"/>
  <c r="AZ667" i="35"/>
  <c r="BC667" i="35"/>
  <c r="BD667" i="35"/>
  <c r="BG667" i="35"/>
  <c r="BH667" i="35"/>
  <c r="AY668" i="35"/>
  <c r="AZ668" i="35"/>
  <c r="BC668" i="35"/>
  <c r="BD668" i="35"/>
  <c r="BG668" i="35"/>
  <c r="BH668" i="35"/>
  <c r="AY669" i="35"/>
  <c r="AZ669" i="35"/>
  <c r="BC669" i="35"/>
  <c r="BD669" i="35"/>
  <c r="BG669" i="35"/>
  <c r="BH669" i="35"/>
  <c r="AY670" i="35"/>
  <c r="AZ670" i="35"/>
  <c r="BC670" i="35"/>
  <c r="BD670" i="35"/>
  <c r="BG670" i="35"/>
  <c r="BH670" i="35"/>
  <c r="AY671" i="35"/>
  <c r="AZ671" i="35"/>
  <c r="BC671" i="35"/>
  <c r="BD671" i="35"/>
  <c r="BG671" i="35"/>
  <c r="BH671" i="35"/>
  <c r="AY672" i="35"/>
  <c r="AZ672" i="35"/>
  <c r="BC672" i="35"/>
  <c r="BD672" i="35"/>
  <c r="BG672" i="35"/>
  <c r="BH672" i="35"/>
  <c r="AY673" i="35"/>
  <c r="AZ673" i="35"/>
  <c r="BC673" i="35"/>
  <c r="BD673" i="35"/>
  <c r="BG673" i="35"/>
  <c r="BH673" i="35"/>
  <c r="AY674" i="35"/>
  <c r="AZ674" i="35"/>
  <c r="BC674" i="35"/>
  <c r="BD674" i="35"/>
  <c r="BG674" i="35"/>
  <c r="BH674" i="35"/>
  <c r="AY675" i="35"/>
  <c r="AZ675" i="35"/>
  <c r="BC675" i="35"/>
  <c r="BD675" i="35"/>
  <c r="BG675" i="35"/>
  <c r="BH675" i="35"/>
  <c r="AY676" i="35"/>
  <c r="AZ676" i="35"/>
  <c r="BC676" i="35"/>
  <c r="BD676" i="35"/>
  <c r="BG676" i="35"/>
  <c r="BH676" i="35"/>
  <c r="AY677" i="35"/>
  <c r="AZ677" i="35"/>
  <c r="BC677" i="35"/>
  <c r="BD677" i="35"/>
  <c r="BG677" i="35"/>
  <c r="BH677" i="35"/>
  <c r="AY678" i="35"/>
  <c r="AZ678" i="35"/>
  <c r="BC678" i="35"/>
  <c r="BD678" i="35"/>
  <c r="BG678" i="35"/>
  <c r="BH678" i="35"/>
  <c r="AY679" i="35"/>
  <c r="AZ679" i="35"/>
  <c r="BC679" i="35"/>
  <c r="BD679" i="35"/>
  <c r="BG679" i="35"/>
  <c r="BH679" i="35"/>
  <c r="AY680" i="35"/>
  <c r="AZ680" i="35"/>
  <c r="BC680" i="35"/>
  <c r="BD680" i="35"/>
  <c r="BG680" i="35"/>
  <c r="BH680" i="35"/>
  <c r="AY681" i="35"/>
  <c r="AZ681" i="35"/>
  <c r="BC681" i="35"/>
  <c r="BD681" i="35"/>
  <c r="BG681" i="35"/>
  <c r="BH681" i="35"/>
  <c r="AY682" i="35"/>
  <c r="AZ682" i="35"/>
  <c r="BC682" i="35"/>
  <c r="BD682" i="35"/>
  <c r="BG682" i="35"/>
  <c r="BH682" i="35"/>
  <c r="AY683" i="35"/>
  <c r="AZ683" i="35"/>
  <c r="BC683" i="35"/>
  <c r="BD683" i="35"/>
  <c r="BG683" i="35"/>
  <c r="BH683" i="35"/>
  <c r="AY684" i="35"/>
  <c r="AZ684" i="35"/>
  <c r="BC684" i="35"/>
  <c r="BD684" i="35"/>
  <c r="BG684" i="35"/>
  <c r="BH684" i="35"/>
  <c r="AY685" i="35"/>
  <c r="AZ685" i="35"/>
  <c r="BC685" i="35"/>
  <c r="BD685" i="35"/>
  <c r="BG685" i="35"/>
  <c r="BH685" i="35"/>
  <c r="AY686" i="35"/>
  <c r="AZ686" i="35"/>
  <c r="BC686" i="35"/>
  <c r="BD686" i="35"/>
  <c r="BG686" i="35"/>
  <c r="BH686" i="35"/>
  <c r="AY687" i="35"/>
  <c r="AZ687" i="35"/>
  <c r="BC687" i="35"/>
  <c r="BD687" i="35"/>
  <c r="BG687" i="35"/>
  <c r="BH687" i="35"/>
  <c r="AY688" i="35"/>
  <c r="AZ688" i="35"/>
  <c r="BC688" i="35"/>
  <c r="BD688" i="35"/>
  <c r="BG688" i="35"/>
  <c r="BH688" i="35"/>
  <c r="AY689" i="35"/>
  <c r="AZ689" i="35"/>
  <c r="BC689" i="35"/>
  <c r="BD689" i="35"/>
  <c r="BG689" i="35"/>
  <c r="BH689" i="35"/>
  <c r="AY690" i="35"/>
  <c r="AZ690" i="35"/>
  <c r="BC690" i="35"/>
  <c r="BD690" i="35"/>
  <c r="BG690" i="35"/>
  <c r="BH690" i="35"/>
  <c r="AY691" i="35"/>
  <c r="AZ691" i="35"/>
  <c r="BC691" i="35"/>
  <c r="BD691" i="35"/>
  <c r="BG691" i="35"/>
  <c r="BH691" i="35"/>
  <c r="AY692" i="35"/>
  <c r="AZ692" i="35"/>
  <c r="BC692" i="35"/>
  <c r="BD692" i="35"/>
  <c r="BG692" i="35"/>
  <c r="BH692" i="35"/>
  <c r="AY693" i="35"/>
  <c r="AZ693" i="35"/>
  <c r="BC693" i="35"/>
  <c r="BD693" i="35"/>
  <c r="BG693" i="35"/>
  <c r="BH693" i="35"/>
  <c r="AY694" i="35"/>
  <c r="AZ694" i="35"/>
  <c r="BC694" i="35"/>
  <c r="BD694" i="35"/>
  <c r="BG694" i="35"/>
  <c r="BH694" i="35"/>
  <c r="AY695" i="35"/>
  <c r="AZ695" i="35"/>
  <c r="BC695" i="35"/>
  <c r="BD695" i="35"/>
  <c r="BG695" i="35"/>
  <c r="BH695" i="35"/>
  <c r="AY696" i="35"/>
  <c r="AZ696" i="35"/>
  <c r="BC696" i="35"/>
  <c r="BD696" i="35"/>
  <c r="BG696" i="35"/>
  <c r="BH696" i="35"/>
  <c r="AY697" i="35"/>
  <c r="AZ697" i="35"/>
  <c r="BC697" i="35"/>
  <c r="BD697" i="35"/>
  <c r="BG697" i="35"/>
  <c r="BH697" i="35"/>
  <c r="AY698" i="35"/>
  <c r="AZ698" i="35"/>
  <c r="BC698" i="35"/>
  <c r="BD698" i="35"/>
  <c r="BG698" i="35"/>
  <c r="BH698" i="35"/>
  <c r="AY699" i="35"/>
  <c r="AZ699" i="35"/>
  <c r="BC699" i="35"/>
  <c r="BD699" i="35"/>
  <c r="BG699" i="35"/>
  <c r="BH699" i="35"/>
  <c r="AY700" i="35"/>
  <c r="AZ700" i="35"/>
  <c r="BC700" i="35"/>
  <c r="BD700" i="35"/>
  <c r="BG700" i="35"/>
  <c r="BH700" i="35"/>
  <c r="AY701" i="35"/>
  <c r="AZ701" i="35"/>
  <c r="BC701" i="35"/>
  <c r="BD701" i="35"/>
  <c r="BG701" i="35"/>
  <c r="BH701" i="35"/>
  <c r="AY702" i="35"/>
  <c r="AZ702" i="35"/>
  <c r="BC702" i="35"/>
  <c r="BD702" i="35"/>
  <c r="BG702" i="35"/>
  <c r="BH702" i="35"/>
  <c r="AY703" i="35"/>
  <c r="AZ703" i="35"/>
  <c r="BC703" i="35"/>
  <c r="BD703" i="35"/>
  <c r="BG703" i="35"/>
  <c r="BH703" i="35"/>
  <c r="AY704" i="35"/>
  <c r="AZ704" i="35"/>
  <c r="BC704" i="35"/>
  <c r="BD704" i="35"/>
  <c r="BG704" i="35"/>
  <c r="BH704" i="35"/>
  <c r="AY705" i="35"/>
  <c r="AZ705" i="35"/>
  <c r="BC705" i="35"/>
  <c r="BD705" i="35"/>
  <c r="BG705" i="35"/>
  <c r="BH705" i="35"/>
  <c r="AY706" i="35"/>
  <c r="AZ706" i="35"/>
  <c r="BC706" i="35"/>
  <c r="BD706" i="35"/>
  <c r="BG706" i="35"/>
  <c r="BH706" i="35"/>
  <c r="AY707" i="35"/>
  <c r="AZ707" i="35"/>
  <c r="BC707" i="35"/>
  <c r="BD707" i="35"/>
  <c r="BG707" i="35"/>
  <c r="BH707" i="35"/>
  <c r="AY708" i="35"/>
  <c r="AZ708" i="35"/>
  <c r="BC708" i="35"/>
  <c r="BD708" i="35"/>
  <c r="BG708" i="35"/>
  <c r="BH708" i="35"/>
  <c r="AY709" i="35"/>
  <c r="AZ709" i="35"/>
  <c r="BC709" i="35"/>
  <c r="BD709" i="35"/>
  <c r="BG709" i="35"/>
  <c r="BH709" i="35"/>
  <c r="AY710" i="35"/>
  <c r="AZ710" i="35"/>
  <c r="BC710" i="35"/>
  <c r="BD710" i="35"/>
  <c r="BG710" i="35"/>
  <c r="BH710" i="35"/>
  <c r="AY711" i="35"/>
  <c r="AZ711" i="35"/>
  <c r="BC711" i="35"/>
  <c r="BD711" i="35"/>
  <c r="BG711" i="35"/>
  <c r="BH711" i="35"/>
  <c r="AY712" i="35"/>
  <c r="AZ712" i="35"/>
  <c r="BC712" i="35"/>
  <c r="BD712" i="35"/>
  <c r="BG712" i="35"/>
  <c r="BH712" i="35"/>
  <c r="AY713" i="35"/>
  <c r="AZ713" i="35"/>
  <c r="BC713" i="35"/>
  <c r="BD713" i="35"/>
  <c r="BG713" i="35"/>
  <c r="BH713" i="35"/>
  <c r="AY714" i="35"/>
  <c r="AZ714" i="35"/>
  <c r="BC714" i="35"/>
  <c r="BD714" i="35"/>
  <c r="BG714" i="35"/>
  <c r="BH714" i="35"/>
  <c r="AY715" i="35"/>
  <c r="AZ715" i="35"/>
  <c r="BC715" i="35"/>
  <c r="BD715" i="35"/>
  <c r="BG715" i="35"/>
  <c r="BH715" i="35"/>
  <c r="AY716" i="35"/>
  <c r="AZ716" i="35"/>
  <c r="BC716" i="35"/>
  <c r="BD716" i="35"/>
  <c r="BG716" i="35"/>
  <c r="BH716" i="35"/>
  <c r="AY717" i="35"/>
  <c r="AZ717" i="35"/>
  <c r="BC717" i="35"/>
  <c r="BD717" i="35"/>
  <c r="BG717" i="35"/>
  <c r="BH717" i="35"/>
  <c r="AY718" i="35"/>
  <c r="AZ718" i="35"/>
  <c r="BC718" i="35"/>
  <c r="BD718" i="35"/>
  <c r="BG718" i="35"/>
  <c r="BH718" i="35"/>
  <c r="AY719" i="35"/>
  <c r="AZ719" i="35"/>
  <c r="BC719" i="35"/>
  <c r="BD719" i="35"/>
  <c r="BG719" i="35"/>
  <c r="BH719" i="35"/>
  <c r="AY720" i="35"/>
  <c r="AZ720" i="35"/>
  <c r="BC720" i="35"/>
  <c r="BD720" i="35"/>
  <c r="BG720" i="35"/>
  <c r="BH720" i="35"/>
  <c r="AY721" i="35"/>
  <c r="AZ721" i="35"/>
  <c r="BC721" i="35"/>
  <c r="BD721" i="35"/>
  <c r="BG721" i="35"/>
  <c r="BH721" i="35"/>
  <c r="AY722" i="35"/>
  <c r="AZ722" i="35"/>
  <c r="BC722" i="35"/>
  <c r="BD722" i="35"/>
  <c r="BG722" i="35"/>
  <c r="BH722" i="35"/>
  <c r="AY723" i="35"/>
  <c r="AZ723" i="35"/>
  <c r="BC723" i="35"/>
  <c r="BD723" i="35"/>
  <c r="BG723" i="35"/>
  <c r="BH723" i="35"/>
  <c r="AY724" i="35"/>
  <c r="AZ724" i="35"/>
  <c r="BC724" i="35"/>
  <c r="BD724" i="35"/>
  <c r="BG724" i="35"/>
  <c r="BH724" i="35"/>
  <c r="AY725" i="35"/>
  <c r="AZ725" i="35"/>
  <c r="BC725" i="35"/>
  <c r="BD725" i="35"/>
  <c r="BG725" i="35"/>
  <c r="BH725" i="35"/>
  <c r="AY726" i="35"/>
  <c r="AZ726" i="35"/>
  <c r="BC726" i="35"/>
  <c r="BD726" i="35"/>
  <c r="BG726" i="35"/>
  <c r="BH726" i="35"/>
  <c r="AY727" i="35"/>
  <c r="AZ727" i="35"/>
  <c r="BC727" i="35"/>
  <c r="BD727" i="35"/>
  <c r="BG727" i="35"/>
  <c r="BH727" i="35"/>
  <c r="AY728" i="35"/>
  <c r="AZ728" i="35"/>
  <c r="BC728" i="35"/>
  <c r="BD728" i="35"/>
  <c r="BG728" i="35"/>
  <c r="BH728" i="35"/>
  <c r="AY729" i="35"/>
  <c r="AZ729" i="35"/>
  <c r="BC729" i="35"/>
  <c r="BD729" i="35"/>
  <c r="BG729" i="35"/>
  <c r="BH729" i="35"/>
  <c r="AY730" i="35"/>
  <c r="AZ730" i="35"/>
  <c r="BC730" i="35"/>
  <c r="BD730" i="35"/>
  <c r="BG730" i="35"/>
  <c r="BH730" i="35"/>
  <c r="AY731" i="35"/>
  <c r="AZ731" i="35"/>
  <c r="BC731" i="35"/>
  <c r="BD731" i="35"/>
  <c r="BG731" i="35"/>
  <c r="BH731" i="35"/>
  <c r="AY732" i="35"/>
  <c r="AZ732" i="35"/>
  <c r="BC732" i="35"/>
  <c r="BD732" i="35"/>
  <c r="BG732" i="35"/>
  <c r="BH732" i="35"/>
  <c r="AY733" i="35"/>
  <c r="AZ733" i="35"/>
  <c r="BC733" i="35"/>
  <c r="BD733" i="35"/>
  <c r="BG733" i="35"/>
  <c r="BH733" i="35"/>
  <c r="AY734" i="35"/>
  <c r="AZ734" i="35"/>
  <c r="BC734" i="35"/>
  <c r="BD734" i="35"/>
  <c r="BG734" i="35"/>
  <c r="BH734" i="35"/>
  <c r="AY735" i="35"/>
  <c r="AZ735" i="35"/>
  <c r="BC735" i="35"/>
  <c r="BD735" i="35"/>
  <c r="BG735" i="35"/>
  <c r="BH735" i="35"/>
  <c r="AY736" i="35"/>
  <c r="AZ736" i="35"/>
  <c r="BC736" i="35"/>
  <c r="BD736" i="35"/>
  <c r="BG736" i="35"/>
  <c r="BH736" i="35"/>
  <c r="AY737" i="35"/>
  <c r="AZ737" i="35"/>
  <c r="BC737" i="35"/>
  <c r="BD737" i="35"/>
  <c r="BG737" i="35"/>
  <c r="BH737" i="35"/>
  <c r="AY738" i="35"/>
  <c r="AZ738" i="35"/>
  <c r="BC738" i="35"/>
  <c r="BD738" i="35"/>
  <c r="BG738" i="35"/>
  <c r="BH738" i="35"/>
  <c r="AY739" i="35"/>
  <c r="AZ739" i="35"/>
  <c r="BC739" i="35"/>
  <c r="BD739" i="35"/>
  <c r="BG739" i="35"/>
  <c r="BH739" i="35"/>
  <c r="AY740" i="35"/>
  <c r="AZ740" i="35"/>
  <c r="BC740" i="35"/>
  <c r="BD740" i="35"/>
  <c r="BG740" i="35"/>
  <c r="BH740" i="35"/>
  <c r="AY741" i="35"/>
  <c r="AZ741" i="35"/>
  <c r="BC741" i="35"/>
  <c r="BD741" i="35"/>
  <c r="BG741" i="35"/>
  <c r="BH741" i="35"/>
  <c r="AY742" i="35"/>
  <c r="AZ742" i="35"/>
  <c r="BC742" i="35"/>
  <c r="BD742" i="35"/>
  <c r="BG742" i="35"/>
  <c r="BH742" i="35"/>
  <c r="AY743" i="35"/>
  <c r="AZ743" i="35"/>
  <c r="BC743" i="35"/>
  <c r="BD743" i="35"/>
  <c r="BG743" i="35"/>
  <c r="BH743" i="35"/>
  <c r="AY744" i="35"/>
  <c r="AZ744" i="35"/>
  <c r="BC744" i="35"/>
  <c r="BD744" i="35"/>
  <c r="BG744" i="35"/>
  <c r="BH744" i="35"/>
  <c r="AY745" i="35"/>
  <c r="AZ745" i="35"/>
  <c r="BC745" i="35"/>
  <c r="BD745" i="35"/>
  <c r="BG745" i="35"/>
  <c r="BH745" i="35"/>
  <c r="AY746" i="35"/>
  <c r="AZ746" i="35"/>
  <c r="BC746" i="35"/>
  <c r="BD746" i="35"/>
  <c r="BG746" i="35"/>
  <c r="BH746" i="35"/>
  <c r="AY747" i="35"/>
  <c r="AZ747" i="35"/>
  <c r="BC747" i="35"/>
  <c r="BD747" i="35"/>
  <c r="BG747" i="35"/>
  <c r="BH747" i="35"/>
  <c r="AY748" i="35"/>
  <c r="AZ748" i="35"/>
  <c r="BC748" i="35"/>
  <c r="BD748" i="35"/>
  <c r="BG748" i="35"/>
  <c r="BH748" i="35"/>
  <c r="AY749" i="35"/>
  <c r="AZ749" i="35"/>
  <c r="BC749" i="35"/>
  <c r="BD749" i="35"/>
  <c r="BG749" i="35"/>
  <c r="BH749" i="35"/>
  <c r="AY750" i="35"/>
  <c r="AZ750" i="35"/>
  <c r="BC750" i="35"/>
  <c r="BD750" i="35"/>
  <c r="BG750" i="35"/>
  <c r="BH750" i="35"/>
  <c r="AY751" i="35"/>
  <c r="AZ751" i="35"/>
  <c r="BC751" i="35"/>
  <c r="BD751" i="35"/>
  <c r="BG751" i="35"/>
  <c r="BH751" i="35"/>
  <c r="AY752" i="35"/>
  <c r="AZ752" i="35"/>
  <c r="BC752" i="35"/>
  <c r="BD752" i="35"/>
  <c r="BG752" i="35"/>
  <c r="BH752" i="35"/>
  <c r="AY753" i="35"/>
  <c r="AZ753" i="35"/>
  <c r="BC753" i="35"/>
  <c r="BD753" i="35"/>
  <c r="BG753" i="35"/>
  <c r="BH753" i="35"/>
  <c r="AY754" i="35"/>
  <c r="AZ754" i="35"/>
  <c r="BC754" i="35"/>
  <c r="BD754" i="35"/>
  <c r="BG754" i="35"/>
  <c r="BH754" i="35"/>
  <c r="AY755" i="35"/>
  <c r="AZ755" i="35"/>
  <c r="BC755" i="35"/>
  <c r="BD755" i="35"/>
  <c r="BG755" i="35"/>
  <c r="BH755" i="35"/>
  <c r="AY756" i="35"/>
  <c r="AZ756" i="35"/>
  <c r="BC756" i="35"/>
  <c r="BD756" i="35"/>
  <c r="BG756" i="35"/>
  <c r="BH756" i="35"/>
  <c r="AY757" i="35"/>
  <c r="AZ757" i="35"/>
  <c r="BC757" i="35"/>
  <c r="BD757" i="35"/>
  <c r="BG757" i="35"/>
  <c r="BH757" i="35"/>
  <c r="AY758" i="35"/>
  <c r="AZ758" i="35"/>
  <c r="BC758" i="35"/>
  <c r="BD758" i="35"/>
  <c r="BG758" i="35"/>
  <c r="BH758" i="35"/>
  <c r="AY759" i="35"/>
  <c r="AZ759" i="35"/>
  <c r="BC759" i="35"/>
  <c r="BD759" i="35"/>
  <c r="BG759" i="35"/>
  <c r="BH759" i="35"/>
  <c r="AY760" i="35"/>
  <c r="AZ760" i="35"/>
  <c r="BC760" i="35"/>
  <c r="BD760" i="35"/>
  <c r="BG760" i="35"/>
  <c r="BH760" i="35"/>
  <c r="AY761" i="35"/>
  <c r="AZ761" i="35"/>
  <c r="BC761" i="35"/>
  <c r="BD761" i="35"/>
  <c r="BG761" i="35"/>
  <c r="BH761" i="35"/>
  <c r="AY762" i="35"/>
  <c r="AZ762" i="35"/>
  <c r="BC762" i="35"/>
  <c r="BD762" i="35"/>
  <c r="BG762" i="35"/>
  <c r="BH762" i="35"/>
  <c r="AY763" i="35"/>
  <c r="AZ763" i="35"/>
  <c r="BC763" i="35"/>
  <c r="BD763" i="35"/>
  <c r="BG763" i="35"/>
  <c r="BH763" i="35"/>
  <c r="AY764" i="35"/>
  <c r="AZ764" i="35"/>
  <c r="BC764" i="35"/>
  <c r="BD764" i="35"/>
  <c r="BG764" i="35"/>
  <c r="BH764" i="35"/>
  <c r="AY765" i="35"/>
  <c r="AZ765" i="35"/>
  <c r="BC765" i="35"/>
  <c r="BD765" i="35"/>
  <c r="BG765" i="35"/>
  <c r="BH765" i="35"/>
  <c r="AY766" i="35"/>
  <c r="AZ766" i="35"/>
  <c r="BC766" i="35"/>
  <c r="BD766" i="35"/>
  <c r="BG766" i="35"/>
  <c r="BH766" i="35"/>
  <c r="AY767" i="35"/>
  <c r="AZ767" i="35"/>
  <c r="BC767" i="35"/>
  <c r="BD767" i="35"/>
  <c r="BG767" i="35"/>
  <c r="BH767" i="35"/>
  <c r="AY768" i="35"/>
  <c r="AZ768" i="35"/>
  <c r="BC768" i="35"/>
  <c r="BD768" i="35"/>
  <c r="BG768" i="35"/>
  <c r="BH768" i="35"/>
  <c r="AY769" i="35"/>
  <c r="AZ769" i="35"/>
  <c r="BC769" i="35"/>
  <c r="BD769" i="35"/>
  <c r="BG769" i="35"/>
  <c r="BH769" i="35"/>
  <c r="AY770" i="35"/>
  <c r="AZ770" i="35"/>
  <c r="BC770" i="35"/>
  <c r="BD770" i="35"/>
  <c r="BG770" i="35"/>
  <c r="BH770" i="35"/>
  <c r="AY771" i="35"/>
  <c r="AZ771" i="35"/>
  <c r="BC771" i="35"/>
  <c r="BD771" i="35"/>
  <c r="BG771" i="35"/>
  <c r="BH771" i="35"/>
  <c r="AY772" i="35"/>
  <c r="AZ772" i="35"/>
  <c r="BC772" i="35"/>
  <c r="BD772" i="35"/>
  <c r="BG772" i="35"/>
  <c r="BH772" i="35"/>
  <c r="AY773" i="35"/>
  <c r="AZ773" i="35"/>
  <c r="BC773" i="35"/>
  <c r="BD773" i="35"/>
  <c r="BG773" i="35"/>
  <c r="BH773" i="35"/>
  <c r="AY774" i="35"/>
  <c r="AZ774" i="35"/>
  <c r="BC774" i="35"/>
  <c r="BD774" i="35"/>
  <c r="BG774" i="35"/>
  <c r="BH774" i="35"/>
  <c r="AY775" i="35"/>
  <c r="AZ775" i="35"/>
  <c r="BC775" i="35"/>
  <c r="BD775" i="35"/>
  <c r="BG775" i="35"/>
  <c r="BH775" i="35"/>
  <c r="AY776" i="35"/>
  <c r="AZ776" i="35"/>
  <c r="BC776" i="35"/>
  <c r="BD776" i="35"/>
  <c r="BG776" i="35"/>
  <c r="BH776" i="35"/>
  <c r="AY777" i="35"/>
  <c r="AZ777" i="35"/>
  <c r="BC777" i="35"/>
  <c r="BD777" i="35"/>
  <c r="BG777" i="35"/>
  <c r="BH777" i="35"/>
  <c r="AY778" i="35"/>
  <c r="AZ778" i="35"/>
  <c r="BC778" i="35"/>
  <c r="BD778" i="35"/>
  <c r="BG778" i="35"/>
  <c r="BH778" i="35"/>
  <c r="AY779" i="35"/>
  <c r="AZ779" i="35"/>
  <c r="BC779" i="35"/>
  <c r="BD779" i="35"/>
  <c r="BG779" i="35"/>
  <c r="BH779" i="35"/>
  <c r="AY780" i="35"/>
  <c r="AZ780" i="35"/>
  <c r="BC780" i="35"/>
  <c r="BD780" i="35"/>
  <c r="BG780" i="35"/>
  <c r="BH780" i="35"/>
  <c r="AY781" i="35"/>
  <c r="AZ781" i="35"/>
  <c r="BC781" i="35"/>
  <c r="BD781" i="35"/>
  <c r="BG781" i="35"/>
  <c r="BH781" i="35"/>
  <c r="AY782" i="35"/>
  <c r="AZ782" i="35"/>
  <c r="BC782" i="35"/>
  <c r="BD782" i="35"/>
  <c r="BG782" i="35"/>
  <c r="BH782" i="35"/>
  <c r="AY783" i="35"/>
  <c r="AZ783" i="35"/>
  <c r="BC783" i="35"/>
  <c r="BD783" i="35"/>
  <c r="BG783" i="35"/>
  <c r="BH783" i="35"/>
  <c r="AY784" i="35"/>
  <c r="AZ784" i="35"/>
  <c r="BC784" i="35"/>
  <c r="BD784" i="35"/>
  <c r="BG784" i="35"/>
  <c r="BH784" i="35"/>
  <c r="AY785" i="35"/>
  <c r="AZ785" i="35"/>
  <c r="BC785" i="35"/>
  <c r="BD785" i="35"/>
  <c r="BG785" i="35"/>
  <c r="BH785" i="35"/>
  <c r="AY786" i="35"/>
  <c r="AZ786" i="35"/>
  <c r="BC786" i="35"/>
  <c r="BD786" i="35"/>
  <c r="BG786" i="35"/>
  <c r="BH786" i="35"/>
  <c r="AY787" i="35"/>
  <c r="AZ787" i="35"/>
  <c r="BC787" i="35"/>
  <c r="BD787" i="35"/>
  <c r="BG787" i="35"/>
  <c r="BH787" i="35"/>
  <c r="AY788" i="35"/>
  <c r="AZ788" i="35"/>
  <c r="BC788" i="35"/>
  <c r="BD788" i="35"/>
  <c r="BG788" i="35"/>
  <c r="BH788" i="35"/>
  <c r="AY789" i="35"/>
  <c r="AZ789" i="35"/>
  <c r="BC789" i="35"/>
  <c r="BD789" i="35"/>
  <c r="BG789" i="35"/>
  <c r="BH789" i="35"/>
  <c r="AY790" i="35"/>
  <c r="AZ790" i="35"/>
  <c r="BC790" i="35"/>
  <c r="BD790" i="35"/>
  <c r="BG790" i="35"/>
  <c r="BH790" i="35"/>
  <c r="AY791" i="35"/>
  <c r="AZ791" i="35"/>
  <c r="BC791" i="35"/>
  <c r="BD791" i="35"/>
  <c r="BG791" i="35"/>
  <c r="BH791" i="35"/>
  <c r="AY792" i="35"/>
  <c r="AZ792" i="35"/>
  <c r="BC792" i="35"/>
  <c r="BD792" i="35"/>
  <c r="BG792" i="35"/>
  <c r="BH792" i="35"/>
  <c r="AY793" i="35"/>
  <c r="AZ793" i="35"/>
  <c r="BC793" i="35"/>
  <c r="BD793" i="35"/>
  <c r="BG793" i="35"/>
  <c r="BH793" i="35"/>
  <c r="AY794" i="35"/>
  <c r="AZ794" i="35"/>
  <c r="BC794" i="35"/>
  <c r="BD794" i="35"/>
  <c r="BG794" i="35"/>
  <c r="BH794" i="35"/>
  <c r="AY795" i="35"/>
  <c r="AZ795" i="35"/>
  <c r="BC795" i="35"/>
  <c r="BD795" i="35"/>
  <c r="BG795" i="35"/>
  <c r="BH795" i="35"/>
  <c r="AY796" i="35"/>
  <c r="AZ796" i="35"/>
  <c r="BC796" i="35"/>
  <c r="BD796" i="35"/>
  <c r="BG796" i="35"/>
  <c r="BH796" i="35"/>
  <c r="AY797" i="35"/>
  <c r="AZ797" i="35"/>
  <c r="BC797" i="35"/>
  <c r="BD797" i="35"/>
  <c r="BG797" i="35"/>
  <c r="BH797" i="35"/>
  <c r="AY798" i="35"/>
  <c r="AZ798" i="35"/>
  <c r="BC798" i="35"/>
  <c r="BD798" i="35"/>
  <c r="BG798" i="35"/>
  <c r="BH798" i="35"/>
  <c r="AY799" i="35"/>
  <c r="AZ799" i="35"/>
  <c r="BC799" i="35"/>
  <c r="BD799" i="35"/>
  <c r="BG799" i="35"/>
  <c r="BH799" i="35"/>
  <c r="AY800" i="35"/>
  <c r="AZ800" i="35"/>
  <c r="BC800" i="35"/>
  <c r="BD800" i="35"/>
  <c r="BG800" i="35"/>
  <c r="BH800" i="35"/>
  <c r="AY801" i="35"/>
  <c r="AZ801" i="35"/>
  <c r="BC801" i="35"/>
  <c r="BD801" i="35"/>
  <c r="BG801" i="35"/>
  <c r="BH801" i="35"/>
  <c r="AY802" i="35"/>
  <c r="AZ802" i="35"/>
  <c r="BC802" i="35"/>
  <c r="BD802" i="35"/>
  <c r="BG802" i="35"/>
  <c r="BH802" i="35"/>
  <c r="AY803" i="35"/>
  <c r="AZ803" i="35"/>
  <c r="BC803" i="35"/>
  <c r="BD803" i="35"/>
  <c r="BG803" i="35"/>
  <c r="BH803" i="35"/>
  <c r="AY804" i="35"/>
  <c r="AZ804" i="35"/>
  <c r="BC804" i="35"/>
  <c r="BD804" i="35"/>
  <c r="BG804" i="35"/>
  <c r="BH804" i="35"/>
  <c r="AY805" i="35"/>
  <c r="AZ805" i="35"/>
  <c r="BC805" i="35"/>
  <c r="BD805" i="35"/>
  <c r="BG805" i="35"/>
  <c r="BH805" i="35"/>
  <c r="AY806" i="35"/>
  <c r="AZ806" i="35"/>
  <c r="BC806" i="35"/>
  <c r="BD806" i="35"/>
  <c r="BG806" i="35"/>
  <c r="BH806" i="35"/>
  <c r="AY807" i="35"/>
  <c r="AZ807" i="35"/>
  <c r="BC807" i="35"/>
  <c r="BD807" i="35"/>
  <c r="BG807" i="35"/>
  <c r="BH807" i="35"/>
  <c r="AY808" i="35"/>
  <c r="AZ808" i="35"/>
  <c r="BC808" i="35"/>
  <c r="BD808" i="35"/>
  <c r="BG808" i="35"/>
  <c r="BH808" i="35"/>
  <c r="AY809" i="35"/>
  <c r="AZ809" i="35"/>
  <c r="BC809" i="35"/>
  <c r="BD809" i="35"/>
  <c r="BG809" i="35"/>
  <c r="BH809" i="35"/>
  <c r="AY810" i="35"/>
  <c r="AZ810" i="35"/>
  <c r="BC810" i="35"/>
  <c r="BD810" i="35"/>
  <c r="BG810" i="35"/>
  <c r="BH810" i="35"/>
  <c r="AY811" i="35"/>
  <c r="AZ811" i="35"/>
  <c r="BC811" i="35"/>
  <c r="BD811" i="35"/>
  <c r="BG811" i="35"/>
  <c r="BH811" i="35"/>
  <c r="AY812" i="35"/>
  <c r="AZ812" i="35"/>
  <c r="BC812" i="35"/>
  <c r="BD812" i="35"/>
  <c r="BG812" i="35"/>
  <c r="BH812" i="35"/>
  <c r="AY813" i="35"/>
  <c r="AZ813" i="35"/>
  <c r="BC813" i="35"/>
  <c r="BD813" i="35"/>
  <c r="BG813" i="35"/>
  <c r="BH813" i="35"/>
  <c r="AY814" i="35"/>
  <c r="AZ814" i="35"/>
  <c r="BC814" i="35"/>
  <c r="BD814" i="35"/>
  <c r="BG814" i="35"/>
  <c r="BH814" i="35"/>
  <c r="AY815" i="35"/>
  <c r="AZ815" i="35"/>
  <c r="BC815" i="35"/>
  <c r="BD815" i="35"/>
  <c r="BG815" i="35"/>
  <c r="BH815" i="35"/>
  <c r="AY816" i="35"/>
  <c r="AZ816" i="35"/>
  <c r="BC816" i="35"/>
  <c r="BD816" i="35"/>
  <c r="BG816" i="35"/>
  <c r="BH816" i="35"/>
  <c r="AY817" i="35"/>
  <c r="AZ817" i="35"/>
  <c r="BC817" i="35"/>
  <c r="BD817" i="35"/>
  <c r="BG817" i="35"/>
  <c r="BH817" i="35"/>
  <c r="AY818" i="35"/>
  <c r="AZ818" i="35"/>
  <c r="BC818" i="35"/>
  <c r="BD818" i="35"/>
  <c r="BG818" i="35"/>
  <c r="BH818" i="35"/>
  <c r="AY819" i="35"/>
  <c r="AZ819" i="35"/>
  <c r="BC819" i="35"/>
  <c r="BD819" i="35"/>
  <c r="BG819" i="35"/>
  <c r="BH819" i="35"/>
  <c r="AY820" i="35"/>
  <c r="AZ820" i="35"/>
  <c r="BC820" i="35"/>
  <c r="BD820" i="35"/>
  <c r="BG820" i="35"/>
  <c r="BH820" i="35"/>
  <c r="AY821" i="35"/>
  <c r="AZ821" i="35"/>
  <c r="BC821" i="35"/>
  <c r="BD821" i="35"/>
  <c r="BG821" i="35"/>
  <c r="BH821" i="35"/>
  <c r="AY822" i="35"/>
  <c r="AZ822" i="35"/>
  <c r="BC822" i="35"/>
  <c r="BD822" i="35"/>
  <c r="BG822" i="35"/>
  <c r="BH822" i="35"/>
  <c r="AY823" i="35"/>
  <c r="AZ823" i="35"/>
  <c r="BC823" i="35"/>
  <c r="BD823" i="35"/>
  <c r="BG823" i="35"/>
  <c r="BH823" i="35"/>
  <c r="AY824" i="35"/>
  <c r="AZ824" i="35"/>
  <c r="BC824" i="35"/>
  <c r="BD824" i="35"/>
  <c r="BG824" i="35"/>
  <c r="BH824" i="35"/>
  <c r="AY825" i="35"/>
  <c r="AZ825" i="35"/>
  <c r="BC825" i="35"/>
  <c r="BD825" i="35"/>
  <c r="BG825" i="35"/>
  <c r="BH825" i="35"/>
  <c r="AY826" i="35"/>
  <c r="AZ826" i="35"/>
  <c r="BC826" i="35"/>
  <c r="BD826" i="35"/>
  <c r="BG826" i="35"/>
  <c r="BH826" i="35"/>
  <c r="AY827" i="35"/>
  <c r="AZ827" i="35"/>
  <c r="BC827" i="35"/>
  <c r="BD827" i="35"/>
  <c r="BG827" i="35"/>
  <c r="BH827" i="35"/>
  <c r="AY828" i="35"/>
  <c r="AZ828" i="35"/>
  <c r="BC828" i="35"/>
  <c r="BD828" i="35"/>
  <c r="BG828" i="35"/>
  <c r="BH828" i="35"/>
  <c r="AY829" i="35"/>
  <c r="AZ829" i="35"/>
  <c r="BC829" i="35"/>
  <c r="BD829" i="35"/>
  <c r="BG829" i="35"/>
  <c r="BH829" i="35"/>
  <c r="AY830" i="35"/>
  <c r="AZ830" i="35"/>
  <c r="BC830" i="35"/>
  <c r="BD830" i="35"/>
  <c r="BG830" i="35"/>
  <c r="BH830" i="35"/>
  <c r="AY831" i="35"/>
  <c r="AZ831" i="35"/>
  <c r="BC831" i="35"/>
  <c r="BD831" i="35"/>
  <c r="BG831" i="35"/>
  <c r="BH831" i="35"/>
  <c r="AY832" i="35"/>
  <c r="AZ832" i="35"/>
  <c r="BC832" i="35"/>
  <c r="BD832" i="35"/>
  <c r="BG832" i="35"/>
  <c r="BH832" i="35"/>
  <c r="AY833" i="35"/>
  <c r="AZ833" i="35"/>
  <c r="BC833" i="35"/>
  <c r="BD833" i="35"/>
  <c r="BG833" i="35"/>
  <c r="BH833" i="35"/>
  <c r="AY834" i="35"/>
  <c r="AZ834" i="35"/>
  <c r="BC834" i="35"/>
  <c r="BD834" i="35"/>
  <c r="BG834" i="35"/>
  <c r="BH834" i="35"/>
  <c r="AY835" i="35"/>
  <c r="AZ835" i="35"/>
  <c r="BC835" i="35"/>
  <c r="BD835" i="35"/>
  <c r="BG835" i="35"/>
  <c r="BH835" i="35"/>
  <c r="AY836" i="35"/>
  <c r="AZ836" i="35"/>
  <c r="BC836" i="35"/>
  <c r="BD836" i="35"/>
  <c r="BG836" i="35"/>
  <c r="BH836" i="35"/>
  <c r="AY837" i="35"/>
  <c r="AZ837" i="35"/>
  <c r="BC837" i="35"/>
  <c r="BD837" i="35"/>
  <c r="BG837" i="35"/>
  <c r="BH837" i="35"/>
  <c r="AY838" i="35"/>
  <c r="AZ838" i="35"/>
  <c r="BC838" i="35"/>
  <c r="BD838" i="35"/>
  <c r="BG838" i="35"/>
  <c r="BH838" i="35"/>
  <c r="AY839" i="35"/>
  <c r="AZ839" i="35"/>
  <c r="BC839" i="35"/>
  <c r="BD839" i="35"/>
  <c r="BG839" i="35"/>
  <c r="BH839" i="35"/>
  <c r="AY840" i="35"/>
  <c r="AZ840" i="35"/>
  <c r="BC840" i="35"/>
  <c r="BD840" i="35"/>
  <c r="BG840" i="35"/>
  <c r="BH840" i="35"/>
  <c r="AY841" i="35"/>
  <c r="AZ841" i="35"/>
  <c r="BC841" i="35"/>
  <c r="BD841" i="35"/>
  <c r="BG841" i="35"/>
  <c r="BH841" i="35"/>
  <c r="AY842" i="35"/>
  <c r="AZ842" i="35"/>
  <c r="BC842" i="35"/>
  <c r="BD842" i="35"/>
  <c r="BG842" i="35"/>
  <c r="BH842" i="35"/>
  <c r="AY843" i="35"/>
  <c r="AZ843" i="35"/>
  <c r="BC843" i="35"/>
  <c r="BD843" i="35"/>
  <c r="BG843" i="35"/>
  <c r="BH843" i="35"/>
  <c r="AY844" i="35"/>
  <c r="AZ844" i="35"/>
  <c r="BC844" i="35"/>
  <c r="BD844" i="35"/>
  <c r="BG844" i="35"/>
  <c r="BH844" i="35"/>
  <c r="AY845" i="35"/>
  <c r="AZ845" i="35"/>
  <c r="BC845" i="35"/>
  <c r="BD845" i="35"/>
  <c r="BG845" i="35"/>
  <c r="BH845" i="35"/>
  <c r="AY846" i="35"/>
  <c r="AZ846" i="35"/>
  <c r="BC846" i="35"/>
  <c r="BD846" i="35"/>
  <c r="BG846" i="35"/>
  <c r="BH846" i="35"/>
  <c r="AY847" i="35"/>
  <c r="AZ847" i="35"/>
  <c r="BC847" i="35"/>
  <c r="BD847" i="35"/>
  <c r="BG847" i="35"/>
  <c r="BH847" i="35"/>
  <c r="AY848" i="35"/>
  <c r="AZ848" i="35"/>
  <c r="BC848" i="35"/>
  <c r="BD848" i="35"/>
  <c r="BG848" i="35"/>
  <c r="BH848" i="35"/>
  <c r="AY849" i="35"/>
  <c r="AZ849" i="35"/>
  <c r="BC849" i="35"/>
  <c r="BD849" i="35"/>
  <c r="BG849" i="35"/>
  <c r="BH849" i="35"/>
  <c r="AY850" i="35"/>
  <c r="AZ850" i="35"/>
  <c r="BC850" i="35"/>
  <c r="BD850" i="35"/>
  <c r="BG850" i="35"/>
  <c r="BH850" i="35"/>
  <c r="AY851" i="35"/>
  <c r="AZ851" i="35"/>
  <c r="BC851" i="35"/>
  <c r="BD851" i="35"/>
  <c r="BG851" i="35"/>
  <c r="BH851" i="35"/>
  <c r="AY852" i="35"/>
  <c r="AZ852" i="35"/>
  <c r="BC852" i="35"/>
  <c r="BD852" i="35"/>
  <c r="BG852" i="35"/>
  <c r="BH852" i="35"/>
  <c r="AY853" i="35"/>
  <c r="AZ853" i="35"/>
  <c r="BC853" i="35"/>
  <c r="BD853" i="35"/>
  <c r="BG853" i="35"/>
  <c r="BH853" i="35"/>
  <c r="AY854" i="35"/>
  <c r="AZ854" i="35"/>
  <c r="BC854" i="35"/>
  <c r="BD854" i="35"/>
  <c r="BG854" i="35"/>
  <c r="BH854" i="35"/>
  <c r="AY855" i="35"/>
  <c r="AZ855" i="35"/>
  <c r="BC855" i="35"/>
  <c r="BD855" i="35"/>
  <c r="BG855" i="35"/>
  <c r="BH855" i="35"/>
  <c r="AY856" i="35"/>
  <c r="AZ856" i="35"/>
  <c r="BC856" i="35"/>
  <c r="BD856" i="35"/>
  <c r="BG856" i="35"/>
  <c r="BH856" i="35"/>
  <c r="AY857" i="35"/>
  <c r="AZ857" i="35"/>
  <c r="BC857" i="35"/>
  <c r="BD857" i="35"/>
  <c r="BG857" i="35"/>
  <c r="BH857" i="35"/>
  <c r="AY858" i="35"/>
  <c r="AZ858" i="35"/>
  <c r="BC858" i="35"/>
  <c r="BD858" i="35"/>
  <c r="BG858" i="35"/>
  <c r="BH858" i="35"/>
  <c r="AY859" i="35"/>
  <c r="AZ859" i="35"/>
  <c r="BC859" i="35"/>
  <c r="BD859" i="35"/>
  <c r="BG859" i="35"/>
  <c r="BH859" i="35"/>
  <c r="AY860" i="35"/>
  <c r="AZ860" i="35"/>
  <c r="BC860" i="35"/>
  <c r="BD860" i="35"/>
  <c r="BG860" i="35"/>
  <c r="BH860" i="35"/>
  <c r="AY861" i="35"/>
  <c r="AZ861" i="35"/>
  <c r="BC861" i="35"/>
  <c r="BD861" i="35"/>
  <c r="BG861" i="35"/>
  <c r="BH861" i="35"/>
  <c r="AY862" i="35"/>
  <c r="AZ862" i="35"/>
  <c r="BC862" i="35"/>
  <c r="BD862" i="35"/>
  <c r="BG862" i="35"/>
  <c r="BH862" i="35"/>
  <c r="AY863" i="35"/>
  <c r="AZ863" i="35"/>
  <c r="BC863" i="35"/>
  <c r="BD863" i="35"/>
  <c r="BG863" i="35"/>
  <c r="BH863" i="35"/>
  <c r="AY864" i="35"/>
  <c r="AZ864" i="35"/>
  <c r="BC864" i="35"/>
  <c r="BD864" i="35"/>
  <c r="BG864" i="35"/>
  <c r="BH864" i="35"/>
  <c r="AY865" i="35"/>
  <c r="AZ865" i="35"/>
  <c r="BC865" i="35"/>
  <c r="BD865" i="35"/>
  <c r="BG865" i="35"/>
  <c r="BH865" i="35"/>
  <c r="AY866" i="35"/>
  <c r="AZ866" i="35"/>
  <c r="BC866" i="35"/>
  <c r="BD866" i="35"/>
  <c r="BG866" i="35"/>
  <c r="BH866" i="35"/>
  <c r="AY867" i="35"/>
  <c r="AZ867" i="35"/>
  <c r="BC867" i="35"/>
  <c r="BD867" i="35"/>
  <c r="BG867" i="35"/>
  <c r="BH867" i="35"/>
  <c r="AY868" i="35"/>
  <c r="AZ868" i="35"/>
  <c r="BC868" i="35"/>
  <c r="BD868" i="35"/>
  <c r="BG868" i="35"/>
  <c r="BH868" i="35"/>
  <c r="AY869" i="35"/>
  <c r="AZ869" i="35"/>
  <c r="BC869" i="35"/>
  <c r="BD869" i="35"/>
  <c r="BG869" i="35"/>
  <c r="BH869" i="35"/>
  <c r="AY870" i="35"/>
  <c r="AZ870" i="35"/>
  <c r="BC870" i="35"/>
  <c r="BD870" i="35"/>
  <c r="BG870" i="35"/>
  <c r="BH870" i="35"/>
  <c r="AY871" i="35"/>
  <c r="AZ871" i="35"/>
  <c r="BC871" i="35"/>
  <c r="BD871" i="35"/>
  <c r="BG871" i="35"/>
  <c r="BH871" i="35"/>
  <c r="AY872" i="35"/>
  <c r="AZ872" i="35"/>
  <c r="BC872" i="35"/>
  <c r="BD872" i="35"/>
  <c r="BG872" i="35"/>
  <c r="BH872" i="35"/>
  <c r="AY873" i="35"/>
  <c r="AZ873" i="35"/>
  <c r="BC873" i="35"/>
  <c r="BD873" i="35"/>
  <c r="BG873" i="35"/>
  <c r="BH873" i="35"/>
  <c r="AY874" i="35"/>
  <c r="AZ874" i="35"/>
  <c r="BC874" i="35"/>
  <c r="BD874" i="35"/>
  <c r="BG874" i="35"/>
  <c r="BH874" i="35"/>
  <c r="AY875" i="35"/>
  <c r="AZ875" i="35"/>
  <c r="BC875" i="35"/>
  <c r="BD875" i="35"/>
  <c r="BG875" i="35"/>
  <c r="BH875" i="35"/>
  <c r="AY876" i="35"/>
  <c r="AZ876" i="35"/>
  <c r="BC876" i="35"/>
  <c r="BD876" i="35"/>
  <c r="BG876" i="35"/>
  <c r="BH876" i="35"/>
  <c r="AY877" i="35"/>
  <c r="AZ877" i="35"/>
  <c r="BC877" i="35"/>
  <c r="BD877" i="35"/>
  <c r="BG877" i="35"/>
  <c r="BH877" i="35"/>
  <c r="AY878" i="35"/>
  <c r="AZ878" i="35"/>
  <c r="BC878" i="35"/>
  <c r="BD878" i="35"/>
  <c r="BG878" i="35"/>
  <c r="BH878" i="35"/>
  <c r="AY879" i="35"/>
  <c r="AZ879" i="35"/>
  <c r="BC879" i="35"/>
  <c r="BD879" i="35"/>
  <c r="BG879" i="35"/>
  <c r="BH879" i="35"/>
  <c r="AY880" i="35"/>
  <c r="AZ880" i="35"/>
  <c r="BC880" i="35"/>
  <c r="BD880" i="35"/>
  <c r="BG880" i="35"/>
  <c r="BH880" i="35"/>
  <c r="AY881" i="35"/>
  <c r="AZ881" i="35"/>
  <c r="BC881" i="35"/>
  <c r="BD881" i="35"/>
  <c r="BG881" i="35"/>
  <c r="BH881" i="35"/>
  <c r="AY882" i="35"/>
  <c r="AZ882" i="35"/>
  <c r="BC882" i="35"/>
  <c r="BD882" i="35"/>
  <c r="BG882" i="35"/>
  <c r="BH882" i="35"/>
  <c r="AY883" i="35"/>
  <c r="AZ883" i="35"/>
  <c r="BC883" i="35"/>
  <c r="BD883" i="35"/>
  <c r="BG883" i="35"/>
  <c r="BH883" i="35"/>
  <c r="AY884" i="35"/>
  <c r="AZ884" i="35"/>
  <c r="BC884" i="35"/>
  <c r="BD884" i="35"/>
  <c r="BG884" i="35"/>
  <c r="BH884" i="35"/>
  <c r="AY885" i="35"/>
  <c r="AZ885" i="35"/>
  <c r="BC885" i="35"/>
  <c r="BD885" i="35"/>
  <c r="BG885" i="35"/>
  <c r="BH885" i="35"/>
  <c r="AY886" i="35"/>
  <c r="AZ886" i="35"/>
  <c r="BC886" i="35"/>
  <c r="BD886" i="35"/>
  <c r="BG886" i="35"/>
  <c r="BH886" i="35"/>
  <c r="AY887" i="35"/>
  <c r="AZ887" i="35"/>
  <c r="BC887" i="35"/>
  <c r="BD887" i="35"/>
  <c r="BG887" i="35"/>
  <c r="BH887" i="35"/>
  <c r="AY888" i="35"/>
  <c r="AZ888" i="35"/>
  <c r="BC888" i="35"/>
  <c r="BD888" i="35"/>
  <c r="BG888" i="35"/>
  <c r="BH888" i="35"/>
  <c r="AY889" i="35"/>
  <c r="AZ889" i="35"/>
  <c r="BC889" i="35"/>
  <c r="BD889" i="35"/>
  <c r="BG889" i="35"/>
  <c r="BH889" i="35"/>
  <c r="AY890" i="35"/>
  <c r="AZ890" i="35"/>
  <c r="BC890" i="35"/>
  <c r="BD890" i="35"/>
  <c r="BG890" i="35"/>
  <c r="BH890" i="35"/>
  <c r="AY891" i="35"/>
  <c r="AZ891" i="35"/>
  <c r="BC891" i="35"/>
  <c r="BD891" i="35"/>
  <c r="BG891" i="35"/>
  <c r="BH891" i="35"/>
  <c r="AY892" i="35"/>
  <c r="AZ892" i="35"/>
  <c r="BC892" i="35"/>
  <c r="BD892" i="35"/>
  <c r="BG892" i="35"/>
  <c r="BH892" i="35"/>
  <c r="AY893" i="35"/>
  <c r="AZ893" i="35"/>
  <c r="BC893" i="35"/>
  <c r="BD893" i="35"/>
  <c r="BG893" i="35"/>
  <c r="BH893" i="35"/>
  <c r="AY894" i="35"/>
  <c r="AZ894" i="35"/>
  <c r="BC894" i="35"/>
  <c r="BD894" i="35"/>
  <c r="BG894" i="35"/>
  <c r="BH894" i="35"/>
  <c r="AY895" i="35"/>
  <c r="AZ895" i="35"/>
  <c r="BC895" i="35"/>
  <c r="BD895" i="35"/>
  <c r="BG895" i="35"/>
  <c r="BH895" i="35"/>
  <c r="AY896" i="35"/>
  <c r="AZ896" i="35"/>
  <c r="BC896" i="35"/>
  <c r="BD896" i="35"/>
  <c r="BG896" i="35"/>
  <c r="BH896" i="35"/>
  <c r="AY897" i="35"/>
  <c r="AZ897" i="35"/>
  <c r="BC897" i="35"/>
  <c r="BD897" i="35"/>
  <c r="BG897" i="35"/>
  <c r="BH897" i="35"/>
  <c r="AY898" i="35"/>
  <c r="AZ898" i="35"/>
  <c r="BC898" i="35"/>
  <c r="BD898" i="35"/>
  <c r="BG898" i="35"/>
  <c r="BH898" i="35"/>
  <c r="AY899" i="35"/>
  <c r="AZ899" i="35"/>
  <c r="BC899" i="35"/>
  <c r="BD899" i="35"/>
  <c r="BG899" i="35"/>
  <c r="BH899" i="35"/>
  <c r="AY900" i="35"/>
  <c r="AZ900" i="35"/>
  <c r="BC900" i="35"/>
  <c r="BD900" i="35"/>
  <c r="BG900" i="35"/>
  <c r="BH900" i="35"/>
  <c r="AY901" i="35"/>
  <c r="AZ901" i="35"/>
  <c r="BC901" i="35"/>
  <c r="BD901" i="35"/>
  <c r="BG901" i="35"/>
  <c r="BH901" i="35"/>
  <c r="AY902" i="35"/>
  <c r="AZ902" i="35"/>
  <c r="BC902" i="35"/>
  <c r="BD902" i="35"/>
  <c r="BG902" i="35"/>
  <c r="BH902" i="35"/>
  <c r="AY903" i="35"/>
  <c r="AZ903" i="35"/>
  <c r="BC903" i="35"/>
  <c r="BD903" i="35"/>
  <c r="BG903" i="35"/>
  <c r="BH903" i="35"/>
  <c r="AY904" i="35"/>
  <c r="AZ904" i="35"/>
  <c r="BC904" i="35"/>
  <c r="BD904" i="35"/>
  <c r="BG904" i="35"/>
  <c r="BH904" i="35"/>
  <c r="AY905" i="35"/>
  <c r="AZ905" i="35"/>
  <c r="BC905" i="35"/>
  <c r="BD905" i="35"/>
  <c r="BG905" i="35"/>
  <c r="BH905" i="35"/>
  <c r="AY906" i="35"/>
  <c r="AZ906" i="35"/>
  <c r="BC906" i="35"/>
  <c r="BD906" i="35"/>
  <c r="BG906" i="35"/>
  <c r="BH906" i="35"/>
  <c r="AY907" i="35"/>
  <c r="AZ907" i="35"/>
  <c r="BC907" i="35"/>
  <c r="BD907" i="35"/>
  <c r="BG907" i="35"/>
  <c r="BH907" i="35"/>
  <c r="AY908" i="35"/>
  <c r="AZ908" i="35"/>
  <c r="BC908" i="35"/>
  <c r="BD908" i="35"/>
  <c r="BG908" i="35"/>
  <c r="BH908" i="35"/>
  <c r="AY909" i="35"/>
  <c r="AZ909" i="35"/>
  <c r="BC909" i="35"/>
  <c r="BD909" i="35"/>
  <c r="BG909" i="35"/>
  <c r="BH909" i="35"/>
  <c r="AY910" i="35"/>
  <c r="AZ910" i="35"/>
  <c r="BC910" i="35"/>
  <c r="BD910" i="35"/>
  <c r="BG910" i="35"/>
  <c r="BH910" i="35"/>
  <c r="AY911" i="35"/>
  <c r="AZ911" i="35"/>
  <c r="BC911" i="35"/>
  <c r="BD911" i="35"/>
  <c r="BG911" i="35"/>
  <c r="BH911" i="35"/>
  <c r="AY912" i="35"/>
  <c r="AZ912" i="35"/>
  <c r="BC912" i="35"/>
  <c r="BD912" i="35"/>
  <c r="BG912" i="35"/>
  <c r="BH912" i="35"/>
  <c r="AY913" i="35"/>
  <c r="AZ913" i="35"/>
  <c r="BC913" i="35"/>
  <c r="BD913" i="35"/>
  <c r="BG913" i="35"/>
  <c r="BH913" i="35"/>
  <c r="AY914" i="35"/>
  <c r="AZ914" i="35"/>
  <c r="BC914" i="35"/>
  <c r="BD914" i="35"/>
  <c r="BG914" i="35"/>
  <c r="BH914" i="35"/>
  <c r="AY915" i="35"/>
  <c r="AZ915" i="35"/>
  <c r="BC915" i="35"/>
  <c r="BD915" i="35"/>
  <c r="BG915" i="35"/>
  <c r="BH915" i="35"/>
  <c r="AY916" i="35"/>
  <c r="AZ916" i="35"/>
  <c r="BC916" i="35"/>
  <c r="BD916" i="35"/>
  <c r="BG916" i="35"/>
  <c r="BH916" i="35"/>
  <c r="AY917" i="35"/>
  <c r="AZ917" i="35"/>
  <c r="BC917" i="35"/>
  <c r="BD917" i="35"/>
  <c r="BG917" i="35"/>
  <c r="BH917" i="35"/>
  <c r="AY918" i="35"/>
  <c r="AZ918" i="35"/>
  <c r="BC918" i="35"/>
  <c r="BD918" i="35"/>
  <c r="BG918" i="35"/>
  <c r="BH918" i="35"/>
  <c r="AY919" i="35"/>
  <c r="AZ919" i="35"/>
  <c r="BC919" i="35"/>
  <c r="BD919" i="35"/>
  <c r="BG919" i="35"/>
  <c r="BH919" i="35"/>
  <c r="AY920" i="35"/>
  <c r="AZ920" i="35"/>
  <c r="BC920" i="35"/>
  <c r="BD920" i="35"/>
  <c r="BG920" i="35"/>
  <c r="BH920" i="35"/>
  <c r="AY921" i="35"/>
  <c r="AZ921" i="35"/>
  <c r="BC921" i="35"/>
  <c r="BD921" i="35"/>
  <c r="BG921" i="35"/>
  <c r="BH921" i="35"/>
  <c r="AY922" i="35"/>
  <c r="AZ922" i="35"/>
  <c r="BC922" i="35"/>
  <c r="BD922" i="35"/>
  <c r="BG922" i="35"/>
  <c r="BH922" i="35"/>
  <c r="AY923" i="35"/>
  <c r="AZ923" i="35"/>
  <c r="BC923" i="35"/>
  <c r="BD923" i="35"/>
  <c r="BG923" i="35"/>
  <c r="BH923" i="35"/>
  <c r="AY924" i="35"/>
  <c r="AZ924" i="35"/>
  <c r="BC924" i="35"/>
  <c r="BD924" i="35"/>
  <c r="BG924" i="35"/>
  <c r="BH924" i="35"/>
  <c r="AY925" i="35"/>
  <c r="AZ925" i="35"/>
  <c r="BC925" i="35"/>
  <c r="BD925" i="35"/>
  <c r="BG925" i="35"/>
  <c r="BH925" i="35"/>
  <c r="AY926" i="35"/>
  <c r="AZ926" i="35"/>
  <c r="BC926" i="35"/>
  <c r="BD926" i="35"/>
  <c r="BG926" i="35"/>
  <c r="BH926" i="35"/>
  <c r="AY927" i="35"/>
  <c r="AZ927" i="35"/>
  <c r="BC927" i="35"/>
  <c r="BD927" i="35"/>
  <c r="BG927" i="35"/>
  <c r="BH927" i="35"/>
  <c r="AY928" i="35"/>
  <c r="AZ928" i="35"/>
  <c r="BC928" i="35"/>
  <c r="BD928" i="35"/>
  <c r="BG928" i="35"/>
  <c r="BH928" i="35"/>
  <c r="AY929" i="35"/>
  <c r="AZ929" i="35"/>
  <c r="BC929" i="35"/>
  <c r="BD929" i="35"/>
  <c r="BG929" i="35"/>
  <c r="BH929" i="35"/>
  <c r="AY930" i="35"/>
  <c r="AZ930" i="35"/>
  <c r="BC930" i="35"/>
  <c r="BD930" i="35"/>
  <c r="BG930" i="35"/>
  <c r="BH930" i="35"/>
  <c r="AY931" i="35"/>
  <c r="AZ931" i="35"/>
  <c r="BC931" i="35"/>
  <c r="BD931" i="35"/>
  <c r="BG931" i="35"/>
  <c r="BH931" i="35"/>
  <c r="AY932" i="35"/>
  <c r="AZ932" i="35"/>
  <c r="BC932" i="35"/>
  <c r="BD932" i="35"/>
  <c r="BG932" i="35"/>
  <c r="BH932" i="35"/>
  <c r="AY933" i="35"/>
  <c r="AZ933" i="35"/>
  <c r="BC933" i="35"/>
  <c r="BD933" i="35"/>
  <c r="BG933" i="35"/>
  <c r="BH933" i="35"/>
  <c r="AY934" i="35"/>
  <c r="AZ934" i="35"/>
  <c r="BC934" i="35"/>
  <c r="BD934" i="35"/>
  <c r="BG934" i="35"/>
  <c r="BH934" i="35"/>
  <c r="AY935" i="35"/>
  <c r="AZ935" i="35"/>
  <c r="BC935" i="35"/>
  <c r="BD935" i="35"/>
  <c r="BG935" i="35"/>
  <c r="BH935" i="35"/>
  <c r="AY936" i="35"/>
  <c r="AZ936" i="35"/>
  <c r="BC936" i="35"/>
  <c r="BD936" i="35"/>
  <c r="BG936" i="35"/>
  <c r="BH936" i="35"/>
  <c r="AY937" i="35"/>
  <c r="AZ937" i="35"/>
  <c r="BC937" i="35"/>
  <c r="BD937" i="35"/>
  <c r="BG937" i="35"/>
  <c r="BH937" i="35"/>
  <c r="AY938" i="35"/>
  <c r="AZ938" i="35"/>
  <c r="BC938" i="35"/>
  <c r="BD938" i="35"/>
  <c r="BG938" i="35"/>
  <c r="BH938" i="35"/>
  <c r="AY939" i="35"/>
  <c r="AZ939" i="35"/>
  <c r="BC939" i="35"/>
  <c r="BD939" i="35"/>
  <c r="BG939" i="35"/>
  <c r="BH939" i="35"/>
  <c r="AY940" i="35"/>
  <c r="AZ940" i="35"/>
  <c r="BC940" i="35"/>
  <c r="BD940" i="35"/>
  <c r="BG940" i="35"/>
  <c r="BH940" i="35"/>
  <c r="AY941" i="35"/>
  <c r="AZ941" i="35"/>
  <c r="BC941" i="35"/>
  <c r="BD941" i="35"/>
  <c r="BG941" i="35"/>
  <c r="BH941" i="35"/>
  <c r="AY942" i="35"/>
  <c r="AZ942" i="35"/>
  <c r="BC942" i="35"/>
  <c r="BD942" i="35"/>
  <c r="BG942" i="35"/>
  <c r="BH942" i="35"/>
  <c r="AY943" i="35"/>
  <c r="AZ943" i="35"/>
  <c r="BC943" i="35"/>
  <c r="BD943" i="35"/>
  <c r="BG943" i="35"/>
  <c r="BH943" i="35"/>
  <c r="AY944" i="35"/>
  <c r="AZ944" i="35"/>
  <c r="BC944" i="35"/>
  <c r="BD944" i="35"/>
  <c r="BG944" i="35"/>
  <c r="BH944" i="35"/>
  <c r="AY945" i="35"/>
  <c r="AZ945" i="35"/>
  <c r="BC945" i="35"/>
  <c r="BD945" i="35"/>
  <c r="BG945" i="35"/>
  <c r="BH945" i="35"/>
  <c r="AY946" i="35"/>
  <c r="AZ946" i="35"/>
  <c r="BC946" i="35"/>
  <c r="BD946" i="35"/>
  <c r="BG946" i="35"/>
  <c r="BH946" i="35"/>
  <c r="AY947" i="35"/>
  <c r="AZ947" i="35"/>
  <c r="BC947" i="35"/>
  <c r="BD947" i="35"/>
  <c r="BG947" i="35"/>
  <c r="BH947" i="35"/>
  <c r="AY948" i="35"/>
  <c r="AZ948" i="35"/>
  <c r="BC948" i="35"/>
  <c r="BD948" i="35"/>
  <c r="BG948" i="35"/>
  <c r="BH948" i="35"/>
  <c r="AY949" i="35"/>
  <c r="AZ949" i="35"/>
  <c r="BC949" i="35"/>
  <c r="BD949" i="35"/>
  <c r="BG949" i="35"/>
  <c r="BH949" i="35"/>
  <c r="AY950" i="35"/>
  <c r="AZ950" i="35"/>
  <c r="BC950" i="35"/>
  <c r="BD950" i="35"/>
  <c r="BG950" i="35"/>
  <c r="BH950" i="35"/>
  <c r="AY951" i="35"/>
  <c r="AZ951" i="35"/>
  <c r="BC951" i="35"/>
  <c r="BD951" i="35"/>
  <c r="BG951" i="35"/>
  <c r="BH951" i="35"/>
  <c r="AY952" i="35"/>
  <c r="AZ952" i="35"/>
  <c r="BC952" i="35"/>
  <c r="BD952" i="35"/>
  <c r="BG952" i="35"/>
  <c r="BH952" i="35"/>
  <c r="AY953" i="35"/>
  <c r="AZ953" i="35"/>
  <c r="BC953" i="35"/>
  <c r="BD953" i="35"/>
  <c r="BG953" i="35"/>
  <c r="BH953" i="35"/>
  <c r="AY954" i="35"/>
  <c r="AZ954" i="35"/>
  <c r="BC954" i="35"/>
  <c r="BD954" i="35"/>
  <c r="BG954" i="35"/>
  <c r="BH954" i="35"/>
  <c r="AY955" i="35"/>
  <c r="AZ955" i="35"/>
  <c r="BC955" i="35"/>
  <c r="BD955" i="35"/>
  <c r="BG955" i="35"/>
  <c r="BH955" i="35"/>
  <c r="AY956" i="35"/>
  <c r="AZ956" i="35"/>
  <c r="BC956" i="35"/>
  <c r="BD956" i="35"/>
  <c r="BG956" i="35"/>
  <c r="BH956" i="35"/>
  <c r="AY957" i="35"/>
  <c r="AZ957" i="35"/>
  <c r="BC957" i="35"/>
  <c r="BD957" i="35"/>
  <c r="BG957" i="35"/>
  <c r="BH957" i="35"/>
  <c r="AY958" i="35"/>
  <c r="AZ958" i="35"/>
  <c r="BC958" i="35"/>
  <c r="BD958" i="35"/>
  <c r="BG958" i="35"/>
  <c r="BH958" i="35"/>
  <c r="AY959" i="35"/>
  <c r="AZ959" i="35"/>
  <c r="BC959" i="35"/>
  <c r="BD959" i="35"/>
  <c r="BG959" i="35"/>
  <c r="BH959" i="35"/>
  <c r="AY960" i="35"/>
  <c r="AZ960" i="35"/>
  <c r="BC960" i="35"/>
  <c r="BD960" i="35"/>
  <c r="BG960" i="35"/>
  <c r="BH960" i="35"/>
  <c r="AY961" i="35"/>
  <c r="AZ961" i="35"/>
  <c r="BC961" i="35"/>
  <c r="BD961" i="35"/>
  <c r="BG961" i="35"/>
  <c r="BH961" i="35"/>
  <c r="AY962" i="35"/>
  <c r="AZ962" i="35"/>
  <c r="BC962" i="35"/>
  <c r="BD962" i="35"/>
  <c r="BG962" i="35"/>
  <c r="BH962" i="35"/>
  <c r="AY963" i="35"/>
  <c r="AZ963" i="35"/>
  <c r="BC963" i="35"/>
  <c r="BD963" i="35"/>
  <c r="BG963" i="35"/>
  <c r="BH963" i="35"/>
  <c r="AY964" i="35"/>
  <c r="AZ964" i="35"/>
  <c r="BC964" i="35"/>
  <c r="BD964" i="35"/>
  <c r="BG964" i="35"/>
  <c r="BH964" i="35"/>
  <c r="AY965" i="35"/>
  <c r="AZ965" i="35"/>
  <c r="BC965" i="35"/>
  <c r="BD965" i="35"/>
  <c r="BG965" i="35"/>
  <c r="BH965" i="35"/>
  <c r="AY966" i="35"/>
  <c r="AZ966" i="35"/>
  <c r="BC966" i="35"/>
  <c r="BD966" i="35"/>
  <c r="BG966" i="35"/>
  <c r="BH966" i="35"/>
  <c r="AY967" i="35"/>
  <c r="AZ967" i="35"/>
  <c r="BC967" i="35"/>
  <c r="BD967" i="35"/>
  <c r="BG967" i="35"/>
  <c r="BH967" i="35"/>
  <c r="AY968" i="35"/>
  <c r="AZ968" i="35"/>
  <c r="BC968" i="35"/>
  <c r="BD968" i="35"/>
  <c r="BG968" i="35"/>
  <c r="BH968" i="35"/>
  <c r="AY969" i="35"/>
  <c r="AZ969" i="35"/>
  <c r="BC969" i="35"/>
  <c r="BD969" i="35"/>
  <c r="BG969" i="35"/>
  <c r="BH969" i="35"/>
  <c r="AY970" i="35"/>
  <c r="AZ970" i="35"/>
  <c r="BC970" i="35"/>
  <c r="BD970" i="35"/>
  <c r="BG970" i="35"/>
  <c r="BH970" i="35"/>
  <c r="AY971" i="35"/>
  <c r="AZ971" i="35"/>
  <c r="BC971" i="35"/>
  <c r="BD971" i="35"/>
  <c r="BG971" i="35"/>
  <c r="BH971" i="35"/>
  <c r="AY972" i="35"/>
  <c r="AZ972" i="35"/>
  <c r="BC972" i="35"/>
  <c r="BD972" i="35"/>
  <c r="BG972" i="35"/>
  <c r="BH972" i="35"/>
  <c r="AY973" i="35"/>
  <c r="AZ973" i="35"/>
  <c r="BC973" i="35"/>
  <c r="BD973" i="35"/>
  <c r="BG973" i="35"/>
  <c r="BH973" i="35"/>
  <c r="AY974" i="35"/>
  <c r="AZ974" i="35"/>
  <c r="BC974" i="35"/>
  <c r="BD974" i="35"/>
  <c r="BG974" i="35"/>
  <c r="BH974" i="35"/>
  <c r="AY975" i="35"/>
  <c r="AZ975" i="35"/>
  <c r="BC975" i="35"/>
  <c r="BD975" i="35"/>
  <c r="BG975" i="35"/>
  <c r="BH975" i="35"/>
  <c r="AY976" i="35"/>
  <c r="AZ976" i="35"/>
  <c r="BC976" i="35"/>
  <c r="BD976" i="35"/>
  <c r="BG976" i="35"/>
  <c r="BH976" i="35"/>
  <c r="AY977" i="35"/>
  <c r="AZ977" i="35"/>
  <c r="BC977" i="35"/>
  <c r="BD977" i="35"/>
  <c r="BG977" i="35"/>
  <c r="BH977" i="35"/>
  <c r="AY978" i="35"/>
  <c r="AZ978" i="35"/>
  <c r="BC978" i="35"/>
  <c r="BD978" i="35"/>
  <c r="BG978" i="35"/>
  <c r="BH978" i="35"/>
  <c r="AY979" i="35"/>
  <c r="AZ979" i="35"/>
  <c r="BC979" i="35"/>
  <c r="BD979" i="35"/>
  <c r="BG979" i="35"/>
  <c r="BH979" i="35"/>
  <c r="AY980" i="35"/>
  <c r="AZ980" i="35"/>
  <c r="BC980" i="35"/>
  <c r="BD980" i="35"/>
  <c r="BG980" i="35"/>
  <c r="BH980" i="35"/>
  <c r="AY981" i="35"/>
  <c r="AZ981" i="35"/>
  <c r="BC981" i="35"/>
  <c r="BD981" i="35"/>
  <c r="BG981" i="35"/>
  <c r="BH981" i="35"/>
  <c r="AY982" i="35"/>
  <c r="AZ982" i="35"/>
  <c r="BC982" i="35"/>
  <c r="BD982" i="35"/>
  <c r="BG982" i="35"/>
  <c r="BH982" i="35"/>
  <c r="AY983" i="35"/>
  <c r="AZ983" i="35"/>
  <c r="BC983" i="35"/>
  <c r="BD983" i="35"/>
  <c r="BG983" i="35"/>
  <c r="BH983" i="35"/>
  <c r="AY984" i="35"/>
  <c r="AZ984" i="35"/>
  <c r="BC984" i="35"/>
  <c r="BD984" i="35"/>
  <c r="BG984" i="35"/>
  <c r="BH984" i="35"/>
  <c r="AY985" i="35"/>
  <c r="AZ985" i="35"/>
  <c r="BC985" i="35"/>
  <c r="BD985" i="35"/>
  <c r="BG985" i="35"/>
  <c r="BH985" i="35"/>
  <c r="AY986" i="35"/>
  <c r="AZ986" i="35"/>
  <c r="BC986" i="35"/>
  <c r="BD986" i="35"/>
  <c r="BG986" i="35"/>
  <c r="BH986" i="35"/>
  <c r="AY987" i="35"/>
  <c r="AZ987" i="35"/>
  <c r="BC987" i="35"/>
  <c r="BD987" i="35"/>
  <c r="BG987" i="35"/>
  <c r="BH987" i="35"/>
  <c r="AY988" i="35"/>
  <c r="AZ988" i="35"/>
  <c r="BC988" i="35"/>
  <c r="BD988" i="35"/>
  <c r="BG988" i="35"/>
  <c r="BH988" i="35"/>
  <c r="AY989" i="35"/>
  <c r="AZ989" i="35"/>
  <c r="BC989" i="35"/>
  <c r="BD989" i="35"/>
  <c r="BG989" i="35"/>
  <c r="BH989" i="35"/>
  <c r="AY990" i="35"/>
  <c r="AZ990" i="35"/>
  <c r="BC990" i="35"/>
  <c r="BD990" i="35"/>
  <c r="BG990" i="35"/>
  <c r="BH990" i="35"/>
  <c r="AY991" i="35"/>
  <c r="AZ991" i="35"/>
  <c r="BC991" i="35"/>
  <c r="BD991" i="35"/>
  <c r="BG991" i="35"/>
  <c r="BH991" i="35"/>
  <c r="AY992" i="35"/>
  <c r="AZ992" i="35"/>
  <c r="BC992" i="35"/>
  <c r="BD992" i="35"/>
  <c r="BG992" i="35"/>
  <c r="BH992" i="35"/>
  <c r="AY993" i="35"/>
  <c r="AZ993" i="35"/>
  <c r="BC993" i="35"/>
  <c r="BD993" i="35"/>
  <c r="BG993" i="35"/>
  <c r="BH993" i="35"/>
  <c r="AY994" i="35"/>
  <c r="AZ994" i="35"/>
  <c r="BC994" i="35"/>
  <c r="BD994" i="35"/>
  <c r="BG994" i="35"/>
  <c r="BH994" i="35"/>
  <c r="AY995" i="35"/>
  <c r="AZ995" i="35"/>
  <c r="BC995" i="35"/>
  <c r="BD995" i="35"/>
  <c r="BG995" i="35"/>
  <c r="BH995" i="35"/>
  <c r="AY996" i="35"/>
  <c r="AZ996" i="35"/>
  <c r="BC996" i="35"/>
  <c r="BD996" i="35"/>
  <c r="BG996" i="35"/>
  <c r="BH996" i="35"/>
  <c r="AY997" i="35"/>
  <c r="AZ997" i="35"/>
  <c r="BC997" i="35"/>
  <c r="BD997" i="35"/>
  <c r="BG997" i="35"/>
  <c r="BH997" i="35"/>
  <c r="AY998" i="35"/>
  <c r="AZ998" i="35"/>
  <c r="BC998" i="35"/>
  <c r="BD998" i="35"/>
  <c r="BG998" i="35"/>
  <c r="BH998" i="35"/>
  <c r="AY999" i="35"/>
  <c r="AZ999" i="35"/>
  <c r="BC999" i="35"/>
  <c r="BD999" i="35"/>
  <c r="BG999" i="35"/>
  <c r="BH999" i="35"/>
  <c r="AY1000" i="35"/>
  <c r="AZ1000" i="35"/>
  <c r="BC1000" i="35"/>
  <c r="BD1000" i="35"/>
  <c r="BG1000" i="35"/>
  <c r="BH1000" i="35"/>
  <c r="AY1001" i="35"/>
  <c r="AZ1001" i="35"/>
  <c r="BC1001" i="35"/>
  <c r="BD1001" i="35"/>
  <c r="BG1001" i="35"/>
  <c r="BH1001" i="35"/>
  <c r="AY1002" i="35"/>
  <c r="AZ1002" i="35"/>
  <c r="BC1002" i="35"/>
  <c r="BD1002" i="35"/>
  <c r="BG1002" i="35"/>
  <c r="BH1002" i="35"/>
  <c r="AY1003" i="35"/>
  <c r="AZ1003" i="35"/>
  <c r="BC1003" i="35"/>
  <c r="BD1003" i="35"/>
  <c r="BG1003" i="35"/>
  <c r="BH1003" i="35"/>
  <c r="AY1004" i="35"/>
  <c r="AZ1004" i="35"/>
  <c r="BC1004" i="35"/>
  <c r="BD1004" i="35"/>
  <c r="BG1004" i="35"/>
  <c r="BH1004" i="35"/>
  <c r="AY1005" i="35"/>
  <c r="AZ1005" i="35"/>
  <c r="BC1005" i="35"/>
  <c r="BD1005" i="35"/>
  <c r="BG1005" i="35"/>
  <c r="BH1005" i="35"/>
  <c r="AY1006" i="35"/>
  <c r="AZ1006" i="35"/>
  <c r="BC1006" i="35"/>
  <c r="BD1006" i="35"/>
  <c r="BG1006" i="35"/>
  <c r="BH1006" i="35"/>
  <c r="AY1007" i="35"/>
  <c r="AZ1007" i="35"/>
  <c r="BC1007" i="35"/>
  <c r="BD1007" i="35"/>
  <c r="BG1007" i="35"/>
  <c r="BH1007" i="35"/>
  <c r="AY1008" i="35"/>
  <c r="AZ1008" i="35"/>
  <c r="BC1008" i="35"/>
  <c r="BD1008" i="35"/>
  <c r="BG1008" i="35"/>
  <c r="BH1008" i="35"/>
  <c r="AY1009" i="35"/>
  <c r="AZ1009" i="35"/>
  <c r="BC1009" i="35"/>
  <c r="BD1009" i="35"/>
  <c r="BG1009" i="35"/>
  <c r="BH1009" i="35"/>
  <c r="AY1010" i="35"/>
  <c r="AZ1010" i="35"/>
  <c r="BC1010" i="35"/>
  <c r="BD1010" i="35"/>
  <c r="BG1010" i="35"/>
  <c r="BH1010" i="35"/>
  <c r="AY1011" i="35"/>
  <c r="AZ1011" i="35"/>
  <c r="BC1011" i="35"/>
  <c r="BD1011" i="35"/>
  <c r="BG1011" i="35"/>
  <c r="BH1011" i="35"/>
  <c r="AY1012" i="35"/>
  <c r="AZ1012" i="35"/>
  <c r="BC1012" i="35"/>
  <c r="BD1012" i="35"/>
  <c r="BG1012" i="35"/>
  <c r="BH1012" i="35"/>
  <c r="AY1013" i="35"/>
  <c r="AZ1013" i="35"/>
  <c r="BC1013" i="35"/>
  <c r="BD1013" i="35"/>
  <c r="BG1013" i="35"/>
  <c r="BH1013" i="35"/>
  <c r="AY1014" i="35"/>
  <c r="AZ1014" i="35"/>
  <c r="BC1014" i="35"/>
  <c r="BD1014" i="35"/>
  <c r="BG1014" i="35"/>
  <c r="BH1014" i="35"/>
  <c r="AY1015" i="35"/>
  <c r="AZ1015" i="35"/>
  <c r="BC1015" i="35"/>
  <c r="BD1015" i="35"/>
  <c r="BG1015" i="35"/>
  <c r="BH1015" i="35"/>
  <c r="AY1016" i="35"/>
  <c r="AZ1016" i="35"/>
  <c r="BC1016" i="35"/>
  <c r="BD1016" i="35"/>
  <c r="BG1016" i="35"/>
  <c r="BH1016" i="35"/>
  <c r="AY1017" i="35"/>
  <c r="AZ1017" i="35"/>
  <c r="BC1017" i="35"/>
  <c r="BD1017" i="35"/>
  <c r="BG1017" i="35"/>
  <c r="BH1017" i="35"/>
  <c r="AY1018" i="35"/>
  <c r="AZ1018" i="35"/>
  <c r="BC1018" i="35"/>
  <c r="BD1018" i="35"/>
  <c r="BG1018" i="35"/>
  <c r="BH1018" i="35"/>
  <c r="AY1019" i="35"/>
  <c r="AZ1019" i="35"/>
  <c r="BC1019" i="35"/>
  <c r="BD1019" i="35"/>
  <c r="BG1019" i="35"/>
  <c r="BH1019" i="35"/>
  <c r="AY1020" i="35"/>
  <c r="AZ1020" i="35"/>
  <c r="BC1020" i="35"/>
  <c r="BD1020" i="35"/>
  <c r="BG1020" i="35"/>
  <c r="BH1020" i="35"/>
  <c r="AY1021" i="35"/>
  <c r="AZ1021" i="35"/>
  <c r="BC1021" i="35"/>
  <c r="BD1021" i="35"/>
  <c r="BG1021" i="35"/>
  <c r="BH1021" i="35"/>
  <c r="AY1022" i="35"/>
  <c r="AZ1022" i="35"/>
  <c r="BC1022" i="35"/>
  <c r="BD1022" i="35"/>
  <c r="BG1022" i="35"/>
  <c r="BH1022" i="35"/>
  <c r="AY1023" i="35"/>
  <c r="AZ1023" i="35"/>
  <c r="BC1023" i="35"/>
  <c r="BD1023" i="35"/>
  <c r="BG1023" i="35"/>
  <c r="BH1023" i="35"/>
  <c r="AY1024" i="35"/>
  <c r="AZ1024" i="35"/>
  <c r="BC1024" i="35"/>
  <c r="BD1024" i="35"/>
  <c r="BG1024" i="35"/>
  <c r="BH1024" i="35"/>
  <c r="AY1025" i="35"/>
  <c r="AZ1025" i="35"/>
  <c r="BC1025" i="35"/>
  <c r="BD1025" i="35"/>
  <c r="BG1025" i="35"/>
  <c r="BH1025" i="35"/>
  <c r="AY1026" i="35"/>
  <c r="AZ1026" i="35"/>
  <c r="BC1026" i="35"/>
  <c r="BD1026" i="35"/>
  <c r="BG1026" i="35"/>
  <c r="BH1026" i="35"/>
  <c r="AY1027" i="35"/>
  <c r="AZ1027" i="35"/>
  <c r="BC1027" i="35"/>
  <c r="BD1027" i="35"/>
  <c r="BG1027" i="35"/>
  <c r="BH1027" i="35"/>
  <c r="AY1028" i="35"/>
  <c r="AZ1028" i="35"/>
  <c r="BC1028" i="35"/>
  <c r="BD1028" i="35"/>
  <c r="BG1028" i="35"/>
  <c r="BH1028" i="35"/>
  <c r="AY1029" i="35"/>
  <c r="AZ1029" i="35"/>
  <c r="BC1029" i="35"/>
  <c r="BD1029" i="35"/>
  <c r="BG1029" i="35"/>
  <c r="BH1029" i="35"/>
  <c r="AY1030" i="35"/>
  <c r="AZ1030" i="35"/>
  <c r="BC1030" i="35"/>
  <c r="BD1030" i="35"/>
  <c r="BG1030" i="35"/>
  <c r="BH1030" i="35"/>
  <c r="AY1031" i="35"/>
  <c r="AZ1031" i="35"/>
  <c r="BC1031" i="35"/>
  <c r="BD1031" i="35"/>
  <c r="BG1031" i="35"/>
  <c r="BH1031" i="35"/>
  <c r="AY1032" i="35"/>
  <c r="AZ1032" i="35"/>
  <c r="BC1032" i="35"/>
  <c r="BD1032" i="35"/>
  <c r="BG1032" i="35"/>
  <c r="BH1032" i="35"/>
  <c r="AY1033" i="35"/>
  <c r="AZ1033" i="35"/>
  <c r="BC1033" i="35"/>
  <c r="BD1033" i="35"/>
  <c r="BG1033" i="35"/>
  <c r="BH1033" i="35"/>
  <c r="AY1034" i="35"/>
  <c r="AZ1034" i="35"/>
  <c r="BC1034" i="35"/>
  <c r="BD1034" i="35"/>
  <c r="BG1034" i="35"/>
  <c r="BH1034" i="35"/>
  <c r="AY1035" i="35"/>
  <c r="AZ1035" i="35"/>
  <c r="BC1035" i="35"/>
  <c r="BD1035" i="35"/>
  <c r="BG1035" i="35"/>
  <c r="BH1035" i="35"/>
  <c r="AY1036" i="35"/>
  <c r="AZ1036" i="35"/>
  <c r="BC1036" i="35"/>
  <c r="BD1036" i="35"/>
  <c r="BG1036" i="35"/>
  <c r="BH1036" i="35"/>
  <c r="AY1037" i="35"/>
  <c r="AZ1037" i="35"/>
  <c r="BC1037" i="35"/>
  <c r="BD1037" i="35"/>
  <c r="BG1037" i="35"/>
  <c r="BH1037" i="35"/>
  <c r="AY1038" i="35"/>
  <c r="AZ1038" i="35"/>
  <c r="BC1038" i="35"/>
  <c r="BD1038" i="35"/>
  <c r="BG1038" i="35"/>
  <c r="BH1038" i="35"/>
  <c r="AY1039" i="35"/>
  <c r="AZ1039" i="35"/>
  <c r="BC1039" i="35"/>
  <c r="BD1039" i="35"/>
  <c r="BG1039" i="35"/>
  <c r="BH1039" i="35"/>
  <c r="AY1040" i="35"/>
  <c r="AZ1040" i="35"/>
  <c r="BC1040" i="35"/>
  <c r="BD1040" i="35"/>
  <c r="BG1040" i="35"/>
  <c r="BH1040" i="35"/>
  <c r="AY1041" i="35"/>
  <c r="AZ1041" i="35"/>
  <c r="BC1041" i="35"/>
  <c r="BD1041" i="35"/>
  <c r="BG1041" i="35"/>
  <c r="BH1041" i="35"/>
  <c r="AY1042" i="35"/>
  <c r="AZ1042" i="35"/>
  <c r="BC1042" i="35"/>
  <c r="BD1042" i="35"/>
  <c r="BG1042" i="35"/>
  <c r="BH1042" i="35"/>
  <c r="AY1043" i="35"/>
  <c r="AZ1043" i="35"/>
  <c r="BC1043" i="35"/>
  <c r="BD1043" i="35"/>
  <c r="BG1043" i="35"/>
  <c r="BH1043" i="35"/>
  <c r="AY1044" i="35"/>
  <c r="AZ1044" i="35"/>
  <c r="BC1044" i="35"/>
  <c r="BD1044" i="35"/>
  <c r="BG1044" i="35"/>
  <c r="BH1044" i="35"/>
  <c r="AY1045" i="35"/>
  <c r="AZ1045" i="35"/>
  <c r="BC1045" i="35"/>
  <c r="BD1045" i="35"/>
  <c r="BG1045" i="35"/>
  <c r="BH1045" i="35"/>
  <c r="AY1046" i="35"/>
  <c r="AZ1046" i="35"/>
  <c r="BC1046" i="35"/>
  <c r="BD1046" i="35"/>
  <c r="BG1046" i="35"/>
  <c r="BH1046" i="35"/>
  <c r="AY1047" i="35"/>
  <c r="AZ1047" i="35"/>
  <c r="BC1047" i="35"/>
  <c r="BD1047" i="35"/>
  <c r="BG1047" i="35"/>
  <c r="BH1047" i="35"/>
  <c r="AY1048" i="35"/>
  <c r="AZ1048" i="35"/>
  <c r="BC1048" i="35"/>
  <c r="BD1048" i="35"/>
  <c r="BG1048" i="35"/>
  <c r="BH1048" i="35"/>
  <c r="AY1049" i="35"/>
  <c r="AZ1049" i="35"/>
  <c r="BC1049" i="35"/>
  <c r="BD1049" i="35"/>
  <c r="BG1049" i="35"/>
  <c r="BH1049" i="35"/>
  <c r="AY1050" i="35"/>
  <c r="AZ1050" i="35"/>
  <c r="BC1050" i="35"/>
  <c r="BD1050" i="35"/>
  <c r="BG1050" i="35"/>
  <c r="BH1050" i="35"/>
  <c r="AY1051" i="35"/>
  <c r="AZ1051" i="35"/>
  <c r="BC1051" i="35"/>
  <c r="BD1051" i="35"/>
  <c r="BG1051" i="35"/>
  <c r="BH1051" i="35"/>
  <c r="AY1052" i="35"/>
  <c r="AZ1052" i="35"/>
  <c r="BC1052" i="35"/>
  <c r="BD1052" i="35"/>
  <c r="BG1052" i="35"/>
  <c r="BH1052" i="35"/>
  <c r="AY1053" i="35"/>
  <c r="AZ1053" i="35"/>
  <c r="BC1053" i="35"/>
  <c r="BD1053" i="35"/>
  <c r="BG1053" i="35"/>
  <c r="BH1053" i="35"/>
  <c r="AY1054" i="35"/>
  <c r="AZ1054" i="35"/>
  <c r="BC1054" i="35"/>
  <c r="BD1054" i="35"/>
  <c r="BG1054" i="35"/>
  <c r="BH1054" i="35"/>
  <c r="AY1055" i="35"/>
  <c r="AZ1055" i="35"/>
  <c r="BC1055" i="35"/>
  <c r="BD1055" i="35"/>
  <c r="BG1055" i="35"/>
  <c r="BH1055" i="35"/>
  <c r="AY1056" i="35"/>
  <c r="AZ1056" i="35"/>
  <c r="BC1056" i="35"/>
  <c r="BD1056" i="35"/>
  <c r="BG1056" i="35"/>
  <c r="BH1056" i="35"/>
  <c r="AY1057" i="35"/>
  <c r="AZ1057" i="35"/>
  <c r="BC1057" i="35"/>
  <c r="BD1057" i="35"/>
  <c r="BG1057" i="35"/>
  <c r="BH1057" i="35"/>
  <c r="AY1058" i="35"/>
  <c r="AZ1058" i="35"/>
  <c r="BC1058" i="35"/>
  <c r="BD1058" i="35"/>
  <c r="BG1058" i="35"/>
  <c r="BH1058" i="35"/>
  <c r="AY1059" i="35"/>
  <c r="AZ1059" i="35"/>
  <c r="BC1059" i="35"/>
  <c r="BD1059" i="35"/>
  <c r="BG1059" i="35"/>
  <c r="BH1059" i="35"/>
  <c r="AY1060" i="35"/>
  <c r="AZ1060" i="35"/>
  <c r="BC1060" i="35"/>
  <c r="BD1060" i="35"/>
  <c r="BG1060" i="35"/>
  <c r="BH1060" i="35"/>
  <c r="AY1061" i="35"/>
  <c r="AZ1061" i="35"/>
  <c r="BC1061" i="35"/>
  <c r="BD1061" i="35"/>
  <c r="BG1061" i="35"/>
  <c r="BH1061" i="35"/>
  <c r="AY1062" i="35"/>
  <c r="AZ1062" i="35"/>
  <c r="BC1062" i="35"/>
  <c r="BD1062" i="35"/>
  <c r="BG1062" i="35"/>
  <c r="BH1062" i="35"/>
  <c r="AY1063" i="35"/>
  <c r="AZ1063" i="35"/>
  <c r="BC1063" i="35"/>
  <c r="BD1063" i="35"/>
  <c r="BG1063" i="35"/>
  <c r="BH1063" i="35"/>
  <c r="AY1064" i="35"/>
  <c r="AZ1064" i="35"/>
  <c r="BC1064" i="35"/>
  <c r="BD1064" i="35"/>
  <c r="BG1064" i="35"/>
  <c r="BH1064" i="35"/>
  <c r="AY1065" i="35"/>
  <c r="AZ1065" i="35"/>
  <c r="BC1065" i="35"/>
  <c r="BD1065" i="35"/>
  <c r="BG1065" i="35"/>
  <c r="BH1065" i="35"/>
  <c r="AY1066" i="35"/>
  <c r="AZ1066" i="35"/>
  <c r="BC1066" i="35"/>
  <c r="BD1066" i="35"/>
  <c r="BG1066" i="35"/>
  <c r="BH1066" i="35"/>
  <c r="AY1067" i="35"/>
  <c r="AZ1067" i="35"/>
  <c r="BC1067" i="35"/>
  <c r="BD1067" i="35"/>
  <c r="BG1067" i="35"/>
  <c r="BH1067" i="35"/>
  <c r="AY1068" i="35"/>
  <c r="AZ1068" i="35"/>
  <c r="BC1068" i="35"/>
  <c r="BD1068" i="35"/>
  <c r="BG1068" i="35"/>
  <c r="BH1068" i="35"/>
  <c r="AY1069" i="35"/>
  <c r="AZ1069" i="35"/>
  <c r="BC1069" i="35"/>
  <c r="BD1069" i="35"/>
  <c r="BG1069" i="35"/>
  <c r="BH1069" i="35"/>
  <c r="AY1070" i="35"/>
  <c r="AZ1070" i="35"/>
  <c r="BC1070" i="35"/>
  <c r="BD1070" i="35"/>
  <c r="BG1070" i="35"/>
  <c r="BH1070" i="35"/>
  <c r="AY1071" i="35"/>
  <c r="AZ1071" i="35"/>
  <c r="BC1071" i="35"/>
  <c r="BD1071" i="35"/>
  <c r="BG1071" i="35"/>
  <c r="BH1071" i="35"/>
  <c r="AY1072" i="35"/>
  <c r="AZ1072" i="35"/>
  <c r="BC1072" i="35"/>
  <c r="BD1072" i="35"/>
  <c r="BG1072" i="35"/>
  <c r="BH1072" i="35"/>
  <c r="AY1073" i="35"/>
  <c r="AZ1073" i="35"/>
  <c r="BC1073" i="35"/>
  <c r="BD1073" i="35"/>
  <c r="BG1073" i="35"/>
  <c r="BH1073" i="35"/>
  <c r="AY1074" i="35"/>
  <c r="AZ1074" i="35"/>
  <c r="BC1074" i="35"/>
  <c r="BD1074" i="35"/>
  <c r="BG1074" i="35"/>
  <c r="BH1074" i="35"/>
  <c r="AY1075" i="35"/>
  <c r="AZ1075" i="35"/>
  <c r="BC1075" i="35"/>
  <c r="BD1075" i="35"/>
  <c r="BG1075" i="35"/>
  <c r="BH1075" i="35"/>
  <c r="AY1076" i="35"/>
  <c r="AZ1076" i="35"/>
  <c r="BC1076" i="35"/>
  <c r="BD1076" i="35"/>
  <c r="BG1076" i="35"/>
  <c r="BH1076" i="35"/>
  <c r="AY1077" i="35"/>
  <c r="AZ1077" i="35"/>
  <c r="BC1077" i="35"/>
  <c r="BD1077" i="35"/>
  <c r="BG1077" i="35"/>
  <c r="BH1077" i="35"/>
  <c r="AY1078" i="35"/>
  <c r="AZ1078" i="35"/>
  <c r="BC1078" i="35"/>
  <c r="BD1078" i="35"/>
  <c r="BG1078" i="35"/>
  <c r="BH1078" i="35"/>
  <c r="AY1079" i="35"/>
  <c r="AZ1079" i="35"/>
  <c r="BC1079" i="35"/>
  <c r="BD1079" i="35"/>
  <c r="BG1079" i="35"/>
  <c r="BH1079" i="35"/>
  <c r="AY1080" i="35"/>
  <c r="AZ1080" i="35"/>
  <c r="BC1080" i="35"/>
  <c r="BD1080" i="35"/>
  <c r="BG1080" i="35"/>
  <c r="BH1080" i="35"/>
  <c r="AY1081" i="35"/>
  <c r="AZ1081" i="35"/>
  <c r="BC1081" i="35"/>
  <c r="BD1081" i="35"/>
  <c r="BG1081" i="35"/>
  <c r="BH1081" i="35"/>
  <c r="AY1082" i="35"/>
  <c r="AZ1082" i="35"/>
  <c r="BC1082" i="35"/>
  <c r="BD1082" i="35"/>
  <c r="BG1082" i="35"/>
  <c r="BH1082" i="35"/>
  <c r="AY1083" i="35"/>
  <c r="AZ1083" i="35"/>
  <c r="BC1083" i="35"/>
  <c r="BD1083" i="35"/>
  <c r="BG1083" i="35"/>
  <c r="BH1083" i="35"/>
  <c r="AY1084" i="35"/>
  <c r="AZ1084" i="35"/>
  <c r="BC1084" i="35"/>
  <c r="BD1084" i="35"/>
  <c r="BG1084" i="35"/>
  <c r="BH1084" i="35"/>
  <c r="AY1085" i="35"/>
  <c r="AZ1085" i="35"/>
  <c r="BC1085" i="35"/>
  <c r="BD1085" i="35"/>
  <c r="BG1085" i="35"/>
  <c r="BH1085" i="35"/>
  <c r="AY1086" i="35"/>
  <c r="AZ1086" i="35"/>
  <c r="BC1086" i="35"/>
  <c r="BD1086" i="35"/>
  <c r="BG1086" i="35"/>
  <c r="BH1086" i="35"/>
  <c r="AY1087" i="35"/>
  <c r="AZ1087" i="35"/>
  <c r="BC1087" i="35"/>
  <c r="BD1087" i="35"/>
  <c r="BG1087" i="35"/>
  <c r="BH1087" i="35"/>
  <c r="AY1088" i="35"/>
  <c r="AZ1088" i="35"/>
  <c r="BC1088" i="35"/>
  <c r="BD1088" i="35"/>
  <c r="BG1088" i="35"/>
  <c r="BH1088" i="35"/>
  <c r="AY1089" i="35"/>
  <c r="AZ1089" i="35"/>
  <c r="BC1089" i="35"/>
  <c r="BD1089" i="35"/>
  <c r="BG1089" i="35"/>
  <c r="BH1089" i="35"/>
  <c r="AY1090" i="35"/>
  <c r="AZ1090" i="35"/>
  <c r="BC1090" i="35"/>
  <c r="BD1090" i="35"/>
  <c r="BG1090" i="35"/>
  <c r="BH1090" i="35"/>
  <c r="AY1091" i="35"/>
  <c r="AZ1091" i="35"/>
  <c r="BC1091" i="35"/>
  <c r="BD1091" i="35"/>
  <c r="BG1091" i="35"/>
  <c r="BH1091" i="35"/>
  <c r="AY1092" i="35"/>
  <c r="AZ1092" i="35"/>
  <c r="BC1092" i="35"/>
  <c r="BD1092" i="35"/>
  <c r="BG1092" i="35"/>
  <c r="BH1092" i="35"/>
  <c r="AY1093" i="35"/>
  <c r="AZ1093" i="35"/>
  <c r="BC1093" i="35"/>
  <c r="BD1093" i="35"/>
  <c r="BG1093" i="35"/>
  <c r="BH1093" i="35"/>
  <c r="AY1094" i="35"/>
  <c r="AZ1094" i="35"/>
  <c r="BC1094" i="35"/>
  <c r="BD1094" i="35"/>
  <c r="BG1094" i="35"/>
  <c r="BH1094" i="35"/>
  <c r="AY1095" i="35"/>
  <c r="AZ1095" i="35"/>
  <c r="BC1095" i="35"/>
  <c r="BD1095" i="35"/>
  <c r="BG1095" i="35"/>
  <c r="BH1095" i="35"/>
  <c r="AY1096" i="35"/>
  <c r="AZ1096" i="35"/>
  <c r="BC1096" i="35"/>
  <c r="BD1096" i="35"/>
  <c r="BG1096" i="35"/>
  <c r="BH1096" i="35"/>
  <c r="AY1097" i="35"/>
  <c r="AZ1097" i="35"/>
  <c r="BC1097" i="35"/>
  <c r="BD1097" i="35"/>
  <c r="BG1097" i="35"/>
  <c r="BH1097" i="35"/>
  <c r="AY1098" i="35"/>
  <c r="AZ1098" i="35"/>
  <c r="BC1098" i="35"/>
  <c r="BD1098" i="35"/>
  <c r="BG1098" i="35"/>
  <c r="BH1098" i="35"/>
  <c r="AY1099" i="35"/>
  <c r="AZ1099" i="35"/>
  <c r="BC1099" i="35"/>
  <c r="BD1099" i="35"/>
  <c r="BG1099" i="35"/>
  <c r="BH1099" i="35"/>
  <c r="AY1100" i="35"/>
  <c r="AZ1100" i="35"/>
  <c r="BC1100" i="35"/>
  <c r="BD1100" i="35"/>
  <c r="BG1100" i="35"/>
  <c r="BH1100" i="35"/>
  <c r="AY1101" i="35"/>
  <c r="AZ1101" i="35"/>
  <c r="BC1101" i="35"/>
  <c r="BD1101" i="35"/>
  <c r="BG1101" i="35"/>
  <c r="BH1101" i="35"/>
  <c r="AY1102" i="35"/>
  <c r="AZ1102" i="35"/>
  <c r="BC1102" i="35"/>
  <c r="BD1102" i="35"/>
  <c r="BG1102" i="35"/>
  <c r="BH1102" i="35"/>
  <c r="AY1103" i="35"/>
  <c r="AZ1103" i="35"/>
  <c r="BC1103" i="35"/>
  <c r="BD1103" i="35"/>
  <c r="BG1103" i="35"/>
  <c r="BH1103" i="35"/>
  <c r="AY1104" i="35"/>
  <c r="AZ1104" i="35"/>
  <c r="BC1104" i="35"/>
  <c r="BD1104" i="35"/>
  <c r="BG1104" i="35"/>
  <c r="BH1104" i="35"/>
  <c r="AY1105" i="35"/>
  <c r="AZ1105" i="35"/>
  <c r="BC1105" i="35"/>
  <c r="BD1105" i="35"/>
  <c r="BG1105" i="35"/>
  <c r="BH1105" i="35"/>
  <c r="AY1106" i="35"/>
  <c r="AZ1106" i="35"/>
  <c r="BC1106" i="35"/>
  <c r="BD1106" i="35"/>
  <c r="BG1106" i="35"/>
  <c r="BH1106" i="35"/>
  <c r="AY1107" i="35"/>
  <c r="AZ1107" i="35"/>
  <c r="BC1107" i="35"/>
  <c r="BD1107" i="35"/>
  <c r="BG1107" i="35"/>
  <c r="BH1107" i="35"/>
  <c r="AY1108" i="35"/>
  <c r="AZ1108" i="35"/>
  <c r="BC1108" i="35"/>
  <c r="BD1108" i="35"/>
  <c r="BG1108" i="35"/>
  <c r="BH1108" i="35"/>
  <c r="AY1109" i="35"/>
  <c r="AZ1109" i="35"/>
  <c r="BC1109" i="35"/>
  <c r="BD1109" i="35"/>
  <c r="BG1109" i="35"/>
  <c r="BH1109" i="35"/>
  <c r="AY1110" i="35"/>
  <c r="AZ1110" i="35"/>
  <c r="BC1110" i="35"/>
  <c r="BD1110" i="35"/>
  <c r="BG1110" i="35"/>
  <c r="BH1110" i="35"/>
  <c r="AY1111" i="35"/>
  <c r="AZ1111" i="35"/>
  <c r="BC1111" i="35"/>
  <c r="BD1111" i="35"/>
  <c r="BG1111" i="35"/>
  <c r="BH1111" i="35"/>
  <c r="AY1112" i="35"/>
  <c r="AZ1112" i="35"/>
  <c r="BC1112" i="35"/>
  <c r="BD1112" i="35"/>
  <c r="BG1112" i="35"/>
  <c r="BH1112" i="35"/>
  <c r="AY1113" i="35"/>
  <c r="AZ1113" i="35"/>
  <c r="BC1113" i="35"/>
  <c r="BD1113" i="35"/>
  <c r="BG1113" i="35"/>
  <c r="BH1113" i="35"/>
  <c r="AY1114" i="35"/>
  <c r="AZ1114" i="35"/>
  <c r="BC1114" i="35"/>
  <c r="BD1114" i="35"/>
  <c r="BG1114" i="35"/>
  <c r="BH1114" i="35"/>
  <c r="AY1115" i="35"/>
  <c r="AZ1115" i="35"/>
  <c r="BC1115" i="35"/>
  <c r="BD1115" i="35"/>
  <c r="BG1115" i="35"/>
  <c r="BH1115" i="35"/>
  <c r="AY1116" i="35"/>
  <c r="AZ1116" i="35"/>
  <c r="BC1116" i="35"/>
  <c r="BD1116" i="35"/>
  <c r="BG1116" i="35"/>
  <c r="BH1116" i="35"/>
  <c r="AY1117" i="35"/>
  <c r="AZ1117" i="35"/>
  <c r="BC1117" i="35"/>
  <c r="BD1117" i="35"/>
  <c r="BG1117" i="35"/>
  <c r="BH1117" i="35"/>
  <c r="AY1118" i="35"/>
  <c r="AZ1118" i="35"/>
  <c r="BC1118" i="35"/>
  <c r="BD1118" i="35"/>
  <c r="BG1118" i="35"/>
  <c r="BH1118" i="35"/>
  <c r="AY1119" i="35"/>
  <c r="AZ1119" i="35"/>
  <c r="BC1119" i="35"/>
  <c r="BD1119" i="35"/>
  <c r="BG1119" i="35"/>
  <c r="BH1119" i="35"/>
  <c r="AY1120" i="35"/>
  <c r="AZ1120" i="35"/>
  <c r="BC1120" i="35"/>
  <c r="BD1120" i="35"/>
  <c r="BG1120" i="35"/>
  <c r="BH1120" i="35"/>
  <c r="AY1121" i="35"/>
  <c r="AZ1121" i="35"/>
  <c r="BC1121" i="35"/>
  <c r="BD1121" i="35"/>
  <c r="BG1121" i="35"/>
  <c r="BH1121" i="35"/>
  <c r="AY1122" i="35"/>
  <c r="AZ1122" i="35"/>
  <c r="BC1122" i="35"/>
  <c r="BD1122" i="35"/>
  <c r="BG1122" i="35"/>
  <c r="BH1122" i="35"/>
  <c r="AY1123" i="35"/>
  <c r="AZ1123" i="35"/>
  <c r="BC1123" i="35"/>
  <c r="BD1123" i="35"/>
  <c r="BG1123" i="35"/>
  <c r="BH1123" i="35"/>
  <c r="AY1124" i="35"/>
  <c r="AZ1124" i="35"/>
  <c r="BC1124" i="35"/>
  <c r="BD1124" i="35"/>
  <c r="BG1124" i="35"/>
  <c r="BH1124" i="35"/>
  <c r="AY1125" i="35"/>
  <c r="AZ1125" i="35"/>
  <c r="BC1125" i="35"/>
  <c r="BD1125" i="35"/>
  <c r="BG1125" i="35"/>
  <c r="BH1125" i="35"/>
  <c r="AY1126" i="35"/>
  <c r="AZ1126" i="35"/>
  <c r="BC1126" i="35"/>
  <c r="BD1126" i="35"/>
  <c r="BG1126" i="35"/>
  <c r="BH1126" i="35"/>
  <c r="AY1127" i="35"/>
  <c r="AZ1127" i="35"/>
  <c r="BC1127" i="35"/>
  <c r="BD1127" i="35"/>
  <c r="BG1127" i="35"/>
  <c r="BH1127" i="35"/>
  <c r="AY1128" i="35"/>
  <c r="AZ1128" i="35"/>
  <c r="BC1128" i="35"/>
  <c r="BD1128" i="35"/>
  <c r="BG1128" i="35"/>
  <c r="BH1128" i="35"/>
  <c r="AY1129" i="35"/>
  <c r="AZ1129" i="35"/>
  <c r="BC1129" i="35"/>
  <c r="BD1129" i="35"/>
  <c r="BG1129" i="35"/>
  <c r="BH1129" i="35"/>
  <c r="AY1130" i="35"/>
  <c r="AZ1130" i="35"/>
  <c r="BC1130" i="35"/>
  <c r="BD1130" i="35"/>
  <c r="BG1130" i="35"/>
  <c r="BH1130" i="35"/>
  <c r="AY1131" i="35"/>
  <c r="AZ1131" i="35"/>
  <c r="BC1131" i="35"/>
  <c r="BD1131" i="35"/>
  <c r="BG1131" i="35"/>
  <c r="BH1131" i="35"/>
  <c r="AY1132" i="35"/>
  <c r="AZ1132" i="35"/>
  <c r="BC1132" i="35"/>
  <c r="BD1132" i="35"/>
  <c r="BG1132" i="35"/>
  <c r="BH1132" i="35"/>
  <c r="AY1133" i="35"/>
  <c r="AZ1133" i="35"/>
  <c r="BC1133" i="35"/>
  <c r="BD1133" i="35"/>
  <c r="BG1133" i="35"/>
  <c r="BH1133" i="35"/>
  <c r="AY1134" i="35"/>
  <c r="AZ1134" i="35"/>
  <c r="BC1134" i="35"/>
  <c r="BD1134" i="35"/>
  <c r="BG1134" i="35"/>
  <c r="BH1134" i="35"/>
  <c r="AY1135" i="35"/>
  <c r="AZ1135" i="35"/>
  <c r="BC1135" i="35"/>
  <c r="BD1135" i="35"/>
  <c r="BG1135" i="35"/>
  <c r="BH1135" i="35"/>
  <c r="AY1136" i="35"/>
  <c r="AZ1136" i="35"/>
  <c r="BC1136" i="35"/>
  <c r="BD1136" i="35"/>
  <c r="BG1136" i="35"/>
  <c r="BH1136" i="35"/>
  <c r="AY1137" i="35"/>
  <c r="AZ1137" i="35"/>
  <c r="BC1137" i="35"/>
  <c r="BD1137" i="35"/>
  <c r="BG1137" i="35"/>
  <c r="BH1137" i="35"/>
  <c r="AY1138" i="35"/>
  <c r="AZ1138" i="35"/>
  <c r="BC1138" i="35"/>
  <c r="BD1138" i="35"/>
  <c r="BG1138" i="35"/>
  <c r="BH1138" i="35"/>
  <c r="AY1139" i="35"/>
  <c r="AZ1139" i="35"/>
  <c r="BC1139" i="35"/>
  <c r="BD1139" i="35"/>
  <c r="BG1139" i="35"/>
  <c r="BH1139" i="35"/>
  <c r="AY1140" i="35"/>
  <c r="AZ1140" i="35"/>
  <c r="BC1140" i="35"/>
  <c r="BD1140" i="35"/>
  <c r="BG1140" i="35"/>
  <c r="BH1140" i="35"/>
  <c r="AY1141" i="35"/>
  <c r="AZ1141" i="35"/>
  <c r="BC1141" i="35"/>
  <c r="BD1141" i="35"/>
  <c r="BG1141" i="35"/>
  <c r="BH1141" i="35"/>
  <c r="AY1142" i="35"/>
  <c r="AZ1142" i="35"/>
  <c r="BC1142" i="35"/>
  <c r="BD1142" i="35"/>
  <c r="BG1142" i="35"/>
  <c r="BH1142" i="35"/>
  <c r="AY1143" i="35"/>
  <c r="AZ1143" i="35"/>
  <c r="BC1143" i="35"/>
  <c r="BD1143" i="35"/>
  <c r="BG1143" i="35"/>
  <c r="BH1143" i="35"/>
  <c r="AY1144" i="35"/>
  <c r="AZ1144" i="35"/>
  <c r="BC1144" i="35"/>
  <c r="BD1144" i="35"/>
  <c r="BG1144" i="35"/>
  <c r="BH1144" i="35"/>
  <c r="AY1145" i="35"/>
  <c r="AZ1145" i="35"/>
  <c r="BC1145" i="35"/>
  <c r="BD1145" i="35"/>
  <c r="BG1145" i="35"/>
  <c r="BH1145" i="35"/>
  <c r="AY1146" i="35"/>
  <c r="AZ1146" i="35"/>
  <c r="BC1146" i="35"/>
  <c r="BD1146" i="35"/>
  <c r="BG1146" i="35"/>
  <c r="BH1146" i="35"/>
  <c r="AY1147" i="35"/>
  <c r="AZ1147" i="35"/>
  <c r="BC1147" i="35"/>
  <c r="BD1147" i="35"/>
  <c r="BG1147" i="35"/>
  <c r="BH1147" i="35"/>
  <c r="AY1148" i="35"/>
  <c r="AZ1148" i="35"/>
  <c r="BC1148" i="35"/>
  <c r="BD1148" i="35"/>
  <c r="BG1148" i="35"/>
  <c r="BH1148" i="35"/>
  <c r="AY1149" i="35"/>
  <c r="AZ1149" i="35"/>
  <c r="BC1149" i="35"/>
  <c r="BD1149" i="35"/>
  <c r="BG1149" i="35"/>
  <c r="BH1149" i="35"/>
  <c r="AY1150" i="35"/>
  <c r="AZ1150" i="35"/>
  <c r="BC1150" i="35"/>
  <c r="BD1150" i="35"/>
  <c r="BG1150" i="35"/>
  <c r="BH1150" i="35"/>
  <c r="AY1151" i="35"/>
  <c r="AZ1151" i="35"/>
  <c r="BC1151" i="35"/>
  <c r="BD1151" i="35"/>
  <c r="BG1151" i="35"/>
  <c r="BH1151" i="35"/>
  <c r="AY1152" i="35"/>
  <c r="AZ1152" i="35"/>
  <c r="BC1152" i="35"/>
  <c r="BD1152" i="35"/>
  <c r="BG1152" i="35"/>
  <c r="BH1152" i="35"/>
  <c r="AY1153" i="35"/>
  <c r="AZ1153" i="35"/>
  <c r="BC1153" i="35"/>
  <c r="BD1153" i="35"/>
  <c r="BG1153" i="35"/>
  <c r="BH1153" i="35"/>
  <c r="AY1154" i="35"/>
  <c r="AZ1154" i="35"/>
  <c r="BC1154" i="35"/>
  <c r="BD1154" i="35"/>
  <c r="BG1154" i="35"/>
  <c r="BH1154" i="35"/>
  <c r="AY1155" i="35"/>
  <c r="AZ1155" i="35"/>
  <c r="BC1155" i="35"/>
  <c r="BD1155" i="35"/>
  <c r="BG1155" i="35"/>
  <c r="BH1155" i="35"/>
  <c r="AY1156" i="35"/>
  <c r="AZ1156" i="35"/>
  <c r="BC1156" i="35"/>
  <c r="BD1156" i="35"/>
  <c r="BG1156" i="35"/>
  <c r="BH1156" i="35"/>
  <c r="AY1157" i="35"/>
  <c r="AZ1157" i="35"/>
  <c r="BC1157" i="35"/>
  <c r="BD1157" i="35"/>
  <c r="BG1157" i="35"/>
  <c r="BH1157" i="35"/>
  <c r="AY1158" i="35"/>
  <c r="AZ1158" i="35"/>
  <c r="BC1158" i="35"/>
  <c r="BD1158" i="35"/>
  <c r="BG1158" i="35"/>
  <c r="BH1158" i="35"/>
  <c r="AY1159" i="35"/>
  <c r="AZ1159" i="35"/>
  <c r="BC1159" i="35"/>
  <c r="BD1159" i="35"/>
  <c r="BG1159" i="35"/>
  <c r="BH1159" i="35"/>
  <c r="AY1160" i="35"/>
  <c r="AZ1160" i="35"/>
  <c r="BC1160" i="35"/>
  <c r="BD1160" i="35"/>
  <c r="BG1160" i="35"/>
  <c r="BH1160" i="35"/>
  <c r="AY1161" i="35"/>
  <c r="AZ1161" i="35"/>
  <c r="BC1161" i="35"/>
  <c r="BD1161" i="35"/>
  <c r="BG1161" i="35"/>
  <c r="BH1161" i="35"/>
  <c r="AY1162" i="35"/>
  <c r="AZ1162" i="35"/>
  <c r="BC1162" i="35"/>
  <c r="BD1162" i="35"/>
  <c r="BG1162" i="35"/>
  <c r="BH1162" i="35"/>
  <c r="AY1163" i="35"/>
  <c r="AZ1163" i="35"/>
  <c r="BC1163" i="35"/>
  <c r="BD1163" i="35"/>
  <c r="BG1163" i="35"/>
  <c r="BH1163" i="35"/>
  <c r="AY1164" i="35"/>
  <c r="AZ1164" i="35"/>
  <c r="BC1164" i="35"/>
  <c r="BD1164" i="35"/>
  <c r="BG1164" i="35"/>
  <c r="BH1164" i="35"/>
  <c r="AY1165" i="35"/>
  <c r="AZ1165" i="35"/>
  <c r="BC1165" i="35"/>
  <c r="BD1165" i="35"/>
  <c r="BG1165" i="35"/>
  <c r="BH1165" i="35"/>
  <c r="AY1166" i="35"/>
  <c r="AZ1166" i="35"/>
  <c r="BC1166" i="35"/>
  <c r="BD1166" i="35"/>
  <c r="BG1166" i="35"/>
  <c r="BH1166" i="35"/>
  <c r="AY1167" i="35"/>
  <c r="AZ1167" i="35"/>
  <c r="BC1167" i="35"/>
  <c r="BD1167" i="35"/>
  <c r="BG1167" i="35"/>
  <c r="BH1167" i="35"/>
  <c r="AY1168" i="35"/>
  <c r="AZ1168" i="35"/>
  <c r="BC1168" i="35"/>
  <c r="BD1168" i="35"/>
  <c r="BG1168" i="35"/>
  <c r="BH1168" i="35"/>
  <c r="AY1169" i="35"/>
  <c r="AZ1169" i="35"/>
  <c r="BC1169" i="35"/>
  <c r="BD1169" i="35"/>
  <c r="BG1169" i="35"/>
  <c r="BH1169" i="35"/>
  <c r="AY1170" i="35"/>
  <c r="AZ1170" i="35"/>
  <c r="BC1170" i="35"/>
  <c r="BD1170" i="35"/>
  <c r="BG1170" i="35"/>
  <c r="BH1170" i="35"/>
  <c r="AY1171" i="35"/>
  <c r="AZ1171" i="35"/>
  <c r="BC1171" i="35"/>
  <c r="BD1171" i="35"/>
  <c r="BG1171" i="35"/>
  <c r="BH1171" i="35"/>
  <c r="AY1172" i="35"/>
  <c r="AZ1172" i="35"/>
  <c r="BC1172" i="35"/>
  <c r="BD1172" i="35"/>
  <c r="BG1172" i="35"/>
  <c r="BH1172" i="35"/>
  <c r="AY1173" i="35"/>
  <c r="AZ1173" i="35"/>
  <c r="BC1173" i="35"/>
  <c r="BD1173" i="35"/>
  <c r="BG1173" i="35"/>
  <c r="BH1173" i="35"/>
  <c r="AY1174" i="35"/>
  <c r="AZ1174" i="35"/>
  <c r="BC1174" i="35"/>
  <c r="BD1174" i="35"/>
  <c r="BG1174" i="35"/>
  <c r="BH1174" i="35"/>
  <c r="AY1175" i="35"/>
  <c r="AZ1175" i="35"/>
  <c r="BC1175" i="35"/>
  <c r="BD1175" i="35"/>
  <c r="BG1175" i="35"/>
  <c r="BH1175" i="35"/>
  <c r="AY1176" i="35"/>
  <c r="AZ1176" i="35"/>
  <c r="BC1176" i="35"/>
  <c r="BD1176" i="35"/>
  <c r="BG1176" i="35"/>
  <c r="BH1176" i="35"/>
  <c r="AY1177" i="35"/>
  <c r="AZ1177" i="35"/>
  <c r="BC1177" i="35"/>
  <c r="BD1177" i="35"/>
  <c r="BG1177" i="35"/>
  <c r="BH1177" i="35"/>
  <c r="AY1178" i="35"/>
  <c r="AZ1178" i="35"/>
  <c r="BC1178" i="35"/>
  <c r="BD1178" i="35"/>
  <c r="BG1178" i="35"/>
  <c r="BH1178" i="35"/>
  <c r="AY1179" i="35"/>
  <c r="AZ1179" i="35"/>
  <c r="BC1179" i="35"/>
  <c r="BD1179" i="35"/>
  <c r="BG1179" i="35"/>
  <c r="BH1179" i="35"/>
  <c r="AY1180" i="35"/>
  <c r="AZ1180" i="35"/>
  <c r="BC1180" i="35"/>
  <c r="BD1180" i="35"/>
  <c r="BG1180" i="35"/>
  <c r="BH1180" i="35"/>
  <c r="AY1181" i="35"/>
  <c r="AZ1181" i="35"/>
  <c r="BC1181" i="35"/>
  <c r="BD1181" i="35"/>
  <c r="BG1181" i="35"/>
  <c r="BH1181" i="35"/>
  <c r="AY1182" i="35"/>
  <c r="AZ1182" i="35"/>
  <c r="BC1182" i="35"/>
  <c r="BD1182" i="35"/>
  <c r="BG1182" i="35"/>
  <c r="BH1182" i="35"/>
  <c r="AY1183" i="35"/>
  <c r="AZ1183" i="35"/>
  <c r="BC1183" i="35"/>
  <c r="BD1183" i="35"/>
  <c r="BG1183" i="35"/>
  <c r="BH1183" i="35"/>
  <c r="AY1184" i="35"/>
  <c r="AZ1184" i="35"/>
  <c r="BC1184" i="35"/>
  <c r="BD1184" i="35"/>
  <c r="BG1184" i="35"/>
  <c r="BH1184" i="35"/>
  <c r="AY1185" i="35"/>
  <c r="AZ1185" i="35"/>
  <c r="BC1185" i="35"/>
  <c r="BD1185" i="35"/>
  <c r="BG1185" i="35"/>
  <c r="BH1185" i="35"/>
  <c r="AY1186" i="35"/>
  <c r="AZ1186" i="35"/>
  <c r="BC1186" i="35"/>
  <c r="BD1186" i="35"/>
  <c r="BG1186" i="35"/>
  <c r="BH1186" i="35"/>
  <c r="AY1187" i="35"/>
  <c r="AZ1187" i="35"/>
  <c r="BC1187" i="35"/>
  <c r="BD1187" i="35"/>
  <c r="BG1187" i="35"/>
  <c r="BH1187" i="35"/>
  <c r="AY1188" i="35"/>
  <c r="AZ1188" i="35"/>
  <c r="BC1188" i="35"/>
  <c r="BD1188" i="35"/>
  <c r="BG1188" i="35"/>
  <c r="BH1188" i="35"/>
  <c r="AY1189" i="35"/>
  <c r="AZ1189" i="35"/>
  <c r="BC1189" i="35"/>
  <c r="BD1189" i="35"/>
  <c r="BG1189" i="35"/>
  <c r="BH1189" i="35"/>
  <c r="AY1190" i="35"/>
  <c r="AZ1190" i="35"/>
  <c r="BC1190" i="35"/>
  <c r="BD1190" i="35"/>
  <c r="BG1190" i="35"/>
  <c r="BH1190" i="35"/>
  <c r="AY1191" i="35"/>
  <c r="AZ1191" i="35"/>
  <c r="BC1191" i="35"/>
  <c r="BD1191" i="35"/>
  <c r="BG1191" i="35"/>
  <c r="BH1191" i="35"/>
  <c r="AY1192" i="35"/>
  <c r="AZ1192" i="35"/>
  <c r="BC1192" i="35"/>
  <c r="BD1192" i="35"/>
  <c r="BG1192" i="35"/>
  <c r="BH1192" i="35"/>
  <c r="AY1193" i="35"/>
  <c r="AZ1193" i="35"/>
  <c r="BC1193" i="35"/>
  <c r="BD1193" i="35"/>
  <c r="BG1193" i="35"/>
  <c r="BH1193" i="35"/>
  <c r="AY1194" i="35"/>
  <c r="AZ1194" i="35"/>
  <c r="BC1194" i="35"/>
  <c r="BD1194" i="35"/>
  <c r="BG1194" i="35"/>
  <c r="BH1194" i="35"/>
  <c r="AY1195" i="35"/>
  <c r="AZ1195" i="35"/>
  <c r="BC1195" i="35"/>
  <c r="BD1195" i="35"/>
  <c r="BG1195" i="35"/>
  <c r="BH1195" i="35"/>
  <c r="AY1196" i="35"/>
  <c r="AZ1196" i="35"/>
  <c r="BC1196" i="35"/>
  <c r="BD1196" i="35"/>
  <c r="BG1196" i="35"/>
  <c r="BH1196" i="35"/>
  <c r="AY1197" i="35"/>
  <c r="AZ1197" i="35"/>
  <c r="BC1197" i="35"/>
  <c r="BD1197" i="35"/>
  <c r="BG1197" i="35"/>
  <c r="BH1197" i="35"/>
  <c r="AY1198" i="35"/>
  <c r="AZ1198" i="35"/>
  <c r="BC1198" i="35"/>
  <c r="BD1198" i="35"/>
  <c r="BG1198" i="35"/>
  <c r="BH1198" i="35"/>
  <c r="AY1199" i="35"/>
  <c r="AZ1199" i="35"/>
  <c r="BC1199" i="35"/>
  <c r="BD1199" i="35"/>
  <c r="BG1199" i="35"/>
  <c r="BH1199" i="35"/>
  <c r="AY1200" i="35"/>
  <c r="AZ1200" i="35"/>
  <c r="BC1200" i="35"/>
  <c r="BD1200" i="35"/>
  <c r="BG1200" i="35"/>
  <c r="BH1200" i="35"/>
  <c r="AY1201" i="35"/>
  <c r="AZ1201" i="35"/>
  <c r="BC1201" i="35"/>
  <c r="BD1201" i="35"/>
  <c r="BG1201" i="35"/>
  <c r="BH1201" i="35"/>
  <c r="AY1202" i="35"/>
  <c r="AZ1202" i="35"/>
  <c r="BC1202" i="35"/>
  <c r="BD1202" i="35"/>
  <c r="BG1202" i="35"/>
  <c r="BH1202" i="35"/>
  <c r="AY1203" i="35"/>
  <c r="AZ1203" i="35"/>
  <c r="BC1203" i="35"/>
  <c r="BD1203" i="35"/>
  <c r="BG1203" i="35"/>
  <c r="BH1203" i="35"/>
  <c r="AY1204" i="35"/>
  <c r="AZ1204" i="35"/>
  <c r="BC1204" i="35"/>
  <c r="BD1204" i="35"/>
  <c r="BG1204" i="35"/>
  <c r="BH1204" i="35"/>
  <c r="AY1205" i="35"/>
  <c r="AZ1205" i="35"/>
  <c r="BC1205" i="35"/>
  <c r="BD1205" i="35"/>
  <c r="BG1205" i="35"/>
  <c r="BH1205" i="35"/>
  <c r="AY1206" i="35"/>
  <c r="AZ1206" i="35"/>
  <c r="BC1206" i="35"/>
  <c r="BD1206" i="35"/>
  <c r="BG1206" i="35"/>
  <c r="BH1206" i="35"/>
  <c r="AY1207" i="35"/>
  <c r="AZ1207" i="35"/>
  <c r="BC1207" i="35"/>
  <c r="BD1207" i="35"/>
  <c r="BG1207" i="35"/>
  <c r="BH1207" i="35"/>
  <c r="AY1208" i="35"/>
  <c r="AZ1208" i="35"/>
  <c r="BC1208" i="35"/>
  <c r="BD1208" i="35"/>
  <c r="BG1208" i="35"/>
  <c r="BH1208" i="35"/>
  <c r="AY1209" i="35"/>
  <c r="AZ1209" i="35"/>
  <c r="BC1209" i="35"/>
  <c r="BD1209" i="35"/>
  <c r="BG1209" i="35"/>
  <c r="BH1209" i="35"/>
  <c r="AY1210" i="35"/>
  <c r="AZ1210" i="35"/>
  <c r="BC1210" i="35"/>
  <c r="BD1210" i="35"/>
  <c r="BG1210" i="35"/>
  <c r="BH1210" i="35"/>
  <c r="AY1211" i="35"/>
  <c r="AZ1211" i="35"/>
  <c r="BC1211" i="35"/>
  <c r="BD1211" i="35"/>
  <c r="BG1211" i="35"/>
  <c r="BH1211" i="35"/>
  <c r="AY1212" i="35"/>
  <c r="AZ1212" i="35"/>
  <c r="BC1212" i="35"/>
  <c r="BD1212" i="35"/>
  <c r="BG1212" i="35"/>
  <c r="BH1212" i="35"/>
  <c r="AY1213" i="35"/>
  <c r="AZ1213" i="35"/>
  <c r="BC1213" i="35"/>
  <c r="BD1213" i="35"/>
  <c r="BG1213" i="35"/>
  <c r="BH1213" i="35"/>
  <c r="AY1214" i="35"/>
  <c r="AZ1214" i="35"/>
  <c r="BC1214" i="35"/>
  <c r="BD1214" i="35"/>
  <c r="BG1214" i="35"/>
  <c r="BH1214" i="35"/>
  <c r="AY1215" i="35"/>
  <c r="AZ1215" i="35"/>
  <c r="BC1215" i="35"/>
  <c r="BD1215" i="35"/>
  <c r="BG1215" i="35"/>
  <c r="BH1215" i="35"/>
  <c r="AY1216" i="35"/>
  <c r="AZ1216" i="35"/>
  <c r="BC1216" i="35"/>
  <c r="BD1216" i="35"/>
  <c r="BG1216" i="35"/>
  <c r="BH1216" i="35"/>
  <c r="AY1217" i="35"/>
  <c r="AZ1217" i="35"/>
  <c r="BC1217" i="35"/>
  <c r="BD1217" i="35"/>
  <c r="BG1217" i="35"/>
  <c r="BH1217" i="35"/>
  <c r="AY1218" i="35"/>
  <c r="AZ1218" i="35"/>
  <c r="BC1218" i="35"/>
  <c r="BD1218" i="35"/>
  <c r="BG1218" i="35"/>
  <c r="BH1218" i="35"/>
  <c r="AY1219" i="35"/>
  <c r="AZ1219" i="35"/>
  <c r="BC1219" i="35"/>
  <c r="BD1219" i="35"/>
  <c r="BG1219" i="35"/>
  <c r="BH1219" i="35"/>
  <c r="AY1220" i="35"/>
  <c r="AZ1220" i="35"/>
  <c r="BC1220" i="35"/>
  <c r="BD1220" i="35"/>
  <c r="BG1220" i="35"/>
  <c r="BH1220" i="35"/>
  <c r="AY1221" i="35"/>
  <c r="AZ1221" i="35"/>
  <c r="BC1221" i="35"/>
  <c r="BD1221" i="35"/>
  <c r="BG1221" i="35"/>
  <c r="BH1221" i="35"/>
  <c r="AY1222" i="35"/>
  <c r="AZ1222" i="35"/>
  <c r="BC1222" i="35"/>
  <c r="BD1222" i="35"/>
  <c r="BG1222" i="35"/>
  <c r="BH1222" i="35"/>
  <c r="AY1223" i="35"/>
  <c r="AZ1223" i="35"/>
  <c r="BC1223" i="35"/>
  <c r="BD1223" i="35"/>
  <c r="BG1223" i="35"/>
  <c r="BH1223" i="35"/>
  <c r="AY1224" i="35"/>
  <c r="AZ1224" i="35"/>
  <c r="BC1224" i="35"/>
  <c r="BD1224" i="35"/>
  <c r="BG1224" i="35"/>
  <c r="BH1224" i="35"/>
  <c r="AY1225" i="35"/>
  <c r="AZ1225" i="35"/>
  <c r="BC1225" i="35"/>
  <c r="BD1225" i="35"/>
  <c r="BG1225" i="35"/>
  <c r="BH1225" i="35"/>
  <c r="AY1226" i="35"/>
  <c r="AZ1226" i="35"/>
  <c r="BC1226" i="35"/>
  <c r="BD1226" i="35"/>
  <c r="BG1226" i="35"/>
  <c r="BH1226" i="35"/>
  <c r="AY1227" i="35"/>
  <c r="AZ1227" i="35"/>
  <c r="BC1227" i="35"/>
  <c r="BD1227" i="35"/>
  <c r="BG1227" i="35"/>
  <c r="BH1227" i="35"/>
  <c r="AY1228" i="35"/>
  <c r="AZ1228" i="35"/>
  <c r="BC1228" i="35"/>
  <c r="BD1228" i="35"/>
  <c r="BG1228" i="35"/>
  <c r="BH1228" i="35"/>
  <c r="AY1229" i="35"/>
  <c r="AZ1229" i="35"/>
  <c r="BC1229" i="35"/>
  <c r="BD1229" i="35"/>
  <c r="BG1229" i="35"/>
  <c r="BH1229" i="35"/>
  <c r="AY1230" i="35"/>
  <c r="AZ1230" i="35"/>
  <c r="BC1230" i="35"/>
  <c r="BD1230" i="35"/>
  <c r="BG1230" i="35"/>
  <c r="BH1230" i="35"/>
  <c r="AY1231" i="35"/>
  <c r="AZ1231" i="35"/>
  <c r="BC1231" i="35"/>
  <c r="BD1231" i="35"/>
  <c r="BG1231" i="35"/>
  <c r="BH1231" i="35"/>
  <c r="AY1232" i="35"/>
  <c r="AZ1232" i="35"/>
  <c r="BC1232" i="35"/>
  <c r="BD1232" i="35"/>
  <c r="BG1232" i="35"/>
  <c r="BH1232" i="35"/>
  <c r="AY1233" i="35"/>
  <c r="AZ1233" i="35"/>
  <c r="BC1233" i="35"/>
  <c r="BD1233" i="35"/>
  <c r="BG1233" i="35"/>
  <c r="BH1233" i="35"/>
  <c r="AY1234" i="35"/>
  <c r="AZ1234" i="35"/>
  <c r="BC1234" i="35"/>
  <c r="BD1234" i="35"/>
  <c r="BG1234" i="35"/>
  <c r="BH1234" i="35"/>
  <c r="AY1235" i="35"/>
  <c r="AZ1235" i="35"/>
  <c r="BC1235" i="35"/>
  <c r="BD1235" i="35"/>
  <c r="BG1235" i="35"/>
  <c r="BH1235" i="35"/>
  <c r="AY1236" i="35"/>
  <c r="AZ1236" i="35"/>
  <c r="BC1236" i="35"/>
  <c r="BD1236" i="35"/>
  <c r="BG1236" i="35"/>
  <c r="BH1236" i="35"/>
  <c r="AY1237" i="35"/>
  <c r="AZ1237" i="35"/>
  <c r="BC1237" i="35"/>
  <c r="BD1237" i="35"/>
  <c r="BG1237" i="35"/>
  <c r="BH1237" i="35"/>
  <c r="AY1238" i="35"/>
  <c r="AZ1238" i="35"/>
  <c r="BC1238" i="35"/>
  <c r="BD1238" i="35"/>
  <c r="BG1238" i="35"/>
  <c r="BH1238" i="35"/>
  <c r="AY1239" i="35"/>
  <c r="AZ1239" i="35"/>
  <c r="BC1239" i="35"/>
  <c r="BD1239" i="35"/>
  <c r="BG1239" i="35"/>
  <c r="BH1239" i="35"/>
  <c r="AY1240" i="35"/>
  <c r="AZ1240" i="35"/>
  <c r="BC1240" i="35"/>
  <c r="BD1240" i="35"/>
  <c r="BG1240" i="35"/>
  <c r="BH1240" i="35"/>
  <c r="AY1241" i="35"/>
  <c r="AZ1241" i="35"/>
  <c r="BC1241" i="35"/>
  <c r="BD1241" i="35"/>
  <c r="BG1241" i="35"/>
  <c r="BH1241" i="35"/>
  <c r="AY1242" i="35"/>
  <c r="AZ1242" i="35"/>
  <c r="BC1242" i="35"/>
  <c r="BD1242" i="35"/>
  <c r="BG1242" i="35"/>
  <c r="BH1242" i="35"/>
  <c r="AY1243" i="35"/>
  <c r="AZ1243" i="35"/>
  <c r="BC1243" i="35"/>
  <c r="BD1243" i="35"/>
  <c r="BG1243" i="35"/>
  <c r="BH1243" i="35"/>
  <c r="AY1244" i="35"/>
  <c r="AZ1244" i="35"/>
  <c r="BC1244" i="35"/>
  <c r="BD1244" i="35"/>
  <c r="BG1244" i="35"/>
  <c r="BH1244" i="35"/>
  <c r="AY1245" i="35"/>
  <c r="AZ1245" i="35"/>
  <c r="BC1245" i="35"/>
  <c r="BD1245" i="35"/>
  <c r="BG1245" i="35"/>
  <c r="BH1245" i="35"/>
  <c r="AY1246" i="35"/>
  <c r="AZ1246" i="35"/>
  <c r="BC1246" i="35"/>
  <c r="BD1246" i="35"/>
  <c r="BG1246" i="35"/>
  <c r="BH1246" i="35"/>
  <c r="AY1247" i="35"/>
  <c r="AZ1247" i="35"/>
  <c r="BC1247" i="35"/>
  <c r="BD1247" i="35"/>
  <c r="BG1247" i="35"/>
  <c r="BH1247" i="35"/>
  <c r="AY1248" i="35"/>
  <c r="AZ1248" i="35"/>
  <c r="BC1248" i="35"/>
  <c r="BD1248" i="35"/>
  <c r="BG1248" i="35"/>
  <c r="BH1248" i="35"/>
  <c r="AY1249" i="35"/>
  <c r="AZ1249" i="35"/>
  <c r="BC1249" i="35"/>
  <c r="BD1249" i="35"/>
  <c r="BG1249" i="35"/>
  <c r="BH1249" i="35"/>
  <c r="AY1250" i="35"/>
  <c r="AZ1250" i="35"/>
  <c r="BC1250" i="35"/>
  <c r="BD1250" i="35"/>
  <c r="BG1250" i="35"/>
  <c r="BH1250" i="35"/>
  <c r="AY1251" i="35"/>
  <c r="AZ1251" i="35"/>
  <c r="BC1251" i="35"/>
  <c r="BD1251" i="35"/>
  <c r="BG1251" i="35"/>
  <c r="BH1251" i="35"/>
  <c r="AY1252" i="35"/>
  <c r="AZ1252" i="35"/>
  <c r="BC1252" i="35"/>
  <c r="BD1252" i="35"/>
  <c r="BG1252" i="35"/>
  <c r="BH1252" i="35"/>
  <c r="AY1253" i="35"/>
  <c r="AZ1253" i="35"/>
  <c r="BC1253" i="35"/>
  <c r="BD1253" i="35"/>
  <c r="BG1253" i="35"/>
  <c r="BH1253" i="35"/>
  <c r="AY1254" i="35"/>
  <c r="AZ1254" i="35"/>
  <c r="BC1254" i="35"/>
  <c r="BD1254" i="35"/>
  <c r="BG1254" i="35"/>
  <c r="BH1254" i="35"/>
  <c r="AY1255" i="35"/>
  <c r="AZ1255" i="35"/>
  <c r="BC1255" i="35"/>
  <c r="BD1255" i="35"/>
  <c r="BG1255" i="35"/>
  <c r="BH1255" i="35"/>
  <c r="AY1256" i="35"/>
  <c r="AZ1256" i="35"/>
  <c r="BC1256" i="35"/>
  <c r="BD1256" i="35"/>
  <c r="BG1256" i="35"/>
  <c r="BH1256" i="35"/>
  <c r="AY1257" i="35"/>
  <c r="AZ1257" i="35"/>
  <c r="BC1257" i="35"/>
  <c r="BD1257" i="35"/>
  <c r="BG1257" i="35"/>
  <c r="BH1257" i="35"/>
  <c r="AY1258" i="35"/>
  <c r="AZ1258" i="35"/>
  <c r="BC1258" i="35"/>
  <c r="BD1258" i="35"/>
  <c r="BG1258" i="35"/>
  <c r="BH1258" i="35"/>
  <c r="AY1259" i="35"/>
  <c r="AZ1259" i="35"/>
  <c r="BC1259" i="35"/>
  <c r="BD1259" i="35"/>
  <c r="BG1259" i="35"/>
  <c r="BH1259" i="35"/>
  <c r="AY1260" i="35"/>
  <c r="AZ1260" i="35"/>
  <c r="BC1260" i="35"/>
  <c r="BD1260" i="35"/>
  <c r="BG1260" i="35"/>
  <c r="BH1260" i="35"/>
  <c r="AY1261" i="35"/>
  <c r="AZ1261" i="35"/>
  <c r="BC1261" i="35"/>
  <c r="BD1261" i="35"/>
  <c r="BG1261" i="35"/>
  <c r="BH1261" i="35"/>
  <c r="AY1262" i="35"/>
  <c r="AZ1262" i="35"/>
  <c r="BC1262" i="35"/>
  <c r="BD1262" i="35"/>
  <c r="BG1262" i="35"/>
  <c r="BH1262" i="35"/>
  <c r="AY1263" i="35"/>
  <c r="AZ1263" i="35"/>
  <c r="BC1263" i="35"/>
  <c r="BD1263" i="35"/>
  <c r="BG1263" i="35"/>
  <c r="BH1263" i="35"/>
  <c r="AY1264" i="35"/>
  <c r="AZ1264" i="35"/>
  <c r="BC1264" i="35"/>
  <c r="BD1264" i="35"/>
  <c r="BG1264" i="35"/>
  <c r="BH1264" i="35"/>
  <c r="AY1265" i="35"/>
  <c r="AZ1265" i="35"/>
  <c r="BC1265" i="35"/>
  <c r="BD1265" i="35"/>
  <c r="BG1265" i="35"/>
  <c r="BH1265" i="35"/>
  <c r="AY1266" i="35"/>
  <c r="AZ1266" i="35"/>
  <c r="BC1266" i="35"/>
  <c r="BD1266" i="35"/>
  <c r="BG1266" i="35"/>
  <c r="BH1266" i="35"/>
  <c r="AY1267" i="35"/>
  <c r="AZ1267" i="35"/>
  <c r="BC1267" i="35"/>
  <c r="BD1267" i="35"/>
  <c r="BG1267" i="35"/>
  <c r="BH1267" i="35"/>
  <c r="AY1268" i="35"/>
  <c r="AZ1268" i="35"/>
  <c r="BC1268" i="35"/>
  <c r="BD1268" i="35"/>
  <c r="BG1268" i="35"/>
  <c r="BH1268" i="35"/>
  <c r="AY1269" i="35"/>
  <c r="AZ1269" i="35"/>
  <c r="BC1269" i="35"/>
  <c r="BD1269" i="35"/>
  <c r="BG1269" i="35"/>
  <c r="BH1269" i="35"/>
  <c r="AY1270" i="35"/>
  <c r="AZ1270" i="35"/>
  <c r="BC1270" i="35"/>
  <c r="BD1270" i="35"/>
  <c r="BG1270" i="35"/>
  <c r="BH1270" i="35"/>
  <c r="AY1271" i="35"/>
  <c r="AZ1271" i="35"/>
  <c r="BC1271" i="35"/>
  <c r="BD1271" i="35"/>
  <c r="BG1271" i="35"/>
  <c r="BH1271" i="35"/>
  <c r="AY1272" i="35"/>
  <c r="AZ1272" i="35"/>
  <c r="BC1272" i="35"/>
  <c r="BD1272" i="35"/>
  <c r="BG1272" i="35"/>
  <c r="BH1272" i="35"/>
  <c r="AY1273" i="35"/>
  <c r="AZ1273" i="35"/>
  <c r="BC1273" i="35"/>
  <c r="BD1273" i="35"/>
  <c r="BG1273" i="35"/>
  <c r="BH1273" i="35"/>
  <c r="AY1274" i="35"/>
  <c r="AZ1274" i="35"/>
  <c r="BC1274" i="35"/>
  <c r="BD1274" i="35"/>
  <c r="BG1274" i="35"/>
  <c r="BH1274" i="35"/>
  <c r="AY1275" i="35"/>
  <c r="AZ1275" i="35"/>
  <c r="BC1275" i="35"/>
  <c r="BD1275" i="35"/>
  <c r="BG1275" i="35"/>
  <c r="BH1275" i="35"/>
  <c r="AY1276" i="35"/>
  <c r="AZ1276" i="35"/>
  <c r="BC1276" i="35"/>
  <c r="BD1276" i="35"/>
  <c r="BG1276" i="35"/>
  <c r="BH1276" i="35"/>
  <c r="AY1277" i="35"/>
  <c r="AZ1277" i="35"/>
  <c r="BC1277" i="35"/>
  <c r="BD1277" i="35"/>
  <c r="BG1277" i="35"/>
  <c r="BH1277" i="35"/>
  <c r="AY1278" i="35"/>
  <c r="AZ1278" i="35"/>
  <c r="BC1278" i="35"/>
  <c r="BD1278" i="35"/>
  <c r="BG1278" i="35"/>
  <c r="BH1278" i="35"/>
  <c r="AY1279" i="35"/>
  <c r="AZ1279" i="35"/>
  <c r="BC1279" i="35"/>
  <c r="BD1279" i="35"/>
  <c r="BG1279" i="35"/>
  <c r="BH1279" i="35"/>
  <c r="AY1280" i="35"/>
  <c r="AZ1280" i="35"/>
  <c r="BC1280" i="35"/>
  <c r="BD1280" i="35"/>
  <c r="BG1280" i="35"/>
  <c r="BH1280" i="35"/>
  <c r="AY1281" i="35"/>
  <c r="AZ1281" i="35"/>
  <c r="BC1281" i="35"/>
  <c r="BD1281" i="35"/>
  <c r="BG1281" i="35"/>
  <c r="BH1281" i="35"/>
  <c r="AY1282" i="35"/>
  <c r="AZ1282" i="35"/>
  <c r="BC1282" i="35"/>
  <c r="BD1282" i="35"/>
  <c r="BG1282" i="35"/>
  <c r="BH1282" i="35"/>
  <c r="AY1283" i="35"/>
  <c r="AZ1283" i="35"/>
  <c r="BC1283" i="35"/>
  <c r="BD1283" i="35"/>
  <c r="BG1283" i="35"/>
  <c r="BH1283" i="35"/>
  <c r="AY1284" i="35"/>
  <c r="AZ1284" i="35"/>
  <c r="BC1284" i="35"/>
  <c r="BD1284" i="35"/>
  <c r="BG1284" i="35"/>
  <c r="BH1284" i="35"/>
  <c r="AY1285" i="35"/>
  <c r="AZ1285" i="35"/>
  <c r="BC1285" i="35"/>
  <c r="BD1285" i="35"/>
  <c r="BG1285" i="35"/>
  <c r="BH1285" i="35"/>
  <c r="AY1286" i="35"/>
  <c r="AZ1286" i="35"/>
  <c r="BC1286" i="35"/>
  <c r="BD1286" i="35"/>
  <c r="BG1286" i="35"/>
  <c r="BH1286" i="35"/>
  <c r="AY1287" i="35"/>
  <c r="AZ1287" i="35"/>
  <c r="BC1287" i="35"/>
  <c r="BD1287" i="35"/>
  <c r="BG1287" i="35"/>
  <c r="BH1287" i="35"/>
  <c r="AY1288" i="35"/>
  <c r="AZ1288" i="35"/>
  <c r="BC1288" i="35"/>
  <c r="BD1288" i="35"/>
  <c r="BG1288" i="35"/>
  <c r="BH1288" i="35"/>
  <c r="AY1289" i="35"/>
  <c r="AZ1289" i="35"/>
  <c r="BC1289" i="35"/>
  <c r="BD1289" i="35"/>
  <c r="BG1289" i="35"/>
  <c r="BH1289" i="35"/>
  <c r="AY1290" i="35"/>
  <c r="AZ1290" i="35"/>
  <c r="BC1290" i="35"/>
  <c r="BD1290" i="35"/>
  <c r="BG1290" i="35"/>
  <c r="BH1290" i="35"/>
  <c r="AY1291" i="35"/>
  <c r="AZ1291" i="35"/>
  <c r="BC1291" i="35"/>
  <c r="BD1291" i="35"/>
  <c r="BG1291" i="35"/>
  <c r="BH1291" i="35"/>
  <c r="AY1292" i="35"/>
  <c r="AZ1292" i="35"/>
  <c r="BC1292" i="35"/>
  <c r="BD1292" i="35"/>
  <c r="BG1292" i="35"/>
  <c r="BH1292" i="35"/>
  <c r="AY1293" i="35"/>
  <c r="AZ1293" i="35"/>
  <c r="BC1293" i="35"/>
  <c r="BD1293" i="35"/>
  <c r="BG1293" i="35"/>
  <c r="BH1293" i="35"/>
  <c r="AY1294" i="35"/>
  <c r="AZ1294" i="35"/>
  <c r="BC1294" i="35"/>
  <c r="BD1294" i="35"/>
  <c r="BG1294" i="35"/>
  <c r="BH1294" i="35"/>
  <c r="AY1295" i="35"/>
  <c r="AZ1295" i="35"/>
  <c r="BC1295" i="35"/>
  <c r="BD1295" i="35"/>
  <c r="BG1295" i="35"/>
  <c r="BH1295" i="35"/>
  <c r="AY1296" i="35"/>
  <c r="AZ1296" i="35"/>
  <c r="BC1296" i="35"/>
  <c r="BD1296" i="35"/>
  <c r="BG1296" i="35"/>
  <c r="BH1296" i="35"/>
  <c r="AY1297" i="35"/>
  <c r="AZ1297" i="35"/>
  <c r="BC1297" i="35"/>
  <c r="BD1297" i="35"/>
  <c r="BG1297" i="35"/>
  <c r="BH1297" i="35"/>
  <c r="AY1298" i="35"/>
  <c r="AZ1298" i="35"/>
  <c r="BC1298" i="35"/>
  <c r="BD1298" i="35"/>
  <c r="BG1298" i="35"/>
  <c r="BH1298" i="35"/>
  <c r="AY1299" i="35"/>
  <c r="AZ1299" i="35"/>
  <c r="BC1299" i="35"/>
  <c r="BD1299" i="35"/>
  <c r="BG1299" i="35"/>
  <c r="BH1299" i="35"/>
  <c r="AY1300" i="35"/>
  <c r="AZ1300" i="35"/>
  <c r="BC1300" i="35"/>
  <c r="BD1300" i="35"/>
  <c r="BG1300" i="35"/>
  <c r="BH1300" i="35"/>
  <c r="AY1301" i="35"/>
  <c r="AZ1301" i="35"/>
  <c r="BC1301" i="35"/>
  <c r="BD1301" i="35"/>
  <c r="BG1301" i="35"/>
  <c r="BH1301" i="35"/>
  <c r="AY1302" i="35"/>
  <c r="AZ1302" i="35"/>
  <c r="BC1302" i="35"/>
  <c r="BD1302" i="35"/>
  <c r="BG1302" i="35"/>
  <c r="BH1302" i="35"/>
  <c r="AY1303" i="35"/>
  <c r="AZ1303" i="35"/>
  <c r="BC1303" i="35"/>
  <c r="BD1303" i="35"/>
  <c r="BG1303" i="35"/>
  <c r="BH1303" i="35"/>
  <c r="AY1304" i="35"/>
  <c r="AZ1304" i="35"/>
  <c r="BC1304" i="35"/>
  <c r="BD1304" i="35"/>
  <c r="BG1304" i="35"/>
  <c r="BH1304" i="35"/>
  <c r="AY1305" i="35"/>
  <c r="AZ1305" i="35"/>
  <c r="BC1305" i="35"/>
  <c r="BD1305" i="35"/>
  <c r="BG1305" i="35"/>
  <c r="BH1305" i="35"/>
  <c r="AY1306" i="35"/>
  <c r="AZ1306" i="35"/>
  <c r="BC1306" i="35"/>
  <c r="BD1306" i="35"/>
  <c r="BG1306" i="35"/>
  <c r="BH1306" i="35"/>
  <c r="AY1307" i="35"/>
  <c r="AZ1307" i="35"/>
  <c r="BC1307" i="35"/>
  <c r="BD1307" i="35"/>
  <c r="BG1307" i="35"/>
  <c r="BH1307" i="35"/>
  <c r="AY1308" i="35"/>
  <c r="AZ1308" i="35"/>
  <c r="BC1308" i="35"/>
  <c r="BD1308" i="35"/>
  <c r="BG1308" i="35"/>
  <c r="BH1308" i="35"/>
  <c r="AY1309" i="35"/>
  <c r="AZ1309" i="35"/>
  <c r="BC1309" i="35"/>
  <c r="BD1309" i="35"/>
  <c r="BG1309" i="35"/>
  <c r="BH1309" i="35"/>
  <c r="AY1310" i="35"/>
  <c r="AZ1310" i="35"/>
  <c r="BC1310" i="35"/>
  <c r="BD1310" i="35"/>
  <c r="BG1310" i="35"/>
  <c r="BH1310" i="35"/>
  <c r="AY1311" i="35"/>
  <c r="AZ1311" i="35"/>
  <c r="BC1311" i="35"/>
  <c r="BD1311" i="35"/>
  <c r="BG1311" i="35"/>
  <c r="BH1311" i="35"/>
  <c r="AY1312" i="35"/>
  <c r="AZ1312" i="35"/>
  <c r="BC1312" i="35"/>
  <c r="BD1312" i="35"/>
  <c r="BG1312" i="35"/>
  <c r="BH1312" i="35"/>
  <c r="AY1313" i="35"/>
  <c r="AZ1313" i="35"/>
  <c r="BC1313" i="35"/>
  <c r="BD1313" i="35"/>
  <c r="BG1313" i="35"/>
  <c r="BH1313" i="35"/>
  <c r="AY1314" i="35"/>
  <c r="AZ1314" i="35"/>
  <c r="BC1314" i="35"/>
  <c r="BD1314" i="35"/>
  <c r="BG1314" i="35"/>
  <c r="BH1314" i="35"/>
  <c r="AY1315" i="35"/>
  <c r="AZ1315" i="35"/>
  <c r="BC1315" i="35"/>
  <c r="BD1315" i="35"/>
  <c r="BG1315" i="35"/>
  <c r="BH1315" i="35"/>
  <c r="AY1316" i="35"/>
  <c r="AZ1316" i="35"/>
  <c r="BC1316" i="35"/>
  <c r="BD1316" i="35"/>
  <c r="BG1316" i="35"/>
  <c r="BH1316" i="35"/>
  <c r="AY1317" i="35"/>
  <c r="AZ1317" i="35"/>
  <c r="BC1317" i="35"/>
  <c r="BD1317" i="35"/>
  <c r="BG1317" i="35"/>
  <c r="BH1317" i="35"/>
  <c r="AY1318" i="35"/>
  <c r="AZ1318" i="35"/>
  <c r="BC1318" i="35"/>
  <c r="BD1318" i="35"/>
  <c r="BG1318" i="35"/>
  <c r="BH1318" i="35"/>
  <c r="AY1319" i="35"/>
  <c r="AZ1319" i="35"/>
  <c r="BC1319" i="35"/>
  <c r="BD1319" i="35"/>
  <c r="BG1319" i="35"/>
  <c r="BH1319" i="35"/>
  <c r="AY1320" i="35"/>
  <c r="AZ1320" i="35"/>
  <c r="BC1320" i="35"/>
  <c r="BD1320" i="35"/>
  <c r="BG1320" i="35"/>
  <c r="BH1320" i="35"/>
  <c r="AY1321" i="35"/>
  <c r="AZ1321" i="35"/>
  <c r="BC1321" i="35"/>
  <c r="BD1321" i="35"/>
  <c r="BG1321" i="35"/>
  <c r="BH1321" i="35"/>
  <c r="AY1322" i="35"/>
  <c r="AZ1322" i="35"/>
  <c r="BC1322" i="35"/>
  <c r="BD1322" i="35"/>
  <c r="BG1322" i="35"/>
  <c r="BH1322" i="35"/>
  <c r="AY1323" i="35"/>
  <c r="AZ1323" i="35"/>
  <c r="BC1323" i="35"/>
  <c r="BD1323" i="35"/>
  <c r="BG1323" i="35"/>
  <c r="BH1323" i="35"/>
  <c r="AY1324" i="35"/>
  <c r="AZ1324" i="35"/>
  <c r="BC1324" i="35"/>
  <c r="BD1324" i="35"/>
  <c r="BG1324" i="35"/>
  <c r="BH1324" i="35"/>
  <c r="AY1325" i="35"/>
  <c r="AZ1325" i="35"/>
  <c r="BC1325" i="35"/>
  <c r="BD1325" i="35"/>
  <c r="BG1325" i="35"/>
  <c r="BH1325" i="35"/>
  <c r="AY1326" i="35"/>
  <c r="AZ1326" i="35"/>
  <c r="BC1326" i="35"/>
  <c r="BD1326" i="35"/>
  <c r="BG1326" i="35"/>
  <c r="BH1326" i="35"/>
  <c r="AY1327" i="35"/>
  <c r="AZ1327" i="35"/>
  <c r="BC1327" i="35"/>
  <c r="BD1327" i="35"/>
  <c r="BG1327" i="35"/>
  <c r="BH1327" i="35"/>
  <c r="AY1328" i="35"/>
  <c r="AZ1328" i="35"/>
  <c r="BC1328" i="35"/>
  <c r="BD1328" i="35"/>
  <c r="BG1328" i="35"/>
  <c r="BH1328" i="35"/>
  <c r="AY1329" i="35"/>
  <c r="AZ1329" i="35"/>
  <c r="BC1329" i="35"/>
  <c r="BD1329" i="35"/>
  <c r="BG1329" i="35"/>
  <c r="BH1329" i="35"/>
  <c r="AY1330" i="35"/>
  <c r="AZ1330" i="35"/>
  <c r="BC1330" i="35"/>
  <c r="BD1330" i="35"/>
  <c r="BG1330" i="35"/>
  <c r="BH1330" i="35"/>
  <c r="AY1331" i="35"/>
  <c r="AZ1331" i="35"/>
  <c r="BC1331" i="35"/>
  <c r="BD1331" i="35"/>
  <c r="BG1331" i="35"/>
  <c r="BH1331" i="35"/>
  <c r="AY1332" i="35"/>
  <c r="AZ1332" i="35"/>
  <c r="BC1332" i="35"/>
  <c r="BD1332" i="35"/>
  <c r="BG1332" i="35"/>
  <c r="BH1332" i="35"/>
  <c r="AY1333" i="35"/>
  <c r="AZ1333" i="35"/>
  <c r="BC1333" i="35"/>
  <c r="BD1333" i="35"/>
  <c r="BG1333" i="35"/>
  <c r="BH1333" i="35"/>
  <c r="AY1334" i="35"/>
  <c r="AZ1334" i="35"/>
  <c r="BC1334" i="35"/>
  <c r="BD1334" i="35"/>
  <c r="BG1334" i="35"/>
  <c r="BH1334" i="35"/>
  <c r="AY1335" i="35"/>
  <c r="AZ1335" i="35"/>
  <c r="BC1335" i="35"/>
  <c r="BD1335" i="35"/>
  <c r="BG1335" i="35"/>
  <c r="BH1335" i="35"/>
  <c r="AY1336" i="35"/>
  <c r="AZ1336" i="35"/>
  <c r="BC1336" i="35"/>
  <c r="BD1336" i="35"/>
  <c r="BG1336" i="35"/>
  <c r="BH1336" i="35"/>
  <c r="AY1337" i="35"/>
  <c r="AZ1337" i="35"/>
  <c r="BC1337" i="35"/>
  <c r="BD1337" i="35"/>
  <c r="BG1337" i="35"/>
  <c r="BH1337" i="35"/>
  <c r="AY1338" i="35"/>
  <c r="AZ1338" i="35"/>
  <c r="BC1338" i="35"/>
  <c r="BD1338" i="35"/>
  <c r="BG1338" i="35"/>
  <c r="BH1338" i="35"/>
  <c r="AY1339" i="35"/>
  <c r="AZ1339" i="35"/>
  <c r="BC1339" i="35"/>
  <c r="BD1339" i="35"/>
  <c r="BG1339" i="35"/>
  <c r="BH1339" i="35"/>
  <c r="AY1340" i="35"/>
  <c r="AZ1340" i="35"/>
  <c r="BC1340" i="35"/>
  <c r="BD1340" i="35"/>
  <c r="BG1340" i="35"/>
  <c r="BH1340" i="35"/>
  <c r="AY1341" i="35"/>
  <c r="AZ1341" i="35"/>
  <c r="BC1341" i="35"/>
  <c r="BD1341" i="35"/>
  <c r="BG1341" i="35"/>
  <c r="BH1341" i="35"/>
  <c r="AY1342" i="35"/>
  <c r="AZ1342" i="35"/>
  <c r="BC1342" i="35"/>
  <c r="BD1342" i="35"/>
  <c r="BG1342" i="35"/>
  <c r="BH1342" i="35"/>
  <c r="AY1343" i="35"/>
  <c r="AZ1343" i="35"/>
  <c r="BC1343" i="35"/>
  <c r="BD1343" i="35"/>
  <c r="BG1343" i="35"/>
  <c r="BH1343" i="35"/>
  <c r="AY1344" i="35"/>
  <c r="AZ1344" i="35"/>
  <c r="BC1344" i="35"/>
  <c r="BD1344" i="35"/>
  <c r="BG1344" i="35"/>
  <c r="BH1344" i="35"/>
  <c r="AY1345" i="35"/>
  <c r="AZ1345" i="35"/>
  <c r="BC1345" i="35"/>
  <c r="BD1345" i="35"/>
  <c r="BG1345" i="35"/>
  <c r="BH1345" i="35"/>
  <c r="AY1346" i="35"/>
  <c r="AZ1346" i="35"/>
  <c r="BC1346" i="35"/>
  <c r="BD1346" i="35"/>
  <c r="BG1346" i="35"/>
  <c r="BH1346" i="35"/>
  <c r="AY1347" i="35"/>
  <c r="AZ1347" i="35"/>
  <c r="BC1347" i="35"/>
  <c r="BD1347" i="35"/>
  <c r="BG1347" i="35"/>
  <c r="BH1347" i="35"/>
  <c r="AY1348" i="35"/>
  <c r="AZ1348" i="35"/>
  <c r="BC1348" i="35"/>
  <c r="BD1348" i="35"/>
  <c r="BG1348" i="35"/>
  <c r="BH1348" i="35"/>
  <c r="AY1349" i="35"/>
  <c r="AZ1349" i="35"/>
  <c r="BC1349" i="35"/>
  <c r="BD1349" i="35"/>
  <c r="BG1349" i="35"/>
  <c r="BH1349" i="35"/>
  <c r="AY1350" i="35"/>
  <c r="AZ1350" i="35"/>
  <c r="BC1350" i="35"/>
  <c r="BD1350" i="35"/>
  <c r="BG1350" i="35"/>
  <c r="BH1350" i="35"/>
  <c r="AY1351" i="35"/>
  <c r="AZ1351" i="35"/>
  <c r="BC1351" i="35"/>
  <c r="BD1351" i="35"/>
  <c r="BG1351" i="35"/>
  <c r="BH1351" i="35"/>
  <c r="AY1352" i="35"/>
  <c r="AZ1352" i="35"/>
  <c r="BC1352" i="35"/>
  <c r="BD1352" i="35"/>
  <c r="BG1352" i="35"/>
  <c r="BH1352" i="35"/>
  <c r="AY1353" i="35"/>
  <c r="AZ1353" i="35"/>
  <c r="BC1353" i="35"/>
  <c r="BD1353" i="35"/>
  <c r="BG1353" i="35"/>
  <c r="BH1353" i="35"/>
  <c r="AY1354" i="35"/>
  <c r="AZ1354" i="35"/>
  <c r="BC1354" i="35"/>
  <c r="BD1354" i="35"/>
  <c r="BG1354" i="35"/>
  <c r="BH1354" i="35"/>
  <c r="AY1355" i="35"/>
  <c r="AZ1355" i="35"/>
  <c r="BC1355" i="35"/>
  <c r="BD1355" i="35"/>
  <c r="BG1355" i="35"/>
  <c r="BH1355" i="35"/>
  <c r="AY1356" i="35"/>
  <c r="AZ1356" i="35"/>
  <c r="BC1356" i="35"/>
  <c r="BD1356" i="35"/>
  <c r="BG1356" i="35"/>
  <c r="BH1356" i="35"/>
  <c r="AY1357" i="35"/>
  <c r="AZ1357" i="35"/>
  <c r="BC1357" i="35"/>
  <c r="BD1357" i="35"/>
  <c r="BG1357" i="35"/>
  <c r="BH1357" i="35"/>
  <c r="AY1358" i="35"/>
  <c r="AZ1358" i="35"/>
  <c r="BC1358" i="35"/>
  <c r="BD1358" i="35"/>
  <c r="BG1358" i="35"/>
  <c r="BH1358" i="35"/>
  <c r="AY1359" i="35"/>
  <c r="AZ1359" i="35"/>
  <c r="BC1359" i="35"/>
  <c r="BD1359" i="35"/>
  <c r="BG1359" i="35"/>
  <c r="BH1359" i="35"/>
  <c r="AY1360" i="35"/>
  <c r="AZ1360" i="35"/>
  <c r="BC1360" i="35"/>
  <c r="BD1360" i="35"/>
  <c r="BG1360" i="35"/>
  <c r="BH1360" i="35"/>
  <c r="AY1361" i="35"/>
  <c r="AZ1361" i="35"/>
  <c r="BC1361" i="35"/>
  <c r="BD1361" i="35"/>
  <c r="BG1361" i="35"/>
  <c r="BH1361" i="35"/>
  <c r="AY1362" i="35"/>
  <c r="AZ1362" i="35"/>
  <c r="BC1362" i="35"/>
  <c r="BD1362" i="35"/>
  <c r="BG1362" i="35"/>
  <c r="BH1362" i="35"/>
  <c r="AY1363" i="35"/>
  <c r="AZ1363" i="35"/>
  <c r="BC1363" i="35"/>
  <c r="BD1363" i="35"/>
  <c r="BG1363" i="35"/>
  <c r="BH1363" i="35"/>
  <c r="AY1364" i="35"/>
  <c r="AZ1364" i="35"/>
  <c r="BC1364" i="35"/>
  <c r="BD1364" i="35"/>
  <c r="BG1364" i="35"/>
  <c r="BH1364" i="35"/>
  <c r="AY1365" i="35"/>
  <c r="AZ1365" i="35"/>
  <c r="BC1365" i="35"/>
  <c r="BD1365" i="35"/>
  <c r="BG1365" i="35"/>
  <c r="BH1365" i="35"/>
  <c r="AY1366" i="35"/>
  <c r="AZ1366" i="35"/>
  <c r="BC1366" i="35"/>
  <c r="BD1366" i="35"/>
  <c r="BG1366" i="35"/>
  <c r="BH1366" i="35"/>
  <c r="AY1367" i="35"/>
  <c r="AZ1367" i="35"/>
  <c r="BC1367" i="35"/>
  <c r="BD1367" i="35"/>
  <c r="BG1367" i="35"/>
  <c r="BH1367" i="35"/>
  <c r="AY1368" i="35"/>
  <c r="AZ1368" i="35"/>
  <c r="BC1368" i="35"/>
  <c r="BD1368" i="35"/>
  <c r="BG1368" i="35"/>
  <c r="BH1368" i="35"/>
  <c r="AY1369" i="35"/>
  <c r="AZ1369" i="35"/>
  <c r="BC1369" i="35"/>
  <c r="BD1369" i="35"/>
  <c r="BG1369" i="35"/>
  <c r="BH1369" i="35"/>
  <c r="AY1370" i="35"/>
  <c r="AZ1370" i="35"/>
  <c r="BC1370" i="35"/>
  <c r="BD1370" i="35"/>
  <c r="BG1370" i="35"/>
  <c r="BH1370" i="35"/>
  <c r="AY1371" i="35"/>
  <c r="AZ1371" i="35"/>
  <c r="BC1371" i="35"/>
  <c r="BD1371" i="35"/>
  <c r="BG1371" i="35"/>
  <c r="BH1371" i="35"/>
  <c r="AY1372" i="35"/>
  <c r="AZ1372" i="35"/>
  <c r="BC1372" i="35"/>
  <c r="BD1372" i="35"/>
  <c r="BG1372" i="35"/>
  <c r="BH1372" i="35"/>
  <c r="AY1373" i="35"/>
  <c r="AZ1373" i="35"/>
  <c r="BC1373" i="35"/>
  <c r="BD1373" i="35"/>
  <c r="BG1373" i="35"/>
  <c r="BH1373" i="35"/>
  <c r="AY1374" i="35"/>
  <c r="AZ1374" i="35"/>
  <c r="BC1374" i="35"/>
  <c r="BD1374" i="35"/>
  <c r="BG1374" i="35"/>
  <c r="BH1374" i="35"/>
  <c r="AY1375" i="35"/>
  <c r="AZ1375" i="35"/>
  <c r="BC1375" i="35"/>
  <c r="BD1375" i="35"/>
  <c r="BG1375" i="35"/>
  <c r="BH1375" i="35"/>
  <c r="AY1376" i="35"/>
  <c r="AZ1376" i="35"/>
  <c r="BC1376" i="35"/>
  <c r="BD1376" i="35"/>
  <c r="BG1376" i="35"/>
  <c r="BH1376" i="35"/>
  <c r="AY1377" i="35"/>
  <c r="AZ1377" i="35"/>
  <c r="BC1377" i="35"/>
  <c r="BD1377" i="35"/>
  <c r="BG1377" i="35"/>
  <c r="BH1377" i="35"/>
  <c r="AY1378" i="35"/>
  <c r="AZ1378" i="35"/>
  <c r="BC1378" i="35"/>
  <c r="BD1378" i="35"/>
  <c r="BG1378" i="35"/>
  <c r="BH1378" i="35"/>
  <c r="AY1379" i="35"/>
  <c r="AZ1379" i="35"/>
  <c r="BC1379" i="35"/>
  <c r="BD1379" i="35"/>
  <c r="BG1379" i="35"/>
  <c r="BH1379" i="35"/>
  <c r="AY1380" i="35"/>
  <c r="AZ1380" i="35"/>
  <c r="BC1380" i="35"/>
  <c r="BD1380" i="35"/>
  <c r="BG1380" i="35"/>
  <c r="BH1380" i="35"/>
  <c r="AY1381" i="35"/>
  <c r="AZ1381" i="35"/>
  <c r="BC1381" i="35"/>
  <c r="BD1381" i="35"/>
  <c r="BG1381" i="35"/>
  <c r="BH1381" i="35"/>
  <c r="AY1382" i="35"/>
  <c r="AZ1382" i="35"/>
  <c r="BC1382" i="35"/>
  <c r="BD1382" i="35"/>
  <c r="BG1382" i="35"/>
  <c r="BH1382" i="35"/>
  <c r="AY1383" i="35"/>
  <c r="AZ1383" i="35"/>
  <c r="BC1383" i="35"/>
  <c r="BD1383" i="35"/>
  <c r="BG1383" i="35"/>
  <c r="BH1383" i="35"/>
  <c r="AY1384" i="35"/>
  <c r="AZ1384" i="35"/>
  <c r="BC1384" i="35"/>
  <c r="BD1384" i="35"/>
  <c r="BG1384" i="35"/>
  <c r="BH1384" i="35"/>
  <c r="AY1385" i="35"/>
  <c r="AZ1385" i="35"/>
  <c r="BC1385" i="35"/>
  <c r="BD1385" i="35"/>
  <c r="BG1385" i="35"/>
  <c r="BH1385" i="35"/>
  <c r="AY1386" i="35"/>
  <c r="AZ1386" i="35"/>
  <c r="BC1386" i="35"/>
  <c r="BD1386" i="35"/>
  <c r="BG1386" i="35"/>
  <c r="BH1386" i="35"/>
  <c r="AY1387" i="35"/>
  <c r="AZ1387" i="35"/>
  <c r="BC1387" i="35"/>
  <c r="BD1387" i="35"/>
  <c r="BG1387" i="35"/>
  <c r="BH1387" i="35"/>
  <c r="AY1388" i="35"/>
  <c r="AZ1388" i="35"/>
  <c r="BC1388" i="35"/>
  <c r="BD1388" i="35"/>
  <c r="BG1388" i="35"/>
  <c r="BH1388" i="35"/>
  <c r="AY1389" i="35"/>
  <c r="AZ1389" i="35"/>
  <c r="BC1389" i="35"/>
  <c r="BD1389" i="35"/>
  <c r="BG1389" i="35"/>
  <c r="BH1389" i="35"/>
  <c r="AY1390" i="35"/>
  <c r="AZ1390" i="35"/>
  <c r="BC1390" i="35"/>
  <c r="BD1390" i="35"/>
  <c r="BG1390" i="35"/>
  <c r="BH1390" i="35"/>
  <c r="AY1391" i="35"/>
  <c r="AZ1391" i="35"/>
  <c r="BC1391" i="35"/>
  <c r="BD1391" i="35"/>
  <c r="BG1391" i="35"/>
  <c r="BH1391" i="35"/>
  <c r="AY1392" i="35"/>
  <c r="AZ1392" i="35"/>
  <c r="BC1392" i="35"/>
  <c r="BD1392" i="35"/>
  <c r="BG1392" i="35"/>
  <c r="BH1392" i="35"/>
  <c r="AY1393" i="35"/>
  <c r="AZ1393" i="35"/>
  <c r="BC1393" i="35"/>
  <c r="BD1393" i="35"/>
  <c r="BG1393" i="35"/>
  <c r="BH1393" i="35"/>
  <c r="AY1394" i="35"/>
  <c r="AZ1394" i="35"/>
  <c r="BC1394" i="35"/>
  <c r="BD1394" i="35"/>
  <c r="BG1394" i="35"/>
  <c r="BH1394" i="35"/>
  <c r="AY1395" i="35"/>
  <c r="AZ1395" i="35"/>
  <c r="BC1395" i="35"/>
  <c r="BD1395" i="35"/>
  <c r="BG1395" i="35"/>
  <c r="BH1395" i="35"/>
  <c r="AY1396" i="35"/>
  <c r="AZ1396" i="35"/>
  <c r="BC1396" i="35"/>
  <c r="BD1396" i="35"/>
  <c r="BG1396" i="35"/>
  <c r="BH1396" i="35"/>
  <c r="AY1397" i="35"/>
  <c r="AZ1397" i="35"/>
  <c r="BC1397" i="35"/>
  <c r="BD1397" i="35"/>
  <c r="BG1397" i="35"/>
  <c r="BH1397" i="35"/>
  <c r="AY1398" i="35"/>
  <c r="AZ1398" i="35"/>
  <c r="BC1398" i="35"/>
  <c r="BD1398" i="35"/>
  <c r="BG1398" i="35"/>
  <c r="BH1398" i="35"/>
  <c r="AY1399" i="35"/>
  <c r="AZ1399" i="35"/>
  <c r="BC1399" i="35"/>
  <c r="BD1399" i="35"/>
  <c r="BG1399" i="35"/>
  <c r="BH1399" i="35"/>
  <c r="AY1400" i="35"/>
  <c r="AZ1400" i="35"/>
  <c r="BC1400" i="35"/>
  <c r="BD1400" i="35"/>
  <c r="BG1400" i="35"/>
  <c r="BH1400" i="35"/>
  <c r="AY1401" i="35"/>
  <c r="AZ1401" i="35"/>
  <c r="BC1401" i="35"/>
  <c r="BD1401" i="35"/>
  <c r="BG1401" i="35"/>
  <c r="BH1401" i="35"/>
  <c r="AY1402" i="35"/>
  <c r="AZ1402" i="35"/>
  <c r="BC1402" i="35"/>
  <c r="BD1402" i="35"/>
  <c r="BG1402" i="35"/>
  <c r="BH1402" i="35"/>
  <c r="AY1403" i="35"/>
  <c r="AZ1403" i="35"/>
  <c r="BC1403" i="35"/>
  <c r="BD1403" i="35"/>
  <c r="BG1403" i="35"/>
  <c r="BH1403" i="35"/>
  <c r="AY1404" i="35"/>
  <c r="AZ1404" i="35"/>
  <c r="BC1404" i="35"/>
  <c r="BD1404" i="35"/>
  <c r="BG1404" i="35"/>
  <c r="BH1404" i="35"/>
  <c r="AY1405" i="35"/>
  <c r="AZ1405" i="35"/>
  <c r="BC1405" i="35"/>
  <c r="BD1405" i="35"/>
  <c r="BG1405" i="35"/>
  <c r="BH1405" i="35"/>
  <c r="AY1406" i="35"/>
  <c r="AZ1406" i="35"/>
  <c r="BC1406" i="35"/>
  <c r="BD1406" i="35"/>
  <c r="BG1406" i="35"/>
  <c r="BH1406" i="35"/>
  <c r="AY1407" i="35"/>
  <c r="AZ1407" i="35"/>
  <c r="BC1407" i="35"/>
  <c r="BD1407" i="35"/>
  <c r="BG1407" i="35"/>
  <c r="BH1407" i="35"/>
  <c r="AY1408" i="35"/>
  <c r="AZ1408" i="35"/>
  <c r="BC1408" i="35"/>
  <c r="BD1408" i="35"/>
  <c r="BG1408" i="35"/>
  <c r="BH1408" i="35"/>
  <c r="AY1409" i="35"/>
  <c r="AZ1409" i="35"/>
  <c r="BC1409" i="35"/>
  <c r="BD1409" i="35"/>
  <c r="BG1409" i="35"/>
  <c r="BH1409" i="35"/>
  <c r="AY1410" i="35"/>
  <c r="AZ1410" i="35"/>
  <c r="BC1410" i="35"/>
  <c r="BD1410" i="35"/>
  <c r="BG1410" i="35"/>
  <c r="BH1410" i="35"/>
  <c r="AY1411" i="35"/>
  <c r="AZ1411" i="35"/>
  <c r="BC1411" i="35"/>
  <c r="BD1411" i="35"/>
  <c r="BG1411" i="35"/>
  <c r="BH1411" i="35"/>
  <c r="AY1412" i="35"/>
  <c r="AZ1412" i="35"/>
  <c r="BC1412" i="35"/>
  <c r="BD1412" i="35"/>
  <c r="BG1412" i="35"/>
  <c r="BH1412" i="35"/>
  <c r="AY1413" i="35"/>
  <c r="AZ1413" i="35"/>
  <c r="BC1413" i="35"/>
  <c r="BD1413" i="35"/>
  <c r="BG1413" i="35"/>
  <c r="BH1413" i="35"/>
  <c r="AY1414" i="35"/>
  <c r="AZ1414" i="35"/>
  <c r="BC1414" i="35"/>
  <c r="BD1414" i="35"/>
  <c r="BG1414" i="35"/>
  <c r="BH1414" i="35"/>
  <c r="AY1415" i="35"/>
  <c r="AZ1415" i="35"/>
  <c r="BC1415" i="35"/>
  <c r="BD1415" i="35"/>
  <c r="BG1415" i="35"/>
  <c r="BH1415" i="35"/>
  <c r="AY1416" i="35"/>
  <c r="AZ1416" i="35"/>
  <c r="BC1416" i="35"/>
  <c r="BD1416" i="35"/>
  <c r="BG1416" i="35"/>
  <c r="BH1416" i="35"/>
  <c r="AY1417" i="35"/>
  <c r="AZ1417" i="35"/>
  <c r="BC1417" i="35"/>
  <c r="BD1417" i="35"/>
  <c r="BG1417" i="35"/>
  <c r="BH1417" i="35"/>
  <c r="AY1418" i="35"/>
  <c r="AZ1418" i="35"/>
  <c r="BC1418" i="35"/>
  <c r="BD1418" i="35"/>
  <c r="BG1418" i="35"/>
  <c r="BH1418" i="35"/>
  <c r="AY1419" i="35"/>
  <c r="AZ1419" i="35"/>
  <c r="BC1419" i="35"/>
  <c r="BD1419" i="35"/>
  <c r="BG1419" i="35"/>
  <c r="BH1419" i="35"/>
  <c r="AY1420" i="35"/>
  <c r="AZ1420" i="35"/>
  <c r="BC1420" i="35"/>
  <c r="BD1420" i="35"/>
  <c r="BG1420" i="35"/>
  <c r="BH1420" i="35"/>
  <c r="AY1421" i="35"/>
  <c r="AZ1421" i="35"/>
  <c r="BC1421" i="35"/>
  <c r="BD1421" i="35"/>
  <c r="BG1421" i="35"/>
  <c r="BH1421" i="35"/>
  <c r="AY1422" i="35"/>
  <c r="AZ1422" i="35"/>
  <c r="BC1422" i="35"/>
  <c r="BD1422" i="35"/>
  <c r="BG1422" i="35"/>
  <c r="BH1422" i="35"/>
  <c r="AY1423" i="35"/>
  <c r="AZ1423" i="35"/>
  <c r="BC1423" i="35"/>
  <c r="BD1423" i="35"/>
  <c r="BG1423" i="35"/>
  <c r="BH1423" i="35"/>
  <c r="AY1424" i="35"/>
  <c r="AZ1424" i="35"/>
  <c r="BC1424" i="35"/>
  <c r="BD1424" i="35"/>
  <c r="BG1424" i="35"/>
  <c r="BH1424" i="35"/>
  <c r="AY1425" i="35"/>
  <c r="AZ1425" i="35"/>
  <c r="BC1425" i="35"/>
  <c r="BD1425" i="35"/>
  <c r="BG1425" i="35"/>
  <c r="BH1425" i="35"/>
  <c r="AY1426" i="35"/>
  <c r="AZ1426" i="35"/>
  <c r="BC1426" i="35"/>
  <c r="BD1426" i="35"/>
  <c r="BG1426" i="35"/>
  <c r="BH1426" i="35"/>
  <c r="AY1427" i="35"/>
  <c r="AZ1427" i="35"/>
  <c r="BC1427" i="35"/>
  <c r="BD1427" i="35"/>
  <c r="BG1427" i="35"/>
  <c r="BH1427" i="35"/>
  <c r="AY1428" i="35"/>
  <c r="AZ1428" i="35"/>
  <c r="BC1428" i="35"/>
  <c r="BD1428" i="35"/>
  <c r="BG1428" i="35"/>
  <c r="BH1428" i="35"/>
  <c r="AY1429" i="35"/>
  <c r="AZ1429" i="35"/>
  <c r="BC1429" i="35"/>
  <c r="BD1429" i="35"/>
  <c r="BG1429" i="35"/>
  <c r="BH1429" i="35"/>
  <c r="AY1430" i="35"/>
  <c r="AZ1430" i="35"/>
  <c r="BC1430" i="35"/>
  <c r="BD1430" i="35"/>
  <c r="BG1430" i="35"/>
  <c r="BH1430" i="35"/>
  <c r="AY1431" i="35"/>
  <c r="AZ1431" i="35"/>
  <c r="BC1431" i="35"/>
  <c r="BD1431" i="35"/>
  <c r="BG1431" i="35"/>
  <c r="BH1431" i="35"/>
  <c r="AY1432" i="35"/>
  <c r="AZ1432" i="35"/>
  <c r="BC1432" i="35"/>
  <c r="BD1432" i="35"/>
  <c r="BG1432" i="35"/>
  <c r="BH1432" i="35"/>
  <c r="AY1433" i="35"/>
  <c r="AZ1433" i="35"/>
  <c r="BC1433" i="35"/>
  <c r="BD1433" i="35"/>
  <c r="BG1433" i="35"/>
  <c r="BH1433" i="35"/>
  <c r="AY1434" i="35"/>
  <c r="AZ1434" i="35"/>
  <c r="BC1434" i="35"/>
  <c r="BD1434" i="35"/>
  <c r="BG1434" i="35"/>
  <c r="BH1434" i="35"/>
  <c r="AY1435" i="35"/>
  <c r="AZ1435" i="35"/>
  <c r="BC1435" i="35"/>
  <c r="BD1435" i="35"/>
  <c r="BG1435" i="35"/>
  <c r="BH1435" i="35"/>
  <c r="AY1436" i="35"/>
  <c r="AZ1436" i="35"/>
  <c r="BC1436" i="35"/>
  <c r="BD1436" i="35"/>
  <c r="BG1436" i="35"/>
  <c r="BH1436" i="35"/>
  <c r="AY1437" i="35"/>
  <c r="AZ1437" i="35"/>
  <c r="BC1437" i="35"/>
  <c r="BD1437" i="35"/>
  <c r="BG1437" i="35"/>
  <c r="BH1437" i="35"/>
  <c r="AY1438" i="35"/>
  <c r="AZ1438" i="35"/>
  <c r="BC1438" i="35"/>
  <c r="BD1438" i="35"/>
  <c r="BG1438" i="35"/>
  <c r="BH1438" i="35"/>
  <c r="AY1439" i="35"/>
  <c r="AZ1439" i="35"/>
  <c r="BC1439" i="35"/>
  <c r="BD1439" i="35"/>
  <c r="BG1439" i="35"/>
  <c r="BH1439" i="35"/>
  <c r="AY1440" i="35"/>
  <c r="AZ1440" i="35"/>
  <c r="BC1440" i="35"/>
  <c r="BD1440" i="35"/>
  <c r="BG1440" i="35"/>
  <c r="BH1440" i="35"/>
  <c r="AY1441" i="35"/>
  <c r="AZ1441" i="35"/>
  <c r="BC1441" i="35"/>
  <c r="BD1441" i="35"/>
  <c r="BG1441" i="35"/>
  <c r="BH1441" i="35"/>
  <c r="AY1442" i="35"/>
  <c r="AZ1442" i="35"/>
  <c r="BC1442" i="35"/>
  <c r="BD1442" i="35"/>
  <c r="BG1442" i="35"/>
  <c r="BH1442" i="35"/>
  <c r="AY1443" i="35"/>
  <c r="AZ1443" i="35"/>
  <c r="BC1443" i="35"/>
  <c r="BD1443" i="35"/>
  <c r="BG1443" i="35"/>
  <c r="BH1443" i="35"/>
  <c r="AY1444" i="35"/>
  <c r="AZ1444" i="35"/>
  <c r="BC1444" i="35"/>
  <c r="BD1444" i="35"/>
  <c r="BG1444" i="35"/>
  <c r="BH1444" i="35"/>
  <c r="AY1445" i="35"/>
  <c r="AZ1445" i="35"/>
  <c r="BC1445" i="35"/>
  <c r="BD1445" i="35"/>
  <c r="BG1445" i="35"/>
  <c r="BH1445" i="35"/>
  <c r="AY1446" i="35"/>
  <c r="AZ1446" i="35"/>
  <c r="BC1446" i="35"/>
  <c r="BD1446" i="35"/>
  <c r="BG1446" i="35"/>
  <c r="BH1446" i="35"/>
  <c r="AY1447" i="35"/>
  <c r="AZ1447" i="35"/>
  <c r="BC1447" i="35"/>
  <c r="BD1447" i="35"/>
  <c r="BG1447" i="35"/>
  <c r="BH1447" i="35"/>
  <c r="AY1448" i="35"/>
  <c r="AZ1448" i="35"/>
  <c r="BC1448" i="35"/>
  <c r="BD1448" i="35"/>
  <c r="BG1448" i="35"/>
  <c r="BH1448" i="35"/>
  <c r="AY1449" i="35"/>
  <c r="AZ1449" i="35"/>
  <c r="BC1449" i="35"/>
  <c r="BD1449" i="35"/>
  <c r="BG1449" i="35"/>
  <c r="BH1449" i="35"/>
  <c r="AY1450" i="35"/>
  <c r="AZ1450" i="35"/>
  <c r="BC1450" i="35"/>
  <c r="BD1450" i="35"/>
  <c r="BG1450" i="35"/>
  <c r="BH1450" i="35"/>
  <c r="AY1451" i="35"/>
  <c r="AZ1451" i="35"/>
  <c r="BC1451" i="35"/>
  <c r="BD1451" i="35"/>
  <c r="BG1451" i="35"/>
  <c r="BH1451" i="35"/>
  <c r="AY1452" i="35"/>
  <c r="AZ1452" i="35"/>
  <c r="BC1452" i="35"/>
  <c r="BD1452" i="35"/>
  <c r="BG1452" i="35"/>
  <c r="BH1452" i="35"/>
  <c r="AY1453" i="35"/>
  <c r="AZ1453" i="35"/>
  <c r="BC1453" i="35"/>
  <c r="BD1453" i="35"/>
  <c r="BG1453" i="35"/>
  <c r="BH1453" i="35"/>
  <c r="AY1454" i="35"/>
  <c r="AZ1454" i="35"/>
  <c r="BC1454" i="35"/>
  <c r="BD1454" i="35"/>
  <c r="BG1454" i="35"/>
  <c r="BH1454" i="35"/>
  <c r="AY1455" i="35"/>
  <c r="AZ1455" i="35"/>
  <c r="BC1455" i="35"/>
  <c r="BD1455" i="35"/>
  <c r="BG1455" i="35"/>
  <c r="BH1455" i="35"/>
  <c r="AY1456" i="35"/>
  <c r="AZ1456" i="35"/>
  <c r="BC1456" i="35"/>
  <c r="BD1456" i="35"/>
  <c r="BG1456" i="35"/>
  <c r="BH1456" i="35"/>
  <c r="AY1457" i="35"/>
  <c r="AZ1457" i="35"/>
  <c r="BC1457" i="35"/>
  <c r="BD1457" i="35"/>
  <c r="BG1457" i="35"/>
  <c r="BH1457" i="35"/>
  <c r="AY1458" i="35"/>
  <c r="AZ1458" i="35"/>
  <c r="BC1458" i="35"/>
  <c r="BD1458" i="35"/>
  <c r="BG1458" i="35"/>
  <c r="BH1458" i="35"/>
  <c r="AY1459" i="35"/>
  <c r="AZ1459" i="35"/>
  <c r="BC1459" i="35"/>
  <c r="BD1459" i="35"/>
  <c r="BG1459" i="35"/>
  <c r="BH1459" i="35"/>
  <c r="AY1460" i="35"/>
  <c r="AZ1460" i="35"/>
  <c r="BC1460" i="35"/>
  <c r="BD1460" i="35"/>
  <c r="BG1460" i="35"/>
  <c r="BH1460" i="35"/>
  <c r="AY1461" i="35"/>
  <c r="AZ1461" i="35"/>
  <c r="BC1461" i="35"/>
  <c r="BD1461" i="35"/>
  <c r="BG1461" i="35"/>
  <c r="BH1461" i="35"/>
  <c r="AY1462" i="35"/>
  <c r="AZ1462" i="35"/>
  <c r="BC1462" i="35"/>
  <c r="BD1462" i="35"/>
  <c r="BG1462" i="35"/>
  <c r="BH1462" i="35"/>
  <c r="AY1463" i="35"/>
  <c r="AZ1463" i="35"/>
  <c r="BC1463" i="35"/>
  <c r="BD1463" i="35"/>
  <c r="BG1463" i="35"/>
  <c r="BH1463" i="35"/>
  <c r="AY1464" i="35"/>
  <c r="AZ1464" i="35"/>
  <c r="BC1464" i="35"/>
  <c r="BD1464" i="35"/>
  <c r="BG1464" i="35"/>
  <c r="BH1464" i="35"/>
  <c r="AY1465" i="35"/>
  <c r="AZ1465" i="35"/>
  <c r="BC1465" i="35"/>
  <c r="BD1465" i="35"/>
  <c r="BG1465" i="35"/>
  <c r="BH1465" i="35"/>
  <c r="AY1466" i="35"/>
  <c r="AZ1466" i="35"/>
  <c r="BC1466" i="35"/>
  <c r="BD1466" i="35"/>
  <c r="BG1466" i="35"/>
  <c r="BH1466" i="35"/>
  <c r="AY1467" i="35"/>
  <c r="AZ1467" i="35"/>
  <c r="BC1467" i="35"/>
  <c r="BD1467" i="35"/>
  <c r="BG1467" i="35"/>
  <c r="BH1467" i="35"/>
  <c r="AY1468" i="35"/>
  <c r="AZ1468" i="35"/>
  <c r="BC1468" i="35"/>
  <c r="BD1468" i="35"/>
  <c r="BG1468" i="35"/>
  <c r="BH1468" i="35"/>
  <c r="AY1469" i="35"/>
  <c r="AZ1469" i="35"/>
  <c r="BC1469" i="35"/>
  <c r="BD1469" i="35"/>
  <c r="BG1469" i="35"/>
  <c r="BH1469" i="35"/>
  <c r="AY1470" i="35"/>
  <c r="AZ1470" i="35"/>
  <c r="BC1470" i="35"/>
  <c r="BD1470" i="35"/>
  <c r="BG1470" i="35"/>
  <c r="BH1470" i="35"/>
  <c r="AY1471" i="35"/>
  <c r="AZ1471" i="35"/>
  <c r="BC1471" i="35"/>
  <c r="BD1471" i="35"/>
  <c r="BG1471" i="35"/>
  <c r="BH1471" i="35"/>
  <c r="AY1472" i="35"/>
  <c r="AZ1472" i="35"/>
  <c r="BC1472" i="35"/>
  <c r="BD1472" i="35"/>
  <c r="BG1472" i="35"/>
  <c r="BH1472" i="35"/>
  <c r="AY1473" i="35"/>
  <c r="AZ1473" i="35"/>
  <c r="BC1473" i="35"/>
  <c r="BD1473" i="35"/>
  <c r="BG1473" i="35"/>
  <c r="BH1473" i="35"/>
  <c r="AY1474" i="35"/>
  <c r="AZ1474" i="35"/>
  <c r="BC1474" i="35"/>
  <c r="BD1474" i="35"/>
  <c r="BG1474" i="35"/>
  <c r="BH1474" i="35"/>
  <c r="AY1475" i="35"/>
  <c r="AZ1475" i="35"/>
  <c r="BC1475" i="35"/>
  <c r="BD1475" i="35"/>
  <c r="BG1475" i="35"/>
  <c r="BH1475" i="35"/>
  <c r="AY1476" i="35"/>
  <c r="AZ1476" i="35"/>
  <c r="BC1476" i="35"/>
  <c r="BD1476" i="35"/>
  <c r="BG1476" i="35"/>
  <c r="BH1476" i="35"/>
  <c r="AY1477" i="35"/>
  <c r="AZ1477" i="35"/>
  <c r="BC1477" i="35"/>
  <c r="BD1477" i="35"/>
  <c r="BG1477" i="35"/>
  <c r="BH1477" i="35"/>
  <c r="AY1478" i="35"/>
  <c r="AZ1478" i="35"/>
  <c r="BC1478" i="35"/>
  <c r="BD1478" i="35"/>
  <c r="BG1478" i="35"/>
  <c r="BH1478" i="35"/>
  <c r="AY1479" i="35"/>
  <c r="AZ1479" i="35"/>
  <c r="BC1479" i="35"/>
  <c r="BD1479" i="35"/>
  <c r="BG1479" i="35"/>
  <c r="BH1479" i="35"/>
  <c r="AY1480" i="35"/>
  <c r="AZ1480" i="35"/>
  <c r="BC1480" i="35"/>
  <c r="BD1480" i="35"/>
  <c r="BG1480" i="35"/>
  <c r="BH1480" i="35"/>
  <c r="AY1481" i="35"/>
  <c r="AZ1481" i="35"/>
  <c r="BC1481" i="35"/>
  <c r="BD1481" i="35"/>
  <c r="BG1481" i="35"/>
  <c r="BH1481" i="35"/>
  <c r="AY1482" i="35"/>
  <c r="AZ1482" i="35"/>
  <c r="BC1482" i="35"/>
  <c r="BD1482" i="35"/>
  <c r="BG1482" i="35"/>
  <c r="BH1482" i="35"/>
  <c r="AY1483" i="35"/>
  <c r="AZ1483" i="35"/>
  <c r="BC1483" i="35"/>
  <c r="BD1483" i="35"/>
  <c r="BG1483" i="35"/>
  <c r="BH1483" i="35"/>
  <c r="AY1484" i="35"/>
  <c r="AZ1484" i="35"/>
  <c r="BC1484" i="35"/>
  <c r="BD1484" i="35"/>
  <c r="BG1484" i="35"/>
  <c r="BH1484" i="35"/>
  <c r="AY1485" i="35"/>
  <c r="AZ1485" i="35"/>
  <c r="BC1485" i="35"/>
  <c r="BD1485" i="35"/>
  <c r="BG1485" i="35"/>
  <c r="BH1485" i="35"/>
  <c r="AY1486" i="35"/>
  <c r="AZ1486" i="35"/>
  <c r="BC1486" i="35"/>
  <c r="BD1486" i="35"/>
  <c r="BG1486" i="35"/>
  <c r="BH1486" i="35"/>
  <c r="AY1487" i="35"/>
  <c r="AZ1487" i="35"/>
  <c r="BC1487" i="35"/>
  <c r="BD1487" i="35"/>
  <c r="BG1487" i="35"/>
  <c r="BH1487" i="35"/>
  <c r="AY1488" i="35"/>
  <c r="AZ1488" i="35"/>
  <c r="BC1488" i="35"/>
  <c r="BD1488" i="35"/>
  <c r="BG1488" i="35"/>
  <c r="BH1488" i="35"/>
  <c r="AY1489" i="35"/>
  <c r="AZ1489" i="35"/>
  <c r="BC1489" i="35"/>
  <c r="BD1489" i="35"/>
  <c r="BG1489" i="35"/>
  <c r="BH1489" i="35"/>
  <c r="AY1490" i="35"/>
  <c r="AZ1490" i="35"/>
  <c r="BC1490" i="35"/>
  <c r="BD1490" i="35"/>
  <c r="BG1490" i="35"/>
  <c r="BH1490" i="35"/>
  <c r="AY1491" i="35"/>
  <c r="AZ1491" i="35"/>
  <c r="BC1491" i="35"/>
  <c r="BD1491" i="35"/>
  <c r="BG1491" i="35"/>
  <c r="BH1491" i="35"/>
  <c r="AY1492" i="35"/>
  <c r="AZ1492" i="35"/>
  <c r="BC1492" i="35"/>
  <c r="BD1492" i="35"/>
  <c r="BG1492" i="35"/>
  <c r="BH1492" i="35"/>
  <c r="AY1493" i="35"/>
  <c r="AZ1493" i="35"/>
  <c r="BC1493" i="35"/>
  <c r="BD1493" i="35"/>
  <c r="BG1493" i="35"/>
  <c r="BH1493" i="35"/>
  <c r="AY1494" i="35"/>
  <c r="AZ1494" i="35"/>
  <c r="BC1494" i="35"/>
  <c r="BD1494" i="35"/>
  <c r="BG1494" i="35"/>
  <c r="BH1494" i="35"/>
  <c r="AY1495" i="35"/>
  <c r="AZ1495" i="35"/>
  <c r="BC1495" i="35"/>
  <c r="BD1495" i="35"/>
  <c r="BG1495" i="35"/>
  <c r="BH1495" i="35"/>
  <c r="AY1496" i="35"/>
  <c r="AZ1496" i="35"/>
  <c r="BC1496" i="35"/>
  <c r="BD1496" i="35"/>
  <c r="BG1496" i="35"/>
  <c r="BH1496" i="35"/>
  <c r="AY1497" i="35"/>
  <c r="AZ1497" i="35"/>
  <c r="BC1497" i="35"/>
  <c r="BD1497" i="35"/>
  <c r="BG1497" i="35"/>
  <c r="BH1497" i="35"/>
  <c r="AY1498" i="35"/>
  <c r="AZ1498" i="35"/>
  <c r="BC1498" i="35"/>
  <c r="BD1498" i="35"/>
  <c r="BG1498" i="35"/>
  <c r="BH1498" i="35"/>
  <c r="AY1499" i="35"/>
  <c r="AZ1499" i="35"/>
  <c r="BC1499" i="35"/>
  <c r="BD1499" i="35"/>
  <c r="BG1499" i="35"/>
  <c r="BH1499" i="35"/>
  <c r="AY1500" i="35"/>
  <c r="AZ1500" i="35"/>
  <c r="BC1500" i="35"/>
  <c r="BD1500" i="35"/>
  <c r="BG1500" i="35"/>
  <c r="BH1500" i="35"/>
  <c r="AY1501" i="35"/>
  <c r="AZ1501" i="35"/>
  <c r="BC1501" i="35"/>
  <c r="BD1501" i="35"/>
  <c r="BG1501" i="35"/>
  <c r="BH1501" i="35"/>
  <c r="AY1502" i="35"/>
  <c r="AZ1502" i="35"/>
  <c r="BC1502" i="35"/>
  <c r="BD1502" i="35"/>
  <c r="BG1502" i="35"/>
  <c r="BH1502" i="35"/>
  <c r="AY1503" i="35"/>
  <c r="AZ1503" i="35"/>
  <c r="BC1503" i="35"/>
  <c r="BD1503" i="35"/>
  <c r="BG1503" i="35"/>
  <c r="BH1503" i="35"/>
  <c r="AY1504" i="35"/>
  <c r="AZ1504" i="35"/>
  <c r="BC1504" i="35"/>
  <c r="BD1504" i="35"/>
  <c r="BG1504" i="35"/>
  <c r="BH1504" i="35"/>
  <c r="AY1505" i="35"/>
  <c r="AZ1505" i="35"/>
  <c r="BC1505" i="35"/>
  <c r="BD1505" i="35"/>
  <c r="BG1505" i="35"/>
  <c r="BH1505" i="35"/>
  <c r="AY1506" i="35"/>
  <c r="AZ1506" i="35"/>
  <c r="BC1506" i="35"/>
  <c r="BD1506" i="35"/>
  <c r="BG1506" i="35"/>
  <c r="BH1506" i="35"/>
  <c r="AY1507" i="35"/>
  <c r="AZ1507" i="35"/>
  <c r="BC1507" i="35"/>
  <c r="BD1507" i="35"/>
  <c r="BG1507" i="35"/>
  <c r="BH1507" i="35"/>
  <c r="AY1508" i="35"/>
  <c r="AZ1508" i="35"/>
  <c r="BC1508" i="35"/>
  <c r="BD1508" i="35"/>
  <c r="BG1508" i="35"/>
  <c r="BH1508" i="35"/>
  <c r="AY1509" i="35"/>
  <c r="AZ1509" i="35"/>
  <c r="BC1509" i="35"/>
  <c r="BD1509" i="35"/>
  <c r="BG1509" i="35"/>
  <c r="BH1509" i="35"/>
  <c r="AY1510" i="35"/>
  <c r="AZ1510" i="35"/>
  <c r="BC1510" i="35"/>
  <c r="BD1510" i="35"/>
  <c r="BG1510" i="35"/>
  <c r="BH1510" i="35"/>
  <c r="AY1511" i="35"/>
  <c r="AZ1511" i="35"/>
  <c r="BC1511" i="35"/>
  <c r="BD1511" i="35"/>
  <c r="BG1511" i="35"/>
  <c r="BH1511" i="35"/>
  <c r="AY1512" i="35"/>
  <c r="AZ1512" i="35"/>
  <c r="BC1512" i="35"/>
  <c r="BD1512" i="35"/>
  <c r="BG1512" i="35"/>
  <c r="BH1512" i="35"/>
  <c r="AY1513" i="35"/>
  <c r="AZ1513" i="35"/>
  <c r="BC1513" i="35"/>
  <c r="BD1513" i="35"/>
  <c r="BG1513" i="35"/>
  <c r="BH1513" i="35"/>
  <c r="AY1514" i="35"/>
  <c r="AZ1514" i="35"/>
  <c r="BC1514" i="35"/>
  <c r="BD1514" i="35"/>
  <c r="BG1514" i="35"/>
  <c r="BH1514" i="35"/>
  <c r="AY1515" i="35"/>
  <c r="AZ1515" i="35"/>
  <c r="BC1515" i="35"/>
  <c r="BD1515" i="35"/>
  <c r="BG1515" i="35"/>
  <c r="BH1515" i="35"/>
  <c r="AY1516" i="35"/>
  <c r="AZ1516" i="35"/>
  <c r="BC1516" i="35"/>
  <c r="BD1516" i="35"/>
  <c r="BG1516" i="35"/>
  <c r="BH1516" i="35"/>
  <c r="AY1517" i="35"/>
  <c r="AZ1517" i="35"/>
  <c r="BC1517" i="35"/>
  <c r="BD1517" i="35"/>
  <c r="BG1517" i="35"/>
  <c r="BH1517" i="35"/>
  <c r="AY1518" i="35"/>
  <c r="AZ1518" i="35"/>
  <c r="BC1518" i="35"/>
  <c r="BD1518" i="35"/>
  <c r="BG1518" i="35"/>
  <c r="BH1518" i="35"/>
  <c r="AY1519" i="35"/>
  <c r="AZ1519" i="35"/>
  <c r="BC1519" i="35"/>
  <c r="BD1519" i="35"/>
  <c r="BG1519" i="35"/>
  <c r="BH1519" i="35"/>
  <c r="AY1520" i="35"/>
  <c r="AZ1520" i="35"/>
  <c r="BC1520" i="35"/>
  <c r="BD1520" i="35"/>
  <c r="BG1520" i="35"/>
  <c r="BH1520" i="35"/>
  <c r="AY1521" i="35"/>
  <c r="AZ1521" i="35"/>
  <c r="BC1521" i="35"/>
  <c r="BD1521" i="35"/>
  <c r="BG1521" i="35"/>
  <c r="BH1521" i="35"/>
  <c r="AY1522" i="35"/>
  <c r="AZ1522" i="35"/>
  <c r="BC1522" i="35"/>
  <c r="BD1522" i="35"/>
  <c r="BG1522" i="35"/>
  <c r="BH1522" i="35"/>
  <c r="AY1523" i="35"/>
  <c r="AZ1523" i="35"/>
  <c r="BC1523" i="35"/>
  <c r="BD1523" i="35"/>
  <c r="BG1523" i="35"/>
  <c r="BH1523" i="35"/>
  <c r="AY1524" i="35"/>
  <c r="AZ1524" i="35"/>
  <c r="BC1524" i="35"/>
  <c r="BD1524" i="35"/>
  <c r="BG1524" i="35"/>
  <c r="BH1524" i="35"/>
  <c r="AY1525" i="35"/>
  <c r="AZ1525" i="35"/>
  <c r="BC1525" i="35"/>
  <c r="BD1525" i="35"/>
  <c r="BG1525" i="35"/>
  <c r="BH1525" i="35"/>
  <c r="AY1526" i="35"/>
  <c r="AZ1526" i="35"/>
  <c r="BC1526" i="35"/>
  <c r="BD1526" i="35"/>
  <c r="BG1526" i="35"/>
  <c r="BH1526" i="35"/>
  <c r="AY1527" i="35"/>
  <c r="AZ1527" i="35"/>
  <c r="BC1527" i="35"/>
  <c r="BD1527" i="35"/>
  <c r="BG1527" i="35"/>
  <c r="BH1527" i="35"/>
  <c r="AY1528" i="35"/>
  <c r="AZ1528" i="35"/>
  <c r="BC1528" i="35"/>
  <c r="BD1528" i="35"/>
  <c r="BG1528" i="35"/>
  <c r="BH1528" i="35"/>
  <c r="AY1529" i="35"/>
  <c r="AZ1529" i="35"/>
  <c r="BC1529" i="35"/>
  <c r="BD1529" i="35"/>
  <c r="BG1529" i="35"/>
  <c r="BH1529" i="35"/>
  <c r="AY1530" i="35"/>
  <c r="AZ1530" i="35"/>
  <c r="BC1530" i="35"/>
  <c r="BD1530" i="35"/>
  <c r="BG1530" i="35"/>
  <c r="BH1530" i="35"/>
  <c r="AY1531" i="35"/>
  <c r="AZ1531" i="35"/>
  <c r="BC1531" i="35"/>
  <c r="BD1531" i="35"/>
  <c r="BG1531" i="35"/>
  <c r="BH1531" i="35"/>
  <c r="AY1532" i="35"/>
  <c r="AZ1532" i="35"/>
  <c r="BC1532" i="35"/>
  <c r="BD1532" i="35"/>
  <c r="BG1532" i="35"/>
  <c r="BH1532" i="35"/>
  <c r="AY1533" i="35"/>
  <c r="AZ1533" i="35"/>
  <c r="BC1533" i="35"/>
  <c r="BD1533" i="35"/>
  <c r="BG1533" i="35"/>
  <c r="BH1533" i="35"/>
  <c r="AY1534" i="35"/>
  <c r="AZ1534" i="35"/>
  <c r="BC1534" i="35"/>
  <c r="BD1534" i="35"/>
  <c r="BG1534" i="35"/>
  <c r="BH1534" i="35"/>
  <c r="AY1535" i="35"/>
  <c r="AZ1535" i="35"/>
  <c r="BC1535" i="35"/>
  <c r="BD1535" i="35"/>
  <c r="BG1535" i="35"/>
  <c r="BH1535" i="35"/>
  <c r="AY1536" i="35"/>
  <c r="AZ1536" i="35"/>
  <c r="BC1536" i="35"/>
  <c r="BD1536" i="35"/>
  <c r="BG1536" i="35"/>
  <c r="BH1536" i="35"/>
  <c r="AY1537" i="35"/>
  <c r="AZ1537" i="35"/>
  <c r="BC1537" i="35"/>
  <c r="BD1537" i="35"/>
  <c r="BG1537" i="35"/>
  <c r="BH1537" i="35"/>
  <c r="AY1538" i="35"/>
  <c r="AZ1538" i="35"/>
  <c r="BC1538" i="35"/>
  <c r="BD1538" i="35"/>
  <c r="BG1538" i="35"/>
  <c r="BH1538" i="35"/>
  <c r="AY1539" i="35"/>
  <c r="AZ1539" i="35"/>
  <c r="BC1539" i="35"/>
  <c r="BD1539" i="35"/>
  <c r="BG1539" i="35"/>
  <c r="BH1539" i="35"/>
  <c r="AY1540" i="35"/>
  <c r="AZ1540" i="35"/>
  <c r="BC1540" i="35"/>
  <c r="BD1540" i="35"/>
  <c r="BG1540" i="35"/>
  <c r="BH1540" i="35"/>
  <c r="AY1541" i="35"/>
  <c r="AZ1541" i="35"/>
  <c r="BC1541" i="35"/>
  <c r="BD1541" i="35"/>
  <c r="BG1541" i="35"/>
  <c r="BH1541" i="35"/>
  <c r="AY1542" i="35"/>
  <c r="AZ1542" i="35"/>
  <c r="BC1542" i="35"/>
  <c r="BD1542" i="35"/>
  <c r="BG1542" i="35"/>
  <c r="BH1542" i="35"/>
  <c r="AY1543" i="35"/>
  <c r="AZ1543" i="35"/>
  <c r="BC1543" i="35"/>
  <c r="BD1543" i="35"/>
  <c r="BG1543" i="35"/>
  <c r="BH1543" i="35"/>
  <c r="AY1544" i="35"/>
  <c r="AZ1544" i="35"/>
  <c r="BC1544" i="35"/>
  <c r="BD1544" i="35"/>
  <c r="BG1544" i="35"/>
  <c r="BH1544" i="35"/>
  <c r="AY1545" i="35"/>
  <c r="AZ1545" i="35"/>
  <c r="BC1545" i="35"/>
  <c r="BD1545" i="35"/>
  <c r="BG1545" i="35"/>
  <c r="BH1545" i="35"/>
  <c r="AY1546" i="35"/>
  <c r="AZ1546" i="35"/>
  <c r="BC1546" i="35"/>
  <c r="BD1546" i="35"/>
  <c r="BG1546" i="35"/>
  <c r="BH1546" i="35"/>
  <c r="AY1547" i="35"/>
  <c r="AZ1547" i="35"/>
  <c r="BC1547" i="35"/>
  <c r="BD1547" i="35"/>
  <c r="BG1547" i="35"/>
  <c r="BH1547" i="35"/>
  <c r="AY1548" i="35"/>
  <c r="AZ1548" i="35"/>
  <c r="BC1548" i="35"/>
  <c r="BD1548" i="35"/>
  <c r="BG1548" i="35"/>
  <c r="BH1548" i="35"/>
  <c r="AY1549" i="35"/>
  <c r="AZ1549" i="35"/>
  <c r="BC1549" i="35"/>
  <c r="BD1549" i="35"/>
  <c r="BG1549" i="35"/>
  <c r="BH1549" i="35"/>
  <c r="AY1550" i="35"/>
  <c r="AZ1550" i="35"/>
  <c r="BC1550" i="35"/>
  <c r="BD1550" i="35"/>
  <c r="BG1550" i="35"/>
  <c r="BH1550" i="35"/>
  <c r="AY1551" i="35"/>
  <c r="AZ1551" i="35"/>
  <c r="BC1551" i="35"/>
  <c r="BD1551" i="35"/>
  <c r="BG1551" i="35"/>
  <c r="BH1551" i="35"/>
  <c r="AY1552" i="35"/>
  <c r="AZ1552" i="35"/>
  <c r="BC1552" i="35"/>
  <c r="BD1552" i="35"/>
  <c r="BG1552" i="35"/>
  <c r="BH1552" i="35"/>
  <c r="AY1553" i="35"/>
  <c r="AZ1553" i="35"/>
  <c r="BC1553" i="35"/>
  <c r="BD1553" i="35"/>
  <c r="BG1553" i="35"/>
  <c r="BH1553" i="35"/>
  <c r="AY1554" i="35"/>
  <c r="AZ1554" i="35"/>
  <c r="BC1554" i="35"/>
  <c r="BD1554" i="35"/>
  <c r="BG1554" i="35"/>
  <c r="BH1554" i="35"/>
  <c r="AY1555" i="35"/>
  <c r="AZ1555" i="35"/>
  <c r="BC1555" i="35"/>
  <c r="BD1555" i="35"/>
  <c r="BG1555" i="35"/>
  <c r="BH1555" i="35"/>
  <c r="AY1556" i="35"/>
  <c r="AZ1556" i="35"/>
  <c r="BC1556" i="35"/>
  <c r="BD1556" i="35"/>
  <c r="BG1556" i="35"/>
  <c r="BH1556" i="35"/>
  <c r="AY1557" i="35"/>
  <c r="AZ1557" i="35"/>
  <c r="BC1557" i="35"/>
  <c r="BD1557" i="35"/>
  <c r="BG1557" i="35"/>
  <c r="BH1557" i="35"/>
  <c r="AY1558" i="35"/>
  <c r="AZ1558" i="35"/>
  <c r="BC1558" i="35"/>
  <c r="BD1558" i="35"/>
  <c r="BG1558" i="35"/>
  <c r="BH1558" i="35"/>
  <c r="AY1559" i="35"/>
  <c r="AZ1559" i="35"/>
  <c r="BC1559" i="35"/>
  <c r="BD1559" i="35"/>
  <c r="BG1559" i="35"/>
  <c r="BH1559" i="35"/>
  <c r="AY1560" i="35"/>
  <c r="AZ1560" i="35"/>
  <c r="BC1560" i="35"/>
  <c r="BD1560" i="35"/>
  <c r="BG1560" i="35"/>
  <c r="BH1560" i="35"/>
  <c r="AY1561" i="35"/>
  <c r="AZ1561" i="35"/>
  <c r="BC1561" i="35"/>
  <c r="BD1561" i="35"/>
  <c r="BG1561" i="35"/>
  <c r="BH1561" i="35"/>
  <c r="AY1562" i="35"/>
  <c r="AZ1562" i="35"/>
  <c r="BC1562" i="35"/>
  <c r="BD1562" i="35"/>
  <c r="BG1562" i="35"/>
  <c r="BH1562" i="35"/>
  <c r="AY1563" i="35"/>
  <c r="AZ1563" i="35"/>
  <c r="BC1563" i="35"/>
  <c r="BD1563" i="35"/>
  <c r="BG1563" i="35"/>
  <c r="BH1563" i="35"/>
  <c r="AY1564" i="35"/>
  <c r="AZ1564" i="35"/>
  <c r="BC1564" i="35"/>
  <c r="BD1564" i="35"/>
  <c r="BG1564" i="35"/>
  <c r="BH1564" i="35"/>
  <c r="AY1565" i="35"/>
  <c r="AZ1565" i="35"/>
  <c r="BC1565" i="35"/>
  <c r="BD1565" i="35"/>
  <c r="BG1565" i="35"/>
  <c r="BH1565" i="35"/>
  <c r="AY1566" i="35"/>
  <c r="AZ1566" i="35"/>
  <c r="BC1566" i="35"/>
  <c r="BD1566" i="35"/>
  <c r="BG1566" i="35"/>
  <c r="BH1566" i="35"/>
  <c r="AY1567" i="35"/>
  <c r="AZ1567" i="35"/>
  <c r="BC1567" i="35"/>
  <c r="BD1567" i="35"/>
  <c r="BG1567" i="35"/>
  <c r="BH1567" i="35"/>
  <c r="AY1568" i="35"/>
  <c r="AZ1568" i="35"/>
  <c r="BC1568" i="35"/>
  <c r="BD1568" i="35"/>
  <c r="BG1568" i="35"/>
  <c r="BH1568" i="35"/>
  <c r="AY1569" i="35"/>
  <c r="AZ1569" i="35"/>
  <c r="BC1569" i="35"/>
  <c r="BD1569" i="35"/>
  <c r="BG1569" i="35"/>
  <c r="BH1569" i="35"/>
  <c r="AY1570" i="35"/>
  <c r="AZ1570" i="35"/>
  <c r="BC1570" i="35"/>
  <c r="BD1570" i="35"/>
  <c r="BG1570" i="35"/>
  <c r="BH1570" i="35"/>
  <c r="AY1571" i="35"/>
  <c r="AZ1571" i="35"/>
  <c r="BC1571" i="35"/>
  <c r="BD1571" i="35"/>
  <c r="BG1571" i="35"/>
  <c r="BH1571" i="35"/>
  <c r="AY1572" i="35"/>
  <c r="AZ1572" i="35"/>
  <c r="BC1572" i="35"/>
  <c r="BD1572" i="35"/>
  <c r="BG1572" i="35"/>
  <c r="BH1572" i="35"/>
  <c r="AY1573" i="35"/>
  <c r="AZ1573" i="35"/>
  <c r="BC1573" i="35"/>
  <c r="BD1573" i="35"/>
  <c r="BG1573" i="35"/>
  <c r="BH1573" i="35"/>
  <c r="AY1574" i="35"/>
  <c r="AZ1574" i="35"/>
  <c r="BC1574" i="35"/>
  <c r="BD1574" i="35"/>
  <c r="BG1574" i="35"/>
  <c r="BH1574" i="35"/>
  <c r="AY1575" i="35"/>
  <c r="AZ1575" i="35"/>
  <c r="BC1575" i="35"/>
  <c r="BD1575" i="35"/>
  <c r="BG1575" i="35"/>
  <c r="BH1575" i="35"/>
  <c r="AY1576" i="35"/>
  <c r="AZ1576" i="35"/>
  <c r="BC1576" i="35"/>
  <c r="BD1576" i="35"/>
  <c r="BG1576" i="35"/>
  <c r="BH1576" i="35"/>
  <c r="AY1577" i="35"/>
  <c r="AZ1577" i="35"/>
  <c r="BC1577" i="35"/>
  <c r="BD1577" i="35"/>
  <c r="BG1577" i="35"/>
  <c r="BH1577" i="35"/>
  <c r="AY1578" i="35"/>
  <c r="AZ1578" i="35"/>
  <c r="BC1578" i="35"/>
  <c r="BD1578" i="35"/>
  <c r="BG1578" i="35"/>
  <c r="BH1578" i="35"/>
  <c r="AY1579" i="35"/>
  <c r="AZ1579" i="35"/>
  <c r="BC1579" i="35"/>
  <c r="BD1579" i="35"/>
  <c r="BG1579" i="35"/>
  <c r="BH1579" i="35"/>
  <c r="AY1580" i="35"/>
  <c r="AZ1580" i="35"/>
  <c r="BC1580" i="35"/>
  <c r="BD1580" i="35"/>
  <c r="BG1580" i="35"/>
  <c r="BH1580" i="35"/>
  <c r="AY1581" i="35"/>
  <c r="AZ1581" i="35"/>
  <c r="BC1581" i="35"/>
  <c r="BD1581" i="35"/>
  <c r="BG1581" i="35"/>
  <c r="BH1581" i="35"/>
  <c r="AY1582" i="35"/>
  <c r="AZ1582" i="35"/>
  <c r="BC1582" i="35"/>
  <c r="BD1582" i="35"/>
  <c r="BG1582" i="35"/>
  <c r="BH1582" i="35"/>
  <c r="AY1583" i="35"/>
  <c r="AZ1583" i="35"/>
  <c r="BC1583" i="35"/>
  <c r="BD1583" i="35"/>
  <c r="BG1583" i="35"/>
  <c r="BH1583" i="35"/>
  <c r="AY1584" i="35"/>
  <c r="AZ1584" i="35"/>
  <c r="BC1584" i="35"/>
  <c r="BD1584" i="35"/>
  <c r="BG1584" i="35"/>
  <c r="BH1584" i="35"/>
  <c r="AY1585" i="35"/>
  <c r="AZ1585" i="35"/>
  <c r="BC1585" i="35"/>
  <c r="BD1585" i="35"/>
  <c r="BG1585" i="35"/>
  <c r="BH1585" i="35"/>
  <c r="AY1586" i="35"/>
  <c r="AZ1586" i="35"/>
  <c r="BC1586" i="35"/>
  <c r="BD1586" i="35"/>
  <c r="BG1586" i="35"/>
  <c r="BH1586" i="35"/>
  <c r="AY1587" i="35"/>
  <c r="AZ1587" i="35"/>
  <c r="BC1587" i="35"/>
  <c r="BD1587" i="35"/>
  <c r="BG1587" i="35"/>
  <c r="BH1587" i="35"/>
  <c r="AY1588" i="35"/>
  <c r="AZ1588" i="35"/>
  <c r="BC1588" i="35"/>
  <c r="BD1588" i="35"/>
  <c r="BG1588" i="35"/>
  <c r="BH1588" i="35"/>
  <c r="AY1589" i="35"/>
  <c r="AZ1589" i="35"/>
  <c r="BC1589" i="35"/>
  <c r="BD1589" i="35"/>
  <c r="BG1589" i="35"/>
  <c r="BH1589" i="35"/>
  <c r="AY1590" i="35"/>
  <c r="AZ1590" i="35"/>
  <c r="BC1590" i="35"/>
  <c r="BD1590" i="35"/>
  <c r="BG1590" i="35"/>
  <c r="BH1590" i="35"/>
  <c r="AY1591" i="35"/>
  <c r="AZ1591" i="35"/>
  <c r="BC1591" i="35"/>
  <c r="BD1591" i="35"/>
  <c r="BG1591" i="35"/>
  <c r="BH1591" i="35"/>
  <c r="AY1592" i="35"/>
  <c r="AZ1592" i="35"/>
  <c r="BC1592" i="35"/>
  <c r="BD1592" i="35"/>
  <c r="BG1592" i="35"/>
  <c r="BH1592" i="35"/>
  <c r="AY1593" i="35"/>
  <c r="AZ1593" i="35"/>
  <c r="BC1593" i="35"/>
  <c r="BD1593" i="35"/>
  <c r="BG1593" i="35"/>
  <c r="BH1593" i="35"/>
  <c r="AY1594" i="35"/>
  <c r="AZ1594" i="35"/>
  <c r="BC1594" i="35"/>
  <c r="BD1594" i="35"/>
  <c r="BG1594" i="35"/>
  <c r="BH1594" i="35"/>
  <c r="AY1595" i="35"/>
  <c r="AZ1595" i="35"/>
  <c r="BC1595" i="35"/>
  <c r="BD1595" i="35"/>
  <c r="BG1595" i="35"/>
  <c r="BH1595" i="35"/>
  <c r="AY1596" i="35"/>
  <c r="AZ1596" i="35"/>
  <c r="BC1596" i="35"/>
  <c r="BD1596" i="35"/>
  <c r="BG1596" i="35"/>
  <c r="BH1596" i="35"/>
  <c r="AY1597" i="35"/>
  <c r="AZ1597" i="35"/>
  <c r="BC1597" i="35"/>
  <c r="BD1597" i="35"/>
  <c r="BG1597" i="35"/>
  <c r="BH1597" i="35"/>
  <c r="AY1598" i="35"/>
  <c r="AZ1598" i="35"/>
  <c r="BC1598" i="35"/>
  <c r="BD1598" i="35"/>
  <c r="BG1598" i="35"/>
  <c r="BH1598" i="35"/>
  <c r="AY1599" i="35"/>
  <c r="AZ1599" i="35"/>
  <c r="BC1599" i="35"/>
  <c r="BD1599" i="35"/>
  <c r="BG1599" i="35"/>
  <c r="BH1599" i="35"/>
  <c r="AY1600" i="35"/>
  <c r="AZ1600" i="35"/>
  <c r="BC1600" i="35"/>
  <c r="BD1600" i="35"/>
  <c r="BG1600" i="35"/>
  <c r="BH1600" i="35"/>
  <c r="AY1601" i="35"/>
  <c r="AZ1601" i="35"/>
  <c r="BC1601" i="35"/>
  <c r="BD1601" i="35"/>
  <c r="BG1601" i="35"/>
  <c r="BH1601" i="35"/>
  <c r="AY1602" i="35"/>
  <c r="AZ1602" i="35"/>
  <c r="BC1602" i="35"/>
  <c r="BD1602" i="35"/>
  <c r="BG1602" i="35"/>
  <c r="BH1602" i="35"/>
  <c r="AY1603" i="35"/>
  <c r="AZ1603" i="35"/>
  <c r="BC1603" i="35"/>
  <c r="BD1603" i="35"/>
  <c r="BG1603" i="35"/>
  <c r="BH1603" i="35"/>
  <c r="AY1604" i="35"/>
  <c r="AZ1604" i="35"/>
  <c r="BC1604" i="35"/>
  <c r="BD1604" i="35"/>
  <c r="BG1604" i="35"/>
  <c r="BH1604" i="35"/>
  <c r="AY1605" i="35"/>
  <c r="AZ1605" i="35"/>
  <c r="BC1605" i="35"/>
  <c r="BD1605" i="35"/>
  <c r="BG1605" i="35"/>
  <c r="BH1605" i="35"/>
  <c r="AY1606" i="35"/>
  <c r="AZ1606" i="35"/>
  <c r="BC1606" i="35"/>
  <c r="BD1606" i="35"/>
  <c r="BG1606" i="35"/>
  <c r="BH1606" i="35"/>
  <c r="AY1607" i="35"/>
  <c r="AZ1607" i="35"/>
  <c r="BC1607" i="35"/>
  <c r="BD1607" i="35"/>
  <c r="BG1607" i="35"/>
  <c r="BH1607" i="35"/>
  <c r="AY1608" i="35"/>
  <c r="AZ1608" i="35"/>
  <c r="BC1608" i="35"/>
  <c r="BD1608" i="35"/>
  <c r="BG1608" i="35"/>
  <c r="BH1608" i="35"/>
  <c r="AY1609" i="35"/>
  <c r="AZ1609" i="35"/>
  <c r="BC1609" i="35"/>
  <c r="BD1609" i="35"/>
  <c r="BG1609" i="35"/>
  <c r="BH1609" i="35"/>
  <c r="AY1610" i="35"/>
  <c r="AZ1610" i="35"/>
  <c r="BC1610" i="35"/>
  <c r="BD1610" i="35"/>
  <c r="BG1610" i="35"/>
  <c r="BH1610" i="35"/>
  <c r="AY1611" i="35"/>
  <c r="AZ1611" i="35"/>
  <c r="BC1611" i="35"/>
  <c r="BD1611" i="35"/>
  <c r="BG1611" i="35"/>
  <c r="BH1611" i="35"/>
  <c r="AY1612" i="35"/>
  <c r="AZ1612" i="35"/>
  <c r="BC1612" i="35"/>
  <c r="BD1612" i="35"/>
  <c r="BG1612" i="35"/>
  <c r="BH1612" i="35"/>
  <c r="AY1613" i="35"/>
  <c r="AZ1613" i="35"/>
  <c r="BC1613" i="35"/>
  <c r="BD1613" i="35"/>
  <c r="BG1613" i="35"/>
  <c r="BH1613" i="35"/>
  <c r="AY1614" i="35"/>
  <c r="AZ1614" i="35"/>
  <c r="BC1614" i="35"/>
  <c r="BD1614" i="35"/>
  <c r="BG1614" i="35"/>
  <c r="BH1614" i="35"/>
  <c r="AY1615" i="35"/>
  <c r="AZ1615" i="35"/>
  <c r="BC1615" i="35"/>
  <c r="BD1615" i="35"/>
  <c r="BG1615" i="35"/>
  <c r="BH1615" i="35"/>
  <c r="AY1616" i="35"/>
  <c r="AZ1616" i="35"/>
  <c r="BC1616" i="35"/>
  <c r="BD1616" i="35"/>
  <c r="BG1616" i="35"/>
  <c r="BH1616" i="35"/>
  <c r="AY1617" i="35"/>
  <c r="AZ1617" i="35"/>
  <c r="BC1617" i="35"/>
  <c r="BD1617" i="35"/>
  <c r="BG1617" i="35"/>
  <c r="BH1617" i="35"/>
  <c r="AY1618" i="35"/>
  <c r="AZ1618" i="35"/>
  <c r="BC1618" i="35"/>
  <c r="BD1618" i="35"/>
  <c r="BG1618" i="35"/>
  <c r="BH1618" i="35"/>
  <c r="AY1619" i="35"/>
  <c r="AZ1619" i="35"/>
  <c r="BC1619" i="35"/>
  <c r="BD1619" i="35"/>
  <c r="BG1619" i="35"/>
  <c r="BH1619" i="35"/>
  <c r="AY1620" i="35"/>
  <c r="AZ1620" i="35"/>
  <c r="BC1620" i="35"/>
  <c r="BD1620" i="35"/>
  <c r="BG1620" i="35"/>
  <c r="BH1620" i="35"/>
  <c r="AY1621" i="35"/>
  <c r="AZ1621" i="35"/>
  <c r="BC1621" i="35"/>
  <c r="BD1621" i="35"/>
  <c r="BG1621" i="35"/>
  <c r="BH1621" i="35"/>
  <c r="AY1622" i="35"/>
  <c r="AZ1622" i="35"/>
  <c r="BC1622" i="35"/>
  <c r="BD1622" i="35"/>
  <c r="BG1622" i="35"/>
  <c r="BH1622" i="35"/>
  <c r="AY1623" i="35"/>
  <c r="AZ1623" i="35"/>
  <c r="BC1623" i="35"/>
  <c r="BD1623" i="35"/>
  <c r="BG1623" i="35"/>
  <c r="BH1623" i="35"/>
  <c r="AY1624" i="35"/>
  <c r="AZ1624" i="35"/>
  <c r="BC1624" i="35"/>
  <c r="BD1624" i="35"/>
  <c r="BG1624" i="35"/>
  <c r="BH1624" i="35"/>
  <c r="AY1625" i="35"/>
  <c r="AZ1625" i="35"/>
  <c r="BC1625" i="35"/>
  <c r="BD1625" i="35"/>
  <c r="BG1625" i="35"/>
  <c r="BH1625" i="35"/>
  <c r="AY1626" i="35"/>
  <c r="AZ1626" i="35"/>
  <c r="BC1626" i="35"/>
  <c r="BD1626" i="35"/>
  <c r="BG1626" i="35"/>
  <c r="BH1626" i="35"/>
  <c r="AY1627" i="35"/>
  <c r="AZ1627" i="35"/>
  <c r="BC1627" i="35"/>
  <c r="BD1627" i="35"/>
  <c r="BG1627" i="35"/>
  <c r="BH1627" i="35"/>
  <c r="AY1628" i="35"/>
  <c r="AZ1628" i="35"/>
  <c r="BC1628" i="35"/>
  <c r="BD1628" i="35"/>
  <c r="BG1628" i="35"/>
  <c r="BH1628" i="35"/>
  <c r="AY1629" i="35"/>
  <c r="AZ1629" i="35"/>
  <c r="BC1629" i="35"/>
  <c r="BD1629" i="35"/>
  <c r="BG1629" i="35"/>
  <c r="BH1629" i="35"/>
  <c r="AY1630" i="35"/>
  <c r="AZ1630" i="35"/>
  <c r="BC1630" i="35"/>
  <c r="BD1630" i="35"/>
  <c r="BG1630" i="35"/>
  <c r="BH1630" i="35"/>
  <c r="AY1631" i="35"/>
  <c r="AZ1631" i="35"/>
  <c r="BC1631" i="35"/>
  <c r="BD1631" i="35"/>
  <c r="BG1631" i="35"/>
  <c r="BH1631" i="35"/>
  <c r="AY1632" i="35"/>
  <c r="AZ1632" i="35"/>
  <c r="BC1632" i="35"/>
  <c r="BD1632" i="35"/>
  <c r="BG1632" i="35"/>
  <c r="BH1632" i="35"/>
  <c r="AY1633" i="35"/>
  <c r="AZ1633" i="35"/>
  <c r="BC1633" i="35"/>
  <c r="BD1633" i="35"/>
  <c r="BG1633" i="35"/>
  <c r="BH1633" i="35"/>
  <c r="AY1634" i="35"/>
  <c r="AZ1634" i="35"/>
  <c r="BC1634" i="35"/>
  <c r="BD1634" i="35"/>
  <c r="BG1634" i="35"/>
  <c r="BH1634" i="35"/>
  <c r="AY1635" i="35"/>
  <c r="AZ1635" i="35"/>
  <c r="BC1635" i="35"/>
  <c r="BD1635" i="35"/>
  <c r="BG1635" i="35"/>
  <c r="BH1635" i="35"/>
  <c r="AY1636" i="35"/>
  <c r="AZ1636" i="35"/>
  <c r="BC1636" i="35"/>
  <c r="BD1636" i="35"/>
  <c r="BG1636" i="35"/>
  <c r="BH1636" i="35"/>
  <c r="AY1637" i="35"/>
  <c r="AZ1637" i="35"/>
  <c r="BC1637" i="35"/>
  <c r="BD1637" i="35"/>
  <c r="BG1637" i="35"/>
  <c r="BH1637" i="35"/>
  <c r="AY1638" i="35"/>
  <c r="AZ1638" i="35"/>
  <c r="BC1638" i="35"/>
  <c r="BD1638" i="35"/>
  <c r="BG1638" i="35"/>
  <c r="BH1638" i="35"/>
  <c r="AY1639" i="35"/>
  <c r="AZ1639" i="35"/>
  <c r="BC1639" i="35"/>
  <c r="BD1639" i="35"/>
  <c r="BG1639" i="35"/>
  <c r="BH1639" i="35"/>
  <c r="AY1640" i="35"/>
  <c r="AZ1640" i="35"/>
  <c r="BC1640" i="35"/>
  <c r="BD1640" i="35"/>
  <c r="BG1640" i="35"/>
  <c r="BH1640" i="35"/>
  <c r="AY1641" i="35"/>
  <c r="AZ1641" i="35"/>
  <c r="BC1641" i="35"/>
  <c r="BD1641" i="35"/>
  <c r="BG1641" i="35"/>
  <c r="BH1641" i="35"/>
  <c r="AY1642" i="35"/>
  <c r="AZ1642" i="35"/>
  <c r="BC1642" i="35"/>
  <c r="BD1642" i="35"/>
  <c r="BG1642" i="35"/>
  <c r="BH1642" i="35"/>
  <c r="AY1643" i="35"/>
  <c r="AZ1643" i="35"/>
  <c r="BC1643" i="35"/>
  <c r="BD1643" i="35"/>
  <c r="BG1643" i="35"/>
  <c r="BH1643" i="35"/>
  <c r="AY1644" i="35"/>
  <c r="AZ1644" i="35"/>
  <c r="BC1644" i="35"/>
  <c r="BD1644" i="35"/>
  <c r="BG1644" i="35"/>
  <c r="BH1644" i="35"/>
  <c r="AY1645" i="35"/>
  <c r="AZ1645" i="35"/>
  <c r="BC1645" i="35"/>
  <c r="BD1645" i="35"/>
  <c r="BG1645" i="35"/>
  <c r="BH1645" i="35"/>
  <c r="AY1646" i="35"/>
  <c r="AZ1646" i="35"/>
  <c r="BC1646" i="35"/>
  <c r="BD1646" i="35"/>
  <c r="BG1646" i="35"/>
  <c r="BH1646" i="35"/>
  <c r="AY1647" i="35"/>
  <c r="AZ1647" i="35"/>
  <c r="BC1647" i="35"/>
  <c r="BD1647" i="35"/>
  <c r="BG1647" i="35"/>
  <c r="BH1647" i="35"/>
  <c r="AY1648" i="35"/>
  <c r="AZ1648" i="35"/>
  <c r="BC1648" i="35"/>
  <c r="BD1648" i="35"/>
  <c r="BG1648" i="35"/>
  <c r="BH1648" i="35"/>
  <c r="AY1649" i="35"/>
  <c r="AZ1649" i="35"/>
  <c r="BC1649" i="35"/>
  <c r="BD1649" i="35"/>
  <c r="BG1649" i="35"/>
  <c r="BH1649" i="35"/>
  <c r="AY1650" i="35"/>
  <c r="AZ1650" i="35"/>
  <c r="BC1650" i="35"/>
  <c r="BD1650" i="35"/>
  <c r="BG1650" i="35"/>
  <c r="BH1650" i="35"/>
  <c r="AY1651" i="35"/>
  <c r="AZ1651" i="35"/>
  <c r="BC1651" i="35"/>
  <c r="BD1651" i="35"/>
  <c r="BG1651" i="35"/>
  <c r="BH1651" i="35"/>
  <c r="AY1652" i="35"/>
  <c r="AZ1652" i="35"/>
  <c r="BC1652" i="35"/>
  <c r="BD1652" i="35"/>
  <c r="BG1652" i="35"/>
  <c r="BH1652" i="35"/>
  <c r="AY1653" i="35"/>
  <c r="AZ1653" i="35"/>
  <c r="BC1653" i="35"/>
  <c r="BD1653" i="35"/>
  <c r="BG1653" i="35"/>
  <c r="BH1653" i="35"/>
  <c r="AY1654" i="35"/>
  <c r="AZ1654" i="35"/>
  <c r="BC1654" i="35"/>
  <c r="BD1654" i="35"/>
  <c r="BG1654" i="35"/>
  <c r="BH1654" i="35"/>
  <c r="AY1655" i="35"/>
  <c r="AZ1655" i="35"/>
  <c r="BC1655" i="35"/>
  <c r="BD1655" i="35"/>
  <c r="BG1655" i="35"/>
  <c r="BH1655" i="35"/>
  <c r="AY1656" i="35"/>
  <c r="AZ1656" i="35"/>
  <c r="BC1656" i="35"/>
  <c r="BD1656" i="35"/>
  <c r="BG1656" i="35"/>
  <c r="BH1656" i="35"/>
  <c r="AY1657" i="35"/>
  <c r="AZ1657" i="35"/>
  <c r="BC1657" i="35"/>
  <c r="BD1657" i="35"/>
  <c r="BG1657" i="35"/>
  <c r="BH1657" i="35"/>
  <c r="AY1658" i="35"/>
  <c r="AZ1658" i="35"/>
  <c r="BC1658" i="35"/>
  <c r="BD1658" i="35"/>
  <c r="BG1658" i="35"/>
  <c r="BH1658" i="35"/>
  <c r="AY1659" i="35"/>
  <c r="AZ1659" i="35"/>
  <c r="BC1659" i="35"/>
  <c r="BD1659" i="35"/>
  <c r="BG1659" i="35"/>
  <c r="BH1659" i="35"/>
  <c r="AY1660" i="35"/>
  <c r="AZ1660" i="35"/>
  <c r="BC1660" i="35"/>
  <c r="BD1660" i="35"/>
  <c r="BG1660" i="35"/>
  <c r="BH1660" i="35"/>
  <c r="AY1661" i="35"/>
  <c r="AZ1661" i="35"/>
  <c r="BC1661" i="35"/>
  <c r="BD1661" i="35"/>
  <c r="BG1661" i="35"/>
  <c r="BH1661" i="35"/>
  <c r="AY1662" i="35"/>
  <c r="AZ1662" i="35"/>
  <c r="BC1662" i="35"/>
  <c r="BD1662" i="35"/>
  <c r="BG1662" i="35"/>
  <c r="BH1662" i="35"/>
  <c r="AY1663" i="35"/>
  <c r="AZ1663" i="35"/>
  <c r="BC1663" i="35"/>
  <c r="BD1663" i="35"/>
  <c r="BG1663" i="35"/>
  <c r="BH1663" i="35"/>
  <c r="AY1664" i="35"/>
  <c r="AZ1664" i="35"/>
  <c r="BC1664" i="35"/>
  <c r="BD1664" i="35"/>
  <c r="BG1664" i="35"/>
  <c r="BH1664" i="35"/>
  <c r="AY1665" i="35"/>
  <c r="AZ1665" i="35"/>
  <c r="BC1665" i="35"/>
  <c r="BD1665" i="35"/>
  <c r="BG1665" i="35"/>
  <c r="BH1665" i="35"/>
  <c r="AY1666" i="35"/>
  <c r="AZ1666" i="35"/>
  <c r="BC1666" i="35"/>
  <c r="BD1666" i="35"/>
  <c r="BG1666" i="35"/>
  <c r="BH1666" i="35"/>
  <c r="AY1667" i="35"/>
  <c r="AZ1667" i="35"/>
  <c r="BC1667" i="35"/>
  <c r="BD1667" i="35"/>
  <c r="BG1667" i="35"/>
  <c r="BH1667" i="35"/>
  <c r="AY1668" i="35"/>
  <c r="AZ1668" i="35"/>
  <c r="BC1668" i="35"/>
  <c r="BD1668" i="35"/>
  <c r="BG1668" i="35"/>
  <c r="BH1668" i="35"/>
  <c r="AY1669" i="35"/>
  <c r="AZ1669" i="35"/>
  <c r="BC1669" i="35"/>
  <c r="BD1669" i="35"/>
  <c r="BG1669" i="35"/>
  <c r="BH1669" i="35"/>
  <c r="AY1670" i="35"/>
  <c r="AZ1670" i="35"/>
  <c r="BC1670" i="35"/>
  <c r="BD1670" i="35"/>
  <c r="BG1670" i="35"/>
  <c r="BH1670" i="35"/>
  <c r="AY1671" i="35"/>
  <c r="AZ1671" i="35"/>
  <c r="BC1671" i="35"/>
  <c r="BD1671" i="35"/>
  <c r="BG1671" i="35"/>
  <c r="BH1671" i="35"/>
  <c r="AY1672" i="35"/>
  <c r="AZ1672" i="35"/>
  <c r="BC1672" i="35"/>
  <c r="BD1672" i="35"/>
  <c r="BG1672" i="35"/>
  <c r="BH1672" i="35"/>
  <c r="AY1673" i="35"/>
  <c r="AZ1673" i="35"/>
  <c r="BC1673" i="35"/>
  <c r="BD1673" i="35"/>
  <c r="BG1673" i="35"/>
  <c r="BH1673" i="35"/>
  <c r="AY1674" i="35"/>
  <c r="AZ1674" i="35"/>
  <c r="BC1674" i="35"/>
  <c r="BD1674" i="35"/>
  <c r="BG1674" i="35"/>
  <c r="BH1674" i="35"/>
  <c r="AY1675" i="35"/>
  <c r="AZ1675" i="35"/>
  <c r="BC1675" i="35"/>
  <c r="BD1675" i="35"/>
  <c r="BG1675" i="35"/>
  <c r="BH1675" i="35"/>
  <c r="AY1676" i="35"/>
  <c r="AZ1676" i="35"/>
  <c r="BC1676" i="35"/>
  <c r="BD1676" i="35"/>
  <c r="BG1676" i="35"/>
  <c r="BH1676" i="35"/>
  <c r="AY1677" i="35"/>
  <c r="AZ1677" i="35"/>
  <c r="BC1677" i="35"/>
  <c r="BD1677" i="35"/>
  <c r="BG1677" i="35"/>
  <c r="BH1677" i="35"/>
  <c r="AY1678" i="35"/>
  <c r="AZ1678" i="35"/>
  <c r="BC1678" i="35"/>
  <c r="BD1678" i="35"/>
  <c r="BG1678" i="35"/>
  <c r="BH1678" i="35"/>
  <c r="AY1679" i="35"/>
  <c r="AZ1679" i="35"/>
  <c r="BC1679" i="35"/>
  <c r="BD1679" i="35"/>
  <c r="BG1679" i="35"/>
  <c r="BH1679" i="35"/>
  <c r="AY1680" i="35"/>
  <c r="AZ1680" i="35"/>
  <c r="BC1680" i="35"/>
  <c r="BD1680" i="35"/>
  <c r="BG1680" i="35"/>
  <c r="BH1680" i="35"/>
  <c r="AY1681" i="35"/>
  <c r="AZ1681" i="35"/>
  <c r="BC1681" i="35"/>
  <c r="BD1681" i="35"/>
  <c r="BG1681" i="35"/>
  <c r="BH1681" i="35"/>
  <c r="AY1682" i="35"/>
  <c r="AZ1682" i="35"/>
  <c r="BC1682" i="35"/>
  <c r="BD1682" i="35"/>
  <c r="BG1682" i="35"/>
  <c r="BH1682" i="35"/>
  <c r="AY1683" i="35"/>
  <c r="AZ1683" i="35"/>
  <c r="BC1683" i="35"/>
  <c r="BD1683" i="35"/>
  <c r="BG1683" i="35"/>
  <c r="BH1683" i="35"/>
  <c r="AY1684" i="35"/>
  <c r="AZ1684" i="35"/>
  <c r="BC1684" i="35"/>
  <c r="BD1684" i="35"/>
  <c r="BG1684" i="35"/>
  <c r="BH1684" i="35"/>
  <c r="AY1685" i="35"/>
  <c r="AZ1685" i="35"/>
  <c r="BC1685" i="35"/>
  <c r="BD1685" i="35"/>
  <c r="BG1685" i="35"/>
  <c r="BH1685" i="35"/>
  <c r="AY1686" i="35"/>
  <c r="AZ1686" i="35"/>
  <c r="BC1686" i="35"/>
  <c r="BD1686" i="35"/>
  <c r="BG1686" i="35"/>
  <c r="BH1686" i="35"/>
  <c r="AY1687" i="35"/>
  <c r="AZ1687" i="35"/>
  <c r="BC1687" i="35"/>
  <c r="BD1687" i="35"/>
  <c r="BG1687" i="35"/>
  <c r="BH1687" i="35"/>
  <c r="AY1688" i="35"/>
  <c r="AZ1688" i="35"/>
  <c r="BC1688" i="35"/>
  <c r="BD1688" i="35"/>
  <c r="BG1688" i="35"/>
  <c r="BH1688" i="35"/>
  <c r="AY1689" i="35"/>
  <c r="AZ1689" i="35"/>
  <c r="BC1689" i="35"/>
  <c r="BD1689" i="35"/>
  <c r="BG1689" i="35"/>
  <c r="BH1689" i="35"/>
  <c r="AY1690" i="35"/>
  <c r="AZ1690" i="35"/>
  <c r="BC1690" i="35"/>
  <c r="BD1690" i="35"/>
  <c r="BG1690" i="35"/>
  <c r="BH1690" i="35"/>
  <c r="AY1691" i="35"/>
  <c r="AZ1691" i="35"/>
  <c r="BC1691" i="35"/>
  <c r="BD1691" i="35"/>
  <c r="BG1691" i="35"/>
  <c r="BH1691" i="35"/>
  <c r="AY1692" i="35"/>
  <c r="AZ1692" i="35"/>
  <c r="BC1692" i="35"/>
  <c r="BD1692" i="35"/>
  <c r="BG1692" i="35"/>
  <c r="BH1692" i="35"/>
  <c r="AY1693" i="35"/>
  <c r="AZ1693" i="35"/>
  <c r="BC1693" i="35"/>
  <c r="BD1693" i="35"/>
  <c r="BG1693" i="35"/>
  <c r="BH1693" i="35"/>
  <c r="AY1694" i="35"/>
  <c r="AZ1694" i="35"/>
  <c r="BC1694" i="35"/>
  <c r="BD1694" i="35"/>
  <c r="BG1694" i="35"/>
  <c r="BH1694" i="35"/>
  <c r="AY1695" i="35"/>
  <c r="AZ1695" i="35"/>
  <c r="BC1695" i="35"/>
  <c r="BD1695" i="35"/>
  <c r="BG1695" i="35"/>
  <c r="BH1695" i="35"/>
  <c r="AY1696" i="35"/>
  <c r="AZ1696" i="35"/>
  <c r="BC1696" i="35"/>
  <c r="BD1696" i="35"/>
  <c r="BG1696" i="35"/>
  <c r="BH1696" i="35"/>
  <c r="AY1697" i="35"/>
  <c r="AZ1697" i="35"/>
  <c r="BC1697" i="35"/>
  <c r="BD1697" i="35"/>
  <c r="BG1697" i="35"/>
  <c r="BH1697" i="35"/>
  <c r="AY1698" i="35"/>
  <c r="AZ1698" i="35"/>
  <c r="BC1698" i="35"/>
  <c r="BD1698" i="35"/>
  <c r="BG1698" i="35"/>
  <c r="BH1698" i="35"/>
  <c r="AY1699" i="35"/>
  <c r="AZ1699" i="35"/>
  <c r="BC1699" i="35"/>
  <c r="BD1699" i="35"/>
  <c r="BG1699" i="35"/>
  <c r="BH1699" i="35"/>
  <c r="AY1700" i="35"/>
  <c r="AZ1700" i="35"/>
  <c r="BC1700" i="35"/>
  <c r="BD1700" i="35"/>
  <c r="BG1700" i="35"/>
  <c r="BH1700" i="35"/>
  <c r="AY1701" i="35"/>
  <c r="AZ1701" i="35"/>
  <c r="BC1701" i="35"/>
  <c r="BD1701" i="35"/>
  <c r="BG1701" i="35"/>
  <c r="BH1701" i="35"/>
  <c r="AY1702" i="35"/>
  <c r="AZ1702" i="35"/>
  <c r="BC1702" i="35"/>
  <c r="BD1702" i="35"/>
  <c r="BG1702" i="35"/>
  <c r="BH1702" i="35"/>
  <c r="AY1703" i="35"/>
  <c r="AZ1703" i="35"/>
  <c r="BC1703" i="35"/>
  <c r="BD1703" i="35"/>
  <c r="BG1703" i="35"/>
  <c r="BH1703" i="35"/>
  <c r="AY1704" i="35"/>
  <c r="AZ1704" i="35"/>
  <c r="BC1704" i="35"/>
  <c r="BD1704" i="35"/>
  <c r="BG1704" i="35"/>
  <c r="BH1704" i="35"/>
  <c r="AY1705" i="35"/>
  <c r="AZ1705" i="35"/>
  <c r="BC1705" i="35"/>
  <c r="BD1705" i="35"/>
  <c r="BG1705" i="35"/>
  <c r="BH1705" i="35"/>
  <c r="AY1706" i="35"/>
  <c r="AZ1706" i="35"/>
  <c r="BC1706" i="35"/>
  <c r="BD1706" i="35"/>
  <c r="BG1706" i="35"/>
  <c r="BH1706" i="35"/>
  <c r="AY1707" i="35"/>
  <c r="AZ1707" i="35"/>
  <c r="BC1707" i="35"/>
  <c r="BD1707" i="35"/>
  <c r="BG1707" i="35"/>
  <c r="BH1707" i="35"/>
  <c r="AY1708" i="35"/>
  <c r="AZ1708" i="35"/>
  <c r="BC1708" i="35"/>
  <c r="BD1708" i="35"/>
  <c r="BG1708" i="35"/>
  <c r="BH1708" i="35"/>
  <c r="AY1709" i="35"/>
  <c r="AZ1709" i="35"/>
  <c r="BC1709" i="35"/>
  <c r="BD1709" i="35"/>
  <c r="BG1709" i="35"/>
  <c r="BH1709" i="35"/>
  <c r="AY1710" i="35"/>
  <c r="AZ1710" i="35"/>
  <c r="BC1710" i="35"/>
  <c r="BD1710" i="35"/>
  <c r="BG1710" i="35"/>
  <c r="BH1710" i="35"/>
  <c r="AY1711" i="35"/>
  <c r="AZ1711" i="35"/>
  <c r="BC1711" i="35"/>
  <c r="BD1711" i="35"/>
  <c r="BG1711" i="35"/>
  <c r="BH1711" i="35"/>
  <c r="AY1712" i="35"/>
  <c r="AZ1712" i="35"/>
  <c r="BC1712" i="35"/>
  <c r="BD1712" i="35"/>
  <c r="BG1712" i="35"/>
  <c r="BH1712" i="35"/>
  <c r="AY1713" i="35"/>
  <c r="AZ1713" i="35"/>
  <c r="BC1713" i="35"/>
  <c r="BD1713" i="35"/>
  <c r="BG1713" i="35"/>
  <c r="BH1713" i="35"/>
  <c r="AY1714" i="35"/>
  <c r="AZ1714" i="35"/>
  <c r="BC1714" i="35"/>
  <c r="BD1714" i="35"/>
  <c r="BG1714" i="35"/>
  <c r="BH1714" i="35"/>
  <c r="AY1715" i="35"/>
  <c r="AZ1715" i="35"/>
  <c r="BC1715" i="35"/>
  <c r="BD1715" i="35"/>
  <c r="BG1715" i="35"/>
  <c r="BH1715" i="35"/>
  <c r="AY1716" i="35"/>
  <c r="AZ1716" i="35"/>
  <c r="BC1716" i="35"/>
  <c r="BD1716" i="35"/>
  <c r="BG1716" i="35"/>
  <c r="BH1716" i="35"/>
  <c r="AY1717" i="35"/>
  <c r="AZ1717" i="35"/>
  <c r="BC1717" i="35"/>
  <c r="BD1717" i="35"/>
  <c r="BG1717" i="35"/>
  <c r="BH1717" i="35"/>
  <c r="AY1718" i="35"/>
  <c r="AZ1718" i="35"/>
  <c r="BC1718" i="35"/>
  <c r="BD1718" i="35"/>
  <c r="BG1718" i="35"/>
  <c r="BH1718" i="35"/>
  <c r="AY1719" i="35"/>
  <c r="AZ1719" i="35"/>
  <c r="BC1719" i="35"/>
  <c r="BD1719" i="35"/>
  <c r="BG1719" i="35"/>
  <c r="BH1719" i="35"/>
  <c r="AY1720" i="35"/>
  <c r="AZ1720" i="35"/>
  <c r="BC1720" i="35"/>
  <c r="BD1720" i="35"/>
  <c r="BG1720" i="35"/>
  <c r="BH1720" i="35"/>
  <c r="AY1721" i="35"/>
  <c r="AZ1721" i="35"/>
  <c r="BC1721" i="35"/>
  <c r="BD1721" i="35"/>
  <c r="BG1721" i="35"/>
  <c r="BH1721" i="35"/>
  <c r="AY1722" i="35"/>
  <c r="AZ1722" i="35"/>
  <c r="BC1722" i="35"/>
  <c r="BD1722" i="35"/>
  <c r="BG1722" i="35"/>
  <c r="BH1722" i="35"/>
  <c r="AY1723" i="35"/>
  <c r="AZ1723" i="35"/>
  <c r="BC1723" i="35"/>
  <c r="BD1723" i="35"/>
  <c r="BG1723" i="35"/>
  <c r="BH1723" i="35"/>
  <c r="AY1724" i="35"/>
  <c r="AZ1724" i="35"/>
  <c r="BC1724" i="35"/>
  <c r="BD1724" i="35"/>
  <c r="BG1724" i="35"/>
  <c r="BH1724" i="35"/>
  <c r="AY1725" i="35"/>
  <c r="AZ1725" i="35"/>
  <c r="BC1725" i="35"/>
  <c r="BD1725" i="35"/>
  <c r="BG1725" i="35"/>
  <c r="BH1725" i="35"/>
  <c r="AY1726" i="35"/>
  <c r="AZ1726" i="35"/>
  <c r="BC1726" i="35"/>
  <c r="BD1726" i="35"/>
  <c r="BG1726" i="35"/>
  <c r="BH1726" i="35"/>
  <c r="AY1727" i="35"/>
  <c r="AZ1727" i="35"/>
  <c r="BC1727" i="35"/>
  <c r="BD1727" i="35"/>
  <c r="BG1727" i="35"/>
  <c r="BH1727" i="35"/>
  <c r="AY1728" i="35"/>
  <c r="AZ1728" i="35"/>
  <c r="BC1728" i="35"/>
  <c r="BD1728" i="35"/>
  <c r="BG1728" i="35"/>
  <c r="BH1728" i="35"/>
  <c r="AY1729" i="35"/>
  <c r="AZ1729" i="35"/>
  <c r="BC1729" i="35"/>
  <c r="BD1729" i="35"/>
  <c r="BG1729" i="35"/>
  <c r="BH1729" i="35"/>
  <c r="AY1730" i="35"/>
  <c r="AZ1730" i="35"/>
  <c r="BC1730" i="35"/>
  <c r="BD1730" i="35"/>
  <c r="BG1730" i="35"/>
  <c r="BH1730" i="35"/>
  <c r="AY1731" i="35"/>
  <c r="AZ1731" i="35"/>
  <c r="BC1731" i="35"/>
  <c r="BD1731" i="35"/>
  <c r="BG1731" i="35"/>
  <c r="BH1731" i="35"/>
  <c r="AY1732" i="35"/>
  <c r="AZ1732" i="35"/>
  <c r="BC1732" i="35"/>
  <c r="BD1732" i="35"/>
  <c r="BG1732" i="35"/>
  <c r="BH1732" i="35"/>
  <c r="AY1733" i="35"/>
  <c r="AZ1733" i="35"/>
  <c r="BC1733" i="35"/>
  <c r="BD1733" i="35"/>
  <c r="BG1733" i="35"/>
  <c r="BH1733" i="35"/>
  <c r="AY1734" i="35"/>
  <c r="AZ1734" i="35"/>
  <c r="BC1734" i="35"/>
  <c r="BD1734" i="35"/>
  <c r="BG1734" i="35"/>
  <c r="BH1734" i="35"/>
  <c r="AY1735" i="35"/>
  <c r="AZ1735" i="35"/>
  <c r="BC1735" i="35"/>
  <c r="BD1735" i="35"/>
  <c r="BG1735" i="35"/>
  <c r="BH1735" i="35"/>
  <c r="AY1736" i="35"/>
  <c r="AZ1736" i="35"/>
  <c r="BC1736" i="35"/>
  <c r="BD1736" i="35"/>
  <c r="BG1736" i="35"/>
  <c r="BH1736" i="35"/>
  <c r="AY1737" i="35"/>
  <c r="AZ1737" i="35"/>
  <c r="BC1737" i="35"/>
  <c r="BD1737" i="35"/>
  <c r="BG1737" i="35"/>
  <c r="BH1737" i="35"/>
  <c r="AY1738" i="35"/>
  <c r="AZ1738" i="35"/>
  <c r="BC1738" i="35"/>
  <c r="BD1738" i="35"/>
  <c r="BG1738" i="35"/>
  <c r="BH1738" i="35"/>
  <c r="AY1739" i="35"/>
  <c r="AZ1739" i="35"/>
  <c r="BC1739" i="35"/>
  <c r="BD1739" i="35"/>
  <c r="BG1739" i="35"/>
  <c r="BH1739" i="35"/>
  <c r="AY1740" i="35"/>
  <c r="AZ1740" i="35"/>
  <c r="BC1740" i="35"/>
  <c r="BD1740" i="35"/>
  <c r="BG1740" i="35"/>
  <c r="BH1740" i="35"/>
  <c r="AY1741" i="35"/>
  <c r="AZ1741" i="35"/>
  <c r="BC1741" i="35"/>
  <c r="BD1741" i="35"/>
  <c r="BG1741" i="35"/>
  <c r="BH1741" i="35"/>
  <c r="AY1742" i="35"/>
  <c r="AZ1742" i="35"/>
  <c r="BC1742" i="35"/>
  <c r="BD1742" i="35"/>
  <c r="BG1742" i="35"/>
  <c r="BH1742" i="35"/>
  <c r="AY1743" i="35"/>
  <c r="AZ1743" i="35"/>
  <c r="BC1743" i="35"/>
  <c r="BD1743" i="35"/>
  <c r="BG1743" i="35"/>
  <c r="BH1743" i="35"/>
  <c r="AY1744" i="35"/>
  <c r="AZ1744" i="35"/>
  <c r="BC1744" i="35"/>
  <c r="BD1744" i="35"/>
  <c r="BG1744" i="35"/>
  <c r="BH1744" i="35"/>
  <c r="AY1745" i="35"/>
  <c r="AZ1745" i="35"/>
  <c r="BC1745" i="35"/>
  <c r="BD1745" i="35"/>
  <c r="BG1745" i="35"/>
  <c r="BH1745" i="35"/>
  <c r="AY1746" i="35"/>
  <c r="AZ1746" i="35"/>
  <c r="BC1746" i="35"/>
  <c r="BD1746" i="35"/>
  <c r="BG1746" i="35"/>
  <c r="BH1746" i="35"/>
  <c r="AY1747" i="35"/>
  <c r="AZ1747" i="35"/>
  <c r="BC1747" i="35"/>
  <c r="BD1747" i="35"/>
  <c r="BG1747" i="35"/>
  <c r="BH1747" i="35"/>
  <c r="AY1748" i="35"/>
  <c r="AZ1748" i="35"/>
  <c r="BC1748" i="35"/>
  <c r="BD1748" i="35"/>
  <c r="BG1748" i="35"/>
  <c r="BH1748" i="35"/>
  <c r="AY1749" i="35"/>
  <c r="AZ1749" i="35"/>
  <c r="BC1749" i="35"/>
  <c r="BD1749" i="35"/>
  <c r="BG1749" i="35"/>
  <c r="BH1749" i="35"/>
  <c r="AY1750" i="35"/>
  <c r="AZ1750" i="35"/>
  <c r="BC1750" i="35"/>
  <c r="BD1750" i="35"/>
  <c r="BG1750" i="35"/>
  <c r="BH1750" i="35"/>
  <c r="AY1751" i="35"/>
  <c r="AZ1751" i="35"/>
  <c r="BC1751" i="35"/>
  <c r="BD1751" i="35"/>
  <c r="BG1751" i="35"/>
  <c r="BH1751" i="35"/>
  <c r="AY1752" i="35"/>
  <c r="AZ1752" i="35"/>
  <c r="BC1752" i="35"/>
  <c r="BD1752" i="35"/>
  <c r="BG1752" i="35"/>
  <c r="BH1752" i="35"/>
  <c r="AY1753" i="35"/>
  <c r="AZ1753" i="35"/>
  <c r="BC1753" i="35"/>
  <c r="BD1753" i="35"/>
  <c r="BG1753" i="35"/>
  <c r="BH1753" i="35"/>
  <c r="AY1754" i="35"/>
  <c r="AZ1754" i="35"/>
  <c r="BC1754" i="35"/>
  <c r="BD1754" i="35"/>
  <c r="BG1754" i="35"/>
  <c r="BH1754" i="35"/>
  <c r="AY1755" i="35"/>
  <c r="AZ1755" i="35"/>
  <c r="BC1755" i="35"/>
  <c r="BD1755" i="35"/>
  <c r="BG1755" i="35"/>
  <c r="BH1755" i="35"/>
  <c r="AY1756" i="35"/>
  <c r="AZ1756" i="35"/>
  <c r="BC1756" i="35"/>
  <c r="BD1756" i="35"/>
  <c r="BG1756" i="35"/>
  <c r="BH1756" i="35"/>
  <c r="AY1757" i="35"/>
  <c r="AZ1757" i="35"/>
  <c r="BC1757" i="35"/>
  <c r="BD1757" i="35"/>
  <c r="BG1757" i="35"/>
  <c r="BH1757" i="35"/>
  <c r="AY1758" i="35"/>
  <c r="AZ1758" i="35"/>
  <c r="BC1758" i="35"/>
  <c r="BD1758" i="35"/>
  <c r="BG1758" i="35"/>
  <c r="BH1758" i="35"/>
  <c r="AY1759" i="35"/>
  <c r="AZ1759" i="35"/>
  <c r="BC1759" i="35"/>
  <c r="BD1759" i="35"/>
  <c r="BG1759" i="35"/>
  <c r="BH1759" i="35"/>
  <c r="AY1760" i="35"/>
  <c r="AZ1760" i="35"/>
  <c r="BC1760" i="35"/>
  <c r="BD1760" i="35"/>
  <c r="BG1760" i="35"/>
  <c r="BH1760" i="35"/>
  <c r="AY1761" i="35"/>
  <c r="AZ1761" i="35"/>
  <c r="BC1761" i="35"/>
  <c r="BD1761" i="35"/>
  <c r="BG1761" i="35"/>
  <c r="BH1761" i="35"/>
  <c r="AY1762" i="35"/>
  <c r="AZ1762" i="35"/>
  <c r="BC1762" i="35"/>
  <c r="BD1762" i="35"/>
  <c r="BG1762" i="35"/>
  <c r="BH1762" i="35"/>
  <c r="AY1763" i="35"/>
  <c r="AZ1763" i="35"/>
  <c r="BC1763" i="35"/>
  <c r="BD1763" i="35"/>
  <c r="BG1763" i="35"/>
  <c r="BH1763" i="35"/>
  <c r="AY1764" i="35"/>
  <c r="AZ1764" i="35"/>
  <c r="BC1764" i="35"/>
  <c r="BD1764" i="35"/>
  <c r="BG1764" i="35"/>
  <c r="BH1764" i="35"/>
  <c r="AY1765" i="35"/>
  <c r="AZ1765" i="35"/>
  <c r="BC1765" i="35"/>
  <c r="BD1765" i="35"/>
  <c r="BG1765" i="35"/>
  <c r="BH1765" i="35"/>
  <c r="AY1766" i="35"/>
  <c r="AZ1766" i="35"/>
  <c r="BC1766" i="35"/>
  <c r="BD1766" i="35"/>
  <c r="BG1766" i="35"/>
  <c r="BH1766" i="35"/>
  <c r="AY1767" i="35"/>
  <c r="AZ1767" i="35"/>
  <c r="BC1767" i="35"/>
  <c r="BD1767" i="35"/>
  <c r="BG1767" i="35"/>
  <c r="BH1767" i="35"/>
  <c r="AY1768" i="35"/>
  <c r="AZ1768" i="35"/>
  <c r="BC1768" i="35"/>
  <c r="BD1768" i="35"/>
  <c r="BG1768" i="35"/>
  <c r="BH1768" i="35"/>
  <c r="AY1769" i="35"/>
  <c r="AZ1769" i="35"/>
  <c r="BC1769" i="35"/>
  <c r="BD1769" i="35"/>
  <c r="BG1769" i="35"/>
  <c r="BH1769" i="35"/>
  <c r="AY1770" i="35"/>
  <c r="AZ1770" i="35"/>
  <c r="BC1770" i="35"/>
  <c r="BD1770" i="35"/>
  <c r="BG1770" i="35"/>
  <c r="BH1770" i="35"/>
  <c r="AY1771" i="35"/>
  <c r="AZ1771" i="35"/>
  <c r="BC1771" i="35"/>
  <c r="BD1771" i="35"/>
  <c r="BG1771" i="35"/>
  <c r="BH1771" i="35"/>
  <c r="AY1772" i="35"/>
  <c r="AZ1772" i="35"/>
  <c r="BC1772" i="35"/>
  <c r="BD1772" i="35"/>
  <c r="BG1772" i="35"/>
  <c r="BH1772" i="35"/>
  <c r="AY1773" i="35"/>
  <c r="AZ1773" i="35"/>
  <c r="BC1773" i="35"/>
  <c r="BD1773" i="35"/>
  <c r="BG1773" i="35"/>
  <c r="BH1773" i="35"/>
  <c r="AY1774" i="35"/>
  <c r="AZ1774" i="35"/>
  <c r="BC1774" i="35"/>
  <c r="BD1774" i="35"/>
  <c r="BG1774" i="35"/>
  <c r="BH1774" i="35"/>
  <c r="AY1775" i="35"/>
  <c r="AZ1775" i="35"/>
  <c r="BC1775" i="35"/>
  <c r="BD1775" i="35"/>
  <c r="BG1775" i="35"/>
  <c r="BH1775" i="35"/>
  <c r="AY1776" i="35"/>
  <c r="AZ1776" i="35"/>
  <c r="BC1776" i="35"/>
  <c r="BD1776" i="35"/>
  <c r="BG1776" i="35"/>
  <c r="BH1776" i="35"/>
  <c r="AY1777" i="35"/>
  <c r="AZ1777" i="35"/>
  <c r="BC1777" i="35"/>
  <c r="BD1777" i="35"/>
  <c r="BG1777" i="35"/>
  <c r="BH1777" i="35"/>
  <c r="AY1778" i="35"/>
  <c r="AZ1778" i="35"/>
  <c r="BC1778" i="35"/>
  <c r="BD1778" i="35"/>
  <c r="BG1778" i="35"/>
  <c r="BH1778" i="35"/>
  <c r="AY1779" i="35"/>
  <c r="AZ1779" i="35"/>
  <c r="BC1779" i="35"/>
  <c r="BD1779" i="35"/>
  <c r="BG1779" i="35"/>
  <c r="BH1779" i="35"/>
  <c r="AY1780" i="35"/>
  <c r="AZ1780" i="35"/>
  <c r="BC1780" i="35"/>
  <c r="BD1780" i="35"/>
  <c r="BG1780" i="35"/>
  <c r="BH1780" i="35"/>
  <c r="AY1781" i="35"/>
  <c r="AZ1781" i="35"/>
  <c r="BC1781" i="35"/>
  <c r="BD1781" i="35"/>
  <c r="BG1781" i="35"/>
  <c r="BH1781" i="35"/>
  <c r="AY1782" i="35"/>
  <c r="AZ1782" i="35"/>
  <c r="BC1782" i="35"/>
  <c r="BD1782" i="35"/>
  <c r="BG1782" i="35"/>
  <c r="BH1782" i="35"/>
  <c r="AY1783" i="35"/>
  <c r="AZ1783" i="35"/>
  <c r="BC1783" i="35"/>
  <c r="BD1783" i="35"/>
  <c r="BG1783" i="35"/>
  <c r="BH1783" i="35"/>
  <c r="AY1784" i="35"/>
  <c r="AZ1784" i="35"/>
  <c r="BC1784" i="35"/>
  <c r="BD1784" i="35"/>
  <c r="BG1784" i="35"/>
  <c r="BH1784" i="35"/>
  <c r="AY1785" i="35"/>
  <c r="AZ1785" i="35"/>
  <c r="BC1785" i="35"/>
  <c r="BD1785" i="35"/>
  <c r="BG1785" i="35"/>
  <c r="BH1785" i="35"/>
  <c r="AY1786" i="35"/>
  <c r="AZ1786" i="35"/>
  <c r="BC1786" i="35"/>
  <c r="BD1786" i="35"/>
  <c r="BG1786" i="35"/>
  <c r="BH1786" i="35"/>
  <c r="AY1787" i="35"/>
  <c r="AZ1787" i="35"/>
  <c r="BC1787" i="35"/>
  <c r="BD1787" i="35"/>
  <c r="BG1787" i="35"/>
  <c r="BH1787" i="35"/>
  <c r="AY1788" i="35"/>
  <c r="AZ1788" i="35"/>
  <c r="BC1788" i="35"/>
  <c r="BD1788" i="35"/>
  <c r="BG1788" i="35"/>
  <c r="BH1788" i="35"/>
  <c r="AY1789" i="35"/>
  <c r="AZ1789" i="35"/>
  <c r="BC1789" i="35"/>
  <c r="BD1789" i="35"/>
  <c r="BG1789" i="35"/>
  <c r="BH1789" i="35"/>
  <c r="AY1790" i="35"/>
  <c r="AZ1790" i="35"/>
  <c r="BC1790" i="35"/>
  <c r="BD1790" i="35"/>
  <c r="BG1790" i="35"/>
  <c r="BH1790" i="35"/>
  <c r="AY1791" i="35"/>
  <c r="AZ1791" i="35"/>
  <c r="BC1791" i="35"/>
  <c r="BD1791" i="35"/>
  <c r="BG1791" i="35"/>
  <c r="BH1791" i="35"/>
  <c r="AY1792" i="35"/>
  <c r="AZ1792" i="35"/>
  <c r="BC1792" i="35"/>
  <c r="BD1792" i="35"/>
  <c r="BG1792" i="35"/>
  <c r="BH1792" i="35"/>
  <c r="AY1793" i="35"/>
  <c r="AZ1793" i="35"/>
  <c r="BC1793" i="35"/>
  <c r="BD1793" i="35"/>
  <c r="BG1793" i="35"/>
  <c r="BH1793" i="35"/>
  <c r="AY1794" i="35"/>
  <c r="AZ1794" i="35"/>
  <c r="BC1794" i="35"/>
  <c r="BD1794" i="35"/>
  <c r="BG1794" i="35"/>
  <c r="BH1794" i="35"/>
  <c r="AY1795" i="35"/>
  <c r="AZ1795" i="35"/>
  <c r="BC1795" i="35"/>
  <c r="BD1795" i="35"/>
  <c r="BG1795" i="35"/>
  <c r="BH1795" i="35"/>
  <c r="AY1796" i="35"/>
  <c r="AZ1796" i="35"/>
  <c r="BC1796" i="35"/>
  <c r="BD1796" i="35"/>
  <c r="BG1796" i="35"/>
  <c r="BH1796" i="35"/>
  <c r="AY1797" i="35"/>
  <c r="AZ1797" i="35"/>
  <c r="BC1797" i="35"/>
  <c r="BD1797" i="35"/>
  <c r="BG1797" i="35"/>
  <c r="BH1797" i="35"/>
  <c r="AY1798" i="35"/>
  <c r="AZ1798" i="35"/>
  <c r="BC1798" i="35"/>
  <c r="BD1798" i="35"/>
  <c r="BG1798" i="35"/>
  <c r="BH1798" i="35"/>
  <c r="AY1799" i="35"/>
  <c r="AZ1799" i="35"/>
  <c r="BC1799" i="35"/>
  <c r="BD1799" i="35"/>
  <c r="BG1799" i="35"/>
  <c r="BH1799" i="35"/>
  <c r="AY1800" i="35"/>
  <c r="AZ1800" i="35"/>
  <c r="BC1800" i="35"/>
  <c r="BD1800" i="35"/>
  <c r="BG1800" i="35"/>
  <c r="BH1800" i="35"/>
  <c r="AY1801" i="35"/>
  <c r="AZ1801" i="35"/>
  <c r="BC1801" i="35"/>
  <c r="BD1801" i="35"/>
  <c r="BG1801" i="35"/>
  <c r="BH1801" i="35"/>
  <c r="AY1802" i="35"/>
  <c r="AZ1802" i="35"/>
  <c r="BC1802" i="35"/>
  <c r="BD1802" i="35"/>
  <c r="BG1802" i="35"/>
  <c r="BH1802" i="35"/>
  <c r="AY1803" i="35"/>
  <c r="AZ1803" i="35"/>
  <c r="BC1803" i="35"/>
  <c r="BD1803" i="35"/>
  <c r="BG1803" i="35"/>
  <c r="BH1803" i="35"/>
  <c r="AY1804" i="35"/>
  <c r="AZ1804" i="35"/>
  <c r="BC1804" i="35"/>
  <c r="BD1804" i="35"/>
  <c r="BG1804" i="35"/>
  <c r="BH1804" i="35"/>
  <c r="AY1805" i="35"/>
  <c r="AZ1805" i="35"/>
  <c r="BC1805" i="35"/>
  <c r="BD1805" i="35"/>
  <c r="BG1805" i="35"/>
  <c r="BH1805" i="35"/>
  <c r="AY1806" i="35"/>
  <c r="AZ1806" i="35"/>
  <c r="BC1806" i="35"/>
  <c r="BD1806" i="35"/>
  <c r="BG1806" i="35"/>
  <c r="BH1806" i="35"/>
  <c r="AY1807" i="35"/>
  <c r="AZ1807" i="35"/>
  <c r="BC1807" i="35"/>
  <c r="BD1807" i="35"/>
  <c r="BG1807" i="35"/>
  <c r="BH1807" i="35"/>
  <c r="AY1808" i="35"/>
  <c r="AZ1808" i="35"/>
  <c r="BC1808" i="35"/>
  <c r="BD1808" i="35"/>
  <c r="BG1808" i="35"/>
  <c r="BH1808" i="35"/>
  <c r="AY1809" i="35"/>
  <c r="AZ1809" i="35"/>
  <c r="BC1809" i="35"/>
  <c r="BD1809" i="35"/>
  <c r="BG1809" i="35"/>
  <c r="BH1809" i="35"/>
  <c r="AY1810" i="35"/>
  <c r="AZ1810" i="35"/>
  <c r="BC1810" i="35"/>
  <c r="BD1810" i="35"/>
  <c r="BG1810" i="35"/>
  <c r="BH1810" i="35"/>
  <c r="AY1811" i="35"/>
  <c r="AZ1811" i="35"/>
  <c r="BC1811" i="35"/>
  <c r="BD1811" i="35"/>
  <c r="BG1811" i="35"/>
  <c r="BH1811" i="35"/>
  <c r="AY1812" i="35"/>
  <c r="AZ1812" i="35"/>
  <c r="BC1812" i="35"/>
  <c r="BD1812" i="35"/>
  <c r="BG1812" i="35"/>
  <c r="BH1812" i="35"/>
  <c r="AY1813" i="35"/>
  <c r="AZ1813" i="35"/>
  <c r="BC1813" i="35"/>
  <c r="BD1813" i="35"/>
  <c r="BG1813" i="35"/>
  <c r="BH1813" i="35"/>
  <c r="AY1814" i="35"/>
  <c r="AZ1814" i="35"/>
  <c r="BC1814" i="35"/>
  <c r="BD1814" i="35"/>
  <c r="BG1814" i="35"/>
  <c r="BH1814" i="35"/>
  <c r="AY1815" i="35"/>
  <c r="AZ1815" i="35"/>
  <c r="BC1815" i="35"/>
  <c r="BD1815" i="35"/>
  <c r="BG1815" i="35"/>
  <c r="BH1815" i="35"/>
  <c r="AY1816" i="35"/>
  <c r="AZ1816" i="35"/>
  <c r="BC1816" i="35"/>
  <c r="BD1816" i="35"/>
  <c r="BG1816" i="35"/>
  <c r="BH1816" i="35"/>
  <c r="AY1817" i="35"/>
  <c r="AZ1817" i="35"/>
  <c r="BC1817" i="35"/>
  <c r="BD1817" i="35"/>
  <c r="BG1817" i="35"/>
  <c r="BH1817" i="35"/>
  <c r="AY1818" i="35"/>
  <c r="AZ1818" i="35"/>
  <c r="BC1818" i="35"/>
  <c r="BD1818" i="35"/>
  <c r="BG1818" i="35"/>
  <c r="BH1818" i="35"/>
  <c r="AY1819" i="35"/>
  <c r="AZ1819" i="35"/>
  <c r="BC1819" i="35"/>
  <c r="BD1819" i="35"/>
  <c r="BG1819" i="35"/>
  <c r="BH1819" i="35"/>
  <c r="AY1820" i="35"/>
  <c r="AZ1820" i="35"/>
  <c r="BC1820" i="35"/>
  <c r="BD1820" i="35"/>
  <c r="BG1820" i="35"/>
  <c r="BH1820" i="35"/>
  <c r="AY1821" i="35"/>
  <c r="AZ1821" i="35"/>
  <c r="BC1821" i="35"/>
  <c r="BD1821" i="35"/>
  <c r="BG1821" i="35"/>
  <c r="BH1821" i="35"/>
  <c r="AY1822" i="35"/>
  <c r="AZ1822" i="35"/>
  <c r="BC1822" i="35"/>
  <c r="BD1822" i="35"/>
  <c r="BG1822" i="35"/>
  <c r="BH1822" i="35"/>
  <c r="AY1823" i="35"/>
  <c r="AZ1823" i="35"/>
  <c r="BC1823" i="35"/>
  <c r="BD1823" i="35"/>
  <c r="BG1823" i="35"/>
  <c r="BH1823" i="35"/>
  <c r="AY1824" i="35"/>
  <c r="AZ1824" i="35"/>
  <c r="BC1824" i="35"/>
  <c r="BD1824" i="35"/>
  <c r="BG1824" i="35"/>
  <c r="BH1824" i="35"/>
  <c r="AY1825" i="35"/>
  <c r="AZ1825" i="35"/>
  <c r="BC1825" i="35"/>
  <c r="BD1825" i="35"/>
  <c r="BG1825" i="35"/>
  <c r="BH1825" i="35"/>
  <c r="AY1826" i="35"/>
  <c r="AZ1826" i="35"/>
  <c r="BC1826" i="35"/>
  <c r="BD1826" i="35"/>
  <c r="BG1826" i="35"/>
  <c r="BH1826" i="35"/>
  <c r="AY1827" i="35"/>
  <c r="AZ1827" i="35"/>
  <c r="BC1827" i="35"/>
  <c r="BD1827" i="35"/>
  <c r="BG1827" i="35"/>
  <c r="BH1827" i="35"/>
  <c r="AY1828" i="35"/>
  <c r="AZ1828" i="35"/>
  <c r="BC1828" i="35"/>
  <c r="BD1828" i="35"/>
  <c r="BG1828" i="35"/>
  <c r="BH1828" i="35"/>
  <c r="AY1829" i="35"/>
  <c r="AZ1829" i="35"/>
  <c r="BC1829" i="35"/>
  <c r="BD1829" i="35"/>
  <c r="BG1829" i="35"/>
  <c r="BH1829" i="35"/>
  <c r="AY1830" i="35"/>
  <c r="AZ1830" i="35"/>
  <c r="BC1830" i="35"/>
  <c r="BD1830" i="35"/>
  <c r="BG1830" i="35"/>
  <c r="BH1830" i="35"/>
  <c r="AY1831" i="35"/>
  <c r="AZ1831" i="35"/>
  <c r="BC1831" i="35"/>
  <c r="BD1831" i="35"/>
  <c r="BG1831" i="35"/>
  <c r="BH1831" i="35"/>
  <c r="AY1832" i="35"/>
  <c r="AZ1832" i="35"/>
  <c r="BC1832" i="35"/>
  <c r="BD1832" i="35"/>
  <c r="BG1832" i="35"/>
  <c r="BH1832" i="35"/>
  <c r="AY1833" i="35"/>
  <c r="AZ1833" i="35"/>
  <c r="BC1833" i="35"/>
  <c r="BD1833" i="35"/>
  <c r="BG1833" i="35"/>
  <c r="BH1833" i="35"/>
  <c r="AY1834" i="35"/>
  <c r="AZ1834" i="35"/>
  <c r="BC1834" i="35"/>
  <c r="BD1834" i="35"/>
  <c r="BG1834" i="35"/>
  <c r="BH1834" i="35"/>
  <c r="AY1835" i="35"/>
  <c r="AZ1835" i="35"/>
  <c r="BC1835" i="35"/>
  <c r="BD1835" i="35"/>
  <c r="BG1835" i="35"/>
  <c r="BH1835" i="35"/>
  <c r="AY1836" i="35"/>
  <c r="AZ1836" i="35"/>
  <c r="BC1836" i="35"/>
  <c r="BD1836" i="35"/>
  <c r="BG1836" i="35"/>
  <c r="BH1836" i="35"/>
  <c r="AY1837" i="35"/>
  <c r="AZ1837" i="35"/>
  <c r="BC1837" i="35"/>
  <c r="BD1837" i="35"/>
  <c r="BG1837" i="35"/>
  <c r="BH1837" i="35"/>
  <c r="AY1838" i="35"/>
  <c r="AZ1838" i="35"/>
  <c r="BC1838" i="35"/>
  <c r="BD1838" i="35"/>
  <c r="BG1838" i="35"/>
  <c r="BH1838" i="35"/>
  <c r="AY1839" i="35"/>
  <c r="AZ1839" i="35"/>
  <c r="BC1839" i="35"/>
  <c r="BD1839" i="35"/>
  <c r="BG1839" i="35"/>
  <c r="BH1839" i="35"/>
  <c r="AY1840" i="35"/>
  <c r="AZ1840" i="35"/>
  <c r="BC1840" i="35"/>
  <c r="BD1840" i="35"/>
  <c r="BG1840" i="35"/>
  <c r="BH1840" i="35"/>
  <c r="AY1841" i="35"/>
  <c r="AZ1841" i="35"/>
  <c r="BC1841" i="35"/>
  <c r="BD1841" i="35"/>
  <c r="BG1841" i="35"/>
  <c r="BH1841" i="35"/>
  <c r="AY1842" i="35"/>
  <c r="AZ1842" i="35"/>
  <c r="BC1842" i="35"/>
  <c r="BD1842" i="35"/>
  <c r="BG1842" i="35"/>
  <c r="BH1842" i="35"/>
  <c r="AY1843" i="35"/>
  <c r="AZ1843" i="35"/>
  <c r="BC1843" i="35"/>
  <c r="BD1843" i="35"/>
  <c r="BG1843" i="35"/>
  <c r="BH1843" i="35"/>
  <c r="AY1844" i="35"/>
  <c r="AZ1844" i="35"/>
  <c r="BC1844" i="35"/>
  <c r="BD1844" i="35"/>
  <c r="BG1844" i="35"/>
  <c r="BH1844" i="35"/>
  <c r="AY1845" i="35"/>
  <c r="AZ1845" i="35"/>
  <c r="BC1845" i="35"/>
  <c r="BD1845" i="35"/>
  <c r="BG1845" i="35"/>
  <c r="BH1845" i="35"/>
  <c r="AY1846" i="35"/>
  <c r="AZ1846" i="35"/>
  <c r="BC1846" i="35"/>
  <c r="BD1846" i="35"/>
  <c r="BG1846" i="35"/>
  <c r="BH1846" i="35"/>
  <c r="AY1847" i="35"/>
  <c r="AZ1847" i="35"/>
  <c r="BC1847" i="35"/>
  <c r="BD1847" i="35"/>
  <c r="BG1847" i="35"/>
  <c r="BH1847" i="35"/>
  <c r="AY1848" i="35"/>
  <c r="AZ1848" i="35"/>
  <c r="BC1848" i="35"/>
  <c r="BD1848" i="35"/>
  <c r="BG1848" i="35"/>
  <c r="BH1848" i="35"/>
  <c r="AY1849" i="35"/>
  <c r="AZ1849" i="35"/>
  <c r="BC1849" i="35"/>
  <c r="BD1849" i="35"/>
  <c r="BG1849" i="35"/>
  <c r="BH1849" i="35"/>
  <c r="AY1850" i="35"/>
  <c r="AZ1850" i="35"/>
  <c r="BC1850" i="35"/>
  <c r="BD1850" i="35"/>
  <c r="BG1850" i="35"/>
  <c r="BH1850" i="35"/>
  <c r="AY1851" i="35"/>
  <c r="AZ1851" i="35"/>
  <c r="BC1851" i="35"/>
  <c r="BD1851" i="35"/>
  <c r="BG1851" i="35"/>
  <c r="BH1851" i="35"/>
  <c r="AY1852" i="35"/>
  <c r="AZ1852" i="35"/>
  <c r="BC1852" i="35"/>
  <c r="BD1852" i="35"/>
  <c r="BG1852" i="35"/>
  <c r="BH1852" i="35"/>
  <c r="AY1853" i="35"/>
  <c r="AZ1853" i="35"/>
  <c r="BC1853" i="35"/>
  <c r="BD1853" i="35"/>
  <c r="BG1853" i="35"/>
  <c r="BH1853" i="35"/>
  <c r="AY1854" i="35"/>
  <c r="AZ1854" i="35"/>
  <c r="BC1854" i="35"/>
  <c r="BD1854" i="35"/>
  <c r="BG1854" i="35"/>
  <c r="BH1854" i="35"/>
  <c r="AY1855" i="35"/>
  <c r="AZ1855" i="35"/>
  <c r="BC1855" i="35"/>
  <c r="BD1855" i="35"/>
  <c r="BG1855" i="35"/>
  <c r="BH1855" i="35"/>
  <c r="AY1856" i="35"/>
  <c r="AZ1856" i="35"/>
  <c r="BC1856" i="35"/>
  <c r="BD1856" i="35"/>
  <c r="BG1856" i="35"/>
  <c r="BH1856" i="35"/>
  <c r="AY1857" i="35"/>
  <c r="AZ1857" i="35"/>
  <c r="BC1857" i="35"/>
  <c r="BD1857" i="35"/>
  <c r="BG1857" i="35"/>
  <c r="BH1857" i="35"/>
  <c r="AY1858" i="35"/>
  <c r="AZ1858" i="35"/>
  <c r="BC1858" i="35"/>
  <c r="BD1858" i="35"/>
  <c r="BG1858" i="35"/>
  <c r="BH1858" i="35"/>
  <c r="AY1859" i="35"/>
  <c r="AZ1859" i="35"/>
  <c r="BC1859" i="35"/>
  <c r="BD1859" i="35"/>
  <c r="BG1859" i="35"/>
  <c r="BH1859" i="35"/>
  <c r="AY1860" i="35"/>
  <c r="AZ1860" i="35"/>
  <c r="BC1860" i="35"/>
  <c r="BD1860" i="35"/>
  <c r="BG1860" i="35"/>
  <c r="BH1860" i="35"/>
  <c r="AY1861" i="35"/>
  <c r="AZ1861" i="35"/>
  <c r="BC1861" i="35"/>
  <c r="BD1861" i="35"/>
  <c r="BG1861" i="35"/>
  <c r="BH1861" i="35"/>
  <c r="AY1862" i="35"/>
  <c r="AZ1862" i="35"/>
  <c r="BC1862" i="35"/>
  <c r="BD1862" i="35"/>
  <c r="BG1862" i="35"/>
  <c r="BH1862" i="35"/>
  <c r="AY1863" i="35"/>
  <c r="AZ1863" i="35"/>
  <c r="BC1863" i="35"/>
  <c r="BD1863" i="35"/>
  <c r="BG1863" i="35"/>
  <c r="BH1863" i="35"/>
  <c r="AY1864" i="35"/>
  <c r="AZ1864" i="35"/>
  <c r="BC1864" i="35"/>
  <c r="BD1864" i="35"/>
  <c r="BG1864" i="35"/>
  <c r="BH1864" i="35"/>
  <c r="A5" i="33" l="1"/>
  <c r="A6" i="33" s="1"/>
  <c r="A7" i="33" s="1"/>
  <c r="A9" i="33" s="1"/>
  <c r="A15" i="33" l="1"/>
  <c r="A16" i="33" s="1"/>
  <c r="A18" i="33" s="1"/>
  <c r="A19" i="33" s="1"/>
  <c r="A20" i="33" s="1"/>
  <c r="A22" i="33" s="1"/>
  <c r="A23" i="33" s="1"/>
  <c r="A24" i="33" s="1"/>
</calcChain>
</file>

<file path=xl/sharedStrings.xml><?xml version="1.0" encoding="utf-8"?>
<sst xmlns="http://schemas.openxmlformats.org/spreadsheetml/2006/main" count="24704" uniqueCount="6427">
  <si>
    <t>CODIGO BARRAS</t>
  </si>
  <si>
    <t>DESCRIPCIÓN PRODUCTO</t>
  </si>
  <si>
    <t xml:space="preserve">UDES MAY </t>
  </si>
  <si>
    <t xml:space="preserve">PVP MIN </t>
  </si>
  <si>
    <t xml:space="preserve">PVP MAY </t>
  </si>
  <si>
    <t>PVP MIN</t>
  </si>
  <si>
    <t>PROVEEDOR:</t>
  </si>
  <si>
    <t xml:space="preserve">B) HORARIO </t>
  </si>
  <si>
    <t xml:space="preserve">     Desde las 08:00 a 15:00 Horas </t>
  </si>
  <si>
    <t xml:space="preserve">2. Terminos de Valores en el PVP </t>
  </si>
  <si>
    <t>Los valores deben cumplir las siguientes terminaciones</t>
  </si>
  <si>
    <t xml:space="preserve">a) PROHIBIDOS </t>
  </si>
  <si>
    <t>050 - 100 - 600</t>
  </si>
  <si>
    <t xml:space="preserve">b) NO USUALES </t>
  </si>
  <si>
    <t>200 - 800</t>
  </si>
  <si>
    <t>c) SECUNDARIOS</t>
  </si>
  <si>
    <t xml:space="preserve">00 - 450 - 550 </t>
  </si>
  <si>
    <t>d) PRIMARIOS</t>
  </si>
  <si>
    <t xml:space="preserve">250 - 500 - 750 - 900 </t>
  </si>
  <si>
    <t xml:space="preserve">Productos MAS de Gs 30.000.-  Se aplica REGLA C) SECUNDARIOS  y D) PRIMARIOS </t>
  </si>
  <si>
    <t xml:space="preserve">Productos ARRIBA de Gs 5.000.- Se aplica las 4 REGLAS </t>
  </si>
  <si>
    <t xml:space="preserve">Productos MENORES a Gs 1.500.- Se prohibe el 050, preferencia los PRIMARIOS </t>
  </si>
  <si>
    <t>Procedimientos</t>
  </si>
  <si>
    <t>Código Interno</t>
  </si>
  <si>
    <t>Código Barras</t>
  </si>
  <si>
    <t xml:space="preserve">Descripción Producto </t>
  </si>
  <si>
    <t>STOCK</t>
  </si>
  <si>
    <t>Costo</t>
  </si>
  <si>
    <t xml:space="preserve">Detallar Costo actual </t>
  </si>
  <si>
    <t xml:space="preserve">Detallar Precio Minorista </t>
  </si>
  <si>
    <t>Mg MIN</t>
  </si>
  <si>
    <t xml:space="preserve">Margen Minorista - COLUMNA FORMULADA </t>
  </si>
  <si>
    <t>PVP MAY</t>
  </si>
  <si>
    <t xml:space="preserve">Detallar Precio Mayorista </t>
  </si>
  <si>
    <t xml:space="preserve">Mg May </t>
  </si>
  <si>
    <t xml:space="preserve">Margen Mayorista - COLUMNA FORMULADA </t>
  </si>
  <si>
    <t>Cant May</t>
  </si>
  <si>
    <t xml:space="preserve">Detallar Cantidad para el descuento en el Mayorista </t>
  </si>
  <si>
    <t>PVP DIST</t>
  </si>
  <si>
    <t xml:space="preserve">Detallar Precio DISTRIBUIDOR </t>
  </si>
  <si>
    <t xml:space="preserve">Margen DISTRIBUIDOR - COLUMNA FORMULADA </t>
  </si>
  <si>
    <t>Cant DIST</t>
  </si>
  <si>
    <t xml:space="preserve">Detallar Cantidad para el descuento en el DISTRIBUIDOR </t>
  </si>
  <si>
    <t>Mg DIST</t>
  </si>
  <si>
    <t>PVP DIST.</t>
  </si>
  <si>
    <t xml:space="preserve">UDES DIST </t>
  </si>
  <si>
    <t>%</t>
  </si>
  <si>
    <t>RECONOCIMIENTO</t>
  </si>
  <si>
    <t>OFERTA A SER APLICADA</t>
  </si>
  <si>
    <t>ABASTO</t>
  </si>
  <si>
    <t>MARIANO</t>
  </si>
  <si>
    <t>INICIA</t>
  </si>
  <si>
    <t>FINALIZA</t>
  </si>
  <si>
    <t>VIGENCIA</t>
  </si>
  <si>
    <t>PUBLICADA</t>
  </si>
  <si>
    <t>ESPACIO</t>
  </si>
  <si>
    <t>CARTELERIA</t>
  </si>
  <si>
    <t>IMPLANTACION</t>
  </si>
  <si>
    <t>MOTIVO DE LA OFERTA</t>
  </si>
  <si>
    <t xml:space="preserve">Datos  PROVEEDOR </t>
  </si>
  <si>
    <t>Proveedor</t>
  </si>
  <si>
    <t>Detallar Proveedor mas en parentesis codigo proveedor. Ejemplo Apolo Import (29)</t>
  </si>
  <si>
    <t>Detallar Código Interno</t>
  </si>
  <si>
    <t>Detallar Código de Barras</t>
  </si>
  <si>
    <r>
      <t>Datos  SKUS</t>
    </r>
    <r>
      <rPr>
        <b/>
        <sz val="12"/>
        <color theme="1"/>
        <rFont val="Calibri"/>
        <family val="2"/>
        <scheme val="minor"/>
      </rPr>
      <t xml:space="preserve"> (Registrar los datos correctos del SKUs)</t>
    </r>
  </si>
  <si>
    <t>Datos STOCK</t>
  </si>
  <si>
    <t xml:space="preserve">Detallar STOCK de la Sucursal ABASTO </t>
  </si>
  <si>
    <t xml:space="preserve">Detallar STOCK de la Sucursal MARIANO </t>
  </si>
  <si>
    <t>OFERTA a ser APLICADA</t>
  </si>
  <si>
    <t xml:space="preserve">Detallar Precio DISTRIBUIDOR - Tercer Precio </t>
  </si>
  <si>
    <t xml:space="preserve">Detallar Precio MAYORISTA - Segundo Precio </t>
  </si>
  <si>
    <t xml:space="preserve">Detallar Precio MINORISTA </t>
  </si>
  <si>
    <t xml:space="preserve">Margen Distribuidor - COLUMNA FORMULADA </t>
  </si>
  <si>
    <t xml:space="preserve">Detallar Cantidad para el descuento en el Distribuidor </t>
  </si>
  <si>
    <t>COSTO o VENTA</t>
  </si>
  <si>
    <t>VALOR a  RECONOCER</t>
  </si>
  <si>
    <t>VALOR A RECONOCER</t>
  </si>
  <si>
    <t>Detallar si el descuento a reconocer sera por COSTO o VENTA.</t>
  </si>
  <si>
    <t>Detallar el valor a reconocer por cada SKUs.</t>
  </si>
  <si>
    <t xml:space="preserve">Detallar publicación con un SI o NO. </t>
  </si>
  <si>
    <t>Detallar GONDOLA / ISLA</t>
  </si>
  <si>
    <t xml:space="preserve">Determinar la implantación CARTELERIA o SEÑALIZACIONES </t>
  </si>
  <si>
    <t xml:space="preserve">Priorizar los SKUs por vencimiento corto, y en caso de fin de semana los SKUs destacados en redes </t>
  </si>
  <si>
    <t>SUCURSAL A SER APLICADA</t>
  </si>
  <si>
    <t xml:space="preserve">MARIANO </t>
  </si>
  <si>
    <t>VIGENCIA DE LA OFERTA</t>
  </si>
  <si>
    <t>Detallar día inicio de la Oferta</t>
  </si>
  <si>
    <t>Detallar día final de la Oferta</t>
  </si>
  <si>
    <t xml:space="preserve">Organizar los espacios en cartelería, no ser mayor a dos carteles por módulo. </t>
  </si>
  <si>
    <t>MOTIVO OFERTA</t>
  </si>
  <si>
    <t xml:space="preserve">EN LA COLUMNA DESCRIBIR EL MOTIVO DE LA OFERTA </t>
  </si>
  <si>
    <t xml:space="preserve">Ejemplos: POR BAJA ROTACIÓN, POR ACCION DEL PROVEEDOR, POR VENCIMIENTO CORTO </t>
  </si>
  <si>
    <t xml:space="preserve">Numero de OFERTA </t>
  </si>
  <si>
    <t xml:space="preserve">Numero Oferta </t>
  </si>
  <si>
    <t>REGLAMENTO</t>
  </si>
  <si>
    <t>A) Días para aplicar OFERTAS</t>
  </si>
  <si>
    <t>2.</t>
  </si>
  <si>
    <t xml:space="preserve">                 Numero oferta anteponer el Numeral - cod Proveedor - Proveedor - Fecha vigente de la Oferta </t>
  </si>
  <si>
    <t xml:space="preserve">2.3 Entregar en GESTION para la aplicación el Talonario con la impresión correo autorizado del proveedor. </t>
  </si>
  <si>
    <t>Reglamentaciones Generales vigentes para aplicación de la Oferta</t>
  </si>
  <si>
    <t xml:space="preserve">2.1 Enviar a Gestión Correo proveedor autorizado. </t>
  </si>
  <si>
    <t xml:space="preserve">Datos del Costo-Precio actual. </t>
  </si>
  <si>
    <t xml:space="preserve">Cuando es por VENCIMIENTO CORTO realizaremos el cierre por el TOTAL del STOCK, </t>
  </si>
  <si>
    <t>aunque no se halla vendido todo.</t>
  </si>
  <si>
    <t xml:space="preserve">      EXCEPCIONES Sector Perecederos. </t>
  </si>
  <si>
    <t xml:space="preserve">2.4 Ofertas SIN RECONOCIMIENTO o RECONOCIMIENTO EN COMPRA - No se aplica uso del Talonario.  </t>
  </si>
  <si>
    <t>2.2 Seguido correo Proveedor la planilla de la oferta a ser aplicada con el Asunto a nominar abajo ejemplo</t>
  </si>
  <si>
    <r>
      <t xml:space="preserve">Detallar el Producto según </t>
    </r>
    <r>
      <rPr>
        <b/>
        <sz val="9"/>
        <color theme="1"/>
        <rFont val="Arial"/>
        <family val="2"/>
      </rPr>
      <t>CATASTRO</t>
    </r>
    <r>
      <rPr>
        <sz val="9"/>
        <color theme="1"/>
        <rFont val="Arial"/>
        <family val="2"/>
      </rPr>
      <t xml:space="preserve"> </t>
    </r>
  </si>
  <si>
    <t>En caso que el Proveedor menciona % de descuento detallar, calcular en la siguiente columna valor a reconocer.</t>
  </si>
  <si>
    <t>Detallar numero de oferta.</t>
  </si>
  <si>
    <t xml:space="preserve">  Asunto: #0001_650_UNILEVER_2020/06/01</t>
  </si>
  <si>
    <t>C) FINALIZACION OFERTA</t>
  </si>
  <si>
    <t>1. DIAS / HORARIO / FINALIZACIÓN</t>
  </si>
  <si>
    <t xml:space="preserve">      Las Ofertas no pueden Finalizar SABADO - para luego actualizar los precios días DOMINGOS.</t>
  </si>
  <si>
    <t>ESTADO</t>
  </si>
  <si>
    <t>Codigo</t>
  </si>
  <si>
    <t>codigo_barras</t>
  </si>
  <si>
    <t>Descripcion_producto</t>
  </si>
  <si>
    <t>SECCIONES</t>
  </si>
  <si>
    <t>SUB_SECCIONES</t>
  </si>
  <si>
    <t>GRUPO</t>
  </si>
  <si>
    <t>CATEGORIA</t>
  </si>
  <si>
    <t>SUB_CATEGORIA</t>
  </si>
  <si>
    <t>MARCA</t>
  </si>
  <si>
    <t>cod_prov</t>
  </si>
  <si>
    <t>PROVEEDOR</t>
  </si>
  <si>
    <t>CANT</t>
  </si>
  <si>
    <t>COSTO MATRIZ</t>
  </si>
  <si>
    <t>CR1</t>
  </si>
  <si>
    <t>ABAS</t>
  </si>
  <si>
    <t>MRA</t>
  </si>
  <si>
    <t>COSTO 
MATRIZ</t>
  </si>
  <si>
    <t>M.U%</t>
  </si>
  <si>
    <t>M.D%</t>
  </si>
  <si>
    <t>VARIOS</t>
  </si>
  <si>
    <t>MU%</t>
  </si>
  <si>
    <t>MD%</t>
  </si>
  <si>
    <t>COSTO PRO</t>
  </si>
  <si>
    <t>LUQUE</t>
  </si>
  <si>
    <t>LUQ</t>
  </si>
  <si>
    <t>ROTACION</t>
  </si>
  <si>
    <t>ARBOL MKT</t>
  </si>
  <si>
    <t>BULTO</t>
  </si>
  <si>
    <t xml:space="preserve">Detalla con SI o NO - En cada sucursal 
No dejar las columnas en blanco </t>
  </si>
  <si>
    <t>CAPIATA R1</t>
  </si>
  <si>
    <t>CAPIATA</t>
  </si>
  <si>
    <t>ARATIRI</t>
  </si>
  <si>
    <t>ARAT</t>
  </si>
  <si>
    <t xml:space="preserve">ROTACION Dias x SUC </t>
  </si>
  <si>
    <t>INACTIVO</t>
  </si>
  <si>
    <t>ACTIVO</t>
  </si>
  <si>
    <t>Compuesto</t>
  </si>
  <si>
    <t>BENIN S.A.  (2490)</t>
  </si>
  <si>
    <t>PARAGUAY TRADING S.A. (140)</t>
  </si>
  <si>
    <t>STOCK a la FECHA</t>
  </si>
  <si>
    <t>MOG</t>
  </si>
  <si>
    <t>MAR</t>
  </si>
  <si>
    <t>FEB</t>
  </si>
  <si>
    <t>30 D</t>
  </si>
  <si>
    <t>TELEVENTAS</t>
  </si>
  <si>
    <t>APOLO IMPORT S.A. 1 -  APOLO (29)</t>
  </si>
  <si>
    <t>APOLO IMPORT S.A. 2 - TRENTINO (114)</t>
  </si>
  <si>
    <t>APOLO IMPORT S.A. 5 - SINERGIA (747)</t>
  </si>
  <si>
    <t>ABR</t>
  </si>
  <si>
    <t>VENTA UNIDADES 2024</t>
  </si>
  <si>
    <t>Sucursales</t>
  </si>
  <si>
    <t>INICIO</t>
  </si>
  <si>
    <t>OFERTA</t>
  </si>
  <si>
    <t>COD</t>
  </si>
  <si>
    <t>COB (1)</t>
  </si>
  <si>
    <t>NOCOB (2)</t>
  </si>
  <si>
    <t>SELL INN (2)</t>
  </si>
  <si>
    <t>Productos</t>
  </si>
  <si>
    <t>Abasto</t>
  </si>
  <si>
    <t>Mariano</t>
  </si>
  <si>
    <t>TIPO ACCION</t>
  </si>
  <si>
    <t>DESTACADO MKT</t>
  </si>
  <si>
    <t>AHORRO FDS</t>
  </si>
  <si>
    <t>IMBATIBLE</t>
  </si>
  <si>
    <t>SALUDABLE</t>
  </si>
  <si>
    <t>CORTO VTO</t>
  </si>
  <si>
    <t>#TALONARIO</t>
  </si>
  <si>
    <t>OTROS</t>
  </si>
  <si>
    <t>POSICIONAMIENTO</t>
  </si>
  <si>
    <t>MOTIVO ACCION</t>
  </si>
  <si>
    <t>DESC. UND</t>
  </si>
  <si>
    <t>IMPULSO PROV</t>
  </si>
  <si>
    <t>HAPPY DAYS</t>
  </si>
  <si>
    <t>CHALECO</t>
  </si>
  <si>
    <t>JUGOS</t>
  </si>
  <si>
    <t>MOLINO ASUNCENO ALBERTO HEILBRUNN S.A. (2470)</t>
  </si>
  <si>
    <t>ALAMBRADO</t>
  </si>
  <si>
    <t>MAY</t>
  </si>
  <si>
    <t>Aplica POR:</t>
  </si>
  <si>
    <t>COSTO (1) 
VENTA (0)
 FIJO (3)</t>
  </si>
  <si>
    <t>SUPER MAS</t>
  </si>
  <si>
    <t>SAN CAYETANO</t>
  </si>
  <si>
    <t>MERCADEO</t>
  </si>
  <si>
    <t>SELL IN</t>
  </si>
  <si>
    <t>PROMEDIO(1)
SELL IN(2)
MATRIZ(0)</t>
  </si>
  <si>
    <t>TILDAR</t>
  </si>
  <si>
    <t>MODERNO</t>
  </si>
  <si>
    <t>PVP</t>
  </si>
  <si>
    <t>TOPE x ACCION CORTO VTO</t>
  </si>
  <si>
    <t xml:space="preserve">COSTO - PVP ACTUAL </t>
  </si>
  <si>
    <t>VALOR
FIJO</t>
  </si>
  <si>
    <t>COMPETENCIA</t>
  </si>
  <si>
    <t>ASUNTO CORREO:</t>
  </si>
  <si>
    <t>COB:</t>
  </si>
  <si>
    <t>NCOB:</t>
  </si>
  <si>
    <t>NCOB #TALON (COD PROV) PROVEEDOR</t>
  </si>
  <si>
    <t>COB #TALON (COD PROV) PROVEEDOR</t>
  </si>
  <si>
    <t>Ejemplo: COB #12611 (60) CERVEPAR</t>
  </si>
  <si>
    <t>NCOB #125 (539) ENRIQUE REMMELE</t>
  </si>
  <si>
    <t>Ejemplo</t>
  </si>
  <si>
    <t xml:space="preserve">      MARTES - JUEVES</t>
  </si>
  <si>
    <t>PROYECCION / INVERSION</t>
  </si>
  <si>
    <t>OBSERVACIONES</t>
  </si>
  <si>
    <t>COD INT</t>
  </si>
  <si>
    <t>UND MES</t>
  </si>
  <si>
    <t>PROY UNID</t>
  </si>
  <si>
    <t>VENTA</t>
  </si>
  <si>
    <t>INVERSION</t>
  </si>
  <si>
    <t>SUPERMAS</t>
  </si>
  <si>
    <t>FARMACIA</t>
  </si>
  <si>
    <t>FORTIS</t>
  </si>
  <si>
    <t>AB</t>
  </si>
  <si>
    <t>ARA</t>
  </si>
  <si>
    <t>TOTAL
VENTA</t>
  </si>
  <si>
    <t xml:space="preserve">PVP </t>
  </si>
  <si>
    <t>STOCK ACTUAL</t>
  </si>
  <si>
    <t>IA
INV ADIC</t>
  </si>
  <si>
    <t>PROV
INV PROV</t>
  </si>
  <si>
    <t>IP
INV PROPIA</t>
  </si>
  <si>
    <t>ACTIVADO</t>
  </si>
  <si>
    <t>NO ACTIVO</t>
  </si>
  <si>
    <t>ACTIVADO
NO ACTIVO</t>
  </si>
  <si>
    <t>MOD 
PVP</t>
  </si>
  <si>
    <t>SI</t>
  </si>
  <si>
    <t>NO</t>
  </si>
  <si>
    <t>#TALON</t>
  </si>
  <si>
    <t>AHORRO FINDE</t>
  </si>
  <si>
    <t>Vigencia</t>
  </si>
  <si>
    <t>COSTO / PVP ACTUAL</t>
  </si>
  <si>
    <t>COSTO PROM</t>
  </si>
  <si>
    <t>Seleccionar de BASE</t>
  </si>
  <si>
    <t>FORMULADO</t>
  </si>
  <si>
    <t>PROPUESTA</t>
  </si>
  <si>
    <t>Completar</t>
  </si>
  <si>
    <t>Formulado</t>
  </si>
  <si>
    <t>37459</t>
  </si>
  <si>
    <t>7840235004335</t>
  </si>
  <si>
    <t>TONICA 269ml 6un FLOWER DE LA COSTA</t>
  </si>
  <si>
    <t>28099</t>
  </si>
  <si>
    <t>7840235003871</t>
  </si>
  <si>
    <t>TONICA 269ml 6un GRAPEFRUIT DE LA COSTA</t>
  </si>
  <si>
    <t>37458</t>
  </si>
  <si>
    <t>7840235004328</t>
  </si>
  <si>
    <t>TONICA 269ml FLOWER DE LA COSTA</t>
  </si>
  <si>
    <t>28098</t>
  </si>
  <si>
    <t>7840235003857</t>
  </si>
  <si>
    <t>TONICA 269ml GRAPEFRUIT DE LA COSTA</t>
  </si>
  <si>
    <t>35737</t>
  </si>
  <si>
    <t>7840235004274</t>
  </si>
  <si>
    <t>TONICA 2Lts GRAPEFRUIT DE LA COSTA</t>
  </si>
  <si>
    <t>28097</t>
  </si>
  <si>
    <t>7840235003796</t>
  </si>
  <si>
    <t>TONICA S/AZUCAR 269ml 6un ORIGINAL DE LA COSTA</t>
  </si>
  <si>
    <t>28096</t>
  </si>
  <si>
    <t>7840235003833</t>
  </si>
  <si>
    <t>TONICA S/AZUCAR 269ml ORIGINAL DE LA COSTA</t>
  </si>
  <si>
    <t>4098</t>
  </si>
  <si>
    <t>7841112000730</t>
  </si>
  <si>
    <t>TONICA CERO 625ml AGUABES</t>
  </si>
  <si>
    <t>4097</t>
  </si>
  <si>
    <t>7841112000747</t>
  </si>
  <si>
    <t>TONICA LIGHT 625ml AGUABES</t>
  </si>
  <si>
    <t>41599</t>
  </si>
  <si>
    <t>7801610310083</t>
  </si>
  <si>
    <t>TONICA S/AZUCAR 310ml SCHWEPPES</t>
  </si>
  <si>
    <t>36229</t>
  </si>
  <si>
    <t>7801610483602</t>
  </si>
  <si>
    <t>TONICA S/AZUCAR 350ml GINGER ALE SCHWEPPES</t>
  </si>
  <si>
    <t>36227</t>
  </si>
  <si>
    <t>7801610475218</t>
  </si>
  <si>
    <t>TONICA S/AZUCAR 350ml SCHWEPPES</t>
  </si>
  <si>
    <t>12583</t>
  </si>
  <si>
    <t>5029396739047</t>
  </si>
  <si>
    <t>TONICA LIGHT 200ml NATURALLY WATER FENTIMANS</t>
  </si>
  <si>
    <t>6248</t>
  </si>
  <si>
    <t>7840017207121</t>
  </si>
  <si>
    <t>TONICA 500ml SELTZ</t>
  </si>
  <si>
    <t>31802</t>
  </si>
  <si>
    <t>7840235004212</t>
  </si>
  <si>
    <t>TONICA 2Lts DE LA COSTA</t>
  </si>
  <si>
    <t>24553</t>
  </si>
  <si>
    <t>7840235002461</t>
  </si>
  <si>
    <t>TONICA 500ml DE LA COSTA</t>
  </si>
  <si>
    <t>4950</t>
  </si>
  <si>
    <t>7840028202467</t>
  </si>
  <si>
    <t>TONICA 2Lts PASO DE LOS TOROS</t>
  </si>
  <si>
    <t>4949</t>
  </si>
  <si>
    <t>7840028202450</t>
  </si>
  <si>
    <t>TONICA 500ml PASO DE LOS TOROS</t>
  </si>
  <si>
    <t>12139</t>
  </si>
  <si>
    <t>7840058007582</t>
  </si>
  <si>
    <t>TONICA 2Lts SCHWEPPES</t>
  </si>
  <si>
    <t>36228</t>
  </si>
  <si>
    <t>7801610483503</t>
  </si>
  <si>
    <t>TONICA 350ml GINGER ALE SCHWEPPES</t>
  </si>
  <si>
    <t>36226</t>
  </si>
  <si>
    <t>7801610483527</t>
  </si>
  <si>
    <t>TONICA 350ml SCHWEPPES</t>
  </si>
  <si>
    <t>8307</t>
  </si>
  <si>
    <t>7840058001443</t>
  </si>
  <si>
    <t>TONICA 500ml SCHWEPPES</t>
  </si>
  <si>
    <t>28247</t>
  </si>
  <si>
    <t>7840235003864</t>
  </si>
  <si>
    <t>TONICA 269ml 6un GINGER ALE DE LA COSTA</t>
  </si>
  <si>
    <t>28246</t>
  </si>
  <si>
    <t>7840235003840</t>
  </si>
  <si>
    <t>TONICA 269ml GINGER ALE DE LA COSTA</t>
  </si>
  <si>
    <t>33549</t>
  </si>
  <si>
    <t>8002270606632</t>
  </si>
  <si>
    <t>TONICA 200ml S.PELLEGRINO</t>
  </si>
  <si>
    <t>33550</t>
  </si>
  <si>
    <t>8002270916588</t>
  </si>
  <si>
    <t>TONICA 330ml S.PELLEGRINO</t>
  </si>
  <si>
    <t>33547</t>
  </si>
  <si>
    <t>8002270186677</t>
  </si>
  <si>
    <t>TONICA CITRUS 200ml S.PELLEGRINO</t>
  </si>
  <si>
    <t>33548</t>
  </si>
  <si>
    <t>8002270466663</t>
  </si>
  <si>
    <t>TONICA GINGER 200ml S.PELLEGRINO</t>
  </si>
  <si>
    <t>12581</t>
  </si>
  <si>
    <t>5029396000918</t>
  </si>
  <si>
    <t>TONICA CONNOISSEURS WATER 200ml FENTIMANS</t>
  </si>
  <si>
    <t>12582</t>
  </si>
  <si>
    <t>5029396739030</t>
  </si>
  <si>
    <t>TONICA PREMIUM INDIAN WATER 200ml FENTIMANS</t>
  </si>
  <si>
    <t>10576</t>
  </si>
  <si>
    <t>7840017010431</t>
  </si>
  <si>
    <t>AGUA SABORIZADA LIMON 500ml SELTZ</t>
  </si>
  <si>
    <t>10581</t>
  </si>
  <si>
    <t>7840017011094</t>
  </si>
  <si>
    <t>AGUA SABORIZADA MANZANA 500ml SELTZ</t>
  </si>
  <si>
    <t>10577</t>
  </si>
  <si>
    <t>7840017105120</t>
  </si>
  <si>
    <t>AGUA SABORIZADA NARANJA 500ml SELTZ</t>
  </si>
  <si>
    <t>8291</t>
  </si>
  <si>
    <t>7840058003416</t>
  </si>
  <si>
    <t>AGUA SABORIZADA MANZANA 1,5Lts AQUARIUS</t>
  </si>
  <si>
    <t>23506</t>
  </si>
  <si>
    <t>7840058003478</t>
  </si>
  <si>
    <t>AGUA SABORIZADA MANZANA 1.5Lts 4un AQUARIUS</t>
  </si>
  <si>
    <t>23760</t>
  </si>
  <si>
    <t>8800010029013</t>
  </si>
  <si>
    <t>AGUA SABORIZADA MANZANA 410ml 6un AQUARIUS</t>
  </si>
  <si>
    <t>8290</t>
  </si>
  <si>
    <t>7840058003386</t>
  </si>
  <si>
    <t>AGUA SABORIZADA MANZANA 410ml AQUARIUS</t>
  </si>
  <si>
    <t>23511</t>
  </si>
  <si>
    <t>7840058003843</t>
  </si>
  <si>
    <t>AGUA SABORIZADA NARANJA 1,5Lts 4un AQUARIUS</t>
  </si>
  <si>
    <t>8293</t>
  </si>
  <si>
    <t>7840058003812</t>
  </si>
  <si>
    <t>AGUA SABORIZADA NARANJA 1,5Lts AQUARIUS</t>
  </si>
  <si>
    <t>23512</t>
  </si>
  <si>
    <t>7840058003850</t>
  </si>
  <si>
    <t>AGUA SABORIZADA NARANJA 410ml 6un AQUARIUS</t>
  </si>
  <si>
    <t>8292</t>
  </si>
  <si>
    <t>7840058003829</t>
  </si>
  <si>
    <t>AGUA SABORIZADA NARANJA 410ml AQUARIUS</t>
  </si>
  <si>
    <t>23513</t>
  </si>
  <si>
    <t>7840058005274</t>
  </si>
  <si>
    <t>AGUA SABORIZADA POMELO 1,5Lts 4un AQUARIUS</t>
  </si>
  <si>
    <t>8295</t>
  </si>
  <si>
    <t>7840058005229</t>
  </si>
  <si>
    <t>AGUA SABORIZADA POMELO 1,5Lts AQUARIUS</t>
  </si>
  <si>
    <t>23514</t>
  </si>
  <si>
    <t>7840058005267</t>
  </si>
  <si>
    <t>AGUA SABORIZADA POMELO 410ml 6un AQUARIUS</t>
  </si>
  <si>
    <t>8294</t>
  </si>
  <si>
    <t>7840058005212</t>
  </si>
  <si>
    <t>AGUA SABORIZADA POMELO 410ml AQUARIUS.</t>
  </si>
  <si>
    <t>33541</t>
  </si>
  <si>
    <t>8002270676819</t>
  </si>
  <si>
    <t>AGUA ARANCIATA 330ml S.PELLEGRINO</t>
  </si>
  <si>
    <t>33546</t>
  </si>
  <si>
    <t>8002270026904</t>
  </si>
  <si>
    <t>AGUA CLEMENTINA 330ml S.PELLEGRINO</t>
  </si>
  <si>
    <t>33543</t>
  </si>
  <si>
    <t>8002270686825</t>
  </si>
  <si>
    <t>AGUA LIMONATA 330ml S.PELLEGRINO</t>
  </si>
  <si>
    <t>33544</t>
  </si>
  <si>
    <t>8002270716812</t>
  </si>
  <si>
    <t>AGUA POMPELMO 330ml S.PELLEGRINO</t>
  </si>
  <si>
    <t>24382</t>
  </si>
  <si>
    <t>8800010031733</t>
  </si>
  <si>
    <t>AGUA MINERAL 20Lts ENVASE RETORNABLE BLU</t>
  </si>
  <si>
    <t>35115</t>
  </si>
  <si>
    <t>7841112000211</t>
  </si>
  <si>
    <t>BIDON 20Lts BES</t>
  </si>
  <si>
    <t>40996</t>
  </si>
  <si>
    <t>8800010083381</t>
  </si>
  <si>
    <t>BIDON 20Lts GOND WANA</t>
  </si>
  <si>
    <t>17904</t>
  </si>
  <si>
    <t>BIDON 20Lts SELTZ.</t>
  </si>
  <si>
    <t>17903</t>
  </si>
  <si>
    <t>8800010013876</t>
  </si>
  <si>
    <t>AGUA MINERAL 20Lts SELTZ</t>
  </si>
  <si>
    <t>40995</t>
  </si>
  <si>
    <t>7842117000152</t>
  </si>
  <si>
    <t>AGUA MINERAL NATURAL 20Lts GOND WANA</t>
  </si>
  <si>
    <t>24381</t>
  </si>
  <si>
    <t>8800010031726</t>
  </si>
  <si>
    <t>AGUA MINERAL 20Lts BLU</t>
  </si>
  <si>
    <t>35114</t>
  </si>
  <si>
    <t>7841112000204</t>
  </si>
  <si>
    <t>AGUA MINERAL S/GAS 20Lts BES</t>
  </si>
  <si>
    <t>6245</t>
  </si>
  <si>
    <t>7840017202157</t>
  </si>
  <si>
    <t>AGUA MINERAL C/GAS 2Lts SELTZ</t>
  </si>
  <si>
    <t>6246</t>
  </si>
  <si>
    <t>7840017202126</t>
  </si>
  <si>
    <t>AGUA MINERAL C/GAS 500ml SELTZ</t>
  </si>
  <si>
    <t>6247</t>
  </si>
  <si>
    <t>7840017230150</t>
  </si>
  <si>
    <t>SODA SIFON 2Lts SELTZ</t>
  </si>
  <si>
    <t>3857</t>
  </si>
  <si>
    <t>7840981000100</t>
  </si>
  <si>
    <t>AGUA MINERAL C/GAS 2Lts DE LA COSTA</t>
  </si>
  <si>
    <t>9849</t>
  </si>
  <si>
    <t>7840981000094</t>
  </si>
  <si>
    <t>AGUA MINERAL C/GAS 500ml DE LA COSTA</t>
  </si>
  <si>
    <t>4096</t>
  </si>
  <si>
    <t>7841112000068</t>
  </si>
  <si>
    <t>AGUA MINERAL C/GAS 2Lts  AGUA BES</t>
  </si>
  <si>
    <t>4095</t>
  </si>
  <si>
    <t>7841112000815</t>
  </si>
  <si>
    <t>AGUA MINERAL C/GAS 625ml AGUA BES</t>
  </si>
  <si>
    <t>8281</t>
  </si>
  <si>
    <t>7840058003874</t>
  </si>
  <si>
    <t>AGUA MINERAL C/GAS 2,25Lts DASANI</t>
  </si>
  <si>
    <t>8280</t>
  </si>
  <si>
    <t>7840058002105</t>
  </si>
  <si>
    <t>AGUA MINERAL C/GAS 500ml DASANI</t>
  </si>
  <si>
    <t>20246</t>
  </si>
  <si>
    <t>7842117000121</t>
  </si>
  <si>
    <t>AGUA MINERAL C/GAS 1Lts GOND WANA</t>
  </si>
  <si>
    <t>20248</t>
  </si>
  <si>
    <t>7842117000145</t>
  </si>
  <si>
    <t>AGUA MINERAL C/GAS 2Lts GOND WANA</t>
  </si>
  <si>
    <t>20244</t>
  </si>
  <si>
    <t>7842117000107</t>
  </si>
  <si>
    <t>AGUA MINERAL C/GAS 500ml GOND WANA</t>
  </si>
  <si>
    <t>34438</t>
  </si>
  <si>
    <t>7840894000518</t>
  </si>
  <si>
    <t>AGUA C/GAS 500ml SANTA CLARA</t>
  </si>
  <si>
    <t>6240</t>
  </si>
  <si>
    <t>7840017108152</t>
  </si>
  <si>
    <t>AGUA MINERAL S/SODIO 2Lts SELTZ</t>
  </si>
  <si>
    <t>6241</t>
  </si>
  <si>
    <t>7840017108121</t>
  </si>
  <si>
    <t>AGUA MINERAL S/SODIO 500ml SELTZ</t>
  </si>
  <si>
    <t>6239</t>
  </si>
  <si>
    <t>7840017108169</t>
  </si>
  <si>
    <t>AGUA MINERAL S/SODIO 5Lts SELTZ</t>
  </si>
  <si>
    <t>24556</t>
  </si>
  <si>
    <t>7840235003086</t>
  </si>
  <si>
    <t>AGUA 10Lts DE LA COSTA</t>
  </si>
  <si>
    <t>24555</t>
  </si>
  <si>
    <t>7840235003079</t>
  </si>
  <si>
    <t>AGUA 5Lts DE LA COSTA</t>
  </si>
  <si>
    <t>3856</t>
  </si>
  <si>
    <t>7840981000056</t>
  </si>
  <si>
    <t>AGUA MINERAL S/GAS 2Lts DE LA COSTA</t>
  </si>
  <si>
    <t>3859</t>
  </si>
  <si>
    <t>7840981000049</t>
  </si>
  <si>
    <t>AGUA MINERAL S/GAS 500ml DE LA COSTA</t>
  </si>
  <si>
    <t>4094</t>
  </si>
  <si>
    <t>7841112000723</t>
  </si>
  <si>
    <t>AGUA MINERAL S/GAS 10Lts AGUA BES</t>
  </si>
  <si>
    <t>15725</t>
  </si>
  <si>
    <t>8800010009916</t>
  </si>
  <si>
    <t>AGUA MINERAL S/GAS 12UND 625ml AGUA BES</t>
  </si>
  <si>
    <t>4091</t>
  </si>
  <si>
    <t>7841112000044</t>
  </si>
  <si>
    <t>AGUA MINERAL S/GAS 2Lts AGUA BES</t>
  </si>
  <si>
    <t>4092</t>
  </si>
  <si>
    <t>7841112000037</t>
  </si>
  <si>
    <t>AGUA MINERAL S/GAS 5Lts AGUA BES</t>
  </si>
  <si>
    <t>4089</t>
  </si>
  <si>
    <t>7841112000686</t>
  </si>
  <si>
    <t>AGUA MINERAL S/GAS 625ml AGUA BES</t>
  </si>
  <si>
    <t>15726</t>
  </si>
  <si>
    <t>8800010009923</t>
  </si>
  <si>
    <t>AGUA MINERAL S/GAS 6UND 2Lts AGUA BES</t>
  </si>
  <si>
    <t>4090</t>
  </si>
  <si>
    <t>7841112000181</t>
  </si>
  <si>
    <t>AGUA MINERAL SPORT 1Lts AGUA BES</t>
  </si>
  <si>
    <t>8768</t>
  </si>
  <si>
    <t>7841112000679</t>
  </si>
  <si>
    <t>AGUA MINERAL SPORT 625ml AGUA BES</t>
  </si>
  <si>
    <t>19712</t>
  </si>
  <si>
    <t>7841112000884</t>
  </si>
  <si>
    <t>AGUA S/GAS 365ml MICKEY y AMIGOS BES</t>
  </si>
  <si>
    <t>28455</t>
  </si>
  <si>
    <t>7840058008282</t>
  </si>
  <si>
    <t>AGUA 250ml 6un DASANI</t>
  </si>
  <si>
    <t>8285</t>
  </si>
  <si>
    <t>7840058003898</t>
  </si>
  <si>
    <t>AGUA MINERAL S/GAS 2,25Lts DASANI</t>
  </si>
  <si>
    <t>8282</t>
  </si>
  <si>
    <t>7840058008893</t>
  </si>
  <si>
    <t>AGUA MINERAL S/GAS 500ml DASANI</t>
  </si>
  <si>
    <t>8283</t>
  </si>
  <si>
    <t>7840058008916</t>
  </si>
  <si>
    <t>AGUA MINERAL SPORT 500ml DASANI</t>
  </si>
  <si>
    <t>8284</t>
  </si>
  <si>
    <t>7840058004215</t>
  </si>
  <si>
    <t>AGUA MINERAL SPORT 990ml DASANI</t>
  </si>
  <si>
    <t>36581</t>
  </si>
  <si>
    <t>7842117000190</t>
  </si>
  <si>
    <t>AGUA MINERAL 10Lts GOND WANA</t>
  </si>
  <si>
    <t>36582</t>
  </si>
  <si>
    <t>7842117000206</t>
  </si>
  <si>
    <t>AGUA MINERAL 5Lts GOND WANA</t>
  </si>
  <si>
    <t>20247</t>
  </si>
  <si>
    <t>7842117000091</t>
  </si>
  <si>
    <t>AGUA MINERAL S/GAS 2Lts GOND WANA</t>
  </si>
  <si>
    <t>20243</t>
  </si>
  <si>
    <t>7842117000053</t>
  </si>
  <si>
    <t>AGUA MINERAL S/GAS 500ml GOND WANA</t>
  </si>
  <si>
    <t>36584</t>
  </si>
  <si>
    <t>7842117000268</t>
  </si>
  <si>
    <t>AGUA MINERAL S/GAS PICO SPORT 1Lts GOND WANA</t>
  </si>
  <si>
    <t>36583</t>
  </si>
  <si>
    <t>7842117000275</t>
  </si>
  <si>
    <t>AGUA MINERAL S/GAS PICO SPORT 500ml GOND WANA</t>
  </si>
  <si>
    <t>30236</t>
  </si>
  <si>
    <t>7840058008404</t>
  </si>
  <si>
    <t>AGUA S/GAS PET 2Lts BENEDICTINO</t>
  </si>
  <si>
    <t>30237</t>
  </si>
  <si>
    <t>7840058008381</t>
  </si>
  <si>
    <t>AGUA S/GAS PET 500ml BENEDICTINO</t>
  </si>
  <si>
    <t>34440</t>
  </si>
  <si>
    <t>7840894000501</t>
  </si>
  <si>
    <t>AGUA S/GAS 2Lts SANTA CLARA</t>
  </si>
  <si>
    <t>34441</t>
  </si>
  <si>
    <t>7840894000495</t>
  </si>
  <si>
    <t>AGUA S/GAS 500ml SANTA CLARA</t>
  </si>
  <si>
    <t>34439</t>
  </si>
  <si>
    <t>7840894001577</t>
  </si>
  <si>
    <t>AGUA S/GAS C/PICO 1Lts SANTA CLARA</t>
  </si>
  <si>
    <t>24552</t>
  </si>
  <si>
    <t>7840235003314</t>
  </si>
  <si>
    <t>AGUA ELECTROLYTE 960ml DE LA COSTA</t>
  </si>
  <si>
    <t>3858</t>
  </si>
  <si>
    <t>7840235002683</t>
  </si>
  <si>
    <t>AGUA MINERAL SPORT 960ml DE LA COSTA</t>
  </si>
  <si>
    <t>24554</t>
  </si>
  <si>
    <t>7840981000117</t>
  </si>
  <si>
    <t>AGUA PICO SPORT 500ml DE LA COSTA</t>
  </si>
  <si>
    <t>8630</t>
  </si>
  <si>
    <t>8002270015991</t>
  </si>
  <si>
    <t>AGUA C/GAS 250ml S.PELLEGRINO</t>
  </si>
  <si>
    <t>8595</t>
  </si>
  <si>
    <t>8002270536472</t>
  </si>
  <si>
    <t>AGUA C/GAS 505ml S.PELLEGRINO</t>
  </si>
  <si>
    <t>33539</t>
  </si>
  <si>
    <t>8002270000188</t>
  </si>
  <si>
    <t>AGUA C/GAS 750ml S.PELLEGRINO</t>
  </si>
  <si>
    <t>33551</t>
  </si>
  <si>
    <t>8002270136559</t>
  </si>
  <si>
    <t>AGUA C/GAS PET 500ml S.PELLEGRINO</t>
  </si>
  <si>
    <t>11869</t>
  </si>
  <si>
    <t>8002270021060</t>
  </si>
  <si>
    <t>AGUA MINERAL C/GAS 250ml 6un S.PELLEGRINO</t>
  </si>
  <si>
    <t>24490</t>
  </si>
  <si>
    <t>7896514703123</t>
  </si>
  <si>
    <t>COCKTEL BLUE 500ml 7 COLINAS</t>
  </si>
  <si>
    <t>23519</t>
  </si>
  <si>
    <t>7896514702669</t>
  </si>
  <si>
    <t>COCKTEL CACAO 500ml 7 COLINAS</t>
  </si>
  <si>
    <t>23520</t>
  </si>
  <si>
    <t>7896514702690</t>
  </si>
  <si>
    <t>COCKTEL COCO 500ml 7 COLINAS</t>
  </si>
  <si>
    <t>13526</t>
  </si>
  <si>
    <t>7896514702829</t>
  </si>
  <si>
    <t>COCKTEL COCO 880ml 7 COLINAS</t>
  </si>
  <si>
    <t>23521</t>
  </si>
  <si>
    <t>7896514702676</t>
  </si>
  <si>
    <t>COCKTEL FRUTILLA 500ml 7 COLINAS</t>
  </si>
  <si>
    <t>24491</t>
  </si>
  <si>
    <t>7896514703116</t>
  </si>
  <si>
    <t>COCKTEL LIMON 500ml 7 COLINAS</t>
  </si>
  <si>
    <t>23522</t>
  </si>
  <si>
    <t>7896514702683</t>
  </si>
  <si>
    <t>COCKTEL MANI 500ml 7 COLINAS</t>
  </si>
  <si>
    <t>13527</t>
  </si>
  <si>
    <t>7896514702836</t>
  </si>
  <si>
    <t>COCKTEL MANI 880ml 7 COLINAS</t>
  </si>
  <si>
    <t>3266</t>
  </si>
  <si>
    <t>7790290000523</t>
  </si>
  <si>
    <t>FERNET 1LT BRANCA</t>
  </si>
  <si>
    <t>35589</t>
  </si>
  <si>
    <t>7790290001179</t>
  </si>
  <si>
    <t>FERNET 450ml BRANCA</t>
  </si>
  <si>
    <t>3267</t>
  </si>
  <si>
    <t>7790290101602</t>
  </si>
  <si>
    <t>FERNET 750ml BRANCA.</t>
  </si>
  <si>
    <t>13540</t>
  </si>
  <si>
    <t>7790290002190</t>
  </si>
  <si>
    <t>FERNET MENTA 750ml BRANCA</t>
  </si>
  <si>
    <t>31193</t>
  </si>
  <si>
    <t>7792410528887</t>
  </si>
  <si>
    <t>FERNET 750ml CAPRI</t>
  </si>
  <si>
    <t>16351</t>
  </si>
  <si>
    <t>8594005020191</t>
  </si>
  <si>
    <t>FERNET CITRUS 1lt STOCK</t>
  </si>
  <si>
    <t>12531</t>
  </si>
  <si>
    <t>8594005020139</t>
  </si>
  <si>
    <t>FERNET CLASSIC 1Lt STOCK</t>
  </si>
  <si>
    <t>38834</t>
  </si>
  <si>
    <t>7896022630003</t>
  </si>
  <si>
    <t>FERNET 900ml THOQUINO</t>
  </si>
  <si>
    <t>5229</t>
  </si>
  <si>
    <t>7840192000845</t>
  </si>
  <si>
    <t>SANGRIA 4.07Lts LA COPA</t>
  </si>
  <si>
    <t>4529</t>
  </si>
  <si>
    <t>7791200200545</t>
  </si>
  <si>
    <t>APERITIVO BLANCO 950ml CINZANO</t>
  </si>
  <si>
    <t>4528</t>
  </si>
  <si>
    <t>7791200200552</t>
  </si>
  <si>
    <t>APERITIVO ROJO 950ml CINZANO</t>
  </si>
  <si>
    <t>11591</t>
  </si>
  <si>
    <t>7891125000104</t>
  </si>
  <si>
    <t>VERMOUHT ROSSO 750ml MARTINI</t>
  </si>
  <si>
    <t>33442</t>
  </si>
  <si>
    <t>7891125000074</t>
  </si>
  <si>
    <t>VERMOUTH BLANCO 750ml MARTINI</t>
  </si>
  <si>
    <t>33441</t>
  </si>
  <si>
    <t>7891125000098</t>
  </si>
  <si>
    <t>VERMOUTH EXTRA DRY 750ml MARTINI</t>
  </si>
  <si>
    <t>33440</t>
  </si>
  <si>
    <t>7891125000081</t>
  </si>
  <si>
    <t>VERMOUTH ROSATO 750ml MARTINI</t>
  </si>
  <si>
    <t>4061</t>
  </si>
  <si>
    <t>7790950000160</t>
  </si>
  <si>
    <t>APERITIVO 950ml GANCIA</t>
  </si>
  <si>
    <t>4527</t>
  </si>
  <si>
    <t>7891136057029</t>
  </si>
  <si>
    <t>APERITIVO 750ml APEROL</t>
  </si>
  <si>
    <t>16339</t>
  </si>
  <si>
    <t>8001134000524</t>
  </si>
  <si>
    <t>APERITIVO 1Lts APERBITTER</t>
  </si>
  <si>
    <t>38833</t>
  </si>
  <si>
    <t>7896022650506</t>
  </si>
  <si>
    <t>APERITIVO STEINHAEGER SCHUSS 980ml THOQUINO</t>
  </si>
  <si>
    <t>6039</t>
  </si>
  <si>
    <t>7792410517348</t>
  </si>
  <si>
    <t>APERITIVO GRANADINA 750ml CUSENIER</t>
  </si>
  <si>
    <t>16347</t>
  </si>
  <si>
    <t>8001134001293</t>
  </si>
  <si>
    <t>PULPA CONCENTRADA  DURAZNO 950ml DREAMY</t>
  </si>
  <si>
    <t>16345</t>
  </si>
  <si>
    <t>8001134001194</t>
  </si>
  <si>
    <t>PULPA CONCENTRADA  GRANADINA 950ml DREAMY</t>
  </si>
  <si>
    <t>16348</t>
  </si>
  <si>
    <t>8001134014064</t>
  </si>
  <si>
    <t>PULPA CONCENTRADA  PIÑA COLADA 950ml DREAMY</t>
  </si>
  <si>
    <t>16346</t>
  </si>
  <si>
    <t>8001134001224</t>
  </si>
  <si>
    <t>PULPA CONCENTRADA FRUTILLA 950ml DREAMY</t>
  </si>
  <si>
    <t>16349</t>
  </si>
  <si>
    <t>8001134014163</t>
  </si>
  <si>
    <t>PULPA CONCENTRADA MOJITO 950ml DREAMY</t>
  </si>
  <si>
    <t>16350</t>
  </si>
  <si>
    <t>8001134014170</t>
  </si>
  <si>
    <t>PULPA CONCENTRADA RASPEBERRY 950ml DREAMY</t>
  </si>
  <si>
    <t>22297</t>
  </si>
  <si>
    <t>3041311026454</t>
  </si>
  <si>
    <t>APERITIVO GRANADINA 750ml MARIE B</t>
  </si>
  <si>
    <t>22129</t>
  </si>
  <si>
    <t>7840027640086</t>
  </si>
  <si>
    <t>CAÑA CARRULON 430ml TRES LEONES</t>
  </si>
  <si>
    <t>4342</t>
  </si>
  <si>
    <t>7840027210005</t>
  </si>
  <si>
    <t>CAÑA ESPECIAL 190ml TRES LEONES</t>
  </si>
  <si>
    <t>4321</t>
  </si>
  <si>
    <t>7840027040008</t>
  </si>
  <si>
    <t>CAÑA ESPECIAL 425ml TRES LEONES</t>
  </si>
  <si>
    <t>4320</t>
  </si>
  <si>
    <t>7840027010001</t>
  </si>
  <si>
    <t>CAÑA ESPECIAL 875ml TRES LEONES</t>
  </si>
  <si>
    <t>4345</t>
  </si>
  <si>
    <t>7840027130006</t>
  </si>
  <si>
    <t>CAÑA ETIQUETA NEGRA 190ml TRES LEONES</t>
  </si>
  <si>
    <t>4344</t>
  </si>
  <si>
    <t>7840027340009</t>
  </si>
  <si>
    <t>CAÑA ETIQUETA NEGRA 420ml TRES LEONES</t>
  </si>
  <si>
    <t>4343</t>
  </si>
  <si>
    <t>7840027320001</t>
  </si>
  <si>
    <t>CAÑA ETIQUETA NEGRA 750ml TRES LEONES</t>
  </si>
  <si>
    <t>22074</t>
  </si>
  <si>
    <t>7840027640000</t>
  </si>
  <si>
    <t>CAÑA TUBO PREMIUM 12años 420ml TRES LEONES</t>
  </si>
  <si>
    <t>22073</t>
  </si>
  <si>
    <t>7840027620002</t>
  </si>
  <si>
    <t>CAÑA TUBO PREMIUM 12años 750ml TRES LEONES</t>
  </si>
  <si>
    <t>28295</t>
  </si>
  <si>
    <t>7840027640093</t>
  </si>
  <si>
    <t>CARRULIM 200ml TRES LEONES</t>
  </si>
  <si>
    <t>4350</t>
  </si>
  <si>
    <t>7840027290007</t>
  </si>
  <si>
    <t>COGÑAC 425ml TRES LEONES</t>
  </si>
  <si>
    <t>4349</t>
  </si>
  <si>
    <t>7840027150004</t>
  </si>
  <si>
    <t>COGÑAC 920ml TRES LEONES</t>
  </si>
  <si>
    <t>8495</t>
  </si>
  <si>
    <t>7840029867818</t>
  </si>
  <si>
    <t>CAÑA ETIQUETA NEGRA 500ml OLD TRADI.</t>
  </si>
  <si>
    <t>4907</t>
  </si>
  <si>
    <t>7840029867801</t>
  </si>
  <si>
    <t>CAÑA ETIQUETA NEGRA 750ml OLD TRADI</t>
  </si>
  <si>
    <t>28457</t>
  </si>
  <si>
    <t>7840002030369</t>
  </si>
  <si>
    <t>CAÑA ROJA 450ml ARISTOCRATA</t>
  </si>
  <si>
    <t>28456</t>
  </si>
  <si>
    <t>7840002030352</t>
  </si>
  <si>
    <t>PACK RESERVA ESPECIAL 750ml 16 AÑOS ARISTOCRATA</t>
  </si>
  <si>
    <t>36036</t>
  </si>
  <si>
    <t>7840002000034</t>
  </si>
  <si>
    <t>CAÑA EN PET 450ml ARISTOCRATA</t>
  </si>
  <si>
    <t>4683</t>
  </si>
  <si>
    <t>7840002020049</t>
  </si>
  <si>
    <t>CAÑA ETIQUETA AZUL 12A 750ml ARISTOCRATA</t>
  </si>
  <si>
    <t>8394</t>
  </si>
  <si>
    <t>78400498</t>
  </si>
  <si>
    <t>CAÑA ETIQUETA NEGRA 200ml ARISTOCRATA</t>
  </si>
  <si>
    <t>4685</t>
  </si>
  <si>
    <t>7840002010019</t>
  </si>
  <si>
    <t>CAÑA ETIQUETA NEGRA 750ml ARISTOCRATA</t>
  </si>
  <si>
    <t>4687</t>
  </si>
  <si>
    <t>7840002030116</t>
  </si>
  <si>
    <t>CAÑA ETIQUETA ROJO 750ml ARISTOCRATA</t>
  </si>
  <si>
    <t>36037</t>
  </si>
  <si>
    <t>7840002030376</t>
  </si>
  <si>
    <t>CAÑA ROJA 200ml ARISTOCRATA</t>
  </si>
  <si>
    <t>3465</t>
  </si>
  <si>
    <t>78400528</t>
  </si>
  <si>
    <t>CAÑA AÑEJADA 200ml FORTIN</t>
  </si>
  <si>
    <t>3466</t>
  </si>
  <si>
    <t>7840138000021</t>
  </si>
  <si>
    <t>CAÑA AÑEJADA 450ml FORTIN</t>
  </si>
  <si>
    <t>3467</t>
  </si>
  <si>
    <t>7840138000014</t>
  </si>
  <si>
    <t>CAÑA AÑEJADA 930ml FORTIN</t>
  </si>
  <si>
    <t>3468</t>
  </si>
  <si>
    <t>78401037</t>
  </si>
  <si>
    <t>CAÑA ETIQUETA NEGRO 200ml FORTIN</t>
  </si>
  <si>
    <t>3469</t>
  </si>
  <si>
    <t>7840138000137</t>
  </si>
  <si>
    <t>CAÑA ETIQUETA NEGRO 475ml FORTIN</t>
  </si>
  <si>
    <t>3470</t>
  </si>
  <si>
    <t>7840138000038</t>
  </si>
  <si>
    <t>CAÑA ETIQUETA NEGRO 750ml FORTIN</t>
  </si>
  <si>
    <t>27601</t>
  </si>
  <si>
    <t>7840138000960</t>
  </si>
  <si>
    <t>CARRULIM 200ml FORTIN</t>
  </si>
  <si>
    <t>28273</t>
  </si>
  <si>
    <t>8800010043057</t>
  </si>
  <si>
    <t>KIT CARRULIN FORTIN</t>
  </si>
  <si>
    <t>39540</t>
  </si>
  <si>
    <t>7840003023131</t>
  </si>
  <si>
    <t>CAÑA ETIQUETA NEGRA 200ml SAN ONOFRE</t>
  </si>
  <si>
    <t>39541</t>
  </si>
  <si>
    <t>7840003023155</t>
  </si>
  <si>
    <t>CAÑA ETIQUETA ROJA 200ml SAN ONOFRE</t>
  </si>
  <si>
    <t>7361</t>
  </si>
  <si>
    <t>7804350701586</t>
  </si>
  <si>
    <t>ESPUMANTE BRUT 750ml SANTA CAROLINA</t>
  </si>
  <si>
    <t>7363</t>
  </si>
  <si>
    <t>7804350175042</t>
  </si>
  <si>
    <t>ESPUMANTE DEMI SEC 750ml SANTA CAROLINA</t>
  </si>
  <si>
    <t>30295</t>
  </si>
  <si>
    <t>7791250001529</t>
  </si>
  <si>
    <t>ESPUMANTE EX BRUT 750ml NAVARRO CORREA</t>
  </si>
  <si>
    <t>16572</t>
  </si>
  <si>
    <t>7791250001543</t>
  </si>
  <si>
    <t>ESPUMANTE MALBEC ROSE 750 ML NAVARRO CORREA</t>
  </si>
  <si>
    <t>30296</t>
  </si>
  <si>
    <t>7791250001567</t>
  </si>
  <si>
    <t>ESPUMANTE NATURE 750ml NAVARRO CORREA</t>
  </si>
  <si>
    <t>3252</t>
  </si>
  <si>
    <t>7790975198651</t>
  </si>
  <si>
    <t>ESPUMANTE DELICE 750ml CHANDON</t>
  </si>
  <si>
    <t>3255</t>
  </si>
  <si>
    <t>7790975000190</t>
  </si>
  <si>
    <t>ESPUMANTE DEMI SEC 750ml CHANDON</t>
  </si>
  <si>
    <t>3258</t>
  </si>
  <si>
    <t>7790975000183</t>
  </si>
  <si>
    <t>ESPUMANTE EXTRA BRUT 750ml CHANDON</t>
  </si>
  <si>
    <t>3251</t>
  </si>
  <si>
    <t>7790975001340</t>
  </si>
  <si>
    <t>ESPUMANTE ROSE 750ml CHANDON</t>
  </si>
  <si>
    <t>9678</t>
  </si>
  <si>
    <t>4003310012028</t>
  </si>
  <si>
    <t>ESPUMANTE ROSE 750ml HENKELL</t>
  </si>
  <si>
    <t>1147</t>
  </si>
  <si>
    <t>7891141028830</t>
  </si>
  <si>
    <t>ESPUMANTE BRUT 750ml AURORA.</t>
  </si>
  <si>
    <t>1148</t>
  </si>
  <si>
    <t>7891141028854</t>
  </si>
  <si>
    <t>ESPUMANTE DEMI SEC 750ml  AURORA.</t>
  </si>
  <si>
    <t>1150</t>
  </si>
  <si>
    <t>7891141018541</t>
  </si>
  <si>
    <t>ESPUMANTE MOSCATEL 750ml AURORA</t>
  </si>
  <si>
    <t>1149</t>
  </si>
  <si>
    <t>7891141023774</t>
  </si>
  <si>
    <t>ESPUMANTE MOSCATEL C/COPA 750ml AURORA.</t>
  </si>
  <si>
    <t>13581</t>
  </si>
  <si>
    <t>7891141024917</t>
  </si>
  <si>
    <t>ESPUMANTE MOSCATEL ROSE 750ml AURORA.</t>
  </si>
  <si>
    <t>13790</t>
  </si>
  <si>
    <t>7791843004166</t>
  </si>
  <si>
    <t>ESPUMANTE EXTRA BRUT 750ml LOS HAROLDOS</t>
  </si>
  <si>
    <t>40958</t>
  </si>
  <si>
    <t>8410384003016</t>
  </si>
  <si>
    <t>ESPUMANTE BLANCO S/ALC 750ml FREIXENET</t>
  </si>
  <si>
    <t>8462</t>
  </si>
  <si>
    <t>8410036002091</t>
  </si>
  <si>
    <t>ESPUMANTE BRUT CARTA NEVADA 750ml FREIXENET</t>
  </si>
  <si>
    <t>33251</t>
  </si>
  <si>
    <t>8410036001094</t>
  </si>
  <si>
    <t>ESPUMANTE BRUT ROSE CAVA 750ML FREIXENET</t>
  </si>
  <si>
    <t>33250</t>
  </si>
  <si>
    <t>8410036009090</t>
  </si>
  <si>
    <t>ESPUMANTE CORDON NEGRO BRUT 750ML FREIXENET</t>
  </si>
  <si>
    <t>8461</t>
  </si>
  <si>
    <t>8410036002015</t>
  </si>
  <si>
    <t>ESPUMANTE DEMI SEC CARTA NEVADA 750ml FREIXENET</t>
  </si>
  <si>
    <t>33249</t>
  </si>
  <si>
    <t>8410036805807</t>
  </si>
  <si>
    <t>ESPUMANTE SEMI SECO CAVA ICE 750ML FREIXENET</t>
  </si>
  <si>
    <t>11338</t>
  </si>
  <si>
    <t>7798172810222</t>
  </si>
  <si>
    <t>ESPUMANTE CUVEE NATURE CLASICO 750ml CRUZAT</t>
  </si>
  <si>
    <t>11339</t>
  </si>
  <si>
    <t>7798172810307</t>
  </si>
  <si>
    <t>ESPUMANTE DEMI SEC CLASICO 750ml CRUZAT</t>
  </si>
  <si>
    <t>13778</t>
  </si>
  <si>
    <t>8003325602791</t>
  </si>
  <si>
    <t>VINO FRISANTE BLANCO LAMBRUSCO 750ml PODERI ALTI</t>
  </si>
  <si>
    <t>13779</t>
  </si>
  <si>
    <t>8003325602814</t>
  </si>
  <si>
    <t>VINO FRISANTE ROSADO LAMBRUSCO 750ml PODERI ALTI</t>
  </si>
  <si>
    <t>13780</t>
  </si>
  <si>
    <t>8003325602777</t>
  </si>
  <si>
    <t>VINO FRISANTE TINTO LAMBRUSCO 750ml PODERI ALTI</t>
  </si>
  <si>
    <t>16826</t>
  </si>
  <si>
    <t>8002477177515</t>
  </si>
  <si>
    <t>ESPUMANTE BLANC DE BLANCS 18k 750ml SENSI</t>
  </si>
  <si>
    <t>16828</t>
  </si>
  <si>
    <t>8002477177553</t>
  </si>
  <si>
    <t>ESPUMANTE PROSECCO DOC 18k 750ml SENSI</t>
  </si>
  <si>
    <t>16829</t>
  </si>
  <si>
    <t>8002477197551</t>
  </si>
  <si>
    <t>ESPUMANTE PROSECCO DOC GIFT 18k 1.5ml SENSI</t>
  </si>
  <si>
    <t>16827</t>
  </si>
  <si>
    <t>8002477178482</t>
  </si>
  <si>
    <t>ESPUMANTE ROSA MOSCATO 18k 750ml SENSI</t>
  </si>
  <si>
    <t>20384</t>
  </si>
  <si>
    <t>8001660198450</t>
  </si>
  <si>
    <t>ESPUMANTE MOSCATO D'ASTI DOCG 750ml RUFFINO</t>
  </si>
  <si>
    <t>20383</t>
  </si>
  <si>
    <t>83085904081</t>
  </si>
  <si>
    <t>ESPUMANTE PROSECCO SPUM DOC 750ml RUFFINO</t>
  </si>
  <si>
    <t>22300</t>
  </si>
  <si>
    <t>8005829230135</t>
  </si>
  <si>
    <t>ESPUMANTE 200ml PETALO DEL AMOR</t>
  </si>
  <si>
    <t>22299</t>
  </si>
  <si>
    <t>8005829220648</t>
  </si>
  <si>
    <t>ESPUMANTE 750ml PETALO DEL AMOR</t>
  </si>
  <si>
    <t>22301</t>
  </si>
  <si>
    <t>8002235795258</t>
  </si>
  <si>
    <t>ESPUMANTE DULCE 750ml ZONIN ASTI</t>
  </si>
  <si>
    <t>24358</t>
  </si>
  <si>
    <t>3058080117764</t>
  </si>
  <si>
    <t>CHAMPAGNE ICE BLANCO 750ml VEUVE D VERNAY</t>
  </si>
  <si>
    <t>24355</t>
  </si>
  <si>
    <t>3058080097547</t>
  </si>
  <si>
    <t>CHAMPAGNE BRUT BLANCO 750ml VEUVE D VERNAY</t>
  </si>
  <si>
    <t>24354</t>
  </si>
  <si>
    <t>3058080097608</t>
  </si>
  <si>
    <t>CHAMPAGNE BRUT ROSE 750ml VEUVE D VERNAY</t>
  </si>
  <si>
    <t>24356</t>
  </si>
  <si>
    <t>3058080097554</t>
  </si>
  <si>
    <t>CHAMPAGNE DEMI SEC BLANCO 750ml VEUVE D VERNAY</t>
  </si>
  <si>
    <t>24692</t>
  </si>
  <si>
    <t>7798284910018</t>
  </si>
  <si>
    <t>ESPUMANTE BLACK E.BRUT 750ml JASMINE MONET</t>
  </si>
  <si>
    <t>24693</t>
  </si>
  <si>
    <t>7798284910025</t>
  </si>
  <si>
    <t>ESPUMANTE PINK DEMI SEC 750ml JASMINE MONET</t>
  </si>
  <si>
    <t>24694</t>
  </si>
  <si>
    <t>7798284910032</t>
  </si>
  <si>
    <t>ESPUMANTE WHITE BRUT 750ml JASMINE MONET</t>
  </si>
  <si>
    <t>33243</t>
  </si>
  <si>
    <t>8410384012087</t>
  </si>
  <si>
    <t>ESPUMANTE DELICATE AND SWEET 750ML MIA</t>
  </si>
  <si>
    <t>33241</t>
  </si>
  <si>
    <t>8410384049045</t>
  </si>
  <si>
    <t>ESPUMANTE FRESH CRISP 750ML MIA</t>
  </si>
  <si>
    <t>33245</t>
  </si>
  <si>
    <t>8410384020051</t>
  </si>
  <si>
    <t>ESPUMANTE MOSCATO DULCE 750ML MIA</t>
  </si>
  <si>
    <t>6264</t>
  </si>
  <si>
    <t>7896050200278</t>
  </si>
  <si>
    <t>CACHAZA 600ml VELHO BARREIRO</t>
  </si>
  <si>
    <t>6265</t>
  </si>
  <si>
    <t>7896050200131</t>
  </si>
  <si>
    <t>CACHAZA 910ml VELHO BARREIRO</t>
  </si>
  <si>
    <t>8059</t>
  </si>
  <si>
    <t>7896050200742</t>
  </si>
  <si>
    <t>CACHAZA LIMON 910ml VELHO BARREIRO</t>
  </si>
  <si>
    <t>38832</t>
  </si>
  <si>
    <t>7896022660000</t>
  </si>
  <si>
    <t>CACHAZA PRAIANINHA 970ml THOQUINO</t>
  </si>
  <si>
    <t>12542</t>
  </si>
  <si>
    <t>8000440217220</t>
  </si>
  <si>
    <t>BRANDY 84 ORIGINAL 700ml STOCK</t>
  </si>
  <si>
    <t>12544</t>
  </si>
  <si>
    <t>8000440396390</t>
  </si>
  <si>
    <t>BRANDY 84 RESERVA SPIRIT DRINK 700ml STOCK</t>
  </si>
  <si>
    <t>38816</t>
  </si>
  <si>
    <t>7896022610005</t>
  </si>
  <si>
    <t>COGNAC JOAO DA BARRA 900ml THOQUINO</t>
  </si>
  <si>
    <t>39490</t>
  </si>
  <si>
    <t>8901556122920</t>
  </si>
  <si>
    <t>BRANDY 750ML MORPHEUS</t>
  </si>
  <si>
    <t>11128</t>
  </si>
  <si>
    <t>7840027006158</t>
  </si>
  <si>
    <t>RON AÑEJO 750ml TRES LEONES</t>
  </si>
  <si>
    <t>4351</t>
  </si>
  <si>
    <t>7840027006172</t>
  </si>
  <si>
    <t>RON BLANCO 750ml TRES LEONES</t>
  </si>
  <si>
    <t>27099</t>
  </si>
  <si>
    <t>7840027000453</t>
  </si>
  <si>
    <t>RON COCO 420ml TRES LEONES</t>
  </si>
  <si>
    <t>27101</t>
  </si>
  <si>
    <t>7840027000477</t>
  </si>
  <si>
    <t>RON FRUTOS ROJOS 420ml TRES LEONES</t>
  </si>
  <si>
    <t>30892</t>
  </si>
  <si>
    <t>7840027640079</t>
  </si>
  <si>
    <t>RON FUEGO 750ml TRES LEONES</t>
  </si>
  <si>
    <t>27100</t>
  </si>
  <si>
    <t>7840027000460</t>
  </si>
  <si>
    <t>RON LIMON 420ml TRES LEONES</t>
  </si>
  <si>
    <t>22069</t>
  </si>
  <si>
    <t>7840027640024</t>
  </si>
  <si>
    <t>RON NATURAL COCO 750ml TRES LEONES</t>
  </si>
  <si>
    <t>22072</t>
  </si>
  <si>
    <t>7840027640017</t>
  </si>
  <si>
    <t>RON NATURAL FRUTOS ROJOS 750ml TRES LEONES</t>
  </si>
  <si>
    <t>22070</t>
  </si>
  <si>
    <t>7840027006189</t>
  </si>
  <si>
    <t>RON NATURAL LIMON 750ml TRES LEONES</t>
  </si>
  <si>
    <t>22071</t>
  </si>
  <si>
    <t>7840027006202</t>
  </si>
  <si>
    <t>RON NATURAL MBURUCUYA 750ml TRES LEONES</t>
  </si>
  <si>
    <t>29294</t>
  </si>
  <si>
    <t>7840138001370</t>
  </si>
  <si>
    <t>PACK COCTELERO 50ml FORTIN</t>
  </si>
  <si>
    <t>37599</t>
  </si>
  <si>
    <t>7840138001196</t>
  </si>
  <si>
    <t>RON BLANCO 475ml FORTIN</t>
  </si>
  <si>
    <t>3473</t>
  </si>
  <si>
    <t>7840138000199</t>
  </si>
  <si>
    <t>RON BLANCO 750ml FORTIN</t>
  </si>
  <si>
    <t>37601</t>
  </si>
  <si>
    <t>7840138001202</t>
  </si>
  <si>
    <t>RON CANELA 475ml FORTIN</t>
  </si>
  <si>
    <t>21318</t>
  </si>
  <si>
    <t>7840138001059</t>
  </si>
  <si>
    <t>RON CANELA 750ml FORTIN</t>
  </si>
  <si>
    <t>37597</t>
  </si>
  <si>
    <t>7840138001189</t>
  </si>
  <si>
    <t>RON COCO 475ml FORTIN</t>
  </si>
  <si>
    <t>3471</t>
  </si>
  <si>
    <t>7840138000281</t>
  </si>
  <si>
    <t>RON COCO 750ml FORTIN</t>
  </si>
  <si>
    <t>37600</t>
  </si>
  <si>
    <t>7840138001264</t>
  </si>
  <si>
    <t>RON COCTEL FRUTOS ROJOS 475ml FORTIN</t>
  </si>
  <si>
    <t>27635</t>
  </si>
  <si>
    <t>7840138001257</t>
  </si>
  <si>
    <t>RON COCTEL FRUTOS ROJOS 750ml FORTIN</t>
  </si>
  <si>
    <t>37598</t>
  </si>
  <si>
    <t>7840138001172</t>
  </si>
  <si>
    <t>RON LIMON 475ml FORTIN</t>
  </si>
  <si>
    <t>3472</t>
  </si>
  <si>
    <t>7840138000144</t>
  </si>
  <si>
    <t>RON LIMON 750ml FORTIN</t>
  </si>
  <si>
    <t>2874</t>
  </si>
  <si>
    <t>7840329000038</t>
  </si>
  <si>
    <t>RON CIRUELA 750ml CARIBE</t>
  </si>
  <si>
    <t>8458</t>
  </si>
  <si>
    <t>7891125064038</t>
  </si>
  <si>
    <t>RON CARTA BLANCA 1Lts BACARDI</t>
  </si>
  <si>
    <t>8460</t>
  </si>
  <si>
    <t>7891125064076</t>
  </si>
  <si>
    <t>RON CARTA ORO 1Lts BACARDI</t>
  </si>
  <si>
    <t>24929</t>
  </si>
  <si>
    <t>7840235004014</t>
  </si>
  <si>
    <t>MOJITO 269ml 6un BENGALA</t>
  </si>
  <si>
    <t>24928</t>
  </si>
  <si>
    <t>7840235003703</t>
  </si>
  <si>
    <t>MOJITO 269ml BENGALA</t>
  </si>
  <si>
    <t>35487</t>
  </si>
  <si>
    <t>7840003025753</t>
  </si>
  <si>
    <t>RON ACAI 750ml DON ONOFRE</t>
  </si>
  <si>
    <t>35488</t>
  </si>
  <si>
    <t>7840003024848</t>
  </si>
  <si>
    <t>RON BLANCO PROFESIONAL 750ml DON ONOFRE</t>
  </si>
  <si>
    <t>35489</t>
  </si>
  <si>
    <t>7840003025661</t>
  </si>
  <si>
    <t>RON COCO 750ml DON ONOFRE</t>
  </si>
  <si>
    <t>35486</t>
  </si>
  <si>
    <t>7840003025647</t>
  </si>
  <si>
    <t>RON ESPECIADO VAINILLA 750ml DON ONOFRE</t>
  </si>
  <si>
    <t>35491</t>
  </si>
  <si>
    <t>7840003025654</t>
  </si>
  <si>
    <t>RON FRUTOS ROJOS 750ml DON ONOFRE</t>
  </si>
  <si>
    <t>35490</t>
  </si>
  <si>
    <t>7840003025678</t>
  </si>
  <si>
    <t>RON LIMON 750ml DON ONOFRE</t>
  </si>
  <si>
    <t>39478</t>
  </si>
  <si>
    <t>811272022580</t>
  </si>
  <si>
    <t>RON 180ml CONTESSA</t>
  </si>
  <si>
    <t>39481</t>
  </si>
  <si>
    <t>811272022573</t>
  </si>
  <si>
    <t>RON 375ml CONTESSA</t>
  </si>
  <si>
    <t>39480</t>
  </si>
  <si>
    <t>8902147010121</t>
  </si>
  <si>
    <t>RON 750ml CONTESSA</t>
  </si>
  <si>
    <t>39479</t>
  </si>
  <si>
    <t>811272022597</t>
  </si>
  <si>
    <t>RON 90ml CONTESSA</t>
  </si>
  <si>
    <t>39482</t>
  </si>
  <si>
    <t>811272022610</t>
  </si>
  <si>
    <t>RON BLANCO 180ml CONTESSA</t>
  </si>
  <si>
    <t>39484</t>
  </si>
  <si>
    <t>811272022603</t>
  </si>
  <si>
    <t>RON BLANCO 375ml CONTESSA</t>
  </si>
  <si>
    <t>39483</t>
  </si>
  <si>
    <t>8902147012729</t>
  </si>
  <si>
    <t>RON BLANCO 750ml CONTESSA</t>
  </si>
  <si>
    <t>39485</t>
  </si>
  <si>
    <t>811272022627</t>
  </si>
  <si>
    <t>RON BLANCO 90ml CONTESSA</t>
  </si>
  <si>
    <t>8464</t>
  </si>
  <si>
    <t>7501035042322</t>
  </si>
  <si>
    <t>TEQUILA BLANCO 750ml JOSE CUERVO</t>
  </si>
  <si>
    <t>25930</t>
  </si>
  <si>
    <t>7501035011250</t>
  </si>
  <si>
    <t>TEQUILA ESPECIAL CALA 750ml JOSE CUERVO</t>
  </si>
  <si>
    <t>8448</t>
  </si>
  <si>
    <t>7501035010109</t>
  </si>
  <si>
    <t>TEQUILA GOLD 750ml JOSE CUERVO</t>
  </si>
  <si>
    <t>22291</t>
  </si>
  <si>
    <t>8410837720095</t>
  </si>
  <si>
    <t>TEQUILA 700ml RANCHITOS</t>
  </si>
  <si>
    <t>22288</t>
  </si>
  <si>
    <t>8410837722020</t>
  </si>
  <si>
    <t>TEQUILA SOMBRERO 700ml RANCHITOS</t>
  </si>
  <si>
    <t>22289</t>
  </si>
  <si>
    <t>3147699105597</t>
  </si>
  <si>
    <t>TEQUILA BLANCO 35% TISCAZ</t>
  </si>
  <si>
    <t>24334</t>
  </si>
  <si>
    <t>618053333244</t>
  </si>
  <si>
    <t>TEQUILA REPOSADO 700ml SCORPION</t>
  </si>
  <si>
    <t>24335</t>
  </si>
  <si>
    <t>618053333237</t>
  </si>
  <si>
    <t>TEQUILA SILVER 700ml SCORPION</t>
  </si>
  <si>
    <t>34737</t>
  </si>
  <si>
    <t>07790950144918</t>
  </si>
  <si>
    <t>GIN LIMON 275ml DR LEMON</t>
  </si>
  <si>
    <t>34738</t>
  </si>
  <si>
    <t>07790950144925</t>
  </si>
  <si>
    <t>GIN MOJITO 275ml DR LEMON</t>
  </si>
  <si>
    <t>31751</t>
  </si>
  <si>
    <t>7790950141757</t>
  </si>
  <si>
    <t>GIN TONIC 310ml DR LEMON</t>
  </si>
  <si>
    <t>36681</t>
  </si>
  <si>
    <t>7896547500201</t>
  </si>
  <si>
    <t>GIN TONICA 275ml COROTE</t>
  </si>
  <si>
    <t>14053</t>
  </si>
  <si>
    <t>7896050200933</t>
  </si>
  <si>
    <t>GIN DRY 900ml MURDOCK'S</t>
  </si>
  <si>
    <t>27900</t>
  </si>
  <si>
    <t>5000291025930</t>
  </si>
  <si>
    <t>GIN RANGPUR 700Lts TANQUERAY</t>
  </si>
  <si>
    <t>27899</t>
  </si>
  <si>
    <t>5000281020761</t>
  </si>
  <si>
    <t>GIN TEN S/CAJA 1Lts TANQUERAY</t>
  </si>
  <si>
    <t>8443</t>
  </si>
  <si>
    <t>5000291020706</t>
  </si>
  <si>
    <t>GINEBRA 750ml TANQUERAY</t>
  </si>
  <si>
    <t>20256</t>
  </si>
  <si>
    <t>7640175742522</t>
  </si>
  <si>
    <t>GIN BRAMBLE 700ml BOMBAY</t>
  </si>
  <si>
    <t>24304</t>
  </si>
  <si>
    <t>080480006341</t>
  </si>
  <si>
    <t>GIN STAR 750ml BOMBAY</t>
  </si>
  <si>
    <t>27898</t>
  </si>
  <si>
    <t>7640175742461</t>
  </si>
  <si>
    <t>GIN TONIC LATA 250ml BOMBAY</t>
  </si>
  <si>
    <t>8498</t>
  </si>
  <si>
    <t>7640175740047</t>
  </si>
  <si>
    <t>GINEBRA SAPPHIRE 750ml BOMBAY</t>
  </si>
  <si>
    <t>28796</t>
  </si>
  <si>
    <t>5000289020701</t>
  </si>
  <si>
    <t>GIN LONDON 750ml GORDON'S</t>
  </si>
  <si>
    <t>11365</t>
  </si>
  <si>
    <t>5000329002230</t>
  </si>
  <si>
    <t>GIN 750ml BEEFEATER</t>
  </si>
  <si>
    <t>40961</t>
  </si>
  <si>
    <t>5000299618240</t>
  </si>
  <si>
    <t>GIN BLOOD ORANGE 750ml BEEFEATER</t>
  </si>
  <si>
    <t>33438</t>
  </si>
  <si>
    <t>5000299618073</t>
  </si>
  <si>
    <t>GIN PINK 750ml BEEFEATER</t>
  </si>
  <si>
    <t>16360</t>
  </si>
  <si>
    <t>8000440365518</t>
  </si>
  <si>
    <t>GIN 1lt WAPPING</t>
  </si>
  <si>
    <t>30483</t>
  </si>
  <si>
    <t>8000440365013</t>
  </si>
  <si>
    <t>GIN PACK PROMOCIONAL WAPPING</t>
  </si>
  <si>
    <t>17168</t>
  </si>
  <si>
    <t>7898080663771</t>
  </si>
  <si>
    <t>GIN 900ml INTENCION</t>
  </si>
  <si>
    <t>17169</t>
  </si>
  <si>
    <t>7898080663900</t>
  </si>
  <si>
    <t>GIN DULCE STRAWBERRY 900ml INTENCION</t>
  </si>
  <si>
    <t>23529</t>
  </si>
  <si>
    <t>8437004142351</t>
  </si>
  <si>
    <t>GIN BLACK 700ml PUERTO DE INDIAS</t>
  </si>
  <si>
    <t>25598</t>
  </si>
  <si>
    <t>8437004142139</t>
  </si>
  <si>
    <t>GIN BLACKBERRY  700ml PUERTO DE INDIAS</t>
  </si>
  <si>
    <t>17443</t>
  </si>
  <si>
    <t>8437004142122</t>
  </si>
  <si>
    <t>GIN CLASSIC CELESTE 700ml PUERTO DE INDIAS</t>
  </si>
  <si>
    <t>23528</t>
  </si>
  <si>
    <t>8437004142863</t>
  </si>
  <si>
    <t>GIN GUADALQUIVIR 700ml PUERTO DE INDIAS</t>
  </si>
  <si>
    <t>25597</t>
  </si>
  <si>
    <t>8437004142146</t>
  </si>
  <si>
    <t>GIN STRAWBERRY &amp; LOVE 700ml PUERTO DE INDIAS</t>
  </si>
  <si>
    <t>17442</t>
  </si>
  <si>
    <t>8437004142115</t>
  </si>
  <si>
    <t>GIN STRAWBERRY 700ml PUERTO DE INDIAS</t>
  </si>
  <si>
    <t>22302</t>
  </si>
  <si>
    <t>3147690059103</t>
  </si>
  <si>
    <t>GIN 1Lt GIBSON</t>
  </si>
  <si>
    <t>30852</t>
  </si>
  <si>
    <t>897076002003</t>
  </si>
  <si>
    <t>GIN 750ml BULLDOG</t>
  </si>
  <si>
    <t>31195</t>
  </si>
  <si>
    <t>7791560000175</t>
  </si>
  <si>
    <t>GIN 1Lts HIRAM WALKER</t>
  </si>
  <si>
    <t>33439</t>
  </si>
  <si>
    <t>5010327755014</t>
  </si>
  <si>
    <t>GIN 700ml HENDRICHS</t>
  </si>
  <si>
    <t>36034</t>
  </si>
  <si>
    <t>698929000395</t>
  </si>
  <si>
    <t>GIN 700ml MARTIN MILLERS</t>
  </si>
  <si>
    <t>40959</t>
  </si>
  <si>
    <t>7792410522717</t>
  </si>
  <si>
    <t>GIN LONDON 700ml BRIGHTON</t>
  </si>
  <si>
    <t>40960</t>
  </si>
  <si>
    <t>5010327705866</t>
  </si>
  <si>
    <t>GIN FLORA ADORA 700ml HENDRICK'S</t>
  </si>
  <si>
    <t>25896</t>
  </si>
  <si>
    <t>7840127020238</t>
  </si>
  <si>
    <t>PACK MIX TEA HERBAL TE GUARANI</t>
  </si>
  <si>
    <t>27394</t>
  </si>
  <si>
    <t>7841738000251</t>
  </si>
  <si>
    <t>GIN ORANGE 2.UND 600ml + COPA INTENCION</t>
  </si>
  <si>
    <t>20081</t>
  </si>
  <si>
    <t>7841738000121</t>
  </si>
  <si>
    <t>GIN STRAWBERRY 2.UND 600ml + COPA INTENCION</t>
  </si>
  <si>
    <t>20389</t>
  </si>
  <si>
    <t>7802110002591</t>
  </si>
  <si>
    <t>PISCO RDO DOBLE DEST 35 700ml CAPEL</t>
  </si>
  <si>
    <t>20388</t>
  </si>
  <si>
    <t>7802110002577</t>
  </si>
  <si>
    <t>PISCO RDO DOBLE DEST 40 700ml CAPEL</t>
  </si>
  <si>
    <t>24927</t>
  </si>
  <si>
    <t>7840235004007</t>
  </si>
  <si>
    <t>GIN &amp; TONIC 269ml 6un BENGALA</t>
  </si>
  <si>
    <t>24926</t>
  </si>
  <si>
    <t>7840235003697</t>
  </si>
  <si>
    <t>GIN &amp; TONIC 269ml BENGALA</t>
  </si>
  <si>
    <t>31800</t>
  </si>
  <si>
    <t>7840235003710</t>
  </si>
  <si>
    <t>GIN ITALIAN SPRITZ 269ml BENGALA</t>
  </si>
  <si>
    <t>39696</t>
  </si>
  <si>
    <t>7840235004403</t>
  </si>
  <si>
    <t>GIN ITALIAN SPRITZ 275ml 6un BENGALA</t>
  </si>
  <si>
    <t>39695</t>
  </si>
  <si>
    <t>7840235004311</t>
  </si>
  <si>
    <t>GIN ITALIAN SPRITZ 275ml BENGALA</t>
  </si>
  <si>
    <t>31801</t>
  </si>
  <si>
    <t>7840235004021</t>
  </si>
  <si>
    <t>GIN ITALIAN SPRITZ 6un 269ml BENGALA</t>
  </si>
  <si>
    <t>39694</t>
  </si>
  <si>
    <t>7840235004380</t>
  </si>
  <si>
    <t>GIN TONIC 275ml 6un BENGALA</t>
  </si>
  <si>
    <t>39693</t>
  </si>
  <si>
    <t>7840235004298</t>
  </si>
  <si>
    <t>GIN TONIC 275ml BENGALA</t>
  </si>
  <si>
    <t>3284</t>
  </si>
  <si>
    <t>7791200000411</t>
  </si>
  <si>
    <t>LICOR MELON 700ml BOLS</t>
  </si>
  <si>
    <t>11348</t>
  </si>
  <si>
    <t>5011013100132</t>
  </si>
  <si>
    <t>LICOR ORIGINAL 750ml BAILEYS</t>
  </si>
  <si>
    <t>5043</t>
  </si>
  <si>
    <t>6001495062508</t>
  </si>
  <si>
    <t>LICOR SUDAFRICANO 750ml AMARULA..</t>
  </si>
  <si>
    <t>21313</t>
  </si>
  <si>
    <t>6001108088451</t>
  </si>
  <si>
    <t>LICOR EDICION ESPECIAL 1Lts AMARULA</t>
  </si>
  <si>
    <t>31624</t>
  </si>
  <si>
    <t>6001108103956</t>
  </si>
  <si>
    <t>LICOR SUDAFRICANO CAFE 750ml AMARULA</t>
  </si>
  <si>
    <t>36573</t>
  </si>
  <si>
    <t>6001108108685</t>
  </si>
  <si>
    <t>LICOR SUDAFRICANO CHOCOLATE 750ml AMARULA</t>
  </si>
  <si>
    <t>17885</t>
  </si>
  <si>
    <t>6001495062478</t>
  </si>
  <si>
    <t>LICOR SUDAFRICANO CREMA 375ml AMARULA</t>
  </si>
  <si>
    <t>31623</t>
  </si>
  <si>
    <t>6001108101891</t>
  </si>
  <si>
    <t>LICOR SUDAFRICANO FRAMBUESA 750ml AMARULA</t>
  </si>
  <si>
    <t>17884</t>
  </si>
  <si>
    <t>6001108093776</t>
  </si>
  <si>
    <t>LICOR SUDAFRICANO VAINILLA 750ml AMARULA</t>
  </si>
  <si>
    <t>36574</t>
  </si>
  <si>
    <t>6001108107756</t>
  </si>
  <si>
    <t>LICOR SUDAFRICANO VEGANO COCO 750ml AMARULA</t>
  </si>
  <si>
    <t>11347</t>
  </si>
  <si>
    <t>5011013500680</t>
  </si>
  <si>
    <t>LICOR 700ml SHERIDAN'S</t>
  </si>
  <si>
    <t>16352</t>
  </si>
  <si>
    <t>8000440112792</t>
  </si>
  <si>
    <t>APERITIVO 84 CREMA 700ml  STOCK</t>
  </si>
  <si>
    <t>16343</t>
  </si>
  <si>
    <t>8001134000760</t>
  </si>
  <si>
    <t>LICOR WHISKY CREAM 700ml SHERWOOD</t>
  </si>
  <si>
    <t>22292</t>
  </si>
  <si>
    <t>9501007301509</t>
  </si>
  <si>
    <t>PONCHE 700ml KUBA</t>
  </si>
  <si>
    <t>22295</t>
  </si>
  <si>
    <t>8410837829262</t>
  </si>
  <si>
    <t>LICOR CHOCOC 700ml TOLON</t>
  </si>
  <si>
    <t>22293</t>
  </si>
  <si>
    <t>8410837829163</t>
  </si>
  <si>
    <t>LICOR LEC MER 700ml TOLON</t>
  </si>
  <si>
    <t>22296</t>
  </si>
  <si>
    <t>8410837829248</t>
  </si>
  <si>
    <t>LICOR MAC NUT 700ml TOLON</t>
  </si>
  <si>
    <t>22294</t>
  </si>
  <si>
    <t>8410837829255</t>
  </si>
  <si>
    <t>LICOR WHISKY 700ml TOLON</t>
  </si>
  <si>
    <t>26265</t>
  </si>
  <si>
    <t>6009880327164</t>
  </si>
  <si>
    <t>LICOR CREMOSO  750ml GRAND MARULA</t>
  </si>
  <si>
    <t>30857</t>
  </si>
  <si>
    <t>7792410008228</t>
  </si>
  <si>
    <t>LICOR CURACAO BLUE 700ml CUSENIER</t>
  </si>
  <si>
    <t>16353</t>
  </si>
  <si>
    <t>8000440112877</t>
  </si>
  <si>
    <t>APERITIVO SAMBUCA 1lt STOCK</t>
  </si>
  <si>
    <t>22304</t>
  </si>
  <si>
    <t>5016978000725</t>
  </si>
  <si>
    <t>LICOR CHOYA 13.50% 720ml SAKE</t>
  </si>
  <si>
    <t>9876</t>
  </si>
  <si>
    <t>7792410008358</t>
  </si>
  <si>
    <t>LICOR CAFE 700ml CUSENIER</t>
  </si>
  <si>
    <t>6037</t>
  </si>
  <si>
    <t>7792410008655</t>
  </si>
  <si>
    <t>LICOR FRUTILLA 700ml CUSENIER</t>
  </si>
  <si>
    <t>33555</t>
  </si>
  <si>
    <t>8716000969699</t>
  </si>
  <si>
    <t>LICOR AMARETTO 700ml BOLS</t>
  </si>
  <si>
    <t>30884</t>
  </si>
  <si>
    <t>8716000969682</t>
  </si>
  <si>
    <t>LICOR BLUE CURACAO 700ml BOLS</t>
  </si>
  <si>
    <t>33557</t>
  </si>
  <si>
    <t>8716000965127</t>
  </si>
  <si>
    <t>LICOR CAFE 700ml BOLS</t>
  </si>
  <si>
    <t>30886</t>
  </si>
  <si>
    <t>8716000969750</t>
  </si>
  <si>
    <t>LICOR CASSIS 700ml BOLS</t>
  </si>
  <si>
    <t>33558</t>
  </si>
  <si>
    <t>8716000969705</t>
  </si>
  <si>
    <t>LICOR CREMA CACAO 700ml BOLS</t>
  </si>
  <si>
    <t>30885</t>
  </si>
  <si>
    <t>7791200000374</t>
  </si>
  <si>
    <t>LICOR CREMA MENTA 700ml BOLS</t>
  </si>
  <si>
    <t>33556</t>
  </si>
  <si>
    <t>8716000965295</t>
  </si>
  <si>
    <t>LICOR DURAZNO 700ml BOLS</t>
  </si>
  <si>
    <t>33554</t>
  </si>
  <si>
    <t>8716000969736</t>
  </si>
  <si>
    <t>30883</t>
  </si>
  <si>
    <t>8716000969729</t>
  </si>
  <si>
    <t>LICOR TRIPLE SEC 700ml BOLS</t>
  </si>
  <si>
    <t>20387</t>
  </si>
  <si>
    <t>8004160660304</t>
  </si>
  <si>
    <t>LICOR AVELLANA 700ml FRANGELICO</t>
  </si>
  <si>
    <t>16354</t>
  </si>
  <si>
    <t>8000440113096</t>
  </si>
  <si>
    <t>APERITIVO TRIPLE SEC 1lt STOCK</t>
  </si>
  <si>
    <t>16338</t>
  </si>
  <si>
    <t>8001134000500</t>
  </si>
  <si>
    <t>LICOR AMARETTO 700ml ROSEMARIE</t>
  </si>
  <si>
    <t>16342</t>
  </si>
  <si>
    <t>8001134071241</t>
  </si>
  <si>
    <t>LICOR BLUE CURACAO 700ml MOUD</t>
  </si>
  <si>
    <t>16344</t>
  </si>
  <si>
    <t>8000440113379</t>
  </si>
  <si>
    <t>LICOR LIMONCELLO 700ml LIMONCE</t>
  </si>
  <si>
    <t>22298</t>
  </si>
  <si>
    <t>3041311024672</t>
  </si>
  <si>
    <t>LICOR CASSIS 700ml MARIE BRIZARD</t>
  </si>
  <si>
    <t>33436</t>
  </si>
  <si>
    <t>8410221110150</t>
  </si>
  <si>
    <t>LICOR 700ml 43</t>
  </si>
  <si>
    <t>33437</t>
  </si>
  <si>
    <t>3035542002004</t>
  </si>
  <si>
    <t>LICOR 750ml COINTREAU</t>
  </si>
  <si>
    <t>36092</t>
  </si>
  <si>
    <t>756058896125</t>
  </si>
  <si>
    <t>LICOR CAIPICELLO KIK 500ml TENTAZIONE</t>
  </si>
  <si>
    <t>36089</t>
  </si>
  <si>
    <t>724373710082</t>
  </si>
  <si>
    <t>LICOR LIMONCELLO 500ml TENTAZIONE</t>
  </si>
  <si>
    <t>36090</t>
  </si>
  <si>
    <t>724373710068</t>
  </si>
  <si>
    <t>LICOR MENTA/MANDARINA 500ml TENTAZIONE</t>
  </si>
  <si>
    <t>8442</t>
  </si>
  <si>
    <t>4067700014535</t>
  </si>
  <si>
    <t>LICOR 1Lts JAGERMEISTER</t>
  </si>
  <si>
    <t>33435</t>
  </si>
  <si>
    <t>4067700014573</t>
  </si>
  <si>
    <t>LICOR 350ml JAGERMEISTER</t>
  </si>
  <si>
    <t>10603</t>
  </si>
  <si>
    <t>4067700014559</t>
  </si>
  <si>
    <t>LICOR 700ml JAGERMEISTER</t>
  </si>
  <si>
    <t>16337</t>
  </si>
  <si>
    <t>8001134015436</t>
  </si>
  <si>
    <t>LICOR AMARGO 700ml FLYING HIRSCH</t>
  </si>
  <si>
    <t>1746</t>
  </si>
  <si>
    <t>7792716930513</t>
  </si>
  <si>
    <t>SIDRA CATEGORIA 710ml LA FARRUCA.</t>
  </si>
  <si>
    <t>1747</t>
  </si>
  <si>
    <t>7792716000155</t>
  </si>
  <si>
    <t>SIDRA CATEGORIA 910ml LA FARRUCA..</t>
  </si>
  <si>
    <t>13468</t>
  </si>
  <si>
    <t>7792716006256</t>
  </si>
  <si>
    <t>SIDRA COSECHA PRIVADA 1950 2Lts LA FARRUCA</t>
  </si>
  <si>
    <t>13469</t>
  </si>
  <si>
    <t>7792716006119</t>
  </si>
  <si>
    <t>SIDRA COSECHA PRIVADA 1950 750ml LA FARRUCA</t>
  </si>
  <si>
    <t>1383</t>
  </si>
  <si>
    <t>7792716000261</t>
  </si>
  <si>
    <t>SIDRA 910ml SANTANDER</t>
  </si>
  <si>
    <t>31798</t>
  </si>
  <si>
    <t>7840235004236</t>
  </si>
  <si>
    <t>SIDRA APPLE CIDER 269ml BENGALA</t>
  </si>
  <si>
    <t>31799</t>
  </si>
  <si>
    <t>7840235004243</t>
  </si>
  <si>
    <t>SIDRA APPLE CIDER 6un 269ml BENGALA</t>
  </si>
  <si>
    <t>1749</t>
  </si>
  <si>
    <t>7792716000094</t>
  </si>
  <si>
    <t>SIDRA CLERICO FIZZ 710ml LA FARRUCA</t>
  </si>
  <si>
    <t>1750</t>
  </si>
  <si>
    <t>7792716000117</t>
  </si>
  <si>
    <t>SIDRA DURAZNO FIZZ 710ml LA FARRUCA</t>
  </si>
  <si>
    <t>1751</t>
  </si>
  <si>
    <t>7792716000230</t>
  </si>
  <si>
    <t>SIDRA FRESAS FIZZ 710ml LA FARRUCA.</t>
  </si>
  <si>
    <t>1752</t>
  </si>
  <si>
    <t>7792716000025</t>
  </si>
  <si>
    <t>SIDRA PIÑA FIZZ 710ml LA FARRUCA.</t>
  </si>
  <si>
    <t>1753</t>
  </si>
  <si>
    <t>7792716930926</t>
  </si>
  <si>
    <t>SIDRA S/ALCOHOL 710ml LA FARRUCA</t>
  </si>
  <si>
    <t>8538</t>
  </si>
  <si>
    <t>7893218000473</t>
  </si>
  <si>
    <t>VODKA 1Lts SMIRNOFF</t>
  </si>
  <si>
    <t>8540</t>
  </si>
  <si>
    <t>7893218002576</t>
  </si>
  <si>
    <t>VODKA 600ml SMIRNOFF</t>
  </si>
  <si>
    <t>36035</t>
  </si>
  <si>
    <t>8716000968906</t>
  </si>
  <si>
    <t>VODKA 700ml BOLS</t>
  </si>
  <si>
    <t>33430</t>
  </si>
  <si>
    <t>7312040017010</t>
  </si>
  <si>
    <t>VODKA BLUE 750ml ABSOLUT</t>
  </si>
  <si>
    <t>31748</t>
  </si>
  <si>
    <t>7790950102093</t>
  </si>
  <si>
    <t>VODKA 275ml DR LEMON</t>
  </si>
  <si>
    <t>34736</t>
  </si>
  <si>
    <t>07790950102093</t>
  </si>
  <si>
    <t>31749</t>
  </si>
  <si>
    <t>0002058</t>
  </si>
  <si>
    <t>VODKA LIMON 275ml DR LEMON</t>
  </si>
  <si>
    <t>31750</t>
  </si>
  <si>
    <t>0002059</t>
  </si>
  <si>
    <t>VODKA MOJITO 275ml DR LEMON</t>
  </si>
  <si>
    <t>8060</t>
  </si>
  <si>
    <t>7896050240748</t>
  </si>
  <si>
    <t>VODKA KAMARADA 910ml VELHO BARREIRO</t>
  </si>
  <si>
    <t>22346</t>
  </si>
  <si>
    <t>5902573007002</t>
  </si>
  <si>
    <t>PACK VODKA AMUNDSEN + COCTELERA ACERO INOX</t>
  </si>
  <si>
    <t>12526</t>
  </si>
  <si>
    <t>5902573007910</t>
  </si>
  <si>
    <t>VODKA 1Lts AMUNDSEN</t>
  </si>
  <si>
    <t>12528</t>
  </si>
  <si>
    <t>8000440112365</t>
  </si>
  <si>
    <t>VODKA 1Lts KEGLEVICH</t>
  </si>
  <si>
    <t>36683</t>
  </si>
  <si>
    <t>7898080662330</t>
  </si>
  <si>
    <t>VODKA 900ml INTENCION</t>
  </si>
  <si>
    <t>38826</t>
  </si>
  <si>
    <t>7896022670009</t>
  </si>
  <si>
    <t>VODKA KOVAK 1Lts THOQUINO</t>
  </si>
  <si>
    <t>38831</t>
  </si>
  <si>
    <t>7896022610029</t>
  </si>
  <si>
    <t>VODKA KRAKOVIA 970ml THOQUINO</t>
  </si>
  <si>
    <t>22714</t>
  </si>
  <si>
    <t>7893218003573</t>
  </si>
  <si>
    <t>VODKA ICE Bot 275ml 6un SMIRNOFF</t>
  </si>
  <si>
    <t>8544</t>
  </si>
  <si>
    <t>7893218003603</t>
  </si>
  <si>
    <t>VODKA ICE Bot 275ml SMIRNOFF</t>
  </si>
  <si>
    <t>11870</t>
  </si>
  <si>
    <t>7893218003580</t>
  </si>
  <si>
    <t>VODKA ICE Lata 269ml 8un SMIRNOFF</t>
  </si>
  <si>
    <t>8543</t>
  </si>
  <si>
    <t>7893218003610</t>
  </si>
  <si>
    <t>VODKA ICE Lata 269ml SMIRNOFF</t>
  </si>
  <si>
    <t>36867</t>
  </si>
  <si>
    <t>7896008113131</t>
  </si>
  <si>
    <t>VODKA ORIGINAL 269ml CONTINI ICE</t>
  </si>
  <si>
    <t>36866</t>
  </si>
  <si>
    <t>7896008100032</t>
  </si>
  <si>
    <t>VODKA ORIGINAL 275ml 6un CONTINI ICE</t>
  </si>
  <si>
    <t>36865</t>
  </si>
  <si>
    <t>7896008105211</t>
  </si>
  <si>
    <t>VODKA ORIGINAL 275ml CONTINI ICE</t>
  </si>
  <si>
    <t>20365</t>
  </si>
  <si>
    <t>7896547501277</t>
  </si>
  <si>
    <t>COCTEL BLUEBERRY 500ml COROTE</t>
  </si>
  <si>
    <t>36678</t>
  </si>
  <si>
    <t>7896547501161</t>
  </si>
  <si>
    <t>COCTEL DURAZNO PESSEGO 500ml COROTE</t>
  </si>
  <si>
    <t>36679</t>
  </si>
  <si>
    <t>7896547501154</t>
  </si>
  <si>
    <t>COCTEL FRUTILLA 500ml COROTE</t>
  </si>
  <si>
    <t>36680</t>
  </si>
  <si>
    <t>7896547500157</t>
  </si>
  <si>
    <t>COCTEL LIMON 275ml COROTE</t>
  </si>
  <si>
    <t>20363</t>
  </si>
  <si>
    <t>7896547501178</t>
  </si>
  <si>
    <t>COCTEL LIMON 500ml COROTE</t>
  </si>
  <si>
    <t>20362</t>
  </si>
  <si>
    <t>7896547501390</t>
  </si>
  <si>
    <t>COCTEL MENTA 500ml COROTE</t>
  </si>
  <si>
    <t>36682</t>
  </si>
  <si>
    <t>7896547500317</t>
  </si>
  <si>
    <t>COCTEL TROPICALIA 275ml COROTE</t>
  </si>
  <si>
    <t>39692</t>
  </si>
  <si>
    <t>7840235004397</t>
  </si>
  <si>
    <t>MOJITO 275ml 6un BENGALA</t>
  </si>
  <si>
    <t>39691</t>
  </si>
  <si>
    <t>7840235004304</t>
  </si>
  <si>
    <t>MOJITO 275ml BENGALA</t>
  </si>
  <si>
    <t>28788</t>
  </si>
  <si>
    <t>7898605252985</t>
  </si>
  <si>
    <t>VODKA SABORIZADA LEMONADE 269ml MIKE'S</t>
  </si>
  <si>
    <t>34562</t>
  </si>
  <si>
    <t>7898605253012</t>
  </si>
  <si>
    <t>VODKA SABORIZADA LEMONADE 275ml MIKE'S</t>
  </si>
  <si>
    <t>38817</t>
  </si>
  <si>
    <t>7896022670214</t>
  </si>
  <si>
    <t>VODKA KOVAK ICE BLUEBERRY 275ml THOQUINO</t>
  </si>
  <si>
    <t>38818</t>
  </si>
  <si>
    <t>7896022670047</t>
  </si>
  <si>
    <t>VODKA KOVAK ICE BOCK 275ml THOQUINO</t>
  </si>
  <si>
    <t>38819</t>
  </si>
  <si>
    <t>7896022670153</t>
  </si>
  <si>
    <t>VODKA KOVAK ICE FRUTOS ROJOS 275ml THOQUINO</t>
  </si>
  <si>
    <t>38820</t>
  </si>
  <si>
    <t>7896022670313</t>
  </si>
  <si>
    <t>VODKA KOVAK ICE KIWI 275ml THOQUINO</t>
  </si>
  <si>
    <t>38821</t>
  </si>
  <si>
    <t>7896022670016</t>
  </si>
  <si>
    <t>VODKA KOVAK ICE LIMON 275ml THOQUINO</t>
  </si>
  <si>
    <t>38822</t>
  </si>
  <si>
    <t>7896022670337</t>
  </si>
  <si>
    <t>VODKA KOVAK ICE MANDARINA 275ml THOQUINO</t>
  </si>
  <si>
    <t>38823</t>
  </si>
  <si>
    <t>7896022670306</t>
  </si>
  <si>
    <t>VODKA KOVAK ICE MANZANA VERDE 275ml THOQUINO</t>
  </si>
  <si>
    <t>38824</t>
  </si>
  <si>
    <t>7896022670221</t>
  </si>
  <si>
    <t>VODKA KOVAK ICE MBURUCUYA 275ml THOQUINO</t>
  </si>
  <si>
    <t>38825</t>
  </si>
  <si>
    <t>7896022670320</t>
  </si>
  <si>
    <t>VODKA KOVAK ICE PINK LIMONADA 275ml THOQUINO</t>
  </si>
  <si>
    <t>33433</t>
  </si>
  <si>
    <t>7312040090754</t>
  </si>
  <si>
    <t>VODKA CITRON 750ml ABSOLUT</t>
  </si>
  <si>
    <t>33431</t>
  </si>
  <si>
    <t>7312040060757</t>
  </si>
  <si>
    <t>VODKA VAINILLA 750ml ABSOLUT</t>
  </si>
  <si>
    <t>16356</t>
  </si>
  <si>
    <t>8000440112389</t>
  </si>
  <si>
    <t>VODKA DURAZNO 700ml KEGLEVICH</t>
  </si>
  <si>
    <t>16358</t>
  </si>
  <si>
    <t>8000440112440</t>
  </si>
  <si>
    <t>VODKA FRUTILLA 700ml KEGLEVICH</t>
  </si>
  <si>
    <t>16357</t>
  </si>
  <si>
    <t>8000440112402</t>
  </si>
  <si>
    <t>VODKA LIMON 700ml KEGLEVICH</t>
  </si>
  <si>
    <t>29500</t>
  </si>
  <si>
    <t>7898540513615</t>
  </si>
  <si>
    <t>VODKA COCO 950ml KOSTOFF</t>
  </si>
  <si>
    <t>29502</t>
  </si>
  <si>
    <t>7898540513516</t>
  </si>
  <si>
    <t>VODKA KIWI 950ml KOSTOFF</t>
  </si>
  <si>
    <t>29504</t>
  </si>
  <si>
    <t>7898540513233</t>
  </si>
  <si>
    <t>VODKA MBURUKUYA 950ml KOSTOFF</t>
  </si>
  <si>
    <t>29506</t>
  </si>
  <si>
    <t>7898540513295</t>
  </si>
  <si>
    <t>VODKA ORIGINAL 950ml KOSTOFF</t>
  </si>
  <si>
    <t>38827</t>
  </si>
  <si>
    <t>7896022670108</t>
  </si>
  <si>
    <t>VODKA KOVAK MANZANA VERDE 1Lts THOQUINO</t>
  </si>
  <si>
    <t>38828</t>
  </si>
  <si>
    <t>7896022660659</t>
  </si>
  <si>
    <t>VODKA KRAKOVIA FRUTOS ROJOS 970ml THOQUINO</t>
  </si>
  <si>
    <t>38829</t>
  </si>
  <si>
    <t>7896022670504</t>
  </si>
  <si>
    <t>VODKA KRAKOVIA LICHIA 970ml THOQUINO</t>
  </si>
  <si>
    <t>38830</t>
  </si>
  <si>
    <t>7896022660604</t>
  </si>
  <si>
    <t>VODKA KRAKOVIA MANZANA 970ml THOQUINO</t>
  </si>
  <si>
    <t>8434</t>
  </si>
  <si>
    <t>080432400432</t>
  </si>
  <si>
    <t>WHISKY 1Lts 12 AÑOS CHIVAS REGAL</t>
  </si>
  <si>
    <t>27897</t>
  </si>
  <si>
    <t>80432402733</t>
  </si>
  <si>
    <t>WHISKY 500ml REDONDA CHIVAS REGAL</t>
  </si>
  <si>
    <t>33426</t>
  </si>
  <si>
    <t>5000299225028</t>
  </si>
  <si>
    <t>WHISKY 750ml 18 AÑOS CHIVAS REGAL</t>
  </si>
  <si>
    <t>20258</t>
  </si>
  <si>
    <t>5000299622094</t>
  </si>
  <si>
    <t>WHISKY 750ml XV AÑOS CHIVAS REGAL</t>
  </si>
  <si>
    <t>20259</t>
  </si>
  <si>
    <t>5000299611197</t>
  </si>
  <si>
    <t>WHISKY EXTRA 750ml CHIVAS REGAL</t>
  </si>
  <si>
    <t>4842</t>
  </si>
  <si>
    <t>5000281004020</t>
  </si>
  <si>
    <t>WHISKY 1Lts 12AÑOS OLD PARR</t>
  </si>
  <si>
    <t>22306</t>
  </si>
  <si>
    <t>080686003205</t>
  </si>
  <si>
    <t>WHISKYS 1Lt BLACK JIM BEAM</t>
  </si>
  <si>
    <t>22305</t>
  </si>
  <si>
    <t>080686006077</t>
  </si>
  <si>
    <t>WHISKYS 1Lt HONEY JIM BEAM</t>
  </si>
  <si>
    <t>22308</t>
  </si>
  <si>
    <t>080686006398</t>
  </si>
  <si>
    <t>22307</t>
  </si>
  <si>
    <t>0080686001201</t>
  </si>
  <si>
    <t>WHISKYS 1Lt JIM BEAM</t>
  </si>
  <si>
    <t>8436</t>
  </si>
  <si>
    <t>082184090442</t>
  </si>
  <si>
    <t>WHISKY 1Lts 12AÑOS BLACK JACK DANIEL'S</t>
  </si>
  <si>
    <t>36838</t>
  </si>
  <si>
    <t>082184004364</t>
  </si>
  <si>
    <t>WHISKY 1Lts APPLE JACK DANIEL'S</t>
  </si>
  <si>
    <t>20257</t>
  </si>
  <si>
    <t>082184000328</t>
  </si>
  <si>
    <t>WHISKY 1Lts HONEY JACK DANIEL'S</t>
  </si>
  <si>
    <t>8524</t>
  </si>
  <si>
    <t>5000267125046</t>
  </si>
  <si>
    <t>WHISKY 1Lts BLACK LABEL JOHNNIE WALKER</t>
  </si>
  <si>
    <t>8525</t>
  </si>
  <si>
    <t>5000267112077</t>
  </si>
  <si>
    <t>WHISKY 1Lts DOUBLE BLACK JOHNNIE WALKER</t>
  </si>
  <si>
    <t>27546</t>
  </si>
  <si>
    <t>5000267184753</t>
  </si>
  <si>
    <t>WHISKY 720ml BLACK LABEL SHERRY JOHNNIE WALKER</t>
  </si>
  <si>
    <t>19531</t>
  </si>
  <si>
    <t>5000267114279</t>
  </si>
  <si>
    <t>WHISKY 750ml BLUE LABEL JOHNNIE WALKER</t>
  </si>
  <si>
    <t>17019</t>
  </si>
  <si>
    <t>5000267107776</t>
  </si>
  <si>
    <t>WHISKY 750ml GOLD RESERVE JOHNNIE WALKER</t>
  </si>
  <si>
    <t>19530</t>
  </si>
  <si>
    <t>5000267134338</t>
  </si>
  <si>
    <t>WHISKY 750ml GREEN LABEL JOHNNIE WALKER</t>
  </si>
  <si>
    <t>25702</t>
  </si>
  <si>
    <t>5000267091013</t>
  </si>
  <si>
    <t>WHISKY 750ml SWING JOHNNIE WALKER</t>
  </si>
  <si>
    <t>24331</t>
  </si>
  <si>
    <t>5013967012462</t>
  </si>
  <si>
    <t>WHISKY 700ml JURA JOURNEY</t>
  </si>
  <si>
    <t>31194</t>
  </si>
  <si>
    <t>7792410509268</t>
  </si>
  <si>
    <t>WHISKY 750ml BLENDERS</t>
  </si>
  <si>
    <t>33427</t>
  </si>
  <si>
    <t>5000299211243</t>
  </si>
  <si>
    <t>WHISKY 700ml 21 AÑOS ROYAL SALUTE</t>
  </si>
  <si>
    <t>17020</t>
  </si>
  <si>
    <t>5000299606728</t>
  </si>
  <si>
    <t>WHISKY 500ml FINEST BALLANTINES</t>
  </si>
  <si>
    <t>40963</t>
  </si>
  <si>
    <t>5000299629437</t>
  </si>
  <si>
    <t>WHISKY AC/DC 1Lts BALLANTINES</t>
  </si>
  <si>
    <t>27659</t>
  </si>
  <si>
    <t>5010106111925</t>
  </si>
  <si>
    <t>WHISKY C/CAJA 1Lts FINEST BALLANTINES</t>
  </si>
  <si>
    <t>40962</t>
  </si>
  <si>
    <t>5000299629406</t>
  </si>
  <si>
    <t>WHISKY QUEEN 1Lts BALLANTINES</t>
  </si>
  <si>
    <t>8445</t>
  </si>
  <si>
    <t>5010106111956</t>
  </si>
  <si>
    <t>WHISKY S/CAJA 1Lts FINEST BALLANTINES</t>
  </si>
  <si>
    <t>6262</t>
  </si>
  <si>
    <t>7896072901139</t>
  </si>
  <si>
    <t>WHISKY 1Lts CHANCELLER</t>
  </si>
  <si>
    <t>33423</t>
  </si>
  <si>
    <t>080432400395</t>
  </si>
  <si>
    <t>WHISKY 750ml CHIVAS REGAL</t>
  </si>
  <si>
    <t>8447</t>
  </si>
  <si>
    <t>5010327903101</t>
  </si>
  <si>
    <t>WHISKY 1Lts CLAN MACGREGOR</t>
  </si>
  <si>
    <t>9680</t>
  </si>
  <si>
    <t>7896037916338</t>
  </si>
  <si>
    <t>WHISKY 1Lts BLACK STONE</t>
  </si>
  <si>
    <t>36837</t>
  </si>
  <si>
    <t>5010327253824</t>
  </si>
  <si>
    <t>WHISKY 1Lts 12 AÑOS GRANT'S</t>
  </si>
  <si>
    <t>4840</t>
  </si>
  <si>
    <t>5010327000039</t>
  </si>
  <si>
    <t>WHISKY 1Lts C/GOTERO GRANT'S</t>
  </si>
  <si>
    <t>17022</t>
  </si>
  <si>
    <t>5010327000091</t>
  </si>
  <si>
    <t>WHISKY 500ml TRINGULAR GRANTS</t>
  </si>
  <si>
    <t>10605</t>
  </si>
  <si>
    <t>5010327000497</t>
  </si>
  <si>
    <t>WHISKY C/VASO S/TUBO 1Lts GRANT'S</t>
  </si>
  <si>
    <t>33422</t>
  </si>
  <si>
    <t>5010327208107</t>
  </si>
  <si>
    <t>WHISKY TRIANGULAR 200ml GRANTS</t>
  </si>
  <si>
    <t>33421</t>
  </si>
  <si>
    <t>5010327207117</t>
  </si>
  <si>
    <t>WHISKY TRIANGULAR 350ml GRANTS</t>
  </si>
  <si>
    <t>13265</t>
  </si>
  <si>
    <t>7840185000029</t>
  </si>
  <si>
    <t>WHISKY S/CAJA 1Lts SANDY MAC DONALD</t>
  </si>
  <si>
    <t>6266</t>
  </si>
  <si>
    <t>5060116320589</t>
  </si>
  <si>
    <t>WHISKY 1Lts SIR EDWARDS</t>
  </si>
  <si>
    <t>30853</t>
  </si>
  <si>
    <t>7798131200651</t>
  </si>
  <si>
    <t>WHISKY 1Lts OLD SMUGGLER</t>
  </si>
  <si>
    <t>33425</t>
  </si>
  <si>
    <t>5099873006368</t>
  </si>
  <si>
    <t>WHISKY 1Lts FIRE JACK DANIELS</t>
  </si>
  <si>
    <t>8435</t>
  </si>
  <si>
    <t>080432402856</t>
  </si>
  <si>
    <t>WHISKY S/CAJA 1Lts 100 PIPERS</t>
  </si>
  <si>
    <t>8533</t>
  </si>
  <si>
    <t>5000292262716</t>
  </si>
  <si>
    <t>WHISKY 1Lts VAT 69</t>
  </si>
  <si>
    <t>8536</t>
  </si>
  <si>
    <t>5000265001335</t>
  </si>
  <si>
    <t>WHISKY 1Lts WHITE HORSE</t>
  </si>
  <si>
    <t>11472</t>
  </si>
  <si>
    <t>5000265001199</t>
  </si>
  <si>
    <t>WHISKY 200ml WHITE HORSE</t>
  </si>
  <si>
    <t>8529</t>
  </si>
  <si>
    <t>50196081</t>
  </si>
  <si>
    <t>WHISKY 1Lts 8 AÑOS BLACK &amp; WHITE</t>
  </si>
  <si>
    <t>33559</t>
  </si>
  <si>
    <t>50196838</t>
  </si>
  <si>
    <t>WHISKY 200ml BLACK &amp; WHITE</t>
  </si>
  <si>
    <t>8523</t>
  </si>
  <si>
    <t>5000267013602</t>
  </si>
  <si>
    <t>WHISKY 1Lts RED LABEL JOHNNIE WALKER</t>
  </si>
  <si>
    <t>36684</t>
  </si>
  <si>
    <t>7898080660916</t>
  </si>
  <si>
    <t>WHISKY 900ml MASTER GOLD</t>
  </si>
  <si>
    <t>30862</t>
  </si>
  <si>
    <t>721059847506</t>
  </si>
  <si>
    <t>WHISKY 750ml WILD TURKEY</t>
  </si>
  <si>
    <t>33424</t>
  </si>
  <si>
    <t>5011007003227</t>
  </si>
  <si>
    <t>WHISKY 1Lts IRISH JAMESON</t>
  </si>
  <si>
    <t>38814</t>
  </si>
  <si>
    <t>7896022690106</t>
  </si>
  <si>
    <t>WHISKY BLACK STREET 1Lts THOQUINO</t>
  </si>
  <si>
    <t>38815</t>
  </si>
  <si>
    <t>7896022690151</t>
  </si>
  <si>
    <t>WHISKY BLACK STREET HONEY 1Lts THOQUINO</t>
  </si>
  <si>
    <t>39500</t>
  </si>
  <si>
    <t>8902147010947</t>
  </si>
  <si>
    <t>WHISKY 180ml 8PM</t>
  </si>
  <si>
    <t>39496</t>
  </si>
  <si>
    <t>8902147010916</t>
  </si>
  <si>
    <t>WHISKY 1Lts 8PM</t>
  </si>
  <si>
    <t>39499</t>
  </si>
  <si>
    <t>8902147010930</t>
  </si>
  <si>
    <t>WHISKY 375ml 8PM</t>
  </si>
  <si>
    <t>39497</t>
  </si>
  <si>
    <t>8902147010923</t>
  </si>
  <si>
    <t>WHISKY 750ml 8PM</t>
  </si>
  <si>
    <t>39498</t>
  </si>
  <si>
    <t>8902147010954</t>
  </si>
  <si>
    <t>WHISKY 90ml 8PM</t>
  </si>
  <si>
    <t>39489</t>
  </si>
  <si>
    <t>8902147011548</t>
  </si>
  <si>
    <t>WHISKY 180ml CROWN</t>
  </si>
  <si>
    <t>39487</t>
  </si>
  <si>
    <t>8902147011531</t>
  </si>
  <si>
    <t>WHISKY 375ml CROWN</t>
  </si>
  <si>
    <t>39488</t>
  </si>
  <si>
    <t>8902147011524</t>
  </si>
  <si>
    <t>WHISKY 750ml CROWN</t>
  </si>
  <si>
    <t>39486</t>
  </si>
  <si>
    <t>8902147011555</t>
  </si>
  <si>
    <t>WHISKY 90ml CROWN</t>
  </si>
  <si>
    <t>39491</t>
  </si>
  <si>
    <t>8902146010313</t>
  </si>
  <si>
    <t>WHISKY 1Lts WHYTEHALL</t>
  </si>
  <si>
    <t>39495</t>
  </si>
  <si>
    <t>8902146010535</t>
  </si>
  <si>
    <t>WHISKY 375ml WHYTEHALL</t>
  </si>
  <si>
    <t>39493</t>
  </si>
  <si>
    <t>8902146010528</t>
  </si>
  <si>
    <t>WHISKY 750ml WHYTEHALL</t>
  </si>
  <si>
    <t>39494</t>
  </si>
  <si>
    <t>811272022634</t>
  </si>
  <si>
    <t>WHISKY 90ml WHYTEHALL</t>
  </si>
  <si>
    <t>39492</t>
  </si>
  <si>
    <t>8902146014717</t>
  </si>
  <si>
    <t>WHISKY HONEY 1Lts  WHYTEHALL</t>
  </si>
  <si>
    <t>41539</t>
  </si>
  <si>
    <t>7841431000657</t>
  </si>
  <si>
    <t>WHISKY BLACK LABEL 1Lts+2 VASOS JOHNNIE WALKER</t>
  </si>
  <si>
    <t>41538</t>
  </si>
  <si>
    <t>7841431000671</t>
  </si>
  <si>
    <t>WHISKY RED LABEL 1Lts+2 VASOS ALUM JOHNNIE WALKER</t>
  </si>
  <si>
    <t>27390</t>
  </si>
  <si>
    <t>7841738000114</t>
  </si>
  <si>
    <t>WHISKY 900ml MASTER GOLD + ENERGIZANTE 2Lts BALY</t>
  </si>
  <si>
    <t>20711</t>
  </si>
  <si>
    <t>8413700655357</t>
  </si>
  <si>
    <t>ESENCIAS P/GIN TONIC 21un CARMENCITA</t>
  </si>
  <si>
    <t>20712</t>
  </si>
  <si>
    <t>8413700642357</t>
  </si>
  <si>
    <t>ESENCIAS P/GIN TONIC 3un CARMENCITA</t>
  </si>
  <si>
    <t>27869</t>
  </si>
  <si>
    <t>8413700476358</t>
  </si>
  <si>
    <t>ESPECIAS GIN 16gr CARMENCITA</t>
  </si>
  <si>
    <t>27868</t>
  </si>
  <si>
    <t>8413700686351</t>
  </si>
  <si>
    <t>INFUSION FLORAL GIN TONIC 10un CARMENCITA</t>
  </si>
  <si>
    <t>27871</t>
  </si>
  <si>
    <t>8413700171352</t>
  </si>
  <si>
    <t>INFUSION FLORAL GIN TONIC 3un CARMENCITA</t>
  </si>
  <si>
    <t>27872</t>
  </si>
  <si>
    <t>8413700479359</t>
  </si>
  <si>
    <t>INFUSION FLORAL GIN TONIC 9un CARMENCITA</t>
  </si>
  <si>
    <t>25893</t>
  </si>
  <si>
    <t>7840127002166</t>
  </si>
  <si>
    <t>MIX TEA GIN CITRICO 10un TE GUARANI</t>
  </si>
  <si>
    <t>25894</t>
  </si>
  <si>
    <t>7840127002142</t>
  </si>
  <si>
    <t>MIX TEA GIN HERBAL 10un TE GUARANI</t>
  </si>
  <si>
    <t>33432</t>
  </si>
  <si>
    <t>7312040217519</t>
  </si>
  <si>
    <t>VODKA ELYX 750ml ABSOLUT</t>
  </si>
  <si>
    <t>22285</t>
  </si>
  <si>
    <t>7312040221004</t>
  </si>
  <si>
    <t>VODKA ORIEN APPLE 1Lt ABSOLUT</t>
  </si>
  <si>
    <t>8497</t>
  </si>
  <si>
    <t>4750021000164</t>
  </si>
  <si>
    <t>VODKA S/CAJA 1Lts STOLICHNAYA</t>
  </si>
  <si>
    <t>12536</t>
  </si>
  <si>
    <t>5902573004575</t>
  </si>
  <si>
    <t>VODKA PRESTIGE 1Lts STOCK</t>
  </si>
  <si>
    <t>12537</t>
  </si>
  <si>
    <t>5902573004674</t>
  </si>
  <si>
    <t>VODKA PRESTIGE CITRON 700ml STOCK</t>
  </si>
  <si>
    <t>12538</t>
  </si>
  <si>
    <t>5902573004698</t>
  </si>
  <si>
    <t>VODKA PRESTIGE CRANBERRY 700ml STOCK</t>
  </si>
  <si>
    <t>23922</t>
  </si>
  <si>
    <t>5902573008887</t>
  </si>
  <si>
    <t>VODKA 100ml STOCK 1906</t>
  </si>
  <si>
    <t>12540</t>
  </si>
  <si>
    <t>5902573004964</t>
  </si>
  <si>
    <t>VODKA 1Lts 1906</t>
  </si>
  <si>
    <t>16355</t>
  </si>
  <si>
    <t>5902573003004</t>
  </si>
  <si>
    <t>VODKA 700ml 1906</t>
  </si>
  <si>
    <t>26011</t>
  </si>
  <si>
    <t>0088076161863</t>
  </si>
  <si>
    <t>VODKA 750ml CIROC</t>
  </si>
  <si>
    <t>26012</t>
  </si>
  <si>
    <t>88076174955</t>
  </si>
  <si>
    <t>VODKA COCONUT 750ml CIROC</t>
  </si>
  <si>
    <t>26014</t>
  </si>
  <si>
    <t>88076177406</t>
  </si>
  <si>
    <t>VODKA PEACH 750ml CIROC</t>
  </si>
  <si>
    <t>26015</t>
  </si>
  <si>
    <t>88076179080</t>
  </si>
  <si>
    <t>VODKA PINEAPPLE 750ml CIROC</t>
  </si>
  <si>
    <t>26013</t>
  </si>
  <si>
    <t>0088076175051</t>
  </si>
  <si>
    <t>VODKA RED BERRY 750ml CIROC</t>
  </si>
  <si>
    <t>33434</t>
  </si>
  <si>
    <t>5010677850209</t>
  </si>
  <si>
    <t>VODKA ORIGINAL 750ml GREY GOOSE</t>
  </si>
  <si>
    <t>24011</t>
  </si>
  <si>
    <t>9005465163049</t>
  </si>
  <si>
    <t>ENERGIZANTE SUGAR FREE 330ml DARK DOG</t>
  </si>
  <si>
    <t>20134</t>
  </si>
  <si>
    <t>7898080663849</t>
  </si>
  <si>
    <t>ENERGIZANTE S/AZUCAR 250ml BALY.</t>
  </si>
  <si>
    <t>29841</t>
  </si>
  <si>
    <t>7898080664662</t>
  </si>
  <si>
    <t>ENERGIZANTE S/AZUCAR 473ml BALY</t>
  </si>
  <si>
    <t>8580</t>
  </si>
  <si>
    <t>9005465133080</t>
  </si>
  <si>
    <t>ENERGIZANTE 1,5Lts DARK DOG</t>
  </si>
  <si>
    <t>24009</t>
  </si>
  <si>
    <t>9005465288056</t>
  </si>
  <si>
    <t>ENERGIZANTE 250ml DARK DOG</t>
  </si>
  <si>
    <t>24010</t>
  </si>
  <si>
    <t>9005465112047</t>
  </si>
  <si>
    <t>ENERGIZANTE 330ml DARK DOG</t>
  </si>
  <si>
    <t>24012</t>
  </si>
  <si>
    <t>7841431000343</t>
  </si>
  <si>
    <t>ENERGIZANTE 500ml DARK DOG</t>
  </si>
  <si>
    <t>8494</t>
  </si>
  <si>
    <t>9002490100070</t>
  </si>
  <si>
    <t>ENERGIZANTE 250ml RED BULL</t>
  </si>
  <si>
    <t>13569</t>
  </si>
  <si>
    <t>70847033233</t>
  </si>
  <si>
    <t>ENERGIZANTE 473ml MONSTER</t>
  </si>
  <si>
    <t>28535</t>
  </si>
  <si>
    <t>70847037033</t>
  </si>
  <si>
    <t>ENERGIZANTE ULTRA 473ml MONSTER</t>
  </si>
  <si>
    <t>17172</t>
  </si>
  <si>
    <t>7898080660565</t>
  </si>
  <si>
    <t>ENERGIZANTE 1Lts BALY</t>
  </si>
  <si>
    <t>17174</t>
  </si>
  <si>
    <t>7898080662262</t>
  </si>
  <si>
    <t>ENERGIZANTE 250ml BALY</t>
  </si>
  <si>
    <t>17173</t>
  </si>
  <si>
    <t>7898080662668</t>
  </si>
  <si>
    <t>ENERGIZANTE 2Lts BALY</t>
  </si>
  <si>
    <t>17171</t>
  </si>
  <si>
    <t>7898080663733</t>
  </si>
  <si>
    <t>ENERGIZANTE 473ml BALY</t>
  </si>
  <si>
    <t>8063</t>
  </si>
  <si>
    <t>7896520027190</t>
  </si>
  <si>
    <t>ENERGIZANTE 250ml VULCANO.</t>
  </si>
  <si>
    <t>8065</t>
  </si>
  <si>
    <t>7896520027206</t>
  </si>
  <si>
    <t>ENERGIZANTE 473ml VULCANO</t>
  </si>
  <si>
    <t>16073</t>
  </si>
  <si>
    <t>9007002001234</t>
  </si>
  <si>
    <t>ENERGIZANTE DRINK ORIGINAL 250ml CICLON</t>
  </si>
  <si>
    <t>36719</t>
  </si>
  <si>
    <t>7840028206656</t>
  </si>
  <si>
    <t>ENERGIZANTE 400ml ROCKSTAR</t>
  </si>
  <si>
    <t>33128</t>
  </si>
  <si>
    <t>070847038979</t>
  </si>
  <si>
    <t>ENERGIZANTE MANGO LOCO 473ml MONSTER</t>
  </si>
  <si>
    <t>36688</t>
  </si>
  <si>
    <t>7898080664419</t>
  </si>
  <si>
    <t>ENERGIZANTE ACAI 250ml BALY</t>
  </si>
  <si>
    <t>30540</t>
  </si>
  <si>
    <t>7898080664426</t>
  </si>
  <si>
    <t>ENERGIZANTE ACAI 2Lts BALY</t>
  </si>
  <si>
    <t>36690</t>
  </si>
  <si>
    <t>7898080664693</t>
  </si>
  <si>
    <t>ENERGIZANTE ACAI 473ml BALY</t>
  </si>
  <si>
    <t>25600</t>
  </si>
  <si>
    <t>7898080664358</t>
  </si>
  <si>
    <t>ENERGIZANTE COCO ACAI 250ml BALY</t>
  </si>
  <si>
    <t>36686</t>
  </si>
  <si>
    <t>7898080664365</t>
  </si>
  <si>
    <t>ENERGIZANTE COCO/ACAI 2Lts BALY</t>
  </si>
  <si>
    <t>23034</t>
  </si>
  <si>
    <t>7898080664396</t>
  </si>
  <si>
    <t>ENERGIZANTE COCO/ACAI 473ml BALY</t>
  </si>
  <si>
    <t>36689</t>
  </si>
  <si>
    <t>7898080664907</t>
  </si>
  <si>
    <t>ENERGIZANTE MANDARINA 250ml BALY</t>
  </si>
  <si>
    <t>36692</t>
  </si>
  <si>
    <t>7898080664914</t>
  </si>
  <si>
    <t>ENERGIZANTE MANDARINA 473ml BALY</t>
  </si>
  <si>
    <t>25601</t>
  </si>
  <si>
    <t>7898080664570</t>
  </si>
  <si>
    <t>ENERGIZANTE MANZANA VERDE 250ml BALY</t>
  </si>
  <si>
    <t>36687</t>
  </si>
  <si>
    <t>7898080664563</t>
  </si>
  <si>
    <t>ENERGIZANTE MANZANA VERDE 2Lts BALY</t>
  </si>
  <si>
    <t>23032</t>
  </si>
  <si>
    <t>7898080664587</t>
  </si>
  <si>
    <t>ENERGIZANTE MANZANA VERDE 473ml BALY</t>
  </si>
  <si>
    <t>29844</t>
  </si>
  <si>
    <t>7898080664815</t>
  </si>
  <si>
    <t>ENERGIZANTE S/AZUCAR MANZANA VERDE 473ml BALY</t>
  </si>
  <si>
    <t>25599</t>
  </si>
  <si>
    <t>7898080664372</t>
  </si>
  <si>
    <t>ENERGIZANTE SANDIA 250ml BALY</t>
  </si>
  <si>
    <t>31659</t>
  </si>
  <si>
    <t>7898080664389</t>
  </si>
  <si>
    <t>ENERGIZANTE SANDIA 2Lts BALY</t>
  </si>
  <si>
    <t>23033</t>
  </si>
  <si>
    <t>7898080664402</t>
  </si>
  <si>
    <t>ENERGIZANTE SANDIA 473ml BALY</t>
  </si>
  <si>
    <t>29845</t>
  </si>
  <si>
    <t>7898080664037</t>
  </si>
  <si>
    <t>ENERGIZANTE TROPICAL 250ml BALY</t>
  </si>
  <si>
    <t>36685</t>
  </si>
  <si>
    <t>7898080664112</t>
  </si>
  <si>
    <t>ENERGIZANTE TROPICAL 2Lts BALY</t>
  </si>
  <si>
    <t>29842</t>
  </si>
  <si>
    <t>7898080664273</t>
  </si>
  <si>
    <t>ENERGIZANTE TROPICAL 473ml BALY</t>
  </si>
  <si>
    <t>34731</t>
  </si>
  <si>
    <t>7790950135992</t>
  </si>
  <si>
    <t>HERBAL CITRUS 1,35Lts TERMA</t>
  </si>
  <si>
    <t>4060</t>
  </si>
  <si>
    <t>7790950133332</t>
  </si>
  <si>
    <t>HERBAL CUYANO 1,35Lts TERMA</t>
  </si>
  <si>
    <t>34726</t>
  </si>
  <si>
    <t>7790950133349</t>
  </si>
  <si>
    <t>HERBAL CUYANO S/AZU 1,35Lts TERMA</t>
  </si>
  <si>
    <t>34727</t>
  </si>
  <si>
    <t>7790950133271</t>
  </si>
  <si>
    <t>HERBAL LIMON 1,35Lts TERMA</t>
  </si>
  <si>
    <t>34728</t>
  </si>
  <si>
    <t>7790950133288</t>
  </si>
  <si>
    <t>HERBAL LIMON CERO 1,35Lts TERMA</t>
  </si>
  <si>
    <t>34730</t>
  </si>
  <si>
    <t>7790950133370</t>
  </si>
  <si>
    <t>HERBAL MANZANA S/AZU 1,35Lts TERMA</t>
  </si>
  <si>
    <t>4058</t>
  </si>
  <si>
    <t>7790950133257</t>
  </si>
  <si>
    <t>HERBAL POMELO 1,35Lts TERMA</t>
  </si>
  <si>
    <t>23657</t>
  </si>
  <si>
    <t>7790950133363</t>
  </si>
  <si>
    <t>HERBAL POMELO ROSA 1,35Lts TERMA</t>
  </si>
  <si>
    <t>34733</t>
  </si>
  <si>
    <t>7790950128468</t>
  </si>
  <si>
    <t>HERBAL POMELO ROSADO 1,75Lts TERMA</t>
  </si>
  <si>
    <t>4059</t>
  </si>
  <si>
    <t>7790950133318</t>
  </si>
  <si>
    <t>HERBAL SERRANO 1,35Lts TERMA</t>
  </si>
  <si>
    <t>34732</t>
  </si>
  <si>
    <t>7790950128444</t>
  </si>
  <si>
    <t>HERBAL SERRANO 1,75Lts TERMA</t>
  </si>
  <si>
    <t>34725</t>
  </si>
  <si>
    <t>7790950133325</t>
  </si>
  <si>
    <t>HERBAL SERRANO S/AZU 1,35Lts TERMA</t>
  </si>
  <si>
    <t>4099</t>
  </si>
  <si>
    <t>7841112000532</t>
  </si>
  <si>
    <t>ISOTONICO AÇAI 660ml BESPOWER</t>
  </si>
  <si>
    <t>4100</t>
  </si>
  <si>
    <t>7841112000549</t>
  </si>
  <si>
    <t>ISOTONICO LICHI 660ml BESPOWER</t>
  </si>
  <si>
    <t>4101</t>
  </si>
  <si>
    <t>7841112000556</t>
  </si>
  <si>
    <t>ISOTONICO LIMON 660ml BESPOWER</t>
  </si>
  <si>
    <t>8767</t>
  </si>
  <si>
    <t>7841112000808</t>
  </si>
  <si>
    <t>ISOTONICO NARANJA 660ml BESPOWER</t>
  </si>
  <si>
    <t>41565</t>
  </si>
  <si>
    <t>7840028206649</t>
  </si>
  <si>
    <t>ISOTONICO BLUE BLAST 400ml GATORADE</t>
  </si>
  <si>
    <t>5205</t>
  </si>
  <si>
    <t>7751655001326</t>
  </si>
  <si>
    <t>ISOTONICO FRUTOS TROPICALES 500ml GATORADE</t>
  </si>
  <si>
    <t>5204</t>
  </si>
  <si>
    <t>7751655001333</t>
  </si>
  <si>
    <t>ISOTONICO MANDARINA 500ml GATORADE</t>
  </si>
  <si>
    <t>41564</t>
  </si>
  <si>
    <t>7840028206632</t>
  </si>
  <si>
    <t>ISOTONICO RED BERRY 400ml GATORADE</t>
  </si>
  <si>
    <t>23515</t>
  </si>
  <si>
    <t>7840058002822</t>
  </si>
  <si>
    <t>ISOTONICO APPLE 500ml 6un POWERADE</t>
  </si>
  <si>
    <t>8288</t>
  </si>
  <si>
    <t>7840058002815</t>
  </si>
  <si>
    <t>ISOTONICO APPLE 500ml POWERADE</t>
  </si>
  <si>
    <t>39013</t>
  </si>
  <si>
    <t>7840058009777</t>
  </si>
  <si>
    <t>ISOTONICO CITRUS 500ml POWERADE</t>
  </si>
  <si>
    <t>23516</t>
  </si>
  <si>
    <t>7840058002884</t>
  </si>
  <si>
    <t>ISOTONICO MONT 500ml 6un POWERADE</t>
  </si>
  <si>
    <t>8287</t>
  </si>
  <si>
    <t>7840058002877</t>
  </si>
  <si>
    <t>ISOTONICO MONT 500ml POWERADE</t>
  </si>
  <si>
    <t>27291</t>
  </si>
  <si>
    <t>7840058008824</t>
  </si>
  <si>
    <t>ISOTONICO MOUNTAIN BLAST 990ml POWERADE</t>
  </si>
  <si>
    <t>23517</t>
  </si>
  <si>
    <t>7840058004017</t>
  </si>
  <si>
    <t>ISOTONICO MULTIFRUTA 500ml 6un POWERADE</t>
  </si>
  <si>
    <t>8286</t>
  </si>
  <si>
    <t>7840058004000</t>
  </si>
  <si>
    <t>ISOTONICO MULTIFRUTA 500ml POWERADE</t>
  </si>
  <si>
    <t>33617</t>
  </si>
  <si>
    <t>8800010061303</t>
  </si>
  <si>
    <t>CERVEZA Bot 600ml 6un SKOL</t>
  </si>
  <si>
    <t>19988</t>
  </si>
  <si>
    <t>8800010017607</t>
  </si>
  <si>
    <t>CERVEZA Bot 275ml 24un SKOL</t>
  </si>
  <si>
    <t>16422</t>
  </si>
  <si>
    <t>7891149107711</t>
  </si>
  <si>
    <t>CERVEZA Bot 275ml 6un SKOL</t>
  </si>
  <si>
    <t>16421</t>
  </si>
  <si>
    <t>7891149107704</t>
  </si>
  <si>
    <t>CERVEZA Bot 275ml SKOL</t>
  </si>
  <si>
    <t>39144</t>
  </si>
  <si>
    <t>7840025000042</t>
  </si>
  <si>
    <t>CERVEZA Bot 275ml 12un MUNICH ULTRA</t>
  </si>
  <si>
    <t>39146</t>
  </si>
  <si>
    <t>7840025000141</t>
  </si>
  <si>
    <t>CERVEZA Bot 275ml 12un MUNICH ULTRA GLUTTEN FREE</t>
  </si>
  <si>
    <t>39143</t>
  </si>
  <si>
    <t>7840025000028</t>
  </si>
  <si>
    <t>CERVEZA Bot 275ml MUNICH ULTRA</t>
  </si>
  <si>
    <t>39145</t>
  </si>
  <si>
    <t>7840025000127</t>
  </si>
  <si>
    <t>CERVEZA Bot 275ml MUNICH ULTRA GLUTTEN FREE</t>
  </si>
  <si>
    <t>18248</t>
  </si>
  <si>
    <t>7840050006460</t>
  </si>
  <si>
    <t>CERVEZA Bot 550ml 12un BUDWEISER 66</t>
  </si>
  <si>
    <t>18247</t>
  </si>
  <si>
    <t>7840050006200</t>
  </si>
  <si>
    <t>CERVEZA Bot 550ml BUDWEISER 66</t>
  </si>
  <si>
    <t>11682</t>
  </si>
  <si>
    <t>7840025110734</t>
  </si>
  <si>
    <t>CERVEZA Bot 330ml 12un MUNICH</t>
  </si>
  <si>
    <t>3863</t>
  </si>
  <si>
    <t>7840025110710</t>
  </si>
  <si>
    <t>CERVEZA Bot 330ml MUNICH</t>
  </si>
  <si>
    <t>11613</t>
  </si>
  <si>
    <t>7840050004053</t>
  </si>
  <si>
    <t>CERVEZA Lata 269ml 12un BUDWEISER 66</t>
  </si>
  <si>
    <t>8327</t>
  </si>
  <si>
    <t>7840050003704</t>
  </si>
  <si>
    <t>CERVEZA Lata 269ml BUDWEISER 66</t>
  </si>
  <si>
    <t>8324</t>
  </si>
  <si>
    <t>7840050002516</t>
  </si>
  <si>
    <t>CERVEZA Lata 269ml 12un BRAHMA</t>
  </si>
  <si>
    <t>24516</t>
  </si>
  <si>
    <t>7840050002974</t>
  </si>
  <si>
    <t>CERVEZA Lata 269ml 12un SUBZERO BRAHMA</t>
  </si>
  <si>
    <t>40990</t>
  </si>
  <si>
    <t>7840050008693</t>
  </si>
  <si>
    <t>CERVEZA Lata 269ml 6un BRAHMA</t>
  </si>
  <si>
    <t>7788</t>
  </si>
  <si>
    <t>7891149103270</t>
  </si>
  <si>
    <t>CERVEZA Lata 269ml BRAHMA</t>
  </si>
  <si>
    <t>24515</t>
  </si>
  <si>
    <t>7840050002561</t>
  </si>
  <si>
    <t>CERVEZA Lata 269ml SUBZERO BRAHMA</t>
  </si>
  <si>
    <t>13568</t>
  </si>
  <si>
    <t>7840050005005</t>
  </si>
  <si>
    <t>CERVEZA Lata 269ml 12un PILSEN</t>
  </si>
  <si>
    <t>29809</t>
  </si>
  <si>
    <t>7840050008105</t>
  </si>
  <si>
    <t>CERVEZA Lata 269ml 6un CERRO PILSEN EXTRA</t>
  </si>
  <si>
    <t>27075</t>
  </si>
  <si>
    <t>7840050007900</t>
  </si>
  <si>
    <t>CERVEZA Lata 269ml 6un EXTRA PILSEN</t>
  </si>
  <si>
    <t>29808</t>
  </si>
  <si>
    <t>7840050008099</t>
  </si>
  <si>
    <t>CERVEZA Lata 269ml CERRO PILSEN EXTRA</t>
  </si>
  <si>
    <t>27074</t>
  </si>
  <si>
    <t>7840050007498</t>
  </si>
  <si>
    <t>CERVEZA Lata 269ml EXTRA PILSEN</t>
  </si>
  <si>
    <t>13567</t>
  </si>
  <si>
    <t>7840050004992</t>
  </si>
  <si>
    <t>CERVEZA Lata 269ml PILSEN</t>
  </si>
  <si>
    <t>17073</t>
  </si>
  <si>
    <t>8800010011476</t>
  </si>
  <si>
    <t>CERVEZA Lata 269ml 12un ULTRA CERO KAISER</t>
  </si>
  <si>
    <t>8602</t>
  </si>
  <si>
    <t>7896045504879</t>
  </si>
  <si>
    <t>CERVEZA Lata 269ml KAISER</t>
  </si>
  <si>
    <t>17026</t>
  </si>
  <si>
    <t>7896045506255</t>
  </si>
  <si>
    <t>CERVEZA Lata 269ml ULTRA CERO KAISER</t>
  </si>
  <si>
    <t>12378</t>
  </si>
  <si>
    <t>7840050003933</t>
  </si>
  <si>
    <t>CERVEZA Lata 269ml 12un OURO FINO</t>
  </si>
  <si>
    <t>6586</t>
  </si>
  <si>
    <t>7840050002639</t>
  </si>
  <si>
    <t>CERVEZA Lata 269ml OURO FINO</t>
  </si>
  <si>
    <t>36851</t>
  </si>
  <si>
    <t>7898295301475</t>
  </si>
  <si>
    <t>CERVEZA Lata 269ml 12un GRAU PILSEN CONTI ZERO</t>
  </si>
  <si>
    <t>36850</t>
  </si>
  <si>
    <t>7898295300935</t>
  </si>
  <si>
    <t>CERVEZA Lata 269ml GRAU PILSEN CONTI ZERO</t>
  </si>
  <si>
    <t>15655</t>
  </si>
  <si>
    <t>7840050006880</t>
  </si>
  <si>
    <t>CERVEZA Lata 269ml 15un SKOL</t>
  </si>
  <si>
    <t>15645</t>
  </si>
  <si>
    <t>7891149103102</t>
  </si>
  <si>
    <t>CERVEZA Lata 269ml SKOL</t>
  </si>
  <si>
    <t>17727</t>
  </si>
  <si>
    <t>7840025110871</t>
  </si>
  <si>
    <t>CERVEZA Lata 269ml 12un POLAR ICE</t>
  </si>
  <si>
    <t>17726</t>
  </si>
  <si>
    <t>7840025110857</t>
  </si>
  <si>
    <t>CERVEZA Lata 269ml POLAR ICE</t>
  </si>
  <si>
    <t>14301</t>
  </si>
  <si>
    <t>7897395040437</t>
  </si>
  <si>
    <t>CERVEZA Lata 269ml 12un ITAIPAVA</t>
  </si>
  <si>
    <t>14300</t>
  </si>
  <si>
    <t>7897395040307</t>
  </si>
  <si>
    <t>CERVEZA Lata 269ml ITAIPAVA</t>
  </si>
  <si>
    <t>37360</t>
  </si>
  <si>
    <t>7898295301444</t>
  </si>
  <si>
    <t>CERVEZA Lata 269ml 12un BURGUESA</t>
  </si>
  <si>
    <t>36852</t>
  </si>
  <si>
    <t>7898295301437</t>
  </si>
  <si>
    <t>CERVEZA Lata 269ml BURGUESA</t>
  </si>
  <si>
    <t>36723</t>
  </si>
  <si>
    <t>17898032918390</t>
  </si>
  <si>
    <t>CERVEZA Lata 269ml 12un DIOSA</t>
  </si>
  <si>
    <t>36722</t>
  </si>
  <si>
    <t>7898032918393</t>
  </si>
  <si>
    <t>CERVEZA Lata 269ml DIOSA</t>
  </si>
  <si>
    <t>24223</t>
  </si>
  <si>
    <t>7840025111007</t>
  </si>
  <si>
    <t>CERVEZA Lata 269ml 12un ORIGINAL MUNICH</t>
  </si>
  <si>
    <t>11681</t>
  </si>
  <si>
    <t>7840025110833</t>
  </si>
  <si>
    <t>CERVEZA Lata 269ml 12un ROYAL MUNICH</t>
  </si>
  <si>
    <t>31804</t>
  </si>
  <si>
    <t>7840025000035</t>
  </si>
  <si>
    <t>CERVEZA Lata 269ml 12un ULTRA 69 MUNICH</t>
  </si>
  <si>
    <t>41056</t>
  </si>
  <si>
    <t>7840025000158</t>
  </si>
  <si>
    <t>CERVEZA Lata 269ml 15un ROYAL MUNICH</t>
  </si>
  <si>
    <t>37457</t>
  </si>
  <si>
    <t>7840025000110</t>
  </si>
  <si>
    <t>CERVEZA Lata 269ml 15un ULTRA PREMIUM MUNICH</t>
  </si>
  <si>
    <t>41563</t>
  </si>
  <si>
    <t>7840025000165</t>
  </si>
  <si>
    <t>CERVEZA Lata 269ml LLE15 PAG12 ORIGINAL MUNICH</t>
  </si>
  <si>
    <t>24222</t>
  </si>
  <si>
    <t>7840025110994</t>
  </si>
  <si>
    <t>CERVEZA Lata 269ml ORIGINAL MUNICH</t>
  </si>
  <si>
    <t>9858</t>
  </si>
  <si>
    <t>7840025110796</t>
  </si>
  <si>
    <t>CERVEZA Lata 269ml ROYAL MUNICH</t>
  </si>
  <si>
    <t>31803</t>
  </si>
  <si>
    <t>7840025000011</t>
  </si>
  <si>
    <t>CERVEZA Lata 269ml ULTRA 69 MUNICH</t>
  </si>
  <si>
    <t>19107</t>
  </si>
  <si>
    <t>7840050006484</t>
  </si>
  <si>
    <t>CERVEZA Lata 269ml 12un ORIGINAL ANTARTICA</t>
  </si>
  <si>
    <t>19106</t>
  </si>
  <si>
    <t>7840050006491</t>
  </si>
  <si>
    <t>CERVEZA Lata 269ml ORIGINAL ANTARTICA</t>
  </si>
  <si>
    <t>37479</t>
  </si>
  <si>
    <t>17898334962060</t>
  </si>
  <si>
    <t>CERVEZA Lata 269ml 12un PILSEN OPA BIER</t>
  </si>
  <si>
    <t>37478</t>
  </si>
  <si>
    <t>7898334962063</t>
  </si>
  <si>
    <t>CERVEZA Lata 269ml PILSEN OPA BIER</t>
  </si>
  <si>
    <t>11612</t>
  </si>
  <si>
    <t>7840050004039</t>
  </si>
  <si>
    <t>CERVEZA Lata 310ml 12un BUDWEISER 66</t>
  </si>
  <si>
    <t>16679</t>
  </si>
  <si>
    <t>7840050003780</t>
  </si>
  <si>
    <t>CERVEZA Lata 310ml 6un BUDWEISER 66</t>
  </si>
  <si>
    <t>11434</t>
  </si>
  <si>
    <t>7840050003605</t>
  </si>
  <si>
    <t>CERVEZA Lata 310ml BUDWEISER 66</t>
  </si>
  <si>
    <t>11604</t>
  </si>
  <si>
    <t>7840050003865</t>
  </si>
  <si>
    <t>CERVEZA Lata 354ml 12un BUDWEISER 66</t>
  </si>
  <si>
    <t>19879</t>
  </si>
  <si>
    <t>7840050002462</t>
  </si>
  <si>
    <t>CERVEZA Lata 354ml 6UN BUDWEISER 66</t>
  </si>
  <si>
    <t>6578</t>
  </si>
  <si>
    <t>7840050002455</t>
  </si>
  <si>
    <t>CERVEZA Lata 354ml BUDWEISER 66</t>
  </si>
  <si>
    <t>22903</t>
  </si>
  <si>
    <t>7840050007405</t>
  </si>
  <si>
    <t>CERVEZA Lata 310ml 12un EXTRA PILSEN</t>
  </si>
  <si>
    <t>22902</t>
  </si>
  <si>
    <t>7840050007399</t>
  </si>
  <si>
    <t>CERVEZA Lata 310ml EXTRA PILSEN</t>
  </si>
  <si>
    <t>29743</t>
  </si>
  <si>
    <t>7840050007702</t>
  </si>
  <si>
    <t>CERVEZA Lata 355ml 12un PILSEN</t>
  </si>
  <si>
    <t>29742</t>
  </si>
  <si>
    <t>7840050007696</t>
  </si>
  <si>
    <t>CERVEZA Lata 355ml PILSEN</t>
  </si>
  <si>
    <t>12140</t>
  </si>
  <si>
    <t>8800010007776</t>
  </si>
  <si>
    <t>CERVEZA Lata 350ml 12un ULTRA CERO KAISER</t>
  </si>
  <si>
    <t>8600</t>
  </si>
  <si>
    <t>7896045512317</t>
  </si>
  <si>
    <t>CERVEZA Lata 350ml KAISER</t>
  </si>
  <si>
    <t>8594</t>
  </si>
  <si>
    <t>7896045506293</t>
  </si>
  <si>
    <t>CERVEZA Lata 350ml ULTRA CERO KAISER</t>
  </si>
  <si>
    <t>8321</t>
  </si>
  <si>
    <t>7840050000857</t>
  </si>
  <si>
    <t>CERVEZA Lata 354ml 12un OURO FINO</t>
  </si>
  <si>
    <t>6575</t>
  </si>
  <si>
    <t>78404533</t>
  </si>
  <si>
    <t>CERVEZA Lata 354ml OURO FINO</t>
  </si>
  <si>
    <t>12260</t>
  </si>
  <si>
    <t>7840025110260</t>
  </si>
  <si>
    <t>CERVEZA Lata 350ml 12un POLAR</t>
  </si>
  <si>
    <t>3864</t>
  </si>
  <si>
    <t>7840025011024</t>
  </si>
  <si>
    <t>CERVEZA Lata 350ml POLAR</t>
  </si>
  <si>
    <t>11680</t>
  </si>
  <si>
    <t>7840025110772</t>
  </si>
  <si>
    <t>CERVEZA Lata 350ml 12un ROYAL MUNICH</t>
  </si>
  <si>
    <t>9825</t>
  </si>
  <si>
    <t>7840025110765</t>
  </si>
  <si>
    <t>CERVEZA Lata 350ml ROYAL MUNICH</t>
  </si>
  <si>
    <t>11679</t>
  </si>
  <si>
    <t>7840025110635</t>
  </si>
  <si>
    <t>CERVEZA Lata 473ml 12un POLAR</t>
  </si>
  <si>
    <t>9823</t>
  </si>
  <si>
    <t>7840025110598</t>
  </si>
  <si>
    <t>CERVEZA Lata 473ml POLAR</t>
  </si>
  <si>
    <t>24231</t>
  </si>
  <si>
    <t>7840025110987</t>
  </si>
  <si>
    <t>CERVEZA Barril 5Lts CHOPP MUNICH</t>
  </si>
  <si>
    <t>4522</t>
  </si>
  <si>
    <t>8712000025649</t>
  </si>
  <si>
    <t>CERVEZA Barril 5Lts HEINEKEN.</t>
  </si>
  <si>
    <t>11675</t>
  </si>
  <si>
    <t>8800010008308</t>
  </si>
  <si>
    <t>CERVEZA Bot 650ml 15un GD MILLER</t>
  </si>
  <si>
    <t>18212</t>
  </si>
  <si>
    <t>8800010014149</t>
  </si>
  <si>
    <t>CERVEZA Bot 650ml 15un HIGH LIFE MILLER</t>
  </si>
  <si>
    <t>4626</t>
  </si>
  <si>
    <t>034100005696</t>
  </si>
  <si>
    <t>CERVEZA Bot 650ml GD MILLER</t>
  </si>
  <si>
    <t>17033</t>
  </si>
  <si>
    <t>03402313</t>
  </si>
  <si>
    <t>CERVEZA Bot 650ml HIGH LIFE MILLER</t>
  </si>
  <si>
    <t>11688</t>
  </si>
  <si>
    <t>8712000030810</t>
  </si>
  <si>
    <t>CERVEZA Bot 650ml 12un HOLLAND HEINEKEN</t>
  </si>
  <si>
    <t>39233</t>
  </si>
  <si>
    <t>7802100004819</t>
  </si>
  <si>
    <t>CERVEZA Bot 650ml 12un HOLLAND HEINEKEN SILVER</t>
  </si>
  <si>
    <t>4520</t>
  </si>
  <si>
    <t>7802100004185</t>
  </si>
  <si>
    <t>CERVEZA Bot 650ml HOLLAND HEINEKEN</t>
  </si>
  <si>
    <t>39232</t>
  </si>
  <si>
    <t>7802100004789</t>
  </si>
  <si>
    <t>CERVEZA Bot 650ml HOLLAND HEINEKEN SILVER</t>
  </si>
  <si>
    <t>12379</t>
  </si>
  <si>
    <t>7792798002405</t>
  </si>
  <si>
    <t>CERVEZA Bot 730ml 6un AMBER LARGER PATAGONIA</t>
  </si>
  <si>
    <t>17156</t>
  </si>
  <si>
    <t>7792798002412</t>
  </si>
  <si>
    <t>CERVEZA Bot 730ml 6un BOHEMIA PILSENER PATAGONIA</t>
  </si>
  <si>
    <t>11709</t>
  </si>
  <si>
    <t>7792798002429</t>
  </si>
  <si>
    <t>CERVEZA Bot 730ml 6un WEISSE PATAGONIA</t>
  </si>
  <si>
    <t>11366</t>
  </si>
  <si>
    <t>7792798002351</t>
  </si>
  <si>
    <t>CERVEZA Bot 730ml AMBER LARGER PATAGONIA</t>
  </si>
  <si>
    <t>17038</t>
  </si>
  <si>
    <t>7792798002368</t>
  </si>
  <si>
    <t>CERVEZA Bot 730ml BOHEMIA PILSENER PATAGONIA</t>
  </si>
  <si>
    <t>7811</t>
  </si>
  <si>
    <t>7792798002375</t>
  </si>
  <si>
    <t>CERVEZA Bot 730ml WEISSE PATAGONIA</t>
  </si>
  <si>
    <t>12232</t>
  </si>
  <si>
    <t>7501064192521</t>
  </si>
  <si>
    <t>CERVEZA Bot 710ml 12un EXTRA CORONA.</t>
  </si>
  <si>
    <t>6582</t>
  </si>
  <si>
    <t>080660956411</t>
  </si>
  <si>
    <t>CERVEZA Bot 710ml EXTRA CORONA.</t>
  </si>
  <si>
    <t>31719</t>
  </si>
  <si>
    <t>8008440212412</t>
  </si>
  <si>
    <t>CERVEZA Bot 660ml PERONI</t>
  </si>
  <si>
    <t>37394</t>
  </si>
  <si>
    <t>7891991295239</t>
  </si>
  <si>
    <t>CERVEZA Bot 600ml 12un STELLA ARTOIS</t>
  </si>
  <si>
    <t>37393</t>
  </si>
  <si>
    <t>7891991295109</t>
  </si>
  <si>
    <t>CERVEZA Bot 600ml STELLA ARTOIS</t>
  </si>
  <si>
    <t>23785</t>
  </si>
  <si>
    <t>7898334962230</t>
  </si>
  <si>
    <t>CERVEZA 600ml PILSEN OPA BIER</t>
  </si>
  <si>
    <t>32315</t>
  </si>
  <si>
    <t>7898334960677</t>
  </si>
  <si>
    <t>CERVEZA PREMIUM LAGER 600ml 12un OPA BIER</t>
  </si>
  <si>
    <t>23783</t>
  </si>
  <si>
    <t>7898334962094</t>
  </si>
  <si>
    <t>CERVEZA PREMIUM LAGER 600ml OPA BIER</t>
  </si>
  <si>
    <t>11690</t>
  </si>
  <si>
    <t>8712000033583</t>
  </si>
  <si>
    <t>CERVEZA Bot 250ml 24un HOLLAND HEINEKEN</t>
  </si>
  <si>
    <t>11689</t>
  </si>
  <si>
    <t>8712000033545</t>
  </si>
  <si>
    <t>CERVEZA Bot 250ml 6un HOLLAND HEINEKEN</t>
  </si>
  <si>
    <t>4519</t>
  </si>
  <si>
    <t>8712000030599</t>
  </si>
  <si>
    <t>CERVEZA Bot 250ml HOLLAND HEINEKEN</t>
  </si>
  <si>
    <t>12501</t>
  </si>
  <si>
    <t>7501064198373</t>
  </si>
  <si>
    <t>CERVEZA Bot 210ml 24un EXTRA CORONA</t>
  </si>
  <si>
    <t>12500</t>
  </si>
  <si>
    <t>7501064198380</t>
  </si>
  <si>
    <t>CERVEZA Bot 210ml 6un EXTRA CORONA</t>
  </si>
  <si>
    <t>12038</t>
  </si>
  <si>
    <t>75066468</t>
  </si>
  <si>
    <t>CERVEZA Bot 210ml EXTRA CORONA</t>
  </si>
  <si>
    <t>12926</t>
  </si>
  <si>
    <t>034100172053</t>
  </si>
  <si>
    <t>CERVEZA Bot 355ml 24un GD MILLER</t>
  </si>
  <si>
    <t>23195</t>
  </si>
  <si>
    <t>8800010026067</t>
  </si>
  <si>
    <t>CERVEZA Bot 355ml 24un HIGH LIFE MILLER</t>
  </si>
  <si>
    <t>12234</t>
  </si>
  <si>
    <t>034100175054</t>
  </si>
  <si>
    <t>CERVEZA Bot 355ml 6un GD MILLER</t>
  </si>
  <si>
    <t>17155</t>
  </si>
  <si>
    <t>034100015053</t>
  </si>
  <si>
    <t>CERVEZA Bot 355ml 6un HIGH LIFE MILLER</t>
  </si>
  <si>
    <t>4625</t>
  </si>
  <si>
    <t>03456217</t>
  </si>
  <si>
    <t>CERVEZA Bot 355ml GD MILLER</t>
  </si>
  <si>
    <t>17032</t>
  </si>
  <si>
    <t>03402119</t>
  </si>
  <si>
    <t>CERVEZA Bot 355ml HIGH LIFE MILLER</t>
  </si>
  <si>
    <t>17064</t>
  </si>
  <si>
    <t>8712000030728</t>
  </si>
  <si>
    <t>CERVEZA Bot 330ml 24un HOLLAND HEINEKEN</t>
  </si>
  <si>
    <t>17063</t>
  </si>
  <si>
    <t>8712000030605</t>
  </si>
  <si>
    <t>CERVEZA Bot 330ml 6un HOLLAND HEINEKEN</t>
  </si>
  <si>
    <t>17034</t>
  </si>
  <si>
    <t>072890000224</t>
  </si>
  <si>
    <t>CERVEZA Bot 330ml HOLLAND HEINEKEN</t>
  </si>
  <si>
    <t>8311</t>
  </si>
  <si>
    <t>7503024460674</t>
  </si>
  <si>
    <t>CERVEZA Bot 355ml 24un CORONA</t>
  </si>
  <si>
    <t>11694</t>
  </si>
  <si>
    <t>7503024460681</t>
  </si>
  <si>
    <t>CERVEZA Bot 355ml 6un CORONA</t>
  </si>
  <si>
    <t>6581</t>
  </si>
  <si>
    <t>75032715</t>
  </si>
  <si>
    <t>CERVEZA Bot 355ml CORONA.</t>
  </si>
  <si>
    <t>31718</t>
  </si>
  <si>
    <t>8008440222008</t>
  </si>
  <si>
    <t>CERVEZA Bot 330ml PERONI</t>
  </si>
  <si>
    <t>11650</t>
  </si>
  <si>
    <t>7898367980072</t>
  </si>
  <si>
    <t>CERVEZA Bot 355ml 6un PALE ALE EISENBAHN</t>
  </si>
  <si>
    <t>11653</t>
  </si>
  <si>
    <t>7898367980058</t>
  </si>
  <si>
    <t>CERVEZA Bot 355ml 6un PILSEN EISENBAHN</t>
  </si>
  <si>
    <t>37532</t>
  </si>
  <si>
    <t>7898367984353</t>
  </si>
  <si>
    <t>CERVEZA Bot 355ml 6un UNFILTERED EISENBAHN</t>
  </si>
  <si>
    <t>11651</t>
  </si>
  <si>
    <t>7898367980089</t>
  </si>
  <si>
    <t>CERVEZA Bot 355ml 6un WEIZENBIER EISENBAHN</t>
  </si>
  <si>
    <t>8627</t>
  </si>
  <si>
    <t>7898367980034</t>
  </si>
  <si>
    <t>CERVEZA Bot 355ml PALE ALE EISENBAHN</t>
  </si>
  <si>
    <t>8629</t>
  </si>
  <si>
    <t>7898367980010</t>
  </si>
  <si>
    <t>CERVEZA Bot 355ml PILSEN EISENBAHN</t>
  </si>
  <si>
    <t>37455</t>
  </si>
  <si>
    <t>7898367984346</t>
  </si>
  <si>
    <t>CERVEZA Bot 355ml UNFILTERED EISENBAHN</t>
  </si>
  <si>
    <t>8626</t>
  </si>
  <si>
    <t>7898367980041</t>
  </si>
  <si>
    <t>CERVEZA Bot 355ml WEIZENBIER EISENBAHN</t>
  </si>
  <si>
    <t>36740</t>
  </si>
  <si>
    <t>786150000014</t>
  </si>
  <si>
    <t>CERVEZA Bot 330ml 06UND STELLA ARTOIS</t>
  </si>
  <si>
    <t>36727</t>
  </si>
  <si>
    <t>7891991015462</t>
  </si>
  <si>
    <t>CERVEZA Bot 330ml STELLA ARTOIS.</t>
  </si>
  <si>
    <t>20008</t>
  </si>
  <si>
    <t>786150000021</t>
  </si>
  <si>
    <t>CERVEZA Bot 355ml 24un STELLA ARTOIS.</t>
  </si>
  <si>
    <t>36203</t>
  </si>
  <si>
    <t>8800010066490</t>
  </si>
  <si>
    <t>CERVEZA Bot 330ml 24un ULTRA MICHELOB</t>
  </si>
  <si>
    <t>36202</t>
  </si>
  <si>
    <t>7891991299626</t>
  </si>
  <si>
    <t>CERVEZA Bot 330ml 6un ULTRA MICHELOB</t>
  </si>
  <si>
    <t>36201</t>
  </si>
  <si>
    <t>7891991299619</t>
  </si>
  <si>
    <t>CERVEZA Bot 330ml ULTRA MICHELOB</t>
  </si>
  <si>
    <t>31723</t>
  </si>
  <si>
    <t>034100009908</t>
  </si>
  <si>
    <t>CERVEZA Lata 269ml HIGH LIFE MILLER</t>
  </si>
  <si>
    <t>13316</t>
  </si>
  <si>
    <t>8712000010041</t>
  </si>
  <si>
    <t>CERVEZA Lata 250ml 24un HEINEKEN</t>
  </si>
  <si>
    <t>12548</t>
  </si>
  <si>
    <t>8712000033538</t>
  </si>
  <si>
    <t>CERVEZA Lata 250ml 6un HEINEKEN.</t>
  </si>
  <si>
    <t>4521</t>
  </si>
  <si>
    <t>87120103</t>
  </si>
  <si>
    <t>CERVEZA Lata 250ml HEINEKEN.</t>
  </si>
  <si>
    <t>39539</t>
  </si>
  <si>
    <t>7802100004857</t>
  </si>
  <si>
    <t>CERVEZA Lata 269ml 12un HOLLAND HEINEKEN SILVER</t>
  </si>
  <si>
    <t>39229</t>
  </si>
  <si>
    <t>7802100004796</t>
  </si>
  <si>
    <t>CERVEZA Lata 269ml HOLLAND HEINEKEN SILVER</t>
  </si>
  <si>
    <t>17158</t>
  </si>
  <si>
    <t>7840050006170</t>
  </si>
  <si>
    <t>CERVEZA Lata 269ml 6un AMBER LAGGER PATAGONIA</t>
  </si>
  <si>
    <t>17040</t>
  </si>
  <si>
    <t>7840050006149</t>
  </si>
  <si>
    <t>CERVEZA Lata 269ml AMBER LAGGER PATAGONIA</t>
  </si>
  <si>
    <t>41186</t>
  </si>
  <si>
    <t>7898367984292</t>
  </si>
  <si>
    <t>CERVEZA Lata 269ML 12un PILSEN EISENBAHN</t>
  </si>
  <si>
    <t>41185</t>
  </si>
  <si>
    <t>7898367984285</t>
  </si>
  <si>
    <t>CERVEZA Lata 269ml PILSEN EISENBAHN</t>
  </si>
  <si>
    <t>37481</t>
  </si>
  <si>
    <t>17898334962084</t>
  </si>
  <si>
    <t>CERVEZA PREMIUM LAGER Lata 269ml 12un OPA BIER</t>
  </si>
  <si>
    <t>37480</t>
  </si>
  <si>
    <t>7898334962087</t>
  </si>
  <si>
    <t>CERVEZA PREMIUM LAGER Lata 269ml OPA BIER</t>
  </si>
  <si>
    <t>11676</t>
  </si>
  <si>
    <t>034100176020</t>
  </si>
  <si>
    <t>CERVEZA Lata 355ml 12un GD MILLER</t>
  </si>
  <si>
    <t>12406</t>
  </si>
  <si>
    <t>7842306201537</t>
  </si>
  <si>
    <t>CERVEZA Lata 355ml 6un GD MILLER</t>
  </si>
  <si>
    <t>10001</t>
  </si>
  <si>
    <t>034100005542</t>
  </si>
  <si>
    <t>CERVEZA Lata 355ml GD MILLER</t>
  </si>
  <si>
    <t>17066</t>
  </si>
  <si>
    <t>8712000018160</t>
  </si>
  <si>
    <t>CERVEZA Lata 330ml 24un HOLLAND HEINEKEN</t>
  </si>
  <si>
    <t>39198</t>
  </si>
  <si>
    <t>7802100000330</t>
  </si>
  <si>
    <t>CERVEZA Lata 350ml 6un HOLLAND HEINEKEN</t>
  </si>
  <si>
    <t>39197</t>
  </si>
  <si>
    <t>7802100000316</t>
  </si>
  <si>
    <t>CERVEZA Lata 350ml HOLLAND HEINEKEN</t>
  </si>
  <si>
    <t>31720</t>
  </si>
  <si>
    <t>8008440412195</t>
  </si>
  <si>
    <t>CERVEZA Lata 330ml PERONI</t>
  </si>
  <si>
    <t>13011</t>
  </si>
  <si>
    <t>7898367984018</t>
  </si>
  <si>
    <t>CERVEZA Lata 350ml 12un PILSEN EISENBAHN</t>
  </si>
  <si>
    <t>37454</t>
  </si>
  <si>
    <t>7898367984384</t>
  </si>
  <si>
    <t>CERVEZA Lata 350ml 12un UNFILTERED EISENBAHN</t>
  </si>
  <si>
    <t>20635</t>
  </si>
  <si>
    <t>7898367984117</t>
  </si>
  <si>
    <t>CERVEZA Lata 350ml 6un IPA EISENBAHN</t>
  </si>
  <si>
    <t>20131</t>
  </si>
  <si>
    <t>7898367984124</t>
  </si>
  <si>
    <t>CERVEZA Lata 350ml 6un PALE ALE EISENBAHN</t>
  </si>
  <si>
    <t>11630</t>
  </si>
  <si>
    <t>7898367983806</t>
  </si>
  <si>
    <t>CERVEZA Lata 350ML 6un PILSEN EISENBAHN</t>
  </si>
  <si>
    <t>20132</t>
  </si>
  <si>
    <t>7898367984056</t>
  </si>
  <si>
    <t>CERVEZA Lata 350ml IPA EISENBAHN</t>
  </si>
  <si>
    <t>20130</t>
  </si>
  <si>
    <t>7898367984070</t>
  </si>
  <si>
    <t>CERVEZA Lata 350ml PALE ALE EISENBAHN</t>
  </si>
  <si>
    <t>8625</t>
  </si>
  <si>
    <t>7898367983790</t>
  </si>
  <si>
    <t>CERVEZA Lata 350ml PILSEN EISENBAHN</t>
  </si>
  <si>
    <t>37453</t>
  </si>
  <si>
    <t>7898367984377</t>
  </si>
  <si>
    <t>CERVEZA Lata 350ml UNFILTERED EISENBAHN</t>
  </si>
  <si>
    <t>28368</t>
  </si>
  <si>
    <t>7891991016230</t>
  </si>
  <si>
    <t>CERVEZA Lata 350ml 8un BLANCA STELLA ARTOIS</t>
  </si>
  <si>
    <t>28367</t>
  </si>
  <si>
    <t>7891991016223</t>
  </si>
  <si>
    <t>CERVEZA Lata 350ml BLANCA STELLA ARTOIS</t>
  </si>
  <si>
    <t>36205</t>
  </si>
  <si>
    <t>7891991302036</t>
  </si>
  <si>
    <t>CERVEZA Lata 350ml 8un ULTRA MICHELOB</t>
  </si>
  <si>
    <t>36204</t>
  </si>
  <si>
    <t>7891991302029</t>
  </si>
  <si>
    <t>CERVEZA Lata 350ml ULTRA MICHELOB</t>
  </si>
  <si>
    <t>20135</t>
  </si>
  <si>
    <t>7841738000107</t>
  </si>
  <si>
    <t>PACK 3 BOT 355ml EISENBAHN + VASO SECRETO</t>
  </si>
  <si>
    <t>18786</t>
  </si>
  <si>
    <t>8800010015795</t>
  </si>
  <si>
    <t>BOTELLA 340ml AMBAR CERVEPAR</t>
  </si>
  <si>
    <t>18789</t>
  </si>
  <si>
    <t>8800010015825</t>
  </si>
  <si>
    <t>BOTELLA 940ml AMBAR CERVEPAR</t>
  </si>
  <si>
    <t>37461</t>
  </si>
  <si>
    <t>8800010069347</t>
  </si>
  <si>
    <t>BOTELLA 970ml MUNICH</t>
  </si>
  <si>
    <t>36230</t>
  </si>
  <si>
    <t>7840050008372</t>
  </si>
  <si>
    <t>CERVEZA RETORNABLE 710ml BUDWEISER 66</t>
  </si>
  <si>
    <t>18782</t>
  </si>
  <si>
    <t>78400030</t>
  </si>
  <si>
    <t>CERVEZA RETORNABLE 940ml BRAHMA</t>
  </si>
  <si>
    <t>18781</t>
  </si>
  <si>
    <t>78409613</t>
  </si>
  <si>
    <t>CERVEZA RETORNABLE 940ml PILSEN</t>
  </si>
  <si>
    <t>26273</t>
  </si>
  <si>
    <t>7840050007511</t>
  </si>
  <si>
    <t>CERVEZA RETORNABLE EXTRA MALTA 940ml PILSEN</t>
  </si>
  <si>
    <t>18783</t>
  </si>
  <si>
    <t>78409736</t>
  </si>
  <si>
    <t>CERVEZA RETORNABLE 940ml OURO FINO</t>
  </si>
  <si>
    <t>26272</t>
  </si>
  <si>
    <t>7840050006644</t>
  </si>
  <si>
    <t>CERVEZA RETORNABLE 940ml SKOL</t>
  </si>
  <si>
    <t>37460</t>
  </si>
  <si>
    <t>7840025110864</t>
  </si>
  <si>
    <t>CERVEZA RETORNABLE 970ml MUNICH</t>
  </si>
  <si>
    <t>39073</t>
  </si>
  <si>
    <t>8800010075034</t>
  </si>
  <si>
    <t>BOTELLA 710ml BUDWEISER OWENS</t>
  </si>
  <si>
    <t>18787</t>
  </si>
  <si>
    <t>8800010015801</t>
  </si>
  <si>
    <t>BOTELLA 940ml PILSEN AMBAR</t>
  </si>
  <si>
    <t>18779</t>
  </si>
  <si>
    <t>78410848</t>
  </si>
  <si>
    <t>CERVEZA RETORNABLE 340ml BRAHMA</t>
  </si>
  <si>
    <t>18778</t>
  </si>
  <si>
    <t>7840050002783</t>
  </si>
  <si>
    <t>CERVEZA RETORNABLE 340ml PILSEN</t>
  </si>
  <si>
    <t>18780</t>
  </si>
  <si>
    <t>7840050003230</t>
  </si>
  <si>
    <t>CERVEZA RETORNABLE 340ml OURO FINO</t>
  </si>
  <si>
    <t>37462</t>
  </si>
  <si>
    <t>8800010069354</t>
  </si>
  <si>
    <t>CANASTO 970ML MUNICH</t>
  </si>
  <si>
    <t>18791</t>
  </si>
  <si>
    <t>8800010015849</t>
  </si>
  <si>
    <t>CANASTO 340ml CERVEPAR</t>
  </si>
  <si>
    <t>18790</t>
  </si>
  <si>
    <t>8800010015832</t>
  </si>
  <si>
    <t>CANASTO 940ML CERVEPAR</t>
  </si>
  <si>
    <t>17902</t>
  </si>
  <si>
    <t>735850748733</t>
  </si>
  <si>
    <t>CERVEZA ARTESANAL 355ml ARRIERO PORTE.</t>
  </si>
  <si>
    <t>17897</t>
  </si>
  <si>
    <t>793591894485</t>
  </si>
  <si>
    <t>CERVEZA ARTESANAL 355ml EL JARDINERO</t>
  </si>
  <si>
    <t>17896</t>
  </si>
  <si>
    <t>793591894478</t>
  </si>
  <si>
    <t>CERVEZA ARTESANAL 355ml EL MENO,</t>
  </si>
  <si>
    <t>17901</t>
  </si>
  <si>
    <t>735850748719</t>
  </si>
  <si>
    <t>CERVEZA ARTESANAL 355ml LA CHUCHI,</t>
  </si>
  <si>
    <t>17900</t>
  </si>
  <si>
    <t>735850748726</t>
  </si>
  <si>
    <t>CERVEZA ARTESANAL 355ml SHAMIGO</t>
  </si>
  <si>
    <t>17895</t>
  </si>
  <si>
    <t>793591894461</t>
  </si>
  <si>
    <t>CERVEZA ARTESANAL 473ml EL MOQUETERO</t>
  </si>
  <si>
    <t>18192</t>
  </si>
  <si>
    <t>8411327004008</t>
  </si>
  <si>
    <t>CERVEZA NEGRA Bot 330ml 24un MAHOU</t>
  </si>
  <si>
    <t>5056</t>
  </si>
  <si>
    <t>8411327003971</t>
  </si>
  <si>
    <t>CERVEZA NEGRA Bot 330ml MAHOU</t>
  </si>
  <si>
    <t>21314</t>
  </si>
  <si>
    <t>8411327002417</t>
  </si>
  <si>
    <t>PACK COPA 5 ESTRELLAS MAHOU</t>
  </si>
  <si>
    <t>6200</t>
  </si>
  <si>
    <t>4053400942520</t>
  </si>
  <si>
    <t>CERVEZA HEFEWEIZEN C/VASO Bot 5un SCHOFFERHOFER</t>
  </si>
  <si>
    <t>9397</t>
  </si>
  <si>
    <t>7841738000015</t>
  </si>
  <si>
    <t>PACK CERVEZA 330ml BIRRA MORETTI + COPA</t>
  </si>
  <si>
    <t>19344</t>
  </si>
  <si>
    <t>5412186004997</t>
  </si>
  <si>
    <t>PACK CERVEZA DISCOVERY DELIRIUM 330ml 4un + COPA</t>
  </si>
  <si>
    <t>19342</t>
  </si>
  <si>
    <t>5412186000661</t>
  </si>
  <si>
    <t>PACK CERVEZA TREMENS 330ml + COPA DELIRIUM</t>
  </si>
  <si>
    <t>4518</t>
  </si>
  <si>
    <t>4066600060741</t>
  </si>
  <si>
    <t>CERVEZA Bot 500ml HEFEWEI PAULANER</t>
  </si>
  <si>
    <t>41032</t>
  </si>
  <si>
    <t>5900535013191</t>
  </si>
  <si>
    <t>CERVEZA Lat 500ml SCHWARZBIER 4,2% EDELMEISTER</t>
  </si>
  <si>
    <t>7892</t>
  </si>
  <si>
    <t>5900535003741</t>
  </si>
  <si>
    <t>CERVEZA Lata 500ml EDELMEISTER</t>
  </si>
  <si>
    <t>17765</t>
  </si>
  <si>
    <t>7898953990133</t>
  </si>
  <si>
    <t>CERVEZA PREMIUM Bot 600ml 12un ESTRELLA GALICIA</t>
  </si>
  <si>
    <t>9699</t>
  </si>
  <si>
    <t>7898953990218</t>
  </si>
  <si>
    <t>CERVEZA PREMIUM Bot 600ml ESTRELLA GALICIA</t>
  </si>
  <si>
    <t>24931</t>
  </si>
  <si>
    <t>7898953990188</t>
  </si>
  <si>
    <t>CERVEZA PREMIUN Bot 355ml 12un ESTRELLA GALICIA</t>
  </si>
  <si>
    <t>24930</t>
  </si>
  <si>
    <t>7898953990225</t>
  </si>
  <si>
    <t>CERVEZA PREMIUN Bot 355ml ESTRELLA GALICIA</t>
  </si>
  <si>
    <t>17764</t>
  </si>
  <si>
    <t>7898953990034</t>
  </si>
  <si>
    <t>CERVEZA PREMIUN Lata 269ml 12un ESTRELLA GALICIA</t>
  </si>
  <si>
    <t>17437</t>
  </si>
  <si>
    <t>7898953990027</t>
  </si>
  <si>
    <t>CERVEZA PREMIUN Lata 269ml ESTRELLA GALICIA</t>
  </si>
  <si>
    <t>5054</t>
  </si>
  <si>
    <t>8411327121019</t>
  </si>
  <si>
    <t>CERVEZA 5 ESTRELLAS Bot 330ml MAHOU</t>
  </si>
  <si>
    <t>11729</t>
  </si>
  <si>
    <t>40019822089303</t>
  </si>
  <si>
    <t>CERVEZA Bot 660ml 12un DAB</t>
  </si>
  <si>
    <t>6181</t>
  </si>
  <si>
    <t>4001982209074</t>
  </si>
  <si>
    <t>CERVEZA Bot 660ml DAB</t>
  </si>
  <si>
    <t>11719</t>
  </si>
  <si>
    <t>4001982210834</t>
  </si>
  <si>
    <t>CERVEZA DIAT Bot 330ml 6un DAB</t>
  </si>
  <si>
    <t>6183</t>
  </si>
  <si>
    <t>4001982264431</t>
  </si>
  <si>
    <t>CERVEZA DIAT Bot 330ml DAB</t>
  </si>
  <si>
    <t>11730</t>
  </si>
  <si>
    <t>8800010008278</t>
  </si>
  <si>
    <t>CERVEZA Lata 500ml 24un DAB</t>
  </si>
  <si>
    <t>6179</t>
  </si>
  <si>
    <t>4001982097763</t>
  </si>
  <si>
    <t>CERVEZA Lata 500ml DAB</t>
  </si>
  <si>
    <t>6190</t>
  </si>
  <si>
    <t>4053400278957</t>
  </si>
  <si>
    <t>CERVEZA GRAPEFRUIT Bot 330ml SCHOFFERHOFER</t>
  </si>
  <si>
    <t>6187</t>
  </si>
  <si>
    <t>4053400279398</t>
  </si>
  <si>
    <t>CERVEZA GRAPEFRUIT Lata 500ml SCHOFFERHOFER</t>
  </si>
  <si>
    <t>11717</t>
  </si>
  <si>
    <t>4053400084435</t>
  </si>
  <si>
    <t>CERVEZA HEFEWEIZEN Bot 500ml 6un SCHOFFERHOFER</t>
  </si>
  <si>
    <t>6186</t>
  </si>
  <si>
    <t>4053400001838</t>
  </si>
  <si>
    <t>CERVEZA HEFEWEIZEN Bot 500ml SCHOFFERHOFER</t>
  </si>
  <si>
    <t>11615</t>
  </si>
  <si>
    <t>4053400277691</t>
  </si>
  <si>
    <t>CERVEZA HEFEWEIZEN Lata 500ml SCHOFFERHOFER</t>
  </si>
  <si>
    <t>37452</t>
  </si>
  <si>
    <t>8006890388831</t>
  </si>
  <si>
    <t>CERVEZA Bot 300ml 6un ZERO BIRRA MORETTI</t>
  </si>
  <si>
    <t>37451</t>
  </si>
  <si>
    <t>8006890625066</t>
  </si>
  <si>
    <t>CERVEZA Bot 300ml ZERO BIRRA MORETTI</t>
  </si>
  <si>
    <t>11635</t>
  </si>
  <si>
    <t>8006890329797</t>
  </si>
  <si>
    <t>CERVEZA Bot 330ml 4un BIRRA MORETTI</t>
  </si>
  <si>
    <t>8615</t>
  </si>
  <si>
    <t>8001435310018</t>
  </si>
  <si>
    <t>CERVEZA Bot 330ml BIRRA MORETTI</t>
  </si>
  <si>
    <t>12793</t>
  </si>
  <si>
    <t>8800010009060</t>
  </si>
  <si>
    <t>CERVEZA Bot 660ml 12Un BIRRA MORETTI..</t>
  </si>
  <si>
    <t>8611</t>
  </si>
  <si>
    <t>8006890628180</t>
  </si>
  <si>
    <t>CERVEZA Bot 660ml BIRRA MORETTI</t>
  </si>
  <si>
    <t>37450</t>
  </si>
  <si>
    <t>8006890389005</t>
  </si>
  <si>
    <t>CERVEZA Lata 300ml 6un BIRRA MORETTI</t>
  </si>
  <si>
    <t>37449</t>
  </si>
  <si>
    <t>8006890689006</t>
  </si>
  <si>
    <t>CERVEZA Lata 330ml BIRRA MORETTI</t>
  </si>
  <si>
    <t>19323</t>
  </si>
  <si>
    <t>3080216015507</t>
  </si>
  <si>
    <t>CERVEZA BLANC Bot 330ml 1664</t>
  </si>
  <si>
    <t>19322</t>
  </si>
  <si>
    <t>3080210004477</t>
  </si>
  <si>
    <t>CERVEZA LARGE Lata 330ml 1664</t>
  </si>
  <si>
    <t>19324</t>
  </si>
  <si>
    <t>3080216034553</t>
  </si>
  <si>
    <t>CERVEZAS BLANC Lata 330ml 1664</t>
  </si>
  <si>
    <t>19331</t>
  </si>
  <si>
    <t>5011348018713</t>
  </si>
  <si>
    <t>CERVEZA 61 DEEP Bot 500ml MARSTONS</t>
  </si>
  <si>
    <t>19333</t>
  </si>
  <si>
    <t>5011348018119</t>
  </si>
  <si>
    <t>CERVEZA CIRCADIAN IPA Bot 500ml MARSTONS</t>
  </si>
  <si>
    <t>19325</t>
  </si>
  <si>
    <t>5023625004487</t>
  </si>
  <si>
    <t>CERVEZA HOBGOBLIN Bot 500ml MARSTONS</t>
  </si>
  <si>
    <t>19326</t>
  </si>
  <si>
    <t>5011348017112</t>
  </si>
  <si>
    <t>CERVEZA HOBGOBLIN Lata 500ml MARSTONS</t>
  </si>
  <si>
    <t>19334</t>
  </si>
  <si>
    <t>5011348019918</t>
  </si>
  <si>
    <t>CERVEZA WYCHWOOD DRY NECK Bot 500ml MARSTONS</t>
  </si>
  <si>
    <t>19338</t>
  </si>
  <si>
    <t>5412186003594</t>
  </si>
  <si>
    <t>CERVEZA ARGENTUM Bot 330ml DELIRIUM</t>
  </si>
  <si>
    <t>19341</t>
  </si>
  <si>
    <t>5412186000715</t>
  </si>
  <si>
    <t>CERVEZA NOCTURNUM Bot 330ml DELIRIUM</t>
  </si>
  <si>
    <t>19339</t>
  </si>
  <si>
    <t>5412186002436</t>
  </si>
  <si>
    <t>CERVEZA RED Bot 330ml DELIRIUM</t>
  </si>
  <si>
    <t>19337</t>
  </si>
  <si>
    <t>5412186000098</t>
  </si>
  <si>
    <t>CERVEZA TREMENS Bot 330ml DELIRIUM</t>
  </si>
  <si>
    <t>19346</t>
  </si>
  <si>
    <t>5412138403311</t>
  </si>
  <si>
    <t>CERVEZA TRIPLE Bot 330ml ST.FEUILLIEN</t>
  </si>
  <si>
    <t>22692</t>
  </si>
  <si>
    <t>4002631026714</t>
  </si>
  <si>
    <t>CERVEZA LATA HELLES 500ml KARLSBRAU</t>
  </si>
  <si>
    <t>22693</t>
  </si>
  <si>
    <t>4002631026721</t>
  </si>
  <si>
    <t>CERVEZA LATA KELLERBIER 500ml KARLSBRAU</t>
  </si>
  <si>
    <t>22602</t>
  </si>
  <si>
    <t>4002631023799</t>
  </si>
  <si>
    <t>CERVEZA LATA LAGER 500ml KARLSBRAU</t>
  </si>
  <si>
    <t>22603</t>
  </si>
  <si>
    <t>4002631023805</t>
  </si>
  <si>
    <t>CERVEZA LATA URPILS 500ml KARLSBRAU</t>
  </si>
  <si>
    <t>22694</t>
  </si>
  <si>
    <t>4002631026769</t>
  </si>
  <si>
    <t>CERVEZA LATA WEIZEN 500ml KARLSBRAU</t>
  </si>
  <si>
    <t>24033</t>
  </si>
  <si>
    <t>8800010029808</t>
  </si>
  <si>
    <t>PACK IPA 2un HOBGOBLIN + VASO OFICIAL</t>
  </si>
  <si>
    <t>37527</t>
  </si>
  <si>
    <t>4004591137745</t>
  </si>
  <si>
    <t>CERVEZA 3un MIX C/JARRA 1Lts KAISERDOM</t>
  </si>
  <si>
    <t>37528</t>
  </si>
  <si>
    <t>4004591020177</t>
  </si>
  <si>
    <t>CERVEZA Bot 500ml HEFE-WEIBBIER KAISERDOM</t>
  </si>
  <si>
    <t>37529</t>
  </si>
  <si>
    <t>4004591030978</t>
  </si>
  <si>
    <t>CERVEZA Bot 500ml KELLERBIER KAISERDOM</t>
  </si>
  <si>
    <t>26257</t>
  </si>
  <si>
    <t>4004591037083</t>
  </si>
  <si>
    <t>CERVEZA Lata 250ml HEFE WEIBBIER KAISERDOM</t>
  </si>
  <si>
    <t>26258</t>
  </si>
  <si>
    <t>4004591037069</t>
  </si>
  <si>
    <t>CERVEZA Lata 250ml HELLES KAISERDOM</t>
  </si>
  <si>
    <t>26256</t>
  </si>
  <si>
    <t>4004591037090</t>
  </si>
  <si>
    <t>CERVEZA Lata 250ml KELLERBIER KAISERDOM</t>
  </si>
  <si>
    <t>37523</t>
  </si>
  <si>
    <t>4004591038738</t>
  </si>
  <si>
    <t>CERVEZA Lata 500ml LIMON S/ALCOHOL KAISERDOM</t>
  </si>
  <si>
    <t>26260</t>
  </si>
  <si>
    <t>4004591037021</t>
  </si>
  <si>
    <t>CERVEZA Lata 500ml PILSENER KAISERDOM</t>
  </si>
  <si>
    <t>30034</t>
  </si>
  <si>
    <t>41030806</t>
  </si>
  <si>
    <t>CERVEZA PILSENER 330ml FLENSBURGER</t>
  </si>
  <si>
    <t>30037</t>
  </si>
  <si>
    <t>41030837</t>
  </si>
  <si>
    <t>CERVEZA PILSENER 500ml FLENSBURGER</t>
  </si>
  <si>
    <t>30036</t>
  </si>
  <si>
    <t>41030882</t>
  </si>
  <si>
    <t>CERVEZA WEIZEN 330ml FLENSBURGER</t>
  </si>
  <si>
    <t>30038</t>
  </si>
  <si>
    <t>41030813</t>
  </si>
  <si>
    <t>CERVEZA WEIZEN 500ml FLENSBURGER</t>
  </si>
  <si>
    <t>39432</t>
  </si>
  <si>
    <t>4053400204444</t>
  </si>
  <si>
    <t>CERVEZA PILSEN Lata 500ml BERLINER</t>
  </si>
  <si>
    <t>24037</t>
  </si>
  <si>
    <t>8712000056858</t>
  </si>
  <si>
    <t>CERVEZA S/ALCOHOL Bot 330ml 6un HEINEKEN</t>
  </si>
  <si>
    <t>24036</t>
  </si>
  <si>
    <t>8712000056544</t>
  </si>
  <si>
    <t>CERVEZA S/ALCOHOL Bot 330ml HEINEKEN</t>
  </si>
  <si>
    <t>24035</t>
  </si>
  <si>
    <t>8712000056551</t>
  </si>
  <si>
    <t>CERVEZA S/ALCOHOL Lata 330ml 6un HOLLAND HEINEKEN</t>
  </si>
  <si>
    <t>24034</t>
  </si>
  <si>
    <t>8712000057039</t>
  </si>
  <si>
    <t>CERVEZA S/ALCOHOL Lata 330ml HOLLAND HEINEKEN</t>
  </si>
  <si>
    <t>7895</t>
  </si>
  <si>
    <t>5900535013801</t>
  </si>
  <si>
    <t>CERVEZA  S/ALCOHOL Lata 500ml EDELMEISTER</t>
  </si>
  <si>
    <t>11670</t>
  </si>
  <si>
    <t>8412598001673</t>
  </si>
  <si>
    <t>CERVEZA S/ALCOHOL Bot 250ml 24un ESTRELLA GALICIA</t>
  </si>
  <si>
    <t>11671</t>
  </si>
  <si>
    <t>8412598001666</t>
  </si>
  <si>
    <t>CERVEZA S/ALCOHOL Bot 250ml 6un ESTRELLA GALICIA</t>
  </si>
  <si>
    <t>9696</t>
  </si>
  <si>
    <t>8412598001659</t>
  </si>
  <si>
    <t>CERVEZA S/ALCOHOL Bot 250ml ESTRELLA GALICIA</t>
  </si>
  <si>
    <t>18194</t>
  </si>
  <si>
    <t>8411327731065</t>
  </si>
  <si>
    <t>CERVEZA S/ALCOHOL 250ml 06un MAHOU</t>
  </si>
  <si>
    <t>17887</t>
  </si>
  <si>
    <t>8411327132022</t>
  </si>
  <si>
    <t>CERVEZA S/ALCOHOL 250ml MAHOU</t>
  </si>
  <si>
    <t>18193</t>
  </si>
  <si>
    <t>8411327001724</t>
  </si>
  <si>
    <t>CERVEZA S/ALCOHOL Lata 330ml 12un MAHOU</t>
  </si>
  <si>
    <t>5057</t>
  </si>
  <si>
    <t>8411327722018</t>
  </si>
  <si>
    <t>CERVEZA S/ALCOHOL Lata 330ml MAHOU</t>
  </si>
  <si>
    <t>11737</t>
  </si>
  <si>
    <t>4053400283593</t>
  </si>
  <si>
    <t>CERVEZA CLASSIC Bot 660ml 12un CLAUSTHALER</t>
  </si>
  <si>
    <t>6195</t>
  </si>
  <si>
    <t>4053400183596</t>
  </si>
  <si>
    <t>CERVEZA CLASSIC Bot 660ml CLAUSTHALER</t>
  </si>
  <si>
    <t>11733</t>
  </si>
  <si>
    <t>4053400001562</t>
  </si>
  <si>
    <t>CERVEZA Lata 500ml 24un CLAUSTHALER</t>
  </si>
  <si>
    <t>6193</t>
  </si>
  <si>
    <t>4053400001579</t>
  </si>
  <si>
    <t>CERVEZA Lata 500ml CLAUSTHALER</t>
  </si>
  <si>
    <t>11736</t>
  </si>
  <si>
    <t>4053400168548</t>
  </si>
  <si>
    <t>CERVEZA LEMON Bot 330ml 24un CLAUSTHALER</t>
  </si>
  <si>
    <t>6196</t>
  </si>
  <si>
    <t>4053400268545</t>
  </si>
  <si>
    <t>CERVEZA LEMON Bot 330ml CLAUSTHALER</t>
  </si>
  <si>
    <t>8753</t>
  </si>
  <si>
    <t>07289547</t>
  </si>
  <si>
    <t>CERVEZA S/ALCOHOL Bot 355ML BUCKLER</t>
  </si>
  <si>
    <t>26271</t>
  </si>
  <si>
    <t>7792798010066</t>
  </si>
  <si>
    <t>CERVEZA S/ALCOHOL Bot 330ml 6un STELLA ARTOIS</t>
  </si>
  <si>
    <t>26270</t>
  </si>
  <si>
    <t>7792798010059</t>
  </si>
  <si>
    <t>CERVEZA S/ALCOHOL Bot 330ml STELLA ARTOIS</t>
  </si>
  <si>
    <t>11673</t>
  </si>
  <si>
    <t>8412598002427</t>
  </si>
  <si>
    <t>CERVEZA S/GLUTEN Bot 330ml 24un ESTRELLA GALICIA</t>
  </si>
  <si>
    <t>17762</t>
  </si>
  <si>
    <t>8412598004155</t>
  </si>
  <si>
    <t>CERVEZA S/GLUTEN Bot 330ml 4un ESTRELLA GALICIA</t>
  </si>
  <si>
    <t>9693</t>
  </si>
  <si>
    <t>8412598005893</t>
  </si>
  <si>
    <t>CERVEZA S/GLUTEN Bot 330ml ESTRELLA GALICIA</t>
  </si>
  <si>
    <t>18201</t>
  </si>
  <si>
    <t>8800010014057</t>
  </si>
  <si>
    <t>CERVEZA S/GLUTEN 330ml 24un ESTRELLAS MAHOU</t>
  </si>
  <si>
    <t>17886</t>
  </si>
  <si>
    <t>8411327001939</t>
  </si>
  <si>
    <t>CERVEZA S/GLUTEN 330ml ESTRELLAS MAHOU</t>
  </si>
  <si>
    <t>37484</t>
  </si>
  <si>
    <t>8411327000093</t>
  </si>
  <si>
    <t>CERVEZA 250ml 24und MIXTA MAHOU</t>
  </si>
  <si>
    <t>37483</t>
  </si>
  <si>
    <t>8411327132008</t>
  </si>
  <si>
    <t>CERVEZA 250ml MIXTA MAHOU</t>
  </si>
  <si>
    <t>36428</t>
  </si>
  <si>
    <t>7898962603222</t>
  </si>
  <si>
    <t>CERVEZA Bot 500ml IPA DRAGON LEUVEN</t>
  </si>
  <si>
    <t>36427</t>
  </si>
  <si>
    <t>7898962603055</t>
  </si>
  <si>
    <t>CERVEZA Bot 500ml IPA GOLDEN ALE KING LEUVEN</t>
  </si>
  <si>
    <t>36426</t>
  </si>
  <si>
    <t>7898962603116</t>
  </si>
  <si>
    <t>CERVEZA Bot 500ml PILSEN CELEBRATION LEUVEN</t>
  </si>
  <si>
    <t>36429</t>
  </si>
  <si>
    <t>7898962603079</t>
  </si>
  <si>
    <t>CERVEZA Bot 500ml RED ALE KNIGHT LEUVEN</t>
  </si>
  <si>
    <t>36430</t>
  </si>
  <si>
    <t>7898962603192</t>
  </si>
  <si>
    <t>CERVEZA Bot 500ml WEISSBIER ARCHER LEUVEN</t>
  </si>
  <si>
    <t>36431</t>
  </si>
  <si>
    <t>7898962603093</t>
  </si>
  <si>
    <t>CERVEZA Bot 500ml WITBIER THE WITCH LEUVEN</t>
  </si>
  <si>
    <t>36440</t>
  </si>
  <si>
    <t>0742832886864</t>
  </si>
  <si>
    <t>CERVEZA Bot 500ml APA SHORNSTEIN</t>
  </si>
  <si>
    <t>36441</t>
  </si>
  <si>
    <t>0040232728556</t>
  </si>
  <si>
    <t>CERVEZA Bot 500ml IMPERIAL STOUT SHORNSTEIN</t>
  </si>
  <si>
    <t>36438</t>
  </si>
  <si>
    <t>0040232728594</t>
  </si>
  <si>
    <t>CERVEZA Bot 500ml IPA PILSEN SHORNSTEIN</t>
  </si>
  <si>
    <t>36439</t>
  </si>
  <si>
    <t>0040232728549</t>
  </si>
  <si>
    <t>CERVEZA Bot 500ml IPA SHORNSTEIN</t>
  </si>
  <si>
    <t>36442</t>
  </si>
  <si>
    <t>0040232728532</t>
  </si>
  <si>
    <t>CERVEZA Bot 500ml WEISS SHORNSTEIN</t>
  </si>
  <si>
    <t>36443</t>
  </si>
  <si>
    <t>7908265500989</t>
  </si>
  <si>
    <t>CERVEZA Lata 350ml HOPPY LAGER UNICORN</t>
  </si>
  <si>
    <t>36445</t>
  </si>
  <si>
    <t>7898962706114</t>
  </si>
  <si>
    <t>CERVEZA Lata 473ml IPA UNICORN</t>
  </si>
  <si>
    <t>36449</t>
  </si>
  <si>
    <t>7898962706718</t>
  </si>
  <si>
    <t>CERVEZA Lata 473ml NEIPA UNICORN</t>
  </si>
  <si>
    <t>36447</t>
  </si>
  <si>
    <t>7898962706138</t>
  </si>
  <si>
    <t>CERVEZA Lata 473ml PALE ALE UNICORN</t>
  </si>
  <si>
    <t>36448</t>
  </si>
  <si>
    <t>7908265501849</t>
  </si>
  <si>
    <t>CERVEZA Lata 473ml SESSION IPA UNICORN</t>
  </si>
  <si>
    <t>36446</t>
  </si>
  <si>
    <t>7898962706077</t>
  </si>
  <si>
    <t>CERVEZA Lata 473ml WITBIER UNICORN</t>
  </si>
  <si>
    <t>36444</t>
  </si>
  <si>
    <t>7908265501641</t>
  </si>
  <si>
    <t>CERVEZA PREMIUM LAGER Lata 350ml UNICORN</t>
  </si>
  <si>
    <t>11566</t>
  </si>
  <si>
    <t>7893789309081</t>
  </si>
  <si>
    <t>CIGARRILLO ADVANCE GRUESA 10 MARLBORO 20</t>
  </si>
  <si>
    <t>9984</t>
  </si>
  <si>
    <t>78406827</t>
  </si>
  <si>
    <t>CIGARRILLO ADVANCE MARLBORO 9081</t>
  </si>
  <si>
    <t>21224</t>
  </si>
  <si>
    <t>7893789316997</t>
  </si>
  <si>
    <t>CIGARRILLO ARTESANAL GRUESA 10 MARLBORO 20</t>
  </si>
  <si>
    <t>21223</t>
  </si>
  <si>
    <t>78420847</t>
  </si>
  <si>
    <t>CIGARRILLO ARTESANAL MARLBORO 6997</t>
  </si>
  <si>
    <t>11567</t>
  </si>
  <si>
    <t>7893789309043</t>
  </si>
  <si>
    <t>CIGARRILLO BOX GRUESA 10 MARLBORO 20</t>
  </si>
  <si>
    <t>9982</t>
  </si>
  <si>
    <t>78406810</t>
  </si>
  <si>
    <t>CIGARRILLO BOX MARLBORO 9043</t>
  </si>
  <si>
    <t>12190</t>
  </si>
  <si>
    <t>78419186</t>
  </si>
  <si>
    <t>CIGARRILLO BLUE GRUESA 10 KENT 20</t>
  </si>
  <si>
    <t>4689</t>
  </si>
  <si>
    <t>CIGARRILLO BLUE KENT 9186</t>
  </si>
  <si>
    <t>22395</t>
  </si>
  <si>
    <t>CIGARRILLO IKON SWITCH 10 KENT 1523</t>
  </si>
  <si>
    <t>22396</t>
  </si>
  <si>
    <t>78421523</t>
  </si>
  <si>
    <t>CIGARRILLO IKON SWITCH GRUESA 10  KENT 10</t>
  </si>
  <si>
    <t>12192</t>
  </si>
  <si>
    <t>78409989</t>
  </si>
  <si>
    <t>CIGARRILLO SWITCH GRUESA 10 KENT 20</t>
  </si>
  <si>
    <t>4691</t>
  </si>
  <si>
    <t>CIGARRILLO SWITCH KENT 9989</t>
  </si>
  <si>
    <t>11713</t>
  </si>
  <si>
    <t>7840371000239</t>
  </si>
  <si>
    <t>CIGARRILLO GRUESA 10 BOX KENTUCKY 20</t>
  </si>
  <si>
    <t>11714</t>
  </si>
  <si>
    <t>7840371000673</t>
  </si>
  <si>
    <t>CIGARRILLO GRUESA 10 SOFT KENTUCKY 20</t>
  </si>
  <si>
    <t>22313</t>
  </si>
  <si>
    <t>7840371000611</t>
  </si>
  <si>
    <t>CIGARRILLO GRUESA 10 PREMIUN BLUE PALERMO 20</t>
  </si>
  <si>
    <t>34001</t>
  </si>
  <si>
    <t>7840371007375</t>
  </si>
  <si>
    <t>CIGARRILLO GRUESA 10 TRICK PALERMO 20</t>
  </si>
  <si>
    <t>34000</t>
  </si>
  <si>
    <t>7840371007382</t>
  </si>
  <si>
    <t>CIGARRILLO GRUESA 20 TRICK PALERMO 10</t>
  </si>
  <si>
    <t>22270</t>
  </si>
  <si>
    <t>78419322</t>
  </si>
  <si>
    <t>CIGARRILLO FRESH CAJ 11 CHESTERFIEL 1763</t>
  </si>
  <si>
    <t>22271</t>
  </si>
  <si>
    <t>7893789311763</t>
  </si>
  <si>
    <t>CIGARRILLO FRESH GRUESA 10 CHESTERFIEL 10</t>
  </si>
  <si>
    <t>22278</t>
  </si>
  <si>
    <t>78419315</t>
  </si>
  <si>
    <t>CIGARRILLO ORIGINAL CHESTERFIEL 1732</t>
  </si>
  <si>
    <t>9967</t>
  </si>
  <si>
    <t>78409002</t>
  </si>
  <si>
    <t>CIGARRILLO ORIGINAL CHESTERFIELD 6461</t>
  </si>
  <si>
    <t>22279</t>
  </si>
  <si>
    <t>7893789311732</t>
  </si>
  <si>
    <t>CIGARRILLO ORIGINAL GRUESA 10 CHESTERFIEL 10</t>
  </si>
  <si>
    <t>11565</t>
  </si>
  <si>
    <t>7893789316461</t>
  </si>
  <si>
    <t>CIGARRILLO ORIGINAL GRUESA 10 CHESTERFIELD 20</t>
  </si>
  <si>
    <t>22268</t>
  </si>
  <si>
    <t>78419339</t>
  </si>
  <si>
    <t>CIGARRILLO REMIX CHESTERFIEL 1855</t>
  </si>
  <si>
    <t>9999</t>
  </si>
  <si>
    <t>78413658</t>
  </si>
  <si>
    <t>CIGARRILLO REMIX CHESTERFIELD 9821</t>
  </si>
  <si>
    <t>22269</t>
  </si>
  <si>
    <t>7893789311855</t>
  </si>
  <si>
    <t>CIGARRILLO REMIX GRUESA 10 CHESTERFIEL 10</t>
  </si>
  <si>
    <t>13964</t>
  </si>
  <si>
    <t>7893789309821</t>
  </si>
  <si>
    <t>CIGARRILLO REMIX GRUESA 10 CHESTERFIELD 20</t>
  </si>
  <si>
    <t>22263</t>
  </si>
  <si>
    <t>78422001</t>
  </si>
  <si>
    <t>CIGARRILLO CRUSH GRUESA 10 LUCKY STRIKE</t>
  </si>
  <si>
    <t>22261</t>
  </si>
  <si>
    <t>78422018</t>
  </si>
  <si>
    <t>CIGARRILLO CRUSH GRUESA 10 LUCKY STRIKE 20</t>
  </si>
  <si>
    <t>22262</t>
  </si>
  <si>
    <t>CIGARRILLO CRUSH LUCKY STRIKE 2001</t>
  </si>
  <si>
    <t>22260</t>
  </si>
  <si>
    <t>CIGARRILLO CRUSH LUCKY STRIKE 2018</t>
  </si>
  <si>
    <t>22259</t>
  </si>
  <si>
    <t>78419803</t>
  </si>
  <si>
    <t>CIGARRILLO RED GRUESA 10 LUCKY STRIKE 20</t>
  </si>
  <si>
    <t>22258</t>
  </si>
  <si>
    <t>CIGARRILLO RED LUCKY STRIKE 9803</t>
  </si>
  <si>
    <t>12195</t>
  </si>
  <si>
    <t>78421974</t>
  </si>
  <si>
    <t>CIGARRILLO SWITCH GRUESA 10 LUCKY STRIKE</t>
  </si>
  <si>
    <t>22908</t>
  </si>
  <si>
    <t>78422117</t>
  </si>
  <si>
    <t>CIGARRILLO SWITCH GRUESA 10 LUCKY STRIKE 10</t>
  </si>
  <si>
    <t>4694</t>
  </si>
  <si>
    <t>CIGARRILLO SWITCH LUCKY STRIKE 1974</t>
  </si>
  <si>
    <t>4692</t>
  </si>
  <si>
    <t>CIGARRILLO SWITCH LUCKY STRIKE 2117</t>
  </si>
  <si>
    <t>12196</t>
  </si>
  <si>
    <t>78421998</t>
  </si>
  <si>
    <t>CIGARRILLO WILD GRUESA 10 LUCKY STRIKE 20</t>
  </si>
  <si>
    <t>22397</t>
  </si>
  <si>
    <t>78421981</t>
  </si>
  <si>
    <t>CIGARRILLO WILD GRUESA 10 LUCKY STRIKE10</t>
  </si>
  <si>
    <t>4693</t>
  </si>
  <si>
    <t>CIGARRILLO WILD LUCKY STRIKE 1981</t>
  </si>
  <si>
    <t>9427</t>
  </si>
  <si>
    <t>CIGARRILLO WILD LUCKY STRIKE 1998</t>
  </si>
  <si>
    <t>22277</t>
  </si>
  <si>
    <t>7893789311213</t>
  </si>
  <si>
    <t>CIGARRILLO RED BOX GRUESA 10 MARLBORO 10</t>
  </si>
  <si>
    <t>22276</t>
  </si>
  <si>
    <t>78406834</t>
  </si>
  <si>
    <t>CIGARRILLO RED BOX MARLBORO 1213</t>
  </si>
  <si>
    <t>12191</t>
  </si>
  <si>
    <t>78409620</t>
  </si>
  <si>
    <t>CIGARRILLO BLUE8 GRUESA 20 KENT 10</t>
  </si>
  <si>
    <t>4688</t>
  </si>
  <si>
    <t>CIGARRILLO BLUE8 KENT 9620</t>
  </si>
  <si>
    <t>11573</t>
  </si>
  <si>
    <t>CIGARRILLO SWITCH GRUESA 10PAQ KENT</t>
  </si>
  <si>
    <t>12193</t>
  </si>
  <si>
    <t>78410138</t>
  </si>
  <si>
    <t>CIGARRILLO SWITCH SPARK GRUESA 20 KENT 10</t>
  </si>
  <si>
    <t>4690</t>
  </si>
  <si>
    <t>CIGARRILLO SWITCH SPARK KENT 0138</t>
  </si>
  <si>
    <t>11715</t>
  </si>
  <si>
    <t>7840371000918</t>
  </si>
  <si>
    <t>CIGARRILLO GRUESA 20 BOX KENTUCKY 10</t>
  </si>
  <si>
    <t>22317</t>
  </si>
  <si>
    <t>7840371007290</t>
  </si>
  <si>
    <t>CIGARRILLO GRUESA 10 DUO PALERMO 20</t>
  </si>
  <si>
    <t>22312</t>
  </si>
  <si>
    <t>7840371000321</t>
  </si>
  <si>
    <t>CIGARRILLO GRUESA 10 PLM 3 PALERMO 20</t>
  </si>
  <si>
    <t>22310</t>
  </si>
  <si>
    <t>7840371001014</t>
  </si>
  <si>
    <t>CIGARRILLO GRUESA 10 PREMIUN MENTHOL PALERMO 20</t>
  </si>
  <si>
    <t>22318</t>
  </si>
  <si>
    <t>7840371000475</t>
  </si>
  <si>
    <t>CIGARRILLO GRUESA 10 RED PALERMO 20</t>
  </si>
  <si>
    <t>22314</t>
  </si>
  <si>
    <t>7840371007306</t>
  </si>
  <si>
    <t>CIGARRILLO GRUESA 20 DUO PALERMO 10</t>
  </si>
  <si>
    <t>22309</t>
  </si>
  <si>
    <t>7840371000635</t>
  </si>
  <si>
    <t>CIGARRILLO GRUESA 20 PREMIUN BLUE PALERMO 10</t>
  </si>
  <si>
    <t>22319</t>
  </si>
  <si>
    <t>7840371001274</t>
  </si>
  <si>
    <t>CIGARRILLO GRUESA 20 PREMIUN MENTHOL PALERMO 10</t>
  </si>
  <si>
    <t>22645</t>
  </si>
  <si>
    <t>3057068137251</t>
  </si>
  <si>
    <t>CAJA DE FILTERTIPS PREMIUM 25un OCB</t>
  </si>
  <si>
    <t>22641</t>
  </si>
  <si>
    <t>3057067251255</t>
  </si>
  <si>
    <t>CAJA DE PAPELILLO ORGANICO 1.1/4 25un OCB</t>
  </si>
  <si>
    <t>22642</t>
  </si>
  <si>
    <t>357067253501</t>
  </si>
  <si>
    <t>CAJA DE PAPELILLO ORGANICO SLIM 50un OCB</t>
  </si>
  <si>
    <t>22636</t>
  </si>
  <si>
    <t>3057067101253</t>
  </si>
  <si>
    <t>CAJA DE PAPELILLO PREMIUM 1.1/4 25un OCB</t>
  </si>
  <si>
    <t>22637</t>
  </si>
  <si>
    <t>3057067404255</t>
  </si>
  <si>
    <t>CAJA DE PAPELILLO ULTIMATE 1.1/4 25un OCB</t>
  </si>
  <si>
    <t>22638</t>
  </si>
  <si>
    <t>3057067406501</t>
  </si>
  <si>
    <t>CAJA DE PAPELILLO ULTIMATE SLIM 50un OCB</t>
  </si>
  <si>
    <t>22643</t>
  </si>
  <si>
    <t>3057067311256</t>
  </si>
  <si>
    <t>CAJA DE PAPELILLO VIRGIN 1.1/4 25un OCB</t>
  </si>
  <si>
    <t>22644</t>
  </si>
  <si>
    <t>3057067309505</t>
  </si>
  <si>
    <t>CAJA DE PAPELILLO VIRGIN SLIM 50un OCB</t>
  </si>
  <si>
    <t>22639</t>
  </si>
  <si>
    <t>3057067139256</t>
  </si>
  <si>
    <t>CAJA DE PAPELILLO XPERT 1.1/4 25un OCB</t>
  </si>
  <si>
    <t>22640</t>
  </si>
  <si>
    <t>3057067199502</t>
  </si>
  <si>
    <t>CAJA DE PAPELILLO XPERT SLIM 50un OCB</t>
  </si>
  <si>
    <t>22484</t>
  </si>
  <si>
    <t>30104082</t>
  </si>
  <si>
    <t>FILTERTIPS PREMIUM OCB</t>
  </si>
  <si>
    <t>22480</t>
  </si>
  <si>
    <t>30087859</t>
  </si>
  <si>
    <t>PAPELILLO ORGANICO 1.1/4 OCB</t>
  </si>
  <si>
    <t>22481</t>
  </si>
  <si>
    <t>30087866</t>
  </si>
  <si>
    <t>PAPELILLO ORGANICO SLIM OCB</t>
  </si>
  <si>
    <t>22476</t>
  </si>
  <si>
    <t>30119550</t>
  </si>
  <si>
    <t>PAPELILLO ULTIMATE 1.1/4 OCB</t>
  </si>
  <si>
    <t>22477</t>
  </si>
  <si>
    <t>30119567</t>
  </si>
  <si>
    <t>PAPELILLO ULTIMATE SLIM OCB</t>
  </si>
  <si>
    <t>22482</t>
  </si>
  <si>
    <t>30104907</t>
  </si>
  <si>
    <t>PAPELILLO VIRGIN 1.1/4 OCB</t>
  </si>
  <si>
    <t>22483</t>
  </si>
  <si>
    <t>30104891</t>
  </si>
  <si>
    <t>PAPELILLO VIRGIN SLIM OCB</t>
  </si>
  <si>
    <t>22478</t>
  </si>
  <si>
    <t>30068926</t>
  </si>
  <si>
    <t>PAPELILLO XPERT 1.1/4 OCB</t>
  </si>
  <si>
    <t>22479</t>
  </si>
  <si>
    <t>30074866</t>
  </si>
  <si>
    <t>PAPELILLO XPERT SLIM OCB</t>
  </si>
  <si>
    <t>22485</t>
  </si>
  <si>
    <t>8800010024681</t>
  </si>
  <si>
    <t>VAPE HIGH GT SURTIDO MASKING</t>
  </si>
  <si>
    <t>22646</t>
  </si>
  <si>
    <t>644536226826</t>
  </si>
  <si>
    <t>CAJA DE PAPELILLO WRAP FRENCH VANILLA 25un BLUNT</t>
  </si>
  <si>
    <t>22647</t>
  </si>
  <si>
    <t>644536226420</t>
  </si>
  <si>
    <t>CAJA DE PAPELILLO WRAP WATERMELON 25un BLUNT</t>
  </si>
  <si>
    <t>22491</t>
  </si>
  <si>
    <t>644536226215</t>
  </si>
  <si>
    <t>PAPELILLO WRAP BLUEBERRY BLUNT</t>
  </si>
  <si>
    <t>22486</t>
  </si>
  <si>
    <t>644536226819</t>
  </si>
  <si>
    <t>PAPELILLO WRAP FRENCH VANILLA BLUNT</t>
  </si>
  <si>
    <t>22487</t>
  </si>
  <si>
    <t>644536227519</t>
  </si>
  <si>
    <t>PAPELILLO WRAP GIN &amp; JUICE BLUNT</t>
  </si>
  <si>
    <t>22488</t>
  </si>
  <si>
    <t>644536226017</t>
  </si>
  <si>
    <t>PAPELILLO WRAP STRAWBERRY KIWI BLUNT</t>
  </si>
  <si>
    <t>22489</t>
  </si>
  <si>
    <t>644536226413</t>
  </si>
  <si>
    <t>PAPELILLO WRAP WATERMELON BLUNT</t>
  </si>
  <si>
    <t>22678</t>
  </si>
  <si>
    <t>5300600000004</t>
  </si>
  <si>
    <t>VAPE LADY PEN BUBBLE ICE 50mg 1.5 DINNER</t>
  </si>
  <si>
    <t>22679</t>
  </si>
  <si>
    <t>5300400000000</t>
  </si>
  <si>
    <t>VAPE LADY PEN CITRUS ICE 50mg 1.5 DINNER</t>
  </si>
  <si>
    <t>22681</t>
  </si>
  <si>
    <t>5301200000005</t>
  </si>
  <si>
    <t>VAPE LADY PEN FRUIT MIX 50mg 1.5 DINNER</t>
  </si>
  <si>
    <t>22682</t>
  </si>
  <si>
    <t>5301100000008</t>
  </si>
  <si>
    <t>VAPE LADY PEN LEM SH ICE 50mg 1.5 DINNER</t>
  </si>
  <si>
    <t>22686</t>
  </si>
  <si>
    <t>5300800000008</t>
  </si>
  <si>
    <t>VAPE LADY PEN STRAWB ICE 50mg 1.5 DINNER</t>
  </si>
  <si>
    <t>22688</t>
  </si>
  <si>
    <t>5301000000001</t>
  </si>
  <si>
    <t>VAPE LADY PEN STRAWB MAC 50mg 1.5 DINNER</t>
  </si>
  <si>
    <t>22881</t>
  </si>
  <si>
    <t>5431800000007</t>
  </si>
  <si>
    <t>VAPE IRIS DISP 600p APPLE ICE 50mg VOOM</t>
  </si>
  <si>
    <t>22882</t>
  </si>
  <si>
    <t>5431400000009</t>
  </si>
  <si>
    <t>VAPE IRIS DISP 600p ENERGY 50mg VOOM</t>
  </si>
  <si>
    <t>22883</t>
  </si>
  <si>
    <t>5432200000004</t>
  </si>
  <si>
    <t>VAPE IRIS DISP 600p GRAPE ICE 50mg VOOM</t>
  </si>
  <si>
    <t>22886</t>
  </si>
  <si>
    <t>5431900000004</t>
  </si>
  <si>
    <t>VAPE IRIS DISP 600p MINT 50mg VOOM</t>
  </si>
  <si>
    <t>22892</t>
  </si>
  <si>
    <t>5432500000005</t>
  </si>
  <si>
    <t>VAPE IRIS DISP 600p STRAW BANA 50mg VOOM</t>
  </si>
  <si>
    <t>23562</t>
  </si>
  <si>
    <t>7848002670011</t>
  </si>
  <si>
    <t>CIGARRILLO ELECTRONICO GRAPE ICE ZEN</t>
  </si>
  <si>
    <t>23565</t>
  </si>
  <si>
    <t>7848002670042</t>
  </si>
  <si>
    <t>CIGARRILLO ELECTRONICO JUICE PEACH ICE ZEN</t>
  </si>
  <si>
    <t>23566</t>
  </si>
  <si>
    <t>7848002670059</t>
  </si>
  <si>
    <t>CIGARRILLO ELECTRONICO MINT ICE ZEN</t>
  </si>
  <si>
    <t>23564</t>
  </si>
  <si>
    <t>7848002670035</t>
  </si>
  <si>
    <t>CIGARRILLO ELECTRONICO PINE APPLE ICE ZEN</t>
  </si>
  <si>
    <t>23563</t>
  </si>
  <si>
    <t>7848002670028</t>
  </si>
  <si>
    <t>CIGARRILO ELECTRONICO MANGO ICE ZEN</t>
  </si>
  <si>
    <t>27826</t>
  </si>
  <si>
    <t>78416406</t>
  </si>
  <si>
    <t>ESENCIA P/VAPE BLUEBERRY TABACO 50gr ZOMO</t>
  </si>
  <si>
    <t>27835</t>
  </si>
  <si>
    <t>7841881017717</t>
  </si>
  <si>
    <t>ESENCIA P/VAPE CARBON COCO WOOD 1Kg ZOMO</t>
  </si>
  <si>
    <t>27827</t>
  </si>
  <si>
    <t>78415379</t>
  </si>
  <si>
    <t>ESENCIA P/VAPE GRAPE TABACO 50gr ZOMO</t>
  </si>
  <si>
    <t>27828</t>
  </si>
  <si>
    <t>78417694</t>
  </si>
  <si>
    <t>ESENCIA P/VAPE IBIZA SENSATIONS 50gr ZOMO</t>
  </si>
  <si>
    <t>27829</t>
  </si>
  <si>
    <t>78420809</t>
  </si>
  <si>
    <t>ESENCIA P/VAPE LARANJA PEACH 50gr ZOMO</t>
  </si>
  <si>
    <t>27830</t>
  </si>
  <si>
    <t>78415713</t>
  </si>
  <si>
    <t>ESENCIA P/VAPE MANGO TABACO 50gr ZOMO</t>
  </si>
  <si>
    <t>27831</t>
  </si>
  <si>
    <t>78411234</t>
  </si>
  <si>
    <t>ESENCIA P/VAPE MINT TABACO 50gr ZOMO</t>
  </si>
  <si>
    <t>27832</t>
  </si>
  <si>
    <t>78411517</t>
  </si>
  <si>
    <t>ESENCIA P/VAPE PASSION WITH MINT 50gr ZOMO</t>
  </si>
  <si>
    <t>27833</t>
  </si>
  <si>
    <t>78415768</t>
  </si>
  <si>
    <t>ESENCIA P/VAPE STRAWBERRY TABACO 50gr ZOMO</t>
  </si>
  <si>
    <t>27834</t>
  </si>
  <si>
    <t>78421790</t>
  </si>
  <si>
    <t>ESENCIA P/VAPE TUTTI FRUTI 50gr ZOMO</t>
  </si>
  <si>
    <t>27836</t>
  </si>
  <si>
    <t>78418530</t>
  </si>
  <si>
    <t>PAPEL NATURAL MINI C/50un ZOMO</t>
  </si>
  <si>
    <t>27837</t>
  </si>
  <si>
    <t>78420274</t>
  </si>
  <si>
    <t>PAPEL NATURAL PERFECT C/33un ZOMO</t>
  </si>
  <si>
    <t>27814</t>
  </si>
  <si>
    <t>7841881020014</t>
  </si>
  <si>
    <t>VAPE GRAPE ICE 800PUFF 2ml ZOMO</t>
  </si>
  <si>
    <t>27815</t>
  </si>
  <si>
    <t>7841881020021</t>
  </si>
  <si>
    <t>VAPE GUM MINT 800PUFF 2ml ZOMO</t>
  </si>
  <si>
    <t>27816</t>
  </si>
  <si>
    <t>7841881020250</t>
  </si>
  <si>
    <t>VAPE MANGO ICE 1500PUFF 5ml ZOMO</t>
  </si>
  <si>
    <t>27817</t>
  </si>
  <si>
    <t>7841881020045</t>
  </si>
  <si>
    <t>VAPE MANGO ICE 800PUFF 2ml ZOMO</t>
  </si>
  <si>
    <t>27818</t>
  </si>
  <si>
    <t>7841881020274</t>
  </si>
  <si>
    <t>VAPE MINT 1500PUFF 5ml ZOMO</t>
  </si>
  <si>
    <t>27819</t>
  </si>
  <si>
    <t>7841881020113</t>
  </si>
  <si>
    <t>VAPE PASSION MIX ICE 800PUFF 2ml ZOMO</t>
  </si>
  <si>
    <t>27820</t>
  </si>
  <si>
    <t>7841881026474</t>
  </si>
  <si>
    <t>VAPE PEACH CRUNCH 1500PUFF 5ml ZOMO</t>
  </si>
  <si>
    <t>27821</t>
  </si>
  <si>
    <t>7841881020311</t>
  </si>
  <si>
    <t>VAPE PINEAPPLE ICE 1500PUFF 5ml ZOMO</t>
  </si>
  <si>
    <t>27822</t>
  </si>
  <si>
    <t>7841881020120</t>
  </si>
  <si>
    <t>VAPE PINEAPPLE ICE 800PUFF 2ml ZOMO</t>
  </si>
  <si>
    <t>27823</t>
  </si>
  <si>
    <t>7841881020144</t>
  </si>
  <si>
    <t>VAPE POME ICE 800PUFF 2ml ZOMO</t>
  </si>
  <si>
    <t>27824</t>
  </si>
  <si>
    <t>7841881019995</t>
  </si>
  <si>
    <t>VAPE STRAWBERRY CREAM 800PUFF 2ml ZOMO</t>
  </si>
  <si>
    <t>27825</t>
  </si>
  <si>
    <t>7841881020052</t>
  </si>
  <si>
    <t>VAPE TABACO 800PUFF 2ml ZOMO</t>
  </si>
  <si>
    <t>32011</t>
  </si>
  <si>
    <t>8800010057047</t>
  </si>
  <si>
    <t>BOTELLA RETORNABLE COCA COLA 1Lts</t>
  </si>
  <si>
    <t>19866</t>
  </si>
  <si>
    <t>8800010017485</t>
  </si>
  <si>
    <t>BOTELLA RETORNABLE COCA COLA 2Lts</t>
  </si>
  <si>
    <t>19867</t>
  </si>
  <si>
    <t>8800010017492</t>
  </si>
  <si>
    <t>CAJA PLASTICA RETORNABLE PARESA</t>
  </si>
  <si>
    <t>25950</t>
  </si>
  <si>
    <t>7840058000316</t>
  </si>
  <si>
    <t>GASEOSA RETORNABLE 1Lts COCA COLA</t>
  </si>
  <si>
    <t>8269</t>
  </si>
  <si>
    <t>7840058000477</t>
  </si>
  <si>
    <t>GASEOSA RETORNABLE COLA 2Lts  COCA COLA</t>
  </si>
  <si>
    <t>8270</t>
  </si>
  <si>
    <t>7840058003638</t>
  </si>
  <si>
    <t>GASEOSA RETORNABLE COLA ZERO 2Lts COCA COLA</t>
  </si>
  <si>
    <t>25954</t>
  </si>
  <si>
    <t>7840058003720</t>
  </si>
  <si>
    <t>GASEOSA RETORNABLE GUARANA 1Lts FANTA</t>
  </si>
  <si>
    <t>8274</t>
  </si>
  <si>
    <t>7840058003133</t>
  </si>
  <si>
    <t>GASEOSA RETORNABLE GUARANA 2Lts FANTA</t>
  </si>
  <si>
    <t>25951</t>
  </si>
  <si>
    <t>7840058000323</t>
  </si>
  <si>
    <t>GASEOSA RETORNABLE 1Lts SPRITE</t>
  </si>
  <si>
    <t>8271</t>
  </si>
  <si>
    <t>7840058000484</t>
  </si>
  <si>
    <t>GASEOSA RETORNABLE 2Lts SPRITE</t>
  </si>
  <si>
    <t>25952</t>
  </si>
  <si>
    <t>7840058000330</t>
  </si>
  <si>
    <t>GASEOSA RETORNABLE NARANJA 1Lts FANTA</t>
  </si>
  <si>
    <t>8272</t>
  </si>
  <si>
    <t>7840058000491</t>
  </si>
  <si>
    <t>GASEOSA RETORNABLE NARANJA 2Lts FANTA</t>
  </si>
  <si>
    <t>25953</t>
  </si>
  <si>
    <t>7840058003744</t>
  </si>
  <si>
    <t>GASEOSA RETORNABLE 1Lts PIÑA FANTA</t>
  </si>
  <si>
    <t>8275</t>
  </si>
  <si>
    <t>7840058003669</t>
  </si>
  <si>
    <t>GASEOSA RETORNABLE PIÑA FANTA 2Lts</t>
  </si>
  <si>
    <t>40779</t>
  </si>
  <si>
    <t>8800010083299</t>
  </si>
  <si>
    <t>VASO PROMO RETORNABLE COCA COLA</t>
  </si>
  <si>
    <t>8750</t>
  </si>
  <si>
    <t>7840058001061</t>
  </si>
  <si>
    <t>GASEOSA CITRUS 2Lts SCHWEPPES</t>
  </si>
  <si>
    <t>8306</t>
  </si>
  <si>
    <t>7840058001436</t>
  </si>
  <si>
    <t>GASEOSA CITRUS 500ml SCHWEPPES</t>
  </si>
  <si>
    <t>9829</t>
  </si>
  <si>
    <t>7840235000603</t>
  </si>
  <si>
    <t>GASEOSA COLA 2Lts NIKO</t>
  </si>
  <si>
    <t>9826</t>
  </si>
  <si>
    <t>7840235000566</t>
  </si>
  <si>
    <t>GASEOSA COLA 330ml NIKO</t>
  </si>
  <si>
    <t>24218</t>
  </si>
  <si>
    <t>7840235003246</t>
  </si>
  <si>
    <t>GASEOSA COLA 3Lts NIKO</t>
  </si>
  <si>
    <t>24557</t>
  </si>
  <si>
    <t>7840235002379</t>
  </si>
  <si>
    <t>GASEOSA COLA 2Lts DE LA COSTA</t>
  </si>
  <si>
    <t>24562</t>
  </si>
  <si>
    <t>7840235002256</t>
  </si>
  <si>
    <t>GASEOSA COLA 330ml DE LA COSTA</t>
  </si>
  <si>
    <t>24566</t>
  </si>
  <si>
    <t>7840235003277</t>
  </si>
  <si>
    <t>GASEOSA COLA 3Lts DE LA COSTA</t>
  </si>
  <si>
    <t>17027</t>
  </si>
  <si>
    <t>7840058007988</t>
  </si>
  <si>
    <t>GASEOSA 6UNI 250ml COCA COLA</t>
  </si>
  <si>
    <t>8731</t>
  </si>
  <si>
    <t>7840058000675</t>
  </si>
  <si>
    <t>GASEOSA COLA 1,5Lts COCA COLA</t>
  </si>
  <si>
    <t>8730</t>
  </si>
  <si>
    <t>7840058006509</t>
  </si>
  <si>
    <t>GASEOSA COLA 1Lts COCA COLA</t>
  </si>
  <si>
    <t>8733</t>
  </si>
  <si>
    <t>7840058008084</t>
  </si>
  <si>
    <t>GASEOSA COLA 2Lts COCA COLA</t>
  </si>
  <si>
    <t>8276</t>
  </si>
  <si>
    <t>7840058008565</t>
  </si>
  <si>
    <t>GASEOSA COLA 3Lts COCA COLA</t>
  </si>
  <si>
    <t>8719</t>
  </si>
  <si>
    <t>7840058000019</t>
  </si>
  <si>
    <t>GASEOSA COLA 500ml COCA COLA.</t>
  </si>
  <si>
    <t>28540</t>
  </si>
  <si>
    <t>7790895644764</t>
  </si>
  <si>
    <t>GASEOSA COLA Lata 310ml 6un COCA COLA</t>
  </si>
  <si>
    <t>13328</t>
  </si>
  <si>
    <t>7790895002748</t>
  </si>
  <si>
    <t>GASEOSA COLA Lata 310ml COCA COLA</t>
  </si>
  <si>
    <t>8732</t>
  </si>
  <si>
    <t>7840058002549</t>
  </si>
  <si>
    <t>GASEOSA COLA S/AZUCAR 1,5Lts COCA COLA</t>
  </si>
  <si>
    <t>13970</t>
  </si>
  <si>
    <t>7840058007537</t>
  </si>
  <si>
    <t>GASEOSA COLA S/AZUCAR 3Lts COCA COLA</t>
  </si>
  <si>
    <t>34607</t>
  </si>
  <si>
    <t>7840058009456</t>
  </si>
  <si>
    <t>GASEOSA RED/AZUCAR 1lts 4UND COCA COLA</t>
  </si>
  <si>
    <t>34608</t>
  </si>
  <si>
    <t>7840058009593</t>
  </si>
  <si>
    <t>GASEOSA S/AZUCAR 1lts 4UND COCA COLA</t>
  </si>
  <si>
    <t>8705</t>
  </si>
  <si>
    <t>78412637</t>
  </si>
  <si>
    <t>GASEOSA COLA 250ml PULP</t>
  </si>
  <si>
    <t>36856</t>
  </si>
  <si>
    <t>7898295300317</t>
  </si>
  <si>
    <t>GASEOSA COLA 3Lts CONTI</t>
  </si>
  <si>
    <t>36720</t>
  </si>
  <si>
    <t>7840028206489</t>
  </si>
  <si>
    <t>GASEOSA COLA 1LT PEPSI</t>
  </si>
  <si>
    <t>31614</t>
  </si>
  <si>
    <t>7840028205567</t>
  </si>
  <si>
    <t>GASEOSA COLA 250ml PEPSI</t>
  </si>
  <si>
    <t>4925</t>
  </si>
  <si>
    <t>7840028202092</t>
  </si>
  <si>
    <t>GASEOSA COLA 2Lts PEPSI</t>
  </si>
  <si>
    <t>4926</t>
  </si>
  <si>
    <t>7840028203983</t>
  </si>
  <si>
    <t>GASEOSA COLA 3Lts PEPSI</t>
  </si>
  <si>
    <t>4924</t>
  </si>
  <si>
    <t>7840028202078</t>
  </si>
  <si>
    <t>GASEOSA COLA 500ml PEPSI</t>
  </si>
  <si>
    <t>35112</t>
  </si>
  <si>
    <t>7840028205550</t>
  </si>
  <si>
    <t>GASEOSA COLA BLACK 250ml PEPSI</t>
  </si>
  <si>
    <t>23526</t>
  </si>
  <si>
    <t>7840028205246</t>
  </si>
  <si>
    <t>GASEOSA COLA BLACK 2Lts PEPSI</t>
  </si>
  <si>
    <t>23524</t>
  </si>
  <si>
    <t>7840028205260</t>
  </si>
  <si>
    <t>GASEOSA COLA BLACK 500ml PEPSI</t>
  </si>
  <si>
    <t>3481</t>
  </si>
  <si>
    <t>7840138000229</t>
  </si>
  <si>
    <t>GASEOSA COLA 1Lts PIRI</t>
  </si>
  <si>
    <t>3474</t>
  </si>
  <si>
    <t>7840138000045</t>
  </si>
  <si>
    <t>GASEOSA COLA 2Lts PIRI</t>
  </si>
  <si>
    <t>3489</t>
  </si>
  <si>
    <t>7840138000052</t>
  </si>
  <si>
    <t>GASEOSA COLA 330ml PIRI</t>
  </si>
  <si>
    <t>9837</t>
  </si>
  <si>
    <t>7840235002485</t>
  </si>
  <si>
    <t>GASEOSA COLA ZERO 2Lts NIKO</t>
  </si>
  <si>
    <t>17031</t>
  </si>
  <si>
    <t>7790895640841</t>
  </si>
  <si>
    <t>GASEOSA COLA S/AZUCAR Lata 310ml COCA COLA</t>
  </si>
  <si>
    <t>17072</t>
  </si>
  <si>
    <t>7790895644771</t>
  </si>
  <si>
    <t>GASEOSA COLA S/AZUCAR Lata 6UN 310ml COCA COLA</t>
  </si>
  <si>
    <t>8734</t>
  </si>
  <si>
    <t>7840058004086</t>
  </si>
  <si>
    <t>GASEOSA COLA ZERO 2Lts COCA COLA</t>
  </si>
  <si>
    <t>8720</t>
  </si>
  <si>
    <t>7840058002532</t>
  </si>
  <si>
    <t>GASEOSA COLA ZERO 500ml COCA COLA</t>
  </si>
  <si>
    <t>17028</t>
  </si>
  <si>
    <t>7840058008053</t>
  </si>
  <si>
    <t>GASEOSA S/AZUCAR 6UNI 250ml COCA COLA</t>
  </si>
  <si>
    <t>5697</t>
  </si>
  <si>
    <t>7840894000976</t>
  </si>
  <si>
    <t>GASEOSA COLA 2Lts ISAAC</t>
  </si>
  <si>
    <t>5708</t>
  </si>
  <si>
    <t>7840894000952</t>
  </si>
  <si>
    <t>GASEOSA COLA 330ml ISAAC</t>
  </si>
  <si>
    <t>5703</t>
  </si>
  <si>
    <t>7840894001157</t>
  </si>
  <si>
    <t>GASEOSA UVA 2Lts ISAAC</t>
  </si>
  <si>
    <t>34437</t>
  </si>
  <si>
    <t>7840894001133</t>
  </si>
  <si>
    <t>GASEOSA UVA 330ml ISAAC</t>
  </si>
  <si>
    <t>8726</t>
  </si>
  <si>
    <t>7840058001757</t>
  </si>
  <si>
    <t>GASEOSA MANDARINA 500ml FANTA</t>
  </si>
  <si>
    <t>22805</t>
  </si>
  <si>
    <t>7840058009760</t>
  </si>
  <si>
    <t>GASEOSA MISTERIO 6un 250ml FANTA.</t>
  </si>
  <si>
    <t>9832</t>
  </si>
  <si>
    <t>7840235000634</t>
  </si>
  <si>
    <t>GASEOSA GUARANA 2Lts NIKO</t>
  </si>
  <si>
    <t>9828</t>
  </si>
  <si>
    <t>7840235000597</t>
  </si>
  <si>
    <t>GASEOSA GUARANA 330ml NIKO</t>
  </si>
  <si>
    <t>24219</t>
  </si>
  <si>
    <t>7840235003253</t>
  </si>
  <si>
    <t>GASEOSA GUARANA 3Lts NIKO</t>
  </si>
  <si>
    <t>24558</t>
  </si>
  <si>
    <t>7840235002355</t>
  </si>
  <si>
    <t>GASEOSA GUARANA 2Lts DE LA COSTA</t>
  </si>
  <si>
    <t>24563</t>
  </si>
  <si>
    <t>7840235002232</t>
  </si>
  <si>
    <t>GASEOSA GUARANA 330ml DE LA COSTA</t>
  </si>
  <si>
    <t>24567</t>
  </si>
  <si>
    <t>7840235003284</t>
  </si>
  <si>
    <t>GASEOSA GUARANA 3Lts DE LA COSTA</t>
  </si>
  <si>
    <t>22806</t>
  </si>
  <si>
    <t>7840058008510</t>
  </si>
  <si>
    <t>GASEOSA 6un 250ML GUARANA FANTA</t>
  </si>
  <si>
    <t>8743</t>
  </si>
  <si>
    <t>7840058004673</t>
  </si>
  <si>
    <t>GASEOSA GUARANA 2Lts FANTA</t>
  </si>
  <si>
    <t>8279</t>
  </si>
  <si>
    <t>7840058005489</t>
  </si>
  <si>
    <t>GASEOSA GUARANA 3Lts FANTA</t>
  </si>
  <si>
    <t>8724</t>
  </si>
  <si>
    <t>7840058003089</t>
  </si>
  <si>
    <t>GASEOSA GUARANA 500ml FANTA</t>
  </si>
  <si>
    <t>11636</t>
  </si>
  <si>
    <t>7840779002989</t>
  </si>
  <si>
    <t>GASEOSA GUARANA 1Lts PULP</t>
  </si>
  <si>
    <t>4488</t>
  </si>
  <si>
    <t>78412019</t>
  </si>
  <si>
    <t>GASEOSA GUARANA 250ml PULP</t>
  </si>
  <si>
    <t>4496</t>
  </si>
  <si>
    <t>7840779002835</t>
  </si>
  <si>
    <t>GASEOSA GUARANA 2Lts PULP</t>
  </si>
  <si>
    <t>36858</t>
  </si>
  <si>
    <t>7898295300256</t>
  </si>
  <si>
    <t>GASEOSA GUARANA 2Lts CONTI</t>
  </si>
  <si>
    <t>36721</t>
  </si>
  <si>
    <t>7840028206496</t>
  </si>
  <si>
    <t>GASEOSA GUARANA 1LT MIRINDA</t>
  </si>
  <si>
    <t>31615</t>
  </si>
  <si>
    <t>7840028205574</t>
  </si>
  <si>
    <t>GASEOSA GUARANA 250ml MIRINDA</t>
  </si>
  <si>
    <t>4933</t>
  </si>
  <si>
    <t>7840028202146</t>
  </si>
  <si>
    <t>GASEOSA GUARANA 2Lts MIRINDA</t>
  </si>
  <si>
    <t>4934</t>
  </si>
  <si>
    <t>7840028203990</t>
  </si>
  <si>
    <t>GASEOSA GUARANA 3Lts MIRINDA</t>
  </si>
  <si>
    <t>3482</t>
  </si>
  <si>
    <t>7840138000236</t>
  </si>
  <si>
    <t>GASEOSA GUARANA 1Lts PIRI</t>
  </si>
  <si>
    <t>3475</t>
  </si>
  <si>
    <t>7840138000069</t>
  </si>
  <si>
    <t>GASEOSA GUARANA 2Lts PIRI</t>
  </si>
  <si>
    <t>3490</t>
  </si>
  <si>
    <t>7840138000076</t>
  </si>
  <si>
    <t>GASEOSA GUARANA 330ml PIRI</t>
  </si>
  <si>
    <t>11384</t>
  </si>
  <si>
    <t>7891991001342</t>
  </si>
  <si>
    <t>GASEOSA GUARANA 2Lts ANTARCTICA</t>
  </si>
  <si>
    <t>11382</t>
  </si>
  <si>
    <t>7891991000826</t>
  </si>
  <si>
    <t>GASEOSA GUARANA 350ml ANTARCTICA</t>
  </si>
  <si>
    <t>13969</t>
  </si>
  <si>
    <t>7840058002952</t>
  </si>
  <si>
    <t>GASEOSA GUARANA 2Lts CRUSH</t>
  </si>
  <si>
    <t>4498</t>
  </si>
  <si>
    <t>7840779002866</t>
  </si>
  <si>
    <t>GASEOSA GUARANA FREE 2Lts PULP</t>
  </si>
  <si>
    <t>4936</t>
  </si>
  <si>
    <t>7840028202573</t>
  </si>
  <si>
    <t>GASEOSA GUARANA FREE 2Lts MIRINDA</t>
  </si>
  <si>
    <t>4935</t>
  </si>
  <si>
    <t>7840028202597</t>
  </si>
  <si>
    <t>GASEOSA GUARANA FREE 500ml MIRINDA</t>
  </si>
  <si>
    <t>5698</t>
  </si>
  <si>
    <t>7840894001003</t>
  </si>
  <si>
    <t>GASEOSA GUARANA 2Lts ISAAC</t>
  </si>
  <si>
    <t>5709</t>
  </si>
  <si>
    <t>7840894000983</t>
  </si>
  <si>
    <t>GASEOSA GUARANA 330ml ISAAC</t>
  </si>
  <si>
    <t>11385</t>
  </si>
  <si>
    <t>7891991014007</t>
  </si>
  <si>
    <t>GASEOSA GUARANA ZERO 2Lts ANTARCTICA</t>
  </si>
  <si>
    <t>11383</t>
  </si>
  <si>
    <t>7891991013512</t>
  </si>
  <si>
    <t>GASEOSA GUARANA ZERO 350ml ANTARCTICA</t>
  </si>
  <si>
    <t>23382</t>
  </si>
  <si>
    <t>7840235003802</t>
  </si>
  <si>
    <t>GASEOSA LATA COLA ZERO 269ml 6un NIKO</t>
  </si>
  <si>
    <t>23163</t>
  </si>
  <si>
    <t>7840235003741</t>
  </si>
  <si>
    <t>GASEOSA LATA COLA ZERO 269ml NIKO</t>
  </si>
  <si>
    <t>23383</t>
  </si>
  <si>
    <t>7840235003819</t>
  </si>
  <si>
    <t>GASEOSA LATA COLA 269ml 6un DE LA COSTA.</t>
  </si>
  <si>
    <t>23165</t>
  </si>
  <si>
    <t>7840235003727</t>
  </si>
  <si>
    <t>GASEOSA LATA COLA 269ml DE LA COSTA</t>
  </si>
  <si>
    <t>23384</t>
  </si>
  <si>
    <t>7840235003826</t>
  </si>
  <si>
    <t>GASEOSA LATA GUARANA 269ml 6un DE LA COSTA.</t>
  </si>
  <si>
    <t>23167</t>
  </si>
  <si>
    <t>7840235003734</t>
  </si>
  <si>
    <t>GASEOSA LATA GUARANA 269ml DE LA COSTA</t>
  </si>
  <si>
    <t>8735</t>
  </si>
  <si>
    <t>7840058006615</t>
  </si>
  <si>
    <t>GASEOSA S/AZUCAR LIMON 2Lts SPRITE</t>
  </si>
  <si>
    <t>8721</t>
  </si>
  <si>
    <t>7840058006608</t>
  </si>
  <si>
    <t>GASEOSA S/AZUCAR LIMON 500ml SPRITE</t>
  </si>
  <si>
    <t>5699</t>
  </si>
  <si>
    <t>7840894001065</t>
  </si>
  <si>
    <t>GASEOSA LIMON 2Lts ISAAC</t>
  </si>
  <si>
    <t>5710</t>
  </si>
  <si>
    <t>7840894001041</t>
  </si>
  <si>
    <t>GASEOSA LIMON 330ml ISAAC</t>
  </si>
  <si>
    <t>9833</t>
  </si>
  <si>
    <t>7840235000733</t>
  </si>
  <si>
    <t>GASEOSA LIMA LIMON 2Lts NIKO</t>
  </si>
  <si>
    <t>24561</t>
  </si>
  <si>
    <t>7840235002386</t>
  </si>
  <si>
    <t>GASEOSA LIMON 2Lts DE LA COSTA</t>
  </si>
  <si>
    <t>41575</t>
  </si>
  <si>
    <t>7840058000088</t>
  </si>
  <si>
    <t>GASEOSA LIMON 2Lts SPRITE</t>
  </si>
  <si>
    <t>8277</t>
  </si>
  <si>
    <t>7840058006622</t>
  </si>
  <si>
    <t>GASEOSA LIMON 3Lts SPRITE</t>
  </si>
  <si>
    <t>41574</t>
  </si>
  <si>
    <t>7840058000071</t>
  </si>
  <si>
    <t>GASEOSA LIMON 500ml SPRITE</t>
  </si>
  <si>
    <t>17030</t>
  </si>
  <si>
    <t>7840058008008</t>
  </si>
  <si>
    <t>GASEOSA LIMON 6UN 250ml SPRITE</t>
  </si>
  <si>
    <t>37742</t>
  </si>
  <si>
    <t>7840058009807</t>
  </si>
  <si>
    <t>GASEOSA LIMON 4un 1Lts SPRITE</t>
  </si>
  <si>
    <t>9831</t>
  </si>
  <si>
    <t>7840235000627</t>
  </si>
  <si>
    <t>GASEOSA NARANJA 2Lts NIKO</t>
  </si>
  <si>
    <t>9827</t>
  </si>
  <si>
    <t>7840235000580</t>
  </si>
  <si>
    <t>GASEOSA NARANJA 330ml NIKO</t>
  </si>
  <si>
    <t>35904</t>
  </si>
  <si>
    <t>7840235003260</t>
  </si>
  <si>
    <t>GASEOSA NARANJA 3Lts NIKO</t>
  </si>
  <si>
    <t>24560</t>
  </si>
  <si>
    <t>7840235002362</t>
  </si>
  <si>
    <t>GASEOSA NARANJA 2Lts DE LA COSTA</t>
  </si>
  <si>
    <t>24565</t>
  </si>
  <si>
    <t>7840235002249</t>
  </si>
  <si>
    <t>GASEOSA NARANJA 330ml DE LA COSTA</t>
  </si>
  <si>
    <t>8739</t>
  </si>
  <si>
    <t>7840058000057</t>
  </si>
  <si>
    <t>GASEOSA NARANJA 2Lts FANTA</t>
  </si>
  <si>
    <t>8278</t>
  </si>
  <si>
    <t>7840058005472</t>
  </si>
  <si>
    <t>GASEOSA NARANJA 3Lts FANTA</t>
  </si>
  <si>
    <t>8722</t>
  </si>
  <si>
    <t>7840058000040</t>
  </si>
  <si>
    <t>GASEOSA NARANJA 500ml FANTA</t>
  </si>
  <si>
    <t>17029</t>
  </si>
  <si>
    <t>7840058007995</t>
  </si>
  <si>
    <t>GASEOSA NARANJA 6UN 250ml FANTA</t>
  </si>
  <si>
    <t>4499</t>
  </si>
  <si>
    <t>7840779002972</t>
  </si>
  <si>
    <t>GASEOSA NARANJA 1Lts PULP</t>
  </si>
  <si>
    <t>4486</t>
  </si>
  <si>
    <t>78412002</t>
  </si>
  <si>
    <t>GASEOSA NARANJA 250ml PULP</t>
  </si>
  <si>
    <t>4494</t>
  </si>
  <si>
    <t>7840779001050</t>
  </si>
  <si>
    <t>GASEOSA NARANJA 2Lts PULP</t>
  </si>
  <si>
    <t>20238</t>
  </si>
  <si>
    <t>7840779009193</t>
  </si>
  <si>
    <t>GASEOSA NARANJA 500ml PULP</t>
  </si>
  <si>
    <t>36857</t>
  </si>
  <si>
    <t>7898295300355</t>
  </si>
  <si>
    <t>GASEOSA NARANJA 2Lts CONTI</t>
  </si>
  <si>
    <t>4938</t>
  </si>
  <si>
    <t>7840028202245</t>
  </si>
  <si>
    <t>GASEOSA NARANJA 2Lts MIRINDA</t>
  </si>
  <si>
    <t>4939</t>
  </si>
  <si>
    <t>7840028204003</t>
  </si>
  <si>
    <t>GASEOSA NARANJA 3Lts MIRINDA</t>
  </si>
  <si>
    <t>4937</t>
  </si>
  <si>
    <t>7840028202221</t>
  </si>
  <si>
    <t>GASEOSA NARANJA 500ml MIRINDA</t>
  </si>
  <si>
    <t>3483</t>
  </si>
  <si>
    <t>7840138000250</t>
  </si>
  <si>
    <t>GASEOSA NARANJA 1Lts PIRI</t>
  </si>
  <si>
    <t>3476</t>
  </si>
  <si>
    <t>7840138000106</t>
  </si>
  <si>
    <t>GASEOSA NARANJA 2Lts  PIRI</t>
  </si>
  <si>
    <t>3491</t>
  </si>
  <si>
    <t>7840138000113</t>
  </si>
  <si>
    <t>GASEOSA NARANJA 330ml PIRI</t>
  </si>
  <si>
    <t>37741</t>
  </si>
  <si>
    <t>7840058009791</t>
  </si>
  <si>
    <t>GASEOSA NARANJA 4un 1Lts FANTA</t>
  </si>
  <si>
    <t>11431</t>
  </si>
  <si>
    <t>7840058003010</t>
  </si>
  <si>
    <t>GASEOSA NARANJA 2Lts CRUSH</t>
  </si>
  <si>
    <t>4497</t>
  </si>
  <si>
    <t>7840779002644</t>
  </si>
  <si>
    <t>GASEOSA NARANJA FREE 2Lts PULP</t>
  </si>
  <si>
    <t>5700</t>
  </si>
  <si>
    <t>7840894001034</t>
  </si>
  <si>
    <t>GASEOSA NARANJA 2Lts ISAAC</t>
  </si>
  <si>
    <t>5711</t>
  </si>
  <si>
    <t>7840894001010</t>
  </si>
  <si>
    <t>GASEOSA NARANJA 330ml ISAAC</t>
  </si>
  <si>
    <t>9835</t>
  </si>
  <si>
    <t>7840235000764</t>
  </si>
  <si>
    <t>GASEOSA PIÑA 2Lts NIKO</t>
  </si>
  <si>
    <t>9834</t>
  </si>
  <si>
    <t>7840235000757</t>
  </si>
  <si>
    <t>GASEOSA PIÑA 330ml NIKO</t>
  </si>
  <si>
    <t>24220</t>
  </si>
  <si>
    <t>7840235003529</t>
  </si>
  <si>
    <t>GASEOSA PIÑA 3Lts NIKO</t>
  </si>
  <si>
    <t>24559</t>
  </si>
  <si>
    <t>7840235002393</t>
  </si>
  <si>
    <t>GASEOSA PIÑA 2Lts DE LA COSTA</t>
  </si>
  <si>
    <t>24564</t>
  </si>
  <si>
    <t>7840235002270</t>
  </si>
  <si>
    <t>GASEOSA PIÑA 330ml DE LA COSTA</t>
  </si>
  <si>
    <t>8746</t>
  </si>
  <si>
    <t>7840058004697</t>
  </si>
  <si>
    <t>GASEOSA PIÑA 2Lts FANTA</t>
  </si>
  <si>
    <t>8727</t>
  </si>
  <si>
    <t>7840058003690</t>
  </si>
  <si>
    <t>GASEOSA PIÑA 500ml FANTA</t>
  </si>
  <si>
    <t>3484</t>
  </si>
  <si>
    <t>7840138000267</t>
  </si>
  <si>
    <t>GASEOSA PIÑA 1Lts PIRI</t>
  </si>
  <si>
    <t>3477</t>
  </si>
  <si>
    <t>7840138000151</t>
  </si>
  <si>
    <t>GASEOSA PIÑA 2Lts PIRI</t>
  </si>
  <si>
    <t>3492</t>
  </si>
  <si>
    <t>7840138000168</t>
  </si>
  <si>
    <t>GASEOSA PIÑA 330ml PIRI</t>
  </si>
  <si>
    <t>11432</t>
  </si>
  <si>
    <t>7840058002938</t>
  </si>
  <si>
    <t>GASEOSA PIÑA 2Lts CRUSH</t>
  </si>
  <si>
    <t>5701</t>
  </si>
  <si>
    <t>7840894001096</t>
  </si>
  <si>
    <t>GASEOSA PIÑA 2Lts ISAAC</t>
  </si>
  <si>
    <t>5712</t>
  </si>
  <si>
    <t>7840894001072</t>
  </si>
  <si>
    <t>GASEOSA PIÑA 330ml ISAAC</t>
  </si>
  <si>
    <t>27657</t>
  </si>
  <si>
    <t>7840058008787</t>
  </si>
  <si>
    <t>GASEOSA POMELO 2Lts FANTA</t>
  </si>
  <si>
    <t>27656</t>
  </si>
  <si>
    <t>7840058008763</t>
  </si>
  <si>
    <t>GASEOSA POMELO 500ml FANTA</t>
  </si>
  <si>
    <t>4500</t>
  </si>
  <si>
    <t>7840779002996</t>
  </si>
  <si>
    <t>GASEOSA POMELO 1Lts PULP</t>
  </si>
  <si>
    <t>4487</t>
  </si>
  <si>
    <t>78412026</t>
  </si>
  <si>
    <t>GASEOSA POMELO 250ml PULP</t>
  </si>
  <si>
    <t>4495</t>
  </si>
  <si>
    <t>7840779002057</t>
  </si>
  <si>
    <t>GASEOSA POMELO 2Lts PULP</t>
  </si>
  <si>
    <t>3485</t>
  </si>
  <si>
    <t>7840138000243</t>
  </si>
  <si>
    <t>GASEOSA POMELO 1Lts PIRI</t>
  </si>
  <si>
    <t>3478</t>
  </si>
  <si>
    <t>7840138000083</t>
  </si>
  <si>
    <t>GASEOSA POMELO 2Lts PIRI</t>
  </si>
  <si>
    <t>3493</t>
  </si>
  <si>
    <t>7840138000090</t>
  </si>
  <si>
    <t>GASEOSA POMELO 330ml PIRI</t>
  </si>
  <si>
    <t>31616</t>
  </si>
  <si>
    <t>7840028205581</t>
  </si>
  <si>
    <t>GASEOSA POMELO 250ml PASO DE LOS TOROS</t>
  </si>
  <si>
    <t>4945</t>
  </si>
  <si>
    <t>7840028202443</t>
  </si>
  <si>
    <t>GASEOSA POMELO 2Lts PASO DE LOS TOROS</t>
  </si>
  <si>
    <t>11430</t>
  </si>
  <si>
    <t>7840058002945</t>
  </si>
  <si>
    <t>GASEOSA POMELO 2Lts CRUSH</t>
  </si>
  <si>
    <t>4948</t>
  </si>
  <si>
    <t>7840028203174</t>
  </si>
  <si>
    <t>GASEOSA POMELO FREE 2Lts PASO DE LOS TOROS</t>
  </si>
  <si>
    <t>4947</t>
  </si>
  <si>
    <t>7840028203198</t>
  </si>
  <si>
    <t>GASEOSA POMELO FREE 500ml  PASO DE LOS TOROS</t>
  </si>
  <si>
    <t>35903</t>
  </si>
  <si>
    <t>7840235001983</t>
  </si>
  <si>
    <t>GASEOSA DURAZNO 2Lts NIKO</t>
  </si>
  <si>
    <t>23763</t>
  </si>
  <si>
    <t>7840235003154</t>
  </si>
  <si>
    <t>HIELO 12 Kg FRESCUBO</t>
  </si>
  <si>
    <t>23764</t>
  </si>
  <si>
    <t>7840235003161</t>
  </si>
  <si>
    <t>HIELO 25 Kg FRESCUBO</t>
  </si>
  <si>
    <t>23762</t>
  </si>
  <si>
    <t>7840235003147</t>
  </si>
  <si>
    <t>HIELO 3 Kg FRESCUBO</t>
  </si>
  <si>
    <t>16478</t>
  </si>
  <si>
    <t>7896000559265</t>
  </si>
  <si>
    <t>JUGO CONCENTRADO GUAYABA 500ml MAGUARY</t>
  </si>
  <si>
    <t>16479</t>
  </si>
  <si>
    <t>7896000555359</t>
  </si>
  <si>
    <t>JUGO CONCENTRADO MBURUCUYA 500ml MAGUARY</t>
  </si>
  <si>
    <t>15385</t>
  </si>
  <si>
    <t>7896000550064</t>
  </si>
  <si>
    <t>JUGO CONCENTRADO NARANJA 500ml MAGUARY.</t>
  </si>
  <si>
    <t>16480</t>
  </si>
  <si>
    <t>7896000557056</t>
  </si>
  <si>
    <t>JUGO CONCENTRADO PIÑA 500ml MAGUARY</t>
  </si>
  <si>
    <t>15386</t>
  </si>
  <si>
    <t>7896000556066</t>
  </si>
  <si>
    <t>JUGO CONCENTRADO UVA 500ml MAGUARY</t>
  </si>
  <si>
    <t>8301</t>
  </si>
  <si>
    <t>7840058004178</t>
  </si>
  <si>
    <t>JUGO NARANJA LIGHT 1Lts FRUGOS</t>
  </si>
  <si>
    <t>8709</t>
  </si>
  <si>
    <t>7840188010223</t>
  </si>
  <si>
    <t>JUGO DURAZNO LIGHT 1Lts WATTS</t>
  </si>
  <si>
    <t>19930</t>
  </si>
  <si>
    <t>7840188011039</t>
  </si>
  <si>
    <t>JUGO DURAZNO LIGHT 200ml 6un WATTS</t>
  </si>
  <si>
    <t>8815</t>
  </si>
  <si>
    <t>7840188010230</t>
  </si>
  <si>
    <t>JUGO DURAZNO LIGHT 200ml WATTS</t>
  </si>
  <si>
    <t>4513</t>
  </si>
  <si>
    <t>7840188010803</t>
  </si>
  <si>
    <t>JUGO MANZANA LIGHT 1Lts WATTS</t>
  </si>
  <si>
    <t>4512</t>
  </si>
  <si>
    <t>7840188000064</t>
  </si>
  <si>
    <t>JUGO NARANJA LIGHT 1Lts WATTS</t>
  </si>
  <si>
    <t>41203</t>
  </si>
  <si>
    <t>7802575220530</t>
  </si>
  <si>
    <t>JUGO DURAZNO 190ml VIVO</t>
  </si>
  <si>
    <t>41204</t>
  </si>
  <si>
    <t>7802575220516</t>
  </si>
  <si>
    <t>JUGO MANZANA 190ml VIVO</t>
  </si>
  <si>
    <t>41202</t>
  </si>
  <si>
    <t>7802575220493</t>
  </si>
  <si>
    <t>JUGO NARANJA 190ml VIVO</t>
  </si>
  <si>
    <t>15382</t>
  </si>
  <si>
    <t>7896000595645</t>
  </si>
  <si>
    <t>JUGO MANZANA LIFE 1Lts MAGUARY</t>
  </si>
  <si>
    <t>15383</t>
  </si>
  <si>
    <t>7896000595614</t>
  </si>
  <si>
    <t>JUGO NARANJA LIFE 1Lts MAGUARY</t>
  </si>
  <si>
    <t>15384</t>
  </si>
  <si>
    <t>7896000595638</t>
  </si>
  <si>
    <t>JUGO PIÑA LIFE 1Lts MAGUARY</t>
  </si>
  <si>
    <t>8754</t>
  </si>
  <si>
    <t>7840058008978</t>
  </si>
  <si>
    <t>JUGO DURAZNO 1Lts FRUGOS</t>
  </si>
  <si>
    <t>19924</t>
  </si>
  <si>
    <t>7840058009005</t>
  </si>
  <si>
    <t>JUGO DURAZNO 200ml 6un FRUGOS.</t>
  </si>
  <si>
    <t>8751</t>
  </si>
  <si>
    <t>7840058008992</t>
  </si>
  <si>
    <t>JUGO DURAZNO 200ml FRUGOS</t>
  </si>
  <si>
    <t>8757</t>
  </si>
  <si>
    <t>7840058009012</t>
  </si>
  <si>
    <t>JUGO DURAZNO RC 1,5Lts FRUGOS</t>
  </si>
  <si>
    <t>33127</t>
  </si>
  <si>
    <t>7840058009135</t>
  </si>
  <si>
    <t>JUGO FRUTILLA/MANGO 1Lts FRUGOS DEL VALLE</t>
  </si>
  <si>
    <t>34920</t>
  </si>
  <si>
    <t>7840058009340</t>
  </si>
  <si>
    <t>JUGO FRUTILLA/MANGO 200ml 6un FRUGOS DEL VALLE</t>
  </si>
  <si>
    <t>33126</t>
  </si>
  <si>
    <t>7840058009326</t>
  </si>
  <si>
    <t>JUGO FRUTILLA/MANGO 200ml FRUGOS DEL VALLE</t>
  </si>
  <si>
    <t>8300</t>
  </si>
  <si>
    <t>7840058009036</t>
  </si>
  <si>
    <t>JUGO MANZANA 1Lts FRUGOS</t>
  </si>
  <si>
    <t>19925</t>
  </si>
  <si>
    <t>7840058009067</t>
  </si>
  <si>
    <t>JUGO MANZANA 200ml 6un FRUGOS.</t>
  </si>
  <si>
    <t>8299</t>
  </si>
  <si>
    <t>7840058009050</t>
  </si>
  <si>
    <t>JUGO MANZANA 200ml FRUGOS.</t>
  </si>
  <si>
    <t>8298</t>
  </si>
  <si>
    <t>7840058009098</t>
  </si>
  <si>
    <t>JUGO NARANJA 1Lts FRUGOS</t>
  </si>
  <si>
    <t>19926</t>
  </si>
  <si>
    <t>7840058009128</t>
  </si>
  <si>
    <t>JUGO NARANJA 200ml 6un FRUGOS.</t>
  </si>
  <si>
    <t>8297</t>
  </si>
  <si>
    <t>7840058009111</t>
  </si>
  <si>
    <t>JUGO NARANJA 200ml FRUGOS.</t>
  </si>
  <si>
    <t>8758</t>
  </si>
  <si>
    <t>7840058009074</t>
  </si>
  <si>
    <t>JUGO NARANJA RC 1,5Lts FRUGOS</t>
  </si>
  <si>
    <t>8707</t>
  </si>
  <si>
    <t>7840188000040</t>
  </si>
  <si>
    <t>JUGO DURAZNO 1Lts WATTS</t>
  </si>
  <si>
    <t>19928</t>
  </si>
  <si>
    <t>7840188010988</t>
  </si>
  <si>
    <t>JUGO DURAZNO 200ml 6un WATTS</t>
  </si>
  <si>
    <t>8708</t>
  </si>
  <si>
    <t>7840188000118</t>
  </si>
  <si>
    <t>JUGO DURAZNO 200ml WATTS</t>
  </si>
  <si>
    <t>8713</t>
  </si>
  <si>
    <t>7840779007007</t>
  </si>
  <si>
    <t>JUGO FRUTOS ROJOS 1Lts WATTS</t>
  </si>
  <si>
    <t>4511</t>
  </si>
  <si>
    <t>7840188000033</t>
  </si>
  <si>
    <t>JUGO MANZANA 1Lts WATTS</t>
  </si>
  <si>
    <t>19929</t>
  </si>
  <si>
    <t>7840188010964</t>
  </si>
  <si>
    <t>JUGO MANZANA 200ml 6un WATTS</t>
  </si>
  <si>
    <t>4508</t>
  </si>
  <si>
    <t>7840188000101</t>
  </si>
  <si>
    <t>JUGO MANZANA 200ml WATTS</t>
  </si>
  <si>
    <t>4509</t>
  </si>
  <si>
    <t>7840779008301</t>
  </si>
  <si>
    <t>JUGO NARANJA 1,5Lts WATTS</t>
  </si>
  <si>
    <t>4510</t>
  </si>
  <si>
    <t>7840188000019</t>
  </si>
  <si>
    <t>JUGO NARANJA 1Lts WATTS</t>
  </si>
  <si>
    <t>19927</t>
  </si>
  <si>
    <t>7840188010971</t>
  </si>
  <si>
    <t>JUGO NARANJA 200ml 6un WATTS</t>
  </si>
  <si>
    <t>4507</t>
  </si>
  <si>
    <t>7840188000088</t>
  </si>
  <si>
    <t>JUGO NARANJA 200ml WATTS</t>
  </si>
  <si>
    <t>1697</t>
  </si>
  <si>
    <t>7896000594075</t>
  </si>
  <si>
    <t>JUGO DURAZNO 200ml MAGUARY</t>
  </si>
  <si>
    <t>1811</t>
  </si>
  <si>
    <t>7896000594198</t>
  </si>
  <si>
    <t>JUGO FRUTILLA 1Lts MAGUARY</t>
  </si>
  <si>
    <t>1699</t>
  </si>
  <si>
    <t>7896000530264</t>
  </si>
  <si>
    <t>JUGO GUAYABA 1Lts MAGUARY</t>
  </si>
  <si>
    <t>1812</t>
  </si>
  <si>
    <t>7896000593702</t>
  </si>
  <si>
    <t>JUGO MANZANA 1Lts MAGUARY</t>
  </si>
  <si>
    <t>1701</t>
  </si>
  <si>
    <t>7896000594051</t>
  </si>
  <si>
    <t>JUGO MANZANA 200ml MAGUARY</t>
  </si>
  <si>
    <t>1702</t>
  </si>
  <si>
    <t>7896000530363</t>
  </si>
  <si>
    <t>JUGO MBURUCUYA 1Lts MAGUARY</t>
  </si>
  <si>
    <t>1703</t>
  </si>
  <si>
    <t>7896000530066</t>
  </si>
  <si>
    <t>JUGO NARANJA 1Lts MAGUARY</t>
  </si>
  <si>
    <t>1704</t>
  </si>
  <si>
    <t>7896000594044</t>
  </si>
  <si>
    <t>JUGO NARANJA 200ml MAGUARY</t>
  </si>
  <si>
    <t>1705</t>
  </si>
  <si>
    <t>7896000530325</t>
  </si>
  <si>
    <t>JUGO UVA 1Lts MAGUARY</t>
  </si>
  <si>
    <t>1706</t>
  </si>
  <si>
    <t>7896000594099</t>
  </si>
  <si>
    <t>JUGO UVA 200ml MAGUARY</t>
  </si>
  <si>
    <t>40077</t>
  </si>
  <si>
    <t>7898215157113</t>
  </si>
  <si>
    <t>LECHE ALMENDRA CHOCOLATE 1Lts ALMOND BREEZE</t>
  </si>
  <si>
    <t>40078</t>
  </si>
  <si>
    <t>7898215157106</t>
  </si>
  <si>
    <t>LECHE ALMENDRA ORIGINAL 1Lts ALMOND BREEZE</t>
  </si>
  <si>
    <t>9808</t>
  </si>
  <si>
    <t>41570068274</t>
  </si>
  <si>
    <t>LECHE ALMENDRA ORIGINAL 946ml ALMOND BREEZE</t>
  </si>
  <si>
    <t>36031</t>
  </si>
  <si>
    <t>41570054185</t>
  </si>
  <si>
    <t>LECHE ALMENDRA S/AZU CHOCOLATE 946ml ALMOND BREEZE</t>
  </si>
  <si>
    <t>40079</t>
  </si>
  <si>
    <t>7898215157175</t>
  </si>
  <si>
    <t>LECHE ALMENDRA S/AZU ORIGINAL 1Lts ALMOND BREEZE</t>
  </si>
  <si>
    <t>36030</t>
  </si>
  <si>
    <t>41570054161</t>
  </si>
  <si>
    <t>LECHE ALMENDRA S/AZU VAINILLA 946ml ALMOND BREEZE</t>
  </si>
  <si>
    <t>40076</t>
  </si>
  <si>
    <t>7898215157120</t>
  </si>
  <si>
    <t>LECHE ALMENDRA VAINILLA 1Lts ALMOND BREEZE</t>
  </si>
  <si>
    <t>9809</t>
  </si>
  <si>
    <t>41570068366</t>
  </si>
  <si>
    <t>LECHE ALMENDRA VAINILLA 946ml ALMOND BREEZE</t>
  </si>
  <si>
    <t>8763</t>
  </si>
  <si>
    <t>7790895643828</t>
  </si>
  <si>
    <t>JUGO SOJA DURAZNO 1Lts ADES</t>
  </si>
  <si>
    <t>8305</t>
  </si>
  <si>
    <t>7790895643835</t>
  </si>
  <si>
    <t>JUGO SOJA MANZANA 1Lts ADES</t>
  </si>
  <si>
    <t>19921</t>
  </si>
  <si>
    <t>7790895644023</t>
  </si>
  <si>
    <t>JUGO SOJA MANZANA 200ml 6un ADES</t>
  </si>
  <si>
    <t>8303</t>
  </si>
  <si>
    <t>7790895643743</t>
  </si>
  <si>
    <t>JUGO SOJA MANZANA 200ml ADES</t>
  </si>
  <si>
    <t>8761</t>
  </si>
  <si>
    <t>7790895643866</t>
  </si>
  <si>
    <t>JUGO SOJA MULTIFRUTA 1Lts ADES</t>
  </si>
  <si>
    <t>8304</t>
  </si>
  <si>
    <t>7790895643842</t>
  </si>
  <si>
    <t>JUGO SOJA NARANJA 1Lts ADES</t>
  </si>
  <si>
    <t>19923</t>
  </si>
  <si>
    <t>7790895644047</t>
  </si>
  <si>
    <t>JUGO SOJA NARANJA 200ml 6un ADES</t>
  </si>
  <si>
    <t>8302</t>
  </si>
  <si>
    <t>7790895643750</t>
  </si>
  <si>
    <t>JUGO SOJA NARANJA 200ml ADES</t>
  </si>
  <si>
    <t>19922</t>
  </si>
  <si>
    <t>7790895644054</t>
  </si>
  <si>
    <t>JUGO SOJA TROPICAL 200ml 6un ADES</t>
  </si>
  <si>
    <t>11435</t>
  </si>
  <si>
    <t>7790895643767</t>
  </si>
  <si>
    <t>JUGO SOJA TROPICAL 200ml ADES</t>
  </si>
  <si>
    <t>15389</t>
  </si>
  <si>
    <t>7896000597120</t>
  </si>
  <si>
    <t>LECHE ALMENDRA CERO 1Lts NUTS</t>
  </si>
  <si>
    <t>15387</t>
  </si>
  <si>
    <t>7896000597106</t>
  </si>
  <si>
    <t>LECHE ALMENDRA ORIGINAL 1Lts NUTS</t>
  </si>
  <si>
    <t>41189</t>
  </si>
  <si>
    <t>7898994939719</t>
  </si>
  <si>
    <t>BEBIDA AVENA BARISTA 1Lts NUDE</t>
  </si>
  <si>
    <t>41187</t>
  </si>
  <si>
    <t>7898994939764</t>
  </si>
  <si>
    <t>BEBIDA AVENA S/GLÚTEN CALCIO 1Lts NUDE</t>
  </si>
  <si>
    <t>41190</t>
  </si>
  <si>
    <t>7898968764132</t>
  </si>
  <si>
    <t>BEBIDA AVENA S/GLUTEN FLOR DE SAL 1Lts NUDE</t>
  </si>
  <si>
    <t>41188</t>
  </si>
  <si>
    <t>7898994939726</t>
  </si>
  <si>
    <t>BEBIDA AVENA S/GLÚTEN ORGANICA 1Lts NUDE</t>
  </si>
  <si>
    <t>4777</t>
  </si>
  <si>
    <t>7622201702625</t>
  </si>
  <si>
    <t>JUGO POLVO ANANA 1Lts 7gr CLIGHT</t>
  </si>
  <si>
    <t>17736</t>
  </si>
  <si>
    <t>7622201702656</t>
  </si>
  <si>
    <t>JUGO POLVO LIMONADA 1Lts 7gr CLIGHT</t>
  </si>
  <si>
    <t>4776</t>
  </si>
  <si>
    <t>7622201704148</t>
  </si>
  <si>
    <t>JUGO POLVO MANDARINA 1Lts 7gr CLIGHT</t>
  </si>
  <si>
    <t>4779</t>
  </si>
  <si>
    <t>7622201703080</t>
  </si>
  <si>
    <t>JUGO POLVO MANZANA DELICIOSA 1Lts 7gr CLIGHT</t>
  </si>
  <si>
    <t>17740</t>
  </si>
  <si>
    <t>7622210696595</t>
  </si>
  <si>
    <t>JUGO POLVO MBURUCUYA 1Lts 8gr CLIGHT</t>
  </si>
  <si>
    <t>17739</t>
  </si>
  <si>
    <t>7622210696441</t>
  </si>
  <si>
    <t>JUGO POLVO MORANGO 1Lts 7gr CLIGHT</t>
  </si>
  <si>
    <t>4774</t>
  </si>
  <si>
    <t>7622201703110</t>
  </si>
  <si>
    <t>JUGO POLVO NARANJA 1Lts 7gr CLIGHT</t>
  </si>
  <si>
    <t>4775</t>
  </si>
  <si>
    <t>7622201703141</t>
  </si>
  <si>
    <t>JUGO POLVO NARANJA DULCE 1Lts 7,5gr CLIGHT</t>
  </si>
  <si>
    <t>4780</t>
  </si>
  <si>
    <t>7622201702717</t>
  </si>
  <si>
    <t>JUGO POLVO NARANJA DURAZNO 1Lts 7gr CLIGHT</t>
  </si>
  <si>
    <t>17741</t>
  </si>
  <si>
    <t>7622201703202</t>
  </si>
  <si>
    <t>JUGO POLVO PERA 1Lts 7gr CLIGHT</t>
  </si>
  <si>
    <t>17738</t>
  </si>
  <si>
    <t>7622201703233</t>
  </si>
  <si>
    <t>JUGO POLVO POMELO AMARILLO 1Lts 7gr CLIGHT</t>
  </si>
  <si>
    <t>17737</t>
  </si>
  <si>
    <t>7622201703172</t>
  </si>
  <si>
    <t>JUGO POLVO POMELO ROSADO 1Lts 7gr CLIGHT</t>
  </si>
  <si>
    <t>11443</t>
  </si>
  <si>
    <t>7622210696670</t>
  </si>
  <si>
    <t>JUGO POLVO UVA 1Lts 7gr CLIGHT</t>
  </si>
  <si>
    <t>41199</t>
  </si>
  <si>
    <t>7802200266032</t>
  </si>
  <si>
    <t>JUGO POLVO DURAZNO 1Lts 7gs VIVO,</t>
  </si>
  <si>
    <t>41200</t>
  </si>
  <si>
    <t>7802200266315</t>
  </si>
  <si>
    <t>JUGO POLVO FRUTOS ROJOS 1Lts 7gs VIVO</t>
  </si>
  <si>
    <t>41197</t>
  </si>
  <si>
    <t>7802200266506</t>
  </si>
  <si>
    <t>JUGO POLVO HERBAL LIMONADA JENGIBRE 1Lts 7gs VIVO,</t>
  </si>
  <si>
    <t>41201</t>
  </si>
  <si>
    <t>7802200267152</t>
  </si>
  <si>
    <t>JUGO POLVO HERBAL NARANJA ZANAHORIA 1Lts 7gs VIVO</t>
  </si>
  <si>
    <t>41198</t>
  </si>
  <si>
    <t>7802200266063</t>
  </si>
  <si>
    <t>JUGO POLVO MANZANA 1Lts 7gs VIVO,</t>
  </si>
  <si>
    <t>41196</t>
  </si>
  <si>
    <t>7802200266001</t>
  </si>
  <si>
    <t>JUGO POLVO NARANJA 1Lts 8gs VIVO,</t>
  </si>
  <si>
    <t>35736</t>
  </si>
  <si>
    <t>7841386000665</t>
  </si>
  <si>
    <t>CARTUCHERAS + JUGO 6un TANG</t>
  </si>
  <si>
    <t>30932</t>
  </si>
  <si>
    <t>7622210571755</t>
  </si>
  <si>
    <t>JUGO POLVO ABACAXI 18gr 1Lts TANG</t>
  </si>
  <si>
    <t>4771</t>
  </si>
  <si>
    <t>7622201756406</t>
  </si>
  <si>
    <t>JUGO POLVO DURAZNO 1Lts 25gr TANG</t>
  </si>
  <si>
    <t>30931</t>
  </si>
  <si>
    <t>7622210571601</t>
  </si>
  <si>
    <t>JUGO POLVO LARANJA 18gr 1Lts TANG</t>
  </si>
  <si>
    <t>30936</t>
  </si>
  <si>
    <t>7622210571571</t>
  </si>
  <si>
    <t>JUGO POLVO LARANJA DOCINHA 18gr 1Lts TANG</t>
  </si>
  <si>
    <t>30937</t>
  </si>
  <si>
    <t>7622210571540</t>
  </si>
  <si>
    <t>JUGO POLVO LIMAO 18gr 1Lts TANG</t>
  </si>
  <si>
    <t>37385</t>
  </si>
  <si>
    <t>7622201757601</t>
  </si>
  <si>
    <t>JUGO POLVO LIMON DULCE 1Lts 15gr TANG</t>
  </si>
  <si>
    <t>30933</t>
  </si>
  <si>
    <t>7622210571694</t>
  </si>
  <si>
    <t>JUGO POLVO MARACUJA 18gr 1Lts TANG</t>
  </si>
  <si>
    <t>30934</t>
  </si>
  <si>
    <t>7622210571724</t>
  </si>
  <si>
    <t>JUGO POLVO MORANGO 18gr 1Lts TANG</t>
  </si>
  <si>
    <t>37384</t>
  </si>
  <si>
    <t>7622201757823</t>
  </si>
  <si>
    <t>JUGO POLVO MULTIFRUTA 1Lts 15gr TANG</t>
  </si>
  <si>
    <t>37383</t>
  </si>
  <si>
    <t>7622201387648</t>
  </si>
  <si>
    <t>JUGO POLVO POMELO ROSA 1Lts 15gr TANG</t>
  </si>
  <si>
    <t>30935</t>
  </si>
  <si>
    <t>7622210571786</t>
  </si>
  <si>
    <t>JUGO POLVO UVA 18gr 1Lts TANG</t>
  </si>
  <si>
    <t>30938</t>
  </si>
  <si>
    <t>7622210571663</t>
  </si>
  <si>
    <t>JUGO POLVO UVA INTENSA 18gr 1Lts TANG</t>
  </si>
  <si>
    <t>15573</t>
  </si>
  <si>
    <t>7802800675319</t>
  </si>
  <si>
    <t>JUGO POLVO DURAZNO 10Lts 100gr ZUKO</t>
  </si>
  <si>
    <t>3662</t>
  </si>
  <si>
    <t>7798077070905</t>
  </si>
  <si>
    <t>JUGO POLVO DURAZNO 2Lts 20gr ZUKO</t>
  </si>
  <si>
    <t>27065</t>
  </si>
  <si>
    <t>7802800675333</t>
  </si>
  <si>
    <t>JUGO POLVO FRUTILLA 10Lts 100gr ZUKO</t>
  </si>
  <si>
    <t>3661</t>
  </si>
  <si>
    <t>7798077070912</t>
  </si>
  <si>
    <t>JUGO POLVO FRUTILLA 2Lts 20gr ZUKO</t>
  </si>
  <si>
    <t>27066</t>
  </si>
  <si>
    <t>7802800716609</t>
  </si>
  <si>
    <t>JUGO POLVO MBURUKUJA 2Lts 20gr ZUKO</t>
  </si>
  <si>
    <t>15572</t>
  </si>
  <si>
    <t>7802800675302</t>
  </si>
  <si>
    <t>JUGO POLVO NARANJA 10Lts 100gr ZUKO</t>
  </si>
  <si>
    <t>3660</t>
  </si>
  <si>
    <t>7798077070899</t>
  </si>
  <si>
    <t>JUGO POLVO NARANJA 2Lts 20gr ZUKO</t>
  </si>
  <si>
    <t>27068</t>
  </si>
  <si>
    <t>7798077070929</t>
  </si>
  <si>
    <t>JUGO POLVO NARANJA BANANA 2Lts 20gr ZUKO</t>
  </si>
  <si>
    <t>22909</t>
  </si>
  <si>
    <t>7802800675340</t>
  </si>
  <si>
    <t>JUGO POLVO NARANJA DULCE 10Lts ZUKO</t>
  </si>
  <si>
    <t>3665</t>
  </si>
  <si>
    <t>7802800716586</t>
  </si>
  <si>
    <t>JUGO POLVO NARANJA DULCE 2Lts 20gr ZUKO</t>
  </si>
  <si>
    <t>27067</t>
  </si>
  <si>
    <t>7802800675357</t>
  </si>
  <si>
    <t>JUGO POLVO NARANJA FRUT BANANA 10Lts 100gr ZUKO</t>
  </si>
  <si>
    <t>27070</t>
  </si>
  <si>
    <t>7798077070936</t>
  </si>
  <si>
    <t>JUGO POLVO NARANJA FRUT BANANA 2Lts 20gr ZUKO</t>
  </si>
  <si>
    <t>27069</t>
  </si>
  <si>
    <t>7798077070943</t>
  </si>
  <si>
    <t>JUGO POLVO NARANJA PIÑA 2Lts 20gr ZUKO</t>
  </si>
  <si>
    <t>22910</t>
  </si>
  <si>
    <t>7802800675326</t>
  </si>
  <si>
    <t>JUGO POLVO PIÑA 10Lts ZUKO</t>
  </si>
  <si>
    <t>3663</t>
  </si>
  <si>
    <t>7798077070950</t>
  </si>
  <si>
    <t>JUGO POLVO PIÑA 2Lts 20gr ZUKO</t>
  </si>
  <si>
    <t>8408</t>
  </si>
  <si>
    <t>7802800716593</t>
  </si>
  <si>
    <t>JUGO POLVO PIÑA COLADA 2Lts 20gr ZUKO</t>
  </si>
  <si>
    <t>8404</t>
  </si>
  <si>
    <t>7802800675104</t>
  </si>
  <si>
    <t>JUGO POLVO PIÑA COLADA 8Lts 160gr ZUKO</t>
  </si>
  <si>
    <t>3664</t>
  </si>
  <si>
    <t>7798077070967</t>
  </si>
  <si>
    <t>JUGO POLVO UVA 2LTS 20gr ZUKO</t>
  </si>
  <si>
    <t>17341</t>
  </si>
  <si>
    <t>7802575229335</t>
  </si>
  <si>
    <t>JUGO POLVO DURAZNO 2Lts 25gr SPRIM</t>
  </si>
  <si>
    <t>17342</t>
  </si>
  <si>
    <t>7802575229359</t>
  </si>
  <si>
    <t>JUGO POLVO FRUTILLA 2Lts 25gr SPRIM</t>
  </si>
  <si>
    <t>17349</t>
  </si>
  <si>
    <t>7802575229410</t>
  </si>
  <si>
    <t>JUGO POLVO LIMON 2Lts 25gr SPRIM</t>
  </si>
  <si>
    <t>17346</t>
  </si>
  <si>
    <t>7802575229328</t>
  </si>
  <si>
    <t>JUGO POLVO MANDARINA 2Lts 25gr SPRIM</t>
  </si>
  <si>
    <t>17347</t>
  </si>
  <si>
    <t>7802575229373</t>
  </si>
  <si>
    <t>JUGO POLVO MANGO 2Lts 25gr SPRIM</t>
  </si>
  <si>
    <t>17345</t>
  </si>
  <si>
    <t>7802575229366</t>
  </si>
  <si>
    <t>JUGO POLVO MANZANA 2Lts 25gr SPRIM</t>
  </si>
  <si>
    <t>17348</t>
  </si>
  <si>
    <t>7802575229403</t>
  </si>
  <si>
    <t>JUGO POLVO MBURUCUYA 2Lts 25gr SPRIM</t>
  </si>
  <si>
    <t>17343</t>
  </si>
  <si>
    <t>7802575229380</t>
  </si>
  <si>
    <t>JUGO POLVO MELON 2Lts 25gr SPRIM</t>
  </si>
  <si>
    <t>17337</t>
  </si>
  <si>
    <t>7802575229311</t>
  </si>
  <si>
    <t>JUGO POLVO NARANJA 2Lts 25gr SPRIM</t>
  </si>
  <si>
    <t>17339</t>
  </si>
  <si>
    <t>7802575229564</t>
  </si>
  <si>
    <t>JUGO POLVO PERA 2Lts 25gr SPRIM</t>
  </si>
  <si>
    <t>17338</t>
  </si>
  <si>
    <t>7802575229342</t>
  </si>
  <si>
    <t>JUGO POLVO PIÑA 2Lts 25gr SPRIM</t>
  </si>
  <si>
    <t>17350</t>
  </si>
  <si>
    <t>7802575216588</t>
  </si>
  <si>
    <t>JUGO POLVO POMELO 2Lts 25gr SPRIM</t>
  </si>
  <si>
    <t>17340</t>
  </si>
  <si>
    <t>7802575229571</t>
  </si>
  <si>
    <t>JUGO POLVO UVA 2Lts 25gr SPRIM</t>
  </si>
  <si>
    <t>25986</t>
  </si>
  <si>
    <t>7730908400543</t>
  </si>
  <si>
    <t>JUGO POLVO DURAZNO 18gr RINDE 2</t>
  </si>
  <si>
    <t>25985</t>
  </si>
  <si>
    <t>7730908401526</t>
  </si>
  <si>
    <t>JUGO POLVO FRUTILLA 18gr RINDE 2</t>
  </si>
  <si>
    <t>25983</t>
  </si>
  <si>
    <t>7730908400536</t>
  </si>
  <si>
    <t>JUGO POLVO MIX FRUTAL 18gr RINDE 2</t>
  </si>
  <si>
    <t>25982</t>
  </si>
  <si>
    <t>7730908400529</t>
  </si>
  <si>
    <t>JUGO POLVO NARANJA 18gr RINDE 2</t>
  </si>
  <si>
    <t>25987</t>
  </si>
  <si>
    <t>7730908400987</t>
  </si>
  <si>
    <t>JUGO POLVO NARANJA/BANANA 18gr RINDE 2</t>
  </si>
  <si>
    <t>25988</t>
  </si>
  <si>
    <t>7730908402660</t>
  </si>
  <si>
    <t>JUGO POLVO NARANJA/DURAZNO 18gr RINDE 2</t>
  </si>
  <si>
    <t>25984</t>
  </si>
  <si>
    <t>7730908401588</t>
  </si>
  <si>
    <t>JUGO POLVO PIÑA 18gr RINDE 2</t>
  </si>
  <si>
    <t>39720</t>
  </si>
  <si>
    <t>7802575212252</t>
  </si>
  <si>
    <t>JUGO POLVO DURAZNO 10Lts 100gr CARICIA</t>
  </si>
  <si>
    <t>39736</t>
  </si>
  <si>
    <t>7802575216601</t>
  </si>
  <si>
    <t>JUGO POLVO DURAZNO 2Lts 20gr CARICIA</t>
  </si>
  <si>
    <t>39721</t>
  </si>
  <si>
    <t>7802575212269</t>
  </si>
  <si>
    <t>JUGO POLVO FRUTILLA 10Lts 100gr CARICIA</t>
  </si>
  <si>
    <t>39737</t>
  </si>
  <si>
    <t>7802575216625</t>
  </si>
  <si>
    <t>JUGO POLVO FRUTILLA 2Lts 20gr CARICIA</t>
  </si>
  <si>
    <t>3822</t>
  </si>
  <si>
    <t>7802575212177</t>
  </si>
  <si>
    <t>JUGO POLVO FRUTILLA 8Lts 200gr CARICIA</t>
  </si>
  <si>
    <t>39723</t>
  </si>
  <si>
    <t>7802575212290</t>
  </si>
  <si>
    <t>JUGO POLVO MANDARINA 10Lts 100gr CARICIA</t>
  </si>
  <si>
    <t>9820</t>
  </si>
  <si>
    <t>7802575211842</t>
  </si>
  <si>
    <t>JUGO POLVO MANDARINA 1Lts 25gr CARICIA</t>
  </si>
  <si>
    <t>39731</t>
  </si>
  <si>
    <t>7802575216632</t>
  </si>
  <si>
    <t>JUGO POLVO MANDARINA 2Lts 20gr CARICIA</t>
  </si>
  <si>
    <t>3823</t>
  </si>
  <si>
    <t>7802575212184</t>
  </si>
  <si>
    <t>JUGO POLVO MANDARINA 8Lts 200gr CARICIA</t>
  </si>
  <si>
    <t>39728</t>
  </si>
  <si>
    <t>7802575212283</t>
  </si>
  <si>
    <t>JUGO POLVO NAR/FRUT/BAN 10Lts 100gr CARICIA</t>
  </si>
  <si>
    <t>39730</t>
  </si>
  <si>
    <t>7802575216595</t>
  </si>
  <si>
    <t>JUGO POLVO NAR/FRUT/BAN 2Lts 20gr CARICIA</t>
  </si>
  <si>
    <t>39722</t>
  </si>
  <si>
    <t>7802575212276</t>
  </si>
  <si>
    <t>JUGO POLVO NARANJA 10Lts 100gr CARICIA</t>
  </si>
  <si>
    <t>9817</t>
  </si>
  <si>
    <t>7802575007100</t>
  </si>
  <si>
    <t>JUGO POLVO NARANJA 1Lts 25gr CARICIA</t>
  </si>
  <si>
    <t>39729</t>
  </si>
  <si>
    <t>7802575216618</t>
  </si>
  <si>
    <t>JUGO POLVO NARANJA 2Lts 20gr CARICIA</t>
  </si>
  <si>
    <t>3819</t>
  </si>
  <si>
    <t>7802575008336</t>
  </si>
  <si>
    <t>JUGO POLVO NARANJA 8Lts 200gr CARICIA</t>
  </si>
  <si>
    <t>39724</t>
  </si>
  <si>
    <t>7802575212306</t>
  </si>
  <si>
    <t>JUGO POLVO NARANJA Y BANANA 10Lts 100gr CARICIA</t>
  </si>
  <si>
    <t>39732</t>
  </si>
  <si>
    <t>7802575216649</t>
  </si>
  <si>
    <t>JUGO POLVO NARANJA/BANANA 2Lts 20gr CARICIA</t>
  </si>
  <si>
    <t>39725</t>
  </si>
  <si>
    <t>7802575212313</t>
  </si>
  <si>
    <t>JUGO POLVO PIÑA 10Lts 100gr CARICIA</t>
  </si>
  <si>
    <t>9818</t>
  </si>
  <si>
    <t>7802575007124</t>
  </si>
  <si>
    <t>JUGO POLVO PIÑA 1Lts 25gr CARICIA</t>
  </si>
  <si>
    <t>39733</t>
  </si>
  <si>
    <t>7802575216656</t>
  </si>
  <si>
    <t>JUGO POLVO PIÑA 2Lts 20gr CARICIA</t>
  </si>
  <si>
    <t>3820</t>
  </si>
  <si>
    <t>7802575008350</t>
  </si>
  <si>
    <t>JUGO POLVO PIÑA 8Lts 200gr CARICIA</t>
  </si>
  <si>
    <t>39726</t>
  </si>
  <si>
    <t>7802575212320</t>
  </si>
  <si>
    <t>JUGO POLVO PIÑA COLADA 10Lts 100gr CARICIA</t>
  </si>
  <si>
    <t>39734</t>
  </si>
  <si>
    <t>7802575216663</t>
  </si>
  <si>
    <t>JUGO POLVO PIÑA COLADA 2Lts 20gr CARICIA</t>
  </si>
  <si>
    <t>39727</t>
  </si>
  <si>
    <t>7802575212337</t>
  </si>
  <si>
    <t>JUGO POLVO TUTTI FRUTTI 10Lts 100gr CARICIA</t>
  </si>
  <si>
    <t>39735</t>
  </si>
  <si>
    <t>7802575216670</t>
  </si>
  <si>
    <t>JUGO POLVO TUTTI FRUTTI 2Lts 20gr CARICIA</t>
  </si>
  <si>
    <t>3824</t>
  </si>
  <si>
    <t>7802575216489</t>
  </si>
  <si>
    <t>JUGO POLVO UVA 8Lts 200gr CARICIA</t>
  </si>
  <si>
    <t>7309</t>
  </si>
  <si>
    <t>7898409872563</t>
  </si>
  <si>
    <t>JUGO POLVO FRUTILLA 2Lts FRUCTUS</t>
  </si>
  <si>
    <t>7310</t>
  </si>
  <si>
    <t>7898409872617</t>
  </si>
  <si>
    <t>JUGO POLVO GUAYABA 2Lts FRUCTUS</t>
  </si>
  <si>
    <t>7311</t>
  </si>
  <si>
    <t>7898409872594</t>
  </si>
  <si>
    <t>JUGO POLVO MANGO 2Lts FRUCTUS</t>
  </si>
  <si>
    <t>7308</t>
  </si>
  <si>
    <t>7898409872549</t>
  </si>
  <si>
    <t>JUGO POLVO MBURUCUYA 2Lts FRUCTUS.</t>
  </si>
  <si>
    <t>7312</t>
  </si>
  <si>
    <t>7898409872587</t>
  </si>
  <si>
    <t>JUGO POLVO MIX FRUTAS 2Lts FRUCTUS</t>
  </si>
  <si>
    <t>7313</t>
  </si>
  <si>
    <t>7898409872532</t>
  </si>
  <si>
    <t>JUGO POLVO NARANJA 2Lts FRUCTUS.*</t>
  </si>
  <si>
    <t>7314</t>
  </si>
  <si>
    <t>7898409872556</t>
  </si>
  <si>
    <t>JUGO POLVO PIÑA 2Lts FRUCTUS</t>
  </si>
  <si>
    <t>7315</t>
  </si>
  <si>
    <t>7898409872570</t>
  </si>
  <si>
    <t>JUGO POLVO UVA 2Lts FRUCTUS</t>
  </si>
  <si>
    <t>34447</t>
  </si>
  <si>
    <t>7841004000428</t>
  </si>
  <si>
    <t>JUGO MANZANA x 6un 200ml ARCOR</t>
  </si>
  <si>
    <t>34446</t>
  </si>
  <si>
    <t>7841004000435</t>
  </si>
  <si>
    <t>JUGO MULTIFRUTA x 6un 200ml ARCOR</t>
  </si>
  <si>
    <t>34450</t>
  </si>
  <si>
    <t>7793360426704</t>
  </si>
  <si>
    <t>JUGO MANZANA 1Lts BC</t>
  </si>
  <si>
    <t>34453</t>
  </si>
  <si>
    <t>7793360426605</t>
  </si>
  <si>
    <t>JUGO MANZANA 200ml BC</t>
  </si>
  <si>
    <t>34454</t>
  </si>
  <si>
    <t>7790040110397</t>
  </si>
  <si>
    <t>JUGO MANZANA 500ml BC</t>
  </si>
  <si>
    <t>34448</t>
  </si>
  <si>
    <t>7793360106002</t>
  </si>
  <si>
    <t>JUGO MULTIFRUTA 1Lts BC</t>
  </si>
  <si>
    <t>34451</t>
  </si>
  <si>
    <t>7793360426582</t>
  </si>
  <si>
    <t>JUGO MULTIFRUTA 200ml BC</t>
  </si>
  <si>
    <t>34455</t>
  </si>
  <si>
    <t>7790040110373</t>
  </si>
  <si>
    <t>JUGO MULTIFRUTA 500ml BC</t>
  </si>
  <si>
    <t>34449</t>
  </si>
  <si>
    <t>7793360106033</t>
  </si>
  <si>
    <t>JUGO NARANJA 1Lts BC</t>
  </si>
  <si>
    <t>34452</t>
  </si>
  <si>
    <t>7793306426599</t>
  </si>
  <si>
    <t>JUGO NARANJA 200ml BC</t>
  </si>
  <si>
    <t>34456</t>
  </si>
  <si>
    <t>7790040110380</t>
  </si>
  <si>
    <t>JUGO NARANJA 500ml BC</t>
  </si>
  <si>
    <t>40575</t>
  </si>
  <si>
    <t>8809713910710</t>
  </si>
  <si>
    <t>ALOE BEAUTY COLAGENO 500ml OKF</t>
  </si>
  <si>
    <t>40574</t>
  </si>
  <si>
    <t>884394009494</t>
  </si>
  <si>
    <t>ALOE LIMON JENGIBRE 500ml OKF</t>
  </si>
  <si>
    <t>40569</t>
  </si>
  <si>
    <t>8809713910444</t>
  </si>
  <si>
    <t>ALOE MOSCATO C/GAS 500ml OKF</t>
  </si>
  <si>
    <t>40568</t>
  </si>
  <si>
    <t>8809041429984</t>
  </si>
  <si>
    <t>ALOE SANDIA C/GAS 500ml OKF</t>
  </si>
  <si>
    <t>40571</t>
  </si>
  <si>
    <t>884394009401</t>
  </si>
  <si>
    <t>ALOE TE C/LECHE AZUCAR MORENO 500ml OKF</t>
  </si>
  <si>
    <t>40570</t>
  </si>
  <si>
    <t>8809713910505</t>
  </si>
  <si>
    <t>ALOE VITAMINA C LIMON C/GAS 500ml OKF</t>
  </si>
  <si>
    <t>1687</t>
  </si>
  <si>
    <t>884394007414</t>
  </si>
  <si>
    <t>JUGO ALOE COCO 500ml OKF F</t>
  </si>
  <si>
    <t>6902</t>
  </si>
  <si>
    <t>884394007636</t>
  </si>
  <si>
    <t>JUGO ALOE FRUTILLA 1,5Lts OKF F</t>
  </si>
  <si>
    <t>1688</t>
  </si>
  <si>
    <t>884394007391</t>
  </si>
  <si>
    <t>JUGO ALOE FRUTILLA 500ml OKF F</t>
  </si>
  <si>
    <t>6903</t>
  </si>
  <si>
    <t>884394007674</t>
  </si>
  <si>
    <t>JUGO ALOE GRANADA 1,5Lts OKF F</t>
  </si>
  <si>
    <t>1689</t>
  </si>
  <si>
    <t>884394007353</t>
  </si>
  <si>
    <t>JUGO ALOE GRANADA 500ml OKF F</t>
  </si>
  <si>
    <t>16822</t>
  </si>
  <si>
    <t>884394009463</t>
  </si>
  <si>
    <t>JUGO ALOE KIWI DORADO 500ml OKF</t>
  </si>
  <si>
    <t>40573</t>
  </si>
  <si>
    <t>8809041428840</t>
  </si>
  <si>
    <t>JUGO ALOE LECHE ARROZ 500ml OKF</t>
  </si>
  <si>
    <t>1690</t>
  </si>
  <si>
    <t>884394007339</t>
  </si>
  <si>
    <t>JUGO ALOE MANGO 500ml OKF F</t>
  </si>
  <si>
    <t>16823</t>
  </si>
  <si>
    <t>884394008992</t>
  </si>
  <si>
    <t>JUGO ALOE MELON JAPONES 500ml OKF</t>
  </si>
  <si>
    <t>1691</t>
  </si>
  <si>
    <t>884394007308</t>
  </si>
  <si>
    <t>JUGO ALOE ORIGINAL 1,5 Lts OKF F</t>
  </si>
  <si>
    <t>1692</t>
  </si>
  <si>
    <t>884394007285</t>
  </si>
  <si>
    <t>JUGO ALOE ORIGINAL 500ml OKF F</t>
  </si>
  <si>
    <t>6904</t>
  </si>
  <si>
    <t>884394007698</t>
  </si>
  <si>
    <t>JUGO ALOE PIÑA 1,5Lts OKF F</t>
  </si>
  <si>
    <t>1693</t>
  </si>
  <si>
    <t>884394007377</t>
  </si>
  <si>
    <t>JUGO ALOE PIÑA 500ml OKF F</t>
  </si>
  <si>
    <t>1695</t>
  </si>
  <si>
    <t>884394007773</t>
  </si>
  <si>
    <t>JUGO ALOE S/AZUCAR 500ml OKF F</t>
  </si>
  <si>
    <t>18026</t>
  </si>
  <si>
    <t>884394008879</t>
  </si>
  <si>
    <t>JUGO ALOE SANDIA 500ml OKF</t>
  </si>
  <si>
    <t>1694</t>
  </si>
  <si>
    <t>884394007759</t>
  </si>
  <si>
    <t>JUGO ALOE SANDIA 500ml OKF F</t>
  </si>
  <si>
    <t>16825</t>
  </si>
  <si>
    <t>8809713910482</t>
  </si>
  <si>
    <t>JUGO ALOE UVA MOSCATO 500ml OKF</t>
  </si>
  <si>
    <t>1560</t>
  </si>
  <si>
    <t>855433004749</t>
  </si>
  <si>
    <t>AGUA DE COCO 1Lts DO VALE</t>
  </si>
  <si>
    <t>12749</t>
  </si>
  <si>
    <t>855433004725</t>
  </si>
  <si>
    <t>AGUA DE COCO 330ml DO VALE</t>
  </si>
  <si>
    <t>1175</t>
  </si>
  <si>
    <t>7891141019838</t>
  </si>
  <si>
    <t>JUGO INTEGRAL UVA 1,5Lts AURORA</t>
  </si>
  <si>
    <t>1174</t>
  </si>
  <si>
    <t>7891141024221</t>
  </si>
  <si>
    <t>JUGO INTEGRAL UVA 1Lts  AURORA</t>
  </si>
  <si>
    <t>13974</t>
  </si>
  <si>
    <t>7891141025631</t>
  </si>
  <si>
    <t>JUGO INTEGRAL UVA 300ml AURORA</t>
  </si>
  <si>
    <t>1173</t>
  </si>
  <si>
    <t>7891141007477</t>
  </si>
  <si>
    <t>JUGO INTEGRAL UVA 500ml AURORA</t>
  </si>
  <si>
    <t>1172</t>
  </si>
  <si>
    <t>7891141025570</t>
  </si>
  <si>
    <t>JUGO INTEGRAL UVA BL 1,5Lts AURORA</t>
  </si>
  <si>
    <t>15396</t>
  </si>
  <si>
    <t>7896000596376</t>
  </si>
  <si>
    <t>TÉ FRIO BLANCO PITAYA 1Lts NATURAL TEA</t>
  </si>
  <si>
    <t>15391</t>
  </si>
  <si>
    <t>7896000596390</t>
  </si>
  <si>
    <t>TÉ FRIO BLANCO PITAYA Lata 355ml NATURAL TEA</t>
  </si>
  <si>
    <t>15393</t>
  </si>
  <si>
    <t>7896000596406</t>
  </si>
  <si>
    <t>TÉ FRIO HIBISCO Lata 355ml NATURAL TEA</t>
  </si>
  <si>
    <t>15392</t>
  </si>
  <si>
    <t>7896000596383</t>
  </si>
  <si>
    <t>TÉ FRIO HIBSICO 1Lts NATURAL TEA</t>
  </si>
  <si>
    <t>15394</t>
  </si>
  <si>
    <t>7896000595577</t>
  </si>
  <si>
    <t>TÉ FRIO LICHIA 1Lts NATURAL TEA</t>
  </si>
  <si>
    <t>15395</t>
  </si>
  <si>
    <t>7896000595744</t>
  </si>
  <si>
    <t>TÉ FRIO LICHIA Lata 355ml NATURAL TEA</t>
  </si>
  <si>
    <t>15397</t>
  </si>
  <si>
    <t>7896000595607</t>
  </si>
  <si>
    <t>TÉ FRIO VERDE C/LIMON 1Lts NATURAL TEA</t>
  </si>
  <si>
    <t>15398</t>
  </si>
  <si>
    <t>7896000595775</t>
  </si>
  <si>
    <t>TÉ FRIO VERDE C/LIMON Lata 335ml NATURAL TEA</t>
  </si>
  <si>
    <t>15380</t>
  </si>
  <si>
    <t>7896000593672</t>
  </si>
  <si>
    <t>AGUA COCO PURO 1Lts MAGUARY</t>
  </si>
  <si>
    <t>15381</t>
  </si>
  <si>
    <t>7896000593764</t>
  </si>
  <si>
    <t>AGUA COCO PURO 200ml MAGUARY</t>
  </si>
  <si>
    <t>36704</t>
  </si>
  <si>
    <t>7841738000268</t>
  </si>
  <si>
    <t>COMBO JUGO SUNNY DAYS + VASO</t>
  </si>
  <si>
    <t>36142</t>
  </si>
  <si>
    <t>7896756805319</t>
  </si>
  <si>
    <t>JUGO UVA INTEGRAL BLANCO 300ml SUNNY DAYS</t>
  </si>
  <si>
    <t>36140</t>
  </si>
  <si>
    <t>7896756805289</t>
  </si>
  <si>
    <t>JUGO UVA INTEGRAL ROSE 1 Lts SUNNY DAYS</t>
  </si>
  <si>
    <t>36141</t>
  </si>
  <si>
    <t>7896756805296</t>
  </si>
  <si>
    <t>JUGO UVA INTEGRAL ROSE 300ml SUNNY DAYS</t>
  </si>
  <si>
    <t>36138</t>
  </si>
  <si>
    <t>7896756804411</t>
  </si>
  <si>
    <t>JUGO UVA INTEGRAL TINTO 1 Lts SUNNY DAYS</t>
  </si>
  <si>
    <t>36139</t>
  </si>
  <si>
    <t>7896756804428</t>
  </si>
  <si>
    <t>JUGO UVA INTEGRAL TINTO 300ml SUNNY DAYS</t>
  </si>
  <si>
    <t>4501</t>
  </si>
  <si>
    <t>7840779002729</t>
  </si>
  <si>
    <t>JUGO CITRUS 1Lts PUROSOL</t>
  </si>
  <si>
    <t>19931</t>
  </si>
  <si>
    <t>7840779002163</t>
  </si>
  <si>
    <t>JUGO CITRUS 200ml 6un PUROSOL</t>
  </si>
  <si>
    <t>4503</t>
  </si>
  <si>
    <t>7840779002699</t>
  </si>
  <si>
    <t>JUGO CITRUS 200ml PUROSOL</t>
  </si>
  <si>
    <t>4505</t>
  </si>
  <si>
    <t>7840779003948</t>
  </si>
  <si>
    <t>JUGO CITRUS KIDS 150ml PUROSOL</t>
  </si>
  <si>
    <t>8711</t>
  </si>
  <si>
    <t>7840779002910</t>
  </si>
  <si>
    <t>JUGO DURAZNO 1Lts PUROSOL</t>
  </si>
  <si>
    <t>19932</t>
  </si>
  <si>
    <t>7840779002897</t>
  </si>
  <si>
    <t>JUGO DURAZNO 200ml 6un PUROSOL</t>
  </si>
  <si>
    <t>8710</t>
  </si>
  <si>
    <t>7840779002880</t>
  </si>
  <si>
    <t>JUGO DURAZNO 200ml PUROSOL</t>
  </si>
  <si>
    <t>8712</t>
  </si>
  <si>
    <t>7840779003962</t>
  </si>
  <si>
    <t>JUGO DURAZNO KIDS 150ml PUROSOL</t>
  </si>
  <si>
    <t>4502</t>
  </si>
  <si>
    <t>7840779002583</t>
  </si>
  <si>
    <t>JUGO MANZANA 1Lts PUROSOL</t>
  </si>
  <si>
    <t>19933</t>
  </si>
  <si>
    <t>7840779002705</t>
  </si>
  <si>
    <t>JUGO MANZANA 200ml 6un PUROSOL</t>
  </si>
  <si>
    <t>4504</t>
  </si>
  <si>
    <t>7840779002569</t>
  </si>
  <si>
    <t>JUGO MANZANA 200ml PUROSOL</t>
  </si>
  <si>
    <t>4506</t>
  </si>
  <si>
    <t>7840779003955</t>
  </si>
  <si>
    <t>JUGO MANZANA KIDS 150ml PUROSOL</t>
  </si>
  <si>
    <t>39140</t>
  </si>
  <si>
    <t>8800010075126</t>
  </si>
  <si>
    <t>JUGO MANZANA 200ml 6un KAPO DEL VALLE</t>
  </si>
  <si>
    <t>39122</t>
  </si>
  <si>
    <t>7840058009838</t>
  </si>
  <si>
    <t>JUGO MANZANA 200ml KAPO DEL VALLE</t>
  </si>
  <si>
    <t>39139</t>
  </si>
  <si>
    <t>8800010075119</t>
  </si>
  <si>
    <t>JUGO NARANJA 200ml 6un KAPO DEL VALLE</t>
  </si>
  <si>
    <t>39121</t>
  </si>
  <si>
    <t>7840058009814</t>
  </si>
  <si>
    <t>JUGO NARANJA 200ml KAPO DEL VALLE</t>
  </si>
  <si>
    <t>39141</t>
  </si>
  <si>
    <t>7840058009869</t>
  </si>
  <si>
    <t>JUGO UVA 200ml 6un KAPO DEL VALLE</t>
  </si>
  <si>
    <t>39123</t>
  </si>
  <si>
    <t>7840058009852</t>
  </si>
  <si>
    <t>JUGO UVA 200ml KAPO DEL VALLE</t>
  </si>
  <si>
    <t>27290</t>
  </si>
  <si>
    <t>7840058008725</t>
  </si>
  <si>
    <t>JUGO FRUTOS TROPICALES 1,5Lts FRESH FRUGOS</t>
  </si>
  <si>
    <t>27289</t>
  </si>
  <si>
    <t>7840058008312</t>
  </si>
  <si>
    <t>JUGO NARANJA 1,5Lts FRESH FRUGOS</t>
  </si>
  <si>
    <t>27288</t>
  </si>
  <si>
    <t>7840058008718</t>
  </si>
  <si>
    <t>MINI PACK FRUTOS TROPICALES 250ml FRESH FRUGOS</t>
  </si>
  <si>
    <t>27287</t>
  </si>
  <si>
    <t>7840058008336</t>
  </si>
  <si>
    <t>MINI PACK NARANJA 250ml FRESH FRUGOS</t>
  </si>
  <si>
    <t>41125</t>
  </si>
  <si>
    <t>7840235004496</t>
  </si>
  <si>
    <t>JUGO CITRUS 200ml KAMPITO</t>
  </si>
  <si>
    <t>9845</t>
  </si>
  <si>
    <t>7840235003017</t>
  </si>
  <si>
    <t>JUGO CITRUS 250ml KAMPITO</t>
  </si>
  <si>
    <t>9840</t>
  </si>
  <si>
    <t>7840235002898</t>
  </si>
  <si>
    <t>JUGO CITRUS 2Lts KAMPITO</t>
  </si>
  <si>
    <t>41126</t>
  </si>
  <si>
    <t>7840235004502</t>
  </si>
  <si>
    <t>JUGO DURAZNO 200ml KAMPITO</t>
  </si>
  <si>
    <t>41123</t>
  </si>
  <si>
    <t>7840235004519</t>
  </si>
  <si>
    <t>JUGO GREEN 200ml KAMPITO</t>
  </si>
  <si>
    <t>24217</t>
  </si>
  <si>
    <t>7840235003321</t>
  </si>
  <si>
    <t>JUGO GREEN PUNCH 250ml KAMPITO</t>
  </si>
  <si>
    <t>35902</t>
  </si>
  <si>
    <t>7840235003345</t>
  </si>
  <si>
    <t>JUGO GREEN PUNCH 2Lts KAMPITO</t>
  </si>
  <si>
    <t>41124</t>
  </si>
  <si>
    <t>7840235004489</t>
  </si>
  <si>
    <t>JUGO MANZANA 200ml KAMPITO</t>
  </si>
  <si>
    <t>9846</t>
  </si>
  <si>
    <t>7840235003024</t>
  </si>
  <si>
    <t>JUGO TROPICAL 250ml KAMPITO</t>
  </si>
  <si>
    <t>9844</t>
  </si>
  <si>
    <t>7840235002935</t>
  </si>
  <si>
    <t>JUGO TROPICAL 2Lts KAMPITO</t>
  </si>
  <si>
    <t>25809</t>
  </si>
  <si>
    <t>7896000597274</t>
  </si>
  <si>
    <t>JUGO FRUIT SHOOT FRUTILLA 150ml MAGUARY</t>
  </si>
  <si>
    <t>25810</t>
  </si>
  <si>
    <t>7896000595973</t>
  </si>
  <si>
    <t>JUGO FRUIT SHOOT FRUTILLA 275ml MAGUARY</t>
  </si>
  <si>
    <t>40920</t>
  </si>
  <si>
    <t>7841056006485</t>
  </si>
  <si>
    <t>JUGO FRUIT SHOOT FRUTILLA 6un 150ml MAGUARY</t>
  </si>
  <si>
    <t>25813</t>
  </si>
  <si>
    <t>7896000597281</t>
  </si>
  <si>
    <t>JUGO FRUIT SHOOT MBURUCUYA 150ml MAGUARY</t>
  </si>
  <si>
    <t>25814</t>
  </si>
  <si>
    <t>7896000595959</t>
  </si>
  <si>
    <t>JUGO FRUIT SHOOT MBURUCUYA 275ml MAGUARY</t>
  </si>
  <si>
    <t>25815</t>
  </si>
  <si>
    <t>7896000597267</t>
  </si>
  <si>
    <t>JUGO FRUIT SHOOT NARANJA 150ml MAGUARY</t>
  </si>
  <si>
    <t>25816</t>
  </si>
  <si>
    <t>7896000595966</t>
  </si>
  <si>
    <t>JUGO FRUIT SHOOT NARANJA 275ml MAGUARY</t>
  </si>
  <si>
    <t>40921</t>
  </si>
  <si>
    <t>7841056006492</t>
  </si>
  <si>
    <t>JUGO FRUIT SHOOT NARANJA 6un 150ml MAGUARY</t>
  </si>
  <si>
    <t>25817</t>
  </si>
  <si>
    <t>7896000597250</t>
  </si>
  <si>
    <t>JUGO FRUIT SHOOT UVA 150ml MAGUARY</t>
  </si>
  <si>
    <t>25818</t>
  </si>
  <si>
    <t>7896000595980</t>
  </si>
  <si>
    <t>JUGO FRUIT SHOOT UVA 275ml MAGUARY</t>
  </si>
  <si>
    <t>40922</t>
  </si>
  <si>
    <t>7841056006508</t>
  </si>
  <si>
    <t>JUGO FRUIT SHOOT UVA 6un 150ml MAGUARY</t>
  </si>
  <si>
    <t>30023</t>
  </si>
  <si>
    <t>7896000597002</t>
  </si>
  <si>
    <t>JUGO FRUTILLA 6un 150ml MAGUARY</t>
  </si>
  <si>
    <t>29847</t>
  </si>
  <si>
    <t>7840894001492</t>
  </si>
  <si>
    <t>JUGO DURAZNO 330ml TISS</t>
  </si>
  <si>
    <t>29846</t>
  </si>
  <si>
    <t>7840894001522</t>
  </si>
  <si>
    <t>JUGO FRUTAS CITRICAS 330ml TISS</t>
  </si>
  <si>
    <t>29848</t>
  </si>
  <si>
    <t>7840894001461</t>
  </si>
  <si>
    <t>JUGO FRUTAS ROJAS 330ml TISS</t>
  </si>
  <si>
    <t>41680</t>
  </si>
  <si>
    <t>669576040003</t>
  </si>
  <si>
    <t>VINO CANVASBACK RED MOUNTAIN WASHINGTON ESTATE 750</t>
  </si>
  <si>
    <t>41656</t>
  </si>
  <si>
    <t>8420523332655</t>
  </si>
  <si>
    <t>VINO CRIANZA 2017 750ml VIÑA PEDROSA</t>
  </si>
  <si>
    <t>41672</t>
  </si>
  <si>
    <t>7808765713486</t>
  </si>
  <si>
    <t>VINO CARMENERE 750ml SOL DE CHILE</t>
  </si>
  <si>
    <t>41658</t>
  </si>
  <si>
    <t>8412934327184</t>
  </si>
  <si>
    <t>VINO FUENTESPINA ROBLE 3 750 ml ZENI</t>
  </si>
  <si>
    <t>41657</t>
  </si>
  <si>
    <t>8436557311122</t>
  </si>
  <si>
    <t>VINO LA REVELIA 750 ml ZENI</t>
  </si>
  <si>
    <t>41654</t>
  </si>
  <si>
    <t>8412934361171</t>
  </si>
  <si>
    <t>VINO CIRCE 750ml</t>
  </si>
  <si>
    <t>41655</t>
  </si>
  <si>
    <t>8420523369651</t>
  </si>
  <si>
    <t>VINO CEPA  CRIANZA 2017 750ml GAVILAN</t>
  </si>
  <si>
    <t>41659</t>
  </si>
  <si>
    <t>8437019133023</t>
  </si>
  <si>
    <t>VINO OMUS 750ml OMUS</t>
  </si>
  <si>
    <t>41660</t>
  </si>
  <si>
    <t>8437019133054</t>
  </si>
  <si>
    <t>VINO PRADES 950 750 ml PRADES</t>
  </si>
  <si>
    <t>41661</t>
  </si>
  <si>
    <t>8437019133092</t>
  </si>
  <si>
    <t>VINO 750ml SHIRUS SYRAH</t>
  </si>
  <si>
    <t>41662</t>
  </si>
  <si>
    <t>7798126272229</t>
  </si>
  <si>
    <t>VINO MALBEC 2019 750ml J. ALBERTO</t>
  </si>
  <si>
    <t>41663</t>
  </si>
  <si>
    <t>7804332011115</t>
  </si>
  <si>
    <t>VINO CABERNET SAUVIGNON 750 ml CHACAI</t>
  </si>
  <si>
    <t>41664</t>
  </si>
  <si>
    <t>5603343210699</t>
  </si>
  <si>
    <t>VINO 750ml PERA GRAVE</t>
  </si>
  <si>
    <t>41665</t>
  </si>
  <si>
    <t>5600343210828</t>
  </si>
  <si>
    <t>VINO BLANCO 750ml PERA GRAVE</t>
  </si>
  <si>
    <t>41666</t>
  </si>
  <si>
    <t>5600343210705</t>
  </si>
  <si>
    <t>VINO RESERVA 750ml PERA GRAVE</t>
  </si>
  <si>
    <t>41667</t>
  </si>
  <si>
    <t>5605538002394</t>
  </si>
  <si>
    <t>VINO 750 ml QUINTA DA ROMANEIRA</t>
  </si>
  <si>
    <t>41668</t>
  </si>
  <si>
    <t>5605538002592</t>
  </si>
  <si>
    <t>VINO R DE ROMANEIRA 750 ml</t>
  </si>
  <si>
    <t>41669</t>
  </si>
  <si>
    <t>5605538002462</t>
  </si>
  <si>
    <t>VINO 750ml SINO DA ROMANEIRA</t>
  </si>
  <si>
    <t>41670</t>
  </si>
  <si>
    <t>8022931504206</t>
  </si>
  <si>
    <t>VINO ARGIANO ROSSO DI MONTALCINO DOC 750 ml</t>
  </si>
  <si>
    <t>41671</t>
  </si>
  <si>
    <t>8022931509218</t>
  </si>
  <si>
    <t>VINO TOSCANA IGT 750ml  ARGIANO NON CONFUNDITUR</t>
  </si>
  <si>
    <t>41673</t>
  </si>
  <si>
    <t>669576019405</t>
  </si>
  <si>
    <t>VINO SAUVIGNON BLANC 750ml DUCKHORN NORTH COAST</t>
  </si>
  <si>
    <t>41674</t>
  </si>
  <si>
    <t>669576020548</t>
  </si>
  <si>
    <t>VINO DUCKHORN VINEYARDS NAPA VALLEY CHARDONNAY 750</t>
  </si>
  <si>
    <t>41678</t>
  </si>
  <si>
    <t>669576019269</t>
  </si>
  <si>
    <t>VINO CABERNET SAUVIGNON 750ml DECOY</t>
  </si>
  <si>
    <t>41677</t>
  </si>
  <si>
    <t>669576019245</t>
  </si>
  <si>
    <t>VINO CHARDONNAY 750ml DECOY</t>
  </si>
  <si>
    <t>41675</t>
  </si>
  <si>
    <t>669576019184</t>
  </si>
  <si>
    <t>VINO ESPUMANTE BRUT 750ml DECOY</t>
  </si>
  <si>
    <t>41676</t>
  </si>
  <si>
    <t>669576020562</t>
  </si>
  <si>
    <t>VINO ROSE 750ml DECOY</t>
  </si>
  <si>
    <t>41679</t>
  </si>
  <si>
    <t>669576030158</t>
  </si>
  <si>
    <t>VINO POSTMARK PASO ROBLES CABERNET SAUVIGNON 750 m</t>
  </si>
  <si>
    <t>12502</t>
  </si>
  <si>
    <t>7798140000471</t>
  </si>
  <si>
    <t>VINO MALBEC 750ml CARELLI</t>
  </si>
  <si>
    <t>12504</t>
  </si>
  <si>
    <t>7798140000693</t>
  </si>
  <si>
    <t>VINO BONARDA 750ml RVA CARLA CHIARO</t>
  </si>
  <si>
    <t>12503</t>
  </si>
  <si>
    <t>7798140000327</t>
  </si>
  <si>
    <t>VINO MALBEC 750ml RVA CARLA CHIARO</t>
  </si>
  <si>
    <t>12511</t>
  </si>
  <si>
    <t>7798140000662</t>
  </si>
  <si>
    <t>VINO CAB SAUVIGNON/MERLOT 750ml 34.</t>
  </si>
  <si>
    <t>12507</t>
  </si>
  <si>
    <t>7798140000181</t>
  </si>
  <si>
    <t>VINO CABERNET SAUVIGNON 750ml 34.</t>
  </si>
  <si>
    <t>12510</t>
  </si>
  <si>
    <t>7798140000969</t>
  </si>
  <si>
    <t>VINO CHARDONNAY 750ml 34.</t>
  </si>
  <si>
    <t>12508</t>
  </si>
  <si>
    <t>7798140000174</t>
  </si>
  <si>
    <t>VINO MALBEC 750ml 34.</t>
  </si>
  <si>
    <t>12506</t>
  </si>
  <si>
    <t>7798140000204</t>
  </si>
  <si>
    <t>VINO MERLOT 750ml 34.</t>
  </si>
  <si>
    <t>12505</t>
  </si>
  <si>
    <t>7798140000198</t>
  </si>
  <si>
    <t>VINO SYRAH 750ml 34.</t>
  </si>
  <si>
    <t>12509</t>
  </si>
  <si>
    <t>7798140000167</t>
  </si>
  <si>
    <t>VINO TORRONTES 750ml 34.</t>
  </si>
  <si>
    <t>11135</t>
  </si>
  <si>
    <t>7798086532036</t>
  </si>
  <si>
    <t>VINO CABERNET SAUVIGNON 750ml RVA CASARENA</t>
  </si>
  <si>
    <t>15953</t>
  </si>
  <si>
    <t>7798145140332</t>
  </si>
  <si>
    <t>VINO MALBEC 750ml COBOS BRAMARE</t>
  </si>
  <si>
    <t>15933</t>
  </si>
  <si>
    <t>7798145140424</t>
  </si>
  <si>
    <t>VINO RED BLEND 750ml COBOS COCODRILO</t>
  </si>
  <si>
    <t>15935</t>
  </si>
  <si>
    <t>7798145140202</t>
  </si>
  <si>
    <t>VINO CABERNET SAUVIGNON 750ml COBOS FELINO</t>
  </si>
  <si>
    <t>15952</t>
  </si>
  <si>
    <t>7798145140233</t>
  </si>
  <si>
    <t>VINO CHARDONNAY 750ml FELINO</t>
  </si>
  <si>
    <t>15934</t>
  </si>
  <si>
    <t>7798145140172</t>
  </si>
  <si>
    <t>VINO MALBEC 750ml COBOS FELINO</t>
  </si>
  <si>
    <t>12541</t>
  </si>
  <si>
    <t>7798136451041</t>
  </si>
  <si>
    <t>VINO 750ml GRAND CUVELIER LOS ANDES</t>
  </si>
  <si>
    <t>12547</t>
  </si>
  <si>
    <t>7798136450969</t>
  </si>
  <si>
    <t>VINO CABERNET SAUVIGNON 750ml CUVELIER LOS ANDES</t>
  </si>
  <si>
    <t>12543</t>
  </si>
  <si>
    <t>7798136450570</t>
  </si>
  <si>
    <t>VINO COLECCIÓN 750ml CUVELIER LOS ANDES</t>
  </si>
  <si>
    <t>12545</t>
  </si>
  <si>
    <t>7798136450952</t>
  </si>
  <si>
    <t>VINO MALBEC 750ml CUVELIER LOS ANDES</t>
  </si>
  <si>
    <t>12539</t>
  </si>
  <si>
    <t>7798136451065</t>
  </si>
  <si>
    <t>VINO MALBEC 750ml GRAND CUVELIER LOS ANDES</t>
  </si>
  <si>
    <t>12546</t>
  </si>
  <si>
    <t>7798136451102</t>
  </si>
  <si>
    <t>VINO MALBEC ROSADO 750ml CUVELIER LOS ANDES</t>
  </si>
  <si>
    <t>15972</t>
  </si>
  <si>
    <t>7798101651001</t>
  </si>
  <si>
    <t>VINO CAB SAU 750ml RVA DOMAINE BOUSQUET</t>
  </si>
  <si>
    <t>15970</t>
  </si>
  <si>
    <t>7798101651568</t>
  </si>
  <si>
    <t>VINO MALBEC 750ml GRAN RVA DOMAINE BOUSQUET</t>
  </si>
  <si>
    <t>15976</t>
  </si>
  <si>
    <t>7798101650431</t>
  </si>
  <si>
    <t>VINO MALBEC 750ml RVA DOMAINE BOUSQUET</t>
  </si>
  <si>
    <t>15965</t>
  </si>
  <si>
    <t>7798101651957</t>
  </si>
  <si>
    <t>VINO TORR-CHARD 750ml DOMAINE BOUSQUET</t>
  </si>
  <si>
    <t>1006</t>
  </si>
  <si>
    <t>7791843010587</t>
  </si>
  <si>
    <t>VINO BLEND 750ml ESTATE LOS HAROLDOS</t>
  </si>
  <si>
    <t>1433</t>
  </si>
  <si>
    <t>7791843009154</t>
  </si>
  <si>
    <t>VINO CAB SAU 750ml ESTATE LOS HAROLDOS</t>
  </si>
  <si>
    <t>1435</t>
  </si>
  <si>
    <t>7791843004982</t>
  </si>
  <si>
    <t>VINO CAB SAU 750ml RVA LOS HAROLDOS</t>
  </si>
  <si>
    <t>6919</t>
  </si>
  <si>
    <t>7791843009178</t>
  </si>
  <si>
    <t>VINO CHARDONNAY 750ml ESTATE LOS HAROLDOS</t>
  </si>
  <si>
    <t>1434</t>
  </si>
  <si>
    <t>7791843009130</t>
  </si>
  <si>
    <t>VINO MALBEC 750ml ESTATE LOS HAROLDOS</t>
  </si>
  <si>
    <t>1436</t>
  </si>
  <si>
    <t>7791843005002</t>
  </si>
  <si>
    <t>VINO MALBEC 750ml RVA LOS HAROLDOS</t>
  </si>
  <si>
    <t>13789</t>
  </si>
  <si>
    <t>7791843012642</t>
  </si>
  <si>
    <t>VINO BLEND 750ml HERMANDAD</t>
  </si>
  <si>
    <t>13788</t>
  </si>
  <si>
    <t>7791843012635</t>
  </si>
  <si>
    <t>VINO MALBEC 750ml HERMANDAD</t>
  </si>
  <si>
    <t>9725</t>
  </si>
  <si>
    <t>7791203003327</t>
  </si>
  <si>
    <t>VINO CABERNET SAUVIGNON 750ml FINCA LA LINDA</t>
  </si>
  <si>
    <t>8451</t>
  </si>
  <si>
    <t>7791203003341</t>
  </si>
  <si>
    <t>VINO MALBEC 750ml FINCA LA LINDA</t>
  </si>
  <si>
    <t>15945</t>
  </si>
  <si>
    <t>7798111740641</t>
  </si>
  <si>
    <t>VINO CAB SAUVIGNON/MALBEC 750ml HUARPE</t>
  </si>
  <si>
    <t>15948</t>
  </si>
  <si>
    <t>7798111740290</t>
  </si>
  <si>
    <t>VINO CAB SAUVIGNON/MERLOT 750ml HUARPE</t>
  </si>
  <si>
    <t>33264</t>
  </si>
  <si>
    <t>7790577003711</t>
  </si>
  <si>
    <t>VINO CABERNET SAUVIGNON 750ML RUTINI</t>
  </si>
  <si>
    <t>33257</t>
  </si>
  <si>
    <t>7791203000104</t>
  </si>
  <si>
    <t>VINO 750ML SANGRE LUIGI BOSCA</t>
  </si>
  <si>
    <t>27894</t>
  </si>
  <si>
    <t>7791203001248</t>
  </si>
  <si>
    <t>VINO CABERNET SAUVIGNON 750ml LUIGI BOSCA</t>
  </si>
  <si>
    <t>33263</t>
  </si>
  <si>
    <t>7791203002283</t>
  </si>
  <si>
    <t>VINO CABERNET SAUVIGNON 750ML SANGRE LUIGI BOSCA</t>
  </si>
  <si>
    <t>33259</t>
  </si>
  <si>
    <t>7791203000142</t>
  </si>
  <si>
    <t>VINO MALBEC 750ML D.O.C LUIGI BOSCA</t>
  </si>
  <si>
    <t>4850</t>
  </si>
  <si>
    <t>7791203001231</t>
  </si>
  <si>
    <t>VINO MALBEC 750ml LUIGI BOSCA</t>
  </si>
  <si>
    <t>33261</t>
  </si>
  <si>
    <t>7791203002436</t>
  </si>
  <si>
    <t>VINO MALBEC 750ML SANGRE LUIGI BOSCA</t>
  </si>
  <si>
    <t>27893</t>
  </si>
  <si>
    <t>7791203000036</t>
  </si>
  <si>
    <t>VINO PINOT NOIR 750ml LUIGI BOSCA</t>
  </si>
  <si>
    <t>27892</t>
  </si>
  <si>
    <t>7791203000043</t>
  </si>
  <si>
    <t>VINO SAUVIGNON 750ml LUIGI BOSCA</t>
  </si>
  <si>
    <t>8564</t>
  </si>
  <si>
    <t>7791250001680</t>
  </si>
  <si>
    <t>VINO CAB SAUVIGNON 750ml NAVARRO CORREAS</t>
  </si>
  <si>
    <t>30291</t>
  </si>
  <si>
    <t>7791250001727</t>
  </si>
  <si>
    <t>VINO CHARDONNAY 750ml CP NAVARRO CORREA</t>
  </si>
  <si>
    <t>8560</t>
  </si>
  <si>
    <t>7791250001673</t>
  </si>
  <si>
    <t>VINO MALBEC 750ml CP NAVARRO CORREAS</t>
  </si>
  <si>
    <t>20378</t>
  </si>
  <si>
    <t>7793440702964</t>
  </si>
  <si>
    <t>VINO CABERNET 750ml NIETO BENJAMIN</t>
  </si>
  <si>
    <t>20379</t>
  </si>
  <si>
    <t>7793440702940</t>
  </si>
  <si>
    <t>VINO MALBEC 750ml NIETO BENJAMIN</t>
  </si>
  <si>
    <t>20385</t>
  </si>
  <si>
    <t>7793440702735</t>
  </si>
  <si>
    <t>VINO MALBEC 750ml NIETO DON NICANOR</t>
  </si>
  <si>
    <t>20386</t>
  </si>
  <si>
    <t>7793440000305</t>
  </si>
  <si>
    <t>VINO MALBEC 750ml EMILIA NIETO SENETINER</t>
  </si>
  <si>
    <t>12512</t>
  </si>
  <si>
    <t>7798126272182</t>
  </si>
  <si>
    <t>VINO TINTO 750ml A LISA</t>
  </si>
  <si>
    <t>12513</t>
  </si>
  <si>
    <t>7798126271871</t>
  </si>
  <si>
    <t>VINO TINTO 750ml J. ALBERTO</t>
  </si>
  <si>
    <t>15399</t>
  </si>
  <si>
    <t>742832556873</t>
  </si>
  <si>
    <t>VINO CABERNET SAUVIGNON 750ml ALTO MOLINO</t>
  </si>
  <si>
    <t>15400</t>
  </si>
  <si>
    <t>742832556880</t>
  </si>
  <si>
    <t>VINO MALBEC 750ml ALTO MOLINO</t>
  </si>
  <si>
    <t>16040</t>
  </si>
  <si>
    <t>7798276560078</t>
  </si>
  <si>
    <t>VINO BLEND 750ml ARLENE SALTA PIATTELLI</t>
  </si>
  <si>
    <t>15401</t>
  </si>
  <si>
    <t>7798124010168</t>
  </si>
  <si>
    <t>VINO CAB SAU 750ml MENDOZA PIATTELLI.</t>
  </si>
  <si>
    <t>15405</t>
  </si>
  <si>
    <t>7798124010144</t>
  </si>
  <si>
    <t>VINO CAB SAUVIGNON 750ml RVA MENDOZA PIATTELLI</t>
  </si>
  <si>
    <t>18028</t>
  </si>
  <si>
    <t>7798124010212</t>
  </si>
  <si>
    <t>VINO CABERNET 750ml RVA S.SALTA PIATTELLI</t>
  </si>
  <si>
    <t>15402</t>
  </si>
  <si>
    <t>7798124010151</t>
  </si>
  <si>
    <t>VINO MALBEC 750ml MENDOZA PIATTELLI.</t>
  </si>
  <si>
    <t>15406</t>
  </si>
  <si>
    <t>7798124010137</t>
  </si>
  <si>
    <t>VINO MALBEC 750ml RVA MENDOZA PIATTELLI</t>
  </si>
  <si>
    <t>15407</t>
  </si>
  <si>
    <t>7798124010243</t>
  </si>
  <si>
    <t>VINO MALBEC 750ml RVA SALTA PIATTELLI</t>
  </si>
  <si>
    <t>15404</t>
  </si>
  <si>
    <t>7798124010236</t>
  </si>
  <si>
    <t>VINO MALBEC 750ml SALTA PIATTELLI.</t>
  </si>
  <si>
    <t>15408</t>
  </si>
  <si>
    <t>7798124010267</t>
  </si>
  <si>
    <t>VINO TORRONTES 750ml SALTA PIATTELLI</t>
  </si>
  <si>
    <t>15403</t>
  </si>
  <si>
    <t>7798124010175</t>
  </si>
  <si>
    <t>VINO TRINITA 750ml MENDOZA PIATTELLI.</t>
  </si>
  <si>
    <t>15929</t>
  </si>
  <si>
    <t>7798108254090</t>
  </si>
  <si>
    <t>VINO BLEND 750ml ESTATE V RED PULENTA</t>
  </si>
  <si>
    <t>15951</t>
  </si>
  <si>
    <t>7798108253154</t>
  </si>
  <si>
    <t>VINO BLEND 750ml LA FLOR PULENTA</t>
  </si>
  <si>
    <t>15930</t>
  </si>
  <si>
    <t>7798108253529</t>
  </si>
  <si>
    <t>VINO CAB SAUVIGNON 750ml PULENTA</t>
  </si>
  <si>
    <t>11144</t>
  </si>
  <si>
    <t>7798108253772</t>
  </si>
  <si>
    <t>VINO CHARDONNAY 750ml ESTATE VIII PULENTA</t>
  </si>
  <si>
    <t>11146</t>
  </si>
  <si>
    <t>7798108253413</t>
  </si>
  <si>
    <t>VINO GRAN MALBEC 750ml PULENTA</t>
  </si>
  <si>
    <t>11139</t>
  </si>
  <si>
    <t>7798108253246</t>
  </si>
  <si>
    <t>VINO MALBEC 750ml ESTATE I PULENTA</t>
  </si>
  <si>
    <t>11150</t>
  </si>
  <si>
    <t>7798108253512</t>
  </si>
  <si>
    <t>VINO MALBEC 750ml LA FLOR PULENTA</t>
  </si>
  <si>
    <t>11151</t>
  </si>
  <si>
    <t>7798108253604</t>
  </si>
  <si>
    <t>VINO MALBEC ROSADO LA FLOR 750ml PULENTA</t>
  </si>
  <si>
    <t>15949</t>
  </si>
  <si>
    <t>7798108253307</t>
  </si>
  <si>
    <t>VINO PINOT NOIR 750ml ESTATE Xl PULENTA</t>
  </si>
  <si>
    <t>11152</t>
  </si>
  <si>
    <t>7798108253574</t>
  </si>
  <si>
    <t>VINO SAUVIGNON 750ml LA FLOR PULENTA</t>
  </si>
  <si>
    <t>15944</t>
  </si>
  <si>
    <t>7798136200205</t>
  </si>
  <si>
    <t>VINO GRAN MALBEC 750ml RIGLOS</t>
  </si>
  <si>
    <t>10604</t>
  </si>
  <si>
    <t>7790577001663</t>
  </si>
  <si>
    <t>VINO CABERNET MALBEC 750ml RUTINI</t>
  </si>
  <si>
    <t>33255</t>
  </si>
  <si>
    <t>7790577000833</t>
  </si>
  <si>
    <t>VINO CHARDONNAY 750ML RUTINI</t>
  </si>
  <si>
    <t>8450</t>
  </si>
  <si>
    <t>7790577001151</t>
  </si>
  <si>
    <t>VINO MALBEC 750ml RUTINI</t>
  </si>
  <si>
    <t>30435</t>
  </si>
  <si>
    <t>7790577001700</t>
  </si>
  <si>
    <t>VINO SAUVIGNON 750ml RUTINI</t>
  </si>
  <si>
    <t>12521</t>
  </si>
  <si>
    <t>7798136451867</t>
  </si>
  <si>
    <t>VINO BLEND 750ml GRAN RVA SAMCHEN</t>
  </si>
  <si>
    <t>12518</t>
  </si>
  <si>
    <t>7798136451836</t>
  </si>
  <si>
    <t>VINO CAB SAUVIGNON 750ml GRAN RVA SAMCHEN</t>
  </si>
  <si>
    <t>12515</t>
  </si>
  <si>
    <t>7798136451799</t>
  </si>
  <si>
    <t>VINO CAB SAUVIGNON 750ml SAMCHEN</t>
  </si>
  <si>
    <t>12520</t>
  </si>
  <si>
    <t>7798136451843</t>
  </si>
  <si>
    <t>VINO MALBEC 750ml GRAN RVA SAMCHEN</t>
  </si>
  <si>
    <t>12516</t>
  </si>
  <si>
    <t>7798136451805</t>
  </si>
  <si>
    <t>VINO MALBEC 750ml RVA SAMCHEN</t>
  </si>
  <si>
    <t>12517</t>
  </si>
  <si>
    <t>7798136451812</t>
  </si>
  <si>
    <t>VINO MERLOT 750ml RVA SAMCHEN</t>
  </si>
  <si>
    <t>20366</t>
  </si>
  <si>
    <t>7791728002713</t>
  </si>
  <si>
    <t>VINO CABERNET SAUVIGNON 750ml ALAMBRADO</t>
  </si>
  <si>
    <t>20372</t>
  </si>
  <si>
    <t>7791728002690</t>
  </si>
  <si>
    <t>VINO MALBEC 750ml ALAMBRADO</t>
  </si>
  <si>
    <t>20373</t>
  </si>
  <si>
    <t>7791728006407</t>
  </si>
  <si>
    <t>VINO SAUVIGNON 750ml ALAMBRADO</t>
  </si>
  <si>
    <t>11158</t>
  </si>
  <si>
    <t>7798127630417</t>
  </si>
  <si>
    <t>VINO BLEND 750ml RVA SOTTANO</t>
  </si>
  <si>
    <t>15958</t>
  </si>
  <si>
    <t>7798127630868</t>
  </si>
  <si>
    <t>VINO CABERNET SAUVIGNON 750ml SOTTANO</t>
  </si>
  <si>
    <t>11154</t>
  </si>
  <si>
    <t>7798127630387</t>
  </si>
  <si>
    <t>VINO CHARDONNAY 750ml SOTTANO</t>
  </si>
  <si>
    <t>11157</t>
  </si>
  <si>
    <t>7798127630837</t>
  </si>
  <si>
    <t>VINO MALBEC 750ml RE FAMILIA SOTTANO</t>
  </si>
  <si>
    <t>31717</t>
  </si>
  <si>
    <t>7790240072808</t>
  </si>
  <si>
    <t>VINO MALBEC 750ml RVA TRAPICHE</t>
  </si>
  <si>
    <t>15938</t>
  </si>
  <si>
    <t>7798123970388</t>
  </si>
  <si>
    <t>VINO CABERNET 750ml RVA LAS PERDICES</t>
  </si>
  <si>
    <t>16239</t>
  </si>
  <si>
    <t>7798148941547</t>
  </si>
  <si>
    <t>VINO 750ml TIZA EGGO ZORZAL</t>
  </si>
  <si>
    <t>16238</t>
  </si>
  <si>
    <t>7798148941851</t>
  </si>
  <si>
    <t>VINO BLEND 750ml PINTAO ZORZAL</t>
  </si>
  <si>
    <t>16241</t>
  </si>
  <si>
    <t>7798148940694</t>
  </si>
  <si>
    <t>VINO CAB SAUVIGNON 750ml TERROIR UNICO ZORZAL</t>
  </si>
  <si>
    <t>16240</t>
  </si>
  <si>
    <t>7798148940663</t>
  </si>
  <si>
    <t>VINO MALBEC 750ml ZORZAL</t>
  </si>
  <si>
    <t>20367</t>
  </si>
  <si>
    <t>7791728001082</t>
  </si>
  <si>
    <t>VINO CABERNET SAUVIGNON 750ml RVA ZUCCARDI</t>
  </si>
  <si>
    <t>20369</t>
  </si>
  <si>
    <t>7791728001532</t>
  </si>
  <si>
    <t>VINO CHARDONNAY 750ml RVA ZUCCARDI</t>
  </si>
  <si>
    <t>20371</t>
  </si>
  <si>
    <t>7791728022841</t>
  </si>
  <si>
    <t>VINO MALBEC 375ml SERIE A ZUCCARDI</t>
  </si>
  <si>
    <t>20368</t>
  </si>
  <si>
    <t>7791728001075</t>
  </si>
  <si>
    <t>VINO MALBEC 750ml RVA ZUCCARDI</t>
  </si>
  <si>
    <t>20370</t>
  </si>
  <si>
    <t>7791728021301</t>
  </si>
  <si>
    <t>VINO MALBEC 750ml SERIE A ZUCCARDI</t>
  </si>
  <si>
    <t>24290</t>
  </si>
  <si>
    <t>7798136980725</t>
  </si>
  <si>
    <t>VINO PINOT NOIR 750ml  CHACRA BARDA</t>
  </si>
  <si>
    <t>30297</t>
  </si>
  <si>
    <t>7790762052494</t>
  </si>
  <si>
    <t>VINO MALBEC 750ml GRAN MASCOTA</t>
  </si>
  <si>
    <t>30298</t>
  </si>
  <si>
    <t>7790762050124</t>
  </si>
  <si>
    <t>VINO MALBEC 750ml LA MASCOTA</t>
  </si>
  <si>
    <t>30700</t>
  </si>
  <si>
    <t>7794450008053</t>
  </si>
  <si>
    <t>VINO MALBEC 750ml 2019 CATENA ZAPATA</t>
  </si>
  <si>
    <t>30694</t>
  </si>
  <si>
    <t>7794450090096</t>
  </si>
  <si>
    <t>VINO MALBEC 750ml D.V 2019 CATENA ZAPATA</t>
  </si>
  <si>
    <t>30695</t>
  </si>
  <si>
    <t>7794450088581</t>
  </si>
  <si>
    <t>VINO MALBEC 750ml SAINT FELICIEN CATENA ZAPATA</t>
  </si>
  <si>
    <t>30696</t>
  </si>
  <si>
    <t>7794450090492</t>
  </si>
  <si>
    <t>VINO MALBEC CABERNET 750ml CATENA ZAPATA</t>
  </si>
  <si>
    <t>30697</t>
  </si>
  <si>
    <t>7794450003645</t>
  </si>
  <si>
    <t>VINO CABERNET FRANC 750ml EL ENEMIGO</t>
  </si>
  <si>
    <t>30698</t>
  </si>
  <si>
    <t>7798126082415</t>
  </si>
  <si>
    <t>VINO TINTO 750ml  GRAN ENEMIGO</t>
  </si>
  <si>
    <t>40607</t>
  </si>
  <si>
    <t>7795232000715</t>
  </si>
  <si>
    <t>VINO 750ml EL GRAN LOCO</t>
  </si>
  <si>
    <t>34464</t>
  </si>
  <si>
    <t>7795232000463</t>
  </si>
  <si>
    <t>VINO ICE 750ml OTRO LOCO MAS</t>
  </si>
  <si>
    <t>34465</t>
  </si>
  <si>
    <t>7795232000524</t>
  </si>
  <si>
    <t>VINO MALBEC 750ml OTRO LOCO MAS</t>
  </si>
  <si>
    <t>36503</t>
  </si>
  <si>
    <t>7798116930092</t>
  </si>
  <si>
    <t>VINO CABERNET 750ml MONTEAGRELO BRESSIA</t>
  </si>
  <si>
    <t>36502</t>
  </si>
  <si>
    <t>7798116930122</t>
  </si>
  <si>
    <t>VINO MALBEC 750ml MONTEAGRELO BRESSIA</t>
  </si>
  <si>
    <t>27479</t>
  </si>
  <si>
    <t>7798370680047</t>
  </si>
  <si>
    <t>VINO MALBEC 750ml INSEPARABLE PER SE</t>
  </si>
  <si>
    <t>40579</t>
  </si>
  <si>
    <t>7798152260832</t>
  </si>
  <si>
    <t>VINO CABERNET SAUVIGNON 750ml RVA DURIGUTTI</t>
  </si>
  <si>
    <t>40577</t>
  </si>
  <si>
    <t>7798152260351</t>
  </si>
  <si>
    <t>VINO CABERNET SUAVIGNON 750ml DURIGUTTI</t>
  </si>
  <si>
    <t>40576</t>
  </si>
  <si>
    <t>7798152261082</t>
  </si>
  <si>
    <t>VINO MALBEC 750ml DURIGUTTI</t>
  </si>
  <si>
    <t>40580</t>
  </si>
  <si>
    <t>7798152261280</t>
  </si>
  <si>
    <t>VINO MALBEC 750ml FAMILIA DURIGUTTI</t>
  </si>
  <si>
    <t>40578</t>
  </si>
  <si>
    <t>736040502869</t>
  </si>
  <si>
    <t>VINO MALBEC 750ml RVA DURIGUTTI</t>
  </si>
  <si>
    <t>1427</t>
  </si>
  <si>
    <t>7891141016998</t>
  </si>
  <si>
    <t>VINO CAB SAUVIGNON 750ml RVA AURORA.</t>
  </si>
  <si>
    <t>1429</t>
  </si>
  <si>
    <t>7891141007620</t>
  </si>
  <si>
    <t>VINO CAB SAUVIGNON 750ml VARIETAL AURORA.</t>
  </si>
  <si>
    <t>1430</t>
  </si>
  <si>
    <t>7891141007682</t>
  </si>
  <si>
    <t>VINO CHARDONNAY 750ml VARIETAL AURORA.</t>
  </si>
  <si>
    <t>1428</t>
  </si>
  <si>
    <t>7891141026270</t>
  </si>
  <si>
    <t>VINO TANNAT 750ml RVA AURORA.</t>
  </si>
  <si>
    <t>15975</t>
  </si>
  <si>
    <t>7804606600069</t>
  </si>
  <si>
    <t>VINO CARMENERE 750ml GRAN RVA APALTAGUA</t>
  </si>
  <si>
    <t>12366</t>
  </si>
  <si>
    <t>7804606600175</t>
  </si>
  <si>
    <t>VINO PINOT NOIR 750ml RVA APALTAGUA</t>
  </si>
  <si>
    <t>1004</t>
  </si>
  <si>
    <t>7804305002034</t>
  </si>
  <si>
    <t>VINO MACULANT RES MERLOT</t>
  </si>
  <si>
    <t>4846</t>
  </si>
  <si>
    <t>7804305002041</t>
  </si>
  <si>
    <t>VINO CABERNET SAUVIGNON 750ml DON LUIS COUSIÑO</t>
  </si>
  <si>
    <t>9716</t>
  </si>
  <si>
    <t>7804300003234</t>
  </si>
  <si>
    <t>VINO CABERNET SAUVIGNON 750ml RVA SANTA HELENA</t>
  </si>
  <si>
    <t>9722</t>
  </si>
  <si>
    <t>7804300123512</t>
  </si>
  <si>
    <t>VINO CARMENERE 750ml RVA SANTA HELENA</t>
  </si>
  <si>
    <t>24346</t>
  </si>
  <si>
    <t>7802180089256</t>
  </si>
  <si>
    <t>VINO 750ml EDICION 18 CABALLO LOCO</t>
  </si>
  <si>
    <t>24345</t>
  </si>
  <si>
    <t>7802180001944</t>
  </si>
  <si>
    <t>VINO 750ml G.C. MAIPO CABALLO LOCO</t>
  </si>
  <si>
    <t>24344</t>
  </si>
  <si>
    <t>7802180001937</t>
  </si>
  <si>
    <t>VINO 750ml G.C. PALTA CABALLO LOCO</t>
  </si>
  <si>
    <t>24348</t>
  </si>
  <si>
    <t>7804454001285</t>
  </si>
  <si>
    <t>VINO CABERNET SAUVIGNON 750ml COL CASA SILVA</t>
  </si>
  <si>
    <t>24347</t>
  </si>
  <si>
    <t>7804454001384</t>
  </si>
  <si>
    <t>VINO CARMENERE 750ml COL CASA SILVA</t>
  </si>
  <si>
    <t>24349</t>
  </si>
  <si>
    <t>7804454001278</t>
  </si>
  <si>
    <t>VINO CHARDONNAY 750ml COL CASA SILVA</t>
  </si>
  <si>
    <t>29025</t>
  </si>
  <si>
    <t>7808721800083</t>
  </si>
  <si>
    <t>VINO 750ml RVA VIOGNIER ESTAMPA</t>
  </si>
  <si>
    <t>29026</t>
  </si>
  <si>
    <t>7808721800656</t>
  </si>
  <si>
    <t>VINO CABERNET 750ml RVA S.PETIT VERDOT ESTAMPA</t>
  </si>
  <si>
    <t>29024</t>
  </si>
  <si>
    <t>7808721800052</t>
  </si>
  <si>
    <t>VINO CARMENERE 750ml GRAN RVA ESTAMPA</t>
  </si>
  <si>
    <t>29027</t>
  </si>
  <si>
    <t>7808721800663</t>
  </si>
  <si>
    <t>VINO CARMENERE MALBEC 750ml RVA ESTAMPA</t>
  </si>
  <si>
    <t>29023</t>
  </si>
  <si>
    <t>7808721800076</t>
  </si>
  <si>
    <t>VINO GOLD 750ml ESTAMPA</t>
  </si>
  <si>
    <t>29020</t>
  </si>
  <si>
    <t>7804332000003</t>
  </si>
  <si>
    <t>VINO CABERNET 750ml RVA ESPECIAL ESPINO</t>
  </si>
  <si>
    <t>29021</t>
  </si>
  <si>
    <t>7804332001178</t>
  </si>
  <si>
    <t>VINO CARMENERE 750ml RVA ESPECIAL ESPINO</t>
  </si>
  <si>
    <t>29022</t>
  </si>
  <si>
    <t>7804332000607</t>
  </si>
  <si>
    <t>VINO CHARDONNAY 750ml RVA ESPECIAL ESPINO</t>
  </si>
  <si>
    <t>36475</t>
  </si>
  <si>
    <t>715126000123</t>
  </si>
  <si>
    <t>VINO CHARDONNAY 750ml MONTES ALPHA</t>
  </si>
  <si>
    <t>36477</t>
  </si>
  <si>
    <t>715126000017</t>
  </si>
  <si>
    <t>VINO CAB SAU 750ml RVA MONTES CLASSIC</t>
  </si>
  <si>
    <t>36473</t>
  </si>
  <si>
    <t>715126000116</t>
  </si>
  <si>
    <t>VINO CABERNET SAUVIGNON 750ml MONTES ALPHA</t>
  </si>
  <si>
    <t>36474</t>
  </si>
  <si>
    <t>715126900195</t>
  </si>
  <si>
    <t>VINO CAMENERE 750ml MONTES ALPHA</t>
  </si>
  <si>
    <t>36478</t>
  </si>
  <si>
    <t>715126011228</t>
  </si>
  <si>
    <t>VINO CHARDONNAY 750ml RVA MONTES CLASSIC</t>
  </si>
  <si>
    <t>36480</t>
  </si>
  <si>
    <t>715126400022</t>
  </si>
  <si>
    <t>VINO MALBEC 750ml RVA MONTES CLASSIC</t>
  </si>
  <si>
    <t>36476</t>
  </si>
  <si>
    <t>715126900133</t>
  </si>
  <si>
    <t>VINO PINOT NOIR 750ml MONTES ALPHA</t>
  </si>
  <si>
    <t>36479</t>
  </si>
  <si>
    <t>715126022125</t>
  </si>
  <si>
    <t>VINO SAUVIGNON 750ml RVA MONTES CLASSIC</t>
  </si>
  <si>
    <t>36499</t>
  </si>
  <si>
    <t>7804310548541</t>
  </si>
  <si>
    <t>VINO CAB SAUVIGNON 750ml GRAN RVA AVES DEL SUR</t>
  </si>
  <si>
    <t>36500</t>
  </si>
  <si>
    <t>7804310552692</t>
  </si>
  <si>
    <t>VINO CAMENERE 750ml GRAN RVA AVES DEL SUR</t>
  </si>
  <si>
    <t>36501</t>
  </si>
  <si>
    <t>7804310548596</t>
  </si>
  <si>
    <t>VINO CHARDONNAY 750ml GRAN RVA AVES DEL SUR</t>
  </si>
  <si>
    <t>36481</t>
  </si>
  <si>
    <t>7804314945056</t>
  </si>
  <si>
    <t>VINO CAB SAU 750ml ESTATE COLLETION VIU MANENT</t>
  </si>
  <si>
    <t>36483</t>
  </si>
  <si>
    <t>7804314945315</t>
  </si>
  <si>
    <t>VINO CAMENERE 750ml ESTATE COLLETION VIU MANENT</t>
  </si>
  <si>
    <t>36486</t>
  </si>
  <si>
    <t>7804314945636</t>
  </si>
  <si>
    <t>VINO CAMENERE 750ml GRAN RVA VIU MANENT SECRETO</t>
  </si>
  <si>
    <t>36484</t>
  </si>
  <si>
    <t>7804314945094</t>
  </si>
  <si>
    <t>VINO MALBEC 750ml ESTATE COLLETION VIU MANENT</t>
  </si>
  <si>
    <t>36485</t>
  </si>
  <si>
    <t>7804314945629</t>
  </si>
  <si>
    <t>VINO MALBEC 750ml GRAN RVA VIU MANENT SECRETO</t>
  </si>
  <si>
    <t>36482</t>
  </si>
  <si>
    <t>7804314945063</t>
  </si>
  <si>
    <t>VINO SAUVIGNON 750ml ESTATE COLLETION VIU MANENT</t>
  </si>
  <si>
    <t>16491</t>
  </si>
  <si>
    <t>8412934328198</t>
  </si>
  <si>
    <t>VINO 750ml ROBLE 7 FUENTESPINA</t>
  </si>
  <si>
    <t>16490</t>
  </si>
  <si>
    <t>8412934325005</t>
  </si>
  <si>
    <t>VINO 750ml RVA FUENTESPINA</t>
  </si>
  <si>
    <t>18753</t>
  </si>
  <si>
    <t>8412934325135</t>
  </si>
  <si>
    <t>VINO TINTO 750ml  FUENTESPINA</t>
  </si>
  <si>
    <t>16493</t>
  </si>
  <si>
    <t>8412934361775</t>
  </si>
  <si>
    <t>VINO 750ml VERDEJO NICTE</t>
  </si>
  <si>
    <t>16492</t>
  </si>
  <si>
    <t>8412934010017</t>
  </si>
  <si>
    <t>VINO ROSA PALIDO 750ml NICTE</t>
  </si>
  <si>
    <t>16483</t>
  </si>
  <si>
    <t>8436557311153</t>
  </si>
  <si>
    <t>VINO 750ml FINCA RESALSO</t>
  </si>
  <si>
    <t>36425</t>
  </si>
  <si>
    <t>8436557311108</t>
  </si>
  <si>
    <t>VINO 750ml EL ZARZAL EMILIO MORO</t>
  </si>
  <si>
    <t>16484</t>
  </si>
  <si>
    <t>8436557310866</t>
  </si>
  <si>
    <t>VINO 750ml EMILIO MORO</t>
  </si>
  <si>
    <t>36424</t>
  </si>
  <si>
    <t>8436557311528</t>
  </si>
  <si>
    <t>VINO 750ml POLVORETE EMILIO MORO</t>
  </si>
  <si>
    <t>16485</t>
  </si>
  <si>
    <t>8436557310927</t>
  </si>
  <si>
    <t>VINO 750ml MALLEOLUS</t>
  </si>
  <si>
    <t>16367</t>
  </si>
  <si>
    <t>8426427003158</t>
  </si>
  <si>
    <t>VINO 750ml BARON DE LAJOYOSA</t>
  </si>
  <si>
    <t>16368</t>
  </si>
  <si>
    <t>8426427007187</t>
  </si>
  <si>
    <t>VINO 750ml CASTILLO DE VIÑARAL</t>
  </si>
  <si>
    <t>16369</t>
  </si>
  <si>
    <t>8426427005749</t>
  </si>
  <si>
    <t>VINO 750ml GARNACHA EL GORDO</t>
  </si>
  <si>
    <t>16373</t>
  </si>
  <si>
    <t>8426427006616</t>
  </si>
  <si>
    <t>VINO 750ml GARNACHA ROSÉ EL GORDO</t>
  </si>
  <si>
    <t>16372</t>
  </si>
  <si>
    <t>8426427005794</t>
  </si>
  <si>
    <t>VINO 750ml MACABEO EL GORDO</t>
  </si>
  <si>
    <t>16371</t>
  </si>
  <si>
    <t>8426427005770</t>
  </si>
  <si>
    <t>VINO CABERNET SAUVIGNON 750ml EL GORDO</t>
  </si>
  <si>
    <t>16370</t>
  </si>
  <si>
    <t>8426427005756</t>
  </si>
  <si>
    <t>VINO TEMPRANILLO 750ml  EL GORDO</t>
  </si>
  <si>
    <t>16494</t>
  </si>
  <si>
    <t>8410011220304</t>
  </si>
  <si>
    <t>VINO 750ml DOC RIOJA CRIANZA LAGUNILLA</t>
  </si>
  <si>
    <t>16495</t>
  </si>
  <si>
    <t>8410011230105</t>
  </si>
  <si>
    <t>VINO 750ml DOC RIOJA RVA LAGUNILLA</t>
  </si>
  <si>
    <t>16496</t>
  </si>
  <si>
    <t>8410011750450</t>
  </si>
  <si>
    <t>VINO TEMPRANILLO 750ml DOC RIOJA LAGUNILLA</t>
  </si>
  <si>
    <t>16497</t>
  </si>
  <si>
    <t>8410026047545</t>
  </si>
  <si>
    <t>VINO 750ml DOC RIOJA BANDA AZUL PATERNINA</t>
  </si>
  <si>
    <t>16498</t>
  </si>
  <si>
    <t>8410026047675</t>
  </si>
  <si>
    <t>VINO 750ml DOC RIOJA RVA PATERNINA</t>
  </si>
  <si>
    <t>16499</t>
  </si>
  <si>
    <t>8410396282003</t>
  </si>
  <si>
    <t>VINO TEMPRANILLO 750ml CASTILLA PATERNINA</t>
  </si>
  <si>
    <t>16487</t>
  </si>
  <si>
    <t>8420523322656</t>
  </si>
  <si>
    <t>VINO 750ml CRIANZA VIÑA PEDROSA</t>
  </si>
  <si>
    <t>16486</t>
  </si>
  <si>
    <t>8420523339654</t>
  </si>
  <si>
    <t>VINO GAVILAN 750ml VIÑA PEDROSA</t>
  </si>
  <si>
    <t>36432</t>
  </si>
  <si>
    <t>8414542100104</t>
  </si>
  <si>
    <t>VINO 750ml RIOJA RVA MUGA</t>
  </si>
  <si>
    <t>36434</t>
  </si>
  <si>
    <t>8414542040134</t>
  </si>
  <si>
    <t>VINO BLANCO 750ml MUGA</t>
  </si>
  <si>
    <t>36433</t>
  </si>
  <si>
    <t>8414542060019</t>
  </si>
  <si>
    <t>VINO CAVA BRUT 750ml RVA CONDE HARO MUGA</t>
  </si>
  <si>
    <t>36436</t>
  </si>
  <si>
    <t>8414542065090</t>
  </si>
  <si>
    <t>VINO CAVA ROSE 750ml CONDE HARO MUGA</t>
  </si>
  <si>
    <t>36435</t>
  </si>
  <si>
    <t>8414542050133</t>
  </si>
  <si>
    <t>VINO ROSADO 750ml RIOJA MUGA</t>
  </si>
  <si>
    <t>36437</t>
  </si>
  <si>
    <t>8414542055169</t>
  </si>
  <si>
    <t>VINO ROSE 750ml FLOR MUGA</t>
  </si>
  <si>
    <t>20375</t>
  </si>
  <si>
    <t>086003061910</t>
  </si>
  <si>
    <t>VINO CABERNET 750ml ROBERT MONDAVI</t>
  </si>
  <si>
    <t>20374</t>
  </si>
  <si>
    <t>086003461925</t>
  </si>
  <si>
    <t>VINO CHARDONNAY 750ml ROBERT MONDAVI</t>
  </si>
  <si>
    <t>20376</t>
  </si>
  <si>
    <t>086003091931</t>
  </si>
  <si>
    <t>VINO PINOT 750ml ROBERT MOVDAVI</t>
  </si>
  <si>
    <t>27389</t>
  </si>
  <si>
    <t>7841738000145</t>
  </si>
  <si>
    <t>VINOS 2UND ROSE PISCINE + COPA</t>
  </si>
  <si>
    <t>29849</t>
  </si>
  <si>
    <t>3280111580005</t>
  </si>
  <si>
    <t>VINO ROSE 750ml PISCINE</t>
  </si>
  <si>
    <t>29850</t>
  </si>
  <si>
    <t>3661710012478</t>
  </si>
  <si>
    <t>VINO ROSE COPACABANA 750ml PISCINE</t>
  </si>
  <si>
    <t>20382</t>
  </si>
  <si>
    <t>8001660101757</t>
  </si>
  <si>
    <t>VINO CHIANTI DOCG 750ml RUFFINO</t>
  </si>
  <si>
    <t>16830</t>
  </si>
  <si>
    <t>8002477090319</t>
  </si>
  <si>
    <t>VINO 750ml CHIANTI COLLEZIONE SENSI</t>
  </si>
  <si>
    <t>16831</t>
  </si>
  <si>
    <t>8002477090449</t>
  </si>
  <si>
    <t>VINO 750ml MONTEPULCIANO COLLEZIONE SENSI</t>
  </si>
  <si>
    <t>24695</t>
  </si>
  <si>
    <t>8002477173494</t>
  </si>
  <si>
    <t>VINO 750ml NERO D'AVOLA DOC SICILIA SENSI</t>
  </si>
  <si>
    <t>16833</t>
  </si>
  <si>
    <t>8002477090500</t>
  </si>
  <si>
    <t>VINO 750ml PRIMITIVO COLLEZIONE SENSI</t>
  </si>
  <si>
    <t>16834</t>
  </si>
  <si>
    <t>8002477090210</t>
  </si>
  <si>
    <t>VINO 750ml SANGIOVESE COLLEZIONE SENSI</t>
  </si>
  <si>
    <t>16832</t>
  </si>
  <si>
    <t>8002477173470</t>
  </si>
  <si>
    <t>VINO PINOT 750ml GRIGIO COLLEZIONE SENSI</t>
  </si>
  <si>
    <t>16835</t>
  </si>
  <si>
    <t>8002477972615</t>
  </si>
  <si>
    <t>VINO ROSA 750ml TUA ROSATO SENSI</t>
  </si>
  <si>
    <t>16488</t>
  </si>
  <si>
    <t>8005369001462</t>
  </si>
  <si>
    <t>VINO 750ml AMARONE VALPOLICELLA DOCG ZENI</t>
  </si>
  <si>
    <t>16489</t>
  </si>
  <si>
    <t>8051499870003</t>
  </si>
  <si>
    <t>VINO 750ml BARDOLINO SUP DOCG ZENI</t>
  </si>
  <si>
    <t>18752</t>
  </si>
  <si>
    <t>8005369001332</t>
  </si>
  <si>
    <t>VINO 750ml RECIOTO VALPOLICELLA DOCG ZENI</t>
  </si>
  <si>
    <t>40957</t>
  </si>
  <si>
    <t>8410036808433</t>
  </si>
  <si>
    <t>VINO BLANCO GRIGIO 750ml FREIXENET</t>
  </si>
  <si>
    <t>40956</t>
  </si>
  <si>
    <t>8410036808419</t>
  </si>
  <si>
    <t>VINO CHIANTI DOCG 750ml FREIXENET</t>
  </si>
  <si>
    <t>11344</t>
  </si>
  <si>
    <t>5281004011178</t>
  </si>
  <si>
    <t>VINO RED LES BRETECHES 750ml 2014 CHATEAU KEFRAYA</t>
  </si>
  <si>
    <t>11345</t>
  </si>
  <si>
    <t>5281004161156</t>
  </si>
  <si>
    <t>VINO RED LES COTEAUX 750ml 2015 CHATEAU KEFRAYA</t>
  </si>
  <si>
    <t>15994</t>
  </si>
  <si>
    <t>5281004041199</t>
  </si>
  <si>
    <t>VINO ROSADO LES BRETECHES 750ml CHATEAU KEFRAYA</t>
  </si>
  <si>
    <t>15971</t>
  </si>
  <si>
    <t>5010867203969</t>
  </si>
  <si>
    <t>VINO 750ml SYMINGTON ALTANO DOURO</t>
  </si>
  <si>
    <t>15968</t>
  </si>
  <si>
    <t>5010867506107</t>
  </si>
  <si>
    <t>VINO 750ml SYMINGTON RVA ALTANO DOURO</t>
  </si>
  <si>
    <t>15973</t>
  </si>
  <si>
    <t>5010867771079</t>
  </si>
  <si>
    <t>VINO PRATS-SYMING DOURO 750ml PRAZO DE RORIZ</t>
  </si>
  <si>
    <t>22629</t>
  </si>
  <si>
    <t>5601083001585</t>
  </si>
  <si>
    <t>VINO FINE RUBY PORTO 750ml SANDEMAN</t>
  </si>
  <si>
    <t>22627</t>
  </si>
  <si>
    <t>5601083640104</t>
  </si>
  <si>
    <t>VINO FINE TAWNY PORTO 750ml SANDEMAN</t>
  </si>
  <si>
    <t>22628</t>
  </si>
  <si>
    <t>5601083641101</t>
  </si>
  <si>
    <t>VINO FINE WHITE PORTO 750ml SANDEMAN</t>
  </si>
  <si>
    <t>22631</t>
  </si>
  <si>
    <t>5601012011104</t>
  </si>
  <si>
    <t>VINO ROSE 187ml MATEUS</t>
  </si>
  <si>
    <t>22632</t>
  </si>
  <si>
    <t>5601012011500</t>
  </si>
  <si>
    <t>VINO ROSE 750ml MATEUS</t>
  </si>
  <si>
    <t>22633</t>
  </si>
  <si>
    <t>5601012006056</t>
  </si>
  <si>
    <t>VINO VERDE 750ml AZEVEDO</t>
  </si>
  <si>
    <t>22634</t>
  </si>
  <si>
    <t>5601012006087</t>
  </si>
  <si>
    <t>VINO VERDE 750ml RVA AZEVEDO</t>
  </si>
  <si>
    <t>24353</t>
  </si>
  <si>
    <t>6002323400332</t>
  </si>
  <si>
    <t>VINO CABERNET SAUVIGNON 750ml KWV</t>
  </si>
  <si>
    <t>24351</t>
  </si>
  <si>
    <t>6002323000808</t>
  </si>
  <si>
    <t>VINO GOLDEN KAAN PINOTAGE 750ml KWV</t>
  </si>
  <si>
    <t>24352</t>
  </si>
  <si>
    <t>6002323400530</t>
  </si>
  <si>
    <t>VINO PINOTAGE 750ml KWV</t>
  </si>
  <si>
    <t>13800</t>
  </si>
  <si>
    <t>7730429000857</t>
  </si>
  <si>
    <t>VINO CAB SAUVIGNON 750ml CATAMAYOR</t>
  </si>
  <si>
    <t>13804</t>
  </si>
  <si>
    <t>7730429002042</t>
  </si>
  <si>
    <t>VINO GRAND 750ml CATAMAYOR</t>
  </si>
  <si>
    <t>13801</t>
  </si>
  <si>
    <t>7730429000994</t>
  </si>
  <si>
    <t>VINO TANNAT 750ml CATAMAYOR</t>
  </si>
  <si>
    <t>13803</t>
  </si>
  <si>
    <t>7730429000543</t>
  </si>
  <si>
    <t>VINO TANNAT 750ml RVA CATAMAYOR</t>
  </si>
  <si>
    <t>13802</t>
  </si>
  <si>
    <t>7730429000178</t>
  </si>
  <si>
    <t>VINO TANNAT/CABERNET 750ml RVA CATAMAYOR</t>
  </si>
  <si>
    <t>16336</t>
  </si>
  <si>
    <t>7730903270158</t>
  </si>
  <si>
    <t>VINO 750ml VIÑA SAU HISTORICA BRESESTI</t>
  </si>
  <si>
    <t>13806</t>
  </si>
  <si>
    <t>7730903270202</t>
  </si>
  <si>
    <t>VINO CAB SAUVIGNON 750ml HISTORICA BRESESTI</t>
  </si>
  <si>
    <t>13809</t>
  </si>
  <si>
    <t>7730903270226</t>
  </si>
  <si>
    <t>VINO CAB SAUVIGNON 750ml PEQ COLECCION BRESESTI</t>
  </si>
  <si>
    <t>16335</t>
  </si>
  <si>
    <t>7730903270141</t>
  </si>
  <si>
    <t>VINO CABERNET 750ml FRANC HISTORICA BRESESTI</t>
  </si>
  <si>
    <t>13807</t>
  </si>
  <si>
    <t>7730903270196</t>
  </si>
  <si>
    <t>VINO TANNAT 750ml HISTORICA BRESESTI</t>
  </si>
  <si>
    <t>13808</t>
  </si>
  <si>
    <t>7730903270172</t>
  </si>
  <si>
    <t>VINO TANNAT 750ml PEQ COLECCION BRESESTI</t>
  </si>
  <si>
    <t>13810</t>
  </si>
  <si>
    <t>7730903270165</t>
  </si>
  <si>
    <t>VINO TANNAT 750ml PREMIUM BRESESTI</t>
  </si>
  <si>
    <t>15983</t>
  </si>
  <si>
    <t>7730902910086</t>
  </si>
  <si>
    <t>VINO BLEND 750ml SELECT RVA PIZZORNO</t>
  </si>
  <si>
    <t>16001</t>
  </si>
  <si>
    <t>7730902910031</t>
  </si>
  <si>
    <t>VINO CABERNET SAUVIGNON 750ml DON PROS PIZZORNO</t>
  </si>
  <si>
    <t>15947</t>
  </si>
  <si>
    <t>7730902910079</t>
  </si>
  <si>
    <t>VINO SAUVIGNON 750ml DON PROSPERO PIZZORNO</t>
  </si>
  <si>
    <t>15992</t>
  </si>
  <si>
    <t>7730902910017</t>
  </si>
  <si>
    <t>VINO TANNAT 750ml PIZZORNO</t>
  </si>
  <si>
    <t>15997</t>
  </si>
  <si>
    <t>7730902910543</t>
  </si>
  <si>
    <t>VINO TANNAT- MALBEC 375ml PIZZORNO</t>
  </si>
  <si>
    <t>15990</t>
  </si>
  <si>
    <t>7730902910161</t>
  </si>
  <si>
    <t>VINO TANNAT- MALBEC 750ml PIZZORNO</t>
  </si>
  <si>
    <t>1440</t>
  </si>
  <si>
    <t>7891141026973</t>
  </si>
  <si>
    <t>VINO BLANCO SUAVE 750ml SANGUE DE BOI</t>
  </si>
  <si>
    <t>1007</t>
  </si>
  <si>
    <t>7891141004469</t>
  </si>
  <si>
    <t>VINO TINTO SUAVE 750ml SANGUE DE BOI</t>
  </si>
  <si>
    <t>4845</t>
  </si>
  <si>
    <t>7790703100321</t>
  </si>
  <si>
    <t>VINO TINTO LACRADO 750ml DON VALENTIN</t>
  </si>
  <si>
    <t>21317</t>
  </si>
  <si>
    <t>7791540053153</t>
  </si>
  <si>
    <t>EVO BLUE LATA 473ml FRIZZE</t>
  </si>
  <si>
    <t>21235</t>
  </si>
  <si>
    <t>7791540053184</t>
  </si>
  <si>
    <t>EVOLUTION BLUE 1Lts FRIZZE</t>
  </si>
  <si>
    <t>21236</t>
  </si>
  <si>
    <t>7791540053191</t>
  </si>
  <si>
    <t>ITALIAN LIMONATA 1Lts FRIZZE</t>
  </si>
  <si>
    <t>1176</t>
  </si>
  <si>
    <t>7891141022814</t>
  </si>
  <si>
    <t>VINO FRISANTE CLASSIC DURAZNO 275ml KEEP COOLER</t>
  </si>
  <si>
    <t>1177</t>
  </si>
  <si>
    <t>7891141022852</t>
  </si>
  <si>
    <t>VINO FRISANTE CLASSIC FRUTILLA 275ml KEEP COOLER.</t>
  </si>
  <si>
    <t>1178</t>
  </si>
  <si>
    <t>7891141023019</t>
  </si>
  <si>
    <t>VINO FRISANTE CLASSIC UVA 275ml KEEP COOLER.</t>
  </si>
  <si>
    <t>41551</t>
  </si>
  <si>
    <t>7896037917427</t>
  </si>
  <si>
    <t>VINO TINTO SUAVE 1,5Lts QUINTA DO MORGADO</t>
  </si>
  <si>
    <t>9682</t>
  </si>
  <si>
    <t>7896037913849</t>
  </si>
  <si>
    <t>VINO TINTO SUAVE 1Lts QUINTA DO MORGADO</t>
  </si>
  <si>
    <t>9683</t>
  </si>
  <si>
    <t>7896037913603</t>
  </si>
  <si>
    <t>VINO TINTO SUAVE 2Lts QUINTA DO MORGADO</t>
  </si>
  <si>
    <t>9681</t>
  </si>
  <si>
    <t>7896037913146</t>
  </si>
  <si>
    <t>VINO TINTO SUAVE 750ml QUINTA DO MORGADO</t>
  </si>
  <si>
    <t>2937</t>
  </si>
  <si>
    <t>7804350000061</t>
  </si>
  <si>
    <t>VINO BLANCO 750ml PREMIO SANTA CAROLINA</t>
  </si>
  <si>
    <t>7362</t>
  </si>
  <si>
    <t>7804350596632</t>
  </si>
  <si>
    <t>VINO CABERNET SAUVIGNON 1.5Lts RVA SANTA CAROLINA</t>
  </si>
  <si>
    <t>2934</t>
  </si>
  <si>
    <t>7804350596236</t>
  </si>
  <si>
    <t>VINO CABERNET SAUVIGNON 750ml RVA SANTA CAROLINA</t>
  </si>
  <si>
    <t>2936</t>
  </si>
  <si>
    <t>7804350002157</t>
  </si>
  <si>
    <t>VINO CARMENERE 750ml RVA SANTA CAROLINA</t>
  </si>
  <si>
    <t>2935</t>
  </si>
  <si>
    <t>7804350596229</t>
  </si>
  <si>
    <t>VINO SAUVIGNON 750ml RVA SANTA CAROLINA</t>
  </si>
  <si>
    <t>2939</t>
  </si>
  <si>
    <t>7804350004854</t>
  </si>
  <si>
    <t>VINO TINTO 1.5Lts PREMIO SANTA CAROLINA</t>
  </si>
  <si>
    <t>2938</t>
  </si>
  <si>
    <t>7804350000054</t>
  </si>
  <si>
    <t>VINO TINTO 750ml PREMIO SANTA CAROLINA</t>
  </si>
  <si>
    <t>2940</t>
  </si>
  <si>
    <t>7804350006896</t>
  </si>
  <si>
    <t>VINO TINTO DULCE 750ml SANTA CAROLINA</t>
  </si>
  <si>
    <t>31191</t>
  </si>
  <si>
    <t>7804350008012</t>
  </si>
  <si>
    <t>VINO TINTO SUAVE 750ml SANTA CAROLINA</t>
  </si>
  <si>
    <t>8454</t>
  </si>
  <si>
    <t>7804300120276</t>
  </si>
  <si>
    <t>VINO BLANCO 750ml SANTA HELENA</t>
  </si>
  <si>
    <t>33244</t>
  </si>
  <si>
    <t>7804300157029</t>
  </si>
  <si>
    <t>VINO BLANCO DULCE 750ml SANTA HELENA</t>
  </si>
  <si>
    <t>33246</t>
  </si>
  <si>
    <t>7804300156411</t>
  </si>
  <si>
    <t>VINO CABERNET SAUVIGNON 750ml SANTA HELENA</t>
  </si>
  <si>
    <t>33247</t>
  </si>
  <si>
    <t>7804300121846</t>
  </si>
  <si>
    <t>VINO MERLOT 750ml RVA SANTA HELENA</t>
  </si>
  <si>
    <t>33260</t>
  </si>
  <si>
    <t>7804300120559</t>
  </si>
  <si>
    <t>VINO ROSADO 1,5Lts SANTA HELENA</t>
  </si>
  <si>
    <t>8452</t>
  </si>
  <si>
    <t>7804300120566</t>
  </si>
  <si>
    <t>VINO TINTO 1.5Lts SANTA HELENA</t>
  </si>
  <si>
    <t>4844</t>
  </si>
  <si>
    <t>7804300120467</t>
  </si>
  <si>
    <t>VINO TINTO 750ml SANTA HELENA</t>
  </si>
  <si>
    <t>33262</t>
  </si>
  <si>
    <t>7804300149314</t>
  </si>
  <si>
    <t>VINO TINTO DULCE 1,5Lts SANTA HELENA</t>
  </si>
  <si>
    <t>8456</t>
  </si>
  <si>
    <t>7804300149307</t>
  </si>
  <si>
    <t>VINO TINTO DULCE 750ml SANTA HELENA</t>
  </si>
  <si>
    <t>21220</t>
  </si>
  <si>
    <t>7804300151478</t>
  </si>
  <si>
    <t>VINO BLANCO MENTA LIMON 750ml VIBRA</t>
  </si>
  <si>
    <t>21219</t>
  </si>
  <si>
    <t>7804300151461</t>
  </si>
  <si>
    <t>VINO NARANJA 750ml VIBRA</t>
  </si>
  <si>
    <t>21218</t>
  </si>
  <si>
    <t>7804300151485</t>
  </si>
  <si>
    <t>VINO TINTO DULCE 1,5Lts VIBRA</t>
  </si>
  <si>
    <t>21217</t>
  </si>
  <si>
    <t>7804300151454</t>
  </si>
  <si>
    <t>VINO TINTO DULCE 750ml VIBRA</t>
  </si>
  <si>
    <t>8742</t>
  </si>
  <si>
    <t>7791728000115</t>
  </si>
  <si>
    <t>VINO BLANCO DULCE 750ml CHENIN SANTA JULIA</t>
  </si>
  <si>
    <t>29899</t>
  </si>
  <si>
    <t>7840557002019</t>
  </si>
  <si>
    <t>VINO DULCE SANTA JULIA + VASO</t>
  </si>
  <si>
    <t>31192</t>
  </si>
  <si>
    <t>7791728005165</t>
  </si>
  <si>
    <t>VINO TINTO DULCE 750ml CHEMIN SANTA JULIA</t>
  </si>
  <si>
    <t>12525</t>
  </si>
  <si>
    <t>7841056003279</t>
  </si>
  <si>
    <t>VINO BIVARIETAL CHARD 750ml SANTA MONICA</t>
  </si>
  <si>
    <t>12527</t>
  </si>
  <si>
    <t>7841056003200</t>
  </si>
  <si>
    <t>VINO CAB SAUVIGNON 750ml RVA SANTA MONICA</t>
  </si>
  <si>
    <t>12530</t>
  </si>
  <si>
    <t>7841056003217</t>
  </si>
  <si>
    <t>VINO CARMENERE 750ml RVA SANTA MONICA</t>
  </si>
  <si>
    <t>12524</t>
  </si>
  <si>
    <t>7841056003255</t>
  </si>
  <si>
    <t>VINO CARMENERE-CAB SAUVIG 750ml SANTA MONICA</t>
  </si>
  <si>
    <t>12529</t>
  </si>
  <si>
    <t>7841056003224</t>
  </si>
  <si>
    <t>VINO CHARDONNAY RESERVA 750ml SANTA MONICA</t>
  </si>
  <si>
    <t>38791</t>
  </si>
  <si>
    <t>7891141038075</t>
  </si>
  <si>
    <t>VINO DULCE 1Lts SANTA MONICA</t>
  </si>
  <si>
    <t>11080</t>
  </si>
  <si>
    <t>7891141038136</t>
  </si>
  <si>
    <t>VINO DULCE 750ml SANTA MONICA</t>
  </si>
  <si>
    <t>12523</t>
  </si>
  <si>
    <t>VINO DULCE TINTO 750ml SANTA MONICA</t>
  </si>
  <si>
    <t>12532</t>
  </si>
  <si>
    <t>7841056003231</t>
  </si>
  <si>
    <t>VINO SAUVIGNON 750ml RVA SANTA MONICA</t>
  </si>
  <si>
    <t>12533</t>
  </si>
  <si>
    <t>7841056003286</t>
  </si>
  <si>
    <t>VINO SYRAH 750ml RVA SANTA MONICA</t>
  </si>
  <si>
    <t>12535</t>
  </si>
  <si>
    <t>7841056003248</t>
  </si>
  <si>
    <t>40919</t>
  </si>
  <si>
    <t>7808765759811</t>
  </si>
  <si>
    <t>VINO TINTO 1,5Lts GRAN VINO-SANTA MONICA</t>
  </si>
  <si>
    <t>12522</t>
  </si>
  <si>
    <t>7841056003262</t>
  </si>
  <si>
    <t>VINO TINTO 750ml SANTA MONICA</t>
  </si>
  <si>
    <t>1779</t>
  </si>
  <si>
    <t>7791843008294</t>
  </si>
  <si>
    <t>VINO TINTO 1.125Lts VIÑAS DE BALBO</t>
  </si>
  <si>
    <t>1778</t>
  </si>
  <si>
    <t>7791843000052</t>
  </si>
  <si>
    <t>VINO TINTO 750ml VIÑAS DE BALBO.</t>
  </si>
  <si>
    <t>24336</t>
  </si>
  <si>
    <t>3058080117761</t>
  </si>
  <si>
    <t>VINO 750ml + COPA GRAN HACIENDA SANTA RITA</t>
  </si>
  <si>
    <t>24341</t>
  </si>
  <si>
    <t>7804330311101</t>
  </si>
  <si>
    <t>VINO CARBERNET SAUVIGNON 750ml 120 RE SANTA RITA</t>
  </si>
  <si>
    <t>24338</t>
  </si>
  <si>
    <t>7804330006717</t>
  </si>
  <si>
    <t>VINO CARBERNET SAUVIGNON 750ml 3 MED SANTA RITA</t>
  </si>
  <si>
    <t>24342</t>
  </si>
  <si>
    <t>7804330984060</t>
  </si>
  <si>
    <t>VINO CARMENERE 750ml 120 RE SANTA RITA</t>
  </si>
  <si>
    <t>24339</t>
  </si>
  <si>
    <t>7804330006755</t>
  </si>
  <si>
    <t>VINO CARMENERE 750ml 3 MED SANTA RITA</t>
  </si>
  <si>
    <t>24340</t>
  </si>
  <si>
    <t>7804330006748</t>
  </si>
  <si>
    <t>VINO CHARDONAY 750ml 3 MED SANTA RITA</t>
  </si>
  <si>
    <t>24343</t>
  </si>
  <si>
    <t>7804330321209</t>
  </si>
  <si>
    <t>VINO SAUVIGNON 750ml 120 RE SANTA RITA</t>
  </si>
  <si>
    <t>27658</t>
  </si>
  <si>
    <t>7804330009039</t>
  </si>
  <si>
    <t>VINO TINTO 1,5Lts GRAN HACIENDA SANTA RITA</t>
  </si>
  <si>
    <t>24337</t>
  </si>
  <si>
    <t>7804330008759</t>
  </si>
  <si>
    <t>VINO TINTO 750ml GRAN HACIENDA SANTA RITA</t>
  </si>
  <si>
    <t>16482</t>
  </si>
  <si>
    <t>7808765700509</t>
  </si>
  <si>
    <t>VINO CABERNET 750ml RVA SOL DE CHILE.</t>
  </si>
  <si>
    <t>16481</t>
  </si>
  <si>
    <t>7808765708307</t>
  </si>
  <si>
    <t>VINO CABERNET 750ml SOL DE CHILE</t>
  </si>
  <si>
    <t>13787</t>
  </si>
  <si>
    <t>7791843018309</t>
  </si>
  <si>
    <t>VINO BLANCO DULCE 750ml CHENIN NAMPE</t>
  </si>
  <si>
    <t>1008</t>
  </si>
  <si>
    <t>7791843008935</t>
  </si>
  <si>
    <t>VINO CABERNET SAUVIGNON 750ml NAMPE</t>
  </si>
  <si>
    <t>1438</t>
  </si>
  <si>
    <t>7791843008911</t>
  </si>
  <si>
    <t>VINO MALBEC 750ml NAMPE</t>
  </si>
  <si>
    <t>1437</t>
  </si>
  <si>
    <t>7791843008898</t>
  </si>
  <si>
    <t>VINO MALBEC ROSADO 750ml NAMPE</t>
  </si>
  <si>
    <t>1439</t>
  </si>
  <si>
    <t>7791843008959</t>
  </si>
  <si>
    <t>VINO TORRONTES 750ml NAMPE</t>
  </si>
  <si>
    <t>8577</t>
  </si>
  <si>
    <t>7791250000942</t>
  </si>
  <si>
    <t>VINO CABERNET SAUVIGNON 750ml LOS ARBOLES</t>
  </si>
  <si>
    <t>8573</t>
  </si>
  <si>
    <t>7791250000935</t>
  </si>
  <si>
    <t>VINO MALBEC 750ml LOS ARBOLES</t>
  </si>
  <si>
    <t>30878</t>
  </si>
  <si>
    <t>7896780902466</t>
  </si>
  <si>
    <t>VINO 1Lts CANCAO</t>
  </si>
  <si>
    <t>30877</t>
  </si>
  <si>
    <t>7896780900196</t>
  </si>
  <si>
    <t>VINO 750ml CANCAO</t>
  </si>
  <si>
    <t>31728</t>
  </si>
  <si>
    <t>7791540044502</t>
  </si>
  <si>
    <t>VINO MALBEC 750ml N°1 BONARDA DADA</t>
  </si>
  <si>
    <t>31729</t>
  </si>
  <si>
    <t>7791540044519</t>
  </si>
  <si>
    <t>VINO MERLOT N°2 750ml DADA</t>
  </si>
  <si>
    <t>31725</t>
  </si>
  <si>
    <t>7791540092336</t>
  </si>
  <si>
    <t>VINO MALBEC 750ml ALMA MORA</t>
  </si>
  <si>
    <t>31731</t>
  </si>
  <si>
    <t>7528300666878</t>
  </si>
  <si>
    <t>VINO TINTO DULCE 1Lts SANTA CLAUDIA</t>
  </si>
  <si>
    <t>31730</t>
  </si>
  <si>
    <t>7528309352666</t>
  </si>
  <si>
    <t>VINO TINTO DULCE 750ml SANTA CLAUDIA</t>
  </si>
  <si>
    <t>33258</t>
  </si>
  <si>
    <t>5601142192476</t>
  </si>
  <si>
    <t>VINO BLANCO 750ml LANCERS</t>
  </si>
  <si>
    <t>33256</t>
  </si>
  <si>
    <t>5601142192636</t>
  </si>
  <si>
    <t>VINO ROSE 750ml LANCERS</t>
  </si>
  <si>
    <t>33240</t>
  </si>
  <si>
    <t>7790577002141</t>
  </si>
  <si>
    <t>VINO CABERNET SAUVIGNON 750ML TRUMPETER</t>
  </si>
  <si>
    <t>33237</t>
  </si>
  <si>
    <t>7790577002189</t>
  </si>
  <si>
    <t>VINO CHARDONNAY 750ML TRUMPETER</t>
  </si>
  <si>
    <t>9727</t>
  </si>
  <si>
    <t>7790577002165</t>
  </si>
  <si>
    <t>VINO MALBEC 750ml TRUMPETER</t>
  </si>
  <si>
    <t>33248</t>
  </si>
  <si>
    <t>7804305002010</t>
  </si>
  <si>
    <t>VINO CABERNET SAUVIGNON 750ML ANTIGUAS RVAS</t>
  </si>
  <si>
    <t>34711</t>
  </si>
  <si>
    <t>7790984002260</t>
  </si>
  <si>
    <t>VINO BLANCO 750ml TARDIO DULCE MARQUEZ DEL SUR</t>
  </si>
  <si>
    <t>36489</t>
  </si>
  <si>
    <t>7804310548657</t>
  </si>
  <si>
    <t>VINO CABERNET SAUVIGNON 750ml AVES DEL SUR</t>
  </si>
  <si>
    <t>36495</t>
  </si>
  <si>
    <t>7804310548602</t>
  </si>
  <si>
    <t>VINO CABERNET SAUVIGNON 750ml RVA AVES DEL SUR</t>
  </si>
  <si>
    <t>36490</t>
  </si>
  <si>
    <t>7804310548916</t>
  </si>
  <si>
    <t>VINO CAMENERE 750ml AVES DEL SUR</t>
  </si>
  <si>
    <t>36496</t>
  </si>
  <si>
    <t>7804310548619</t>
  </si>
  <si>
    <t>VINO CAMENERE 750ml RVA AVES DEL SUR</t>
  </si>
  <si>
    <t>36493</t>
  </si>
  <si>
    <t>7804310548688</t>
  </si>
  <si>
    <t>VINO CHARDONNAY 750ml AVES DEL SUR</t>
  </si>
  <si>
    <t>36498</t>
  </si>
  <si>
    <t>7804310548633</t>
  </si>
  <si>
    <t>VINO CHARDONNAY 750ml RVA AVES DEL SUR</t>
  </si>
  <si>
    <t>36491</t>
  </si>
  <si>
    <t>7804310548664</t>
  </si>
  <si>
    <t>VINO MERLOT 750ml AVES DEL SUR</t>
  </si>
  <si>
    <t>36494</t>
  </si>
  <si>
    <t>7804310548909</t>
  </si>
  <si>
    <t>VINO ROSE 750ml AVES DEL SUR</t>
  </si>
  <si>
    <t>36492</t>
  </si>
  <si>
    <t>7804310548671</t>
  </si>
  <si>
    <t>VINO SAUVIGNON 750ml AVES DEL SUR</t>
  </si>
  <si>
    <t>36497</t>
  </si>
  <si>
    <t>7804310549951</t>
  </si>
  <si>
    <t>VINO SAUVIGNON 750ml RVA AVES DEL SUR</t>
  </si>
  <si>
    <t>9309</t>
  </si>
  <si>
    <t>7840192001422</t>
  </si>
  <si>
    <t>VINO DULCE TINTO 4.07Lts LA COPA</t>
  </si>
  <si>
    <t>13266</t>
  </si>
  <si>
    <t>7840192000593</t>
  </si>
  <si>
    <t>VINO TINTO SECO 4.07 Lts LA COPA</t>
  </si>
  <si>
    <t>1566</t>
  </si>
  <si>
    <t>7896514701426</t>
  </si>
  <si>
    <t>VINO TINTO SUAVE 2Lts 7 COLINAS</t>
  </si>
  <si>
    <t>1568</t>
  </si>
  <si>
    <t>7896514700801</t>
  </si>
  <si>
    <t>VINO TINTO SUAVE 3Lts 7 COLINAS</t>
  </si>
  <si>
    <t>1567</t>
  </si>
  <si>
    <t>7896514700153</t>
  </si>
  <si>
    <t>VINO TINTO SUAVE 4Lts 7 COLINAS</t>
  </si>
  <si>
    <t>1565</t>
  </si>
  <si>
    <t>7896514700436</t>
  </si>
  <si>
    <t>VINO TINTO SUAVE 880ml 7 COLINAS</t>
  </si>
  <si>
    <t>20377</t>
  </si>
  <si>
    <t>7791728237160</t>
  </si>
  <si>
    <t>VINO BLANCO DULCE 355ml CHENIN SANTA JULIA</t>
  </si>
  <si>
    <t>33239</t>
  </si>
  <si>
    <t>7804300156275</t>
  </si>
  <si>
    <t>VINO TINTO DULCE 269ml VIBRA</t>
  </si>
  <si>
    <t>9880</t>
  </si>
  <si>
    <t>7790314063848</t>
  </si>
  <si>
    <t>VINO BLANCO 1Lts TORO</t>
  </si>
  <si>
    <t>4966</t>
  </si>
  <si>
    <t>7790036044323</t>
  </si>
  <si>
    <t>VINO BLANCO 1Lts  UVITA</t>
  </si>
  <si>
    <t>9877</t>
  </si>
  <si>
    <t>7790314000416</t>
  </si>
  <si>
    <t>VINO ROSADO 1Lts TORO</t>
  </si>
  <si>
    <t>4967</t>
  </si>
  <si>
    <t>7790036047324</t>
  </si>
  <si>
    <t>VINO ROSADO 1Lts UVITA</t>
  </si>
  <si>
    <t>9881</t>
  </si>
  <si>
    <t>7790314063824</t>
  </si>
  <si>
    <t>VINO TINTO 1Lts TORO</t>
  </si>
  <si>
    <t>4968</t>
  </si>
  <si>
    <t>7790036046327</t>
  </si>
  <si>
    <t>VINO TINTO 1Lts UVITA</t>
  </si>
  <si>
    <t>BEBIDAS</t>
  </si>
  <si>
    <t>AGUAS</t>
  </si>
  <si>
    <t>AGUA TONICA</t>
  </si>
  <si>
    <t>LIGHT AT-LI</t>
  </si>
  <si>
    <t>DE LA COSTA</t>
  </si>
  <si>
    <t>EMBOTELLADORA CENTRAL (87)</t>
  </si>
  <si>
    <t>AGUA BES</t>
  </si>
  <si>
    <t>BEBIDAS ENV. SALUDABLES (165)</t>
  </si>
  <si>
    <t>SCHWEPPES</t>
  </si>
  <si>
    <t>PARAGUAY REFRESCOS S.A.  (139)</t>
  </si>
  <si>
    <t>FENTIMANS</t>
  </si>
  <si>
    <t>JJ PREMIUN SPIRITS (1370)</t>
  </si>
  <si>
    <t>NORMAL AT-NO</t>
  </si>
  <si>
    <t>SELTZ</t>
  </si>
  <si>
    <t>SELTZ S.A. (509)</t>
  </si>
  <si>
    <t>PASO DE LOS TOROS</t>
  </si>
  <si>
    <t>AV S.A. (50)</t>
  </si>
  <si>
    <t>SELECTIVO AT-S</t>
  </si>
  <si>
    <t>S. PELLEGRINO</t>
  </si>
  <si>
    <t>WINES AND SPIRITS S.A. (161)</t>
  </si>
  <si>
    <t>AGUA SABORIZADA</t>
  </si>
  <si>
    <t>SABORIZADAS -AS</t>
  </si>
  <si>
    <t>AQUARIUS</t>
  </si>
  <si>
    <t>AGUA BIDONES</t>
  </si>
  <si>
    <t>BOTELLA AB</t>
  </si>
  <si>
    <t>BLU</t>
  </si>
  <si>
    <t>LOURDES ALEJANDRA LANDAIDA FRANCO (2351)</t>
  </si>
  <si>
    <t>ENVASES RETORNABLES</t>
  </si>
  <si>
    <t>BEBIDAS NATIVAS DEL PARAGUAY S.A. (1521)</t>
  </si>
  <si>
    <t>AGUA AB</t>
  </si>
  <si>
    <t>GOND WANA</t>
  </si>
  <si>
    <t>BES</t>
  </si>
  <si>
    <t>AGUA MINERAL</t>
  </si>
  <si>
    <t>CON GAS -AM</t>
  </si>
  <si>
    <t>DASANI</t>
  </si>
  <si>
    <t>SANTA CLARA</t>
  </si>
  <si>
    <t>BRUMADO S.A. (428)</t>
  </si>
  <si>
    <t>SIN GAS -AM</t>
  </si>
  <si>
    <t>BENEDICTINO</t>
  </si>
  <si>
    <t>AGUAS DIFERENCIALES</t>
  </si>
  <si>
    <t>APERITIVOS</t>
  </si>
  <si>
    <t>APERITIVOS C/ALCOHOL</t>
  </si>
  <si>
    <t>BATIDOS - COCKTAIL</t>
  </si>
  <si>
    <t>7 Colinas</t>
  </si>
  <si>
    <t>FERNET</t>
  </si>
  <si>
    <t>BRANCA</t>
  </si>
  <si>
    <t>CASA MODIGA S.A. (57)</t>
  </si>
  <si>
    <t>CAPRI</t>
  </si>
  <si>
    <t>LONDON IMPORT S.A. (126)</t>
  </si>
  <si>
    <t>THOQUINO</t>
  </si>
  <si>
    <t>SANGRIA</t>
  </si>
  <si>
    <t>LA COPA</t>
  </si>
  <si>
    <t>INEXSUR S.A. (478)</t>
  </si>
  <si>
    <t>VERMOUHT</t>
  </si>
  <si>
    <t>CINZANO</t>
  </si>
  <si>
    <t>CODISA SA (66)</t>
  </si>
  <si>
    <t>MARTINI</t>
  </si>
  <si>
    <t>A.J. S.A. CALIDAD ANTE TODO (27)</t>
  </si>
  <si>
    <t>APERITIVO</t>
  </si>
  <si>
    <t>GANCIA</t>
  </si>
  <si>
    <t>APEROL</t>
  </si>
  <si>
    <t>APERBITTER</t>
  </si>
  <si>
    <t>APERITIVOS S/ALCOHOL</t>
  </si>
  <si>
    <t>CONCENTRADOS FRUTAS</t>
  </si>
  <si>
    <t>CUSENIER</t>
  </si>
  <si>
    <t>DREAMY</t>
  </si>
  <si>
    <t>MARIE B</t>
  </si>
  <si>
    <t>MANNAH S.R.L. (516)</t>
  </si>
  <si>
    <t>BEBIDAS C/ ALCOHOL</t>
  </si>
  <si>
    <t>CAÑAS</t>
  </si>
  <si>
    <t>TRES LEONES</t>
  </si>
  <si>
    <t>CIA EMBOTELLADORA 3LEONES (168)</t>
  </si>
  <si>
    <t>OLD TRADI</t>
  </si>
  <si>
    <t>ARISTOCRATA</t>
  </si>
  <si>
    <t>LEKAJA S.R.L. (1009)</t>
  </si>
  <si>
    <t>FORTIN</t>
  </si>
  <si>
    <t>FORTIN S.A. (93)</t>
  </si>
  <si>
    <t>SAN ONOFRE</t>
  </si>
  <si>
    <t>CHAMPAGNES / ESPUMANTE</t>
  </si>
  <si>
    <t>ESPUMANTE</t>
  </si>
  <si>
    <t>SANTA CAROLINA</t>
  </si>
  <si>
    <t>NAVARRO CORREA</t>
  </si>
  <si>
    <t>CHANDON</t>
  </si>
  <si>
    <t>HENKELL</t>
  </si>
  <si>
    <t>LA CAOBA S.A.I.C. (117)</t>
  </si>
  <si>
    <t>AURORA</t>
  </si>
  <si>
    <t>LOS HAROLDOS</t>
  </si>
  <si>
    <t>FREIXENET</t>
  </si>
  <si>
    <t>CRUZAT</t>
  </si>
  <si>
    <t>CAMINOS DEL VINO S.A. (984)</t>
  </si>
  <si>
    <t>PODERI ALTI</t>
  </si>
  <si>
    <t>SENSI</t>
  </si>
  <si>
    <t>RUFFINO</t>
  </si>
  <si>
    <t>PETALO DEL AMOR</t>
  </si>
  <si>
    <t>ASTI ZONIN</t>
  </si>
  <si>
    <t>KWV</t>
  </si>
  <si>
    <t>VEUVE DU VERNAY</t>
  </si>
  <si>
    <t>JASMINE MONET</t>
  </si>
  <si>
    <t>MIA</t>
  </si>
  <si>
    <t>DESTILADOS</t>
  </si>
  <si>
    <t>AGUARDIENTES / CACHAZA</t>
  </si>
  <si>
    <t>VELHO BAREIRO</t>
  </si>
  <si>
    <t>TRADING COMPANY S.A. (788)</t>
  </si>
  <si>
    <t>BRANDYS / COGÑAC</t>
  </si>
  <si>
    <t>MORPHEUS</t>
  </si>
  <si>
    <t>RON</t>
  </si>
  <si>
    <t>CARIBE</t>
  </si>
  <si>
    <t>BACARDI</t>
  </si>
  <si>
    <t>BENGALA</t>
  </si>
  <si>
    <t>DON ONOFRE</t>
  </si>
  <si>
    <t>CONTESSA</t>
  </si>
  <si>
    <t>TEQUILA</t>
  </si>
  <si>
    <t>JOSE CUERVO</t>
  </si>
  <si>
    <t>RANCHITOS</t>
  </si>
  <si>
    <t>TISCAZ</t>
  </si>
  <si>
    <t>SCORPION</t>
  </si>
  <si>
    <t>GIN / PISCO</t>
  </si>
  <si>
    <t>GIN</t>
  </si>
  <si>
    <t>DR.LEMON</t>
  </si>
  <si>
    <t>COROTE</t>
  </si>
  <si>
    <t>MURDOCKS</t>
  </si>
  <si>
    <t>TANQUERAY</t>
  </si>
  <si>
    <t>BOMBAY</t>
  </si>
  <si>
    <t>GORDON'S</t>
  </si>
  <si>
    <t>BEEFEATER</t>
  </si>
  <si>
    <t>WAPPING</t>
  </si>
  <si>
    <t>INTENCION</t>
  </si>
  <si>
    <t>PUERTO DE INDIAS</t>
  </si>
  <si>
    <t>GIBSON</t>
  </si>
  <si>
    <t>BULLDOG</t>
  </si>
  <si>
    <t>HIRAM WALKER</t>
  </si>
  <si>
    <t>HENDRICHS</t>
  </si>
  <si>
    <t>MARTIN MILLERS</t>
  </si>
  <si>
    <t>LA MERCANTIL GUARANI S.A. (449)</t>
  </si>
  <si>
    <t>BRIGHTON</t>
  </si>
  <si>
    <t>HENDRICK'S</t>
  </si>
  <si>
    <t>PACK GIN</t>
  </si>
  <si>
    <t>TE GUARANI</t>
  </si>
  <si>
    <t>LAB Y HERB STA. MARGARITA SA (507)</t>
  </si>
  <si>
    <t>PISCO</t>
  </si>
  <si>
    <t>CAPEL</t>
  </si>
  <si>
    <t>READY TO DRINK GP</t>
  </si>
  <si>
    <t>LICORES</t>
  </si>
  <si>
    <t>ANISADOS Y AFRUTADOS</t>
  </si>
  <si>
    <t>BOLS</t>
  </si>
  <si>
    <t>COGNAC / CREMOSOS</t>
  </si>
  <si>
    <t>BAILEYS</t>
  </si>
  <si>
    <t>AMARULA</t>
  </si>
  <si>
    <t>DISTRIBUIDORA FORTALEZA S.A. (1044)</t>
  </si>
  <si>
    <t>SHERIDAN'S</t>
  </si>
  <si>
    <t>SHERWOOD</t>
  </si>
  <si>
    <t>KUBA</t>
  </si>
  <si>
    <t>TOLON</t>
  </si>
  <si>
    <t>GRAND MARULA</t>
  </si>
  <si>
    <t>LICORES ESPECIALES</t>
  </si>
  <si>
    <t>SAKE</t>
  </si>
  <si>
    <t>NORMAL BL-NO</t>
  </si>
  <si>
    <t>FRANGELICO</t>
  </si>
  <si>
    <t>ROSEMARIE</t>
  </si>
  <si>
    <t>MOUD</t>
  </si>
  <si>
    <t>LIMONCÉ</t>
  </si>
  <si>
    <t>43</t>
  </si>
  <si>
    <t>COINTREAU</t>
  </si>
  <si>
    <t>TENTAZIONE</t>
  </si>
  <si>
    <t>ECCELLENZA S.R.L (3158)</t>
  </si>
  <si>
    <t>YERBALES BL-NO</t>
  </si>
  <si>
    <t>JAGERMEISTER</t>
  </si>
  <si>
    <t>FLYING HIRSCH</t>
  </si>
  <si>
    <t>SIDRAS</t>
  </si>
  <si>
    <t>NORMAL BS-N</t>
  </si>
  <si>
    <t xml:space="preserve"> LA FARRUCA</t>
  </si>
  <si>
    <t>SANTANDER</t>
  </si>
  <si>
    <t>SABORIZADA BS-S</t>
  </si>
  <si>
    <t>SIN ALCOHOL BS-SA</t>
  </si>
  <si>
    <t>VODKA</t>
  </si>
  <si>
    <t>NORMALES BV-N</t>
  </si>
  <si>
    <t>SMIRNOFF</t>
  </si>
  <si>
    <t>ABSOLUT</t>
  </si>
  <si>
    <t>AMUNDSEN</t>
  </si>
  <si>
    <t>KEGLEVICH</t>
  </si>
  <si>
    <t>READY TO DRINK V</t>
  </si>
  <si>
    <t>CONTINI ICE</t>
  </si>
  <si>
    <t>MONACO COMERCIAL  IMPORT EXPORT S.R.L. (551)</t>
  </si>
  <si>
    <t>MIKE'S</t>
  </si>
  <si>
    <t>CERVEPAR S.A. (60)</t>
  </si>
  <si>
    <t>SABORIZADAS BV-S</t>
  </si>
  <si>
    <t>KOSTOFF</t>
  </si>
  <si>
    <t>POPAI S.A. (2692)</t>
  </si>
  <si>
    <t>WHISKYS</t>
  </si>
  <si>
    <t>SELECTIVOS</t>
  </si>
  <si>
    <t>CHIVAS REGAL</t>
  </si>
  <si>
    <t>OLD PARR</t>
  </si>
  <si>
    <t>JIM BEAM</t>
  </si>
  <si>
    <t>JACK DANIEL'S</t>
  </si>
  <si>
    <t>JOHNNIE WALKER</t>
  </si>
  <si>
    <t>JOURNEY</t>
  </si>
  <si>
    <t>BLENDERS</t>
  </si>
  <si>
    <t>ROYAL SALUTE</t>
  </si>
  <si>
    <t>TRADICIONALES</t>
  </si>
  <si>
    <t>BALLANTINES</t>
  </si>
  <si>
    <t>CHANCELLER</t>
  </si>
  <si>
    <t>SIGMA S.R.L. (521)</t>
  </si>
  <si>
    <t>CLAN MACGREGOR</t>
  </si>
  <si>
    <t>BLACK STONE</t>
  </si>
  <si>
    <t>GRANT'S</t>
  </si>
  <si>
    <t>SANDY MAC</t>
  </si>
  <si>
    <t>SIR EDWARDS</t>
  </si>
  <si>
    <t>OLD SMUGGLER</t>
  </si>
  <si>
    <t>100 PIPERS</t>
  </si>
  <si>
    <t>VAT 69</t>
  </si>
  <si>
    <t>WHITE HORSE</t>
  </si>
  <si>
    <t>BLACK &amp; WHITE</t>
  </si>
  <si>
    <t>MASTER GOLD</t>
  </si>
  <si>
    <t>WILD TURKEY</t>
  </si>
  <si>
    <t>JAMESON</t>
  </si>
  <si>
    <t>8 PM</t>
  </si>
  <si>
    <t>CROWN</t>
  </si>
  <si>
    <t>WHYTEHALL</t>
  </si>
  <si>
    <t>PACK PROMOCIONAL</t>
  </si>
  <si>
    <t>ESENCIAS P/BEBIDAS</t>
  </si>
  <si>
    <t>ESENCIAS BEBIDAS</t>
  </si>
  <si>
    <t>CARMENCITA</t>
  </si>
  <si>
    <t>A.C. IMPORTACIONES S.A  (35)</t>
  </si>
  <si>
    <t>SIEMPRE SA  (2841)</t>
  </si>
  <si>
    <t>VODKA SELECTIVOS</t>
  </si>
  <si>
    <t>SELECTIVOS BCA-VS</t>
  </si>
  <si>
    <t>STOLICHNAYA</t>
  </si>
  <si>
    <t>1906</t>
  </si>
  <si>
    <t>CIROC</t>
  </si>
  <si>
    <t>GREY GOOSE</t>
  </si>
  <si>
    <t>BEBIDAS S/ ALCOHOL</t>
  </si>
  <si>
    <t>ENERGIZANTES</t>
  </si>
  <si>
    <t>S/AZUCAR BE-SA</t>
  </si>
  <si>
    <t>DARK DOG</t>
  </si>
  <si>
    <t>BALY</t>
  </si>
  <si>
    <t>NORMAL BE-NO</t>
  </si>
  <si>
    <t>RED BULL</t>
  </si>
  <si>
    <t>MONSTER</t>
  </si>
  <si>
    <t>VULCANO</t>
  </si>
  <si>
    <t>JLM IMPORT- EXPORT S.A  (2889)</t>
  </si>
  <si>
    <t>CICLON</t>
  </si>
  <si>
    <t>COMIDA S.A. (1820)</t>
  </si>
  <si>
    <t>ROCKSTAR</t>
  </si>
  <si>
    <t>SABORIZADO BE-S</t>
  </si>
  <si>
    <t>HERBALES</t>
  </si>
  <si>
    <t>TERMA</t>
  </si>
  <si>
    <t>ISOTONICOS</t>
  </si>
  <si>
    <t>BESPOWER</t>
  </si>
  <si>
    <t>GATORADE</t>
  </si>
  <si>
    <t>POWERADE</t>
  </si>
  <si>
    <t>CERVEZAS</t>
  </si>
  <si>
    <t>ECONOMICAS Y REGULARES</t>
  </si>
  <si>
    <t>BOTELLA 710ML ER</t>
  </si>
  <si>
    <t>SKOL</t>
  </si>
  <si>
    <t>BOTELLITA 250ML ER</t>
  </si>
  <si>
    <t>MUNICH</t>
  </si>
  <si>
    <t>BOTELLITA 350ML ER</t>
  </si>
  <si>
    <t>BUDWEISER</t>
  </si>
  <si>
    <t>LATA 269ML ER</t>
  </si>
  <si>
    <t>BRAHMA</t>
  </si>
  <si>
    <t>PILSEN</t>
  </si>
  <si>
    <t>KAISER</t>
  </si>
  <si>
    <t>OURO FINO</t>
  </si>
  <si>
    <t>CONTI</t>
  </si>
  <si>
    <t>POLAR</t>
  </si>
  <si>
    <t>ITAIPAVA</t>
  </si>
  <si>
    <t>SUPER MIX S.A. (1690)</t>
  </si>
  <si>
    <t>BURGUESA</t>
  </si>
  <si>
    <t>DIOSA</t>
  </si>
  <si>
    <t>ANTARTICA</t>
  </si>
  <si>
    <t>OPA</t>
  </si>
  <si>
    <t>LATA 354ML ER</t>
  </si>
  <si>
    <t>LATA 473ML ER</t>
  </si>
  <si>
    <t>BARRIL</t>
  </si>
  <si>
    <t>PREMIUM</t>
  </si>
  <si>
    <t>HEINEKEN</t>
  </si>
  <si>
    <t>DISTRIBUIDORA DEL PARAGUAY (79)</t>
  </si>
  <si>
    <t>BOTELLA 600-710ML</t>
  </si>
  <si>
    <t>MILLER</t>
  </si>
  <si>
    <t>DISTRIBUIDORA GLORIA S.A.  (81)</t>
  </si>
  <si>
    <t>PATAGONIA</t>
  </si>
  <si>
    <t>CORONA</t>
  </si>
  <si>
    <t>PERONI</t>
  </si>
  <si>
    <t>STELLA ARTOIS</t>
  </si>
  <si>
    <t>BOTELLITA 250 ML</t>
  </si>
  <si>
    <t>BOTELLITA 350 ML</t>
  </si>
  <si>
    <t xml:space="preserve"> EISENBAHN</t>
  </si>
  <si>
    <t>MICHELOB</t>
  </si>
  <si>
    <t>LATA 269 ML</t>
  </si>
  <si>
    <t>LATA 354 ML</t>
  </si>
  <si>
    <t>PACK OBSEQUIOS</t>
  </si>
  <si>
    <t>RETORNABLES</t>
  </si>
  <si>
    <t>AMBAR 340ml</t>
  </si>
  <si>
    <t>AMBAR 940ml</t>
  </si>
  <si>
    <t>BOTELLA 940ml</t>
  </si>
  <si>
    <t>BOTELLITA 340ml</t>
  </si>
  <si>
    <t>CANASTO</t>
  </si>
  <si>
    <t>SUPER PREMIUM-ESPECIALES-ARTES</t>
  </si>
  <si>
    <t>ARTESANALES</t>
  </si>
  <si>
    <t>SACRAMENTO</t>
  </si>
  <si>
    <t>DE LA CAZUELA  SA  (2473)</t>
  </si>
  <si>
    <t>NEGRAS</t>
  </si>
  <si>
    <t>MAHOU</t>
  </si>
  <si>
    <t>SHOFFERHOFER</t>
  </si>
  <si>
    <t>HQ S.A. (550)</t>
  </si>
  <si>
    <t>BIRRA MORETTI</t>
  </si>
  <si>
    <t>DELIRIUM</t>
  </si>
  <si>
    <t>PRO PERFORMANCE S.R.L. (725)</t>
  </si>
  <si>
    <t>PREMIUM REGULAR</t>
  </si>
  <si>
    <t>PAULANER</t>
  </si>
  <si>
    <t>EDELMEISTER</t>
  </si>
  <si>
    <t>IL MONDO S.A. (473)</t>
  </si>
  <si>
    <t>ESTRELLA GALICIA</t>
  </si>
  <si>
    <t>DAB</t>
  </si>
  <si>
    <t>1664</t>
  </si>
  <si>
    <t>MARSTONS</t>
  </si>
  <si>
    <t>ST.FEUILLIEN</t>
  </si>
  <si>
    <t>KARLSBRAU</t>
  </si>
  <si>
    <t>HOBGOBLIN</t>
  </si>
  <si>
    <t>KAISERDOM</t>
  </si>
  <si>
    <t>FLENSBURGER</t>
  </si>
  <si>
    <t>BERLINER</t>
  </si>
  <si>
    <t>SIN ALCOHOL</t>
  </si>
  <si>
    <t>CLAUSTHALER</t>
  </si>
  <si>
    <t>BUCKLER</t>
  </si>
  <si>
    <t>SIN GLUTEN</t>
  </si>
  <si>
    <t>ESPECIALES</t>
  </si>
  <si>
    <t>LEUVEN</t>
  </si>
  <si>
    <t>SHORNSTEIN</t>
  </si>
  <si>
    <t>UNICORN</t>
  </si>
  <si>
    <t>CIGARRILLOS - VAPES</t>
  </si>
  <si>
    <t>CIGARRILLOS-VAPES</t>
  </si>
  <si>
    <t>GRUESA 10</t>
  </si>
  <si>
    <t>MARLBORO</t>
  </si>
  <si>
    <t>KENT</t>
  </si>
  <si>
    <t>KENTUCKY</t>
  </si>
  <si>
    <t>PALERMO S.A.  (138)</t>
  </si>
  <si>
    <t>PALERMO</t>
  </si>
  <si>
    <t>CHESTERFIELD</t>
  </si>
  <si>
    <t>LUCKY STRIKE</t>
  </si>
  <si>
    <t>GRUESA 20</t>
  </si>
  <si>
    <t>VAPES-ESENCIAS</t>
  </si>
  <si>
    <t>OCB</t>
  </si>
  <si>
    <t>VICTOR G. PEREZ VELAZQUEZ  (2203)</t>
  </si>
  <si>
    <t>MASKING</t>
  </si>
  <si>
    <t>BLUNT</t>
  </si>
  <si>
    <t>DINNER</t>
  </si>
  <si>
    <t>ERIS S.A  (2214)</t>
  </si>
  <si>
    <t>VOOM</t>
  </si>
  <si>
    <t>ZEN</t>
  </si>
  <si>
    <t>DISTRIBOX S.A (2263)</t>
  </si>
  <si>
    <t>ZOMO</t>
  </si>
  <si>
    <t>GASEOSAS</t>
  </si>
  <si>
    <t>GASEOSA RETORNABLE</t>
  </si>
  <si>
    <t>BOTELLA GR-B</t>
  </si>
  <si>
    <t>COCA COLA</t>
  </si>
  <si>
    <t>CAJA PLASTICA</t>
  </si>
  <si>
    <t>COLA GR-C</t>
  </si>
  <si>
    <t>COLA ZERO GR-CZ</t>
  </si>
  <si>
    <t>GUARANA GR-GU</t>
  </si>
  <si>
    <t>LIMA -LIMON GR.L</t>
  </si>
  <si>
    <t>NARANJA GR-NA</t>
  </si>
  <si>
    <t>PIÑA GR-P</t>
  </si>
  <si>
    <t>VASO PROMO RETORNABLE</t>
  </si>
  <si>
    <t>GASEOSAS NO RETORNABLE</t>
  </si>
  <si>
    <t>CITRUS</t>
  </si>
  <si>
    <t>COLA</t>
  </si>
  <si>
    <t>NIKO</t>
  </si>
  <si>
    <t>PULP</t>
  </si>
  <si>
    <t>PEPSI</t>
  </si>
  <si>
    <t>PIRI</t>
  </si>
  <si>
    <t>COLA LIGHT</t>
  </si>
  <si>
    <t>ISAAC</t>
  </si>
  <si>
    <t>FANTA</t>
  </si>
  <si>
    <t>GUARANA</t>
  </si>
  <si>
    <t>MIRINDA</t>
  </si>
  <si>
    <t>ANTARCTICA</t>
  </si>
  <si>
    <t>ALTA META S.A (2054)</t>
  </si>
  <si>
    <t>CRUSH</t>
  </si>
  <si>
    <t>GUARANA LIGHT</t>
  </si>
  <si>
    <t>LATA</t>
  </si>
  <si>
    <t>LIMA LIMON LIGHT</t>
  </si>
  <si>
    <t>LIMA-LIMON</t>
  </si>
  <si>
    <t>SPRITE</t>
  </si>
  <si>
    <t>NARANJA</t>
  </si>
  <si>
    <t>NARANJA LIGHT</t>
  </si>
  <si>
    <t>PIÑA</t>
  </si>
  <si>
    <t>PIÑA LIGHT</t>
  </si>
  <si>
    <t>POMELO</t>
  </si>
  <si>
    <t>POMELO LIGHT</t>
  </si>
  <si>
    <t>DURAZNO</t>
  </si>
  <si>
    <t>HIELO</t>
  </si>
  <si>
    <t>FRESCUBO</t>
  </si>
  <si>
    <t>JUGOS CONCENTRADOS</t>
  </si>
  <si>
    <t>NORMAL JC-N</t>
  </si>
  <si>
    <t>MAGUARY</t>
  </si>
  <si>
    <t>JUGOS de NECTAR</t>
  </si>
  <si>
    <t>LIGHT JN-LI</t>
  </si>
  <si>
    <t>FRUGOS</t>
  </si>
  <si>
    <t>WATTS</t>
  </si>
  <si>
    <t>VIVO</t>
  </si>
  <si>
    <t>NORMAL JN-NO</t>
  </si>
  <si>
    <t>JUGOS de SEMILLAS</t>
  </si>
  <si>
    <t>LIGHT JS-L</t>
  </si>
  <si>
    <t>ALMOND BREEZE</t>
  </si>
  <si>
    <t>INDEL S.A. (110)</t>
  </si>
  <si>
    <t>NORMAL JS-N</t>
  </si>
  <si>
    <t>ADES</t>
  </si>
  <si>
    <t>NUTS</t>
  </si>
  <si>
    <t>NUBE</t>
  </si>
  <si>
    <t>CASSAVA IMPORT - EXPORT S.A. (2637)</t>
  </si>
  <si>
    <t>JUGOS POLVO</t>
  </si>
  <si>
    <t>LIGHT JP-L</t>
  </si>
  <si>
    <t>CLIGHT</t>
  </si>
  <si>
    <t>GLORIA S.A.C.E.I. (98)</t>
  </si>
  <si>
    <t>NORMAL JP-N</t>
  </si>
  <si>
    <t>TANG</t>
  </si>
  <si>
    <t>ZUKO</t>
  </si>
  <si>
    <t>TROVATO C.I.S.A. (155)</t>
  </si>
  <si>
    <t>SPRIM</t>
  </si>
  <si>
    <t>RINDE 2</t>
  </si>
  <si>
    <t>CARICIA</t>
  </si>
  <si>
    <t>FRUCTUS</t>
  </si>
  <si>
    <t>JUGOS SALUDABLES</t>
  </si>
  <si>
    <t>NORMAL JS-NO</t>
  </si>
  <si>
    <t>ARCOR</t>
  </si>
  <si>
    <t>ARCORPAR S.A. (47)</t>
  </si>
  <si>
    <t>BC</t>
  </si>
  <si>
    <t>OKF</t>
  </si>
  <si>
    <t>COCO DO VALE</t>
  </si>
  <si>
    <t>NATURAL TEA</t>
  </si>
  <si>
    <t>PURO COCO</t>
  </si>
  <si>
    <t>SUNNY DAYS</t>
  </si>
  <si>
    <t>REFRESCOS</t>
  </si>
  <si>
    <t>NORMAL JR-N</t>
  </si>
  <si>
    <t>PUROSOL</t>
  </si>
  <si>
    <t>DEL VALLE</t>
  </si>
  <si>
    <t>KAMPITO</t>
  </si>
  <si>
    <t>TISS</t>
  </si>
  <si>
    <t>VINOS FINOS Y VARIETALES</t>
  </si>
  <si>
    <t>INSUMOS PROVEEDORES</t>
  </si>
  <si>
    <t>VIÑA PEDROSA</t>
  </si>
  <si>
    <t>SOL DE CHILE</t>
  </si>
  <si>
    <t>ZENI</t>
  </si>
  <si>
    <t>CIRCE</t>
  </si>
  <si>
    <t>GAVILAN</t>
  </si>
  <si>
    <t>OMUS</t>
  </si>
  <si>
    <t>PRADES</t>
  </si>
  <si>
    <t>SHIRUS SYRAH</t>
  </si>
  <si>
    <t>J. ALBERTO</t>
  </si>
  <si>
    <t>CHACAI</t>
  </si>
  <si>
    <t>PERA GRAVE</t>
  </si>
  <si>
    <t>QUINTA DA ROMANEIRA</t>
  </si>
  <si>
    <t xml:space="preserve"> R DE ROMANEIRA</t>
  </si>
  <si>
    <t>SINO DA ROMANEIRA</t>
  </si>
  <si>
    <t>ARGIANO ROSSO DI MONTALCINO</t>
  </si>
  <si>
    <t xml:space="preserve"> ARGIANO NON CONFUNDITUR</t>
  </si>
  <si>
    <t>DUCKHORN NORTH COAST</t>
  </si>
  <si>
    <t>DUCKHORN VINEYARDS NAPA VALLEY</t>
  </si>
  <si>
    <t>DECOY</t>
  </si>
  <si>
    <t>POSTMARK PASO ROBLES</t>
  </si>
  <si>
    <t>ARGENTINA</t>
  </si>
  <si>
    <t>CARELLI_x000D_</t>
  </si>
  <si>
    <t>CARELLI</t>
  </si>
  <si>
    <t>CARLA CHIARO</t>
  </si>
  <si>
    <t>34</t>
  </si>
  <si>
    <t>CASARENA</t>
  </si>
  <si>
    <t>COBOS FELINO</t>
  </si>
  <si>
    <t>BRAMARE</t>
  </si>
  <si>
    <t>COCODRILO</t>
  </si>
  <si>
    <t>FELINO</t>
  </si>
  <si>
    <t>CUVELIER LOS ANDES</t>
  </si>
  <si>
    <t>CUVELIER A</t>
  </si>
  <si>
    <t>DOMAINE BOUSQUET</t>
  </si>
  <si>
    <t>FALASCO</t>
  </si>
  <si>
    <t>HERMANDAD</t>
  </si>
  <si>
    <t>FINCA LA LINDA</t>
  </si>
  <si>
    <t>HUARPE WINES</t>
  </si>
  <si>
    <t>HUARPE</t>
  </si>
  <si>
    <t>LUIGI BOSCA</t>
  </si>
  <si>
    <t>RUTINI</t>
  </si>
  <si>
    <t>NIETO SENETINER</t>
  </si>
  <si>
    <t>NIETO BENJAMIN</t>
  </si>
  <si>
    <t>NIETO DON NICANOR</t>
  </si>
  <si>
    <t>NIETO EMILIA</t>
  </si>
  <si>
    <t>NOEMIA</t>
  </si>
  <si>
    <t>A LISA</t>
  </si>
  <si>
    <t>J ALBERTO</t>
  </si>
  <si>
    <t>PIATTELLI</t>
  </si>
  <si>
    <t>ALTO MOLINO</t>
  </si>
  <si>
    <t>PIATELLI</t>
  </si>
  <si>
    <t>PULENTA</t>
  </si>
  <si>
    <t>RIGLOS</t>
  </si>
  <si>
    <t>RUTINI WINES</t>
  </si>
  <si>
    <t>SAMCHEN</t>
  </si>
  <si>
    <t>SANTA JULIA</t>
  </si>
  <si>
    <t>SOTTANO</t>
  </si>
  <si>
    <t>TRAPICHE</t>
  </si>
  <si>
    <t>VIÑA LAS PERDICES</t>
  </si>
  <si>
    <t>LAS PERDICES</t>
  </si>
  <si>
    <t>ZORZAL</t>
  </si>
  <si>
    <t>ZUCCARDI</t>
  </si>
  <si>
    <t>CHACRA</t>
  </si>
  <si>
    <t>BARDA</t>
  </si>
  <si>
    <t>MASCOTA</t>
  </si>
  <si>
    <t>LA MASCOTA</t>
  </si>
  <si>
    <t>CATENA ZAPATA</t>
  </si>
  <si>
    <t>EL ENEMIGO</t>
  </si>
  <si>
    <t>GRAN ENEMIGO</t>
  </si>
  <si>
    <t>OTRO LOCO MAS</t>
  </si>
  <si>
    <t>BRESSIA</t>
  </si>
  <si>
    <t>MONTEAGRELO</t>
  </si>
  <si>
    <t>GUALTALLARY</t>
  </si>
  <si>
    <t>PER SE</t>
  </si>
  <si>
    <t>DURIGUTTI</t>
  </si>
  <si>
    <t>BRASIL</t>
  </si>
  <si>
    <t>AURORA VF</t>
  </si>
  <si>
    <t>CHILE</t>
  </si>
  <si>
    <t>APALTAGUA</t>
  </si>
  <si>
    <t>COUSIÑO MACUL</t>
  </si>
  <si>
    <t>CREMER</t>
  </si>
  <si>
    <t>COUSIÑO</t>
  </si>
  <si>
    <t>SANTA HELENA VF-CH</t>
  </si>
  <si>
    <t>SANTA HELENA</t>
  </si>
  <si>
    <t>VALDIVIESO</t>
  </si>
  <si>
    <t>CABALLO LOCO</t>
  </si>
  <si>
    <t>CASA SILVA</t>
  </si>
  <si>
    <t>ESTAMPA</t>
  </si>
  <si>
    <t>WILLIAN FEVRE</t>
  </si>
  <si>
    <t>ESPINO</t>
  </si>
  <si>
    <t>MONTES</t>
  </si>
  <si>
    <t>ALPHA</t>
  </si>
  <si>
    <t>AVES DEL SUR</t>
  </si>
  <si>
    <t>VIU MANENT</t>
  </si>
  <si>
    <t>ESPAÑA</t>
  </si>
  <si>
    <t>AVELINO VEGAS</t>
  </si>
  <si>
    <t>FUENTESPINA</t>
  </si>
  <si>
    <t>NICTE</t>
  </si>
  <si>
    <t>EMILIO MORO</t>
  </si>
  <si>
    <t>FINCA RESALSO</t>
  </si>
  <si>
    <t>MALLEOLUS</t>
  </si>
  <si>
    <t>IGNACIO MARIN</t>
  </si>
  <si>
    <t>BARON DE LAJOYOSA</t>
  </si>
  <si>
    <t>CASTILLO DE VIÑARAL</t>
  </si>
  <si>
    <t>EL GORDO</t>
  </si>
  <si>
    <t>MARQUES DE LA CONCORDIA</t>
  </si>
  <si>
    <t>LAGUNILLA</t>
  </si>
  <si>
    <t xml:space="preserve"> PATERNINA</t>
  </si>
  <si>
    <t>BODEGA MUGA</t>
  </si>
  <si>
    <t>MUGA</t>
  </si>
  <si>
    <t>EUA</t>
  </si>
  <si>
    <t>ROBERT MONDAVI</t>
  </si>
  <si>
    <t>ROBERT MOVDAVI</t>
  </si>
  <si>
    <t>FRANCIA</t>
  </si>
  <si>
    <t>ROSE PISCINE</t>
  </si>
  <si>
    <t>PISCINE</t>
  </si>
  <si>
    <t>ITALIA</t>
  </si>
  <si>
    <t>LIBANO</t>
  </si>
  <si>
    <t>CHATEU KEFRAYA</t>
  </si>
  <si>
    <t>CHATEAU KEFRAYA</t>
  </si>
  <si>
    <t>PORTUGAL</t>
  </si>
  <si>
    <t>ALTANO</t>
  </si>
  <si>
    <t>PRATS &amp; SYMINGTON</t>
  </si>
  <si>
    <t>PRAZO DE RORIZ</t>
  </si>
  <si>
    <t>SOBRAPE</t>
  </si>
  <si>
    <t>SANDEMAN</t>
  </si>
  <si>
    <t>ANCHI GROUP S.A. (2217)</t>
  </si>
  <si>
    <t>MATEUS</t>
  </si>
  <si>
    <t>AZEVEDO</t>
  </si>
  <si>
    <t>SUDAFRICA</t>
  </si>
  <si>
    <t>URUGUAY</t>
  </si>
  <si>
    <t>BRESESTI</t>
  </si>
  <si>
    <t>CATAMAYOR</t>
  </si>
  <si>
    <t>PIZZORNO DON PROSPERO</t>
  </si>
  <si>
    <t>PIZZORNO</t>
  </si>
  <si>
    <t>DON PROSPERO</t>
  </si>
  <si>
    <t>VINOS MASIVOS</t>
  </si>
  <si>
    <t>VINOS BOTELLA</t>
  </si>
  <si>
    <t>AURORA VM</t>
  </si>
  <si>
    <t>SANGRE DE BOI</t>
  </si>
  <si>
    <t>BIANCHI</t>
  </si>
  <si>
    <t>DON VALENTIN</t>
  </si>
  <si>
    <t>GASIFICADOS</t>
  </si>
  <si>
    <t>FRIZZE</t>
  </si>
  <si>
    <t>KEEP COOLER</t>
  </si>
  <si>
    <t>QUINTA DO MORGADO</t>
  </si>
  <si>
    <t>VIBRA</t>
  </si>
  <si>
    <t>SANTA MONICA</t>
  </si>
  <si>
    <t>VIÑAS BALBO</t>
  </si>
  <si>
    <t>VIÑAS DE BALBO</t>
  </si>
  <si>
    <t>SANTA RITA</t>
  </si>
  <si>
    <t>SANTARITA</t>
  </si>
  <si>
    <t>NAMPE</t>
  </si>
  <si>
    <t>LOS ARBOLES</t>
  </si>
  <si>
    <t>CANCAO</t>
  </si>
  <si>
    <t>DADA</t>
  </si>
  <si>
    <t>ALMA MORA</t>
  </si>
  <si>
    <t>SANTA CLAUDIA</t>
  </si>
  <si>
    <t>LANCERS</t>
  </si>
  <si>
    <t>TRUMPETER</t>
  </si>
  <si>
    <t>ANTIGUAS RESERVAS</t>
  </si>
  <si>
    <t>MARQUEZ DEL SUR</t>
  </si>
  <si>
    <t>VINOS PET - LATA</t>
  </si>
  <si>
    <t>PET</t>
  </si>
  <si>
    <t>VINOS TETRA</t>
  </si>
  <si>
    <t>BLANCO VT</t>
  </si>
  <si>
    <t>TORO VIEJO</t>
  </si>
  <si>
    <t>UVITA</t>
  </si>
  <si>
    <t>ROSADO VT</t>
  </si>
  <si>
    <t>TINTO VT</t>
  </si>
  <si>
    <t>Dias INV</t>
  </si>
  <si>
    <t>int</t>
  </si>
  <si>
    <t>mog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</si>
</sst>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41" formatCode="_ * #,##0_ ;_ * \-#,##0_ ;_ * &quot;-&quot;_ ;_ @_ "/>
    <numFmt numFmtId="43" formatCode="_ * #,##0.00_ ;_ * \-#,##0.00_ ;_ * &quot;-&quot;??_ ;_ @_ "/>
    <numFmt numFmtId="164" formatCode="_-* #,##0\ _€_-;\-* #,##0\ _€_-;_-* &quot;-&quot;\ _€_-;_-@_-"/>
    <numFmt numFmtId="165" formatCode="_-* #,##0.00\ _€_-;\-* #,##0.00\ _€_-;_-* &quot;-&quot;??\ _€_-;_-@_-"/>
    <numFmt numFmtId="166" formatCode="_-&quot;XDR&quot;* #,##0.00_-;\-&quot;XDR&quot;* #,##0.00_-;_-&quot;XDR&quot;* &quot;-&quot;??_-;_-@_-"/>
    <numFmt numFmtId="167" formatCode="_-* #,##0.00_-;\-* #,##0.00_-;_-* &quot;-&quot;??_-;_-@_-"/>
    <numFmt numFmtId="168" formatCode="_ * #,##0.00_ ;_ * \-#,##0.00_ ;_ * \-??_ ;_ @_ "/>
    <numFmt numFmtId="169" formatCode="_(* #,##0_);_(* \(#,##0\);_(* &quot;-&quot;??_);_(@_)"/>
    <numFmt numFmtId="170" formatCode="#,##0;[Red]#,##0"/>
    <numFmt numFmtId="171" formatCode="0.0%"/>
    <numFmt numFmtId="172" formatCode=";;;"/>
    <numFmt numFmtId="173" formatCode="dd/mm/yy;@"/>
    <numFmt numFmtId="174" formatCode="#,##0_ ;\-#,##0\ "/>
    <numFmt numFmtId="175" formatCode="0;[Red]0"/>
    <numFmt numFmtId="176" formatCode="_ * #,##0.0_ ;_ * \-#,##0.0_ ;_ * &quot;-&quot;_ ;_ @_ "/>
  </numFmts>
  <fonts count="70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1"/>
      <color indexed="8"/>
      <name val="Calibri"/>
      <family val="2"/>
      <charset val="1"/>
    </font>
    <font>
      <sz val="10"/>
      <name val="Mangal"/>
      <family val="2"/>
    </font>
    <font>
      <sz val="10"/>
      <name val="Arial"/>
      <family val="2"/>
      <charset val="1"/>
    </font>
    <font>
      <sz val="10"/>
      <name val="Arial"/>
      <family val="2"/>
    </font>
    <font>
      <sz val="10"/>
      <color rgb="FF000000"/>
      <name val="Times New Roman"/>
      <family val="1"/>
    </font>
    <font>
      <sz val="8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2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9"/>
      <color theme="1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8"/>
      <color theme="1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9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0"/>
      <name val="Arial"/>
      <family val="2"/>
    </font>
    <font>
      <sz val="11"/>
      <color rgb="FFFF0000"/>
      <name val="Calibri"/>
      <family val="2"/>
      <scheme val="minor"/>
    </font>
    <font>
      <sz val="8"/>
      <color theme="1"/>
      <name val="Arial"/>
      <family val="2"/>
    </font>
    <font>
      <b/>
      <sz val="24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1"/>
      <color theme="1"/>
      <name val="Arial Black"/>
      <family val="2"/>
    </font>
    <font>
      <b/>
      <sz val="9"/>
      <color theme="0"/>
      <name val="Arial"/>
      <family val="2"/>
    </font>
    <font>
      <sz val="9"/>
      <color rgb="FFFF0000"/>
      <name val="Arial"/>
      <family val="2"/>
    </font>
    <font>
      <b/>
      <sz val="16"/>
      <color theme="0"/>
      <name val="Calibri"/>
      <family val="2"/>
      <scheme val="minor"/>
    </font>
    <font>
      <sz val="9"/>
      <color theme="0"/>
      <name val="Arial"/>
      <family val="2"/>
    </font>
    <font>
      <sz val="8"/>
      <color theme="0"/>
      <name val="Arial"/>
      <family val="2"/>
    </font>
    <font>
      <sz val="9"/>
      <color theme="7" tint="0.59999389629810485"/>
      <name val="Arial"/>
      <family val="2"/>
    </font>
    <font>
      <sz val="11"/>
      <color theme="7" tint="0.59999389629810485"/>
      <name val="Arial"/>
      <family val="2"/>
    </font>
    <font>
      <b/>
      <sz val="8"/>
      <color theme="0"/>
      <name val="Arial"/>
      <family val="2"/>
    </font>
    <font>
      <b/>
      <sz val="9"/>
      <color theme="7" tint="0.59999389629810485"/>
      <name val="Arial"/>
      <family val="2"/>
    </font>
    <font>
      <b/>
      <sz val="8"/>
      <color theme="7" tint="0.59999389629810485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0"/>
      <name val="Arial"/>
      <family val="2"/>
    </font>
    <font>
      <b/>
      <sz val="9"/>
      <color rgb="FFFF0000"/>
      <name val="Arial"/>
      <family val="2"/>
    </font>
    <font>
      <b/>
      <sz val="12"/>
      <color theme="1"/>
      <name val="Arial Black"/>
      <family val="2"/>
    </font>
    <font>
      <b/>
      <sz val="12"/>
      <color theme="7" tint="0.59999389629810485"/>
      <name val="Calibri"/>
      <family val="2"/>
      <scheme val="minor"/>
    </font>
    <font>
      <b/>
      <sz val="8"/>
      <color theme="4" tint="0.79998168889431442"/>
      <name val="Arial"/>
      <family val="2"/>
    </font>
    <font>
      <b/>
      <sz val="11"/>
      <name val="Calibri"/>
      <family val="2"/>
      <scheme val="minor"/>
    </font>
    <font>
      <b/>
      <sz val="10"/>
      <color theme="4" tint="0.79998168889431442"/>
      <name val="Arial"/>
      <family val="2"/>
    </font>
    <font>
      <b/>
      <sz val="6"/>
      <color theme="7" tint="0.59999389629810485"/>
      <name val="Arial"/>
      <family val="2"/>
    </font>
    <font>
      <b/>
      <sz val="12"/>
      <color theme="7" tint="0.59999389629810485"/>
      <name val="Arial"/>
      <family val="2"/>
    </font>
    <font>
      <sz val="8"/>
      <color theme="7" tint="0.59999389629810485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theme="7" tint="0.59999389629810485"/>
      <name val="Calibri"/>
      <family val="2"/>
      <scheme val="minor"/>
    </font>
    <font>
      <b/>
      <sz val="11"/>
      <color theme="7" tint="0.59999389629810485"/>
      <name val="Arial"/>
      <family val="2"/>
    </font>
    <font>
      <b/>
      <sz val="8"/>
      <color rgb="FFFFFF00"/>
      <name val="Arial"/>
      <family val="2"/>
    </font>
    <font>
      <b/>
      <sz val="8"/>
      <color theme="7" tint="0.79998168889431442"/>
      <name val="Arial"/>
      <family val="2"/>
    </font>
    <font>
      <b/>
      <sz val="8"/>
      <color theme="7" tint="0.39997558519241921"/>
      <name val="Arial"/>
      <family val="2"/>
    </font>
    <font>
      <sz val="11"/>
      <color theme="1"/>
      <name val="Arial"/>
      <family val="2"/>
    </font>
    <font>
      <b/>
      <sz val="10"/>
      <color theme="7" tint="0.59999389629810485"/>
      <name val="Arial"/>
      <family val="2"/>
    </font>
    <font>
      <b/>
      <sz val="10"/>
      <color theme="7" tint="0.79998168889431442"/>
      <name val="Arial"/>
      <family val="2"/>
    </font>
    <font>
      <sz val="8"/>
      <color theme="7" tint="0.79998168889431442"/>
      <name val="Arial"/>
      <family val="2"/>
    </font>
    <font>
      <b/>
      <sz val="14"/>
      <color theme="7" tint="0.79998168889431442"/>
      <name val="Arial"/>
      <family val="2"/>
    </font>
    <font>
      <b/>
      <sz val="18"/>
      <color theme="1"/>
      <name val="Arial"/>
      <family val="2"/>
    </font>
  </fonts>
  <fills count="16">
    <fill>
      <patternFill patternType="none"/>
    </fill>
    <fill>
      <patternFill patternType="gray125"/>
    </fill>
    <fill>
      <gradientFill degree="90">
        <stop position="0">
          <color theme="3" tint="0.40000610370189521"/>
        </stop>
        <stop position="1">
          <color theme="4" tint="-0.49803155613879818"/>
        </stop>
      </gradient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7FC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56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</borders>
  <cellStyleXfs count="76">
    <xf numFmtId="0" fontId="0" fillId="0" borderId="0"/>
    <xf numFmtId="167" fontId="2" fillId="0" borderId="0" applyFont="0" applyFill="0" applyBorder="0" applyAlignment="0" applyProtection="0"/>
    <xf numFmtId="0" fontId="6" fillId="0" borderId="0"/>
    <xf numFmtId="0" fontId="7" fillId="0" borderId="0"/>
    <xf numFmtId="165" fontId="2" fillId="0" borderId="0" applyFont="0" applyFill="0" applyBorder="0" applyAlignment="0" applyProtection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6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7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6" fillId="0" borderId="0"/>
    <xf numFmtId="0" fontId="2" fillId="0" borderId="0"/>
    <xf numFmtId="0" fontId="2" fillId="0" borderId="0"/>
    <xf numFmtId="9" fontId="6" fillId="0" borderId="0" applyFill="0" applyBorder="0" applyAlignment="0" applyProtection="0"/>
    <xf numFmtId="9" fontId="7" fillId="0" borderId="0" applyFill="0" applyBorder="0" applyAlignment="0" applyProtection="0"/>
    <xf numFmtId="9" fontId="2" fillId="0" borderId="0" applyFont="0" applyFill="0" applyBorder="0" applyAlignment="0" applyProtection="0"/>
    <xf numFmtId="9" fontId="7" fillId="0" borderId="0" applyFill="0" applyBorder="0" applyAlignment="0" applyProtection="0"/>
    <xf numFmtId="43" fontId="2" fillId="0" borderId="0" applyFont="0" applyFill="0" applyBorder="0" applyAlignment="0" applyProtection="0"/>
    <xf numFmtId="0" fontId="9" fillId="0" borderId="0" applyNumberFormat="0" applyFill="0" applyBorder="0" applyProtection="0">
      <alignment horizontal="left"/>
    </xf>
    <xf numFmtId="43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10" fillId="0" borderId="0"/>
    <xf numFmtId="165" fontId="2" fillId="0" borderId="0" applyFont="0" applyFill="0" applyBorder="0" applyAlignment="0" applyProtection="0"/>
    <xf numFmtId="0" fontId="7" fillId="0" borderId="0"/>
    <xf numFmtId="0" fontId="7" fillId="0" borderId="0" applyNumberForma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 applyNumberFormat="0" applyFill="0" applyBorder="0" applyAlignment="0" applyProtection="0"/>
    <xf numFmtId="9" fontId="7" fillId="0" borderId="0" applyFont="0" applyFill="0" applyBorder="0" applyAlignment="0" applyProtection="0"/>
    <xf numFmtId="0" fontId="7" fillId="0" borderId="0" applyNumberFormat="0" applyFill="0" applyBorder="0" applyAlignment="0" applyProtection="0"/>
    <xf numFmtId="41" fontId="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1" fillId="0" borderId="0"/>
    <xf numFmtId="0" fontId="2" fillId="0" borderId="0"/>
    <xf numFmtId="0" fontId="12" fillId="0" borderId="0"/>
    <xf numFmtId="0" fontId="12" fillId="0" borderId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9" fontId="14" fillId="2" borderId="1">
      <alignment horizontal="center" vertical="center"/>
    </xf>
    <xf numFmtId="164" fontId="2" fillId="0" borderId="0" applyFont="0" applyFill="0" applyBorder="0" applyAlignment="0" applyProtection="0"/>
    <xf numFmtId="0" fontId="2" fillId="0" borderId="0"/>
    <xf numFmtId="0" fontId="15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8" fillId="0" borderId="0"/>
    <xf numFmtId="164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7" fillId="0" borderId="0"/>
    <xf numFmtId="9" fontId="2" fillId="0" borderId="0" applyFont="0" applyFill="0" applyBorder="0" applyAlignment="0" applyProtection="0"/>
    <xf numFmtId="0" fontId="2" fillId="0" borderId="0"/>
    <xf numFmtId="0" fontId="7" fillId="0" borderId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</cellStyleXfs>
  <cellXfs count="482">
    <xf numFmtId="0" fontId="0" fillId="0" borderId="0" xfId="0"/>
    <xf numFmtId="0" fontId="0" fillId="0" borderId="0" xfId="0" applyAlignment="1">
      <alignment horizontal="left"/>
    </xf>
    <xf numFmtId="3" fontId="0" fillId="0" borderId="0" xfId="0" applyNumberFormat="1" applyAlignment="1">
      <alignment horizontal="center"/>
    </xf>
    <xf numFmtId="0" fontId="0" fillId="0" borderId="0" xfId="0"/>
    <xf numFmtId="3" fontId="5" fillId="0" borderId="0" xfId="0" applyNumberFormat="1" applyFont="1" applyFill="1" applyAlignment="1">
      <alignment horizontal="center" wrapText="1"/>
    </xf>
    <xf numFmtId="3" fontId="0" fillId="0" borderId="0" xfId="0" applyNumberFormat="1" applyAlignment="1">
      <alignment horizontal="right"/>
    </xf>
    <xf numFmtId="10" fontId="0" fillId="0" borderId="0" xfId="0" applyNumberFormat="1" applyAlignment="1">
      <alignment horizontal="right"/>
    </xf>
    <xf numFmtId="9" fontId="0" fillId="0" borderId="0" xfId="0" applyNumberFormat="1" applyAlignment="1">
      <alignment horizontal="right"/>
    </xf>
    <xf numFmtId="0" fontId="17" fillId="0" borderId="0" xfId="0" applyFont="1"/>
    <xf numFmtId="0" fontId="17" fillId="0" borderId="2" xfId="0" applyFont="1" applyBorder="1"/>
    <xf numFmtId="0" fontId="0" fillId="0" borderId="2" xfId="0" applyBorder="1"/>
    <xf numFmtId="170" fontId="0" fillId="0" borderId="0" xfId="0" applyNumberFormat="1" applyAlignment="1"/>
    <xf numFmtId="0" fontId="19" fillId="0" borderId="0" xfId="0" applyFont="1" applyAlignment="1">
      <alignment horizontal="left"/>
    </xf>
    <xf numFmtId="3" fontId="19" fillId="0" borderId="0" xfId="0" applyNumberFormat="1" applyFont="1" applyAlignment="1">
      <alignment horizontal="right"/>
    </xf>
    <xf numFmtId="9" fontId="19" fillId="0" borderId="0" xfId="0" applyNumberFormat="1" applyFont="1" applyAlignment="1">
      <alignment horizontal="right"/>
    </xf>
    <xf numFmtId="0" fontId="19" fillId="0" borderId="0" xfId="0" applyFont="1"/>
    <xf numFmtId="0" fontId="19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19" fillId="0" borderId="0" xfId="0" applyFont="1" applyBorder="1"/>
    <xf numFmtId="0" fontId="19" fillId="0" borderId="0" xfId="0" applyFont="1" applyBorder="1" applyAlignment="1">
      <alignment vertical="center"/>
    </xf>
    <xf numFmtId="0" fontId="0" fillId="0" borderId="0" xfId="0" applyBorder="1"/>
    <xf numFmtId="0" fontId="19" fillId="0" borderId="0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/>
    </xf>
    <xf numFmtId="0" fontId="17" fillId="0" borderId="0" xfId="0" applyFont="1" applyBorder="1"/>
    <xf numFmtId="0" fontId="25" fillId="0" borderId="0" xfId="0" applyFont="1"/>
    <xf numFmtId="0" fontId="25" fillId="0" borderId="0" xfId="0" applyFont="1" applyBorder="1"/>
    <xf numFmtId="0" fontId="24" fillId="0" borderId="0" xfId="0" applyFont="1" applyBorder="1" applyAlignment="1">
      <alignment vertical="center"/>
    </xf>
    <xf numFmtId="0" fontId="31" fillId="0" borderId="0" xfId="0" applyFont="1"/>
    <xf numFmtId="0" fontId="28" fillId="0" borderId="0" xfId="0" applyFont="1"/>
    <xf numFmtId="0" fontId="28" fillId="0" borderId="0" xfId="0" applyFont="1" applyAlignment="1">
      <alignment horizontal="left"/>
    </xf>
    <xf numFmtId="0" fontId="25" fillId="0" borderId="0" xfId="0" applyFont="1" applyAlignment="1">
      <alignment vertical="center"/>
    </xf>
    <xf numFmtId="0" fontId="32" fillId="0" borderId="0" xfId="0" applyFont="1"/>
    <xf numFmtId="0" fontId="32" fillId="0" borderId="0" xfId="0" applyFont="1" applyFill="1" applyBorder="1"/>
    <xf numFmtId="0" fontId="19" fillId="0" borderId="0" xfId="0" applyFont="1" applyFill="1" applyBorder="1"/>
    <xf numFmtId="9" fontId="0" fillId="0" borderId="0" xfId="74" applyFont="1" applyAlignment="1">
      <alignment horizontal="right"/>
    </xf>
    <xf numFmtId="9" fontId="19" fillId="0" borderId="0" xfId="74" applyFont="1" applyAlignment="1">
      <alignment horizontal="right"/>
    </xf>
    <xf numFmtId="0" fontId="19" fillId="0" borderId="0" xfId="0" applyFont="1" applyAlignment="1">
      <alignment horizontal="right"/>
    </xf>
    <xf numFmtId="171" fontId="19" fillId="0" borderId="0" xfId="0" applyNumberFormat="1" applyFont="1" applyAlignment="1">
      <alignment horizontal="right"/>
    </xf>
    <xf numFmtId="3" fontId="19" fillId="0" borderId="0" xfId="0" applyNumberFormat="1" applyFont="1"/>
    <xf numFmtId="171" fontId="19" fillId="0" borderId="0" xfId="0" applyNumberFormat="1" applyFont="1"/>
    <xf numFmtId="0" fontId="34" fillId="0" borderId="0" xfId="0" applyFont="1"/>
    <xf numFmtId="3" fontId="0" fillId="0" borderId="0" xfId="0" applyNumberFormat="1" applyAlignment="1"/>
    <xf numFmtId="3" fontId="19" fillId="0" borderId="0" xfId="0" applyNumberFormat="1" applyFont="1" applyFill="1" applyAlignment="1">
      <alignment horizontal="right"/>
    </xf>
    <xf numFmtId="49" fontId="19" fillId="0" borderId="0" xfId="0" applyNumberFormat="1" applyFont="1" applyAlignment="1">
      <alignment horizontal="right"/>
    </xf>
    <xf numFmtId="0" fontId="19" fillId="0" borderId="10" xfId="0" applyFont="1" applyBorder="1" applyAlignment="1" applyProtection="1">
      <alignment horizontal="left"/>
      <protection locked="0"/>
    </xf>
    <xf numFmtId="0" fontId="19" fillId="0" borderId="7" xfId="0" applyFont="1" applyBorder="1" applyAlignment="1" applyProtection="1">
      <alignment horizontal="right"/>
      <protection locked="0"/>
    </xf>
    <xf numFmtId="0" fontId="19" fillId="0" borderId="7" xfId="0" applyFont="1" applyBorder="1" applyAlignment="1" applyProtection="1">
      <alignment horizontal="left"/>
      <protection locked="0"/>
    </xf>
    <xf numFmtId="0" fontId="19" fillId="0" borderId="0" xfId="0" applyFont="1" applyBorder="1" applyAlignment="1" applyProtection="1">
      <alignment horizontal="left"/>
      <protection locked="0"/>
    </xf>
    <xf numFmtId="0" fontId="19" fillId="0" borderId="0" xfId="0" applyFont="1" applyBorder="1" applyAlignment="1" applyProtection="1">
      <protection locked="0"/>
    </xf>
    <xf numFmtId="3" fontId="19" fillId="0" borderId="0" xfId="0" applyNumberFormat="1" applyFont="1" applyBorder="1" applyAlignment="1">
      <alignment horizontal="right"/>
    </xf>
    <xf numFmtId="3" fontId="19" fillId="5" borderId="0" xfId="0" applyNumberFormat="1" applyFont="1" applyFill="1" applyBorder="1" applyAlignment="1">
      <alignment horizontal="right"/>
    </xf>
    <xf numFmtId="9" fontId="19" fillId="5" borderId="0" xfId="74" applyFont="1" applyFill="1" applyBorder="1" applyAlignment="1">
      <alignment horizontal="right"/>
    </xf>
    <xf numFmtId="0" fontId="19" fillId="0" borderId="0" xfId="0" applyFont="1" applyBorder="1" applyAlignment="1">
      <alignment horizontal="right"/>
    </xf>
    <xf numFmtId="3" fontId="19" fillId="0" borderId="0" xfId="0" applyNumberFormat="1" applyFont="1" applyBorder="1"/>
    <xf numFmtId="0" fontId="19" fillId="4" borderId="16" xfId="0" applyFont="1" applyFill="1" applyBorder="1" applyProtection="1">
      <protection locked="0"/>
    </xf>
    <xf numFmtId="0" fontId="19" fillId="0" borderId="0" xfId="0" applyFont="1" applyBorder="1" applyAlignment="1" applyProtection="1">
      <alignment horizontal="right"/>
      <protection locked="0"/>
    </xf>
    <xf numFmtId="0" fontId="36" fillId="11" borderId="14" xfId="0" applyFont="1" applyFill="1" applyBorder="1" applyAlignment="1" applyProtection="1">
      <alignment horizontal="right"/>
      <protection locked="0"/>
    </xf>
    <xf numFmtId="0" fontId="19" fillId="0" borderId="16" xfId="0" applyFont="1" applyBorder="1" applyAlignment="1">
      <alignment horizontal="right"/>
    </xf>
    <xf numFmtId="0" fontId="20" fillId="0" borderId="0" xfId="0" applyFont="1" applyBorder="1" applyAlignment="1">
      <alignment horizontal="right"/>
    </xf>
    <xf numFmtId="0" fontId="20" fillId="0" borderId="0" xfId="0" applyFont="1" applyBorder="1"/>
    <xf numFmtId="0" fontId="20" fillId="0" borderId="19" xfId="0" applyFont="1" applyBorder="1" applyAlignment="1">
      <alignment horizontal="right"/>
    </xf>
    <xf numFmtId="0" fontId="20" fillId="0" borderId="19" xfId="0" applyFont="1" applyBorder="1"/>
    <xf numFmtId="3" fontId="19" fillId="5" borderId="16" xfId="0" applyNumberFormat="1" applyFont="1" applyFill="1" applyBorder="1" applyAlignment="1">
      <alignment horizontal="right"/>
    </xf>
    <xf numFmtId="3" fontId="19" fillId="5" borderId="15" xfId="0" applyNumberFormat="1" applyFont="1" applyFill="1" applyBorder="1" applyAlignment="1">
      <alignment horizontal="right"/>
    </xf>
    <xf numFmtId="0" fontId="19" fillId="10" borderId="16" xfId="0" applyFont="1" applyFill="1" applyBorder="1" applyAlignment="1" applyProtection="1">
      <alignment horizontal="right"/>
      <protection locked="0"/>
    </xf>
    <xf numFmtId="0" fontId="19" fillId="10" borderId="0" xfId="0" applyFont="1" applyFill="1" applyBorder="1" applyAlignment="1" applyProtection="1">
      <alignment horizontal="right"/>
      <protection locked="0"/>
    </xf>
    <xf numFmtId="3" fontId="19" fillId="10" borderId="16" xfId="0" applyNumberFormat="1" applyFont="1" applyFill="1" applyBorder="1" applyAlignment="1">
      <alignment horizontal="right"/>
    </xf>
    <xf numFmtId="3" fontId="19" fillId="10" borderId="0" xfId="0" applyNumberFormat="1" applyFont="1" applyFill="1" applyBorder="1" applyAlignment="1">
      <alignment horizontal="right"/>
    </xf>
    <xf numFmtId="0" fontId="19" fillId="11" borderId="0" xfId="0" applyFont="1" applyFill="1" applyAlignment="1">
      <alignment horizontal="right"/>
    </xf>
    <xf numFmtId="0" fontId="19" fillId="0" borderId="0" xfId="0" applyFont="1" applyBorder="1" applyAlignment="1">
      <alignment vertical="top"/>
    </xf>
    <xf numFmtId="0" fontId="33" fillId="11" borderId="0" xfId="0" applyFont="1" applyFill="1" applyBorder="1" applyAlignment="1" applyProtection="1">
      <alignment horizontal="right" vertical="top"/>
      <protection locked="0"/>
    </xf>
    <xf numFmtId="0" fontId="33" fillId="11" borderId="0" xfId="0" applyFont="1" applyFill="1" applyBorder="1" applyAlignment="1" applyProtection="1">
      <alignment horizontal="left" vertical="top"/>
      <protection locked="0"/>
    </xf>
    <xf numFmtId="0" fontId="33" fillId="11" borderId="0" xfId="0" applyFont="1" applyFill="1" applyBorder="1" applyAlignment="1" applyProtection="1">
      <alignment horizontal="center" vertical="top"/>
      <protection locked="0"/>
    </xf>
    <xf numFmtId="49" fontId="33" fillId="11" borderId="0" xfId="0" applyNumberFormat="1" applyFont="1" applyFill="1" applyBorder="1" applyAlignment="1" applyProtection="1">
      <alignment horizontal="right" vertical="top"/>
      <protection locked="0"/>
    </xf>
    <xf numFmtId="3" fontId="33" fillId="11" borderId="0" xfId="0" applyNumberFormat="1" applyFont="1" applyFill="1" applyBorder="1" applyAlignment="1">
      <alignment horizontal="right" vertical="top"/>
    </xf>
    <xf numFmtId="3" fontId="33" fillId="11" borderId="0" xfId="0" applyNumberFormat="1" applyFont="1" applyFill="1" applyBorder="1" applyAlignment="1" applyProtection="1">
      <alignment horizontal="right" vertical="top" wrapText="1"/>
      <protection locked="0"/>
    </xf>
    <xf numFmtId="3" fontId="37" fillId="11" borderId="0" xfId="0" applyNumberFormat="1" applyFont="1" applyFill="1" applyBorder="1" applyAlignment="1" applyProtection="1">
      <alignment horizontal="right" vertical="top"/>
      <protection locked="0"/>
    </xf>
    <xf numFmtId="3" fontId="33" fillId="11" borderId="0" xfId="0" applyNumberFormat="1" applyFont="1" applyFill="1" applyBorder="1" applyAlignment="1">
      <alignment horizontal="right" vertical="top" wrapText="1"/>
    </xf>
    <xf numFmtId="9" fontId="33" fillId="11" borderId="0" xfId="74" applyFont="1" applyFill="1" applyBorder="1" applyAlignment="1">
      <alignment horizontal="right" vertical="top" wrapText="1"/>
    </xf>
    <xf numFmtId="171" fontId="33" fillId="11" borderId="0" xfId="0" applyNumberFormat="1" applyFont="1" applyFill="1" applyBorder="1" applyAlignment="1">
      <alignment horizontal="right" vertical="top" wrapText="1"/>
    </xf>
    <xf numFmtId="9" fontId="33" fillId="11" borderId="0" xfId="0" applyNumberFormat="1" applyFont="1" applyFill="1" applyBorder="1" applyAlignment="1">
      <alignment horizontal="right" vertical="top" wrapText="1"/>
    </xf>
    <xf numFmtId="0" fontId="33" fillId="11" borderId="0" xfId="0" applyFont="1" applyFill="1" applyBorder="1" applyAlignment="1">
      <alignment horizontal="right" vertical="top"/>
    </xf>
    <xf numFmtId="49" fontId="33" fillId="11" borderId="0" xfId="0" applyNumberFormat="1" applyFont="1" applyFill="1" applyBorder="1" applyAlignment="1" applyProtection="1">
      <alignment horizontal="right" vertical="top" wrapText="1"/>
      <protection locked="0"/>
    </xf>
    <xf numFmtId="3" fontId="37" fillId="11" borderId="15" xfId="0" applyNumberFormat="1" applyFont="1" applyFill="1" applyBorder="1" applyAlignment="1" applyProtection="1">
      <alignment horizontal="right" vertical="top"/>
      <protection locked="0"/>
    </xf>
    <xf numFmtId="0" fontId="38" fillId="11" borderId="0" xfId="0" applyFont="1" applyFill="1" applyAlignment="1">
      <alignment horizontal="right"/>
    </xf>
    <xf numFmtId="9" fontId="38" fillId="11" borderId="0" xfId="74" applyFont="1" applyFill="1" applyAlignment="1">
      <alignment horizontal="right"/>
    </xf>
    <xf numFmtId="0" fontId="41" fillId="11" borderId="12" xfId="0" applyFont="1" applyFill="1" applyBorder="1" applyAlignment="1">
      <alignment vertical="center" wrapText="1"/>
    </xf>
    <xf numFmtId="0" fontId="41" fillId="11" borderId="17" xfId="0" applyFont="1" applyFill="1" applyBorder="1" applyAlignment="1">
      <alignment vertical="center" wrapText="1"/>
    </xf>
    <xf numFmtId="0" fontId="36" fillId="11" borderId="18" xfId="0" applyFont="1" applyFill="1" applyBorder="1" applyAlignment="1">
      <alignment vertical="center"/>
    </xf>
    <xf numFmtId="0" fontId="36" fillId="11" borderId="16" xfId="0" applyFont="1" applyFill="1" applyBorder="1" applyAlignment="1">
      <alignment vertical="center"/>
    </xf>
    <xf numFmtId="0" fontId="41" fillId="11" borderId="16" xfId="0" applyFont="1" applyFill="1" applyBorder="1" applyAlignment="1">
      <alignment horizontal="left" vertical="center"/>
    </xf>
    <xf numFmtId="0" fontId="19" fillId="11" borderId="15" xfId="0" applyFont="1" applyFill="1" applyBorder="1" applyAlignment="1">
      <alignment vertical="center"/>
    </xf>
    <xf numFmtId="0" fontId="33" fillId="11" borderId="0" xfId="0" applyFont="1" applyFill="1" applyBorder="1" applyAlignment="1">
      <alignment horizontal="left" vertical="top"/>
    </xf>
    <xf numFmtId="0" fontId="33" fillId="11" borderId="0" xfId="0" applyFont="1" applyFill="1" applyBorder="1" applyAlignment="1" applyProtection="1">
      <alignment horizontal="center" vertical="top" textRotation="90"/>
      <protection locked="0"/>
    </xf>
    <xf numFmtId="0" fontId="39" fillId="11" borderId="0" xfId="0" applyFont="1" applyFill="1" applyBorder="1" applyAlignment="1"/>
    <xf numFmtId="0" fontId="33" fillId="11" borderId="0" xfId="0" applyFont="1" applyFill="1" applyBorder="1" applyAlignment="1">
      <alignment vertical="top"/>
    </xf>
    <xf numFmtId="0" fontId="41" fillId="11" borderId="0" xfId="0" applyFont="1" applyFill="1" applyBorder="1" applyAlignment="1">
      <alignment vertical="top"/>
    </xf>
    <xf numFmtId="172" fontId="20" fillId="0" borderId="21" xfId="0" applyNumberFormat="1" applyFont="1" applyBorder="1" applyAlignment="1">
      <alignment vertical="center"/>
    </xf>
    <xf numFmtId="172" fontId="19" fillId="0" borderId="23" xfId="0" applyNumberFormat="1" applyFont="1" applyBorder="1" applyAlignment="1">
      <alignment vertical="center"/>
    </xf>
    <xf numFmtId="1" fontId="46" fillId="3" borderId="15" xfId="0" applyNumberFormat="1" applyFont="1" applyFill="1" applyBorder="1" applyAlignment="1">
      <alignment horizontal="center" vertical="center"/>
    </xf>
    <xf numFmtId="172" fontId="20" fillId="0" borderId="23" xfId="0" applyNumberFormat="1" applyFont="1" applyBorder="1" applyAlignment="1">
      <alignment vertical="center"/>
    </xf>
    <xf numFmtId="3" fontId="4" fillId="3" borderId="0" xfId="0" applyNumberFormat="1" applyFont="1" applyFill="1" applyBorder="1" applyAlignment="1">
      <alignment vertical="center"/>
    </xf>
    <xf numFmtId="3" fontId="4" fillId="3" borderId="0" xfId="0" applyNumberFormat="1" applyFont="1" applyFill="1" applyBorder="1" applyAlignment="1">
      <alignment horizontal="right" vertical="center"/>
    </xf>
    <xf numFmtId="172" fontId="20" fillId="0" borderId="25" xfId="0" applyNumberFormat="1" applyFont="1" applyBorder="1" applyAlignment="1">
      <alignment vertical="center"/>
    </xf>
    <xf numFmtId="172" fontId="20" fillId="0" borderId="27" xfId="0" applyNumberFormat="1" applyFont="1" applyBorder="1" applyAlignment="1">
      <alignment vertical="center"/>
    </xf>
    <xf numFmtId="172" fontId="19" fillId="0" borderId="25" xfId="0" applyNumberFormat="1" applyFont="1" applyBorder="1" applyAlignment="1">
      <alignment vertical="center"/>
    </xf>
    <xf numFmtId="172" fontId="19" fillId="0" borderId="28" xfId="0" applyNumberFormat="1" applyFont="1" applyBorder="1" applyAlignment="1">
      <alignment vertical="center"/>
    </xf>
    <xf numFmtId="172" fontId="19" fillId="3" borderId="3" xfId="0" applyNumberFormat="1" applyFont="1" applyFill="1" applyBorder="1" applyAlignment="1">
      <alignment vertical="center"/>
    </xf>
    <xf numFmtId="0" fontId="29" fillId="0" borderId="29" xfId="0" applyFont="1" applyBorder="1" applyAlignment="1" applyProtection="1">
      <alignment horizontal="right" vertical="center"/>
      <protection locked="0"/>
    </xf>
    <xf numFmtId="0" fontId="29" fillId="0" borderId="31" xfId="0" applyFont="1" applyBorder="1" applyAlignment="1" applyProtection="1">
      <alignment horizontal="left" vertical="center"/>
      <protection locked="0"/>
    </xf>
    <xf numFmtId="9" fontId="23" fillId="9" borderId="39" xfId="74" applyFont="1" applyFill="1" applyBorder="1" applyAlignment="1">
      <alignment horizontal="right" vertical="center" wrapText="1"/>
    </xf>
    <xf numFmtId="3" fontId="23" fillId="0" borderId="39" xfId="75" applyNumberFormat="1" applyFont="1" applyFill="1" applyBorder="1" applyAlignment="1">
      <alignment horizontal="right" vertical="center" wrapText="1"/>
    </xf>
    <xf numFmtId="170" fontId="29" fillId="4" borderId="39" xfId="0" applyNumberFormat="1" applyFont="1" applyFill="1" applyBorder="1" applyAlignment="1">
      <alignment horizontal="center" vertical="center"/>
    </xf>
    <xf numFmtId="9" fontId="23" fillId="0" borderId="39" xfId="0" applyNumberFormat="1" applyFont="1" applyFill="1" applyBorder="1" applyAlignment="1">
      <alignment horizontal="right" vertical="center" wrapText="1"/>
    </xf>
    <xf numFmtId="9" fontId="23" fillId="9" borderId="39" xfId="0" applyNumberFormat="1" applyFont="1" applyFill="1" applyBorder="1" applyAlignment="1">
      <alignment horizontal="center" vertical="center"/>
    </xf>
    <xf numFmtId="3" fontId="24" fillId="7" borderId="39" xfId="2" applyNumberFormat="1" applyFont="1" applyFill="1" applyBorder="1" applyAlignment="1">
      <alignment horizontal="center" vertical="center"/>
    </xf>
    <xf numFmtId="9" fontId="24" fillId="7" borderId="39" xfId="74" applyFont="1" applyFill="1" applyBorder="1" applyAlignment="1">
      <alignment horizontal="center" vertical="center"/>
    </xf>
    <xf numFmtId="0" fontId="33" fillId="11" borderId="2" xfId="0" applyFont="1" applyFill="1" applyBorder="1" applyAlignment="1">
      <alignment horizontal="center" vertical="center" wrapText="1"/>
    </xf>
    <xf numFmtId="170" fontId="42" fillId="11" borderId="2" xfId="0" applyNumberFormat="1" applyFont="1" applyFill="1" applyBorder="1" applyAlignment="1">
      <alignment horizontal="right" vertical="center" wrapText="1"/>
    </xf>
    <xf numFmtId="0" fontId="42" fillId="11" borderId="2" xfId="0" applyFont="1" applyFill="1" applyBorder="1" applyAlignment="1">
      <alignment horizontal="left" vertical="center" wrapText="1"/>
    </xf>
    <xf numFmtId="3" fontId="40" fillId="11" borderId="2" xfId="0" applyNumberFormat="1" applyFont="1" applyFill="1" applyBorder="1" applyAlignment="1">
      <alignment vertical="center" wrapText="1"/>
    </xf>
    <xf numFmtId="3" fontId="40" fillId="11" borderId="2" xfId="0" applyNumberFormat="1" applyFont="1" applyFill="1" applyBorder="1" applyAlignment="1">
      <alignment horizontal="right" vertical="center" wrapText="1"/>
    </xf>
    <xf numFmtId="9" fontId="40" fillId="11" borderId="2" xfId="0" applyNumberFormat="1" applyFont="1" applyFill="1" applyBorder="1" applyAlignment="1">
      <alignment horizontal="right" vertical="center" wrapText="1"/>
    </xf>
    <xf numFmtId="10" fontId="40" fillId="11" borderId="2" xfId="0" applyNumberFormat="1" applyFont="1" applyFill="1" applyBorder="1" applyAlignment="1">
      <alignment horizontal="right" vertical="center" wrapText="1"/>
    </xf>
    <xf numFmtId="3" fontId="24" fillId="8" borderId="2" xfId="0" applyNumberFormat="1" applyFont="1" applyFill="1" applyBorder="1" applyAlignment="1">
      <alignment horizontal="right" vertical="center" wrapText="1"/>
    </xf>
    <xf numFmtId="3" fontId="23" fillId="8" borderId="2" xfId="0" applyNumberFormat="1" applyFont="1" applyFill="1" applyBorder="1" applyAlignment="1">
      <alignment horizontal="right" vertical="center" wrapText="1"/>
    </xf>
    <xf numFmtId="0" fontId="29" fillId="0" borderId="0" xfId="0" applyFont="1"/>
    <xf numFmtId="0" fontId="29" fillId="0" borderId="0" xfId="0" applyFont="1" applyAlignment="1">
      <alignment wrapText="1"/>
    </xf>
    <xf numFmtId="0" fontId="29" fillId="0" borderId="0" xfId="0" applyFont="1" applyAlignment="1">
      <alignment horizontal="right"/>
    </xf>
    <xf numFmtId="0" fontId="37" fillId="11" borderId="0" xfId="0" applyFont="1" applyFill="1"/>
    <xf numFmtId="0" fontId="37" fillId="11" borderId="0" xfId="0" applyFont="1" applyFill="1" applyAlignment="1">
      <alignment horizontal="left" vertical="top" wrapText="1"/>
    </xf>
    <xf numFmtId="0" fontId="37" fillId="11" borderId="0" xfId="0" applyFont="1" applyFill="1" applyAlignment="1">
      <alignment horizontal="right" vertical="top"/>
    </xf>
    <xf numFmtId="0" fontId="21" fillId="5" borderId="0" xfId="0" applyFont="1" applyFill="1" applyBorder="1"/>
    <xf numFmtId="3" fontId="19" fillId="10" borderId="0" xfId="0" applyNumberFormat="1" applyFont="1" applyFill="1" applyBorder="1" applyAlignment="1" applyProtection="1">
      <alignment horizontal="right"/>
      <protection locked="0"/>
    </xf>
    <xf numFmtId="3" fontId="23" fillId="4" borderId="45" xfId="0" applyNumberFormat="1" applyFont="1" applyFill="1" applyBorder="1" applyAlignment="1">
      <alignment vertical="center"/>
    </xf>
    <xf numFmtId="3" fontId="23" fillId="4" borderId="46" xfId="0" applyNumberFormat="1" applyFont="1" applyFill="1" applyBorder="1" applyAlignment="1">
      <alignment vertical="center"/>
    </xf>
    <xf numFmtId="9" fontId="37" fillId="11" borderId="46" xfId="0" applyNumberFormat="1" applyFont="1" applyFill="1" applyBorder="1" applyAlignment="1">
      <alignment horizontal="right" vertical="center"/>
    </xf>
    <xf numFmtId="9" fontId="23" fillId="5" borderId="46" xfId="0" applyNumberFormat="1" applyFont="1" applyFill="1" applyBorder="1" applyAlignment="1">
      <alignment horizontal="center" vertical="center"/>
    </xf>
    <xf numFmtId="3" fontId="23" fillId="4" borderId="47" xfId="0" applyNumberFormat="1" applyFont="1" applyFill="1" applyBorder="1" applyAlignment="1">
      <alignment vertical="center"/>
    </xf>
    <xf numFmtId="3" fontId="23" fillId="4" borderId="48" xfId="0" applyNumberFormat="1" applyFont="1" applyFill="1" applyBorder="1" applyAlignment="1">
      <alignment vertical="center"/>
    </xf>
    <xf numFmtId="9" fontId="37" fillId="11" borderId="48" xfId="0" applyNumberFormat="1" applyFont="1" applyFill="1" applyBorder="1" applyAlignment="1">
      <alignment horizontal="right" vertical="center"/>
    </xf>
    <xf numFmtId="9" fontId="23" fillId="5" borderId="48" xfId="0" applyNumberFormat="1" applyFont="1" applyFill="1" applyBorder="1" applyAlignment="1">
      <alignment horizontal="center" vertical="center"/>
    </xf>
    <xf numFmtId="3" fontId="47" fillId="11" borderId="0" xfId="0" applyNumberFormat="1" applyFont="1" applyFill="1" applyBorder="1" applyAlignment="1">
      <alignment vertical="center"/>
    </xf>
    <xf numFmtId="3" fontId="48" fillId="11" borderId="2" xfId="0" applyNumberFormat="1" applyFont="1" applyFill="1" applyBorder="1" applyAlignment="1">
      <alignment horizontal="right" vertical="center" wrapText="1"/>
    </xf>
    <xf numFmtId="9" fontId="48" fillId="11" borderId="2" xfId="74" applyFont="1" applyFill="1" applyBorder="1" applyAlignment="1">
      <alignment horizontal="right" vertical="center" wrapText="1"/>
    </xf>
    <xf numFmtId="10" fontId="48" fillId="11" borderId="2" xfId="0" applyNumberFormat="1" applyFont="1" applyFill="1" applyBorder="1" applyAlignment="1">
      <alignment horizontal="right" vertical="center" wrapText="1"/>
    </xf>
    <xf numFmtId="3" fontId="16" fillId="6" borderId="0" xfId="0" applyNumberFormat="1" applyFont="1" applyFill="1" applyBorder="1" applyAlignment="1">
      <alignment vertical="center" wrapText="1"/>
    </xf>
    <xf numFmtId="3" fontId="29" fillId="0" borderId="30" xfId="0" applyNumberFormat="1" applyFont="1" applyBorder="1" applyAlignment="1">
      <alignment horizontal="center" vertical="center"/>
    </xf>
    <xf numFmtId="3" fontId="29" fillId="0" borderId="30" xfId="0" applyNumberFormat="1" applyFont="1" applyBorder="1" applyAlignment="1">
      <alignment horizontal="right" vertical="center"/>
    </xf>
    <xf numFmtId="10" fontId="29" fillId="0" borderId="30" xfId="0" applyNumberFormat="1" applyFont="1" applyBorder="1" applyAlignment="1">
      <alignment horizontal="right" vertical="center"/>
    </xf>
    <xf numFmtId="0" fontId="48" fillId="11" borderId="2" xfId="0" applyFont="1" applyFill="1" applyBorder="1" applyAlignment="1">
      <alignment horizontal="right" vertical="center" wrapText="1"/>
    </xf>
    <xf numFmtId="3" fontId="49" fillId="0" borderId="0" xfId="0" applyNumberFormat="1" applyFont="1" applyFill="1" applyAlignment="1">
      <alignment horizontal="right" wrapText="1"/>
    </xf>
    <xf numFmtId="0" fontId="43" fillId="0" borderId="0" xfId="0" applyFont="1" applyAlignment="1">
      <alignment horizontal="right"/>
    </xf>
    <xf numFmtId="0" fontId="43" fillId="0" borderId="0" xfId="0" applyFont="1" applyBorder="1" applyAlignment="1">
      <alignment horizontal="right"/>
    </xf>
    <xf numFmtId="0" fontId="48" fillId="11" borderId="49" xfId="0" applyFont="1" applyFill="1" applyBorder="1" applyAlignment="1">
      <alignment horizontal="right" vertical="center" wrapText="1"/>
    </xf>
    <xf numFmtId="0" fontId="48" fillId="11" borderId="50" xfId="0" applyFont="1" applyFill="1" applyBorder="1" applyAlignment="1">
      <alignment horizontal="right" vertical="center" wrapText="1"/>
    </xf>
    <xf numFmtId="3" fontId="48" fillId="11" borderId="49" xfId="0" applyNumberFormat="1" applyFont="1" applyFill="1" applyBorder="1" applyAlignment="1">
      <alignment horizontal="right" vertical="center" wrapText="1"/>
    </xf>
    <xf numFmtId="3" fontId="48" fillId="11" borderId="50" xfId="0" applyNumberFormat="1" applyFont="1" applyFill="1" applyBorder="1" applyAlignment="1">
      <alignment horizontal="right" vertical="center" wrapText="1"/>
    </xf>
    <xf numFmtId="0" fontId="48" fillId="11" borderId="7" xfId="0" applyFont="1" applyFill="1" applyBorder="1" applyAlignment="1">
      <alignment horizontal="right" vertical="center" wrapText="1"/>
    </xf>
    <xf numFmtId="0" fontId="48" fillId="11" borderId="0" xfId="0" applyFont="1" applyFill="1" applyBorder="1" applyAlignment="1">
      <alignment horizontal="right" vertical="center" wrapText="1"/>
    </xf>
    <xf numFmtId="0" fontId="48" fillId="11" borderId="10" xfId="0" applyFont="1" applyFill="1" applyBorder="1" applyAlignment="1">
      <alignment horizontal="right" vertical="center" wrapText="1"/>
    </xf>
    <xf numFmtId="1" fontId="0" fillId="0" borderId="0" xfId="0" applyNumberFormat="1" applyAlignment="1">
      <alignment horizontal="right"/>
    </xf>
    <xf numFmtId="3" fontId="4" fillId="13" borderId="7" xfId="0" applyNumberFormat="1" applyFont="1" applyFill="1" applyBorder="1" applyAlignment="1">
      <alignment horizontal="center" vertical="center" wrapText="1"/>
    </xf>
    <xf numFmtId="3" fontId="4" fillId="13" borderId="0" xfId="0" applyNumberFormat="1" applyFont="1" applyFill="1" applyBorder="1" applyAlignment="1">
      <alignment horizontal="center" vertical="center" wrapText="1"/>
    </xf>
    <xf numFmtId="3" fontId="4" fillId="13" borderId="10" xfId="0" applyNumberFormat="1" applyFont="1" applyFill="1" applyBorder="1" applyAlignment="1">
      <alignment horizontal="center" vertical="center" wrapText="1"/>
    </xf>
    <xf numFmtId="0" fontId="4" fillId="13" borderId="7" xfId="0" applyFont="1" applyFill="1" applyBorder="1" applyAlignment="1">
      <alignment horizontal="center" vertical="center"/>
    </xf>
    <xf numFmtId="0" fontId="4" fillId="13" borderId="0" xfId="0" applyFont="1" applyFill="1" applyBorder="1" applyAlignment="1">
      <alignment horizontal="center" vertical="center"/>
    </xf>
    <xf numFmtId="0" fontId="4" fillId="13" borderId="10" xfId="0" applyFont="1" applyFill="1" applyBorder="1" applyAlignment="1">
      <alignment horizontal="center" vertical="center"/>
    </xf>
    <xf numFmtId="1" fontId="48" fillId="11" borderId="2" xfId="0" applyNumberFormat="1" applyFont="1" applyFill="1" applyBorder="1" applyAlignment="1">
      <alignment horizontal="left" vertical="center" wrapText="1"/>
    </xf>
    <xf numFmtId="1" fontId="50" fillId="11" borderId="43" xfId="0" applyNumberFormat="1" applyFont="1" applyFill="1" applyBorder="1" applyAlignment="1">
      <alignment horizontal="center" vertical="center"/>
    </xf>
    <xf numFmtId="1" fontId="50" fillId="11" borderId="32" xfId="0" applyNumberFormat="1" applyFont="1" applyFill="1" applyBorder="1" applyAlignment="1">
      <alignment horizontal="center" vertical="center"/>
    </xf>
    <xf numFmtId="0" fontId="35" fillId="11" borderId="18" xfId="0" applyFont="1" applyFill="1" applyBorder="1"/>
    <xf numFmtId="0" fontId="3" fillId="11" borderId="13" xfId="0" applyFont="1" applyFill="1" applyBorder="1" applyAlignment="1">
      <alignment vertical="center"/>
    </xf>
    <xf numFmtId="170" fontId="44" fillId="11" borderId="13" xfId="0" applyNumberFormat="1" applyFont="1" applyFill="1" applyBorder="1" applyAlignment="1">
      <alignment vertical="center"/>
    </xf>
    <xf numFmtId="3" fontId="26" fillId="3" borderId="13" xfId="0" applyNumberFormat="1" applyFont="1" applyFill="1" applyBorder="1" applyAlignment="1">
      <alignment vertical="center"/>
    </xf>
    <xf numFmtId="3" fontId="26" fillId="3" borderId="13" xfId="0" applyNumberFormat="1" applyFont="1" applyFill="1" applyBorder="1" applyAlignment="1">
      <alignment horizontal="right" vertical="center"/>
    </xf>
    <xf numFmtId="0" fontId="35" fillId="11" borderId="16" xfId="0" applyFont="1" applyFill="1" applyBorder="1"/>
    <xf numFmtId="3" fontId="16" fillId="6" borderId="15" xfId="0" applyNumberFormat="1" applyFont="1" applyFill="1" applyBorder="1" applyAlignment="1">
      <alignment vertical="center" wrapText="1"/>
    </xf>
    <xf numFmtId="0" fontId="41" fillId="11" borderId="8" xfId="0" applyFont="1" applyFill="1" applyBorder="1" applyAlignment="1">
      <alignment horizontal="left" vertical="center" wrapText="1"/>
    </xf>
    <xf numFmtId="3" fontId="24" fillId="8" borderId="9" xfId="0" applyNumberFormat="1" applyFont="1" applyFill="1" applyBorder="1" applyAlignment="1">
      <alignment horizontal="right" vertical="center" wrapText="1"/>
    </xf>
    <xf numFmtId="0" fontId="25" fillId="3" borderId="11" xfId="0" applyFont="1" applyFill="1" applyBorder="1" applyAlignment="1">
      <alignment vertical="center"/>
    </xf>
    <xf numFmtId="0" fontId="36" fillId="11" borderId="8" xfId="0" applyFont="1" applyFill="1" applyBorder="1" applyAlignment="1">
      <alignment vertical="center"/>
    </xf>
    <xf numFmtId="172" fontId="19" fillId="13" borderId="25" xfId="0" applyNumberFormat="1" applyFont="1" applyFill="1" applyBorder="1" applyAlignment="1">
      <alignment vertical="center"/>
    </xf>
    <xf numFmtId="172" fontId="19" fillId="13" borderId="27" xfId="0" applyNumberFormat="1" applyFont="1" applyFill="1" applyBorder="1" applyAlignment="1">
      <alignment vertical="center"/>
    </xf>
    <xf numFmtId="0" fontId="1" fillId="13" borderId="16" xfId="0" applyFont="1" applyFill="1" applyBorder="1" applyAlignment="1">
      <alignment vertical="center"/>
    </xf>
    <xf numFmtId="174" fontId="29" fillId="0" borderId="0" xfId="75" applyNumberFormat="1" applyFont="1" applyBorder="1"/>
    <xf numFmtId="174" fontId="38" fillId="11" borderId="0" xfId="75" applyNumberFormat="1" applyFont="1" applyFill="1" applyBorder="1" applyAlignment="1">
      <alignment vertical="center"/>
    </xf>
    <xf numFmtId="174" fontId="53" fillId="11" borderId="0" xfId="75" applyNumberFormat="1" applyFont="1" applyFill="1" applyBorder="1" applyAlignment="1">
      <alignment vertical="center"/>
    </xf>
    <xf numFmtId="174" fontId="53" fillId="11" borderId="0" xfId="75" applyNumberFormat="1" applyFont="1" applyFill="1" applyBorder="1" applyAlignment="1">
      <alignment horizontal="center" vertical="center" wrapText="1"/>
    </xf>
    <xf numFmtId="174" fontId="24" fillId="0" borderId="0" xfId="75" applyNumberFormat="1" applyFont="1" applyBorder="1" applyAlignment="1">
      <alignment vertical="center"/>
    </xf>
    <xf numFmtId="174" fontId="29" fillId="0" borderId="0" xfId="75" applyNumberFormat="1" applyFont="1" applyBorder="1" applyAlignment="1">
      <alignment vertical="center"/>
    </xf>
    <xf numFmtId="174" fontId="53" fillId="11" borderId="15" xfId="75" applyNumberFormat="1" applyFont="1" applyFill="1" applyBorder="1" applyAlignment="1">
      <alignment vertical="center"/>
    </xf>
    <xf numFmtId="174" fontId="53" fillId="11" borderId="16" xfId="75" applyNumberFormat="1" applyFont="1" applyFill="1" applyBorder="1" applyAlignment="1">
      <alignment vertical="center"/>
    </xf>
    <xf numFmtId="174" fontId="53" fillId="11" borderId="16" xfId="75" applyNumberFormat="1" applyFont="1" applyFill="1" applyBorder="1" applyAlignment="1">
      <alignment horizontal="center" vertical="center" wrapText="1"/>
    </xf>
    <xf numFmtId="174" fontId="24" fillId="0" borderId="16" xfId="75" applyNumberFormat="1" applyFont="1" applyBorder="1" applyAlignment="1">
      <alignment vertical="center"/>
    </xf>
    <xf numFmtId="174" fontId="29" fillId="0" borderId="16" xfId="75" applyNumberFormat="1" applyFont="1" applyBorder="1" applyAlignment="1">
      <alignment vertical="center"/>
    </xf>
    <xf numFmtId="174" fontId="29" fillId="3" borderId="15" xfId="75" applyNumberFormat="1" applyFont="1" applyFill="1" applyBorder="1" applyAlignment="1">
      <alignment horizontal="center" vertical="center" wrapText="1"/>
    </xf>
    <xf numFmtId="174" fontId="29" fillId="3" borderId="0" xfId="75" applyNumberFormat="1" applyFont="1" applyFill="1" applyBorder="1" applyAlignment="1">
      <alignment horizontal="center" vertical="center" wrapText="1"/>
    </xf>
    <xf numFmtId="174" fontId="24" fillId="10" borderId="15" xfId="75" applyNumberFormat="1" applyFont="1" applyFill="1" applyBorder="1" applyAlignment="1">
      <alignment vertical="center"/>
    </xf>
    <xf numFmtId="174" fontId="29" fillId="10" borderId="15" xfId="75" applyNumberFormat="1" applyFont="1" applyFill="1" applyBorder="1" applyAlignment="1">
      <alignment vertical="center"/>
    </xf>
    <xf numFmtId="174" fontId="24" fillId="10" borderId="0" xfId="75" applyNumberFormat="1" applyFont="1" applyFill="1" applyBorder="1" applyAlignment="1">
      <alignment vertical="center"/>
    </xf>
    <xf numFmtId="174" fontId="29" fillId="10" borderId="0" xfId="75" applyNumberFormat="1" applyFont="1" applyFill="1" applyBorder="1" applyAlignment="1">
      <alignment vertical="center"/>
    </xf>
    <xf numFmtId="0" fontId="45" fillId="5" borderId="41" xfId="0" applyNumberFormat="1" applyFont="1" applyFill="1" applyBorder="1" applyAlignment="1">
      <alignment horizontal="right" vertical="center"/>
    </xf>
    <xf numFmtId="0" fontId="45" fillId="5" borderId="39" xfId="0" applyNumberFormat="1" applyFont="1" applyFill="1" applyBorder="1" applyAlignment="1">
      <alignment horizontal="right" vertical="center"/>
    </xf>
    <xf numFmtId="0" fontId="45" fillId="5" borderId="42" xfId="0" applyNumberFormat="1" applyFont="1" applyFill="1" applyBorder="1" applyAlignment="1">
      <alignment horizontal="right" vertical="center"/>
    </xf>
    <xf numFmtId="0" fontId="45" fillId="5" borderId="36" xfId="0" applyNumberFormat="1" applyFont="1" applyFill="1" applyBorder="1" applyAlignment="1">
      <alignment horizontal="right" vertical="center"/>
    </xf>
    <xf numFmtId="0" fontId="45" fillId="5" borderId="30" xfId="0" applyNumberFormat="1" applyFont="1" applyFill="1" applyBorder="1" applyAlignment="1">
      <alignment horizontal="right" vertical="center"/>
    </xf>
    <xf numFmtId="0" fontId="45" fillId="5" borderId="37" xfId="0" applyNumberFormat="1" applyFont="1" applyFill="1" applyBorder="1" applyAlignment="1">
      <alignment horizontal="right" vertical="center"/>
    </xf>
    <xf numFmtId="3" fontId="45" fillId="5" borderId="36" xfId="0" applyNumberFormat="1" applyFont="1" applyFill="1" applyBorder="1" applyAlignment="1">
      <alignment horizontal="right" vertical="center" wrapText="1"/>
    </xf>
    <xf numFmtId="3" fontId="45" fillId="5" borderId="30" xfId="0" applyNumberFormat="1" applyFont="1" applyFill="1" applyBorder="1" applyAlignment="1">
      <alignment horizontal="right" vertical="center" wrapText="1"/>
    </xf>
    <xf numFmtId="3" fontId="45" fillId="5" borderId="37" xfId="0" applyNumberFormat="1" applyFont="1" applyFill="1" applyBorder="1" applyAlignment="1">
      <alignment horizontal="right" vertical="center" wrapText="1"/>
    </xf>
    <xf numFmtId="170" fontId="52" fillId="11" borderId="13" xfId="0" applyNumberFormat="1" applyFont="1" applyFill="1" applyBorder="1" applyAlignment="1">
      <alignment vertical="center"/>
    </xf>
    <xf numFmtId="0" fontId="29" fillId="0" borderId="38" xfId="0" applyFont="1" applyBorder="1" applyAlignment="1" applyProtection="1">
      <alignment horizontal="right" vertical="center"/>
      <protection locked="0"/>
    </xf>
    <xf numFmtId="0" fontId="29" fillId="0" borderId="40" xfId="0" applyFont="1" applyBorder="1" applyAlignment="1" applyProtection="1">
      <alignment horizontal="left" vertical="center"/>
      <protection locked="0"/>
    </xf>
    <xf numFmtId="3" fontId="54" fillId="11" borderId="20" xfId="75" applyNumberFormat="1" applyFont="1" applyFill="1" applyBorder="1" applyAlignment="1">
      <alignment horizontal="center" vertical="center"/>
    </xf>
    <xf numFmtId="1" fontId="54" fillId="11" borderId="20" xfId="0" applyNumberFormat="1" applyFont="1" applyFill="1" applyBorder="1" applyAlignment="1">
      <alignment horizontal="center" vertical="center"/>
    </xf>
    <xf numFmtId="1" fontId="40" fillId="11" borderId="20" xfId="0" applyNumberFormat="1" applyFont="1" applyFill="1" applyBorder="1" applyAlignment="1">
      <alignment horizontal="center" vertical="center"/>
    </xf>
    <xf numFmtId="1" fontId="36" fillId="11" borderId="16" xfId="0" applyNumberFormat="1" applyFont="1" applyFill="1" applyBorder="1" applyAlignment="1">
      <alignment vertical="center"/>
    </xf>
    <xf numFmtId="1" fontId="22" fillId="0" borderId="30" xfId="0" applyNumberFormat="1" applyFont="1" applyFill="1" applyBorder="1" applyAlignment="1">
      <alignment horizontal="left" vertical="center"/>
    </xf>
    <xf numFmtId="174" fontId="22" fillId="0" borderId="0" xfId="75" applyNumberFormat="1" applyFont="1" applyFill="1" applyBorder="1" applyAlignment="1">
      <alignment vertical="center"/>
    </xf>
    <xf numFmtId="174" fontId="22" fillId="10" borderId="15" xfId="75" applyNumberFormat="1" applyFont="1" applyFill="1" applyBorder="1" applyAlignment="1">
      <alignment vertical="center"/>
    </xf>
    <xf numFmtId="174" fontId="22" fillId="0" borderId="16" xfId="75" applyNumberFormat="1" applyFont="1" applyFill="1" applyBorder="1" applyAlignment="1">
      <alignment vertical="center"/>
    </xf>
    <xf numFmtId="174" fontId="22" fillId="10" borderId="0" xfId="75" applyNumberFormat="1" applyFont="1" applyFill="1" applyBorder="1" applyAlignment="1">
      <alignment vertical="center"/>
    </xf>
    <xf numFmtId="1" fontId="25" fillId="0" borderId="0" xfId="0" applyNumberFormat="1" applyFont="1" applyFill="1" applyBorder="1" applyAlignment="1">
      <alignment vertical="center"/>
    </xf>
    <xf numFmtId="173" fontId="26" fillId="3" borderId="21" xfId="0" applyNumberFormat="1" applyFont="1" applyFill="1" applyBorder="1" applyAlignment="1">
      <alignment horizontal="center" vertical="center"/>
    </xf>
    <xf numFmtId="3" fontId="22" fillId="0" borderId="30" xfId="0" applyNumberFormat="1" applyFont="1" applyBorder="1" applyAlignment="1">
      <alignment horizontal="center" vertical="center"/>
    </xf>
    <xf numFmtId="3" fontId="22" fillId="0" borderId="30" xfId="0" applyNumberFormat="1" applyFont="1" applyBorder="1" applyAlignment="1">
      <alignment horizontal="right" vertical="center"/>
    </xf>
    <xf numFmtId="10" fontId="22" fillId="0" borderId="30" xfId="0" applyNumberFormat="1" applyFont="1" applyBorder="1" applyAlignment="1">
      <alignment horizontal="right" vertical="center"/>
    </xf>
    <xf numFmtId="174" fontId="22" fillId="0" borderId="0" xfId="75" applyNumberFormat="1" applyFont="1" applyBorder="1" applyAlignment="1">
      <alignment vertical="center"/>
    </xf>
    <xf numFmtId="174" fontId="22" fillId="0" borderId="16" xfId="75" applyNumberFormat="1" applyFont="1" applyBorder="1" applyAlignment="1">
      <alignment vertical="center"/>
    </xf>
    <xf numFmtId="0" fontId="25" fillId="0" borderId="0" xfId="0" applyFont="1" applyBorder="1" applyAlignment="1">
      <alignment vertical="center"/>
    </xf>
    <xf numFmtId="173" fontId="26" fillId="3" borderId="26" xfId="0" applyNumberFormat="1" applyFont="1" applyFill="1" applyBorder="1" applyAlignment="1">
      <alignment horizontal="center" vertical="center"/>
    </xf>
    <xf numFmtId="1" fontId="5" fillId="0" borderId="0" xfId="0" applyNumberFormat="1" applyFont="1" applyFill="1" applyAlignment="1">
      <alignment horizontal="center" wrapText="1"/>
    </xf>
    <xf numFmtId="1" fontId="16" fillId="6" borderId="0" xfId="0" applyNumberFormat="1" applyFont="1" applyFill="1" applyBorder="1" applyAlignment="1">
      <alignment vertical="center" wrapText="1"/>
    </xf>
    <xf numFmtId="1" fontId="14" fillId="6" borderId="0" xfId="0" applyNumberFormat="1" applyFont="1" applyFill="1" applyBorder="1" applyAlignment="1">
      <alignment vertical="center" wrapText="1"/>
    </xf>
    <xf numFmtId="1" fontId="24" fillId="7" borderId="40" xfId="74" applyNumberFormat="1" applyFont="1" applyFill="1" applyBorder="1" applyAlignment="1">
      <alignment horizontal="center" vertical="center"/>
    </xf>
    <xf numFmtId="3" fontId="24" fillId="7" borderId="44" xfId="2" applyNumberFormat="1" applyFont="1" applyFill="1" applyBorder="1" applyAlignment="1">
      <alignment horizontal="right" vertical="center" indent="1"/>
    </xf>
    <xf numFmtId="0" fontId="0" fillId="11" borderId="0" xfId="0" applyFill="1" applyBorder="1"/>
    <xf numFmtId="0" fontId="57" fillId="11" borderId="0" xfId="0" applyFont="1" applyFill="1" applyBorder="1"/>
    <xf numFmtId="170" fontId="57" fillId="11" borderId="0" xfId="0" applyNumberFormat="1" applyFont="1" applyFill="1" applyAlignment="1"/>
    <xf numFmtId="1" fontId="57" fillId="11" borderId="0" xfId="0" applyNumberFormat="1" applyFont="1" applyFill="1" applyAlignment="1">
      <alignment horizontal="right"/>
    </xf>
    <xf numFmtId="0" fontId="57" fillId="11" borderId="0" xfId="0" applyFont="1" applyFill="1" applyAlignment="1">
      <alignment horizontal="left"/>
    </xf>
    <xf numFmtId="3" fontId="57" fillId="11" borderId="0" xfId="0" applyNumberFormat="1" applyFont="1" applyFill="1" applyAlignment="1"/>
    <xf numFmtId="3" fontId="57" fillId="11" borderId="0" xfId="0" applyNumberFormat="1" applyFont="1" applyFill="1" applyAlignment="1">
      <alignment horizontal="right"/>
    </xf>
    <xf numFmtId="9" fontId="57" fillId="11" borderId="0" xfId="0" applyNumberFormat="1" applyFont="1" applyFill="1" applyAlignment="1">
      <alignment horizontal="right"/>
    </xf>
    <xf numFmtId="3" fontId="57" fillId="11" borderId="0" xfId="0" applyNumberFormat="1" applyFont="1" applyFill="1" applyAlignment="1">
      <alignment horizontal="center"/>
    </xf>
    <xf numFmtId="3" fontId="57" fillId="11" borderId="0" xfId="75" applyNumberFormat="1" applyFont="1" applyFill="1" applyAlignment="1">
      <alignment horizontal="right"/>
    </xf>
    <xf numFmtId="9" fontId="57" fillId="11" borderId="0" xfId="74" applyFont="1" applyFill="1" applyAlignment="1">
      <alignment horizontal="right"/>
    </xf>
    <xf numFmtId="10" fontId="57" fillId="11" borderId="0" xfId="0" applyNumberFormat="1" applyFont="1" applyFill="1" applyAlignment="1">
      <alignment horizontal="right"/>
    </xf>
    <xf numFmtId="3" fontId="57" fillId="11" borderId="0" xfId="0" applyNumberFormat="1" applyFont="1" applyFill="1" applyAlignment="1">
      <alignment horizontal="center" wrapText="1"/>
    </xf>
    <xf numFmtId="1" fontId="57" fillId="11" borderId="0" xfId="0" applyNumberFormat="1" applyFont="1" applyFill="1" applyAlignment="1">
      <alignment horizontal="center" wrapText="1"/>
    </xf>
    <xf numFmtId="0" fontId="56" fillId="11" borderId="0" xfId="0" applyFont="1" applyFill="1" applyAlignment="1">
      <alignment horizontal="right"/>
    </xf>
    <xf numFmtId="0" fontId="56" fillId="11" borderId="0" xfId="0" applyFont="1" applyFill="1" applyBorder="1" applyAlignment="1">
      <alignment horizontal="right"/>
    </xf>
    <xf numFmtId="170" fontId="16" fillId="11" borderId="0" xfId="0" applyNumberFormat="1" applyFont="1" applyFill="1" applyBorder="1" applyAlignment="1">
      <alignment vertical="center"/>
    </xf>
    <xf numFmtId="0" fontId="19" fillId="11" borderId="0" xfId="0" applyFont="1" applyFill="1" applyBorder="1"/>
    <xf numFmtId="0" fontId="58" fillId="11" borderId="0" xfId="0" applyFont="1" applyFill="1" applyBorder="1"/>
    <xf numFmtId="0" fontId="56" fillId="11" borderId="0" xfId="0" applyFont="1" applyFill="1" applyBorder="1"/>
    <xf numFmtId="0" fontId="1" fillId="0" borderId="0" xfId="0" applyFont="1"/>
    <xf numFmtId="41" fontId="1" fillId="0" borderId="0" xfId="75" applyFont="1" applyBorder="1" applyAlignment="1">
      <alignment vertical="center"/>
    </xf>
    <xf numFmtId="3" fontId="40" fillId="11" borderId="0" xfId="0" applyNumberFormat="1" applyFont="1" applyFill="1" applyBorder="1" applyAlignment="1">
      <alignment horizontal="right" vertical="center"/>
    </xf>
    <xf numFmtId="3" fontId="22" fillId="3" borderId="0" xfId="0" applyNumberFormat="1" applyFont="1" applyFill="1" applyBorder="1" applyAlignment="1">
      <alignment horizontal="right" vertical="center"/>
    </xf>
    <xf numFmtId="41" fontId="33" fillId="11" borderId="0" xfId="75" applyFont="1" applyFill="1" applyBorder="1" applyAlignment="1">
      <alignment horizontal="right" vertical="center" wrapText="1"/>
    </xf>
    <xf numFmtId="0" fontId="33" fillId="11" borderId="0" xfId="0" applyFont="1" applyFill="1" applyBorder="1" applyAlignment="1">
      <alignment horizontal="right" vertical="center" wrapText="1"/>
    </xf>
    <xf numFmtId="9" fontId="61" fillId="11" borderId="0" xfId="74" applyFont="1" applyFill="1" applyBorder="1" applyAlignment="1">
      <alignment horizontal="right" vertical="center" wrapText="1"/>
    </xf>
    <xf numFmtId="0" fontId="61" fillId="11" borderId="0" xfId="0" applyFont="1" applyFill="1" applyBorder="1" applyAlignment="1">
      <alignment horizontal="right" vertical="center" wrapText="1"/>
    </xf>
    <xf numFmtId="41" fontId="24" fillId="10" borderId="0" xfId="75" applyFont="1" applyFill="1" applyBorder="1" applyAlignment="1">
      <alignment horizontal="center" vertical="center"/>
    </xf>
    <xf numFmtId="41" fontId="23" fillId="4" borderId="30" xfId="75" applyFont="1" applyFill="1" applyBorder="1" applyAlignment="1">
      <alignment horizontal="right" vertical="center"/>
    </xf>
    <xf numFmtId="9" fontId="37" fillId="11" borderId="30" xfId="0" applyNumberFormat="1" applyFont="1" applyFill="1" applyBorder="1" applyAlignment="1">
      <alignment horizontal="right" vertical="center"/>
    </xf>
    <xf numFmtId="9" fontId="29" fillId="14" borderId="30" xfId="0" applyNumberFormat="1" applyFont="1" applyFill="1" applyBorder="1" applyAlignment="1">
      <alignment horizontal="right" vertical="center"/>
    </xf>
    <xf numFmtId="3" fontId="23" fillId="0" borderId="30" xfId="0" applyNumberFormat="1" applyFont="1" applyFill="1" applyBorder="1" applyAlignment="1">
      <alignment horizontal="right" vertical="center" wrapText="1"/>
    </xf>
    <xf numFmtId="0" fontId="23" fillId="4" borderId="30" xfId="0" applyFont="1" applyFill="1" applyBorder="1" applyAlignment="1">
      <alignment horizontal="right" vertical="center"/>
    </xf>
    <xf numFmtId="175" fontId="29" fillId="4" borderId="30" xfId="0" applyNumberFormat="1" applyFont="1" applyFill="1" applyBorder="1" applyAlignment="1">
      <alignment horizontal="right" vertical="center"/>
    </xf>
    <xf numFmtId="9" fontId="29" fillId="9" borderId="30" xfId="0" applyNumberFormat="1" applyFont="1" applyFill="1" applyBorder="1" applyAlignment="1">
      <alignment horizontal="right" vertical="center"/>
    </xf>
    <xf numFmtId="3" fontId="23" fillId="0" borderId="30" xfId="75" applyNumberFormat="1" applyFont="1" applyFill="1" applyBorder="1" applyAlignment="1">
      <alignment horizontal="right" vertical="center" wrapText="1"/>
    </xf>
    <xf numFmtId="170" fontId="29" fillId="4" borderId="30" xfId="0" applyNumberFormat="1" applyFont="1" applyFill="1" applyBorder="1" applyAlignment="1">
      <alignment horizontal="right" vertical="center"/>
    </xf>
    <xf numFmtId="9" fontId="23" fillId="0" borderId="30" xfId="0" applyNumberFormat="1" applyFont="1" applyFill="1" applyBorder="1" applyAlignment="1">
      <alignment horizontal="right" vertical="center" wrapText="1"/>
    </xf>
    <xf numFmtId="3" fontId="23" fillId="4" borderId="30" xfId="0" applyNumberFormat="1" applyFont="1" applyFill="1" applyBorder="1" applyAlignment="1">
      <alignment horizontal="left" vertical="center"/>
    </xf>
    <xf numFmtId="1" fontId="23" fillId="4" borderId="30" xfId="0" applyNumberFormat="1" applyFont="1" applyFill="1" applyBorder="1" applyAlignment="1">
      <alignment horizontal="left" vertical="center"/>
    </xf>
    <xf numFmtId="1" fontId="24" fillId="7" borderId="0" xfId="74" applyNumberFormat="1" applyFont="1" applyFill="1" applyBorder="1" applyAlignment="1">
      <alignment horizontal="right" vertical="center" indent="2"/>
    </xf>
    <xf numFmtId="1" fontId="22" fillId="3" borderId="0" xfId="0" applyNumberFormat="1" applyFont="1" applyFill="1" applyBorder="1" applyAlignment="1">
      <alignment horizontal="right" vertical="center"/>
    </xf>
    <xf numFmtId="1" fontId="26" fillId="3" borderId="0" xfId="0" applyNumberFormat="1" applyFont="1" applyFill="1" applyBorder="1" applyAlignment="1">
      <alignment horizontal="right" vertical="center"/>
    </xf>
    <xf numFmtId="176" fontId="24" fillId="10" borderId="0" xfId="75" applyNumberFormat="1" applyFont="1" applyFill="1" applyBorder="1" applyAlignment="1">
      <alignment horizontal="center" vertical="center"/>
    </xf>
    <xf numFmtId="0" fontId="19" fillId="3" borderId="0" xfId="0" applyFont="1" applyFill="1" applyAlignment="1">
      <alignment horizontal="right"/>
    </xf>
    <xf numFmtId="0" fontId="1" fillId="3" borderId="0" xfId="0" applyFont="1" applyFill="1" applyBorder="1" applyAlignment="1">
      <alignment horizontal="right" vertical="top" wrapText="1"/>
    </xf>
    <xf numFmtId="0" fontId="19" fillId="11" borderId="0" xfId="0" applyFont="1" applyFill="1" applyBorder="1" applyAlignment="1">
      <alignment horizontal="right" vertical="top"/>
    </xf>
    <xf numFmtId="0" fontId="64" fillId="0" borderId="0" xfId="0" applyFont="1" applyBorder="1"/>
    <xf numFmtId="0" fontId="64" fillId="0" borderId="0" xfId="0" applyFont="1"/>
    <xf numFmtId="0" fontId="64" fillId="0" borderId="0" xfId="0" applyFont="1" applyAlignment="1">
      <alignment horizontal="right"/>
    </xf>
    <xf numFmtId="1" fontId="64" fillId="0" borderId="0" xfId="0" applyNumberFormat="1" applyFont="1" applyAlignment="1">
      <alignment horizontal="right"/>
    </xf>
    <xf numFmtId="0" fontId="29" fillId="0" borderId="0" xfId="0" applyFont="1" applyBorder="1"/>
    <xf numFmtId="3" fontId="22" fillId="5" borderId="0" xfId="0" applyNumberFormat="1" applyFont="1" applyFill="1" applyBorder="1" applyAlignment="1">
      <alignment horizontal="right" vertical="center"/>
    </xf>
    <xf numFmtId="9" fontId="29" fillId="14" borderId="31" xfId="0" applyNumberFormat="1" applyFont="1" applyFill="1" applyBorder="1" applyAlignment="1">
      <alignment horizontal="right" vertical="center"/>
    </xf>
    <xf numFmtId="41" fontId="29" fillId="0" borderId="29" xfId="75" applyFont="1" applyFill="1" applyBorder="1" applyAlignment="1">
      <alignment horizontal="right" vertical="center" wrapText="1"/>
    </xf>
    <xf numFmtId="9" fontId="62" fillId="11" borderId="51" xfId="74" applyFont="1" applyFill="1" applyBorder="1" applyAlignment="1">
      <alignment horizontal="center" vertical="center" wrapText="1"/>
    </xf>
    <xf numFmtId="0" fontId="62" fillId="11" borderId="51" xfId="0" applyFont="1" applyFill="1" applyBorder="1" applyAlignment="1">
      <alignment horizontal="center" vertical="center" wrapText="1"/>
    </xf>
    <xf numFmtId="41" fontId="62" fillId="11" borderId="51" xfId="0" applyNumberFormat="1" applyFont="1" applyFill="1" applyBorder="1" applyAlignment="1">
      <alignment horizontal="center" vertical="center"/>
    </xf>
    <xf numFmtId="41" fontId="1" fillId="11" borderId="0" xfId="75" applyFont="1" applyFill="1" applyBorder="1" applyAlignment="1">
      <alignment vertical="center"/>
    </xf>
    <xf numFmtId="0" fontId="67" fillId="11" borderId="0" xfId="0" applyFont="1" applyFill="1" applyBorder="1" applyAlignment="1">
      <alignment horizontal="left" vertical="top"/>
    </xf>
    <xf numFmtId="0" fontId="67" fillId="11" borderId="0" xfId="0" applyFont="1" applyFill="1" applyBorder="1" applyAlignment="1">
      <alignment vertical="top"/>
    </xf>
    <xf numFmtId="0" fontId="67" fillId="11" borderId="2" xfId="0" applyFont="1" applyFill="1" applyBorder="1" applyAlignment="1">
      <alignment horizontal="left" vertical="top"/>
    </xf>
    <xf numFmtId="0" fontId="67" fillId="11" borderId="2" xfId="0" applyFont="1" applyFill="1" applyBorder="1" applyAlignment="1">
      <alignment vertical="top" wrapText="1"/>
    </xf>
    <xf numFmtId="9" fontId="37" fillId="11" borderId="31" xfId="0" applyNumberFormat="1" applyFont="1" applyFill="1" applyBorder="1" applyAlignment="1">
      <alignment horizontal="right" vertical="center"/>
    </xf>
    <xf numFmtId="1" fontId="61" fillId="3" borderId="0" xfId="0" applyNumberFormat="1" applyFont="1" applyFill="1" applyBorder="1" applyAlignment="1">
      <alignment horizontal="right" vertical="center" wrapText="1"/>
    </xf>
    <xf numFmtId="41" fontId="22" fillId="11" borderId="16" xfId="75" applyFont="1" applyFill="1" applyBorder="1" applyAlignment="1">
      <alignment horizontal="right" vertical="center" wrapText="1"/>
    </xf>
    <xf numFmtId="1" fontId="62" fillId="11" borderId="2" xfId="74" applyNumberFormat="1" applyFont="1" applyFill="1" applyBorder="1" applyAlignment="1">
      <alignment horizontal="left" vertical="center" wrapText="1"/>
    </xf>
    <xf numFmtId="170" fontId="40" fillId="11" borderId="0" xfId="0" applyNumberFormat="1" applyFont="1" applyFill="1" applyBorder="1" applyAlignment="1">
      <alignment vertical="center"/>
    </xf>
    <xf numFmtId="170" fontId="66" fillId="11" borderId="0" xfId="0" applyNumberFormat="1" applyFont="1" applyFill="1" applyBorder="1" applyAlignment="1">
      <alignment vertical="center"/>
    </xf>
    <xf numFmtId="0" fontId="67" fillId="11" borderId="8" xfId="0" applyFont="1" applyFill="1" applyBorder="1" applyAlignment="1">
      <alignment vertical="top" wrapText="1"/>
    </xf>
    <xf numFmtId="41" fontId="1" fillId="11" borderId="16" xfId="75" applyFont="1" applyFill="1" applyBorder="1" applyAlignment="1">
      <alignment vertical="center"/>
    </xf>
    <xf numFmtId="41" fontId="1" fillId="0" borderId="16" xfId="75" applyFont="1" applyBorder="1" applyAlignment="1">
      <alignment vertical="center"/>
    </xf>
    <xf numFmtId="14" fontId="1" fillId="0" borderId="15" xfId="75" applyNumberFormat="1" applyFont="1" applyBorder="1" applyAlignment="1">
      <alignment vertical="center"/>
    </xf>
    <xf numFmtId="14" fontId="67" fillId="11" borderId="15" xfId="0" applyNumberFormat="1" applyFont="1" applyFill="1" applyBorder="1" applyAlignment="1">
      <alignment horizontal="left" vertical="top"/>
    </xf>
    <xf numFmtId="14" fontId="67" fillId="11" borderId="9" xfId="0" applyNumberFormat="1" applyFont="1" applyFill="1" applyBorder="1" applyAlignment="1">
      <alignment horizontal="left" vertical="top"/>
    </xf>
    <xf numFmtId="14" fontId="1" fillId="11" borderId="15" xfId="75" applyNumberFormat="1" applyFont="1" applyFill="1" applyBorder="1" applyAlignment="1">
      <alignment vertical="center"/>
    </xf>
    <xf numFmtId="14" fontId="64" fillId="0" borderId="0" xfId="0" applyNumberFormat="1" applyFont="1"/>
    <xf numFmtId="3" fontId="42" fillId="11" borderId="0" xfId="75" applyNumberFormat="1" applyFont="1" applyFill="1" applyBorder="1" applyAlignment="1">
      <alignment vertical="center"/>
    </xf>
    <xf numFmtId="3" fontId="40" fillId="11" borderId="0" xfId="75" applyNumberFormat="1" applyFont="1" applyFill="1" applyBorder="1" applyAlignment="1">
      <alignment horizontal="right" vertical="center"/>
    </xf>
    <xf numFmtId="3" fontId="40" fillId="11" borderId="15" xfId="75" applyNumberFormat="1" applyFont="1" applyFill="1" applyBorder="1" applyAlignment="1">
      <alignment horizontal="right" vertical="center"/>
    </xf>
    <xf numFmtId="3" fontId="40" fillId="11" borderId="16" xfId="75" applyNumberFormat="1" applyFont="1" applyFill="1" applyBorder="1" applyAlignment="1">
      <alignment horizontal="right" vertical="center"/>
    </xf>
    <xf numFmtId="3" fontId="24" fillId="0" borderId="0" xfId="75" applyNumberFormat="1" applyFont="1" applyBorder="1" applyAlignment="1">
      <alignment horizontal="right" vertical="center"/>
    </xf>
    <xf numFmtId="3" fontId="24" fillId="10" borderId="15" xfId="75" applyNumberFormat="1" applyFont="1" applyFill="1" applyBorder="1" applyAlignment="1">
      <alignment horizontal="right" vertical="center"/>
    </xf>
    <xf numFmtId="3" fontId="24" fillId="0" borderId="16" xfId="75" applyNumberFormat="1" applyFont="1" applyBorder="1" applyAlignment="1">
      <alignment horizontal="right" vertical="center"/>
    </xf>
    <xf numFmtId="3" fontId="22" fillId="0" borderId="16" xfId="75" applyNumberFormat="1" applyFont="1" applyBorder="1" applyAlignment="1">
      <alignment horizontal="right" vertical="center"/>
    </xf>
    <xf numFmtId="3" fontId="22" fillId="10" borderId="15" xfId="75" applyNumberFormat="1" applyFont="1" applyFill="1" applyBorder="1" applyAlignment="1">
      <alignment horizontal="right" vertical="center"/>
    </xf>
    <xf numFmtId="3" fontId="64" fillId="0" borderId="0" xfId="75" applyNumberFormat="1" applyFont="1" applyAlignment="1">
      <alignment horizontal="right"/>
    </xf>
    <xf numFmtId="3" fontId="23" fillId="4" borderId="52" xfId="0" applyNumberFormat="1" applyFont="1" applyFill="1" applyBorder="1" applyAlignment="1">
      <alignment horizontal="left" vertical="center"/>
    </xf>
    <xf numFmtId="1" fontId="23" fillId="4" borderId="52" xfId="0" applyNumberFormat="1" applyFont="1" applyFill="1" applyBorder="1" applyAlignment="1">
      <alignment horizontal="left" vertical="center"/>
    </xf>
    <xf numFmtId="41" fontId="23" fillId="4" borderId="52" xfId="75" applyFont="1" applyFill="1" applyBorder="1" applyAlignment="1">
      <alignment horizontal="right" vertical="center"/>
    </xf>
    <xf numFmtId="9" fontId="37" fillId="11" borderId="52" xfId="0" applyNumberFormat="1" applyFont="1" applyFill="1" applyBorder="1" applyAlignment="1">
      <alignment horizontal="right" vertical="center"/>
    </xf>
    <xf numFmtId="9" fontId="29" fillId="14" borderId="52" xfId="0" applyNumberFormat="1" applyFont="1" applyFill="1" applyBorder="1" applyAlignment="1">
      <alignment horizontal="right" vertical="center"/>
    </xf>
    <xf numFmtId="3" fontId="23" fillId="0" borderId="52" xfId="0" applyNumberFormat="1" applyFont="1" applyFill="1" applyBorder="1" applyAlignment="1">
      <alignment horizontal="right" vertical="center" wrapText="1"/>
    </xf>
    <xf numFmtId="0" fontId="23" fillId="4" borderId="52" xfId="0" applyFont="1" applyFill="1" applyBorder="1" applyAlignment="1">
      <alignment horizontal="right" vertical="center"/>
    </xf>
    <xf numFmtId="175" fontId="29" fillId="4" borderId="52" xfId="0" applyNumberFormat="1" applyFont="1" applyFill="1" applyBorder="1" applyAlignment="1">
      <alignment horizontal="right" vertical="center"/>
    </xf>
    <xf numFmtId="41" fontId="29" fillId="0" borderId="54" xfId="75" applyFont="1" applyFill="1" applyBorder="1" applyAlignment="1">
      <alignment horizontal="right" vertical="center" wrapText="1"/>
    </xf>
    <xf numFmtId="3" fontId="23" fillId="0" borderId="52" xfId="75" applyNumberFormat="1" applyFont="1" applyFill="1" applyBorder="1" applyAlignment="1">
      <alignment horizontal="right" vertical="center" wrapText="1"/>
    </xf>
    <xf numFmtId="170" fontId="29" fillId="4" borderId="52" xfId="0" applyNumberFormat="1" applyFont="1" applyFill="1" applyBorder="1" applyAlignment="1">
      <alignment horizontal="right" vertical="center"/>
    </xf>
    <xf numFmtId="9" fontId="23" fillId="0" borderId="52" xfId="0" applyNumberFormat="1" applyFont="1" applyFill="1" applyBorder="1" applyAlignment="1">
      <alignment horizontal="right" vertical="center" wrapText="1"/>
    </xf>
    <xf numFmtId="9" fontId="37" fillId="11" borderId="53" xfId="0" applyNumberFormat="1" applyFont="1" applyFill="1" applyBorder="1" applyAlignment="1">
      <alignment horizontal="right" vertical="center"/>
    </xf>
    <xf numFmtId="1" fontId="26" fillId="3" borderId="2" xfId="0" applyNumberFormat="1" applyFont="1" applyFill="1" applyBorder="1" applyAlignment="1">
      <alignment horizontal="right" vertical="center"/>
    </xf>
    <xf numFmtId="1" fontId="24" fillId="7" borderId="2" xfId="74" applyNumberFormat="1" applyFont="1" applyFill="1" applyBorder="1" applyAlignment="1">
      <alignment horizontal="right" vertical="center" indent="2"/>
    </xf>
    <xf numFmtId="41" fontId="1" fillId="0" borderId="8" xfId="75" applyFont="1" applyBorder="1" applyAlignment="1">
      <alignment vertical="center"/>
    </xf>
    <xf numFmtId="41" fontId="1" fillId="0" borderId="2" xfId="75" applyFont="1" applyBorder="1" applyAlignment="1">
      <alignment vertical="center"/>
    </xf>
    <xf numFmtId="14" fontId="1" fillId="0" borderId="9" xfId="75" applyNumberFormat="1" applyFont="1" applyBorder="1" applyAlignment="1">
      <alignment vertical="center"/>
    </xf>
    <xf numFmtId="3" fontId="24" fillId="0" borderId="2" xfId="75" applyNumberFormat="1" applyFont="1" applyBorder="1" applyAlignment="1">
      <alignment horizontal="right" vertical="center"/>
    </xf>
    <xf numFmtId="3" fontId="24" fillId="10" borderId="9" xfId="75" applyNumberFormat="1" applyFont="1" applyFill="1" applyBorder="1" applyAlignment="1">
      <alignment horizontal="right" vertical="center"/>
    </xf>
    <xf numFmtId="3" fontId="24" fillId="0" borderId="8" xfId="75" applyNumberFormat="1" applyFont="1" applyBorder="1" applyAlignment="1">
      <alignment horizontal="right" vertical="center"/>
    </xf>
    <xf numFmtId="3" fontId="22" fillId="0" borderId="8" xfId="75" applyNumberFormat="1" applyFont="1" applyBorder="1" applyAlignment="1">
      <alignment horizontal="right" vertical="center"/>
    </xf>
    <xf numFmtId="3" fontId="22" fillId="10" borderId="9" xfId="75" applyNumberFormat="1" applyFont="1" applyFill="1" applyBorder="1" applyAlignment="1">
      <alignment horizontal="right" vertical="center"/>
    </xf>
    <xf numFmtId="3" fontId="22" fillId="5" borderId="2" xfId="0" applyNumberFormat="1" applyFont="1" applyFill="1" applyBorder="1" applyAlignment="1">
      <alignment horizontal="right" vertical="center"/>
    </xf>
    <xf numFmtId="41" fontId="55" fillId="3" borderId="16" xfId="75" applyFont="1" applyFill="1" applyBorder="1" applyAlignment="1">
      <alignment horizontal="left" vertical="center"/>
    </xf>
    <xf numFmtId="0" fontId="66" fillId="11" borderId="16" xfId="0" applyFont="1" applyFill="1" applyBorder="1" applyAlignment="1">
      <alignment vertical="top"/>
    </xf>
    <xf numFmtId="3" fontId="65" fillId="11" borderId="0" xfId="75" applyNumberFormat="1" applyFont="1" applyFill="1" applyBorder="1" applyAlignment="1">
      <alignment vertical="center"/>
    </xf>
    <xf numFmtId="0" fontId="29" fillId="9" borderId="0" xfId="0" applyFont="1" applyFill="1" applyBorder="1"/>
    <xf numFmtId="14" fontId="29" fillId="9" borderId="15" xfId="0" applyNumberFormat="1" applyFont="1" applyFill="1" applyBorder="1"/>
    <xf numFmtId="3" fontId="29" fillId="9" borderId="0" xfId="75" applyNumberFormat="1" applyFont="1" applyFill="1" applyAlignment="1">
      <alignment horizontal="left"/>
    </xf>
    <xf numFmtId="0" fontId="29" fillId="15" borderId="16" xfId="0" applyFont="1" applyFill="1" applyBorder="1" applyAlignment="1">
      <alignment horizontal="left"/>
    </xf>
    <xf numFmtId="0" fontId="29" fillId="15" borderId="0" xfId="0" applyFont="1" applyFill="1" applyBorder="1" applyAlignment="1">
      <alignment horizontal="right"/>
    </xf>
    <xf numFmtId="0" fontId="29" fillId="15" borderId="0" xfId="0" applyFont="1" applyFill="1" applyBorder="1"/>
    <xf numFmtId="0" fontId="29" fillId="15" borderId="0" xfId="0" applyFont="1" applyFill="1"/>
    <xf numFmtId="1" fontId="29" fillId="10" borderId="16" xfId="0" applyNumberFormat="1" applyFont="1" applyFill="1" applyBorder="1" applyAlignment="1">
      <alignment horizontal="left"/>
    </xf>
    <xf numFmtId="0" fontId="29" fillId="10" borderId="16" xfId="0" applyFont="1" applyFill="1" applyBorder="1"/>
    <xf numFmtId="170" fontId="68" fillId="11" borderId="0" xfId="0" applyNumberFormat="1" applyFont="1" applyFill="1" applyBorder="1" applyAlignment="1">
      <alignment vertical="center"/>
    </xf>
    <xf numFmtId="170" fontId="62" fillId="11" borderId="2" xfId="0" applyNumberFormat="1" applyFont="1" applyFill="1" applyBorder="1" applyAlignment="1">
      <alignment horizontal="left" vertical="top"/>
    </xf>
    <xf numFmtId="1" fontId="62" fillId="11" borderId="2" xfId="0" applyNumberFormat="1" applyFont="1" applyFill="1" applyBorder="1" applyAlignment="1">
      <alignment horizontal="left" vertical="top" wrapText="1"/>
    </xf>
    <xf numFmtId="0" fontId="62" fillId="11" borderId="2" xfId="0" applyFont="1" applyFill="1" applyBorder="1" applyAlignment="1">
      <alignment horizontal="left" vertical="top" wrapText="1"/>
    </xf>
    <xf numFmtId="41" fontId="62" fillId="11" borderId="2" xfId="75" applyFont="1" applyFill="1" applyBorder="1" applyAlignment="1">
      <alignment horizontal="left" vertical="top" wrapText="1"/>
    </xf>
    <xf numFmtId="9" fontId="62" fillId="11" borderId="2" xfId="0" applyNumberFormat="1" applyFont="1" applyFill="1" applyBorder="1" applyAlignment="1">
      <alignment horizontal="right" vertical="top" wrapText="1"/>
    </xf>
    <xf numFmtId="3" fontId="42" fillId="11" borderId="2" xfId="0" applyNumberFormat="1" applyFont="1" applyFill="1" applyBorder="1" applyAlignment="1">
      <alignment horizontal="right" vertical="top" wrapText="1"/>
    </xf>
    <xf numFmtId="9" fontId="42" fillId="11" borderId="2" xfId="0" applyNumberFormat="1" applyFont="1" applyFill="1" applyBorder="1" applyAlignment="1">
      <alignment horizontal="right" vertical="top" wrapText="1"/>
    </xf>
    <xf numFmtId="10" fontId="42" fillId="11" borderId="2" xfId="0" applyNumberFormat="1" applyFont="1" applyFill="1" applyBorder="1" applyAlignment="1">
      <alignment horizontal="right" vertical="top" wrapText="1"/>
    </xf>
    <xf numFmtId="41" fontId="63" fillId="11" borderId="8" xfId="75" applyFont="1" applyFill="1" applyBorder="1" applyAlignment="1">
      <alignment horizontal="right" vertical="top" wrapText="1"/>
    </xf>
    <xf numFmtId="9" fontId="63" fillId="11" borderId="2" xfId="74" applyFont="1" applyFill="1" applyBorder="1" applyAlignment="1">
      <alignment horizontal="right" vertical="top" wrapText="1"/>
    </xf>
    <xf numFmtId="3" fontId="63" fillId="11" borderId="2" xfId="0" applyNumberFormat="1" applyFont="1" applyFill="1" applyBorder="1" applyAlignment="1">
      <alignment horizontal="right" vertical="top" wrapText="1"/>
    </xf>
    <xf numFmtId="10" fontId="63" fillId="11" borderId="2" xfId="0" applyNumberFormat="1" applyFont="1" applyFill="1" applyBorder="1" applyAlignment="1">
      <alignment horizontal="right" vertical="top" wrapText="1"/>
    </xf>
    <xf numFmtId="1" fontId="63" fillId="3" borderId="2" xfId="0" applyNumberFormat="1" applyFont="1" applyFill="1" applyBorder="1" applyAlignment="1">
      <alignment horizontal="right" vertical="top" wrapText="1"/>
    </xf>
    <xf numFmtId="1" fontId="24" fillId="8" borderId="2" xfId="0" applyNumberFormat="1" applyFont="1" applyFill="1" applyBorder="1" applyAlignment="1">
      <alignment horizontal="left" vertical="top" wrapText="1"/>
    </xf>
    <xf numFmtId="41" fontId="62" fillId="11" borderId="2" xfId="75" applyFont="1" applyFill="1" applyBorder="1" applyAlignment="1">
      <alignment horizontal="center" vertical="top" wrapText="1"/>
    </xf>
    <xf numFmtId="0" fontId="22" fillId="5" borderId="0" xfId="0" applyFont="1" applyFill="1" applyBorder="1" applyAlignment="1">
      <alignment horizontal="right" vertical="top" wrapText="1"/>
    </xf>
    <xf numFmtId="0" fontId="29" fillId="0" borderId="0" xfId="0" applyFont="1" applyBorder="1" applyAlignment="1">
      <alignment vertical="top"/>
    </xf>
    <xf numFmtId="3" fontId="57" fillId="0" borderId="0" xfId="75" applyNumberFormat="1" applyFont="1" applyAlignment="1">
      <alignment horizontal="right"/>
    </xf>
    <xf numFmtId="3" fontId="25" fillId="0" borderId="36" xfId="0" applyNumberFormat="1" applyFont="1" applyFill="1" applyBorder="1" applyAlignment="1">
      <alignment horizontal="right" vertical="center" wrapText="1" indent="1"/>
    </xf>
    <xf numFmtId="3" fontId="25" fillId="0" borderId="30" xfId="0" applyNumberFormat="1" applyFont="1" applyFill="1" applyBorder="1" applyAlignment="1">
      <alignment horizontal="right" vertical="center" wrapText="1" indent="1"/>
    </xf>
    <xf numFmtId="0" fontId="25" fillId="0" borderId="30" xfId="0" applyFont="1" applyFill="1" applyBorder="1" applyAlignment="1">
      <alignment horizontal="right" vertical="center" indent="1"/>
    </xf>
    <xf numFmtId="0" fontId="25" fillId="0" borderId="37" xfId="0" applyFont="1" applyFill="1" applyBorder="1" applyAlignment="1">
      <alignment horizontal="right" vertical="center" indent="1"/>
    </xf>
    <xf numFmtId="3" fontId="22" fillId="12" borderId="33" xfId="0" applyNumberFormat="1" applyFont="1" applyFill="1" applyBorder="1" applyAlignment="1">
      <alignment horizontal="right" vertical="center" indent="1"/>
    </xf>
    <xf numFmtId="3" fontId="22" fillId="12" borderId="34" xfId="0" applyNumberFormat="1" applyFont="1" applyFill="1" applyBorder="1" applyAlignment="1">
      <alignment horizontal="right" vertical="center" indent="1"/>
    </xf>
    <xf numFmtId="3" fontId="22" fillId="12" borderId="35" xfId="0" applyNumberFormat="1" applyFont="1" applyFill="1" applyBorder="1" applyAlignment="1">
      <alignment horizontal="right" vertical="center" indent="1"/>
    </xf>
    <xf numFmtId="3" fontId="22" fillId="12" borderId="36" xfId="0" applyNumberFormat="1" applyFont="1" applyFill="1" applyBorder="1" applyAlignment="1">
      <alignment horizontal="right" vertical="center" indent="1"/>
    </xf>
    <xf numFmtId="3" fontId="22" fillId="12" borderId="30" xfId="0" applyNumberFormat="1" applyFont="1" applyFill="1" applyBorder="1" applyAlignment="1">
      <alignment horizontal="right" vertical="center" indent="1"/>
    </xf>
    <xf numFmtId="3" fontId="22" fillId="12" borderId="37" xfId="0" applyNumberFormat="1" applyFont="1" applyFill="1" applyBorder="1" applyAlignment="1">
      <alignment horizontal="right" vertical="center" indent="1"/>
    </xf>
    <xf numFmtId="0" fontId="25" fillId="0" borderId="36" xfId="0" applyFont="1" applyFill="1" applyBorder="1" applyAlignment="1">
      <alignment horizontal="right" vertical="center" indent="1"/>
    </xf>
    <xf numFmtId="0" fontId="69" fillId="3" borderId="51" xfId="0" applyFont="1" applyFill="1" applyBorder="1" applyAlignment="1">
      <alignment horizontal="center" vertical="center" wrapText="1"/>
    </xf>
    <xf numFmtId="9" fontId="29" fillId="9" borderId="52" xfId="0" applyNumberFormat="1" applyFont="1" applyFill="1" applyBorder="1" applyAlignment="1">
      <alignment horizontal="right" vertical="center"/>
    </xf>
    <xf numFmtId="41" fontId="24" fillId="10" borderId="2" xfId="75" applyFont="1" applyFill="1" applyBorder="1" applyAlignment="1">
      <alignment horizontal="center" vertical="center"/>
    </xf>
    <xf numFmtId="176" fontId="24" fillId="10" borderId="2" xfId="75" applyNumberFormat="1" applyFont="1" applyFill="1" applyBorder="1" applyAlignment="1">
      <alignment horizontal="center" vertical="center"/>
    </xf>
    <xf numFmtId="0" fontId="19" fillId="13" borderId="0" xfId="0" applyFont="1" applyFill="1" applyBorder="1" applyAlignment="1" applyProtection="1">
      <alignment horizontal="right"/>
      <protection locked="0"/>
    </xf>
    <xf numFmtId="9" fontId="24" fillId="7" borderId="39" xfId="74" applyNumberFormat="1" applyFont="1" applyFill="1" applyBorder="1" applyAlignment="1">
      <alignment horizontal="center" vertical="center"/>
    </xf>
    <xf numFmtId="3" fontId="43" fillId="13" borderId="0" xfId="0" applyNumberFormat="1" applyFont="1" applyFill="1" applyAlignment="1" applyProtection="1">
      <alignment horizontal="center"/>
      <protection locked="0"/>
    </xf>
    <xf numFmtId="0" fontId="29" fillId="13" borderId="31" xfId="0" applyFont="1" applyFill="1" applyBorder="1" applyAlignment="1" applyProtection="1">
      <alignment horizontal="left" vertical="center"/>
      <protection locked="0"/>
    </xf>
    <xf numFmtId="3" fontId="29" fillId="0" borderId="32" xfId="0" applyNumberFormat="1" applyFont="1" applyBorder="1" applyAlignment="1">
      <alignment horizontal="center" vertical="center"/>
    </xf>
    <xf numFmtId="3" fontId="22" fillId="0" borderId="32" xfId="0" applyNumberFormat="1" applyFont="1" applyFill="1" applyBorder="1" applyAlignment="1">
      <alignment horizontal="left" vertical="center"/>
    </xf>
    <xf numFmtId="3" fontId="29" fillId="0" borderId="30" xfId="0" applyNumberFormat="1" applyFont="1" applyFill="1" applyBorder="1" applyAlignment="1">
      <alignment horizontal="center" vertical="center"/>
    </xf>
    <xf numFmtId="171" fontId="24" fillId="7" borderId="39" xfId="74" applyNumberFormat="1" applyFont="1" applyFill="1" applyBorder="1" applyAlignment="1">
      <alignment horizontal="center" vertical="center"/>
    </xf>
    <xf numFmtId="1" fontId="57" fillId="11" borderId="0" xfId="0" applyNumberFormat="1" applyFont="1" applyFill="1" applyAlignment="1">
      <alignment horizontal="left"/>
    </xf>
    <xf numFmtId="170" fontId="44" fillId="11" borderId="13" xfId="0" applyNumberFormat="1" applyFont="1" applyFill="1" applyBorder="1" applyAlignment="1">
      <alignment horizontal="left" vertical="center"/>
    </xf>
    <xf numFmtId="1" fontId="42" fillId="11" borderId="2" xfId="0" applyNumberFormat="1" applyFont="1" applyFill="1" applyBorder="1" applyAlignment="1">
      <alignment horizontal="left" vertical="center" wrapText="1"/>
    </xf>
    <xf numFmtId="0" fontId="29" fillId="0" borderId="30" xfId="0" applyFont="1" applyBorder="1" applyAlignment="1" applyProtection="1">
      <alignment horizontal="left" vertical="center"/>
      <protection locked="0"/>
    </xf>
    <xf numFmtId="1" fontId="0" fillId="0" borderId="0" xfId="0" applyNumberFormat="1" applyFont="1" applyAlignment="1">
      <alignment horizontal="left"/>
    </xf>
    <xf numFmtId="1" fontId="29" fillId="0" borderId="39" xfId="0" applyNumberFormat="1" applyFont="1" applyBorder="1" applyAlignment="1" applyProtection="1">
      <alignment horizontal="right" vertical="center"/>
      <protection locked="0"/>
    </xf>
    <xf numFmtId="9" fontId="23" fillId="0" borderId="39" xfId="0" applyNumberFormat="1" applyFont="1" applyBorder="1" applyAlignment="1">
      <alignment horizontal="right" vertical="center" wrapText="1"/>
    </xf>
    <xf numFmtId="0" fontId="45" fillId="5" borderId="41" xfId="0" applyFont="1" applyFill="1" applyBorder="1" applyAlignment="1">
      <alignment horizontal="right" vertical="center"/>
    </xf>
    <xf numFmtId="0" fontId="45" fillId="5" borderId="39" xfId="0" applyFont="1" applyFill="1" applyBorder="1" applyAlignment="1">
      <alignment horizontal="right" vertical="center"/>
    </xf>
    <xf numFmtId="0" fontId="45" fillId="5" borderId="42" xfId="0" applyFont="1" applyFill="1" applyBorder="1" applyAlignment="1">
      <alignment horizontal="right" vertical="center"/>
    </xf>
    <xf numFmtId="3" fontId="25" fillId="0" borderId="36" xfId="0" applyNumberFormat="1" applyFont="1" applyBorder="1" applyAlignment="1">
      <alignment horizontal="right" vertical="center" wrapText="1" indent="1"/>
    </xf>
    <xf numFmtId="3" fontId="25" fillId="0" borderId="30" xfId="0" applyNumberFormat="1" applyFont="1" applyBorder="1" applyAlignment="1">
      <alignment horizontal="right" vertical="center" wrapText="1" indent="1"/>
    </xf>
    <xf numFmtId="0" fontId="25" fillId="0" borderId="30" xfId="0" applyFont="1" applyBorder="1" applyAlignment="1">
      <alignment horizontal="right" vertical="center" indent="1"/>
    </xf>
    <xf numFmtId="0" fontId="25" fillId="0" borderId="37" xfId="0" applyFont="1" applyBorder="1" applyAlignment="1">
      <alignment horizontal="right" vertical="center" indent="1"/>
    </xf>
    <xf numFmtId="1" fontId="29" fillId="0" borderId="30" xfId="0" applyNumberFormat="1" applyFont="1" applyBorder="1" applyAlignment="1" applyProtection="1">
      <alignment horizontal="right" vertical="center"/>
      <protection locked="0"/>
    </xf>
    <xf numFmtId="1" fontId="22" fillId="0" borderId="30" xfId="0" applyNumberFormat="1" applyFont="1" applyBorder="1" applyAlignment="1">
      <alignment horizontal="left" vertical="center"/>
    </xf>
    <xf numFmtId="0" fontId="45" fillId="5" borderId="36" xfId="0" applyFont="1" applyFill="1" applyBorder="1" applyAlignment="1">
      <alignment horizontal="right" vertical="center"/>
    </xf>
    <xf numFmtId="0" fontId="45" fillId="5" borderId="30" xfId="0" applyFont="1" applyFill="1" applyBorder="1" applyAlignment="1">
      <alignment horizontal="right" vertical="center"/>
    </xf>
    <xf numFmtId="0" fontId="45" fillId="5" borderId="37" xfId="0" applyFont="1" applyFill="1" applyBorder="1" applyAlignment="1">
      <alignment horizontal="right" vertical="center"/>
    </xf>
    <xf numFmtId="0" fontId="29" fillId="13" borderId="38" xfId="0" applyFont="1" applyFill="1" applyBorder="1" applyAlignment="1" applyProtection="1">
      <alignment horizontal="right" vertical="center"/>
      <protection locked="0"/>
    </xf>
    <xf numFmtId="0" fontId="29" fillId="13" borderId="39" xfId="0" applyFont="1" applyFill="1" applyBorder="1" applyAlignment="1" applyProtection="1">
      <alignment horizontal="left" vertical="center"/>
      <protection locked="0"/>
    </xf>
    <xf numFmtId="0" fontId="29" fillId="13" borderId="40" xfId="0" applyFont="1" applyFill="1" applyBorder="1" applyAlignment="1" applyProtection="1">
      <alignment horizontal="left" vertical="center"/>
      <protection locked="0"/>
    </xf>
    <xf numFmtId="0" fontId="29" fillId="13" borderId="29" xfId="0" applyFont="1" applyFill="1" applyBorder="1" applyAlignment="1" applyProtection="1">
      <alignment horizontal="right" vertical="center"/>
      <protection locked="0"/>
    </xf>
    <xf numFmtId="0" fontId="29" fillId="13" borderId="30" xfId="0" applyFont="1" applyFill="1" applyBorder="1" applyAlignment="1" applyProtection="1">
      <alignment horizontal="left" vertical="center"/>
      <protection locked="0"/>
    </xf>
    <xf numFmtId="0" fontId="29" fillId="0" borderId="31" xfId="0" applyFont="1" applyFill="1" applyBorder="1" applyAlignment="1" applyProtection="1">
      <alignment horizontal="left" vertical="center"/>
      <protection locked="0"/>
    </xf>
    <xf numFmtId="1" fontId="29" fillId="0" borderId="31" xfId="0" applyNumberFormat="1" applyFont="1" applyBorder="1" applyAlignment="1" applyProtection="1">
      <alignment horizontal="left" vertical="center"/>
      <protection locked="0"/>
    </xf>
    <xf numFmtId="1" fontId="29" fillId="0" borderId="30" xfId="0" applyNumberFormat="1" applyFont="1" applyBorder="1" applyAlignment="1" applyProtection="1">
      <alignment horizontal="left" vertical="center"/>
      <protection locked="0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left" vertical="center" wrapText="1"/>
    </xf>
    <xf numFmtId="0" fontId="19" fillId="0" borderId="0" xfId="0" applyFont="1" applyAlignment="1">
      <alignment horizontal="right" vertical="center"/>
    </xf>
    <xf numFmtId="0" fontId="19" fillId="0" borderId="13" xfId="0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horizontal="left" vertical="center" wrapText="1"/>
    </xf>
    <xf numFmtId="3" fontId="42" fillId="11" borderId="0" xfId="75" applyNumberFormat="1" applyFont="1" applyFill="1" applyBorder="1" applyAlignment="1">
      <alignment horizontal="left" vertical="top" wrapText="1"/>
    </xf>
    <xf numFmtId="0" fontId="33" fillId="11" borderId="0" xfId="0" applyFont="1" applyFill="1" applyBorder="1" applyAlignment="1">
      <alignment horizontal="left" vertical="center" wrapText="1"/>
    </xf>
    <xf numFmtId="0" fontId="40" fillId="11" borderId="0" xfId="0" applyFont="1" applyFill="1" applyBorder="1" applyAlignment="1">
      <alignment horizontal="center" vertical="center"/>
    </xf>
    <xf numFmtId="0" fontId="29" fillId="15" borderId="0" xfId="0" applyFont="1" applyFill="1" applyAlignment="1">
      <alignment horizontal="left"/>
    </xf>
    <xf numFmtId="3" fontId="66" fillId="11" borderId="0" xfId="0" applyNumberFormat="1" applyFont="1" applyFill="1" applyBorder="1" applyAlignment="1">
      <alignment horizontal="left" vertical="center"/>
    </xf>
    <xf numFmtId="1" fontId="54" fillId="6" borderId="0" xfId="0" applyNumberFormat="1" applyFont="1" applyFill="1" applyBorder="1" applyAlignment="1">
      <alignment horizontal="left" vertical="center" wrapText="1"/>
    </xf>
    <xf numFmtId="41" fontId="55" fillId="3" borderId="0" xfId="75" applyFont="1" applyFill="1" applyBorder="1" applyAlignment="1">
      <alignment horizontal="left" vertical="center"/>
    </xf>
    <xf numFmtId="0" fontId="29" fillId="15" borderId="16" xfId="0" applyFont="1" applyFill="1" applyBorder="1" applyAlignment="1">
      <alignment horizontal="left"/>
    </xf>
    <xf numFmtId="0" fontId="29" fillId="15" borderId="0" xfId="0" applyFont="1" applyFill="1" applyBorder="1" applyAlignment="1">
      <alignment horizontal="left"/>
    </xf>
    <xf numFmtId="0" fontId="29" fillId="10" borderId="16" xfId="0" applyFont="1" applyFill="1" applyBorder="1" applyAlignment="1">
      <alignment horizontal="left"/>
    </xf>
    <xf numFmtId="0" fontId="29" fillId="10" borderId="0" xfId="0" applyFont="1" applyFill="1" applyBorder="1" applyAlignment="1">
      <alignment horizontal="left"/>
    </xf>
    <xf numFmtId="3" fontId="42" fillId="11" borderId="15" xfId="75" applyNumberFormat="1" applyFont="1" applyFill="1" applyBorder="1" applyAlignment="1">
      <alignment horizontal="left" vertical="top" wrapText="1"/>
    </xf>
    <xf numFmtId="3" fontId="42" fillId="11" borderId="16" xfId="75" applyNumberFormat="1" applyFont="1" applyFill="1" applyBorder="1" applyAlignment="1">
      <alignment horizontal="left" vertical="top" wrapText="1"/>
    </xf>
    <xf numFmtId="0" fontId="59" fillId="11" borderId="0" xfId="0" applyFont="1" applyFill="1" applyBorder="1" applyAlignment="1">
      <alignment horizontal="left"/>
    </xf>
    <xf numFmtId="0" fontId="59" fillId="11" borderId="15" xfId="0" applyFont="1" applyFill="1" applyBorder="1" applyAlignment="1">
      <alignment horizontal="left"/>
    </xf>
    <xf numFmtId="0" fontId="41" fillId="11" borderId="18" xfId="0" applyFont="1" applyFill="1" applyBorder="1" applyAlignment="1">
      <alignment horizontal="left" vertical="center"/>
    </xf>
    <xf numFmtId="0" fontId="41" fillId="11" borderId="13" xfId="0" applyFont="1" applyFill="1" applyBorder="1" applyAlignment="1">
      <alignment horizontal="left" vertical="center"/>
    </xf>
    <xf numFmtId="0" fontId="26" fillId="13" borderId="4" xfId="0" applyFont="1" applyFill="1" applyBorder="1" applyAlignment="1">
      <alignment horizontal="center" vertical="center"/>
    </xf>
    <xf numFmtId="0" fontId="26" fillId="13" borderId="5" xfId="0" applyFont="1" applyFill="1" applyBorder="1" applyAlignment="1">
      <alignment horizontal="center" vertical="center"/>
    </xf>
    <xf numFmtId="0" fontId="26" fillId="13" borderId="6" xfId="0" applyFont="1" applyFill="1" applyBorder="1" applyAlignment="1">
      <alignment horizontal="center" vertical="center"/>
    </xf>
    <xf numFmtId="3" fontId="55" fillId="13" borderId="4" xfId="0" applyNumberFormat="1" applyFont="1" applyFill="1" applyBorder="1" applyAlignment="1">
      <alignment horizontal="left" vertical="center" wrapText="1"/>
    </xf>
    <xf numFmtId="3" fontId="55" fillId="13" borderId="5" xfId="0" applyNumberFormat="1" applyFont="1" applyFill="1" applyBorder="1" applyAlignment="1">
      <alignment horizontal="left" vertical="center" wrapText="1"/>
    </xf>
    <xf numFmtId="3" fontId="55" fillId="13" borderId="6" xfId="0" applyNumberFormat="1" applyFont="1" applyFill="1" applyBorder="1" applyAlignment="1">
      <alignment horizontal="left" vertical="center" wrapText="1"/>
    </xf>
    <xf numFmtId="1" fontId="51" fillId="11" borderId="13" xfId="0" applyNumberFormat="1" applyFont="1" applyFill="1" applyBorder="1" applyAlignment="1">
      <alignment horizontal="left" vertical="center" wrapText="1"/>
    </xf>
    <xf numFmtId="1" fontId="51" fillId="11" borderId="2" xfId="0" applyNumberFormat="1" applyFont="1" applyFill="1" applyBorder="1" applyAlignment="1">
      <alignment horizontal="left" vertical="center" wrapText="1"/>
    </xf>
    <xf numFmtId="0" fontId="60" fillId="11" borderId="16" xfId="0" applyFont="1" applyFill="1" applyBorder="1" applyAlignment="1">
      <alignment horizontal="left" vertical="center" wrapText="1"/>
    </xf>
    <xf numFmtId="0" fontId="60" fillId="11" borderId="15" xfId="0" applyFont="1" applyFill="1" applyBorder="1" applyAlignment="1">
      <alignment horizontal="left" vertical="center" wrapText="1"/>
    </xf>
    <xf numFmtId="0" fontId="3" fillId="11" borderId="0" xfId="0" applyFont="1" applyFill="1" applyBorder="1" applyAlignment="1">
      <alignment horizontal="center" vertical="center"/>
    </xf>
    <xf numFmtId="3" fontId="56" fillId="11" borderId="22" xfId="0" applyNumberFormat="1" applyFont="1" applyFill="1" applyBorder="1" applyAlignment="1">
      <alignment horizontal="left" vertical="center" wrapText="1"/>
    </xf>
    <xf numFmtId="174" fontId="38" fillId="11" borderId="0" xfId="75" applyNumberFormat="1" applyFont="1" applyFill="1" applyBorder="1" applyAlignment="1">
      <alignment vertical="center"/>
    </xf>
    <xf numFmtId="174" fontId="38" fillId="11" borderId="15" xfId="75" applyNumberFormat="1" applyFont="1" applyFill="1" applyBorder="1" applyAlignment="1">
      <alignment vertical="center"/>
    </xf>
    <xf numFmtId="174" fontId="38" fillId="11" borderId="16" xfId="75" applyNumberFormat="1" applyFont="1" applyFill="1" applyBorder="1" applyAlignment="1">
      <alignment vertical="center"/>
    </xf>
    <xf numFmtId="3" fontId="52" fillId="11" borderId="13" xfId="0" applyNumberFormat="1" applyFont="1" applyFill="1" applyBorder="1" applyAlignment="1">
      <alignment horizontal="center" vertical="center"/>
    </xf>
    <xf numFmtId="3" fontId="40" fillId="11" borderId="0" xfId="75" applyNumberFormat="1" applyFont="1" applyFill="1" applyBorder="1" applyAlignment="1">
      <alignment horizontal="center" vertical="top"/>
    </xf>
    <xf numFmtId="3" fontId="40" fillId="11" borderId="2" xfId="75" applyNumberFormat="1" applyFont="1" applyFill="1" applyBorder="1" applyAlignment="1">
      <alignment horizontal="center" vertical="top"/>
    </xf>
    <xf numFmtId="9" fontId="42" fillId="11" borderId="0" xfId="0" applyNumberFormat="1" applyFont="1" applyFill="1" applyBorder="1" applyAlignment="1">
      <alignment horizontal="left" vertical="center" wrapText="1"/>
    </xf>
    <xf numFmtId="9" fontId="42" fillId="11" borderId="2" xfId="0" applyNumberFormat="1" applyFont="1" applyFill="1" applyBorder="1" applyAlignment="1">
      <alignment horizontal="left" vertical="center" wrapText="1"/>
    </xf>
    <xf numFmtId="174" fontId="27" fillId="11" borderId="0" xfId="75" applyNumberFormat="1" applyFont="1" applyFill="1" applyBorder="1" applyAlignment="1">
      <alignment horizontal="center"/>
    </xf>
    <xf numFmtId="3" fontId="44" fillId="6" borderId="13" xfId="0" applyNumberFormat="1" applyFont="1" applyFill="1" applyBorder="1" applyAlignment="1">
      <alignment horizontal="center" vertical="center" wrapText="1"/>
    </xf>
    <xf numFmtId="3" fontId="44" fillId="6" borderId="24" xfId="0" applyNumberFormat="1" applyFont="1" applyFill="1" applyBorder="1" applyAlignment="1">
      <alignment horizontal="center" vertical="center" wrapText="1"/>
    </xf>
    <xf numFmtId="0" fontId="27" fillId="11" borderId="0" xfId="0" applyFont="1" applyFill="1" applyBorder="1" applyAlignment="1">
      <alignment horizontal="center" vertical="center"/>
    </xf>
    <xf numFmtId="3" fontId="27" fillId="11" borderId="0" xfId="74" applyNumberFormat="1" applyFont="1" applyFill="1" applyBorder="1" applyAlignment="1">
      <alignment horizontal="center"/>
    </xf>
    <xf numFmtId="0" fontId="30" fillId="0" borderId="2" xfId="0" applyFont="1" applyBorder="1" applyAlignment="1">
      <alignment horizontal="center"/>
    </xf>
    <xf numFmtId="0" fontId="29" fillId="0" borderId="55" xfId="0" applyFont="1" applyBorder="1" applyAlignment="1" applyProtection="1">
      <alignment horizontal="right" vertical="center"/>
      <protection locked="0"/>
    </xf>
    <xf numFmtId="3" fontId="29" fillId="0" borderId="0" xfId="0" applyNumberFormat="1" applyFont="1" applyBorder="1" applyAlignment="1">
      <alignment horizontal="center" vertical="center"/>
    </xf>
    <xf numFmtId="0" fontId="36" fillId="11" borderId="0" xfId="0" applyFont="1" applyFill="1" applyBorder="1" applyAlignment="1">
      <alignment vertical="center"/>
    </xf>
    <xf numFmtId="172" fontId="20" fillId="0" borderId="0" xfId="0" applyNumberFormat="1" applyFont="1" applyBorder="1" applyAlignment="1">
      <alignment vertical="center"/>
    </xf>
  </cellXfs>
  <cellStyles count="76">
    <cellStyle name="Categoría de la tabla dinámica" xfId="26"/>
    <cellStyle name="Estilo 1" xfId="58"/>
    <cellStyle name="Excel Built-in Normal" xfId="7"/>
    <cellStyle name="Excel Built-in Normal 1" xfId="8"/>
    <cellStyle name="Excel Built-in Normal 2" xfId="9"/>
    <cellStyle name="Excel Built-in Normal 3" xfId="36"/>
    <cellStyle name="Millares [0]" xfId="75" builtinId="6"/>
    <cellStyle name="Millares [0] 2" xfId="13"/>
    <cellStyle name="Millares [0] 2 2" xfId="32"/>
    <cellStyle name="Millares [0] 2 3" xfId="59"/>
    <cellStyle name="Millares [0] 3" xfId="45"/>
    <cellStyle name="Millares [0] 3 2" xfId="66"/>
    <cellStyle name="Millares 10" xfId="49"/>
    <cellStyle name="Millares 13" xfId="54"/>
    <cellStyle name="Millares 13 2" xfId="72"/>
    <cellStyle name="Millares 17" xfId="35"/>
    <cellStyle name="Millares 2" xfId="1"/>
    <cellStyle name="Millares 2 2" xfId="16"/>
    <cellStyle name="Millares 2 2 2" xfId="33"/>
    <cellStyle name="Millares 2 2 2 2" xfId="67"/>
    <cellStyle name="Millares 2 3" xfId="15"/>
    <cellStyle name="Millares 2 3 2" xfId="64"/>
    <cellStyle name="Millares 2 4" xfId="12"/>
    <cellStyle name="Millares 2 5" xfId="31"/>
    <cellStyle name="Millares 3" xfId="4"/>
    <cellStyle name="Millares 3 2" xfId="25"/>
    <cellStyle name="Millares 36" xfId="34"/>
    <cellStyle name="Millares 4" xfId="27"/>
    <cellStyle name="Millares 4 2" xfId="55"/>
    <cellStyle name="Millares 5" xfId="29"/>
    <cellStyle name="Millares 5 2" xfId="57"/>
    <cellStyle name="Millares 6" xfId="30"/>
    <cellStyle name="Millares 6 2" xfId="73"/>
    <cellStyle name="Millares 7" xfId="46"/>
    <cellStyle name="Millares 8" xfId="47"/>
    <cellStyle name="Millares 9" xfId="48"/>
    <cellStyle name="Moneda 2" xfId="56"/>
    <cellStyle name="Normal" xfId="0" builtinId="0"/>
    <cellStyle name="Normal 10" xfId="53"/>
    <cellStyle name="Normal 10 2 2" xfId="14"/>
    <cellStyle name="Normal 11" xfId="52"/>
    <cellStyle name="Normal 2" xfId="2"/>
    <cellStyle name="Normal 2 2" xfId="3"/>
    <cellStyle name="Normal 2 2 2" xfId="42"/>
    <cellStyle name="Normal 2 3" xfId="6"/>
    <cellStyle name="Normal 2 4" xfId="62"/>
    <cellStyle name="Normal 3" xfId="5"/>
    <cellStyle name="Normal 3 2" xfId="10"/>
    <cellStyle name="Normal 3 3" xfId="18"/>
    <cellStyle name="Normal 3 4" xfId="63"/>
    <cellStyle name="Normal 4" xfId="19"/>
    <cellStyle name="Normal 4 2" xfId="68"/>
    <cellStyle name="Normal 5" xfId="20"/>
    <cellStyle name="Normal 5 2" xfId="44"/>
    <cellStyle name="Normal 5 2 2" xfId="70"/>
    <cellStyle name="Normal 5 3" xfId="61"/>
    <cellStyle name="Normal 6" xfId="11"/>
    <cellStyle name="Normal 6 2" xfId="28"/>
    <cellStyle name="Normal 7" xfId="17"/>
    <cellStyle name="Normal 7 2" xfId="60"/>
    <cellStyle name="Normal 8" xfId="37"/>
    <cellStyle name="Normal 8 2" xfId="51"/>
    <cellStyle name="Normal 8 3" xfId="65"/>
    <cellStyle name="Normal 9" xfId="50"/>
    <cellStyle name="Normal 9 2" xfId="71"/>
    <cellStyle name="Porcentaje" xfId="74" builtinId="5"/>
    <cellStyle name="Porcentaje 2" xfId="21"/>
    <cellStyle name="Porcentaje 2 2" xfId="69"/>
    <cellStyle name="Porcentaje 3" xfId="22"/>
    <cellStyle name="Porcentaje 3 2" xfId="39"/>
    <cellStyle name="Porcentaje 3 3" xfId="43"/>
    <cellStyle name="Porcentaje 3 4" xfId="38"/>
    <cellStyle name="Porcentaje 4" xfId="23"/>
    <cellStyle name="Porcentaje 4 2" xfId="41"/>
    <cellStyle name="Porcentaje 4 3" xfId="40"/>
    <cellStyle name="Porcentaje 5" xfId="24"/>
  </cellStyles>
  <dxfs count="25">
    <dxf>
      <font>
        <color rgb="FF9C0006"/>
      </font>
      <fill>
        <patternFill>
          <bgColor rgb="FFFFC7CE"/>
        </patternFill>
      </fill>
    </dxf>
    <dxf>
      <font>
        <b/>
        <i val="0"/>
        <color theme="5" tint="-0.24994659260841701"/>
      </font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5" tint="-0.24994659260841701"/>
      </font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5" tint="-0.24994659260841701"/>
      </font>
    </dxf>
    <dxf>
      <font>
        <b/>
        <i val="0"/>
        <color rgb="FFFF0000"/>
      </font>
    </dxf>
    <dxf>
      <font>
        <b/>
        <i val="0"/>
        <color theme="5" tint="-0.24994659260841701"/>
      </font>
    </dxf>
    <dxf>
      <font>
        <b/>
        <i val="0"/>
        <color rgb="FFFF0000"/>
      </font>
    </dxf>
    <dxf>
      <font>
        <b/>
        <i val="0"/>
        <color theme="5" tint="-0.24994659260841701"/>
      </font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5" tint="-0.24994659260841701"/>
      </font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5" tint="-0.24994659260841701"/>
      </font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7FCFF"/>
      <color rgb="FFE1F4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CheckBox" checked="Checked" fmlaLink="$B$27" lockText="1" noThreeD="1"/>
</file>

<file path=xl/ctrlProps/ctrlProp2.xml><?xml version="1.0" encoding="utf-8"?>
<formControlPr xmlns="http://schemas.microsoft.com/office/spreadsheetml/2009/9/main" objectType="CheckBox" checked="Checked" fmlaLink="$B$36" lockText="1" noThreeD="1"/>
</file>

<file path=xl/ctrlProps/ctrlProp3.xml><?xml version="1.0" encoding="utf-8"?>
<formControlPr xmlns="http://schemas.microsoft.com/office/spreadsheetml/2009/9/main" objectType="CheckBox" checked="Checked" fmlaLink="$B$28" lockText="1" noThreeD="1"/>
</file>

<file path=xl/ctrlProps/ctrlProp4.xml><?xml version="1.0" encoding="utf-8"?>
<formControlPr xmlns="http://schemas.microsoft.com/office/spreadsheetml/2009/9/main" objectType="CheckBox" checked="Checked" fmlaLink="$B$37" lockText="1" noThreeD="1"/>
</file>

<file path=xl/ctrlProps/ctrlProp5.xml><?xml version="1.0" encoding="utf-8"?>
<formControlPr xmlns="http://schemas.microsoft.com/office/spreadsheetml/2009/9/main" objectType="CheckBox" checked="Checked" fmlaLink="$B$30" lockText="1" noThreeD="1"/>
</file>

<file path=xl/ctrlProps/ctrlProp6.xml><?xml version="1.0" encoding="utf-8"?>
<formControlPr xmlns="http://schemas.microsoft.com/office/spreadsheetml/2009/9/main" objectType="CheckBox" checked="Checked" fmlaLink="$B$39" lockText="1" noThreeD="1"/>
</file>

<file path=xl/ctrlProps/ctrlProp7.xml><?xml version="1.0" encoding="utf-8"?>
<formControlPr xmlns="http://schemas.microsoft.com/office/spreadsheetml/2009/9/main" objectType="CheckBox" checked="Checked" fmlaLink="$B$22" lockText="1" noThreeD="1"/>
</file>

<file path=xl/ctrlProps/ctrlProp8.xml><?xml version="1.0" encoding="utf-8"?>
<formControlPr xmlns="http://schemas.microsoft.com/office/spreadsheetml/2009/9/main" objectType="CheckBox" checked="Checked" fmlaLink="$B$23" lockText="1" noThreeD="1"/>
</file>

<file path=xl/ctrlProps/ctrlProp9.xml><?xml version="1.0" encoding="utf-8"?>
<formControlPr xmlns="http://schemas.microsoft.com/office/spreadsheetml/2009/9/main" objectType="CheckBox" fmlaLink="$B$24" lockText="1" noThreeD="1"/>
</file>

<file path=xl/ctrlProps/ctrlProp10.xml><?xml version="1.0" encoding="utf-8"?>
<formControlPr xmlns="http://schemas.microsoft.com/office/spreadsheetml/2009/9/main" objectType="CheckBox" fmlaLink="$B$20" lockText="1" noThreeD="1"/>
</file>

<file path=xl/ctrlProps/ctrlProp11.xml><?xml version="1.0" encoding="utf-8"?>
<formControlPr xmlns="http://schemas.microsoft.com/office/spreadsheetml/2009/9/main" objectType="CheckBox" fmlaLink="$B$40" lockText="1" noThreeD="1"/>
</file>

<file path=xl/ctrlProps/ctrlProp12.xml><?xml version="1.0" encoding="utf-8"?>
<formControlPr xmlns="http://schemas.microsoft.com/office/spreadsheetml/2009/9/main" objectType="CheckBox" fmlaLink="$B$12" lockText="1" noThreeD="1"/>
</file>

<file path=xl/ctrlProps/ctrlProp13.xml><?xml version="1.0" encoding="utf-8"?>
<formControlPr xmlns="http://schemas.microsoft.com/office/spreadsheetml/2009/9/main" objectType="CheckBox" fmlaLink="$B$14" lockText="1" noThreeD="1"/>
</file>

<file path=xl/ctrlProps/ctrlProp14.xml><?xml version="1.0" encoding="utf-8"?>
<formControlPr xmlns="http://schemas.microsoft.com/office/spreadsheetml/2009/9/main" objectType="CheckBox" checked="Checked" fmlaLink="$B$15" lockText="1" noThreeD="1"/>
</file>

<file path=xl/ctrlProps/ctrlProp15.xml><?xml version="1.0" encoding="utf-8"?>
<formControlPr xmlns="http://schemas.microsoft.com/office/spreadsheetml/2009/9/main" objectType="CheckBox" fmlaLink="$B$16" lockText="1" noThreeD="1"/>
</file>

<file path=xl/ctrlProps/ctrlProp16.xml><?xml version="1.0" encoding="utf-8"?>
<formControlPr xmlns="http://schemas.microsoft.com/office/spreadsheetml/2009/9/main" objectType="CheckBox" fmlaLink="$B$17" lockText="1" noThreeD="1"/>
</file>

<file path=xl/ctrlProps/ctrlProp17.xml><?xml version="1.0" encoding="utf-8"?>
<formControlPr xmlns="http://schemas.microsoft.com/office/spreadsheetml/2009/9/main" objectType="CheckBox" fmlaLink="$B$25" lockText="1" noThreeD="1"/>
</file>

<file path=xl/ctrlProps/ctrlProp18.xml><?xml version="1.0" encoding="utf-8"?>
<formControlPr xmlns="http://schemas.microsoft.com/office/spreadsheetml/2009/9/main" objectType="CheckBox" fmlaLink="$B$20" lockText="1" noThreeD="1"/>
</file>

<file path=xl/ctrlProps/ctrlProp19.xml><?xml version="1.0" encoding="utf-8"?>
<formControlPr xmlns="http://schemas.microsoft.com/office/spreadsheetml/2009/9/main" objectType="CheckBox" fmlaLink="$B$40" lockText="1" noThreeD="1"/>
</file>

<file path=xl/ctrlProps/ctrlProp20.xml><?xml version="1.0" encoding="utf-8"?>
<formControlPr xmlns="http://schemas.microsoft.com/office/spreadsheetml/2009/9/main" objectType="CheckBox" fmlaLink="$B$12" lockText="1" noThreeD="1"/>
</file>

<file path=xl/ctrlProps/ctrlProp21.xml><?xml version="1.0" encoding="utf-8"?>
<formControlPr xmlns="http://schemas.microsoft.com/office/spreadsheetml/2009/9/main" objectType="CheckBox" fmlaLink="$B$14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400050</xdr:colOff>
          <xdr:row>3</xdr:row>
          <xdr:rowOff>285750</xdr:rowOff>
        </xdr:from>
        <xdr:to>
          <xdr:col>1</xdr:col>
          <xdr:colOff>571500</xdr:colOff>
          <xdr:row>5</xdr:row>
          <xdr:rowOff>0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400050</xdr:colOff>
          <xdr:row>10</xdr:row>
          <xdr:rowOff>0</xdr:rowOff>
        </xdr:from>
        <xdr:to>
          <xdr:col>1</xdr:col>
          <xdr:colOff>571500</xdr:colOff>
          <xdr:row>11</xdr:row>
          <xdr:rowOff>7188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400050</xdr:colOff>
          <xdr:row>26</xdr:row>
          <xdr:rowOff>285750</xdr:rowOff>
        </xdr:from>
        <xdr:to>
          <xdr:col>1</xdr:col>
          <xdr:colOff>571500</xdr:colOff>
          <xdr:row>28</xdr:row>
          <xdr:rowOff>9525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400050</xdr:colOff>
          <xdr:row>27</xdr:row>
          <xdr:rowOff>285750</xdr:rowOff>
        </xdr:from>
        <xdr:to>
          <xdr:col>1</xdr:col>
          <xdr:colOff>571500</xdr:colOff>
          <xdr:row>29</xdr:row>
          <xdr:rowOff>9525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400050</xdr:colOff>
          <xdr:row>28</xdr:row>
          <xdr:rowOff>285750</xdr:rowOff>
        </xdr:from>
        <xdr:to>
          <xdr:col>1</xdr:col>
          <xdr:colOff>571500</xdr:colOff>
          <xdr:row>30</xdr:row>
          <xdr:rowOff>9524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400050</xdr:colOff>
          <xdr:row>37</xdr:row>
          <xdr:rowOff>0</xdr:rowOff>
        </xdr:from>
        <xdr:to>
          <xdr:col>1</xdr:col>
          <xdr:colOff>571500</xdr:colOff>
          <xdr:row>38</xdr:row>
          <xdr:rowOff>7188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381000</xdr:colOff>
          <xdr:row>3</xdr:row>
          <xdr:rowOff>171450</xdr:rowOff>
        </xdr:from>
        <xdr:to>
          <xdr:col>1</xdr:col>
          <xdr:colOff>666750</xdr:colOff>
          <xdr:row>4</xdr:row>
          <xdr:rowOff>137483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381000</xdr:colOff>
          <xdr:row>21</xdr:row>
          <xdr:rowOff>171450</xdr:rowOff>
        </xdr:from>
        <xdr:to>
          <xdr:col>1</xdr:col>
          <xdr:colOff>666750</xdr:colOff>
          <xdr:row>23</xdr:row>
          <xdr:rowOff>47625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381000</xdr:colOff>
          <xdr:row>22</xdr:row>
          <xdr:rowOff>171450</xdr:rowOff>
        </xdr:from>
        <xdr:to>
          <xdr:col>1</xdr:col>
          <xdr:colOff>666750</xdr:colOff>
          <xdr:row>24</xdr:row>
          <xdr:rowOff>47625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371475</xdr:colOff>
          <xdr:row>18</xdr:row>
          <xdr:rowOff>171450</xdr:rowOff>
        </xdr:from>
        <xdr:to>
          <xdr:col>1</xdr:col>
          <xdr:colOff>657225</xdr:colOff>
          <xdr:row>20</xdr:row>
          <xdr:rowOff>28576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371475</xdr:colOff>
          <xdr:row>39</xdr:row>
          <xdr:rowOff>0</xdr:rowOff>
        </xdr:from>
        <xdr:to>
          <xdr:col>1</xdr:col>
          <xdr:colOff>657225</xdr:colOff>
          <xdr:row>40</xdr:row>
          <xdr:rowOff>47625</xdr:rowOff>
        </xdr:to>
        <xdr:sp macro="" textlink="">
          <xdr:nvSpPr>
            <xdr:cNvPr id="2064" name="Check Box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371475</xdr:colOff>
          <xdr:row>39</xdr:row>
          <xdr:rowOff>171450</xdr:rowOff>
        </xdr:from>
        <xdr:to>
          <xdr:col>1</xdr:col>
          <xdr:colOff>657225</xdr:colOff>
          <xdr:row>40</xdr:row>
          <xdr:rowOff>219074</xdr:rowOff>
        </xdr:to>
        <xdr:sp macro="" textlink="">
          <xdr:nvSpPr>
            <xdr:cNvPr id="2065" name="Check Box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371475</xdr:colOff>
          <xdr:row>11</xdr:row>
          <xdr:rowOff>171450</xdr:rowOff>
        </xdr:from>
        <xdr:to>
          <xdr:col>1</xdr:col>
          <xdr:colOff>657225</xdr:colOff>
          <xdr:row>12</xdr:row>
          <xdr:rowOff>219075</xdr:rowOff>
        </xdr:to>
        <xdr:sp macro="" textlink="">
          <xdr:nvSpPr>
            <xdr:cNvPr id="2066" name="Check Box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371475</xdr:colOff>
          <xdr:row>13</xdr:row>
          <xdr:rowOff>171450</xdr:rowOff>
        </xdr:from>
        <xdr:to>
          <xdr:col>1</xdr:col>
          <xdr:colOff>657225</xdr:colOff>
          <xdr:row>14</xdr:row>
          <xdr:rowOff>219076</xdr:rowOff>
        </xdr:to>
        <xdr:sp macro="" textlink="">
          <xdr:nvSpPr>
            <xdr:cNvPr id="2067" name="Check Box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371475</xdr:colOff>
          <xdr:row>14</xdr:row>
          <xdr:rowOff>171450</xdr:rowOff>
        </xdr:from>
        <xdr:to>
          <xdr:col>1</xdr:col>
          <xdr:colOff>657225</xdr:colOff>
          <xdr:row>15</xdr:row>
          <xdr:rowOff>224645</xdr:rowOff>
        </xdr:to>
        <xdr:sp macro="" textlink="">
          <xdr:nvSpPr>
            <xdr:cNvPr id="2068" name="Check Box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371475</xdr:colOff>
          <xdr:row>15</xdr:row>
          <xdr:rowOff>171450</xdr:rowOff>
        </xdr:from>
        <xdr:to>
          <xdr:col>1</xdr:col>
          <xdr:colOff>657225</xdr:colOff>
          <xdr:row>17</xdr:row>
          <xdr:rowOff>0</xdr:rowOff>
        </xdr:to>
        <xdr:sp macro="" textlink="">
          <xdr:nvSpPr>
            <xdr:cNvPr id="2069" name="Check Box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371475</xdr:colOff>
          <xdr:row>24</xdr:row>
          <xdr:rowOff>0</xdr:rowOff>
        </xdr:from>
        <xdr:to>
          <xdr:col>1</xdr:col>
          <xdr:colOff>657225</xdr:colOff>
          <xdr:row>25</xdr:row>
          <xdr:rowOff>53197</xdr:rowOff>
        </xdr:to>
        <xdr:sp macro="" textlink="">
          <xdr:nvSpPr>
            <xdr:cNvPr id="2070" name="Check Box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371475</xdr:colOff>
          <xdr:row>18</xdr:row>
          <xdr:rowOff>0</xdr:rowOff>
        </xdr:from>
        <xdr:to>
          <xdr:col>1</xdr:col>
          <xdr:colOff>657225</xdr:colOff>
          <xdr:row>19</xdr:row>
          <xdr:rowOff>83388</xdr:rowOff>
        </xdr:to>
        <xdr:sp macro="" textlink="">
          <xdr:nvSpPr>
            <xdr:cNvPr id="2089" name="Check Box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371475</xdr:colOff>
          <xdr:row>18</xdr:row>
          <xdr:rowOff>171450</xdr:rowOff>
        </xdr:from>
        <xdr:to>
          <xdr:col>1</xdr:col>
          <xdr:colOff>657225</xdr:colOff>
          <xdr:row>20</xdr:row>
          <xdr:rowOff>28576</xdr:rowOff>
        </xdr:to>
        <xdr:sp macro="" textlink="">
          <xdr:nvSpPr>
            <xdr:cNvPr id="2090" name="Check Box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371475</xdr:colOff>
          <xdr:row>39</xdr:row>
          <xdr:rowOff>0</xdr:rowOff>
        </xdr:from>
        <xdr:to>
          <xdr:col>1</xdr:col>
          <xdr:colOff>657225</xdr:colOff>
          <xdr:row>40</xdr:row>
          <xdr:rowOff>47625</xdr:rowOff>
        </xdr:to>
        <xdr:sp macro="" textlink="">
          <xdr:nvSpPr>
            <xdr:cNvPr id="2091" name="Check Box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371475</xdr:colOff>
          <xdr:row>29</xdr:row>
          <xdr:rowOff>171450</xdr:rowOff>
        </xdr:from>
        <xdr:to>
          <xdr:col>1</xdr:col>
          <xdr:colOff>657225</xdr:colOff>
          <xdr:row>31</xdr:row>
          <xdr:rowOff>48344</xdr:rowOff>
        </xdr:to>
        <xdr:sp macro="" textlink="">
          <xdr:nvSpPr>
            <xdr:cNvPr id="2092" name="Check Box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ox/Desktop/Ofertas/JUNIO/NCOB%20%23376%20CERVEPAR%20OFERTAS%20PROX%20VENCER%20JUNII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ox/OneDrive/Documentos/LP%20OFF%20-%20BEBIDAS%20-%20OPA%20BIER-%2019-06-24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ox/Desktop/BEBIDAS/Ofertas/JUNIO/COB%20%2312689%20CERVEPAR%20LOCALES%20OFERTAS%20PROX%20VENCER%20JULI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CEDIMIENTOS"/>
      <sheetName val="ACCION MKT"/>
      <sheetName val="PL OFERTA"/>
      <sheetName val="LP"/>
      <sheetName val="REGLAMENTO"/>
      <sheetName val="STOCK"/>
      <sheetName val="VTA"/>
    </sheetNames>
    <sheetDataSet>
      <sheetData sheetId="0" refreshError="1"/>
      <sheetData sheetId="1" refreshError="1"/>
      <sheetData sheetId="2" refreshError="1"/>
      <sheetData sheetId="3" refreshError="1">
        <row r="1">
          <cell r="N1" t="str">
            <v>VENTA UNIDADES 2024</v>
          </cell>
        </row>
        <row r="2">
          <cell r="E2" t="str">
            <v>BULTO</v>
          </cell>
          <cell r="F2" t="str">
            <v>ARBOL MKT</v>
          </cell>
          <cell r="L2" t="str">
            <v>PROVEEDOR</v>
          </cell>
          <cell r="Q2" t="str">
            <v>ABAS</v>
          </cell>
          <cell r="U2" t="str">
            <v>MRA</v>
          </cell>
          <cell r="Y2" t="str">
            <v>CR1</v>
          </cell>
          <cell r="AC2" t="str">
            <v>LUQ</v>
          </cell>
          <cell r="AG2" t="str">
            <v>ARAT</v>
          </cell>
          <cell r="AI2" t="str">
            <v>MOG</v>
          </cell>
          <cell r="AJ2" t="str">
            <v>STOCK a la FECHA</v>
          </cell>
          <cell r="AP2" t="str">
            <v xml:space="preserve">ROTACION Dias x SUC </v>
          </cell>
        </row>
        <row r="3">
          <cell r="B3" t="str">
            <v>Codigo</v>
          </cell>
          <cell r="C3" t="str">
            <v>codigo_barras</v>
          </cell>
          <cell r="D3" t="str">
            <v>Descripcion_producto</v>
          </cell>
          <cell r="F3" t="str">
            <v>SECCIONES</v>
          </cell>
          <cell r="G3" t="str">
            <v>SUB_SECCIONES</v>
          </cell>
          <cell r="H3" t="str">
            <v>GRUPO</v>
          </cell>
          <cell r="I3" t="str">
            <v>CATEGORIA</v>
          </cell>
          <cell r="J3" t="str">
            <v>SUB_CATEGORIA</v>
          </cell>
          <cell r="K3" t="str">
            <v>MARCA</v>
          </cell>
          <cell r="L3" t="str">
            <v>cod_prov</v>
          </cell>
          <cell r="M3" t="str">
            <v>PROVEEDOR</v>
          </cell>
          <cell r="N3" t="str">
            <v>FEB</v>
          </cell>
          <cell r="O3" t="str">
            <v>MAR</v>
          </cell>
          <cell r="P3" t="str">
            <v>ABR</v>
          </cell>
          <cell r="Q3" t="str">
            <v>30 D</v>
          </cell>
          <cell r="R3" t="str">
            <v>FEB</v>
          </cell>
          <cell r="S3" t="str">
            <v>MAR</v>
          </cell>
          <cell r="T3" t="str">
            <v>ABR</v>
          </cell>
          <cell r="U3" t="str">
            <v>30 D</v>
          </cell>
          <cell r="V3" t="str">
            <v>FEB</v>
          </cell>
          <cell r="W3" t="str">
            <v>MAR</v>
          </cell>
          <cell r="X3" t="str">
            <v>ABR</v>
          </cell>
          <cell r="Y3" t="str">
            <v>30 D</v>
          </cell>
          <cell r="Z3" t="str">
            <v>FEB</v>
          </cell>
          <cell r="AA3" t="str">
            <v>MAR</v>
          </cell>
          <cell r="AB3" t="str">
            <v>ABR</v>
          </cell>
          <cell r="AC3" t="str">
            <v>30 D</v>
          </cell>
          <cell r="AD3" t="str">
            <v>FEB</v>
          </cell>
          <cell r="AE3" t="str">
            <v>MAR</v>
          </cell>
          <cell r="AF3" t="str">
            <v>ABR</v>
          </cell>
          <cell r="AG3" t="str">
            <v>30 D</v>
          </cell>
          <cell r="AH3" t="str">
            <v>MAY</v>
          </cell>
          <cell r="AI3" t="str">
            <v>30 D</v>
          </cell>
          <cell r="AJ3" t="str">
            <v>ABAS</v>
          </cell>
          <cell r="AK3" t="str">
            <v>MRA</v>
          </cell>
          <cell r="AL3" t="str">
            <v>CR1</v>
          </cell>
          <cell r="AM3" t="str">
            <v>LUQ</v>
          </cell>
          <cell r="AN3" t="str">
            <v>ARAT</v>
          </cell>
          <cell r="AO3" t="str">
            <v>MOG</v>
          </cell>
          <cell r="AP3" t="str">
            <v>ABAS</v>
          </cell>
          <cell r="AQ3" t="str">
            <v>MRA</v>
          </cell>
          <cell r="AR3" t="str">
            <v>CR1</v>
          </cell>
          <cell r="AS3" t="str">
            <v>LUQ</v>
          </cell>
          <cell r="AT3" t="str">
            <v>ARAT</v>
          </cell>
          <cell r="AU3" t="str">
            <v>MOG</v>
          </cell>
          <cell r="AV3" t="str">
            <v>COSTO MATRIZ</v>
          </cell>
          <cell r="AW3" t="str">
            <v>COSTO PRO</v>
          </cell>
          <cell r="AX3" t="str">
            <v>PVP MIN</v>
          </cell>
          <cell r="AY3" t="str">
            <v>MU%</v>
          </cell>
          <cell r="AZ3" t="str">
            <v>MD%</v>
          </cell>
          <cell r="BA3" t="str">
            <v xml:space="preserve">PVP MAY </v>
          </cell>
          <cell r="BB3" t="str">
            <v>CANT</v>
          </cell>
          <cell r="BC3" t="str">
            <v>MU%</v>
          </cell>
          <cell r="BD3" t="str">
            <v>MD%</v>
          </cell>
          <cell r="BE3" t="str">
            <v>PVP DIST</v>
          </cell>
          <cell r="BF3" t="str">
            <v>CANT</v>
          </cell>
          <cell r="BG3" t="str">
            <v>MU%</v>
          </cell>
          <cell r="BH3" t="str">
            <v>MD%</v>
          </cell>
        </row>
        <row r="4">
          <cell r="B4" t="str">
            <v>37459</v>
          </cell>
          <cell r="C4" t="str">
            <v>7840235004335</v>
          </cell>
          <cell r="D4" t="str">
            <v>TONICA 269ml 6un FLOWER DE LA COSTA</v>
          </cell>
          <cell r="E4">
            <v>6</v>
          </cell>
          <cell r="F4" t="str">
            <v>BEBIDAS</v>
          </cell>
          <cell r="G4" t="str">
            <v>BEBIDAS</v>
          </cell>
          <cell r="H4" t="str">
            <v>AGUAS</v>
          </cell>
          <cell r="I4" t="str">
            <v>AGUA TONICA</v>
          </cell>
          <cell r="J4" t="str">
            <v>LIGHT AT-LI</v>
          </cell>
          <cell r="K4" t="str">
            <v>DE LA COSTA</v>
          </cell>
          <cell r="L4">
            <v>87</v>
          </cell>
          <cell r="M4" t="str">
            <v>EMBOTELLADORA CENTRAL (87)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 t="str">
            <v>Q</v>
          </cell>
          <cell r="AQ4" t="str">
            <v>Q</v>
          </cell>
          <cell r="AR4" t="str">
            <v>Q</v>
          </cell>
          <cell r="AS4" t="str">
            <v>Q</v>
          </cell>
          <cell r="AT4" t="str">
            <v>Q</v>
          </cell>
          <cell r="AU4" t="str">
            <v>Q</v>
          </cell>
          <cell r="AV4">
            <v>15462.000004</v>
          </cell>
          <cell r="AW4">
            <v>15459.3549</v>
          </cell>
          <cell r="AX4">
            <v>16500</v>
          </cell>
          <cell r="AY4">
            <v>6.7132324132160859E-2</v>
          </cell>
          <cell r="AZ4">
            <v>6.2909090666666695E-2</v>
          </cell>
          <cell r="BC4">
            <v>-1</v>
          </cell>
          <cell r="BD4">
            <v>0</v>
          </cell>
          <cell r="BG4">
            <v>-1</v>
          </cell>
          <cell r="BH4">
            <v>0</v>
          </cell>
        </row>
        <row r="5">
          <cell r="B5" t="str">
            <v>28099</v>
          </cell>
          <cell r="C5" t="str">
            <v>7840235003871</v>
          </cell>
          <cell r="D5" t="str">
            <v>TONICA 269ml 6un GRAPEFRUIT DE LA COSTA</v>
          </cell>
          <cell r="E5">
            <v>1</v>
          </cell>
          <cell r="F5" t="str">
            <v>BEBIDAS</v>
          </cell>
          <cell r="G5" t="str">
            <v>BEBIDAS</v>
          </cell>
          <cell r="H5" t="str">
            <v>AGUAS</v>
          </cell>
          <cell r="I5" t="str">
            <v>AGUA TONICA</v>
          </cell>
          <cell r="J5" t="str">
            <v>LIGHT AT-LI</v>
          </cell>
          <cell r="K5" t="str">
            <v>DE LA COSTA</v>
          </cell>
          <cell r="L5">
            <v>87</v>
          </cell>
          <cell r="M5" t="str">
            <v>EMBOTELLADORA CENTRAL (87)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 t="str">
            <v>Q</v>
          </cell>
          <cell r="AQ5" t="str">
            <v>Q</v>
          </cell>
          <cell r="AR5" t="str">
            <v>Q</v>
          </cell>
          <cell r="AS5" t="str">
            <v>Q</v>
          </cell>
          <cell r="AT5" t="str">
            <v>Q</v>
          </cell>
          <cell r="AU5" t="str">
            <v>Q</v>
          </cell>
          <cell r="AV5">
            <v>15459.999995</v>
          </cell>
          <cell r="AW5">
            <v>15459.3087</v>
          </cell>
          <cell r="AX5">
            <v>16500</v>
          </cell>
          <cell r="AY5">
            <v>6.7270375506879088E-2</v>
          </cell>
          <cell r="AZ5">
            <v>6.3030303333333329E-2</v>
          </cell>
          <cell r="BC5">
            <v>-1</v>
          </cell>
          <cell r="BD5">
            <v>0</v>
          </cell>
          <cell r="BG5">
            <v>-1</v>
          </cell>
          <cell r="BH5">
            <v>0</v>
          </cell>
        </row>
        <row r="6">
          <cell r="B6" t="str">
            <v>37458</v>
          </cell>
          <cell r="C6" t="str">
            <v>7840235004328</v>
          </cell>
          <cell r="D6" t="str">
            <v>TONICA 269ml FLOWER DE LA COSTA</v>
          </cell>
          <cell r="E6">
            <v>1</v>
          </cell>
          <cell r="F6" t="str">
            <v>BEBIDAS</v>
          </cell>
          <cell r="G6" t="str">
            <v>BEBIDAS</v>
          </cell>
          <cell r="H6" t="str">
            <v>AGUAS</v>
          </cell>
          <cell r="I6" t="str">
            <v>AGUA TONICA</v>
          </cell>
          <cell r="J6" t="str">
            <v>LIGHT AT-LI</v>
          </cell>
          <cell r="K6" t="str">
            <v>DE LA COSTA</v>
          </cell>
          <cell r="L6">
            <v>87</v>
          </cell>
          <cell r="M6" t="str">
            <v>EMBOTELLADORA CENTRAL (87)</v>
          </cell>
          <cell r="N6">
            <v>289</v>
          </cell>
          <cell r="O6">
            <v>457</v>
          </cell>
          <cell r="P6">
            <v>319</v>
          </cell>
          <cell r="Q6">
            <v>225</v>
          </cell>
          <cell r="R6">
            <v>223</v>
          </cell>
          <cell r="S6">
            <v>350</v>
          </cell>
          <cell r="T6">
            <v>216</v>
          </cell>
          <cell r="U6">
            <v>209</v>
          </cell>
          <cell r="V6">
            <v>105</v>
          </cell>
          <cell r="W6">
            <v>167</v>
          </cell>
          <cell r="X6">
            <v>96</v>
          </cell>
          <cell r="Y6">
            <v>87</v>
          </cell>
          <cell r="Z6">
            <v>395</v>
          </cell>
          <cell r="AA6">
            <v>349</v>
          </cell>
          <cell r="AB6">
            <v>327</v>
          </cell>
          <cell r="AC6">
            <v>277</v>
          </cell>
          <cell r="AD6">
            <v>382</v>
          </cell>
          <cell r="AE6">
            <v>441</v>
          </cell>
          <cell r="AF6">
            <v>269</v>
          </cell>
          <cell r="AG6">
            <v>261</v>
          </cell>
          <cell r="AH6">
            <v>21</v>
          </cell>
          <cell r="AI6">
            <v>29</v>
          </cell>
          <cell r="AJ6">
            <v>410</v>
          </cell>
          <cell r="AK6">
            <v>297</v>
          </cell>
          <cell r="AL6">
            <v>162</v>
          </cell>
          <cell r="AM6">
            <v>408</v>
          </cell>
          <cell r="AN6">
            <v>497</v>
          </cell>
          <cell r="AO6">
            <v>92</v>
          </cell>
          <cell r="AP6">
            <v>54.666666666666664</v>
          </cell>
          <cell r="AQ6">
            <v>42.631578947368418</v>
          </cell>
          <cell r="AR6">
            <v>55.862068965517238</v>
          </cell>
          <cell r="AS6">
            <v>44.187725631768956</v>
          </cell>
          <cell r="AT6">
            <v>57.1264367816092</v>
          </cell>
          <cell r="AU6">
            <v>95.172413793103459</v>
          </cell>
          <cell r="AV6">
            <v>2576.5583799999999</v>
          </cell>
          <cell r="AW6">
            <v>2576.55915</v>
          </cell>
          <cell r="AX6">
            <v>2900</v>
          </cell>
          <cell r="AY6">
            <v>0.12553242438077428</v>
          </cell>
          <cell r="AZ6">
            <v>0.11153159310344829</v>
          </cell>
          <cell r="BA6">
            <v>2750</v>
          </cell>
          <cell r="BB6">
            <v>6</v>
          </cell>
          <cell r="BC6">
            <v>6.7315230016251393E-2</v>
          </cell>
          <cell r="BD6">
            <v>6.3069680000000017E-2</v>
          </cell>
          <cell r="BE6">
            <v>0</v>
          </cell>
          <cell r="BF6">
            <v>0</v>
          </cell>
          <cell r="BG6">
            <v>-1</v>
          </cell>
          <cell r="BH6">
            <v>0</v>
          </cell>
        </row>
        <row r="7">
          <cell r="B7" t="str">
            <v>28098</v>
          </cell>
          <cell r="C7" t="str">
            <v>7840235003857</v>
          </cell>
          <cell r="D7" t="str">
            <v>TONICA 269ml GRAPEFRUIT DE LA COSTA</v>
          </cell>
          <cell r="E7">
            <v>6</v>
          </cell>
          <cell r="F7" t="str">
            <v>BEBIDAS</v>
          </cell>
          <cell r="G7" t="str">
            <v>BEBIDAS</v>
          </cell>
          <cell r="H7" t="str">
            <v>AGUAS</v>
          </cell>
          <cell r="I7" t="str">
            <v>AGUA TONICA</v>
          </cell>
          <cell r="J7" t="str">
            <v>LIGHT AT-LI</v>
          </cell>
          <cell r="K7" t="str">
            <v>DE LA COSTA</v>
          </cell>
          <cell r="L7">
            <v>87</v>
          </cell>
          <cell r="M7" t="str">
            <v>EMBOTELLADORA CENTRAL (87)</v>
          </cell>
          <cell r="N7">
            <v>838</v>
          </cell>
          <cell r="O7">
            <v>998</v>
          </cell>
          <cell r="P7">
            <v>672</v>
          </cell>
          <cell r="Q7">
            <v>631</v>
          </cell>
          <cell r="R7">
            <v>618</v>
          </cell>
          <cell r="S7">
            <v>672</v>
          </cell>
          <cell r="T7">
            <v>564</v>
          </cell>
          <cell r="U7">
            <v>473</v>
          </cell>
          <cell r="V7">
            <v>237</v>
          </cell>
          <cell r="W7">
            <v>353</v>
          </cell>
          <cell r="X7">
            <v>272</v>
          </cell>
          <cell r="Y7">
            <v>312</v>
          </cell>
          <cell r="Z7">
            <v>592</v>
          </cell>
          <cell r="AA7">
            <v>719</v>
          </cell>
          <cell r="AB7">
            <v>605</v>
          </cell>
          <cell r="AC7">
            <v>617</v>
          </cell>
          <cell r="AD7">
            <v>565</v>
          </cell>
          <cell r="AE7">
            <v>726</v>
          </cell>
          <cell r="AF7">
            <v>513</v>
          </cell>
          <cell r="AG7">
            <v>505</v>
          </cell>
          <cell r="AH7">
            <v>33</v>
          </cell>
          <cell r="AI7">
            <v>71</v>
          </cell>
          <cell r="AJ7">
            <v>706</v>
          </cell>
          <cell r="AK7">
            <v>618</v>
          </cell>
          <cell r="AL7">
            <v>326</v>
          </cell>
          <cell r="AM7">
            <v>853</v>
          </cell>
          <cell r="AN7">
            <v>948</v>
          </cell>
          <cell r="AO7">
            <v>257</v>
          </cell>
          <cell r="AP7">
            <v>33.565768621236131</v>
          </cell>
          <cell r="AQ7">
            <v>39.196617336152215</v>
          </cell>
          <cell r="AR7">
            <v>31.346153846153847</v>
          </cell>
          <cell r="AS7">
            <v>41.474878444084275</v>
          </cell>
          <cell r="AT7">
            <v>56.316831683168317</v>
          </cell>
          <cell r="AU7">
            <v>108.59154929577466</v>
          </cell>
          <cell r="AV7">
            <v>2576.5583799999999</v>
          </cell>
          <cell r="AW7">
            <v>2576.5514499999999</v>
          </cell>
          <cell r="AX7">
            <v>2900</v>
          </cell>
          <cell r="AY7">
            <v>0.12553242438077428</v>
          </cell>
          <cell r="AZ7">
            <v>0.11153159310344829</v>
          </cell>
          <cell r="BA7">
            <v>2750</v>
          </cell>
          <cell r="BB7">
            <v>6</v>
          </cell>
          <cell r="BC7">
            <v>6.7315230016251393E-2</v>
          </cell>
          <cell r="BD7">
            <v>6.3069680000000017E-2</v>
          </cell>
          <cell r="BE7">
            <v>0</v>
          </cell>
          <cell r="BF7">
            <v>0</v>
          </cell>
          <cell r="BG7">
            <v>-1</v>
          </cell>
          <cell r="BH7">
            <v>0</v>
          </cell>
        </row>
        <row r="8">
          <cell r="B8" t="str">
            <v>35737</v>
          </cell>
          <cell r="C8" t="str">
            <v>7840235004274</v>
          </cell>
          <cell r="D8" t="str">
            <v>TONICA 2Lts GRAPEFRUIT DE LA COSTA</v>
          </cell>
          <cell r="E8">
            <v>4</v>
          </cell>
          <cell r="F8" t="str">
            <v>BEBIDAS</v>
          </cell>
          <cell r="G8" t="str">
            <v>BEBIDAS</v>
          </cell>
          <cell r="H8" t="str">
            <v>AGUAS</v>
          </cell>
          <cell r="I8" t="str">
            <v>AGUA TONICA</v>
          </cell>
          <cell r="J8" t="str">
            <v>LIGHT AT-LI</v>
          </cell>
          <cell r="K8" t="str">
            <v>DE LA COSTA</v>
          </cell>
          <cell r="L8">
            <v>87</v>
          </cell>
          <cell r="M8" t="str">
            <v>EMBOTELLADORA CENTRAL (87)</v>
          </cell>
          <cell r="N8">
            <v>356</v>
          </cell>
          <cell r="O8">
            <v>361</v>
          </cell>
          <cell r="P8">
            <v>299</v>
          </cell>
          <cell r="Q8">
            <v>353</v>
          </cell>
          <cell r="R8">
            <v>315</v>
          </cell>
          <cell r="S8">
            <v>327</v>
          </cell>
          <cell r="T8">
            <v>245</v>
          </cell>
          <cell r="U8">
            <v>295</v>
          </cell>
          <cell r="V8">
            <v>108</v>
          </cell>
          <cell r="W8">
            <v>107</v>
          </cell>
          <cell r="X8">
            <v>125</v>
          </cell>
          <cell r="Y8">
            <v>132</v>
          </cell>
          <cell r="Z8">
            <v>312</v>
          </cell>
          <cell r="AA8">
            <v>258</v>
          </cell>
          <cell r="AB8">
            <v>246</v>
          </cell>
          <cell r="AC8">
            <v>231</v>
          </cell>
          <cell r="AD8">
            <v>250</v>
          </cell>
          <cell r="AE8">
            <v>315</v>
          </cell>
          <cell r="AF8">
            <v>191</v>
          </cell>
          <cell r="AG8">
            <v>201</v>
          </cell>
          <cell r="AH8">
            <v>17</v>
          </cell>
          <cell r="AI8">
            <v>47</v>
          </cell>
          <cell r="AJ8">
            <v>342</v>
          </cell>
          <cell r="AK8">
            <v>331</v>
          </cell>
          <cell r="AL8">
            <v>174</v>
          </cell>
          <cell r="AM8">
            <v>315</v>
          </cell>
          <cell r="AN8">
            <v>289</v>
          </cell>
          <cell r="AO8">
            <v>91</v>
          </cell>
          <cell r="AP8">
            <v>29.065155807365439</v>
          </cell>
          <cell r="AQ8">
            <v>33.661016949152547</v>
          </cell>
          <cell r="AR8">
            <v>39.545454545454547</v>
          </cell>
          <cell r="AS8">
            <v>40.909090909090907</v>
          </cell>
          <cell r="AT8">
            <v>43.134328358208954</v>
          </cell>
          <cell r="AU8">
            <v>58.085106382978722</v>
          </cell>
          <cell r="AV8">
            <v>7360.0000099999997</v>
          </cell>
          <cell r="AW8">
            <v>7359.9998999999998</v>
          </cell>
          <cell r="AX8">
            <v>8250</v>
          </cell>
          <cell r="AY8">
            <v>0.12092391152048387</v>
          </cell>
          <cell r="AZ8">
            <v>0.1078787866666667</v>
          </cell>
          <cell r="BA8">
            <v>7990</v>
          </cell>
          <cell r="BB8">
            <v>4</v>
          </cell>
          <cell r="BC8">
            <v>8.5597824611959528E-2</v>
          </cell>
          <cell r="BD8">
            <v>7.884855944931167E-2</v>
          </cell>
          <cell r="BE8">
            <v>7750</v>
          </cell>
          <cell r="BF8">
            <v>8</v>
          </cell>
          <cell r="BG8">
            <v>5.2989129004090918E-2</v>
          </cell>
          <cell r="BH8">
            <v>5.0322579354838741E-2</v>
          </cell>
        </row>
        <row r="9">
          <cell r="B9" t="str">
            <v>28097</v>
          </cell>
          <cell r="C9" t="str">
            <v>7840235003796</v>
          </cell>
          <cell r="D9" t="str">
            <v>TONICA S/AZUCAR 269ml 6un ORIGINAL DE LA COSTA</v>
          </cell>
          <cell r="E9">
            <v>1</v>
          </cell>
          <cell r="F9" t="str">
            <v>BEBIDAS</v>
          </cell>
          <cell r="G9" t="str">
            <v>BEBIDAS</v>
          </cell>
          <cell r="H9" t="str">
            <v>AGUAS</v>
          </cell>
          <cell r="I9" t="str">
            <v>AGUA TONICA</v>
          </cell>
          <cell r="J9" t="str">
            <v>LIGHT AT-LI</v>
          </cell>
          <cell r="K9" t="str">
            <v>DE LA COSTA</v>
          </cell>
          <cell r="L9">
            <v>87</v>
          </cell>
          <cell r="M9" t="str">
            <v>EMBOTELLADORA CENTRAL (87)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 t="str">
            <v>Q</v>
          </cell>
          <cell r="AQ9" t="str">
            <v>Q</v>
          </cell>
          <cell r="AR9" t="str">
            <v>Q</v>
          </cell>
          <cell r="AS9" t="str">
            <v>Q</v>
          </cell>
          <cell r="AT9" t="str">
            <v>Q</v>
          </cell>
          <cell r="AU9" t="str">
            <v>Q</v>
          </cell>
          <cell r="AV9">
            <v>15459.999995</v>
          </cell>
          <cell r="AW9">
            <v>15459.527819999999</v>
          </cell>
          <cell r="AX9">
            <v>16500</v>
          </cell>
          <cell r="AY9">
            <v>6.7270375506879088E-2</v>
          </cell>
          <cell r="AZ9">
            <v>6.3030303333333329E-2</v>
          </cell>
          <cell r="BC9">
            <v>-1</v>
          </cell>
          <cell r="BD9">
            <v>0</v>
          </cell>
          <cell r="BG9">
            <v>-1</v>
          </cell>
          <cell r="BH9">
            <v>0</v>
          </cell>
        </row>
        <row r="10">
          <cell r="B10" t="str">
            <v>28096</v>
          </cell>
          <cell r="C10" t="str">
            <v>7840235003833</v>
          </cell>
          <cell r="D10" t="str">
            <v>TONICA S/AZUCAR 269ml ORIGINAL DE LA COSTA</v>
          </cell>
          <cell r="E10">
            <v>6</v>
          </cell>
          <cell r="F10" t="str">
            <v>BEBIDAS</v>
          </cell>
          <cell r="G10" t="str">
            <v>BEBIDAS</v>
          </cell>
          <cell r="H10" t="str">
            <v>AGUAS</v>
          </cell>
          <cell r="I10" t="str">
            <v>AGUA TONICA</v>
          </cell>
          <cell r="J10" t="str">
            <v>LIGHT AT-LI</v>
          </cell>
          <cell r="K10" t="str">
            <v>DE LA COSTA</v>
          </cell>
          <cell r="L10">
            <v>87</v>
          </cell>
          <cell r="M10" t="str">
            <v>EMBOTELLADORA CENTRAL (87)</v>
          </cell>
          <cell r="N10">
            <v>246</v>
          </cell>
          <cell r="O10">
            <v>373</v>
          </cell>
          <cell r="P10">
            <v>138</v>
          </cell>
          <cell r="Q10">
            <v>226</v>
          </cell>
          <cell r="R10">
            <v>236</v>
          </cell>
          <cell r="S10">
            <v>297</v>
          </cell>
          <cell r="T10">
            <v>250</v>
          </cell>
          <cell r="U10">
            <v>236</v>
          </cell>
          <cell r="V10">
            <v>97</v>
          </cell>
          <cell r="W10">
            <v>132</v>
          </cell>
          <cell r="X10">
            <v>122</v>
          </cell>
          <cell r="Y10">
            <v>107</v>
          </cell>
          <cell r="Z10">
            <v>278</v>
          </cell>
          <cell r="AA10">
            <v>305</v>
          </cell>
          <cell r="AB10">
            <v>255</v>
          </cell>
          <cell r="AC10">
            <v>220</v>
          </cell>
          <cell r="AD10">
            <v>247</v>
          </cell>
          <cell r="AE10">
            <v>365</v>
          </cell>
          <cell r="AF10">
            <v>223</v>
          </cell>
          <cell r="AG10">
            <v>252</v>
          </cell>
          <cell r="AH10">
            <v>6</v>
          </cell>
          <cell r="AI10">
            <v>23</v>
          </cell>
          <cell r="AJ10">
            <v>137</v>
          </cell>
          <cell r="AK10">
            <v>313</v>
          </cell>
          <cell r="AL10">
            <v>110</v>
          </cell>
          <cell r="AM10">
            <v>280</v>
          </cell>
          <cell r="AN10">
            <v>174</v>
          </cell>
          <cell r="AO10">
            <v>143</v>
          </cell>
          <cell r="AP10">
            <v>18.185840707964605</v>
          </cell>
          <cell r="AQ10">
            <v>39.788135593220339</v>
          </cell>
          <cell r="AR10">
            <v>30.841121495327101</v>
          </cell>
          <cell r="AS10">
            <v>38.18181818181818</v>
          </cell>
          <cell r="AT10">
            <v>20.714285714285715</v>
          </cell>
          <cell r="AU10">
            <v>186.52173913043478</v>
          </cell>
          <cell r="AV10">
            <v>2576.5583799999999</v>
          </cell>
          <cell r="AW10">
            <v>2576.58797</v>
          </cell>
          <cell r="AX10">
            <v>2900</v>
          </cell>
          <cell r="AY10">
            <v>0.12553242438077428</v>
          </cell>
          <cell r="AZ10">
            <v>0.11153159310344829</v>
          </cell>
          <cell r="BA10">
            <v>2750</v>
          </cell>
          <cell r="BB10">
            <v>6</v>
          </cell>
          <cell r="BC10">
            <v>6.7315230016251393E-2</v>
          </cell>
          <cell r="BD10">
            <v>6.3069680000000017E-2</v>
          </cell>
          <cell r="BE10">
            <v>0</v>
          </cell>
          <cell r="BF10">
            <v>0</v>
          </cell>
          <cell r="BG10">
            <v>-1</v>
          </cell>
          <cell r="BH10">
            <v>0</v>
          </cell>
        </row>
        <row r="11">
          <cell r="B11" t="str">
            <v>4098</v>
          </cell>
          <cell r="C11" t="str">
            <v>7841112000730</v>
          </cell>
          <cell r="D11" t="str">
            <v>TONICA CERO 625ml AGUABES</v>
          </cell>
          <cell r="E11">
            <v>6</v>
          </cell>
          <cell r="F11" t="str">
            <v>BEBIDAS</v>
          </cell>
          <cell r="G11" t="str">
            <v>BEBIDAS</v>
          </cell>
          <cell r="H11" t="str">
            <v>AGUAS</v>
          </cell>
          <cell r="I11" t="str">
            <v>AGUA TONICA</v>
          </cell>
          <cell r="J11" t="str">
            <v>LIGHT AT-LI</v>
          </cell>
          <cell r="K11" t="str">
            <v>AGUA BES</v>
          </cell>
          <cell r="L11">
            <v>165</v>
          </cell>
          <cell r="M11" t="str">
            <v>BEBIDAS ENV. SALUDABLES (165)</v>
          </cell>
          <cell r="N11">
            <v>436</v>
          </cell>
          <cell r="O11">
            <v>346</v>
          </cell>
          <cell r="P11">
            <v>269</v>
          </cell>
          <cell r="Q11">
            <v>222</v>
          </cell>
          <cell r="R11">
            <v>177</v>
          </cell>
          <cell r="S11">
            <v>191</v>
          </cell>
          <cell r="T11">
            <v>122</v>
          </cell>
          <cell r="U11">
            <v>109</v>
          </cell>
          <cell r="V11">
            <v>84</v>
          </cell>
          <cell r="W11">
            <v>164</v>
          </cell>
          <cell r="X11">
            <v>101</v>
          </cell>
          <cell r="Y11">
            <v>100</v>
          </cell>
          <cell r="Z11">
            <v>47</v>
          </cell>
          <cell r="AA11">
            <v>54</v>
          </cell>
          <cell r="AB11">
            <v>43</v>
          </cell>
          <cell r="AC11">
            <v>53</v>
          </cell>
          <cell r="AD11">
            <v>41</v>
          </cell>
          <cell r="AE11">
            <v>63</v>
          </cell>
          <cell r="AF11">
            <v>89</v>
          </cell>
          <cell r="AG11">
            <v>89</v>
          </cell>
          <cell r="AH11">
            <v>15</v>
          </cell>
          <cell r="AI11">
            <v>17</v>
          </cell>
          <cell r="AJ11">
            <v>292</v>
          </cell>
          <cell r="AK11">
            <v>136</v>
          </cell>
          <cell r="AL11">
            <v>113</v>
          </cell>
          <cell r="AM11">
            <v>59</v>
          </cell>
          <cell r="AN11">
            <v>81</v>
          </cell>
          <cell r="AO11">
            <v>45</v>
          </cell>
          <cell r="AP11">
            <v>39.45945945945946</v>
          </cell>
          <cell r="AQ11">
            <v>37.431192660550458</v>
          </cell>
          <cell r="AR11">
            <v>33.9</v>
          </cell>
          <cell r="AS11">
            <v>33.39622641509434</v>
          </cell>
          <cell r="AT11">
            <v>27.303370786516854</v>
          </cell>
          <cell r="AU11">
            <v>79.411764705882348</v>
          </cell>
          <cell r="AV11">
            <v>1708.0000299999999</v>
          </cell>
          <cell r="AW11">
            <v>1707.9997000000001</v>
          </cell>
          <cell r="AX11">
            <v>2650</v>
          </cell>
          <cell r="AY11">
            <v>0.55152222099199855</v>
          </cell>
          <cell r="AZ11">
            <v>0.35547168679245283</v>
          </cell>
          <cell r="BA11">
            <v>2550</v>
          </cell>
          <cell r="BB11">
            <v>6</v>
          </cell>
          <cell r="BC11">
            <v>0.49297421265267793</v>
          </cell>
          <cell r="BD11">
            <v>0.33019606666666668</v>
          </cell>
          <cell r="BE11">
            <v>2450</v>
          </cell>
          <cell r="BF11">
            <v>12</v>
          </cell>
          <cell r="BG11">
            <v>0.4344262043133571</v>
          </cell>
          <cell r="BH11">
            <v>0.30285713061224495</v>
          </cell>
        </row>
        <row r="12">
          <cell r="B12" t="str">
            <v>4097</v>
          </cell>
          <cell r="C12" t="str">
            <v>7841112000747</v>
          </cell>
          <cell r="D12" t="str">
            <v>TONICA LIGHT 625ml AGUABES</v>
          </cell>
          <cell r="E12">
            <v>6</v>
          </cell>
          <cell r="F12" t="str">
            <v>BEBIDAS</v>
          </cell>
          <cell r="G12" t="str">
            <v>BEBIDAS</v>
          </cell>
          <cell r="H12" t="str">
            <v>AGUAS</v>
          </cell>
          <cell r="I12" t="str">
            <v>AGUA TONICA</v>
          </cell>
          <cell r="J12" t="str">
            <v>LIGHT AT-LI</v>
          </cell>
          <cell r="K12" t="str">
            <v>AGUA BES</v>
          </cell>
          <cell r="L12">
            <v>165</v>
          </cell>
          <cell r="M12" t="str">
            <v>BEBIDAS ENV. SALUDABLES (165)</v>
          </cell>
          <cell r="N12">
            <v>145</v>
          </cell>
          <cell r="O12">
            <v>234</v>
          </cell>
          <cell r="P12">
            <v>180</v>
          </cell>
          <cell r="Q12">
            <v>132</v>
          </cell>
          <cell r="R12">
            <v>111</v>
          </cell>
          <cell r="S12">
            <v>234</v>
          </cell>
          <cell r="T12">
            <v>152</v>
          </cell>
          <cell r="U12">
            <v>122</v>
          </cell>
          <cell r="V12">
            <v>25</v>
          </cell>
          <cell r="W12">
            <v>25</v>
          </cell>
          <cell r="X12">
            <v>20</v>
          </cell>
          <cell r="Y12">
            <v>15</v>
          </cell>
          <cell r="Z12">
            <v>26</v>
          </cell>
          <cell r="AA12">
            <v>24</v>
          </cell>
          <cell r="AB12">
            <v>8</v>
          </cell>
          <cell r="AC12">
            <v>16</v>
          </cell>
          <cell r="AD12">
            <v>24</v>
          </cell>
          <cell r="AE12">
            <v>55</v>
          </cell>
          <cell r="AF12">
            <v>65</v>
          </cell>
          <cell r="AG12">
            <v>69</v>
          </cell>
          <cell r="AH12">
            <v>0</v>
          </cell>
          <cell r="AI12">
            <v>1</v>
          </cell>
          <cell r="AJ12">
            <v>237</v>
          </cell>
          <cell r="AK12">
            <v>231</v>
          </cell>
          <cell r="AL12">
            <v>30</v>
          </cell>
          <cell r="AM12">
            <v>14</v>
          </cell>
          <cell r="AN12">
            <v>60</v>
          </cell>
          <cell r="AO12">
            <v>59</v>
          </cell>
          <cell r="AP12">
            <v>53.86363636363636</v>
          </cell>
          <cell r="AQ12">
            <v>56.803278688524593</v>
          </cell>
          <cell r="AR12">
            <v>60</v>
          </cell>
          <cell r="AS12">
            <v>26.25</v>
          </cell>
          <cell r="AT12">
            <v>26.086956521739129</v>
          </cell>
          <cell r="AU12">
            <v>1770</v>
          </cell>
          <cell r="AV12">
            <v>1708.0000299999999</v>
          </cell>
          <cell r="AW12">
            <v>1707.9994799999999</v>
          </cell>
          <cell r="AX12">
            <v>2650</v>
          </cell>
          <cell r="AY12">
            <v>0.55152222099199855</v>
          </cell>
          <cell r="AZ12">
            <v>0.35547168679245283</v>
          </cell>
          <cell r="BA12">
            <v>2550</v>
          </cell>
          <cell r="BB12">
            <v>6</v>
          </cell>
          <cell r="BC12">
            <v>0.49297421265267793</v>
          </cell>
          <cell r="BD12">
            <v>0.33019606666666668</v>
          </cell>
          <cell r="BE12">
            <v>2450</v>
          </cell>
          <cell r="BF12">
            <v>12</v>
          </cell>
          <cell r="BG12">
            <v>0.4344262043133571</v>
          </cell>
          <cell r="BH12">
            <v>0.30285713061224495</v>
          </cell>
        </row>
        <row r="13">
          <cell r="B13" t="str">
            <v>41599</v>
          </cell>
          <cell r="C13" t="str">
            <v>7801610310083</v>
          </cell>
          <cell r="D13" t="str">
            <v>TONICA S/AZUCAR 310ml SCHWEPPES</v>
          </cell>
          <cell r="E13">
            <v>6</v>
          </cell>
          <cell r="F13" t="str">
            <v>BEBIDAS</v>
          </cell>
          <cell r="G13" t="str">
            <v>BEBIDAS</v>
          </cell>
          <cell r="H13" t="str">
            <v>AGUAS</v>
          </cell>
          <cell r="I13" t="str">
            <v>AGUA TONICA</v>
          </cell>
          <cell r="J13" t="str">
            <v>LIGHT AT-LI</v>
          </cell>
          <cell r="K13" t="str">
            <v>SCHWEPPES</v>
          </cell>
          <cell r="L13">
            <v>139</v>
          </cell>
          <cell r="M13" t="str">
            <v>PARAGUAY REFRESCOS S.A.  (139)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2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36</v>
          </cell>
          <cell r="AK13">
            <v>24</v>
          </cell>
          <cell r="AL13">
            <v>36</v>
          </cell>
          <cell r="AM13">
            <v>60</v>
          </cell>
          <cell r="AN13">
            <v>24</v>
          </cell>
          <cell r="AO13">
            <v>0</v>
          </cell>
          <cell r="AP13" t="str">
            <v>SV</v>
          </cell>
          <cell r="AQ13" t="str">
            <v>SV</v>
          </cell>
          <cell r="AR13">
            <v>540</v>
          </cell>
          <cell r="AS13" t="str">
            <v>SV</v>
          </cell>
          <cell r="AT13" t="str">
            <v>SV</v>
          </cell>
          <cell r="AU13" t="str">
            <v>Q</v>
          </cell>
          <cell r="AV13">
            <v>4875</v>
          </cell>
          <cell r="AW13">
            <v>4820.7562699999999</v>
          </cell>
          <cell r="AX13">
            <v>5500</v>
          </cell>
          <cell r="AY13">
            <v>0.12820512820512819</v>
          </cell>
          <cell r="AZ13">
            <v>0.11363636363636363</v>
          </cell>
          <cell r="BC13">
            <v>-1</v>
          </cell>
          <cell r="BD13">
            <v>0</v>
          </cell>
          <cell r="BG13">
            <v>-1</v>
          </cell>
          <cell r="BH13">
            <v>0</v>
          </cell>
        </row>
        <row r="14">
          <cell r="B14" t="str">
            <v>36229</v>
          </cell>
          <cell r="C14" t="str">
            <v>7801610483602</v>
          </cell>
          <cell r="D14" t="str">
            <v>TONICA S/AZUCAR 350ml GINGER ALE SCHWEPPES</v>
          </cell>
          <cell r="E14">
            <v>6</v>
          </cell>
          <cell r="F14" t="str">
            <v>BEBIDAS</v>
          </cell>
          <cell r="G14" t="str">
            <v>BEBIDAS</v>
          </cell>
          <cell r="H14" t="str">
            <v>AGUAS</v>
          </cell>
          <cell r="I14" t="str">
            <v>AGUA TONICA</v>
          </cell>
          <cell r="J14" t="str">
            <v>LIGHT AT-LI</v>
          </cell>
          <cell r="K14" t="str">
            <v>SCHWEPPES</v>
          </cell>
          <cell r="L14">
            <v>139</v>
          </cell>
          <cell r="M14" t="str">
            <v>PARAGUAY REFRESCOS S.A.  (139)</v>
          </cell>
          <cell r="N14">
            <v>18</v>
          </cell>
          <cell r="O14">
            <v>56</v>
          </cell>
          <cell r="P14">
            <v>33</v>
          </cell>
          <cell r="Q14">
            <v>36</v>
          </cell>
          <cell r="R14">
            <v>6</v>
          </cell>
          <cell r="S14">
            <v>36</v>
          </cell>
          <cell r="T14">
            <v>11</v>
          </cell>
          <cell r="U14">
            <v>22</v>
          </cell>
          <cell r="V14">
            <v>58</v>
          </cell>
          <cell r="W14">
            <v>88</v>
          </cell>
          <cell r="X14">
            <v>64</v>
          </cell>
          <cell r="Y14">
            <v>56</v>
          </cell>
          <cell r="Z14">
            <v>60</v>
          </cell>
          <cell r="AA14">
            <v>44</v>
          </cell>
          <cell r="AB14">
            <v>49</v>
          </cell>
          <cell r="AC14">
            <v>39</v>
          </cell>
          <cell r="AD14">
            <v>49</v>
          </cell>
          <cell r="AE14">
            <v>63</v>
          </cell>
          <cell r="AF14">
            <v>55</v>
          </cell>
          <cell r="AG14">
            <v>43</v>
          </cell>
          <cell r="AH14">
            <v>0</v>
          </cell>
          <cell r="AI14">
            <v>1</v>
          </cell>
          <cell r="AJ14">
            <v>44</v>
          </cell>
          <cell r="AK14">
            <v>29</v>
          </cell>
          <cell r="AL14">
            <v>49</v>
          </cell>
          <cell r="AM14">
            <v>52</v>
          </cell>
          <cell r="AN14">
            <v>67</v>
          </cell>
          <cell r="AO14">
            <v>23</v>
          </cell>
          <cell r="AP14">
            <v>36.666666666666671</v>
          </cell>
          <cell r="AQ14">
            <v>39.545454545454547</v>
          </cell>
          <cell r="AR14">
            <v>26.25</v>
          </cell>
          <cell r="AS14">
            <v>40</v>
          </cell>
          <cell r="AT14">
            <v>46.744186046511629</v>
          </cell>
          <cell r="AU14">
            <v>690</v>
          </cell>
          <cell r="AV14">
            <v>4875</v>
          </cell>
          <cell r="AW14">
            <v>4821.3117700000003</v>
          </cell>
          <cell r="AX14">
            <v>5500</v>
          </cell>
          <cell r="AY14">
            <v>0.12820512820512819</v>
          </cell>
          <cell r="AZ14">
            <v>0.11363636363636363</v>
          </cell>
          <cell r="BA14">
            <v>5350</v>
          </cell>
          <cell r="BB14">
            <v>6</v>
          </cell>
          <cell r="BC14">
            <v>9.7435897435897534E-2</v>
          </cell>
          <cell r="BD14">
            <v>8.8785046728971959E-2</v>
          </cell>
          <cell r="BE14">
            <v>0</v>
          </cell>
          <cell r="BF14">
            <v>0</v>
          </cell>
          <cell r="BG14">
            <v>-1</v>
          </cell>
          <cell r="BH14">
            <v>0</v>
          </cell>
        </row>
        <row r="15">
          <cell r="B15" t="str">
            <v>36227</v>
          </cell>
          <cell r="C15" t="str">
            <v>7801610475218</v>
          </cell>
          <cell r="D15" t="str">
            <v>TONICA S/AZUCAR 350ml SCHWEPPES</v>
          </cell>
          <cell r="E15">
            <v>6</v>
          </cell>
          <cell r="F15" t="str">
            <v>BEBIDAS</v>
          </cell>
          <cell r="G15" t="str">
            <v>BEBIDAS</v>
          </cell>
          <cell r="H15" t="str">
            <v>AGUAS</v>
          </cell>
          <cell r="I15" t="str">
            <v>AGUA TONICA</v>
          </cell>
          <cell r="J15" t="str">
            <v>LIGHT AT-LI</v>
          </cell>
          <cell r="K15" t="str">
            <v>SCHWEPPES</v>
          </cell>
          <cell r="L15">
            <v>139</v>
          </cell>
          <cell r="M15" t="str">
            <v>PARAGUAY REFRESCOS S.A.  (139)</v>
          </cell>
          <cell r="N15">
            <v>10</v>
          </cell>
          <cell r="O15">
            <v>12</v>
          </cell>
          <cell r="P15">
            <v>0</v>
          </cell>
          <cell r="Q15">
            <v>0</v>
          </cell>
          <cell r="R15">
            <v>39</v>
          </cell>
          <cell r="S15">
            <v>47</v>
          </cell>
          <cell r="T15">
            <v>0</v>
          </cell>
          <cell r="U15">
            <v>0</v>
          </cell>
          <cell r="V15">
            <v>12</v>
          </cell>
          <cell r="W15">
            <v>16</v>
          </cell>
          <cell r="X15">
            <v>0</v>
          </cell>
          <cell r="Y15">
            <v>0</v>
          </cell>
          <cell r="Z15">
            <v>18</v>
          </cell>
          <cell r="AA15">
            <v>35</v>
          </cell>
          <cell r="AB15">
            <v>6</v>
          </cell>
          <cell r="AC15">
            <v>0</v>
          </cell>
          <cell r="AD15">
            <v>15</v>
          </cell>
          <cell r="AE15">
            <v>22</v>
          </cell>
          <cell r="AF15">
            <v>7</v>
          </cell>
          <cell r="AG15">
            <v>8</v>
          </cell>
          <cell r="AH15">
            <v>0</v>
          </cell>
          <cell r="AI15">
            <v>0</v>
          </cell>
          <cell r="AJ15">
            <v>29</v>
          </cell>
          <cell r="AK15">
            <v>16</v>
          </cell>
          <cell r="AL15">
            <v>0</v>
          </cell>
          <cell r="AM15">
            <v>6</v>
          </cell>
          <cell r="AN15">
            <v>0</v>
          </cell>
          <cell r="AO15">
            <v>0</v>
          </cell>
          <cell r="AP15" t="str">
            <v>SV</v>
          </cell>
          <cell r="AQ15" t="str">
            <v>SV</v>
          </cell>
          <cell r="AR15" t="str">
            <v>Q</v>
          </cell>
          <cell r="AS15" t="str">
            <v>SV</v>
          </cell>
          <cell r="AT15" t="str">
            <v>Q</v>
          </cell>
          <cell r="AU15" t="str">
            <v>Q</v>
          </cell>
          <cell r="AV15">
            <v>4875</v>
          </cell>
          <cell r="AW15">
            <v>4830.4020600000003</v>
          </cell>
          <cell r="AX15">
            <v>5500</v>
          </cell>
          <cell r="AY15">
            <v>0.12820512820512819</v>
          </cell>
          <cell r="AZ15">
            <v>0.11363636363636363</v>
          </cell>
          <cell r="BA15">
            <v>5350</v>
          </cell>
          <cell r="BB15">
            <v>6</v>
          </cell>
          <cell r="BC15">
            <v>9.7435897435897534E-2</v>
          </cell>
          <cell r="BD15">
            <v>8.8785046728971959E-2</v>
          </cell>
          <cell r="BE15">
            <v>0</v>
          </cell>
          <cell r="BF15">
            <v>0</v>
          </cell>
          <cell r="BG15">
            <v>-1</v>
          </cell>
          <cell r="BH15">
            <v>0</v>
          </cell>
        </row>
        <row r="16">
          <cell r="B16" t="str">
            <v>12583</v>
          </cell>
          <cell r="C16" t="str">
            <v>5029396739047</v>
          </cell>
          <cell r="D16" t="str">
            <v>TONICA LIGHT 200ml NATURALLY WATER FENTIMANS</v>
          </cell>
          <cell r="E16">
            <v>1</v>
          </cell>
          <cell r="F16" t="str">
            <v>BEBIDAS</v>
          </cell>
          <cell r="G16" t="str">
            <v>BEBIDAS</v>
          </cell>
          <cell r="H16" t="str">
            <v>AGUAS</v>
          </cell>
          <cell r="I16" t="str">
            <v>AGUA TONICA</v>
          </cell>
          <cell r="J16" t="str">
            <v>LIGHT AT-LI</v>
          </cell>
          <cell r="K16" t="str">
            <v>FENTIMANS</v>
          </cell>
          <cell r="L16">
            <v>1370</v>
          </cell>
          <cell r="M16" t="str">
            <v>JJ PREMIUN SPIRITS (1370)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10</v>
          </cell>
          <cell r="AN16">
            <v>0</v>
          </cell>
          <cell r="AO16">
            <v>0</v>
          </cell>
          <cell r="AP16" t="str">
            <v>Q</v>
          </cell>
          <cell r="AQ16" t="str">
            <v>Q</v>
          </cell>
          <cell r="AR16" t="str">
            <v>Q</v>
          </cell>
          <cell r="AS16" t="str">
            <v>SV</v>
          </cell>
          <cell r="AT16" t="str">
            <v>Q</v>
          </cell>
          <cell r="AU16" t="str">
            <v>Q</v>
          </cell>
          <cell r="AV16">
            <v>6750.0000040000004</v>
          </cell>
          <cell r="AW16">
            <v>6749.9996300000003</v>
          </cell>
          <cell r="AX16">
            <v>8900</v>
          </cell>
          <cell r="AY16">
            <v>0.3185185177371741</v>
          </cell>
          <cell r="AZ16">
            <v>0.24157303325842691</v>
          </cell>
          <cell r="BA16">
            <v>8450</v>
          </cell>
          <cell r="BB16">
            <v>3</v>
          </cell>
          <cell r="BC16">
            <v>0.25185185111001362</v>
          </cell>
          <cell r="BD16">
            <v>0.20118343147928988</v>
          </cell>
          <cell r="BE16">
            <v>0</v>
          </cell>
          <cell r="BF16">
            <v>0</v>
          </cell>
          <cell r="BG16">
            <v>-1</v>
          </cell>
          <cell r="BH16">
            <v>0</v>
          </cell>
        </row>
        <row r="17">
          <cell r="B17" t="str">
            <v>6248</v>
          </cell>
          <cell r="C17" t="str">
            <v>7840017207121</v>
          </cell>
          <cell r="D17" t="str">
            <v>TONICA 500ml SELTZ</v>
          </cell>
          <cell r="E17">
            <v>12</v>
          </cell>
          <cell r="F17" t="str">
            <v>BEBIDAS</v>
          </cell>
          <cell r="G17" t="str">
            <v>BEBIDAS</v>
          </cell>
          <cell r="H17" t="str">
            <v>AGUAS</v>
          </cell>
          <cell r="I17" t="str">
            <v>AGUA TONICA</v>
          </cell>
          <cell r="J17" t="str">
            <v>NORMAL AT-NO</v>
          </cell>
          <cell r="K17" t="str">
            <v>SELTZ</v>
          </cell>
          <cell r="L17">
            <v>509</v>
          </cell>
          <cell r="M17" t="str">
            <v>SELTZ S.A. (509)</v>
          </cell>
          <cell r="N17">
            <v>799</v>
          </cell>
          <cell r="O17">
            <v>797</v>
          </cell>
          <cell r="P17">
            <v>601</v>
          </cell>
          <cell r="Q17">
            <v>585</v>
          </cell>
          <cell r="R17">
            <v>1067</v>
          </cell>
          <cell r="S17">
            <v>1219</v>
          </cell>
          <cell r="T17">
            <v>934</v>
          </cell>
          <cell r="U17">
            <v>961</v>
          </cell>
          <cell r="V17">
            <v>261</v>
          </cell>
          <cell r="W17">
            <v>245</v>
          </cell>
          <cell r="X17">
            <v>222</v>
          </cell>
          <cell r="Y17">
            <v>206</v>
          </cell>
          <cell r="Z17">
            <v>335</v>
          </cell>
          <cell r="AA17">
            <v>291</v>
          </cell>
          <cell r="AB17">
            <v>230</v>
          </cell>
          <cell r="AC17">
            <v>222</v>
          </cell>
          <cell r="AD17">
            <v>344</v>
          </cell>
          <cell r="AE17">
            <v>644</v>
          </cell>
          <cell r="AF17">
            <v>255</v>
          </cell>
          <cell r="AG17">
            <v>221</v>
          </cell>
          <cell r="AH17">
            <v>0</v>
          </cell>
          <cell r="AI17">
            <v>40</v>
          </cell>
          <cell r="AJ17">
            <v>410</v>
          </cell>
          <cell r="AK17">
            <v>764</v>
          </cell>
          <cell r="AL17">
            <v>186</v>
          </cell>
          <cell r="AM17">
            <v>247</v>
          </cell>
          <cell r="AN17">
            <v>478</v>
          </cell>
          <cell r="AO17">
            <v>129</v>
          </cell>
          <cell r="AP17">
            <v>21.025641025641026</v>
          </cell>
          <cell r="AQ17">
            <v>23.850156087408948</v>
          </cell>
          <cell r="AR17">
            <v>27.087378640776699</v>
          </cell>
          <cell r="AS17">
            <v>33.378378378378379</v>
          </cell>
          <cell r="AT17">
            <v>64.886877828054295</v>
          </cell>
          <cell r="AU17">
            <v>96.75</v>
          </cell>
          <cell r="AV17">
            <v>1550</v>
          </cell>
          <cell r="AW17">
            <v>1549.9997699999999</v>
          </cell>
          <cell r="AX17">
            <v>2350</v>
          </cell>
          <cell r="AY17">
            <v>0.5161290322580645</v>
          </cell>
          <cell r="AZ17">
            <v>0.34042553191489361</v>
          </cell>
          <cell r="BA17">
            <v>2250</v>
          </cell>
          <cell r="BB17">
            <v>12</v>
          </cell>
          <cell r="BC17">
            <v>0.45161290322580649</v>
          </cell>
          <cell r="BD17">
            <v>0.31111111111111112</v>
          </cell>
          <cell r="BE17">
            <v>0</v>
          </cell>
          <cell r="BF17">
            <v>0</v>
          </cell>
          <cell r="BG17">
            <v>-1</v>
          </cell>
          <cell r="BH17">
            <v>0</v>
          </cell>
        </row>
        <row r="18">
          <cell r="B18" t="str">
            <v>31802</v>
          </cell>
          <cell r="C18" t="str">
            <v>7840235004212</v>
          </cell>
          <cell r="D18" t="str">
            <v>TONICA 2Lts DE LA COSTA</v>
          </cell>
          <cell r="E18">
            <v>4</v>
          </cell>
          <cell r="F18" t="str">
            <v>BEBIDAS</v>
          </cell>
          <cell r="G18" t="str">
            <v>BEBIDAS</v>
          </cell>
          <cell r="H18" t="str">
            <v>AGUAS</v>
          </cell>
          <cell r="I18" t="str">
            <v>AGUA TONICA</v>
          </cell>
          <cell r="J18" t="str">
            <v>NORMAL AT-NO</v>
          </cell>
          <cell r="K18" t="str">
            <v>DE LA COSTA</v>
          </cell>
          <cell r="L18">
            <v>87</v>
          </cell>
          <cell r="M18" t="str">
            <v>EMBOTELLADORA CENTRAL (87)</v>
          </cell>
          <cell r="N18">
            <v>173</v>
          </cell>
          <cell r="O18">
            <v>189</v>
          </cell>
          <cell r="P18">
            <v>171</v>
          </cell>
          <cell r="Q18">
            <v>171</v>
          </cell>
          <cell r="R18">
            <v>177</v>
          </cell>
          <cell r="S18">
            <v>173</v>
          </cell>
          <cell r="T18">
            <v>117</v>
          </cell>
          <cell r="U18">
            <v>171</v>
          </cell>
          <cell r="V18">
            <v>55</v>
          </cell>
          <cell r="W18">
            <v>59</v>
          </cell>
          <cell r="X18">
            <v>44</v>
          </cell>
          <cell r="Y18">
            <v>43</v>
          </cell>
          <cell r="Z18">
            <v>159</v>
          </cell>
          <cell r="AA18">
            <v>164</v>
          </cell>
          <cell r="AB18">
            <v>101</v>
          </cell>
          <cell r="AC18">
            <v>117</v>
          </cell>
          <cell r="AD18">
            <v>136</v>
          </cell>
          <cell r="AE18">
            <v>178</v>
          </cell>
          <cell r="AF18">
            <v>92</v>
          </cell>
          <cell r="AG18">
            <v>103</v>
          </cell>
          <cell r="AH18">
            <v>9</v>
          </cell>
          <cell r="AI18">
            <v>26</v>
          </cell>
          <cell r="AJ18">
            <v>184</v>
          </cell>
          <cell r="AK18">
            <v>120</v>
          </cell>
          <cell r="AL18">
            <v>53</v>
          </cell>
          <cell r="AM18">
            <v>175</v>
          </cell>
          <cell r="AN18">
            <v>105</v>
          </cell>
          <cell r="AO18">
            <v>67</v>
          </cell>
          <cell r="AP18">
            <v>32.280701754385966</v>
          </cell>
          <cell r="AQ18">
            <v>21.052631578947366</v>
          </cell>
          <cell r="AR18">
            <v>36.97674418604651</v>
          </cell>
          <cell r="AS18">
            <v>44.871794871794876</v>
          </cell>
          <cell r="AT18">
            <v>30.582524271844662</v>
          </cell>
          <cell r="AU18">
            <v>77.307692307692307</v>
          </cell>
          <cell r="AV18">
            <v>7360.0000099999997</v>
          </cell>
          <cell r="AW18">
            <v>7359.9997899999998</v>
          </cell>
          <cell r="AX18">
            <v>8450</v>
          </cell>
          <cell r="AY18">
            <v>0.14809782452704101</v>
          </cell>
          <cell r="AZ18">
            <v>0.12899408165680476</v>
          </cell>
          <cell r="BA18">
            <v>8250</v>
          </cell>
          <cell r="BB18">
            <v>4</v>
          </cell>
          <cell r="BC18">
            <v>0.12092391152048387</v>
          </cell>
          <cell r="BD18">
            <v>0.1078787866666667</v>
          </cell>
          <cell r="BE18">
            <v>7990</v>
          </cell>
          <cell r="BF18">
            <v>8</v>
          </cell>
          <cell r="BG18">
            <v>8.5597824611959528E-2</v>
          </cell>
          <cell r="BH18">
            <v>7.884855944931167E-2</v>
          </cell>
        </row>
        <row r="19">
          <cell r="B19" t="str">
            <v>24553</v>
          </cell>
          <cell r="C19" t="str">
            <v>7840235002461</v>
          </cell>
          <cell r="D19" t="str">
            <v>TONICA 500ml DE LA COSTA</v>
          </cell>
          <cell r="E19">
            <v>12</v>
          </cell>
          <cell r="F19" t="str">
            <v>BEBIDAS</v>
          </cell>
          <cell r="G19" t="str">
            <v>BEBIDAS</v>
          </cell>
          <cell r="H19" t="str">
            <v>AGUAS</v>
          </cell>
          <cell r="I19" t="str">
            <v>AGUA TONICA</v>
          </cell>
          <cell r="J19" t="str">
            <v>NORMAL AT-NO</v>
          </cell>
          <cell r="K19" t="str">
            <v>DE LA COSTA</v>
          </cell>
          <cell r="L19">
            <v>87</v>
          </cell>
          <cell r="M19" t="str">
            <v>EMBOTELLADORA CENTRAL (87)</v>
          </cell>
          <cell r="N19">
            <v>886</v>
          </cell>
          <cell r="O19">
            <v>1189</v>
          </cell>
          <cell r="P19">
            <v>1313</v>
          </cell>
          <cell r="Q19">
            <v>1166</v>
          </cell>
          <cell r="R19">
            <v>1147</v>
          </cell>
          <cell r="S19">
            <v>1271</v>
          </cell>
          <cell r="T19">
            <v>1027</v>
          </cell>
          <cell r="U19">
            <v>992</v>
          </cell>
          <cell r="V19">
            <v>444</v>
          </cell>
          <cell r="W19">
            <v>644</v>
          </cell>
          <cell r="X19">
            <v>392</v>
          </cell>
          <cell r="Y19">
            <v>366</v>
          </cell>
          <cell r="Z19">
            <v>461</v>
          </cell>
          <cell r="AA19">
            <v>436</v>
          </cell>
          <cell r="AB19">
            <v>299</v>
          </cell>
          <cell r="AC19">
            <v>266</v>
          </cell>
          <cell r="AD19">
            <v>732</v>
          </cell>
          <cell r="AE19">
            <v>812</v>
          </cell>
          <cell r="AF19">
            <v>841</v>
          </cell>
          <cell r="AG19">
            <v>569</v>
          </cell>
          <cell r="AH19">
            <v>48</v>
          </cell>
          <cell r="AI19">
            <v>117</v>
          </cell>
          <cell r="AJ19">
            <v>1204</v>
          </cell>
          <cell r="AK19">
            <v>1412</v>
          </cell>
          <cell r="AL19">
            <v>427</v>
          </cell>
          <cell r="AM19">
            <v>356</v>
          </cell>
          <cell r="AN19">
            <v>1186</v>
          </cell>
          <cell r="AO19">
            <v>158</v>
          </cell>
          <cell r="AP19">
            <v>30.977701543739279</v>
          </cell>
          <cell r="AQ19">
            <v>42.701612903225808</v>
          </cell>
          <cell r="AR19">
            <v>35</v>
          </cell>
          <cell r="AS19">
            <v>40.150375939849624</v>
          </cell>
          <cell r="AT19">
            <v>62.530755711775036</v>
          </cell>
          <cell r="AU19">
            <v>40.512820512820518</v>
          </cell>
          <cell r="AV19">
            <v>2500</v>
          </cell>
          <cell r="AW19">
            <v>2299.9998999999998</v>
          </cell>
          <cell r="AX19">
            <v>2850</v>
          </cell>
          <cell r="AY19">
            <v>0.1399999999999999</v>
          </cell>
          <cell r="AZ19">
            <v>0.12280701754385964</v>
          </cell>
          <cell r="BA19">
            <v>2750</v>
          </cell>
          <cell r="BB19">
            <v>6</v>
          </cell>
          <cell r="BC19">
            <v>0.10000000000000009</v>
          </cell>
          <cell r="BD19">
            <v>9.0909090909090912E-2</v>
          </cell>
          <cell r="BE19">
            <v>2690</v>
          </cell>
          <cell r="BF19">
            <v>12</v>
          </cell>
          <cell r="BG19">
            <v>7.6000000000000068E-2</v>
          </cell>
          <cell r="BH19">
            <v>7.0631970260223054E-2</v>
          </cell>
        </row>
        <row r="20">
          <cell r="B20" t="str">
            <v>4950</v>
          </cell>
          <cell r="C20" t="str">
            <v>7840028202467</v>
          </cell>
          <cell r="D20" t="str">
            <v>TONICA 2Lts PASO DE LOS TOROS</v>
          </cell>
          <cell r="E20">
            <v>4</v>
          </cell>
          <cell r="F20" t="str">
            <v>BEBIDAS</v>
          </cell>
          <cell r="G20" t="str">
            <v>BEBIDAS</v>
          </cell>
          <cell r="H20" t="str">
            <v>AGUAS</v>
          </cell>
          <cell r="I20" t="str">
            <v>AGUA TONICA</v>
          </cell>
          <cell r="J20" t="str">
            <v>NORMAL AT-NO</v>
          </cell>
          <cell r="K20" t="str">
            <v>PASO DE LOS TOROS</v>
          </cell>
          <cell r="L20">
            <v>50</v>
          </cell>
          <cell r="M20" t="str">
            <v>AV S.A. (50)</v>
          </cell>
          <cell r="N20">
            <v>42</v>
          </cell>
          <cell r="O20">
            <v>57</v>
          </cell>
          <cell r="P20">
            <v>27</v>
          </cell>
          <cell r="Q20">
            <v>41</v>
          </cell>
          <cell r="R20">
            <v>60</v>
          </cell>
          <cell r="S20">
            <v>56</v>
          </cell>
          <cell r="T20">
            <v>64</v>
          </cell>
          <cell r="U20">
            <v>69</v>
          </cell>
          <cell r="V20">
            <v>22</v>
          </cell>
          <cell r="W20">
            <v>25</v>
          </cell>
          <cell r="X20">
            <v>24</v>
          </cell>
          <cell r="Y20">
            <v>29</v>
          </cell>
          <cell r="Z20">
            <v>29</v>
          </cell>
          <cell r="AA20">
            <v>38</v>
          </cell>
          <cell r="AB20">
            <v>23</v>
          </cell>
          <cell r="AC20">
            <v>23</v>
          </cell>
          <cell r="AD20">
            <v>41</v>
          </cell>
          <cell r="AE20">
            <v>40</v>
          </cell>
          <cell r="AF20">
            <v>32</v>
          </cell>
          <cell r="AG20">
            <v>23</v>
          </cell>
          <cell r="AH20">
            <v>1</v>
          </cell>
          <cell r="AI20">
            <v>4</v>
          </cell>
          <cell r="AJ20">
            <v>40</v>
          </cell>
          <cell r="AK20">
            <v>19</v>
          </cell>
          <cell r="AL20">
            <v>48</v>
          </cell>
          <cell r="AM20">
            <v>30</v>
          </cell>
          <cell r="AN20">
            <v>65</v>
          </cell>
          <cell r="AO20">
            <v>14</v>
          </cell>
          <cell r="AP20">
            <v>29.268292682926827</v>
          </cell>
          <cell r="AQ20">
            <v>8.2608695652173907</v>
          </cell>
          <cell r="AR20">
            <v>49.655172413793103</v>
          </cell>
          <cell r="AS20">
            <v>39.130434782608695</v>
          </cell>
          <cell r="AT20">
            <v>84.782608695652172</v>
          </cell>
          <cell r="AU20">
            <v>105</v>
          </cell>
          <cell r="AV20">
            <v>8835</v>
          </cell>
          <cell r="AW20">
            <v>8633.2636500000008</v>
          </cell>
          <cell r="AX20">
            <v>10250</v>
          </cell>
          <cell r="AY20">
            <v>0.1601584606677986</v>
          </cell>
          <cell r="AZ20">
            <v>0.13804878048780489</v>
          </cell>
          <cell r="BA20">
            <v>9900</v>
          </cell>
          <cell r="BB20">
            <v>4</v>
          </cell>
          <cell r="BC20">
            <v>0.1205432937181663</v>
          </cell>
          <cell r="BD20">
            <v>0.10757575757575757</v>
          </cell>
          <cell r="BE20">
            <v>9650</v>
          </cell>
          <cell r="BF20">
            <v>8</v>
          </cell>
          <cell r="BG20">
            <v>9.2246745897000659E-2</v>
          </cell>
          <cell r="BH20">
            <v>8.4455958549222804E-2</v>
          </cell>
        </row>
        <row r="21">
          <cell r="B21" t="str">
            <v>4949</v>
          </cell>
          <cell r="C21" t="str">
            <v>7840028202450</v>
          </cell>
          <cell r="D21" t="str">
            <v>TONICA 500ml PASO DE LOS TOROS</v>
          </cell>
          <cell r="E21">
            <v>4</v>
          </cell>
          <cell r="F21" t="str">
            <v>BEBIDAS</v>
          </cell>
          <cell r="G21" t="str">
            <v>BEBIDAS</v>
          </cell>
          <cell r="H21" t="str">
            <v>AGUAS</v>
          </cell>
          <cell r="I21" t="str">
            <v>AGUA TONICA</v>
          </cell>
          <cell r="J21" t="str">
            <v>NORMAL AT-NO</v>
          </cell>
          <cell r="K21" t="str">
            <v>PASO DE LOS TOROS</v>
          </cell>
          <cell r="L21">
            <v>50</v>
          </cell>
          <cell r="M21" t="str">
            <v>AV S.A. (50)</v>
          </cell>
          <cell r="N21">
            <v>378</v>
          </cell>
          <cell r="O21">
            <v>40</v>
          </cell>
          <cell r="P21">
            <v>113</v>
          </cell>
          <cell r="Q21">
            <v>118</v>
          </cell>
          <cell r="R21">
            <v>145</v>
          </cell>
          <cell r="S21">
            <v>145</v>
          </cell>
          <cell r="T21">
            <v>107</v>
          </cell>
          <cell r="U21">
            <v>79</v>
          </cell>
          <cell r="V21">
            <v>44</v>
          </cell>
          <cell r="W21">
            <v>20</v>
          </cell>
          <cell r="X21">
            <v>24</v>
          </cell>
          <cell r="Y21">
            <v>32</v>
          </cell>
          <cell r="Z21">
            <v>45</v>
          </cell>
          <cell r="AA21">
            <v>73</v>
          </cell>
          <cell r="AB21">
            <v>16</v>
          </cell>
          <cell r="AC21">
            <v>27</v>
          </cell>
          <cell r="AD21">
            <v>11</v>
          </cell>
          <cell r="AE21">
            <v>10</v>
          </cell>
          <cell r="AF21">
            <v>25</v>
          </cell>
          <cell r="AG21">
            <v>37</v>
          </cell>
          <cell r="AH21">
            <v>0</v>
          </cell>
          <cell r="AI21">
            <v>4</v>
          </cell>
          <cell r="AJ21">
            <v>57</v>
          </cell>
          <cell r="AK21">
            <v>122</v>
          </cell>
          <cell r="AL21">
            <v>29</v>
          </cell>
          <cell r="AM21">
            <v>70</v>
          </cell>
          <cell r="AN21">
            <v>23</v>
          </cell>
          <cell r="AO21">
            <v>32</v>
          </cell>
          <cell r="AP21">
            <v>14.491525423728813</v>
          </cell>
          <cell r="AQ21">
            <v>46.329113924050631</v>
          </cell>
          <cell r="AR21">
            <v>27.1875</v>
          </cell>
          <cell r="AS21">
            <v>77.777777777777771</v>
          </cell>
          <cell r="AT21">
            <v>18.648648648648649</v>
          </cell>
          <cell r="AU21">
            <v>240</v>
          </cell>
          <cell r="AV21">
            <v>4188</v>
          </cell>
          <cell r="AW21">
            <v>4171.2047300000004</v>
          </cell>
          <cell r="AX21">
            <v>4900</v>
          </cell>
          <cell r="AY21">
            <v>0.17000955109837634</v>
          </cell>
          <cell r="AZ21">
            <v>0.14530612244897959</v>
          </cell>
          <cell r="BA21">
            <v>4750</v>
          </cell>
          <cell r="BB21">
            <v>6</v>
          </cell>
          <cell r="BC21">
            <v>0.13419293218720152</v>
          </cell>
          <cell r="BD21">
            <v>0.11831578947368421</v>
          </cell>
          <cell r="BE21">
            <v>4650</v>
          </cell>
          <cell r="BF21">
            <v>12</v>
          </cell>
          <cell r="BG21">
            <v>0.11031518624641823</v>
          </cell>
          <cell r="BH21">
            <v>9.9354838709677415E-2</v>
          </cell>
        </row>
        <row r="22">
          <cell r="B22" t="str">
            <v>12139</v>
          </cell>
          <cell r="C22" t="str">
            <v>7840058007582</v>
          </cell>
          <cell r="D22" t="str">
            <v>TONICA 2Lts SCHWEPPES</v>
          </cell>
          <cell r="E22">
            <v>4</v>
          </cell>
          <cell r="F22" t="str">
            <v>BEBIDAS</v>
          </cell>
          <cell r="G22" t="str">
            <v>BEBIDAS</v>
          </cell>
          <cell r="H22" t="str">
            <v>AGUAS</v>
          </cell>
          <cell r="I22" t="str">
            <v>AGUA TONICA</v>
          </cell>
          <cell r="J22" t="str">
            <v>NORMAL AT-NO</v>
          </cell>
          <cell r="K22" t="str">
            <v>SCHWEPPES</v>
          </cell>
          <cell r="L22">
            <v>139</v>
          </cell>
          <cell r="M22" t="str">
            <v>PARAGUAY REFRESCOS S.A.  (139)</v>
          </cell>
          <cell r="N22">
            <v>119</v>
          </cell>
          <cell r="O22">
            <v>47</v>
          </cell>
          <cell r="P22">
            <v>61</v>
          </cell>
          <cell r="Q22">
            <v>45</v>
          </cell>
          <cell r="R22">
            <v>106</v>
          </cell>
          <cell r="S22">
            <v>112</v>
          </cell>
          <cell r="T22">
            <v>82</v>
          </cell>
          <cell r="U22">
            <v>60</v>
          </cell>
          <cell r="V22">
            <v>53</v>
          </cell>
          <cell r="W22">
            <v>45</v>
          </cell>
          <cell r="X22">
            <v>31</v>
          </cell>
          <cell r="Y22">
            <v>23</v>
          </cell>
          <cell r="Z22">
            <v>32</v>
          </cell>
          <cell r="AA22">
            <v>31</v>
          </cell>
          <cell r="AB22">
            <v>11</v>
          </cell>
          <cell r="AC22">
            <v>8</v>
          </cell>
          <cell r="AD22">
            <v>74</v>
          </cell>
          <cell r="AE22">
            <v>60</v>
          </cell>
          <cell r="AF22">
            <v>2</v>
          </cell>
          <cell r="AG22">
            <v>0</v>
          </cell>
          <cell r="AH22">
            <v>4</v>
          </cell>
          <cell r="AI22">
            <v>8</v>
          </cell>
          <cell r="AJ22">
            <v>1</v>
          </cell>
          <cell r="AK22">
            <v>3</v>
          </cell>
          <cell r="AL22">
            <v>29</v>
          </cell>
          <cell r="AM22">
            <v>0</v>
          </cell>
          <cell r="AN22">
            <v>0</v>
          </cell>
          <cell r="AO22">
            <v>14</v>
          </cell>
          <cell r="AP22">
            <v>0.66666666666666674</v>
          </cell>
          <cell r="AQ22">
            <v>1.5</v>
          </cell>
          <cell r="AR22">
            <v>37.826086956521742</v>
          </cell>
          <cell r="AS22" t="str">
            <v>Q</v>
          </cell>
          <cell r="AT22" t="str">
            <v>Q</v>
          </cell>
          <cell r="AU22">
            <v>52.5</v>
          </cell>
          <cell r="AV22">
            <v>10125</v>
          </cell>
          <cell r="AW22">
            <v>10088.686519999999</v>
          </cell>
          <cell r="AX22">
            <v>11500</v>
          </cell>
          <cell r="AY22">
            <v>0.13580246913580241</v>
          </cell>
          <cell r="AZ22">
            <v>0.11956521739130435</v>
          </cell>
          <cell r="BA22">
            <v>11250</v>
          </cell>
          <cell r="BB22">
            <v>4</v>
          </cell>
          <cell r="BC22">
            <v>0.11111111111111116</v>
          </cell>
          <cell r="BD22">
            <v>0.1</v>
          </cell>
          <cell r="BE22">
            <v>0</v>
          </cell>
          <cell r="BF22">
            <v>0</v>
          </cell>
          <cell r="BG22">
            <v>-1</v>
          </cell>
          <cell r="BH22">
            <v>0</v>
          </cell>
        </row>
        <row r="23">
          <cell r="B23" t="str">
            <v>36228</v>
          </cell>
          <cell r="C23" t="str">
            <v>7801610483503</v>
          </cell>
          <cell r="D23" t="str">
            <v>TONICA 350ml GINGER ALE SCHWEPPES</v>
          </cell>
          <cell r="E23">
            <v>6</v>
          </cell>
          <cell r="F23" t="str">
            <v>BEBIDAS</v>
          </cell>
          <cell r="G23" t="str">
            <v>BEBIDAS</v>
          </cell>
          <cell r="H23" t="str">
            <v>AGUAS</v>
          </cell>
          <cell r="I23" t="str">
            <v>AGUA TONICA</v>
          </cell>
          <cell r="J23" t="str">
            <v>NORMAL AT-NO</v>
          </cell>
          <cell r="K23" t="str">
            <v>SCHWEPPES</v>
          </cell>
          <cell r="L23">
            <v>139</v>
          </cell>
          <cell r="M23" t="str">
            <v>PARAGUAY REFRESCOS S.A.  (139)</v>
          </cell>
          <cell r="N23">
            <v>17</v>
          </cell>
          <cell r="O23">
            <v>52</v>
          </cell>
          <cell r="P23">
            <v>31</v>
          </cell>
          <cell r="Q23">
            <v>29</v>
          </cell>
          <cell r="R23">
            <v>64</v>
          </cell>
          <cell r="S23">
            <v>37</v>
          </cell>
          <cell r="T23">
            <v>29</v>
          </cell>
          <cell r="U23">
            <v>14</v>
          </cell>
          <cell r="V23">
            <v>27</v>
          </cell>
          <cell r="W23">
            <v>22</v>
          </cell>
          <cell r="X23">
            <v>25</v>
          </cell>
          <cell r="Y23">
            <v>14</v>
          </cell>
          <cell r="Z23">
            <v>12</v>
          </cell>
          <cell r="AA23">
            <v>47</v>
          </cell>
          <cell r="AB23">
            <v>60</v>
          </cell>
          <cell r="AC23">
            <v>53</v>
          </cell>
          <cell r="AD23">
            <v>6</v>
          </cell>
          <cell r="AE23">
            <v>12</v>
          </cell>
          <cell r="AF23">
            <v>0</v>
          </cell>
          <cell r="AG23">
            <v>0</v>
          </cell>
          <cell r="AH23">
            <v>2</v>
          </cell>
          <cell r="AI23">
            <v>4</v>
          </cell>
          <cell r="AJ23">
            <v>44</v>
          </cell>
          <cell r="AK23">
            <v>35</v>
          </cell>
          <cell r="AL23">
            <v>45</v>
          </cell>
          <cell r="AM23">
            <v>63</v>
          </cell>
          <cell r="AN23">
            <v>20</v>
          </cell>
          <cell r="AO23">
            <v>20</v>
          </cell>
          <cell r="AP23">
            <v>45.517241379310342</v>
          </cell>
          <cell r="AQ23">
            <v>75</v>
          </cell>
          <cell r="AR23">
            <v>96.428571428571431</v>
          </cell>
          <cell r="AS23">
            <v>35.660377358490564</v>
          </cell>
          <cell r="AT23" t="str">
            <v>SV</v>
          </cell>
          <cell r="AU23">
            <v>150</v>
          </cell>
          <cell r="AV23">
            <v>4875</v>
          </cell>
          <cell r="AW23">
            <v>4811.9633100000001</v>
          </cell>
          <cell r="AX23">
            <v>5500</v>
          </cell>
          <cell r="AY23">
            <v>0.12820512820512819</v>
          </cell>
          <cell r="AZ23">
            <v>0.11363636363636363</v>
          </cell>
          <cell r="BA23">
            <v>5350</v>
          </cell>
          <cell r="BB23">
            <v>6</v>
          </cell>
          <cell r="BC23">
            <v>9.7435897435897534E-2</v>
          </cell>
          <cell r="BD23">
            <v>8.8785046728971959E-2</v>
          </cell>
          <cell r="BE23">
            <v>0</v>
          </cell>
          <cell r="BF23">
            <v>0</v>
          </cell>
          <cell r="BG23">
            <v>-1</v>
          </cell>
          <cell r="BH23">
            <v>0</v>
          </cell>
        </row>
        <row r="24">
          <cell r="B24" t="str">
            <v>36226</v>
          </cell>
          <cell r="C24" t="str">
            <v>7801610483527</v>
          </cell>
          <cell r="D24" t="str">
            <v>TONICA 350ml SCHWEPPES</v>
          </cell>
          <cell r="E24">
            <v>6</v>
          </cell>
          <cell r="F24" t="str">
            <v>BEBIDAS</v>
          </cell>
          <cell r="G24" t="str">
            <v>BEBIDAS</v>
          </cell>
          <cell r="H24" t="str">
            <v>AGUAS</v>
          </cell>
          <cell r="I24" t="str">
            <v>AGUA TONICA</v>
          </cell>
          <cell r="J24" t="str">
            <v>NORMAL AT-NO</v>
          </cell>
          <cell r="K24" t="str">
            <v>SCHWEPPES</v>
          </cell>
          <cell r="L24">
            <v>139</v>
          </cell>
          <cell r="M24" t="str">
            <v>PARAGUAY REFRESCOS S.A.  (139)</v>
          </cell>
          <cell r="N24">
            <v>0</v>
          </cell>
          <cell r="O24">
            <v>1</v>
          </cell>
          <cell r="P24">
            <v>8</v>
          </cell>
          <cell r="Q24">
            <v>10</v>
          </cell>
          <cell r="R24">
            <v>5</v>
          </cell>
          <cell r="S24">
            <v>2</v>
          </cell>
          <cell r="T24">
            <v>25</v>
          </cell>
          <cell r="U24">
            <v>16</v>
          </cell>
          <cell r="V24">
            <v>0</v>
          </cell>
          <cell r="W24">
            <v>0</v>
          </cell>
          <cell r="X24">
            <v>12</v>
          </cell>
          <cell r="Y24">
            <v>12</v>
          </cell>
          <cell r="Z24">
            <v>1</v>
          </cell>
          <cell r="AA24">
            <v>2</v>
          </cell>
          <cell r="AB24">
            <v>18</v>
          </cell>
          <cell r="AC24">
            <v>24</v>
          </cell>
          <cell r="AD24">
            <v>0</v>
          </cell>
          <cell r="AE24">
            <v>0</v>
          </cell>
          <cell r="AF24">
            <v>30</v>
          </cell>
          <cell r="AG24">
            <v>21</v>
          </cell>
          <cell r="AH24">
            <v>0</v>
          </cell>
          <cell r="AI24">
            <v>0</v>
          </cell>
          <cell r="AJ24">
            <v>33</v>
          </cell>
          <cell r="AK24">
            <v>4</v>
          </cell>
          <cell r="AL24">
            <v>21</v>
          </cell>
          <cell r="AM24">
            <v>9</v>
          </cell>
          <cell r="AN24">
            <v>3</v>
          </cell>
          <cell r="AO24">
            <v>0</v>
          </cell>
          <cell r="AP24">
            <v>99</v>
          </cell>
          <cell r="AQ24">
            <v>7.5</v>
          </cell>
          <cell r="AR24">
            <v>52.5</v>
          </cell>
          <cell r="AS24">
            <v>11.25</v>
          </cell>
          <cell r="AT24">
            <v>4.2857142857142856</v>
          </cell>
          <cell r="AU24" t="str">
            <v>Q</v>
          </cell>
          <cell r="AV24">
            <v>4875</v>
          </cell>
          <cell r="AW24">
            <v>4820.81567</v>
          </cell>
          <cell r="AX24">
            <v>5500</v>
          </cell>
          <cell r="AY24">
            <v>0.12820512820512819</v>
          </cell>
          <cell r="AZ24">
            <v>0.11363636363636363</v>
          </cell>
          <cell r="BA24">
            <v>5350</v>
          </cell>
          <cell r="BB24">
            <v>6</v>
          </cell>
          <cell r="BC24">
            <v>9.7435897435897534E-2</v>
          </cell>
          <cell r="BD24">
            <v>8.8785046728971959E-2</v>
          </cell>
          <cell r="BE24">
            <v>0</v>
          </cell>
          <cell r="BF24">
            <v>0</v>
          </cell>
          <cell r="BG24">
            <v>-1</v>
          </cell>
          <cell r="BH24">
            <v>0</v>
          </cell>
        </row>
        <row r="25">
          <cell r="B25" t="str">
            <v>8307</v>
          </cell>
          <cell r="C25" t="str">
            <v>7840058001443</v>
          </cell>
          <cell r="D25" t="str">
            <v>TONICA 500ml SCHWEPPES</v>
          </cell>
          <cell r="E25">
            <v>6</v>
          </cell>
          <cell r="F25" t="str">
            <v>BEBIDAS</v>
          </cell>
          <cell r="G25" t="str">
            <v>BEBIDAS</v>
          </cell>
          <cell r="H25" t="str">
            <v>AGUAS</v>
          </cell>
          <cell r="I25" t="str">
            <v>AGUA TONICA</v>
          </cell>
          <cell r="J25" t="str">
            <v>NORMAL AT-NO</v>
          </cell>
          <cell r="K25" t="str">
            <v>SCHWEPPES</v>
          </cell>
          <cell r="L25">
            <v>139</v>
          </cell>
          <cell r="M25" t="str">
            <v>PARAGUAY REFRESCOS S.A.  (139)</v>
          </cell>
          <cell r="N25">
            <v>616</v>
          </cell>
          <cell r="O25">
            <v>547</v>
          </cell>
          <cell r="P25">
            <v>483</v>
          </cell>
          <cell r="Q25">
            <v>490</v>
          </cell>
          <cell r="R25">
            <v>0</v>
          </cell>
          <cell r="S25">
            <v>60</v>
          </cell>
          <cell r="T25">
            <v>80</v>
          </cell>
          <cell r="U25">
            <v>66</v>
          </cell>
          <cell r="V25">
            <v>176</v>
          </cell>
          <cell r="W25">
            <v>229</v>
          </cell>
          <cell r="X25">
            <v>175</v>
          </cell>
          <cell r="Y25">
            <v>153</v>
          </cell>
          <cell r="Z25">
            <v>186</v>
          </cell>
          <cell r="AA25">
            <v>151</v>
          </cell>
          <cell r="AB25">
            <v>209</v>
          </cell>
          <cell r="AC25">
            <v>163</v>
          </cell>
          <cell r="AD25">
            <v>241</v>
          </cell>
          <cell r="AE25">
            <v>277</v>
          </cell>
          <cell r="AF25">
            <v>183</v>
          </cell>
          <cell r="AG25">
            <v>220</v>
          </cell>
          <cell r="AH25">
            <v>1</v>
          </cell>
          <cell r="AI25">
            <v>21</v>
          </cell>
          <cell r="AJ25">
            <v>558</v>
          </cell>
          <cell r="AK25">
            <v>159</v>
          </cell>
          <cell r="AL25">
            <v>124</v>
          </cell>
          <cell r="AM25">
            <v>78</v>
          </cell>
          <cell r="AN25">
            <v>215</v>
          </cell>
          <cell r="AO25">
            <v>407</v>
          </cell>
          <cell r="AP25">
            <v>34.163265306122454</v>
          </cell>
          <cell r="AQ25">
            <v>72.27272727272728</v>
          </cell>
          <cell r="AR25">
            <v>24.313725490196077</v>
          </cell>
          <cell r="AS25">
            <v>14.355828220858896</v>
          </cell>
          <cell r="AT25">
            <v>29.31818181818182</v>
          </cell>
          <cell r="AU25">
            <v>581.42857142857133</v>
          </cell>
          <cell r="AV25">
            <v>4321</v>
          </cell>
          <cell r="AW25">
            <v>4308.6137600000002</v>
          </cell>
          <cell r="AX25">
            <v>4900</v>
          </cell>
          <cell r="AY25">
            <v>0.13399676000925709</v>
          </cell>
          <cell r="AZ25">
            <v>0.11816326530612245</v>
          </cell>
          <cell r="BA25">
            <v>4800</v>
          </cell>
          <cell r="BB25">
            <v>6</v>
          </cell>
          <cell r="BC25">
            <v>0.11085396898866007</v>
          </cell>
          <cell r="BD25">
            <v>9.9791666666666667E-2</v>
          </cell>
          <cell r="BE25">
            <v>0</v>
          </cell>
          <cell r="BF25">
            <v>0</v>
          </cell>
          <cell r="BG25">
            <v>-1</v>
          </cell>
          <cell r="BH25">
            <v>0</v>
          </cell>
        </row>
        <row r="26">
          <cell r="B26" t="str">
            <v>28247</v>
          </cell>
          <cell r="C26" t="str">
            <v>7840235003864</v>
          </cell>
          <cell r="D26" t="str">
            <v>TONICA 269ml 6un GINGER ALE DE LA COSTA</v>
          </cell>
          <cell r="E26">
            <v>1</v>
          </cell>
          <cell r="F26" t="str">
            <v>BEBIDAS</v>
          </cell>
          <cell r="G26" t="str">
            <v>BEBIDAS</v>
          </cell>
          <cell r="H26" t="str">
            <v>AGUAS</v>
          </cell>
          <cell r="I26" t="str">
            <v>AGUA TONICA</v>
          </cell>
          <cell r="J26" t="str">
            <v>SELECTIVO AT-S</v>
          </cell>
          <cell r="K26" t="str">
            <v>DE LA COSTA</v>
          </cell>
          <cell r="L26">
            <v>87</v>
          </cell>
          <cell r="M26" t="str">
            <v>EMBOTELLADORA CENTRAL (87)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 t="str">
            <v>Q</v>
          </cell>
          <cell r="AQ26" t="str">
            <v>Q</v>
          </cell>
          <cell r="AR26" t="str">
            <v>Q</v>
          </cell>
          <cell r="AS26" t="str">
            <v>Q</v>
          </cell>
          <cell r="AT26" t="str">
            <v>Q</v>
          </cell>
          <cell r="AU26" t="str">
            <v>Q</v>
          </cell>
          <cell r="AV26">
            <v>15459.999995</v>
          </cell>
          <cell r="AW26">
            <v>15459.356879999999</v>
          </cell>
          <cell r="AX26">
            <v>16500</v>
          </cell>
          <cell r="AY26">
            <v>6.7270375506879088E-2</v>
          </cell>
          <cell r="AZ26">
            <v>6.3030303333333329E-2</v>
          </cell>
          <cell r="BC26">
            <v>-1</v>
          </cell>
          <cell r="BD26">
            <v>0</v>
          </cell>
          <cell r="BG26">
            <v>-1</v>
          </cell>
          <cell r="BH26">
            <v>0</v>
          </cell>
        </row>
        <row r="27">
          <cell r="B27" t="str">
            <v>28246</v>
          </cell>
          <cell r="C27" t="str">
            <v>7840235003840</v>
          </cell>
          <cell r="D27" t="str">
            <v>TONICA 269ml GINGER ALE DE LA COSTA</v>
          </cell>
          <cell r="E27">
            <v>6</v>
          </cell>
          <cell r="F27" t="str">
            <v>BEBIDAS</v>
          </cell>
          <cell r="G27" t="str">
            <v>BEBIDAS</v>
          </cell>
          <cell r="H27" t="str">
            <v>AGUAS</v>
          </cell>
          <cell r="I27" t="str">
            <v>AGUA TONICA</v>
          </cell>
          <cell r="J27" t="str">
            <v>SELECTIVO AT-S</v>
          </cell>
          <cell r="K27" t="str">
            <v>DE LA COSTA</v>
          </cell>
          <cell r="L27">
            <v>87</v>
          </cell>
          <cell r="M27" t="str">
            <v>EMBOTELLADORA CENTRAL (87)</v>
          </cell>
          <cell r="N27">
            <v>197</v>
          </cell>
          <cell r="O27">
            <v>298</v>
          </cell>
          <cell r="P27">
            <v>170</v>
          </cell>
          <cell r="Q27">
            <v>254</v>
          </cell>
          <cell r="R27">
            <v>71</v>
          </cell>
          <cell r="S27">
            <v>108</v>
          </cell>
          <cell r="T27">
            <v>134</v>
          </cell>
          <cell r="U27">
            <v>75</v>
          </cell>
          <cell r="V27">
            <v>116</v>
          </cell>
          <cell r="W27">
            <v>87</v>
          </cell>
          <cell r="X27">
            <v>99</v>
          </cell>
          <cell r="Y27">
            <v>80</v>
          </cell>
          <cell r="Z27">
            <v>233</v>
          </cell>
          <cell r="AA27">
            <v>192</v>
          </cell>
          <cell r="AB27">
            <v>161</v>
          </cell>
          <cell r="AC27">
            <v>194</v>
          </cell>
          <cell r="AD27">
            <v>197</v>
          </cell>
          <cell r="AE27">
            <v>211</v>
          </cell>
          <cell r="AF27">
            <v>109</v>
          </cell>
          <cell r="AG27">
            <v>139</v>
          </cell>
          <cell r="AH27">
            <v>18</v>
          </cell>
          <cell r="AI27">
            <v>24</v>
          </cell>
          <cell r="AJ27">
            <v>114</v>
          </cell>
          <cell r="AK27">
            <v>130</v>
          </cell>
          <cell r="AL27">
            <v>116</v>
          </cell>
          <cell r="AM27">
            <v>156</v>
          </cell>
          <cell r="AN27">
            <v>213</v>
          </cell>
          <cell r="AO27">
            <v>101</v>
          </cell>
          <cell r="AP27">
            <v>13.464566929133857</v>
          </cell>
          <cell r="AQ27">
            <v>52</v>
          </cell>
          <cell r="AR27">
            <v>43.5</v>
          </cell>
          <cell r="AS27">
            <v>24.123711340206185</v>
          </cell>
          <cell r="AT27">
            <v>45.971223021582738</v>
          </cell>
          <cell r="AU27">
            <v>126.24999999999999</v>
          </cell>
          <cell r="AV27">
            <v>2576.5583799999999</v>
          </cell>
          <cell r="AW27">
            <v>2576.5594799999999</v>
          </cell>
          <cell r="AX27">
            <v>2900</v>
          </cell>
          <cell r="AY27">
            <v>0.12553242438077428</v>
          </cell>
          <cell r="AZ27">
            <v>0.11153159310344829</v>
          </cell>
          <cell r="BA27">
            <v>2750</v>
          </cell>
          <cell r="BB27">
            <v>6</v>
          </cell>
          <cell r="BC27">
            <v>6.7315230016251393E-2</v>
          </cell>
          <cell r="BD27">
            <v>6.3069680000000017E-2</v>
          </cell>
          <cell r="BE27">
            <v>0</v>
          </cell>
          <cell r="BF27">
            <v>0</v>
          </cell>
          <cell r="BG27">
            <v>-1</v>
          </cell>
          <cell r="BH27">
            <v>0</v>
          </cell>
        </row>
        <row r="28">
          <cell r="B28" t="str">
            <v>33549</v>
          </cell>
          <cell r="C28" t="str">
            <v>8002270606632</v>
          </cell>
          <cell r="D28" t="str">
            <v>TONICA 200ml S.PELLEGRINO</v>
          </cell>
          <cell r="E28">
            <v>24</v>
          </cell>
          <cell r="F28" t="str">
            <v>BEBIDAS</v>
          </cell>
          <cell r="G28" t="str">
            <v>BEBIDAS</v>
          </cell>
          <cell r="H28" t="str">
            <v>AGUAS</v>
          </cell>
          <cell r="I28" t="str">
            <v>AGUA TONICA</v>
          </cell>
          <cell r="J28" t="str">
            <v>SELECTIVO AT-S</v>
          </cell>
          <cell r="K28" t="str">
            <v>S. PELLEGRINO</v>
          </cell>
          <cell r="L28">
            <v>161</v>
          </cell>
          <cell r="M28" t="str">
            <v>WINES AND SPIRITS S.A. (161)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 t="str">
            <v>Q</v>
          </cell>
          <cell r="AQ28" t="str">
            <v>Q</v>
          </cell>
          <cell r="AR28" t="str">
            <v>Q</v>
          </cell>
          <cell r="AS28" t="str">
            <v>Q</v>
          </cell>
          <cell r="AT28" t="str">
            <v>Q</v>
          </cell>
          <cell r="AU28" t="str">
            <v>Q</v>
          </cell>
          <cell r="AV28">
            <v>11400.000040000001</v>
          </cell>
          <cell r="AW28">
            <v>10505.882089999999</v>
          </cell>
          <cell r="AX28">
            <v>13500</v>
          </cell>
          <cell r="AY28">
            <v>0.18421052216066469</v>
          </cell>
          <cell r="AZ28">
            <v>0.15555555259259254</v>
          </cell>
          <cell r="BA28">
            <v>13250</v>
          </cell>
          <cell r="BB28">
            <v>3</v>
          </cell>
          <cell r="BC28">
            <v>0.1622806976762079</v>
          </cell>
          <cell r="BD28">
            <v>0.13962263849056597</v>
          </cell>
          <cell r="BE28">
            <v>12900</v>
          </cell>
          <cell r="BF28">
            <v>6</v>
          </cell>
          <cell r="BG28">
            <v>0.13157894339796861</v>
          </cell>
          <cell r="BH28">
            <v>0.1162790666666666</v>
          </cell>
        </row>
        <row r="29">
          <cell r="B29" t="str">
            <v>33550</v>
          </cell>
          <cell r="C29" t="str">
            <v>8002270916588</v>
          </cell>
          <cell r="D29" t="str">
            <v>TONICA 330ml S.PELLEGRINO</v>
          </cell>
          <cell r="E29">
            <v>24</v>
          </cell>
          <cell r="F29" t="str">
            <v>BEBIDAS</v>
          </cell>
          <cell r="G29" t="str">
            <v>BEBIDAS</v>
          </cell>
          <cell r="H29" t="str">
            <v>AGUAS</v>
          </cell>
          <cell r="I29" t="str">
            <v>AGUA TONICA</v>
          </cell>
          <cell r="J29" t="str">
            <v>SELECTIVO AT-S</v>
          </cell>
          <cell r="K29" t="str">
            <v>S. PELLEGRINO</v>
          </cell>
          <cell r="L29">
            <v>161</v>
          </cell>
          <cell r="M29" t="str">
            <v>WINES AND SPIRITS S.A. (161)</v>
          </cell>
          <cell r="N29">
            <v>2</v>
          </cell>
          <cell r="O29">
            <v>2</v>
          </cell>
          <cell r="P29">
            <v>3</v>
          </cell>
          <cell r="Q29">
            <v>5</v>
          </cell>
          <cell r="R29">
            <v>9</v>
          </cell>
          <cell r="S29">
            <v>1</v>
          </cell>
          <cell r="T29">
            <v>4</v>
          </cell>
          <cell r="U29">
            <v>11</v>
          </cell>
          <cell r="V29">
            <v>1</v>
          </cell>
          <cell r="W29">
            <v>1</v>
          </cell>
          <cell r="X29">
            <v>6</v>
          </cell>
          <cell r="Y29">
            <v>6</v>
          </cell>
          <cell r="Z29">
            <v>0</v>
          </cell>
          <cell r="AA29">
            <v>1</v>
          </cell>
          <cell r="AB29">
            <v>2</v>
          </cell>
          <cell r="AC29">
            <v>0</v>
          </cell>
          <cell r="AD29">
            <v>2</v>
          </cell>
          <cell r="AE29">
            <v>4</v>
          </cell>
          <cell r="AF29">
            <v>3</v>
          </cell>
          <cell r="AG29">
            <v>2</v>
          </cell>
          <cell r="AH29">
            <v>2</v>
          </cell>
          <cell r="AI29">
            <v>2</v>
          </cell>
          <cell r="AJ29">
            <v>18</v>
          </cell>
          <cell r="AK29">
            <v>23</v>
          </cell>
          <cell r="AL29">
            <v>15</v>
          </cell>
          <cell r="AM29">
            <v>15</v>
          </cell>
          <cell r="AN29">
            <v>15</v>
          </cell>
          <cell r="AO29">
            <v>22</v>
          </cell>
          <cell r="AP29">
            <v>108</v>
          </cell>
          <cell r="AQ29">
            <v>62.727272727272727</v>
          </cell>
          <cell r="AR29">
            <v>75</v>
          </cell>
          <cell r="AS29" t="str">
            <v>SV</v>
          </cell>
          <cell r="AT29">
            <v>225</v>
          </cell>
          <cell r="AU29">
            <v>330</v>
          </cell>
          <cell r="AV29">
            <v>9500</v>
          </cell>
          <cell r="AW29">
            <v>9404.0181400000001</v>
          </cell>
          <cell r="AX29">
            <v>11500</v>
          </cell>
          <cell r="AY29">
            <v>0.21052631578947367</v>
          </cell>
          <cell r="AZ29">
            <v>0.17391304347826086</v>
          </cell>
          <cell r="BA29">
            <v>11250</v>
          </cell>
          <cell r="BB29">
            <v>6</v>
          </cell>
          <cell r="BC29">
            <v>0.18421052631578938</v>
          </cell>
          <cell r="BD29">
            <v>0.15555555555555556</v>
          </cell>
          <cell r="BE29">
            <v>10900</v>
          </cell>
          <cell r="BF29">
            <v>12</v>
          </cell>
          <cell r="BG29">
            <v>0.14736842105263159</v>
          </cell>
          <cell r="BH29">
            <v>0.12844036697247707</v>
          </cell>
        </row>
        <row r="30">
          <cell r="B30" t="str">
            <v>33547</v>
          </cell>
          <cell r="C30" t="str">
            <v>8002270186677</v>
          </cell>
          <cell r="D30" t="str">
            <v>TONICA CITRUS 200ml S.PELLEGRINO</v>
          </cell>
          <cell r="E30">
            <v>24</v>
          </cell>
          <cell r="F30" t="str">
            <v>BEBIDAS</v>
          </cell>
          <cell r="G30" t="str">
            <v>BEBIDAS</v>
          </cell>
          <cell r="H30" t="str">
            <v>AGUAS</v>
          </cell>
          <cell r="I30" t="str">
            <v>AGUA TONICA</v>
          </cell>
          <cell r="J30" t="str">
            <v>SELECTIVO AT-S</v>
          </cell>
          <cell r="K30" t="str">
            <v>S. PELLEGRINO</v>
          </cell>
          <cell r="L30">
            <v>161</v>
          </cell>
          <cell r="M30" t="str">
            <v>WINES AND SPIRITS S.A. (161)</v>
          </cell>
          <cell r="N30">
            <v>8</v>
          </cell>
          <cell r="O30">
            <v>12</v>
          </cell>
          <cell r="P30">
            <v>4</v>
          </cell>
          <cell r="Q30">
            <v>8</v>
          </cell>
          <cell r="R30">
            <v>8</v>
          </cell>
          <cell r="S30">
            <v>0</v>
          </cell>
          <cell r="T30">
            <v>1</v>
          </cell>
          <cell r="U30">
            <v>11</v>
          </cell>
          <cell r="V30">
            <v>0</v>
          </cell>
          <cell r="W30">
            <v>1</v>
          </cell>
          <cell r="X30">
            <v>9</v>
          </cell>
          <cell r="Y30">
            <v>0</v>
          </cell>
          <cell r="Z30">
            <v>20</v>
          </cell>
          <cell r="AA30">
            <v>29</v>
          </cell>
          <cell r="AB30">
            <v>3</v>
          </cell>
          <cell r="AC30">
            <v>0</v>
          </cell>
          <cell r="AD30">
            <v>2</v>
          </cell>
          <cell r="AE30">
            <v>1</v>
          </cell>
          <cell r="AF30">
            <v>5</v>
          </cell>
          <cell r="AG30">
            <v>1</v>
          </cell>
          <cell r="AH30">
            <v>0</v>
          </cell>
          <cell r="AI30">
            <v>0</v>
          </cell>
          <cell r="AJ30">
            <v>19</v>
          </cell>
          <cell r="AK30">
            <v>12</v>
          </cell>
          <cell r="AL30">
            <v>14</v>
          </cell>
          <cell r="AM30">
            <v>0</v>
          </cell>
          <cell r="AN30">
            <v>8</v>
          </cell>
          <cell r="AO30">
            <v>24</v>
          </cell>
          <cell r="AP30">
            <v>71.25</v>
          </cell>
          <cell r="AQ30">
            <v>32.727272727272727</v>
          </cell>
          <cell r="AR30" t="str">
            <v>SV</v>
          </cell>
          <cell r="AS30" t="str">
            <v>Q</v>
          </cell>
          <cell r="AT30">
            <v>240</v>
          </cell>
          <cell r="AU30" t="str">
            <v>SV</v>
          </cell>
          <cell r="AV30">
            <v>11563.000019999999</v>
          </cell>
          <cell r="AW30">
            <v>10992.528029999999</v>
          </cell>
          <cell r="AX30">
            <v>13500</v>
          </cell>
          <cell r="AY30">
            <v>0.16751707832306995</v>
          </cell>
          <cell r="AZ30">
            <v>0.14348148000000005</v>
          </cell>
          <cell r="BA30">
            <v>12900</v>
          </cell>
          <cell r="BB30">
            <v>3</v>
          </cell>
          <cell r="BC30">
            <v>0.11562743039760037</v>
          </cell>
          <cell r="BD30">
            <v>0.10364340930232561</v>
          </cell>
          <cell r="BE30">
            <v>12500</v>
          </cell>
          <cell r="BF30">
            <v>6</v>
          </cell>
          <cell r="BG30">
            <v>8.1034331780620361E-2</v>
          </cell>
          <cell r="BH30">
            <v>7.4959998400000047E-2</v>
          </cell>
        </row>
        <row r="31">
          <cell r="B31" t="str">
            <v>33548</v>
          </cell>
          <cell r="C31" t="str">
            <v>8002270466663</v>
          </cell>
          <cell r="D31" t="str">
            <v>TONICA GINGER 200ml S.PELLEGRINO</v>
          </cell>
          <cell r="E31">
            <v>24</v>
          </cell>
          <cell r="F31" t="str">
            <v>BEBIDAS</v>
          </cell>
          <cell r="G31" t="str">
            <v>BEBIDAS</v>
          </cell>
          <cell r="H31" t="str">
            <v>AGUAS</v>
          </cell>
          <cell r="I31" t="str">
            <v>AGUA TONICA</v>
          </cell>
          <cell r="J31" t="str">
            <v>SELECTIVO AT-S</v>
          </cell>
          <cell r="K31" t="str">
            <v>S. PELLEGRINO</v>
          </cell>
          <cell r="L31">
            <v>161</v>
          </cell>
          <cell r="M31" t="str">
            <v>WINES AND SPIRITS S.A. (161)</v>
          </cell>
          <cell r="N31">
            <v>4</v>
          </cell>
          <cell r="O31">
            <v>16</v>
          </cell>
          <cell r="P31">
            <v>16</v>
          </cell>
          <cell r="Q31">
            <v>12</v>
          </cell>
          <cell r="R31">
            <v>10</v>
          </cell>
          <cell r="S31">
            <v>2</v>
          </cell>
          <cell r="T31">
            <v>0</v>
          </cell>
          <cell r="U31">
            <v>8</v>
          </cell>
          <cell r="V31">
            <v>32</v>
          </cell>
          <cell r="W31">
            <v>17</v>
          </cell>
          <cell r="X31">
            <v>24</v>
          </cell>
          <cell r="Y31">
            <v>26</v>
          </cell>
          <cell r="Z31">
            <v>23</v>
          </cell>
          <cell r="AA31">
            <v>24</v>
          </cell>
          <cell r="AB31">
            <v>0</v>
          </cell>
          <cell r="AC31">
            <v>0</v>
          </cell>
          <cell r="AD31">
            <v>1</v>
          </cell>
          <cell r="AE31">
            <v>2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30</v>
          </cell>
          <cell r="AK31">
            <v>0</v>
          </cell>
          <cell r="AL31">
            <v>23</v>
          </cell>
          <cell r="AM31">
            <v>1</v>
          </cell>
          <cell r="AN31">
            <v>25</v>
          </cell>
          <cell r="AO31">
            <v>24</v>
          </cell>
          <cell r="AP31">
            <v>75</v>
          </cell>
          <cell r="AQ31" t="str">
            <v>Q</v>
          </cell>
          <cell r="AR31">
            <v>26.538461538461537</v>
          </cell>
          <cell r="AS31" t="str">
            <v>SV</v>
          </cell>
          <cell r="AT31" t="str">
            <v>SV</v>
          </cell>
          <cell r="AU31" t="str">
            <v>SV</v>
          </cell>
          <cell r="AV31">
            <v>11563.000019999999</v>
          </cell>
          <cell r="AW31">
            <v>11379.871800000001</v>
          </cell>
          <cell r="AX31">
            <v>13500</v>
          </cell>
          <cell r="AY31">
            <v>0.16751707832306995</v>
          </cell>
          <cell r="AZ31">
            <v>0.14348148000000005</v>
          </cell>
          <cell r="BA31">
            <v>12900</v>
          </cell>
          <cell r="BB31">
            <v>3</v>
          </cell>
          <cell r="BC31">
            <v>0.11562743039760037</v>
          </cell>
          <cell r="BD31">
            <v>0.10364340930232561</v>
          </cell>
          <cell r="BE31">
            <v>12500</v>
          </cell>
          <cell r="BF31">
            <v>6</v>
          </cell>
          <cell r="BG31">
            <v>8.1034331780620361E-2</v>
          </cell>
          <cell r="BH31">
            <v>7.4959998400000047E-2</v>
          </cell>
        </row>
        <row r="32">
          <cell r="B32" t="str">
            <v>12581</v>
          </cell>
          <cell r="C32" t="str">
            <v>5029396000918</v>
          </cell>
          <cell r="D32" t="str">
            <v>TONICA CONNOISSEURS WATER 200ml FENTIMANS</v>
          </cell>
          <cell r="E32">
            <v>24</v>
          </cell>
          <cell r="F32" t="str">
            <v>BEBIDAS</v>
          </cell>
          <cell r="G32" t="str">
            <v>BEBIDAS</v>
          </cell>
          <cell r="H32" t="str">
            <v>AGUAS</v>
          </cell>
          <cell r="I32" t="str">
            <v>AGUA TONICA</v>
          </cell>
          <cell r="J32" t="str">
            <v>SELECTIVO AT-S</v>
          </cell>
          <cell r="K32" t="str">
            <v>FENTIMANS</v>
          </cell>
          <cell r="L32">
            <v>1370</v>
          </cell>
          <cell r="M32" t="str">
            <v>JJ PREMIUN SPIRITS (1370)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19</v>
          </cell>
          <cell r="AM32">
            <v>20</v>
          </cell>
          <cell r="AN32">
            <v>0</v>
          </cell>
          <cell r="AO32">
            <v>0</v>
          </cell>
          <cell r="AP32" t="str">
            <v>Q</v>
          </cell>
          <cell r="AQ32" t="str">
            <v>Q</v>
          </cell>
          <cell r="AR32" t="str">
            <v>SV</v>
          </cell>
          <cell r="AS32" t="str">
            <v>SV</v>
          </cell>
          <cell r="AT32" t="str">
            <v>Q</v>
          </cell>
          <cell r="AU32" t="str">
            <v>Q</v>
          </cell>
          <cell r="AV32">
            <v>6750.0000040000004</v>
          </cell>
          <cell r="AW32">
            <v>6749.9997400000002</v>
          </cell>
          <cell r="AX32">
            <v>8900</v>
          </cell>
          <cell r="AY32">
            <v>0.3185185177371741</v>
          </cell>
          <cell r="AZ32">
            <v>0.24157303325842691</v>
          </cell>
          <cell r="BA32">
            <v>8450</v>
          </cell>
          <cell r="BB32">
            <v>3</v>
          </cell>
          <cell r="BC32">
            <v>0.25185185111001362</v>
          </cell>
          <cell r="BD32">
            <v>0.20118343147928988</v>
          </cell>
          <cell r="BE32">
            <v>0</v>
          </cell>
          <cell r="BF32">
            <v>0</v>
          </cell>
          <cell r="BG32">
            <v>-1</v>
          </cell>
          <cell r="BH32">
            <v>0</v>
          </cell>
        </row>
        <row r="33">
          <cell r="B33" t="str">
            <v>12582</v>
          </cell>
          <cell r="C33" t="str">
            <v>5029396739030</v>
          </cell>
          <cell r="D33" t="str">
            <v>TONICA PREMIUM INDIAN WATER 200ml FENTIMANS</v>
          </cell>
          <cell r="E33">
            <v>1</v>
          </cell>
          <cell r="F33" t="str">
            <v>BEBIDAS</v>
          </cell>
          <cell r="G33" t="str">
            <v>BEBIDAS</v>
          </cell>
          <cell r="H33" t="str">
            <v>AGUAS</v>
          </cell>
          <cell r="I33" t="str">
            <v>AGUA TONICA</v>
          </cell>
          <cell r="J33" t="str">
            <v>SELECTIVO AT-S</v>
          </cell>
          <cell r="K33" t="str">
            <v>FENTIMANS</v>
          </cell>
          <cell r="L33">
            <v>1370</v>
          </cell>
          <cell r="M33" t="str">
            <v>JJ PREMIUN SPIRITS (1370)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6</v>
          </cell>
          <cell r="AM33">
            <v>0</v>
          </cell>
          <cell r="AN33">
            <v>0</v>
          </cell>
          <cell r="AO33">
            <v>0</v>
          </cell>
          <cell r="AP33" t="str">
            <v>Q</v>
          </cell>
          <cell r="AQ33" t="str">
            <v>Q</v>
          </cell>
          <cell r="AR33" t="str">
            <v>SV</v>
          </cell>
          <cell r="AS33" t="str">
            <v>Q</v>
          </cell>
          <cell r="AT33" t="str">
            <v>Q</v>
          </cell>
          <cell r="AU33" t="str">
            <v>Q</v>
          </cell>
          <cell r="AV33">
            <v>6750.0000040000004</v>
          </cell>
          <cell r="AW33">
            <v>6749.9998500000002</v>
          </cell>
          <cell r="AX33">
            <v>8900</v>
          </cell>
          <cell r="AY33">
            <v>0.3185185177371741</v>
          </cell>
          <cell r="AZ33">
            <v>0.24157303325842691</v>
          </cell>
          <cell r="BA33">
            <v>8450</v>
          </cell>
          <cell r="BB33">
            <v>3</v>
          </cell>
          <cell r="BC33">
            <v>0.25185185111001362</v>
          </cell>
          <cell r="BD33">
            <v>0.20118343147928988</v>
          </cell>
          <cell r="BE33">
            <v>0</v>
          </cell>
          <cell r="BF33">
            <v>0</v>
          </cell>
          <cell r="BG33">
            <v>-1</v>
          </cell>
          <cell r="BH33">
            <v>0</v>
          </cell>
        </row>
        <row r="34">
          <cell r="B34" t="str">
            <v>10576</v>
          </cell>
          <cell r="C34" t="str">
            <v>7840017010431</v>
          </cell>
          <cell r="D34" t="str">
            <v>AGUA SABORIZADA LIMON 500ml SELTZ</v>
          </cell>
          <cell r="E34">
            <v>12</v>
          </cell>
          <cell r="F34" t="str">
            <v>BEBIDAS</v>
          </cell>
          <cell r="G34" t="str">
            <v>BEBIDAS</v>
          </cell>
          <cell r="H34" t="str">
            <v>AGUAS</v>
          </cell>
          <cell r="I34" t="str">
            <v>AGUA SABORIZADA</v>
          </cell>
          <cell r="J34" t="str">
            <v>SABORIZADAS -AS</v>
          </cell>
          <cell r="K34" t="str">
            <v>SELTZ</v>
          </cell>
          <cell r="L34">
            <v>509</v>
          </cell>
          <cell r="M34" t="str">
            <v>SELTZ S.A. (509)</v>
          </cell>
          <cell r="N34">
            <v>396</v>
          </cell>
          <cell r="O34">
            <v>506</v>
          </cell>
          <cell r="P34">
            <v>334</v>
          </cell>
          <cell r="Q34">
            <v>454</v>
          </cell>
          <cell r="R34">
            <v>832</v>
          </cell>
          <cell r="S34">
            <v>1241</v>
          </cell>
          <cell r="T34">
            <v>795</v>
          </cell>
          <cell r="U34">
            <v>624</v>
          </cell>
          <cell r="V34">
            <v>228</v>
          </cell>
          <cell r="W34">
            <v>240</v>
          </cell>
          <cell r="X34">
            <v>124</v>
          </cell>
          <cell r="Y34">
            <v>114</v>
          </cell>
          <cell r="Z34">
            <v>273</v>
          </cell>
          <cell r="AA34">
            <v>441</v>
          </cell>
          <cell r="AB34">
            <v>268</v>
          </cell>
          <cell r="AC34">
            <v>178</v>
          </cell>
          <cell r="AD34">
            <v>348</v>
          </cell>
          <cell r="AE34">
            <v>523</v>
          </cell>
          <cell r="AF34">
            <v>248</v>
          </cell>
          <cell r="AG34">
            <v>284</v>
          </cell>
          <cell r="AH34">
            <v>6</v>
          </cell>
          <cell r="AI34">
            <v>38</v>
          </cell>
          <cell r="AJ34">
            <v>182</v>
          </cell>
          <cell r="AK34">
            <v>1205</v>
          </cell>
          <cell r="AL34">
            <v>181</v>
          </cell>
          <cell r="AM34">
            <v>345</v>
          </cell>
          <cell r="AN34">
            <v>273</v>
          </cell>
          <cell r="AO34">
            <v>219</v>
          </cell>
          <cell r="AP34">
            <v>12.026431718061675</v>
          </cell>
          <cell r="AQ34">
            <v>57.932692307692307</v>
          </cell>
          <cell r="AR34">
            <v>47.631578947368425</v>
          </cell>
          <cell r="AS34">
            <v>58.146067415730336</v>
          </cell>
          <cell r="AT34">
            <v>28.838028169014088</v>
          </cell>
          <cell r="AU34">
            <v>172.89473684210526</v>
          </cell>
          <cell r="AV34">
            <v>1230</v>
          </cell>
          <cell r="AW34">
            <v>1229.9997599999999</v>
          </cell>
          <cell r="AX34">
            <v>1750</v>
          </cell>
          <cell r="AY34">
            <v>0.4227642276422765</v>
          </cell>
          <cell r="AZ34">
            <v>0.29714285714285715</v>
          </cell>
          <cell r="BA34">
            <v>1690</v>
          </cell>
          <cell r="BB34">
            <v>6</v>
          </cell>
          <cell r="BC34">
            <v>0.37398373983739841</v>
          </cell>
          <cell r="BD34">
            <v>0.27218934911242604</v>
          </cell>
          <cell r="BE34">
            <v>0</v>
          </cell>
          <cell r="BF34">
            <v>0</v>
          </cell>
          <cell r="BG34">
            <v>-1</v>
          </cell>
          <cell r="BH34">
            <v>0</v>
          </cell>
        </row>
        <row r="35">
          <cell r="B35" t="str">
            <v>10581</v>
          </cell>
          <cell r="C35" t="str">
            <v>7840017011094</v>
          </cell>
          <cell r="D35" t="str">
            <v>AGUA SABORIZADA MANZANA 500ml SELTZ</v>
          </cell>
          <cell r="E35">
            <v>12</v>
          </cell>
          <cell r="F35" t="str">
            <v>BEBIDAS</v>
          </cell>
          <cell r="G35" t="str">
            <v>BEBIDAS</v>
          </cell>
          <cell r="H35" t="str">
            <v>AGUAS</v>
          </cell>
          <cell r="I35" t="str">
            <v>AGUA SABORIZADA</v>
          </cell>
          <cell r="J35" t="str">
            <v>SABORIZADAS -AS</v>
          </cell>
          <cell r="K35" t="str">
            <v>SELTZ</v>
          </cell>
          <cell r="L35">
            <v>509</v>
          </cell>
          <cell r="M35" t="str">
            <v>SELTZ S.A. (509)</v>
          </cell>
          <cell r="N35">
            <v>687</v>
          </cell>
          <cell r="O35">
            <v>551</v>
          </cell>
          <cell r="P35">
            <v>720</v>
          </cell>
          <cell r="Q35">
            <v>689</v>
          </cell>
          <cell r="R35">
            <v>1483</v>
          </cell>
          <cell r="S35">
            <v>2411</v>
          </cell>
          <cell r="T35">
            <v>1695</v>
          </cell>
          <cell r="U35">
            <v>1734</v>
          </cell>
          <cell r="V35">
            <v>436</v>
          </cell>
          <cell r="W35">
            <v>459</v>
          </cell>
          <cell r="X35">
            <v>255</v>
          </cell>
          <cell r="Y35">
            <v>197</v>
          </cell>
          <cell r="Z35">
            <v>389</v>
          </cell>
          <cell r="AA35">
            <v>424</v>
          </cell>
          <cell r="AB35">
            <v>427</v>
          </cell>
          <cell r="AC35">
            <v>389</v>
          </cell>
          <cell r="AD35">
            <v>842</v>
          </cell>
          <cell r="AE35">
            <v>705</v>
          </cell>
          <cell r="AF35">
            <v>670</v>
          </cell>
          <cell r="AG35">
            <v>486</v>
          </cell>
          <cell r="AH35">
            <v>38</v>
          </cell>
          <cell r="AI35">
            <v>68</v>
          </cell>
          <cell r="AJ35">
            <v>-72</v>
          </cell>
          <cell r="AK35">
            <v>834</v>
          </cell>
          <cell r="AL35">
            <v>500</v>
          </cell>
          <cell r="AM35">
            <v>253</v>
          </cell>
          <cell r="AN35">
            <v>0</v>
          </cell>
          <cell r="AO35">
            <v>197</v>
          </cell>
          <cell r="AP35" t="str">
            <v>Q</v>
          </cell>
          <cell r="AQ35">
            <v>14.429065743944637</v>
          </cell>
          <cell r="AR35">
            <v>76.142131979695435</v>
          </cell>
          <cell r="AS35">
            <v>19.511568123393317</v>
          </cell>
          <cell r="AT35" t="str">
            <v>Q</v>
          </cell>
          <cell r="AU35">
            <v>86.911764705882348</v>
          </cell>
          <cell r="AV35">
            <v>1230</v>
          </cell>
          <cell r="AW35">
            <v>1229.9997599999999</v>
          </cell>
          <cell r="AX35">
            <v>1750</v>
          </cell>
          <cell r="AY35">
            <v>0.4227642276422765</v>
          </cell>
          <cell r="AZ35">
            <v>0.29714285714285715</v>
          </cell>
          <cell r="BA35">
            <v>1690</v>
          </cell>
          <cell r="BB35">
            <v>6</v>
          </cell>
          <cell r="BC35">
            <v>0.37398373983739841</v>
          </cell>
          <cell r="BD35">
            <v>0.27218934911242604</v>
          </cell>
          <cell r="BE35">
            <v>1625</v>
          </cell>
          <cell r="BF35">
            <v>12</v>
          </cell>
          <cell r="BG35">
            <v>0.32113821138211374</v>
          </cell>
          <cell r="BH35">
            <v>0.24307692307692308</v>
          </cell>
        </row>
        <row r="36">
          <cell r="B36" t="str">
            <v>10577</v>
          </cell>
          <cell r="C36" t="str">
            <v>7840017105120</v>
          </cell>
          <cell r="D36" t="str">
            <v>AGUA SABORIZADA NARANJA 500ml SELTZ</v>
          </cell>
          <cell r="E36">
            <v>12</v>
          </cell>
          <cell r="F36" t="str">
            <v>BEBIDAS</v>
          </cell>
          <cell r="G36" t="str">
            <v>BEBIDAS</v>
          </cell>
          <cell r="H36" t="str">
            <v>AGUAS</v>
          </cell>
          <cell r="I36" t="str">
            <v>AGUA SABORIZADA</v>
          </cell>
          <cell r="J36" t="str">
            <v>SABORIZADAS -AS</v>
          </cell>
          <cell r="K36" t="str">
            <v>SELTZ</v>
          </cell>
          <cell r="L36">
            <v>509</v>
          </cell>
          <cell r="M36" t="str">
            <v>SELTZ S.A. (509)</v>
          </cell>
          <cell r="N36">
            <v>82</v>
          </cell>
          <cell r="O36">
            <v>326</v>
          </cell>
          <cell r="P36">
            <v>216</v>
          </cell>
          <cell r="Q36">
            <v>223</v>
          </cell>
          <cell r="R36">
            <v>120</v>
          </cell>
          <cell r="S36">
            <v>507</v>
          </cell>
          <cell r="T36">
            <v>533</v>
          </cell>
          <cell r="U36">
            <v>425</v>
          </cell>
          <cell r="V36">
            <v>39</v>
          </cell>
          <cell r="W36">
            <v>192</v>
          </cell>
          <cell r="X36">
            <v>172</v>
          </cell>
          <cell r="Y36">
            <v>213</v>
          </cell>
          <cell r="Z36">
            <v>58</v>
          </cell>
          <cell r="AA36">
            <v>222</v>
          </cell>
          <cell r="AB36">
            <v>189</v>
          </cell>
          <cell r="AC36">
            <v>205</v>
          </cell>
          <cell r="AD36">
            <v>106</v>
          </cell>
          <cell r="AE36">
            <v>305</v>
          </cell>
          <cell r="AF36">
            <v>157</v>
          </cell>
          <cell r="AG36">
            <v>272</v>
          </cell>
          <cell r="AH36">
            <v>2</v>
          </cell>
          <cell r="AI36">
            <v>16</v>
          </cell>
          <cell r="AJ36">
            <v>149</v>
          </cell>
          <cell r="AK36">
            <v>565</v>
          </cell>
          <cell r="AL36">
            <v>177</v>
          </cell>
          <cell r="AM36">
            <v>252</v>
          </cell>
          <cell r="AN36">
            <v>10</v>
          </cell>
          <cell r="AO36">
            <v>115</v>
          </cell>
          <cell r="AP36">
            <v>20.044843049327355</v>
          </cell>
          <cell r="AQ36">
            <v>39.882352941176471</v>
          </cell>
          <cell r="AR36">
            <v>24.929577464788732</v>
          </cell>
          <cell r="AS36">
            <v>36.878048780487802</v>
          </cell>
          <cell r="AT36">
            <v>1.1029411764705883</v>
          </cell>
          <cell r="AU36">
            <v>215.625</v>
          </cell>
          <cell r="AV36">
            <v>1230</v>
          </cell>
          <cell r="AW36">
            <v>1229.9997599999999</v>
          </cell>
          <cell r="AX36">
            <v>1750</v>
          </cell>
          <cell r="AY36">
            <v>0.4227642276422765</v>
          </cell>
          <cell r="AZ36">
            <v>0.29714285714285715</v>
          </cell>
          <cell r="BA36">
            <v>1690</v>
          </cell>
          <cell r="BB36">
            <v>6</v>
          </cell>
          <cell r="BC36">
            <v>0.37398373983739841</v>
          </cell>
          <cell r="BD36">
            <v>0.27218934911242604</v>
          </cell>
          <cell r="BE36">
            <v>1625</v>
          </cell>
          <cell r="BF36">
            <v>12</v>
          </cell>
          <cell r="BG36">
            <v>0.32113821138211374</v>
          </cell>
          <cell r="BH36">
            <v>0.24307692307692308</v>
          </cell>
        </row>
        <row r="37">
          <cell r="B37" t="str">
            <v>8291</v>
          </cell>
          <cell r="C37" t="str">
            <v>7840058003416</v>
          </cell>
          <cell r="D37" t="str">
            <v>AGUA SABORIZADA MANZANA 1,5Lts AQUARIUS</v>
          </cell>
          <cell r="E37">
            <v>4</v>
          </cell>
          <cell r="F37" t="str">
            <v>BEBIDAS</v>
          </cell>
          <cell r="G37" t="str">
            <v>BEBIDAS</v>
          </cell>
          <cell r="H37" t="str">
            <v>AGUAS</v>
          </cell>
          <cell r="I37" t="str">
            <v>AGUA SABORIZADA</v>
          </cell>
          <cell r="J37" t="str">
            <v>SABORIZADAS -AS</v>
          </cell>
          <cell r="K37" t="str">
            <v>AQUARIUS</v>
          </cell>
          <cell r="L37">
            <v>139</v>
          </cell>
          <cell r="M37" t="str">
            <v>PARAGUAY REFRESCOS S.A.  (139)</v>
          </cell>
          <cell r="N37">
            <v>104</v>
          </cell>
          <cell r="O37">
            <v>67</v>
          </cell>
          <cell r="P37">
            <v>77</v>
          </cell>
          <cell r="Q37">
            <v>66</v>
          </cell>
          <cell r="R37">
            <v>114</v>
          </cell>
          <cell r="S37">
            <v>124</v>
          </cell>
          <cell r="T37">
            <v>78</v>
          </cell>
          <cell r="U37">
            <v>94</v>
          </cell>
          <cell r="V37">
            <v>30</v>
          </cell>
          <cell r="W37">
            <v>38</v>
          </cell>
          <cell r="X37">
            <v>13</v>
          </cell>
          <cell r="Y37">
            <v>16</v>
          </cell>
          <cell r="Z37">
            <v>70</v>
          </cell>
          <cell r="AA37">
            <v>74</v>
          </cell>
          <cell r="AB37">
            <v>43</v>
          </cell>
          <cell r="AC37">
            <v>45</v>
          </cell>
          <cell r="AD37">
            <v>62</v>
          </cell>
          <cell r="AE37">
            <v>96</v>
          </cell>
          <cell r="AF37">
            <v>60</v>
          </cell>
          <cell r="AG37">
            <v>60</v>
          </cell>
          <cell r="AH37">
            <v>6</v>
          </cell>
          <cell r="AI37">
            <v>8</v>
          </cell>
          <cell r="AJ37">
            <v>64</v>
          </cell>
          <cell r="AK37">
            <v>68</v>
          </cell>
          <cell r="AL37">
            <v>19</v>
          </cell>
          <cell r="AM37">
            <v>39</v>
          </cell>
          <cell r="AN37">
            <v>60</v>
          </cell>
          <cell r="AO37">
            <v>34</v>
          </cell>
          <cell r="AP37">
            <v>29.090909090909093</v>
          </cell>
          <cell r="AQ37">
            <v>21.702127659574469</v>
          </cell>
          <cell r="AR37">
            <v>35.625</v>
          </cell>
          <cell r="AS37">
            <v>26</v>
          </cell>
          <cell r="AT37">
            <v>30</v>
          </cell>
          <cell r="AU37">
            <v>127.5</v>
          </cell>
          <cell r="AV37">
            <v>9090</v>
          </cell>
          <cell r="AW37">
            <v>8861.2627400000001</v>
          </cell>
          <cell r="AX37">
            <v>10750</v>
          </cell>
          <cell r="AY37">
            <v>0.18261826182618268</v>
          </cell>
          <cell r="AZ37">
            <v>0.15441860465116278</v>
          </cell>
          <cell r="BA37">
            <v>10125</v>
          </cell>
          <cell r="BB37">
            <v>4</v>
          </cell>
          <cell r="BC37">
            <v>0.11386138613861396</v>
          </cell>
          <cell r="BD37">
            <v>0.10222222222222223</v>
          </cell>
          <cell r="BE37">
            <v>0</v>
          </cell>
          <cell r="BF37">
            <v>0</v>
          </cell>
          <cell r="BG37">
            <v>-1</v>
          </cell>
          <cell r="BH37">
            <v>0</v>
          </cell>
        </row>
        <row r="38">
          <cell r="B38" t="str">
            <v>23506</v>
          </cell>
          <cell r="C38" t="str">
            <v>7840058003478</v>
          </cell>
          <cell r="D38" t="str">
            <v>AGUA SABORIZADA MANZANA 1.5Lts 4un AQUARIUS</v>
          </cell>
          <cell r="E38">
            <v>1</v>
          </cell>
          <cell r="F38" t="str">
            <v>BEBIDAS</v>
          </cell>
          <cell r="G38" t="str">
            <v>BEBIDAS</v>
          </cell>
          <cell r="H38" t="str">
            <v>AGUAS</v>
          </cell>
          <cell r="I38" t="str">
            <v>AGUA SABORIZADA</v>
          </cell>
          <cell r="J38" t="str">
            <v>SABORIZADAS -AS</v>
          </cell>
          <cell r="K38" t="str">
            <v>AQUARIUS</v>
          </cell>
          <cell r="L38">
            <v>139</v>
          </cell>
          <cell r="M38" t="str">
            <v>PARAGUAY REFRESCOS S.A.  (139)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 t="str">
            <v>Q</v>
          </cell>
          <cell r="AQ38" t="str">
            <v>Q</v>
          </cell>
          <cell r="AR38" t="str">
            <v>Q</v>
          </cell>
          <cell r="AS38" t="str">
            <v>Q</v>
          </cell>
          <cell r="AT38" t="str">
            <v>Q</v>
          </cell>
          <cell r="AU38" t="str">
            <v>Q</v>
          </cell>
          <cell r="AV38">
            <v>36359.999994999998</v>
          </cell>
          <cell r="AW38">
            <v>35445.05096</v>
          </cell>
          <cell r="AX38">
            <v>40500</v>
          </cell>
          <cell r="AY38">
            <v>0.11386138629178522</v>
          </cell>
          <cell r="AZ38">
            <v>0.10222222234567906</v>
          </cell>
          <cell r="BA38">
            <v>0</v>
          </cell>
          <cell r="BB38">
            <v>0</v>
          </cell>
          <cell r="BC38">
            <v>-1</v>
          </cell>
          <cell r="BD38">
            <v>0</v>
          </cell>
          <cell r="BE38">
            <v>0</v>
          </cell>
          <cell r="BF38">
            <v>0</v>
          </cell>
          <cell r="BG38">
            <v>-1</v>
          </cell>
          <cell r="BH38">
            <v>0</v>
          </cell>
        </row>
        <row r="39">
          <cell r="B39" t="str">
            <v>23760</v>
          </cell>
          <cell r="C39" t="str">
            <v>8800010029013</v>
          </cell>
          <cell r="D39" t="str">
            <v>AGUA SABORIZADA MANZANA 410ml 6un AQUARIUS</v>
          </cell>
          <cell r="E39">
            <v>1</v>
          </cell>
          <cell r="F39" t="str">
            <v>BEBIDAS</v>
          </cell>
          <cell r="G39" t="str">
            <v>BEBIDAS</v>
          </cell>
          <cell r="H39" t="str">
            <v>AGUAS</v>
          </cell>
          <cell r="I39" t="str">
            <v>AGUA SABORIZADA</v>
          </cell>
          <cell r="J39" t="str">
            <v>SABORIZADAS -AS</v>
          </cell>
          <cell r="K39" t="str">
            <v>AQUARIUS</v>
          </cell>
          <cell r="L39">
            <v>139</v>
          </cell>
          <cell r="M39" t="str">
            <v>PARAGUAY REFRESCOS S.A.  (139)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 t="str">
            <v>Q</v>
          </cell>
          <cell r="AQ39" t="str">
            <v>Q</v>
          </cell>
          <cell r="AR39" t="str">
            <v>Q</v>
          </cell>
          <cell r="AS39" t="str">
            <v>Q</v>
          </cell>
          <cell r="AT39" t="str">
            <v>Q</v>
          </cell>
          <cell r="AU39" t="str">
            <v>Q</v>
          </cell>
          <cell r="AV39">
            <v>25919.999995999999</v>
          </cell>
          <cell r="AW39">
            <v>25890.602760000002</v>
          </cell>
          <cell r="AX39">
            <v>28900</v>
          </cell>
          <cell r="AY39">
            <v>0.1149691359745324</v>
          </cell>
          <cell r="AZ39">
            <v>0.10311418698961942</v>
          </cell>
          <cell r="BC39">
            <v>-1</v>
          </cell>
          <cell r="BD39">
            <v>0</v>
          </cell>
          <cell r="BG39">
            <v>-1</v>
          </cell>
          <cell r="BH39">
            <v>0</v>
          </cell>
        </row>
        <row r="40">
          <cell r="B40" t="str">
            <v>8290</v>
          </cell>
          <cell r="C40" t="str">
            <v>7840058003386</v>
          </cell>
          <cell r="D40" t="str">
            <v>AGUA SABORIZADA MANZANA 410ml AQUARIUS</v>
          </cell>
          <cell r="E40">
            <v>6</v>
          </cell>
          <cell r="F40" t="str">
            <v>BEBIDAS</v>
          </cell>
          <cell r="G40" t="str">
            <v>BEBIDAS</v>
          </cell>
          <cell r="H40" t="str">
            <v>AGUAS</v>
          </cell>
          <cell r="I40" t="str">
            <v>AGUA SABORIZADA</v>
          </cell>
          <cell r="J40" t="str">
            <v>SABORIZADAS -AS</v>
          </cell>
          <cell r="K40" t="str">
            <v>AQUARIUS</v>
          </cell>
          <cell r="L40">
            <v>139</v>
          </cell>
          <cell r="M40" t="str">
            <v>PARAGUAY REFRESCOS S.A.  (139)</v>
          </cell>
          <cell r="N40">
            <v>219</v>
          </cell>
          <cell r="O40">
            <v>294</v>
          </cell>
          <cell r="P40">
            <v>106</v>
          </cell>
          <cell r="Q40">
            <v>95</v>
          </cell>
          <cell r="R40">
            <v>85</v>
          </cell>
          <cell r="S40">
            <v>110</v>
          </cell>
          <cell r="T40">
            <v>78</v>
          </cell>
          <cell r="U40">
            <v>91</v>
          </cell>
          <cell r="V40">
            <v>32</v>
          </cell>
          <cell r="W40">
            <v>34</v>
          </cell>
          <cell r="X40">
            <v>36</v>
          </cell>
          <cell r="Y40">
            <v>29</v>
          </cell>
          <cell r="Z40">
            <v>117</v>
          </cell>
          <cell r="AA40">
            <v>89</v>
          </cell>
          <cell r="AB40">
            <v>94</v>
          </cell>
          <cell r="AC40">
            <v>76</v>
          </cell>
          <cell r="AD40">
            <v>57</v>
          </cell>
          <cell r="AE40">
            <v>72</v>
          </cell>
          <cell r="AF40">
            <v>27</v>
          </cell>
          <cell r="AG40">
            <v>45</v>
          </cell>
          <cell r="AH40">
            <v>0</v>
          </cell>
          <cell r="AI40">
            <v>0</v>
          </cell>
          <cell r="AJ40">
            <v>26</v>
          </cell>
          <cell r="AK40">
            <v>50</v>
          </cell>
          <cell r="AL40">
            <v>14</v>
          </cell>
          <cell r="AM40">
            <v>7</v>
          </cell>
          <cell r="AN40">
            <v>16</v>
          </cell>
          <cell r="AO40">
            <v>0</v>
          </cell>
          <cell r="AP40">
            <v>8.2105263157894743</v>
          </cell>
          <cell r="AQ40">
            <v>16.483516483516485</v>
          </cell>
          <cell r="AR40">
            <v>14.482758620689657</v>
          </cell>
          <cell r="AS40">
            <v>2.763157894736842</v>
          </cell>
          <cell r="AT40">
            <v>10.666666666666668</v>
          </cell>
          <cell r="AU40" t="str">
            <v>Q</v>
          </cell>
          <cell r="AV40">
            <v>4320.0166900000004</v>
          </cell>
          <cell r="AW40">
            <v>4315.1004599999997</v>
          </cell>
          <cell r="AX40">
            <v>5150</v>
          </cell>
          <cell r="AY40">
            <v>0.19212502394290509</v>
          </cell>
          <cell r="AZ40">
            <v>0.16116180776699021</v>
          </cell>
          <cell r="BA40">
            <v>4816.6666699999996</v>
          </cell>
          <cell r="BB40">
            <v>6</v>
          </cell>
          <cell r="BC40">
            <v>0.11496482899004712</v>
          </cell>
          <cell r="BD40">
            <v>0.10311072241999243</v>
          </cell>
          <cell r="BE40">
            <v>0</v>
          </cell>
          <cell r="BF40">
            <v>0</v>
          </cell>
          <cell r="BG40">
            <v>-1</v>
          </cell>
          <cell r="BH40">
            <v>0</v>
          </cell>
        </row>
        <row r="41">
          <cell r="B41" t="str">
            <v>23511</v>
          </cell>
          <cell r="C41" t="str">
            <v>7840058003843</v>
          </cell>
          <cell r="D41" t="str">
            <v>AGUA SABORIZADA NARANJA 1,5Lts 4un AQUARIUS</v>
          </cell>
          <cell r="E41">
            <v>1</v>
          </cell>
          <cell r="F41" t="str">
            <v>BEBIDAS</v>
          </cell>
          <cell r="G41" t="str">
            <v>BEBIDAS</v>
          </cell>
          <cell r="H41" t="str">
            <v>AGUAS</v>
          </cell>
          <cell r="I41" t="str">
            <v>AGUA SABORIZADA</v>
          </cell>
          <cell r="J41" t="str">
            <v>SABORIZADAS -AS</v>
          </cell>
          <cell r="K41" t="str">
            <v>AQUARIUS</v>
          </cell>
          <cell r="L41">
            <v>139</v>
          </cell>
          <cell r="M41" t="str">
            <v>PARAGUAY REFRESCOS S.A.  (139)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 t="str">
            <v>Q</v>
          </cell>
          <cell r="AQ41" t="str">
            <v>Q</v>
          </cell>
          <cell r="AR41" t="str">
            <v>Q</v>
          </cell>
          <cell r="AS41" t="str">
            <v>Q</v>
          </cell>
          <cell r="AT41" t="str">
            <v>Q</v>
          </cell>
          <cell r="AU41" t="str">
            <v>Q</v>
          </cell>
          <cell r="AV41">
            <v>36359.999994999998</v>
          </cell>
          <cell r="AW41">
            <v>35675.738559999998</v>
          </cell>
          <cell r="AX41">
            <v>40500</v>
          </cell>
          <cell r="AY41">
            <v>0.11386138629178522</v>
          </cell>
          <cell r="AZ41">
            <v>0.10222222234567906</v>
          </cell>
          <cell r="BA41">
            <v>0</v>
          </cell>
          <cell r="BB41">
            <v>0</v>
          </cell>
          <cell r="BC41">
            <v>-1</v>
          </cell>
          <cell r="BD41">
            <v>0</v>
          </cell>
          <cell r="BE41">
            <v>0</v>
          </cell>
          <cell r="BF41">
            <v>0</v>
          </cell>
          <cell r="BG41">
            <v>-1</v>
          </cell>
          <cell r="BH41">
            <v>0</v>
          </cell>
        </row>
        <row r="42">
          <cell r="B42" t="str">
            <v>8293</v>
          </cell>
          <cell r="C42" t="str">
            <v>7840058003812</v>
          </cell>
          <cell r="D42" t="str">
            <v>AGUA SABORIZADA NARANJA 1,5Lts AQUARIUS</v>
          </cell>
          <cell r="E42">
            <v>4</v>
          </cell>
          <cell r="F42" t="str">
            <v>BEBIDAS</v>
          </cell>
          <cell r="G42" t="str">
            <v>BEBIDAS</v>
          </cell>
          <cell r="H42" t="str">
            <v>AGUAS</v>
          </cell>
          <cell r="I42" t="str">
            <v>AGUA SABORIZADA</v>
          </cell>
          <cell r="J42" t="str">
            <v>SABORIZADAS -AS</v>
          </cell>
          <cell r="K42" t="str">
            <v>AQUARIUS</v>
          </cell>
          <cell r="L42">
            <v>139</v>
          </cell>
          <cell r="M42" t="str">
            <v>PARAGUAY REFRESCOS S.A.  (139)</v>
          </cell>
          <cell r="N42">
            <v>96</v>
          </cell>
          <cell r="O42">
            <v>96</v>
          </cell>
          <cell r="P42">
            <v>64</v>
          </cell>
          <cell r="Q42">
            <v>75</v>
          </cell>
          <cell r="R42">
            <v>64</v>
          </cell>
          <cell r="S42">
            <v>90</v>
          </cell>
          <cell r="T42">
            <v>48</v>
          </cell>
          <cell r="U42">
            <v>52</v>
          </cell>
          <cell r="V42">
            <v>38</v>
          </cell>
          <cell r="W42">
            <v>46</v>
          </cell>
          <cell r="X42">
            <v>21</v>
          </cell>
          <cell r="Y42">
            <v>15</v>
          </cell>
          <cell r="Z42">
            <v>99</v>
          </cell>
          <cell r="AA42">
            <v>81</v>
          </cell>
          <cell r="AB42">
            <v>83</v>
          </cell>
          <cell r="AC42">
            <v>70</v>
          </cell>
          <cell r="AD42">
            <v>118</v>
          </cell>
          <cell r="AE42">
            <v>152</v>
          </cell>
          <cell r="AF42">
            <v>133</v>
          </cell>
          <cell r="AG42">
            <v>124</v>
          </cell>
          <cell r="AH42">
            <v>5</v>
          </cell>
          <cell r="AI42">
            <v>11</v>
          </cell>
          <cell r="AJ42">
            <v>49</v>
          </cell>
          <cell r="AK42">
            <v>52</v>
          </cell>
          <cell r="AL42">
            <v>33</v>
          </cell>
          <cell r="AM42">
            <v>48</v>
          </cell>
          <cell r="AN42">
            <v>122</v>
          </cell>
          <cell r="AO42">
            <v>31</v>
          </cell>
          <cell r="AP42">
            <v>19.600000000000001</v>
          </cell>
          <cell r="AQ42">
            <v>30</v>
          </cell>
          <cell r="AR42">
            <v>66</v>
          </cell>
          <cell r="AS42">
            <v>20.571428571428573</v>
          </cell>
          <cell r="AT42">
            <v>29.516129032258064</v>
          </cell>
          <cell r="AU42">
            <v>84.545454545454547</v>
          </cell>
          <cell r="AV42">
            <v>9090</v>
          </cell>
          <cell r="AW42">
            <v>8918.9346399999995</v>
          </cell>
          <cell r="AX42">
            <v>10750</v>
          </cell>
          <cell r="AY42">
            <v>0.18261826182618268</v>
          </cell>
          <cell r="AZ42">
            <v>0.15441860465116278</v>
          </cell>
          <cell r="BA42">
            <v>10125</v>
          </cell>
          <cell r="BB42">
            <v>4</v>
          </cell>
          <cell r="BC42">
            <v>0.11386138613861396</v>
          </cell>
          <cell r="BD42">
            <v>0.10222222222222223</v>
          </cell>
          <cell r="BE42">
            <v>0</v>
          </cell>
          <cell r="BF42">
            <v>0</v>
          </cell>
          <cell r="BG42">
            <v>-1</v>
          </cell>
          <cell r="BH42">
            <v>0</v>
          </cell>
        </row>
        <row r="43">
          <cell r="B43" t="str">
            <v>23512</v>
          </cell>
          <cell r="C43" t="str">
            <v>7840058003850</v>
          </cell>
          <cell r="D43" t="str">
            <v>AGUA SABORIZADA NARANJA 410ml 6un AQUARIUS</v>
          </cell>
          <cell r="E43">
            <v>1</v>
          </cell>
          <cell r="F43" t="str">
            <v>BEBIDAS</v>
          </cell>
          <cell r="G43" t="str">
            <v>BEBIDAS</v>
          </cell>
          <cell r="H43" t="str">
            <v>AGUAS</v>
          </cell>
          <cell r="I43" t="str">
            <v>AGUA SABORIZADA</v>
          </cell>
          <cell r="J43" t="str">
            <v>SABORIZADAS -AS</v>
          </cell>
          <cell r="K43" t="str">
            <v>AQUARIUS</v>
          </cell>
          <cell r="L43">
            <v>139</v>
          </cell>
          <cell r="M43" t="str">
            <v>PARAGUAY REFRESCOS S.A.  (139)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 t="str">
            <v>Q</v>
          </cell>
          <cell r="AQ43" t="str">
            <v>Q</v>
          </cell>
          <cell r="AR43" t="str">
            <v>Q</v>
          </cell>
          <cell r="AS43" t="str">
            <v>Q</v>
          </cell>
          <cell r="AT43" t="str">
            <v>Q</v>
          </cell>
          <cell r="AU43" t="str">
            <v>Q</v>
          </cell>
          <cell r="AV43">
            <v>25919.999995999999</v>
          </cell>
          <cell r="AW43">
            <v>25520.2893</v>
          </cell>
          <cell r="AX43">
            <v>28900</v>
          </cell>
          <cell r="AY43">
            <v>0.1149691359745324</v>
          </cell>
          <cell r="AZ43">
            <v>0.10311418698961942</v>
          </cell>
          <cell r="BC43">
            <v>-1</v>
          </cell>
          <cell r="BD43">
            <v>0</v>
          </cell>
          <cell r="BG43">
            <v>-1</v>
          </cell>
          <cell r="BH43">
            <v>0</v>
          </cell>
        </row>
        <row r="44">
          <cell r="B44" t="str">
            <v>8292</v>
          </cell>
          <cell r="C44" t="str">
            <v>7840058003829</v>
          </cell>
          <cell r="D44" t="str">
            <v>AGUA SABORIZADA NARANJA 410ml AQUARIUS</v>
          </cell>
          <cell r="E44">
            <v>6</v>
          </cell>
          <cell r="F44" t="str">
            <v>BEBIDAS</v>
          </cell>
          <cell r="G44" t="str">
            <v>BEBIDAS</v>
          </cell>
          <cell r="H44" t="str">
            <v>AGUAS</v>
          </cell>
          <cell r="I44" t="str">
            <v>AGUA SABORIZADA</v>
          </cell>
          <cell r="J44" t="str">
            <v>SABORIZADAS -AS</v>
          </cell>
          <cell r="K44" t="str">
            <v>AQUARIUS</v>
          </cell>
          <cell r="L44">
            <v>139</v>
          </cell>
          <cell r="M44" t="str">
            <v>PARAGUAY REFRESCOS S.A.  (139)</v>
          </cell>
          <cell r="N44">
            <v>311</v>
          </cell>
          <cell r="O44">
            <v>417</v>
          </cell>
          <cell r="P44">
            <v>233</v>
          </cell>
          <cell r="Q44">
            <v>200</v>
          </cell>
          <cell r="R44">
            <v>136</v>
          </cell>
          <cell r="S44">
            <v>191</v>
          </cell>
          <cell r="T44">
            <v>160</v>
          </cell>
          <cell r="U44">
            <v>122</v>
          </cell>
          <cell r="V44">
            <v>52</v>
          </cell>
          <cell r="W44">
            <v>53</v>
          </cell>
          <cell r="X44">
            <v>59</v>
          </cell>
          <cell r="Y44">
            <v>86</v>
          </cell>
          <cell r="Z44">
            <v>111</v>
          </cell>
          <cell r="AA44">
            <v>113</v>
          </cell>
          <cell r="AB44">
            <v>106</v>
          </cell>
          <cell r="AC44">
            <v>113</v>
          </cell>
          <cell r="AD44">
            <v>101</v>
          </cell>
          <cell r="AE44">
            <v>118</v>
          </cell>
          <cell r="AF44">
            <v>53</v>
          </cell>
          <cell r="AG44">
            <v>36</v>
          </cell>
          <cell r="AH44">
            <v>6</v>
          </cell>
          <cell r="AI44">
            <v>7</v>
          </cell>
          <cell r="AJ44">
            <v>247</v>
          </cell>
          <cell r="AK44">
            <v>117</v>
          </cell>
          <cell r="AL44">
            <v>38</v>
          </cell>
          <cell r="AM44">
            <v>163</v>
          </cell>
          <cell r="AN44">
            <v>37</v>
          </cell>
          <cell r="AO44">
            <v>54</v>
          </cell>
          <cell r="AP44">
            <v>37.050000000000004</v>
          </cell>
          <cell r="AQ44">
            <v>28.770491803278688</v>
          </cell>
          <cell r="AR44">
            <v>13.255813953488373</v>
          </cell>
          <cell r="AS44">
            <v>43.274336283185839</v>
          </cell>
          <cell r="AT44">
            <v>30.833333333333329</v>
          </cell>
          <cell r="AU44">
            <v>231.42857142857144</v>
          </cell>
          <cell r="AV44">
            <v>4320</v>
          </cell>
          <cell r="AW44">
            <v>4253.3815500000001</v>
          </cell>
          <cell r="AX44">
            <v>5150</v>
          </cell>
          <cell r="AY44">
            <v>0.19212962962962954</v>
          </cell>
          <cell r="AZ44">
            <v>0.16116504854368932</v>
          </cell>
          <cell r="BA44">
            <v>4816.6666699999996</v>
          </cell>
          <cell r="BB44">
            <v>6</v>
          </cell>
          <cell r="BC44">
            <v>0.11496913657407393</v>
          </cell>
          <cell r="BD44">
            <v>0.10311418747189323</v>
          </cell>
          <cell r="BE44">
            <v>0</v>
          </cell>
          <cell r="BF44">
            <v>0</v>
          </cell>
          <cell r="BG44">
            <v>-1</v>
          </cell>
          <cell r="BH44">
            <v>0</v>
          </cell>
        </row>
        <row r="45">
          <cell r="B45" t="str">
            <v>23513</v>
          </cell>
          <cell r="C45" t="str">
            <v>7840058005274</v>
          </cell>
          <cell r="D45" t="str">
            <v>AGUA SABORIZADA POMELO 1,5Lts 4un AQUARIUS</v>
          </cell>
          <cell r="E45">
            <v>1</v>
          </cell>
          <cell r="F45" t="str">
            <v>BEBIDAS</v>
          </cell>
          <cell r="G45" t="str">
            <v>BEBIDAS</v>
          </cell>
          <cell r="H45" t="str">
            <v>AGUAS</v>
          </cell>
          <cell r="I45" t="str">
            <v>AGUA SABORIZADA</v>
          </cell>
          <cell r="J45" t="str">
            <v>SABORIZADAS -AS</v>
          </cell>
          <cell r="K45" t="str">
            <v>AQUARIUS</v>
          </cell>
          <cell r="L45">
            <v>139</v>
          </cell>
          <cell r="M45" t="str">
            <v>PARAGUAY REFRESCOS S.A.  (139)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 t="str">
            <v>Q</v>
          </cell>
          <cell r="AQ45" t="str">
            <v>Q</v>
          </cell>
          <cell r="AR45" t="str">
            <v>Q</v>
          </cell>
          <cell r="AS45" t="str">
            <v>Q</v>
          </cell>
          <cell r="AT45" t="str">
            <v>Q</v>
          </cell>
          <cell r="AU45" t="str">
            <v>Q</v>
          </cell>
          <cell r="AV45">
            <v>36359.999994999998</v>
          </cell>
          <cell r="AW45">
            <v>36242.171679999999</v>
          </cell>
          <cell r="AX45">
            <v>40500</v>
          </cell>
          <cell r="AY45">
            <v>0.11386138629178522</v>
          </cell>
          <cell r="AZ45">
            <v>0.10222222234567906</v>
          </cell>
          <cell r="BA45">
            <v>0</v>
          </cell>
          <cell r="BB45">
            <v>0</v>
          </cell>
          <cell r="BC45">
            <v>-1</v>
          </cell>
          <cell r="BD45">
            <v>0</v>
          </cell>
          <cell r="BE45">
            <v>0</v>
          </cell>
          <cell r="BF45">
            <v>0</v>
          </cell>
          <cell r="BG45">
            <v>-1</v>
          </cell>
          <cell r="BH45">
            <v>0</v>
          </cell>
        </row>
        <row r="46">
          <cell r="B46" t="str">
            <v>8295</v>
          </cell>
          <cell r="C46" t="str">
            <v>7840058005229</v>
          </cell>
          <cell r="D46" t="str">
            <v>AGUA SABORIZADA POMELO 1,5Lts AQUARIUS</v>
          </cell>
          <cell r="E46">
            <v>4</v>
          </cell>
          <cell r="F46" t="str">
            <v>BEBIDAS</v>
          </cell>
          <cell r="G46" t="str">
            <v>BEBIDAS</v>
          </cell>
          <cell r="H46" t="str">
            <v>AGUAS</v>
          </cell>
          <cell r="I46" t="str">
            <v>AGUA SABORIZADA</v>
          </cell>
          <cell r="J46" t="str">
            <v>SABORIZADAS -AS</v>
          </cell>
          <cell r="K46" t="str">
            <v>AQUARIUS</v>
          </cell>
          <cell r="L46">
            <v>139</v>
          </cell>
          <cell r="M46" t="str">
            <v>PARAGUAY REFRESCOS S.A.  (139)</v>
          </cell>
          <cell r="N46">
            <v>225</v>
          </cell>
          <cell r="O46">
            <v>176</v>
          </cell>
          <cell r="P46">
            <v>201</v>
          </cell>
          <cell r="Q46">
            <v>161</v>
          </cell>
          <cell r="R46">
            <v>261</v>
          </cell>
          <cell r="S46">
            <v>223</v>
          </cell>
          <cell r="T46">
            <v>179</v>
          </cell>
          <cell r="U46">
            <v>170</v>
          </cell>
          <cell r="V46">
            <v>59</v>
          </cell>
          <cell r="W46">
            <v>76</v>
          </cell>
          <cell r="X46">
            <v>79</v>
          </cell>
          <cell r="Y46">
            <v>79</v>
          </cell>
          <cell r="Z46">
            <v>140</v>
          </cell>
          <cell r="AA46">
            <v>118</v>
          </cell>
          <cell r="AB46">
            <v>109</v>
          </cell>
          <cell r="AC46">
            <v>97</v>
          </cell>
          <cell r="AD46">
            <v>138</v>
          </cell>
          <cell r="AE46">
            <v>166</v>
          </cell>
          <cell r="AF46">
            <v>131</v>
          </cell>
          <cell r="AG46">
            <v>112</v>
          </cell>
          <cell r="AH46">
            <v>3</v>
          </cell>
          <cell r="AI46">
            <v>27</v>
          </cell>
          <cell r="AJ46">
            <v>104</v>
          </cell>
          <cell r="AK46">
            <v>85</v>
          </cell>
          <cell r="AL46">
            <v>85</v>
          </cell>
          <cell r="AM46">
            <v>121</v>
          </cell>
          <cell r="AN46">
            <v>87</v>
          </cell>
          <cell r="AO46">
            <v>49</v>
          </cell>
          <cell r="AP46">
            <v>19.378881987577639</v>
          </cell>
          <cell r="AQ46">
            <v>15</v>
          </cell>
          <cell r="AR46">
            <v>32.278481012658226</v>
          </cell>
          <cell r="AS46">
            <v>37.422680412371136</v>
          </cell>
          <cell r="AT46">
            <v>23.303571428571431</v>
          </cell>
          <cell r="AU46">
            <v>54.444444444444443</v>
          </cell>
          <cell r="AV46">
            <v>9090</v>
          </cell>
          <cell r="AW46">
            <v>9060.5429199999999</v>
          </cell>
          <cell r="AX46">
            <v>10750</v>
          </cell>
          <cell r="AY46">
            <v>0.18261826182618268</v>
          </cell>
          <cell r="AZ46">
            <v>0.15441860465116278</v>
          </cell>
          <cell r="BA46">
            <v>10125</v>
          </cell>
          <cell r="BB46">
            <v>4</v>
          </cell>
          <cell r="BC46">
            <v>0.11386138613861396</v>
          </cell>
          <cell r="BD46">
            <v>0.10222222222222223</v>
          </cell>
          <cell r="BE46">
            <v>0</v>
          </cell>
          <cell r="BF46">
            <v>0</v>
          </cell>
          <cell r="BG46">
            <v>-1</v>
          </cell>
          <cell r="BH46">
            <v>0</v>
          </cell>
        </row>
        <row r="47">
          <cell r="B47" t="str">
            <v>23514</v>
          </cell>
          <cell r="C47" t="str">
            <v>7840058005267</v>
          </cell>
          <cell r="D47" t="str">
            <v>AGUA SABORIZADA POMELO 410ml 6un AQUARIUS</v>
          </cell>
          <cell r="E47">
            <v>1</v>
          </cell>
          <cell r="F47" t="str">
            <v>BEBIDAS</v>
          </cell>
          <cell r="G47" t="str">
            <v>BEBIDAS</v>
          </cell>
          <cell r="H47" t="str">
            <v>AGUAS</v>
          </cell>
          <cell r="I47" t="str">
            <v>AGUA SABORIZADA</v>
          </cell>
          <cell r="J47" t="str">
            <v>SABORIZADAS -AS</v>
          </cell>
          <cell r="K47" t="str">
            <v>AQUARIUS</v>
          </cell>
          <cell r="L47">
            <v>139</v>
          </cell>
          <cell r="M47" t="str">
            <v>PARAGUAY REFRESCOS S.A.  (139)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 t="str">
            <v>Q</v>
          </cell>
          <cell r="AQ47" t="str">
            <v>Q</v>
          </cell>
          <cell r="AR47" t="str">
            <v>Q</v>
          </cell>
          <cell r="AS47" t="str">
            <v>Q</v>
          </cell>
          <cell r="AT47" t="str">
            <v>Q</v>
          </cell>
          <cell r="AU47" t="str">
            <v>Q</v>
          </cell>
          <cell r="AV47">
            <v>25919.999995999999</v>
          </cell>
          <cell r="AW47">
            <v>25955.023379999999</v>
          </cell>
          <cell r="AX47">
            <v>28900</v>
          </cell>
          <cell r="AY47">
            <v>0.1149691359745324</v>
          </cell>
          <cell r="AZ47">
            <v>0.10311418698961942</v>
          </cell>
          <cell r="BC47">
            <v>-1</v>
          </cell>
          <cell r="BD47">
            <v>0</v>
          </cell>
          <cell r="BG47">
            <v>-1</v>
          </cell>
          <cell r="BH47">
            <v>0</v>
          </cell>
        </row>
        <row r="48">
          <cell r="B48" t="str">
            <v>8294</v>
          </cell>
          <cell r="C48" t="str">
            <v>7840058005212</v>
          </cell>
          <cell r="D48" t="str">
            <v>AGUA SABORIZADA POMELO 410ml AQUARIUS.</v>
          </cell>
          <cell r="E48">
            <v>6</v>
          </cell>
          <cell r="F48" t="str">
            <v>BEBIDAS</v>
          </cell>
          <cell r="G48" t="str">
            <v>BEBIDAS</v>
          </cell>
          <cell r="H48" t="str">
            <v>AGUAS</v>
          </cell>
          <cell r="I48" t="str">
            <v>AGUA SABORIZADA</v>
          </cell>
          <cell r="J48" t="str">
            <v>SABORIZADAS -AS</v>
          </cell>
          <cell r="K48" t="str">
            <v>AQUARIUS</v>
          </cell>
          <cell r="L48">
            <v>139</v>
          </cell>
          <cell r="M48" t="str">
            <v>PARAGUAY REFRESCOS S.A.  (139)</v>
          </cell>
          <cell r="N48">
            <v>288</v>
          </cell>
          <cell r="O48">
            <v>338</v>
          </cell>
          <cell r="P48">
            <v>256</v>
          </cell>
          <cell r="Q48">
            <v>125</v>
          </cell>
          <cell r="R48">
            <v>223</v>
          </cell>
          <cell r="S48">
            <v>228</v>
          </cell>
          <cell r="T48">
            <v>177</v>
          </cell>
          <cell r="U48">
            <v>153</v>
          </cell>
          <cell r="V48">
            <v>58</v>
          </cell>
          <cell r="W48">
            <v>31</v>
          </cell>
          <cell r="X48">
            <v>37</v>
          </cell>
          <cell r="Y48">
            <v>30</v>
          </cell>
          <cell r="Z48">
            <v>108</v>
          </cell>
          <cell r="AA48">
            <v>112</v>
          </cell>
          <cell r="AB48">
            <v>127</v>
          </cell>
          <cell r="AC48">
            <v>108</v>
          </cell>
          <cell r="AD48">
            <v>101</v>
          </cell>
          <cell r="AE48">
            <v>99</v>
          </cell>
          <cell r="AF48">
            <v>91</v>
          </cell>
          <cell r="AG48">
            <v>58</v>
          </cell>
          <cell r="AH48">
            <v>1</v>
          </cell>
          <cell r="AI48">
            <v>2</v>
          </cell>
          <cell r="AJ48">
            <v>132</v>
          </cell>
          <cell r="AK48">
            <v>108</v>
          </cell>
          <cell r="AL48">
            <v>38</v>
          </cell>
          <cell r="AM48">
            <v>73</v>
          </cell>
          <cell r="AN48">
            <v>90</v>
          </cell>
          <cell r="AO48">
            <v>59</v>
          </cell>
          <cell r="AP48">
            <v>31.68</v>
          </cell>
          <cell r="AQ48">
            <v>21.176470588235297</v>
          </cell>
          <cell r="AR48">
            <v>38</v>
          </cell>
          <cell r="AS48">
            <v>20.277777777777779</v>
          </cell>
          <cell r="AT48">
            <v>46.551724137931032</v>
          </cell>
          <cell r="AU48">
            <v>885</v>
          </cell>
          <cell r="AV48">
            <v>4320</v>
          </cell>
          <cell r="AW48">
            <v>4325.8372300000001</v>
          </cell>
          <cell r="AX48">
            <v>5150</v>
          </cell>
          <cell r="AY48">
            <v>0.19212962962962954</v>
          </cell>
          <cell r="AZ48">
            <v>0.16116504854368932</v>
          </cell>
          <cell r="BA48">
            <v>4816.6666699999996</v>
          </cell>
          <cell r="BB48">
            <v>6</v>
          </cell>
          <cell r="BC48">
            <v>0.11496913657407393</v>
          </cell>
          <cell r="BD48">
            <v>0.10311418747189323</v>
          </cell>
          <cell r="BE48">
            <v>0</v>
          </cell>
          <cell r="BF48">
            <v>0</v>
          </cell>
          <cell r="BG48">
            <v>-1</v>
          </cell>
          <cell r="BH48">
            <v>0</v>
          </cell>
        </row>
        <row r="49">
          <cell r="B49" t="str">
            <v>33541</v>
          </cell>
          <cell r="C49" t="str">
            <v>8002270676819</v>
          </cell>
          <cell r="D49" t="str">
            <v>AGUA ARANCIATA 330ml S.PELLEGRINO</v>
          </cell>
          <cell r="E49">
            <v>12</v>
          </cell>
          <cell r="F49" t="str">
            <v>BEBIDAS</v>
          </cell>
          <cell r="G49" t="str">
            <v>BEBIDAS</v>
          </cell>
          <cell r="H49" t="str">
            <v>AGUAS</v>
          </cell>
          <cell r="I49" t="str">
            <v>AGUA SABORIZADA</v>
          </cell>
          <cell r="J49" t="str">
            <v>SABORIZADAS -AS</v>
          </cell>
          <cell r="K49" t="str">
            <v>S. PELLEGRINO</v>
          </cell>
          <cell r="L49">
            <v>161</v>
          </cell>
          <cell r="M49" t="str">
            <v>WINES AND SPIRITS S.A. (161)</v>
          </cell>
          <cell r="N49">
            <v>24</v>
          </cell>
          <cell r="O49">
            <v>14</v>
          </cell>
          <cell r="P49">
            <v>20</v>
          </cell>
          <cell r="Q49">
            <v>12</v>
          </cell>
          <cell r="R49">
            <v>2</v>
          </cell>
          <cell r="S49">
            <v>14</v>
          </cell>
          <cell r="T49">
            <v>0</v>
          </cell>
          <cell r="U49">
            <v>0</v>
          </cell>
          <cell r="V49">
            <v>8</v>
          </cell>
          <cell r="W49">
            <v>4</v>
          </cell>
          <cell r="X49">
            <v>9</v>
          </cell>
          <cell r="Y49">
            <v>4</v>
          </cell>
          <cell r="Z49">
            <v>2</v>
          </cell>
          <cell r="AA49">
            <v>6</v>
          </cell>
          <cell r="AB49">
            <v>0</v>
          </cell>
          <cell r="AC49">
            <v>0</v>
          </cell>
          <cell r="AD49">
            <v>1</v>
          </cell>
          <cell r="AE49">
            <v>3</v>
          </cell>
          <cell r="AF49">
            <v>2</v>
          </cell>
          <cell r="AG49">
            <v>6</v>
          </cell>
          <cell r="AH49">
            <v>4</v>
          </cell>
          <cell r="AI49">
            <v>4</v>
          </cell>
          <cell r="AJ49">
            <v>29</v>
          </cell>
          <cell r="AK49">
            <v>12</v>
          </cell>
          <cell r="AL49">
            <v>20</v>
          </cell>
          <cell r="AM49">
            <v>16</v>
          </cell>
          <cell r="AN49">
            <v>15</v>
          </cell>
          <cell r="AO49">
            <v>8</v>
          </cell>
          <cell r="AP49">
            <v>72.5</v>
          </cell>
          <cell r="AQ49" t="str">
            <v>SV</v>
          </cell>
          <cell r="AR49">
            <v>150</v>
          </cell>
          <cell r="AS49" t="str">
            <v>SV</v>
          </cell>
          <cell r="AT49">
            <v>75</v>
          </cell>
          <cell r="AU49">
            <v>60</v>
          </cell>
          <cell r="AV49">
            <v>9636</v>
          </cell>
          <cell r="AW49">
            <v>9580.5638500000005</v>
          </cell>
          <cell r="AX49">
            <v>11500</v>
          </cell>
          <cell r="AY49">
            <v>0.19344126193441258</v>
          </cell>
          <cell r="AZ49">
            <v>0.16208695652173913</v>
          </cell>
          <cell r="BA49">
            <v>10900</v>
          </cell>
          <cell r="BB49">
            <v>6</v>
          </cell>
          <cell r="BC49">
            <v>0.13117476131174755</v>
          </cell>
          <cell r="BD49">
            <v>0.11596330275229358</v>
          </cell>
          <cell r="BE49">
            <v>10500</v>
          </cell>
          <cell r="BF49">
            <v>12</v>
          </cell>
          <cell r="BG49">
            <v>8.9663760896637523E-2</v>
          </cell>
          <cell r="BH49">
            <v>8.2285714285714281E-2</v>
          </cell>
        </row>
        <row r="50">
          <cell r="B50" t="str">
            <v>33546</v>
          </cell>
          <cell r="C50" t="str">
            <v>8002270026904</v>
          </cell>
          <cell r="D50" t="str">
            <v>AGUA CLEMENTINA 330ml S.PELLEGRINO</v>
          </cell>
          <cell r="E50">
            <v>24</v>
          </cell>
          <cell r="F50" t="str">
            <v>BEBIDAS</v>
          </cell>
          <cell r="G50" t="str">
            <v>BEBIDAS</v>
          </cell>
          <cell r="H50" t="str">
            <v>AGUAS</v>
          </cell>
          <cell r="I50" t="str">
            <v>AGUA SABORIZADA</v>
          </cell>
          <cell r="J50" t="str">
            <v>SABORIZADAS -AS</v>
          </cell>
          <cell r="K50" t="str">
            <v>S. PELLEGRINO</v>
          </cell>
          <cell r="L50">
            <v>161</v>
          </cell>
          <cell r="M50" t="str">
            <v>WINES AND SPIRITS S.A. (161)</v>
          </cell>
          <cell r="N50">
            <v>22</v>
          </cell>
          <cell r="O50">
            <v>17</v>
          </cell>
          <cell r="P50">
            <v>20</v>
          </cell>
          <cell r="Q50">
            <v>11</v>
          </cell>
          <cell r="R50">
            <v>6</v>
          </cell>
          <cell r="S50">
            <v>38</v>
          </cell>
          <cell r="T50">
            <v>1</v>
          </cell>
          <cell r="U50">
            <v>2</v>
          </cell>
          <cell r="V50">
            <v>4</v>
          </cell>
          <cell r="W50">
            <v>4</v>
          </cell>
          <cell r="X50">
            <v>8</v>
          </cell>
          <cell r="Y50">
            <v>8</v>
          </cell>
          <cell r="Z50">
            <v>2</v>
          </cell>
          <cell r="AA50">
            <v>3</v>
          </cell>
          <cell r="AB50">
            <v>0</v>
          </cell>
          <cell r="AC50">
            <v>4</v>
          </cell>
          <cell r="AD50">
            <v>2</v>
          </cell>
          <cell r="AE50">
            <v>3</v>
          </cell>
          <cell r="AF50">
            <v>0</v>
          </cell>
          <cell r="AG50">
            <v>1</v>
          </cell>
          <cell r="AH50">
            <v>0</v>
          </cell>
          <cell r="AI50">
            <v>0</v>
          </cell>
          <cell r="AJ50">
            <v>29</v>
          </cell>
          <cell r="AK50">
            <v>10</v>
          </cell>
          <cell r="AL50">
            <v>13</v>
          </cell>
          <cell r="AM50">
            <v>37</v>
          </cell>
          <cell r="AN50">
            <v>13</v>
          </cell>
          <cell r="AO50">
            <v>24</v>
          </cell>
          <cell r="AP50">
            <v>79.090909090909093</v>
          </cell>
          <cell r="AQ50">
            <v>150</v>
          </cell>
          <cell r="AR50">
            <v>48.75</v>
          </cell>
          <cell r="AS50">
            <v>277.5</v>
          </cell>
          <cell r="AT50">
            <v>390</v>
          </cell>
          <cell r="AU50" t="str">
            <v>SV</v>
          </cell>
          <cell r="AV50">
            <v>9636</v>
          </cell>
          <cell r="AW50">
            <v>9468.9840299999996</v>
          </cell>
          <cell r="AX50">
            <v>11500</v>
          </cell>
          <cell r="AY50">
            <v>0.19344126193441258</v>
          </cell>
          <cell r="AZ50">
            <v>0.16208695652173913</v>
          </cell>
          <cell r="BA50">
            <v>10900</v>
          </cell>
          <cell r="BB50">
            <v>6</v>
          </cell>
          <cell r="BC50">
            <v>0.13117476131174755</v>
          </cell>
          <cell r="BD50">
            <v>0.11596330275229358</v>
          </cell>
          <cell r="BE50">
            <v>10500</v>
          </cell>
          <cell r="BF50">
            <v>12</v>
          </cell>
          <cell r="BG50">
            <v>8.9663760896637523E-2</v>
          </cell>
          <cell r="BH50">
            <v>8.2285714285714281E-2</v>
          </cell>
        </row>
        <row r="51">
          <cell r="B51" t="str">
            <v>33543</v>
          </cell>
          <cell r="C51" t="str">
            <v>8002270686825</v>
          </cell>
          <cell r="D51" t="str">
            <v>AGUA LIMONATA 330ml S.PELLEGRINO</v>
          </cell>
          <cell r="E51">
            <v>12</v>
          </cell>
          <cell r="F51" t="str">
            <v>BEBIDAS</v>
          </cell>
          <cell r="G51" t="str">
            <v>BEBIDAS</v>
          </cell>
          <cell r="H51" t="str">
            <v>AGUAS</v>
          </cell>
          <cell r="I51" t="str">
            <v>AGUA SABORIZADA</v>
          </cell>
          <cell r="J51" t="str">
            <v>SABORIZADAS -AS</v>
          </cell>
          <cell r="K51" t="str">
            <v>S. PELLEGRINO</v>
          </cell>
          <cell r="L51">
            <v>161</v>
          </cell>
          <cell r="M51" t="str">
            <v>WINES AND SPIRITS S.A. (161)</v>
          </cell>
          <cell r="N51">
            <v>48</v>
          </cell>
          <cell r="O51">
            <v>10</v>
          </cell>
          <cell r="P51">
            <v>24</v>
          </cell>
          <cell r="Q51">
            <v>20</v>
          </cell>
          <cell r="R51">
            <v>36</v>
          </cell>
          <cell r="S51">
            <v>36</v>
          </cell>
          <cell r="T51">
            <v>7</v>
          </cell>
          <cell r="U51">
            <v>0</v>
          </cell>
          <cell r="V51">
            <v>9</v>
          </cell>
          <cell r="W51">
            <v>7</v>
          </cell>
          <cell r="X51">
            <v>4</v>
          </cell>
          <cell r="Y51">
            <v>4</v>
          </cell>
          <cell r="Z51">
            <v>2</v>
          </cell>
          <cell r="AA51">
            <v>17</v>
          </cell>
          <cell r="AB51">
            <v>0</v>
          </cell>
          <cell r="AC51">
            <v>0</v>
          </cell>
          <cell r="AD51">
            <v>4</v>
          </cell>
          <cell r="AE51">
            <v>14</v>
          </cell>
          <cell r="AF51">
            <v>0</v>
          </cell>
          <cell r="AG51">
            <v>5</v>
          </cell>
          <cell r="AH51">
            <v>0</v>
          </cell>
          <cell r="AI51">
            <v>0</v>
          </cell>
          <cell r="AJ51">
            <v>26</v>
          </cell>
          <cell r="AK51">
            <v>13</v>
          </cell>
          <cell r="AL51">
            <v>17</v>
          </cell>
          <cell r="AM51">
            <v>15</v>
          </cell>
          <cell r="AN51">
            <v>7</v>
          </cell>
          <cell r="AO51">
            <v>0</v>
          </cell>
          <cell r="AP51">
            <v>39</v>
          </cell>
          <cell r="AQ51" t="str">
            <v>SV</v>
          </cell>
          <cell r="AR51">
            <v>127.5</v>
          </cell>
          <cell r="AS51" t="str">
            <v>SV</v>
          </cell>
          <cell r="AT51">
            <v>42</v>
          </cell>
          <cell r="AU51" t="str">
            <v>Q</v>
          </cell>
          <cell r="AV51">
            <v>9636</v>
          </cell>
          <cell r="AW51">
            <v>9545.5685599999997</v>
          </cell>
          <cell r="AX51">
            <v>11500</v>
          </cell>
          <cell r="AY51">
            <v>0.19344126193441258</v>
          </cell>
          <cell r="AZ51">
            <v>0.16208695652173913</v>
          </cell>
          <cell r="BA51">
            <v>10900</v>
          </cell>
          <cell r="BB51">
            <v>6</v>
          </cell>
          <cell r="BC51">
            <v>0.13117476131174755</v>
          </cell>
          <cell r="BD51">
            <v>0.11596330275229358</v>
          </cell>
          <cell r="BE51">
            <v>10500</v>
          </cell>
          <cell r="BF51">
            <v>12</v>
          </cell>
          <cell r="BG51">
            <v>8.9663760896637523E-2</v>
          </cell>
          <cell r="BH51">
            <v>8.2285714285714281E-2</v>
          </cell>
        </row>
        <row r="52">
          <cell r="B52" t="str">
            <v>33544</v>
          </cell>
          <cell r="C52" t="str">
            <v>8002270716812</v>
          </cell>
          <cell r="D52" t="str">
            <v>AGUA POMPELMO 330ml S.PELLEGRINO</v>
          </cell>
          <cell r="E52">
            <v>24</v>
          </cell>
          <cell r="F52" t="str">
            <v>BEBIDAS</v>
          </cell>
          <cell r="G52" t="str">
            <v>BEBIDAS</v>
          </cell>
          <cell r="H52" t="str">
            <v>AGUAS</v>
          </cell>
          <cell r="I52" t="str">
            <v>AGUA SABORIZADA</v>
          </cell>
          <cell r="J52" t="str">
            <v>SABORIZADAS -AS</v>
          </cell>
          <cell r="K52" t="str">
            <v>S. PELLEGRINO</v>
          </cell>
          <cell r="L52">
            <v>161</v>
          </cell>
          <cell r="M52" t="str">
            <v>WINES AND SPIRITS S.A. (161)</v>
          </cell>
          <cell r="N52">
            <v>9</v>
          </cell>
          <cell r="O52">
            <v>15</v>
          </cell>
          <cell r="P52">
            <v>0</v>
          </cell>
          <cell r="Q52">
            <v>2</v>
          </cell>
          <cell r="R52">
            <v>12</v>
          </cell>
          <cell r="S52">
            <v>23</v>
          </cell>
          <cell r="T52">
            <v>0</v>
          </cell>
          <cell r="U52">
            <v>1</v>
          </cell>
          <cell r="V52">
            <v>8</v>
          </cell>
          <cell r="W52">
            <v>5</v>
          </cell>
          <cell r="X52">
            <v>12</v>
          </cell>
          <cell r="Y52">
            <v>12</v>
          </cell>
          <cell r="Z52">
            <v>5</v>
          </cell>
          <cell r="AA52">
            <v>14</v>
          </cell>
          <cell r="AB52">
            <v>0</v>
          </cell>
          <cell r="AC52">
            <v>0</v>
          </cell>
          <cell r="AD52">
            <v>7</v>
          </cell>
          <cell r="AE52">
            <v>3</v>
          </cell>
          <cell r="AF52">
            <v>4</v>
          </cell>
          <cell r="AG52">
            <v>11</v>
          </cell>
          <cell r="AH52">
            <v>4</v>
          </cell>
          <cell r="AI52">
            <v>4</v>
          </cell>
          <cell r="AJ52">
            <v>27</v>
          </cell>
          <cell r="AK52">
            <v>11</v>
          </cell>
          <cell r="AL52">
            <v>18</v>
          </cell>
          <cell r="AM52">
            <v>21</v>
          </cell>
          <cell r="AN52">
            <v>13</v>
          </cell>
          <cell r="AO52">
            <v>20</v>
          </cell>
          <cell r="AP52">
            <v>405</v>
          </cell>
          <cell r="AQ52">
            <v>330</v>
          </cell>
          <cell r="AR52">
            <v>45</v>
          </cell>
          <cell r="AS52" t="str">
            <v>SV</v>
          </cell>
          <cell r="AT52">
            <v>35.454545454545453</v>
          </cell>
          <cell r="AU52">
            <v>150</v>
          </cell>
          <cell r="AV52">
            <v>9636</v>
          </cell>
          <cell r="AW52">
            <v>9467.4189499999993</v>
          </cell>
          <cell r="AX52">
            <v>11500</v>
          </cell>
          <cell r="AY52">
            <v>0.19344126193441258</v>
          </cell>
          <cell r="AZ52">
            <v>0.16208695652173913</v>
          </cell>
          <cell r="BA52">
            <v>10900</v>
          </cell>
          <cell r="BB52">
            <v>6</v>
          </cell>
          <cell r="BC52">
            <v>0.13117476131174755</v>
          </cell>
          <cell r="BD52">
            <v>0.11596330275229358</v>
          </cell>
          <cell r="BE52">
            <v>10500</v>
          </cell>
          <cell r="BF52">
            <v>12</v>
          </cell>
          <cell r="BG52">
            <v>8.9663760896637523E-2</v>
          </cell>
          <cell r="BH52">
            <v>8.2285714285714281E-2</v>
          </cell>
        </row>
        <row r="53">
          <cell r="B53" t="str">
            <v>24382</v>
          </cell>
          <cell r="C53" t="str">
            <v>8800010031733</v>
          </cell>
          <cell r="D53" t="str">
            <v>AGUA MINERAL 20Lts ENVASE RETORNABLE BLU</v>
          </cell>
          <cell r="E53">
            <v>1</v>
          </cell>
          <cell r="F53" t="str">
            <v>BEBIDAS</v>
          </cell>
          <cell r="G53" t="str">
            <v>BEBIDAS</v>
          </cell>
          <cell r="H53" t="str">
            <v>AGUAS</v>
          </cell>
          <cell r="I53" t="str">
            <v>AGUA BIDONES</v>
          </cell>
          <cell r="J53" t="str">
            <v>BOTELLA AB</v>
          </cell>
          <cell r="K53" t="str">
            <v>BLU</v>
          </cell>
          <cell r="L53">
            <v>2351</v>
          </cell>
          <cell r="M53" t="str">
            <v>LOURDES ALEJANDRA LANDAIDA FRANCO (2351)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9</v>
          </cell>
          <cell r="AK53">
            <v>0</v>
          </cell>
          <cell r="AL53">
            <v>18</v>
          </cell>
          <cell r="AM53">
            <v>53</v>
          </cell>
          <cell r="AN53">
            <v>0</v>
          </cell>
          <cell r="AO53">
            <v>0</v>
          </cell>
          <cell r="AP53" t="str">
            <v>SV</v>
          </cell>
          <cell r="AQ53" t="str">
            <v>Q</v>
          </cell>
          <cell r="AR53" t="str">
            <v>SV</v>
          </cell>
          <cell r="AS53" t="str">
            <v>SV</v>
          </cell>
          <cell r="AT53" t="str">
            <v>Q</v>
          </cell>
          <cell r="AU53" t="str">
            <v>Q</v>
          </cell>
          <cell r="AV53">
            <v>15000.000004</v>
          </cell>
          <cell r="AW53">
            <v>15022.21336</v>
          </cell>
          <cell r="AX53">
            <v>20000</v>
          </cell>
          <cell r="AY53">
            <v>0.3333333329777779</v>
          </cell>
          <cell r="AZ53">
            <v>0.24999999980000001</v>
          </cell>
          <cell r="BC53">
            <v>-1</v>
          </cell>
          <cell r="BD53">
            <v>0</v>
          </cell>
          <cell r="BG53">
            <v>-1</v>
          </cell>
          <cell r="BH53">
            <v>0</v>
          </cell>
        </row>
        <row r="54">
          <cell r="B54" t="str">
            <v>35115</v>
          </cell>
          <cell r="C54" t="str">
            <v>7841112000211</v>
          </cell>
          <cell r="D54" t="str">
            <v>BIDON 20Lts BES</v>
          </cell>
          <cell r="E54">
            <v>1</v>
          </cell>
          <cell r="F54" t="str">
            <v>BEBIDAS</v>
          </cell>
          <cell r="G54" t="str">
            <v>BEBIDAS</v>
          </cell>
          <cell r="H54" t="str">
            <v>AGUAS</v>
          </cell>
          <cell r="I54" t="str">
            <v>AGUA BIDONES</v>
          </cell>
          <cell r="J54" t="str">
            <v>BOTELLA AB</v>
          </cell>
          <cell r="K54" t="str">
            <v>ENVASES RETORNABLES</v>
          </cell>
          <cell r="L54">
            <v>165</v>
          </cell>
          <cell r="M54" t="str">
            <v>BEBIDAS ENV. SALUDABLES (165)</v>
          </cell>
          <cell r="N54">
            <v>0</v>
          </cell>
          <cell r="O54">
            <v>14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1</v>
          </cell>
          <cell r="U54">
            <v>1</v>
          </cell>
          <cell r="V54">
            <v>0</v>
          </cell>
          <cell r="W54">
            <v>1</v>
          </cell>
          <cell r="X54">
            <v>0</v>
          </cell>
          <cell r="Y54">
            <v>0</v>
          </cell>
          <cell r="Z54">
            <v>2</v>
          </cell>
          <cell r="AA54">
            <v>1</v>
          </cell>
          <cell r="AB54">
            <v>4</v>
          </cell>
          <cell r="AC54">
            <v>3</v>
          </cell>
          <cell r="AD54">
            <v>0</v>
          </cell>
          <cell r="AE54">
            <v>0</v>
          </cell>
          <cell r="AF54">
            <v>2</v>
          </cell>
          <cell r="AG54">
            <v>0</v>
          </cell>
          <cell r="AH54">
            <v>0</v>
          </cell>
          <cell r="AI54">
            <v>0</v>
          </cell>
          <cell r="AJ54">
            <v>83</v>
          </cell>
          <cell r="AK54">
            <v>36</v>
          </cell>
          <cell r="AL54">
            <v>31</v>
          </cell>
          <cell r="AM54">
            <v>83</v>
          </cell>
          <cell r="AN54">
            <v>41</v>
          </cell>
          <cell r="AO54">
            <v>50</v>
          </cell>
          <cell r="AP54" t="str">
            <v>SV</v>
          </cell>
          <cell r="AQ54">
            <v>1080</v>
          </cell>
          <cell r="AR54" t="str">
            <v>SV</v>
          </cell>
          <cell r="AS54">
            <v>830</v>
          </cell>
          <cell r="AT54" t="str">
            <v>SV</v>
          </cell>
          <cell r="AU54" t="str">
            <v>SV</v>
          </cell>
          <cell r="AV54">
            <v>21000.00001</v>
          </cell>
          <cell r="AW54">
            <v>20999.999899999999</v>
          </cell>
          <cell r="AX54">
            <v>29900</v>
          </cell>
          <cell r="AY54">
            <v>0.42380952313151932</v>
          </cell>
          <cell r="AZ54">
            <v>0.29765886254180601</v>
          </cell>
          <cell r="BC54">
            <v>-1</v>
          </cell>
          <cell r="BD54">
            <v>0</v>
          </cell>
          <cell r="BG54">
            <v>-1</v>
          </cell>
          <cell r="BH54">
            <v>0</v>
          </cell>
        </row>
        <row r="55">
          <cell r="B55" t="str">
            <v>40996</v>
          </cell>
          <cell r="C55" t="str">
            <v>8800010083381</v>
          </cell>
          <cell r="D55" t="str">
            <v>BIDON 20Lts GOND WANA</v>
          </cell>
          <cell r="E55">
            <v>1</v>
          </cell>
          <cell r="F55" t="str">
            <v>BEBIDAS</v>
          </cell>
          <cell r="G55" t="str">
            <v>BEBIDAS</v>
          </cell>
          <cell r="H55" t="str">
            <v>AGUAS</v>
          </cell>
          <cell r="I55" t="str">
            <v>AGUA BIDONES</v>
          </cell>
          <cell r="J55" t="str">
            <v>BOTELLA AB</v>
          </cell>
          <cell r="K55" t="str">
            <v>ENVASES RETORNABLES</v>
          </cell>
          <cell r="L55">
            <v>1521</v>
          </cell>
          <cell r="M55" t="str">
            <v>BEBIDAS NATIVAS DEL PARAGUAY S.A. (1521)</v>
          </cell>
          <cell r="N55">
            <v>0</v>
          </cell>
          <cell r="O55">
            <v>0</v>
          </cell>
          <cell r="P55">
            <v>2</v>
          </cell>
          <cell r="Q55">
            <v>2</v>
          </cell>
          <cell r="R55">
            <v>0</v>
          </cell>
          <cell r="S55">
            <v>0</v>
          </cell>
          <cell r="T55">
            <v>1</v>
          </cell>
          <cell r="U55">
            <v>2</v>
          </cell>
          <cell r="V55">
            <v>0</v>
          </cell>
          <cell r="W55">
            <v>0</v>
          </cell>
          <cell r="X55">
            <v>2</v>
          </cell>
          <cell r="Y55">
            <v>2</v>
          </cell>
          <cell r="Z55">
            <v>0</v>
          </cell>
          <cell r="AA55">
            <v>0</v>
          </cell>
          <cell r="AB55">
            <v>2</v>
          </cell>
          <cell r="AC55">
            <v>2</v>
          </cell>
          <cell r="AD55">
            <v>0</v>
          </cell>
          <cell r="AE55">
            <v>0</v>
          </cell>
          <cell r="AF55">
            <v>2</v>
          </cell>
          <cell r="AG55">
            <v>2</v>
          </cell>
          <cell r="AH55">
            <v>0</v>
          </cell>
          <cell r="AI55">
            <v>0</v>
          </cell>
          <cell r="AJ55">
            <v>-2</v>
          </cell>
          <cell r="AK55">
            <v>-2</v>
          </cell>
          <cell r="AL55">
            <v>-2</v>
          </cell>
          <cell r="AM55">
            <v>0</v>
          </cell>
          <cell r="AN55">
            <v>0</v>
          </cell>
          <cell r="AO55">
            <v>10</v>
          </cell>
          <cell r="AP55" t="str">
            <v>Q</v>
          </cell>
          <cell r="AQ55" t="str">
            <v>Q</v>
          </cell>
          <cell r="AR55" t="str">
            <v>Q</v>
          </cell>
          <cell r="AS55" t="str">
            <v>Q</v>
          </cell>
          <cell r="AT55" t="str">
            <v>Q</v>
          </cell>
          <cell r="AU55" t="str">
            <v>SV</v>
          </cell>
          <cell r="AV55">
            <v>33500.000050000002</v>
          </cell>
          <cell r="AW55">
            <v>33499.999499999998</v>
          </cell>
          <cell r="AX55">
            <v>38500</v>
          </cell>
          <cell r="AY55">
            <v>0.14925372962797945</v>
          </cell>
          <cell r="AZ55">
            <v>0.12987012857142852</v>
          </cell>
          <cell r="BC55">
            <v>-1</v>
          </cell>
          <cell r="BD55">
            <v>0</v>
          </cell>
          <cell r="BG55">
            <v>-1</v>
          </cell>
          <cell r="BH55">
            <v>0</v>
          </cell>
        </row>
        <row r="56">
          <cell r="B56" t="str">
            <v>17904</v>
          </cell>
          <cell r="C56" t="str">
            <v>17904</v>
          </cell>
          <cell r="D56" t="str">
            <v>BIDON 20Lts SELTZ.</v>
          </cell>
          <cell r="E56">
            <v>1</v>
          </cell>
          <cell r="F56" t="str">
            <v>BEBIDAS</v>
          </cell>
          <cell r="G56" t="str">
            <v>BEBIDAS</v>
          </cell>
          <cell r="H56" t="str">
            <v>AGUAS</v>
          </cell>
          <cell r="I56" t="str">
            <v>AGUA BIDONES</v>
          </cell>
          <cell r="J56" t="str">
            <v>BOTELLA AB</v>
          </cell>
          <cell r="K56" t="str">
            <v>ENVASES RETORNABLES</v>
          </cell>
          <cell r="L56">
            <v>509</v>
          </cell>
          <cell r="M56" t="str">
            <v>SELTZ S.A. (509)</v>
          </cell>
          <cell r="N56">
            <v>2</v>
          </cell>
          <cell r="O56">
            <v>1</v>
          </cell>
          <cell r="P56">
            <v>0</v>
          </cell>
          <cell r="Q56">
            <v>1</v>
          </cell>
          <cell r="R56">
            <v>11</v>
          </cell>
          <cell r="S56">
            <v>12</v>
          </cell>
          <cell r="T56">
            <v>5</v>
          </cell>
          <cell r="U56">
            <v>9</v>
          </cell>
          <cell r="V56">
            <v>12</v>
          </cell>
          <cell r="W56">
            <v>6</v>
          </cell>
          <cell r="X56">
            <v>3</v>
          </cell>
          <cell r="Y56">
            <v>4</v>
          </cell>
          <cell r="Z56">
            <v>8</v>
          </cell>
          <cell r="AA56">
            <v>8</v>
          </cell>
          <cell r="AB56">
            <v>3</v>
          </cell>
          <cell r="AC56">
            <v>5</v>
          </cell>
          <cell r="AD56">
            <v>0</v>
          </cell>
          <cell r="AE56">
            <v>2</v>
          </cell>
          <cell r="AF56">
            <v>2</v>
          </cell>
          <cell r="AG56">
            <v>1</v>
          </cell>
          <cell r="AH56">
            <v>0</v>
          </cell>
          <cell r="AI56">
            <v>1</v>
          </cell>
          <cell r="AJ56">
            <v>372</v>
          </cell>
          <cell r="AK56">
            <v>621</v>
          </cell>
          <cell r="AL56">
            <v>191</v>
          </cell>
          <cell r="AM56">
            <v>203</v>
          </cell>
          <cell r="AN56">
            <v>205</v>
          </cell>
          <cell r="AO56">
            <v>49</v>
          </cell>
          <cell r="AP56">
            <v>11160</v>
          </cell>
          <cell r="AQ56">
            <v>2070</v>
          </cell>
          <cell r="AR56">
            <v>1432.5</v>
          </cell>
          <cell r="AS56">
            <v>1218</v>
          </cell>
          <cell r="AT56">
            <v>6150</v>
          </cell>
          <cell r="AU56">
            <v>1470</v>
          </cell>
          <cell r="AV56">
            <v>21000.00001</v>
          </cell>
          <cell r="AW56">
            <v>20637.6093</v>
          </cell>
          <cell r="AX56">
            <v>29900</v>
          </cell>
          <cell r="AY56">
            <v>0.42380952313151932</v>
          </cell>
          <cell r="AZ56">
            <v>0.29765886254180601</v>
          </cell>
          <cell r="BC56">
            <v>-1</v>
          </cell>
          <cell r="BD56">
            <v>0</v>
          </cell>
          <cell r="BG56">
            <v>-1</v>
          </cell>
          <cell r="BH56">
            <v>0</v>
          </cell>
        </row>
        <row r="57">
          <cell r="B57" t="str">
            <v>17903</v>
          </cell>
          <cell r="C57" t="str">
            <v>8800010013876</v>
          </cell>
          <cell r="D57" t="str">
            <v>AGUA MINERAL 20Lts SELTZ</v>
          </cell>
          <cell r="E57">
            <v>1</v>
          </cell>
          <cell r="F57" t="str">
            <v>BEBIDAS</v>
          </cell>
          <cell r="G57" t="str">
            <v>BEBIDAS</v>
          </cell>
          <cell r="H57" t="str">
            <v>AGUAS</v>
          </cell>
          <cell r="I57" t="str">
            <v>AGUA BIDONES</v>
          </cell>
          <cell r="J57" t="str">
            <v>AGUA AB</v>
          </cell>
          <cell r="K57" t="str">
            <v>SELTZ</v>
          </cell>
          <cell r="L57">
            <v>509</v>
          </cell>
          <cell r="M57" t="str">
            <v>SELTZ S.A. (509)</v>
          </cell>
          <cell r="N57">
            <v>327</v>
          </cell>
          <cell r="O57">
            <v>438</v>
          </cell>
          <cell r="P57">
            <v>343</v>
          </cell>
          <cell r="Q57">
            <v>342</v>
          </cell>
          <cell r="R57">
            <v>1467</v>
          </cell>
          <cell r="S57">
            <v>1663</v>
          </cell>
          <cell r="T57">
            <v>1249</v>
          </cell>
          <cell r="U57">
            <v>1158</v>
          </cell>
          <cell r="V57">
            <v>430</v>
          </cell>
          <cell r="W57">
            <v>328</v>
          </cell>
          <cell r="X57">
            <v>472</v>
          </cell>
          <cell r="Y57">
            <v>324</v>
          </cell>
          <cell r="Z57">
            <v>428</v>
          </cell>
          <cell r="AA57">
            <v>484</v>
          </cell>
          <cell r="AB57">
            <v>445</v>
          </cell>
          <cell r="AC57">
            <v>395</v>
          </cell>
          <cell r="AD57">
            <v>260</v>
          </cell>
          <cell r="AE57">
            <v>325</v>
          </cell>
          <cell r="AF57">
            <v>225</v>
          </cell>
          <cell r="AG57">
            <v>209</v>
          </cell>
          <cell r="AH57">
            <v>5</v>
          </cell>
          <cell r="AI57">
            <v>14</v>
          </cell>
          <cell r="AJ57">
            <v>106</v>
          </cell>
          <cell r="AK57">
            <v>492</v>
          </cell>
          <cell r="AL57">
            <v>122</v>
          </cell>
          <cell r="AM57">
            <v>94</v>
          </cell>
          <cell r="AN57">
            <v>52</v>
          </cell>
          <cell r="AO57">
            <v>39</v>
          </cell>
          <cell r="AP57">
            <v>9.2982456140350873</v>
          </cell>
          <cell r="AQ57">
            <v>12.746113989637307</v>
          </cell>
          <cell r="AR57">
            <v>11.296296296296296</v>
          </cell>
          <cell r="AS57">
            <v>7.1392405063291138</v>
          </cell>
          <cell r="AT57">
            <v>7.464114832535885</v>
          </cell>
          <cell r="AU57">
            <v>83.571428571428569</v>
          </cell>
          <cell r="AV57">
            <v>11899.999980000001</v>
          </cell>
          <cell r="AW57">
            <v>11899.99987</v>
          </cell>
          <cell r="AX57">
            <v>13900</v>
          </cell>
          <cell r="AY57">
            <v>0.16806722885389447</v>
          </cell>
          <cell r="AZ57">
            <v>0.14388489352517983</v>
          </cell>
          <cell r="BA57">
            <v>13500</v>
          </cell>
          <cell r="BB57">
            <v>3</v>
          </cell>
          <cell r="BC57">
            <v>0.13445378341925007</v>
          </cell>
          <cell r="BD57">
            <v>0.11851851999999996</v>
          </cell>
          <cell r="BE57">
            <v>0</v>
          </cell>
          <cell r="BF57">
            <v>0</v>
          </cell>
          <cell r="BG57">
            <v>-1</v>
          </cell>
          <cell r="BH57">
            <v>0</v>
          </cell>
        </row>
        <row r="58">
          <cell r="B58" t="str">
            <v>40995</v>
          </cell>
          <cell r="C58" t="str">
            <v>7842117000152</v>
          </cell>
          <cell r="D58" t="str">
            <v>AGUA MINERAL NATURAL 20Lts GOND WANA</v>
          </cell>
          <cell r="E58">
            <v>1</v>
          </cell>
          <cell r="F58" t="str">
            <v>BEBIDAS</v>
          </cell>
          <cell r="G58" t="str">
            <v>BEBIDAS</v>
          </cell>
          <cell r="H58" t="str">
            <v>AGUAS</v>
          </cell>
          <cell r="I58" t="str">
            <v>AGUA BIDONES</v>
          </cell>
          <cell r="J58" t="str">
            <v>AGUA AB</v>
          </cell>
          <cell r="K58" t="str">
            <v>GOND WANA</v>
          </cell>
          <cell r="L58">
            <v>1521</v>
          </cell>
          <cell r="M58" t="str">
            <v>BEBIDAS NATIVAS DEL PARAGUAY S.A. (1521)</v>
          </cell>
          <cell r="N58">
            <v>0</v>
          </cell>
          <cell r="O58">
            <v>0</v>
          </cell>
          <cell r="P58">
            <v>7</v>
          </cell>
          <cell r="Q58">
            <v>26</v>
          </cell>
          <cell r="R58">
            <v>0</v>
          </cell>
          <cell r="S58">
            <v>0</v>
          </cell>
          <cell r="T58">
            <v>4</v>
          </cell>
          <cell r="U58">
            <v>13</v>
          </cell>
          <cell r="V58">
            <v>0</v>
          </cell>
          <cell r="W58">
            <v>0</v>
          </cell>
          <cell r="X58">
            <v>7</v>
          </cell>
          <cell r="Y58">
            <v>10</v>
          </cell>
          <cell r="Z58">
            <v>0</v>
          </cell>
          <cell r="AA58">
            <v>0</v>
          </cell>
          <cell r="AB58">
            <v>7</v>
          </cell>
          <cell r="AC58">
            <v>11</v>
          </cell>
          <cell r="AD58">
            <v>0</v>
          </cell>
          <cell r="AE58">
            <v>0</v>
          </cell>
          <cell r="AF58">
            <v>6</v>
          </cell>
          <cell r="AG58">
            <v>11</v>
          </cell>
          <cell r="AH58">
            <v>0</v>
          </cell>
          <cell r="AI58">
            <v>0</v>
          </cell>
          <cell r="AJ58">
            <v>6</v>
          </cell>
          <cell r="AK58">
            <v>17</v>
          </cell>
          <cell r="AL58">
            <v>5</v>
          </cell>
          <cell r="AM58">
            <v>4</v>
          </cell>
          <cell r="AN58">
            <v>9</v>
          </cell>
          <cell r="AO58">
            <v>10</v>
          </cell>
          <cell r="AP58">
            <v>6.9230769230769234</v>
          </cell>
          <cell r="AQ58">
            <v>39.230769230769234</v>
          </cell>
          <cell r="AR58">
            <v>15</v>
          </cell>
          <cell r="AS58">
            <v>10.90909090909091</v>
          </cell>
          <cell r="AT58">
            <v>24.545454545454547</v>
          </cell>
          <cell r="AU58" t="str">
            <v>SV</v>
          </cell>
          <cell r="AV58">
            <v>19000.000029999999</v>
          </cell>
          <cell r="AW58">
            <v>18999.999810000001</v>
          </cell>
          <cell r="AX58">
            <v>21900</v>
          </cell>
          <cell r="AY58">
            <v>0.15263157712742381</v>
          </cell>
          <cell r="AZ58">
            <v>0.13242008995433793</v>
          </cell>
          <cell r="BA58">
            <v>21500</v>
          </cell>
          <cell r="BB58">
            <v>3</v>
          </cell>
          <cell r="BC58">
            <v>0.13157894558171757</v>
          </cell>
          <cell r="BD58">
            <v>0.11627906837209306</v>
          </cell>
          <cell r="BE58">
            <v>0</v>
          </cell>
          <cell r="BF58">
            <v>0</v>
          </cell>
          <cell r="BG58">
            <v>-1</v>
          </cell>
          <cell r="BH58">
            <v>0</v>
          </cell>
        </row>
        <row r="59">
          <cell r="B59" t="str">
            <v>24381</v>
          </cell>
          <cell r="C59" t="str">
            <v>8800010031726</v>
          </cell>
          <cell r="D59" t="str">
            <v>AGUA MINERAL 20Lts BLU</v>
          </cell>
          <cell r="E59">
            <v>1</v>
          </cell>
          <cell r="F59" t="str">
            <v>BEBIDAS</v>
          </cell>
          <cell r="G59" t="str">
            <v>BEBIDAS</v>
          </cell>
          <cell r="H59" t="str">
            <v>AGUAS</v>
          </cell>
          <cell r="I59" t="str">
            <v>AGUA BIDONES</v>
          </cell>
          <cell r="J59" t="str">
            <v>AGUA AB</v>
          </cell>
          <cell r="K59" t="str">
            <v>BLU</v>
          </cell>
          <cell r="L59">
            <v>2351</v>
          </cell>
          <cell r="M59" t="str">
            <v>LOURDES ALEJANDRA LANDAIDA FRANCO (2351)</v>
          </cell>
          <cell r="N59">
            <v>1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22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 t="str">
            <v>SV</v>
          </cell>
          <cell r="AQ59" t="str">
            <v>Q</v>
          </cell>
          <cell r="AR59" t="str">
            <v>Q</v>
          </cell>
          <cell r="AS59" t="str">
            <v>Q</v>
          </cell>
          <cell r="AT59" t="str">
            <v>Q</v>
          </cell>
          <cell r="AU59" t="str">
            <v>Q</v>
          </cell>
          <cell r="AV59">
            <v>7999.9999969999999</v>
          </cell>
          <cell r="AW59">
            <v>7999.9998100000003</v>
          </cell>
          <cell r="AX59">
            <v>10900</v>
          </cell>
          <cell r="AY59">
            <v>0.36250000051093756</v>
          </cell>
          <cell r="AZ59">
            <v>0.26605504614678899</v>
          </cell>
          <cell r="BA59">
            <v>10500</v>
          </cell>
          <cell r="BB59">
            <v>3</v>
          </cell>
          <cell r="BC59">
            <v>0.31250000049218762</v>
          </cell>
          <cell r="BD59">
            <v>0.2380952383809524</v>
          </cell>
          <cell r="BE59">
            <v>0</v>
          </cell>
          <cell r="BF59">
            <v>0</v>
          </cell>
          <cell r="BG59">
            <v>-1</v>
          </cell>
          <cell r="BH59">
            <v>0</v>
          </cell>
        </row>
        <row r="60">
          <cell r="B60" t="str">
            <v>35114</v>
          </cell>
          <cell r="C60" t="str">
            <v>7841112000204</v>
          </cell>
          <cell r="D60" t="str">
            <v>AGUA MINERAL S/GAS 20Lts BES</v>
          </cell>
          <cell r="E60">
            <v>1</v>
          </cell>
          <cell r="F60" t="str">
            <v>BEBIDAS</v>
          </cell>
          <cell r="G60" t="str">
            <v>BEBIDAS</v>
          </cell>
          <cell r="H60" t="str">
            <v>AGUAS</v>
          </cell>
          <cell r="I60" t="str">
            <v>AGUA BIDONES</v>
          </cell>
          <cell r="J60" t="str">
            <v>AGUA AB</v>
          </cell>
          <cell r="K60" t="str">
            <v>BES</v>
          </cell>
          <cell r="L60">
            <v>165</v>
          </cell>
          <cell r="M60" t="str">
            <v>BEBIDAS ENV. SALUDABLES (165)</v>
          </cell>
          <cell r="N60">
            <v>31</v>
          </cell>
          <cell r="O60">
            <v>108</v>
          </cell>
          <cell r="P60">
            <v>14</v>
          </cell>
          <cell r="Q60">
            <v>20</v>
          </cell>
          <cell r="R60">
            <v>57</v>
          </cell>
          <cell r="S60">
            <v>60</v>
          </cell>
          <cell r="T60">
            <v>59</v>
          </cell>
          <cell r="U60">
            <v>44</v>
          </cell>
          <cell r="V60">
            <v>97</v>
          </cell>
          <cell r="W60">
            <v>76</v>
          </cell>
          <cell r="X60">
            <v>133</v>
          </cell>
          <cell r="Y60">
            <v>106</v>
          </cell>
          <cell r="Z60">
            <v>67</v>
          </cell>
          <cell r="AA60">
            <v>85</v>
          </cell>
          <cell r="AB60">
            <v>79</v>
          </cell>
          <cell r="AC60">
            <v>67</v>
          </cell>
          <cell r="AD60">
            <v>60</v>
          </cell>
          <cell r="AE60">
            <v>85</v>
          </cell>
          <cell r="AF60">
            <v>80</v>
          </cell>
          <cell r="AG60">
            <v>64</v>
          </cell>
          <cell r="AH60">
            <v>1</v>
          </cell>
          <cell r="AI60">
            <v>5</v>
          </cell>
          <cell r="AJ60">
            <v>38</v>
          </cell>
          <cell r="AK60">
            <v>6</v>
          </cell>
          <cell r="AL60">
            <v>33</v>
          </cell>
          <cell r="AM60">
            <v>57</v>
          </cell>
          <cell r="AN60">
            <v>66</v>
          </cell>
          <cell r="AO60">
            <v>45</v>
          </cell>
          <cell r="AP60">
            <v>57</v>
          </cell>
          <cell r="AQ60">
            <v>4.0909090909090908</v>
          </cell>
          <cell r="AR60">
            <v>9.3396226415094343</v>
          </cell>
          <cell r="AS60">
            <v>25.522388059701491</v>
          </cell>
          <cell r="AT60">
            <v>30.9375</v>
          </cell>
          <cell r="AU60">
            <v>270</v>
          </cell>
          <cell r="AV60">
            <v>11899.999980000001</v>
          </cell>
          <cell r="AW60">
            <v>11899.99987</v>
          </cell>
          <cell r="AX60">
            <v>14250</v>
          </cell>
          <cell r="AY60">
            <v>0.19747899360920829</v>
          </cell>
          <cell r="AZ60">
            <v>0.16491228210526312</v>
          </cell>
          <cell r="BA60">
            <v>13900</v>
          </cell>
          <cell r="BB60">
            <v>3</v>
          </cell>
          <cell r="BC60">
            <v>0.16806722885389447</v>
          </cell>
          <cell r="BD60">
            <v>0.14388489352517983</v>
          </cell>
          <cell r="BE60">
            <v>0</v>
          </cell>
          <cell r="BF60">
            <v>0</v>
          </cell>
          <cell r="BG60">
            <v>-1</v>
          </cell>
          <cell r="BH60">
            <v>0</v>
          </cell>
        </row>
        <row r="61">
          <cell r="B61" t="str">
            <v>6245</v>
          </cell>
          <cell r="C61" t="str">
            <v>7840017202157</v>
          </cell>
          <cell r="D61" t="str">
            <v>AGUA MINERAL C/GAS 2Lts SELTZ</v>
          </cell>
          <cell r="E61">
            <v>6</v>
          </cell>
          <cell r="F61" t="str">
            <v>BEBIDAS</v>
          </cell>
          <cell r="G61" t="str">
            <v>BEBIDAS</v>
          </cell>
          <cell r="H61" t="str">
            <v>AGUAS</v>
          </cell>
          <cell r="I61" t="str">
            <v>AGUA MINERAL</v>
          </cell>
          <cell r="J61" t="str">
            <v>CON GAS -AM</v>
          </cell>
          <cell r="K61" t="str">
            <v>SELTZ</v>
          </cell>
          <cell r="L61">
            <v>509</v>
          </cell>
          <cell r="M61" t="str">
            <v>SELTZ S.A. (509)</v>
          </cell>
          <cell r="N61">
            <v>119</v>
          </cell>
          <cell r="O61">
            <v>195</v>
          </cell>
          <cell r="P61">
            <v>86</v>
          </cell>
          <cell r="Q61">
            <v>82</v>
          </cell>
          <cell r="R61">
            <v>82</v>
          </cell>
          <cell r="S61">
            <v>240</v>
          </cell>
          <cell r="T61">
            <v>151</v>
          </cell>
          <cell r="U61">
            <v>189</v>
          </cell>
          <cell r="V61">
            <v>34</v>
          </cell>
          <cell r="W61">
            <v>105</v>
          </cell>
          <cell r="X61">
            <v>94</v>
          </cell>
          <cell r="Y61">
            <v>57</v>
          </cell>
          <cell r="Z61">
            <v>48</v>
          </cell>
          <cell r="AA61">
            <v>111</v>
          </cell>
          <cell r="AB61">
            <v>59</v>
          </cell>
          <cell r="AC61">
            <v>52</v>
          </cell>
          <cell r="AD61">
            <v>63</v>
          </cell>
          <cell r="AE61">
            <v>121</v>
          </cell>
          <cell r="AF61">
            <v>70</v>
          </cell>
          <cell r="AG61">
            <v>80</v>
          </cell>
          <cell r="AH61">
            <v>0</v>
          </cell>
          <cell r="AI61">
            <v>1</v>
          </cell>
          <cell r="AJ61">
            <v>113</v>
          </cell>
          <cell r="AK61">
            <v>68</v>
          </cell>
          <cell r="AL61">
            <v>0</v>
          </cell>
          <cell r="AM61">
            <v>42</v>
          </cell>
          <cell r="AN61">
            <v>5</v>
          </cell>
          <cell r="AO61">
            <v>59</v>
          </cell>
          <cell r="AP61">
            <v>41.341463414634141</v>
          </cell>
          <cell r="AQ61">
            <v>10.793650793650793</v>
          </cell>
          <cell r="AR61" t="str">
            <v>Q</v>
          </cell>
          <cell r="AS61">
            <v>24.23076923076923</v>
          </cell>
          <cell r="AT61">
            <v>1.875</v>
          </cell>
          <cell r="AU61">
            <v>1770</v>
          </cell>
          <cell r="AV61">
            <v>2600</v>
          </cell>
          <cell r="AW61">
            <v>2599.8651799999998</v>
          </cell>
          <cell r="AX61">
            <v>3250</v>
          </cell>
          <cell r="AY61">
            <v>0.25</v>
          </cell>
          <cell r="AZ61">
            <v>0.2</v>
          </cell>
          <cell r="BA61">
            <v>3150</v>
          </cell>
          <cell r="BB61">
            <v>6</v>
          </cell>
          <cell r="BC61">
            <v>0.21153846153846145</v>
          </cell>
          <cell r="BD61">
            <v>0.17460317460317459</v>
          </cell>
          <cell r="BE61">
            <v>0</v>
          </cell>
          <cell r="BF61">
            <v>0</v>
          </cell>
          <cell r="BG61">
            <v>-1</v>
          </cell>
          <cell r="BH61">
            <v>0</v>
          </cell>
        </row>
        <row r="62">
          <cell r="B62" t="str">
            <v>6246</v>
          </cell>
          <cell r="C62" t="str">
            <v>7840017202126</v>
          </cell>
          <cell r="D62" t="str">
            <v>AGUA MINERAL C/GAS 500ml SELTZ</v>
          </cell>
          <cell r="E62">
            <v>12</v>
          </cell>
          <cell r="F62" t="str">
            <v>BEBIDAS</v>
          </cell>
          <cell r="G62" t="str">
            <v>BEBIDAS</v>
          </cell>
          <cell r="H62" t="str">
            <v>AGUAS</v>
          </cell>
          <cell r="I62" t="str">
            <v>AGUA MINERAL</v>
          </cell>
          <cell r="J62" t="str">
            <v>CON GAS -AM</v>
          </cell>
          <cell r="K62" t="str">
            <v>SELTZ</v>
          </cell>
          <cell r="L62">
            <v>509</v>
          </cell>
          <cell r="M62" t="str">
            <v>SELTZ S.A. (509)</v>
          </cell>
          <cell r="N62">
            <v>353</v>
          </cell>
          <cell r="O62">
            <v>468</v>
          </cell>
          <cell r="P62">
            <v>568</v>
          </cell>
          <cell r="Q62">
            <v>478</v>
          </cell>
          <cell r="R62">
            <v>992</v>
          </cell>
          <cell r="S62">
            <v>1200</v>
          </cell>
          <cell r="T62">
            <v>1048</v>
          </cell>
          <cell r="U62">
            <v>1393</v>
          </cell>
          <cell r="V62">
            <v>219</v>
          </cell>
          <cell r="W62">
            <v>333</v>
          </cell>
          <cell r="X62">
            <v>354</v>
          </cell>
          <cell r="Y62">
            <v>311</v>
          </cell>
          <cell r="Z62">
            <v>202</v>
          </cell>
          <cell r="AA62">
            <v>294</v>
          </cell>
          <cell r="AB62">
            <v>314</v>
          </cell>
          <cell r="AC62">
            <v>309</v>
          </cell>
          <cell r="AD62">
            <v>306</v>
          </cell>
          <cell r="AE62">
            <v>518</v>
          </cell>
          <cell r="AF62">
            <v>157</v>
          </cell>
          <cell r="AG62">
            <v>255</v>
          </cell>
          <cell r="AH62">
            <v>42</v>
          </cell>
          <cell r="AI62">
            <v>63</v>
          </cell>
          <cell r="AJ62">
            <v>263</v>
          </cell>
          <cell r="AK62">
            <v>168</v>
          </cell>
          <cell r="AL62">
            <v>484</v>
          </cell>
          <cell r="AM62">
            <v>296</v>
          </cell>
          <cell r="AN62">
            <v>212</v>
          </cell>
          <cell r="AO62">
            <v>60</v>
          </cell>
          <cell r="AP62">
            <v>16.506276150627617</v>
          </cell>
          <cell r="AQ62">
            <v>3.6180904522613062</v>
          </cell>
          <cell r="AR62">
            <v>46.688102893890672</v>
          </cell>
          <cell r="AS62">
            <v>28.737864077669901</v>
          </cell>
          <cell r="AT62">
            <v>24.941176470588236</v>
          </cell>
          <cell r="AU62">
            <v>28.571428571428569</v>
          </cell>
          <cell r="AV62">
            <v>1160</v>
          </cell>
          <cell r="AW62">
            <v>1159.9996100000001</v>
          </cell>
          <cell r="AX62">
            <v>1650</v>
          </cell>
          <cell r="AY62">
            <v>0.42241379310344818</v>
          </cell>
          <cell r="AZ62">
            <v>0.29696969696969699</v>
          </cell>
          <cell r="BA62">
            <v>1491.6666700000001</v>
          </cell>
          <cell r="BB62">
            <v>12</v>
          </cell>
          <cell r="BC62">
            <v>0.28591954310344825</v>
          </cell>
          <cell r="BD62">
            <v>0.22234637045285729</v>
          </cell>
          <cell r="BE62">
            <v>0</v>
          </cell>
          <cell r="BF62">
            <v>0</v>
          </cell>
          <cell r="BG62">
            <v>-1</v>
          </cell>
          <cell r="BH62">
            <v>0</v>
          </cell>
        </row>
        <row r="63">
          <cell r="B63" t="str">
            <v>6247</v>
          </cell>
          <cell r="C63" t="str">
            <v>7840017230150</v>
          </cell>
          <cell r="D63" t="str">
            <v>SODA SIFON 2Lts SELTZ</v>
          </cell>
          <cell r="E63">
            <v>4</v>
          </cell>
          <cell r="F63" t="str">
            <v>BEBIDAS</v>
          </cell>
          <cell r="G63" t="str">
            <v>BEBIDAS</v>
          </cell>
          <cell r="H63" t="str">
            <v>AGUAS</v>
          </cell>
          <cell r="I63" t="str">
            <v>AGUA MINERAL</v>
          </cell>
          <cell r="J63" t="str">
            <v>CON GAS -AM</v>
          </cell>
          <cell r="K63" t="str">
            <v>SELTZ</v>
          </cell>
          <cell r="L63">
            <v>509</v>
          </cell>
          <cell r="M63" t="str">
            <v>SELTZ S.A. (509)</v>
          </cell>
          <cell r="N63">
            <v>60</v>
          </cell>
          <cell r="O63">
            <v>120</v>
          </cell>
          <cell r="P63">
            <v>72</v>
          </cell>
          <cell r="Q63">
            <v>120</v>
          </cell>
          <cell r="R63">
            <v>60</v>
          </cell>
          <cell r="S63">
            <v>120</v>
          </cell>
          <cell r="T63">
            <v>141</v>
          </cell>
          <cell r="U63">
            <v>165</v>
          </cell>
          <cell r="V63">
            <v>68</v>
          </cell>
          <cell r="W63">
            <v>60</v>
          </cell>
          <cell r="X63">
            <v>24</v>
          </cell>
          <cell r="Y63">
            <v>24</v>
          </cell>
          <cell r="Z63">
            <v>119</v>
          </cell>
          <cell r="AA63">
            <v>119</v>
          </cell>
          <cell r="AB63">
            <v>72</v>
          </cell>
          <cell r="AC63">
            <v>72</v>
          </cell>
          <cell r="AD63">
            <v>60</v>
          </cell>
          <cell r="AE63">
            <v>76</v>
          </cell>
          <cell r="AF63">
            <v>92</v>
          </cell>
          <cell r="AG63">
            <v>61</v>
          </cell>
          <cell r="AH63">
            <v>2</v>
          </cell>
          <cell r="AI63">
            <v>38</v>
          </cell>
          <cell r="AJ63">
            <v>19</v>
          </cell>
          <cell r="AK63">
            <v>30</v>
          </cell>
          <cell r="AL63">
            <v>4</v>
          </cell>
          <cell r="AM63">
            <v>1</v>
          </cell>
          <cell r="AN63">
            <v>0</v>
          </cell>
          <cell r="AO63">
            <v>47</v>
          </cell>
          <cell r="AP63">
            <v>4.75</v>
          </cell>
          <cell r="AQ63">
            <v>5.454545454545455</v>
          </cell>
          <cell r="AR63">
            <v>5</v>
          </cell>
          <cell r="AS63">
            <v>0.41666666666666663</v>
          </cell>
          <cell r="AT63" t="str">
            <v>Q</v>
          </cell>
          <cell r="AU63">
            <v>37.10526315789474</v>
          </cell>
          <cell r="AV63">
            <v>6000</v>
          </cell>
          <cell r="AW63">
            <v>5999.9998299999997</v>
          </cell>
          <cell r="AX63">
            <v>7150</v>
          </cell>
          <cell r="AY63">
            <v>0.19166666666666665</v>
          </cell>
          <cell r="AZ63">
            <v>0.16083916083916083</v>
          </cell>
          <cell r="BA63">
            <v>6900</v>
          </cell>
          <cell r="BB63">
            <v>6</v>
          </cell>
          <cell r="BC63">
            <v>0.14999999999999991</v>
          </cell>
          <cell r="BD63">
            <v>0.13043478260869565</v>
          </cell>
          <cell r="BE63">
            <v>0</v>
          </cell>
          <cell r="BF63">
            <v>0</v>
          </cell>
          <cell r="BG63">
            <v>-1</v>
          </cell>
          <cell r="BH63">
            <v>0</v>
          </cell>
        </row>
        <row r="64">
          <cell r="B64" t="str">
            <v>3857</v>
          </cell>
          <cell r="C64" t="str">
            <v>7840981000100</v>
          </cell>
          <cell r="D64" t="str">
            <v>AGUA MINERAL C/GAS 2Lts DE LA COSTA</v>
          </cell>
          <cell r="E64">
            <v>6</v>
          </cell>
          <cell r="F64" t="str">
            <v>BEBIDAS</v>
          </cell>
          <cell r="G64" t="str">
            <v>BEBIDAS</v>
          </cell>
          <cell r="H64" t="str">
            <v>AGUAS</v>
          </cell>
          <cell r="I64" t="str">
            <v>AGUA MINERAL</v>
          </cell>
          <cell r="J64" t="str">
            <v>CON GAS -AM</v>
          </cell>
          <cell r="K64" t="str">
            <v>DE LA COSTA</v>
          </cell>
          <cell r="L64">
            <v>87</v>
          </cell>
          <cell r="M64" t="str">
            <v>EMBOTELLADORA CENTRAL (87)</v>
          </cell>
          <cell r="N64">
            <v>300</v>
          </cell>
          <cell r="O64">
            <v>312</v>
          </cell>
          <cell r="P64">
            <v>203</v>
          </cell>
          <cell r="Q64">
            <v>163</v>
          </cell>
          <cell r="R64">
            <v>468</v>
          </cell>
          <cell r="S64">
            <v>544</v>
          </cell>
          <cell r="T64">
            <v>310</v>
          </cell>
          <cell r="U64">
            <v>295</v>
          </cell>
          <cell r="V64">
            <v>138</v>
          </cell>
          <cell r="W64">
            <v>177</v>
          </cell>
          <cell r="X64">
            <v>140</v>
          </cell>
          <cell r="Y64">
            <v>124</v>
          </cell>
          <cell r="Z64">
            <v>258</v>
          </cell>
          <cell r="AA64">
            <v>277</v>
          </cell>
          <cell r="AB64">
            <v>183</v>
          </cell>
          <cell r="AC64">
            <v>180</v>
          </cell>
          <cell r="AD64">
            <v>206</v>
          </cell>
          <cell r="AE64">
            <v>195</v>
          </cell>
          <cell r="AF64">
            <v>193</v>
          </cell>
          <cell r="AG64">
            <v>171</v>
          </cell>
          <cell r="AH64">
            <v>7</v>
          </cell>
          <cell r="AI64">
            <v>16</v>
          </cell>
          <cell r="AJ64">
            <v>267</v>
          </cell>
          <cell r="AK64">
            <v>263</v>
          </cell>
          <cell r="AL64">
            <v>150</v>
          </cell>
          <cell r="AM64">
            <v>215</v>
          </cell>
          <cell r="AN64">
            <v>200</v>
          </cell>
          <cell r="AO64">
            <v>110</v>
          </cell>
          <cell r="AP64">
            <v>49.141104294478531</v>
          </cell>
          <cell r="AQ64">
            <v>26.745762711864408</v>
          </cell>
          <cell r="AR64">
            <v>36.29032258064516</v>
          </cell>
          <cell r="AS64">
            <v>35.833333333333336</v>
          </cell>
          <cell r="AT64">
            <v>35.087719298245609</v>
          </cell>
          <cell r="AU64">
            <v>206.25</v>
          </cell>
          <cell r="AV64">
            <v>2759.9999899999998</v>
          </cell>
          <cell r="AW64">
            <v>2759.99064</v>
          </cell>
          <cell r="AX64">
            <v>3250</v>
          </cell>
          <cell r="AY64">
            <v>0.17753623615049374</v>
          </cell>
          <cell r="AZ64">
            <v>0.1507692338461539</v>
          </cell>
          <cell r="BA64">
            <v>3150</v>
          </cell>
          <cell r="BB64">
            <v>6</v>
          </cell>
          <cell r="BC64">
            <v>0.1413043519612478</v>
          </cell>
          <cell r="BD64">
            <v>0.12380952698412705</v>
          </cell>
          <cell r="BE64">
            <v>3090</v>
          </cell>
          <cell r="BF64">
            <v>12</v>
          </cell>
          <cell r="BG64">
            <v>0.1195652214477001</v>
          </cell>
          <cell r="BH64">
            <v>0.10679611974110038</v>
          </cell>
        </row>
        <row r="65">
          <cell r="B65" t="str">
            <v>9849</v>
          </cell>
          <cell r="C65" t="str">
            <v>7840981000094</v>
          </cell>
          <cell r="D65" t="str">
            <v>AGUA MINERAL C/GAS 500ml DE LA COSTA</v>
          </cell>
          <cell r="E65">
            <v>12</v>
          </cell>
          <cell r="F65" t="str">
            <v>BEBIDAS</v>
          </cell>
          <cell r="G65" t="str">
            <v>BEBIDAS</v>
          </cell>
          <cell r="H65" t="str">
            <v>AGUAS</v>
          </cell>
          <cell r="I65" t="str">
            <v>AGUA MINERAL</v>
          </cell>
          <cell r="J65" t="str">
            <v>CON GAS -AM</v>
          </cell>
          <cell r="K65" t="str">
            <v>DE LA COSTA</v>
          </cell>
          <cell r="L65">
            <v>87</v>
          </cell>
          <cell r="M65" t="str">
            <v>EMBOTELLADORA CENTRAL (87)</v>
          </cell>
          <cell r="N65">
            <v>2999</v>
          </cell>
          <cell r="O65">
            <v>3711</v>
          </cell>
          <cell r="P65">
            <v>2060</v>
          </cell>
          <cell r="Q65">
            <v>1954</v>
          </cell>
          <cell r="R65">
            <v>4052</v>
          </cell>
          <cell r="S65">
            <v>4595</v>
          </cell>
          <cell r="T65">
            <v>3863</v>
          </cell>
          <cell r="U65">
            <v>4226</v>
          </cell>
          <cell r="V65">
            <v>919</v>
          </cell>
          <cell r="W65">
            <v>1489</v>
          </cell>
          <cell r="X65">
            <v>693</v>
          </cell>
          <cell r="Y65">
            <v>945</v>
          </cell>
          <cell r="Z65">
            <v>1684</v>
          </cell>
          <cell r="AA65">
            <v>1927</v>
          </cell>
          <cell r="AB65">
            <v>1006</v>
          </cell>
          <cell r="AC65">
            <v>1284</v>
          </cell>
          <cell r="AD65">
            <v>1939</v>
          </cell>
          <cell r="AE65">
            <v>2751</v>
          </cell>
          <cell r="AF65">
            <v>2089</v>
          </cell>
          <cell r="AG65">
            <v>2248</v>
          </cell>
          <cell r="AH65">
            <v>38</v>
          </cell>
          <cell r="AI65">
            <v>101</v>
          </cell>
          <cell r="AJ65">
            <v>2568</v>
          </cell>
          <cell r="AK65">
            <v>5267</v>
          </cell>
          <cell r="AL65">
            <v>1042</v>
          </cell>
          <cell r="AM65">
            <v>2243</v>
          </cell>
          <cell r="AN65">
            <v>3566</v>
          </cell>
          <cell r="AO65">
            <v>722</v>
          </cell>
          <cell r="AP65">
            <v>39.42681678607984</v>
          </cell>
          <cell r="AQ65">
            <v>37.389966871746331</v>
          </cell>
          <cell r="AR65">
            <v>33.079365079365083</v>
          </cell>
          <cell r="AS65">
            <v>52.40654205607477</v>
          </cell>
          <cell r="AT65">
            <v>47.588967971530252</v>
          </cell>
          <cell r="AU65">
            <v>214.45544554455446</v>
          </cell>
          <cell r="AV65">
            <v>1380.0000500000001</v>
          </cell>
          <cell r="AW65">
            <v>1379.99983</v>
          </cell>
          <cell r="AX65">
            <v>1600</v>
          </cell>
          <cell r="AY65">
            <v>0.1594202478470923</v>
          </cell>
          <cell r="AZ65">
            <v>0.13749996874999992</v>
          </cell>
          <cell r="BA65">
            <v>1550</v>
          </cell>
          <cell r="BB65">
            <v>12</v>
          </cell>
          <cell r="BC65">
            <v>0.12318836510187081</v>
          </cell>
          <cell r="BD65">
            <v>0.10967738709677413</v>
          </cell>
          <cell r="BE65">
            <v>1490</v>
          </cell>
          <cell r="BF65">
            <v>24</v>
          </cell>
          <cell r="BG65">
            <v>7.9710105807604847E-2</v>
          </cell>
          <cell r="BH65">
            <v>7.3825469798657645E-2</v>
          </cell>
        </row>
        <row r="66">
          <cell r="B66" t="str">
            <v>4096</v>
          </cell>
          <cell r="C66" t="str">
            <v>7841112000068</v>
          </cell>
          <cell r="D66" t="str">
            <v>AGUA MINERAL C/GAS 2Lts  AGUA BES</v>
          </cell>
          <cell r="E66">
            <v>6</v>
          </cell>
          <cell r="F66" t="str">
            <v>BEBIDAS</v>
          </cell>
          <cell r="G66" t="str">
            <v>BEBIDAS</v>
          </cell>
          <cell r="H66" t="str">
            <v>AGUAS</v>
          </cell>
          <cell r="I66" t="str">
            <v>AGUA MINERAL</v>
          </cell>
          <cell r="J66" t="str">
            <v>CON GAS -AM</v>
          </cell>
          <cell r="K66" t="str">
            <v>AGUA BES</v>
          </cell>
          <cell r="L66">
            <v>165</v>
          </cell>
          <cell r="M66" t="str">
            <v>BEBIDAS ENV. SALUDABLES (165)</v>
          </cell>
          <cell r="N66">
            <v>114</v>
          </cell>
          <cell r="O66">
            <v>97</v>
          </cell>
          <cell r="P66">
            <v>95</v>
          </cell>
          <cell r="Q66">
            <v>61</v>
          </cell>
          <cell r="R66">
            <v>77</v>
          </cell>
          <cell r="S66">
            <v>0</v>
          </cell>
          <cell r="T66">
            <v>30</v>
          </cell>
          <cell r="U66">
            <v>60</v>
          </cell>
          <cell r="V66">
            <v>68</v>
          </cell>
          <cell r="W66">
            <v>18</v>
          </cell>
          <cell r="X66">
            <v>18</v>
          </cell>
          <cell r="Y66">
            <v>18</v>
          </cell>
          <cell r="Z66">
            <v>67</v>
          </cell>
          <cell r="AA66">
            <v>0</v>
          </cell>
          <cell r="AB66">
            <v>12</v>
          </cell>
          <cell r="AC66">
            <v>18</v>
          </cell>
          <cell r="AD66">
            <v>78</v>
          </cell>
          <cell r="AE66">
            <v>27</v>
          </cell>
          <cell r="AF66">
            <v>3</v>
          </cell>
          <cell r="AG66">
            <v>7</v>
          </cell>
          <cell r="AH66">
            <v>3</v>
          </cell>
          <cell r="AI66">
            <v>8</v>
          </cell>
          <cell r="AJ66">
            <v>115</v>
          </cell>
          <cell r="AK66">
            <v>22</v>
          </cell>
          <cell r="AL66">
            <v>19</v>
          </cell>
          <cell r="AM66">
            <v>18</v>
          </cell>
          <cell r="AN66">
            <v>42</v>
          </cell>
          <cell r="AO66">
            <v>57</v>
          </cell>
          <cell r="AP66">
            <v>56.557377049180332</v>
          </cell>
          <cell r="AQ66">
            <v>11</v>
          </cell>
          <cell r="AR66">
            <v>31.666666666666668</v>
          </cell>
          <cell r="AS66">
            <v>30</v>
          </cell>
          <cell r="AT66">
            <v>180</v>
          </cell>
          <cell r="AU66">
            <v>213.75</v>
          </cell>
          <cell r="AV66">
            <v>2066.9999899999998</v>
          </cell>
          <cell r="AW66">
            <v>2066.6201599999999</v>
          </cell>
          <cell r="AX66">
            <v>2750</v>
          </cell>
          <cell r="AY66">
            <v>0.33043058215012389</v>
          </cell>
          <cell r="AZ66">
            <v>0.24836364000000008</v>
          </cell>
          <cell r="BA66">
            <v>2700</v>
          </cell>
          <cell r="BB66">
            <v>6</v>
          </cell>
          <cell r="BC66">
            <v>0.30624093520193973</v>
          </cell>
          <cell r="BD66">
            <v>0.23444444814814822</v>
          </cell>
          <cell r="BE66">
            <v>2650</v>
          </cell>
          <cell r="BF66">
            <v>12</v>
          </cell>
          <cell r="BG66">
            <v>0.28205128825375581</v>
          </cell>
          <cell r="BH66">
            <v>0.22000000377358497</v>
          </cell>
        </row>
        <row r="67">
          <cell r="B67" t="str">
            <v>4095</v>
          </cell>
          <cell r="C67" t="str">
            <v>7841112000815</v>
          </cell>
          <cell r="D67" t="str">
            <v>AGUA MINERAL C/GAS 625ml AGUA BES</v>
          </cell>
          <cell r="E67">
            <v>12</v>
          </cell>
          <cell r="F67" t="str">
            <v>BEBIDAS</v>
          </cell>
          <cell r="G67" t="str">
            <v>BEBIDAS</v>
          </cell>
          <cell r="H67" t="str">
            <v>AGUAS</v>
          </cell>
          <cell r="I67" t="str">
            <v>AGUA MINERAL</v>
          </cell>
          <cell r="J67" t="str">
            <v>CON GAS -AM</v>
          </cell>
          <cell r="K67" t="str">
            <v>AGUA BES</v>
          </cell>
          <cell r="L67">
            <v>165</v>
          </cell>
          <cell r="M67" t="str">
            <v>BEBIDAS ENV. SALUDABLES (165)</v>
          </cell>
          <cell r="N67">
            <v>600</v>
          </cell>
          <cell r="O67">
            <v>684</v>
          </cell>
          <cell r="P67">
            <v>375</v>
          </cell>
          <cell r="Q67">
            <v>361</v>
          </cell>
          <cell r="R67">
            <v>561</v>
          </cell>
          <cell r="S67">
            <v>591</v>
          </cell>
          <cell r="T67">
            <v>442</v>
          </cell>
          <cell r="U67">
            <v>280</v>
          </cell>
          <cell r="V67">
            <v>181</v>
          </cell>
          <cell r="W67">
            <v>261</v>
          </cell>
          <cell r="X67">
            <v>174</v>
          </cell>
          <cell r="Y67">
            <v>220</v>
          </cell>
          <cell r="Z67">
            <v>37</v>
          </cell>
          <cell r="AA67">
            <v>15</v>
          </cell>
          <cell r="AB67">
            <v>0</v>
          </cell>
          <cell r="AC67">
            <v>0</v>
          </cell>
          <cell r="AD67">
            <v>154</v>
          </cell>
          <cell r="AE67">
            <v>92</v>
          </cell>
          <cell r="AF67">
            <v>40</v>
          </cell>
          <cell r="AG67">
            <v>45</v>
          </cell>
          <cell r="AH67">
            <v>1</v>
          </cell>
          <cell r="AI67">
            <v>13</v>
          </cell>
          <cell r="AJ67">
            <v>405</v>
          </cell>
          <cell r="AK67">
            <v>923</v>
          </cell>
          <cell r="AL67">
            <v>193</v>
          </cell>
          <cell r="AM67">
            <v>156</v>
          </cell>
          <cell r="AN67">
            <v>86</v>
          </cell>
          <cell r="AO67">
            <v>119</v>
          </cell>
          <cell r="AP67">
            <v>33.656509695290858</v>
          </cell>
          <cell r="AQ67">
            <v>98.892857142857139</v>
          </cell>
          <cell r="AR67">
            <v>26.31818181818182</v>
          </cell>
          <cell r="AS67" t="str">
            <v>SV</v>
          </cell>
          <cell r="AT67">
            <v>57.333333333333336</v>
          </cell>
          <cell r="AU67">
            <v>274.61538461538458</v>
          </cell>
          <cell r="AV67">
            <v>1213.0000299999999</v>
          </cell>
          <cell r="AW67">
            <v>1212.8499899999999</v>
          </cell>
          <cell r="AX67">
            <v>1550</v>
          </cell>
          <cell r="AY67">
            <v>0.27782354630279782</v>
          </cell>
          <cell r="AZ67">
            <v>0.21741933548387102</v>
          </cell>
          <cell r="BA67">
            <v>1500</v>
          </cell>
          <cell r="BB67">
            <v>6</v>
          </cell>
          <cell r="BC67">
            <v>0.23660343190593336</v>
          </cell>
          <cell r="BD67">
            <v>0.19133331333333339</v>
          </cell>
          <cell r="BE67">
            <v>1458</v>
          </cell>
          <cell r="BF67">
            <v>12</v>
          </cell>
          <cell r="BG67">
            <v>0.20197853581256719</v>
          </cell>
          <cell r="BH67">
            <v>0.16803838820301789</v>
          </cell>
        </row>
        <row r="68">
          <cell r="B68" t="str">
            <v>8281</v>
          </cell>
          <cell r="C68" t="str">
            <v>7840058003874</v>
          </cell>
          <cell r="D68" t="str">
            <v>AGUA MINERAL C/GAS 2,25Lts DASANI</v>
          </cell>
          <cell r="E68">
            <v>4</v>
          </cell>
          <cell r="F68" t="str">
            <v>BEBIDAS</v>
          </cell>
          <cell r="G68" t="str">
            <v>BEBIDAS</v>
          </cell>
          <cell r="H68" t="str">
            <v>AGUAS</v>
          </cell>
          <cell r="I68" t="str">
            <v>AGUA MINERAL</v>
          </cell>
          <cell r="J68" t="str">
            <v>CON GAS -AM</v>
          </cell>
          <cell r="K68" t="str">
            <v>DASANI</v>
          </cell>
          <cell r="L68">
            <v>139</v>
          </cell>
          <cell r="M68" t="str">
            <v>PARAGUAY REFRESCOS S.A.  (139)</v>
          </cell>
          <cell r="N68">
            <v>81</v>
          </cell>
          <cell r="O68">
            <v>104</v>
          </cell>
          <cell r="P68">
            <v>60</v>
          </cell>
          <cell r="Q68">
            <v>69</v>
          </cell>
          <cell r="R68">
            <v>43</v>
          </cell>
          <cell r="S68">
            <v>25</v>
          </cell>
          <cell r="T68">
            <v>48</v>
          </cell>
          <cell r="U68">
            <v>22</v>
          </cell>
          <cell r="V68">
            <v>20</v>
          </cell>
          <cell r="W68">
            <v>15</v>
          </cell>
          <cell r="X68">
            <v>17</v>
          </cell>
          <cell r="Y68">
            <v>21</v>
          </cell>
          <cell r="Z68">
            <v>53</v>
          </cell>
          <cell r="AA68">
            <v>58</v>
          </cell>
          <cell r="AB68">
            <v>57</v>
          </cell>
          <cell r="AC68">
            <v>66</v>
          </cell>
          <cell r="AD68">
            <v>84</v>
          </cell>
          <cell r="AE68">
            <v>98</v>
          </cell>
          <cell r="AF68">
            <v>67</v>
          </cell>
          <cell r="AG68">
            <v>70</v>
          </cell>
          <cell r="AH68">
            <v>1</v>
          </cell>
          <cell r="AI68">
            <v>6</v>
          </cell>
          <cell r="AJ68">
            <v>61</v>
          </cell>
          <cell r="AK68">
            <v>75</v>
          </cell>
          <cell r="AL68">
            <v>95</v>
          </cell>
          <cell r="AM68">
            <v>62</v>
          </cell>
          <cell r="AN68">
            <v>52</v>
          </cell>
          <cell r="AO68">
            <v>19</v>
          </cell>
          <cell r="AP68">
            <v>26.521739130434785</v>
          </cell>
          <cell r="AQ68">
            <v>102.27272727272728</v>
          </cell>
          <cell r="AR68">
            <v>135.71428571428572</v>
          </cell>
          <cell r="AS68">
            <v>28.181818181818183</v>
          </cell>
          <cell r="AT68">
            <v>22.285714285714285</v>
          </cell>
          <cell r="AU68">
            <v>95</v>
          </cell>
          <cell r="AV68">
            <v>3600</v>
          </cell>
          <cell r="AW68">
            <v>3381.9569299999998</v>
          </cell>
          <cell r="AX68">
            <v>4250</v>
          </cell>
          <cell r="AY68">
            <v>0.18055555555555558</v>
          </cell>
          <cell r="AZ68">
            <v>0.15294117647058825</v>
          </cell>
          <cell r="BA68">
            <v>4150</v>
          </cell>
          <cell r="BB68">
            <v>4</v>
          </cell>
          <cell r="BC68">
            <v>0.15277777777777768</v>
          </cell>
          <cell r="BD68">
            <v>0.13253012048192772</v>
          </cell>
          <cell r="BE68">
            <v>0</v>
          </cell>
          <cell r="BF68">
            <v>0</v>
          </cell>
          <cell r="BG68">
            <v>-1</v>
          </cell>
          <cell r="BH68">
            <v>0</v>
          </cell>
        </row>
        <row r="69">
          <cell r="B69" t="str">
            <v>8280</v>
          </cell>
          <cell r="C69" t="str">
            <v>7840058002105</v>
          </cell>
          <cell r="D69" t="str">
            <v>AGUA MINERAL C/GAS 500ml DASANI</v>
          </cell>
          <cell r="E69">
            <v>6</v>
          </cell>
          <cell r="F69" t="str">
            <v>BEBIDAS</v>
          </cell>
          <cell r="G69" t="str">
            <v>BEBIDAS</v>
          </cell>
          <cell r="H69" t="str">
            <v>AGUAS</v>
          </cell>
          <cell r="I69" t="str">
            <v>AGUA MINERAL</v>
          </cell>
          <cell r="J69" t="str">
            <v>CON GAS -AM</v>
          </cell>
          <cell r="K69" t="str">
            <v>DASANI</v>
          </cell>
          <cell r="L69">
            <v>139</v>
          </cell>
          <cell r="M69" t="str">
            <v>PARAGUAY REFRESCOS S.A.  (139)</v>
          </cell>
          <cell r="N69">
            <v>618</v>
          </cell>
          <cell r="O69">
            <v>447</v>
          </cell>
          <cell r="P69">
            <v>358</v>
          </cell>
          <cell r="Q69">
            <v>263</v>
          </cell>
          <cell r="R69">
            <v>488</v>
          </cell>
          <cell r="S69">
            <v>289</v>
          </cell>
          <cell r="T69">
            <v>266</v>
          </cell>
          <cell r="U69">
            <v>195</v>
          </cell>
          <cell r="V69">
            <v>245</v>
          </cell>
          <cell r="W69">
            <v>139</v>
          </cell>
          <cell r="X69">
            <v>179</v>
          </cell>
          <cell r="Y69">
            <v>127</v>
          </cell>
          <cell r="Z69">
            <v>342</v>
          </cell>
          <cell r="AA69">
            <v>215</v>
          </cell>
          <cell r="AB69">
            <v>326</v>
          </cell>
          <cell r="AC69">
            <v>120</v>
          </cell>
          <cell r="AD69">
            <v>121</v>
          </cell>
          <cell r="AE69">
            <v>139</v>
          </cell>
          <cell r="AF69">
            <v>114</v>
          </cell>
          <cell r="AG69">
            <v>131</v>
          </cell>
          <cell r="AH69">
            <v>2</v>
          </cell>
          <cell r="AI69">
            <v>6</v>
          </cell>
          <cell r="AJ69">
            <v>233</v>
          </cell>
          <cell r="AK69">
            <v>192</v>
          </cell>
          <cell r="AL69">
            <v>62</v>
          </cell>
          <cell r="AM69">
            <v>120</v>
          </cell>
          <cell r="AN69">
            <v>92</v>
          </cell>
          <cell r="AO69">
            <v>105</v>
          </cell>
          <cell r="AP69">
            <v>26.577946768060837</v>
          </cell>
          <cell r="AQ69">
            <v>29.53846153846154</v>
          </cell>
          <cell r="AR69">
            <v>14.645669291338583</v>
          </cell>
          <cell r="AS69">
            <v>30</v>
          </cell>
          <cell r="AT69">
            <v>21.068702290076335</v>
          </cell>
          <cell r="AU69">
            <v>525</v>
          </cell>
          <cell r="AV69">
            <v>2085</v>
          </cell>
          <cell r="AW69">
            <v>2067.7260999999999</v>
          </cell>
          <cell r="AX69">
            <v>2450</v>
          </cell>
          <cell r="AY69">
            <v>0.17505995203836933</v>
          </cell>
          <cell r="AZ69">
            <v>0.1489795918367347</v>
          </cell>
          <cell r="BA69">
            <v>2350</v>
          </cell>
          <cell r="BB69">
            <v>6</v>
          </cell>
          <cell r="BC69">
            <v>0.12709832134292576</v>
          </cell>
          <cell r="BD69">
            <v>0.11276595744680851</v>
          </cell>
          <cell r="BE69">
            <v>0</v>
          </cell>
          <cell r="BF69">
            <v>0</v>
          </cell>
          <cell r="BG69">
            <v>-1</v>
          </cell>
          <cell r="BH69">
            <v>0</v>
          </cell>
        </row>
        <row r="70">
          <cell r="B70" t="str">
            <v>20246</v>
          </cell>
          <cell r="C70" t="str">
            <v>7842117000121</v>
          </cell>
          <cell r="D70" t="str">
            <v>AGUA MINERAL C/GAS 1Lts GOND WANA</v>
          </cell>
          <cell r="E70">
            <v>6</v>
          </cell>
          <cell r="F70" t="str">
            <v>BEBIDAS</v>
          </cell>
          <cell r="G70" t="str">
            <v>BEBIDAS</v>
          </cell>
          <cell r="H70" t="str">
            <v>AGUAS</v>
          </cell>
          <cell r="I70" t="str">
            <v>AGUA MINERAL</v>
          </cell>
          <cell r="J70" t="str">
            <v>CON GAS -AM</v>
          </cell>
          <cell r="K70" t="str">
            <v>GOND WANA</v>
          </cell>
          <cell r="L70">
            <v>1521</v>
          </cell>
          <cell r="M70" t="str">
            <v>BEBIDAS NATIVAS DEL PARAGUAY S.A. (1521)</v>
          </cell>
          <cell r="N70">
            <v>19</v>
          </cell>
          <cell r="O70">
            <v>6</v>
          </cell>
          <cell r="P70">
            <v>7</v>
          </cell>
          <cell r="Q70">
            <v>14</v>
          </cell>
          <cell r="R70">
            <v>28</v>
          </cell>
          <cell r="S70">
            <v>11</v>
          </cell>
          <cell r="T70">
            <v>10</v>
          </cell>
          <cell r="U70">
            <v>12</v>
          </cell>
          <cell r="V70">
            <v>19</v>
          </cell>
          <cell r="W70">
            <v>1</v>
          </cell>
          <cell r="X70">
            <v>3</v>
          </cell>
          <cell r="Y70">
            <v>1</v>
          </cell>
          <cell r="Z70">
            <v>11</v>
          </cell>
          <cell r="AA70">
            <v>3</v>
          </cell>
          <cell r="AB70">
            <v>4</v>
          </cell>
          <cell r="AC70">
            <v>10</v>
          </cell>
          <cell r="AD70">
            <v>3</v>
          </cell>
          <cell r="AE70">
            <v>20</v>
          </cell>
          <cell r="AF70">
            <v>11</v>
          </cell>
          <cell r="AG70">
            <v>6</v>
          </cell>
          <cell r="AH70">
            <v>0</v>
          </cell>
          <cell r="AI70">
            <v>1</v>
          </cell>
          <cell r="AJ70">
            <v>69</v>
          </cell>
          <cell r="AK70">
            <v>64</v>
          </cell>
          <cell r="AL70">
            <v>11</v>
          </cell>
          <cell r="AM70">
            <v>58</v>
          </cell>
          <cell r="AN70">
            <v>30</v>
          </cell>
          <cell r="AO70">
            <v>12</v>
          </cell>
          <cell r="AP70">
            <v>147.85714285714286</v>
          </cell>
          <cell r="AQ70">
            <v>160</v>
          </cell>
          <cell r="AR70">
            <v>330</v>
          </cell>
          <cell r="AS70">
            <v>174</v>
          </cell>
          <cell r="AT70">
            <v>150</v>
          </cell>
          <cell r="AU70">
            <v>360</v>
          </cell>
          <cell r="AV70">
            <v>4692.0000600000003</v>
          </cell>
          <cell r="AW70">
            <v>4516.9058000000005</v>
          </cell>
          <cell r="AX70">
            <v>5500</v>
          </cell>
          <cell r="AY70">
            <v>0.17220799865036662</v>
          </cell>
          <cell r="AZ70">
            <v>0.14690907999999994</v>
          </cell>
          <cell r="BA70">
            <v>5350</v>
          </cell>
          <cell r="BB70">
            <v>3</v>
          </cell>
          <cell r="BC70">
            <v>0.14023868959626551</v>
          </cell>
          <cell r="BD70">
            <v>0.12299064299065415</v>
          </cell>
          <cell r="BE70">
            <v>5250</v>
          </cell>
          <cell r="BF70">
            <v>6</v>
          </cell>
          <cell r="BG70">
            <v>0.11892581689353166</v>
          </cell>
          <cell r="BH70">
            <v>0.1062857028571428</v>
          </cell>
        </row>
        <row r="71">
          <cell r="B71" t="str">
            <v>20248</v>
          </cell>
          <cell r="C71" t="str">
            <v>7842117000145</v>
          </cell>
          <cell r="D71" t="str">
            <v>AGUA MINERAL C/GAS 2Lts GOND WANA</v>
          </cell>
          <cell r="E71">
            <v>6</v>
          </cell>
          <cell r="F71" t="str">
            <v>BEBIDAS</v>
          </cell>
          <cell r="G71" t="str">
            <v>BEBIDAS</v>
          </cell>
          <cell r="H71" t="str">
            <v>AGUAS</v>
          </cell>
          <cell r="I71" t="str">
            <v>AGUA MINERAL</v>
          </cell>
          <cell r="J71" t="str">
            <v>CON GAS -AM</v>
          </cell>
          <cell r="K71" t="str">
            <v>GOND WANA</v>
          </cell>
          <cell r="L71">
            <v>1521</v>
          </cell>
          <cell r="M71" t="str">
            <v>BEBIDAS NATIVAS DEL PARAGUAY S.A. (1521)</v>
          </cell>
          <cell r="N71">
            <v>27</v>
          </cell>
          <cell r="O71">
            <v>14</v>
          </cell>
          <cell r="P71">
            <v>7</v>
          </cell>
          <cell r="Q71">
            <v>15</v>
          </cell>
          <cell r="R71">
            <v>11</v>
          </cell>
          <cell r="S71">
            <v>16</v>
          </cell>
          <cell r="T71">
            <v>0</v>
          </cell>
          <cell r="U71">
            <v>0</v>
          </cell>
          <cell r="V71">
            <v>4</v>
          </cell>
          <cell r="W71">
            <v>1</v>
          </cell>
          <cell r="X71">
            <v>8</v>
          </cell>
          <cell r="Y71">
            <v>12</v>
          </cell>
          <cell r="Z71">
            <v>8</v>
          </cell>
          <cell r="AA71">
            <v>19</v>
          </cell>
          <cell r="AB71">
            <v>1</v>
          </cell>
          <cell r="AC71">
            <v>2</v>
          </cell>
          <cell r="AD71">
            <v>14</v>
          </cell>
          <cell r="AE71">
            <v>7</v>
          </cell>
          <cell r="AF71">
            <v>2</v>
          </cell>
          <cell r="AG71">
            <v>1</v>
          </cell>
          <cell r="AH71">
            <v>0</v>
          </cell>
          <cell r="AI71">
            <v>0</v>
          </cell>
          <cell r="AJ71">
            <v>38</v>
          </cell>
          <cell r="AK71">
            <v>84</v>
          </cell>
          <cell r="AL71">
            <v>41</v>
          </cell>
          <cell r="AM71">
            <v>60</v>
          </cell>
          <cell r="AN71">
            <v>35</v>
          </cell>
          <cell r="AO71">
            <v>12</v>
          </cell>
          <cell r="AP71">
            <v>76</v>
          </cell>
          <cell r="AQ71" t="str">
            <v>SV</v>
          </cell>
          <cell r="AR71">
            <v>102.5</v>
          </cell>
          <cell r="AS71">
            <v>900</v>
          </cell>
          <cell r="AT71">
            <v>1050</v>
          </cell>
          <cell r="AU71" t="str">
            <v>SV</v>
          </cell>
          <cell r="AV71">
            <v>5780.0000499999996</v>
          </cell>
          <cell r="AW71">
            <v>5509.4300800000001</v>
          </cell>
          <cell r="AX71">
            <v>6750</v>
          </cell>
          <cell r="AY71">
            <v>0.16782005910190279</v>
          </cell>
          <cell r="AZ71">
            <v>0.14370369629629634</v>
          </cell>
          <cell r="BA71">
            <v>6500</v>
          </cell>
          <cell r="BB71">
            <v>3</v>
          </cell>
          <cell r="BC71">
            <v>0.12456746432035071</v>
          </cell>
          <cell r="BD71">
            <v>0.11076922307692313</v>
          </cell>
          <cell r="BE71">
            <v>6250</v>
          </cell>
          <cell r="BF71">
            <v>6</v>
          </cell>
          <cell r="BG71">
            <v>8.1314869538798851E-2</v>
          </cell>
          <cell r="BH71">
            <v>7.5199992000000063E-2</v>
          </cell>
        </row>
        <row r="72">
          <cell r="B72" t="str">
            <v>20244</v>
          </cell>
          <cell r="C72" t="str">
            <v>7842117000107</v>
          </cell>
          <cell r="D72" t="str">
            <v>AGUA MINERAL C/GAS 500ml GOND WANA</v>
          </cell>
          <cell r="E72">
            <v>12</v>
          </cell>
          <cell r="F72" t="str">
            <v>BEBIDAS</v>
          </cell>
          <cell r="G72" t="str">
            <v>BEBIDAS</v>
          </cell>
          <cell r="H72" t="str">
            <v>AGUAS</v>
          </cell>
          <cell r="I72" t="str">
            <v>AGUA MINERAL</v>
          </cell>
          <cell r="J72" t="str">
            <v>CON GAS -AM</v>
          </cell>
          <cell r="K72" t="str">
            <v>GOND WANA</v>
          </cell>
          <cell r="L72">
            <v>1521</v>
          </cell>
          <cell r="M72" t="str">
            <v>BEBIDAS NATIVAS DEL PARAGUAY S.A. (1521)</v>
          </cell>
          <cell r="N72">
            <v>80</v>
          </cell>
          <cell r="O72">
            <v>39</v>
          </cell>
          <cell r="P72">
            <v>66</v>
          </cell>
          <cell r="Q72">
            <v>31</v>
          </cell>
          <cell r="R72">
            <v>35</v>
          </cell>
          <cell r="S72">
            <v>30</v>
          </cell>
          <cell r="T72">
            <v>9</v>
          </cell>
          <cell r="U72">
            <v>5</v>
          </cell>
          <cell r="V72">
            <v>2</v>
          </cell>
          <cell r="W72">
            <v>16</v>
          </cell>
          <cell r="X72">
            <v>4</v>
          </cell>
          <cell r="Y72">
            <v>5</v>
          </cell>
          <cell r="Z72">
            <v>17</v>
          </cell>
          <cell r="AA72">
            <v>47</v>
          </cell>
          <cell r="AB72">
            <v>37</v>
          </cell>
          <cell r="AC72">
            <v>24</v>
          </cell>
          <cell r="AD72">
            <v>57</v>
          </cell>
          <cell r="AE72">
            <v>36</v>
          </cell>
          <cell r="AF72">
            <v>15</v>
          </cell>
          <cell r="AG72">
            <v>13</v>
          </cell>
          <cell r="AH72">
            <v>0</v>
          </cell>
          <cell r="AI72">
            <v>12</v>
          </cell>
          <cell r="AJ72">
            <v>89</v>
          </cell>
          <cell r="AK72">
            <v>38</v>
          </cell>
          <cell r="AL72">
            <v>24</v>
          </cell>
          <cell r="AM72">
            <v>85</v>
          </cell>
          <cell r="AN72">
            <v>24</v>
          </cell>
          <cell r="AO72">
            <v>12</v>
          </cell>
          <cell r="AP72">
            <v>86.129032258064512</v>
          </cell>
          <cell r="AQ72">
            <v>228</v>
          </cell>
          <cell r="AR72">
            <v>144</v>
          </cell>
          <cell r="AS72">
            <v>106.25</v>
          </cell>
          <cell r="AT72">
            <v>55.384615384615387</v>
          </cell>
          <cell r="AU72">
            <v>30</v>
          </cell>
          <cell r="AV72">
            <v>3603.9999600000001</v>
          </cell>
          <cell r="AW72">
            <v>3550.08896</v>
          </cell>
          <cell r="AX72">
            <v>3900</v>
          </cell>
          <cell r="AY72">
            <v>8.2130977604117472E-2</v>
          </cell>
          <cell r="AZ72">
            <v>7.5897446153846124E-2</v>
          </cell>
          <cell r="BA72">
            <v>3750</v>
          </cell>
          <cell r="BB72">
            <v>3</v>
          </cell>
          <cell r="BC72">
            <v>4.0510555388574288E-2</v>
          </cell>
          <cell r="BD72">
            <v>3.8933343999999974E-2</v>
          </cell>
          <cell r="BE72">
            <v>3650</v>
          </cell>
          <cell r="BF72">
            <v>6</v>
          </cell>
          <cell r="BG72">
            <v>1.2763607244879127E-2</v>
          </cell>
          <cell r="BH72">
            <v>1.2602750684931479E-2</v>
          </cell>
        </row>
        <row r="73">
          <cell r="B73" t="str">
            <v>34438</v>
          </cell>
          <cell r="C73" t="str">
            <v>7840894000518</v>
          </cell>
          <cell r="D73" t="str">
            <v>AGUA C/GAS 500ml SANTA CLARA</v>
          </cell>
          <cell r="E73">
            <v>12</v>
          </cell>
          <cell r="F73" t="str">
            <v>BEBIDAS</v>
          </cell>
          <cell r="G73" t="str">
            <v>BEBIDAS</v>
          </cell>
          <cell r="H73" t="str">
            <v>AGUAS</v>
          </cell>
          <cell r="I73" t="str">
            <v>AGUA MINERAL</v>
          </cell>
          <cell r="J73" t="str">
            <v>CON GAS -AM</v>
          </cell>
          <cell r="K73" t="str">
            <v>SANTA CLARA</v>
          </cell>
          <cell r="L73">
            <v>428</v>
          </cell>
          <cell r="M73" t="str">
            <v>BRUMADO S.A. (428)</v>
          </cell>
          <cell r="N73">
            <v>295</v>
          </cell>
          <cell r="O73">
            <v>337</v>
          </cell>
          <cell r="P73">
            <v>362</v>
          </cell>
          <cell r="Q73">
            <v>320</v>
          </cell>
          <cell r="R73">
            <v>712</v>
          </cell>
          <cell r="S73">
            <v>763</v>
          </cell>
          <cell r="T73">
            <v>582</v>
          </cell>
          <cell r="U73">
            <v>505</v>
          </cell>
          <cell r="V73">
            <v>179</v>
          </cell>
          <cell r="W73">
            <v>78</v>
          </cell>
          <cell r="X73">
            <v>178</v>
          </cell>
          <cell r="Y73">
            <v>152</v>
          </cell>
          <cell r="Z73">
            <v>95</v>
          </cell>
          <cell r="AA73">
            <v>150</v>
          </cell>
          <cell r="AB73">
            <v>195</v>
          </cell>
          <cell r="AC73">
            <v>179</v>
          </cell>
          <cell r="AD73">
            <v>363</v>
          </cell>
          <cell r="AE73">
            <v>359</v>
          </cell>
          <cell r="AF73">
            <v>288</v>
          </cell>
          <cell r="AG73">
            <v>323</v>
          </cell>
          <cell r="AH73">
            <v>12</v>
          </cell>
          <cell r="AI73">
            <v>12</v>
          </cell>
          <cell r="AJ73">
            <v>224</v>
          </cell>
          <cell r="AK73">
            <v>493</v>
          </cell>
          <cell r="AL73">
            <v>183</v>
          </cell>
          <cell r="AM73">
            <v>199</v>
          </cell>
          <cell r="AN73">
            <v>262</v>
          </cell>
          <cell r="AO73">
            <v>48</v>
          </cell>
          <cell r="AP73">
            <v>21</v>
          </cell>
          <cell r="AQ73">
            <v>29.287128712871286</v>
          </cell>
          <cell r="AR73">
            <v>36.118421052631582</v>
          </cell>
          <cell r="AS73">
            <v>33.351955307262571</v>
          </cell>
          <cell r="AT73">
            <v>24.3343653250774</v>
          </cell>
          <cell r="AU73">
            <v>120</v>
          </cell>
          <cell r="AV73">
            <v>1491.9999600000001</v>
          </cell>
          <cell r="AW73">
            <v>1491.8882000000001</v>
          </cell>
          <cell r="AX73">
            <v>1750</v>
          </cell>
          <cell r="AY73">
            <v>0.17292228345636151</v>
          </cell>
          <cell r="AZ73">
            <v>0.14742859428571423</v>
          </cell>
          <cell r="BA73">
            <v>1650</v>
          </cell>
          <cell r="BB73">
            <v>12</v>
          </cell>
          <cell r="BC73">
            <v>0.10589815297314065</v>
          </cell>
          <cell r="BD73">
            <v>9.5757599999999943E-2</v>
          </cell>
          <cell r="BE73">
            <v>0</v>
          </cell>
          <cell r="BF73">
            <v>0</v>
          </cell>
          <cell r="BG73">
            <v>-1</v>
          </cell>
          <cell r="BH73">
            <v>0</v>
          </cell>
        </row>
        <row r="74">
          <cell r="B74" t="str">
            <v>6240</v>
          </cell>
          <cell r="C74" t="str">
            <v>7840017108152</v>
          </cell>
          <cell r="D74" t="str">
            <v>AGUA MINERAL S/SODIO 2Lts SELTZ</v>
          </cell>
          <cell r="E74">
            <v>6</v>
          </cell>
          <cell r="F74" t="str">
            <v>BEBIDAS</v>
          </cell>
          <cell r="G74" t="str">
            <v>BEBIDAS</v>
          </cell>
          <cell r="H74" t="str">
            <v>AGUAS</v>
          </cell>
          <cell r="I74" t="str">
            <v>AGUA MINERAL</v>
          </cell>
          <cell r="J74" t="str">
            <v>SIN GAS -AM</v>
          </cell>
          <cell r="K74" t="str">
            <v>SELTZ</v>
          </cell>
          <cell r="L74">
            <v>509</v>
          </cell>
          <cell r="M74" t="str">
            <v>SELTZ S.A. (509)</v>
          </cell>
          <cell r="N74">
            <v>119</v>
          </cell>
          <cell r="O74">
            <v>103</v>
          </cell>
          <cell r="P74">
            <v>84</v>
          </cell>
          <cell r="Q74">
            <v>47</v>
          </cell>
          <cell r="R74">
            <v>260</v>
          </cell>
          <cell r="S74">
            <v>243</v>
          </cell>
          <cell r="T74">
            <v>242</v>
          </cell>
          <cell r="U74">
            <v>213</v>
          </cell>
          <cell r="V74">
            <v>54</v>
          </cell>
          <cell r="W74">
            <v>50</v>
          </cell>
          <cell r="X74">
            <v>36</v>
          </cell>
          <cell r="Y74">
            <v>37</v>
          </cell>
          <cell r="Z74">
            <v>35</v>
          </cell>
          <cell r="AA74">
            <v>60</v>
          </cell>
          <cell r="AB74">
            <v>76</v>
          </cell>
          <cell r="AC74">
            <v>85</v>
          </cell>
          <cell r="AD74">
            <v>74</v>
          </cell>
          <cell r="AE74">
            <v>116</v>
          </cell>
          <cell r="AF74">
            <v>25</v>
          </cell>
          <cell r="AG74">
            <v>41</v>
          </cell>
          <cell r="AH74">
            <v>2</v>
          </cell>
          <cell r="AI74">
            <v>9</v>
          </cell>
          <cell r="AJ74">
            <v>137</v>
          </cell>
          <cell r="AK74">
            <v>153</v>
          </cell>
          <cell r="AL74">
            <v>23</v>
          </cell>
          <cell r="AM74">
            <v>-6</v>
          </cell>
          <cell r="AN74">
            <v>93</v>
          </cell>
          <cell r="AO74">
            <v>51</v>
          </cell>
          <cell r="AP74">
            <v>87.446808510638292</v>
          </cell>
          <cell r="AQ74">
            <v>21.549295774647888</v>
          </cell>
          <cell r="AR74">
            <v>18.648648648648649</v>
          </cell>
          <cell r="AS74" t="str">
            <v>Q</v>
          </cell>
          <cell r="AT74">
            <v>68.048780487804876</v>
          </cell>
          <cell r="AU74">
            <v>170</v>
          </cell>
          <cell r="AV74">
            <v>2250</v>
          </cell>
          <cell r="AW74">
            <v>2249.99973</v>
          </cell>
          <cell r="AX74">
            <v>2900</v>
          </cell>
          <cell r="AY74">
            <v>0.28888888888888897</v>
          </cell>
          <cell r="AZ74">
            <v>0.22413793103448276</v>
          </cell>
          <cell r="BA74">
            <v>2650</v>
          </cell>
          <cell r="BB74">
            <v>6</v>
          </cell>
          <cell r="BC74">
            <v>0.17777777777777781</v>
          </cell>
          <cell r="BD74">
            <v>0.15094339622641509</v>
          </cell>
          <cell r="BE74">
            <v>0</v>
          </cell>
          <cell r="BF74">
            <v>0</v>
          </cell>
          <cell r="BG74">
            <v>-1</v>
          </cell>
          <cell r="BH74">
            <v>0</v>
          </cell>
        </row>
        <row r="75">
          <cell r="B75" t="str">
            <v>6241</v>
          </cell>
          <cell r="C75" t="str">
            <v>7840017108121</v>
          </cell>
          <cell r="D75" t="str">
            <v>AGUA MINERAL S/SODIO 500ml SELTZ</v>
          </cell>
          <cell r="E75">
            <v>12</v>
          </cell>
          <cell r="F75" t="str">
            <v>BEBIDAS</v>
          </cell>
          <cell r="G75" t="str">
            <v>BEBIDAS</v>
          </cell>
          <cell r="H75" t="str">
            <v>AGUAS</v>
          </cell>
          <cell r="I75" t="str">
            <v>AGUA MINERAL</v>
          </cell>
          <cell r="J75" t="str">
            <v>SIN GAS -AM</v>
          </cell>
          <cell r="K75" t="str">
            <v>SELTZ</v>
          </cell>
          <cell r="L75">
            <v>509</v>
          </cell>
          <cell r="M75" t="str">
            <v>SELTZ S.A. (509)</v>
          </cell>
          <cell r="N75">
            <v>683</v>
          </cell>
          <cell r="O75">
            <v>769</v>
          </cell>
          <cell r="P75">
            <v>472</v>
          </cell>
          <cell r="Q75">
            <v>624</v>
          </cell>
          <cell r="R75">
            <v>839</v>
          </cell>
          <cell r="S75">
            <v>807</v>
          </cell>
          <cell r="T75">
            <v>860</v>
          </cell>
          <cell r="U75">
            <v>954</v>
          </cell>
          <cell r="V75">
            <v>188</v>
          </cell>
          <cell r="W75">
            <v>184</v>
          </cell>
          <cell r="X75">
            <v>111</v>
          </cell>
          <cell r="Y75">
            <v>138</v>
          </cell>
          <cell r="Z75">
            <v>398</v>
          </cell>
          <cell r="AA75">
            <v>311</v>
          </cell>
          <cell r="AB75">
            <v>298</v>
          </cell>
          <cell r="AC75">
            <v>224</v>
          </cell>
          <cell r="AD75">
            <v>316</v>
          </cell>
          <cell r="AE75">
            <v>579</v>
          </cell>
          <cell r="AF75">
            <v>173</v>
          </cell>
          <cell r="AG75">
            <v>187</v>
          </cell>
          <cell r="AH75">
            <v>1</v>
          </cell>
          <cell r="AI75">
            <v>2</v>
          </cell>
          <cell r="AJ75">
            <v>535</v>
          </cell>
          <cell r="AK75">
            <v>-2</v>
          </cell>
          <cell r="AL75">
            <v>866</v>
          </cell>
          <cell r="AM75">
            <v>297</v>
          </cell>
          <cell r="AN75">
            <v>388</v>
          </cell>
          <cell r="AO75">
            <v>118</v>
          </cell>
          <cell r="AP75">
            <v>25.721153846153843</v>
          </cell>
          <cell r="AQ75" t="str">
            <v>Q</v>
          </cell>
          <cell r="AR75">
            <v>188.2608695652174</v>
          </cell>
          <cell r="AS75">
            <v>39.776785714285715</v>
          </cell>
          <cell r="AT75">
            <v>62.245989304812831</v>
          </cell>
          <cell r="AU75">
            <v>1770</v>
          </cell>
          <cell r="AV75">
            <v>1120</v>
          </cell>
          <cell r="AW75">
            <v>1118.8180299999999</v>
          </cell>
          <cell r="AX75">
            <v>1450</v>
          </cell>
          <cell r="AY75">
            <v>0.29464285714285721</v>
          </cell>
          <cell r="AZ75">
            <v>0.22758620689655173</v>
          </cell>
          <cell r="BA75">
            <v>1375</v>
          </cell>
          <cell r="BB75">
            <v>12</v>
          </cell>
          <cell r="BC75">
            <v>0.2276785714285714</v>
          </cell>
          <cell r="BD75">
            <v>0.18545454545454546</v>
          </cell>
          <cell r="BE75">
            <v>0</v>
          </cell>
          <cell r="BF75">
            <v>0</v>
          </cell>
          <cell r="BG75">
            <v>-1</v>
          </cell>
          <cell r="BH75">
            <v>0</v>
          </cell>
        </row>
        <row r="76">
          <cell r="B76" t="str">
            <v>6239</v>
          </cell>
          <cell r="C76" t="str">
            <v>7840017108169</v>
          </cell>
          <cell r="D76" t="str">
            <v>AGUA MINERAL S/SODIO 5Lts SELTZ</v>
          </cell>
          <cell r="E76">
            <v>1</v>
          </cell>
          <cell r="F76" t="str">
            <v>BEBIDAS</v>
          </cell>
          <cell r="G76" t="str">
            <v>BEBIDAS</v>
          </cell>
          <cell r="H76" t="str">
            <v>AGUAS</v>
          </cell>
          <cell r="I76" t="str">
            <v>AGUA MINERAL</v>
          </cell>
          <cell r="J76" t="str">
            <v>SIN GAS -AM</v>
          </cell>
          <cell r="K76" t="str">
            <v>SELTZ</v>
          </cell>
          <cell r="L76">
            <v>509</v>
          </cell>
          <cell r="M76" t="str">
            <v>SELTZ S.A. (509)</v>
          </cell>
          <cell r="N76">
            <v>22</v>
          </cell>
          <cell r="O76">
            <v>29</v>
          </cell>
          <cell r="P76">
            <v>19</v>
          </cell>
          <cell r="Q76">
            <v>25</v>
          </cell>
          <cell r="R76">
            <v>74</v>
          </cell>
          <cell r="S76">
            <v>61</v>
          </cell>
          <cell r="T76">
            <v>60</v>
          </cell>
          <cell r="U76">
            <v>37</v>
          </cell>
          <cell r="V76">
            <v>18</v>
          </cell>
          <cell r="W76">
            <v>19</v>
          </cell>
          <cell r="X76">
            <v>6</v>
          </cell>
          <cell r="Y76">
            <v>5</v>
          </cell>
          <cell r="Z76">
            <v>41</v>
          </cell>
          <cell r="AA76">
            <v>70</v>
          </cell>
          <cell r="AB76">
            <v>42</v>
          </cell>
          <cell r="AC76">
            <v>57</v>
          </cell>
          <cell r="AD76">
            <v>54</v>
          </cell>
          <cell r="AE76">
            <v>87</v>
          </cell>
          <cell r="AF76">
            <v>44</v>
          </cell>
          <cell r="AG76">
            <v>58</v>
          </cell>
          <cell r="AH76">
            <v>2</v>
          </cell>
          <cell r="AI76">
            <v>5</v>
          </cell>
          <cell r="AJ76">
            <v>12</v>
          </cell>
          <cell r="AK76">
            <v>-4</v>
          </cell>
          <cell r="AL76">
            <v>22</v>
          </cell>
          <cell r="AM76">
            <v>14</v>
          </cell>
          <cell r="AN76">
            <v>16</v>
          </cell>
          <cell r="AO76">
            <v>38</v>
          </cell>
          <cell r="AP76">
            <v>14.399999999999999</v>
          </cell>
          <cell r="AQ76" t="str">
            <v>Q</v>
          </cell>
          <cell r="AR76">
            <v>132</v>
          </cell>
          <cell r="AS76">
            <v>7.3684210526315788</v>
          </cell>
          <cell r="AT76">
            <v>8.2758620689655178</v>
          </cell>
          <cell r="AU76">
            <v>228</v>
          </cell>
          <cell r="AV76">
            <v>5500</v>
          </cell>
          <cell r="AW76">
            <v>5499.9997800000001</v>
          </cell>
          <cell r="AX76">
            <v>6900</v>
          </cell>
          <cell r="AY76">
            <v>0.25454545454545463</v>
          </cell>
          <cell r="AZ76">
            <v>0.20289855072463769</v>
          </cell>
          <cell r="BA76">
            <v>6500</v>
          </cell>
          <cell r="BB76">
            <v>6</v>
          </cell>
          <cell r="BC76">
            <v>0.18181818181818188</v>
          </cell>
          <cell r="BD76">
            <v>0.15384615384615385</v>
          </cell>
          <cell r="BE76">
            <v>0</v>
          </cell>
          <cell r="BF76">
            <v>0</v>
          </cell>
          <cell r="BG76">
            <v>-1</v>
          </cell>
          <cell r="BH76">
            <v>0</v>
          </cell>
        </row>
        <row r="77">
          <cell r="B77" t="str">
            <v>24556</v>
          </cell>
          <cell r="C77" t="str">
            <v>7840235003086</v>
          </cell>
          <cell r="D77" t="str">
            <v>AGUA 10Lts DE LA COSTA</v>
          </cell>
          <cell r="E77">
            <v>1</v>
          </cell>
          <cell r="F77" t="str">
            <v>BEBIDAS</v>
          </cell>
          <cell r="G77" t="str">
            <v>BEBIDAS</v>
          </cell>
          <cell r="H77" t="str">
            <v>AGUAS</v>
          </cell>
          <cell r="I77" t="str">
            <v>AGUA MINERAL</v>
          </cell>
          <cell r="J77" t="str">
            <v>SIN GAS -AM</v>
          </cell>
          <cell r="K77" t="str">
            <v>DE LA COSTA</v>
          </cell>
          <cell r="L77">
            <v>87</v>
          </cell>
          <cell r="M77" t="str">
            <v>EMBOTELLADORA CENTRAL (87)</v>
          </cell>
          <cell r="N77">
            <v>58</v>
          </cell>
          <cell r="O77">
            <v>47</v>
          </cell>
          <cell r="P77">
            <v>39</v>
          </cell>
          <cell r="Q77">
            <v>31</v>
          </cell>
          <cell r="R77">
            <v>170</v>
          </cell>
          <cell r="S77">
            <v>181</v>
          </cell>
          <cell r="T77">
            <v>107</v>
          </cell>
          <cell r="U77">
            <v>114</v>
          </cell>
          <cell r="V77">
            <v>72</v>
          </cell>
          <cell r="W77">
            <v>85</v>
          </cell>
          <cell r="X77">
            <v>23</v>
          </cell>
          <cell r="Y77">
            <v>34</v>
          </cell>
          <cell r="Z77">
            <v>62</v>
          </cell>
          <cell r="AA77">
            <v>87</v>
          </cell>
          <cell r="AB77">
            <v>6</v>
          </cell>
          <cell r="AC77">
            <v>0</v>
          </cell>
          <cell r="AD77">
            <v>65</v>
          </cell>
          <cell r="AE77">
            <v>72</v>
          </cell>
          <cell r="AF77">
            <v>53</v>
          </cell>
          <cell r="AG77">
            <v>19</v>
          </cell>
          <cell r="AH77">
            <v>2</v>
          </cell>
          <cell r="AI77">
            <v>7</v>
          </cell>
          <cell r="AJ77">
            <v>59</v>
          </cell>
          <cell r="AK77">
            <v>98</v>
          </cell>
          <cell r="AL77">
            <v>74</v>
          </cell>
          <cell r="AM77">
            <v>73</v>
          </cell>
          <cell r="AN77">
            <v>107</v>
          </cell>
          <cell r="AO77">
            <v>32</v>
          </cell>
          <cell r="AP77">
            <v>57.096774193548391</v>
          </cell>
          <cell r="AQ77">
            <v>25.789473684210527</v>
          </cell>
          <cell r="AR77">
            <v>65.294117647058812</v>
          </cell>
          <cell r="AS77" t="str">
            <v>SV</v>
          </cell>
          <cell r="AT77">
            <v>168.94736842105263</v>
          </cell>
          <cell r="AU77">
            <v>137.14285714285714</v>
          </cell>
          <cell r="AV77">
            <v>11699.999959999999</v>
          </cell>
          <cell r="AW77">
            <v>11699.99072</v>
          </cell>
          <cell r="AX77">
            <v>13500</v>
          </cell>
          <cell r="AY77">
            <v>0.15384615779092714</v>
          </cell>
          <cell r="AZ77">
            <v>0.13333333629629635</v>
          </cell>
          <cell r="BA77">
            <v>12900</v>
          </cell>
          <cell r="BB77">
            <v>3</v>
          </cell>
          <cell r="BC77">
            <v>0.10256410633355251</v>
          </cell>
          <cell r="BD77">
            <v>9.3023258914728749E-2</v>
          </cell>
          <cell r="BE77">
            <v>0</v>
          </cell>
          <cell r="BF77">
            <v>0</v>
          </cell>
          <cell r="BG77">
            <v>-1</v>
          </cell>
          <cell r="BH77">
            <v>0</v>
          </cell>
        </row>
        <row r="78">
          <cell r="B78" t="str">
            <v>24555</v>
          </cell>
          <cell r="C78" t="str">
            <v>7840235003079</v>
          </cell>
          <cell r="D78" t="str">
            <v>AGUA 5Lts DE LA COSTA</v>
          </cell>
          <cell r="E78">
            <v>1</v>
          </cell>
          <cell r="F78" t="str">
            <v>BEBIDAS</v>
          </cell>
          <cell r="G78" t="str">
            <v>BEBIDAS</v>
          </cell>
          <cell r="H78" t="str">
            <v>AGUAS</v>
          </cell>
          <cell r="I78" t="str">
            <v>AGUA MINERAL</v>
          </cell>
          <cell r="J78" t="str">
            <v>SIN GAS -AM</v>
          </cell>
          <cell r="K78" t="str">
            <v>DE LA COSTA</v>
          </cell>
          <cell r="L78">
            <v>87</v>
          </cell>
          <cell r="M78" t="str">
            <v>EMBOTELLADORA CENTRAL (87)</v>
          </cell>
          <cell r="N78">
            <v>46</v>
          </cell>
          <cell r="O78">
            <v>63</v>
          </cell>
          <cell r="P78">
            <v>34</v>
          </cell>
          <cell r="Q78">
            <v>33</v>
          </cell>
          <cell r="R78">
            <v>97</v>
          </cell>
          <cell r="S78">
            <v>100</v>
          </cell>
          <cell r="T78">
            <v>115</v>
          </cell>
          <cell r="U78">
            <v>124</v>
          </cell>
          <cell r="V78">
            <v>40</v>
          </cell>
          <cell r="W78">
            <v>37</v>
          </cell>
          <cell r="X78">
            <v>25</v>
          </cell>
          <cell r="Y78">
            <v>19</v>
          </cell>
          <cell r="Z78">
            <v>73</v>
          </cell>
          <cell r="AA78">
            <v>98</v>
          </cell>
          <cell r="AB78">
            <v>61</v>
          </cell>
          <cell r="AC78">
            <v>47</v>
          </cell>
          <cell r="AD78">
            <v>114</v>
          </cell>
          <cell r="AE78">
            <v>141</v>
          </cell>
          <cell r="AF78">
            <v>102</v>
          </cell>
          <cell r="AG78">
            <v>76</v>
          </cell>
          <cell r="AH78">
            <v>3</v>
          </cell>
          <cell r="AI78">
            <v>6</v>
          </cell>
          <cell r="AJ78">
            <v>53</v>
          </cell>
          <cell r="AK78">
            <v>121</v>
          </cell>
          <cell r="AL78">
            <v>28</v>
          </cell>
          <cell r="AM78">
            <v>70</v>
          </cell>
          <cell r="AN78">
            <v>174</v>
          </cell>
          <cell r="AO78">
            <v>39</v>
          </cell>
          <cell r="AP78">
            <v>48.18181818181818</v>
          </cell>
          <cell r="AQ78">
            <v>29.274193548387096</v>
          </cell>
          <cell r="AR78">
            <v>44.210526315789473</v>
          </cell>
          <cell r="AS78">
            <v>44.680851063829785</v>
          </cell>
          <cell r="AT78">
            <v>68.68421052631578</v>
          </cell>
          <cell r="AU78">
            <v>195</v>
          </cell>
          <cell r="AV78">
            <v>6700.0000099999997</v>
          </cell>
          <cell r="AW78">
            <v>6699.9952800000001</v>
          </cell>
          <cell r="AX78">
            <v>7500</v>
          </cell>
          <cell r="AY78">
            <v>0.11940298340387612</v>
          </cell>
          <cell r="AZ78">
            <v>0.10666666533333337</v>
          </cell>
          <cell r="BA78">
            <v>7250</v>
          </cell>
          <cell r="BB78">
            <v>3</v>
          </cell>
          <cell r="BC78">
            <v>8.2089550623746899E-2</v>
          </cell>
          <cell r="BD78">
            <v>7.5862067586206935E-2</v>
          </cell>
          <cell r="BE78">
            <v>0</v>
          </cell>
          <cell r="BF78">
            <v>0</v>
          </cell>
          <cell r="BG78">
            <v>-1</v>
          </cell>
          <cell r="BH78">
            <v>0</v>
          </cell>
        </row>
        <row r="79">
          <cell r="B79" t="str">
            <v>3856</v>
          </cell>
          <cell r="C79" t="str">
            <v>7840981000056</v>
          </cell>
          <cell r="D79" t="str">
            <v>AGUA MINERAL S/GAS 2Lts DE LA COSTA</v>
          </cell>
          <cell r="E79">
            <v>6</v>
          </cell>
          <cell r="F79" t="str">
            <v>BEBIDAS</v>
          </cell>
          <cell r="G79" t="str">
            <v>BEBIDAS</v>
          </cell>
          <cell r="H79" t="str">
            <v>AGUAS</v>
          </cell>
          <cell r="I79" t="str">
            <v>AGUA MINERAL</v>
          </cell>
          <cell r="J79" t="str">
            <v>SIN GAS -AM</v>
          </cell>
          <cell r="K79" t="str">
            <v>DE LA COSTA</v>
          </cell>
          <cell r="L79">
            <v>87</v>
          </cell>
          <cell r="M79" t="str">
            <v>EMBOTELLADORA CENTRAL (87)</v>
          </cell>
          <cell r="N79">
            <v>657</v>
          </cell>
          <cell r="O79">
            <v>802</v>
          </cell>
          <cell r="P79">
            <v>449</v>
          </cell>
          <cell r="Q79">
            <v>368</v>
          </cell>
          <cell r="R79">
            <v>448</v>
          </cell>
          <cell r="S79">
            <v>353</v>
          </cell>
          <cell r="T79">
            <v>236</v>
          </cell>
          <cell r="U79">
            <v>298</v>
          </cell>
          <cell r="V79">
            <v>249</v>
          </cell>
          <cell r="W79">
            <v>281</v>
          </cell>
          <cell r="X79">
            <v>171</v>
          </cell>
          <cell r="Y79">
            <v>122</v>
          </cell>
          <cell r="Z79">
            <v>390</v>
          </cell>
          <cell r="AA79">
            <v>431</v>
          </cell>
          <cell r="AB79">
            <v>325</v>
          </cell>
          <cell r="AC79">
            <v>311</v>
          </cell>
          <cell r="AD79">
            <v>565</v>
          </cell>
          <cell r="AE79">
            <v>674</v>
          </cell>
          <cell r="AF79">
            <v>350</v>
          </cell>
          <cell r="AG79">
            <v>480</v>
          </cell>
          <cell r="AH79">
            <v>15</v>
          </cell>
          <cell r="AI79">
            <v>48</v>
          </cell>
          <cell r="AJ79">
            <v>475</v>
          </cell>
          <cell r="AK79">
            <v>397</v>
          </cell>
          <cell r="AL79">
            <v>226</v>
          </cell>
          <cell r="AM79">
            <v>324</v>
          </cell>
          <cell r="AN79">
            <v>471</v>
          </cell>
          <cell r="AO79">
            <v>259</v>
          </cell>
          <cell r="AP79">
            <v>38.722826086956516</v>
          </cell>
          <cell r="AQ79">
            <v>39.966442953020135</v>
          </cell>
          <cell r="AR79">
            <v>55.57377049180328</v>
          </cell>
          <cell r="AS79">
            <v>31.254019292604504</v>
          </cell>
          <cell r="AT79">
            <v>29.4375</v>
          </cell>
          <cell r="AU79">
            <v>161.875</v>
          </cell>
          <cell r="AV79">
            <v>2683.33329</v>
          </cell>
          <cell r="AW79">
            <v>2675.8846400000002</v>
          </cell>
          <cell r="AX79">
            <v>3150</v>
          </cell>
          <cell r="AY79">
            <v>0.17391306243586313</v>
          </cell>
          <cell r="AZ79">
            <v>0.1481481619047619</v>
          </cell>
          <cell r="BA79">
            <v>2990</v>
          </cell>
          <cell r="BB79">
            <v>6</v>
          </cell>
          <cell r="BC79">
            <v>0.11428573228039074</v>
          </cell>
          <cell r="BD79">
            <v>0.10256411705685618</v>
          </cell>
          <cell r="BE79">
            <v>2950</v>
          </cell>
          <cell r="BF79">
            <v>12</v>
          </cell>
          <cell r="BG79">
            <v>9.9378899741522586E-2</v>
          </cell>
          <cell r="BH79">
            <v>9.0395494915254226E-2</v>
          </cell>
        </row>
        <row r="80">
          <cell r="B80" t="str">
            <v>3859</v>
          </cell>
          <cell r="C80" t="str">
            <v>7840981000049</v>
          </cell>
          <cell r="D80" t="str">
            <v>AGUA MINERAL S/GAS 500ml DE LA COSTA</v>
          </cell>
          <cell r="E80">
            <v>12</v>
          </cell>
          <cell r="F80" t="str">
            <v>BEBIDAS</v>
          </cell>
          <cell r="G80" t="str">
            <v>BEBIDAS</v>
          </cell>
          <cell r="H80" t="str">
            <v>AGUAS</v>
          </cell>
          <cell r="I80" t="str">
            <v>AGUA MINERAL</v>
          </cell>
          <cell r="J80" t="str">
            <v>SIN GAS -AM</v>
          </cell>
          <cell r="K80" t="str">
            <v>DE LA COSTA</v>
          </cell>
          <cell r="L80">
            <v>87</v>
          </cell>
          <cell r="M80" t="str">
            <v>EMBOTELLADORA CENTRAL (87)</v>
          </cell>
          <cell r="N80">
            <v>5405</v>
          </cell>
          <cell r="O80">
            <v>6574</v>
          </cell>
          <cell r="P80">
            <v>10664</v>
          </cell>
          <cell r="Q80">
            <v>10073</v>
          </cell>
          <cell r="R80">
            <v>9707</v>
          </cell>
          <cell r="S80">
            <v>7170</v>
          </cell>
          <cell r="T80">
            <v>6287</v>
          </cell>
          <cell r="U80">
            <v>5499</v>
          </cell>
          <cell r="V80">
            <v>1881</v>
          </cell>
          <cell r="W80">
            <v>2125</v>
          </cell>
          <cell r="X80">
            <v>960</v>
          </cell>
          <cell r="Y80">
            <v>1159</v>
          </cell>
          <cell r="Z80">
            <v>5342</v>
          </cell>
          <cell r="AA80">
            <v>9310</v>
          </cell>
          <cell r="AB80">
            <v>3126</v>
          </cell>
          <cell r="AC80">
            <v>2879</v>
          </cell>
          <cell r="AD80">
            <v>4594</v>
          </cell>
          <cell r="AE80">
            <v>5137</v>
          </cell>
          <cell r="AF80">
            <v>4428</v>
          </cell>
          <cell r="AG80">
            <v>3488</v>
          </cell>
          <cell r="AH80">
            <v>113</v>
          </cell>
          <cell r="AI80">
            <v>302</v>
          </cell>
          <cell r="AJ80">
            <v>10922</v>
          </cell>
          <cell r="AK80">
            <v>5702</v>
          </cell>
          <cell r="AL80">
            <v>1917</v>
          </cell>
          <cell r="AM80">
            <v>4182</v>
          </cell>
          <cell r="AN80">
            <v>4853</v>
          </cell>
          <cell r="AO80">
            <v>3450</v>
          </cell>
          <cell r="AP80">
            <v>32.528541645984312</v>
          </cell>
          <cell r="AQ80">
            <v>31.107474086197492</v>
          </cell>
          <cell r="AR80">
            <v>49.620362381363243</v>
          </cell>
          <cell r="AS80">
            <v>43.577631121917328</v>
          </cell>
          <cell r="AT80">
            <v>41.740252293577981</v>
          </cell>
          <cell r="AU80">
            <v>342.71523178807951</v>
          </cell>
          <cell r="AV80">
            <v>1188.3333</v>
          </cell>
          <cell r="AW80">
            <v>1145.95217</v>
          </cell>
          <cell r="AX80">
            <v>1400</v>
          </cell>
          <cell r="AY80">
            <v>0.17812065015766199</v>
          </cell>
          <cell r="AZ80">
            <v>0.15119050000000001</v>
          </cell>
          <cell r="BA80">
            <v>1370</v>
          </cell>
          <cell r="BB80">
            <v>12</v>
          </cell>
          <cell r="BC80">
            <v>0.15287520765428342</v>
          </cell>
          <cell r="BD80">
            <v>0.13260343065693431</v>
          </cell>
          <cell r="BE80">
            <v>1325</v>
          </cell>
          <cell r="BF80">
            <v>24</v>
          </cell>
          <cell r="BG80">
            <v>0.1150070438992159</v>
          </cell>
          <cell r="BH80">
            <v>0.10314467924528302</v>
          </cell>
        </row>
        <row r="81">
          <cell r="B81" t="str">
            <v>4094</v>
          </cell>
          <cell r="C81" t="str">
            <v>7841112000723</v>
          </cell>
          <cell r="D81" t="str">
            <v>AGUA MINERAL S/GAS 10Lts AGUA BES</v>
          </cell>
          <cell r="E81">
            <v>1</v>
          </cell>
          <cell r="F81" t="str">
            <v>BEBIDAS</v>
          </cell>
          <cell r="G81" t="str">
            <v>BEBIDAS</v>
          </cell>
          <cell r="H81" t="str">
            <v>AGUAS</v>
          </cell>
          <cell r="I81" t="str">
            <v>AGUA MINERAL</v>
          </cell>
          <cell r="J81" t="str">
            <v>SIN GAS -AM</v>
          </cell>
          <cell r="K81" t="str">
            <v>AGUA BES</v>
          </cell>
          <cell r="L81">
            <v>165</v>
          </cell>
          <cell r="M81" t="str">
            <v>BEBIDAS ENV. SALUDABLES (165)</v>
          </cell>
          <cell r="N81">
            <v>33</v>
          </cell>
          <cell r="O81">
            <v>65</v>
          </cell>
          <cell r="P81">
            <v>32</v>
          </cell>
          <cell r="Q81">
            <v>30</v>
          </cell>
          <cell r="R81">
            <v>70</v>
          </cell>
          <cell r="S81">
            <v>37</v>
          </cell>
          <cell r="T81">
            <v>21</v>
          </cell>
          <cell r="U81">
            <v>30</v>
          </cell>
          <cell r="V81">
            <v>42</v>
          </cell>
          <cell r="W81">
            <v>27</v>
          </cell>
          <cell r="X81">
            <v>19</v>
          </cell>
          <cell r="Y81">
            <v>10</v>
          </cell>
          <cell r="Z81">
            <v>20</v>
          </cell>
          <cell r="AA81">
            <v>27</v>
          </cell>
          <cell r="AB81">
            <v>38</v>
          </cell>
          <cell r="AC81">
            <v>42</v>
          </cell>
          <cell r="AD81">
            <v>63</v>
          </cell>
          <cell r="AE81">
            <v>37</v>
          </cell>
          <cell r="AF81">
            <v>17</v>
          </cell>
          <cell r="AG81">
            <v>30</v>
          </cell>
          <cell r="AH81">
            <v>0</v>
          </cell>
          <cell r="AI81">
            <v>0</v>
          </cell>
          <cell r="AJ81">
            <v>68</v>
          </cell>
          <cell r="AK81">
            <v>56</v>
          </cell>
          <cell r="AL81">
            <v>35</v>
          </cell>
          <cell r="AM81">
            <v>37</v>
          </cell>
          <cell r="AN81">
            <v>19</v>
          </cell>
          <cell r="AO81">
            <v>36</v>
          </cell>
          <cell r="AP81">
            <v>68</v>
          </cell>
          <cell r="AQ81">
            <v>56</v>
          </cell>
          <cell r="AR81">
            <v>105</v>
          </cell>
          <cell r="AS81">
            <v>26.428571428571427</v>
          </cell>
          <cell r="AT81">
            <v>19</v>
          </cell>
          <cell r="AU81" t="str">
            <v>SV</v>
          </cell>
          <cell r="AV81">
            <v>11149.999959999999</v>
          </cell>
          <cell r="AW81">
            <v>11149.99963</v>
          </cell>
          <cell r="AX81">
            <v>14500</v>
          </cell>
          <cell r="AY81">
            <v>0.30044843515855946</v>
          </cell>
          <cell r="AZ81">
            <v>0.23103448551724143</v>
          </cell>
          <cell r="BA81">
            <v>13900</v>
          </cell>
          <cell r="BB81">
            <v>3</v>
          </cell>
          <cell r="BC81">
            <v>0.24663677577268817</v>
          </cell>
          <cell r="BD81">
            <v>0.19784172949640294</v>
          </cell>
          <cell r="BE81">
            <v>0</v>
          </cell>
          <cell r="BF81">
            <v>0</v>
          </cell>
          <cell r="BG81">
            <v>-1</v>
          </cell>
          <cell r="BH81">
            <v>0</v>
          </cell>
        </row>
        <row r="82">
          <cell r="B82" t="str">
            <v>15725</v>
          </cell>
          <cell r="C82" t="str">
            <v>8800010009916</v>
          </cell>
          <cell r="D82" t="str">
            <v>AGUA MINERAL S/GAS 12UND 625ml AGUA BES</v>
          </cell>
          <cell r="E82">
            <v>1</v>
          </cell>
          <cell r="F82" t="str">
            <v>BEBIDAS</v>
          </cell>
          <cell r="G82" t="str">
            <v>BEBIDAS</v>
          </cell>
          <cell r="H82" t="str">
            <v>AGUAS</v>
          </cell>
          <cell r="I82" t="str">
            <v>AGUA MINERAL</v>
          </cell>
          <cell r="J82" t="str">
            <v>SIN GAS -AM</v>
          </cell>
          <cell r="K82" t="str">
            <v>AGUA BES</v>
          </cell>
          <cell r="L82">
            <v>165</v>
          </cell>
          <cell r="M82" t="str">
            <v>BEBIDAS ENV. SALUDABLES (165)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 t="str">
            <v>Q</v>
          </cell>
          <cell r="AQ82" t="str">
            <v>Q</v>
          </cell>
          <cell r="AR82" t="str">
            <v>Q</v>
          </cell>
          <cell r="AS82" t="str">
            <v>Q</v>
          </cell>
          <cell r="AT82" t="str">
            <v>Q</v>
          </cell>
          <cell r="AU82" t="str">
            <v>Q</v>
          </cell>
          <cell r="AV82">
            <v>12047.999997000001</v>
          </cell>
          <cell r="AW82">
            <v>12047.9964</v>
          </cell>
          <cell r="AX82">
            <v>16350</v>
          </cell>
          <cell r="AY82">
            <v>0.35707171348532651</v>
          </cell>
          <cell r="AZ82">
            <v>0.26311926623853205</v>
          </cell>
          <cell r="BA82">
            <v>15900</v>
          </cell>
          <cell r="BB82">
            <v>3</v>
          </cell>
          <cell r="BC82">
            <v>0.31972111586646434</v>
          </cell>
          <cell r="BD82">
            <v>0.24226415113207542</v>
          </cell>
          <cell r="BE82">
            <v>0</v>
          </cell>
          <cell r="BF82">
            <v>0</v>
          </cell>
          <cell r="BG82">
            <v>-1</v>
          </cell>
          <cell r="BH82">
            <v>0</v>
          </cell>
        </row>
        <row r="83">
          <cell r="B83" t="str">
            <v>4091</v>
          </cell>
          <cell r="C83" t="str">
            <v>7841112000044</v>
          </cell>
          <cell r="D83" t="str">
            <v>AGUA MINERAL S/GAS 2Lts AGUA BES</v>
          </cell>
          <cell r="E83">
            <v>6</v>
          </cell>
          <cell r="F83" t="str">
            <v>BEBIDAS</v>
          </cell>
          <cell r="G83" t="str">
            <v>BEBIDAS</v>
          </cell>
          <cell r="H83" t="str">
            <v>AGUAS</v>
          </cell>
          <cell r="I83" t="str">
            <v>AGUA MINERAL</v>
          </cell>
          <cell r="J83" t="str">
            <v>SIN GAS -AM</v>
          </cell>
          <cell r="K83" t="str">
            <v>AGUA BES</v>
          </cell>
          <cell r="L83">
            <v>165</v>
          </cell>
          <cell r="M83" t="str">
            <v>BEBIDAS ENV. SALUDABLES (165)</v>
          </cell>
          <cell r="N83">
            <v>1574</v>
          </cell>
          <cell r="O83">
            <v>1952</v>
          </cell>
          <cell r="P83">
            <v>1186</v>
          </cell>
          <cell r="Q83">
            <v>955</v>
          </cell>
          <cell r="R83">
            <v>2103</v>
          </cell>
          <cell r="S83">
            <v>2877</v>
          </cell>
          <cell r="T83">
            <v>1718</v>
          </cell>
          <cell r="U83">
            <v>1546</v>
          </cell>
          <cell r="V83">
            <v>390</v>
          </cell>
          <cell r="W83">
            <v>311</v>
          </cell>
          <cell r="X83">
            <v>247</v>
          </cell>
          <cell r="Y83">
            <v>195</v>
          </cell>
          <cell r="Z83">
            <v>400</v>
          </cell>
          <cell r="AA83">
            <v>482</v>
          </cell>
          <cell r="AB83">
            <v>152</v>
          </cell>
          <cell r="AC83">
            <v>201</v>
          </cell>
          <cell r="AD83">
            <v>955</v>
          </cell>
          <cell r="AE83">
            <v>524</v>
          </cell>
          <cell r="AF83">
            <v>309</v>
          </cell>
          <cell r="AG83">
            <v>248</v>
          </cell>
          <cell r="AH83">
            <v>18</v>
          </cell>
          <cell r="AI83">
            <v>20</v>
          </cell>
          <cell r="AJ83">
            <v>1423</v>
          </cell>
          <cell r="AK83">
            <v>1730</v>
          </cell>
          <cell r="AL83">
            <v>328</v>
          </cell>
          <cell r="AM83">
            <v>335</v>
          </cell>
          <cell r="AN83">
            <v>989</v>
          </cell>
          <cell r="AO83">
            <v>342</v>
          </cell>
          <cell r="AP83">
            <v>44.701570680628272</v>
          </cell>
          <cell r="AQ83">
            <v>33.570504527813711</v>
          </cell>
          <cell r="AR83">
            <v>50.46153846153846</v>
          </cell>
          <cell r="AS83">
            <v>50</v>
          </cell>
          <cell r="AT83">
            <v>119.63709677419355</v>
          </cell>
          <cell r="AU83">
            <v>513</v>
          </cell>
          <cell r="AV83">
            <v>1866.9999700000001</v>
          </cell>
          <cell r="AW83">
            <v>1866.9998599999999</v>
          </cell>
          <cell r="AX83">
            <v>2500</v>
          </cell>
          <cell r="AY83">
            <v>0.33904662033818878</v>
          </cell>
          <cell r="AZ83">
            <v>0.25320001199999997</v>
          </cell>
          <cell r="BA83">
            <v>2450</v>
          </cell>
          <cell r="BB83">
            <v>6</v>
          </cell>
          <cell r="BC83">
            <v>0.31226568793142495</v>
          </cell>
          <cell r="BD83">
            <v>0.23795919591836731</v>
          </cell>
          <cell r="BE83">
            <v>2390</v>
          </cell>
          <cell r="BF83">
            <v>12</v>
          </cell>
          <cell r="BG83">
            <v>0.28012856904330841</v>
          </cell>
          <cell r="BH83">
            <v>0.21882846443514642</v>
          </cell>
        </row>
        <row r="84">
          <cell r="B84" t="str">
            <v>4092</v>
          </cell>
          <cell r="C84" t="str">
            <v>7841112000037</v>
          </cell>
          <cell r="D84" t="str">
            <v>AGUA MINERAL S/GAS 5Lts AGUA BES</v>
          </cell>
          <cell r="E84">
            <v>1</v>
          </cell>
          <cell r="F84" t="str">
            <v>BEBIDAS</v>
          </cell>
          <cell r="G84" t="str">
            <v>BEBIDAS</v>
          </cell>
          <cell r="H84" t="str">
            <v>AGUAS</v>
          </cell>
          <cell r="I84" t="str">
            <v>AGUA MINERAL</v>
          </cell>
          <cell r="J84" t="str">
            <v>SIN GAS -AM</v>
          </cell>
          <cell r="K84" t="str">
            <v>AGUA BES</v>
          </cell>
          <cell r="L84">
            <v>165</v>
          </cell>
          <cell r="M84" t="str">
            <v>BEBIDAS ENV. SALUDABLES (165)</v>
          </cell>
          <cell r="N84">
            <v>38</v>
          </cell>
          <cell r="O84">
            <v>59</v>
          </cell>
          <cell r="P84">
            <v>37</v>
          </cell>
          <cell r="Q84">
            <v>28</v>
          </cell>
          <cell r="R84">
            <v>140</v>
          </cell>
          <cell r="S84">
            <v>143</v>
          </cell>
          <cell r="T84">
            <v>46</v>
          </cell>
          <cell r="U84">
            <v>47</v>
          </cell>
          <cell r="V84">
            <v>21</v>
          </cell>
          <cell r="W84">
            <v>19</v>
          </cell>
          <cell r="X84">
            <v>14</v>
          </cell>
          <cell r="Y84">
            <v>9</v>
          </cell>
          <cell r="Z84">
            <v>46</v>
          </cell>
          <cell r="AA84">
            <v>59</v>
          </cell>
          <cell r="AB84">
            <v>30</v>
          </cell>
          <cell r="AC84">
            <v>31</v>
          </cell>
          <cell r="AD84">
            <v>94</v>
          </cell>
          <cell r="AE84">
            <v>73</v>
          </cell>
          <cell r="AF84">
            <v>78</v>
          </cell>
          <cell r="AG84">
            <v>67</v>
          </cell>
          <cell r="AH84">
            <v>2</v>
          </cell>
          <cell r="AI84">
            <v>6</v>
          </cell>
          <cell r="AJ84">
            <v>78</v>
          </cell>
          <cell r="AK84">
            <v>132</v>
          </cell>
          <cell r="AL84">
            <v>28</v>
          </cell>
          <cell r="AM84">
            <v>34</v>
          </cell>
          <cell r="AN84">
            <v>97</v>
          </cell>
          <cell r="AO84">
            <v>55</v>
          </cell>
          <cell r="AP84">
            <v>83.571428571428569</v>
          </cell>
          <cell r="AQ84">
            <v>84.255319148936167</v>
          </cell>
          <cell r="AR84">
            <v>93.333333333333329</v>
          </cell>
          <cell r="AS84">
            <v>32.903225806451609</v>
          </cell>
          <cell r="AT84">
            <v>43.432835820895519</v>
          </cell>
          <cell r="AU84">
            <v>275</v>
          </cell>
          <cell r="AV84">
            <v>5199.9999699999998</v>
          </cell>
          <cell r="AW84">
            <v>5199.9997499999999</v>
          </cell>
          <cell r="AX84">
            <v>6700</v>
          </cell>
          <cell r="AY84">
            <v>0.28846154589497042</v>
          </cell>
          <cell r="AZ84">
            <v>0.22388060149253733</v>
          </cell>
          <cell r="BA84">
            <v>6650</v>
          </cell>
          <cell r="BB84">
            <v>3</v>
          </cell>
          <cell r="BC84">
            <v>0.27884616122411243</v>
          </cell>
          <cell r="BD84">
            <v>0.21804511729323311</v>
          </cell>
          <cell r="BE84">
            <v>6500</v>
          </cell>
          <cell r="BF84">
            <v>6</v>
          </cell>
          <cell r="BG84">
            <v>0.25000000721153848</v>
          </cell>
          <cell r="BH84">
            <v>0.20000000461538464</v>
          </cell>
        </row>
        <row r="85">
          <cell r="B85" t="str">
            <v>4089</v>
          </cell>
          <cell r="C85" t="str">
            <v>7841112000686</v>
          </cell>
          <cell r="D85" t="str">
            <v>AGUA MINERAL S/GAS 625ml AGUA BES</v>
          </cell>
          <cell r="E85">
            <v>12</v>
          </cell>
          <cell r="F85" t="str">
            <v>BEBIDAS</v>
          </cell>
          <cell r="G85" t="str">
            <v>BEBIDAS</v>
          </cell>
          <cell r="H85" t="str">
            <v>AGUAS</v>
          </cell>
          <cell r="I85" t="str">
            <v>AGUA MINERAL</v>
          </cell>
          <cell r="J85" t="str">
            <v>SIN GAS -AM</v>
          </cell>
          <cell r="K85" t="str">
            <v>AGUA BES</v>
          </cell>
          <cell r="L85">
            <v>165</v>
          </cell>
          <cell r="M85" t="str">
            <v>BEBIDAS ENV. SALUDABLES (165)</v>
          </cell>
          <cell r="N85">
            <v>5977</v>
          </cell>
          <cell r="O85">
            <v>6913</v>
          </cell>
          <cell r="P85">
            <v>5943</v>
          </cell>
          <cell r="Q85">
            <v>4920</v>
          </cell>
          <cell r="R85">
            <v>4448</v>
          </cell>
          <cell r="S85">
            <v>5927</v>
          </cell>
          <cell r="T85">
            <v>5559</v>
          </cell>
          <cell r="U85">
            <v>4511</v>
          </cell>
          <cell r="V85">
            <v>714</v>
          </cell>
          <cell r="W85">
            <v>600</v>
          </cell>
          <cell r="X85">
            <v>230</v>
          </cell>
          <cell r="Y85">
            <v>139</v>
          </cell>
          <cell r="Z85">
            <v>2189</v>
          </cell>
          <cell r="AA85">
            <v>1085</v>
          </cell>
          <cell r="AB85">
            <v>293</v>
          </cell>
          <cell r="AC85">
            <v>338</v>
          </cell>
          <cell r="AD85">
            <v>331</v>
          </cell>
          <cell r="AE85">
            <v>750</v>
          </cell>
          <cell r="AF85">
            <v>1190</v>
          </cell>
          <cell r="AG85">
            <v>1038</v>
          </cell>
          <cell r="AH85">
            <v>135</v>
          </cell>
          <cell r="AI85">
            <v>304</v>
          </cell>
          <cell r="AJ85">
            <v>7324</v>
          </cell>
          <cell r="AK85">
            <v>6546</v>
          </cell>
          <cell r="AL85">
            <v>577</v>
          </cell>
          <cell r="AM85">
            <v>3302</v>
          </cell>
          <cell r="AN85">
            <v>1602</v>
          </cell>
          <cell r="AO85">
            <v>2204</v>
          </cell>
          <cell r="AP85">
            <v>44.658536585365852</v>
          </cell>
          <cell r="AQ85">
            <v>43.53358457104855</v>
          </cell>
          <cell r="AR85">
            <v>124.53237410071942</v>
          </cell>
          <cell r="AS85">
            <v>293.07692307692309</v>
          </cell>
          <cell r="AT85">
            <v>46.300578034682083</v>
          </cell>
          <cell r="AU85">
            <v>217.5</v>
          </cell>
          <cell r="AV85">
            <v>1004.00003</v>
          </cell>
          <cell r="AW85">
            <v>1003.9997</v>
          </cell>
          <cell r="AX85">
            <v>1500</v>
          </cell>
          <cell r="AY85">
            <v>0.49402385974032281</v>
          </cell>
          <cell r="AZ85">
            <v>0.33066664666666662</v>
          </cell>
          <cell r="BA85">
            <v>1362.5</v>
          </cell>
          <cell r="BB85">
            <v>12</v>
          </cell>
          <cell r="BC85">
            <v>0.35707167259745987</v>
          </cell>
          <cell r="BD85">
            <v>0.26311924403669723</v>
          </cell>
          <cell r="BE85">
            <v>1325</v>
          </cell>
          <cell r="BF85">
            <v>36</v>
          </cell>
          <cell r="BG85">
            <v>0.31972107610395195</v>
          </cell>
          <cell r="BH85">
            <v>0.24226412830188676</v>
          </cell>
        </row>
        <row r="86">
          <cell r="B86" t="str">
            <v>15726</v>
          </cell>
          <cell r="C86" t="str">
            <v>8800010009923</v>
          </cell>
          <cell r="D86" t="str">
            <v>AGUA MINERAL S/GAS 6UND 2Lts AGUA BES</v>
          </cell>
          <cell r="E86">
            <v>1</v>
          </cell>
          <cell r="F86" t="str">
            <v>BEBIDAS</v>
          </cell>
          <cell r="G86" t="str">
            <v>BEBIDAS</v>
          </cell>
          <cell r="H86" t="str">
            <v>AGUAS</v>
          </cell>
          <cell r="I86" t="str">
            <v>AGUA MINERAL</v>
          </cell>
          <cell r="J86" t="str">
            <v>SIN GAS -AM</v>
          </cell>
          <cell r="K86" t="str">
            <v>AGUA BES</v>
          </cell>
          <cell r="L86">
            <v>165</v>
          </cell>
          <cell r="M86" t="str">
            <v>BEBIDAS ENV. SALUDABLES (165)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 t="str">
            <v>Q</v>
          </cell>
          <cell r="AQ86" t="str">
            <v>Q</v>
          </cell>
          <cell r="AR86" t="str">
            <v>Q</v>
          </cell>
          <cell r="AS86" t="str">
            <v>Q</v>
          </cell>
          <cell r="AT86" t="str">
            <v>Q</v>
          </cell>
          <cell r="AU86" t="str">
            <v>Q</v>
          </cell>
          <cell r="AV86">
            <v>11201.999996</v>
          </cell>
          <cell r="AW86">
            <v>11201.999159999999</v>
          </cell>
          <cell r="AX86">
            <v>14650</v>
          </cell>
          <cell r="AY86">
            <v>0.30780217864945625</v>
          </cell>
          <cell r="AZ86">
            <v>0.23535836204778154</v>
          </cell>
          <cell r="BA86">
            <v>14500</v>
          </cell>
          <cell r="BB86">
            <v>3</v>
          </cell>
          <cell r="BC86">
            <v>0.29441171265645827</v>
          </cell>
          <cell r="BD86">
            <v>0.227448276137931</v>
          </cell>
          <cell r="BE86">
            <v>0</v>
          </cell>
          <cell r="BF86">
            <v>0</v>
          </cell>
          <cell r="BG86">
            <v>-1</v>
          </cell>
          <cell r="BH86">
            <v>0</v>
          </cell>
        </row>
        <row r="87">
          <cell r="B87" t="str">
            <v>4090</v>
          </cell>
          <cell r="C87" t="str">
            <v>7841112000181</v>
          </cell>
          <cell r="D87" t="str">
            <v>AGUA MINERAL SPORT 1Lts AGUA BES</v>
          </cell>
          <cell r="E87">
            <v>6</v>
          </cell>
          <cell r="F87" t="str">
            <v>BEBIDAS</v>
          </cell>
          <cell r="G87" t="str">
            <v>BEBIDAS</v>
          </cell>
          <cell r="H87" t="str">
            <v>AGUAS</v>
          </cell>
          <cell r="I87" t="str">
            <v>AGUA MINERAL</v>
          </cell>
          <cell r="J87" t="str">
            <v>SIN GAS -AM</v>
          </cell>
          <cell r="K87" t="str">
            <v>AGUA BES</v>
          </cell>
          <cell r="L87">
            <v>165</v>
          </cell>
          <cell r="M87" t="str">
            <v>BEBIDAS ENV. SALUDABLES (165)</v>
          </cell>
          <cell r="N87">
            <v>990</v>
          </cell>
          <cell r="O87">
            <v>1714</v>
          </cell>
          <cell r="P87">
            <v>771</v>
          </cell>
          <cell r="Q87">
            <v>581</v>
          </cell>
          <cell r="R87">
            <v>1197</v>
          </cell>
          <cell r="S87">
            <v>1665</v>
          </cell>
          <cell r="T87">
            <v>751</v>
          </cell>
          <cell r="U87">
            <v>745</v>
          </cell>
          <cell r="V87">
            <v>759</v>
          </cell>
          <cell r="W87">
            <v>542</v>
          </cell>
          <cell r="X87">
            <v>247</v>
          </cell>
          <cell r="Y87">
            <v>241</v>
          </cell>
          <cell r="Z87">
            <v>775</v>
          </cell>
          <cell r="AA87">
            <v>801</v>
          </cell>
          <cell r="AB87">
            <v>703</v>
          </cell>
          <cell r="AC87">
            <v>563</v>
          </cell>
          <cell r="AD87">
            <v>565</v>
          </cell>
          <cell r="AE87">
            <v>281</v>
          </cell>
          <cell r="AF87">
            <v>164</v>
          </cell>
          <cell r="AG87">
            <v>194</v>
          </cell>
          <cell r="AH87">
            <v>0</v>
          </cell>
          <cell r="AI87">
            <v>31</v>
          </cell>
          <cell r="AJ87">
            <v>1972</v>
          </cell>
          <cell r="AK87">
            <v>930</v>
          </cell>
          <cell r="AL87">
            <v>497</v>
          </cell>
          <cell r="AM87">
            <v>911</v>
          </cell>
          <cell r="AN87">
            <v>414</v>
          </cell>
          <cell r="AO87">
            <v>1199</v>
          </cell>
          <cell r="AP87">
            <v>101.82444061962134</v>
          </cell>
          <cell r="AQ87">
            <v>37.449664429530202</v>
          </cell>
          <cell r="AR87">
            <v>61.867219917012441</v>
          </cell>
          <cell r="AS87">
            <v>48.543516873889878</v>
          </cell>
          <cell r="AT87">
            <v>64.020618556701024</v>
          </cell>
          <cell r="AU87">
            <v>1160.3225806451615</v>
          </cell>
          <cell r="AV87">
            <v>1832.9999600000001</v>
          </cell>
          <cell r="AW87">
            <v>1832.99974</v>
          </cell>
          <cell r="AX87">
            <v>2650</v>
          </cell>
          <cell r="AY87">
            <v>0.44571743471287362</v>
          </cell>
          <cell r="AZ87">
            <v>0.30830190188679241</v>
          </cell>
          <cell r="BA87">
            <v>2550</v>
          </cell>
          <cell r="BB87">
            <v>6</v>
          </cell>
          <cell r="BC87">
            <v>0.39116205981804808</v>
          </cell>
          <cell r="BD87">
            <v>0.28117648627450975</v>
          </cell>
          <cell r="BE87">
            <v>2450</v>
          </cell>
          <cell r="BF87">
            <v>12</v>
          </cell>
          <cell r="BG87">
            <v>0.33660668492322277</v>
          </cell>
          <cell r="BH87">
            <v>0.25183675102040814</v>
          </cell>
        </row>
        <row r="88">
          <cell r="B88" t="str">
            <v>8768</v>
          </cell>
          <cell r="C88" t="str">
            <v>7841112000679</v>
          </cell>
          <cell r="D88" t="str">
            <v>AGUA MINERAL SPORT 625ml AGUA BES</v>
          </cell>
          <cell r="E88">
            <v>12</v>
          </cell>
          <cell r="F88" t="str">
            <v>BEBIDAS</v>
          </cell>
          <cell r="G88" t="str">
            <v>BEBIDAS</v>
          </cell>
          <cell r="H88" t="str">
            <v>AGUAS</v>
          </cell>
          <cell r="I88" t="str">
            <v>AGUA MINERAL</v>
          </cell>
          <cell r="J88" t="str">
            <v>SIN GAS -AM</v>
          </cell>
          <cell r="K88" t="str">
            <v>AGUA BES</v>
          </cell>
          <cell r="L88">
            <v>165</v>
          </cell>
          <cell r="M88" t="str">
            <v>BEBIDAS ENV. SALUDABLES (165)</v>
          </cell>
          <cell r="N88">
            <v>132</v>
          </cell>
          <cell r="O88">
            <v>120</v>
          </cell>
          <cell r="P88">
            <v>0</v>
          </cell>
          <cell r="Q88">
            <v>98</v>
          </cell>
          <cell r="R88">
            <v>3708</v>
          </cell>
          <cell r="S88">
            <v>3840</v>
          </cell>
          <cell r="T88">
            <v>2562</v>
          </cell>
          <cell r="U88">
            <v>2297</v>
          </cell>
          <cell r="V88">
            <v>592</v>
          </cell>
          <cell r="W88">
            <v>660</v>
          </cell>
          <cell r="X88">
            <v>270</v>
          </cell>
          <cell r="Y88">
            <v>223</v>
          </cell>
          <cell r="Z88">
            <v>0</v>
          </cell>
          <cell r="AA88">
            <v>84</v>
          </cell>
          <cell r="AB88">
            <v>106</v>
          </cell>
          <cell r="AC88">
            <v>57</v>
          </cell>
          <cell r="AD88">
            <v>226</v>
          </cell>
          <cell r="AE88">
            <v>0</v>
          </cell>
          <cell r="AF88">
            <v>180</v>
          </cell>
          <cell r="AG88">
            <v>228</v>
          </cell>
          <cell r="AH88">
            <v>4</v>
          </cell>
          <cell r="AI88">
            <v>11</v>
          </cell>
          <cell r="AJ88">
            <v>143</v>
          </cell>
          <cell r="AK88">
            <v>2795</v>
          </cell>
          <cell r="AL88">
            <v>570</v>
          </cell>
          <cell r="AM88">
            <v>242</v>
          </cell>
          <cell r="AN88">
            <v>613</v>
          </cell>
          <cell r="AO88">
            <v>115</v>
          </cell>
          <cell r="AP88">
            <v>43.775510204081634</v>
          </cell>
          <cell r="AQ88">
            <v>36.504135829342623</v>
          </cell>
          <cell r="AR88">
            <v>76.681614349775785</v>
          </cell>
          <cell r="AS88">
            <v>127.36842105263158</v>
          </cell>
          <cell r="AT88">
            <v>80.65789473684211</v>
          </cell>
          <cell r="AU88">
            <v>313.63636363636363</v>
          </cell>
          <cell r="AV88">
            <v>1162.9999700000001</v>
          </cell>
          <cell r="AW88">
            <v>1162.9998599999999</v>
          </cell>
          <cell r="AX88">
            <v>1650</v>
          </cell>
          <cell r="AY88">
            <v>0.41874466256435072</v>
          </cell>
          <cell r="AZ88">
            <v>0.29515153333333327</v>
          </cell>
          <cell r="BA88">
            <v>1550</v>
          </cell>
          <cell r="BB88">
            <v>6</v>
          </cell>
          <cell r="BC88">
            <v>0.33276013756045053</v>
          </cell>
          <cell r="BD88">
            <v>0.24967743870967737</v>
          </cell>
          <cell r="BE88">
            <v>1450</v>
          </cell>
          <cell r="BF88">
            <v>12</v>
          </cell>
          <cell r="BG88">
            <v>0.24677561255655056</v>
          </cell>
          <cell r="BH88">
            <v>0.19793105517241374</v>
          </cell>
        </row>
        <row r="89">
          <cell r="B89" t="str">
            <v>19712</v>
          </cell>
          <cell r="C89" t="str">
            <v>7841112000884</v>
          </cell>
          <cell r="D89" t="str">
            <v>AGUA S/GAS 365ml MICKEY y AMIGOS BES</v>
          </cell>
          <cell r="E89">
            <v>12</v>
          </cell>
          <cell r="F89" t="str">
            <v>BEBIDAS</v>
          </cell>
          <cell r="G89" t="str">
            <v>BEBIDAS</v>
          </cell>
          <cell r="H89" t="str">
            <v>AGUAS</v>
          </cell>
          <cell r="I89" t="str">
            <v>AGUA MINERAL</v>
          </cell>
          <cell r="J89" t="str">
            <v>SIN GAS -AM</v>
          </cell>
          <cell r="K89" t="str">
            <v>AGUA BES</v>
          </cell>
          <cell r="L89">
            <v>165</v>
          </cell>
          <cell r="M89" t="str">
            <v>BEBIDAS ENV. SALUDABLES (165)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 t="str">
            <v>Q</v>
          </cell>
          <cell r="AQ89" t="str">
            <v>Q</v>
          </cell>
          <cell r="AR89" t="str">
            <v>Q</v>
          </cell>
          <cell r="AS89" t="str">
            <v>Q</v>
          </cell>
          <cell r="AT89" t="str">
            <v>Q</v>
          </cell>
          <cell r="AU89" t="str">
            <v>Q</v>
          </cell>
          <cell r="AV89">
            <v>2158.0000199999999</v>
          </cell>
          <cell r="AW89">
            <v>2157.99694</v>
          </cell>
          <cell r="AX89">
            <v>2950</v>
          </cell>
          <cell r="AY89">
            <v>0.36700647481921722</v>
          </cell>
          <cell r="AZ89">
            <v>0.26847456949152543</v>
          </cell>
          <cell r="BA89">
            <v>2900</v>
          </cell>
          <cell r="BB89">
            <v>6</v>
          </cell>
          <cell r="BC89">
            <v>0.34383687355109482</v>
          </cell>
          <cell r="BD89">
            <v>0.25586206206896556</v>
          </cell>
          <cell r="BE89">
            <v>0</v>
          </cell>
          <cell r="BF89">
            <v>0</v>
          </cell>
          <cell r="BG89">
            <v>-1</v>
          </cell>
          <cell r="BH89">
            <v>0</v>
          </cell>
        </row>
        <row r="90">
          <cell r="B90" t="str">
            <v>28455</v>
          </cell>
          <cell r="C90" t="str">
            <v>7840058008282</v>
          </cell>
          <cell r="D90" t="str">
            <v>AGUA 250ml 6un DASANI</v>
          </cell>
          <cell r="E90">
            <v>6</v>
          </cell>
          <cell r="F90" t="str">
            <v>BEBIDAS</v>
          </cell>
          <cell r="G90" t="str">
            <v>BEBIDAS</v>
          </cell>
          <cell r="H90" t="str">
            <v>AGUAS</v>
          </cell>
          <cell r="I90" t="str">
            <v>AGUA MINERAL</v>
          </cell>
          <cell r="J90" t="str">
            <v>SIN GAS -AM</v>
          </cell>
          <cell r="K90" t="str">
            <v>DASANI</v>
          </cell>
          <cell r="L90">
            <v>139</v>
          </cell>
          <cell r="M90" t="str">
            <v>PARAGUAY REFRESCOS S.A.  (139)</v>
          </cell>
          <cell r="N90">
            <v>87</v>
          </cell>
          <cell r="O90">
            <v>72</v>
          </cell>
          <cell r="P90">
            <v>70</v>
          </cell>
          <cell r="Q90">
            <v>36</v>
          </cell>
          <cell r="R90">
            <v>45</v>
          </cell>
          <cell r="S90">
            <v>14</v>
          </cell>
          <cell r="T90">
            <v>18</v>
          </cell>
          <cell r="U90">
            <v>17</v>
          </cell>
          <cell r="V90">
            <v>10</v>
          </cell>
          <cell r="W90">
            <v>8</v>
          </cell>
          <cell r="X90">
            <v>1</v>
          </cell>
          <cell r="Y90">
            <v>1</v>
          </cell>
          <cell r="Z90">
            <v>37</v>
          </cell>
          <cell r="AA90">
            <v>15</v>
          </cell>
          <cell r="AB90">
            <v>11</v>
          </cell>
          <cell r="AC90">
            <v>8</v>
          </cell>
          <cell r="AD90">
            <v>37</v>
          </cell>
          <cell r="AE90">
            <v>38</v>
          </cell>
          <cell r="AF90">
            <v>19</v>
          </cell>
          <cell r="AG90">
            <v>12</v>
          </cell>
          <cell r="AH90">
            <v>1</v>
          </cell>
          <cell r="AI90">
            <v>1</v>
          </cell>
          <cell r="AJ90">
            <v>64</v>
          </cell>
          <cell r="AK90">
            <v>17</v>
          </cell>
          <cell r="AL90">
            <v>37</v>
          </cell>
          <cell r="AM90">
            <v>30</v>
          </cell>
          <cell r="AN90">
            <v>36</v>
          </cell>
          <cell r="AO90">
            <v>29</v>
          </cell>
          <cell r="AP90">
            <v>53.333333333333329</v>
          </cell>
          <cell r="AQ90">
            <v>30</v>
          </cell>
          <cell r="AR90">
            <v>1110</v>
          </cell>
          <cell r="AS90">
            <v>112.5</v>
          </cell>
          <cell r="AT90">
            <v>90</v>
          </cell>
          <cell r="AU90">
            <v>870</v>
          </cell>
          <cell r="AV90">
            <v>8100</v>
          </cell>
          <cell r="AW90">
            <v>7953.2481600000001</v>
          </cell>
          <cell r="AX90">
            <v>9900</v>
          </cell>
          <cell r="AY90">
            <v>0.22222222222222232</v>
          </cell>
          <cell r="AZ90">
            <v>0.18181818181818182</v>
          </cell>
          <cell r="BA90">
            <v>9750</v>
          </cell>
          <cell r="BB90">
            <v>6</v>
          </cell>
          <cell r="BC90">
            <v>0.20370370370370372</v>
          </cell>
          <cell r="BD90">
            <v>0.16923076923076924</v>
          </cell>
          <cell r="BE90">
            <v>9500</v>
          </cell>
          <cell r="BF90">
            <v>10</v>
          </cell>
          <cell r="BG90">
            <v>0.17283950617283961</v>
          </cell>
          <cell r="BH90">
            <v>0.14736842105263157</v>
          </cell>
        </row>
        <row r="91">
          <cell r="B91" t="str">
            <v>8285</v>
          </cell>
          <cell r="C91" t="str">
            <v>7840058003898</v>
          </cell>
          <cell r="D91" t="str">
            <v>AGUA MINERAL S/GAS 2,25Lts DASANI</v>
          </cell>
          <cell r="E91">
            <v>4</v>
          </cell>
          <cell r="F91" t="str">
            <v>BEBIDAS</v>
          </cell>
          <cell r="G91" t="str">
            <v>BEBIDAS</v>
          </cell>
          <cell r="H91" t="str">
            <v>AGUAS</v>
          </cell>
          <cell r="I91" t="str">
            <v>AGUA MINERAL</v>
          </cell>
          <cell r="J91" t="str">
            <v>SIN GAS -AM</v>
          </cell>
          <cell r="K91" t="str">
            <v>DASANI</v>
          </cell>
          <cell r="L91">
            <v>139</v>
          </cell>
          <cell r="M91" t="str">
            <v>PARAGUAY REFRESCOS S.A.  (139)</v>
          </cell>
          <cell r="N91">
            <v>94</v>
          </cell>
          <cell r="O91">
            <v>64</v>
          </cell>
          <cell r="P91">
            <v>102</v>
          </cell>
          <cell r="Q91">
            <v>99</v>
          </cell>
          <cell r="R91">
            <v>145</v>
          </cell>
          <cell r="S91">
            <v>174</v>
          </cell>
          <cell r="T91">
            <v>148</v>
          </cell>
          <cell r="U91">
            <v>126</v>
          </cell>
          <cell r="V91">
            <v>71</v>
          </cell>
          <cell r="W91">
            <v>77</v>
          </cell>
          <cell r="X91">
            <v>41</v>
          </cell>
          <cell r="Y91">
            <v>44</v>
          </cell>
          <cell r="Z91">
            <v>100</v>
          </cell>
          <cell r="AA91">
            <v>106</v>
          </cell>
          <cell r="AB91">
            <v>74</v>
          </cell>
          <cell r="AC91">
            <v>71</v>
          </cell>
          <cell r="AD91">
            <v>112</v>
          </cell>
          <cell r="AE91">
            <v>95</v>
          </cell>
          <cell r="AF91">
            <v>103</v>
          </cell>
          <cell r="AG91">
            <v>69</v>
          </cell>
          <cell r="AH91">
            <v>1</v>
          </cell>
          <cell r="AI91">
            <v>8</v>
          </cell>
          <cell r="AJ91">
            <v>124</v>
          </cell>
          <cell r="AK91">
            <v>124</v>
          </cell>
          <cell r="AL91">
            <v>29</v>
          </cell>
          <cell r="AM91">
            <v>65</v>
          </cell>
          <cell r="AN91">
            <v>112</v>
          </cell>
          <cell r="AO91">
            <v>53</v>
          </cell>
          <cell r="AP91">
            <v>37.575757575757578</v>
          </cell>
          <cell r="AQ91">
            <v>29.523809523809522</v>
          </cell>
          <cell r="AR91">
            <v>19.772727272727273</v>
          </cell>
          <cell r="AS91">
            <v>27.464788732394368</v>
          </cell>
          <cell r="AT91">
            <v>48.695652173913047</v>
          </cell>
          <cell r="AU91">
            <v>198.75</v>
          </cell>
          <cell r="AV91">
            <v>3600</v>
          </cell>
          <cell r="AW91">
            <v>3552.9226699999999</v>
          </cell>
          <cell r="AX91">
            <v>4250</v>
          </cell>
          <cell r="AY91">
            <v>0.18055555555555558</v>
          </cell>
          <cell r="AZ91">
            <v>0.15294117647058825</v>
          </cell>
          <cell r="BA91">
            <v>4150</v>
          </cell>
          <cell r="BB91">
            <v>4</v>
          </cell>
          <cell r="BC91">
            <v>0.15277777777777768</v>
          </cell>
          <cell r="BD91">
            <v>0.13253012048192772</v>
          </cell>
          <cell r="BE91">
            <v>0</v>
          </cell>
          <cell r="BF91">
            <v>0</v>
          </cell>
          <cell r="BG91">
            <v>-1</v>
          </cell>
          <cell r="BH91">
            <v>0</v>
          </cell>
        </row>
        <row r="92">
          <cell r="B92" t="str">
            <v>8282</v>
          </cell>
          <cell r="C92" t="str">
            <v>7840058008893</v>
          </cell>
          <cell r="D92" t="str">
            <v>AGUA MINERAL S/GAS 500ml DASANI</v>
          </cell>
          <cell r="E92">
            <v>6</v>
          </cell>
          <cell r="F92" t="str">
            <v>BEBIDAS</v>
          </cell>
          <cell r="G92" t="str">
            <v>BEBIDAS</v>
          </cell>
          <cell r="H92" t="str">
            <v>AGUAS</v>
          </cell>
          <cell r="I92" t="str">
            <v>AGUA MINERAL</v>
          </cell>
          <cell r="J92" t="str">
            <v>SIN GAS -AM</v>
          </cell>
          <cell r="K92" t="str">
            <v>DASANI</v>
          </cell>
          <cell r="L92">
            <v>139</v>
          </cell>
          <cell r="M92" t="str">
            <v>PARAGUAY REFRESCOS S.A.  (139)</v>
          </cell>
          <cell r="N92">
            <v>942</v>
          </cell>
          <cell r="O92">
            <v>980</v>
          </cell>
          <cell r="P92">
            <v>678</v>
          </cell>
          <cell r="Q92">
            <v>897</v>
          </cell>
          <cell r="R92">
            <v>765</v>
          </cell>
          <cell r="S92">
            <v>888</v>
          </cell>
          <cell r="T92">
            <v>795</v>
          </cell>
          <cell r="U92">
            <v>831</v>
          </cell>
          <cell r="V92">
            <v>402</v>
          </cell>
          <cell r="W92">
            <v>281</v>
          </cell>
          <cell r="X92">
            <v>121</v>
          </cell>
          <cell r="Y92">
            <v>129</v>
          </cell>
          <cell r="Z92">
            <v>230</v>
          </cell>
          <cell r="AA92">
            <v>301</v>
          </cell>
          <cell r="AB92">
            <v>559</v>
          </cell>
          <cell r="AC92">
            <v>341</v>
          </cell>
          <cell r="AD92">
            <v>279</v>
          </cell>
          <cell r="AE92">
            <v>264</v>
          </cell>
          <cell r="AF92">
            <v>273</v>
          </cell>
          <cell r="AG92">
            <v>195</v>
          </cell>
          <cell r="AH92">
            <v>0</v>
          </cell>
          <cell r="AI92">
            <v>0</v>
          </cell>
          <cell r="AJ92">
            <v>269</v>
          </cell>
          <cell r="AK92">
            <v>319</v>
          </cell>
          <cell r="AL92">
            <v>114</v>
          </cell>
          <cell r="AM92">
            <v>95</v>
          </cell>
          <cell r="AN92">
            <v>18</v>
          </cell>
          <cell r="AO92">
            <v>240</v>
          </cell>
          <cell r="AP92">
            <v>8.9966555183946486</v>
          </cell>
          <cell r="AQ92">
            <v>11.516245487364621</v>
          </cell>
          <cell r="AR92">
            <v>26.511627906976745</v>
          </cell>
          <cell r="AS92">
            <v>8.3577712609970671</v>
          </cell>
          <cell r="AT92">
            <v>2.7692307692307692</v>
          </cell>
          <cell r="AU92" t="str">
            <v>SV</v>
          </cell>
          <cell r="AV92">
            <v>2085</v>
          </cell>
          <cell r="AW92">
            <v>2063.7515800000001</v>
          </cell>
          <cell r="AX92">
            <v>2500</v>
          </cell>
          <cell r="AY92">
            <v>0.19904076738609122</v>
          </cell>
          <cell r="AZ92">
            <v>0.16600000000000001</v>
          </cell>
          <cell r="BA92">
            <v>2450</v>
          </cell>
          <cell r="BB92">
            <v>6</v>
          </cell>
          <cell r="BC92">
            <v>0.17505995203836933</v>
          </cell>
          <cell r="BD92">
            <v>0.1489795918367347</v>
          </cell>
          <cell r="BE92">
            <v>0</v>
          </cell>
          <cell r="BF92">
            <v>0</v>
          </cell>
          <cell r="BG92">
            <v>-1</v>
          </cell>
          <cell r="BH92">
            <v>0</v>
          </cell>
        </row>
        <row r="93">
          <cell r="B93" t="str">
            <v>8283</v>
          </cell>
          <cell r="C93" t="str">
            <v>7840058008916</v>
          </cell>
          <cell r="D93" t="str">
            <v>AGUA MINERAL SPORT 500ml DASANI</v>
          </cell>
          <cell r="E93">
            <v>6</v>
          </cell>
          <cell r="F93" t="str">
            <v>BEBIDAS</v>
          </cell>
          <cell r="G93" t="str">
            <v>BEBIDAS</v>
          </cell>
          <cell r="H93" t="str">
            <v>AGUAS</v>
          </cell>
          <cell r="I93" t="str">
            <v>AGUA MINERAL</v>
          </cell>
          <cell r="J93" t="str">
            <v>SIN GAS -AM</v>
          </cell>
          <cell r="K93" t="str">
            <v>DASANI</v>
          </cell>
          <cell r="L93">
            <v>139</v>
          </cell>
          <cell r="M93" t="str">
            <v>PARAGUAY REFRESCOS S.A.  (139)</v>
          </cell>
          <cell r="N93">
            <v>50</v>
          </cell>
          <cell r="O93">
            <v>16</v>
          </cell>
          <cell r="P93">
            <v>26</v>
          </cell>
          <cell r="Q93">
            <v>9</v>
          </cell>
          <cell r="R93">
            <v>58</v>
          </cell>
          <cell r="S93">
            <v>8</v>
          </cell>
          <cell r="T93">
            <v>13</v>
          </cell>
          <cell r="U93">
            <v>21</v>
          </cell>
          <cell r="V93">
            <v>27</v>
          </cell>
          <cell r="W93">
            <v>3</v>
          </cell>
          <cell r="X93">
            <v>23</v>
          </cell>
          <cell r="Y93">
            <v>27</v>
          </cell>
          <cell r="Z93">
            <v>21</v>
          </cell>
          <cell r="AA93">
            <v>30</v>
          </cell>
          <cell r="AB93">
            <v>30</v>
          </cell>
          <cell r="AC93">
            <v>8</v>
          </cell>
          <cell r="AD93">
            <v>64</v>
          </cell>
          <cell r="AE93">
            <v>117</v>
          </cell>
          <cell r="AF93">
            <v>103</v>
          </cell>
          <cell r="AG93">
            <v>42</v>
          </cell>
          <cell r="AH93">
            <v>1</v>
          </cell>
          <cell r="AI93">
            <v>1</v>
          </cell>
          <cell r="AJ93">
            <v>121</v>
          </cell>
          <cell r="AK93">
            <v>92</v>
          </cell>
          <cell r="AL93">
            <v>92</v>
          </cell>
          <cell r="AM93">
            <v>34</v>
          </cell>
          <cell r="AN93">
            <v>206</v>
          </cell>
          <cell r="AO93">
            <v>23</v>
          </cell>
          <cell r="AP93">
            <v>403.33333333333331</v>
          </cell>
          <cell r="AQ93">
            <v>131.42857142857144</v>
          </cell>
          <cell r="AR93">
            <v>102.22222222222223</v>
          </cell>
          <cell r="AS93">
            <v>127.5</v>
          </cell>
          <cell r="AT93">
            <v>147.14285714285717</v>
          </cell>
          <cell r="AU93">
            <v>690</v>
          </cell>
          <cell r="AV93">
            <v>2325</v>
          </cell>
          <cell r="AW93">
            <v>2308.9464200000002</v>
          </cell>
          <cell r="AX93">
            <v>2900</v>
          </cell>
          <cell r="AY93">
            <v>0.24731182795698925</v>
          </cell>
          <cell r="AZ93">
            <v>0.19827586206896552</v>
          </cell>
          <cell r="BA93">
            <v>2750</v>
          </cell>
          <cell r="BB93">
            <v>6</v>
          </cell>
          <cell r="BC93">
            <v>0.18279569892473124</v>
          </cell>
          <cell r="BD93">
            <v>0.15454545454545454</v>
          </cell>
          <cell r="BE93">
            <v>0</v>
          </cell>
          <cell r="BF93">
            <v>0</v>
          </cell>
          <cell r="BG93">
            <v>-1</v>
          </cell>
          <cell r="BH93">
            <v>0</v>
          </cell>
        </row>
        <row r="94">
          <cell r="B94" t="str">
            <v>8284</v>
          </cell>
          <cell r="C94" t="str">
            <v>7840058004215</v>
          </cell>
          <cell r="D94" t="str">
            <v>AGUA MINERAL SPORT 990ml DASANI</v>
          </cell>
          <cell r="E94">
            <v>6</v>
          </cell>
          <cell r="F94" t="str">
            <v>BEBIDAS</v>
          </cell>
          <cell r="G94" t="str">
            <v>BEBIDAS</v>
          </cell>
          <cell r="H94" t="str">
            <v>AGUAS</v>
          </cell>
          <cell r="I94" t="str">
            <v>AGUA MINERAL</v>
          </cell>
          <cell r="J94" t="str">
            <v>SIN GAS -AM</v>
          </cell>
          <cell r="K94" t="str">
            <v>DASANI</v>
          </cell>
          <cell r="L94">
            <v>139</v>
          </cell>
          <cell r="M94" t="str">
            <v>PARAGUAY REFRESCOS S.A.  (139)</v>
          </cell>
          <cell r="N94">
            <v>169</v>
          </cell>
          <cell r="O94">
            <v>134</v>
          </cell>
          <cell r="P94">
            <v>89</v>
          </cell>
          <cell r="Q94">
            <v>63</v>
          </cell>
          <cell r="R94">
            <v>575</v>
          </cell>
          <cell r="S94">
            <v>407</v>
          </cell>
          <cell r="T94">
            <v>175</v>
          </cell>
          <cell r="U94">
            <v>205</v>
          </cell>
          <cell r="V94">
            <v>82</v>
          </cell>
          <cell r="W94">
            <v>98</v>
          </cell>
          <cell r="X94">
            <v>86</v>
          </cell>
          <cell r="Y94">
            <v>64</v>
          </cell>
          <cell r="Z94">
            <v>142</v>
          </cell>
          <cell r="AA94">
            <v>241</v>
          </cell>
          <cell r="AB94">
            <v>209</v>
          </cell>
          <cell r="AC94">
            <v>122</v>
          </cell>
          <cell r="AD94">
            <v>212</v>
          </cell>
          <cell r="AE94">
            <v>141</v>
          </cell>
          <cell r="AF94">
            <v>236</v>
          </cell>
          <cell r="AG94">
            <v>141</v>
          </cell>
          <cell r="AH94">
            <v>0</v>
          </cell>
          <cell r="AI94">
            <v>1</v>
          </cell>
          <cell r="AJ94">
            <v>96</v>
          </cell>
          <cell r="AK94">
            <v>209</v>
          </cell>
          <cell r="AL94">
            <v>87</v>
          </cell>
          <cell r="AM94">
            <v>124</v>
          </cell>
          <cell r="AN94">
            <v>118</v>
          </cell>
          <cell r="AO94">
            <v>90</v>
          </cell>
          <cell r="AP94">
            <v>45.714285714285708</v>
          </cell>
          <cell r="AQ94">
            <v>30.585365853658537</v>
          </cell>
          <cell r="AR94">
            <v>40.78125</v>
          </cell>
          <cell r="AS94">
            <v>30.491803278688526</v>
          </cell>
          <cell r="AT94">
            <v>25.106382978723403</v>
          </cell>
          <cell r="AU94">
            <v>2700</v>
          </cell>
          <cell r="AV94">
            <v>3105</v>
          </cell>
          <cell r="AW94">
            <v>2770.95786</v>
          </cell>
          <cell r="AX94">
            <v>3650</v>
          </cell>
          <cell r="AY94">
            <v>0.17552334943639281</v>
          </cell>
          <cell r="AZ94">
            <v>0.14931506849315068</v>
          </cell>
          <cell r="BA94">
            <v>3500</v>
          </cell>
          <cell r="BB94">
            <v>6</v>
          </cell>
          <cell r="BC94">
            <v>0.12721417069243146</v>
          </cell>
          <cell r="BD94">
            <v>0.11285714285714285</v>
          </cell>
          <cell r="BE94">
            <v>0</v>
          </cell>
          <cell r="BF94">
            <v>0</v>
          </cell>
          <cell r="BG94">
            <v>-1</v>
          </cell>
          <cell r="BH94">
            <v>0</v>
          </cell>
        </row>
        <row r="95">
          <cell r="B95" t="str">
            <v>36581</v>
          </cell>
          <cell r="C95" t="str">
            <v>7842117000190</v>
          </cell>
          <cell r="D95" t="str">
            <v>AGUA MINERAL 10Lts GOND WANA</v>
          </cell>
          <cell r="E95">
            <v>1</v>
          </cell>
          <cell r="F95" t="str">
            <v>BEBIDAS</v>
          </cell>
          <cell r="G95" t="str">
            <v>BEBIDAS</v>
          </cell>
          <cell r="H95" t="str">
            <v>AGUAS</v>
          </cell>
          <cell r="I95" t="str">
            <v>AGUA MINERAL</v>
          </cell>
          <cell r="J95" t="str">
            <v>SIN GAS -AM</v>
          </cell>
          <cell r="K95" t="str">
            <v>GOND WANA</v>
          </cell>
          <cell r="L95">
            <v>1521</v>
          </cell>
          <cell r="M95" t="str">
            <v>BEBIDAS NATIVAS DEL PARAGUAY S.A. (1521)</v>
          </cell>
          <cell r="N95">
            <v>21</v>
          </cell>
          <cell r="O95">
            <v>29</v>
          </cell>
          <cell r="P95">
            <v>14</v>
          </cell>
          <cell r="Q95">
            <v>11</v>
          </cell>
          <cell r="R95">
            <v>12</v>
          </cell>
          <cell r="S95">
            <v>42</v>
          </cell>
          <cell r="T95">
            <v>4</v>
          </cell>
          <cell r="U95">
            <v>7</v>
          </cell>
          <cell r="V95">
            <v>11</v>
          </cell>
          <cell r="W95">
            <v>18</v>
          </cell>
          <cell r="X95">
            <v>13</v>
          </cell>
          <cell r="Y95">
            <v>9</v>
          </cell>
          <cell r="Z95">
            <v>29</v>
          </cell>
          <cell r="AA95">
            <v>34</v>
          </cell>
          <cell r="AB95">
            <v>34</v>
          </cell>
          <cell r="AC95">
            <v>36</v>
          </cell>
          <cell r="AD95">
            <v>12</v>
          </cell>
          <cell r="AE95">
            <v>11</v>
          </cell>
          <cell r="AF95">
            <v>37</v>
          </cell>
          <cell r="AG95">
            <v>42</v>
          </cell>
          <cell r="AH95">
            <v>0</v>
          </cell>
          <cell r="AI95">
            <v>0</v>
          </cell>
          <cell r="AJ95">
            <v>36</v>
          </cell>
          <cell r="AK95">
            <v>32</v>
          </cell>
          <cell r="AL95">
            <v>18</v>
          </cell>
          <cell r="AM95">
            <v>9</v>
          </cell>
          <cell r="AN95">
            <v>1</v>
          </cell>
          <cell r="AO95">
            <v>30</v>
          </cell>
          <cell r="AP95">
            <v>98.181818181818187</v>
          </cell>
          <cell r="AQ95">
            <v>137.14285714285714</v>
          </cell>
          <cell r="AR95">
            <v>60</v>
          </cell>
          <cell r="AS95">
            <v>7.5</v>
          </cell>
          <cell r="AT95">
            <v>0.71428571428571419</v>
          </cell>
          <cell r="AU95" t="str">
            <v>SV</v>
          </cell>
          <cell r="AV95">
            <v>11699.999959999999</v>
          </cell>
          <cell r="AW95">
            <v>11699.999959999999</v>
          </cell>
          <cell r="AX95">
            <v>13500</v>
          </cell>
          <cell r="AY95">
            <v>0.15384615779092714</v>
          </cell>
          <cell r="AZ95">
            <v>0.13333333629629635</v>
          </cell>
          <cell r="BA95">
            <v>13250</v>
          </cell>
          <cell r="BB95">
            <v>3</v>
          </cell>
          <cell r="BC95">
            <v>0.13247863635035428</v>
          </cell>
          <cell r="BD95">
            <v>0.11698113509433969</v>
          </cell>
          <cell r="BE95">
            <v>12900</v>
          </cell>
          <cell r="BF95">
            <v>6</v>
          </cell>
          <cell r="BG95">
            <v>0.10256410633355251</v>
          </cell>
          <cell r="BH95">
            <v>9.3023258914728749E-2</v>
          </cell>
        </row>
        <row r="96">
          <cell r="B96" t="str">
            <v>36582</v>
          </cell>
          <cell r="C96" t="str">
            <v>7842117000206</v>
          </cell>
          <cell r="D96" t="str">
            <v>AGUA MINERAL 5Lts GOND WANA</v>
          </cell>
          <cell r="E96">
            <v>1</v>
          </cell>
          <cell r="F96" t="str">
            <v>BEBIDAS</v>
          </cell>
          <cell r="G96" t="str">
            <v>BEBIDAS</v>
          </cell>
          <cell r="H96" t="str">
            <v>AGUAS</v>
          </cell>
          <cell r="I96" t="str">
            <v>AGUA MINERAL</v>
          </cell>
          <cell r="J96" t="str">
            <v>SIN GAS -AM</v>
          </cell>
          <cell r="K96" t="str">
            <v>GOND WANA</v>
          </cell>
          <cell r="L96">
            <v>1521</v>
          </cell>
          <cell r="M96" t="str">
            <v>BEBIDAS NATIVAS DEL PARAGUAY S.A. (1521)</v>
          </cell>
          <cell r="N96">
            <v>22</v>
          </cell>
          <cell r="O96">
            <v>6</v>
          </cell>
          <cell r="P96">
            <v>9</v>
          </cell>
          <cell r="Q96">
            <v>12</v>
          </cell>
          <cell r="R96">
            <v>10</v>
          </cell>
          <cell r="S96">
            <v>32</v>
          </cell>
          <cell r="T96">
            <v>11</v>
          </cell>
          <cell r="U96">
            <v>11</v>
          </cell>
          <cell r="V96">
            <v>21</v>
          </cell>
          <cell r="W96">
            <v>17</v>
          </cell>
          <cell r="X96">
            <v>7</v>
          </cell>
          <cell r="Y96">
            <v>8</v>
          </cell>
          <cell r="Z96">
            <v>19</v>
          </cell>
          <cell r="AA96">
            <v>26</v>
          </cell>
          <cell r="AB96">
            <v>20</v>
          </cell>
          <cell r="AC96">
            <v>23</v>
          </cell>
          <cell r="AD96">
            <v>13</v>
          </cell>
          <cell r="AE96">
            <v>51</v>
          </cell>
          <cell r="AF96">
            <v>25</v>
          </cell>
          <cell r="AG96">
            <v>28</v>
          </cell>
          <cell r="AH96">
            <v>3</v>
          </cell>
          <cell r="AI96">
            <v>8</v>
          </cell>
          <cell r="AJ96">
            <v>6</v>
          </cell>
          <cell r="AK96">
            <v>29</v>
          </cell>
          <cell r="AL96">
            <v>15</v>
          </cell>
          <cell r="AM96">
            <v>19</v>
          </cell>
          <cell r="AN96">
            <v>30</v>
          </cell>
          <cell r="AO96">
            <v>15</v>
          </cell>
          <cell r="AP96">
            <v>15</v>
          </cell>
          <cell r="AQ96">
            <v>79.090909090909093</v>
          </cell>
          <cell r="AR96">
            <v>56.25</v>
          </cell>
          <cell r="AS96">
            <v>24.782608695652176</v>
          </cell>
          <cell r="AT96">
            <v>32.142857142857139</v>
          </cell>
          <cell r="AU96">
            <v>56.25</v>
          </cell>
          <cell r="AV96">
            <v>6299.9999699999998</v>
          </cell>
          <cell r="AW96">
            <v>6298.8395799999998</v>
          </cell>
          <cell r="AX96">
            <v>7250</v>
          </cell>
          <cell r="AY96">
            <v>0.15079365627362051</v>
          </cell>
          <cell r="AZ96">
            <v>0.13103448689655176</v>
          </cell>
          <cell r="BA96">
            <v>6950</v>
          </cell>
          <cell r="BB96">
            <v>3</v>
          </cell>
          <cell r="BC96">
            <v>0.10317460842781556</v>
          </cell>
          <cell r="BD96">
            <v>9.3525184172661896E-2</v>
          </cell>
          <cell r="BE96">
            <v>6750</v>
          </cell>
          <cell r="BF96">
            <v>6</v>
          </cell>
          <cell r="BG96">
            <v>7.1428576530612187E-2</v>
          </cell>
          <cell r="BH96">
            <v>6.6666671111111131E-2</v>
          </cell>
        </row>
        <row r="97">
          <cell r="B97" t="str">
            <v>20247</v>
          </cell>
          <cell r="C97" t="str">
            <v>7842117000091</v>
          </cell>
          <cell r="D97" t="str">
            <v>AGUA MINERAL S/GAS 2Lts GOND WANA</v>
          </cell>
          <cell r="E97">
            <v>6</v>
          </cell>
          <cell r="F97" t="str">
            <v>BEBIDAS</v>
          </cell>
          <cell r="G97" t="str">
            <v>BEBIDAS</v>
          </cell>
          <cell r="H97" t="str">
            <v>AGUAS</v>
          </cell>
          <cell r="I97" t="str">
            <v>AGUA MINERAL</v>
          </cell>
          <cell r="J97" t="str">
            <v>SIN GAS -AM</v>
          </cell>
          <cell r="K97" t="str">
            <v>GOND WANA</v>
          </cell>
          <cell r="L97">
            <v>1521</v>
          </cell>
          <cell r="M97" t="str">
            <v>BEBIDAS NATIVAS DEL PARAGUAY S.A. (1521)</v>
          </cell>
          <cell r="N97">
            <v>34</v>
          </cell>
          <cell r="O97">
            <v>18</v>
          </cell>
          <cell r="P97">
            <v>10</v>
          </cell>
          <cell r="Q97">
            <v>4</v>
          </cell>
          <cell r="R97">
            <v>27</v>
          </cell>
          <cell r="S97">
            <v>24</v>
          </cell>
          <cell r="T97">
            <v>7</v>
          </cell>
          <cell r="U97">
            <v>8</v>
          </cell>
          <cell r="V97">
            <v>30</v>
          </cell>
          <cell r="W97">
            <v>23</v>
          </cell>
          <cell r="X97">
            <v>26</v>
          </cell>
          <cell r="Y97">
            <v>27</v>
          </cell>
          <cell r="Z97">
            <v>25</v>
          </cell>
          <cell r="AA97">
            <v>8</v>
          </cell>
          <cell r="AB97">
            <v>2</v>
          </cell>
          <cell r="AC97">
            <v>0</v>
          </cell>
          <cell r="AD97">
            <v>40</v>
          </cell>
          <cell r="AE97">
            <v>21</v>
          </cell>
          <cell r="AF97">
            <v>42</v>
          </cell>
          <cell r="AG97">
            <v>24</v>
          </cell>
          <cell r="AH97">
            <v>1</v>
          </cell>
          <cell r="AI97">
            <v>7</v>
          </cell>
          <cell r="AJ97">
            <v>37</v>
          </cell>
          <cell r="AK97">
            <v>31</v>
          </cell>
          <cell r="AL97">
            <v>25</v>
          </cell>
          <cell r="AM97">
            <v>19</v>
          </cell>
          <cell r="AN97">
            <v>22</v>
          </cell>
          <cell r="AO97">
            <v>17</v>
          </cell>
          <cell r="AP97">
            <v>277.5</v>
          </cell>
          <cell r="AQ97">
            <v>116.25</v>
          </cell>
          <cell r="AR97">
            <v>27.777777777777779</v>
          </cell>
          <cell r="AS97" t="str">
            <v>SV</v>
          </cell>
          <cell r="AT97">
            <v>27.5</v>
          </cell>
          <cell r="AU97">
            <v>72.857142857142847</v>
          </cell>
          <cell r="AV97">
            <v>5440.0000600000003</v>
          </cell>
          <cell r="AW97">
            <v>5439.9998400000004</v>
          </cell>
          <cell r="AX97">
            <v>6500</v>
          </cell>
          <cell r="AY97">
            <v>0.19485292799794562</v>
          </cell>
          <cell r="AZ97">
            <v>0.1630769138461538</v>
          </cell>
          <cell r="BA97">
            <v>6350</v>
          </cell>
          <cell r="BB97">
            <v>3</v>
          </cell>
          <cell r="BC97">
            <v>0.16727939889030075</v>
          </cell>
          <cell r="BD97">
            <v>0.14330707716535429</v>
          </cell>
          <cell r="BE97">
            <v>6150</v>
          </cell>
          <cell r="BF97">
            <v>6</v>
          </cell>
          <cell r="BG97">
            <v>0.13051469341344091</v>
          </cell>
          <cell r="BH97">
            <v>0.11544714471544711</v>
          </cell>
        </row>
        <row r="98">
          <cell r="B98" t="str">
            <v>20243</v>
          </cell>
          <cell r="C98" t="str">
            <v>7842117000053</v>
          </cell>
          <cell r="D98" t="str">
            <v>AGUA MINERAL S/GAS 500ml GOND WANA</v>
          </cell>
          <cell r="E98">
            <v>12</v>
          </cell>
          <cell r="F98" t="str">
            <v>BEBIDAS</v>
          </cell>
          <cell r="G98" t="str">
            <v>BEBIDAS</v>
          </cell>
          <cell r="H98" t="str">
            <v>AGUAS</v>
          </cell>
          <cell r="I98" t="str">
            <v>AGUA MINERAL</v>
          </cell>
          <cell r="J98" t="str">
            <v>SIN GAS -AM</v>
          </cell>
          <cell r="K98" t="str">
            <v>GOND WANA</v>
          </cell>
          <cell r="L98">
            <v>1521</v>
          </cell>
          <cell r="M98" t="str">
            <v>BEBIDAS NATIVAS DEL PARAGUAY S.A. (1521)</v>
          </cell>
          <cell r="N98">
            <v>37</v>
          </cell>
          <cell r="O98">
            <v>22</v>
          </cell>
          <cell r="P98">
            <v>9</v>
          </cell>
          <cell r="Q98">
            <v>7</v>
          </cell>
          <cell r="R98">
            <v>15</v>
          </cell>
          <cell r="S98">
            <v>18</v>
          </cell>
          <cell r="T98">
            <v>31</v>
          </cell>
          <cell r="U98">
            <v>19</v>
          </cell>
          <cell r="V98">
            <v>17</v>
          </cell>
          <cell r="W98">
            <v>33</v>
          </cell>
          <cell r="X98">
            <v>0</v>
          </cell>
          <cell r="Y98">
            <v>1</v>
          </cell>
          <cell r="Z98">
            <v>59</v>
          </cell>
          <cell r="AA98">
            <v>22</v>
          </cell>
          <cell r="AB98">
            <v>167</v>
          </cell>
          <cell r="AC98">
            <v>112</v>
          </cell>
          <cell r="AD98">
            <v>38</v>
          </cell>
          <cell r="AE98">
            <v>36</v>
          </cell>
          <cell r="AF98">
            <v>0</v>
          </cell>
          <cell r="AG98">
            <v>0</v>
          </cell>
          <cell r="AH98">
            <v>3</v>
          </cell>
          <cell r="AI98">
            <v>3</v>
          </cell>
          <cell r="AJ98">
            <v>28</v>
          </cell>
          <cell r="AK98">
            <v>16</v>
          </cell>
          <cell r="AL98">
            <v>44</v>
          </cell>
          <cell r="AM98">
            <v>120</v>
          </cell>
          <cell r="AN98">
            <v>36</v>
          </cell>
          <cell r="AO98">
            <v>33</v>
          </cell>
          <cell r="AP98">
            <v>120</v>
          </cell>
          <cell r="AQ98">
            <v>25.263157894736842</v>
          </cell>
          <cell r="AR98">
            <v>1320</v>
          </cell>
          <cell r="AS98">
            <v>32.142857142857139</v>
          </cell>
          <cell r="AT98" t="str">
            <v>SV</v>
          </cell>
          <cell r="AU98">
            <v>330</v>
          </cell>
          <cell r="AV98">
            <v>3263.9999699999998</v>
          </cell>
          <cell r="AW98">
            <v>3190.6028000000001</v>
          </cell>
          <cell r="AX98">
            <v>3750</v>
          </cell>
          <cell r="AY98">
            <v>0.14889706938324521</v>
          </cell>
          <cell r="AZ98">
            <v>0.12960000800000004</v>
          </cell>
          <cell r="BA98">
            <v>3650</v>
          </cell>
          <cell r="BB98">
            <v>3</v>
          </cell>
          <cell r="BC98">
            <v>0.118259814199692</v>
          </cell>
          <cell r="BD98">
            <v>0.10575343287671236</v>
          </cell>
          <cell r="BE98">
            <v>3550</v>
          </cell>
          <cell r="BF98">
            <v>6</v>
          </cell>
          <cell r="BG98">
            <v>8.7622559016138801E-2</v>
          </cell>
          <cell r="BH98">
            <v>8.0563388732394409E-2</v>
          </cell>
        </row>
        <row r="99">
          <cell r="B99" t="str">
            <v>36584</v>
          </cell>
          <cell r="C99" t="str">
            <v>7842117000268</v>
          </cell>
          <cell r="D99" t="str">
            <v>AGUA MINERAL S/GAS PICO SPORT 1Lts GOND WANA</v>
          </cell>
          <cell r="E99">
            <v>6</v>
          </cell>
          <cell r="F99" t="str">
            <v>BEBIDAS</v>
          </cell>
          <cell r="G99" t="str">
            <v>BEBIDAS</v>
          </cell>
          <cell r="H99" t="str">
            <v>AGUAS</v>
          </cell>
          <cell r="I99" t="str">
            <v>AGUA MINERAL</v>
          </cell>
          <cell r="J99" t="str">
            <v>SIN GAS -AM</v>
          </cell>
          <cell r="K99" t="str">
            <v>GOND WANA</v>
          </cell>
          <cell r="L99">
            <v>1521</v>
          </cell>
          <cell r="M99" t="str">
            <v>BEBIDAS NATIVAS DEL PARAGUAY S.A. (1521)</v>
          </cell>
          <cell r="N99">
            <v>12</v>
          </cell>
          <cell r="O99">
            <v>16</v>
          </cell>
          <cell r="P99">
            <v>16</v>
          </cell>
          <cell r="Q99">
            <v>18</v>
          </cell>
          <cell r="R99">
            <v>30</v>
          </cell>
          <cell r="S99">
            <v>65</v>
          </cell>
          <cell r="T99">
            <v>14</v>
          </cell>
          <cell r="U99">
            <v>17</v>
          </cell>
          <cell r="V99">
            <v>43</v>
          </cell>
          <cell r="W99">
            <v>11</v>
          </cell>
          <cell r="X99">
            <v>19</v>
          </cell>
          <cell r="Y99">
            <v>28</v>
          </cell>
          <cell r="Z99">
            <v>15</v>
          </cell>
          <cell r="AA99">
            <v>8</v>
          </cell>
          <cell r="AB99">
            <v>15</v>
          </cell>
          <cell r="AC99">
            <v>22</v>
          </cell>
          <cell r="AD99">
            <v>19</v>
          </cell>
          <cell r="AE99">
            <v>11</v>
          </cell>
          <cell r="AF99">
            <v>40</v>
          </cell>
          <cell r="AG99">
            <v>18</v>
          </cell>
          <cell r="AH99">
            <v>0</v>
          </cell>
          <cell r="AI99">
            <v>1</v>
          </cell>
          <cell r="AJ99">
            <v>126</v>
          </cell>
          <cell r="AK99">
            <v>7</v>
          </cell>
          <cell r="AL99">
            <v>10</v>
          </cell>
          <cell r="AM99">
            <v>44</v>
          </cell>
          <cell r="AN99">
            <v>31</v>
          </cell>
          <cell r="AO99">
            <v>17</v>
          </cell>
          <cell r="AP99">
            <v>210</v>
          </cell>
          <cell r="AQ99">
            <v>12.352941176470587</v>
          </cell>
          <cell r="AR99">
            <v>10.714285714285715</v>
          </cell>
          <cell r="AS99">
            <v>60</v>
          </cell>
          <cell r="AT99">
            <v>51.666666666666671</v>
          </cell>
          <cell r="AU99">
            <v>510</v>
          </cell>
          <cell r="AV99">
            <v>4827.9999900000003</v>
          </cell>
          <cell r="AW99">
            <v>4648.3847299999998</v>
          </cell>
          <cell r="AX99">
            <v>5500</v>
          </cell>
          <cell r="AY99">
            <v>0.13918807195357918</v>
          </cell>
          <cell r="AZ99">
            <v>0.12218181999999995</v>
          </cell>
          <cell r="BA99">
            <v>5350</v>
          </cell>
          <cell r="BB99">
            <v>3</v>
          </cell>
          <cell r="BC99">
            <v>0.10811930635484512</v>
          </cell>
          <cell r="BD99">
            <v>9.7570095327102757E-2</v>
          </cell>
          <cell r="BE99">
            <v>5250</v>
          </cell>
          <cell r="BF99">
            <v>6</v>
          </cell>
          <cell r="BG99">
            <v>8.7406795955689232E-2</v>
          </cell>
          <cell r="BH99">
            <v>8.0380954285714235E-2</v>
          </cell>
        </row>
        <row r="100">
          <cell r="B100" t="str">
            <v>36583</v>
          </cell>
          <cell r="C100" t="str">
            <v>7842117000275</v>
          </cell>
          <cell r="D100" t="str">
            <v>AGUA MINERAL S/GAS PICO SPORT 500ml GOND WANA</v>
          </cell>
          <cell r="E100">
            <v>12</v>
          </cell>
          <cell r="F100" t="str">
            <v>BEBIDAS</v>
          </cell>
          <cell r="G100" t="str">
            <v>BEBIDAS</v>
          </cell>
          <cell r="H100" t="str">
            <v>AGUAS</v>
          </cell>
          <cell r="I100" t="str">
            <v>AGUA MINERAL</v>
          </cell>
          <cell r="J100" t="str">
            <v>SIN GAS -AM</v>
          </cell>
          <cell r="K100" t="str">
            <v>GOND WANA</v>
          </cell>
          <cell r="L100">
            <v>1521</v>
          </cell>
          <cell r="M100" t="str">
            <v>BEBIDAS NATIVAS DEL PARAGUAY S.A. (1521)</v>
          </cell>
          <cell r="N100">
            <v>24</v>
          </cell>
          <cell r="O100">
            <v>36</v>
          </cell>
          <cell r="P100">
            <v>1</v>
          </cell>
          <cell r="Q100">
            <v>14</v>
          </cell>
          <cell r="R100">
            <v>11</v>
          </cell>
          <cell r="S100">
            <v>20</v>
          </cell>
          <cell r="T100">
            <v>12</v>
          </cell>
          <cell r="U100">
            <v>14</v>
          </cell>
          <cell r="V100">
            <v>43</v>
          </cell>
          <cell r="W100">
            <v>10</v>
          </cell>
          <cell r="X100">
            <v>23</v>
          </cell>
          <cell r="Y100">
            <v>16</v>
          </cell>
          <cell r="Z100">
            <v>47</v>
          </cell>
          <cell r="AA100">
            <v>14</v>
          </cell>
          <cell r="AB100">
            <v>2</v>
          </cell>
          <cell r="AC100">
            <v>8</v>
          </cell>
          <cell r="AD100">
            <v>6</v>
          </cell>
          <cell r="AE100">
            <v>2</v>
          </cell>
          <cell r="AF100">
            <v>3</v>
          </cell>
          <cell r="AG100">
            <v>3</v>
          </cell>
          <cell r="AH100">
            <v>0</v>
          </cell>
          <cell r="AI100">
            <v>0</v>
          </cell>
          <cell r="AJ100">
            <v>167</v>
          </cell>
          <cell r="AK100">
            <v>104</v>
          </cell>
          <cell r="AL100">
            <v>32</v>
          </cell>
          <cell r="AM100">
            <v>28</v>
          </cell>
          <cell r="AN100">
            <v>71</v>
          </cell>
          <cell r="AO100">
            <v>24</v>
          </cell>
          <cell r="AP100">
            <v>357.85714285714289</v>
          </cell>
          <cell r="AQ100">
            <v>222.85714285714286</v>
          </cell>
          <cell r="AR100">
            <v>60</v>
          </cell>
          <cell r="AS100">
            <v>105</v>
          </cell>
          <cell r="AT100">
            <v>710</v>
          </cell>
          <cell r="AU100" t="str">
            <v>SV</v>
          </cell>
          <cell r="AV100">
            <v>3808.0000199999999</v>
          </cell>
          <cell r="AW100">
            <v>3457.8822300000002</v>
          </cell>
          <cell r="AX100">
            <v>4150</v>
          </cell>
          <cell r="AY100">
            <v>8.9810918645951032E-2</v>
          </cell>
          <cell r="AZ100">
            <v>8.2409633734939772E-2</v>
          </cell>
          <cell r="BA100">
            <v>3990</v>
          </cell>
          <cell r="BB100">
            <v>3</v>
          </cell>
          <cell r="BC100">
            <v>4.7794112143938472E-2</v>
          </cell>
          <cell r="BD100">
            <v>4.5614030075187981E-2</v>
          </cell>
          <cell r="BE100">
            <v>3850</v>
          </cell>
          <cell r="BF100">
            <v>6</v>
          </cell>
          <cell r="BG100">
            <v>1.1029406454677426E-2</v>
          </cell>
          <cell r="BH100">
            <v>1.0909085714285727E-2</v>
          </cell>
        </row>
        <row r="101">
          <cell r="B101" t="str">
            <v>30236</v>
          </cell>
          <cell r="C101" t="str">
            <v>7840058008404</v>
          </cell>
          <cell r="D101" t="str">
            <v>AGUA S/GAS PET 2Lts BENEDICTINO</v>
          </cell>
          <cell r="E101">
            <v>6</v>
          </cell>
          <cell r="F101" t="str">
            <v>BEBIDAS</v>
          </cell>
          <cell r="G101" t="str">
            <v>BEBIDAS</v>
          </cell>
          <cell r="H101" t="str">
            <v>AGUAS</v>
          </cell>
          <cell r="I101" t="str">
            <v>AGUA MINERAL</v>
          </cell>
          <cell r="J101" t="str">
            <v>SIN GAS -AM</v>
          </cell>
          <cell r="K101" t="str">
            <v>BENEDICTINO</v>
          </cell>
          <cell r="L101">
            <v>139</v>
          </cell>
          <cell r="M101" t="str">
            <v>PARAGUAY REFRESCOS S.A.  (139)</v>
          </cell>
          <cell r="N101">
            <v>129</v>
          </cell>
          <cell r="O101">
            <v>112</v>
          </cell>
          <cell r="P101">
            <v>99</v>
          </cell>
          <cell r="Q101">
            <v>78</v>
          </cell>
          <cell r="R101">
            <v>253</v>
          </cell>
          <cell r="S101">
            <v>179</v>
          </cell>
          <cell r="T101">
            <v>156</v>
          </cell>
          <cell r="U101">
            <v>120</v>
          </cell>
          <cell r="V101">
            <v>117</v>
          </cell>
          <cell r="W101">
            <v>191</v>
          </cell>
          <cell r="X101">
            <v>157</v>
          </cell>
          <cell r="Y101">
            <v>116</v>
          </cell>
          <cell r="Z101">
            <v>145</v>
          </cell>
          <cell r="AA101">
            <v>122</v>
          </cell>
          <cell r="AB101">
            <v>95</v>
          </cell>
          <cell r="AC101">
            <v>112</v>
          </cell>
          <cell r="AD101">
            <v>537</v>
          </cell>
          <cell r="AE101">
            <v>501</v>
          </cell>
          <cell r="AF101">
            <v>267</v>
          </cell>
          <cell r="AG101">
            <v>276</v>
          </cell>
          <cell r="AH101">
            <v>1</v>
          </cell>
          <cell r="AI101">
            <v>3</v>
          </cell>
          <cell r="AJ101">
            <v>102</v>
          </cell>
          <cell r="AK101">
            <v>142</v>
          </cell>
          <cell r="AL101">
            <v>129</v>
          </cell>
          <cell r="AM101">
            <v>119</v>
          </cell>
          <cell r="AN101">
            <v>334</v>
          </cell>
          <cell r="AO101">
            <v>89</v>
          </cell>
          <cell r="AP101">
            <v>39.230769230769234</v>
          </cell>
          <cell r="AQ101">
            <v>35.5</v>
          </cell>
          <cell r="AR101">
            <v>33.362068965517238</v>
          </cell>
          <cell r="AS101">
            <v>31.875</v>
          </cell>
          <cell r="AT101">
            <v>36.304347826086961</v>
          </cell>
          <cell r="AU101">
            <v>890</v>
          </cell>
          <cell r="AV101">
            <v>2625</v>
          </cell>
          <cell r="AW101">
            <v>2601.46821</v>
          </cell>
          <cell r="AX101">
            <v>3150</v>
          </cell>
          <cell r="AY101">
            <v>0.19999999999999996</v>
          </cell>
          <cell r="AZ101">
            <v>0.16666666666666666</v>
          </cell>
          <cell r="BA101">
            <v>2983.3333299999999</v>
          </cell>
          <cell r="BB101">
            <v>6</v>
          </cell>
          <cell r="BC101">
            <v>0.13650793523809512</v>
          </cell>
          <cell r="BD101">
            <v>0.12011173086046001</v>
          </cell>
          <cell r="BE101">
            <v>0</v>
          </cell>
          <cell r="BF101">
            <v>0</v>
          </cell>
          <cell r="BG101">
            <v>-1</v>
          </cell>
          <cell r="BH101">
            <v>0</v>
          </cell>
        </row>
        <row r="102">
          <cell r="B102" t="str">
            <v>30237</v>
          </cell>
          <cell r="C102" t="str">
            <v>7840058008381</v>
          </cell>
          <cell r="D102" t="str">
            <v>AGUA S/GAS PET 500ml BENEDICTINO</v>
          </cell>
          <cell r="E102">
            <v>12</v>
          </cell>
          <cell r="F102" t="str">
            <v>BEBIDAS</v>
          </cell>
          <cell r="G102" t="str">
            <v>BEBIDAS</v>
          </cell>
          <cell r="H102" t="str">
            <v>AGUAS</v>
          </cell>
          <cell r="I102" t="str">
            <v>AGUA MINERAL</v>
          </cell>
          <cell r="J102" t="str">
            <v>SIN GAS -AM</v>
          </cell>
          <cell r="K102" t="str">
            <v>BENEDICTINO</v>
          </cell>
          <cell r="L102">
            <v>139</v>
          </cell>
          <cell r="M102" t="str">
            <v>PARAGUAY REFRESCOS S.A.  (139)</v>
          </cell>
          <cell r="N102">
            <v>1472</v>
          </cell>
          <cell r="O102">
            <v>1041</v>
          </cell>
          <cell r="P102">
            <v>1237</v>
          </cell>
          <cell r="Q102">
            <v>1142</v>
          </cell>
          <cell r="R102">
            <v>1439</v>
          </cell>
          <cell r="S102">
            <v>1975</v>
          </cell>
          <cell r="T102">
            <v>1641</v>
          </cell>
          <cell r="U102">
            <v>1822</v>
          </cell>
          <cell r="V102">
            <v>742</v>
          </cell>
          <cell r="W102">
            <v>1198</v>
          </cell>
          <cell r="X102">
            <v>776</v>
          </cell>
          <cell r="Y102">
            <v>1015</v>
          </cell>
          <cell r="Z102">
            <v>969</v>
          </cell>
          <cell r="AA102">
            <v>1602</v>
          </cell>
          <cell r="AB102">
            <v>1864</v>
          </cell>
          <cell r="AC102">
            <v>1717</v>
          </cell>
          <cell r="AD102">
            <v>1034</v>
          </cell>
          <cell r="AE102">
            <v>1344</v>
          </cell>
          <cell r="AF102">
            <v>1235</v>
          </cell>
          <cell r="AG102">
            <v>1595</v>
          </cell>
          <cell r="AH102">
            <v>10</v>
          </cell>
          <cell r="AI102">
            <v>10</v>
          </cell>
          <cell r="AJ102">
            <v>1114</v>
          </cell>
          <cell r="AK102">
            <v>651</v>
          </cell>
          <cell r="AL102">
            <v>795</v>
          </cell>
          <cell r="AM102">
            <v>1290</v>
          </cell>
          <cell r="AN102">
            <v>751</v>
          </cell>
          <cell r="AO102">
            <v>590</v>
          </cell>
          <cell r="AP102">
            <v>29.264448336252187</v>
          </cell>
          <cell r="AQ102">
            <v>10.718990120746433</v>
          </cell>
          <cell r="AR102">
            <v>23.497536945812808</v>
          </cell>
          <cell r="AS102">
            <v>22.539312754804893</v>
          </cell>
          <cell r="AT102">
            <v>14.12539184952978</v>
          </cell>
          <cell r="AU102">
            <v>1770</v>
          </cell>
          <cell r="AV102">
            <v>1163</v>
          </cell>
          <cell r="AW102">
            <v>1156.8650500000001</v>
          </cell>
          <cell r="AX102">
            <v>1350</v>
          </cell>
          <cell r="AY102">
            <v>0.16079105760963031</v>
          </cell>
          <cell r="AZ102">
            <v>0.13851851851851851</v>
          </cell>
          <cell r="BA102">
            <v>1325</v>
          </cell>
          <cell r="BB102">
            <v>12</v>
          </cell>
          <cell r="BC102">
            <v>0.13929492691315559</v>
          </cell>
          <cell r="BD102">
            <v>0.12226415094339622</v>
          </cell>
          <cell r="BE102">
            <v>0</v>
          </cell>
          <cell r="BF102">
            <v>0</v>
          </cell>
          <cell r="BG102">
            <v>-1</v>
          </cell>
          <cell r="BH102">
            <v>0</v>
          </cell>
        </row>
        <row r="103">
          <cell r="B103" t="str">
            <v>34440</v>
          </cell>
          <cell r="C103" t="str">
            <v>7840894000501</v>
          </cell>
          <cell r="D103" t="str">
            <v>AGUA S/GAS 2Lts SANTA CLARA</v>
          </cell>
          <cell r="E103">
            <v>6</v>
          </cell>
          <cell r="F103" t="str">
            <v>BEBIDAS</v>
          </cell>
          <cell r="G103" t="str">
            <v>BEBIDAS</v>
          </cell>
          <cell r="H103" t="str">
            <v>AGUAS</v>
          </cell>
          <cell r="I103" t="str">
            <v>AGUA MINERAL</v>
          </cell>
          <cell r="J103" t="str">
            <v>SIN GAS -AM</v>
          </cell>
          <cell r="K103" t="str">
            <v>SANTA CLARA</v>
          </cell>
          <cell r="L103">
            <v>428</v>
          </cell>
          <cell r="M103" t="str">
            <v>BRUMADO S.A. (428)</v>
          </cell>
          <cell r="N103">
            <v>149</v>
          </cell>
          <cell r="O103">
            <v>231</v>
          </cell>
          <cell r="P103">
            <v>77</v>
          </cell>
          <cell r="Q103">
            <v>65</v>
          </cell>
          <cell r="R103">
            <v>297</v>
          </cell>
          <cell r="S103">
            <v>233</v>
          </cell>
          <cell r="T103">
            <v>202</v>
          </cell>
          <cell r="U103">
            <v>214</v>
          </cell>
          <cell r="V103">
            <v>117</v>
          </cell>
          <cell r="W103">
            <v>158</v>
          </cell>
          <cell r="X103">
            <v>256</v>
          </cell>
          <cell r="Y103">
            <v>210</v>
          </cell>
          <cell r="Z103">
            <v>87</v>
          </cell>
          <cell r="AA103">
            <v>134</v>
          </cell>
          <cell r="AB103">
            <v>109</v>
          </cell>
          <cell r="AC103">
            <v>137</v>
          </cell>
          <cell r="AD103">
            <v>268</v>
          </cell>
          <cell r="AE103">
            <v>177</v>
          </cell>
          <cell r="AF103">
            <v>167</v>
          </cell>
          <cell r="AG103">
            <v>150</v>
          </cell>
          <cell r="AH103">
            <v>0</v>
          </cell>
          <cell r="AI103">
            <v>0</v>
          </cell>
          <cell r="AJ103">
            <v>180</v>
          </cell>
          <cell r="AK103">
            <v>327</v>
          </cell>
          <cell r="AL103">
            <v>325</v>
          </cell>
          <cell r="AM103">
            <v>114</v>
          </cell>
          <cell r="AN103">
            <v>275</v>
          </cell>
          <cell r="AO103">
            <v>60</v>
          </cell>
          <cell r="AP103">
            <v>83.07692307692308</v>
          </cell>
          <cell r="AQ103">
            <v>45.841121495327101</v>
          </cell>
          <cell r="AR103">
            <v>46.428571428571431</v>
          </cell>
          <cell r="AS103">
            <v>24.963503649635037</v>
          </cell>
          <cell r="AT103">
            <v>55</v>
          </cell>
          <cell r="AU103" t="str">
            <v>SV</v>
          </cell>
          <cell r="AV103">
            <v>2483</v>
          </cell>
          <cell r="AW103">
            <v>2483.3998200000001</v>
          </cell>
          <cell r="AX103">
            <v>2850</v>
          </cell>
          <cell r="AY103">
            <v>0.14780507450664526</v>
          </cell>
          <cell r="AZ103">
            <v>0.1287719298245614</v>
          </cell>
          <cell r="BA103">
            <v>2750</v>
          </cell>
          <cell r="BB103">
            <v>6</v>
          </cell>
          <cell r="BC103">
            <v>0.10753121224325413</v>
          </cell>
          <cell r="BD103">
            <v>9.7090909090909089E-2</v>
          </cell>
          <cell r="BE103">
            <v>0</v>
          </cell>
          <cell r="BF103">
            <v>0</v>
          </cell>
          <cell r="BG103">
            <v>-1</v>
          </cell>
          <cell r="BH103">
            <v>0</v>
          </cell>
        </row>
        <row r="104">
          <cell r="B104" t="str">
            <v>34441</v>
          </cell>
          <cell r="C104" t="str">
            <v>7840894000495</v>
          </cell>
          <cell r="D104" t="str">
            <v>AGUA S/GAS 500ml SANTA CLARA</v>
          </cell>
          <cell r="E104">
            <v>12</v>
          </cell>
          <cell r="F104" t="str">
            <v>BEBIDAS</v>
          </cell>
          <cell r="G104" t="str">
            <v>BEBIDAS</v>
          </cell>
          <cell r="H104" t="str">
            <v>AGUAS</v>
          </cell>
          <cell r="I104" t="str">
            <v>AGUA MINERAL</v>
          </cell>
          <cell r="J104" t="str">
            <v>SIN GAS -AM</v>
          </cell>
          <cell r="K104" t="str">
            <v>SANTA CLARA</v>
          </cell>
          <cell r="L104">
            <v>428</v>
          </cell>
          <cell r="M104" t="str">
            <v>BRUMADO S.A. (428)</v>
          </cell>
          <cell r="N104">
            <v>1001</v>
          </cell>
          <cell r="O104">
            <v>1558</v>
          </cell>
          <cell r="P104">
            <v>1504</v>
          </cell>
          <cell r="Q104">
            <v>1240</v>
          </cell>
          <cell r="R104">
            <v>2144</v>
          </cell>
          <cell r="S104">
            <v>3636</v>
          </cell>
          <cell r="T104">
            <v>2622</v>
          </cell>
          <cell r="U104">
            <v>3111</v>
          </cell>
          <cell r="V104">
            <v>823</v>
          </cell>
          <cell r="W104">
            <v>816</v>
          </cell>
          <cell r="X104">
            <v>669</v>
          </cell>
          <cell r="Y104">
            <v>769</v>
          </cell>
          <cell r="Z104">
            <v>3019</v>
          </cell>
          <cell r="AA104">
            <v>2408</v>
          </cell>
          <cell r="AB104">
            <v>4051</v>
          </cell>
          <cell r="AC104">
            <v>4016</v>
          </cell>
          <cell r="AD104">
            <v>1409</v>
          </cell>
          <cell r="AE104">
            <v>1885</v>
          </cell>
          <cell r="AF104">
            <v>3230</v>
          </cell>
          <cell r="AG104">
            <v>3380</v>
          </cell>
          <cell r="AH104">
            <v>12</v>
          </cell>
          <cell r="AI104">
            <v>94</v>
          </cell>
          <cell r="AJ104">
            <v>1184</v>
          </cell>
          <cell r="AK104">
            <v>2320</v>
          </cell>
          <cell r="AL104">
            <v>780</v>
          </cell>
          <cell r="AM104">
            <v>3720</v>
          </cell>
          <cell r="AN104">
            <v>2743</v>
          </cell>
          <cell r="AO104">
            <v>939</v>
          </cell>
          <cell r="AP104">
            <v>28.64516129032258</v>
          </cell>
          <cell r="AQ104">
            <v>22.372227579556416</v>
          </cell>
          <cell r="AR104">
            <v>30.429128738621589</v>
          </cell>
          <cell r="AS104">
            <v>27.788844621513942</v>
          </cell>
          <cell r="AT104">
            <v>24.346153846153847</v>
          </cell>
          <cell r="AU104">
            <v>299.68085106382978</v>
          </cell>
          <cell r="AV104">
            <v>1083.0000500000001</v>
          </cell>
          <cell r="AW104">
            <v>1082.9871800000001</v>
          </cell>
          <cell r="AX104">
            <v>1250</v>
          </cell>
          <cell r="AY104">
            <v>0.15420123941822528</v>
          </cell>
          <cell r="AZ104">
            <v>0.13359995999999991</v>
          </cell>
          <cell r="BA104">
            <v>1200</v>
          </cell>
          <cell r="BB104">
            <v>12</v>
          </cell>
          <cell r="BC104">
            <v>0.10803318984149612</v>
          </cell>
          <cell r="BD104">
            <v>9.7499958333333248E-2</v>
          </cell>
          <cell r="BE104">
            <v>0</v>
          </cell>
          <cell r="BF104">
            <v>0</v>
          </cell>
          <cell r="BG104">
            <v>-1</v>
          </cell>
          <cell r="BH104">
            <v>0</v>
          </cell>
        </row>
        <row r="105">
          <cell r="B105" t="str">
            <v>34439</v>
          </cell>
          <cell r="C105" t="str">
            <v>7840894001577</v>
          </cell>
          <cell r="D105" t="str">
            <v>AGUA S/GAS C/PICO 1Lts SANTA CLARA</v>
          </cell>
          <cell r="E105">
            <v>6</v>
          </cell>
          <cell r="F105" t="str">
            <v>BEBIDAS</v>
          </cell>
          <cell r="G105" t="str">
            <v>BEBIDAS</v>
          </cell>
          <cell r="H105" t="str">
            <v>AGUAS</v>
          </cell>
          <cell r="I105" t="str">
            <v>AGUA MINERAL</v>
          </cell>
          <cell r="J105" t="str">
            <v>SIN GAS -AM</v>
          </cell>
          <cell r="K105" t="str">
            <v>SANTA CLARA</v>
          </cell>
          <cell r="L105">
            <v>428</v>
          </cell>
          <cell r="M105" t="str">
            <v>BRUMADO S.A. (428)</v>
          </cell>
          <cell r="N105">
            <v>155</v>
          </cell>
          <cell r="O105">
            <v>179</v>
          </cell>
          <cell r="P105">
            <v>115</v>
          </cell>
          <cell r="Q105">
            <v>117</v>
          </cell>
          <cell r="R105">
            <v>426</v>
          </cell>
          <cell r="S105">
            <v>350</v>
          </cell>
          <cell r="T105">
            <v>212</v>
          </cell>
          <cell r="U105">
            <v>170</v>
          </cell>
          <cell r="V105">
            <v>74</v>
          </cell>
          <cell r="W105">
            <v>65</v>
          </cell>
          <cell r="X105">
            <v>44</v>
          </cell>
          <cell r="Y105">
            <v>27</v>
          </cell>
          <cell r="Z105">
            <v>50</v>
          </cell>
          <cell r="AA105">
            <v>52</v>
          </cell>
          <cell r="AB105">
            <v>64</v>
          </cell>
          <cell r="AC105">
            <v>42</v>
          </cell>
          <cell r="AD105">
            <v>357</v>
          </cell>
          <cell r="AE105">
            <v>179</v>
          </cell>
          <cell r="AF105">
            <v>78</v>
          </cell>
          <cell r="AG105">
            <v>65</v>
          </cell>
          <cell r="AH105">
            <v>6</v>
          </cell>
          <cell r="AI105">
            <v>7</v>
          </cell>
          <cell r="AJ105">
            <v>127</v>
          </cell>
          <cell r="AK105">
            <v>255</v>
          </cell>
          <cell r="AL105">
            <v>110</v>
          </cell>
          <cell r="AM105">
            <v>81</v>
          </cell>
          <cell r="AN105">
            <v>107</v>
          </cell>
          <cell r="AO105">
            <v>24</v>
          </cell>
          <cell r="AP105">
            <v>32.564102564102562</v>
          </cell>
          <cell r="AQ105">
            <v>45</v>
          </cell>
          <cell r="AR105">
            <v>122.22222222222223</v>
          </cell>
          <cell r="AS105">
            <v>57.857142857142861</v>
          </cell>
          <cell r="AT105">
            <v>49.38461538461538</v>
          </cell>
          <cell r="AU105">
            <v>102.85714285714285</v>
          </cell>
          <cell r="AV105">
            <v>2750</v>
          </cell>
          <cell r="AW105">
            <v>2754.8280100000002</v>
          </cell>
          <cell r="AX105">
            <v>3150</v>
          </cell>
          <cell r="AY105">
            <v>0.1454545454545455</v>
          </cell>
          <cell r="AZ105">
            <v>0.12698412698412698</v>
          </cell>
          <cell r="BA105">
            <v>3090</v>
          </cell>
          <cell r="BB105">
            <v>6</v>
          </cell>
          <cell r="BC105">
            <v>0.12363636363636354</v>
          </cell>
          <cell r="BD105">
            <v>0.11003236245954692</v>
          </cell>
          <cell r="BE105">
            <v>0</v>
          </cell>
          <cell r="BF105">
            <v>0</v>
          </cell>
          <cell r="BG105">
            <v>-1</v>
          </cell>
          <cell r="BH105">
            <v>0</v>
          </cell>
        </row>
        <row r="106">
          <cell r="B106" t="str">
            <v>24552</v>
          </cell>
          <cell r="C106" t="str">
            <v>7840235003314</v>
          </cell>
          <cell r="D106" t="str">
            <v>AGUA ELECTROLYTE 960ml DE LA COSTA</v>
          </cell>
          <cell r="E106">
            <v>6</v>
          </cell>
          <cell r="F106" t="str">
            <v>BEBIDAS</v>
          </cell>
          <cell r="G106" t="str">
            <v>BEBIDAS</v>
          </cell>
          <cell r="H106" t="str">
            <v>AGUAS</v>
          </cell>
          <cell r="I106" t="str">
            <v>AGUA MINERAL</v>
          </cell>
          <cell r="J106" t="str">
            <v>AGUAS DIFERENCIALES</v>
          </cell>
          <cell r="K106" t="str">
            <v>DE LA COSTA</v>
          </cell>
          <cell r="L106">
            <v>87</v>
          </cell>
          <cell r="M106" t="str">
            <v>EMBOTELLADORA CENTRAL (87)</v>
          </cell>
          <cell r="N106">
            <v>472</v>
          </cell>
          <cell r="O106">
            <v>486</v>
          </cell>
          <cell r="P106">
            <v>336</v>
          </cell>
          <cell r="Q106">
            <v>293</v>
          </cell>
          <cell r="R106">
            <v>258</v>
          </cell>
          <cell r="S106">
            <v>231</v>
          </cell>
          <cell r="T106">
            <v>210</v>
          </cell>
          <cell r="U106">
            <v>282</v>
          </cell>
          <cell r="V106">
            <v>45</v>
          </cell>
          <cell r="W106">
            <v>62</v>
          </cell>
          <cell r="X106">
            <v>65</v>
          </cell>
          <cell r="Y106">
            <v>37</v>
          </cell>
          <cell r="Z106">
            <v>265</v>
          </cell>
          <cell r="AA106">
            <v>304</v>
          </cell>
          <cell r="AB106">
            <v>237</v>
          </cell>
          <cell r="AC106">
            <v>235</v>
          </cell>
          <cell r="AD106">
            <v>171</v>
          </cell>
          <cell r="AE106">
            <v>340</v>
          </cell>
          <cell r="AF106">
            <v>230</v>
          </cell>
          <cell r="AG106">
            <v>248</v>
          </cell>
          <cell r="AH106">
            <v>8</v>
          </cell>
          <cell r="AI106">
            <v>9</v>
          </cell>
          <cell r="AJ106">
            <v>530</v>
          </cell>
          <cell r="AK106">
            <v>382</v>
          </cell>
          <cell r="AL106">
            <v>80</v>
          </cell>
          <cell r="AM106">
            <v>346</v>
          </cell>
          <cell r="AN106">
            <v>303</v>
          </cell>
          <cell r="AO106">
            <v>112</v>
          </cell>
          <cell r="AP106">
            <v>54.266211604095567</v>
          </cell>
          <cell r="AQ106">
            <v>40.638297872340431</v>
          </cell>
          <cell r="AR106">
            <v>64.86486486486487</v>
          </cell>
          <cell r="AS106">
            <v>44.170212765957444</v>
          </cell>
          <cell r="AT106">
            <v>36.653225806451609</v>
          </cell>
          <cell r="AU106">
            <v>373.33333333333331</v>
          </cell>
          <cell r="AV106">
            <v>2806.6083100000001</v>
          </cell>
          <cell r="AW106">
            <v>2806.6096299999999</v>
          </cell>
          <cell r="AX106">
            <v>3250</v>
          </cell>
          <cell r="AY106">
            <v>0.15798132159025768</v>
          </cell>
          <cell r="AZ106">
            <v>0.13642821230769228</v>
          </cell>
          <cell r="BA106">
            <v>3150</v>
          </cell>
          <cell r="BB106">
            <v>6</v>
          </cell>
          <cell r="BC106">
            <v>0.12235112707978835</v>
          </cell>
          <cell r="BD106">
            <v>0.1090132349206349</v>
          </cell>
          <cell r="BE106">
            <v>3090</v>
          </cell>
          <cell r="BF106">
            <v>12</v>
          </cell>
          <cell r="BG106">
            <v>0.1009730103735067</v>
          </cell>
          <cell r="BH106">
            <v>9.1712521035598682E-2</v>
          </cell>
        </row>
        <row r="107">
          <cell r="B107" t="str">
            <v>3858</v>
          </cell>
          <cell r="C107" t="str">
            <v>7840235002683</v>
          </cell>
          <cell r="D107" t="str">
            <v>AGUA MINERAL SPORT 960ml DE LA COSTA</v>
          </cell>
          <cell r="E107">
            <v>6</v>
          </cell>
          <cell r="F107" t="str">
            <v>BEBIDAS</v>
          </cell>
          <cell r="G107" t="str">
            <v>BEBIDAS</v>
          </cell>
          <cell r="H107" t="str">
            <v>AGUAS</v>
          </cell>
          <cell r="I107" t="str">
            <v>AGUA MINERAL</v>
          </cell>
          <cell r="J107" t="str">
            <v>AGUAS DIFERENCIALES</v>
          </cell>
          <cell r="K107" t="str">
            <v>DE LA COSTA</v>
          </cell>
          <cell r="L107">
            <v>87</v>
          </cell>
          <cell r="M107" t="str">
            <v>EMBOTELLADORA CENTRAL (87)</v>
          </cell>
          <cell r="N107">
            <v>429</v>
          </cell>
          <cell r="O107">
            <v>807</v>
          </cell>
          <cell r="P107">
            <v>402</v>
          </cell>
          <cell r="Q107">
            <v>391</v>
          </cell>
          <cell r="R107">
            <v>466</v>
          </cell>
          <cell r="S107">
            <v>604</v>
          </cell>
          <cell r="T107">
            <v>422</v>
          </cell>
          <cell r="U107">
            <v>320</v>
          </cell>
          <cell r="V107">
            <v>383</v>
          </cell>
          <cell r="W107">
            <v>248</v>
          </cell>
          <cell r="X107">
            <v>401</v>
          </cell>
          <cell r="Y107">
            <v>412</v>
          </cell>
          <cell r="Z107">
            <v>824</v>
          </cell>
          <cell r="AA107">
            <v>836</v>
          </cell>
          <cell r="AB107">
            <v>363</v>
          </cell>
          <cell r="AC107">
            <v>462</v>
          </cell>
          <cell r="AD107">
            <v>156</v>
          </cell>
          <cell r="AE107">
            <v>306</v>
          </cell>
          <cell r="AF107">
            <v>365</v>
          </cell>
          <cell r="AG107">
            <v>323</v>
          </cell>
          <cell r="AH107">
            <v>0</v>
          </cell>
          <cell r="AI107">
            <v>11</v>
          </cell>
          <cell r="AJ107">
            <v>539</v>
          </cell>
          <cell r="AK107">
            <v>541</v>
          </cell>
          <cell r="AL107">
            <v>522</v>
          </cell>
          <cell r="AM107">
            <v>726</v>
          </cell>
          <cell r="AN107">
            <v>629</v>
          </cell>
          <cell r="AO107">
            <v>353</v>
          </cell>
          <cell r="AP107">
            <v>41.355498721227626</v>
          </cell>
          <cell r="AQ107">
            <v>50.71875</v>
          </cell>
          <cell r="AR107">
            <v>38.009708737864081</v>
          </cell>
          <cell r="AS107">
            <v>47.142857142857139</v>
          </cell>
          <cell r="AT107">
            <v>58.421052631578952</v>
          </cell>
          <cell r="AU107">
            <v>962.72727272727275</v>
          </cell>
          <cell r="AV107">
            <v>2300.0000100000002</v>
          </cell>
          <cell r="AW107">
            <v>2299.9997899999998</v>
          </cell>
          <cell r="AX107">
            <v>2650</v>
          </cell>
          <cell r="AY107">
            <v>0.15217390803402631</v>
          </cell>
          <cell r="AZ107">
            <v>0.13207546792452823</v>
          </cell>
          <cell r="BA107">
            <v>2550</v>
          </cell>
          <cell r="BB107">
            <v>6</v>
          </cell>
          <cell r="BC107">
            <v>0.10869564735349702</v>
          </cell>
          <cell r="BD107">
            <v>9.80392117647058E-2</v>
          </cell>
          <cell r="BE107">
            <v>2450</v>
          </cell>
          <cell r="BF107">
            <v>18</v>
          </cell>
          <cell r="BG107">
            <v>6.5217386672967725E-2</v>
          </cell>
          <cell r="BH107">
            <v>6.1224485714285633E-2</v>
          </cell>
        </row>
        <row r="108">
          <cell r="B108" t="str">
            <v>24554</v>
          </cell>
          <cell r="C108" t="str">
            <v>7840981000117</v>
          </cell>
          <cell r="D108" t="str">
            <v>AGUA PICO SPORT 500ml DE LA COSTA</v>
          </cell>
          <cell r="E108">
            <v>12</v>
          </cell>
          <cell r="F108" t="str">
            <v>BEBIDAS</v>
          </cell>
          <cell r="G108" t="str">
            <v>BEBIDAS</v>
          </cell>
          <cell r="H108" t="str">
            <v>AGUAS</v>
          </cell>
          <cell r="I108" t="str">
            <v>AGUA MINERAL</v>
          </cell>
          <cell r="J108" t="str">
            <v>AGUAS DIFERENCIALES</v>
          </cell>
          <cell r="K108" t="str">
            <v>DE LA COSTA</v>
          </cell>
          <cell r="L108">
            <v>87</v>
          </cell>
          <cell r="M108" t="str">
            <v>EMBOTELLADORA CENTRAL (87)</v>
          </cell>
          <cell r="N108">
            <v>289</v>
          </cell>
          <cell r="O108">
            <v>405</v>
          </cell>
          <cell r="P108">
            <v>333</v>
          </cell>
          <cell r="Q108">
            <v>360</v>
          </cell>
          <cell r="R108">
            <v>656</v>
          </cell>
          <cell r="S108">
            <v>534</v>
          </cell>
          <cell r="T108">
            <v>392</v>
          </cell>
          <cell r="U108">
            <v>317</v>
          </cell>
          <cell r="V108">
            <v>103</v>
          </cell>
          <cell r="W108">
            <v>305</v>
          </cell>
          <cell r="X108">
            <v>150</v>
          </cell>
          <cell r="Y108">
            <v>92</v>
          </cell>
          <cell r="Z108">
            <v>206</v>
          </cell>
          <cell r="AA108">
            <v>301</v>
          </cell>
          <cell r="AB108">
            <v>164</v>
          </cell>
          <cell r="AC108">
            <v>129</v>
          </cell>
          <cell r="AD108">
            <v>305</v>
          </cell>
          <cell r="AE108">
            <v>282</v>
          </cell>
          <cell r="AF108">
            <v>195</v>
          </cell>
          <cell r="AG108">
            <v>161</v>
          </cell>
          <cell r="AH108">
            <v>5</v>
          </cell>
          <cell r="AI108">
            <v>11</v>
          </cell>
          <cell r="AJ108">
            <v>1203</v>
          </cell>
          <cell r="AK108">
            <v>388</v>
          </cell>
          <cell r="AL108">
            <v>316</v>
          </cell>
          <cell r="AM108">
            <v>227</v>
          </cell>
          <cell r="AN108">
            <v>256</v>
          </cell>
          <cell r="AO108">
            <v>86</v>
          </cell>
          <cell r="AP108">
            <v>100.25</v>
          </cell>
          <cell r="AQ108">
            <v>36.719242902208201</v>
          </cell>
          <cell r="AR108">
            <v>103.04347826086956</v>
          </cell>
          <cell r="AS108">
            <v>52.790697674418603</v>
          </cell>
          <cell r="AT108">
            <v>47.701863354037265</v>
          </cell>
          <cell r="AU108">
            <v>234.54545454545456</v>
          </cell>
          <cell r="AV108">
            <v>1456.6666399999999</v>
          </cell>
          <cell r="AW108">
            <v>1456.66642</v>
          </cell>
          <cell r="AX108">
            <v>1700</v>
          </cell>
          <cell r="AY108">
            <v>0.16704807628463314</v>
          </cell>
          <cell r="AZ108">
            <v>0.14313727058823533</v>
          </cell>
          <cell r="BA108">
            <v>1650</v>
          </cell>
          <cell r="BB108">
            <v>6</v>
          </cell>
          <cell r="BC108">
            <v>0.13272313286449688</v>
          </cell>
          <cell r="BD108">
            <v>0.11717173333333339</v>
          </cell>
          <cell r="BE108">
            <v>1590</v>
          </cell>
          <cell r="BF108">
            <v>12</v>
          </cell>
          <cell r="BG108">
            <v>9.1533200760333333E-2</v>
          </cell>
          <cell r="BH108">
            <v>8.3857459119496908E-2</v>
          </cell>
        </row>
        <row r="109">
          <cell r="B109" t="str">
            <v>8630</v>
          </cell>
          <cell r="C109" t="str">
            <v>8002270015991</v>
          </cell>
          <cell r="D109" t="str">
            <v>AGUA C/GAS 250ml S.PELLEGRINO</v>
          </cell>
          <cell r="E109">
            <v>24</v>
          </cell>
          <cell r="F109" t="str">
            <v>BEBIDAS</v>
          </cell>
          <cell r="G109" t="str">
            <v>BEBIDAS</v>
          </cell>
          <cell r="H109" t="str">
            <v>AGUAS</v>
          </cell>
          <cell r="I109" t="str">
            <v>AGUA MINERAL</v>
          </cell>
          <cell r="J109" t="str">
            <v>AGUAS DIFERENCIALES</v>
          </cell>
          <cell r="K109" t="str">
            <v>S. PELLEGRINO</v>
          </cell>
          <cell r="L109">
            <v>161</v>
          </cell>
          <cell r="M109" t="str">
            <v>WINES AND SPIRITS S.A. (161)</v>
          </cell>
          <cell r="N109">
            <v>24</v>
          </cell>
          <cell r="O109">
            <v>0</v>
          </cell>
          <cell r="P109">
            <v>12</v>
          </cell>
          <cell r="Q109">
            <v>24</v>
          </cell>
          <cell r="R109">
            <v>7</v>
          </cell>
          <cell r="S109">
            <v>6</v>
          </cell>
          <cell r="T109">
            <v>0</v>
          </cell>
          <cell r="U109">
            <v>1</v>
          </cell>
          <cell r="V109">
            <v>1</v>
          </cell>
          <cell r="W109">
            <v>1</v>
          </cell>
          <cell r="X109">
            <v>5</v>
          </cell>
          <cell r="Y109">
            <v>5</v>
          </cell>
          <cell r="Z109">
            <v>0</v>
          </cell>
          <cell r="AA109">
            <v>6</v>
          </cell>
          <cell r="AB109">
            <v>22</v>
          </cell>
          <cell r="AC109">
            <v>22</v>
          </cell>
          <cell r="AD109">
            <v>24</v>
          </cell>
          <cell r="AE109">
            <v>12</v>
          </cell>
          <cell r="AF109">
            <v>24</v>
          </cell>
          <cell r="AG109">
            <v>18</v>
          </cell>
          <cell r="AH109">
            <v>0</v>
          </cell>
          <cell r="AI109">
            <v>0</v>
          </cell>
          <cell r="AJ109">
            <v>7</v>
          </cell>
          <cell r="AK109">
            <v>9</v>
          </cell>
          <cell r="AL109">
            <v>12</v>
          </cell>
          <cell r="AM109">
            <v>39</v>
          </cell>
          <cell r="AN109">
            <v>30</v>
          </cell>
          <cell r="AO109">
            <v>24</v>
          </cell>
          <cell r="AP109">
            <v>8.75</v>
          </cell>
          <cell r="AQ109">
            <v>270</v>
          </cell>
          <cell r="AR109">
            <v>72</v>
          </cell>
          <cell r="AS109">
            <v>53.18181818181818</v>
          </cell>
          <cell r="AT109">
            <v>50</v>
          </cell>
          <cell r="AU109" t="str">
            <v>SV</v>
          </cell>
          <cell r="AV109">
            <v>9636</v>
          </cell>
          <cell r="AW109">
            <v>9518.9238100000002</v>
          </cell>
          <cell r="AX109">
            <v>11500</v>
          </cell>
          <cell r="AY109">
            <v>0.19344126193441258</v>
          </cell>
          <cell r="AZ109">
            <v>0.16208695652173913</v>
          </cell>
          <cell r="BA109">
            <v>11250</v>
          </cell>
          <cell r="BB109">
            <v>6</v>
          </cell>
          <cell r="BC109">
            <v>0.16749688667496887</v>
          </cell>
          <cell r="BD109">
            <v>0.14346666666666666</v>
          </cell>
          <cell r="BE109">
            <v>10900</v>
          </cell>
          <cell r="BF109">
            <v>12</v>
          </cell>
          <cell r="BG109">
            <v>0.13117476131174755</v>
          </cell>
          <cell r="BH109">
            <v>0.11596330275229358</v>
          </cell>
        </row>
        <row r="110">
          <cell r="B110" t="str">
            <v>8595</v>
          </cell>
          <cell r="C110" t="str">
            <v>8002270536472</v>
          </cell>
          <cell r="D110" t="str">
            <v>AGUA C/GAS 505ml S.PELLEGRINO</v>
          </cell>
          <cell r="E110">
            <v>24</v>
          </cell>
          <cell r="F110" t="str">
            <v>BEBIDAS</v>
          </cell>
          <cell r="G110" t="str">
            <v>BEBIDAS</v>
          </cell>
          <cell r="H110" t="str">
            <v>AGUAS</v>
          </cell>
          <cell r="I110" t="str">
            <v>AGUA MINERAL</v>
          </cell>
          <cell r="J110" t="str">
            <v>AGUAS DIFERENCIALES</v>
          </cell>
          <cell r="K110" t="str">
            <v>S. PELLEGRINO</v>
          </cell>
          <cell r="L110">
            <v>161</v>
          </cell>
          <cell r="M110" t="str">
            <v>WINES AND SPIRITS S.A. (161)</v>
          </cell>
          <cell r="N110">
            <v>0</v>
          </cell>
          <cell r="O110">
            <v>0</v>
          </cell>
          <cell r="P110">
            <v>3</v>
          </cell>
          <cell r="Q110">
            <v>0</v>
          </cell>
          <cell r="R110">
            <v>1</v>
          </cell>
          <cell r="S110">
            <v>0</v>
          </cell>
          <cell r="T110">
            <v>2</v>
          </cell>
          <cell r="U110">
            <v>2</v>
          </cell>
          <cell r="V110">
            <v>0</v>
          </cell>
          <cell r="W110">
            <v>0</v>
          </cell>
          <cell r="X110">
            <v>0</v>
          </cell>
          <cell r="Y110">
            <v>4</v>
          </cell>
          <cell r="Z110">
            <v>0</v>
          </cell>
          <cell r="AA110">
            <v>0</v>
          </cell>
          <cell r="AB110">
            <v>1</v>
          </cell>
          <cell r="AC110">
            <v>0</v>
          </cell>
          <cell r="AD110">
            <v>0</v>
          </cell>
          <cell r="AE110">
            <v>0</v>
          </cell>
          <cell r="AF110">
            <v>1</v>
          </cell>
          <cell r="AG110">
            <v>0</v>
          </cell>
          <cell r="AH110">
            <v>0</v>
          </cell>
          <cell r="AI110">
            <v>0</v>
          </cell>
          <cell r="AJ110">
            <v>47</v>
          </cell>
          <cell r="AK110">
            <v>35</v>
          </cell>
          <cell r="AL110">
            <v>24</v>
          </cell>
          <cell r="AM110">
            <v>17</v>
          </cell>
          <cell r="AN110">
            <v>26</v>
          </cell>
          <cell r="AO110">
            <v>24</v>
          </cell>
          <cell r="AP110" t="str">
            <v>SV</v>
          </cell>
          <cell r="AQ110">
            <v>525</v>
          </cell>
          <cell r="AR110">
            <v>180</v>
          </cell>
          <cell r="AS110" t="str">
            <v>SV</v>
          </cell>
          <cell r="AT110" t="str">
            <v>SV</v>
          </cell>
          <cell r="AU110" t="str">
            <v>SV</v>
          </cell>
          <cell r="AV110">
            <v>13875.000040000001</v>
          </cell>
          <cell r="AW110">
            <v>12259.11016</v>
          </cell>
          <cell r="AX110">
            <v>16500</v>
          </cell>
          <cell r="AY110">
            <v>0.18918918576089605</v>
          </cell>
          <cell r="AZ110">
            <v>0.15909090666666661</v>
          </cell>
          <cell r="BA110">
            <v>16250</v>
          </cell>
          <cell r="BB110">
            <v>3</v>
          </cell>
          <cell r="BC110">
            <v>0.17117116779482178</v>
          </cell>
          <cell r="BD110">
            <v>0.14615384369230763</v>
          </cell>
          <cell r="BE110">
            <v>15900</v>
          </cell>
          <cell r="BF110">
            <v>6</v>
          </cell>
          <cell r="BG110">
            <v>0.14594594264231797</v>
          </cell>
          <cell r="BH110">
            <v>0.12735848805031441</v>
          </cell>
        </row>
        <row r="111">
          <cell r="B111" t="str">
            <v>33539</v>
          </cell>
          <cell r="C111" t="str">
            <v>8002270000188</v>
          </cell>
          <cell r="D111" t="str">
            <v>AGUA C/GAS 750ml S.PELLEGRINO</v>
          </cell>
          <cell r="E111">
            <v>15</v>
          </cell>
          <cell r="F111" t="str">
            <v>BEBIDAS</v>
          </cell>
          <cell r="G111" t="str">
            <v>BEBIDAS</v>
          </cell>
          <cell r="H111" t="str">
            <v>AGUAS</v>
          </cell>
          <cell r="I111" t="str">
            <v>AGUA MINERAL</v>
          </cell>
          <cell r="J111" t="str">
            <v>AGUAS DIFERENCIALES</v>
          </cell>
          <cell r="K111" t="str">
            <v>S. PELLEGRINO</v>
          </cell>
          <cell r="L111">
            <v>161</v>
          </cell>
          <cell r="M111" t="str">
            <v>WINES AND SPIRITS S.A. (161)</v>
          </cell>
          <cell r="N111">
            <v>27</v>
          </cell>
          <cell r="O111">
            <v>0</v>
          </cell>
          <cell r="P111">
            <v>0</v>
          </cell>
          <cell r="Q111">
            <v>2</v>
          </cell>
          <cell r="R111">
            <v>5</v>
          </cell>
          <cell r="S111">
            <v>1</v>
          </cell>
          <cell r="T111">
            <v>0</v>
          </cell>
          <cell r="U111">
            <v>0</v>
          </cell>
          <cell r="V111">
            <v>3</v>
          </cell>
          <cell r="W111">
            <v>2</v>
          </cell>
          <cell r="X111">
            <v>1</v>
          </cell>
          <cell r="Y111">
            <v>12</v>
          </cell>
          <cell r="Z111">
            <v>0</v>
          </cell>
          <cell r="AA111">
            <v>0</v>
          </cell>
          <cell r="AB111">
            <v>1</v>
          </cell>
          <cell r="AC111">
            <v>0</v>
          </cell>
          <cell r="AD111">
            <v>0</v>
          </cell>
          <cell r="AE111">
            <v>0</v>
          </cell>
          <cell r="AF111">
            <v>3</v>
          </cell>
          <cell r="AG111">
            <v>2</v>
          </cell>
          <cell r="AH111">
            <v>0</v>
          </cell>
          <cell r="AI111">
            <v>0</v>
          </cell>
          <cell r="AJ111">
            <v>59</v>
          </cell>
          <cell r="AK111">
            <v>6</v>
          </cell>
          <cell r="AL111">
            <v>4</v>
          </cell>
          <cell r="AM111">
            <v>9</v>
          </cell>
          <cell r="AN111">
            <v>24</v>
          </cell>
          <cell r="AO111">
            <v>15</v>
          </cell>
          <cell r="AP111">
            <v>885</v>
          </cell>
          <cell r="AQ111" t="str">
            <v>SV</v>
          </cell>
          <cell r="AR111">
            <v>10</v>
          </cell>
          <cell r="AS111" t="str">
            <v>SV</v>
          </cell>
          <cell r="AT111">
            <v>360</v>
          </cell>
          <cell r="AU111" t="str">
            <v>SV</v>
          </cell>
          <cell r="AV111">
            <v>18499.999980000001</v>
          </cell>
          <cell r="AW111">
            <v>16771.411800000002</v>
          </cell>
          <cell r="AX111">
            <v>21900</v>
          </cell>
          <cell r="AY111">
            <v>0.18378378506354998</v>
          </cell>
          <cell r="AZ111">
            <v>0.15525114246575339</v>
          </cell>
          <cell r="BA111">
            <v>21500</v>
          </cell>
          <cell r="BB111">
            <v>3</v>
          </cell>
          <cell r="BC111">
            <v>0.16216216341855372</v>
          </cell>
          <cell r="BD111">
            <v>0.13953488465116276</v>
          </cell>
          <cell r="BE111">
            <v>20900</v>
          </cell>
          <cell r="BF111">
            <v>6</v>
          </cell>
          <cell r="BG111">
            <v>0.12972973095105922</v>
          </cell>
          <cell r="BH111">
            <v>0.11483253684210525</v>
          </cell>
        </row>
        <row r="112">
          <cell r="B112" t="str">
            <v>33551</v>
          </cell>
          <cell r="C112" t="str">
            <v>8002270136559</v>
          </cell>
          <cell r="D112" t="str">
            <v>AGUA C/GAS PET 500ml S.PELLEGRINO</v>
          </cell>
          <cell r="E112">
            <v>24</v>
          </cell>
          <cell r="F112" t="str">
            <v>BEBIDAS</v>
          </cell>
          <cell r="G112" t="str">
            <v>BEBIDAS</v>
          </cell>
          <cell r="H112" t="str">
            <v>AGUAS</v>
          </cell>
          <cell r="I112" t="str">
            <v>AGUA MINERAL</v>
          </cell>
          <cell r="J112" t="str">
            <v>AGUAS DIFERENCIALES</v>
          </cell>
          <cell r="K112" t="str">
            <v>S. PELLEGRINO</v>
          </cell>
          <cell r="L112">
            <v>161</v>
          </cell>
          <cell r="M112" t="str">
            <v>WINES AND SPIRITS S.A. (161)</v>
          </cell>
          <cell r="N112">
            <v>34</v>
          </cell>
          <cell r="O112">
            <v>39</v>
          </cell>
          <cell r="P112">
            <v>6</v>
          </cell>
          <cell r="Q112">
            <v>10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12</v>
          </cell>
          <cell r="W112">
            <v>24</v>
          </cell>
          <cell r="X112">
            <v>1</v>
          </cell>
          <cell r="Y112">
            <v>6</v>
          </cell>
          <cell r="Z112">
            <v>1</v>
          </cell>
          <cell r="AA112">
            <v>2</v>
          </cell>
          <cell r="AB112">
            <v>0</v>
          </cell>
          <cell r="AC112">
            <v>0</v>
          </cell>
          <cell r="AD112">
            <v>24</v>
          </cell>
          <cell r="AE112">
            <v>19</v>
          </cell>
          <cell r="AF112">
            <v>0</v>
          </cell>
          <cell r="AG112">
            <v>8</v>
          </cell>
          <cell r="AH112">
            <v>0</v>
          </cell>
          <cell r="AI112">
            <v>0</v>
          </cell>
          <cell r="AJ112">
            <v>11</v>
          </cell>
          <cell r="AK112">
            <v>13</v>
          </cell>
          <cell r="AL112">
            <v>11</v>
          </cell>
          <cell r="AM112">
            <v>12</v>
          </cell>
          <cell r="AN112">
            <v>3</v>
          </cell>
          <cell r="AO112">
            <v>24</v>
          </cell>
          <cell r="AP112">
            <v>33</v>
          </cell>
          <cell r="AQ112" t="str">
            <v>SV</v>
          </cell>
          <cell r="AR112">
            <v>55</v>
          </cell>
          <cell r="AS112" t="str">
            <v>SV</v>
          </cell>
          <cell r="AT112">
            <v>11.25</v>
          </cell>
          <cell r="AU112" t="str">
            <v>SV</v>
          </cell>
          <cell r="AV112">
            <v>8093.9999799999996</v>
          </cell>
          <cell r="AW112">
            <v>7806.3734100000001</v>
          </cell>
          <cell r="AX112">
            <v>9500</v>
          </cell>
          <cell r="AY112">
            <v>0.17370892308798846</v>
          </cell>
          <cell r="AZ112">
            <v>0.14800000210526321</v>
          </cell>
          <cell r="BA112">
            <v>9250</v>
          </cell>
          <cell r="BB112">
            <v>6</v>
          </cell>
          <cell r="BC112">
            <v>0.14282184616462046</v>
          </cell>
          <cell r="BD112">
            <v>0.12497297513513518</v>
          </cell>
          <cell r="BE112">
            <v>8900</v>
          </cell>
          <cell r="BF112">
            <v>12</v>
          </cell>
          <cell r="BG112">
            <v>9.9579938471904939E-2</v>
          </cell>
          <cell r="BH112">
            <v>9.0561800000000039E-2</v>
          </cell>
        </row>
        <row r="113">
          <cell r="B113" t="str">
            <v>11869</v>
          </cell>
          <cell r="C113" t="str">
            <v>8002270021060</v>
          </cell>
          <cell r="D113" t="str">
            <v>AGUA MINERAL C/GAS 250ml 6un S.PELLEGRINO</v>
          </cell>
          <cell r="E113">
            <v>1</v>
          </cell>
          <cell r="F113" t="str">
            <v>BEBIDAS</v>
          </cell>
          <cell r="G113" t="str">
            <v>BEBIDAS</v>
          </cell>
          <cell r="H113" t="str">
            <v>AGUAS</v>
          </cell>
          <cell r="I113" t="str">
            <v>AGUA MINERAL</v>
          </cell>
          <cell r="J113" t="str">
            <v>AGUAS DIFERENCIALES</v>
          </cell>
          <cell r="K113" t="str">
            <v>S. PELLEGRINO</v>
          </cell>
          <cell r="L113">
            <v>161</v>
          </cell>
          <cell r="M113" t="str">
            <v>WINES AND SPIRITS S.A. (161)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 t="str">
            <v>Q</v>
          </cell>
          <cell r="AQ113" t="str">
            <v>Q</v>
          </cell>
          <cell r="AR113" t="str">
            <v>Q</v>
          </cell>
          <cell r="AS113" t="str">
            <v>Q</v>
          </cell>
          <cell r="AT113" t="str">
            <v>Q</v>
          </cell>
          <cell r="AU113" t="str">
            <v>Q</v>
          </cell>
          <cell r="AV113">
            <v>47880.000003000001</v>
          </cell>
          <cell r="AW113">
            <v>57113.542860000001</v>
          </cell>
          <cell r="AX113">
            <v>55500</v>
          </cell>
          <cell r="AY113">
            <v>0.15914786960155713</v>
          </cell>
          <cell r="AZ113">
            <v>0.13729729724324322</v>
          </cell>
          <cell r="BC113">
            <v>-1</v>
          </cell>
          <cell r="BD113">
            <v>0</v>
          </cell>
          <cell r="BG113">
            <v>-1</v>
          </cell>
          <cell r="BH113">
            <v>0</v>
          </cell>
        </row>
        <row r="114">
          <cell r="B114" t="str">
            <v>24490</v>
          </cell>
          <cell r="C114" t="str">
            <v>7896514703123</v>
          </cell>
          <cell r="D114" t="str">
            <v>COCKTEL BLUE 500ml 7 COLINAS</v>
          </cell>
          <cell r="E114">
            <v>12</v>
          </cell>
          <cell r="F114" t="str">
            <v>BEBIDAS</v>
          </cell>
          <cell r="G114" t="str">
            <v>BEBIDAS</v>
          </cell>
          <cell r="H114" t="str">
            <v>APERITIVOS</v>
          </cell>
          <cell r="I114" t="str">
            <v>APERITIVOS C/ALCOHOL</v>
          </cell>
          <cell r="J114" t="str">
            <v>BATIDOS - COCKTAIL</v>
          </cell>
          <cell r="K114" t="str">
            <v>7 Colinas</v>
          </cell>
          <cell r="L114">
            <v>114</v>
          </cell>
          <cell r="M114" t="str">
            <v>APOLO IMPORT S.A. 2 - TRENTINO (114)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5</v>
          </cell>
          <cell r="W114">
            <v>2</v>
          </cell>
          <cell r="X114">
            <v>10</v>
          </cell>
          <cell r="Y114">
            <v>10</v>
          </cell>
          <cell r="Z114">
            <v>3</v>
          </cell>
          <cell r="AA114">
            <v>4</v>
          </cell>
          <cell r="AB114">
            <v>1</v>
          </cell>
          <cell r="AC114">
            <v>3</v>
          </cell>
          <cell r="AD114">
            <v>3</v>
          </cell>
          <cell r="AE114">
            <v>4</v>
          </cell>
          <cell r="AF114">
            <v>1</v>
          </cell>
          <cell r="AG114">
            <v>2</v>
          </cell>
          <cell r="AH114">
            <v>0</v>
          </cell>
          <cell r="AI114">
            <v>0</v>
          </cell>
          <cell r="AJ114">
            <v>31</v>
          </cell>
          <cell r="AK114">
            <v>13</v>
          </cell>
          <cell r="AL114">
            <v>12</v>
          </cell>
          <cell r="AM114">
            <v>10</v>
          </cell>
          <cell r="AN114">
            <v>19</v>
          </cell>
          <cell r="AO114">
            <v>24</v>
          </cell>
          <cell r="AP114" t="str">
            <v>SV</v>
          </cell>
          <cell r="AQ114" t="str">
            <v>SV</v>
          </cell>
          <cell r="AR114">
            <v>36</v>
          </cell>
          <cell r="AS114">
            <v>100</v>
          </cell>
          <cell r="AT114">
            <v>285</v>
          </cell>
          <cell r="AU114" t="str">
            <v>SV</v>
          </cell>
          <cell r="AV114">
            <v>5519.9999799999996</v>
          </cell>
          <cell r="AW114">
            <v>5381.9357900000005</v>
          </cell>
          <cell r="AX114">
            <v>6350</v>
          </cell>
          <cell r="AY114">
            <v>0.15036232300855912</v>
          </cell>
          <cell r="AZ114">
            <v>0.1307086645669292</v>
          </cell>
          <cell r="BA114">
            <v>6150</v>
          </cell>
          <cell r="BB114">
            <v>6</v>
          </cell>
          <cell r="BC114">
            <v>0.11413043881931317</v>
          </cell>
          <cell r="BD114">
            <v>0.10243902764227648</v>
          </cell>
          <cell r="BE114">
            <v>5900</v>
          </cell>
          <cell r="BF114">
            <v>12</v>
          </cell>
          <cell r="BG114">
            <v>6.884058358275591E-2</v>
          </cell>
          <cell r="BH114">
            <v>6.440678305084753E-2</v>
          </cell>
        </row>
        <row r="115">
          <cell r="B115" t="str">
            <v>23519</v>
          </cell>
          <cell r="C115" t="str">
            <v>7896514702669</v>
          </cell>
          <cell r="D115" t="str">
            <v>COCKTEL CACAO 500ml 7 COLINAS</v>
          </cell>
          <cell r="E115">
            <v>12</v>
          </cell>
          <cell r="F115" t="str">
            <v>BEBIDAS</v>
          </cell>
          <cell r="G115" t="str">
            <v>BEBIDAS</v>
          </cell>
          <cell r="H115" t="str">
            <v>APERITIVOS</v>
          </cell>
          <cell r="I115" t="str">
            <v>APERITIVOS C/ALCOHOL</v>
          </cell>
          <cell r="J115" t="str">
            <v>BATIDOS - COCKTAIL</v>
          </cell>
          <cell r="K115" t="str">
            <v>7 Colinas</v>
          </cell>
          <cell r="L115">
            <v>114</v>
          </cell>
          <cell r="M115" t="str">
            <v>APOLO IMPORT S.A. 2 - TRENTINO (114)</v>
          </cell>
          <cell r="N115">
            <v>0</v>
          </cell>
          <cell r="O115">
            <v>1</v>
          </cell>
          <cell r="P115">
            <v>0</v>
          </cell>
          <cell r="Q115">
            <v>0</v>
          </cell>
          <cell r="R115">
            <v>3</v>
          </cell>
          <cell r="S115">
            <v>2</v>
          </cell>
          <cell r="T115">
            <v>3</v>
          </cell>
          <cell r="U115">
            <v>3</v>
          </cell>
          <cell r="V115">
            <v>2</v>
          </cell>
          <cell r="W115">
            <v>1</v>
          </cell>
          <cell r="X115">
            <v>0</v>
          </cell>
          <cell r="Y115">
            <v>0</v>
          </cell>
          <cell r="Z115">
            <v>1</v>
          </cell>
          <cell r="AA115">
            <v>1</v>
          </cell>
          <cell r="AB115">
            <v>0</v>
          </cell>
          <cell r="AC115">
            <v>0</v>
          </cell>
          <cell r="AD115">
            <v>1</v>
          </cell>
          <cell r="AE115">
            <v>0</v>
          </cell>
          <cell r="AF115">
            <v>1</v>
          </cell>
          <cell r="AG115">
            <v>0</v>
          </cell>
          <cell r="AH115">
            <v>0</v>
          </cell>
          <cell r="AI115">
            <v>0</v>
          </cell>
          <cell r="AJ115">
            <v>28</v>
          </cell>
          <cell r="AK115">
            <v>8</v>
          </cell>
          <cell r="AL115">
            <v>21</v>
          </cell>
          <cell r="AM115">
            <v>20</v>
          </cell>
          <cell r="AN115">
            <v>16</v>
          </cell>
          <cell r="AO115">
            <v>20</v>
          </cell>
          <cell r="AP115" t="str">
            <v>SV</v>
          </cell>
          <cell r="AQ115">
            <v>80</v>
          </cell>
          <cell r="AR115" t="str">
            <v>SV</v>
          </cell>
          <cell r="AS115" t="str">
            <v>SV</v>
          </cell>
          <cell r="AT115" t="str">
            <v>SV</v>
          </cell>
          <cell r="AU115" t="str">
            <v>SV</v>
          </cell>
          <cell r="AV115">
            <v>5519.9999799999996</v>
          </cell>
          <cell r="AW115">
            <v>5346.7536099999998</v>
          </cell>
          <cell r="AX115">
            <v>6350</v>
          </cell>
          <cell r="AY115">
            <v>0.15036232300855912</v>
          </cell>
          <cell r="AZ115">
            <v>0.1307086645669292</v>
          </cell>
          <cell r="BA115">
            <v>6150</v>
          </cell>
          <cell r="BB115">
            <v>6</v>
          </cell>
          <cell r="BC115">
            <v>0.11413043881931317</v>
          </cell>
          <cell r="BD115">
            <v>0.10243902764227648</v>
          </cell>
          <cell r="BE115">
            <v>5900</v>
          </cell>
          <cell r="BF115">
            <v>12</v>
          </cell>
          <cell r="BG115">
            <v>6.884058358275591E-2</v>
          </cell>
          <cell r="BH115">
            <v>6.440678305084753E-2</v>
          </cell>
        </row>
        <row r="116">
          <cell r="B116" t="str">
            <v>23520</v>
          </cell>
          <cell r="C116" t="str">
            <v>7896514702690</v>
          </cell>
          <cell r="D116" t="str">
            <v>COCKTEL COCO 500ml 7 COLINAS</v>
          </cell>
          <cell r="E116">
            <v>12</v>
          </cell>
          <cell r="F116" t="str">
            <v>BEBIDAS</v>
          </cell>
          <cell r="G116" t="str">
            <v>BEBIDAS</v>
          </cell>
          <cell r="H116" t="str">
            <v>APERITIVOS</v>
          </cell>
          <cell r="I116" t="str">
            <v>APERITIVOS C/ALCOHOL</v>
          </cell>
          <cell r="J116" t="str">
            <v>BATIDOS - COCKTAIL</v>
          </cell>
          <cell r="K116" t="str">
            <v>7 Colinas</v>
          </cell>
          <cell r="L116">
            <v>114</v>
          </cell>
          <cell r="M116" t="str">
            <v>APOLO IMPORT S.A. 2 - TRENTINO (114)</v>
          </cell>
          <cell r="N116">
            <v>2</v>
          </cell>
          <cell r="O116">
            <v>1</v>
          </cell>
          <cell r="P116">
            <v>1</v>
          </cell>
          <cell r="Q116">
            <v>3</v>
          </cell>
          <cell r="R116">
            <v>1</v>
          </cell>
          <cell r="S116">
            <v>3</v>
          </cell>
          <cell r="T116">
            <v>0</v>
          </cell>
          <cell r="U116">
            <v>1</v>
          </cell>
          <cell r="V116">
            <v>6</v>
          </cell>
          <cell r="W116">
            <v>4</v>
          </cell>
          <cell r="X116">
            <v>3</v>
          </cell>
          <cell r="Y116">
            <v>4</v>
          </cell>
          <cell r="Z116">
            <v>0</v>
          </cell>
          <cell r="AA116">
            <v>3</v>
          </cell>
          <cell r="AB116">
            <v>2</v>
          </cell>
          <cell r="AC116">
            <v>3</v>
          </cell>
          <cell r="AD116">
            <v>4</v>
          </cell>
          <cell r="AE116">
            <v>3</v>
          </cell>
          <cell r="AF116">
            <v>3</v>
          </cell>
          <cell r="AG116">
            <v>2</v>
          </cell>
          <cell r="AH116">
            <v>1</v>
          </cell>
          <cell r="AI116">
            <v>1</v>
          </cell>
          <cell r="AJ116">
            <v>15</v>
          </cell>
          <cell r="AK116">
            <v>12</v>
          </cell>
          <cell r="AL116">
            <v>11</v>
          </cell>
          <cell r="AM116">
            <v>18</v>
          </cell>
          <cell r="AN116">
            <v>14</v>
          </cell>
          <cell r="AO116">
            <v>23</v>
          </cell>
          <cell r="AP116">
            <v>150</v>
          </cell>
          <cell r="AQ116">
            <v>360</v>
          </cell>
          <cell r="AR116">
            <v>82.5</v>
          </cell>
          <cell r="AS116">
            <v>180</v>
          </cell>
          <cell r="AT116">
            <v>210</v>
          </cell>
          <cell r="AU116">
            <v>690</v>
          </cell>
          <cell r="AV116">
            <v>5519.9999799999996</v>
          </cell>
          <cell r="AW116">
            <v>5469.3500400000003</v>
          </cell>
          <cell r="AX116">
            <v>6350</v>
          </cell>
          <cell r="AY116">
            <v>0.15036232300855912</v>
          </cell>
          <cell r="AZ116">
            <v>0.1307086645669292</v>
          </cell>
          <cell r="BA116">
            <v>6150</v>
          </cell>
          <cell r="BB116">
            <v>6</v>
          </cell>
          <cell r="BC116">
            <v>0.11413043881931317</v>
          </cell>
          <cell r="BD116">
            <v>0.10243902764227648</v>
          </cell>
          <cell r="BE116">
            <v>5900</v>
          </cell>
          <cell r="BF116">
            <v>12</v>
          </cell>
          <cell r="BG116">
            <v>6.884058358275591E-2</v>
          </cell>
          <cell r="BH116">
            <v>6.440678305084753E-2</v>
          </cell>
        </row>
        <row r="117">
          <cell r="B117" t="str">
            <v>13526</v>
          </cell>
          <cell r="C117" t="str">
            <v>7896514702829</v>
          </cell>
          <cell r="D117" t="str">
            <v>COCKTEL COCO 880ml 7 COLINAS</v>
          </cell>
          <cell r="E117">
            <v>12</v>
          </cell>
          <cell r="F117" t="str">
            <v>BEBIDAS</v>
          </cell>
          <cell r="G117" t="str">
            <v>BEBIDAS</v>
          </cell>
          <cell r="H117" t="str">
            <v>APERITIVOS</v>
          </cell>
          <cell r="I117" t="str">
            <v>APERITIVOS C/ALCOHOL</v>
          </cell>
          <cell r="J117" t="str">
            <v>BATIDOS - COCKTAIL</v>
          </cell>
          <cell r="K117" t="str">
            <v>7 Colinas</v>
          </cell>
          <cell r="L117">
            <v>114</v>
          </cell>
          <cell r="M117" t="str">
            <v>APOLO IMPORT S.A. 2 - TRENTINO (114)</v>
          </cell>
          <cell r="N117">
            <v>0</v>
          </cell>
          <cell r="O117">
            <v>2</v>
          </cell>
          <cell r="P117">
            <v>3</v>
          </cell>
          <cell r="Q117">
            <v>0</v>
          </cell>
          <cell r="R117">
            <v>0</v>
          </cell>
          <cell r="S117">
            <v>0</v>
          </cell>
          <cell r="T117">
            <v>3</v>
          </cell>
          <cell r="U117">
            <v>6</v>
          </cell>
          <cell r="V117">
            <v>0</v>
          </cell>
          <cell r="W117">
            <v>4</v>
          </cell>
          <cell r="X117">
            <v>1</v>
          </cell>
          <cell r="Y117">
            <v>1</v>
          </cell>
          <cell r="Z117">
            <v>2</v>
          </cell>
          <cell r="AA117">
            <v>1</v>
          </cell>
          <cell r="AB117">
            <v>2</v>
          </cell>
          <cell r="AC117">
            <v>4</v>
          </cell>
          <cell r="AD117">
            <v>2</v>
          </cell>
          <cell r="AE117">
            <v>4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21</v>
          </cell>
          <cell r="AK117">
            <v>4</v>
          </cell>
          <cell r="AL117">
            <v>11</v>
          </cell>
          <cell r="AM117">
            <v>24</v>
          </cell>
          <cell r="AN117">
            <v>19</v>
          </cell>
          <cell r="AO117">
            <v>48</v>
          </cell>
          <cell r="AP117" t="str">
            <v>SV</v>
          </cell>
          <cell r="AQ117">
            <v>20</v>
          </cell>
          <cell r="AR117">
            <v>330</v>
          </cell>
          <cell r="AS117">
            <v>180</v>
          </cell>
          <cell r="AT117" t="str">
            <v>SV</v>
          </cell>
          <cell r="AU117" t="str">
            <v>SV</v>
          </cell>
          <cell r="AV117">
            <v>12074.999970000001</v>
          </cell>
          <cell r="AW117">
            <v>11910.39388</v>
          </cell>
          <cell r="AX117">
            <v>13900</v>
          </cell>
          <cell r="AY117">
            <v>0.15113871921607958</v>
          </cell>
          <cell r="AZ117">
            <v>0.1312949661870503</v>
          </cell>
          <cell r="BA117">
            <v>13500</v>
          </cell>
          <cell r="BB117">
            <v>3</v>
          </cell>
          <cell r="BC117">
            <v>0.1180124251379191</v>
          </cell>
          <cell r="BD117">
            <v>0.10555555777777773</v>
          </cell>
          <cell r="BE117">
            <v>12900</v>
          </cell>
          <cell r="BF117">
            <v>6</v>
          </cell>
          <cell r="BG117">
            <v>6.8322984020678046E-2</v>
          </cell>
          <cell r="BH117">
            <v>6.3953490697674364E-2</v>
          </cell>
        </row>
        <row r="118">
          <cell r="B118" t="str">
            <v>23521</v>
          </cell>
          <cell r="C118" t="str">
            <v>7896514702676</v>
          </cell>
          <cell r="D118" t="str">
            <v>COCKTEL FRUTILLA 500ml 7 COLINAS</v>
          </cell>
          <cell r="E118">
            <v>12</v>
          </cell>
          <cell r="F118" t="str">
            <v>BEBIDAS</v>
          </cell>
          <cell r="G118" t="str">
            <v>BEBIDAS</v>
          </cell>
          <cell r="H118" t="str">
            <v>APERITIVOS</v>
          </cell>
          <cell r="I118" t="str">
            <v>APERITIVOS C/ALCOHOL</v>
          </cell>
          <cell r="J118" t="str">
            <v>BATIDOS - COCKTAIL</v>
          </cell>
          <cell r="K118" t="str">
            <v>7 Colinas</v>
          </cell>
          <cell r="L118">
            <v>114</v>
          </cell>
          <cell r="M118" t="str">
            <v>APOLO IMPORT S.A. 2 - TRENTINO (114)</v>
          </cell>
          <cell r="N118">
            <v>5</v>
          </cell>
          <cell r="O118">
            <v>1</v>
          </cell>
          <cell r="P118">
            <v>5</v>
          </cell>
          <cell r="Q118">
            <v>4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3</v>
          </cell>
          <cell r="W118">
            <v>0</v>
          </cell>
          <cell r="X118">
            <v>1</v>
          </cell>
          <cell r="Y118">
            <v>3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2</v>
          </cell>
          <cell r="AF118">
            <v>1</v>
          </cell>
          <cell r="AG118">
            <v>2</v>
          </cell>
          <cell r="AH118">
            <v>1</v>
          </cell>
          <cell r="AI118">
            <v>1</v>
          </cell>
          <cell r="AJ118">
            <v>11</v>
          </cell>
          <cell r="AK118">
            <v>64</v>
          </cell>
          <cell r="AL118">
            <v>16</v>
          </cell>
          <cell r="AM118">
            <v>25</v>
          </cell>
          <cell r="AN118">
            <v>11</v>
          </cell>
          <cell r="AO118">
            <v>23</v>
          </cell>
          <cell r="AP118">
            <v>82.5</v>
          </cell>
          <cell r="AQ118" t="str">
            <v>SV</v>
          </cell>
          <cell r="AR118">
            <v>160</v>
          </cell>
          <cell r="AS118" t="str">
            <v>SV</v>
          </cell>
          <cell r="AT118">
            <v>165</v>
          </cell>
          <cell r="AU118">
            <v>690</v>
          </cell>
          <cell r="AV118">
            <v>5519.9999799999996</v>
          </cell>
          <cell r="AW118">
            <v>5326.2127600000003</v>
          </cell>
          <cell r="AX118">
            <v>6350</v>
          </cell>
          <cell r="AY118">
            <v>0.15036232300855912</v>
          </cell>
          <cell r="AZ118">
            <v>0.1307086645669292</v>
          </cell>
          <cell r="BA118">
            <v>6150</v>
          </cell>
          <cell r="BB118">
            <v>6</v>
          </cell>
          <cell r="BC118">
            <v>0.11413043881931317</v>
          </cell>
          <cell r="BD118">
            <v>0.10243902764227648</v>
          </cell>
          <cell r="BE118">
            <v>5900</v>
          </cell>
          <cell r="BF118">
            <v>12</v>
          </cell>
          <cell r="BG118">
            <v>6.884058358275591E-2</v>
          </cell>
          <cell r="BH118">
            <v>6.440678305084753E-2</v>
          </cell>
        </row>
        <row r="119">
          <cell r="B119" t="str">
            <v>24491</v>
          </cell>
          <cell r="C119" t="str">
            <v>7896514703116</v>
          </cell>
          <cell r="D119" t="str">
            <v>COCKTEL LIMON 500ml 7 COLINAS</v>
          </cell>
          <cell r="E119">
            <v>12</v>
          </cell>
          <cell r="F119" t="str">
            <v>BEBIDAS</v>
          </cell>
          <cell r="G119" t="str">
            <v>BEBIDAS</v>
          </cell>
          <cell r="H119" t="str">
            <v>APERITIVOS</v>
          </cell>
          <cell r="I119" t="str">
            <v>APERITIVOS C/ALCOHOL</v>
          </cell>
          <cell r="J119" t="str">
            <v>BATIDOS - COCKTAIL</v>
          </cell>
          <cell r="K119" t="str">
            <v>7 Colinas</v>
          </cell>
          <cell r="L119">
            <v>114</v>
          </cell>
          <cell r="M119" t="str">
            <v>APOLO IMPORT S.A. 2 - TRENTINO (114)</v>
          </cell>
          <cell r="N119">
            <v>1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2</v>
          </cell>
          <cell r="W119">
            <v>0</v>
          </cell>
          <cell r="X119">
            <v>2</v>
          </cell>
          <cell r="Y119">
            <v>2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3</v>
          </cell>
          <cell r="AF119">
            <v>1</v>
          </cell>
          <cell r="AG119">
            <v>2</v>
          </cell>
          <cell r="AH119">
            <v>0</v>
          </cell>
          <cell r="AI119">
            <v>0</v>
          </cell>
          <cell r="AJ119">
            <v>16</v>
          </cell>
          <cell r="AK119">
            <v>19</v>
          </cell>
          <cell r="AL119">
            <v>14</v>
          </cell>
          <cell r="AM119">
            <v>10</v>
          </cell>
          <cell r="AN119">
            <v>5</v>
          </cell>
          <cell r="AO119">
            <v>0</v>
          </cell>
          <cell r="AP119" t="str">
            <v>SV</v>
          </cell>
          <cell r="AQ119" t="str">
            <v>SV</v>
          </cell>
          <cell r="AR119">
            <v>210</v>
          </cell>
          <cell r="AS119" t="str">
            <v>SV</v>
          </cell>
          <cell r="AT119">
            <v>75</v>
          </cell>
          <cell r="AU119" t="str">
            <v>Q</v>
          </cell>
          <cell r="AV119">
            <v>5519.9999799999996</v>
          </cell>
          <cell r="AW119">
            <v>5176.0855300000003</v>
          </cell>
          <cell r="AX119">
            <v>6350</v>
          </cell>
          <cell r="AY119">
            <v>0.15036232300855912</v>
          </cell>
          <cell r="AZ119">
            <v>0.1307086645669292</v>
          </cell>
          <cell r="BA119">
            <v>6150</v>
          </cell>
          <cell r="BB119">
            <v>6</v>
          </cell>
          <cell r="BC119">
            <v>0.11413043881931317</v>
          </cell>
          <cell r="BD119">
            <v>0.10243902764227648</v>
          </cell>
          <cell r="BE119">
            <v>5900</v>
          </cell>
          <cell r="BF119">
            <v>12</v>
          </cell>
          <cell r="BG119">
            <v>6.884058358275591E-2</v>
          </cell>
          <cell r="BH119">
            <v>6.440678305084753E-2</v>
          </cell>
        </row>
        <row r="120">
          <cell r="B120" t="str">
            <v>23522</v>
          </cell>
          <cell r="C120" t="str">
            <v>7896514702683</v>
          </cell>
          <cell r="D120" t="str">
            <v>COCKTEL MANI 500ml 7 COLINAS</v>
          </cell>
          <cell r="E120">
            <v>12</v>
          </cell>
          <cell r="F120" t="str">
            <v>BEBIDAS</v>
          </cell>
          <cell r="G120" t="str">
            <v>BEBIDAS</v>
          </cell>
          <cell r="H120" t="str">
            <v>APERITIVOS</v>
          </cell>
          <cell r="I120" t="str">
            <v>APERITIVOS C/ALCOHOL</v>
          </cell>
          <cell r="J120" t="str">
            <v>BATIDOS - COCKTAIL</v>
          </cell>
          <cell r="K120" t="str">
            <v>7 Colinas</v>
          </cell>
          <cell r="L120">
            <v>114</v>
          </cell>
          <cell r="M120" t="str">
            <v>APOLO IMPORT S.A. 2 - TRENTINO (114)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1</v>
          </cell>
          <cell r="S120">
            <v>1</v>
          </cell>
          <cell r="T120">
            <v>1</v>
          </cell>
          <cell r="U120">
            <v>1</v>
          </cell>
          <cell r="V120">
            <v>0</v>
          </cell>
          <cell r="W120">
            <v>0</v>
          </cell>
          <cell r="X120">
            <v>1</v>
          </cell>
          <cell r="Y120">
            <v>2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6</v>
          </cell>
          <cell r="AK120">
            <v>9</v>
          </cell>
          <cell r="AL120">
            <v>10</v>
          </cell>
          <cell r="AM120">
            <v>16</v>
          </cell>
          <cell r="AN120">
            <v>15</v>
          </cell>
          <cell r="AO120">
            <v>0</v>
          </cell>
          <cell r="AP120" t="str">
            <v>SV</v>
          </cell>
          <cell r="AQ120">
            <v>270</v>
          </cell>
          <cell r="AR120">
            <v>150</v>
          </cell>
          <cell r="AS120" t="str">
            <v>SV</v>
          </cell>
          <cell r="AT120" t="str">
            <v>SV</v>
          </cell>
          <cell r="AU120" t="str">
            <v>Q</v>
          </cell>
          <cell r="AV120">
            <v>5519.9999799999996</v>
          </cell>
          <cell r="AW120">
            <v>5233.2311900000004</v>
          </cell>
          <cell r="AX120">
            <v>6350</v>
          </cell>
          <cell r="AY120">
            <v>0.15036232300855912</v>
          </cell>
          <cell r="AZ120">
            <v>0.1307086645669292</v>
          </cell>
          <cell r="BA120">
            <v>6150</v>
          </cell>
          <cell r="BB120">
            <v>6</v>
          </cell>
          <cell r="BC120">
            <v>0.11413043881931317</v>
          </cell>
          <cell r="BD120">
            <v>0.10243902764227648</v>
          </cell>
          <cell r="BE120">
            <v>5900</v>
          </cell>
          <cell r="BF120">
            <v>12</v>
          </cell>
          <cell r="BG120">
            <v>6.884058358275591E-2</v>
          </cell>
          <cell r="BH120">
            <v>6.440678305084753E-2</v>
          </cell>
        </row>
        <row r="121">
          <cell r="B121" t="str">
            <v>13527</v>
          </cell>
          <cell r="C121" t="str">
            <v>7896514702836</v>
          </cell>
          <cell r="D121" t="str">
            <v>COCKTEL MANI 880ml 7 COLINAS</v>
          </cell>
          <cell r="E121">
            <v>12</v>
          </cell>
          <cell r="F121" t="str">
            <v>BEBIDAS</v>
          </cell>
          <cell r="G121" t="str">
            <v>BEBIDAS</v>
          </cell>
          <cell r="H121" t="str">
            <v>APERITIVOS</v>
          </cell>
          <cell r="I121" t="str">
            <v>APERITIVOS C/ALCOHOL</v>
          </cell>
          <cell r="J121" t="str">
            <v>BATIDOS - COCKTAIL</v>
          </cell>
          <cell r="K121" t="str">
            <v>7 Colinas</v>
          </cell>
          <cell r="L121">
            <v>114</v>
          </cell>
          <cell r="M121" t="str">
            <v>APOLO IMPORT S.A. 2 - TRENTINO (114)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1</v>
          </cell>
          <cell r="AC121">
            <v>0</v>
          </cell>
          <cell r="AD121">
            <v>0</v>
          </cell>
          <cell r="AE121">
            <v>1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38</v>
          </cell>
          <cell r="AK121">
            <v>21</v>
          </cell>
          <cell r="AL121">
            <v>14</v>
          </cell>
          <cell r="AM121">
            <v>20</v>
          </cell>
          <cell r="AN121">
            <v>20</v>
          </cell>
          <cell r="AO121">
            <v>36</v>
          </cell>
          <cell r="AP121" t="str">
            <v>SV</v>
          </cell>
          <cell r="AQ121" t="str">
            <v>SV</v>
          </cell>
          <cell r="AR121" t="str">
            <v>SV</v>
          </cell>
          <cell r="AS121" t="str">
            <v>SV</v>
          </cell>
          <cell r="AT121" t="str">
            <v>SV</v>
          </cell>
          <cell r="AU121" t="str">
            <v>SV</v>
          </cell>
          <cell r="AV121">
            <v>12074.999970000001</v>
          </cell>
          <cell r="AW121">
            <v>11523.29277</v>
          </cell>
          <cell r="AX121">
            <v>13900</v>
          </cell>
          <cell r="AY121">
            <v>0.15113871921607958</v>
          </cell>
          <cell r="AZ121">
            <v>0.1312949661870503</v>
          </cell>
          <cell r="BA121">
            <v>13500</v>
          </cell>
          <cell r="BB121">
            <v>3</v>
          </cell>
          <cell r="BC121">
            <v>0.1180124251379191</v>
          </cell>
          <cell r="BD121">
            <v>0.10555555777777773</v>
          </cell>
          <cell r="BE121">
            <v>12900</v>
          </cell>
          <cell r="BF121">
            <v>6</v>
          </cell>
          <cell r="BG121">
            <v>6.8322984020678046E-2</v>
          </cell>
          <cell r="BH121">
            <v>6.3953490697674364E-2</v>
          </cell>
        </row>
        <row r="122">
          <cell r="B122" t="str">
            <v>3266</v>
          </cell>
          <cell r="C122" t="str">
            <v>7790290000523</v>
          </cell>
          <cell r="D122" t="str">
            <v>FERNET 1LT BRANCA</v>
          </cell>
          <cell r="E122">
            <v>6</v>
          </cell>
          <cell r="F122" t="str">
            <v>BEBIDAS</v>
          </cell>
          <cell r="G122" t="str">
            <v>BEBIDAS</v>
          </cell>
          <cell r="H122" t="str">
            <v>APERITIVOS</v>
          </cell>
          <cell r="I122" t="str">
            <v>APERITIVOS C/ALCOHOL</v>
          </cell>
          <cell r="J122" t="str">
            <v>FERNET</v>
          </cell>
          <cell r="K122" t="str">
            <v>BRANCA</v>
          </cell>
          <cell r="L122">
            <v>57</v>
          </cell>
          <cell r="M122" t="str">
            <v>CASA MODIGA S.A. (57)</v>
          </cell>
          <cell r="N122">
            <v>37</v>
          </cell>
          <cell r="O122">
            <v>31</v>
          </cell>
          <cell r="P122">
            <v>26</v>
          </cell>
          <cell r="Q122">
            <v>28</v>
          </cell>
          <cell r="R122">
            <v>6</v>
          </cell>
          <cell r="S122">
            <v>12</v>
          </cell>
          <cell r="T122">
            <v>5</v>
          </cell>
          <cell r="U122">
            <v>5</v>
          </cell>
          <cell r="V122">
            <v>9</v>
          </cell>
          <cell r="W122">
            <v>9</v>
          </cell>
          <cell r="X122">
            <v>4</v>
          </cell>
          <cell r="Y122">
            <v>6</v>
          </cell>
          <cell r="Z122">
            <v>4</v>
          </cell>
          <cell r="AA122">
            <v>14</v>
          </cell>
          <cell r="AB122">
            <v>11</v>
          </cell>
          <cell r="AC122">
            <v>20</v>
          </cell>
          <cell r="AD122">
            <v>2</v>
          </cell>
          <cell r="AE122">
            <v>12</v>
          </cell>
          <cell r="AF122">
            <v>24</v>
          </cell>
          <cell r="AG122">
            <v>22</v>
          </cell>
          <cell r="AH122">
            <v>3</v>
          </cell>
          <cell r="AI122">
            <v>5</v>
          </cell>
          <cell r="AJ122">
            <v>15</v>
          </cell>
          <cell r="AK122">
            <v>14</v>
          </cell>
          <cell r="AL122">
            <v>14</v>
          </cell>
          <cell r="AM122">
            <v>12</v>
          </cell>
          <cell r="AN122">
            <v>38</v>
          </cell>
          <cell r="AO122">
            <v>8</v>
          </cell>
          <cell r="AP122">
            <v>16.071428571428569</v>
          </cell>
          <cell r="AQ122">
            <v>84</v>
          </cell>
          <cell r="AR122">
            <v>70</v>
          </cell>
          <cell r="AS122">
            <v>18</v>
          </cell>
          <cell r="AT122">
            <v>51.81818181818182</v>
          </cell>
          <cell r="AU122">
            <v>48</v>
          </cell>
          <cell r="AV122">
            <v>71500</v>
          </cell>
          <cell r="AW122">
            <v>62871.901510000003</v>
          </cell>
          <cell r="AX122">
            <v>84900</v>
          </cell>
          <cell r="AY122">
            <v>0.18741258741258737</v>
          </cell>
          <cell r="AZ122">
            <v>0.15783274440518258</v>
          </cell>
          <cell r="BA122">
            <v>82900</v>
          </cell>
          <cell r="BB122">
            <v>3</v>
          </cell>
          <cell r="BC122">
            <v>0.15944055944055946</v>
          </cell>
          <cell r="BD122">
            <v>0.13751507840772015</v>
          </cell>
          <cell r="BE122">
            <v>0</v>
          </cell>
          <cell r="BF122">
            <v>0</v>
          </cell>
          <cell r="BG122">
            <v>-1</v>
          </cell>
          <cell r="BH122">
            <v>0</v>
          </cell>
        </row>
        <row r="123">
          <cell r="B123" t="str">
            <v>35589</v>
          </cell>
          <cell r="C123" t="str">
            <v>7790290001179</v>
          </cell>
          <cell r="D123" t="str">
            <v>FERNET 450ml BRANCA</v>
          </cell>
          <cell r="E123">
            <v>12</v>
          </cell>
          <cell r="F123" t="str">
            <v>BEBIDAS</v>
          </cell>
          <cell r="G123" t="str">
            <v>BEBIDAS</v>
          </cell>
          <cell r="H123" t="str">
            <v>APERITIVOS</v>
          </cell>
          <cell r="I123" t="str">
            <v>APERITIVOS C/ALCOHOL</v>
          </cell>
          <cell r="J123" t="str">
            <v>FERNET</v>
          </cell>
          <cell r="K123" t="str">
            <v>BRANCA</v>
          </cell>
          <cell r="L123">
            <v>57</v>
          </cell>
          <cell r="M123" t="str">
            <v>CASA MODIGA S.A. (57)</v>
          </cell>
          <cell r="N123">
            <v>14</v>
          </cell>
          <cell r="O123">
            <v>15</v>
          </cell>
          <cell r="P123">
            <v>17</v>
          </cell>
          <cell r="Q123">
            <v>15</v>
          </cell>
          <cell r="R123">
            <v>8</v>
          </cell>
          <cell r="S123">
            <v>7</v>
          </cell>
          <cell r="T123">
            <v>21</v>
          </cell>
          <cell r="U123">
            <v>25</v>
          </cell>
          <cell r="V123">
            <v>9</v>
          </cell>
          <cell r="W123">
            <v>11</v>
          </cell>
          <cell r="X123">
            <v>9</v>
          </cell>
          <cell r="Y123">
            <v>15</v>
          </cell>
          <cell r="Z123">
            <v>8</v>
          </cell>
          <cell r="AA123">
            <v>7</v>
          </cell>
          <cell r="AB123">
            <v>8</v>
          </cell>
          <cell r="AC123">
            <v>13</v>
          </cell>
          <cell r="AD123">
            <v>16</v>
          </cell>
          <cell r="AE123">
            <v>23</v>
          </cell>
          <cell r="AF123">
            <v>34</v>
          </cell>
          <cell r="AG123">
            <v>32</v>
          </cell>
          <cell r="AH123">
            <v>1</v>
          </cell>
          <cell r="AI123">
            <v>8</v>
          </cell>
          <cell r="AJ123">
            <v>15</v>
          </cell>
          <cell r="AK123">
            <v>54</v>
          </cell>
          <cell r="AL123">
            <v>11</v>
          </cell>
          <cell r="AM123">
            <v>8</v>
          </cell>
          <cell r="AN123">
            <v>63</v>
          </cell>
          <cell r="AO123">
            <v>9</v>
          </cell>
          <cell r="AP123">
            <v>30</v>
          </cell>
          <cell r="AQ123">
            <v>64.800000000000011</v>
          </cell>
          <cell r="AR123">
            <v>22</v>
          </cell>
          <cell r="AS123">
            <v>18.461538461538463</v>
          </cell>
          <cell r="AT123">
            <v>59.0625</v>
          </cell>
          <cell r="AU123">
            <v>33.75</v>
          </cell>
          <cell r="AV123">
            <v>34300</v>
          </cell>
          <cell r="AW123">
            <v>30866.302390000001</v>
          </cell>
          <cell r="AX123">
            <v>39900</v>
          </cell>
          <cell r="AY123">
            <v>0.16326530612244894</v>
          </cell>
          <cell r="AZ123">
            <v>0.14035087719298245</v>
          </cell>
          <cell r="BA123">
            <v>38900</v>
          </cell>
          <cell r="BB123">
            <v>3</v>
          </cell>
          <cell r="BC123">
            <v>0.13411078717201175</v>
          </cell>
          <cell r="BD123">
            <v>0.11825192802056556</v>
          </cell>
          <cell r="BE123">
            <v>0</v>
          </cell>
          <cell r="BF123">
            <v>0</v>
          </cell>
          <cell r="BG123">
            <v>-1</v>
          </cell>
          <cell r="BH123">
            <v>0</v>
          </cell>
        </row>
        <row r="124">
          <cell r="B124" t="str">
            <v>3267</v>
          </cell>
          <cell r="C124" t="str">
            <v>7790290101602</v>
          </cell>
          <cell r="D124" t="str">
            <v>FERNET 750ml BRANCA.</v>
          </cell>
          <cell r="E124">
            <v>6</v>
          </cell>
          <cell r="F124" t="str">
            <v>BEBIDAS</v>
          </cell>
          <cell r="G124" t="str">
            <v>BEBIDAS</v>
          </cell>
          <cell r="H124" t="str">
            <v>APERITIVOS</v>
          </cell>
          <cell r="I124" t="str">
            <v>APERITIVOS C/ALCOHOL</v>
          </cell>
          <cell r="J124" t="str">
            <v>FERNET</v>
          </cell>
          <cell r="K124" t="str">
            <v>BRANCA</v>
          </cell>
          <cell r="L124">
            <v>57</v>
          </cell>
          <cell r="M124" t="str">
            <v>CASA MODIGA S.A. (57)</v>
          </cell>
          <cell r="N124">
            <v>59</v>
          </cell>
          <cell r="O124">
            <v>53</v>
          </cell>
          <cell r="P124">
            <v>49</v>
          </cell>
          <cell r="Q124">
            <v>48</v>
          </cell>
          <cell r="R124">
            <v>104</v>
          </cell>
          <cell r="S124">
            <v>86</v>
          </cell>
          <cell r="T124">
            <v>110</v>
          </cell>
          <cell r="U124">
            <v>127</v>
          </cell>
          <cell r="V124">
            <v>15</v>
          </cell>
          <cell r="W124">
            <v>17</v>
          </cell>
          <cell r="X124">
            <v>20</v>
          </cell>
          <cell r="Y124">
            <v>22</v>
          </cell>
          <cell r="Z124">
            <v>33</v>
          </cell>
          <cell r="AA124">
            <v>47</v>
          </cell>
          <cell r="AB124">
            <v>32</v>
          </cell>
          <cell r="AC124">
            <v>22</v>
          </cell>
          <cell r="AD124">
            <v>41</v>
          </cell>
          <cell r="AE124">
            <v>71</v>
          </cell>
          <cell r="AF124">
            <v>17</v>
          </cell>
          <cell r="AG124">
            <v>27</v>
          </cell>
          <cell r="AH124">
            <v>3</v>
          </cell>
          <cell r="AI124">
            <v>15</v>
          </cell>
          <cell r="AJ124">
            <v>79</v>
          </cell>
          <cell r="AK124">
            <v>49</v>
          </cell>
          <cell r="AL124">
            <v>79</v>
          </cell>
          <cell r="AM124">
            <v>53</v>
          </cell>
          <cell r="AN124">
            <v>67</v>
          </cell>
          <cell r="AO124">
            <v>30</v>
          </cell>
          <cell r="AP124">
            <v>49.375</v>
          </cell>
          <cell r="AQ124">
            <v>11.574803149606298</v>
          </cell>
          <cell r="AR124">
            <v>107.72727272727272</v>
          </cell>
          <cell r="AS124">
            <v>72.27272727272728</v>
          </cell>
          <cell r="AT124">
            <v>74.444444444444443</v>
          </cell>
          <cell r="AU124">
            <v>60</v>
          </cell>
          <cell r="AV124">
            <v>45858</v>
          </cell>
          <cell r="AW124">
            <v>44257.448729999996</v>
          </cell>
          <cell r="AX124">
            <v>56900</v>
          </cell>
          <cell r="AY124">
            <v>0.24078677657115444</v>
          </cell>
          <cell r="AZ124">
            <v>0.1940597539543058</v>
          </cell>
          <cell r="BA124">
            <v>55900</v>
          </cell>
          <cell r="BB124">
            <v>3</v>
          </cell>
          <cell r="BC124">
            <v>0.21898033058572119</v>
          </cell>
          <cell r="BD124">
            <v>0.17964221824686941</v>
          </cell>
          <cell r="BE124">
            <v>54900</v>
          </cell>
          <cell r="BF124">
            <v>6</v>
          </cell>
          <cell r="BG124">
            <v>0.19717388460028795</v>
          </cell>
          <cell r="BH124">
            <v>0.16469945355191257</v>
          </cell>
        </row>
        <row r="125">
          <cell r="B125" t="str">
            <v>13540</v>
          </cell>
          <cell r="C125" t="str">
            <v>7790290002190</v>
          </cell>
          <cell r="D125" t="str">
            <v>FERNET MENTA 750ml BRANCA</v>
          </cell>
          <cell r="E125">
            <v>6</v>
          </cell>
          <cell r="F125" t="str">
            <v>BEBIDAS</v>
          </cell>
          <cell r="G125" t="str">
            <v>BEBIDAS</v>
          </cell>
          <cell r="H125" t="str">
            <v>APERITIVOS</v>
          </cell>
          <cell r="I125" t="str">
            <v>APERITIVOS C/ALCOHOL</v>
          </cell>
          <cell r="J125" t="str">
            <v>FERNET</v>
          </cell>
          <cell r="K125" t="str">
            <v>BRANCA</v>
          </cell>
          <cell r="L125">
            <v>57</v>
          </cell>
          <cell r="M125" t="str">
            <v>CASA MODIGA S.A. (57)</v>
          </cell>
          <cell r="N125">
            <v>16</v>
          </cell>
          <cell r="O125">
            <v>2</v>
          </cell>
          <cell r="P125">
            <v>5</v>
          </cell>
          <cell r="Q125">
            <v>6</v>
          </cell>
          <cell r="R125">
            <v>6</v>
          </cell>
          <cell r="S125">
            <v>3</v>
          </cell>
          <cell r="T125">
            <v>3</v>
          </cell>
          <cell r="U125">
            <v>6</v>
          </cell>
          <cell r="V125">
            <v>3</v>
          </cell>
          <cell r="W125">
            <v>8</v>
          </cell>
          <cell r="X125">
            <v>7</v>
          </cell>
          <cell r="Y125">
            <v>6</v>
          </cell>
          <cell r="Z125">
            <v>10</v>
          </cell>
          <cell r="AA125">
            <v>13</v>
          </cell>
          <cell r="AB125">
            <v>0</v>
          </cell>
          <cell r="AC125">
            <v>10</v>
          </cell>
          <cell r="AD125">
            <v>12</v>
          </cell>
          <cell r="AE125">
            <v>15</v>
          </cell>
          <cell r="AF125">
            <v>8</v>
          </cell>
          <cell r="AG125">
            <v>6</v>
          </cell>
          <cell r="AH125">
            <v>1</v>
          </cell>
          <cell r="AI125">
            <v>4</v>
          </cell>
          <cell r="AJ125">
            <v>16</v>
          </cell>
          <cell r="AK125">
            <v>2</v>
          </cell>
          <cell r="AL125">
            <v>15</v>
          </cell>
          <cell r="AM125">
            <v>21</v>
          </cell>
          <cell r="AN125">
            <v>18</v>
          </cell>
          <cell r="AO125">
            <v>4</v>
          </cell>
          <cell r="AP125">
            <v>80</v>
          </cell>
          <cell r="AQ125">
            <v>10</v>
          </cell>
          <cell r="AR125">
            <v>75</v>
          </cell>
          <cell r="AS125">
            <v>63</v>
          </cell>
          <cell r="AT125">
            <v>90</v>
          </cell>
          <cell r="AU125">
            <v>30</v>
          </cell>
          <cell r="AV125">
            <v>53950</v>
          </cell>
          <cell r="AW125">
            <v>45390.015220000001</v>
          </cell>
          <cell r="AX125">
            <v>56900</v>
          </cell>
          <cell r="AY125">
            <v>5.4680259499536588E-2</v>
          </cell>
          <cell r="AZ125">
            <v>5.1845342706502637E-2</v>
          </cell>
          <cell r="BA125">
            <v>55900</v>
          </cell>
          <cell r="BB125">
            <v>3</v>
          </cell>
          <cell r="BC125">
            <v>3.6144578313253017E-2</v>
          </cell>
          <cell r="BD125">
            <v>3.4883720930232558E-2</v>
          </cell>
          <cell r="BE125">
            <v>54900</v>
          </cell>
          <cell r="BF125">
            <v>6</v>
          </cell>
          <cell r="BG125">
            <v>1.7608897126969447E-2</v>
          </cell>
          <cell r="BH125">
            <v>1.7304189435336976E-2</v>
          </cell>
        </row>
        <row r="126">
          <cell r="B126" t="str">
            <v>31193</v>
          </cell>
          <cell r="C126" t="str">
            <v>7792410528887</v>
          </cell>
          <cell r="D126" t="str">
            <v>FERNET 750ml CAPRI</v>
          </cell>
          <cell r="E126">
            <v>6</v>
          </cell>
          <cell r="F126" t="str">
            <v>BEBIDAS</v>
          </cell>
          <cell r="G126" t="str">
            <v>BEBIDAS</v>
          </cell>
          <cell r="H126" t="str">
            <v>APERITIVOS</v>
          </cell>
          <cell r="I126" t="str">
            <v>APERITIVOS C/ALCOHOL</v>
          </cell>
          <cell r="J126" t="str">
            <v>FERNET</v>
          </cell>
          <cell r="K126" t="str">
            <v>CAPRI</v>
          </cell>
          <cell r="L126">
            <v>126</v>
          </cell>
          <cell r="M126" t="str">
            <v>LONDON IMPORT S.A. (126)</v>
          </cell>
          <cell r="N126">
            <v>2</v>
          </cell>
          <cell r="O126">
            <v>4</v>
          </cell>
          <cell r="P126">
            <v>4</v>
          </cell>
          <cell r="Q126">
            <v>6</v>
          </cell>
          <cell r="R126">
            <v>0</v>
          </cell>
          <cell r="S126">
            <v>6</v>
          </cell>
          <cell r="T126">
            <v>4</v>
          </cell>
          <cell r="U126">
            <v>4</v>
          </cell>
          <cell r="V126">
            <v>4</v>
          </cell>
          <cell r="W126">
            <v>4</v>
          </cell>
          <cell r="X126">
            <v>0</v>
          </cell>
          <cell r="Y126">
            <v>0</v>
          </cell>
          <cell r="Z126">
            <v>2</v>
          </cell>
          <cell r="AA126">
            <v>3</v>
          </cell>
          <cell r="AB126">
            <v>4</v>
          </cell>
          <cell r="AC126">
            <v>6</v>
          </cell>
          <cell r="AD126">
            <v>3</v>
          </cell>
          <cell r="AE126">
            <v>4</v>
          </cell>
          <cell r="AF126">
            <v>8</v>
          </cell>
          <cell r="AG126">
            <v>7</v>
          </cell>
          <cell r="AH126">
            <v>0</v>
          </cell>
          <cell r="AI126">
            <v>0</v>
          </cell>
          <cell r="AJ126">
            <v>2</v>
          </cell>
          <cell r="AK126">
            <v>1</v>
          </cell>
          <cell r="AL126">
            <v>0</v>
          </cell>
          <cell r="AM126">
            <v>2</v>
          </cell>
          <cell r="AN126">
            <v>1</v>
          </cell>
          <cell r="AO126">
            <v>0</v>
          </cell>
          <cell r="AP126">
            <v>10</v>
          </cell>
          <cell r="AQ126">
            <v>7.5</v>
          </cell>
          <cell r="AR126" t="str">
            <v>Q</v>
          </cell>
          <cell r="AS126">
            <v>10</v>
          </cell>
          <cell r="AT126">
            <v>4.2857142857142856</v>
          </cell>
          <cell r="AU126" t="str">
            <v>Q</v>
          </cell>
          <cell r="AV126">
            <v>36830.999996999999</v>
          </cell>
          <cell r="AW126">
            <v>29465.71991</v>
          </cell>
          <cell r="AX126">
            <v>34900</v>
          </cell>
          <cell r="AY126">
            <v>-5.2428660561952833E-2</v>
          </cell>
          <cell r="AZ126">
            <v>-5.5329512808022896E-2</v>
          </cell>
          <cell r="BA126">
            <v>33900</v>
          </cell>
          <cell r="BB126">
            <v>3</v>
          </cell>
          <cell r="BC126">
            <v>-7.9579701806596015E-2</v>
          </cell>
          <cell r="BD126">
            <v>-8.6460176902654839E-2</v>
          </cell>
          <cell r="BE126">
            <v>32900</v>
          </cell>
          <cell r="BF126">
            <v>6</v>
          </cell>
          <cell r="BG126">
            <v>-0.1067307430512392</v>
          </cell>
          <cell r="BH126">
            <v>-0.11948328258358659</v>
          </cell>
        </row>
        <row r="127">
          <cell r="B127" t="str">
            <v>16351</v>
          </cell>
          <cell r="C127" t="str">
            <v>8594005020191</v>
          </cell>
          <cell r="D127" t="str">
            <v>FERNET CITRUS 1lt STOCK</v>
          </cell>
          <cell r="E127">
            <v>9</v>
          </cell>
          <cell r="F127" t="str">
            <v>BEBIDAS</v>
          </cell>
          <cell r="G127" t="str">
            <v>BEBIDAS</v>
          </cell>
          <cell r="H127" t="str">
            <v>APERITIVOS</v>
          </cell>
          <cell r="I127" t="str">
            <v>APERITIVOS C/ALCOHOL</v>
          </cell>
          <cell r="J127" t="str">
            <v>FERNET</v>
          </cell>
          <cell r="K127" t="str">
            <v>STOCK</v>
          </cell>
          <cell r="L127">
            <v>114</v>
          </cell>
          <cell r="M127" t="str">
            <v>APOLO IMPORT S.A. 2 - TRENTINO (114)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2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 t="str">
            <v>SV</v>
          </cell>
          <cell r="AQ127" t="str">
            <v>Q</v>
          </cell>
          <cell r="AR127" t="str">
            <v>Q</v>
          </cell>
          <cell r="AS127" t="str">
            <v>Q</v>
          </cell>
          <cell r="AT127" t="str">
            <v>Q</v>
          </cell>
          <cell r="AU127" t="str">
            <v>Q</v>
          </cell>
          <cell r="AV127">
            <v>67700.000060000006</v>
          </cell>
          <cell r="AW127">
            <v>64480.201500000003</v>
          </cell>
          <cell r="AX127">
            <v>79900</v>
          </cell>
          <cell r="AY127">
            <v>0.18020679363644887</v>
          </cell>
          <cell r="AZ127">
            <v>0.15269086282853558</v>
          </cell>
          <cell r="BA127">
            <v>75900</v>
          </cell>
          <cell r="BB127">
            <v>3</v>
          </cell>
          <cell r="BC127">
            <v>0.12112259871096964</v>
          </cell>
          <cell r="BD127">
            <v>0.10803688985507238</v>
          </cell>
          <cell r="BE127">
            <v>72900</v>
          </cell>
          <cell r="BF127">
            <v>6</v>
          </cell>
          <cell r="BG127">
            <v>7.6809452516860111E-2</v>
          </cell>
          <cell r="BH127">
            <v>7.1330589026063027E-2</v>
          </cell>
        </row>
        <row r="128">
          <cell r="B128" t="str">
            <v>12531</v>
          </cell>
          <cell r="C128" t="str">
            <v>8594005020139</v>
          </cell>
          <cell r="D128" t="str">
            <v>FERNET CLASSIC 1Lt STOCK</v>
          </cell>
          <cell r="E128">
            <v>9</v>
          </cell>
          <cell r="F128" t="str">
            <v>BEBIDAS</v>
          </cell>
          <cell r="G128" t="str">
            <v>BEBIDAS</v>
          </cell>
          <cell r="H128" t="str">
            <v>APERITIVOS</v>
          </cell>
          <cell r="I128" t="str">
            <v>APERITIVOS C/ALCOHOL</v>
          </cell>
          <cell r="J128" t="str">
            <v>FERNET</v>
          </cell>
          <cell r="K128" t="str">
            <v>STOCK</v>
          </cell>
          <cell r="L128">
            <v>114</v>
          </cell>
          <cell r="M128" t="str">
            <v>APOLO IMPORT S.A. 2 - TRENTINO (114)</v>
          </cell>
          <cell r="N128">
            <v>1</v>
          </cell>
          <cell r="O128">
            <v>0</v>
          </cell>
          <cell r="P128">
            <v>1</v>
          </cell>
          <cell r="Q128">
            <v>3</v>
          </cell>
          <cell r="R128">
            <v>0</v>
          </cell>
          <cell r="S128">
            <v>2</v>
          </cell>
          <cell r="T128">
            <v>0</v>
          </cell>
          <cell r="U128">
            <v>0</v>
          </cell>
          <cell r="V128">
            <v>0</v>
          </cell>
          <cell r="W128">
            <v>1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1</v>
          </cell>
          <cell r="AC128">
            <v>1</v>
          </cell>
          <cell r="AD128">
            <v>0</v>
          </cell>
          <cell r="AE128">
            <v>0</v>
          </cell>
          <cell r="AF128">
            <v>1</v>
          </cell>
          <cell r="AG128">
            <v>2</v>
          </cell>
          <cell r="AH128">
            <v>0</v>
          </cell>
          <cell r="AI128">
            <v>0</v>
          </cell>
          <cell r="AJ128">
            <v>15</v>
          </cell>
          <cell r="AK128">
            <v>14</v>
          </cell>
          <cell r="AL128">
            <v>10</v>
          </cell>
          <cell r="AM128">
            <v>11</v>
          </cell>
          <cell r="AN128">
            <v>7</v>
          </cell>
          <cell r="AO128">
            <v>12</v>
          </cell>
          <cell r="AP128">
            <v>150</v>
          </cell>
          <cell r="AQ128" t="str">
            <v>SV</v>
          </cell>
          <cell r="AR128" t="str">
            <v>SV</v>
          </cell>
          <cell r="AS128">
            <v>330</v>
          </cell>
          <cell r="AT128">
            <v>105</v>
          </cell>
          <cell r="AU128" t="str">
            <v>SV</v>
          </cell>
          <cell r="AV128">
            <v>67700.000060000006</v>
          </cell>
          <cell r="AW128">
            <v>64245.196620000002</v>
          </cell>
          <cell r="AX128">
            <v>79900</v>
          </cell>
          <cell r="AY128">
            <v>0.18020679363644887</v>
          </cell>
          <cell r="AZ128">
            <v>0.15269086282853558</v>
          </cell>
          <cell r="BA128">
            <v>75900</v>
          </cell>
          <cell r="BB128">
            <v>3</v>
          </cell>
          <cell r="BC128">
            <v>0.12112259871096964</v>
          </cell>
          <cell r="BD128">
            <v>0.10803688985507238</v>
          </cell>
          <cell r="BE128">
            <v>72900</v>
          </cell>
          <cell r="BF128">
            <v>6</v>
          </cell>
          <cell r="BG128">
            <v>7.6809452516860111E-2</v>
          </cell>
          <cell r="BH128">
            <v>7.1330589026063027E-2</v>
          </cell>
        </row>
        <row r="129">
          <cell r="B129" t="str">
            <v>38834</v>
          </cell>
          <cell r="C129" t="str">
            <v>7896022630003</v>
          </cell>
          <cell r="D129" t="str">
            <v>FERNET 900ml THOQUINO</v>
          </cell>
          <cell r="E129">
            <v>6</v>
          </cell>
          <cell r="F129" t="str">
            <v>BEBIDAS</v>
          </cell>
          <cell r="G129" t="str">
            <v>BEBIDAS</v>
          </cell>
          <cell r="H129" t="str">
            <v>APERITIVOS</v>
          </cell>
          <cell r="I129" t="str">
            <v>APERITIVOS C/ALCOHOL</v>
          </cell>
          <cell r="J129" t="str">
            <v>FERNET</v>
          </cell>
          <cell r="K129" t="str">
            <v>THOQUINO</v>
          </cell>
          <cell r="L129">
            <v>114</v>
          </cell>
          <cell r="M129" t="str">
            <v>APOLO IMPORT S.A. 2 - TRENTINO (114)</v>
          </cell>
          <cell r="N129">
            <v>4</v>
          </cell>
          <cell r="O129">
            <v>2</v>
          </cell>
          <cell r="P129">
            <v>1</v>
          </cell>
          <cell r="Q129">
            <v>3</v>
          </cell>
          <cell r="R129">
            <v>3</v>
          </cell>
          <cell r="S129">
            <v>9</v>
          </cell>
          <cell r="T129">
            <v>4</v>
          </cell>
          <cell r="U129">
            <v>12</v>
          </cell>
          <cell r="V129">
            <v>0</v>
          </cell>
          <cell r="W129">
            <v>2</v>
          </cell>
          <cell r="X129">
            <v>3</v>
          </cell>
          <cell r="Y129">
            <v>6</v>
          </cell>
          <cell r="Z129">
            <v>2</v>
          </cell>
          <cell r="AA129">
            <v>6</v>
          </cell>
          <cell r="AB129">
            <v>1</v>
          </cell>
          <cell r="AC129">
            <v>1</v>
          </cell>
          <cell r="AD129">
            <v>4</v>
          </cell>
          <cell r="AE129">
            <v>1</v>
          </cell>
          <cell r="AF129">
            <v>5</v>
          </cell>
          <cell r="AG129">
            <v>7</v>
          </cell>
          <cell r="AH129">
            <v>0</v>
          </cell>
          <cell r="AI129">
            <v>2</v>
          </cell>
          <cell r="AJ129">
            <v>14</v>
          </cell>
          <cell r="AK129">
            <v>5</v>
          </cell>
          <cell r="AL129">
            <v>5</v>
          </cell>
          <cell r="AM129">
            <v>10</v>
          </cell>
          <cell r="AN129">
            <v>4</v>
          </cell>
          <cell r="AO129">
            <v>9</v>
          </cell>
          <cell r="AP129">
            <v>140</v>
          </cell>
          <cell r="AQ129">
            <v>12.5</v>
          </cell>
          <cell r="AR129">
            <v>25</v>
          </cell>
          <cell r="AS129">
            <v>300</v>
          </cell>
          <cell r="AT129">
            <v>17.142857142857142</v>
          </cell>
          <cell r="AU129">
            <v>135</v>
          </cell>
          <cell r="AV129">
            <v>31220.000019999999</v>
          </cell>
          <cell r="AW129">
            <v>31219.999800000001</v>
          </cell>
          <cell r="AX129">
            <v>35900</v>
          </cell>
          <cell r="AY129">
            <v>0.14990390701479561</v>
          </cell>
          <cell r="AZ129">
            <v>0.1303621164345404</v>
          </cell>
          <cell r="BA129">
            <v>34900</v>
          </cell>
          <cell r="BB129">
            <v>3</v>
          </cell>
          <cell r="BC129">
            <v>0.11787315751577632</v>
          </cell>
          <cell r="BD129">
            <v>0.10544412550143267</v>
          </cell>
          <cell r="BE129">
            <v>0</v>
          </cell>
          <cell r="BF129">
            <v>0</v>
          </cell>
          <cell r="BG129">
            <v>-1</v>
          </cell>
          <cell r="BH129">
            <v>0</v>
          </cell>
        </row>
        <row r="130">
          <cell r="B130" t="str">
            <v>5229</v>
          </cell>
          <cell r="C130" t="str">
            <v>7840192000845</v>
          </cell>
          <cell r="D130" t="str">
            <v>SANGRIA 4.07Lts LA COPA</v>
          </cell>
          <cell r="E130">
            <v>1</v>
          </cell>
          <cell r="F130" t="str">
            <v>BEBIDAS</v>
          </cell>
          <cell r="G130" t="str">
            <v>BEBIDAS</v>
          </cell>
          <cell r="H130" t="str">
            <v>APERITIVOS</v>
          </cell>
          <cell r="I130" t="str">
            <v>APERITIVOS C/ALCOHOL</v>
          </cell>
          <cell r="J130" t="str">
            <v>SANGRIA</v>
          </cell>
          <cell r="K130" t="str">
            <v>LA COPA</v>
          </cell>
          <cell r="L130">
            <v>478</v>
          </cell>
          <cell r="M130" t="str">
            <v>INEXSUR S.A. (478)</v>
          </cell>
          <cell r="N130">
            <v>0</v>
          </cell>
          <cell r="O130">
            <v>1</v>
          </cell>
          <cell r="P130">
            <v>1</v>
          </cell>
          <cell r="Q130">
            <v>2</v>
          </cell>
          <cell r="R130">
            <v>4</v>
          </cell>
          <cell r="S130">
            <v>3</v>
          </cell>
          <cell r="T130">
            <v>4</v>
          </cell>
          <cell r="U130">
            <v>2</v>
          </cell>
          <cell r="V130">
            <v>1</v>
          </cell>
          <cell r="W130">
            <v>1</v>
          </cell>
          <cell r="X130">
            <v>0</v>
          </cell>
          <cell r="Y130">
            <v>0</v>
          </cell>
          <cell r="Z130">
            <v>1</v>
          </cell>
          <cell r="AA130">
            <v>1</v>
          </cell>
          <cell r="AB130">
            <v>2</v>
          </cell>
          <cell r="AC130">
            <v>1</v>
          </cell>
          <cell r="AD130">
            <v>4</v>
          </cell>
          <cell r="AE130">
            <v>1</v>
          </cell>
          <cell r="AF130">
            <v>4</v>
          </cell>
          <cell r="AG130">
            <v>4</v>
          </cell>
          <cell r="AH130">
            <v>0</v>
          </cell>
          <cell r="AI130">
            <v>2</v>
          </cell>
          <cell r="AJ130">
            <v>112</v>
          </cell>
          <cell r="AK130">
            <v>153</v>
          </cell>
          <cell r="AL130">
            <v>82</v>
          </cell>
          <cell r="AM130">
            <v>89</v>
          </cell>
          <cell r="AN130">
            <v>79</v>
          </cell>
          <cell r="AO130">
            <v>96</v>
          </cell>
          <cell r="AP130">
            <v>1680</v>
          </cell>
          <cell r="AQ130">
            <v>2295</v>
          </cell>
          <cell r="AR130" t="str">
            <v>SV</v>
          </cell>
          <cell r="AS130">
            <v>2670</v>
          </cell>
          <cell r="AT130">
            <v>592.5</v>
          </cell>
          <cell r="AU130">
            <v>1440</v>
          </cell>
          <cell r="AV130">
            <v>17028.75</v>
          </cell>
          <cell r="AW130">
            <v>16356.679899999999</v>
          </cell>
          <cell r="AX130">
            <v>18900</v>
          </cell>
          <cell r="AY130">
            <v>0.1098876899361374</v>
          </cell>
          <cell r="AZ130">
            <v>9.9007936507936503E-2</v>
          </cell>
          <cell r="BA130">
            <v>18500</v>
          </cell>
          <cell r="BB130">
            <v>3</v>
          </cell>
          <cell r="BC130">
            <v>8.6398003376642496E-2</v>
          </cell>
          <cell r="BD130">
            <v>7.9527027027027034E-2</v>
          </cell>
          <cell r="BE130">
            <v>17950</v>
          </cell>
          <cell r="BF130">
            <v>6</v>
          </cell>
          <cell r="BG130">
            <v>5.4099684357336919E-2</v>
          </cell>
          <cell r="BH130">
            <v>5.1323119777158775E-2</v>
          </cell>
        </row>
        <row r="131">
          <cell r="B131" t="str">
            <v>4529</v>
          </cell>
          <cell r="C131" t="str">
            <v>7791200200545</v>
          </cell>
          <cell r="D131" t="str">
            <v>APERITIVO BLANCO 950ml CINZANO</v>
          </cell>
          <cell r="E131">
            <v>12</v>
          </cell>
          <cell r="F131" t="str">
            <v>BEBIDAS</v>
          </cell>
          <cell r="G131" t="str">
            <v>BEBIDAS</v>
          </cell>
          <cell r="H131" t="str">
            <v>APERITIVOS</v>
          </cell>
          <cell r="I131" t="str">
            <v>APERITIVOS C/ALCOHOL</v>
          </cell>
          <cell r="J131" t="str">
            <v>VERMOUHT</v>
          </cell>
          <cell r="K131" t="str">
            <v>CINZANO</v>
          </cell>
          <cell r="L131">
            <v>66</v>
          </cell>
          <cell r="M131" t="str">
            <v>CODISA SA (66)</v>
          </cell>
          <cell r="N131">
            <v>0</v>
          </cell>
          <cell r="O131">
            <v>14</v>
          </cell>
          <cell r="P131">
            <v>10</v>
          </cell>
          <cell r="Q131">
            <v>17</v>
          </cell>
          <cell r="R131">
            <v>2</v>
          </cell>
          <cell r="S131">
            <v>5</v>
          </cell>
          <cell r="T131">
            <v>7</v>
          </cell>
          <cell r="U131">
            <v>6</v>
          </cell>
          <cell r="V131">
            <v>1</v>
          </cell>
          <cell r="W131">
            <v>2</v>
          </cell>
          <cell r="X131">
            <v>2</v>
          </cell>
          <cell r="Y131">
            <v>3</v>
          </cell>
          <cell r="Z131">
            <v>2</v>
          </cell>
          <cell r="AA131">
            <v>3</v>
          </cell>
          <cell r="AB131">
            <v>0</v>
          </cell>
          <cell r="AC131">
            <v>0</v>
          </cell>
          <cell r="AD131">
            <v>1</v>
          </cell>
          <cell r="AE131">
            <v>3</v>
          </cell>
          <cell r="AF131">
            <v>2</v>
          </cell>
          <cell r="AG131">
            <v>4</v>
          </cell>
          <cell r="AH131">
            <v>0</v>
          </cell>
          <cell r="AI131">
            <v>1</v>
          </cell>
          <cell r="AJ131">
            <v>5</v>
          </cell>
          <cell r="AK131">
            <v>10</v>
          </cell>
          <cell r="AL131">
            <v>6</v>
          </cell>
          <cell r="AM131">
            <v>9</v>
          </cell>
          <cell r="AN131">
            <v>6</v>
          </cell>
          <cell r="AO131">
            <v>6</v>
          </cell>
          <cell r="AP131">
            <v>8.8235294117647065</v>
          </cell>
          <cell r="AQ131">
            <v>50</v>
          </cell>
          <cell r="AR131">
            <v>60</v>
          </cell>
          <cell r="AS131" t="str">
            <v>SV</v>
          </cell>
          <cell r="AT131">
            <v>45</v>
          </cell>
          <cell r="AU131">
            <v>180</v>
          </cell>
          <cell r="AV131">
            <v>31818.000059999998</v>
          </cell>
          <cell r="AW131">
            <v>31639.413079999998</v>
          </cell>
          <cell r="AX131">
            <v>36500</v>
          </cell>
          <cell r="AY131">
            <v>0.14714941011914751</v>
          </cell>
          <cell r="AZ131">
            <v>0.12827397095890414</v>
          </cell>
          <cell r="BA131">
            <v>35900</v>
          </cell>
          <cell r="BB131">
            <v>3</v>
          </cell>
          <cell r="BC131">
            <v>0.12829215954184647</v>
          </cell>
          <cell r="BD131">
            <v>0.11370473370473543</v>
          </cell>
          <cell r="BE131">
            <v>34900</v>
          </cell>
          <cell r="BF131">
            <v>6</v>
          </cell>
          <cell r="BG131">
            <v>9.6863408579678012E-2</v>
          </cell>
          <cell r="BH131">
            <v>8.8309453868194887E-2</v>
          </cell>
        </row>
        <row r="132">
          <cell r="B132" t="str">
            <v>4528</v>
          </cell>
          <cell r="C132" t="str">
            <v>7791200200552</v>
          </cell>
          <cell r="D132" t="str">
            <v>APERITIVO ROJO 950ml CINZANO</v>
          </cell>
          <cell r="E132">
            <v>12</v>
          </cell>
          <cell r="F132" t="str">
            <v>BEBIDAS</v>
          </cell>
          <cell r="G132" t="str">
            <v>BEBIDAS</v>
          </cell>
          <cell r="H132" t="str">
            <v>APERITIVOS</v>
          </cell>
          <cell r="I132" t="str">
            <v>APERITIVOS C/ALCOHOL</v>
          </cell>
          <cell r="J132" t="str">
            <v>VERMOUHT</v>
          </cell>
          <cell r="K132" t="str">
            <v>CINZANO</v>
          </cell>
          <cell r="L132">
            <v>66</v>
          </cell>
          <cell r="M132" t="str">
            <v>CODISA SA (66)</v>
          </cell>
          <cell r="N132">
            <v>14</v>
          </cell>
          <cell r="O132">
            <v>27</v>
          </cell>
          <cell r="P132">
            <v>14</v>
          </cell>
          <cell r="Q132">
            <v>15</v>
          </cell>
          <cell r="R132">
            <v>12</v>
          </cell>
          <cell r="S132">
            <v>24</v>
          </cell>
          <cell r="T132">
            <v>22</v>
          </cell>
          <cell r="U132">
            <v>34</v>
          </cell>
          <cell r="V132">
            <v>2</v>
          </cell>
          <cell r="W132">
            <v>0</v>
          </cell>
          <cell r="X132">
            <v>0</v>
          </cell>
          <cell r="Y132">
            <v>4</v>
          </cell>
          <cell r="Z132">
            <v>4</v>
          </cell>
          <cell r="AA132">
            <v>1</v>
          </cell>
          <cell r="AB132">
            <v>4</v>
          </cell>
          <cell r="AC132">
            <v>4</v>
          </cell>
          <cell r="AD132">
            <v>10</v>
          </cell>
          <cell r="AE132">
            <v>7</v>
          </cell>
          <cell r="AF132">
            <v>4</v>
          </cell>
          <cell r="AG132">
            <v>10</v>
          </cell>
          <cell r="AH132">
            <v>2</v>
          </cell>
          <cell r="AI132">
            <v>9</v>
          </cell>
          <cell r="AJ132">
            <v>21</v>
          </cell>
          <cell r="AK132">
            <v>16</v>
          </cell>
          <cell r="AL132">
            <v>4</v>
          </cell>
          <cell r="AM132">
            <v>20</v>
          </cell>
          <cell r="AN132">
            <v>1</v>
          </cell>
          <cell r="AO132">
            <v>4</v>
          </cell>
          <cell r="AP132">
            <v>42</v>
          </cell>
          <cell r="AQ132">
            <v>14.117647058823529</v>
          </cell>
          <cell r="AR132">
            <v>30</v>
          </cell>
          <cell r="AS132">
            <v>150</v>
          </cell>
          <cell r="AT132">
            <v>3</v>
          </cell>
          <cell r="AU132">
            <v>13.333333333333332</v>
          </cell>
          <cell r="AV132">
            <v>31818.000059999998</v>
          </cell>
          <cell r="AW132">
            <v>31817.903920000001</v>
          </cell>
          <cell r="AX132">
            <v>36500</v>
          </cell>
          <cell r="AY132">
            <v>0.14714941011914751</v>
          </cell>
          <cell r="AZ132">
            <v>0.12827397095890414</v>
          </cell>
          <cell r="BA132">
            <v>35900</v>
          </cell>
          <cell r="BB132">
            <v>3</v>
          </cell>
          <cell r="BC132">
            <v>0.12829215954184647</v>
          </cell>
          <cell r="BD132">
            <v>0.11370473370473543</v>
          </cell>
          <cell r="BE132">
            <v>34900</v>
          </cell>
          <cell r="BF132">
            <v>6</v>
          </cell>
          <cell r="BG132">
            <v>9.6863408579678012E-2</v>
          </cell>
          <cell r="BH132">
            <v>8.8309453868194887E-2</v>
          </cell>
        </row>
        <row r="133">
          <cell r="B133" t="str">
            <v>11591</v>
          </cell>
          <cell r="C133" t="str">
            <v>7891125000104</v>
          </cell>
          <cell r="D133" t="str">
            <v>VERMOUHT ROSSO 750ml MARTINI</v>
          </cell>
          <cell r="E133">
            <v>1</v>
          </cell>
          <cell r="F133" t="str">
            <v>BEBIDAS</v>
          </cell>
          <cell r="G133" t="str">
            <v>BEBIDAS</v>
          </cell>
          <cell r="H133" t="str">
            <v>APERITIVOS</v>
          </cell>
          <cell r="I133" t="str">
            <v>APERITIVOS C/ALCOHOL</v>
          </cell>
          <cell r="J133" t="str">
            <v>VERMOUHT</v>
          </cell>
          <cell r="K133" t="str">
            <v>MARTINI</v>
          </cell>
          <cell r="L133">
            <v>27</v>
          </cell>
          <cell r="M133" t="str">
            <v>A.J. S.A. CALIDAD ANTE TODO (27)</v>
          </cell>
          <cell r="N133">
            <v>3</v>
          </cell>
          <cell r="O133">
            <v>4</v>
          </cell>
          <cell r="P133">
            <v>2</v>
          </cell>
          <cell r="Q133">
            <v>1</v>
          </cell>
          <cell r="R133">
            <v>1</v>
          </cell>
          <cell r="S133">
            <v>3</v>
          </cell>
          <cell r="T133">
            <v>5</v>
          </cell>
          <cell r="U133">
            <v>5</v>
          </cell>
          <cell r="V133">
            <v>0</v>
          </cell>
          <cell r="W133">
            <v>1</v>
          </cell>
          <cell r="X133">
            <v>2</v>
          </cell>
          <cell r="Y133">
            <v>3</v>
          </cell>
          <cell r="Z133">
            <v>1</v>
          </cell>
          <cell r="AA133">
            <v>2</v>
          </cell>
          <cell r="AB133">
            <v>0</v>
          </cell>
          <cell r="AC133">
            <v>1</v>
          </cell>
          <cell r="AD133">
            <v>1</v>
          </cell>
          <cell r="AE133">
            <v>0</v>
          </cell>
          <cell r="AF133">
            <v>5</v>
          </cell>
          <cell r="AG133">
            <v>4</v>
          </cell>
          <cell r="AH133">
            <v>0</v>
          </cell>
          <cell r="AI133">
            <v>0</v>
          </cell>
          <cell r="AJ133">
            <v>6</v>
          </cell>
          <cell r="AK133">
            <v>3</v>
          </cell>
          <cell r="AL133">
            <v>4</v>
          </cell>
          <cell r="AM133">
            <v>5</v>
          </cell>
          <cell r="AN133">
            <v>2</v>
          </cell>
          <cell r="AO133">
            <v>3</v>
          </cell>
          <cell r="AP133">
            <v>180</v>
          </cell>
          <cell r="AQ133">
            <v>18</v>
          </cell>
          <cell r="AR133">
            <v>40</v>
          </cell>
          <cell r="AS133">
            <v>150</v>
          </cell>
          <cell r="AT133">
            <v>15</v>
          </cell>
          <cell r="AU133" t="str">
            <v>SV</v>
          </cell>
          <cell r="AV133">
            <v>39425</v>
          </cell>
          <cell r="AW133">
            <v>38974.30889</v>
          </cell>
          <cell r="AX133">
            <v>44900</v>
          </cell>
          <cell r="AY133">
            <v>0.13887127457197201</v>
          </cell>
          <cell r="AZ133">
            <v>0.12193763919821826</v>
          </cell>
          <cell r="BA133">
            <v>43900</v>
          </cell>
          <cell r="BB133">
            <v>3</v>
          </cell>
          <cell r="BC133">
            <v>0.11350665821179451</v>
          </cell>
          <cell r="BD133">
            <v>0.10193621867881549</v>
          </cell>
          <cell r="BE133">
            <v>42900</v>
          </cell>
          <cell r="BF133">
            <v>6</v>
          </cell>
          <cell r="BG133">
            <v>8.8142041851617003E-2</v>
          </cell>
          <cell r="BH133">
            <v>8.1002331002331007E-2</v>
          </cell>
        </row>
        <row r="134">
          <cell r="B134" t="str">
            <v>33442</v>
          </cell>
          <cell r="C134" t="str">
            <v>7891125000074</v>
          </cell>
          <cell r="D134" t="str">
            <v>VERMOUTH BLANCO 750ml MARTINI</v>
          </cell>
          <cell r="E134">
            <v>12</v>
          </cell>
          <cell r="F134" t="str">
            <v>BEBIDAS</v>
          </cell>
          <cell r="G134" t="str">
            <v>BEBIDAS</v>
          </cell>
          <cell r="H134" t="str">
            <v>APERITIVOS</v>
          </cell>
          <cell r="I134" t="str">
            <v>APERITIVOS C/ALCOHOL</v>
          </cell>
          <cell r="J134" t="str">
            <v>VERMOUHT</v>
          </cell>
          <cell r="K134" t="str">
            <v>MARTINI</v>
          </cell>
          <cell r="L134">
            <v>27</v>
          </cell>
          <cell r="M134" t="str">
            <v>A.J. S.A. CALIDAD ANTE TODO (27)</v>
          </cell>
          <cell r="N134">
            <v>0</v>
          </cell>
          <cell r="O134">
            <v>2</v>
          </cell>
          <cell r="P134">
            <v>1</v>
          </cell>
          <cell r="Q134">
            <v>0</v>
          </cell>
          <cell r="R134">
            <v>4</v>
          </cell>
          <cell r="S134">
            <v>2</v>
          </cell>
          <cell r="T134">
            <v>0</v>
          </cell>
          <cell r="U134">
            <v>0</v>
          </cell>
          <cell r="V134">
            <v>0</v>
          </cell>
          <cell r="W134">
            <v>1</v>
          </cell>
          <cell r="X134">
            <v>0</v>
          </cell>
          <cell r="Y134">
            <v>0</v>
          </cell>
          <cell r="Z134">
            <v>0</v>
          </cell>
          <cell r="AA134">
            <v>0</v>
          </cell>
          <cell r="AB134">
            <v>2</v>
          </cell>
          <cell r="AC134">
            <v>4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9</v>
          </cell>
          <cell r="AK134">
            <v>6</v>
          </cell>
          <cell r="AL134">
            <v>5</v>
          </cell>
          <cell r="AM134">
            <v>5</v>
          </cell>
          <cell r="AN134">
            <v>7</v>
          </cell>
          <cell r="AO134">
            <v>6</v>
          </cell>
          <cell r="AP134" t="str">
            <v>SV</v>
          </cell>
          <cell r="AQ134" t="str">
            <v>SV</v>
          </cell>
          <cell r="AR134" t="str">
            <v>SV</v>
          </cell>
          <cell r="AS134">
            <v>37.5</v>
          </cell>
          <cell r="AT134" t="str">
            <v>SV</v>
          </cell>
          <cell r="AU134" t="str">
            <v>SV</v>
          </cell>
          <cell r="AV134">
            <v>39425</v>
          </cell>
          <cell r="AW134">
            <v>38817.391250000001</v>
          </cell>
          <cell r="AX134">
            <v>44900</v>
          </cell>
          <cell r="AY134">
            <v>0.13887127457197201</v>
          </cell>
          <cell r="AZ134">
            <v>0.12193763919821826</v>
          </cell>
          <cell r="BA134">
            <v>43900</v>
          </cell>
          <cell r="BB134">
            <v>3</v>
          </cell>
          <cell r="BC134">
            <v>0.11350665821179451</v>
          </cell>
          <cell r="BD134">
            <v>0.10193621867881549</v>
          </cell>
          <cell r="BE134">
            <v>42900</v>
          </cell>
          <cell r="BF134">
            <v>6</v>
          </cell>
          <cell r="BG134">
            <v>8.8142041851617003E-2</v>
          </cell>
          <cell r="BH134">
            <v>8.1002331002331007E-2</v>
          </cell>
        </row>
        <row r="135">
          <cell r="B135" t="str">
            <v>33441</v>
          </cell>
          <cell r="C135" t="str">
            <v>7891125000098</v>
          </cell>
          <cell r="D135" t="str">
            <v>VERMOUTH EXTRA DRY 750ml MARTINI</v>
          </cell>
          <cell r="E135">
            <v>12</v>
          </cell>
          <cell r="F135" t="str">
            <v>BEBIDAS</v>
          </cell>
          <cell r="G135" t="str">
            <v>BEBIDAS</v>
          </cell>
          <cell r="H135" t="str">
            <v>APERITIVOS</v>
          </cell>
          <cell r="I135" t="str">
            <v>APERITIVOS C/ALCOHOL</v>
          </cell>
          <cell r="J135" t="str">
            <v>VERMOUHT</v>
          </cell>
          <cell r="K135" t="str">
            <v>MARTINI</v>
          </cell>
          <cell r="L135">
            <v>27</v>
          </cell>
          <cell r="M135" t="str">
            <v>A.J. S.A. CALIDAD ANTE TODO (27)</v>
          </cell>
          <cell r="N135">
            <v>1</v>
          </cell>
          <cell r="O135">
            <v>1</v>
          </cell>
          <cell r="P135">
            <v>1</v>
          </cell>
          <cell r="Q135">
            <v>0</v>
          </cell>
          <cell r="R135">
            <v>1</v>
          </cell>
          <cell r="S135">
            <v>2</v>
          </cell>
          <cell r="T135">
            <v>1</v>
          </cell>
          <cell r="U135">
            <v>0</v>
          </cell>
          <cell r="V135">
            <v>1</v>
          </cell>
          <cell r="W135">
            <v>1</v>
          </cell>
          <cell r="X135">
            <v>2</v>
          </cell>
          <cell r="Y135">
            <v>1</v>
          </cell>
          <cell r="Z135">
            <v>2</v>
          </cell>
          <cell r="AA135">
            <v>1</v>
          </cell>
          <cell r="AB135">
            <v>0</v>
          </cell>
          <cell r="AC135">
            <v>1</v>
          </cell>
          <cell r="AD135">
            <v>1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6</v>
          </cell>
          <cell r="AK135">
            <v>5</v>
          </cell>
          <cell r="AL135">
            <v>3</v>
          </cell>
          <cell r="AM135">
            <v>6</v>
          </cell>
          <cell r="AN135">
            <v>7</v>
          </cell>
          <cell r="AO135">
            <v>0</v>
          </cell>
          <cell r="AP135" t="str">
            <v>SV</v>
          </cell>
          <cell r="AQ135" t="str">
            <v>SV</v>
          </cell>
          <cell r="AR135">
            <v>90</v>
          </cell>
          <cell r="AS135">
            <v>180</v>
          </cell>
          <cell r="AT135" t="str">
            <v>SV</v>
          </cell>
          <cell r="AU135" t="str">
            <v>Q</v>
          </cell>
          <cell r="AV135">
            <v>39425.000010000003</v>
          </cell>
          <cell r="AW135">
            <v>39297.327740000001</v>
          </cell>
          <cell r="AX135">
            <v>44900</v>
          </cell>
          <cell r="AY135">
            <v>0.13887127428310175</v>
          </cell>
          <cell r="AZ135">
            <v>0.12193763897550104</v>
          </cell>
          <cell r="BA135">
            <v>43900</v>
          </cell>
          <cell r="BB135">
            <v>3</v>
          </cell>
          <cell r="BC135">
            <v>0.11350665792935777</v>
          </cell>
          <cell r="BD135">
            <v>0.10193621845102498</v>
          </cell>
          <cell r="BE135">
            <v>42900</v>
          </cell>
          <cell r="BF135">
            <v>6</v>
          </cell>
          <cell r="BG135">
            <v>8.8142041575613783E-2</v>
          </cell>
          <cell r="BH135">
            <v>8.100233076923069E-2</v>
          </cell>
        </row>
        <row r="136">
          <cell r="B136" t="str">
            <v>33440</v>
          </cell>
          <cell r="C136" t="str">
            <v>7891125000081</v>
          </cell>
          <cell r="D136" t="str">
            <v>VERMOUTH ROSATO 750ml MARTINI</v>
          </cell>
          <cell r="E136">
            <v>12</v>
          </cell>
          <cell r="F136" t="str">
            <v>BEBIDAS</v>
          </cell>
          <cell r="G136" t="str">
            <v>BEBIDAS</v>
          </cell>
          <cell r="H136" t="str">
            <v>APERITIVOS</v>
          </cell>
          <cell r="I136" t="str">
            <v>APERITIVOS C/ALCOHOL</v>
          </cell>
          <cell r="J136" t="str">
            <v>VERMOUHT</v>
          </cell>
          <cell r="K136" t="str">
            <v>MARTINI</v>
          </cell>
          <cell r="L136">
            <v>27</v>
          </cell>
          <cell r="M136" t="str">
            <v>A.J. S.A. CALIDAD ANTE TODO (27)</v>
          </cell>
          <cell r="N136">
            <v>0</v>
          </cell>
          <cell r="O136">
            <v>1</v>
          </cell>
          <cell r="P136">
            <v>0</v>
          </cell>
          <cell r="Q136">
            <v>0</v>
          </cell>
          <cell r="R136">
            <v>3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1</v>
          </cell>
          <cell r="X136">
            <v>0</v>
          </cell>
          <cell r="Y136">
            <v>0</v>
          </cell>
          <cell r="Z136">
            <v>0</v>
          </cell>
          <cell r="AA136">
            <v>4</v>
          </cell>
          <cell r="AB136">
            <v>0</v>
          </cell>
          <cell r="AC136">
            <v>1</v>
          </cell>
          <cell r="AD136">
            <v>0</v>
          </cell>
          <cell r="AE136">
            <v>1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6</v>
          </cell>
          <cell r="AK136">
            <v>9</v>
          </cell>
          <cell r="AL136">
            <v>5</v>
          </cell>
          <cell r="AM136">
            <v>10</v>
          </cell>
          <cell r="AN136">
            <v>6</v>
          </cell>
          <cell r="AO136">
            <v>6</v>
          </cell>
          <cell r="AP136" t="str">
            <v>SV</v>
          </cell>
          <cell r="AQ136" t="str">
            <v>SV</v>
          </cell>
          <cell r="AR136" t="str">
            <v>SV</v>
          </cell>
          <cell r="AS136">
            <v>300</v>
          </cell>
          <cell r="AT136" t="str">
            <v>SV</v>
          </cell>
          <cell r="AU136" t="str">
            <v>SV</v>
          </cell>
          <cell r="AV136">
            <v>39425</v>
          </cell>
          <cell r="AW136">
            <v>38874.883410000002</v>
          </cell>
          <cell r="AX136">
            <v>44900</v>
          </cell>
          <cell r="AY136">
            <v>0.13887127457197201</v>
          </cell>
          <cell r="AZ136">
            <v>0.12193763919821826</v>
          </cell>
          <cell r="BA136">
            <v>43900</v>
          </cell>
          <cell r="BB136">
            <v>3</v>
          </cell>
          <cell r="BC136">
            <v>0.11350665821179451</v>
          </cell>
          <cell r="BD136">
            <v>0.10193621867881549</v>
          </cell>
          <cell r="BE136">
            <v>42900</v>
          </cell>
          <cell r="BF136">
            <v>6</v>
          </cell>
          <cell r="BG136">
            <v>8.8142041851617003E-2</v>
          </cell>
          <cell r="BH136">
            <v>8.1002331002331007E-2</v>
          </cell>
        </row>
        <row r="137">
          <cell r="B137" t="str">
            <v>4061</v>
          </cell>
          <cell r="C137" t="str">
            <v>7790950000160</v>
          </cell>
          <cell r="D137" t="str">
            <v>APERITIVO 950ml GANCIA</v>
          </cell>
          <cell r="E137">
            <v>12</v>
          </cell>
          <cell r="F137" t="str">
            <v>BEBIDAS</v>
          </cell>
          <cell r="G137" t="str">
            <v>BEBIDAS</v>
          </cell>
          <cell r="H137" t="str">
            <v>APERITIVOS</v>
          </cell>
          <cell r="I137" t="str">
            <v>APERITIVOS C/ALCOHOL</v>
          </cell>
          <cell r="J137" t="str">
            <v>APERITIVO</v>
          </cell>
          <cell r="K137" t="str">
            <v>GANCIA</v>
          </cell>
          <cell r="L137">
            <v>66</v>
          </cell>
          <cell r="M137" t="str">
            <v>CODISA SA (66)</v>
          </cell>
          <cell r="N137">
            <v>6</v>
          </cell>
          <cell r="O137">
            <v>7</v>
          </cell>
          <cell r="P137">
            <v>10</v>
          </cell>
          <cell r="Q137">
            <v>7</v>
          </cell>
          <cell r="R137">
            <v>0</v>
          </cell>
          <cell r="S137">
            <v>2</v>
          </cell>
          <cell r="T137">
            <v>6</v>
          </cell>
          <cell r="U137">
            <v>6</v>
          </cell>
          <cell r="V137">
            <v>3</v>
          </cell>
          <cell r="W137">
            <v>4</v>
          </cell>
          <cell r="X137">
            <v>6</v>
          </cell>
          <cell r="Y137">
            <v>7</v>
          </cell>
          <cell r="Z137">
            <v>0</v>
          </cell>
          <cell r="AA137">
            <v>2</v>
          </cell>
          <cell r="AB137">
            <v>4</v>
          </cell>
          <cell r="AC137">
            <v>5</v>
          </cell>
          <cell r="AD137">
            <v>0</v>
          </cell>
          <cell r="AE137">
            <v>2</v>
          </cell>
          <cell r="AF137">
            <v>5</v>
          </cell>
          <cell r="AG137">
            <v>8</v>
          </cell>
          <cell r="AH137">
            <v>1</v>
          </cell>
          <cell r="AI137">
            <v>4</v>
          </cell>
          <cell r="AJ137">
            <v>9</v>
          </cell>
          <cell r="AK137">
            <v>27</v>
          </cell>
          <cell r="AL137">
            <v>12</v>
          </cell>
          <cell r="AM137">
            <v>16</v>
          </cell>
          <cell r="AN137">
            <v>6</v>
          </cell>
          <cell r="AO137">
            <v>11</v>
          </cell>
          <cell r="AP137">
            <v>38.571428571428577</v>
          </cell>
          <cell r="AQ137">
            <v>135</v>
          </cell>
          <cell r="AR137">
            <v>51.428571428571423</v>
          </cell>
          <cell r="AS137">
            <v>96</v>
          </cell>
          <cell r="AT137">
            <v>22.5</v>
          </cell>
          <cell r="AU137">
            <v>82.5</v>
          </cell>
          <cell r="AV137">
            <v>25549.999970000001</v>
          </cell>
          <cell r="AW137">
            <v>25549.999640000002</v>
          </cell>
          <cell r="AX137">
            <v>29500</v>
          </cell>
          <cell r="AY137">
            <v>0.15459882718739593</v>
          </cell>
          <cell r="AZ137">
            <v>0.1338983061016949</v>
          </cell>
          <cell r="BA137">
            <v>28500</v>
          </cell>
          <cell r="BB137">
            <v>3</v>
          </cell>
          <cell r="BC137">
            <v>0.11545988389290796</v>
          </cell>
          <cell r="BD137">
            <v>0.10350877298245612</v>
          </cell>
          <cell r="BE137">
            <v>27500</v>
          </cell>
          <cell r="BF137">
            <v>6</v>
          </cell>
          <cell r="BG137">
            <v>7.6320940598419762E-2</v>
          </cell>
          <cell r="BH137">
            <v>7.0909091999999979E-2</v>
          </cell>
        </row>
        <row r="138">
          <cell r="B138" t="str">
            <v>4527</v>
          </cell>
          <cell r="C138" t="str">
            <v>7891136057029</v>
          </cell>
          <cell r="D138" t="str">
            <v>APERITIVO 750ml APEROL</v>
          </cell>
          <cell r="E138">
            <v>6</v>
          </cell>
          <cell r="F138" t="str">
            <v>BEBIDAS</v>
          </cell>
          <cell r="G138" t="str">
            <v>BEBIDAS</v>
          </cell>
          <cell r="H138" t="str">
            <v>APERITIVOS</v>
          </cell>
          <cell r="I138" t="str">
            <v>APERITIVOS C/ALCOHOL</v>
          </cell>
          <cell r="J138" t="str">
            <v>APERITIVO</v>
          </cell>
          <cell r="K138" t="str">
            <v>APEROL</v>
          </cell>
          <cell r="L138">
            <v>66</v>
          </cell>
          <cell r="M138" t="str">
            <v>CODISA SA (66)</v>
          </cell>
          <cell r="N138">
            <v>6</v>
          </cell>
          <cell r="O138">
            <v>19</v>
          </cell>
          <cell r="P138">
            <v>29</v>
          </cell>
          <cell r="Q138">
            <v>31</v>
          </cell>
          <cell r="R138">
            <v>6</v>
          </cell>
          <cell r="S138">
            <v>11</v>
          </cell>
          <cell r="T138">
            <v>13</v>
          </cell>
          <cell r="U138">
            <v>17</v>
          </cell>
          <cell r="V138">
            <v>5</v>
          </cell>
          <cell r="W138">
            <v>3</v>
          </cell>
          <cell r="X138">
            <v>12</v>
          </cell>
          <cell r="Y138">
            <v>13</v>
          </cell>
          <cell r="Z138">
            <v>14</v>
          </cell>
          <cell r="AA138">
            <v>7</v>
          </cell>
          <cell r="AB138">
            <v>12</v>
          </cell>
          <cell r="AC138">
            <v>14</v>
          </cell>
          <cell r="AD138">
            <v>5</v>
          </cell>
          <cell r="AE138">
            <v>13</v>
          </cell>
          <cell r="AF138">
            <v>12</v>
          </cell>
          <cell r="AG138">
            <v>8</v>
          </cell>
          <cell r="AH138">
            <v>1</v>
          </cell>
          <cell r="AI138">
            <v>2</v>
          </cell>
          <cell r="AJ138">
            <v>41</v>
          </cell>
          <cell r="AK138">
            <v>12</v>
          </cell>
          <cell r="AL138">
            <v>16</v>
          </cell>
          <cell r="AM138">
            <v>6</v>
          </cell>
          <cell r="AN138">
            <v>16</v>
          </cell>
          <cell r="AO138">
            <v>17</v>
          </cell>
          <cell r="AP138">
            <v>39.677419354838705</v>
          </cell>
          <cell r="AQ138">
            <v>21.176470588235297</v>
          </cell>
          <cell r="AR138">
            <v>36.923076923076927</v>
          </cell>
          <cell r="AS138">
            <v>12.857142857142856</v>
          </cell>
          <cell r="AT138">
            <v>60</v>
          </cell>
          <cell r="AU138">
            <v>255</v>
          </cell>
          <cell r="AV138">
            <v>65908.999970000004</v>
          </cell>
          <cell r="AW138">
            <v>65908.998210000005</v>
          </cell>
          <cell r="AX138">
            <v>74900</v>
          </cell>
          <cell r="AY138">
            <v>0.1364153610901766</v>
          </cell>
          <cell r="AZ138">
            <v>0.12004005380507338</v>
          </cell>
          <cell r="BA138">
            <v>72900</v>
          </cell>
          <cell r="BB138">
            <v>3</v>
          </cell>
          <cell r="BC138">
            <v>0.10607049163516535</v>
          </cell>
          <cell r="BD138">
            <v>9.5898491495198843E-2</v>
          </cell>
          <cell r="BE138">
            <v>69900</v>
          </cell>
          <cell r="BF138">
            <v>6</v>
          </cell>
          <cell r="BG138">
            <v>6.055318745264815E-2</v>
          </cell>
          <cell r="BH138">
            <v>5.7095851645207377E-2</v>
          </cell>
        </row>
        <row r="139">
          <cell r="B139" t="str">
            <v>16339</v>
          </cell>
          <cell r="C139" t="str">
            <v>8001134000524</v>
          </cell>
          <cell r="D139" t="str">
            <v>APERITIVO 1Lts APERBITTER</v>
          </cell>
          <cell r="E139">
            <v>6</v>
          </cell>
          <cell r="F139" t="str">
            <v>BEBIDAS</v>
          </cell>
          <cell r="G139" t="str">
            <v>BEBIDAS</v>
          </cell>
          <cell r="H139" t="str">
            <v>APERITIVOS</v>
          </cell>
          <cell r="I139" t="str">
            <v>APERITIVOS C/ALCOHOL</v>
          </cell>
          <cell r="J139" t="str">
            <v>APERITIVO</v>
          </cell>
          <cell r="K139" t="str">
            <v>APERBITTER</v>
          </cell>
          <cell r="L139">
            <v>114</v>
          </cell>
          <cell r="M139" t="str">
            <v>APOLO IMPORT S.A. 2 - TRENTINO (114)</v>
          </cell>
          <cell r="N139">
            <v>5</v>
          </cell>
          <cell r="O139">
            <v>8</v>
          </cell>
          <cell r="P139">
            <v>4</v>
          </cell>
          <cell r="Q139">
            <v>4</v>
          </cell>
          <cell r="R139">
            <v>4</v>
          </cell>
          <cell r="S139">
            <v>8</v>
          </cell>
          <cell r="T139">
            <v>5</v>
          </cell>
          <cell r="U139">
            <v>5</v>
          </cell>
          <cell r="V139">
            <v>0</v>
          </cell>
          <cell r="W139">
            <v>2</v>
          </cell>
          <cell r="X139">
            <v>2</v>
          </cell>
          <cell r="Y139">
            <v>1</v>
          </cell>
          <cell r="Z139">
            <v>1</v>
          </cell>
          <cell r="AA139">
            <v>6</v>
          </cell>
          <cell r="AB139">
            <v>0</v>
          </cell>
          <cell r="AC139">
            <v>2</v>
          </cell>
          <cell r="AD139">
            <v>6</v>
          </cell>
          <cell r="AE139">
            <v>6</v>
          </cell>
          <cell r="AF139">
            <v>3</v>
          </cell>
          <cell r="AG139">
            <v>1</v>
          </cell>
          <cell r="AH139">
            <v>0</v>
          </cell>
          <cell r="AI139">
            <v>0</v>
          </cell>
          <cell r="AJ139">
            <v>19</v>
          </cell>
          <cell r="AK139">
            <v>24</v>
          </cell>
          <cell r="AL139">
            <v>18</v>
          </cell>
          <cell r="AM139">
            <v>10</v>
          </cell>
          <cell r="AN139">
            <v>11</v>
          </cell>
          <cell r="AO139">
            <v>12</v>
          </cell>
          <cell r="AP139">
            <v>142.5</v>
          </cell>
          <cell r="AQ139">
            <v>144</v>
          </cell>
          <cell r="AR139">
            <v>540</v>
          </cell>
          <cell r="AS139">
            <v>150</v>
          </cell>
          <cell r="AT139">
            <v>330</v>
          </cell>
          <cell r="AU139" t="str">
            <v>SV</v>
          </cell>
          <cell r="AV139">
            <v>50749.999960000001</v>
          </cell>
          <cell r="AW139">
            <v>49075.255680000002</v>
          </cell>
          <cell r="AX139">
            <v>59900</v>
          </cell>
          <cell r="AY139">
            <v>0.18029556743274533</v>
          </cell>
          <cell r="AZ139">
            <v>0.15275459165275457</v>
          </cell>
          <cell r="BA139">
            <v>57900</v>
          </cell>
          <cell r="BB139">
            <v>3</v>
          </cell>
          <cell r="BC139">
            <v>0.14088670040661011</v>
          </cell>
          <cell r="BD139">
            <v>0.12348877443868737</v>
          </cell>
          <cell r="BE139">
            <v>55900</v>
          </cell>
          <cell r="BF139">
            <v>6</v>
          </cell>
          <cell r="BG139">
            <v>0.10147783338047511</v>
          </cell>
          <cell r="BH139">
            <v>9.2128802146690503E-2</v>
          </cell>
        </row>
        <row r="140">
          <cell r="B140" t="str">
            <v>38833</v>
          </cell>
          <cell r="C140" t="str">
            <v>7896022650506</v>
          </cell>
          <cell r="D140" t="str">
            <v>APERITIVO STEINHAEGER SCHUSS 980ml THOQUINO</v>
          </cell>
          <cell r="E140">
            <v>6</v>
          </cell>
          <cell r="F140" t="str">
            <v>BEBIDAS</v>
          </cell>
          <cell r="G140" t="str">
            <v>BEBIDAS</v>
          </cell>
          <cell r="H140" t="str">
            <v>APERITIVOS</v>
          </cell>
          <cell r="I140" t="str">
            <v>APERITIVOS C/ALCOHOL</v>
          </cell>
          <cell r="J140" t="str">
            <v>APERITIVO</v>
          </cell>
          <cell r="K140" t="str">
            <v>THOQUINO</v>
          </cell>
          <cell r="L140">
            <v>114</v>
          </cell>
          <cell r="M140" t="str">
            <v>APOLO IMPORT S.A. 2 - TRENTINO (114)</v>
          </cell>
          <cell r="N140">
            <v>0</v>
          </cell>
          <cell r="O140">
            <v>0</v>
          </cell>
          <cell r="P140">
            <v>0</v>
          </cell>
          <cell r="Q140">
            <v>1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1</v>
          </cell>
          <cell r="AH140">
            <v>0</v>
          </cell>
          <cell r="AI140">
            <v>0</v>
          </cell>
          <cell r="AJ140">
            <v>19</v>
          </cell>
          <cell r="AK140">
            <v>18</v>
          </cell>
          <cell r="AL140">
            <v>12</v>
          </cell>
          <cell r="AM140">
            <v>12</v>
          </cell>
          <cell r="AN140">
            <v>12</v>
          </cell>
          <cell r="AO140">
            <v>6</v>
          </cell>
          <cell r="AP140">
            <v>570</v>
          </cell>
          <cell r="AQ140" t="str">
            <v>SV</v>
          </cell>
          <cell r="AR140" t="str">
            <v>SV</v>
          </cell>
          <cell r="AS140" t="str">
            <v>SV</v>
          </cell>
          <cell r="AT140">
            <v>360</v>
          </cell>
          <cell r="AU140" t="str">
            <v>SV</v>
          </cell>
          <cell r="AV140">
            <v>45999.999980000001</v>
          </cell>
          <cell r="AW140">
            <v>45999.999759999999</v>
          </cell>
          <cell r="AX140">
            <v>52900</v>
          </cell>
          <cell r="AY140">
            <v>0.15000000049999995</v>
          </cell>
          <cell r="AZ140">
            <v>0.13043478298676747</v>
          </cell>
          <cell r="BA140">
            <v>49900</v>
          </cell>
          <cell r="BB140">
            <v>3</v>
          </cell>
          <cell r="BC140">
            <v>8.4782609167296741E-2</v>
          </cell>
          <cell r="BD140">
            <v>7.8156313026052096E-2</v>
          </cell>
          <cell r="BE140">
            <v>0</v>
          </cell>
          <cell r="BF140">
            <v>0</v>
          </cell>
          <cell r="BG140">
            <v>-1</v>
          </cell>
          <cell r="BH140">
            <v>0</v>
          </cell>
        </row>
        <row r="141">
          <cell r="B141" t="str">
            <v>6039</v>
          </cell>
          <cell r="C141" t="str">
            <v>7792410517348</v>
          </cell>
          <cell r="D141" t="str">
            <v>APERITIVO GRANADINA 750ml CUSENIER</v>
          </cell>
          <cell r="E141">
            <v>6</v>
          </cell>
          <cell r="F141" t="str">
            <v>BEBIDAS</v>
          </cell>
          <cell r="G141" t="str">
            <v>BEBIDAS</v>
          </cell>
          <cell r="H141" t="str">
            <v>APERITIVOS</v>
          </cell>
          <cell r="I141" t="str">
            <v>APERITIVOS S/ALCOHOL</v>
          </cell>
          <cell r="J141" t="str">
            <v>CONCENTRADOS FRUTAS</v>
          </cell>
          <cell r="K141" t="str">
            <v>CUSENIER</v>
          </cell>
          <cell r="L141">
            <v>66</v>
          </cell>
          <cell r="M141" t="str">
            <v>CODISA SA (66)</v>
          </cell>
          <cell r="N141">
            <v>0</v>
          </cell>
          <cell r="O141">
            <v>0</v>
          </cell>
          <cell r="P141">
            <v>4</v>
          </cell>
          <cell r="Q141">
            <v>6</v>
          </cell>
          <cell r="R141">
            <v>0</v>
          </cell>
          <cell r="S141">
            <v>8</v>
          </cell>
          <cell r="T141">
            <v>6</v>
          </cell>
          <cell r="U141">
            <v>5</v>
          </cell>
          <cell r="V141">
            <v>0</v>
          </cell>
          <cell r="W141">
            <v>3</v>
          </cell>
          <cell r="X141">
            <v>5</v>
          </cell>
          <cell r="Y141">
            <v>14</v>
          </cell>
          <cell r="Z141">
            <v>0</v>
          </cell>
          <cell r="AA141">
            <v>2</v>
          </cell>
          <cell r="AB141">
            <v>4</v>
          </cell>
          <cell r="AC141">
            <v>3</v>
          </cell>
          <cell r="AD141">
            <v>0</v>
          </cell>
          <cell r="AE141">
            <v>1</v>
          </cell>
          <cell r="AF141">
            <v>9</v>
          </cell>
          <cell r="AG141">
            <v>13</v>
          </cell>
          <cell r="AH141">
            <v>0</v>
          </cell>
          <cell r="AI141">
            <v>2</v>
          </cell>
          <cell r="AJ141">
            <v>6</v>
          </cell>
          <cell r="AK141">
            <v>9</v>
          </cell>
          <cell r="AL141">
            <v>0</v>
          </cell>
          <cell r="AM141">
            <v>9</v>
          </cell>
          <cell r="AN141">
            <v>10</v>
          </cell>
          <cell r="AO141">
            <v>6</v>
          </cell>
          <cell r="AP141">
            <v>30</v>
          </cell>
          <cell r="AQ141">
            <v>54</v>
          </cell>
          <cell r="AR141" t="str">
            <v>Q</v>
          </cell>
          <cell r="AS141">
            <v>90</v>
          </cell>
          <cell r="AT141">
            <v>23.076923076923077</v>
          </cell>
          <cell r="AU141">
            <v>90</v>
          </cell>
          <cell r="AV141">
            <v>31510</v>
          </cell>
          <cell r="AW141">
            <v>29806.22436</v>
          </cell>
          <cell r="AX141">
            <v>36900</v>
          </cell>
          <cell r="AY141">
            <v>0.17105680736274209</v>
          </cell>
          <cell r="AZ141">
            <v>0.14607046070460705</v>
          </cell>
          <cell r="BA141">
            <v>35900</v>
          </cell>
          <cell r="BB141">
            <v>3</v>
          </cell>
          <cell r="BC141">
            <v>0.13932085052364318</v>
          </cell>
          <cell r="BD141">
            <v>0.1222841225626741</v>
          </cell>
          <cell r="BE141">
            <v>34900</v>
          </cell>
          <cell r="BF141">
            <v>6</v>
          </cell>
          <cell r="BG141">
            <v>0.10758489368454449</v>
          </cell>
          <cell r="BH141">
            <v>9.7134670487106015E-2</v>
          </cell>
        </row>
        <row r="142">
          <cell r="B142" t="str">
            <v>16347</v>
          </cell>
          <cell r="C142" t="str">
            <v>8001134001293</v>
          </cell>
          <cell r="D142" t="str">
            <v>PULPA CONCENTRADA  DURAZNO 950ml DREAMY</v>
          </cell>
          <cell r="E142">
            <v>6</v>
          </cell>
          <cell r="F142" t="str">
            <v>BEBIDAS</v>
          </cell>
          <cell r="G142" t="str">
            <v>BEBIDAS</v>
          </cell>
          <cell r="H142" t="str">
            <v>APERITIVOS</v>
          </cell>
          <cell r="I142" t="str">
            <v>APERITIVOS S/ALCOHOL</v>
          </cell>
          <cell r="J142" t="str">
            <v>CONCENTRADOS FRUTAS</v>
          </cell>
          <cell r="K142" t="str">
            <v>DREAMY</v>
          </cell>
          <cell r="L142">
            <v>114</v>
          </cell>
          <cell r="M142" t="str">
            <v>APOLO IMPORT S.A. 2 - TRENTINO (114)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 t="str">
            <v>Q</v>
          </cell>
          <cell r="AQ142" t="str">
            <v>Q</v>
          </cell>
          <cell r="AR142" t="str">
            <v>Q</v>
          </cell>
          <cell r="AS142" t="str">
            <v>Q</v>
          </cell>
          <cell r="AT142" t="str">
            <v>Q</v>
          </cell>
          <cell r="AU142" t="str">
            <v>Q</v>
          </cell>
          <cell r="AV142">
            <v>69450.000004000001</v>
          </cell>
          <cell r="AW142">
            <v>84649.999500000005</v>
          </cell>
          <cell r="AX142">
            <v>79900</v>
          </cell>
          <cell r="AY142">
            <v>0.15046796249673333</v>
          </cell>
          <cell r="AZ142">
            <v>0.13078848555694617</v>
          </cell>
          <cell r="BA142">
            <v>75900</v>
          </cell>
          <cell r="BB142">
            <v>3</v>
          </cell>
          <cell r="BC142">
            <v>9.2872570131439902E-2</v>
          </cell>
          <cell r="BD142">
            <v>8.4980237101449252E-2</v>
          </cell>
          <cell r="BE142">
            <v>0</v>
          </cell>
          <cell r="BF142">
            <v>0</v>
          </cell>
          <cell r="BG142">
            <v>-1</v>
          </cell>
          <cell r="BH142">
            <v>0</v>
          </cell>
        </row>
        <row r="143">
          <cell r="B143" t="str">
            <v>16345</v>
          </cell>
          <cell r="C143" t="str">
            <v>8001134001194</v>
          </cell>
          <cell r="D143" t="str">
            <v>PULPA CONCENTRADA  GRANADINA 950ml DREAMY</v>
          </cell>
          <cell r="E143">
            <v>6</v>
          </cell>
          <cell r="F143" t="str">
            <v>BEBIDAS</v>
          </cell>
          <cell r="G143" t="str">
            <v>BEBIDAS</v>
          </cell>
          <cell r="H143" t="str">
            <v>APERITIVOS</v>
          </cell>
          <cell r="I143" t="str">
            <v>APERITIVOS S/ALCOHOL</v>
          </cell>
          <cell r="J143" t="str">
            <v>CONCENTRADOS FRUTAS</v>
          </cell>
          <cell r="K143" t="str">
            <v>DREAMY</v>
          </cell>
          <cell r="L143">
            <v>114</v>
          </cell>
          <cell r="M143" t="str">
            <v>APOLO IMPORT S.A. 2 - TRENTINO (114)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 t="str">
            <v>Q</v>
          </cell>
          <cell r="AQ143" t="str">
            <v>Q</v>
          </cell>
          <cell r="AR143" t="str">
            <v>Q</v>
          </cell>
          <cell r="AS143" t="str">
            <v>Q</v>
          </cell>
          <cell r="AT143" t="str">
            <v>Q</v>
          </cell>
          <cell r="AU143" t="str">
            <v>Q</v>
          </cell>
          <cell r="AV143">
            <v>69450.000004000001</v>
          </cell>
          <cell r="AW143">
            <v>128948.26394999999</v>
          </cell>
          <cell r="AX143">
            <v>79900</v>
          </cell>
          <cell r="AY143">
            <v>0.15046796249673333</v>
          </cell>
          <cell r="AZ143">
            <v>0.13078848555694617</v>
          </cell>
          <cell r="BA143">
            <v>75900</v>
          </cell>
          <cell r="BB143">
            <v>3</v>
          </cell>
          <cell r="BC143">
            <v>9.2872570131439902E-2</v>
          </cell>
          <cell r="BD143">
            <v>8.4980237101449252E-2</v>
          </cell>
          <cell r="BE143">
            <v>0</v>
          </cell>
          <cell r="BF143">
            <v>0</v>
          </cell>
          <cell r="BG143">
            <v>-1</v>
          </cell>
          <cell r="BH143">
            <v>0</v>
          </cell>
        </row>
        <row r="144">
          <cell r="B144" t="str">
            <v>16348</v>
          </cell>
          <cell r="C144" t="str">
            <v>8001134014064</v>
          </cell>
          <cell r="D144" t="str">
            <v>PULPA CONCENTRADA  PIÑA COLADA 950ml DREAMY</v>
          </cell>
          <cell r="E144">
            <v>6</v>
          </cell>
          <cell r="F144" t="str">
            <v>BEBIDAS</v>
          </cell>
          <cell r="G144" t="str">
            <v>BEBIDAS</v>
          </cell>
          <cell r="H144" t="str">
            <v>APERITIVOS</v>
          </cell>
          <cell r="I144" t="str">
            <v>APERITIVOS S/ALCOHOL</v>
          </cell>
          <cell r="J144" t="str">
            <v>CONCENTRADOS FRUTAS</v>
          </cell>
          <cell r="K144" t="str">
            <v>DREAMY</v>
          </cell>
          <cell r="L144">
            <v>114</v>
          </cell>
          <cell r="M144" t="str">
            <v>APOLO IMPORT S.A. 2 - TRENTINO (114)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 t="str">
            <v>Q</v>
          </cell>
          <cell r="AQ144" t="str">
            <v>Q</v>
          </cell>
          <cell r="AR144" t="str">
            <v>Q</v>
          </cell>
          <cell r="AS144" t="str">
            <v>Q</v>
          </cell>
          <cell r="AT144" t="str">
            <v>Q</v>
          </cell>
          <cell r="AU144" t="str">
            <v>Q</v>
          </cell>
          <cell r="AV144">
            <v>69450.000004000001</v>
          </cell>
          <cell r="AW144">
            <v>140387.73639000001</v>
          </cell>
          <cell r="AX144">
            <v>79900</v>
          </cell>
          <cell r="AY144">
            <v>0.15046796249673333</v>
          </cell>
          <cell r="AZ144">
            <v>0.13078848555694617</v>
          </cell>
          <cell r="BA144">
            <v>75900</v>
          </cell>
          <cell r="BB144">
            <v>3</v>
          </cell>
          <cell r="BC144">
            <v>9.2872570131439902E-2</v>
          </cell>
          <cell r="BD144">
            <v>8.4980237101449252E-2</v>
          </cell>
          <cell r="BE144">
            <v>0</v>
          </cell>
          <cell r="BF144">
            <v>0</v>
          </cell>
          <cell r="BG144">
            <v>-1</v>
          </cell>
          <cell r="BH144">
            <v>0</v>
          </cell>
        </row>
        <row r="145">
          <cell r="B145" t="str">
            <v>16346</v>
          </cell>
          <cell r="C145" t="str">
            <v>8001134001224</v>
          </cell>
          <cell r="D145" t="str">
            <v>PULPA CONCENTRADA FRUTILLA 950ml DREAMY</v>
          </cell>
          <cell r="E145">
            <v>6</v>
          </cell>
          <cell r="F145" t="str">
            <v>BEBIDAS</v>
          </cell>
          <cell r="G145" t="str">
            <v>BEBIDAS</v>
          </cell>
          <cell r="H145" t="str">
            <v>APERITIVOS</v>
          </cell>
          <cell r="I145" t="str">
            <v>APERITIVOS S/ALCOHOL</v>
          </cell>
          <cell r="J145" t="str">
            <v>CONCENTRADOS FRUTAS</v>
          </cell>
          <cell r="K145" t="str">
            <v>DREAMY</v>
          </cell>
          <cell r="L145">
            <v>114</v>
          </cell>
          <cell r="M145" t="str">
            <v>APOLO IMPORT S.A. 2 - TRENTINO (114)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</v>
          </cell>
          <cell r="AP145" t="str">
            <v>Q</v>
          </cell>
          <cell r="AQ145" t="str">
            <v>Q</v>
          </cell>
          <cell r="AR145" t="str">
            <v>Q</v>
          </cell>
          <cell r="AS145" t="str">
            <v>Q</v>
          </cell>
          <cell r="AT145" t="str">
            <v>Q</v>
          </cell>
          <cell r="AU145" t="str">
            <v>Q</v>
          </cell>
          <cell r="AV145">
            <v>69450.000004000001</v>
          </cell>
          <cell r="AW145">
            <v>127411.62214000001</v>
          </cell>
          <cell r="AX145">
            <v>79900</v>
          </cell>
          <cell r="AY145">
            <v>0.15046796249673333</v>
          </cell>
          <cell r="AZ145">
            <v>0.13078848555694617</v>
          </cell>
          <cell r="BA145">
            <v>75900</v>
          </cell>
          <cell r="BB145">
            <v>3</v>
          </cell>
          <cell r="BC145">
            <v>9.2872570131439902E-2</v>
          </cell>
          <cell r="BD145">
            <v>8.4980237101449252E-2</v>
          </cell>
          <cell r="BE145">
            <v>0</v>
          </cell>
          <cell r="BF145">
            <v>0</v>
          </cell>
          <cell r="BG145">
            <v>-1</v>
          </cell>
          <cell r="BH145">
            <v>0</v>
          </cell>
        </row>
        <row r="146">
          <cell r="B146" t="str">
            <v>16349</v>
          </cell>
          <cell r="C146" t="str">
            <v>8001134014163</v>
          </cell>
          <cell r="D146" t="str">
            <v>PULPA CONCENTRADA MOJITO 950ml DREAMY</v>
          </cell>
          <cell r="E146">
            <v>6</v>
          </cell>
          <cell r="F146" t="str">
            <v>BEBIDAS</v>
          </cell>
          <cell r="G146" t="str">
            <v>BEBIDAS</v>
          </cell>
          <cell r="H146" t="str">
            <v>APERITIVOS</v>
          </cell>
          <cell r="I146" t="str">
            <v>APERITIVOS S/ALCOHOL</v>
          </cell>
          <cell r="J146" t="str">
            <v>CONCENTRADOS FRUTAS</v>
          </cell>
          <cell r="K146" t="str">
            <v>DREAMY</v>
          </cell>
          <cell r="L146">
            <v>114</v>
          </cell>
          <cell r="M146" t="str">
            <v>APOLO IMPORT S.A. 2 - TRENTINO (114)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 t="str">
            <v>Q</v>
          </cell>
          <cell r="AQ146" t="str">
            <v>Q</v>
          </cell>
          <cell r="AR146" t="str">
            <v>Q</v>
          </cell>
          <cell r="AS146" t="str">
            <v>Q</v>
          </cell>
          <cell r="AT146" t="str">
            <v>Q</v>
          </cell>
          <cell r="AU146" t="str">
            <v>Q</v>
          </cell>
          <cell r="AV146">
            <v>69450.000004000001</v>
          </cell>
          <cell r="AW146">
            <v>100713.52467</v>
          </cell>
          <cell r="AX146">
            <v>79900</v>
          </cell>
          <cell r="AY146">
            <v>0.15046796249673333</v>
          </cell>
          <cell r="AZ146">
            <v>0.13078848555694617</v>
          </cell>
          <cell r="BA146">
            <v>75900</v>
          </cell>
          <cell r="BB146">
            <v>3</v>
          </cell>
          <cell r="BC146">
            <v>9.2872570131439902E-2</v>
          </cell>
          <cell r="BD146">
            <v>8.4980237101449252E-2</v>
          </cell>
          <cell r="BE146">
            <v>0</v>
          </cell>
          <cell r="BF146">
            <v>0</v>
          </cell>
          <cell r="BG146">
            <v>-1</v>
          </cell>
          <cell r="BH146">
            <v>0</v>
          </cell>
        </row>
        <row r="147">
          <cell r="B147" t="str">
            <v>16350</v>
          </cell>
          <cell r="C147" t="str">
            <v>8001134014170</v>
          </cell>
          <cell r="D147" t="str">
            <v>PULPA CONCENTRADA RASPEBERRY 950ml DREAMY</v>
          </cell>
          <cell r="E147">
            <v>6</v>
          </cell>
          <cell r="F147" t="str">
            <v>BEBIDAS</v>
          </cell>
          <cell r="G147" t="str">
            <v>BEBIDAS</v>
          </cell>
          <cell r="H147" t="str">
            <v>APERITIVOS</v>
          </cell>
          <cell r="I147" t="str">
            <v>APERITIVOS S/ALCOHOL</v>
          </cell>
          <cell r="J147" t="str">
            <v>CONCENTRADOS FRUTAS</v>
          </cell>
          <cell r="K147" t="str">
            <v>DREAMY</v>
          </cell>
          <cell r="L147">
            <v>114</v>
          </cell>
          <cell r="M147" t="str">
            <v>APOLO IMPORT S.A. 2 - TRENTINO (114)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 t="str">
            <v>Q</v>
          </cell>
          <cell r="AQ147" t="str">
            <v>Q</v>
          </cell>
          <cell r="AR147" t="str">
            <v>Q</v>
          </cell>
          <cell r="AS147" t="str">
            <v>Q</v>
          </cell>
          <cell r="AT147" t="str">
            <v>Q</v>
          </cell>
          <cell r="AU147" t="str">
            <v>Q</v>
          </cell>
          <cell r="AV147">
            <v>69450.000004000001</v>
          </cell>
          <cell r="AW147">
            <v>84650.005000000005</v>
          </cell>
          <cell r="AX147">
            <v>79900</v>
          </cell>
          <cell r="AY147">
            <v>0.15046796249673333</v>
          </cell>
          <cell r="AZ147">
            <v>0.13078848555694617</v>
          </cell>
          <cell r="BA147">
            <v>75900</v>
          </cell>
          <cell r="BB147">
            <v>3</v>
          </cell>
          <cell r="BC147">
            <v>9.2872570131439902E-2</v>
          </cell>
          <cell r="BD147">
            <v>8.4980237101449252E-2</v>
          </cell>
          <cell r="BE147">
            <v>0</v>
          </cell>
          <cell r="BF147">
            <v>0</v>
          </cell>
          <cell r="BG147">
            <v>-1</v>
          </cell>
          <cell r="BH147">
            <v>0</v>
          </cell>
        </row>
        <row r="148">
          <cell r="B148" t="str">
            <v>22297</v>
          </cell>
          <cell r="C148" t="str">
            <v>3041311026454</v>
          </cell>
          <cell r="D148" t="str">
            <v>APERITIVO GRANADINA 750ml MARIE B</v>
          </cell>
          <cell r="E148">
            <v>1</v>
          </cell>
          <cell r="F148" t="str">
            <v>BEBIDAS</v>
          </cell>
          <cell r="G148" t="str">
            <v>BEBIDAS</v>
          </cell>
          <cell r="H148" t="str">
            <v>APERITIVOS</v>
          </cell>
          <cell r="I148" t="str">
            <v>APERITIVOS S/ALCOHOL</v>
          </cell>
          <cell r="J148" t="str">
            <v>CONCENTRADOS FRUTAS</v>
          </cell>
          <cell r="K148" t="str">
            <v>MARIE B</v>
          </cell>
          <cell r="L148">
            <v>516</v>
          </cell>
          <cell r="M148" t="str">
            <v>MANNAH S.R.L. (516)</v>
          </cell>
          <cell r="N148">
            <v>0</v>
          </cell>
          <cell r="O148">
            <v>1</v>
          </cell>
          <cell r="P148">
            <v>1</v>
          </cell>
          <cell r="Q148">
            <v>1</v>
          </cell>
          <cell r="R148">
            <v>0</v>
          </cell>
          <cell r="S148">
            <v>1</v>
          </cell>
          <cell r="T148">
            <v>1</v>
          </cell>
          <cell r="U148">
            <v>1</v>
          </cell>
          <cell r="V148">
            <v>3</v>
          </cell>
          <cell r="W148">
            <v>2</v>
          </cell>
          <cell r="X148">
            <v>0</v>
          </cell>
          <cell r="Y148">
            <v>2</v>
          </cell>
          <cell r="Z148">
            <v>0</v>
          </cell>
          <cell r="AA148">
            <v>0</v>
          </cell>
          <cell r="AB148">
            <v>3</v>
          </cell>
          <cell r="AC148">
            <v>3</v>
          </cell>
          <cell r="AD148">
            <v>2</v>
          </cell>
          <cell r="AE148">
            <v>1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2</v>
          </cell>
          <cell r="AK148">
            <v>2</v>
          </cell>
          <cell r="AL148">
            <v>3</v>
          </cell>
          <cell r="AM148">
            <v>2</v>
          </cell>
          <cell r="AN148">
            <v>2</v>
          </cell>
          <cell r="AO148">
            <v>4</v>
          </cell>
          <cell r="AP148">
            <v>60</v>
          </cell>
          <cell r="AQ148">
            <v>60</v>
          </cell>
          <cell r="AR148">
            <v>45</v>
          </cell>
          <cell r="AS148">
            <v>20</v>
          </cell>
          <cell r="AT148" t="str">
            <v>SV</v>
          </cell>
          <cell r="AU148" t="str">
            <v>SV</v>
          </cell>
          <cell r="AV148">
            <v>48749.999980000001</v>
          </cell>
          <cell r="AW148">
            <v>48749.639179999998</v>
          </cell>
          <cell r="AX148">
            <v>57900</v>
          </cell>
          <cell r="AY148">
            <v>0.18769230817956606</v>
          </cell>
          <cell r="AZ148">
            <v>0.1580310884283247</v>
          </cell>
          <cell r="BA148">
            <v>56500</v>
          </cell>
          <cell r="BB148">
            <v>3</v>
          </cell>
          <cell r="BC148">
            <v>0.15897435944983562</v>
          </cell>
          <cell r="BD148">
            <v>0.13716814194690263</v>
          </cell>
          <cell r="BE148">
            <v>54900</v>
          </cell>
          <cell r="BF148">
            <v>6</v>
          </cell>
          <cell r="BG148">
            <v>0.12615384661585805</v>
          </cell>
          <cell r="BH148">
            <v>0.11202185828779598</v>
          </cell>
        </row>
        <row r="149">
          <cell r="B149" t="str">
            <v>22129</v>
          </cell>
          <cell r="C149" t="str">
            <v>7840027640086</v>
          </cell>
          <cell r="D149" t="str">
            <v>CAÑA CARRULON 430ml TRES LEONES</v>
          </cell>
          <cell r="E149">
            <v>6</v>
          </cell>
          <cell r="F149" t="str">
            <v>BEBIDAS</v>
          </cell>
          <cell r="G149" t="str">
            <v>BEBIDAS</v>
          </cell>
          <cell r="H149" t="str">
            <v>BEBIDAS C/ ALCOHOL</v>
          </cell>
          <cell r="I149" t="str">
            <v>CAÑAS</v>
          </cell>
          <cell r="J149" t="str">
            <v>CAÑAS</v>
          </cell>
          <cell r="K149" t="str">
            <v>TRES LEONES</v>
          </cell>
          <cell r="L149">
            <v>168</v>
          </cell>
          <cell r="M149" t="str">
            <v>CIA EMBOTELLADORA 3LEONES (168)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9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 t="str">
            <v>SV</v>
          </cell>
          <cell r="AQ149" t="str">
            <v>Q</v>
          </cell>
          <cell r="AR149" t="str">
            <v>Q</v>
          </cell>
          <cell r="AS149" t="str">
            <v>Q</v>
          </cell>
          <cell r="AT149" t="str">
            <v>Q</v>
          </cell>
          <cell r="AU149" t="str">
            <v>Q</v>
          </cell>
          <cell r="AV149">
            <v>5000.0000049999999</v>
          </cell>
          <cell r="AW149">
            <v>5158.62237</v>
          </cell>
          <cell r="AX149">
            <v>5650</v>
          </cell>
          <cell r="AY149">
            <v>0.12999999887000002</v>
          </cell>
          <cell r="AZ149">
            <v>0.11504424690265488</v>
          </cell>
          <cell r="BA149">
            <v>5500</v>
          </cell>
          <cell r="BB149">
            <v>6</v>
          </cell>
          <cell r="BC149">
            <v>9.9999998899999998E-2</v>
          </cell>
          <cell r="BD149">
            <v>9.0909090000000026E-2</v>
          </cell>
          <cell r="BE149">
            <v>5350</v>
          </cell>
          <cell r="BF149">
            <v>12</v>
          </cell>
          <cell r="BG149">
            <v>6.9999998929999974E-2</v>
          </cell>
          <cell r="BH149">
            <v>6.5420559813084131E-2</v>
          </cell>
        </row>
        <row r="150">
          <cell r="B150" t="str">
            <v>4342</v>
          </cell>
          <cell r="C150" t="str">
            <v>7840027210005</v>
          </cell>
          <cell r="D150" t="str">
            <v>CAÑA ESPECIAL 190ml TRES LEONES</v>
          </cell>
          <cell r="E150">
            <v>24</v>
          </cell>
          <cell r="F150" t="str">
            <v>BEBIDAS</v>
          </cell>
          <cell r="G150" t="str">
            <v>BEBIDAS</v>
          </cell>
          <cell r="H150" t="str">
            <v>BEBIDAS C/ ALCOHOL</v>
          </cell>
          <cell r="I150" t="str">
            <v>CAÑAS</v>
          </cell>
          <cell r="J150" t="str">
            <v>CAÑAS</v>
          </cell>
          <cell r="K150" t="str">
            <v>TRES LEONES</v>
          </cell>
          <cell r="L150">
            <v>168</v>
          </cell>
          <cell r="M150" t="str">
            <v>CIA EMBOTELLADORA 3LEONES (168)</v>
          </cell>
          <cell r="N150">
            <v>1965</v>
          </cell>
          <cell r="O150">
            <v>1823</v>
          </cell>
          <cell r="P150">
            <v>1955</v>
          </cell>
          <cell r="Q150">
            <v>1926</v>
          </cell>
          <cell r="R150">
            <v>1557</v>
          </cell>
          <cell r="S150">
            <v>1452</v>
          </cell>
          <cell r="T150">
            <v>1456</v>
          </cell>
          <cell r="U150">
            <v>1476</v>
          </cell>
          <cell r="V150">
            <v>410</v>
          </cell>
          <cell r="W150">
            <v>458</v>
          </cell>
          <cell r="X150">
            <v>505</v>
          </cell>
          <cell r="Y150">
            <v>589</v>
          </cell>
          <cell r="Z150">
            <v>419</v>
          </cell>
          <cell r="AA150">
            <v>432</v>
          </cell>
          <cell r="AB150">
            <v>347</v>
          </cell>
          <cell r="AC150">
            <v>379</v>
          </cell>
          <cell r="AD150">
            <v>319</v>
          </cell>
          <cell r="AE150">
            <v>264</v>
          </cell>
          <cell r="AF150">
            <v>589</v>
          </cell>
          <cell r="AG150">
            <v>535</v>
          </cell>
          <cell r="AH150">
            <v>198</v>
          </cell>
          <cell r="AI150">
            <v>227</v>
          </cell>
          <cell r="AJ150">
            <v>4145</v>
          </cell>
          <cell r="AK150">
            <v>4978</v>
          </cell>
          <cell r="AL150">
            <v>1819</v>
          </cell>
          <cell r="AM150">
            <v>2031</v>
          </cell>
          <cell r="AN150">
            <v>1769</v>
          </cell>
          <cell r="AO150">
            <v>401</v>
          </cell>
          <cell r="AP150">
            <v>64.563862928348911</v>
          </cell>
          <cell r="AQ150">
            <v>101.17886178861789</v>
          </cell>
          <cell r="AR150">
            <v>92.648556876061122</v>
          </cell>
          <cell r="AS150">
            <v>160.76517150395779</v>
          </cell>
          <cell r="AT150">
            <v>99.196261682242991</v>
          </cell>
          <cell r="AU150">
            <v>52.995594713656388</v>
          </cell>
          <cell r="AV150">
            <v>1750.00001</v>
          </cell>
          <cell r="AW150">
            <v>1777.6134199999999</v>
          </cell>
          <cell r="AX150">
            <v>2000</v>
          </cell>
          <cell r="AY150">
            <v>0.14285713632653074</v>
          </cell>
          <cell r="AZ150">
            <v>0.12499999500000002</v>
          </cell>
          <cell r="BA150">
            <v>1950</v>
          </cell>
          <cell r="BB150">
            <v>6</v>
          </cell>
          <cell r="BC150">
            <v>0.11428570791836745</v>
          </cell>
          <cell r="BD150">
            <v>0.10256409743589745</v>
          </cell>
          <cell r="BE150">
            <v>1890</v>
          </cell>
          <cell r="BF150">
            <v>24</v>
          </cell>
          <cell r="BG150">
            <v>7.999999382857137E-2</v>
          </cell>
          <cell r="BH150">
            <v>7.4074068783068797E-2</v>
          </cell>
        </row>
        <row r="151">
          <cell r="B151" t="str">
            <v>4321</v>
          </cell>
          <cell r="C151" t="str">
            <v>7840027040008</v>
          </cell>
          <cell r="D151" t="str">
            <v>CAÑA ESPECIAL 425ml TRES LEONES</v>
          </cell>
          <cell r="E151">
            <v>24</v>
          </cell>
          <cell r="F151" t="str">
            <v>BEBIDAS</v>
          </cell>
          <cell r="G151" t="str">
            <v>BEBIDAS</v>
          </cell>
          <cell r="H151" t="str">
            <v>BEBIDAS C/ ALCOHOL</v>
          </cell>
          <cell r="I151" t="str">
            <v>CAÑAS</v>
          </cell>
          <cell r="J151" t="str">
            <v>CAÑAS</v>
          </cell>
          <cell r="K151" t="str">
            <v>TRES LEONES</v>
          </cell>
          <cell r="L151">
            <v>168</v>
          </cell>
          <cell r="M151" t="str">
            <v>CIA EMBOTELLADORA 3LEONES (168)</v>
          </cell>
          <cell r="N151">
            <v>294</v>
          </cell>
          <cell r="O151">
            <v>367</v>
          </cell>
          <cell r="P151">
            <v>242</v>
          </cell>
          <cell r="Q151">
            <v>327</v>
          </cell>
          <cell r="R151">
            <v>120</v>
          </cell>
          <cell r="S151">
            <v>480</v>
          </cell>
          <cell r="T151">
            <v>930</v>
          </cell>
          <cell r="U151">
            <v>1031</v>
          </cell>
          <cell r="V151">
            <v>0</v>
          </cell>
          <cell r="W151">
            <v>285</v>
          </cell>
          <cell r="X151">
            <v>117</v>
          </cell>
          <cell r="Y151">
            <v>126</v>
          </cell>
          <cell r="Z151">
            <v>206</v>
          </cell>
          <cell r="AA151">
            <v>228</v>
          </cell>
          <cell r="AB151">
            <v>220</v>
          </cell>
          <cell r="AC151">
            <v>236</v>
          </cell>
          <cell r="AD151">
            <v>220</v>
          </cell>
          <cell r="AE151">
            <v>275</v>
          </cell>
          <cell r="AF151">
            <v>465</v>
          </cell>
          <cell r="AG151">
            <v>452</v>
          </cell>
          <cell r="AH151">
            <v>120</v>
          </cell>
          <cell r="AI151">
            <v>136</v>
          </cell>
          <cell r="AJ151">
            <v>842</v>
          </cell>
          <cell r="AK151">
            <v>1103</v>
          </cell>
          <cell r="AL151">
            <v>378</v>
          </cell>
          <cell r="AM151">
            <v>706</v>
          </cell>
          <cell r="AN151">
            <v>672</v>
          </cell>
          <cell r="AO151">
            <v>119</v>
          </cell>
          <cell r="AP151">
            <v>77.247706422018354</v>
          </cell>
          <cell r="AQ151">
            <v>32.095053346265757</v>
          </cell>
          <cell r="AR151">
            <v>90</v>
          </cell>
          <cell r="AS151">
            <v>89.745762711864401</v>
          </cell>
          <cell r="AT151">
            <v>44.601769911504427</v>
          </cell>
          <cell r="AU151">
            <v>26.25</v>
          </cell>
          <cell r="AV151">
            <v>3400.0000100000002</v>
          </cell>
          <cell r="AW151">
            <v>3429.2635300000002</v>
          </cell>
          <cell r="AX151">
            <v>3900</v>
          </cell>
          <cell r="AY151">
            <v>0.14705882015570926</v>
          </cell>
          <cell r="AZ151">
            <v>0.1282051256410256</v>
          </cell>
          <cell r="BA151">
            <v>3750</v>
          </cell>
          <cell r="BB151">
            <v>6</v>
          </cell>
          <cell r="BC151">
            <v>0.10294117322664365</v>
          </cell>
          <cell r="BD151">
            <v>9.3333330666666617E-2</v>
          </cell>
          <cell r="BE151">
            <v>3650</v>
          </cell>
          <cell r="BF151">
            <v>24</v>
          </cell>
          <cell r="BG151">
            <v>7.3529408607266422E-2</v>
          </cell>
          <cell r="BH151">
            <v>6.8493147945205418E-2</v>
          </cell>
        </row>
        <row r="152">
          <cell r="B152" t="str">
            <v>4320</v>
          </cell>
          <cell r="C152" t="str">
            <v>7840027010001</v>
          </cell>
          <cell r="D152" t="str">
            <v>CAÑA ESPECIAL 875ml TRES LEONES</v>
          </cell>
          <cell r="E152">
            <v>12</v>
          </cell>
          <cell r="F152" t="str">
            <v>BEBIDAS</v>
          </cell>
          <cell r="G152" t="str">
            <v>BEBIDAS</v>
          </cell>
          <cell r="H152" t="str">
            <v>BEBIDAS C/ ALCOHOL</v>
          </cell>
          <cell r="I152" t="str">
            <v>CAÑAS</v>
          </cell>
          <cell r="J152" t="str">
            <v>CAÑAS</v>
          </cell>
          <cell r="K152" t="str">
            <v>TRES LEONES</v>
          </cell>
          <cell r="L152">
            <v>168</v>
          </cell>
          <cell r="M152" t="str">
            <v>CIA EMBOTELLADORA 3LEONES (168)</v>
          </cell>
          <cell r="N152">
            <v>13</v>
          </cell>
          <cell r="O152">
            <v>0</v>
          </cell>
          <cell r="P152">
            <v>0</v>
          </cell>
          <cell r="Q152">
            <v>3</v>
          </cell>
          <cell r="R152">
            <v>0</v>
          </cell>
          <cell r="S152">
            <v>6</v>
          </cell>
          <cell r="T152">
            <v>28</v>
          </cell>
          <cell r="U152">
            <v>52</v>
          </cell>
          <cell r="V152">
            <v>11</v>
          </cell>
          <cell r="W152">
            <v>4</v>
          </cell>
          <cell r="X152">
            <v>14</v>
          </cell>
          <cell r="Y152">
            <v>18</v>
          </cell>
          <cell r="Z152">
            <v>0</v>
          </cell>
          <cell r="AA152">
            <v>6</v>
          </cell>
          <cell r="AB152">
            <v>0</v>
          </cell>
          <cell r="AC152">
            <v>0</v>
          </cell>
          <cell r="AD152">
            <v>0</v>
          </cell>
          <cell r="AE152">
            <v>6</v>
          </cell>
          <cell r="AF152">
            <v>9</v>
          </cell>
          <cell r="AG152">
            <v>14</v>
          </cell>
          <cell r="AH152">
            <v>0</v>
          </cell>
          <cell r="AI152">
            <v>1</v>
          </cell>
          <cell r="AJ152">
            <v>49</v>
          </cell>
          <cell r="AK152">
            <v>-12</v>
          </cell>
          <cell r="AL152">
            <v>19</v>
          </cell>
          <cell r="AM152">
            <v>24</v>
          </cell>
          <cell r="AN152">
            <v>11</v>
          </cell>
          <cell r="AO152">
            <v>24</v>
          </cell>
          <cell r="AP152">
            <v>489.99999999999994</v>
          </cell>
          <cell r="AQ152" t="str">
            <v>Q</v>
          </cell>
          <cell r="AR152">
            <v>31.666666666666668</v>
          </cell>
          <cell r="AS152" t="str">
            <v>SV</v>
          </cell>
          <cell r="AT152">
            <v>23.571428571428569</v>
          </cell>
          <cell r="AU152">
            <v>720</v>
          </cell>
          <cell r="AV152">
            <v>6100.0000600000003</v>
          </cell>
          <cell r="AW152">
            <v>6103.4057700000003</v>
          </cell>
          <cell r="AX152">
            <v>6900</v>
          </cell>
          <cell r="AY152">
            <v>0.13114752985756528</v>
          </cell>
          <cell r="AZ152">
            <v>0.11594202028985502</v>
          </cell>
          <cell r="BA152">
            <v>6650</v>
          </cell>
          <cell r="BB152">
            <v>6</v>
          </cell>
          <cell r="BC152">
            <v>9.0163923703305615E-2</v>
          </cell>
          <cell r="BD152">
            <v>8.270675789473679E-2</v>
          </cell>
          <cell r="BE152">
            <v>6550</v>
          </cell>
          <cell r="BF152">
            <v>12</v>
          </cell>
          <cell r="BG152">
            <v>7.3770481241601793E-2</v>
          </cell>
          <cell r="BH152">
            <v>6.8702280916030492E-2</v>
          </cell>
        </row>
        <row r="153">
          <cell r="B153" t="str">
            <v>4345</v>
          </cell>
          <cell r="C153" t="str">
            <v>7840027130006</v>
          </cell>
          <cell r="D153" t="str">
            <v>CAÑA ETIQUETA NEGRA 190ml TRES LEONES</v>
          </cell>
          <cell r="E153">
            <v>24</v>
          </cell>
          <cell r="F153" t="str">
            <v>BEBIDAS</v>
          </cell>
          <cell r="G153" t="str">
            <v>BEBIDAS</v>
          </cell>
          <cell r="H153" t="str">
            <v>BEBIDAS C/ ALCOHOL</v>
          </cell>
          <cell r="I153" t="str">
            <v>CAÑAS</v>
          </cell>
          <cell r="J153" t="str">
            <v>CAÑAS</v>
          </cell>
          <cell r="K153" t="str">
            <v>TRES LEONES</v>
          </cell>
          <cell r="L153">
            <v>168</v>
          </cell>
          <cell r="M153" t="str">
            <v>CIA EMBOTELLADORA 3LEONES (168)</v>
          </cell>
          <cell r="N153">
            <v>1626</v>
          </cell>
          <cell r="O153">
            <v>4100</v>
          </cell>
          <cell r="P153">
            <v>2999</v>
          </cell>
          <cell r="Q153">
            <v>3082</v>
          </cell>
          <cell r="R153">
            <v>2148</v>
          </cell>
          <cell r="S153">
            <v>1035</v>
          </cell>
          <cell r="T153">
            <v>1301</v>
          </cell>
          <cell r="U153">
            <v>1738</v>
          </cell>
          <cell r="V153">
            <v>175</v>
          </cell>
          <cell r="W153">
            <v>440</v>
          </cell>
          <cell r="X153">
            <v>578</v>
          </cell>
          <cell r="Y153">
            <v>559</v>
          </cell>
          <cell r="Z153">
            <v>199</v>
          </cell>
          <cell r="AA153">
            <v>162</v>
          </cell>
          <cell r="AB153">
            <v>284</v>
          </cell>
          <cell r="AC153">
            <v>366</v>
          </cell>
          <cell r="AD153">
            <v>355</v>
          </cell>
          <cell r="AE153">
            <v>380</v>
          </cell>
          <cell r="AF153">
            <v>620</v>
          </cell>
          <cell r="AG153">
            <v>774</v>
          </cell>
          <cell r="AH153">
            <v>169</v>
          </cell>
          <cell r="AI153">
            <v>353</v>
          </cell>
          <cell r="AJ153">
            <v>5117</v>
          </cell>
          <cell r="AK153">
            <v>5422</v>
          </cell>
          <cell r="AL153">
            <v>2156</v>
          </cell>
          <cell r="AM153">
            <v>580</v>
          </cell>
          <cell r="AN153">
            <v>1406</v>
          </cell>
          <cell r="AO153">
            <v>287</v>
          </cell>
          <cell r="AP153">
            <v>49.808565866320571</v>
          </cell>
          <cell r="AQ153">
            <v>93.590333716915993</v>
          </cell>
          <cell r="AR153">
            <v>115.70661896243291</v>
          </cell>
          <cell r="AS153">
            <v>47.540983606557376</v>
          </cell>
          <cell r="AT153">
            <v>54.496124031007753</v>
          </cell>
          <cell r="AU153">
            <v>24.390934844192635</v>
          </cell>
          <cell r="AV153">
            <v>3700.0000399999999</v>
          </cell>
          <cell r="AW153">
            <v>3764.4722499999998</v>
          </cell>
          <cell r="AX153">
            <v>4350</v>
          </cell>
          <cell r="AY153">
            <v>0.17567566296566861</v>
          </cell>
          <cell r="AZ153">
            <v>0.14942527816091955</v>
          </cell>
          <cell r="BA153">
            <v>4250</v>
          </cell>
          <cell r="BB153">
            <v>6</v>
          </cell>
          <cell r="BC153">
            <v>0.14864863623082569</v>
          </cell>
          <cell r="BD153">
            <v>0.12941175529411766</v>
          </cell>
          <cell r="BE153">
            <v>4150</v>
          </cell>
          <cell r="BF153">
            <v>24</v>
          </cell>
          <cell r="BG153">
            <v>0.12162160949598255</v>
          </cell>
          <cell r="BH153">
            <v>0.10843372530120485</v>
          </cell>
        </row>
        <row r="154">
          <cell r="B154" t="str">
            <v>4344</v>
          </cell>
          <cell r="C154" t="str">
            <v>7840027340009</v>
          </cell>
          <cell r="D154" t="str">
            <v>CAÑA ETIQUETA NEGRA 420ml TRES LEONES</v>
          </cell>
          <cell r="E154">
            <v>12</v>
          </cell>
          <cell r="F154" t="str">
            <v>BEBIDAS</v>
          </cell>
          <cell r="G154" t="str">
            <v>BEBIDAS</v>
          </cell>
          <cell r="H154" t="str">
            <v>BEBIDAS C/ ALCOHOL</v>
          </cell>
          <cell r="I154" t="str">
            <v>CAÑAS</v>
          </cell>
          <cell r="J154" t="str">
            <v>CAÑAS</v>
          </cell>
          <cell r="K154" t="str">
            <v>TRES LEONES</v>
          </cell>
          <cell r="L154">
            <v>168</v>
          </cell>
          <cell r="M154" t="str">
            <v>CIA EMBOTELLADORA 3LEONES (168)</v>
          </cell>
          <cell r="N154">
            <v>16</v>
          </cell>
          <cell r="O154">
            <v>57</v>
          </cell>
          <cell r="P154">
            <v>51</v>
          </cell>
          <cell r="Q154">
            <v>93</v>
          </cell>
          <cell r="R154">
            <v>52</v>
          </cell>
          <cell r="S154">
            <v>113</v>
          </cell>
          <cell r="T154">
            <v>141</v>
          </cell>
          <cell r="U154">
            <v>288</v>
          </cell>
          <cell r="V154">
            <v>25</v>
          </cell>
          <cell r="W154">
            <v>36</v>
          </cell>
          <cell r="X154">
            <v>79</v>
          </cell>
          <cell r="Y154">
            <v>85</v>
          </cell>
          <cell r="Z154">
            <v>35</v>
          </cell>
          <cell r="AA154">
            <v>48</v>
          </cell>
          <cell r="AB154">
            <v>56</v>
          </cell>
          <cell r="AC154">
            <v>74</v>
          </cell>
          <cell r="AD154">
            <v>15</v>
          </cell>
          <cell r="AE154">
            <v>33</v>
          </cell>
          <cell r="AF154">
            <v>104</v>
          </cell>
          <cell r="AG154">
            <v>146</v>
          </cell>
          <cell r="AH154">
            <v>8</v>
          </cell>
          <cell r="AI154">
            <v>56</v>
          </cell>
          <cell r="AJ154">
            <v>155</v>
          </cell>
          <cell r="AK154">
            <v>214</v>
          </cell>
          <cell r="AL154">
            <v>123</v>
          </cell>
          <cell r="AM154">
            <v>117</v>
          </cell>
          <cell r="AN154">
            <v>76</v>
          </cell>
          <cell r="AO154">
            <v>79</v>
          </cell>
          <cell r="AP154">
            <v>50</v>
          </cell>
          <cell r="AQ154">
            <v>22.291666666666668</v>
          </cell>
          <cell r="AR154">
            <v>43.411764705882355</v>
          </cell>
          <cell r="AS154">
            <v>47.432432432432435</v>
          </cell>
          <cell r="AT154">
            <v>15.616438356164382</v>
          </cell>
          <cell r="AU154">
            <v>42.321428571428577</v>
          </cell>
          <cell r="AV154">
            <v>11449.99999</v>
          </cell>
          <cell r="AW154">
            <v>11524.23525</v>
          </cell>
          <cell r="AX154">
            <v>13250</v>
          </cell>
          <cell r="AY154">
            <v>0.15720524118533197</v>
          </cell>
          <cell r="AZ154">
            <v>0.13584905735849054</v>
          </cell>
          <cell r="BA154">
            <v>12550</v>
          </cell>
          <cell r="BB154">
            <v>3</v>
          </cell>
          <cell r="BC154">
            <v>9.6069869952899456E-2</v>
          </cell>
          <cell r="BD154">
            <v>8.7649403187250979E-2</v>
          </cell>
          <cell r="BE154">
            <v>12250</v>
          </cell>
          <cell r="BF154">
            <v>6</v>
          </cell>
          <cell r="BG154">
            <v>6.9868996567571173E-2</v>
          </cell>
          <cell r="BH154">
            <v>6.5306123265306104E-2</v>
          </cell>
        </row>
        <row r="155">
          <cell r="B155" t="str">
            <v>4343</v>
          </cell>
          <cell r="C155" t="str">
            <v>7840027320001</v>
          </cell>
          <cell r="D155" t="str">
            <v>CAÑA ETIQUETA NEGRA 750ml TRES LEONES</v>
          </cell>
          <cell r="E155">
            <v>12</v>
          </cell>
          <cell r="F155" t="str">
            <v>BEBIDAS</v>
          </cell>
          <cell r="G155" t="str">
            <v>BEBIDAS</v>
          </cell>
          <cell r="H155" t="str">
            <v>BEBIDAS C/ ALCOHOL</v>
          </cell>
          <cell r="I155" t="str">
            <v>CAÑAS</v>
          </cell>
          <cell r="J155" t="str">
            <v>CAÑAS</v>
          </cell>
          <cell r="K155" t="str">
            <v>TRES LEONES</v>
          </cell>
          <cell r="L155">
            <v>168</v>
          </cell>
          <cell r="M155" t="str">
            <v>CIA EMBOTELLADORA 3LEONES (168)</v>
          </cell>
          <cell r="N155">
            <v>35</v>
          </cell>
          <cell r="O155">
            <v>17</v>
          </cell>
          <cell r="P155">
            <v>167</v>
          </cell>
          <cell r="Q155">
            <v>166</v>
          </cell>
          <cell r="R155">
            <v>12</v>
          </cell>
          <cell r="S155">
            <v>12</v>
          </cell>
          <cell r="T155">
            <v>122</v>
          </cell>
          <cell r="U155">
            <v>217</v>
          </cell>
          <cell r="V155">
            <v>32</v>
          </cell>
          <cell r="W155">
            <v>29</v>
          </cell>
          <cell r="X155">
            <v>56</v>
          </cell>
          <cell r="Y155">
            <v>71</v>
          </cell>
          <cell r="Z155">
            <v>0</v>
          </cell>
          <cell r="AA155">
            <v>0</v>
          </cell>
          <cell r="AB155">
            <v>12</v>
          </cell>
          <cell r="AC155">
            <v>6</v>
          </cell>
          <cell r="AD155">
            <v>30</v>
          </cell>
          <cell r="AE155">
            <v>24</v>
          </cell>
          <cell r="AF155">
            <v>57</v>
          </cell>
          <cell r="AG155">
            <v>77</v>
          </cell>
          <cell r="AH155">
            <v>8</v>
          </cell>
          <cell r="AI155">
            <v>33</v>
          </cell>
          <cell r="AJ155">
            <v>0</v>
          </cell>
          <cell r="AK155">
            <v>0</v>
          </cell>
          <cell r="AL155">
            <v>107</v>
          </cell>
          <cell r="AM155">
            <v>72</v>
          </cell>
          <cell r="AN155">
            <v>94</v>
          </cell>
          <cell r="AO155">
            <v>48</v>
          </cell>
          <cell r="AP155" t="str">
            <v>Q</v>
          </cell>
          <cell r="AQ155" t="str">
            <v>Q</v>
          </cell>
          <cell r="AR155">
            <v>45.2112676056338</v>
          </cell>
          <cell r="AS155">
            <v>360</v>
          </cell>
          <cell r="AT155">
            <v>36.623376623376622</v>
          </cell>
          <cell r="AU155">
            <v>43.63636363636364</v>
          </cell>
          <cell r="AV155">
            <v>14350.00006</v>
          </cell>
          <cell r="AW155">
            <v>14442.441860000001</v>
          </cell>
          <cell r="AX155">
            <v>16500</v>
          </cell>
          <cell r="AY155">
            <v>0.14982577916449147</v>
          </cell>
          <cell r="AZ155">
            <v>0.13030302666666665</v>
          </cell>
          <cell r="BA155">
            <v>15900</v>
          </cell>
          <cell r="BB155">
            <v>3</v>
          </cell>
          <cell r="BC155">
            <v>0.10801393264941916</v>
          </cell>
          <cell r="BD155">
            <v>9.7484272955974824E-2</v>
          </cell>
          <cell r="BE155">
            <v>15500</v>
          </cell>
          <cell r="BF155">
            <v>6</v>
          </cell>
          <cell r="BG155">
            <v>8.0139368306037406E-2</v>
          </cell>
          <cell r="BH155">
            <v>7.4193544516129015E-2</v>
          </cell>
        </row>
        <row r="156">
          <cell r="B156" t="str">
            <v>22074</v>
          </cell>
          <cell r="C156" t="str">
            <v>7840027640000</v>
          </cell>
          <cell r="D156" t="str">
            <v>CAÑA TUBO PREMIUM 12años 420ml TRES LEONES</v>
          </cell>
          <cell r="E156">
            <v>6</v>
          </cell>
          <cell r="F156" t="str">
            <v>BEBIDAS</v>
          </cell>
          <cell r="G156" t="str">
            <v>BEBIDAS</v>
          </cell>
          <cell r="H156" t="str">
            <v>BEBIDAS C/ ALCOHOL</v>
          </cell>
          <cell r="I156" t="str">
            <v>CAÑAS</v>
          </cell>
          <cell r="J156" t="str">
            <v>CAÑAS</v>
          </cell>
          <cell r="K156" t="str">
            <v>TRES LEONES</v>
          </cell>
          <cell r="L156">
            <v>168</v>
          </cell>
          <cell r="M156" t="str">
            <v>CIA EMBOTELLADORA 3LEONES (168)</v>
          </cell>
          <cell r="N156">
            <v>2</v>
          </cell>
          <cell r="O156">
            <v>5</v>
          </cell>
          <cell r="P156">
            <v>12</v>
          </cell>
          <cell r="Q156">
            <v>12</v>
          </cell>
          <cell r="R156">
            <v>3</v>
          </cell>
          <cell r="S156">
            <v>6</v>
          </cell>
          <cell r="T156">
            <v>11</v>
          </cell>
          <cell r="U156">
            <v>13</v>
          </cell>
          <cell r="V156">
            <v>0</v>
          </cell>
          <cell r="W156">
            <v>3</v>
          </cell>
          <cell r="X156">
            <v>6</v>
          </cell>
          <cell r="Y156">
            <v>7</v>
          </cell>
          <cell r="Z156">
            <v>0</v>
          </cell>
          <cell r="AA156">
            <v>0</v>
          </cell>
          <cell r="AB156">
            <v>6</v>
          </cell>
          <cell r="AC156">
            <v>7</v>
          </cell>
          <cell r="AD156">
            <v>1</v>
          </cell>
          <cell r="AE156">
            <v>4</v>
          </cell>
          <cell r="AF156">
            <v>7</v>
          </cell>
          <cell r="AG156">
            <v>5</v>
          </cell>
          <cell r="AH156">
            <v>0</v>
          </cell>
          <cell r="AI156">
            <v>3</v>
          </cell>
          <cell r="AJ156">
            <v>12</v>
          </cell>
          <cell r="AK156">
            <v>17</v>
          </cell>
          <cell r="AL156">
            <v>13</v>
          </cell>
          <cell r="AM156">
            <v>5</v>
          </cell>
          <cell r="AN156">
            <v>14</v>
          </cell>
          <cell r="AO156">
            <v>4</v>
          </cell>
          <cell r="AP156">
            <v>30</v>
          </cell>
          <cell r="AQ156">
            <v>39.230769230769234</v>
          </cell>
          <cell r="AR156">
            <v>55.714285714285715</v>
          </cell>
          <cell r="AS156">
            <v>21.428571428571431</v>
          </cell>
          <cell r="AT156">
            <v>84</v>
          </cell>
          <cell r="AU156">
            <v>40</v>
          </cell>
          <cell r="AV156">
            <v>24549.999980000001</v>
          </cell>
          <cell r="AW156">
            <v>24601.443790000001</v>
          </cell>
          <cell r="AX156">
            <v>28900</v>
          </cell>
          <cell r="AY156">
            <v>0.17718941032764923</v>
          </cell>
          <cell r="AZ156">
            <v>0.15051903183391002</v>
          </cell>
          <cell r="BA156">
            <v>28500</v>
          </cell>
          <cell r="BB156">
            <v>3</v>
          </cell>
          <cell r="BC156">
            <v>0.16089613129197233</v>
          </cell>
          <cell r="BD156">
            <v>0.13859649192982454</v>
          </cell>
          <cell r="BE156">
            <v>27900</v>
          </cell>
          <cell r="BF156">
            <v>6</v>
          </cell>
          <cell r="BG156">
            <v>0.13645621273845721</v>
          </cell>
          <cell r="BH156">
            <v>0.12007168530465948</v>
          </cell>
        </row>
        <row r="157">
          <cell r="B157" t="str">
            <v>22073</v>
          </cell>
          <cell r="C157" t="str">
            <v>7840027620002</v>
          </cell>
          <cell r="D157" t="str">
            <v>CAÑA TUBO PREMIUM 12años 750ml TRES LEONES</v>
          </cell>
          <cell r="E157">
            <v>6</v>
          </cell>
          <cell r="F157" t="str">
            <v>BEBIDAS</v>
          </cell>
          <cell r="G157" t="str">
            <v>BEBIDAS</v>
          </cell>
          <cell r="H157" t="str">
            <v>BEBIDAS C/ ALCOHOL</v>
          </cell>
          <cell r="I157" t="str">
            <v>CAÑAS</v>
          </cell>
          <cell r="J157" t="str">
            <v>CAÑAS</v>
          </cell>
          <cell r="K157" t="str">
            <v>TRES LEONES</v>
          </cell>
          <cell r="L157">
            <v>168</v>
          </cell>
          <cell r="M157" t="str">
            <v>CIA EMBOTELLADORA 3LEONES (168)</v>
          </cell>
          <cell r="N157">
            <v>0</v>
          </cell>
          <cell r="O157">
            <v>9</v>
          </cell>
          <cell r="P157">
            <v>2</v>
          </cell>
          <cell r="Q157">
            <v>5</v>
          </cell>
          <cell r="R157">
            <v>2</v>
          </cell>
          <cell r="S157">
            <v>11</v>
          </cell>
          <cell r="T157">
            <v>3</v>
          </cell>
          <cell r="U157">
            <v>7</v>
          </cell>
          <cell r="V157">
            <v>4</v>
          </cell>
          <cell r="W157">
            <v>0</v>
          </cell>
          <cell r="X157">
            <v>8</v>
          </cell>
          <cell r="Y157">
            <v>8</v>
          </cell>
          <cell r="Z157">
            <v>0</v>
          </cell>
          <cell r="AA157">
            <v>6</v>
          </cell>
          <cell r="AB157">
            <v>9</v>
          </cell>
          <cell r="AC157">
            <v>11</v>
          </cell>
          <cell r="AD157">
            <v>5</v>
          </cell>
          <cell r="AE157">
            <v>4</v>
          </cell>
          <cell r="AF157">
            <v>13</v>
          </cell>
          <cell r="AG157">
            <v>16</v>
          </cell>
          <cell r="AH157">
            <v>0</v>
          </cell>
          <cell r="AI157">
            <v>4</v>
          </cell>
          <cell r="AJ157">
            <v>12</v>
          </cell>
          <cell r="AK157">
            <v>16</v>
          </cell>
          <cell r="AL157">
            <v>15</v>
          </cell>
          <cell r="AM157">
            <v>6</v>
          </cell>
          <cell r="AN157">
            <v>11</v>
          </cell>
          <cell r="AO157">
            <v>5</v>
          </cell>
          <cell r="AP157">
            <v>72</v>
          </cell>
          <cell r="AQ157">
            <v>68.571428571428569</v>
          </cell>
          <cell r="AR157">
            <v>56.25</v>
          </cell>
          <cell r="AS157">
            <v>16.363636363636363</v>
          </cell>
          <cell r="AT157">
            <v>20.625</v>
          </cell>
          <cell r="AU157">
            <v>37.5</v>
          </cell>
          <cell r="AV157">
            <v>36800.000050000002</v>
          </cell>
          <cell r="AW157">
            <v>36958.07346</v>
          </cell>
          <cell r="AX157">
            <v>45900</v>
          </cell>
          <cell r="AY157">
            <v>0.2472826070009746</v>
          </cell>
          <cell r="AZ157">
            <v>0.19825707952069713</v>
          </cell>
          <cell r="BA157">
            <v>44900</v>
          </cell>
          <cell r="BB157">
            <v>3</v>
          </cell>
          <cell r="BC157">
            <v>0.22010869399441746</v>
          </cell>
          <cell r="BD157">
            <v>0.18040088975501109</v>
          </cell>
          <cell r="BE157">
            <v>43900</v>
          </cell>
          <cell r="BF157">
            <v>6</v>
          </cell>
          <cell r="BG157">
            <v>0.19293478098786032</v>
          </cell>
          <cell r="BH157">
            <v>0.16173120615034164</v>
          </cell>
        </row>
        <row r="158">
          <cell r="B158" t="str">
            <v>28295</v>
          </cell>
          <cell r="C158" t="str">
            <v>7840027640093</v>
          </cell>
          <cell r="D158" t="str">
            <v>CARRULIM 200ml TRES LEONES</v>
          </cell>
          <cell r="E158">
            <v>24</v>
          </cell>
          <cell r="F158" t="str">
            <v>BEBIDAS</v>
          </cell>
          <cell r="G158" t="str">
            <v>BEBIDAS</v>
          </cell>
          <cell r="H158" t="str">
            <v>BEBIDAS C/ ALCOHOL</v>
          </cell>
          <cell r="I158" t="str">
            <v>CAÑAS</v>
          </cell>
          <cell r="J158" t="str">
            <v>CAÑAS</v>
          </cell>
          <cell r="K158" t="str">
            <v>TRES LEONES</v>
          </cell>
          <cell r="L158">
            <v>168</v>
          </cell>
          <cell r="M158" t="str">
            <v>CIA EMBOTELLADORA 3LEONES (168)</v>
          </cell>
          <cell r="N158">
            <v>2</v>
          </cell>
          <cell r="O158">
            <v>0</v>
          </cell>
          <cell r="P158">
            <v>0</v>
          </cell>
          <cell r="Q158">
            <v>0</v>
          </cell>
          <cell r="R158">
            <v>13</v>
          </cell>
          <cell r="S158">
            <v>14</v>
          </cell>
          <cell r="T158">
            <v>0</v>
          </cell>
          <cell r="U158">
            <v>0</v>
          </cell>
          <cell r="V158">
            <v>13</v>
          </cell>
          <cell r="W158">
            <v>8</v>
          </cell>
          <cell r="X158">
            <v>6</v>
          </cell>
          <cell r="Y158">
            <v>2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1</v>
          </cell>
          <cell r="AE158">
            <v>4</v>
          </cell>
          <cell r="AF158">
            <v>18</v>
          </cell>
          <cell r="AG158">
            <v>21</v>
          </cell>
          <cell r="AH158">
            <v>0</v>
          </cell>
          <cell r="AI158">
            <v>0</v>
          </cell>
          <cell r="AJ158">
            <v>108</v>
          </cell>
          <cell r="AK158">
            <v>-1</v>
          </cell>
          <cell r="AL158">
            <v>6</v>
          </cell>
          <cell r="AM158">
            <v>80</v>
          </cell>
          <cell r="AN158">
            <v>58</v>
          </cell>
          <cell r="AO158">
            <v>0</v>
          </cell>
          <cell r="AP158" t="str">
            <v>SV</v>
          </cell>
          <cell r="AQ158" t="str">
            <v>Q</v>
          </cell>
          <cell r="AR158">
            <v>90</v>
          </cell>
          <cell r="AS158" t="str">
            <v>SV</v>
          </cell>
          <cell r="AT158">
            <v>82.857142857142861</v>
          </cell>
          <cell r="AU158" t="str">
            <v>Q</v>
          </cell>
          <cell r="AV158">
            <v>4000.000004</v>
          </cell>
          <cell r="AW158">
            <v>3999.9999600000001</v>
          </cell>
          <cell r="AX158">
            <v>4500</v>
          </cell>
          <cell r="AY158">
            <v>0.12499999887499991</v>
          </cell>
          <cell r="AZ158">
            <v>0.11111111022222223</v>
          </cell>
          <cell r="BA158">
            <v>4350</v>
          </cell>
          <cell r="BB158">
            <v>6</v>
          </cell>
          <cell r="BC158">
            <v>8.7499998912500043E-2</v>
          </cell>
          <cell r="BD158">
            <v>8.0459769195402306E-2</v>
          </cell>
          <cell r="BE158">
            <v>4250</v>
          </cell>
          <cell r="BF158">
            <v>24</v>
          </cell>
          <cell r="BG158">
            <v>6.2499998937499912E-2</v>
          </cell>
          <cell r="BH158">
            <v>5.8823528470588235E-2</v>
          </cell>
        </row>
        <row r="159">
          <cell r="B159" t="str">
            <v>4350</v>
          </cell>
          <cell r="C159" t="str">
            <v>7840027290007</v>
          </cell>
          <cell r="D159" t="str">
            <v>COGÑAC 425ml TRES LEONES</v>
          </cell>
          <cell r="E159">
            <v>24</v>
          </cell>
          <cell r="F159" t="str">
            <v>BEBIDAS</v>
          </cell>
          <cell r="G159" t="str">
            <v>BEBIDAS</v>
          </cell>
          <cell r="H159" t="str">
            <v>BEBIDAS C/ ALCOHOL</v>
          </cell>
          <cell r="I159" t="str">
            <v>CAÑAS</v>
          </cell>
          <cell r="J159" t="str">
            <v>CAÑAS</v>
          </cell>
          <cell r="K159" t="str">
            <v>TRES LEONES</v>
          </cell>
          <cell r="L159">
            <v>168</v>
          </cell>
          <cell r="M159" t="str">
            <v>CIA EMBOTELLADORA 3LEONES (168)</v>
          </cell>
          <cell r="N159">
            <v>0</v>
          </cell>
          <cell r="O159">
            <v>15</v>
          </cell>
          <cell r="P159">
            <v>9</v>
          </cell>
          <cell r="Q159">
            <v>12</v>
          </cell>
          <cell r="R159">
            <v>15</v>
          </cell>
          <cell r="S159">
            <v>8</v>
          </cell>
          <cell r="T159">
            <v>10</v>
          </cell>
          <cell r="U159">
            <v>12</v>
          </cell>
          <cell r="V159">
            <v>12</v>
          </cell>
          <cell r="W159">
            <v>1</v>
          </cell>
          <cell r="X159">
            <v>8</v>
          </cell>
          <cell r="Y159">
            <v>6</v>
          </cell>
          <cell r="Z159">
            <v>2</v>
          </cell>
          <cell r="AA159">
            <v>2</v>
          </cell>
          <cell r="AB159">
            <v>2</v>
          </cell>
          <cell r="AC159">
            <v>0</v>
          </cell>
          <cell r="AD159">
            <v>2</v>
          </cell>
          <cell r="AE159">
            <v>3</v>
          </cell>
          <cell r="AF159">
            <v>2</v>
          </cell>
          <cell r="AG159">
            <v>8</v>
          </cell>
          <cell r="AH159">
            <v>0</v>
          </cell>
          <cell r="AI159">
            <v>3</v>
          </cell>
          <cell r="AJ159">
            <v>32</v>
          </cell>
          <cell r="AK159">
            <v>26</v>
          </cell>
          <cell r="AL159">
            <v>27</v>
          </cell>
          <cell r="AM159">
            <v>13</v>
          </cell>
          <cell r="AN159">
            <v>13</v>
          </cell>
          <cell r="AO159">
            <v>6</v>
          </cell>
          <cell r="AP159">
            <v>80</v>
          </cell>
          <cell r="AQ159">
            <v>65</v>
          </cell>
          <cell r="AR159">
            <v>135</v>
          </cell>
          <cell r="AS159" t="str">
            <v>SV</v>
          </cell>
          <cell r="AT159">
            <v>48.75</v>
          </cell>
          <cell r="AU159">
            <v>60</v>
          </cell>
          <cell r="AV159">
            <v>3400.0000100000002</v>
          </cell>
          <cell r="AW159">
            <v>3416.1669299999999</v>
          </cell>
          <cell r="AX159">
            <v>3950</v>
          </cell>
          <cell r="AY159">
            <v>0.16176470246539787</v>
          </cell>
          <cell r="AZ159">
            <v>0.1392405037974683</v>
          </cell>
          <cell r="BA159">
            <v>3850</v>
          </cell>
          <cell r="BB159">
            <v>6</v>
          </cell>
          <cell r="BC159">
            <v>0.13235293784602065</v>
          </cell>
          <cell r="BD159">
            <v>0.11688311428571423</v>
          </cell>
          <cell r="BE159">
            <v>3750</v>
          </cell>
          <cell r="BF159">
            <v>12</v>
          </cell>
          <cell r="BG159">
            <v>0.10294117322664365</v>
          </cell>
          <cell r="BH159">
            <v>9.3333330666666617E-2</v>
          </cell>
        </row>
        <row r="160">
          <cell r="B160" t="str">
            <v>4349</v>
          </cell>
          <cell r="C160" t="str">
            <v>7840027150004</v>
          </cell>
          <cell r="D160" t="str">
            <v>COGÑAC 920ml TRES LEONES</v>
          </cell>
          <cell r="E160">
            <v>12</v>
          </cell>
          <cell r="F160" t="str">
            <v>BEBIDAS</v>
          </cell>
          <cell r="G160" t="str">
            <v>BEBIDAS</v>
          </cell>
          <cell r="H160" t="str">
            <v>BEBIDAS C/ ALCOHOL</v>
          </cell>
          <cell r="I160" t="str">
            <v>CAÑAS</v>
          </cell>
          <cell r="J160" t="str">
            <v>CAÑAS</v>
          </cell>
          <cell r="K160" t="str">
            <v>TRES LEONES</v>
          </cell>
          <cell r="L160">
            <v>168</v>
          </cell>
          <cell r="M160" t="str">
            <v>CIA EMBOTELLADORA 3LEONES (168)</v>
          </cell>
          <cell r="N160">
            <v>3</v>
          </cell>
          <cell r="O160">
            <v>9</v>
          </cell>
          <cell r="P160">
            <v>9</v>
          </cell>
          <cell r="Q160">
            <v>2</v>
          </cell>
          <cell r="R160">
            <v>0</v>
          </cell>
          <cell r="S160">
            <v>12</v>
          </cell>
          <cell r="T160">
            <v>10</v>
          </cell>
          <cell r="U160">
            <v>22</v>
          </cell>
          <cell r="V160">
            <v>0</v>
          </cell>
          <cell r="W160">
            <v>5</v>
          </cell>
          <cell r="X160">
            <v>4</v>
          </cell>
          <cell r="Y160">
            <v>2</v>
          </cell>
          <cell r="Z160">
            <v>0</v>
          </cell>
          <cell r="AA160">
            <v>5</v>
          </cell>
          <cell r="AB160">
            <v>20</v>
          </cell>
          <cell r="AC160">
            <v>19</v>
          </cell>
          <cell r="AD160">
            <v>0</v>
          </cell>
          <cell r="AE160">
            <v>10</v>
          </cell>
          <cell r="AF160">
            <v>4</v>
          </cell>
          <cell r="AG160">
            <v>4</v>
          </cell>
          <cell r="AH160">
            <v>0</v>
          </cell>
          <cell r="AI160">
            <v>2</v>
          </cell>
          <cell r="AJ160">
            <v>35</v>
          </cell>
          <cell r="AK160">
            <v>0</v>
          </cell>
          <cell r="AL160">
            <v>8</v>
          </cell>
          <cell r="AM160">
            <v>22</v>
          </cell>
          <cell r="AN160">
            <v>21</v>
          </cell>
          <cell r="AO160">
            <v>12</v>
          </cell>
          <cell r="AP160">
            <v>525</v>
          </cell>
          <cell r="AQ160" t="str">
            <v>Q</v>
          </cell>
          <cell r="AR160">
            <v>120</v>
          </cell>
          <cell r="AS160">
            <v>34.736842105263158</v>
          </cell>
          <cell r="AT160">
            <v>157.5</v>
          </cell>
          <cell r="AU160">
            <v>180</v>
          </cell>
          <cell r="AV160">
            <v>5450</v>
          </cell>
          <cell r="AW160">
            <v>5524.0556800000004</v>
          </cell>
          <cell r="AX160">
            <v>6250</v>
          </cell>
          <cell r="AY160">
            <v>0.14678899082568808</v>
          </cell>
          <cell r="AZ160">
            <v>0.128</v>
          </cell>
          <cell r="BA160">
            <v>6150</v>
          </cell>
          <cell r="BB160">
            <v>6</v>
          </cell>
          <cell r="BC160">
            <v>0.12844036697247696</v>
          </cell>
          <cell r="BD160">
            <v>0.11382113821138211</v>
          </cell>
          <cell r="BE160">
            <v>5990</v>
          </cell>
          <cell r="BF160">
            <v>12</v>
          </cell>
          <cell r="BG160">
            <v>9.9082568807339344E-2</v>
          </cell>
          <cell r="BH160">
            <v>9.0150250417362271E-2</v>
          </cell>
        </row>
        <row r="161">
          <cell r="B161" t="str">
            <v>8495</v>
          </cell>
          <cell r="C161" t="str">
            <v>7840029867818</v>
          </cell>
          <cell r="D161" t="str">
            <v>CAÑA ETIQUETA NEGRA 500ml OLD TRADI.</v>
          </cell>
          <cell r="E161">
            <v>12</v>
          </cell>
          <cell r="F161" t="str">
            <v>BEBIDAS</v>
          </cell>
          <cell r="G161" t="str">
            <v>BEBIDAS</v>
          </cell>
          <cell r="H161" t="str">
            <v>BEBIDAS C/ ALCOHOL</v>
          </cell>
          <cell r="I161" t="str">
            <v>CAÑAS</v>
          </cell>
          <cell r="J161" t="str">
            <v>CAÑAS</v>
          </cell>
          <cell r="K161" t="str">
            <v>OLD TRADI</v>
          </cell>
          <cell r="L161">
            <v>27</v>
          </cell>
          <cell r="M161" t="str">
            <v>A.J. S.A. CALIDAD ANTE TODO (27)</v>
          </cell>
          <cell r="N161">
            <v>0</v>
          </cell>
          <cell r="O161">
            <v>0</v>
          </cell>
          <cell r="P161">
            <v>25</v>
          </cell>
          <cell r="Q161">
            <v>24</v>
          </cell>
          <cell r="R161">
            <v>19</v>
          </cell>
          <cell r="S161">
            <v>14</v>
          </cell>
          <cell r="T161">
            <v>39</v>
          </cell>
          <cell r="U161">
            <v>45</v>
          </cell>
          <cell r="V161">
            <v>1</v>
          </cell>
          <cell r="W161">
            <v>16</v>
          </cell>
          <cell r="X161">
            <v>19</v>
          </cell>
          <cell r="Y161">
            <v>19</v>
          </cell>
          <cell r="Z161">
            <v>6</v>
          </cell>
          <cell r="AA161">
            <v>3</v>
          </cell>
          <cell r="AB161">
            <v>0</v>
          </cell>
          <cell r="AC161">
            <v>0</v>
          </cell>
          <cell r="AD161">
            <v>4</v>
          </cell>
          <cell r="AE161">
            <v>8</v>
          </cell>
          <cell r="AF161">
            <v>19</v>
          </cell>
          <cell r="AG161">
            <v>33</v>
          </cell>
          <cell r="AH161">
            <v>1</v>
          </cell>
          <cell r="AI161">
            <v>10</v>
          </cell>
          <cell r="AJ161">
            <v>16</v>
          </cell>
          <cell r="AK161">
            <v>31</v>
          </cell>
          <cell r="AL161">
            <v>30</v>
          </cell>
          <cell r="AM161">
            <v>12</v>
          </cell>
          <cell r="AN161">
            <v>9</v>
          </cell>
          <cell r="AO161">
            <v>11</v>
          </cell>
          <cell r="AP161">
            <v>20</v>
          </cell>
          <cell r="AQ161">
            <v>20.666666666666668</v>
          </cell>
          <cell r="AR161">
            <v>47.368421052631582</v>
          </cell>
          <cell r="AS161" t="str">
            <v>SV</v>
          </cell>
          <cell r="AT161">
            <v>8.1818181818181817</v>
          </cell>
          <cell r="AU161">
            <v>33</v>
          </cell>
          <cell r="AV161">
            <v>10098</v>
          </cell>
          <cell r="AW161">
            <v>10008.25606</v>
          </cell>
          <cell r="AX161">
            <v>11500</v>
          </cell>
          <cell r="AY161">
            <v>0.13883937413349168</v>
          </cell>
          <cell r="AZ161">
            <v>0.12191304347826087</v>
          </cell>
          <cell r="BA161">
            <v>11250</v>
          </cell>
          <cell r="BB161">
            <v>3</v>
          </cell>
          <cell r="BC161">
            <v>0.11408199643493755</v>
          </cell>
          <cell r="BD161">
            <v>0.1024</v>
          </cell>
          <cell r="BE161">
            <v>10900</v>
          </cell>
          <cell r="BF161">
            <v>6</v>
          </cell>
          <cell r="BG161">
            <v>7.9421667656961681E-2</v>
          </cell>
          <cell r="BH161">
            <v>7.3577981651376148E-2</v>
          </cell>
        </row>
        <row r="162">
          <cell r="B162" t="str">
            <v>4907</v>
          </cell>
          <cell r="C162" t="str">
            <v>7840029867801</v>
          </cell>
          <cell r="D162" t="str">
            <v>CAÑA ETIQUETA NEGRA 750ml OLD TRADI</v>
          </cell>
          <cell r="E162">
            <v>12</v>
          </cell>
          <cell r="F162" t="str">
            <v>BEBIDAS</v>
          </cell>
          <cell r="G162" t="str">
            <v>BEBIDAS</v>
          </cell>
          <cell r="H162" t="str">
            <v>BEBIDAS C/ ALCOHOL</v>
          </cell>
          <cell r="I162" t="str">
            <v>CAÑAS</v>
          </cell>
          <cell r="J162" t="str">
            <v>CAÑAS</v>
          </cell>
          <cell r="K162" t="str">
            <v>OLD TRADI</v>
          </cell>
          <cell r="L162">
            <v>27</v>
          </cell>
          <cell r="M162" t="str">
            <v>A.J. S.A. CALIDAD ANTE TODO (27)</v>
          </cell>
          <cell r="N162">
            <v>16</v>
          </cell>
          <cell r="O162">
            <v>8</v>
          </cell>
          <cell r="P162">
            <v>23</v>
          </cell>
          <cell r="Q162">
            <v>21</v>
          </cell>
          <cell r="R162">
            <v>26</v>
          </cell>
          <cell r="S162">
            <v>30</v>
          </cell>
          <cell r="T162">
            <v>27</v>
          </cell>
          <cell r="U162">
            <v>41</v>
          </cell>
          <cell r="V162">
            <v>14</v>
          </cell>
          <cell r="W162">
            <v>12</v>
          </cell>
          <cell r="X162">
            <v>16</v>
          </cell>
          <cell r="Y162">
            <v>25</v>
          </cell>
          <cell r="Z162">
            <v>9</v>
          </cell>
          <cell r="AA162">
            <v>6</v>
          </cell>
          <cell r="AB162">
            <v>1</v>
          </cell>
          <cell r="AC162">
            <v>10</v>
          </cell>
          <cell r="AD162">
            <v>11</v>
          </cell>
          <cell r="AE162">
            <v>16</v>
          </cell>
          <cell r="AF162">
            <v>39</v>
          </cell>
          <cell r="AG162">
            <v>32</v>
          </cell>
          <cell r="AH162">
            <v>2</v>
          </cell>
          <cell r="AI162">
            <v>5</v>
          </cell>
          <cell r="AJ162">
            <v>13</v>
          </cell>
          <cell r="AK162">
            <v>15</v>
          </cell>
          <cell r="AL162">
            <v>1</v>
          </cell>
          <cell r="AM162">
            <v>19</v>
          </cell>
          <cell r="AN162">
            <v>29</v>
          </cell>
          <cell r="AO162">
            <v>10</v>
          </cell>
          <cell r="AP162">
            <v>18.571428571428573</v>
          </cell>
          <cell r="AQ162">
            <v>10.97560975609756</v>
          </cell>
          <cell r="AR162">
            <v>1.2</v>
          </cell>
          <cell r="AS162">
            <v>57</v>
          </cell>
          <cell r="AT162">
            <v>27.1875</v>
          </cell>
          <cell r="AU162">
            <v>60</v>
          </cell>
          <cell r="AV162">
            <v>14493</v>
          </cell>
          <cell r="AW162">
            <v>14277.477279999999</v>
          </cell>
          <cell r="AX162">
            <v>16500</v>
          </cell>
          <cell r="AY162">
            <v>0.13848064582902087</v>
          </cell>
          <cell r="AZ162">
            <v>0.12163636363636364</v>
          </cell>
          <cell r="BA162">
            <v>15900</v>
          </cell>
          <cell r="BB162">
            <v>3</v>
          </cell>
          <cell r="BC162">
            <v>9.7081349617056611E-2</v>
          </cell>
          <cell r="BD162">
            <v>8.8490566037735849E-2</v>
          </cell>
          <cell r="BE162">
            <v>15250</v>
          </cell>
          <cell r="BF162">
            <v>6</v>
          </cell>
          <cell r="BG162">
            <v>5.223211205409517E-2</v>
          </cell>
          <cell r="BH162">
            <v>4.9639344262295083E-2</v>
          </cell>
        </row>
        <row r="163">
          <cell r="B163" t="str">
            <v>28457</v>
          </cell>
          <cell r="C163" t="str">
            <v>7840002030369</v>
          </cell>
          <cell r="D163" t="str">
            <v>CAÑA ROJA 450ml ARISTOCRATA</v>
          </cell>
          <cell r="E163">
            <v>12</v>
          </cell>
          <cell r="F163" t="str">
            <v>BEBIDAS</v>
          </cell>
          <cell r="G163" t="str">
            <v>BEBIDAS</v>
          </cell>
          <cell r="H163" t="str">
            <v>BEBIDAS C/ ALCOHOL</v>
          </cell>
          <cell r="I163" t="str">
            <v>CAÑAS</v>
          </cell>
          <cell r="J163" t="str">
            <v>CAÑAS</v>
          </cell>
          <cell r="K163" t="str">
            <v>ARISTOCRATA</v>
          </cell>
          <cell r="L163">
            <v>66</v>
          </cell>
          <cell r="M163" t="str">
            <v>CODISA SA (66)</v>
          </cell>
          <cell r="N163">
            <v>188</v>
          </cell>
          <cell r="O163">
            <v>241</v>
          </cell>
          <cell r="P163">
            <v>257</v>
          </cell>
          <cell r="Q163">
            <v>360</v>
          </cell>
          <cell r="R163">
            <v>381</v>
          </cell>
          <cell r="S163">
            <v>510</v>
          </cell>
          <cell r="T163">
            <v>427</v>
          </cell>
          <cell r="U163">
            <v>403</v>
          </cell>
          <cell r="V163">
            <v>56</v>
          </cell>
          <cell r="W163">
            <v>51</v>
          </cell>
          <cell r="X163">
            <v>351</v>
          </cell>
          <cell r="Y163">
            <v>0</v>
          </cell>
          <cell r="Z163">
            <v>68</v>
          </cell>
          <cell r="AA163">
            <v>72</v>
          </cell>
          <cell r="AB163">
            <v>75</v>
          </cell>
          <cell r="AC163">
            <v>96</v>
          </cell>
          <cell r="AD163">
            <v>53</v>
          </cell>
          <cell r="AE163">
            <v>77</v>
          </cell>
          <cell r="AF163">
            <v>68</v>
          </cell>
          <cell r="AG163">
            <v>181</v>
          </cell>
          <cell r="AH163">
            <v>0</v>
          </cell>
          <cell r="AI163">
            <v>0</v>
          </cell>
          <cell r="AJ163">
            <v>494</v>
          </cell>
          <cell r="AK163">
            <v>8</v>
          </cell>
          <cell r="AL163">
            <v>2</v>
          </cell>
          <cell r="AM163">
            <v>443</v>
          </cell>
          <cell r="AN163">
            <v>514</v>
          </cell>
          <cell r="AO163">
            <v>240</v>
          </cell>
          <cell r="AP163">
            <v>41.166666666666664</v>
          </cell>
          <cell r="AQ163">
            <v>0.59553349875930517</v>
          </cell>
          <cell r="AR163" t="str">
            <v>SV</v>
          </cell>
          <cell r="AS163">
            <v>138.4375</v>
          </cell>
          <cell r="AT163">
            <v>85.193370165745861</v>
          </cell>
          <cell r="AU163" t="str">
            <v>SV</v>
          </cell>
          <cell r="AV163">
            <v>1500.0000399999999</v>
          </cell>
          <cell r="AW163">
            <v>1505.3385599999999</v>
          </cell>
          <cell r="AX163">
            <v>3150</v>
          </cell>
          <cell r="AY163">
            <v>1.0999999440000017</v>
          </cell>
          <cell r="AZ163">
            <v>0.52380951111111118</v>
          </cell>
          <cell r="BA163">
            <v>3090</v>
          </cell>
          <cell r="BB163">
            <v>6</v>
          </cell>
          <cell r="BC163">
            <v>1.0599999450666684</v>
          </cell>
          <cell r="BD163">
            <v>0.51456309385113275</v>
          </cell>
          <cell r="BE163">
            <v>2950</v>
          </cell>
          <cell r="BF163">
            <v>12</v>
          </cell>
          <cell r="BG163">
            <v>0.96666661422222377</v>
          </cell>
          <cell r="BH163">
            <v>0.49152541016949158</v>
          </cell>
        </row>
        <row r="164">
          <cell r="B164" t="str">
            <v>28456</v>
          </cell>
          <cell r="C164" t="str">
            <v>7840002030352</v>
          </cell>
          <cell r="D164" t="str">
            <v>PACK RESERVA ESPECIAL 750ml 16 AÑOS ARISTOCRATA</v>
          </cell>
          <cell r="E164">
            <v>1</v>
          </cell>
          <cell r="F164" t="str">
            <v>BEBIDAS</v>
          </cell>
          <cell r="G164" t="str">
            <v>BEBIDAS</v>
          </cell>
          <cell r="H164" t="str">
            <v>BEBIDAS C/ ALCOHOL</v>
          </cell>
          <cell r="I164" t="str">
            <v>CAÑAS</v>
          </cell>
          <cell r="J164" t="str">
            <v>CAÑAS</v>
          </cell>
          <cell r="K164" t="str">
            <v>ARISTOCRATA</v>
          </cell>
          <cell r="L164">
            <v>66</v>
          </cell>
          <cell r="M164" t="str">
            <v>CODISA SA (66)</v>
          </cell>
          <cell r="N164">
            <v>1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1</v>
          </cell>
          <cell r="Y164">
            <v>1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1</v>
          </cell>
          <cell r="AE164">
            <v>0</v>
          </cell>
          <cell r="AF164">
            <v>0</v>
          </cell>
          <cell r="AG164">
            <v>2</v>
          </cell>
          <cell r="AH164">
            <v>0</v>
          </cell>
          <cell r="AI164">
            <v>0</v>
          </cell>
          <cell r="AJ164">
            <v>2</v>
          </cell>
          <cell r="AK164">
            <v>1</v>
          </cell>
          <cell r="AL164">
            <v>5</v>
          </cell>
          <cell r="AM164">
            <v>1</v>
          </cell>
          <cell r="AN164">
            <v>5</v>
          </cell>
          <cell r="AO164">
            <v>0</v>
          </cell>
          <cell r="AP164" t="str">
            <v>SV</v>
          </cell>
          <cell r="AQ164" t="str">
            <v>SV</v>
          </cell>
          <cell r="AR164">
            <v>150</v>
          </cell>
          <cell r="AS164" t="str">
            <v>SV</v>
          </cell>
          <cell r="AT164">
            <v>75</v>
          </cell>
          <cell r="AU164" t="str">
            <v>Q</v>
          </cell>
          <cell r="AV164">
            <v>104999.99999500001</v>
          </cell>
          <cell r="AW164">
            <v>104463.82881000001</v>
          </cell>
          <cell r="AX164">
            <v>129900</v>
          </cell>
          <cell r="AY164">
            <v>0.23714285720176864</v>
          </cell>
          <cell r="AZ164">
            <v>0.19168591227867587</v>
          </cell>
          <cell r="BA164">
            <v>126900</v>
          </cell>
          <cell r="BB164">
            <v>3</v>
          </cell>
          <cell r="BC164">
            <v>0.20857142862897948</v>
          </cell>
          <cell r="BD164">
            <v>0.1725768321907013</v>
          </cell>
          <cell r="BE164">
            <v>124900</v>
          </cell>
          <cell r="BF164">
            <v>6</v>
          </cell>
          <cell r="BG164">
            <v>0.18952380958045345</v>
          </cell>
          <cell r="BH164">
            <v>0.15932746200960765</v>
          </cell>
        </row>
        <row r="165">
          <cell r="B165" t="str">
            <v>36036</v>
          </cell>
          <cell r="C165" t="str">
            <v>7840002000034</v>
          </cell>
          <cell r="D165" t="str">
            <v>CAÑA EN PET 450ml ARISTOCRATA</v>
          </cell>
          <cell r="E165">
            <v>24</v>
          </cell>
          <cell r="F165" t="str">
            <v>BEBIDAS</v>
          </cell>
          <cell r="G165" t="str">
            <v>BEBIDAS</v>
          </cell>
          <cell r="H165" t="str">
            <v>BEBIDAS C/ ALCOHOL</v>
          </cell>
          <cell r="I165" t="str">
            <v>CAÑAS</v>
          </cell>
          <cell r="J165" t="str">
            <v>CAÑAS</v>
          </cell>
          <cell r="K165" t="str">
            <v>ARISTOCRATA</v>
          </cell>
          <cell r="L165">
            <v>1009</v>
          </cell>
          <cell r="M165" t="str">
            <v>LEKAJA S.R.L. (1009)</v>
          </cell>
          <cell r="N165">
            <v>0</v>
          </cell>
          <cell r="O165">
            <v>0</v>
          </cell>
          <cell r="P165">
            <v>0</v>
          </cell>
          <cell r="Q165">
            <v>12</v>
          </cell>
          <cell r="R165">
            <v>0</v>
          </cell>
          <cell r="S165">
            <v>0</v>
          </cell>
          <cell r="T165">
            <v>0</v>
          </cell>
          <cell r="U165">
            <v>4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17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6</v>
          </cell>
          <cell r="AI165">
            <v>14</v>
          </cell>
          <cell r="AJ165">
            <v>19</v>
          </cell>
          <cell r="AK165">
            <v>24</v>
          </cell>
          <cell r="AL165">
            <v>0</v>
          </cell>
          <cell r="AM165">
            <v>24</v>
          </cell>
          <cell r="AN165">
            <v>0</v>
          </cell>
          <cell r="AO165">
            <v>39</v>
          </cell>
          <cell r="AP165">
            <v>47.5</v>
          </cell>
          <cell r="AQ165">
            <v>180</v>
          </cell>
          <cell r="AR165" t="str">
            <v>Q</v>
          </cell>
          <cell r="AS165" t="str">
            <v>SV</v>
          </cell>
          <cell r="AT165" t="str">
            <v>Q</v>
          </cell>
          <cell r="AU165">
            <v>83.571428571428569</v>
          </cell>
          <cell r="AV165">
            <v>5913</v>
          </cell>
          <cell r="AW165">
            <v>5912.5</v>
          </cell>
          <cell r="AX165">
            <v>6750</v>
          </cell>
          <cell r="AY165">
            <v>0.14155251141552516</v>
          </cell>
          <cell r="AZ165">
            <v>0.124</v>
          </cell>
          <cell r="BA165">
            <v>6550</v>
          </cell>
          <cell r="BB165">
            <v>6</v>
          </cell>
          <cell r="BC165">
            <v>0.1077287332995096</v>
          </cell>
          <cell r="BD165">
            <v>9.7251908396946571E-2</v>
          </cell>
          <cell r="BE165">
            <v>6450</v>
          </cell>
          <cell r="BF165">
            <v>12</v>
          </cell>
          <cell r="BG165">
            <v>9.0816844241501826E-2</v>
          </cell>
          <cell r="BH165">
            <v>8.325581395348837E-2</v>
          </cell>
        </row>
        <row r="166">
          <cell r="B166" t="str">
            <v>4683</v>
          </cell>
          <cell r="C166" t="str">
            <v>7840002020049</v>
          </cell>
          <cell r="D166" t="str">
            <v>CAÑA ETIQUETA AZUL 12A 750ml ARISTOCRATA</v>
          </cell>
          <cell r="E166">
            <v>12</v>
          </cell>
          <cell r="F166" t="str">
            <v>BEBIDAS</v>
          </cell>
          <cell r="G166" t="str">
            <v>BEBIDAS</v>
          </cell>
          <cell r="H166" t="str">
            <v>BEBIDAS C/ ALCOHOL</v>
          </cell>
          <cell r="I166" t="str">
            <v>CAÑAS</v>
          </cell>
          <cell r="J166" t="str">
            <v>CAÑAS</v>
          </cell>
          <cell r="K166" t="str">
            <v>ARISTOCRATA</v>
          </cell>
          <cell r="L166">
            <v>1009</v>
          </cell>
          <cell r="M166" t="str">
            <v>LEKAJA S.R.L. (1009)</v>
          </cell>
          <cell r="N166">
            <v>1</v>
          </cell>
          <cell r="O166">
            <v>0</v>
          </cell>
          <cell r="P166">
            <v>0</v>
          </cell>
          <cell r="Q166">
            <v>1</v>
          </cell>
          <cell r="R166">
            <v>1</v>
          </cell>
          <cell r="S166">
            <v>0</v>
          </cell>
          <cell r="T166">
            <v>2</v>
          </cell>
          <cell r="U166">
            <v>2</v>
          </cell>
          <cell r="V166">
            <v>1</v>
          </cell>
          <cell r="W166">
            <v>0</v>
          </cell>
          <cell r="X166">
            <v>4</v>
          </cell>
          <cell r="Y166">
            <v>4</v>
          </cell>
          <cell r="Z166">
            <v>1</v>
          </cell>
          <cell r="AA166">
            <v>5</v>
          </cell>
          <cell r="AB166">
            <v>2</v>
          </cell>
          <cell r="AC166">
            <v>2</v>
          </cell>
          <cell r="AD166">
            <v>1</v>
          </cell>
          <cell r="AE166">
            <v>4</v>
          </cell>
          <cell r="AF166">
            <v>1</v>
          </cell>
          <cell r="AG166">
            <v>2</v>
          </cell>
          <cell r="AH166">
            <v>0</v>
          </cell>
          <cell r="AI166">
            <v>1</v>
          </cell>
          <cell r="AJ166">
            <v>12</v>
          </cell>
          <cell r="AK166">
            <v>11</v>
          </cell>
          <cell r="AL166">
            <v>0</v>
          </cell>
          <cell r="AM166">
            <v>12</v>
          </cell>
          <cell r="AN166">
            <v>1</v>
          </cell>
          <cell r="AO166">
            <v>24</v>
          </cell>
          <cell r="AP166">
            <v>360</v>
          </cell>
          <cell r="AQ166">
            <v>165</v>
          </cell>
          <cell r="AR166" t="str">
            <v>Q</v>
          </cell>
          <cell r="AS166">
            <v>180</v>
          </cell>
          <cell r="AT166">
            <v>15</v>
          </cell>
          <cell r="AU166">
            <v>720</v>
          </cell>
          <cell r="AV166">
            <v>39959.999969999997</v>
          </cell>
          <cell r="AW166">
            <v>39892.924500000001</v>
          </cell>
          <cell r="AX166">
            <v>44750</v>
          </cell>
          <cell r="AY166">
            <v>0.11986987071061317</v>
          </cell>
          <cell r="AZ166">
            <v>0.10703910681564252</v>
          </cell>
          <cell r="BA166">
            <v>43500</v>
          </cell>
          <cell r="BB166">
            <v>3</v>
          </cell>
          <cell r="BC166">
            <v>8.8588589405847351E-2</v>
          </cell>
          <cell r="BD166">
            <v>8.1379311034482829E-2</v>
          </cell>
          <cell r="BE166">
            <v>42250</v>
          </cell>
          <cell r="BF166">
            <v>6</v>
          </cell>
          <cell r="BG166">
            <v>5.7307308101081533E-2</v>
          </cell>
          <cell r="BH166">
            <v>5.4201184142011902E-2</v>
          </cell>
        </row>
        <row r="167">
          <cell r="B167" t="str">
            <v>8394</v>
          </cell>
          <cell r="C167" t="str">
            <v>78400498</v>
          </cell>
          <cell r="D167" t="str">
            <v>CAÑA ETIQUETA NEGRA 200ml ARISTOCRATA</v>
          </cell>
          <cell r="E167">
            <v>24</v>
          </cell>
          <cell r="F167" t="str">
            <v>BEBIDAS</v>
          </cell>
          <cell r="G167" t="str">
            <v>BEBIDAS</v>
          </cell>
          <cell r="H167" t="str">
            <v>BEBIDAS C/ ALCOHOL</v>
          </cell>
          <cell r="I167" t="str">
            <v>CAÑAS</v>
          </cell>
          <cell r="J167" t="str">
            <v>CAÑAS</v>
          </cell>
          <cell r="K167" t="str">
            <v>ARISTOCRATA</v>
          </cell>
          <cell r="L167">
            <v>1009</v>
          </cell>
          <cell r="M167" t="str">
            <v>LEKAJA S.R.L. (1009)</v>
          </cell>
          <cell r="N167">
            <v>0</v>
          </cell>
          <cell r="O167">
            <v>0</v>
          </cell>
          <cell r="P167">
            <v>0</v>
          </cell>
          <cell r="Q167">
            <v>33</v>
          </cell>
          <cell r="R167">
            <v>23</v>
          </cell>
          <cell r="S167">
            <v>0</v>
          </cell>
          <cell r="T167">
            <v>0</v>
          </cell>
          <cell r="U167">
            <v>106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12</v>
          </cell>
          <cell r="AA167">
            <v>0</v>
          </cell>
          <cell r="AB167">
            <v>0</v>
          </cell>
          <cell r="AC167">
            <v>9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7</v>
          </cell>
          <cell r="AI167">
            <v>19</v>
          </cell>
          <cell r="AJ167">
            <v>102</v>
          </cell>
          <cell r="AK167">
            <v>157</v>
          </cell>
          <cell r="AL167">
            <v>0</v>
          </cell>
          <cell r="AM167">
            <v>163</v>
          </cell>
          <cell r="AN167">
            <v>0</v>
          </cell>
          <cell r="AO167">
            <v>233</v>
          </cell>
          <cell r="AP167">
            <v>92.72727272727272</v>
          </cell>
          <cell r="AQ167">
            <v>44.433962264150942</v>
          </cell>
          <cell r="AR167" t="str">
            <v>Q</v>
          </cell>
          <cell r="AS167">
            <v>543.33333333333337</v>
          </cell>
          <cell r="AT167" t="str">
            <v>Q</v>
          </cell>
          <cell r="AU167">
            <v>367.89473684210526</v>
          </cell>
          <cell r="AV167">
            <v>3655.0000300000002</v>
          </cell>
          <cell r="AW167">
            <v>3651.2395700000002</v>
          </cell>
          <cell r="AX167">
            <v>4150</v>
          </cell>
          <cell r="AY167">
            <v>0.13543090723312523</v>
          </cell>
          <cell r="AZ167">
            <v>0.11927710120481924</v>
          </cell>
          <cell r="BA167">
            <v>4070</v>
          </cell>
          <cell r="BB167">
            <v>6</v>
          </cell>
          <cell r="BC167">
            <v>0.11354308251537826</v>
          </cell>
          <cell r="BD167">
            <v>0.10196559459459456</v>
          </cell>
          <cell r="BE167">
            <v>3950</v>
          </cell>
          <cell r="BF167">
            <v>12</v>
          </cell>
          <cell r="BG167">
            <v>8.0711345438757798E-2</v>
          </cell>
          <cell r="BH167">
            <v>7.4683536708860715E-2</v>
          </cell>
        </row>
        <row r="168">
          <cell r="B168" t="str">
            <v>4685</v>
          </cell>
          <cell r="C168" t="str">
            <v>7840002010019</v>
          </cell>
          <cell r="D168" t="str">
            <v>CAÑA ETIQUETA NEGRA 750ml ARISTOCRATA</v>
          </cell>
          <cell r="E168">
            <v>12</v>
          </cell>
          <cell r="F168" t="str">
            <v>BEBIDAS</v>
          </cell>
          <cell r="G168" t="str">
            <v>BEBIDAS</v>
          </cell>
          <cell r="H168" t="str">
            <v>BEBIDAS C/ ALCOHOL</v>
          </cell>
          <cell r="I168" t="str">
            <v>CAÑAS</v>
          </cell>
          <cell r="J168" t="str">
            <v>CAÑAS</v>
          </cell>
          <cell r="K168" t="str">
            <v>ARISTOCRATA</v>
          </cell>
          <cell r="L168">
            <v>1009</v>
          </cell>
          <cell r="M168" t="str">
            <v>LEKAJA S.R.L. (1009)</v>
          </cell>
          <cell r="N168">
            <v>0</v>
          </cell>
          <cell r="O168">
            <v>0</v>
          </cell>
          <cell r="P168">
            <v>0</v>
          </cell>
          <cell r="Q168">
            <v>5</v>
          </cell>
          <cell r="R168">
            <v>4</v>
          </cell>
          <cell r="S168">
            <v>0</v>
          </cell>
          <cell r="T168">
            <v>0</v>
          </cell>
          <cell r="U168">
            <v>21</v>
          </cell>
          <cell r="V168">
            <v>1</v>
          </cell>
          <cell r="W168">
            <v>3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6</v>
          </cell>
          <cell r="AD168">
            <v>9</v>
          </cell>
          <cell r="AE168">
            <v>0</v>
          </cell>
          <cell r="AF168">
            <v>0</v>
          </cell>
          <cell r="AG168">
            <v>0</v>
          </cell>
          <cell r="AH168">
            <v>4</v>
          </cell>
          <cell r="AI168">
            <v>9</v>
          </cell>
          <cell r="AJ168">
            <v>33</v>
          </cell>
          <cell r="AK168">
            <v>23</v>
          </cell>
          <cell r="AL168">
            <v>0</v>
          </cell>
          <cell r="AM168">
            <v>23</v>
          </cell>
          <cell r="AN168">
            <v>0</v>
          </cell>
          <cell r="AO168">
            <v>18</v>
          </cell>
          <cell r="AP168">
            <v>198</v>
          </cell>
          <cell r="AQ168">
            <v>32.857142857142861</v>
          </cell>
          <cell r="AR168" t="str">
            <v>Q</v>
          </cell>
          <cell r="AS168">
            <v>115</v>
          </cell>
          <cell r="AT168" t="str">
            <v>Q</v>
          </cell>
          <cell r="AU168">
            <v>60</v>
          </cell>
          <cell r="AV168">
            <v>15120.00006</v>
          </cell>
          <cell r="AW168">
            <v>15118.605149999999</v>
          </cell>
          <cell r="AX168">
            <v>16900</v>
          </cell>
          <cell r="AY168">
            <v>0.11772486328945164</v>
          </cell>
          <cell r="AZ168">
            <v>0.10532544023668637</v>
          </cell>
          <cell r="BA168">
            <v>16500</v>
          </cell>
          <cell r="BB168">
            <v>3</v>
          </cell>
          <cell r="BC168">
            <v>9.126983693940538E-2</v>
          </cell>
          <cell r="BD168">
            <v>8.3636359999999979E-2</v>
          </cell>
          <cell r="BE168">
            <v>16250</v>
          </cell>
          <cell r="BF168">
            <v>6</v>
          </cell>
          <cell r="BG168">
            <v>7.4735445470626605E-2</v>
          </cell>
          <cell r="BH168">
            <v>6.9538457846153826E-2</v>
          </cell>
        </row>
        <row r="169">
          <cell r="B169" t="str">
            <v>4687</v>
          </cell>
          <cell r="C169" t="str">
            <v>7840002030116</v>
          </cell>
          <cell r="D169" t="str">
            <v>CAÑA ETIQUETA ROJO 750ml ARISTOCRATA</v>
          </cell>
          <cell r="E169">
            <v>12</v>
          </cell>
          <cell r="F169" t="str">
            <v>BEBIDAS</v>
          </cell>
          <cell r="G169" t="str">
            <v>BEBIDAS</v>
          </cell>
          <cell r="H169" t="str">
            <v>BEBIDAS C/ ALCOHOL</v>
          </cell>
          <cell r="I169" t="str">
            <v>CAÑAS</v>
          </cell>
          <cell r="J169" t="str">
            <v>CAÑAS</v>
          </cell>
          <cell r="K169" t="str">
            <v>ARISTOCRATA</v>
          </cell>
          <cell r="L169">
            <v>1009</v>
          </cell>
          <cell r="M169" t="str">
            <v>LEKAJA S.R.L. (1009)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15</v>
          </cell>
          <cell r="S169">
            <v>0</v>
          </cell>
          <cell r="T169">
            <v>0</v>
          </cell>
          <cell r="U169">
            <v>0</v>
          </cell>
          <cell r="V169">
            <v>5</v>
          </cell>
          <cell r="W169">
            <v>6</v>
          </cell>
          <cell r="X169">
            <v>0</v>
          </cell>
          <cell r="Y169">
            <v>0</v>
          </cell>
          <cell r="Z169">
            <v>5</v>
          </cell>
          <cell r="AA169">
            <v>0</v>
          </cell>
          <cell r="AB169">
            <v>0</v>
          </cell>
          <cell r="AC169">
            <v>0</v>
          </cell>
          <cell r="AD169">
            <v>1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 t="str">
            <v>Q</v>
          </cell>
          <cell r="AQ169" t="str">
            <v>Q</v>
          </cell>
          <cell r="AR169" t="str">
            <v>Q</v>
          </cell>
          <cell r="AS169" t="str">
            <v>Q</v>
          </cell>
          <cell r="AT169" t="str">
            <v>Q</v>
          </cell>
          <cell r="AU169" t="str">
            <v>Q</v>
          </cell>
          <cell r="AV169">
            <v>11987.999980000001</v>
          </cell>
          <cell r="AW169">
            <v>11987.999980000001</v>
          </cell>
          <cell r="AX169">
            <v>13500</v>
          </cell>
          <cell r="AY169">
            <v>0.12612612800488177</v>
          </cell>
          <cell r="AZ169">
            <v>0.11200000148148144</v>
          </cell>
          <cell r="BA169">
            <v>13250</v>
          </cell>
          <cell r="BB169">
            <v>3</v>
          </cell>
          <cell r="BC169">
            <v>0.10527194044923571</v>
          </cell>
          <cell r="BD169">
            <v>9.5245284528301846E-2</v>
          </cell>
          <cell r="BE169">
            <v>12900</v>
          </cell>
          <cell r="BF169">
            <v>6</v>
          </cell>
          <cell r="BG169">
            <v>7.6076077871331416E-2</v>
          </cell>
          <cell r="BH169">
            <v>7.0697675968992207E-2</v>
          </cell>
        </row>
        <row r="170">
          <cell r="B170" t="str">
            <v>36037</v>
          </cell>
          <cell r="C170" t="str">
            <v>7840002030376</v>
          </cell>
          <cell r="D170" t="str">
            <v>CAÑA ROJA 200ml ARISTOCRATA</v>
          </cell>
          <cell r="E170">
            <v>24</v>
          </cell>
          <cell r="F170" t="str">
            <v>BEBIDAS</v>
          </cell>
          <cell r="G170" t="str">
            <v>BEBIDAS</v>
          </cell>
          <cell r="H170" t="str">
            <v>BEBIDAS C/ ALCOHOL</v>
          </cell>
          <cell r="I170" t="str">
            <v>CAÑAS</v>
          </cell>
          <cell r="J170" t="str">
            <v>CAÑAS</v>
          </cell>
          <cell r="K170" t="str">
            <v>ARISTOCRATA</v>
          </cell>
          <cell r="L170">
            <v>1009</v>
          </cell>
          <cell r="M170" t="str">
            <v>LEKAJA S.R.L. (1009)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 t="str">
            <v>Q</v>
          </cell>
          <cell r="AQ170" t="str">
            <v>Q</v>
          </cell>
          <cell r="AR170" t="str">
            <v>Q</v>
          </cell>
          <cell r="AS170" t="str">
            <v>Q</v>
          </cell>
          <cell r="AT170" t="str">
            <v>Q</v>
          </cell>
          <cell r="AU170" t="str">
            <v>Q</v>
          </cell>
          <cell r="AV170">
            <v>1499.0000299999999</v>
          </cell>
          <cell r="AW170">
            <v>1498.99992</v>
          </cell>
          <cell r="AX170">
            <v>1700</v>
          </cell>
          <cell r="AY170">
            <v>0.13408937023170053</v>
          </cell>
          <cell r="AZ170">
            <v>0.11823527647058828</v>
          </cell>
          <cell r="BA170">
            <v>1650</v>
          </cell>
          <cell r="BB170">
            <v>6</v>
          </cell>
          <cell r="BC170">
            <v>0.10073380051900349</v>
          </cell>
          <cell r="BD170">
            <v>9.1515133333333373E-2</v>
          </cell>
          <cell r="BE170">
            <v>1600</v>
          </cell>
          <cell r="BF170">
            <v>12</v>
          </cell>
          <cell r="BG170">
            <v>6.7378230806306227E-2</v>
          </cell>
          <cell r="BH170">
            <v>6.3124981250000045E-2</v>
          </cell>
        </row>
        <row r="171">
          <cell r="B171" t="str">
            <v>3465</v>
          </cell>
          <cell r="C171" t="str">
            <v>78400528</v>
          </cell>
          <cell r="D171" t="str">
            <v>CAÑA AÑEJADA 200ml FORTIN</v>
          </cell>
          <cell r="E171">
            <v>24</v>
          </cell>
          <cell r="F171" t="str">
            <v>BEBIDAS</v>
          </cell>
          <cell r="G171" t="str">
            <v>BEBIDAS</v>
          </cell>
          <cell r="H171" t="str">
            <v>BEBIDAS C/ ALCOHOL</v>
          </cell>
          <cell r="I171" t="str">
            <v>CAÑAS</v>
          </cell>
          <cell r="J171" t="str">
            <v>CAÑAS</v>
          </cell>
          <cell r="K171" t="str">
            <v>FORTIN</v>
          </cell>
          <cell r="L171">
            <v>93</v>
          </cell>
          <cell r="M171" t="str">
            <v>FORTIN S.A. (93)</v>
          </cell>
          <cell r="N171">
            <v>308</v>
          </cell>
          <cell r="O171">
            <v>402</v>
          </cell>
          <cell r="P171">
            <v>473</v>
          </cell>
          <cell r="Q171">
            <v>438</v>
          </cell>
          <cell r="R171">
            <v>1467</v>
          </cell>
          <cell r="S171">
            <v>1379</v>
          </cell>
          <cell r="T171">
            <v>1845</v>
          </cell>
          <cell r="U171">
            <v>1730</v>
          </cell>
          <cell r="V171">
            <v>75</v>
          </cell>
          <cell r="W171">
            <v>83</v>
          </cell>
          <cell r="X171">
            <v>108</v>
          </cell>
          <cell r="Y171">
            <v>95</v>
          </cell>
          <cell r="Z171">
            <v>161</v>
          </cell>
          <cell r="AA171">
            <v>113</v>
          </cell>
          <cell r="AB171">
            <v>111</v>
          </cell>
          <cell r="AC171">
            <v>122</v>
          </cell>
          <cell r="AD171">
            <v>99</v>
          </cell>
          <cell r="AE171">
            <v>174</v>
          </cell>
          <cell r="AF171">
            <v>168</v>
          </cell>
          <cell r="AG171">
            <v>208</v>
          </cell>
          <cell r="AH171">
            <v>30</v>
          </cell>
          <cell r="AI171">
            <v>58</v>
          </cell>
          <cell r="AJ171">
            <v>114</v>
          </cell>
          <cell r="AK171">
            <v>1024</v>
          </cell>
          <cell r="AL171">
            <v>99</v>
          </cell>
          <cell r="AM171">
            <v>167</v>
          </cell>
          <cell r="AN171">
            <v>164</v>
          </cell>
          <cell r="AO171">
            <v>82</v>
          </cell>
          <cell r="AP171">
            <v>7.808219178082191</v>
          </cell>
          <cell r="AQ171">
            <v>17.757225433526013</v>
          </cell>
          <cell r="AR171">
            <v>31.263157894736839</v>
          </cell>
          <cell r="AS171">
            <v>41.065573770491802</v>
          </cell>
          <cell r="AT171">
            <v>23.653846153846153</v>
          </cell>
          <cell r="AU171">
            <v>42.41379310344827</v>
          </cell>
          <cell r="AV171">
            <v>1804</v>
          </cell>
          <cell r="AW171">
            <v>1803.9998900000001</v>
          </cell>
          <cell r="AX171">
            <v>2150</v>
          </cell>
          <cell r="AY171">
            <v>0.19179600886917969</v>
          </cell>
          <cell r="AZ171">
            <v>0.16093023255813954</v>
          </cell>
          <cell r="BA171">
            <v>1950</v>
          </cell>
          <cell r="BB171">
            <v>6</v>
          </cell>
          <cell r="BC171">
            <v>8.0931263858093017E-2</v>
          </cell>
          <cell r="BD171">
            <v>7.4871794871794878E-2</v>
          </cell>
          <cell r="BE171">
            <v>1912.5</v>
          </cell>
          <cell r="BF171">
            <v>24</v>
          </cell>
          <cell r="BG171">
            <v>6.0144124168514335E-2</v>
          </cell>
          <cell r="BH171">
            <v>5.6732026143790852E-2</v>
          </cell>
        </row>
        <row r="172">
          <cell r="B172" t="str">
            <v>3466</v>
          </cell>
          <cell r="C172" t="str">
            <v>7840138000021</v>
          </cell>
          <cell r="D172" t="str">
            <v>CAÑA AÑEJADA 450ml FORTIN</v>
          </cell>
          <cell r="E172">
            <v>24</v>
          </cell>
          <cell r="F172" t="str">
            <v>BEBIDAS</v>
          </cell>
          <cell r="G172" t="str">
            <v>BEBIDAS</v>
          </cell>
          <cell r="H172" t="str">
            <v>BEBIDAS C/ ALCOHOL</v>
          </cell>
          <cell r="I172" t="str">
            <v>CAÑAS</v>
          </cell>
          <cell r="J172" t="str">
            <v>CAÑAS</v>
          </cell>
          <cell r="K172" t="str">
            <v>FORTIN</v>
          </cell>
          <cell r="L172">
            <v>93</v>
          </cell>
          <cell r="M172" t="str">
            <v>FORTIN S.A. (93)</v>
          </cell>
          <cell r="N172">
            <v>152</v>
          </cell>
          <cell r="O172">
            <v>166</v>
          </cell>
          <cell r="P172">
            <v>136</v>
          </cell>
          <cell r="Q172">
            <v>122</v>
          </cell>
          <cell r="R172">
            <v>696</v>
          </cell>
          <cell r="S172">
            <v>489</v>
          </cell>
          <cell r="T172">
            <v>579</v>
          </cell>
          <cell r="U172">
            <v>648</v>
          </cell>
          <cell r="V172">
            <v>71</v>
          </cell>
          <cell r="W172">
            <v>83</v>
          </cell>
          <cell r="X172">
            <v>86</v>
          </cell>
          <cell r="Y172">
            <v>61</v>
          </cell>
          <cell r="Z172">
            <v>82</v>
          </cell>
          <cell r="AA172">
            <v>150</v>
          </cell>
          <cell r="AB172">
            <v>123</v>
          </cell>
          <cell r="AC172">
            <v>121</v>
          </cell>
          <cell r="AD172">
            <v>56</v>
          </cell>
          <cell r="AE172">
            <v>43</v>
          </cell>
          <cell r="AF172">
            <v>89</v>
          </cell>
          <cell r="AG172">
            <v>94</v>
          </cell>
          <cell r="AH172">
            <v>1</v>
          </cell>
          <cell r="AI172">
            <v>7</v>
          </cell>
          <cell r="AJ172">
            <v>142</v>
          </cell>
          <cell r="AK172">
            <v>309</v>
          </cell>
          <cell r="AL172">
            <v>156</v>
          </cell>
          <cell r="AM172">
            <v>121</v>
          </cell>
          <cell r="AN172">
            <v>114</v>
          </cell>
          <cell r="AO172">
            <v>116</v>
          </cell>
          <cell r="AP172">
            <v>34.918032786885242</v>
          </cell>
          <cell r="AQ172">
            <v>14.305555555555555</v>
          </cell>
          <cell r="AR172">
            <v>76.721311475409834</v>
          </cell>
          <cell r="AS172">
            <v>30</v>
          </cell>
          <cell r="AT172">
            <v>36.382978723404257</v>
          </cell>
          <cell r="AU172">
            <v>497.14285714285717</v>
          </cell>
          <cell r="AV172">
            <v>3284.9999600000001</v>
          </cell>
          <cell r="AW172">
            <v>3284.9997400000002</v>
          </cell>
          <cell r="AX172">
            <v>3850</v>
          </cell>
          <cell r="AY172">
            <v>0.17199392599079366</v>
          </cell>
          <cell r="AZ172">
            <v>0.14675325714285711</v>
          </cell>
          <cell r="BA172">
            <v>3750</v>
          </cell>
          <cell r="BB172">
            <v>6</v>
          </cell>
          <cell r="BC172">
            <v>0.14155252531570794</v>
          </cell>
          <cell r="BD172">
            <v>0.12400001066666665</v>
          </cell>
          <cell r="BE172">
            <v>3458.3333299999999</v>
          </cell>
          <cell r="BF172">
            <v>12</v>
          </cell>
          <cell r="BG172">
            <v>5.2765105665328438E-2</v>
          </cell>
          <cell r="BH172">
            <v>5.0120492578429342E-2</v>
          </cell>
        </row>
        <row r="173">
          <cell r="B173" t="str">
            <v>3467</v>
          </cell>
          <cell r="C173" t="str">
            <v>7840138000014</v>
          </cell>
          <cell r="D173" t="str">
            <v>CAÑA AÑEJADA 930ml FORTIN</v>
          </cell>
          <cell r="E173">
            <v>12</v>
          </cell>
          <cell r="F173" t="str">
            <v>BEBIDAS</v>
          </cell>
          <cell r="G173" t="str">
            <v>BEBIDAS</v>
          </cell>
          <cell r="H173" t="str">
            <v>BEBIDAS C/ ALCOHOL</v>
          </cell>
          <cell r="I173" t="str">
            <v>CAÑAS</v>
          </cell>
          <cell r="J173" t="str">
            <v>CAÑAS</v>
          </cell>
          <cell r="K173" t="str">
            <v>FORTIN</v>
          </cell>
          <cell r="L173">
            <v>93</v>
          </cell>
          <cell r="M173" t="str">
            <v>FORTIN S.A. (93)</v>
          </cell>
          <cell r="N173">
            <v>59</v>
          </cell>
          <cell r="O173">
            <v>35</v>
          </cell>
          <cell r="P173">
            <v>44</v>
          </cell>
          <cell r="Q173">
            <v>66</v>
          </cell>
          <cell r="R173">
            <v>82</v>
          </cell>
          <cell r="S173">
            <v>129</v>
          </cell>
          <cell r="T173">
            <v>95</v>
          </cell>
          <cell r="U173">
            <v>87</v>
          </cell>
          <cell r="V173">
            <v>10</v>
          </cell>
          <cell r="W173">
            <v>11</v>
          </cell>
          <cell r="X173">
            <v>15</v>
          </cell>
          <cell r="Y173">
            <v>10</v>
          </cell>
          <cell r="Z173">
            <v>31</v>
          </cell>
          <cell r="AA173">
            <v>36</v>
          </cell>
          <cell r="AB173">
            <v>32</v>
          </cell>
          <cell r="AC173">
            <v>18</v>
          </cell>
          <cell r="AD173">
            <v>15</v>
          </cell>
          <cell r="AE173">
            <v>28</v>
          </cell>
          <cell r="AF173">
            <v>27</v>
          </cell>
          <cell r="AG173">
            <v>30</v>
          </cell>
          <cell r="AH173">
            <v>0</v>
          </cell>
          <cell r="AI173">
            <v>2</v>
          </cell>
          <cell r="AJ173">
            <v>45</v>
          </cell>
          <cell r="AK173">
            <v>86</v>
          </cell>
          <cell r="AL173">
            <v>25</v>
          </cell>
          <cell r="AM173">
            <v>18</v>
          </cell>
          <cell r="AN173">
            <v>4</v>
          </cell>
          <cell r="AO173">
            <v>35</v>
          </cell>
          <cell r="AP173">
            <v>20.454545454545453</v>
          </cell>
          <cell r="AQ173">
            <v>29.655172413793103</v>
          </cell>
          <cell r="AR173">
            <v>75</v>
          </cell>
          <cell r="AS173">
            <v>30</v>
          </cell>
          <cell r="AT173">
            <v>4</v>
          </cell>
          <cell r="AU173">
            <v>525</v>
          </cell>
          <cell r="AV173">
            <v>6050</v>
          </cell>
          <cell r="AW173">
            <v>6043.2969300000004</v>
          </cell>
          <cell r="AX173">
            <v>6900</v>
          </cell>
          <cell r="AY173">
            <v>0.14049586776859502</v>
          </cell>
          <cell r="AZ173">
            <v>0.12318840579710146</v>
          </cell>
          <cell r="BA173">
            <v>6500</v>
          </cell>
          <cell r="BB173">
            <v>6</v>
          </cell>
          <cell r="BC173">
            <v>7.4380165289256173E-2</v>
          </cell>
          <cell r="BD173">
            <v>6.9230769230769235E-2</v>
          </cell>
          <cell r="BE173">
            <v>0</v>
          </cell>
          <cell r="BF173">
            <v>0</v>
          </cell>
          <cell r="BG173">
            <v>-1</v>
          </cell>
          <cell r="BH173">
            <v>0</v>
          </cell>
        </row>
        <row r="174">
          <cell r="B174" t="str">
            <v>3468</v>
          </cell>
          <cell r="C174" t="str">
            <v>78401037</v>
          </cell>
          <cell r="D174" t="str">
            <v>CAÑA ETIQUETA NEGRO 200ml FORTIN</v>
          </cell>
          <cell r="E174">
            <v>24</v>
          </cell>
          <cell r="F174" t="str">
            <v>BEBIDAS</v>
          </cell>
          <cell r="G174" t="str">
            <v>BEBIDAS</v>
          </cell>
          <cell r="H174" t="str">
            <v>BEBIDAS C/ ALCOHOL</v>
          </cell>
          <cell r="I174" t="str">
            <v>CAÑAS</v>
          </cell>
          <cell r="J174" t="str">
            <v>CAÑAS</v>
          </cell>
          <cell r="K174" t="str">
            <v>FORTIN</v>
          </cell>
          <cell r="L174">
            <v>93</v>
          </cell>
          <cell r="M174" t="str">
            <v>FORTIN S.A. (93)</v>
          </cell>
          <cell r="N174">
            <v>29</v>
          </cell>
          <cell r="O174">
            <v>28</v>
          </cell>
          <cell r="P174">
            <v>17</v>
          </cell>
          <cell r="Q174">
            <v>26</v>
          </cell>
          <cell r="R174">
            <v>43</v>
          </cell>
          <cell r="S174">
            <v>61</v>
          </cell>
          <cell r="T174">
            <v>128</v>
          </cell>
          <cell r="U174">
            <v>90</v>
          </cell>
          <cell r="V174">
            <v>14</v>
          </cell>
          <cell r="W174">
            <v>17</v>
          </cell>
          <cell r="X174">
            <v>39</v>
          </cell>
          <cell r="Y174">
            <v>24</v>
          </cell>
          <cell r="Z174">
            <v>8</v>
          </cell>
          <cell r="AA174">
            <v>16</v>
          </cell>
          <cell r="AB174">
            <v>32</v>
          </cell>
          <cell r="AC174">
            <v>41</v>
          </cell>
          <cell r="AD174">
            <v>19</v>
          </cell>
          <cell r="AE174">
            <v>37</v>
          </cell>
          <cell r="AF174">
            <v>35</v>
          </cell>
          <cell r="AG174">
            <v>37</v>
          </cell>
          <cell r="AH174">
            <v>0</v>
          </cell>
          <cell r="AI174">
            <v>11</v>
          </cell>
          <cell r="AJ174">
            <v>125</v>
          </cell>
          <cell r="AK174">
            <v>128</v>
          </cell>
          <cell r="AL174">
            <v>39</v>
          </cell>
          <cell r="AM174">
            <v>10</v>
          </cell>
          <cell r="AN174">
            <v>20</v>
          </cell>
          <cell r="AO174">
            <v>22</v>
          </cell>
          <cell r="AP174">
            <v>144.23076923076923</v>
          </cell>
          <cell r="AQ174">
            <v>42.666666666666671</v>
          </cell>
          <cell r="AR174">
            <v>48.75</v>
          </cell>
          <cell r="AS174">
            <v>7.3170731707317067</v>
          </cell>
          <cell r="AT174">
            <v>16.216216216216218</v>
          </cell>
          <cell r="AU174">
            <v>60</v>
          </cell>
          <cell r="AV174">
            <v>3526.0000599999998</v>
          </cell>
          <cell r="AW174">
            <v>3525.7854499999999</v>
          </cell>
          <cell r="AX174">
            <v>4150</v>
          </cell>
          <cell r="AY174">
            <v>0.17697105200843355</v>
          </cell>
          <cell r="AZ174">
            <v>0.15036143132530125</v>
          </cell>
          <cell r="BA174">
            <v>3850</v>
          </cell>
          <cell r="BB174">
            <v>6</v>
          </cell>
          <cell r="BC174">
            <v>9.1888807284932428E-2</v>
          </cell>
          <cell r="BD174">
            <v>8.4155828571428615E-2</v>
          </cell>
          <cell r="BE174">
            <v>3745.8333299999999</v>
          </cell>
          <cell r="BF174">
            <v>24</v>
          </cell>
          <cell r="BG174">
            <v>6.2346360255025157E-2</v>
          </cell>
          <cell r="BH174">
            <v>5.8687413622858675E-2</v>
          </cell>
        </row>
        <row r="175">
          <cell r="B175" t="str">
            <v>3469</v>
          </cell>
          <cell r="C175" t="str">
            <v>7840138000137</v>
          </cell>
          <cell r="D175" t="str">
            <v>CAÑA ETIQUETA NEGRO 475ml FORTIN</v>
          </cell>
          <cell r="E175">
            <v>12</v>
          </cell>
          <cell r="F175" t="str">
            <v>BEBIDAS</v>
          </cell>
          <cell r="G175" t="str">
            <v>BEBIDAS</v>
          </cell>
          <cell r="H175" t="str">
            <v>BEBIDAS C/ ALCOHOL</v>
          </cell>
          <cell r="I175" t="str">
            <v>CAÑAS</v>
          </cell>
          <cell r="J175" t="str">
            <v>CAÑAS</v>
          </cell>
          <cell r="K175" t="str">
            <v>FORTIN</v>
          </cell>
          <cell r="L175">
            <v>93</v>
          </cell>
          <cell r="M175" t="str">
            <v>FORTIN S.A. (93)</v>
          </cell>
          <cell r="N175">
            <v>11</v>
          </cell>
          <cell r="O175">
            <v>4</v>
          </cell>
          <cell r="P175">
            <v>10</v>
          </cell>
          <cell r="Q175">
            <v>12</v>
          </cell>
          <cell r="R175">
            <v>9</v>
          </cell>
          <cell r="S175">
            <v>11</v>
          </cell>
          <cell r="T175">
            <v>16</v>
          </cell>
          <cell r="U175">
            <v>23</v>
          </cell>
          <cell r="V175">
            <v>2</v>
          </cell>
          <cell r="W175">
            <v>0</v>
          </cell>
          <cell r="X175">
            <v>19</v>
          </cell>
          <cell r="Y175">
            <v>16</v>
          </cell>
          <cell r="Z175">
            <v>3</v>
          </cell>
          <cell r="AA175">
            <v>6</v>
          </cell>
          <cell r="AB175">
            <v>16</v>
          </cell>
          <cell r="AC175">
            <v>30</v>
          </cell>
          <cell r="AD175">
            <v>1</v>
          </cell>
          <cell r="AE175">
            <v>21</v>
          </cell>
          <cell r="AF175">
            <v>14</v>
          </cell>
          <cell r="AG175">
            <v>14</v>
          </cell>
          <cell r="AH175">
            <v>0</v>
          </cell>
          <cell r="AI175">
            <v>0</v>
          </cell>
          <cell r="AJ175">
            <v>15</v>
          </cell>
          <cell r="AK175">
            <v>51</v>
          </cell>
          <cell r="AL175">
            <v>25</v>
          </cell>
          <cell r="AM175">
            <v>16</v>
          </cell>
          <cell r="AN175">
            <v>36</v>
          </cell>
          <cell r="AO175">
            <v>12</v>
          </cell>
          <cell r="AP175">
            <v>37.5</v>
          </cell>
          <cell r="AQ175">
            <v>66.521739130434781</v>
          </cell>
          <cell r="AR175">
            <v>46.875</v>
          </cell>
          <cell r="AS175">
            <v>16</v>
          </cell>
          <cell r="AT175">
            <v>77.142857142857153</v>
          </cell>
          <cell r="AU175" t="str">
            <v>SV</v>
          </cell>
          <cell r="AV175">
            <v>10340</v>
          </cell>
          <cell r="AW175">
            <v>10339.684080000001</v>
          </cell>
          <cell r="AX175">
            <v>12900</v>
          </cell>
          <cell r="AY175">
            <v>0.24758220502901351</v>
          </cell>
          <cell r="AZ175">
            <v>0.19844961240310077</v>
          </cell>
          <cell r="BA175">
            <v>11900</v>
          </cell>
          <cell r="BB175">
            <v>3</v>
          </cell>
          <cell r="BC175">
            <v>0.15087040618955516</v>
          </cell>
          <cell r="BD175">
            <v>0.13109243697478992</v>
          </cell>
          <cell r="BE175">
            <v>0</v>
          </cell>
          <cell r="BF175">
            <v>0</v>
          </cell>
          <cell r="BG175">
            <v>-1</v>
          </cell>
          <cell r="BH175">
            <v>0</v>
          </cell>
        </row>
        <row r="176">
          <cell r="B176" t="str">
            <v>3470</v>
          </cell>
          <cell r="C176" t="str">
            <v>7840138000038</v>
          </cell>
          <cell r="D176" t="str">
            <v>CAÑA ETIQUETA NEGRO 750ml FORTIN</v>
          </cell>
          <cell r="E176">
            <v>12</v>
          </cell>
          <cell r="F176" t="str">
            <v>BEBIDAS</v>
          </cell>
          <cell r="G176" t="str">
            <v>BEBIDAS</v>
          </cell>
          <cell r="H176" t="str">
            <v>BEBIDAS C/ ALCOHOL</v>
          </cell>
          <cell r="I176" t="str">
            <v>CAÑAS</v>
          </cell>
          <cell r="J176" t="str">
            <v>CAÑAS</v>
          </cell>
          <cell r="K176" t="str">
            <v>FORTIN</v>
          </cell>
          <cell r="L176">
            <v>93</v>
          </cell>
          <cell r="M176" t="str">
            <v>FORTIN S.A. (93)</v>
          </cell>
          <cell r="N176">
            <v>19</v>
          </cell>
          <cell r="O176">
            <v>33</v>
          </cell>
          <cell r="P176">
            <v>85</v>
          </cell>
          <cell r="Q176">
            <v>80</v>
          </cell>
          <cell r="R176">
            <v>16</v>
          </cell>
          <cell r="S176">
            <v>32</v>
          </cell>
          <cell r="T176">
            <v>28</v>
          </cell>
          <cell r="U176">
            <v>36</v>
          </cell>
          <cell r="V176">
            <v>2</v>
          </cell>
          <cell r="W176">
            <v>2</v>
          </cell>
          <cell r="X176">
            <v>10</v>
          </cell>
          <cell r="Y176">
            <v>6</v>
          </cell>
          <cell r="Z176">
            <v>5</v>
          </cell>
          <cell r="AA176">
            <v>9</v>
          </cell>
          <cell r="AB176">
            <v>13</v>
          </cell>
          <cell r="AC176">
            <v>12</v>
          </cell>
          <cell r="AD176">
            <v>18</v>
          </cell>
          <cell r="AE176">
            <v>23</v>
          </cell>
          <cell r="AF176">
            <v>23</v>
          </cell>
          <cell r="AG176">
            <v>13</v>
          </cell>
          <cell r="AH176">
            <v>0</v>
          </cell>
          <cell r="AI176">
            <v>2</v>
          </cell>
          <cell r="AJ176">
            <v>5</v>
          </cell>
          <cell r="AK176">
            <v>42</v>
          </cell>
          <cell r="AL176">
            <v>29</v>
          </cell>
          <cell r="AM176">
            <v>34</v>
          </cell>
          <cell r="AN176">
            <v>29</v>
          </cell>
          <cell r="AO176">
            <v>11</v>
          </cell>
          <cell r="AP176">
            <v>1.875</v>
          </cell>
          <cell r="AQ176">
            <v>35</v>
          </cell>
          <cell r="AR176">
            <v>145</v>
          </cell>
          <cell r="AS176">
            <v>85</v>
          </cell>
          <cell r="AT176">
            <v>66.92307692307692</v>
          </cell>
          <cell r="AU176">
            <v>165</v>
          </cell>
          <cell r="AV176">
            <v>13316.999959999999</v>
          </cell>
          <cell r="AW176">
            <v>13316.98918</v>
          </cell>
          <cell r="AX176">
            <v>15900</v>
          </cell>
          <cell r="AY176">
            <v>0.19396260777641405</v>
          </cell>
          <cell r="AZ176">
            <v>0.16245283270440256</v>
          </cell>
          <cell r="BA176">
            <v>14900</v>
          </cell>
          <cell r="BB176">
            <v>3</v>
          </cell>
          <cell r="BC176">
            <v>0.11887061986594771</v>
          </cell>
          <cell r="BD176">
            <v>0.10624161342281885</v>
          </cell>
          <cell r="BE176">
            <v>0</v>
          </cell>
          <cell r="BF176">
            <v>0</v>
          </cell>
          <cell r="BG176">
            <v>-1</v>
          </cell>
          <cell r="BH176">
            <v>0</v>
          </cell>
        </row>
        <row r="177">
          <cell r="B177" t="str">
            <v>27601</v>
          </cell>
          <cell r="C177" t="str">
            <v>7840138000960</v>
          </cell>
          <cell r="D177" t="str">
            <v>CARRULIM 200ml FORTIN</v>
          </cell>
          <cell r="E177">
            <v>24</v>
          </cell>
          <cell r="F177" t="str">
            <v>BEBIDAS</v>
          </cell>
          <cell r="G177" t="str">
            <v>BEBIDAS</v>
          </cell>
          <cell r="H177" t="str">
            <v>BEBIDAS C/ ALCOHOL</v>
          </cell>
          <cell r="I177" t="str">
            <v>CAÑAS</v>
          </cell>
          <cell r="J177" t="str">
            <v>CAÑAS</v>
          </cell>
          <cell r="K177" t="str">
            <v>FORTIN</v>
          </cell>
          <cell r="L177">
            <v>93</v>
          </cell>
          <cell r="M177" t="str">
            <v>FORTIN S.A. (93)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260</v>
          </cell>
          <cell r="AK177">
            <v>48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 t="str">
            <v>SV</v>
          </cell>
          <cell r="AQ177" t="str">
            <v>SV</v>
          </cell>
          <cell r="AR177" t="str">
            <v>Q</v>
          </cell>
          <cell r="AS177" t="str">
            <v>Q</v>
          </cell>
          <cell r="AT177" t="str">
            <v>Q</v>
          </cell>
          <cell r="AU177" t="str">
            <v>Q</v>
          </cell>
          <cell r="AV177">
            <v>4000.000004</v>
          </cell>
          <cell r="AW177">
            <v>3999.9989700000001</v>
          </cell>
          <cell r="AX177">
            <v>4900</v>
          </cell>
          <cell r="AY177">
            <v>0.22499999877499999</v>
          </cell>
          <cell r="AZ177">
            <v>0.18367346857142858</v>
          </cell>
          <cell r="BA177">
            <v>0</v>
          </cell>
          <cell r="BB177">
            <v>0</v>
          </cell>
          <cell r="BC177">
            <v>-1</v>
          </cell>
          <cell r="BD177">
            <v>0</v>
          </cell>
          <cell r="BE177">
            <v>0</v>
          </cell>
          <cell r="BF177">
            <v>0</v>
          </cell>
          <cell r="BG177">
            <v>-1</v>
          </cell>
          <cell r="BH177">
            <v>0</v>
          </cell>
        </row>
        <row r="178">
          <cell r="B178" t="str">
            <v>28273</v>
          </cell>
          <cell r="C178" t="str">
            <v>8800010043057</v>
          </cell>
          <cell r="D178" t="str">
            <v>KIT CARRULIN FORTIN</v>
          </cell>
          <cell r="E178">
            <v>1</v>
          </cell>
          <cell r="F178" t="str">
            <v>BEBIDAS</v>
          </cell>
          <cell r="G178" t="str">
            <v>BEBIDAS</v>
          </cell>
          <cell r="H178" t="str">
            <v>BEBIDAS C/ ALCOHOL</v>
          </cell>
          <cell r="I178" t="str">
            <v>CAÑAS</v>
          </cell>
          <cell r="J178" t="str">
            <v>CAÑAS</v>
          </cell>
          <cell r="K178" t="str">
            <v>FORTIN</v>
          </cell>
          <cell r="L178">
            <v>93</v>
          </cell>
          <cell r="M178" t="str">
            <v>FORTIN S.A. (93)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9</v>
          </cell>
          <cell r="AL178">
            <v>0</v>
          </cell>
          <cell r="AM178">
            <v>7</v>
          </cell>
          <cell r="AN178">
            <v>0</v>
          </cell>
          <cell r="AO178">
            <v>0</v>
          </cell>
          <cell r="AP178" t="str">
            <v>Q</v>
          </cell>
          <cell r="AQ178" t="str">
            <v>SV</v>
          </cell>
          <cell r="AR178" t="str">
            <v>Q</v>
          </cell>
          <cell r="AS178" t="str">
            <v>SV</v>
          </cell>
          <cell r="AT178" t="str">
            <v>Q</v>
          </cell>
          <cell r="AU178" t="str">
            <v>Q</v>
          </cell>
          <cell r="AV178">
            <v>39999.999995999999</v>
          </cell>
          <cell r="AW178">
            <v>39999.999929999998</v>
          </cell>
          <cell r="AX178">
            <v>49900</v>
          </cell>
          <cell r="AY178">
            <v>0.24750000012475004</v>
          </cell>
          <cell r="AZ178">
            <v>0.1983967936673347</v>
          </cell>
          <cell r="BC178">
            <v>-1</v>
          </cell>
          <cell r="BD178">
            <v>0</v>
          </cell>
          <cell r="BG178">
            <v>-1</v>
          </cell>
          <cell r="BH178">
            <v>0</v>
          </cell>
        </row>
        <row r="179">
          <cell r="B179" t="str">
            <v>39540</v>
          </cell>
          <cell r="C179" t="str">
            <v>7840003023131</v>
          </cell>
          <cell r="D179" t="str">
            <v>CAÑA ETIQUETA NEGRA 200ml SAN ONOFRE</v>
          </cell>
          <cell r="E179">
            <v>24</v>
          </cell>
          <cell r="F179" t="str">
            <v>BEBIDAS</v>
          </cell>
          <cell r="G179" t="str">
            <v>BEBIDAS</v>
          </cell>
          <cell r="H179" t="str">
            <v>BEBIDAS C/ ALCOHOL</v>
          </cell>
          <cell r="I179" t="str">
            <v>CAÑAS</v>
          </cell>
          <cell r="J179" t="str">
            <v>CAÑAS</v>
          </cell>
          <cell r="K179" t="str">
            <v>SAN ONOFRE</v>
          </cell>
          <cell r="L179">
            <v>2470</v>
          </cell>
          <cell r="M179" t="str">
            <v>MOLINO ASUNCENO ALBERTO HEILBRUNN S.A. (2470)</v>
          </cell>
          <cell r="N179">
            <v>29</v>
          </cell>
          <cell r="O179">
            <v>7</v>
          </cell>
          <cell r="P179">
            <v>0</v>
          </cell>
          <cell r="Q179">
            <v>1</v>
          </cell>
          <cell r="R179">
            <v>31</v>
          </cell>
          <cell r="S179">
            <v>18</v>
          </cell>
          <cell r="T179">
            <v>14</v>
          </cell>
          <cell r="U179">
            <v>39</v>
          </cell>
          <cell r="V179">
            <v>30</v>
          </cell>
          <cell r="W179">
            <v>7</v>
          </cell>
          <cell r="X179">
            <v>1</v>
          </cell>
          <cell r="Y179">
            <v>5</v>
          </cell>
          <cell r="Z179">
            <v>11</v>
          </cell>
          <cell r="AA179">
            <v>5</v>
          </cell>
          <cell r="AB179">
            <v>25</v>
          </cell>
          <cell r="AC179">
            <v>29</v>
          </cell>
          <cell r="AD179">
            <v>30</v>
          </cell>
          <cell r="AE179">
            <v>7</v>
          </cell>
          <cell r="AF179">
            <v>44</v>
          </cell>
          <cell r="AG179">
            <v>55</v>
          </cell>
          <cell r="AH179">
            <v>0</v>
          </cell>
          <cell r="AI179">
            <v>4</v>
          </cell>
          <cell r="AJ179">
            <v>268</v>
          </cell>
          <cell r="AK179">
            <v>735</v>
          </cell>
          <cell r="AL179">
            <v>551</v>
          </cell>
          <cell r="AM179">
            <v>539</v>
          </cell>
          <cell r="AN179">
            <v>735</v>
          </cell>
          <cell r="AO179">
            <v>1128</v>
          </cell>
          <cell r="AP179">
            <v>8040</v>
          </cell>
          <cell r="AQ179">
            <v>565.38461538461536</v>
          </cell>
          <cell r="AR179">
            <v>3306</v>
          </cell>
          <cell r="AS179">
            <v>557.58620689655163</v>
          </cell>
          <cell r="AT179">
            <v>400.90909090909088</v>
          </cell>
          <cell r="AU179">
            <v>8460</v>
          </cell>
          <cell r="AV179">
            <v>2379.999996</v>
          </cell>
          <cell r="AW179">
            <v>2379.3000000000002</v>
          </cell>
          <cell r="AX179">
            <v>2750</v>
          </cell>
          <cell r="AY179">
            <v>0.15546218681590274</v>
          </cell>
          <cell r="AZ179">
            <v>0.13454545600000001</v>
          </cell>
          <cell r="BA179">
            <v>2650</v>
          </cell>
          <cell r="BB179">
            <v>6</v>
          </cell>
          <cell r="BC179">
            <v>0.11344538002259719</v>
          </cell>
          <cell r="BD179">
            <v>0.10188679396226415</v>
          </cell>
          <cell r="BE179">
            <v>2550</v>
          </cell>
          <cell r="BF179">
            <v>24</v>
          </cell>
          <cell r="BG179">
            <v>7.1428573229291636E-2</v>
          </cell>
          <cell r="BH179">
            <v>6.6666668235294116E-2</v>
          </cell>
        </row>
        <row r="180">
          <cell r="B180" t="str">
            <v>39541</v>
          </cell>
          <cell r="C180" t="str">
            <v>7840003023155</v>
          </cell>
          <cell r="D180" t="str">
            <v>CAÑA ETIQUETA ROJA 200ml SAN ONOFRE</v>
          </cell>
          <cell r="E180">
            <v>24</v>
          </cell>
          <cell r="F180" t="str">
            <v>BEBIDAS</v>
          </cell>
          <cell r="G180" t="str">
            <v>BEBIDAS</v>
          </cell>
          <cell r="H180" t="str">
            <v>BEBIDAS C/ ALCOHOL</v>
          </cell>
          <cell r="I180" t="str">
            <v>CAÑAS</v>
          </cell>
          <cell r="J180" t="str">
            <v>CAÑAS</v>
          </cell>
          <cell r="K180" t="str">
            <v>SAN ONOFRE</v>
          </cell>
          <cell r="L180">
            <v>2470</v>
          </cell>
          <cell r="M180" t="str">
            <v>MOLINO ASUNCENO ALBERTO HEILBRUNN S.A. (2470)</v>
          </cell>
          <cell r="N180">
            <v>91</v>
          </cell>
          <cell r="O180">
            <v>8</v>
          </cell>
          <cell r="P180">
            <v>0</v>
          </cell>
          <cell r="Q180">
            <v>24</v>
          </cell>
          <cell r="R180">
            <v>206</v>
          </cell>
          <cell r="S180">
            <v>103</v>
          </cell>
          <cell r="T180">
            <v>272</v>
          </cell>
          <cell r="U180">
            <v>258</v>
          </cell>
          <cell r="V180">
            <v>20</v>
          </cell>
          <cell r="W180">
            <v>37</v>
          </cell>
          <cell r="X180">
            <v>23</v>
          </cell>
          <cell r="Y180">
            <v>25</v>
          </cell>
          <cell r="Z180">
            <v>10</v>
          </cell>
          <cell r="AA180">
            <v>0</v>
          </cell>
          <cell r="AB180">
            <v>3</v>
          </cell>
          <cell r="AC180">
            <v>12</v>
          </cell>
          <cell r="AD180">
            <v>35</v>
          </cell>
          <cell r="AE180">
            <v>23</v>
          </cell>
          <cell r="AF180">
            <v>40</v>
          </cell>
          <cell r="AG180">
            <v>56</v>
          </cell>
          <cell r="AH180">
            <v>0</v>
          </cell>
          <cell r="AI180">
            <v>0</v>
          </cell>
          <cell r="AJ180">
            <v>236</v>
          </cell>
          <cell r="AK180">
            <v>2</v>
          </cell>
          <cell r="AL180">
            <v>512</v>
          </cell>
          <cell r="AM180">
            <v>567</v>
          </cell>
          <cell r="AN180">
            <v>710</v>
          </cell>
          <cell r="AO180">
            <v>957</v>
          </cell>
          <cell r="AP180">
            <v>295</v>
          </cell>
          <cell r="AQ180">
            <v>0.23255813953488372</v>
          </cell>
          <cell r="AR180">
            <v>614.4</v>
          </cell>
          <cell r="AS180">
            <v>1417.5</v>
          </cell>
          <cell r="AT180">
            <v>380.35714285714289</v>
          </cell>
          <cell r="AU180" t="str">
            <v>SV</v>
          </cell>
          <cell r="AV180">
            <v>1275.0000010000001</v>
          </cell>
          <cell r="AW180">
            <v>1274.9000000000001</v>
          </cell>
          <cell r="AX180">
            <v>1500</v>
          </cell>
          <cell r="AY180">
            <v>0.17647058731257204</v>
          </cell>
          <cell r="AZ180">
            <v>0.14999999933333327</v>
          </cell>
          <cell r="BA180">
            <v>1450</v>
          </cell>
          <cell r="BB180">
            <v>6</v>
          </cell>
          <cell r="BC180">
            <v>0.13725490106881955</v>
          </cell>
          <cell r="BD180">
            <v>0.12068965448275855</v>
          </cell>
          <cell r="BE180">
            <v>1350</v>
          </cell>
          <cell r="BF180">
            <v>24</v>
          </cell>
          <cell r="BG180">
            <v>5.8823528581314788E-2</v>
          </cell>
          <cell r="BH180">
            <v>5.555555481481473E-2</v>
          </cell>
        </row>
        <row r="181">
          <cell r="B181" t="str">
            <v>7361</v>
          </cell>
          <cell r="C181" t="str">
            <v>7804350701586</v>
          </cell>
          <cell r="D181" t="str">
            <v>ESPUMANTE BRUT 750ml SANTA CAROLINA</v>
          </cell>
          <cell r="E181">
            <v>66</v>
          </cell>
          <cell r="F181" t="str">
            <v>BEBIDAS</v>
          </cell>
          <cell r="G181" t="str">
            <v>BEBIDAS</v>
          </cell>
          <cell r="H181" t="str">
            <v>BEBIDAS C/ ALCOHOL</v>
          </cell>
          <cell r="I181" t="str">
            <v>CHAMPAGNES / ESPUMANTE</v>
          </cell>
          <cell r="J181" t="str">
            <v>ESPUMANTE</v>
          </cell>
          <cell r="K181" t="str">
            <v>SANTA CAROLINA</v>
          </cell>
          <cell r="L181">
            <v>126</v>
          </cell>
          <cell r="M181" t="str">
            <v>LONDON IMPORT S.A. (126)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2</v>
          </cell>
          <cell r="U181">
            <v>2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1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1</v>
          </cell>
          <cell r="AF181">
            <v>0</v>
          </cell>
          <cell r="AG181">
            <v>1</v>
          </cell>
          <cell r="AH181">
            <v>0</v>
          </cell>
          <cell r="AI181">
            <v>0</v>
          </cell>
          <cell r="AJ181">
            <v>9</v>
          </cell>
          <cell r="AK181">
            <v>3</v>
          </cell>
          <cell r="AL181">
            <v>6</v>
          </cell>
          <cell r="AM181">
            <v>6</v>
          </cell>
          <cell r="AN181">
            <v>4</v>
          </cell>
          <cell r="AO181">
            <v>0</v>
          </cell>
          <cell r="AP181" t="str">
            <v>SV</v>
          </cell>
          <cell r="AQ181">
            <v>45</v>
          </cell>
          <cell r="AR181" t="str">
            <v>SV</v>
          </cell>
          <cell r="AS181" t="str">
            <v>SV</v>
          </cell>
          <cell r="AT181">
            <v>120</v>
          </cell>
          <cell r="AU181" t="str">
            <v>Q</v>
          </cell>
          <cell r="AV181">
            <v>58193.999995999999</v>
          </cell>
          <cell r="AW181">
            <v>43059.376579999996</v>
          </cell>
          <cell r="AX181">
            <v>58900</v>
          </cell>
          <cell r="AY181">
            <v>1.2131834966637944E-2</v>
          </cell>
          <cell r="AZ181">
            <v>1.1986417724957578E-2</v>
          </cell>
          <cell r="BA181">
            <v>56900</v>
          </cell>
          <cell r="BB181">
            <v>3</v>
          </cell>
          <cell r="BC181">
            <v>-2.2235969276711343E-2</v>
          </cell>
          <cell r="BD181">
            <v>-2.2741651950790837E-2</v>
          </cell>
          <cell r="BE181">
            <v>54900</v>
          </cell>
          <cell r="BF181">
            <v>6</v>
          </cell>
          <cell r="BG181">
            <v>-5.6603773520060741E-2</v>
          </cell>
          <cell r="BH181">
            <v>-5.9999999927140231E-2</v>
          </cell>
        </row>
        <row r="182">
          <cell r="B182" t="str">
            <v>7363</v>
          </cell>
          <cell r="C182" t="str">
            <v>7804350175042</v>
          </cell>
          <cell r="D182" t="str">
            <v>ESPUMANTE DEMI SEC 750ml SANTA CAROLINA</v>
          </cell>
          <cell r="E182">
            <v>12</v>
          </cell>
          <cell r="F182" t="str">
            <v>BEBIDAS</v>
          </cell>
          <cell r="G182" t="str">
            <v>BEBIDAS</v>
          </cell>
          <cell r="H182" t="str">
            <v>BEBIDAS C/ ALCOHOL</v>
          </cell>
          <cell r="I182" t="str">
            <v>CHAMPAGNES / ESPUMANTE</v>
          </cell>
          <cell r="J182" t="str">
            <v>ESPUMANTE</v>
          </cell>
          <cell r="K182" t="str">
            <v>SANTA CAROLINA</v>
          </cell>
          <cell r="L182">
            <v>126</v>
          </cell>
          <cell r="M182" t="str">
            <v>LONDON IMPORT S.A. (126)</v>
          </cell>
          <cell r="N182">
            <v>0</v>
          </cell>
          <cell r="O182">
            <v>1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1</v>
          </cell>
          <cell r="AA182">
            <v>2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5</v>
          </cell>
          <cell r="AK182">
            <v>11</v>
          </cell>
          <cell r="AL182">
            <v>9</v>
          </cell>
          <cell r="AM182">
            <v>5</v>
          </cell>
          <cell r="AN182">
            <v>7</v>
          </cell>
          <cell r="AO182">
            <v>0</v>
          </cell>
          <cell r="AP182" t="str">
            <v>SV</v>
          </cell>
          <cell r="AQ182" t="str">
            <v>SV</v>
          </cell>
          <cell r="AR182" t="str">
            <v>SV</v>
          </cell>
          <cell r="AS182" t="str">
            <v>SV</v>
          </cell>
          <cell r="AT182" t="str">
            <v>SV</v>
          </cell>
          <cell r="AU182" t="str">
            <v>Q</v>
          </cell>
          <cell r="AV182">
            <v>58193.999995999999</v>
          </cell>
          <cell r="AW182">
            <v>42901.949970000001</v>
          </cell>
          <cell r="AX182">
            <v>58900</v>
          </cell>
          <cell r="AY182">
            <v>1.2131834966637944E-2</v>
          </cell>
          <cell r="AZ182">
            <v>1.1986417724957578E-2</v>
          </cell>
          <cell r="BA182">
            <v>56900</v>
          </cell>
          <cell r="BB182">
            <v>3</v>
          </cell>
          <cell r="BC182">
            <v>-2.2235969276711343E-2</v>
          </cell>
          <cell r="BD182">
            <v>-2.2741651950790837E-2</v>
          </cell>
          <cell r="BE182">
            <v>54900</v>
          </cell>
          <cell r="BF182">
            <v>6</v>
          </cell>
          <cell r="BG182">
            <v>-5.6603773520060741E-2</v>
          </cell>
          <cell r="BH182">
            <v>-5.9999999927140231E-2</v>
          </cell>
        </row>
        <row r="183">
          <cell r="B183" t="str">
            <v>30295</v>
          </cell>
          <cell r="C183" t="str">
            <v>7791250001529</v>
          </cell>
          <cell r="D183" t="str">
            <v>ESPUMANTE EX BRUT 750ml NAVARRO CORREA</v>
          </cell>
          <cell r="E183">
            <v>6</v>
          </cell>
          <cell r="F183" t="str">
            <v>BEBIDAS</v>
          </cell>
          <cell r="G183" t="str">
            <v>BEBIDAS</v>
          </cell>
          <cell r="H183" t="str">
            <v>BEBIDAS C/ ALCOHOL</v>
          </cell>
          <cell r="I183" t="str">
            <v>CHAMPAGNES / ESPUMANTE</v>
          </cell>
          <cell r="J183" t="str">
            <v>ESPUMANTE</v>
          </cell>
          <cell r="K183" t="str">
            <v>NAVARRO CORREA</v>
          </cell>
          <cell r="L183">
            <v>161</v>
          </cell>
          <cell r="M183" t="str">
            <v>WINES AND SPIRITS S.A. (161)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1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6</v>
          </cell>
          <cell r="AK183">
            <v>18</v>
          </cell>
          <cell r="AL183">
            <v>19</v>
          </cell>
          <cell r="AM183">
            <v>7</v>
          </cell>
          <cell r="AN183">
            <v>6</v>
          </cell>
          <cell r="AO183">
            <v>6</v>
          </cell>
          <cell r="AP183" t="str">
            <v>SV</v>
          </cell>
          <cell r="AQ183" t="str">
            <v>SV</v>
          </cell>
          <cell r="AR183" t="str">
            <v>SV</v>
          </cell>
          <cell r="AS183" t="str">
            <v>SV</v>
          </cell>
          <cell r="AT183" t="str">
            <v>SV</v>
          </cell>
          <cell r="AU183" t="str">
            <v>SV</v>
          </cell>
          <cell r="AV183">
            <v>72625.000029999996</v>
          </cell>
          <cell r="AW183">
            <v>68963.270310000007</v>
          </cell>
          <cell r="AX183">
            <v>84900</v>
          </cell>
          <cell r="AY183">
            <v>0.16901893239145527</v>
          </cell>
          <cell r="AZ183">
            <v>0.14458186065959958</v>
          </cell>
          <cell r="BA183">
            <v>81900</v>
          </cell>
          <cell r="BB183">
            <v>3</v>
          </cell>
          <cell r="BC183">
            <v>0.12771084290765833</v>
          </cell>
          <cell r="BD183">
            <v>0.11324786288156294</v>
          </cell>
          <cell r="BE183">
            <v>79900</v>
          </cell>
          <cell r="BF183">
            <v>6</v>
          </cell>
          <cell r="BG183">
            <v>0.10017211658512681</v>
          </cell>
          <cell r="BH183">
            <v>9.1051313767209069E-2</v>
          </cell>
        </row>
        <row r="184">
          <cell r="B184" t="str">
            <v>16572</v>
          </cell>
          <cell r="C184" t="str">
            <v>7791250001543</v>
          </cell>
          <cell r="D184" t="str">
            <v>ESPUMANTE MALBEC ROSE 750 ML NAVARRO CORREA</v>
          </cell>
          <cell r="E184">
            <v>6</v>
          </cell>
          <cell r="F184" t="str">
            <v>BEBIDAS</v>
          </cell>
          <cell r="G184" t="str">
            <v>BEBIDAS</v>
          </cell>
          <cell r="H184" t="str">
            <v>BEBIDAS C/ ALCOHOL</v>
          </cell>
          <cell r="I184" t="str">
            <v>CHAMPAGNES / ESPUMANTE</v>
          </cell>
          <cell r="J184" t="str">
            <v>ESPUMANTE</v>
          </cell>
          <cell r="K184" t="str">
            <v>NAVARRO CORREA</v>
          </cell>
          <cell r="L184">
            <v>161</v>
          </cell>
          <cell r="M184" t="str">
            <v>WINES AND SPIRITS S.A. (161)</v>
          </cell>
          <cell r="N184">
            <v>0</v>
          </cell>
          <cell r="O184">
            <v>0</v>
          </cell>
          <cell r="P184">
            <v>3</v>
          </cell>
          <cell r="Q184">
            <v>4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1</v>
          </cell>
          <cell r="Y184">
            <v>1</v>
          </cell>
          <cell r="Z184">
            <v>5</v>
          </cell>
          <cell r="AA184">
            <v>0</v>
          </cell>
          <cell r="AB184">
            <v>0</v>
          </cell>
          <cell r="AC184">
            <v>0</v>
          </cell>
          <cell r="AD184">
            <v>1</v>
          </cell>
          <cell r="AE184">
            <v>0</v>
          </cell>
          <cell r="AF184">
            <v>2</v>
          </cell>
          <cell r="AG184">
            <v>2</v>
          </cell>
          <cell r="AH184">
            <v>0</v>
          </cell>
          <cell r="AI184">
            <v>0</v>
          </cell>
          <cell r="AJ184">
            <v>6</v>
          </cell>
          <cell r="AK184">
            <v>7</v>
          </cell>
          <cell r="AL184">
            <v>7</v>
          </cell>
          <cell r="AM184">
            <v>6</v>
          </cell>
          <cell r="AN184">
            <v>5</v>
          </cell>
          <cell r="AO184">
            <v>6</v>
          </cell>
          <cell r="AP184">
            <v>45</v>
          </cell>
          <cell r="AQ184" t="str">
            <v>SV</v>
          </cell>
          <cell r="AR184">
            <v>210</v>
          </cell>
          <cell r="AS184" t="str">
            <v>SV</v>
          </cell>
          <cell r="AT184">
            <v>75</v>
          </cell>
          <cell r="AU184" t="str">
            <v>SV</v>
          </cell>
          <cell r="AV184">
            <v>72625.000029999996</v>
          </cell>
          <cell r="AW184">
            <v>72625.000029999996</v>
          </cell>
          <cell r="AX184">
            <v>85900</v>
          </cell>
          <cell r="AY184">
            <v>0.18278829555272091</v>
          </cell>
          <cell r="AZ184">
            <v>0.15454016263096629</v>
          </cell>
          <cell r="BA184">
            <v>82900</v>
          </cell>
          <cell r="BB184">
            <v>3</v>
          </cell>
          <cell r="BC184">
            <v>0.14148020606892397</v>
          </cell>
          <cell r="BD184">
            <v>0.12394451109770814</v>
          </cell>
          <cell r="BE184">
            <v>79900</v>
          </cell>
          <cell r="BF184">
            <v>6</v>
          </cell>
          <cell r="BG184">
            <v>0.10017211658512681</v>
          </cell>
          <cell r="BH184">
            <v>9.1051313767209069E-2</v>
          </cell>
        </row>
        <row r="185">
          <cell r="B185" t="str">
            <v>30296</v>
          </cell>
          <cell r="C185" t="str">
            <v>7791250001567</v>
          </cell>
          <cell r="D185" t="str">
            <v>ESPUMANTE NATURE 750ml NAVARRO CORREA</v>
          </cell>
          <cell r="E185">
            <v>6</v>
          </cell>
          <cell r="F185" t="str">
            <v>BEBIDAS</v>
          </cell>
          <cell r="G185" t="str">
            <v>BEBIDAS</v>
          </cell>
          <cell r="H185" t="str">
            <v>BEBIDAS C/ ALCOHOL</v>
          </cell>
          <cell r="I185" t="str">
            <v>CHAMPAGNES / ESPUMANTE</v>
          </cell>
          <cell r="J185" t="str">
            <v>ESPUMANTE</v>
          </cell>
          <cell r="K185" t="str">
            <v>NAVARRO CORREA</v>
          </cell>
          <cell r="L185">
            <v>161</v>
          </cell>
          <cell r="M185" t="str">
            <v>WINES AND SPIRITS S.A. (161)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4</v>
          </cell>
          <cell r="AK185">
            <v>4</v>
          </cell>
          <cell r="AL185">
            <v>8</v>
          </cell>
          <cell r="AM185">
            <v>5</v>
          </cell>
          <cell r="AN185">
            <v>5</v>
          </cell>
          <cell r="AO185">
            <v>0</v>
          </cell>
          <cell r="AP185" t="str">
            <v>SV</v>
          </cell>
          <cell r="AQ185" t="str">
            <v>SV</v>
          </cell>
          <cell r="AR185" t="str">
            <v>SV</v>
          </cell>
          <cell r="AS185" t="str">
            <v>SV</v>
          </cell>
          <cell r="AT185" t="str">
            <v>SV</v>
          </cell>
          <cell r="AU185" t="str">
            <v>Q</v>
          </cell>
          <cell r="AV185">
            <v>72624.999997000006</v>
          </cell>
          <cell r="AW185">
            <v>67259.999729999996</v>
          </cell>
          <cell r="AX185">
            <v>85900</v>
          </cell>
          <cell r="AY185">
            <v>0.18278829609016678</v>
          </cell>
          <cell r="AZ185">
            <v>0.15454016301513379</v>
          </cell>
          <cell r="BA185">
            <v>82900</v>
          </cell>
          <cell r="BB185">
            <v>3</v>
          </cell>
          <cell r="BC185">
            <v>0.14148020658759974</v>
          </cell>
          <cell r="BD185">
            <v>0.12394451149577797</v>
          </cell>
          <cell r="BE185">
            <v>79900</v>
          </cell>
          <cell r="BF185">
            <v>6</v>
          </cell>
          <cell r="BG185">
            <v>0.10017211708503293</v>
          </cell>
          <cell r="BH185">
            <v>9.1051314180225204E-2</v>
          </cell>
        </row>
        <row r="186">
          <cell r="B186" t="str">
            <v>3252</v>
          </cell>
          <cell r="C186" t="str">
            <v>7790975198651</v>
          </cell>
          <cell r="D186" t="str">
            <v>ESPUMANTE DELICE 750ml CHANDON</v>
          </cell>
          <cell r="E186">
            <v>6</v>
          </cell>
          <cell r="F186" t="str">
            <v>BEBIDAS</v>
          </cell>
          <cell r="G186" t="str">
            <v>BEBIDAS</v>
          </cell>
          <cell r="H186" t="str">
            <v>BEBIDAS C/ ALCOHOL</v>
          </cell>
          <cell r="I186" t="str">
            <v>CHAMPAGNES / ESPUMANTE</v>
          </cell>
          <cell r="J186" t="str">
            <v>ESPUMANTE</v>
          </cell>
          <cell r="K186" t="str">
            <v>CHANDON</v>
          </cell>
          <cell r="L186">
            <v>57</v>
          </cell>
          <cell r="M186" t="str">
            <v>CASA MODIGA S.A. (57)</v>
          </cell>
          <cell r="N186">
            <v>7</v>
          </cell>
          <cell r="O186">
            <v>4</v>
          </cell>
          <cell r="P186">
            <v>41</v>
          </cell>
          <cell r="Q186">
            <v>38</v>
          </cell>
          <cell r="R186">
            <v>11</v>
          </cell>
          <cell r="S186">
            <v>15</v>
          </cell>
          <cell r="T186">
            <v>8</v>
          </cell>
          <cell r="U186">
            <v>8</v>
          </cell>
          <cell r="V186">
            <v>9</v>
          </cell>
          <cell r="W186">
            <v>9</v>
          </cell>
          <cell r="X186">
            <v>2</v>
          </cell>
          <cell r="Y186">
            <v>2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4</v>
          </cell>
          <cell r="AE186">
            <v>2</v>
          </cell>
          <cell r="AF186">
            <v>0</v>
          </cell>
          <cell r="AG186">
            <v>3</v>
          </cell>
          <cell r="AH186">
            <v>0</v>
          </cell>
          <cell r="AI186">
            <v>1</v>
          </cell>
          <cell r="AJ186">
            <v>66</v>
          </cell>
          <cell r="AK186">
            <v>0</v>
          </cell>
          <cell r="AL186">
            <v>14</v>
          </cell>
          <cell r="AM186">
            <v>18</v>
          </cell>
          <cell r="AN186">
            <v>74</v>
          </cell>
          <cell r="AO186">
            <v>24</v>
          </cell>
          <cell r="AP186">
            <v>52.10526315789474</v>
          </cell>
          <cell r="AQ186" t="str">
            <v>Q</v>
          </cell>
          <cell r="AR186">
            <v>210</v>
          </cell>
          <cell r="AS186" t="str">
            <v>SV</v>
          </cell>
          <cell r="AT186">
            <v>740</v>
          </cell>
          <cell r="AU186">
            <v>720</v>
          </cell>
          <cell r="AV186">
            <v>77300.3</v>
          </cell>
          <cell r="AW186">
            <v>77295.507849999995</v>
          </cell>
          <cell r="AX186">
            <v>88900</v>
          </cell>
          <cell r="AY186">
            <v>0.15006021968866867</v>
          </cell>
          <cell r="AZ186">
            <v>0.1304803149606299</v>
          </cell>
          <cell r="BA186">
            <v>86900</v>
          </cell>
          <cell r="BB186">
            <v>3</v>
          </cell>
          <cell r="BC186">
            <v>0.12418709888577406</v>
          </cell>
          <cell r="BD186">
            <v>0.11046835443037971</v>
          </cell>
          <cell r="BE186">
            <v>84900</v>
          </cell>
          <cell r="BF186">
            <v>6</v>
          </cell>
          <cell r="BG186">
            <v>9.8313978082879228E-2</v>
          </cell>
          <cell r="BH186">
            <v>8.9513545347467569E-2</v>
          </cell>
        </row>
        <row r="187">
          <cell r="B187" t="str">
            <v>3255</v>
          </cell>
          <cell r="C187" t="str">
            <v>7790975000190</v>
          </cell>
          <cell r="D187" t="str">
            <v>ESPUMANTE DEMI SEC 750ml CHANDON</v>
          </cell>
          <cell r="E187">
            <v>6</v>
          </cell>
          <cell r="F187" t="str">
            <v>BEBIDAS</v>
          </cell>
          <cell r="G187" t="str">
            <v>BEBIDAS</v>
          </cell>
          <cell r="H187" t="str">
            <v>BEBIDAS C/ ALCOHOL</v>
          </cell>
          <cell r="I187" t="str">
            <v>CHAMPAGNES / ESPUMANTE</v>
          </cell>
          <cell r="J187" t="str">
            <v>ESPUMANTE</v>
          </cell>
          <cell r="K187" t="str">
            <v>CHANDON</v>
          </cell>
          <cell r="L187">
            <v>57</v>
          </cell>
          <cell r="M187" t="str">
            <v>CASA MODIGA S.A. (57)</v>
          </cell>
          <cell r="N187">
            <v>1</v>
          </cell>
          <cell r="O187">
            <v>3</v>
          </cell>
          <cell r="P187">
            <v>4</v>
          </cell>
          <cell r="Q187">
            <v>1</v>
          </cell>
          <cell r="R187">
            <v>1</v>
          </cell>
          <cell r="S187">
            <v>1</v>
          </cell>
          <cell r="T187">
            <v>6</v>
          </cell>
          <cell r="U187">
            <v>5</v>
          </cell>
          <cell r="V187">
            <v>1</v>
          </cell>
          <cell r="W187">
            <v>3</v>
          </cell>
          <cell r="X187">
            <v>0</v>
          </cell>
          <cell r="Y187">
            <v>1</v>
          </cell>
          <cell r="Z187">
            <v>1</v>
          </cell>
          <cell r="AA187">
            <v>0</v>
          </cell>
          <cell r="AB187">
            <v>0</v>
          </cell>
          <cell r="AC187">
            <v>0</v>
          </cell>
          <cell r="AD187">
            <v>2</v>
          </cell>
          <cell r="AE187">
            <v>4</v>
          </cell>
          <cell r="AF187">
            <v>3</v>
          </cell>
          <cell r="AG187">
            <v>3</v>
          </cell>
          <cell r="AH187">
            <v>0</v>
          </cell>
          <cell r="AI187">
            <v>0</v>
          </cell>
          <cell r="AJ187">
            <v>22</v>
          </cell>
          <cell r="AK187">
            <v>-1</v>
          </cell>
          <cell r="AL187">
            <v>15</v>
          </cell>
          <cell r="AM187">
            <v>16</v>
          </cell>
          <cell r="AN187">
            <v>9</v>
          </cell>
          <cell r="AO187">
            <v>11</v>
          </cell>
          <cell r="AP187">
            <v>660</v>
          </cell>
          <cell r="AQ187" t="str">
            <v>Q</v>
          </cell>
          <cell r="AR187">
            <v>450</v>
          </cell>
          <cell r="AS187" t="str">
            <v>SV</v>
          </cell>
          <cell r="AT187">
            <v>90</v>
          </cell>
          <cell r="AU187" t="str">
            <v>SV</v>
          </cell>
          <cell r="AV187">
            <v>77300.3</v>
          </cell>
          <cell r="AW187">
            <v>77080.675319999995</v>
          </cell>
          <cell r="AX187">
            <v>88900</v>
          </cell>
          <cell r="AY187">
            <v>0.15006021968866867</v>
          </cell>
          <cell r="AZ187">
            <v>0.1304803149606299</v>
          </cell>
          <cell r="BA187">
            <v>86900</v>
          </cell>
          <cell r="BB187">
            <v>3</v>
          </cell>
          <cell r="BC187">
            <v>0.12418709888577406</v>
          </cell>
          <cell r="BD187">
            <v>0.11046835443037971</v>
          </cell>
          <cell r="BE187">
            <v>84900</v>
          </cell>
          <cell r="BF187">
            <v>6</v>
          </cell>
          <cell r="BG187">
            <v>9.8313978082879228E-2</v>
          </cell>
          <cell r="BH187">
            <v>8.9513545347467569E-2</v>
          </cell>
        </row>
        <row r="188">
          <cell r="B188" t="str">
            <v>3258</v>
          </cell>
          <cell r="C188" t="str">
            <v>7790975000183</v>
          </cell>
          <cell r="D188" t="str">
            <v>ESPUMANTE EXTRA BRUT 750ml CHANDON</v>
          </cell>
          <cell r="E188">
            <v>6</v>
          </cell>
          <cell r="F188" t="str">
            <v>BEBIDAS</v>
          </cell>
          <cell r="G188" t="str">
            <v>BEBIDAS</v>
          </cell>
          <cell r="H188" t="str">
            <v>BEBIDAS C/ ALCOHOL</v>
          </cell>
          <cell r="I188" t="str">
            <v>CHAMPAGNES / ESPUMANTE</v>
          </cell>
          <cell r="J188" t="str">
            <v>ESPUMANTE</v>
          </cell>
          <cell r="K188" t="str">
            <v>CHANDON</v>
          </cell>
          <cell r="L188">
            <v>57</v>
          </cell>
          <cell r="M188" t="str">
            <v>CASA MODIGA S.A. (57)</v>
          </cell>
          <cell r="N188">
            <v>13</v>
          </cell>
          <cell r="O188">
            <v>2</v>
          </cell>
          <cell r="P188">
            <v>1</v>
          </cell>
          <cell r="Q188">
            <v>0</v>
          </cell>
          <cell r="R188">
            <v>5</v>
          </cell>
          <cell r="S188">
            <v>4</v>
          </cell>
          <cell r="T188">
            <v>31</v>
          </cell>
          <cell r="U188">
            <v>27</v>
          </cell>
          <cell r="V188">
            <v>4</v>
          </cell>
          <cell r="W188">
            <v>0</v>
          </cell>
          <cell r="X188">
            <v>0</v>
          </cell>
          <cell r="Y188">
            <v>0</v>
          </cell>
          <cell r="Z188">
            <v>3</v>
          </cell>
          <cell r="AA188">
            <v>2</v>
          </cell>
          <cell r="AB188">
            <v>0</v>
          </cell>
          <cell r="AC188">
            <v>0</v>
          </cell>
          <cell r="AD188">
            <v>5</v>
          </cell>
          <cell r="AE188">
            <v>5</v>
          </cell>
          <cell r="AF188">
            <v>0</v>
          </cell>
          <cell r="AG188">
            <v>1</v>
          </cell>
          <cell r="AH188">
            <v>0</v>
          </cell>
          <cell r="AI188">
            <v>2</v>
          </cell>
          <cell r="AJ188">
            <v>45</v>
          </cell>
          <cell r="AK188">
            <v>-2</v>
          </cell>
          <cell r="AL188">
            <v>6</v>
          </cell>
          <cell r="AM188">
            <v>20</v>
          </cell>
          <cell r="AN188">
            <v>5</v>
          </cell>
          <cell r="AO188">
            <v>14</v>
          </cell>
          <cell r="AP188" t="str">
            <v>SV</v>
          </cell>
          <cell r="AQ188" t="str">
            <v>Q</v>
          </cell>
          <cell r="AR188" t="str">
            <v>SV</v>
          </cell>
          <cell r="AS188" t="str">
            <v>SV</v>
          </cell>
          <cell r="AT188">
            <v>150</v>
          </cell>
          <cell r="AU188">
            <v>210</v>
          </cell>
          <cell r="AV188">
            <v>77300.3</v>
          </cell>
          <cell r="AW188">
            <v>77295.030119999996</v>
          </cell>
          <cell r="AX188">
            <v>88900</v>
          </cell>
          <cell r="AY188">
            <v>0.15006021968866867</v>
          </cell>
          <cell r="AZ188">
            <v>0.1304803149606299</v>
          </cell>
          <cell r="BA188">
            <v>86900</v>
          </cell>
          <cell r="BB188">
            <v>3</v>
          </cell>
          <cell r="BC188">
            <v>0.12418709888577406</v>
          </cell>
          <cell r="BD188">
            <v>0.11046835443037971</v>
          </cell>
          <cell r="BE188">
            <v>84900</v>
          </cell>
          <cell r="BF188">
            <v>6</v>
          </cell>
          <cell r="BG188">
            <v>9.8313978082879228E-2</v>
          </cell>
          <cell r="BH188">
            <v>8.9513545347467569E-2</v>
          </cell>
        </row>
        <row r="189">
          <cell r="B189" t="str">
            <v>3251</v>
          </cell>
          <cell r="C189" t="str">
            <v>7790975001340</v>
          </cell>
          <cell r="D189" t="str">
            <v>ESPUMANTE ROSE 750ml CHANDON</v>
          </cell>
          <cell r="E189">
            <v>6</v>
          </cell>
          <cell r="F189" t="str">
            <v>BEBIDAS</v>
          </cell>
          <cell r="G189" t="str">
            <v>BEBIDAS</v>
          </cell>
          <cell r="H189" t="str">
            <v>BEBIDAS C/ ALCOHOL</v>
          </cell>
          <cell r="I189" t="str">
            <v>CHAMPAGNES / ESPUMANTE</v>
          </cell>
          <cell r="J189" t="str">
            <v>ESPUMANTE</v>
          </cell>
          <cell r="K189" t="str">
            <v>CHANDON</v>
          </cell>
          <cell r="L189">
            <v>57</v>
          </cell>
          <cell r="M189" t="str">
            <v>CASA MODIGA S.A. (57)</v>
          </cell>
          <cell r="N189">
            <v>9</v>
          </cell>
          <cell r="O189">
            <v>4</v>
          </cell>
          <cell r="P189">
            <v>18</v>
          </cell>
          <cell r="Q189">
            <v>13</v>
          </cell>
          <cell r="R189">
            <v>8</v>
          </cell>
          <cell r="S189">
            <v>11</v>
          </cell>
          <cell r="T189">
            <v>18</v>
          </cell>
          <cell r="U189">
            <v>10</v>
          </cell>
          <cell r="V189">
            <v>4</v>
          </cell>
          <cell r="W189">
            <v>3</v>
          </cell>
          <cell r="X189">
            <v>1</v>
          </cell>
          <cell r="Y189">
            <v>2</v>
          </cell>
          <cell r="Z189">
            <v>10</v>
          </cell>
          <cell r="AA189">
            <v>0</v>
          </cell>
          <cell r="AB189">
            <v>0</v>
          </cell>
          <cell r="AC189">
            <v>0</v>
          </cell>
          <cell r="AD189">
            <v>4</v>
          </cell>
          <cell r="AE189">
            <v>2</v>
          </cell>
          <cell r="AF189">
            <v>13</v>
          </cell>
          <cell r="AG189">
            <v>8</v>
          </cell>
          <cell r="AH189">
            <v>0</v>
          </cell>
          <cell r="AI189">
            <v>0</v>
          </cell>
          <cell r="AJ189">
            <v>132</v>
          </cell>
          <cell r="AK189">
            <v>40</v>
          </cell>
          <cell r="AL189">
            <v>32</v>
          </cell>
          <cell r="AM189">
            <v>48</v>
          </cell>
          <cell r="AN189">
            <v>26</v>
          </cell>
          <cell r="AO189">
            <v>30</v>
          </cell>
          <cell r="AP189">
            <v>304.61538461538458</v>
          </cell>
          <cell r="AQ189">
            <v>120</v>
          </cell>
          <cell r="AR189">
            <v>480</v>
          </cell>
          <cell r="AS189" t="str">
            <v>SV</v>
          </cell>
          <cell r="AT189">
            <v>97.5</v>
          </cell>
          <cell r="AU189" t="str">
            <v>SV</v>
          </cell>
          <cell r="AV189">
            <v>77300.3</v>
          </cell>
          <cell r="AW189">
            <v>77220.890119999996</v>
          </cell>
          <cell r="AX189">
            <v>88900</v>
          </cell>
          <cell r="AY189">
            <v>0.15006021968866867</v>
          </cell>
          <cell r="AZ189">
            <v>0.1304803149606299</v>
          </cell>
          <cell r="BA189">
            <v>86900</v>
          </cell>
          <cell r="BB189">
            <v>3</v>
          </cell>
          <cell r="BC189">
            <v>0.12418709888577406</v>
          </cell>
          <cell r="BD189">
            <v>0.11046835443037971</v>
          </cell>
          <cell r="BE189">
            <v>84900</v>
          </cell>
          <cell r="BF189">
            <v>6</v>
          </cell>
          <cell r="BG189">
            <v>9.8313978082879228E-2</v>
          </cell>
          <cell r="BH189">
            <v>8.9513545347467569E-2</v>
          </cell>
        </row>
        <row r="190">
          <cell r="B190" t="str">
            <v>9678</v>
          </cell>
          <cell r="C190" t="str">
            <v>4003310012028</v>
          </cell>
          <cell r="D190" t="str">
            <v>ESPUMANTE ROSE 750ml HENKELL</v>
          </cell>
          <cell r="E190">
            <v>12</v>
          </cell>
          <cell r="F190" t="str">
            <v>BEBIDAS</v>
          </cell>
          <cell r="G190" t="str">
            <v>BEBIDAS</v>
          </cell>
          <cell r="H190" t="str">
            <v>BEBIDAS C/ ALCOHOL</v>
          </cell>
          <cell r="I190" t="str">
            <v>CHAMPAGNES / ESPUMANTE</v>
          </cell>
          <cell r="J190" t="str">
            <v>ESPUMANTE</v>
          </cell>
          <cell r="K190" t="str">
            <v>HENKELL</v>
          </cell>
          <cell r="L190">
            <v>117</v>
          </cell>
          <cell r="M190" t="str">
            <v>LA CAOBA S.A.I.C. (117)</v>
          </cell>
          <cell r="N190">
            <v>0</v>
          </cell>
          <cell r="O190">
            <v>0</v>
          </cell>
          <cell r="P190">
            <v>0</v>
          </cell>
          <cell r="Q190">
            <v>0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1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 t="str">
            <v>SV</v>
          </cell>
          <cell r="AQ190" t="str">
            <v>Q</v>
          </cell>
          <cell r="AR190" t="str">
            <v>Q</v>
          </cell>
          <cell r="AS190" t="str">
            <v>Q</v>
          </cell>
          <cell r="AT190" t="str">
            <v>Q</v>
          </cell>
          <cell r="AU190" t="str">
            <v>Q</v>
          </cell>
          <cell r="AV190">
            <v>52867.999997999999</v>
          </cell>
          <cell r="AW190">
            <v>52853.569450000003</v>
          </cell>
          <cell r="AX190">
            <v>64900</v>
          </cell>
          <cell r="AY190">
            <v>0.22758568514895905</v>
          </cell>
          <cell r="AZ190">
            <v>0.18539291220338985</v>
          </cell>
          <cell r="BA190">
            <v>62900</v>
          </cell>
          <cell r="BB190">
            <v>3</v>
          </cell>
          <cell r="BC190">
            <v>0.18975561781000816</v>
          </cell>
          <cell r="BD190">
            <v>0.15949125599364072</v>
          </cell>
          <cell r="BE190">
            <v>60900</v>
          </cell>
          <cell r="BF190">
            <v>6</v>
          </cell>
          <cell r="BG190">
            <v>0.15192555047105727</v>
          </cell>
          <cell r="BH190">
            <v>0.13188834157635468</v>
          </cell>
        </row>
        <row r="191">
          <cell r="B191" t="str">
            <v>1147</v>
          </cell>
          <cell r="C191" t="str">
            <v>7891141028830</v>
          </cell>
          <cell r="D191" t="str">
            <v>ESPUMANTE BRUT 750ml AURORA.</v>
          </cell>
          <cell r="E191">
            <v>6</v>
          </cell>
          <cell r="F191" t="str">
            <v>BEBIDAS</v>
          </cell>
          <cell r="G191" t="str">
            <v>BEBIDAS</v>
          </cell>
          <cell r="H191" t="str">
            <v>BEBIDAS C/ ALCOHOL</v>
          </cell>
          <cell r="I191" t="str">
            <v>CHAMPAGNES / ESPUMANTE</v>
          </cell>
          <cell r="J191" t="str">
            <v>ESPUMANTE</v>
          </cell>
          <cell r="K191" t="str">
            <v>AURORA</v>
          </cell>
          <cell r="L191">
            <v>29</v>
          </cell>
          <cell r="M191" t="str">
            <v>APOLO IMPORT S.A. 1 -  APOLO (29)</v>
          </cell>
          <cell r="N191">
            <v>11</v>
          </cell>
          <cell r="O191">
            <v>10</v>
          </cell>
          <cell r="P191">
            <v>12</v>
          </cell>
          <cell r="Q191">
            <v>11</v>
          </cell>
          <cell r="R191">
            <v>3</v>
          </cell>
          <cell r="S191">
            <v>0</v>
          </cell>
          <cell r="T191">
            <v>0</v>
          </cell>
          <cell r="U191">
            <v>2</v>
          </cell>
          <cell r="V191">
            <v>0</v>
          </cell>
          <cell r="W191">
            <v>5</v>
          </cell>
          <cell r="X191">
            <v>0</v>
          </cell>
          <cell r="Y191">
            <v>2</v>
          </cell>
          <cell r="Z191">
            <v>4</v>
          </cell>
          <cell r="AA191">
            <v>1</v>
          </cell>
          <cell r="AB191">
            <v>2</v>
          </cell>
          <cell r="AC191">
            <v>0</v>
          </cell>
          <cell r="AD191">
            <v>4</v>
          </cell>
          <cell r="AE191">
            <v>2</v>
          </cell>
          <cell r="AF191">
            <v>6</v>
          </cell>
          <cell r="AG191">
            <v>0</v>
          </cell>
          <cell r="AH191">
            <v>0</v>
          </cell>
          <cell r="AI191">
            <v>0</v>
          </cell>
          <cell r="AJ191">
            <v>54</v>
          </cell>
          <cell r="AK191">
            <v>67</v>
          </cell>
          <cell r="AL191">
            <v>17</v>
          </cell>
          <cell r="AM191">
            <v>18</v>
          </cell>
          <cell r="AN191">
            <v>24</v>
          </cell>
          <cell r="AO191">
            <v>6</v>
          </cell>
          <cell r="AP191">
            <v>147.27272727272728</v>
          </cell>
          <cell r="AQ191">
            <v>1005</v>
          </cell>
          <cell r="AR191">
            <v>255</v>
          </cell>
          <cell r="AS191" t="str">
            <v>SV</v>
          </cell>
          <cell r="AT191" t="str">
            <v>SV</v>
          </cell>
          <cell r="AU191" t="str">
            <v>SV</v>
          </cell>
          <cell r="AV191">
            <v>43400.000050000002</v>
          </cell>
          <cell r="AW191">
            <v>42735.482020000003</v>
          </cell>
          <cell r="AX191">
            <v>49900</v>
          </cell>
          <cell r="AY191">
            <v>0.14976958392883688</v>
          </cell>
          <cell r="AZ191">
            <v>0.13026052004008012</v>
          </cell>
          <cell r="BA191">
            <v>47900</v>
          </cell>
          <cell r="BB191">
            <v>3</v>
          </cell>
          <cell r="BC191">
            <v>0.10368663467317196</v>
          </cell>
          <cell r="BD191">
            <v>9.3945719206680531E-2</v>
          </cell>
          <cell r="BE191">
            <v>45900</v>
          </cell>
          <cell r="BF191">
            <v>6</v>
          </cell>
          <cell r="BG191">
            <v>5.7603685417507267E-2</v>
          </cell>
          <cell r="BH191">
            <v>5.4466229847494503E-2</v>
          </cell>
        </row>
        <row r="192">
          <cell r="B192" t="str">
            <v>1148</v>
          </cell>
          <cell r="C192" t="str">
            <v>7891141028854</v>
          </cell>
          <cell r="D192" t="str">
            <v>ESPUMANTE DEMI SEC 750ml  AURORA.</v>
          </cell>
          <cell r="E192">
            <v>6</v>
          </cell>
          <cell r="F192" t="str">
            <v>BEBIDAS</v>
          </cell>
          <cell r="G192" t="str">
            <v>BEBIDAS</v>
          </cell>
          <cell r="H192" t="str">
            <v>BEBIDAS C/ ALCOHOL</v>
          </cell>
          <cell r="I192" t="str">
            <v>CHAMPAGNES / ESPUMANTE</v>
          </cell>
          <cell r="J192" t="str">
            <v>ESPUMANTE</v>
          </cell>
          <cell r="K192" t="str">
            <v>AURORA</v>
          </cell>
          <cell r="L192">
            <v>29</v>
          </cell>
          <cell r="M192" t="str">
            <v>APOLO IMPORT S.A. 1 -  APOLO (29)</v>
          </cell>
          <cell r="N192">
            <v>6</v>
          </cell>
          <cell r="O192">
            <v>7</v>
          </cell>
          <cell r="P192">
            <v>0</v>
          </cell>
          <cell r="Q192">
            <v>0</v>
          </cell>
          <cell r="R192">
            <v>0</v>
          </cell>
          <cell r="S192">
            <v>3</v>
          </cell>
          <cell r="T192">
            <v>1</v>
          </cell>
          <cell r="U192">
            <v>0</v>
          </cell>
          <cell r="V192">
            <v>1</v>
          </cell>
          <cell r="W192">
            <v>1</v>
          </cell>
          <cell r="X192">
            <v>1</v>
          </cell>
          <cell r="Y192">
            <v>1</v>
          </cell>
          <cell r="Z192">
            <v>5</v>
          </cell>
          <cell r="AA192">
            <v>0</v>
          </cell>
          <cell r="AB192">
            <v>0</v>
          </cell>
          <cell r="AC192">
            <v>0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2</v>
          </cell>
          <cell r="AK192">
            <v>5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 t="str">
            <v>SV</v>
          </cell>
          <cell r="AQ192" t="str">
            <v>SV</v>
          </cell>
          <cell r="AR192" t="str">
            <v>Q</v>
          </cell>
          <cell r="AS192" t="str">
            <v>Q</v>
          </cell>
          <cell r="AT192" t="str">
            <v>Q</v>
          </cell>
          <cell r="AU192" t="str">
            <v>Q</v>
          </cell>
          <cell r="AV192">
            <v>43399.999994999998</v>
          </cell>
          <cell r="AW192">
            <v>37875.889479999998</v>
          </cell>
          <cell r="AX192">
            <v>49900</v>
          </cell>
          <cell r="AY192">
            <v>0.14976958538591822</v>
          </cell>
          <cell r="AZ192">
            <v>0.13026052114228459</v>
          </cell>
          <cell r="BA192">
            <v>47900</v>
          </cell>
          <cell r="BB192">
            <v>3</v>
          </cell>
          <cell r="BC192">
            <v>0.10368663607185336</v>
          </cell>
          <cell r="BD192">
            <v>9.3945720354906087E-2</v>
          </cell>
          <cell r="BE192">
            <v>45900</v>
          </cell>
          <cell r="BF192">
            <v>6</v>
          </cell>
          <cell r="BG192">
            <v>5.7603686757788486E-2</v>
          </cell>
          <cell r="BH192">
            <v>5.446623104575167E-2</v>
          </cell>
        </row>
        <row r="193">
          <cell r="B193" t="str">
            <v>1150</v>
          </cell>
          <cell r="C193" t="str">
            <v>7891141018541</v>
          </cell>
          <cell r="D193" t="str">
            <v>ESPUMANTE MOSCATEL 750ml AURORA</v>
          </cell>
          <cell r="E193">
            <v>6</v>
          </cell>
          <cell r="F193" t="str">
            <v>BEBIDAS</v>
          </cell>
          <cell r="G193" t="str">
            <v>BEBIDAS</v>
          </cell>
          <cell r="H193" t="str">
            <v>BEBIDAS C/ ALCOHOL</v>
          </cell>
          <cell r="I193" t="str">
            <v>CHAMPAGNES / ESPUMANTE</v>
          </cell>
          <cell r="J193" t="str">
            <v>ESPUMANTE</v>
          </cell>
          <cell r="K193" t="str">
            <v>AURORA</v>
          </cell>
          <cell r="L193">
            <v>29</v>
          </cell>
          <cell r="M193" t="str">
            <v>APOLO IMPORT S.A. 1 -  APOLO (29)</v>
          </cell>
          <cell r="N193">
            <v>68</v>
          </cell>
          <cell r="O193">
            <v>112</v>
          </cell>
          <cell r="P193">
            <v>110</v>
          </cell>
          <cell r="Q193">
            <v>69</v>
          </cell>
          <cell r="R193">
            <v>28</v>
          </cell>
          <cell r="S193">
            <v>17</v>
          </cell>
          <cell r="T193">
            <v>30</v>
          </cell>
          <cell r="U193">
            <v>35</v>
          </cell>
          <cell r="V193">
            <v>22</v>
          </cell>
          <cell r="W193">
            <v>26</v>
          </cell>
          <cell r="X193">
            <v>27</v>
          </cell>
          <cell r="Y193">
            <v>24</v>
          </cell>
          <cell r="Z193">
            <v>19</v>
          </cell>
          <cell r="AA193">
            <v>24</v>
          </cell>
          <cell r="AB193">
            <v>20</v>
          </cell>
          <cell r="AC193">
            <v>25</v>
          </cell>
          <cell r="AD193">
            <v>26</v>
          </cell>
          <cell r="AE193">
            <v>20</v>
          </cell>
          <cell r="AF193">
            <v>20</v>
          </cell>
          <cell r="AG193">
            <v>21</v>
          </cell>
          <cell r="AH193">
            <v>0</v>
          </cell>
          <cell r="AI193">
            <v>0</v>
          </cell>
          <cell r="AJ193">
            <v>234</v>
          </cell>
          <cell r="AK193">
            <v>81</v>
          </cell>
          <cell r="AL193">
            <v>76</v>
          </cell>
          <cell r="AM193">
            <v>96</v>
          </cell>
          <cell r="AN193">
            <v>94</v>
          </cell>
          <cell r="AO193">
            <v>48</v>
          </cell>
          <cell r="AP193">
            <v>101.73913043478261</v>
          </cell>
          <cell r="AQ193">
            <v>69.428571428571431</v>
          </cell>
          <cell r="AR193">
            <v>95</v>
          </cell>
          <cell r="AS193">
            <v>115.19999999999999</v>
          </cell>
          <cell r="AT193">
            <v>134.28571428571428</v>
          </cell>
          <cell r="AU193" t="str">
            <v>SV</v>
          </cell>
          <cell r="AV193">
            <v>36420</v>
          </cell>
          <cell r="AW193">
            <v>34777.875659999998</v>
          </cell>
          <cell r="AX193">
            <v>41900</v>
          </cell>
          <cell r="AY193">
            <v>0.15046677649643048</v>
          </cell>
          <cell r="AZ193">
            <v>0.13078758949880667</v>
          </cell>
          <cell r="BA193">
            <v>39900</v>
          </cell>
          <cell r="BB193">
            <v>3</v>
          </cell>
          <cell r="BC193">
            <v>9.5551894563426609E-2</v>
          </cell>
          <cell r="BD193">
            <v>8.7218045112781958E-2</v>
          </cell>
          <cell r="BE193">
            <v>38900</v>
          </cell>
          <cell r="BF193">
            <v>6</v>
          </cell>
          <cell r="BG193">
            <v>6.8094453596924787E-2</v>
          </cell>
          <cell r="BH193">
            <v>6.3753213367609252E-2</v>
          </cell>
        </row>
        <row r="194">
          <cell r="B194" t="str">
            <v>1149</v>
          </cell>
          <cell r="C194" t="str">
            <v>7891141023774</v>
          </cell>
          <cell r="D194" t="str">
            <v>ESPUMANTE MOSCATEL C/COPA 750ml AURORA.</v>
          </cell>
          <cell r="E194">
            <v>4</v>
          </cell>
          <cell r="F194" t="str">
            <v>BEBIDAS</v>
          </cell>
          <cell r="G194" t="str">
            <v>BEBIDAS</v>
          </cell>
          <cell r="H194" t="str">
            <v>BEBIDAS C/ ALCOHOL</v>
          </cell>
          <cell r="I194" t="str">
            <v>CHAMPAGNES / ESPUMANTE</v>
          </cell>
          <cell r="J194" t="str">
            <v>ESPUMANTE</v>
          </cell>
          <cell r="K194" t="str">
            <v>AURORA</v>
          </cell>
          <cell r="L194">
            <v>29</v>
          </cell>
          <cell r="M194" t="str">
            <v>APOLO IMPORT S.A. 1 -  APOLO (29)</v>
          </cell>
          <cell r="N194">
            <v>0</v>
          </cell>
          <cell r="O194">
            <v>0</v>
          </cell>
          <cell r="P194">
            <v>0</v>
          </cell>
          <cell r="Q194">
            <v>0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 t="str">
            <v>Q</v>
          </cell>
          <cell r="AQ194" t="str">
            <v>Q</v>
          </cell>
          <cell r="AR194" t="str">
            <v>Q</v>
          </cell>
          <cell r="AS194" t="str">
            <v>Q</v>
          </cell>
          <cell r="AT194" t="str">
            <v>Q</v>
          </cell>
          <cell r="AU194" t="str">
            <v>Q</v>
          </cell>
          <cell r="AV194">
            <v>83249.999997999999</v>
          </cell>
          <cell r="AW194">
            <v>68674.263130000007</v>
          </cell>
          <cell r="AX194">
            <v>99900</v>
          </cell>
          <cell r="AY194">
            <v>0.20000000002882889</v>
          </cell>
          <cell r="AZ194">
            <v>0.1666666666866867</v>
          </cell>
          <cell r="BA194">
            <v>95900</v>
          </cell>
          <cell r="BB194">
            <v>3</v>
          </cell>
          <cell r="BC194">
            <v>0.15195195197962641</v>
          </cell>
          <cell r="BD194">
            <v>0.13190823776850888</v>
          </cell>
          <cell r="BE194">
            <v>0</v>
          </cell>
          <cell r="BF194">
            <v>0</v>
          </cell>
          <cell r="BG194">
            <v>-1</v>
          </cell>
          <cell r="BH194">
            <v>0</v>
          </cell>
        </row>
        <row r="195">
          <cell r="B195" t="str">
            <v>13581</v>
          </cell>
          <cell r="C195" t="str">
            <v>7891141024917</v>
          </cell>
          <cell r="D195" t="str">
            <v>ESPUMANTE MOSCATEL ROSE 750ml AURORA.</v>
          </cell>
          <cell r="E195">
            <v>6</v>
          </cell>
          <cell r="F195" t="str">
            <v>BEBIDAS</v>
          </cell>
          <cell r="G195" t="str">
            <v>BEBIDAS</v>
          </cell>
          <cell r="H195" t="str">
            <v>BEBIDAS C/ ALCOHOL</v>
          </cell>
          <cell r="I195" t="str">
            <v>CHAMPAGNES / ESPUMANTE</v>
          </cell>
          <cell r="J195" t="str">
            <v>ESPUMANTE</v>
          </cell>
          <cell r="K195" t="str">
            <v>AURORA</v>
          </cell>
          <cell r="L195">
            <v>29</v>
          </cell>
          <cell r="M195" t="str">
            <v>APOLO IMPORT S.A. 1 -  APOLO (29)</v>
          </cell>
          <cell r="N195">
            <v>0</v>
          </cell>
          <cell r="O195">
            <v>0</v>
          </cell>
          <cell r="P195">
            <v>0</v>
          </cell>
          <cell r="Q195">
            <v>0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>
            <v>0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10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 t="str">
            <v>SV</v>
          </cell>
          <cell r="AQ195" t="str">
            <v>Q</v>
          </cell>
          <cell r="AR195" t="str">
            <v>Q</v>
          </cell>
          <cell r="AS195" t="str">
            <v>Q</v>
          </cell>
          <cell r="AT195" t="str">
            <v>Q</v>
          </cell>
          <cell r="AU195" t="str">
            <v>Q</v>
          </cell>
          <cell r="AV195">
            <v>39919.999999</v>
          </cell>
          <cell r="AW195">
            <v>35533.271070000003</v>
          </cell>
          <cell r="AX195">
            <v>45900</v>
          </cell>
          <cell r="AY195">
            <v>0.14979959922719943</v>
          </cell>
          <cell r="AZ195">
            <v>0.13028322442265797</v>
          </cell>
          <cell r="BA195">
            <v>43900</v>
          </cell>
          <cell r="BB195">
            <v>3</v>
          </cell>
          <cell r="BC195">
            <v>9.9699398825142671E-2</v>
          </cell>
          <cell r="BD195">
            <v>9.0660592277904337E-2</v>
          </cell>
          <cell r="BE195">
            <v>0</v>
          </cell>
          <cell r="BF195">
            <v>0</v>
          </cell>
          <cell r="BG195">
            <v>-1</v>
          </cell>
          <cell r="BH195">
            <v>0</v>
          </cell>
        </row>
        <row r="196">
          <cell r="B196" t="str">
            <v>13790</v>
          </cell>
          <cell r="C196" t="str">
            <v>7791843004166</v>
          </cell>
          <cell r="D196" t="str">
            <v>ESPUMANTE EXTRA BRUT 750ml LOS HAROLDOS</v>
          </cell>
          <cell r="E196">
            <v>6</v>
          </cell>
          <cell r="F196" t="str">
            <v>BEBIDAS</v>
          </cell>
          <cell r="G196" t="str">
            <v>BEBIDAS</v>
          </cell>
          <cell r="H196" t="str">
            <v>BEBIDAS C/ ALCOHOL</v>
          </cell>
          <cell r="I196" t="str">
            <v>CHAMPAGNES / ESPUMANTE</v>
          </cell>
          <cell r="J196" t="str">
            <v>ESPUMANTE</v>
          </cell>
          <cell r="K196" t="str">
            <v>LOS HAROLDOS</v>
          </cell>
          <cell r="L196">
            <v>114</v>
          </cell>
          <cell r="M196" t="str">
            <v>APOLO IMPORT S.A. 2 - TRENTINO (114)</v>
          </cell>
          <cell r="N196">
            <v>7</v>
          </cell>
          <cell r="O196">
            <v>1</v>
          </cell>
          <cell r="P196">
            <v>0</v>
          </cell>
          <cell r="Q196">
            <v>0</v>
          </cell>
          <cell r="R196">
            <v>1</v>
          </cell>
          <cell r="S196">
            <v>0</v>
          </cell>
          <cell r="T196">
            <v>0</v>
          </cell>
          <cell r="U196">
            <v>0</v>
          </cell>
          <cell r="V196">
            <v>5</v>
          </cell>
          <cell r="W196">
            <v>0</v>
          </cell>
          <cell r="X196">
            <v>0</v>
          </cell>
          <cell r="Y196">
            <v>1</v>
          </cell>
          <cell r="Z196">
            <v>1</v>
          </cell>
          <cell r="AA196">
            <v>0</v>
          </cell>
          <cell r="AB196">
            <v>0</v>
          </cell>
          <cell r="AC196">
            <v>0</v>
          </cell>
          <cell r="AD196">
            <v>1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54</v>
          </cell>
          <cell r="AK196">
            <v>43</v>
          </cell>
          <cell r="AL196">
            <v>34</v>
          </cell>
          <cell r="AM196">
            <v>45</v>
          </cell>
          <cell r="AN196">
            <v>17</v>
          </cell>
          <cell r="AO196">
            <v>12</v>
          </cell>
          <cell r="AP196" t="str">
            <v>SV</v>
          </cell>
          <cell r="AQ196" t="str">
            <v>SV</v>
          </cell>
          <cell r="AR196">
            <v>1020</v>
          </cell>
          <cell r="AS196" t="str">
            <v>SV</v>
          </cell>
          <cell r="AT196" t="str">
            <v>SV</v>
          </cell>
          <cell r="AU196" t="str">
            <v>SV</v>
          </cell>
          <cell r="AV196">
            <v>67709.999995000006</v>
          </cell>
          <cell r="AW196">
            <v>44642.678959999997</v>
          </cell>
          <cell r="AX196">
            <v>79900</v>
          </cell>
          <cell r="AY196">
            <v>0.18003249159503998</v>
          </cell>
          <cell r="AZ196">
            <v>0.15256570719649554</v>
          </cell>
          <cell r="BA196">
            <v>75900</v>
          </cell>
          <cell r="BB196">
            <v>3</v>
          </cell>
          <cell r="BC196">
            <v>0.12095702267914299</v>
          </cell>
          <cell r="BD196">
            <v>0.10790513840579703</v>
          </cell>
          <cell r="BE196">
            <v>0</v>
          </cell>
          <cell r="BF196">
            <v>0</v>
          </cell>
          <cell r="BG196">
            <v>-1</v>
          </cell>
          <cell r="BH196">
            <v>0</v>
          </cell>
        </row>
        <row r="197">
          <cell r="B197" t="str">
            <v>40958</v>
          </cell>
          <cell r="C197" t="str">
            <v>8410384003016</v>
          </cell>
          <cell r="D197" t="str">
            <v>ESPUMANTE BLANCO S/ALC 750ml FREIXENET</v>
          </cell>
          <cell r="E197">
            <v>6</v>
          </cell>
          <cell r="F197" t="str">
            <v>BEBIDAS</v>
          </cell>
          <cell r="G197" t="str">
            <v>BEBIDAS</v>
          </cell>
          <cell r="H197" t="str">
            <v>BEBIDAS C/ ALCOHOL</v>
          </cell>
          <cell r="I197" t="str">
            <v>CHAMPAGNES / ESPUMANTE</v>
          </cell>
          <cell r="J197" t="str">
            <v>ESPUMANTE</v>
          </cell>
          <cell r="K197" t="str">
            <v>FREIXENET</v>
          </cell>
          <cell r="L197">
            <v>27</v>
          </cell>
          <cell r="M197" t="str">
            <v>A.J. S.A. CALIDAD ANTE TODO (27)</v>
          </cell>
          <cell r="N197">
            <v>0</v>
          </cell>
          <cell r="O197">
            <v>0</v>
          </cell>
          <cell r="P197">
            <v>0</v>
          </cell>
          <cell r="Q197">
            <v>5</v>
          </cell>
          <cell r="R197">
            <v>0</v>
          </cell>
          <cell r="S197">
            <v>0</v>
          </cell>
          <cell r="T197">
            <v>0</v>
          </cell>
          <cell r="U197">
            <v>1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7</v>
          </cell>
          <cell r="AK197">
            <v>5</v>
          </cell>
          <cell r="AL197">
            <v>6</v>
          </cell>
          <cell r="AM197">
            <v>12</v>
          </cell>
          <cell r="AN197">
            <v>6</v>
          </cell>
          <cell r="AO197">
            <v>0</v>
          </cell>
          <cell r="AP197">
            <v>42</v>
          </cell>
          <cell r="AQ197">
            <v>150</v>
          </cell>
          <cell r="AR197" t="str">
            <v>SV</v>
          </cell>
          <cell r="AS197" t="str">
            <v>SV</v>
          </cell>
          <cell r="AT197" t="str">
            <v>SV</v>
          </cell>
          <cell r="AU197" t="str">
            <v>Q</v>
          </cell>
          <cell r="AV197">
            <v>59258</v>
          </cell>
          <cell r="AW197">
            <v>56718.371050000002</v>
          </cell>
          <cell r="AX197">
            <v>69900</v>
          </cell>
          <cell r="AY197">
            <v>0.17958756623578243</v>
          </cell>
          <cell r="AZ197">
            <v>0.15224606580829758</v>
          </cell>
          <cell r="BA197">
            <v>67900</v>
          </cell>
          <cell r="BB197">
            <v>3</v>
          </cell>
          <cell r="BC197">
            <v>0.14583684903304195</v>
          </cell>
          <cell r="BD197">
            <v>0.12727540500736376</v>
          </cell>
          <cell r="BE197">
            <v>64900</v>
          </cell>
          <cell r="BF197">
            <v>6</v>
          </cell>
          <cell r="BG197">
            <v>9.5210773228931123E-2</v>
          </cell>
          <cell r="BH197">
            <v>8.6933744221879813E-2</v>
          </cell>
        </row>
        <row r="198">
          <cell r="B198" t="str">
            <v>8462</v>
          </cell>
          <cell r="C198" t="str">
            <v>8410036002091</v>
          </cell>
          <cell r="D198" t="str">
            <v>ESPUMANTE BRUT CARTA NEVADA 750ml FREIXENET</v>
          </cell>
          <cell r="E198">
            <v>6</v>
          </cell>
          <cell r="F198" t="str">
            <v>BEBIDAS</v>
          </cell>
          <cell r="G198" t="str">
            <v>BEBIDAS</v>
          </cell>
          <cell r="H198" t="str">
            <v>BEBIDAS C/ ALCOHOL</v>
          </cell>
          <cell r="I198" t="str">
            <v>CHAMPAGNES / ESPUMANTE</v>
          </cell>
          <cell r="J198" t="str">
            <v>ESPUMANTE</v>
          </cell>
          <cell r="K198" t="str">
            <v>FREIXENET</v>
          </cell>
          <cell r="L198">
            <v>27</v>
          </cell>
          <cell r="M198" t="str">
            <v>A.J. S.A. CALIDAD ANTE TODO (27)</v>
          </cell>
          <cell r="N198">
            <v>7</v>
          </cell>
          <cell r="O198">
            <v>0</v>
          </cell>
          <cell r="P198">
            <v>0</v>
          </cell>
          <cell r="Q198">
            <v>0</v>
          </cell>
          <cell r="R198">
            <v>1</v>
          </cell>
          <cell r="S198">
            <v>3</v>
          </cell>
          <cell r="T198">
            <v>0</v>
          </cell>
          <cell r="U198">
            <v>6</v>
          </cell>
          <cell r="V198">
            <v>2</v>
          </cell>
          <cell r="W198">
            <v>0</v>
          </cell>
          <cell r="X198">
            <v>0</v>
          </cell>
          <cell r="Y198">
            <v>1</v>
          </cell>
          <cell r="Z198">
            <v>3</v>
          </cell>
          <cell r="AA198">
            <v>4</v>
          </cell>
          <cell r="AB198">
            <v>0</v>
          </cell>
          <cell r="AC198">
            <v>2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1</v>
          </cell>
          <cell r="AJ198">
            <v>13</v>
          </cell>
          <cell r="AK198">
            <v>43</v>
          </cell>
          <cell r="AL198">
            <v>6</v>
          </cell>
          <cell r="AM198">
            <v>9</v>
          </cell>
          <cell r="AN198">
            <v>18</v>
          </cell>
          <cell r="AO198">
            <v>5</v>
          </cell>
          <cell r="AP198" t="str">
            <v>SV</v>
          </cell>
          <cell r="AQ198">
            <v>215</v>
          </cell>
          <cell r="AR198">
            <v>180</v>
          </cell>
          <cell r="AS198">
            <v>135</v>
          </cell>
          <cell r="AT198" t="str">
            <v>SV</v>
          </cell>
          <cell r="AU198">
            <v>150</v>
          </cell>
          <cell r="AV198">
            <v>63650</v>
          </cell>
          <cell r="AW198">
            <v>62483.735050000003</v>
          </cell>
          <cell r="AX198">
            <v>72900</v>
          </cell>
          <cell r="AY198">
            <v>0.14532600157109199</v>
          </cell>
          <cell r="AZ198">
            <v>0.12688614540466392</v>
          </cell>
          <cell r="BA198">
            <v>70900</v>
          </cell>
          <cell r="BB198">
            <v>3</v>
          </cell>
          <cell r="BC198">
            <v>0.11390416339355847</v>
          </cell>
          <cell r="BD198">
            <v>0.10225669957686882</v>
          </cell>
          <cell r="BE198">
            <v>69900</v>
          </cell>
          <cell r="BF198">
            <v>6</v>
          </cell>
          <cell r="BG198">
            <v>9.8193244304791927E-2</v>
          </cell>
          <cell r="BH198">
            <v>8.9413447782546493E-2</v>
          </cell>
        </row>
        <row r="199">
          <cell r="B199" t="str">
            <v>33251</v>
          </cell>
          <cell r="C199" t="str">
            <v>8410036001094</v>
          </cell>
          <cell r="D199" t="str">
            <v>ESPUMANTE BRUT ROSE CAVA 750ML FREIXENET</v>
          </cell>
          <cell r="E199">
            <v>1</v>
          </cell>
          <cell r="F199" t="str">
            <v>BEBIDAS</v>
          </cell>
          <cell r="G199" t="str">
            <v>BEBIDAS</v>
          </cell>
          <cell r="H199" t="str">
            <v>BEBIDAS C/ ALCOHOL</v>
          </cell>
          <cell r="I199" t="str">
            <v>CHAMPAGNES / ESPUMANTE</v>
          </cell>
          <cell r="J199" t="str">
            <v>ESPUMANTE</v>
          </cell>
          <cell r="K199" t="str">
            <v>FREIXENET</v>
          </cell>
          <cell r="L199">
            <v>27</v>
          </cell>
          <cell r="M199" t="str">
            <v>A.J. S.A. CALIDAD ANTE TODO (27)</v>
          </cell>
          <cell r="N199">
            <v>2</v>
          </cell>
          <cell r="O199">
            <v>0</v>
          </cell>
          <cell r="P199">
            <v>0</v>
          </cell>
          <cell r="Q199">
            <v>0</v>
          </cell>
          <cell r="R199">
            <v>0</v>
          </cell>
          <cell r="S199">
            <v>4</v>
          </cell>
          <cell r="T199">
            <v>1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3</v>
          </cell>
          <cell r="AB199">
            <v>0</v>
          </cell>
          <cell r="AC199">
            <v>1</v>
          </cell>
          <cell r="AD199">
            <v>0</v>
          </cell>
          <cell r="AE199">
            <v>1</v>
          </cell>
          <cell r="AF199">
            <v>1</v>
          </cell>
          <cell r="AG199">
            <v>0</v>
          </cell>
          <cell r="AH199">
            <v>0</v>
          </cell>
          <cell r="AI199">
            <v>1</v>
          </cell>
          <cell r="AJ199">
            <v>18</v>
          </cell>
          <cell r="AK199">
            <v>8</v>
          </cell>
          <cell r="AL199">
            <v>8</v>
          </cell>
          <cell r="AM199">
            <v>8</v>
          </cell>
          <cell r="AN199">
            <v>17</v>
          </cell>
          <cell r="AO199">
            <v>5</v>
          </cell>
          <cell r="AP199" t="str">
            <v>SV</v>
          </cell>
          <cell r="AQ199" t="str">
            <v>SV</v>
          </cell>
          <cell r="AR199" t="str">
            <v>SV</v>
          </cell>
          <cell r="AS199">
            <v>240</v>
          </cell>
          <cell r="AT199" t="str">
            <v>SV</v>
          </cell>
          <cell r="AU199">
            <v>150</v>
          </cell>
          <cell r="AV199">
            <v>80750</v>
          </cell>
          <cell r="AW199">
            <v>79342.685840000006</v>
          </cell>
          <cell r="AX199">
            <v>92900</v>
          </cell>
          <cell r="AY199">
            <v>0.15046439628482977</v>
          </cell>
          <cell r="AZ199">
            <v>0.13078579117330463</v>
          </cell>
          <cell r="BA199">
            <v>89900</v>
          </cell>
          <cell r="BB199">
            <v>3</v>
          </cell>
          <cell r="BC199">
            <v>0.11331269349845208</v>
          </cell>
          <cell r="BD199">
            <v>0.10177975528364849</v>
          </cell>
          <cell r="BE199">
            <v>86900</v>
          </cell>
          <cell r="BF199">
            <v>6</v>
          </cell>
          <cell r="BG199">
            <v>7.6160990712074383E-2</v>
          </cell>
          <cell r="BH199">
            <v>7.0771001150747984E-2</v>
          </cell>
        </row>
        <row r="200">
          <cell r="B200" t="str">
            <v>33250</v>
          </cell>
          <cell r="C200" t="str">
            <v>8410036009090</v>
          </cell>
          <cell r="D200" t="str">
            <v>ESPUMANTE CORDON NEGRO BRUT 750ML FREIXENET</v>
          </cell>
          <cell r="E200">
            <v>1</v>
          </cell>
          <cell r="F200" t="str">
            <v>BEBIDAS</v>
          </cell>
          <cell r="G200" t="str">
            <v>BEBIDAS</v>
          </cell>
          <cell r="H200" t="str">
            <v>BEBIDAS C/ ALCOHOL</v>
          </cell>
          <cell r="I200" t="str">
            <v>CHAMPAGNES / ESPUMANTE</v>
          </cell>
          <cell r="J200" t="str">
            <v>ESPUMANTE</v>
          </cell>
          <cell r="K200" t="str">
            <v>FREIXENET</v>
          </cell>
          <cell r="L200">
            <v>27</v>
          </cell>
          <cell r="M200" t="str">
            <v>A.J. S.A. CALIDAD ANTE TODO (27)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R200">
            <v>1</v>
          </cell>
          <cell r="S200">
            <v>6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1</v>
          </cell>
          <cell r="AC200">
            <v>1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14</v>
          </cell>
          <cell r="AK200">
            <v>16</v>
          </cell>
          <cell r="AL200">
            <v>8</v>
          </cell>
          <cell r="AM200">
            <v>11</v>
          </cell>
          <cell r="AN200">
            <v>6</v>
          </cell>
          <cell r="AO200">
            <v>2</v>
          </cell>
          <cell r="AP200" t="str">
            <v>SV</v>
          </cell>
          <cell r="AQ200" t="str">
            <v>SV</v>
          </cell>
          <cell r="AR200" t="str">
            <v>SV</v>
          </cell>
          <cell r="AS200">
            <v>330</v>
          </cell>
          <cell r="AT200" t="str">
            <v>SV</v>
          </cell>
          <cell r="AU200" t="str">
            <v>SV</v>
          </cell>
          <cell r="AV200">
            <v>80750</v>
          </cell>
          <cell r="AW200">
            <v>79175.901750000005</v>
          </cell>
          <cell r="AX200">
            <v>92900</v>
          </cell>
          <cell r="AY200">
            <v>0.15046439628482977</v>
          </cell>
          <cell r="AZ200">
            <v>0.13078579117330463</v>
          </cell>
          <cell r="BA200">
            <v>89900</v>
          </cell>
          <cell r="BB200">
            <v>3</v>
          </cell>
          <cell r="BC200">
            <v>0.11331269349845208</v>
          </cell>
          <cell r="BD200">
            <v>0.10177975528364849</v>
          </cell>
          <cell r="BE200">
            <v>86900</v>
          </cell>
          <cell r="BF200">
            <v>6</v>
          </cell>
          <cell r="BG200">
            <v>7.6160990712074383E-2</v>
          </cell>
          <cell r="BH200">
            <v>7.0771001150747984E-2</v>
          </cell>
        </row>
        <row r="201">
          <cell r="B201" t="str">
            <v>8461</v>
          </cell>
          <cell r="C201" t="str">
            <v>8410036002015</v>
          </cell>
          <cell r="D201" t="str">
            <v>ESPUMANTE DEMI SEC CARTA NEVADA 750ml FREIXENET</v>
          </cell>
          <cell r="E201">
            <v>6</v>
          </cell>
          <cell r="F201" t="str">
            <v>BEBIDAS</v>
          </cell>
          <cell r="G201" t="str">
            <v>BEBIDAS</v>
          </cell>
          <cell r="H201" t="str">
            <v>BEBIDAS C/ ALCOHOL</v>
          </cell>
          <cell r="I201" t="str">
            <v>CHAMPAGNES / ESPUMANTE</v>
          </cell>
          <cell r="J201" t="str">
            <v>ESPUMANTE</v>
          </cell>
          <cell r="K201" t="str">
            <v>FREIXENET</v>
          </cell>
          <cell r="L201">
            <v>27</v>
          </cell>
          <cell r="M201" t="str">
            <v>A.J. S.A. CALIDAD ANTE TODO (27)</v>
          </cell>
          <cell r="N201">
            <v>16</v>
          </cell>
          <cell r="O201">
            <v>3</v>
          </cell>
          <cell r="P201">
            <v>3</v>
          </cell>
          <cell r="Q201">
            <v>7</v>
          </cell>
          <cell r="R201">
            <v>6</v>
          </cell>
          <cell r="S201">
            <v>6</v>
          </cell>
          <cell r="T201">
            <v>4</v>
          </cell>
          <cell r="U201">
            <v>9</v>
          </cell>
          <cell r="V201">
            <v>0</v>
          </cell>
          <cell r="W201">
            <v>1</v>
          </cell>
          <cell r="X201">
            <v>1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1</v>
          </cell>
          <cell r="AE201">
            <v>6</v>
          </cell>
          <cell r="AF201">
            <v>3</v>
          </cell>
          <cell r="AG201">
            <v>3</v>
          </cell>
          <cell r="AH201">
            <v>0</v>
          </cell>
          <cell r="AI201">
            <v>0</v>
          </cell>
          <cell r="AJ201">
            <v>22</v>
          </cell>
          <cell r="AK201">
            <v>7</v>
          </cell>
          <cell r="AL201">
            <v>9</v>
          </cell>
          <cell r="AM201">
            <v>16</v>
          </cell>
          <cell r="AN201">
            <v>9</v>
          </cell>
          <cell r="AO201">
            <v>0</v>
          </cell>
          <cell r="AP201">
            <v>94.285714285714278</v>
          </cell>
          <cell r="AQ201">
            <v>23.333333333333332</v>
          </cell>
          <cell r="AR201" t="str">
            <v>SV</v>
          </cell>
          <cell r="AS201" t="str">
            <v>SV</v>
          </cell>
          <cell r="AT201">
            <v>90</v>
          </cell>
          <cell r="AU201" t="str">
            <v>Q</v>
          </cell>
          <cell r="AV201">
            <v>63650</v>
          </cell>
          <cell r="AW201">
            <v>62271.941050000001</v>
          </cell>
          <cell r="AX201">
            <v>72900</v>
          </cell>
          <cell r="AY201">
            <v>0.14532600157109199</v>
          </cell>
          <cell r="AZ201">
            <v>0.12688614540466392</v>
          </cell>
          <cell r="BA201">
            <v>70900</v>
          </cell>
          <cell r="BB201">
            <v>3</v>
          </cell>
          <cell r="BC201">
            <v>0.11390416339355847</v>
          </cell>
          <cell r="BD201">
            <v>0.10225669957686882</v>
          </cell>
          <cell r="BE201">
            <v>69900</v>
          </cell>
          <cell r="BF201">
            <v>6</v>
          </cell>
          <cell r="BG201">
            <v>9.8193244304791927E-2</v>
          </cell>
          <cell r="BH201">
            <v>8.9413447782546493E-2</v>
          </cell>
        </row>
        <row r="202">
          <cell r="B202" t="str">
            <v>33249</v>
          </cell>
          <cell r="C202" t="str">
            <v>8410036805807</v>
          </cell>
          <cell r="D202" t="str">
            <v>ESPUMANTE SEMI SECO CAVA ICE 750ML FREIXENET</v>
          </cell>
          <cell r="E202">
            <v>1</v>
          </cell>
          <cell r="F202" t="str">
            <v>BEBIDAS</v>
          </cell>
          <cell r="G202" t="str">
            <v>BEBIDAS</v>
          </cell>
          <cell r="H202" t="str">
            <v>BEBIDAS C/ ALCOHOL</v>
          </cell>
          <cell r="I202" t="str">
            <v>CHAMPAGNES / ESPUMANTE</v>
          </cell>
          <cell r="J202" t="str">
            <v>ESPUMANTE</v>
          </cell>
          <cell r="K202" t="str">
            <v>FREIXENET</v>
          </cell>
          <cell r="L202">
            <v>27</v>
          </cell>
          <cell r="M202" t="str">
            <v>A.J. S.A. CALIDAD ANTE TODO (27)</v>
          </cell>
          <cell r="N202">
            <v>0</v>
          </cell>
          <cell r="O202">
            <v>2</v>
          </cell>
          <cell r="P202">
            <v>3</v>
          </cell>
          <cell r="Q202">
            <v>3</v>
          </cell>
          <cell r="R202">
            <v>3</v>
          </cell>
          <cell r="S202">
            <v>0</v>
          </cell>
          <cell r="T202">
            <v>1</v>
          </cell>
          <cell r="U202">
            <v>2</v>
          </cell>
          <cell r="V202">
            <v>0</v>
          </cell>
          <cell r="W202">
            <v>1</v>
          </cell>
          <cell r="X202">
            <v>0</v>
          </cell>
          <cell r="Y202">
            <v>0</v>
          </cell>
          <cell r="Z202">
            <v>0</v>
          </cell>
          <cell r="AA202">
            <v>2</v>
          </cell>
          <cell r="AB202">
            <v>0</v>
          </cell>
          <cell r="AC202">
            <v>0</v>
          </cell>
          <cell r="AD202">
            <v>1</v>
          </cell>
          <cell r="AE202">
            <v>0</v>
          </cell>
          <cell r="AF202">
            <v>1</v>
          </cell>
          <cell r="AG202">
            <v>1</v>
          </cell>
          <cell r="AH202">
            <v>0</v>
          </cell>
          <cell r="AI202">
            <v>0</v>
          </cell>
          <cell r="AJ202">
            <v>13</v>
          </cell>
          <cell r="AK202">
            <v>3</v>
          </cell>
          <cell r="AL202">
            <v>7</v>
          </cell>
          <cell r="AM202">
            <v>3</v>
          </cell>
          <cell r="AN202">
            <v>10</v>
          </cell>
          <cell r="AO202">
            <v>6</v>
          </cell>
          <cell r="AP202">
            <v>130</v>
          </cell>
          <cell r="AQ202">
            <v>45</v>
          </cell>
          <cell r="AR202" t="str">
            <v>SV</v>
          </cell>
          <cell r="AS202" t="str">
            <v>SV</v>
          </cell>
          <cell r="AT202">
            <v>300</v>
          </cell>
          <cell r="AU202" t="str">
            <v>SV</v>
          </cell>
          <cell r="AV202">
            <v>80750</v>
          </cell>
          <cell r="AW202">
            <v>79861.696200000006</v>
          </cell>
          <cell r="AX202">
            <v>92900</v>
          </cell>
          <cell r="AY202">
            <v>0.15046439628482977</v>
          </cell>
          <cell r="AZ202">
            <v>0.13078579117330463</v>
          </cell>
          <cell r="BA202">
            <v>89900</v>
          </cell>
          <cell r="BB202">
            <v>3</v>
          </cell>
          <cell r="BC202">
            <v>0.11331269349845208</v>
          </cell>
          <cell r="BD202">
            <v>0.10177975528364849</v>
          </cell>
          <cell r="BE202">
            <v>86900</v>
          </cell>
          <cell r="BF202">
            <v>6</v>
          </cell>
          <cell r="BG202">
            <v>7.6160990712074383E-2</v>
          </cell>
          <cell r="BH202">
            <v>7.0771001150747984E-2</v>
          </cell>
        </row>
        <row r="203">
          <cell r="B203" t="str">
            <v>11338</v>
          </cell>
          <cell r="C203" t="str">
            <v>7798172810222</v>
          </cell>
          <cell r="D203" t="str">
            <v>ESPUMANTE CUVEE NATURE CLASICO 750ml CRUZAT</v>
          </cell>
          <cell r="E203">
            <v>6</v>
          </cell>
          <cell r="F203" t="str">
            <v>BEBIDAS</v>
          </cell>
          <cell r="G203" t="str">
            <v>BEBIDAS</v>
          </cell>
          <cell r="H203" t="str">
            <v>BEBIDAS C/ ALCOHOL</v>
          </cell>
          <cell r="I203" t="str">
            <v>CHAMPAGNES / ESPUMANTE</v>
          </cell>
          <cell r="J203" t="str">
            <v>ESPUMANTE</v>
          </cell>
          <cell r="K203" t="str">
            <v>CRUZAT</v>
          </cell>
          <cell r="L203">
            <v>984</v>
          </cell>
          <cell r="M203" t="str">
            <v>CAMINOS DEL VINO S.A. (984)</v>
          </cell>
          <cell r="N203">
            <v>0</v>
          </cell>
          <cell r="O203">
            <v>1</v>
          </cell>
          <cell r="P203">
            <v>0</v>
          </cell>
          <cell r="Q203">
            <v>0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2</v>
          </cell>
          <cell r="AK203">
            <v>5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 t="str">
            <v>SV</v>
          </cell>
          <cell r="AQ203" t="str">
            <v>SV</v>
          </cell>
          <cell r="AR203" t="str">
            <v>Q</v>
          </cell>
          <cell r="AS203" t="str">
            <v>Q</v>
          </cell>
          <cell r="AT203" t="str">
            <v>Q</v>
          </cell>
          <cell r="AU203" t="str">
            <v>Q</v>
          </cell>
          <cell r="AV203">
            <v>71999.999995000006</v>
          </cell>
          <cell r="AW203">
            <v>72000.000379999998</v>
          </cell>
          <cell r="AX203">
            <v>87900</v>
          </cell>
          <cell r="AY203">
            <v>0.2208333334181134</v>
          </cell>
          <cell r="AZ203">
            <v>0.18088737207053462</v>
          </cell>
          <cell r="BA203">
            <v>85900</v>
          </cell>
          <cell r="BB203">
            <v>3</v>
          </cell>
          <cell r="BC203">
            <v>0.1930555556384066</v>
          </cell>
          <cell r="BD203">
            <v>0.16181606525029096</v>
          </cell>
          <cell r="BE203">
            <v>83900</v>
          </cell>
          <cell r="BF203">
            <v>6</v>
          </cell>
          <cell r="BG203">
            <v>0.16527777785869979</v>
          </cell>
          <cell r="BH203">
            <v>0.14183551853396895</v>
          </cell>
        </row>
        <row r="204">
          <cell r="B204" t="str">
            <v>11339</v>
          </cell>
          <cell r="C204" t="str">
            <v>7798172810307</v>
          </cell>
          <cell r="D204" t="str">
            <v>ESPUMANTE DEMI SEC CLASICO 750ml CRUZAT</v>
          </cell>
          <cell r="E204">
            <v>1</v>
          </cell>
          <cell r="F204" t="str">
            <v>BEBIDAS</v>
          </cell>
          <cell r="G204" t="str">
            <v>BEBIDAS</v>
          </cell>
          <cell r="H204" t="str">
            <v>BEBIDAS C/ ALCOHOL</v>
          </cell>
          <cell r="I204" t="str">
            <v>CHAMPAGNES / ESPUMANTE</v>
          </cell>
          <cell r="J204" t="str">
            <v>ESPUMANTE</v>
          </cell>
          <cell r="K204" t="str">
            <v>CRUZAT</v>
          </cell>
          <cell r="L204">
            <v>984</v>
          </cell>
          <cell r="M204" t="str">
            <v>CAMINOS DEL VINO S.A. (984)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6</v>
          </cell>
          <cell r="AK204">
            <v>5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 t="str">
            <v>SV</v>
          </cell>
          <cell r="AQ204" t="str">
            <v>SV</v>
          </cell>
          <cell r="AR204" t="str">
            <v>Q</v>
          </cell>
          <cell r="AS204" t="str">
            <v>Q</v>
          </cell>
          <cell r="AT204" t="str">
            <v>Q</v>
          </cell>
          <cell r="AU204" t="str">
            <v>Q</v>
          </cell>
          <cell r="AV204">
            <v>64999.999999</v>
          </cell>
          <cell r="AW204">
            <v>64999.999900000003</v>
          </cell>
          <cell r="AX204">
            <v>79900</v>
          </cell>
          <cell r="AY204">
            <v>0.22923076924968044</v>
          </cell>
          <cell r="AZ204">
            <v>0.18648310389236547</v>
          </cell>
          <cell r="BA204">
            <v>77900</v>
          </cell>
          <cell r="BB204">
            <v>3</v>
          </cell>
          <cell r="BC204">
            <v>0.19846153847997638</v>
          </cell>
          <cell r="BD204">
            <v>0.16559691913992297</v>
          </cell>
          <cell r="BE204">
            <v>75900</v>
          </cell>
          <cell r="BF204">
            <v>6</v>
          </cell>
          <cell r="BG204">
            <v>0.1676923077102721</v>
          </cell>
          <cell r="BH204">
            <v>0.1436100131884058</v>
          </cell>
        </row>
        <row r="205">
          <cell r="B205" t="str">
            <v>13778</v>
          </cell>
          <cell r="C205" t="str">
            <v>8003325602791</v>
          </cell>
          <cell r="D205" t="str">
            <v>VINO FRISANTE BLANCO LAMBRUSCO 750ml PODERI ALTI</v>
          </cell>
          <cell r="E205">
            <v>6</v>
          </cell>
          <cell r="F205" t="str">
            <v>BEBIDAS</v>
          </cell>
          <cell r="G205" t="str">
            <v>BEBIDAS</v>
          </cell>
          <cell r="H205" t="str">
            <v>BEBIDAS C/ ALCOHOL</v>
          </cell>
          <cell r="I205" t="str">
            <v>CHAMPAGNES / ESPUMANTE</v>
          </cell>
          <cell r="J205" t="str">
            <v>ESPUMANTE</v>
          </cell>
          <cell r="K205" t="str">
            <v>PODERI ALTI</v>
          </cell>
          <cell r="L205">
            <v>114</v>
          </cell>
          <cell r="M205" t="str">
            <v>APOLO IMPORT S.A. 2 - TRENTINO (114)</v>
          </cell>
          <cell r="N205">
            <v>9</v>
          </cell>
          <cell r="O205">
            <v>9</v>
          </cell>
          <cell r="P205">
            <v>11</v>
          </cell>
          <cell r="Q205">
            <v>13</v>
          </cell>
          <cell r="R205">
            <v>4</v>
          </cell>
          <cell r="S205">
            <v>11</v>
          </cell>
          <cell r="T205">
            <v>1</v>
          </cell>
          <cell r="U205">
            <v>2</v>
          </cell>
          <cell r="V205">
            <v>7</v>
          </cell>
          <cell r="W205">
            <v>2</v>
          </cell>
          <cell r="X205">
            <v>3</v>
          </cell>
          <cell r="Y205">
            <v>1</v>
          </cell>
          <cell r="Z205">
            <v>8</v>
          </cell>
          <cell r="AA205">
            <v>7</v>
          </cell>
          <cell r="AB205">
            <v>6</v>
          </cell>
          <cell r="AC205">
            <v>7</v>
          </cell>
          <cell r="AD205">
            <v>1</v>
          </cell>
          <cell r="AE205">
            <v>9</v>
          </cell>
          <cell r="AF205">
            <v>1</v>
          </cell>
          <cell r="AG205">
            <v>0</v>
          </cell>
          <cell r="AH205">
            <v>1</v>
          </cell>
          <cell r="AI205">
            <v>1</v>
          </cell>
          <cell r="AJ205">
            <v>100</v>
          </cell>
          <cell r="AK205">
            <v>112</v>
          </cell>
          <cell r="AL205">
            <v>63</v>
          </cell>
          <cell r="AM205">
            <v>94</v>
          </cell>
          <cell r="AN205">
            <v>48</v>
          </cell>
          <cell r="AO205">
            <v>35</v>
          </cell>
          <cell r="AP205">
            <v>230.76923076923077</v>
          </cell>
          <cell r="AQ205">
            <v>1680</v>
          </cell>
          <cell r="AR205">
            <v>1890</v>
          </cell>
          <cell r="AS205">
            <v>402.85714285714289</v>
          </cell>
          <cell r="AT205" t="str">
            <v>SV</v>
          </cell>
          <cell r="AU205">
            <v>1050</v>
          </cell>
          <cell r="AV205">
            <v>34700.000005000002</v>
          </cell>
          <cell r="AW205">
            <v>27770.501110000001</v>
          </cell>
          <cell r="AX205">
            <v>39900</v>
          </cell>
          <cell r="AY205">
            <v>0.14985590761529455</v>
          </cell>
          <cell r="AZ205">
            <v>0.13032581441102753</v>
          </cell>
          <cell r="BA205">
            <v>38900</v>
          </cell>
          <cell r="BB205">
            <v>3</v>
          </cell>
          <cell r="BC205">
            <v>0.12103746381541236</v>
          </cell>
          <cell r="BD205">
            <v>0.1079691515424164</v>
          </cell>
          <cell r="BE205">
            <v>37900</v>
          </cell>
          <cell r="BF205">
            <v>6</v>
          </cell>
          <cell r="BG205">
            <v>9.2219020015530395E-2</v>
          </cell>
          <cell r="BH205">
            <v>8.4432717546174096E-2</v>
          </cell>
        </row>
        <row r="206">
          <cell r="B206" t="str">
            <v>13779</v>
          </cell>
          <cell r="C206" t="str">
            <v>8003325602814</v>
          </cell>
          <cell r="D206" t="str">
            <v>VINO FRISANTE ROSADO LAMBRUSCO 750ml PODERI ALTI</v>
          </cell>
          <cell r="E206">
            <v>6</v>
          </cell>
          <cell r="F206" t="str">
            <v>BEBIDAS</v>
          </cell>
          <cell r="G206" t="str">
            <v>BEBIDAS</v>
          </cell>
          <cell r="H206" t="str">
            <v>BEBIDAS C/ ALCOHOL</v>
          </cell>
          <cell r="I206" t="str">
            <v>CHAMPAGNES / ESPUMANTE</v>
          </cell>
          <cell r="J206" t="str">
            <v>ESPUMANTE</v>
          </cell>
          <cell r="K206" t="str">
            <v>PODERI ALTI</v>
          </cell>
          <cell r="L206">
            <v>114</v>
          </cell>
          <cell r="M206" t="str">
            <v>APOLO IMPORT S.A. 2 - TRENTINO (114)</v>
          </cell>
          <cell r="N206">
            <v>28</v>
          </cell>
          <cell r="O206">
            <v>8</v>
          </cell>
          <cell r="P206">
            <v>18</v>
          </cell>
          <cell r="Q206">
            <v>16</v>
          </cell>
          <cell r="R206">
            <v>3</v>
          </cell>
          <cell r="S206">
            <v>6</v>
          </cell>
          <cell r="T206">
            <v>3</v>
          </cell>
          <cell r="U206">
            <v>1</v>
          </cell>
          <cell r="V206">
            <v>11</v>
          </cell>
          <cell r="W206">
            <v>5</v>
          </cell>
          <cell r="X206">
            <v>4</v>
          </cell>
          <cell r="Y206">
            <v>4</v>
          </cell>
          <cell r="Z206">
            <v>4</v>
          </cell>
          <cell r="AA206">
            <v>5</v>
          </cell>
          <cell r="AB206">
            <v>2</v>
          </cell>
          <cell r="AC206">
            <v>7</v>
          </cell>
          <cell r="AD206">
            <v>8</v>
          </cell>
          <cell r="AE206">
            <v>8</v>
          </cell>
          <cell r="AF206">
            <v>2</v>
          </cell>
          <cell r="AG206">
            <v>3</v>
          </cell>
          <cell r="AH206">
            <v>0</v>
          </cell>
          <cell r="AI206">
            <v>3</v>
          </cell>
          <cell r="AJ206">
            <v>35</v>
          </cell>
          <cell r="AK206">
            <v>135</v>
          </cell>
          <cell r="AL206">
            <v>54</v>
          </cell>
          <cell r="AM206">
            <v>54</v>
          </cell>
          <cell r="AN206">
            <v>45</v>
          </cell>
          <cell r="AO206">
            <v>33</v>
          </cell>
          <cell r="AP206">
            <v>65.625</v>
          </cell>
          <cell r="AQ206">
            <v>4050</v>
          </cell>
          <cell r="AR206">
            <v>405</v>
          </cell>
          <cell r="AS206">
            <v>231.42857142857144</v>
          </cell>
          <cell r="AT206">
            <v>450</v>
          </cell>
          <cell r="AU206">
            <v>330</v>
          </cell>
          <cell r="AV206">
            <v>34700.000005000002</v>
          </cell>
          <cell r="AW206">
            <v>27787.19284</v>
          </cell>
          <cell r="AX206">
            <v>39900</v>
          </cell>
          <cell r="AY206">
            <v>0.14985590761529455</v>
          </cell>
          <cell r="AZ206">
            <v>0.13032581441102753</v>
          </cell>
          <cell r="BA206">
            <v>38900</v>
          </cell>
          <cell r="BB206">
            <v>3</v>
          </cell>
          <cell r="BC206">
            <v>0.12103746381541236</v>
          </cell>
          <cell r="BD206">
            <v>0.1079691515424164</v>
          </cell>
          <cell r="BE206">
            <v>37900</v>
          </cell>
          <cell r="BF206">
            <v>6</v>
          </cell>
          <cell r="BG206">
            <v>9.2219020015530395E-2</v>
          </cell>
          <cell r="BH206">
            <v>8.4432717546174096E-2</v>
          </cell>
        </row>
        <row r="207">
          <cell r="B207" t="str">
            <v>13780</v>
          </cell>
          <cell r="C207" t="str">
            <v>8003325602777</v>
          </cell>
          <cell r="D207" t="str">
            <v>VINO FRISANTE TINTO LAMBRUSCO 750ml PODERI ALTI</v>
          </cell>
          <cell r="E207">
            <v>6</v>
          </cell>
          <cell r="F207" t="str">
            <v>BEBIDAS</v>
          </cell>
          <cell r="G207" t="str">
            <v>BEBIDAS</v>
          </cell>
          <cell r="H207" t="str">
            <v>BEBIDAS C/ ALCOHOL</v>
          </cell>
          <cell r="I207" t="str">
            <v>CHAMPAGNES / ESPUMANTE</v>
          </cell>
          <cell r="J207" t="str">
            <v>ESPUMANTE</v>
          </cell>
          <cell r="K207" t="str">
            <v>PODERI ALTI</v>
          </cell>
          <cell r="L207">
            <v>114</v>
          </cell>
          <cell r="M207" t="str">
            <v>APOLO IMPORT S.A. 2 - TRENTINO (114)</v>
          </cell>
          <cell r="N207">
            <v>10</v>
          </cell>
          <cell r="O207">
            <v>6</v>
          </cell>
          <cell r="P207">
            <v>27</v>
          </cell>
          <cell r="Q207">
            <v>44</v>
          </cell>
          <cell r="R207">
            <v>4</v>
          </cell>
          <cell r="S207">
            <v>6</v>
          </cell>
          <cell r="T207">
            <v>9</v>
          </cell>
          <cell r="U207">
            <v>10</v>
          </cell>
          <cell r="V207">
            <v>5</v>
          </cell>
          <cell r="W207">
            <v>1</v>
          </cell>
          <cell r="X207">
            <v>12</v>
          </cell>
          <cell r="Y207">
            <v>12</v>
          </cell>
          <cell r="Z207">
            <v>2</v>
          </cell>
          <cell r="AA207">
            <v>4</v>
          </cell>
          <cell r="AB207">
            <v>0</v>
          </cell>
          <cell r="AC207">
            <v>1</v>
          </cell>
          <cell r="AD207">
            <v>6</v>
          </cell>
          <cell r="AE207">
            <v>4</v>
          </cell>
          <cell r="AF207">
            <v>3</v>
          </cell>
          <cell r="AG207">
            <v>0</v>
          </cell>
          <cell r="AH207">
            <v>0</v>
          </cell>
          <cell r="AI207">
            <v>0</v>
          </cell>
          <cell r="AJ207">
            <v>60</v>
          </cell>
          <cell r="AK207">
            <v>77</v>
          </cell>
          <cell r="AL207">
            <v>27</v>
          </cell>
          <cell r="AM207">
            <v>76</v>
          </cell>
          <cell r="AN207">
            <v>63</v>
          </cell>
          <cell r="AO207">
            <v>36</v>
          </cell>
          <cell r="AP207">
            <v>40.909090909090907</v>
          </cell>
          <cell r="AQ207">
            <v>231</v>
          </cell>
          <cell r="AR207">
            <v>67.5</v>
          </cell>
          <cell r="AS207">
            <v>2280</v>
          </cell>
          <cell r="AT207" t="str">
            <v>SV</v>
          </cell>
          <cell r="AU207" t="str">
            <v>SV</v>
          </cell>
          <cell r="AV207">
            <v>34700.000005000002</v>
          </cell>
          <cell r="AW207">
            <v>27997.412520000002</v>
          </cell>
          <cell r="AX207">
            <v>39900</v>
          </cell>
          <cell r="AY207">
            <v>0.14985590761529455</v>
          </cell>
          <cell r="AZ207">
            <v>0.13032581441102753</v>
          </cell>
          <cell r="BA207">
            <v>38900</v>
          </cell>
          <cell r="BB207">
            <v>3</v>
          </cell>
          <cell r="BC207">
            <v>0.12103746381541236</v>
          </cell>
          <cell r="BD207">
            <v>0.1079691515424164</v>
          </cell>
          <cell r="BE207">
            <v>37900</v>
          </cell>
          <cell r="BF207">
            <v>6</v>
          </cell>
          <cell r="BG207">
            <v>9.2219020015530395E-2</v>
          </cell>
          <cell r="BH207">
            <v>8.4432717546174096E-2</v>
          </cell>
        </row>
        <row r="208">
          <cell r="B208" t="str">
            <v>16826</v>
          </cell>
          <cell r="C208" t="str">
            <v>8002477177515</v>
          </cell>
          <cell r="D208" t="str">
            <v>ESPUMANTE BLANC DE BLANCS 18k 750ml SENSI</v>
          </cell>
          <cell r="E208">
            <v>6</v>
          </cell>
          <cell r="F208" t="str">
            <v>BEBIDAS</v>
          </cell>
          <cell r="G208" t="str">
            <v>BEBIDAS</v>
          </cell>
          <cell r="H208" t="str">
            <v>BEBIDAS C/ ALCOHOL</v>
          </cell>
          <cell r="I208" t="str">
            <v>CHAMPAGNES / ESPUMANTE</v>
          </cell>
          <cell r="J208" t="str">
            <v>ESPUMANTE</v>
          </cell>
          <cell r="K208" t="str">
            <v>SENSI</v>
          </cell>
          <cell r="L208">
            <v>114</v>
          </cell>
          <cell r="M208" t="str">
            <v>APOLO IMPORT S.A. 2 - TRENTINO (114)</v>
          </cell>
          <cell r="N208">
            <v>0</v>
          </cell>
          <cell r="O208">
            <v>0</v>
          </cell>
          <cell r="P208">
            <v>2</v>
          </cell>
          <cell r="Q208">
            <v>1</v>
          </cell>
          <cell r="R208">
            <v>0</v>
          </cell>
          <cell r="S208">
            <v>1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2</v>
          </cell>
          <cell r="Y208">
            <v>2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1</v>
          </cell>
          <cell r="AG208">
            <v>0</v>
          </cell>
          <cell r="AH208">
            <v>0</v>
          </cell>
          <cell r="AI208">
            <v>0</v>
          </cell>
          <cell r="AJ208">
            <v>44</v>
          </cell>
          <cell r="AK208">
            <v>64</v>
          </cell>
          <cell r="AL208">
            <v>47</v>
          </cell>
          <cell r="AM208">
            <v>47</v>
          </cell>
          <cell r="AN208">
            <v>32</v>
          </cell>
          <cell r="AO208">
            <v>9</v>
          </cell>
          <cell r="AP208">
            <v>1320</v>
          </cell>
          <cell r="AQ208" t="str">
            <v>SV</v>
          </cell>
          <cell r="AR208">
            <v>705</v>
          </cell>
          <cell r="AS208" t="str">
            <v>SV</v>
          </cell>
          <cell r="AT208" t="str">
            <v>SV</v>
          </cell>
          <cell r="AU208" t="str">
            <v>SV</v>
          </cell>
          <cell r="AV208">
            <v>116570.00003</v>
          </cell>
          <cell r="AW208">
            <v>108377.49494</v>
          </cell>
          <cell r="AX208">
            <v>139900</v>
          </cell>
          <cell r="AY208">
            <v>0.20013725627516421</v>
          </cell>
          <cell r="AZ208">
            <v>0.16676197262330239</v>
          </cell>
          <cell r="BA208">
            <v>129900</v>
          </cell>
          <cell r="BB208">
            <v>3</v>
          </cell>
          <cell r="BC208">
            <v>0.11435189128051348</v>
          </cell>
          <cell r="BD208">
            <v>0.10261739776751351</v>
          </cell>
          <cell r="BE208">
            <v>125900</v>
          </cell>
          <cell r="BF208">
            <v>6</v>
          </cell>
          <cell r="BG208">
            <v>8.0037745282653061E-2</v>
          </cell>
          <cell r="BH208">
            <v>7.4106433439237521E-2</v>
          </cell>
        </row>
        <row r="209">
          <cell r="B209" t="str">
            <v>16828</v>
          </cell>
          <cell r="C209" t="str">
            <v>8002477177553</v>
          </cell>
          <cell r="D209" t="str">
            <v>ESPUMANTE PROSECCO DOC 18k 750ml SENSI</v>
          </cell>
          <cell r="E209">
            <v>6</v>
          </cell>
          <cell r="F209" t="str">
            <v>BEBIDAS</v>
          </cell>
          <cell r="G209" t="str">
            <v>BEBIDAS</v>
          </cell>
          <cell r="H209" t="str">
            <v>BEBIDAS C/ ALCOHOL</v>
          </cell>
          <cell r="I209" t="str">
            <v>CHAMPAGNES / ESPUMANTE</v>
          </cell>
          <cell r="J209" t="str">
            <v>ESPUMANTE</v>
          </cell>
          <cell r="K209" t="str">
            <v>SENSI</v>
          </cell>
          <cell r="L209">
            <v>114</v>
          </cell>
          <cell r="M209" t="str">
            <v>APOLO IMPORT S.A. 2 - TRENTINO (114)</v>
          </cell>
          <cell r="N209">
            <v>1</v>
          </cell>
          <cell r="O209">
            <v>0</v>
          </cell>
          <cell r="P209">
            <v>0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1</v>
          </cell>
          <cell r="Y209">
            <v>1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1</v>
          </cell>
          <cell r="AH209">
            <v>0</v>
          </cell>
          <cell r="AI209">
            <v>0</v>
          </cell>
          <cell r="AJ209">
            <v>21</v>
          </cell>
          <cell r="AK209">
            <v>24</v>
          </cell>
          <cell r="AL209">
            <v>15</v>
          </cell>
          <cell r="AM209">
            <v>29</v>
          </cell>
          <cell r="AN209">
            <v>12</v>
          </cell>
          <cell r="AO209">
            <v>9</v>
          </cell>
          <cell r="AP209" t="str">
            <v>SV</v>
          </cell>
          <cell r="AQ209" t="str">
            <v>SV</v>
          </cell>
          <cell r="AR209">
            <v>450</v>
          </cell>
          <cell r="AS209" t="str">
            <v>SV</v>
          </cell>
          <cell r="AT209">
            <v>360</v>
          </cell>
          <cell r="AU209" t="str">
            <v>SV</v>
          </cell>
          <cell r="AV209">
            <v>116570.00003</v>
          </cell>
          <cell r="AW209">
            <v>110511.20652000001</v>
          </cell>
          <cell r="AX209">
            <v>139900</v>
          </cell>
          <cell r="AY209">
            <v>0.20013725627516421</v>
          </cell>
          <cell r="AZ209">
            <v>0.16676197262330239</v>
          </cell>
          <cell r="BA209">
            <v>129900</v>
          </cell>
          <cell r="BB209">
            <v>3</v>
          </cell>
          <cell r="BC209">
            <v>0.11435189128051348</v>
          </cell>
          <cell r="BD209">
            <v>0.10261739776751351</v>
          </cell>
          <cell r="BE209">
            <v>125900</v>
          </cell>
          <cell r="BF209">
            <v>6</v>
          </cell>
          <cell r="BG209">
            <v>8.0037745282653061E-2</v>
          </cell>
          <cell r="BH209">
            <v>7.4106433439237521E-2</v>
          </cell>
        </row>
        <row r="210">
          <cell r="B210" t="str">
            <v>16829</v>
          </cell>
          <cell r="C210" t="str">
            <v>8002477197551</v>
          </cell>
          <cell r="D210" t="str">
            <v>ESPUMANTE PROSECCO DOC GIFT 18k 1.5ml SENSI</v>
          </cell>
          <cell r="E210">
            <v>1</v>
          </cell>
          <cell r="F210" t="str">
            <v>BEBIDAS</v>
          </cell>
          <cell r="G210" t="str">
            <v>BEBIDAS</v>
          </cell>
          <cell r="H210" t="str">
            <v>BEBIDAS C/ ALCOHOL</v>
          </cell>
          <cell r="I210" t="str">
            <v>CHAMPAGNES / ESPUMANTE</v>
          </cell>
          <cell r="J210" t="str">
            <v>ESPUMANTE</v>
          </cell>
          <cell r="K210" t="str">
            <v>SENSI</v>
          </cell>
          <cell r="L210">
            <v>114</v>
          </cell>
          <cell r="M210" t="str">
            <v>APOLO IMPORT S.A. 2 - TRENTINO (114)</v>
          </cell>
          <cell r="N210">
            <v>0</v>
          </cell>
          <cell r="O210">
            <v>0</v>
          </cell>
          <cell r="P210">
            <v>0</v>
          </cell>
          <cell r="Q210">
            <v>0</v>
          </cell>
          <cell r="R210">
            <v>0</v>
          </cell>
          <cell r="S210">
            <v>0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1</v>
          </cell>
          <cell r="AA210">
            <v>0</v>
          </cell>
          <cell r="AB210">
            <v>0</v>
          </cell>
          <cell r="AC210">
            <v>0</v>
          </cell>
          <cell r="AD210">
            <v>0</v>
          </cell>
          <cell r="AE210">
            <v>0</v>
          </cell>
          <cell r="AF210">
            <v>2</v>
          </cell>
          <cell r="AG210">
            <v>0</v>
          </cell>
          <cell r="AH210">
            <v>0</v>
          </cell>
          <cell r="AI210">
            <v>0</v>
          </cell>
          <cell r="AJ210">
            <v>2</v>
          </cell>
          <cell r="AK210">
            <v>3</v>
          </cell>
          <cell r="AL210">
            <v>2</v>
          </cell>
          <cell r="AM210">
            <v>2</v>
          </cell>
          <cell r="AN210">
            <v>1</v>
          </cell>
          <cell r="AO210">
            <v>1</v>
          </cell>
          <cell r="AP210" t="str">
            <v>SV</v>
          </cell>
          <cell r="AQ210" t="str">
            <v>SV</v>
          </cell>
          <cell r="AR210" t="str">
            <v>SV</v>
          </cell>
          <cell r="AS210" t="str">
            <v>SV</v>
          </cell>
          <cell r="AT210" t="str">
            <v>SV</v>
          </cell>
          <cell r="AU210" t="str">
            <v>SV</v>
          </cell>
          <cell r="AV210">
            <v>274899.99998999998</v>
          </cell>
          <cell r="AW210">
            <v>267044.02218999999</v>
          </cell>
          <cell r="AX210">
            <v>329900</v>
          </cell>
          <cell r="AY210">
            <v>0.20007275377228351</v>
          </cell>
          <cell r="AZ210">
            <v>0.1667171870566839</v>
          </cell>
          <cell r="BA210">
            <v>299900</v>
          </cell>
          <cell r="BB210">
            <v>3</v>
          </cell>
          <cell r="BC210">
            <v>9.09421608254255E-2</v>
          </cell>
          <cell r="BD210">
            <v>8.3361120406802325E-2</v>
          </cell>
          <cell r="BE210">
            <v>0</v>
          </cell>
          <cell r="BF210">
            <v>0</v>
          </cell>
          <cell r="BG210">
            <v>-1</v>
          </cell>
          <cell r="BH210">
            <v>0</v>
          </cell>
        </row>
        <row r="211">
          <cell r="B211" t="str">
            <v>16827</v>
          </cell>
          <cell r="C211" t="str">
            <v>8002477178482</v>
          </cell>
          <cell r="D211" t="str">
            <v>ESPUMANTE ROSA MOSCATO 18k 750ml SENSI</v>
          </cell>
          <cell r="E211">
            <v>6</v>
          </cell>
          <cell r="F211" t="str">
            <v>BEBIDAS</v>
          </cell>
          <cell r="G211" t="str">
            <v>BEBIDAS</v>
          </cell>
          <cell r="H211" t="str">
            <v>BEBIDAS C/ ALCOHOL</v>
          </cell>
          <cell r="I211" t="str">
            <v>CHAMPAGNES / ESPUMANTE</v>
          </cell>
          <cell r="J211" t="str">
            <v>ESPUMANTE</v>
          </cell>
          <cell r="K211" t="str">
            <v>SENSI</v>
          </cell>
          <cell r="L211">
            <v>114</v>
          </cell>
          <cell r="M211" t="str">
            <v>APOLO IMPORT S.A. 2 - TRENTINO (114)</v>
          </cell>
          <cell r="N211">
            <v>0</v>
          </cell>
          <cell r="O211">
            <v>1</v>
          </cell>
          <cell r="P211">
            <v>0</v>
          </cell>
          <cell r="Q211">
            <v>0</v>
          </cell>
          <cell r="R211">
            <v>1</v>
          </cell>
          <cell r="S211">
            <v>1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2</v>
          </cell>
          <cell r="AD211">
            <v>0</v>
          </cell>
          <cell r="AE211">
            <v>1</v>
          </cell>
          <cell r="AF211">
            <v>2</v>
          </cell>
          <cell r="AG211">
            <v>0</v>
          </cell>
          <cell r="AH211">
            <v>0</v>
          </cell>
          <cell r="AI211">
            <v>0</v>
          </cell>
          <cell r="AJ211">
            <v>21</v>
          </cell>
          <cell r="AK211">
            <v>18</v>
          </cell>
          <cell r="AL211">
            <v>24</v>
          </cell>
          <cell r="AM211">
            <v>34</v>
          </cell>
          <cell r="AN211">
            <v>28</v>
          </cell>
          <cell r="AO211">
            <v>9</v>
          </cell>
          <cell r="AP211" t="str">
            <v>SV</v>
          </cell>
          <cell r="AQ211" t="str">
            <v>SV</v>
          </cell>
          <cell r="AR211" t="str">
            <v>SV</v>
          </cell>
          <cell r="AS211">
            <v>510</v>
          </cell>
          <cell r="AT211" t="str">
            <v>SV</v>
          </cell>
          <cell r="AU211" t="str">
            <v>SV</v>
          </cell>
          <cell r="AV211">
            <v>116570.00003</v>
          </cell>
          <cell r="AW211">
            <v>113608.75427</v>
          </cell>
          <cell r="AX211">
            <v>139900</v>
          </cell>
          <cell r="AY211">
            <v>0.20013725627516421</v>
          </cell>
          <cell r="AZ211">
            <v>0.16676197262330239</v>
          </cell>
          <cell r="BA211">
            <v>129900</v>
          </cell>
          <cell r="BB211">
            <v>3</v>
          </cell>
          <cell r="BC211">
            <v>0.11435189128051348</v>
          </cell>
          <cell r="BD211">
            <v>0.10261739776751351</v>
          </cell>
          <cell r="BE211">
            <v>125900</v>
          </cell>
          <cell r="BF211">
            <v>6</v>
          </cell>
          <cell r="BG211">
            <v>8.0037745282653061E-2</v>
          </cell>
          <cell r="BH211">
            <v>7.4106433439237521E-2</v>
          </cell>
        </row>
        <row r="212">
          <cell r="B212" t="str">
            <v>20384</v>
          </cell>
          <cell r="C212" t="str">
            <v>8001660198450</v>
          </cell>
          <cell r="D212" t="str">
            <v>ESPUMANTE MOSCATO D'ASTI DOCG 750ml RUFFINO</v>
          </cell>
          <cell r="E212">
            <v>6</v>
          </cell>
          <cell r="F212" t="str">
            <v>BEBIDAS</v>
          </cell>
          <cell r="G212" t="str">
            <v>BEBIDAS</v>
          </cell>
          <cell r="H212" t="str">
            <v>BEBIDAS C/ ALCOHOL</v>
          </cell>
          <cell r="I212" t="str">
            <v>CHAMPAGNES / ESPUMANTE</v>
          </cell>
          <cell r="J212" t="str">
            <v>ESPUMANTE</v>
          </cell>
          <cell r="K212" t="str">
            <v>RUFFINO</v>
          </cell>
          <cell r="L212">
            <v>126</v>
          </cell>
          <cell r="M212" t="str">
            <v>LONDON IMPORT S.A. (126)</v>
          </cell>
          <cell r="N212">
            <v>0</v>
          </cell>
          <cell r="O212">
            <v>0</v>
          </cell>
          <cell r="P212">
            <v>0</v>
          </cell>
          <cell r="Q212">
            <v>0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2</v>
          </cell>
          <cell r="AM212">
            <v>2</v>
          </cell>
          <cell r="AN212">
            <v>0</v>
          </cell>
          <cell r="AO212">
            <v>0</v>
          </cell>
          <cell r="AP212" t="str">
            <v>Q</v>
          </cell>
          <cell r="AQ212" t="str">
            <v>Q</v>
          </cell>
          <cell r="AR212" t="str">
            <v>SV</v>
          </cell>
          <cell r="AS212" t="str">
            <v>SV</v>
          </cell>
          <cell r="AT212" t="str">
            <v>Q</v>
          </cell>
          <cell r="AU212" t="str">
            <v>Q</v>
          </cell>
          <cell r="AV212">
            <v>85449.999997999999</v>
          </cell>
          <cell r="AW212">
            <v>78613.998869999996</v>
          </cell>
          <cell r="AX212">
            <v>114900</v>
          </cell>
          <cell r="AY212">
            <v>0.34464599183954703</v>
          </cell>
          <cell r="AZ212">
            <v>0.25630983465622281</v>
          </cell>
          <cell r="BA212">
            <v>111900</v>
          </cell>
          <cell r="BB212">
            <v>3</v>
          </cell>
          <cell r="BC212">
            <v>0.30953774139987211</v>
          </cell>
          <cell r="BD212">
            <v>0.23637176051831993</v>
          </cell>
          <cell r="BE212">
            <v>109900</v>
          </cell>
          <cell r="BF212">
            <v>6</v>
          </cell>
          <cell r="BG212">
            <v>0.2861322411067555</v>
          </cell>
          <cell r="BH212">
            <v>0.22247497727024568</v>
          </cell>
        </row>
        <row r="213">
          <cell r="B213" t="str">
            <v>20383</v>
          </cell>
          <cell r="C213" t="str">
            <v>83085904081</v>
          </cell>
          <cell r="D213" t="str">
            <v>ESPUMANTE PROSECCO SPUM DOC 750ml RUFFINO</v>
          </cell>
          <cell r="E213">
            <v>6</v>
          </cell>
          <cell r="F213" t="str">
            <v>BEBIDAS</v>
          </cell>
          <cell r="G213" t="str">
            <v>BEBIDAS</v>
          </cell>
          <cell r="H213" t="str">
            <v>BEBIDAS C/ ALCOHOL</v>
          </cell>
          <cell r="I213" t="str">
            <v>CHAMPAGNES / ESPUMANTE</v>
          </cell>
          <cell r="J213" t="str">
            <v>ESPUMANTE</v>
          </cell>
          <cell r="K213" t="str">
            <v>RUFFINO</v>
          </cell>
          <cell r="L213">
            <v>126</v>
          </cell>
          <cell r="M213" t="str">
            <v>LONDON IMPORT S.A. (126)</v>
          </cell>
          <cell r="N213">
            <v>1</v>
          </cell>
          <cell r="O213">
            <v>0</v>
          </cell>
          <cell r="P213">
            <v>0</v>
          </cell>
          <cell r="Q213">
            <v>0</v>
          </cell>
          <cell r="R213">
            <v>0</v>
          </cell>
          <cell r="S213">
            <v>0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2</v>
          </cell>
          <cell r="AA213">
            <v>0</v>
          </cell>
          <cell r="AB213">
            <v>0</v>
          </cell>
          <cell r="AC213">
            <v>0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6</v>
          </cell>
          <cell r="AK213">
            <v>8</v>
          </cell>
          <cell r="AL213">
            <v>10</v>
          </cell>
          <cell r="AM213">
            <v>7</v>
          </cell>
          <cell r="AN213">
            <v>6</v>
          </cell>
          <cell r="AO213">
            <v>4</v>
          </cell>
          <cell r="AP213" t="str">
            <v>SV</v>
          </cell>
          <cell r="AQ213" t="str">
            <v>SV</v>
          </cell>
          <cell r="AR213" t="str">
            <v>SV</v>
          </cell>
          <cell r="AS213" t="str">
            <v>SV</v>
          </cell>
          <cell r="AT213" t="str">
            <v>SV</v>
          </cell>
          <cell r="AU213" t="str">
            <v>SV</v>
          </cell>
          <cell r="AV213">
            <v>142171</v>
          </cell>
          <cell r="AW213">
            <v>100761.58246000001</v>
          </cell>
          <cell r="AX213">
            <v>129900</v>
          </cell>
          <cell r="AY213">
            <v>-8.6311554395762879E-2</v>
          </cell>
          <cell r="AZ213">
            <v>-9.4464973056197069E-2</v>
          </cell>
          <cell r="BA213">
            <v>125900</v>
          </cell>
          <cell r="BB213">
            <v>3</v>
          </cell>
          <cell r="BC213">
            <v>-0.11444668743977326</v>
          </cell>
          <cell r="BD213">
            <v>-0.1292374900714853</v>
          </cell>
          <cell r="BE213">
            <v>122900</v>
          </cell>
          <cell r="BF213">
            <v>6</v>
          </cell>
          <cell r="BG213">
            <v>-0.13554803722278097</v>
          </cell>
          <cell r="BH213">
            <v>-0.15680227827502033</v>
          </cell>
        </row>
        <row r="214">
          <cell r="B214" t="str">
            <v>22300</v>
          </cell>
          <cell r="C214" t="str">
            <v>8005829230135</v>
          </cell>
          <cell r="D214" t="str">
            <v>ESPUMANTE 200ml PETALO DEL AMOR</v>
          </cell>
          <cell r="E214">
            <v>6</v>
          </cell>
          <cell r="F214" t="str">
            <v>BEBIDAS</v>
          </cell>
          <cell r="G214" t="str">
            <v>BEBIDAS</v>
          </cell>
          <cell r="H214" t="str">
            <v>BEBIDAS C/ ALCOHOL</v>
          </cell>
          <cell r="I214" t="str">
            <v>CHAMPAGNES / ESPUMANTE</v>
          </cell>
          <cell r="J214" t="str">
            <v>ESPUMANTE</v>
          </cell>
          <cell r="K214" t="str">
            <v>PETALO DEL AMOR</v>
          </cell>
          <cell r="L214">
            <v>516</v>
          </cell>
          <cell r="M214" t="str">
            <v>MANNAH S.R.L. (516)</v>
          </cell>
          <cell r="N214">
            <v>4</v>
          </cell>
          <cell r="O214">
            <v>7</v>
          </cell>
          <cell r="P214">
            <v>4</v>
          </cell>
          <cell r="Q214">
            <v>10</v>
          </cell>
          <cell r="R214">
            <v>0</v>
          </cell>
          <cell r="S214">
            <v>0</v>
          </cell>
          <cell r="T214">
            <v>1</v>
          </cell>
          <cell r="U214">
            <v>2</v>
          </cell>
          <cell r="V214">
            <v>2</v>
          </cell>
          <cell r="W214">
            <v>2</v>
          </cell>
          <cell r="X214">
            <v>2</v>
          </cell>
          <cell r="Y214">
            <v>2</v>
          </cell>
          <cell r="Z214">
            <v>6</v>
          </cell>
          <cell r="AA214">
            <v>0</v>
          </cell>
          <cell r="AB214">
            <v>1</v>
          </cell>
          <cell r="AC214">
            <v>1</v>
          </cell>
          <cell r="AD214">
            <v>1</v>
          </cell>
          <cell r="AE214">
            <v>3</v>
          </cell>
          <cell r="AF214">
            <v>3</v>
          </cell>
          <cell r="AG214">
            <v>9</v>
          </cell>
          <cell r="AH214">
            <v>0</v>
          </cell>
          <cell r="AI214">
            <v>0</v>
          </cell>
          <cell r="AJ214">
            <v>8</v>
          </cell>
          <cell r="AK214">
            <v>15</v>
          </cell>
          <cell r="AL214">
            <v>4</v>
          </cell>
          <cell r="AM214">
            <v>3</v>
          </cell>
          <cell r="AN214">
            <v>4</v>
          </cell>
          <cell r="AO214">
            <v>0</v>
          </cell>
          <cell r="AP214">
            <v>24</v>
          </cell>
          <cell r="AQ214">
            <v>225</v>
          </cell>
          <cell r="AR214">
            <v>60</v>
          </cell>
          <cell r="AS214">
            <v>90</v>
          </cell>
          <cell r="AT214">
            <v>13.333333333333332</v>
          </cell>
          <cell r="AU214" t="str">
            <v>Q</v>
          </cell>
          <cell r="AV214">
            <v>30450.000019999999</v>
          </cell>
          <cell r="AW214">
            <v>30449.87154</v>
          </cell>
          <cell r="AX214">
            <v>35900</v>
          </cell>
          <cell r="AY214">
            <v>0.17898193682825481</v>
          </cell>
          <cell r="AZ214">
            <v>0.15181058440111422</v>
          </cell>
          <cell r="BA214">
            <v>34900</v>
          </cell>
          <cell r="BB214">
            <v>3</v>
          </cell>
          <cell r="BC214">
            <v>0.14614121435393024</v>
          </cell>
          <cell r="BD214">
            <v>0.12750716275071636</v>
          </cell>
          <cell r="BE214">
            <v>33900</v>
          </cell>
          <cell r="BF214">
            <v>6</v>
          </cell>
          <cell r="BG214">
            <v>0.11330049187960567</v>
          </cell>
          <cell r="BH214">
            <v>0.1017699109144543</v>
          </cell>
        </row>
        <row r="215">
          <cell r="B215" t="str">
            <v>22299</v>
          </cell>
          <cell r="C215" t="str">
            <v>8005829220648</v>
          </cell>
          <cell r="D215" t="str">
            <v>ESPUMANTE 750ml PETALO DEL AMOR</v>
          </cell>
          <cell r="E215">
            <v>6</v>
          </cell>
          <cell r="F215" t="str">
            <v>BEBIDAS</v>
          </cell>
          <cell r="G215" t="str">
            <v>BEBIDAS</v>
          </cell>
          <cell r="H215" t="str">
            <v>BEBIDAS C/ ALCOHOL</v>
          </cell>
          <cell r="I215" t="str">
            <v>CHAMPAGNES / ESPUMANTE</v>
          </cell>
          <cell r="J215" t="str">
            <v>ESPUMANTE</v>
          </cell>
          <cell r="K215" t="str">
            <v>PETALO DEL AMOR</v>
          </cell>
          <cell r="L215">
            <v>516</v>
          </cell>
          <cell r="M215" t="str">
            <v>MANNAH S.R.L. (516)</v>
          </cell>
          <cell r="N215">
            <v>11</v>
          </cell>
          <cell r="O215">
            <v>8</v>
          </cell>
          <cell r="P215">
            <v>6</v>
          </cell>
          <cell r="Q215">
            <v>12</v>
          </cell>
          <cell r="R215">
            <v>6</v>
          </cell>
          <cell r="S215">
            <v>1</v>
          </cell>
          <cell r="T215">
            <v>3</v>
          </cell>
          <cell r="U215">
            <v>4</v>
          </cell>
          <cell r="V215">
            <v>2</v>
          </cell>
          <cell r="W215">
            <v>0</v>
          </cell>
          <cell r="X215">
            <v>1</v>
          </cell>
          <cell r="Y215">
            <v>1</v>
          </cell>
          <cell r="Z215">
            <v>2</v>
          </cell>
          <cell r="AA215">
            <v>1</v>
          </cell>
          <cell r="AB215">
            <v>1</v>
          </cell>
          <cell r="AC215">
            <v>1</v>
          </cell>
          <cell r="AD215">
            <v>3</v>
          </cell>
          <cell r="AE215">
            <v>3</v>
          </cell>
          <cell r="AF215">
            <v>6</v>
          </cell>
          <cell r="AG215">
            <v>8</v>
          </cell>
          <cell r="AH215">
            <v>0</v>
          </cell>
          <cell r="AI215">
            <v>0</v>
          </cell>
          <cell r="AJ215">
            <v>9</v>
          </cell>
          <cell r="AK215">
            <v>5</v>
          </cell>
          <cell r="AL215">
            <v>2</v>
          </cell>
          <cell r="AM215">
            <v>4</v>
          </cell>
          <cell r="AN215">
            <v>4</v>
          </cell>
          <cell r="AO215">
            <v>6</v>
          </cell>
          <cell r="AP215">
            <v>22.5</v>
          </cell>
          <cell r="AQ215">
            <v>37.5</v>
          </cell>
          <cell r="AR215">
            <v>60</v>
          </cell>
          <cell r="AS215">
            <v>120</v>
          </cell>
          <cell r="AT215">
            <v>15</v>
          </cell>
          <cell r="AU215" t="str">
            <v>SV</v>
          </cell>
          <cell r="AV215">
            <v>78524.999960000001</v>
          </cell>
          <cell r="AW215">
            <v>78524.999630000006</v>
          </cell>
          <cell r="AX215">
            <v>92900</v>
          </cell>
          <cell r="AY215">
            <v>0.18306271948198027</v>
          </cell>
          <cell r="AZ215">
            <v>0.15473627599569428</v>
          </cell>
          <cell r="BA215">
            <v>89900</v>
          </cell>
          <cell r="BB215">
            <v>3</v>
          </cell>
          <cell r="BC215">
            <v>0.14485832595726622</v>
          </cell>
          <cell r="BD215">
            <v>0.12652947764182423</v>
          </cell>
          <cell r="BE215">
            <v>87900</v>
          </cell>
          <cell r="BF215">
            <v>6</v>
          </cell>
          <cell r="BG215">
            <v>0.11938873027412344</v>
          </cell>
          <cell r="BH215">
            <v>0.10665529055745164</v>
          </cell>
        </row>
        <row r="216">
          <cell r="B216" t="str">
            <v>22301</v>
          </cell>
          <cell r="C216" t="str">
            <v>8002235795258</v>
          </cell>
          <cell r="D216" t="str">
            <v>ESPUMANTE DULCE 750ml ZONIN ASTI</v>
          </cell>
          <cell r="E216">
            <v>1</v>
          </cell>
          <cell r="F216" t="str">
            <v>BEBIDAS</v>
          </cell>
          <cell r="G216" t="str">
            <v>BEBIDAS</v>
          </cell>
          <cell r="H216" t="str">
            <v>BEBIDAS C/ ALCOHOL</v>
          </cell>
          <cell r="I216" t="str">
            <v>CHAMPAGNES / ESPUMANTE</v>
          </cell>
          <cell r="J216" t="str">
            <v>ESPUMANTE</v>
          </cell>
          <cell r="K216" t="str">
            <v>ASTI ZONIN</v>
          </cell>
          <cell r="L216">
            <v>516</v>
          </cell>
          <cell r="M216" t="str">
            <v>MANNAH S.R.L. (516)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>
            <v>0</v>
          </cell>
          <cell r="AD216">
            <v>0</v>
          </cell>
          <cell r="AE216">
            <v>0</v>
          </cell>
          <cell r="AF216">
            <v>1</v>
          </cell>
          <cell r="AG216">
            <v>1</v>
          </cell>
          <cell r="AH216">
            <v>0</v>
          </cell>
          <cell r="AI216">
            <v>0</v>
          </cell>
          <cell r="AJ216">
            <v>10</v>
          </cell>
          <cell r="AK216">
            <v>12</v>
          </cell>
          <cell r="AL216">
            <v>14</v>
          </cell>
          <cell r="AM216">
            <v>11</v>
          </cell>
          <cell r="AN216">
            <v>6</v>
          </cell>
          <cell r="AO216">
            <v>6</v>
          </cell>
          <cell r="AP216" t="str">
            <v>SV</v>
          </cell>
          <cell r="AQ216" t="str">
            <v>SV</v>
          </cell>
          <cell r="AR216" t="str">
            <v>SV</v>
          </cell>
          <cell r="AS216" t="str">
            <v>SV</v>
          </cell>
          <cell r="AT216">
            <v>180</v>
          </cell>
          <cell r="AU216" t="str">
            <v>SV</v>
          </cell>
          <cell r="AV216">
            <v>66749.999997999999</v>
          </cell>
          <cell r="AW216">
            <v>60822.478969999996</v>
          </cell>
          <cell r="AX216">
            <v>79900</v>
          </cell>
          <cell r="AY216">
            <v>0.19700374535421727</v>
          </cell>
          <cell r="AZ216">
            <v>0.16458072593241552</v>
          </cell>
          <cell r="BA216">
            <v>77900</v>
          </cell>
          <cell r="BB216">
            <v>3</v>
          </cell>
          <cell r="BC216">
            <v>0.1670411985368403</v>
          </cell>
          <cell r="BD216">
            <v>0.14313222082156613</v>
          </cell>
          <cell r="BE216">
            <v>74900</v>
          </cell>
          <cell r="BF216">
            <v>6</v>
          </cell>
          <cell r="BG216">
            <v>0.12209737831077438</v>
          </cell>
          <cell r="BH216">
            <v>0.10881174902536717</v>
          </cell>
        </row>
        <row r="217">
          <cell r="B217" t="str">
            <v>24358</v>
          </cell>
          <cell r="C217" t="str">
            <v>3058080117764</v>
          </cell>
          <cell r="D217" t="str">
            <v>CHAMPAGNE ICE BLANCO 750ml VEUVE D VERNAY</v>
          </cell>
          <cell r="E217">
            <v>6</v>
          </cell>
          <cell r="F217" t="str">
            <v>BEBIDAS</v>
          </cell>
          <cell r="G217" t="str">
            <v>BEBIDAS</v>
          </cell>
          <cell r="H217" t="str">
            <v>BEBIDAS C/ ALCOHOL</v>
          </cell>
          <cell r="I217" t="str">
            <v>CHAMPAGNES / ESPUMANTE</v>
          </cell>
          <cell r="J217" t="str">
            <v>ESPUMANTE</v>
          </cell>
          <cell r="K217" t="str">
            <v>KWV</v>
          </cell>
          <cell r="L217">
            <v>2490</v>
          </cell>
          <cell r="M217" t="str">
            <v>BENIN S.A.  (2490)</v>
          </cell>
          <cell r="N217">
            <v>4</v>
          </cell>
          <cell r="O217">
            <v>1</v>
          </cell>
          <cell r="P217">
            <v>2</v>
          </cell>
          <cell r="Q217">
            <v>5</v>
          </cell>
          <cell r="R217">
            <v>3</v>
          </cell>
          <cell r="S217">
            <v>0</v>
          </cell>
          <cell r="T217">
            <v>0</v>
          </cell>
          <cell r="U217">
            <v>6</v>
          </cell>
          <cell r="V217">
            <v>1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6</v>
          </cell>
          <cell r="AB217">
            <v>2</v>
          </cell>
          <cell r="AC217">
            <v>0</v>
          </cell>
          <cell r="AD217">
            <v>1</v>
          </cell>
          <cell r="AE217">
            <v>1</v>
          </cell>
          <cell r="AF217">
            <v>1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5</v>
          </cell>
          <cell r="AM217">
            <v>9</v>
          </cell>
          <cell r="AN217">
            <v>6</v>
          </cell>
          <cell r="AO217">
            <v>3</v>
          </cell>
          <cell r="AP217" t="str">
            <v>Q</v>
          </cell>
          <cell r="AQ217" t="str">
            <v>Q</v>
          </cell>
          <cell r="AR217" t="str">
            <v>SV</v>
          </cell>
          <cell r="AS217" t="str">
            <v>SV</v>
          </cell>
          <cell r="AT217" t="str">
            <v>SV</v>
          </cell>
          <cell r="AU217" t="str">
            <v>SV</v>
          </cell>
          <cell r="AV217">
            <v>63750</v>
          </cell>
          <cell r="AW217">
            <v>55634.575920000003</v>
          </cell>
          <cell r="AX217">
            <v>77900</v>
          </cell>
          <cell r="AY217">
            <v>0.22196078431372546</v>
          </cell>
          <cell r="AZ217">
            <v>0.18164313222079589</v>
          </cell>
          <cell r="BA217">
            <v>74900</v>
          </cell>
          <cell r="BB217">
            <v>3</v>
          </cell>
          <cell r="BC217">
            <v>0.17490196078431364</v>
          </cell>
          <cell r="BD217">
            <v>0.14886515353805074</v>
          </cell>
          <cell r="BE217">
            <v>72900</v>
          </cell>
          <cell r="BF217">
            <v>6</v>
          </cell>
          <cell r="BG217">
            <v>0.14352941176470591</v>
          </cell>
          <cell r="BH217">
            <v>0.12551440329218108</v>
          </cell>
        </row>
        <row r="218">
          <cell r="B218" t="str">
            <v>24355</v>
          </cell>
          <cell r="C218" t="str">
            <v>3058080097547</v>
          </cell>
          <cell r="D218" t="str">
            <v>CHAMPAGNE BRUT BLANCO 750ml VEUVE D VERNAY</v>
          </cell>
          <cell r="E218">
            <v>6</v>
          </cell>
          <cell r="F218" t="str">
            <v>BEBIDAS</v>
          </cell>
          <cell r="G218" t="str">
            <v>BEBIDAS</v>
          </cell>
          <cell r="H218" t="str">
            <v>BEBIDAS C/ ALCOHOL</v>
          </cell>
          <cell r="I218" t="str">
            <v>CHAMPAGNES / ESPUMANTE</v>
          </cell>
          <cell r="J218" t="str">
            <v>ESPUMANTE</v>
          </cell>
          <cell r="K218" t="str">
            <v>VEUVE DU VERNAY</v>
          </cell>
          <cell r="L218">
            <v>2490</v>
          </cell>
          <cell r="M218" t="str">
            <v>BENIN S.A.  (2490)</v>
          </cell>
          <cell r="N218">
            <v>0</v>
          </cell>
          <cell r="O218">
            <v>3</v>
          </cell>
          <cell r="P218">
            <v>2</v>
          </cell>
          <cell r="Q218">
            <v>0</v>
          </cell>
          <cell r="R218">
            <v>8</v>
          </cell>
          <cell r="S218">
            <v>0</v>
          </cell>
          <cell r="T218">
            <v>0</v>
          </cell>
          <cell r="U218">
            <v>0</v>
          </cell>
          <cell r="V218">
            <v>2</v>
          </cell>
          <cell r="W218">
            <v>7</v>
          </cell>
          <cell r="X218">
            <v>0</v>
          </cell>
          <cell r="Y218">
            <v>0</v>
          </cell>
          <cell r="Z218">
            <v>1</v>
          </cell>
          <cell r="AA218">
            <v>0</v>
          </cell>
          <cell r="AB218">
            <v>1</v>
          </cell>
          <cell r="AC218">
            <v>1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6</v>
          </cell>
          <cell r="AK218">
            <v>10</v>
          </cell>
          <cell r="AL218">
            <v>9</v>
          </cell>
          <cell r="AM218">
            <v>5</v>
          </cell>
          <cell r="AN218">
            <v>9</v>
          </cell>
          <cell r="AO218">
            <v>3</v>
          </cell>
          <cell r="AP218" t="str">
            <v>SV</v>
          </cell>
          <cell r="AQ218" t="str">
            <v>SV</v>
          </cell>
          <cell r="AR218" t="str">
            <v>SV</v>
          </cell>
          <cell r="AS218">
            <v>150</v>
          </cell>
          <cell r="AT218" t="str">
            <v>SV</v>
          </cell>
          <cell r="AU218" t="str">
            <v>SV</v>
          </cell>
          <cell r="AV218">
            <v>59199.999980000001</v>
          </cell>
          <cell r="AW218">
            <v>53940.460639999998</v>
          </cell>
          <cell r="AX218">
            <v>69900</v>
          </cell>
          <cell r="AY218">
            <v>0.180743243642143</v>
          </cell>
          <cell r="AZ218">
            <v>0.15307582288984262</v>
          </cell>
          <cell r="BA218">
            <v>67900</v>
          </cell>
          <cell r="BB218">
            <v>3</v>
          </cell>
          <cell r="BC218">
            <v>0.14695945984694569</v>
          </cell>
          <cell r="BD218">
            <v>0.12812960265095727</v>
          </cell>
          <cell r="BE218">
            <v>64900</v>
          </cell>
          <cell r="BF218">
            <v>6</v>
          </cell>
          <cell r="BG218">
            <v>9.6283784154149954E-2</v>
          </cell>
          <cell r="BH218">
            <v>8.7827427118644066E-2</v>
          </cell>
        </row>
        <row r="219">
          <cell r="B219" t="str">
            <v>24354</v>
          </cell>
          <cell r="C219" t="str">
            <v>3058080097608</v>
          </cell>
          <cell r="D219" t="str">
            <v>CHAMPAGNE BRUT ROSE 750ml VEUVE D VERNAY</v>
          </cell>
          <cell r="E219">
            <v>6</v>
          </cell>
          <cell r="F219" t="str">
            <v>BEBIDAS</v>
          </cell>
          <cell r="G219" t="str">
            <v>BEBIDAS</v>
          </cell>
          <cell r="H219" t="str">
            <v>BEBIDAS C/ ALCOHOL</v>
          </cell>
          <cell r="I219" t="str">
            <v>CHAMPAGNES / ESPUMANTE</v>
          </cell>
          <cell r="J219" t="str">
            <v>ESPUMANTE</v>
          </cell>
          <cell r="K219" t="str">
            <v>VEUVE DU VERNAY</v>
          </cell>
          <cell r="L219">
            <v>2490</v>
          </cell>
          <cell r="M219" t="str">
            <v>BENIN S.A.  (2490)</v>
          </cell>
          <cell r="N219">
            <v>0</v>
          </cell>
          <cell r="O219">
            <v>0</v>
          </cell>
          <cell r="P219">
            <v>0</v>
          </cell>
          <cell r="Q219">
            <v>0</v>
          </cell>
          <cell r="R219">
            <v>0</v>
          </cell>
          <cell r="S219">
            <v>0</v>
          </cell>
          <cell r="T219">
            <v>2</v>
          </cell>
          <cell r="U219">
            <v>0</v>
          </cell>
          <cell r="V219">
            <v>1</v>
          </cell>
          <cell r="W219">
            <v>0</v>
          </cell>
          <cell r="X219">
            <v>0</v>
          </cell>
          <cell r="Y219">
            <v>0</v>
          </cell>
          <cell r="Z219">
            <v>2</v>
          </cell>
          <cell r="AA219">
            <v>2</v>
          </cell>
          <cell r="AB219">
            <v>2</v>
          </cell>
          <cell r="AC219">
            <v>3</v>
          </cell>
          <cell r="AD219">
            <v>1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5</v>
          </cell>
          <cell r="AK219">
            <v>4</v>
          </cell>
          <cell r="AL219">
            <v>7</v>
          </cell>
          <cell r="AM219">
            <v>1</v>
          </cell>
          <cell r="AN219">
            <v>6</v>
          </cell>
          <cell r="AO219">
            <v>3</v>
          </cell>
          <cell r="AP219" t="str">
            <v>SV</v>
          </cell>
          <cell r="AQ219" t="str">
            <v>SV</v>
          </cell>
          <cell r="AR219" t="str">
            <v>SV</v>
          </cell>
          <cell r="AS219">
            <v>10</v>
          </cell>
          <cell r="AT219" t="str">
            <v>SV</v>
          </cell>
          <cell r="AU219" t="str">
            <v>SV</v>
          </cell>
          <cell r="AV219">
            <v>59199.999980000001</v>
          </cell>
          <cell r="AW219">
            <v>56322.610410000001</v>
          </cell>
          <cell r="AX219">
            <v>69900</v>
          </cell>
          <cell r="AY219">
            <v>0.180743243642143</v>
          </cell>
          <cell r="AZ219">
            <v>0.15307582288984262</v>
          </cell>
          <cell r="BA219">
            <v>67900</v>
          </cell>
          <cell r="BB219">
            <v>3</v>
          </cell>
          <cell r="BC219">
            <v>0.14695945984694569</v>
          </cell>
          <cell r="BD219">
            <v>0.12812960265095727</v>
          </cell>
          <cell r="BE219">
            <v>64900</v>
          </cell>
          <cell r="BF219">
            <v>6</v>
          </cell>
          <cell r="BG219">
            <v>9.6283784154149954E-2</v>
          </cell>
          <cell r="BH219">
            <v>8.7827427118644066E-2</v>
          </cell>
        </row>
        <row r="220">
          <cell r="B220" t="str">
            <v>24356</v>
          </cell>
          <cell r="C220" t="str">
            <v>3058080097554</v>
          </cell>
          <cell r="D220" t="str">
            <v>CHAMPAGNE DEMI SEC BLANCO 750ml VEUVE D VERNAY</v>
          </cell>
          <cell r="E220">
            <v>6</v>
          </cell>
          <cell r="F220" t="str">
            <v>BEBIDAS</v>
          </cell>
          <cell r="G220" t="str">
            <v>BEBIDAS</v>
          </cell>
          <cell r="H220" t="str">
            <v>BEBIDAS C/ ALCOHOL</v>
          </cell>
          <cell r="I220" t="str">
            <v>CHAMPAGNES / ESPUMANTE</v>
          </cell>
          <cell r="J220" t="str">
            <v>ESPUMANTE</v>
          </cell>
          <cell r="K220" t="str">
            <v>VEUVE DU VERNAY</v>
          </cell>
          <cell r="L220">
            <v>2490</v>
          </cell>
          <cell r="M220" t="str">
            <v>BENIN S.A.  (2490)</v>
          </cell>
          <cell r="N220">
            <v>3</v>
          </cell>
          <cell r="O220">
            <v>4</v>
          </cell>
          <cell r="P220">
            <v>3</v>
          </cell>
          <cell r="Q220">
            <v>0</v>
          </cell>
          <cell r="R220">
            <v>1</v>
          </cell>
          <cell r="S220">
            <v>0</v>
          </cell>
          <cell r="T220">
            <v>7</v>
          </cell>
          <cell r="U220">
            <v>3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1</v>
          </cell>
          <cell r="AA220">
            <v>0</v>
          </cell>
          <cell r="AB220">
            <v>0</v>
          </cell>
          <cell r="AC220">
            <v>1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6</v>
          </cell>
          <cell r="AK220">
            <v>5</v>
          </cell>
          <cell r="AL220">
            <v>8</v>
          </cell>
          <cell r="AM220">
            <v>8</v>
          </cell>
          <cell r="AN220">
            <v>7</v>
          </cell>
          <cell r="AO220">
            <v>18</v>
          </cell>
          <cell r="AP220" t="str">
            <v>SV</v>
          </cell>
          <cell r="AQ220">
            <v>50</v>
          </cell>
          <cell r="AR220" t="str">
            <v>SV</v>
          </cell>
          <cell r="AS220">
            <v>240</v>
          </cell>
          <cell r="AT220" t="str">
            <v>SV</v>
          </cell>
          <cell r="AU220" t="str">
            <v>SV</v>
          </cell>
          <cell r="AV220">
            <v>59199.999980000001</v>
          </cell>
          <cell r="AW220">
            <v>48783.715640000002</v>
          </cell>
          <cell r="AX220">
            <v>69900</v>
          </cell>
          <cell r="AY220">
            <v>0.180743243642143</v>
          </cell>
          <cell r="AZ220">
            <v>0.15307582288984262</v>
          </cell>
          <cell r="BA220">
            <v>67900</v>
          </cell>
          <cell r="BB220">
            <v>3</v>
          </cell>
          <cell r="BC220">
            <v>0.14695945984694569</v>
          </cell>
          <cell r="BD220">
            <v>0.12812960265095727</v>
          </cell>
          <cell r="BE220">
            <v>64900</v>
          </cell>
          <cell r="BF220">
            <v>6</v>
          </cell>
          <cell r="BG220">
            <v>9.6283784154149954E-2</v>
          </cell>
          <cell r="BH220">
            <v>8.7827427118644066E-2</v>
          </cell>
        </row>
        <row r="221">
          <cell r="B221" t="str">
            <v>24692</v>
          </cell>
          <cell r="C221" t="str">
            <v>7798284910018</v>
          </cell>
          <cell r="D221" t="str">
            <v>ESPUMANTE BLACK E.BRUT 750ml JASMINE MONET</v>
          </cell>
          <cell r="E221">
            <v>6</v>
          </cell>
          <cell r="F221" t="str">
            <v>BEBIDAS</v>
          </cell>
          <cell r="G221" t="str">
            <v>BEBIDAS</v>
          </cell>
          <cell r="H221" t="str">
            <v>BEBIDAS C/ ALCOHOL</v>
          </cell>
          <cell r="I221" t="str">
            <v>CHAMPAGNES / ESPUMANTE</v>
          </cell>
          <cell r="J221" t="str">
            <v>ESPUMANTE</v>
          </cell>
          <cell r="K221" t="str">
            <v>JASMINE MONET</v>
          </cell>
          <cell r="L221">
            <v>114</v>
          </cell>
          <cell r="M221" t="str">
            <v>APOLO IMPORT S.A. 2 - TRENTINO (114)</v>
          </cell>
          <cell r="N221">
            <v>1</v>
          </cell>
          <cell r="O221">
            <v>0</v>
          </cell>
          <cell r="P221">
            <v>2</v>
          </cell>
          <cell r="Q221">
            <v>0</v>
          </cell>
          <cell r="R221">
            <v>2</v>
          </cell>
          <cell r="S221">
            <v>2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2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36</v>
          </cell>
          <cell r="AK221">
            <v>33</v>
          </cell>
          <cell r="AL221">
            <v>17</v>
          </cell>
          <cell r="AM221">
            <v>12</v>
          </cell>
          <cell r="AN221">
            <v>13</v>
          </cell>
          <cell r="AO221">
            <v>12</v>
          </cell>
          <cell r="AP221" t="str">
            <v>SV</v>
          </cell>
          <cell r="AQ221" t="str">
            <v>SV</v>
          </cell>
          <cell r="AR221" t="str">
            <v>SV</v>
          </cell>
          <cell r="AS221" t="str">
            <v>SV</v>
          </cell>
          <cell r="AT221" t="str">
            <v>SV</v>
          </cell>
          <cell r="AU221" t="str">
            <v>SV</v>
          </cell>
          <cell r="AV221">
            <v>74919.999989999997</v>
          </cell>
          <cell r="AW221">
            <v>78827.595990000002</v>
          </cell>
          <cell r="AX221">
            <v>89900</v>
          </cell>
          <cell r="AY221">
            <v>0.19994660987719537</v>
          </cell>
          <cell r="AZ221">
            <v>0.16662958854282539</v>
          </cell>
          <cell r="BA221">
            <v>84900</v>
          </cell>
          <cell r="BB221">
            <v>3</v>
          </cell>
          <cell r="BC221">
            <v>0.1332087561576627</v>
          </cell>
          <cell r="BD221">
            <v>0.11755005901060074</v>
          </cell>
          <cell r="BE221">
            <v>0</v>
          </cell>
          <cell r="BF221">
            <v>0</v>
          </cell>
          <cell r="BG221">
            <v>-1</v>
          </cell>
          <cell r="BH221">
            <v>0</v>
          </cell>
        </row>
        <row r="222">
          <cell r="B222" t="str">
            <v>24693</v>
          </cell>
          <cell r="C222" t="str">
            <v>7798284910025</v>
          </cell>
          <cell r="D222" t="str">
            <v>ESPUMANTE PINK DEMI SEC 750ml JASMINE MONET</v>
          </cell>
          <cell r="E222">
            <v>6</v>
          </cell>
          <cell r="F222" t="str">
            <v>BEBIDAS</v>
          </cell>
          <cell r="G222" t="str">
            <v>BEBIDAS</v>
          </cell>
          <cell r="H222" t="str">
            <v>BEBIDAS C/ ALCOHOL</v>
          </cell>
          <cell r="I222" t="str">
            <v>CHAMPAGNES / ESPUMANTE</v>
          </cell>
          <cell r="J222" t="str">
            <v>ESPUMANTE</v>
          </cell>
          <cell r="K222" t="str">
            <v>JASMINE MONET</v>
          </cell>
          <cell r="L222">
            <v>114</v>
          </cell>
          <cell r="M222" t="str">
            <v>APOLO IMPORT S.A. 2 - TRENTINO (114)</v>
          </cell>
          <cell r="N222">
            <v>4</v>
          </cell>
          <cell r="O222">
            <v>0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2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1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15</v>
          </cell>
          <cell r="AK222">
            <v>24</v>
          </cell>
          <cell r="AL222">
            <v>19</v>
          </cell>
          <cell r="AM222">
            <v>20</v>
          </cell>
          <cell r="AN222">
            <v>19</v>
          </cell>
          <cell r="AO222">
            <v>12</v>
          </cell>
          <cell r="AP222" t="str">
            <v>SV</v>
          </cell>
          <cell r="AQ222" t="str">
            <v>SV</v>
          </cell>
          <cell r="AR222" t="str">
            <v>SV</v>
          </cell>
          <cell r="AS222" t="str">
            <v>SV</v>
          </cell>
          <cell r="AT222" t="str">
            <v>SV</v>
          </cell>
          <cell r="AU222" t="str">
            <v>SV</v>
          </cell>
          <cell r="AV222">
            <v>74920.000000999993</v>
          </cell>
          <cell r="AW222">
            <v>82607.150999999998</v>
          </cell>
          <cell r="AX222">
            <v>89900</v>
          </cell>
          <cell r="AY222">
            <v>0.19994660970101519</v>
          </cell>
          <cell r="AZ222">
            <v>0.16662958842046727</v>
          </cell>
          <cell r="BA222">
            <v>80900</v>
          </cell>
          <cell r="BB222">
            <v>3</v>
          </cell>
          <cell r="BC222">
            <v>7.9818473023494318E-2</v>
          </cell>
          <cell r="BD222">
            <v>7.391841778739193E-2</v>
          </cell>
          <cell r="BE222">
            <v>0</v>
          </cell>
          <cell r="BF222">
            <v>0</v>
          </cell>
          <cell r="BG222">
            <v>-1</v>
          </cell>
          <cell r="BH222">
            <v>0</v>
          </cell>
        </row>
        <row r="223">
          <cell r="B223" t="str">
            <v>24694</v>
          </cell>
          <cell r="C223" t="str">
            <v>7798284910032</v>
          </cell>
          <cell r="D223" t="str">
            <v>ESPUMANTE WHITE BRUT 750ml JASMINE MONET</v>
          </cell>
          <cell r="E223">
            <v>6</v>
          </cell>
          <cell r="F223" t="str">
            <v>BEBIDAS</v>
          </cell>
          <cell r="G223" t="str">
            <v>BEBIDAS</v>
          </cell>
          <cell r="H223" t="str">
            <v>BEBIDAS C/ ALCOHOL</v>
          </cell>
          <cell r="I223" t="str">
            <v>CHAMPAGNES / ESPUMANTE</v>
          </cell>
          <cell r="J223" t="str">
            <v>ESPUMANTE</v>
          </cell>
          <cell r="K223" t="str">
            <v>JASMINE MONET</v>
          </cell>
          <cell r="L223">
            <v>114</v>
          </cell>
          <cell r="M223" t="str">
            <v>APOLO IMPORT S.A. 2 - TRENTINO (114)</v>
          </cell>
          <cell r="N223">
            <v>1</v>
          </cell>
          <cell r="O223">
            <v>0</v>
          </cell>
          <cell r="P223">
            <v>3</v>
          </cell>
          <cell r="Q223">
            <v>3</v>
          </cell>
          <cell r="R223">
            <v>2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1</v>
          </cell>
          <cell r="AG223">
            <v>1</v>
          </cell>
          <cell r="AH223">
            <v>0</v>
          </cell>
          <cell r="AI223">
            <v>0</v>
          </cell>
          <cell r="AJ223">
            <v>31</v>
          </cell>
          <cell r="AK223">
            <v>33</v>
          </cell>
          <cell r="AL223">
            <v>14</v>
          </cell>
          <cell r="AM223">
            <v>11</v>
          </cell>
          <cell r="AN223">
            <v>14</v>
          </cell>
          <cell r="AO223">
            <v>12</v>
          </cell>
          <cell r="AP223">
            <v>310</v>
          </cell>
          <cell r="AQ223" t="str">
            <v>SV</v>
          </cell>
          <cell r="AR223" t="str">
            <v>SV</v>
          </cell>
          <cell r="AS223" t="str">
            <v>SV</v>
          </cell>
          <cell r="AT223">
            <v>420</v>
          </cell>
          <cell r="AU223" t="str">
            <v>SV</v>
          </cell>
          <cell r="AV223">
            <v>91575</v>
          </cell>
          <cell r="AW223">
            <v>92230.494290000002</v>
          </cell>
          <cell r="AX223">
            <v>109900</v>
          </cell>
          <cell r="AY223">
            <v>0.20010920010920019</v>
          </cell>
          <cell r="AZ223">
            <v>0.16674249317561418</v>
          </cell>
          <cell r="BA223">
            <v>99900</v>
          </cell>
          <cell r="BB223">
            <v>3</v>
          </cell>
          <cell r="BC223">
            <v>9.0909090909090828E-2</v>
          </cell>
          <cell r="BD223">
            <v>8.3333333333333329E-2</v>
          </cell>
          <cell r="BE223">
            <v>0</v>
          </cell>
          <cell r="BF223">
            <v>0</v>
          </cell>
          <cell r="BG223">
            <v>-1</v>
          </cell>
          <cell r="BH223">
            <v>0</v>
          </cell>
        </row>
        <row r="224">
          <cell r="B224" t="str">
            <v>33243</v>
          </cell>
          <cell r="C224" t="str">
            <v>8410384012087</v>
          </cell>
          <cell r="D224" t="str">
            <v>ESPUMANTE DELICATE AND SWEET 750ML MIA</v>
          </cell>
          <cell r="E224">
            <v>1</v>
          </cell>
          <cell r="F224" t="str">
            <v>BEBIDAS</v>
          </cell>
          <cell r="G224" t="str">
            <v>BEBIDAS</v>
          </cell>
          <cell r="H224" t="str">
            <v>BEBIDAS C/ ALCOHOL</v>
          </cell>
          <cell r="I224" t="str">
            <v>CHAMPAGNES / ESPUMANTE</v>
          </cell>
          <cell r="J224" t="str">
            <v>ESPUMANTE</v>
          </cell>
          <cell r="K224" t="str">
            <v>MIA</v>
          </cell>
          <cell r="L224">
            <v>27</v>
          </cell>
          <cell r="M224" t="str">
            <v>A.J. S.A. CALIDAD ANTE TODO (27)</v>
          </cell>
          <cell r="N224">
            <v>5</v>
          </cell>
          <cell r="O224">
            <v>5</v>
          </cell>
          <cell r="P224">
            <v>10</v>
          </cell>
          <cell r="Q224">
            <v>10</v>
          </cell>
          <cell r="R224">
            <v>0</v>
          </cell>
          <cell r="S224">
            <v>5</v>
          </cell>
          <cell r="T224">
            <v>2</v>
          </cell>
          <cell r="U224">
            <v>5</v>
          </cell>
          <cell r="V224">
            <v>1</v>
          </cell>
          <cell r="W224">
            <v>2</v>
          </cell>
          <cell r="X224">
            <v>4</v>
          </cell>
          <cell r="Y224">
            <v>4</v>
          </cell>
          <cell r="Z224">
            <v>2</v>
          </cell>
          <cell r="AA224">
            <v>4</v>
          </cell>
          <cell r="AB224">
            <v>0</v>
          </cell>
          <cell r="AC224">
            <v>0</v>
          </cell>
          <cell r="AD224">
            <v>3</v>
          </cell>
          <cell r="AE224">
            <v>3</v>
          </cell>
          <cell r="AF224">
            <v>1</v>
          </cell>
          <cell r="AG224">
            <v>1</v>
          </cell>
          <cell r="AH224">
            <v>0</v>
          </cell>
          <cell r="AI224">
            <v>0</v>
          </cell>
          <cell r="AJ224">
            <v>4</v>
          </cell>
          <cell r="AK224">
            <v>8</v>
          </cell>
          <cell r="AL224">
            <v>5</v>
          </cell>
          <cell r="AM224">
            <v>12</v>
          </cell>
          <cell r="AN224">
            <v>10</v>
          </cell>
          <cell r="AO224">
            <v>6</v>
          </cell>
          <cell r="AP224">
            <v>12</v>
          </cell>
          <cell r="AQ224">
            <v>48</v>
          </cell>
          <cell r="AR224">
            <v>37.5</v>
          </cell>
          <cell r="AS224" t="str">
            <v>SV</v>
          </cell>
          <cell r="AT224">
            <v>300</v>
          </cell>
          <cell r="AU224" t="str">
            <v>SV</v>
          </cell>
          <cell r="AV224">
            <v>58900</v>
          </cell>
          <cell r="AW224">
            <v>58806.413930000002</v>
          </cell>
          <cell r="AX224">
            <v>67900</v>
          </cell>
          <cell r="AY224">
            <v>0.15280135823429553</v>
          </cell>
          <cell r="AZ224">
            <v>0.13254786450662739</v>
          </cell>
          <cell r="BA224">
            <v>65900</v>
          </cell>
          <cell r="BB224">
            <v>3</v>
          </cell>
          <cell r="BC224">
            <v>0.11884550084889645</v>
          </cell>
          <cell r="BD224">
            <v>0.1062215477996965</v>
          </cell>
          <cell r="BE224">
            <v>64900</v>
          </cell>
          <cell r="BF224">
            <v>6</v>
          </cell>
          <cell r="BG224">
            <v>0.10186757215619702</v>
          </cell>
          <cell r="BH224">
            <v>9.2449922958397532E-2</v>
          </cell>
        </row>
        <row r="225">
          <cell r="B225" t="str">
            <v>33241</v>
          </cell>
          <cell r="C225" t="str">
            <v>8410384049045</v>
          </cell>
          <cell r="D225" t="str">
            <v>ESPUMANTE FRESH CRISP 750ML MIA</v>
          </cell>
          <cell r="E225">
            <v>1</v>
          </cell>
          <cell r="F225" t="str">
            <v>BEBIDAS</v>
          </cell>
          <cell r="G225" t="str">
            <v>BEBIDAS</v>
          </cell>
          <cell r="H225" t="str">
            <v>BEBIDAS C/ ALCOHOL</v>
          </cell>
          <cell r="I225" t="str">
            <v>CHAMPAGNES / ESPUMANTE</v>
          </cell>
          <cell r="J225" t="str">
            <v>ESPUMANTE</v>
          </cell>
          <cell r="K225" t="str">
            <v>MIA</v>
          </cell>
          <cell r="L225">
            <v>27</v>
          </cell>
          <cell r="M225" t="str">
            <v>A.J. S.A. CALIDAD ANTE TODO (27)</v>
          </cell>
          <cell r="N225">
            <v>5</v>
          </cell>
          <cell r="O225">
            <v>0</v>
          </cell>
          <cell r="P225">
            <v>3</v>
          </cell>
          <cell r="Q225">
            <v>3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1</v>
          </cell>
          <cell r="AA225">
            <v>2</v>
          </cell>
          <cell r="AB225">
            <v>1</v>
          </cell>
          <cell r="AC225">
            <v>1</v>
          </cell>
          <cell r="AD225">
            <v>1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3</v>
          </cell>
          <cell r="AK225">
            <v>0</v>
          </cell>
          <cell r="AL225">
            <v>4</v>
          </cell>
          <cell r="AM225">
            <v>0</v>
          </cell>
          <cell r="AN225">
            <v>5</v>
          </cell>
          <cell r="AO225">
            <v>0</v>
          </cell>
          <cell r="AP225">
            <v>30</v>
          </cell>
          <cell r="AQ225" t="str">
            <v>Q</v>
          </cell>
          <cell r="AR225" t="str">
            <v>SV</v>
          </cell>
          <cell r="AS225" t="str">
            <v>Q</v>
          </cell>
          <cell r="AT225" t="str">
            <v>SV</v>
          </cell>
          <cell r="AU225" t="str">
            <v>Q</v>
          </cell>
          <cell r="AV225">
            <v>58900</v>
          </cell>
          <cell r="AW225">
            <v>58402.069109999997</v>
          </cell>
          <cell r="AX225">
            <v>67900</v>
          </cell>
          <cell r="AY225">
            <v>0.15280135823429553</v>
          </cell>
          <cell r="AZ225">
            <v>0.13254786450662739</v>
          </cell>
          <cell r="BA225">
            <v>65900</v>
          </cell>
          <cell r="BB225">
            <v>3</v>
          </cell>
          <cell r="BC225">
            <v>0.11884550084889645</v>
          </cell>
          <cell r="BD225">
            <v>0.1062215477996965</v>
          </cell>
          <cell r="BE225">
            <v>64900</v>
          </cell>
          <cell r="BF225">
            <v>6</v>
          </cell>
          <cell r="BG225">
            <v>0.10186757215619702</v>
          </cell>
          <cell r="BH225">
            <v>9.2449922958397532E-2</v>
          </cell>
        </row>
        <row r="226">
          <cell r="B226" t="str">
            <v>33245</v>
          </cell>
          <cell r="C226" t="str">
            <v>8410384020051</v>
          </cell>
          <cell r="D226" t="str">
            <v>ESPUMANTE MOSCATO DULCE 750ML MIA</v>
          </cell>
          <cell r="E226">
            <v>1</v>
          </cell>
          <cell r="F226" t="str">
            <v>BEBIDAS</v>
          </cell>
          <cell r="G226" t="str">
            <v>BEBIDAS</v>
          </cell>
          <cell r="H226" t="str">
            <v>BEBIDAS C/ ALCOHOL</v>
          </cell>
          <cell r="I226" t="str">
            <v>CHAMPAGNES / ESPUMANTE</v>
          </cell>
          <cell r="J226" t="str">
            <v>ESPUMANTE</v>
          </cell>
          <cell r="K226" t="str">
            <v>MIA</v>
          </cell>
          <cell r="L226">
            <v>27</v>
          </cell>
          <cell r="M226" t="str">
            <v>A.J. S.A. CALIDAD ANTE TODO (27)</v>
          </cell>
          <cell r="N226">
            <v>7</v>
          </cell>
          <cell r="O226">
            <v>3</v>
          </cell>
          <cell r="P226">
            <v>7</v>
          </cell>
          <cell r="Q226">
            <v>7</v>
          </cell>
          <cell r="R226">
            <v>0</v>
          </cell>
          <cell r="S226">
            <v>5</v>
          </cell>
          <cell r="T226">
            <v>2</v>
          </cell>
          <cell r="U226">
            <v>2</v>
          </cell>
          <cell r="V226">
            <v>3</v>
          </cell>
          <cell r="W226">
            <v>1</v>
          </cell>
          <cell r="X226">
            <v>0</v>
          </cell>
          <cell r="Y226">
            <v>1</v>
          </cell>
          <cell r="Z226">
            <v>1</v>
          </cell>
          <cell r="AA226">
            <v>0</v>
          </cell>
          <cell r="AB226">
            <v>0</v>
          </cell>
          <cell r="AC226">
            <v>0</v>
          </cell>
          <cell r="AD226">
            <v>3</v>
          </cell>
          <cell r="AE226">
            <v>1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5</v>
          </cell>
          <cell r="AK226">
            <v>9</v>
          </cell>
          <cell r="AL226">
            <v>3</v>
          </cell>
          <cell r="AM226">
            <v>6</v>
          </cell>
          <cell r="AN226">
            <v>10</v>
          </cell>
          <cell r="AO226">
            <v>6</v>
          </cell>
          <cell r="AP226">
            <v>21.428571428571431</v>
          </cell>
          <cell r="AQ226">
            <v>135</v>
          </cell>
          <cell r="AR226">
            <v>90</v>
          </cell>
          <cell r="AS226" t="str">
            <v>SV</v>
          </cell>
          <cell r="AT226" t="str">
            <v>SV</v>
          </cell>
          <cell r="AU226" t="str">
            <v>SV</v>
          </cell>
          <cell r="AV226">
            <v>58900</v>
          </cell>
          <cell r="AW226">
            <v>58591.747609999999</v>
          </cell>
          <cell r="AX226">
            <v>67900</v>
          </cell>
          <cell r="AY226">
            <v>0.15280135823429553</v>
          </cell>
          <cell r="AZ226">
            <v>0.13254786450662739</v>
          </cell>
          <cell r="BA226">
            <v>65900</v>
          </cell>
          <cell r="BB226">
            <v>3</v>
          </cell>
          <cell r="BC226">
            <v>0.11884550084889645</v>
          </cell>
          <cell r="BD226">
            <v>0.1062215477996965</v>
          </cell>
          <cell r="BE226">
            <v>64900</v>
          </cell>
          <cell r="BF226">
            <v>6</v>
          </cell>
          <cell r="BG226">
            <v>0.10186757215619702</v>
          </cell>
          <cell r="BH226">
            <v>9.2449922958397532E-2</v>
          </cell>
        </row>
        <row r="227">
          <cell r="B227" t="str">
            <v>6264</v>
          </cell>
          <cell r="C227" t="str">
            <v>7896050200278</v>
          </cell>
          <cell r="D227" t="str">
            <v>CACHAZA 600ml VELHO BARREIRO</v>
          </cell>
          <cell r="E227">
            <v>12</v>
          </cell>
          <cell r="F227" t="str">
            <v>BEBIDAS</v>
          </cell>
          <cell r="G227" t="str">
            <v>BEBIDAS</v>
          </cell>
          <cell r="H227" t="str">
            <v>BEBIDAS C/ ALCOHOL</v>
          </cell>
          <cell r="I227" t="str">
            <v>DESTILADOS</v>
          </cell>
          <cell r="J227" t="str">
            <v>AGUARDIENTES / CACHAZA</v>
          </cell>
          <cell r="K227" t="str">
            <v>VELHO BAREIRO</v>
          </cell>
          <cell r="L227">
            <v>788</v>
          </cell>
          <cell r="M227" t="str">
            <v>TRADING COMPANY S.A. (788)</v>
          </cell>
          <cell r="N227">
            <v>41</v>
          </cell>
          <cell r="O227">
            <v>35</v>
          </cell>
          <cell r="P227">
            <v>37</v>
          </cell>
          <cell r="Q227">
            <v>66</v>
          </cell>
          <cell r="R227">
            <v>28</v>
          </cell>
          <cell r="S227">
            <v>41</v>
          </cell>
          <cell r="T227">
            <v>25</v>
          </cell>
          <cell r="U227">
            <v>22</v>
          </cell>
          <cell r="V227">
            <v>16</v>
          </cell>
          <cell r="W227">
            <v>15</v>
          </cell>
          <cell r="X227">
            <v>15</v>
          </cell>
          <cell r="Y227">
            <v>20</v>
          </cell>
          <cell r="Z227">
            <v>25</v>
          </cell>
          <cell r="AA227">
            <v>19</v>
          </cell>
          <cell r="AB227">
            <v>12</v>
          </cell>
          <cell r="AC227">
            <v>18</v>
          </cell>
          <cell r="AD227">
            <v>21</v>
          </cell>
          <cell r="AE227">
            <v>19</v>
          </cell>
          <cell r="AF227">
            <v>17</v>
          </cell>
          <cell r="AG227">
            <v>17</v>
          </cell>
          <cell r="AH227">
            <v>2</v>
          </cell>
          <cell r="AI227">
            <v>3</v>
          </cell>
          <cell r="AJ227">
            <v>179</v>
          </cell>
          <cell r="AK227">
            <v>161</v>
          </cell>
          <cell r="AL227">
            <v>344</v>
          </cell>
          <cell r="AM227">
            <v>486</v>
          </cell>
          <cell r="AN227">
            <v>250</v>
          </cell>
          <cell r="AO227">
            <v>177</v>
          </cell>
          <cell r="AP227">
            <v>81.36363636363636</v>
          </cell>
          <cell r="AQ227">
            <v>219.54545454545456</v>
          </cell>
          <cell r="AR227">
            <v>516</v>
          </cell>
          <cell r="AS227">
            <v>810</v>
          </cell>
          <cell r="AT227">
            <v>441.17647058823525</v>
          </cell>
          <cell r="AU227">
            <v>1770</v>
          </cell>
          <cell r="AV227">
            <v>17861.000003000001</v>
          </cell>
          <cell r="AW227">
            <v>12976.2853</v>
          </cell>
          <cell r="AX227">
            <v>23900</v>
          </cell>
          <cell r="AY227">
            <v>0.33811096780615113</v>
          </cell>
          <cell r="AZ227">
            <v>0.25267782414225937</v>
          </cell>
          <cell r="BA227">
            <v>22900</v>
          </cell>
          <cell r="BB227">
            <v>3</v>
          </cell>
          <cell r="BC227">
            <v>0.28212306120338337</v>
          </cell>
          <cell r="BD227">
            <v>0.22004366799126632</v>
          </cell>
          <cell r="BE227">
            <v>21900</v>
          </cell>
          <cell r="BF227">
            <v>6</v>
          </cell>
          <cell r="BG227">
            <v>0.2261351546006154</v>
          </cell>
          <cell r="BH227">
            <v>0.1844292236073059</v>
          </cell>
        </row>
        <row r="228">
          <cell r="B228" t="str">
            <v>6265</v>
          </cell>
          <cell r="C228" t="str">
            <v>7896050200131</v>
          </cell>
          <cell r="D228" t="str">
            <v>CACHAZA 910ml VELHO BARREIRO</v>
          </cell>
          <cell r="E228">
            <v>12</v>
          </cell>
          <cell r="F228" t="str">
            <v>BEBIDAS</v>
          </cell>
          <cell r="G228" t="str">
            <v>BEBIDAS</v>
          </cell>
          <cell r="H228" t="str">
            <v>BEBIDAS C/ ALCOHOL</v>
          </cell>
          <cell r="I228" t="str">
            <v>DESTILADOS</v>
          </cell>
          <cell r="J228" t="str">
            <v>AGUARDIENTES / CACHAZA</v>
          </cell>
          <cell r="K228" t="str">
            <v>VELHO BAREIRO</v>
          </cell>
          <cell r="L228">
            <v>788</v>
          </cell>
          <cell r="M228" t="str">
            <v>TRADING COMPANY S.A. (788)</v>
          </cell>
          <cell r="N228">
            <v>344</v>
          </cell>
          <cell r="O228">
            <v>375</v>
          </cell>
          <cell r="P228">
            <v>219</v>
          </cell>
          <cell r="Q228">
            <v>144</v>
          </cell>
          <cell r="R228">
            <v>196</v>
          </cell>
          <cell r="S228">
            <v>213</v>
          </cell>
          <cell r="T228">
            <v>139</v>
          </cell>
          <cell r="U228">
            <v>130</v>
          </cell>
          <cell r="V228">
            <v>121</v>
          </cell>
          <cell r="W228">
            <v>114</v>
          </cell>
          <cell r="X228">
            <v>72</v>
          </cell>
          <cell r="Y228">
            <v>94</v>
          </cell>
          <cell r="Z228">
            <v>94</v>
          </cell>
          <cell r="AA228">
            <v>71</v>
          </cell>
          <cell r="AB228">
            <v>64</v>
          </cell>
          <cell r="AC228">
            <v>78</v>
          </cell>
          <cell r="AD228">
            <v>136</v>
          </cell>
          <cell r="AE228">
            <v>94</v>
          </cell>
          <cell r="AF228">
            <v>77</v>
          </cell>
          <cell r="AG228">
            <v>89</v>
          </cell>
          <cell r="AH228">
            <v>2</v>
          </cell>
          <cell r="AI228">
            <v>2</v>
          </cell>
          <cell r="AJ228">
            <v>-29</v>
          </cell>
          <cell r="AK228">
            <v>218</v>
          </cell>
          <cell r="AL228">
            <v>164</v>
          </cell>
          <cell r="AM228">
            <v>331</v>
          </cell>
          <cell r="AN228">
            <v>582</v>
          </cell>
          <cell r="AO228">
            <v>178</v>
          </cell>
          <cell r="AP228" t="str">
            <v>Q</v>
          </cell>
          <cell r="AQ228">
            <v>50.307692307692307</v>
          </cell>
          <cell r="AR228">
            <v>52.340425531914896</v>
          </cell>
          <cell r="AS228">
            <v>127.30769230769231</v>
          </cell>
          <cell r="AT228">
            <v>196.17977528089889</v>
          </cell>
          <cell r="AU228">
            <v>2670</v>
          </cell>
          <cell r="AV228">
            <v>21945</v>
          </cell>
          <cell r="AW228">
            <v>18240.478520000001</v>
          </cell>
          <cell r="AX228">
            <v>27900</v>
          </cell>
          <cell r="AY228">
            <v>0.27136021872863969</v>
          </cell>
          <cell r="AZ228">
            <v>0.21344086021505376</v>
          </cell>
          <cell r="BA228">
            <v>26900</v>
          </cell>
          <cell r="BB228">
            <v>3</v>
          </cell>
          <cell r="BC228">
            <v>0.22579175210754165</v>
          </cell>
          <cell r="BD228">
            <v>0.18420074349442378</v>
          </cell>
          <cell r="BE228">
            <v>25900</v>
          </cell>
          <cell r="BF228">
            <v>6</v>
          </cell>
          <cell r="BG228">
            <v>0.1802232854864434</v>
          </cell>
          <cell r="BH228">
            <v>0.1527027027027027</v>
          </cell>
        </row>
        <row r="229">
          <cell r="B229" t="str">
            <v>8059</v>
          </cell>
          <cell r="C229" t="str">
            <v>7896050200742</v>
          </cell>
          <cell r="D229" t="str">
            <v>CACHAZA LIMON 910ml VELHO BARREIRO</v>
          </cell>
          <cell r="E229">
            <v>6</v>
          </cell>
          <cell r="F229" t="str">
            <v>BEBIDAS</v>
          </cell>
          <cell r="G229" t="str">
            <v>BEBIDAS</v>
          </cell>
          <cell r="H229" t="str">
            <v>BEBIDAS C/ ALCOHOL</v>
          </cell>
          <cell r="I229" t="str">
            <v>DESTILADOS</v>
          </cell>
          <cell r="J229" t="str">
            <v>AGUARDIENTES / CACHAZA</v>
          </cell>
          <cell r="K229" t="str">
            <v>VELHO BAREIRO</v>
          </cell>
          <cell r="L229">
            <v>788</v>
          </cell>
          <cell r="M229" t="str">
            <v>TRADING COMPANY S.A. (788)</v>
          </cell>
          <cell r="N229">
            <v>21</v>
          </cell>
          <cell r="O229">
            <v>47</v>
          </cell>
          <cell r="P229">
            <v>24</v>
          </cell>
          <cell r="Q229">
            <v>16</v>
          </cell>
          <cell r="R229">
            <v>35</v>
          </cell>
          <cell r="S229">
            <v>24</v>
          </cell>
          <cell r="T229">
            <v>20</v>
          </cell>
          <cell r="U229">
            <v>30</v>
          </cell>
          <cell r="V229">
            <v>7</v>
          </cell>
          <cell r="W229">
            <v>12</v>
          </cell>
          <cell r="X229">
            <v>9</v>
          </cell>
          <cell r="Y229">
            <v>10</v>
          </cell>
          <cell r="Z229">
            <v>18</v>
          </cell>
          <cell r="AA229">
            <v>12</v>
          </cell>
          <cell r="AB229">
            <v>15</v>
          </cell>
          <cell r="AC229">
            <v>7</v>
          </cell>
          <cell r="AD229">
            <v>26</v>
          </cell>
          <cell r="AE229">
            <v>21</v>
          </cell>
          <cell r="AF229">
            <v>7</v>
          </cell>
          <cell r="AG229">
            <v>5</v>
          </cell>
          <cell r="AH229">
            <v>0</v>
          </cell>
          <cell r="AI229">
            <v>0</v>
          </cell>
          <cell r="AJ229">
            <v>97</v>
          </cell>
          <cell r="AK229">
            <v>46</v>
          </cell>
          <cell r="AL229">
            <v>80</v>
          </cell>
          <cell r="AM229">
            <v>51</v>
          </cell>
          <cell r="AN229">
            <v>53</v>
          </cell>
          <cell r="AO229">
            <v>54</v>
          </cell>
          <cell r="AP229">
            <v>181.875</v>
          </cell>
          <cell r="AQ229">
            <v>46</v>
          </cell>
          <cell r="AR229">
            <v>240</v>
          </cell>
          <cell r="AS229">
            <v>218.57142857142856</v>
          </cell>
          <cell r="AT229">
            <v>318</v>
          </cell>
          <cell r="AU229" t="str">
            <v>SV</v>
          </cell>
          <cell r="AV229">
            <v>26081.999999</v>
          </cell>
          <cell r="AW229">
            <v>19251.331109999999</v>
          </cell>
          <cell r="AX229">
            <v>32900</v>
          </cell>
          <cell r="AY229">
            <v>0.26140633391846513</v>
          </cell>
          <cell r="AZ229">
            <v>0.20723404258358663</v>
          </cell>
          <cell r="BA229">
            <v>31900</v>
          </cell>
          <cell r="BB229">
            <v>3</v>
          </cell>
          <cell r="BC229">
            <v>0.22306571586623214</v>
          </cell>
          <cell r="BD229">
            <v>0.18238244517241381</v>
          </cell>
          <cell r="BE229">
            <v>30900</v>
          </cell>
          <cell r="BF229">
            <v>6</v>
          </cell>
          <cell r="BG229">
            <v>0.18472509781399915</v>
          </cell>
          <cell r="BH229">
            <v>0.15592233012944984</v>
          </cell>
        </row>
        <row r="230">
          <cell r="B230" t="str">
            <v>38832</v>
          </cell>
          <cell r="C230" t="str">
            <v>7896022660000</v>
          </cell>
          <cell r="D230" t="str">
            <v>CACHAZA PRAIANINHA 970ml THOQUINO</v>
          </cell>
          <cell r="E230">
            <v>6</v>
          </cell>
          <cell r="F230" t="str">
            <v>BEBIDAS</v>
          </cell>
          <cell r="G230" t="str">
            <v>BEBIDAS</v>
          </cell>
          <cell r="H230" t="str">
            <v>BEBIDAS C/ ALCOHOL</v>
          </cell>
          <cell r="I230" t="str">
            <v>DESTILADOS</v>
          </cell>
          <cell r="J230" t="str">
            <v>AGUARDIENTES / CACHAZA</v>
          </cell>
          <cell r="K230" t="str">
            <v>THOQUINO</v>
          </cell>
          <cell r="L230">
            <v>114</v>
          </cell>
          <cell r="M230" t="str">
            <v>APOLO IMPORT S.A. 2 - TRENTINO (114)</v>
          </cell>
          <cell r="N230">
            <v>6</v>
          </cell>
          <cell r="O230">
            <v>14</v>
          </cell>
          <cell r="P230">
            <v>3</v>
          </cell>
          <cell r="Q230">
            <v>11</v>
          </cell>
          <cell r="R230">
            <v>19</v>
          </cell>
          <cell r="S230">
            <v>43</v>
          </cell>
          <cell r="T230">
            <v>38</v>
          </cell>
          <cell r="U230">
            <v>49</v>
          </cell>
          <cell r="V230">
            <v>15</v>
          </cell>
          <cell r="W230">
            <v>26</v>
          </cell>
          <cell r="X230">
            <v>26</v>
          </cell>
          <cell r="Y230">
            <v>20</v>
          </cell>
          <cell r="Z230">
            <v>5</v>
          </cell>
          <cell r="AA230">
            <v>3</v>
          </cell>
          <cell r="AB230">
            <v>4</v>
          </cell>
          <cell r="AC230">
            <v>1</v>
          </cell>
          <cell r="AD230">
            <v>18</v>
          </cell>
          <cell r="AE230">
            <v>10</v>
          </cell>
          <cell r="AF230">
            <v>10</v>
          </cell>
          <cell r="AG230">
            <v>7</v>
          </cell>
          <cell r="AH230">
            <v>0</v>
          </cell>
          <cell r="AI230">
            <v>0</v>
          </cell>
          <cell r="AJ230">
            <v>35</v>
          </cell>
          <cell r="AK230">
            <v>45</v>
          </cell>
          <cell r="AL230">
            <v>1</v>
          </cell>
          <cell r="AM230">
            <v>41</v>
          </cell>
          <cell r="AN230">
            <v>26</v>
          </cell>
          <cell r="AO230">
            <v>24</v>
          </cell>
          <cell r="AP230">
            <v>95.454545454545453</v>
          </cell>
          <cell r="AQ230">
            <v>27.551020408163264</v>
          </cell>
          <cell r="AR230">
            <v>1.5</v>
          </cell>
          <cell r="AS230">
            <v>1230</v>
          </cell>
          <cell r="AT230">
            <v>111.42857142857143</v>
          </cell>
          <cell r="AU230" t="str">
            <v>SV</v>
          </cell>
          <cell r="AV230">
            <v>15549.999959999999</v>
          </cell>
          <cell r="AW230">
            <v>15414.9292</v>
          </cell>
          <cell r="AX230">
            <v>17900</v>
          </cell>
          <cell r="AY230">
            <v>0.15112540489035475</v>
          </cell>
          <cell r="AZ230">
            <v>0.13128491843575424</v>
          </cell>
          <cell r="BA230">
            <v>16900</v>
          </cell>
          <cell r="BB230">
            <v>3</v>
          </cell>
          <cell r="BC230">
            <v>8.6816723052904887E-2</v>
          </cell>
          <cell r="BD230">
            <v>7.9881659171597674E-2</v>
          </cell>
          <cell r="BE230">
            <v>0</v>
          </cell>
          <cell r="BF230">
            <v>0</v>
          </cell>
          <cell r="BG230">
            <v>-1</v>
          </cell>
          <cell r="BH230">
            <v>0</v>
          </cell>
        </row>
        <row r="231">
          <cell r="B231" t="str">
            <v>12542</v>
          </cell>
          <cell r="C231" t="str">
            <v>8000440217220</v>
          </cell>
          <cell r="D231" t="str">
            <v>BRANDY 84 ORIGINAL 700ml STOCK</v>
          </cell>
          <cell r="E231">
            <v>6</v>
          </cell>
          <cell r="F231" t="str">
            <v>BEBIDAS</v>
          </cell>
          <cell r="G231" t="str">
            <v>BEBIDAS</v>
          </cell>
          <cell r="H231" t="str">
            <v>BEBIDAS C/ ALCOHOL</v>
          </cell>
          <cell r="I231" t="str">
            <v>DESTILADOS</v>
          </cell>
          <cell r="J231" t="str">
            <v>BRANDYS / COGÑAC</v>
          </cell>
          <cell r="K231" t="str">
            <v>STOCK</v>
          </cell>
          <cell r="L231">
            <v>114</v>
          </cell>
          <cell r="M231" t="str">
            <v>APOLO IMPORT S.A. 2 - TRENTINO (114)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>
            <v>0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13</v>
          </cell>
          <cell r="AK231">
            <v>8</v>
          </cell>
          <cell r="AL231">
            <v>5</v>
          </cell>
          <cell r="AM231">
            <v>10</v>
          </cell>
          <cell r="AN231">
            <v>11</v>
          </cell>
          <cell r="AO231">
            <v>12</v>
          </cell>
          <cell r="AP231" t="str">
            <v>SV</v>
          </cell>
          <cell r="AQ231" t="str">
            <v>SV</v>
          </cell>
          <cell r="AR231" t="str">
            <v>SV</v>
          </cell>
          <cell r="AS231" t="str">
            <v>SV</v>
          </cell>
          <cell r="AT231" t="str">
            <v>SV</v>
          </cell>
          <cell r="AU231" t="str">
            <v>SV</v>
          </cell>
          <cell r="AV231">
            <v>93130.000039999999</v>
          </cell>
          <cell r="AW231">
            <v>75570.285889999999</v>
          </cell>
          <cell r="AX231">
            <v>109900</v>
          </cell>
          <cell r="AY231">
            <v>0.18007086817134299</v>
          </cell>
          <cell r="AZ231">
            <v>0.15259326624203823</v>
          </cell>
          <cell r="BA231">
            <v>99900</v>
          </cell>
          <cell r="BB231">
            <v>3</v>
          </cell>
          <cell r="BC231">
            <v>7.2694083078409077E-2</v>
          </cell>
          <cell r="BD231">
            <v>6.7767767367367379E-2</v>
          </cell>
          <cell r="BE231">
            <v>0</v>
          </cell>
          <cell r="BF231">
            <v>0</v>
          </cell>
          <cell r="BG231">
            <v>-1</v>
          </cell>
          <cell r="BH231">
            <v>0</v>
          </cell>
        </row>
        <row r="232">
          <cell r="B232" t="str">
            <v>12544</v>
          </cell>
          <cell r="C232" t="str">
            <v>8000440396390</v>
          </cell>
          <cell r="D232" t="str">
            <v>BRANDY 84 RESERVA SPIRIT DRINK 700ml STOCK</v>
          </cell>
          <cell r="E232">
            <v>6</v>
          </cell>
          <cell r="F232" t="str">
            <v>BEBIDAS</v>
          </cell>
          <cell r="G232" t="str">
            <v>BEBIDAS</v>
          </cell>
          <cell r="H232" t="str">
            <v>BEBIDAS C/ ALCOHOL</v>
          </cell>
          <cell r="I232" t="str">
            <v>DESTILADOS</v>
          </cell>
          <cell r="J232" t="str">
            <v>BRANDYS / COGÑAC</v>
          </cell>
          <cell r="K232" t="str">
            <v>STOCK</v>
          </cell>
          <cell r="L232">
            <v>114</v>
          </cell>
          <cell r="M232" t="str">
            <v>APOLO IMPORT S.A. 2 - TRENTINO (114)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1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22</v>
          </cell>
          <cell r="AK232">
            <v>12</v>
          </cell>
          <cell r="AL232">
            <v>13</v>
          </cell>
          <cell r="AM232">
            <v>13</v>
          </cell>
          <cell r="AN232">
            <v>16</v>
          </cell>
          <cell r="AO232">
            <v>12</v>
          </cell>
          <cell r="AP232" t="str">
            <v>SV</v>
          </cell>
          <cell r="AQ232" t="str">
            <v>SV</v>
          </cell>
          <cell r="AR232" t="str">
            <v>SV</v>
          </cell>
          <cell r="AS232" t="str">
            <v>SV</v>
          </cell>
          <cell r="AT232" t="str">
            <v>SV</v>
          </cell>
          <cell r="AU232" t="str">
            <v>SV</v>
          </cell>
          <cell r="AV232">
            <v>67720.000039999999</v>
          </cell>
          <cell r="AW232">
            <v>59597.106690000001</v>
          </cell>
          <cell r="AX232">
            <v>79900</v>
          </cell>
          <cell r="AY232">
            <v>0.17985823911408261</v>
          </cell>
          <cell r="AZ232">
            <v>0.15244055018773467</v>
          </cell>
          <cell r="BA232">
            <v>75900</v>
          </cell>
          <cell r="BB232">
            <v>3</v>
          </cell>
          <cell r="BC232">
            <v>0.12079149372664411</v>
          </cell>
          <cell r="BD232">
            <v>0.1077733855072464</v>
          </cell>
          <cell r="BE232">
            <v>0</v>
          </cell>
          <cell r="BF232">
            <v>0</v>
          </cell>
          <cell r="BG232">
            <v>-1</v>
          </cell>
          <cell r="BH232">
            <v>0</v>
          </cell>
        </row>
        <row r="233">
          <cell r="B233" t="str">
            <v>38816</v>
          </cell>
          <cell r="C233" t="str">
            <v>7896022610005</v>
          </cell>
          <cell r="D233" t="str">
            <v>COGNAC JOAO DA BARRA 900ml THOQUINO</v>
          </cell>
          <cell r="E233">
            <v>12</v>
          </cell>
          <cell r="F233" t="str">
            <v>BEBIDAS</v>
          </cell>
          <cell r="G233" t="str">
            <v>BEBIDAS</v>
          </cell>
          <cell r="H233" t="str">
            <v>BEBIDAS C/ ALCOHOL</v>
          </cell>
          <cell r="I233" t="str">
            <v>DESTILADOS</v>
          </cell>
          <cell r="J233" t="str">
            <v>BRANDYS / COGÑAC</v>
          </cell>
          <cell r="K233" t="str">
            <v>THOQUINO</v>
          </cell>
          <cell r="L233">
            <v>114</v>
          </cell>
          <cell r="M233" t="str">
            <v>APOLO IMPORT S.A. 2 - TRENTINO (114)</v>
          </cell>
          <cell r="N233">
            <v>0</v>
          </cell>
          <cell r="O233">
            <v>2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1</v>
          </cell>
          <cell r="U233">
            <v>1</v>
          </cell>
          <cell r="V233">
            <v>0</v>
          </cell>
          <cell r="W233">
            <v>1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19</v>
          </cell>
          <cell r="AK233">
            <v>20</v>
          </cell>
          <cell r="AL233">
            <v>10</v>
          </cell>
          <cell r="AM233">
            <v>12</v>
          </cell>
          <cell r="AN233">
            <v>12</v>
          </cell>
          <cell r="AO233">
            <v>6</v>
          </cell>
          <cell r="AP233" t="str">
            <v>SV</v>
          </cell>
          <cell r="AQ233">
            <v>600</v>
          </cell>
          <cell r="AR233" t="str">
            <v>SV</v>
          </cell>
          <cell r="AS233" t="str">
            <v>SV</v>
          </cell>
          <cell r="AT233" t="str">
            <v>SV</v>
          </cell>
          <cell r="AU233" t="str">
            <v>SV</v>
          </cell>
          <cell r="AV233">
            <v>34700.000059999998</v>
          </cell>
          <cell r="AW233">
            <v>34699.999839999997</v>
          </cell>
          <cell r="AX233">
            <v>39900</v>
          </cell>
          <cell r="AY233">
            <v>0.14985590579275643</v>
          </cell>
          <cell r="AZ233">
            <v>0.13032581303258148</v>
          </cell>
          <cell r="BA233">
            <v>38900</v>
          </cell>
          <cell r="BB233">
            <v>3</v>
          </cell>
          <cell r="BC233">
            <v>0.12103746203855192</v>
          </cell>
          <cell r="BD233">
            <v>0.10796915012853474</v>
          </cell>
          <cell r="BE233">
            <v>0</v>
          </cell>
          <cell r="BF233">
            <v>0</v>
          </cell>
          <cell r="BG233">
            <v>-1</v>
          </cell>
          <cell r="BH233">
            <v>0</v>
          </cell>
        </row>
        <row r="234">
          <cell r="B234" t="str">
            <v>39490</v>
          </cell>
          <cell r="C234" t="str">
            <v>8901556122920</v>
          </cell>
          <cell r="D234" t="str">
            <v>BRANDY 750ML MORPHEUS</v>
          </cell>
          <cell r="E234">
            <v>12</v>
          </cell>
          <cell r="F234" t="str">
            <v>BEBIDAS</v>
          </cell>
          <cell r="G234" t="str">
            <v>BEBIDAS</v>
          </cell>
          <cell r="H234" t="str">
            <v>BEBIDAS C/ ALCOHOL</v>
          </cell>
          <cell r="I234" t="str">
            <v>DESTILADOS</v>
          </cell>
          <cell r="J234" t="str">
            <v>BRANDYS / COGÑAC</v>
          </cell>
          <cell r="K234" t="str">
            <v>MORPHEUS</v>
          </cell>
          <cell r="L234">
            <v>114</v>
          </cell>
          <cell r="M234" t="str">
            <v>APOLO IMPORT S.A. 2 - TRENTINO (114)</v>
          </cell>
          <cell r="N234">
            <v>0</v>
          </cell>
          <cell r="O234">
            <v>0</v>
          </cell>
          <cell r="P234">
            <v>2</v>
          </cell>
          <cell r="Q234">
            <v>1</v>
          </cell>
          <cell r="R234">
            <v>0</v>
          </cell>
          <cell r="S234">
            <v>0</v>
          </cell>
          <cell r="T234">
            <v>1</v>
          </cell>
          <cell r="U234">
            <v>0</v>
          </cell>
          <cell r="V234">
            <v>0</v>
          </cell>
          <cell r="W234">
            <v>1</v>
          </cell>
          <cell r="X234">
            <v>1</v>
          </cell>
          <cell r="Y234">
            <v>1</v>
          </cell>
          <cell r="Z234">
            <v>0</v>
          </cell>
          <cell r="AA234">
            <v>0</v>
          </cell>
          <cell r="AB234">
            <v>0</v>
          </cell>
          <cell r="AC234">
            <v>0</v>
          </cell>
          <cell r="AD234">
            <v>0</v>
          </cell>
          <cell r="AE234">
            <v>0</v>
          </cell>
          <cell r="AF234">
            <v>1</v>
          </cell>
          <cell r="AG234">
            <v>2</v>
          </cell>
          <cell r="AH234">
            <v>0</v>
          </cell>
          <cell r="AI234">
            <v>0</v>
          </cell>
          <cell r="AJ234">
            <v>10</v>
          </cell>
          <cell r="AK234">
            <v>11</v>
          </cell>
          <cell r="AL234">
            <v>4</v>
          </cell>
          <cell r="AM234">
            <v>5</v>
          </cell>
          <cell r="AN234">
            <v>3</v>
          </cell>
          <cell r="AO234">
            <v>3</v>
          </cell>
          <cell r="AP234">
            <v>300</v>
          </cell>
          <cell r="AQ234" t="str">
            <v>SV</v>
          </cell>
          <cell r="AR234">
            <v>120</v>
          </cell>
          <cell r="AS234" t="str">
            <v>SV</v>
          </cell>
          <cell r="AT234">
            <v>45</v>
          </cell>
          <cell r="AU234" t="str">
            <v>SV</v>
          </cell>
          <cell r="AV234">
            <v>119919.99997999999</v>
          </cell>
          <cell r="AW234">
            <v>119920.00019999999</v>
          </cell>
          <cell r="AX234">
            <v>137900</v>
          </cell>
          <cell r="AY234">
            <v>0.14993328905102299</v>
          </cell>
          <cell r="AZ234">
            <v>0.13038433662073973</v>
          </cell>
          <cell r="BA234">
            <v>129900</v>
          </cell>
          <cell r="BB234">
            <v>3</v>
          </cell>
          <cell r="BC234">
            <v>8.3222148279390007E-2</v>
          </cell>
          <cell r="BD234">
            <v>7.6828329638183271E-2</v>
          </cell>
          <cell r="BE234">
            <v>0</v>
          </cell>
          <cell r="BF234">
            <v>0</v>
          </cell>
          <cell r="BG234">
            <v>-1</v>
          </cell>
          <cell r="BH234">
            <v>0</v>
          </cell>
        </row>
        <row r="235">
          <cell r="B235" t="str">
            <v>11128</v>
          </cell>
          <cell r="C235" t="str">
            <v>7840027006158</v>
          </cell>
          <cell r="D235" t="str">
            <v>RON AÑEJO 750ml TRES LEONES</v>
          </cell>
          <cell r="E235">
            <v>12</v>
          </cell>
          <cell r="F235" t="str">
            <v>BEBIDAS</v>
          </cell>
          <cell r="G235" t="str">
            <v>BEBIDAS</v>
          </cell>
          <cell r="H235" t="str">
            <v>BEBIDAS C/ ALCOHOL</v>
          </cell>
          <cell r="I235" t="str">
            <v>DESTILADOS</v>
          </cell>
          <cell r="J235" t="str">
            <v>RON</v>
          </cell>
          <cell r="K235" t="str">
            <v>TRES LEONES</v>
          </cell>
          <cell r="L235">
            <v>168</v>
          </cell>
          <cell r="M235" t="str">
            <v>CIA EMBOTELLADORA 3LEONES (168)</v>
          </cell>
          <cell r="N235">
            <v>0</v>
          </cell>
          <cell r="O235">
            <v>6</v>
          </cell>
          <cell r="P235">
            <v>0</v>
          </cell>
          <cell r="Q235">
            <v>7</v>
          </cell>
          <cell r="R235">
            <v>0</v>
          </cell>
          <cell r="S235">
            <v>4</v>
          </cell>
          <cell r="T235">
            <v>6</v>
          </cell>
          <cell r="U235">
            <v>6</v>
          </cell>
          <cell r="V235">
            <v>3</v>
          </cell>
          <cell r="W235">
            <v>3</v>
          </cell>
          <cell r="X235">
            <v>2</v>
          </cell>
          <cell r="Y235">
            <v>6</v>
          </cell>
          <cell r="Z235">
            <v>0</v>
          </cell>
          <cell r="AA235">
            <v>6</v>
          </cell>
          <cell r="AB235">
            <v>2</v>
          </cell>
          <cell r="AC235">
            <v>5</v>
          </cell>
          <cell r="AD235">
            <v>0</v>
          </cell>
          <cell r="AE235">
            <v>6</v>
          </cell>
          <cell r="AF235">
            <v>0</v>
          </cell>
          <cell r="AG235">
            <v>5</v>
          </cell>
          <cell r="AH235">
            <v>1</v>
          </cell>
          <cell r="AI235">
            <v>4</v>
          </cell>
          <cell r="AJ235">
            <v>54</v>
          </cell>
          <cell r="AK235">
            <v>52</v>
          </cell>
          <cell r="AL235">
            <v>34</v>
          </cell>
          <cell r="AM235">
            <v>35</v>
          </cell>
          <cell r="AN235">
            <v>32</v>
          </cell>
          <cell r="AO235">
            <v>10</v>
          </cell>
          <cell r="AP235">
            <v>231.42857142857144</v>
          </cell>
          <cell r="AQ235">
            <v>260</v>
          </cell>
          <cell r="AR235">
            <v>170</v>
          </cell>
          <cell r="AS235">
            <v>210</v>
          </cell>
          <cell r="AT235">
            <v>192</v>
          </cell>
          <cell r="AU235">
            <v>75</v>
          </cell>
          <cell r="AV235">
            <v>28250.000019999999</v>
          </cell>
          <cell r="AW235">
            <v>28597.50663</v>
          </cell>
          <cell r="AX235">
            <v>31900</v>
          </cell>
          <cell r="AY235">
            <v>0.12920353902357284</v>
          </cell>
          <cell r="AZ235">
            <v>0.11442006206896553</v>
          </cell>
          <cell r="BA235">
            <v>30900</v>
          </cell>
          <cell r="BB235">
            <v>3</v>
          </cell>
          <cell r="BC235">
            <v>9.3805308960137834E-2</v>
          </cell>
          <cell r="BD235">
            <v>8.5760517152103574E-2</v>
          </cell>
          <cell r="BE235">
            <v>29900</v>
          </cell>
          <cell r="BF235">
            <v>6</v>
          </cell>
          <cell r="BG235">
            <v>5.8407078896703046E-2</v>
          </cell>
          <cell r="BH235">
            <v>5.5183945819398013E-2</v>
          </cell>
        </row>
        <row r="236">
          <cell r="B236" t="str">
            <v>4351</v>
          </cell>
          <cell r="C236" t="str">
            <v>7840027006172</v>
          </cell>
          <cell r="D236" t="str">
            <v>RON BLANCO 750ml TRES LEONES</v>
          </cell>
          <cell r="E236">
            <v>6</v>
          </cell>
          <cell r="F236" t="str">
            <v>BEBIDAS</v>
          </cell>
          <cell r="G236" t="str">
            <v>BEBIDAS</v>
          </cell>
          <cell r="H236" t="str">
            <v>BEBIDAS C/ ALCOHOL</v>
          </cell>
          <cell r="I236" t="str">
            <v>DESTILADOS</v>
          </cell>
          <cell r="J236" t="str">
            <v>RON</v>
          </cell>
          <cell r="K236" t="str">
            <v>TRES LEONES</v>
          </cell>
          <cell r="L236">
            <v>168</v>
          </cell>
          <cell r="M236" t="str">
            <v>CIA EMBOTELLADORA 3LEONES (168)</v>
          </cell>
          <cell r="N236">
            <v>17</v>
          </cell>
          <cell r="O236">
            <v>9</v>
          </cell>
          <cell r="P236">
            <v>36</v>
          </cell>
          <cell r="Q236">
            <v>40</v>
          </cell>
          <cell r="R236">
            <v>0</v>
          </cell>
          <cell r="S236">
            <v>8</v>
          </cell>
          <cell r="T236">
            <v>22</v>
          </cell>
          <cell r="U236">
            <v>25</v>
          </cell>
          <cell r="V236">
            <v>2</v>
          </cell>
          <cell r="W236">
            <v>5</v>
          </cell>
          <cell r="X236">
            <v>3</v>
          </cell>
          <cell r="Y236">
            <v>9</v>
          </cell>
          <cell r="Z236">
            <v>6</v>
          </cell>
          <cell r="AA236">
            <v>3</v>
          </cell>
          <cell r="AB236">
            <v>6</v>
          </cell>
          <cell r="AC236">
            <v>10</v>
          </cell>
          <cell r="AD236">
            <v>13</v>
          </cell>
          <cell r="AE236">
            <v>2</v>
          </cell>
          <cell r="AF236">
            <v>9</v>
          </cell>
          <cell r="AG236">
            <v>7</v>
          </cell>
          <cell r="AH236">
            <v>0</v>
          </cell>
          <cell r="AI236">
            <v>0</v>
          </cell>
          <cell r="AJ236">
            <v>5</v>
          </cell>
          <cell r="AK236">
            <v>0</v>
          </cell>
          <cell r="AL236">
            <v>9</v>
          </cell>
          <cell r="AM236">
            <v>13</v>
          </cell>
          <cell r="AN236">
            <v>22</v>
          </cell>
          <cell r="AO236">
            <v>6</v>
          </cell>
          <cell r="AP236">
            <v>3.75</v>
          </cell>
          <cell r="AQ236" t="str">
            <v>Q</v>
          </cell>
          <cell r="AR236">
            <v>30</v>
          </cell>
          <cell r="AS236">
            <v>39</v>
          </cell>
          <cell r="AT236">
            <v>94.285714285714278</v>
          </cell>
          <cell r="AU236" t="str">
            <v>SV</v>
          </cell>
          <cell r="AV236">
            <v>15100</v>
          </cell>
          <cell r="AW236">
            <v>15303.5267</v>
          </cell>
          <cell r="AX236">
            <v>17250</v>
          </cell>
          <cell r="AY236">
            <v>0.14238410596026485</v>
          </cell>
          <cell r="AZ236">
            <v>0.1246376811594203</v>
          </cell>
          <cell r="BA236">
            <v>16900</v>
          </cell>
          <cell r="BB236">
            <v>3</v>
          </cell>
          <cell r="BC236">
            <v>0.11920529801324498</v>
          </cell>
          <cell r="BD236">
            <v>0.10650887573964497</v>
          </cell>
          <cell r="BE236">
            <v>16500</v>
          </cell>
          <cell r="BF236">
            <v>6</v>
          </cell>
          <cell r="BG236">
            <v>9.27152317880795E-2</v>
          </cell>
          <cell r="BH236">
            <v>8.4848484848484854E-2</v>
          </cell>
        </row>
        <row r="237">
          <cell r="B237" t="str">
            <v>27099</v>
          </cell>
          <cell r="C237" t="str">
            <v>7840027000453</v>
          </cell>
          <cell r="D237" t="str">
            <v>RON COCO 420ml TRES LEONES</v>
          </cell>
          <cell r="E237">
            <v>12</v>
          </cell>
          <cell r="F237" t="str">
            <v>BEBIDAS</v>
          </cell>
          <cell r="G237" t="str">
            <v>BEBIDAS</v>
          </cell>
          <cell r="H237" t="str">
            <v>BEBIDAS C/ ALCOHOL</v>
          </cell>
          <cell r="I237" t="str">
            <v>DESTILADOS</v>
          </cell>
          <cell r="J237" t="str">
            <v>RON</v>
          </cell>
          <cell r="K237" t="str">
            <v>TRES LEONES</v>
          </cell>
          <cell r="L237">
            <v>168</v>
          </cell>
          <cell r="M237" t="str">
            <v>CIA EMBOTELLADORA 3LEONES (168)</v>
          </cell>
          <cell r="N237">
            <v>2</v>
          </cell>
          <cell r="O237">
            <v>4</v>
          </cell>
          <cell r="P237">
            <v>2</v>
          </cell>
          <cell r="Q237">
            <v>3</v>
          </cell>
          <cell r="R237">
            <v>2</v>
          </cell>
          <cell r="S237">
            <v>7</v>
          </cell>
          <cell r="T237">
            <v>2</v>
          </cell>
          <cell r="U237">
            <v>5</v>
          </cell>
          <cell r="V237">
            <v>3</v>
          </cell>
          <cell r="W237">
            <v>1</v>
          </cell>
          <cell r="X237">
            <v>1</v>
          </cell>
          <cell r="Y237">
            <v>2</v>
          </cell>
          <cell r="Z237">
            <v>2</v>
          </cell>
          <cell r="AA237">
            <v>3</v>
          </cell>
          <cell r="AB237">
            <v>4</v>
          </cell>
          <cell r="AC237">
            <v>4</v>
          </cell>
          <cell r="AD237">
            <v>1</v>
          </cell>
          <cell r="AE237">
            <v>2</v>
          </cell>
          <cell r="AF237">
            <v>4</v>
          </cell>
          <cell r="AG237">
            <v>3</v>
          </cell>
          <cell r="AH237">
            <v>0</v>
          </cell>
          <cell r="AI237">
            <v>0</v>
          </cell>
          <cell r="AJ237">
            <v>27</v>
          </cell>
          <cell r="AK237">
            <v>29</v>
          </cell>
          <cell r="AL237">
            <v>21</v>
          </cell>
          <cell r="AM237">
            <v>18</v>
          </cell>
          <cell r="AN237">
            <v>13</v>
          </cell>
          <cell r="AO237">
            <v>12</v>
          </cell>
          <cell r="AP237">
            <v>270</v>
          </cell>
          <cell r="AQ237">
            <v>174</v>
          </cell>
          <cell r="AR237">
            <v>315</v>
          </cell>
          <cell r="AS237">
            <v>135</v>
          </cell>
          <cell r="AT237">
            <v>130</v>
          </cell>
          <cell r="AU237" t="str">
            <v>SV</v>
          </cell>
          <cell r="AV237">
            <v>12100</v>
          </cell>
          <cell r="AW237">
            <v>12205.888199999999</v>
          </cell>
          <cell r="AX237">
            <v>13500</v>
          </cell>
          <cell r="AY237">
            <v>0.11570247933884303</v>
          </cell>
          <cell r="AZ237">
            <v>0.1037037037037037</v>
          </cell>
          <cell r="BA237">
            <v>13250</v>
          </cell>
          <cell r="BB237">
            <v>3</v>
          </cell>
          <cell r="BC237">
            <v>9.5041322314049603E-2</v>
          </cell>
          <cell r="BD237">
            <v>8.6792452830188674E-2</v>
          </cell>
          <cell r="BE237">
            <v>12900</v>
          </cell>
          <cell r="BF237">
            <v>6</v>
          </cell>
          <cell r="BG237">
            <v>6.6115702479338845E-2</v>
          </cell>
          <cell r="BH237">
            <v>6.2015503875968991E-2</v>
          </cell>
        </row>
        <row r="238">
          <cell r="B238" t="str">
            <v>27101</v>
          </cell>
          <cell r="C238" t="str">
            <v>7840027000477</v>
          </cell>
          <cell r="D238" t="str">
            <v>RON FRUTOS ROJOS 420ml TRES LEONES</v>
          </cell>
          <cell r="E238">
            <v>12</v>
          </cell>
          <cell r="F238" t="str">
            <v>BEBIDAS</v>
          </cell>
          <cell r="G238" t="str">
            <v>BEBIDAS</v>
          </cell>
          <cell r="H238" t="str">
            <v>BEBIDAS C/ ALCOHOL</v>
          </cell>
          <cell r="I238" t="str">
            <v>DESTILADOS</v>
          </cell>
          <cell r="J238" t="str">
            <v>RON</v>
          </cell>
          <cell r="K238" t="str">
            <v>TRES LEONES</v>
          </cell>
          <cell r="L238">
            <v>168</v>
          </cell>
          <cell r="M238" t="str">
            <v>CIA EMBOTELLADORA 3LEONES (168)</v>
          </cell>
          <cell r="N238">
            <v>4</v>
          </cell>
          <cell r="O238">
            <v>4</v>
          </cell>
          <cell r="P238">
            <v>0</v>
          </cell>
          <cell r="Q238">
            <v>4</v>
          </cell>
          <cell r="R238">
            <v>5</v>
          </cell>
          <cell r="S238">
            <v>7</v>
          </cell>
          <cell r="T238">
            <v>4</v>
          </cell>
          <cell r="U238">
            <v>6</v>
          </cell>
          <cell r="V238">
            <v>1</v>
          </cell>
          <cell r="W238">
            <v>5</v>
          </cell>
          <cell r="X238">
            <v>3</v>
          </cell>
          <cell r="Y238">
            <v>2</v>
          </cell>
          <cell r="Z238">
            <v>4</v>
          </cell>
          <cell r="AA238">
            <v>4</v>
          </cell>
          <cell r="AB238">
            <v>3</v>
          </cell>
          <cell r="AC238">
            <v>5</v>
          </cell>
          <cell r="AD238">
            <v>3</v>
          </cell>
          <cell r="AE238">
            <v>9</v>
          </cell>
          <cell r="AF238">
            <v>2</v>
          </cell>
          <cell r="AG238">
            <v>6</v>
          </cell>
          <cell r="AH238">
            <v>0</v>
          </cell>
          <cell r="AI238">
            <v>4</v>
          </cell>
          <cell r="AJ238">
            <v>12</v>
          </cell>
          <cell r="AK238">
            <v>18</v>
          </cell>
          <cell r="AL238">
            <v>11</v>
          </cell>
          <cell r="AM238">
            <v>6</v>
          </cell>
          <cell r="AN238">
            <v>11</v>
          </cell>
          <cell r="AO238">
            <v>9</v>
          </cell>
          <cell r="AP238">
            <v>90</v>
          </cell>
          <cell r="AQ238">
            <v>90</v>
          </cell>
          <cell r="AR238">
            <v>165</v>
          </cell>
          <cell r="AS238">
            <v>36</v>
          </cell>
          <cell r="AT238">
            <v>55</v>
          </cell>
          <cell r="AU238">
            <v>67.5</v>
          </cell>
          <cell r="AV238">
            <v>12100</v>
          </cell>
          <cell r="AW238">
            <v>12118.22524</v>
          </cell>
          <cell r="AX238">
            <v>13500</v>
          </cell>
          <cell r="AY238">
            <v>0.11570247933884303</v>
          </cell>
          <cell r="AZ238">
            <v>0.1037037037037037</v>
          </cell>
          <cell r="BA238">
            <v>13250</v>
          </cell>
          <cell r="BB238">
            <v>3</v>
          </cell>
          <cell r="BC238">
            <v>9.5041322314049603E-2</v>
          </cell>
          <cell r="BD238">
            <v>8.6792452830188674E-2</v>
          </cell>
          <cell r="BE238">
            <v>12900</v>
          </cell>
          <cell r="BF238">
            <v>6</v>
          </cell>
          <cell r="BG238">
            <v>6.6115702479338845E-2</v>
          </cell>
          <cell r="BH238">
            <v>6.2015503875968991E-2</v>
          </cell>
        </row>
        <row r="239">
          <cell r="B239" t="str">
            <v>30892</v>
          </cell>
          <cell r="C239" t="str">
            <v>7840027640079</v>
          </cell>
          <cell r="D239" t="str">
            <v>RON FUEGO 750ml TRES LEONES</v>
          </cell>
          <cell r="E239">
            <v>12</v>
          </cell>
          <cell r="F239" t="str">
            <v>BEBIDAS</v>
          </cell>
          <cell r="G239" t="str">
            <v>BEBIDAS</v>
          </cell>
          <cell r="H239" t="str">
            <v>BEBIDAS C/ ALCOHOL</v>
          </cell>
          <cell r="I239" t="str">
            <v>DESTILADOS</v>
          </cell>
          <cell r="J239" t="str">
            <v>RON</v>
          </cell>
          <cell r="K239" t="str">
            <v>TRES LEONES</v>
          </cell>
          <cell r="L239">
            <v>168</v>
          </cell>
          <cell r="M239" t="str">
            <v>CIA EMBOTELLADORA 3LEONES (168)</v>
          </cell>
          <cell r="N239">
            <v>1</v>
          </cell>
          <cell r="O239">
            <v>11</v>
          </cell>
          <cell r="P239">
            <v>21</v>
          </cell>
          <cell r="Q239">
            <v>15</v>
          </cell>
          <cell r="R239">
            <v>9</v>
          </cell>
          <cell r="S239">
            <v>8</v>
          </cell>
          <cell r="T239">
            <v>7</v>
          </cell>
          <cell r="U239">
            <v>7</v>
          </cell>
          <cell r="V239">
            <v>1</v>
          </cell>
          <cell r="W239">
            <v>1</v>
          </cell>
          <cell r="X239">
            <v>0</v>
          </cell>
          <cell r="Y239">
            <v>2</v>
          </cell>
          <cell r="Z239">
            <v>0</v>
          </cell>
          <cell r="AA239">
            <v>1</v>
          </cell>
          <cell r="AB239">
            <v>8</v>
          </cell>
          <cell r="AC239">
            <v>4</v>
          </cell>
          <cell r="AD239">
            <v>1</v>
          </cell>
          <cell r="AE239">
            <v>3</v>
          </cell>
          <cell r="AF239">
            <v>4</v>
          </cell>
          <cell r="AG239">
            <v>3</v>
          </cell>
          <cell r="AH239">
            <v>0</v>
          </cell>
          <cell r="AI239">
            <v>0</v>
          </cell>
          <cell r="AJ239">
            <v>13</v>
          </cell>
          <cell r="AK239">
            <v>17</v>
          </cell>
          <cell r="AL239">
            <v>29</v>
          </cell>
          <cell r="AM239">
            <v>10</v>
          </cell>
          <cell r="AN239">
            <v>14</v>
          </cell>
          <cell r="AO239">
            <v>12</v>
          </cell>
          <cell r="AP239">
            <v>26</v>
          </cell>
          <cell r="AQ239">
            <v>72.857142857142847</v>
          </cell>
          <cell r="AR239">
            <v>435</v>
          </cell>
          <cell r="AS239">
            <v>75</v>
          </cell>
          <cell r="AT239">
            <v>140</v>
          </cell>
          <cell r="AU239" t="str">
            <v>SV</v>
          </cell>
          <cell r="AV239">
            <v>15099.999970000001</v>
          </cell>
          <cell r="AW239">
            <v>15158.359039999999</v>
          </cell>
          <cell r="AX239">
            <v>17250</v>
          </cell>
          <cell r="AY239">
            <v>0.14238410822990222</v>
          </cell>
          <cell r="AZ239">
            <v>0.12463768289855068</v>
          </cell>
          <cell r="BA239">
            <v>16900</v>
          </cell>
          <cell r="BB239">
            <v>3</v>
          </cell>
          <cell r="BC239">
            <v>0.11920530023683162</v>
          </cell>
          <cell r="BD239">
            <v>0.10650887751479285</v>
          </cell>
          <cell r="BE239">
            <v>16500</v>
          </cell>
          <cell r="BF239">
            <v>6</v>
          </cell>
          <cell r="BG239">
            <v>9.2715233959036913E-2</v>
          </cell>
          <cell r="BH239">
            <v>8.4848486666666625E-2</v>
          </cell>
        </row>
        <row r="240">
          <cell r="B240" t="str">
            <v>27100</v>
          </cell>
          <cell r="C240" t="str">
            <v>7840027000460</v>
          </cell>
          <cell r="D240" t="str">
            <v>RON LIMON 420ml TRES LEONES</v>
          </cell>
          <cell r="E240">
            <v>12</v>
          </cell>
          <cell r="F240" t="str">
            <v>BEBIDAS</v>
          </cell>
          <cell r="G240" t="str">
            <v>BEBIDAS</v>
          </cell>
          <cell r="H240" t="str">
            <v>BEBIDAS C/ ALCOHOL</v>
          </cell>
          <cell r="I240" t="str">
            <v>DESTILADOS</v>
          </cell>
          <cell r="J240" t="str">
            <v>RON</v>
          </cell>
          <cell r="K240" t="str">
            <v>TRES LEONES</v>
          </cell>
          <cell r="L240">
            <v>168</v>
          </cell>
          <cell r="M240" t="str">
            <v>CIA EMBOTELLADORA 3LEONES (168)</v>
          </cell>
          <cell r="N240">
            <v>4</v>
          </cell>
          <cell r="O240">
            <v>2</v>
          </cell>
          <cell r="P240">
            <v>0</v>
          </cell>
          <cell r="Q240">
            <v>4</v>
          </cell>
          <cell r="R240">
            <v>2</v>
          </cell>
          <cell r="S240">
            <v>5</v>
          </cell>
          <cell r="T240">
            <v>2</v>
          </cell>
          <cell r="U240">
            <v>5</v>
          </cell>
          <cell r="V240">
            <v>5</v>
          </cell>
          <cell r="W240">
            <v>1</v>
          </cell>
          <cell r="X240">
            <v>1</v>
          </cell>
          <cell r="Y240">
            <v>2</v>
          </cell>
          <cell r="Z240">
            <v>3</v>
          </cell>
          <cell r="AA240">
            <v>3</v>
          </cell>
          <cell r="AB240">
            <v>3</v>
          </cell>
          <cell r="AC240">
            <v>8</v>
          </cell>
          <cell r="AD240">
            <v>2</v>
          </cell>
          <cell r="AE240">
            <v>7</v>
          </cell>
          <cell r="AF240">
            <v>3</v>
          </cell>
          <cell r="AG240">
            <v>2</v>
          </cell>
          <cell r="AH240">
            <v>0</v>
          </cell>
          <cell r="AI240">
            <v>0</v>
          </cell>
          <cell r="AJ240">
            <v>31</v>
          </cell>
          <cell r="AK240">
            <v>36</v>
          </cell>
          <cell r="AL240">
            <v>14</v>
          </cell>
          <cell r="AM240">
            <v>12</v>
          </cell>
          <cell r="AN240">
            <v>10</v>
          </cell>
          <cell r="AO240">
            <v>12</v>
          </cell>
          <cell r="AP240">
            <v>232.5</v>
          </cell>
          <cell r="AQ240">
            <v>216</v>
          </cell>
          <cell r="AR240">
            <v>210</v>
          </cell>
          <cell r="AS240">
            <v>45</v>
          </cell>
          <cell r="AT240">
            <v>150</v>
          </cell>
          <cell r="AU240" t="str">
            <v>SV</v>
          </cell>
          <cell r="AV240">
            <v>12100</v>
          </cell>
          <cell r="AW240">
            <v>12098.93564</v>
          </cell>
          <cell r="AX240">
            <v>13500</v>
          </cell>
          <cell r="AY240">
            <v>0.11570247933884303</v>
          </cell>
          <cell r="AZ240">
            <v>0.1037037037037037</v>
          </cell>
          <cell r="BA240">
            <v>13250</v>
          </cell>
          <cell r="BB240">
            <v>3</v>
          </cell>
          <cell r="BC240">
            <v>9.5041322314049603E-2</v>
          </cell>
          <cell r="BD240">
            <v>8.6792452830188674E-2</v>
          </cell>
          <cell r="BE240">
            <v>12900</v>
          </cell>
          <cell r="BF240">
            <v>6</v>
          </cell>
          <cell r="BG240">
            <v>6.6115702479338845E-2</v>
          </cell>
          <cell r="BH240">
            <v>6.2015503875968991E-2</v>
          </cell>
        </row>
        <row r="241">
          <cell r="B241" t="str">
            <v>22069</v>
          </cell>
          <cell r="C241" t="str">
            <v>7840027640024</v>
          </cell>
          <cell r="D241" t="str">
            <v>RON NATURAL COCO 750ml TRES LEONES</v>
          </cell>
          <cell r="E241">
            <v>6</v>
          </cell>
          <cell r="F241" t="str">
            <v>BEBIDAS</v>
          </cell>
          <cell r="G241" t="str">
            <v>BEBIDAS</v>
          </cell>
          <cell r="H241" t="str">
            <v>BEBIDAS C/ ALCOHOL</v>
          </cell>
          <cell r="I241" t="str">
            <v>DESTILADOS</v>
          </cell>
          <cell r="J241" t="str">
            <v>RON</v>
          </cell>
          <cell r="K241" t="str">
            <v>TRES LEONES</v>
          </cell>
          <cell r="L241">
            <v>168</v>
          </cell>
          <cell r="M241" t="str">
            <v>CIA EMBOTELLADORA 3LEONES (168)</v>
          </cell>
          <cell r="N241">
            <v>3</v>
          </cell>
          <cell r="O241">
            <v>14</v>
          </cell>
          <cell r="P241">
            <v>16</v>
          </cell>
          <cell r="Q241">
            <v>22</v>
          </cell>
          <cell r="R241">
            <v>0</v>
          </cell>
          <cell r="S241">
            <v>0</v>
          </cell>
          <cell r="T241">
            <v>1</v>
          </cell>
          <cell r="U241">
            <v>5</v>
          </cell>
          <cell r="V241">
            <v>6</v>
          </cell>
          <cell r="W241">
            <v>3</v>
          </cell>
          <cell r="X241">
            <v>8</v>
          </cell>
          <cell r="Y241">
            <v>9</v>
          </cell>
          <cell r="Z241">
            <v>5</v>
          </cell>
          <cell r="AA241">
            <v>5</v>
          </cell>
          <cell r="AB241">
            <v>5</v>
          </cell>
          <cell r="AC241">
            <v>8</v>
          </cell>
          <cell r="AD241">
            <v>4</v>
          </cell>
          <cell r="AE241">
            <v>4</v>
          </cell>
          <cell r="AF241">
            <v>7</v>
          </cell>
          <cell r="AG241">
            <v>8</v>
          </cell>
          <cell r="AH241">
            <v>1</v>
          </cell>
          <cell r="AI241">
            <v>1</v>
          </cell>
          <cell r="AJ241">
            <v>5</v>
          </cell>
          <cell r="AK241">
            <v>25</v>
          </cell>
          <cell r="AL241">
            <v>14</v>
          </cell>
          <cell r="AM241">
            <v>16</v>
          </cell>
          <cell r="AN241">
            <v>15</v>
          </cell>
          <cell r="AO241">
            <v>11</v>
          </cell>
          <cell r="AP241">
            <v>6.8181818181818183</v>
          </cell>
          <cell r="AQ241">
            <v>150</v>
          </cell>
          <cell r="AR241">
            <v>46.666666666666664</v>
          </cell>
          <cell r="AS241">
            <v>60</v>
          </cell>
          <cell r="AT241">
            <v>56.25</v>
          </cell>
          <cell r="AU241">
            <v>330</v>
          </cell>
          <cell r="AV241">
            <v>15100</v>
          </cell>
          <cell r="AW241">
            <v>15143.003479999999</v>
          </cell>
          <cell r="AX241">
            <v>17250</v>
          </cell>
          <cell r="AY241">
            <v>0.14238410596026485</v>
          </cell>
          <cell r="AZ241">
            <v>0.1246376811594203</v>
          </cell>
          <cell r="BA241">
            <v>16900</v>
          </cell>
          <cell r="BB241">
            <v>3</v>
          </cell>
          <cell r="BC241">
            <v>0.11920529801324498</v>
          </cell>
          <cell r="BD241">
            <v>0.10650887573964497</v>
          </cell>
          <cell r="BE241">
            <v>16500</v>
          </cell>
          <cell r="BF241">
            <v>6</v>
          </cell>
          <cell r="BG241">
            <v>9.27152317880795E-2</v>
          </cell>
          <cell r="BH241">
            <v>8.4848484848484854E-2</v>
          </cell>
        </row>
        <row r="242">
          <cell r="B242" t="str">
            <v>22072</v>
          </cell>
          <cell r="C242" t="str">
            <v>7840027640017</v>
          </cell>
          <cell r="D242" t="str">
            <v>RON NATURAL FRUTOS ROJOS 750ml TRES LEONES</v>
          </cell>
          <cell r="E242">
            <v>6</v>
          </cell>
          <cell r="F242" t="str">
            <v>BEBIDAS</v>
          </cell>
          <cell r="G242" t="str">
            <v>BEBIDAS</v>
          </cell>
          <cell r="H242" t="str">
            <v>BEBIDAS C/ ALCOHOL</v>
          </cell>
          <cell r="I242" t="str">
            <v>DESTILADOS</v>
          </cell>
          <cell r="J242" t="str">
            <v>RON</v>
          </cell>
          <cell r="K242" t="str">
            <v>TRES LEONES</v>
          </cell>
          <cell r="L242">
            <v>168</v>
          </cell>
          <cell r="M242" t="str">
            <v>CIA EMBOTELLADORA 3LEONES (168)</v>
          </cell>
          <cell r="N242">
            <v>22</v>
          </cell>
          <cell r="O242">
            <v>20</v>
          </cell>
          <cell r="P242">
            <v>34</v>
          </cell>
          <cell r="Q242">
            <v>35</v>
          </cell>
          <cell r="R242">
            <v>2</v>
          </cell>
          <cell r="S242">
            <v>29</v>
          </cell>
          <cell r="T242">
            <v>17</v>
          </cell>
          <cell r="U242">
            <v>52</v>
          </cell>
          <cell r="V242">
            <v>5</v>
          </cell>
          <cell r="W242">
            <v>13</v>
          </cell>
          <cell r="X242">
            <v>17</v>
          </cell>
          <cell r="Y242">
            <v>16</v>
          </cell>
          <cell r="Z242">
            <v>5</v>
          </cell>
          <cell r="AA242">
            <v>9</v>
          </cell>
          <cell r="AB242">
            <v>6</v>
          </cell>
          <cell r="AC242">
            <v>7</v>
          </cell>
          <cell r="AD242">
            <v>10</v>
          </cell>
          <cell r="AE242">
            <v>12</v>
          </cell>
          <cell r="AF242">
            <v>26</v>
          </cell>
          <cell r="AG242">
            <v>29</v>
          </cell>
          <cell r="AH242">
            <v>0</v>
          </cell>
          <cell r="AI242">
            <v>2</v>
          </cell>
          <cell r="AJ242">
            <v>16</v>
          </cell>
          <cell r="AK242">
            <v>18</v>
          </cell>
          <cell r="AL242">
            <v>23</v>
          </cell>
          <cell r="AM242">
            <v>23</v>
          </cell>
          <cell r="AN242">
            <v>35</v>
          </cell>
          <cell r="AO242">
            <v>12</v>
          </cell>
          <cell r="AP242">
            <v>13.714285714285714</v>
          </cell>
          <cell r="AQ242">
            <v>10.384615384615385</v>
          </cell>
          <cell r="AR242">
            <v>43.125</v>
          </cell>
          <cell r="AS242">
            <v>98.571428571428569</v>
          </cell>
          <cell r="AT242">
            <v>36.206896551724135</v>
          </cell>
          <cell r="AU242">
            <v>180</v>
          </cell>
          <cell r="AV242">
            <v>15099.999970000001</v>
          </cell>
          <cell r="AW242">
            <v>15170.211209999999</v>
          </cell>
          <cell r="AX242">
            <v>17250</v>
          </cell>
          <cell r="AY242">
            <v>0.14238410822990222</v>
          </cell>
          <cell r="AZ242">
            <v>0.12463768289855068</v>
          </cell>
          <cell r="BA242">
            <v>16900</v>
          </cell>
          <cell r="BB242">
            <v>3</v>
          </cell>
          <cell r="BC242">
            <v>0.11920530023683162</v>
          </cell>
          <cell r="BD242">
            <v>0.10650887751479285</v>
          </cell>
          <cell r="BE242">
            <v>16500</v>
          </cell>
          <cell r="BF242">
            <v>6</v>
          </cell>
          <cell r="BG242">
            <v>9.2715233959036913E-2</v>
          </cell>
          <cell r="BH242">
            <v>8.4848486666666625E-2</v>
          </cell>
        </row>
        <row r="243">
          <cell r="B243" t="str">
            <v>22070</v>
          </cell>
          <cell r="C243" t="str">
            <v>7840027006189</v>
          </cell>
          <cell r="D243" t="str">
            <v>RON NATURAL LIMON 750ml TRES LEONES</v>
          </cell>
          <cell r="E243">
            <v>6</v>
          </cell>
          <cell r="F243" t="str">
            <v>BEBIDAS</v>
          </cell>
          <cell r="G243" t="str">
            <v>BEBIDAS</v>
          </cell>
          <cell r="H243" t="str">
            <v>BEBIDAS C/ ALCOHOL</v>
          </cell>
          <cell r="I243" t="str">
            <v>DESTILADOS</v>
          </cell>
          <cell r="J243" t="str">
            <v>RON</v>
          </cell>
          <cell r="K243" t="str">
            <v>TRES LEONES</v>
          </cell>
          <cell r="L243">
            <v>168</v>
          </cell>
          <cell r="M243" t="str">
            <v>CIA EMBOTELLADORA 3LEONES (168)</v>
          </cell>
          <cell r="N243">
            <v>0</v>
          </cell>
          <cell r="O243">
            <v>0</v>
          </cell>
          <cell r="P243">
            <v>2</v>
          </cell>
          <cell r="Q243">
            <v>6</v>
          </cell>
          <cell r="R243">
            <v>0</v>
          </cell>
          <cell r="S243">
            <v>5</v>
          </cell>
          <cell r="T243">
            <v>9</v>
          </cell>
          <cell r="U243">
            <v>12</v>
          </cell>
          <cell r="V243">
            <v>1</v>
          </cell>
          <cell r="W243">
            <v>4</v>
          </cell>
          <cell r="X243">
            <v>5</v>
          </cell>
          <cell r="Y243">
            <v>9</v>
          </cell>
          <cell r="Z243">
            <v>3</v>
          </cell>
          <cell r="AA243">
            <v>7</v>
          </cell>
          <cell r="AB243">
            <v>6</v>
          </cell>
          <cell r="AC243">
            <v>9</v>
          </cell>
          <cell r="AD243">
            <v>1</v>
          </cell>
          <cell r="AE243">
            <v>4</v>
          </cell>
          <cell r="AF243">
            <v>5</v>
          </cell>
          <cell r="AG243">
            <v>4</v>
          </cell>
          <cell r="AH243">
            <v>1</v>
          </cell>
          <cell r="AI243">
            <v>3</v>
          </cell>
          <cell r="AJ243">
            <v>26</v>
          </cell>
          <cell r="AK243">
            <v>9</v>
          </cell>
          <cell r="AL243">
            <v>8</v>
          </cell>
          <cell r="AM243">
            <v>10</v>
          </cell>
          <cell r="AN243">
            <v>14</v>
          </cell>
          <cell r="AO243">
            <v>9</v>
          </cell>
          <cell r="AP243">
            <v>130</v>
          </cell>
          <cell r="AQ243">
            <v>22.5</v>
          </cell>
          <cell r="AR243">
            <v>26.666666666666664</v>
          </cell>
          <cell r="AS243">
            <v>33.333333333333336</v>
          </cell>
          <cell r="AT243">
            <v>105</v>
          </cell>
          <cell r="AU243">
            <v>90</v>
          </cell>
          <cell r="AV243">
            <v>15099.999970000001</v>
          </cell>
          <cell r="AW243">
            <v>15102.807280000001</v>
          </cell>
          <cell r="AX243">
            <v>17250</v>
          </cell>
          <cell r="AY243">
            <v>0.14238410822990222</v>
          </cell>
          <cell r="AZ243">
            <v>0.12463768289855068</v>
          </cell>
          <cell r="BA243">
            <v>16900</v>
          </cell>
          <cell r="BB243">
            <v>3</v>
          </cell>
          <cell r="BC243">
            <v>0.11920530023683162</v>
          </cell>
          <cell r="BD243">
            <v>0.10650887751479285</v>
          </cell>
          <cell r="BE243">
            <v>16500</v>
          </cell>
          <cell r="BF243">
            <v>6</v>
          </cell>
          <cell r="BG243">
            <v>9.2715233959036913E-2</v>
          </cell>
          <cell r="BH243">
            <v>8.4848486666666625E-2</v>
          </cell>
        </row>
        <row r="244">
          <cell r="B244" t="str">
            <v>22071</v>
          </cell>
          <cell r="C244" t="str">
            <v>7840027006202</v>
          </cell>
          <cell r="D244" t="str">
            <v>RON NATURAL MBURUCUYA 750ml TRES LEONES</v>
          </cell>
          <cell r="E244">
            <v>6</v>
          </cell>
          <cell r="F244" t="str">
            <v>BEBIDAS</v>
          </cell>
          <cell r="G244" t="str">
            <v>BEBIDAS</v>
          </cell>
          <cell r="H244" t="str">
            <v>BEBIDAS C/ ALCOHOL</v>
          </cell>
          <cell r="I244" t="str">
            <v>DESTILADOS</v>
          </cell>
          <cell r="J244" t="str">
            <v>RON</v>
          </cell>
          <cell r="K244" t="str">
            <v>TRES LEONES</v>
          </cell>
          <cell r="L244">
            <v>168</v>
          </cell>
          <cell r="M244" t="str">
            <v>CIA EMBOTELLADORA 3LEONES (168)</v>
          </cell>
          <cell r="N244">
            <v>5</v>
          </cell>
          <cell r="O244">
            <v>6</v>
          </cell>
          <cell r="P244">
            <v>14</v>
          </cell>
          <cell r="Q244">
            <v>13</v>
          </cell>
          <cell r="R244">
            <v>0</v>
          </cell>
          <cell r="S244">
            <v>6</v>
          </cell>
          <cell r="T244">
            <v>5</v>
          </cell>
          <cell r="U244">
            <v>11</v>
          </cell>
          <cell r="V244">
            <v>2</v>
          </cell>
          <cell r="W244">
            <v>7</v>
          </cell>
          <cell r="X244">
            <v>14</v>
          </cell>
          <cell r="Y244">
            <v>8</v>
          </cell>
          <cell r="Z244">
            <v>1</v>
          </cell>
          <cell r="AA244">
            <v>8</v>
          </cell>
          <cell r="AB244">
            <v>3</v>
          </cell>
          <cell r="AC244">
            <v>5</v>
          </cell>
          <cell r="AD244">
            <v>3</v>
          </cell>
          <cell r="AE244">
            <v>5</v>
          </cell>
          <cell r="AF244">
            <v>9</v>
          </cell>
          <cell r="AG244">
            <v>8</v>
          </cell>
          <cell r="AH244">
            <v>0</v>
          </cell>
          <cell r="AI244">
            <v>2</v>
          </cell>
          <cell r="AJ244">
            <v>12</v>
          </cell>
          <cell r="AK244">
            <v>24</v>
          </cell>
          <cell r="AL244">
            <v>16</v>
          </cell>
          <cell r="AM244">
            <v>12</v>
          </cell>
          <cell r="AN244">
            <v>18</v>
          </cell>
          <cell r="AO244">
            <v>10</v>
          </cell>
          <cell r="AP244">
            <v>27.692307692307693</v>
          </cell>
          <cell r="AQ244">
            <v>65.454545454545453</v>
          </cell>
          <cell r="AR244">
            <v>60</v>
          </cell>
          <cell r="AS244">
            <v>72</v>
          </cell>
          <cell r="AT244">
            <v>67.5</v>
          </cell>
          <cell r="AU244">
            <v>150</v>
          </cell>
          <cell r="AV244">
            <v>15099.999970000001</v>
          </cell>
          <cell r="AW244">
            <v>15106.37117</v>
          </cell>
          <cell r="AX244">
            <v>17250</v>
          </cell>
          <cell r="AY244">
            <v>0.14238410822990222</v>
          </cell>
          <cell r="AZ244">
            <v>0.12463768289855068</v>
          </cell>
          <cell r="BA244">
            <v>16900</v>
          </cell>
          <cell r="BB244">
            <v>3</v>
          </cell>
          <cell r="BC244">
            <v>0.11920530023683162</v>
          </cell>
          <cell r="BD244">
            <v>0.10650887751479285</v>
          </cell>
          <cell r="BE244">
            <v>16500</v>
          </cell>
          <cell r="BF244">
            <v>6</v>
          </cell>
          <cell r="BG244">
            <v>9.2715233959036913E-2</v>
          </cell>
          <cell r="BH244">
            <v>8.4848486666666625E-2</v>
          </cell>
        </row>
        <row r="245">
          <cell r="B245" t="str">
            <v>29294</v>
          </cell>
          <cell r="C245" t="str">
            <v>7840138001370</v>
          </cell>
          <cell r="D245" t="str">
            <v>PACK COCTELERO 50ml FORTIN</v>
          </cell>
          <cell r="E245">
            <v>1</v>
          </cell>
          <cell r="F245" t="str">
            <v>BEBIDAS</v>
          </cell>
          <cell r="G245" t="str">
            <v>BEBIDAS</v>
          </cell>
          <cell r="H245" t="str">
            <v>BEBIDAS C/ ALCOHOL</v>
          </cell>
          <cell r="I245" t="str">
            <v>DESTILADOS</v>
          </cell>
          <cell r="J245" t="str">
            <v>RON</v>
          </cell>
          <cell r="K245" t="str">
            <v>FORTIN</v>
          </cell>
          <cell r="L245">
            <v>93</v>
          </cell>
          <cell r="M245" t="str">
            <v>FORTIN S.A. (93)</v>
          </cell>
          <cell r="N245">
            <v>18</v>
          </cell>
          <cell r="O245">
            <v>11</v>
          </cell>
          <cell r="P245">
            <v>14</v>
          </cell>
          <cell r="Q245">
            <v>23</v>
          </cell>
          <cell r="R245">
            <v>11</v>
          </cell>
          <cell r="S245">
            <v>15</v>
          </cell>
          <cell r="T245">
            <v>42</v>
          </cell>
          <cell r="U245">
            <v>40</v>
          </cell>
          <cell r="V245">
            <v>9</v>
          </cell>
          <cell r="W245">
            <v>16</v>
          </cell>
          <cell r="X245">
            <v>15</v>
          </cell>
          <cell r="Y245">
            <v>14</v>
          </cell>
          <cell r="Z245">
            <v>20</v>
          </cell>
          <cell r="AA245">
            <v>15</v>
          </cell>
          <cell r="AB245">
            <v>5</v>
          </cell>
          <cell r="AC245">
            <v>6</v>
          </cell>
          <cell r="AD245">
            <v>24</v>
          </cell>
          <cell r="AE245">
            <v>27</v>
          </cell>
          <cell r="AF245">
            <v>22</v>
          </cell>
          <cell r="AG245">
            <v>40</v>
          </cell>
          <cell r="AH245">
            <v>6</v>
          </cell>
          <cell r="AI245">
            <v>11</v>
          </cell>
          <cell r="AJ245">
            <v>5</v>
          </cell>
          <cell r="AK245">
            <v>7</v>
          </cell>
          <cell r="AL245">
            <v>12</v>
          </cell>
          <cell r="AM245">
            <v>6</v>
          </cell>
          <cell r="AN245">
            <v>41</v>
          </cell>
          <cell r="AO245">
            <v>9</v>
          </cell>
          <cell r="AP245">
            <v>6.5217391304347823</v>
          </cell>
          <cell r="AQ245">
            <v>5.25</v>
          </cell>
          <cell r="AR245">
            <v>25.714285714285712</v>
          </cell>
          <cell r="AS245">
            <v>30</v>
          </cell>
          <cell r="AT245">
            <v>30.749999999999996</v>
          </cell>
          <cell r="AU245">
            <v>24.545454545454547</v>
          </cell>
          <cell r="AV245">
            <v>30030</v>
          </cell>
          <cell r="AW245">
            <v>30030</v>
          </cell>
          <cell r="AX245">
            <v>37900</v>
          </cell>
          <cell r="AY245">
            <v>0.26207126207126197</v>
          </cell>
          <cell r="AZ245">
            <v>0.20765171503957783</v>
          </cell>
          <cell r="BA245">
            <v>36900</v>
          </cell>
          <cell r="BB245">
            <v>3</v>
          </cell>
          <cell r="BC245">
            <v>0.22877122877122869</v>
          </cell>
          <cell r="BD245">
            <v>0.18617886178861789</v>
          </cell>
          <cell r="BE245">
            <v>34900</v>
          </cell>
          <cell r="BF245">
            <v>6</v>
          </cell>
          <cell r="BG245">
            <v>0.16217116217116212</v>
          </cell>
          <cell r="BH245">
            <v>0.13954154727793697</v>
          </cell>
        </row>
        <row r="246">
          <cell r="B246" t="str">
            <v>37599</v>
          </cell>
          <cell r="C246" t="str">
            <v>7840138001196</v>
          </cell>
          <cell r="D246" t="str">
            <v>RON BLANCO 475ml FORTIN</v>
          </cell>
          <cell r="E246">
            <v>12</v>
          </cell>
          <cell r="F246" t="str">
            <v>BEBIDAS</v>
          </cell>
          <cell r="G246" t="str">
            <v>BEBIDAS</v>
          </cell>
          <cell r="H246" t="str">
            <v>BEBIDAS C/ ALCOHOL</v>
          </cell>
          <cell r="I246" t="str">
            <v>DESTILADOS</v>
          </cell>
          <cell r="J246" t="str">
            <v>RON</v>
          </cell>
          <cell r="K246" t="str">
            <v>FORTIN</v>
          </cell>
          <cell r="L246">
            <v>93</v>
          </cell>
          <cell r="M246" t="str">
            <v>FORTIN S.A. (93)</v>
          </cell>
          <cell r="N246">
            <v>0</v>
          </cell>
          <cell r="O246">
            <v>7</v>
          </cell>
          <cell r="P246">
            <v>1</v>
          </cell>
          <cell r="Q246">
            <v>2</v>
          </cell>
          <cell r="R246">
            <v>4</v>
          </cell>
          <cell r="S246">
            <v>8</v>
          </cell>
          <cell r="T246">
            <v>6</v>
          </cell>
          <cell r="U246">
            <v>4</v>
          </cell>
          <cell r="V246">
            <v>3</v>
          </cell>
          <cell r="W246">
            <v>1</v>
          </cell>
          <cell r="X246">
            <v>1</v>
          </cell>
          <cell r="Y246">
            <v>5</v>
          </cell>
          <cell r="Z246">
            <v>3</v>
          </cell>
          <cell r="AA246">
            <v>2</v>
          </cell>
          <cell r="AB246">
            <v>2</v>
          </cell>
          <cell r="AC246">
            <v>4</v>
          </cell>
          <cell r="AD246">
            <v>3</v>
          </cell>
          <cell r="AE246">
            <v>4</v>
          </cell>
          <cell r="AF246">
            <v>4</v>
          </cell>
          <cell r="AG246">
            <v>7</v>
          </cell>
          <cell r="AH246">
            <v>0</v>
          </cell>
          <cell r="AI246">
            <v>0</v>
          </cell>
          <cell r="AJ246">
            <v>6</v>
          </cell>
          <cell r="AK246">
            <v>10</v>
          </cell>
          <cell r="AL246">
            <v>5</v>
          </cell>
          <cell r="AM246">
            <v>4</v>
          </cell>
          <cell r="AN246">
            <v>9</v>
          </cell>
          <cell r="AO246">
            <v>12</v>
          </cell>
          <cell r="AP246">
            <v>90</v>
          </cell>
          <cell r="AQ246">
            <v>75</v>
          </cell>
          <cell r="AR246">
            <v>30</v>
          </cell>
          <cell r="AS246">
            <v>30</v>
          </cell>
          <cell r="AT246">
            <v>38.571428571428577</v>
          </cell>
          <cell r="AU246" t="str">
            <v>SV</v>
          </cell>
          <cell r="AV246">
            <v>11627</v>
          </cell>
          <cell r="AW246">
            <v>11627</v>
          </cell>
          <cell r="AX246">
            <v>13900</v>
          </cell>
          <cell r="AY246">
            <v>0.1954932484733809</v>
          </cell>
          <cell r="AZ246">
            <v>0.16352517985611512</v>
          </cell>
          <cell r="BA246">
            <v>13500</v>
          </cell>
          <cell r="BB246">
            <v>6</v>
          </cell>
          <cell r="BC246">
            <v>0.16109056506407504</v>
          </cell>
          <cell r="BD246">
            <v>0.13874074074074075</v>
          </cell>
          <cell r="BE246">
            <v>13250</v>
          </cell>
          <cell r="BF246">
            <v>12</v>
          </cell>
          <cell r="BG246">
            <v>0.13958888793325874</v>
          </cell>
          <cell r="BH246">
            <v>0.12249056603773585</v>
          </cell>
        </row>
        <row r="247">
          <cell r="B247" t="str">
            <v>3473</v>
          </cell>
          <cell r="C247" t="str">
            <v>7840138000199</v>
          </cell>
          <cell r="D247" t="str">
            <v>RON BLANCO 750ml FORTIN</v>
          </cell>
          <cell r="E247">
            <v>12</v>
          </cell>
          <cell r="F247" t="str">
            <v>BEBIDAS</v>
          </cell>
          <cell r="G247" t="str">
            <v>BEBIDAS</v>
          </cell>
          <cell r="H247" t="str">
            <v>BEBIDAS C/ ALCOHOL</v>
          </cell>
          <cell r="I247" t="str">
            <v>DESTILADOS</v>
          </cell>
          <cell r="J247" t="str">
            <v>RON</v>
          </cell>
          <cell r="K247" t="str">
            <v>FORTIN</v>
          </cell>
          <cell r="L247">
            <v>93</v>
          </cell>
          <cell r="M247" t="str">
            <v>FORTIN S.A. (93)</v>
          </cell>
          <cell r="N247">
            <v>55</v>
          </cell>
          <cell r="O247">
            <v>59</v>
          </cell>
          <cell r="P247">
            <v>56</v>
          </cell>
          <cell r="Q247">
            <v>61</v>
          </cell>
          <cell r="R247">
            <v>23</v>
          </cell>
          <cell r="S247">
            <v>23</v>
          </cell>
          <cell r="T247">
            <v>28</v>
          </cell>
          <cell r="U247">
            <v>39</v>
          </cell>
          <cell r="V247">
            <v>36</v>
          </cell>
          <cell r="W247">
            <v>42</v>
          </cell>
          <cell r="X247">
            <v>44</v>
          </cell>
          <cell r="Y247">
            <v>49</v>
          </cell>
          <cell r="Z247">
            <v>20</v>
          </cell>
          <cell r="AA247">
            <v>21</v>
          </cell>
          <cell r="AB247">
            <v>26</v>
          </cell>
          <cell r="AC247">
            <v>29</v>
          </cell>
          <cell r="AD247">
            <v>33</v>
          </cell>
          <cell r="AE247">
            <v>28</v>
          </cell>
          <cell r="AF247">
            <v>46</v>
          </cell>
          <cell r="AG247">
            <v>25</v>
          </cell>
          <cell r="AH247">
            <v>1</v>
          </cell>
          <cell r="AI247">
            <v>2</v>
          </cell>
          <cell r="AJ247">
            <v>66</v>
          </cell>
          <cell r="AK247">
            <v>0</v>
          </cell>
          <cell r="AL247">
            <v>35</v>
          </cell>
          <cell r="AM247">
            <v>7</v>
          </cell>
          <cell r="AN247">
            <v>56</v>
          </cell>
          <cell r="AO247">
            <v>35</v>
          </cell>
          <cell r="AP247">
            <v>32.459016393442624</v>
          </cell>
          <cell r="AQ247" t="str">
            <v>Q</v>
          </cell>
          <cell r="AR247">
            <v>21.428571428571431</v>
          </cell>
          <cell r="AS247">
            <v>7.2413793103448283</v>
          </cell>
          <cell r="AT247">
            <v>67.2</v>
          </cell>
          <cell r="AU247">
            <v>525</v>
          </cell>
          <cell r="AV247">
            <v>14500.000019999999</v>
          </cell>
          <cell r="AW247">
            <v>14499.9998</v>
          </cell>
          <cell r="AX247">
            <v>16900</v>
          </cell>
          <cell r="AY247">
            <v>0.16551723977170041</v>
          </cell>
          <cell r="AZ247">
            <v>0.1420118331360947</v>
          </cell>
          <cell r="BA247">
            <v>16500</v>
          </cell>
          <cell r="BB247">
            <v>3</v>
          </cell>
          <cell r="BC247">
            <v>0.13793103291319864</v>
          </cell>
          <cell r="BD247">
            <v>0.12121212000000003</v>
          </cell>
          <cell r="BE247">
            <v>15900</v>
          </cell>
          <cell r="BF247">
            <v>6</v>
          </cell>
          <cell r="BG247">
            <v>9.6551722625445979E-2</v>
          </cell>
          <cell r="BH247">
            <v>8.8050313207547207E-2</v>
          </cell>
        </row>
        <row r="248">
          <cell r="B248" t="str">
            <v>37601</v>
          </cell>
          <cell r="C248" t="str">
            <v>7840138001202</v>
          </cell>
          <cell r="D248" t="str">
            <v>RON CANELA 475ml FORTIN</v>
          </cell>
          <cell r="E248">
            <v>12</v>
          </cell>
          <cell r="F248" t="str">
            <v>BEBIDAS</v>
          </cell>
          <cell r="G248" t="str">
            <v>BEBIDAS</v>
          </cell>
          <cell r="H248" t="str">
            <v>BEBIDAS C/ ALCOHOL</v>
          </cell>
          <cell r="I248" t="str">
            <v>DESTILADOS</v>
          </cell>
          <cell r="J248" t="str">
            <v>RON</v>
          </cell>
          <cell r="K248" t="str">
            <v>FORTIN</v>
          </cell>
          <cell r="L248">
            <v>93</v>
          </cell>
          <cell r="M248" t="str">
            <v>FORTIN S.A. (93)</v>
          </cell>
          <cell r="N248">
            <v>2</v>
          </cell>
          <cell r="O248">
            <v>1</v>
          </cell>
          <cell r="P248">
            <v>2</v>
          </cell>
          <cell r="Q248">
            <v>0</v>
          </cell>
          <cell r="R248">
            <v>2</v>
          </cell>
          <cell r="S248">
            <v>6</v>
          </cell>
          <cell r="T248">
            <v>6</v>
          </cell>
          <cell r="U248">
            <v>7</v>
          </cell>
          <cell r="V248">
            <v>0</v>
          </cell>
          <cell r="W248">
            <v>1</v>
          </cell>
          <cell r="X248">
            <v>1</v>
          </cell>
          <cell r="Y248">
            <v>0</v>
          </cell>
          <cell r="Z248">
            <v>0</v>
          </cell>
          <cell r="AA248">
            <v>3</v>
          </cell>
          <cell r="AB248">
            <v>2</v>
          </cell>
          <cell r="AC248">
            <v>2</v>
          </cell>
          <cell r="AD248">
            <v>2</v>
          </cell>
          <cell r="AE248">
            <v>1</v>
          </cell>
          <cell r="AF248">
            <v>4</v>
          </cell>
          <cell r="AG248">
            <v>3</v>
          </cell>
          <cell r="AH248">
            <v>0</v>
          </cell>
          <cell r="AI248">
            <v>1</v>
          </cell>
          <cell r="AJ248">
            <v>58</v>
          </cell>
          <cell r="AK248">
            <v>10</v>
          </cell>
          <cell r="AL248">
            <v>6</v>
          </cell>
          <cell r="AM248">
            <v>32</v>
          </cell>
          <cell r="AN248">
            <v>21</v>
          </cell>
          <cell r="AO248">
            <v>12</v>
          </cell>
          <cell r="AP248" t="str">
            <v>SV</v>
          </cell>
          <cell r="AQ248">
            <v>42.857142857142861</v>
          </cell>
          <cell r="AR248" t="str">
            <v>SV</v>
          </cell>
          <cell r="AS248">
            <v>480</v>
          </cell>
          <cell r="AT248">
            <v>210</v>
          </cell>
          <cell r="AU248">
            <v>360</v>
          </cell>
          <cell r="AV248">
            <v>11627</v>
          </cell>
          <cell r="AW248">
            <v>11627</v>
          </cell>
          <cell r="AX248">
            <v>13900</v>
          </cell>
          <cell r="AY248">
            <v>0.1954932484733809</v>
          </cell>
          <cell r="AZ248">
            <v>0.16352517985611512</v>
          </cell>
          <cell r="BA248">
            <v>13500</v>
          </cell>
          <cell r="BB248">
            <v>6</v>
          </cell>
          <cell r="BC248">
            <v>0.16109056506407504</v>
          </cell>
          <cell r="BD248">
            <v>0.13874074074074075</v>
          </cell>
          <cell r="BE248">
            <v>13250</v>
          </cell>
          <cell r="BF248">
            <v>12</v>
          </cell>
          <cell r="BG248">
            <v>0.13958888793325874</v>
          </cell>
          <cell r="BH248">
            <v>0.12249056603773585</v>
          </cell>
        </row>
        <row r="249">
          <cell r="B249" t="str">
            <v>21318</v>
          </cell>
          <cell r="C249" t="str">
            <v>7840138001059</v>
          </cell>
          <cell r="D249" t="str">
            <v>RON CANELA 750ml FORTIN</v>
          </cell>
          <cell r="E249">
            <v>12</v>
          </cell>
          <cell r="F249" t="str">
            <v>BEBIDAS</v>
          </cell>
          <cell r="G249" t="str">
            <v>BEBIDAS</v>
          </cell>
          <cell r="H249" t="str">
            <v>BEBIDAS C/ ALCOHOL</v>
          </cell>
          <cell r="I249" t="str">
            <v>DESTILADOS</v>
          </cell>
          <cell r="J249" t="str">
            <v>RON</v>
          </cell>
          <cell r="K249" t="str">
            <v>FORTIN</v>
          </cell>
          <cell r="L249">
            <v>93</v>
          </cell>
          <cell r="M249" t="str">
            <v>FORTIN S.A. (93)</v>
          </cell>
          <cell r="N249">
            <v>2</v>
          </cell>
          <cell r="O249">
            <v>10</v>
          </cell>
          <cell r="P249">
            <v>12</v>
          </cell>
          <cell r="Q249">
            <v>12</v>
          </cell>
          <cell r="R249">
            <v>7</v>
          </cell>
          <cell r="S249">
            <v>11</v>
          </cell>
          <cell r="T249">
            <v>21</v>
          </cell>
          <cell r="U249">
            <v>19</v>
          </cell>
          <cell r="V249">
            <v>4</v>
          </cell>
          <cell r="W249">
            <v>3</v>
          </cell>
          <cell r="X249">
            <v>2</v>
          </cell>
          <cell r="Y249">
            <v>1</v>
          </cell>
          <cell r="Z249">
            <v>1</v>
          </cell>
          <cell r="AA249">
            <v>4</v>
          </cell>
          <cell r="AB249">
            <v>8</v>
          </cell>
          <cell r="AC249">
            <v>9</v>
          </cell>
          <cell r="AD249">
            <v>8</v>
          </cell>
          <cell r="AE249">
            <v>9</v>
          </cell>
          <cell r="AF249">
            <v>11</v>
          </cell>
          <cell r="AG249">
            <v>11</v>
          </cell>
          <cell r="AH249">
            <v>0</v>
          </cell>
          <cell r="AI249">
            <v>0</v>
          </cell>
          <cell r="AJ249">
            <v>11</v>
          </cell>
          <cell r="AK249">
            <v>26</v>
          </cell>
          <cell r="AL249">
            <v>6</v>
          </cell>
          <cell r="AM249">
            <v>5</v>
          </cell>
          <cell r="AN249">
            <v>35</v>
          </cell>
          <cell r="AO249">
            <v>12</v>
          </cell>
          <cell r="AP249">
            <v>27.5</v>
          </cell>
          <cell r="AQ249">
            <v>41.05263157894737</v>
          </cell>
          <cell r="AR249">
            <v>180</v>
          </cell>
          <cell r="AS249">
            <v>16.666666666666668</v>
          </cell>
          <cell r="AT249">
            <v>95.454545454545453</v>
          </cell>
          <cell r="AU249" t="str">
            <v>SV</v>
          </cell>
          <cell r="AV249">
            <v>14500.000019999999</v>
          </cell>
          <cell r="AW249">
            <v>14499.812690000001</v>
          </cell>
          <cell r="AX249">
            <v>16900</v>
          </cell>
          <cell r="AY249">
            <v>0.16551723977170041</v>
          </cell>
          <cell r="AZ249">
            <v>0.1420118331360947</v>
          </cell>
          <cell r="BA249">
            <v>16500</v>
          </cell>
          <cell r="BB249">
            <v>3</v>
          </cell>
          <cell r="BC249">
            <v>0.13793103291319864</v>
          </cell>
          <cell r="BD249">
            <v>0.12121212000000003</v>
          </cell>
          <cell r="BE249">
            <v>15900</v>
          </cell>
          <cell r="BF249">
            <v>6</v>
          </cell>
          <cell r="BG249">
            <v>9.6551722625445979E-2</v>
          </cell>
          <cell r="BH249">
            <v>8.8050313207547207E-2</v>
          </cell>
        </row>
        <row r="250">
          <cell r="B250" t="str">
            <v>37597</v>
          </cell>
          <cell r="C250" t="str">
            <v>7840138001189</v>
          </cell>
          <cell r="D250" t="str">
            <v>RON COCO 475ml FORTIN</v>
          </cell>
          <cell r="E250">
            <v>12</v>
          </cell>
          <cell r="F250" t="str">
            <v>BEBIDAS</v>
          </cell>
          <cell r="G250" t="str">
            <v>BEBIDAS</v>
          </cell>
          <cell r="H250" t="str">
            <v>BEBIDAS C/ ALCOHOL</v>
          </cell>
          <cell r="I250" t="str">
            <v>DESTILADOS</v>
          </cell>
          <cell r="J250" t="str">
            <v>RON</v>
          </cell>
          <cell r="K250" t="str">
            <v>FORTIN</v>
          </cell>
          <cell r="L250">
            <v>93</v>
          </cell>
          <cell r="M250" t="str">
            <v>FORTIN S.A. (93)</v>
          </cell>
          <cell r="N250">
            <v>4</v>
          </cell>
          <cell r="O250">
            <v>7</v>
          </cell>
          <cell r="P250">
            <v>8</v>
          </cell>
          <cell r="Q250">
            <v>7</v>
          </cell>
          <cell r="R250">
            <v>6</v>
          </cell>
          <cell r="S250">
            <v>18</v>
          </cell>
          <cell r="T250">
            <v>13</v>
          </cell>
          <cell r="U250">
            <v>16</v>
          </cell>
          <cell r="V250">
            <v>5</v>
          </cell>
          <cell r="W250">
            <v>5</v>
          </cell>
          <cell r="X250">
            <v>7</v>
          </cell>
          <cell r="Y250">
            <v>9</v>
          </cell>
          <cell r="Z250">
            <v>11</v>
          </cell>
          <cell r="AA250">
            <v>18</v>
          </cell>
          <cell r="AB250">
            <v>5</v>
          </cell>
          <cell r="AC250">
            <v>17</v>
          </cell>
          <cell r="AD250">
            <v>7</v>
          </cell>
          <cell r="AE250">
            <v>11</v>
          </cell>
          <cell r="AF250">
            <v>10</v>
          </cell>
          <cell r="AG250">
            <v>9</v>
          </cell>
          <cell r="AH250">
            <v>1</v>
          </cell>
          <cell r="AI250">
            <v>3</v>
          </cell>
          <cell r="AJ250">
            <v>17</v>
          </cell>
          <cell r="AK250">
            <v>15</v>
          </cell>
          <cell r="AL250">
            <v>1</v>
          </cell>
          <cell r="AM250">
            <v>5</v>
          </cell>
          <cell r="AN250">
            <v>23</v>
          </cell>
          <cell r="AO250">
            <v>10</v>
          </cell>
          <cell r="AP250">
            <v>72.857142857142847</v>
          </cell>
          <cell r="AQ250">
            <v>28.125</v>
          </cell>
          <cell r="AR250">
            <v>3.333333333333333</v>
          </cell>
          <cell r="AS250">
            <v>8.8235294117647065</v>
          </cell>
          <cell r="AT250">
            <v>76.666666666666657</v>
          </cell>
          <cell r="AU250">
            <v>100</v>
          </cell>
          <cell r="AV250">
            <v>11627</v>
          </cell>
          <cell r="AW250">
            <v>11627</v>
          </cell>
          <cell r="AX250">
            <v>13900</v>
          </cell>
          <cell r="AY250">
            <v>0.1954932484733809</v>
          </cell>
          <cell r="AZ250">
            <v>0.16352517985611512</v>
          </cell>
          <cell r="BA250">
            <v>13500</v>
          </cell>
          <cell r="BB250">
            <v>6</v>
          </cell>
          <cell r="BC250">
            <v>0.16109056506407504</v>
          </cell>
          <cell r="BD250">
            <v>0.13874074074074075</v>
          </cell>
          <cell r="BE250">
            <v>13250</v>
          </cell>
          <cell r="BF250">
            <v>12</v>
          </cell>
          <cell r="BG250">
            <v>0.13958888793325874</v>
          </cell>
          <cell r="BH250">
            <v>0.12249056603773585</v>
          </cell>
        </row>
        <row r="251">
          <cell r="B251" t="str">
            <v>3471</v>
          </cell>
          <cell r="C251" t="str">
            <v>7840138000281</v>
          </cell>
          <cell r="D251" t="str">
            <v>RON COCO 750ml FORTIN</v>
          </cell>
          <cell r="E251">
            <v>12</v>
          </cell>
          <cell r="F251" t="str">
            <v>BEBIDAS</v>
          </cell>
          <cell r="G251" t="str">
            <v>BEBIDAS</v>
          </cell>
          <cell r="H251" t="str">
            <v>BEBIDAS C/ ALCOHOL</v>
          </cell>
          <cell r="I251" t="str">
            <v>DESTILADOS</v>
          </cell>
          <cell r="J251" t="str">
            <v>RON</v>
          </cell>
          <cell r="K251" t="str">
            <v>FORTIN</v>
          </cell>
          <cell r="L251">
            <v>93</v>
          </cell>
          <cell r="M251" t="str">
            <v>FORTIN S.A. (93)</v>
          </cell>
          <cell r="N251">
            <v>61</v>
          </cell>
          <cell r="O251">
            <v>74</v>
          </cell>
          <cell r="P251">
            <v>80</v>
          </cell>
          <cell r="Q251">
            <v>85</v>
          </cell>
          <cell r="R251">
            <v>78</v>
          </cell>
          <cell r="S251">
            <v>70</v>
          </cell>
          <cell r="T251">
            <v>62</v>
          </cell>
          <cell r="U251">
            <v>81</v>
          </cell>
          <cell r="V251">
            <v>42</v>
          </cell>
          <cell r="W251">
            <v>45</v>
          </cell>
          <cell r="X251">
            <v>42</v>
          </cell>
          <cell r="Y251">
            <v>50</v>
          </cell>
          <cell r="Z251">
            <v>19</v>
          </cell>
          <cell r="AA251">
            <v>19</v>
          </cell>
          <cell r="AB251">
            <v>19</v>
          </cell>
          <cell r="AC251">
            <v>19</v>
          </cell>
          <cell r="AD251">
            <v>36</v>
          </cell>
          <cell r="AE251">
            <v>45</v>
          </cell>
          <cell r="AF251">
            <v>46</v>
          </cell>
          <cell r="AG251">
            <v>58</v>
          </cell>
          <cell r="AH251">
            <v>1</v>
          </cell>
          <cell r="AI251">
            <v>15</v>
          </cell>
          <cell r="AJ251">
            <v>81</v>
          </cell>
          <cell r="AK251">
            <v>50</v>
          </cell>
          <cell r="AL251">
            <v>39</v>
          </cell>
          <cell r="AM251">
            <v>34</v>
          </cell>
          <cell r="AN251">
            <v>63</v>
          </cell>
          <cell r="AO251">
            <v>36</v>
          </cell>
          <cell r="AP251">
            <v>28.588235294117645</v>
          </cell>
          <cell r="AQ251">
            <v>18.518518518518519</v>
          </cell>
          <cell r="AR251">
            <v>23.400000000000002</v>
          </cell>
          <cell r="AS251">
            <v>53.684210526315788</v>
          </cell>
          <cell r="AT251">
            <v>32.58620689655173</v>
          </cell>
          <cell r="AU251">
            <v>72</v>
          </cell>
          <cell r="AV251">
            <v>14500.000019999999</v>
          </cell>
          <cell r="AW251">
            <v>14499.9998</v>
          </cell>
          <cell r="AX251">
            <v>16900</v>
          </cell>
          <cell r="AY251">
            <v>0.16551723977170041</v>
          </cell>
          <cell r="AZ251">
            <v>0.1420118331360947</v>
          </cell>
          <cell r="BA251">
            <v>16500</v>
          </cell>
          <cell r="BB251">
            <v>3</v>
          </cell>
          <cell r="BC251">
            <v>0.13793103291319864</v>
          </cell>
          <cell r="BD251">
            <v>0.12121212000000003</v>
          </cell>
          <cell r="BE251">
            <v>15900</v>
          </cell>
          <cell r="BF251">
            <v>6</v>
          </cell>
          <cell r="BG251">
            <v>9.6551722625445979E-2</v>
          </cell>
          <cell r="BH251">
            <v>8.8050313207547207E-2</v>
          </cell>
        </row>
        <row r="252">
          <cell r="B252" t="str">
            <v>37600</v>
          </cell>
          <cell r="C252" t="str">
            <v>7840138001264</v>
          </cell>
          <cell r="D252" t="str">
            <v>RON COCTEL FRUTOS ROJOS 475ml FORTIN</v>
          </cell>
          <cell r="E252">
            <v>12</v>
          </cell>
          <cell r="F252" t="str">
            <v>BEBIDAS</v>
          </cell>
          <cell r="G252" t="str">
            <v>BEBIDAS</v>
          </cell>
          <cell r="H252" t="str">
            <v>BEBIDAS C/ ALCOHOL</v>
          </cell>
          <cell r="I252" t="str">
            <v>DESTILADOS</v>
          </cell>
          <cell r="J252" t="str">
            <v>RON</v>
          </cell>
          <cell r="K252" t="str">
            <v>FORTIN</v>
          </cell>
          <cell r="L252">
            <v>93</v>
          </cell>
          <cell r="M252" t="str">
            <v>FORTIN S.A. (93)</v>
          </cell>
          <cell r="N252">
            <v>5</v>
          </cell>
          <cell r="O252">
            <v>31</v>
          </cell>
          <cell r="P252">
            <v>22</v>
          </cell>
          <cell r="Q252">
            <v>33</v>
          </cell>
          <cell r="R252">
            <v>23</v>
          </cell>
          <cell r="S252">
            <v>45</v>
          </cell>
          <cell r="T252">
            <v>46</v>
          </cell>
          <cell r="U252">
            <v>91</v>
          </cell>
          <cell r="V252">
            <v>10</v>
          </cell>
          <cell r="W252">
            <v>23</v>
          </cell>
          <cell r="X252">
            <v>13</v>
          </cell>
          <cell r="Y252">
            <v>15</v>
          </cell>
          <cell r="Z252">
            <v>28</v>
          </cell>
          <cell r="AA252">
            <v>15</v>
          </cell>
          <cell r="AB252">
            <v>7</v>
          </cell>
          <cell r="AC252">
            <v>19</v>
          </cell>
          <cell r="AD252">
            <v>31</v>
          </cell>
          <cell r="AE252">
            <v>37</v>
          </cell>
          <cell r="AF252">
            <v>47</v>
          </cell>
          <cell r="AG252">
            <v>63</v>
          </cell>
          <cell r="AH252">
            <v>0</v>
          </cell>
          <cell r="AI252">
            <v>0</v>
          </cell>
          <cell r="AJ252">
            <v>12</v>
          </cell>
          <cell r="AK252">
            <v>6</v>
          </cell>
          <cell r="AL252">
            <v>21</v>
          </cell>
          <cell r="AM252">
            <v>7</v>
          </cell>
          <cell r="AN252">
            <v>39</v>
          </cell>
          <cell r="AO252">
            <v>0</v>
          </cell>
          <cell r="AP252">
            <v>10.90909090909091</v>
          </cell>
          <cell r="AQ252">
            <v>1.9780219780219781</v>
          </cell>
          <cell r="AR252">
            <v>42</v>
          </cell>
          <cell r="AS252">
            <v>11.052631578947368</v>
          </cell>
          <cell r="AT252">
            <v>18.571428571428573</v>
          </cell>
          <cell r="AU252" t="str">
            <v>Q</v>
          </cell>
          <cell r="AV252">
            <v>11627</v>
          </cell>
          <cell r="AW252">
            <v>11627</v>
          </cell>
          <cell r="AX252">
            <v>13900</v>
          </cell>
          <cell r="AY252">
            <v>0.1954932484733809</v>
          </cell>
          <cell r="AZ252">
            <v>0.16352517985611512</v>
          </cell>
          <cell r="BA252">
            <v>13500</v>
          </cell>
          <cell r="BB252">
            <v>6</v>
          </cell>
          <cell r="BC252">
            <v>0.16109056506407504</v>
          </cell>
          <cell r="BD252">
            <v>0.13874074074074075</v>
          </cell>
          <cell r="BE252">
            <v>13250</v>
          </cell>
          <cell r="BF252">
            <v>12</v>
          </cell>
          <cell r="BG252">
            <v>0.13958888793325874</v>
          </cell>
          <cell r="BH252">
            <v>0.12249056603773585</v>
          </cell>
        </row>
        <row r="253">
          <cell r="B253" t="str">
            <v>27635</v>
          </cell>
          <cell r="C253" t="str">
            <v>7840138001257</v>
          </cell>
          <cell r="D253" t="str">
            <v>RON COCTEL FRUTOS ROJOS 750ml FORTIN</v>
          </cell>
          <cell r="E253">
            <v>12</v>
          </cell>
          <cell r="F253" t="str">
            <v>BEBIDAS</v>
          </cell>
          <cell r="G253" t="str">
            <v>BEBIDAS</v>
          </cell>
          <cell r="H253" t="str">
            <v>BEBIDAS C/ ALCOHOL</v>
          </cell>
          <cell r="I253" t="str">
            <v>DESTILADOS</v>
          </cell>
          <cell r="J253" t="str">
            <v>RON</v>
          </cell>
          <cell r="K253" t="str">
            <v>FORTIN</v>
          </cell>
          <cell r="L253">
            <v>93</v>
          </cell>
          <cell r="M253" t="str">
            <v>FORTIN S.A. (93)</v>
          </cell>
          <cell r="N253">
            <v>137</v>
          </cell>
          <cell r="O253">
            <v>132</v>
          </cell>
          <cell r="P253">
            <v>139</v>
          </cell>
          <cell r="Q253">
            <v>163</v>
          </cell>
          <cell r="R253">
            <v>290</v>
          </cell>
          <cell r="S253">
            <v>265</v>
          </cell>
          <cell r="T253">
            <v>333</v>
          </cell>
          <cell r="U253">
            <v>410</v>
          </cell>
          <cell r="V253">
            <v>128</v>
          </cell>
          <cell r="W253">
            <v>143</v>
          </cell>
          <cell r="X253">
            <v>109</v>
          </cell>
          <cell r="Y253">
            <v>143</v>
          </cell>
          <cell r="Z253">
            <v>136</v>
          </cell>
          <cell r="AA253">
            <v>182</v>
          </cell>
          <cell r="AB253">
            <v>174</v>
          </cell>
          <cell r="AC253">
            <v>242</v>
          </cell>
          <cell r="AD253">
            <v>168</v>
          </cell>
          <cell r="AE253">
            <v>169</v>
          </cell>
          <cell r="AF253">
            <v>171</v>
          </cell>
          <cell r="AG253">
            <v>180</v>
          </cell>
          <cell r="AH253">
            <v>12</v>
          </cell>
          <cell r="AI253">
            <v>58</v>
          </cell>
          <cell r="AJ253">
            <v>148</v>
          </cell>
          <cell r="AK253">
            <v>194</v>
          </cell>
          <cell r="AL253">
            <v>132</v>
          </cell>
          <cell r="AM253">
            <v>119</v>
          </cell>
          <cell r="AN253">
            <v>172</v>
          </cell>
          <cell r="AO253">
            <v>126</v>
          </cell>
          <cell r="AP253">
            <v>27.239263803680981</v>
          </cell>
          <cell r="AQ253">
            <v>14.195121951219512</v>
          </cell>
          <cell r="AR253">
            <v>27.692307692307693</v>
          </cell>
          <cell r="AS253">
            <v>14.75206611570248</v>
          </cell>
          <cell r="AT253">
            <v>28.666666666666668</v>
          </cell>
          <cell r="AU253">
            <v>65.172413793103459</v>
          </cell>
          <cell r="AV253">
            <v>14500.000019999999</v>
          </cell>
          <cell r="AW253">
            <v>14499.9998</v>
          </cell>
          <cell r="AX253">
            <v>16900</v>
          </cell>
          <cell r="AY253">
            <v>0.16551723977170041</v>
          </cell>
          <cell r="AZ253">
            <v>0.1420118331360947</v>
          </cell>
          <cell r="BA253">
            <v>16500</v>
          </cell>
          <cell r="BB253">
            <v>3</v>
          </cell>
          <cell r="BC253">
            <v>0.13793103291319864</v>
          </cell>
          <cell r="BD253">
            <v>0.12121212000000003</v>
          </cell>
          <cell r="BE253">
            <v>15900</v>
          </cell>
          <cell r="BF253">
            <v>6</v>
          </cell>
          <cell r="BG253">
            <v>9.6551722625445979E-2</v>
          </cell>
          <cell r="BH253">
            <v>8.8050313207547207E-2</v>
          </cell>
        </row>
        <row r="254">
          <cell r="B254" t="str">
            <v>37598</v>
          </cell>
          <cell r="C254" t="str">
            <v>7840138001172</v>
          </cell>
          <cell r="D254" t="str">
            <v>RON LIMON 475ml FORTIN</v>
          </cell>
          <cell r="E254">
            <v>12</v>
          </cell>
          <cell r="F254" t="str">
            <v>BEBIDAS</v>
          </cell>
          <cell r="G254" t="str">
            <v>BEBIDAS</v>
          </cell>
          <cell r="H254" t="str">
            <v>BEBIDAS C/ ALCOHOL</v>
          </cell>
          <cell r="I254" t="str">
            <v>DESTILADOS</v>
          </cell>
          <cell r="J254" t="str">
            <v>RON</v>
          </cell>
          <cell r="K254" t="str">
            <v>FORTIN</v>
          </cell>
          <cell r="L254">
            <v>93</v>
          </cell>
          <cell r="M254" t="str">
            <v>FORTIN S.A. (93)</v>
          </cell>
          <cell r="N254">
            <v>1</v>
          </cell>
          <cell r="O254">
            <v>5</v>
          </cell>
          <cell r="P254">
            <v>5</v>
          </cell>
          <cell r="Q254">
            <v>10</v>
          </cell>
          <cell r="R254">
            <v>14</v>
          </cell>
          <cell r="S254">
            <v>14</v>
          </cell>
          <cell r="T254">
            <v>10</v>
          </cell>
          <cell r="U254">
            <v>19</v>
          </cell>
          <cell r="V254">
            <v>6</v>
          </cell>
          <cell r="W254">
            <v>6</v>
          </cell>
          <cell r="X254">
            <v>2</v>
          </cell>
          <cell r="Y254">
            <v>2</v>
          </cell>
          <cell r="Z254">
            <v>10</v>
          </cell>
          <cell r="AA254">
            <v>9</v>
          </cell>
          <cell r="AB254">
            <v>4</v>
          </cell>
          <cell r="AC254">
            <v>8</v>
          </cell>
          <cell r="AD254">
            <v>5</v>
          </cell>
          <cell r="AE254">
            <v>11</v>
          </cell>
          <cell r="AF254">
            <v>6</v>
          </cell>
          <cell r="AG254">
            <v>10</v>
          </cell>
          <cell r="AH254">
            <v>0</v>
          </cell>
          <cell r="AI254">
            <v>1</v>
          </cell>
          <cell r="AJ254">
            <v>45</v>
          </cell>
          <cell r="AK254">
            <v>11</v>
          </cell>
          <cell r="AL254">
            <v>8</v>
          </cell>
          <cell r="AM254">
            <v>12</v>
          </cell>
          <cell r="AN254">
            <v>9</v>
          </cell>
          <cell r="AO254">
            <v>11</v>
          </cell>
          <cell r="AP254">
            <v>135</v>
          </cell>
          <cell r="AQ254">
            <v>17.368421052631579</v>
          </cell>
          <cell r="AR254">
            <v>120</v>
          </cell>
          <cell r="AS254">
            <v>45</v>
          </cell>
          <cell r="AT254">
            <v>27</v>
          </cell>
          <cell r="AU254">
            <v>330</v>
          </cell>
          <cell r="AV254">
            <v>11627</v>
          </cell>
          <cell r="AW254">
            <v>11627</v>
          </cell>
          <cell r="AX254">
            <v>13900</v>
          </cell>
          <cell r="AY254">
            <v>0.1954932484733809</v>
          </cell>
          <cell r="AZ254">
            <v>0.16352517985611512</v>
          </cell>
          <cell r="BA254">
            <v>13500</v>
          </cell>
          <cell r="BB254">
            <v>6</v>
          </cell>
          <cell r="BC254">
            <v>0.16109056506407504</v>
          </cell>
          <cell r="BD254">
            <v>0.13874074074074075</v>
          </cell>
          <cell r="BE254">
            <v>13250</v>
          </cell>
          <cell r="BF254">
            <v>12</v>
          </cell>
          <cell r="BG254">
            <v>0.13958888793325874</v>
          </cell>
          <cell r="BH254">
            <v>0.12249056603773585</v>
          </cell>
        </row>
        <row r="255">
          <cell r="B255" t="str">
            <v>3472</v>
          </cell>
          <cell r="C255" t="str">
            <v>7840138000144</v>
          </cell>
          <cell r="D255" t="str">
            <v>RON LIMON 750ml FORTIN</v>
          </cell>
          <cell r="E255">
            <v>12</v>
          </cell>
          <cell r="F255" t="str">
            <v>BEBIDAS</v>
          </cell>
          <cell r="G255" t="str">
            <v>BEBIDAS</v>
          </cell>
          <cell r="H255" t="str">
            <v>BEBIDAS C/ ALCOHOL</v>
          </cell>
          <cell r="I255" t="str">
            <v>DESTILADOS</v>
          </cell>
          <cell r="J255" t="str">
            <v>RON</v>
          </cell>
          <cell r="K255" t="str">
            <v>FORTIN</v>
          </cell>
          <cell r="L255">
            <v>93</v>
          </cell>
          <cell r="M255" t="str">
            <v>FORTIN S.A. (93)</v>
          </cell>
          <cell r="N255">
            <v>27</v>
          </cell>
          <cell r="O255">
            <v>36</v>
          </cell>
          <cell r="P255">
            <v>28</v>
          </cell>
          <cell r="Q255">
            <v>33</v>
          </cell>
          <cell r="R255">
            <v>33</v>
          </cell>
          <cell r="S255">
            <v>42</v>
          </cell>
          <cell r="T255">
            <v>28</v>
          </cell>
          <cell r="U255">
            <v>38</v>
          </cell>
          <cell r="V255">
            <v>7</v>
          </cell>
          <cell r="W255">
            <v>27</v>
          </cell>
          <cell r="X255">
            <v>20</v>
          </cell>
          <cell r="Y255">
            <v>15</v>
          </cell>
          <cell r="Z255">
            <v>16</v>
          </cell>
          <cell r="AA255">
            <v>15</v>
          </cell>
          <cell r="AB255">
            <v>29</v>
          </cell>
          <cell r="AC255">
            <v>28</v>
          </cell>
          <cell r="AD255">
            <v>21</v>
          </cell>
          <cell r="AE255">
            <v>26</v>
          </cell>
          <cell r="AF255">
            <v>35</v>
          </cell>
          <cell r="AG255">
            <v>36</v>
          </cell>
          <cell r="AH255">
            <v>3</v>
          </cell>
          <cell r="AI255">
            <v>8</v>
          </cell>
          <cell r="AJ255">
            <v>29</v>
          </cell>
          <cell r="AK255">
            <v>19</v>
          </cell>
          <cell r="AL255">
            <v>27</v>
          </cell>
          <cell r="AM255">
            <v>19</v>
          </cell>
          <cell r="AN255">
            <v>19</v>
          </cell>
          <cell r="AO255">
            <v>21</v>
          </cell>
          <cell r="AP255">
            <v>26.363636363636363</v>
          </cell>
          <cell r="AQ255">
            <v>15</v>
          </cell>
          <cell r="AR255">
            <v>54</v>
          </cell>
          <cell r="AS255">
            <v>20.357142857142858</v>
          </cell>
          <cell r="AT255">
            <v>15.833333333333334</v>
          </cell>
          <cell r="AU255">
            <v>78.75</v>
          </cell>
          <cell r="AV255">
            <v>14500.000019999999</v>
          </cell>
          <cell r="AW255">
            <v>14499.9998</v>
          </cell>
          <cell r="AX255">
            <v>16900</v>
          </cell>
          <cell r="AY255">
            <v>0.16551723977170041</v>
          </cell>
          <cell r="AZ255">
            <v>0.1420118331360947</v>
          </cell>
          <cell r="BA255">
            <v>16500</v>
          </cell>
          <cell r="BB255">
            <v>3</v>
          </cell>
          <cell r="BC255">
            <v>0.13793103291319864</v>
          </cell>
          <cell r="BD255">
            <v>0.12121212000000003</v>
          </cell>
          <cell r="BE255">
            <v>15900</v>
          </cell>
          <cell r="BF255">
            <v>6</v>
          </cell>
          <cell r="BG255">
            <v>9.6551722625445979E-2</v>
          </cell>
          <cell r="BH255">
            <v>8.8050313207547207E-2</v>
          </cell>
        </row>
        <row r="256">
          <cell r="B256" t="str">
            <v>2874</v>
          </cell>
          <cell r="C256" t="str">
            <v>7840329000038</v>
          </cell>
          <cell r="D256" t="str">
            <v>RON CIRUELA 750ml CARIBE</v>
          </cell>
          <cell r="E256">
            <v>12</v>
          </cell>
          <cell r="F256" t="str">
            <v>BEBIDAS</v>
          </cell>
          <cell r="G256" t="str">
            <v>BEBIDAS</v>
          </cell>
          <cell r="H256" t="str">
            <v>BEBIDAS C/ ALCOHOL</v>
          </cell>
          <cell r="I256" t="str">
            <v>DESTILADOS</v>
          </cell>
          <cell r="J256" t="str">
            <v>RON</v>
          </cell>
          <cell r="K256" t="str">
            <v>CARIBE</v>
          </cell>
          <cell r="L256">
            <v>126</v>
          </cell>
          <cell r="M256" t="str">
            <v>LONDON IMPORT S.A. (126)</v>
          </cell>
          <cell r="N256">
            <v>0</v>
          </cell>
          <cell r="O256">
            <v>0</v>
          </cell>
          <cell r="P256">
            <v>2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3</v>
          </cell>
          <cell r="Y256">
            <v>0</v>
          </cell>
          <cell r="Z256">
            <v>0</v>
          </cell>
          <cell r="AA256">
            <v>2</v>
          </cell>
          <cell r="AB256">
            <v>0</v>
          </cell>
          <cell r="AC256">
            <v>1</v>
          </cell>
          <cell r="AD256">
            <v>0</v>
          </cell>
          <cell r="AE256">
            <v>1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7</v>
          </cell>
          <cell r="AK256">
            <v>5</v>
          </cell>
          <cell r="AL256">
            <v>2</v>
          </cell>
          <cell r="AM256">
            <v>5</v>
          </cell>
          <cell r="AN256">
            <v>5</v>
          </cell>
          <cell r="AO256">
            <v>0</v>
          </cell>
          <cell r="AP256" t="str">
            <v>SV</v>
          </cell>
          <cell r="AQ256" t="str">
            <v>SV</v>
          </cell>
          <cell r="AR256" t="str">
            <v>SV</v>
          </cell>
          <cell r="AS256">
            <v>150</v>
          </cell>
          <cell r="AT256" t="str">
            <v>SV</v>
          </cell>
          <cell r="AU256" t="str">
            <v>Q</v>
          </cell>
          <cell r="AV256">
            <v>36094.999995999999</v>
          </cell>
          <cell r="AW256">
            <v>30694.49482</v>
          </cell>
          <cell r="AX256">
            <v>38900</v>
          </cell>
          <cell r="AY256">
            <v>7.7711594523087735E-2</v>
          </cell>
          <cell r="AZ256">
            <v>7.2107969254498749E-2</v>
          </cell>
          <cell r="BA256">
            <v>37900</v>
          </cell>
          <cell r="BB256">
            <v>3</v>
          </cell>
          <cell r="BC256">
            <v>5.0006926283419517E-2</v>
          </cell>
          <cell r="BD256">
            <v>4.762532992084436E-2</v>
          </cell>
          <cell r="BE256">
            <v>36900</v>
          </cell>
          <cell r="BF256">
            <v>6</v>
          </cell>
          <cell r="BG256">
            <v>2.2302258043751522E-2</v>
          </cell>
          <cell r="BH256">
            <v>2.1815718265582693E-2</v>
          </cell>
        </row>
        <row r="257">
          <cell r="B257" t="str">
            <v>8458</v>
          </cell>
          <cell r="C257" t="str">
            <v>7891125064038</v>
          </cell>
          <cell r="D257" t="str">
            <v>RON CARTA BLANCA 1Lts BACARDI</v>
          </cell>
          <cell r="E257">
            <v>12</v>
          </cell>
          <cell r="F257" t="str">
            <v>BEBIDAS</v>
          </cell>
          <cell r="G257" t="str">
            <v>BEBIDAS</v>
          </cell>
          <cell r="H257" t="str">
            <v>BEBIDAS C/ ALCOHOL</v>
          </cell>
          <cell r="I257" t="str">
            <v>DESTILADOS</v>
          </cell>
          <cell r="J257" t="str">
            <v>RON</v>
          </cell>
          <cell r="K257" t="str">
            <v>BACARDI</v>
          </cell>
          <cell r="L257">
            <v>27</v>
          </cell>
          <cell r="M257" t="str">
            <v>A.J. S.A. CALIDAD ANTE TODO (27)</v>
          </cell>
          <cell r="N257">
            <v>32</v>
          </cell>
          <cell r="O257">
            <v>2</v>
          </cell>
          <cell r="P257">
            <v>10</v>
          </cell>
          <cell r="Q257">
            <v>10</v>
          </cell>
          <cell r="R257">
            <v>9</v>
          </cell>
          <cell r="S257">
            <v>1</v>
          </cell>
          <cell r="T257">
            <v>2</v>
          </cell>
          <cell r="U257">
            <v>1</v>
          </cell>
          <cell r="V257">
            <v>5</v>
          </cell>
          <cell r="W257">
            <v>4</v>
          </cell>
          <cell r="X257">
            <v>2</v>
          </cell>
          <cell r="Y257">
            <v>2</v>
          </cell>
          <cell r="Z257">
            <v>4</v>
          </cell>
          <cell r="AA257">
            <v>2</v>
          </cell>
          <cell r="AB257">
            <v>2</v>
          </cell>
          <cell r="AC257">
            <v>10</v>
          </cell>
          <cell r="AD257">
            <v>3</v>
          </cell>
          <cell r="AE257">
            <v>2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9</v>
          </cell>
          <cell r="AK257">
            <v>17</v>
          </cell>
          <cell r="AL257">
            <v>13</v>
          </cell>
          <cell r="AM257">
            <v>0</v>
          </cell>
          <cell r="AN257">
            <v>6</v>
          </cell>
          <cell r="AO257">
            <v>6</v>
          </cell>
          <cell r="AP257">
            <v>27</v>
          </cell>
          <cell r="AQ257">
            <v>510</v>
          </cell>
          <cell r="AR257">
            <v>195</v>
          </cell>
          <cell r="AS257" t="str">
            <v>Q</v>
          </cell>
          <cell r="AT257" t="str">
            <v>SV</v>
          </cell>
          <cell r="AU257" t="str">
            <v>SV</v>
          </cell>
          <cell r="AV257">
            <v>43937.5</v>
          </cell>
          <cell r="AW257">
            <v>43560.487739999997</v>
          </cell>
          <cell r="AX257">
            <v>49900</v>
          </cell>
          <cell r="AY257">
            <v>0.1357041251778095</v>
          </cell>
          <cell r="AZ257">
            <v>0.11948897795591182</v>
          </cell>
          <cell r="BA257">
            <v>48900</v>
          </cell>
          <cell r="BB257">
            <v>3</v>
          </cell>
          <cell r="BC257">
            <v>0.11294452347083928</v>
          </cell>
          <cell r="BD257">
            <v>0.10148261758691207</v>
          </cell>
          <cell r="BE257">
            <v>47900</v>
          </cell>
          <cell r="BF257">
            <v>6</v>
          </cell>
          <cell r="BG257">
            <v>9.0184921763869053E-2</v>
          </cell>
          <cell r="BH257">
            <v>8.2724425887265141E-2</v>
          </cell>
        </row>
        <row r="258">
          <cell r="B258" t="str">
            <v>8460</v>
          </cell>
          <cell r="C258" t="str">
            <v>7891125064076</v>
          </cell>
          <cell r="D258" t="str">
            <v>RON CARTA ORO 1Lts BACARDI</v>
          </cell>
          <cell r="E258">
            <v>12</v>
          </cell>
          <cell r="F258" t="str">
            <v>BEBIDAS</v>
          </cell>
          <cell r="G258" t="str">
            <v>BEBIDAS</v>
          </cell>
          <cell r="H258" t="str">
            <v>BEBIDAS C/ ALCOHOL</v>
          </cell>
          <cell r="I258" t="str">
            <v>DESTILADOS</v>
          </cell>
          <cell r="J258" t="str">
            <v>RON</v>
          </cell>
          <cell r="K258" t="str">
            <v>BACARDI</v>
          </cell>
          <cell r="L258">
            <v>27</v>
          </cell>
          <cell r="M258" t="str">
            <v>A.J. S.A. CALIDAD ANTE TODO (27)</v>
          </cell>
          <cell r="N258">
            <v>6</v>
          </cell>
          <cell r="O258">
            <v>5</v>
          </cell>
          <cell r="P258">
            <v>13</v>
          </cell>
          <cell r="Q258">
            <v>7</v>
          </cell>
          <cell r="R258">
            <v>2</v>
          </cell>
          <cell r="S258">
            <v>6</v>
          </cell>
          <cell r="T258">
            <v>0</v>
          </cell>
          <cell r="U258">
            <v>2</v>
          </cell>
          <cell r="V258">
            <v>2</v>
          </cell>
          <cell r="W258">
            <v>0</v>
          </cell>
          <cell r="X258">
            <v>4</v>
          </cell>
          <cell r="Y258">
            <v>3</v>
          </cell>
          <cell r="Z258">
            <v>2</v>
          </cell>
          <cell r="AA258">
            <v>2</v>
          </cell>
          <cell r="AB258">
            <v>0</v>
          </cell>
          <cell r="AC258">
            <v>3</v>
          </cell>
          <cell r="AD258">
            <v>3</v>
          </cell>
          <cell r="AE258">
            <v>4</v>
          </cell>
          <cell r="AF258">
            <v>4</v>
          </cell>
          <cell r="AG258">
            <v>5</v>
          </cell>
          <cell r="AH258">
            <v>0</v>
          </cell>
          <cell r="AI258">
            <v>0</v>
          </cell>
          <cell r="AJ258">
            <v>-2</v>
          </cell>
          <cell r="AK258">
            <v>8</v>
          </cell>
          <cell r="AL258">
            <v>1</v>
          </cell>
          <cell r="AM258">
            <v>1</v>
          </cell>
          <cell r="AN258">
            <v>1</v>
          </cell>
          <cell r="AO258">
            <v>6</v>
          </cell>
          <cell r="AP258" t="str">
            <v>Q</v>
          </cell>
          <cell r="AQ258">
            <v>120</v>
          </cell>
          <cell r="AR258">
            <v>10</v>
          </cell>
          <cell r="AS258">
            <v>10</v>
          </cell>
          <cell r="AT258">
            <v>6</v>
          </cell>
          <cell r="AU258" t="str">
            <v>SV</v>
          </cell>
          <cell r="AV258">
            <v>43937.499980000001</v>
          </cell>
          <cell r="AW258">
            <v>43913.90047</v>
          </cell>
          <cell r="AX258">
            <v>49900</v>
          </cell>
          <cell r="AY258">
            <v>0.13570412569477286</v>
          </cell>
          <cell r="AZ258">
            <v>0.11948897835671342</v>
          </cell>
          <cell r="BA258">
            <v>48900</v>
          </cell>
          <cell r="BB258">
            <v>3</v>
          </cell>
          <cell r="BC258">
            <v>0.1129445239774427</v>
          </cell>
          <cell r="BD258">
            <v>0.10148261799591</v>
          </cell>
          <cell r="BE258">
            <v>47900</v>
          </cell>
          <cell r="BF258">
            <v>6</v>
          </cell>
          <cell r="BG258">
            <v>9.0184922260112543E-2</v>
          </cell>
          <cell r="BH258">
            <v>8.272442630480166E-2</v>
          </cell>
        </row>
        <row r="259">
          <cell r="B259" t="str">
            <v>24929</v>
          </cell>
          <cell r="C259" t="str">
            <v>7840235004014</v>
          </cell>
          <cell r="D259" t="str">
            <v>MOJITO 269ml 6un BENGALA</v>
          </cell>
          <cell r="E259">
            <v>24</v>
          </cell>
          <cell r="F259" t="str">
            <v>BEBIDAS</v>
          </cell>
          <cell r="G259" t="str">
            <v>BEBIDAS</v>
          </cell>
          <cell r="H259" t="str">
            <v>BEBIDAS C/ ALCOHOL</v>
          </cell>
          <cell r="I259" t="str">
            <v>DESTILADOS</v>
          </cell>
          <cell r="J259" t="str">
            <v>RON</v>
          </cell>
          <cell r="K259" t="str">
            <v>BENGALA</v>
          </cell>
          <cell r="L259">
            <v>87</v>
          </cell>
          <cell r="M259" t="str">
            <v>EMBOTELLADORA CENTRAL (87)</v>
          </cell>
          <cell r="N259">
            <v>0</v>
          </cell>
          <cell r="O259">
            <v>0</v>
          </cell>
          <cell r="P259">
            <v>0</v>
          </cell>
          <cell r="Q259">
            <v>0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 t="str">
            <v>Q</v>
          </cell>
          <cell r="AQ259" t="str">
            <v>Q</v>
          </cell>
          <cell r="AR259" t="str">
            <v>Q</v>
          </cell>
          <cell r="AS259" t="str">
            <v>Q</v>
          </cell>
          <cell r="AT259" t="str">
            <v>Q</v>
          </cell>
          <cell r="AU259" t="str">
            <v>Q</v>
          </cell>
          <cell r="AV259">
            <v>23620.999995999999</v>
          </cell>
          <cell r="AW259">
            <v>23620.798739999998</v>
          </cell>
          <cell r="AX259">
            <v>25900</v>
          </cell>
          <cell r="AY259">
            <v>9.6481944218531401E-2</v>
          </cell>
          <cell r="AZ259">
            <v>8.79922781467182E-2</v>
          </cell>
          <cell r="BA259">
            <v>25500</v>
          </cell>
          <cell r="BB259">
            <v>3</v>
          </cell>
          <cell r="BC259">
            <v>7.9547860137936244E-2</v>
          </cell>
          <cell r="BD259">
            <v>7.3686274666666718E-2</v>
          </cell>
          <cell r="BE259">
            <v>0</v>
          </cell>
          <cell r="BF259">
            <v>0</v>
          </cell>
          <cell r="BG259">
            <v>-1</v>
          </cell>
          <cell r="BH259">
            <v>0</v>
          </cell>
        </row>
        <row r="260">
          <cell r="B260" t="str">
            <v>24928</v>
          </cell>
          <cell r="C260" t="str">
            <v>7840235003703</v>
          </cell>
          <cell r="D260" t="str">
            <v>MOJITO 269ml BENGALA</v>
          </cell>
          <cell r="E260">
            <v>24</v>
          </cell>
          <cell r="F260" t="str">
            <v>BEBIDAS</v>
          </cell>
          <cell r="G260" t="str">
            <v>BEBIDAS</v>
          </cell>
          <cell r="H260" t="str">
            <v>BEBIDAS C/ ALCOHOL</v>
          </cell>
          <cell r="I260" t="str">
            <v>DESTILADOS</v>
          </cell>
          <cell r="J260" t="str">
            <v>RON</v>
          </cell>
          <cell r="K260" t="str">
            <v>BENGALA</v>
          </cell>
          <cell r="L260">
            <v>87</v>
          </cell>
          <cell r="M260" t="str">
            <v>EMBOTELLADORA CENTRAL (87)</v>
          </cell>
          <cell r="N260">
            <v>87</v>
          </cell>
          <cell r="O260">
            <v>69</v>
          </cell>
          <cell r="P260">
            <v>23</v>
          </cell>
          <cell r="Q260">
            <v>33</v>
          </cell>
          <cell r="R260">
            <v>29</v>
          </cell>
          <cell r="S260">
            <v>71</v>
          </cell>
          <cell r="T260">
            <v>30</v>
          </cell>
          <cell r="U260">
            <v>37</v>
          </cell>
          <cell r="V260">
            <v>41</v>
          </cell>
          <cell r="W260">
            <v>34</v>
          </cell>
          <cell r="X260">
            <v>18</v>
          </cell>
          <cell r="Y260">
            <v>25</v>
          </cell>
          <cell r="Z260">
            <v>60</v>
          </cell>
          <cell r="AA260">
            <v>26</v>
          </cell>
          <cell r="AB260">
            <v>39</v>
          </cell>
          <cell r="AC260">
            <v>28</v>
          </cell>
          <cell r="AD260">
            <v>53</v>
          </cell>
          <cell r="AE260">
            <v>35</v>
          </cell>
          <cell r="AF260">
            <v>103</v>
          </cell>
          <cell r="AG260">
            <v>51</v>
          </cell>
          <cell r="AH260">
            <v>1</v>
          </cell>
          <cell r="AI260">
            <v>9</v>
          </cell>
          <cell r="AJ260">
            <v>80</v>
          </cell>
          <cell r="AK260">
            <v>17</v>
          </cell>
          <cell r="AL260">
            <v>27</v>
          </cell>
          <cell r="AM260">
            <v>32</v>
          </cell>
          <cell r="AN260">
            <v>93</v>
          </cell>
          <cell r="AO260">
            <v>22</v>
          </cell>
          <cell r="AP260">
            <v>72.727272727272734</v>
          </cell>
          <cell r="AQ260">
            <v>13.783783783783784</v>
          </cell>
          <cell r="AR260">
            <v>32.400000000000006</v>
          </cell>
          <cell r="AS260">
            <v>34.285714285714285</v>
          </cell>
          <cell r="AT260">
            <v>54.705882352941174</v>
          </cell>
          <cell r="AU260">
            <v>73.333333333333343</v>
          </cell>
          <cell r="AV260">
            <v>3936.7916500000001</v>
          </cell>
          <cell r="AW260">
            <v>3936.79979</v>
          </cell>
          <cell r="AX260">
            <v>4500</v>
          </cell>
          <cell r="AY260">
            <v>0.14306277803652634</v>
          </cell>
          <cell r="AZ260">
            <v>0.12515741111111109</v>
          </cell>
          <cell r="BA260">
            <v>0</v>
          </cell>
          <cell r="BB260">
            <v>0</v>
          </cell>
          <cell r="BC260">
            <v>-1</v>
          </cell>
          <cell r="BD260">
            <v>0</v>
          </cell>
          <cell r="BE260">
            <v>0</v>
          </cell>
          <cell r="BF260">
            <v>0</v>
          </cell>
          <cell r="BG260">
            <v>-1</v>
          </cell>
          <cell r="BH260">
            <v>0</v>
          </cell>
        </row>
        <row r="261">
          <cell r="B261" t="str">
            <v>35487</v>
          </cell>
          <cell r="C261" t="str">
            <v>7840003025753</v>
          </cell>
          <cell r="D261" t="str">
            <v>RON ACAI 750ml DON ONOFRE</v>
          </cell>
          <cell r="E261">
            <v>12</v>
          </cell>
          <cell r="F261" t="str">
            <v>BEBIDAS</v>
          </cell>
          <cell r="G261" t="str">
            <v>BEBIDAS</v>
          </cell>
          <cell r="H261" t="str">
            <v>BEBIDAS C/ ALCOHOL</v>
          </cell>
          <cell r="I261" t="str">
            <v>DESTILADOS</v>
          </cell>
          <cell r="J261" t="str">
            <v>RON</v>
          </cell>
          <cell r="K261" t="str">
            <v>DON ONOFRE</v>
          </cell>
          <cell r="L261">
            <v>2470</v>
          </cell>
          <cell r="M261" t="str">
            <v>MOLINO ASUNCENO ALBERTO HEILBRUNN S.A. (2470)</v>
          </cell>
          <cell r="N261">
            <v>5</v>
          </cell>
          <cell r="O261">
            <v>0</v>
          </cell>
          <cell r="P261">
            <v>3</v>
          </cell>
          <cell r="Q261">
            <v>4</v>
          </cell>
          <cell r="R261">
            <v>4</v>
          </cell>
          <cell r="S261">
            <v>6</v>
          </cell>
          <cell r="T261">
            <v>1</v>
          </cell>
          <cell r="U261">
            <v>5</v>
          </cell>
          <cell r="V261">
            <v>1</v>
          </cell>
          <cell r="W261">
            <v>1</v>
          </cell>
          <cell r="X261">
            <v>1</v>
          </cell>
          <cell r="Y261">
            <v>1</v>
          </cell>
          <cell r="Z261">
            <v>2</v>
          </cell>
          <cell r="AA261">
            <v>8</v>
          </cell>
          <cell r="AB261">
            <v>1</v>
          </cell>
          <cell r="AC261">
            <v>2</v>
          </cell>
          <cell r="AD261">
            <v>4</v>
          </cell>
          <cell r="AE261">
            <v>3</v>
          </cell>
          <cell r="AF261">
            <v>1</v>
          </cell>
          <cell r="AG261">
            <v>2</v>
          </cell>
          <cell r="AH261">
            <v>0</v>
          </cell>
          <cell r="AI261">
            <v>0</v>
          </cell>
          <cell r="AJ261">
            <v>12</v>
          </cell>
          <cell r="AK261">
            <v>26</v>
          </cell>
          <cell r="AL261">
            <v>35</v>
          </cell>
          <cell r="AM261">
            <v>27</v>
          </cell>
          <cell r="AN261">
            <v>38</v>
          </cell>
          <cell r="AO261">
            <v>59</v>
          </cell>
          <cell r="AP261">
            <v>90</v>
          </cell>
          <cell r="AQ261">
            <v>156</v>
          </cell>
          <cell r="AR261">
            <v>1050</v>
          </cell>
          <cell r="AS261">
            <v>405</v>
          </cell>
          <cell r="AT261">
            <v>570</v>
          </cell>
          <cell r="AU261" t="str">
            <v>SV</v>
          </cell>
          <cell r="AV261">
            <v>13781</v>
          </cell>
          <cell r="AW261">
            <v>13780.97644</v>
          </cell>
          <cell r="AX261">
            <v>16500</v>
          </cell>
          <cell r="AY261">
            <v>0.19730063130396913</v>
          </cell>
          <cell r="AZ261">
            <v>0.16478787878787879</v>
          </cell>
          <cell r="BA261">
            <v>16250</v>
          </cell>
          <cell r="BB261">
            <v>3</v>
          </cell>
          <cell r="BC261">
            <v>0.17915971264784858</v>
          </cell>
          <cell r="BD261">
            <v>0.15193846153846155</v>
          </cell>
          <cell r="BE261">
            <v>15900</v>
          </cell>
          <cell r="BF261">
            <v>6</v>
          </cell>
          <cell r="BG261">
            <v>0.15376242652927941</v>
          </cell>
          <cell r="BH261">
            <v>0.13327044025157234</v>
          </cell>
        </row>
        <row r="262">
          <cell r="B262" t="str">
            <v>35488</v>
          </cell>
          <cell r="C262" t="str">
            <v>7840003024848</v>
          </cell>
          <cell r="D262" t="str">
            <v>RON BLANCO PROFESIONAL 750ml DON ONOFRE</v>
          </cell>
          <cell r="E262">
            <v>12</v>
          </cell>
          <cell r="F262" t="str">
            <v>BEBIDAS</v>
          </cell>
          <cell r="G262" t="str">
            <v>BEBIDAS</v>
          </cell>
          <cell r="H262" t="str">
            <v>BEBIDAS C/ ALCOHOL</v>
          </cell>
          <cell r="I262" t="str">
            <v>DESTILADOS</v>
          </cell>
          <cell r="J262" t="str">
            <v>RON</v>
          </cell>
          <cell r="K262" t="str">
            <v>DON ONOFRE</v>
          </cell>
          <cell r="L262">
            <v>2470</v>
          </cell>
          <cell r="M262" t="str">
            <v>MOLINO ASUNCENO ALBERTO HEILBRUNN S.A. (2470)</v>
          </cell>
          <cell r="N262">
            <v>8</v>
          </cell>
          <cell r="O262">
            <v>8</v>
          </cell>
          <cell r="P262">
            <v>3</v>
          </cell>
          <cell r="Q262">
            <v>4</v>
          </cell>
          <cell r="R262">
            <v>4</v>
          </cell>
          <cell r="S262">
            <v>3</v>
          </cell>
          <cell r="T262">
            <v>2</v>
          </cell>
          <cell r="U262">
            <v>3</v>
          </cell>
          <cell r="V262">
            <v>3</v>
          </cell>
          <cell r="W262">
            <v>6</v>
          </cell>
          <cell r="X262">
            <v>4</v>
          </cell>
          <cell r="Y262">
            <v>4</v>
          </cell>
          <cell r="Z262">
            <v>0</v>
          </cell>
          <cell r="AA262">
            <v>2</v>
          </cell>
          <cell r="AB262">
            <v>1</v>
          </cell>
          <cell r="AC262">
            <v>6</v>
          </cell>
          <cell r="AD262">
            <v>3</v>
          </cell>
          <cell r="AE262">
            <v>0</v>
          </cell>
          <cell r="AF262">
            <v>2</v>
          </cell>
          <cell r="AG262">
            <v>0</v>
          </cell>
          <cell r="AH262">
            <v>0</v>
          </cell>
          <cell r="AI262">
            <v>0</v>
          </cell>
          <cell r="AJ262">
            <v>9</v>
          </cell>
          <cell r="AK262">
            <v>36</v>
          </cell>
          <cell r="AL262">
            <v>16</v>
          </cell>
          <cell r="AM262">
            <v>19</v>
          </cell>
          <cell r="AN262">
            <v>31</v>
          </cell>
          <cell r="AO262">
            <v>62</v>
          </cell>
          <cell r="AP262">
            <v>67.5</v>
          </cell>
          <cell r="AQ262">
            <v>360</v>
          </cell>
          <cell r="AR262">
            <v>120</v>
          </cell>
          <cell r="AS262">
            <v>95</v>
          </cell>
          <cell r="AT262" t="str">
            <v>SV</v>
          </cell>
          <cell r="AU262" t="str">
            <v>SV</v>
          </cell>
          <cell r="AV262">
            <v>13781</v>
          </cell>
          <cell r="AW262">
            <v>13737.972820000001</v>
          </cell>
          <cell r="AX262">
            <v>16900</v>
          </cell>
          <cell r="AY262">
            <v>0.2263261011537625</v>
          </cell>
          <cell r="AZ262">
            <v>0.18455621301775149</v>
          </cell>
          <cell r="BA262">
            <v>16500</v>
          </cell>
          <cell r="BB262">
            <v>3</v>
          </cell>
          <cell r="BC262">
            <v>0.19730063130396913</v>
          </cell>
          <cell r="BD262">
            <v>0.16478787878787879</v>
          </cell>
          <cell r="BE262">
            <v>15900</v>
          </cell>
          <cell r="BF262">
            <v>6</v>
          </cell>
          <cell r="BG262">
            <v>0.15376242652927941</v>
          </cell>
          <cell r="BH262">
            <v>0.13327044025157234</v>
          </cell>
        </row>
        <row r="263">
          <cell r="B263" t="str">
            <v>35489</v>
          </cell>
          <cell r="C263" t="str">
            <v>7840003025661</v>
          </cell>
          <cell r="D263" t="str">
            <v>RON COCO 750ml DON ONOFRE</v>
          </cell>
          <cell r="E263">
            <v>12</v>
          </cell>
          <cell r="F263" t="str">
            <v>BEBIDAS</v>
          </cell>
          <cell r="G263" t="str">
            <v>BEBIDAS</v>
          </cell>
          <cell r="H263" t="str">
            <v>BEBIDAS C/ ALCOHOL</v>
          </cell>
          <cell r="I263" t="str">
            <v>DESTILADOS</v>
          </cell>
          <cell r="J263" t="str">
            <v>RON</v>
          </cell>
          <cell r="K263" t="str">
            <v>DON ONOFRE</v>
          </cell>
          <cell r="L263">
            <v>2470</v>
          </cell>
          <cell r="M263" t="str">
            <v>MOLINO ASUNCENO ALBERTO HEILBRUNN S.A. (2470)</v>
          </cell>
          <cell r="N263">
            <v>2</v>
          </cell>
          <cell r="O263">
            <v>4</v>
          </cell>
          <cell r="P263">
            <v>0</v>
          </cell>
          <cell r="Q263">
            <v>2</v>
          </cell>
          <cell r="R263">
            <v>14</v>
          </cell>
          <cell r="S263">
            <v>7</v>
          </cell>
          <cell r="T263">
            <v>1</v>
          </cell>
          <cell r="U263">
            <v>1</v>
          </cell>
          <cell r="V263">
            <v>2</v>
          </cell>
          <cell r="W263">
            <v>4</v>
          </cell>
          <cell r="X263">
            <v>2</v>
          </cell>
          <cell r="Y263">
            <v>2</v>
          </cell>
          <cell r="Z263">
            <v>1</v>
          </cell>
          <cell r="AA263">
            <v>3</v>
          </cell>
          <cell r="AB263">
            <v>1</v>
          </cell>
          <cell r="AC263">
            <v>3</v>
          </cell>
          <cell r="AD263">
            <v>0</v>
          </cell>
          <cell r="AE263">
            <v>3</v>
          </cell>
          <cell r="AF263">
            <v>2</v>
          </cell>
          <cell r="AG263">
            <v>0</v>
          </cell>
          <cell r="AH263">
            <v>0</v>
          </cell>
          <cell r="AI263">
            <v>0</v>
          </cell>
          <cell r="AJ263">
            <v>29</v>
          </cell>
          <cell r="AK263">
            <v>15</v>
          </cell>
          <cell r="AL263">
            <v>28</v>
          </cell>
          <cell r="AM263">
            <v>29</v>
          </cell>
          <cell r="AN263">
            <v>42</v>
          </cell>
          <cell r="AO263">
            <v>41</v>
          </cell>
          <cell r="AP263">
            <v>435</v>
          </cell>
          <cell r="AQ263">
            <v>450</v>
          </cell>
          <cell r="AR263">
            <v>420</v>
          </cell>
          <cell r="AS263">
            <v>290</v>
          </cell>
          <cell r="AT263" t="str">
            <v>SV</v>
          </cell>
          <cell r="AU263" t="str">
            <v>SV</v>
          </cell>
          <cell r="AV263">
            <v>13781</v>
          </cell>
          <cell r="AW263">
            <v>13780.9804</v>
          </cell>
          <cell r="AX263">
            <v>16500</v>
          </cell>
          <cell r="AY263">
            <v>0.19730063130396913</v>
          </cell>
          <cell r="AZ263">
            <v>0.16478787878787879</v>
          </cell>
          <cell r="BA263">
            <v>16250</v>
          </cell>
          <cell r="BB263">
            <v>3</v>
          </cell>
          <cell r="BC263">
            <v>0.17915971264784858</v>
          </cell>
          <cell r="BD263">
            <v>0.15193846153846155</v>
          </cell>
          <cell r="BE263">
            <v>15900</v>
          </cell>
          <cell r="BF263">
            <v>6</v>
          </cell>
          <cell r="BG263">
            <v>0.15376242652927941</v>
          </cell>
          <cell r="BH263">
            <v>0.13327044025157234</v>
          </cell>
        </row>
        <row r="264">
          <cell r="B264" t="str">
            <v>35486</v>
          </cell>
          <cell r="C264" t="str">
            <v>7840003025647</v>
          </cell>
          <cell r="D264" t="str">
            <v>RON ESPECIADO VAINILLA 750ml DON ONOFRE</v>
          </cell>
          <cell r="E264">
            <v>12</v>
          </cell>
          <cell r="F264" t="str">
            <v>BEBIDAS</v>
          </cell>
          <cell r="G264" t="str">
            <v>BEBIDAS</v>
          </cell>
          <cell r="H264" t="str">
            <v>BEBIDAS C/ ALCOHOL</v>
          </cell>
          <cell r="I264" t="str">
            <v>DESTILADOS</v>
          </cell>
          <cell r="J264" t="str">
            <v>RON</v>
          </cell>
          <cell r="K264" t="str">
            <v>DON ONOFRE</v>
          </cell>
          <cell r="L264">
            <v>2470</v>
          </cell>
          <cell r="M264" t="str">
            <v>MOLINO ASUNCENO ALBERTO HEILBRUNN S.A. (2470)</v>
          </cell>
          <cell r="N264">
            <v>1</v>
          </cell>
          <cell r="O264">
            <v>1</v>
          </cell>
          <cell r="P264">
            <v>1</v>
          </cell>
          <cell r="Q264">
            <v>3</v>
          </cell>
          <cell r="R264">
            <v>3</v>
          </cell>
          <cell r="S264">
            <v>2</v>
          </cell>
          <cell r="T264">
            <v>1</v>
          </cell>
          <cell r="U264">
            <v>3</v>
          </cell>
          <cell r="V264">
            <v>2</v>
          </cell>
          <cell r="W264">
            <v>2</v>
          </cell>
          <cell r="X264">
            <v>0</v>
          </cell>
          <cell r="Y264">
            <v>0</v>
          </cell>
          <cell r="Z264">
            <v>0</v>
          </cell>
          <cell r="AA264">
            <v>2</v>
          </cell>
          <cell r="AB264">
            <v>0</v>
          </cell>
          <cell r="AC264">
            <v>0</v>
          </cell>
          <cell r="AD264">
            <v>1</v>
          </cell>
          <cell r="AE264">
            <v>3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9</v>
          </cell>
          <cell r="AK264">
            <v>47</v>
          </cell>
          <cell r="AL264">
            <v>35</v>
          </cell>
          <cell r="AM264">
            <v>30</v>
          </cell>
          <cell r="AN264">
            <v>42</v>
          </cell>
          <cell r="AO264">
            <v>61</v>
          </cell>
          <cell r="AP264">
            <v>90</v>
          </cell>
          <cell r="AQ264">
            <v>470</v>
          </cell>
          <cell r="AR264" t="str">
            <v>SV</v>
          </cell>
          <cell r="AS264" t="str">
            <v>SV</v>
          </cell>
          <cell r="AT264" t="str">
            <v>SV</v>
          </cell>
          <cell r="AU264" t="str">
            <v>SV</v>
          </cell>
          <cell r="AV264">
            <v>13781</v>
          </cell>
          <cell r="AW264">
            <v>13780.98018</v>
          </cell>
          <cell r="AX264">
            <v>16500</v>
          </cell>
          <cell r="AY264">
            <v>0.19730063130396913</v>
          </cell>
          <cell r="AZ264">
            <v>0.16478787878787879</v>
          </cell>
          <cell r="BA264">
            <v>16250</v>
          </cell>
          <cell r="BB264">
            <v>3</v>
          </cell>
          <cell r="BC264">
            <v>0.17915971264784858</v>
          </cell>
          <cell r="BD264">
            <v>0.15193846153846155</v>
          </cell>
          <cell r="BE264">
            <v>15900</v>
          </cell>
          <cell r="BF264">
            <v>6</v>
          </cell>
          <cell r="BG264">
            <v>0.15376242652927941</v>
          </cell>
          <cell r="BH264">
            <v>0.13327044025157234</v>
          </cell>
        </row>
        <row r="265">
          <cell r="B265" t="str">
            <v>35491</v>
          </cell>
          <cell r="C265" t="str">
            <v>7840003025654</v>
          </cell>
          <cell r="D265" t="str">
            <v>RON FRUTOS ROJOS 750ml DON ONOFRE</v>
          </cell>
          <cell r="E265">
            <v>12</v>
          </cell>
          <cell r="F265" t="str">
            <v>BEBIDAS</v>
          </cell>
          <cell r="G265" t="str">
            <v>BEBIDAS</v>
          </cell>
          <cell r="H265" t="str">
            <v>BEBIDAS C/ ALCOHOL</v>
          </cell>
          <cell r="I265" t="str">
            <v>DESTILADOS</v>
          </cell>
          <cell r="J265" t="str">
            <v>RON</v>
          </cell>
          <cell r="K265" t="str">
            <v>DON ONOFRE</v>
          </cell>
          <cell r="L265">
            <v>2470</v>
          </cell>
          <cell r="M265" t="str">
            <v>MOLINO ASUNCENO ALBERTO HEILBRUNN S.A. (2470)</v>
          </cell>
          <cell r="N265">
            <v>3</v>
          </cell>
          <cell r="O265">
            <v>3</v>
          </cell>
          <cell r="P265">
            <v>4</v>
          </cell>
          <cell r="Q265">
            <v>5</v>
          </cell>
          <cell r="R265">
            <v>16</v>
          </cell>
          <cell r="S265">
            <v>5</v>
          </cell>
          <cell r="T265">
            <v>8</v>
          </cell>
          <cell r="U265">
            <v>9</v>
          </cell>
          <cell r="V265">
            <v>5</v>
          </cell>
          <cell r="W265">
            <v>2</v>
          </cell>
          <cell r="X265">
            <v>6</v>
          </cell>
          <cell r="Y265">
            <v>6</v>
          </cell>
          <cell r="Z265">
            <v>5</v>
          </cell>
          <cell r="AA265">
            <v>2</v>
          </cell>
          <cell r="AB265">
            <v>2</v>
          </cell>
          <cell r="AC265">
            <v>4</v>
          </cell>
          <cell r="AD265">
            <v>3</v>
          </cell>
          <cell r="AE265">
            <v>3</v>
          </cell>
          <cell r="AF265">
            <v>2</v>
          </cell>
          <cell r="AG265">
            <v>1</v>
          </cell>
          <cell r="AH265">
            <v>0</v>
          </cell>
          <cell r="AI265">
            <v>0</v>
          </cell>
          <cell r="AJ265">
            <v>15</v>
          </cell>
          <cell r="AK265">
            <v>31</v>
          </cell>
          <cell r="AL265">
            <v>42</v>
          </cell>
          <cell r="AM265">
            <v>40</v>
          </cell>
          <cell r="AN265">
            <v>55</v>
          </cell>
          <cell r="AO265">
            <v>79</v>
          </cell>
          <cell r="AP265">
            <v>90</v>
          </cell>
          <cell r="AQ265">
            <v>103.33333333333334</v>
          </cell>
          <cell r="AR265">
            <v>210</v>
          </cell>
          <cell r="AS265">
            <v>300</v>
          </cell>
          <cell r="AT265">
            <v>1650</v>
          </cell>
          <cell r="AU265" t="str">
            <v>SV</v>
          </cell>
          <cell r="AV265">
            <v>13781</v>
          </cell>
          <cell r="AW265">
            <v>13780.98964</v>
          </cell>
          <cell r="AX265">
            <v>16500</v>
          </cell>
          <cell r="AY265">
            <v>0.19730063130396913</v>
          </cell>
          <cell r="AZ265">
            <v>0.16478787878787879</v>
          </cell>
          <cell r="BA265">
            <v>16250</v>
          </cell>
          <cell r="BB265">
            <v>3</v>
          </cell>
          <cell r="BC265">
            <v>0.17915971264784858</v>
          </cell>
          <cell r="BD265">
            <v>0.15193846153846155</v>
          </cell>
          <cell r="BE265">
            <v>15900</v>
          </cell>
          <cell r="BF265">
            <v>6</v>
          </cell>
          <cell r="BG265">
            <v>0.15376242652927941</v>
          </cell>
          <cell r="BH265">
            <v>0.13327044025157234</v>
          </cell>
        </row>
        <row r="266">
          <cell r="B266" t="str">
            <v>35490</v>
          </cell>
          <cell r="C266" t="str">
            <v>7840003025678</v>
          </cell>
          <cell r="D266" t="str">
            <v>RON LIMON 750ml DON ONOFRE</v>
          </cell>
          <cell r="E266">
            <v>12</v>
          </cell>
          <cell r="F266" t="str">
            <v>BEBIDAS</v>
          </cell>
          <cell r="G266" t="str">
            <v>BEBIDAS</v>
          </cell>
          <cell r="H266" t="str">
            <v>BEBIDAS C/ ALCOHOL</v>
          </cell>
          <cell r="I266" t="str">
            <v>DESTILADOS</v>
          </cell>
          <cell r="J266" t="str">
            <v>RON</v>
          </cell>
          <cell r="K266" t="str">
            <v>DON ONOFRE</v>
          </cell>
          <cell r="L266">
            <v>2470</v>
          </cell>
          <cell r="M266" t="str">
            <v>MOLINO ASUNCENO ALBERTO HEILBRUNN S.A. (2470)</v>
          </cell>
          <cell r="N266">
            <v>5</v>
          </cell>
          <cell r="O266">
            <v>6</v>
          </cell>
          <cell r="P266">
            <v>1</v>
          </cell>
          <cell r="Q266">
            <v>0</v>
          </cell>
          <cell r="R266">
            <v>10</v>
          </cell>
          <cell r="S266">
            <v>5</v>
          </cell>
          <cell r="T266">
            <v>0</v>
          </cell>
          <cell r="U266">
            <v>0</v>
          </cell>
          <cell r="V266">
            <v>6</v>
          </cell>
          <cell r="W266">
            <v>1</v>
          </cell>
          <cell r="X266">
            <v>0</v>
          </cell>
          <cell r="Y266">
            <v>2</v>
          </cell>
          <cell r="Z266">
            <v>8</v>
          </cell>
          <cell r="AA266">
            <v>2</v>
          </cell>
          <cell r="AB266">
            <v>4</v>
          </cell>
          <cell r="AC266">
            <v>6</v>
          </cell>
          <cell r="AD266">
            <v>6</v>
          </cell>
          <cell r="AE266">
            <v>4</v>
          </cell>
          <cell r="AF266">
            <v>3</v>
          </cell>
          <cell r="AG266">
            <v>0</v>
          </cell>
          <cell r="AH266">
            <v>0</v>
          </cell>
          <cell r="AI266">
            <v>0</v>
          </cell>
          <cell r="AJ266">
            <v>25</v>
          </cell>
          <cell r="AK266">
            <v>33</v>
          </cell>
          <cell r="AL266">
            <v>17</v>
          </cell>
          <cell r="AM266">
            <v>15</v>
          </cell>
          <cell r="AN266">
            <v>26</v>
          </cell>
          <cell r="AO266">
            <v>34</v>
          </cell>
          <cell r="AP266" t="str">
            <v>SV</v>
          </cell>
          <cell r="AQ266" t="str">
            <v>SV</v>
          </cell>
          <cell r="AR266">
            <v>255</v>
          </cell>
          <cell r="AS266">
            <v>75</v>
          </cell>
          <cell r="AT266" t="str">
            <v>SV</v>
          </cell>
          <cell r="AU266" t="str">
            <v>SV</v>
          </cell>
          <cell r="AV266">
            <v>13781</v>
          </cell>
          <cell r="AW266">
            <v>13780.991180000001</v>
          </cell>
          <cell r="AX266">
            <v>16500</v>
          </cell>
          <cell r="AY266">
            <v>0.19730063130396913</v>
          </cell>
          <cell r="AZ266">
            <v>0.16478787878787879</v>
          </cell>
          <cell r="BA266">
            <v>16250</v>
          </cell>
          <cell r="BB266">
            <v>3</v>
          </cell>
          <cell r="BC266">
            <v>0.17915971264784858</v>
          </cell>
          <cell r="BD266">
            <v>0.15193846153846155</v>
          </cell>
          <cell r="BE266">
            <v>15900</v>
          </cell>
          <cell r="BF266">
            <v>6</v>
          </cell>
          <cell r="BG266">
            <v>0.15376242652927941</v>
          </cell>
          <cell r="BH266">
            <v>0.13327044025157234</v>
          </cell>
        </row>
        <row r="267">
          <cell r="B267" t="str">
            <v>39478</v>
          </cell>
          <cell r="C267" t="str">
            <v>811272022580</v>
          </cell>
          <cell r="D267" t="str">
            <v>RON 180ml CONTESSA</v>
          </cell>
          <cell r="E267">
            <v>48</v>
          </cell>
          <cell r="F267" t="str">
            <v>BEBIDAS</v>
          </cell>
          <cell r="G267" t="str">
            <v>BEBIDAS</v>
          </cell>
          <cell r="H267" t="str">
            <v>BEBIDAS C/ ALCOHOL</v>
          </cell>
          <cell r="I267" t="str">
            <v>DESTILADOS</v>
          </cell>
          <cell r="J267" t="str">
            <v>RON</v>
          </cell>
          <cell r="K267" t="str">
            <v>CONTESSA</v>
          </cell>
          <cell r="L267">
            <v>114</v>
          </cell>
          <cell r="M267" t="str">
            <v>APOLO IMPORT S.A. 2 - TRENTINO (114)</v>
          </cell>
          <cell r="N267">
            <v>4</v>
          </cell>
          <cell r="O267">
            <v>1</v>
          </cell>
          <cell r="P267">
            <v>4</v>
          </cell>
          <cell r="Q267">
            <v>5</v>
          </cell>
          <cell r="R267">
            <v>3</v>
          </cell>
          <cell r="S267">
            <v>1</v>
          </cell>
          <cell r="T267">
            <v>2</v>
          </cell>
          <cell r="U267">
            <v>2</v>
          </cell>
          <cell r="V267">
            <v>3</v>
          </cell>
          <cell r="W267">
            <v>1</v>
          </cell>
          <cell r="X267">
            <v>1</v>
          </cell>
          <cell r="Y267">
            <v>1</v>
          </cell>
          <cell r="Z267">
            <v>2</v>
          </cell>
          <cell r="AA267">
            <v>6</v>
          </cell>
          <cell r="AB267">
            <v>1</v>
          </cell>
          <cell r="AC267">
            <v>2</v>
          </cell>
          <cell r="AD267">
            <v>3</v>
          </cell>
          <cell r="AE267">
            <v>3</v>
          </cell>
          <cell r="AF267">
            <v>2</v>
          </cell>
          <cell r="AG267">
            <v>3</v>
          </cell>
          <cell r="AH267">
            <v>0</v>
          </cell>
          <cell r="AI267">
            <v>0</v>
          </cell>
          <cell r="AJ267">
            <v>38</v>
          </cell>
          <cell r="AK267">
            <v>40</v>
          </cell>
          <cell r="AL267">
            <v>19</v>
          </cell>
          <cell r="AM267">
            <v>13</v>
          </cell>
          <cell r="AN267">
            <v>14</v>
          </cell>
          <cell r="AO267">
            <v>12</v>
          </cell>
          <cell r="AP267">
            <v>228</v>
          </cell>
          <cell r="AQ267">
            <v>600</v>
          </cell>
          <cell r="AR267">
            <v>570</v>
          </cell>
          <cell r="AS267">
            <v>195</v>
          </cell>
          <cell r="AT267">
            <v>140</v>
          </cell>
          <cell r="AU267" t="str">
            <v>SV</v>
          </cell>
          <cell r="AV267">
            <v>7725.0000300000002</v>
          </cell>
          <cell r="AW267">
            <v>7724.9998100000003</v>
          </cell>
          <cell r="AX267">
            <v>8900</v>
          </cell>
          <cell r="AY267">
            <v>0.15210355539636167</v>
          </cell>
          <cell r="AZ267">
            <v>0.13202246853932584</v>
          </cell>
          <cell r="BA267">
            <v>8750</v>
          </cell>
          <cell r="BB267">
            <v>6</v>
          </cell>
          <cell r="BC267">
            <v>0.13268607974361402</v>
          </cell>
          <cell r="BD267">
            <v>0.11714285371428569</v>
          </cell>
          <cell r="BE267">
            <v>8250</v>
          </cell>
          <cell r="BF267">
            <v>12</v>
          </cell>
          <cell r="BG267">
            <v>6.7961160901121698E-2</v>
          </cell>
          <cell r="BH267">
            <v>6.3636359999999975E-2</v>
          </cell>
        </row>
        <row r="268">
          <cell r="B268" t="str">
            <v>39481</v>
          </cell>
          <cell r="C268" t="str">
            <v>811272022573</v>
          </cell>
          <cell r="D268" t="str">
            <v>RON 375ml CONTESSA</v>
          </cell>
          <cell r="E268">
            <v>24</v>
          </cell>
          <cell r="F268" t="str">
            <v>BEBIDAS</v>
          </cell>
          <cell r="G268" t="str">
            <v>BEBIDAS</v>
          </cell>
          <cell r="H268" t="str">
            <v>BEBIDAS C/ ALCOHOL</v>
          </cell>
          <cell r="I268" t="str">
            <v>DESTILADOS</v>
          </cell>
          <cell r="J268" t="str">
            <v>RON</v>
          </cell>
          <cell r="K268" t="str">
            <v>CONTESSA</v>
          </cell>
          <cell r="L268">
            <v>114</v>
          </cell>
          <cell r="M268" t="str">
            <v>APOLO IMPORT S.A. 2 - TRENTINO (114)</v>
          </cell>
          <cell r="N268">
            <v>1</v>
          </cell>
          <cell r="O268">
            <v>2</v>
          </cell>
          <cell r="P268">
            <v>1</v>
          </cell>
          <cell r="Q268">
            <v>2</v>
          </cell>
          <cell r="R268">
            <v>2</v>
          </cell>
          <cell r="S268">
            <v>2</v>
          </cell>
          <cell r="T268">
            <v>1</v>
          </cell>
          <cell r="U268">
            <v>2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1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1</v>
          </cell>
          <cell r="AG268">
            <v>1</v>
          </cell>
          <cell r="AH268">
            <v>0</v>
          </cell>
          <cell r="AI268">
            <v>1</v>
          </cell>
          <cell r="AJ268">
            <v>19</v>
          </cell>
          <cell r="AK268">
            <v>18</v>
          </cell>
          <cell r="AL268">
            <v>12</v>
          </cell>
          <cell r="AM268">
            <v>11</v>
          </cell>
          <cell r="AN268">
            <v>8</v>
          </cell>
          <cell r="AO268">
            <v>12</v>
          </cell>
          <cell r="AP268">
            <v>285</v>
          </cell>
          <cell r="AQ268">
            <v>270</v>
          </cell>
          <cell r="AR268" t="str">
            <v>SV</v>
          </cell>
          <cell r="AS268" t="str">
            <v>SV</v>
          </cell>
          <cell r="AT268">
            <v>240</v>
          </cell>
          <cell r="AU268">
            <v>360</v>
          </cell>
          <cell r="AV268">
            <v>15549.999959999999</v>
          </cell>
          <cell r="AW268">
            <v>15549.999739999999</v>
          </cell>
          <cell r="AX268">
            <v>17900</v>
          </cell>
          <cell r="AY268">
            <v>0.15112540489035475</v>
          </cell>
          <cell r="AZ268">
            <v>0.13128491843575424</v>
          </cell>
          <cell r="BA268">
            <v>17500</v>
          </cell>
          <cell r="BB268">
            <v>3</v>
          </cell>
          <cell r="BC268">
            <v>0.12540193215537476</v>
          </cell>
          <cell r="BD268">
            <v>0.11142857371428576</v>
          </cell>
          <cell r="BE268">
            <v>16900</v>
          </cell>
          <cell r="BF268">
            <v>6</v>
          </cell>
          <cell r="BG268">
            <v>8.6816723052904887E-2</v>
          </cell>
          <cell r="BH268">
            <v>7.9881659171597674E-2</v>
          </cell>
        </row>
        <row r="269">
          <cell r="B269" t="str">
            <v>39480</v>
          </cell>
          <cell r="C269" t="str">
            <v>8902147010121</v>
          </cell>
          <cell r="D269" t="str">
            <v>RON 750ml CONTESSA</v>
          </cell>
          <cell r="E269">
            <v>12</v>
          </cell>
          <cell r="F269" t="str">
            <v>BEBIDAS</v>
          </cell>
          <cell r="G269" t="str">
            <v>BEBIDAS</v>
          </cell>
          <cell r="H269" t="str">
            <v>BEBIDAS C/ ALCOHOL</v>
          </cell>
          <cell r="I269" t="str">
            <v>DESTILADOS</v>
          </cell>
          <cell r="J269" t="str">
            <v>RON</v>
          </cell>
          <cell r="K269" t="str">
            <v>CONTESSA</v>
          </cell>
          <cell r="L269">
            <v>114</v>
          </cell>
          <cell r="M269" t="str">
            <v>APOLO IMPORT S.A. 2 - TRENTINO (114)</v>
          </cell>
          <cell r="N269">
            <v>1</v>
          </cell>
          <cell r="O269">
            <v>0</v>
          </cell>
          <cell r="P269">
            <v>7</v>
          </cell>
          <cell r="Q269">
            <v>0</v>
          </cell>
          <cell r="R269">
            <v>1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1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1</v>
          </cell>
          <cell r="AC269">
            <v>1</v>
          </cell>
          <cell r="AD269">
            <v>1</v>
          </cell>
          <cell r="AE269">
            <v>0</v>
          </cell>
          <cell r="AF269">
            <v>1</v>
          </cell>
          <cell r="AG269">
            <v>1</v>
          </cell>
          <cell r="AH269">
            <v>0</v>
          </cell>
          <cell r="AI269">
            <v>0</v>
          </cell>
          <cell r="AJ269">
            <v>16</v>
          </cell>
          <cell r="AK269">
            <v>10</v>
          </cell>
          <cell r="AL269">
            <v>5</v>
          </cell>
          <cell r="AM269">
            <v>5</v>
          </cell>
          <cell r="AN269">
            <v>10</v>
          </cell>
          <cell r="AO269">
            <v>12</v>
          </cell>
          <cell r="AP269" t="str">
            <v>SV</v>
          </cell>
          <cell r="AQ269" t="str">
            <v>SV</v>
          </cell>
          <cell r="AR269" t="str">
            <v>SV</v>
          </cell>
          <cell r="AS269">
            <v>150</v>
          </cell>
          <cell r="AT269">
            <v>300</v>
          </cell>
          <cell r="AU269" t="str">
            <v>SV</v>
          </cell>
          <cell r="AV269">
            <v>31719.999960000001</v>
          </cell>
          <cell r="AW269">
            <v>31719.999629999998</v>
          </cell>
          <cell r="AX269">
            <v>36500</v>
          </cell>
          <cell r="AY269">
            <v>0.15069357017741924</v>
          </cell>
          <cell r="AZ269">
            <v>0.13095890520547943</v>
          </cell>
          <cell r="BA269">
            <v>35500</v>
          </cell>
          <cell r="BB269">
            <v>3</v>
          </cell>
          <cell r="BC269">
            <v>0.11916771893968181</v>
          </cell>
          <cell r="BD269">
            <v>0.10647887436619716</v>
          </cell>
          <cell r="BE269">
            <v>34500</v>
          </cell>
          <cell r="BF269">
            <v>6</v>
          </cell>
          <cell r="BG269">
            <v>8.7641867701944376E-2</v>
          </cell>
          <cell r="BH269">
            <v>8.0579711304347795E-2</v>
          </cell>
        </row>
        <row r="270">
          <cell r="B270" t="str">
            <v>39479</v>
          </cell>
          <cell r="C270" t="str">
            <v>811272022597</v>
          </cell>
          <cell r="D270" t="str">
            <v>RON 90ml CONTESSA</v>
          </cell>
          <cell r="E270">
            <v>96</v>
          </cell>
          <cell r="F270" t="str">
            <v>BEBIDAS</v>
          </cell>
          <cell r="G270" t="str">
            <v>BEBIDAS</v>
          </cell>
          <cell r="H270" t="str">
            <v>BEBIDAS C/ ALCOHOL</v>
          </cell>
          <cell r="I270" t="str">
            <v>DESTILADOS</v>
          </cell>
          <cell r="J270" t="str">
            <v>RON</v>
          </cell>
          <cell r="K270" t="str">
            <v>CONTESSA</v>
          </cell>
          <cell r="L270">
            <v>114</v>
          </cell>
          <cell r="M270" t="str">
            <v>APOLO IMPORT S.A. 2 - TRENTINO (114)</v>
          </cell>
          <cell r="N270">
            <v>7</v>
          </cell>
          <cell r="O270">
            <v>18</v>
          </cell>
          <cell r="P270">
            <v>67</v>
          </cell>
          <cell r="Q270">
            <v>58</v>
          </cell>
          <cell r="R270">
            <v>1</v>
          </cell>
          <cell r="S270">
            <v>14</v>
          </cell>
          <cell r="T270">
            <v>12</v>
          </cell>
          <cell r="U270">
            <v>13</v>
          </cell>
          <cell r="V270">
            <v>10</v>
          </cell>
          <cell r="W270">
            <v>15</v>
          </cell>
          <cell r="X270">
            <v>16</v>
          </cell>
          <cell r="Y270">
            <v>23</v>
          </cell>
          <cell r="Z270">
            <v>5</v>
          </cell>
          <cell r="AA270">
            <v>17</v>
          </cell>
          <cell r="AB270">
            <v>10</v>
          </cell>
          <cell r="AC270">
            <v>6</v>
          </cell>
          <cell r="AD270">
            <v>13</v>
          </cell>
          <cell r="AE270">
            <v>16</v>
          </cell>
          <cell r="AF270">
            <v>7</v>
          </cell>
          <cell r="AG270">
            <v>7</v>
          </cell>
          <cell r="AH270">
            <v>1</v>
          </cell>
          <cell r="AI270">
            <v>6</v>
          </cell>
          <cell r="AJ270">
            <v>0</v>
          </cell>
          <cell r="AK270">
            <v>53</v>
          </cell>
          <cell r="AL270">
            <v>3</v>
          </cell>
          <cell r="AM270">
            <v>19</v>
          </cell>
          <cell r="AN270">
            <v>15</v>
          </cell>
          <cell r="AO270">
            <v>32</v>
          </cell>
          <cell r="AP270" t="str">
            <v>Q</v>
          </cell>
          <cell r="AQ270">
            <v>122.30769230769229</v>
          </cell>
          <cell r="AR270">
            <v>3.9130434782608696</v>
          </cell>
          <cell r="AS270">
            <v>95</v>
          </cell>
          <cell r="AT270">
            <v>64.285714285714278</v>
          </cell>
          <cell r="AU270">
            <v>160</v>
          </cell>
          <cell r="AV270">
            <v>3950.0000100000002</v>
          </cell>
          <cell r="AW270">
            <v>3949.9998999999998</v>
          </cell>
          <cell r="AX270">
            <v>4550</v>
          </cell>
          <cell r="AY270">
            <v>0.15189873126101583</v>
          </cell>
          <cell r="AZ270">
            <v>0.13186812967032963</v>
          </cell>
          <cell r="BA270">
            <v>4350</v>
          </cell>
          <cell r="BB270">
            <v>6</v>
          </cell>
          <cell r="BC270">
            <v>0.10126581999679529</v>
          </cell>
          <cell r="BD270">
            <v>9.1954020689655122E-2</v>
          </cell>
          <cell r="BE270">
            <v>4250</v>
          </cell>
          <cell r="BF270">
            <v>12</v>
          </cell>
          <cell r="BG270">
            <v>7.5949364364685135E-2</v>
          </cell>
          <cell r="BH270">
            <v>7.0588232941176429E-2</v>
          </cell>
        </row>
        <row r="271">
          <cell r="B271" t="str">
            <v>39482</v>
          </cell>
          <cell r="C271" t="str">
            <v>811272022610</v>
          </cell>
          <cell r="D271" t="str">
            <v>RON BLANCO 180ml CONTESSA</v>
          </cell>
          <cell r="E271">
            <v>48</v>
          </cell>
          <cell r="F271" t="str">
            <v>BEBIDAS</v>
          </cell>
          <cell r="G271" t="str">
            <v>BEBIDAS</v>
          </cell>
          <cell r="H271" t="str">
            <v>BEBIDAS C/ ALCOHOL</v>
          </cell>
          <cell r="I271" t="str">
            <v>DESTILADOS</v>
          </cell>
          <cell r="J271" t="str">
            <v>RON</v>
          </cell>
          <cell r="K271" t="str">
            <v>CONTESSA</v>
          </cell>
          <cell r="L271">
            <v>114</v>
          </cell>
          <cell r="M271" t="str">
            <v>APOLO IMPORT S.A. 2 - TRENTINO (114)</v>
          </cell>
          <cell r="N271">
            <v>2</v>
          </cell>
          <cell r="O271">
            <v>0</v>
          </cell>
          <cell r="P271">
            <v>4</v>
          </cell>
          <cell r="Q271">
            <v>2</v>
          </cell>
          <cell r="R271">
            <v>3</v>
          </cell>
          <cell r="S271">
            <v>0</v>
          </cell>
          <cell r="T271">
            <v>1</v>
          </cell>
          <cell r="U271">
            <v>2</v>
          </cell>
          <cell r="V271">
            <v>0</v>
          </cell>
          <cell r="W271">
            <v>1</v>
          </cell>
          <cell r="X271">
            <v>0</v>
          </cell>
          <cell r="Y271">
            <v>1</v>
          </cell>
          <cell r="Z271">
            <v>2</v>
          </cell>
          <cell r="AA271">
            <v>1</v>
          </cell>
          <cell r="AB271">
            <v>1</v>
          </cell>
          <cell r="AC271">
            <v>2</v>
          </cell>
          <cell r="AD271">
            <v>0</v>
          </cell>
          <cell r="AE271">
            <v>1</v>
          </cell>
          <cell r="AF271">
            <v>2</v>
          </cell>
          <cell r="AG271">
            <v>2</v>
          </cell>
          <cell r="AH271">
            <v>0</v>
          </cell>
          <cell r="AI271">
            <v>0</v>
          </cell>
          <cell r="AJ271">
            <v>40</v>
          </cell>
          <cell r="AK271">
            <v>41</v>
          </cell>
          <cell r="AL271">
            <v>22</v>
          </cell>
          <cell r="AM271">
            <v>19</v>
          </cell>
          <cell r="AN271">
            <v>17</v>
          </cell>
          <cell r="AO271">
            <v>12</v>
          </cell>
          <cell r="AP271">
            <v>600</v>
          </cell>
          <cell r="AQ271">
            <v>615</v>
          </cell>
          <cell r="AR271">
            <v>660</v>
          </cell>
          <cell r="AS271">
            <v>285</v>
          </cell>
          <cell r="AT271">
            <v>255</v>
          </cell>
          <cell r="AU271" t="str">
            <v>SV</v>
          </cell>
          <cell r="AV271">
            <v>7725.0000300000002</v>
          </cell>
          <cell r="AW271">
            <v>7724.9997000000003</v>
          </cell>
          <cell r="AX271">
            <v>8900</v>
          </cell>
          <cell r="AY271">
            <v>0.15210355539636167</v>
          </cell>
          <cell r="AZ271">
            <v>0.13202246853932584</v>
          </cell>
          <cell r="BA271">
            <v>8750</v>
          </cell>
          <cell r="BB271">
            <v>6</v>
          </cell>
          <cell r="BC271">
            <v>0.13268607974361402</v>
          </cell>
          <cell r="BD271">
            <v>0.11714285371428569</v>
          </cell>
          <cell r="BE271">
            <v>8250</v>
          </cell>
          <cell r="BF271">
            <v>12</v>
          </cell>
          <cell r="BG271">
            <v>6.7961160901121698E-2</v>
          </cell>
          <cell r="BH271">
            <v>6.3636359999999975E-2</v>
          </cell>
        </row>
        <row r="272">
          <cell r="B272" t="str">
            <v>39484</v>
          </cell>
          <cell r="C272" t="str">
            <v>811272022603</v>
          </cell>
          <cell r="D272" t="str">
            <v>RON BLANCO 375ml CONTESSA</v>
          </cell>
          <cell r="E272">
            <v>24</v>
          </cell>
          <cell r="F272" t="str">
            <v>BEBIDAS</v>
          </cell>
          <cell r="G272" t="str">
            <v>BEBIDAS</v>
          </cell>
          <cell r="H272" t="str">
            <v>BEBIDAS C/ ALCOHOL</v>
          </cell>
          <cell r="I272" t="str">
            <v>DESTILADOS</v>
          </cell>
          <cell r="J272" t="str">
            <v>RON</v>
          </cell>
          <cell r="K272" t="str">
            <v>CONTESSA</v>
          </cell>
          <cell r="L272">
            <v>114</v>
          </cell>
          <cell r="M272" t="str">
            <v>APOLO IMPORT S.A. 2 - TRENTINO (114)</v>
          </cell>
          <cell r="N272">
            <v>0</v>
          </cell>
          <cell r="O272">
            <v>0</v>
          </cell>
          <cell r="P272">
            <v>0</v>
          </cell>
          <cell r="Q272">
            <v>0</v>
          </cell>
          <cell r="R272">
            <v>1</v>
          </cell>
          <cell r="S272">
            <v>1</v>
          </cell>
          <cell r="T272">
            <v>1</v>
          </cell>
          <cell r="U272">
            <v>1</v>
          </cell>
          <cell r="V272">
            <v>1</v>
          </cell>
          <cell r="W272">
            <v>1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24</v>
          </cell>
          <cell r="AK272">
            <v>21</v>
          </cell>
          <cell r="AL272">
            <v>10</v>
          </cell>
          <cell r="AM272">
            <v>12</v>
          </cell>
          <cell r="AN272">
            <v>12</v>
          </cell>
          <cell r="AO272">
            <v>12</v>
          </cell>
          <cell r="AP272" t="str">
            <v>SV</v>
          </cell>
          <cell r="AQ272">
            <v>630</v>
          </cell>
          <cell r="AR272" t="str">
            <v>SV</v>
          </cell>
          <cell r="AS272" t="str">
            <v>SV</v>
          </cell>
          <cell r="AT272" t="str">
            <v>SV</v>
          </cell>
          <cell r="AU272" t="str">
            <v>SV</v>
          </cell>
          <cell r="AV272">
            <v>15549.999959999999</v>
          </cell>
          <cell r="AW272">
            <v>15549.999739999999</v>
          </cell>
          <cell r="AX272">
            <v>17900</v>
          </cell>
          <cell r="AY272">
            <v>0.15112540489035475</v>
          </cell>
          <cell r="AZ272">
            <v>0.13128491843575424</v>
          </cell>
          <cell r="BA272">
            <v>17500</v>
          </cell>
          <cell r="BB272">
            <v>3</v>
          </cell>
          <cell r="BC272">
            <v>0.12540193215537476</v>
          </cell>
          <cell r="BD272">
            <v>0.11142857371428576</v>
          </cell>
          <cell r="BE272">
            <v>16900</v>
          </cell>
          <cell r="BF272">
            <v>6</v>
          </cell>
          <cell r="BG272">
            <v>8.6816723052904887E-2</v>
          </cell>
          <cell r="BH272">
            <v>7.9881659171597674E-2</v>
          </cell>
        </row>
        <row r="273">
          <cell r="B273" t="str">
            <v>39483</v>
          </cell>
          <cell r="C273" t="str">
            <v>8902147012729</v>
          </cell>
          <cell r="D273" t="str">
            <v>RON BLANCO 750ml CONTESSA</v>
          </cell>
          <cell r="E273">
            <v>12</v>
          </cell>
          <cell r="F273" t="str">
            <v>BEBIDAS</v>
          </cell>
          <cell r="G273" t="str">
            <v>BEBIDAS</v>
          </cell>
          <cell r="H273" t="str">
            <v>BEBIDAS C/ ALCOHOL</v>
          </cell>
          <cell r="I273" t="str">
            <v>DESTILADOS</v>
          </cell>
          <cell r="J273" t="str">
            <v>RON</v>
          </cell>
          <cell r="K273" t="str">
            <v>CONTESSA</v>
          </cell>
          <cell r="L273">
            <v>114</v>
          </cell>
          <cell r="M273" t="str">
            <v>APOLO IMPORT S.A. 2 - TRENTINO (114)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R273">
            <v>1</v>
          </cell>
          <cell r="S273">
            <v>0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0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12</v>
          </cell>
          <cell r="AK273">
            <v>11</v>
          </cell>
          <cell r="AL273">
            <v>6</v>
          </cell>
          <cell r="AM273">
            <v>6</v>
          </cell>
          <cell r="AN273">
            <v>12</v>
          </cell>
          <cell r="AO273">
            <v>36</v>
          </cell>
          <cell r="AP273" t="str">
            <v>SV</v>
          </cell>
          <cell r="AQ273" t="str">
            <v>SV</v>
          </cell>
          <cell r="AR273" t="str">
            <v>SV</v>
          </cell>
          <cell r="AS273" t="str">
            <v>SV</v>
          </cell>
          <cell r="AT273" t="str">
            <v>SV</v>
          </cell>
          <cell r="AU273" t="str">
            <v>SV</v>
          </cell>
          <cell r="AV273">
            <v>31719.999960000001</v>
          </cell>
          <cell r="AW273">
            <v>31719.999739999999</v>
          </cell>
          <cell r="AX273">
            <v>36500</v>
          </cell>
          <cell r="AY273">
            <v>0.15069357017741924</v>
          </cell>
          <cell r="AZ273">
            <v>0.13095890520547943</v>
          </cell>
          <cell r="BA273">
            <v>35900</v>
          </cell>
          <cell r="BB273">
            <v>3</v>
          </cell>
          <cell r="BC273">
            <v>0.13177805943477683</v>
          </cell>
          <cell r="BD273">
            <v>0.11643454150417824</v>
          </cell>
          <cell r="BE273">
            <v>34500</v>
          </cell>
          <cell r="BF273">
            <v>6</v>
          </cell>
          <cell r="BG273">
            <v>8.7641867701944376E-2</v>
          </cell>
          <cell r="BH273">
            <v>8.0579711304347795E-2</v>
          </cell>
        </row>
        <row r="274">
          <cell r="B274" t="str">
            <v>39485</v>
          </cell>
          <cell r="C274" t="str">
            <v>811272022627</v>
          </cell>
          <cell r="D274" t="str">
            <v>RON BLANCO 90ml CONTESSA</v>
          </cell>
          <cell r="E274">
            <v>96</v>
          </cell>
          <cell r="F274" t="str">
            <v>BEBIDAS</v>
          </cell>
          <cell r="G274" t="str">
            <v>BEBIDAS</v>
          </cell>
          <cell r="H274" t="str">
            <v>BEBIDAS C/ ALCOHOL</v>
          </cell>
          <cell r="I274" t="str">
            <v>DESTILADOS</v>
          </cell>
          <cell r="J274" t="str">
            <v>RON</v>
          </cell>
          <cell r="K274" t="str">
            <v>CONTESSA</v>
          </cell>
          <cell r="L274">
            <v>114</v>
          </cell>
          <cell r="M274" t="str">
            <v>APOLO IMPORT S.A. 2 - TRENTINO (114)</v>
          </cell>
          <cell r="N274">
            <v>10</v>
          </cell>
          <cell r="O274">
            <v>12</v>
          </cell>
          <cell r="P274">
            <v>21</v>
          </cell>
          <cell r="Q274">
            <v>15</v>
          </cell>
          <cell r="R274">
            <v>10</v>
          </cell>
          <cell r="S274">
            <v>5</v>
          </cell>
          <cell r="T274">
            <v>10</v>
          </cell>
          <cell r="U274">
            <v>12</v>
          </cell>
          <cell r="V274">
            <v>7</v>
          </cell>
          <cell r="W274">
            <v>12</v>
          </cell>
          <cell r="X274">
            <v>10</v>
          </cell>
          <cell r="Y274">
            <v>14</v>
          </cell>
          <cell r="Z274">
            <v>4</v>
          </cell>
          <cell r="AA274">
            <v>3</v>
          </cell>
          <cell r="AB274">
            <v>7</v>
          </cell>
          <cell r="AC274">
            <v>6</v>
          </cell>
          <cell r="AD274">
            <v>9</v>
          </cell>
          <cell r="AE274">
            <v>17</v>
          </cell>
          <cell r="AF274">
            <v>20</v>
          </cell>
          <cell r="AG274">
            <v>21</v>
          </cell>
          <cell r="AH274">
            <v>3</v>
          </cell>
          <cell r="AI274">
            <v>4</v>
          </cell>
          <cell r="AJ274">
            <v>44</v>
          </cell>
          <cell r="AK274">
            <v>48</v>
          </cell>
          <cell r="AL274">
            <v>19</v>
          </cell>
          <cell r="AM274">
            <v>30</v>
          </cell>
          <cell r="AN274">
            <v>15</v>
          </cell>
          <cell r="AO274">
            <v>69</v>
          </cell>
          <cell r="AP274">
            <v>88</v>
          </cell>
          <cell r="AQ274">
            <v>120</v>
          </cell>
          <cell r="AR274">
            <v>40.714285714285715</v>
          </cell>
          <cell r="AS274">
            <v>150</v>
          </cell>
          <cell r="AT274">
            <v>21.428571428571431</v>
          </cell>
          <cell r="AU274">
            <v>517.5</v>
          </cell>
          <cell r="AV274">
            <v>3950.0000100000002</v>
          </cell>
          <cell r="AW274">
            <v>3949.9997899999998</v>
          </cell>
          <cell r="AX274">
            <v>4550</v>
          </cell>
          <cell r="AY274">
            <v>0.15189873126101583</v>
          </cell>
          <cell r="AZ274">
            <v>0.13186812967032963</v>
          </cell>
          <cell r="BA274">
            <v>4350</v>
          </cell>
          <cell r="BB274">
            <v>6</v>
          </cell>
          <cell r="BC274">
            <v>0.10126581999679529</v>
          </cell>
          <cell r="BD274">
            <v>9.1954020689655122E-2</v>
          </cell>
          <cell r="BE274">
            <v>4250</v>
          </cell>
          <cell r="BF274">
            <v>12</v>
          </cell>
          <cell r="BG274">
            <v>7.5949364364685135E-2</v>
          </cell>
          <cell r="BH274">
            <v>7.0588232941176429E-2</v>
          </cell>
        </row>
        <row r="275">
          <cell r="B275" t="str">
            <v>8464</v>
          </cell>
          <cell r="C275" t="str">
            <v>7501035042322</v>
          </cell>
          <cell r="D275" t="str">
            <v>TEQUILA BLANCO 750ml JOSE CUERVO</v>
          </cell>
          <cell r="E275">
            <v>12</v>
          </cell>
          <cell r="F275" t="str">
            <v>BEBIDAS</v>
          </cell>
          <cell r="G275" t="str">
            <v>BEBIDAS</v>
          </cell>
          <cell r="H275" t="str">
            <v>BEBIDAS C/ ALCOHOL</v>
          </cell>
          <cell r="I275" t="str">
            <v>DESTILADOS</v>
          </cell>
          <cell r="J275" t="str">
            <v>TEQUILA</v>
          </cell>
          <cell r="K275" t="str">
            <v>JOSE CUERVO</v>
          </cell>
          <cell r="L275">
            <v>27</v>
          </cell>
          <cell r="M275" t="str">
            <v>A.J. S.A. CALIDAD ANTE TODO (27)</v>
          </cell>
          <cell r="N275">
            <v>2</v>
          </cell>
          <cell r="O275">
            <v>5</v>
          </cell>
          <cell r="P275">
            <v>5</v>
          </cell>
          <cell r="Q275">
            <v>4</v>
          </cell>
          <cell r="R275">
            <v>2</v>
          </cell>
          <cell r="S275">
            <v>3</v>
          </cell>
          <cell r="T275">
            <v>0</v>
          </cell>
          <cell r="U275">
            <v>0</v>
          </cell>
          <cell r="V275">
            <v>1</v>
          </cell>
          <cell r="W275">
            <v>1</v>
          </cell>
          <cell r="X275">
            <v>1</v>
          </cell>
          <cell r="Y275">
            <v>0</v>
          </cell>
          <cell r="Z275">
            <v>1</v>
          </cell>
          <cell r="AA275">
            <v>2</v>
          </cell>
          <cell r="AB275">
            <v>1</v>
          </cell>
          <cell r="AC275">
            <v>2</v>
          </cell>
          <cell r="AD275">
            <v>4</v>
          </cell>
          <cell r="AE275">
            <v>2</v>
          </cell>
          <cell r="AF275">
            <v>0</v>
          </cell>
          <cell r="AG275">
            <v>1</v>
          </cell>
          <cell r="AH275">
            <v>0</v>
          </cell>
          <cell r="AI275">
            <v>0</v>
          </cell>
          <cell r="AJ275">
            <v>0</v>
          </cell>
          <cell r="AK275">
            <v>5</v>
          </cell>
          <cell r="AL275">
            <v>20</v>
          </cell>
          <cell r="AM275">
            <v>4</v>
          </cell>
          <cell r="AN275">
            <v>0</v>
          </cell>
          <cell r="AO275">
            <v>6</v>
          </cell>
          <cell r="AP275" t="str">
            <v>Q</v>
          </cell>
          <cell r="AQ275" t="str">
            <v>SV</v>
          </cell>
          <cell r="AR275" t="str">
            <v>SV</v>
          </cell>
          <cell r="AS275">
            <v>60</v>
          </cell>
          <cell r="AT275" t="str">
            <v>Q</v>
          </cell>
          <cell r="AU275" t="str">
            <v>SV</v>
          </cell>
          <cell r="AV275">
            <v>78850</v>
          </cell>
          <cell r="AW275">
            <v>78710.897320000004</v>
          </cell>
          <cell r="AX275">
            <v>89900</v>
          </cell>
          <cell r="AY275">
            <v>0.14013950538998099</v>
          </cell>
          <cell r="AZ275">
            <v>0.12291434927697442</v>
          </cell>
          <cell r="BA275">
            <v>87900</v>
          </cell>
          <cell r="BB275">
            <v>3</v>
          </cell>
          <cell r="BC275">
            <v>0.11477488902980348</v>
          </cell>
          <cell r="BD275">
            <v>0.10295790671217292</v>
          </cell>
          <cell r="BE275">
            <v>84900</v>
          </cell>
          <cell r="BF275">
            <v>6</v>
          </cell>
          <cell r="BG275">
            <v>7.6727964489537115E-2</v>
          </cell>
          <cell r="BH275">
            <v>7.1260306242638405E-2</v>
          </cell>
        </row>
        <row r="276">
          <cell r="B276" t="str">
            <v>25930</v>
          </cell>
          <cell r="C276" t="str">
            <v>7501035011250</v>
          </cell>
          <cell r="D276" t="str">
            <v>TEQUILA ESPECIAL CALA 750ml JOSE CUERVO</v>
          </cell>
          <cell r="E276">
            <v>1</v>
          </cell>
          <cell r="F276" t="str">
            <v>BEBIDAS</v>
          </cell>
          <cell r="G276" t="str">
            <v>BEBIDAS</v>
          </cell>
          <cell r="H276" t="str">
            <v>BEBIDAS C/ ALCOHOL</v>
          </cell>
          <cell r="I276" t="str">
            <v>DESTILADOS</v>
          </cell>
          <cell r="J276" t="str">
            <v>TEQUILA</v>
          </cell>
          <cell r="K276" t="str">
            <v>JOSE CUERVO</v>
          </cell>
          <cell r="L276">
            <v>27</v>
          </cell>
          <cell r="M276" t="str">
            <v>A.J. S.A. CALIDAD ANTE TODO (27)</v>
          </cell>
          <cell r="N276">
            <v>0</v>
          </cell>
          <cell r="O276">
            <v>1</v>
          </cell>
          <cell r="P276">
            <v>1</v>
          </cell>
          <cell r="Q276">
            <v>2</v>
          </cell>
          <cell r="R276">
            <v>0</v>
          </cell>
          <cell r="S276">
            <v>0</v>
          </cell>
          <cell r="T276">
            <v>1</v>
          </cell>
          <cell r="U276">
            <v>1</v>
          </cell>
          <cell r="V276">
            <v>5</v>
          </cell>
          <cell r="W276">
            <v>1</v>
          </cell>
          <cell r="X276">
            <v>5</v>
          </cell>
          <cell r="Y276">
            <v>4</v>
          </cell>
          <cell r="Z276">
            <v>0</v>
          </cell>
          <cell r="AA276">
            <v>1</v>
          </cell>
          <cell r="AB276">
            <v>2</v>
          </cell>
          <cell r="AC276">
            <v>5</v>
          </cell>
          <cell r="AD276">
            <v>1</v>
          </cell>
          <cell r="AE276">
            <v>1</v>
          </cell>
          <cell r="AF276">
            <v>0</v>
          </cell>
          <cell r="AG276">
            <v>2</v>
          </cell>
          <cell r="AH276">
            <v>0</v>
          </cell>
          <cell r="AI276">
            <v>1</v>
          </cell>
          <cell r="AJ276">
            <v>5</v>
          </cell>
          <cell r="AK276">
            <v>2.0009999999999999</v>
          </cell>
          <cell r="AL276">
            <v>0</v>
          </cell>
          <cell r="AM276">
            <v>0</v>
          </cell>
          <cell r="AN276">
            <v>5</v>
          </cell>
          <cell r="AO276">
            <v>3</v>
          </cell>
          <cell r="AP276">
            <v>75</v>
          </cell>
          <cell r="AQ276">
            <v>60.029999999999994</v>
          </cell>
          <cell r="AR276" t="str">
            <v>Q</v>
          </cell>
          <cell r="AS276" t="str">
            <v>Q</v>
          </cell>
          <cell r="AT276">
            <v>75</v>
          </cell>
          <cell r="AU276">
            <v>90</v>
          </cell>
          <cell r="AV276">
            <v>78850</v>
          </cell>
          <cell r="AW276">
            <v>78238.003360000002</v>
          </cell>
          <cell r="AX276">
            <v>89900</v>
          </cell>
          <cell r="AY276">
            <v>0.14013950538998099</v>
          </cell>
          <cell r="AZ276">
            <v>0.12291434927697442</v>
          </cell>
          <cell r="BA276">
            <v>87900</v>
          </cell>
          <cell r="BB276">
            <v>3</v>
          </cell>
          <cell r="BC276">
            <v>0.11477488902980348</v>
          </cell>
          <cell r="BD276">
            <v>0.10295790671217292</v>
          </cell>
          <cell r="BE276">
            <v>84900</v>
          </cell>
          <cell r="BF276">
            <v>6</v>
          </cell>
          <cell r="BG276">
            <v>7.6727964489537115E-2</v>
          </cell>
          <cell r="BH276">
            <v>7.1260306242638405E-2</v>
          </cell>
        </row>
        <row r="277">
          <cell r="B277" t="str">
            <v>8448</v>
          </cell>
          <cell r="C277" t="str">
            <v>7501035010109</v>
          </cell>
          <cell r="D277" t="str">
            <v>TEQUILA GOLD 750ml JOSE CUERVO</v>
          </cell>
          <cell r="E277">
            <v>12</v>
          </cell>
          <cell r="F277" t="str">
            <v>BEBIDAS</v>
          </cell>
          <cell r="G277" t="str">
            <v>BEBIDAS</v>
          </cell>
          <cell r="H277" t="str">
            <v>BEBIDAS C/ ALCOHOL</v>
          </cell>
          <cell r="I277" t="str">
            <v>DESTILADOS</v>
          </cell>
          <cell r="J277" t="str">
            <v>TEQUILA</v>
          </cell>
          <cell r="K277" t="str">
            <v>JOSE CUERVO</v>
          </cell>
          <cell r="L277">
            <v>27</v>
          </cell>
          <cell r="M277" t="str">
            <v>A.J. S.A. CALIDAD ANTE TODO (27)</v>
          </cell>
          <cell r="N277">
            <v>3</v>
          </cell>
          <cell r="O277">
            <v>4</v>
          </cell>
          <cell r="P277">
            <v>4</v>
          </cell>
          <cell r="Q277">
            <v>4</v>
          </cell>
          <cell r="R277">
            <v>7</v>
          </cell>
          <cell r="S277">
            <v>5</v>
          </cell>
          <cell r="T277">
            <v>2</v>
          </cell>
          <cell r="U277">
            <v>4</v>
          </cell>
          <cell r="V277">
            <v>3</v>
          </cell>
          <cell r="W277">
            <v>0</v>
          </cell>
          <cell r="X277">
            <v>0</v>
          </cell>
          <cell r="Y277">
            <v>0</v>
          </cell>
          <cell r="Z277">
            <v>2</v>
          </cell>
          <cell r="AA277">
            <v>0</v>
          </cell>
          <cell r="AB277">
            <v>4</v>
          </cell>
          <cell r="AC277">
            <v>3</v>
          </cell>
          <cell r="AD277">
            <v>0</v>
          </cell>
          <cell r="AE277">
            <v>1</v>
          </cell>
          <cell r="AF277">
            <v>1</v>
          </cell>
          <cell r="AG277">
            <v>5</v>
          </cell>
          <cell r="AH277">
            <v>0</v>
          </cell>
          <cell r="AI277">
            <v>0</v>
          </cell>
          <cell r="AJ277">
            <v>6</v>
          </cell>
          <cell r="AK277">
            <v>5</v>
          </cell>
          <cell r="AL277">
            <v>6</v>
          </cell>
          <cell r="AM277">
            <v>5</v>
          </cell>
          <cell r="AN277">
            <v>6</v>
          </cell>
          <cell r="AO277">
            <v>6</v>
          </cell>
          <cell r="AP277">
            <v>45</v>
          </cell>
          <cell r="AQ277">
            <v>37.5</v>
          </cell>
          <cell r="AR277" t="str">
            <v>SV</v>
          </cell>
          <cell r="AS277">
            <v>50</v>
          </cell>
          <cell r="AT277">
            <v>36</v>
          </cell>
          <cell r="AU277" t="str">
            <v>SV</v>
          </cell>
          <cell r="AV277">
            <v>78850</v>
          </cell>
          <cell r="AW277">
            <v>78684.422189999997</v>
          </cell>
          <cell r="AX277">
            <v>89900</v>
          </cell>
          <cell r="AY277">
            <v>0.14013950538998099</v>
          </cell>
          <cell r="AZ277">
            <v>0.12291434927697442</v>
          </cell>
          <cell r="BA277">
            <v>87900</v>
          </cell>
          <cell r="BB277">
            <v>3</v>
          </cell>
          <cell r="BC277">
            <v>0.11477488902980348</v>
          </cell>
          <cell r="BD277">
            <v>0.10295790671217292</v>
          </cell>
          <cell r="BE277">
            <v>84900</v>
          </cell>
          <cell r="BF277">
            <v>6</v>
          </cell>
          <cell r="BG277">
            <v>7.6727964489537115E-2</v>
          </cell>
          <cell r="BH277">
            <v>7.1260306242638405E-2</v>
          </cell>
        </row>
        <row r="278">
          <cell r="B278" t="str">
            <v>22291</v>
          </cell>
          <cell r="C278" t="str">
            <v>8410837720095</v>
          </cell>
          <cell r="D278" t="str">
            <v>TEQUILA 700ml RANCHITOS</v>
          </cell>
          <cell r="E278">
            <v>12</v>
          </cell>
          <cell r="F278" t="str">
            <v>BEBIDAS</v>
          </cell>
          <cell r="G278" t="str">
            <v>BEBIDAS</v>
          </cell>
          <cell r="H278" t="str">
            <v>BEBIDAS C/ ALCOHOL</v>
          </cell>
          <cell r="I278" t="str">
            <v>DESTILADOS</v>
          </cell>
          <cell r="J278" t="str">
            <v>TEQUILA</v>
          </cell>
          <cell r="K278" t="str">
            <v>RANCHITOS</v>
          </cell>
          <cell r="L278">
            <v>516</v>
          </cell>
          <cell r="M278" t="str">
            <v>MANNAH S.R.L. (516)</v>
          </cell>
          <cell r="N278">
            <v>1</v>
          </cell>
          <cell r="O278">
            <v>1</v>
          </cell>
          <cell r="P278">
            <v>0</v>
          </cell>
          <cell r="Q278">
            <v>1</v>
          </cell>
          <cell r="R278">
            <v>1</v>
          </cell>
          <cell r="S278">
            <v>3</v>
          </cell>
          <cell r="T278">
            <v>2</v>
          </cell>
          <cell r="U278">
            <v>0</v>
          </cell>
          <cell r="V278">
            <v>1</v>
          </cell>
          <cell r="W278">
            <v>3</v>
          </cell>
          <cell r="X278">
            <v>1</v>
          </cell>
          <cell r="Y278">
            <v>1</v>
          </cell>
          <cell r="Z278">
            <v>3</v>
          </cell>
          <cell r="AA278">
            <v>1</v>
          </cell>
          <cell r="AB278">
            <v>0</v>
          </cell>
          <cell r="AC278">
            <v>1</v>
          </cell>
          <cell r="AD278">
            <v>1</v>
          </cell>
          <cell r="AE278">
            <v>2</v>
          </cell>
          <cell r="AF278">
            <v>1</v>
          </cell>
          <cell r="AG278">
            <v>2</v>
          </cell>
          <cell r="AH278">
            <v>0</v>
          </cell>
          <cell r="AI278">
            <v>0</v>
          </cell>
          <cell r="AJ278">
            <v>5</v>
          </cell>
          <cell r="AK278">
            <v>5</v>
          </cell>
          <cell r="AL278">
            <v>2</v>
          </cell>
          <cell r="AM278">
            <v>4</v>
          </cell>
          <cell r="AN278">
            <v>4</v>
          </cell>
          <cell r="AO278">
            <v>4</v>
          </cell>
          <cell r="AP278">
            <v>150</v>
          </cell>
          <cell r="AQ278" t="str">
            <v>SV</v>
          </cell>
          <cell r="AR278">
            <v>60</v>
          </cell>
          <cell r="AS278">
            <v>120</v>
          </cell>
          <cell r="AT278">
            <v>60</v>
          </cell>
          <cell r="AU278" t="str">
            <v>SV</v>
          </cell>
          <cell r="AV278">
            <v>82500</v>
          </cell>
          <cell r="AW278">
            <v>82415.028959999996</v>
          </cell>
          <cell r="AX278">
            <v>99900</v>
          </cell>
          <cell r="AY278">
            <v>0.21090909090909093</v>
          </cell>
          <cell r="AZ278">
            <v>0.17417417417417416</v>
          </cell>
          <cell r="BA278">
            <v>97900</v>
          </cell>
          <cell r="BB278">
            <v>3</v>
          </cell>
          <cell r="BC278">
            <v>0.18666666666666676</v>
          </cell>
          <cell r="BD278">
            <v>0.15730337078651685</v>
          </cell>
          <cell r="BE278">
            <v>94900</v>
          </cell>
          <cell r="BF278">
            <v>6</v>
          </cell>
          <cell r="BG278">
            <v>0.15030303030303038</v>
          </cell>
          <cell r="BH278">
            <v>0.13066385669125394</v>
          </cell>
        </row>
        <row r="279">
          <cell r="B279" t="str">
            <v>22288</v>
          </cell>
          <cell r="C279" t="str">
            <v>8410837722020</v>
          </cell>
          <cell r="D279" t="str">
            <v>TEQUILA SOMBRERO 700ml RANCHITOS</v>
          </cell>
          <cell r="E279">
            <v>12</v>
          </cell>
          <cell r="F279" t="str">
            <v>BEBIDAS</v>
          </cell>
          <cell r="G279" t="str">
            <v>BEBIDAS</v>
          </cell>
          <cell r="H279" t="str">
            <v>BEBIDAS C/ ALCOHOL</v>
          </cell>
          <cell r="I279" t="str">
            <v>DESTILADOS</v>
          </cell>
          <cell r="J279" t="str">
            <v>TEQUILA</v>
          </cell>
          <cell r="K279" t="str">
            <v>RANCHITOS</v>
          </cell>
          <cell r="L279">
            <v>516</v>
          </cell>
          <cell r="M279" t="str">
            <v>MANNAH S.R.L. (516)</v>
          </cell>
          <cell r="N279">
            <v>2</v>
          </cell>
          <cell r="O279">
            <v>0</v>
          </cell>
          <cell r="P279">
            <v>2</v>
          </cell>
          <cell r="Q279">
            <v>1</v>
          </cell>
          <cell r="R279">
            <v>2</v>
          </cell>
          <cell r="S279">
            <v>1</v>
          </cell>
          <cell r="T279">
            <v>0</v>
          </cell>
          <cell r="U279">
            <v>0</v>
          </cell>
          <cell r="V279">
            <v>0</v>
          </cell>
          <cell r="W279">
            <v>1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1</v>
          </cell>
          <cell r="AC279">
            <v>2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1</v>
          </cell>
          <cell r="AM279">
            <v>0</v>
          </cell>
          <cell r="AN279">
            <v>3</v>
          </cell>
          <cell r="AO279">
            <v>0</v>
          </cell>
          <cell r="AP279" t="str">
            <v>Q</v>
          </cell>
          <cell r="AQ279" t="str">
            <v>Q</v>
          </cell>
          <cell r="AR279" t="str">
            <v>SV</v>
          </cell>
          <cell r="AS279" t="str">
            <v>Q</v>
          </cell>
          <cell r="AT279" t="str">
            <v>SV</v>
          </cell>
          <cell r="AU279" t="str">
            <v>Q</v>
          </cell>
          <cell r="AV279">
            <v>75000.000020000007</v>
          </cell>
          <cell r="AW279">
            <v>74915.267349999995</v>
          </cell>
          <cell r="AX279">
            <v>89900</v>
          </cell>
          <cell r="AY279">
            <v>0.19866666634702201</v>
          </cell>
          <cell r="AZ279">
            <v>0.16573971056729692</v>
          </cell>
          <cell r="BA279">
            <v>87900</v>
          </cell>
          <cell r="BB279">
            <v>3</v>
          </cell>
          <cell r="BC279">
            <v>0.1719999996874666</v>
          </cell>
          <cell r="BD279">
            <v>0.14675767895335601</v>
          </cell>
          <cell r="BE279">
            <v>84900</v>
          </cell>
          <cell r="BF279">
            <v>6</v>
          </cell>
          <cell r="BG279">
            <v>0.13199999969813314</v>
          </cell>
          <cell r="BH279">
            <v>0.11660777361601876</v>
          </cell>
        </row>
        <row r="280">
          <cell r="B280" t="str">
            <v>22289</v>
          </cell>
          <cell r="C280" t="str">
            <v>3147699105597</v>
          </cell>
          <cell r="D280" t="str">
            <v>TEQUILA BLANCO 35% TISCAZ</v>
          </cell>
          <cell r="E280">
            <v>1</v>
          </cell>
          <cell r="F280" t="str">
            <v>BEBIDAS</v>
          </cell>
          <cell r="G280" t="str">
            <v>BEBIDAS</v>
          </cell>
          <cell r="H280" t="str">
            <v>BEBIDAS C/ ALCOHOL</v>
          </cell>
          <cell r="I280" t="str">
            <v>DESTILADOS</v>
          </cell>
          <cell r="J280" t="str">
            <v>TEQUILA</v>
          </cell>
          <cell r="K280" t="str">
            <v>TISCAZ</v>
          </cell>
          <cell r="L280">
            <v>516</v>
          </cell>
          <cell r="M280" t="str">
            <v>MANNAH S.R.L. (516)</v>
          </cell>
          <cell r="N280">
            <v>0</v>
          </cell>
          <cell r="O280">
            <v>0</v>
          </cell>
          <cell r="P280">
            <v>0</v>
          </cell>
          <cell r="Q280">
            <v>2</v>
          </cell>
          <cell r="R280">
            <v>0</v>
          </cell>
          <cell r="S280">
            <v>1</v>
          </cell>
          <cell r="T280">
            <v>1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1</v>
          </cell>
          <cell r="AC280">
            <v>1</v>
          </cell>
          <cell r="AD280">
            <v>2</v>
          </cell>
          <cell r="AE280">
            <v>2</v>
          </cell>
          <cell r="AF280">
            <v>4</v>
          </cell>
          <cell r="AG280">
            <v>4</v>
          </cell>
          <cell r="AH280">
            <v>0</v>
          </cell>
          <cell r="AI280">
            <v>0</v>
          </cell>
          <cell r="AJ280">
            <v>5</v>
          </cell>
          <cell r="AK280">
            <v>6</v>
          </cell>
          <cell r="AL280">
            <v>9</v>
          </cell>
          <cell r="AM280">
            <v>4</v>
          </cell>
          <cell r="AN280">
            <v>6</v>
          </cell>
          <cell r="AO280">
            <v>6</v>
          </cell>
          <cell r="AP280">
            <v>75</v>
          </cell>
          <cell r="AQ280" t="str">
            <v>SV</v>
          </cell>
          <cell r="AR280" t="str">
            <v>SV</v>
          </cell>
          <cell r="AS280">
            <v>120</v>
          </cell>
          <cell r="AT280">
            <v>45</v>
          </cell>
          <cell r="AU280" t="str">
            <v>SV</v>
          </cell>
          <cell r="AV280">
            <v>78750.000010000003</v>
          </cell>
          <cell r="AW280">
            <v>78638.163889999996</v>
          </cell>
          <cell r="AX280">
            <v>89900</v>
          </cell>
          <cell r="AY280">
            <v>0.14158730144233811</v>
          </cell>
          <cell r="AZ280">
            <v>0.12402669621801998</v>
          </cell>
          <cell r="BA280">
            <v>87900</v>
          </cell>
          <cell r="BB280">
            <v>3</v>
          </cell>
          <cell r="BC280">
            <v>0.11619047604873778</v>
          </cell>
          <cell r="BD280">
            <v>0.10409556302616606</v>
          </cell>
          <cell r="BE280">
            <v>84900</v>
          </cell>
          <cell r="BF280">
            <v>6</v>
          </cell>
          <cell r="BG280">
            <v>7.809523795833706E-2</v>
          </cell>
          <cell r="BH280">
            <v>7.2438162426383942E-2</v>
          </cell>
        </row>
        <row r="281">
          <cell r="B281" t="str">
            <v>24334</v>
          </cell>
          <cell r="C281" t="str">
            <v>618053333244</v>
          </cell>
          <cell r="D281" t="str">
            <v>TEQUILA REPOSADO 700ml SCORPION</v>
          </cell>
          <cell r="E281">
            <v>6</v>
          </cell>
          <cell r="F281" t="str">
            <v>BEBIDAS</v>
          </cell>
          <cell r="G281" t="str">
            <v>BEBIDAS</v>
          </cell>
          <cell r="H281" t="str">
            <v>BEBIDAS C/ ALCOHOL</v>
          </cell>
          <cell r="I281" t="str">
            <v>DESTILADOS</v>
          </cell>
          <cell r="J281" t="str">
            <v>TEQUILA</v>
          </cell>
          <cell r="K281" t="str">
            <v>SCORPION</v>
          </cell>
          <cell r="L281">
            <v>2490</v>
          </cell>
          <cell r="M281" t="str">
            <v>BENIN S.A.  (2490)</v>
          </cell>
          <cell r="N281">
            <v>0</v>
          </cell>
          <cell r="O281">
            <v>0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2</v>
          </cell>
          <cell r="AN281">
            <v>0</v>
          </cell>
          <cell r="AO281">
            <v>0</v>
          </cell>
          <cell r="AP281" t="str">
            <v>Q</v>
          </cell>
          <cell r="AQ281" t="str">
            <v>Q</v>
          </cell>
          <cell r="AR281" t="str">
            <v>Q</v>
          </cell>
          <cell r="AS281" t="str">
            <v>SV</v>
          </cell>
          <cell r="AT281" t="str">
            <v>Q</v>
          </cell>
          <cell r="AU281" t="str">
            <v>Q</v>
          </cell>
          <cell r="AV281">
            <v>350999.99999899999</v>
          </cell>
          <cell r="AW281">
            <v>236340.79414000001</v>
          </cell>
          <cell r="AX281">
            <v>454900</v>
          </cell>
          <cell r="AY281">
            <v>0.2960113960150883</v>
          </cell>
          <cell r="AZ281">
            <v>0.22840184656188176</v>
          </cell>
          <cell r="BA281">
            <v>439900</v>
          </cell>
          <cell r="BB281">
            <v>3</v>
          </cell>
          <cell r="BC281">
            <v>0.25327635327992382</v>
          </cell>
          <cell r="BD281">
            <v>0.20209138440781999</v>
          </cell>
          <cell r="BE281">
            <v>424900</v>
          </cell>
          <cell r="BF281">
            <v>6</v>
          </cell>
          <cell r="BG281">
            <v>0.21054131054475933</v>
          </cell>
          <cell r="BH281">
            <v>0.17392327606730998</v>
          </cell>
        </row>
        <row r="282">
          <cell r="B282" t="str">
            <v>24335</v>
          </cell>
          <cell r="C282" t="str">
            <v>618053333237</v>
          </cell>
          <cell r="D282" t="str">
            <v>TEQUILA SILVER 700ml SCORPION</v>
          </cell>
          <cell r="E282">
            <v>6</v>
          </cell>
          <cell r="F282" t="str">
            <v>BEBIDAS</v>
          </cell>
          <cell r="G282" t="str">
            <v>BEBIDAS</v>
          </cell>
          <cell r="H282" t="str">
            <v>BEBIDAS C/ ALCOHOL</v>
          </cell>
          <cell r="I282" t="str">
            <v>DESTILADOS</v>
          </cell>
          <cell r="J282" t="str">
            <v>TEQUILA</v>
          </cell>
          <cell r="K282" t="str">
            <v>SCORPION</v>
          </cell>
          <cell r="L282">
            <v>2490</v>
          </cell>
          <cell r="M282" t="str">
            <v>BENIN S.A.  (2490)</v>
          </cell>
          <cell r="N282">
            <v>0</v>
          </cell>
          <cell r="O282">
            <v>0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>
            <v>0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2</v>
          </cell>
          <cell r="AN282">
            <v>0</v>
          </cell>
          <cell r="AO282">
            <v>0</v>
          </cell>
          <cell r="AP282" t="str">
            <v>Q</v>
          </cell>
          <cell r="AQ282" t="str">
            <v>Q</v>
          </cell>
          <cell r="AR282" t="str">
            <v>Q</v>
          </cell>
          <cell r="AS282" t="str">
            <v>SV</v>
          </cell>
          <cell r="AT282" t="str">
            <v>Q</v>
          </cell>
          <cell r="AU282" t="str">
            <v>Q</v>
          </cell>
          <cell r="AV282">
            <v>299699.99999500002</v>
          </cell>
          <cell r="AW282">
            <v>153233.74539</v>
          </cell>
          <cell r="AX282">
            <v>389900</v>
          </cell>
          <cell r="AY282">
            <v>0.30096763432267215</v>
          </cell>
          <cell r="AZ282">
            <v>0.23134136959476784</v>
          </cell>
          <cell r="BA282">
            <v>379900</v>
          </cell>
          <cell r="BB282">
            <v>3</v>
          </cell>
          <cell r="BC282">
            <v>0.26760093428874865</v>
          </cell>
          <cell r="BD282">
            <v>0.21110818637799417</v>
          </cell>
          <cell r="BE282">
            <v>369900</v>
          </cell>
          <cell r="BF282">
            <v>6</v>
          </cell>
          <cell r="BG282">
            <v>0.23423423425482537</v>
          </cell>
          <cell r="BH282">
            <v>0.18978102191132734</v>
          </cell>
        </row>
        <row r="283">
          <cell r="B283" t="str">
            <v>34737</v>
          </cell>
          <cell r="C283" t="str">
            <v>07790950144918</v>
          </cell>
          <cell r="D283" t="str">
            <v>GIN LIMON 275ml DR LEMON</v>
          </cell>
          <cell r="E283">
            <v>12</v>
          </cell>
          <cell r="F283" t="str">
            <v>BEBIDAS</v>
          </cell>
          <cell r="G283" t="str">
            <v>BEBIDAS</v>
          </cell>
          <cell r="H283" t="str">
            <v>BEBIDAS C/ ALCOHOL</v>
          </cell>
          <cell r="I283" t="str">
            <v>GIN / PISCO</v>
          </cell>
          <cell r="J283" t="str">
            <v>GIN</v>
          </cell>
          <cell r="K283" t="str">
            <v>DR.LEMON</v>
          </cell>
          <cell r="L283">
            <v>66</v>
          </cell>
          <cell r="M283" t="str">
            <v>CODISA SA (66)</v>
          </cell>
          <cell r="N283">
            <v>0</v>
          </cell>
          <cell r="O283">
            <v>0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60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 t="str">
            <v>SV</v>
          </cell>
          <cell r="AQ283" t="str">
            <v>Q</v>
          </cell>
          <cell r="AR283" t="str">
            <v>Q</v>
          </cell>
          <cell r="AS283" t="str">
            <v>Q</v>
          </cell>
          <cell r="AT283" t="str">
            <v>Q</v>
          </cell>
          <cell r="AU283" t="str">
            <v>Q</v>
          </cell>
          <cell r="AV283">
            <v>5899.9999959999996</v>
          </cell>
          <cell r="AW283">
            <v>5899.99982</v>
          </cell>
          <cell r="AX283">
            <v>6750</v>
          </cell>
          <cell r="AY283">
            <v>0.14406779738580866</v>
          </cell>
          <cell r="AZ283">
            <v>0.12592592651851858</v>
          </cell>
          <cell r="BA283">
            <v>6500</v>
          </cell>
          <cell r="BB283">
            <v>6</v>
          </cell>
          <cell r="BC283">
            <v>0.1016949160011491</v>
          </cell>
          <cell r="BD283">
            <v>9.2307692923076987E-2</v>
          </cell>
          <cell r="BE283">
            <v>6250</v>
          </cell>
          <cell r="BF283">
            <v>12</v>
          </cell>
          <cell r="BG283">
            <v>5.932203461648955E-2</v>
          </cell>
          <cell r="BH283">
            <v>5.6000000640000068E-2</v>
          </cell>
        </row>
        <row r="284">
          <cell r="B284" t="str">
            <v>34738</v>
          </cell>
          <cell r="C284" t="str">
            <v>07790950144925</v>
          </cell>
          <cell r="D284" t="str">
            <v>GIN MOJITO 275ml DR LEMON</v>
          </cell>
          <cell r="E284">
            <v>12</v>
          </cell>
          <cell r="F284" t="str">
            <v>BEBIDAS</v>
          </cell>
          <cell r="G284" t="str">
            <v>BEBIDAS</v>
          </cell>
          <cell r="H284" t="str">
            <v>BEBIDAS C/ ALCOHOL</v>
          </cell>
          <cell r="I284" t="str">
            <v>GIN / PISCO</v>
          </cell>
          <cell r="J284" t="str">
            <v>GIN</v>
          </cell>
          <cell r="K284" t="str">
            <v>DR.LEMON</v>
          </cell>
          <cell r="L284">
            <v>66</v>
          </cell>
          <cell r="M284" t="str">
            <v>CODISA SA (66)</v>
          </cell>
          <cell r="N284">
            <v>0</v>
          </cell>
          <cell r="O284">
            <v>0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59</v>
          </cell>
          <cell r="AK284">
            <v>1</v>
          </cell>
          <cell r="AL284">
            <v>0</v>
          </cell>
          <cell r="AM284">
            <v>24</v>
          </cell>
          <cell r="AN284">
            <v>0</v>
          </cell>
          <cell r="AO284">
            <v>0</v>
          </cell>
          <cell r="AP284" t="str">
            <v>SV</v>
          </cell>
          <cell r="AQ284" t="str">
            <v>SV</v>
          </cell>
          <cell r="AR284" t="str">
            <v>Q</v>
          </cell>
          <cell r="AS284" t="str">
            <v>SV</v>
          </cell>
          <cell r="AT284" t="str">
            <v>Q</v>
          </cell>
          <cell r="AU284" t="str">
            <v>Q</v>
          </cell>
          <cell r="AV284">
            <v>5899.9999959999996</v>
          </cell>
          <cell r="AW284">
            <v>5899.9999299999999</v>
          </cell>
          <cell r="AX284">
            <v>6750</v>
          </cell>
          <cell r="AY284">
            <v>0.14406779738580866</v>
          </cell>
          <cell r="AZ284">
            <v>0.12592592651851858</v>
          </cell>
          <cell r="BA284">
            <v>6500</v>
          </cell>
          <cell r="BB284">
            <v>6</v>
          </cell>
          <cell r="BC284">
            <v>0.1016949160011491</v>
          </cell>
          <cell r="BD284">
            <v>9.2307692923076987E-2</v>
          </cell>
          <cell r="BE284">
            <v>6250</v>
          </cell>
          <cell r="BF284">
            <v>12</v>
          </cell>
          <cell r="BG284">
            <v>5.932203461648955E-2</v>
          </cell>
          <cell r="BH284">
            <v>5.6000000640000068E-2</v>
          </cell>
        </row>
        <row r="285">
          <cell r="B285" t="str">
            <v>31751</v>
          </cell>
          <cell r="C285" t="str">
            <v>7790950141757</v>
          </cell>
          <cell r="D285" t="str">
            <v>GIN TONIC 310ml DR LEMON</v>
          </cell>
          <cell r="E285">
            <v>12</v>
          </cell>
          <cell r="F285" t="str">
            <v>BEBIDAS</v>
          </cell>
          <cell r="G285" t="str">
            <v>BEBIDAS</v>
          </cell>
          <cell r="H285" t="str">
            <v>BEBIDAS C/ ALCOHOL</v>
          </cell>
          <cell r="I285" t="str">
            <v>GIN / PISCO</v>
          </cell>
          <cell r="J285" t="str">
            <v>GIN</v>
          </cell>
          <cell r="K285" t="str">
            <v>DR.LEMON</v>
          </cell>
          <cell r="L285">
            <v>66</v>
          </cell>
          <cell r="M285" t="str">
            <v>CODISA SA (66)</v>
          </cell>
          <cell r="N285">
            <v>333</v>
          </cell>
          <cell r="O285">
            <v>0</v>
          </cell>
          <cell r="P285">
            <v>0</v>
          </cell>
          <cell r="Q285">
            <v>0</v>
          </cell>
          <cell r="R285">
            <v>108</v>
          </cell>
          <cell r="S285">
            <v>0</v>
          </cell>
          <cell r="T285">
            <v>0</v>
          </cell>
          <cell r="U285">
            <v>0</v>
          </cell>
          <cell r="V285">
            <v>16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>
            <v>0</v>
          </cell>
          <cell r="AB285">
            <v>0</v>
          </cell>
          <cell r="AC285">
            <v>0</v>
          </cell>
          <cell r="AD285">
            <v>72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28</v>
          </cell>
          <cell r="AK285">
            <v>5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 t="str">
            <v>SV</v>
          </cell>
          <cell r="AQ285" t="str">
            <v>SV</v>
          </cell>
          <cell r="AR285" t="str">
            <v>Q</v>
          </cell>
          <cell r="AS285" t="str">
            <v>Q</v>
          </cell>
          <cell r="AT285" t="str">
            <v>Q</v>
          </cell>
          <cell r="AU285" t="str">
            <v>Q</v>
          </cell>
          <cell r="AV285">
            <v>5249.9999969999999</v>
          </cell>
          <cell r="AW285">
            <v>5249.9998100000003</v>
          </cell>
          <cell r="AX285">
            <v>5900</v>
          </cell>
          <cell r="AY285">
            <v>0.12380952445170079</v>
          </cell>
          <cell r="AZ285">
            <v>0.11016949203389832</v>
          </cell>
          <cell r="BA285">
            <v>5750</v>
          </cell>
          <cell r="BB285">
            <v>6</v>
          </cell>
          <cell r="BC285">
            <v>9.5238095863945604E-2</v>
          </cell>
          <cell r="BD285">
            <v>8.6956522260869584E-2</v>
          </cell>
          <cell r="BE285">
            <v>0</v>
          </cell>
          <cell r="BF285">
            <v>0</v>
          </cell>
          <cell r="BG285">
            <v>-1</v>
          </cell>
          <cell r="BH285">
            <v>0</v>
          </cell>
        </row>
        <row r="286">
          <cell r="B286" t="str">
            <v>36681</v>
          </cell>
          <cell r="C286" t="str">
            <v>7896547500201</v>
          </cell>
          <cell r="D286" t="str">
            <v>GIN TONICA 275ml COROTE</v>
          </cell>
          <cell r="E286">
            <v>12</v>
          </cell>
          <cell r="F286" t="str">
            <v>BEBIDAS</v>
          </cell>
          <cell r="G286" t="str">
            <v>BEBIDAS</v>
          </cell>
          <cell r="H286" t="str">
            <v>BEBIDAS C/ ALCOHOL</v>
          </cell>
          <cell r="I286" t="str">
            <v>GIN / PISCO</v>
          </cell>
          <cell r="J286" t="str">
            <v>GIN</v>
          </cell>
          <cell r="K286" t="str">
            <v>COROTE</v>
          </cell>
          <cell r="L286">
            <v>428</v>
          </cell>
          <cell r="M286" t="str">
            <v>BRUMADO S.A. (428)</v>
          </cell>
          <cell r="N286">
            <v>0</v>
          </cell>
          <cell r="O286">
            <v>0</v>
          </cell>
          <cell r="P286">
            <v>0</v>
          </cell>
          <cell r="Q286">
            <v>0</v>
          </cell>
          <cell r="R286">
            <v>3</v>
          </cell>
          <cell r="S286">
            <v>0</v>
          </cell>
          <cell r="T286">
            <v>2</v>
          </cell>
          <cell r="U286">
            <v>1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1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1</v>
          </cell>
          <cell r="AF286">
            <v>1</v>
          </cell>
          <cell r="AG286">
            <v>2</v>
          </cell>
          <cell r="AH286">
            <v>0</v>
          </cell>
          <cell r="AI286">
            <v>0</v>
          </cell>
          <cell r="AJ286">
            <v>6</v>
          </cell>
          <cell r="AK286">
            <v>8</v>
          </cell>
          <cell r="AL286">
            <v>10</v>
          </cell>
          <cell r="AM286">
            <v>8</v>
          </cell>
          <cell r="AN286">
            <v>13</v>
          </cell>
          <cell r="AO286">
            <v>6</v>
          </cell>
          <cell r="AP286" t="str">
            <v>SV</v>
          </cell>
          <cell r="AQ286">
            <v>240</v>
          </cell>
          <cell r="AR286" t="str">
            <v>SV</v>
          </cell>
          <cell r="AS286" t="str">
            <v>SV</v>
          </cell>
          <cell r="AT286">
            <v>195</v>
          </cell>
          <cell r="AU286" t="str">
            <v>SV</v>
          </cell>
          <cell r="AV286">
            <v>5800.0000300000002</v>
          </cell>
          <cell r="AW286">
            <v>5799.9998100000003</v>
          </cell>
          <cell r="AX286">
            <v>6900</v>
          </cell>
          <cell r="AY286">
            <v>0.18965516626040424</v>
          </cell>
          <cell r="AZ286">
            <v>0.15942028550724635</v>
          </cell>
          <cell r="BA286">
            <v>6750</v>
          </cell>
          <cell r="BB286">
            <v>3</v>
          </cell>
          <cell r="BC286">
            <v>0.16379309742865633</v>
          </cell>
          <cell r="BD286">
            <v>0.14074073629629627</v>
          </cell>
          <cell r="BE286">
            <v>6550</v>
          </cell>
          <cell r="BF286">
            <v>12</v>
          </cell>
          <cell r="BG286">
            <v>0.12931033898632571</v>
          </cell>
          <cell r="BH286">
            <v>0.11450381221374044</v>
          </cell>
        </row>
        <row r="287">
          <cell r="B287" t="str">
            <v>14053</v>
          </cell>
          <cell r="C287" t="str">
            <v>7896050200933</v>
          </cell>
          <cell r="D287" t="str">
            <v>GIN DRY 900ml MURDOCK'S</v>
          </cell>
          <cell r="E287">
            <v>6</v>
          </cell>
          <cell r="F287" t="str">
            <v>BEBIDAS</v>
          </cell>
          <cell r="G287" t="str">
            <v>BEBIDAS</v>
          </cell>
          <cell r="H287" t="str">
            <v>BEBIDAS C/ ALCOHOL</v>
          </cell>
          <cell r="I287" t="str">
            <v>GIN / PISCO</v>
          </cell>
          <cell r="J287" t="str">
            <v>GIN</v>
          </cell>
          <cell r="K287" t="str">
            <v>MURDOCKS</v>
          </cell>
          <cell r="L287">
            <v>788</v>
          </cell>
          <cell r="M287" t="str">
            <v>TRADING COMPANY S.A. (788)</v>
          </cell>
          <cell r="N287">
            <v>0</v>
          </cell>
          <cell r="O287">
            <v>1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1</v>
          </cell>
          <cell r="W287">
            <v>0</v>
          </cell>
          <cell r="X287">
            <v>1</v>
          </cell>
          <cell r="Y287">
            <v>1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1</v>
          </cell>
          <cell r="AH287">
            <v>0</v>
          </cell>
          <cell r="AI287">
            <v>0</v>
          </cell>
          <cell r="AJ287">
            <v>6</v>
          </cell>
          <cell r="AK287">
            <v>35</v>
          </cell>
          <cell r="AL287">
            <v>28</v>
          </cell>
          <cell r="AM287">
            <v>21</v>
          </cell>
          <cell r="AN287">
            <v>27</v>
          </cell>
          <cell r="AO287">
            <v>35</v>
          </cell>
          <cell r="AP287" t="str">
            <v>SV</v>
          </cell>
          <cell r="AQ287" t="str">
            <v>SV</v>
          </cell>
          <cell r="AR287">
            <v>840</v>
          </cell>
          <cell r="AS287" t="str">
            <v>SV</v>
          </cell>
          <cell r="AT287">
            <v>810</v>
          </cell>
          <cell r="AU287" t="str">
            <v>SV</v>
          </cell>
          <cell r="AV287">
            <v>38822.999995999999</v>
          </cell>
          <cell r="AW287">
            <v>34505.44339</v>
          </cell>
          <cell r="AX287">
            <v>49900</v>
          </cell>
          <cell r="AY287">
            <v>0.28532055753396923</v>
          </cell>
          <cell r="AZ287">
            <v>0.2219839680160321</v>
          </cell>
          <cell r="BA287">
            <v>47900</v>
          </cell>
          <cell r="BB287">
            <v>3</v>
          </cell>
          <cell r="BC287">
            <v>0.23380470352459159</v>
          </cell>
          <cell r="BD287">
            <v>0.18949895624217122</v>
          </cell>
          <cell r="BE287">
            <v>44900</v>
          </cell>
          <cell r="BF287">
            <v>6</v>
          </cell>
          <cell r="BG287">
            <v>0.15653092251052536</v>
          </cell>
          <cell r="BH287">
            <v>0.13534521167037866</v>
          </cell>
        </row>
        <row r="288">
          <cell r="B288" t="str">
            <v>27900</v>
          </cell>
          <cell r="C288" t="str">
            <v>5000291025930</v>
          </cell>
          <cell r="D288" t="str">
            <v>GIN RANGPUR 700Lts TANQUERAY</v>
          </cell>
          <cell r="E288">
            <v>12</v>
          </cell>
          <cell r="F288" t="str">
            <v>BEBIDAS</v>
          </cell>
          <cell r="G288" t="str">
            <v>BEBIDAS</v>
          </cell>
          <cell r="H288" t="str">
            <v>BEBIDAS C/ ALCOHOL</v>
          </cell>
          <cell r="I288" t="str">
            <v>GIN / PISCO</v>
          </cell>
          <cell r="J288" t="str">
            <v>GIN</v>
          </cell>
          <cell r="K288" t="str">
            <v>TANQUERAY</v>
          </cell>
          <cell r="L288">
            <v>27</v>
          </cell>
          <cell r="M288" t="str">
            <v>A.J. S.A. CALIDAD ANTE TODO (27)</v>
          </cell>
          <cell r="N288">
            <v>1</v>
          </cell>
          <cell r="O288">
            <v>0</v>
          </cell>
          <cell r="P288">
            <v>0</v>
          </cell>
          <cell r="Q288">
            <v>0</v>
          </cell>
          <cell r="R288">
            <v>2</v>
          </cell>
          <cell r="S288">
            <v>0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>
            <v>0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2</v>
          </cell>
          <cell r="AL288">
            <v>0</v>
          </cell>
          <cell r="AM288">
            <v>3</v>
          </cell>
          <cell r="AN288">
            <v>0</v>
          </cell>
          <cell r="AO288">
            <v>6</v>
          </cell>
          <cell r="AP288" t="str">
            <v>Q</v>
          </cell>
          <cell r="AQ288" t="str">
            <v>SV</v>
          </cell>
          <cell r="AR288" t="str">
            <v>Q</v>
          </cell>
          <cell r="AS288" t="str">
            <v>SV</v>
          </cell>
          <cell r="AT288" t="str">
            <v>Q</v>
          </cell>
          <cell r="AU288" t="str">
            <v>SV</v>
          </cell>
          <cell r="AV288">
            <v>106134.00006000001</v>
          </cell>
          <cell r="AW288">
            <v>115484.30322</v>
          </cell>
          <cell r="AX288">
            <v>144900</v>
          </cell>
          <cell r="AY288">
            <v>0.36525524259977638</v>
          </cell>
          <cell r="AZ288">
            <v>0.26753623146997924</v>
          </cell>
          <cell r="BA288">
            <v>142900</v>
          </cell>
          <cell r="BB288">
            <v>3</v>
          </cell>
          <cell r="BC288">
            <v>0.34641113987238126</v>
          </cell>
          <cell r="BD288">
            <v>0.25728481413575921</v>
          </cell>
          <cell r="BE288">
            <v>139900</v>
          </cell>
          <cell r="BF288">
            <v>6</v>
          </cell>
          <cell r="BG288">
            <v>0.31814498578128858</v>
          </cell>
          <cell r="BH288">
            <v>0.24135811250893491</v>
          </cell>
        </row>
        <row r="289">
          <cell r="B289" t="str">
            <v>27899</v>
          </cell>
          <cell r="C289" t="str">
            <v>5000281020761</v>
          </cell>
          <cell r="D289" t="str">
            <v>GIN TEN S/CAJA 1Lts TANQUERAY</v>
          </cell>
          <cell r="E289">
            <v>12</v>
          </cell>
          <cell r="F289" t="str">
            <v>BEBIDAS</v>
          </cell>
          <cell r="G289" t="str">
            <v>BEBIDAS</v>
          </cell>
          <cell r="H289" t="str">
            <v>BEBIDAS C/ ALCOHOL</v>
          </cell>
          <cell r="I289" t="str">
            <v>GIN / PISCO</v>
          </cell>
          <cell r="J289" t="str">
            <v>GIN</v>
          </cell>
          <cell r="K289" t="str">
            <v>TANQUERAY</v>
          </cell>
          <cell r="L289">
            <v>27</v>
          </cell>
          <cell r="M289" t="str">
            <v>A.J. S.A. CALIDAD ANTE TODO (27)</v>
          </cell>
          <cell r="N289">
            <v>0</v>
          </cell>
          <cell r="O289">
            <v>0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1</v>
          </cell>
          <cell r="AB289">
            <v>0</v>
          </cell>
          <cell r="AC289">
            <v>0</v>
          </cell>
          <cell r="AD289">
            <v>0</v>
          </cell>
          <cell r="AE289">
            <v>1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4</v>
          </cell>
          <cell r="AM289">
            <v>2</v>
          </cell>
          <cell r="AN289">
            <v>0</v>
          </cell>
          <cell r="AO289">
            <v>6</v>
          </cell>
          <cell r="AP289" t="str">
            <v>Q</v>
          </cell>
          <cell r="AQ289" t="str">
            <v>Q</v>
          </cell>
          <cell r="AR289" t="str">
            <v>SV</v>
          </cell>
          <cell r="AS289" t="str">
            <v>SV</v>
          </cell>
          <cell r="AT289" t="str">
            <v>Q</v>
          </cell>
          <cell r="AU289" t="str">
            <v>SV</v>
          </cell>
          <cell r="AV289">
            <v>188887</v>
          </cell>
          <cell r="AW289">
            <v>191623.21497</v>
          </cell>
          <cell r="AX289">
            <v>219900</v>
          </cell>
          <cell r="AY289">
            <v>0.16418811246936005</v>
          </cell>
          <cell r="AZ289">
            <v>0.14103228740336515</v>
          </cell>
          <cell r="BA289">
            <v>214900</v>
          </cell>
          <cell r="BB289">
            <v>3</v>
          </cell>
          <cell r="BC289">
            <v>0.13771725952553648</v>
          </cell>
          <cell r="BD289">
            <v>0.12104699860400187</v>
          </cell>
          <cell r="BE289">
            <v>209900</v>
          </cell>
          <cell r="BF289">
            <v>6</v>
          </cell>
          <cell r="BG289">
            <v>0.11124640658171292</v>
          </cell>
          <cell r="BH289">
            <v>0.10010957598856599</v>
          </cell>
        </row>
        <row r="290">
          <cell r="B290" t="str">
            <v>8443</v>
          </cell>
          <cell r="C290" t="str">
            <v>5000291020706</v>
          </cell>
          <cell r="D290" t="str">
            <v>GINEBRA 750ml TANQUERAY</v>
          </cell>
          <cell r="E290">
            <v>12</v>
          </cell>
          <cell r="F290" t="str">
            <v>BEBIDAS</v>
          </cell>
          <cell r="G290" t="str">
            <v>BEBIDAS</v>
          </cell>
          <cell r="H290" t="str">
            <v>BEBIDAS C/ ALCOHOL</v>
          </cell>
          <cell r="I290" t="str">
            <v>GIN / PISCO</v>
          </cell>
          <cell r="J290" t="str">
            <v>GIN</v>
          </cell>
          <cell r="K290" t="str">
            <v>TANQUERAY</v>
          </cell>
          <cell r="L290">
            <v>27</v>
          </cell>
          <cell r="M290" t="str">
            <v>A.J. S.A. CALIDAD ANTE TODO (27)</v>
          </cell>
          <cell r="N290">
            <v>5</v>
          </cell>
          <cell r="O290">
            <v>22</v>
          </cell>
          <cell r="P290">
            <v>5</v>
          </cell>
          <cell r="Q290">
            <v>5</v>
          </cell>
          <cell r="R290">
            <v>0</v>
          </cell>
          <cell r="S290">
            <v>1</v>
          </cell>
          <cell r="T290">
            <v>8</v>
          </cell>
          <cell r="U290">
            <v>4</v>
          </cell>
          <cell r="V290">
            <v>3</v>
          </cell>
          <cell r="W290">
            <v>3</v>
          </cell>
          <cell r="X290">
            <v>1</v>
          </cell>
          <cell r="Y290">
            <v>2</v>
          </cell>
          <cell r="Z290">
            <v>5</v>
          </cell>
          <cell r="AA290">
            <v>2</v>
          </cell>
          <cell r="AB290">
            <v>2</v>
          </cell>
          <cell r="AC290">
            <v>0</v>
          </cell>
          <cell r="AD290">
            <v>1</v>
          </cell>
          <cell r="AE290">
            <v>2</v>
          </cell>
          <cell r="AF290">
            <v>1</v>
          </cell>
          <cell r="AG290">
            <v>0</v>
          </cell>
          <cell r="AH290">
            <v>0</v>
          </cell>
          <cell r="AI290">
            <v>0</v>
          </cell>
          <cell r="AJ290">
            <v>24</v>
          </cell>
          <cell r="AK290">
            <v>3</v>
          </cell>
          <cell r="AL290">
            <v>3</v>
          </cell>
          <cell r="AM290">
            <v>5</v>
          </cell>
          <cell r="AN290">
            <v>5</v>
          </cell>
          <cell r="AO290">
            <v>6</v>
          </cell>
          <cell r="AP290">
            <v>144</v>
          </cell>
          <cell r="AQ290">
            <v>22.5</v>
          </cell>
          <cell r="AR290">
            <v>45</v>
          </cell>
          <cell r="AS290" t="str">
            <v>SV</v>
          </cell>
          <cell r="AT290" t="str">
            <v>SV</v>
          </cell>
          <cell r="AU290" t="str">
            <v>SV</v>
          </cell>
          <cell r="AV290">
            <v>96767</v>
          </cell>
          <cell r="AW290">
            <v>96425.730939999994</v>
          </cell>
          <cell r="AX290">
            <v>114900</v>
          </cell>
          <cell r="AY290">
            <v>0.1873882625275145</v>
          </cell>
          <cell r="AZ290">
            <v>0.15781549173194082</v>
          </cell>
          <cell r="BA290">
            <v>112900</v>
          </cell>
          <cell r="BB290">
            <v>3</v>
          </cell>
          <cell r="BC290">
            <v>0.1667200595244247</v>
          </cell>
          <cell r="BD290">
            <v>0.14289636846767051</v>
          </cell>
          <cell r="BE290">
            <v>110900</v>
          </cell>
          <cell r="BF290">
            <v>6</v>
          </cell>
          <cell r="BG290">
            <v>0.14605185652133468</v>
          </cell>
          <cell r="BH290">
            <v>0.12743913435527501</v>
          </cell>
        </row>
        <row r="291">
          <cell r="B291" t="str">
            <v>20256</v>
          </cell>
          <cell r="C291" t="str">
            <v>7640175742522</v>
          </cell>
          <cell r="D291" t="str">
            <v>GIN BRAMBLE 700ml BOMBAY</v>
          </cell>
          <cell r="E291">
            <v>6</v>
          </cell>
          <cell r="F291" t="str">
            <v>BEBIDAS</v>
          </cell>
          <cell r="G291" t="str">
            <v>BEBIDAS</v>
          </cell>
          <cell r="H291" t="str">
            <v>BEBIDAS C/ ALCOHOL</v>
          </cell>
          <cell r="I291" t="str">
            <v>GIN / PISCO</v>
          </cell>
          <cell r="J291" t="str">
            <v>GIN</v>
          </cell>
          <cell r="K291" t="str">
            <v>BOMBAY</v>
          </cell>
          <cell r="L291">
            <v>27</v>
          </cell>
          <cell r="M291" t="str">
            <v>A.J. S.A. CALIDAD ANTE TODO (27)</v>
          </cell>
          <cell r="N291">
            <v>0</v>
          </cell>
          <cell r="O291">
            <v>1</v>
          </cell>
          <cell r="P291">
            <v>3</v>
          </cell>
          <cell r="Q291">
            <v>5</v>
          </cell>
          <cell r="R291">
            <v>1</v>
          </cell>
          <cell r="S291">
            <v>1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1</v>
          </cell>
          <cell r="AB291">
            <v>0</v>
          </cell>
          <cell r="AC291">
            <v>1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4</v>
          </cell>
          <cell r="AK291">
            <v>21</v>
          </cell>
          <cell r="AL291">
            <v>19</v>
          </cell>
          <cell r="AM291">
            <v>8</v>
          </cell>
          <cell r="AN291">
            <v>20</v>
          </cell>
          <cell r="AO291">
            <v>6</v>
          </cell>
          <cell r="AP291">
            <v>24</v>
          </cell>
          <cell r="AQ291" t="str">
            <v>SV</v>
          </cell>
          <cell r="AR291" t="str">
            <v>SV</v>
          </cell>
          <cell r="AS291">
            <v>240</v>
          </cell>
          <cell r="AT291" t="str">
            <v>SV</v>
          </cell>
          <cell r="AU291" t="str">
            <v>SV</v>
          </cell>
          <cell r="AV291">
            <v>124925</v>
          </cell>
          <cell r="AW291">
            <v>123880.62478</v>
          </cell>
          <cell r="AX291">
            <v>144500</v>
          </cell>
          <cell r="AY291">
            <v>0.15669401640984582</v>
          </cell>
          <cell r="AZ291">
            <v>0.13546712802768165</v>
          </cell>
          <cell r="BA291">
            <v>139900</v>
          </cell>
          <cell r="BB291">
            <v>3</v>
          </cell>
          <cell r="BC291">
            <v>0.11987192315389228</v>
          </cell>
          <cell r="BD291">
            <v>0.10704074338813438</v>
          </cell>
          <cell r="BE291">
            <v>137900</v>
          </cell>
          <cell r="BF291">
            <v>6</v>
          </cell>
          <cell r="BG291">
            <v>0.10386231739043428</v>
          </cell>
          <cell r="BH291">
            <v>9.4089920232052218E-2</v>
          </cell>
        </row>
        <row r="292">
          <cell r="B292" t="str">
            <v>24304</v>
          </cell>
          <cell r="C292" t="str">
            <v>080480006341</v>
          </cell>
          <cell r="D292" t="str">
            <v>GIN STAR 750ml BOMBAY</v>
          </cell>
          <cell r="E292">
            <v>6</v>
          </cell>
          <cell r="F292" t="str">
            <v>BEBIDAS</v>
          </cell>
          <cell r="G292" t="str">
            <v>BEBIDAS</v>
          </cell>
          <cell r="H292" t="str">
            <v>BEBIDAS C/ ALCOHOL</v>
          </cell>
          <cell r="I292" t="str">
            <v>GIN / PISCO</v>
          </cell>
          <cell r="J292" t="str">
            <v>GIN</v>
          </cell>
          <cell r="K292" t="str">
            <v>BOMBAY</v>
          </cell>
          <cell r="L292">
            <v>27</v>
          </cell>
          <cell r="M292" t="str">
            <v>A.J. S.A. CALIDAD ANTE TODO (27)</v>
          </cell>
          <cell r="N292">
            <v>0</v>
          </cell>
          <cell r="O292">
            <v>0</v>
          </cell>
          <cell r="P292">
            <v>0</v>
          </cell>
          <cell r="Q292">
            <v>1</v>
          </cell>
          <cell r="R292">
            <v>1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1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1</v>
          </cell>
          <cell r="AH292">
            <v>0</v>
          </cell>
          <cell r="AI292">
            <v>0</v>
          </cell>
          <cell r="AJ292">
            <v>5</v>
          </cell>
          <cell r="AK292">
            <v>5</v>
          </cell>
          <cell r="AL292">
            <v>5</v>
          </cell>
          <cell r="AM292">
            <v>5</v>
          </cell>
          <cell r="AN292">
            <v>5</v>
          </cell>
          <cell r="AO292">
            <v>6</v>
          </cell>
          <cell r="AP292">
            <v>150</v>
          </cell>
          <cell r="AQ292" t="str">
            <v>SV</v>
          </cell>
          <cell r="AR292">
            <v>150</v>
          </cell>
          <cell r="AS292" t="str">
            <v>SV</v>
          </cell>
          <cell r="AT292">
            <v>150</v>
          </cell>
          <cell r="AU292" t="str">
            <v>SV</v>
          </cell>
          <cell r="AV292">
            <v>208524.99997999999</v>
          </cell>
          <cell r="AW292">
            <v>207812.97339</v>
          </cell>
          <cell r="AX292">
            <v>239900</v>
          </cell>
          <cell r="AY292">
            <v>0.15046157546102013</v>
          </cell>
          <cell r="AZ292">
            <v>0.13078365994164237</v>
          </cell>
          <cell r="BA292">
            <v>234900</v>
          </cell>
          <cell r="BB292">
            <v>3</v>
          </cell>
          <cell r="BC292">
            <v>0.12648363516379169</v>
          </cell>
          <cell r="BD292">
            <v>0.11228182213707964</v>
          </cell>
          <cell r="BE292">
            <v>229900</v>
          </cell>
          <cell r="BF292">
            <v>6</v>
          </cell>
          <cell r="BG292">
            <v>0.10250569486656325</v>
          </cell>
          <cell r="BH292">
            <v>9.2975206698564627E-2</v>
          </cell>
        </row>
        <row r="293">
          <cell r="B293" t="str">
            <v>27898</v>
          </cell>
          <cell r="C293" t="str">
            <v>7640175742461</v>
          </cell>
          <cell r="D293" t="str">
            <v>GIN TONIC LATA 250ml BOMBAY</v>
          </cell>
          <cell r="E293">
            <v>12</v>
          </cell>
          <cell r="F293" t="str">
            <v>BEBIDAS</v>
          </cell>
          <cell r="G293" t="str">
            <v>BEBIDAS</v>
          </cell>
          <cell r="H293" t="str">
            <v>BEBIDAS C/ ALCOHOL</v>
          </cell>
          <cell r="I293" t="str">
            <v>GIN / PISCO</v>
          </cell>
          <cell r="J293" t="str">
            <v>GIN</v>
          </cell>
          <cell r="K293" t="str">
            <v>BOMBAY</v>
          </cell>
          <cell r="L293">
            <v>27</v>
          </cell>
          <cell r="M293" t="str">
            <v>A.J. S.A. CALIDAD ANTE TODO (27)</v>
          </cell>
          <cell r="N293">
            <v>3</v>
          </cell>
          <cell r="O293">
            <v>23</v>
          </cell>
          <cell r="P293">
            <v>0</v>
          </cell>
          <cell r="Q293">
            <v>0</v>
          </cell>
          <cell r="R293">
            <v>12</v>
          </cell>
          <cell r="S293">
            <v>11</v>
          </cell>
          <cell r="T293">
            <v>10</v>
          </cell>
          <cell r="U293">
            <v>4</v>
          </cell>
          <cell r="V293">
            <v>0</v>
          </cell>
          <cell r="W293">
            <v>2</v>
          </cell>
          <cell r="X293">
            <v>3</v>
          </cell>
          <cell r="Y293">
            <v>3</v>
          </cell>
          <cell r="Z293">
            <v>6</v>
          </cell>
          <cell r="AA293">
            <v>7</v>
          </cell>
          <cell r="AB293">
            <v>0</v>
          </cell>
          <cell r="AC293">
            <v>0</v>
          </cell>
          <cell r="AD293">
            <v>2</v>
          </cell>
          <cell r="AE293">
            <v>0</v>
          </cell>
          <cell r="AF293">
            <v>1</v>
          </cell>
          <cell r="AG293">
            <v>3</v>
          </cell>
          <cell r="AH293">
            <v>0</v>
          </cell>
          <cell r="AI293">
            <v>0</v>
          </cell>
          <cell r="AJ293">
            <v>37</v>
          </cell>
          <cell r="AK293">
            <v>19</v>
          </cell>
          <cell r="AL293">
            <v>4</v>
          </cell>
          <cell r="AM293">
            <v>12</v>
          </cell>
          <cell r="AN293">
            <v>8</v>
          </cell>
          <cell r="AO293">
            <v>6</v>
          </cell>
          <cell r="AP293" t="str">
            <v>SV</v>
          </cell>
          <cell r="AQ293">
            <v>142.5</v>
          </cell>
          <cell r="AR293">
            <v>40</v>
          </cell>
          <cell r="AS293" t="str">
            <v>SV</v>
          </cell>
          <cell r="AT293">
            <v>80</v>
          </cell>
          <cell r="AU293" t="str">
            <v>SV</v>
          </cell>
          <cell r="AV293">
            <v>10412</v>
          </cell>
          <cell r="AW293">
            <v>10400.80371</v>
          </cell>
          <cell r="AX293">
            <v>12900</v>
          </cell>
          <cell r="AY293">
            <v>0.23895505186323462</v>
          </cell>
          <cell r="AZ293">
            <v>0.19286821705426357</v>
          </cell>
          <cell r="BA293">
            <v>12500</v>
          </cell>
          <cell r="BB293">
            <v>3</v>
          </cell>
          <cell r="BC293">
            <v>0.20053784095274674</v>
          </cell>
          <cell r="BD293">
            <v>0.16703999999999999</v>
          </cell>
          <cell r="BE293">
            <v>11900</v>
          </cell>
          <cell r="BF293">
            <v>6</v>
          </cell>
          <cell r="BG293">
            <v>0.14291202458701502</v>
          </cell>
          <cell r="BH293">
            <v>0.12504201680672269</v>
          </cell>
        </row>
        <row r="294">
          <cell r="B294" t="str">
            <v>8498</v>
          </cell>
          <cell r="C294" t="str">
            <v>7640175740047</v>
          </cell>
          <cell r="D294" t="str">
            <v>GINEBRA SAPPHIRE 750ml BOMBAY</v>
          </cell>
          <cell r="E294">
            <v>12</v>
          </cell>
          <cell r="F294" t="str">
            <v>BEBIDAS</v>
          </cell>
          <cell r="G294" t="str">
            <v>BEBIDAS</v>
          </cell>
          <cell r="H294" t="str">
            <v>BEBIDAS C/ ALCOHOL</v>
          </cell>
          <cell r="I294" t="str">
            <v>GIN / PISCO</v>
          </cell>
          <cell r="J294" t="str">
            <v>GIN</v>
          </cell>
          <cell r="K294" t="str">
            <v>BOMBAY</v>
          </cell>
          <cell r="L294">
            <v>27</v>
          </cell>
          <cell r="M294" t="str">
            <v>A.J. S.A. CALIDAD ANTE TODO (27)</v>
          </cell>
          <cell r="N294">
            <v>4</v>
          </cell>
          <cell r="O294">
            <v>12</v>
          </cell>
          <cell r="P294">
            <v>9</v>
          </cell>
          <cell r="Q294">
            <v>6</v>
          </cell>
          <cell r="R294">
            <v>6</v>
          </cell>
          <cell r="S294">
            <v>3</v>
          </cell>
          <cell r="T294">
            <v>3</v>
          </cell>
          <cell r="U294">
            <v>5</v>
          </cell>
          <cell r="V294">
            <v>0</v>
          </cell>
          <cell r="W294">
            <v>1</v>
          </cell>
          <cell r="X294">
            <v>0</v>
          </cell>
          <cell r="Y294">
            <v>0</v>
          </cell>
          <cell r="Z294">
            <v>0</v>
          </cell>
          <cell r="AA294">
            <v>1</v>
          </cell>
          <cell r="AB294">
            <v>5</v>
          </cell>
          <cell r="AC294">
            <v>2</v>
          </cell>
          <cell r="AD294">
            <v>3</v>
          </cell>
          <cell r="AE294">
            <v>1</v>
          </cell>
          <cell r="AF294">
            <v>1</v>
          </cell>
          <cell r="AG294">
            <v>1</v>
          </cell>
          <cell r="AH294">
            <v>0</v>
          </cell>
          <cell r="AI294">
            <v>0</v>
          </cell>
          <cell r="AJ294">
            <v>9</v>
          </cell>
          <cell r="AK294">
            <v>5</v>
          </cell>
          <cell r="AL294">
            <v>9</v>
          </cell>
          <cell r="AM294">
            <v>9</v>
          </cell>
          <cell r="AN294">
            <v>5</v>
          </cell>
          <cell r="AO294">
            <v>6</v>
          </cell>
          <cell r="AP294">
            <v>45</v>
          </cell>
          <cell r="AQ294">
            <v>30</v>
          </cell>
          <cell r="AR294" t="str">
            <v>SV</v>
          </cell>
          <cell r="AS294">
            <v>135</v>
          </cell>
          <cell r="AT294">
            <v>150</v>
          </cell>
          <cell r="AU294" t="str">
            <v>SV</v>
          </cell>
          <cell r="AV294">
            <v>106875</v>
          </cell>
          <cell r="AW294">
            <v>106113.92681999999</v>
          </cell>
          <cell r="AX294">
            <v>122900</v>
          </cell>
          <cell r="AY294">
            <v>0.14994152046783626</v>
          </cell>
          <cell r="AZ294">
            <v>0.13039056143205857</v>
          </cell>
          <cell r="BA294">
            <v>119900</v>
          </cell>
          <cell r="BB294">
            <v>3</v>
          </cell>
          <cell r="BC294">
            <v>0.12187134502923969</v>
          </cell>
          <cell r="BD294">
            <v>0.10863219349457881</v>
          </cell>
          <cell r="BE294">
            <v>117900</v>
          </cell>
          <cell r="BF294">
            <v>6</v>
          </cell>
          <cell r="BG294">
            <v>0.10315789473684212</v>
          </cell>
          <cell r="BH294">
            <v>9.3511450381679392E-2</v>
          </cell>
        </row>
        <row r="295">
          <cell r="B295" t="str">
            <v>28796</v>
          </cell>
          <cell r="C295" t="str">
            <v>5000289020701</v>
          </cell>
          <cell r="D295" t="str">
            <v>GIN LONDON 750ml GORDON'S</v>
          </cell>
          <cell r="E295">
            <v>12</v>
          </cell>
          <cell r="F295" t="str">
            <v>BEBIDAS</v>
          </cell>
          <cell r="G295" t="str">
            <v>BEBIDAS</v>
          </cell>
          <cell r="H295" t="str">
            <v>BEBIDAS C/ ALCOHOL</v>
          </cell>
          <cell r="I295" t="str">
            <v>GIN / PISCO</v>
          </cell>
          <cell r="J295" t="str">
            <v>GIN</v>
          </cell>
          <cell r="K295" t="str">
            <v>GORDON'S</v>
          </cell>
          <cell r="L295">
            <v>161</v>
          </cell>
          <cell r="M295" t="str">
            <v>WINES AND SPIRITS S.A. (161)</v>
          </cell>
          <cell r="N295">
            <v>95</v>
          </cell>
          <cell r="O295">
            <v>35</v>
          </cell>
          <cell r="P295">
            <v>61</v>
          </cell>
          <cell r="Q295">
            <v>56</v>
          </cell>
          <cell r="R295">
            <v>31</v>
          </cell>
          <cell r="S295">
            <v>17</v>
          </cell>
          <cell r="T295">
            <v>8</v>
          </cell>
          <cell r="U295">
            <v>8</v>
          </cell>
          <cell r="V295">
            <v>10</v>
          </cell>
          <cell r="W295">
            <v>8</v>
          </cell>
          <cell r="X295">
            <v>1</v>
          </cell>
          <cell r="Y295">
            <v>6</v>
          </cell>
          <cell r="Z295">
            <v>2</v>
          </cell>
          <cell r="AA295">
            <v>9</v>
          </cell>
          <cell r="AB295">
            <v>6</v>
          </cell>
          <cell r="AC295">
            <v>11</v>
          </cell>
          <cell r="AD295">
            <v>10</v>
          </cell>
          <cell r="AE295">
            <v>8</v>
          </cell>
          <cell r="AF295">
            <v>2</v>
          </cell>
          <cell r="AG295">
            <v>5</v>
          </cell>
          <cell r="AH295">
            <v>0</v>
          </cell>
          <cell r="AI295">
            <v>5</v>
          </cell>
          <cell r="AJ295">
            <v>91</v>
          </cell>
          <cell r="AK295">
            <v>12</v>
          </cell>
          <cell r="AL295">
            <v>6</v>
          </cell>
          <cell r="AM295">
            <v>4</v>
          </cell>
          <cell r="AN295">
            <v>6</v>
          </cell>
          <cell r="AO295">
            <v>23</v>
          </cell>
          <cell r="AP295">
            <v>48.75</v>
          </cell>
          <cell r="AQ295">
            <v>45</v>
          </cell>
          <cell r="AR295">
            <v>30</v>
          </cell>
          <cell r="AS295">
            <v>10.90909090909091</v>
          </cell>
          <cell r="AT295">
            <v>36</v>
          </cell>
          <cell r="AU295">
            <v>138</v>
          </cell>
          <cell r="AV295">
            <v>42224.999960000001</v>
          </cell>
          <cell r="AW295">
            <v>42196.080849999998</v>
          </cell>
          <cell r="AX295">
            <v>47900</v>
          </cell>
          <cell r="AY295">
            <v>0.1343990537685249</v>
          </cell>
          <cell r="AZ295">
            <v>0.11847599248434236</v>
          </cell>
          <cell r="BA295">
            <v>46900</v>
          </cell>
          <cell r="BB295">
            <v>3</v>
          </cell>
          <cell r="BC295">
            <v>0.11071640128901494</v>
          </cell>
          <cell r="BD295">
            <v>9.9680171428571412E-2</v>
          </cell>
          <cell r="BE295">
            <v>45900</v>
          </cell>
          <cell r="BF295">
            <v>6</v>
          </cell>
          <cell r="BG295">
            <v>8.7033748809504985E-2</v>
          </cell>
          <cell r="BH295">
            <v>8.0065360348583858E-2</v>
          </cell>
        </row>
        <row r="296">
          <cell r="B296" t="str">
            <v>11365</v>
          </cell>
          <cell r="C296" t="str">
            <v>5000329002230</v>
          </cell>
          <cell r="D296" t="str">
            <v>GIN 750ml BEEFEATER</v>
          </cell>
          <cell r="E296">
            <v>12</v>
          </cell>
          <cell r="F296" t="str">
            <v>BEBIDAS</v>
          </cell>
          <cell r="G296" t="str">
            <v>BEBIDAS</v>
          </cell>
          <cell r="H296" t="str">
            <v>BEBIDAS C/ ALCOHOL</v>
          </cell>
          <cell r="I296" t="str">
            <v>GIN / PISCO</v>
          </cell>
          <cell r="J296" t="str">
            <v>GIN</v>
          </cell>
          <cell r="K296" t="str">
            <v>BEEFEATER</v>
          </cell>
          <cell r="L296">
            <v>27</v>
          </cell>
          <cell r="M296" t="str">
            <v>A.J. S.A. CALIDAD ANTE TODO (27)</v>
          </cell>
          <cell r="N296">
            <v>0</v>
          </cell>
          <cell r="O296">
            <v>0</v>
          </cell>
          <cell r="P296">
            <v>0</v>
          </cell>
          <cell r="Q296">
            <v>0</v>
          </cell>
          <cell r="R296">
            <v>3</v>
          </cell>
          <cell r="S296">
            <v>1</v>
          </cell>
          <cell r="T296">
            <v>6</v>
          </cell>
          <cell r="U296">
            <v>3</v>
          </cell>
          <cell r="V296">
            <v>0</v>
          </cell>
          <cell r="W296">
            <v>1</v>
          </cell>
          <cell r="X296">
            <v>1</v>
          </cell>
          <cell r="Y296">
            <v>0</v>
          </cell>
          <cell r="Z296">
            <v>3</v>
          </cell>
          <cell r="AA296">
            <v>0</v>
          </cell>
          <cell r="AB296">
            <v>3</v>
          </cell>
          <cell r="AC296">
            <v>2</v>
          </cell>
          <cell r="AD296">
            <v>0</v>
          </cell>
          <cell r="AE296">
            <v>0</v>
          </cell>
          <cell r="AF296">
            <v>1</v>
          </cell>
          <cell r="AG296">
            <v>2</v>
          </cell>
          <cell r="AH296">
            <v>0</v>
          </cell>
          <cell r="AI296">
            <v>0</v>
          </cell>
          <cell r="AJ296">
            <v>11</v>
          </cell>
          <cell r="AK296">
            <v>8</v>
          </cell>
          <cell r="AL296">
            <v>18</v>
          </cell>
          <cell r="AM296">
            <v>9</v>
          </cell>
          <cell r="AN296">
            <v>7</v>
          </cell>
          <cell r="AO296">
            <v>12</v>
          </cell>
          <cell r="AP296" t="str">
            <v>SV</v>
          </cell>
          <cell r="AQ296">
            <v>80</v>
          </cell>
          <cell r="AR296" t="str">
            <v>SV</v>
          </cell>
          <cell r="AS296">
            <v>135</v>
          </cell>
          <cell r="AT296">
            <v>105</v>
          </cell>
          <cell r="AU296" t="str">
            <v>SV</v>
          </cell>
          <cell r="AV296">
            <v>82175</v>
          </cell>
          <cell r="AW296">
            <v>80052.328179999997</v>
          </cell>
          <cell r="AX296">
            <v>102900</v>
          </cell>
          <cell r="AY296">
            <v>0.25220565865530875</v>
          </cell>
          <cell r="AZ296">
            <v>0.20140913508260447</v>
          </cell>
          <cell r="BA296">
            <v>99900</v>
          </cell>
          <cell r="BB296">
            <v>3</v>
          </cell>
          <cell r="BC296">
            <v>0.21569820505019766</v>
          </cell>
          <cell r="BD296">
            <v>0.17742742742742743</v>
          </cell>
          <cell r="BE296">
            <v>97900</v>
          </cell>
          <cell r="BF296">
            <v>6</v>
          </cell>
          <cell r="BG296">
            <v>0.19135990264679048</v>
          </cell>
          <cell r="BH296">
            <v>0.16062308478038814</v>
          </cell>
        </row>
        <row r="297">
          <cell r="B297" t="str">
            <v>40961</v>
          </cell>
          <cell r="C297" t="str">
            <v>5000299618240</v>
          </cell>
          <cell r="D297" t="str">
            <v>GIN BLOOD ORANGE 750ml BEEFEATER</v>
          </cell>
          <cell r="E297">
            <v>6</v>
          </cell>
          <cell r="F297" t="str">
            <v>BEBIDAS</v>
          </cell>
          <cell r="G297" t="str">
            <v>BEBIDAS</v>
          </cell>
          <cell r="H297" t="str">
            <v>BEBIDAS C/ ALCOHOL</v>
          </cell>
          <cell r="I297" t="str">
            <v>GIN / PISCO</v>
          </cell>
          <cell r="J297" t="str">
            <v>GIN</v>
          </cell>
          <cell r="K297" t="str">
            <v>BEEFEATER</v>
          </cell>
          <cell r="L297">
            <v>27</v>
          </cell>
          <cell r="M297" t="str">
            <v>A.J. S.A. CALIDAD ANTE TODO (27)</v>
          </cell>
          <cell r="N297">
            <v>0</v>
          </cell>
          <cell r="O297">
            <v>0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>
            <v>0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 t="str">
            <v>Q</v>
          </cell>
          <cell r="AQ297" t="str">
            <v>Q</v>
          </cell>
          <cell r="AR297" t="str">
            <v>Q</v>
          </cell>
          <cell r="AS297" t="str">
            <v>Q</v>
          </cell>
          <cell r="AT297" t="str">
            <v>Q</v>
          </cell>
          <cell r="AU297" t="str">
            <v>Q</v>
          </cell>
          <cell r="AV297">
            <v>94497.000004000001</v>
          </cell>
          <cell r="AW297">
            <v>94497.000004000001</v>
          </cell>
          <cell r="AX297">
            <v>109900</v>
          </cell>
          <cell r="AY297">
            <v>0.16299988354495909</v>
          </cell>
          <cell r="AZ297">
            <v>0.14015468604185621</v>
          </cell>
          <cell r="BA297">
            <v>107900</v>
          </cell>
          <cell r="BB297">
            <v>3</v>
          </cell>
          <cell r="BC297">
            <v>0.14183519048681603</v>
          </cell>
          <cell r="BD297">
            <v>0.12421686743280815</v>
          </cell>
          <cell r="BE297">
            <v>104900</v>
          </cell>
          <cell r="BF297">
            <v>6</v>
          </cell>
          <cell r="BG297">
            <v>0.11008815089960144</v>
          </cell>
          <cell r="BH297">
            <v>9.9170638665395605E-2</v>
          </cell>
        </row>
        <row r="298">
          <cell r="B298" t="str">
            <v>33438</v>
          </cell>
          <cell r="C298" t="str">
            <v>5000299618073</v>
          </cell>
          <cell r="D298" t="str">
            <v>GIN PINK 750ml BEEFEATER</v>
          </cell>
          <cell r="E298">
            <v>6</v>
          </cell>
          <cell r="F298" t="str">
            <v>BEBIDAS</v>
          </cell>
          <cell r="G298" t="str">
            <v>BEBIDAS</v>
          </cell>
          <cell r="H298" t="str">
            <v>BEBIDAS C/ ALCOHOL</v>
          </cell>
          <cell r="I298" t="str">
            <v>GIN / PISCO</v>
          </cell>
          <cell r="J298" t="str">
            <v>GIN</v>
          </cell>
          <cell r="K298" t="str">
            <v>BEEFEATER</v>
          </cell>
          <cell r="L298">
            <v>27</v>
          </cell>
          <cell r="M298" t="str">
            <v>A.J. S.A. CALIDAD ANTE TODO (27)</v>
          </cell>
          <cell r="N298">
            <v>3</v>
          </cell>
          <cell r="O298">
            <v>0</v>
          </cell>
          <cell r="P298">
            <v>2</v>
          </cell>
          <cell r="Q298">
            <v>4</v>
          </cell>
          <cell r="R298">
            <v>3</v>
          </cell>
          <cell r="S298">
            <v>2</v>
          </cell>
          <cell r="T298">
            <v>1</v>
          </cell>
          <cell r="U298">
            <v>4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1</v>
          </cell>
          <cell r="AC298">
            <v>0</v>
          </cell>
          <cell r="AD298">
            <v>1</v>
          </cell>
          <cell r="AE298">
            <v>0</v>
          </cell>
          <cell r="AF298">
            <v>0</v>
          </cell>
          <cell r="AG298">
            <v>5</v>
          </cell>
          <cell r="AH298">
            <v>0</v>
          </cell>
          <cell r="AI298">
            <v>0</v>
          </cell>
          <cell r="AJ298">
            <v>4</v>
          </cell>
          <cell r="AK298">
            <v>1</v>
          </cell>
          <cell r="AL298">
            <v>3</v>
          </cell>
          <cell r="AM298">
            <v>4</v>
          </cell>
          <cell r="AN298">
            <v>4</v>
          </cell>
          <cell r="AO298">
            <v>12</v>
          </cell>
          <cell r="AP298">
            <v>30</v>
          </cell>
          <cell r="AQ298">
            <v>7.5</v>
          </cell>
          <cell r="AR298" t="str">
            <v>SV</v>
          </cell>
          <cell r="AS298" t="str">
            <v>SV</v>
          </cell>
          <cell r="AT298">
            <v>24</v>
          </cell>
          <cell r="AU298" t="str">
            <v>SV</v>
          </cell>
          <cell r="AV298">
            <v>91675</v>
          </cell>
          <cell r="AW298">
            <v>90817.223750000005</v>
          </cell>
          <cell r="AX298">
            <v>104900</v>
          </cell>
          <cell r="AY298">
            <v>0.14425961276247623</v>
          </cell>
          <cell r="AZ298">
            <v>0.12607244995233555</v>
          </cell>
          <cell r="BA298">
            <v>102900</v>
          </cell>
          <cell r="BB298">
            <v>3</v>
          </cell>
          <cell r="BC298">
            <v>0.12244341423506944</v>
          </cell>
          <cell r="BD298">
            <v>0.10908649173955297</v>
          </cell>
          <cell r="BE298">
            <v>99900</v>
          </cell>
          <cell r="BF298">
            <v>6</v>
          </cell>
          <cell r="BG298">
            <v>8.971911644395969E-2</v>
          </cell>
          <cell r="BH298">
            <v>8.2332332332332336E-2</v>
          </cell>
        </row>
        <row r="299">
          <cell r="B299" t="str">
            <v>16360</v>
          </cell>
          <cell r="C299" t="str">
            <v>8000440365518</v>
          </cell>
          <cell r="D299" t="str">
            <v>GIN 1lt WAPPING</v>
          </cell>
          <cell r="E299">
            <v>6</v>
          </cell>
          <cell r="F299" t="str">
            <v>BEBIDAS</v>
          </cell>
          <cell r="G299" t="str">
            <v>BEBIDAS</v>
          </cell>
          <cell r="H299" t="str">
            <v>BEBIDAS C/ ALCOHOL</v>
          </cell>
          <cell r="I299" t="str">
            <v>GIN / PISCO</v>
          </cell>
          <cell r="J299" t="str">
            <v>GIN</v>
          </cell>
          <cell r="K299" t="str">
            <v>WAPPING</v>
          </cell>
          <cell r="L299">
            <v>114</v>
          </cell>
          <cell r="M299" t="str">
            <v>APOLO IMPORT S.A. 2 - TRENTINO (114)</v>
          </cell>
          <cell r="N299">
            <v>3</v>
          </cell>
          <cell r="O299">
            <v>1</v>
          </cell>
          <cell r="P299">
            <v>1</v>
          </cell>
          <cell r="Q299">
            <v>1</v>
          </cell>
          <cell r="R299">
            <v>1</v>
          </cell>
          <cell r="S299">
            <v>3</v>
          </cell>
          <cell r="T299">
            <v>5</v>
          </cell>
          <cell r="U299">
            <v>3</v>
          </cell>
          <cell r="V299">
            <v>3</v>
          </cell>
          <cell r="W299">
            <v>0</v>
          </cell>
          <cell r="X299">
            <v>0</v>
          </cell>
          <cell r="Y299">
            <v>0</v>
          </cell>
          <cell r="Z299">
            <v>1</v>
          </cell>
          <cell r="AA299">
            <v>1</v>
          </cell>
          <cell r="AB299">
            <v>0</v>
          </cell>
          <cell r="AC299">
            <v>0</v>
          </cell>
          <cell r="AD299">
            <v>1</v>
          </cell>
          <cell r="AE299">
            <v>1</v>
          </cell>
          <cell r="AF299">
            <v>3</v>
          </cell>
          <cell r="AG299">
            <v>1</v>
          </cell>
          <cell r="AH299">
            <v>0</v>
          </cell>
          <cell r="AI299">
            <v>0</v>
          </cell>
          <cell r="AJ299">
            <v>36</v>
          </cell>
          <cell r="AK299">
            <v>23</v>
          </cell>
          <cell r="AL299">
            <v>20</v>
          </cell>
          <cell r="AM299">
            <v>36</v>
          </cell>
          <cell r="AN299">
            <v>23</v>
          </cell>
          <cell r="AO299">
            <v>6</v>
          </cell>
          <cell r="AP299">
            <v>1080</v>
          </cell>
          <cell r="AQ299">
            <v>230</v>
          </cell>
          <cell r="AR299" t="str">
            <v>SV</v>
          </cell>
          <cell r="AS299" t="str">
            <v>SV</v>
          </cell>
          <cell r="AT299">
            <v>690</v>
          </cell>
          <cell r="AU299" t="str">
            <v>SV</v>
          </cell>
          <cell r="AV299">
            <v>53290.000059999998</v>
          </cell>
          <cell r="AW299">
            <v>44360.641929999998</v>
          </cell>
          <cell r="AX299">
            <v>62900</v>
          </cell>
          <cell r="AY299">
            <v>0.1803340200634258</v>
          </cell>
          <cell r="AZ299">
            <v>0.1527821930047695</v>
          </cell>
          <cell r="BA299">
            <v>59900</v>
          </cell>
          <cell r="BB299">
            <v>3</v>
          </cell>
          <cell r="BC299">
            <v>0.12403827983782523</v>
          </cell>
          <cell r="BD299">
            <v>0.1103505833055092</v>
          </cell>
          <cell r="BE299">
            <v>57900</v>
          </cell>
          <cell r="BF299">
            <v>6</v>
          </cell>
          <cell r="BG299">
            <v>8.6507786354091509E-2</v>
          </cell>
          <cell r="BH299">
            <v>7.9620033506044935E-2</v>
          </cell>
        </row>
        <row r="300">
          <cell r="B300" t="str">
            <v>30483</v>
          </cell>
          <cell r="C300" t="str">
            <v>8000440365013</v>
          </cell>
          <cell r="D300" t="str">
            <v>GIN PACK PROMOCIONAL WAPPING</v>
          </cell>
          <cell r="E300">
            <v>1</v>
          </cell>
          <cell r="F300" t="str">
            <v>BEBIDAS</v>
          </cell>
          <cell r="G300" t="str">
            <v>BEBIDAS</v>
          </cell>
          <cell r="H300" t="str">
            <v>BEBIDAS C/ ALCOHOL</v>
          </cell>
          <cell r="I300" t="str">
            <v>GIN / PISCO</v>
          </cell>
          <cell r="J300" t="str">
            <v>GIN</v>
          </cell>
          <cell r="K300" t="str">
            <v>WAPPING</v>
          </cell>
          <cell r="L300">
            <v>114</v>
          </cell>
          <cell r="M300" t="str">
            <v>APOLO IMPORT S.A. 2 - TRENTINO (114)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>
            <v>0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6</v>
          </cell>
          <cell r="AK300">
            <v>2</v>
          </cell>
          <cell r="AL300">
            <v>7</v>
          </cell>
          <cell r="AM300">
            <v>3</v>
          </cell>
          <cell r="AN300">
            <v>9</v>
          </cell>
          <cell r="AO300">
            <v>0</v>
          </cell>
          <cell r="AP300" t="str">
            <v>SV</v>
          </cell>
          <cell r="AQ300" t="str">
            <v>SV</v>
          </cell>
          <cell r="AR300" t="str">
            <v>SV</v>
          </cell>
          <cell r="AS300" t="str">
            <v>SV</v>
          </cell>
          <cell r="AT300" t="str">
            <v>SV</v>
          </cell>
          <cell r="AU300" t="str">
            <v>Q</v>
          </cell>
          <cell r="AV300">
            <v>62116.000001</v>
          </cell>
          <cell r="AW300">
            <v>62115.999989999997</v>
          </cell>
          <cell r="AX300">
            <v>69900</v>
          </cell>
          <cell r="AY300">
            <v>0.12531392876029823</v>
          </cell>
          <cell r="AZ300">
            <v>0.11135908439198855</v>
          </cell>
          <cell r="BC300">
            <v>-1</v>
          </cell>
          <cell r="BD300">
            <v>0</v>
          </cell>
          <cell r="BG300">
            <v>-1</v>
          </cell>
          <cell r="BH300">
            <v>0</v>
          </cell>
        </row>
        <row r="301">
          <cell r="B301" t="str">
            <v>17168</v>
          </cell>
          <cell r="C301" t="str">
            <v>7898080663771</v>
          </cell>
          <cell r="D301" t="str">
            <v>GIN 900ml INTENCION</v>
          </cell>
          <cell r="E301">
            <v>6</v>
          </cell>
          <cell r="F301" t="str">
            <v>BEBIDAS</v>
          </cell>
          <cell r="G301" t="str">
            <v>BEBIDAS</v>
          </cell>
          <cell r="H301" t="str">
            <v>BEBIDAS C/ ALCOHOL</v>
          </cell>
          <cell r="I301" t="str">
            <v>GIN / PISCO</v>
          </cell>
          <cell r="J301" t="str">
            <v>GIN</v>
          </cell>
          <cell r="K301" t="str">
            <v>INTENCION</v>
          </cell>
          <cell r="L301">
            <v>428</v>
          </cell>
          <cell r="M301" t="str">
            <v>BRUMADO S.A. (428)</v>
          </cell>
          <cell r="N301">
            <v>9</v>
          </cell>
          <cell r="O301">
            <v>5</v>
          </cell>
          <cell r="P301">
            <v>8</v>
          </cell>
          <cell r="Q301">
            <v>6</v>
          </cell>
          <cell r="R301">
            <v>1</v>
          </cell>
          <cell r="S301">
            <v>2</v>
          </cell>
          <cell r="T301">
            <v>8</v>
          </cell>
          <cell r="U301">
            <v>7</v>
          </cell>
          <cell r="V301">
            <v>4</v>
          </cell>
          <cell r="W301">
            <v>4</v>
          </cell>
          <cell r="X301">
            <v>4</v>
          </cell>
          <cell r="Y301">
            <v>4</v>
          </cell>
          <cell r="Z301">
            <v>4</v>
          </cell>
          <cell r="AA301">
            <v>5</v>
          </cell>
          <cell r="AB301">
            <v>3</v>
          </cell>
          <cell r="AC301">
            <v>1</v>
          </cell>
          <cell r="AD301">
            <v>4</v>
          </cell>
          <cell r="AE301">
            <v>5</v>
          </cell>
          <cell r="AF301">
            <v>9</v>
          </cell>
          <cell r="AG301">
            <v>3</v>
          </cell>
          <cell r="AH301">
            <v>0</v>
          </cell>
          <cell r="AI301">
            <v>0</v>
          </cell>
          <cell r="AJ301">
            <v>11</v>
          </cell>
          <cell r="AK301">
            <v>0</v>
          </cell>
          <cell r="AL301">
            <v>9</v>
          </cell>
          <cell r="AM301">
            <v>6</v>
          </cell>
          <cell r="AN301">
            <v>13</v>
          </cell>
          <cell r="AO301">
            <v>0</v>
          </cell>
          <cell r="AP301">
            <v>55</v>
          </cell>
          <cell r="AQ301" t="str">
            <v>Q</v>
          </cell>
          <cell r="AR301">
            <v>67.5</v>
          </cell>
          <cell r="AS301">
            <v>180</v>
          </cell>
          <cell r="AT301">
            <v>130</v>
          </cell>
          <cell r="AU301" t="str">
            <v>Q</v>
          </cell>
          <cell r="AV301">
            <v>26849.99999</v>
          </cell>
          <cell r="AW301">
            <v>26969.519499999999</v>
          </cell>
          <cell r="AX301">
            <v>32900</v>
          </cell>
          <cell r="AY301">
            <v>0.22532588500012141</v>
          </cell>
          <cell r="AZ301">
            <v>0.18389057781155013</v>
          </cell>
          <cell r="BA301">
            <v>31500</v>
          </cell>
          <cell r="BB301">
            <v>3</v>
          </cell>
          <cell r="BC301">
            <v>0.17318435797883969</v>
          </cell>
          <cell r="BD301">
            <v>0.14761904793650793</v>
          </cell>
          <cell r="BE301">
            <v>30900</v>
          </cell>
          <cell r="BF301">
            <v>6</v>
          </cell>
          <cell r="BG301">
            <v>0.15083798925543324</v>
          </cell>
          <cell r="BH301">
            <v>0.13106796148867314</v>
          </cell>
        </row>
        <row r="302">
          <cell r="B302" t="str">
            <v>17169</v>
          </cell>
          <cell r="C302" t="str">
            <v>7898080663900</v>
          </cell>
          <cell r="D302" t="str">
            <v>GIN DULCE STRAWBERRY 900ml INTENCION</v>
          </cell>
          <cell r="E302">
            <v>6</v>
          </cell>
          <cell r="F302" t="str">
            <v>BEBIDAS</v>
          </cell>
          <cell r="G302" t="str">
            <v>BEBIDAS</v>
          </cell>
          <cell r="H302" t="str">
            <v>BEBIDAS C/ ALCOHOL</v>
          </cell>
          <cell r="I302" t="str">
            <v>GIN / PISCO</v>
          </cell>
          <cell r="J302" t="str">
            <v>GIN</v>
          </cell>
          <cell r="K302" t="str">
            <v>INTENCION</v>
          </cell>
          <cell r="L302">
            <v>428</v>
          </cell>
          <cell r="M302" t="str">
            <v>BRUMADO S.A. (428)</v>
          </cell>
          <cell r="N302">
            <v>27</v>
          </cell>
          <cell r="O302">
            <v>16</v>
          </cell>
          <cell r="P302">
            <v>14</v>
          </cell>
          <cell r="Q302">
            <v>13</v>
          </cell>
          <cell r="R302">
            <v>7</v>
          </cell>
          <cell r="S302">
            <v>15</v>
          </cell>
          <cell r="T302">
            <v>12</v>
          </cell>
          <cell r="U302">
            <v>19</v>
          </cell>
          <cell r="V302">
            <v>3</v>
          </cell>
          <cell r="W302">
            <v>3</v>
          </cell>
          <cell r="X302">
            <v>9</v>
          </cell>
          <cell r="Y302">
            <v>11</v>
          </cell>
          <cell r="Z302">
            <v>16</v>
          </cell>
          <cell r="AA302">
            <v>13</v>
          </cell>
          <cell r="AB302">
            <v>4</v>
          </cell>
          <cell r="AC302">
            <v>4</v>
          </cell>
          <cell r="AD302">
            <v>12</v>
          </cell>
          <cell r="AE302">
            <v>11</v>
          </cell>
          <cell r="AF302">
            <v>11</v>
          </cell>
          <cell r="AG302">
            <v>16</v>
          </cell>
          <cell r="AH302">
            <v>0</v>
          </cell>
          <cell r="AI302">
            <v>0</v>
          </cell>
          <cell r="AJ302">
            <v>17</v>
          </cell>
          <cell r="AK302">
            <v>8</v>
          </cell>
          <cell r="AL302">
            <v>9</v>
          </cell>
          <cell r="AM302">
            <v>21</v>
          </cell>
          <cell r="AN302">
            <v>22</v>
          </cell>
          <cell r="AO302">
            <v>12</v>
          </cell>
          <cell r="AP302">
            <v>39.230769230769234</v>
          </cell>
          <cell r="AQ302">
            <v>12.631578947368421</v>
          </cell>
          <cell r="AR302">
            <v>24.545454545454547</v>
          </cell>
          <cell r="AS302">
            <v>157.5</v>
          </cell>
          <cell r="AT302">
            <v>41.25</v>
          </cell>
          <cell r="AU302" t="str">
            <v>SV</v>
          </cell>
          <cell r="AV302">
            <v>26849.99999</v>
          </cell>
          <cell r="AW302">
            <v>26855.865409999999</v>
          </cell>
          <cell r="AX302">
            <v>32900</v>
          </cell>
          <cell r="AY302">
            <v>0.22532588500012141</v>
          </cell>
          <cell r="AZ302">
            <v>0.18389057781155013</v>
          </cell>
          <cell r="BA302">
            <v>31500</v>
          </cell>
          <cell r="BB302">
            <v>3</v>
          </cell>
          <cell r="BC302">
            <v>0.17318435797883969</v>
          </cell>
          <cell r="BD302">
            <v>0.14761904793650793</v>
          </cell>
          <cell r="BE302">
            <v>30900</v>
          </cell>
          <cell r="BF302">
            <v>6</v>
          </cell>
          <cell r="BG302">
            <v>0.15083798925543324</v>
          </cell>
          <cell r="BH302">
            <v>0.13106796148867314</v>
          </cell>
        </row>
        <row r="303">
          <cell r="B303" t="str">
            <v>23529</v>
          </cell>
          <cell r="C303" t="str">
            <v>8437004142351</v>
          </cell>
          <cell r="D303" t="str">
            <v>GIN BLACK 700ml PUERTO DE INDIAS</v>
          </cell>
          <cell r="E303">
            <v>6</v>
          </cell>
          <cell r="F303" t="str">
            <v>BEBIDAS</v>
          </cell>
          <cell r="G303" t="str">
            <v>BEBIDAS</v>
          </cell>
          <cell r="H303" t="str">
            <v>BEBIDAS C/ ALCOHOL</v>
          </cell>
          <cell r="I303" t="str">
            <v>GIN / PISCO</v>
          </cell>
          <cell r="J303" t="str">
            <v>GIN</v>
          </cell>
          <cell r="K303" t="str">
            <v>PUERTO DE INDIAS</v>
          </cell>
          <cell r="L303">
            <v>117</v>
          </cell>
          <cell r="M303" t="str">
            <v>LA CAOBA S.A.I.C. (117)</v>
          </cell>
          <cell r="N303">
            <v>0</v>
          </cell>
          <cell r="O303">
            <v>0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1</v>
          </cell>
          <cell r="U303">
            <v>1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0</v>
          </cell>
          <cell r="AB303">
            <v>0</v>
          </cell>
          <cell r="AC303">
            <v>0</v>
          </cell>
          <cell r="AD303">
            <v>0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>
            <v>8</v>
          </cell>
          <cell r="AK303">
            <v>21</v>
          </cell>
          <cell r="AL303">
            <v>8</v>
          </cell>
          <cell r="AM303">
            <v>5</v>
          </cell>
          <cell r="AN303">
            <v>6</v>
          </cell>
          <cell r="AO303">
            <v>6</v>
          </cell>
          <cell r="AP303" t="str">
            <v>SV</v>
          </cell>
          <cell r="AQ303">
            <v>630</v>
          </cell>
          <cell r="AR303" t="str">
            <v>SV</v>
          </cell>
          <cell r="AS303" t="str">
            <v>SV</v>
          </cell>
          <cell r="AT303" t="str">
            <v>SV</v>
          </cell>
          <cell r="AU303" t="str">
            <v>SV</v>
          </cell>
          <cell r="AV303">
            <v>134853.00004000001</v>
          </cell>
          <cell r="AW303">
            <v>121468.56447</v>
          </cell>
          <cell r="AX303">
            <v>157900</v>
          </cell>
          <cell r="AY303">
            <v>0.17090461430716264</v>
          </cell>
          <cell r="AZ303">
            <v>0.14595946776440777</v>
          </cell>
          <cell r="BA303">
            <v>153900</v>
          </cell>
          <cell r="BB303">
            <v>3</v>
          </cell>
          <cell r="BC303">
            <v>0.14124268614231994</v>
          </cell>
          <cell r="BD303">
            <v>0.12376218297595833</v>
          </cell>
          <cell r="BE303">
            <v>149900</v>
          </cell>
          <cell r="BF303">
            <v>6</v>
          </cell>
          <cell r="BG303">
            <v>0.11158075797747746</v>
          </cell>
          <cell r="BH303">
            <v>0.10038025323549024</v>
          </cell>
        </row>
        <row r="304">
          <cell r="B304" t="str">
            <v>25598</v>
          </cell>
          <cell r="C304" t="str">
            <v>8437004142139</v>
          </cell>
          <cell r="D304" t="str">
            <v>GIN BLACKBERRY  700ml PUERTO DE INDIAS</v>
          </cell>
          <cell r="E304">
            <v>6</v>
          </cell>
          <cell r="F304" t="str">
            <v>BEBIDAS</v>
          </cell>
          <cell r="G304" t="str">
            <v>BEBIDAS</v>
          </cell>
          <cell r="H304" t="str">
            <v>BEBIDAS C/ ALCOHOL</v>
          </cell>
          <cell r="I304" t="str">
            <v>GIN / PISCO</v>
          </cell>
          <cell r="J304" t="str">
            <v>GIN</v>
          </cell>
          <cell r="K304" t="str">
            <v>PUERTO DE INDIAS</v>
          </cell>
          <cell r="L304">
            <v>117</v>
          </cell>
          <cell r="M304" t="str">
            <v>LA CAOBA S.A.I.C. (117)</v>
          </cell>
          <cell r="N304">
            <v>0</v>
          </cell>
          <cell r="O304">
            <v>0</v>
          </cell>
          <cell r="P304">
            <v>0</v>
          </cell>
          <cell r="Q304">
            <v>0</v>
          </cell>
          <cell r="R304">
            <v>1</v>
          </cell>
          <cell r="S304">
            <v>0</v>
          </cell>
          <cell r="T304">
            <v>2</v>
          </cell>
          <cell r="U304">
            <v>2</v>
          </cell>
          <cell r="V304">
            <v>0</v>
          </cell>
          <cell r="W304">
            <v>1</v>
          </cell>
          <cell r="X304">
            <v>2</v>
          </cell>
          <cell r="Y304">
            <v>1</v>
          </cell>
          <cell r="Z304">
            <v>0</v>
          </cell>
          <cell r="AA304">
            <v>1</v>
          </cell>
          <cell r="AB304">
            <v>0</v>
          </cell>
          <cell r="AC304">
            <v>0</v>
          </cell>
          <cell r="AD304">
            <v>3</v>
          </cell>
          <cell r="AE304">
            <v>1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7</v>
          </cell>
          <cell r="AK304">
            <v>3</v>
          </cell>
          <cell r="AL304">
            <v>4</v>
          </cell>
          <cell r="AM304">
            <v>4</v>
          </cell>
          <cell r="AN304">
            <v>2</v>
          </cell>
          <cell r="AO304">
            <v>6</v>
          </cell>
          <cell r="AP304" t="str">
            <v>SV</v>
          </cell>
          <cell r="AQ304">
            <v>45</v>
          </cell>
          <cell r="AR304">
            <v>120</v>
          </cell>
          <cell r="AS304" t="str">
            <v>SV</v>
          </cell>
          <cell r="AT304" t="str">
            <v>SV</v>
          </cell>
          <cell r="AU304" t="str">
            <v>SV</v>
          </cell>
          <cell r="AV304">
            <v>126018.00002000001</v>
          </cell>
          <cell r="AW304">
            <v>124106.77004</v>
          </cell>
          <cell r="AX304">
            <v>147900</v>
          </cell>
          <cell r="AY304">
            <v>0.17364186050030272</v>
          </cell>
          <cell r="AZ304">
            <v>0.14795131832319131</v>
          </cell>
          <cell r="BA304">
            <v>143900</v>
          </cell>
          <cell r="BB304">
            <v>3</v>
          </cell>
          <cell r="BC304">
            <v>0.14190036325891531</v>
          </cell>
          <cell r="BD304">
            <v>0.12426685184155659</v>
          </cell>
          <cell r="BE304">
            <v>139900</v>
          </cell>
          <cell r="BF304">
            <v>6</v>
          </cell>
          <cell r="BG304">
            <v>0.11015886601752767</v>
          </cell>
          <cell r="BH304">
            <v>9.9228019871336615E-2</v>
          </cell>
        </row>
        <row r="305">
          <cell r="B305" t="str">
            <v>17443</v>
          </cell>
          <cell r="C305" t="str">
            <v>8437004142122</v>
          </cell>
          <cell r="D305" t="str">
            <v>GIN CLASSIC CELESTE 700ml PUERTO DE INDIAS</v>
          </cell>
          <cell r="E305">
            <v>6</v>
          </cell>
          <cell r="F305" t="str">
            <v>BEBIDAS</v>
          </cell>
          <cell r="G305" t="str">
            <v>BEBIDAS</v>
          </cell>
          <cell r="H305" t="str">
            <v>BEBIDAS C/ ALCOHOL</v>
          </cell>
          <cell r="I305" t="str">
            <v>GIN / PISCO</v>
          </cell>
          <cell r="J305" t="str">
            <v>GIN</v>
          </cell>
          <cell r="K305" t="str">
            <v>PUERTO DE INDIAS</v>
          </cell>
          <cell r="L305">
            <v>117</v>
          </cell>
          <cell r="M305" t="str">
            <v>LA CAOBA S.A.I.C. (117)</v>
          </cell>
          <cell r="N305">
            <v>2</v>
          </cell>
          <cell r="O305">
            <v>7</v>
          </cell>
          <cell r="P305">
            <v>1</v>
          </cell>
          <cell r="Q305">
            <v>2</v>
          </cell>
          <cell r="R305">
            <v>2</v>
          </cell>
          <cell r="S305">
            <v>2</v>
          </cell>
          <cell r="T305">
            <v>0</v>
          </cell>
          <cell r="U305">
            <v>1</v>
          </cell>
          <cell r="V305">
            <v>2</v>
          </cell>
          <cell r="W305">
            <v>0</v>
          </cell>
          <cell r="X305">
            <v>1</v>
          </cell>
          <cell r="Y305">
            <v>1</v>
          </cell>
          <cell r="Z305">
            <v>1</v>
          </cell>
          <cell r="AA305">
            <v>4</v>
          </cell>
          <cell r="AB305">
            <v>2</v>
          </cell>
          <cell r="AC305">
            <v>0</v>
          </cell>
          <cell r="AD305">
            <v>2</v>
          </cell>
          <cell r="AE305">
            <v>1</v>
          </cell>
          <cell r="AF305">
            <v>3</v>
          </cell>
          <cell r="AG305">
            <v>2</v>
          </cell>
          <cell r="AH305">
            <v>0</v>
          </cell>
          <cell r="AI305">
            <v>0</v>
          </cell>
          <cell r="AJ305">
            <v>7</v>
          </cell>
          <cell r="AK305">
            <v>5</v>
          </cell>
          <cell r="AL305">
            <v>5</v>
          </cell>
          <cell r="AM305">
            <v>7</v>
          </cell>
          <cell r="AN305">
            <v>4</v>
          </cell>
          <cell r="AO305">
            <v>6</v>
          </cell>
          <cell r="AP305">
            <v>105</v>
          </cell>
          <cell r="AQ305">
            <v>150</v>
          </cell>
          <cell r="AR305">
            <v>150</v>
          </cell>
          <cell r="AS305" t="str">
            <v>SV</v>
          </cell>
          <cell r="AT305">
            <v>60</v>
          </cell>
          <cell r="AU305" t="str">
            <v>SV</v>
          </cell>
          <cell r="AV305">
            <v>97469.999989999997</v>
          </cell>
          <cell r="AW305">
            <v>97148.154070000004</v>
          </cell>
          <cell r="AX305">
            <v>114900</v>
          </cell>
          <cell r="AY305">
            <v>0.1788242537374396</v>
          </cell>
          <cell r="AZ305">
            <v>0.15169712802436905</v>
          </cell>
          <cell r="BA305">
            <v>112900</v>
          </cell>
          <cell r="BB305">
            <v>3</v>
          </cell>
          <cell r="BC305">
            <v>0.15830511964279315</v>
          </cell>
          <cell r="BD305">
            <v>0.13666961922054918</v>
          </cell>
          <cell r="BE305">
            <v>109900</v>
          </cell>
          <cell r="BF305">
            <v>6</v>
          </cell>
          <cell r="BG305">
            <v>0.12752641850082358</v>
          </cell>
          <cell r="BH305">
            <v>0.1131028208371247</v>
          </cell>
        </row>
        <row r="306">
          <cell r="B306" t="str">
            <v>23528</v>
          </cell>
          <cell r="C306" t="str">
            <v>8437004142863</v>
          </cell>
          <cell r="D306" t="str">
            <v>GIN GUADALQUIVIR 700ml PUERTO DE INDIAS</v>
          </cell>
          <cell r="E306">
            <v>6</v>
          </cell>
          <cell r="F306" t="str">
            <v>BEBIDAS</v>
          </cell>
          <cell r="G306" t="str">
            <v>BEBIDAS</v>
          </cell>
          <cell r="H306" t="str">
            <v>BEBIDAS C/ ALCOHOL</v>
          </cell>
          <cell r="I306" t="str">
            <v>GIN / PISCO</v>
          </cell>
          <cell r="J306" t="str">
            <v>GIN</v>
          </cell>
          <cell r="K306" t="str">
            <v>PUERTO DE INDIAS</v>
          </cell>
          <cell r="L306">
            <v>117</v>
          </cell>
          <cell r="M306" t="str">
            <v>LA CAOBA S.A.I.C. (117)</v>
          </cell>
          <cell r="N306">
            <v>0</v>
          </cell>
          <cell r="O306">
            <v>0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>
            <v>0</v>
          </cell>
          <cell r="AB306">
            <v>0</v>
          </cell>
          <cell r="AC306">
            <v>1</v>
          </cell>
          <cell r="AD306">
            <v>0</v>
          </cell>
          <cell r="AE306">
            <v>0</v>
          </cell>
          <cell r="AF306">
            <v>1</v>
          </cell>
          <cell r="AG306">
            <v>1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1</v>
          </cell>
          <cell r="AO306">
            <v>0</v>
          </cell>
          <cell r="AP306" t="str">
            <v>Q</v>
          </cell>
          <cell r="AQ306" t="str">
            <v>Q</v>
          </cell>
          <cell r="AR306" t="str">
            <v>Q</v>
          </cell>
          <cell r="AS306" t="str">
            <v>Q</v>
          </cell>
          <cell r="AT306">
            <v>30</v>
          </cell>
          <cell r="AU306" t="str">
            <v>Q</v>
          </cell>
          <cell r="AV306">
            <v>121600.00000499999</v>
          </cell>
          <cell r="AW306">
            <v>110551.48929</v>
          </cell>
          <cell r="AX306">
            <v>139900</v>
          </cell>
          <cell r="AY306">
            <v>0.15049342100532526</v>
          </cell>
          <cell r="AZ306">
            <v>0.13080771976411726</v>
          </cell>
          <cell r="BA306">
            <v>134900</v>
          </cell>
          <cell r="BB306">
            <v>3</v>
          </cell>
          <cell r="BC306">
            <v>0.10937499995438427</v>
          </cell>
          <cell r="BD306">
            <v>9.8591549258710193E-2</v>
          </cell>
          <cell r="BE306">
            <v>129900</v>
          </cell>
          <cell r="BF306">
            <v>6</v>
          </cell>
          <cell r="BG306">
            <v>6.8256578903443499E-2</v>
          </cell>
          <cell r="BH306">
            <v>6.3895304041570483E-2</v>
          </cell>
        </row>
        <row r="307">
          <cell r="B307" t="str">
            <v>25597</v>
          </cell>
          <cell r="C307" t="str">
            <v>8437004142146</v>
          </cell>
          <cell r="D307" t="str">
            <v>GIN STRAWBERRY &amp; LOVE 700ml PUERTO DE INDIAS</v>
          </cell>
          <cell r="E307">
            <v>6</v>
          </cell>
          <cell r="F307" t="str">
            <v>BEBIDAS</v>
          </cell>
          <cell r="G307" t="str">
            <v>BEBIDAS</v>
          </cell>
          <cell r="H307" t="str">
            <v>BEBIDAS C/ ALCOHOL</v>
          </cell>
          <cell r="I307" t="str">
            <v>GIN / PISCO</v>
          </cell>
          <cell r="J307" t="str">
            <v>GIN</v>
          </cell>
          <cell r="K307" t="str">
            <v>PUERTO DE INDIAS</v>
          </cell>
          <cell r="L307">
            <v>117</v>
          </cell>
          <cell r="M307" t="str">
            <v>LA CAOBA S.A.I.C. (117)</v>
          </cell>
          <cell r="N307">
            <v>0</v>
          </cell>
          <cell r="O307">
            <v>0</v>
          </cell>
          <cell r="P307">
            <v>1</v>
          </cell>
          <cell r="Q307">
            <v>5</v>
          </cell>
          <cell r="R307">
            <v>1</v>
          </cell>
          <cell r="S307">
            <v>0</v>
          </cell>
          <cell r="T307">
            <v>2</v>
          </cell>
          <cell r="U307">
            <v>2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1</v>
          </cell>
          <cell r="AB307">
            <v>0</v>
          </cell>
          <cell r="AC307">
            <v>1</v>
          </cell>
          <cell r="AD307">
            <v>3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10</v>
          </cell>
          <cell r="AK307">
            <v>10</v>
          </cell>
          <cell r="AL307">
            <v>6</v>
          </cell>
          <cell r="AM307">
            <v>5</v>
          </cell>
          <cell r="AN307">
            <v>11</v>
          </cell>
          <cell r="AO307">
            <v>0</v>
          </cell>
          <cell r="AP307">
            <v>60</v>
          </cell>
          <cell r="AQ307">
            <v>150</v>
          </cell>
          <cell r="AR307" t="str">
            <v>SV</v>
          </cell>
          <cell r="AS307">
            <v>150</v>
          </cell>
          <cell r="AT307" t="str">
            <v>SV</v>
          </cell>
          <cell r="AU307" t="str">
            <v>Q</v>
          </cell>
          <cell r="AV307">
            <v>126018.00002000001</v>
          </cell>
          <cell r="AW307">
            <v>112985.51836</v>
          </cell>
          <cell r="AX307">
            <v>147900</v>
          </cell>
          <cell r="AY307">
            <v>0.17364186050030272</v>
          </cell>
          <cell r="AZ307">
            <v>0.14795131832319131</v>
          </cell>
          <cell r="BA307">
            <v>143900</v>
          </cell>
          <cell r="BB307">
            <v>3</v>
          </cell>
          <cell r="BC307">
            <v>0.14190036325891531</v>
          </cell>
          <cell r="BD307">
            <v>0.12426685184155659</v>
          </cell>
          <cell r="BE307">
            <v>139900</v>
          </cell>
          <cell r="BF307">
            <v>6</v>
          </cell>
          <cell r="BG307">
            <v>0.11015886601752767</v>
          </cell>
          <cell r="BH307">
            <v>9.9228019871336615E-2</v>
          </cell>
        </row>
        <row r="308">
          <cell r="B308" t="str">
            <v>17442</v>
          </cell>
          <cell r="C308" t="str">
            <v>8437004142115</v>
          </cell>
          <cell r="D308" t="str">
            <v>GIN STRAWBERRY 700ml PUERTO DE INDIAS</v>
          </cell>
          <cell r="E308">
            <v>6</v>
          </cell>
          <cell r="F308" t="str">
            <v>BEBIDAS</v>
          </cell>
          <cell r="G308" t="str">
            <v>BEBIDAS</v>
          </cell>
          <cell r="H308" t="str">
            <v>BEBIDAS C/ ALCOHOL</v>
          </cell>
          <cell r="I308" t="str">
            <v>GIN / PISCO</v>
          </cell>
          <cell r="J308" t="str">
            <v>GIN</v>
          </cell>
          <cell r="K308" t="str">
            <v>PUERTO DE INDIAS</v>
          </cell>
          <cell r="L308">
            <v>117</v>
          </cell>
          <cell r="M308" t="str">
            <v>LA CAOBA S.A.I.C. (117)</v>
          </cell>
          <cell r="N308">
            <v>2</v>
          </cell>
          <cell r="O308">
            <v>1</v>
          </cell>
          <cell r="P308">
            <v>0</v>
          </cell>
          <cell r="Q308">
            <v>2</v>
          </cell>
          <cell r="R308">
            <v>1</v>
          </cell>
          <cell r="S308">
            <v>2</v>
          </cell>
          <cell r="T308">
            <v>2</v>
          </cell>
          <cell r="U308">
            <v>2</v>
          </cell>
          <cell r="V308">
            <v>1</v>
          </cell>
          <cell r="W308">
            <v>2</v>
          </cell>
          <cell r="X308">
            <v>2</v>
          </cell>
          <cell r="Y308">
            <v>2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1</v>
          </cell>
          <cell r="AE308">
            <v>0</v>
          </cell>
          <cell r="AF308">
            <v>6</v>
          </cell>
          <cell r="AG308">
            <v>3</v>
          </cell>
          <cell r="AH308">
            <v>0</v>
          </cell>
          <cell r="AI308">
            <v>0</v>
          </cell>
          <cell r="AJ308">
            <v>4</v>
          </cell>
          <cell r="AK308">
            <v>5</v>
          </cell>
          <cell r="AL308">
            <v>5</v>
          </cell>
          <cell r="AM308">
            <v>6</v>
          </cell>
          <cell r="AN308">
            <v>3</v>
          </cell>
          <cell r="AO308">
            <v>6</v>
          </cell>
          <cell r="AP308">
            <v>60</v>
          </cell>
          <cell r="AQ308">
            <v>75</v>
          </cell>
          <cell r="AR308">
            <v>75</v>
          </cell>
          <cell r="AS308" t="str">
            <v>SV</v>
          </cell>
          <cell r="AT308">
            <v>30</v>
          </cell>
          <cell r="AU308" t="str">
            <v>SV</v>
          </cell>
          <cell r="AV308">
            <v>126018.00002000001</v>
          </cell>
          <cell r="AW308">
            <v>125862.68431</v>
          </cell>
          <cell r="AX308">
            <v>147900</v>
          </cell>
          <cell r="AY308">
            <v>0.17364186050030272</v>
          </cell>
          <cell r="AZ308">
            <v>0.14795131832319131</v>
          </cell>
          <cell r="BA308">
            <v>143900</v>
          </cell>
          <cell r="BB308">
            <v>3</v>
          </cell>
          <cell r="BC308">
            <v>0.14190036325891531</v>
          </cell>
          <cell r="BD308">
            <v>0.12426685184155659</v>
          </cell>
          <cell r="BE308">
            <v>139900</v>
          </cell>
          <cell r="BF308">
            <v>6</v>
          </cell>
          <cell r="BG308">
            <v>0.11015886601752767</v>
          </cell>
          <cell r="BH308">
            <v>9.9228019871336615E-2</v>
          </cell>
        </row>
        <row r="309">
          <cell r="B309" t="str">
            <v>22302</v>
          </cell>
          <cell r="C309" t="str">
            <v>3147690059103</v>
          </cell>
          <cell r="D309" t="str">
            <v>GIN 1Lt GIBSON</v>
          </cell>
          <cell r="E309">
            <v>12</v>
          </cell>
          <cell r="F309" t="str">
            <v>BEBIDAS</v>
          </cell>
          <cell r="G309" t="str">
            <v>BEBIDAS</v>
          </cell>
          <cell r="H309" t="str">
            <v>BEBIDAS C/ ALCOHOL</v>
          </cell>
          <cell r="I309" t="str">
            <v>GIN / PISCO</v>
          </cell>
          <cell r="J309" t="str">
            <v>GIN</v>
          </cell>
          <cell r="K309" t="str">
            <v>GIBSON</v>
          </cell>
          <cell r="L309">
            <v>516</v>
          </cell>
          <cell r="M309" t="str">
            <v>MANNAH S.R.L. (516)</v>
          </cell>
          <cell r="N309">
            <v>1</v>
          </cell>
          <cell r="O309">
            <v>3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  <cell r="T309">
            <v>3</v>
          </cell>
          <cell r="U309">
            <v>1</v>
          </cell>
          <cell r="V309">
            <v>1</v>
          </cell>
          <cell r="W309">
            <v>0</v>
          </cell>
          <cell r="X309">
            <v>1</v>
          </cell>
          <cell r="Y309">
            <v>0</v>
          </cell>
          <cell r="Z309">
            <v>1</v>
          </cell>
          <cell r="AA309">
            <v>0</v>
          </cell>
          <cell r="AB309">
            <v>1</v>
          </cell>
          <cell r="AC309">
            <v>1</v>
          </cell>
          <cell r="AD309">
            <v>0</v>
          </cell>
          <cell r="AE309">
            <v>0</v>
          </cell>
          <cell r="AF309">
            <v>3</v>
          </cell>
          <cell r="AG309">
            <v>3</v>
          </cell>
          <cell r="AH309">
            <v>0</v>
          </cell>
          <cell r="AI309">
            <v>0</v>
          </cell>
          <cell r="AJ309">
            <v>5</v>
          </cell>
          <cell r="AK309">
            <v>5</v>
          </cell>
          <cell r="AL309">
            <v>6</v>
          </cell>
          <cell r="AM309">
            <v>2</v>
          </cell>
          <cell r="AN309">
            <v>4</v>
          </cell>
          <cell r="AO309">
            <v>3</v>
          </cell>
          <cell r="AP309" t="str">
            <v>SV</v>
          </cell>
          <cell r="AQ309">
            <v>150</v>
          </cell>
          <cell r="AR309" t="str">
            <v>SV</v>
          </cell>
          <cell r="AS309">
            <v>60</v>
          </cell>
          <cell r="AT309">
            <v>40</v>
          </cell>
          <cell r="AU309" t="str">
            <v>SV</v>
          </cell>
          <cell r="AV309">
            <v>78750.000010000003</v>
          </cell>
          <cell r="AW309">
            <v>77268.141059999994</v>
          </cell>
          <cell r="AX309">
            <v>99900</v>
          </cell>
          <cell r="AY309">
            <v>0.26857142841033999</v>
          </cell>
          <cell r="AZ309">
            <v>0.21171171161161159</v>
          </cell>
          <cell r="BA309">
            <v>97900</v>
          </cell>
          <cell r="BB309">
            <v>3</v>
          </cell>
          <cell r="BC309">
            <v>0.24317460301673965</v>
          </cell>
          <cell r="BD309">
            <v>0.19560776292134829</v>
          </cell>
          <cell r="BE309">
            <v>94900</v>
          </cell>
          <cell r="BF309">
            <v>6</v>
          </cell>
          <cell r="BG309">
            <v>0.20507936492633916</v>
          </cell>
          <cell r="BH309">
            <v>0.17017913582718647</v>
          </cell>
        </row>
        <row r="310">
          <cell r="B310" t="str">
            <v>30852</v>
          </cell>
          <cell r="C310" t="str">
            <v>897076002003</v>
          </cell>
          <cell r="D310" t="str">
            <v>GIN 750ml BULLDOG</v>
          </cell>
          <cell r="E310">
            <v>1</v>
          </cell>
          <cell r="F310" t="str">
            <v>BEBIDAS</v>
          </cell>
          <cell r="G310" t="str">
            <v>BEBIDAS</v>
          </cell>
          <cell r="H310" t="str">
            <v>BEBIDAS C/ ALCOHOL</v>
          </cell>
          <cell r="I310" t="str">
            <v>GIN / PISCO</v>
          </cell>
          <cell r="J310" t="str">
            <v>GIN</v>
          </cell>
          <cell r="K310" t="str">
            <v>BULLDOG</v>
          </cell>
          <cell r="L310">
            <v>66</v>
          </cell>
          <cell r="M310" t="str">
            <v>CODISA SA (66)</v>
          </cell>
          <cell r="N310">
            <v>1</v>
          </cell>
          <cell r="O310">
            <v>0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2</v>
          </cell>
          <cell r="AG310">
            <v>2</v>
          </cell>
          <cell r="AH310">
            <v>0</v>
          </cell>
          <cell r="AI310">
            <v>0</v>
          </cell>
          <cell r="AJ310">
            <v>0</v>
          </cell>
          <cell r="AK310">
            <v>5</v>
          </cell>
          <cell r="AL310">
            <v>9</v>
          </cell>
          <cell r="AM310">
            <v>8</v>
          </cell>
          <cell r="AN310">
            <v>4</v>
          </cell>
          <cell r="AO310">
            <v>0</v>
          </cell>
          <cell r="AP310" t="str">
            <v>Q</v>
          </cell>
          <cell r="AQ310" t="str">
            <v>SV</v>
          </cell>
          <cell r="AR310" t="str">
            <v>SV</v>
          </cell>
          <cell r="AS310" t="str">
            <v>SV</v>
          </cell>
          <cell r="AT310">
            <v>60</v>
          </cell>
          <cell r="AU310" t="str">
            <v>Q</v>
          </cell>
          <cell r="AV310">
            <v>133636.00000299999</v>
          </cell>
          <cell r="AW310">
            <v>126343.47484</v>
          </cell>
          <cell r="AX310">
            <v>154900</v>
          </cell>
          <cell r="AY310">
            <v>0.15911880029724523</v>
          </cell>
          <cell r="AZ310">
            <v>0.13727566169786964</v>
          </cell>
          <cell r="BA310">
            <v>149900</v>
          </cell>
          <cell r="BB310">
            <v>3</v>
          </cell>
          <cell r="BC310">
            <v>0.1217037325019823</v>
          </cell>
          <cell r="BD310">
            <v>0.10849899931287529</v>
          </cell>
          <cell r="BE310">
            <v>144900</v>
          </cell>
          <cell r="BF310">
            <v>6</v>
          </cell>
          <cell r="BG310">
            <v>8.4288664706719363E-2</v>
          </cell>
          <cell r="BH310">
            <v>7.7736369889579063E-2</v>
          </cell>
        </row>
        <row r="311">
          <cell r="B311" t="str">
            <v>31195</v>
          </cell>
          <cell r="C311" t="str">
            <v>7791560000175</v>
          </cell>
          <cell r="D311" t="str">
            <v>GIN 1Lts HIRAM WALKER</v>
          </cell>
          <cell r="E311">
            <v>6</v>
          </cell>
          <cell r="F311" t="str">
            <v>BEBIDAS</v>
          </cell>
          <cell r="G311" t="str">
            <v>BEBIDAS</v>
          </cell>
          <cell r="H311" t="str">
            <v>BEBIDAS C/ ALCOHOL</v>
          </cell>
          <cell r="I311" t="str">
            <v>GIN / PISCO</v>
          </cell>
          <cell r="J311" t="str">
            <v>GIN</v>
          </cell>
          <cell r="K311" t="str">
            <v>HIRAM WALKER</v>
          </cell>
          <cell r="L311">
            <v>126</v>
          </cell>
          <cell r="M311" t="str">
            <v>LONDON IMPORT S.A. (126)</v>
          </cell>
          <cell r="N311">
            <v>4</v>
          </cell>
          <cell r="O311">
            <v>2</v>
          </cell>
          <cell r="P311">
            <v>1</v>
          </cell>
          <cell r="Q311">
            <v>0</v>
          </cell>
          <cell r="R311">
            <v>0</v>
          </cell>
          <cell r="S311">
            <v>2</v>
          </cell>
          <cell r="T311">
            <v>1</v>
          </cell>
          <cell r="U311">
            <v>0</v>
          </cell>
          <cell r="V311">
            <v>1</v>
          </cell>
          <cell r="W311">
            <v>1</v>
          </cell>
          <cell r="X311">
            <v>0</v>
          </cell>
          <cell r="Y311">
            <v>0</v>
          </cell>
          <cell r="Z311">
            <v>0</v>
          </cell>
          <cell r="AA311">
            <v>1</v>
          </cell>
          <cell r="AB311">
            <v>0</v>
          </cell>
          <cell r="AC311">
            <v>0</v>
          </cell>
          <cell r="AD311">
            <v>0</v>
          </cell>
          <cell r="AE311">
            <v>1</v>
          </cell>
          <cell r="AF311">
            <v>2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1</v>
          </cell>
          <cell r="AL311">
            <v>3</v>
          </cell>
          <cell r="AM311">
            <v>3</v>
          </cell>
          <cell r="AN311">
            <v>0</v>
          </cell>
          <cell r="AO311">
            <v>0</v>
          </cell>
          <cell r="AP311" t="str">
            <v>Q</v>
          </cell>
          <cell r="AQ311" t="str">
            <v>SV</v>
          </cell>
          <cell r="AR311" t="str">
            <v>SV</v>
          </cell>
          <cell r="AS311" t="str">
            <v>SV</v>
          </cell>
          <cell r="AT311" t="str">
            <v>Q</v>
          </cell>
          <cell r="AU311" t="str">
            <v>Q</v>
          </cell>
          <cell r="AV311">
            <v>40514.999997999999</v>
          </cell>
          <cell r="AW311">
            <v>37273.999620000002</v>
          </cell>
          <cell r="AX311">
            <v>44900</v>
          </cell>
          <cell r="AY311">
            <v>0.10823151924513064</v>
          </cell>
          <cell r="AZ311">
            <v>9.7661469977728302E-2</v>
          </cell>
          <cell r="BA311">
            <v>43900</v>
          </cell>
          <cell r="BB311">
            <v>3</v>
          </cell>
          <cell r="BC311">
            <v>8.3549302780873802E-2</v>
          </cell>
          <cell r="BD311">
            <v>7.7107061548974953E-2</v>
          </cell>
          <cell r="BE311">
            <v>42900</v>
          </cell>
          <cell r="BF311">
            <v>6</v>
          </cell>
          <cell r="BG311">
            <v>5.8867086316616968E-2</v>
          </cell>
          <cell r="BH311">
            <v>5.5594405641025656E-2</v>
          </cell>
        </row>
        <row r="312">
          <cell r="B312" t="str">
            <v>33439</v>
          </cell>
          <cell r="C312" t="str">
            <v>5010327755014</v>
          </cell>
          <cell r="D312" t="str">
            <v>GIN 700ml HENDRICHS</v>
          </cell>
          <cell r="E312">
            <v>6</v>
          </cell>
          <cell r="F312" t="str">
            <v>BEBIDAS</v>
          </cell>
          <cell r="G312" t="str">
            <v>BEBIDAS</v>
          </cell>
          <cell r="H312" t="str">
            <v>BEBIDAS C/ ALCOHOL</v>
          </cell>
          <cell r="I312" t="str">
            <v>GIN / PISCO</v>
          </cell>
          <cell r="J312" t="str">
            <v>GIN</v>
          </cell>
          <cell r="K312" t="str">
            <v>HENDRICHS</v>
          </cell>
          <cell r="L312">
            <v>27</v>
          </cell>
          <cell r="M312" t="str">
            <v>A.J. S.A. CALIDAD ANTE TODO (27)</v>
          </cell>
          <cell r="N312">
            <v>2</v>
          </cell>
          <cell r="O312">
            <v>0</v>
          </cell>
          <cell r="P312">
            <v>1</v>
          </cell>
          <cell r="Q312">
            <v>2</v>
          </cell>
          <cell r="R312">
            <v>0</v>
          </cell>
          <cell r="S312">
            <v>1</v>
          </cell>
          <cell r="T312">
            <v>1</v>
          </cell>
          <cell r="U312">
            <v>2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>
            <v>0</v>
          </cell>
          <cell r="AB312">
            <v>0</v>
          </cell>
          <cell r="AC312">
            <v>0</v>
          </cell>
          <cell r="AD312">
            <v>1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6</v>
          </cell>
          <cell r="AK312">
            <v>4</v>
          </cell>
          <cell r="AL312">
            <v>6</v>
          </cell>
          <cell r="AM312">
            <v>8</v>
          </cell>
          <cell r="AN312">
            <v>7</v>
          </cell>
          <cell r="AO312">
            <v>6</v>
          </cell>
          <cell r="AP312">
            <v>90</v>
          </cell>
          <cell r="AQ312">
            <v>60</v>
          </cell>
          <cell r="AR312" t="str">
            <v>SV</v>
          </cell>
          <cell r="AS312" t="str">
            <v>SV</v>
          </cell>
          <cell r="AT312" t="str">
            <v>SV</v>
          </cell>
          <cell r="AU312" t="str">
            <v>SV</v>
          </cell>
          <cell r="AV312">
            <v>189999.99997</v>
          </cell>
          <cell r="AW312">
            <v>190000.00008</v>
          </cell>
          <cell r="AX312">
            <v>219900</v>
          </cell>
          <cell r="AY312">
            <v>0.15736842123537387</v>
          </cell>
          <cell r="AZ312">
            <v>0.13597089599818096</v>
          </cell>
          <cell r="BA312">
            <v>212900</v>
          </cell>
          <cell r="BB312">
            <v>3</v>
          </cell>
          <cell r="BC312">
            <v>0.12052631596639896</v>
          </cell>
          <cell r="BD312">
            <v>0.1075622359323626</v>
          </cell>
          <cell r="BE312">
            <v>204900</v>
          </cell>
          <cell r="BF312">
            <v>6</v>
          </cell>
          <cell r="BG312">
            <v>7.8421052801855851E-2</v>
          </cell>
          <cell r="BH312">
            <v>7.271839936554414E-2</v>
          </cell>
        </row>
        <row r="313">
          <cell r="B313" t="str">
            <v>36034</v>
          </cell>
          <cell r="C313" t="str">
            <v>698929000395</v>
          </cell>
          <cell r="D313" t="str">
            <v>GIN 700ml MARTIN MILLERS</v>
          </cell>
          <cell r="E313">
            <v>6</v>
          </cell>
          <cell r="F313" t="str">
            <v>BEBIDAS</v>
          </cell>
          <cell r="G313" t="str">
            <v>BEBIDAS</v>
          </cell>
          <cell r="H313" t="str">
            <v>BEBIDAS C/ ALCOHOL</v>
          </cell>
          <cell r="I313" t="str">
            <v>GIN / PISCO</v>
          </cell>
          <cell r="J313" t="str">
            <v>GIN</v>
          </cell>
          <cell r="K313" t="str">
            <v>MARTIN MILLERS</v>
          </cell>
          <cell r="L313">
            <v>449</v>
          </cell>
          <cell r="M313" t="str">
            <v>LA MERCANTIL GUARANI S.A. (449)</v>
          </cell>
          <cell r="N313">
            <v>0</v>
          </cell>
          <cell r="O313">
            <v>0</v>
          </cell>
          <cell r="P313">
            <v>0</v>
          </cell>
          <cell r="Q313">
            <v>0</v>
          </cell>
          <cell r="R313">
            <v>0</v>
          </cell>
          <cell r="S313">
            <v>1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2</v>
          </cell>
          <cell r="AK313">
            <v>1</v>
          </cell>
          <cell r="AL313">
            <v>0</v>
          </cell>
          <cell r="AM313">
            <v>1</v>
          </cell>
          <cell r="AN313">
            <v>0</v>
          </cell>
          <cell r="AO313">
            <v>0</v>
          </cell>
          <cell r="AP313" t="str">
            <v>SV</v>
          </cell>
          <cell r="AQ313" t="str">
            <v>SV</v>
          </cell>
          <cell r="AR313" t="str">
            <v>Q</v>
          </cell>
          <cell r="AS313" t="str">
            <v>SV</v>
          </cell>
          <cell r="AT313" t="str">
            <v>Q</v>
          </cell>
          <cell r="AU313" t="str">
            <v>Q</v>
          </cell>
          <cell r="AV313">
            <v>175445.99995999999</v>
          </cell>
          <cell r="AW313">
            <v>175445.99995999999</v>
          </cell>
          <cell r="AX313">
            <v>209900</v>
          </cell>
          <cell r="AY313">
            <v>0.1963795130573236</v>
          </cell>
          <cell r="AZ313">
            <v>0.16414483106241073</v>
          </cell>
          <cell r="BA313">
            <v>204900</v>
          </cell>
          <cell r="BB313">
            <v>3</v>
          </cell>
          <cell r="BC313">
            <v>0.16788071570007435</v>
          </cell>
          <cell r="BD313">
            <v>0.14374817003416307</v>
          </cell>
          <cell r="BE313">
            <v>199900</v>
          </cell>
          <cell r="BF313">
            <v>6</v>
          </cell>
          <cell r="BG313">
            <v>0.1393819183428251</v>
          </cell>
          <cell r="BH313">
            <v>0.12233116578289151</v>
          </cell>
        </row>
        <row r="314">
          <cell r="B314" t="str">
            <v>40959</v>
          </cell>
          <cell r="C314" t="str">
            <v>7792410522717</v>
          </cell>
          <cell r="D314" t="str">
            <v>GIN LONDON 700ml BRIGHTON</v>
          </cell>
          <cell r="E314">
            <v>6</v>
          </cell>
          <cell r="F314" t="str">
            <v>BEBIDAS</v>
          </cell>
          <cell r="G314" t="str">
            <v>BEBIDAS</v>
          </cell>
          <cell r="H314" t="str">
            <v>BEBIDAS C/ ALCOHOL</v>
          </cell>
          <cell r="I314" t="str">
            <v>GIN / PISCO</v>
          </cell>
          <cell r="J314" t="str">
            <v>GIN</v>
          </cell>
          <cell r="K314" t="str">
            <v>BRIGHTON</v>
          </cell>
          <cell r="L314">
            <v>27</v>
          </cell>
          <cell r="M314" t="str">
            <v>A.J. S.A. CALIDAD ANTE TODO (27)</v>
          </cell>
          <cell r="N314">
            <v>0</v>
          </cell>
          <cell r="O314">
            <v>0</v>
          </cell>
          <cell r="P314">
            <v>1</v>
          </cell>
          <cell r="Q314">
            <v>5</v>
          </cell>
          <cell r="R314">
            <v>0</v>
          </cell>
          <cell r="S314">
            <v>0</v>
          </cell>
          <cell r="T314">
            <v>2</v>
          </cell>
          <cell r="U314">
            <v>1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1</v>
          </cell>
          <cell r="AC314">
            <v>1</v>
          </cell>
          <cell r="AD314">
            <v>0</v>
          </cell>
          <cell r="AE314">
            <v>0</v>
          </cell>
          <cell r="AF314">
            <v>3</v>
          </cell>
          <cell r="AG314">
            <v>2</v>
          </cell>
          <cell r="AH314">
            <v>0</v>
          </cell>
          <cell r="AI314">
            <v>0</v>
          </cell>
          <cell r="AJ314">
            <v>1</v>
          </cell>
          <cell r="AK314">
            <v>5</v>
          </cell>
          <cell r="AL314">
            <v>6</v>
          </cell>
          <cell r="AM314">
            <v>11</v>
          </cell>
          <cell r="AN314">
            <v>4</v>
          </cell>
          <cell r="AO314">
            <v>0</v>
          </cell>
          <cell r="AP314">
            <v>6</v>
          </cell>
          <cell r="AQ314">
            <v>150</v>
          </cell>
          <cell r="AR314" t="str">
            <v>SV</v>
          </cell>
          <cell r="AS314">
            <v>330</v>
          </cell>
          <cell r="AT314">
            <v>60</v>
          </cell>
          <cell r="AU314" t="str">
            <v>Q</v>
          </cell>
          <cell r="AV314">
            <v>33516</v>
          </cell>
          <cell r="AW314">
            <v>32151.611690000002</v>
          </cell>
          <cell r="AX314">
            <v>37900</v>
          </cell>
          <cell r="AY314">
            <v>0.13080319847237143</v>
          </cell>
          <cell r="AZ314">
            <v>0.11567282321899736</v>
          </cell>
          <cell r="BA314">
            <v>36900</v>
          </cell>
          <cell r="BB314">
            <v>3</v>
          </cell>
          <cell r="BC314">
            <v>0.10096670247046191</v>
          </cell>
          <cell r="BD314">
            <v>9.170731707317073E-2</v>
          </cell>
          <cell r="BE314">
            <v>35900</v>
          </cell>
          <cell r="BF314">
            <v>6</v>
          </cell>
          <cell r="BG314">
            <v>7.1130206468552393E-2</v>
          </cell>
          <cell r="BH314">
            <v>6.6406685236768806E-2</v>
          </cell>
        </row>
        <row r="315">
          <cell r="B315" t="str">
            <v>40960</v>
          </cell>
          <cell r="C315" t="str">
            <v>5010327705866</v>
          </cell>
          <cell r="D315" t="str">
            <v>GIN FLORA ADORA 700ml HENDRICK'S</v>
          </cell>
          <cell r="E315">
            <v>6</v>
          </cell>
          <cell r="F315" t="str">
            <v>BEBIDAS</v>
          </cell>
          <cell r="G315" t="str">
            <v>BEBIDAS</v>
          </cell>
          <cell r="H315" t="str">
            <v>BEBIDAS C/ ALCOHOL</v>
          </cell>
          <cell r="I315" t="str">
            <v>GIN / PISCO</v>
          </cell>
          <cell r="J315" t="str">
            <v>GIN</v>
          </cell>
          <cell r="K315" t="str">
            <v>HENDRICK'S</v>
          </cell>
          <cell r="L315">
            <v>27</v>
          </cell>
          <cell r="M315" t="str">
            <v>A.J. S.A. CALIDAD ANTE TODO (27)</v>
          </cell>
          <cell r="N315">
            <v>0</v>
          </cell>
          <cell r="O315">
            <v>0</v>
          </cell>
          <cell r="P315">
            <v>0</v>
          </cell>
          <cell r="Q315">
            <v>1</v>
          </cell>
          <cell r="R315">
            <v>0</v>
          </cell>
          <cell r="S315">
            <v>0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3</v>
          </cell>
          <cell r="AK315">
            <v>4</v>
          </cell>
          <cell r="AL315">
            <v>3</v>
          </cell>
          <cell r="AM315">
            <v>2</v>
          </cell>
          <cell r="AN315">
            <v>3</v>
          </cell>
          <cell r="AO315">
            <v>3</v>
          </cell>
          <cell r="AP315">
            <v>90</v>
          </cell>
          <cell r="AQ315" t="str">
            <v>SV</v>
          </cell>
          <cell r="AR315" t="str">
            <v>SV</v>
          </cell>
          <cell r="AS315" t="str">
            <v>SV</v>
          </cell>
          <cell r="AT315" t="str">
            <v>SV</v>
          </cell>
          <cell r="AU315" t="str">
            <v>SV</v>
          </cell>
          <cell r="AV315">
            <v>195225</v>
          </cell>
          <cell r="AW315">
            <v>184950.00007000001</v>
          </cell>
          <cell r="AX315">
            <v>224900</v>
          </cell>
          <cell r="AY315">
            <v>0.15200409783583035</v>
          </cell>
          <cell r="AZ315">
            <v>0.13194753223654956</v>
          </cell>
          <cell r="BA315">
            <v>217900</v>
          </cell>
          <cell r="BB315">
            <v>3</v>
          </cell>
          <cell r="BC315">
            <v>0.11614803431937504</v>
          </cell>
          <cell r="BD315">
            <v>0.10406149609912804</v>
          </cell>
          <cell r="BE315">
            <v>209900</v>
          </cell>
          <cell r="BF315">
            <v>6</v>
          </cell>
          <cell r="BG315">
            <v>7.5169676014854581E-2</v>
          </cell>
          <cell r="BH315">
            <v>6.9914244878513582E-2</v>
          </cell>
        </row>
        <row r="316">
          <cell r="B316" t="str">
            <v>25896</v>
          </cell>
          <cell r="C316" t="str">
            <v>7840127020238</v>
          </cell>
          <cell r="D316" t="str">
            <v>PACK MIX TEA HERBAL TE GUARANI</v>
          </cell>
          <cell r="E316">
            <v>12</v>
          </cell>
          <cell r="F316" t="str">
            <v>BEBIDAS</v>
          </cell>
          <cell r="G316" t="str">
            <v>BEBIDAS</v>
          </cell>
          <cell r="H316" t="str">
            <v>BEBIDAS C/ ALCOHOL</v>
          </cell>
          <cell r="I316" t="str">
            <v>GIN / PISCO</v>
          </cell>
          <cell r="J316" t="str">
            <v>PACK GIN</v>
          </cell>
          <cell r="K316" t="str">
            <v>TE GUARANI</v>
          </cell>
          <cell r="L316">
            <v>507</v>
          </cell>
          <cell r="M316" t="str">
            <v>LAB Y HERB STA. MARGARITA SA (507)</v>
          </cell>
          <cell r="N316">
            <v>0</v>
          </cell>
          <cell r="O316">
            <v>0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1E-3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 t="str">
            <v>Q</v>
          </cell>
          <cell r="AQ316" t="str">
            <v>Q</v>
          </cell>
          <cell r="AR316" t="str">
            <v>Q</v>
          </cell>
          <cell r="AS316" t="str">
            <v>Q</v>
          </cell>
          <cell r="AT316" t="str">
            <v>Q</v>
          </cell>
          <cell r="AU316" t="str">
            <v>Q</v>
          </cell>
          <cell r="AV316">
            <v>105300.00000299999</v>
          </cell>
          <cell r="AW316">
            <v>146187.09544999999</v>
          </cell>
          <cell r="AX316">
            <v>134900</v>
          </cell>
          <cell r="AY316">
            <v>0.28110161439844927</v>
          </cell>
          <cell r="AZ316">
            <v>0.21942179389918462</v>
          </cell>
          <cell r="BA316">
            <v>129900</v>
          </cell>
          <cell r="BB316">
            <v>3</v>
          </cell>
          <cell r="BC316">
            <v>0.23361823358308786</v>
          </cell>
          <cell r="BD316">
            <v>0.18937644339491921</v>
          </cell>
          <cell r="BE316">
            <v>0</v>
          </cell>
          <cell r="BF316">
            <v>0</v>
          </cell>
          <cell r="BG316">
            <v>-1</v>
          </cell>
          <cell r="BH316">
            <v>0</v>
          </cell>
        </row>
        <row r="317">
          <cell r="B317" t="str">
            <v>27394</v>
          </cell>
          <cell r="C317" t="str">
            <v>7841738000251</v>
          </cell>
          <cell r="D317" t="str">
            <v>GIN ORANGE 2.UND 600ml + COPA INTENCION</v>
          </cell>
          <cell r="E317">
            <v>1</v>
          </cell>
          <cell r="F317" t="str">
            <v>BEBIDAS</v>
          </cell>
          <cell r="G317" t="str">
            <v>BEBIDAS</v>
          </cell>
          <cell r="H317" t="str">
            <v>BEBIDAS C/ ALCOHOL</v>
          </cell>
          <cell r="I317" t="str">
            <v>GIN / PISCO</v>
          </cell>
          <cell r="J317" t="str">
            <v>PACK GIN</v>
          </cell>
          <cell r="K317" t="str">
            <v>INTENCION</v>
          </cell>
          <cell r="L317">
            <v>428</v>
          </cell>
          <cell r="M317" t="str">
            <v>BRUMADO S.A. (428)</v>
          </cell>
          <cell r="N317">
            <v>0</v>
          </cell>
          <cell r="O317">
            <v>2</v>
          </cell>
          <cell r="P317">
            <v>0</v>
          </cell>
          <cell r="Q317">
            <v>0</v>
          </cell>
          <cell r="R317">
            <v>1</v>
          </cell>
          <cell r="S317">
            <v>2</v>
          </cell>
          <cell r="T317">
            <v>0</v>
          </cell>
          <cell r="U317">
            <v>0</v>
          </cell>
          <cell r="V317">
            <v>1</v>
          </cell>
          <cell r="W317">
            <v>0</v>
          </cell>
          <cell r="X317">
            <v>0</v>
          </cell>
          <cell r="Y317">
            <v>0</v>
          </cell>
          <cell r="Z317">
            <v>2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2</v>
          </cell>
          <cell r="AF317">
            <v>2</v>
          </cell>
          <cell r="AG317">
            <v>1</v>
          </cell>
          <cell r="AH317">
            <v>0</v>
          </cell>
          <cell r="AI317">
            <v>0</v>
          </cell>
          <cell r="AJ317">
            <v>7</v>
          </cell>
          <cell r="AK317">
            <v>16</v>
          </cell>
          <cell r="AL317">
            <v>11</v>
          </cell>
          <cell r="AM317">
            <v>9</v>
          </cell>
          <cell r="AN317">
            <v>13</v>
          </cell>
          <cell r="AO317">
            <v>0</v>
          </cell>
          <cell r="AP317" t="str">
            <v>SV</v>
          </cell>
          <cell r="AQ317" t="str">
            <v>SV</v>
          </cell>
          <cell r="AR317" t="str">
            <v>SV</v>
          </cell>
          <cell r="AS317" t="str">
            <v>SV</v>
          </cell>
          <cell r="AT317">
            <v>390</v>
          </cell>
          <cell r="AU317" t="str">
            <v>Q</v>
          </cell>
          <cell r="AV317">
            <v>75600.000002999994</v>
          </cell>
          <cell r="AW317">
            <v>75333.899300000005</v>
          </cell>
          <cell r="AX317">
            <v>89900</v>
          </cell>
          <cell r="AY317">
            <v>0.1891534391062506</v>
          </cell>
          <cell r="AZ317">
            <v>0.15906562844271419</v>
          </cell>
          <cell r="BC317">
            <v>-1</v>
          </cell>
          <cell r="BD317">
            <v>0</v>
          </cell>
          <cell r="BG317">
            <v>-1</v>
          </cell>
          <cell r="BH317">
            <v>0</v>
          </cell>
        </row>
        <row r="318">
          <cell r="B318" t="str">
            <v>20081</v>
          </cell>
          <cell r="C318" t="str">
            <v>7841738000121</v>
          </cell>
          <cell r="D318" t="str">
            <v>GIN STRAWBERRY 2.UND 600ml + COPA INTENCION</v>
          </cell>
          <cell r="E318">
            <v>1</v>
          </cell>
          <cell r="F318" t="str">
            <v>BEBIDAS</v>
          </cell>
          <cell r="G318" t="str">
            <v>BEBIDAS</v>
          </cell>
          <cell r="H318" t="str">
            <v>BEBIDAS C/ ALCOHOL</v>
          </cell>
          <cell r="I318" t="str">
            <v>GIN / PISCO</v>
          </cell>
          <cell r="J318" t="str">
            <v>PACK GIN</v>
          </cell>
          <cell r="K318" t="str">
            <v>INTENCION</v>
          </cell>
          <cell r="L318">
            <v>428</v>
          </cell>
          <cell r="M318" t="str">
            <v>BRUMADO S.A. (428)</v>
          </cell>
          <cell r="N318">
            <v>0</v>
          </cell>
          <cell r="O318">
            <v>1</v>
          </cell>
          <cell r="P318">
            <v>1</v>
          </cell>
          <cell r="Q318">
            <v>0</v>
          </cell>
          <cell r="R318">
            <v>2</v>
          </cell>
          <cell r="S318">
            <v>1</v>
          </cell>
          <cell r="T318">
            <v>3</v>
          </cell>
          <cell r="U318">
            <v>2</v>
          </cell>
          <cell r="V318">
            <v>3</v>
          </cell>
          <cell r="W318">
            <v>0</v>
          </cell>
          <cell r="X318">
            <v>4</v>
          </cell>
          <cell r="Y318">
            <v>1</v>
          </cell>
          <cell r="Z318">
            <v>1</v>
          </cell>
          <cell r="AA318">
            <v>1</v>
          </cell>
          <cell r="AB318">
            <v>2</v>
          </cell>
          <cell r="AC318">
            <v>1</v>
          </cell>
          <cell r="AD318">
            <v>1</v>
          </cell>
          <cell r="AE318">
            <v>1</v>
          </cell>
          <cell r="AF318">
            <v>2</v>
          </cell>
          <cell r="AG318">
            <v>1</v>
          </cell>
          <cell r="AH318">
            <v>0</v>
          </cell>
          <cell r="AI318">
            <v>0</v>
          </cell>
          <cell r="AJ318">
            <v>5</v>
          </cell>
          <cell r="AK318">
            <v>6</v>
          </cell>
          <cell r="AL318">
            <v>6</v>
          </cell>
          <cell r="AM318">
            <v>5</v>
          </cell>
          <cell r="AN318">
            <v>5</v>
          </cell>
          <cell r="AO318">
            <v>2</v>
          </cell>
          <cell r="AP318" t="str">
            <v>SV</v>
          </cell>
          <cell r="AQ318">
            <v>90</v>
          </cell>
          <cell r="AR318">
            <v>180</v>
          </cell>
          <cell r="AS318">
            <v>150</v>
          </cell>
          <cell r="AT318">
            <v>150</v>
          </cell>
          <cell r="AU318" t="str">
            <v>SV</v>
          </cell>
          <cell r="AV318">
            <v>75599.999970000004</v>
          </cell>
          <cell r="AW318">
            <v>75536.997579999996</v>
          </cell>
          <cell r="AX318">
            <v>89900</v>
          </cell>
          <cell r="AY318">
            <v>0.18915343962532538</v>
          </cell>
          <cell r="AZ318">
            <v>0.15906562880978861</v>
          </cell>
          <cell r="BA318">
            <v>0</v>
          </cell>
          <cell r="BB318">
            <v>0</v>
          </cell>
          <cell r="BC318">
            <v>-1</v>
          </cell>
          <cell r="BD318">
            <v>0</v>
          </cell>
          <cell r="BE318">
            <v>0</v>
          </cell>
          <cell r="BF318">
            <v>0</v>
          </cell>
          <cell r="BG318">
            <v>-1</v>
          </cell>
          <cell r="BH318">
            <v>0</v>
          </cell>
        </row>
        <row r="319">
          <cell r="B319" t="str">
            <v>20389</v>
          </cell>
          <cell r="C319" t="str">
            <v>7802110002591</v>
          </cell>
          <cell r="D319" t="str">
            <v>PISCO RDO DOBLE DEST 35 700ml CAPEL</v>
          </cell>
          <cell r="E319">
            <v>12</v>
          </cell>
          <cell r="F319" t="str">
            <v>BEBIDAS</v>
          </cell>
          <cell r="G319" t="str">
            <v>BEBIDAS</v>
          </cell>
          <cell r="H319" t="str">
            <v>BEBIDAS C/ ALCOHOL</v>
          </cell>
          <cell r="I319" t="str">
            <v>GIN / PISCO</v>
          </cell>
          <cell r="J319" t="str">
            <v>PISCO</v>
          </cell>
          <cell r="K319" t="str">
            <v>CAPEL</v>
          </cell>
          <cell r="L319">
            <v>126</v>
          </cell>
          <cell r="M319" t="str">
            <v>LONDON IMPORT S.A. (126)</v>
          </cell>
          <cell r="N319">
            <v>3</v>
          </cell>
          <cell r="O319">
            <v>0</v>
          </cell>
          <cell r="P319">
            <v>0</v>
          </cell>
          <cell r="Q319">
            <v>0</v>
          </cell>
          <cell r="R319">
            <v>1</v>
          </cell>
          <cell r="S319">
            <v>1</v>
          </cell>
          <cell r="T319">
            <v>0</v>
          </cell>
          <cell r="U319">
            <v>1</v>
          </cell>
          <cell r="V319">
            <v>0</v>
          </cell>
          <cell r="W319">
            <v>1</v>
          </cell>
          <cell r="X319">
            <v>0</v>
          </cell>
          <cell r="Y319">
            <v>1</v>
          </cell>
          <cell r="Z319">
            <v>3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1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1</v>
          </cell>
          <cell r="AL319">
            <v>3</v>
          </cell>
          <cell r="AM319">
            <v>0</v>
          </cell>
          <cell r="AN319">
            <v>4</v>
          </cell>
          <cell r="AO319">
            <v>0</v>
          </cell>
          <cell r="AP319" t="str">
            <v>Q</v>
          </cell>
          <cell r="AQ319">
            <v>30</v>
          </cell>
          <cell r="AR319">
            <v>90</v>
          </cell>
          <cell r="AS319" t="str">
            <v>Q</v>
          </cell>
          <cell r="AT319" t="str">
            <v>SV</v>
          </cell>
          <cell r="AU319" t="str">
            <v>Q</v>
          </cell>
          <cell r="AV319">
            <v>60403.999996999999</v>
          </cell>
          <cell r="AW319">
            <v>35869.347800000003</v>
          </cell>
          <cell r="AX319">
            <v>44900</v>
          </cell>
          <cell r="AY319">
            <v>-0.25667174355622169</v>
          </cell>
          <cell r="AZ319">
            <v>-0.3453006680846325</v>
          </cell>
          <cell r="BA319">
            <v>43900</v>
          </cell>
          <cell r="BB319">
            <v>3</v>
          </cell>
          <cell r="BC319">
            <v>-0.27322693857724123</v>
          </cell>
          <cell r="BD319">
            <v>-0.37594533022779042</v>
          </cell>
          <cell r="BE319">
            <v>42900</v>
          </cell>
          <cell r="BF319">
            <v>12</v>
          </cell>
          <cell r="BG319">
            <v>-0.28978213359826077</v>
          </cell>
          <cell r="BH319">
            <v>-0.40801864794871795</v>
          </cell>
        </row>
        <row r="320">
          <cell r="B320" t="str">
            <v>20388</v>
          </cell>
          <cell r="C320" t="str">
            <v>7802110002577</v>
          </cell>
          <cell r="D320" t="str">
            <v>PISCO RDO DOBLE DEST 40 700ml CAPEL</v>
          </cell>
          <cell r="E320">
            <v>12</v>
          </cell>
          <cell r="F320" t="str">
            <v>BEBIDAS</v>
          </cell>
          <cell r="G320" t="str">
            <v>BEBIDAS</v>
          </cell>
          <cell r="H320" t="str">
            <v>BEBIDAS C/ ALCOHOL</v>
          </cell>
          <cell r="I320" t="str">
            <v>GIN / PISCO</v>
          </cell>
          <cell r="J320" t="str">
            <v>PISCO</v>
          </cell>
          <cell r="K320" t="str">
            <v>CAPEL</v>
          </cell>
          <cell r="L320">
            <v>126</v>
          </cell>
          <cell r="M320" t="str">
            <v>LONDON IMPORT S.A. (126)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1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1</v>
          </cell>
          <cell r="AN320">
            <v>0</v>
          </cell>
          <cell r="AO320">
            <v>0</v>
          </cell>
          <cell r="AP320" t="str">
            <v>Q</v>
          </cell>
          <cell r="AQ320" t="str">
            <v>Q</v>
          </cell>
          <cell r="AR320" t="str">
            <v>Q</v>
          </cell>
          <cell r="AS320" t="str">
            <v>SV</v>
          </cell>
          <cell r="AT320" t="str">
            <v>Q</v>
          </cell>
          <cell r="AU320" t="str">
            <v>Q</v>
          </cell>
          <cell r="AV320">
            <v>45377.999996999999</v>
          </cell>
          <cell r="AW320">
            <v>43683.675860000003</v>
          </cell>
          <cell r="AX320">
            <v>54900</v>
          </cell>
          <cell r="AY320">
            <v>0.20983736620453763</v>
          </cell>
          <cell r="AZ320">
            <v>0.17344262300546451</v>
          </cell>
          <cell r="BA320">
            <v>53900</v>
          </cell>
          <cell r="BB320">
            <v>3</v>
          </cell>
          <cell r="BC320">
            <v>0.18780025570900882</v>
          </cell>
          <cell r="BD320">
            <v>0.1581076067346939</v>
          </cell>
          <cell r="BE320">
            <v>52900</v>
          </cell>
          <cell r="BF320">
            <v>12</v>
          </cell>
          <cell r="BG320">
            <v>0.16576314521347979</v>
          </cell>
          <cell r="BH320">
            <v>0.14219281669187148</v>
          </cell>
        </row>
        <row r="321">
          <cell r="B321" t="str">
            <v>24927</v>
          </cell>
          <cell r="C321" t="str">
            <v>7840235004007</v>
          </cell>
          <cell r="D321" t="str">
            <v>GIN &amp; TONIC 269ml 6un BENGALA</v>
          </cell>
          <cell r="E321">
            <v>24</v>
          </cell>
          <cell r="F321" t="str">
            <v>BEBIDAS</v>
          </cell>
          <cell r="G321" t="str">
            <v>BEBIDAS</v>
          </cell>
          <cell r="H321" t="str">
            <v>BEBIDAS C/ ALCOHOL</v>
          </cell>
          <cell r="I321" t="str">
            <v>GIN / PISCO</v>
          </cell>
          <cell r="J321" t="str">
            <v>READY TO DRINK GP</v>
          </cell>
          <cell r="K321" t="str">
            <v>BENGALA</v>
          </cell>
          <cell r="L321">
            <v>87</v>
          </cell>
          <cell r="M321" t="str">
            <v>EMBOTELLADORA CENTRAL (87)</v>
          </cell>
          <cell r="N321">
            <v>0</v>
          </cell>
          <cell r="O321">
            <v>0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>
            <v>0</v>
          </cell>
          <cell r="AB321">
            <v>0</v>
          </cell>
          <cell r="AC321">
            <v>0</v>
          </cell>
          <cell r="AD321">
            <v>0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 t="str">
            <v>Q</v>
          </cell>
          <cell r="AQ321" t="str">
            <v>Q</v>
          </cell>
          <cell r="AR321" t="str">
            <v>Q</v>
          </cell>
          <cell r="AS321" t="str">
            <v>Q</v>
          </cell>
          <cell r="AT321" t="str">
            <v>Q</v>
          </cell>
          <cell r="AU321" t="str">
            <v>Q</v>
          </cell>
          <cell r="AV321">
            <v>23620.999995999999</v>
          </cell>
          <cell r="AW321">
            <v>23620.763760000002</v>
          </cell>
          <cell r="AX321">
            <v>25900</v>
          </cell>
          <cell r="AY321">
            <v>9.6481944218531401E-2</v>
          </cell>
          <cell r="AZ321">
            <v>8.79922781467182E-2</v>
          </cell>
          <cell r="BC321">
            <v>-1</v>
          </cell>
          <cell r="BD321">
            <v>0</v>
          </cell>
          <cell r="BG321">
            <v>-1</v>
          </cell>
          <cell r="BH321">
            <v>0</v>
          </cell>
        </row>
        <row r="322">
          <cell r="B322" t="str">
            <v>24926</v>
          </cell>
          <cell r="C322" t="str">
            <v>7840235003697</v>
          </cell>
          <cell r="D322" t="str">
            <v>GIN &amp; TONIC 269ml BENGALA</v>
          </cell>
          <cell r="E322">
            <v>24</v>
          </cell>
          <cell r="F322" t="str">
            <v>BEBIDAS</v>
          </cell>
          <cell r="G322" t="str">
            <v>BEBIDAS</v>
          </cell>
          <cell r="H322" t="str">
            <v>BEBIDAS C/ ALCOHOL</v>
          </cell>
          <cell r="I322" t="str">
            <v>GIN / PISCO</v>
          </cell>
          <cell r="J322" t="str">
            <v>READY TO DRINK GP</v>
          </cell>
          <cell r="K322" t="str">
            <v>BENGALA</v>
          </cell>
          <cell r="L322">
            <v>87</v>
          </cell>
          <cell r="M322" t="str">
            <v>EMBOTELLADORA CENTRAL (87)</v>
          </cell>
          <cell r="N322">
            <v>40</v>
          </cell>
          <cell r="O322">
            <v>117</v>
          </cell>
          <cell r="P322">
            <v>47</v>
          </cell>
          <cell r="Q322">
            <v>44</v>
          </cell>
          <cell r="R322">
            <v>56</v>
          </cell>
          <cell r="S322">
            <v>32</v>
          </cell>
          <cell r="T322">
            <v>19</v>
          </cell>
          <cell r="U322">
            <v>8</v>
          </cell>
          <cell r="V322">
            <v>13</v>
          </cell>
          <cell r="W322">
            <v>26</v>
          </cell>
          <cell r="X322">
            <v>11</v>
          </cell>
          <cell r="Y322">
            <v>3</v>
          </cell>
          <cell r="Z322">
            <v>44</v>
          </cell>
          <cell r="AA322">
            <v>51</v>
          </cell>
          <cell r="AB322">
            <v>27</v>
          </cell>
          <cell r="AC322">
            <v>19</v>
          </cell>
          <cell r="AD322">
            <v>43</v>
          </cell>
          <cell r="AE322">
            <v>16</v>
          </cell>
          <cell r="AF322">
            <v>3</v>
          </cell>
          <cell r="AG322">
            <v>3</v>
          </cell>
          <cell r="AH322">
            <v>0</v>
          </cell>
          <cell r="AI322">
            <v>7</v>
          </cell>
          <cell r="AJ322">
            <v>53</v>
          </cell>
          <cell r="AK322">
            <v>52</v>
          </cell>
          <cell r="AL322">
            <v>60</v>
          </cell>
          <cell r="AM322">
            <v>44</v>
          </cell>
          <cell r="AN322">
            <v>40</v>
          </cell>
          <cell r="AO322">
            <v>24</v>
          </cell>
          <cell r="AP322">
            <v>36.13636363636364</v>
          </cell>
          <cell r="AQ322">
            <v>195</v>
          </cell>
          <cell r="AR322">
            <v>600</v>
          </cell>
          <cell r="AS322">
            <v>69.473684210526315</v>
          </cell>
          <cell r="AT322">
            <v>400</v>
          </cell>
          <cell r="AU322">
            <v>102.85714285714285</v>
          </cell>
          <cell r="AV322">
            <v>3936.7916500000001</v>
          </cell>
          <cell r="AW322">
            <v>3936.79396</v>
          </cell>
          <cell r="AX322">
            <v>4500</v>
          </cell>
          <cell r="AY322">
            <v>0.14306277803652634</v>
          </cell>
          <cell r="AZ322">
            <v>0.12515741111111109</v>
          </cell>
          <cell r="BA322">
            <v>0</v>
          </cell>
          <cell r="BB322">
            <v>0</v>
          </cell>
          <cell r="BC322">
            <v>-1</v>
          </cell>
          <cell r="BD322">
            <v>0</v>
          </cell>
          <cell r="BE322">
            <v>0</v>
          </cell>
          <cell r="BF322">
            <v>0</v>
          </cell>
          <cell r="BG322">
            <v>-1</v>
          </cell>
          <cell r="BH322">
            <v>0</v>
          </cell>
        </row>
        <row r="323">
          <cell r="B323" t="str">
            <v>31800</v>
          </cell>
          <cell r="C323" t="str">
            <v>7840235003710</v>
          </cell>
          <cell r="D323" t="str">
            <v>GIN ITALIAN SPRITZ 269ml BENGALA</v>
          </cell>
          <cell r="E323">
            <v>6</v>
          </cell>
          <cell r="F323" t="str">
            <v>BEBIDAS</v>
          </cell>
          <cell r="G323" t="str">
            <v>BEBIDAS</v>
          </cell>
          <cell r="H323" t="str">
            <v>BEBIDAS C/ ALCOHOL</v>
          </cell>
          <cell r="I323" t="str">
            <v>GIN / PISCO</v>
          </cell>
          <cell r="J323" t="str">
            <v>READY TO DRINK GP</v>
          </cell>
          <cell r="K323" t="str">
            <v>BENGALA</v>
          </cell>
          <cell r="L323">
            <v>87</v>
          </cell>
          <cell r="M323" t="str">
            <v>EMBOTELLADORA CENTRAL (87)</v>
          </cell>
          <cell r="N323">
            <v>0</v>
          </cell>
          <cell r="O323">
            <v>0</v>
          </cell>
          <cell r="P323">
            <v>0</v>
          </cell>
          <cell r="Q323">
            <v>0</v>
          </cell>
          <cell r="R323">
            <v>42</v>
          </cell>
          <cell r="S323">
            <v>24</v>
          </cell>
          <cell r="T323">
            <v>11</v>
          </cell>
          <cell r="U323">
            <v>10</v>
          </cell>
          <cell r="V323">
            <v>11</v>
          </cell>
          <cell r="W323">
            <v>25</v>
          </cell>
          <cell r="X323">
            <v>4</v>
          </cell>
          <cell r="Y323">
            <v>3</v>
          </cell>
          <cell r="Z323">
            <v>24</v>
          </cell>
          <cell r="AA323">
            <v>24</v>
          </cell>
          <cell r="AB323">
            <v>7</v>
          </cell>
          <cell r="AC323">
            <v>10</v>
          </cell>
          <cell r="AD323">
            <v>42</v>
          </cell>
          <cell r="AE323">
            <v>23</v>
          </cell>
          <cell r="AF323">
            <v>7</v>
          </cell>
          <cell r="AG323">
            <v>0</v>
          </cell>
          <cell r="AH323">
            <v>1</v>
          </cell>
          <cell r="AI323">
            <v>2</v>
          </cell>
          <cell r="AJ323">
            <v>43</v>
          </cell>
          <cell r="AK323">
            <v>12</v>
          </cell>
          <cell r="AL323">
            <v>41</v>
          </cell>
          <cell r="AM323">
            <v>28</v>
          </cell>
          <cell r="AN323">
            <v>36</v>
          </cell>
          <cell r="AO323">
            <v>10</v>
          </cell>
          <cell r="AP323" t="str">
            <v>SV</v>
          </cell>
          <cell r="AQ323">
            <v>36</v>
          </cell>
          <cell r="AR323">
            <v>410</v>
          </cell>
          <cell r="AS323">
            <v>84</v>
          </cell>
          <cell r="AT323" t="str">
            <v>SV</v>
          </cell>
          <cell r="AU323">
            <v>150</v>
          </cell>
          <cell r="AV323">
            <v>3936.8333400000001</v>
          </cell>
          <cell r="AW323">
            <v>3936.8029799999999</v>
          </cell>
          <cell r="AX323">
            <v>4500</v>
          </cell>
          <cell r="AY323">
            <v>0.14305067331095089</v>
          </cell>
          <cell r="AZ323">
            <v>0.12514814666666663</v>
          </cell>
          <cell r="BA323">
            <v>0</v>
          </cell>
          <cell r="BB323">
            <v>0</v>
          </cell>
          <cell r="BC323">
            <v>-1</v>
          </cell>
          <cell r="BD323">
            <v>0</v>
          </cell>
          <cell r="BE323">
            <v>0</v>
          </cell>
          <cell r="BF323">
            <v>0</v>
          </cell>
          <cell r="BG323">
            <v>-1</v>
          </cell>
          <cell r="BH323">
            <v>0</v>
          </cell>
        </row>
        <row r="324">
          <cell r="B324" t="str">
            <v>39696</v>
          </cell>
          <cell r="C324" t="str">
            <v>7840235004403</v>
          </cell>
          <cell r="D324" t="str">
            <v>GIN ITALIAN SPRITZ 275ml 6un BENGALA</v>
          </cell>
          <cell r="E324">
            <v>1</v>
          </cell>
          <cell r="F324" t="str">
            <v>BEBIDAS</v>
          </cell>
          <cell r="G324" t="str">
            <v>BEBIDAS</v>
          </cell>
          <cell r="H324" t="str">
            <v>BEBIDAS C/ ALCOHOL</v>
          </cell>
          <cell r="I324" t="str">
            <v>GIN / PISCO</v>
          </cell>
          <cell r="J324" t="str">
            <v>READY TO DRINK GP</v>
          </cell>
          <cell r="K324" t="str">
            <v>BENGALA</v>
          </cell>
          <cell r="L324">
            <v>87</v>
          </cell>
          <cell r="M324" t="str">
            <v>EMBOTELLADORA CENTRAL (87)</v>
          </cell>
          <cell r="N324">
            <v>0</v>
          </cell>
          <cell r="O324">
            <v>0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>
            <v>0</v>
          </cell>
          <cell r="AB324">
            <v>0</v>
          </cell>
          <cell r="AC324">
            <v>0</v>
          </cell>
          <cell r="AD324">
            <v>0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 t="str">
            <v>Q</v>
          </cell>
          <cell r="AQ324" t="str">
            <v>Q</v>
          </cell>
          <cell r="AR324" t="str">
            <v>Q</v>
          </cell>
          <cell r="AS324" t="str">
            <v>Q</v>
          </cell>
          <cell r="AT324" t="str">
            <v>Q</v>
          </cell>
          <cell r="AU324" t="str">
            <v>Q</v>
          </cell>
          <cell r="AV324">
            <v>30705.999994999998</v>
          </cell>
          <cell r="AW324">
            <v>30707.014139999999</v>
          </cell>
          <cell r="AX324">
            <v>33900</v>
          </cell>
          <cell r="AY324">
            <v>0.10401875872859034</v>
          </cell>
          <cell r="AZ324">
            <v>9.4218289233038405E-2</v>
          </cell>
          <cell r="BC324">
            <v>-1</v>
          </cell>
          <cell r="BD324">
            <v>0</v>
          </cell>
          <cell r="BG324">
            <v>-1</v>
          </cell>
          <cell r="BH324">
            <v>0</v>
          </cell>
        </row>
        <row r="325">
          <cell r="B325" t="str">
            <v>39695</v>
          </cell>
          <cell r="C325" t="str">
            <v>7840235004311</v>
          </cell>
          <cell r="D325" t="str">
            <v>GIN ITALIAN SPRITZ 275ml BENGALA</v>
          </cell>
          <cell r="E325">
            <v>6</v>
          </cell>
          <cell r="F325" t="str">
            <v>BEBIDAS</v>
          </cell>
          <cell r="G325" t="str">
            <v>BEBIDAS</v>
          </cell>
          <cell r="H325" t="str">
            <v>BEBIDAS C/ ALCOHOL</v>
          </cell>
          <cell r="I325" t="str">
            <v>GIN / PISCO</v>
          </cell>
          <cell r="J325" t="str">
            <v>READY TO DRINK GP</v>
          </cell>
          <cell r="K325" t="str">
            <v>BENGALA</v>
          </cell>
          <cell r="L325">
            <v>87</v>
          </cell>
          <cell r="M325" t="str">
            <v>EMBOTELLADORA CENTRAL (87)</v>
          </cell>
          <cell r="N325">
            <v>0</v>
          </cell>
          <cell r="O325">
            <v>13</v>
          </cell>
          <cell r="P325">
            <v>0</v>
          </cell>
          <cell r="Q325">
            <v>0</v>
          </cell>
          <cell r="R325">
            <v>6</v>
          </cell>
          <cell r="S325">
            <v>4</v>
          </cell>
          <cell r="T325">
            <v>6</v>
          </cell>
          <cell r="U325">
            <v>5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4</v>
          </cell>
          <cell r="AA325">
            <v>0</v>
          </cell>
          <cell r="AB325">
            <v>1</v>
          </cell>
          <cell r="AC325">
            <v>1</v>
          </cell>
          <cell r="AD325">
            <v>7</v>
          </cell>
          <cell r="AE325">
            <v>14</v>
          </cell>
          <cell r="AF325">
            <v>7</v>
          </cell>
          <cell r="AG325">
            <v>10</v>
          </cell>
          <cell r="AH325">
            <v>0</v>
          </cell>
          <cell r="AI325">
            <v>0</v>
          </cell>
          <cell r="AJ325">
            <v>41</v>
          </cell>
          <cell r="AK325">
            <v>32</v>
          </cell>
          <cell r="AL325">
            <v>60</v>
          </cell>
          <cell r="AM325">
            <v>77</v>
          </cell>
          <cell r="AN325">
            <v>30</v>
          </cell>
          <cell r="AO325">
            <v>0</v>
          </cell>
          <cell r="AP325" t="str">
            <v>SV</v>
          </cell>
          <cell r="AQ325">
            <v>192</v>
          </cell>
          <cell r="AR325" t="str">
            <v>SV</v>
          </cell>
          <cell r="AS325">
            <v>2310</v>
          </cell>
          <cell r="AT325">
            <v>90</v>
          </cell>
          <cell r="AU325" t="str">
            <v>Q</v>
          </cell>
          <cell r="AV325">
            <v>5117.83338</v>
          </cell>
          <cell r="AW325">
            <v>5117.8356899999999</v>
          </cell>
          <cell r="AX325">
            <v>5900</v>
          </cell>
          <cell r="AY325">
            <v>0.15283159140284486</v>
          </cell>
          <cell r="AZ325">
            <v>0.13257061355932204</v>
          </cell>
          <cell r="BA325">
            <v>5750</v>
          </cell>
          <cell r="BB325">
            <v>6</v>
          </cell>
          <cell r="BC325">
            <v>0.12352231365531474</v>
          </cell>
          <cell r="BD325">
            <v>0.10994202086956521</v>
          </cell>
          <cell r="BE325">
            <v>5650</v>
          </cell>
          <cell r="BF325">
            <v>12</v>
          </cell>
          <cell r="BG325">
            <v>0.10398279515696141</v>
          </cell>
          <cell r="BH325">
            <v>9.4188782300884955E-2</v>
          </cell>
        </row>
        <row r="326">
          <cell r="B326" t="str">
            <v>31801</v>
          </cell>
          <cell r="C326" t="str">
            <v>7840235004021</v>
          </cell>
          <cell r="D326" t="str">
            <v>GIN ITALIAN SPRITZ 6un 269ml BENGALA</v>
          </cell>
          <cell r="E326">
            <v>1</v>
          </cell>
          <cell r="F326" t="str">
            <v>BEBIDAS</v>
          </cell>
          <cell r="G326" t="str">
            <v>BEBIDAS</v>
          </cell>
          <cell r="H326" t="str">
            <v>BEBIDAS C/ ALCOHOL</v>
          </cell>
          <cell r="I326" t="str">
            <v>GIN / PISCO</v>
          </cell>
          <cell r="J326" t="str">
            <v>READY TO DRINK GP</v>
          </cell>
          <cell r="K326" t="str">
            <v>BENGALA</v>
          </cell>
          <cell r="L326">
            <v>87</v>
          </cell>
          <cell r="M326" t="str">
            <v>EMBOTELLADORA CENTRAL (87)</v>
          </cell>
          <cell r="N326">
            <v>0</v>
          </cell>
          <cell r="O326">
            <v>0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 t="str">
            <v>Q</v>
          </cell>
          <cell r="AQ326" t="str">
            <v>Q</v>
          </cell>
          <cell r="AR326" t="str">
            <v>Q</v>
          </cell>
          <cell r="AS326" t="str">
            <v>Q</v>
          </cell>
          <cell r="AT326" t="str">
            <v>Q</v>
          </cell>
          <cell r="AU326" t="str">
            <v>Q</v>
          </cell>
          <cell r="AV326">
            <v>23619.999996999999</v>
          </cell>
          <cell r="AW326">
            <v>23620.817879999999</v>
          </cell>
          <cell r="AX326">
            <v>25900</v>
          </cell>
          <cell r="AY326">
            <v>9.6528365930973248E-2</v>
          </cell>
          <cell r="AZ326">
            <v>8.8030888146718181E-2</v>
          </cell>
          <cell r="BC326">
            <v>-1</v>
          </cell>
          <cell r="BD326">
            <v>0</v>
          </cell>
          <cell r="BG326">
            <v>-1</v>
          </cell>
          <cell r="BH326">
            <v>0</v>
          </cell>
        </row>
        <row r="327">
          <cell r="B327" t="str">
            <v>39694</v>
          </cell>
          <cell r="C327" t="str">
            <v>7840235004380</v>
          </cell>
          <cell r="D327" t="str">
            <v>GIN TONIC 275ml 6un BENGALA</v>
          </cell>
          <cell r="E327">
            <v>1</v>
          </cell>
          <cell r="F327" t="str">
            <v>BEBIDAS</v>
          </cell>
          <cell r="G327" t="str">
            <v>BEBIDAS</v>
          </cell>
          <cell r="H327" t="str">
            <v>BEBIDAS C/ ALCOHOL</v>
          </cell>
          <cell r="I327" t="str">
            <v>GIN / PISCO</v>
          </cell>
          <cell r="J327" t="str">
            <v>READY TO DRINK GP</v>
          </cell>
          <cell r="K327" t="str">
            <v>BENGALA</v>
          </cell>
          <cell r="L327">
            <v>87</v>
          </cell>
          <cell r="M327" t="str">
            <v>EMBOTELLADORA CENTRAL (87)</v>
          </cell>
          <cell r="N327">
            <v>0</v>
          </cell>
          <cell r="O327">
            <v>0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>
            <v>0</v>
          </cell>
          <cell r="AB327">
            <v>0</v>
          </cell>
          <cell r="AC327">
            <v>0</v>
          </cell>
          <cell r="AD327">
            <v>0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 t="str">
            <v>Q</v>
          </cell>
          <cell r="AQ327" t="str">
            <v>Q</v>
          </cell>
          <cell r="AR327" t="str">
            <v>Q</v>
          </cell>
          <cell r="AS327" t="str">
            <v>Q</v>
          </cell>
          <cell r="AT327" t="str">
            <v>Q</v>
          </cell>
          <cell r="AU327" t="str">
            <v>Q</v>
          </cell>
          <cell r="AV327">
            <v>30705.999994999998</v>
          </cell>
          <cell r="AW327">
            <v>30707.018100000001</v>
          </cell>
          <cell r="AX327">
            <v>33900</v>
          </cell>
          <cell r="AY327">
            <v>0.10401875872859034</v>
          </cell>
          <cell r="AZ327">
            <v>9.4218289233038405E-2</v>
          </cell>
          <cell r="BC327">
            <v>-1</v>
          </cell>
          <cell r="BD327">
            <v>0</v>
          </cell>
          <cell r="BG327">
            <v>-1</v>
          </cell>
          <cell r="BH327">
            <v>0</v>
          </cell>
        </row>
        <row r="328">
          <cell r="B328" t="str">
            <v>39693</v>
          </cell>
          <cell r="C328" t="str">
            <v>7840235004298</v>
          </cell>
          <cell r="D328" t="str">
            <v>GIN TONIC 275ml BENGALA</v>
          </cell>
          <cell r="E328">
            <v>6</v>
          </cell>
          <cell r="F328" t="str">
            <v>BEBIDAS</v>
          </cell>
          <cell r="G328" t="str">
            <v>BEBIDAS</v>
          </cell>
          <cell r="H328" t="str">
            <v>BEBIDAS C/ ALCOHOL</v>
          </cell>
          <cell r="I328" t="str">
            <v>GIN / PISCO</v>
          </cell>
          <cell r="J328" t="str">
            <v>READY TO DRINK GP</v>
          </cell>
          <cell r="K328" t="str">
            <v>BENGALA</v>
          </cell>
          <cell r="L328">
            <v>87</v>
          </cell>
          <cell r="M328" t="str">
            <v>EMBOTELLADORA CENTRAL (87)</v>
          </cell>
          <cell r="N328">
            <v>0</v>
          </cell>
          <cell r="O328">
            <v>10</v>
          </cell>
          <cell r="P328">
            <v>4</v>
          </cell>
          <cell r="Q328">
            <v>6</v>
          </cell>
          <cell r="R328">
            <v>1</v>
          </cell>
          <cell r="S328">
            <v>0</v>
          </cell>
          <cell r="T328">
            <v>3</v>
          </cell>
          <cell r="U328">
            <v>3</v>
          </cell>
          <cell r="V328">
            <v>0</v>
          </cell>
          <cell r="W328">
            <v>0</v>
          </cell>
          <cell r="X328">
            <v>0</v>
          </cell>
          <cell r="Y328">
            <v>2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1</v>
          </cell>
          <cell r="AE328">
            <v>10</v>
          </cell>
          <cell r="AF328">
            <v>3</v>
          </cell>
          <cell r="AG328">
            <v>3</v>
          </cell>
          <cell r="AH328">
            <v>0</v>
          </cell>
          <cell r="AI328">
            <v>1</v>
          </cell>
          <cell r="AJ328">
            <v>44</v>
          </cell>
          <cell r="AK328">
            <v>54</v>
          </cell>
          <cell r="AL328">
            <v>58</v>
          </cell>
          <cell r="AM328">
            <v>59</v>
          </cell>
          <cell r="AN328">
            <v>34</v>
          </cell>
          <cell r="AO328">
            <v>12</v>
          </cell>
          <cell r="AP328">
            <v>220</v>
          </cell>
          <cell r="AQ328">
            <v>540</v>
          </cell>
          <cell r="AR328">
            <v>870</v>
          </cell>
          <cell r="AS328" t="str">
            <v>SV</v>
          </cell>
          <cell r="AT328">
            <v>340</v>
          </cell>
          <cell r="AU328">
            <v>360</v>
          </cell>
          <cell r="AV328">
            <v>5117.83338</v>
          </cell>
          <cell r="AW328">
            <v>5117.8363499999996</v>
          </cell>
          <cell r="AX328">
            <v>5900</v>
          </cell>
          <cell r="AY328">
            <v>0.15283159140284486</v>
          </cell>
          <cell r="AZ328">
            <v>0.13257061355932204</v>
          </cell>
          <cell r="BA328">
            <v>5750</v>
          </cell>
          <cell r="BB328">
            <v>6</v>
          </cell>
          <cell r="BC328">
            <v>0.12352231365531474</v>
          </cell>
          <cell r="BD328">
            <v>0.10994202086956521</v>
          </cell>
          <cell r="BE328">
            <v>5650</v>
          </cell>
          <cell r="BF328">
            <v>12</v>
          </cell>
          <cell r="BG328">
            <v>0.10398279515696141</v>
          </cell>
          <cell r="BH328">
            <v>9.4188782300884955E-2</v>
          </cell>
        </row>
        <row r="329">
          <cell r="B329" t="str">
            <v>3284</v>
          </cell>
          <cell r="C329" t="str">
            <v>7791200000411</v>
          </cell>
          <cell r="D329" t="str">
            <v>LICOR MELON 700ml BOLS</v>
          </cell>
          <cell r="E329">
            <v>6</v>
          </cell>
          <cell r="F329" t="str">
            <v>BEBIDAS</v>
          </cell>
          <cell r="G329" t="str">
            <v>BEBIDAS</v>
          </cell>
          <cell r="H329" t="str">
            <v>BEBIDAS C/ ALCOHOL</v>
          </cell>
          <cell r="I329" t="str">
            <v>LICORES</v>
          </cell>
          <cell r="J329" t="str">
            <v>ANISADOS Y AFRUTADOS</v>
          </cell>
          <cell r="K329" t="str">
            <v>BOLS</v>
          </cell>
          <cell r="L329">
            <v>57</v>
          </cell>
          <cell r="M329" t="str">
            <v>CASA MODIGA S.A. (57)</v>
          </cell>
          <cell r="N329">
            <v>0</v>
          </cell>
          <cell r="O329">
            <v>0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4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 t="str">
            <v>SV</v>
          </cell>
          <cell r="AQ329" t="str">
            <v>Q</v>
          </cell>
          <cell r="AR329" t="str">
            <v>Q</v>
          </cell>
          <cell r="AS329" t="str">
            <v>Q</v>
          </cell>
          <cell r="AT329" t="str">
            <v>Q</v>
          </cell>
          <cell r="AU329" t="str">
            <v>Q</v>
          </cell>
          <cell r="AV329">
            <v>26505.000005000002</v>
          </cell>
          <cell r="AW329">
            <v>25783.000001</v>
          </cell>
          <cell r="AX329">
            <v>34900</v>
          </cell>
          <cell r="AY329">
            <v>0.31673269169652274</v>
          </cell>
          <cell r="AZ329">
            <v>0.24054441246418334</v>
          </cell>
          <cell r="BA329">
            <v>33900</v>
          </cell>
          <cell r="BB329">
            <v>3</v>
          </cell>
          <cell r="BC329">
            <v>0.27900396127541893</v>
          </cell>
          <cell r="BD329">
            <v>0.2181415927728613</v>
          </cell>
          <cell r="BE329">
            <v>32900</v>
          </cell>
          <cell r="BF329">
            <v>6</v>
          </cell>
          <cell r="BG329">
            <v>0.24127523085431513</v>
          </cell>
          <cell r="BH329">
            <v>0.19437689954407289</v>
          </cell>
        </row>
        <row r="330">
          <cell r="B330" t="str">
            <v>11348</v>
          </cell>
          <cell r="C330" t="str">
            <v>5011013100132</v>
          </cell>
          <cell r="D330" t="str">
            <v>LICOR ORIGINAL 750ml BAILEYS</v>
          </cell>
          <cell r="E330">
            <v>12</v>
          </cell>
          <cell r="F330" t="str">
            <v>BEBIDAS</v>
          </cell>
          <cell r="G330" t="str">
            <v>BEBIDAS</v>
          </cell>
          <cell r="H330" t="str">
            <v>BEBIDAS C/ ALCOHOL</v>
          </cell>
          <cell r="I330" t="str">
            <v>LICORES</v>
          </cell>
          <cell r="J330" t="str">
            <v>COGNAC / CREMOSOS</v>
          </cell>
          <cell r="K330" t="str">
            <v>BAILEYS</v>
          </cell>
          <cell r="L330">
            <v>161</v>
          </cell>
          <cell r="M330" t="str">
            <v>WINES AND SPIRITS S.A. (161)</v>
          </cell>
          <cell r="N330">
            <v>11</v>
          </cell>
          <cell r="O330">
            <v>0</v>
          </cell>
          <cell r="P330">
            <v>1</v>
          </cell>
          <cell r="Q330">
            <v>1</v>
          </cell>
          <cell r="R330">
            <v>0</v>
          </cell>
          <cell r="S330">
            <v>1</v>
          </cell>
          <cell r="T330">
            <v>0</v>
          </cell>
          <cell r="U330">
            <v>2</v>
          </cell>
          <cell r="V330">
            <v>1</v>
          </cell>
          <cell r="W330">
            <v>0</v>
          </cell>
          <cell r="X330">
            <v>3</v>
          </cell>
          <cell r="Y330">
            <v>3</v>
          </cell>
          <cell r="Z330">
            <v>0</v>
          </cell>
          <cell r="AA330">
            <v>2</v>
          </cell>
          <cell r="AB330">
            <v>1</v>
          </cell>
          <cell r="AC330">
            <v>0</v>
          </cell>
          <cell r="AD330">
            <v>1</v>
          </cell>
          <cell r="AE330">
            <v>0</v>
          </cell>
          <cell r="AF330">
            <v>3</v>
          </cell>
          <cell r="AG330">
            <v>2</v>
          </cell>
          <cell r="AH330">
            <v>0</v>
          </cell>
          <cell r="AI330">
            <v>0</v>
          </cell>
          <cell r="AJ330">
            <v>8</v>
          </cell>
          <cell r="AK330">
            <v>4</v>
          </cell>
          <cell r="AL330">
            <v>4</v>
          </cell>
          <cell r="AM330">
            <v>0</v>
          </cell>
          <cell r="AN330">
            <v>8</v>
          </cell>
          <cell r="AO330">
            <v>3</v>
          </cell>
          <cell r="AP330">
            <v>240</v>
          </cell>
          <cell r="AQ330">
            <v>60</v>
          </cell>
          <cell r="AR330">
            <v>40</v>
          </cell>
          <cell r="AS330" t="str">
            <v>Q</v>
          </cell>
          <cell r="AT330">
            <v>120</v>
          </cell>
          <cell r="AU330" t="str">
            <v>SV</v>
          </cell>
          <cell r="AV330">
            <v>87685.000039999999</v>
          </cell>
          <cell r="AW330">
            <v>86458.379809999999</v>
          </cell>
          <cell r="AX330">
            <v>97900</v>
          </cell>
          <cell r="AY330">
            <v>0.11649654964178757</v>
          </cell>
          <cell r="AZ330">
            <v>0.10434116404494383</v>
          </cell>
          <cell r="BA330">
            <v>95900</v>
          </cell>
          <cell r="BB330">
            <v>3</v>
          </cell>
          <cell r="BC330">
            <v>9.3687631365142243E-2</v>
          </cell>
          <cell r="BD330">
            <v>8.5662147653806059E-2</v>
          </cell>
          <cell r="BE330">
            <v>93900</v>
          </cell>
          <cell r="BF330">
            <v>6</v>
          </cell>
          <cell r="BG330">
            <v>7.0878713088496914E-2</v>
          </cell>
          <cell r="BH330">
            <v>6.6187433013844527E-2</v>
          </cell>
        </row>
        <row r="331">
          <cell r="B331" t="str">
            <v>5043</v>
          </cell>
          <cell r="C331" t="str">
            <v>6001495062508</v>
          </cell>
          <cell r="D331" t="str">
            <v>LICOR SUDAFRICANO 750ml AMARULA..</v>
          </cell>
          <cell r="E331">
            <v>12</v>
          </cell>
          <cell r="F331" t="str">
            <v>BEBIDAS</v>
          </cell>
          <cell r="G331" t="str">
            <v>BEBIDAS</v>
          </cell>
          <cell r="H331" t="str">
            <v>BEBIDAS C/ ALCOHOL</v>
          </cell>
          <cell r="I331" t="str">
            <v>LICORES</v>
          </cell>
          <cell r="J331" t="str">
            <v>COGNAC / CREMOSOS</v>
          </cell>
          <cell r="K331" t="str">
            <v>AMARULA</v>
          </cell>
          <cell r="L331">
            <v>1044</v>
          </cell>
          <cell r="M331" t="str">
            <v>DISTRIBUIDORA FORTALEZA S.A. (1044)</v>
          </cell>
          <cell r="N331">
            <v>4</v>
          </cell>
          <cell r="O331">
            <v>1</v>
          </cell>
          <cell r="P331">
            <v>2</v>
          </cell>
          <cell r="Q331">
            <v>2</v>
          </cell>
          <cell r="R331">
            <v>2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2</v>
          </cell>
          <cell r="Y331">
            <v>2</v>
          </cell>
          <cell r="Z331">
            <v>0</v>
          </cell>
          <cell r="AA331">
            <v>1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4</v>
          </cell>
          <cell r="AG331">
            <v>5</v>
          </cell>
          <cell r="AH331">
            <v>0</v>
          </cell>
          <cell r="AI331">
            <v>0</v>
          </cell>
          <cell r="AJ331">
            <v>6</v>
          </cell>
          <cell r="AK331">
            <v>0</v>
          </cell>
          <cell r="AL331">
            <v>0</v>
          </cell>
          <cell r="AM331">
            <v>6</v>
          </cell>
          <cell r="AN331">
            <v>0</v>
          </cell>
          <cell r="AO331">
            <v>0</v>
          </cell>
          <cell r="AP331">
            <v>90</v>
          </cell>
          <cell r="AQ331" t="str">
            <v>Q</v>
          </cell>
          <cell r="AR331" t="str">
            <v>Q</v>
          </cell>
          <cell r="AS331" t="str">
            <v>SV</v>
          </cell>
          <cell r="AT331" t="str">
            <v>Q</v>
          </cell>
          <cell r="AU331" t="str">
            <v>Q</v>
          </cell>
          <cell r="AV331">
            <v>86526</v>
          </cell>
          <cell r="AW331">
            <v>82116.177880000003</v>
          </cell>
          <cell r="AX331">
            <v>104900</v>
          </cell>
          <cell r="AY331">
            <v>0.21235235651711615</v>
          </cell>
          <cell r="AZ331">
            <v>0.17515729265967589</v>
          </cell>
          <cell r="BA331">
            <v>101900</v>
          </cell>
          <cell r="BB331">
            <v>3</v>
          </cell>
          <cell r="BC331">
            <v>0.17768069713149814</v>
          </cell>
          <cell r="BD331">
            <v>0.15087340529931306</v>
          </cell>
          <cell r="BE331">
            <v>99900</v>
          </cell>
          <cell r="BF331">
            <v>6</v>
          </cell>
          <cell r="BG331">
            <v>0.15456625754108599</v>
          </cell>
          <cell r="BH331">
            <v>0.13387387387387387</v>
          </cell>
        </row>
        <row r="332">
          <cell r="B332" t="str">
            <v>21313</v>
          </cell>
          <cell r="C332" t="str">
            <v>6001108088451</v>
          </cell>
          <cell r="D332" t="str">
            <v>LICOR EDICION ESPECIAL 1Lts AMARULA</v>
          </cell>
          <cell r="E332">
            <v>1</v>
          </cell>
          <cell r="F332" t="str">
            <v>BEBIDAS</v>
          </cell>
          <cell r="G332" t="str">
            <v>BEBIDAS</v>
          </cell>
          <cell r="H332" t="str">
            <v>BEBIDAS C/ ALCOHOL</v>
          </cell>
          <cell r="I332" t="str">
            <v>LICORES</v>
          </cell>
          <cell r="J332" t="str">
            <v>COGNAC / CREMOSOS</v>
          </cell>
          <cell r="K332" t="str">
            <v>AMARULA</v>
          </cell>
          <cell r="L332">
            <v>449</v>
          </cell>
          <cell r="M332" t="str">
            <v>LA MERCANTIL GUARANI S.A. (449)</v>
          </cell>
          <cell r="N332">
            <v>0</v>
          </cell>
          <cell r="O332">
            <v>0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2</v>
          </cell>
          <cell r="AN332">
            <v>0</v>
          </cell>
          <cell r="AO332">
            <v>0</v>
          </cell>
          <cell r="AP332" t="str">
            <v>Q</v>
          </cell>
          <cell r="AQ332" t="str">
            <v>Q</v>
          </cell>
          <cell r="AR332" t="str">
            <v>Q</v>
          </cell>
          <cell r="AS332" t="str">
            <v>SV</v>
          </cell>
          <cell r="AT332" t="str">
            <v>Q</v>
          </cell>
          <cell r="AU332" t="str">
            <v>Q</v>
          </cell>
          <cell r="AV332">
            <v>91655.999995999999</v>
          </cell>
          <cell r="AW332">
            <v>102422.06853999999</v>
          </cell>
          <cell r="AX332">
            <v>109900</v>
          </cell>
          <cell r="AY332">
            <v>0.19904861661861961</v>
          </cell>
          <cell r="AZ332">
            <v>0.16600545954504095</v>
          </cell>
          <cell r="BA332">
            <v>105900</v>
          </cell>
          <cell r="BB332">
            <v>3</v>
          </cell>
          <cell r="BC332">
            <v>0.1554071747034742</v>
          </cell>
          <cell r="BD332">
            <v>0.13450424932955621</v>
          </cell>
          <cell r="BE332">
            <v>102900</v>
          </cell>
          <cell r="BF332">
            <v>6</v>
          </cell>
          <cell r="BG332">
            <v>0.12267609326711515</v>
          </cell>
          <cell r="BH332">
            <v>0.10927113706511177</v>
          </cell>
        </row>
        <row r="333">
          <cell r="B333" t="str">
            <v>31624</v>
          </cell>
          <cell r="C333" t="str">
            <v>6001108103956</v>
          </cell>
          <cell r="D333" t="str">
            <v>LICOR SUDAFRICANO CAFE 750ml AMARULA</v>
          </cell>
          <cell r="E333">
            <v>12</v>
          </cell>
          <cell r="F333" t="str">
            <v>BEBIDAS</v>
          </cell>
          <cell r="G333" t="str">
            <v>BEBIDAS</v>
          </cell>
          <cell r="H333" t="str">
            <v>BEBIDAS C/ ALCOHOL</v>
          </cell>
          <cell r="I333" t="str">
            <v>LICORES</v>
          </cell>
          <cell r="J333" t="str">
            <v>COGNAC / CREMOSOS</v>
          </cell>
          <cell r="K333" t="str">
            <v>AMARULA</v>
          </cell>
          <cell r="L333">
            <v>449</v>
          </cell>
          <cell r="M333" t="str">
            <v>LA MERCANTIL GUARANI S.A. (449)</v>
          </cell>
          <cell r="N333">
            <v>1</v>
          </cell>
          <cell r="O333">
            <v>0</v>
          </cell>
          <cell r="P333">
            <v>0</v>
          </cell>
          <cell r="Q333">
            <v>0</v>
          </cell>
          <cell r="R333">
            <v>1</v>
          </cell>
          <cell r="S333">
            <v>1</v>
          </cell>
          <cell r="T333">
            <v>1</v>
          </cell>
          <cell r="U333">
            <v>1</v>
          </cell>
          <cell r="V333">
            <v>0</v>
          </cell>
          <cell r="W333">
            <v>0</v>
          </cell>
          <cell r="X333">
            <v>1</v>
          </cell>
          <cell r="Y333">
            <v>0</v>
          </cell>
          <cell r="Z333">
            <v>1</v>
          </cell>
          <cell r="AA333">
            <v>1</v>
          </cell>
          <cell r="AB333">
            <v>1</v>
          </cell>
          <cell r="AC333">
            <v>1</v>
          </cell>
          <cell r="AD333">
            <v>0</v>
          </cell>
          <cell r="AE333">
            <v>0</v>
          </cell>
          <cell r="AF333">
            <v>0</v>
          </cell>
          <cell r="AG333">
            <v>1</v>
          </cell>
          <cell r="AH333">
            <v>1</v>
          </cell>
          <cell r="AI333">
            <v>2</v>
          </cell>
          <cell r="AJ333">
            <v>3</v>
          </cell>
          <cell r="AK333">
            <v>1</v>
          </cell>
          <cell r="AL333">
            <v>5</v>
          </cell>
          <cell r="AM333">
            <v>1</v>
          </cell>
          <cell r="AN333">
            <v>8</v>
          </cell>
          <cell r="AO333">
            <v>2</v>
          </cell>
          <cell r="AP333" t="str">
            <v>SV</v>
          </cell>
          <cell r="AQ333">
            <v>30</v>
          </cell>
          <cell r="AR333" t="str">
            <v>SV</v>
          </cell>
          <cell r="AS333">
            <v>30</v>
          </cell>
          <cell r="AT333">
            <v>240</v>
          </cell>
          <cell r="AU333">
            <v>30</v>
          </cell>
          <cell r="AV333">
            <v>91656.000039999999</v>
          </cell>
          <cell r="AW333">
            <v>87160.908890000006</v>
          </cell>
          <cell r="AX333">
            <v>109900</v>
          </cell>
          <cell r="AY333">
            <v>0.19904861604300916</v>
          </cell>
          <cell r="AZ333">
            <v>0.16600545914467699</v>
          </cell>
          <cell r="BA333">
            <v>105900</v>
          </cell>
          <cell r="BB333">
            <v>3</v>
          </cell>
          <cell r="BC333">
            <v>0.15540717414881411</v>
          </cell>
          <cell r="BD333">
            <v>0.1345042489140699</v>
          </cell>
          <cell r="BE333">
            <v>102900</v>
          </cell>
          <cell r="BF333">
            <v>6</v>
          </cell>
          <cell r="BG333">
            <v>0.12267609272816782</v>
          </cell>
          <cell r="BH333">
            <v>0.10927113663751216</v>
          </cell>
        </row>
        <row r="334">
          <cell r="B334" t="str">
            <v>36573</v>
          </cell>
          <cell r="C334" t="str">
            <v>6001108108685</v>
          </cell>
          <cell r="D334" t="str">
            <v>LICOR SUDAFRICANO CHOCOLATE 750ml AMARULA</v>
          </cell>
          <cell r="E334">
            <v>12</v>
          </cell>
          <cell r="F334" t="str">
            <v>BEBIDAS</v>
          </cell>
          <cell r="G334" t="str">
            <v>BEBIDAS</v>
          </cell>
          <cell r="H334" t="str">
            <v>BEBIDAS C/ ALCOHOL</v>
          </cell>
          <cell r="I334" t="str">
            <v>LICORES</v>
          </cell>
          <cell r="J334" t="str">
            <v>COGNAC / CREMOSOS</v>
          </cell>
          <cell r="K334" t="str">
            <v>AMARULA</v>
          </cell>
          <cell r="L334">
            <v>449</v>
          </cell>
          <cell r="M334" t="str">
            <v>LA MERCANTIL GUARANI S.A. (449)</v>
          </cell>
          <cell r="N334">
            <v>4</v>
          </cell>
          <cell r="O334">
            <v>0</v>
          </cell>
          <cell r="P334">
            <v>0</v>
          </cell>
          <cell r="Q334">
            <v>0</v>
          </cell>
          <cell r="R334">
            <v>0</v>
          </cell>
          <cell r="S334">
            <v>1</v>
          </cell>
          <cell r="T334">
            <v>1</v>
          </cell>
          <cell r="U334">
            <v>1</v>
          </cell>
          <cell r="V334">
            <v>1</v>
          </cell>
          <cell r="W334">
            <v>0</v>
          </cell>
          <cell r="X334">
            <v>2</v>
          </cell>
          <cell r="Y334">
            <v>1</v>
          </cell>
          <cell r="Z334">
            <v>0</v>
          </cell>
          <cell r="AA334">
            <v>0</v>
          </cell>
          <cell r="AB334">
            <v>1</v>
          </cell>
          <cell r="AC334">
            <v>1</v>
          </cell>
          <cell r="AD334">
            <v>1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2</v>
          </cell>
          <cell r="AK334">
            <v>3</v>
          </cell>
          <cell r="AL334">
            <v>0</v>
          </cell>
          <cell r="AM334">
            <v>4</v>
          </cell>
          <cell r="AN334">
            <v>4</v>
          </cell>
          <cell r="AO334">
            <v>0</v>
          </cell>
          <cell r="AP334" t="str">
            <v>SV</v>
          </cell>
          <cell r="AQ334">
            <v>90</v>
          </cell>
          <cell r="AR334" t="str">
            <v>Q</v>
          </cell>
          <cell r="AS334">
            <v>120</v>
          </cell>
          <cell r="AT334" t="str">
            <v>SV</v>
          </cell>
          <cell r="AU334" t="str">
            <v>Q</v>
          </cell>
          <cell r="AV334">
            <v>91656.000039999999</v>
          </cell>
          <cell r="AW334">
            <v>91655.999710000004</v>
          </cell>
          <cell r="AX334">
            <v>109900</v>
          </cell>
          <cell r="AY334">
            <v>0.19904861604300916</v>
          </cell>
          <cell r="AZ334">
            <v>0.16600545914467699</v>
          </cell>
          <cell r="BA334">
            <v>105900</v>
          </cell>
          <cell r="BB334">
            <v>3</v>
          </cell>
          <cell r="BC334">
            <v>0.15540717414881411</v>
          </cell>
          <cell r="BD334">
            <v>0.1345042489140699</v>
          </cell>
          <cell r="BE334">
            <v>102900</v>
          </cell>
          <cell r="BF334">
            <v>6</v>
          </cell>
          <cell r="BG334">
            <v>0.12267609272816782</v>
          </cell>
          <cell r="BH334">
            <v>0.10927113663751216</v>
          </cell>
        </row>
        <row r="335">
          <cell r="B335" t="str">
            <v>17885</v>
          </cell>
          <cell r="C335" t="str">
            <v>6001495062478</v>
          </cell>
          <cell r="D335" t="str">
            <v>LICOR SUDAFRICANO CREMA 375ml AMARULA</v>
          </cell>
          <cell r="E335">
            <v>12</v>
          </cell>
          <cell r="F335" t="str">
            <v>BEBIDAS</v>
          </cell>
          <cell r="G335" t="str">
            <v>BEBIDAS</v>
          </cell>
          <cell r="H335" t="str">
            <v>BEBIDAS C/ ALCOHOL</v>
          </cell>
          <cell r="I335" t="str">
            <v>LICORES</v>
          </cell>
          <cell r="J335" t="str">
            <v>COGNAC / CREMOSOS</v>
          </cell>
          <cell r="K335" t="str">
            <v>AMARULA</v>
          </cell>
          <cell r="L335">
            <v>449</v>
          </cell>
          <cell r="M335" t="str">
            <v>LA MERCANTIL GUARANI S.A. (449)</v>
          </cell>
          <cell r="N335">
            <v>0</v>
          </cell>
          <cell r="O335">
            <v>0</v>
          </cell>
          <cell r="P335">
            <v>1</v>
          </cell>
          <cell r="Q335">
            <v>1</v>
          </cell>
          <cell r="R335">
            <v>1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2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3</v>
          </cell>
          <cell r="AM335">
            <v>0</v>
          </cell>
          <cell r="AN335">
            <v>0</v>
          </cell>
          <cell r="AO335">
            <v>0</v>
          </cell>
          <cell r="AP335" t="str">
            <v>Q</v>
          </cell>
          <cell r="AQ335" t="str">
            <v>Q</v>
          </cell>
          <cell r="AR335" t="str">
            <v>SV</v>
          </cell>
          <cell r="AS335" t="str">
            <v>Q</v>
          </cell>
          <cell r="AT335" t="str">
            <v>Q</v>
          </cell>
          <cell r="AU335" t="str">
            <v>Q</v>
          </cell>
          <cell r="AV335">
            <v>47674.666709999998</v>
          </cell>
          <cell r="AW335">
            <v>43627.384789999996</v>
          </cell>
          <cell r="AX335">
            <v>57900</v>
          </cell>
          <cell r="AY335">
            <v>0.21448148452090154</v>
          </cell>
          <cell r="AZ335">
            <v>0.17660333834196895</v>
          </cell>
          <cell r="BA335">
            <v>55900</v>
          </cell>
          <cell r="BB335">
            <v>3</v>
          </cell>
          <cell r="BC335">
            <v>0.17253048332846976</v>
          </cell>
          <cell r="BD335">
            <v>0.14714370822898037</v>
          </cell>
          <cell r="BE335">
            <v>54900</v>
          </cell>
          <cell r="BF335">
            <v>6</v>
          </cell>
          <cell r="BG335">
            <v>0.15155498273225376</v>
          </cell>
          <cell r="BH335">
            <v>0.13160898524590167</v>
          </cell>
        </row>
        <row r="336">
          <cell r="B336" t="str">
            <v>31623</v>
          </cell>
          <cell r="C336" t="str">
            <v>6001108101891</v>
          </cell>
          <cell r="D336" t="str">
            <v>LICOR SUDAFRICANO FRAMBUESA 750ml AMARULA</v>
          </cell>
          <cell r="E336">
            <v>12</v>
          </cell>
          <cell r="F336" t="str">
            <v>BEBIDAS</v>
          </cell>
          <cell r="G336" t="str">
            <v>BEBIDAS</v>
          </cell>
          <cell r="H336" t="str">
            <v>BEBIDAS C/ ALCOHOL</v>
          </cell>
          <cell r="I336" t="str">
            <v>LICORES</v>
          </cell>
          <cell r="J336" t="str">
            <v>COGNAC / CREMOSOS</v>
          </cell>
          <cell r="K336" t="str">
            <v>AMARULA</v>
          </cell>
          <cell r="L336">
            <v>449</v>
          </cell>
          <cell r="M336" t="str">
            <v>LA MERCANTIL GUARANI S.A. (449)</v>
          </cell>
          <cell r="N336">
            <v>1</v>
          </cell>
          <cell r="O336">
            <v>1</v>
          </cell>
          <cell r="P336">
            <v>1</v>
          </cell>
          <cell r="Q336">
            <v>0</v>
          </cell>
          <cell r="R336">
            <v>0</v>
          </cell>
          <cell r="S336">
            <v>3</v>
          </cell>
          <cell r="T336">
            <v>2</v>
          </cell>
          <cell r="U336">
            <v>1</v>
          </cell>
          <cell r="V336">
            <v>1</v>
          </cell>
          <cell r="W336">
            <v>1</v>
          </cell>
          <cell r="X336">
            <v>0</v>
          </cell>
          <cell r="Y336">
            <v>0</v>
          </cell>
          <cell r="Z336">
            <v>0</v>
          </cell>
          <cell r="AA336">
            <v>0</v>
          </cell>
          <cell r="AB336">
            <v>0</v>
          </cell>
          <cell r="AC336">
            <v>1</v>
          </cell>
          <cell r="AD336">
            <v>0</v>
          </cell>
          <cell r="AE336">
            <v>2</v>
          </cell>
          <cell r="AF336">
            <v>0</v>
          </cell>
          <cell r="AG336">
            <v>0</v>
          </cell>
          <cell r="AH336">
            <v>1</v>
          </cell>
          <cell r="AI336">
            <v>1</v>
          </cell>
          <cell r="AJ336">
            <v>5</v>
          </cell>
          <cell r="AK336">
            <v>3</v>
          </cell>
          <cell r="AL336">
            <v>2</v>
          </cell>
          <cell r="AM336">
            <v>3</v>
          </cell>
          <cell r="AN336">
            <v>2</v>
          </cell>
          <cell r="AO336">
            <v>3</v>
          </cell>
          <cell r="AP336" t="str">
            <v>SV</v>
          </cell>
          <cell r="AQ336">
            <v>90</v>
          </cell>
          <cell r="AR336" t="str">
            <v>SV</v>
          </cell>
          <cell r="AS336">
            <v>90</v>
          </cell>
          <cell r="AT336" t="str">
            <v>SV</v>
          </cell>
          <cell r="AU336">
            <v>90</v>
          </cell>
          <cell r="AV336">
            <v>91656.000039999999</v>
          </cell>
          <cell r="AW336">
            <v>88052.707049999997</v>
          </cell>
          <cell r="AX336">
            <v>109900</v>
          </cell>
          <cell r="AY336">
            <v>0.19904861604300916</v>
          </cell>
          <cell r="AZ336">
            <v>0.16600545914467699</v>
          </cell>
          <cell r="BA336">
            <v>105900</v>
          </cell>
          <cell r="BB336">
            <v>3</v>
          </cell>
          <cell r="BC336">
            <v>0.15540717414881411</v>
          </cell>
          <cell r="BD336">
            <v>0.1345042489140699</v>
          </cell>
          <cell r="BE336">
            <v>102900</v>
          </cell>
          <cell r="BF336">
            <v>6</v>
          </cell>
          <cell r="BG336">
            <v>0.12267609272816782</v>
          </cell>
          <cell r="BH336">
            <v>0.10927113663751216</v>
          </cell>
        </row>
        <row r="337">
          <cell r="B337" t="str">
            <v>17884</v>
          </cell>
          <cell r="C337" t="str">
            <v>6001108093776</v>
          </cell>
          <cell r="D337" t="str">
            <v>LICOR SUDAFRICANO VAINILLA 750ml AMARULA</v>
          </cell>
          <cell r="E337">
            <v>1</v>
          </cell>
          <cell r="F337" t="str">
            <v>BEBIDAS</v>
          </cell>
          <cell r="G337" t="str">
            <v>BEBIDAS</v>
          </cell>
          <cell r="H337" t="str">
            <v>BEBIDAS C/ ALCOHOL</v>
          </cell>
          <cell r="I337" t="str">
            <v>LICORES</v>
          </cell>
          <cell r="J337" t="str">
            <v>COGNAC / CREMOSOS</v>
          </cell>
          <cell r="K337" t="str">
            <v>AMARULA</v>
          </cell>
          <cell r="L337">
            <v>449</v>
          </cell>
          <cell r="M337" t="str">
            <v>LA MERCANTIL GUARANI S.A. (449)</v>
          </cell>
          <cell r="N337">
            <v>1</v>
          </cell>
          <cell r="O337">
            <v>0</v>
          </cell>
          <cell r="P337">
            <v>0</v>
          </cell>
          <cell r="Q337">
            <v>1</v>
          </cell>
          <cell r="R337">
            <v>0</v>
          </cell>
          <cell r="S337">
            <v>1</v>
          </cell>
          <cell r="T337">
            <v>2</v>
          </cell>
          <cell r="U337">
            <v>2</v>
          </cell>
          <cell r="V337">
            <v>0</v>
          </cell>
          <cell r="W337">
            <v>0</v>
          </cell>
          <cell r="X337">
            <v>1</v>
          </cell>
          <cell r="Y337">
            <v>1</v>
          </cell>
          <cell r="Z337">
            <v>0</v>
          </cell>
          <cell r="AA337">
            <v>1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3</v>
          </cell>
          <cell r="AK337">
            <v>0</v>
          </cell>
          <cell r="AL337">
            <v>2</v>
          </cell>
          <cell r="AM337">
            <v>2</v>
          </cell>
          <cell r="AN337">
            <v>5</v>
          </cell>
          <cell r="AO337">
            <v>0</v>
          </cell>
          <cell r="AP337">
            <v>90</v>
          </cell>
          <cell r="AQ337" t="str">
            <v>Q</v>
          </cell>
          <cell r="AR337">
            <v>60</v>
          </cell>
          <cell r="AS337" t="str">
            <v>SV</v>
          </cell>
          <cell r="AT337" t="str">
            <v>SV</v>
          </cell>
          <cell r="AU337" t="str">
            <v>Q</v>
          </cell>
          <cell r="AV337">
            <v>91656.000039999999</v>
          </cell>
          <cell r="AW337">
            <v>84976.615019999997</v>
          </cell>
          <cell r="AX337">
            <v>109900</v>
          </cell>
          <cell r="AY337">
            <v>0.19904861604300916</v>
          </cell>
          <cell r="AZ337">
            <v>0.16600545914467699</v>
          </cell>
          <cell r="BA337">
            <v>105900</v>
          </cell>
          <cell r="BB337">
            <v>3</v>
          </cell>
          <cell r="BC337">
            <v>0.15540717414881411</v>
          </cell>
          <cell r="BD337">
            <v>0.1345042489140699</v>
          </cell>
          <cell r="BE337">
            <v>102900</v>
          </cell>
          <cell r="BF337">
            <v>6</v>
          </cell>
          <cell r="BG337">
            <v>0.12267609272816782</v>
          </cell>
          <cell r="BH337">
            <v>0.10927113663751216</v>
          </cell>
        </row>
        <row r="338">
          <cell r="B338" t="str">
            <v>36574</v>
          </cell>
          <cell r="C338" t="str">
            <v>6001108107756</v>
          </cell>
          <cell r="D338" t="str">
            <v>LICOR SUDAFRICANO VEGANO COCO 750ml AMARULA</v>
          </cell>
          <cell r="E338">
            <v>12</v>
          </cell>
          <cell r="F338" t="str">
            <v>BEBIDAS</v>
          </cell>
          <cell r="G338" t="str">
            <v>BEBIDAS</v>
          </cell>
          <cell r="H338" t="str">
            <v>BEBIDAS C/ ALCOHOL</v>
          </cell>
          <cell r="I338" t="str">
            <v>LICORES</v>
          </cell>
          <cell r="J338" t="str">
            <v>COGNAC / CREMOSOS</v>
          </cell>
          <cell r="K338" t="str">
            <v>AMARULA</v>
          </cell>
          <cell r="L338">
            <v>449</v>
          </cell>
          <cell r="M338" t="str">
            <v>LA MERCANTIL GUARANI S.A. (449)</v>
          </cell>
          <cell r="N338">
            <v>2</v>
          </cell>
          <cell r="O338">
            <v>0</v>
          </cell>
          <cell r="P338">
            <v>0</v>
          </cell>
          <cell r="Q338">
            <v>0</v>
          </cell>
          <cell r="R338">
            <v>1</v>
          </cell>
          <cell r="S338">
            <v>0</v>
          </cell>
          <cell r="T338">
            <v>1</v>
          </cell>
          <cell r="U338">
            <v>1</v>
          </cell>
          <cell r="V338">
            <v>0</v>
          </cell>
          <cell r="W338">
            <v>0</v>
          </cell>
          <cell r="X338">
            <v>1</v>
          </cell>
          <cell r="Y338">
            <v>1</v>
          </cell>
          <cell r="Z338">
            <v>0</v>
          </cell>
          <cell r="AA338">
            <v>0</v>
          </cell>
          <cell r="AB338">
            <v>1</v>
          </cell>
          <cell r="AC338">
            <v>0</v>
          </cell>
          <cell r="AD338">
            <v>0</v>
          </cell>
          <cell r="AE338">
            <v>0</v>
          </cell>
          <cell r="AF338">
            <v>1</v>
          </cell>
          <cell r="AG338">
            <v>1</v>
          </cell>
          <cell r="AH338">
            <v>0</v>
          </cell>
          <cell r="AI338">
            <v>0</v>
          </cell>
          <cell r="AJ338">
            <v>2</v>
          </cell>
          <cell r="AK338">
            <v>3</v>
          </cell>
          <cell r="AL338">
            <v>5</v>
          </cell>
          <cell r="AM338">
            <v>5</v>
          </cell>
          <cell r="AN338">
            <v>4</v>
          </cell>
          <cell r="AO338">
            <v>2</v>
          </cell>
          <cell r="AP338" t="str">
            <v>SV</v>
          </cell>
          <cell r="AQ338">
            <v>90</v>
          </cell>
          <cell r="AR338">
            <v>150</v>
          </cell>
          <cell r="AS338" t="str">
            <v>SV</v>
          </cell>
          <cell r="AT338">
            <v>120</v>
          </cell>
          <cell r="AU338" t="str">
            <v>SV</v>
          </cell>
          <cell r="AV338">
            <v>109440.00001</v>
          </cell>
          <cell r="AW338">
            <v>109439.99979</v>
          </cell>
          <cell r="AX338">
            <v>129900</v>
          </cell>
          <cell r="AY338">
            <v>0.1869517542775081</v>
          </cell>
          <cell r="AZ338">
            <v>0.15750577359507312</v>
          </cell>
          <cell r="BA338">
            <v>127900</v>
          </cell>
          <cell r="BB338">
            <v>3</v>
          </cell>
          <cell r="BC338">
            <v>0.16867690047800821</v>
          </cell>
          <cell r="BD338">
            <v>0.14433150891321342</v>
          </cell>
          <cell r="BE338">
            <v>124900</v>
          </cell>
          <cell r="BF338">
            <v>6</v>
          </cell>
          <cell r="BG338">
            <v>0.14126461977875859</v>
          </cell>
          <cell r="BH338">
            <v>0.12377902313851079</v>
          </cell>
        </row>
        <row r="339">
          <cell r="B339" t="str">
            <v>11347</v>
          </cell>
          <cell r="C339" t="str">
            <v>5011013500680</v>
          </cell>
          <cell r="D339" t="str">
            <v>LICOR 700ml SHERIDAN'S</v>
          </cell>
          <cell r="E339">
            <v>6</v>
          </cell>
          <cell r="F339" t="str">
            <v>BEBIDAS</v>
          </cell>
          <cell r="G339" t="str">
            <v>BEBIDAS</v>
          </cell>
          <cell r="H339" t="str">
            <v>BEBIDAS C/ ALCOHOL</v>
          </cell>
          <cell r="I339" t="str">
            <v>LICORES</v>
          </cell>
          <cell r="J339" t="str">
            <v>COGNAC / CREMOSOS</v>
          </cell>
          <cell r="K339" t="str">
            <v>SHERIDAN'S</v>
          </cell>
          <cell r="L339">
            <v>161</v>
          </cell>
          <cell r="M339" t="str">
            <v>WINES AND SPIRITS S.A. (161)</v>
          </cell>
          <cell r="N339">
            <v>0</v>
          </cell>
          <cell r="O339">
            <v>0</v>
          </cell>
          <cell r="P339">
            <v>1</v>
          </cell>
          <cell r="Q339">
            <v>0</v>
          </cell>
          <cell r="R339">
            <v>2</v>
          </cell>
          <cell r="S339">
            <v>1</v>
          </cell>
          <cell r="T339">
            <v>2</v>
          </cell>
          <cell r="U339">
            <v>2</v>
          </cell>
          <cell r="V339">
            <v>1</v>
          </cell>
          <cell r="W339">
            <v>0</v>
          </cell>
          <cell r="X339">
            <v>0</v>
          </cell>
          <cell r="Y339">
            <v>1</v>
          </cell>
          <cell r="Z339">
            <v>0</v>
          </cell>
          <cell r="AA339">
            <v>0</v>
          </cell>
          <cell r="AB339">
            <v>1</v>
          </cell>
          <cell r="AC339">
            <v>2</v>
          </cell>
          <cell r="AD339">
            <v>0</v>
          </cell>
          <cell r="AE339">
            <v>1</v>
          </cell>
          <cell r="AF339">
            <v>0</v>
          </cell>
          <cell r="AG339">
            <v>0</v>
          </cell>
          <cell r="AH339">
            <v>1</v>
          </cell>
          <cell r="AI339">
            <v>2</v>
          </cell>
          <cell r="AJ339">
            <v>5</v>
          </cell>
          <cell r="AK339">
            <v>3</v>
          </cell>
          <cell r="AL339">
            <v>4</v>
          </cell>
          <cell r="AM339">
            <v>0</v>
          </cell>
          <cell r="AN339">
            <v>5</v>
          </cell>
          <cell r="AO339">
            <v>1</v>
          </cell>
          <cell r="AP339" t="str">
            <v>SV</v>
          </cell>
          <cell r="AQ339">
            <v>45</v>
          </cell>
          <cell r="AR339">
            <v>120</v>
          </cell>
          <cell r="AS339" t="str">
            <v>Q</v>
          </cell>
          <cell r="AT339" t="str">
            <v>SV</v>
          </cell>
          <cell r="AU339">
            <v>15</v>
          </cell>
          <cell r="AV339">
            <v>105689.00001</v>
          </cell>
          <cell r="AW339">
            <v>104592.66631</v>
          </cell>
          <cell r="AX339">
            <v>119900</v>
          </cell>
          <cell r="AY339">
            <v>0.1344605397785521</v>
          </cell>
          <cell r="AZ339">
            <v>0.11852376972477062</v>
          </cell>
          <cell r="BA339">
            <v>117900</v>
          </cell>
          <cell r="BB339">
            <v>3</v>
          </cell>
          <cell r="BC339">
            <v>0.11553709457790906</v>
          </cell>
          <cell r="BD339">
            <v>0.1035708226463104</v>
          </cell>
          <cell r="BE339">
            <v>114900</v>
          </cell>
          <cell r="BF339">
            <v>6</v>
          </cell>
          <cell r="BG339">
            <v>8.7151926776944499E-2</v>
          </cell>
          <cell r="BH339">
            <v>8.0165361096605714E-2</v>
          </cell>
        </row>
        <row r="340">
          <cell r="B340" t="str">
            <v>16352</v>
          </cell>
          <cell r="C340" t="str">
            <v>8000440112792</v>
          </cell>
          <cell r="D340" t="str">
            <v>APERITIVO 84 CREMA 700ml  STOCK</v>
          </cell>
          <cell r="E340">
            <v>6</v>
          </cell>
          <cell r="F340" t="str">
            <v>BEBIDAS</v>
          </cell>
          <cell r="G340" t="str">
            <v>BEBIDAS</v>
          </cell>
          <cell r="H340" t="str">
            <v>BEBIDAS C/ ALCOHOL</v>
          </cell>
          <cell r="I340" t="str">
            <v>LICORES</v>
          </cell>
          <cell r="J340" t="str">
            <v>COGNAC / CREMOSOS</v>
          </cell>
          <cell r="K340" t="str">
            <v>STOCK</v>
          </cell>
          <cell r="L340">
            <v>114</v>
          </cell>
          <cell r="M340" t="str">
            <v>APOLO IMPORT S.A. 2 - TRENTINO (114)</v>
          </cell>
          <cell r="N340">
            <v>0</v>
          </cell>
          <cell r="O340">
            <v>0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1</v>
          </cell>
          <cell r="AC340">
            <v>2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6</v>
          </cell>
          <cell r="AK340">
            <v>6</v>
          </cell>
          <cell r="AL340">
            <v>4</v>
          </cell>
          <cell r="AM340">
            <v>5</v>
          </cell>
          <cell r="AN340">
            <v>6</v>
          </cell>
          <cell r="AO340">
            <v>0</v>
          </cell>
          <cell r="AP340" t="str">
            <v>SV</v>
          </cell>
          <cell r="AQ340" t="str">
            <v>SV</v>
          </cell>
          <cell r="AR340" t="str">
            <v>SV</v>
          </cell>
          <cell r="AS340">
            <v>75</v>
          </cell>
          <cell r="AT340" t="str">
            <v>SV</v>
          </cell>
          <cell r="AU340" t="str">
            <v>Q</v>
          </cell>
          <cell r="AV340">
            <v>110090.00002000001</v>
          </cell>
          <cell r="AW340">
            <v>77328.784280000007</v>
          </cell>
          <cell r="AX340">
            <v>129900</v>
          </cell>
          <cell r="AY340">
            <v>0.17994368222727886</v>
          </cell>
          <cell r="AZ340">
            <v>0.15250192440338717</v>
          </cell>
          <cell r="BA340">
            <v>119900</v>
          </cell>
          <cell r="BB340">
            <v>3</v>
          </cell>
          <cell r="BC340">
            <v>8.9108910693231014E-2</v>
          </cell>
          <cell r="BD340">
            <v>8.1818181651376096E-2</v>
          </cell>
          <cell r="BE340">
            <v>0</v>
          </cell>
          <cell r="BF340">
            <v>0</v>
          </cell>
          <cell r="BG340">
            <v>-1</v>
          </cell>
          <cell r="BH340">
            <v>0</v>
          </cell>
        </row>
        <row r="341">
          <cell r="B341" t="str">
            <v>16343</v>
          </cell>
          <cell r="C341" t="str">
            <v>8001134000760</v>
          </cell>
          <cell r="D341" t="str">
            <v>LICOR WHISKY CREAM 700ml SHERWOOD</v>
          </cell>
          <cell r="E341">
            <v>12</v>
          </cell>
          <cell r="F341" t="str">
            <v>BEBIDAS</v>
          </cell>
          <cell r="G341" t="str">
            <v>BEBIDAS</v>
          </cell>
          <cell r="H341" t="str">
            <v>BEBIDAS C/ ALCOHOL</v>
          </cell>
          <cell r="I341" t="str">
            <v>LICORES</v>
          </cell>
          <cell r="J341" t="str">
            <v>COGNAC / CREMOSOS</v>
          </cell>
          <cell r="K341" t="str">
            <v>SHERWOOD</v>
          </cell>
          <cell r="L341">
            <v>114</v>
          </cell>
          <cell r="M341" t="str">
            <v>APOLO IMPORT S.A. 2 - TRENTINO (114)</v>
          </cell>
          <cell r="N341">
            <v>0</v>
          </cell>
          <cell r="O341">
            <v>0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11</v>
          </cell>
          <cell r="AK341">
            <v>12</v>
          </cell>
          <cell r="AL341">
            <v>10</v>
          </cell>
          <cell r="AM341">
            <v>8</v>
          </cell>
          <cell r="AN341">
            <v>9</v>
          </cell>
          <cell r="AO341">
            <v>3</v>
          </cell>
          <cell r="AP341" t="str">
            <v>SV</v>
          </cell>
          <cell r="AQ341" t="str">
            <v>SV</v>
          </cell>
          <cell r="AR341" t="str">
            <v>SV</v>
          </cell>
          <cell r="AS341" t="str">
            <v>SV</v>
          </cell>
          <cell r="AT341" t="str">
            <v>SV</v>
          </cell>
          <cell r="AU341" t="str">
            <v>SV</v>
          </cell>
          <cell r="AV341">
            <v>101610.00003</v>
          </cell>
          <cell r="AW341">
            <v>85765.492670000007</v>
          </cell>
          <cell r="AX341">
            <v>119900</v>
          </cell>
          <cell r="AY341">
            <v>0.18000196796181434</v>
          </cell>
          <cell r="AZ341">
            <v>0.15254378623853215</v>
          </cell>
          <cell r="BA341">
            <v>109900</v>
          </cell>
          <cell r="BB341">
            <v>3</v>
          </cell>
          <cell r="BC341">
            <v>8.1586457706450233E-2</v>
          </cell>
          <cell r="BD341">
            <v>7.5432210828025523E-2</v>
          </cell>
          <cell r="BE341">
            <v>0</v>
          </cell>
          <cell r="BF341">
            <v>0</v>
          </cell>
          <cell r="BG341">
            <v>-1</v>
          </cell>
          <cell r="BH341">
            <v>0</v>
          </cell>
        </row>
        <row r="342">
          <cell r="B342" t="str">
            <v>22292</v>
          </cell>
          <cell r="C342" t="str">
            <v>9501007301509</v>
          </cell>
          <cell r="D342" t="str">
            <v>PONCHE 700ml KUBA</v>
          </cell>
          <cell r="E342">
            <v>12</v>
          </cell>
          <cell r="F342" t="str">
            <v>BEBIDAS</v>
          </cell>
          <cell r="G342" t="str">
            <v>BEBIDAS</v>
          </cell>
          <cell r="H342" t="str">
            <v>BEBIDAS C/ ALCOHOL</v>
          </cell>
          <cell r="I342" t="str">
            <v>LICORES</v>
          </cell>
          <cell r="J342" t="str">
            <v>COGNAC / CREMOSOS</v>
          </cell>
          <cell r="K342" t="str">
            <v>KUBA</v>
          </cell>
          <cell r="L342">
            <v>516</v>
          </cell>
          <cell r="M342" t="str">
            <v>MANNAH S.R.L. (516)</v>
          </cell>
          <cell r="N342">
            <v>0</v>
          </cell>
          <cell r="O342">
            <v>0</v>
          </cell>
          <cell r="P342">
            <v>0</v>
          </cell>
          <cell r="Q342">
            <v>0</v>
          </cell>
          <cell r="R342">
            <v>0</v>
          </cell>
          <cell r="S342">
            <v>1</v>
          </cell>
          <cell r="T342">
            <v>0</v>
          </cell>
          <cell r="U342">
            <v>0</v>
          </cell>
          <cell r="V342">
            <v>1</v>
          </cell>
          <cell r="W342">
            <v>1</v>
          </cell>
          <cell r="X342">
            <v>1</v>
          </cell>
          <cell r="Y342">
            <v>1</v>
          </cell>
          <cell r="Z342">
            <v>0</v>
          </cell>
          <cell r="AA342">
            <v>1</v>
          </cell>
          <cell r="AB342">
            <v>0</v>
          </cell>
          <cell r="AC342">
            <v>0</v>
          </cell>
          <cell r="AD342">
            <v>1</v>
          </cell>
          <cell r="AE342">
            <v>1</v>
          </cell>
          <cell r="AF342">
            <v>0</v>
          </cell>
          <cell r="AG342">
            <v>1</v>
          </cell>
          <cell r="AH342">
            <v>0</v>
          </cell>
          <cell r="AI342">
            <v>0</v>
          </cell>
          <cell r="AJ342">
            <v>4</v>
          </cell>
          <cell r="AK342">
            <v>3</v>
          </cell>
          <cell r="AL342">
            <v>2</v>
          </cell>
          <cell r="AM342">
            <v>3</v>
          </cell>
          <cell r="AN342">
            <v>3</v>
          </cell>
          <cell r="AO342">
            <v>4</v>
          </cell>
          <cell r="AP342" t="str">
            <v>SV</v>
          </cell>
          <cell r="AQ342" t="str">
            <v>SV</v>
          </cell>
          <cell r="AR342">
            <v>60</v>
          </cell>
          <cell r="AS342" t="str">
            <v>SV</v>
          </cell>
          <cell r="AT342">
            <v>90</v>
          </cell>
          <cell r="AU342" t="str">
            <v>SV</v>
          </cell>
          <cell r="AV342">
            <v>82500</v>
          </cell>
          <cell r="AW342">
            <v>77962.307060000006</v>
          </cell>
          <cell r="AX342">
            <v>99900</v>
          </cell>
          <cell r="AY342">
            <v>0.21090909090909093</v>
          </cell>
          <cell r="AZ342">
            <v>0.17417417417417416</v>
          </cell>
          <cell r="BA342">
            <v>96900</v>
          </cell>
          <cell r="BB342">
            <v>3</v>
          </cell>
          <cell r="BC342">
            <v>0.17454545454545456</v>
          </cell>
          <cell r="BD342">
            <v>0.14860681114551083</v>
          </cell>
          <cell r="BE342">
            <v>94900</v>
          </cell>
          <cell r="BF342">
            <v>6</v>
          </cell>
          <cell r="BG342">
            <v>0.15030303030303038</v>
          </cell>
          <cell r="BH342">
            <v>0.13066385669125394</v>
          </cell>
        </row>
        <row r="343">
          <cell r="B343" t="str">
            <v>22295</v>
          </cell>
          <cell r="C343" t="str">
            <v>8410837829262</v>
          </cell>
          <cell r="D343" t="str">
            <v>LICOR CHOCOC 700ml TOLON</v>
          </cell>
          <cell r="E343">
            <v>6</v>
          </cell>
          <cell r="F343" t="str">
            <v>BEBIDAS</v>
          </cell>
          <cell r="G343" t="str">
            <v>BEBIDAS</v>
          </cell>
          <cell r="H343" t="str">
            <v>BEBIDAS C/ ALCOHOL</v>
          </cell>
          <cell r="I343" t="str">
            <v>LICORES</v>
          </cell>
          <cell r="J343" t="str">
            <v>COGNAC / CREMOSOS</v>
          </cell>
          <cell r="K343" t="str">
            <v>TOLON</v>
          </cell>
          <cell r="L343">
            <v>516</v>
          </cell>
          <cell r="M343" t="str">
            <v>MANNAH S.R.L. (516)</v>
          </cell>
          <cell r="N343">
            <v>0</v>
          </cell>
          <cell r="O343">
            <v>0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1</v>
          </cell>
          <cell r="AC343">
            <v>1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1</v>
          </cell>
          <cell r="AI343">
            <v>2</v>
          </cell>
          <cell r="AJ343">
            <v>4</v>
          </cell>
          <cell r="AK343">
            <v>5</v>
          </cell>
          <cell r="AL343">
            <v>5</v>
          </cell>
          <cell r="AM343">
            <v>3</v>
          </cell>
          <cell r="AN343">
            <v>5</v>
          </cell>
          <cell r="AO343">
            <v>3</v>
          </cell>
          <cell r="AP343" t="str">
            <v>SV</v>
          </cell>
          <cell r="AQ343" t="str">
            <v>SV</v>
          </cell>
          <cell r="AR343" t="str">
            <v>SV</v>
          </cell>
          <cell r="AS343">
            <v>90</v>
          </cell>
          <cell r="AT343" t="str">
            <v>SV</v>
          </cell>
          <cell r="AU343">
            <v>45</v>
          </cell>
          <cell r="AV343">
            <v>104625.00004</v>
          </cell>
          <cell r="AW343">
            <v>102689.74815</v>
          </cell>
          <cell r="AX343">
            <v>124900</v>
          </cell>
          <cell r="AY343">
            <v>0.19378733526641345</v>
          </cell>
          <cell r="AZ343">
            <v>0.16232986357085669</v>
          </cell>
          <cell r="BA343">
            <v>121900</v>
          </cell>
          <cell r="BB343">
            <v>3</v>
          </cell>
          <cell r="BC343">
            <v>0.16511350015192794</v>
          </cell>
          <cell r="BD343">
            <v>0.14171451977030353</v>
          </cell>
          <cell r="BE343">
            <v>119900</v>
          </cell>
          <cell r="BF343">
            <v>6</v>
          </cell>
          <cell r="BG343">
            <v>0.14599761007560419</v>
          </cell>
          <cell r="BH343">
            <v>0.12739783119266057</v>
          </cell>
        </row>
        <row r="344">
          <cell r="B344" t="str">
            <v>22293</v>
          </cell>
          <cell r="C344" t="str">
            <v>8410837829163</v>
          </cell>
          <cell r="D344" t="str">
            <v>LICOR LEC MER 700ml TOLON</v>
          </cell>
          <cell r="E344">
            <v>6</v>
          </cell>
          <cell r="F344" t="str">
            <v>BEBIDAS</v>
          </cell>
          <cell r="G344" t="str">
            <v>BEBIDAS</v>
          </cell>
          <cell r="H344" t="str">
            <v>BEBIDAS C/ ALCOHOL</v>
          </cell>
          <cell r="I344" t="str">
            <v>LICORES</v>
          </cell>
          <cell r="J344" t="str">
            <v>COGNAC / CREMOSOS</v>
          </cell>
          <cell r="K344" t="str">
            <v>TOLON</v>
          </cell>
          <cell r="L344">
            <v>516</v>
          </cell>
          <cell r="M344" t="str">
            <v>MANNAH S.R.L. (516)</v>
          </cell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1</v>
          </cell>
          <cell r="AB344">
            <v>0</v>
          </cell>
          <cell r="AC344">
            <v>0</v>
          </cell>
          <cell r="AD344">
            <v>0</v>
          </cell>
          <cell r="AE344">
            <v>2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4</v>
          </cell>
          <cell r="AK344">
            <v>5</v>
          </cell>
          <cell r="AL344">
            <v>4</v>
          </cell>
          <cell r="AM344">
            <v>4</v>
          </cell>
          <cell r="AN344">
            <v>4</v>
          </cell>
          <cell r="AO344">
            <v>4</v>
          </cell>
          <cell r="AP344" t="str">
            <v>SV</v>
          </cell>
          <cell r="AQ344" t="str">
            <v>SV</v>
          </cell>
          <cell r="AR344" t="str">
            <v>SV</v>
          </cell>
          <cell r="AS344" t="str">
            <v>SV</v>
          </cell>
          <cell r="AT344" t="str">
            <v>SV</v>
          </cell>
          <cell r="AU344" t="str">
            <v>SV</v>
          </cell>
          <cell r="AV344">
            <v>104625.00004</v>
          </cell>
          <cell r="AW344">
            <v>103258.95041</v>
          </cell>
          <cell r="AX344">
            <v>124900</v>
          </cell>
          <cell r="AY344">
            <v>0.19378733526641345</v>
          </cell>
          <cell r="AZ344">
            <v>0.16232986357085669</v>
          </cell>
          <cell r="BA344">
            <v>121900</v>
          </cell>
          <cell r="BB344">
            <v>3</v>
          </cell>
          <cell r="BC344">
            <v>0.16511350015192794</v>
          </cell>
          <cell r="BD344">
            <v>0.14171451977030353</v>
          </cell>
          <cell r="BE344">
            <v>119900</v>
          </cell>
          <cell r="BF344">
            <v>6</v>
          </cell>
          <cell r="BG344">
            <v>0.14599761007560419</v>
          </cell>
          <cell r="BH344">
            <v>0.12739783119266057</v>
          </cell>
        </row>
        <row r="345">
          <cell r="B345" t="str">
            <v>22296</v>
          </cell>
          <cell r="C345" t="str">
            <v>8410837829248</v>
          </cell>
          <cell r="D345" t="str">
            <v>LICOR MAC NUT 700ml TOLON</v>
          </cell>
          <cell r="E345">
            <v>6</v>
          </cell>
          <cell r="F345" t="str">
            <v>BEBIDAS</v>
          </cell>
          <cell r="G345" t="str">
            <v>BEBIDAS</v>
          </cell>
          <cell r="H345" t="str">
            <v>BEBIDAS C/ ALCOHOL</v>
          </cell>
          <cell r="I345" t="str">
            <v>LICORES</v>
          </cell>
          <cell r="J345" t="str">
            <v>COGNAC / CREMOSOS</v>
          </cell>
          <cell r="K345" t="str">
            <v>TOLON</v>
          </cell>
          <cell r="L345">
            <v>516</v>
          </cell>
          <cell r="M345" t="str">
            <v>MANNAH S.R.L. (516)</v>
          </cell>
          <cell r="N345">
            <v>0</v>
          </cell>
          <cell r="O345">
            <v>0</v>
          </cell>
          <cell r="P345">
            <v>0</v>
          </cell>
          <cell r="Q345">
            <v>0</v>
          </cell>
          <cell r="R345">
            <v>1</v>
          </cell>
          <cell r="S345">
            <v>0</v>
          </cell>
          <cell r="T345">
            <v>1</v>
          </cell>
          <cell r="U345">
            <v>1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1</v>
          </cell>
          <cell r="AE345">
            <v>1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4</v>
          </cell>
          <cell r="AK345">
            <v>3</v>
          </cell>
          <cell r="AL345">
            <v>4</v>
          </cell>
          <cell r="AM345">
            <v>6</v>
          </cell>
          <cell r="AN345">
            <v>2</v>
          </cell>
          <cell r="AO345">
            <v>4</v>
          </cell>
          <cell r="AP345" t="str">
            <v>SV</v>
          </cell>
          <cell r="AQ345">
            <v>90</v>
          </cell>
          <cell r="AR345" t="str">
            <v>SV</v>
          </cell>
          <cell r="AS345" t="str">
            <v>SV</v>
          </cell>
          <cell r="AT345" t="str">
            <v>SV</v>
          </cell>
          <cell r="AU345" t="str">
            <v>SV</v>
          </cell>
          <cell r="AV345">
            <v>104625.00004</v>
          </cell>
          <cell r="AW345">
            <v>101444.90114</v>
          </cell>
          <cell r="AX345">
            <v>124900</v>
          </cell>
          <cell r="AY345">
            <v>0.19378733526641345</v>
          </cell>
          <cell r="AZ345">
            <v>0.16232986357085669</v>
          </cell>
          <cell r="BA345">
            <v>121900</v>
          </cell>
          <cell r="BB345">
            <v>3</v>
          </cell>
          <cell r="BC345">
            <v>0.16511350015192794</v>
          </cell>
          <cell r="BD345">
            <v>0.14171451977030353</v>
          </cell>
          <cell r="BE345">
            <v>119900</v>
          </cell>
          <cell r="BF345">
            <v>6</v>
          </cell>
          <cell r="BG345">
            <v>0.14599761007560419</v>
          </cell>
          <cell r="BH345">
            <v>0.12739783119266057</v>
          </cell>
        </row>
        <row r="346">
          <cell r="B346" t="str">
            <v>22294</v>
          </cell>
          <cell r="C346" t="str">
            <v>8410837829255</v>
          </cell>
          <cell r="D346" t="str">
            <v>LICOR WHISKY 700ml TOLON</v>
          </cell>
          <cell r="E346">
            <v>6</v>
          </cell>
          <cell r="F346" t="str">
            <v>BEBIDAS</v>
          </cell>
          <cell r="G346" t="str">
            <v>BEBIDAS</v>
          </cell>
          <cell r="H346" t="str">
            <v>BEBIDAS C/ ALCOHOL</v>
          </cell>
          <cell r="I346" t="str">
            <v>LICORES</v>
          </cell>
          <cell r="J346" t="str">
            <v>COGNAC / CREMOSOS</v>
          </cell>
          <cell r="K346" t="str">
            <v>TOLON</v>
          </cell>
          <cell r="L346">
            <v>516</v>
          </cell>
          <cell r="M346" t="str">
            <v>MANNAH S.R.L. (516)</v>
          </cell>
          <cell r="N346">
            <v>0</v>
          </cell>
          <cell r="O346">
            <v>1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1</v>
          </cell>
          <cell r="AC346">
            <v>1</v>
          </cell>
          <cell r="AD346">
            <v>1</v>
          </cell>
          <cell r="AE346">
            <v>1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2</v>
          </cell>
          <cell r="AK346">
            <v>2</v>
          </cell>
          <cell r="AL346">
            <v>1</v>
          </cell>
          <cell r="AM346">
            <v>0</v>
          </cell>
          <cell r="AN346">
            <v>1</v>
          </cell>
          <cell r="AO346">
            <v>2</v>
          </cell>
          <cell r="AP346" t="str">
            <v>SV</v>
          </cell>
          <cell r="AQ346" t="str">
            <v>SV</v>
          </cell>
          <cell r="AR346" t="str">
            <v>SV</v>
          </cell>
          <cell r="AS346" t="str">
            <v>Q</v>
          </cell>
          <cell r="AT346" t="str">
            <v>SV</v>
          </cell>
          <cell r="AU346" t="str">
            <v>SV</v>
          </cell>
          <cell r="AV346">
            <v>104625.00004</v>
          </cell>
          <cell r="AW346">
            <v>100966.19038</v>
          </cell>
          <cell r="AX346">
            <v>124900</v>
          </cell>
          <cell r="AY346">
            <v>0.19378733526641345</v>
          </cell>
          <cell r="AZ346">
            <v>0.16232986357085669</v>
          </cell>
          <cell r="BA346">
            <v>121900</v>
          </cell>
          <cell r="BB346">
            <v>3</v>
          </cell>
          <cell r="BC346">
            <v>0.16511350015192794</v>
          </cell>
          <cell r="BD346">
            <v>0.14171451977030353</v>
          </cell>
          <cell r="BE346">
            <v>119900</v>
          </cell>
          <cell r="BF346">
            <v>6</v>
          </cell>
          <cell r="BG346">
            <v>0.14599761007560419</v>
          </cell>
          <cell r="BH346">
            <v>0.12739783119266057</v>
          </cell>
        </row>
        <row r="347">
          <cell r="B347" t="str">
            <v>26265</v>
          </cell>
          <cell r="C347" t="str">
            <v>6009880327164</v>
          </cell>
          <cell r="D347" t="str">
            <v>LICOR CREMOSO  750ml GRAND MARULA</v>
          </cell>
          <cell r="E347">
            <v>1</v>
          </cell>
          <cell r="F347" t="str">
            <v>BEBIDAS</v>
          </cell>
          <cell r="G347" t="str">
            <v>BEBIDAS</v>
          </cell>
          <cell r="H347" t="str">
            <v>BEBIDAS C/ ALCOHOL</v>
          </cell>
          <cell r="I347" t="str">
            <v>LICORES</v>
          </cell>
          <cell r="J347" t="str">
            <v>COGNAC / CREMOSOS</v>
          </cell>
          <cell r="K347" t="str">
            <v>GRAND MARULA</v>
          </cell>
          <cell r="L347">
            <v>2490</v>
          </cell>
          <cell r="M347" t="str">
            <v>BENIN S.A.  (2490)</v>
          </cell>
          <cell r="N347">
            <v>2</v>
          </cell>
          <cell r="O347">
            <v>0</v>
          </cell>
          <cell r="P347">
            <v>0</v>
          </cell>
          <cell r="Q347">
            <v>1</v>
          </cell>
          <cell r="R347">
            <v>4</v>
          </cell>
          <cell r="S347">
            <v>2</v>
          </cell>
          <cell r="T347">
            <v>0</v>
          </cell>
          <cell r="U347">
            <v>0</v>
          </cell>
          <cell r="V347">
            <v>1</v>
          </cell>
          <cell r="W347">
            <v>0</v>
          </cell>
          <cell r="X347">
            <v>1</v>
          </cell>
          <cell r="Y347">
            <v>0</v>
          </cell>
          <cell r="Z347">
            <v>0</v>
          </cell>
          <cell r="AA347">
            <v>1</v>
          </cell>
          <cell r="AB347">
            <v>0</v>
          </cell>
          <cell r="AC347">
            <v>0</v>
          </cell>
          <cell r="AD347">
            <v>2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1</v>
          </cell>
          <cell r="AK347">
            <v>-3</v>
          </cell>
          <cell r="AL347">
            <v>0</v>
          </cell>
          <cell r="AM347">
            <v>3</v>
          </cell>
          <cell r="AN347">
            <v>0</v>
          </cell>
          <cell r="AO347">
            <v>0</v>
          </cell>
          <cell r="AP347">
            <v>30</v>
          </cell>
          <cell r="AQ347" t="str">
            <v>Q</v>
          </cell>
          <cell r="AR347" t="str">
            <v>Q</v>
          </cell>
          <cell r="AS347" t="str">
            <v>SV</v>
          </cell>
          <cell r="AT347" t="str">
            <v>Q</v>
          </cell>
          <cell r="AU347" t="str">
            <v>Q</v>
          </cell>
          <cell r="AV347">
            <v>63350</v>
          </cell>
          <cell r="AW347">
            <v>62728.030420000003</v>
          </cell>
          <cell r="AX347">
            <v>84900</v>
          </cell>
          <cell r="AY347">
            <v>0.34017363851617999</v>
          </cell>
          <cell r="AZ347">
            <v>0.25382803297997647</v>
          </cell>
          <cell r="BA347">
            <v>82900</v>
          </cell>
          <cell r="BB347">
            <v>3</v>
          </cell>
          <cell r="BC347">
            <v>0.30860299921073397</v>
          </cell>
          <cell r="BD347">
            <v>0.23582629674306393</v>
          </cell>
          <cell r="BE347">
            <v>0</v>
          </cell>
          <cell r="BF347">
            <v>0</v>
          </cell>
          <cell r="BG347">
            <v>-1</v>
          </cell>
          <cell r="BH347">
            <v>0</v>
          </cell>
        </row>
        <row r="348">
          <cell r="B348" t="str">
            <v>30857</v>
          </cell>
          <cell r="C348" t="str">
            <v>7792410008228</v>
          </cell>
          <cell r="D348" t="str">
            <v>LICOR CURACAO BLUE 700ml CUSENIER</v>
          </cell>
          <cell r="E348">
            <v>24</v>
          </cell>
          <cell r="F348" t="str">
            <v>BEBIDAS</v>
          </cell>
          <cell r="G348" t="str">
            <v>BEBIDAS</v>
          </cell>
          <cell r="H348" t="str">
            <v>BEBIDAS C/ ALCOHOL</v>
          </cell>
          <cell r="I348" t="str">
            <v>LICORES</v>
          </cell>
          <cell r="J348" t="str">
            <v>LICORES ESPECIALES</v>
          </cell>
          <cell r="K348" t="str">
            <v>CUSENIER</v>
          </cell>
          <cell r="L348">
            <v>66</v>
          </cell>
          <cell r="M348" t="str">
            <v>CODISA SA (66)</v>
          </cell>
          <cell r="N348">
            <v>2</v>
          </cell>
          <cell r="O348">
            <v>7</v>
          </cell>
          <cell r="P348">
            <v>6</v>
          </cell>
          <cell r="Q348">
            <v>5</v>
          </cell>
          <cell r="R348">
            <v>2</v>
          </cell>
          <cell r="S348">
            <v>3</v>
          </cell>
          <cell r="T348">
            <v>5</v>
          </cell>
          <cell r="U348">
            <v>6</v>
          </cell>
          <cell r="V348">
            <v>3</v>
          </cell>
          <cell r="W348">
            <v>4</v>
          </cell>
          <cell r="X348">
            <v>1</v>
          </cell>
          <cell r="Y348">
            <v>1</v>
          </cell>
          <cell r="Z348">
            <v>3</v>
          </cell>
          <cell r="AA348">
            <v>5</v>
          </cell>
          <cell r="AB348">
            <v>0</v>
          </cell>
          <cell r="AC348">
            <v>3</v>
          </cell>
          <cell r="AD348">
            <v>2</v>
          </cell>
          <cell r="AE348">
            <v>0</v>
          </cell>
          <cell r="AF348">
            <v>1</v>
          </cell>
          <cell r="AG348">
            <v>1</v>
          </cell>
          <cell r="AH348">
            <v>0</v>
          </cell>
          <cell r="AI348">
            <v>0</v>
          </cell>
          <cell r="AJ348">
            <v>12</v>
          </cell>
          <cell r="AK348">
            <v>14</v>
          </cell>
          <cell r="AL348">
            <v>13</v>
          </cell>
          <cell r="AM348">
            <v>10</v>
          </cell>
          <cell r="AN348">
            <v>5</v>
          </cell>
          <cell r="AO348">
            <v>6</v>
          </cell>
          <cell r="AP348">
            <v>72</v>
          </cell>
          <cell r="AQ348">
            <v>70</v>
          </cell>
          <cell r="AR348">
            <v>390</v>
          </cell>
          <cell r="AS348">
            <v>100</v>
          </cell>
          <cell r="AT348">
            <v>150</v>
          </cell>
          <cell r="AU348" t="str">
            <v>SV</v>
          </cell>
          <cell r="AV348">
            <v>35463</v>
          </cell>
          <cell r="AW348">
            <v>33374.858</v>
          </cell>
          <cell r="AX348">
            <v>39900</v>
          </cell>
          <cell r="AY348">
            <v>0.12511631841637771</v>
          </cell>
          <cell r="AZ348">
            <v>0.111203007518797</v>
          </cell>
          <cell r="BA348">
            <v>38900</v>
          </cell>
          <cell r="BB348">
            <v>3</v>
          </cell>
          <cell r="BC348">
            <v>9.6917914446042364E-2</v>
          </cell>
          <cell r="BD348">
            <v>8.8354755784061698E-2</v>
          </cell>
          <cell r="BE348">
            <v>37900</v>
          </cell>
          <cell r="BF348">
            <v>6</v>
          </cell>
          <cell r="BG348">
            <v>6.8719510475707013E-2</v>
          </cell>
          <cell r="BH348">
            <v>6.4300791556728229E-2</v>
          </cell>
        </row>
        <row r="349">
          <cell r="B349" t="str">
            <v>16353</v>
          </cell>
          <cell r="C349" t="str">
            <v>8000440112877</v>
          </cell>
          <cell r="D349" t="str">
            <v>APERITIVO SAMBUCA 1lt STOCK</v>
          </cell>
          <cell r="E349">
            <v>6</v>
          </cell>
          <cell r="F349" t="str">
            <v>BEBIDAS</v>
          </cell>
          <cell r="G349" t="str">
            <v>BEBIDAS</v>
          </cell>
          <cell r="H349" t="str">
            <v>BEBIDAS C/ ALCOHOL</v>
          </cell>
          <cell r="I349" t="str">
            <v>LICORES</v>
          </cell>
          <cell r="J349" t="str">
            <v>LICORES ESPECIALES</v>
          </cell>
          <cell r="K349" t="str">
            <v>STOCK</v>
          </cell>
          <cell r="L349">
            <v>114</v>
          </cell>
          <cell r="M349" t="str">
            <v>APOLO IMPORT S.A. 2 - TRENTINO (114)</v>
          </cell>
          <cell r="N349">
            <v>0</v>
          </cell>
          <cell r="O349">
            <v>0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6</v>
          </cell>
          <cell r="AK349">
            <v>5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 t="str">
            <v>SV</v>
          </cell>
          <cell r="AQ349" t="str">
            <v>SV</v>
          </cell>
          <cell r="AR349" t="str">
            <v>Q</v>
          </cell>
          <cell r="AS349" t="str">
            <v>Q</v>
          </cell>
          <cell r="AT349" t="str">
            <v>Q</v>
          </cell>
          <cell r="AU349" t="str">
            <v>Q</v>
          </cell>
          <cell r="AV349">
            <v>93129.999995999999</v>
          </cell>
          <cell r="AW349">
            <v>83384.359630000006</v>
          </cell>
          <cell r="AX349">
            <v>109900</v>
          </cell>
          <cell r="AY349">
            <v>0.18007086872887679</v>
          </cell>
          <cell r="AZ349">
            <v>0.15259326664240219</v>
          </cell>
          <cell r="BA349">
            <v>99900</v>
          </cell>
          <cell r="BB349">
            <v>3</v>
          </cell>
          <cell r="BC349">
            <v>7.2694083585211899E-2</v>
          </cell>
          <cell r="BD349">
            <v>6.7767767807807827E-2</v>
          </cell>
          <cell r="BE349">
            <v>0</v>
          </cell>
          <cell r="BF349">
            <v>0</v>
          </cell>
          <cell r="BG349">
            <v>-1</v>
          </cell>
          <cell r="BH349">
            <v>0</v>
          </cell>
        </row>
        <row r="350">
          <cell r="B350" t="str">
            <v>22304</v>
          </cell>
          <cell r="C350" t="str">
            <v>5016978000725</v>
          </cell>
          <cell r="D350" t="str">
            <v>LICOR CHOYA 13.50% 720ml SAKE</v>
          </cell>
          <cell r="E350">
            <v>6</v>
          </cell>
          <cell r="F350" t="str">
            <v>BEBIDAS</v>
          </cell>
          <cell r="G350" t="str">
            <v>BEBIDAS</v>
          </cell>
          <cell r="H350" t="str">
            <v>BEBIDAS C/ ALCOHOL</v>
          </cell>
          <cell r="I350" t="str">
            <v>LICORES</v>
          </cell>
          <cell r="J350" t="str">
            <v>LICORES ESPECIALES</v>
          </cell>
          <cell r="K350" t="str">
            <v>SAKE</v>
          </cell>
          <cell r="L350">
            <v>516</v>
          </cell>
          <cell r="M350" t="str">
            <v>MANNAH S.R.L. (516)</v>
          </cell>
          <cell r="N350">
            <v>0</v>
          </cell>
          <cell r="O350">
            <v>0</v>
          </cell>
          <cell r="P350">
            <v>1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1</v>
          </cell>
          <cell r="AA350">
            <v>0</v>
          </cell>
          <cell r="AB350">
            <v>0</v>
          </cell>
          <cell r="AC350">
            <v>2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5</v>
          </cell>
          <cell r="AK350">
            <v>8</v>
          </cell>
          <cell r="AL350">
            <v>6</v>
          </cell>
          <cell r="AM350">
            <v>2</v>
          </cell>
          <cell r="AN350">
            <v>6</v>
          </cell>
          <cell r="AO350">
            <v>3</v>
          </cell>
          <cell r="AP350" t="str">
            <v>SV</v>
          </cell>
          <cell r="AQ350" t="str">
            <v>SV</v>
          </cell>
          <cell r="AR350" t="str">
            <v>SV</v>
          </cell>
          <cell r="AS350">
            <v>30</v>
          </cell>
          <cell r="AT350" t="str">
            <v>SV</v>
          </cell>
          <cell r="AU350" t="str">
            <v>SV</v>
          </cell>
          <cell r="AV350">
            <v>97499.999960000001</v>
          </cell>
          <cell r="AW350">
            <v>90286.882729999998</v>
          </cell>
          <cell r="AX350">
            <v>119900</v>
          </cell>
          <cell r="AY350">
            <v>0.22974359024809998</v>
          </cell>
          <cell r="AZ350">
            <v>0.18682235229357796</v>
          </cell>
          <cell r="BA350">
            <v>117900</v>
          </cell>
          <cell r="BB350">
            <v>3</v>
          </cell>
          <cell r="BC350">
            <v>0.20923076972686383</v>
          </cell>
          <cell r="BD350">
            <v>0.1730279901611535</v>
          </cell>
          <cell r="BE350">
            <v>114900</v>
          </cell>
          <cell r="BF350">
            <v>6</v>
          </cell>
          <cell r="BG350">
            <v>0.17846153894500993</v>
          </cell>
          <cell r="BH350">
            <v>0.1514360316797215</v>
          </cell>
        </row>
        <row r="351">
          <cell r="B351" t="str">
            <v>9876</v>
          </cell>
          <cell r="C351" t="str">
            <v>7792410008358</v>
          </cell>
          <cell r="D351" t="str">
            <v>LICOR CAFE 700ml CUSENIER</v>
          </cell>
          <cell r="E351">
            <v>6</v>
          </cell>
          <cell r="F351" t="str">
            <v>BEBIDAS</v>
          </cell>
          <cell r="G351" t="str">
            <v>BEBIDAS</v>
          </cell>
          <cell r="H351" t="str">
            <v>BEBIDAS C/ ALCOHOL</v>
          </cell>
          <cell r="I351" t="str">
            <v>LICORES</v>
          </cell>
          <cell r="J351" t="str">
            <v>NORMAL BL-NO</v>
          </cell>
          <cell r="K351" t="str">
            <v>CUSENIER</v>
          </cell>
          <cell r="L351">
            <v>66</v>
          </cell>
          <cell r="M351" t="str">
            <v>CODISA SA (66)</v>
          </cell>
          <cell r="N351">
            <v>0</v>
          </cell>
          <cell r="O351">
            <v>0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>
            <v>0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1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2</v>
          </cell>
          <cell r="AO351">
            <v>0</v>
          </cell>
          <cell r="AP351" t="str">
            <v>Q</v>
          </cell>
          <cell r="AQ351" t="str">
            <v>Q</v>
          </cell>
          <cell r="AR351" t="str">
            <v>Q</v>
          </cell>
          <cell r="AS351" t="str">
            <v>Q</v>
          </cell>
          <cell r="AT351" t="str">
            <v>SV</v>
          </cell>
          <cell r="AU351" t="str">
            <v>Q</v>
          </cell>
          <cell r="AV351">
            <v>33220.999999</v>
          </cell>
          <cell r="AW351">
            <v>33200.19945</v>
          </cell>
          <cell r="AX351">
            <v>39900</v>
          </cell>
          <cell r="AY351">
            <v>0.20104753021284871</v>
          </cell>
          <cell r="AZ351">
            <v>0.16739348373433585</v>
          </cell>
          <cell r="BA351">
            <v>38900</v>
          </cell>
          <cell r="BB351">
            <v>3</v>
          </cell>
          <cell r="BC351">
            <v>0.1709460883528775</v>
          </cell>
          <cell r="BD351">
            <v>0.14598971724935733</v>
          </cell>
          <cell r="BE351">
            <v>37900</v>
          </cell>
          <cell r="BF351">
            <v>6</v>
          </cell>
          <cell r="BG351">
            <v>0.14084464649290651</v>
          </cell>
          <cell r="BH351">
            <v>0.12345646440633247</v>
          </cell>
        </row>
        <row r="352">
          <cell r="B352" t="str">
            <v>6037</v>
          </cell>
          <cell r="C352" t="str">
            <v>7792410008655</v>
          </cell>
          <cell r="D352" t="str">
            <v>LICOR FRUTILLA 700ml CUSENIER</v>
          </cell>
          <cell r="E352">
            <v>6</v>
          </cell>
          <cell r="F352" t="str">
            <v>BEBIDAS</v>
          </cell>
          <cell r="G352" t="str">
            <v>BEBIDAS</v>
          </cell>
          <cell r="H352" t="str">
            <v>BEBIDAS C/ ALCOHOL</v>
          </cell>
          <cell r="I352" t="str">
            <v>LICORES</v>
          </cell>
          <cell r="J352" t="str">
            <v>NORMAL BL-NO</v>
          </cell>
          <cell r="K352" t="str">
            <v>CUSENIER</v>
          </cell>
          <cell r="L352">
            <v>66</v>
          </cell>
          <cell r="M352" t="str">
            <v>CODISA SA (66)</v>
          </cell>
          <cell r="N352">
            <v>12</v>
          </cell>
          <cell r="O352">
            <v>0</v>
          </cell>
          <cell r="P352">
            <v>2</v>
          </cell>
          <cell r="Q352">
            <v>3</v>
          </cell>
          <cell r="R352">
            <v>2</v>
          </cell>
          <cell r="S352">
            <v>0</v>
          </cell>
          <cell r="T352">
            <v>1</v>
          </cell>
          <cell r="U352">
            <v>1</v>
          </cell>
          <cell r="V352">
            <v>0</v>
          </cell>
          <cell r="W352">
            <v>0</v>
          </cell>
          <cell r="X352">
            <v>1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1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6</v>
          </cell>
          <cell r="AK352">
            <v>7</v>
          </cell>
          <cell r="AL352">
            <v>5</v>
          </cell>
          <cell r="AM352">
            <v>5</v>
          </cell>
          <cell r="AN352">
            <v>5</v>
          </cell>
          <cell r="AO352">
            <v>5</v>
          </cell>
          <cell r="AP352">
            <v>60</v>
          </cell>
          <cell r="AQ352">
            <v>210</v>
          </cell>
          <cell r="AR352" t="str">
            <v>SV</v>
          </cell>
          <cell r="AS352" t="str">
            <v>SV</v>
          </cell>
          <cell r="AT352" t="str">
            <v>SV</v>
          </cell>
          <cell r="AU352" t="str">
            <v>SV</v>
          </cell>
          <cell r="AV352">
            <v>35463</v>
          </cell>
          <cell r="AW352">
            <v>33207.753700000001</v>
          </cell>
          <cell r="AX352">
            <v>39900</v>
          </cell>
          <cell r="AY352">
            <v>0.12511631841637771</v>
          </cell>
          <cell r="AZ352">
            <v>0.111203007518797</v>
          </cell>
          <cell r="BA352">
            <v>38900</v>
          </cell>
          <cell r="BB352">
            <v>3</v>
          </cell>
          <cell r="BC352">
            <v>9.6917914446042364E-2</v>
          </cell>
          <cell r="BD352">
            <v>8.8354755784061698E-2</v>
          </cell>
          <cell r="BE352">
            <v>37900</v>
          </cell>
          <cell r="BF352">
            <v>6</v>
          </cell>
          <cell r="BG352">
            <v>6.8719510475707013E-2</v>
          </cell>
          <cell r="BH352">
            <v>6.4300791556728229E-2</v>
          </cell>
        </row>
        <row r="353">
          <cell r="B353" t="str">
            <v>33555</v>
          </cell>
          <cell r="C353" t="str">
            <v>8716000969699</v>
          </cell>
          <cell r="D353" t="str">
            <v>LICOR AMARETTO 700ml BOLS</v>
          </cell>
          <cell r="E353">
            <v>12</v>
          </cell>
          <cell r="F353" t="str">
            <v>BEBIDAS</v>
          </cell>
          <cell r="G353" t="str">
            <v>BEBIDAS</v>
          </cell>
          <cell r="H353" t="str">
            <v>BEBIDAS C/ ALCOHOL</v>
          </cell>
          <cell r="I353" t="str">
            <v>LICORES</v>
          </cell>
          <cell r="J353" t="str">
            <v>NORMAL BL-NO</v>
          </cell>
          <cell r="K353" t="str">
            <v>BOLS</v>
          </cell>
          <cell r="L353">
            <v>57</v>
          </cell>
          <cell r="M353" t="str">
            <v>CASA MODIGA S.A. (57)</v>
          </cell>
          <cell r="N353">
            <v>3</v>
          </cell>
          <cell r="O353">
            <v>0</v>
          </cell>
          <cell r="P353">
            <v>1</v>
          </cell>
          <cell r="Q353">
            <v>1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1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5</v>
          </cell>
          <cell r="AK353">
            <v>11</v>
          </cell>
          <cell r="AL353">
            <v>5</v>
          </cell>
          <cell r="AM353">
            <v>7</v>
          </cell>
          <cell r="AN353">
            <v>5</v>
          </cell>
          <cell r="AO353">
            <v>3</v>
          </cell>
          <cell r="AP353">
            <v>150</v>
          </cell>
          <cell r="AQ353" t="str">
            <v>SV</v>
          </cell>
          <cell r="AR353" t="str">
            <v>SV</v>
          </cell>
          <cell r="AS353" t="str">
            <v>SV</v>
          </cell>
          <cell r="AT353" t="str">
            <v>SV</v>
          </cell>
          <cell r="AU353" t="str">
            <v>SV</v>
          </cell>
          <cell r="AV353">
            <v>51750</v>
          </cell>
          <cell r="AW353">
            <v>51725.738239999999</v>
          </cell>
          <cell r="AX353">
            <v>59900</v>
          </cell>
          <cell r="AY353">
            <v>0.15748792270531409</v>
          </cell>
          <cell r="AZ353">
            <v>0.13606010016694492</v>
          </cell>
          <cell r="BA353">
            <v>57900</v>
          </cell>
          <cell r="BB353">
            <v>3</v>
          </cell>
          <cell r="BC353">
            <v>0.11884057971014483</v>
          </cell>
          <cell r="BD353">
            <v>0.10621761658031088</v>
          </cell>
          <cell r="BE353">
            <v>55900</v>
          </cell>
          <cell r="BF353">
            <v>12</v>
          </cell>
          <cell r="BG353">
            <v>8.0193236714975802E-2</v>
          </cell>
          <cell r="BH353">
            <v>7.4239713774597496E-2</v>
          </cell>
        </row>
        <row r="354">
          <cell r="B354" t="str">
            <v>30884</v>
          </cell>
          <cell r="C354" t="str">
            <v>8716000969682</v>
          </cell>
          <cell r="D354" t="str">
            <v>LICOR BLUE CURACAO 700ml BOLS</v>
          </cell>
          <cell r="E354">
            <v>12</v>
          </cell>
          <cell r="F354" t="str">
            <v>BEBIDAS</v>
          </cell>
          <cell r="G354" t="str">
            <v>BEBIDAS</v>
          </cell>
          <cell r="H354" t="str">
            <v>BEBIDAS C/ ALCOHOL</v>
          </cell>
          <cell r="I354" t="str">
            <v>LICORES</v>
          </cell>
          <cell r="J354" t="str">
            <v>NORMAL BL-NO</v>
          </cell>
          <cell r="K354" t="str">
            <v>BOLS</v>
          </cell>
          <cell r="L354">
            <v>57</v>
          </cell>
          <cell r="M354" t="str">
            <v>CASA MODIGA S.A. (57)</v>
          </cell>
          <cell r="N354">
            <v>1</v>
          </cell>
          <cell r="O354">
            <v>1</v>
          </cell>
          <cell r="P354">
            <v>4</v>
          </cell>
          <cell r="Q354">
            <v>0</v>
          </cell>
          <cell r="R354">
            <v>1</v>
          </cell>
          <cell r="S354">
            <v>1</v>
          </cell>
          <cell r="T354">
            <v>0</v>
          </cell>
          <cell r="U354">
            <v>0</v>
          </cell>
          <cell r="V354">
            <v>1</v>
          </cell>
          <cell r="W354">
            <v>3</v>
          </cell>
          <cell r="X354">
            <v>0</v>
          </cell>
          <cell r="Y354">
            <v>0</v>
          </cell>
          <cell r="Z354">
            <v>1</v>
          </cell>
          <cell r="AA354">
            <v>2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1</v>
          </cell>
          <cell r="AH354">
            <v>0</v>
          </cell>
          <cell r="AI354">
            <v>0</v>
          </cell>
          <cell r="AJ354">
            <v>0</v>
          </cell>
          <cell r="AK354">
            <v>4</v>
          </cell>
          <cell r="AL354">
            <v>-3</v>
          </cell>
          <cell r="AM354">
            <v>3</v>
          </cell>
          <cell r="AN354">
            <v>3</v>
          </cell>
          <cell r="AO354">
            <v>0</v>
          </cell>
          <cell r="AP354" t="str">
            <v>Q</v>
          </cell>
          <cell r="AQ354" t="str">
            <v>SV</v>
          </cell>
          <cell r="AR354" t="str">
            <v>Q</v>
          </cell>
          <cell r="AS354" t="str">
            <v>SV</v>
          </cell>
          <cell r="AT354">
            <v>90</v>
          </cell>
          <cell r="AU354" t="str">
            <v>Q</v>
          </cell>
          <cell r="AV354">
            <v>51750</v>
          </cell>
          <cell r="AW354">
            <v>51611.450109999998</v>
          </cell>
          <cell r="AX354">
            <v>59900</v>
          </cell>
          <cell r="AY354">
            <v>0.15748792270531409</v>
          </cell>
          <cell r="AZ354">
            <v>0.13606010016694492</v>
          </cell>
          <cell r="BA354">
            <v>57900</v>
          </cell>
          <cell r="BB354">
            <v>3</v>
          </cell>
          <cell r="BC354">
            <v>0.11884057971014483</v>
          </cell>
          <cell r="BD354">
            <v>0.10621761658031088</v>
          </cell>
          <cell r="BE354">
            <v>55900</v>
          </cell>
          <cell r="BF354">
            <v>12</v>
          </cell>
          <cell r="BG354">
            <v>8.0193236714975802E-2</v>
          </cell>
          <cell r="BH354">
            <v>7.4239713774597496E-2</v>
          </cell>
        </row>
        <row r="355">
          <cell r="B355" t="str">
            <v>33557</v>
          </cell>
          <cell r="C355" t="str">
            <v>8716000965127</v>
          </cell>
          <cell r="D355" t="str">
            <v>LICOR CAFE 700ml BOLS</v>
          </cell>
          <cell r="E355">
            <v>12</v>
          </cell>
          <cell r="F355" t="str">
            <v>BEBIDAS</v>
          </cell>
          <cell r="G355" t="str">
            <v>BEBIDAS</v>
          </cell>
          <cell r="H355" t="str">
            <v>BEBIDAS C/ ALCOHOL</v>
          </cell>
          <cell r="I355" t="str">
            <v>LICORES</v>
          </cell>
          <cell r="J355" t="str">
            <v>NORMAL BL-NO</v>
          </cell>
          <cell r="K355" t="str">
            <v>BOLS</v>
          </cell>
          <cell r="L355">
            <v>57</v>
          </cell>
          <cell r="M355" t="str">
            <v>CASA MODIGA S.A. (57)</v>
          </cell>
          <cell r="N355">
            <v>0</v>
          </cell>
          <cell r="O355">
            <v>0</v>
          </cell>
          <cell r="P355">
            <v>0</v>
          </cell>
          <cell r="Q355">
            <v>0</v>
          </cell>
          <cell r="R355">
            <v>0</v>
          </cell>
          <cell r="S355">
            <v>3</v>
          </cell>
          <cell r="T355">
            <v>1</v>
          </cell>
          <cell r="U355">
            <v>1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11</v>
          </cell>
          <cell r="AK355">
            <v>6</v>
          </cell>
          <cell r="AL355">
            <v>6</v>
          </cell>
          <cell r="AM355">
            <v>6</v>
          </cell>
          <cell r="AN355">
            <v>6</v>
          </cell>
          <cell r="AO355">
            <v>3</v>
          </cell>
          <cell r="AP355" t="str">
            <v>SV</v>
          </cell>
          <cell r="AQ355">
            <v>180</v>
          </cell>
          <cell r="AR355" t="str">
            <v>SV</v>
          </cell>
          <cell r="AS355" t="str">
            <v>SV</v>
          </cell>
          <cell r="AT355" t="str">
            <v>SV</v>
          </cell>
          <cell r="AU355" t="str">
            <v>SV</v>
          </cell>
          <cell r="AV355">
            <v>68250</v>
          </cell>
          <cell r="AW355">
            <v>65903.776840000006</v>
          </cell>
          <cell r="AX355">
            <v>79900</v>
          </cell>
          <cell r="AY355">
            <v>0.17069597069597076</v>
          </cell>
          <cell r="AZ355">
            <v>0.14580725907384232</v>
          </cell>
          <cell r="BA355">
            <v>77900</v>
          </cell>
          <cell r="BB355">
            <v>3</v>
          </cell>
          <cell r="BC355">
            <v>0.14139194139194133</v>
          </cell>
          <cell r="BD355">
            <v>0.12387676508344031</v>
          </cell>
          <cell r="BE355">
            <v>74900</v>
          </cell>
          <cell r="BF355">
            <v>12</v>
          </cell>
          <cell r="BG355">
            <v>9.7435897435897534E-2</v>
          </cell>
          <cell r="BH355">
            <v>8.8785046728971959E-2</v>
          </cell>
        </row>
        <row r="356">
          <cell r="B356" t="str">
            <v>30886</v>
          </cell>
          <cell r="C356" t="str">
            <v>8716000969750</v>
          </cell>
          <cell r="D356" t="str">
            <v>LICOR CASSIS 700ml BOLS</v>
          </cell>
          <cell r="E356">
            <v>12</v>
          </cell>
          <cell r="F356" t="str">
            <v>BEBIDAS</v>
          </cell>
          <cell r="G356" t="str">
            <v>BEBIDAS</v>
          </cell>
          <cell r="H356" t="str">
            <v>BEBIDAS C/ ALCOHOL</v>
          </cell>
          <cell r="I356" t="str">
            <v>LICORES</v>
          </cell>
          <cell r="J356" t="str">
            <v>NORMAL BL-NO</v>
          </cell>
          <cell r="K356" t="str">
            <v>BOLS</v>
          </cell>
          <cell r="L356">
            <v>57</v>
          </cell>
          <cell r="M356" t="str">
            <v>CASA MODIGA S.A. (57)</v>
          </cell>
          <cell r="N356">
            <v>1</v>
          </cell>
          <cell r="O356">
            <v>0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6</v>
          </cell>
          <cell r="AK356">
            <v>6</v>
          </cell>
          <cell r="AL356">
            <v>6</v>
          </cell>
          <cell r="AM356">
            <v>4</v>
          </cell>
          <cell r="AN356">
            <v>5</v>
          </cell>
          <cell r="AO356">
            <v>0</v>
          </cell>
          <cell r="AP356" t="str">
            <v>SV</v>
          </cell>
          <cell r="AQ356" t="str">
            <v>SV</v>
          </cell>
          <cell r="AR356" t="str">
            <v>SV</v>
          </cell>
          <cell r="AS356" t="str">
            <v>SV</v>
          </cell>
          <cell r="AT356" t="str">
            <v>SV</v>
          </cell>
          <cell r="AU356" t="str">
            <v>Q</v>
          </cell>
          <cell r="AV356">
            <v>68250</v>
          </cell>
          <cell r="AW356">
            <v>55603.219980000002</v>
          </cell>
          <cell r="AX356">
            <v>79900</v>
          </cell>
          <cell r="AY356">
            <v>0.17069597069597076</v>
          </cell>
          <cell r="AZ356">
            <v>0.14580725907384232</v>
          </cell>
          <cell r="BA356">
            <v>77900</v>
          </cell>
          <cell r="BB356">
            <v>3</v>
          </cell>
          <cell r="BC356">
            <v>0.14139194139194133</v>
          </cell>
          <cell r="BD356">
            <v>0.12387676508344031</v>
          </cell>
          <cell r="BE356">
            <v>74900</v>
          </cell>
          <cell r="BF356">
            <v>12</v>
          </cell>
          <cell r="BG356">
            <v>9.7435897435897534E-2</v>
          </cell>
          <cell r="BH356">
            <v>8.8785046728971959E-2</v>
          </cell>
        </row>
        <row r="357">
          <cell r="B357" t="str">
            <v>33558</v>
          </cell>
          <cell r="C357" t="str">
            <v>8716000969705</v>
          </cell>
          <cell r="D357" t="str">
            <v>LICOR CREMA CACAO 700ml BOLS</v>
          </cell>
          <cell r="E357">
            <v>12</v>
          </cell>
          <cell r="F357" t="str">
            <v>BEBIDAS</v>
          </cell>
          <cell r="G357" t="str">
            <v>BEBIDAS</v>
          </cell>
          <cell r="H357" t="str">
            <v>BEBIDAS C/ ALCOHOL</v>
          </cell>
          <cell r="I357" t="str">
            <v>LICORES</v>
          </cell>
          <cell r="J357" t="str">
            <v>NORMAL BL-NO</v>
          </cell>
          <cell r="K357" t="str">
            <v>BOLS</v>
          </cell>
          <cell r="L357">
            <v>57</v>
          </cell>
          <cell r="M357" t="str">
            <v>CASA MODIGA S.A. (57)</v>
          </cell>
          <cell r="N357">
            <v>0</v>
          </cell>
          <cell r="O357">
            <v>0</v>
          </cell>
          <cell r="P357">
            <v>0</v>
          </cell>
          <cell r="Q357">
            <v>0</v>
          </cell>
          <cell r="R357">
            <v>0</v>
          </cell>
          <cell r="S357">
            <v>1</v>
          </cell>
          <cell r="T357">
            <v>0</v>
          </cell>
          <cell r="U357">
            <v>0</v>
          </cell>
          <cell r="V357">
            <v>0</v>
          </cell>
          <cell r="W357">
            <v>0</v>
          </cell>
          <cell r="X357">
            <v>0</v>
          </cell>
          <cell r="Y357">
            <v>0</v>
          </cell>
          <cell r="Z357">
            <v>1</v>
          </cell>
          <cell r="AA357">
            <v>0</v>
          </cell>
          <cell r="AB357">
            <v>1</v>
          </cell>
          <cell r="AC357">
            <v>1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6</v>
          </cell>
          <cell r="AK357">
            <v>9</v>
          </cell>
          <cell r="AL357">
            <v>6</v>
          </cell>
          <cell r="AM357">
            <v>4</v>
          </cell>
          <cell r="AN357">
            <v>6</v>
          </cell>
          <cell r="AO357">
            <v>3</v>
          </cell>
          <cell r="AP357" t="str">
            <v>SV</v>
          </cell>
          <cell r="AQ357" t="str">
            <v>SV</v>
          </cell>
          <cell r="AR357" t="str">
            <v>SV</v>
          </cell>
          <cell r="AS357">
            <v>120</v>
          </cell>
          <cell r="AT357" t="str">
            <v>SV</v>
          </cell>
          <cell r="AU357" t="str">
            <v>SV</v>
          </cell>
          <cell r="AV357">
            <v>53700</v>
          </cell>
          <cell r="AW357">
            <v>53699.847739999997</v>
          </cell>
          <cell r="AX357">
            <v>67900</v>
          </cell>
          <cell r="AY357">
            <v>0.26443202979515834</v>
          </cell>
          <cell r="AZ357">
            <v>0.20913107511045656</v>
          </cell>
          <cell r="BA357">
            <v>65900</v>
          </cell>
          <cell r="BB357">
            <v>3</v>
          </cell>
          <cell r="BC357">
            <v>0.22718808193668538</v>
          </cell>
          <cell r="BD357">
            <v>0.18512898330804248</v>
          </cell>
          <cell r="BE357">
            <v>63900</v>
          </cell>
          <cell r="BF357">
            <v>12</v>
          </cell>
          <cell r="BG357">
            <v>0.1899441340782122</v>
          </cell>
          <cell r="BH357">
            <v>0.15962441314553991</v>
          </cell>
        </row>
        <row r="358">
          <cell r="B358" t="str">
            <v>30885</v>
          </cell>
          <cell r="C358" t="str">
            <v>7791200000374</v>
          </cell>
          <cell r="D358" t="str">
            <v>LICOR CREMA MENTA 700ml BOLS</v>
          </cell>
          <cell r="E358">
            <v>12</v>
          </cell>
          <cell r="F358" t="str">
            <v>BEBIDAS</v>
          </cell>
          <cell r="G358" t="str">
            <v>BEBIDAS</v>
          </cell>
          <cell r="H358" t="str">
            <v>BEBIDAS C/ ALCOHOL</v>
          </cell>
          <cell r="I358" t="str">
            <v>LICORES</v>
          </cell>
          <cell r="J358" t="str">
            <v>NORMAL BL-NO</v>
          </cell>
          <cell r="K358" t="str">
            <v>BOLS</v>
          </cell>
          <cell r="L358">
            <v>57</v>
          </cell>
          <cell r="M358" t="str">
            <v>CASA MODIGA S.A. (57)</v>
          </cell>
          <cell r="N358">
            <v>0</v>
          </cell>
          <cell r="O358">
            <v>0</v>
          </cell>
          <cell r="P358">
            <v>1</v>
          </cell>
          <cell r="Q358">
            <v>1</v>
          </cell>
          <cell r="R358">
            <v>1</v>
          </cell>
          <cell r="S358">
            <v>1</v>
          </cell>
          <cell r="T358">
            <v>3</v>
          </cell>
          <cell r="U358">
            <v>5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1</v>
          </cell>
          <cell r="AC358">
            <v>1</v>
          </cell>
          <cell r="AD358">
            <v>1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3</v>
          </cell>
          <cell r="AK358">
            <v>0</v>
          </cell>
          <cell r="AL358">
            <v>0</v>
          </cell>
          <cell r="AM358">
            <v>4</v>
          </cell>
          <cell r="AN358">
            <v>5</v>
          </cell>
          <cell r="AO358">
            <v>0</v>
          </cell>
          <cell r="AP358">
            <v>90</v>
          </cell>
          <cell r="AQ358" t="str">
            <v>Q</v>
          </cell>
          <cell r="AR358" t="str">
            <v>Q</v>
          </cell>
          <cell r="AS358">
            <v>120</v>
          </cell>
          <cell r="AT358" t="str">
            <v>SV</v>
          </cell>
          <cell r="AU358" t="str">
            <v>Q</v>
          </cell>
          <cell r="AV358">
            <v>51750</v>
          </cell>
          <cell r="AW358">
            <v>49736.5671</v>
          </cell>
          <cell r="AX358">
            <v>59900</v>
          </cell>
          <cell r="AY358">
            <v>0.15748792270531409</v>
          </cell>
          <cell r="AZ358">
            <v>0.13606010016694492</v>
          </cell>
          <cell r="BA358">
            <v>57900</v>
          </cell>
          <cell r="BB358">
            <v>3</v>
          </cell>
          <cell r="BC358">
            <v>0.11884057971014483</v>
          </cell>
          <cell r="BD358">
            <v>0.10621761658031088</v>
          </cell>
          <cell r="BE358">
            <v>55900</v>
          </cell>
          <cell r="BF358">
            <v>12</v>
          </cell>
          <cell r="BG358">
            <v>8.0193236714975802E-2</v>
          </cell>
          <cell r="BH358">
            <v>7.4239713774597496E-2</v>
          </cell>
        </row>
        <row r="359">
          <cell r="B359" t="str">
            <v>33556</v>
          </cell>
          <cell r="C359" t="str">
            <v>8716000965295</v>
          </cell>
          <cell r="D359" t="str">
            <v>LICOR DURAZNO 700ml BOLS</v>
          </cell>
          <cell r="E359">
            <v>12</v>
          </cell>
          <cell r="F359" t="str">
            <v>BEBIDAS</v>
          </cell>
          <cell r="G359" t="str">
            <v>BEBIDAS</v>
          </cell>
          <cell r="H359" t="str">
            <v>BEBIDAS C/ ALCOHOL</v>
          </cell>
          <cell r="I359" t="str">
            <v>LICORES</v>
          </cell>
          <cell r="J359" t="str">
            <v>NORMAL BL-NO</v>
          </cell>
          <cell r="K359" t="str">
            <v>BOLS</v>
          </cell>
          <cell r="L359">
            <v>57</v>
          </cell>
          <cell r="M359" t="str">
            <v>CASA MODIGA S.A. (57)</v>
          </cell>
          <cell r="N359">
            <v>1</v>
          </cell>
          <cell r="O359">
            <v>0</v>
          </cell>
          <cell r="P359">
            <v>3</v>
          </cell>
          <cell r="Q359">
            <v>4</v>
          </cell>
          <cell r="R359">
            <v>1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2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2</v>
          </cell>
          <cell r="AC359">
            <v>2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2</v>
          </cell>
          <cell r="AK359">
            <v>5</v>
          </cell>
          <cell r="AL359">
            <v>5</v>
          </cell>
          <cell r="AM359">
            <v>4</v>
          </cell>
          <cell r="AN359">
            <v>6</v>
          </cell>
          <cell r="AO359">
            <v>3</v>
          </cell>
          <cell r="AP359">
            <v>15</v>
          </cell>
          <cell r="AQ359" t="str">
            <v>SV</v>
          </cell>
          <cell r="AR359" t="str">
            <v>SV</v>
          </cell>
          <cell r="AS359">
            <v>60</v>
          </cell>
          <cell r="AT359" t="str">
            <v>SV</v>
          </cell>
          <cell r="AU359" t="str">
            <v>SV</v>
          </cell>
          <cell r="AV359">
            <v>51750</v>
          </cell>
          <cell r="AW359">
            <v>51668.212529999997</v>
          </cell>
          <cell r="AX359">
            <v>59900</v>
          </cell>
          <cell r="AY359">
            <v>0.15748792270531409</v>
          </cell>
          <cell r="AZ359">
            <v>0.13606010016694492</v>
          </cell>
          <cell r="BA359">
            <v>57900</v>
          </cell>
          <cell r="BB359">
            <v>3</v>
          </cell>
          <cell r="BC359">
            <v>0.11884057971014483</v>
          </cell>
          <cell r="BD359">
            <v>0.10621761658031088</v>
          </cell>
          <cell r="BE359">
            <v>55900</v>
          </cell>
          <cell r="BF359">
            <v>12</v>
          </cell>
          <cell r="BG359">
            <v>8.0193236714975802E-2</v>
          </cell>
          <cell r="BH359">
            <v>7.4239713774597496E-2</v>
          </cell>
        </row>
        <row r="360">
          <cell r="B360" t="str">
            <v>33554</v>
          </cell>
          <cell r="C360" t="str">
            <v>8716000969736</v>
          </cell>
          <cell r="D360" t="str">
            <v>LICOR MELON 700ml BOLS</v>
          </cell>
          <cell r="E360">
            <v>12</v>
          </cell>
          <cell r="F360" t="str">
            <v>BEBIDAS</v>
          </cell>
          <cell r="G360" t="str">
            <v>BEBIDAS</v>
          </cell>
          <cell r="H360" t="str">
            <v>BEBIDAS C/ ALCOHOL</v>
          </cell>
          <cell r="I360" t="str">
            <v>LICORES</v>
          </cell>
          <cell r="J360" t="str">
            <v>NORMAL BL-NO</v>
          </cell>
          <cell r="K360" t="str">
            <v>BOLS</v>
          </cell>
          <cell r="L360">
            <v>57</v>
          </cell>
          <cell r="M360" t="str">
            <v>CASA MODIGA S.A. (57)</v>
          </cell>
          <cell r="N360">
            <v>1</v>
          </cell>
          <cell r="O360">
            <v>0</v>
          </cell>
          <cell r="P360">
            <v>0</v>
          </cell>
          <cell r="Q360">
            <v>1</v>
          </cell>
          <cell r="R360">
            <v>0</v>
          </cell>
          <cell r="S360">
            <v>0</v>
          </cell>
          <cell r="T360">
            <v>0</v>
          </cell>
          <cell r="U360">
            <v>0</v>
          </cell>
          <cell r="V360">
            <v>0</v>
          </cell>
          <cell r="W360">
            <v>1</v>
          </cell>
          <cell r="X360">
            <v>0</v>
          </cell>
          <cell r="Y360">
            <v>1</v>
          </cell>
          <cell r="Z360">
            <v>2</v>
          </cell>
          <cell r="AA360">
            <v>0</v>
          </cell>
          <cell r="AB360">
            <v>0</v>
          </cell>
          <cell r="AC360">
            <v>0</v>
          </cell>
          <cell r="AD360">
            <v>1</v>
          </cell>
          <cell r="AE360">
            <v>1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3</v>
          </cell>
          <cell r="AK360">
            <v>12</v>
          </cell>
          <cell r="AL360">
            <v>2</v>
          </cell>
          <cell r="AM360">
            <v>3</v>
          </cell>
          <cell r="AN360">
            <v>4</v>
          </cell>
          <cell r="AO360">
            <v>0</v>
          </cell>
          <cell r="AP360">
            <v>90</v>
          </cell>
          <cell r="AQ360" t="str">
            <v>SV</v>
          </cell>
          <cell r="AR360">
            <v>60</v>
          </cell>
          <cell r="AS360" t="str">
            <v>SV</v>
          </cell>
          <cell r="AT360" t="str">
            <v>SV</v>
          </cell>
          <cell r="AU360" t="str">
            <v>Q</v>
          </cell>
          <cell r="AV360">
            <v>51750</v>
          </cell>
          <cell r="AW360">
            <v>51749.529369999997</v>
          </cell>
          <cell r="AX360">
            <v>59900</v>
          </cell>
          <cell r="AY360">
            <v>0.15748792270531409</v>
          </cell>
          <cell r="AZ360">
            <v>0.13606010016694492</v>
          </cell>
          <cell r="BA360">
            <v>57900</v>
          </cell>
          <cell r="BB360">
            <v>3</v>
          </cell>
          <cell r="BC360">
            <v>0.11884057971014483</v>
          </cell>
          <cell r="BD360">
            <v>0.10621761658031088</v>
          </cell>
          <cell r="BE360">
            <v>55900</v>
          </cell>
          <cell r="BF360">
            <v>12</v>
          </cell>
          <cell r="BG360">
            <v>8.0193236714975802E-2</v>
          </cell>
          <cell r="BH360">
            <v>7.4239713774597496E-2</v>
          </cell>
        </row>
        <row r="361">
          <cell r="B361" t="str">
            <v>30883</v>
          </cell>
          <cell r="C361" t="str">
            <v>8716000969729</v>
          </cell>
          <cell r="D361" t="str">
            <v>LICOR TRIPLE SEC 700ml BOLS</v>
          </cell>
          <cell r="E361">
            <v>12</v>
          </cell>
          <cell r="F361" t="str">
            <v>BEBIDAS</v>
          </cell>
          <cell r="G361" t="str">
            <v>BEBIDAS</v>
          </cell>
          <cell r="H361" t="str">
            <v>BEBIDAS C/ ALCOHOL</v>
          </cell>
          <cell r="I361" t="str">
            <v>LICORES</v>
          </cell>
          <cell r="J361" t="str">
            <v>NORMAL BL-NO</v>
          </cell>
          <cell r="K361" t="str">
            <v>BOLS</v>
          </cell>
          <cell r="L361">
            <v>57</v>
          </cell>
          <cell r="M361" t="str">
            <v>CASA MODIGA S.A. (57)</v>
          </cell>
          <cell r="N361">
            <v>2</v>
          </cell>
          <cell r="O361">
            <v>3</v>
          </cell>
          <cell r="P361">
            <v>4</v>
          </cell>
          <cell r="Q361">
            <v>1</v>
          </cell>
          <cell r="R361">
            <v>0</v>
          </cell>
          <cell r="S361">
            <v>0</v>
          </cell>
          <cell r="T361">
            <v>5</v>
          </cell>
          <cell r="U361">
            <v>0</v>
          </cell>
          <cell r="V361">
            <v>5</v>
          </cell>
          <cell r="W361">
            <v>4</v>
          </cell>
          <cell r="X361">
            <v>0</v>
          </cell>
          <cell r="Y361">
            <v>1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8</v>
          </cell>
          <cell r="AK361">
            <v>8</v>
          </cell>
          <cell r="AL361">
            <v>5</v>
          </cell>
          <cell r="AM361">
            <v>5</v>
          </cell>
          <cell r="AN361">
            <v>6</v>
          </cell>
          <cell r="AO361">
            <v>3</v>
          </cell>
          <cell r="AP361">
            <v>240</v>
          </cell>
          <cell r="AQ361" t="str">
            <v>SV</v>
          </cell>
          <cell r="AR361">
            <v>150</v>
          </cell>
          <cell r="AS361" t="str">
            <v>SV</v>
          </cell>
          <cell r="AT361" t="str">
            <v>SV</v>
          </cell>
          <cell r="AU361" t="str">
            <v>SV</v>
          </cell>
          <cell r="AV361">
            <v>51750</v>
          </cell>
          <cell r="AW361">
            <v>51547.034549999997</v>
          </cell>
          <cell r="AX361">
            <v>59900</v>
          </cell>
          <cell r="AY361">
            <v>0.15748792270531409</v>
          </cell>
          <cell r="AZ361">
            <v>0.13606010016694492</v>
          </cell>
          <cell r="BA361">
            <v>57900</v>
          </cell>
          <cell r="BB361">
            <v>3</v>
          </cell>
          <cell r="BC361">
            <v>0.11884057971014483</v>
          </cell>
          <cell r="BD361">
            <v>0.10621761658031088</v>
          </cell>
          <cell r="BE361">
            <v>55900</v>
          </cell>
          <cell r="BF361">
            <v>12</v>
          </cell>
          <cell r="BG361">
            <v>8.0193236714975802E-2</v>
          </cell>
          <cell r="BH361">
            <v>7.4239713774597496E-2</v>
          </cell>
        </row>
        <row r="362">
          <cell r="B362" t="str">
            <v>20387</v>
          </cell>
          <cell r="C362" t="str">
            <v>8004160660304</v>
          </cell>
          <cell r="D362" t="str">
            <v>LICOR AVELLANA 700ml FRANGELICO</v>
          </cell>
          <cell r="E362">
            <v>12</v>
          </cell>
          <cell r="F362" t="str">
            <v>BEBIDAS</v>
          </cell>
          <cell r="G362" t="str">
            <v>BEBIDAS</v>
          </cell>
          <cell r="H362" t="str">
            <v>BEBIDAS C/ ALCOHOL</v>
          </cell>
          <cell r="I362" t="str">
            <v>LICORES</v>
          </cell>
          <cell r="J362" t="str">
            <v>NORMAL BL-NO</v>
          </cell>
          <cell r="K362" t="str">
            <v>FRANGELICO</v>
          </cell>
          <cell r="L362">
            <v>126</v>
          </cell>
          <cell r="M362" t="str">
            <v>LONDON IMPORT S.A. (126)</v>
          </cell>
          <cell r="N362">
            <v>0</v>
          </cell>
          <cell r="O362">
            <v>0</v>
          </cell>
          <cell r="P362">
            <v>1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1</v>
          </cell>
          <cell r="Y362">
            <v>0</v>
          </cell>
          <cell r="Z362">
            <v>0</v>
          </cell>
          <cell r="AA362">
            <v>4</v>
          </cell>
          <cell r="AB362">
            <v>0</v>
          </cell>
          <cell r="AC362">
            <v>3</v>
          </cell>
          <cell r="AD362">
            <v>0</v>
          </cell>
          <cell r="AE362">
            <v>1</v>
          </cell>
          <cell r="AF362">
            <v>1</v>
          </cell>
          <cell r="AG362">
            <v>0</v>
          </cell>
          <cell r="AH362">
            <v>0</v>
          </cell>
          <cell r="AI362">
            <v>0</v>
          </cell>
          <cell r="AJ362">
            <v>7</v>
          </cell>
          <cell r="AK362">
            <v>10</v>
          </cell>
          <cell r="AL362">
            <v>5</v>
          </cell>
          <cell r="AM362">
            <v>4</v>
          </cell>
          <cell r="AN362">
            <v>5</v>
          </cell>
          <cell r="AO362">
            <v>3</v>
          </cell>
          <cell r="AP362" t="str">
            <v>SV</v>
          </cell>
          <cell r="AQ362" t="str">
            <v>SV</v>
          </cell>
          <cell r="AR362" t="str">
            <v>SV</v>
          </cell>
          <cell r="AS362">
            <v>40</v>
          </cell>
          <cell r="AT362" t="str">
            <v>SV</v>
          </cell>
          <cell r="AU362" t="str">
            <v>SV</v>
          </cell>
          <cell r="AV362">
            <v>147327.00004000001</v>
          </cell>
          <cell r="AW362">
            <v>82779.51341</v>
          </cell>
          <cell r="AX362">
            <v>104900</v>
          </cell>
          <cell r="AY362">
            <v>-0.28797844270555206</v>
          </cell>
          <cell r="AZ362">
            <v>-0.4044518592945664</v>
          </cell>
          <cell r="BA362">
            <v>102900</v>
          </cell>
          <cell r="BB362">
            <v>3</v>
          </cell>
          <cell r="BC362">
            <v>-0.30155368688657114</v>
          </cell>
          <cell r="BD362">
            <v>-0.43174927152575326</v>
          </cell>
          <cell r="BE362">
            <v>99900</v>
          </cell>
          <cell r="BF362">
            <v>12</v>
          </cell>
          <cell r="BG362">
            <v>-0.32191655315809964</v>
          </cell>
          <cell r="BH362">
            <v>-0.47474474514514531</v>
          </cell>
        </row>
        <row r="363">
          <cell r="B363" t="str">
            <v>16354</v>
          </cell>
          <cell r="C363" t="str">
            <v>8000440113096</v>
          </cell>
          <cell r="D363" t="str">
            <v>APERITIVO TRIPLE SEC 1lt STOCK</v>
          </cell>
          <cell r="E363">
            <v>6</v>
          </cell>
          <cell r="F363" t="str">
            <v>BEBIDAS</v>
          </cell>
          <cell r="G363" t="str">
            <v>BEBIDAS</v>
          </cell>
          <cell r="H363" t="str">
            <v>BEBIDAS C/ ALCOHOL</v>
          </cell>
          <cell r="I363" t="str">
            <v>LICORES</v>
          </cell>
          <cell r="J363" t="str">
            <v>NORMAL BL-NO</v>
          </cell>
          <cell r="K363" t="str">
            <v>STOCK</v>
          </cell>
          <cell r="L363">
            <v>114</v>
          </cell>
          <cell r="M363" t="str">
            <v>APOLO IMPORT S.A. 2 - TRENTINO (114)</v>
          </cell>
          <cell r="N363">
            <v>0</v>
          </cell>
          <cell r="O363">
            <v>0</v>
          </cell>
          <cell r="P363">
            <v>1</v>
          </cell>
          <cell r="Q363">
            <v>1</v>
          </cell>
          <cell r="R363">
            <v>0</v>
          </cell>
          <cell r="S363">
            <v>0</v>
          </cell>
          <cell r="T363">
            <v>1</v>
          </cell>
          <cell r="U363">
            <v>1</v>
          </cell>
          <cell r="V363">
            <v>1</v>
          </cell>
          <cell r="W363">
            <v>0</v>
          </cell>
          <cell r="X363">
            <v>0</v>
          </cell>
          <cell r="Y363">
            <v>1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3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6</v>
          </cell>
          <cell r="AK363">
            <v>8</v>
          </cell>
          <cell r="AL363">
            <v>3</v>
          </cell>
          <cell r="AM363">
            <v>1</v>
          </cell>
          <cell r="AN363">
            <v>13</v>
          </cell>
          <cell r="AO363">
            <v>0</v>
          </cell>
          <cell r="AP363">
            <v>180</v>
          </cell>
          <cell r="AQ363">
            <v>240</v>
          </cell>
          <cell r="AR363">
            <v>90</v>
          </cell>
          <cell r="AS363" t="str">
            <v>SV</v>
          </cell>
          <cell r="AT363" t="str">
            <v>SV</v>
          </cell>
          <cell r="AU363" t="str">
            <v>Q</v>
          </cell>
          <cell r="AV363">
            <v>93129.999995999999</v>
          </cell>
          <cell r="AW363">
            <v>83854.457939999993</v>
          </cell>
          <cell r="AX363">
            <v>109900</v>
          </cell>
          <cell r="AY363">
            <v>0.18007086872887679</v>
          </cell>
          <cell r="AZ363">
            <v>0.15259326664240219</v>
          </cell>
          <cell r="BA363">
            <v>99900</v>
          </cell>
          <cell r="BB363">
            <v>3</v>
          </cell>
          <cell r="BC363">
            <v>7.2694083585211899E-2</v>
          </cell>
          <cell r="BD363">
            <v>6.7767767807807827E-2</v>
          </cell>
          <cell r="BE363">
            <v>0</v>
          </cell>
          <cell r="BF363">
            <v>0</v>
          </cell>
          <cell r="BG363">
            <v>-1</v>
          </cell>
          <cell r="BH363">
            <v>0</v>
          </cell>
        </row>
        <row r="364">
          <cell r="B364" t="str">
            <v>16338</v>
          </cell>
          <cell r="C364" t="str">
            <v>8001134000500</v>
          </cell>
          <cell r="D364" t="str">
            <v>LICOR AMARETTO 700ml ROSEMARIE</v>
          </cell>
          <cell r="E364">
            <v>6</v>
          </cell>
          <cell r="F364" t="str">
            <v>BEBIDAS</v>
          </cell>
          <cell r="G364" t="str">
            <v>BEBIDAS</v>
          </cell>
          <cell r="H364" t="str">
            <v>BEBIDAS C/ ALCOHOL</v>
          </cell>
          <cell r="I364" t="str">
            <v>LICORES</v>
          </cell>
          <cell r="J364" t="str">
            <v>NORMAL BL-NO</v>
          </cell>
          <cell r="K364" t="str">
            <v>ROSEMARIE</v>
          </cell>
          <cell r="L364">
            <v>114</v>
          </cell>
          <cell r="M364" t="str">
            <v>APOLO IMPORT S.A. 2 - TRENTINO (114)</v>
          </cell>
          <cell r="N364">
            <v>0</v>
          </cell>
          <cell r="O364">
            <v>1</v>
          </cell>
          <cell r="P364">
            <v>5</v>
          </cell>
          <cell r="Q364">
            <v>3</v>
          </cell>
          <cell r="R364">
            <v>2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2</v>
          </cell>
          <cell r="AB364">
            <v>0</v>
          </cell>
          <cell r="AC364">
            <v>0</v>
          </cell>
          <cell r="AD364">
            <v>1</v>
          </cell>
          <cell r="AE364">
            <v>1</v>
          </cell>
          <cell r="AF364">
            <v>0</v>
          </cell>
          <cell r="AG364">
            <v>1</v>
          </cell>
          <cell r="AH364">
            <v>0</v>
          </cell>
          <cell r="AI364">
            <v>0</v>
          </cell>
          <cell r="AJ364">
            <v>13</v>
          </cell>
          <cell r="AK364">
            <v>6</v>
          </cell>
          <cell r="AL364">
            <v>6</v>
          </cell>
          <cell r="AM364">
            <v>5</v>
          </cell>
          <cell r="AN364">
            <v>9</v>
          </cell>
          <cell r="AO364">
            <v>12</v>
          </cell>
          <cell r="AP364">
            <v>130</v>
          </cell>
          <cell r="AQ364" t="str">
            <v>SV</v>
          </cell>
          <cell r="AR364" t="str">
            <v>SV</v>
          </cell>
          <cell r="AS364" t="str">
            <v>SV</v>
          </cell>
          <cell r="AT364">
            <v>270</v>
          </cell>
          <cell r="AU364" t="str">
            <v>SV</v>
          </cell>
          <cell r="AV364">
            <v>59219.999960000001</v>
          </cell>
          <cell r="AW364">
            <v>59215.64198</v>
          </cell>
          <cell r="AX364">
            <v>69900</v>
          </cell>
          <cell r="AY364">
            <v>0.18034447901407935</v>
          </cell>
          <cell r="AZ364">
            <v>0.15278970014306151</v>
          </cell>
          <cell r="BA364">
            <v>65900</v>
          </cell>
          <cell r="BB364">
            <v>6</v>
          </cell>
          <cell r="BC364">
            <v>0.11279973057264425</v>
          </cell>
          <cell r="BD364">
            <v>0.10136570622154778</v>
          </cell>
          <cell r="BE364">
            <v>0</v>
          </cell>
          <cell r="BF364">
            <v>0</v>
          </cell>
          <cell r="BG364">
            <v>-1</v>
          </cell>
          <cell r="BH364">
            <v>0</v>
          </cell>
        </row>
        <row r="365">
          <cell r="B365" t="str">
            <v>16342</v>
          </cell>
          <cell r="C365" t="str">
            <v>8001134071241</v>
          </cell>
          <cell r="D365" t="str">
            <v>LICOR BLUE CURACAO 700ml MOUD</v>
          </cell>
          <cell r="E365">
            <v>6</v>
          </cell>
          <cell r="F365" t="str">
            <v>BEBIDAS</v>
          </cell>
          <cell r="G365" t="str">
            <v>BEBIDAS</v>
          </cell>
          <cell r="H365" t="str">
            <v>BEBIDAS C/ ALCOHOL</v>
          </cell>
          <cell r="I365" t="str">
            <v>LICORES</v>
          </cell>
          <cell r="J365" t="str">
            <v>NORMAL BL-NO</v>
          </cell>
          <cell r="K365" t="str">
            <v>MOUD</v>
          </cell>
          <cell r="L365">
            <v>114</v>
          </cell>
          <cell r="M365" t="str">
            <v>APOLO IMPORT S.A. 2 - TRENTINO (114)</v>
          </cell>
          <cell r="N365">
            <v>0</v>
          </cell>
          <cell r="O365">
            <v>0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1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1</v>
          </cell>
          <cell r="AC365">
            <v>1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6</v>
          </cell>
          <cell r="AK365">
            <v>6</v>
          </cell>
          <cell r="AL365">
            <v>6</v>
          </cell>
          <cell r="AM365">
            <v>4</v>
          </cell>
          <cell r="AN365">
            <v>12</v>
          </cell>
          <cell r="AO365">
            <v>6</v>
          </cell>
          <cell r="AP365" t="str">
            <v>SV</v>
          </cell>
          <cell r="AQ365" t="str">
            <v>SV</v>
          </cell>
          <cell r="AR365" t="str">
            <v>SV</v>
          </cell>
          <cell r="AS365">
            <v>120</v>
          </cell>
          <cell r="AT365" t="str">
            <v>SV</v>
          </cell>
          <cell r="AU365" t="str">
            <v>SV</v>
          </cell>
          <cell r="AV365">
            <v>76180.000050000002</v>
          </cell>
          <cell r="AW365">
            <v>73137.98173</v>
          </cell>
          <cell r="AX365">
            <v>89900</v>
          </cell>
          <cell r="AY365">
            <v>0.18009976294296415</v>
          </cell>
          <cell r="AZ365">
            <v>0.15261401501668517</v>
          </cell>
          <cell r="BA365">
            <v>84900</v>
          </cell>
          <cell r="BB365">
            <v>6</v>
          </cell>
          <cell r="BC365">
            <v>0.11446573830764906</v>
          </cell>
          <cell r="BD365">
            <v>0.10270906890459361</v>
          </cell>
          <cell r="BE365">
            <v>0</v>
          </cell>
          <cell r="BF365">
            <v>0</v>
          </cell>
          <cell r="BG365">
            <v>-1</v>
          </cell>
          <cell r="BH365">
            <v>0</v>
          </cell>
        </row>
        <row r="366">
          <cell r="B366" t="str">
            <v>16344</v>
          </cell>
          <cell r="C366" t="str">
            <v>8000440113379</v>
          </cell>
          <cell r="D366" t="str">
            <v>LICOR LIMONCELLO 700ml LIMONCE</v>
          </cell>
          <cell r="E366">
            <v>6</v>
          </cell>
          <cell r="F366" t="str">
            <v>BEBIDAS</v>
          </cell>
          <cell r="G366" t="str">
            <v>BEBIDAS</v>
          </cell>
          <cell r="H366" t="str">
            <v>BEBIDAS C/ ALCOHOL</v>
          </cell>
          <cell r="I366" t="str">
            <v>LICORES</v>
          </cell>
          <cell r="J366" t="str">
            <v>NORMAL BL-NO</v>
          </cell>
          <cell r="K366" t="str">
            <v>LIMONCÉ</v>
          </cell>
          <cell r="L366">
            <v>114</v>
          </cell>
          <cell r="M366" t="str">
            <v>APOLO IMPORT S.A. 2 - TRENTINO (114)</v>
          </cell>
          <cell r="N366">
            <v>0</v>
          </cell>
          <cell r="O366">
            <v>0</v>
          </cell>
          <cell r="P366">
            <v>0</v>
          </cell>
          <cell r="Q366">
            <v>0</v>
          </cell>
          <cell r="R366">
            <v>0</v>
          </cell>
          <cell r="S366">
            <v>1</v>
          </cell>
          <cell r="T366">
            <v>0</v>
          </cell>
          <cell r="U366">
            <v>0</v>
          </cell>
          <cell r="V366">
            <v>0</v>
          </cell>
          <cell r="W366">
            <v>0</v>
          </cell>
          <cell r="X366">
            <v>0</v>
          </cell>
          <cell r="Y366">
            <v>0</v>
          </cell>
          <cell r="Z366">
            <v>0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1</v>
          </cell>
          <cell r="AG366">
            <v>3</v>
          </cell>
          <cell r="AH366">
            <v>0</v>
          </cell>
          <cell r="AI366">
            <v>0</v>
          </cell>
          <cell r="AJ366">
            <v>12</v>
          </cell>
          <cell r="AK366">
            <v>13</v>
          </cell>
          <cell r="AL366">
            <v>6</v>
          </cell>
          <cell r="AM366">
            <v>6</v>
          </cell>
          <cell r="AN366">
            <v>2</v>
          </cell>
          <cell r="AO366">
            <v>6</v>
          </cell>
          <cell r="AP366" t="str">
            <v>SV</v>
          </cell>
          <cell r="AQ366" t="str">
            <v>SV</v>
          </cell>
          <cell r="AR366" t="str">
            <v>SV</v>
          </cell>
          <cell r="AS366" t="str">
            <v>SV</v>
          </cell>
          <cell r="AT366">
            <v>20</v>
          </cell>
          <cell r="AU366" t="str">
            <v>SV</v>
          </cell>
          <cell r="AV366">
            <v>118550.00003</v>
          </cell>
          <cell r="AW366">
            <v>92313.037410000004</v>
          </cell>
          <cell r="AX366">
            <v>139900</v>
          </cell>
          <cell r="AY366">
            <v>0.18009278755459479</v>
          </cell>
          <cell r="AZ366">
            <v>0.15260900621872769</v>
          </cell>
          <cell r="BA366">
            <v>129900</v>
          </cell>
          <cell r="BB366">
            <v>3</v>
          </cell>
          <cell r="BC366">
            <v>9.5740193733680368E-2</v>
          </cell>
          <cell r="BD366">
            <v>8.7374903541185558E-2</v>
          </cell>
          <cell r="BE366">
            <v>0</v>
          </cell>
          <cell r="BF366">
            <v>0</v>
          </cell>
          <cell r="BG366">
            <v>-1</v>
          </cell>
          <cell r="BH366">
            <v>0</v>
          </cell>
        </row>
        <row r="367">
          <cell r="B367" t="str">
            <v>22298</v>
          </cell>
          <cell r="C367" t="str">
            <v>3041311024672</v>
          </cell>
          <cell r="D367" t="str">
            <v>LICOR CASSIS 700ml MARIE BRIZARD</v>
          </cell>
          <cell r="E367">
            <v>6</v>
          </cell>
          <cell r="F367" t="str">
            <v>BEBIDAS</v>
          </cell>
          <cell r="G367" t="str">
            <v>BEBIDAS</v>
          </cell>
          <cell r="H367" t="str">
            <v>BEBIDAS C/ ALCOHOL</v>
          </cell>
          <cell r="I367" t="str">
            <v>LICORES</v>
          </cell>
          <cell r="J367" t="str">
            <v>NORMAL BL-NO</v>
          </cell>
          <cell r="K367" t="str">
            <v>MARIE B</v>
          </cell>
          <cell r="L367">
            <v>516</v>
          </cell>
          <cell r="M367" t="str">
            <v>MANNAH S.R.L. (516)</v>
          </cell>
          <cell r="N367">
            <v>0</v>
          </cell>
          <cell r="O367">
            <v>0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12</v>
          </cell>
          <cell r="AK367">
            <v>5</v>
          </cell>
          <cell r="AL367">
            <v>5</v>
          </cell>
          <cell r="AM367">
            <v>6</v>
          </cell>
          <cell r="AN367">
            <v>9</v>
          </cell>
          <cell r="AO367">
            <v>6</v>
          </cell>
          <cell r="AP367" t="str">
            <v>SV</v>
          </cell>
          <cell r="AQ367" t="str">
            <v>SV</v>
          </cell>
          <cell r="AR367" t="str">
            <v>SV</v>
          </cell>
          <cell r="AS367" t="str">
            <v>SV</v>
          </cell>
          <cell r="AT367" t="str">
            <v>SV</v>
          </cell>
          <cell r="AU367" t="str">
            <v>SV</v>
          </cell>
          <cell r="AV367">
            <v>75000.000020000007</v>
          </cell>
          <cell r="AW367">
            <v>49908.985829999998</v>
          </cell>
          <cell r="AX367">
            <v>89900</v>
          </cell>
          <cell r="AY367">
            <v>0.19866666634702201</v>
          </cell>
          <cell r="AZ367">
            <v>0.16573971056729692</v>
          </cell>
          <cell r="BA367">
            <v>87900</v>
          </cell>
          <cell r="BB367">
            <v>3</v>
          </cell>
          <cell r="BC367">
            <v>0.1719999996874666</v>
          </cell>
          <cell r="BD367">
            <v>0.14675767895335601</v>
          </cell>
          <cell r="BE367">
            <v>84900</v>
          </cell>
          <cell r="BF367">
            <v>6</v>
          </cell>
          <cell r="BG367">
            <v>0.13199999969813314</v>
          </cell>
          <cell r="BH367">
            <v>0.11660777361601876</v>
          </cell>
        </row>
        <row r="368">
          <cell r="B368" t="str">
            <v>33436</v>
          </cell>
          <cell r="C368" t="str">
            <v>8410221110150</v>
          </cell>
          <cell r="D368" t="str">
            <v>LICOR 700ml 43</v>
          </cell>
          <cell r="E368">
            <v>12</v>
          </cell>
          <cell r="F368" t="str">
            <v>BEBIDAS</v>
          </cell>
          <cell r="G368" t="str">
            <v>BEBIDAS</v>
          </cell>
          <cell r="H368" t="str">
            <v>BEBIDAS C/ ALCOHOL</v>
          </cell>
          <cell r="I368" t="str">
            <v>LICORES</v>
          </cell>
          <cell r="J368" t="str">
            <v>NORMAL BL-NO</v>
          </cell>
          <cell r="K368" t="str">
            <v>43</v>
          </cell>
          <cell r="L368">
            <v>27</v>
          </cell>
          <cell r="M368" t="str">
            <v>A.J. S.A. CALIDAD ANTE TODO (27)</v>
          </cell>
          <cell r="N368">
            <v>6</v>
          </cell>
          <cell r="O368">
            <v>4</v>
          </cell>
          <cell r="P368">
            <v>0</v>
          </cell>
          <cell r="Q368">
            <v>1</v>
          </cell>
          <cell r="R368">
            <v>3</v>
          </cell>
          <cell r="S368">
            <v>4</v>
          </cell>
          <cell r="T368">
            <v>7</v>
          </cell>
          <cell r="U368">
            <v>5</v>
          </cell>
          <cell r="V368">
            <v>1</v>
          </cell>
          <cell r="W368">
            <v>0</v>
          </cell>
          <cell r="X368">
            <v>2</v>
          </cell>
          <cell r="Y368">
            <v>4</v>
          </cell>
          <cell r="Z368">
            <v>2</v>
          </cell>
          <cell r="AA368">
            <v>0</v>
          </cell>
          <cell r="AB368">
            <v>0</v>
          </cell>
          <cell r="AC368">
            <v>0</v>
          </cell>
          <cell r="AD368">
            <v>2</v>
          </cell>
          <cell r="AE368">
            <v>0</v>
          </cell>
          <cell r="AF368">
            <v>6</v>
          </cell>
          <cell r="AG368">
            <v>5</v>
          </cell>
          <cell r="AH368">
            <v>0</v>
          </cell>
          <cell r="AI368">
            <v>1</v>
          </cell>
          <cell r="AJ368">
            <v>9</v>
          </cell>
          <cell r="AK368">
            <v>1</v>
          </cell>
          <cell r="AL368">
            <v>3</v>
          </cell>
          <cell r="AM368">
            <v>7</v>
          </cell>
          <cell r="AN368">
            <v>0</v>
          </cell>
          <cell r="AO368">
            <v>6</v>
          </cell>
          <cell r="AP368">
            <v>270</v>
          </cell>
          <cell r="AQ368">
            <v>6</v>
          </cell>
          <cell r="AR368">
            <v>22.5</v>
          </cell>
          <cell r="AS368" t="str">
            <v>SV</v>
          </cell>
          <cell r="AT368" t="str">
            <v>Q</v>
          </cell>
          <cell r="AU368">
            <v>180</v>
          </cell>
          <cell r="AV368">
            <v>90725</v>
          </cell>
          <cell r="AW368">
            <v>93246.638649999994</v>
          </cell>
          <cell r="AX368">
            <v>117900</v>
          </cell>
          <cell r="AY368">
            <v>0.29953155139156795</v>
          </cell>
          <cell r="AZ368">
            <v>0.23049194232400338</v>
          </cell>
          <cell r="BA368">
            <v>114900</v>
          </cell>
          <cell r="BB368">
            <v>3</v>
          </cell>
          <cell r="BC368">
            <v>0.26646459079636253</v>
          </cell>
          <cell r="BD368">
            <v>0.21040034812880765</v>
          </cell>
          <cell r="BE368">
            <v>112900</v>
          </cell>
          <cell r="BF368">
            <v>6</v>
          </cell>
          <cell r="BG368">
            <v>0.24441995039955922</v>
          </cell>
          <cell r="BH368">
            <v>0.19641275465013286</v>
          </cell>
        </row>
        <row r="369">
          <cell r="B369" t="str">
            <v>33437</v>
          </cell>
          <cell r="C369" t="str">
            <v>3035542002004</v>
          </cell>
          <cell r="D369" t="str">
            <v>LICOR 750ml COINTREAU</v>
          </cell>
          <cell r="E369">
            <v>12</v>
          </cell>
          <cell r="F369" t="str">
            <v>BEBIDAS</v>
          </cell>
          <cell r="G369" t="str">
            <v>BEBIDAS</v>
          </cell>
          <cell r="H369" t="str">
            <v>BEBIDAS C/ ALCOHOL</v>
          </cell>
          <cell r="I369" t="str">
            <v>LICORES</v>
          </cell>
          <cell r="J369" t="str">
            <v>NORMAL BL-NO</v>
          </cell>
          <cell r="K369" t="str">
            <v>COINTREAU</v>
          </cell>
          <cell r="L369">
            <v>27</v>
          </cell>
          <cell r="M369" t="str">
            <v>A.J. S.A. CALIDAD ANTE TODO (27)</v>
          </cell>
          <cell r="N369">
            <v>0</v>
          </cell>
          <cell r="O369">
            <v>0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0</v>
          </cell>
          <cell r="V369">
            <v>0</v>
          </cell>
          <cell r="W369">
            <v>0</v>
          </cell>
          <cell r="X369">
            <v>0</v>
          </cell>
          <cell r="Y369">
            <v>0</v>
          </cell>
          <cell r="Z369">
            <v>0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11</v>
          </cell>
          <cell r="AK369">
            <v>12</v>
          </cell>
          <cell r="AL369">
            <v>10</v>
          </cell>
          <cell r="AM369">
            <v>10</v>
          </cell>
          <cell r="AN369">
            <v>18</v>
          </cell>
          <cell r="AO369">
            <v>6</v>
          </cell>
          <cell r="AP369" t="str">
            <v>SV</v>
          </cell>
          <cell r="AQ369" t="str">
            <v>SV</v>
          </cell>
          <cell r="AR369" t="str">
            <v>SV</v>
          </cell>
          <cell r="AS369" t="str">
            <v>SV</v>
          </cell>
          <cell r="AT369" t="str">
            <v>SV</v>
          </cell>
          <cell r="AU369" t="str">
            <v>SV</v>
          </cell>
          <cell r="AV369">
            <v>149150.00000999999</v>
          </cell>
          <cell r="AW369">
            <v>149149.9999</v>
          </cell>
          <cell r="AX369">
            <v>169900</v>
          </cell>
          <cell r="AY369">
            <v>0.13912168949787995</v>
          </cell>
          <cell r="AZ369">
            <v>0.12213066503825787</v>
          </cell>
          <cell r="BA369">
            <v>164900</v>
          </cell>
          <cell r="BB369">
            <v>3</v>
          </cell>
          <cell r="BC369">
            <v>0.10559839080753619</v>
          </cell>
          <cell r="BD369">
            <v>9.5512431716191698E-2</v>
          </cell>
          <cell r="BE369">
            <v>159900</v>
          </cell>
          <cell r="BF369">
            <v>6</v>
          </cell>
          <cell r="BG369">
            <v>7.207509211719243E-2</v>
          </cell>
          <cell r="BH369">
            <v>6.7229518386491632E-2</v>
          </cell>
        </row>
        <row r="370">
          <cell r="B370" t="str">
            <v>36092</v>
          </cell>
          <cell r="C370" t="str">
            <v>756058896125</v>
          </cell>
          <cell r="D370" t="str">
            <v>LICOR CAIPICELLO KIK 500ml TENTAZIONE</v>
          </cell>
          <cell r="E370">
            <v>1</v>
          </cell>
          <cell r="F370" t="str">
            <v>BEBIDAS</v>
          </cell>
          <cell r="G370" t="str">
            <v>BEBIDAS</v>
          </cell>
          <cell r="H370" t="str">
            <v>BEBIDAS C/ ALCOHOL</v>
          </cell>
          <cell r="I370" t="str">
            <v>LICORES</v>
          </cell>
          <cell r="J370" t="str">
            <v>NORMAL BL-NO</v>
          </cell>
          <cell r="K370" t="str">
            <v>TENTAZIONE</v>
          </cell>
          <cell r="L370">
            <v>3158</v>
          </cell>
          <cell r="M370" t="str">
            <v>ECCELLENZA S.R.L (3158)</v>
          </cell>
          <cell r="N370">
            <v>2</v>
          </cell>
          <cell r="O370">
            <v>0</v>
          </cell>
          <cell r="P370">
            <v>1</v>
          </cell>
          <cell r="Q370">
            <v>1</v>
          </cell>
          <cell r="R370">
            <v>0</v>
          </cell>
          <cell r="S370">
            <v>1</v>
          </cell>
          <cell r="T370">
            <v>1</v>
          </cell>
          <cell r="U370">
            <v>1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8</v>
          </cell>
          <cell r="AK370">
            <v>8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240</v>
          </cell>
          <cell r="AQ370">
            <v>240</v>
          </cell>
          <cell r="AR370" t="str">
            <v>Q</v>
          </cell>
          <cell r="AS370" t="str">
            <v>Q</v>
          </cell>
          <cell r="AT370" t="str">
            <v>Q</v>
          </cell>
          <cell r="AU370" t="str">
            <v>Q</v>
          </cell>
          <cell r="AV370">
            <v>47000.000003000001</v>
          </cell>
          <cell r="AW370">
            <v>46999.999750000003</v>
          </cell>
          <cell r="AX370">
            <v>53900</v>
          </cell>
          <cell r="AY370">
            <v>0.14680851056509736</v>
          </cell>
          <cell r="AZ370">
            <v>0.12801484224489795</v>
          </cell>
          <cell r="BA370">
            <v>51900</v>
          </cell>
          <cell r="BB370">
            <v>2</v>
          </cell>
          <cell r="BC370">
            <v>0.10425531907845187</v>
          </cell>
          <cell r="BD370">
            <v>9.4412331348747575E-2</v>
          </cell>
          <cell r="BE370">
            <v>49900</v>
          </cell>
          <cell r="BF370">
            <v>4</v>
          </cell>
          <cell r="BG370">
            <v>6.1702127591806155E-2</v>
          </cell>
          <cell r="BH370">
            <v>5.8116232404809599E-2</v>
          </cell>
        </row>
        <row r="371">
          <cell r="B371" t="str">
            <v>36089</v>
          </cell>
          <cell r="C371" t="str">
            <v>724373710082</v>
          </cell>
          <cell r="D371" t="str">
            <v>LICOR LIMONCELLO 500ml TENTAZIONE</v>
          </cell>
          <cell r="E371">
            <v>6</v>
          </cell>
          <cell r="F371" t="str">
            <v>BEBIDAS</v>
          </cell>
          <cell r="G371" t="str">
            <v>BEBIDAS</v>
          </cell>
          <cell r="H371" t="str">
            <v>BEBIDAS C/ ALCOHOL</v>
          </cell>
          <cell r="I371" t="str">
            <v>LICORES</v>
          </cell>
          <cell r="J371" t="str">
            <v>NORMAL BL-NO</v>
          </cell>
          <cell r="K371" t="str">
            <v>TENTAZIONE</v>
          </cell>
          <cell r="L371">
            <v>3158</v>
          </cell>
          <cell r="M371" t="str">
            <v>ECCELLENZA S.R.L (3158)</v>
          </cell>
          <cell r="N371">
            <v>0</v>
          </cell>
          <cell r="O371">
            <v>0</v>
          </cell>
          <cell r="P371">
            <v>0</v>
          </cell>
          <cell r="Q371">
            <v>1</v>
          </cell>
          <cell r="R371">
            <v>1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4</v>
          </cell>
          <cell r="AK371">
            <v>11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120</v>
          </cell>
          <cell r="AQ371" t="str">
            <v>SV</v>
          </cell>
          <cell r="AR371" t="str">
            <v>Q</v>
          </cell>
          <cell r="AS371" t="str">
            <v>Q</v>
          </cell>
          <cell r="AT371" t="str">
            <v>Q</v>
          </cell>
          <cell r="AU371" t="str">
            <v>Q</v>
          </cell>
          <cell r="AV371">
            <v>42999.999999</v>
          </cell>
          <cell r="AW371">
            <v>42999.999790000002</v>
          </cell>
          <cell r="AX371">
            <v>49900</v>
          </cell>
          <cell r="AY371">
            <v>0.16046511630605731</v>
          </cell>
          <cell r="AZ371">
            <v>0.1382765531262525</v>
          </cell>
          <cell r="BA371">
            <v>47900</v>
          </cell>
          <cell r="BB371">
            <v>3</v>
          </cell>
          <cell r="BC371">
            <v>0.1139534883979989</v>
          </cell>
          <cell r="BD371">
            <v>0.10229645096033403</v>
          </cell>
          <cell r="BE371">
            <v>45900</v>
          </cell>
          <cell r="BF371">
            <v>6</v>
          </cell>
          <cell r="BG371">
            <v>6.7441860489940497E-2</v>
          </cell>
          <cell r="BH371">
            <v>6.3180827908496745E-2</v>
          </cell>
        </row>
        <row r="372">
          <cell r="B372" t="str">
            <v>36090</v>
          </cell>
          <cell r="C372" t="str">
            <v>724373710068</v>
          </cell>
          <cell r="D372" t="str">
            <v>LICOR MENTA/MANDARINA 500ml TENTAZIONE</v>
          </cell>
          <cell r="E372">
            <v>6</v>
          </cell>
          <cell r="F372" t="str">
            <v>BEBIDAS</v>
          </cell>
          <cell r="G372" t="str">
            <v>BEBIDAS</v>
          </cell>
          <cell r="H372" t="str">
            <v>BEBIDAS C/ ALCOHOL</v>
          </cell>
          <cell r="I372" t="str">
            <v>LICORES</v>
          </cell>
          <cell r="J372" t="str">
            <v>NORMAL BL-NO</v>
          </cell>
          <cell r="K372" t="str">
            <v>TENTAZIONE</v>
          </cell>
          <cell r="L372">
            <v>3158</v>
          </cell>
          <cell r="M372" t="str">
            <v>ECCELLENZA S.R.L (3158)</v>
          </cell>
          <cell r="N372">
            <v>0</v>
          </cell>
          <cell r="O372">
            <v>0</v>
          </cell>
          <cell r="P372">
            <v>0</v>
          </cell>
          <cell r="Q372">
            <v>0</v>
          </cell>
          <cell r="R372">
            <v>0</v>
          </cell>
          <cell r="S372">
            <v>1</v>
          </cell>
          <cell r="T372">
            <v>0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4</v>
          </cell>
          <cell r="AK372">
            <v>5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 t="str">
            <v>SV</v>
          </cell>
          <cell r="AQ372" t="str">
            <v>SV</v>
          </cell>
          <cell r="AR372" t="str">
            <v>Q</v>
          </cell>
          <cell r="AS372" t="str">
            <v>Q</v>
          </cell>
          <cell r="AT372" t="str">
            <v>Q</v>
          </cell>
          <cell r="AU372" t="str">
            <v>Q</v>
          </cell>
          <cell r="AV372">
            <v>42999.999999</v>
          </cell>
          <cell r="AW372">
            <v>42999.999680000001</v>
          </cell>
          <cell r="AX372">
            <v>49900</v>
          </cell>
          <cell r="AY372">
            <v>0.16046511630605731</v>
          </cell>
          <cell r="AZ372">
            <v>0.1382765531262525</v>
          </cell>
          <cell r="BA372">
            <v>47900</v>
          </cell>
          <cell r="BB372">
            <v>3</v>
          </cell>
          <cell r="BC372">
            <v>0.1139534883979989</v>
          </cell>
          <cell r="BD372">
            <v>0.10229645096033403</v>
          </cell>
          <cell r="BE372">
            <v>45900</v>
          </cell>
          <cell r="BF372">
            <v>6</v>
          </cell>
          <cell r="BG372">
            <v>6.7441860489940497E-2</v>
          </cell>
          <cell r="BH372">
            <v>6.3180827908496745E-2</v>
          </cell>
        </row>
        <row r="373">
          <cell r="B373" t="str">
            <v>8442</v>
          </cell>
          <cell r="C373" t="str">
            <v>4067700014535</v>
          </cell>
          <cell r="D373" t="str">
            <v>LICOR 1Lts JAGERMEISTER</v>
          </cell>
          <cell r="E373">
            <v>6</v>
          </cell>
          <cell r="F373" t="str">
            <v>BEBIDAS</v>
          </cell>
          <cell r="G373" t="str">
            <v>BEBIDAS</v>
          </cell>
          <cell r="H373" t="str">
            <v>BEBIDAS C/ ALCOHOL</v>
          </cell>
          <cell r="I373" t="str">
            <v>LICORES</v>
          </cell>
          <cell r="J373" t="str">
            <v>YERBALES BL-NO</v>
          </cell>
          <cell r="K373" t="str">
            <v>JAGERMEISTER</v>
          </cell>
          <cell r="L373">
            <v>27</v>
          </cell>
          <cell r="M373" t="str">
            <v>A.J. S.A. CALIDAD ANTE TODO (27)</v>
          </cell>
          <cell r="N373">
            <v>9</v>
          </cell>
          <cell r="O373">
            <v>8</v>
          </cell>
          <cell r="P373">
            <v>6</v>
          </cell>
          <cell r="Q373">
            <v>5</v>
          </cell>
          <cell r="R373">
            <v>7</v>
          </cell>
          <cell r="S373">
            <v>3</v>
          </cell>
          <cell r="T373">
            <v>12</v>
          </cell>
          <cell r="U373">
            <v>9</v>
          </cell>
          <cell r="V373">
            <v>1</v>
          </cell>
          <cell r="W373">
            <v>1</v>
          </cell>
          <cell r="X373">
            <v>0</v>
          </cell>
          <cell r="Y373">
            <v>1</v>
          </cell>
          <cell r="Z373">
            <v>5</v>
          </cell>
          <cell r="AA373">
            <v>2</v>
          </cell>
          <cell r="AB373">
            <v>0</v>
          </cell>
          <cell r="AC373">
            <v>4</v>
          </cell>
          <cell r="AD373">
            <v>3</v>
          </cell>
          <cell r="AE373">
            <v>4</v>
          </cell>
          <cell r="AF373">
            <v>1</v>
          </cell>
          <cell r="AG373">
            <v>4</v>
          </cell>
          <cell r="AH373">
            <v>0</v>
          </cell>
          <cell r="AI373">
            <v>0</v>
          </cell>
          <cell r="AJ373">
            <v>20</v>
          </cell>
          <cell r="AK373">
            <v>8</v>
          </cell>
          <cell r="AL373">
            <v>6</v>
          </cell>
          <cell r="AM373">
            <v>9</v>
          </cell>
          <cell r="AN373">
            <v>8</v>
          </cell>
          <cell r="AO373">
            <v>6</v>
          </cell>
          <cell r="AP373">
            <v>120</v>
          </cell>
          <cell r="AQ373">
            <v>26.666666666666664</v>
          </cell>
          <cell r="AR373">
            <v>180</v>
          </cell>
          <cell r="AS373">
            <v>67.5</v>
          </cell>
          <cell r="AT373">
            <v>60</v>
          </cell>
          <cell r="AU373" t="str">
            <v>SV</v>
          </cell>
          <cell r="AV373">
            <v>118085</v>
          </cell>
          <cell r="AW373">
            <v>117663.49705000001</v>
          </cell>
          <cell r="AX373">
            <v>134900</v>
          </cell>
          <cell r="AY373">
            <v>0.14239742558326629</v>
          </cell>
          <cell r="AZ373">
            <v>0.12464788732394366</v>
          </cell>
          <cell r="BA373">
            <v>129900</v>
          </cell>
          <cell r="BB373">
            <v>3</v>
          </cell>
          <cell r="BC373">
            <v>0.10005504509463514</v>
          </cell>
          <cell r="BD373">
            <v>9.0954580446497305E-2</v>
          </cell>
          <cell r="BE373">
            <v>0</v>
          </cell>
          <cell r="BF373">
            <v>0</v>
          </cell>
          <cell r="BG373">
            <v>-1</v>
          </cell>
          <cell r="BH373">
            <v>0</v>
          </cell>
        </row>
        <row r="374">
          <cell r="B374" t="str">
            <v>33435</v>
          </cell>
          <cell r="C374" t="str">
            <v>4067700014573</v>
          </cell>
          <cell r="D374" t="str">
            <v>LICOR 350ml JAGERMEISTER</v>
          </cell>
          <cell r="E374">
            <v>6</v>
          </cell>
          <cell r="F374" t="str">
            <v>BEBIDAS</v>
          </cell>
          <cell r="G374" t="str">
            <v>BEBIDAS</v>
          </cell>
          <cell r="H374" t="str">
            <v>BEBIDAS C/ ALCOHOL</v>
          </cell>
          <cell r="I374" t="str">
            <v>LICORES</v>
          </cell>
          <cell r="J374" t="str">
            <v>YERBALES BL-NO</v>
          </cell>
          <cell r="K374" t="str">
            <v>JAGERMEISTER</v>
          </cell>
          <cell r="L374">
            <v>27</v>
          </cell>
          <cell r="M374" t="str">
            <v>A.J. S.A. CALIDAD ANTE TODO (27)</v>
          </cell>
          <cell r="N374">
            <v>1</v>
          </cell>
          <cell r="O374">
            <v>12</v>
          </cell>
          <cell r="P374">
            <v>3</v>
          </cell>
          <cell r="Q374">
            <v>2</v>
          </cell>
          <cell r="R374">
            <v>4</v>
          </cell>
          <cell r="S374">
            <v>3</v>
          </cell>
          <cell r="T374">
            <v>4</v>
          </cell>
          <cell r="U374">
            <v>3</v>
          </cell>
          <cell r="V374">
            <v>8</v>
          </cell>
          <cell r="W374">
            <v>1</v>
          </cell>
          <cell r="X374">
            <v>7</v>
          </cell>
          <cell r="Y374">
            <v>6</v>
          </cell>
          <cell r="Z374">
            <v>2</v>
          </cell>
          <cell r="AA374">
            <v>6</v>
          </cell>
          <cell r="AB374">
            <v>0</v>
          </cell>
          <cell r="AC374">
            <v>0</v>
          </cell>
          <cell r="AD374">
            <v>5</v>
          </cell>
          <cell r="AE374">
            <v>3</v>
          </cell>
          <cell r="AF374">
            <v>3</v>
          </cell>
          <cell r="AG374">
            <v>3</v>
          </cell>
          <cell r="AH374">
            <v>1</v>
          </cell>
          <cell r="AI374">
            <v>1</v>
          </cell>
          <cell r="AJ374">
            <v>18</v>
          </cell>
          <cell r="AK374">
            <v>8</v>
          </cell>
          <cell r="AL374">
            <v>0</v>
          </cell>
          <cell r="AM374">
            <v>10</v>
          </cell>
          <cell r="AN374">
            <v>6</v>
          </cell>
          <cell r="AO374">
            <v>5</v>
          </cell>
          <cell r="AP374">
            <v>270</v>
          </cell>
          <cell r="AQ374">
            <v>80</v>
          </cell>
          <cell r="AR374" t="str">
            <v>Q</v>
          </cell>
          <cell r="AS374" t="str">
            <v>SV</v>
          </cell>
          <cell r="AT374">
            <v>60</v>
          </cell>
          <cell r="AU374">
            <v>150</v>
          </cell>
          <cell r="AV374">
            <v>48412</v>
          </cell>
          <cell r="AW374">
            <v>48198.198620000003</v>
          </cell>
          <cell r="AX374">
            <v>54900</v>
          </cell>
          <cell r="AY374">
            <v>0.13401635958026925</v>
          </cell>
          <cell r="AZ374">
            <v>0.11817850637522768</v>
          </cell>
          <cell r="BA374">
            <v>52900</v>
          </cell>
          <cell r="BB374">
            <v>3</v>
          </cell>
          <cell r="BC374">
            <v>9.270428819301002E-2</v>
          </cell>
          <cell r="BD374">
            <v>8.4839319470699434E-2</v>
          </cell>
          <cell r="BE374">
            <v>0</v>
          </cell>
          <cell r="BF374">
            <v>0</v>
          </cell>
          <cell r="BG374">
            <v>-1</v>
          </cell>
          <cell r="BH374">
            <v>0</v>
          </cell>
        </row>
        <row r="375">
          <cell r="B375" t="str">
            <v>10603</v>
          </cell>
          <cell r="C375" t="str">
            <v>4067700014559</v>
          </cell>
          <cell r="D375" t="str">
            <v>LICOR 700ml JAGERMEISTER</v>
          </cell>
          <cell r="E375">
            <v>6</v>
          </cell>
          <cell r="F375" t="str">
            <v>BEBIDAS</v>
          </cell>
          <cell r="G375" t="str">
            <v>BEBIDAS</v>
          </cell>
          <cell r="H375" t="str">
            <v>BEBIDAS C/ ALCOHOL</v>
          </cell>
          <cell r="I375" t="str">
            <v>LICORES</v>
          </cell>
          <cell r="J375" t="str">
            <v>YERBALES BL-NO</v>
          </cell>
          <cell r="K375" t="str">
            <v>JAGERMEISTER</v>
          </cell>
          <cell r="L375">
            <v>27</v>
          </cell>
          <cell r="M375" t="str">
            <v>A.J. S.A. CALIDAD ANTE TODO (27)</v>
          </cell>
          <cell r="N375">
            <v>2</v>
          </cell>
          <cell r="O375">
            <v>3</v>
          </cell>
          <cell r="P375">
            <v>3</v>
          </cell>
          <cell r="Q375">
            <v>2</v>
          </cell>
          <cell r="R375">
            <v>6</v>
          </cell>
          <cell r="S375">
            <v>8</v>
          </cell>
          <cell r="T375">
            <v>4</v>
          </cell>
          <cell r="U375">
            <v>3</v>
          </cell>
          <cell r="V375">
            <v>1</v>
          </cell>
          <cell r="W375">
            <v>0</v>
          </cell>
          <cell r="X375">
            <v>0</v>
          </cell>
          <cell r="Y375">
            <v>0</v>
          </cell>
          <cell r="Z375">
            <v>2</v>
          </cell>
          <cell r="AA375">
            <v>4</v>
          </cell>
          <cell r="AB375">
            <v>6</v>
          </cell>
          <cell r="AC375">
            <v>6</v>
          </cell>
          <cell r="AD375">
            <v>1</v>
          </cell>
          <cell r="AE375">
            <v>2</v>
          </cell>
          <cell r="AF375">
            <v>1</v>
          </cell>
          <cell r="AG375">
            <v>2</v>
          </cell>
          <cell r="AH375">
            <v>0</v>
          </cell>
          <cell r="AI375">
            <v>0</v>
          </cell>
          <cell r="AJ375">
            <v>16</v>
          </cell>
          <cell r="AK375">
            <v>9</v>
          </cell>
          <cell r="AL375">
            <v>5</v>
          </cell>
          <cell r="AM375">
            <v>2</v>
          </cell>
          <cell r="AN375">
            <v>7</v>
          </cell>
          <cell r="AO375">
            <v>6</v>
          </cell>
          <cell r="AP375">
            <v>240</v>
          </cell>
          <cell r="AQ375">
            <v>90</v>
          </cell>
          <cell r="AR375" t="str">
            <v>SV</v>
          </cell>
          <cell r="AS375">
            <v>10</v>
          </cell>
          <cell r="AT375">
            <v>105</v>
          </cell>
          <cell r="AU375" t="str">
            <v>SV</v>
          </cell>
          <cell r="AV375">
            <v>99417.5</v>
          </cell>
          <cell r="AW375">
            <v>98602.28499</v>
          </cell>
          <cell r="AX375">
            <v>112900</v>
          </cell>
          <cell r="AY375">
            <v>0.13561495712525451</v>
          </cell>
          <cell r="AZ375">
            <v>0.11941984056687334</v>
          </cell>
          <cell r="BA375">
            <v>107900</v>
          </cell>
          <cell r="BB375">
            <v>3</v>
          </cell>
          <cell r="BC375">
            <v>8.5322000653808461E-2</v>
          </cell>
          <cell r="BD375">
            <v>7.8614457831325299E-2</v>
          </cell>
          <cell r="BE375">
            <v>0</v>
          </cell>
          <cell r="BF375">
            <v>0</v>
          </cell>
          <cell r="BG375">
            <v>-1</v>
          </cell>
          <cell r="BH375">
            <v>0</v>
          </cell>
        </row>
        <row r="376">
          <cell r="B376" t="str">
            <v>16337</v>
          </cell>
          <cell r="C376" t="str">
            <v>8001134015436</v>
          </cell>
          <cell r="D376" t="str">
            <v>LICOR AMARGO 700ml FLYING HIRSCH</v>
          </cell>
          <cell r="E376">
            <v>6</v>
          </cell>
          <cell r="F376" t="str">
            <v>BEBIDAS</v>
          </cell>
          <cell r="G376" t="str">
            <v>BEBIDAS</v>
          </cell>
          <cell r="H376" t="str">
            <v>BEBIDAS C/ ALCOHOL</v>
          </cell>
          <cell r="I376" t="str">
            <v>LICORES</v>
          </cell>
          <cell r="J376" t="str">
            <v>YERBALES BL-NO</v>
          </cell>
          <cell r="K376" t="str">
            <v>FLYING HIRSCH</v>
          </cell>
          <cell r="L376">
            <v>114</v>
          </cell>
          <cell r="M376" t="str">
            <v>APOLO IMPORT S.A. 2 - TRENTINO (114)</v>
          </cell>
          <cell r="N376">
            <v>1</v>
          </cell>
          <cell r="O376">
            <v>0</v>
          </cell>
          <cell r="P376">
            <v>2</v>
          </cell>
          <cell r="Q376">
            <v>2</v>
          </cell>
          <cell r="R376">
            <v>4</v>
          </cell>
          <cell r="S376">
            <v>0</v>
          </cell>
          <cell r="T376">
            <v>2</v>
          </cell>
          <cell r="U376">
            <v>2</v>
          </cell>
          <cell r="V376">
            <v>0</v>
          </cell>
          <cell r="W376">
            <v>0</v>
          </cell>
          <cell r="X376">
            <v>0</v>
          </cell>
          <cell r="Y376">
            <v>1</v>
          </cell>
          <cell r="Z376">
            <v>1</v>
          </cell>
          <cell r="AA376">
            <v>2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2</v>
          </cell>
          <cell r="AG376">
            <v>1</v>
          </cell>
          <cell r="AH376">
            <v>0</v>
          </cell>
          <cell r="AI376">
            <v>0</v>
          </cell>
          <cell r="AJ376">
            <v>18</v>
          </cell>
          <cell r="AK376">
            <v>11</v>
          </cell>
          <cell r="AL376">
            <v>33</v>
          </cell>
          <cell r="AM376">
            <v>25</v>
          </cell>
          <cell r="AN376">
            <v>30</v>
          </cell>
          <cell r="AO376">
            <v>6</v>
          </cell>
          <cell r="AP376">
            <v>270</v>
          </cell>
          <cell r="AQ376">
            <v>165</v>
          </cell>
          <cell r="AR376">
            <v>990</v>
          </cell>
          <cell r="AS376" t="str">
            <v>SV</v>
          </cell>
          <cell r="AT376">
            <v>900</v>
          </cell>
          <cell r="AU376" t="str">
            <v>SV</v>
          </cell>
          <cell r="AV376">
            <v>71920.000020000007</v>
          </cell>
          <cell r="AW376">
            <v>65381.421049999997</v>
          </cell>
          <cell r="AX376">
            <v>84900</v>
          </cell>
          <cell r="AY376">
            <v>0.18047830890420502</v>
          </cell>
          <cell r="AZ376">
            <v>0.15288574770318014</v>
          </cell>
          <cell r="BA376">
            <v>79900</v>
          </cell>
          <cell r="BB376">
            <v>3</v>
          </cell>
          <cell r="BC376">
            <v>0.11095661815601865</v>
          </cell>
          <cell r="BD376">
            <v>9.9874843304130073E-2</v>
          </cell>
          <cell r="BE376">
            <v>77900</v>
          </cell>
          <cell r="BF376">
            <v>6</v>
          </cell>
          <cell r="BG376">
            <v>8.3147941856744012E-2</v>
          </cell>
          <cell r="BH376">
            <v>7.6765083183568589E-2</v>
          </cell>
        </row>
        <row r="377">
          <cell r="B377" t="str">
            <v>1746</v>
          </cell>
          <cell r="C377" t="str">
            <v>7792716930513</v>
          </cell>
          <cell r="D377" t="str">
            <v>SIDRA CATEGORIA 710ml LA FARRUCA.</v>
          </cell>
          <cell r="E377">
            <v>6</v>
          </cell>
          <cell r="F377" t="str">
            <v>BEBIDAS</v>
          </cell>
          <cell r="G377" t="str">
            <v>BEBIDAS</v>
          </cell>
          <cell r="H377" t="str">
            <v>BEBIDAS C/ ALCOHOL</v>
          </cell>
          <cell r="I377" t="str">
            <v>SIDRAS</v>
          </cell>
          <cell r="J377" t="str">
            <v>NORMAL BS-N</v>
          </cell>
          <cell r="K377" t="str">
            <v xml:space="preserve"> LA FARRUCA</v>
          </cell>
          <cell r="L377">
            <v>114</v>
          </cell>
          <cell r="M377" t="str">
            <v>APOLO IMPORT S.A. 2 - TRENTINO (114)</v>
          </cell>
          <cell r="N377">
            <v>11</v>
          </cell>
          <cell r="O377">
            <v>32</v>
          </cell>
          <cell r="P377">
            <v>22</v>
          </cell>
          <cell r="Q377">
            <v>8</v>
          </cell>
          <cell r="R377">
            <v>21</v>
          </cell>
          <cell r="S377">
            <v>12</v>
          </cell>
          <cell r="T377">
            <v>14</v>
          </cell>
          <cell r="U377">
            <v>17</v>
          </cell>
          <cell r="V377">
            <v>2</v>
          </cell>
          <cell r="W377">
            <v>10</v>
          </cell>
          <cell r="X377">
            <v>0</v>
          </cell>
          <cell r="Y377">
            <v>6</v>
          </cell>
          <cell r="Z377">
            <v>23</v>
          </cell>
          <cell r="AA377">
            <v>34</v>
          </cell>
          <cell r="AB377">
            <v>16</v>
          </cell>
          <cell r="AC377">
            <v>19</v>
          </cell>
          <cell r="AD377">
            <v>24</v>
          </cell>
          <cell r="AE377">
            <v>16</v>
          </cell>
          <cell r="AF377">
            <v>19</v>
          </cell>
          <cell r="AG377">
            <v>20</v>
          </cell>
          <cell r="AH377">
            <v>0</v>
          </cell>
          <cell r="AI377">
            <v>0</v>
          </cell>
          <cell r="AJ377">
            <v>-4</v>
          </cell>
          <cell r="AK377">
            <v>192</v>
          </cell>
          <cell r="AL377">
            <v>104</v>
          </cell>
          <cell r="AM377">
            <v>33</v>
          </cell>
          <cell r="AN377">
            <v>11</v>
          </cell>
          <cell r="AO377">
            <v>24</v>
          </cell>
          <cell r="AP377" t="str">
            <v>Q</v>
          </cell>
          <cell r="AQ377">
            <v>338.82352941176475</v>
          </cell>
          <cell r="AR377">
            <v>520</v>
          </cell>
          <cell r="AS377">
            <v>52.10526315789474</v>
          </cell>
          <cell r="AT377">
            <v>16.5</v>
          </cell>
          <cell r="AU377" t="str">
            <v>SV</v>
          </cell>
          <cell r="AV377">
            <v>14070.00001</v>
          </cell>
          <cell r="AW377">
            <v>14109.533020000001</v>
          </cell>
          <cell r="AX377">
            <v>15500</v>
          </cell>
          <cell r="AY377">
            <v>0.10163468294126887</v>
          </cell>
          <cell r="AZ377">
            <v>9.2258063870967758E-2</v>
          </cell>
          <cell r="BA377">
            <v>14900</v>
          </cell>
          <cell r="BB377">
            <v>3</v>
          </cell>
          <cell r="BC377">
            <v>5.8990759730639164E-2</v>
          </cell>
          <cell r="BD377">
            <v>5.5704697315436258E-2</v>
          </cell>
          <cell r="BE377">
            <v>14500</v>
          </cell>
          <cell r="BF377">
            <v>6</v>
          </cell>
          <cell r="BG377">
            <v>3.056147759021921E-2</v>
          </cell>
          <cell r="BH377">
            <v>2.9655171724137949E-2</v>
          </cell>
        </row>
        <row r="378">
          <cell r="B378" t="str">
            <v>1747</v>
          </cell>
          <cell r="C378" t="str">
            <v>7792716000155</v>
          </cell>
          <cell r="D378" t="str">
            <v>SIDRA CATEGORIA 910ml LA FARRUCA..</v>
          </cell>
          <cell r="E378">
            <v>6</v>
          </cell>
          <cell r="F378" t="str">
            <v>BEBIDAS</v>
          </cell>
          <cell r="G378" t="str">
            <v>BEBIDAS</v>
          </cell>
          <cell r="H378" t="str">
            <v>BEBIDAS C/ ALCOHOL</v>
          </cell>
          <cell r="I378" t="str">
            <v>SIDRAS</v>
          </cell>
          <cell r="J378" t="str">
            <v>NORMAL BS-N</v>
          </cell>
          <cell r="K378" t="str">
            <v xml:space="preserve"> LA FARRUCA</v>
          </cell>
          <cell r="L378">
            <v>114</v>
          </cell>
          <cell r="M378" t="str">
            <v>APOLO IMPORT S.A. 2 - TRENTINO (114)</v>
          </cell>
          <cell r="N378">
            <v>21</v>
          </cell>
          <cell r="O378">
            <v>30</v>
          </cell>
          <cell r="P378">
            <v>38</v>
          </cell>
          <cell r="Q378">
            <v>35</v>
          </cell>
          <cell r="R378">
            <v>22</v>
          </cell>
          <cell r="S378">
            <v>10</v>
          </cell>
          <cell r="T378">
            <v>19</v>
          </cell>
          <cell r="U378">
            <v>16</v>
          </cell>
          <cell r="V378">
            <v>21</v>
          </cell>
          <cell r="W378">
            <v>3</v>
          </cell>
          <cell r="X378">
            <v>5</v>
          </cell>
          <cell r="Y378">
            <v>8</v>
          </cell>
          <cell r="Z378">
            <v>29</v>
          </cell>
          <cell r="AA378">
            <v>0</v>
          </cell>
          <cell r="AB378">
            <v>0</v>
          </cell>
          <cell r="AC378">
            <v>2</v>
          </cell>
          <cell r="AD378">
            <v>9</v>
          </cell>
          <cell r="AE378">
            <v>12</v>
          </cell>
          <cell r="AF378">
            <v>6</v>
          </cell>
          <cell r="AG378">
            <v>2</v>
          </cell>
          <cell r="AH378">
            <v>0</v>
          </cell>
          <cell r="AI378">
            <v>2</v>
          </cell>
          <cell r="AJ378">
            <v>270</v>
          </cell>
          <cell r="AK378">
            <v>449</v>
          </cell>
          <cell r="AL378">
            <v>317</v>
          </cell>
          <cell r="AM378">
            <v>-2</v>
          </cell>
          <cell r="AN378">
            <v>6</v>
          </cell>
          <cell r="AO378">
            <v>23</v>
          </cell>
          <cell r="AP378">
            <v>231.42857142857144</v>
          </cell>
          <cell r="AQ378">
            <v>841.875</v>
          </cell>
          <cell r="AR378">
            <v>1188.75</v>
          </cell>
          <cell r="AS378" t="str">
            <v>Q</v>
          </cell>
          <cell r="AT378">
            <v>90</v>
          </cell>
          <cell r="AU378">
            <v>345</v>
          </cell>
          <cell r="AV378">
            <v>14680.000005</v>
          </cell>
          <cell r="AW378">
            <v>14459.06957</v>
          </cell>
          <cell r="AX378">
            <v>16900</v>
          </cell>
          <cell r="AY378">
            <v>0.15122615764604008</v>
          </cell>
          <cell r="AZ378">
            <v>0.13136094644970414</v>
          </cell>
          <cell r="BA378">
            <v>15900</v>
          </cell>
          <cell r="BB378">
            <v>3</v>
          </cell>
          <cell r="BC378">
            <v>8.3106266661067352E-2</v>
          </cell>
          <cell r="BD378">
            <v>7.6729559433962272E-2</v>
          </cell>
          <cell r="BE378">
            <v>15500</v>
          </cell>
          <cell r="BF378">
            <v>6</v>
          </cell>
          <cell r="BG378">
            <v>5.5858310267078215E-2</v>
          </cell>
          <cell r="BH378">
            <v>5.2903225483870976E-2</v>
          </cell>
        </row>
        <row r="379">
          <cell r="B379" t="str">
            <v>13468</v>
          </cell>
          <cell r="C379" t="str">
            <v>7792716006256</v>
          </cell>
          <cell r="D379" t="str">
            <v>SIDRA COSECHA PRIVADA 1950 2Lts LA FARRUCA</v>
          </cell>
          <cell r="E379">
            <v>4</v>
          </cell>
          <cell r="F379" t="str">
            <v>BEBIDAS</v>
          </cell>
          <cell r="G379" t="str">
            <v>BEBIDAS</v>
          </cell>
          <cell r="H379" t="str">
            <v>BEBIDAS C/ ALCOHOL</v>
          </cell>
          <cell r="I379" t="str">
            <v>SIDRAS</v>
          </cell>
          <cell r="J379" t="str">
            <v>NORMAL BS-N</v>
          </cell>
          <cell r="K379" t="str">
            <v xml:space="preserve"> LA FARRUCA</v>
          </cell>
          <cell r="L379">
            <v>114</v>
          </cell>
          <cell r="M379" t="str">
            <v>APOLO IMPORT S.A. 2 - TRENTINO (114)</v>
          </cell>
          <cell r="N379">
            <v>0</v>
          </cell>
          <cell r="O379">
            <v>0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 t="str">
            <v>Q</v>
          </cell>
          <cell r="AQ379" t="str">
            <v>Q</v>
          </cell>
          <cell r="AR379" t="str">
            <v>Q</v>
          </cell>
          <cell r="AS379" t="str">
            <v>Q</v>
          </cell>
          <cell r="AT379" t="str">
            <v>Q</v>
          </cell>
          <cell r="AU379" t="str">
            <v>Q</v>
          </cell>
          <cell r="AV379">
            <v>89179.999997000006</v>
          </cell>
          <cell r="AW379">
            <v>89179.999259999997</v>
          </cell>
          <cell r="AX379">
            <v>99900</v>
          </cell>
          <cell r="AY379">
            <v>0.12020632432564038</v>
          </cell>
          <cell r="AZ379">
            <v>0.10730730733733727</v>
          </cell>
          <cell r="BA379">
            <v>95900</v>
          </cell>
          <cell r="BB379">
            <v>3</v>
          </cell>
          <cell r="BC379">
            <v>7.5353218246535736E-2</v>
          </cell>
          <cell r="BD379">
            <v>7.0072992732012451E-2</v>
          </cell>
          <cell r="BE379">
            <v>0</v>
          </cell>
          <cell r="BF379">
            <v>0</v>
          </cell>
          <cell r="BG379">
            <v>-1</v>
          </cell>
          <cell r="BH379">
            <v>0</v>
          </cell>
        </row>
        <row r="380">
          <cell r="B380" t="str">
            <v>13469</v>
          </cell>
          <cell r="C380" t="str">
            <v>7792716006119</v>
          </cell>
          <cell r="D380" t="str">
            <v>SIDRA COSECHA PRIVADA 1950 750ml LA FARRUCA</v>
          </cell>
          <cell r="E380">
            <v>6</v>
          </cell>
          <cell r="F380" t="str">
            <v>BEBIDAS</v>
          </cell>
          <cell r="G380" t="str">
            <v>BEBIDAS</v>
          </cell>
          <cell r="H380" t="str">
            <v>BEBIDAS C/ ALCOHOL</v>
          </cell>
          <cell r="I380" t="str">
            <v>SIDRAS</v>
          </cell>
          <cell r="J380" t="str">
            <v>NORMAL BS-N</v>
          </cell>
          <cell r="K380" t="str">
            <v xml:space="preserve"> LA FARRUCA</v>
          </cell>
          <cell r="L380">
            <v>114</v>
          </cell>
          <cell r="M380" t="str">
            <v>APOLO IMPORT S.A. 2 - TRENTINO (114)</v>
          </cell>
          <cell r="N380">
            <v>0</v>
          </cell>
          <cell r="O380">
            <v>0</v>
          </cell>
          <cell r="P380">
            <v>0</v>
          </cell>
          <cell r="Q380">
            <v>0</v>
          </cell>
          <cell r="R380">
            <v>2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2</v>
          </cell>
          <cell r="AM380">
            <v>0</v>
          </cell>
          <cell r="AN380">
            <v>2</v>
          </cell>
          <cell r="AO380">
            <v>0</v>
          </cell>
          <cell r="AP380" t="str">
            <v>Q</v>
          </cell>
          <cell r="AQ380" t="str">
            <v>Q</v>
          </cell>
          <cell r="AR380" t="str">
            <v>SV</v>
          </cell>
          <cell r="AS380" t="str">
            <v>Q</v>
          </cell>
          <cell r="AT380" t="str">
            <v>SV</v>
          </cell>
          <cell r="AU380" t="str">
            <v>Q</v>
          </cell>
          <cell r="AV380">
            <v>35600.000039999999</v>
          </cell>
          <cell r="AW380">
            <v>35599.265019999999</v>
          </cell>
          <cell r="AX380">
            <v>39900</v>
          </cell>
          <cell r="AY380">
            <v>0.12078651559462195</v>
          </cell>
          <cell r="AZ380">
            <v>0.10776942255639101</v>
          </cell>
          <cell r="BA380">
            <v>37900</v>
          </cell>
          <cell r="BB380">
            <v>3</v>
          </cell>
          <cell r="BC380">
            <v>6.4606740376846439E-2</v>
          </cell>
          <cell r="BD380">
            <v>6.0686014775725619E-2</v>
          </cell>
          <cell r="BE380">
            <v>36900</v>
          </cell>
          <cell r="BF380">
            <v>12</v>
          </cell>
          <cell r="BG380">
            <v>3.6516852767958685E-2</v>
          </cell>
          <cell r="BH380">
            <v>3.5230351219512221E-2</v>
          </cell>
        </row>
        <row r="381">
          <cell r="B381" t="str">
            <v>1383</v>
          </cell>
          <cell r="C381" t="str">
            <v>7792716000261</v>
          </cell>
          <cell r="D381" t="str">
            <v>SIDRA 910ml SANTANDER</v>
          </cell>
          <cell r="E381">
            <v>6</v>
          </cell>
          <cell r="F381" t="str">
            <v>BEBIDAS</v>
          </cell>
          <cell r="G381" t="str">
            <v>BEBIDAS</v>
          </cell>
          <cell r="H381" t="str">
            <v>BEBIDAS C/ ALCOHOL</v>
          </cell>
          <cell r="I381" t="str">
            <v>SIDRAS</v>
          </cell>
          <cell r="J381" t="str">
            <v>NORMAL BS-N</v>
          </cell>
          <cell r="K381" t="str">
            <v>SANTANDER</v>
          </cell>
          <cell r="L381">
            <v>747</v>
          </cell>
          <cell r="M381" t="str">
            <v>APOLO IMPORT S.A. 5 - SINERGIA (747)</v>
          </cell>
          <cell r="N381">
            <v>26</v>
          </cell>
          <cell r="O381">
            <v>0</v>
          </cell>
          <cell r="P381">
            <v>2</v>
          </cell>
          <cell r="Q381">
            <v>3</v>
          </cell>
          <cell r="R381">
            <v>9</v>
          </cell>
          <cell r="S381">
            <v>17</v>
          </cell>
          <cell r="T381">
            <v>4</v>
          </cell>
          <cell r="U381">
            <v>3</v>
          </cell>
          <cell r="V381">
            <v>0</v>
          </cell>
          <cell r="W381">
            <v>0</v>
          </cell>
          <cell r="X381">
            <v>2</v>
          </cell>
          <cell r="Y381">
            <v>4</v>
          </cell>
          <cell r="Z381">
            <v>0</v>
          </cell>
          <cell r="AA381">
            <v>0</v>
          </cell>
          <cell r="AB381">
            <v>1</v>
          </cell>
          <cell r="AC381">
            <v>1</v>
          </cell>
          <cell r="AD381">
            <v>15</v>
          </cell>
          <cell r="AE381">
            <v>15</v>
          </cell>
          <cell r="AF381">
            <v>10</v>
          </cell>
          <cell r="AG381">
            <v>9</v>
          </cell>
          <cell r="AH381">
            <v>0</v>
          </cell>
          <cell r="AI381">
            <v>0</v>
          </cell>
          <cell r="AJ381">
            <v>118</v>
          </cell>
          <cell r="AK381">
            <v>62</v>
          </cell>
          <cell r="AL381">
            <v>20</v>
          </cell>
          <cell r="AM381">
            <v>35</v>
          </cell>
          <cell r="AN381">
            <v>32</v>
          </cell>
          <cell r="AO381">
            <v>0</v>
          </cell>
          <cell r="AP381">
            <v>1180</v>
          </cell>
          <cell r="AQ381">
            <v>620</v>
          </cell>
          <cell r="AR381">
            <v>150</v>
          </cell>
          <cell r="AS381">
            <v>1050</v>
          </cell>
          <cell r="AT381">
            <v>106.66666666666666</v>
          </cell>
          <cell r="AU381" t="str">
            <v>Q</v>
          </cell>
          <cell r="AV381">
            <v>13819.999996</v>
          </cell>
          <cell r="AW381">
            <v>12885.60526</v>
          </cell>
          <cell r="AX381">
            <v>15900</v>
          </cell>
          <cell r="AY381">
            <v>0.1505065126340106</v>
          </cell>
          <cell r="AZ381">
            <v>0.13081761031446537</v>
          </cell>
          <cell r="BA381">
            <v>15500</v>
          </cell>
          <cell r="BB381">
            <v>6</v>
          </cell>
          <cell r="BC381">
            <v>0.12156295256774619</v>
          </cell>
          <cell r="BD381">
            <v>0.10838709703225803</v>
          </cell>
          <cell r="BE381">
            <v>14900</v>
          </cell>
          <cell r="BF381">
            <v>30</v>
          </cell>
          <cell r="BG381">
            <v>7.8147612468349559E-2</v>
          </cell>
          <cell r="BH381">
            <v>7.2483221744966408E-2</v>
          </cell>
        </row>
        <row r="382">
          <cell r="B382" t="str">
            <v>31798</v>
          </cell>
          <cell r="C382" t="str">
            <v>7840235004236</v>
          </cell>
          <cell r="D382" t="str">
            <v>SIDRA APPLE CIDER 269ml BENGALA</v>
          </cell>
          <cell r="E382">
            <v>6</v>
          </cell>
          <cell r="F382" t="str">
            <v>BEBIDAS</v>
          </cell>
          <cell r="G382" t="str">
            <v>BEBIDAS</v>
          </cell>
          <cell r="H382" t="str">
            <v>BEBIDAS C/ ALCOHOL</v>
          </cell>
          <cell r="I382" t="str">
            <v>SIDRAS</v>
          </cell>
          <cell r="J382" t="str">
            <v>NORMAL BS-N</v>
          </cell>
          <cell r="K382" t="str">
            <v>BENGALA</v>
          </cell>
          <cell r="L382">
            <v>87</v>
          </cell>
          <cell r="M382" t="str">
            <v>EMBOTELLADORA CENTRAL (87)</v>
          </cell>
          <cell r="N382">
            <v>17</v>
          </cell>
          <cell r="O382">
            <v>16</v>
          </cell>
          <cell r="P382">
            <v>1</v>
          </cell>
          <cell r="Q382">
            <v>8</v>
          </cell>
          <cell r="R382">
            <v>22</v>
          </cell>
          <cell r="S382">
            <v>12</v>
          </cell>
          <cell r="T382">
            <v>1</v>
          </cell>
          <cell r="U382">
            <v>3</v>
          </cell>
          <cell r="V382">
            <v>7</v>
          </cell>
          <cell r="W382">
            <v>11</v>
          </cell>
          <cell r="X382">
            <v>6</v>
          </cell>
          <cell r="Y382">
            <v>6</v>
          </cell>
          <cell r="Z382">
            <v>23</v>
          </cell>
          <cell r="AA382">
            <v>16</v>
          </cell>
          <cell r="AB382">
            <v>7</v>
          </cell>
          <cell r="AC382">
            <v>7</v>
          </cell>
          <cell r="AD382">
            <v>12</v>
          </cell>
          <cell r="AE382">
            <v>16</v>
          </cell>
          <cell r="AF382">
            <v>9</v>
          </cell>
          <cell r="AG382">
            <v>10</v>
          </cell>
          <cell r="AH382">
            <v>1</v>
          </cell>
          <cell r="AI382">
            <v>1</v>
          </cell>
          <cell r="AJ382">
            <v>20</v>
          </cell>
          <cell r="AK382">
            <v>5</v>
          </cell>
          <cell r="AL382">
            <v>21</v>
          </cell>
          <cell r="AM382">
            <v>3</v>
          </cell>
          <cell r="AN382">
            <v>14</v>
          </cell>
          <cell r="AO382">
            <v>11</v>
          </cell>
          <cell r="AP382">
            <v>75</v>
          </cell>
          <cell r="AQ382">
            <v>50</v>
          </cell>
          <cell r="AR382">
            <v>105</v>
          </cell>
          <cell r="AS382">
            <v>12.857142857142856</v>
          </cell>
          <cell r="AT382">
            <v>42</v>
          </cell>
          <cell r="AU382">
            <v>330</v>
          </cell>
          <cell r="AV382">
            <v>3936.8333400000001</v>
          </cell>
          <cell r="AW382">
            <v>3936.8105700000001</v>
          </cell>
          <cell r="AX382">
            <v>4500</v>
          </cell>
          <cell r="AY382">
            <v>0.14305067331095089</v>
          </cell>
          <cell r="AZ382">
            <v>0.12514814666666663</v>
          </cell>
          <cell r="BA382">
            <v>4250</v>
          </cell>
          <cell r="BB382">
            <v>6</v>
          </cell>
          <cell r="BC382">
            <v>7.9547858127009263E-2</v>
          </cell>
          <cell r="BD382">
            <v>7.3686272941176439E-2</v>
          </cell>
          <cell r="BE382">
            <v>0</v>
          </cell>
          <cell r="BF382">
            <v>0</v>
          </cell>
          <cell r="BG382">
            <v>-1</v>
          </cell>
          <cell r="BH382">
            <v>0</v>
          </cell>
        </row>
        <row r="383">
          <cell r="B383" t="str">
            <v>31799</v>
          </cell>
          <cell r="C383" t="str">
            <v>7840235004243</v>
          </cell>
          <cell r="D383" t="str">
            <v>SIDRA APPLE CIDER 6un 269ml BENGALA</v>
          </cell>
          <cell r="E383">
            <v>1</v>
          </cell>
          <cell r="F383" t="str">
            <v>BEBIDAS</v>
          </cell>
          <cell r="G383" t="str">
            <v>BEBIDAS</v>
          </cell>
          <cell r="H383" t="str">
            <v>BEBIDAS C/ ALCOHOL</v>
          </cell>
          <cell r="I383" t="str">
            <v>SIDRAS</v>
          </cell>
          <cell r="J383" t="str">
            <v>NORMAL BS-N</v>
          </cell>
          <cell r="K383" t="str">
            <v>BENGALA</v>
          </cell>
          <cell r="L383">
            <v>87</v>
          </cell>
          <cell r="M383" t="str">
            <v>EMBOTELLADORA CENTRAL (87)</v>
          </cell>
          <cell r="N383">
            <v>0</v>
          </cell>
          <cell r="O383">
            <v>0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 t="str">
            <v>Q</v>
          </cell>
          <cell r="AQ383" t="str">
            <v>Q</v>
          </cell>
          <cell r="AR383" t="str">
            <v>Q</v>
          </cell>
          <cell r="AS383" t="str">
            <v>Q</v>
          </cell>
          <cell r="AT383" t="str">
            <v>Q</v>
          </cell>
          <cell r="AU383" t="str">
            <v>Q</v>
          </cell>
          <cell r="AV383">
            <v>23619.999996999999</v>
          </cell>
          <cell r="AW383">
            <v>23620.863420000001</v>
          </cell>
          <cell r="AX383">
            <v>25500</v>
          </cell>
          <cell r="AY383">
            <v>7.9593564912734172E-2</v>
          </cell>
          <cell r="AZ383">
            <v>7.3725490313725536E-2</v>
          </cell>
          <cell r="BC383">
            <v>-1</v>
          </cell>
          <cell r="BD383">
            <v>0</v>
          </cell>
          <cell r="BG383">
            <v>-1</v>
          </cell>
          <cell r="BH383">
            <v>0</v>
          </cell>
        </row>
        <row r="384">
          <cell r="B384" t="str">
            <v>1749</v>
          </cell>
          <cell r="C384" t="str">
            <v>7792716000094</v>
          </cell>
          <cell r="D384" t="str">
            <v>SIDRA CLERICO FIZZ 710ml LA FARRUCA</v>
          </cell>
          <cell r="E384">
            <v>6</v>
          </cell>
          <cell r="F384" t="str">
            <v>BEBIDAS</v>
          </cell>
          <cell r="G384" t="str">
            <v>BEBIDAS</v>
          </cell>
          <cell r="H384" t="str">
            <v>BEBIDAS C/ ALCOHOL</v>
          </cell>
          <cell r="I384" t="str">
            <v>SIDRAS</v>
          </cell>
          <cell r="J384" t="str">
            <v>SABORIZADA BS-S</v>
          </cell>
          <cell r="K384" t="str">
            <v xml:space="preserve"> LA FARRUCA</v>
          </cell>
          <cell r="L384">
            <v>114</v>
          </cell>
          <cell r="M384" t="str">
            <v>APOLO IMPORT S.A. 2 - TRENTINO (114)</v>
          </cell>
          <cell r="N384">
            <v>9</v>
          </cell>
          <cell r="O384">
            <v>7</v>
          </cell>
          <cell r="P384">
            <v>6</v>
          </cell>
          <cell r="Q384">
            <v>6</v>
          </cell>
          <cell r="R384">
            <v>15</v>
          </cell>
          <cell r="S384">
            <v>3</v>
          </cell>
          <cell r="T384">
            <v>7</v>
          </cell>
          <cell r="U384">
            <v>6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3</v>
          </cell>
          <cell r="AE384">
            <v>2</v>
          </cell>
          <cell r="AF384">
            <v>4</v>
          </cell>
          <cell r="AG384">
            <v>1</v>
          </cell>
          <cell r="AH384">
            <v>1</v>
          </cell>
          <cell r="AI384">
            <v>1</v>
          </cell>
          <cell r="AJ384">
            <v>0</v>
          </cell>
          <cell r="AK384">
            <v>45</v>
          </cell>
          <cell r="AL384">
            <v>0</v>
          </cell>
          <cell r="AM384">
            <v>6</v>
          </cell>
          <cell r="AN384">
            <v>5</v>
          </cell>
          <cell r="AO384">
            <v>5</v>
          </cell>
          <cell r="AP384" t="str">
            <v>Q</v>
          </cell>
          <cell r="AQ384">
            <v>225</v>
          </cell>
          <cell r="AR384" t="str">
            <v>Q</v>
          </cell>
          <cell r="AS384" t="str">
            <v>SV</v>
          </cell>
          <cell r="AT384">
            <v>150</v>
          </cell>
          <cell r="AU384">
            <v>150</v>
          </cell>
          <cell r="AV384">
            <v>17290.000002000001</v>
          </cell>
          <cell r="AW384">
            <v>17038.755690000002</v>
          </cell>
          <cell r="AX384">
            <v>19900</v>
          </cell>
          <cell r="AY384">
            <v>0.15095430871591042</v>
          </cell>
          <cell r="AZ384">
            <v>0.13115577879396981</v>
          </cell>
          <cell r="BA384">
            <v>19500</v>
          </cell>
          <cell r="BB384">
            <v>3</v>
          </cell>
          <cell r="BC384">
            <v>0.1278195487417213</v>
          </cell>
          <cell r="BD384">
            <v>0.11333333323076919</v>
          </cell>
          <cell r="BE384">
            <v>18900</v>
          </cell>
          <cell r="BF384">
            <v>12</v>
          </cell>
          <cell r="BG384">
            <v>9.3117408780437394E-2</v>
          </cell>
          <cell r="BH384">
            <v>8.5185185079365039E-2</v>
          </cell>
        </row>
        <row r="385">
          <cell r="B385" t="str">
            <v>1750</v>
          </cell>
          <cell r="C385" t="str">
            <v>7792716000117</v>
          </cell>
          <cell r="D385" t="str">
            <v>SIDRA DURAZNO FIZZ 710ml LA FARRUCA</v>
          </cell>
          <cell r="E385">
            <v>6</v>
          </cell>
          <cell r="F385" t="str">
            <v>BEBIDAS</v>
          </cell>
          <cell r="G385" t="str">
            <v>BEBIDAS</v>
          </cell>
          <cell r="H385" t="str">
            <v>BEBIDAS C/ ALCOHOL</v>
          </cell>
          <cell r="I385" t="str">
            <v>SIDRAS</v>
          </cell>
          <cell r="J385" t="str">
            <v>SABORIZADA BS-S</v>
          </cell>
          <cell r="K385" t="str">
            <v xml:space="preserve"> LA FARRUCA</v>
          </cell>
          <cell r="L385">
            <v>114</v>
          </cell>
          <cell r="M385" t="str">
            <v>APOLO IMPORT S.A. 2 - TRENTINO (114)</v>
          </cell>
          <cell r="N385">
            <v>4</v>
          </cell>
          <cell r="O385">
            <v>3</v>
          </cell>
          <cell r="P385">
            <v>6</v>
          </cell>
          <cell r="Q385">
            <v>6</v>
          </cell>
          <cell r="R385">
            <v>5</v>
          </cell>
          <cell r="S385">
            <v>1</v>
          </cell>
          <cell r="T385">
            <v>0</v>
          </cell>
          <cell r="U385">
            <v>0</v>
          </cell>
          <cell r="V385">
            <v>12</v>
          </cell>
          <cell r="W385">
            <v>2</v>
          </cell>
          <cell r="X385">
            <v>2</v>
          </cell>
          <cell r="Y385">
            <v>2</v>
          </cell>
          <cell r="Z385">
            <v>6</v>
          </cell>
          <cell r="AA385">
            <v>7</v>
          </cell>
          <cell r="AB385">
            <v>0</v>
          </cell>
          <cell r="AC385">
            <v>4</v>
          </cell>
          <cell r="AD385">
            <v>0</v>
          </cell>
          <cell r="AE385">
            <v>0</v>
          </cell>
          <cell r="AF385">
            <v>1</v>
          </cell>
          <cell r="AG385">
            <v>3</v>
          </cell>
          <cell r="AH385">
            <v>0</v>
          </cell>
          <cell r="AI385">
            <v>0</v>
          </cell>
          <cell r="AJ385">
            <v>2</v>
          </cell>
          <cell r="AK385">
            <v>11</v>
          </cell>
          <cell r="AL385">
            <v>5</v>
          </cell>
          <cell r="AM385">
            <v>20</v>
          </cell>
          <cell r="AN385">
            <v>2</v>
          </cell>
          <cell r="AO385">
            <v>12</v>
          </cell>
          <cell r="AP385">
            <v>10</v>
          </cell>
          <cell r="AQ385" t="str">
            <v>SV</v>
          </cell>
          <cell r="AR385">
            <v>75</v>
          </cell>
          <cell r="AS385">
            <v>150</v>
          </cell>
          <cell r="AT385">
            <v>20</v>
          </cell>
          <cell r="AU385" t="str">
            <v>SV</v>
          </cell>
          <cell r="AV385">
            <v>17290.000002000001</v>
          </cell>
          <cell r="AW385">
            <v>17044.124349999998</v>
          </cell>
          <cell r="AX385">
            <v>19900</v>
          </cell>
          <cell r="AY385">
            <v>0.15095430871591042</v>
          </cell>
          <cell r="AZ385">
            <v>0.13115577879396981</v>
          </cell>
          <cell r="BA385">
            <v>19500</v>
          </cell>
          <cell r="BB385">
            <v>3</v>
          </cell>
          <cell r="BC385">
            <v>0.1278195487417213</v>
          </cell>
          <cell r="BD385">
            <v>0.11333333323076919</v>
          </cell>
          <cell r="BE385">
            <v>18900</v>
          </cell>
          <cell r="BF385">
            <v>12</v>
          </cell>
          <cell r="BG385">
            <v>9.3117408780437394E-2</v>
          </cell>
          <cell r="BH385">
            <v>8.5185185079365039E-2</v>
          </cell>
        </row>
        <row r="386">
          <cell r="B386" t="str">
            <v>1751</v>
          </cell>
          <cell r="C386" t="str">
            <v>7792716000230</v>
          </cell>
          <cell r="D386" t="str">
            <v>SIDRA FRESAS FIZZ 710ml LA FARRUCA.</v>
          </cell>
          <cell r="E386">
            <v>6</v>
          </cell>
          <cell r="F386" t="str">
            <v>BEBIDAS</v>
          </cell>
          <cell r="G386" t="str">
            <v>BEBIDAS</v>
          </cell>
          <cell r="H386" t="str">
            <v>BEBIDAS C/ ALCOHOL</v>
          </cell>
          <cell r="I386" t="str">
            <v>SIDRAS</v>
          </cell>
          <cell r="J386" t="str">
            <v>SABORIZADA BS-S</v>
          </cell>
          <cell r="K386" t="str">
            <v xml:space="preserve"> LA FARRUCA</v>
          </cell>
          <cell r="L386">
            <v>114</v>
          </cell>
          <cell r="M386" t="str">
            <v>APOLO IMPORT S.A. 2 - TRENTINO (114)</v>
          </cell>
          <cell r="N386">
            <v>1</v>
          </cell>
          <cell r="O386">
            <v>6</v>
          </cell>
          <cell r="P386">
            <v>3</v>
          </cell>
          <cell r="Q386">
            <v>4</v>
          </cell>
          <cell r="R386">
            <v>12</v>
          </cell>
          <cell r="S386">
            <v>11</v>
          </cell>
          <cell r="T386">
            <v>9</v>
          </cell>
          <cell r="U386">
            <v>9</v>
          </cell>
          <cell r="V386">
            <v>0</v>
          </cell>
          <cell r="W386">
            <v>3</v>
          </cell>
          <cell r="X386">
            <v>3</v>
          </cell>
          <cell r="Y386">
            <v>3</v>
          </cell>
          <cell r="Z386">
            <v>0</v>
          </cell>
          <cell r="AA386">
            <v>5</v>
          </cell>
          <cell r="AB386">
            <v>2</v>
          </cell>
          <cell r="AC386">
            <v>1</v>
          </cell>
          <cell r="AD386">
            <v>7</v>
          </cell>
          <cell r="AE386">
            <v>8</v>
          </cell>
          <cell r="AF386">
            <v>8</v>
          </cell>
          <cell r="AG386">
            <v>6</v>
          </cell>
          <cell r="AH386">
            <v>0</v>
          </cell>
          <cell r="AI386">
            <v>0</v>
          </cell>
          <cell r="AJ386">
            <v>11</v>
          </cell>
          <cell r="AK386">
            <v>8</v>
          </cell>
          <cell r="AL386">
            <v>6</v>
          </cell>
          <cell r="AM386">
            <v>5</v>
          </cell>
          <cell r="AN386">
            <v>10</v>
          </cell>
          <cell r="AO386">
            <v>12</v>
          </cell>
          <cell r="AP386">
            <v>82.5</v>
          </cell>
          <cell r="AQ386">
            <v>26.666666666666664</v>
          </cell>
          <cell r="AR386">
            <v>60</v>
          </cell>
          <cell r="AS386">
            <v>150</v>
          </cell>
          <cell r="AT386">
            <v>50</v>
          </cell>
          <cell r="AU386" t="str">
            <v>SV</v>
          </cell>
          <cell r="AV386">
            <v>17290.000002000001</v>
          </cell>
          <cell r="AW386">
            <v>17148.570230000001</v>
          </cell>
          <cell r="AX386">
            <v>19900</v>
          </cell>
          <cell r="AY386">
            <v>0.15095430871591042</v>
          </cell>
          <cell r="AZ386">
            <v>0.13115577879396981</v>
          </cell>
          <cell r="BA386">
            <v>19500</v>
          </cell>
          <cell r="BB386">
            <v>3</v>
          </cell>
          <cell r="BC386">
            <v>0.1278195487417213</v>
          </cell>
          <cell r="BD386">
            <v>0.11333333323076919</v>
          </cell>
          <cell r="BE386">
            <v>18900</v>
          </cell>
          <cell r="BF386">
            <v>12</v>
          </cell>
          <cell r="BG386">
            <v>9.3117408780437394E-2</v>
          </cell>
          <cell r="BH386">
            <v>8.5185185079365039E-2</v>
          </cell>
        </row>
        <row r="387">
          <cell r="B387" t="str">
            <v>1752</v>
          </cell>
          <cell r="C387" t="str">
            <v>7792716000025</v>
          </cell>
          <cell r="D387" t="str">
            <v>SIDRA PIÑA FIZZ 710ml LA FARRUCA.</v>
          </cell>
          <cell r="E387">
            <v>6</v>
          </cell>
          <cell r="F387" t="str">
            <v>BEBIDAS</v>
          </cell>
          <cell r="G387" t="str">
            <v>BEBIDAS</v>
          </cell>
          <cell r="H387" t="str">
            <v>BEBIDAS C/ ALCOHOL</v>
          </cell>
          <cell r="I387" t="str">
            <v>SIDRAS</v>
          </cell>
          <cell r="J387" t="str">
            <v>SABORIZADA BS-S</v>
          </cell>
          <cell r="K387" t="str">
            <v xml:space="preserve"> LA FARRUCA</v>
          </cell>
          <cell r="L387">
            <v>114</v>
          </cell>
          <cell r="M387" t="str">
            <v>APOLO IMPORT S.A. 2 - TRENTINO (114)</v>
          </cell>
          <cell r="N387">
            <v>0</v>
          </cell>
          <cell r="O387">
            <v>2</v>
          </cell>
          <cell r="P387">
            <v>3</v>
          </cell>
          <cell r="Q387">
            <v>5</v>
          </cell>
          <cell r="R387">
            <v>0</v>
          </cell>
          <cell r="S387">
            <v>0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2</v>
          </cell>
          <cell r="Y387">
            <v>2</v>
          </cell>
          <cell r="Z387">
            <v>6</v>
          </cell>
          <cell r="AA387">
            <v>0</v>
          </cell>
          <cell r="AB387">
            <v>0</v>
          </cell>
          <cell r="AC387">
            <v>0</v>
          </cell>
          <cell r="AD387">
            <v>8</v>
          </cell>
          <cell r="AE387">
            <v>6</v>
          </cell>
          <cell r="AF387">
            <v>6</v>
          </cell>
          <cell r="AG387">
            <v>6</v>
          </cell>
          <cell r="AH387">
            <v>0</v>
          </cell>
          <cell r="AI387">
            <v>0</v>
          </cell>
          <cell r="AJ387">
            <v>7</v>
          </cell>
          <cell r="AK387">
            <v>6</v>
          </cell>
          <cell r="AL387">
            <v>4</v>
          </cell>
          <cell r="AM387">
            <v>12</v>
          </cell>
          <cell r="AN387">
            <v>3</v>
          </cell>
          <cell r="AO387">
            <v>18</v>
          </cell>
          <cell r="AP387">
            <v>42</v>
          </cell>
          <cell r="AQ387" t="str">
            <v>SV</v>
          </cell>
          <cell r="AR387">
            <v>60</v>
          </cell>
          <cell r="AS387" t="str">
            <v>SV</v>
          </cell>
          <cell r="AT387">
            <v>15</v>
          </cell>
          <cell r="AU387" t="str">
            <v>SV</v>
          </cell>
          <cell r="AV387">
            <v>17290.000002000001</v>
          </cell>
          <cell r="AW387">
            <v>17101.772270000001</v>
          </cell>
          <cell r="AX387">
            <v>19900</v>
          </cell>
          <cell r="AY387">
            <v>0.15095430871591042</v>
          </cell>
          <cell r="AZ387">
            <v>0.13115577879396981</v>
          </cell>
          <cell r="BA387">
            <v>19500</v>
          </cell>
          <cell r="BB387">
            <v>3</v>
          </cell>
          <cell r="BC387">
            <v>0.1278195487417213</v>
          </cell>
          <cell r="BD387">
            <v>0.11333333323076919</v>
          </cell>
          <cell r="BE387">
            <v>18900</v>
          </cell>
          <cell r="BF387">
            <v>12</v>
          </cell>
          <cell r="BG387">
            <v>9.3117408780437394E-2</v>
          </cell>
          <cell r="BH387">
            <v>8.5185185079365039E-2</v>
          </cell>
        </row>
        <row r="388">
          <cell r="B388" t="str">
            <v>1753</v>
          </cell>
          <cell r="C388" t="str">
            <v>7792716930926</v>
          </cell>
          <cell r="D388" t="str">
            <v>SIDRA S/ALCOHOL 710ml LA FARRUCA</v>
          </cell>
          <cell r="E388">
            <v>6</v>
          </cell>
          <cell r="F388" t="str">
            <v>BEBIDAS</v>
          </cell>
          <cell r="G388" t="str">
            <v>BEBIDAS</v>
          </cell>
          <cell r="H388" t="str">
            <v>BEBIDAS C/ ALCOHOL</v>
          </cell>
          <cell r="I388" t="str">
            <v>SIDRAS</v>
          </cell>
          <cell r="J388" t="str">
            <v>SIN ALCOHOL BS-SA</v>
          </cell>
          <cell r="K388" t="str">
            <v xml:space="preserve"> LA FARRUCA</v>
          </cell>
          <cell r="L388">
            <v>114</v>
          </cell>
          <cell r="M388" t="str">
            <v>APOLO IMPORT S.A. 2 - TRENTINO (114)</v>
          </cell>
          <cell r="N388">
            <v>4</v>
          </cell>
          <cell r="O388">
            <v>2</v>
          </cell>
          <cell r="P388">
            <v>8</v>
          </cell>
          <cell r="Q388">
            <v>7</v>
          </cell>
          <cell r="R388">
            <v>0</v>
          </cell>
          <cell r="S388">
            <v>6</v>
          </cell>
          <cell r="T388">
            <v>2</v>
          </cell>
          <cell r="U388">
            <v>4</v>
          </cell>
          <cell r="V388">
            <v>0</v>
          </cell>
          <cell r="W388">
            <v>0</v>
          </cell>
          <cell r="X388">
            <v>1</v>
          </cell>
          <cell r="Y388">
            <v>0</v>
          </cell>
          <cell r="Z388">
            <v>0</v>
          </cell>
          <cell r="AA388">
            <v>6</v>
          </cell>
          <cell r="AB388">
            <v>2</v>
          </cell>
          <cell r="AC388">
            <v>1</v>
          </cell>
          <cell r="AD388">
            <v>0</v>
          </cell>
          <cell r="AE388">
            <v>0</v>
          </cell>
          <cell r="AF388">
            <v>0</v>
          </cell>
          <cell r="AG388">
            <v>7</v>
          </cell>
          <cell r="AH388">
            <v>0</v>
          </cell>
          <cell r="AI388">
            <v>0</v>
          </cell>
          <cell r="AJ388">
            <v>0</v>
          </cell>
          <cell r="AK388">
            <v>2</v>
          </cell>
          <cell r="AL388">
            <v>5</v>
          </cell>
          <cell r="AM388">
            <v>3</v>
          </cell>
          <cell r="AN388">
            <v>3</v>
          </cell>
          <cell r="AO388">
            <v>24</v>
          </cell>
          <cell r="AP388" t="str">
            <v>Q</v>
          </cell>
          <cell r="AQ388">
            <v>15</v>
          </cell>
          <cell r="AR388" t="str">
            <v>SV</v>
          </cell>
          <cell r="AS388">
            <v>90</v>
          </cell>
          <cell r="AT388">
            <v>12.857142857142856</v>
          </cell>
          <cell r="AU388" t="str">
            <v>SV</v>
          </cell>
          <cell r="AV388">
            <v>17290.000002000001</v>
          </cell>
          <cell r="AW388">
            <v>17158.85974</v>
          </cell>
          <cell r="AX388">
            <v>19900</v>
          </cell>
          <cell r="AY388">
            <v>0.15095430871591042</v>
          </cell>
          <cell r="AZ388">
            <v>0.13115577879396981</v>
          </cell>
          <cell r="BA388">
            <v>19500</v>
          </cell>
          <cell r="BB388">
            <v>3</v>
          </cell>
          <cell r="BC388">
            <v>0.1278195487417213</v>
          </cell>
          <cell r="BD388">
            <v>0.11333333323076919</v>
          </cell>
          <cell r="BE388">
            <v>18900</v>
          </cell>
          <cell r="BF388">
            <v>12</v>
          </cell>
          <cell r="BG388">
            <v>9.3117408780437394E-2</v>
          </cell>
          <cell r="BH388">
            <v>8.5185185079365039E-2</v>
          </cell>
        </row>
        <row r="389">
          <cell r="B389" t="str">
            <v>8538</v>
          </cell>
          <cell r="C389" t="str">
            <v>7893218000473</v>
          </cell>
          <cell r="D389" t="str">
            <v>VODKA 1Lts SMIRNOFF</v>
          </cell>
          <cell r="E389">
            <v>12</v>
          </cell>
          <cell r="F389" t="str">
            <v>BEBIDAS</v>
          </cell>
          <cell r="G389" t="str">
            <v>BEBIDAS</v>
          </cell>
          <cell r="H389" t="str">
            <v>BEBIDAS C/ ALCOHOL</v>
          </cell>
          <cell r="I389" t="str">
            <v>VODKA</v>
          </cell>
          <cell r="J389" t="str">
            <v>NORMALES BV-N</v>
          </cell>
          <cell r="K389" t="str">
            <v>SMIRNOFF</v>
          </cell>
          <cell r="L389">
            <v>161</v>
          </cell>
          <cell r="M389" t="str">
            <v>WINES AND SPIRITS S.A. (161)</v>
          </cell>
          <cell r="N389">
            <v>68</v>
          </cell>
          <cell r="O389">
            <v>29</v>
          </cell>
          <cell r="P389">
            <v>31</v>
          </cell>
          <cell r="Q389">
            <v>17</v>
          </cell>
          <cell r="R389">
            <v>36</v>
          </cell>
          <cell r="S389">
            <v>20</v>
          </cell>
          <cell r="T389">
            <v>28</v>
          </cell>
          <cell r="U389">
            <v>30</v>
          </cell>
          <cell r="V389">
            <v>29</v>
          </cell>
          <cell r="W389">
            <v>22</v>
          </cell>
          <cell r="X389">
            <v>5</v>
          </cell>
          <cell r="Y389">
            <v>8</v>
          </cell>
          <cell r="Z389">
            <v>13</v>
          </cell>
          <cell r="AA389">
            <v>2</v>
          </cell>
          <cell r="AB389">
            <v>6</v>
          </cell>
          <cell r="AC389">
            <v>6</v>
          </cell>
          <cell r="AD389">
            <v>15</v>
          </cell>
          <cell r="AE389">
            <v>12</v>
          </cell>
          <cell r="AF389">
            <v>0</v>
          </cell>
          <cell r="AG389">
            <v>3</v>
          </cell>
          <cell r="AH389">
            <v>0</v>
          </cell>
          <cell r="AI389">
            <v>4</v>
          </cell>
          <cell r="AJ389">
            <v>47</v>
          </cell>
          <cell r="AK389">
            <v>26</v>
          </cell>
          <cell r="AL389">
            <v>19</v>
          </cell>
          <cell r="AM389">
            <v>0</v>
          </cell>
          <cell r="AN389">
            <v>3</v>
          </cell>
          <cell r="AO389">
            <v>8</v>
          </cell>
          <cell r="AP389">
            <v>82.941176470588232</v>
          </cell>
          <cell r="AQ389">
            <v>26</v>
          </cell>
          <cell r="AR389">
            <v>71.25</v>
          </cell>
          <cell r="AS389" t="str">
            <v>Q</v>
          </cell>
          <cell r="AT389">
            <v>30</v>
          </cell>
          <cell r="AU389">
            <v>60</v>
          </cell>
          <cell r="AV389">
            <v>41765.999989999997</v>
          </cell>
          <cell r="AW389">
            <v>41660.105080000001</v>
          </cell>
          <cell r="AX389">
            <v>46900</v>
          </cell>
          <cell r="AY389">
            <v>0.12292295195204783</v>
          </cell>
          <cell r="AZ389">
            <v>0.10946695117270797</v>
          </cell>
          <cell r="BA389">
            <v>45900</v>
          </cell>
          <cell r="BB389">
            <v>3</v>
          </cell>
          <cell r="BC389">
            <v>9.8980031867782481E-2</v>
          </cell>
          <cell r="BD389">
            <v>9.0065359694989175E-2</v>
          </cell>
          <cell r="BE389">
            <v>44900</v>
          </cell>
          <cell r="BF389">
            <v>6</v>
          </cell>
          <cell r="BG389">
            <v>7.503711178351713E-2</v>
          </cell>
          <cell r="BH389">
            <v>6.9799554788418788E-2</v>
          </cell>
        </row>
        <row r="390">
          <cell r="B390" t="str">
            <v>8540</v>
          </cell>
          <cell r="C390" t="str">
            <v>7893218002576</v>
          </cell>
          <cell r="D390" t="str">
            <v>VODKA 600ml SMIRNOFF</v>
          </cell>
          <cell r="E390">
            <v>12</v>
          </cell>
          <cell r="F390" t="str">
            <v>BEBIDAS</v>
          </cell>
          <cell r="G390" t="str">
            <v>BEBIDAS</v>
          </cell>
          <cell r="H390" t="str">
            <v>BEBIDAS C/ ALCOHOL</v>
          </cell>
          <cell r="I390" t="str">
            <v>VODKA</v>
          </cell>
          <cell r="J390" t="str">
            <v>NORMALES BV-N</v>
          </cell>
          <cell r="K390" t="str">
            <v>SMIRNOFF</v>
          </cell>
          <cell r="L390">
            <v>161</v>
          </cell>
          <cell r="M390" t="str">
            <v>WINES AND SPIRITS S.A. (161)</v>
          </cell>
          <cell r="N390">
            <v>4</v>
          </cell>
          <cell r="O390">
            <v>12</v>
          </cell>
          <cell r="P390">
            <v>3</v>
          </cell>
          <cell r="Q390">
            <v>4</v>
          </cell>
          <cell r="R390">
            <v>8</v>
          </cell>
          <cell r="S390">
            <v>3</v>
          </cell>
          <cell r="T390">
            <v>30</v>
          </cell>
          <cell r="U390">
            <v>14</v>
          </cell>
          <cell r="V390">
            <v>1</v>
          </cell>
          <cell r="W390">
            <v>2</v>
          </cell>
          <cell r="X390">
            <v>1</v>
          </cell>
          <cell r="Y390">
            <v>1</v>
          </cell>
          <cell r="Z390">
            <v>6</v>
          </cell>
          <cell r="AA390">
            <v>3</v>
          </cell>
          <cell r="AB390">
            <v>2</v>
          </cell>
          <cell r="AC390">
            <v>2</v>
          </cell>
          <cell r="AD390">
            <v>5</v>
          </cell>
          <cell r="AE390">
            <v>12</v>
          </cell>
          <cell r="AF390">
            <v>4</v>
          </cell>
          <cell r="AG390">
            <v>2</v>
          </cell>
          <cell r="AH390">
            <v>0</v>
          </cell>
          <cell r="AI390">
            <v>0</v>
          </cell>
          <cell r="AJ390">
            <v>9</v>
          </cell>
          <cell r="AK390">
            <v>44</v>
          </cell>
          <cell r="AL390">
            <v>30</v>
          </cell>
          <cell r="AM390">
            <v>0</v>
          </cell>
          <cell r="AN390">
            <v>9</v>
          </cell>
          <cell r="AO390">
            <v>12</v>
          </cell>
          <cell r="AP390">
            <v>67.5</v>
          </cell>
          <cell r="AQ390">
            <v>94.285714285714278</v>
          </cell>
          <cell r="AR390">
            <v>900</v>
          </cell>
          <cell r="AS390" t="str">
            <v>Q</v>
          </cell>
          <cell r="AT390">
            <v>135</v>
          </cell>
          <cell r="AU390" t="str">
            <v>SV</v>
          </cell>
          <cell r="AV390">
            <v>27769.000049999999</v>
          </cell>
          <cell r="AW390">
            <v>27619.110199999999</v>
          </cell>
          <cell r="AX390">
            <v>31900</v>
          </cell>
          <cell r="AY390">
            <v>0.14876300704245216</v>
          </cell>
          <cell r="AZ390">
            <v>0.1294984310344828</v>
          </cell>
          <cell r="BA390">
            <v>30900</v>
          </cell>
          <cell r="BB390">
            <v>3</v>
          </cell>
          <cell r="BC390">
            <v>0.11275162751134071</v>
          </cell>
          <cell r="BD390">
            <v>0.10132685922330101</v>
          </cell>
          <cell r="BE390">
            <v>29900</v>
          </cell>
          <cell r="BF390">
            <v>6</v>
          </cell>
          <cell r="BG390">
            <v>7.674024798022927E-2</v>
          </cell>
          <cell r="BH390">
            <v>7.127090133779268E-2</v>
          </cell>
        </row>
        <row r="391">
          <cell r="B391" t="str">
            <v>36035</v>
          </cell>
          <cell r="C391" t="str">
            <v>8716000968906</v>
          </cell>
          <cell r="D391" t="str">
            <v>VODKA 700ml BOLS</v>
          </cell>
          <cell r="E391">
            <v>6</v>
          </cell>
          <cell r="F391" t="str">
            <v>BEBIDAS</v>
          </cell>
          <cell r="G391" t="str">
            <v>BEBIDAS</v>
          </cell>
          <cell r="H391" t="str">
            <v>BEBIDAS C/ ALCOHOL</v>
          </cell>
          <cell r="I391" t="str">
            <v>VODKA</v>
          </cell>
          <cell r="J391" t="str">
            <v>NORMALES BV-N</v>
          </cell>
          <cell r="K391" t="str">
            <v>BOLS</v>
          </cell>
          <cell r="L391">
            <v>57</v>
          </cell>
          <cell r="M391" t="str">
            <v>CASA MODIGA S.A. (57)</v>
          </cell>
          <cell r="N391">
            <v>0</v>
          </cell>
          <cell r="O391">
            <v>0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1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5</v>
          </cell>
          <cell r="AK391">
            <v>6</v>
          </cell>
          <cell r="AL391">
            <v>5</v>
          </cell>
          <cell r="AM391">
            <v>5</v>
          </cell>
          <cell r="AN391">
            <v>6</v>
          </cell>
          <cell r="AO391">
            <v>6</v>
          </cell>
          <cell r="AP391" t="str">
            <v>SV</v>
          </cell>
          <cell r="AQ391" t="str">
            <v>SV</v>
          </cell>
          <cell r="AR391">
            <v>150</v>
          </cell>
          <cell r="AS391" t="str">
            <v>SV</v>
          </cell>
          <cell r="AT391" t="str">
            <v>SV</v>
          </cell>
          <cell r="AU391" t="str">
            <v>SV</v>
          </cell>
          <cell r="AV391">
            <v>43850</v>
          </cell>
          <cell r="AW391">
            <v>43451.726999999999</v>
          </cell>
          <cell r="AX391">
            <v>51900</v>
          </cell>
          <cell r="AY391">
            <v>0.18358038768529084</v>
          </cell>
          <cell r="AZ391">
            <v>0.15510597302504817</v>
          </cell>
          <cell r="BA391">
            <v>49900</v>
          </cell>
          <cell r="BB391">
            <v>3</v>
          </cell>
          <cell r="BC391">
            <v>0.13797035347776521</v>
          </cell>
          <cell r="BD391">
            <v>0.12124248496993988</v>
          </cell>
          <cell r="BE391">
            <v>48900</v>
          </cell>
          <cell r="BF391">
            <v>6</v>
          </cell>
          <cell r="BG391">
            <v>0.11516533637400217</v>
          </cell>
          <cell r="BH391">
            <v>0.1032719836400818</v>
          </cell>
        </row>
        <row r="392">
          <cell r="B392" t="str">
            <v>33430</v>
          </cell>
          <cell r="C392" t="str">
            <v>7312040017010</v>
          </cell>
          <cell r="D392" t="str">
            <v>VODKA BLUE 750ml ABSOLUT</v>
          </cell>
          <cell r="E392">
            <v>12</v>
          </cell>
          <cell r="F392" t="str">
            <v>BEBIDAS</v>
          </cell>
          <cell r="G392" t="str">
            <v>BEBIDAS</v>
          </cell>
          <cell r="H392" t="str">
            <v>BEBIDAS C/ ALCOHOL</v>
          </cell>
          <cell r="I392" t="str">
            <v>VODKA</v>
          </cell>
          <cell r="J392" t="str">
            <v>NORMALES BV-N</v>
          </cell>
          <cell r="K392" t="str">
            <v>ABSOLUT</v>
          </cell>
          <cell r="L392">
            <v>27</v>
          </cell>
          <cell r="M392" t="str">
            <v>A.J. S.A. CALIDAD ANTE TODO (27)</v>
          </cell>
          <cell r="N392">
            <v>2</v>
          </cell>
          <cell r="O392">
            <v>9</v>
          </cell>
          <cell r="P392">
            <v>6</v>
          </cell>
          <cell r="Q392">
            <v>3</v>
          </cell>
          <cell r="R392">
            <v>3</v>
          </cell>
          <cell r="S392">
            <v>0</v>
          </cell>
          <cell r="T392">
            <v>8</v>
          </cell>
          <cell r="U392">
            <v>1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6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1</v>
          </cell>
          <cell r="AG392">
            <v>0</v>
          </cell>
          <cell r="AH392">
            <v>0</v>
          </cell>
          <cell r="AI392">
            <v>0</v>
          </cell>
          <cell r="AJ392">
            <v>13</v>
          </cell>
          <cell r="AK392">
            <v>11</v>
          </cell>
          <cell r="AL392">
            <v>7</v>
          </cell>
          <cell r="AM392">
            <v>8</v>
          </cell>
          <cell r="AN392">
            <v>8</v>
          </cell>
          <cell r="AO392">
            <v>6</v>
          </cell>
          <cell r="AP392">
            <v>130</v>
          </cell>
          <cell r="AQ392">
            <v>330</v>
          </cell>
          <cell r="AR392" t="str">
            <v>SV</v>
          </cell>
          <cell r="AS392" t="str">
            <v>SV</v>
          </cell>
          <cell r="AT392" t="str">
            <v>SV</v>
          </cell>
          <cell r="AU392" t="str">
            <v>SV</v>
          </cell>
          <cell r="AV392">
            <v>79800</v>
          </cell>
          <cell r="AW392">
            <v>77769.617199999993</v>
          </cell>
          <cell r="AX392">
            <v>94900</v>
          </cell>
          <cell r="AY392">
            <v>0.18922305764411029</v>
          </cell>
          <cell r="AZ392">
            <v>0.15911485774499473</v>
          </cell>
          <cell r="BA392">
            <v>92900</v>
          </cell>
          <cell r="BB392">
            <v>3</v>
          </cell>
          <cell r="BC392">
            <v>0.16416040100250617</v>
          </cell>
          <cell r="BD392">
            <v>0.14101184068891282</v>
          </cell>
          <cell r="BE392">
            <v>89900</v>
          </cell>
          <cell r="BF392">
            <v>6</v>
          </cell>
          <cell r="BG392">
            <v>0.12656641604010033</v>
          </cell>
          <cell r="BH392">
            <v>0.11234705228031146</v>
          </cell>
        </row>
        <row r="393">
          <cell r="B393" t="str">
            <v>31748</v>
          </cell>
          <cell r="C393" t="str">
            <v>7790950102093</v>
          </cell>
          <cell r="D393" t="str">
            <v>VODKA 275ml DR LEMON</v>
          </cell>
          <cell r="E393">
            <v>12</v>
          </cell>
          <cell r="F393" t="str">
            <v>BEBIDAS</v>
          </cell>
          <cell r="G393" t="str">
            <v>BEBIDAS</v>
          </cell>
          <cell r="H393" t="str">
            <v>BEBIDAS C/ ALCOHOL</v>
          </cell>
          <cell r="I393" t="str">
            <v>VODKA</v>
          </cell>
          <cell r="J393" t="str">
            <v>NORMALES BV-N</v>
          </cell>
          <cell r="K393" t="str">
            <v>DR.LEMON</v>
          </cell>
          <cell r="L393">
            <v>66</v>
          </cell>
          <cell r="M393" t="str">
            <v>CODISA SA (66)</v>
          </cell>
          <cell r="N393">
            <v>14</v>
          </cell>
          <cell r="O393">
            <v>8</v>
          </cell>
          <cell r="P393">
            <v>32</v>
          </cell>
          <cell r="Q393">
            <v>2</v>
          </cell>
          <cell r="R393">
            <v>15</v>
          </cell>
          <cell r="S393">
            <v>11</v>
          </cell>
          <cell r="T393">
            <v>27</v>
          </cell>
          <cell r="U393">
            <v>25</v>
          </cell>
          <cell r="V393">
            <v>0</v>
          </cell>
          <cell r="W393">
            <v>2</v>
          </cell>
          <cell r="X393">
            <v>2</v>
          </cell>
          <cell r="Y393">
            <v>0</v>
          </cell>
          <cell r="Z393">
            <v>0</v>
          </cell>
          <cell r="AA393">
            <v>1</v>
          </cell>
          <cell r="AB393">
            <v>6</v>
          </cell>
          <cell r="AC393">
            <v>11</v>
          </cell>
          <cell r="AD393">
            <v>4</v>
          </cell>
          <cell r="AE393">
            <v>4</v>
          </cell>
          <cell r="AF393">
            <v>2</v>
          </cell>
          <cell r="AG393">
            <v>1</v>
          </cell>
          <cell r="AH393">
            <v>0</v>
          </cell>
          <cell r="AI393">
            <v>0</v>
          </cell>
          <cell r="AJ393">
            <v>476</v>
          </cell>
          <cell r="AK393">
            <v>137</v>
          </cell>
          <cell r="AL393">
            <v>68</v>
          </cell>
          <cell r="AM393">
            <v>9</v>
          </cell>
          <cell r="AN393">
            <v>18</v>
          </cell>
          <cell r="AO393">
            <v>0</v>
          </cell>
          <cell r="AP393">
            <v>7140</v>
          </cell>
          <cell r="AQ393">
            <v>164.4</v>
          </cell>
          <cell r="AR393" t="str">
            <v>SV</v>
          </cell>
          <cell r="AS393">
            <v>24.545454545454547</v>
          </cell>
          <cell r="AT393">
            <v>540</v>
          </cell>
          <cell r="AU393" t="str">
            <v>Q</v>
          </cell>
          <cell r="AV393">
            <v>6300.0000030000001</v>
          </cell>
          <cell r="AW393">
            <v>5899.99982</v>
          </cell>
          <cell r="AX393">
            <v>7250</v>
          </cell>
          <cell r="AY393">
            <v>0.15079365024565372</v>
          </cell>
          <cell r="AZ393">
            <v>0.13103448234482756</v>
          </cell>
          <cell r="BA393">
            <v>7150</v>
          </cell>
          <cell r="BB393">
            <v>6</v>
          </cell>
          <cell r="BC393">
            <v>0.13492063438019652</v>
          </cell>
          <cell r="BD393">
            <v>0.11888111846153844</v>
          </cell>
          <cell r="BE393">
            <v>6950</v>
          </cell>
          <cell r="BF393">
            <v>12</v>
          </cell>
          <cell r="BG393">
            <v>0.10317460264928191</v>
          </cell>
          <cell r="BH393">
            <v>9.3525179424460411E-2</v>
          </cell>
        </row>
        <row r="394">
          <cell r="B394" t="str">
            <v>34736</v>
          </cell>
          <cell r="C394" t="str">
            <v>07790950102093</v>
          </cell>
          <cell r="D394" t="str">
            <v>VODKA 275ml DR LEMON</v>
          </cell>
          <cell r="E394">
            <v>12</v>
          </cell>
          <cell r="F394" t="str">
            <v>BEBIDAS</v>
          </cell>
          <cell r="G394" t="str">
            <v>BEBIDAS</v>
          </cell>
          <cell r="H394" t="str">
            <v>BEBIDAS C/ ALCOHOL</v>
          </cell>
          <cell r="I394" t="str">
            <v>VODKA</v>
          </cell>
          <cell r="J394" t="str">
            <v>NORMALES BV-N</v>
          </cell>
          <cell r="K394" t="str">
            <v>DR.LEMON</v>
          </cell>
          <cell r="L394">
            <v>66</v>
          </cell>
          <cell r="M394" t="str">
            <v>CODISA SA (66)</v>
          </cell>
          <cell r="N394">
            <v>0</v>
          </cell>
          <cell r="O394">
            <v>0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91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 t="str">
            <v>SV</v>
          </cell>
          <cell r="AQ394" t="str">
            <v>Q</v>
          </cell>
          <cell r="AR394" t="str">
            <v>Q</v>
          </cell>
          <cell r="AS394" t="str">
            <v>Q</v>
          </cell>
          <cell r="AT394" t="str">
            <v>Q</v>
          </cell>
          <cell r="AU394" t="str">
            <v>Q</v>
          </cell>
          <cell r="AV394">
            <v>5899.9999959999996</v>
          </cell>
          <cell r="AW394">
            <v>5899.99982</v>
          </cell>
          <cell r="AX394">
            <v>6750</v>
          </cell>
          <cell r="AY394">
            <v>0.14406779738580866</v>
          </cell>
          <cell r="AZ394">
            <v>0.12592592651851858</v>
          </cell>
          <cell r="BA394">
            <v>6500</v>
          </cell>
          <cell r="BB394">
            <v>6</v>
          </cell>
          <cell r="BC394">
            <v>0.1016949160011491</v>
          </cell>
          <cell r="BD394">
            <v>9.2307692923076987E-2</v>
          </cell>
          <cell r="BE394">
            <v>6250</v>
          </cell>
          <cell r="BF394">
            <v>12</v>
          </cell>
          <cell r="BG394">
            <v>5.932203461648955E-2</v>
          </cell>
          <cell r="BH394">
            <v>5.6000000640000068E-2</v>
          </cell>
        </row>
        <row r="395">
          <cell r="B395" t="str">
            <v>31749</v>
          </cell>
          <cell r="C395" t="str">
            <v>0002058</v>
          </cell>
          <cell r="D395" t="str">
            <v>VODKA LIMON 275ml DR LEMON</v>
          </cell>
          <cell r="E395">
            <v>12</v>
          </cell>
          <cell r="F395" t="str">
            <v>BEBIDAS</v>
          </cell>
          <cell r="G395" t="str">
            <v>BEBIDAS</v>
          </cell>
          <cell r="H395" t="str">
            <v>BEBIDAS C/ ALCOHOL</v>
          </cell>
          <cell r="I395" t="str">
            <v>VODKA</v>
          </cell>
          <cell r="J395" t="str">
            <v>NORMALES BV-N</v>
          </cell>
          <cell r="K395" t="str">
            <v>DR.LEMON</v>
          </cell>
          <cell r="L395">
            <v>66</v>
          </cell>
          <cell r="M395" t="str">
            <v>CODISA SA (66)</v>
          </cell>
          <cell r="N395">
            <v>4</v>
          </cell>
          <cell r="O395">
            <v>0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-60</v>
          </cell>
          <cell r="AK395">
            <v>9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 t="str">
            <v>Q</v>
          </cell>
          <cell r="AQ395" t="str">
            <v>SV</v>
          </cell>
          <cell r="AR395" t="str">
            <v>Q</v>
          </cell>
          <cell r="AS395" t="str">
            <v>Q</v>
          </cell>
          <cell r="AT395" t="str">
            <v>Q</v>
          </cell>
          <cell r="AU395" t="str">
            <v>Q</v>
          </cell>
          <cell r="AV395">
            <v>6300.0000030000001</v>
          </cell>
          <cell r="AW395">
            <v>5899.99982</v>
          </cell>
          <cell r="AX395">
            <v>7250</v>
          </cell>
          <cell r="AY395">
            <v>0.15079365024565372</v>
          </cell>
          <cell r="AZ395">
            <v>0.13103448234482756</v>
          </cell>
          <cell r="BA395">
            <v>7150</v>
          </cell>
          <cell r="BB395">
            <v>6</v>
          </cell>
          <cell r="BC395">
            <v>0.13492063438019652</v>
          </cell>
          <cell r="BD395">
            <v>0.11888111846153844</v>
          </cell>
          <cell r="BE395">
            <v>6950</v>
          </cell>
          <cell r="BF395">
            <v>12</v>
          </cell>
          <cell r="BG395">
            <v>0.10317460264928191</v>
          </cell>
          <cell r="BH395">
            <v>9.3525179424460411E-2</v>
          </cell>
        </row>
        <row r="396">
          <cell r="B396" t="str">
            <v>31750</v>
          </cell>
          <cell r="C396" t="str">
            <v>0002059</v>
          </cell>
          <cell r="D396" t="str">
            <v>VODKA MOJITO 275ml DR LEMON</v>
          </cell>
          <cell r="E396">
            <v>12</v>
          </cell>
          <cell r="F396" t="str">
            <v>BEBIDAS</v>
          </cell>
          <cell r="G396" t="str">
            <v>BEBIDAS</v>
          </cell>
          <cell r="H396" t="str">
            <v>BEBIDAS C/ ALCOHOL</v>
          </cell>
          <cell r="I396" t="str">
            <v>VODKA</v>
          </cell>
          <cell r="J396" t="str">
            <v>NORMALES BV-N</v>
          </cell>
          <cell r="K396" t="str">
            <v>DR.LEMON</v>
          </cell>
          <cell r="L396">
            <v>66</v>
          </cell>
          <cell r="M396" t="str">
            <v>CODISA SA (66)</v>
          </cell>
          <cell r="N396">
            <v>0</v>
          </cell>
          <cell r="O396">
            <v>0</v>
          </cell>
          <cell r="P396">
            <v>0</v>
          </cell>
          <cell r="Q396">
            <v>0</v>
          </cell>
          <cell r="R396">
            <v>7</v>
          </cell>
          <cell r="S396">
            <v>0</v>
          </cell>
          <cell r="T396">
            <v>0</v>
          </cell>
          <cell r="U396">
            <v>0</v>
          </cell>
          <cell r="V396">
            <v>3</v>
          </cell>
          <cell r="W396">
            <v>0</v>
          </cell>
          <cell r="X396">
            <v>0</v>
          </cell>
          <cell r="Y396">
            <v>0</v>
          </cell>
          <cell r="Z396">
            <v>7</v>
          </cell>
          <cell r="AA396">
            <v>1</v>
          </cell>
          <cell r="AB396">
            <v>3</v>
          </cell>
          <cell r="AC396">
            <v>5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-58</v>
          </cell>
          <cell r="AK396">
            <v>0</v>
          </cell>
          <cell r="AL396">
            <v>0</v>
          </cell>
          <cell r="AM396">
            <v>2</v>
          </cell>
          <cell r="AN396">
            <v>0</v>
          </cell>
          <cell r="AO396">
            <v>0</v>
          </cell>
          <cell r="AP396" t="str">
            <v>Q</v>
          </cell>
          <cell r="AQ396" t="str">
            <v>Q</v>
          </cell>
          <cell r="AR396" t="str">
            <v>Q</v>
          </cell>
          <cell r="AS396">
            <v>12</v>
          </cell>
          <cell r="AT396" t="str">
            <v>Q</v>
          </cell>
          <cell r="AU396" t="str">
            <v>Q</v>
          </cell>
          <cell r="AV396">
            <v>6300.0000030000001</v>
          </cell>
          <cell r="AW396">
            <v>5899.99982</v>
          </cell>
          <cell r="AX396">
            <v>7350</v>
          </cell>
          <cell r="AY396">
            <v>0.16666666611111114</v>
          </cell>
          <cell r="AZ396">
            <v>0.14285714244897957</v>
          </cell>
          <cell r="BA396">
            <v>7150</v>
          </cell>
          <cell r="BB396">
            <v>6</v>
          </cell>
          <cell r="BC396">
            <v>0.13492063438019652</v>
          </cell>
          <cell r="BD396">
            <v>0.11888111846153844</v>
          </cell>
          <cell r="BE396">
            <v>6900</v>
          </cell>
          <cell r="BF396">
            <v>12</v>
          </cell>
          <cell r="BG396">
            <v>9.5238094716553201E-2</v>
          </cell>
          <cell r="BH396">
            <v>8.6956521304347806E-2</v>
          </cell>
        </row>
        <row r="397">
          <cell r="B397" t="str">
            <v>8060</v>
          </cell>
          <cell r="C397" t="str">
            <v>7896050240748</v>
          </cell>
          <cell r="D397" t="str">
            <v>VODKA KAMARADA 910ml VELHO BARREIRO</v>
          </cell>
          <cell r="E397">
            <v>6</v>
          </cell>
          <cell r="F397" t="str">
            <v>BEBIDAS</v>
          </cell>
          <cell r="G397" t="str">
            <v>BEBIDAS</v>
          </cell>
          <cell r="H397" t="str">
            <v>BEBIDAS C/ ALCOHOL</v>
          </cell>
          <cell r="I397" t="str">
            <v>VODKA</v>
          </cell>
          <cell r="J397" t="str">
            <v>NORMALES BV-N</v>
          </cell>
          <cell r="K397" t="str">
            <v>VELHO BAREIRO</v>
          </cell>
          <cell r="L397">
            <v>788</v>
          </cell>
          <cell r="M397" t="str">
            <v>TRADING COMPANY S.A. (788)</v>
          </cell>
          <cell r="N397">
            <v>13</v>
          </cell>
          <cell r="O397">
            <v>10</v>
          </cell>
          <cell r="P397">
            <v>9</v>
          </cell>
          <cell r="Q397">
            <v>4</v>
          </cell>
          <cell r="R397">
            <v>8</v>
          </cell>
          <cell r="S397">
            <v>1</v>
          </cell>
          <cell r="T397">
            <v>9</v>
          </cell>
          <cell r="U397">
            <v>6</v>
          </cell>
          <cell r="V397">
            <v>1</v>
          </cell>
          <cell r="W397">
            <v>6</v>
          </cell>
          <cell r="X397">
            <v>3</v>
          </cell>
          <cell r="Y397">
            <v>6</v>
          </cell>
          <cell r="Z397">
            <v>0</v>
          </cell>
          <cell r="AA397">
            <v>6</v>
          </cell>
          <cell r="AB397">
            <v>2</v>
          </cell>
          <cell r="AC397">
            <v>5</v>
          </cell>
          <cell r="AD397">
            <v>1</v>
          </cell>
          <cell r="AE397">
            <v>10</v>
          </cell>
          <cell r="AF397">
            <v>10</v>
          </cell>
          <cell r="AG397">
            <v>17</v>
          </cell>
          <cell r="AH397">
            <v>0</v>
          </cell>
          <cell r="AI397">
            <v>2</v>
          </cell>
          <cell r="AJ397">
            <v>41</v>
          </cell>
          <cell r="AK397">
            <v>37</v>
          </cell>
          <cell r="AL397">
            <v>15</v>
          </cell>
          <cell r="AM397">
            <v>79</v>
          </cell>
          <cell r="AN397">
            <v>85</v>
          </cell>
          <cell r="AO397">
            <v>17</v>
          </cell>
          <cell r="AP397">
            <v>307.5</v>
          </cell>
          <cell r="AQ397">
            <v>185</v>
          </cell>
          <cell r="AR397">
            <v>75</v>
          </cell>
          <cell r="AS397">
            <v>474</v>
          </cell>
          <cell r="AT397">
            <v>150</v>
          </cell>
          <cell r="AU397">
            <v>255</v>
          </cell>
          <cell r="AV397">
            <v>22678</v>
          </cell>
          <cell r="AW397">
            <v>22246.600859999999</v>
          </cell>
          <cell r="AX397">
            <v>27900</v>
          </cell>
          <cell r="AY397">
            <v>0.23026721933151073</v>
          </cell>
          <cell r="AZ397">
            <v>0.18716845878136201</v>
          </cell>
          <cell r="BA397">
            <v>26900</v>
          </cell>
          <cell r="BB397">
            <v>3</v>
          </cell>
          <cell r="BC397">
            <v>0.18617162007231669</v>
          </cell>
          <cell r="BD397">
            <v>0.15695167286245354</v>
          </cell>
          <cell r="BE397">
            <v>24900</v>
          </cell>
          <cell r="BF397">
            <v>6</v>
          </cell>
          <cell r="BG397">
            <v>9.7980421553928831E-2</v>
          </cell>
          <cell r="BH397">
            <v>8.9236947791164659E-2</v>
          </cell>
        </row>
        <row r="398">
          <cell r="B398" t="str">
            <v>22346</v>
          </cell>
          <cell r="C398" t="str">
            <v>5902573007002</v>
          </cell>
          <cell r="D398" t="str">
            <v>PACK VODKA AMUNDSEN + COCTELERA ACERO INOX</v>
          </cell>
          <cell r="E398">
            <v>1</v>
          </cell>
          <cell r="F398" t="str">
            <v>BEBIDAS</v>
          </cell>
          <cell r="G398" t="str">
            <v>BEBIDAS</v>
          </cell>
          <cell r="H398" t="str">
            <v>BEBIDAS C/ ALCOHOL</v>
          </cell>
          <cell r="I398" t="str">
            <v>VODKA</v>
          </cell>
          <cell r="J398" t="str">
            <v>NORMALES BV-N</v>
          </cell>
          <cell r="K398" t="str">
            <v>AMUNDSEN</v>
          </cell>
          <cell r="L398">
            <v>114</v>
          </cell>
          <cell r="M398" t="str">
            <v>APOLO IMPORT S.A. 2 - TRENTINO (114)</v>
          </cell>
          <cell r="N398">
            <v>0</v>
          </cell>
          <cell r="O398">
            <v>0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5</v>
          </cell>
          <cell r="AK398">
            <v>5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 t="str">
            <v>SV</v>
          </cell>
          <cell r="AQ398" t="str">
            <v>SV</v>
          </cell>
          <cell r="AR398" t="str">
            <v>Q</v>
          </cell>
          <cell r="AS398" t="str">
            <v>Q</v>
          </cell>
          <cell r="AT398" t="str">
            <v>Q</v>
          </cell>
          <cell r="AU398" t="str">
            <v>Q</v>
          </cell>
          <cell r="AV398">
            <v>148220.00000500001</v>
          </cell>
          <cell r="AW398">
            <v>148220.00005999999</v>
          </cell>
          <cell r="AX398">
            <v>174900</v>
          </cell>
          <cell r="AY398">
            <v>0.18000269865132901</v>
          </cell>
          <cell r="AZ398">
            <v>0.15254431100628926</v>
          </cell>
          <cell r="BC398">
            <v>-1</v>
          </cell>
          <cell r="BD398">
            <v>0</v>
          </cell>
          <cell r="BG398">
            <v>-1</v>
          </cell>
          <cell r="BH398">
            <v>0</v>
          </cell>
        </row>
        <row r="399">
          <cell r="B399" t="str">
            <v>12526</v>
          </cell>
          <cell r="C399" t="str">
            <v>5902573007910</v>
          </cell>
          <cell r="D399" t="str">
            <v>VODKA 1Lts AMUNDSEN</v>
          </cell>
          <cell r="E399">
            <v>6</v>
          </cell>
          <cell r="F399" t="str">
            <v>BEBIDAS</v>
          </cell>
          <cell r="G399" t="str">
            <v>BEBIDAS</v>
          </cell>
          <cell r="H399" t="str">
            <v>BEBIDAS C/ ALCOHOL</v>
          </cell>
          <cell r="I399" t="str">
            <v>VODKA</v>
          </cell>
          <cell r="J399" t="str">
            <v>NORMALES BV-N</v>
          </cell>
          <cell r="K399" t="str">
            <v>AMUNDSEN</v>
          </cell>
          <cell r="L399">
            <v>114</v>
          </cell>
          <cell r="M399" t="str">
            <v>APOLO IMPORT S.A. 2 - TRENTINO (114)</v>
          </cell>
          <cell r="N399">
            <v>0</v>
          </cell>
          <cell r="O399">
            <v>0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0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11</v>
          </cell>
          <cell r="AK399">
            <v>9</v>
          </cell>
          <cell r="AL399">
            <v>6</v>
          </cell>
          <cell r="AM399">
            <v>8</v>
          </cell>
          <cell r="AN399">
            <v>5</v>
          </cell>
          <cell r="AO399">
            <v>6</v>
          </cell>
          <cell r="AP399" t="str">
            <v>SV</v>
          </cell>
          <cell r="AQ399" t="str">
            <v>SV</v>
          </cell>
          <cell r="AR399" t="str">
            <v>SV</v>
          </cell>
          <cell r="AS399" t="str">
            <v>SV</v>
          </cell>
          <cell r="AT399" t="str">
            <v>SV</v>
          </cell>
          <cell r="AU399" t="str">
            <v>SV</v>
          </cell>
          <cell r="AV399">
            <v>135500.00002000001</v>
          </cell>
          <cell r="AW399">
            <v>118179.05495000001</v>
          </cell>
          <cell r="AX399">
            <v>159900</v>
          </cell>
          <cell r="AY399">
            <v>0.18007380056382671</v>
          </cell>
          <cell r="AZ399">
            <v>0.15259537198248901</v>
          </cell>
          <cell r="BA399">
            <v>149900</v>
          </cell>
          <cell r="BB399">
            <v>3</v>
          </cell>
          <cell r="BC399">
            <v>0.10627306256733982</v>
          </cell>
          <cell r="BD399">
            <v>9.6064042561707766E-2</v>
          </cell>
          <cell r="BE399">
            <v>0</v>
          </cell>
          <cell r="BF399">
            <v>0</v>
          </cell>
          <cell r="BG399">
            <v>-1</v>
          </cell>
          <cell r="BH399">
            <v>0</v>
          </cell>
        </row>
        <row r="400">
          <cell r="B400" t="str">
            <v>12528</v>
          </cell>
          <cell r="C400" t="str">
            <v>8000440112365</v>
          </cell>
          <cell r="D400" t="str">
            <v>VODKA 1Lts KEGLEVICH</v>
          </cell>
          <cell r="E400">
            <v>6</v>
          </cell>
          <cell r="F400" t="str">
            <v>BEBIDAS</v>
          </cell>
          <cell r="G400" t="str">
            <v>BEBIDAS</v>
          </cell>
          <cell r="H400" t="str">
            <v>BEBIDAS C/ ALCOHOL</v>
          </cell>
          <cell r="I400" t="str">
            <v>VODKA</v>
          </cell>
          <cell r="J400" t="str">
            <v>NORMALES BV-N</v>
          </cell>
          <cell r="K400" t="str">
            <v>KEGLEVICH</v>
          </cell>
          <cell r="L400">
            <v>114</v>
          </cell>
          <cell r="M400" t="str">
            <v>APOLO IMPORT S.A. 2 - TRENTINO (114)</v>
          </cell>
          <cell r="N400">
            <v>0</v>
          </cell>
          <cell r="O400">
            <v>0</v>
          </cell>
          <cell r="P400">
            <v>0</v>
          </cell>
          <cell r="Q400">
            <v>0</v>
          </cell>
          <cell r="R400">
            <v>1</v>
          </cell>
          <cell r="S400">
            <v>1</v>
          </cell>
          <cell r="T400">
            <v>1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33</v>
          </cell>
          <cell r="AK400">
            <v>39</v>
          </cell>
          <cell r="AL400">
            <v>63</v>
          </cell>
          <cell r="AM400">
            <v>36</v>
          </cell>
          <cell r="AN400">
            <v>34</v>
          </cell>
          <cell r="AO400">
            <v>12</v>
          </cell>
          <cell r="AP400" t="str">
            <v>SV</v>
          </cell>
          <cell r="AQ400" t="str">
            <v>SV</v>
          </cell>
          <cell r="AR400" t="str">
            <v>SV</v>
          </cell>
          <cell r="AS400" t="str">
            <v>SV</v>
          </cell>
          <cell r="AT400" t="str">
            <v>SV</v>
          </cell>
          <cell r="AU400" t="str">
            <v>SV</v>
          </cell>
          <cell r="AV400">
            <v>59225.000010000003</v>
          </cell>
          <cell r="AW400">
            <v>50086.013339999998</v>
          </cell>
          <cell r="AX400">
            <v>69900</v>
          </cell>
          <cell r="AY400">
            <v>0.18024482884250825</v>
          </cell>
          <cell r="AZ400">
            <v>0.15271816866952784</v>
          </cell>
          <cell r="BA400">
            <v>65900</v>
          </cell>
          <cell r="BB400">
            <v>3</v>
          </cell>
          <cell r="BC400">
            <v>0.11270578284293697</v>
          </cell>
          <cell r="BD400">
            <v>0.10128983292867977</v>
          </cell>
          <cell r="BE400">
            <v>0</v>
          </cell>
          <cell r="BF400">
            <v>0</v>
          </cell>
          <cell r="BG400">
            <v>-1</v>
          </cell>
          <cell r="BH400">
            <v>0</v>
          </cell>
        </row>
        <row r="401">
          <cell r="B401" t="str">
            <v>36683</v>
          </cell>
          <cell r="C401" t="str">
            <v>7898080662330</v>
          </cell>
          <cell r="D401" t="str">
            <v>VODKA 900ml INTENCION</v>
          </cell>
          <cell r="E401">
            <v>6</v>
          </cell>
          <cell r="F401" t="str">
            <v>BEBIDAS</v>
          </cell>
          <cell r="G401" t="str">
            <v>BEBIDAS</v>
          </cell>
          <cell r="H401" t="str">
            <v>BEBIDAS C/ ALCOHOL</v>
          </cell>
          <cell r="I401" t="str">
            <v>VODKA</v>
          </cell>
          <cell r="J401" t="str">
            <v>NORMALES BV-N</v>
          </cell>
          <cell r="K401" t="str">
            <v>INTENCION</v>
          </cell>
          <cell r="L401">
            <v>428</v>
          </cell>
          <cell r="M401" t="str">
            <v>BRUMADO S.A. (428)</v>
          </cell>
          <cell r="N401">
            <v>4</v>
          </cell>
          <cell r="O401">
            <v>1</v>
          </cell>
          <cell r="P401">
            <v>0</v>
          </cell>
          <cell r="Q401">
            <v>1</v>
          </cell>
          <cell r="R401">
            <v>3</v>
          </cell>
          <cell r="S401">
            <v>13</v>
          </cell>
          <cell r="T401">
            <v>11</v>
          </cell>
          <cell r="U401">
            <v>10</v>
          </cell>
          <cell r="V401">
            <v>6</v>
          </cell>
          <cell r="W401">
            <v>7</v>
          </cell>
          <cell r="X401">
            <v>4</v>
          </cell>
          <cell r="Y401">
            <v>3</v>
          </cell>
          <cell r="Z401">
            <v>5</v>
          </cell>
          <cell r="AA401">
            <v>4</v>
          </cell>
          <cell r="AB401">
            <v>3</v>
          </cell>
          <cell r="AC401">
            <v>10</v>
          </cell>
          <cell r="AD401">
            <v>5</v>
          </cell>
          <cell r="AE401">
            <v>5</v>
          </cell>
          <cell r="AF401">
            <v>8</v>
          </cell>
          <cell r="AG401">
            <v>8</v>
          </cell>
          <cell r="AH401">
            <v>0</v>
          </cell>
          <cell r="AI401">
            <v>1</v>
          </cell>
          <cell r="AJ401">
            <v>4</v>
          </cell>
          <cell r="AK401">
            <v>13</v>
          </cell>
          <cell r="AL401">
            <v>7</v>
          </cell>
          <cell r="AM401">
            <v>0</v>
          </cell>
          <cell r="AN401">
            <v>10</v>
          </cell>
          <cell r="AO401">
            <v>6</v>
          </cell>
          <cell r="AP401">
            <v>120</v>
          </cell>
          <cell r="AQ401">
            <v>39</v>
          </cell>
          <cell r="AR401">
            <v>70</v>
          </cell>
          <cell r="AS401" t="str">
            <v>Q</v>
          </cell>
          <cell r="AT401">
            <v>37.5</v>
          </cell>
          <cell r="AU401">
            <v>180</v>
          </cell>
          <cell r="AV401">
            <v>19583.000029999999</v>
          </cell>
          <cell r="AW401">
            <v>19582.999260000001</v>
          </cell>
          <cell r="AX401">
            <v>22900</v>
          </cell>
          <cell r="AY401">
            <v>0.16938160470400621</v>
          </cell>
          <cell r="AZ401">
            <v>0.14484716026200878</v>
          </cell>
          <cell r="BA401">
            <v>22500</v>
          </cell>
          <cell r="BB401">
            <v>3</v>
          </cell>
          <cell r="BC401">
            <v>0.14895572514585753</v>
          </cell>
          <cell r="BD401">
            <v>0.12964444311111115</v>
          </cell>
          <cell r="BE401">
            <v>21900</v>
          </cell>
          <cell r="BF401">
            <v>6</v>
          </cell>
          <cell r="BG401">
            <v>0.11831690580863463</v>
          </cell>
          <cell r="BH401">
            <v>0.10579908538812789</v>
          </cell>
        </row>
        <row r="402">
          <cell r="B402" t="str">
            <v>38826</v>
          </cell>
          <cell r="C402" t="str">
            <v>7896022670009</v>
          </cell>
          <cell r="D402" t="str">
            <v>VODKA KOVAK 1Lts THOQUINO</v>
          </cell>
          <cell r="E402">
            <v>12</v>
          </cell>
          <cell r="F402" t="str">
            <v>BEBIDAS</v>
          </cell>
          <cell r="G402" t="str">
            <v>BEBIDAS</v>
          </cell>
          <cell r="H402" t="str">
            <v>BEBIDAS C/ ALCOHOL</v>
          </cell>
          <cell r="I402" t="str">
            <v>VODKA</v>
          </cell>
          <cell r="J402" t="str">
            <v>NORMALES BV-N</v>
          </cell>
          <cell r="K402" t="str">
            <v>THOQUINO</v>
          </cell>
          <cell r="L402">
            <v>114</v>
          </cell>
          <cell r="M402" t="str">
            <v>APOLO IMPORT S.A. 2 - TRENTINO (114)</v>
          </cell>
          <cell r="N402">
            <v>0</v>
          </cell>
          <cell r="O402">
            <v>0</v>
          </cell>
          <cell r="P402">
            <v>0</v>
          </cell>
          <cell r="Q402">
            <v>1</v>
          </cell>
          <cell r="R402">
            <v>2</v>
          </cell>
          <cell r="S402">
            <v>10</v>
          </cell>
          <cell r="T402">
            <v>3</v>
          </cell>
          <cell r="U402">
            <v>8</v>
          </cell>
          <cell r="V402">
            <v>1</v>
          </cell>
          <cell r="W402">
            <v>0</v>
          </cell>
          <cell r="X402">
            <v>0</v>
          </cell>
          <cell r="Y402">
            <v>1</v>
          </cell>
          <cell r="Z402">
            <v>0</v>
          </cell>
          <cell r="AA402">
            <v>1</v>
          </cell>
          <cell r="AB402">
            <v>0</v>
          </cell>
          <cell r="AC402">
            <v>2</v>
          </cell>
          <cell r="AD402">
            <v>0</v>
          </cell>
          <cell r="AE402">
            <v>0</v>
          </cell>
          <cell r="AF402">
            <v>1</v>
          </cell>
          <cell r="AG402">
            <v>1</v>
          </cell>
          <cell r="AH402">
            <v>0</v>
          </cell>
          <cell r="AI402">
            <v>0</v>
          </cell>
          <cell r="AJ402">
            <v>14</v>
          </cell>
          <cell r="AK402">
            <v>1</v>
          </cell>
          <cell r="AL402">
            <v>10</v>
          </cell>
          <cell r="AM402">
            <v>15</v>
          </cell>
          <cell r="AN402">
            <v>8</v>
          </cell>
          <cell r="AO402">
            <v>54</v>
          </cell>
          <cell r="AP402">
            <v>420</v>
          </cell>
          <cell r="AQ402">
            <v>3.75</v>
          </cell>
          <cell r="AR402">
            <v>300</v>
          </cell>
          <cell r="AS402">
            <v>225</v>
          </cell>
          <cell r="AT402">
            <v>240</v>
          </cell>
          <cell r="AU402" t="str">
            <v>SV</v>
          </cell>
          <cell r="AV402">
            <v>36439.999969999997</v>
          </cell>
          <cell r="AW402">
            <v>36439.999860000004</v>
          </cell>
          <cell r="AX402">
            <v>41900</v>
          </cell>
          <cell r="AY402">
            <v>0.14983534672050114</v>
          </cell>
          <cell r="AZ402">
            <v>0.13031026324582345</v>
          </cell>
          <cell r="BA402">
            <v>39900</v>
          </cell>
          <cell r="BB402">
            <v>3</v>
          </cell>
          <cell r="BC402">
            <v>9.4950604633603719E-2</v>
          </cell>
          <cell r="BD402">
            <v>8.6716792731829639E-2</v>
          </cell>
          <cell r="BE402">
            <v>0</v>
          </cell>
          <cell r="BF402">
            <v>0</v>
          </cell>
          <cell r="BG402">
            <v>-1</v>
          </cell>
          <cell r="BH402">
            <v>0</v>
          </cell>
        </row>
        <row r="403">
          <cell r="B403" t="str">
            <v>38831</v>
          </cell>
          <cell r="C403" t="str">
            <v>7896022610029</v>
          </cell>
          <cell r="D403" t="str">
            <v>VODKA KRAKOVIA 970ml THOQUINO</v>
          </cell>
          <cell r="E403">
            <v>6</v>
          </cell>
          <cell r="F403" t="str">
            <v>BEBIDAS</v>
          </cell>
          <cell r="G403" t="str">
            <v>BEBIDAS</v>
          </cell>
          <cell r="H403" t="str">
            <v>BEBIDAS C/ ALCOHOL</v>
          </cell>
          <cell r="I403" t="str">
            <v>VODKA</v>
          </cell>
          <cell r="J403" t="str">
            <v>NORMALES BV-N</v>
          </cell>
          <cell r="K403" t="str">
            <v>THOQUINO</v>
          </cell>
          <cell r="L403">
            <v>114</v>
          </cell>
          <cell r="M403" t="str">
            <v>APOLO IMPORT S.A. 2 - TRENTINO (114)</v>
          </cell>
          <cell r="N403">
            <v>2</v>
          </cell>
          <cell r="O403">
            <v>3</v>
          </cell>
          <cell r="P403">
            <v>2</v>
          </cell>
          <cell r="Q403">
            <v>5</v>
          </cell>
          <cell r="R403">
            <v>3</v>
          </cell>
          <cell r="S403">
            <v>8</v>
          </cell>
          <cell r="T403">
            <v>6</v>
          </cell>
          <cell r="U403">
            <v>4</v>
          </cell>
          <cell r="V403">
            <v>2</v>
          </cell>
          <cell r="W403">
            <v>0</v>
          </cell>
          <cell r="X403">
            <v>2</v>
          </cell>
          <cell r="Y403">
            <v>2</v>
          </cell>
          <cell r="Z403">
            <v>1</v>
          </cell>
          <cell r="AA403">
            <v>4</v>
          </cell>
          <cell r="AB403">
            <v>0</v>
          </cell>
          <cell r="AC403">
            <v>0</v>
          </cell>
          <cell r="AD403">
            <v>3</v>
          </cell>
          <cell r="AE403">
            <v>1</v>
          </cell>
          <cell r="AF403">
            <v>0</v>
          </cell>
          <cell r="AG403">
            <v>3</v>
          </cell>
          <cell r="AH403">
            <v>0</v>
          </cell>
          <cell r="AI403">
            <v>1</v>
          </cell>
          <cell r="AJ403">
            <v>6</v>
          </cell>
          <cell r="AK403">
            <v>27</v>
          </cell>
          <cell r="AL403">
            <v>4</v>
          </cell>
          <cell r="AM403">
            <v>20</v>
          </cell>
          <cell r="AN403">
            <v>6</v>
          </cell>
          <cell r="AO403">
            <v>12</v>
          </cell>
          <cell r="AP403">
            <v>36</v>
          </cell>
          <cell r="AQ403">
            <v>202.5</v>
          </cell>
          <cell r="AR403">
            <v>60</v>
          </cell>
          <cell r="AS403" t="str">
            <v>SV</v>
          </cell>
          <cell r="AT403">
            <v>60</v>
          </cell>
          <cell r="AU403">
            <v>360</v>
          </cell>
          <cell r="AV403">
            <v>17309.999960000001</v>
          </cell>
          <cell r="AW403">
            <v>17309.999629999998</v>
          </cell>
          <cell r="AX403">
            <v>19900</v>
          </cell>
          <cell r="AY403">
            <v>0.14962449716839843</v>
          </cell>
          <cell r="AZ403">
            <v>0.13015075577889443</v>
          </cell>
          <cell r="BA403">
            <v>19500</v>
          </cell>
          <cell r="BB403">
            <v>3</v>
          </cell>
          <cell r="BC403">
            <v>0.12651646707456132</v>
          </cell>
          <cell r="BD403">
            <v>0.11230769435897431</v>
          </cell>
          <cell r="BE403">
            <v>0</v>
          </cell>
          <cell r="BF403">
            <v>0</v>
          </cell>
          <cell r="BG403">
            <v>-1</v>
          </cell>
          <cell r="BH403">
            <v>0</v>
          </cell>
        </row>
        <row r="404">
          <cell r="B404" t="str">
            <v>22714</v>
          </cell>
          <cell r="C404" t="str">
            <v>7893218003573</v>
          </cell>
          <cell r="D404" t="str">
            <v>VODKA ICE Bot 275ml 6un SMIRNOFF</v>
          </cell>
          <cell r="E404">
            <v>1</v>
          </cell>
          <cell r="F404" t="str">
            <v>BEBIDAS</v>
          </cell>
          <cell r="G404" t="str">
            <v>BEBIDAS</v>
          </cell>
          <cell r="H404" t="str">
            <v>BEBIDAS C/ ALCOHOL</v>
          </cell>
          <cell r="I404" t="str">
            <v>VODKA</v>
          </cell>
          <cell r="J404" t="str">
            <v>READY TO DRINK V</v>
          </cell>
          <cell r="K404" t="str">
            <v>SMIRNOFF</v>
          </cell>
          <cell r="L404">
            <v>161</v>
          </cell>
          <cell r="M404" t="str">
            <v>WINES AND SPIRITS S.A. (161)</v>
          </cell>
          <cell r="N404">
            <v>0</v>
          </cell>
          <cell r="O404">
            <v>0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 t="str">
            <v>Q</v>
          </cell>
          <cell r="AQ404" t="str">
            <v>Q</v>
          </cell>
          <cell r="AR404" t="str">
            <v>Q</v>
          </cell>
          <cell r="AS404" t="str">
            <v>Q</v>
          </cell>
          <cell r="AT404" t="str">
            <v>Q</v>
          </cell>
          <cell r="AU404" t="str">
            <v>Q</v>
          </cell>
          <cell r="AV404">
            <v>40667.999999</v>
          </cell>
          <cell r="AW404">
            <v>40533.201059999999</v>
          </cell>
          <cell r="AX404">
            <v>43900</v>
          </cell>
          <cell r="AY404">
            <v>7.9472804196898617E-2</v>
          </cell>
          <cell r="AZ404">
            <v>7.3621867904328023E-2</v>
          </cell>
          <cell r="BA404">
            <v>0</v>
          </cell>
          <cell r="BB404">
            <v>0</v>
          </cell>
          <cell r="BC404">
            <v>-1</v>
          </cell>
          <cell r="BD404">
            <v>0</v>
          </cell>
          <cell r="BE404">
            <v>0</v>
          </cell>
          <cell r="BF404">
            <v>0</v>
          </cell>
          <cell r="BG404">
            <v>-1</v>
          </cell>
          <cell r="BH404">
            <v>0</v>
          </cell>
        </row>
        <row r="405">
          <cell r="B405" t="str">
            <v>8544</v>
          </cell>
          <cell r="C405" t="str">
            <v>7893218003603</v>
          </cell>
          <cell r="D405" t="str">
            <v>VODKA ICE Bot 275ml SMIRNOFF</v>
          </cell>
          <cell r="E405">
            <v>24</v>
          </cell>
          <cell r="F405" t="str">
            <v>BEBIDAS</v>
          </cell>
          <cell r="G405" t="str">
            <v>BEBIDAS</v>
          </cell>
          <cell r="H405" t="str">
            <v>BEBIDAS C/ ALCOHOL</v>
          </cell>
          <cell r="I405" t="str">
            <v>VODKA</v>
          </cell>
          <cell r="J405" t="str">
            <v>READY TO DRINK V</v>
          </cell>
          <cell r="K405" t="str">
            <v>SMIRNOFF</v>
          </cell>
          <cell r="L405">
            <v>161</v>
          </cell>
          <cell r="M405" t="str">
            <v>WINES AND SPIRITS S.A. (161)</v>
          </cell>
          <cell r="N405">
            <v>172</v>
          </cell>
          <cell r="O405">
            <v>239</v>
          </cell>
          <cell r="P405">
            <v>266</v>
          </cell>
          <cell r="Q405">
            <v>274</v>
          </cell>
          <cell r="R405">
            <v>348</v>
          </cell>
          <cell r="S405">
            <v>374</v>
          </cell>
          <cell r="T405">
            <v>190</v>
          </cell>
          <cell r="U405">
            <v>157</v>
          </cell>
          <cell r="V405">
            <v>67</v>
          </cell>
          <cell r="W405">
            <v>187</v>
          </cell>
          <cell r="X405">
            <v>108</v>
          </cell>
          <cell r="Y405">
            <v>146</v>
          </cell>
          <cell r="Z405">
            <v>204</v>
          </cell>
          <cell r="AA405">
            <v>176</v>
          </cell>
          <cell r="AB405">
            <v>90</v>
          </cell>
          <cell r="AC405">
            <v>67</v>
          </cell>
          <cell r="AD405">
            <v>186</v>
          </cell>
          <cell r="AE405">
            <v>140</v>
          </cell>
          <cell r="AF405">
            <v>60</v>
          </cell>
          <cell r="AG405">
            <v>125</v>
          </cell>
          <cell r="AH405">
            <v>6</v>
          </cell>
          <cell r="AI405">
            <v>14</v>
          </cell>
          <cell r="AJ405">
            <v>311</v>
          </cell>
          <cell r="AK405">
            <v>301</v>
          </cell>
          <cell r="AL405">
            <v>232</v>
          </cell>
          <cell r="AM405">
            <v>33</v>
          </cell>
          <cell r="AN405">
            <v>67</v>
          </cell>
          <cell r="AO405">
            <v>318</v>
          </cell>
          <cell r="AP405">
            <v>34.051094890510946</v>
          </cell>
          <cell r="AQ405">
            <v>57.515923566878982</v>
          </cell>
          <cell r="AR405">
            <v>47.671232876712324</v>
          </cell>
          <cell r="AS405">
            <v>14.776119402985074</v>
          </cell>
          <cell r="AT405">
            <v>16.080000000000002</v>
          </cell>
          <cell r="AU405">
            <v>681.42857142857144</v>
          </cell>
          <cell r="AV405">
            <v>6778.0000200000004</v>
          </cell>
          <cell r="AW405">
            <v>6755.5335100000002</v>
          </cell>
          <cell r="AX405">
            <v>7500</v>
          </cell>
          <cell r="AY405">
            <v>0.10652109440389168</v>
          </cell>
          <cell r="AZ405">
            <v>9.6266663999999946E-2</v>
          </cell>
          <cell r="BA405">
            <v>0</v>
          </cell>
          <cell r="BB405">
            <v>0</v>
          </cell>
          <cell r="BC405">
            <v>-1</v>
          </cell>
          <cell r="BD405">
            <v>0</v>
          </cell>
          <cell r="BE405">
            <v>0</v>
          </cell>
          <cell r="BF405">
            <v>0</v>
          </cell>
          <cell r="BG405">
            <v>-1</v>
          </cell>
          <cell r="BH405">
            <v>0</v>
          </cell>
        </row>
        <row r="406">
          <cell r="B406" t="str">
            <v>11870</v>
          </cell>
          <cell r="C406" t="str">
            <v>7893218003580</v>
          </cell>
          <cell r="D406" t="str">
            <v>VODKA ICE Lata 269ml 8un SMIRNOFF</v>
          </cell>
          <cell r="E406">
            <v>1</v>
          </cell>
          <cell r="F406" t="str">
            <v>BEBIDAS</v>
          </cell>
          <cell r="G406" t="str">
            <v>BEBIDAS</v>
          </cell>
          <cell r="H406" t="str">
            <v>BEBIDAS C/ ALCOHOL</v>
          </cell>
          <cell r="I406" t="str">
            <v>VODKA</v>
          </cell>
          <cell r="J406" t="str">
            <v>READY TO DRINK V</v>
          </cell>
          <cell r="K406" t="str">
            <v>SMIRNOFF</v>
          </cell>
          <cell r="L406">
            <v>161</v>
          </cell>
          <cell r="M406" t="str">
            <v>WINES AND SPIRITS S.A. (161)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 t="str">
            <v>Q</v>
          </cell>
          <cell r="AQ406" t="str">
            <v>Q</v>
          </cell>
          <cell r="AR406" t="str">
            <v>Q</v>
          </cell>
          <cell r="AS406" t="str">
            <v>Q</v>
          </cell>
          <cell r="AT406" t="str">
            <v>Q</v>
          </cell>
          <cell r="AU406" t="str">
            <v>Q</v>
          </cell>
          <cell r="AV406">
            <v>47848.000002000001</v>
          </cell>
          <cell r="AW406">
            <v>47425.905120000003</v>
          </cell>
          <cell r="AX406">
            <v>51900</v>
          </cell>
          <cell r="AY406">
            <v>8.4684835266481961E-2</v>
          </cell>
          <cell r="AZ406">
            <v>7.8073217687861254E-2</v>
          </cell>
          <cell r="BA406">
            <v>0</v>
          </cell>
          <cell r="BB406">
            <v>0</v>
          </cell>
          <cell r="BC406">
            <v>-1</v>
          </cell>
          <cell r="BD406">
            <v>0</v>
          </cell>
          <cell r="BE406">
            <v>0</v>
          </cell>
          <cell r="BF406">
            <v>0</v>
          </cell>
          <cell r="BG406">
            <v>-1</v>
          </cell>
          <cell r="BH406">
            <v>0</v>
          </cell>
        </row>
        <row r="407">
          <cell r="B407" t="str">
            <v>8543</v>
          </cell>
          <cell r="C407" t="str">
            <v>7893218003610</v>
          </cell>
          <cell r="D407" t="str">
            <v>VODKA ICE Lata 269ml SMIRNOFF</v>
          </cell>
          <cell r="E407">
            <v>24</v>
          </cell>
          <cell r="F407" t="str">
            <v>BEBIDAS</v>
          </cell>
          <cell r="G407" t="str">
            <v>BEBIDAS</v>
          </cell>
          <cell r="H407" t="str">
            <v>BEBIDAS C/ ALCOHOL</v>
          </cell>
          <cell r="I407" t="str">
            <v>VODKA</v>
          </cell>
          <cell r="J407" t="str">
            <v>READY TO DRINK V</v>
          </cell>
          <cell r="K407" t="str">
            <v>SMIRNOFF</v>
          </cell>
          <cell r="L407">
            <v>161</v>
          </cell>
          <cell r="M407" t="str">
            <v>WINES AND SPIRITS S.A. (161)</v>
          </cell>
          <cell r="N407">
            <v>399</v>
          </cell>
          <cell r="O407">
            <v>383</v>
          </cell>
          <cell r="P407">
            <v>129</v>
          </cell>
          <cell r="Q407">
            <v>178</v>
          </cell>
          <cell r="R407">
            <v>679</v>
          </cell>
          <cell r="S407">
            <v>703</v>
          </cell>
          <cell r="T407">
            <v>463</v>
          </cell>
          <cell r="U407">
            <v>448</v>
          </cell>
          <cell r="V407">
            <v>324</v>
          </cell>
          <cell r="W407">
            <v>211</v>
          </cell>
          <cell r="X407">
            <v>96</v>
          </cell>
          <cell r="Y407">
            <v>157</v>
          </cell>
          <cell r="Z407">
            <v>434</v>
          </cell>
          <cell r="AA407">
            <v>320</v>
          </cell>
          <cell r="AB407">
            <v>155</v>
          </cell>
          <cell r="AC407">
            <v>194</v>
          </cell>
          <cell r="AD407">
            <v>465</v>
          </cell>
          <cell r="AE407">
            <v>526</v>
          </cell>
          <cell r="AF407">
            <v>400</v>
          </cell>
          <cell r="AG407">
            <v>427</v>
          </cell>
          <cell r="AH407">
            <v>0</v>
          </cell>
          <cell r="AI407">
            <v>24</v>
          </cell>
          <cell r="AJ407">
            <v>366</v>
          </cell>
          <cell r="AK407">
            <v>641</v>
          </cell>
          <cell r="AL407">
            <v>116</v>
          </cell>
          <cell r="AM407">
            <v>398</v>
          </cell>
          <cell r="AN407">
            <v>520</v>
          </cell>
          <cell r="AO407">
            <v>543</v>
          </cell>
          <cell r="AP407">
            <v>61.685393258426963</v>
          </cell>
          <cell r="AQ407">
            <v>42.924107142857139</v>
          </cell>
          <cell r="AR407">
            <v>22.165605095541398</v>
          </cell>
          <cell r="AS407">
            <v>61.546391752577314</v>
          </cell>
          <cell r="AT407">
            <v>36.533957845433257</v>
          </cell>
          <cell r="AU407">
            <v>678.75</v>
          </cell>
          <cell r="AV407">
            <v>5980.9999699999998</v>
          </cell>
          <cell r="AW407">
            <v>5928.2381400000004</v>
          </cell>
          <cell r="AX407">
            <v>6550</v>
          </cell>
          <cell r="AY407">
            <v>9.5134598370512968E-2</v>
          </cell>
          <cell r="AZ407">
            <v>8.6870233587786283E-2</v>
          </cell>
          <cell r="BA407">
            <v>0</v>
          </cell>
          <cell r="BB407">
            <v>0</v>
          </cell>
          <cell r="BC407">
            <v>-1</v>
          </cell>
          <cell r="BD407">
            <v>0</v>
          </cell>
          <cell r="BE407">
            <v>0</v>
          </cell>
          <cell r="BF407">
            <v>0</v>
          </cell>
          <cell r="BG407">
            <v>-1</v>
          </cell>
          <cell r="BH407">
            <v>0</v>
          </cell>
        </row>
        <row r="408">
          <cell r="B408" t="str">
            <v>36867</v>
          </cell>
          <cell r="C408" t="str">
            <v>7896008113131</v>
          </cell>
          <cell r="D408" t="str">
            <v>VODKA ORIGINAL 269ml CONTINI ICE</v>
          </cell>
          <cell r="E408">
            <v>6</v>
          </cell>
          <cell r="F408" t="str">
            <v>BEBIDAS</v>
          </cell>
          <cell r="G408" t="str">
            <v>BEBIDAS</v>
          </cell>
          <cell r="H408" t="str">
            <v>BEBIDAS C/ ALCOHOL</v>
          </cell>
          <cell r="I408" t="str">
            <v>VODKA</v>
          </cell>
          <cell r="J408" t="str">
            <v>READY TO DRINK V</v>
          </cell>
          <cell r="K408" t="str">
            <v>CONTINI ICE</v>
          </cell>
          <cell r="L408">
            <v>551</v>
          </cell>
          <cell r="M408" t="str">
            <v>MONACO COMERCIAL  IMPORT EXPORT S.R.L. (551)</v>
          </cell>
          <cell r="N408">
            <v>3</v>
          </cell>
          <cell r="O408">
            <v>5</v>
          </cell>
          <cell r="P408">
            <v>0</v>
          </cell>
          <cell r="Q408">
            <v>0</v>
          </cell>
          <cell r="R408">
            <v>12</v>
          </cell>
          <cell r="S408">
            <v>11</v>
          </cell>
          <cell r="T408">
            <v>0</v>
          </cell>
          <cell r="U408">
            <v>0</v>
          </cell>
          <cell r="V408">
            <v>2</v>
          </cell>
          <cell r="W408">
            <v>6</v>
          </cell>
          <cell r="X408">
            <v>0</v>
          </cell>
          <cell r="Y408">
            <v>2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6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 t="str">
            <v>Q</v>
          </cell>
          <cell r="AQ408" t="str">
            <v>SV</v>
          </cell>
          <cell r="AR408" t="str">
            <v>Q</v>
          </cell>
          <cell r="AS408" t="str">
            <v>Q</v>
          </cell>
          <cell r="AT408" t="str">
            <v>Q</v>
          </cell>
          <cell r="AU408" t="str">
            <v>Q</v>
          </cell>
          <cell r="AV408">
            <v>4000.000004</v>
          </cell>
          <cell r="AW408">
            <v>3924.9999800000001</v>
          </cell>
          <cell r="AX408">
            <v>4900</v>
          </cell>
          <cell r="AY408">
            <v>0.22499999877499999</v>
          </cell>
          <cell r="AZ408">
            <v>0.18367346857142858</v>
          </cell>
          <cell r="BA408">
            <v>4825</v>
          </cell>
          <cell r="BB408">
            <v>12</v>
          </cell>
          <cell r="BC408">
            <v>0.20624999879375006</v>
          </cell>
          <cell r="BD408">
            <v>0.17098445512953367</v>
          </cell>
          <cell r="BE408">
            <v>4658.3333300000004</v>
          </cell>
          <cell r="BF408">
            <v>36</v>
          </cell>
          <cell r="BG408">
            <v>0.1645833313354168</v>
          </cell>
          <cell r="BH408">
            <v>0.1413237910134697</v>
          </cell>
        </row>
        <row r="409">
          <cell r="B409" t="str">
            <v>36866</v>
          </cell>
          <cell r="C409" t="str">
            <v>7896008100032</v>
          </cell>
          <cell r="D409" t="str">
            <v>VODKA ORIGINAL 275ml 6un CONTINI ICE</v>
          </cell>
          <cell r="E409">
            <v>1</v>
          </cell>
          <cell r="F409" t="str">
            <v>BEBIDAS</v>
          </cell>
          <cell r="G409" t="str">
            <v>BEBIDAS</v>
          </cell>
          <cell r="H409" t="str">
            <v>BEBIDAS C/ ALCOHOL</v>
          </cell>
          <cell r="I409" t="str">
            <v>VODKA</v>
          </cell>
          <cell r="J409" t="str">
            <v>READY TO DRINK V</v>
          </cell>
          <cell r="K409" t="str">
            <v>CONTINI ICE</v>
          </cell>
          <cell r="L409">
            <v>551</v>
          </cell>
          <cell r="M409" t="str">
            <v>MONACO COMERCIAL  IMPORT EXPORT S.R.L. (551)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 t="str">
            <v>Q</v>
          </cell>
          <cell r="AQ409" t="str">
            <v>Q</v>
          </cell>
          <cell r="AR409" t="str">
            <v>Q</v>
          </cell>
          <cell r="AS409" t="str">
            <v>Q</v>
          </cell>
          <cell r="AT409" t="str">
            <v>Q</v>
          </cell>
          <cell r="AU409" t="str">
            <v>Q</v>
          </cell>
          <cell r="AV409">
            <v>28997.999997999999</v>
          </cell>
          <cell r="AW409">
            <v>28999.74396</v>
          </cell>
          <cell r="AX409">
            <v>32900</v>
          </cell>
          <cell r="AY409">
            <v>0.13456100428543771</v>
          </cell>
          <cell r="AZ409">
            <v>0.11860182376899699</v>
          </cell>
          <cell r="BA409">
            <v>31500</v>
          </cell>
          <cell r="BB409">
            <v>3</v>
          </cell>
          <cell r="BC409">
            <v>8.6281812613717035E-2</v>
          </cell>
          <cell r="BD409">
            <v>7.9428571492063518E-2</v>
          </cell>
          <cell r="BE409">
            <v>0</v>
          </cell>
          <cell r="BF409">
            <v>0</v>
          </cell>
          <cell r="BG409">
            <v>-1</v>
          </cell>
          <cell r="BH409">
            <v>0</v>
          </cell>
        </row>
        <row r="410">
          <cell r="B410" t="str">
            <v>36865</v>
          </cell>
          <cell r="C410" t="str">
            <v>7896008105211</v>
          </cell>
          <cell r="D410" t="str">
            <v>VODKA ORIGINAL 275ml CONTINI ICE</v>
          </cell>
          <cell r="E410">
            <v>6</v>
          </cell>
          <cell r="F410" t="str">
            <v>BEBIDAS</v>
          </cell>
          <cell r="G410" t="str">
            <v>BEBIDAS</v>
          </cell>
          <cell r="H410" t="str">
            <v>BEBIDAS C/ ALCOHOL</v>
          </cell>
          <cell r="I410" t="str">
            <v>VODKA</v>
          </cell>
          <cell r="J410" t="str">
            <v>READY TO DRINK V</v>
          </cell>
          <cell r="K410" t="str">
            <v>CONTINI ICE</v>
          </cell>
          <cell r="L410">
            <v>551</v>
          </cell>
          <cell r="M410" t="str">
            <v>MONACO COMERCIAL  IMPORT EXPORT S.R.L. (551)</v>
          </cell>
          <cell r="N410">
            <v>1</v>
          </cell>
          <cell r="O410">
            <v>14</v>
          </cell>
          <cell r="P410">
            <v>1</v>
          </cell>
          <cell r="Q410">
            <v>2</v>
          </cell>
          <cell r="R410">
            <v>44</v>
          </cell>
          <cell r="S410">
            <v>7</v>
          </cell>
          <cell r="T410">
            <v>0</v>
          </cell>
          <cell r="U410">
            <v>0</v>
          </cell>
          <cell r="V410">
            <v>3</v>
          </cell>
          <cell r="W410">
            <v>2</v>
          </cell>
          <cell r="X410">
            <v>0</v>
          </cell>
          <cell r="Y410">
            <v>0</v>
          </cell>
          <cell r="Z410">
            <v>4</v>
          </cell>
          <cell r="AA410">
            <v>1</v>
          </cell>
          <cell r="AB410">
            <v>1</v>
          </cell>
          <cell r="AC410">
            <v>1</v>
          </cell>
          <cell r="AD410">
            <v>4</v>
          </cell>
          <cell r="AE410">
            <v>0</v>
          </cell>
          <cell r="AF410">
            <v>0</v>
          </cell>
          <cell r="AG410">
            <v>1</v>
          </cell>
          <cell r="AH410">
            <v>0</v>
          </cell>
          <cell r="AI410">
            <v>0</v>
          </cell>
          <cell r="AJ410">
            <v>56</v>
          </cell>
          <cell r="AK410">
            <v>33</v>
          </cell>
          <cell r="AL410">
            <v>0</v>
          </cell>
          <cell r="AM410">
            <v>0</v>
          </cell>
          <cell r="AN410">
            <v>0</v>
          </cell>
          <cell r="AO410">
            <v>0</v>
          </cell>
          <cell r="AP410">
            <v>840</v>
          </cell>
          <cell r="AQ410" t="str">
            <v>SV</v>
          </cell>
          <cell r="AR410" t="str">
            <v>Q</v>
          </cell>
          <cell r="AS410" t="str">
            <v>Q</v>
          </cell>
          <cell r="AT410" t="str">
            <v>Q</v>
          </cell>
          <cell r="AU410" t="str">
            <v>Q</v>
          </cell>
          <cell r="AV410">
            <v>4832.9999959999996</v>
          </cell>
          <cell r="AW410">
            <v>4833.2906599999997</v>
          </cell>
          <cell r="AX410">
            <v>5750</v>
          </cell>
          <cell r="AY410">
            <v>0.18973722424145456</v>
          </cell>
          <cell r="AZ410">
            <v>0.15947826156521747</v>
          </cell>
          <cell r="BA410">
            <v>0</v>
          </cell>
          <cell r="BB410">
            <v>6</v>
          </cell>
          <cell r="BC410">
            <v>-1</v>
          </cell>
          <cell r="BD410">
            <v>0</v>
          </cell>
          <cell r="BE410">
            <v>0</v>
          </cell>
          <cell r="BF410">
            <v>0</v>
          </cell>
          <cell r="BG410">
            <v>-1</v>
          </cell>
          <cell r="BH410">
            <v>0</v>
          </cell>
        </row>
        <row r="411">
          <cell r="B411" t="str">
            <v>20365</v>
          </cell>
          <cell r="C411" t="str">
            <v>7896547501277</v>
          </cell>
          <cell r="D411" t="str">
            <v>COCTEL BLUEBERRY 500ml COROTE</v>
          </cell>
          <cell r="E411">
            <v>12</v>
          </cell>
          <cell r="F411" t="str">
            <v>BEBIDAS</v>
          </cell>
          <cell r="G411" t="str">
            <v>BEBIDAS</v>
          </cell>
          <cell r="H411" t="str">
            <v>BEBIDAS C/ ALCOHOL</v>
          </cell>
          <cell r="I411" t="str">
            <v>VODKA</v>
          </cell>
          <cell r="J411" t="str">
            <v>READY TO DRINK V</v>
          </cell>
          <cell r="K411" t="str">
            <v>COROTE</v>
          </cell>
          <cell r="L411">
            <v>428</v>
          </cell>
          <cell r="M411" t="str">
            <v>BRUMADO S.A. (428)</v>
          </cell>
          <cell r="N411">
            <v>3</v>
          </cell>
          <cell r="O411">
            <v>1</v>
          </cell>
          <cell r="P411">
            <v>2</v>
          </cell>
          <cell r="Q411">
            <v>3</v>
          </cell>
          <cell r="R411">
            <v>19</v>
          </cell>
          <cell r="S411">
            <v>9</v>
          </cell>
          <cell r="T411">
            <v>0</v>
          </cell>
          <cell r="U411">
            <v>3</v>
          </cell>
          <cell r="V411">
            <v>6</v>
          </cell>
          <cell r="W411">
            <v>9</v>
          </cell>
          <cell r="X411">
            <v>1</v>
          </cell>
          <cell r="Y411">
            <v>1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9</v>
          </cell>
          <cell r="AE411">
            <v>8</v>
          </cell>
          <cell r="AF411">
            <v>1</v>
          </cell>
          <cell r="AG411">
            <v>6</v>
          </cell>
          <cell r="AH411">
            <v>1</v>
          </cell>
          <cell r="AI411">
            <v>4</v>
          </cell>
          <cell r="AJ411">
            <v>8</v>
          </cell>
          <cell r="AK411">
            <v>22</v>
          </cell>
          <cell r="AL411">
            <v>20</v>
          </cell>
          <cell r="AM411">
            <v>12</v>
          </cell>
          <cell r="AN411">
            <v>2</v>
          </cell>
          <cell r="AO411">
            <v>2</v>
          </cell>
          <cell r="AP411">
            <v>80</v>
          </cell>
          <cell r="AQ411">
            <v>220</v>
          </cell>
          <cell r="AR411">
            <v>600</v>
          </cell>
          <cell r="AS411" t="str">
            <v>SV</v>
          </cell>
          <cell r="AT411">
            <v>10</v>
          </cell>
          <cell r="AU411">
            <v>15</v>
          </cell>
          <cell r="AV411">
            <v>5199.9999699999998</v>
          </cell>
          <cell r="AW411">
            <v>5139.8217199999999</v>
          </cell>
          <cell r="AX411">
            <v>6150</v>
          </cell>
          <cell r="AY411">
            <v>0.18269231451553258</v>
          </cell>
          <cell r="AZ411">
            <v>0.15447154959349596</v>
          </cell>
          <cell r="BA411">
            <v>5990</v>
          </cell>
          <cell r="BB411">
            <v>6</v>
          </cell>
          <cell r="BC411">
            <v>0.15192308356878703</v>
          </cell>
          <cell r="BD411">
            <v>0.13188648247078466</v>
          </cell>
          <cell r="BE411">
            <v>5900</v>
          </cell>
          <cell r="BF411">
            <v>12</v>
          </cell>
          <cell r="BG411">
            <v>0.13461539116124266</v>
          </cell>
          <cell r="BH411">
            <v>0.11864407288135596</v>
          </cell>
        </row>
        <row r="412">
          <cell r="B412" t="str">
            <v>36678</v>
          </cell>
          <cell r="C412" t="str">
            <v>7896547501161</v>
          </cell>
          <cell r="D412" t="str">
            <v>COCTEL DURAZNO PESSEGO 500ml COROTE</v>
          </cell>
          <cell r="E412">
            <v>12</v>
          </cell>
          <cell r="F412" t="str">
            <v>BEBIDAS</v>
          </cell>
          <cell r="G412" t="str">
            <v>BEBIDAS</v>
          </cell>
          <cell r="H412" t="str">
            <v>BEBIDAS C/ ALCOHOL</v>
          </cell>
          <cell r="I412" t="str">
            <v>VODKA</v>
          </cell>
          <cell r="J412" t="str">
            <v>READY TO DRINK V</v>
          </cell>
          <cell r="K412" t="str">
            <v>COROTE</v>
          </cell>
          <cell r="L412">
            <v>428</v>
          </cell>
          <cell r="M412" t="str">
            <v>BRUMADO S.A. (428)</v>
          </cell>
          <cell r="N412">
            <v>3</v>
          </cell>
          <cell r="O412">
            <v>0</v>
          </cell>
          <cell r="P412">
            <v>0</v>
          </cell>
          <cell r="Q412">
            <v>0</v>
          </cell>
          <cell r="R412">
            <v>16</v>
          </cell>
          <cell r="S412">
            <v>3</v>
          </cell>
          <cell r="T412">
            <v>5</v>
          </cell>
          <cell r="U412">
            <v>5</v>
          </cell>
          <cell r="V412">
            <v>2</v>
          </cell>
          <cell r="W412">
            <v>4</v>
          </cell>
          <cell r="X412">
            <v>1</v>
          </cell>
          <cell r="Y412">
            <v>1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4</v>
          </cell>
          <cell r="AE412">
            <v>4</v>
          </cell>
          <cell r="AF412">
            <v>2</v>
          </cell>
          <cell r="AG412">
            <v>1</v>
          </cell>
          <cell r="AH412">
            <v>1</v>
          </cell>
          <cell r="AI412">
            <v>1</v>
          </cell>
          <cell r="AJ412">
            <v>9</v>
          </cell>
          <cell r="AK412">
            <v>13</v>
          </cell>
          <cell r="AL412">
            <v>6</v>
          </cell>
          <cell r="AM412">
            <v>6</v>
          </cell>
          <cell r="AN412">
            <v>13</v>
          </cell>
          <cell r="AO412">
            <v>5</v>
          </cell>
          <cell r="AP412" t="str">
            <v>SV</v>
          </cell>
          <cell r="AQ412">
            <v>78</v>
          </cell>
          <cell r="AR412">
            <v>180</v>
          </cell>
          <cell r="AS412" t="str">
            <v>SV</v>
          </cell>
          <cell r="AT412">
            <v>390</v>
          </cell>
          <cell r="AU412">
            <v>150</v>
          </cell>
          <cell r="AV412">
            <v>5199.9999699999998</v>
          </cell>
          <cell r="AW412">
            <v>5199.9997499999999</v>
          </cell>
          <cell r="AX412">
            <v>6150</v>
          </cell>
          <cell r="AY412">
            <v>0.18269231451553258</v>
          </cell>
          <cell r="AZ412">
            <v>0.15447154959349596</v>
          </cell>
          <cell r="BA412">
            <v>5990</v>
          </cell>
          <cell r="BB412">
            <v>6</v>
          </cell>
          <cell r="BC412">
            <v>0.15192308356878703</v>
          </cell>
          <cell r="BD412">
            <v>0.13188648247078466</v>
          </cell>
          <cell r="BE412">
            <v>5900</v>
          </cell>
          <cell r="BF412">
            <v>12</v>
          </cell>
          <cell r="BG412">
            <v>0.13461539116124266</v>
          </cell>
          <cell r="BH412">
            <v>0.11864407288135596</v>
          </cell>
        </row>
        <row r="413">
          <cell r="B413" t="str">
            <v>36679</v>
          </cell>
          <cell r="C413" t="str">
            <v>7896547501154</v>
          </cell>
          <cell r="D413" t="str">
            <v>COCTEL FRUTILLA 500ml COROTE</v>
          </cell>
          <cell r="E413">
            <v>12</v>
          </cell>
          <cell r="F413" t="str">
            <v>BEBIDAS</v>
          </cell>
          <cell r="G413" t="str">
            <v>BEBIDAS</v>
          </cell>
          <cell r="H413" t="str">
            <v>BEBIDAS C/ ALCOHOL</v>
          </cell>
          <cell r="I413" t="str">
            <v>VODKA</v>
          </cell>
          <cell r="J413" t="str">
            <v>READY TO DRINK V</v>
          </cell>
          <cell r="K413" t="str">
            <v>COROTE</v>
          </cell>
          <cell r="L413">
            <v>428</v>
          </cell>
          <cell r="M413" t="str">
            <v>BRUMADO S.A. (428)</v>
          </cell>
          <cell r="N413">
            <v>3</v>
          </cell>
          <cell r="O413">
            <v>3</v>
          </cell>
          <cell r="P413">
            <v>0</v>
          </cell>
          <cell r="Q413">
            <v>0</v>
          </cell>
          <cell r="R413">
            <v>11</v>
          </cell>
          <cell r="S413">
            <v>4</v>
          </cell>
          <cell r="T413">
            <v>12</v>
          </cell>
          <cell r="U413">
            <v>11</v>
          </cell>
          <cell r="V413">
            <v>3</v>
          </cell>
          <cell r="W413">
            <v>6</v>
          </cell>
          <cell r="X413">
            <v>7</v>
          </cell>
          <cell r="Y413">
            <v>7</v>
          </cell>
          <cell r="Z413">
            <v>4</v>
          </cell>
          <cell r="AA413">
            <v>9</v>
          </cell>
          <cell r="AB413">
            <v>2</v>
          </cell>
          <cell r="AC413">
            <v>1</v>
          </cell>
          <cell r="AD413">
            <v>4</v>
          </cell>
          <cell r="AE413">
            <v>9</v>
          </cell>
          <cell r="AF413">
            <v>2</v>
          </cell>
          <cell r="AG413">
            <v>4</v>
          </cell>
          <cell r="AH413">
            <v>1</v>
          </cell>
          <cell r="AI413">
            <v>3</v>
          </cell>
          <cell r="AJ413">
            <v>15</v>
          </cell>
          <cell r="AK413">
            <v>16</v>
          </cell>
          <cell r="AL413">
            <v>14</v>
          </cell>
          <cell r="AM413">
            <v>12</v>
          </cell>
          <cell r="AN413">
            <v>13</v>
          </cell>
          <cell r="AO413">
            <v>4</v>
          </cell>
          <cell r="AP413" t="str">
            <v>SV</v>
          </cell>
          <cell r="AQ413">
            <v>43.63636363636364</v>
          </cell>
          <cell r="AR413">
            <v>60</v>
          </cell>
          <cell r="AS413">
            <v>360</v>
          </cell>
          <cell r="AT413">
            <v>97.5</v>
          </cell>
          <cell r="AU413">
            <v>40</v>
          </cell>
          <cell r="AV413">
            <v>5199.9999699999998</v>
          </cell>
          <cell r="AW413">
            <v>5199.9997499999999</v>
          </cell>
          <cell r="AX413">
            <v>6150</v>
          </cell>
          <cell r="AY413">
            <v>0.18269231451553258</v>
          </cell>
          <cell r="AZ413">
            <v>0.15447154959349596</v>
          </cell>
          <cell r="BA413">
            <v>5990</v>
          </cell>
          <cell r="BB413">
            <v>6</v>
          </cell>
          <cell r="BC413">
            <v>0.15192308356878703</v>
          </cell>
          <cell r="BD413">
            <v>0.13188648247078466</v>
          </cell>
          <cell r="BE413">
            <v>5900</v>
          </cell>
          <cell r="BF413">
            <v>12</v>
          </cell>
          <cell r="BG413">
            <v>0.13461539116124266</v>
          </cell>
          <cell r="BH413">
            <v>0.11864407288135596</v>
          </cell>
        </row>
        <row r="414">
          <cell r="B414" t="str">
            <v>36680</v>
          </cell>
          <cell r="C414" t="str">
            <v>7896547500157</v>
          </cell>
          <cell r="D414" t="str">
            <v>COCTEL LIMON 275ml COROTE</v>
          </cell>
          <cell r="E414">
            <v>12</v>
          </cell>
          <cell r="F414" t="str">
            <v>BEBIDAS</v>
          </cell>
          <cell r="G414" t="str">
            <v>BEBIDAS</v>
          </cell>
          <cell r="H414" t="str">
            <v>BEBIDAS C/ ALCOHOL</v>
          </cell>
          <cell r="I414" t="str">
            <v>VODKA</v>
          </cell>
          <cell r="J414" t="str">
            <v>READY TO DRINK V</v>
          </cell>
          <cell r="K414" t="str">
            <v>COROTE</v>
          </cell>
          <cell r="L414">
            <v>428</v>
          </cell>
          <cell r="M414" t="str">
            <v>BRUMADO S.A. (428)</v>
          </cell>
          <cell r="N414">
            <v>0</v>
          </cell>
          <cell r="O414">
            <v>1</v>
          </cell>
          <cell r="P414">
            <v>1</v>
          </cell>
          <cell r="Q414">
            <v>4</v>
          </cell>
          <cell r="R414">
            <v>9</v>
          </cell>
          <cell r="S414">
            <v>3</v>
          </cell>
          <cell r="T414">
            <v>5</v>
          </cell>
          <cell r="U414">
            <v>2</v>
          </cell>
          <cell r="V414">
            <v>7</v>
          </cell>
          <cell r="W414">
            <v>2</v>
          </cell>
          <cell r="X414">
            <v>0</v>
          </cell>
          <cell r="Y414">
            <v>0</v>
          </cell>
          <cell r="Z414">
            <v>3</v>
          </cell>
          <cell r="AA414">
            <v>1</v>
          </cell>
          <cell r="AB414">
            <v>3</v>
          </cell>
          <cell r="AC414">
            <v>10</v>
          </cell>
          <cell r="AD414">
            <v>3</v>
          </cell>
          <cell r="AE414">
            <v>4</v>
          </cell>
          <cell r="AF414">
            <v>10</v>
          </cell>
          <cell r="AG414">
            <v>11</v>
          </cell>
          <cell r="AH414">
            <v>0</v>
          </cell>
          <cell r="AI414">
            <v>0</v>
          </cell>
          <cell r="AJ414">
            <v>9</v>
          </cell>
          <cell r="AK414">
            <v>10</v>
          </cell>
          <cell r="AL414">
            <v>10</v>
          </cell>
          <cell r="AM414">
            <v>0</v>
          </cell>
          <cell r="AN414">
            <v>13</v>
          </cell>
          <cell r="AO414">
            <v>6</v>
          </cell>
          <cell r="AP414">
            <v>67.5</v>
          </cell>
          <cell r="AQ414">
            <v>150</v>
          </cell>
          <cell r="AR414" t="str">
            <v>SV</v>
          </cell>
          <cell r="AS414" t="str">
            <v>Q</v>
          </cell>
          <cell r="AT414">
            <v>35.454545454545453</v>
          </cell>
          <cell r="AU414" t="str">
            <v>SV</v>
          </cell>
          <cell r="AV414">
            <v>5800.0000300000002</v>
          </cell>
          <cell r="AW414">
            <v>5799.9997000000003</v>
          </cell>
          <cell r="AX414">
            <v>6900</v>
          </cell>
          <cell r="AY414">
            <v>0.18965516626040424</v>
          </cell>
          <cell r="AZ414">
            <v>0.15942028550724635</v>
          </cell>
          <cell r="BA414">
            <v>6750</v>
          </cell>
          <cell r="BB414">
            <v>3</v>
          </cell>
          <cell r="BC414">
            <v>0.16379309742865633</v>
          </cell>
          <cell r="BD414">
            <v>0.14074073629629627</v>
          </cell>
          <cell r="BE414">
            <v>6550</v>
          </cell>
          <cell r="BF414">
            <v>12</v>
          </cell>
          <cell r="BG414">
            <v>0.12931033898632571</v>
          </cell>
          <cell r="BH414">
            <v>0.11450381221374044</v>
          </cell>
        </row>
        <row r="415">
          <cell r="B415" t="str">
            <v>20363</v>
          </cell>
          <cell r="C415" t="str">
            <v>7896547501178</v>
          </cell>
          <cell r="D415" t="str">
            <v>COCTEL LIMON 500ml COROTE</v>
          </cell>
          <cell r="E415">
            <v>12</v>
          </cell>
          <cell r="F415" t="str">
            <v>BEBIDAS</v>
          </cell>
          <cell r="G415" t="str">
            <v>BEBIDAS</v>
          </cell>
          <cell r="H415" t="str">
            <v>BEBIDAS C/ ALCOHOL</v>
          </cell>
          <cell r="I415" t="str">
            <v>VODKA</v>
          </cell>
          <cell r="J415" t="str">
            <v>READY TO DRINK V</v>
          </cell>
          <cell r="K415" t="str">
            <v>COROTE</v>
          </cell>
          <cell r="L415">
            <v>428</v>
          </cell>
          <cell r="M415" t="str">
            <v>BRUMADO S.A. (428)</v>
          </cell>
          <cell r="N415">
            <v>3</v>
          </cell>
          <cell r="O415">
            <v>2</v>
          </cell>
          <cell r="P415">
            <v>1</v>
          </cell>
          <cell r="Q415">
            <v>1</v>
          </cell>
          <cell r="R415">
            <v>29</v>
          </cell>
          <cell r="S415">
            <v>14</v>
          </cell>
          <cell r="T415">
            <v>28</v>
          </cell>
          <cell r="U415">
            <v>20</v>
          </cell>
          <cell r="V415">
            <v>2</v>
          </cell>
          <cell r="W415">
            <v>1</v>
          </cell>
          <cell r="X415">
            <v>1</v>
          </cell>
          <cell r="Y415">
            <v>3</v>
          </cell>
          <cell r="Z415">
            <v>7</v>
          </cell>
          <cell r="AA415">
            <v>13</v>
          </cell>
          <cell r="AB415">
            <v>2</v>
          </cell>
          <cell r="AC415">
            <v>1</v>
          </cell>
          <cell r="AD415">
            <v>5</v>
          </cell>
          <cell r="AE415">
            <v>7</v>
          </cell>
          <cell r="AF415">
            <v>3</v>
          </cell>
          <cell r="AG415">
            <v>5</v>
          </cell>
          <cell r="AH415">
            <v>2</v>
          </cell>
          <cell r="AI415">
            <v>2</v>
          </cell>
          <cell r="AJ415">
            <v>9</v>
          </cell>
          <cell r="AK415">
            <v>106</v>
          </cell>
          <cell r="AL415">
            <v>4</v>
          </cell>
          <cell r="AM415">
            <v>14</v>
          </cell>
          <cell r="AN415">
            <v>9</v>
          </cell>
          <cell r="AO415">
            <v>4</v>
          </cell>
          <cell r="AP415">
            <v>270</v>
          </cell>
          <cell r="AQ415">
            <v>159</v>
          </cell>
          <cell r="AR415">
            <v>40</v>
          </cell>
          <cell r="AS415">
            <v>420</v>
          </cell>
          <cell r="AT415">
            <v>54</v>
          </cell>
          <cell r="AU415">
            <v>60</v>
          </cell>
          <cell r="AV415">
            <v>5199.9999699999998</v>
          </cell>
          <cell r="AW415">
            <v>5190.3537399999996</v>
          </cell>
          <cell r="AX415">
            <v>6150</v>
          </cell>
          <cell r="AY415">
            <v>0.18269231451553258</v>
          </cell>
          <cell r="AZ415">
            <v>0.15447154959349596</v>
          </cell>
          <cell r="BA415">
            <v>5990</v>
          </cell>
          <cell r="BB415">
            <v>6</v>
          </cell>
          <cell r="BC415">
            <v>0.15192308356878703</v>
          </cell>
          <cell r="BD415">
            <v>0.13188648247078466</v>
          </cell>
          <cell r="BE415">
            <v>5900</v>
          </cell>
          <cell r="BF415">
            <v>12</v>
          </cell>
          <cell r="BG415">
            <v>0.13461539116124266</v>
          </cell>
          <cell r="BH415">
            <v>0.11864407288135596</v>
          </cell>
        </row>
        <row r="416">
          <cell r="B416" t="str">
            <v>20362</v>
          </cell>
          <cell r="C416" t="str">
            <v>7896547501390</v>
          </cell>
          <cell r="D416" t="str">
            <v>COCTEL MENTA 500ml COROTE</v>
          </cell>
          <cell r="E416">
            <v>12</v>
          </cell>
          <cell r="F416" t="str">
            <v>BEBIDAS</v>
          </cell>
          <cell r="G416" t="str">
            <v>BEBIDAS</v>
          </cell>
          <cell r="H416" t="str">
            <v>BEBIDAS C/ ALCOHOL</v>
          </cell>
          <cell r="I416" t="str">
            <v>VODKA</v>
          </cell>
          <cell r="J416" t="str">
            <v>READY TO DRINK V</v>
          </cell>
          <cell r="K416" t="str">
            <v>COROTE</v>
          </cell>
          <cell r="L416">
            <v>428</v>
          </cell>
          <cell r="M416" t="str">
            <v>BRUMADO S.A. (428)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9</v>
          </cell>
          <cell r="S416">
            <v>11</v>
          </cell>
          <cell r="T416">
            <v>1</v>
          </cell>
          <cell r="U416">
            <v>0</v>
          </cell>
          <cell r="V416">
            <v>2</v>
          </cell>
          <cell r="W416">
            <v>0</v>
          </cell>
          <cell r="X416">
            <v>1</v>
          </cell>
          <cell r="Y416">
            <v>2</v>
          </cell>
          <cell r="Z416">
            <v>1</v>
          </cell>
          <cell r="AA416">
            <v>3</v>
          </cell>
          <cell r="AB416">
            <v>2</v>
          </cell>
          <cell r="AC416">
            <v>4</v>
          </cell>
          <cell r="AD416">
            <v>3</v>
          </cell>
          <cell r="AE416">
            <v>3</v>
          </cell>
          <cell r="AF416">
            <v>1</v>
          </cell>
          <cell r="AG416">
            <v>3</v>
          </cell>
          <cell r="AH416">
            <v>1</v>
          </cell>
          <cell r="AI416">
            <v>1</v>
          </cell>
          <cell r="AJ416">
            <v>12</v>
          </cell>
          <cell r="AK416">
            <v>12</v>
          </cell>
          <cell r="AL416">
            <v>7</v>
          </cell>
          <cell r="AM416">
            <v>2</v>
          </cell>
          <cell r="AN416">
            <v>23</v>
          </cell>
          <cell r="AO416">
            <v>5</v>
          </cell>
          <cell r="AP416" t="str">
            <v>SV</v>
          </cell>
          <cell r="AQ416" t="str">
            <v>SV</v>
          </cell>
          <cell r="AR416">
            <v>105</v>
          </cell>
          <cell r="AS416">
            <v>15</v>
          </cell>
          <cell r="AT416">
            <v>230</v>
          </cell>
          <cell r="AU416">
            <v>150</v>
          </cell>
          <cell r="AV416">
            <v>5199.9999699999998</v>
          </cell>
          <cell r="AW416">
            <v>5080.0327600000001</v>
          </cell>
          <cell r="AX416">
            <v>6150</v>
          </cell>
          <cell r="AY416">
            <v>0.18269231451553258</v>
          </cell>
          <cell r="AZ416">
            <v>0.15447154959349596</v>
          </cell>
          <cell r="BA416">
            <v>5990</v>
          </cell>
          <cell r="BB416">
            <v>6</v>
          </cell>
          <cell r="BC416">
            <v>0.15192308356878703</v>
          </cell>
          <cell r="BD416">
            <v>0.13188648247078466</v>
          </cell>
          <cell r="BE416">
            <v>5900</v>
          </cell>
          <cell r="BF416">
            <v>12</v>
          </cell>
          <cell r="BG416">
            <v>0.13461539116124266</v>
          </cell>
          <cell r="BH416">
            <v>0.11864407288135596</v>
          </cell>
        </row>
        <row r="417">
          <cell r="B417" t="str">
            <v>36682</v>
          </cell>
          <cell r="C417" t="str">
            <v>7896547500317</v>
          </cell>
          <cell r="D417" t="str">
            <v>COCTEL TROPICALIA 275ml COROTE</v>
          </cell>
          <cell r="E417">
            <v>12</v>
          </cell>
          <cell r="F417" t="str">
            <v>BEBIDAS</v>
          </cell>
          <cell r="G417" t="str">
            <v>BEBIDAS</v>
          </cell>
          <cell r="H417" t="str">
            <v>BEBIDAS C/ ALCOHOL</v>
          </cell>
          <cell r="I417" t="str">
            <v>VODKA</v>
          </cell>
          <cell r="J417" t="str">
            <v>READY TO DRINK V</v>
          </cell>
          <cell r="K417" t="str">
            <v>COROTE</v>
          </cell>
          <cell r="L417">
            <v>428</v>
          </cell>
          <cell r="M417" t="str">
            <v>BRUMADO S.A. (428)</v>
          </cell>
          <cell r="N417">
            <v>0</v>
          </cell>
          <cell r="O417">
            <v>1</v>
          </cell>
          <cell r="P417">
            <v>2</v>
          </cell>
          <cell r="Q417">
            <v>2</v>
          </cell>
          <cell r="R417">
            <v>3</v>
          </cell>
          <cell r="S417">
            <v>2</v>
          </cell>
          <cell r="T417">
            <v>3</v>
          </cell>
          <cell r="U417">
            <v>2</v>
          </cell>
          <cell r="V417">
            <v>2</v>
          </cell>
          <cell r="W417">
            <v>0</v>
          </cell>
          <cell r="X417">
            <v>0</v>
          </cell>
          <cell r="Y417">
            <v>0</v>
          </cell>
          <cell r="Z417">
            <v>1</v>
          </cell>
          <cell r="AA417">
            <v>1</v>
          </cell>
          <cell r="AB417">
            <v>1</v>
          </cell>
          <cell r="AC417">
            <v>1</v>
          </cell>
          <cell r="AD417">
            <v>2</v>
          </cell>
          <cell r="AE417">
            <v>0</v>
          </cell>
          <cell r="AF417">
            <v>7</v>
          </cell>
          <cell r="AG417">
            <v>8</v>
          </cell>
          <cell r="AH417">
            <v>0</v>
          </cell>
          <cell r="AI417">
            <v>0</v>
          </cell>
          <cell r="AJ417">
            <v>9</v>
          </cell>
          <cell r="AK417">
            <v>3</v>
          </cell>
          <cell r="AL417">
            <v>8</v>
          </cell>
          <cell r="AM417">
            <v>12</v>
          </cell>
          <cell r="AN417">
            <v>14</v>
          </cell>
          <cell r="AO417">
            <v>6</v>
          </cell>
          <cell r="AP417">
            <v>135</v>
          </cell>
          <cell r="AQ417">
            <v>45</v>
          </cell>
          <cell r="AR417" t="str">
            <v>SV</v>
          </cell>
          <cell r="AS417">
            <v>360</v>
          </cell>
          <cell r="AT417">
            <v>52.5</v>
          </cell>
          <cell r="AU417" t="str">
            <v>SV</v>
          </cell>
          <cell r="AV417">
            <v>5800.0000300000002</v>
          </cell>
          <cell r="AW417">
            <v>5799.9997000000003</v>
          </cell>
          <cell r="AX417">
            <v>6900</v>
          </cell>
          <cell r="AY417">
            <v>0.18965516626040424</v>
          </cell>
          <cell r="AZ417">
            <v>0.15942028550724635</v>
          </cell>
          <cell r="BA417">
            <v>6750</v>
          </cell>
          <cell r="BB417">
            <v>3</v>
          </cell>
          <cell r="BC417">
            <v>0.16379309742865633</v>
          </cell>
          <cell r="BD417">
            <v>0.14074073629629627</v>
          </cell>
          <cell r="BE417">
            <v>6550</v>
          </cell>
          <cell r="BF417">
            <v>12</v>
          </cell>
          <cell r="BG417">
            <v>0.12931033898632571</v>
          </cell>
          <cell r="BH417">
            <v>0.11450381221374044</v>
          </cell>
        </row>
        <row r="418">
          <cell r="B418" t="str">
            <v>39692</v>
          </cell>
          <cell r="C418" t="str">
            <v>7840235004397</v>
          </cell>
          <cell r="D418" t="str">
            <v>MOJITO 275ml 6un BENGALA</v>
          </cell>
          <cell r="E418">
            <v>1</v>
          </cell>
          <cell r="F418" t="str">
            <v>BEBIDAS</v>
          </cell>
          <cell r="G418" t="str">
            <v>BEBIDAS</v>
          </cell>
          <cell r="H418" t="str">
            <v>BEBIDAS C/ ALCOHOL</v>
          </cell>
          <cell r="I418" t="str">
            <v>VODKA</v>
          </cell>
          <cell r="J418" t="str">
            <v>READY TO DRINK V</v>
          </cell>
          <cell r="K418" t="str">
            <v>BENGALA</v>
          </cell>
          <cell r="L418">
            <v>87</v>
          </cell>
          <cell r="M418" t="str">
            <v>EMBOTELLADORA CENTRAL (87)</v>
          </cell>
          <cell r="N418">
            <v>0</v>
          </cell>
          <cell r="O418">
            <v>0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 t="str">
            <v>Q</v>
          </cell>
          <cell r="AQ418" t="str">
            <v>Q</v>
          </cell>
          <cell r="AR418" t="str">
            <v>Q</v>
          </cell>
          <cell r="AS418" t="str">
            <v>Q</v>
          </cell>
          <cell r="AT418" t="str">
            <v>Q</v>
          </cell>
          <cell r="AU418" t="str">
            <v>Q</v>
          </cell>
          <cell r="AV418">
            <v>30705.999994999998</v>
          </cell>
          <cell r="AW418">
            <v>30707.031299999999</v>
          </cell>
          <cell r="AX418">
            <v>33900</v>
          </cell>
          <cell r="AY418">
            <v>0.10401875872859034</v>
          </cell>
          <cell r="AZ418">
            <v>9.4218289233038405E-2</v>
          </cell>
          <cell r="BC418">
            <v>-1</v>
          </cell>
          <cell r="BD418">
            <v>0</v>
          </cell>
          <cell r="BG418">
            <v>-1</v>
          </cell>
          <cell r="BH418">
            <v>0</v>
          </cell>
        </row>
        <row r="419">
          <cell r="B419" t="str">
            <v>39691</v>
          </cell>
          <cell r="C419" t="str">
            <v>7840235004304</v>
          </cell>
          <cell r="D419" t="str">
            <v>MOJITO 275ml BENGALA</v>
          </cell>
          <cell r="E419">
            <v>6</v>
          </cell>
          <cell r="F419" t="str">
            <v>BEBIDAS</v>
          </cell>
          <cell r="G419" t="str">
            <v>BEBIDAS</v>
          </cell>
          <cell r="H419" t="str">
            <v>BEBIDAS C/ ALCOHOL</v>
          </cell>
          <cell r="I419" t="str">
            <v>VODKA</v>
          </cell>
          <cell r="J419" t="str">
            <v>READY TO DRINK V</v>
          </cell>
          <cell r="K419" t="str">
            <v>BENGALA</v>
          </cell>
          <cell r="L419">
            <v>87</v>
          </cell>
          <cell r="M419" t="str">
            <v>EMBOTELLADORA CENTRAL (87)</v>
          </cell>
          <cell r="N419">
            <v>0</v>
          </cell>
          <cell r="O419">
            <v>7</v>
          </cell>
          <cell r="P419">
            <v>0</v>
          </cell>
          <cell r="Q419">
            <v>0</v>
          </cell>
          <cell r="R419">
            <v>5</v>
          </cell>
          <cell r="S419">
            <v>4</v>
          </cell>
          <cell r="T419">
            <v>3</v>
          </cell>
          <cell r="U419">
            <v>2</v>
          </cell>
          <cell r="V419">
            <v>5</v>
          </cell>
          <cell r="W419">
            <v>14</v>
          </cell>
          <cell r="X419">
            <v>2</v>
          </cell>
          <cell r="Y419">
            <v>0</v>
          </cell>
          <cell r="Z419">
            <v>0</v>
          </cell>
          <cell r="AA419">
            <v>3</v>
          </cell>
          <cell r="AB419">
            <v>1</v>
          </cell>
          <cell r="AC419">
            <v>1</v>
          </cell>
          <cell r="AD419">
            <v>18</v>
          </cell>
          <cell r="AE419">
            <v>14</v>
          </cell>
          <cell r="AF419">
            <v>16</v>
          </cell>
          <cell r="AG419">
            <v>9</v>
          </cell>
          <cell r="AH419">
            <v>0</v>
          </cell>
          <cell r="AI419">
            <v>0</v>
          </cell>
          <cell r="AJ419">
            <v>52</v>
          </cell>
          <cell r="AK419">
            <v>48</v>
          </cell>
          <cell r="AL419">
            <v>39</v>
          </cell>
          <cell r="AM419">
            <v>54</v>
          </cell>
          <cell r="AN419">
            <v>45</v>
          </cell>
          <cell r="AO419">
            <v>12</v>
          </cell>
          <cell r="AP419" t="str">
            <v>SV</v>
          </cell>
          <cell r="AQ419">
            <v>720</v>
          </cell>
          <cell r="AR419" t="str">
            <v>SV</v>
          </cell>
          <cell r="AS419">
            <v>1620</v>
          </cell>
          <cell r="AT419">
            <v>150</v>
          </cell>
          <cell r="AU419" t="str">
            <v>SV</v>
          </cell>
          <cell r="AV419">
            <v>5117.83338</v>
          </cell>
          <cell r="AW419">
            <v>5117.8385500000004</v>
          </cell>
          <cell r="AX419">
            <v>5900</v>
          </cell>
          <cell r="AY419">
            <v>0.15283159140284486</v>
          </cell>
          <cell r="AZ419">
            <v>0.13257061355932204</v>
          </cell>
          <cell r="BA419">
            <v>5750</v>
          </cell>
          <cell r="BB419">
            <v>6</v>
          </cell>
          <cell r="BC419">
            <v>0.12352231365531474</v>
          </cell>
          <cell r="BD419">
            <v>0.10994202086956521</v>
          </cell>
          <cell r="BE419">
            <v>5650</v>
          </cell>
          <cell r="BF419">
            <v>12</v>
          </cell>
          <cell r="BG419">
            <v>0.10398279515696141</v>
          </cell>
          <cell r="BH419">
            <v>9.4188782300884955E-2</v>
          </cell>
        </row>
        <row r="420">
          <cell r="B420" t="str">
            <v>28788</v>
          </cell>
          <cell r="C420" t="str">
            <v>7898605252985</v>
          </cell>
          <cell r="D420" t="str">
            <v>VODKA SABORIZADA LEMONADE 269ml MIKE'S</v>
          </cell>
          <cell r="E420">
            <v>12</v>
          </cell>
          <cell r="F420" t="str">
            <v>BEBIDAS</v>
          </cell>
          <cell r="G420" t="str">
            <v>BEBIDAS</v>
          </cell>
          <cell r="H420" t="str">
            <v>BEBIDAS C/ ALCOHOL</v>
          </cell>
          <cell r="I420" t="str">
            <v>VODKA</v>
          </cell>
          <cell r="J420" t="str">
            <v>READY TO DRINK V</v>
          </cell>
          <cell r="K420" t="str">
            <v>MIKE'S</v>
          </cell>
          <cell r="L420">
            <v>60</v>
          </cell>
          <cell r="M420" t="str">
            <v>CERVEPAR S.A. (60)</v>
          </cell>
          <cell r="N420">
            <v>82</v>
          </cell>
          <cell r="O420">
            <v>52</v>
          </cell>
          <cell r="P420">
            <v>24</v>
          </cell>
          <cell r="Q420">
            <v>0</v>
          </cell>
          <cell r="R420">
            <v>0</v>
          </cell>
          <cell r="S420">
            <v>26</v>
          </cell>
          <cell r="T420">
            <v>49</v>
          </cell>
          <cell r="U420">
            <v>47</v>
          </cell>
          <cell r="V420">
            <v>91</v>
          </cell>
          <cell r="W420">
            <v>21</v>
          </cell>
          <cell r="X420">
            <v>8</v>
          </cell>
          <cell r="Y420">
            <v>18</v>
          </cell>
          <cell r="Z420">
            <v>42</v>
          </cell>
          <cell r="AA420">
            <v>76</v>
          </cell>
          <cell r="AB420">
            <v>24</v>
          </cell>
          <cell r="AC420">
            <v>35</v>
          </cell>
          <cell r="AD420">
            <v>10</v>
          </cell>
          <cell r="AE420">
            <v>72</v>
          </cell>
          <cell r="AF420">
            <v>53</v>
          </cell>
          <cell r="AG420">
            <v>45</v>
          </cell>
          <cell r="AH420">
            <v>0</v>
          </cell>
          <cell r="AI420">
            <v>0</v>
          </cell>
          <cell r="AJ420">
            <v>11</v>
          </cell>
          <cell r="AK420">
            <v>22</v>
          </cell>
          <cell r="AL420">
            <v>119</v>
          </cell>
          <cell r="AM420">
            <v>0</v>
          </cell>
          <cell r="AN420">
            <v>119</v>
          </cell>
          <cell r="AO420">
            <v>0</v>
          </cell>
          <cell r="AP420" t="str">
            <v>SV</v>
          </cell>
          <cell r="AQ420">
            <v>14.042553191489361</v>
          </cell>
          <cell r="AR420">
            <v>198.33333333333331</v>
          </cell>
          <cell r="AS420" t="str">
            <v>Q</v>
          </cell>
          <cell r="AT420">
            <v>79.333333333333329</v>
          </cell>
          <cell r="AU420" t="str">
            <v>Q</v>
          </cell>
          <cell r="AV420">
            <v>4050</v>
          </cell>
          <cell r="AW420">
            <v>4050.5898400000001</v>
          </cell>
          <cell r="AX420">
            <v>4500</v>
          </cell>
          <cell r="AY420">
            <v>0.11111111111111116</v>
          </cell>
          <cell r="AZ420">
            <v>0.1</v>
          </cell>
          <cell r="BA420">
            <v>4350</v>
          </cell>
          <cell r="BB420">
            <v>6</v>
          </cell>
          <cell r="BC420">
            <v>7.4074074074074181E-2</v>
          </cell>
          <cell r="BD420">
            <v>6.8965517241379309E-2</v>
          </cell>
          <cell r="BE420">
            <v>0</v>
          </cell>
          <cell r="BF420">
            <v>0</v>
          </cell>
          <cell r="BG420">
            <v>-1</v>
          </cell>
          <cell r="BH420">
            <v>0</v>
          </cell>
        </row>
        <row r="421">
          <cell r="B421" t="str">
            <v>34562</v>
          </cell>
          <cell r="C421" t="str">
            <v>7898605253012</v>
          </cell>
          <cell r="D421" t="str">
            <v>VODKA SABORIZADA LEMONADE 275ml MIKE'S</v>
          </cell>
          <cell r="E421">
            <v>6</v>
          </cell>
          <cell r="F421" t="str">
            <v>BEBIDAS</v>
          </cell>
          <cell r="G421" t="str">
            <v>BEBIDAS</v>
          </cell>
          <cell r="H421" t="str">
            <v>BEBIDAS C/ ALCOHOL</v>
          </cell>
          <cell r="I421" t="str">
            <v>VODKA</v>
          </cell>
          <cell r="J421" t="str">
            <v>READY TO DRINK V</v>
          </cell>
          <cell r="K421" t="str">
            <v>MIKE'S</v>
          </cell>
          <cell r="L421">
            <v>60</v>
          </cell>
          <cell r="M421" t="str">
            <v>CERVEPAR S.A. (60)</v>
          </cell>
          <cell r="N421">
            <v>18</v>
          </cell>
          <cell r="O421">
            <v>20</v>
          </cell>
          <cell r="P421">
            <v>9</v>
          </cell>
          <cell r="Q421">
            <v>39</v>
          </cell>
          <cell r="R421">
            <v>12</v>
          </cell>
          <cell r="S421">
            <v>12</v>
          </cell>
          <cell r="T421">
            <v>20</v>
          </cell>
          <cell r="U421">
            <v>15</v>
          </cell>
          <cell r="V421">
            <v>15</v>
          </cell>
          <cell r="W421">
            <v>3</v>
          </cell>
          <cell r="X421">
            <v>6</v>
          </cell>
          <cell r="Y421">
            <v>5</v>
          </cell>
          <cell r="Z421">
            <v>8</v>
          </cell>
          <cell r="AA421">
            <v>26</v>
          </cell>
          <cell r="AB421">
            <v>11</v>
          </cell>
          <cell r="AC421">
            <v>15</v>
          </cell>
          <cell r="AD421">
            <v>72</v>
          </cell>
          <cell r="AE421">
            <v>22</v>
          </cell>
          <cell r="AF421">
            <v>26</v>
          </cell>
          <cell r="AG421">
            <v>26</v>
          </cell>
          <cell r="AH421">
            <v>1</v>
          </cell>
          <cell r="AI421">
            <v>3</v>
          </cell>
          <cell r="AJ421">
            <v>4</v>
          </cell>
          <cell r="AK421">
            <v>118</v>
          </cell>
          <cell r="AL421">
            <v>96</v>
          </cell>
          <cell r="AM421">
            <v>112</v>
          </cell>
          <cell r="AN421">
            <v>52</v>
          </cell>
          <cell r="AO421">
            <v>47</v>
          </cell>
          <cell r="AP421">
            <v>3.0769230769230766</v>
          </cell>
          <cell r="AQ421">
            <v>236</v>
          </cell>
          <cell r="AR421">
            <v>576</v>
          </cell>
          <cell r="AS421">
            <v>224</v>
          </cell>
          <cell r="AT421">
            <v>60</v>
          </cell>
          <cell r="AU421">
            <v>470</v>
          </cell>
          <cell r="AV421">
            <v>5297</v>
          </cell>
          <cell r="AW421">
            <v>5280.3630000000003</v>
          </cell>
          <cell r="AX421">
            <v>5900</v>
          </cell>
          <cell r="AY421">
            <v>0.11383802152161593</v>
          </cell>
          <cell r="AZ421">
            <v>0.10220338983050847</v>
          </cell>
          <cell r="BA421">
            <v>5750</v>
          </cell>
          <cell r="BB421">
            <v>6</v>
          </cell>
          <cell r="BC421">
            <v>8.5520105720219064E-2</v>
          </cell>
          <cell r="BD421">
            <v>7.8782608695652179E-2</v>
          </cell>
          <cell r="BE421">
            <v>0</v>
          </cell>
          <cell r="BF421">
            <v>0</v>
          </cell>
          <cell r="BG421">
            <v>-1</v>
          </cell>
          <cell r="BH421">
            <v>0</v>
          </cell>
        </row>
        <row r="422">
          <cell r="B422" t="str">
            <v>38817</v>
          </cell>
          <cell r="C422" t="str">
            <v>7896022670214</v>
          </cell>
          <cell r="D422" t="str">
            <v>VODKA KOVAK ICE BLUEBERRY 275ml THOQUINO</v>
          </cell>
          <cell r="E422">
            <v>24</v>
          </cell>
          <cell r="F422" t="str">
            <v>BEBIDAS</v>
          </cell>
          <cell r="G422" t="str">
            <v>BEBIDAS</v>
          </cell>
          <cell r="H422" t="str">
            <v>BEBIDAS C/ ALCOHOL</v>
          </cell>
          <cell r="I422" t="str">
            <v>VODKA</v>
          </cell>
          <cell r="J422" t="str">
            <v>READY TO DRINK V</v>
          </cell>
          <cell r="K422" t="str">
            <v>THOQUINO</v>
          </cell>
          <cell r="L422">
            <v>114</v>
          </cell>
          <cell r="M422" t="str">
            <v>APOLO IMPORT S.A. 2 - TRENTINO (114)</v>
          </cell>
          <cell r="N422">
            <v>5</v>
          </cell>
          <cell r="O422">
            <v>14</v>
          </cell>
          <cell r="P422">
            <v>2</v>
          </cell>
          <cell r="Q422">
            <v>5</v>
          </cell>
          <cell r="R422">
            <v>17</v>
          </cell>
          <cell r="S422">
            <v>27</v>
          </cell>
          <cell r="T422">
            <v>15</v>
          </cell>
          <cell r="U422">
            <v>14</v>
          </cell>
          <cell r="V422">
            <v>1</v>
          </cell>
          <cell r="W422">
            <v>18</v>
          </cell>
          <cell r="X422">
            <v>3</v>
          </cell>
          <cell r="Y422">
            <v>2</v>
          </cell>
          <cell r="Z422">
            <v>1</v>
          </cell>
          <cell r="AA422">
            <v>13</v>
          </cell>
          <cell r="AB422">
            <v>1</v>
          </cell>
          <cell r="AC422">
            <v>4</v>
          </cell>
          <cell r="AD422">
            <v>14</v>
          </cell>
          <cell r="AE422">
            <v>17</v>
          </cell>
          <cell r="AF422">
            <v>13</v>
          </cell>
          <cell r="AG422">
            <v>10</v>
          </cell>
          <cell r="AH422">
            <v>0</v>
          </cell>
          <cell r="AI422">
            <v>3</v>
          </cell>
          <cell r="AJ422">
            <v>19</v>
          </cell>
          <cell r="AK422">
            <v>23</v>
          </cell>
          <cell r="AL422">
            <v>10</v>
          </cell>
          <cell r="AM422">
            <v>8</v>
          </cell>
          <cell r="AN422">
            <v>4</v>
          </cell>
          <cell r="AO422">
            <v>3</v>
          </cell>
          <cell r="AP422">
            <v>114</v>
          </cell>
          <cell r="AQ422">
            <v>49.285714285714285</v>
          </cell>
          <cell r="AR422">
            <v>150</v>
          </cell>
          <cell r="AS422">
            <v>60</v>
          </cell>
          <cell r="AT422">
            <v>12</v>
          </cell>
          <cell r="AU422">
            <v>30</v>
          </cell>
          <cell r="AV422">
            <v>5440.0000600000003</v>
          </cell>
          <cell r="AW422">
            <v>5368.6554900000001</v>
          </cell>
          <cell r="AX422">
            <v>6250</v>
          </cell>
          <cell r="AY422">
            <v>0.14889704615187083</v>
          </cell>
          <cell r="AZ422">
            <v>0.12959999039999995</v>
          </cell>
          <cell r="BA422">
            <v>5900</v>
          </cell>
          <cell r="BB422">
            <v>3</v>
          </cell>
          <cell r="BC422">
            <v>8.4558811567365888E-2</v>
          </cell>
          <cell r="BD422">
            <v>7.7966091525423678E-2</v>
          </cell>
          <cell r="BE422">
            <v>5750</v>
          </cell>
          <cell r="BF422">
            <v>6</v>
          </cell>
          <cell r="BG422">
            <v>5.6985282459721009E-2</v>
          </cell>
          <cell r="BH422">
            <v>5.3913033043478206E-2</v>
          </cell>
        </row>
        <row r="423">
          <cell r="B423" t="str">
            <v>38818</v>
          </cell>
          <cell r="C423" t="str">
            <v>7896022670047</v>
          </cell>
          <cell r="D423" t="str">
            <v>VODKA KOVAK ICE BOCK 275ml THOQUINO</v>
          </cell>
          <cell r="E423">
            <v>24</v>
          </cell>
          <cell r="F423" t="str">
            <v>BEBIDAS</v>
          </cell>
          <cell r="G423" t="str">
            <v>BEBIDAS</v>
          </cell>
          <cell r="H423" t="str">
            <v>BEBIDAS C/ ALCOHOL</v>
          </cell>
          <cell r="I423" t="str">
            <v>VODKA</v>
          </cell>
          <cell r="J423" t="str">
            <v>READY TO DRINK V</v>
          </cell>
          <cell r="K423" t="str">
            <v>THOQUINO</v>
          </cell>
          <cell r="L423">
            <v>114</v>
          </cell>
          <cell r="M423" t="str">
            <v>APOLO IMPORT S.A. 2 - TRENTINO (114)</v>
          </cell>
          <cell r="N423">
            <v>3</v>
          </cell>
          <cell r="O423">
            <v>15</v>
          </cell>
          <cell r="P423">
            <v>1</v>
          </cell>
          <cell r="Q423">
            <v>1</v>
          </cell>
          <cell r="R423">
            <v>10</v>
          </cell>
          <cell r="S423">
            <v>18</v>
          </cell>
          <cell r="T423">
            <v>15</v>
          </cell>
          <cell r="U423">
            <v>11</v>
          </cell>
          <cell r="V423">
            <v>0</v>
          </cell>
          <cell r="W423">
            <v>10</v>
          </cell>
          <cell r="X423">
            <v>1</v>
          </cell>
          <cell r="Y423">
            <v>1</v>
          </cell>
          <cell r="Z423">
            <v>0</v>
          </cell>
          <cell r="AA423">
            <v>5</v>
          </cell>
          <cell r="AB423">
            <v>0</v>
          </cell>
          <cell r="AC423">
            <v>0</v>
          </cell>
          <cell r="AD423">
            <v>0</v>
          </cell>
          <cell r="AE423">
            <v>15</v>
          </cell>
          <cell r="AF423">
            <v>4</v>
          </cell>
          <cell r="AG423">
            <v>2</v>
          </cell>
          <cell r="AH423">
            <v>0</v>
          </cell>
          <cell r="AI423">
            <v>0</v>
          </cell>
          <cell r="AJ423">
            <v>0</v>
          </cell>
          <cell r="AK423">
            <v>28</v>
          </cell>
          <cell r="AL423">
            <v>22</v>
          </cell>
          <cell r="AM423">
            <v>16</v>
          </cell>
          <cell r="AN423">
            <v>4</v>
          </cell>
          <cell r="AO423">
            <v>0</v>
          </cell>
          <cell r="AP423" t="str">
            <v>Q</v>
          </cell>
          <cell r="AQ423">
            <v>76.36363636363636</v>
          </cell>
          <cell r="AR423">
            <v>660</v>
          </cell>
          <cell r="AS423" t="str">
            <v>SV</v>
          </cell>
          <cell r="AT423">
            <v>60</v>
          </cell>
          <cell r="AU423" t="str">
            <v>Q</v>
          </cell>
          <cell r="AV423">
            <v>5440.0000600000003</v>
          </cell>
          <cell r="AW423">
            <v>5331.5030999999999</v>
          </cell>
          <cell r="AX423">
            <v>6250</v>
          </cell>
          <cell r="AY423">
            <v>0.14889704615187083</v>
          </cell>
          <cell r="AZ423">
            <v>0.12959999039999995</v>
          </cell>
          <cell r="BA423">
            <v>5900</v>
          </cell>
          <cell r="BB423">
            <v>3</v>
          </cell>
          <cell r="BC423">
            <v>8.4558811567365888E-2</v>
          </cell>
          <cell r="BD423">
            <v>7.7966091525423678E-2</v>
          </cell>
          <cell r="BE423">
            <v>5750</v>
          </cell>
          <cell r="BF423">
            <v>6</v>
          </cell>
          <cell r="BG423">
            <v>5.6985282459721009E-2</v>
          </cell>
          <cell r="BH423">
            <v>5.3913033043478206E-2</v>
          </cell>
        </row>
        <row r="424">
          <cell r="B424" t="str">
            <v>38819</v>
          </cell>
          <cell r="C424" t="str">
            <v>7896022670153</v>
          </cell>
          <cell r="D424" t="str">
            <v>VODKA KOVAK ICE FRUTOS ROJOS 275ml THOQUINO</v>
          </cell>
          <cell r="E424">
            <v>24</v>
          </cell>
          <cell r="F424" t="str">
            <v>BEBIDAS</v>
          </cell>
          <cell r="G424" t="str">
            <v>BEBIDAS</v>
          </cell>
          <cell r="H424" t="str">
            <v>BEBIDAS C/ ALCOHOL</v>
          </cell>
          <cell r="I424" t="str">
            <v>VODKA</v>
          </cell>
          <cell r="J424" t="str">
            <v>READY TO DRINK V</v>
          </cell>
          <cell r="K424" t="str">
            <v>THOQUINO</v>
          </cell>
          <cell r="L424">
            <v>114</v>
          </cell>
          <cell r="M424" t="str">
            <v>APOLO IMPORT S.A. 2 - TRENTINO (114)</v>
          </cell>
          <cell r="N424">
            <v>21</v>
          </cell>
          <cell r="O424">
            <v>30</v>
          </cell>
          <cell r="P424">
            <v>11</v>
          </cell>
          <cell r="Q424">
            <v>21</v>
          </cell>
          <cell r="R424">
            <v>27</v>
          </cell>
          <cell r="S424">
            <v>45</v>
          </cell>
          <cell r="T424">
            <v>13</v>
          </cell>
          <cell r="U424">
            <v>9</v>
          </cell>
          <cell r="V424">
            <v>7</v>
          </cell>
          <cell r="W424">
            <v>30</v>
          </cell>
          <cell r="X424">
            <v>7</v>
          </cell>
          <cell r="Y424">
            <v>4</v>
          </cell>
          <cell r="Z424">
            <v>6</v>
          </cell>
          <cell r="AA424">
            <v>15</v>
          </cell>
          <cell r="AB424">
            <v>4</v>
          </cell>
          <cell r="AC424">
            <v>7</v>
          </cell>
          <cell r="AD424">
            <v>20</v>
          </cell>
          <cell r="AE424">
            <v>29</v>
          </cell>
          <cell r="AF424">
            <v>15</v>
          </cell>
          <cell r="AG424">
            <v>13</v>
          </cell>
          <cell r="AH424">
            <v>7</v>
          </cell>
          <cell r="AI424">
            <v>10</v>
          </cell>
          <cell r="AJ424">
            <v>38</v>
          </cell>
          <cell r="AK424">
            <v>82</v>
          </cell>
          <cell r="AL424">
            <v>26</v>
          </cell>
          <cell r="AM424">
            <v>39</v>
          </cell>
          <cell r="AN424">
            <v>94</v>
          </cell>
          <cell r="AO424">
            <v>113</v>
          </cell>
          <cell r="AP424">
            <v>54.285714285714285</v>
          </cell>
          <cell r="AQ424">
            <v>273.33333333333331</v>
          </cell>
          <cell r="AR424">
            <v>195</v>
          </cell>
          <cell r="AS424">
            <v>167.14285714285714</v>
          </cell>
          <cell r="AT424">
            <v>216.92307692307693</v>
          </cell>
          <cell r="AU424">
            <v>339</v>
          </cell>
          <cell r="AV424">
            <v>5440.0000600000003</v>
          </cell>
          <cell r="AW424">
            <v>5424.1201300000002</v>
          </cell>
          <cell r="AX424">
            <v>6250</v>
          </cell>
          <cell r="AY424">
            <v>0.14889704615187083</v>
          </cell>
          <cell r="AZ424">
            <v>0.12959999039999995</v>
          </cell>
          <cell r="BA424">
            <v>5900</v>
          </cell>
          <cell r="BB424">
            <v>3</v>
          </cell>
          <cell r="BC424">
            <v>8.4558811567365888E-2</v>
          </cell>
          <cell r="BD424">
            <v>7.7966091525423678E-2</v>
          </cell>
          <cell r="BE424">
            <v>5750</v>
          </cell>
          <cell r="BF424">
            <v>6</v>
          </cell>
          <cell r="BG424">
            <v>5.6985282459721009E-2</v>
          </cell>
          <cell r="BH424">
            <v>5.3913033043478206E-2</v>
          </cell>
        </row>
        <row r="425">
          <cell r="B425" t="str">
            <v>38820</v>
          </cell>
          <cell r="C425" t="str">
            <v>7896022670313</v>
          </cell>
          <cell r="D425" t="str">
            <v>VODKA KOVAK ICE KIWI 275ml THOQUINO</v>
          </cell>
          <cell r="E425">
            <v>24</v>
          </cell>
          <cell r="F425" t="str">
            <v>BEBIDAS</v>
          </cell>
          <cell r="G425" t="str">
            <v>BEBIDAS</v>
          </cell>
          <cell r="H425" t="str">
            <v>BEBIDAS C/ ALCOHOL</v>
          </cell>
          <cell r="I425" t="str">
            <v>VODKA</v>
          </cell>
          <cell r="J425" t="str">
            <v>READY TO DRINK V</v>
          </cell>
          <cell r="K425" t="str">
            <v>THOQUINO</v>
          </cell>
          <cell r="L425">
            <v>114</v>
          </cell>
          <cell r="M425" t="str">
            <v>APOLO IMPORT S.A. 2 - TRENTINO (114)</v>
          </cell>
          <cell r="N425">
            <v>11</v>
          </cell>
          <cell r="O425">
            <v>15</v>
          </cell>
          <cell r="P425">
            <v>13</v>
          </cell>
          <cell r="Q425">
            <v>11</v>
          </cell>
          <cell r="R425">
            <v>17</v>
          </cell>
          <cell r="S425">
            <v>30</v>
          </cell>
          <cell r="T425">
            <v>26</v>
          </cell>
          <cell r="U425">
            <v>29</v>
          </cell>
          <cell r="V425">
            <v>4</v>
          </cell>
          <cell r="W425">
            <v>13</v>
          </cell>
          <cell r="X425">
            <v>10</v>
          </cell>
          <cell r="Y425">
            <v>6</v>
          </cell>
          <cell r="Z425">
            <v>3</v>
          </cell>
          <cell r="AA425">
            <v>16</v>
          </cell>
          <cell r="AB425">
            <v>1</v>
          </cell>
          <cell r="AC425">
            <v>3</v>
          </cell>
          <cell r="AD425">
            <v>1</v>
          </cell>
          <cell r="AE425">
            <v>20</v>
          </cell>
          <cell r="AF425">
            <v>1</v>
          </cell>
          <cell r="AG425">
            <v>0</v>
          </cell>
          <cell r="AH425">
            <v>5</v>
          </cell>
          <cell r="AI425">
            <v>7</v>
          </cell>
          <cell r="AJ425">
            <v>27</v>
          </cell>
          <cell r="AK425">
            <v>90</v>
          </cell>
          <cell r="AL425">
            <v>33</v>
          </cell>
          <cell r="AM425">
            <v>39</v>
          </cell>
          <cell r="AN425">
            <v>72</v>
          </cell>
          <cell r="AO425">
            <v>85</v>
          </cell>
          <cell r="AP425">
            <v>73.63636363636364</v>
          </cell>
          <cell r="AQ425">
            <v>93.103448275862064</v>
          </cell>
          <cell r="AR425">
            <v>165</v>
          </cell>
          <cell r="AS425">
            <v>390</v>
          </cell>
          <cell r="AT425" t="str">
            <v>SV</v>
          </cell>
          <cell r="AU425">
            <v>364.28571428571428</v>
          </cell>
          <cell r="AV425">
            <v>5440.0000600000003</v>
          </cell>
          <cell r="AW425">
            <v>5421.9168300000001</v>
          </cell>
          <cell r="AX425">
            <v>6250</v>
          </cell>
          <cell r="AY425">
            <v>0.14889704615187083</v>
          </cell>
          <cell r="AZ425">
            <v>0.12959999039999995</v>
          </cell>
          <cell r="BA425">
            <v>5900</v>
          </cell>
          <cell r="BB425">
            <v>3</v>
          </cell>
          <cell r="BC425">
            <v>8.4558811567365888E-2</v>
          </cell>
          <cell r="BD425">
            <v>7.7966091525423678E-2</v>
          </cell>
          <cell r="BE425">
            <v>5750</v>
          </cell>
          <cell r="BF425">
            <v>6</v>
          </cell>
          <cell r="BG425">
            <v>5.6985282459721009E-2</v>
          </cell>
          <cell r="BH425">
            <v>5.3913033043478206E-2</v>
          </cell>
        </row>
        <row r="426">
          <cell r="B426" t="str">
            <v>38821</v>
          </cell>
          <cell r="C426" t="str">
            <v>7896022670016</v>
          </cell>
          <cell r="D426" t="str">
            <v>VODKA KOVAK ICE LIMON 275ml THOQUINO</v>
          </cell>
          <cell r="E426">
            <v>24</v>
          </cell>
          <cell r="F426" t="str">
            <v>BEBIDAS</v>
          </cell>
          <cell r="G426" t="str">
            <v>BEBIDAS</v>
          </cell>
          <cell r="H426" t="str">
            <v>BEBIDAS C/ ALCOHOL</v>
          </cell>
          <cell r="I426" t="str">
            <v>VODKA</v>
          </cell>
          <cell r="J426" t="str">
            <v>READY TO DRINK V</v>
          </cell>
          <cell r="K426" t="str">
            <v>THOQUINO</v>
          </cell>
          <cell r="L426">
            <v>114</v>
          </cell>
          <cell r="M426" t="str">
            <v>APOLO IMPORT S.A. 2 - TRENTINO (114)</v>
          </cell>
          <cell r="N426">
            <v>8</v>
          </cell>
          <cell r="O426">
            <v>30</v>
          </cell>
          <cell r="P426">
            <v>19</v>
          </cell>
          <cell r="Q426">
            <v>12</v>
          </cell>
          <cell r="R426">
            <v>20</v>
          </cell>
          <cell r="S426">
            <v>52</v>
          </cell>
          <cell r="T426">
            <v>32</v>
          </cell>
          <cell r="U426">
            <v>48</v>
          </cell>
          <cell r="V426">
            <v>1</v>
          </cell>
          <cell r="W426">
            <v>17</v>
          </cell>
          <cell r="X426">
            <v>6</v>
          </cell>
          <cell r="Y426">
            <v>7</v>
          </cell>
          <cell r="Z426">
            <v>1</v>
          </cell>
          <cell r="AA426">
            <v>38</v>
          </cell>
          <cell r="AB426">
            <v>3</v>
          </cell>
          <cell r="AC426">
            <v>6</v>
          </cell>
          <cell r="AD426">
            <v>5</v>
          </cell>
          <cell r="AE426">
            <v>27</v>
          </cell>
          <cell r="AF426">
            <v>23</v>
          </cell>
          <cell r="AG426">
            <v>18</v>
          </cell>
          <cell r="AH426">
            <v>10</v>
          </cell>
          <cell r="AI426">
            <v>17</v>
          </cell>
          <cell r="AJ426">
            <v>71</v>
          </cell>
          <cell r="AK426">
            <v>93</v>
          </cell>
          <cell r="AL426">
            <v>80</v>
          </cell>
          <cell r="AM426">
            <v>68</v>
          </cell>
          <cell r="AN426">
            <v>204</v>
          </cell>
          <cell r="AO426">
            <v>267</v>
          </cell>
          <cell r="AP426">
            <v>177.5</v>
          </cell>
          <cell r="AQ426">
            <v>58.125</v>
          </cell>
          <cell r="AR426">
            <v>342.85714285714289</v>
          </cell>
          <cell r="AS426">
            <v>340</v>
          </cell>
          <cell r="AT426">
            <v>340</v>
          </cell>
          <cell r="AU426">
            <v>471.17647058823525</v>
          </cell>
          <cell r="AV426">
            <v>5440.0000600000003</v>
          </cell>
          <cell r="AW426">
            <v>5378.3499000000002</v>
          </cell>
          <cell r="AX426">
            <v>6250</v>
          </cell>
          <cell r="AY426">
            <v>0.14889704615187083</v>
          </cell>
          <cell r="AZ426">
            <v>0.12959999039999995</v>
          </cell>
          <cell r="BA426">
            <v>5900</v>
          </cell>
          <cell r="BB426">
            <v>3</v>
          </cell>
          <cell r="BC426">
            <v>8.4558811567365888E-2</v>
          </cell>
          <cell r="BD426">
            <v>7.7966091525423678E-2</v>
          </cell>
          <cell r="BE426">
            <v>5750</v>
          </cell>
          <cell r="BF426">
            <v>6</v>
          </cell>
          <cell r="BG426">
            <v>5.6985282459721009E-2</v>
          </cell>
          <cell r="BH426">
            <v>5.3913033043478206E-2</v>
          </cell>
        </row>
        <row r="427">
          <cell r="B427" t="str">
            <v>38822</v>
          </cell>
          <cell r="C427" t="str">
            <v>7896022670337</v>
          </cell>
          <cell r="D427" t="str">
            <v>VODKA KOVAK ICE MANDARINA 275ml THOQUINO</v>
          </cell>
          <cell r="E427">
            <v>24</v>
          </cell>
          <cell r="F427" t="str">
            <v>BEBIDAS</v>
          </cell>
          <cell r="G427" t="str">
            <v>BEBIDAS</v>
          </cell>
          <cell r="H427" t="str">
            <v>BEBIDAS C/ ALCOHOL</v>
          </cell>
          <cell r="I427" t="str">
            <v>VODKA</v>
          </cell>
          <cell r="J427" t="str">
            <v>READY TO DRINK V</v>
          </cell>
          <cell r="K427" t="str">
            <v>THOQUINO</v>
          </cell>
          <cell r="L427">
            <v>114</v>
          </cell>
          <cell r="M427" t="str">
            <v>APOLO IMPORT S.A. 2 - TRENTINO (114)</v>
          </cell>
          <cell r="N427">
            <v>6</v>
          </cell>
          <cell r="O427">
            <v>18</v>
          </cell>
          <cell r="P427">
            <v>1</v>
          </cell>
          <cell r="Q427">
            <v>3</v>
          </cell>
          <cell r="R427">
            <v>15</v>
          </cell>
          <cell r="S427">
            <v>12</v>
          </cell>
          <cell r="T427">
            <v>21</v>
          </cell>
          <cell r="U427">
            <v>20</v>
          </cell>
          <cell r="V427">
            <v>2</v>
          </cell>
          <cell r="W427">
            <v>9</v>
          </cell>
          <cell r="X427">
            <v>7</v>
          </cell>
          <cell r="Y427">
            <v>5</v>
          </cell>
          <cell r="Z427">
            <v>3</v>
          </cell>
          <cell r="AA427">
            <v>17</v>
          </cell>
          <cell r="AB427">
            <v>0</v>
          </cell>
          <cell r="AC427">
            <v>0</v>
          </cell>
          <cell r="AD427">
            <v>2</v>
          </cell>
          <cell r="AE427">
            <v>20</v>
          </cell>
          <cell r="AF427">
            <v>17</v>
          </cell>
          <cell r="AG427">
            <v>15</v>
          </cell>
          <cell r="AH427">
            <v>4</v>
          </cell>
          <cell r="AI427">
            <v>5</v>
          </cell>
          <cell r="AJ427">
            <v>30</v>
          </cell>
          <cell r="AK427">
            <v>21</v>
          </cell>
          <cell r="AL427">
            <v>12</v>
          </cell>
          <cell r="AM427">
            <v>24</v>
          </cell>
          <cell r="AN427">
            <v>44</v>
          </cell>
          <cell r="AO427">
            <v>86</v>
          </cell>
          <cell r="AP427">
            <v>300</v>
          </cell>
          <cell r="AQ427">
            <v>31.5</v>
          </cell>
          <cell r="AR427">
            <v>72</v>
          </cell>
          <cell r="AS427" t="str">
            <v>SV</v>
          </cell>
          <cell r="AT427">
            <v>88</v>
          </cell>
          <cell r="AU427">
            <v>516</v>
          </cell>
          <cell r="AV427">
            <v>5440.0000600000003</v>
          </cell>
          <cell r="AW427">
            <v>5372.6206599999996</v>
          </cell>
          <cell r="AX427">
            <v>6250</v>
          </cell>
          <cell r="AY427">
            <v>0.14889704615187083</v>
          </cell>
          <cell r="AZ427">
            <v>0.12959999039999995</v>
          </cell>
          <cell r="BA427">
            <v>5900</v>
          </cell>
          <cell r="BB427">
            <v>3</v>
          </cell>
          <cell r="BC427">
            <v>8.4558811567365888E-2</v>
          </cell>
          <cell r="BD427">
            <v>7.7966091525423678E-2</v>
          </cell>
          <cell r="BE427">
            <v>5750</v>
          </cell>
          <cell r="BF427">
            <v>6</v>
          </cell>
          <cell r="BG427">
            <v>5.6985282459721009E-2</v>
          </cell>
          <cell r="BH427">
            <v>5.3913033043478206E-2</v>
          </cell>
        </row>
        <row r="428">
          <cell r="B428" t="str">
            <v>38823</v>
          </cell>
          <cell r="C428" t="str">
            <v>7896022670306</v>
          </cell>
          <cell r="D428" t="str">
            <v>VODKA KOVAK ICE MANZANA VERDE 275ml THOQUINO</v>
          </cell>
          <cell r="E428">
            <v>24</v>
          </cell>
          <cell r="F428" t="str">
            <v>BEBIDAS</v>
          </cell>
          <cell r="G428" t="str">
            <v>BEBIDAS</v>
          </cell>
          <cell r="H428" t="str">
            <v>BEBIDAS C/ ALCOHOL</v>
          </cell>
          <cell r="I428" t="str">
            <v>VODKA</v>
          </cell>
          <cell r="J428" t="str">
            <v>READY TO DRINK V</v>
          </cell>
          <cell r="K428" t="str">
            <v>THOQUINO</v>
          </cell>
          <cell r="L428">
            <v>114</v>
          </cell>
          <cell r="M428" t="str">
            <v>APOLO IMPORT S.A. 2 - TRENTINO (114)</v>
          </cell>
          <cell r="N428">
            <v>5</v>
          </cell>
          <cell r="O428">
            <v>13</v>
          </cell>
          <cell r="P428">
            <v>1</v>
          </cell>
          <cell r="Q428">
            <v>1</v>
          </cell>
          <cell r="R428">
            <v>15</v>
          </cell>
          <cell r="S428">
            <v>26</v>
          </cell>
          <cell r="T428">
            <v>8</v>
          </cell>
          <cell r="U428">
            <v>14</v>
          </cell>
          <cell r="V428">
            <v>3</v>
          </cell>
          <cell r="W428">
            <v>12</v>
          </cell>
          <cell r="X428">
            <v>3</v>
          </cell>
          <cell r="Y428">
            <v>3</v>
          </cell>
          <cell r="Z428">
            <v>3</v>
          </cell>
          <cell r="AA428">
            <v>8</v>
          </cell>
          <cell r="AB428">
            <v>1</v>
          </cell>
          <cell r="AC428">
            <v>1</v>
          </cell>
          <cell r="AD428">
            <v>8</v>
          </cell>
          <cell r="AE428">
            <v>10</v>
          </cell>
          <cell r="AF428">
            <v>6</v>
          </cell>
          <cell r="AG428">
            <v>4</v>
          </cell>
          <cell r="AH428">
            <v>0</v>
          </cell>
          <cell r="AI428">
            <v>1</v>
          </cell>
          <cell r="AJ428">
            <v>19</v>
          </cell>
          <cell r="AK428">
            <v>67</v>
          </cell>
          <cell r="AL428">
            <v>23</v>
          </cell>
          <cell r="AM428">
            <v>47</v>
          </cell>
          <cell r="AN428">
            <v>24</v>
          </cell>
          <cell r="AO428">
            <v>90</v>
          </cell>
          <cell r="AP428">
            <v>570</v>
          </cell>
          <cell r="AQ428">
            <v>143.57142857142856</v>
          </cell>
          <cell r="AR428">
            <v>230</v>
          </cell>
          <cell r="AS428">
            <v>1410</v>
          </cell>
          <cell r="AT428">
            <v>180</v>
          </cell>
          <cell r="AU428">
            <v>2700</v>
          </cell>
          <cell r="AV428">
            <v>5440.0000600000003</v>
          </cell>
          <cell r="AW428">
            <v>5400.4406499999996</v>
          </cell>
          <cell r="AX428">
            <v>6250</v>
          </cell>
          <cell r="AY428">
            <v>0.14889704615187083</v>
          </cell>
          <cell r="AZ428">
            <v>0.12959999039999995</v>
          </cell>
          <cell r="BA428">
            <v>5900</v>
          </cell>
          <cell r="BB428">
            <v>3</v>
          </cell>
          <cell r="BC428">
            <v>8.4558811567365888E-2</v>
          </cell>
          <cell r="BD428">
            <v>7.7966091525423678E-2</v>
          </cell>
          <cell r="BE428">
            <v>5750</v>
          </cell>
          <cell r="BF428">
            <v>6</v>
          </cell>
          <cell r="BG428">
            <v>5.6985282459721009E-2</v>
          </cell>
          <cell r="BH428">
            <v>5.3913033043478206E-2</v>
          </cell>
        </row>
        <row r="429">
          <cell r="B429" t="str">
            <v>38824</v>
          </cell>
          <cell r="C429" t="str">
            <v>7896022670221</v>
          </cell>
          <cell r="D429" t="str">
            <v>VODKA KOVAK ICE MBURUCUYA 275ml THOQUINO</v>
          </cell>
          <cell r="E429">
            <v>24</v>
          </cell>
          <cell r="F429" t="str">
            <v>BEBIDAS</v>
          </cell>
          <cell r="G429" t="str">
            <v>BEBIDAS</v>
          </cell>
          <cell r="H429" t="str">
            <v>BEBIDAS C/ ALCOHOL</v>
          </cell>
          <cell r="I429" t="str">
            <v>VODKA</v>
          </cell>
          <cell r="J429" t="str">
            <v>READY TO DRINK V</v>
          </cell>
          <cell r="K429" t="str">
            <v>THOQUINO</v>
          </cell>
          <cell r="L429">
            <v>114</v>
          </cell>
          <cell r="M429" t="str">
            <v>APOLO IMPORT S.A. 2 - TRENTINO (114)</v>
          </cell>
          <cell r="N429">
            <v>15</v>
          </cell>
          <cell r="O429">
            <v>30</v>
          </cell>
          <cell r="P429">
            <v>3</v>
          </cell>
          <cell r="Q429">
            <v>7</v>
          </cell>
          <cell r="R429">
            <v>17</v>
          </cell>
          <cell r="S429">
            <v>22</v>
          </cell>
          <cell r="T429">
            <v>39</v>
          </cell>
          <cell r="U429">
            <v>37</v>
          </cell>
          <cell r="V429">
            <v>2</v>
          </cell>
          <cell r="W429">
            <v>19</v>
          </cell>
          <cell r="X429">
            <v>4</v>
          </cell>
          <cell r="Y429">
            <v>1</v>
          </cell>
          <cell r="Z429">
            <v>4</v>
          </cell>
          <cell r="AA429">
            <v>11</v>
          </cell>
          <cell r="AB429">
            <v>1</v>
          </cell>
          <cell r="AC429">
            <v>4</v>
          </cell>
          <cell r="AD429">
            <v>3</v>
          </cell>
          <cell r="AE429">
            <v>23</v>
          </cell>
          <cell r="AF429">
            <v>13</v>
          </cell>
          <cell r="AG429">
            <v>12</v>
          </cell>
          <cell r="AH429">
            <v>3</v>
          </cell>
          <cell r="AI429">
            <v>5</v>
          </cell>
          <cell r="AJ429">
            <v>27</v>
          </cell>
          <cell r="AK429">
            <v>45</v>
          </cell>
          <cell r="AL429">
            <v>50</v>
          </cell>
          <cell r="AM429">
            <v>33</v>
          </cell>
          <cell r="AN429">
            <v>29</v>
          </cell>
          <cell r="AO429">
            <v>87</v>
          </cell>
          <cell r="AP429">
            <v>115.71428571428572</v>
          </cell>
          <cell r="AQ429">
            <v>36.486486486486484</v>
          </cell>
          <cell r="AR429">
            <v>1500</v>
          </cell>
          <cell r="AS429">
            <v>247.5</v>
          </cell>
          <cell r="AT429">
            <v>72.5</v>
          </cell>
          <cell r="AU429">
            <v>522</v>
          </cell>
          <cell r="AV429">
            <v>5440.0000600000003</v>
          </cell>
          <cell r="AW429">
            <v>5413.1710599999997</v>
          </cell>
          <cell r="AX429">
            <v>6250</v>
          </cell>
          <cell r="AY429">
            <v>0.14889704615187083</v>
          </cell>
          <cell r="AZ429">
            <v>0.12959999039999995</v>
          </cell>
          <cell r="BA429">
            <v>5900</v>
          </cell>
          <cell r="BB429">
            <v>3</v>
          </cell>
          <cell r="BC429">
            <v>8.4558811567365888E-2</v>
          </cell>
          <cell r="BD429">
            <v>7.7966091525423678E-2</v>
          </cell>
          <cell r="BE429">
            <v>5750</v>
          </cell>
          <cell r="BF429">
            <v>6</v>
          </cell>
          <cell r="BG429">
            <v>5.6985282459721009E-2</v>
          </cell>
          <cell r="BH429">
            <v>5.3913033043478206E-2</v>
          </cell>
        </row>
        <row r="430">
          <cell r="B430" t="str">
            <v>38825</v>
          </cell>
          <cell r="C430" t="str">
            <v>7896022670320</v>
          </cell>
          <cell r="D430" t="str">
            <v>VODKA KOVAK ICE PINK LIMONADA 275ml THOQUINO</v>
          </cell>
          <cell r="E430">
            <v>24</v>
          </cell>
          <cell r="F430" t="str">
            <v>BEBIDAS</v>
          </cell>
          <cell r="G430" t="str">
            <v>BEBIDAS</v>
          </cell>
          <cell r="H430" t="str">
            <v>BEBIDAS C/ ALCOHOL</v>
          </cell>
          <cell r="I430" t="str">
            <v>VODKA</v>
          </cell>
          <cell r="J430" t="str">
            <v>READY TO DRINK V</v>
          </cell>
          <cell r="K430" t="str">
            <v>THOQUINO</v>
          </cell>
          <cell r="L430">
            <v>114</v>
          </cell>
          <cell r="M430" t="str">
            <v>APOLO IMPORT S.A. 2 - TRENTINO (114)</v>
          </cell>
          <cell r="N430">
            <v>5</v>
          </cell>
          <cell r="O430">
            <v>21</v>
          </cell>
          <cell r="P430">
            <v>7</v>
          </cell>
          <cell r="Q430">
            <v>11</v>
          </cell>
          <cell r="R430">
            <v>16</v>
          </cell>
          <cell r="S430">
            <v>16</v>
          </cell>
          <cell r="T430">
            <v>21</v>
          </cell>
          <cell r="U430">
            <v>23</v>
          </cell>
          <cell r="V430">
            <v>3</v>
          </cell>
          <cell r="W430">
            <v>12</v>
          </cell>
          <cell r="X430">
            <v>10</v>
          </cell>
          <cell r="Y430">
            <v>11</v>
          </cell>
          <cell r="Z430">
            <v>4</v>
          </cell>
          <cell r="AA430">
            <v>18</v>
          </cell>
          <cell r="AB430">
            <v>5</v>
          </cell>
          <cell r="AC430">
            <v>5</v>
          </cell>
          <cell r="AD430">
            <v>7</v>
          </cell>
          <cell r="AE430">
            <v>27</v>
          </cell>
          <cell r="AF430">
            <v>12</v>
          </cell>
          <cell r="AG430">
            <v>9</v>
          </cell>
          <cell r="AH430">
            <v>5</v>
          </cell>
          <cell r="AI430">
            <v>7</v>
          </cell>
          <cell r="AJ430">
            <v>14</v>
          </cell>
          <cell r="AK430">
            <v>26</v>
          </cell>
          <cell r="AL430">
            <v>36</v>
          </cell>
          <cell r="AM430">
            <v>24</v>
          </cell>
          <cell r="AN430">
            <v>71</v>
          </cell>
          <cell r="AO430">
            <v>84</v>
          </cell>
          <cell r="AP430">
            <v>38.18181818181818</v>
          </cell>
          <cell r="AQ430">
            <v>33.913043478260867</v>
          </cell>
          <cell r="AR430">
            <v>98.181818181818187</v>
          </cell>
          <cell r="AS430">
            <v>144</v>
          </cell>
          <cell r="AT430">
            <v>236.66666666666669</v>
          </cell>
          <cell r="AU430">
            <v>360</v>
          </cell>
          <cell r="AV430">
            <v>5440.0000600000003</v>
          </cell>
          <cell r="AW430">
            <v>5413.8818799999999</v>
          </cell>
          <cell r="AX430">
            <v>6250</v>
          </cell>
          <cell r="AY430">
            <v>0.14889704615187083</v>
          </cell>
          <cell r="AZ430">
            <v>0.12959999039999995</v>
          </cell>
          <cell r="BA430">
            <v>5900</v>
          </cell>
          <cell r="BB430">
            <v>3</v>
          </cell>
          <cell r="BC430">
            <v>8.4558811567365888E-2</v>
          </cell>
          <cell r="BD430">
            <v>7.7966091525423678E-2</v>
          </cell>
          <cell r="BE430">
            <v>5750</v>
          </cell>
          <cell r="BF430">
            <v>6</v>
          </cell>
          <cell r="BG430">
            <v>5.6985282459721009E-2</v>
          </cell>
          <cell r="BH430">
            <v>5.3913033043478206E-2</v>
          </cell>
        </row>
        <row r="431">
          <cell r="B431" t="str">
            <v>33433</v>
          </cell>
          <cell r="C431" t="str">
            <v>7312040090754</v>
          </cell>
          <cell r="D431" t="str">
            <v>VODKA CITRON 750ml ABSOLUT</v>
          </cell>
          <cell r="E431">
            <v>12</v>
          </cell>
          <cell r="F431" t="str">
            <v>BEBIDAS</v>
          </cell>
          <cell r="G431" t="str">
            <v>BEBIDAS</v>
          </cell>
          <cell r="H431" t="str">
            <v>BEBIDAS C/ ALCOHOL</v>
          </cell>
          <cell r="I431" t="str">
            <v>VODKA</v>
          </cell>
          <cell r="J431" t="str">
            <v>SABORIZADAS BV-S</v>
          </cell>
          <cell r="K431" t="str">
            <v>ABSOLUT</v>
          </cell>
          <cell r="L431">
            <v>27</v>
          </cell>
          <cell r="M431" t="str">
            <v>A.J. S.A. CALIDAD ANTE TODO (27)</v>
          </cell>
          <cell r="N431">
            <v>0</v>
          </cell>
          <cell r="O431">
            <v>0</v>
          </cell>
          <cell r="P431">
            <v>0</v>
          </cell>
          <cell r="Q431">
            <v>0</v>
          </cell>
          <cell r="R431">
            <v>0</v>
          </cell>
          <cell r="S431">
            <v>0</v>
          </cell>
          <cell r="T431">
            <v>0</v>
          </cell>
          <cell r="U431">
            <v>0</v>
          </cell>
          <cell r="V431">
            <v>0</v>
          </cell>
          <cell r="W431">
            <v>1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1</v>
          </cell>
          <cell r="AI431">
            <v>1</v>
          </cell>
          <cell r="AJ431">
            <v>6</v>
          </cell>
          <cell r="AK431">
            <v>6</v>
          </cell>
          <cell r="AL431">
            <v>4</v>
          </cell>
          <cell r="AM431">
            <v>10</v>
          </cell>
          <cell r="AN431">
            <v>8</v>
          </cell>
          <cell r="AO431">
            <v>5</v>
          </cell>
          <cell r="AP431" t="str">
            <v>SV</v>
          </cell>
          <cell r="AQ431" t="str">
            <v>SV</v>
          </cell>
          <cell r="AR431" t="str">
            <v>SV</v>
          </cell>
          <cell r="AS431" t="str">
            <v>SV</v>
          </cell>
          <cell r="AT431" t="str">
            <v>SV</v>
          </cell>
          <cell r="AU431">
            <v>150</v>
          </cell>
          <cell r="AV431">
            <v>97374.999997000006</v>
          </cell>
          <cell r="AW431">
            <v>85506.978369999997</v>
          </cell>
          <cell r="AX431">
            <v>109900</v>
          </cell>
          <cell r="AY431">
            <v>0.12862644419394997</v>
          </cell>
          <cell r="AZ431">
            <v>0.11396724297543215</v>
          </cell>
          <cell r="BA431">
            <v>107900</v>
          </cell>
          <cell r="BB431">
            <v>3</v>
          </cell>
          <cell r="BC431">
            <v>0.10808729143336837</v>
          </cell>
          <cell r="BD431">
            <v>9.7544022270620881E-2</v>
          </cell>
          <cell r="BE431">
            <v>104900</v>
          </cell>
          <cell r="BF431">
            <v>6</v>
          </cell>
          <cell r="BG431">
            <v>7.72785622924963E-2</v>
          </cell>
          <cell r="BH431">
            <v>7.1734985729265913E-2</v>
          </cell>
        </row>
        <row r="432">
          <cell r="B432" t="str">
            <v>33431</v>
          </cell>
          <cell r="C432" t="str">
            <v>7312040060757</v>
          </cell>
          <cell r="D432" t="str">
            <v>VODKA VAINILLA 750ml ABSOLUT</v>
          </cell>
          <cell r="E432">
            <v>12</v>
          </cell>
          <cell r="F432" t="str">
            <v>BEBIDAS</v>
          </cell>
          <cell r="G432" t="str">
            <v>BEBIDAS</v>
          </cell>
          <cell r="H432" t="str">
            <v>BEBIDAS C/ ALCOHOL</v>
          </cell>
          <cell r="I432" t="str">
            <v>VODKA</v>
          </cell>
          <cell r="J432" t="str">
            <v>SABORIZADAS BV-S</v>
          </cell>
          <cell r="K432" t="str">
            <v>ABSOLUT</v>
          </cell>
          <cell r="L432">
            <v>27</v>
          </cell>
          <cell r="M432" t="str">
            <v>A.J. S.A. CALIDAD ANTE TODO (27)</v>
          </cell>
          <cell r="N432">
            <v>0</v>
          </cell>
          <cell r="O432">
            <v>0</v>
          </cell>
          <cell r="P432">
            <v>0</v>
          </cell>
          <cell r="Q432">
            <v>0</v>
          </cell>
          <cell r="R432">
            <v>0</v>
          </cell>
          <cell r="S432">
            <v>0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0</v>
          </cell>
          <cell r="Y432">
            <v>0</v>
          </cell>
          <cell r="Z432">
            <v>0</v>
          </cell>
          <cell r="AA432">
            <v>0</v>
          </cell>
          <cell r="AB432">
            <v>1</v>
          </cell>
          <cell r="AC432">
            <v>1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18</v>
          </cell>
          <cell r="AK432">
            <v>5</v>
          </cell>
          <cell r="AL432">
            <v>6</v>
          </cell>
          <cell r="AM432">
            <v>5</v>
          </cell>
          <cell r="AN432">
            <v>11</v>
          </cell>
          <cell r="AO432">
            <v>6</v>
          </cell>
          <cell r="AP432" t="str">
            <v>SV</v>
          </cell>
          <cell r="AQ432" t="str">
            <v>SV</v>
          </cell>
          <cell r="AR432" t="str">
            <v>SV</v>
          </cell>
          <cell r="AS432">
            <v>150</v>
          </cell>
          <cell r="AT432" t="str">
            <v>SV</v>
          </cell>
          <cell r="AU432" t="str">
            <v>SV</v>
          </cell>
          <cell r="AV432">
            <v>97374.999997000006</v>
          </cell>
          <cell r="AW432">
            <v>85506.738129999998</v>
          </cell>
          <cell r="AX432">
            <v>109900</v>
          </cell>
          <cell r="AY432">
            <v>0.12862644419394997</v>
          </cell>
          <cell r="AZ432">
            <v>0.11396724297543215</v>
          </cell>
          <cell r="BA432">
            <v>107900</v>
          </cell>
          <cell r="BB432">
            <v>3</v>
          </cell>
          <cell r="BC432">
            <v>0.10808729143336837</v>
          </cell>
          <cell r="BD432">
            <v>9.7544022270620881E-2</v>
          </cell>
          <cell r="BE432">
            <v>104900</v>
          </cell>
          <cell r="BF432">
            <v>6</v>
          </cell>
          <cell r="BG432">
            <v>7.72785622924963E-2</v>
          </cell>
          <cell r="BH432">
            <v>7.1734985729265913E-2</v>
          </cell>
        </row>
        <row r="433">
          <cell r="B433" t="str">
            <v>16356</v>
          </cell>
          <cell r="C433" t="str">
            <v>8000440112389</v>
          </cell>
          <cell r="D433" t="str">
            <v>VODKA DURAZNO 700ml KEGLEVICH</v>
          </cell>
          <cell r="E433">
            <v>6</v>
          </cell>
          <cell r="F433" t="str">
            <v>BEBIDAS</v>
          </cell>
          <cell r="G433" t="str">
            <v>BEBIDAS</v>
          </cell>
          <cell r="H433" t="str">
            <v>BEBIDAS C/ ALCOHOL</v>
          </cell>
          <cell r="I433" t="str">
            <v>VODKA</v>
          </cell>
          <cell r="J433" t="str">
            <v>SABORIZADAS BV-S</v>
          </cell>
          <cell r="K433" t="str">
            <v>KEGLEVICH</v>
          </cell>
          <cell r="L433">
            <v>114</v>
          </cell>
          <cell r="M433" t="str">
            <v>APOLO IMPORT S.A. 2 - TRENTINO (114)</v>
          </cell>
          <cell r="N433">
            <v>0</v>
          </cell>
          <cell r="O433">
            <v>0</v>
          </cell>
          <cell r="P433">
            <v>0</v>
          </cell>
          <cell r="Q433">
            <v>0</v>
          </cell>
          <cell r="R433">
            <v>0</v>
          </cell>
          <cell r="S433">
            <v>0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15</v>
          </cell>
          <cell r="AK433">
            <v>19</v>
          </cell>
          <cell r="AL433">
            <v>28</v>
          </cell>
          <cell r="AM433">
            <v>20</v>
          </cell>
          <cell r="AN433">
            <v>16</v>
          </cell>
          <cell r="AO433">
            <v>12</v>
          </cell>
          <cell r="AP433" t="str">
            <v>SV</v>
          </cell>
          <cell r="AQ433" t="str">
            <v>SV</v>
          </cell>
          <cell r="AR433" t="str">
            <v>SV</v>
          </cell>
          <cell r="AS433" t="str">
            <v>SV</v>
          </cell>
          <cell r="AT433" t="str">
            <v>SV</v>
          </cell>
          <cell r="AU433" t="str">
            <v>SV</v>
          </cell>
          <cell r="AV433">
            <v>84670.000029999996</v>
          </cell>
          <cell r="AW433">
            <v>65377.464240000001</v>
          </cell>
          <cell r="AX433">
            <v>99900</v>
          </cell>
          <cell r="AY433">
            <v>0.17987480766037267</v>
          </cell>
          <cell r="AZ433">
            <v>0.1524524521521522</v>
          </cell>
          <cell r="BA433">
            <v>89900</v>
          </cell>
          <cell r="BB433">
            <v>3</v>
          </cell>
          <cell r="BC433">
            <v>6.1769221307983013E-2</v>
          </cell>
          <cell r="BD433">
            <v>5.817575050055622E-2</v>
          </cell>
          <cell r="BE433">
            <v>0</v>
          </cell>
          <cell r="BF433">
            <v>0</v>
          </cell>
          <cell r="BG433">
            <v>-1</v>
          </cell>
          <cell r="BH433">
            <v>0</v>
          </cell>
        </row>
        <row r="434">
          <cell r="B434" t="str">
            <v>16358</v>
          </cell>
          <cell r="C434" t="str">
            <v>8000440112440</v>
          </cell>
          <cell r="D434" t="str">
            <v>VODKA FRUTILLA 700ml KEGLEVICH</v>
          </cell>
          <cell r="E434">
            <v>6</v>
          </cell>
          <cell r="F434" t="str">
            <v>BEBIDAS</v>
          </cell>
          <cell r="G434" t="str">
            <v>BEBIDAS</v>
          </cell>
          <cell r="H434" t="str">
            <v>BEBIDAS C/ ALCOHOL</v>
          </cell>
          <cell r="I434" t="str">
            <v>VODKA</v>
          </cell>
          <cell r="J434" t="str">
            <v>SABORIZADAS BV-S</v>
          </cell>
          <cell r="K434" t="str">
            <v>KEGLEVICH</v>
          </cell>
          <cell r="L434">
            <v>114</v>
          </cell>
          <cell r="M434" t="str">
            <v>APOLO IMPORT S.A. 2 - TRENTINO (114)</v>
          </cell>
          <cell r="N434">
            <v>0</v>
          </cell>
          <cell r="O434">
            <v>0</v>
          </cell>
          <cell r="P434">
            <v>0</v>
          </cell>
          <cell r="Q434">
            <v>0</v>
          </cell>
          <cell r="R434">
            <v>0</v>
          </cell>
          <cell r="S434">
            <v>0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1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16</v>
          </cell>
          <cell r="AK434">
            <v>15</v>
          </cell>
          <cell r="AL434">
            <v>15</v>
          </cell>
          <cell r="AM434">
            <v>23</v>
          </cell>
          <cell r="AN434">
            <v>15</v>
          </cell>
          <cell r="AO434">
            <v>12</v>
          </cell>
          <cell r="AP434" t="str">
            <v>SV</v>
          </cell>
          <cell r="AQ434" t="str">
            <v>SV</v>
          </cell>
          <cell r="AR434" t="str">
            <v>SV</v>
          </cell>
          <cell r="AS434" t="str">
            <v>SV</v>
          </cell>
          <cell r="AT434" t="str">
            <v>SV</v>
          </cell>
          <cell r="AU434" t="str">
            <v>SV</v>
          </cell>
          <cell r="AV434">
            <v>84670.000029999996</v>
          </cell>
          <cell r="AW434">
            <v>64314.270239999998</v>
          </cell>
          <cell r="AX434">
            <v>99900</v>
          </cell>
          <cell r="AY434">
            <v>0.17987480766037267</v>
          </cell>
          <cell r="AZ434">
            <v>0.1524524521521522</v>
          </cell>
          <cell r="BA434">
            <v>89900</v>
          </cell>
          <cell r="BB434">
            <v>3</v>
          </cell>
          <cell r="BC434">
            <v>6.1769221307983013E-2</v>
          </cell>
          <cell r="BD434">
            <v>5.817575050055622E-2</v>
          </cell>
          <cell r="BE434">
            <v>0</v>
          </cell>
          <cell r="BF434">
            <v>0</v>
          </cell>
          <cell r="BG434">
            <v>-1</v>
          </cell>
          <cell r="BH434">
            <v>0</v>
          </cell>
        </row>
        <row r="435">
          <cell r="B435" t="str">
            <v>16357</v>
          </cell>
          <cell r="C435" t="str">
            <v>8000440112402</v>
          </cell>
          <cell r="D435" t="str">
            <v>VODKA LIMON 700ml KEGLEVICH</v>
          </cell>
          <cell r="E435">
            <v>6</v>
          </cell>
          <cell r="F435" t="str">
            <v>BEBIDAS</v>
          </cell>
          <cell r="G435" t="str">
            <v>BEBIDAS</v>
          </cell>
          <cell r="H435" t="str">
            <v>BEBIDAS C/ ALCOHOL</v>
          </cell>
          <cell r="I435" t="str">
            <v>VODKA</v>
          </cell>
          <cell r="J435" t="str">
            <v>SABORIZADAS BV-S</v>
          </cell>
          <cell r="K435" t="str">
            <v>KEGLEVICH</v>
          </cell>
          <cell r="L435">
            <v>114</v>
          </cell>
          <cell r="M435" t="str">
            <v>APOLO IMPORT S.A. 2 - TRENTINO (114)</v>
          </cell>
          <cell r="N435">
            <v>0</v>
          </cell>
          <cell r="O435">
            <v>0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10</v>
          </cell>
          <cell r="AK435">
            <v>12</v>
          </cell>
          <cell r="AL435">
            <v>3</v>
          </cell>
          <cell r="AM435">
            <v>6</v>
          </cell>
          <cell r="AN435">
            <v>4</v>
          </cell>
          <cell r="AO435">
            <v>0</v>
          </cell>
          <cell r="AP435" t="str">
            <v>SV</v>
          </cell>
          <cell r="AQ435" t="str">
            <v>SV</v>
          </cell>
          <cell r="AR435" t="str">
            <v>SV</v>
          </cell>
          <cell r="AS435" t="str">
            <v>SV</v>
          </cell>
          <cell r="AT435" t="str">
            <v>SV</v>
          </cell>
          <cell r="AU435" t="str">
            <v>Q</v>
          </cell>
          <cell r="AV435">
            <v>84669.999997000006</v>
          </cell>
          <cell r="AW435">
            <v>55619.024449999997</v>
          </cell>
          <cell r="AX435">
            <v>99900</v>
          </cell>
          <cell r="AY435">
            <v>0.17987480812022705</v>
          </cell>
          <cell r="AZ435">
            <v>0.15245245248248243</v>
          </cell>
          <cell r="BA435">
            <v>89900</v>
          </cell>
          <cell r="BB435">
            <v>3</v>
          </cell>
          <cell r="BC435">
            <v>6.1769221721805767E-2</v>
          </cell>
          <cell r="BD435">
            <v>5.8175750867630632E-2</v>
          </cell>
          <cell r="BE435">
            <v>0</v>
          </cell>
          <cell r="BF435">
            <v>0</v>
          </cell>
          <cell r="BG435">
            <v>-1</v>
          </cell>
          <cell r="BH435">
            <v>0</v>
          </cell>
        </row>
        <row r="436">
          <cell r="B436" t="str">
            <v>29500</v>
          </cell>
          <cell r="C436" t="str">
            <v>7898540513615</v>
          </cell>
          <cell r="D436" t="str">
            <v>VODKA COCO 950ml KOSTOFF</v>
          </cell>
          <cell r="E436">
            <v>6</v>
          </cell>
          <cell r="F436" t="str">
            <v>BEBIDAS</v>
          </cell>
          <cell r="G436" t="str">
            <v>BEBIDAS</v>
          </cell>
          <cell r="H436" t="str">
            <v>BEBIDAS C/ ALCOHOL</v>
          </cell>
          <cell r="I436" t="str">
            <v>VODKA</v>
          </cell>
          <cell r="J436" t="str">
            <v>SABORIZADAS BV-S</v>
          </cell>
          <cell r="K436" t="str">
            <v>KOSTOFF</v>
          </cell>
          <cell r="L436">
            <v>2692</v>
          </cell>
          <cell r="M436" t="str">
            <v>POPAI S.A. (2692)</v>
          </cell>
          <cell r="N436">
            <v>0</v>
          </cell>
          <cell r="O436">
            <v>1</v>
          </cell>
          <cell r="P436">
            <v>2</v>
          </cell>
          <cell r="Q436">
            <v>2</v>
          </cell>
          <cell r="R436">
            <v>0</v>
          </cell>
          <cell r="S436">
            <v>0</v>
          </cell>
          <cell r="T436">
            <v>0</v>
          </cell>
          <cell r="U436">
            <v>0</v>
          </cell>
          <cell r="V436">
            <v>1</v>
          </cell>
          <cell r="W436">
            <v>1</v>
          </cell>
          <cell r="X436">
            <v>2</v>
          </cell>
          <cell r="Y436">
            <v>4</v>
          </cell>
          <cell r="Z436">
            <v>2</v>
          </cell>
          <cell r="AA436">
            <v>1</v>
          </cell>
          <cell r="AB436">
            <v>2</v>
          </cell>
          <cell r="AC436">
            <v>1</v>
          </cell>
          <cell r="AD436">
            <v>1</v>
          </cell>
          <cell r="AE436">
            <v>4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1</v>
          </cell>
          <cell r="AM436">
            <v>0</v>
          </cell>
          <cell r="AN436">
            <v>0</v>
          </cell>
          <cell r="AO436">
            <v>0</v>
          </cell>
          <cell r="AP436" t="str">
            <v>Q</v>
          </cell>
          <cell r="AQ436" t="str">
            <v>Q</v>
          </cell>
          <cell r="AR436">
            <v>7.5</v>
          </cell>
          <cell r="AS436" t="str">
            <v>Q</v>
          </cell>
          <cell r="AT436" t="str">
            <v>Q</v>
          </cell>
          <cell r="AU436" t="str">
            <v>Q</v>
          </cell>
          <cell r="AV436">
            <v>14685.999999</v>
          </cell>
          <cell r="AW436">
            <v>14178.80387</v>
          </cell>
          <cell r="AX436">
            <v>17500</v>
          </cell>
          <cell r="AY436">
            <v>0.19161105823175895</v>
          </cell>
          <cell r="AZ436">
            <v>0.16080000005714287</v>
          </cell>
          <cell r="BA436">
            <v>17250</v>
          </cell>
          <cell r="BB436">
            <v>3</v>
          </cell>
          <cell r="BC436">
            <v>0.17458804311416243</v>
          </cell>
          <cell r="BD436">
            <v>0.14863768121739132</v>
          </cell>
          <cell r="BE436">
            <v>16900</v>
          </cell>
          <cell r="BF436">
            <v>6</v>
          </cell>
          <cell r="BG436">
            <v>0.15075582194952708</v>
          </cell>
          <cell r="BH436">
            <v>0.13100591721893493</v>
          </cell>
        </row>
        <row r="437">
          <cell r="B437" t="str">
            <v>29502</v>
          </cell>
          <cell r="C437" t="str">
            <v>7898540513516</v>
          </cell>
          <cell r="D437" t="str">
            <v>VODKA KIWI 950ml KOSTOFF</v>
          </cell>
          <cell r="E437">
            <v>6</v>
          </cell>
          <cell r="F437" t="str">
            <v>BEBIDAS</v>
          </cell>
          <cell r="G437" t="str">
            <v>BEBIDAS</v>
          </cell>
          <cell r="H437" t="str">
            <v>BEBIDAS C/ ALCOHOL</v>
          </cell>
          <cell r="I437" t="str">
            <v>VODKA</v>
          </cell>
          <cell r="J437" t="str">
            <v>SABORIZADAS BV-S</v>
          </cell>
          <cell r="K437" t="str">
            <v>KOSTOFF</v>
          </cell>
          <cell r="L437">
            <v>2692</v>
          </cell>
          <cell r="M437" t="str">
            <v>POPAI S.A. (2692)</v>
          </cell>
          <cell r="N437">
            <v>0</v>
          </cell>
          <cell r="O437">
            <v>0</v>
          </cell>
          <cell r="P437">
            <v>0</v>
          </cell>
          <cell r="Q437">
            <v>0</v>
          </cell>
          <cell r="R437">
            <v>4</v>
          </cell>
          <cell r="S437">
            <v>2</v>
          </cell>
          <cell r="T437">
            <v>0</v>
          </cell>
          <cell r="U437">
            <v>0</v>
          </cell>
          <cell r="V437">
            <v>1</v>
          </cell>
          <cell r="W437">
            <v>1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3</v>
          </cell>
          <cell r="AF437">
            <v>1</v>
          </cell>
          <cell r="AG437">
            <v>5</v>
          </cell>
          <cell r="AH437">
            <v>0</v>
          </cell>
          <cell r="AI437">
            <v>0</v>
          </cell>
          <cell r="AJ437">
            <v>4</v>
          </cell>
          <cell r="AK437">
            <v>0</v>
          </cell>
          <cell r="AL437">
            <v>0</v>
          </cell>
          <cell r="AM437">
            <v>0</v>
          </cell>
          <cell r="AN437">
            <v>6</v>
          </cell>
          <cell r="AO437">
            <v>0</v>
          </cell>
          <cell r="AP437" t="str">
            <v>SV</v>
          </cell>
          <cell r="AQ437" t="str">
            <v>Q</v>
          </cell>
          <cell r="AR437" t="str">
            <v>Q</v>
          </cell>
          <cell r="AS437" t="str">
            <v>Q</v>
          </cell>
          <cell r="AT437">
            <v>36</v>
          </cell>
          <cell r="AU437" t="str">
            <v>Q</v>
          </cell>
          <cell r="AV437">
            <v>14685.999999</v>
          </cell>
          <cell r="AW437">
            <v>13383.494409999999</v>
          </cell>
          <cell r="AX437">
            <v>17500</v>
          </cell>
          <cell r="AY437">
            <v>0.19161105823175895</v>
          </cell>
          <cell r="AZ437">
            <v>0.16080000005714287</v>
          </cell>
          <cell r="BA437">
            <v>17250</v>
          </cell>
          <cell r="BB437">
            <v>3</v>
          </cell>
          <cell r="BC437">
            <v>0.17458804311416243</v>
          </cell>
          <cell r="BD437">
            <v>0.14863768121739132</v>
          </cell>
          <cell r="BE437">
            <v>16900</v>
          </cell>
          <cell r="BF437">
            <v>6</v>
          </cell>
          <cell r="BG437">
            <v>0.15075582194952708</v>
          </cell>
          <cell r="BH437">
            <v>0.13100591721893493</v>
          </cell>
        </row>
        <row r="438">
          <cell r="B438" t="str">
            <v>29504</v>
          </cell>
          <cell r="C438" t="str">
            <v>7898540513233</v>
          </cell>
          <cell r="D438" t="str">
            <v>VODKA MBURUKUYA 950ml KOSTOFF</v>
          </cell>
          <cell r="E438">
            <v>6</v>
          </cell>
          <cell r="F438" t="str">
            <v>BEBIDAS</v>
          </cell>
          <cell r="G438" t="str">
            <v>BEBIDAS</v>
          </cell>
          <cell r="H438" t="str">
            <v>BEBIDAS C/ ALCOHOL</v>
          </cell>
          <cell r="I438" t="str">
            <v>VODKA</v>
          </cell>
          <cell r="J438" t="str">
            <v>SABORIZADAS BV-S</v>
          </cell>
          <cell r="K438" t="str">
            <v>KOSTOFF</v>
          </cell>
          <cell r="L438">
            <v>2692</v>
          </cell>
          <cell r="M438" t="str">
            <v>POPAI S.A. (2692)</v>
          </cell>
          <cell r="N438">
            <v>0</v>
          </cell>
          <cell r="O438">
            <v>0</v>
          </cell>
          <cell r="P438">
            <v>0</v>
          </cell>
          <cell r="Q438">
            <v>0</v>
          </cell>
          <cell r="R438">
            <v>0</v>
          </cell>
          <cell r="S438">
            <v>0</v>
          </cell>
          <cell r="T438">
            <v>0</v>
          </cell>
          <cell r="U438">
            <v>0</v>
          </cell>
          <cell r="V438">
            <v>1</v>
          </cell>
          <cell r="W438">
            <v>4</v>
          </cell>
          <cell r="X438">
            <v>0</v>
          </cell>
          <cell r="Y438">
            <v>0</v>
          </cell>
          <cell r="Z438">
            <v>3</v>
          </cell>
          <cell r="AA438">
            <v>1</v>
          </cell>
          <cell r="AB438">
            <v>1</v>
          </cell>
          <cell r="AC438">
            <v>0</v>
          </cell>
          <cell r="AD438">
            <v>1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17</v>
          </cell>
          <cell r="AN438">
            <v>0</v>
          </cell>
          <cell r="AO438">
            <v>0</v>
          </cell>
          <cell r="AP438" t="str">
            <v>Q</v>
          </cell>
          <cell r="AQ438" t="str">
            <v>Q</v>
          </cell>
          <cell r="AR438" t="str">
            <v>Q</v>
          </cell>
          <cell r="AS438" t="str">
            <v>SV</v>
          </cell>
          <cell r="AT438" t="str">
            <v>Q</v>
          </cell>
          <cell r="AU438" t="str">
            <v>Q</v>
          </cell>
          <cell r="AV438">
            <v>14685.999999</v>
          </cell>
          <cell r="AW438">
            <v>13975.035910000001</v>
          </cell>
          <cell r="AX438">
            <v>17500</v>
          </cell>
          <cell r="AY438">
            <v>0.19161105823175895</v>
          </cell>
          <cell r="AZ438">
            <v>0.16080000005714287</v>
          </cell>
          <cell r="BA438">
            <v>17250</v>
          </cell>
          <cell r="BB438">
            <v>3</v>
          </cell>
          <cell r="BC438">
            <v>0.17458804311416243</v>
          </cell>
          <cell r="BD438">
            <v>0.14863768121739132</v>
          </cell>
          <cell r="BE438">
            <v>16900</v>
          </cell>
          <cell r="BF438">
            <v>6</v>
          </cell>
          <cell r="BG438">
            <v>0.15075582194952708</v>
          </cell>
          <cell r="BH438">
            <v>0.13100591721893493</v>
          </cell>
        </row>
        <row r="439">
          <cell r="B439" t="str">
            <v>29506</v>
          </cell>
          <cell r="C439" t="str">
            <v>7898540513295</v>
          </cell>
          <cell r="D439" t="str">
            <v>VODKA ORIGINAL 950ml KOSTOFF</v>
          </cell>
          <cell r="E439">
            <v>6</v>
          </cell>
          <cell r="F439" t="str">
            <v>BEBIDAS</v>
          </cell>
          <cell r="G439" t="str">
            <v>BEBIDAS</v>
          </cell>
          <cell r="H439" t="str">
            <v>BEBIDAS C/ ALCOHOL</v>
          </cell>
          <cell r="I439" t="str">
            <v>VODKA</v>
          </cell>
          <cell r="J439" t="str">
            <v>SABORIZADAS BV-S</v>
          </cell>
          <cell r="K439" t="str">
            <v>KOSTOFF</v>
          </cell>
          <cell r="L439">
            <v>2692</v>
          </cell>
          <cell r="M439" t="str">
            <v>POPAI S.A. (2692)</v>
          </cell>
          <cell r="N439">
            <v>0</v>
          </cell>
          <cell r="O439">
            <v>0</v>
          </cell>
          <cell r="P439">
            <v>0</v>
          </cell>
          <cell r="Q439">
            <v>0</v>
          </cell>
          <cell r="R439">
            <v>0</v>
          </cell>
          <cell r="S439">
            <v>0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2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>
            <v>0</v>
          </cell>
          <cell r="AP439" t="str">
            <v>SV</v>
          </cell>
          <cell r="AQ439" t="str">
            <v>Q</v>
          </cell>
          <cell r="AR439" t="str">
            <v>Q</v>
          </cell>
          <cell r="AS439" t="str">
            <v>Q</v>
          </cell>
          <cell r="AT439" t="str">
            <v>Q</v>
          </cell>
          <cell r="AU439" t="str">
            <v>Q</v>
          </cell>
          <cell r="AV439">
            <v>14685.999999</v>
          </cell>
          <cell r="AW439">
            <v>14666.03622</v>
          </cell>
          <cell r="AX439">
            <v>17500</v>
          </cell>
          <cell r="AY439">
            <v>0.19161105823175895</v>
          </cell>
          <cell r="AZ439">
            <v>0.16080000005714287</v>
          </cell>
          <cell r="BA439">
            <v>17250</v>
          </cell>
          <cell r="BB439">
            <v>3</v>
          </cell>
          <cell r="BC439">
            <v>0.17458804311416243</v>
          </cell>
          <cell r="BD439">
            <v>0.14863768121739132</v>
          </cell>
          <cell r="BE439">
            <v>16900</v>
          </cell>
          <cell r="BF439">
            <v>6</v>
          </cell>
          <cell r="BG439">
            <v>0.15075582194952708</v>
          </cell>
          <cell r="BH439">
            <v>0.13100591721893493</v>
          </cell>
        </row>
        <row r="440">
          <cell r="B440" t="str">
            <v>38827</v>
          </cell>
          <cell r="C440" t="str">
            <v>7896022670108</v>
          </cell>
          <cell r="D440" t="str">
            <v>VODKA KOVAK MANZANA VERDE 1Lts THOQUINO</v>
          </cell>
          <cell r="E440">
            <v>12</v>
          </cell>
          <cell r="F440" t="str">
            <v>BEBIDAS</v>
          </cell>
          <cell r="G440" t="str">
            <v>BEBIDAS</v>
          </cell>
          <cell r="H440" t="str">
            <v>BEBIDAS C/ ALCOHOL</v>
          </cell>
          <cell r="I440" t="str">
            <v>VODKA</v>
          </cell>
          <cell r="J440" t="str">
            <v>SABORIZADAS BV-S</v>
          </cell>
          <cell r="K440" t="str">
            <v>THOQUINO</v>
          </cell>
          <cell r="L440">
            <v>114</v>
          </cell>
          <cell r="M440" t="str">
            <v>APOLO IMPORT S.A. 2 - TRENTINO (114)</v>
          </cell>
          <cell r="N440">
            <v>0</v>
          </cell>
          <cell r="O440">
            <v>0</v>
          </cell>
          <cell r="P440">
            <v>0</v>
          </cell>
          <cell r="Q440">
            <v>0</v>
          </cell>
          <cell r="R440">
            <v>1</v>
          </cell>
          <cell r="S440">
            <v>0</v>
          </cell>
          <cell r="T440">
            <v>1</v>
          </cell>
          <cell r="U440">
            <v>0</v>
          </cell>
          <cell r="V440">
            <v>0</v>
          </cell>
          <cell r="W440">
            <v>0</v>
          </cell>
          <cell r="X440">
            <v>0</v>
          </cell>
          <cell r="Y440">
            <v>0</v>
          </cell>
          <cell r="Z440">
            <v>0</v>
          </cell>
          <cell r="AA440">
            <v>0</v>
          </cell>
          <cell r="AB440">
            <v>0</v>
          </cell>
          <cell r="AC440">
            <v>0</v>
          </cell>
          <cell r="AD440">
            <v>1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11</v>
          </cell>
          <cell r="AK440">
            <v>9</v>
          </cell>
          <cell r="AL440">
            <v>6</v>
          </cell>
          <cell r="AM440">
            <v>5</v>
          </cell>
          <cell r="AN440">
            <v>5</v>
          </cell>
          <cell r="AO440">
            <v>36</v>
          </cell>
          <cell r="AP440" t="str">
            <v>SV</v>
          </cell>
          <cell r="AQ440" t="str">
            <v>SV</v>
          </cell>
          <cell r="AR440" t="str">
            <v>SV</v>
          </cell>
          <cell r="AS440" t="str">
            <v>SV</v>
          </cell>
          <cell r="AT440" t="str">
            <v>SV</v>
          </cell>
          <cell r="AU440" t="str">
            <v>SV</v>
          </cell>
          <cell r="AV440">
            <v>36439.999969999997</v>
          </cell>
          <cell r="AW440">
            <v>36439.999969999997</v>
          </cell>
          <cell r="AX440">
            <v>41900</v>
          </cell>
          <cell r="AY440">
            <v>0.14983534672050114</v>
          </cell>
          <cell r="AZ440">
            <v>0.13031026324582345</v>
          </cell>
          <cell r="BA440">
            <v>39900</v>
          </cell>
          <cell r="BB440">
            <v>3</v>
          </cell>
          <cell r="BC440">
            <v>9.4950604633603719E-2</v>
          </cell>
          <cell r="BD440">
            <v>8.6716792731829639E-2</v>
          </cell>
          <cell r="BE440">
            <v>0</v>
          </cell>
          <cell r="BF440">
            <v>0</v>
          </cell>
          <cell r="BG440">
            <v>-1</v>
          </cell>
          <cell r="BH440">
            <v>0</v>
          </cell>
        </row>
        <row r="441">
          <cell r="B441" t="str">
            <v>38828</v>
          </cell>
          <cell r="C441" t="str">
            <v>7896022660659</v>
          </cell>
          <cell r="D441" t="str">
            <v>VODKA KRAKOVIA FRUTOS ROJOS 970ml THOQUINO</v>
          </cell>
          <cell r="E441">
            <v>6</v>
          </cell>
          <cell r="F441" t="str">
            <v>BEBIDAS</v>
          </cell>
          <cell r="G441" t="str">
            <v>BEBIDAS</v>
          </cell>
          <cell r="H441" t="str">
            <v>BEBIDAS C/ ALCOHOL</v>
          </cell>
          <cell r="I441" t="str">
            <v>VODKA</v>
          </cell>
          <cell r="J441" t="str">
            <v>SABORIZADAS BV-S</v>
          </cell>
          <cell r="K441" t="str">
            <v>THOQUINO</v>
          </cell>
          <cell r="L441">
            <v>114</v>
          </cell>
          <cell r="M441" t="str">
            <v>APOLO IMPORT S.A. 2 - TRENTINO (114)</v>
          </cell>
          <cell r="N441">
            <v>0</v>
          </cell>
          <cell r="O441">
            <v>0</v>
          </cell>
          <cell r="P441">
            <v>3</v>
          </cell>
          <cell r="Q441">
            <v>0</v>
          </cell>
          <cell r="R441">
            <v>0</v>
          </cell>
          <cell r="S441">
            <v>3</v>
          </cell>
          <cell r="T441">
            <v>4</v>
          </cell>
          <cell r="U441">
            <v>4</v>
          </cell>
          <cell r="V441">
            <v>0</v>
          </cell>
          <cell r="W441">
            <v>0</v>
          </cell>
          <cell r="X441">
            <v>1</v>
          </cell>
          <cell r="Y441">
            <v>0</v>
          </cell>
          <cell r="Z441">
            <v>1</v>
          </cell>
          <cell r="AA441">
            <v>0</v>
          </cell>
          <cell r="AB441">
            <v>1</v>
          </cell>
          <cell r="AC441">
            <v>0</v>
          </cell>
          <cell r="AD441">
            <v>1</v>
          </cell>
          <cell r="AE441">
            <v>2</v>
          </cell>
          <cell r="AF441">
            <v>1</v>
          </cell>
          <cell r="AG441">
            <v>2</v>
          </cell>
          <cell r="AH441">
            <v>0</v>
          </cell>
          <cell r="AI441">
            <v>0</v>
          </cell>
          <cell r="AJ441">
            <v>2</v>
          </cell>
          <cell r="AK441">
            <v>13</v>
          </cell>
          <cell r="AL441">
            <v>5</v>
          </cell>
          <cell r="AM441">
            <v>4</v>
          </cell>
          <cell r="AN441">
            <v>6</v>
          </cell>
          <cell r="AO441">
            <v>6</v>
          </cell>
          <cell r="AP441" t="str">
            <v>SV</v>
          </cell>
          <cell r="AQ441">
            <v>97.5</v>
          </cell>
          <cell r="AR441" t="str">
            <v>SV</v>
          </cell>
          <cell r="AS441" t="str">
            <v>SV</v>
          </cell>
          <cell r="AT441">
            <v>90</v>
          </cell>
          <cell r="AU441" t="str">
            <v>SV</v>
          </cell>
          <cell r="AV441">
            <v>17309.999960000001</v>
          </cell>
          <cell r="AW441">
            <v>17309.999739999999</v>
          </cell>
          <cell r="AX441">
            <v>19900</v>
          </cell>
          <cell r="AY441">
            <v>0.14962449716839843</v>
          </cell>
          <cell r="AZ441">
            <v>0.13015075577889443</v>
          </cell>
          <cell r="BA441">
            <v>19500</v>
          </cell>
          <cell r="BB441">
            <v>3</v>
          </cell>
          <cell r="BC441">
            <v>0.12651646707456132</v>
          </cell>
          <cell r="BD441">
            <v>0.11230769435897431</v>
          </cell>
          <cell r="BE441">
            <v>0</v>
          </cell>
          <cell r="BF441">
            <v>0</v>
          </cell>
          <cell r="BG441">
            <v>-1</v>
          </cell>
          <cell r="BH441">
            <v>0</v>
          </cell>
        </row>
        <row r="442">
          <cell r="B442" t="str">
            <v>38829</v>
          </cell>
          <cell r="C442" t="str">
            <v>7896022670504</v>
          </cell>
          <cell r="D442" t="str">
            <v>VODKA KRAKOVIA LICHIA 970ml THOQUINO</v>
          </cell>
          <cell r="E442">
            <v>6</v>
          </cell>
          <cell r="F442" t="str">
            <v>BEBIDAS</v>
          </cell>
          <cell r="G442" t="str">
            <v>BEBIDAS</v>
          </cell>
          <cell r="H442" t="str">
            <v>BEBIDAS C/ ALCOHOL</v>
          </cell>
          <cell r="I442" t="str">
            <v>VODKA</v>
          </cell>
          <cell r="J442" t="str">
            <v>SABORIZADAS BV-S</v>
          </cell>
          <cell r="K442" t="str">
            <v>THOQUINO</v>
          </cell>
          <cell r="L442">
            <v>114</v>
          </cell>
          <cell r="M442" t="str">
            <v>APOLO IMPORT S.A. 2 - TRENTINO (114)</v>
          </cell>
          <cell r="N442">
            <v>0</v>
          </cell>
          <cell r="O442">
            <v>0</v>
          </cell>
          <cell r="P442">
            <v>0</v>
          </cell>
          <cell r="Q442">
            <v>0</v>
          </cell>
          <cell r="R442">
            <v>0</v>
          </cell>
          <cell r="S442">
            <v>0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 t="str">
            <v>Q</v>
          </cell>
          <cell r="AQ442" t="str">
            <v>Q</v>
          </cell>
          <cell r="AR442" t="str">
            <v>Q</v>
          </cell>
          <cell r="AS442" t="str">
            <v>Q</v>
          </cell>
          <cell r="AT442" t="str">
            <v>Q</v>
          </cell>
          <cell r="AU442" t="str">
            <v>Q</v>
          </cell>
          <cell r="AV442">
            <v>17310.000004000001</v>
          </cell>
          <cell r="AW442">
            <v>17310.000004000001</v>
          </cell>
          <cell r="AX442">
            <v>19900</v>
          </cell>
          <cell r="AY442">
            <v>0.14962449424618729</v>
          </cell>
          <cell r="AZ442">
            <v>0.13015075356783912</v>
          </cell>
          <cell r="BA442">
            <v>19500</v>
          </cell>
          <cell r="BB442">
            <v>3</v>
          </cell>
          <cell r="BC442">
            <v>0.12651646421108786</v>
          </cell>
          <cell r="BD442">
            <v>0.11230769210256403</v>
          </cell>
          <cell r="BE442">
            <v>0</v>
          </cell>
          <cell r="BF442">
            <v>0</v>
          </cell>
          <cell r="BG442">
            <v>-1</v>
          </cell>
          <cell r="BH442">
            <v>0</v>
          </cell>
        </row>
        <row r="443">
          <cell r="B443" t="str">
            <v>38830</v>
          </cell>
          <cell r="C443" t="str">
            <v>7896022660604</v>
          </cell>
          <cell r="D443" t="str">
            <v>VODKA KRAKOVIA MANZANA 970ml THOQUINO</v>
          </cell>
          <cell r="E443">
            <v>6</v>
          </cell>
          <cell r="F443" t="str">
            <v>BEBIDAS</v>
          </cell>
          <cell r="G443" t="str">
            <v>BEBIDAS</v>
          </cell>
          <cell r="H443" t="str">
            <v>BEBIDAS C/ ALCOHOL</v>
          </cell>
          <cell r="I443" t="str">
            <v>VODKA</v>
          </cell>
          <cell r="J443" t="str">
            <v>SABORIZADAS BV-S</v>
          </cell>
          <cell r="K443" t="str">
            <v>THOQUINO</v>
          </cell>
          <cell r="L443">
            <v>114</v>
          </cell>
          <cell r="M443" t="str">
            <v>APOLO IMPORT S.A. 2 - TRENTINO (114)</v>
          </cell>
          <cell r="N443">
            <v>0</v>
          </cell>
          <cell r="O443">
            <v>0</v>
          </cell>
          <cell r="P443">
            <v>0</v>
          </cell>
          <cell r="Q443">
            <v>0</v>
          </cell>
          <cell r="R443">
            <v>0</v>
          </cell>
          <cell r="S443">
            <v>1</v>
          </cell>
          <cell r="T443">
            <v>1</v>
          </cell>
          <cell r="U443">
            <v>1</v>
          </cell>
          <cell r="V443">
            <v>0</v>
          </cell>
          <cell r="W443">
            <v>1</v>
          </cell>
          <cell r="X443">
            <v>0</v>
          </cell>
          <cell r="Y443">
            <v>0</v>
          </cell>
          <cell r="Z443">
            <v>0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11</v>
          </cell>
          <cell r="AK443">
            <v>10</v>
          </cell>
          <cell r="AL443">
            <v>10</v>
          </cell>
          <cell r="AM443">
            <v>18</v>
          </cell>
          <cell r="AN443">
            <v>11</v>
          </cell>
          <cell r="AO443">
            <v>12</v>
          </cell>
          <cell r="AP443" t="str">
            <v>SV</v>
          </cell>
          <cell r="AQ443">
            <v>300</v>
          </cell>
          <cell r="AR443" t="str">
            <v>SV</v>
          </cell>
          <cell r="AS443" t="str">
            <v>SV</v>
          </cell>
          <cell r="AT443" t="str">
            <v>SV</v>
          </cell>
          <cell r="AU443" t="str">
            <v>SV</v>
          </cell>
          <cell r="AV443">
            <v>17309.999960000001</v>
          </cell>
          <cell r="AW443">
            <v>17309.999629999998</v>
          </cell>
          <cell r="AX443">
            <v>19900</v>
          </cell>
          <cell r="AY443">
            <v>0.14962449716839843</v>
          </cell>
          <cell r="AZ443">
            <v>0.13015075577889443</v>
          </cell>
          <cell r="BA443">
            <v>19500</v>
          </cell>
          <cell r="BB443">
            <v>3</v>
          </cell>
          <cell r="BC443">
            <v>0.12651646707456132</v>
          </cell>
          <cell r="BD443">
            <v>0.11230769435897431</v>
          </cell>
          <cell r="BE443">
            <v>0</v>
          </cell>
          <cell r="BF443">
            <v>0</v>
          </cell>
          <cell r="BG443">
            <v>-1</v>
          </cell>
          <cell r="BH443">
            <v>0</v>
          </cell>
        </row>
        <row r="444">
          <cell r="B444" t="str">
            <v>8434</v>
          </cell>
          <cell r="C444" t="str">
            <v>080432400432</v>
          </cell>
          <cell r="D444" t="str">
            <v>WHISKY 1Lts 12 AÑOS CHIVAS REGAL</v>
          </cell>
          <cell r="E444">
            <v>12</v>
          </cell>
          <cell r="F444" t="str">
            <v>BEBIDAS</v>
          </cell>
          <cell r="G444" t="str">
            <v>BEBIDAS</v>
          </cell>
          <cell r="H444" t="str">
            <v>BEBIDAS C/ ALCOHOL</v>
          </cell>
          <cell r="I444" t="str">
            <v>WHISKYS</v>
          </cell>
          <cell r="J444" t="str">
            <v>SELECTIVOS</v>
          </cell>
          <cell r="K444" t="str">
            <v>CHIVAS REGAL</v>
          </cell>
          <cell r="L444">
            <v>27</v>
          </cell>
          <cell r="M444" t="str">
            <v>A.J. S.A. CALIDAD ANTE TODO (27)</v>
          </cell>
          <cell r="N444">
            <v>0</v>
          </cell>
          <cell r="O444">
            <v>5</v>
          </cell>
          <cell r="P444">
            <v>8</v>
          </cell>
          <cell r="Q444">
            <v>10</v>
          </cell>
          <cell r="R444">
            <v>0</v>
          </cell>
          <cell r="S444">
            <v>4</v>
          </cell>
          <cell r="T444">
            <v>6</v>
          </cell>
          <cell r="U444">
            <v>3</v>
          </cell>
          <cell r="V444">
            <v>0</v>
          </cell>
          <cell r="W444">
            <v>0</v>
          </cell>
          <cell r="X444">
            <v>2</v>
          </cell>
          <cell r="Y444">
            <v>0</v>
          </cell>
          <cell r="Z444">
            <v>2</v>
          </cell>
          <cell r="AA444">
            <v>1</v>
          </cell>
          <cell r="AB444">
            <v>0</v>
          </cell>
          <cell r="AC444">
            <v>0</v>
          </cell>
          <cell r="AD444">
            <v>8</v>
          </cell>
          <cell r="AE444">
            <v>1</v>
          </cell>
          <cell r="AF444">
            <v>6</v>
          </cell>
          <cell r="AG444">
            <v>5</v>
          </cell>
          <cell r="AH444">
            <v>2</v>
          </cell>
          <cell r="AI444">
            <v>2</v>
          </cell>
          <cell r="AJ444">
            <v>0</v>
          </cell>
          <cell r="AK444">
            <v>11</v>
          </cell>
          <cell r="AL444">
            <v>4</v>
          </cell>
          <cell r="AM444">
            <v>8</v>
          </cell>
          <cell r="AN444">
            <v>7</v>
          </cell>
          <cell r="AO444">
            <v>1</v>
          </cell>
          <cell r="AP444" t="str">
            <v>Q</v>
          </cell>
          <cell r="AQ444">
            <v>110</v>
          </cell>
          <cell r="AR444" t="str">
            <v>SV</v>
          </cell>
          <cell r="AS444" t="str">
            <v>SV</v>
          </cell>
          <cell r="AT444">
            <v>42</v>
          </cell>
          <cell r="AU444">
            <v>15</v>
          </cell>
          <cell r="AV444">
            <v>154280</v>
          </cell>
          <cell r="AW444">
            <v>151008.09646999999</v>
          </cell>
          <cell r="AX444">
            <v>177900</v>
          </cell>
          <cell r="AY444">
            <v>0.15309826289862594</v>
          </cell>
          <cell r="AZ444">
            <v>0.13277121978639686</v>
          </cell>
          <cell r="BA444">
            <v>174900</v>
          </cell>
          <cell r="BB444">
            <v>3</v>
          </cell>
          <cell r="BC444">
            <v>0.13365309826289873</v>
          </cell>
          <cell r="BD444">
            <v>0.11789594053744998</v>
          </cell>
          <cell r="BE444">
            <v>169900</v>
          </cell>
          <cell r="BF444">
            <v>6</v>
          </cell>
          <cell r="BG444">
            <v>0.10124449053668649</v>
          </cell>
          <cell r="BH444">
            <v>9.1936433195997647E-2</v>
          </cell>
        </row>
        <row r="445">
          <cell r="B445" t="str">
            <v>27897</v>
          </cell>
          <cell r="C445" t="str">
            <v>80432402733</v>
          </cell>
          <cell r="D445" t="str">
            <v>WHISKY 500ml REDONDA CHIVAS REGAL</v>
          </cell>
          <cell r="E445">
            <v>12</v>
          </cell>
          <cell r="F445" t="str">
            <v>BEBIDAS</v>
          </cell>
          <cell r="G445" t="str">
            <v>BEBIDAS</v>
          </cell>
          <cell r="H445" t="str">
            <v>BEBIDAS C/ ALCOHOL</v>
          </cell>
          <cell r="I445" t="str">
            <v>WHISKYS</v>
          </cell>
          <cell r="J445" t="str">
            <v>SELECTIVOS</v>
          </cell>
          <cell r="K445" t="str">
            <v>CHIVAS REGAL</v>
          </cell>
          <cell r="L445">
            <v>27</v>
          </cell>
          <cell r="M445" t="str">
            <v>A.J. S.A. CALIDAD ANTE TODO (27)</v>
          </cell>
          <cell r="N445">
            <v>1</v>
          </cell>
          <cell r="O445">
            <v>0</v>
          </cell>
          <cell r="P445">
            <v>0</v>
          </cell>
          <cell r="Q445">
            <v>0</v>
          </cell>
          <cell r="R445">
            <v>0</v>
          </cell>
          <cell r="S445">
            <v>0</v>
          </cell>
          <cell r="T445">
            <v>1</v>
          </cell>
          <cell r="U445">
            <v>1</v>
          </cell>
          <cell r="V445">
            <v>1</v>
          </cell>
          <cell r="W445">
            <v>0</v>
          </cell>
          <cell r="X445">
            <v>1</v>
          </cell>
          <cell r="Y445">
            <v>2</v>
          </cell>
          <cell r="Z445">
            <v>0</v>
          </cell>
          <cell r="AA445">
            <v>0</v>
          </cell>
          <cell r="AB445">
            <v>1</v>
          </cell>
          <cell r="AC445">
            <v>1</v>
          </cell>
          <cell r="AD445">
            <v>2</v>
          </cell>
          <cell r="AE445">
            <v>0</v>
          </cell>
          <cell r="AF445">
            <v>1</v>
          </cell>
          <cell r="AG445">
            <v>1</v>
          </cell>
          <cell r="AH445">
            <v>0</v>
          </cell>
          <cell r="AI445">
            <v>0</v>
          </cell>
          <cell r="AJ445">
            <v>5</v>
          </cell>
          <cell r="AK445">
            <v>3</v>
          </cell>
          <cell r="AL445">
            <v>1</v>
          </cell>
          <cell r="AM445">
            <v>4</v>
          </cell>
          <cell r="AN445">
            <v>6</v>
          </cell>
          <cell r="AO445">
            <v>3</v>
          </cell>
          <cell r="AP445" t="str">
            <v>SV</v>
          </cell>
          <cell r="AQ445">
            <v>90</v>
          </cell>
          <cell r="AR445">
            <v>15</v>
          </cell>
          <cell r="AS445">
            <v>120</v>
          </cell>
          <cell r="AT445">
            <v>180</v>
          </cell>
          <cell r="AU445" t="str">
            <v>SV</v>
          </cell>
          <cell r="AV445">
            <v>98799.999979999993</v>
          </cell>
          <cell r="AW445">
            <v>97805.253259999998</v>
          </cell>
          <cell r="AX445">
            <v>114900</v>
          </cell>
          <cell r="AY445">
            <v>0.16295546582246079</v>
          </cell>
          <cell r="AZ445">
            <v>0.14012184525674506</v>
          </cell>
          <cell r="BA445">
            <v>111900</v>
          </cell>
          <cell r="BB445">
            <v>3</v>
          </cell>
          <cell r="BC445">
            <v>0.13259109334667851</v>
          </cell>
          <cell r="BD445">
            <v>0.1170688116175157</v>
          </cell>
          <cell r="BE445">
            <v>109900</v>
          </cell>
          <cell r="BF445">
            <v>6</v>
          </cell>
          <cell r="BG445">
            <v>0.11234817836282351</v>
          </cell>
          <cell r="BH445">
            <v>0.10100091010009106</v>
          </cell>
        </row>
        <row r="446">
          <cell r="B446" t="str">
            <v>33426</v>
          </cell>
          <cell r="C446" t="str">
            <v>5000299225028</v>
          </cell>
          <cell r="D446" t="str">
            <v>WHISKY 750ml 18 AÑOS CHIVAS REGAL</v>
          </cell>
          <cell r="E446">
            <v>6</v>
          </cell>
          <cell r="F446" t="str">
            <v>BEBIDAS</v>
          </cell>
          <cell r="G446" t="str">
            <v>BEBIDAS</v>
          </cell>
          <cell r="H446" t="str">
            <v>BEBIDAS C/ ALCOHOL</v>
          </cell>
          <cell r="I446" t="str">
            <v>WHISKYS</v>
          </cell>
          <cell r="J446" t="str">
            <v>SELECTIVOS</v>
          </cell>
          <cell r="K446" t="str">
            <v>CHIVAS REGAL</v>
          </cell>
          <cell r="L446">
            <v>27</v>
          </cell>
          <cell r="M446" t="str">
            <v>A.J. S.A. CALIDAD ANTE TODO (27)</v>
          </cell>
          <cell r="N446">
            <v>0</v>
          </cell>
          <cell r="O446">
            <v>1</v>
          </cell>
          <cell r="P446">
            <v>0</v>
          </cell>
          <cell r="Q446">
            <v>0</v>
          </cell>
          <cell r="R446">
            <v>0</v>
          </cell>
          <cell r="S446">
            <v>0</v>
          </cell>
          <cell r="T446">
            <v>1</v>
          </cell>
          <cell r="U446">
            <v>1</v>
          </cell>
          <cell r="V446">
            <v>0</v>
          </cell>
          <cell r="W446">
            <v>0</v>
          </cell>
          <cell r="X446">
            <v>0</v>
          </cell>
          <cell r="Y446">
            <v>0</v>
          </cell>
          <cell r="Z446">
            <v>0</v>
          </cell>
          <cell r="AA446">
            <v>1</v>
          </cell>
          <cell r="AB446">
            <v>0</v>
          </cell>
          <cell r="AC446">
            <v>1</v>
          </cell>
          <cell r="AD446">
            <v>0</v>
          </cell>
          <cell r="AE446">
            <v>1</v>
          </cell>
          <cell r="AF446">
            <v>0</v>
          </cell>
          <cell r="AG446">
            <v>1</v>
          </cell>
          <cell r="AH446">
            <v>0</v>
          </cell>
          <cell r="AI446">
            <v>0</v>
          </cell>
          <cell r="AJ446">
            <v>11</v>
          </cell>
          <cell r="AK446">
            <v>4</v>
          </cell>
          <cell r="AL446">
            <v>4</v>
          </cell>
          <cell r="AM446">
            <v>3</v>
          </cell>
          <cell r="AN446">
            <v>1</v>
          </cell>
          <cell r="AO446">
            <v>3</v>
          </cell>
          <cell r="AP446" t="str">
            <v>SV</v>
          </cell>
          <cell r="AQ446">
            <v>120</v>
          </cell>
          <cell r="AR446" t="str">
            <v>SV</v>
          </cell>
          <cell r="AS446">
            <v>90</v>
          </cell>
          <cell r="AT446">
            <v>30</v>
          </cell>
          <cell r="AU446" t="str">
            <v>SV</v>
          </cell>
          <cell r="AV446">
            <v>446500</v>
          </cell>
          <cell r="AW446">
            <v>446500.0001</v>
          </cell>
          <cell r="AX446">
            <v>514900</v>
          </cell>
          <cell r="AY446">
            <v>0.15319148936170213</v>
          </cell>
          <cell r="AZ446">
            <v>0.13284132841328414</v>
          </cell>
          <cell r="BA446">
            <v>499900</v>
          </cell>
          <cell r="BB446">
            <v>3</v>
          </cell>
          <cell r="BC446">
            <v>0.11959686450167983</v>
          </cell>
          <cell r="BD446">
            <v>0.10682136427285457</v>
          </cell>
          <cell r="BE446">
            <v>489900</v>
          </cell>
          <cell r="BF446">
            <v>6</v>
          </cell>
          <cell r="BG446">
            <v>9.720044792833149E-2</v>
          </cell>
          <cell r="BH446">
            <v>8.858950806286997E-2</v>
          </cell>
        </row>
        <row r="447">
          <cell r="B447" t="str">
            <v>20258</v>
          </cell>
          <cell r="C447" t="str">
            <v>5000299622094</v>
          </cell>
          <cell r="D447" t="str">
            <v>WHISKY 750ml XV AÑOS CHIVAS REGAL</v>
          </cell>
          <cell r="E447">
            <v>6</v>
          </cell>
          <cell r="F447" t="str">
            <v>BEBIDAS</v>
          </cell>
          <cell r="G447" t="str">
            <v>BEBIDAS</v>
          </cell>
          <cell r="H447" t="str">
            <v>BEBIDAS C/ ALCOHOL</v>
          </cell>
          <cell r="I447" t="str">
            <v>WHISKYS</v>
          </cell>
          <cell r="J447" t="str">
            <v>SELECTIVOS</v>
          </cell>
          <cell r="K447" t="str">
            <v>CHIVAS REGAL</v>
          </cell>
          <cell r="L447">
            <v>27</v>
          </cell>
          <cell r="M447" t="str">
            <v>A.J. S.A. CALIDAD ANTE TODO (27)</v>
          </cell>
          <cell r="N447">
            <v>0</v>
          </cell>
          <cell r="O447">
            <v>0</v>
          </cell>
          <cell r="P447">
            <v>0</v>
          </cell>
          <cell r="Q447">
            <v>0</v>
          </cell>
          <cell r="R447">
            <v>0</v>
          </cell>
          <cell r="S447">
            <v>0</v>
          </cell>
          <cell r="T447">
            <v>0</v>
          </cell>
          <cell r="U447">
            <v>6</v>
          </cell>
          <cell r="V447">
            <v>0</v>
          </cell>
          <cell r="W447">
            <v>0</v>
          </cell>
          <cell r="X447">
            <v>4</v>
          </cell>
          <cell r="Y447">
            <v>3</v>
          </cell>
          <cell r="Z447">
            <v>0</v>
          </cell>
          <cell r="AA447">
            <v>0</v>
          </cell>
          <cell r="AB447">
            <v>4</v>
          </cell>
          <cell r="AC447">
            <v>6</v>
          </cell>
          <cell r="AD447">
            <v>1</v>
          </cell>
          <cell r="AE447">
            <v>4</v>
          </cell>
          <cell r="AF447">
            <v>1</v>
          </cell>
          <cell r="AG447">
            <v>3</v>
          </cell>
          <cell r="AH447">
            <v>0</v>
          </cell>
          <cell r="AI447">
            <v>2</v>
          </cell>
          <cell r="AJ447">
            <v>7</v>
          </cell>
          <cell r="AK447">
            <v>3</v>
          </cell>
          <cell r="AL447">
            <v>1</v>
          </cell>
          <cell r="AM447">
            <v>-1</v>
          </cell>
          <cell r="AN447">
            <v>0</v>
          </cell>
          <cell r="AO447">
            <v>2</v>
          </cell>
          <cell r="AP447" t="str">
            <v>SV</v>
          </cell>
          <cell r="AQ447">
            <v>15</v>
          </cell>
          <cell r="AR447">
            <v>10</v>
          </cell>
          <cell r="AS447" t="str">
            <v>Q</v>
          </cell>
          <cell r="AT447" t="str">
            <v>Q</v>
          </cell>
          <cell r="AU447">
            <v>30</v>
          </cell>
          <cell r="AV447">
            <v>211850</v>
          </cell>
          <cell r="AW447">
            <v>211890.74676000001</v>
          </cell>
          <cell r="AX447">
            <v>242900</v>
          </cell>
          <cell r="AY447">
            <v>0.14656596648572107</v>
          </cell>
          <cell r="AZ447">
            <v>0.12783038287361054</v>
          </cell>
          <cell r="BA447">
            <v>234900</v>
          </cell>
          <cell r="BB447">
            <v>3</v>
          </cell>
          <cell r="BC447">
            <v>0.108803398631107</v>
          </cell>
          <cell r="BD447">
            <v>9.8126862494678585E-2</v>
          </cell>
          <cell r="BE447">
            <v>229900</v>
          </cell>
          <cell r="BF447">
            <v>6</v>
          </cell>
          <cell r="BG447">
            <v>8.5201793721973118E-2</v>
          </cell>
          <cell r="BH447">
            <v>7.8512396694214878E-2</v>
          </cell>
        </row>
        <row r="448">
          <cell r="B448" t="str">
            <v>20259</v>
          </cell>
          <cell r="C448" t="str">
            <v>5000299611197</v>
          </cell>
          <cell r="D448" t="str">
            <v>WHISKY EXTRA 750ml CHIVAS REGAL</v>
          </cell>
          <cell r="E448">
            <v>6</v>
          </cell>
          <cell r="F448" t="str">
            <v>BEBIDAS</v>
          </cell>
          <cell r="G448" t="str">
            <v>BEBIDAS</v>
          </cell>
          <cell r="H448" t="str">
            <v>BEBIDAS C/ ALCOHOL</v>
          </cell>
          <cell r="I448" t="str">
            <v>WHISKYS</v>
          </cell>
          <cell r="J448" t="str">
            <v>SELECTIVOS</v>
          </cell>
          <cell r="K448" t="str">
            <v>CHIVAS REGAL</v>
          </cell>
          <cell r="L448">
            <v>27</v>
          </cell>
          <cell r="M448" t="str">
            <v>A.J. S.A. CALIDAD ANTE TODO (27)</v>
          </cell>
          <cell r="N448">
            <v>0</v>
          </cell>
          <cell r="O448">
            <v>0</v>
          </cell>
          <cell r="P448">
            <v>0</v>
          </cell>
          <cell r="Q448">
            <v>0</v>
          </cell>
          <cell r="R448">
            <v>1</v>
          </cell>
          <cell r="S448">
            <v>0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>
            <v>1</v>
          </cell>
          <cell r="Y448">
            <v>1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1</v>
          </cell>
          <cell r="AE448">
            <v>0</v>
          </cell>
          <cell r="AF448">
            <v>1</v>
          </cell>
          <cell r="AG448">
            <v>1</v>
          </cell>
          <cell r="AH448">
            <v>0</v>
          </cell>
          <cell r="AI448">
            <v>0</v>
          </cell>
          <cell r="AJ448">
            <v>9</v>
          </cell>
          <cell r="AK448">
            <v>6</v>
          </cell>
          <cell r="AL448">
            <v>3</v>
          </cell>
          <cell r="AM448">
            <v>12</v>
          </cell>
          <cell r="AN448">
            <v>7</v>
          </cell>
          <cell r="AO448">
            <v>3</v>
          </cell>
          <cell r="AP448" t="str">
            <v>SV</v>
          </cell>
          <cell r="AQ448" t="str">
            <v>SV</v>
          </cell>
          <cell r="AR448">
            <v>90</v>
          </cell>
          <cell r="AS448" t="str">
            <v>SV</v>
          </cell>
          <cell r="AT448">
            <v>210</v>
          </cell>
          <cell r="AU448" t="str">
            <v>SV</v>
          </cell>
          <cell r="AV448">
            <v>195699.99999000001</v>
          </cell>
          <cell r="AW448">
            <v>163529.17624999999</v>
          </cell>
          <cell r="AX448">
            <v>219900</v>
          </cell>
          <cell r="AY448">
            <v>0.1236586612735644</v>
          </cell>
          <cell r="AZ448">
            <v>0.11005002278308317</v>
          </cell>
          <cell r="BA448">
            <v>217900</v>
          </cell>
          <cell r="BB448">
            <v>3</v>
          </cell>
          <cell r="BC448">
            <v>0.11343893720559217</v>
          </cell>
          <cell r="BD448">
            <v>0.10188159710876543</v>
          </cell>
          <cell r="BE448">
            <v>212900</v>
          </cell>
          <cell r="BF448">
            <v>6</v>
          </cell>
          <cell r="BG448">
            <v>8.7889627035661055E-2</v>
          </cell>
          <cell r="BH448">
            <v>8.0789102912165289E-2</v>
          </cell>
        </row>
        <row r="449">
          <cell r="B449" t="str">
            <v>4842</v>
          </cell>
          <cell r="C449" t="str">
            <v>5000281004020</v>
          </cell>
          <cell r="D449" t="str">
            <v>WHISKY 1Lts 12AÑOS OLD PARR</v>
          </cell>
          <cell r="E449">
            <v>12</v>
          </cell>
          <cell r="F449" t="str">
            <v>BEBIDAS</v>
          </cell>
          <cell r="G449" t="str">
            <v>BEBIDAS</v>
          </cell>
          <cell r="H449" t="str">
            <v>BEBIDAS C/ ALCOHOL</v>
          </cell>
          <cell r="I449" t="str">
            <v>WHISKYS</v>
          </cell>
          <cell r="J449" t="str">
            <v>SELECTIVOS</v>
          </cell>
          <cell r="K449" t="str">
            <v>OLD PARR</v>
          </cell>
          <cell r="L449">
            <v>27</v>
          </cell>
          <cell r="M449" t="str">
            <v>A.J. S.A. CALIDAD ANTE TODO (27)</v>
          </cell>
          <cell r="N449">
            <v>3</v>
          </cell>
          <cell r="O449">
            <v>6</v>
          </cell>
          <cell r="P449">
            <v>7</v>
          </cell>
          <cell r="Q449">
            <v>5</v>
          </cell>
          <cell r="R449">
            <v>4</v>
          </cell>
          <cell r="S449">
            <v>5</v>
          </cell>
          <cell r="T449">
            <v>10</v>
          </cell>
          <cell r="U449">
            <v>6</v>
          </cell>
          <cell r="V449">
            <v>0</v>
          </cell>
          <cell r="W449">
            <v>0</v>
          </cell>
          <cell r="X449">
            <v>2</v>
          </cell>
          <cell r="Y449">
            <v>3</v>
          </cell>
          <cell r="Z449">
            <v>0</v>
          </cell>
          <cell r="AA449">
            <v>2</v>
          </cell>
          <cell r="AB449">
            <v>0</v>
          </cell>
          <cell r="AC449">
            <v>2</v>
          </cell>
          <cell r="AD449">
            <v>1</v>
          </cell>
          <cell r="AE449">
            <v>2</v>
          </cell>
          <cell r="AF449">
            <v>2</v>
          </cell>
          <cell r="AG449">
            <v>3</v>
          </cell>
          <cell r="AH449">
            <v>0</v>
          </cell>
          <cell r="AI449">
            <v>0</v>
          </cell>
          <cell r="AJ449">
            <v>16</v>
          </cell>
          <cell r="AK449">
            <v>9</v>
          </cell>
          <cell r="AL449">
            <v>12</v>
          </cell>
          <cell r="AM449">
            <v>5</v>
          </cell>
          <cell r="AN449">
            <v>2</v>
          </cell>
          <cell r="AO449">
            <v>3</v>
          </cell>
          <cell r="AP449">
            <v>96</v>
          </cell>
          <cell r="AQ449">
            <v>45</v>
          </cell>
          <cell r="AR449">
            <v>120</v>
          </cell>
          <cell r="AS449">
            <v>75</v>
          </cell>
          <cell r="AT449">
            <v>20</v>
          </cell>
          <cell r="AU449" t="str">
            <v>SV</v>
          </cell>
          <cell r="AV449">
            <v>166716</v>
          </cell>
          <cell r="AW449">
            <v>165616.03597</v>
          </cell>
          <cell r="AX449">
            <v>184900</v>
          </cell>
          <cell r="AY449">
            <v>0.10907171477242739</v>
          </cell>
          <cell r="AZ449">
            <v>9.8345051379123846E-2</v>
          </cell>
          <cell r="BA449">
            <v>179900</v>
          </cell>
          <cell r="BB449">
            <v>3</v>
          </cell>
          <cell r="BC449">
            <v>7.908059214472507E-2</v>
          </cell>
          <cell r="BD449">
            <v>7.3285158421345198E-2</v>
          </cell>
          <cell r="BE449">
            <v>174900</v>
          </cell>
          <cell r="BF449">
            <v>6</v>
          </cell>
          <cell r="BG449">
            <v>4.9089469517022977E-2</v>
          </cell>
          <cell r="BH449">
            <v>4.679245283018868E-2</v>
          </cell>
        </row>
        <row r="450">
          <cell r="B450" t="str">
            <v>22306</v>
          </cell>
          <cell r="C450" t="str">
            <v>080686003205</v>
          </cell>
          <cell r="D450" t="str">
            <v>WHISKYS 1Lt BLACK JIM BEAM</v>
          </cell>
          <cell r="E450">
            <v>6</v>
          </cell>
          <cell r="F450" t="str">
            <v>BEBIDAS</v>
          </cell>
          <cell r="G450" t="str">
            <v>BEBIDAS</v>
          </cell>
          <cell r="H450" t="str">
            <v>BEBIDAS C/ ALCOHOL</v>
          </cell>
          <cell r="I450" t="str">
            <v>WHISKYS</v>
          </cell>
          <cell r="J450" t="str">
            <v>SELECTIVOS</v>
          </cell>
          <cell r="K450" t="str">
            <v>JIM BEAM</v>
          </cell>
          <cell r="L450">
            <v>516</v>
          </cell>
          <cell r="M450" t="str">
            <v>MANNAH S.R.L. (516)</v>
          </cell>
          <cell r="N450">
            <v>0</v>
          </cell>
          <cell r="O450">
            <v>0</v>
          </cell>
          <cell r="P450">
            <v>0</v>
          </cell>
          <cell r="Q450">
            <v>0</v>
          </cell>
          <cell r="R450">
            <v>0</v>
          </cell>
          <cell r="S450">
            <v>0</v>
          </cell>
          <cell r="T450">
            <v>1</v>
          </cell>
          <cell r="U450">
            <v>1</v>
          </cell>
          <cell r="V450">
            <v>1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1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4</v>
          </cell>
          <cell r="AK450">
            <v>4</v>
          </cell>
          <cell r="AL450">
            <v>3</v>
          </cell>
          <cell r="AM450">
            <v>4</v>
          </cell>
          <cell r="AN450">
            <v>4</v>
          </cell>
          <cell r="AO450">
            <v>5</v>
          </cell>
          <cell r="AP450" t="str">
            <v>SV</v>
          </cell>
          <cell r="AQ450">
            <v>120</v>
          </cell>
          <cell r="AR450" t="str">
            <v>SV</v>
          </cell>
          <cell r="AS450" t="str">
            <v>SV</v>
          </cell>
          <cell r="AT450" t="str">
            <v>SV</v>
          </cell>
          <cell r="AU450" t="str">
            <v>SV</v>
          </cell>
          <cell r="AV450">
            <v>118124.99996</v>
          </cell>
          <cell r="AW450">
            <v>116336.55538999999</v>
          </cell>
          <cell r="AX450">
            <v>144900</v>
          </cell>
          <cell r="AY450">
            <v>0.22666666708204586</v>
          </cell>
          <cell r="AZ450">
            <v>0.18478260897170462</v>
          </cell>
          <cell r="BA450">
            <v>139900</v>
          </cell>
          <cell r="BB450">
            <v>3</v>
          </cell>
          <cell r="BC450">
            <v>0.18433862473967011</v>
          </cell>
          <cell r="BD450">
            <v>0.15564689092208719</v>
          </cell>
          <cell r="BE450">
            <v>137900</v>
          </cell>
          <cell r="BF450">
            <v>6</v>
          </cell>
          <cell r="BG450">
            <v>0.1674074078027199</v>
          </cell>
          <cell r="BH450">
            <v>0.14340101551849166</v>
          </cell>
        </row>
        <row r="451">
          <cell r="B451" t="str">
            <v>22305</v>
          </cell>
          <cell r="C451" t="str">
            <v>080686006077</v>
          </cell>
          <cell r="D451" t="str">
            <v>WHISKYS 1Lt HONEY JIM BEAM</v>
          </cell>
          <cell r="E451">
            <v>6</v>
          </cell>
          <cell r="F451" t="str">
            <v>BEBIDAS</v>
          </cell>
          <cell r="G451" t="str">
            <v>BEBIDAS</v>
          </cell>
          <cell r="H451" t="str">
            <v>BEBIDAS C/ ALCOHOL</v>
          </cell>
          <cell r="I451" t="str">
            <v>WHISKYS</v>
          </cell>
          <cell r="J451" t="str">
            <v>SELECTIVOS</v>
          </cell>
          <cell r="K451" t="str">
            <v>JIM BEAM</v>
          </cell>
          <cell r="L451">
            <v>516</v>
          </cell>
          <cell r="M451" t="str">
            <v>MANNAH S.R.L. (516)</v>
          </cell>
          <cell r="N451">
            <v>0</v>
          </cell>
          <cell r="O451">
            <v>2</v>
          </cell>
          <cell r="P451">
            <v>1</v>
          </cell>
          <cell r="Q451">
            <v>1</v>
          </cell>
          <cell r="R451">
            <v>0</v>
          </cell>
          <cell r="S451">
            <v>0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1</v>
          </cell>
          <cell r="Y451">
            <v>1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1</v>
          </cell>
          <cell r="AH451">
            <v>0</v>
          </cell>
          <cell r="AI451">
            <v>0</v>
          </cell>
          <cell r="AJ451">
            <v>3</v>
          </cell>
          <cell r="AK451">
            <v>7</v>
          </cell>
          <cell r="AL451">
            <v>4</v>
          </cell>
          <cell r="AM451">
            <v>7</v>
          </cell>
          <cell r="AN451">
            <v>5</v>
          </cell>
          <cell r="AO451">
            <v>6</v>
          </cell>
          <cell r="AP451">
            <v>90</v>
          </cell>
          <cell r="AQ451" t="str">
            <v>SV</v>
          </cell>
          <cell r="AR451">
            <v>120</v>
          </cell>
          <cell r="AS451" t="str">
            <v>SV</v>
          </cell>
          <cell r="AT451">
            <v>150</v>
          </cell>
          <cell r="AU451" t="str">
            <v>SV</v>
          </cell>
          <cell r="AV451">
            <v>108750.00004</v>
          </cell>
          <cell r="AW451">
            <v>114671.73970999999</v>
          </cell>
          <cell r="AX451">
            <v>127900</v>
          </cell>
          <cell r="AY451">
            <v>0.17609195359040286</v>
          </cell>
          <cell r="AZ451">
            <v>0.14972634839718532</v>
          </cell>
          <cell r="BA451">
            <v>124900</v>
          </cell>
          <cell r="BB451">
            <v>3</v>
          </cell>
          <cell r="BC451">
            <v>0.14850574670399785</v>
          </cell>
          <cell r="BD451">
            <v>0.12930344243394717</v>
          </cell>
          <cell r="BE451">
            <v>122900</v>
          </cell>
          <cell r="BF451">
            <v>6</v>
          </cell>
          <cell r="BG451">
            <v>0.13011494211306118</v>
          </cell>
          <cell r="BH451">
            <v>0.11513425516680229</v>
          </cell>
        </row>
        <row r="452">
          <cell r="B452" t="str">
            <v>22308</v>
          </cell>
          <cell r="C452" t="str">
            <v>080686006398</v>
          </cell>
          <cell r="D452" t="str">
            <v>WHISKYS 1Lt HONEY JIM BEAM</v>
          </cell>
          <cell r="E452">
            <v>6</v>
          </cell>
          <cell r="F452" t="str">
            <v>BEBIDAS</v>
          </cell>
          <cell r="G452" t="str">
            <v>BEBIDAS</v>
          </cell>
          <cell r="H452" t="str">
            <v>BEBIDAS C/ ALCOHOL</v>
          </cell>
          <cell r="I452" t="str">
            <v>WHISKYS</v>
          </cell>
          <cell r="J452" t="str">
            <v>SELECTIVOS</v>
          </cell>
          <cell r="K452" t="str">
            <v>JIM BEAM</v>
          </cell>
          <cell r="L452">
            <v>516</v>
          </cell>
          <cell r="M452" t="str">
            <v>MANNAH S.R.L. (516)</v>
          </cell>
          <cell r="N452">
            <v>0</v>
          </cell>
          <cell r="O452">
            <v>0</v>
          </cell>
          <cell r="P452">
            <v>0</v>
          </cell>
          <cell r="Q452">
            <v>0</v>
          </cell>
          <cell r="R452">
            <v>0</v>
          </cell>
          <cell r="S452">
            <v>0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4</v>
          </cell>
          <cell r="AK452">
            <v>6</v>
          </cell>
          <cell r="AL452">
            <v>6</v>
          </cell>
          <cell r="AM452">
            <v>4</v>
          </cell>
          <cell r="AN452">
            <v>4</v>
          </cell>
          <cell r="AO452">
            <v>6</v>
          </cell>
          <cell r="AP452" t="str">
            <v>SV</v>
          </cell>
          <cell r="AQ452" t="str">
            <v>SV</v>
          </cell>
          <cell r="AR452" t="str">
            <v>SV</v>
          </cell>
          <cell r="AS452" t="str">
            <v>SV</v>
          </cell>
          <cell r="AT452" t="str">
            <v>SV</v>
          </cell>
          <cell r="AU452" t="str">
            <v>SV</v>
          </cell>
          <cell r="AV452">
            <v>108749.999996</v>
          </cell>
          <cell r="AW452">
            <v>118267.43401</v>
          </cell>
          <cell r="AX452">
            <v>129900</v>
          </cell>
          <cell r="AY452">
            <v>0.19448275866462472</v>
          </cell>
          <cell r="AZ452">
            <v>0.16281755199384143</v>
          </cell>
          <cell r="BA452">
            <v>127900</v>
          </cell>
          <cell r="BB452">
            <v>3</v>
          </cell>
          <cell r="BC452">
            <v>0.17609195406624711</v>
          </cell>
          <cell r="BD452">
            <v>0.14972634874120408</v>
          </cell>
          <cell r="BE452">
            <v>124900</v>
          </cell>
          <cell r="BF452">
            <v>6</v>
          </cell>
          <cell r="BG452">
            <v>0.14850574716868059</v>
          </cell>
          <cell r="BH452">
            <v>0.12930344278622899</v>
          </cell>
        </row>
        <row r="453">
          <cell r="B453" t="str">
            <v>22307</v>
          </cell>
          <cell r="C453" t="str">
            <v>0080686001201</v>
          </cell>
          <cell r="D453" t="str">
            <v>WHISKYS 1Lt JIM BEAM</v>
          </cell>
          <cell r="E453">
            <v>1</v>
          </cell>
          <cell r="F453" t="str">
            <v>BEBIDAS</v>
          </cell>
          <cell r="G453" t="str">
            <v>BEBIDAS</v>
          </cell>
          <cell r="H453" t="str">
            <v>BEBIDAS C/ ALCOHOL</v>
          </cell>
          <cell r="I453" t="str">
            <v>WHISKYS</v>
          </cell>
          <cell r="J453" t="str">
            <v>SELECTIVOS</v>
          </cell>
          <cell r="K453" t="str">
            <v>JIM BEAM</v>
          </cell>
          <cell r="L453">
            <v>516</v>
          </cell>
          <cell r="M453" t="str">
            <v>MANNAH S.R.L. (516)</v>
          </cell>
          <cell r="N453">
            <v>0</v>
          </cell>
          <cell r="O453">
            <v>0</v>
          </cell>
          <cell r="P453">
            <v>0</v>
          </cell>
          <cell r="Q453">
            <v>1</v>
          </cell>
          <cell r="R453">
            <v>1</v>
          </cell>
          <cell r="S453">
            <v>0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1</v>
          </cell>
          <cell r="AE453">
            <v>1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3</v>
          </cell>
          <cell r="AK453">
            <v>4</v>
          </cell>
          <cell r="AL453">
            <v>3</v>
          </cell>
          <cell r="AM453">
            <v>3</v>
          </cell>
          <cell r="AN453">
            <v>3</v>
          </cell>
          <cell r="AO453">
            <v>4</v>
          </cell>
          <cell r="AP453">
            <v>90</v>
          </cell>
          <cell r="AQ453" t="str">
            <v>SV</v>
          </cell>
          <cell r="AR453" t="str">
            <v>SV</v>
          </cell>
          <cell r="AS453" t="str">
            <v>SV</v>
          </cell>
          <cell r="AT453" t="str">
            <v>SV</v>
          </cell>
          <cell r="AU453" t="str">
            <v>SV</v>
          </cell>
          <cell r="AV453">
            <v>106874.99999</v>
          </cell>
          <cell r="AW453">
            <v>106170.52787000001</v>
          </cell>
          <cell r="AX453">
            <v>129900</v>
          </cell>
          <cell r="AY453">
            <v>0.21543859660495346</v>
          </cell>
          <cell r="AZ453">
            <v>0.17725173217859894</v>
          </cell>
          <cell r="BA453">
            <v>127900</v>
          </cell>
          <cell r="BB453">
            <v>3</v>
          </cell>
          <cell r="BC453">
            <v>0.19672514631080462</v>
          </cell>
          <cell r="BD453">
            <v>0.16438623932759971</v>
          </cell>
          <cell r="BE453">
            <v>124900</v>
          </cell>
          <cell r="BF453">
            <v>6</v>
          </cell>
          <cell r="BG453">
            <v>0.1686549708695817</v>
          </cell>
          <cell r="BH453">
            <v>0.1443154524419536</v>
          </cell>
        </row>
        <row r="454">
          <cell r="B454" t="str">
            <v>8436</v>
          </cell>
          <cell r="C454" t="str">
            <v>082184090442</v>
          </cell>
          <cell r="D454" t="str">
            <v>WHISKY 1Lts 12AÑOS BLACK JACK DANIEL'S</v>
          </cell>
          <cell r="E454">
            <v>12</v>
          </cell>
          <cell r="F454" t="str">
            <v>BEBIDAS</v>
          </cell>
          <cell r="G454" t="str">
            <v>BEBIDAS</v>
          </cell>
          <cell r="H454" t="str">
            <v>BEBIDAS C/ ALCOHOL</v>
          </cell>
          <cell r="I454" t="str">
            <v>WHISKYS</v>
          </cell>
          <cell r="J454" t="str">
            <v>SELECTIVOS</v>
          </cell>
          <cell r="K454" t="str">
            <v>JACK DANIEL'S</v>
          </cell>
          <cell r="L454">
            <v>27</v>
          </cell>
          <cell r="M454" t="str">
            <v>A.J. S.A. CALIDAD ANTE TODO (27)</v>
          </cell>
          <cell r="N454">
            <v>11</v>
          </cell>
          <cell r="O454">
            <v>10</v>
          </cell>
          <cell r="P454">
            <v>9</v>
          </cell>
          <cell r="Q454">
            <v>4</v>
          </cell>
          <cell r="R454">
            <v>7</v>
          </cell>
          <cell r="S454">
            <v>9</v>
          </cell>
          <cell r="T454">
            <v>14</v>
          </cell>
          <cell r="U454">
            <v>10</v>
          </cell>
          <cell r="V454">
            <v>1</v>
          </cell>
          <cell r="W454">
            <v>3</v>
          </cell>
          <cell r="X454">
            <v>2</v>
          </cell>
          <cell r="Y454">
            <v>5</v>
          </cell>
          <cell r="Z454">
            <v>0</v>
          </cell>
          <cell r="AA454">
            <v>2</v>
          </cell>
          <cell r="AB454">
            <v>3</v>
          </cell>
          <cell r="AC454">
            <v>2</v>
          </cell>
          <cell r="AD454">
            <v>1</v>
          </cell>
          <cell r="AE454">
            <v>3</v>
          </cell>
          <cell r="AF454">
            <v>2</v>
          </cell>
          <cell r="AG454">
            <v>3</v>
          </cell>
          <cell r="AH454">
            <v>0</v>
          </cell>
          <cell r="AI454">
            <v>0</v>
          </cell>
          <cell r="AJ454">
            <v>25</v>
          </cell>
          <cell r="AK454">
            <v>11</v>
          </cell>
          <cell r="AL454">
            <v>3</v>
          </cell>
          <cell r="AM454">
            <v>14</v>
          </cell>
          <cell r="AN454">
            <v>3</v>
          </cell>
          <cell r="AO454">
            <v>6</v>
          </cell>
          <cell r="AP454">
            <v>187.5</v>
          </cell>
          <cell r="AQ454">
            <v>33</v>
          </cell>
          <cell r="AR454">
            <v>18</v>
          </cell>
          <cell r="AS454">
            <v>210</v>
          </cell>
          <cell r="AT454">
            <v>30</v>
          </cell>
          <cell r="AU454" t="str">
            <v>SV</v>
          </cell>
          <cell r="AV454">
            <v>150575</v>
          </cell>
          <cell r="AW454">
            <v>150044.90314000001</v>
          </cell>
          <cell r="AX454">
            <v>172900</v>
          </cell>
          <cell r="AY454">
            <v>0.1482649842271293</v>
          </cell>
          <cell r="AZ454">
            <v>0.12912087912087913</v>
          </cell>
          <cell r="BA454">
            <v>169900</v>
          </cell>
          <cell r="BB454">
            <v>3</v>
          </cell>
          <cell r="BC454">
            <v>0.12834135812717906</v>
          </cell>
          <cell r="BD454">
            <v>0.11374337845791642</v>
          </cell>
          <cell r="BE454">
            <v>164900</v>
          </cell>
          <cell r="BF454">
            <v>6</v>
          </cell>
          <cell r="BG454">
            <v>9.5135314627262213E-2</v>
          </cell>
          <cell r="BH454">
            <v>8.6870830806549421E-2</v>
          </cell>
        </row>
        <row r="455">
          <cell r="B455" t="str">
            <v>36838</v>
          </cell>
          <cell r="C455" t="str">
            <v>082184004364</v>
          </cell>
          <cell r="D455" t="str">
            <v>WHISKY 1Lts APPLE JACK DANIEL'S</v>
          </cell>
          <cell r="E455">
            <v>12</v>
          </cell>
          <cell r="F455" t="str">
            <v>BEBIDAS</v>
          </cell>
          <cell r="G455" t="str">
            <v>BEBIDAS</v>
          </cell>
          <cell r="H455" t="str">
            <v>BEBIDAS C/ ALCOHOL</v>
          </cell>
          <cell r="I455" t="str">
            <v>WHISKYS</v>
          </cell>
          <cell r="J455" t="str">
            <v>SELECTIVOS</v>
          </cell>
          <cell r="K455" t="str">
            <v>JACK DANIEL'S</v>
          </cell>
          <cell r="L455">
            <v>27</v>
          </cell>
          <cell r="M455" t="str">
            <v>A.J. S.A. CALIDAD ANTE TODO (27)</v>
          </cell>
          <cell r="N455">
            <v>2</v>
          </cell>
          <cell r="O455">
            <v>0</v>
          </cell>
          <cell r="P455">
            <v>0</v>
          </cell>
          <cell r="Q455">
            <v>1</v>
          </cell>
          <cell r="R455">
            <v>3</v>
          </cell>
          <cell r="S455">
            <v>3</v>
          </cell>
          <cell r="T455">
            <v>6</v>
          </cell>
          <cell r="U455">
            <v>7</v>
          </cell>
          <cell r="V455">
            <v>1</v>
          </cell>
          <cell r="W455">
            <v>0</v>
          </cell>
          <cell r="X455">
            <v>0</v>
          </cell>
          <cell r="Y455">
            <v>0</v>
          </cell>
          <cell r="Z455">
            <v>0</v>
          </cell>
          <cell r="AA455">
            <v>1</v>
          </cell>
          <cell r="AB455">
            <v>0</v>
          </cell>
          <cell r="AC455">
            <v>1</v>
          </cell>
          <cell r="AD455">
            <v>0</v>
          </cell>
          <cell r="AE455">
            <v>3</v>
          </cell>
          <cell r="AF455">
            <v>2</v>
          </cell>
          <cell r="AG455">
            <v>2</v>
          </cell>
          <cell r="AH455">
            <v>0</v>
          </cell>
          <cell r="AI455">
            <v>1</v>
          </cell>
          <cell r="AJ455">
            <v>9</v>
          </cell>
          <cell r="AK455">
            <v>0</v>
          </cell>
          <cell r="AL455">
            <v>6</v>
          </cell>
          <cell r="AM455">
            <v>8</v>
          </cell>
          <cell r="AN455">
            <v>5</v>
          </cell>
          <cell r="AO455">
            <v>5</v>
          </cell>
          <cell r="AP455">
            <v>270</v>
          </cell>
          <cell r="AQ455" t="str">
            <v>Q</v>
          </cell>
          <cell r="AR455" t="str">
            <v>SV</v>
          </cell>
          <cell r="AS455">
            <v>240</v>
          </cell>
          <cell r="AT455">
            <v>75</v>
          </cell>
          <cell r="AU455">
            <v>150</v>
          </cell>
          <cell r="AV455">
            <v>145825</v>
          </cell>
          <cell r="AW455">
            <v>145255.5269</v>
          </cell>
          <cell r="AX455">
            <v>167900</v>
          </cell>
          <cell r="AY455">
            <v>0.15138007886164928</v>
          </cell>
          <cell r="AZ455">
            <v>0.13147706968433592</v>
          </cell>
          <cell r="BA455">
            <v>164900</v>
          </cell>
          <cell r="BB455">
            <v>3</v>
          </cell>
          <cell r="BC455">
            <v>0.13080747471284071</v>
          </cell>
          <cell r="BD455">
            <v>0.11567616737416617</v>
          </cell>
          <cell r="BE455">
            <v>159900</v>
          </cell>
          <cell r="BF455">
            <v>6</v>
          </cell>
          <cell r="BG455">
            <v>9.6519801131493166E-2</v>
          </cell>
          <cell r="BH455">
            <v>8.8023764853033148E-2</v>
          </cell>
        </row>
        <row r="456">
          <cell r="B456" t="str">
            <v>20257</v>
          </cell>
          <cell r="C456" t="str">
            <v>082184000328</v>
          </cell>
          <cell r="D456" t="str">
            <v>WHISKY 1Lts HONEY JACK DANIEL'S</v>
          </cell>
          <cell r="E456">
            <v>12</v>
          </cell>
          <cell r="F456" t="str">
            <v>BEBIDAS</v>
          </cell>
          <cell r="G456" t="str">
            <v>BEBIDAS</v>
          </cell>
          <cell r="H456" t="str">
            <v>BEBIDAS C/ ALCOHOL</v>
          </cell>
          <cell r="I456" t="str">
            <v>WHISKYS</v>
          </cell>
          <cell r="J456" t="str">
            <v>SELECTIVOS</v>
          </cell>
          <cell r="K456" t="str">
            <v>JACK DANIEL'S</v>
          </cell>
          <cell r="L456">
            <v>27</v>
          </cell>
          <cell r="M456" t="str">
            <v>A.J. S.A. CALIDAD ANTE TODO (27)</v>
          </cell>
          <cell r="N456">
            <v>1</v>
          </cell>
          <cell r="O456">
            <v>2</v>
          </cell>
          <cell r="P456">
            <v>3</v>
          </cell>
          <cell r="Q456">
            <v>3</v>
          </cell>
          <cell r="R456">
            <v>2</v>
          </cell>
          <cell r="S456">
            <v>4</v>
          </cell>
          <cell r="T456">
            <v>9</v>
          </cell>
          <cell r="U456">
            <v>9</v>
          </cell>
          <cell r="V456">
            <v>1</v>
          </cell>
          <cell r="W456">
            <v>1</v>
          </cell>
          <cell r="X456">
            <v>3</v>
          </cell>
          <cell r="Y456">
            <v>1</v>
          </cell>
          <cell r="Z456">
            <v>2</v>
          </cell>
          <cell r="AA456">
            <v>0</v>
          </cell>
          <cell r="AB456">
            <v>1</v>
          </cell>
          <cell r="AC456">
            <v>1</v>
          </cell>
          <cell r="AD456">
            <v>1</v>
          </cell>
          <cell r="AE456">
            <v>3</v>
          </cell>
          <cell r="AF456">
            <v>4</v>
          </cell>
          <cell r="AG456">
            <v>4</v>
          </cell>
          <cell r="AH456">
            <v>0</v>
          </cell>
          <cell r="AI456">
            <v>1</v>
          </cell>
          <cell r="AJ456">
            <v>11</v>
          </cell>
          <cell r="AK456">
            <v>9</v>
          </cell>
          <cell r="AL456">
            <v>8</v>
          </cell>
          <cell r="AM456">
            <v>5</v>
          </cell>
          <cell r="AN456">
            <v>2</v>
          </cell>
          <cell r="AO456">
            <v>6</v>
          </cell>
          <cell r="AP456">
            <v>110</v>
          </cell>
          <cell r="AQ456">
            <v>30</v>
          </cell>
          <cell r="AR456">
            <v>240</v>
          </cell>
          <cell r="AS456">
            <v>150</v>
          </cell>
          <cell r="AT456">
            <v>15</v>
          </cell>
          <cell r="AU456">
            <v>180</v>
          </cell>
          <cell r="AV456">
            <v>145825</v>
          </cell>
          <cell r="AW456">
            <v>145349.68260999999</v>
          </cell>
          <cell r="AX456">
            <v>164900</v>
          </cell>
          <cell r="AY456">
            <v>0.13080747471284071</v>
          </cell>
          <cell r="AZ456">
            <v>0.11567616737416617</v>
          </cell>
          <cell r="BA456">
            <v>159900</v>
          </cell>
          <cell r="BB456">
            <v>3</v>
          </cell>
          <cell r="BC456">
            <v>9.6519801131493166E-2</v>
          </cell>
          <cell r="BD456">
            <v>8.8023764853033148E-2</v>
          </cell>
          <cell r="BE456">
            <v>154900</v>
          </cell>
          <cell r="BF456">
            <v>6</v>
          </cell>
          <cell r="BG456">
            <v>6.2232127550145622E-2</v>
          </cell>
          <cell r="BH456">
            <v>5.8586184635248548E-2</v>
          </cell>
        </row>
        <row r="457">
          <cell r="B457" t="str">
            <v>8524</v>
          </cell>
          <cell r="C457" t="str">
            <v>5000267125046</v>
          </cell>
          <cell r="D457" t="str">
            <v>WHISKY 1Lts BLACK LABEL JOHNNIE WALKER</v>
          </cell>
          <cell r="E457">
            <v>12</v>
          </cell>
          <cell r="F457" t="str">
            <v>BEBIDAS</v>
          </cell>
          <cell r="G457" t="str">
            <v>BEBIDAS</v>
          </cell>
          <cell r="H457" t="str">
            <v>BEBIDAS C/ ALCOHOL</v>
          </cell>
          <cell r="I457" t="str">
            <v>WHISKYS</v>
          </cell>
          <cell r="J457" t="str">
            <v>SELECTIVOS</v>
          </cell>
          <cell r="K457" t="str">
            <v>JOHNNIE WALKER</v>
          </cell>
          <cell r="L457">
            <v>161</v>
          </cell>
          <cell r="M457" t="str">
            <v>WINES AND SPIRITS S.A. (161)</v>
          </cell>
          <cell r="N457">
            <v>34</v>
          </cell>
          <cell r="O457">
            <v>35</v>
          </cell>
          <cell r="P457">
            <v>18</v>
          </cell>
          <cell r="Q457">
            <v>19</v>
          </cell>
          <cell r="R457">
            <v>17</v>
          </cell>
          <cell r="S457">
            <v>27</v>
          </cell>
          <cell r="T457">
            <v>19</v>
          </cell>
          <cell r="U457">
            <v>31</v>
          </cell>
          <cell r="V457">
            <v>5</v>
          </cell>
          <cell r="W457">
            <v>7</v>
          </cell>
          <cell r="X457">
            <v>4</v>
          </cell>
          <cell r="Y457">
            <v>4</v>
          </cell>
          <cell r="Z457">
            <v>11</v>
          </cell>
          <cell r="AA457">
            <v>11</v>
          </cell>
          <cell r="AB457">
            <v>7</v>
          </cell>
          <cell r="AC457">
            <v>4</v>
          </cell>
          <cell r="AD457">
            <v>8</v>
          </cell>
          <cell r="AE457">
            <v>10</v>
          </cell>
          <cell r="AF457">
            <v>8</v>
          </cell>
          <cell r="AG457">
            <v>12</v>
          </cell>
          <cell r="AH457">
            <v>1</v>
          </cell>
          <cell r="AI457">
            <v>4</v>
          </cell>
          <cell r="AJ457">
            <v>30</v>
          </cell>
          <cell r="AK457">
            <v>17</v>
          </cell>
          <cell r="AL457">
            <v>8</v>
          </cell>
          <cell r="AM457">
            <v>58</v>
          </cell>
          <cell r="AN457">
            <v>11</v>
          </cell>
          <cell r="AO457">
            <v>8</v>
          </cell>
          <cell r="AP457">
            <v>47.368421052631582</v>
          </cell>
          <cell r="AQ457">
            <v>16.451612903225804</v>
          </cell>
          <cell r="AR457">
            <v>60</v>
          </cell>
          <cell r="AS457">
            <v>435</v>
          </cell>
          <cell r="AT457">
            <v>27.5</v>
          </cell>
          <cell r="AU457">
            <v>60</v>
          </cell>
          <cell r="AV457">
            <v>170838.99997999999</v>
          </cell>
          <cell r="AW457">
            <v>166136.69633000001</v>
          </cell>
          <cell r="AX457">
            <v>194900</v>
          </cell>
          <cell r="AY457">
            <v>0.1408402064096419</v>
          </cell>
          <cell r="AZ457">
            <v>0.12345305295023093</v>
          </cell>
          <cell r="BA457">
            <v>189900</v>
          </cell>
          <cell r="BB457">
            <v>3</v>
          </cell>
          <cell r="BC457">
            <v>0.11157288454177006</v>
          </cell>
          <cell r="BD457">
            <v>0.10037388109531335</v>
          </cell>
          <cell r="BE457">
            <v>184900</v>
          </cell>
          <cell r="BF457">
            <v>6</v>
          </cell>
          <cell r="BG457">
            <v>8.2305562673898436E-2</v>
          </cell>
          <cell r="BH457">
            <v>7.6046511736073588E-2</v>
          </cell>
        </row>
        <row r="458">
          <cell r="B458" t="str">
            <v>8525</v>
          </cell>
          <cell r="C458" t="str">
            <v>5000267112077</v>
          </cell>
          <cell r="D458" t="str">
            <v>WHISKY 1Lts DOUBLE BLACK JOHNNIE WALKER</v>
          </cell>
          <cell r="E458">
            <v>12</v>
          </cell>
          <cell r="F458" t="str">
            <v>BEBIDAS</v>
          </cell>
          <cell r="G458" t="str">
            <v>BEBIDAS</v>
          </cell>
          <cell r="H458" t="str">
            <v>BEBIDAS C/ ALCOHOL</v>
          </cell>
          <cell r="I458" t="str">
            <v>WHISKYS</v>
          </cell>
          <cell r="J458" t="str">
            <v>SELECTIVOS</v>
          </cell>
          <cell r="K458" t="str">
            <v>JOHNNIE WALKER</v>
          </cell>
          <cell r="L458">
            <v>161</v>
          </cell>
          <cell r="M458" t="str">
            <v>WINES AND SPIRITS S.A. (161)</v>
          </cell>
          <cell r="N458">
            <v>6</v>
          </cell>
          <cell r="O458">
            <v>5</v>
          </cell>
          <cell r="P458">
            <v>2</v>
          </cell>
          <cell r="Q458">
            <v>2</v>
          </cell>
          <cell r="R458">
            <v>7</v>
          </cell>
          <cell r="S458">
            <v>12</v>
          </cell>
          <cell r="T458">
            <v>7</v>
          </cell>
          <cell r="U458">
            <v>6</v>
          </cell>
          <cell r="V458">
            <v>5</v>
          </cell>
          <cell r="W458">
            <v>1</v>
          </cell>
          <cell r="X458">
            <v>5</v>
          </cell>
          <cell r="Y458">
            <v>5</v>
          </cell>
          <cell r="Z458">
            <v>2</v>
          </cell>
          <cell r="AA458">
            <v>0</v>
          </cell>
          <cell r="AB458">
            <v>1</v>
          </cell>
          <cell r="AC458">
            <v>2</v>
          </cell>
          <cell r="AD458">
            <v>2</v>
          </cell>
          <cell r="AE458">
            <v>6</v>
          </cell>
          <cell r="AF458">
            <v>5</v>
          </cell>
          <cell r="AG458">
            <v>9</v>
          </cell>
          <cell r="AH458">
            <v>0</v>
          </cell>
          <cell r="AI458">
            <v>1</v>
          </cell>
          <cell r="AJ458">
            <v>4</v>
          </cell>
          <cell r="AK458">
            <v>6</v>
          </cell>
          <cell r="AL458">
            <v>6</v>
          </cell>
          <cell r="AM458">
            <v>0</v>
          </cell>
          <cell r="AN458">
            <v>8</v>
          </cell>
          <cell r="AO458">
            <v>6</v>
          </cell>
          <cell r="AP458">
            <v>60</v>
          </cell>
          <cell r="AQ458">
            <v>30</v>
          </cell>
          <cell r="AR458">
            <v>36</v>
          </cell>
          <cell r="AS458" t="str">
            <v>Q</v>
          </cell>
          <cell r="AT458">
            <v>26.666666666666664</v>
          </cell>
          <cell r="AU458">
            <v>180</v>
          </cell>
          <cell r="AV458">
            <v>196064</v>
          </cell>
          <cell r="AW458">
            <v>195940.23603</v>
          </cell>
          <cell r="AX458">
            <v>219900</v>
          </cell>
          <cell r="AY458">
            <v>0.12157254773951354</v>
          </cell>
          <cell r="AZ458">
            <v>0.10839472487494316</v>
          </cell>
          <cell r="BA458">
            <v>214900</v>
          </cell>
          <cell r="BB458">
            <v>3</v>
          </cell>
          <cell r="BC458">
            <v>9.6070670801370994E-2</v>
          </cell>
          <cell r="BD458">
            <v>8.7650069799906929E-2</v>
          </cell>
          <cell r="BE458">
            <v>207900</v>
          </cell>
          <cell r="BF458">
            <v>6</v>
          </cell>
          <cell r="BG458">
            <v>6.0368043087971168E-2</v>
          </cell>
          <cell r="BH458">
            <v>5.693121693121693E-2</v>
          </cell>
        </row>
        <row r="459">
          <cell r="B459" t="str">
            <v>27546</v>
          </cell>
          <cell r="C459" t="str">
            <v>5000267184753</v>
          </cell>
          <cell r="D459" t="str">
            <v>WHISKY 720ml BLACK LABEL SHERRY JOHNNIE WALKER</v>
          </cell>
          <cell r="E459">
            <v>6</v>
          </cell>
          <cell r="F459" t="str">
            <v>BEBIDAS</v>
          </cell>
          <cell r="G459" t="str">
            <v>BEBIDAS</v>
          </cell>
          <cell r="H459" t="str">
            <v>BEBIDAS C/ ALCOHOL</v>
          </cell>
          <cell r="I459" t="str">
            <v>WHISKYS</v>
          </cell>
          <cell r="J459" t="str">
            <v>SELECTIVOS</v>
          </cell>
          <cell r="K459" t="str">
            <v>JOHNNIE WALKER</v>
          </cell>
          <cell r="L459">
            <v>161</v>
          </cell>
          <cell r="M459" t="str">
            <v>WINES AND SPIRITS S.A. (161)</v>
          </cell>
          <cell r="N459">
            <v>0</v>
          </cell>
          <cell r="O459">
            <v>1</v>
          </cell>
          <cell r="P459">
            <v>2</v>
          </cell>
          <cell r="Q459">
            <v>1</v>
          </cell>
          <cell r="R459">
            <v>0</v>
          </cell>
          <cell r="S459">
            <v>0</v>
          </cell>
          <cell r="T459">
            <v>2</v>
          </cell>
          <cell r="U459">
            <v>1</v>
          </cell>
          <cell r="V459">
            <v>0</v>
          </cell>
          <cell r="W459">
            <v>3</v>
          </cell>
          <cell r="X459">
            <v>3</v>
          </cell>
          <cell r="Y459">
            <v>3</v>
          </cell>
          <cell r="Z459">
            <v>1</v>
          </cell>
          <cell r="AA459">
            <v>0</v>
          </cell>
          <cell r="AB459">
            <v>3</v>
          </cell>
          <cell r="AC459">
            <v>3</v>
          </cell>
          <cell r="AD459">
            <v>2</v>
          </cell>
          <cell r="AE459">
            <v>2</v>
          </cell>
          <cell r="AF459">
            <v>1</v>
          </cell>
          <cell r="AG459">
            <v>0</v>
          </cell>
          <cell r="AH459">
            <v>1</v>
          </cell>
          <cell r="AI459">
            <v>1</v>
          </cell>
          <cell r="AJ459">
            <v>5</v>
          </cell>
          <cell r="AK459">
            <v>7</v>
          </cell>
          <cell r="AL459">
            <v>5</v>
          </cell>
          <cell r="AM459">
            <v>0</v>
          </cell>
          <cell r="AN459">
            <v>5</v>
          </cell>
          <cell r="AO459">
            <v>2</v>
          </cell>
          <cell r="AP459">
            <v>150</v>
          </cell>
          <cell r="AQ459">
            <v>210</v>
          </cell>
          <cell r="AR459">
            <v>50</v>
          </cell>
          <cell r="AS459" t="str">
            <v>Q</v>
          </cell>
          <cell r="AT459" t="str">
            <v>SV</v>
          </cell>
          <cell r="AU459">
            <v>60</v>
          </cell>
          <cell r="AV459">
            <v>195982.00005999999</v>
          </cell>
          <cell r="AW459">
            <v>194895.76931</v>
          </cell>
          <cell r="AX459">
            <v>224900</v>
          </cell>
          <cell r="AY459">
            <v>0.14755436688648316</v>
          </cell>
          <cell r="AZ459">
            <v>0.12858159155180085</v>
          </cell>
          <cell r="BA459">
            <v>216900</v>
          </cell>
          <cell r="BB459">
            <v>3</v>
          </cell>
          <cell r="BC459">
            <v>0.10673429158594128</v>
          </cell>
          <cell r="BD459">
            <v>9.6440755832180772E-2</v>
          </cell>
          <cell r="BE459">
            <v>212900</v>
          </cell>
          <cell r="BF459">
            <v>6</v>
          </cell>
          <cell r="BG459">
            <v>8.6324253935670336E-2</v>
          </cell>
          <cell r="BH459">
            <v>7.9464537059652465E-2</v>
          </cell>
        </row>
        <row r="460">
          <cell r="B460" t="str">
            <v>19531</v>
          </cell>
          <cell r="C460" t="str">
            <v>5000267114279</v>
          </cell>
          <cell r="D460" t="str">
            <v>WHISKY 750ml BLUE LABEL JOHNNIE WALKER</v>
          </cell>
          <cell r="E460">
            <v>6</v>
          </cell>
          <cell r="F460" t="str">
            <v>BEBIDAS</v>
          </cell>
          <cell r="G460" t="str">
            <v>BEBIDAS</v>
          </cell>
          <cell r="H460" t="str">
            <v>BEBIDAS C/ ALCOHOL</v>
          </cell>
          <cell r="I460" t="str">
            <v>WHISKYS</v>
          </cell>
          <cell r="J460" t="str">
            <v>SELECTIVOS</v>
          </cell>
          <cell r="K460" t="str">
            <v>JOHNNIE WALKER</v>
          </cell>
          <cell r="L460">
            <v>161</v>
          </cell>
          <cell r="M460" t="str">
            <v>WINES AND SPIRITS S.A. (161)</v>
          </cell>
          <cell r="N460">
            <v>1</v>
          </cell>
          <cell r="O460">
            <v>0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2</v>
          </cell>
          <cell r="Y460">
            <v>2</v>
          </cell>
          <cell r="Z460">
            <v>0</v>
          </cell>
          <cell r="AA460">
            <v>1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1</v>
          </cell>
          <cell r="AK460">
            <v>3</v>
          </cell>
          <cell r="AL460">
            <v>1</v>
          </cell>
          <cell r="AM460">
            <v>2</v>
          </cell>
          <cell r="AN460">
            <v>2</v>
          </cell>
          <cell r="AO460">
            <v>3</v>
          </cell>
          <cell r="AP460" t="str">
            <v>SV</v>
          </cell>
          <cell r="AQ460" t="str">
            <v>SV</v>
          </cell>
          <cell r="AR460">
            <v>15</v>
          </cell>
          <cell r="AS460" t="str">
            <v>SV</v>
          </cell>
          <cell r="AT460" t="str">
            <v>SV</v>
          </cell>
          <cell r="AU460" t="str">
            <v>SV</v>
          </cell>
          <cell r="AV460">
            <v>1572963.9999699998</v>
          </cell>
          <cell r="AW460">
            <v>1394397.1327</v>
          </cell>
          <cell r="AX460">
            <v>1794900</v>
          </cell>
          <cell r="AY460">
            <v>0.1410941382220019</v>
          </cell>
          <cell r="AZ460">
            <v>0.12364811411777828</v>
          </cell>
          <cell r="BA460">
            <v>1749900</v>
          </cell>
          <cell r="BB460">
            <v>2</v>
          </cell>
          <cell r="BC460">
            <v>0.11248572760303155</v>
          </cell>
          <cell r="BD460">
            <v>0.10111206356363234</v>
          </cell>
          <cell r="BE460">
            <v>1719900</v>
          </cell>
          <cell r="BF460">
            <v>4</v>
          </cell>
          <cell r="BG460">
            <v>9.3413453857051243E-2</v>
          </cell>
          <cell r="BH460">
            <v>8.5432874021745583E-2</v>
          </cell>
        </row>
        <row r="461">
          <cell r="B461" t="str">
            <v>17019</v>
          </cell>
          <cell r="C461" t="str">
            <v>5000267107776</v>
          </cell>
          <cell r="D461" t="str">
            <v>WHISKY 750ml GOLD RESERVE JOHNNIE WALKER</v>
          </cell>
          <cell r="E461">
            <v>6</v>
          </cell>
          <cell r="F461" t="str">
            <v>BEBIDAS</v>
          </cell>
          <cell r="G461" t="str">
            <v>BEBIDAS</v>
          </cell>
          <cell r="H461" t="str">
            <v>BEBIDAS C/ ALCOHOL</v>
          </cell>
          <cell r="I461" t="str">
            <v>WHISKYS</v>
          </cell>
          <cell r="J461" t="str">
            <v>SELECTIVOS</v>
          </cell>
          <cell r="K461" t="str">
            <v>JOHNNIE WALKER</v>
          </cell>
          <cell r="L461">
            <v>161</v>
          </cell>
          <cell r="M461" t="str">
            <v>WINES AND SPIRITS S.A. (161)</v>
          </cell>
          <cell r="N461">
            <v>5</v>
          </cell>
          <cell r="O461">
            <v>1</v>
          </cell>
          <cell r="P461">
            <v>3</v>
          </cell>
          <cell r="Q461">
            <v>3</v>
          </cell>
          <cell r="R461">
            <v>2</v>
          </cell>
          <cell r="S461">
            <v>1</v>
          </cell>
          <cell r="T461">
            <v>1</v>
          </cell>
          <cell r="U461">
            <v>4</v>
          </cell>
          <cell r="V461">
            <v>3</v>
          </cell>
          <cell r="W461">
            <v>0</v>
          </cell>
          <cell r="X461">
            <v>0</v>
          </cell>
          <cell r="Y461">
            <v>0</v>
          </cell>
          <cell r="Z461">
            <v>1</v>
          </cell>
          <cell r="AA461">
            <v>0</v>
          </cell>
          <cell r="AB461">
            <v>1</v>
          </cell>
          <cell r="AC461">
            <v>2</v>
          </cell>
          <cell r="AD461">
            <v>2</v>
          </cell>
          <cell r="AE461">
            <v>0</v>
          </cell>
          <cell r="AF461">
            <v>3</v>
          </cell>
          <cell r="AG461">
            <v>2</v>
          </cell>
          <cell r="AH461">
            <v>0</v>
          </cell>
          <cell r="AI461">
            <v>0</v>
          </cell>
          <cell r="AJ461">
            <v>4</v>
          </cell>
          <cell r="AK461">
            <v>8</v>
          </cell>
          <cell r="AL461">
            <v>3</v>
          </cell>
          <cell r="AM461">
            <v>1</v>
          </cell>
          <cell r="AN461">
            <v>7</v>
          </cell>
          <cell r="AO461">
            <v>3</v>
          </cell>
          <cell r="AP461">
            <v>40</v>
          </cell>
          <cell r="AQ461">
            <v>60</v>
          </cell>
          <cell r="AR461" t="str">
            <v>SV</v>
          </cell>
          <cell r="AS461">
            <v>15</v>
          </cell>
          <cell r="AT461">
            <v>105</v>
          </cell>
          <cell r="AU461" t="str">
            <v>SV</v>
          </cell>
          <cell r="AV461">
            <v>342304.00005999999</v>
          </cell>
          <cell r="AW461">
            <v>322623.98882999999</v>
          </cell>
          <cell r="AX461">
            <v>384900</v>
          </cell>
          <cell r="AY461">
            <v>0.12443909487629035</v>
          </cell>
          <cell r="AZ461">
            <v>0.11066770574175112</v>
          </cell>
          <cell r="BA461">
            <v>374900</v>
          </cell>
          <cell r="BB461">
            <v>3</v>
          </cell>
          <cell r="BC461">
            <v>9.5225296620216282E-2</v>
          </cell>
          <cell r="BD461">
            <v>8.6945852067217944E-2</v>
          </cell>
          <cell r="BE461">
            <v>364900</v>
          </cell>
          <cell r="BF461">
            <v>6</v>
          </cell>
          <cell r="BG461">
            <v>6.6011498364142218E-2</v>
          </cell>
          <cell r="BH461">
            <v>6.1923814579336829E-2</v>
          </cell>
        </row>
        <row r="462">
          <cell r="B462" t="str">
            <v>19530</v>
          </cell>
          <cell r="C462" t="str">
            <v>5000267134338</v>
          </cell>
          <cell r="D462" t="str">
            <v>WHISKY 750ml GREEN LABEL JOHNNIE WALKER</v>
          </cell>
          <cell r="E462">
            <v>6</v>
          </cell>
          <cell r="F462" t="str">
            <v>BEBIDAS</v>
          </cell>
          <cell r="G462" t="str">
            <v>BEBIDAS</v>
          </cell>
          <cell r="H462" t="str">
            <v>BEBIDAS C/ ALCOHOL</v>
          </cell>
          <cell r="I462" t="str">
            <v>WHISKYS</v>
          </cell>
          <cell r="J462" t="str">
            <v>SELECTIVOS</v>
          </cell>
          <cell r="K462" t="str">
            <v>JOHNNIE WALKER</v>
          </cell>
          <cell r="L462">
            <v>161</v>
          </cell>
          <cell r="M462" t="str">
            <v>WINES AND SPIRITS S.A. (161)</v>
          </cell>
          <cell r="N462">
            <v>0</v>
          </cell>
          <cell r="O462">
            <v>1</v>
          </cell>
          <cell r="P462">
            <v>1</v>
          </cell>
          <cell r="Q462">
            <v>1</v>
          </cell>
          <cell r="R462">
            <v>0</v>
          </cell>
          <cell r="S462">
            <v>1</v>
          </cell>
          <cell r="T462">
            <v>1</v>
          </cell>
          <cell r="U462">
            <v>1</v>
          </cell>
          <cell r="V462">
            <v>0</v>
          </cell>
          <cell r="W462">
            <v>0</v>
          </cell>
          <cell r="X462">
            <v>0</v>
          </cell>
          <cell r="Y462">
            <v>2</v>
          </cell>
          <cell r="Z462">
            <v>0</v>
          </cell>
          <cell r="AA462">
            <v>1</v>
          </cell>
          <cell r="AB462">
            <v>1</v>
          </cell>
          <cell r="AC462">
            <v>0</v>
          </cell>
          <cell r="AD462">
            <v>0</v>
          </cell>
          <cell r="AE462">
            <v>0</v>
          </cell>
          <cell r="AF462">
            <v>1</v>
          </cell>
          <cell r="AG462">
            <v>2</v>
          </cell>
          <cell r="AH462">
            <v>0</v>
          </cell>
          <cell r="AI462">
            <v>1</v>
          </cell>
          <cell r="AJ462">
            <v>3</v>
          </cell>
          <cell r="AK462">
            <v>2</v>
          </cell>
          <cell r="AL462">
            <v>1</v>
          </cell>
          <cell r="AM462">
            <v>2</v>
          </cell>
          <cell r="AN462">
            <v>1</v>
          </cell>
          <cell r="AO462">
            <v>1</v>
          </cell>
          <cell r="AP462">
            <v>90</v>
          </cell>
          <cell r="AQ462">
            <v>60</v>
          </cell>
          <cell r="AR462">
            <v>15</v>
          </cell>
          <cell r="AS462" t="str">
            <v>SV</v>
          </cell>
          <cell r="AT462">
            <v>15</v>
          </cell>
          <cell r="AU462">
            <v>30</v>
          </cell>
          <cell r="AV462">
            <v>379182.00001000002</v>
          </cell>
          <cell r="AW462">
            <v>375856.39740000002</v>
          </cell>
          <cell r="AX462">
            <v>429900</v>
          </cell>
          <cell r="AY462">
            <v>0.13375634916389068</v>
          </cell>
          <cell r="AZ462">
            <v>0.11797627352872757</v>
          </cell>
          <cell r="BA462">
            <v>419900</v>
          </cell>
          <cell r="BB462">
            <v>2</v>
          </cell>
          <cell r="BC462">
            <v>0.10738378928568904</v>
          </cell>
          <cell r="BD462">
            <v>9.6970707287449345E-2</v>
          </cell>
          <cell r="BE462">
            <v>409900</v>
          </cell>
          <cell r="BF462">
            <v>4</v>
          </cell>
          <cell r="BG462">
            <v>8.1011229407487395E-2</v>
          </cell>
          <cell r="BH462">
            <v>7.4940229299829186E-2</v>
          </cell>
        </row>
        <row r="463">
          <cell r="B463" t="str">
            <v>25702</v>
          </cell>
          <cell r="C463" t="str">
            <v>5000267091013</v>
          </cell>
          <cell r="D463" t="str">
            <v>WHISKY 750ml SWING JOHNNIE WALKER</v>
          </cell>
          <cell r="E463">
            <v>6</v>
          </cell>
          <cell r="F463" t="str">
            <v>BEBIDAS</v>
          </cell>
          <cell r="G463" t="str">
            <v>BEBIDAS</v>
          </cell>
          <cell r="H463" t="str">
            <v>BEBIDAS C/ ALCOHOL</v>
          </cell>
          <cell r="I463" t="str">
            <v>WHISKYS</v>
          </cell>
          <cell r="J463" t="str">
            <v>SELECTIVOS</v>
          </cell>
          <cell r="K463" t="str">
            <v>JOHNNIE WALKER</v>
          </cell>
          <cell r="L463">
            <v>161</v>
          </cell>
          <cell r="M463" t="str">
            <v>WINES AND SPIRITS S.A. (161)</v>
          </cell>
          <cell r="N463">
            <v>0</v>
          </cell>
          <cell r="O463">
            <v>0</v>
          </cell>
          <cell r="P463">
            <v>0</v>
          </cell>
          <cell r="Q463">
            <v>1</v>
          </cell>
          <cell r="R463">
            <v>0</v>
          </cell>
          <cell r="S463">
            <v>3</v>
          </cell>
          <cell r="T463">
            <v>0</v>
          </cell>
          <cell r="U463">
            <v>0</v>
          </cell>
          <cell r="V463">
            <v>1</v>
          </cell>
          <cell r="W463">
            <v>0</v>
          </cell>
          <cell r="X463">
            <v>1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1</v>
          </cell>
          <cell r="AG463">
            <v>1</v>
          </cell>
          <cell r="AH463">
            <v>0</v>
          </cell>
          <cell r="AI463">
            <v>0</v>
          </cell>
          <cell r="AJ463">
            <v>2</v>
          </cell>
          <cell r="AK463">
            <v>2</v>
          </cell>
          <cell r="AL463">
            <v>1</v>
          </cell>
          <cell r="AM463">
            <v>3</v>
          </cell>
          <cell r="AN463">
            <v>1</v>
          </cell>
          <cell r="AO463">
            <v>3</v>
          </cell>
          <cell r="AP463">
            <v>60</v>
          </cell>
          <cell r="AQ463" t="str">
            <v>SV</v>
          </cell>
          <cell r="AR463" t="str">
            <v>SV</v>
          </cell>
          <cell r="AS463" t="str">
            <v>SV</v>
          </cell>
          <cell r="AT463">
            <v>30</v>
          </cell>
          <cell r="AU463" t="str">
            <v>SV</v>
          </cell>
          <cell r="AV463">
            <v>300596.00000100001</v>
          </cell>
          <cell r="AW463">
            <v>291459.15039999998</v>
          </cell>
          <cell r="AX463">
            <v>339900</v>
          </cell>
          <cell r="AY463">
            <v>0.13075356957134909</v>
          </cell>
          <cell r="AZ463">
            <v>0.11563400999999998</v>
          </cell>
          <cell r="BA463">
            <v>329900</v>
          </cell>
          <cell r="BB463">
            <v>2</v>
          </cell>
          <cell r="BC463">
            <v>9.7486327159717723E-2</v>
          </cell>
          <cell r="BD463">
            <v>8.8826917244619552E-2</v>
          </cell>
          <cell r="BE463">
            <v>324900</v>
          </cell>
          <cell r="BF463">
            <v>4</v>
          </cell>
          <cell r="BG463">
            <v>8.0852705953902149E-2</v>
          </cell>
          <cell r="BH463">
            <v>7.4804555244690651E-2</v>
          </cell>
        </row>
        <row r="464">
          <cell r="B464" t="str">
            <v>24331</v>
          </cell>
          <cell r="C464" t="str">
            <v>5013967012462</v>
          </cell>
          <cell r="D464" t="str">
            <v>WHISKY 700ml JURA JOURNEY</v>
          </cell>
          <cell r="E464">
            <v>6</v>
          </cell>
          <cell r="F464" t="str">
            <v>BEBIDAS</v>
          </cell>
          <cell r="G464" t="str">
            <v>BEBIDAS</v>
          </cell>
          <cell r="H464" t="str">
            <v>BEBIDAS C/ ALCOHOL</v>
          </cell>
          <cell r="I464" t="str">
            <v>WHISKYS</v>
          </cell>
          <cell r="J464" t="str">
            <v>SELECTIVOS</v>
          </cell>
          <cell r="K464" t="str">
            <v>JOURNEY</v>
          </cell>
          <cell r="L464">
            <v>2490</v>
          </cell>
          <cell r="M464" t="str">
            <v>BENIN S.A.  (2490)</v>
          </cell>
          <cell r="N464">
            <v>0</v>
          </cell>
          <cell r="O464">
            <v>0</v>
          </cell>
          <cell r="P464">
            <v>0</v>
          </cell>
          <cell r="Q464">
            <v>0</v>
          </cell>
          <cell r="R464">
            <v>0</v>
          </cell>
          <cell r="S464">
            <v>0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>
            <v>0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8</v>
          </cell>
          <cell r="AN464">
            <v>0</v>
          </cell>
          <cell r="AO464">
            <v>0</v>
          </cell>
          <cell r="AP464" t="str">
            <v>Q</v>
          </cell>
          <cell r="AQ464" t="str">
            <v>Q</v>
          </cell>
          <cell r="AR464" t="str">
            <v>Q</v>
          </cell>
          <cell r="AS464" t="str">
            <v>SV</v>
          </cell>
          <cell r="AT464" t="str">
            <v>Q</v>
          </cell>
          <cell r="AU464" t="str">
            <v>Q</v>
          </cell>
          <cell r="AV464">
            <v>168000.00000299999</v>
          </cell>
          <cell r="AW464">
            <v>160686.99856000001</v>
          </cell>
          <cell r="AX464">
            <v>209900</v>
          </cell>
          <cell r="AY464">
            <v>0.24940476188245109</v>
          </cell>
          <cell r="AZ464">
            <v>0.19961886611243451</v>
          </cell>
          <cell r="BA464">
            <v>204900</v>
          </cell>
          <cell r="BB464">
            <v>3</v>
          </cell>
          <cell r="BC464">
            <v>0.21964285712107778</v>
          </cell>
          <cell r="BD464">
            <v>0.18008784771595904</v>
          </cell>
          <cell r="BE464">
            <v>199900</v>
          </cell>
          <cell r="BF464">
            <v>6</v>
          </cell>
          <cell r="BG464">
            <v>0.18988095235970448</v>
          </cell>
          <cell r="BH464">
            <v>0.15957978987994001</v>
          </cell>
        </row>
        <row r="465">
          <cell r="B465" t="str">
            <v>31194</v>
          </cell>
          <cell r="C465" t="str">
            <v>7792410509268</v>
          </cell>
          <cell r="D465" t="str">
            <v>WHISKY 750ml BLENDERS</v>
          </cell>
          <cell r="E465">
            <v>6</v>
          </cell>
          <cell r="F465" t="str">
            <v>BEBIDAS</v>
          </cell>
          <cell r="G465" t="str">
            <v>BEBIDAS</v>
          </cell>
          <cell r="H465" t="str">
            <v>BEBIDAS C/ ALCOHOL</v>
          </cell>
          <cell r="I465" t="str">
            <v>WHISKYS</v>
          </cell>
          <cell r="J465" t="str">
            <v>SELECTIVOS</v>
          </cell>
          <cell r="K465" t="str">
            <v>BLENDERS</v>
          </cell>
          <cell r="L465">
            <v>126</v>
          </cell>
          <cell r="M465" t="str">
            <v>LONDON IMPORT S.A. (126)</v>
          </cell>
          <cell r="N465">
            <v>0</v>
          </cell>
          <cell r="O465">
            <v>1</v>
          </cell>
          <cell r="P465">
            <v>1</v>
          </cell>
          <cell r="Q465">
            <v>0</v>
          </cell>
          <cell r="R465">
            <v>1</v>
          </cell>
          <cell r="S465">
            <v>1</v>
          </cell>
          <cell r="T465">
            <v>1</v>
          </cell>
          <cell r="U465">
            <v>0</v>
          </cell>
          <cell r="V465">
            <v>0</v>
          </cell>
          <cell r="W465">
            <v>1</v>
          </cell>
          <cell r="X465">
            <v>0</v>
          </cell>
          <cell r="Y465">
            <v>0</v>
          </cell>
          <cell r="Z465">
            <v>0</v>
          </cell>
          <cell r="AA465">
            <v>3</v>
          </cell>
          <cell r="AB465">
            <v>6</v>
          </cell>
          <cell r="AC465">
            <v>4</v>
          </cell>
          <cell r="AD465">
            <v>0</v>
          </cell>
          <cell r="AE465">
            <v>0</v>
          </cell>
          <cell r="AF465">
            <v>0</v>
          </cell>
          <cell r="AG465">
            <v>2</v>
          </cell>
          <cell r="AH465">
            <v>0</v>
          </cell>
          <cell r="AI465">
            <v>0</v>
          </cell>
          <cell r="AJ465">
            <v>7</v>
          </cell>
          <cell r="AK465">
            <v>3</v>
          </cell>
          <cell r="AL465">
            <v>4</v>
          </cell>
          <cell r="AM465">
            <v>0</v>
          </cell>
          <cell r="AN465">
            <v>3</v>
          </cell>
          <cell r="AO465">
            <v>6</v>
          </cell>
          <cell r="AP465" t="str">
            <v>SV</v>
          </cell>
          <cell r="AQ465" t="str">
            <v>SV</v>
          </cell>
          <cell r="AR465" t="str">
            <v>SV</v>
          </cell>
          <cell r="AS465" t="str">
            <v>Q</v>
          </cell>
          <cell r="AT465">
            <v>45</v>
          </cell>
          <cell r="AU465" t="str">
            <v>SV</v>
          </cell>
          <cell r="AV465">
            <v>50827.999969999997</v>
          </cell>
          <cell r="AW465">
            <v>47947.292909999996</v>
          </cell>
          <cell r="AX465">
            <v>54900</v>
          </cell>
          <cell r="AY465">
            <v>8.0113324002585307E-2</v>
          </cell>
          <cell r="AZ465">
            <v>7.4171220947176736E-2</v>
          </cell>
          <cell r="BA465">
            <v>53900</v>
          </cell>
          <cell r="BB465">
            <v>3</v>
          </cell>
          <cell r="BC465">
            <v>6.0439128665561892E-2</v>
          </cell>
          <cell r="BD465">
            <v>5.6994434693877605E-2</v>
          </cell>
          <cell r="BE465">
            <v>52900</v>
          </cell>
          <cell r="BF465">
            <v>6</v>
          </cell>
          <cell r="BG465">
            <v>4.0764933328538477E-2</v>
          </cell>
          <cell r="BH465">
            <v>3.9168242533081342E-2</v>
          </cell>
        </row>
        <row r="466">
          <cell r="B466" t="str">
            <v>33427</v>
          </cell>
          <cell r="C466" t="str">
            <v>5000299211243</v>
          </cell>
          <cell r="D466" t="str">
            <v>WHISKY 700ml 21 AÑOS ROYAL SALUTE</v>
          </cell>
          <cell r="E466">
            <v>6</v>
          </cell>
          <cell r="F466" t="str">
            <v>BEBIDAS</v>
          </cell>
          <cell r="G466" t="str">
            <v>BEBIDAS</v>
          </cell>
          <cell r="H466" t="str">
            <v>BEBIDAS C/ ALCOHOL</v>
          </cell>
          <cell r="I466" t="str">
            <v>WHISKYS</v>
          </cell>
          <cell r="J466" t="str">
            <v>SELECTIVOS</v>
          </cell>
          <cell r="K466" t="str">
            <v>ROYAL SALUTE</v>
          </cell>
          <cell r="L466">
            <v>27</v>
          </cell>
          <cell r="M466" t="str">
            <v>A.J. S.A. CALIDAD ANTE TODO (27)</v>
          </cell>
          <cell r="N466">
            <v>0</v>
          </cell>
          <cell r="O466">
            <v>0</v>
          </cell>
          <cell r="P466">
            <v>0</v>
          </cell>
          <cell r="Q466">
            <v>0</v>
          </cell>
          <cell r="R466">
            <v>0</v>
          </cell>
          <cell r="S466">
            <v>0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1</v>
          </cell>
          <cell r="Y466">
            <v>1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1</v>
          </cell>
          <cell r="AK466">
            <v>2</v>
          </cell>
          <cell r="AL466">
            <v>1</v>
          </cell>
          <cell r="AM466">
            <v>1</v>
          </cell>
          <cell r="AN466">
            <v>1</v>
          </cell>
          <cell r="AO466">
            <v>1</v>
          </cell>
          <cell r="AP466" t="str">
            <v>SV</v>
          </cell>
          <cell r="AQ466" t="str">
            <v>SV</v>
          </cell>
          <cell r="AR466">
            <v>30</v>
          </cell>
          <cell r="AS466" t="str">
            <v>SV</v>
          </cell>
          <cell r="AT466" t="str">
            <v>SV</v>
          </cell>
          <cell r="AU466" t="str">
            <v>SV</v>
          </cell>
          <cell r="AV466">
            <v>1199999.9999900002</v>
          </cell>
          <cell r="AW466">
            <v>1200000.00021</v>
          </cell>
          <cell r="AX466">
            <v>1369900</v>
          </cell>
          <cell r="AY466">
            <v>0.14158333334284645</v>
          </cell>
          <cell r="AZ466">
            <v>0.12402365136871293</v>
          </cell>
          <cell r="BA466">
            <v>1334900</v>
          </cell>
          <cell r="BB466">
            <v>3</v>
          </cell>
          <cell r="BC466">
            <v>0.11241666667593675</v>
          </cell>
          <cell r="BD466">
            <v>0.10105625890328852</v>
          </cell>
          <cell r="BE466">
            <v>1309900</v>
          </cell>
          <cell r="BF466">
            <v>6</v>
          </cell>
          <cell r="BG466">
            <v>9.1583333342429629E-2</v>
          </cell>
          <cell r="BH466">
            <v>8.3899534323230662E-2</v>
          </cell>
        </row>
        <row r="467">
          <cell r="B467" t="str">
            <v>17020</v>
          </cell>
          <cell r="C467" t="str">
            <v>5000299606728</v>
          </cell>
          <cell r="D467" t="str">
            <v>WHISKY 500ml FINEST BALLANTINES</v>
          </cell>
          <cell r="E467">
            <v>6</v>
          </cell>
          <cell r="F467" t="str">
            <v>BEBIDAS</v>
          </cell>
          <cell r="G467" t="str">
            <v>BEBIDAS</v>
          </cell>
          <cell r="H467" t="str">
            <v>BEBIDAS C/ ALCOHOL</v>
          </cell>
          <cell r="I467" t="str">
            <v>WHISKYS</v>
          </cell>
          <cell r="J467" t="str">
            <v>TRADICIONALES</v>
          </cell>
          <cell r="K467" t="str">
            <v>BALLANTINES</v>
          </cell>
          <cell r="L467">
            <v>27</v>
          </cell>
          <cell r="M467" t="str">
            <v>A.J. S.A. CALIDAD ANTE TODO (27)</v>
          </cell>
          <cell r="N467">
            <v>0</v>
          </cell>
          <cell r="O467">
            <v>1</v>
          </cell>
          <cell r="P467">
            <v>8</v>
          </cell>
          <cell r="Q467">
            <v>5</v>
          </cell>
          <cell r="R467">
            <v>1</v>
          </cell>
          <cell r="S467">
            <v>1</v>
          </cell>
          <cell r="T467">
            <v>6</v>
          </cell>
          <cell r="U467">
            <v>7</v>
          </cell>
          <cell r="V467">
            <v>1</v>
          </cell>
          <cell r="W467">
            <v>0</v>
          </cell>
          <cell r="X467">
            <v>2</v>
          </cell>
          <cell r="Y467">
            <v>6</v>
          </cell>
          <cell r="Z467">
            <v>5</v>
          </cell>
          <cell r="AA467">
            <v>0</v>
          </cell>
          <cell r="AB467">
            <v>5</v>
          </cell>
          <cell r="AC467">
            <v>2</v>
          </cell>
          <cell r="AD467">
            <v>0</v>
          </cell>
          <cell r="AE467">
            <v>1</v>
          </cell>
          <cell r="AF467">
            <v>4</v>
          </cell>
          <cell r="AG467">
            <v>5</v>
          </cell>
          <cell r="AH467">
            <v>0</v>
          </cell>
          <cell r="AI467">
            <v>0</v>
          </cell>
          <cell r="AJ467">
            <v>3</v>
          </cell>
          <cell r="AK467">
            <v>0</v>
          </cell>
          <cell r="AL467">
            <v>1</v>
          </cell>
          <cell r="AM467">
            <v>0</v>
          </cell>
          <cell r="AN467">
            <v>5</v>
          </cell>
          <cell r="AO467">
            <v>0</v>
          </cell>
          <cell r="AP467">
            <v>18</v>
          </cell>
          <cell r="AQ467" t="str">
            <v>Q</v>
          </cell>
          <cell r="AR467">
            <v>5</v>
          </cell>
          <cell r="AS467" t="str">
            <v>Q</v>
          </cell>
          <cell r="AT467">
            <v>30</v>
          </cell>
          <cell r="AU467" t="str">
            <v>Q</v>
          </cell>
          <cell r="AV467">
            <v>49400.000001</v>
          </cell>
          <cell r="AW467">
            <v>43724.614670000003</v>
          </cell>
          <cell r="AX467">
            <v>57900</v>
          </cell>
          <cell r="AY467">
            <v>0.17206477730420922</v>
          </cell>
          <cell r="AZ467">
            <v>0.14680483590673574</v>
          </cell>
          <cell r="BA467">
            <v>55900</v>
          </cell>
          <cell r="BB467">
            <v>3</v>
          </cell>
          <cell r="BC467">
            <v>0.13157894734551467</v>
          </cell>
          <cell r="BD467">
            <v>0.11627906974955277</v>
          </cell>
          <cell r="BE467">
            <v>54900</v>
          </cell>
          <cell r="BF467">
            <v>6</v>
          </cell>
          <cell r="BG467">
            <v>0.11133603236616718</v>
          </cell>
          <cell r="BH467">
            <v>0.10018214934426228</v>
          </cell>
        </row>
        <row r="468">
          <cell r="B468" t="str">
            <v>40963</v>
          </cell>
          <cell r="C468" t="str">
            <v>5000299629437</v>
          </cell>
          <cell r="D468" t="str">
            <v>WHISKY AC/DC 1Lts BALLANTINES</v>
          </cell>
          <cell r="E468">
            <v>6</v>
          </cell>
          <cell r="F468" t="str">
            <v>BEBIDAS</v>
          </cell>
          <cell r="G468" t="str">
            <v>BEBIDAS</v>
          </cell>
          <cell r="H468" t="str">
            <v>BEBIDAS C/ ALCOHOL</v>
          </cell>
          <cell r="I468" t="str">
            <v>WHISKYS</v>
          </cell>
          <cell r="J468" t="str">
            <v>TRADICIONALES</v>
          </cell>
          <cell r="K468" t="str">
            <v>BALLANTINES</v>
          </cell>
          <cell r="L468">
            <v>27</v>
          </cell>
          <cell r="M468" t="str">
            <v>A.J. S.A. CALIDAD ANTE TODO (27)</v>
          </cell>
          <cell r="N468">
            <v>0</v>
          </cell>
          <cell r="O468">
            <v>0</v>
          </cell>
          <cell r="P468">
            <v>1</v>
          </cell>
          <cell r="Q468">
            <v>2</v>
          </cell>
          <cell r="R468">
            <v>0</v>
          </cell>
          <cell r="S468">
            <v>0</v>
          </cell>
          <cell r="T468">
            <v>4</v>
          </cell>
          <cell r="U468">
            <v>4</v>
          </cell>
          <cell r="V468">
            <v>0</v>
          </cell>
          <cell r="W468">
            <v>0</v>
          </cell>
          <cell r="X468">
            <v>0</v>
          </cell>
          <cell r="Y468">
            <v>3</v>
          </cell>
          <cell r="Z468">
            <v>0</v>
          </cell>
          <cell r="AA468">
            <v>0</v>
          </cell>
          <cell r="AB468">
            <v>2</v>
          </cell>
          <cell r="AC468">
            <v>2</v>
          </cell>
          <cell r="AD468">
            <v>0</v>
          </cell>
          <cell r="AE468">
            <v>0</v>
          </cell>
          <cell r="AF468">
            <v>3</v>
          </cell>
          <cell r="AG468">
            <v>5</v>
          </cell>
          <cell r="AH468">
            <v>0</v>
          </cell>
          <cell r="AI468">
            <v>0</v>
          </cell>
          <cell r="AJ468">
            <v>5</v>
          </cell>
          <cell r="AK468">
            <v>2</v>
          </cell>
          <cell r="AL468">
            <v>2</v>
          </cell>
          <cell r="AM468">
            <v>7</v>
          </cell>
          <cell r="AN468">
            <v>0</v>
          </cell>
          <cell r="AO468">
            <v>0</v>
          </cell>
          <cell r="AP468">
            <v>75</v>
          </cell>
          <cell r="AQ468">
            <v>15</v>
          </cell>
          <cell r="AR468">
            <v>20</v>
          </cell>
          <cell r="AS468">
            <v>105</v>
          </cell>
          <cell r="AT468" t="str">
            <v>Q</v>
          </cell>
          <cell r="AU468" t="str">
            <v>Q</v>
          </cell>
          <cell r="AV468">
            <v>82579</v>
          </cell>
          <cell r="AW468">
            <v>86304.173120000007</v>
          </cell>
          <cell r="AX468">
            <v>94900</v>
          </cell>
          <cell r="AY468">
            <v>0.14920258177018364</v>
          </cell>
          <cell r="AZ468">
            <v>0.12983140147523708</v>
          </cell>
          <cell r="BA468">
            <v>92900</v>
          </cell>
          <cell r="BB468">
            <v>3</v>
          </cell>
          <cell r="BC468">
            <v>0.1249833492776613</v>
          </cell>
          <cell r="BD468">
            <v>0.11109795479009688</v>
          </cell>
          <cell r="BE468">
            <v>89900</v>
          </cell>
          <cell r="BF468">
            <v>6</v>
          </cell>
          <cell r="BG468">
            <v>8.8654500538877912E-2</v>
          </cell>
          <cell r="BH468">
            <v>8.1434927697441609E-2</v>
          </cell>
        </row>
        <row r="469">
          <cell r="B469" t="str">
            <v>27659</v>
          </cell>
          <cell r="C469" t="str">
            <v>5010106111925</v>
          </cell>
          <cell r="D469" t="str">
            <v>WHISKY C/CAJA 1Lts FINEST BALLANTINES</v>
          </cell>
          <cell r="E469">
            <v>12</v>
          </cell>
          <cell r="F469" t="str">
            <v>BEBIDAS</v>
          </cell>
          <cell r="G469" t="str">
            <v>BEBIDAS</v>
          </cell>
          <cell r="H469" t="str">
            <v>BEBIDAS C/ ALCOHOL</v>
          </cell>
          <cell r="I469" t="str">
            <v>WHISKYS</v>
          </cell>
          <cell r="J469" t="str">
            <v>TRADICIONALES</v>
          </cell>
          <cell r="K469" t="str">
            <v>BALLANTINES</v>
          </cell>
          <cell r="L469">
            <v>27</v>
          </cell>
          <cell r="M469" t="str">
            <v>A.J. S.A. CALIDAD ANTE TODO (27)</v>
          </cell>
          <cell r="N469">
            <v>1</v>
          </cell>
          <cell r="O469">
            <v>2</v>
          </cell>
          <cell r="P469">
            <v>2</v>
          </cell>
          <cell r="Q469">
            <v>2</v>
          </cell>
          <cell r="R469">
            <v>7</v>
          </cell>
          <cell r="S469">
            <v>3</v>
          </cell>
          <cell r="T469">
            <v>14</v>
          </cell>
          <cell r="U469">
            <v>11</v>
          </cell>
          <cell r="V469">
            <v>1</v>
          </cell>
          <cell r="W469">
            <v>5</v>
          </cell>
          <cell r="X469">
            <v>4</v>
          </cell>
          <cell r="Y469">
            <v>5</v>
          </cell>
          <cell r="Z469">
            <v>5</v>
          </cell>
          <cell r="AA469">
            <v>1</v>
          </cell>
          <cell r="AB469">
            <v>4</v>
          </cell>
          <cell r="AC469">
            <v>4</v>
          </cell>
          <cell r="AD469">
            <v>3</v>
          </cell>
          <cell r="AE469">
            <v>5</v>
          </cell>
          <cell r="AF469">
            <v>11</v>
          </cell>
          <cell r="AG469">
            <v>10</v>
          </cell>
          <cell r="AH469">
            <v>0</v>
          </cell>
          <cell r="AI469">
            <v>0</v>
          </cell>
          <cell r="AJ469">
            <v>12</v>
          </cell>
          <cell r="AK469">
            <v>4</v>
          </cell>
          <cell r="AL469">
            <v>1</v>
          </cell>
          <cell r="AM469">
            <v>8</v>
          </cell>
          <cell r="AN469">
            <v>11</v>
          </cell>
          <cell r="AO469">
            <v>12</v>
          </cell>
          <cell r="AP469">
            <v>180</v>
          </cell>
          <cell r="AQ469">
            <v>10.90909090909091</v>
          </cell>
          <cell r="AR469">
            <v>6</v>
          </cell>
          <cell r="AS469">
            <v>60</v>
          </cell>
          <cell r="AT469">
            <v>33</v>
          </cell>
          <cell r="AU469" t="str">
            <v>SV</v>
          </cell>
          <cell r="AV469">
            <v>92435</v>
          </cell>
          <cell r="AW469">
            <v>87909.464059999998</v>
          </cell>
          <cell r="AX469">
            <v>104900</v>
          </cell>
          <cell r="AY469">
            <v>0.13485151728241473</v>
          </cell>
          <cell r="AZ469">
            <v>0.11882745471877978</v>
          </cell>
          <cell r="BA469">
            <v>102900</v>
          </cell>
          <cell r="BB469">
            <v>3</v>
          </cell>
          <cell r="BC469">
            <v>0.11321469140477092</v>
          </cell>
          <cell r="BD469">
            <v>0.10170068027210884</v>
          </cell>
          <cell r="BE469">
            <v>99900</v>
          </cell>
          <cell r="BF469">
            <v>6</v>
          </cell>
          <cell r="BG469">
            <v>8.0759452588305303E-2</v>
          </cell>
          <cell r="BH469">
            <v>7.4724724724724731E-2</v>
          </cell>
        </row>
        <row r="470">
          <cell r="B470" t="str">
            <v>40962</v>
          </cell>
          <cell r="C470" t="str">
            <v>5000299629406</v>
          </cell>
          <cell r="D470" t="str">
            <v>WHISKY QUEEN 1Lts BALLANTINES</v>
          </cell>
          <cell r="E470">
            <v>6</v>
          </cell>
          <cell r="F470" t="str">
            <v>BEBIDAS</v>
          </cell>
          <cell r="G470" t="str">
            <v>BEBIDAS</v>
          </cell>
          <cell r="H470" t="str">
            <v>BEBIDAS C/ ALCOHOL</v>
          </cell>
          <cell r="I470" t="str">
            <v>WHISKYS</v>
          </cell>
          <cell r="J470" t="str">
            <v>TRADICIONALES</v>
          </cell>
          <cell r="K470" t="str">
            <v>BALLANTINES</v>
          </cell>
          <cell r="L470">
            <v>27</v>
          </cell>
          <cell r="M470" t="str">
            <v>A.J. S.A. CALIDAD ANTE TODO (27)</v>
          </cell>
          <cell r="N470">
            <v>0</v>
          </cell>
          <cell r="O470">
            <v>0</v>
          </cell>
          <cell r="P470">
            <v>2</v>
          </cell>
          <cell r="Q470">
            <v>3</v>
          </cell>
          <cell r="R470">
            <v>0</v>
          </cell>
          <cell r="S470">
            <v>0</v>
          </cell>
          <cell r="T470">
            <v>3</v>
          </cell>
          <cell r="U470">
            <v>6</v>
          </cell>
          <cell r="V470">
            <v>0</v>
          </cell>
          <cell r="W470">
            <v>0</v>
          </cell>
          <cell r="X470">
            <v>1</v>
          </cell>
          <cell r="Y470">
            <v>2</v>
          </cell>
          <cell r="Z470">
            <v>0</v>
          </cell>
          <cell r="AA470">
            <v>0</v>
          </cell>
          <cell r="AB470">
            <v>2</v>
          </cell>
          <cell r="AC470">
            <v>4</v>
          </cell>
          <cell r="AD470">
            <v>0</v>
          </cell>
          <cell r="AE470">
            <v>0</v>
          </cell>
          <cell r="AF470">
            <v>1</v>
          </cell>
          <cell r="AG470">
            <v>4</v>
          </cell>
          <cell r="AH470">
            <v>0</v>
          </cell>
          <cell r="AI470">
            <v>0</v>
          </cell>
          <cell r="AJ470">
            <v>3</v>
          </cell>
          <cell r="AK470">
            <v>0</v>
          </cell>
          <cell r="AL470">
            <v>4</v>
          </cell>
          <cell r="AM470">
            <v>7</v>
          </cell>
          <cell r="AN470">
            <v>2</v>
          </cell>
          <cell r="AO470">
            <v>0</v>
          </cell>
          <cell r="AP470">
            <v>30</v>
          </cell>
          <cell r="AQ470" t="str">
            <v>Q</v>
          </cell>
          <cell r="AR470">
            <v>60</v>
          </cell>
          <cell r="AS470">
            <v>52.5</v>
          </cell>
          <cell r="AT470">
            <v>15</v>
          </cell>
          <cell r="AU470" t="str">
            <v>Q</v>
          </cell>
          <cell r="AV470">
            <v>82579</v>
          </cell>
          <cell r="AW470">
            <v>86134.818329999995</v>
          </cell>
          <cell r="AX470">
            <v>94900</v>
          </cell>
          <cell r="AY470">
            <v>0.14920258177018364</v>
          </cell>
          <cell r="AZ470">
            <v>0.12983140147523708</v>
          </cell>
          <cell r="BA470">
            <v>92900</v>
          </cell>
          <cell r="BB470">
            <v>3</v>
          </cell>
          <cell r="BC470">
            <v>0.1249833492776613</v>
          </cell>
          <cell r="BD470">
            <v>0.11109795479009688</v>
          </cell>
          <cell r="BE470">
            <v>89900</v>
          </cell>
          <cell r="BF470">
            <v>6</v>
          </cell>
          <cell r="BG470">
            <v>8.8654500538877912E-2</v>
          </cell>
          <cell r="BH470">
            <v>8.1434927697441609E-2</v>
          </cell>
        </row>
        <row r="471">
          <cell r="B471" t="str">
            <v>8445</v>
          </cell>
          <cell r="C471" t="str">
            <v>5010106111956</v>
          </cell>
          <cell r="D471" t="str">
            <v>WHISKY S/CAJA 1Lts FINEST BALLANTINES</v>
          </cell>
          <cell r="E471">
            <v>12</v>
          </cell>
          <cell r="F471" t="str">
            <v>BEBIDAS</v>
          </cell>
          <cell r="G471" t="str">
            <v>BEBIDAS</v>
          </cell>
          <cell r="H471" t="str">
            <v>BEBIDAS C/ ALCOHOL</v>
          </cell>
          <cell r="I471" t="str">
            <v>WHISKYS</v>
          </cell>
          <cell r="J471" t="str">
            <v>TRADICIONALES</v>
          </cell>
          <cell r="K471" t="str">
            <v>BALLANTINES</v>
          </cell>
          <cell r="L471">
            <v>27</v>
          </cell>
          <cell r="M471" t="str">
            <v>A.J. S.A. CALIDAD ANTE TODO (27)</v>
          </cell>
          <cell r="N471">
            <v>1</v>
          </cell>
          <cell r="O471">
            <v>1</v>
          </cell>
          <cell r="P471">
            <v>1</v>
          </cell>
          <cell r="Q471">
            <v>1</v>
          </cell>
          <cell r="R471">
            <v>1</v>
          </cell>
          <cell r="S471">
            <v>9</v>
          </cell>
          <cell r="T471">
            <v>10</v>
          </cell>
          <cell r="U471">
            <v>6</v>
          </cell>
          <cell r="V471">
            <v>0</v>
          </cell>
          <cell r="W471">
            <v>6</v>
          </cell>
          <cell r="X471">
            <v>6</v>
          </cell>
          <cell r="Y471">
            <v>8</v>
          </cell>
          <cell r="Z471">
            <v>3</v>
          </cell>
          <cell r="AA471">
            <v>3</v>
          </cell>
          <cell r="AB471">
            <v>1</v>
          </cell>
          <cell r="AC471">
            <v>4</v>
          </cell>
          <cell r="AD471">
            <v>3</v>
          </cell>
          <cell r="AE471">
            <v>0</v>
          </cell>
          <cell r="AF471">
            <v>3</v>
          </cell>
          <cell r="AG471">
            <v>6</v>
          </cell>
          <cell r="AH471">
            <v>0</v>
          </cell>
          <cell r="AI471">
            <v>2</v>
          </cell>
          <cell r="AJ471">
            <v>10</v>
          </cell>
          <cell r="AK471">
            <v>6</v>
          </cell>
          <cell r="AL471">
            <v>3</v>
          </cell>
          <cell r="AM471">
            <v>11</v>
          </cell>
          <cell r="AN471">
            <v>4</v>
          </cell>
          <cell r="AO471">
            <v>6</v>
          </cell>
          <cell r="AP471">
            <v>300</v>
          </cell>
          <cell r="AQ471">
            <v>30</v>
          </cell>
          <cell r="AR471">
            <v>11.25</v>
          </cell>
          <cell r="AS471">
            <v>82.5</v>
          </cell>
          <cell r="AT471">
            <v>20</v>
          </cell>
          <cell r="AU471">
            <v>90</v>
          </cell>
          <cell r="AV471">
            <v>78850</v>
          </cell>
          <cell r="AW471">
            <v>78097.157709999999</v>
          </cell>
          <cell r="AX471">
            <v>97900</v>
          </cell>
          <cell r="AY471">
            <v>0.24159797083069123</v>
          </cell>
          <cell r="AZ471">
            <v>0.19458631256384065</v>
          </cell>
          <cell r="BA471">
            <v>94900</v>
          </cell>
          <cell r="BB471">
            <v>3</v>
          </cell>
          <cell r="BC471">
            <v>0.20355104629042486</v>
          </cell>
          <cell r="BD471">
            <v>0.1691253951527924</v>
          </cell>
          <cell r="BE471">
            <v>92900</v>
          </cell>
          <cell r="BF471">
            <v>6</v>
          </cell>
          <cell r="BG471">
            <v>0.17818642993024736</v>
          </cell>
          <cell r="BH471">
            <v>0.151237890204521</v>
          </cell>
        </row>
        <row r="472">
          <cell r="B472" t="str">
            <v>6262</v>
          </cell>
          <cell r="C472" t="str">
            <v>7896072901139</v>
          </cell>
          <cell r="D472" t="str">
            <v>WHISKY 1Lts CHANCELLER</v>
          </cell>
          <cell r="E472">
            <v>12</v>
          </cell>
          <cell r="F472" t="str">
            <v>BEBIDAS</v>
          </cell>
          <cell r="G472" t="str">
            <v>BEBIDAS</v>
          </cell>
          <cell r="H472" t="str">
            <v>BEBIDAS C/ ALCOHOL</v>
          </cell>
          <cell r="I472" t="str">
            <v>WHISKYS</v>
          </cell>
          <cell r="J472" t="str">
            <v>TRADICIONALES</v>
          </cell>
          <cell r="K472" t="str">
            <v>CHANCELLER</v>
          </cell>
          <cell r="L472">
            <v>521</v>
          </cell>
          <cell r="M472" t="str">
            <v>SIGMA S.R.L. (521)</v>
          </cell>
          <cell r="N472">
            <v>0</v>
          </cell>
          <cell r="O472">
            <v>0</v>
          </cell>
          <cell r="P472">
            <v>0</v>
          </cell>
          <cell r="Q472">
            <v>0</v>
          </cell>
          <cell r="R472">
            <v>3</v>
          </cell>
          <cell r="S472">
            <v>9</v>
          </cell>
          <cell r="T472">
            <v>14</v>
          </cell>
          <cell r="U472">
            <v>14</v>
          </cell>
          <cell r="V472">
            <v>1</v>
          </cell>
          <cell r="W472">
            <v>1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1</v>
          </cell>
          <cell r="AE472">
            <v>2</v>
          </cell>
          <cell r="AF472">
            <v>7</v>
          </cell>
          <cell r="AG472">
            <v>7</v>
          </cell>
          <cell r="AH472">
            <v>0</v>
          </cell>
          <cell r="AI472">
            <v>0</v>
          </cell>
          <cell r="AJ472">
            <v>0</v>
          </cell>
          <cell r="AK472">
            <v>2</v>
          </cell>
          <cell r="AL472">
            <v>2</v>
          </cell>
          <cell r="AM472">
            <v>0</v>
          </cell>
          <cell r="AN472">
            <v>0</v>
          </cell>
          <cell r="AO472">
            <v>0</v>
          </cell>
          <cell r="AP472" t="str">
            <v>Q</v>
          </cell>
          <cell r="AQ472">
            <v>4.2857142857142856</v>
          </cell>
          <cell r="AR472" t="str">
            <v>SV</v>
          </cell>
          <cell r="AS472" t="str">
            <v>Q</v>
          </cell>
          <cell r="AT472" t="str">
            <v>Q</v>
          </cell>
          <cell r="AU472" t="str">
            <v>Q</v>
          </cell>
          <cell r="AV472">
            <v>21056.999996999999</v>
          </cell>
          <cell r="AW472">
            <v>16854.690930000001</v>
          </cell>
          <cell r="AX472">
            <v>25900</v>
          </cell>
          <cell r="AY472">
            <v>0.22999477625920051</v>
          </cell>
          <cell r="AZ472">
            <v>0.18698841710424716</v>
          </cell>
          <cell r="BA472">
            <v>25500</v>
          </cell>
          <cell r="BB472">
            <v>3</v>
          </cell>
          <cell r="BC472">
            <v>0.21099871793859504</v>
          </cell>
          <cell r="BD472">
            <v>0.17423529423529416</v>
          </cell>
          <cell r="BE472">
            <v>24900</v>
          </cell>
          <cell r="BF472">
            <v>6</v>
          </cell>
          <cell r="BG472">
            <v>0.18250463045768694</v>
          </cell>
          <cell r="BH472">
            <v>0.15433734951807232</v>
          </cell>
        </row>
        <row r="473">
          <cell r="B473" t="str">
            <v>33423</v>
          </cell>
          <cell r="C473" t="str">
            <v>080432400395</v>
          </cell>
          <cell r="D473" t="str">
            <v>WHISKY 750ml CHIVAS REGAL</v>
          </cell>
          <cell r="E473">
            <v>12</v>
          </cell>
          <cell r="F473" t="str">
            <v>BEBIDAS</v>
          </cell>
          <cell r="G473" t="str">
            <v>BEBIDAS</v>
          </cell>
          <cell r="H473" t="str">
            <v>BEBIDAS C/ ALCOHOL</v>
          </cell>
          <cell r="I473" t="str">
            <v>WHISKYS</v>
          </cell>
          <cell r="J473" t="str">
            <v>TRADICIONALES</v>
          </cell>
          <cell r="K473" t="str">
            <v>CHIVAS REGAL</v>
          </cell>
          <cell r="L473">
            <v>27</v>
          </cell>
          <cell r="M473" t="str">
            <v>A.J. S.A. CALIDAD ANTE TODO (27)</v>
          </cell>
          <cell r="N473">
            <v>0</v>
          </cell>
          <cell r="O473">
            <v>4</v>
          </cell>
          <cell r="P473">
            <v>2</v>
          </cell>
          <cell r="Q473">
            <v>1</v>
          </cell>
          <cell r="R473">
            <v>0</v>
          </cell>
          <cell r="S473">
            <v>1</v>
          </cell>
          <cell r="T473">
            <v>2</v>
          </cell>
          <cell r="U473">
            <v>1</v>
          </cell>
          <cell r="V473">
            <v>1</v>
          </cell>
          <cell r="W473">
            <v>0</v>
          </cell>
          <cell r="X473">
            <v>1</v>
          </cell>
          <cell r="Y473">
            <v>2</v>
          </cell>
          <cell r="Z473">
            <v>2</v>
          </cell>
          <cell r="AA473">
            <v>0</v>
          </cell>
          <cell r="AB473">
            <v>2</v>
          </cell>
          <cell r="AC473">
            <v>0</v>
          </cell>
          <cell r="AD473">
            <v>0</v>
          </cell>
          <cell r="AE473">
            <v>5</v>
          </cell>
          <cell r="AF473">
            <v>0</v>
          </cell>
          <cell r="AG473">
            <v>3</v>
          </cell>
          <cell r="AH473">
            <v>0</v>
          </cell>
          <cell r="AI473">
            <v>0</v>
          </cell>
          <cell r="AJ473">
            <v>2</v>
          </cell>
          <cell r="AK473">
            <v>6</v>
          </cell>
          <cell r="AL473">
            <v>3</v>
          </cell>
          <cell r="AM473">
            <v>12</v>
          </cell>
          <cell r="AN473">
            <v>3</v>
          </cell>
          <cell r="AO473">
            <v>3</v>
          </cell>
          <cell r="AP473">
            <v>60</v>
          </cell>
          <cell r="AQ473">
            <v>180</v>
          </cell>
          <cell r="AR473">
            <v>45</v>
          </cell>
          <cell r="AS473" t="str">
            <v>SV</v>
          </cell>
          <cell r="AT473">
            <v>30</v>
          </cell>
          <cell r="AU473" t="str">
            <v>SV</v>
          </cell>
          <cell r="AV473">
            <v>142500.00005999999</v>
          </cell>
          <cell r="AW473">
            <v>141204.54535</v>
          </cell>
          <cell r="AX473">
            <v>162900</v>
          </cell>
          <cell r="AY473">
            <v>0.14315789425551251</v>
          </cell>
          <cell r="AZ473">
            <v>0.1252302022099448</v>
          </cell>
          <cell r="BA473">
            <v>157900</v>
          </cell>
          <cell r="BB473">
            <v>3</v>
          </cell>
          <cell r="BC473">
            <v>0.10807017497204074</v>
          </cell>
          <cell r="BD473">
            <v>9.7530081950601699E-2</v>
          </cell>
          <cell r="BE473">
            <v>154900</v>
          </cell>
          <cell r="BF473">
            <v>6</v>
          </cell>
          <cell r="BG473">
            <v>8.7017543401957553E-2</v>
          </cell>
          <cell r="BH473">
            <v>8.0051645836023297E-2</v>
          </cell>
        </row>
        <row r="474">
          <cell r="B474" t="str">
            <v>8447</v>
          </cell>
          <cell r="C474" t="str">
            <v>5010327903101</v>
          </cell>
          <cell r="D474" t="str">
            <v>WHISKY 1Lts CLAN MACGREGOR</v>
          </cell>
          <cell r="E474">
            <v>12</v>
          </cell>
          <cell r="F474" t="str">
            <v>BEBIDAS</v>
          </cell>
          <cell r="G474" t="str">
            <v>BEBIDAS</v>
          </cell>
          <cell r="H474" t="str">
            <v>BEBIDAS C/ ALCOHOL</v>
          </cell>
          <cell r="I474" t="str">
            <v>WHISKYS</v>
          </cell>
          <cell r="J474" t="str">
            <v>TRADICIONALES</v>
          </cell>
          <cell r="K474" t="str">
            <v>CLAN MACGREGOR</v>
          </cell>
          <cell r="L474">
            <v>27</v>
          </cell>
          <cell r="M474" t="str">
            <v>A.J. S.A. CALIDAD ANTE TODO (27)</v>
          </cell>
          <cell r="N474">
            <v>1</v>
          </cell>
          <cell r="O474">
            <v>3</v>
          </cell>
          <cell r="P474">
            <v>6</v>
          </cell>
          <cell r="Q474">
            <v>12</v>
          </cell>
          <cell r="R474">
            <v>8</v>
          </cell>
          <cell r="S474">
            <v>2</v>
          </cell>
          <cell r="T474">
            <v>6</v>
          </cell>
          <cell r="U474">
            <v>9</v>
          </cell>
          <cell r="V474">
            <v>0</v>
          </cell>
          <cell r="W474">
            <v>2</v>
          </cell>
          <cell r="X474">
            <v>0</v>
          </cell>
          <cell r="Y474">
            <v>3</v>
          </cell>
          <cell r="Z474">
            <v>2</v>
          </cell>
          <cell r="AA474">
            <v>4</v>
          </cell>
          <cell r="AB474">
            <v>3</v>
          </cell>
          <cell r="AC474">
            <v>6</v>
          </cell>
          <cell r="AD474">
            <v>0</v>
          </cell>
          <cell r="AE474">
            <v>5</v>
          </cell>
          <cell r="AF474">
            <v>8</v>
          </cell>
          <cell r="AG474">
            <v>10</v>
          </cell>
          <cell r="AH474">
            <v>0</v>
          </cell>
          <cell r="AI474">
            <v>1</v>
          </cell>
          <cell r="AJ474">
            <v>0</v>
          </cell>
          <cell r="AK474">
            <v>6</v>
          </cell>
          <cell r="AL474">
            <v>8</v>
          </cell>
          <cell r="AM474">
            <v>6</v>
          </cell>
          <cell r="AN474">
            <v>4</v>
          </cell>
          <cell r="AO474">
            <v>5</v>
          </cell>
          <cell r="AP474" t="str">
            <v>Q</v>
          </cell>
          <cell r="AQ474">
            <v>20</v>
          </cell>
          <cell r="AR474">
            <v>80</v>
          </cell>
          <cell r="AS474">
            <v>30</v>
          </cell>
          <cell r="AT474">
            <v>12</v>
          </cell>
          <cell r="AU474">
            <v>150</v>
          </cell>
          <cell r="AV474">
            <v>37050</v>
          </cell>
          <cell r="AW474">
            <v>37003.492129999999</v>
          </cell>
          <cell r="AX474">
            <v>42900</v>
          </cell>
          <cell r="AY474">
            <v>0.15789473684210531</v>
          </cell>
          <cell r="AZ474">
            <v>0.13636363636363635</v>
          </cell>
          <cell r="BA474">
            <v>41900</v>
          </cell>
          <cell r="BB474">
            <v>3</v>
          </cell>
          <cell r="BC474">
            <v>0.1309041835357625</v>
          </cell>
          <cell r="BD474">
            <v>0.11575178997613365</v>
          </cell>
          <cell r="BE474">
            <v>40900</v>
          </cell>
          <cell r="BF474">
            <v>6</v>
          </cell>
          <cell r="BG474">
            <v>0.10391363022941968</v>
          </cell>
          <cell r="BH474">
            <v>9.4132029339853304E-2</v>
          </cell>
        </row>
        <row r="475">
          <cell r="B475" t="str">
            <v>9680</v>
          </cell>
          <cell r="C475" t="str">
            <v>7896037916338</v>
          </cell>
          <cell r="D475" t="str">
            <v>WHISKY 1Lts BLACK STONE</v>
          </cell>
          <cell r="E475">
            <v>12</v>
          </cell>
          <cell r="F475" t="str">
            <v>BEBIDAS</v>
          </cell>
          <cell r="G475" t="str">
            <v>BEBIDAS</v>
          </cell>
          <cell r="H475" t="str">
            <v>BEBIDAS C/ ALCOHOL</v>
          </cell>
          <cell r="I475" t="str">
            <v>WHISKYS</v>
          </cell>
          <cell r="J475" t="str">
            <v>TRADICIONALES</v>
          </cell>
          <cell r="K475" t="str">
            <v>BLACK STONE</v>
          </cell>
          <cell r="L475">
            <v>117</v>
          </cell>
          <cell r="M475" t="str">
            <v>LA CAOBA S.A.I.C. (117)</v>
          </cell>
          <cell r="N475">
            <v>1</v>
          </cell>
          <cell r="O475">
            <v>3</v>
          </cell>
          <cell r="P475">
            <v>11</v>
          </cell>
          <cell r="Q475">
            <v>6</v>
          </cell>
          <cell r="R475">
            <v>3</v>
          </cell>
          <cell r="S475">
            <v>5</v>
          </cell>
          <cell r="T475">
            <v>7</v>
          </cell>
          <cell r="U475">
            <v>13</v>
          </cell>
          <cell r="V475">
            <v>7</v>
          </cell>
          <cell r="W475">
            <v>7</v>
          </cell>
          <cell r="X475">
            <v>5</v>
          </cell>
          <cell r="Y475">
            <v>9</v>
          </cell>
          <cell r="Z475">
            <v>2</v>
          </cell>
          <cell r="AA475">
            <v>5</v>
          </cell>
          <cell r="AB475">
            <v>7</v>
          </cell>
          <cell r="AC475">
            <v>6</v>
          </cell>
          <cell r="AD475">
            <v>3</v>
          </cell>
          <cell r="AE475">
            <v>3</v>
          </cell>
          <cell r="AF475">
            <v>6</v>
          </cell>
          <cell r="AG475">
            <v>10</v>
          </cell>
          <cell r="AH475">
            <v>0</v>
          </cell>
          <cell r="AI475">
            <v>4</v>
          </cell>
          <cell r="AJ475">
            <v>15</v>
          </cell>
          <cell r="AK475">
            <v>6</v>
          </cell>
          <cell r="AL475">
            <v>14</v>
          </cell>
          <cell r="AM475">
            <v>9</v>
          </cell>
          <cell r="AN475">
            <v>2</v>
          </cell>
          <cell r="AO475">
            <v>4</v>
          </cell>
          <cell r="AP475">
            <v>75</v>
          </cell>
          <cell r="AQ475">
            <v>13.846153846153847</v>
          </cell>
          <cell r="AR475">
            <v>46.666666666666664</v>
          </cell>
          <cell r="AS475">
            <v>45</v>
          </cell>
          <cell r="AT475">
            <v>6</v>
          </cell>
          <cell r="AU475">
            <v>30</v>
          </cell>
          <cell r="AV475">
            <v>19333.000059999998</v>
          </cell>
          <cell r="AW475">
            <v>19327.709719999999</v>
          </cell>
          <cell r="AX475">
            <v>22900</v>
          </cell>
          <cell r="AY475">
            <v>0.18450317741322153</v>
          </cell>
          <cell r="AZ475">
            <v>0.15576418951965071</v>
          </cell>
          <cell r="BA475">
            <v>22500</v>
          </cell>
          <cell r="BB475">
            <v>3</v>
          </cell>
          <cell r="BC475">
            <v>0.16381316558067605</v>
          </cell>
          <cell r="BD475">
            <v>0.14075555288888897</v>
          </cell>
          <cell r="BE475">
            <v>21900</v>
          </cell>
          <cell r="BF475">
            <v>6</v>
          </cell>
          <cell r="BG475">
            <v>0.13277814783185815</v>
          </cell>
          <cell r="BH475">
            <v>0.11721460913242016</v>
          </cell>
        </row>
        <row r="476">
          <cell r="B476" t="str">
            <v>36837</v>
          </cell>
          <cell r="C476" t="str">
            <v>5010327253824</v>
          </cell>
          <cell r="D476" t="str">
            <v>WHISKY 1Lts 12 AÑOS GRANT'S</v>
          </cell>
          <cell r="E476">
            <v>6</v>
          </cell>
          <cell r="F476" t="str">
            <v>BEBIDAS</v>
          </cell>
          <cell r="G476" t="str">
            <v>BEBIDAS</v>
          </cell>
          <cell r="H476" t="str">
            <v>BEBIDAS C/ ALCOHOL</v>
          </cell>
          <cell r="I476" t="str">
            <v>WHISKYS</v>
          </cell>
          <cell r="J476" t="str">
            <v>TRADICIONALES</v>
          </cell>
          <cell r="K476" t="str">
            <v>GRANT'S</v>
          </cell>
          <cell r="L476">
            <v>27</v>
          </cell>
          <cell r="M476" t="str">
            <v>A.J. S.A. CALIDAD ANTE TODO (27)</v>
          </cell>
          <cell r="N476">
            <v>0</v>
          </cell>
          <cell r="O476">
            <v>2</v>
          </cell>
          <cell r="P476">
            <v>1</v>
          </cell>
          <cell r="Q476">
            <v>2</v>
          </cell>
          <cell r="R476">
            <v>1</v>
          </cell>
          <cell r="S476">
            <v>0</v>
          </cell>
          <cell r="T476">
            <v>1</v>
          </cell>
          <cell r="U476">
            <v>0</v>
          </cell>
          <cell r="V476">
            <v>0</v>
          </cell>
          <cell r="W476">
            <v>1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2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5</v>
          </cell>
          <cell r="AK476">
            <v>5</v>
          </cell>
          <cell r="AL476">
            <v>5</v>
          </cell>
          <cell r="AM476">
            <v>6</v>
          </cell>
          <cell r="AN476">
            <v>6</v>
          </cell>
          <cell r="AO476">
            <v>3</v>
          </cell>
          <cell r="AP476">
            <v>75</v>
          </cell>
          <cell r="AQ476" t="str">
            <v>SV</v>
          </cell>
          <cell r="AR476" t="str">
            <v>SV</v>
          </cell>
          <cell r="AS476">
            <v>90</v>
          </cell>
          <cell r="AT476" t="str">
            <v>SV</v>
          </cell>
          <cell r="AU476" t="str">
            <v>SV</v>
          </cell>
          <cell r="AV476">
            <v>135375</v>
          </cell>
          <cell r="AW476">
            <v>134064.90338999999</v>
          </cell>
          <cell r="AX476">
            <v>154900</v>
          </cell>
          <cell r="AY476">
            <v>0.14422899353647267</v>
          </cell>
          <cell r="AZ476">
            <v>0.12604906391220141</v>
          </cell>
          <cell r="BA476">
            <v>151900</v>
          </cell>
          <cell r="BB476">
            <v>3</v>
          </cell>
          <cell r="BC476">
            <v>0.12206832871652806</v>
          </cell>
          <cell r="BD476">
            <v>0.10878867676102699</v>
          </cell>
          <cell r="BE476">
            <v>147900</v>
          </cell>
          <cell r="BF476">
            <v>6</v>
          </cell>
          <cell r="BG476">
            <v>9.2520775623268658E-2</v>
          </cell>
          <cell r="BH476">
            <v>8.4685598377281943E-2</v>
          </cell>
        </row>
        <row r="477">
          <cell r="B477" t="str">
            <v>4840</v>
          </cell>
          <cell r="C477" t="str">
            <v>5010327000039</v>
          </cell>
          <cell r="D477" t="str">
            <v>WHISKY 1Lts C/GOTERO GRANT'S</v>
          </cell>
          <cell r="E477">
            <v>12</v>
          </cell>
          <cell r="F477" t="str">
            <v>BEBIDAS</v>
          </cell>
          <cell r="G477" t="str">
            <v>BEBIDAS</v>
          </cell>
          <cell r="H477" t="str">
            <v>BEBIDAS C/ ALCOHOL</v>
          </cell>
          <cell r="I477" t="str">
            <v>WHISKYS</v>
          </cell>
          <cell r="J477" t="str">
            <v>TRADICIONALES</v>
          </cell>
          <cell r="K477" t="str">
            <v>GRANT'S</v>
          </cell>
          <cell r="L477">
            <v>27</v>
          </cell>
          <cell r="M477" t="str">
            <v>A.J. S.A. CALIDAD ANTE TODO (27)</v>
          </cell>
          <cell r="N477">
            <v>40</v>
          </cell>
          <cell r="O477">
            <v>16</v>
          </cell>
          <cell r="P477">
            <v>34</v>
          </cell>
          <cell r="Q477">
            <v>27</v>
          </cell>
          <cell r="R477">
            <v>33</v>
          </cell>
          <cell r="S477">
            <v>29</v>
          </cell>
          <cell r="T477">
            <v>60</v>
          </cell>
          <cell r="U477">
            <v>64</v>
          </cell>
          <cell r="V477">
            <v>10</v>
          </cell>
          <cell r="W477">
            <v>10</v>
          </cell>
          <cell r="X477">
            <v>9</v>
          </cell>
          <cell r="Y477">
            <v>14</v>
          </cell>
          <cell r="Z477">
            <v>5</v>
          </cell>
          <cell r="AA477">
            <v>6</v>
          </cell>
          <cell r="AB477">
            <v>12</v>
          </cell>
          <cell r="AC477">
            <v>12</v>
          </cell>
          <cell r="AD477">
            <v>5</v>
          </cell>
          <cell r="AE477">
            <v>14</v>
          </cell>
          <cell r="AF477">
            <v>12</v>
          </cell>
          <cell r="AG477">
            <v>19</v>
          </cell>
          <cell r="AH477">
            <v>1</v>
          </cell>
          <cell r="AI477">
            <v>4</v>
          </cell>
          <cell r="AJ477">
            <v>22</v>
          </cell>
          <cell r="AK477">
            <v>37</v>
          </cell>
          <cell r="AL477">
            <v>12</v>
          </cell>
          <cell r="AM477">
            <v>0</v>
          </cell>
          <cell r="AN477">
            <v>13</v>
          </cell>
          <cell r="AO477">
            <v>11</v>
          </cell>
          <cell r="AP477">
            <v>24.444444444444443</v>
          </cell>
          <cell r="AQ477">
            <v>17.34375</v>
          </cell>
          <cell r="AR477">
            <v>25.714285714285712</v>
          </cell>
          <cell r="AS477" t="str">
            <v>Q</v>
          </cell>
          <cell r="AT477">
            <v>20.526315789473685</v>
          </cell>
          <cell r="AU477">
            <v>82.5</v>
          </cell>
          <cell r="AV477">
            <v>52986</v>
          </cell>
          <cell r="AW477">
            <v>52876.985480000003</v>
          </cell>
          <cell r="AX477">
            <v>59900</v>
          </cell>
          <cell r="AY477">
            <v>0.13048729853168761</v>
          </cell>
          <cell r="AZ477">
            <v>0.11542570951585977</v>
          </cell>
          <cell r="BA477">
            <v>58900</v>
          </cell>
          <cell r="BB477">
            <v>3</v>
          </cell>
          <cell r="BC477">
            <v>0.11161438870645068</v>
          </cell>
          <cell r="BD477">
            <v>0.10040747028862479</v>
          </cell>
          <cell r="BE477">
            <v>57900</v>
          </cell>
          <cell r="BF477">
            <v>6</v>
          </cell>
          <cell r="BG477">
            <v>9.2741478881213979E-2</v>
          </cell>
          <cell r="BH477">
            <v>8.4870466321243523E-2</v>
          </cell>
        </row>
        <row r="478">
          <cell r="B478" t="str">
            <v>17022</v>
          </cell>
          <cell r="C478" t="str">
            <v>5010327000091</v>
          </cell>
          <cell r="D478" t="str">
            <v>WHISKY 500ml TRINGULAR GRANTS</v>
          </cell>
          <cell r="E478">
            <v>24</v>
          </cell>
          <cell r="F478" t="str">
            <v>BEBIDAS</v>
          </cell>
          <cell r="G478" t="str">
            <v>BEBIDAS</v>
          </cell>
          <cell r="H478" t="str">
            <v>BEBIDAS C/ ALCOHOL</v>
          </cell>
          <cell r="I478" t="str">
            <v>WHISKYS</v>
          </cell>
          <cell r="J478" t="str">
            <v>TRADICIONALES</v>
          </cell>
          <cell r="K478" t="str">
            <v>GRANT'S</v>
          </cell>
          <cell r="L478">
            <v>27</v>
          </cell>
          <cell r="M478" t="str">
            <v>A.J. S.A. CALIDAD ANTE TODO (27)</v>
          </cell>
          <cell r="N478">
            <v>2</v>
          </cell>
          <cell r="O478">
            <v>1</v>
          </cell>
          <cell r="P478">
            <v>9</v>
          </cell>
          <cell r="Q478">
            <v>6</v>
          </cell>
          <cell r="R478">
            <v>11</v>
          </cell>
          <cell r="S478">
            <v>2</v>
          </cell>
          <cell r="T478">
            <v>7</v>
          </cell>
          <cell r="U478">
            <v>8</v>
          </cell>
          <cell r="V478">
            <v>3</v>
          </cell>
          <cell r="W478">
            <v>1</v>
          </cell>
          <cell r="X478">
            <v>2</v>
          </cell>
          <cell r="Y478">
            <v>7</v>
          </cell>
          <cell r="Z478">
            <v>1</v>
          </cell>
          <cell r="AA478">
            <v>5</v>
          </cell>
          <cell r="AB478">
            <v>1</v>
          </cell>
          <cell r="AC478">
            <v>6</v>
          </cell>
          <cell r="AD478">
            <v>2</v>
          </cell>
          <cell r="AE478">
            <v>1</v>
          </cell>
          <cell r="AF478">
            <v>8</v>
          </cell>
          <cell r="AG478">
            <v>10</v>
          </cell>
          <cell r="AH478">
            <v>1</v>
          </cell>
          <cell r="AI478">
            <v>3</v>
          </cell>
          <cell r="AJ478">
            <v>7</v>
          </cell>
          <cell r="AK478">
            <v>20</v>
          </cell>
          <cell r="AL478">
            <v>3</v>
          </cell>
          <cell r="AM478">
            <v>0</v>
          </cell>
          <cell r="AN478">
            <v>1</v>
          </cell>
          <cell r="AO478">
            <v>2</v>
          </cell>
          <cell r="AP478">
            <v>35</v>
          </cell>
          <cell r="AQ478">
            <v>75</v>
          </cell>
          <cell r="AR478">
            <v>12.857142857142856</v>
          </cell>
          <cell r="AS478" t="str">
            <v>Q</v>
          </cell>
          <cell r="AT478">
            <v>3</v>
          </cell>
          <cell r="AU478">
            <v>20</v>
          </cell>
          <cell r="AV478">
            <v>37958</v>
          </cell>
          <cell r="AW478">
            <v>36381.54146</v>
          </cell>
          <cell r="AX478">
            <v>44900</v>
          </cell>
          <cell r="AY478">
            <v>0.18288634806891824</v>
          </cell>
          <cell r="AZ478">
            <v>0.15461024498886414</v>
          </cell>
          <cell r="BA478">
            <v>43900</v>
          </cell>
          <cell r="BB478">
            <v>3</v>
          </cell>
          <cell r="BC478">
            <v>0.15654144053954377</v>
          </cell>
          <cell r="BD478">
            <v>0.13535307517084283</v>
          </cell>
          <cell r="BE478">
            <v>42900</v>
          </cell>
          <cell r="BF478">
            <v>6</v>
          </cell>
          <cell r="BG478">
            <v>0.13019653301016909</v>
          </cell>
          <cell r="BH478">
            <v>0.1151981351981352</v>
          </cell>
        </row>
        <row r="479">
          <cell r="B479" t="str">
            <v>10605</v>
          </cell>
          <cell r="C479" t="str">
            <v>5010327000497</v>
          </cell>
          <cell r="D479" t="str">
            <v>WHISKY C/VASO S/TUBO 1Lts GRANT'S</v>
          </cell>
          <cell r="E479">
            <v>12</v>
          </cell>
          <cell r="F479" t="str">
            <v>BEBIDAS</v>
          </cell>
          <cell r="G479" t="str">
            <v>BEBIDAS</v>
          </cell>
          <cell r="H479" t="str">
            <v>BEBIDAS C/ ALCOHOL</v>
          </cell>
          <cell r="I479" t="str">
            <v>WHISKYS</v>
          </cell>
          <cell r="J479" t="str">
            <v>TRADICIONALES</v>
          </cell>
          <cell r="K479" t="str">
            <v>GRANT'S</v>
          </cell>
          <cell r="L479">
            <v>27</v>
          </cell>
          <cell r="M479" t="str">
            <v>A.J. S.A. CALIDAD ANTE TODO (27)</v>
          </cell>
          <cell r="N479">
            <v>8</v>
          </cell>
          <cell r="O479">
            <v>9</v>
          </cell>
          <cell r="P479">
            <v>10</v>
          </cell>
          <cell r="Q479">
            <v>19</v>
          </cell>
          <cell r="R479">
            <v>4</v>
          </cell>
          <cell r="S479">
            <v>13</v>
          </cell>
          <cell r="T479">
            <v>12</v>
          </cell>
          <cell r="U479">
            <v>18</v>
          </cell>
          <cell r="V479">
            <v>2</v>
          </cell>
          <cell r="W479">
            <v>6</v>
          </cell>
          <cell r="X479">
            <v>8</v>
          </cell>
          <cell r="Y479">
            <v>15</v>
          </cell>
          <cell r="Z479">
            <v>1</v>
          </cell>
          <cell r="AA479">
            <v>3</v>
          </cell>
          <cell r="AB479">
            <v>9</v>
          </cell>
          <cell r="AC479">
            <v>10</v>
          </cell>
          <cell r="AD479">
            <v>5</v>
          </cell>
          <cell r="AE479">
            <v>4</v>
          </cell>
          <cell r="AF479">
            <v>10</v>
          </cell>
          <cell r="AG479">
            <v>11</v>
          </cell>
          <cell r="AH479">
            <v>0</v>
          </cell>
          <cell r="AI479">
            <v>1</v>
          </cell>
          <cell r="AJ479">
            <v>20</v>
          </cell>
          <cell r="AK479">
            <v>0</v>
          </cell>
          <cell r="AL479">
            <v>4</v>
          </cell>
          <cell r="AM479">
            <v>0</v>
          </cell>
          <cell r="AN479">
            <v>8</v>
          </cell>
          <cell r="AO479">
            <v>6</v>
          </cell>
          <cell r="AP479">
            <v>31.578947368421051</v>
          </cell>
          <cell r="AQ479" t="str">
            <v>Q</v>
          </cell>
          <cell r="AR479">
            <v>8</v>
          </cell>
          <cell r="AS479" t="str">
            <v>Q</v>
          </cell>
          <cell r="AT479">
            <v>21.81818181818182</v>
          </cell>
          <cell r="AU479">
            <v>180</v>
          </cell>
          <cell r="AV479">
            <v>59375</v>
          </cell>
          <cell r="AW479">
            <v>58745.23919</v>
          </cell>
          <cell r="AX479">
            <v>67900</v>
          </cell>
          <cell r="AY479">
            <v>0.14357894736842103</v>
          </cell>
          <cell r="AZ479">
            <v>0.12555228276877761</v>
          </cell>
          <cell r="BA479">
            <v>66900</v>
          </cell>
          <cell r="BB479">
            <v>3</v>
          </cell>
          <cell r="BC479">
            <v>0.12673684210526326</v>
          </cell>
          <cell r="BD479">
            <v>0.1124813153961136</v>
          </cell>
          <cell r="BE479">
            <v>64900</v>
          </cell>
          <cell r="BF479">
            <v>6</v>
          </cell>
          <cell r="BG479">
            <v>9.3052631578947276E-2</v>
          </cell>
          <cell r="BH479">
            <v>8.5130970724191068E-2</v>
          </cell>
        </row>
        <row r="480">
          <cell r="B480" t="str">
            <v>33422</v>
          </cell>
          <cell r="C480" t="str">
            <v>5010327208107</v>
          </cell>
          <cell r="D480" t="str">
            <v>WHISKY TRIANGULAR 200ml GRANTS</v>
          </cell>
          <cell r="E480">
            <v>24</v>
          </cell>
          <cell r="F480" t="str">
            <v>BEBIDAS</v>
          </cell>
          <cell r="G480" t="str">
            <v>BEBIDAS</v>
          </cell>
          <cell r="H480" t="str">
            <v>BEBIDAS C/ ALCOHOL</v>
          </cell>
          <cell r="I480" t="str">
            <v>WHISKYS</v>
          </cell>
          <cell r="J480" t="str">
            <v>TRADICIONALES</v>
          </cell>
          <cell r="K480" t="str">
            <v>GRANT'S</v>
          </cell>
          <cell r="L480">
            <v>27</v>
          </cell>
          <cell r="M480" t="str">
            <v>A.J. S.A. CALIDAD ANTE TODO (27)</v>
          </cell>
          <cell r="N480">
            <v>1</v>
          </cell>
          <cell r="O480">
            <v>2</v>
          </cell>
          <cell r="P480">
            <v>0</v>
          </cell>
          <cell r="Q480">
            <v>4</v>
          </cell>
          <cell r="R480">
            <v>6</v>
          </cell>
          <cell r="S480">
            <v>1</v>
          </cell>
          <cell r="T480">
            <v>4</v>
          </cell>
          <cell r="U480">
            <v>8</v>
          </cell>
          <cell r="V480">
            <v>6</v>
          </cell>
          <cell r="W480">
            <v>4</v>
          </cell>
          <cell r="X480">
            <v>0</v>
          </cell>
          <cell r="Y480">
            <v>8</v>
          </cell>
          <cell r="Z480">
            <v>2</v>
          </cell>
          <cell r="AA480">
            <v>8</v>
          </cell>
          <cell r="AB480">
            <v>9</v>
          </cell>
          <cell r="AC480">
            <v>5</v>
          </cell>
          <cell r="AD480">
            <v>1</v>
          </cell>
          <cell r="AE480">
            <v>6</v>
          </cell>
          <cell r="AF480">
            <v>10</v>
          </cell>
          <cell r="AG480">
            <v>12</v>
          </cell>
          <cell r="AH480">
            <v>1</v>
          </cell>
          <cell r="AI480">
            <v>8</v>
          </cell>
          <cell r="AJ480">
            <v>27</v>
          </cell>
          <cell r="AK480">
            <v>2</v>
          </cell>
          <cell r="AL480">
            <v>6</v>
          </cell>
          <cell r="AM480">
            <v>15</v>
          </cell>
          <cell r="AN480">
            <v>8</v>
          </cell>
          <cell r="AO480">
            <v>11</v>
          </cell>
          <cell r="AP480">
            <v>202.5</v>
          </cell>
          <cell r="AQ480">
            <v>7.5</v>
          </cell>
          <cell r="AR480">
            <v>22.5</v>
          </cell>
          <cell r="AS480">
            <v>90</v>
          </cell>
          <cell r="AT480">
            <v>20</v>
          </cell>
          <cell r="AU480">
            <v>41.25</v>
          </cell>
          <cell r="AV480">
            <v>19000</v>
          </cell>
          <cell r="AW480">
            <v>17879.57732</v>
          </cell>
          <cell r="AX480">
            <v>21500</v>
          </cell>
          <cell r="AY480">
            <v>0.13157894736842102</v>
          </cell>
          <cell r="AZ480">
            <v>0.11627906976744186</v>
          </cell>
          <cell r="BA480">
            <v>20900</v>
          </cell>
          <cell r="BB480">
            <v>3</v>
          </cell>
          <cell r="BC480">
            <v>0.10000000000000009</v>
          </cell>
          <cell r="BD480">
            <v>9.0909090909090912E-2</v>
          </cell>
          <cell r="BE480">
            <v>20500</v>
          </cell>
          <cell r="BF480">
            <v>6</v>
          </cell>
          <cell r="BG480">
            <v>7.8947368421052655E-2</v>
          </cell>
          <cell r="BH480">
            <v>7.3170731707317069E-2</v>
          </cell>
        </row>
        <row r="481">
          <cell r="B481" t="str">
            <v>33421</v>
          </cell>
          <cell r="C481" t="str">
            <v>5010327207117</v>
          </cell>
          <cell r="D481" t="str">
            <v>WHISKY TRIANGULAR 350ml GRANTS</v>
          </cell>
          <cell r="E481">
            <v>24</v>
          </cell>
          <cell r="F481" t="str">
            <v>BEBIDAS</v>
          </cell>
          <cell r="G481" t="str">
            <v>BEBIDAS</v>
          </cell>
          <cell r="H481" t="str">
            <v>BEBIDAS C/ ALCOHOL</v>
          </cell>
          <cell r="I481" t="str">
            <v>WHISKYS</v>
          </cell>
          <cell r="J481" t="str">
            <v>TRADICIONALES</v>
          </cell>
          <cell r="K481" t="str">
            <v>GRANT'S</v>
          </cell>
          <cell r="L481">
            <v>27</v>
          </cell>
          <cell r="M481" t="str">
            <v>A.J. S.A. CALIDAD ANTE TODO (27)</v>
          </cell>
          <cell r="N481">
            <v>3</v>
          </cell>
          <cell r="O481">
            <v>2</v>
          </cell>
          <cell r="P481">
            <v>5</v>
          </cell>
          <cell r="Q481">
            <v>5</v>
          </cell>
          <cell r="R481">
            <v>0</v>
          </cell>
          <cell r="S481">
            <v>6</v>
          </cell>
          <cell r="T481">
            <v>3</v>
          </cell>
          <cell r="U481">
            <v>4</v>
          </cell>
          <cell r="V481">
            <v>0</v>
          </cell>
          <cell r="W481">
            <v>2</v>
          </cell>
          <cell r="X481">
            <v>4</v>
          </cell>
          <cell r="Y481">
            <v>5</v>
          </cell>
          <cell r="Z481">
            <v>4</v>
          </cell>
          <cell r="AA481">
            <v>4</v>
          </cell>
          <cell r="AB481">
            <v>3</v>
          </cell>
          <cell r="AC481">
            <v>7</v>
          </cell>
          <cell r="AD481">
            <v>2</v>
          </cell>
          <cell r="AE481">
            <v>5</v>
          </cell>
          <cell r="AF481">
            <v>7</v>
          </cell>
          <cell r="AG481">
            <v>7</v>
          </cell>
          <cell r="AH481">
            <v>0</v>
          </cell>
          <cell r="AI481">
            <v>2</v>
          </cell>
          <cell r="AJ481">
            <v>13</v>
          </cell>
          <cell r="AK481">
            <v>7</v>
          </cell>
          <cell r="AL481">
            <v>4</v>
          </cell>
          <cell r="AM481">
            <v>3</v>
          </cell>
          <cell r="AN481">
            <v>14</v>
          </cell>
          <cell r="AO481">
            <v>5</v>
          </cell>
          <cell r="AP481">
            <v>78</v>
          </cell>
          <cell r="AQ481">
            <v>52.5</v>
          </cell>
          <cell r="AR481">
            <v>24</v>
          </cell>
          <cell r="AS481">
            <v>12.857142857142856</v>
          </cell>
          <cell r="AT481">
            <v>60</v>
          </cell>
          <cell r="AU481">
            <v>75</v>
          </cell>
          <cell r="AV481">
            <v>32775</v>
          </cell>
          <cell r="AW481">
            <v>31141.50864</v>
          </cell>
          <cell r="AX481">
            <v>37900</v>
          </cell>
          <cell r="AY481">
            <v>0.15636918382913811</v>
          </cell>
          <cell r="AZ481">
            <v>0.13522427440633245</v>
          </cell>
          <cell r="BA481">
            <v>36900</v>
          </cell>
          <cell r="BB481">
            <v>3</v>
          </cell>
          <cell r="BC481">
            <v>0.12585812356979398</v>
          </cell>
          <cell r="BD481">
            <v>0.11178861788617886</v>
          </cell>
          <cell r="BE481">
            <v>35900</v>
          </cell>
          <cell r="BF481">
            <v>6</v>
          </cell>
          <cell r="BG481">
            <v>9.5347063310450064E-2</v>
          </cell>
          <cell r="BH481">
            <v>8.7047353760445687E-2</v>
          </cell>
        </row>
        <row r="482">
          <cell r="B482" t="str">
            <v>13265</v>
          </cell>
          <cell r="C482" t="str">
            <v>7840185000029</v>
          </cell>
          <cell r="D482" t="str">
            <v>WHISKY S/CAJA 1Lts SANDY MAC DONALD</v>
          </cell>
          <cell r="E482">
            <v>12</v>
          </cell>
          <cell r="F482" t="str">
            <v>BEBIDAS</v>
          </cell>
          <cell r="G482" t="str">
            <v>BEBIDAS</v>
          </cell>
          <cell r="H482" t="str">
            <v>BEBIDAS C/ ALCOHOL</v>
          </cell>
          <cell r="I482" t="str">
            <v>WHISKYS</v>
          </cell>
          <cell r="J482" t="str">
            <v>TRADICIONALES</v>
          </cell>
          <cell r="K482" t="str">
            <v>SANDY MAC</v>
          </cell>
          <cell r="L482">
            <v>27</v>
          </cell>
          <cell r="M482" t="str">
            <v>A.J. S.A. CALIDAD ANTE TODO (27)</v>
          </cell>
          <cell r="N482">
            <v>10</v>
          </cell>
          <cell r="O482">
            <v>3</v>
          </cell>
          <cell r="P482">
            <v>6</v>
          </cell>
          <cell r="Q482">
            <v>4</v>
          </cell>
          <cell r="R482">
            <v>8</v>
          </cell>
          <cell r="S482">
            <v>14</v>
          </cell>
          <cell r="T482">
            <v>22</v>
          </cell>
          <cell r="U482">
            <v>19</v>
          </cell>
          <cell r="V482">
            <v>2</v>
          </cell>
          <cell r="W482">
            <v>6</v>
          </cell>
          <cell r="X482">
            <v>7</v>
          </cell>
          <cell r="Y482">
            <v>11</v>
          </cell>
          <cell r="Z482">
            <v>4</v>
          </cell>
          <cell r="AA482">
            <v>0</v>
          </cell>
          <cell r="AB482">
            <v>6</v>
          </cell>
          <cell r="AC482">
            <v>12</v>
          </cell>
          <cell r="AD482">
            <v>7</v>
          </cell>
          <cell r="AE482">
            <v>5</v>
          </cell>
          <cell r="AF482">
            <v>10</v>
          </cell>
          <cell r="AG482">
            <v>12</v>
          </cell>
          <cell r="AH482">
            <v>0</v>
          </cell>
          <cell r="AI482">
            <v>7</v>
          </cell>
          <cell r="AJ482">
            <v>9</v>
          </cell>
          <cell r="AK482">
            <v>27</v>
          </cell>
          <cell r="AL482">
            <v>0</v>
          </cell>
          <cell r="AM482">
            <v>0</v>
          </cell>
          <cell r="AN482">
            <v>13</v>
          </cell>
          <cell r="AO482">
            <v>10</v>
          </cell>
          <cell r="AP482">
            <v>67.5</v>
          </cell>
          <cell r="AQ482">
            <v>42.631578947368418</v>
          </cell>
          <cell r="AR482" t="str">
            <v>Q</v>
          </cell>
          <cell r="AS482" t="str">
            <v>Q</v>
          </cell>
          <cell r="AT482">
            <v>32.5</v>
          </cell>
          <cell r="AU482">
            <v>42.857142857142861</v>
          </cell>
          <cell r="AV482">
            <v>74228</v>
          </cell>
          <cell r="AW482">
            <v>73290.948829999994</v>
          </cell>
          <cell r="AX482">
            <v>84900</v>
          </cell>
          <cell r="AY482">
            <v>0.14377323920892393</v>
          </cell>
          <cell r="AZ482">
            <v>0.12570082449941108</v>
          </cell>
          <cell r="BA482">
            <v>82900</v>
          </cell>
          <cell r="BB482">
            <v>3</v>
          </cell>
          <cell r="BC482">
            <v>0.11682922886242397</v>
          </cell>
          <cell r="BD482">
            <v>0.10460796139927624</v>
          </cell>
          <cell r="BE482">
            <v>79900</v>
          </cell>
          <cell r="BF482">
            <v>6</v>
          </cell>
          <cell r="BG482">
            <v>7.6413213342673814E-2</v>
          </cell>
          <cell r="BH482">
            <v>7.0988735919899876E-2</v>
          </cell>
        </row>
        <row r="483">
          <cell r="B483" t="str">
            <v>6266</v>
          </cell>
          <cell r="C483" t="str">
            <v>5060116320589</v>
          </cell>
          <cell r="D483" t="str">
            <v>WHISKY 1Lts SIR EDWARDS</v>
          </cell>
          <cell r="E483">
            <v>12</v>
          </cell>
          <cell r="F483" t="str">
            <v>BEBIDAS</v>
          </cell>
          <cell r="G483" t="str">
            <v>BEBIDAS</v>
          </cell>
          <cell r="H483" t="str">
            <v>BEBIDAS C/ ALCOHOL</v>
          </cell>
          <cell r="I483" t="str">
            <v>WHISKYS</v>
          </cell>
          <cell r="J483" t="str">
            <v>TRADICIONALES</v>
          </cell>
          <cell r="K483" t="str">
            <v>SIR EDWARDS</v>
          </cell>
          <cell r="L483">
            <v>521</v>
          </cell>
          <cell r="M483" t="str">
            <v>SIGMA S.R.L. (521)</v>
          </cell>
          <cell r="N483">
            <v>0</v>
          </cell>
          <cell r="O483">
            <v>0</v>
          </cell>
          <cell r="P483">
            <v>0</v>
          </cell>
          <cell r="Q483">
            <v>0</v>
          </cell>
          <cell r="R483">
            <v>0</v>
          </cell>
          <cell r="S483">
            <v>0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1</v>
          </cell>
          <cell r="AB483">
            <v>2</v>
          </cell>
          <cell r="AC483">
            <v>2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1</v>
          </cell>
          <cell r="AN483">
            <v>0</v>
          </cell>
          <cell r="AO483">
            <v>0</v>
          </cell>
          <cell r="AP483" t="str">
            <v>Q</v>
          </cell>
          <cell r="AQ483" t="str">
            <v>Q</v>
          </cell>
          <cell r="AR483" t="str">
            <v>Q</v>
          </cell>
          <cell r="AS483">
            <v>15</v>
          </cell>
          <cell r="AT483" t="str">
            <v>Q</v>
          </cell>
          <cell r="AU483" t="str">
            <v>Q</v>
          </cell>
          <cell r="AV483">
            <v>47090.000001</v>
          </cell>
          <cell r="AW483">
            <v>43264.268300000003</v>
          </cell>
          <cell r="AX483">
            <v>59900</v>
          </cell>
          <cell r="AY483">
            <v>0.2720322785884044</v>
          </cell>
          <cell r="AZ483">
            <v>0.21385642736227045</v>
          </cell>
          <cell r="BA483">
            <v>58900</v>
          </cell>
          <cell r="BB483">
            <v>3</v>
          </cell>
          <cell r="BC483">
            <v>0.25079634739327261</v>
          </cell>
          <cell r="BD483">
            <v>0.20050933784380304</v>
          </cell>
          <cell r="BE483">
            <v>57900</v>
          </cell>
          <cell r="BF483">
            <v>6</v>
          </cell>
          <cell r="BG483">
            <v>0.2295604161981406</v>
          </cell>
          <cell r="BH483">
            <v>0.18670120896373057</v>
          </cell>
        </row>
        <row r="484">
          <cell r="B484" t="str">
            <v>30853</v>
          </cell>
          <cell r="C484" t="str">
            <v>7798131200651</v>
          </cell>
          <cell r="D484" t="str">
            <v>WHISKY 1Lts OLD SMUGGLER</v>
          </cell>
          <cell r="E484">
            <v>6</v>
          </cell>
          <cell r="F484" t="str">
            <v>BEBIDAS</v>
          </cell>
          <cell r="G484" t="str">
            <v>BEBIDAS</v>
          </cell>
          <cell r="H484" t="str">
            <v>BEBIDAS C/ ALCOHOL</v>
          </cell>
          <cell r="I484" t="str">
            <v>WHISKYS</v>
          </cell>
          <cell r="J484" t="str">
            <v>TRADICIONALES</v>
          </cell>
          <cell r="K484" t="str">
            <v>OLD SMUGGLER</v>
          </cell>
          <cell r="L484">
            <v>66</v>
          </cell>
          <cell r="M484" t="str">
            <v>CODISA SA (66)</v>
          </cell>
          <cell r="N484">
            <v>0</v>
          </cell>
          <cell r="O484">
            <v>1</v>
          </cell>
          <cell r="P484">
            <v>1</v>
          </cell>
          <cell r="Q484">
            <v>1</v>
          </cell>
          <cell r="R484">
            <v>0</v>
          </cell>
          <cell r="S484">
            <v>0</v>
          </cell>
          <cell r="T484">
            <v>0</v>
          </cell>
          <cell r="U484">
            <v>1</v>
          </cell>
          <cell r="V484">
            <v>0</v>
          </cell>
          <cell r="W484">
            <v>1</v>
          </cell>
          <cell r="X484">
            <v>7</v>
          </cell>
          <cell r="Y484">
            <v>5</v>
          </cell>
          <cell r="Z484">
            <v>1</v>
          </cell>
          <cell r="AA484">
            <v>2</v>
          </cell>
          <cell r="AB484">
            <v>1</v>
          </cell>
          <cell r="AC484">
            <v>1</v>
          </cell>
          <cell r="AD484">
            <v>2</v>
          </cell>
          <cell r="AE484">
            <v>0</v>
          </cell>
          <cell r="AF484">
            <v>1</v>
          </cell>
          <cell r="AG484">
            <v>5</v>
          </cell>
          <cell r="AH484">
            <v>0</v>
          </cell>
          <cell r="AI484">
            <v>0</v>
          </cell>
          <cell r="AJ484">
            <v>5</v>
          </cell>
          <cell r="AK484">
            <v>6</v>
          </cell>
          <cell r="AL484">
            <v>0</v>
          </cell>
          <cell r="AM484">
            <v>6</v>
          </cell>
          <cell r="AN484">
            <v>1</v>
          </cell>
          <cell r="AO484">
            <v>0</v>
          </cell>
          <cell r="AP484">
            <v>150</v>
          </cell>
          <cell r="AQ484">
            <v>180</v>
          </cell>
          <cell r="AR484" t="str">
            <v>Q</v>
          </cell>
          <cell r="AS484">
            <v>180</v>
          </cell>
          <cell r="AT484">
            <v>6</v>
          </cell>
          <cell r="AU484" t="str">
            <v>Q</v>
          </cell>
          <cell r="AV484">
            <v>33520.000030000003</v>
          </cell>
          <cell r="AW484">
            <v>33519.999589999999</v>
          </cell>
          <cell r="AX484">
            <v>37900</v>
          </cell>
          <cell r="AY484">
            <v>0.13066825674462845</v>
          </cell>
          <cell r="AZ484">
            <v>0.11556728153034293</v>
          </cell>
          <cell r="BA484">
            <v>36900</v>
          </cell>
          <cell r="BB484">
            <v>3</v>
          </cell>
          <cell r="BC484">
            <v>0.10083532121046956</v>
          </cell>
          <cell r="BD484">
            <v>9.159891517615168E-2</v>
          </cell>
          <cell r="BE484">
            <v>35900</v>
          </cell>
          <cell r="BF484">
            <v>6</v>
          </cell>
          <cell r="BG484">
            <v>7.1002385676310453E-2</v>
          </cell>
          <cell r="BH484">
            <v>6.6295263788300751E-2</v>
          </cell>
        </row>
        <row r="485">
          <cell r="B485" t="str">
            <v>33425</v>
          </cell>
          <cell r="C485" t="str">
            <v>5099873006368</v>
          </cell>
          <cell r="D485" t="str">
            <v>WHISKY 1Lts FIRE JACK DANIELS</v>
          </cell>
          <cell r="E485">
            <v>12</v>
          </cell>
          <cell r="F485" t="str">
            <v>BEBIDAS</v>
          </cell>
          <cell r="G485" t="str">
            <v>BEBIDAS</v>
          </cell>
          <cell r="H485" t="str">
            <v>BEBIDAS C/ ALCOHOL</v>
          </cell>
          <cell r="I485" t="str">
            <v>WHISKYS</v>
          </cell>
          <cell r="J485" t="str">
            <v>TRADICIONALES</v>
          </cell>
          <cell r="K485" t="str">
            <v>JACK DANIEL'S</v>
          </cell>
          <cell r="L485">
            <v>27</v>
          </cell>
          <cell r="M485" t="str">
            <v>A.J. S.A. CALIDAD ANTE TODO (27)</v>
          </cell>
          <cell r="N485">
            <v>0</v>
          </cell>
          <cell r="O485">
            <v>0</v>
          </cell>
          <cell r="P485">
            <v>0</v>
          </cell>
          <cell r="Q485">
            <v>0</v>
          </cell>
          <cell r="R485">
            <v>2</v>
          </cell>
          <cell r="S485">
            <v>0</v>
          </cell>
          <cell r="T485">
            <v>2</v>
          </cell>
          <cell r="U485">
            <v>3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1</v>
          </cell>
          <cell r="AC485">
            <v>1</v>
          </cell>
          <cell r="AD485">
            <v>0</v>
          </cell>
          <cell r="AE485">
            <v>0</v>
          </cell>
          <cell r="AF485">
            <v>0</v>
          </cell>
          <cell r="AG485">
            <v>1</v>
          </cell>
          <cell r="AH485">
            <v>0</v>
          </cell>
          <cell r="AI485">
            <v>0</v>
          </cell>
          <cell r="AJ485">
            <v>9</v>
          </cell>
          <cell r="AK485">
            <v>2</v>
          </cell>
          <cell r="AL485">
            <v>9</v>
          </cell>
          <cell r="AM485">
            <v>11</v>
          </cell>
          <cell r="AN485">
            <v>4</v>
          </cell>
          <cell r="AO485">
            <v>6</v>
          </cell>
          <cell r="AP485" t="str">
            <v>SV</v>
          </cell>
          <cell r="AQ485">
            <v>20</v>
          </cell>
          <cell r="AR485" t="str">
            <v>SV</v>
          </cell>
          <cell r="AS485">
            <v>330</v>
          </cell>
          <cell r="AT485">
            <v>120</v>
          </cell>
          <cell r="AU485" t="str">
            <v>SV</v>
          </cell>
          <cell r="AV485">
            <v>145825</v>
          </cell>
          <cell r="AW485">
            <v>145328.81495</v>
          </cell>
          <cell r="AX485">
            <v>167900</v>
          </cell>
          <cell r="AY485">
            <v>0.15138007886164928</v>
          </cell>
          <cell r="AZ485">
            <v>0.13147706968433592</v>
          </cell>
          <cell r="BA485">
            <v>164900</v>
          </cell>
          <cell r="BB485">
            <v>3</v>
          </cell>
          <cell r="BC485">
            <v>0.13080747471284071</v>
          </cell>
          <cell r="BD485">
            <v>0.11567616737416617</v>
          </cell>
          <cell r="BE485">
            <v>159900</v>
          </cell>
          <cell r="BF485">
            <v>6</v>
          </cell>
          <cell r="BG485">
            <v>9.6519801131493166E-2</v>
          </cell>
          <cell r="BH485">
            <v>8.8023764853033148E-2</v>
          </cell>
        </row>
        <row r="486">
          <cell r="B486" t="str">
            <v>8435</v>
          </cell>
          <cell r="C486" t="str">
            <v>080432402856</v>
          </cell>
          <cell r="D486" t="str">
            <v>WHISKY S/CAJA 1Lts 100 PIPERS</v>
          </cell>
          <cell r="E486">
            <v>12</v>
          </cell>
          <cell r="F486" t="str">
            <v>BEBIDAS</v>
          </cell>
          <cell r="G486" t="str">
            <v>BEBIDAS</v>
          </cell>
          <cell r="H486" t="str">
            <v>BEBIDAS C/ ALCOHOL</v>
          </cell>
          <cell r="I486" t="str">
            <v>WHISKYS</v>
          </cell>
          <cell r="J486" t="str">
            <v>TRADICIONALES</v>
          </cell>
          <cell r="K486" t="str">
            <v>100 PIPERS</v>
          </cell>
          <cell r="L486">
            <v>27</v>
          </cell>
          <cell r="M486" t="str">
            <v>A.J. S.A. CALIDAD ANTE TODO (27)</v>
          </cell>
          <cell r="N486">
            <v>6</v>
          </cell>
          <cell r="O486">
            <v>10</v>
          </cell>
          <cell r="P486">
            <v>9</v>
          </cell>
          <cell r="Q486">
            <v>6</v>
          </cell>
          <cell r="R486">
            <v>1</v>
          </cell>
          <cell r="S486">
            <v>4</v>
          </cell>
          <cell r="T486">
            <v>1</v>
          </cell>
          <cell r="U486">
            <v>2</v>
          </cell>
          <cell r="V486">
            <v>1</v>
          </cell>
          <cell r="W486">
            <v>3</v>
          </cell>
          <cell r="X486">
            <v>3</v>
          </cell>
          <cell r="Y486">
            <v>1</v>
          </cell>
          <cell r="Z486">
            <v>1</v>
          </cell>
          <cell r="AA486">
            <v>1</v>
          </cell>
          <cell r="AB486">
            <v>0</v>
          </cell>
          <cell r="AC486">
            <v>3</v>
          </cell>
          <cell r="AD486">
            <v>1</v>
          </cell>
          <cell r="AE486">
            <v>3</v>
          </cell>
          <cell r="AF486">
            <v>3</v>
          </cell>
          <cell r="AG486">
            <v>2</v>
          </cell>
          <cell r="AH486">
            <v>0</v>
          </cell>
          <cell r="AI486">
            <v>0</v>
          </cell>
          <cell r="AJ486">
            <v>0</v>
          </cell>
          <cell r="AK486">
            <v>5</v>
          </cell>
          <cell r="AL486">
            <v>0</v>
          </cell>
          <cell r="AM486">
            <v>8</v>
          </cell>
          <cell r="AN486">
            <v>0</v>
          </cell>
          <cell r="AO486">
            <v>0</v>
          </cell>
          <cell r="AP486" t="str">
            <v>Q</v>
          </cell>
          <cell r="AQ486">
            <v>75</v>
          </cell>
          <cell r="AR486" t="str">
            <v>Q</v>
          </cell>
          <cell r="AS486">
            <v>80</v>
          </cell>
          <cell r="AT486" t="str">
            <v>Q</v>
          </cell>
          <cell r="AU486" t="str">
            <v>Q</v>
          </cell>
          <cell r="AV486">
            <v>49162.499980000001</v>
          </cell>
          <cell r="AW486">
            <v>49153.520349999999</v>
          </cell>
          <cell r="AX486">
            <v>55900</v>
          </cell>
          <cell r="AY486">
            <v>0.13704551279411969</v>
          </cell>
          <cell r="AZ486">
            <v>0.12052772844364937</v>
          </cell>
          <cell r="BA486">
            <v>54900</v>
          </cell>
          <cell r="BB486">
            <v>3</v>
          </cell>
          <cell r="BC486">
            <v>0.11670480594628208</v>
          </cell>
          <cell r="BD486">
            <v>0.1045081970856102</v>
          </cell>
          <cell r="BE486">
            <v>52900</v>
          </cell>
          <cell r="BF486">
            <v>6</v>
          </cell>
          <cell r="BG486">
            <v>7.6023392250607058E-2</v>
          </cell>
          <cell r="BH486">
            <v>7.0652174291115297E-2</v>
          </cell>
        </row>
        <row r="487">
          <cell r="B487" t="str">
            <v>8533</v>
          </cell>
          <cell r="C487" t="str">
            <v>5000292262716</v>
          </cell>
          <cell r="D487" t="str">
            <v>WHISKY 1Lts VAT 69</v>
          </cell>
          <cell r="E487">
            <v>12</v>
          </cell>
          <cell r="F487" t="str">
            <v>BEBIDAS</v>
          </cell>
          <cell r="G487" t="str">
            <v>BEBIDAS</v>
          </cell>
          <cell r="H487" t="str">
            <v>BEBIDAS C/ ALCOHOL</v>
          </cell>
          <cell r="I487" t="str">
            <v>WHISKYS</v>
          </cell>
          <cell r="J487" t="str">
            <v>TRADICIONALES</v>
          </cell>
          <cell r="K487" t="str">
            <v>VAT 69</v>
          </cell>
          <cell r="L487">
            <v>161</v>
          </cell>
          <cell r="M487" t="str">
            <v>WINES AND SPIRITS S.A. (161)</v>
          </cell>
          <cell r="N487">
            <v>10</v>
          </cell>
          <cell r="O487">
            <v>4</v>
          </cell>
          <cell r="P487">
            <v>0</v>
          </cell>
          <cell r="Q487">
            <v>0</v>
          </cell>
          <cell r="R487">
            <v>5</v>
          </cell>
          <cell r="S487">
            <v>2</v>
          </cell>
          <cell r="T487">
            <v>0</v>
          </cell>
          <cell r="U487">
            <v>0</v>
          </cell>
          <cell r="V487">
            <v>2</v>
          </cell>
          <cell r="W487">
            <v>1</v>
          </cell>
          <cell r="X487">
            <v>2</v>
          </cell>
          <cell r="Y487">
            <v>1</v>
          </cell>
          <cell r="Z487">
            <v>1</v>
          </cell>
          <cell r="AA487">
            <v>3</v>
          </cell>
          <cell r="AB487">
            <v>0</v>
          </cell>
          <cell r="AC487">
            <v>2</v>
          </cell>
          <cell r="AD487">
            <v>0</v>
          </cell>
          <cell r="AE487">
            <v>1</v>
          </cell>
          <cell r="AF487">
            <v>0</v>
          </cell>
          <cell r="AG487">
            <v>3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1</v>
          </cell>
          <cell r="AM487">
            <v>5</v>
          </cell>
          <cell r="AN487">
            <v>4</v>
          </cell>
          <cell r="AO487">
            <v>0</v>
          </cell>
          <cell r="AP487" t="str">
            <v>Q</v>
          </cell>
          <cell r="AQ487" t="str">
            <v>Q</v>
          </cell>
          <cell r="AR487">
            <v>30</v>
          </cell>
          <cell r="AS487">
            <v>75</v>
          </cell>
          <cell r="AT487">
            <v>40</v>
          </cell>
          <cell r="AU487" t="str">
            <v>Q</v>
          </cell>
          <cell r="AV487">
            <v>51843.999999</v>
          </cell>
          <cell r="AW487">
            <v>47326.646180000003</v>
          </cell>
          <cell r="AX487">
            <v>57900</v>
          </cell>
          <cell r="AY487">
            <v>0.11681197440623436</v>
          </cell>
          <cell r="AZ487">
            <v>0.1045941278238342</v>
          </cell>
          <cell r="BA487">
            <v>55900</v>
          </cell>
          <cell r="BB487">
            <v>3</v>
          </cell>
          <cell r="BC487">
            <v>7.8234704133134603E-2</v>
          </cell>
          <cell r="BD487">
            <v>7.2558139552772821E-2</v>
          </cell>
          <cell r="BE487">
            <v>54900</v>
          </cell>
          <cell r="BF487">
            <v>6</v>
          </cell>
          <cell r="BG487">
            <v>5.8946068996584833E-2</v>
          </cell>
          <cell r="BH487">
            <v>5.5664845191256834E-2</v>
          </cell>
        </row>
        <row r="488">
          <cell r="B488" t="str">
            <v>8536</v>
          </cell>
          <cell r="C488" t="str">
            <v>5000265001335</v>
          </cell>
          <cell r="D488" t="str">
            <v>WHISKY 1Lts WHITE HORSE</v>
          </cell>
          <cell r="E488">
            <v>12</v>
          </cell>
          <cell r="F488" t="str">
            <v>BEBIDAS</v>
          </cell>
          <cell r="G488" t="str">
            <v>BEBIDAS</v>
          </cell>
          <cell r="H488" t="str">
            <v>BEBIDAS C/ ALCOHOL</v>
          </cell>
          <cell r="I488" t="str">
            <v>WHISKYS</v>
          </cell>
          <cell r="J488" t="str">
            <v>TRADICIONALES</v>
          </cell>
          <cell r="K488" t="str">
            <v>WHITE HORSE</v>
          </cell>
          <cell r="L488">
            <v>161</v>
          </cell>
          <cell r="M488" t="str">
            <v>WINES AND SPIRITS S.A. (161)</v>
          </cell>
          <cell r="N488">
            <v>0</v>
          </cell>
          <cell r="O488">
            <v>3</v>
          </cell>
          <cell r="P488">
            <v>2</v>
          </cell>
          <cell r="Q488">
            <v>2</v>
          </cell>
          <cell r="R488">
            <v>3</v>
          </cell>
          <cell r="S488">
            <v>3</v>
          </cell>
          <cell r="T488">
            <v>4</v>
          </cell>
          <cell r="U488">
            <v>5</v>
          </cell>
          <cell r="V488">
            <v>0</v>
          </cell>
          <cell r="W488">
            <v>0</v>
          </cell>
          <cell r="X488">
            <v>0</v>
          </cell>
          <cell r="Y488">
            <v>3</v>
          </cell>
          <cell r="Z488">
            <v>0</v>
          </cell>
          <cell r="AA488">
            <v>2</v>
          </cell>
          <cell r="AB488">
            <v>1</v>
          </cell>
          <cell r="AC488">
            <v>3</v>
          </cell>
          <cell r="AD488">
            <v>0</v>
          </cell>
          <cell r="AE488">
            <v>1</v>
          </cell>
          <cell r="AF488">
            <v>0</v>
          </cell>
          <cell r="AG488">
            <v>0</v>
          </cell>
          <cell r="AH488">
            <v>0</v>
          </cell>
          <cell r="AI488">
            <v>0</v>
          </cell>
          <cell r="AJ488">
            <v>6</v>
          </cell>
          <cell r="AK488">
            <v>3</v>
          </cell>
          <cell r="AL488">
            <v>4</v>
          </cell>
          <cell r="AM488">
            <v>8</v>
          </cell>
          <cell r="AN488">
            <v>6</v>
          </cell>
          <cell r="AO488">
            <v>6</v>
          </cell>
          <cell r="AP488">
            <v>90</v>
          </cell>
          <cell r="AQ488">
            <v>18</v>
          </cell>
          <cell r="AR488">
            <v>40</v>
          </cell>
          <cell r="AS488">
            <v>80</v>
          </cell>
          <cell r="AT488" t="str">
            <v>SV</v>
          </cell>
          <cell r="AU488" t="str">
            <v>SV</v>
          </cell>
          <cell r="AV488">
            <v>74999.000010000003</v>
          </cell>
          <cell r="AW488">
            <v>74440.242249999996</v>
          </cell>
          <cell r="AX488">
            <v>84900</v>
          </cell>
          <cell r="AY488">
            <v>0.13201509338364303</v>
          </cell>
          <cell r="AZ488">
            <v>0.11661955229681975</v>
          </cell>
          <cell r="BA488">
            <v>81900</v>
          </cell>
          <cell r="BB488">
            <v>3</v>
          </cell>
          <cell r="BC488">
            <v>9.2014560048532035E-2</v>
          </cell>
          <cell r="BD488">
            <v>8.4261294139194101E-2</v>
          </cell>
          <cell r="BE488">
            <v>79900</v>
          </cell>
          <cell r="BF488">
            <v>6</v>
          </cell>
          <cell r="BG488">
            <v>6.5347537825124702E-2</v>
          </cell>
          <cell r="BH488">
            <v>6.1339173842302835E-2</v>
          </cell>
        </row>
        <row r="489">
          <cell r="B489" t="str">
            <v>11472</v>
          </cell>
          <cell r="C489" t="str">
            <v>5000265001199</v>
          </cell>
          <cell r="D489" t="str">
            <v>WHISKY 200ml WHITE HORSE</v>
          </cell>
          <cell r="E489">
            <v>48</v>
          </cell>
          <cell r="F489" t="str">
            <v>BEBIDAS</v>
          </cell>
          <cell r="G489" t="str">
            <v>BEBIDAS</v>
          </cell>
          <cell r="H489" t="str">
            <v>BEBIDAS C/ ALCOHOL</v>
          </cell>
          <cell r="I489" t="str">
            <v>WHISKYS</v>
          </cell>
          <cell r="J489" t="str">
            <v>TRADICIONALES</v>
          </cell>
          <cell r="K489" t="str">
            <v>WHITE HORSE</v>
          </cell>
          <cell r="L489">
            <v>161</v>
          </cell>
          <cell r="M489" t="str">
            <v>WINES AND SPIRITS S.A. (161)</v>
          </cell>
          <cell r="N489">
            <v>2</v>
          </cell>
          <cell r="O489">
            <v>3</v>
          </cell>
          <cell r="P489">
            <v>2</v>
          </cell>
          <cell r="Q489">
            <v>7</v>
          </cell>
          <cell r="R489">
            <v>2</v>
          </cell>
          <cell r="S489">
            <v>3</v>
          </cell>
          <cell r="T489">
            <v>12</v>
          </cell>
          <cell r="U489">
            <v>9</v>
          </cell>
          <cell r="V489">
            <v>1</v>
          </cell>
          <cell r="W489">
            <v>5</v>
          </cell>
          <cell r="X489">
            <v>3</v>
          </cell>
          <cell r="Y489">
            <v>7</v>
          </cell>
          <cell r="Z489">
            <v>0</v>
          </cell>
          <cell r="AA489">
            <v>10</v>
          </cell>
          <cell r="AB489">
            <v>0</v>
          </cell>
          <cell r="AC489">
            <v>0</v>
          </cell>
          <cell r="AD489">
            <v>3</v>
          </cell>
          <cell r="AE489">
            <v>8</v>
          </cell>
          <cell r="AF489">
            <v>0</v>
          </cell>
          <cell r="AG489">
            <v>3</v>
          </cell>
          <cell r="AH489">
            <v>0</v>
          </cell>
          <cell r="AI489">
            <v>0</v>
          </cell>
          <cell r="AJ489">
            <v>0</v>
          </cell>
          <cell r="AK489">
            <v>3</v>
          </cell>
          <cell r="AL489">
            <v>3</v>
          </cell>
          <cell r="AM489">
            <v>0</v>
          </cell>
          <cell r="AN489">
            <v>4</v>
          </cell>
          <cell r="AO489">
            <v>0</v>
          </cell>
          <cell r="AP489" t="str">
            <v>Q</v>
          </cell>
          <cell r="AQ489">
            <v>10</v>
          </cell>
          <cell r="AR489">
            <v>12.857142857142856</v>
          </cell>
          <cell r="AS489" t="str">
            <v>Q</v>
          </cell>
          <cell r="AT489">
            <v>40</v>
          </cell>
          <cell r="AU489" t="str">
            <v>Q</v>
          </cell>
          <cell r="AV489">
            <v>17691.000029999999</v>
          </cell>
          <cell r="AW489">
            <v>17651.147690000002</v>
          </cell>
          <cell r="AX489">
            <v>19900</v>
          </cell>
          <cell r="AY489">
            <v>0.12486574903928704</v>
          </cell>
          <cell r="AZ489">
            <v>0.11100502361809049</v>
          </cell>
          <cell r="BA489">
            <v>19500</v>
          </cell>
          <cell r="BB489">
            <v>3</v>
          </cell>
          <cell r="BC489">
            <v>0.10225538222442698</v>
          </cell>
          <cell r="BD489">
            <v>9.2769229230769273E-2</v>
          </cell>
          <cell r="BE489">
            <v>18900</v>
          </cell>
          <cell r="BF489">
            <v>6</v>
          </cell>
          <cell r="BG489">
            <v>6.8339832002137113E-2</v>
          </cell>
          <cell r="BH489">
            <v>6.3968252380952426E-2</v>
          </cell>
        </row>
        <row r="490">
          <cell r="B490" t="str">
            <v>8529</v>
          </cell>
          <cell r="C490" t="str">
            <v>50196081</v>
          </cell>
          <cell r="D490" t="str">
            <v>WHISKY 1Lts 8 AÑOS BLACK &amp; WHITE</v>
          </cell>
          <cell r="E490">
            <v>12</v>
          </cell>
          <cell r="F490" t="str">
            <v>BEBIDAS</v>
          </cell>
          <cell r="G490" t="str">
            <v>BEBIDAS</v>
          </cell>
          <cell r="H490" t="str">
            <v>BEBIDAS C/ ALCOHOL</v>
          </cell>
          <cell r="I490" t="str">
            <v>WHISKYS</v>
          </cell>
          <cell r="J490" t="str">
            <v>TRADICIONALES</v>
          </cell>
          <cell r="K490" t="str">
            <v>BLACK &amp; WHITE</v>
          </cell>
          <cell r="L490">
            <v>161</v>
          </cell>
          <cell r="M490" t="str">
            <v>WINES AND SPIRITS S.A. (161)</v>
          </cell>
          <cell r="N490">
            <v>3</v>
          </cell>
          <cell r="O490">
            <v>1</v>
          </cell>
          <cell r="P490">
            <v>2</v>
          </cell>
          <cell r="Q490">
            <v>6</v>
          </cell>
          <cell r="R490">
            <v>3</v>
          </cell>
          <cell r="S490">
            <v>1</v>
          </cell>
          <cell r="T490">
            <v>7</v>
          </cell>
          <cell r="U490">
            <v>7</v>
          </cell>
          <cell r="V490">
            <v>0</v>
          </cell>
          <cell r="W490">
            <v>0</v>
          </cell>
          <cell r="X490">
            <v>0</v>
          </cell>
          <cell r="Y490">
            <v>2</v>
          </cell>
          <cell r="Z490">
            <v>0</v>
          </cell>
          <cell r="AA490">
            <v>2</v>
          </cell>
          <cell r="AB490">
            <v>1</v>
          </cell>
          <cell r="AC490">
            <v>3</v>
          </cell>
          <cell r="AD490">
            <v>3</v>
          </cell>
          <cell r="AE490">
            <v>2</v>
          </cell>
          <cell r="AF490">
            <v>1</v>
          </cell>
          <cell r="AG490">
            <v>4</v>
          </cell>
          <cell r="AH490">
            <v>2</v>
          </cell>
          <cell r="AI490">
            <v>3</v>
          </cell>
          <cell r="AJ490">
            <v>3</v>
          </cell>
          <cell r="AK490">
            <v>8</v>
          </cell>
          <cell r="AL490">
            <v>9</v>
          </cell>
          <cell r="AM490">
            <v>6</v>
          </cell>
          <cell r="AN490">
            <v>0</v>
          </cell>
          <cell r="AO490">
            <v>4</v>
          </cell>
          <cell r="AP490">
            <v>15</v>
          </cell>
          <cell r="AQ490">
            <v>34.285714285714285</v>
          </cell>
          <cell r="AR490">
            <v>135</v>
          </cell>
          <cell r="AS490">
            <v>60</v>
          </cell>
          <cell r="AT490" t="str">
            <v>Q</v>
          </cell>
          <cell r="AU490">
            <v>40</v>
          </cell>
          <cell r="AV490">
            <v>58996.000030000003</v>
          </cell>
          <cell r="AW490">
            <v>58643.614699999998</v>
          </cell>
          <cell r="AX490">
            <v>67900</v>
          </cell>
          <cell r="AY490">
            <v>0.15092548588840304</v>
          </cell>
          <cell r="AZ490">
            <v>0.13113402017673045</v>
          </cell>
          <cell r="BA490">
            <v>64900</v>
          </cell>
          <cell r="BB490">
            <v>3</v>
          </cell>
          <cell r="BC490">
            <v>0.10007458076814979</v>
          </cell>
          <cell r="BD490">
            <v>9.0970723728813513E-2</v>
          </cell>
          <cell r="BE490">
            <v>62900</v>
          </cell>
          <cell r="BF490">
            <v>6</v>
          </cell>
          <cell r="BG490">
            <v>6.6173977354647473E-2</v>
          </cell>
          <cell r="BH490">
            <v>6.2066772178060364E-2</v>
          </cell>
        </row>
        <row r="491">
          <cell r="B491" t="str">
            <v>33559</v>
          </cell>
          <cell r="C491" t="str">
            <v>50196838</v>
          </cell>
          <cell r="D491" t="str">
            <v>WHISKY 200ml BLACK &amp; WHITE</v>
          </cell>
          <cell r="E491">
            <v>48</v>
          </cell>
          <cell r="F491" t="str">
            <v>BEBIDAS</v>
          </cell>
          <cell r="G491" t="str">
            <v>BEBIDAS</v>
          </cell>
          <cell r="H491" t="str">
            <v>BEBIDAS C/ ALCOHOL</v>
          </cell>
          <cell r="I491" t="str">
            <v>WHISKYS</v>
          </cell>
          <cell r="J491" t="str">
            <v>TRADICIONALES</v>
          </cell>
          <cell r="K491" t="str">
            <v>BLACK &amp; WHITE</v>
          </cell>
          <cell r="L491">
            <v>161</v>
          </cell>
          <cell r="M491" t="str">
            <v>WINES AND SPIRITS S.A. (161)</v>
          </cell>
          <cell r="N491">
            <v>1</v>
          </cell>
          <cell r="O491">
            <v>1</v>
          </cell>
          <cell r="P491">
            <v>3</v>
          </cell>
          <cell r="Q491">
            <v>0</v>
          </cell>
          <cell r="R491">
            <v>0</v>
          </cell>
          <cell r="S491">
            <v>2</v>
          </cell>
          <cell r="T491">
            <v>5</v>
          </cell>
          <cell r="U491">
            <v>4</v>
          </cell>
          <cell r="V491">
            <v>3</v>
          </cell>
          <cell r="W491">
            <v>2</v>
          </cell>
          <cell r="X491">
            <v>0</v>
          </cell>
          <cell r="Y491">
            <v>0</v>
          </cell>
          <cell r="Z491">
            <v>3</v>
          </cell>
          <cell r="AA491">
            <v>0</v>
          </cell>
          <cell r="AB491">
            <v>5</v>
          </cell>
          <cell r="AC491">
            <v>11</v>
          </cell>
          <cell r="AD491">
            <v>0</v>
          </cell>
          <cell r="AE491">
            <v>5</v>
          </cell>
          <cell r="AF491">
            <v>4</v>
          </cell>
          <cell r="AG491">
            <v>5</v>
          </cell>
          <cell r="AH491">
            <v>0</v>
          </cell>
          <cell r="AI491">
            <v>2</v>
          </cell>
          <cell r="AJ491">
            <v>12</v>
          </cell>
          <cell r="AK491">
            <v>9</v>
          </cell>
          <cell r="AL491">
            <v>5</v>
          </cell>
          <cell r="AM491">
            <v>1</v>
          </cell>
          <cell r="AN491">
            <v>6</v>
          </cell>
          <cell r="AO491">
            <v>23</v>
          </cell>
          <cell r="AP491" t="str">
            <v>SV</v>
          </cell>
          <cell r="AQ491">
            <v>67.5</v>
          </cell>
          <cell r="AR491" t="str">
            <v>SV</v>
          </cell>
          <cell r="AS491">
            <v>2.7272727272727275</v>
          </cell>
          <cell r="AT491">
            <v>36</v>
          </cell>
          <cell r="AU491">
            <v>345</v>
          </cell>
          <cell r="AV491">
            <v>15536.000040000001</v>
          </cell>
          <cell r="AW491">
            <v>15388.314479999999</v>
          </cell>
          <cell r="AX491">
            <v>17900</v>
          </cell>
          <cell r="AY491">
            <v>0.15216271588011643</v>
          </cell>
          <cell r="AZ491">
            <v>0.13206703687150834</v>
          </cell>
          <cell r="BA491">
            <v>17500</v>
          </cell>
          <cell r="BB491">
            <v>3</v>
          </cell>
          <cell r="BC491">
            <v>0.12641606301128716</v>
          </cell>
          <cell r="BD491">
            <v>0.1122285691428571</v>
          </cell>
          <cell r="BE491">
            <v>16900</v>
          </cell>
          <cell r="BF491">
            <v>6</v>
          </cell>
          <cell r="BG491">
            <v>8.7796083708042927E-2</v>
          </cell>
          <cell r="BH491">
            <v>8.0710056804733685E-2</v>
          </cell>
        </row>
        <row r="492">
          <cell r="B492" t="str">
            <v>8523</v>
          </cell>
          <cell r="C492" t="str">
            <v>5000267013602</v>
          </cell>
          <cell r="D492" t="str">
            <v>WHISKY 1Lts RED LABEL JOHNNIE WALKER</v>
          </cell>
          <cell r="E492">
            <v>12</v>
          </cell>
          <cell r="F492" t="str">
            <v>BEBIDAS</v>
          </cell>
          <cell r="G492" t="str">
            <v>BEBIDAS</v>
          </cell>
          <cell r="H492" t="str">
            <v>BEBIDAS C/ ALCOHOL</v>
          </cell>
          <cell r="I492" t="str">
            <v>WHISKYS</v>
          </cell>
          <cell r="J492" t="str">
            <v>TRADICIONALES</v>
          </cell>
          <cell r="K492" t="str">
            <v>JOHNNIE WALKER</v>
          </cell>
          <cell r="L492">
            <v>161</v>
          </cell>
          <cell r="M492" t="str">
            <v>WINES AND SPIRITS S.A. (161)</v>
          </cell>
          <cell r="N492">
            <v>18</v>
          </cell>
          <cell r="O492">
            <v>19</v>
          </cell>
          <cell r="P492">
            <v>9</v>
          </cell>
          <cell r="Q492">
            <v>11</v>
          </cell>
          <cell r="R492">
            <v>35</v>
          </cell>
          <cell r="S492">
            <v>43</v>
          </cell>
          <cell r="T492">
            <v>20</v>
          </cell>
          <cell r="U492">
            <v>30</v>
          </cell>
          <cell r="V492">
            <v>12</v>
          </cell>
          <cell r="W492">
            <v>13</v>
          </cell>
          <cell r="X492">
            <v>4</v>
          </cell>
          <cell r="Y492">
            <v>10</v>
          </cell>
          <cell r="Z492">
            <v>16</v>
          </cell>
          <cell r="AA492">
            <v>22</v>
          </cell>
          <cell r="AB492">
            <v>12</v>
          </cell>
          <cell r="AC492">
            <v>11</v>
          </cell>
          <cell r="AD492">
            <v>13</v>
          </cell>
          <cell r="AE492">
            <v>11</v>
          </cell>
          <cell r="AF492">
            <v>9</v>
          </cell>
          <cell r="AG492">
            <v>18</v>
          </cell>
          <cell r="AH492">
            <v>3</v>
          </cell>
          <cell r="AI492">
            <v>7</v>
          </cell>
          <cell r="AJ492">
            <v>11</v>
          </cell>
          <cell r="AK492">
            <v>31</v>
          </cell>
          <cell r="AL492">
            <v>7</v>
          </cell>
          <cell r="AM492">
            <v>0</v>
          </cell>
          <cell r="AN492">
            <v>6</v>
          </cell>
          <cell r="AO492">
            <v>21</v>
          </cell>
          <cell r="AP492">
            <v>30</v>
          </cell>
          <cell r="AQ492">
            <v>31.000000000000004</v>
          </cell>
          <cell r="AR492">
            <v>21</v>
          </cell>
          <cell r="AS492" t="str">
            <v>Q</v>
          </cell>
          <cell r="AT492">
            <v>10</v>
          </cell>
          <cell r="AU492">
            <v>90</v>
          </cell>
          <cell r="AV492">
            <v>86918.999970000004</v>
          </cell>
          <cell r="AW492">
            <v>86918.999859999996</v>
          </cell>
          <cell r="AX492">
            <v>97900</v>
          </cell>
          <cell r="AY492">
            <v>0.12633601437879038</v>
          </cell>
          <cell r="AZ492">
            <v>0.11216547528089883</v>
          </cell>
          <cell r="BA492">
            <v>94900</v>
          </cell>
          <cell r="BB492">
            <v>3</v>
          </cell>
          <cell r="BC492">
            <v>9.1821121190471811E-2</v>
          </cell>
          <cell r="BD492">
            <v>8.4099051949420398E-2</v>
          </cell>
          <cell r="BE492">
            <v>92900</v>
          </cell>
          <cell r="BF492">
            <v>6</v>
          </cell>
          <cell r="BG492">
            <v>6.8811192398259724E-2</v>
          </cell>
          <cell r="BH492">
            <v>6.4381055220667338E-2</v>
          </cell>
        </row>
        <row r="493">
          <cell r="B493" t="str">
            <v>36684</v>
          </cell>
          <cell r="C493" t="str">
            <v>7898080660916</v>
          </cell>
          <cell r="D493" t="str">
            <v>WHISKY 900ml MASTER GOLD</v>
          </cell>
          <cell r="E493">
            <v>6</v>
          </cell>
          <cell r="F493" t="str">
            <v>BEBIDAS</v>
          </cell>
          <cell r="G493" t="str">
            <v>BEBIDAS</v>
          </cell>
          <cell r="H493" t="str">
            <v>BEBIDAS C/ ALCOHOL</v>
          </cell>
          <cell r="I493" t="str">
            <v>WHISKYS</v>
          </cell>
          <cell r="J493" t="str">
            <v>TRADICIONALES</v>
          </cell>
          <cell r="K493" t="str">
            <v>MASTER GOLD</v>
          </cell>
          <cell r="L493">
            <v>428</v>
          </cell>
          <cell r="M493" t="str">
            <v>BRUMADO S.A. (428)</v>
          </cell>
          <cell r="N493">
            <v>1</v>
          </cell>
          <cell r="O493">
            <v>1</v>
          </cell>
          <cell r="P493">
            <v>0</v>
          </cell>
          <cell r="Q493">
            <v>0</v>
          </cell>
          <cell r="R493">
            <v>1</v>
          </cell>
          <cell r="S493">
            <v>0</v>
          </cell>
          <cell r="T493">
            <v>5</v>
          </cell>
          <cell r="U493">
            <v>1</v>
          </cell>
          <cell r="V493">
            <v>0</v>
          </cell>
          <cell r="W493">
            <v>0</v>
          </cell>
          <cell r="X493">
            <v>0</v>
          </cell>
          <cell r="Y493">
            <v>2</v>
          </cell>
          <cell r="Z493">
            <v>0</v>
          </cell>
          <cell r="AA493">
            <v>2</v>
          </cell>
          <cell r="AB493">
            <v>2</v>
          </cell>
          <cell r="AC493">
            <v>1</v>
          </cell>
          <cell r="AD493">
            <v>1</v>
          </cell>
          <cell r="AE493">
            <v>2</v>
          </cell>
          <cell r="AF493">
            <v>2</v>
          </cell>
          <cell r="AG493">
            <v>1</v>
          </cell>
          <cell r="AH493">
            <v>0</v>
          </cell>
          <cell r="AI493">
            <v>0</v>
          </cell>
          <cell r="AJ493">
            <v>4</v>
          </cell>
          <cell r="AK493">
            <v>0</v>
          </cell>
          <cell r="AL493">
            <v>4</v>
          </cell>
          <cell r="AM493">
            <v>0</v>
          </cell>
          <cell r="AN493">
            <v>0</v>
          </cell>
          <cell r="AO493">
            <v>0</v>
          </cell>
          <cell r="AP493" t="str">
            <v>SV</v>
          </cell>
          <cell r="AQ493" t="str">
            <v>Q</v>
          </cell>
          <cell r="AR493">
            <v>60</v>
          </cell>
          <cell r="AS493" t="str">
            <v>Q</v>
          </cell>
          <cell r="AT493" t="str">
            <v>Q</v>
          </cell>
          <cell r="AU493" t="str">
            <v>Q</v>
          </cell>
          <cell r="AV493">
            <v>19300.000005000002</v>
          </cell>
          <cell r="AW493">
            <v>19299.999510000001</v>
          </cell>
          <cell r="AX493">
            <v>22900</v>
          </cell>
          <cell r="AY493">
            <v>0.18652849710193542</v>
          </cell>
          <cell r="AZ493">
            <v>0.15720523995633182</v>
          </cell>
          <cell r="BA493">
            <v>22500</v>
          </cell>
          <cell r="BB493">
            <v>3</v>
          </cell>
          <cell r="BC493">
            <v>0.16580310850626856</v>
          </cell>
          <cell r="BD493">
            <v>0.14222222199999993</v>
          </cell>
          <cell r="BE493">
            <v>21900</v>
          </cell>
          <cell r="BF493">
            <v>6</v>
          </cell>
          <cell r="BG493">
            <v>0.13471502561276805</v>
          </cell>
          <cell r="BH493">
            <v>0.11872146095890403</v>
          </cell>
        </row>
        <row r="494">
          <cell r="B494" t="str">
            <v>30862</v>
          </cell>
          <cell r="C494" t="str">
            <v>721059847506</v>
          </cell>
          <cell r="D494" t="str">
            <v>WHISKY 750ml WILD TURKEY</v>
          </cell>
          <cell r="E494">
            <v>12</v>
          </cell>
          <cell r="F494" t="str">
            <v>BEBIDAS</v>
          </cell>
          <cell r="G494" t="str">
            <v>BEBIDAS</v>
          </cell>
          <cell r="H494" t="str">
            <v>BEBIDAS C/ ALCOHOL</v>
          </cell>
          <cell r="I494" t="str">
            <v>WHISKYS</v>
          </cell>
          <cell r="J494" t="str">
            <v>TRADICIONALES</v>
          </cell>
          <cell r="K494" t="str">
            <v>WILD TURKEY</v>
          </cell>
          <cell r="L494">
            <v>66</v>
          </cell>
          <cell r="M494" t="str">
            <v>CODISA SA (66)</v>
          </cell>
          <cell r="N494">
            <v>1</v>
          </cell>
          <cell r="O494">
            <v>1</v>
          </cell>
          <cell r="P494">
            <v>0</v>
          </cell>
          <cell r="Q494">
            <v>0</v>
          </cell>
          <cell r="R494">
            <v>0</v>
          </cell>
          <cell r="S494">
            <v>4</v>
          </cell>
          <cell r="T494">
            <v>4</v>
          </cell>
          <cell r="U494">
            <v>4</v>
          </cell>
          <cell r="V494">
            <v>0</v>
          </cell>
          <cell r="W494">
            <v>0</v>
          </cell>
          <cell r="X494">
            <v>1</v>
          </cell>
          <cell r="Y494">
            <v>1</v>
          </cell>
          <cell r="Z494">
            <v>0</v>
          </cell>
          <cell r="AA494">
            <v>0</v>
          </cell>
          <cell r="AB494">
            <v>2</v>
          </cell>
          <cell r="AC494">
            <v>2</v>
          </cell>
          <cell r="AD494">
            <v>0</v>
          </cell>
          <cell r="AE494">
            <v>0</v>
          </cell>
          <cell r="AF494">
            <v>4</v>
          </cell>
          <cell r="AG494">
            <v>3</v>
          </cell>
          <cell r="AH494">
            <v>0</v>
          </cell>
          <cell r="AI494">
            <v>0</v>
          </cell>
          <cell r="AJ494">
            <v>4</v>
          </cell>
          <cell r="AK494">
            <v>1</v>
          </cell>
          <cell r="AL494">
            <v>3</v>
          </cell>
          <cell r="AM494">
            <v>6</v>
          </cell>
          <cell r="AN494">
            <v>5</v>
          </cell>
          <cell r="AO494">
            <v>3</v>
          </cell>
          <cell r="AP494" t="str">
            <v>SV</v>
          </cell>
          <cell r="AQ494">
            <v>7.5</v>
          </cell>
          <cell r="AR494">
            <v>90</v>
          </cell>
          <cell r="AS494">
            <v>90</v>
          </cell>
          <cell r="AT494">
            <v>50</v>
          </cell>
          <cell r="AU494" t="str">
            <v>SV</v>
          </cell>
          <cell r="AV494">
            <v>90000</v>
          </cell>
          <cell r="AW494">
            <v>91247.142359999998</v>
          </cell>
          <cell r="AX494">
            <v>104900</v>
          </cell>
          <cell r="AY494">
            <v>0.16555555555555546</v>
          </cell>
          <cell r="AZ494">
            <v>0.14204003813155386</v>
          </cell>
          <cell r="BA494">
            <v>102900</v>
          </cell>
          <cell r="BB494">
            <v>3</v>
          </cell>
          <cell r="BC494">
            <v>0.14333333333333331</v>
          </cell>
          <cell r="BD494">
            <v>0.12536443148688048</v>
          </cell>
          <cell r="BE494">
            <v>99900</v>
          </cell>
          <cell r="BF494">
            <v>6</v>
          </cell>
          <cell r="BG494">
            <v>0.1100000000000001</v>
          </cell>
          <cell r="BH494">
            <v>9.90990990990991E-2</v>
          </cell>
        </row>
        <row r="495">
          <cell r="B495" t="str">
            <v>33424</v>
          </cell>
          <cell r="C495" t="str">
            <v>5011007003227</v>
          </cell>
          <cell r="D495" t="str">
            <v>WHISKY 1Lts IRISH JAMESON</v>
          </cell>
          <cell r="E495">
            <v>12</v>
          </cell>
          <cell r="F495" t="str">
            <v>BEBIDAS</v>
          </cell>
          <cell r="G495" t="str">
            <v>BEBIDAS</v>
          </cell>
          <cell r="H495" t="str">
            <v>BEBIDAS C/ ALCOHOL</v>
          </cell>
          <cell r="I495" t="str">
            <v>WHISKYS</v>
          </cell>
          <cell r="J495" t="str">
            <v>TRADICIONALES</v>
          </cell>
          <cell r="K495" t="str">
            <v>JAMESON</v>
          </cell>
          <cell r="L495">
            <v>27</v>
          </cell>
          <cell r="M495" t="str">
            <v>A.J. S.A. CALIDAD ANTE TODO (27)</v>
          </cell>
          <cell r="N495">
            <v>1</v>
          </cell>
          <cell r="O495">
            <v>1</v>
          </cell>
          <cell r="P495">
            <v>2</v>
          </cell>
          <cell r="Q495">
            <v>0</v>
          </cell>
          <cell r="R495">
            <v>1</v>
          </cell>
          <cell r="S495">
            <v>2</v>
          </cell>
          <cell r="T495">
            <v>4</v>
          </cell>
          <cell r="U495">
            <v>5</v>
          </cell>
          <cell r="V495">
            <v>0</v>
          </cell>
          <cell r="W495">
            <v>1</v>
          </cell>
          <cell r="X495">
            <v>0</v>
          </cell>
          <cell r="Y495">
            <v>0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1</v>
          </cell>
          <cell r="AF495">
            <v>3</v>
          </cell>
          <cell r="AG495">
            <v>2</v>
          </cell>
          <cell r="AH495">
            <v>0</v>
          </cell>
          <cell r="AI495">
            <v>0</v>
          </cell>
          <cell r="AJ495">
            <v>5</v>
          </cell>
          <cell r="AK495">
            <v>1</v>
          </cell>
          <cell r="AL495">
            <v>3</v>
          </cell>
          <cell r="AM495">
            <v>3</v>
          </cell>
          <cell r="AN495">
            <v>1</v>
          </cell>
          <cell r="AO495">
            <v>4</v>
          </cell>
          <cell r="AP495" t="str">
            <v>SV</v>
          </cell>
          <cell r="AQ495">
            <v>6</v>
          </cell>
          <cell r="AR495" t="str">
            <v>SV</v>
          </cell>
          <cell r="AS495" t="str">
            <v>SV</v>
          </cell>
          <cell r="AT495">
            <v>15</v>
          </cell>
          <cell r="AU495" t="str">
            <v>SV</v>
          </cell>
          <cell r="AV495">
            <v>125400</v>
          </cell>
          <cell r="AW495">
            <v>101150.88247</v>
          </cell>
          <cell r="AX495">
            <v>142900</v>
          </cell>
          <cell r="AY495">
            <v>0.13955342902711321</v>
          </cell>
          <cell r="AZ495">
            <v>0.1224632610216935</v>
          </cell>
          <cell r="BA495">
            <v>139900</v>
          </cell>
          <cell r="BB495">
            <v>3</v>
          </cell>
          <cell r="BC495">
            <v>0.11562998405103664</v>
          </cell>
          <cell r="BD495">
            <v>0.10364546104360257</v>
          </cell>
          <cell r="BE495">
            <v>137900</v>
          </cell>
          <cell r="BF495">
            <v>6</v>
          </cell>
          <cell r="BG495">
            <v>9.9681020733652259E-2</v>
          </cell>
          <cell r="BH495">
            <v>9.0645395213923133E-2</v>
          </cell>
        </row>
        <row r="496">
          <cell r="B496" t="str">
            <v>38814</v>
          </cell>
          <cell r="C496" t="str">
            <v>7896022690106</v>
          </cell>
          <cell r="D496" t="str">
            <v>WHISKY BLACK STREET 1Lts THOQUINO</v>
          </cell>
          <cell r="E496">
            <v>6</v>
          </cell>
          <cell r="F496" t="str">
            <v>BEBIDAS</v>
          </cell>
          <cell r="G496" t="str">
            <v>BEBIDAS</v>
          </cell>
          <cell r="H496" t="str">
            <v>BEBIDAS C/ ALCOHOL</v>
          </cell>
          <cell r="I496" t="str">
            <v>WHISKYS</v>
          </cell>
          <cell r="J496" t="str">
            <v>TRADICIONALES</v>
          </cell>
          <cell r="K496" t="str">
            <v>THOQUINO</v>
          </cell>
          <cell r="L496">
            <v>114</v>
          </cell>
          <cell r="M496" t="str">
            <v>APOLO IMPORT S.A. 2 - TRENTINO (114)</v>
          </cell>
          <cell r="N496">
            <v>2</v>
          </cell>
          <cell r="O496">
            <v>1</v>
          </cell>
          <cell r="P496">
            <v>0</v>
          </cell>
          <cell r="Q496">
            <v>0</v>
          </cell>
          <cell r="R496">
            <v>0</v>
          </cell>
          <cell r="S496">
            <v>3</v>
          </cell>
          <cell r="T496">
            <v>1</v>
          </cell>
          <cell r="U496">
            <v>1</v>
          </cell>
          <cell r="V496">
            <v>0</v>
          </cell>
          <cell r="W496">
            <v>0</v>
          </cell>
          <cell r="X496">
            <v>2</v>
          </cell>
          <cell r="Y496">
            <v>3</v>
          </cell>
          <cell r="Z496">
            <v>0</v>
          </cell>
          <cell r="AA496">
            <v>0</v>
          </cell>
          <cell r="AB496">
            <v>2</v>
          </cell>
          <cell r="AC496">
            <v>2</v>
          </cell>
          <cell r="AD496">
            <v>1</v>
          </cell>
          <cell r="AE496">
            <v>1</v>
          </cell>
          <cell r="AF496">
            <v>0</v>
          </cell>
          <cell r="AG496">
            <v>3</v>
          </cell>
          <cell r="AH496">
            <v>0</v>
          </cell>
          <cell r="AI496">
            <v>0</v>
          </cell>
          <cell r="AJ496">
            <v>11</v>
          </cell>
          <cell r="AK496">
            <v>10</v>
          </cell>
          <cell r="AL496">
            <v>9</v>
          </cell>
          <cell r="AM496">
            <v>8</v>
          </cell>
          <cell r="AN496">
            <v>7</v>
          </cell>
          <cell r="AO496">
            <v>24</v>
          </cell>
          <cell r="AP496" t="str">
            <v>SV</v>
          </cell>
          <cell r="AQ496">
            <v>300</v>
          </cell>
          <cell r="AR496">
            <v>90</v>
          </cell>
          <cell r="AS496">
            <v>120</v>
          </cell>
          <cell r="AT496">
            <v>70</v>
          </cell>
          <cell r="AU496" t="str">
            <v>SV</v>
          </cell>
          <cell r="AV496">
            <v>28600</v>
          </cell>
          <cell r="AW496">
            <v>28080.291799999999</v>
          </cell>
          <cell r="AX496">
            <v>32900</v>
          </cell>
          <cell r="AY496">
            <v>0.15034965034965042</v>
          </cell>
          <cell r="AZ496">
            <v>0.13069908814589665</v>
          </cell>
          <cell r="BA496">
            <v>31900</v>
          </cell>
          <cell r="BB496">
            <v>3</v>
          </cell>
          <cell r="BC496">
            <v>0.11538461538461542</v>
          </cell>
          <cell r="BD496">
            <v>0.10344827586206896</v>
          </cell>
          <cell r="BE496">
            <v>0</v>
          </cell>
          <cell r="BF496">
            <v>0</v>
          </cell>
          <cell r="BG496">
            <v>-1</v>
          </cell>
          <cell r="BH496">
            <v>0</v>
          </cell>
        </row>
        <row r="497">
          <cell r="B497" t="str">
            <v>38815</v>
          </cell>
          <cell r="C497" t="str">
            <v>7896022690151</v>
          </cell>
          <cell r="D497" t="str">
            <v>WHISKY BLACK STREET HONEY 1Lts THOQUINO</v>
          </cell>
          <cell r="E497">
            <v>6</v>
          </cell>
          <cell r="F497" t="str">
            <v>BEBIDAS</v>
          </cell>
          <cell r="G497" t="str">
            <v>BEBIDAS</v>
          </cell>
          <cell r="H497" t="str">
            <v>BEBIDAS C/ ALCOHOL</v>
          </cell>
          <cell r="I497" t="str">
            <v>WHISKYS</v>
          </cell>
          <cell r="J497" t="str">
            <v>TRADICIONALES</v>
          </cell>
          <cell r="K497" t="str">
            <v>THOQUINO</v>
          </cell>
          <cell r="L497">
            <v>114</v>
          </cell>
          <cell r="M497" t="str">
            <v>APOLO IMPORT S.A. 2 - TRENTINO (114)</v>
          </cell>
          <cell r="N497">
            <v>2</v>
          </cell>
          <cell r="O497">
            <v>1</v>
          </cell>
          <cell r="P497">
            <v>2</v>
          </cell>
          <cell r="Q497">
            <v>1</v>
          </cell>
          <cell r="R497">
            <v>1</v>
          </cell>
          <cell r="S497">
            <v>2</v>
          </cell>
          <cell r="T497">
            <v>0</v>
          </cell>
          <cell r="U497">
            <v>2</v>
          </cell>
          <cell r="V497">
            <v>0</v>
          </cell>
          <cell r="W497">
            <v>0</v>
          </cell>
          <cell r="X497">
            <v>0</v>
          </cell>
          <cell r="Y497">
            <v>0</v>
          </cell>
          <cell r="Z497">
            <v>1</v>
          </cell>
          <cell r="AA497">
            <v>2</v>
          </cell>
          <cell r="AB497">
            <v>4</v>
          </cell>
          <cell r="AC497">
            <v>3</v>
          </cell>
          <cell r="AD497">
            <v>1</v>
          </cell>
          <cell r="AE497">
            <v>4</v>
          </cell>
          <cell r="AF497">
            <v>7</v>
          </cell>
          <cell r="AG497">
            <v>5</v>
          </cell>
          <cell r="AH497">
            <v>0</v>
          </cell>
          <cell r="AI497">
            <v>1</v>
          </cell>
          <cell r="AJ497">
            <v>8</v>
          </cell>
          <cell r="AK497">
            <v>5</v>
          </cell>
          <cell r="AL497">
            <v>16</v>
          </cell>
          <cell r="AM497">
            <v>8</v>
          </cell>
          <cell r="AN497">
            <v>6</v>
          </cell>
          <cell r="AO497">
            <v>23</v>
          </cell>
          <cell r="AP497">
            <v>240</v>
          </cell>
          <cell r="AQ497">
            <v>75</v>
          </cell>
          <cell r="AR497" t="str">
            <v>SV</v>
          </cell>
          <cell r="AS497">
            <v>80</v>
          </cell>
          <cell r="AT497">
            <v>36</v>
          </cell>
          <cell r="AU497">
            <v>690</v>
          </cell>
          <cell r="AV497">
            <v>28600</v>
          </cell>
          <cell r="AW497">
            <v>28399.709800000001</v>
          </cell>
          <cell r="AX497">
            <v>32900</v>
          </cell>
          <cell r="AY497">
            <v>0.15034965034965042</v>
          </cell>
          <cell r="AZ497">
            <v>0.13069908814589665</v>
          </cell>
          <cell r="BA497">
            <v>31900</v>
          </cell>
          <cell r="BB497">
            <v>3</v>
          </cell>
          <cell r="BC497">
            <v>0.11538461538461542</v>
          </cell>
          <cell r="BD497">
            <v>0.10344827586206896</v>
          </cell>
          <cell r="BE497">
            <v>0</v>
          </cell>
          <cell r="BF497">
            <v>0</v>
          </cell>
          <cell r="BG497">
            <v>-1</v>
          </cell>
          <cell r="BH497">
            <v>0</v>
          </cell>
        </row>
        <row r="498">
          <cell r="B498" t="str">
            <v>39500</v>
          </cell>
          <cell r="C498" t="str">
            <v>8902147010947</v>
          </cell>
          <cell r="D498" t="str">
            <v>WHISKY 180ml 8PM</v>
          </cell>
          <cell r="E498">
            <v>48</v>
          </cell>
          <cell r="F498" t="str">
            <v>BEBIDAS</v>
          </cell>
          <cell r="G498" t="str">
            <v>BEBIDAS</v>
          </cell>
          <cell r="H498" t="str">
            <v>BEBIDAS C/ ALCOHOL</v>
          </cell>
          <cell r="I498" t="str">
            <v>WHISKYS</v>
          </cell>
          <cell r="J498" t="str">
            <v>TRADICIONALES</v>
          </cell>
          <cell r="K498" t="str">
            <v>8 PM</v>
          </cell>
          <cell r="L498">
            <v>114</v>
          </cell>
          <cell r="M498" t="str">
            <v>APOLO IMPORT S.A. 2 - TRENTINO (114)</v>
          </cell>
          <cell r="N498">
            <v>5</v>
          </cell>
          <cell r="O498">
            <v>8</v>
          </cell>
          <cell r="P498">
            <v>4</v>
          </cell>
          <cell r="Q498">
            <v>6</v>
          </cell>
          <cell r="R498">
            <v>3</v>
          </cell>
          <cell r="S498">
            <v>7</v>
          </cell>
          <cell r="T498">
            <v>9</v>
          </cell>
          <cell r="U498">
            <v>3</v>
          </cell>
          <cell r="V498">
            <v>7</v>
          </cell>
          <cell r="W498">
            <v>4</v>
          </cell>
          <cell r="X498">
            <v>2</v>
          </cell>
          <cell r="Y498">
            <v>4</v>
          </cell>
          <cell r="Z498">
            <v>1</v>
          </cell>
          <cell r="AA498">
            <v>4</v>
          </cell>
          <cell r="AB498">
            <v>7</v>
          </cell>
          <cell r="AC498">
            <v>1</v>
          </cell>
          <cell r="AD498">
            <v>7</v>
          </cell>
          <cell r="AE498">
            <v>5</v>
          </cell>
          <cell r="AF498">
            <v>1</v>
          </cell>
          <cell r="AG498">
            <v>4</v>
          </cell>
          <cell r="AH498">
            <v>0</v>
          </cell>
          <cell r="AI498">
            <v>0</v>
          </cell>
          <cell r="AJ498">
            <v>21</v>
          </cell>
          <cell r="AK498">
            <v>26</v>
          </cell>
          <cell r="AL498">
            <v>7</v>
          </cell>
          <cell r="AM498">
            <v>22</v>
          </cell>
          <cell r="AN498">
            <v>8</v>
          </cell>
          <cell r="AO498">
            <v>438</v>
          </cell>
          <cell r="AP498">
            <v>105</v>
          </cell>
          <cell r="AQ498">
            <v>260</v>
          </cell>
          <cell r="AR498">
            <v>52.5</v>
          </cell>
          <cell r="AS498">
            <v>660</v>
          </cell>
          <cell r="AT498">
            <v>60</v>
          </cell>
          <cell r="AU498" t="str">
            <v>SV</v>
          </cell>
          <cell r="AV498">
            <v>7725.0000300000002</v>
          </cell>
          <cell r="AW498">
            <v>7724.9998100000003</v>
          </cell>
          <cell r="AX498">
            <v>8900</v>
          </cell>
          <cell r="AY498">
            <v>0.15210355539636167</v>
          </cell>
          <cell r="AZ498">
            <v>0.13202246853932584</v>
          </cell>
          <cell r="BA498">
            <v>8500</v>
          </cell>
          <cell r="BB498">
            <v>6</v>
          </cell>
          <cell r="BC498">
            <v>0.10032362032236786</v>
          </cell>
          <cell r="BD498">
            <v>9.1176467058823513E-2</v>
          </cell>
          <cell r="BE498">
            <v>8250</v>
          </cell>
          <cell r="BF498">
            <v>12</v>
          </cell>
          <cell r="BG498">
            <v>6.7961160901121698E-2</v>
          </cell>
          <cell r="BH498">
            <v>6.3636359999999975E-2</v>
          </cell>
        </row>
        <row r="499">
          <cell r="B499" t="str">
            <v>39496</v>
          </cell>
          <cell r="C499" t="str">
            <v>8902147010916</v>
          </cell>
          <cell r="D499" t="str">
            <v>WHISKY 1Lts 8PM</v>
          </cell>
          <cell r="E499">
            <v>12</v>
          </cell>
          <cell r="F499" t="str">
            <v>BEBIDAS</v>
          </cell>
          <cell r="G499" t="str">
            <v>BEBIDAS</v>
          </cell>
          <cell r="H499" t="str">
            <v>BEBIDAS C/ ALCOHOL</v>
          </cell>
          <cell r="I499" t="str">
            <v>WHISKYS</v>
          </cell>
          <cell r="J499" t="str">
            <v>TRADICIONALES</v>
          </cell>
          <cell r="K499" t="str">
            <v>8 PM</v>
          </cell>
          <cell r="L499">
            <v>114</v>
          </cell>
          <cell r="M499" t="str">
            <v>APOLO IMPORT S.A. 2 - TRENTINO (114)</v>
          </cell>
          <cell r="N499">
            <v>3</v>
          </cell>
          <cell r="O499">
            <v>0</v>
          </cell>
          <cell r="P499">
            <v>2</v>
          </cell>
          <cell r="Q499">
            <v>1</v>
          </cell>
          <cell r="R499">
            <v>2</v>
          </cell>
          <cell r="S499">
            <v>3</v>
          </cell>
          <cell r="T499">
            <v>4</v>
          </cell>
          <cell r="U499">
            <v>8</v>
          </cell>
          <cell r="V499">
            <v>3</v>
          </cell>
          <cell r="W499">
            <v>3</v>
          </cell>
          <cell r="X499">
            <v>4</v>
          </cell>
          <cell r="Y499">
            <v>5</v>
          </cell>
          <cell r="Z499">
            <v>5</v>
          </cell>
          <cell r="AA499">
            <v>4</v>
          </cell>
          <cell r="AB499">
            <v>4</v>
          </cell>
          <cell r="AC499">
            <v>6</v>
          </cell>
          <cell r="AD499">
            <v>0</v>
          </cell>
          <cell r="AE499">
            <v>4</v>
          </cell>
          <cell r="AF499">
            <v>3</v>
          </cell>
          <cell r="AG499">
            <v>7</v>
          </cell>
          <cell r="AH499">
            <v>0</v>
          </cell>
          <cell r="AI499">
            <v>2</v>
          </cell>
          <cell r="AJ499">
            <v>24</v>
          </cell>
          <cell r="AK499">
            <v>16</v>
          </cell>
          <cell r="AL499">
            <v>0</v>
          </cell>
          <cell r="AM499">
            <v>5</v>
          </cell>
          <cell r="AN499">
            <v>1</v>
          </cell>
          <cell r="AO499">
            <v>12</v>
          </cell>
          <cell r="AP499">
            <v>720</v>
          </cell>
          <cell r="AQ499">
            <v>60</v>
          </cell>
          <cell r="AR499" t="str">
            <v>Q</v>
          </cell>
          <cell r="AS499">
            <v>25</v>
          </cell>
          <cell r="AT499">
            <v>4.2857142857142856</v>
          </cell>
          <cell r="AU499">
            <v>180</v>
          </cell>
          <cell r="AV499">
            <v>52090.000050000002</v>
          </cell>
          <cell r="AW499">
            <v>47498.247280000003</v>
          </cell>
          <cell r="AX499">
            <v>59900</v>
          </cell>
          <cell r="AY499">
            <v>0.14993280749670479</v>
          </cell>
          <cell r="AZ499">
            <v>0.13038397245409011</v>
          </cell>
          <cell r="BA499">
            <v>57900</v>
          </cell>
          <cell r="BB499">
            <v>3</v>
          </cell>
          <cell r="BC499">
            <v>0.11153772210449442</v>
          </cell>
          <cell r="BD499">
            <v>0.10034542227979271</v>
          </cell>
          <cell r="BE499">
            <v>55900</v>
          </cell>
          <cell r="BF499">
            <v>6</v>
          </cell>
          <cell r="BG499">
            <v>7.3142636712283826E-2</v>
          </cell>
          <cell r="BH499">
            <v>6.8157423076923032E-2</v>
          </cell>
        </row>
        <row r="500">
          <cell r="B500" t="str">
            <v>39499</v>
          </cell>
          <cell r="C500" t="str">
            <v>8902147010930</v>
          </cell>
          <cell r="D500" t="str">
            <v>WHISKY 375ml 8PM</v>
          </cell>
          <cell r="E500">
            <v>24</v>
          </cell>
          <cell r="F500" t="str">
            <v>BEBIDAS</v>
          </cell>
          <cell r="G500" t="str">
            <v>BEBIDAS</v>
          </cell>
          <cell r="H500" t="str">
            <v>BEBIDAS C/ ALCOHOL</v>
          </cell>
          <cell r="I500" t="str">
            <v>WHISKYS</v>
          </cell>
          <cell r="J500" t="str">
            <v>TRADICIONALES</v>
          </cell>
          <cell r="K500" t="str">
            <v>8 PM</v>
          </cell>
          <cell r="L500">
            <v>114</v>
          </cell>
          <cell r="M500" t="str">
            <v>APOLO IMPORT S.A. 2 - TRENTINO (114)</v>
          </cell>
          <cell r="N500">
            <v>1</v>
          </cell>
          <cell r="O500">
            <v>12</v>
          </cell>
          <cell r="P500">
            <v>3</v>
          </cell>
          <cell r="Q500">
            <v>4</v>
          </cell>
          <cell r="R500">
            <v>1</v>
          </cell>
          <cell r="S500">
            <v>0</v>
          </cell>
          <cell r="T500">
            <v>1</v>
          </cell>
          <cell r="U500">
            <v>4</v>
          </cell>
          <cell r="V500">
            <v>1</v>
          </cell>
          <cell r="W500">
            <v>1</v>
          </cell>
          <cell r="X500">
            <v>0</v>
          </cell>
          <cell r="Y500">
            <v>1</v>
          </cell>
          <cell r="Z500">
            <v>1</v>
          </cell>
          <cell r="AA500">
            <v>2</v>
          </cell>
          <cell r="AB500">
            <v>2</v>
          </cell>
          <cell r="AC500">
            <v>5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1</v>
          </cell>
          <cell r="AJ500">
            <v>7</v>
          </cell>
          <cell r="AK500">
            <v>18</v>
          </cell>
          <cell r="AL500">
            <v>8</v>
          </cell>
          <cell r="AM500">
            <v>4</v>
          </cell>
          <cell r="AN500">
            <v>12</v>
          </cell>
          <cell r="AO500">
            <v>60</v>
          </cell>
          <cell r="AP500">
            <v>52.5</v>
          </cell>
          <cell r="AQ500">
            <v>135</v>
          </cell>
          <cell r="AR500">
            <v>240</v>
          </cell>
          <cell r="AS500">
            <v>24</v>
          </cell>
          <cell r="AT500" t="str">
            <v>SV</v>
          </cell>
          <cell r="AU500">
            <v>1800</v>
          </cell>
          <cell r="AV500">
            <v>19919.99999</v>
          </cell>
          <cell r="AW500">
            <v>19919.999879999999</v>
          </cell>
          <cell r="AX500">
            <v>22900</v>
          </cell>
          <cell r="AY500">
            <v>0.14959839415140475</v>
          </cell>
          <cell r="AZ500">
            <v>0.13013100480349343</v>
          </cell>
          <cell r="BA500">
            <v>21900</v>
          </cell>
          <cell r="BB500">
            <v>3</v>
          </cell>
          <cell r="BC500">
            <v>9.9397590913352207E-2</v>
          </cell>
          <cell r="BD500">
            <v>9.0410959360730583E-2</v>
          </cell>
          <cell r="BE500">
            <v>21500</v>
          </cell>
          <cell r="BF500">
            <v>6</v>
          </cell>
          <cell r="BG500">
            <v>7.9317269618131236E-2</v>
          </cell>
          <cell r="BH500">
            <v>7.3488372558139517E-2</v>
          </cell>
        </row>
        <row r="501">
          <cell r="B501" t="str">
            <v>39497</v>
          </cell>
          <cell r="C501" t="str">
            <v>8902147010923</v>
          </cell>
          <cell r="D501" t="str">
            <v>WHISKY 750ml 8PM</v>
          </cell>
          <cell r="E501">
            <v>12</v>
          </cell>
          <cell r="F501" t="str">
            <v>BEBIDAS</v>
          </cell>
          <cell r="G501" t="str">
            <v>BEBIDAS</v>
          </cell>
          <cell r="H501" t="str">
            <v>BEBIDAS C/ ALCOHOL</v>
          </cell>
          <cell r="I501" t="str">
            <v>WHISKYS</v>
          </cell>
          <cell r="J501" t="str">
            <v>TRADICIONALES</v>
          </cell>
          <cell r="K501" t="str">
            <v>8 PM</v>
          </cell>
          <cell r="L501">
            <v>114</v>
          </cell>
          <cell r="M501" t="str">
            <v>APOLO IMPORT S.A. 2 - TRENTINO (114)</v>
          </cell>
          <cell r="N501">
            <v>1</v>
          </cell>
          <cell r="O501">
            <v>1</v>
          </cell>
          <cell r="P501">
            <v>7</v>
          </cell>
          <cell r="Q501">
            <v>1</v>
          </cell>
          <cell r="R501">
            <v>1</v>
          </cell>
          <cell r="S501">
            <v>3</v>
          </cell>
          <cell r="T501">
            <v>0</v>
          </cell>
          <cell r="U501">
            <v>1</v>
          </cell>
          <cell r="V501">
            <v>0</v>
          </cell>
          <cell r="W501">
            <v>0</v>
          </cell>
          <cell r="X501">
            <v>2</v>
          </cell>
          <cell r="Y501">
            <v>2</v>
          </cell>
          <cell r="Z501">
            <v>2</v>
          </cell>
          <cell r="AA501">
            <v>2</v>
          </cell>
          <cell r="AB501">
            <v>3</v>
          </cell>
          <cell r="AC501">
            <v>2</v>
          </cell>
          <cell r="AD501">
            <v>1</v>
          </cell>
          <cell r="AE501">
            <v>1</v>
          </cell>
          <cell r="AF501">
            <v>4</v>
          </cell>
          <cell r="AG501">
            <v>6</v>
          </cell>
          <cell r="AH501">
            <v>0</v>
          </cell>
          <cell r="AI501">
            <v>4</v>
          </cell>
          <cell r="AJ501">
            <v>8</v>
          </cell>
          <cell r="AK501">
            <v>11</v>
          </cell>
          <cell r="AL501">
            <v>8</v>
          </cell>
          <cell r="AM501">
            <v>3</v>
          </cell>
          <cell r="AN501">
            <v>7</v>
          </cell>
          <cell r="AO501">
            <v>16</v>
          </cell>
          <cell r="AP501">
            <v>240</v>
          </cell>
          <cell r="AQ501">
            <v>330</v>
          </cell>
          <cell r="AR501">
            <v>120</v>
          </cell>
          <cell r="AS501">
            <v>45</v>
          </cell>
          <cell r="AT501">
            <v>35</v>
          </cell>
          <cell r="AU501">
            <v>120</v>
          </cell>
          <cell r="AV501">
            <v>37304.999995999999</v>
          </cell>
          <cell r="AW501">
            <v>34699.999949999998</v>
          </cell>
          <cell r="AX501">
            <v>43900</v>
          </cell>
          <cell r="AY501">
            <v>0.17678595375169937</v>
          </cell>
          <cell r="AZ501">
            <v>0.15022779052391802</v>
          </cell>
          <cell r="BA501">
            <v>41900</v>
          </cell>
          <cell r="BB501">
            <v>3</v>
          </cell>
          <cell r="BC501">
            <v>0.1231738374076583</v>
          </cell>
          <cell r="BD501">
            <v>0.1096658712171838</v>
          </cell>
          <cell r="BE501">
            <v>39900</v>
          </cell>
          <cell r="BF501">
            <v>6</v>
          </cell>
          <cell r="BG501">
            <v>6.9561721063617465E-2</v>
          </cell>
          <cell r="BH501">
            <v>6.5037594085213063E-2</v>
          </cell>
        </row>
        <row r="502">
          <cell r="B502" t="str">
            <v>39498</v>
          </cell>
          <cell r="C502" t="str">
            <v>8902147010954</v>
          </cell>
          <cell r="D502" t="str">
            <v>WHISKY 90ml 8PM</v>
          </cell>
          <cell r="E502">
            <v>96</v>
          </cell>
          <cell r="F502" t="str">
            <v>BEBIDAS</v>
          </cell>
          <cell r="G502" t="str">
            <v>BEBIDAS</v>
          </cell>
          <cell r="H502" t="str">
            <v>BEBIDAS C/ ALCOHOL</v>
          </cell>
          <cell r="I502" t="str">
            <v>WHISKYS</v>
          </cell>
          <cell r="J502" t="str">
            <v>TRADICIONALES</v>
          </cell>
          <cell r="K502" t="str">
            <v>8 PM</v>
          </cell>
          <cell r="L502">
            <v>114</v>
          </cell>
          <cell r="M502" t="str">
            <v>APOLO IMPORT S.A. 2 - TRENTINO (114)</v>
          </cell>
          <cell r="N502">
            <v>17</v>
          </cell>
          <cell r="O502">
            <v>30</v>
          </cell>
          <cell r="P502">
            <v>19</v>
          </cell>
          <cell r="Q502">
            <v>58</v>
          </cell>
          <cell r="R502">
            <v>2</v>
          </cell>
          <cell r="S502">
            <v>28</v>
          </cell>
          <cell r="T502">
            <v>20</v>
          </cell>
          <cell r="U502">
            <v>22</v>
          </cell>
          <cell r="V502">
            <v>15</v>
          </cell>
          <cell r="W502">
            <v>45</v>
          </cell>
          <cell r="X502">
            <v>16</v>
          </cell>
          <cell r="Y502">
            <v>9</v>
          </cell>
          <cell r="Z502">
            <v>30</v>
          </cell>
          <cell r="AA502">
            <v>35</v>
          </cell>
          <cell r="AB502">
            <v>18</v>
          </cell>
          <cell r="AC502">
            <v>22</v>
          </cell>
          <cell r="AD502">
            <v>23</v>
          </cell>
          <cell r="AE502">
            <v>57</v>
          </cell>
          <cell r="AF502">
            <v>40</v>
          </cell>
          <cell r="AG502">
            <v>68</v>
          </cell>
          <cell r="AH502">
            <v>3</v>
          </cell>
          <cell r="AI502">
            <v>5</v>
          </cell>
          <cell r="AJ502">
            <v>69</v>
          </cell>
          <cell r="AK502">
            <v>125</v>
          </cell>
          <cell r="AL502">
            <v>0</v>
          </cell>
          <cell r="AM502">
            <v>42</v>
          </cell>
          <cell r="AN502">
            <v>61</v>
          </cell>
          <cell r="AO502">
            <v>43</v>
          </cell>
          <cell r="AP502">
            <v>35.689655172413794</v>
          </cell>
          <cell r="AQ502">
            <v>170.45454545454544</v>
          </cell>
          <cell r="AR502" t="str">
            <v>Q</v>
          </cell>
          <cell r="AS502">
            <v>57.272727272727273</v>
          </cell>
          <cell r="AT502">
            <v>26.911764705882355</v>
          </cell>
          <cell r="AU502">
            <v>258</v>
          </cell>
          <cell r="AV502">
            <v>3920.0000399999999</v>
          </cell>
          <cell r="AW502">
            <v>3919.9999299999999</v>
          </cell>
          <cell r="AX502">
            <v>4500</v>
          </cell>
          <cell r="AY502">
            <v>0.14795917195960029</v>
          </cell>
          <cell r="AZ502">
            <v>0.12888888000000001</v>
          </cell>
          <cell r="BA502">
            <v>4350</v>
          </cell>
          <cell r="BB502">
            <v>6</v>
          </cell>
          <cell r="BC502">
            <v>0.10969386622761368</v>
          </cell>
          <cell r="BD502">
            <v>9.8850565517241404E-2</v>
          </cell>
          <cell r="BE502">
            <v>4250</v>
          </cell>
          <cell r="BF502">
            <v>12</v>
          </cell>
          <cell r="BG502">
            <v>8.4183662406289272E-2</v>
          </cell>
          <cell r="BH502">
            <v>7.7647049411764729E-2</v>
          </cell>
        </row>
        <row r="503">
          <cell r="B503" t="str">
            <v>39489</v>
          </cell>
          <cell r="C503" t="str">
            <v>8902147011548</v>
          </cell>
          <cell r="D503" t="str">
            <v>WHISKY 180ml CROWN</v>
          </cell>
          <cell r="E503">
            <v>48</v>
          </cell>
          <cell r="F503" t="str">
            <v>BEBIDAS</v>
          </cell>
          <cell r="G503" t="str">
            <v>BEBIDAS</v>
          </cell>
          <cell r="H503" t="str">
            <v>BEBIDAS C/ ALCOHOL</v>
          </cell>
          <cell r="I503" t="str">
            <v>WHISKYS</v>
          </cell>
          <cell r="J503" t="str">
            <v>TRADICIONALES</v>
          </cell>
          <cell r="K503" t="str">
            <v>CROWN</v>
          </cell>
          <cell r="L503">
            <v>114</v>
          </cell>
          <cell r="M503" t="str">
            <v>APOLO IMPORT S.A. 2 - TRENTINO (114)</v>
          </cell>
          <cell r="N503">
            <v>2</v>
          </cell>
          <cell r="O503">
            <v>8</v>
          </cell>
          <cell r="P503">
            <v>4</v>
          </cell>
          <cell r="Q503">
            <v>4</v>
          </cell>
          <cell r="R503">
            <v>2</v>
          </cell>
          <cell r="S503">
            <v>9</v>
          </cell>
          <cell r="T503">
            <v>22</v>
          </cell>
          <cell r="U503">
            <v>7</v>
          </cell>
          <cell r="V503">
            <v>0</v>
          </cell>
          <cell r="W503">
            <v>1</v>
          </cell>
          <cell r="X503">
            <v>1</v>
          </cell>
          <cell r="Y503">
            <v>1</v>
          </cell>
          <cell r="Z503">
            <v>2</v>
          </cell>
          <cell r="AA503">
            <v>1</v>
          </cell>
          <cell r="AB503">
            <v>2</v>
          </cell>
          <cell r="AC503">
            <v>3</v>
          </cell>
          <cell r="AD503">
            <v>5</v>
          </cell>
          <cell r="AE503">
            <v>9</v>
          </cell>
          <cell r="AF503">
            <v>10</v>
          </cell>
          <cell r="AG503">
            <v>8</v>
          </cell>
          <cell r="AH503">
            <v>1</v>
          </cell>
          <cell r="AI503">
            <v>4</v>
          </cell>
          <cell r="AJ503">
            <v>33</v>
          </cell>
          <cell r="AK503">
            <v>60</v>
          </cell>
          <cell r="AL503">
            <v>21</v>
          </cell>
          <cell r="AM503">
            <v>18</v>
          </cell>
          <cell r="AN503">
            <v>18</v>
          </cell>
          <cell r="AO503">
            <v>52</v>
          </cell>
          <cell r="AP503">
            <v>247.5</v>
          </cell>
          <cell r="AQ503">
            <v>257.14285714285711</v>
          </cell>
          <cell r="AR503">
            <v>630</v>
          </cell>
          <cell r="AS503">
            <v>180</v>
          </cell>
          <cell r="AT503">
            <v>67.5</v>
          </cell>
          <cell r="AU503">
            <v>390</v>
          </cell>
          <cell r="AV503">
            <v>6280</v>
          </cell>
          <cell r="AW503">
            <v>6144.9296700000004</v>
          </cell>
          <cell r="AX503">
            <v>7250</v>
          </cell>
          <cell r="AY503">
            <v>0.15445859872611467</v>
          </cell>
          <cell r="AZ503">
            <v>0.13379310344827586</v>
          </cell>
          <cell r="BA503">
            <v>6900</v>
          </cell>
          <cell r="BB503">
            <v>6</v>
          </cell>
          <cell r="BC503">
            <v>9.8726114649681618E-2</v>
          </cell>
          <cell r="BD503">
            <v>8.9855072463768115E-2</v>
          </cell>
          <cell r="BE503">
            <v>6750</v>
          </cell>
          <cell r="BF503">
            <v>12</v>
          </cell>
          <cell r="BG503">
            <v>7.4840764331210119E-2</v>
          </cell>
          <cell r="BH503">
            <v>6.9629629629629625E-2</v>
          </cell>
        </row>
        <row r="504">
          <cell r="B504" t="str">
            <v>39487</v>
          </cell>
          <cell r="C504" t="str">
            <v>8902147011531</v>
          </cell>
          <cell r="D504" t="str">
            <v>WHISKY 375ml CROWN</v>
          </cell>
          <cell r="E504">
            <v>24</v>
          </cell>
          <cell r="F504" t="str">
            <v>BEBIDAS</v>
          </cell>
          <cell r="G504" t="str">
            <v>BEBIDAS</v>
          </cell>
          <cell r="H504" t="str">
            <v>BEBIDAS C/ ALCOHOL</v>
          </cell>
          <cell r="I504" t="str">
            <v>WHISKYS</v>
          </cell>
          <cell r="J504" t="str">
            <v>TRADICIONALES</v>
          </cell>
          <cell r="K504" t="str">
            <v>CROWN</v>
          </cell>
          <cell r="L504">
            <v>114</v>
          </cell>
          <cell r="M504" t="str">
            <v>APOLO IMPORT S.A. 2 - TRENTINO (114)</v>
          </cell>
          <cell r="N504">
            <v>0</v>
          </cell>
          <cell r="O504">
            <v>9</v>
          </cell>
          <cell r="P504">
            <v>4</v>
          </cell>
          <cell r="Q504">
            <v>2</v>
          </cell>
          <cell r="R504">
            <v>1</v>
          </cell>
          <cell r="S504">
            <v>3</v>
          </cell>
          <cell r="T504">
            <v>5</v>
          </cell>
          <cell r="U504">
            <v>6</v>
          </cell>
          <cell r="V504">
            <v>1</v>
          </cell>
          <cell r="W504">
            <v>2</v>
          </cell>
          <cell r="X504">
            <v>0</v>
          </cell>
          <cell r="Y504">
            <v>0</v>
          </cell>
          <cell r="Z504">
            <v>0</v>
          </cell>
          <cell r="AA504">
            <v>1</v>
          </cell>
          <cell r="AB504">
            <v>4</v>
          </cell>
          <cell r="AC504">
            <v>4</v>
          </cell>
          <cell r="AD504">
            <v>0</v>
          </cell>
          <cell r="AE504">
            <v>3</v>
          </cell>
          <cell r="AF504">
            <v>4</v>
          </cell>
          <cell r="AG504">
            <v>8</v>
          </cell>
          <cell r="AH504">
            <v>0</v>
          </cell>
          <cell r="AI504">
            <v>0</v>
          </cell>
          <cell r="AJ504">
            <v>11</v>
          </cell>
          <cell r="AK504">
            <v>13</v>
          </cell>
          <cell r="AL504">
            <v>9</v>
          </cell>
          <cell r="AM504">
            <v>6</v>
          </cell>
          <cell r="AN504">
            <v>19</v>
          </cell>
          <cell r="AO504">
            <v>54</v>
          </cell>
          <cell r="AP504">
            <v>165</v>
          </cell>
          <cell r="AQ504">
            <v>65</v>
          </cell>
          <cell r="AR504" t="str">
            <v>SV</v>
          </cell>
          <cell r="AS504">
            <v>45</v>
          </cell>
          <cell r="AT504">
            <v>71.25</v>
          </cell>
          <cell r="AU504" t="str">
            <v>SV</v>
          </cell>
          <cell r="AV504">
            <v>13824.999980000001</v>
          </cell>
          <cell r="AW504">
            <v>13695.13607</v>
          </cell>
          <cell r="AX504">
            <v>15900</v>
          </cell>
          <cell r="AY504">
            <v>0.15009041757698438</v>
          </cell>
          <cell r="AZ504">
            <v>0.13050314591194964</v>
          </cell>
          <cell r="BA504">
            <v>15500</v>
          </cell>
          <cell r="BB504">
            <v>3</v>
          </cell>
          <cell r="BC504">
            <v>0.12115732531089662</v>
          </cell>
          <cell r="BD504">
            <v>0.1080645174193548</v>
          </cell>
          <cell r="BE504">
            <v>14900</v>
          </cell>
          <cell r="BF504">
            <v>6</v>
          </cell>
          <cell r="BG504">
            <v>7.77576869117651E-2</v>
          </cell>
          <cell r="BH504">
            <v>7.2147652348993258E-2</v>
          </cell>
        </row>
        <row r="505">
          <cell r="B505" t="str">
            <v>39488</v>
          </cell>
          <cell r="C505" t="str">
            <v>8902147011524</v>
          </cell>
          <cell r="D505" t="str">
            <v>WHISKY 750ml CROWN</v>
          </cell>
          <cell r="E505">
            <v>12</v>
          </cell>
          <cell r="F505" t="str">
            <v>BEBIDAS</v>
          </cell>
          <cell r="G505" t="str">
            <v>BEBIDAS</v>
          </cell>
          <cell r="H505" t="str">
            <v>BEBIDAS C/ ALCOHOL</v>
          </cell>
          <cell r="I505" t="str">
            <v>WHISKYS</v>
          </cell>
          <cell r="J505" t="str">
            <v>TRADICIONALES</v>
          </cell>
          <cell r="K505" t="str">
            <v>CROWN</v>
          </cell>
          <cell r="L505">
            <v>114</v>
          </cell>
          <cell r="M505" t="str">
            <v>APOLO IMPORT S.A. 2 - TRENTINO (114)</v>
          </cell>
          <cell r="N505">
            <v>0</v>
          </cell>
          <cell r="O505">
            <v>1</v>
          </cell>
          <cell r="P505">
            <v>2</v>
          </cell>
          <cell r="Q505">
            <v>2</v>
          </cell>
          <cell r="R505">
            <v>2</v>
          </cell>
          <cell r="S505">
            <v>2</v>
          </cell>
          <cell r="T505">
            <v>4</v>
          </cell>
          <cell r="U505">
            <v>4</v>
          </cell>
          <cell r="V505">
            <v>0</v>
          </cell>
          <cell r="W505">
            <v>0</v>
          </cell>
          <cell r="X505">
            <v>1</v>
          </cell>
          <cell r="Y505">
            <v>2</v>
          </cell>
          <cell r="Z505">
            <v>1</v>
          </cell>
          <cell r="AA505">
            <v>2</v>
          </cell>
          <cell r="AB505">
            <v>3</v>
          </cell>
          <cell r="AC505">
            <v>2</v>
          </cell>
          <cell r="AD505">
            <v>2</v>
          </cell>
          <cell r="AE505">
            <v>2</v>
          </cell>
          <cell r="AF505">
            <v>2</v>
          </cell>
          <cell r="AG505">
            <v>4</v>
          </cell>
          <cell r="AH505">
            <v>0</v>
          </cell>
          <cell r="AI505">
            <v>0</v>
          </cell>
          <cell r="AJ505">
            <v>32</v>
          </cell>
          <cell r="AK505">
            <v>27</v>
          </cell>
          <cell r="AL505">
            <v>9</v>
          </cell>
          <cell r="AM505">
            <v>10</v>
          </cell>
          <cell r="AN505">
            <v>9</v>
          </cell>
          <cell r="AO505">
            <v>30</v>
          </cell>
          <cell r="AP505">
            <v>480</v>
          </cell>
          <cell r="AQ505">
            <v>202.5</v>
          </cell>
          <cell r="AR505">
            <v>135</v>
          </cell>
          <cell r="AS505">
            <v>150</v>
          </cell>
          <cell r="AT505">
            <v>67.5</v>
          </cell>
          <cell r="AU505" t="str">
            <v>SV</v>
          </cell>
          <cell r="AV505">
            <v>25999.999960000001</v>
          </cell>
          <cell r="AW505">
            <v>24536.863450000001</v>
          </cell>
          <cell r="AX505">
            <v>29900</v>
          </cell>
          <cell r="AY505">
            <v>0.15000000176923067</v>
          </cell>
          <cell r="AZ505">
            <v>0.13043478394648825</v>
          </cell>
          <cell r="BA505">
            <v>28900</v>
          </cell>
          <cell r="BB505">
            <v>3</v>
          </cell>
          <cell r="BC505">
            <v>0.11153846324852057</v>
          </cell>
          <cell r="BD505">
            <v>0.10034602214532869</v>
          </cell>
          <cell r="BE505">
            <v>27900</v>
          </cell>
          <cell r="BF505">
            <v>6</v>
          </cell>
          <cell r="BG505">
            <v>7.3076924727810688E-2</v>
          </cell>
          <cell r="BH505">
            <v>6.8100359856630793E-2</v>
          </cell>
        </row>
        <row r="506">
          <cell r="B506" t="str">
            <v>39486</v>
          </cell>
          <cell r="C506" t="str">
            <v>8902147011555</v>
          </cell>
          <cell r="D506" t="str">
            <v>WHISKY 90ml CROWN</v>
          </cell>
          <cell r="E506">
            <v>96</v>
          </cell>
          <cell r="F506" t="str">
            <v>BEBIDAS</v>
          </cell>
          <cell r="G506" t="str">
            <v>BEBIDAS</v>
          </cell>
          <cell r="H506" t="str">
            <v>BEBIDAS C/ ALCOHOL</v>
          </cell>
          <cell r="I506" t="str">
            <v>WHISKYS</v>
          </cell>
          <cell r="J506" t="str">
            <v>TRADICIONALES</v>
          </cell>
          <cell r="K506" t="str">
            <v>CROWN</v>
          </cell>
          <cell r="L506">
            <v>114</v>
          </cell>
          <cell r="M506" t="str">
            <v>APOLO IMPORT S.A. 2 - TRENTINO (114)</v>
          </cell>
          <cell r="N506">
            <v>11</v>
          </cell>
          <cell r="O506">
            <v>67</v>
          </cell>
          <cell r="P506">
            <v>21</v>
          </cell>
          <cell r="Q506">
            <v>30</v>
          </cell>
          <cell r="R506">
            <v>1</v>
          </cell>
          <cell r="S506">
            <v>28</v>
          </cell>
          <cell r="T506">
            <v>24</v>
          </cell>
          <cell r="U506">
            <v>30</v>
          </cell>
          <cell r="V506">
            <v>12</v>
          </cell>
          <cell r="W506">
            <v>68</v>
          </cell>
          <cell r="X506">
            <v>11</v>
          </cell>
          <cell r="Y506">
            <v>13</v>
          </cell>
          <cell r="Z506">
            <v>5</v>
          </cell>
          <cell r="AA506">
            <v>1</v>
          </cell>
          <cell r="AB506">
            <v>8</v>
          </cell>
          <cell r="AC506">
            <v>7</v>
          </cell>
          <cell r="AD506">
            <v>8</v>
          </cell>
          <cell r="AE506">
            <v>16</v>
          </cell>
          <cell r="AF506">
            <v>64</v>
          </cell>
          <cell r="AG506">
            <v>40</v>
          </cell>
          <cell r="AH506">
            <v>4</v>
          </cell>
          <cell r="AI506">
            <v>11</v>
          </cell>
          <cell r="AJ506">
            <v>68</v>
          </cell>
          <cell r="AK506">
            <v>107</v>
          </cell>
          <cell r="AL506">
            <v>0</v>
          </cell>
          <cell r="AM506">
            <v>21</v>
          </cell>
          <cell r="AN506">
            <v>113</v>
          </cell>
          <cell r="AO506">
            <v>42</v>
          </cell>
          <cell r="AP506">
            <v>68</v>
          </cell>
          <cell r="AQ506">
            <v>107</v>
          </cell>
          <cell r="AR506" t="str">
            <v>Q</v>
          </cell>
          <cell r="AS506">
            <v>90</v>
          </cell>
          <cell r="AT506">
            <v>84.75</v>
          </cell>
          <cell r="AU506">
            <v>114.54545454545455</v>
          </cell>
          <cell r="AV506">
            <v>3080</v>
          </cell>
          <cell r="AW506">
            <v>3080</v>
          </cell>
          <cell r="AX506">
            <v>3550</v>
          </cell>
          <cell r="AY506">
            <v>0.15259740259740262</v>
          </cell>
          <cell r="AZ506">
            <v>0.13239436619718309</v>
          </cell>
          <cell r="BA506">
            <v>3450</v>
          </cell>
          <cell r="BB506">
            <v>6</v>
          </cell>
          <cell r="BC506">
            <v>0.12012987012987009</v>
          </cell>
          <cell r="BD506">
            <v>0.1072463768115942</v>
          </cell>
          <cell r="BE506">
            <v>3350</v>
          </cell>
          <cell r="BF506">
            <v>12</v>
          </cell>
          <cell r="BG506">
            <v>8.7662337662337553E-2</v>
          </cell>
          <cell r="BH506">
            <v>8.0597014925373134E-2</v>
          </cell>
        </row>
        <row r="507">
          <cell r="B507" t="str">
            <v>39491</v>
          </cell>
          <cell r="C507" t="str">
            <v>8902146010313</v>
          </cell>
          <cell r="D507" t="str">
            <v>WHISKY 1Lts WHYTEHALL</v>
          </cell>
          <cell r="E507">
            <v>12</v>
          </cell>
          <cell r="F507" t="str">
            <v>BEBIDAS</v>
          </cell>
          <cell r="G507" t="str">
            <v>BEBIDAS</v>
          </cell>
          <cell r="H507" t="str">
            <v>BEBIDAS C/ ALCOHOL</v>
          </cell>
          <cell r="I507" t="str">
            <v>WHISKYS</v>
          </cell>
          <cell r="J507" t="str">
            <v>TRADICIONALES</v>
          </cell>
          <cell r="K507" t="str">
            <v>WHYTEHALL</v>
          </cell>
          <cell r="L507">
            <v>114</v>
          </cell>
          <cell r="M507" t="str">
            <v>APOLO IMPORT S.A. 2 - TRENTINO (114)</v>
          </cell>
          <cell r="N507">
            <v>0</v>
          </cell>
          <cell r="O507">
            <v>0</v>
          </cell>
          <cell r="P507">
            <v>0</v>
          </cell>
          <cell r="Q507">
            <v>0</v>
          </cell>
          <cell r="R507">
            <v>1</v>
          </cell>
          <cell r="S507">
            <v>0</v>
          </cell>
          <cell r="T507">
            <v>0</v>
          </cell>
          <cell r="U507">
            <v>0</v>
          </cell>
          <cell r="V507">
            <v>1</v>
          </cell>
          <cell r="W507">
            <v>1</v>
          </cell>
          <cell r="X507">
            <v>1</v>
          </cell>
          <cell r="Y507">
            <v>1</v>
          </cell>
          <cell r="Z507">
            <v>0</v>
          </cell>
          <cell r="AA507">
            <v>1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12</v>
          </cell>
          <cell r="AK507">
            <v>11</v>
          </cell>
          <cell r="AL507">
            <v>3</v>
          </cell>
          <cell r="AM507">
            <v>5</v>
          </cell>
          <cell r="AN507">
            <v>10</v>
          </cell>
          <cell r="AO507">
            <v>6</v>
          </cell>
          <cell r="AP507" t="str">
            <v>SV</v>
          </cell>
          <cell r="AQ507" t="str">
            <v>SV</v>
          </cell>
          <cell r="AR507">
            <v>90</v>
          </cell>
          <cell r="AS507" t="str">
            <v>SV</v>
          </cell>
          <cell r="AT507" t="str">
            <v>SV</v>
          </cell>
          <cell r="AU507" t="str">
            <v>SV</v>
          </cell>
          <cell r="AV507">
            <v>78180.000029999996</v>
          </cell>
          <cell r="AW507">
            <v>62954.999689999997</v>
          </cell>
          <cell r="AX507">
            <v>89900</v>
          </cell>
          <cell r="AY507">
            <v>0.14991046259276919</v>
          </cell>
          <cell r="AZ507">
            <v>0.13036707419354843</v>
          </cell>
          <cell r="BA507">
            <v>85900</v>
          </cell>
          <cell r="BB507">
            <v>3</v>
          </cell>
          <cell r="BC507">
            <v>9.8746482054714813E-2</v>
          </cell>
          <cell r="BD507">
            <v>8.9871943771827764E-2</v>
          </cell>
          <cell r="BE507">
            <v>83900</v>
          </cell>
          <cell r="BF507">
            <v>6</v>
          </cell>
          <cell r="BG507">
            <v>7.3164491785687735E-2</v>
          </cell>
          <cell r="BH507">
            <v>6.8176400119189559E-2</v>
          </cell>
        </row>
        <row r="508">
          <cell r="B508" t="str">
            <v>39495</v>
          </cell>
          <cell r="C508" t="str">
            <v>8902146010535</v>
          </cell>
          <cell r="D508" t="str">
            <v>WHISKY 375ml WHYTEHALL</v>
          </cell>
          <cell r="E508">
            <v>24</v>
          </cell>
          <cell r="F508" t="str">
            <v>BEBIDAS</v>
          </cell>
          <cell r="G508" t="str">
            <v>BEBIDAS</v>
          </cell>
          <cell r="H508" t="str">
            <v>BEBIDAS C/ ALCOHOL</v>
          </cell>
          <cell r="I508" t="str">
            <v>WHISKYS</v>
          </cell>
          <cell r="J508" t="str">
            <v>TRADICIONALES</v>
          </cell>
          <cell r="K508" t="str">
            <v>WHYTEHALL</v>
          </cell>
          <cell r="L508">
            <v>114</v>
          </cell>
          <cell r="M508" t="str">
            <v>APOLO IMPORT S.A. 2 - TRENTINO (114)</v>
          </cell>
          <cell r="N508">
            <v>0</v>
          </cell>
          <cell r="O508">
            <v>0</v>
          </cell>
          <cell r="P508">
            <v>0</v>
          </cell>
          <cell r="Q508">
            <v>0</v>
          </cell>
          <cell r="R508">
            <v>0</v>
          </cell>
          <cell r="S508">
            <v>0</v>
          </cell>
          <cell r="T508">
            <v>1</v>
          </cell>
          <cell r="U508">
            <v>1</v>
          </cell>
          <cell r="V508">
            <v>0</v>
          </cell>
          <cell r="W508">
            <v>0</v>
          </cell>
          <cell r="X508">
            <v>0</v>
          </cell>
          <cell r="Y508">
            <v>0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1</v>
          </cell>
          <cell r="AH508">
            <v>1</v>
          </cell>
          <cell r="AI508">
            <v>1</v>
          </cell>
          <cell r="AJ508">
            <v>23</v>
          </cell>
          <cell r="AK508">
            <v>22</v>
          </cell>
          <cell r="AL508">
            <v>12</v>
          </cell>
          <cell r="AM508">
            <v>12</v>
          </cell>
          <cell r="AN508">
            <v>11</v>
          </cell>
          <cell r="AO508">
            <v>53</v>
          </cell>
          <cell r="AP508" t="str">
            <v>SV</v>
          </cell>
          <cell r="AQ508">
            <v>660</v>
          </cell>
          <cell r="AR508" t="str">
            <v>SV</v>
          </cell>
          <cell r="AS508" t="str">
            <v>SV</v>
          </cell>
          <cell r="AT508">
            <v>330</v>
          </cell>
          <cell r="AU508">
            <v>1590</v>
          </cell>
          <cell r="AV508">
            <v>34679.999969999997</v>
          </cell>
          <cell r="AW508">
            <v>32597.999830000001</v>
          </cell>
          <cell r="AX508">
            <v>39900</v>
          </cell>
          <cell r="AY508">
            <v>0.15051903213712725</v>
          </cell>
          <cell r="AZ508">
            <v>0.13082706842105271</v>
          </cell>
          <cell r="BA508">
            <v>38900</v>
          </cell>
          <cell r="BB508">
            <v>3</v>
          </cell>
          <cell r="BC508">
            <v>0.12168396867504394</v>
          </cell>
          <cell r="BD508">
            <v>0.10848329125964018</v>
          </cell>
          <cell r="BE508">
            <v>37900</v>
          </cell>
          <cell r="BF508">
            <v>6</v>
          </cell>
          <cell r="BG508">
            <v>9.2848905212960409E-2</v>
          </cell>
          <cell r="BH508">
            <v>8.4960422955145193E-2</v>
          </cell>
        </row>
        <row r="509">
          <cell r="B509" t="str">
            <v>39493</v>
          </cell>
          <cell r="C509" t="str">
            <v>8902146010528</v>
          </cell>
          <cell r="D509" t="str">
            <v>WHISKY 750ml WHYTEHALL</v>
          </cell>
          <cell r="E509">
            <v>12</v>
          </cell>
          <cell r="F509" t="str">
            <v>BEBIDAS</v>
          </cell>
          <cell r="G509" t="str">
            <v>BEBIDAS</v>
          </cell>
          <cell r="H509" t="str">
            <v>BEBIDAS C/ ALCOHOL</v>
          </cell>
          <cell r="I509" t="str">
            <v>WHISKYS</v>
          </cell>
          <cell r="J509" t="str">
            <v>TRADICIONALES</v>
          </cell>
          <cell r="K509" t="str">
            <v>WHYTEHALL</v>
          </cell>
          <cell r="L509">
            <v>114</v>
          </cell>
          <cell r="M509" t="str">
            <v>APOLO IMPORT S.A. 2 - TRENTINO (114)</v>
          </cell>
          <cell r="N509">
            <v>0</v>
          </cell>
          <cell r="O509">
            <v>1</v>
          </cell>
          <cell r="P509">
            <v>4</v>
          </cell>
          <cell r="Q509">
            <v>0</v>
          </cell>
          <cell r="R509">
            <v>1</v>
          </cell>
          <cell r="S509">
            <v>1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1</v>
          </cell>
          <cell r="Y509">
            <v>0</v>
          </cell>
          <cell r="Z509">
            <v>1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7</v>
          </cell>
          <cell r="AK509">
            <v>9</v>
          </cell>
          <cell r="AL509">
            <v>5</v>
          </cell>
          <cell r="AM509">
            <v>5</v>
          </cell>
          <cell r="AN509">
            <v>4</v>
          </cell>
          <cell r="AO509">
            <v>30</v>
          </cell>
          <cell r="AP509" t="str">
            <v>SV</v>
          </cell>
          <cell r="AQ509" t="str">
            <v>SV</v>
          </cell>
          <cell r="AR509" t="str">
            <v>SV</v>
          </cell>
          <cell r="AS509" t="str">
            <v>SV</v>
          </cell>
          <cell r="AT509" t="str">
            <v>SV</v>
          </cell>
          <cell r="AU509" t="str">
            <v>SV</v>
          </cell>
          <cell r="AV509">
            <v>69480.000039999999</v>
          </cell>
          <cell r="AW509">
            <v>60779.999830000001</v>
          </cell>
          <cell r="AX509">
            <v>79900</v>
          </cell>
          <cell r="AY509">
            <v>0.14997121407600966</v>
          </cell>
          <cell r="AZ509">
            <v>0.13041301576971215</v>
          </cell>
          <cell r="BA509">
            <v>77900</v>
          </cell>
          <cell r="BB509">
            <v>3</v>
          </cell>
          <cell r="BC509">
            <v>0.12118595214669781</v>
          </cell>
          <cell r="BD509">
            <v>0.10808729088575098</v>
          </cell>
          <cell r="BE509">
            <v>75900</v>
          </cell>
          <cell r="BF509">
            <v>6</v>
          </cell>
          <cell r="BG509">
            <v>9.240069021738595E-2</v>
          </cell>
          <cell r="BH509">
            <v>8.4584979710144947E-2</v>
          </cell>
        </row>
        <row r="510">
          <cell r="B510" t="str">
            <v>39494</v>
          </cell>
          <cell r="C510" t="str">
            <v>811272022634</v>
          </cell>
          <cell r="D510" t="str">
            <v>WHISKY 90ml WHYTEHALL</v>
          </cell>
          <cell r="E510">
            <v>96</v>
          </cell>
          <cell r="F510" t="str">
            <v>BEBIDAS</v>
          </cell>
          <cell r="G510" t="str">
            <v>BEBIDAS</v>
          </cell>
          <cell r="H510" t="str">
            <v>BEBIDAS C/ ALCOHOL</v>
          </cell>
          <cell r="I510" t="str">
            <v>WHISKYS</v>
          </cell>
          <cell r="J510" t="str">
            <v>TRADICIONALES</v>
          </cell>
          <cell r="K510" t="str">
            <v>WHYTEHALL</v>
          </cell>
          <cell r="L510">
            <v>114</v>
          </cell>
          <cell r="M510" t="str">
            <v>APOLO IMPORT S.A. 2 - TRENTINO (114)</v>
          </cell>
          <cell r="N510">
            <v>6</v>
          </cell>
          <cell r="O510">
            <v>4</v>
          </cell>
          <cell r="P510">
            <v>14</v>
          </cell>
          <cell r="Q510">
            <v>13</v>
          </cell>
          <cell r="R510">
            <v>4</v>
          </cell>
          <cell r="S510">
            <v>11</v>
          </cell>
          <cell r="T510">
            <v>9</v>
          </cell>
          <cell r="U510">
            <v>10</v>
          </cell>
          <cell r="V510">
            <v>13</v>
          </cell>
          <cell r="W510">
            <v>7</v>
          </cell>
          <cell r="X510">
            <v>9</v>
          </cell>
          <cell r="Y510">
            <v>4</v>
          </cell>
          <cell r="Z510">
            <v>3</v>
          </cell>
          <cell r="AA510">
            <v>2</v>
          </cell>
          <cell r="AB510">
            <v>4</v>
          </cell>
          <cell r="AC510">
            <v>3</v>
          </cell>
          <cell r="AD510">
            <v>6</v>
          </cell>
          <cell r="AE510">
            <v>8</v>
          </cell>
          <cell r="AF510">
            <v>9</v>
          </cell>
          <cell r="AG510">
            <v>13</v>
          </cell>
          <cell r="AH510">
            <v>0</v>
          </cell>
          <cell r="AI510">
            <v>3</v>
          </cell>
          <cell r="AJ510">
            <v>67</v>
          </cell>
          <cell r="AK510">
            <v>61</v>
          </cell>
          <cell r="AL510">
            <v>12</v>
          </cell>
          <cell r="AM510">
            <v>23</v>
          </cell>
          <cell r="AN510">
            <v>3</v>
          </cell>
          <cell r="AO510">
            <v>48</v>
          </cell>
          <cell r="AP510">
            <v>154.61538461538461</v>
          </cell>
          <cell r="AQ510">
            <v>183</v>
          </cell>
          <cell r="AR510">
            <v>90</v>
          </cell>
          <cell r="AS510">
            <v>230</v>
          </cell>
          <cell r="AT510">
            <v>6.9230769230769234</v>
          </cell>
          <cell r="AU510">
            <v>480</v>
          </cell>
          <cell r="AV510">
            <v>6000.0000499999996</v>
          </cell>
          <cell r="AW510">
            <v>5999.9999399999997</v>
          </cell>
          <cell r="AX510">
            <v>6900</v>
          </cell>
          <cell r="AY510">
            <v>0.1499999904166669</v>
          </cell>
          <cell r="AZ510">
            <v>0.1304347753623189</v>
          </cell>
          <cell r="BA510">
            <v>6750</v>
          </cell>
          <cell r="BB510">
            <v>6</v>
          </cell>
          <cell r="BC510">
            <v>0.12499999062500011</v>
          </cell>
          <cell r="BD510">
            <v>0.11111110370370375</v>
          </cell>
          <cell r="BE510">
            <v>6550</v>
          </cell>
          <cell r="BF510">
            <v>12</v>
          </cell>
          <cell r="BG510">
            <v>9.1666657569444476E-2</v>
          </cell>
          <cell r="BH510">
            <v>8.3969458015267229E-2</v>
          </cell>
        </row>
        <row r="511">
          <cell r="B511" t="str">
            <v>39492</v>
          </cell>
          <cell r="C511" t="str">
            <v>8902146014717</v>
          </cell>
          <cell r="D511" t="str">
            <v>WHISKY HONEY 1Lts  WHYTEHALL</v>
          </cell>
          <cell r="E511">
            <v>12</v>
          </cell>
          <cell r="F511" t="str">
            <v>BEBIDAS</v>
          </cell>
          <cell r="G511" t="str">
            <v>BEBIDAS</v>
          </cell>
          <cell r="H511" t="str">
            <v>BEBIDAS C/ ALCOHOL</v>
          </cell>
          <cell r="I511" t="str">
            <v>WHISKYS</v>
          </cell>
          <cell r="J511" t="str">
            <v>TRADICIONALES</v>
          </cell>
          <cell r="K511" t="str">
            <v>WHYTEHALL</v>
          </cell>
          <cell r="L511">
            <v>114</v>
          </cell>
          <cell r="M511" t="str">
            <v>APOLO IMPORT S.A. 2 - TRENTINO (114)</v>
          </cell>
          <cell r="N511">
            <v>0</v>
          </cell>
          <cell r="O511">
            <v>1</v>
          </cell>
          <cell r="P511">
            <v>1</v>
          </cell>
          <cell r="Q511">
            <v>2</v>
          </cell>
          <cell r="R511">
            <v>1</v>
          </cell>
          <cell r="S511">
            <v>2</v>
          </cell>
          <cell r="T511">
            <v>1</v>
          </cell>
          <cell r="U511">
            <v>0</v>
          </cell>
          <cell r="V511">
            <v>0</v>
          </cell>
          <cell r="W511">
            <v>0</v>
          </cell>
          <cell r="X511">
            <v>1</v>
          </cell>
          <cell r="Y511">
            <v>1</v>
          </cell>
          <cell r="Z511">
            <v>0</v>
          </cell>
          <cell r="AA511">
            <v>3</v>
          </cell>
          <cell r="AB511">
            <v>0</v>
          </cell>
          <cell r="AC511">
            <v>0</v>
          </cell>
          <cell r="AD511">
            <v>1</v>
          </cell>
          <cell r="AE511">
            <v>0</v>
          </cell>
          <cell r="AF511">
            <v>2</v>
          </cell>
          <cell r="AG511">
            <v>1</v>
          </cell>
          <cell r="AH511">
            <v>1</v>
          </cell>
          <cell r="AI511">
            <v>1</v>
          </cell>
          <cell r="AJ511">
            <v>9</v>
          </cell>
          <cell r="AK511">
            <v>7</v>
          </cell>
          <cell r="AL511">
            <v>5</v>
          </cell>
          <cell r="AM511">
            <v>14</v>
          </cell>
          <cell r="AN511">
            <v>8</v>
          </cell>
          <cell r="AO511">
            <v>47</v>
          </cell>
          <cell r="AP511">
            <v>135</v>
          </cell>
          <cell r="AQ511" t="str">
            <v>SV</v>
          </cell>
          <cell r="AR511">
            <v>150</v>
          </cell>
          <cell r="AS511" t="str">
            <v>SV</v>
          </cell>
          <cell r="AT511">
            <v>240</v>
          </cell>
          <cell r="AU511">
            <v>1410</v>
          </cell>
          <cell r="AV511">
            <v>78180.000029999996</v>
          </cell>
          <cell r="AW511">
            <v>75045.387340000001</v>
          </cell>
          <cell r="AX511">
            <v>89900</v>
          </cell>
          <cell r="AY511">
            <v>0.14991046259276919</v>
          </cell>
          <cell r="AZ511">
            <v>0.13036707419354843</v>
          </cell>
          <cell r="BA511">
            <v>85900</v>
          </cell>
          <cell r="BB511">
            <v>3</v>
          </cell>
          <cell r="BC511">
            <v>9.8746482054714813E-2</v>
          </cell>
          <cell r="BD511">
            <v>8.9871943771827764E-2</v>
          </cell>
          <cell r="BE511">
            <v>83900</v>
          </cell>
          <cell r="BF511">
            <v>6</v>
          </cell>
          <cell r="BG511">
            <v>7.3164491785687735E-2</v>
          </cell>
          <cell r="BH511">
            <v>6.8176400119189559E-2</v>
          </cell>
        </row>
        <row r="512">
          <cell r="B512" t="str">
            <v>41539</v>
          </cell>
          <cell r="C512" t="str">
            <v>7841431000657</v>
          </cell>
          <cell r="D512" t="str">
            <v>WHISKY BLACK LABEL 1Lts+2 VASOS JOHNNIE WALKER</v>
          </cell>
          <cell r="E512">
            <v>1</v>
          </cell>
          <cell r="F512" t="str">
            <v>BEBIDAS</v>
          </cell>
          <cell r="G512" t="str">
            <v>BEBIDAS</v>
          </cell>
          <cell r="H512" t="str">
            <v>BEBIDAS C/ ALCOHOL</v>
          </cell>
          <cell r="I512" t="str">
            <v>WHISKYS</v>
          </cell>
          <cell r="J512" t="str">
            <v>PACK PROMOCIONAL</v>
          </cell>
          <cell r="K512" t="str">
            <v>JOHNNIE WALKER</v>
          </cell>
          <cell r="L512">
            <v>161</v>
          </cell>
          <cell r="M512" t="str">
            <v>WINES AND SPIRITS S.A. (161)</v>
          </cell>
          <cell r="N512">
            <v>0</v>
          </cell>
          <cell r="O512">
            <v>0</v>
          </cell>
          <cell r="P512">
            <v>0</v>
          </cell>
          <cell r="Q512">
            <v>2</v>
          </cell>
          <cell r="R512">
            <v>0</v>
          </cell>
          <cell r="S512">
            <v>0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4</v>
          </cell>
          <cell r="Z512">
            <v>0</v>
          </cell>
          <cell r="AA512">
            <v>0</v>
          </cell>
          <cell r="AB512">
            <v>0</v>
          </cell>
          <cell r="AC512">
            <v>5</v>
          </cell>
          <cell r="AD512">
            <v>0</v>
          </cell>
          <cell r="AE512">
            <v>0</v>
          </cell>
          <cell r="AF512">
            <v>0</v>
          </cell>
          <cell r="AG512">
            <v>2</v>
          </cell>
          <cell r="AH512">
            <v>0</v>
          </cell>
          <cell r="AI512">
            <v>0</v>
          </cell>
          <cell r="AJ512">
            <v>4</v>
          </cell>
          <cell r="AK512">
            <v>0</v>
          </cell>
          <cell r="AL512">
            <v>2</v>
          </cell>
          <cell r="AM512">
            <v>1</v>
          </cell>
          <cell r="AN512">
            <v>9</v>
          </cell>
          <cell r="AO512">
            <v>0</v>
          </cell>
          <cell r="AP512">
            <v>60</v>
          </cell>
          <cell r="AQ512" t="str">
            <v>Q</v>
          </cell>
          <cell r="AR512">
            <v>15</v>
          </cell>
          <cell r="AS512">
            <v>6</v>
          </cell>
          <cell r="AT512">
            <v>135</v>
          </cell>
          <cell r="AU512" t="str">
            <v>Q</v>
          </cell>
          <cell r="AV512">
            <v>170838.99997999999</v>
          </cell>
          <cell r="AW512">
            <v>170838.99965000001</v>
          </cell>
          <cell r="AX512">
            <v>197900</v>
          </cell>
          <cell r="AY512">
            <v>0.158400599530365</v>
          </cell>
          <cell r="AZ512">
            <v>0.13674077827185452</v>
          </cell>
          <cell r="BA512">
            <v>194900</v>
          </cell>
          <cell r="BB512">
            <v>3</v>
          </cell>
          <cell r="BC512">
            <v>0.1408402064096419</v>
          </cell>
          <cell r="BD512">
            <v>0.12345305295023093</v>
          </cell>
          <cell r="BE512">
            <v>189900</v>
          </cell>
          <cell r="BF512">
            <v>6</v>
          </cell>
          <cell r="BG512">
            <v>0.11157288454177006</v>
          </cell>
          <cell r="BH512">
            <v>0.10037388109531335</v>
          </cell>
        </row>
        <row r="513">
          <cell r="B513" t="str">
            <v>41538</v>
          </cell>
          <cell r="C513" t="str">
            <v>7841431000671</v>
          </cell>
          <cell r="D513" t="str">
            <v>WHISKY RED LABEL 1Lts+2 VASOS ALUM JOHNNIE WALKER</v>
          </cell>
          <cell r="E513">
            <v>1</v>
          </cell>
          <cell r="F513" t="str">
            <v>BEBIDAS</v>
          </cell>
          <cell r="G513" t="str">
            <v>BEBIDAS</v>
          </cell>
          <cell r="H513" t="str">
            <v>BEBIDAS C/ ALCOHOL</v>
          </cell>
          <cell r="I513" t="str">
            <v>WHISKYS</v>
          </cell>
          <cell r="J513" t="str">
            <v>PACK PROMOCIONAL</v>
          </cell>
          <cell r="K513" t="str">
            <v>JOHNNIE WALKER</v>
          </cell>
          <cell r="L513">
            <v>161</v>
          </cell>
          <cell r="M513" t="str">
            <v>WINES AND SPIRITS S.A. (161)</v>
          </cell>
          <cell r="N513">
            <v>0</v>
          </cell>
          <cell r="O513">
            <v>0</v>
          </cell>
          <cell r="P513">
            <v>0</v>
          </cell>
          <cell r="Q513">
            <v>0</v>
          </cell>
          <cell r="R513">
            <v>0</v>
          </cell>
          <cell r="S513">
            <v>0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 t="str">
            <v>Q</v>
          </cell>
          <cell r="AQ513" t="str">
            <v>Q</v>
          </cell>
          <cell r="AR513" t="str">
            <v>Q</v>
          </cell>
          <cell r="AS513" t="str">
            <v>Q</v>
          </cell>
          <cell r="AT513" t="str">
            <v>Q</v>
          </cell>
          <cell r="AU513" t="str">
            <v>Q</v>
          </cell>
          <cell r="AV513">
            <v>86919.000002999994</v>
          </cell>
          <cell r="AW513">
            <v>86919.000002999994</v>
          </cell>
          <cell r="AX513">
            <v>99900</v>
          </cell>
          <cell r="AY513">
            <v>0.14934594273463775</v>
          </cell>
          <cell r="AZ513">
            <v>0.12993993990990998</v>
          </cell>
          <cell r="BA513">
            <v>97900</v>
          </cell>
          <cell r="BB513">
            <v>3</v>
          </cell>
          <cell r="BC513">
            <v>0.12633601395116134</v>
          </cell>
          <cell r="BD513">
            <v>0.11216547494382029</v>
          </cell>
          <cell r="BE513">
            <v>94900</v>
          </cell>
          <cell r="BF513">
            <v>6</v>
          </cell>
          <cell r="BG513">
            <v>9.1821120775947174E-2</v>
          </cell>
          <cell r="BH513">
            <v>8.4099051601686056E-2</v>
          </cell>
        </row>
        <row r="514">
          <cell r="B514" t="str">
            <v>27390</v>
          </cell>
          <cell r="C514" t="str">
            <v>7841738000114</v>
          </cell>
          <cell r="D514" t="str">
            <v>WHISKY 900ml MASTER GOLD + ENERGIZANTE 2Lts BALY</v>
          </cell>
          <cell r="E514">
            <v>1</v>
          </cell>
          <cell r="F514" t="str">
            <v>BEBIDAS</v>
          </cell>
          <cell r="G514" t="str">
            <v>BEBIDAS</v>
          </cell>
          <cell r="H514" t="str">
            <v>BEBIDAS C/ ALCOHOL</v>
          </cell>
          <cell r="I514" t="str">
            <v>WHISKYS</v>
          </cell>
          <cell r="J514" t="str">
            <v>PACK PROMOCIONAL</v>
          </cell>
          <cell r="K514" t="str">
            <v>MASTER GOLD</v>
          </cell>
          <cell r="L514">
            <v>428</v>
          </cell>
          <cell r="M514" t="str">
            <v>BRUMADO S.A. (428)</v>
          </cell>
          <cell r="N514">
            <v>1</v>
          </cell>
          <cell r="O514">
            <v>1</v>
          </cell>
          <cell r="P514">
            <v>1</v>
          </cell>
          <cell r="Q514">
            <v>2</v>
          </cell>
          <cell r="R514">
            <v>0</v>
          </cell>
          <cell r="S514">
            <v>0</v>
          </cell>
          <cell r="T514">
            <v>0</v>
          </cell>
          <cell r="U514">
            <v>0</v>
          </cell>
          <cell r="V514">
            <v>2</v>
          </cell>
          <cell r="W514">
            <v>1</v>
          </cell>
          <cell r="X514">
            <v>1</v>
          </cell>
          <cell r="Y514">
            <v>1</v>
          </cell>
          <cell r="Z514">
            <v>2</v>
          </cell>
          <cell r="AA514">
            <v>3</v>
          </cell>
          <cell r="AB514">
            <v>2</v>
          </cell>
          <cell r="AC514">
            <v>5</v>
          </cell>
          <cell r="AD514">
            <v>1</v>
          </cell>
          <cell r="AE514">
            <v>1</v>
          </cell>
          <cell r="AF514">
            <v>4</v>
          </cell>
          <cell r="AG514">
            <v>3</v>
          </cell>
          <cell r="AH514">
            <v>1</v>
          </cell>
          <cell r="AI514">
            <v>4</v>
          </cell>
          <cell r="AJ514">
            <v>6</v>
          </cell>
          <cell r="AK514">
            <v>5</v>
          </cell>
          <cell r="AL514">
            <v>6</v>
          </cell>
          <cell r="AM514">
            <v>3</v>
          </cell>
          <cell r="AN514">
            <v>9</v>
          </cell>
          <cell r="AO514">
            <v>0</v>
          </cell>
          <cell r="AP514">
            <v>90</v>
          </cell>
          <cell r="AQ514" t="str">
            <v>SV</v>
          </cell>
          <cell r="AR514">
            <v>180</v>
          </cell>
          <cell r="AS514">
            <v>18</v>
          </cell>
          <cell r="AT514">
            <v>90</v>
          </cell>
          <cell r="AU514" t="str">
            <v>Q</v>
          </cell>
          <cell r="AV514">
            <v>33600.000059999998</v>
          </cell>
          <cell r="AW514">
            <v>33568.93518</v>
          </cell>
          <cell r="AX514">
            <v>39900</v>
          </cell>
          <cell r="AY514">
            <v>0.18749999787946425</v>
          </cell>
          <cell r="AZ514">
            <v>0.15789473533834592</v>
          </cell>
          <cell r="BA514">
            <v>38900</v>
          </cell>
          <cell r="BB514">
            <v>3</v>
          </cell>
          <cell r="BC514">
            <v>0.15773809317070575</v>
          </cell>
          <cell r="BD514">
            <v>0.13624678508997434</v>
          </cell>
          <cell r="BE514">
            <v>37900</v>
          </cell>
          <cell r="BF514">
            <v>6</v>
          </cell>
          <cell r="BG514">
            <v>0.12797618846194725</v>
          </cell>
          <cell r="BH514">
            <v>0.11345646279683382</v>
          </cell>
        </row>
        <row r="515">
          <cell r="B515" t="str">
            <v>20711</v>
          </cell>
          <cell r="C515" t="str">
            <v>8413700655357</v>
          </cell>
          <cell r="D515" t="str">
            <v>ESENCIAS P/GIN TONIC 21un CARMENCITA</v>
          </cell>
          <cell r="E515">
            <v>6</v>
          </cell>
          <cell r="F515" t="str">
            <v>BEBIDAS</v>
          </cell>
          <cell r="G515" t="str">
            <v>BEBIDAS</v>
          </cell>
          <cell r="H515" t="str">
            <v>BEBIDAS C/ ALCOHOL</v>
          </cell>
          <cell r="I515" t="str">
            <v>ESENCIAS P/BEBIDAS</v>
          </cell>
          <cell r="J515" t="str">
            <v>ESENCIAS BEBIDAS</v>
          </cell>
          <cell r="K515" t="str">
            <v>CARMENCITA</v>
          </cell>
          <cell r="L515">
            <v>35</v>
          </cell>
          <cell r="M515" t="str">
            <v>A.C. IMPORTACIONES S.A  (35)</v>
          </cell>
          <cell r="N515">
            <v>0</v>
          </cell>
          <cell r="O515">
            <v>0</v>
          </cell>
          <cell r="P515">
            <v>0</v>
          </cell>
          <cell r="Q515">
            <v>1</v>
          </cell>
          <cell r="R515">
            <v>0</v>
          </cell>
          <cell r="S515">
            <v>0</v>
          </cell>
          <cell r="T515">
            <v>2</v>
          </cell>
          <cell r="U515">
            <v>2</v>
          </cell>
          <cell r="V515">
            <v>1</v>
          </cell>
          <cell r="W515">
            <v>0</v>
          </cell>
          <cell r="X515">
            <v>1</v>
          </cell>
          <cell r="Y515">
            <v>1</v>
          </cell>
          <cell r="Z515">
            <v>1</v>
          </cell>
          <cell r="AA515">
            <v>0</v>
          </cell>
          <cell r="AB515">
            <v>0</v>
          </cell>
          <cell r="AC515">
            <v>1</v>
          </cell>
          <cell r="AD515">
            <v>0</v>
          </cell>
          <cell r="AE515">
            <v>3</v>
          </cell>
          <cell r="AF515">
            <v>1</v>
          </cell>
          <cell r="AG515">
            <v>1</v>
          </cell>
          <cell r="AH515">
            <v>0</v>
          </cell>
          <cell r="AI515">
            <v>0</v>
          </cell>
          <cell r="AJ515">
            <v>16</v>
          </cell>
          <cell r="AK515">
            <v>8</v>
          </cell>
          <cell r="AL515">
            <v>10</v>
          </cell>
          <cell r="AM515">
            <v>6</v>
          </cell>
          <cell r="AN515">
            <v>5</v>
          </cell>
          <cell r="AO515">
            <v>3</v>
          </cell>
          <cell r="AP515">
            <v>480</v>
          </cell>
          <cell r="AQ515">
            <v>120</v>
          </cell>
          <cell r="AR515">
            <v>300</v>
          </cell>
          <cell r="AS515">
            <v>180</v>
          </cell>
          <cell r="AT515">
            <v>150</v>
          </cell>
          <cell r="AU515" t="str">
            <v>SV</v>
          </cell>
          <cell r="AV515">
            <v>68640</v>
          </cell>
          <cell r="AW515">
            <v>68640</v>
          </cell>
          <cell r="AX515">
            <v>79900</v>
          </cell>
          <cell r="AY515">
            <v>0.16404428904428903</v>
          </cell>
          <cell r="AZ515">
            <v>0.14092615769712141</v>
          </cell>
          <cell r="BA515">
            <v>76900</v>
          </cell>
          <cell r="BB515">
            <v>3</v>
          </cell>
          <cell r="BC515">
            <v>0.12033799533799527</v>
          </cell>
          <cell r="BD515">
            <v>0.10741222366710013</v>
          </cell>
          <cell r="BE515">
            <v>0</v>
          </cell>
          <cell r="BF515">
            <v>0</v>
          </cell>
          <cell r="BG515">
            <v>-1</v>
          </cell>
          <cell r="BH515">
            <v>0</v>
          </cell>
        </row>
        <row r="516">
          <cell r="B516" t="str">
            <v>20712</v>
          </cell>
          <cell r="C516" t="str">
            <v>8413700642357</v>
          </cell>
          <cell r="D516" t="str">
            <v>ESENCIAS P/GIN TONIC 3un CARMENCITA</v>
          </cell>
          <cell r="E516">
            <v>12</v>
          </cell>
          <cell r="F516" t="str">
            <v>BEBIDAS</v>
          </cell>
          <cell r="G516" t="str">
            <v>BEBIDAS</v>
          </cell>
          <cell r="H516" t="str">
            <v>BEBIDAS C/ ALCOHOL</v>
          </cell>
          <cell r="I516" t="str">
            <v>ESENCIAS P/BEBIDAS</v>
          </cell>
          <cell r="J516" t="str">
            <v>ESENCIAS BEBIDAS</v>
          </cell>
          <cell r="K516" t="str">
            <v>CARMENCITA</v>
          </cell>
          <cell r="L516">
            <v>35</v>
          </cell>
          <cell r="M516" t="str">
            <v>A.C. IMPORTACIONES S.A  (35)</v>
          </cell>
          <cell r="N516">
            <v>0</v>
          </cell>
          <cell r="O516">
            <v>2</v>
          </cell>
          <cell r="P516">
            <v>4</v>
          </cell>
          <cell r="Q516">
            <v>4</v>
          </cell>
          <cell r="R516">
            <v>7</v>
          </cell>
          <cell r="S516">
            <v>1</v>
          </cell>
          <cell r="T516">
            <v>2</v>
          </cell>
          <cell r="U516">
            <v>7</v>
          </cell>
          <cell r="V516">
            <v>1</v>
          </cell>
          <cell r="W516">
            <v>1</v>
          </cell>
          <cell r="X516">
            <v>6</v>
          </cell>
          <cell r="Y516">
            <v>4</v>
          </cell>
          <cell r="Z516">
            <v>1</v>
          </cell>
          <cell r="AA516">
            <v>1</v>
          </cell>
          <cell r="AB516">
            <v>0</v>
          </cell>
          <cell r="AC516">
            <v>0</v>
          </cell>
          <cell r="AD516">
            <v>3</v>
          </cell>
          <cell r="AE516">
            <v>3</v>
          </cell>
          <cell r="AF516">
            <v>6</v>
          </cell>
          <cell r="AG516">
            <v>6</v>
          </cell>
          <cell r="AH516">
            <v>0</v>
          </cell>
          <cell r="AI516">
            <v>0</v>
          </cell>
          <cell r="AJ516">
            <v>15</v>
          </cell>
          <cell r="AK516">
            <v>6</v>
          </cell>
          <cell r="AL516">
            <v>10</v>
          </cell>
          <cell r="AM516">
            <v>9</v>
          </cell>
          <cell r="AN516">
            <v>8</v>
          </cell>
          <cell r="AO516">
            <v>6</v>
          </cell>
          <cell r="AP516">
            <v>112.5</v>
          </cell>
          <cell r="AQ516">
            <v>25.714285714285712</v>
          </cell>
          <cell r="AR516">
            <v>75</v>
          </cell>
          <cell r="AS516" t="str">
            <v>SV</v>
          </cell>
          <cell r="AT516">
            <v>40</v>
          </cell>
          <cell r="AU516" t="str">
            <v>SV</v>
          </cell>
          <cell r="AV516">
            <v>12870</v>
          </cell>
          <cell r="AW516">
            <v>12870.076779999999</v>
          </cell>
          <cell r="AX516">
            <v>14900</v>
          </cell>
          <cell r="AY516">
            <v>0.15773115773115776</v>
          </cell>
          <cell r="AZ516">
            <v>0.13624161073825503</v>
          </cell>
          <cell r="BA516">
            <v>14500</v>
          </cell>
          <cell r="BB516">
            <v>3</v>
          </cell>
          <cell r="BC516">
            <v>0.12665112665112654</v>
          </cell>
          <cell r="BD516">
            <v>0.11241379310344828</v>
          </cell>
          <cell r="BE516">
            <v>0</v>
          </cell>
          <cell r="BF516">
            <v>0</v>
          </cell>
          <cell r="BG516">
            <v>-1</v>
          </cell>
          <cell r="BH516">
            <v>0</v>
          </cell>
        </row>
        <row r="517">
          <cell r="B517" t="str">
            <v>27869</v>
          </cell>
          <cell r="C517" t="str">
            <v>8413700476358</v>
          </cell>
          <cell r="D517" t="str">
            <v>ESPECIAS GIN 16gr CARMENCITA</v>
          </cell>
          <cell r="E517">
            <v>12</v>
          </cell>
          <cell r="F517" t="str">
            <v>BEBIDAS</v>
          </cell>
          <cell r="G517" t="str">
            <v>BEBIDAS</v>
          </cell>
          <cell r="H517" t="str">
            <v>BEBIDAS C/ ALCOHOL</v>
          </cell>
          <cell r="I517" t="str">
            <v>ESENCIAS P/BEBIDAS</v>
          </cell>
          <cell r="J517" t="str">
            <v>ESENCIAS BEBIDAS</v>
          </cell>
          <cell r="K517" t="str">
            <v>CARMENCITA</v>
          </cell>
          <cell r="L517">
            <v>35</v>
          </cell>
          <cell r="M517" t="str">
            <v>A.C. IMPORTACIONES S.A  (35)</v>
          </cell>
          <cell r="N517">
            <v>0</v>
          </cell>
          <cell r="O517">
            <v>2</v>
          </cell>
          <cell r="P517">
            <v>2</v>
          </cell>
          <cell r="Q517">
            <v>1</v>
          </cell>
          <cell r="R517">
            <v>1</v>
          </cell>
          <cell r="S517">
            <v>1</v>
          </cell>
          <cell r="T517">
            <v>2</v>
          </cell>
          <cell r="U517">
            <v>2</v>
          </cell>
          <cell r="V517">
            <v>2</v>
          </cell>
          <cell r="W517">
            <v>0</v>
          </cell>
          <cell r="X517">
            <v>1</v>
          </cell>
          <cell r="Y517">
            <v>1</v>
          </cell>
          <cell r="Z517">
            <v>0</v>
          </cell>
          <cell r="AA517">
            <v>0</v>
          </cell>
          <cell r="AB517">
            <v>0</v>
          </cell>
          <cell r="AC517">
            <v>1</v>
          </cell>
          <cell r="AD517">
            <v>2</v>
          </cell>
          <cell r="AE517">
            <v>0</v>
          </cell>
          <cell r="AF517">
            <v>1</v>
          </cell>
          <cell r="AG517">
            <v>2</v>
          </cell>
          <cell r="AH517">
            <v>0</v>
          </cell>
          <cell r="AI517">
            <v>0</v>
          </cell>
          <cell r="AJ517">
            <v>12</v>
          </cell>
          <cell r="AK517">
            <v>7</v>
          </cell>
          <cell r="AL517">
            <v>9</v>
          </cell>
          <cell r="AM517">
            <v>3</v>
          </cell>
          <cell r="AN517">
            <v>3</v>
          </cell>
          <cell r="AO517">
            <v>0</v>
          </cell>
          <cell r="AP517">
            <v>360</v>
          </cell>
          <cell r="AQ517">
            <v>105</v>
          </cell>
          <cell r="AR517">
            <v>270</v>
          </cell>
          <cell r="AS517">
            <v>90</v>
          </cell>
          <cell r="AT517">
            <v>45</v>
          </cell>
          <cell r="AU517" t="str">
            <v>Q</v>
          </cell>
          <cell r="AV517">
            <v>32760.000019999999</v>
          </cell>
          <cell r="AW517">
            <v>32760.045450000001</v>
          </cell>
          <cell r="AX517">
            <v>37900</v>
          </cell>
          <cell r="AY517">
            <v>0.15689865619236953</v>
          </cell>
          <cell r="AZ517">
            <v>0.13562005224274407</v>
          </cell>
          <cell r="BA517">
            <v>36900</v>
          </cell>
          <cell r="BB517">
            <v>3</v>
          </cell>
          <cell r="BC517">
            <v>0.12637362568597466</v>
          </cell>
          <cell r="BD517">
            <v>0.1121951214092141</v>
          </cell>
          <cell r="BE517">
            <v>0</v>
          </cell>
          <cell r="BF517">
            <v>0</v>
          </cell>
          <cell r="BG517">
            <v>-1</v>
          </cell>
          <cell r="BH517">
            <v>0</v>
          </cell>
        </row>
        <row r="518">
          <cell r="B518" t="str">
            <v>27868</v>
          </cell>
          <cell r="C518" t="str">
            <v>8413700686351</v>
          </cell>
          <cell r="D518" t="str">
            <v>INFUSION FLORAL GIN TONIC 10un CARMENCITA</v>
          </cell>
          <cell r="E518">
            <v>12</v>
          </cell>
          <cell r="F518" t="str">
            <v>BEBIDAS</v>
          </cell>
          <cell r="G518" t="str">
            <v>BEBIDAS</v>
          </cell>
          <cell r="H518" t="str">
            <v>BEBIDAS C/ ALCOHOL</v>
          </cell>
          <cell r="I518" t="str">
            <v>ESENCIAS P/BEBIDAS</v>
          </cell>
          <cell r="J518" t="str">
            <v>ESENCIAS BEBIDAS</v>
          </cell>
          <cell r="K518" t="str">
            <v>CARMENCITA</v>
          </cell>
          <cell r="L518">
            <v>35</v>
          </cell>
          <cell r="M518" t="str">
            <v>A.C. IMPORTACIONES S.A  (35)</v>
          </cell>
          <cell r="N518">
            <v>1</v>
          </cell>
          <cell r="O518">
            <v>0</v>
          </cell>
          <cell r="P518">
            <v>2</v>
          </cell>
          <cell r="Q518">
            <v>1</v>
          </cell>
          <cell r="R518">
            <v>0</v>
          </cell>
          <cell r="S518">
            <v>1</v>
          </cell>
          <cell r="T518">
            <v>0</v>
          </cell>
          <cell r="U518">
            <v>0</v>
          </cell>
          <cell r="V518">
            <v>1</v>
          </cell>
          <cell r="W518">
            <v>1</v>
          </cell>
          <cell r="X518">
            <v>2</v>
          </cell>
          <cell r="Y518">
            <v>4</v>
          </cell>
          <cell r="Z518">
            <v>1</v>
          </cell>
          <cell r="AA518">
            <v>1</v>
          </cell>
          <cell r="AB518">
            <v>0</v>
          </cell>
          <cell r="AC518">
            <v>2</v>
          </cell>
          <cell r="AD518">
            <v>2</v>
          </cell>
          <cell r="AE518">
            <v>0</v>
          </cell>
          <cell r="AF518">
            <v>1</v>
          </cell>
          <cell r="AG518">
            <v>0</v>
          </cell>
          <cell r="AH518">
            <v>0</v>
          </cell>
          <cell r="AI518">
            <v>0</v>
          </cell>
          <cell r="AJ518">
            <v>9</v>
          </cell>
          <cell r="AK518">
            <v>0</v>
          </cell>
          <cell r="AL518">
            <v>7</v>
          </cell>
          <cell r="AM518">
            <v>5</v>
          </cell>
          <cell r="AN518">
            <v>5</v>
          </cell>
          <cell r="AO518">
            <v>6</v>
          </cell>
          <cell r="AP518">
            <v>270</v>
          </cell>
          <cell r="AQ518" t="str">
            <v>Q</v>
          </cell>
          <cell r="AR518">
            <v>52.5</v>
          </cell>
          <cell r="AS518">
            <v>75</v>
          </cell>
          <cell r="AT518" t="str">
            <v>SV</v>
          </cell>
          <cell r="AU518" t="str">
            <v>SV</v>
          </cell>
          <cell r="AV518">
            <v>32760.000019999999</v>
          </cell>
          <cell r="AW518">
            <v>32760.106500000002</v>
          </cell>
          <cell r="AX518">
            <v>37900</v>
          </cell>
          <cell r="AY518">
            <v>0.15689865619236953</v>
          </cell>
          <cell r="AZ518">
            <v>0.13562005224274407</v>
          </cell>
          <cell r="BA518">
            <v>36900</v>
          </cell>
          <cell r="BB518">
            <v>3</v>
          </cell>
          <cell r="BC518">
            <v>0.12637362568597466</v>
          </cell>
          <cell r="BD518">
            <v>0.1121951214092141</v>
          </cell>
          <cell r="BE518">
            <v>0</v>
          </cell>
          <cell r="BF518">
            <v>0</v>
          </cell>
          <cell r="BG518">
            <v>-1</v>
          </cell>
          <cell r="BH518">
            <v>0</v>
          </cell>
        </row>
        <row r="519">
          <cell r="B519" t="str">
            <v>27871</v>
          </cell>
          <cell r="C519" t="str">
            <v>8413700171352</v>
          </cell>
          <cell r="D519" t="str">
            <v>INFUSION FLORAL GIN TONIC 3un CARMENCITA</v>
          </cell>
          <cell r="E519">
            <v>12</v>
          </cell>
          <cell r="F519" t="str">
            <v>BEBIDAS</v>
          </cell>
          <cell r="G519" t="str">
            <v>BEBIDAS</v>
          </cell>
          <cell r="H519" t="str">
            <v>BEBIDAS C/ ALCOHOL</v>
          </cell>
          <cell r="I519" t="str">
            <v>ESENCIAS P/BEBIDAS</v>
          </cell>
          <cell r="J519" t="str">
            <v>ESENCIAS BEBIDAS</v>
          </cell>
          <cell r="K519" t="str">
            <v>CARMENCITA</v>
          </cell>
          <cell r="L519">
            <v>35</v>
          </cell>
          <cell r="M519" t="str">
            <v>A.C. IMPORTACIONES S.A  (35)</v>
          </cell>
          <cell r="N519">
            <v>5</v>
          </cell>
          <cell r="O519">
            <v>0</v>
          </cell>
          <cell r="P519">
            <v>1</v>
          </cell>
          <cell r="Q519">
            <v>1</v>
          </cell>
          <cell r="R519">
            <v>1</v>
          </cell>
          <cell r="S519">
            <v>1</v>
          </cell>
          <cell r="T519">
            <v>0</v>
          </cell>
          <cell r="U519">
            <v>0</v>
          </cell>
          <cell r="V519">
            <v>2</v>
          </cell>
          <cell r="W519">
            <v>2</v>
          </cell>
          <cell r="X519">
            <v>3</v>
          </cell>
          <cell r="Y519">
            <v>2</v>
          </cell>
          <cell r="Z519">
            <v>4</v>
          </cell>
          <cell r="AA519">
            <v>3</v>
          </cell>
          <cell r="AB519">
            <v>2</v>
          </cell>
          <cell r="AC519">
            <v>3</v>
          </cell>
          <cell r="AD519">
            <v>4</v>
          </cell>
          <cell r="AE519">
            <v>5</v>
          </cell>
          <cell r="AF519">
            <v>3</v>
          </cell>
          <cell r="AG519">
            <v>1</v>
          </cell>
          <cell r="AH519">
            <v>0</v>
          </cell>
          <cell r="AI519">
            <v>2</v>
          </cell>
          <cell r="AJ519">
            <v>8</v>
          </cell>
          <cell r="AK519">
            <v>0</v>
          </cell>
          <cell r="AL519">
            <v>5</v>
          </cell>
          <cell r="AM519">
            <v>5</v>
          </cell>
          <cell r="AN519">
            <v>13</v>
          </cell>
          <cell r="AO519">
            <v>6</v>
          </cell>
          <cell r="AP519">
            <v>240</v>
          </cell>
          <cell r="AQ519" t="str">
            <v>Q</v>
          </cell>
          <cell r="AR519">
            <v>75</v>
          </cell>
          <cell r="AS519">
            <v>50</v>
          </cell>
          <cell r="AT519">
            <v>390</v>
          </cell>
          <cell r="AU519">
            <v>90</v>
          </cell>
          <cell r="AV519">
            <v>12870</v>
          </cell>
          <cell r="AW519">
            <v>12870</v>
          </cell>
          <cell r="AX519">
            <v>14900</v>
          </cell>
          <cell r="AY519">
            <v>0.15773115773115776</v>
          </cell>
          <cell r="AZ519">
            <v>0.13624161073825503</v>
          </cell>
          <cell r="BA519">
            <v>14500</v>
          </cell>
          <cell r="BB519">
            <v>3</v>
          </cell>
          <cell r="BC519">
            <v>0.12665112665112654</v>
          </cell>
          <cell r="BD519">
            <v>0.11241379310344828</v>
          </cell>
          <cell r="BE519">
            <v>0</v>
          </cell>
          <cell r="BF519">
            <v>0</v>
          </cell>
          <cell r="BG519">
            <v>-1</v>
          </cell>
          <cell r="BH519">
            <v>0</v>
          </cell>
        </row>
        <row r="520">
          <cell r="B520" t="str">
            <v>27872</v>
          </cell>
          <cell r="C520" t="str">
            <v>8413700479359</v>
          </cell>
          <cell r="D520" t="str">
            <v>INFUSION FLORAL GIN TONIC 9un CARMENCITA</v>
          </cell>
          <cell r="E520">
            <v>12</v>
          </cell>
          <cell r="F520" t="str">
            <v>BEBIDAS</v>
          </cell>
          <cell r="G520" t="str">
            <v>BEBIDAS</v>
          </cell>
          <cell r="H520" t="str">
            <v>BEBIDAS C/ ALCOHOL</v>
          </cell>
          <cell r="I520" t="str">
            <v>ESENCIAS P/BEBIDAS</v>
          </cell>
          <cell r="J520" t="str">
            <v>ESENCIAS BEBIDAS</v>
          </cell>
          <cell r="K520" t="str">
            <v>CARMENCITA</v>
          </cell>
          <cell r="L520">
            <v>35</v>
          </cell>
          <cell r="M520" t="str">
            <v>A.C. IMPORTACIONES S.A  (35)</v>
          </cell>
          <cell r="N520">
            <v>3</v>
          </cell>
          <cell r="O520">
            <v>2</v>
          </cell>
          <cell r="P520">
            <v>3</v>
          </cell>
          <cell r="Q520">
            <v>2</v>
          </cell>
          <cell r="R520">
            <v>2</v>
          </cell>
          <cell r="S520">
            <v>0</v>
          </cell>
          <cell r="T520">
            <v>1</v>
          </cell>
          <cell r="U520">
            <v>1</v>
          </cell>
          <cell r="V520">
            <v>1</v>
          </cell>
          <cell r="W520">
            <v>2</v>
          </cell>
          <cell r="X520">
            <v>0</v>
          </cell>
          <cell r="Y520">
            <v>0</v>
          </cell>
          <cell r="Z520">
            <v>2</v>
          </cell>
          <cell r="AA520">
            <v>2</v>
          </cell>
          <cell r="AB520">
            <v>0</v>
          </cell>
          <cell r="AC520">
            <v>2</v>
          </cell>
          <cell r="AD520">
            <v>3</v>
          </cell>
          <cell r="AE520">
            <v>0</v>
          </cell>
          <cell r="AF520">
            <v>3</v>
          </cell>
          <cell r="AG520">
            <v>3</v>
          </cell>
          <cell r="AH520">
            <v>0</v>
          </cell>
          <cell r="AI520">
            <v>1</v>
          </cell>
          <cell r="AJ520">
            <v>7</v>
          </cell>
          <cell r="AK520">
            <v>0</v>
          </cell>
          <cell r="AL520">
            <v>5</v>
          </cell>
          <cell r="AM520">
            <v>7</v>
          </cell>
          <cell r="AN520">
            <v>6</v>
          </cell>
          <cell r="AO520">
            <v>6</v>
          </cell>
          <cell r="AP520">
            <v>105</v>
          </cell>
          <cell r="AQ520" t="str">
            <v>Q</v>
          </cell>
          <cell r="AR520" t="str">
            <v>SV</v>
          </cell>
          <cell r="AS520">
            <v>105</v>
          </cell>
          <cell r="AT520">
            <v>60</v>
          </cell>
          <cell r="AU520">
            <v>180</v>
          </cell>
          <cell r="AV520">
            <v>31200.000039999999</v>
          </cell>
          <cell r="AW520">
            <v>31200.10036</v>
          </cell>
          <cell r="AX520">
            <v>35900</v>
          </cell>
          <cell r="AY520">
            <v>0.15064102416584491</v>
          </cell>
          <cell r="AZ520">
            <v>0.13091921894150421</v>
          </cell>
          <cell r="BA520">
            <v>34500</v>
          </cell>
          <cell r="BB520">
            <v>3</v>
          </cell>
          <cell r="BC520">
            <v>0.10576922935157795</v>
          </cell>
          <cell r="BD520">
            <v>9.5652172753623213E-2</v>
          </cell>
          <cell r="BE520">
            <v>0</v>
          </cell>
          <cell r="BF520">
            <v>0</v>
          </cell>
          <cell r="BG520">
            <v>-1</v>
          </cell>
          <cell r="BH520">
            <v>0</v>
          </cell>
        </row>
        <row r="521">
          <cell r="B521" t="str">
            <v>25893</v>
          </cell>
          <cell r="C521" t="str">
            <v>7840127002166</v>
          </cell>
          <cell r="D521" t="str">
            <v>MIX TEA GIN CITRICO 10un TE GUARANI</v>
          </cell>
          <cell r="E521">
            <v>12</v>
          </cell>
          <cell r="F521" t="str">
            <v>BEBIDAS</v>
          </cell>
          <cell r="G521" t="str">
            <v>BEBIDAS</v>
          </cell>
          <cell r="H521" t="str">
            <v>BEBIDAS C/ ALCOHOL</v>
          </cell>
          <cell r="I521" t="str">
            <v>ESENCIAS P/BEBIDAS</v>
          </cell>
          <cell r="J521" t="str">
            <v>ESENCIAS BEBIDAS</v>
          </cell>
          <cell r="K521" t="str">
            <v>TE GUARANI</v>
          </cell>
          <cell r="L521">
            <v>2841</v>
          </cell>
          <cell r="M521" t="str">
            <v>SIEMPRE SA  (2841)</v>
          </cell>
          <cell r="N521">
            <v>2</v>
          </cell>
          <cell r="O521">
            <v>11</v>
          </cell>
          <cell r="P521">
            <v>3</v>
          </cell>
          <cell r="Q521">
            <v>2</v>
          </cell>
          <cell r="R521">
            <v>1</v>
          </cell>
          <cell r="S521">
            <v>3</v>
          </cell>
          <cell r="T521">
            <v>2</v>
          </cell>
          <cell r="U521">
            <v>1</v>
          </cell>
          <cell r="V521">
            <v>2</v>
          </cell>
          <cell r="W521">
            <v>2</v>
          </cell>
          <cell r="X521">
            <v>3</v>
          </cell>
          <cell r="Y521">
            <v>4</v>
          </cell>
          <cell r="Z521">
            <v>2</v>
          </cell>
          <cell r="AA521">
            <v>5</v>
          </cell>
          <cell r="AB521">
            <v>2</v>
          </cell>
          <cell r="AC521">
            <v>3</v>
          </cell>
          <cell r="AD521">
            <v>3</v>
          </cell>
          <cell r="AE521">
            <v>5</v>
          </cell>
          <cell r="AF521">
            <v>0</v>
          </cell>
          <cell r="AG521">
            <v>1</v>
          </cell>
          <cell r="AH521">
            <v>0</v>
          </cell>
          <cell r="AI521">
            <v>1</v>
          </cell>
          <cell r="AJ521">
            <v>8</v>
          </cell>
          <cell r="AK521">
            <v>10</v>
          </cell>
          <cell r="AL521">
            <v>6</v>
          </cell>
          <cell r="AM521">
            <v>4</v>
          </cell>
          <cell r="AN521">
            <v>6</v>
          </cell>
          <cell r="AO521">
            <v>7</v>
          </cell>
          <cell r="AP521">
            <v>120</v>
          </cell>
          <cell r="AQ521">
            <v>300</v>
          </cell>
          <cell r="AR521">
            <v>45</v>
          </cell>
          <cell r="AS521">
            <v>40</v>
          </cell>
          <cell r="AT521">
            <v>180</v>
          </cell>
          <cell r="AU521">
            <v>210</v>
          </cell>
          <cell r="AV521">
            <v>19499.999970000001</v>
          </cell>
          <cell r="AW521">
            <v>19370.29017</v>
          </cell>
          <cell r="AX521">
            <v>22500</v>
          </cell>
          <cell r="AY521">
            <v>0.15384615562130177</v>
          </cell>
          <cell r="AZ521">
            <v>0.13333333466666664</v>
          </cell>
          <cell r="BA521">
            <v>21900</v>
          </cell>
          <cell r="BB521">
            <v>3</v>
          </cell>
          <cell r="BC521">
            <v>0.12307692480473365</v>
          </cell>
          <cell r="BD521">
            <v>0.10958904246575339</v>
          </cell>
          <cell r="BE521">
            <v>0</v>
          </cell>
          <cell r="BF521">
            <v>0</v>
          </cell>
          <cell r="BG521">
            <v>-1</v>
          </cell>
          <cell r="BH521">
            <v>0</v>
          </cell>
        </row>
        <row r="522">
          <cell r="B522" t="str">
            <v>25894</v>
          </cell>
          <cell r="C522" t="str">
            <v>7840127002142</v>
          </cell>
          <cell r="D522" t="str">
            <v>MIX TEA GIN HERBAL 10un TE GUARANI</v>
          </cell>
          <cell r="E522">
            <v>12</v>
          </cell>
          <cell r="F522" t="str">
            <v>BEBIDAS</v>
          </cell>
          <cell r="G522" t="str">
            <v>BEBIDAS</v>
          </cell>
          <cell r="H522" t="str">
            <v>BEBIDAS C/ ALCOHOL</v>
          </cell>
          <cell r="I522" t="str">
            <v>ESENCIAS P/BEBIDAS</v>
          </cell>
          <cell r="J522" t="str">
            <v>ESENCIAS BEBIDAS</v>
          </cell>
          <cell r="K522" t="str">
            <v>TE GUARANI</v>
          </cell>
          <cell r="L522">
            <v>2841</v>
          </cell>
          <cell r="M522" t="str">
            <v>SIEMPRE SA  (2841)</v>
          </cell>
          <cell r="N522">
            <v>0</v>
          </cell>
          <cell r="O522">
            <v>1</v>
          </cell>
          <cell r="P522">
            <v>2</v>
          </cell>
          <cell r="Q522">
            <v>2</v>
          </cell>
          <cell r="R522">
            <v>1</v>
          </cell>
          <cell r="S522">
            <v>2</v>
          </cell>
          <cell r="T522">
            <v>1</v>
          </cell>
          <cell r="U522">
            <v>1</v>
          </cell>
          <cell r="V522">
            <v>0</v>
          </cell>
          <cell r="W522">
            <v>0</v>
          </cell>
          <cell r="X522">
            <v>0</v>
          </cell>
          <cell r="Y522">
            <v>0</v>
          </cell>
          <cell r="Z522">
            <v>0</v>
          </cell>
          <cell r="AA522">
            <v>1</v>
          </cell>
          <cell r="AB522">
            <v>1</v>
          </cell>
          <cell r="AC522">
            <v>1</v>
          </cell>
          <cell r="AD522">
            <v>0</v>
          </cell>
          <cell r="AE522">
            <v>1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16</v>
          </cell>
          <cell r="AK522">
            <v>21</v>
          </cell>
          <cell r="AL522">
            <v>17</v>
          </cell>
          <cell r="AM522">
            <v>11</v>
          </cell>
          <cell r="AN522">
            <v>26</v>
          </cell>
          <cell r="AO522">
            <v>15</v>
          </cell>
          <cell r="AP522">
            <v>240</v>
          </cell>
          <cell r="AQ522">
            <v>630</v>
          </cell>
          <cell r="AR522" t="str">
            <v>SV</v>
          </cell>
          <cell r="AS522">
            <v>330</v>
          </cell>
          <cell r="AT522" t="str">
            <v>SV</v>
          </cell>
          <cell r="AU522" t="str">
            <v>SV</v>
          </cell>
          <cell r="AV522">
            <v>19499.999970000001</v>
          </cell>
          <cell r="AW522">
            <v>17912.094639999999</v>
          </cell>
          <cell r="AX522">
            <v>22500</v>
          </cell>
          <cell r="AY522">
            <v>0.15384615562130177</v>
          </cell>
          <cell r="AZ522">
            <v>0.13333333466666664</v>
          </cell>
          <cell r="BA522">
            <v>21900</v>
          </cell>
          <cell r="BB522">
            <v>3</v>
          </cell>
          <cell r="BC522">
            <v>0.12307692480473365</v>
          </cell>
          <cell r="BD522">
            <v>0.10958904246575339</v>
          </cell>
          <cell r="BE522">
            <v>0</v>
          </cell>
          <cell r="BF522">
            <v>0</v>
          </cell>
          <cell r="BG522">
            <v>-1</v>
          </cell>
          <cell r="BH522">
            <v>0</v>
          </cell>
        </row>
        <row r="523">
          <cell r="B523" t="str">
            <v>33432</v>
          </cell>
          <cell r="C523" t="str">
            <v>7312040217519</v>
          </cell>
          <cell r="D523" t="str">
            <v>VODKA ELYX 750ml ABSOLUT</v>
          </cell>
          <cell r="E523">
            <v>12</v>
          </cell>
          <cell r="F523" t="str">
            <v>BEBIDAS</v>
          </cell>
          <cell r="G523" t="str">
            <v>BEBIDAS</v>
          </cell>
          <cell r="H523" t="str">
            <v>BEBIDAS C/ ALCOHOL</v>
          </cell>
          <cell r="I523" t="str">
            <v>VODKA SELECTIVOS</v>
          </cell>
          <cell r="J523" t="str">
            <v>SELECTIVOS BCA-VS</v>
          </cell>
          <cell r="K523" t="str">
            <v>ABSOLUT</v>
          </cell>
          <cell r="L523">
            <v>27</v>
          </cell>
          <cell r="M523" t="str">
            <v>A.J. S.A. CALIDAD ANTE TODO (27)</v>
          </cell>
          <cell r="N523">
            <v>0</v>
          </cell>
          <cell r="O523">
            <v>0</v>
          </cell>
          <cell r="P523">
            <v>0</v>
          </cell>
          <cell r="Q523">
            <v>0</v>
          </cell>
          <cell r="R523">
            <v>0</v>
          </cell>
          <cell r="S523">
            <v>0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6</v>
          </cell>
          <cell r="AK523">
            <v>6</v>
          </cell>
          <cell r="AL523">
            <v>3</v>
          </cell>
          <cell r="AM523">
            <v>3</v>
          </cell>
          <cell r="AN523">
            <v>6</v>
          </cell>
          <cell r="AO523">
            <v>6</v>
          </cell>
          <cell r="AP523" t="str">
            <v>SV</v>
          </cell>
          <cell r="AQ523" t="str">
            <v>SV</v>
          </cell>
          <cell r="AR523" t="str">
            <v>SV</v>
          </cell>
          <cell r="AS523" t="str">
            <v>SV</v>
          </cell>
          <cell r="AT523" t="str">
            <v>SV</v>
          </cell>
          <cell r="AU523" t="str">
            <v>SV</v>
          </cell>
          <cell r="AV523">
            <v>166340.99999000001</v>
          </cell>
          <cell r="AW523">
            <v>166341.00042999999</v>
          </cell>
          <cell r="AX523">
            <v>189900</v>
          </cell>
          <cell r="AY523">
            <v>0.14163074654725105</v>
          </cell>
          <cell r="AZ523">
            <v>0.12406003164823586</v>
          </cell>
          <cell r="BA523">
            <v>184900</v>
          </cell>
          <cell r="BB523">
            <v>3</v>
          </cell>
          <cell r="BC523">
            <v>0.11157201177770792</v>
          </cell>
          <cell r="BD523">
            <v>0.10037317474310432</v>
          </cell>
          <cell r="BE523">
            <v>179900</v>
          </cell>
          <cell r="BF523">
            <v>6</v>
          </cell>
          <cell r="BG523">
            <v>8.1513277008164575E-2</v>
          </cell>
          <cell r="BH523">
            <v>7.5369649861033852E-2</v>
          </cell>
        </row>
        <row r="524">
          <cell r="B524" t="str">
            <v>22285</v>
          </cell>
          <cell r="C524" t="str">
            <v>7312040221004</v>
          </cell>
          <cell r="D524" t="str">
            <v>VODKA ORIEN APPLE 1Lt ABSOLUT</v>
          </cell>
          <cell r="E524">
            <v>1</v>
          </cell>
          <cell r="F524" t="str">
            <v>BEBIDAS</v>
          </cell>
          <cell r="G524" t="str">
            <v>BEBIDAS</v>
          </cell>
          <cell r="H524" t="str">
            <v>BEBIDAS C/ ALCOHOL</v>
          </cell>
          <cell r="I524" t="str">
            <v>VODKA SELECTIVOS</v>
          </cell>
          <cell r="J524" t="str">
            <v>SELECTIVOS BCA-VS</v>
          </cell>
          <cell r="K524" t="str">
            <v>ABSOLUT</v>
          </cell>
          <cell r="L524">
            <v>516</v>
          </cell>
          <cell r="M524" t="str">
            <v>MANNAH S.R.L. (516)</v>
          </cell>
          <cell r="N524">
            <v>0</v>
          </cell>
          <cell r="O524">
            <v>0</v>
          </cell>
          <cell r="P524">
            <v>0</v>
          </cell>
          <cell r="Q524">
            <v>0</v>
          </cell>
          <cell r="R524">
            <v>0</v>
          </cell>
          <cell r="S524">
            <v>0</v>
          </cell>
          <cell r="T524">
            <v>0</v>
          </cell>
          <cell r="U524">
            <v>0</v>
          </cell>
          <cell r="V524">
            <v>0</v>
          </cell>
          <cell r="W524">
            <v>0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3</v>
          </cell>
          <cell r="AM524">
            <v>0</v>
          </cell>
          <cell r="AN524">
            <v>0</v>
          </cell>
          <cell r="AO524">
            <v>0</v>
          </cell>
          <cell r="AP524" t="str">
            <v>Q</v>
          </cell>
          <cell r="AQ524" t="str">
            <v>Q</v>
          </cell>
          <cell r="AR524" t="str">
            <v>SV</v>
          </cell>
          <cell r="AS524" t="str">
            <v>Q</v>
          </cell>
          <cell r="AT524" t="str">
            <v>Q</v>
          </cell>
          <cell r="AU524" t="str">
            <v>Q</v>
          </cell>
          <cell r="AV524">
            <v>70000.000004000001</v>
          </cell>
          <cell r="AW524">
            <v>69999.999410000004</v>
          </cell>
          <cell r="AX524">
            <v>84900</v>
          </cell>
          <cell r="AY524">
            <v>0.21285714278783674</v>
          </cell>
          <cell r="AZ524">
            <v>0.17550058888103651</v>
          </cell>
          <cell r="BA524">
            <v>82900</v>
          </cell>
          <cell r="BB524">
            <v>3</v>
          </cell>
          <cell r="BC524">
            <v>0.18428571421804074</v>
          </cell>
          <cell r="BD524">
            <v>0.15560916762364294</v>
          </cell>
          <cell r="BE524">
            <v>79900</v>
          </cell>
          <cell r="BF524">
            <v>6</v>
          </cell>
          <cell r="BG524">
            <v>0.14142857136334697</v>
          </cell>
          <cell r="BH524">
            <v>0.12390488105131413</v>
          </cell>
        </row>
        <row r="525">
          <cell r="B525" t="str">
            <v>8497</v>
          </cell>
          <cell r="C525" t="str">
            <v>4750021000164</v>
          </cell>
          <cell r="D525" t="str">
            <v>VODKA S/CAJA 1Lts STOLICHNAYA</v>
          </cell>
          <cell r="E525">
            <v>12</v>
          </cell>
          <cell r="F525" t="str">
            <v>BEBIDAS</v>
          </cell>
          <cell r="G525" t="str">
            <v>BEBIDAS</v>
          </cell>
          <cell r="H525" t="str">
            <v>BEBIDAS C/ ALCOHOL</v>
          </cell>
          <cell r="I525" t="str">
            <v>VODKA SELECTIVOS</v>
          </cell>
          <cell r="J525" t="str">
            <v>SELECTIVOS BCA-VS</v>
          </cell>
          <cell r="K525" t="str">
            <v>STOLICHNAYA</v>
          </cell>
          <cell r="L525">
            <v>27</v>
          </cell>
          <cell r="M525" t="str">
            <v>A.J. S.A. CALIDAD ANTE TODO (27)</v>
          </cell>
          <cell r="N525">
            <v>1</v>
          </cell>
          <cell r="O525">
            <v>1</v>
          </cell>
          <cell r="P525">
            <v>1</v>
          </cell>
          <cell r="Q525">
            <v>1</v>
          </cell>
          <cell r="R525">
            <v>0</v>
          </cell>
          <cell r="S525">
            <v>0</v>
          </cell>
          <cell r="T525">
            <v>0</v>
          </cell>
          <cell r="U525">
            <v>0</v>
          </cell>
          <cell r="V525">
            <v>2</v>
          </cell>
          <cell r="W525">
            <v>0</v>
          </cell>
          <cell r="X525">
            <v>1</v>
          </cell>
          <cell r="Y525">
            <v>1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1</v>
          </cell>
          <cell r="AF525">
            <v>1</v>
          </cell>
          <cell r="AG525">
            <v>0</v>
          </cell>
          <cell r="AH525">
            <v>0</v>
          </cell>
          <cell r="AI525">
            <v>0</v>
          </cell>
          <cell r="AJ525">
            <v>11</v>
          </cell>
          <cell r="AK525">
            <v>8</v>
          </cell>
          <cell r="AL525">
            <v>5</v>
          </cell>
          <cell r="AM525">
            <v>8</v>
          </cell>
          <cell r="AN525">
            <v>5</v>
          </cell>
          <cell r="AO525">
            <v>6</v>
          </cell>
          <cell r="AP525">
            <v>330</v>
          </cell>
          <cell r="AQ525" t="str">
            <v>SV</v>
          </cell>
          <cell r="AR525">
            <v>150</v>
          </cell>
          <cell r="AS525" t="str">
            <v>SV</v>
          </cell>
          <cell r="AT525" t="str">
            <v>SV</v>
          </cell>
          <cell r="AU525" t="str">
            <v>SV</v>
          </cell>
          <cell r="AV525">
            <v>78375</v>
          </cell>
          <cell r="AW525">
            <v>77013.026419999995</v>
          </cell>
          <cell r="AX525">
            <v>89900</v>
          </cell>
          <cell r="AY525">
            <v>0.14704944178628399</v>
          </cell>
          <cell r="AZ525">
            <v>0.12819799777530588</v>
          </cell>
          <cell r="BA525">
            <v>87900</v>
          </cell>
          <cell r="BB525">
            <v>3</v>
          </cell>
          <cell r="BC525">
            <v>0.12153110047846893</v>
          </cell>
          <cell r="BD525">
            <v>0.10836177474402731</v>
          </cell>
          <cell r="BE525">
            <v>84900</v>
          </cell>
          <cell r="BF525">
            <v>6</v>
          </cell>
          <cell r="BG525">
            <v>8.3253588516746468E-2</v>
          </cell>
          <cell r="BH525">
            <v>7.6855123674911666E-2</v>
          </cell>
        </row>
        <row r="526">
          <cell r="B526" t="str">
            <v>12536</v>
          </cell>
          <cell r="C526" t="str">
            <v>5902573004575</v>
          </cell>
          <cell r="D526" t="str">
            <v>VODKA PRESTIGE 1Lts STOCK</v>
          </cell>
          <cell r="E526">
            <v>6</v>
          </cell>
          <cell r="F526" t="str">
            <v>BEBIDAS</v>
          </cell>
          <cell r="G526" t="str">
            <v>BEBIDAS</v>
          </cell>
          <cell r="H526" t="str">
            <v>BEBIDAS C/ ALCOHOL</v>
          </cell>
          <cell r="I526" t="str">
            <v>VODKA SELECTIVOS</v>
          </cell>
          <cell r="J526" t="str">
            <v>SELECTIVOS BCA-VS</v>
          </cell>
          <cell r="K526" t="str">
            <v>STOCK</v>
          </cell>
          <cell r="L526">
            <v>114</v>
          </cell>
          <cell r="M526" t="str">
            <v>APOLO IMPORT S.A. 2 - TRENTINO (114)</v>
          </cell>
          <cell r="N526">
            <v>0</v>
          </cell>
          <cell r="O526">
            <v>0</v>
          </cell>
          <cell r="P526">
            <v>3</v>
          </cell>
          <cell r="Q526">
            <v>3</v>
          </cell>
          <cell r="R526">
            <v>0</v>
          </cell>
          <cell r="S526">
            <v>1</v>
          </cell>
          <cell r="T526">
            <v>2</v>
          </cell>
          <cell r="U526">
            <v>2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7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52</v>
          </cell>
          <cell r="AK526">
            <v>56</v>
          </cell>
          <cell r="AL526">
            <v>60</v>
          </cell>
          <cell r="AM526">
            <v>63</v>
          </cell>
          <cell r="AN526">
            <v>48</v>
          </cell>
          <cell r="AO526">
            <v>12</v>
          </cell>
          <cell r="AP526">
            <v>520</v>
          </cell>
          <cell r="AQ526">
            <v>840</v>
          </cell>
          <cell r="AR526" t="str">
            <v>SV</v>
          </cell>
          <cell r="AS526" t="str">
            <v>SV</v>
          </cell>
          <cell r="AT526" t="str">
            <v>SV</v>
          </cell>
          <cell r="AU526" t="str">
            <v>SV</v>
          </cell>
          <cell r="AV526">
            <v>67700.000004999994</v>
          </cell>
          <cell r="AW526">
            <v>60502.048199999997</v>
          </cell>
          <cell r="AX526">
            <v>79900</v>
          </cell>
          <cell r="AY526">
            <v>0.18020679459525812</v>
          </cell>
          <cell r="AZ526">
            <v>0.1526908635168962</v>
          </cell>
          <cell r="BA526">
            <v>75900</v>
          </cell>
          <cell r="BB526">
            <v>3</v>
          </cell>
          <cell r="BC526">
            <v>0.1211225996217784</v>
          </cell>
          <cell r="BD526">
            <v>0.10803689057971022</v>
          </cell>
          <cell r="BE526">
            <v>0</v>
          </cell>
          <cell r="BF526">
            <v>0</v>
          </cell>
          <cell r="BG526">
            <v>-1</v>
          </cell>
          <cell r="BH526">
            <v>0</v>
          </cell>
        </row>
        <row r="527">
          <cell r="B527" t="str">
            <v>12537</v>
          </cell>
          <cell r="C527" t="str">
            <v>5902573004674</v>
          </cell>
          <cell r="D527" t="str">
            <v>VODKA PRESTIGE CITRON 700ml STOCK</v>
          </cell>
          <cell r="E527">
            <v>12</v>
          </cell>
          <cell r="F527" t="str">
            <v>BEBIDAS</v>
          </cell>
          <cell r="G527" t="str">
            <v>BEBIDAS</v>
          </cell>
          <cell r="H527" t="str">
            <v>BEBIDAS C/ ALCOHOL</v>
          </cell>
          <cell r="I527" t="str">
            <v>VODKA SELECTIVOS</v>
          </cell>
          <cell r="J527" t="str">
            <v>SELECTIVOS BCA-VS</v>
          </cell>
          <cell r="K527" t="str">
            <v>STOCK</v>
          </cell>
          <cell r="L527">
            <v>114</v>
          </cell>
          <cell r="M527" t="str">
            <v>APOLO IMPORT S.A. 2 - TRENTINO (114)</v>
          </cell>
          <cell r="N527">
            <v>0</v>
          </cell>
          <cell r="O527">
            <v>0</v>
          </cell>
          <cell r="P527">
            <v>0</v>
          </cell>
          <cell r="Q527">
            <v>0</v>
          </cell>
          <cell r="R527">
            <v>0</v>
          </cell>
          <cell r="S527">
            <v>0</v>
          </cell>
          <cell r="T527">
            <v>0</v>
          </cell>
          <cell r="U527">
            <v>0</v>
          </cell>
          <cell r="V527">
            <v>0</v>
          </cell>
          <cell r="W527">
            <v>0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19</v>
          </cell>
          <cell r="AK527">
            <v>19</v>
          </cell>
          <cell r="AL527">
            <v>15</v>
          </cell>
          <cell r="AM527">
            <v>11</v>
          </cell>
          <cell r="AN527">
            <v>10</v>
          </cell>
          <cell r="AO527">
            <v>12</v>
          </cell>
          <cell r="AP527" t="str">
            <v>SV</v>
          </cell>
          <cell r="AQ527" t="str">
            <v>SV</v>
          </cell>
          <cell r="AR527" t="str">
            <v>SV</v>
          </cell>
          <cell r="AS527" t="str">
            <v>SV</v>
          </cell>
          <cell r="AT527" t="str">
            <v>SV</v>
          </cell>
          <cell r="AU527" t="str">
            <v>SV</v>
          </cell>
          <cell r="AV527">
            <v>67700.000004999994</v>
          </cell>
          <cell r="AW527">
            <v>56802.39862</v>
          </cell>
          <cell r="AX527">
            <v>79900</v>
          </cell>
          <cell r="AY527">
            <v>0.18020679459525812</v>
          </cell>
          <cell r="AZ527">
            <v>0.1526908635168962</v>
          </cell>
          <cell r="BA527">
            <v>74900</v>
          </cell>
          <cell r="BB527">
            <v>3</v>
          </cell>
          <cell r="BC527">
            <v>0.10635155087840831</v>
          </cell>
          <cell r="BD527">
            <v>9.6128170827770434E-2</v>
          </cell>
          <cell r="BE527">
            <v>0</v>
          </cell>
          <cell r="BF527">
            <v>0</v>
          </cell>
          <cell r="BG527">
            <v>-1</v>
          </cell>
          <cell r="BH527">
            <v>0</v>
          </cell>
        </row>
        <row r="528">
          <cell r="B528" t="str">
            <v>12538</v>
          </cell>
          <cell r="C528" t="str">
            <v>5902573004698</v>
          </cell>
          <cell r="D528" t="str">
            <v>VODKA PRESTIGE CRANBERRY 700ml STOCK</v>
          </cell>
          <cell r="E528">
            <v>12</v>
          </cell>
          <cell r="F528" t="str">
            <v>BEBIDAS</v>
          </cell>
          <cell r="G528" t="str">
            <v>BEBIDAS</v>
          </cell>
          <cell r="H528" t="str">
            <v>BEBIDAS C/ ALCOHOL</v>
          </cell>
          <cell r="I528" t="str">
            <v>VODKA SELECTIVOS</v>
          </cell>
          <cell r="J528" t="str">
            <v>SELECTIVOS BCA-VS</v>
          </cell>
          <cell r="K528" t="str">
            <v>STOCK</v>
          </cell>
          <cell r="L528">
            <v>114</v>
          </cell>
          <cell r="M528" t="str">
            <v>APOLO IMPORT S.A. 2 - TRENTINO (114)</v>
          </cell>
          <cell r="N528">
            <v>0</v>
          </cell>
          <cell r="O528">
            <v>0</v>
          </cell>
          <cell r="P528">
            <v>0</v>
          </cell>
          <cell r="Q528">
            <v>0</v>
          </cell>
          <cell r="R528">
            <v>0</v>
          </cell>
          <cell r="S528">
            <v>0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>
            <v>0</v>
          </cell>
          <cell r="AJ528">
            <v>29</v>
          </cell>
          <cell r="AK528">
            <v>31</v>
          </cell>
          <cell r="AL528">
            <v>10</v>
          </cell>
          <cell r="AM528">
            <v>28</v>
          </cell>
          <cell r="AN528">
            <v>11</v>
          </cell>
          <cell r="AO528">
            <v>12</v>
          </cell>
          <cell r="AP528" t="str">
            <v>SV</v>
          </cell>
          <cell r="AQ528" t="str">
            <v>SV</v>
          </cell>
          <cell r="AR528" t="str">
            <v>SV</v>
          </cell>
          <cell r="AS528" t="str">
            <v>SV</v>
          </cell>
          <cell r="AT528" t="str">
            <v>SV</v>
          </cell>
          <cell r="AU528" t="str">
            <v>SV</v>
          </cell>
          <cell r="AV528">
            <v>67700.000060000006</v>
          </cell>
          <cell r="AW528">
            <v>58412.413070000002</v>
          </cell>
          <cell r="AX528">
            <v>79900</v>
          </cell>
          <cell r="AY528">
            <v>0.18020679363644887</v>
          </cell>
          <cell r="AZ528">
            <v>0.15269086282853558</v>
          </cell>
          <cell r="BA528">
            <v>75900</v>
          </cell>
          <cell r="BB528">
            <v>3</v>
          </cell>
          <cell r="BC528">
            <v>0.12112259871096964</v>
          </cell>
          <cell r="BD528">
            <v>0.10803688985507238</v>
          </cell>
          <cell r="BE528">
            <v>0</v>
          </cell>
          <cell r="BF528">
            <v>0</v>
          </cell>
          <cell r="BG528">
            <v>-1</v>
          </cell>
          <cell r="BH528">
            <v>0</v>
          </cell>
        </row>
        <row r="529">
          <cell r="B529" t="str">
            <v>23922</v>
          </cell>
          <cell r="C529" t="str">
            <v>5902573008887</v>
          </cell>
          <cell r="D529" t="str">
            <v>VODKA 100ml STOCK 1906</v>
          </cell>
          <cell r="E529">
            <v>96</v>
          </cell>
          <cell r="F529" t="str">
            <v>BEBIDAS</v>
          </cell>
          <cell r="G529" t="str">
            <v>BEBIDAS</v>
          </cell>
          <cell r="H529" t="str">
            <v>BEBIDAS C/ ALCOHOL</v>
          </cell>
          <cell r="I529" t="str">
            <v>VODKA SELECTIVOS</v>
          </cell>
          <cell r="J529" t="str">
            <v>SELECTIVOS BCA-VS</v>
          </cell>
          <cell r="K529" t="str">
            <v>1906</v>
          </cell>
          <cell r="L529">
            <v>114</v>
          </cell>
          <cell r="M529" t="str">
            <v>APOLO IMPORT S.A. 2 - TRENTINO (114)</v>
          </cell>
          <cell r="N529">
            <v>5</v>
          </cell>
          <cell r="O529">
            <v>8</v>
          </cell>
          <cell r="P529">
            <v>5</v>
          </cell>
          <cell r="Q529">
            <v>6</v>
          </cell>
          <cell r="R529">
            <v>10</v>
          </cell>
          <cell r="S529">
            <v>11</v>
          </cell>
          <cell r="T529">
            <v>11</v>
          </cell>
          <cell r="U529">
            <v>11</v>
          </cell>
          <cell r="V529">
            <v>4</v>
          </cell>
          <cell r="W529">
            <v>5</v>
          </cell>
          <cell r="X529">
            <v>5</v>
          </cell>
          <cell r="Y529">
            <v>3</v>
          </cell>
          <cell r="Z529">
            <v>3</v>
          </cell>
          <cell r="AA529">
            <v>10</v>
          </cell>
          <cell r="AB529">
            <v>7</v>
          </cell>
          <cell r="AC529">
            <v>14</v>
          </cell>
          <cell r="AD529">
            <v>5</v>
          </cell>
          <cell r="AE529">
            <v>11</v>
          </cell>
          <cell r="AF529">
            <v>6</v>
          </cell>
          <cell r="AG529">
            <v>6</v>
          </cell>
          <cell r="AH529">
            <v>2</v>
          </cell>
          <cell r="AI529">
            <v>3</v>
          </cell>
          <cell r="AJ529">
            <v>12</v>
          </cell>
          <cell r="AK529">
            <v>106</v>
          </cell>
          <cell r="AL529">
            <v>33</v>
          </cell>
          <cell r="AM529">
            <v>67</v>
          </cell>
          <cell r="AN529">
            <v>31</v>
          </cell>
          <cell r="AO529">
            <v>46</v>
          </cell>
          <cell r="AP529">
            <v>60</v>
          </cell>
          <cell r="AQ529">
            <v>289.09090909090912</v>
          </cell>
          <cell r="AR529">
            <v>330</v>
          </cell>
          <cell r="AS529">
            <v>143.57142857142856</v>
          </cell>
          <cell r="AT529">
            <v>155</v>
          </cell>
          <cell r="AU529">
            <v>460</v>
          </cell>
          <cell r="AV529">
            <v>6700.0000099999997</v>
          </cell>
          <cell r="AW529">
            <v>6178.5697600000003</v>
          </cell>
          <cell r="AX529">
            <v>7900</v>
          </cell>
          <cell r="AY529">
            <v>0.179104475852083</v>
          </cell>
          <cell r="AZ529">
            <v>0.15189873291139244</v>
          </cell>
          <cell r="BA529">
            <v>7550</v>
          </cell>
          <cell r="BB529">
            <v>6</v>
          </cell>
          <cell r="BC529">
            <v>0.12686566995990201</v>
          </cell>
          <cell r="BD529">
            <v>0.11258278013245036</v>
          </cell>
          <cell r="BE529">
            <v>6950</v>
          </cell>
          <cell r="BF529">
            <v>12</v>
          </cell>
          <cell r="BG529">
            <v>3.7313431287592014E-2</v>
          </cell>
          <cell r="BH529">
            <v>3.5971221582733852E-2</v>
          </cell>
        </row>
        <row r="530">
          <cell r="B530" t="str">
            <v>12540</v>
          </cell>
          <cell r="C530" t="str">
            <v>5902573004964</v>
          </cell>
          <cell r="D530" t="str">
            <v>VODKA 1Lts 1906</v>
          </cell>
          <cell r="E530">
            <v>6</v>
          </cell>
          <cell r="F530" t="str">
            <v>BEBIDAS</v>
          </cell>
          <cell r="G530" t="str">
            <v>BEBIDAS</v>
          </cell>
          <cell r="H530" t="str">
            <v>BEBIDAS C/ ALCOHOL</v>
          </cell>
          <cell r="I530" t="str">
            <v>VODKA SELECTIVOS</v>
          </cell>
          <cell r="J530" t="str">
            <v>SELECTIVOS BCA-VS</v>
          </cell>
          <cell r="K530" t="str">
            <v>1906</v>
          </cell>
          <cell r="L530">
            <v>114</v>
          </cell>
          <cell r="M530" t="str">
            <v>APOLO IMPORT S.A. 2 - TRENTINO (114)</v>
          </cell>
          <cell r="N530">
            <v>0</v>
          </cell>
          <cell r="O530">
            <v>0</v>
          </cell>
          <cell r="P530">
            <v>0</v>
          </cell>
          <cell r="Q530">
            <v>0</v>
          </cell>
          <cell r="R530">
            <v>0</v>
          </cell>
          <cell r="S530">
            <v>0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 t="str">
            <v>Q</v>
          </cell>
          <cell r="AQ530" t="str">
            <v>Q</v>
          </cell>
          <cell r="AR530" t="str">
            <v>Q</v>
          </cell>
          <cell r="AS530" t="str">
            <v>Q</v>
          </cell>
          <cell r="AT530" t="str">
            <v>Q</v>
          </cell>
          <cell r="AU530" t="str">
            <v>Q</v>
          </cell>
          <cell r="AV530">
            <v>35499.999996999999</v>
          </cell>
          <cell r="AW530">
            <v>27554.25244</v>
          </cell>
          <cell r="AX530">
            <v>41900</v>
          </cell>
          <cell r="AY530">
            <v>0.18028169024058727</v>
          </cell>
          <cell r="AZ530">
            <v>0.15274463014319811</v>
          </cell>
          <cell r="BA530">
            <v>39900</v>
          </cell>
          <cell r="BB530">
            <v>3</v>
          </cell>
          <cell r="BC530">
            <v>0.12394366206681218</v>
          </cell>
          <cell r="BD530">
            <v>0.11027568929824563</v>
          </cell>
          <cell r="BE530">
            <v>0</v>
          </cell>
          <cell r="BF530">
            <v>0</v>
          </cell>
          <cell r="BG530">
            <v>-1</v>
          </cell>
          <cell r="BH530">
            <v>0</v>
          </cell>
        </row>
        <row r="531">
          <cell r="B531" t="str">
            <v>16355</v>
          </cell>
          <cell r="C531" t="str">
            <v>5902573003004</v>
          </cell>
          <cell r="D531" t="str">
            <v>VODKA 700ml 1906</v>
          </cell>
          <cell r="E531">
            <v>12</v>
          </cell>
          <cell r="F531" t="str">
            <v>BEBIDAS</v>
          </cell>
          <cell r="G531" t="str">
            <v>BEBIDAS</v>
          </cell>
          <cell r="H531" t="str">
            <v>BEBIDAS C/ ALCOHOL</v>
          </cell>
          <cell r="I531" t="str">
            <v>VODKA SELECTIVOS</v>
          </cell>
          <cell r="J531" t="str">
            <v>SELECTIVOS BCA-VS</v>
          </cell>
          <cell r="K531" t="str">
            <v>1906</v>
          </cell>
          <cell r="L531">
            <v>114</v>
          </cell>
          <cell r="M531" t="str">
            <v>APOLO IMPORT S.A. 2 - TRENTINO (114)</v>
          </cell>
          <cell r="N531">
            <v>0</v>
          </cell>
          <cell r="O531">
            <v>2</v>
          </cell>
          <cell r="P531">
            <v>2</v>
          </cell>
          <cell r="Q531">
            <v>3</v>
          </cell>
          <cell r="R531">
            <v>3</v>
          </cell>
          <cell r="S531">
            <v>1</v>
          </cell>
          <cell r="T531">
            <v>1</v>
          </cell>
          <cell r="U531">
            <v>2</v>
          </cell>
          <cell r="V531">
            <v>0</v>
          </cell>
          <cell r="W531">
            <v>1</v>
          </cell>
          <cell r="X531">
            <v>4</v>
          </cell>
          <cell r="Y531">
            <v>4</v>
          </cell>
          <cell r="Z531">
            <v>0</v>
          </cell>
          <cell r="AA531">
            <v>3</v>
          </cell>
          <cell r="AB531">
            <v>7</v>
          </cell>
          <cell r="AC531">
            <v>3</v>
          </cell>
          <cell r="AD531">
            <v>1</v>
          </cell>
          <cell r="AE531">
            <v>0</v>
          </cell>
          <cell r="AF531">
            <v>3</v>
          </cell>
          <cell r="AG531">
            <v>3</v>
          </cell>
          <cell r="AH531">
            <v>0</v>
          </cell>
          <cell r="AI531">
            <v>0</v>
          </cell>
          <cell r="AJ531">
            <v>21</v>
          </cell>
          <cell r="AK531">
            <v>27</v>
          </cell>
          <cell r="AL531">
            <v>18</v>
          </cell>
          <cell r="AM531">
            <v>43</v>
          </cell>
          <cell r="AN531">
            <v>29</v>
          </cell>
          <cell r="AO531">
            <v>12</v>
          </cell>
          <cell r="AP531">
            <v>210</v>
          </cell>
          <cell r="AQ531">
            <v>405</v>
          </cell>
          <cell r="AR531">
            <v>135</v>
          </cell>
          <cell r="AS531">
            <v>430</v>
          </cell>
          <cell r="AT531">
            <v>290</v>
          </cell>
          <cell r="AU531" t="str">
            <v>SV</v>
          </cell>
          <cell r="AV531">
            <v>26180</v>
          </cell>
          <cell r="AW531">
            <v>22224.647059999999</v>
          </cell>
          <cell r="AX531">
            <v>30900</v>
          </cell>
          <cell r="AY531">
            <v>0.18029029793735685</v>
          </cell>
          <cell r="AZ531">
            <v>0.15275080906148866</v>
          </cell>
          <cell r="BA531">
            <v>29900</v>
          </cell>
          <cell r="BB531">
            <v>3</v>
          </cell>
          <cell r="BC531">
            <v>0.14209320091673039</v>
          </cell>
          <cell r="BD531">
            <v>0.12441471571906354</v>
          </cell>
          <cell r="BE531">
            <v>28900</v>
          </cell>
          <cell r="BF531">
            <v>6</v>
          </cell>
          <cell r="BG531">
            <v>0.10389610389610393</v>
          </cell>
          <cell r="BH531">
            <v>9.4117647058823528E-2</v>
          </cell>
        </row>
        <row r="532">
          <cell r="B532" t="str">
            <v>26011</v>
          </cell>
          <cell r="C532" t="str">
            <v>0088076161863</v>
          </cell>
          <cell r="D532" t="str">
            <v>VODKA 750ml CIROC</v>
          </cell>
          <cell r="E532">
            <v>6</v>
          </cell>
          <cell r="F532" t="str">
            <v>BEBIDAS</v>
          </cell>
          <cell r="G532" t="str">
            <v>BEBIDAS</v>
          </cell>
          <cell r="H532" t="str">
            <v>BEBIDAS C/ ALCOHOL</v>
          </cell>
          <cell r="I532" t="str">
            <v>VODKA SELECTIVOS</v>
          </cell>
          <cell r="J532" t="str">
            <v>SELECTIVOS BCA-VS</v>
          </cell>
          <cell r="K532" t="str">
            <v>CIROC</v>
          </cell>
          <cell r="L532">
            <v>161</v>
          </cell>
          <cell r="M532" t="str">
            <v>WINES AND SPIRITS S.A. (161)</v>
          </cell>
          <cell r="N532">
            <v>6</v>
          </cell>
          <cell r="O532">
            <v>1</v>
          </cell>
          <cell r="P532">
            <v>0</v>
          </cell>
          <cell r="Q532">
            <v>0</v>
          </cell>
          <cell r="R532">
            <v>0</v>
          </cell>
          <cell r="S532">
            <v>1</v>
          </cell>
          <cell r="T532">
            <v>0</v>
          </cell>
          <cell r="U532">
            <v>0</v>
          </cell>
          <cell r="V532">
            <v>0</v>
          </cell>
          <cell r="W532">
            <v>0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2</v>
          </cell>
          <cell r="AK532">
            <v>4</v>
          </cell>
          <cell r="AL532">
            <v>2</v>
          </cell>
          <cell r="AM532">
            <v>6</v>
          </cell>
          <cell r="AN532">
            <v>3</v>
          </cell>
          <cell r="AO532">
            <v>3</v>
          </cell>
          <cell r="AP532" t="str">
            <v>SV</v>
          </cell>
          <cell r="AQ532" t="str">
            <v>SV</v>
          </cell>
          <cell r="AR532" t="str">
            <v>SV</v>
          </cell>
          <cell r="AS532" t="str">
            <v>SV</v>
          </cell>
          <cell r="AT532" t="str">
            <v>SV</v>
          </cell>
          <cell r="AU532" t="str">
            <v>SV</v>
          </cell>
          <cell r="AV532">
            <v>159451.00005999999</v>
          </cell>
          <cell r="AW532">
            <v>140096.47487000001</v>
          </cell>
          <cell r="AX532">
            <v>187900</v>
          </cell>
          <cell r="AY532">
            <v>0.17841844785730343</v>
          </cell>
          <cell r="AZ532">
            <v>0.15140500234167115</v>
          </cell>
          <cell r="BA532">
            <v>179900</v>
          </cell>
          <cell r="BB532">
            <v>3</v>
          </cell>
          <cell r="BC532">
            <v>0.12824629467551296</v>
          </cell>
          <cell r="BD532">
            <v>0.11366870450250144</v>
          </cell>
          <cell r="BE532">
            <v>174900</v>
          </cell>
          <cell r="BF532">
            <v>6</v>
          </cell>
          <cell r="BG532">
            <v>9.6888698936894002E-2</v>
          </cell>
          <cell r="BH532">
            <v>8.8330474213836524E-2</v>
          </cell>
        </row>
        <row r="533">
          <cell r="B533" t="str">
            <v>26012</v>
          </cell>
          <cell r="C533" t="str">
            <v>88076174955</v>
          </cell>
          <cell r="D533" t="str">
            <v>VODKA COCONUT 750ml CIROC</v>
          </cell>
          <cell r="E533">
            <v>6</v>
          </cell>
          <cell r="F533" t="str">
            <v>BEBIDAS</v>
          </cell>
          <cell r="G533" t="str">
            <v>BEBIDAS</v>
          </cell>
          <cell r="H533" t="str">
            <v>BEBIDAS C/ ALCOHOL</v>
          </cell>
          <cell r="I533" t="str">
            <v>VODKA SELECTIVOS</v>
          </cell>
          <cell r="J533" t="str">
            <v>SELECTIVOS BCA-VS</v>
          </cell>
          <cell r="K533" t="str">
            <v>CIROC</v>
          </cell>
          <cell r="L533">
            <v>161</v>
          </cell>
          <cell r="M533" t="str">
            <v>WINES AND SPIRITS S.A. (161)</v>
          </cell>
          <cell r="N533">
            <v>0</v>
          </cell>
          <cell r="O533">
            <v>0</v>
          </cell>
          <cell r="P533">
            <v>0</v>
          </cell>
          <cell r="Q533">
            <v>0</v>
          </cell>
          <cell r="R533">
            <v>0</v>
          </cell>
          <cell r="S533">
            <v>0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4</v>
          </cell>
          <cell r="AK533">
            <v>5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 t="str">
            <v>SV</v>
          </cell>
          <cell r="AQ533" t="str">
            <v>SV</v>
          </cell>
          <cell r="AR533" t="str">
            <v>Q</v>
          </cell>
          <cell r="AS533" t="str">
            <v>Q</v>
          </cell>
          <cell r="AT533" t="str">
            <v>Q</v>
          </cell>
          <cell r="AU533" t="str">
            <v>Q</v>
          </cell>
          <cell r="AV533">
            <v>142635.00000199999</v>
          </cell>
          <cell r="AW533">
            <v>105696.30082</v>
          </cell>
          <cell r="AX533">
            <v>169900</v>
          </cell>
          <cell r="AY533">
            <v>0.19115224171919731</v>
          </cell>
          <cell r="AZ533">
            <v>0.1604767510182461</v>
          </cell>
          <cell r="BA533">
            <v>164900</v>
          </cell>
          <cell r="BB533">
            <v>3</v>
          </cell>
          <cell r="BC533">
            <v>0.15609773195700782</v>
          </cell>
          <cell r="BD533">
            <v>0.13502122497271082</v>
          </cell>
          <cell r="BE533">
            <v>159900</v>
          </cell>
          <cell r="BF533">
            <v>6</v>
          </cell>
          <cell r="BG533">
            <v>0.12104322219481856</v>
          </cell>
          <cell r="BH533">
            <v>0.10797373357098194</v>
          </cell>
        </row>
        <row r="534">
          <cell r="B534" t="str">
            <v>26014</v>
          </cell>
          <cell r="C534" t="str">
            <v>88076177406</v>
          </cell>
          <cell r="D534" t="str">
            <v>VODKA PEACH 750ml CIROC</v>
          </cell>
          <cell r="E534">
            <v>6</v>
          </cell>
          <cell r="F534" t="str">
            <v>BEBIDAS</v>
          </cell>
          <cell r="G534" t="str">
            <v>BEBIDAS</v>
          </cell>
          <cell r="H534" t="str">
            <v>BEBIDAS C/ ALCOHOL</v>
          </cell>
          <cell r="I534" t="str">
            <v>VODKA SELECTIVOS</v>
          </cell>
          <cell r="J534" t="str">
            <v>SELECTIVOS BCA-VS</v>
          </cell>
          <cell r="K534" t="str">
            <v>CIROC</v>
          </cell>
          <cell r="L534">
            <v>161</v>
          </cell>
          <cell r="M534" t="str">
            <v>WINES AND SPIRITS S.A. (161)</v>
          </cell>
          <cell r="N534">
            <v>0</v>
          </cell>
          <cell r="O534">
            <v>0</v>
          </cell>
          <cell r="P534">
            <v>0</v>
          </cell>
          <cell r="Q534">
            <v>0</v>
          </cell>
          <cell r="R534">
            <v>0</v>
          </cell>
          <cell r="S534">
            <v>0</v>
          </cell>
          <cell r="T534">
            <v>0</v>
          </cell>
          <cell r="U534">
            <v>0</v>
          </cell>
          <cell r="V534">
            <v>0</v>
          </cell>
          <cell r="W534">
            <v>0</v>
          </cell>
          <cell r="X534">
            <v>0</v>
          </cell>
          <cell r="Y534">
            <v>0</v>
          </cell>
          <cell r="Z534">
            <v>0</v>
          </cell>
          <cell r="AA534">
            <v>1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6</v>
          </cell>
          <cell r="AK534">
            <v>4</v>
          </cell>
          <cell r="AL534">
            <v>6</v>
          </cell>
          <cell r="AM534">
            <v>5</v>
          </cell>
          <cell r="AN534">
            <v>5</v>
          </cell>
          <cell r="AO534">
            <v>0</v>
          </cell>
          <cell r="AP534" t="str">
            <v>SV</v>
          </cell>
          <cell r="AQ534" t="str">
            <v>SV</v>
          </cell>
          <cell r="AR534" t="str">
            <v>SV</v>
          </cell>
          <cell r="AS534" t="str">
            <v>SV</v>
          </cell>
          <cell r="AT534" t="str">
            <v>SV</v>
          </cell>
          <cell r="AU534" t="str">
            <v>Q</v>
          </cell>
          <cell r="AV534">
            <v>142635.00000199999</v>
          </cell>
          <cell r="AW534">
            <v>134430.59168000001</v>
          </cell>
          <cell r="AX534">
            <v>169900</v>
          </cell>
          <cell r="AY534">
            <v>0.19115224171919731</v>
          </cell>
          <cell r="AZ534">
            <v>0.1604767510182461</v>
          </cell>
          <cell r="BA534">
            <v>164900</v>
          </cell>
          <cell r="BB534">
            <v>3</v>
          </cell>
          <cell r="BC534">
            <v>0.15609773195700782</v>
          </cell>
          <cell r="BD534">
            <v>0.13502122497271082</v>
          </cell>
          <cell r="BE534">
            <v>159900</v>
          </cell>
          <cell r="BF534">
            <v>6</v>
          </cell>
          <cell r="BG534">
            <v>0.12104322219481856</v>
          </cell>
          <cell r="BH534">
            <v>0.10797373357098194</v>
          </cell>
        </row>
        <row r="535">
          <cell r="B535" t="str">
            <v>26015</v>
          </cell>
          <cell r="C535" t="str">
            <v>88076179080</v>
          </cell>
          <cell r="D535" t="str">
            <v>VODKA PINEAPPLE 750ml CIROC</v>
          </cell>
          <cell r="E535">
            <v>6</v>
          </cell>
          <cell r="F535" t="str">
            <v>BEBIDAS</v>
          </cell>
          <cell r="G535" t="str">
            <v>BEBIDAS</v>
          </cell>
          <cell r="H535" t="str">
            <v>BEBIDAS C/ ALCOHOL</v>
          </cell>
          <cell r="I535" t="str">
            <v>VODKA SELECTIVOS</v>
          </cell>
          <cell r="J535" t="str">
            <v>SELECTIVOS BCA-VS</v>
          </cell>
          <cell r="K535" t="str">
            <v>CIROC</v>
          </cell>
          <cell r="L535">
            <v>161</v>
          </cell>
          <cell r="M535" t="str">
            <v>WINES AND SPIRITS S.A. (161)</v>
          </cell>
          <cell r="N535">
            <v>0</v>
          </cell>
          <cell r="O535">
            <v>0</v>
          </cell>
          <cell r="P535">
            <v>0</v>
          </cell>
          <cell r="Q535">
            <v>0</v>
          </cell>
          <cell r="R535">
            <v>0</v>
          </cell>
          <cell r="S535">
            <v>0</v>
          </cell>
          <cell r="T535">
            <v>0</v>
          </cell>
          <cell r="U535">
            <v>0</v>
          </cell>
          <cell r="V535">
            <v>0</v>
          </cell>
          <cell r="W535">
            <v>0</v>
          </cell>
          <cell r="X535">
            <v>0</v>
          </cell>
          <cell r="Y535">
            <v>0</v>
          </cell>
          <cell r="Z535">
            <v>0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5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 t="str">
            <v>Q</v>
          </cell>
          <cell r="AQ535" t="str">
            <v>SV</v>
          </cell>
          <cell r="AR535" t="str">
            <v>Q</v>
          </cell>
          <cell r="AS535" t="str">
            <v>Q</v>
          </cell>
          <cell r="AT535" t="str">
            <v>Q</v>
          </cell>
          <cell r="AU535" t="str">
            <v>Q</v>
          </cell>
          <cell r="AV535">
            <v>142635.00000199999</v>
          </cell>
          <cell r="AW535">
            <v>84263.046560000003</v>
          </cell>
          <cell r="AX535">
            <v>169900</v>
          </cell>
          <cell r="AY535">
            <v>0.19115224171919731</v>
          </cell>
          <cell r="AZ535">
            <v>0.1604767510182461</v>
          </cell>
          <cell r="BA535">
            <v>164900</v>
          </cell>
          <cell r="BB535">
            <v>3</v>
          </cell>
          <cell r="BC535">
            <v>0.15609773195700782</v>
          </cell>
          <cell r="BD535">
            <v>0.13502122497271082</v>
          </cell>
          <cell r="BE535">
            <v>159900</v>
          </cell>
          <cell r="BF535">
            <v>6</v>
          </cell>
          <cell r="BG535">
            <v>0.12104322219481856</v>
          </cell>
          <cell r="BH535">
            <v>0.10797373357098194</v>
          </cell>
        </row>
        <row r="536">
          <cell r="B536" t="str">
            <v>26013</v>
          </cell>
          <cell r="C536" t="str">
            <v>0088076175051</v>
          </cell>
          <cell r="D536" t="str">
            <v>VODKA RED BERRY 750ml CIROC</v>
          </cell>
          <cell r="E536">
            <v>6</v>
          </cell>
          <cell r="F536" t="str">
            <v>BEBIDAS</v>
          </cell>
          <cell r="G536" t="str">
            <v>BEBIDAS</v>
          </cell>
          <cell r="H536" t="str">
            <v>BEBIDAS C/ ALCOHOL</v>
          </cell>
          <cell r="I536" t="str">
            <v>VODKA SELECTIVOS</v>
          </cell>
          <cell r="J536" t="str">
            <v>SELECTIVOS BCA-VS</v>
          </cell>
          <cell r="K536" t="str">
            <v>CIROC</v>
          </cell>
          <cell r="L536">
            <v>161</v>
          </cell>
          <cell r="M536" t="str">
            <v>WINES AND SPIRITS S.A. (161)</v>
          </cell>
          <cell r="N536">
            <v>3</v>
          </cell>
          <cell r="O536">
            <v>1</v>
          </cell>
          <cell r="P536">
            <v>1</v>
          </cell>
          <cell r="Q536">
            <v>0</v>
          </cell>
          <cell r="R536">
            <v>0</v>
          </cell>
          <cell r="S536">
            <v>3</v>
          </cell>
          <cell r="T536">
            <v>3</v>
          </cell>
          <cell r="U536">
            <v>3</v>
          </cell>
          <cell r="V536">
            <v>1</v>
          </cell>
          <cell r="W536">
            <v>0</v>
          </cell>
          <cell r="X536">
            <v>0</v>
          </cell>
          <cell r="Y536">
            <v>0</v>
          </cell>
          <cell r="Z536">
            <v>1</v>
          </cell>
          <cell r="AA536">
            <v>1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2</v>
          </cell>
          <cell r="AL536">
            <v>1</v>
          </cell>
          <cell r="AM536">
            <v>0</v>
          </cell>
          <cell r="AN536">
            <v>3</v>
          </cell>
          <cell r="AO536">
            <v>3</v>
          </cell>
          <cell r="AP536" t="str">
            <v>Q</v>
          </cell>
          <cell r="AQ536">
            <v>20</v>
          </cell>
          <cell r="AR536" t="str">
            <v>SV</v>
          </cell>
          <cell r="AS536" t="str">
            <v>Q</v>
          </cell>
          <cell r="AT536" t="str">
            <v>SV</v>
          </cell>
          <cell r="AU536" t="str">
            <v>SV</v>
          </cell>
          <cell r="AV536">
            <v>159451.00005999999</v>
          </cell>
          <cell r="AW536">
            <v>145321.26818000001</v>
          </cell>
          <cell r="AX536">
            <v>187900</v>
          </cell>
          <cell r="AY536">
            <v>0.17841844785730343</v>
          </cell>
          <cell r="AZ536">
            <v>0.15140500234167115</v>
          </cell>
          <cell r="BA536">
            <v>179900</v>
          </cell>
          <cell r="BB536">
            <v>3</v>
          </cell>
          <cell r="BC536">
            <v>0.12824629467551296</v>
          </cell>
          <cell r="BD536">
            <v>0.11366870450250144</v>
          </cell>
          <cell r="BE536">
            <v>174900</v>
          </cell>
          <cell r="BF536">
            <v>6</v>
          </cell>
          <cell r="BG536">
            <v>9.6888698936894002E-2</v>
          </cell>
          <cell r="BH536">
            <v>8.8330474213836524E-2</v>
          </cell>
        </row>
        <row r="537">
          <cell r="B537" t="str">
            <v>33434</v>
          </cell>
          <cell r="C537" t="str">
            <v>5010677850209</v>
          </cell>
          <cell r="D537" t="str">
            <v>VODKA ORIGINAL 750ml GREY GOOSE</v>
          </cell>
          <cell r="E537">
            <v>6</v>
          </cell>
          <cell r="F537" t="str">
            <v>BEBIDAS</v>
          </cell>
          <cell r="G537" t="str">
            <v>BEBIDAS</v>
          </cell>
          <cell r="H537" t="str">
            <v>BEBIDAS C/ ALCOHOL</v>
          </cell>
          <cell r="I537" t="str">
            <v>VODKA SELECTIVOS</v>
          </cell>
          <cell r="J537" t="str">
            <v>SELECTIVOS BCA-VS</v>
          </cell>
          <cell r="K537" t="str">
            <v>GREY GOOSE</v>
          </cell>
          <cell r="L537">
            <v>27</v>
          </cell>
          <cell r="M537" t="str">
            <v>A.J. S.A. CALIDAD ANTE TODO (27)</v>
          </cell>
          <cell r="N537">
            <v>2</v>
          </cell>
          <cell r="O537">
            <v>1</v>
          </cell>
          <cell r="P537">
            <v>1</v>
          </cell>
          <cell r="Q537">
            <v>0</v>
          </cell>
          <cell r="R537">
            <v>0</v>
          </cell>
          <cell r="S537">
            <v>0</v>
          </cell>
          <cell r="T537">
            <v>1</v>
          </cell>
          <cell r="U537">
            <v>1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1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11</v>
          </cell>
          <cell r="AK537">
            <v>14</v>
          </cell>
          <cell r="AL537">
            <v>6</v>
          </cell>
          <cell r="AM537">
            <v>6</v>
          </cell>
          <cell r="AN537">
            <v>7</v>
          </cell>
          <cell r="AO537">
            <v>6</v>
          </cell>
          <cell r="AP537" t="str">
            <v>SV</v>
          </cell>
          <cell r="AQ537">
            <v>420</v>
          </cell>
          <cell r="AR537" t="str">
            <v>SV</v>
          </cell>
          <cell r="AS537" t="str">
            <v>SV</v>
          </cell>
          <cell r="AT537" t="str">
            <v>SV</v>
          </cell>
          <cell r="AU537" t="str">
            <v>SV</v>
          </cell>
          <cell r="AV537">
            <v>208049.99995999999</v>
          </cell>
          <cell r="AW537">
            <v>208049.99984999999</v>
          </cell>
          <cell r="AX537">
            <v>237900</v>
          </cell>
          <cell r="AY537">
            <v>0.14347512639143956</v>
          </cell>
          <cell r="AZ537">
            <v>0.12547288793610767</v>
          </cell>
          <cell r="BA537">
            <v>229900</v>
          </cell>
          <cell r="BB537">
            <v>3</v>
          </cell>
          <cell r="BC537">
            <v>0.10502283126268175</v>
          </cell>
          <cell r="BD537">
            <v>9.5041322488038329E-2</v>
          </cell>
          <cell r="BE537">
            <v>224900</v>
          </cell>
          <cell r="BF537">
            <v>6</v>
          </cell>
          <cell r="BG537">
            <v>8.0990146807208063E-2</v>
          </cell>
          <cell r="BH537">
            <v>7.4922187816807526E-2</v>
          </cell>
        </row>
        <row r="538">
          <cell r="B538" t="str">
            <v>24011</v>
          </cell>
          <cell r="C538" t="str">
            <v>9005465163049</v>
          </cell>
          <cell r="D538" t="str">
            <v>ENERGIZANTE SUGAR FREE 330ml DARK DOG</v>
          </cell>
          <cell r="E538">
            <v>24</v>
          </cell>
          <cell r="F538" t="str">
            <v>BEBIDAS</v>
          </cell>
          <cell r="G538" t="str">
            <v>BEBIDAS</v>
          </cell>
          <cell r="H538" t="str">
            <v>BEBIDAS S/ ALCOHOL</v>
          </cell>
          <cell r="I538" t="str">
            <v>ENERGIZANTES</v>
          </cell>
          <cell r="J538" t="str">
            <v>S/AZUCAR BE-SA</v>
          </cell>
          <cell r="K538" t="str">
            <v>DARK DOG</v>
          </cell>
          <cell r="L538">
            <v>161</v>
          </cell>
          <cell r="M538" t="str">
            <v>WINES AND SPIRITS S.A. (161)</v>
          </cell>
          <cell r="N538">
            <v>8</v>
          </cell>
          <cell r="O538">
            <v>9</v>
          </cell>
          <cell r="P538">
            <v>1</v>
          </cell>
          <cell r="Q538">
            <v>5</v>
          </cell>
          <cell r="R538">
            <v>0</v>
          </cell>
          <cell r="S538">
            <v>2</v>
          </cell>
          <cell r="T538">
            <v>2</v>
          </cell>
          <cell r="U538">
            <v>2</v>
          </cell>
          <cell r="V538">
            <v>1</v>
          </cell>
          <cell r="W538">
            <v>1</v>
          </cell>
          <cell r="X538">
            <v>2</v>
          </cell>
          <cell r="Y538">
            <v>2</v>
          </cell>
          <cell r="Z538">
            <v>2</v>
          </cell>
          <cell r="AA538">
            <v>3</v>
          </cell>
          <cell r="AB538">
            <v>4</v>
          </cell>
          <cell r="AC538">
            <v>4</v>
          </cell>
          <cell r="AD538">
            <v>5</v>
          </cell>
          <cell r="AE538">
            <v>8</v>
          </cell>
          <cell r="AF538">
            <v>3</v>
          </cell>
          <cell r="AG538">
            <v>3</v>
          </cell>
          <cell r="AH538">
            <v>0</v>
          </cell>
          <cell r="AI538">
            <v>0</v>
          </cell>
          <cell r="AJ538">
            <v>11</v>
          </cell>
          <cell r="AK538">
            <v>18</v>
          </cell>
          <cell r="AL538">
            <v>8</v>
          </cell>
          <cell r="AM538">
            <v>8</v>
          </cell>
          <cell r="AN538">
            <v>6</v>
          </cell>
          <cell r="AO538">
            <v>48</v>
          </cell>
          <cell r="AP538">
            <v>66</v>
          </cell>
          <cell r="AQ538">
            <v>270</v>
          </cell>
          <cell r="AR538">
            <v>120</v>
          </cell>
          <cell r="AS538">
            <v>60</v>
          </cell>
          <cell r="AT538">
            <v>60</v>
          </cell>
          <cell r="AU538" t="str">
            <v>SV</v>
          </cell>
          <cell r="AV538">
            <v>9251</v>
          </cell>
          <cell r="AW538">
            <v>9318.5811400000002</v>
          </cell>
          <cell r="AX538">
            <v>10900</v>
          </cell>
          <cell r="AY538">
            <v>0.17825099989190352</v>
          </cell>
          <cell r="AZ538">
            <v>0.15128440366972476</v>
          </cell>
          <cell r="BA538">
            <v>10500</v>
          </cell>
          <cell r="BB538">
            <v>6</v>
          </cell>
          <cell r="BC538">
            <v>0.135012431088531</v>
          </cell>
          <cell r="BD538">
            <v>0.11895238095238095</v>
          </cell>
          <cell r="BE538">
            <v>10250</v>
          </cell>
          <cell r="BF538">
            <v>12</v>
          </cell>
          <cell r="BG538">
            <v>0.10798832558642313</v>
          </cell>
          <cell r="BH538">
            <v>9.7463414634146345E-2</v>
          </cell>
        </row>
        <row r="539">
          <cell r="B539" t="str">
            <v>20134</v>
          </cell>
          <cell r="C539" t="str">
            <v>7898080663849</v>
          </cell>
          <cell r="D539" t="str">
            <v>ENERGIZANTE S/AZUCAR 250ml BALY.</v>
          </cell>
          <cell r="E539">
            <v>12</v>
          </cell>
          <cell r="F539" t="str">
            <v>BEBIDAS</v>
          </cell>
          <cell r="G539" t="str">
            <v>BEBIDAS</v>
          </cell>
          <cell r="H539" t="str">
            <v>BEBIDAS S/ ALCOHOL</v>
          </cell>
          <cell r="I539" t="str">
            <v>ENERGIZANTES</v>
          </cell>
          <cell r="J539" t="str">
            <v>S/AZUCAR BE-SA</v>
          </cell>
          <cell r="K539" t="str">
            <v>BALY</v>
          </cell>
          <cell r="L539">
            <v>428</v>
          </cell>
          <cell r="M539" t="str">
            <v>BRUMADO S.A. (428)</v>
          </cell>
          <cell r="N539">
            <v>59</v>
          </cell>
          <cell r="O539">
            <v>76</v>
          </cell>
          <cell r="P539">
            <v>49</v>
          </cell>
          <cell r="Q539">
            <v>41</v>
          </cell>
          <cell r="R539">
            <v>165</v>
          </cell>
          <cell r="S539">
            <v>224</v>
          </cell>
          <cell r="T539">
            <v>150</v>
          </cell>
          <cell r="U539">
            <v>113</v>
          </cell>
          <cell r="V539">
            <v>4</v>
          </cell>
          <cell r="W539">
            <v>2</v>
          </cell>
          <cell r="X539">
            <v>3</v>
          </cell>
          <cell r="Y539">
            <v>2</v>
          </cell>
          <cell r="Z539">
            <v>42</v>
          </cell>
          <cell r="AA539">
            <v>38</v>
          </cell>
          <cell r="AB539">
            <v>17</v>
          </cell>
          <cell r="AC539">
            <v>23</v>
          </cell>
          <cell r="AD539">
            <v>31</v>
          </cell>
          <cell r="AE539">
            <v>8</v>
          </cell>
          <cell r="AF539">
            <v>14</v>
          </cell>
          <cell r="AG539">
            <v>11</v>
          </cell>
          <cell r="AH539">
            <v>0</v>
          </cell>
          <cell r="AI539">
            <v>0</v>
          </cell>
          <cell r="AJ539">
            <v>70</v>
          </cell>
          <cell r="AK539">
            <v>275</v>
          </cell>
          <cell r="AL539">
            <v>8</v>
          </cell>
          <cell r="AM539">
            <v>16</v>
          </cell>
          <cell r="AN539">
            <v>24</v>
          </cell>
          <cell r="AO539">
            <v>36</v>
          </cell>
          <cell r="AP539">
            <v>51.219512195121951</v>
          </cell>
          <cell r="AQ539">
            <v>73.008849557522126</v>
          </cell>
          <cell r="AR539">
            <v>120</v>
          </cell>
          <cell r="AS539">
            <v>20.869565217391305</v>
          </cell>
          <cell r="AT539">
            <v>65.454545454545453</v>
          </cell>
          <cell r="AU539" t="str">
            <v>SV</v>
          </cell>
          <cell r="AV539">
            <v>6149.9999989999997</v>
          </cell>
          <cell r="AW539">
            <v>6127.9984700000005</v>
          </cell>
          <cell r="AX539">
            <v>6900</v>
          </cell>
          <cell r="AY539">
            <v>0.12195121969462619</v>
          </cell>
          <cell r="AZ539">
            <v>0.10869565231884062</v>
          </cell>
          <cell r="BA539">
            <v>6750</v>
          </cell>
          <cell r="BB539">
            <v>6</v>
          </cell>
          <cell r="BC539">
            <v>9.7560975788221427E-2</v>
          </cell>
          <cell r="BD539">
            <v>8.888888903703708E-2</v>
          </cell>
          <cell r="BE539">
            <v>6550</v>
          </cell>
          <cell r="BF539">
            <v>12</v>
          </cell>
          <cell r="BG539">
            <v>6.5040650579681447E-2</v>
          </cell>
          <cell r="BH539">
            <v>6.1068702442748146E-2</v>
          </cell>
        </row>
        <row r="540">
          <cell r="B540" t="str">
            <v>29841</v>
          </cell>
          <cell r="C540" t="str">
            <v>7898080664662</v>
          </cell>
          <cell r="D540" t="str">
            <v>ENERGIZANTE S/AZUCAR 473ml BALY</v>
          </cell>
          <cell r="E540">
            <v>6</v>
          </cell>
          <cell r="F540" t="str">
            <v>BEBIDAS</v>
          </cell>
          <cell r="G540" t="str">
            <v>BEBIDAS</v>
          </cell>
          <cell r="H540" t="str">
            <v>BEBIDAS S/ ALCOHOL</v>
          </cell>
          <cell r="I540" t="str">
            <v>ENERGIZANTES</v>
          </cell>
          <cell r="J540" t="str">
            <v>S/AZUCAR BE-SA</v>
          </cell>
          <cell r="K540" t="str">
            <v>BALY</v>
          </cell>
          <cell r="L540">
            <v>428</v>
          </cell>
          <cell r="M540" t="str">
            <v>BRUMADO S.A. (428)</v>
          </cell>
          <cell r="N540">
            <v>1</v>
          </cell>
          <cell r="O540">
            <v>6</v>
          </cell>
          <cell r="P540">
            <v>28</v>
          </cell>
          <cell r="Q540">
            <v>22</v>
          </cell>
          <cell r="R540">
            <v>53</v>
          </cell>
          <cell r="S540">
            <v>34</v>
          </cell>
          <cell r="T540">
            <v>50</v>
          </cell>
          <cell r="U540">
            <v>50</v>
          </cell>
          <cell r="V540">
            <v>12</v>
          </cell>
          <cell r="W540">
            <v>9</v>
          </cell>
          <cell r="X540">
            <v>0</v>
          </cell>
          <cell r="Y540">
            <v>0</v>
          </cell>
          <cell r="Z540">
            <v>27</v>
          </cell>
          <cell r="AA540">
            <v>12</v>
          </cell>
          <cell r="AB540">
            <v>6</v>
          </cell>
          <cell r="AC540">
            <v>8</v>
          </cell>
          <cell r="AD540">
            <v>8</v>
          </cell>
          <cell r="AE540">
            <v>8</v>
          </cell>
          <cell r="AF540">
            <v>5</v>
          </cell>
          <cell r="AG540">
            <v>3</v>
          </cell>
          <cell r="AH540">
            <v>1</v>
          </cell>
          <cell r="AI540">
            <v>1</v>
          </cell>
          <cell r="AJ540">
            <v>6</v>
          </cell>
          <cell r="AK540">
            <v>63</v>
          </cell>
          <cell r="AL540">
            <v>46</v>
          </cell>
          <cell r="AM540">
            <v>18</v>
          </cell>
          <cell r="AN540">
            <v>14</v>
          </cell>
          <cell r="AO540">
            <v>17</v>
          </cell>
          <cell r="AP540">
            <v>8.1818181818181817</v>
          </cell>
          <cell r="AQ540">
            <v>37.799999999999997</v>
          </cell>
          <cell r="AR540" t="str">
            <v>SV</v>
          </cell>
          <cell r="AS540">
            <v>67.5</v>
          </cell>
          <cell r="AT540">
            <v>140</v>
          </cell>
          <cell r="AU540">
            <v>510</v>
          </cell>
          <cell r="AV540">
            <v>9350</v>
          </cell>
          <cell r="AW540">
            <v>9006.5025600000008</v>
          </cell>
          <cell r="AX540">
            <v>10500</v>
          </cell>
          <cell r="AY540">
            <v>0.12299465240641716</v>
          </cell>
          <cell r="AZ540">
            <v>0.10952380952380952</v>
          </cell>
          <cell r="BA540">
            <v>10250</v>
          </cell>
          <cell r="BB540">
            <v>6</v>
          </cell>
          <cell r="BC540">
            <v>9.625668449197855E-2</v>
          </cell>
          <cell r="BD540">
            <v>8.7804878048780483E-2</v>
          </cell>
          <cell r="BE540">
            <v>9950</v>
          </cell>
          <cell r="BF540">
            <v>12</v>
          </cell>
          <cell r="BG540">
            <v>6.4171122994652441E-2</v>
          </cell>
          <cell r="BH540">
            <v>6.030150753768844E-2</v>
          </cell>
        </row>
        <row r="541">
          <cell r="B541" t="str">
            <v>8580</v>
          </cell>
          <cell r="C541" t="str">
            <v>9005465133080</v>
          </cell>
          <cell r="D541" t="str">
            <v>ENERGIZANTE 1,5Lts DARK DOG</v>
          </cell>
          <cell r="E541">
            <v>6</v>
          </cell>
          <cell r="F541" t="str">
            <v>BEBIDAS</v>
          </cell>
          <cell r="G541" t="str">
            <v>BEBIDAS</v>
          </cell>
          <cell r="H541" t="str">
            <v>BEBIDAS S/ ALCOHOL</v>
          </cell>
          <cell r="I541" t="str">
            <v>ENERGIZANTES</v>
          </cell>
          <cell r="J541" t="str">
            <v>NORMAL BE-NO</v>
          </cell>
          <cell r="K541" t="str">
            <v>DARK DOG</v>
          </cell>
          <cell r="L541">
            <v>161</v>
          </cell>
          <cell r="M541" t="str">
            <v>WINES AND SPIRITS S.A. (161)</v>
          </cell>
          <cell r="N541">
            <v>2</v>
          </cell>
          <cell r="O541">
            <v>12</v>
          </cell>
          <cell r="P541">
            <v>2</v>
          </cell>
          <cell r="Q541">
            <v>3</v>
          </cell>
          <cell r="R541">
            <v>1</v>
          </cell>
          <cell r="S541">
            <v>5</v>
          </cell>
          <cell r="T541">
            <v>4</v>
          </cell>
          <cell r="U541">
            <v>5</v>
          </cell>
          <cell r="V541">
            <v>1</v>
          </cell>
          <cell r="W541">
            <v>3</v>
          </cell>
          <cell r="X541">
            <v>2</v>
          </cell>
          <cell r="Y541">
            <v>2</v>
          </cell>
          <cell r="Z541">
            <v>2</v>
          </cell>
          <cell r="AA541">
            <v>3</v>
          </cell>
          <cell r="AB541">
            <v>1</v>
          </cell>
          <cell r="AC541">
            <v>1</v>
          </cell>
          <cell r="AD541">
            <v>5</v>
          </cell>
          <cell r="AE541">
            <v>1</v>
          </cell>
          <cell r="AF541">
            <v>3</v>
          </cell>
          <cell r="AG541">
            <v>4</v>
          </cell>
          <cell r="AH541">
            <v>0</v>
          </cell>
          <cell r="AI541">
            <v>2</v>
          </cell>
          <cell r="AJ541">
            <v>8</v>
          </cell>
          <cell r="AK541">
            <v>7</v>
          </cell>
          <cell r="AL541">
            <v>9</v>
          </cell>
          <cell r="AM541">
            <v>11</v>
          </cell>
          <cell r="AN541">
            <v>9</v>
          </cell>
          <cell r="AO541">
            <v>4</v>
          </cell>
          <cell r="AP541">
            <v>80</v>
          </cell>
          <cell r="AQ541">
            <v>42</v>
          </cell>
          <cell r="AR541">
            <v>135</v>
          </cell>
          <cell r="AS541">
            <v>330</v>
          </cell>
          <cell r="AT541">
            <v>67.5</v>
          </cell>
          <cell r="AU541">
            <v>60</v>
          </cell>
          <cell r="AV541">
            <v>22740.000029999999</v>
          </cell>
          <cell r="AW541">
            <v>18814.317060000001</v>
          </cell>
          <cell r="AX541">
            <v>26900</v>
          </cell>
          <cell r="AY541">
            <v>0.18293755340861373</v>
          </cell>
          <cell r="AZ541">
            <v>0.15464683903345727</v>
          </cell>
          <cell r="BA541">
            <v>25900</v>
          </cell>
          <cell r="BB541">
            <v>3</v>
          </cell>
          <cell r="BC541">
            <v>0.13896217967595148</v>
          </cell>
          <cell r="BD541">
            <v>0.12200772084942088</v>
          </cell>
          <cell r="BE541">
            <v>24900</v>
          </cell>
          <cell r="BF541">
            <v>6</v>
          </cell>
          <cell r="BG541">
            <v>9.4986805943289232E-2</v>
          </cell>
          <cell r="BH541">
            <v>8.6746986746987984E-2</v>
          </cell>
        </row>
        <row r="542">
          <cell r="B542" t="str">
            <v>24009</v>
          </cell>
          <cell r="C542" t="str">
            <v>9005465288056</v>
          </cell>
          <cell r="D542" t="str">
            <v>ENERGIZANTE 250ml DARK DOG</v>
          </cell>
          <cell r="E542">
            <v>24</v>
          </cell>
          <cell r="F542" t="str">
            <v>BEBIDAS</v>
          </cell>
          <cell r="G542" t="str">
            <v>BEBIDAS</v>
          </cell>
          <cell r="H542" t="str">
            <v>BEBIDAS S/ ALCOHOL</v>
          </cell>
          <cell r="I542" t="str">
            <v>ENERGIZANTES</v>
          </cell>
          <cell r="J542" t="str">
            <v>NORMAL BE-NO</v>
          </cell>
          <cell r="K542" t="str">
            <v>DARK DOG</v>
          </cell>
          <cell r="L542">
            <v>161</v>
          </cell>
          <cell r="M542" t="str">
            <v>WINES AND SPIRITS S.A. (161)</v>
          </cell>
          <cell r="N542">
            <v>29</v>
          </cell>
          <cell r="O542">
            <v>44</v>
          </cell>
          <cell r="P542">
            <v>10</v>
          </cell>
          <cell r="Q542">
            <v>17</v>
          </cell>
          <cell r="R542">
            <v>87</v>
          </cell>
          <cell r="S542">
            <v>141</v>
          </cell>
          <cell r="T542">
            <v>23</v>
          </cell>
          <cell r="U542">
            <v>23</v>
          </cell>
          <cell r="V542">
            <v>18</v>
          </cell>
          <cell r="W542">
            <v>18</v>
          </cell>
          <cell r="X542">
            <v>5</v>
          </cell>
          <cell r="Y542">
            <v>5</v>
          </cell>
          <cell r="Z542">
            <v>17</v>
          </cell>
          <cell r="AA542">
            <v>18</v>
          </cell>
          <cell r="AB542">
            <v>5</v>
          </cell>
          <cell r="AC542">
            <v>5</v>
          </cell>
          <cell r="AD542">
            <v>4</v>
          </cell>
          <cell r="AE542">
            <v>2</v>
          </cell>
          <cell r="AF542">
            <v>7</v>
          </cell>
          <cell r="AG542">
            <v>9</v>
          </cell>
          <cell r="AH542">
            <v>0</v>
          </cell>
          <cell r="AI542">
            <v>2</v>
          </cell>
          <cell r="AJ542">
            <v>13</v>
          </cell>
          <cell r="AK542">
            <v>26</v>
          </cell>
          <cell r="AL542">
            <v>19</v>
          </cell>
          <cell r="AM542">
            <v>2</v>
          </cell>
          <cell r="AN542">
            <v>13</v>
          </cell>
          <cell r="AO542">
            <v>48</v>
          </cell>
          <cell r="AP542">
            <v>22.941176470588232</v>
          </cell>
          <cell r="AQ542">
            <v>33.913043478260867</v>
          </cell>
          <cell r="AR542">
            <v>114</v>
          </cell>
          <cell r="AS542">
            <v>12</v>
          </cell>
          <cell r="AT542">
            <v>43.333333333333336</v>
          </cell>
          <cell r="AU542">
            <v>720</v>
          </cell>
          <cell r="AV542">
            <v>8483.0000199999995</v>
          </cell>
          <cell r="AW542">
            <v>8092.0501199999999</v>
          </cell>
          <cell r="AX542">
            <v>9900</v>
          </cell>
          <cell r="AY542">
            <v>0.1670399595260168</v>
          </cell>
          <cell r="AZ542">
            <v>0.14313131111111116</v>
          </cell>
          <cell r="BA542">
            <v>9500</v>
          </cell>
          <cell r="BB542">
            <v>6</v>
          </cell>
          <cell r="BC542">
            <v>0.1198868298481981</v>
          </cell>
          <cell r="BD542">
            <v>0.10705262947368427</v>
          </cell>
          <cell r="BE542">
            <v>9250</v>
          </cell>
          <cell r="BF542">
            <v>12</v>
          </cell>
          <cell r="BG542">
            <v>9.0416123799561321E-2</v>
          </cell>
          <cell r="BH542">
            <v>8.2918916756756805E-2</v>
          </cell>
        </row>
        <row r="543">
          <cell r="B543" t="str">
            <v>24010</v>
          </cell>
          <cell r="C543" t="str">
            <v>9005465112047</v>
          </cell>
          <cell r="D543" t="str">
            <v>ENERGIZANTE 330ml DARK DOG</v>
          </cell>
          <cell r="E543">
            <v>24</v>
          </cell>
          <cell r="F543" t="str">
            <v>BEBIDAS</v>
          </cell>
          <cell r="G543" t="str">
            <v>BEBIDAS</v>
          </cell>
          <cell r="H543" t="str">
            <v>BEBIDAS S/ ALCOHOL</v>
          </cell>
          <cell r="I543" t="str">
            <v>ENERGIZANTES</v>
          </cell>
          <cell r="J543" t="str">
            <v>NORMAL BE-NO</v>
          </cell>
          <cell r="K543" t="str">
            <v>DARK DOG</v>
          </cell>
          <cell r="L543">
            <v>161</v>
          </cell>
          <cell r="M543" t="str">
            <v>WINES AND SPIRITS S.A. (161)</v>
          </cell>
          <cell r="N543">
            <v>7</v>
          </cell>
          <cell r="O543">
            <v>48</v>
          </cell>
          <cell r="P543">
            <v>0</v>
          </cell>
          <cell r="Q543">
            <v>0</v>
          </cell>
          <cell r="R543">
            <v>7</v>
          </cell>
          <cell r="S543">
            <v>66</v>
          </cell>
          <cell r="T543">
            <v>9</v>
          </cell>
          <cell r="U543">
            <v>12</v>
          </cell>
          <cell r="V543">
            <v>9</v>
          </cell>
          <cell r="W543">
            <v>9</v>
          </cell>
          <cell r="X543">
            <v>0</v>
          </cell>
          <cell r="Y543">
            <v>2</v>
          </cell>
          <cell r="Z543">
            <v>13</v>
          </cell>
          <cell r="AA543">
            <v>6</v>
          </cell>
          <cell r="AB543">
            <v>6</v>
          </cell>
          <cell r="AC543">
            <v>3</v>
          </cell>
          <cell r="AD543">
            <v>5</v>
          </cell>
          <cell r="AE543">
            <v>3</v>
          </cell>
          <cell r="AF543">
            <v>4</v>
          </cell>
          <cell r="AG543">
            <v>3</v>
          </cell>
          <cell r="AH543">
            <v>0</v>
          </cell>
          <cell r="AI543">
            <v>0</v>
          </cell>
          <cell r="AJ543">
            <v>12</v>
          </cell>
          <cell r="AK543">
            <v>24</v>
          </cell>
          <cell r="AL543">
            <v>11</v>
          </cell>
          <cell r="AM543">
            <v>0</v>
          </cell>
          <cell r="AN543">
            <v>9</v>
          </cell>
          <cell r="AO543">
            <v>48</v>
          </cell>
          <cell r="AP543" t="str">
            <v>SV</v>
          </cell>
          <cell r="AQ543">
            <v>60</v>
          </cell>
          <cell r="AR543">
            <v>165</v>
          </cell>
          <cell r="AS543" t="str">
            <v>Q</v>
          </cell>
          <cell r="AT543">
            <v>90</v>
          </cell>
          <cell r="AU543" t="str">
            <v>SV</v>
          </cell>
          <cell r="AV543">
            <v>9251</v>
          </cell>
          <cell r="AW543">
            <v>9123.2484199999999</v>
          </cell>
          <cell r="AX543">
            <v>10900</v>
          </cell>
          <cell r="AY543">
            <v>0.17825099989190352</v>
          </cell>
          <cell r="AZ543">
            <v>0.15128440366972476</v>
          </cell>
          <cell r="BA543">
            <v>10500</v>
          </cell>
          <cell r="BB543">
            <v>6</v>
          </cell>
          <cell r="BC543">
            <v>0.135012431088531</v>
          </cell>
          <cell r="BD543">
            <v>0.11895238095238095</v>
          </cell>
          <cell r="BE543">
            <v>10250</v>
          </cell>
          <cell r="BF543">
            <v>12</v>
          </cell>
          <cell r="BG543">
            <v>0.10798832558642313</v>
          </cell>
          <cell r="BH543">
            <v>9.7463414634146345E-2</v>
          </cell>
        </row>
        <row r="544">
          <cell r="B544" t="str">
            <v>24012</v>
          </cell>
          <cell r="C544" t="str">
            <v>7841431000343</v>
          </cell>
          <cell r="D544" t="str">
            <v>ENERGIZANTE 500ml DARK DOG</v>
          </cell>
          <cell r="E544">
            <v>24</v>
          </cell>
          <cell r="F544" t="str">
            <v>BEBIDAS</v>
          </cell>
          <cell r="G544" t="str">
            <v>BEBIDAS</v>
          </cell>
          <cell r="H544" t="str">
            <v>BEBIDAS S/ ALCOHOL</v>
          </cell>
          <cell r="I544" t="str">
            <v>ENERGIZANTES</v>
          </cell>
          <cell r="J544" t="str">
            <v>NORMAL BE-NO</v>
          </cell>
          <cell r="K544" t="str">
            <v>DARK DOG</v>
          </cell>
          <cell r="L544">
            <v>161</v>
          </cell>
          <cell r="M544" t="str">
            <v>WINES AND SPIRITS S.A. (161)</v>
          </cell>
          <cell r="N544">
            <v>12</v>
          </cell>
          <cell r="O544">
            <v>18</v>
          </cell>
          <cell r="P544">
            <v>1</v>
          </cell>
          <cell r="Q544">
            <v>5</v>
          </cell>
          <cell r="R544">
            <v>13</v>
          </cell>
          <cell r="S544">
            <v>23</v>
          </cell>
          <cell r="T544">
            <v>1</v>
          </cell>
          <cell r="U544">
            <v>7</v>
          </cell>
          <cell r="V544">
            <v>17</v>
          </cell>
          <cell r="W544">
            <v>26</v>
          </cell>
          <cell r="X544">
            <v>1</v>
          </cell>
          <cell r="Y544">
            <v>4</v>
          </cell>
          <cell r="Z544">
            <v>16</v>
          </cell>
          <cell r="AA544">
            <v>10</v>
          </cell>
          <cell r="AB544">
            <v>6</v>
          </cell>
          <cell r="AC544">
            <v>10</v>
          </cell>
          <cell r="AD544">
            <v>13</v>
          </cell>
          <cell r="AE544">
            <v>12</v>
          </cell>
          <cell r="AF544">
            <v>6</v>
          </cell>
          <cell r="AG544">
            <v>6</v>
          </cell>
          <cell r="AH544">
            <v>3</v>
          </cell>
          <cell r="AI544">
            <v>6</v>
          </cell>
          <cell r="AJ544">
            <v>7</v>
          </cell>
          <cell r="AK544">
            <v>6</v>
          </cell>
          <cell r="AL544">
            <v>10</v>
          </cell>
          <cell r="AM544">
            <v>17</v>
          </cell>
          <cell r="AN544">
            <v>12</v>
          </cell>
          <cell r="AO544">
            <v>43</v>
          </cell>
          <cell r="AP544">
            <v>42</v>
          </cell>
          <cell r="AQ544">
            <v>25.714285714285712</v>
          </cell>
          <cell r="AR544">
            <v>75</v>
          </cell>
          <cell r="AS544">
            <v>51</v>
          </cell>
          <cell r="AT544">
            <v>60</v>
          </cell>
          <cell r="AU544">
            <v>215</v>
          </cell>
          <cell r="AV544">
            <v>10406</v>
          </cell>
          <cell r="AW544">
            <v>10295.316129999999</v>
          </cell>
          <cell r="AX544">
            <v>12250</v>
          </cell>
          <cell r="AY544">
            <v>0.17720545838939072</v>
          </cell>
          <cell r="AZ544">
            <v>0.15053061224489797</v>
          </cell>
          <cell r="BA544">
            <v>11900</v>
          </cell>
          <cell r="BB544">
            <v>6</v>
          </cell>
          <cell r="BC544">
            <v>0.14357101672112238</v>
          </cell>
          <cell r="BD544">
            <v>0.12554621848739494</v>
          </cell>
          <cell r="BE544">
            <v>11500</v>
          </cell>
          <cell r="BF544">
            <v>12</v>
          </cell>
          <cell r="BG544">
            <v>0.10513165481453002</v>
          </cell>
          <cell r="BH544">
            <v>9.51304347826087E-2</v>
          </cell>
        </row>
        <row r="545">
          <cell r="B545" t="str">
            <v>8494</v>
          </cell>
          <cell r="C545" t="str">
            <v>9002490100070</v>
          </cell>
          <cell r="D545" t="str">
            <v>ENERGIZANTE 250ml RED BULL</v>
          </cell>
          <cell r="E545">
            <v>24</v>
          </cell>
          <cell r="F545" t="str">
            <v>BEBIDAS</v>
          </cell>
          <cell r="G545" t="str">
            <v>BEBIDAS</v>
          </cell>
          <cell r="H545" t="str">
            <v>BEBIDAS S/ ALCOHOL</v>
          </cell>
          <cell r="I545" t="str">
            <v>ENERGIZANTES</v>
          </cell>
          <cell r="J545" t="str">
            <v>NORMAL BE-NO</v>
          </cell>
          <cell r="K545" t="str">
            <v>RED BULL</v>
          </cell>
          <cell r="L545">
            <v>50</v>
          </cell>
          <cell r="M545" t="str">
            <v>AV S.A. (50)</v>
          </cell>
          <cell r="N545">
            <v>70</v>
          </cell>
          <cell r="O545">
            <v>156</v>
          </cell>
          <cell r="P545">
            <v>72</v>
          </cell>
          <cell r="Q545">
            <v>56</v>
          </cell>
          <cell r="R545">
            <v>96</v>
          </cell>
          <cell r="S545">
            <v>147</v>
          </cell>
          <cell r="T545">
            <v>221</v>
          </cell>
          <cell r="U545">
            <v>180</v>
          </cell>
          <cell r="V545">
            <v>43</v>
          </cell>
          <cell r="W545">
            <v>9</v>
          </cell>
          <cell r="X545">
            <v>11</v>
          </cell>
          <cell r="Y545">
            <v>5</v>
          </cell>
          <cell r="Z545">
            <v>56</v>
          </cell>
          <cell r="AA545">
            <v>34</v>
          </cell>
          <cell r="AB545">
            <v>55</v>
          </cell>
          <cell r="AC545">
            <v>55</v>
          </cell>
          <cell r="AD545">
            <v>73</v>
          </cell>
          <cell r="AE545">
            <v>87</v>
          </cell>
          <cell r="AF545">
            <v>75</v>
          </cell>
          <cell r="AG545">
            <v>100</v>
          </cell>
          <cell r="AH545">
            <v>6</v>
          </cell>
          <cell r="AI545">
            <v>12</v>
          </cell>
          <cell r="AJ545">
            <v>100</v>
          </cell>
          <cell r="AK545">
            <v>106</v>
          </cell>
          <cell r="AL545">
            <v>201</v>
          </cell>
          <cell r="AM545">
            <v>93</v>
          </cell>
          <cell r="AN545">
            <v>28</v>
          </cell>
          <cell r="AO545">
            <v>13</v>
          </cell>
          <cell r="AP545">
            <v>53.571428571428577</v>
          </cell>
          <cell r="AQ545">
            <v>17.666666666666668</v>
          </cell>
          <cell r="AR545">
            <v>1206</v>
          </cell>
          <cell r="AS545">
            <v>50.727272727272727</v>
          </cell>
          <cell r="AT545">
            <v>8.4</v>
          </cell>
          <cell r="AU545">
            <v>32.5</v>
          </cell>
          <cell r="AV545">
            <v>9993</v>
          </cell>
          <cell r="AW545">
            <v>9731.4359999999997</v>
          </cell>
          <cell r="AX545">
            <v>12900</v>
          </cell>
          <cell r="AY545">
            <v>0.29090363254277984</v>
          </cell>
          <cell r="AZ545">
            <v>0.22534883720930232</v>
          </cell>
          <cell r="BA545">
            <v>12500</v>
          </cell>
          <cell r="BB545">
            <v>3</v>
          </cell>
          <cell r="BC545">
            <v>0.25087561292905036</v>
          </cell>
          <cell r="BD545">
            <v>0.20055999999999999</v>
          </cell>
          <cell r="BE545">
            <v>11950</v>
          </cell>
          <cell r="BF545">
            <v>6</v>
          </cell>
          <cell r="BG545">
            <v>0.19583708596017213</v>
          </cell>
          <cell r="BH545">
            <v>0.16376569037656905</v>
          </cell>
        </row>
        <row r="546">
          <cell r="B546" t="str">
            <v>13569</v>
          </cell>
          <cell r="C546" t="str">
            <v>70847033233</v>
          </cell>
          <cell r="D546" t="str">
            <v>ENERGIZANTE 473ml MONSTER</v>
          </cell>
          <cell r="E546">
            <v>6</v>
          </cell>
          <cell r="F546" t="str">
            <v>BEBIDAS</v>
          </cell>
          <cell r="G546" t="str">
            <v>BEBIDAS</v>
          </cell>
          <cell r="H546" t="str">
            <v>BEBIDAS S/ ALCOHOL</v>
          </cell>
          <cell r="I546" t="str">
            <v>ENERGIZANTES</v>
          </cell>
          <cell r="J546" t="str">
            <v>NORMAL BE-NO</v>
          </cell>
          <cell r="K546" t="str">
            <v>MONSTER</v>
          </cell>
          <cell r="L546">
            <v>139</v>
          </cell>
          <cell r="M546" t="str">
            <v>PARAGUAY REFRESCOS S.A.  (139)</v>
          </cell>
          <cell r="N546">
            <v>256</v>
          </cell>
          <cell r="O546">
            <v>209</v>
          </cell>
          <cell r="P546">
            <v>260</v>
          </cell>
          <cell r="Q546">
            <v>184</v>
          </cell>
          <cell r="R546">
            <v>303</v>
          </cell>
          <cell r="S546">
            <v>387</v>
          </cell>
          <cell r="T546">
            <v>239</v>
          </cell>
          <cell r="U546">
            <v>276</v>
          </cell>
          <cell r="V546">
            <v>166</v>
          </cell>
          <cell r="W546">
            <v>244</v>
          </cell>
          <cell r="X546">
            <v>178</v>
          </cell>
          <cell r="Y546">
            <v>106</v>
          </cell>
          <cell r="Z546">
            <v>183</v>
          </cell>
          <cell r="AA546">
            <v>258</v>
          </cell>
          <cell r="AB546">
            <v>156</v>
          </cell>
          <cell r="AC546">
            <v>143</v>
          </cell>
          <cell r="AD546">
            <v>251</v>
          </cell>
          <cell r="AE546">
            <v>327</v>
          </cell>
          <cell r="AF546">
            <v>223</v>
          </cell>
          <cell r="AG546">
            <v>239</v>
          </cell>
          <cell r="AH546">
            <v>0</v>
          </cell>
          <cell r="AI546">
            <v>9</v>
          </cell>
          <cell r="AJ546">
            <v>156</v>
          </cell>
          <cell r="AK546">
            <v>183</v>
          </cell>
          <cell r="AL546">
            <v>95</v>
          </cell>
          <cell r="AM546">
            <v>68</v>
          </cell>
          <cell r="AN546">
            <v>210</v>
          </cell>
          <cell r="AO546">
            <v>83</v>
          </cell>
          <cell r="AP546">
            <v>25.434782608695652</v>
          </cell>
          <cell r="AQ546">
            <v>19.891304347826086</v>
          </cell>
          <cell r="AR546">
            <v>26.886792452830189</v>
          </cell>
          <cell r="AS546">
            <v>14.265734265734265</v>
          </cell>
          <cell r="AT546">
            <v>26.359832635983263</v>
          </cell>
          <cell r="AU546">
            <v>276.66666666666663</v>
          </cell>
          <cell r="AV546">
            <v>10380</v>
          </cell>
          <cell r="AW546">
            <v>10371.73929</v>
          </cell>
          <cell r="AX546">
            <v>12250</v>
          </cell>
          <cell r="AY546">
            <v>0.18015414258188822</v>
          </cell>
          <cell r="AZ546">
            <v>0.15265306122448979</v>
          </cell>
          <cell r="BA546">
            <v>11500</v>
          </cell>
          <cell r="BB546">
            <v>6</v>
          </cell>
          <cell r="BC546">
            <v>0.10789980732177273</v>
          </cell>
          <cell r="BD546">
            <v>9.7391304347826085E-2</v>
          </cell>
          <cell r="BE546">
            <v>0</v>
          </cell>
          <cell r="BF546">
            <v>0</v>
          </cell>
          <cell r="BG546">
            <v>-1</v>
          </cell>
          <cell r="BH546">
            <v>0</v>
          </cell>
        </row>
        <row r="547">
          <cell r="B547" t="str">
            <v>28535</v>
          </cell>
          <cell r="C547" t="str">
            <v>70847037033</v>
          </cell>
          <cell r="D547" t="str">
            <v>ENERGIZANTE ULTRA 473ml MONSTER</v>
          </cell>
          <cell r="E547">
            <v>6</v>
          </cell>
          <cell r="F547" t="str">
            <v>BEBIDAS</v>
          </cell>
          <cell r="G547" t="str">
            <v>BEBIDAS</v>
          </cell>
          <cell r="H547" t="str">
            <v>BEBIDAS S/ ALCOHOL</v>
          </cell>
          <cell r="I547" t="str">
            <v>ENERGIZANTES</v>
          </cell>
          <cell r="J547" t="str">
            <v>NORMAL BE-NO</v>
          </cell>
          <cell r="K547" t="str">
            <v>MONSTER</v>
          </cell>
          <cell r="L547">
            <v>139</v>
          </cell>
          <cell r="M547" t="str">
            <v>PARAGUAY REFRESCOS S.A.  (139)</v>
          </cell>
          <cell r="N547">
            <v>127</v>
          </cell>
          <cell r="O547">
            <v>101</v>
          </cell>
          <cell r="P547">
            <v>58</v>
          </cell>
          <cell r="Q547">
            <v>61</v>
          </cell>
          <cell r="R547">
            <v>80</v>
          </cell>
          <cell r="S547">
            <v>95</v>
          </cell>
          <cell r="T547">
            <v>59</v>
          </cell>
          <cell r="U547">
            <v>96</v>
          </cell>
          <cell r="V547">
            <v>68</v>
          </cell>
          <cell r="W547">
            <v>91</v>
          </cell>
          <cell r="X547">
            <v>82</v>
          </cell>
          <cell r="Y547">
            <v>80</v>
          </cell>
          <cell r="Z547">
            <v>105</v>
          </cell>
          <cell r="AA547">
            <v>105</v>
          </cell>
          <cell r="AB547">
            <v>47</v>
          </cell>
          <cell r="AC547">
            <v>67</v>
          </cell>
          <cell r="AD547">
            <v>84</v>
          </cell>
          <cell r="AE547">
            <v>107</v>
          </cell>
          <cell r="AF547">
            <v>38</v>
          </cell>
          <cell r="AG547">
            <v>27</v>
          </cell>
          <cell r="AH547">
            <v>3</v>
          </cell>
          <cell r="AI547">
            <v>12</v>
          </cell>
          <cell r="AJ547">
            <v>55</v>
          </cell>
          <cell r="AK547">
            <v>42</v>
          </cell>
          <cell r="AL547">
            <v>75</v>
          </cell>
          <cell r="AM547">
            <v>116</v>
          </cell>
          <cell r="AN547">
            <v>41</v>
          </cell>
          <cell r="AO547">
            <v>49</v>
          </cell>
          <cell r="AP547">
            <v>27.049180327868854</v>
          </cell>
          <cell r="AQ547">
            <v>13.125</v>
          </cell>
          <cell r="AR547">
            <v>28.125</v>
          </cell>
          <cell r="AS547">
            <v>51.940298507462686</v>
          </cell>
          <cell r="AT547">
            <v>45.555555555555557</v>
          </cell>
          <cell r="AU547">
            <v>122.49999999999999</v>
          </cell>
          <cell r="AV547">
            <v>10380</v>
          </cell>
          <cell r="AW547">
            <v>10368.29343</v>
          </cell>
          <cell r="AX547">
            <v>12250</v>
          </cell>
          <cell r="AY547">
            <v>0.18015414258188822</v>
          </cell>
          <cell r="AZ547">
            <v>0.15265306122448979</v>
          </cell>
          <cell r="BA547">
            <v>11500</v>
          </cell>
          <cell r="BB547">
            <v>6</v>
          </cell>
          <cell r="BC547">
            <v>0.10789980732177273</v>
          </cell>
          <cell r="BD547">
            <v>9.7391304347826085E-2</v>
          </cell>
          <cell r="BE547">
            <v>0</v>
          </cell>
          <cell r="BF547">
            <v>0</v>
          </cell>
          <cell r="BG547">
            <v>-1</v>
          </cell>
          <cell r="BH547">
            <v>0</v>
          </cell>
        </row>
        <row r="548">
          <cell r="B548" t="str">
            <v>17172</v>
          </cell>
          <cell r="C548" t="str">
            <v>7898080660565</v>
          </cell>
          <cell r="D548" t="str">
            <v>ENERGIZANTE 1Lts BALY</v>
          </cell>
          <cell r="E548">
            <v>6</v>
          </cell>
          <cell r="F548" t="str">
            <v>BEBIDAS</v>
          </cell>
          <cell r="G548" t="str">
            <v>BEBIDAS</v>
          </cell>
          <cell r="H548" t="str">
            <v>BEBIDAS S/ ALCOHOL</v>
          </cell>
          <cell r="I548" t="str">
            <v>ENERGIZANTES</v>
          </cell>
          <cell r="J548" t="str">
            <v>NORMAL BE-NO</v>
          </cell>
          <cell r="K548" t="str">
            <v>BALY</v>
          </cell>
          <cell r="L548">
            <v>428</v>
          </cell>
          <cell r="M548" t="str">
            <v>BRUMADO S.A. (428)</v>
          </cell>
          <cell r="N548">
            <v>21</v>
          </cell>
          <cell r="O548">
            <v>17</v>
          </cell>
          <cell r="P548">
            <v>24</v>
          </cell>
          <cell r="Q548">
            <v>15</v>
          </cell>
          <cell r="R548">
            <v>24</v>
          </cell>
          <cell r="S548">
            <v>16</v>
          </cell>
          <cell r="T548">
            <v>37</v>
          </cell>
          <cell r="U548">
            <v>32</v>
          </cell>
          <cell r="V548">
            <v>10</v>
          </cell>
          <cell r="W548">
            <v>9</v>
          </cell>
          <cell r="X548">
            <v>11</v>
          </cell>
          <cell r="Y548">
            <v>19</v>
          </cell>
          <cell r="Z548">
            <v>30</v>
          </cell>
          <cell r="AA548">
            <v>25</v>
          </cell>
          <cell r="AB548">
            <v>22</v>
          </cell>
          <cell r="AC548">
            <v>20</v>
          </cell>
          <cell r="AD548">
            <v>20</v>
          </cell>
          <cell r="AE548">
            <v>11</v>
          </cell>
          <cell r="AF548">
            <v>18</v>
          </cell>
          <cell r="AG548">
            <v>22</v>
          </cell>
          <cell r="AH548">
            <v>0</v>
          </cell>
          <cell r="AI548">
            <v>8</v>
          </cell>
          <cell r="AJ548">
            <v>34</v>
          </cell>
          <cell r="AK548">
            <v>55</v>
          </cell>
          <cell r="AL548">
            <v>26</v>
          </cell>
          <cell r="AM548">
            <v>33</v>
          </cell>
          <cell r="AN548">
            <v>18</v>
          </cell>
          <cell r="AO548">
            <v>19</v>
          </cell>
          <cell r="AP548">
            <v>68</v>
          </cell>
          <cell r="AQ548">
            <v>51.5625</v>
          </cell>
          <cell r="AR548">
            <v>41.05263157894737</v>
          </cell>
          <cell r="AS548">
            <v>49.5</v>
          </cell>
          <cell r="AT548">
            <v>24.545454545454547</v>
          </cell>
          <cell r="AU548">
            <v>71.25</v>
          </cell>
          <cell r="AV548">
            <v>11100.00001</v>
          </cell>
          <cell r="AW548">
            <v>11061.762140000001</v>
          </cell>
          <cell r="AX548">
            <v>12500</v>
          </cell>
          <cell r="AY548">
            <v>0.12612612511159815</v>
          </cell>
          <cell r="AZ548">
            <v>0.11199999920000002</v>
          </cell>
          <cell r="BA548">
            <v>12250</v>
          </cell>
          <cell r="BB548">
            <v>3</v>
          </cell>
          <cell r="BC548">
            <v>0.10360360260936607</v>
          </cell>
          <cell r="BD548">
            <v>9.3877550204081658E-2</v>
          </cell>
          <cell r="BE548">
            <v>11900</v>
          </cell>
          <cell r="BF548">
            <v>6</v>
          </cell>
          <cell r="BG548">
            <v>7.2072071106241475E-2</v>
          </cell>
          <cell r="BH548">
            <v>6.7226889915966412E-2</v>
          </cell>
        </row>
        <row r="549">
          <cell r="B549" t="str">
            <v>17174</v>
          </cell>
          <cell r="C549" t="str">
            <v>7898080662262</v>
          </cell>
          <cell r="D549" t="str">
            <v>ENERGIZANTE 250ml BALY</v>
          </cell>
          <cell r="E549">
            <v>12</v>
          </cell>
          <cell r="F549" t="str">
            <v>BEBIDAS</v>
          </cell>
          <cell r="G549" t="str">
            <v>BEBIDAS</v>
          </cell>
          <cell r="H549" t="str">
            <v>BEBIDAS S/ ALCOHOL</v>
          </cell>
          <cell r="I549" t="str">
            <v>ENERGIZANTES</v>
          </cell>
          <cell r="J549" t="str">
            <v>NORMAL BE-NO</v>
          </cell>
          <cell r="K549" t="str">
            <v>BALY</v>
          </cell>
          <cell r="L549">
            <v>428</v>
          </cell>
          <cell r="M549" t="str">
            <v>BRUMADO S.A. (428)</v>
          </cell>
          <cell r="N549">
            <v>76</v>
          </cell>
          <cell r="O549">
            <v>260</v>
          </cell>
          <cell r="P549">
            <v>97</v>
          </cell>
          <cell r="Q549">
            <v>93</v>
          </cell>
          <cell r="R549">
            <v>231</v>
          </cell>
          <cell r="S549">
            <v>402</v>
          </cell>
          <cell r="T549">
            <v>241</v>
          </cell>
          <cell r="U549">
            <v>193</v>
          </cell>
          <cell r="V549">
            <v>27</v>
          </cell>
          <cell r="W549">
            <v>51</v>
          </cell>
          <cell r="X549">
            <v>19</v>
          </cell>
          <cell r="Y549">
            <v>15</v>
          </cell>
          <cell r="Z549">
            <v>82</v>
          </cell>
          <cell r="AA549">
            <v>83</v>
          </cell>
          <cell r="AB549">
            <v>76</v>
          </cell>
          <cell r="AC549">
            <v>66</v>
          </cell>
          <cell r="AD549">
            <v>75</v>
          </cell>
          <cell r="AE549">
            <v>43</v>
          </cell>
          <cell r="AF549">
            <v>78</v>
          </cell>
          <cell r="AG549">
            <v>72</v>
          </cell>
          <cell r="AH549">
            <v>0</v>
          </cell>
          <cell r="AI549">
            <v>2</v>
          </cell>
          <cell r="AJ549">
            <v>343</v>
          </cell>
          <cell r="AK549">
            <v>268</v>
          </cell>
          <cell r="AL549">
            <v>59</v>
          </cell>
          <cell r="AM549">
            <v>85</v>
          </cell>
          <cell r="AN549">
            <v>87</v>
          </cell>
          <cell r="AO549">
            <v>58</v>
          </cell>
          <cell r="AP549">
            <v>110.64516129032258</v>
          </cell>
          <cell r="AQ549">
            <v>41.6580310880829</v>
          </cell>
          <cell r="AR549">
            <v>118</v>
          </cell>
          <cell r="AS549">
            <v>38.636363636363633</v>
          </cell>
          <cell r="AT549">
            <v>36.25</v>
          </cell>
          <cell r="AU549">
            <v>870</v>
          </cell>
          <cell r="AV549">
            <v>6150.0000099999997</v>
          </cell>
          <cell r="AW549">
            <v>6137.5859600000003</v>
          </cell>
          <cell r="AX549">
            <v>6900</v>
          </cell>
          <cell r="AY549">
            <v>0.12195121768788431</v>
          </cell>
          <cell r="AZ549">
            <v>0.10869565072463772</v>
          </cell>
          <cell r="BA549">
            <v>6750</v>
          </cell>
          <cell r="BB549">
            <v>6</v>
          </cell>
          <cell r="BC549">
            <v>9.7560973825104202E-2</v>
          </cell>
          <cell r="BD549">
            <v>8.8888887407407441E-2</v>
          </cell>
          <cell r="BE549">
            <v>6550</v>
          </cell>
          <cell r="BF549">
            <v>12</v>
          </cell>
          <cell r="BG549">
            <v>6.5040648674730805E-2</v>
          </cell>
          <cell r="BH549">
            <v>6.1068700763358817E-2</v>
          </cell>
        </row>
        <row r="550">
          <cell r="B550" t="str">
            <v>17173</v>
          </cell>
          <cell r="C550" t="str">
            <v>7898080662668</v>
          </cell>
          <cell r="D550" t="str">
            <v>ENERGIZANTE 2Lts BALY</v>
          </cell>
          <cell r="E550">
            <v>6</v>
          </cell>
          <cell r="F550" t="str">
            <v>BEBIDAS</v>
          </cell>
          <cell r="G550" t="str">
            <v>BEBIDAS</v>
          </cell>
          <cell r="H550" t="str">
            <v>BEBIDAS S/ ALCOHOL</v>
          </cell>
          <cell r="I550" t="str">
            <v>ENERGIZANTES</v>
          </cell>
          <cell r="J550" t="str">
            <v>NORMAL BE-NO</v>
          </cell>
          <cell r="K550" t="str">
            <v>BALY</v>
          </cell>
          <cell r="L550">
            <v>428</v>
          </cell>
          <cell r="M550" t="str">
            <v>BRUMADO S.A. (428)</v>
          </cell>
          <cell r="N550">
            <v>25</v>
          </cell>
          <cell r="O550">
            <v>29</v>
          </cell>
          <cell r="P550">
            <v>10</v>
          </cell>
          <cell r="Q550">
            <v>15</v>
          </cell>
          <cell r="R550">
            <v>67</v>
          </cell>
          <cell r="S550">
            <v>78</v>
          </cell>
          <cell r="T550">
            <v>99</v>
          </cell>
          <cell r="U550">
            <v>94</v>
          </cell>
          <cell r="V550">
            <v>14</v>
          </cell>
          <cell r="W550">
            <v>9</v>
          </cell>
          <cell r="X550">
            <v>5</v>
          </cell>
          <cell r="Y550">
            <v>4</v>
          </cell>
          <cell r="Z550">
            <v>18</v>
          </cell>
          <cell r="AA550">
            <v>16</v>
          </cell>
          <cell r="AB550">
            <v>8</v>
          </cell>
          <cell r="AC550">
            <v>9</v>
          </cell>
          <cell r="AD550">
            <v>21</v>
          </cell>
          <cell r="AE550">
            <v>16</v>
          </cell>
          <cell r="AF550">
            <v>29</v>
          </cell>
          <cell r="AG550">
            <v>19</v>
          </cell>
          <cell r="AH550">
            <v>1</v>
          </cell>
          <cell r="AI550">
            <v>8</v>
          </cell>
          <cell r="AJ550">
            <v>18</v>
          </cell>
          <cell r="AK550">
            <v>137</v>
          </cell>
          <cell r="AL550">
            <v>18</v>
          </cell>
          <cell r="AM550">
            <v>16</v>
          </cell>
          <cell r="AN550">
            <v>67</v>
          </cell>
          <cell r="AO550">
            <v>8</v>
          </cell>
          <cell r="AP550">
            <v>36</v>
          </cell>
          <cell r="AQ550">
            <v>43.723404255319146</v>
          </cell>
          <cell r="AR550">
            <v>135</v>
          </cell>
          <cell r="AS550">
            <v>53.333333333333329</v>
          </cell>
          <cell r="AT550">
            <v>105.78947368421052</v>
          </cell>
          <cell r="AU550">
            <v>30</v>
          </cell>
          <cell r="AV550">
            <v>17450.000039999999</v>
          </cell>
          <cell r="AW550">
            <v>17417.17582</v>
          </cell>
          <cell r="AX550">
            <v>19900</v>
          </cell>
          <cell r="AY550">
            <v>0.14040114351770527</v>
          </cell>
          <cell r="AZ550">
            <v>0.12311557587939703</v>
          </cell>
          <cell r="BA550">
            <v>19500</v>
          </cell>
          <cell r="BB550">
            <v>3</v>
          </cell>
          <cell r="BC550">
            <v>0.11747850746709809</v>
          </cell>
          <cell r="BD550">
            <v>0.10512820307692312</v>
          </cell>
          <cell r="BE550">
            <v>18900</v>
          </cell>
          <cell r="BF550">
            <v>6</v>
          </cell>
          <cell r="BG550">
            <v>8.309455339118732E-2</v>
          </cell>
          <cell r="BH550">
            <v>7.6719574603174662E-2</v>
          </cell>
        </row>
        <row r="551">
          <cell r="B551" t="str">
            <v>17171</v>
          </cell>
          <cell r="C551" t="str">
            <v>7898080663733</v>
          </cell>
          <cell r="D551" t="str">
            <v>ENERGIZANTE 473ml BALY</v>
          </cell>
          <cell r="E551">
            <v>12</v>
          </cell>
          <cell r="F551" t="str">
            <v>BEBIDAS</v>
          </cell>
          <cell r="G551" t="str">
            <v>BEBIDAS</v>
          </cell>
          <cell r="H551" t="str">
            <v>BEBIDAS S/ ALCOHOL</v>
          </cell>
          <cell r="I551" t="str">
            <v>ENERGIZANTES</v>
          </cell>
          <cell r="J551" t="str">
            <v>NORMAL BE-NO</v>
          </cell>
          <cell r="K551" t="str">
            <v>BALY</v>
          </cell>
          <cell r="L551">
            <v>428</v>
          </cell>
          <cell r="M551" t="str">
            <v>BRUMADO S.A. (428)</v>
          </cell>
          <cell r="N551">
            <v>122</v>
          </cell>
          <cell r="O551">
            <v>158</v>
          </cell>
          <cell r="P551">
            <v>62</v>
          </cell>
          <cell r="Q551">
            <v>58</v>
          </cell>
          <cell r="R551">
            <v>67</v>
          </cell>
          <cell r="S551">
            <v>157</v>
          </cell>
          <cell r="T551">
            <v>74</v>
          </cell>
          <cell r="U551">
            <v>83</v>
          </cell>
          <cell r="V551">
            <v>31</v>
          </cell>
          <cell r="W551">
            <v>26</v>
          </cell>
          <cell r="X551">
            <v>14</v>
          </cell>
          <cell r="Y551">
            <v>13</v>
          </cell>
          <cell r="Z551">
            <v>55</v>
          </cell>
          <cell r="AA551">
            <v>36</v>
          </cell>
          <cell r="AB551">
            <v>15</v>
          </cell>
          <cell r="AC551">
            <v>18</v>
          </cell>
          <cell r="AD551">
            <v>17</v>
          </cell>
          <cell r="AE551">
            <v>16</v>
          </cell>
          <cell r="AF551">
            <v>25</v>
          </cell>
          <cell r="AG551">
            <v>20</v>
          </cell>
          <cell r="AH551">
            <v>0</v>
          </cell>
          <cell r="AI551">
            <v>0</v>
          </cell>
          <cell r="AJ551">
            <v>258</v>
          </cell>
          <cell r="AK551">
            <v>118</v>
          </cell>
          <cell r="AL551">
            <v>34</v>
          </cell>
          <cell r="AM551">
            <v>31</v>
          </cell>
          <cell r="AN551">
            <v>52</v>
          </cell>
          <cell r="AO551">
            <v>36</v>
          </cell>
          <cell r="AP551">
            <v>133.44827586206895</v>
          </cell>
          <cell r="AQ551">
            <v>42.650602409638552</v>
          </cell>
          <cell r="AR551">
            <v>78.461538461538467</v>
          </cell>
          <cell r="AS551">
            <v>51.666666666666671</v>
          </cell>
          <cell r="AT551">
            <v>78</v>
          </cell>
          <cell r="AU551" t="str">
            <v>SV</v>
          </cell>
          <cell r="AV551">
            <v>9350</v>
          </cell>
          <cell r="AW551">
            <v>9314.8952599999993</v>
          </cell>
          <cell r="AX551">
            <v>10500</v>
          </cell>
          <cell r="AY551">
            <v>0.12299465240641716</v>
          </cell>
          <cell r="AZ551">
            <v>0.10952380952380952</v>
          </cell>
          <cell r="BA551">
            <v>10250</v>
          </cell>
          <cell r="BB551">
            <v>6</v>
          </cell>
          <cell r="BC551">
            <v>9.625668449197855E-2</v>
          </cell>
          <cell r="BD551">
            <v>8.7804878048780483E-2</v>
          </cell>
          <cell r="BE551">
            <v>9950</v>
          </cell>
          <cell r="BF551">
            <v>12</v>
          </cell>
          <cell r="BG551">
            <v>6.4171122994652441E-2</v>
          </cell>
          <cell r="BH551">
            <v>6.030150753768844E-2</v>
          </cell>
        </row>
        <row r="552">
          <cell r="B552" t="str">
            <v>8063</v>
          </cell>
          <cell r="C552" t="str">
            <v>7896520027190</v>
          </cell>
          <cell r="D552" t="str">
            <v>ENERGIZANTE 250ml VULCANO.</v>
          </cell>
          <cell r="E552">
            <v>24</v>
          </cell>
          <cell r="F552" t="str">
            <v>BEBIDAS</v>
          </cell>
          <cell r="G552" t="str">
            <v>BEBIDAS</v>
          </cell>
          <cell r="H552" t="str">
            <v>BEBIDAS S/ ALCOHOL</v>
          </cell>
          <cell r="I552" t="str">
            <v>ENERGIZANTES</v>
          </cell>
          <cell r="J552" t="str">
            <v>NORMAL BE-NO</v>
          </cell>
          <cell r="K552" t="str">
            <v>VULCANO</v>
          </cell>
          <cell r="L552">
            <v>2889</v>
          </cell>
          <cell r="M552" t="str">
            <v>JLM IMPORT- EXPORT S.A  (2889)</v>
          </cell>
          <cell r="N552">
            <v>0</v>
          </cell>
          <cell r="O552">
            <v>0</v>
          </cell>
          <cell r="P552">
            <v>0</v>
          </cell>
          <cell r="Q552">
            <v>0</v>
          </cell>
          <cell r="R552">
            <v>0</v>
          </cell>
          <cell r="S552">
            <v>0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>
            <v>0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176</v>
          </cell>
          <cell r="AK552">
            <v>0</v>
          </cell>
          <cell r="AL552">
            <v>80</v>
          </cell>
          <cell r="AM552">
            <v>25</v>
          </cell>
          <cell r="AN552">
            <v>76</v>
          </cell>
          <cell r="AO552">
            <v>0</v>
          </cell>
          <cell r="AP552" t="str">
            <v>SV</v>
          </cell>
          <cell r="AQ552" t="str">
            <v>Q</v>
          </cell>
          <cell r="AR552" t="str">
            <v>SV</v>
          </cell>
          <cell r="AS552" t="str">
            <v>SV</v>
          </cell>
          <cell r="AT552" t="str">
            <v>SV</v>
          </cell>
          <cell r="AU552" t="str">
            <v>Q</v>
          </cell>
          <cell r="AV552">
            <v>5110.0000049999999</v>
          </cell>
          <cell r="AW552">
            <v>4570.5103399999998</v>
          </cell>
          <cell r="AX552">
            <v>6500</v>
          </cell>
          <cell r="AY552">
            <v>0.27201565433266572</v>
          </cell>
          <cell r="AZ552">
            <v>0.21384615307692309</v>
          </cell>
          <cell r="BA552">
            <v>6350</v>
          </cell>
          <cell r="BB552">
            <v>6</v>
          </cell>
          <cell r="BC552">
            <v>0.24266144692498881</v>
          </cell>
          <cell r="BD552">
            <v>0.19527558976377954</v>
          </cell>
          <cell r="BE552">
            <v>6250</v>
          </cell>
          <cell r="BF552">
            <v>12</v>
          </cell>
          <cell r="BG552">
            <v>0.22309197531987079</v>
          </cell>
          <cell r="BH552">
            <v>0.18239999920000002</v>
          </cell>
        </row>
        <row r="553">
          <cell r="B553" t="str">
            <v>8065</v>
          </cell>
          <cell r="C553" t="str">
            <v>7896520027206</v>
          </cell>
          <cell r="D553" t="str">
            <v>ENERGIZANTE 473ml VULCANO</v>
          </cell>
          <cell r="E553">
            <v>24</v>
          </cell>
          <cell r="F553" t="str">
            <v>BEBIDAS</v>
          </cell>
          <cell r="G553" t="str">
            <v>BEBIDAS</v>
          </cell>
          <cell r="H553" t="str">
            <v>BEBIDAS S/ ALCOHOL</v>
          </cell>
          <cell r="I553" t="str">
            <v>ENERGIZANTES</v>
          </cell>
          <cell r="J553" t="str">
            <v>NORMAL BE-NO</v>
          </cell>
          <cell r="K553" t="str">
            <v>VULCANO</v>
          </cell>
          <cell r="L553">
            <v>2889</v>
          </cell>
          <cell r="M553" t="str">
            <v>JLM IMPORT- EXPORT S.A  (2889)</v>
          </cell>
          <cell r="N553">
            <v>95</v>
          </cell>
          <cell r="O553">
            <v>0</v>
          </cell>
          <cell r="P553">
            <v>0</v>
          </cell>
          <cell r="Q553">
            <v>0</v>
          </cell>
          <cell r="R553">
            <v>37</v>
          </cell>
          <cell r="S553">
            <v>0</v>
          </cell>
          <cell r="T553">
            <v>0</v>
          </cell>
          <cell r="U553">
            <v>0</v>
          </cell>
          <cell r="V553">
            <v>4</v>
          </cell>
          <cell r="W553">
            <v>0</v>
          </cell>
          <cell r="X553">
            <v>0</v>
          </cell>
          <cell r="Y553">
            <v>0</v>
          </cell>
          <cell r="Z553">
            <v>26</v>
          </cell>
          <cell r="AA553">
            <v>0</v>
          </cell>
          <cell r="AB553">
            <v>0</v>
          </cell>
          <cell r="AC553">
            <v>0</v>
          </cell>
          <cell r="AD553">
            <v>33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>
            <v>0</v>
          </cell>
          <cell r="AJ553">
            <v>0</v>
          </cell>
          <cell r="AK553">
            <v>1</v>
          </cell>
          <cell r="AL553">
            <v>6</v>
          </cell>
          <cell r="AM553">
            <v>1</v>
          </cell>
          <cell r="AN553">
            <v>0</v>
          </cell>
          <cell r="AO553">
            <v>0</v>
          </cell>
          <cell r="AP553" t="str">
            <v>Q</v>
          </cell>
          <cell r="AQ553" t="str">
            <v>SV</v>
          </cell>
          <cell r="AR553" t="str">
            <v>SV</v>
          </cell>
          <cell r="AS553" t="str">
            <v>SV</v>
          </cell>
          <cell r="AT553" t="str">
            <v>Q</v>
          </cell>
          <cell r="AU553" t="str">
            <v>Q</v>
          </cell>
          <cell r="AV553">
            <v>8439.9999970000008</v>
          </cell>
          <cell r="AW553">
            <v>7755.7727500000001</v>
          </cell>
          <cell r="AX553">
            <v>10900</v>
          </cell>
          <cell r="AY553">
            <v>0.29146919477184907</v>
          </cell>
          <cell r="AZ553">
            <v>0.22568807366972471</v>
          </cell>
          <cell r="BA553">
            <v>10750</v>
          </cell>
          <cell r="BB553">
            <v>6</v>
          </cell>
          <cell r="BC553">
            <v>0.27369668291719074</v>
          </cell>
          <cell r="BD553">
            <v>0.21488372120930224</v>
          </cell>
          <cell r="BE553">
            <v>10500</v>
          </cell>
          <cell r="BF553">
            <v>12</v>
          </cell>
          <cell r="BG553">
            <v>0.24407582982609322</v>
          </cell>
          <cell r="BH553">
            <v>0.1961904764761904</v>
          </cell>
        </row>
        <row r="554">
          <cell r="B554" t="str">
            <v>16073</v>
          </cell>
          <cell r="C554" t="str">
            <v>9007002001234</v>
          </cell>
          <cell r="D554" t="str">
            <v>ENERGIZANTE DRINK ORIGINAL 250ml CICLON</v>
          </cell>
          <cell r="E554">
            <v>24</v>
          </cell>
          <cell r="F554" t="str">
            <v>BEBIDAS</v>
          </cell>
          <cell r="G554" t="str">
            <v>BEBIDAS</v>
          </cell>
          <cell r="H554" t="str">
            <v>BEBIDAS S/ ALCOHOL</v>
          </cell>
          <cell r="I554" t="str">
            <v>ENERGIZANTES</v>
          </cell>
          <cell r="J554" t="str">
            <v>NORMAL BE-NO</v>
          </cell>
          <cell r="K554" t="str">
            <v>CICLON</v>
          </cell>
          <cell r="L554">
            <v>1820</v>
          </cell>
          <cell r="M554" t="str">
            <v>COMIDA S.A. (1820)</v>
          </cell>
          <cell r="N554">
            <v>0</v>
          </cell>
          <cell r="O554">
            <v>0</v>
          </cell>
          <cell r="P554">
            <v>0</v>
          </cell>
          <cell r="Q554">
            <v>0</v>
          </cell>
          <cell r="R554">
            <v>0</v>
          </cell>
          <cell r="S554">
            <v>0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>
            <v>0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1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 t="str">
            <v>Q</v>
          </cell>
          <cell r="AQ554" t="str">
            <v>SV</v>
          </cell>
          <cell r="AR554" t="str">
            <v>Q</v>
          </cell>
          <cell r="AS554" t="str">
            <v>Q</v>
          </cell>
          <cell r="AT554" t="str">
            <v>Q</v>
          </cell>
          <cell r="AU554" t="str">
            <v>Q</v>
          </cell>
          <cell r="AV554">
            <v>3499.9999979999998</v>
          </cell>
          <cell r="AW554">
            <v>3499.9914399999998</v>
          </cell>
          <cell r="AX554">
            <v>4250</v>
          </cell>
          <cell r="AY554">
            <v>0.21428571497959181</v>
          </cell>
          <cell r="AZ554">
            <v>0.17647058870588239</v>
          </cell>
          <cell r="BA554">
            <v>4150</v>
          </cell>
          <cell r="BB554">
            <v>6</v>
          </cell>
          <cell r="BC554">
            <v>0.18571428639183685</v>
          </cell>
          <cell r="BD554">
            <v>0.15662650650602414</v>
          </cell>
          <cell r="BE554">
            <v>3990</v>
          </cell>
          <cell r="BF554">
            <v>12</v>
          </cell>
          <cell r="BG554">
            <v>0.14000000065142859</v>
          </cell>
          <cell r="BH554">
            <v>0.12280701804511283</v>
          </cell>
        </row>
        <row r="555">
          <cell r="B555" t="str">
            <v>36719</v>
          </cell>
          <cell r="C555" t="str">
            <v>7840028206656</v>
          </cell>
          <cell r="D555" t="str">
            <v>ENERGIZANTE 400ml ROCKSTAR</v>
          </cell>
          <cell r="E555">
            <v>6</v>
          </cell>
          <cell r="F555" t="str">
            <v>BEBIDAS</v>
          </cell>
          <cell r="G555" t="str">
            <v>BEBIDAS</v>
          </cell>
          <cell r="H555" t="str">
            <v>BEBIDAS S/ ALCOHOL</v>
          </cell>
          <cell r="I555" t="str">
            <v>ENERGIZANTES</v>
          </cell>
          <cell r="J555" t="str">
            <v>NORMAL BE-NO</v>
          </cell>
          <cell r="K555" t="str">
            <v>ROCKSTAR</v>
          </cell>
          <cell r="L555">
            <v>50</v>
          </cell>
          <cell r="M555" t="str">
            <v>AV S.A. (50)</v>
          </cell>
          <cell r="N555">
            <v>53</v>
          </cell>
          <cell r="O555">
            <v>9</v>
          </cell>
          <cell r="P555">
            <v>0</v>
          </cell>
          <cell r="Q555">
            <v>0</v>
          </cell>
          <cell r="R555">
            <v>73</v>
          </cell>
          <cell r="S555">
            <v>13</v>
          </cell>
          <cell r="T555">
            <v>57</v>
          </cell>
          <cell r="U555">
            <v>55</v>
          </cell>
          <cell r="V555">
            <v>8</v>
          </cell>
          <cell r="W555">
            <v>17</v>
          </cell>
          <cell r="X555">
            <v>41</v>
          </cell>
          <cell r="Y555">
            <v>39</v>
          </cell>
          <cell r="Z555">
            <v>30</v>
          </cell>
          <cell r="AA555">
            <v>46</v>
          </cell>
          <cell r="AB555">
            <v>30</v>
          </cell>
          <cell r="AC555">
            <v>38</v>
          </cell>
          <cell r="AD555">
            <v>52</v>
          </cell>
          <cell r="AE555">
            <v>9</v>
          </cell>
          <cell r="AF555">
            <v>21</v>
          </cell>
          <cell r="AG555">
            <v>23</v>
          </cell>
          <cell r="AH555">
            <v>6</v>
          </cell>
          <cell r="AI555">
            <v>15</v>
          </cell>
          <cell r="AJ555">
            <v>109</v>
          </cell>
          <cell r="AK555">
            <v>-1</v>
          </cell>
          <cell r="AL555">
            <v>85</v>
          </cell>
          <cell r="AM555">
            <v>26</v>
          </cell>
          <cell r="AN555">
            <v>3</v>
          </cell>
          <cell r="AO555">
            <v>10</v>
          </cell>
          <cell r="AP555" t="str">
            <v>SV</v>
          </cell>
          <cell r="AQ555" t="str">
            <v>Q</v>
          </cell>
          <cell r="AR555">
            <v>65.384615384615373</v>
          </cell>
          <cell r="AS555">
            <v>20.526315789473685</v>
          </cell>
          <cell r="AT555">
            <v>3.9130434782608696</v>
          </cell>
          <cell r="AU555">
            <v>20</v>
          </cell>
          <cell r="AV555">
            <v>5385</v>
          </cell>
          <cell r="AW555">
            <v>4172.5609199999999</v>
          </cell>
          <cell r="AX555">
            <v>6250</v>
          </cell>
          <cell r="AY555">
            <v>0.16063138347260919</v>
          </cell>
          <cell r="AZ555">
            <v>0.1384</v>
          </cell>
          <cell r="BA555">
            <v>6090</v>
          </cell>
          <cell r="BB555">
            <v>6</v>
          </cell>
          <cell r="BC555">
            <v>0.13091922005571033</v>
          </cell>
          <cell r="BD555">
            <v>0.11576354679802955</v>
          </cell>
          <cell r="BE555">
            <v>5950</v>
          </cell>
          <cell r="BF555">
            <v>12</v>
          </cell>
          <cell r="BG555">
            <v>0.10492107706592391</v>
          </cell>
          <cell r="BH555">
            <v>9.4957983193277307E-2</v>
          </cell>
        </row>
        <row r="556">
          <cell r="B556" t="str">
            <v>33128</v>
          </cell>
          <cell r="C556" t="str">
            <v>070847038979</v>
          </cell>
          <cell r="D556" t="str">
            <v>ENERGIZANTE MANGO LOCO 473ml MONSTER</v>
          </cell>
          <cell r="E556">
            <v>1</v>
          </cell>
          <cell r="F556" t="str">
            <v>BEBIDAS</v>
          </cell>
          <cell r="G556" t="str">
            <v>BEBIDAS</v>
          </cell>
          <cell r="H556" t="str">
            <v>BEBIDAS S/ ALCOHOL</v>
          </cell>
          <cell r="I556" t="str">
            <v>ENERGIZANTES</v>
          </cell>
          <cell r="J556" t="str">
            <v>SABORIZADO BE-S</v>
          </cell>
          <cell r="K556" t="str">
            <v>MONSTER</v>
          </cell>
          <cell r="L556">
            <v>139</v>
          </cell>
          <cell r="M556" t="str">
            <v>PARAGUAY REFRESCOS S.A.  (139)</v>
          </cell>
          <cell r="N556">
            <v>87</v>
          </cell>
          <cell r="O556">
            <v>130</v>
          </cell>
          <cell r="P556">
            <v>49</v>
          </cell>
          <cell r="Q556">
            <v>42</v>
          </cell>
          <cell r="R556">
            <v>91</v>
          </cell>
          <cell r="S556">
            <v>150</v>
          </cell>
          <cell r="T556">
            <v>81</v>
          </cell>
          <cell r="U556">
            <v>84</v>
          </cell>
          <cell r="V556">
            <v>84</v>
          </cell>
          <cell r="W556">
            <v>103</v>
          </cell>
          <cell r="X556">
            <v>55</v>
          </cell>
          <cell r="Y556">
            <v>59</v>
          </cell>
          <cell r="Z556">
            <v>58</v>
          </cell>
          <cell r="AA556">
            <v>106</v>
          </cell>
          <cell r="AB556">
            <v>80</v>
          </cell>
          <cell r="AC556">
            <v>64</v>
          </cell>
          <cell r="AD556">
            <v>114</v>
          </cell>
          <cell r="AE556">
            <v>112</v>
          </cell>
          <cell r="AF556">
            <v>58</v>
          </cell>
          <cell r="AG556">
            <v>50</v>
          </cell>
          <cell r="AH556">
            <v>0</v>
          </cell>
          <cell r="AI556">
            <v>6</v>
          </cell>
          <cell r="AJ556">
            <v>111</v>
          </cell>
          <cell r="AK556">
            <v>62</v>
          </cell>
          <cell r="AL556">
            <v>55</v>
          </cell>
          <cell r="AM556">
            <v>167</v>
          </cell>
          <cell r="AN556">
            <v>25</v>
          </cell>
          <cell r="AO556">
            <v>26</v>
          </cell>
          <cell r="AP556">
            <v>79.285714285714278</v>
          </cell>
          <cell r="AQ556">
            <v>22.142857142857146</v>
          </cell>
          <cell r="AR556">
            <v>27.966101694915253</v>
          </cell>
          <cell r="AS556">
            <v>78.28125</v>
          </cell>
          <cell r="AT556">
            <v>15</v>
          </cell>
          <cell r="AU556">
            <v>130</v>
          </cell>
          <cell r="AV556">
            <v>10380</v>
          </cell>
          <cell r="AW556">
            <v>10383.22373</v>
          </cell>
          <cell r="AX556">
            <v>12250</v>
          </cell>
          <cell r="AY556">
            <v>0.18015414258188822</v>
          </cell>
          <cell r="AZ556">
            <v>0.15265306122448979</v>
          </cell>
          <cell r="BA556">
            <v>11500</v>
          </cell>
          <cell r="BB556">
            <v>6</v>
          </cell>
          <cell r="BC556">
            <v>0.10789980732177273</v>
          </cell>
          <cell r="BD556">
            <v>9.7391304347826085E-2</v>
          </cell>
          <cell r="BE556">
            <v>0</v>
          </cell>
          <cell r="BF556">
            <v>0</v>
          </cell>
          <cell r="BG556">
            <v>-1</v>
          </cell>
          <cell r="BH556">
            <v>0</v>
          </cell>
        </row>
        <row r="557">
          <cell r="B557" t="str">
            <v>36688</v>
          </cell>
          <cell r="C557" t="str">
            <v>7898080664419</v>
          </cell>
          <cell r="D557" t="str">
            <v>ENERGIZANTE ACAI 250ml BALY</v>
          </cell>
          <cell r="E557">
            <v>6</v>
          </cell>
          <cell r="F557" t="str">
            <v>BEBIDAS</v>
          </cell>
          <cell r="G557" t="str">
            <v>BEBIDAS</v>
          </cell>
          <cell r="H557" t="str">
            <v>BEBIDAS S/ ALCOHOL</v>
          </cell>
          <cell r="I557" t="str">
            <v>ENERGIZANTES</v>
          </cell>
          <cell r="J557" t="str">
            <v>SABORIZADO BE-S</v>
          </cell>
          <cell r="K557" t="str">
            <v>BALY</v>
          </cell>
          <cell r="L557">
            <v>428</v>
          </cell>
          <cell r="M557" t="str">
            <v>BRUMADO S.A. (428)</v>
          </cell>
          <cell r="N557">
            <v>10</v>
          </cell>
          <cell r="O557">
            <v>9</v>
          </cell>
          <cell r="P557">
            <v>21</v>
          </cell>
          <cell r="Q557">
            <v>21</v>
          </cell>
          <cell r="R557">
            <v>0</v>
          </cell>
          <cell r="S557">
            <v>10</v>
          </cell>
          <cell r="T557">
            <v>74</v>
          </cell>
          <cell r="U557">
            <v>68</v>
          </cell>
          <cell r="V557">
            <v>1</v>
          </cell>
          <cell r="W557">
            <v>7</v>
          </cell>
          <cell r="X557">
            <v>13</v>
          </cell>
          <cell r="Y557">
            <v>6</v>
          </cell>
          <cell r="Z557">
            <v>10</v>
          </cell>
          <cell r="AA557">
            <v>0</v>
          </cell>
          <cell r="AB557">
            <v>11</v>
          </cell>
          <cell r="AC557">
            <v>10</v>
          </cell>
          <cell r="AD557">
            <v>0</v>
          </cell>
          <cell r="AE557">
            <v>0</v>
          </cell>
          <cell r="AF557">
            <v>28</v>
          </cell>
          <cell r="AG557">
            <v>19</v>
          </cell>
          <cell r="AH557">
            <v>7</v>
          </cell>
          <cell r="AI557">
            <v>9</v>
          </cell>
          <cell r="AJ557">
            <v>48</v>
          </cell>
          <cell r="AK557">
            <v>57</v>
          </cell>
          <cell r="AL557">
            <v>28</v>
          </cell>
          <cell r="AM557">
            <v>9</v>
          </cell>
          <cell r="AN557">
            <v>41</v>
          </cell>
          <cell r="AO557">
            <v>3</v>
          </cell>
          <cell r="AP557">
            <v>68.571428571428569</v>
          </cell>
          <cell r="AQ557">
            <v>25.147058823529413</v>
          </cell>
          <cell r="AR557">
            <v>140</v>
          </cell>
          <cell r="AS557">
            <v>27</v>
          </cell>
          <cell r="AT557">
            <v>64.736842105263165</v>
          </cell>
          <cell r="AU557">
            <v>10</v>
          </cell>
          <cell r="AV557">
            <v>6150.0000099999997</v>
          </cell>
          <cell r="AW557">
            <v>6148.7189500000004</v>
          </cell>
          <cell r="AX557">
            <v>6900</v>
          </cell>
          <cell r="AY557">
            <v>0.12195121768788431</v>
          </cell>
          <cell r="AZ557">
            <v>0.10869565072463772</v>
          </cell>
          <cell r="BA557">
            <v>6750</v>
          </cell>
          <cell r="BB557">
            <v>6</v>
          </cell>
          <cell r="BC557">
            <v>9.7560973825104202E-2</v>
          </cell>
          <cell r="BD557">
            <v>8.8888887407407441E-2</v>
          </cell>
          <cell r="BE557">
            <v>6550</v>
          </cell>
          <cell r="BF557">
            <v>12</v>
          </cell>
          <cell r="BG557">
            <v>6.5040648674730805E-2</v>
          </cell>
          <cell r="BH557">
            <v>6.1068700763358817E-2</v>
          </cell>
        </row>
        <row r="558">
          <cell r="B558" t="str">
            <v>30540</v>
          </cell>
          <cell r="C558" t="str">
            <v>7898080664426</v>
          </cell>
          <cell r="D558" t="str">
            <v>ENERGIZANTE ACAI 2Lts BALY</v>
          </cell>
          <cell r="E558">
            <v>6</v>
          </cell>
          <cell r="F558" t="str">
            <v>BEBIDAS</v>
          </cell>
          <cell r="G558" t="str">
            <v>BEBIDAS</v>
          </cell>
          <cell r="H558" t="str">
            <v>BEBIDAS S/ ALCOHOL</v>
          </cell>
          <cell r="I558" t="str">
            <v>ENERGIZANTES</v>
          </cell>
          <cell r="J558" t="str">
            <v>SABORIZADO BE-S</v>
          </cell>
          <cell r="K558" t="str">
            <v>BALY</v>
          </cell>
          <cell r="L558">
            <v>428</v>
          </cell>
          <cell r="M558" t="str">
            <v>BRUMADO S.A. (428)</v>
          </cell>
          <cell r="N558">
            <v>3</v>
          </cell>
          <cell r="O558">
            <v>3</v>
          </cell>
          <cell r="P558">
            <v>0</v>
          </cell>
          <cell r="Q558">
            <v>0</v>
          </cell>
          <cell r="R558">
            <v>12</v>
          </cell>
          <cell r="S558">
            <v>7</v>
          </cell>
          <cell r="T558">
            <v>8</v>
          </cell>
          <cell r="U558">
            <v>1</v>
          </cell>
          <cell r="V558">
            <v>4</v>
          </cell>
          <cell r="W558">
            <v>3</v>
          </cell>
          <cell r="X558">
            <v>0</v>
          </cell>
          <cell r="Y558">
            <v>0</v>
          </cell>
          <cell r="Z558">
            <v>2</v>
          </cell>
          <cell r="AA558">
            <v>1</v>
          </cell>
          <cell r="AB558">
            <v>4</v>
          </cell>
          <cell r="AC558">
            <v>5</v>
          </cell>
          <cell r="AD558">
            <v>7</v>
          </cell>
          <cell r="AE558">
            <v>6</v>
          </cell>
          <cell r="AF558">
            <v>3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11</v>
          </cell>
          <cell r="AM558">
            <v>0</v>
          </cell>
          <cell r="AN558">
            <v>0</v>
          </cell>
          <cell r="AO558">
            <v>0</v>
          </cell>
          <cell r="AP558" t="str">
            <v>Q</v>
          </cell>
          <cell r="AQ558" t="str">
            <v>Q</v>
          </cell>
          <cell r="AR558" t="str">
            <v>SV</v>
          </cell>
          <cell r="AS558" t="str">
            <v>Q</v>
          </cell>
          <cell r="AT558" t="str">
            <v>Q</v>
          </cell>
          <cell r="AU558" t="str">
            <v>Q</v>
          </cell>
          <cell r="AV558">
            <v>17449.999995999999</v>
          </cell>
          <cell r="AW558">
            <v>16784.400710000002</v>
          </cell>
          <cell r="AX558">
            <v>19900</v>
          </cell>
          <cell r="AY558">
            <v>0.14040114639321533</v>
          </cell>
          <cell r="AZ558">
            <v>0.12311557809045233</v>
          </cell>
          <cell r="BA558">
            <v>19500</v>
          </cell>
          <cell r="BB558">
            <v>3</v>
          </cell>
          <cell r="BC558">
            <v>0.11747851028480882</v>
          </cell>
          <cell r="BD558">
            <v>0.1051282053333334</v>
          </cell>
          <cell r="BE558">
            <v>18900</v>
          </cell>
          <cell r="BF558">
            <v>6</v>
          </cell>
          <cell r="BG558">
            <v>8.3094556122199403E-2</v>
          </cell>
          <cell r="BH558">
            <v>7.6719576931217004E-2</v>
          </cell>
        </row>
        <row r="559">
          <cell r="B559" t="str">
            <v>36690</v>
          </cell>
          <cell r="C559" t="str">
            <v>7898080664693</v>
          </cell>
          <cell r="D559" t="str">
            <v>ENERGIZANTE ACAI 473ml BALY</v>
          </cell>
          <cell r="E559">
            <v>6</v>
          </cell>
          <cell r="F559" t="str">
            <v>BEBIDAS</v>
          </cell>
          <cell r="G559" t="str">
            <v>BEBIDAS</v>
          </cell>
          <cell r="H559" t="str">
            <v>BEBIDAS S/ ALCOHOL</v>
          </cell>
          <cell r="I559" t="str">
            <v>ENERGIZANTES</v>
          </cell>
          <cell r="J559" t="str">
            <v>SABORIZADO BE-S</v>
          </cell>
          <cell r="K559" t="str">
            <v>BALY</v>
          </cell>
          <cell r="L559">
            <v>428</v>
          </cell>
          <cell r="M559" t="str">
            <v>BRUMADO S.A. (428)</v>
          </cell>
          <cell r="N559">
            <v>12</v>
          </cell>
          <cell r="O559">
            <v>10</v>
          </cell>
          <cell r="P559">
            <v>12</v>
          </cell>
          <cell r="Q559">
            <v>12</v>
          </cell>
          <cell r="R559">
            <v>36</v>
          </cell>
          <cell r="S559">
            <v>47</v>
          </cell>
          <cell r="T559">
            <v>36</v>
          </cell>
          <cell r="U559">
            <v>28</v>
          </cell>
          <cell r="V559">
            <v>6</v>
          </cell>
          <cell r="W559">
            <v>6</v>
          </cell>
          <cell r="X559">
            <v>7</v>
          </cell>
          <cell r="Y559">
            <v>2</v>
          </cell>
          <cell r="Z559">
            <v>25</v>
          </cell>
          <cell r="AA559">
            <v>10</v>
          </cell>
          <cell r="AB559">
            <v>7</v>
          </cell>
          <cell r="AC559">
            <v>5</v>
          </cell>
          <cell r="AD559">
            <v>17</v>
          </cell>
          <cell r="AE559">
            <v>15</v>
          </cell>
          <cell r="AF559">
            <v>18</v>
          </cell>
          <cell r="AG559">
            <v>19</v>
          </cell>
          <cell r="AH559">
            <v>0</v>
          </cell>
          <cell r="AI559">
            <v>0</v>
          </cell>
          <cell r="AJ559">
            <v>23</v>
          </cell>
          <cell r="AK559">
            <v>31</v>
          </cell>
          <cell r="AL559">
            <v>17</v>
          </cell>
          <cell r="AM559">
            <v>22</v>
          </cell>
          <cell r="AN559">
            <v>43</v>
          </cell>
          <cell r="AO559">
            <v>12</v>
          </cell>
          <cell r="AP559">
            <v>57.5</v>
          </cell>
          <cell r="AQ559">
            <v>33.214285714285715</v>
          </cell>
          <cell r="AR559">
            <v>255</v>
          </cell>
          <cell r="AS559">
            <v>132</v>
          </cell>
          <cell r="AT559">
            <v>67.89473684210526</v>
          </cell>
          <cell r="AU559" t="str">
            <v>SV</v>
          </cell>
          <cell r="AV559">
            <v>9350</v>
          </cell>
          <cell r="AW559">
            <v>9322.6290300000001</v>
          </cell>
          <cell r="AX559">
            <v>10500</v>
          </cell>
          <cell r="AY559">
            <v>0.12299465240641716</v>
          </cell>
          <cell r="AZ559">
            <v>0.10952380952380952</v>
          </cell>
          <cell r="BA559">
            <v>10250</v>
          </cell>
          <cell r="BB559">
            <v>6</v>
          </cell>
          <cell r="BC559">
            <v>9.625668449197855E-2</v>
          </cell>
          <cell r="BD559">
            <v>8.7804878048780483E-2</v>
          </cell>
          <cell r="BE559">
            <v>9950</v>
          </cell>
          <cell r="BF559">
            <v>12</v>
          </cell>
          <cell r="BG559">
            <v>6.4171122994652441E-2</v>
          </cell>
          <cell r="BH559">
            <v>6.030150753768844E-2</v>
          </cell>
        </row>
        <row r="560">
          <cell r="B560" t="str">
            <v>25600</v>
          </cell>
          <cell r="C560" t="str">
            <v>7898080664358</v>
          </cell>
          <cell r="D560" t="str">
            <v>ENERGIZANTE COCO ACAI 250ml BALY</v>
          </cell>
          <cell r="E560">
            <v>6</v>
          </cell>
          <cell r="F560" t="str">
            <v>BEBIDAS</v>
          </cell>
          <cell r="G560" t="str">
            <v>BEBIDAS</v>
          </cell>
          <cell r="H560" t="str">
            <v>BEBIDAS S/ ALCOHOL</v>
          </cell>
          <cell r="I560" t="str">
            <v>ENERGIZANTES</v>
          </cell>
          <cell r="J560" t="str">
            <v>SABORIZADO BE-S</v>
          </cell>
          <cell r="K560" t="str">
            <v>BALY</v>
          </cell>
          <cell r="L560">
            <v>428</v>
          </cell>
          <cell r="M560" t="str">
            <v>BRUMADO S.A. (428)</v>
          </cell>
          <cell r="N560">
            <v>28</v>
          </cell>
          <cell r="O560">
            <v>41</v>
          </cell>
          <cell r="P560">
            <v>20</v>
          </cell>
          <cell r="Q560">
            <v>19</v>
          </cell>
          <cell r="R560">
            <v>82</v>
          </cell>
          <cell r="S560">
            <v>55</v>
          </cell>
          <cell r="T560">
            <v>46</v>
          </cell>
          <cell r="U560">
            <v>39</v>
          </cell>
          <cell r="V560">
            <v>5</v>
          </cell>
          <cell r="W560">
            <v>3</v>
          </cell>
          <cell r="X560">
            <v>3</v>
          </cell>
          <cell r="Y560">
            <v>3</v>
          </cell>
          <cell r="Z560">
            <v>31</v>
          </cell>
          <cell r="AA560">
            <v>10</v>
          </cell>
          <cell r="AB560">
            <v>19</v>
          </cell>
          <cell r="AC560">
            <v>20</v>
          </cell>
          <cell r="AD560">
            <v>30</v>
          </cell>
          <cell r="AE560">
            <v>15</v>
          </cell>
          <cell r="AF560">
            <v>25</v>
          </cell>
          <cell r="AG560">
            <v>23</v>
          </cell>
          <cell r="AH560">
            <v>0</v>
          </cell>
          <cell r="AI560">
            <v>1</v>
          </cell>
          <cell r="AJ560">
            <v>28</v>
          </cell>
          <cell r="AK560">
            <v>31</v>
          </cell>
          <cell r="AL560">
            <v>9</v>
          </cell>
          <cell r="AM560">
            <v>20</v>
          </cell>
          <cell r="AN560">
            <v>42</v>
          </cell>
          <cell r="AO560">
            <v>17</v>
          </cell>
          <cell r="AP560">
            <v>44.210526315789473</v>
          </cell>
          <cell r="AQ560">
            <v>23.846153846153843</v>
          </cell>
          <cell r="AR560">
            <v>90</v>
          </cell>
          <cell r="AS560">
            <v>30</v>
          </cell>
          <cell r="AT560">
            <v>54.782608695652172</v>
          </cell>
          <cell r="AU560">
            <v>510</v>
          </cell>
          <cell r="AV560">
            <v>6150.0000099999997</v>
          </cell>
          <cell r="AW560">
            <v>6082.45946</v>
          </cell>
          <cell r="AX560">
            <v>6900</v>
          </cell>
          <cell r="AY560">
            <v>0.12195121768788431</v>
          </cell>
          <cell r="AZ560">
            <v>0.10869565072463772</v>
          </cell>
          <cell r="BA560">
            <v>6750</v>
          </cell>
          <cell r="BB560">
            <v>6</v>
          </cell>
          <cell r="BC560">
            <v>9.7560973825104202E-2</v>
          </cell>
          <cell r="BD560">
            <v>8.8888887407407441E-2</v>
          </cell>
          <cell r="BE560">
            <v>6550</v>
          </cell>
          <cell r="BF560">
            <v>12</v>
          </cell>
          <cell r="BG560">
            <v>6.5040648674730805E-2</v>
          </cell>
          <cell r="BH560">
            <v>6.1068700763358817E-2</v>
          </cell>
        </row>
        <row r="561">
          <cell r="B561" t="str">
            <v>36686</v>
          </cell>
          <cell r="C561" t="str">
            <v>7898080664365</v>
          </cell>
          <cell r="D561" t="str">
            <v>ENERGIZANTE COCO/ACAI 2Lts BALY</v>
          </cell>
          <cell r="E561">
            <v>6</v>
          </cell>
          <cell r="F561" t="str">
            <v>BEBIDAS</v>
          </cell>
          <cell r="G561" t="str">
            <v>BEBIDAS</v>
          </cell>
          <cell r="H561" t="str">
            <v>BEBIDAS S/ ALCOHOL</v>
          </cell>
          <cell r="I561" t="str">
            <v>ENERGIZANTES</v>
          </cell>
          <cell r="J561" t="str">
            <v>SABORIZADO BE-S</v>
          </cell>
          <cell r="K561" t="str">
            <v>BALY</v>
          </cell>
          <cell r="L561">
            <v>428</v>
          </cell>
          <cell r="M561" t="str">
            <v>BRUMADO S.A. (428)</v>
          </cell>
          <cell r="N561">
            <v>5</v>
          </cell>
          <cell r="O561">
            <v>5</v>
          </cell>
          <cell r="P561">
            <v>6</v>
          </cell>
          <cell r="Q561">
            <v>3</v>
          </cell>
          <cell r="R561">
            <v>13</v>
          </cell>
          <cell r="S561">
            <v>11</v>
          </cell>
          <cell r="T561">
            <v>17</v>
          </cell>
          <cell r="U561">
            <v>11</v>
          </cell>
          <cell r="V561">
            <v>3</v>
          </cell>
          <cell r="W561">
            <v>1</v>
          </cell>
          <cell r="X561">
            <v>1</v>
          </cell>
          <cell r="Y561">
            <v>1</v>
          </cell>
          <cell r="Z561">
            <v>3</v>
          </cell>
          <cell r="AA561">
            <v>2</v>
          </cell>
          <cell r="AB561">
            <v>4</v>
          </cell>
          <cell r="AC561">
            <v>6</v>
          </cell>
          <cell r="AD561">
            <v>6</v>
          </cell>
          <cell r="AE561">
            <v>3</v>
          </cell>
          <cell r="AF561">
            <v>1</v>
          </cell>
          <cell r="AG561">
            <v>3</v>
          </cell>
          <cell r="AH561">
            <v>1</v>
          </cell>
          <cell r="AI561">
            <v>1</v>
          </cell>
          <cell r="AJ561">
            <v>11</v>
          </cell>
          <cell r="AK561">
            <v>48</v>
          </cell>
          <cell r="AL561">
            <v>5</v>
          </cell>
          <cell r="AM561">
            <v>1</v>
          </cell>
          <cell r="AN561">
            <v>13</v>
          </cell>
          <cell r="AO561">
            <v>5</v>
          </cell>
          <cell r="AP561">
            <v>110</v>
          </cell>
          <cell r="AQ561">
            <v>130.90909090909091</v>
          </cell>
          <cell r="AR561">
            <v>150</v>
          </cell>
          <cell r="AS561">
            <v>5</v>
          </cell>
          <cell r="AT561">
            <v>130</v>
          </cell>
          <cell r="AU561">
            <v>150</v>
          </cell>
          <cell r="AV561">
            <v>17450.000039999999</v>
          </cell>
          <cell r="AW561">
            <v>17257.48893</v>
          </cell>
          <cell r="AX561">
            <v>19900</v>
          </cell>
          <cell r="AY561">
            <v>0.14040114351770527</v>
          </cell>
          <cell r="AZ561">
            <v>0.12311557587939703</v>
          </cell>
          <cell r="BA561">
            <v>19500</v>
          </cell>
          <cell r="BB561">
            <v>3</v>
          </cell>
          <cell r="BC561">
            <v>0.11747850746709809</v>
          </cell>
          <cell r="BD561">
            <v>0.10512820307692312</v>
          </cell>
          <cell r="BE561">
            <v>18900</v>
          </cell>
          <cell r="BF561">
            <v>6</v>
          </cell>
          <cell r="BG561">
            <v>8.309455339118732E-2</v>
          </cell>
          <cell r="BH561">
            <v>7.6719574603174662E-2</v>
          </cell>
        </row>
        <row r="562">
          <cell r="B562" t="str">
            <v>23034</v>
          </cell>
          <cell r="C562" t="str">
            <v>7898080664396</v>
          </cell>
          <cell r="D562" t="str">
            <v>ENERGIZANTE COCO/ACAI 473ml BALY</v>
          </cell>
          <cell r="E562">
            <v>6</v>
          </cell>
          <cell r="F562" t="str">
            <v>BEBIDAS</v>
          </cell>
          <cell r="G562" t="str">
            <v>BEBIDAS</v>
          </cell>
          <cell r="H562" t="str">
            <v>BEBIDAS S/ ALCOHOL</v>
          </cell>
          <cell r="I562" t="str">
            <v>ENERGIZANTES</v>
          </cell>
          <cell r="J562" t="str">
            <v>SABORIZADO BE-S</v>
          </cell>
          <cell r="K562" t="str">
            <v>BALY</v>
          </cell>
          <cell r="L562">
            <v>428</v>
          </cell>
          <cell r="M562" t="str">
            <v>BRUMADO S.A. (428)</v>
          </cell>
          <cell r="N562">
            <v>14</v>
          </cell>
          <cell r="O562">
            <v>18</v>
          </cell>
          <cell r="P562">
            <v>3</v>
          </cell>
          <cell r="Q562">
            <v>1</v>
          </cell>
          <cell r="R562">
            <v>21</v>
          </cell>
          <cell r="S562">
            <v>12</v>
          </cell>
          <cell r="T562">
            <v>12</v>
          </cell>
          <cell r="U562">
            <v>9</v>
          </cell>
          <cell r="V562">
            <v>3</v>
          </cell>
          <cell r="W562">
            <v>7</v>
          </cell>
          <cell r="X562">
            <v>1</v>
          </cell>
          <cell r="Y562">
            <v>1</v>
          </cell>
          <cell r="Z562">
            <v>18</v>
          </cell>
          <cell r="AA562">
            <v>6</v>
          </cell>
          <cell r="AB562">
            <v>11</v>
          </cell>
          <cell r="AC562">
            <v>6</v>
          </cell>
          <cell r="AD562">
            <v>11</v>
          </cell>
          <cell r="AE562">
            <v>3</v>
          </cell>
          <cell r="AF562">
            <v>6</v>
          </cell>
          <cell r="AG562">
            <v>5</v>
          </cell>
          <cell r="AH562">
            <v>0</v>
          </cell>
          <cell r="AI562">
            <v>0</v>
          </cell>
          <cell r="AJ562">
            <v>31</v>
          </cell>
          <cell r="AK562">
            <v>16</v>
          </cell>
          <cell r="AL562">
            <v>42</v>
          </cell>
          <cell r="AM562">
            <v>14</v>
          </cell>
          <cell r="AN562">
            <v>8</v>
          </cell>
          <cell r="AO562">
            <v>24</v>
          </cell>
          <cell r="AP562">
            <v>930</v>
          </cell>
          <cell r="AQ562">
            <v>53.333333333333329</v>
          </cell>
          <cell r="AR562">
            <v>1260</v>
          </cell>
          <cell r="AS562">
            <v>70</v>
          </cell>
          <cell r="AT562">
            <v>48</v>
          </cell>
          <cell r="AU562" t="str">
            <v>SV</v>
          </cell>
          <cell r="AV562">
            <v>9350</v>
          </cell>
          <cell r="AW562">
            <v>8888.2991999999995</v>
          </cell>
          <cell r="AX562">
            <v>10500</v>
          </cell>
          <cell r="AY562">
            <v>0.12299465240641716</v>
          </cell>
          <cell r="AZ562">
            <v>0.10952380952380952</v>
          </cell>
          <cell r="BA562">
            <v>10250</v>
          </cell>
          <cell r="BB562">
            <v>6</v>
          </cell>
          <cell r="BC562">
            <v>9.625668449197855E-2</v>
          </cell>
          <cell r="BD562">
            <v>8.7804878048780483E-2</v>
          </cell>
          <cell r="BE562">
            <v>9950</v>
          </cell>
          <cell r="BF562">
            <v>12</v>
          </cell>
          <cell r="BG562">
            <v>6.4171122994652441E-2</v>
          </cell>
          <cell r="BH562">
            <v>6.030150753768844E-2</v>
          </cell>
        </row>
        <row r="563">
          <cell r="B563" t="str">
            <v>36689</v>
          </cell>
          <cell r="C563" t="str">
            <v>7898080664907</v>
          </cell>
          <cell r="D563" t="str">
            <v>ENERGIZANTE MANDARINA 250ml BALY</v>
          </cell>
          <cell r="E563">
            <v>6</v>
          </cell>
          <cell r="F563" t="str">
            <v>BEBIDAS</v>
          </cell>
          <cell r="G563" t="str">
            <v>BEBIDAS</v>
          </cell>
          <cell r="H563" t="str">
            <v>BEBIDAS S/ ALCOHOL</v>
          </cell>
          <cell r="I563" t="str">
            <v>ENERGIZANTES</v>
          </cell>
          <cell r="J563" t="str">
            <v>SABORIZADO BE-S</v>
          </cell>
          <cell r="K563" t="str">
            <v>BALY</v>
          </cell>
          <cell r="L563">
            <v>428</v>
          </cell>
          <cell r="M563" t="str">
            <v>BRUMADO S.A. (428)</v>
          </cell>
          <cell r="N563">
            <v>34</v>
          </cell>
          <cell r="O563">
            <v>53</v>
          </cell>
          <cell r="P563">
            <v>28</v>
          </cell>
          <cell r="Q563">
            <v>38</v>
          </cell>
          <cell r="R563">
            <v>76</v>
          </cell>
          <cell r="S563">
            <v>112</v>
          </cell>
          <cell r="T563">
            <v>76</v>
          </cell>
          <cell r="U563">
            <v>73</v>
          </cell>
          <cell r="V563">
            <v>64</v>
          </cell>
          <cell r="W563">
            <v>37</v>
          </cell>
          <cell r="X563">
            <v>38</v>
          </cell>
          <cell r="Y563">
            <v>37</v>
          </cell>
          <cell r="Z563">
            <v>34</v>
          </cell>
          <cell r="AA563">
            <v>43</v>
          </cell>
          <cell r="AB563">
            <v>35</v>
          </cell>
          <cell r="AC563">
            <v>27</v>
          </cell>
          <cell r="AD563">
            <v>36</v>
          </cell>
          <cell r="AE563">
            <v>36</v>
          </cell>
          <cell r="AF563">
            <v>39</v>
          </cell>
          <cell r="AG563">
            <v>26</v>
          </cell>
          <cell r="AH563">
            <v>3</v>
          </cell>
          <cell r="AI563">
            <v>3</v>
          </cell>
          <cell r="AJ563">
            <v>30</v>
          </cell>
          <cell r="AK563">
            <v>70</v>
          </cell>
          <cell r="AL563">
            <v>37</v>
          </cell>
          <cell r="AM563">
            <v>54</v>
          </cell>
          <cell r="AN563">
            <v>65</v>
          </cell>
          <cell r="AO563">
            <v>21</v>
          </cell>
          <cell r="AP563">
            <v>23.684210526315791</v>
          </cell>
          <cell r="AQ563">
            <v>28.767123287671232</v>
          </cell>
          <cell r="AR563">
            <v>30</v>
          </cell>
          <cell r="AS563">
            <v>60</v>
          </cell>
          <cell r="AT563">
            <v>75</v>
          </cell>
          <cell r="AU563">
            <v>210</v>
          </cell>
          <cell r="AV563">
            <v>6150.0000099999997</v>
          </cell>
          <cell r="AW563">
            <v>6144.8274799999999</v>
          </cell>
          <cell r="AX563">
            <v>6900</v>
          </cell>
          <cell r="AY563">
            <v>0.12195121768788431</v>
          </cell>
          <cell r="AZ563">
            <v>0.10869565072463772</v>
          </cell>
          <cell r="BA563">
            <v>6750</v>
          </cell>
          <cell r="BB563">
            <v>6</v>
          </cell>
          <cell r="BC563">
            <v>9.7560973825104202E-2</v>
          </cell>
          <cell r="BD563">
            <v>8.8888887407407441E-2</v>
          </cell>
          <cell r="BE563">
            <v>6550</v>
          </cell>
          <cell r="BF563">
            <v>12</v>
          </cell>
          <cell r="BG563">
            <v>6.5040648674730805E-2</v>
          </cell>
          <cell r="BH563">
            <v>6.1068700763358817E-2</v>
          </cell>
        </row>
        <row r="564">
          <cell r="B564" t="str">
            <v>36692</v>
          </cell>
          <cell r="C564" t="str">
            <v>7898080664914</v>
          </cell>
          <cell r="D564" t="str">
            <v>ENERGIZANTE MANDARINA 473ml BALY</v>
          </cell>
          <cell r="E564">
            <v>6</v>
          </cell>
          <cell r="F564" t="str">
            <v>BEBIDAS</v>
          </cell>
          <cell r="G564" t="str">
            <v>BEBIDAS</v>
          </cell>
          <cell r="H564" t="str">
            <v>BEBIDAS S/ ALCOHOL</v>
          </cell>
          <cell r="I564" t="str">
            <v>ENERGIZANTES</v>
          </cell>
          <cell r="J564" t="str">
            <v>SABORIZADO BE-S</v>
          </cell>
          <cell r="K564" t="str">
            <v>BALY</v>
          </cell>
          <cell r="L564">
            <v>428</v>
          </cell>
          <cell r="M564" t="str">
            <v>BRUMADO S.A. (428)</v>
          </cell>
          <cell r="N564">
            <v>0</v>
          </cell>
          <cell r="O564">
            <v>24</v>
          </cell>
          <cell r="P564">
            <v>18</v>
          </cell>
          <cell r="Q564">
            <v>11</v>
          </cell>
          <cell r="R564">
            <v>23</v>
          </cell>
          <cell r="S564">
            <v>46</v>
          </cell>
          <cell r="T564">
            <v>50</v>
          </cell>
          <cell r="U564">
            <v>30</v>
          </cell>
          <cell r="V564">
            <v>16</v>
          </cell>
          <cell r="W564">
            <v>10</v>
          </cell>
          <cell r="X564">
            <v>8</v>
          </cell>
          <cell r="Y564">
            <v>30</v>
          </cell>
          <cell r="Z564">
            <v>20</v>
          </cell>
          <cell r="AA564">
            <v>7</v>
          </cell>
          <cell r="AB564">
            <v>11</v>
          </cell>
          <cell r="AC564">
            <v>8</v>
          </cell>
          <cell r="AD564">
            <v>17</v>
          </cell>
          <cell r="AE564">
            <v>25</v>
          </cell>
          <cell r="AF564">
            <v>4</v>
          </cell>
          <cell r="AG564">
            <v>5</v>
          </cell>
          <cell r="AH564">
            <v>0</v>
          </cell>
          <cell r="AI564">
            <v>3</v>
          </cell>
          <cell r="AJ564">
            <v>27</v>
          </cell>
          <cell r="AK564">
            <v>101</v>
          </cell>
          <cell r="AL564">
            <v>25</v>
          </cell>
          <cell r="AM564">
            <v>12</v>
          </cell>
          <cell r="AN564">
            <v>29</v>
          </cell>
          <cell r="AO564">
            <v>11</v>
          </cell>
          <cell r="AP564">
            <v>73.63636363636364</v>
          </cell>
          <cell r="AQ564">
            <v>101</v>
          </cell>
          <cell r="AR564">
            <v>25</v>
          </cell>
          <cell r="AS564">
            <v>45</v>
          </cell>
          <cell r="AT564">
            <v>174</v>
          </cell>
          <cell r="AU564">
            <v>110</v>
          </cell>
          <cell r="AV564">
            <v>9350</v>
          </cell>
          <cell r="AW564">
            <v>9327.7190599999994</v>
          </cell>
          <cell r="AX564">
            <v>10500</v>
          </cell>
          <cell r="AY564">
            <v>0.12299465240641716</v>
          </cell>
          <cell r="AZ564">
            <v>0.10952380952380952</v>
          </cell>
          <cell r="BA564">
            <v>10250</v>
          </cell>
          <cell r="BB564">
            <v>6</v>
          </cell>
          <cell r="BC564">
            <v>9.625668449197855E-2</v>
          </cell>
          <cell r="BD564">
            <v>8.7804878048780483E-2</v>
          </cell>
          <cell r="BE564">
            <v>9950</v>
          </cell>
          <cell r="BF564">
            <v>12</v>
          </cell>
          <cell r="BG564">
            <v>6.4171122994652441E-2</v>
          </cell>
          <cell r="BH564">
            <v>6.030150753768844E-2</v>
          </cell>
        </row>
        <row r="565">
          <cell r="B565" t="str">
            <v>25601</v>
          </cell>
          <cell r="C565" t="str">
            <v>7898080664570</v>
          </cell>
          <cell r="D565" t="str">
            <v>ENERGIZANTE MANZANA VERDE 250ml BALY</v>
          </cell>
          <cell r="E565">
            <v>6</v>
          </cell>
          <cell r="F565" t="str">
            <v>BEBIDAS</v>
          </cell>
          <cell r="G565" t="str">
            <v>BEBIDAS</v>
          </cell>
          <cell r="H565" t="str">
            <v>BEBIDAS S/ ALCOHOL</v>
          </cell>
          <cell r="I565" t="str">
            <v>ENERGIZANTES</v>
          </cell>
          <cell r="J565" t="str">
            <v>SABORIZADO BE-S</v>
          </cell>
          <cell r="K565" t="str">
            <v>BALY</v>
          </cell>
          <cell r="L565">
            <v>428</v>
          </cell>
          <cell r="M565" t="str">
            <v>BRUMADO S.A. (428)</v>
          </cell>
          <cell r="N565">
            <v>3</v>
          </cell>
          <cell r="O565">
            <v>25</v>
          </cell>
          <cell r="P565">
            <v>21</v>
          </cell>
          <cell r="Q565">
            <v>21</v>
          </cell>
          <cell r="R565">
            <v>35</v>
          </cell>
          <cell r="S565">
            <v>63</v>
          </cell>
          <cell r="T565">
            <v>80</v>
          </cell>
          <cell r="U565">
            <v>78</v>
          </cell>
          <cell r="V565">
            <v>13</v>
          </cell>
          <cell r="W565">
            <v>8</v>
          </cell>
          <cell r="X565">
            <v>9</v>
          </cell>
          <cell r="Y565">
            <v>7</v>
          </cell>
          <cell r="Z565">
            <v>12</v>
          </cell>
          <cell r="AA565">
            <v>30</v>
          </cell>
          <cell r="AB565">
            <v>17</v>
          </cell>
          <cell r="AC565">
            <v>14</v>
          </cell>
          <cell r="AD565">
            <v>6</v>
          </cell>
          <cell r="AE565">
            <v>11</v>
          </cell>
          <cell r="AF565">
            <v>43</v>
          </cell>
          <cell r="AG565">
            <v>36</v>
          </cell>
          <cell r="AH565">
            <v>0</v>
          </cell>
          <cell r="AI565">
            <v>0</v>
          </cell>
          <cell r="AJ565">
            <v>24</v>
          </cell>
          <cell r="AK565">
            <v>98</v>
          </cell>
          <cell r="AL565">
            <v>14</v>
          </cell>
          <cell r="AM565">
            <v>28</v>
          </cell>
          <cell r="AN565">
            <v>37</v>
          </cell>
          <cell r="AO565">
            <v>18</v>
          </cell>
          <cell r="AP565">
            <v>34.285714285714285</v>
          </cell>
          <cell r="AQ565">
            <v>37.692307692307693</v>
          </cell>
          <cell r="AR565">
            <v>60</v>
          </cell>
          <cell r="AS565">
            <v>60</v>
          </cell>
          <cell r="AT565">
            <v>30.833333333333329</v>
          </cell>
          <cell r="AU565" t="str">
            <v>SV</v>
          </cell>
          <cell r="AV565">
            <v>6150.0000099999997</v>
          </cell>
          <cell r="AW565">
            <v>6077.2155400000001</v>
          </cell>
          <cell r="AX565">
            <v>6900</v>
          </cell>
          <cell r="AY565">
            <v>0.12195121768788431</v>
          </cell>
          <cell r="AZ565">
            <v>0.10869565072463772</v>
          </cell>
          <cell r="BA565">
            <v>6750</v>
          </cell>
          <cell r="BB565">
            <v>6</v>
          </cell>
          <cell r="BC565">
            <v>9.7560973825104202E-2</v>
          </cell>
          <cell r="BD565">
            <v>8.8888887407407441E-2</v>
          </cell>
          <cell r="BE565">
            <v>6550</v>
          </cell>
          <cell r="BF565">
            <v>12</v>
          </cell>
          <cell r="BG565">
            <v>6.5040648674730805E-2</v>
          </cell>
          <cell r="BH565">
            <v>6.1068700763358817E-2</v>
          </cell>
        </row>
        <row r="566">
          <cell r="B566" t="str">
            <v>36687</v>
          </cell>
          <cell r="C566" t="str">
            <v>7898080664563</v>
          </cell>
          <cell r="D566" t="str">
            <v>ENERGIZANTE MANZANA VERDE 2Lts BALY</v>
          </cell>
          <cell r="E566">
            <v>6</v>
          </cell>
          <cell r="F566" t="str">
            <v>BEBIDAS</v>
          </cell>
          <cell r="G566" t="str">
            <v>BEBIDAS</v>
          </cell>
          <cell r="H566" t="str">
            <v>BEBIDAS S/ ALCOHOL</v>
          </cell>
          <cell r="I566" t="str">
            <v>ENERGIZANTES</v>
          </cell>
          <cell r="J566" t="str">
            <v>SABORIZADO BE-S</v>
          </cell>
          <cell r="K566" t="str">
            <v>BALY</v>
          </cell>
          <cell r="L566">
            <v>428</v>
          </cell>
          <cell r="M566" t="str">
            <v>BRUMADO S.A. (428)</v>
          </cell>
          <cell r="N566">
            <v>3</v>
          </cell>
          <cell r="O566">
            <v>9</v>
          </cell>
          <cell r="P566">
            <v>4</v>
          </cell>
          <cell r="Q566">
            <v>3</v>
          </cell>
          <cell r="R566">
            <v>17</v>
          </cell>
          <cell r="S566">
            <v>8</v>
          </cell>
          <cell r="T566">
            <v>12</v>
          </cell>
          <cell r="U566">
            <v>15</v>
          </cell>
          <cell r="V566">
            <v>2</v>
          </cell>
          <cell r="W566">
            <v>2</v>
          </cell>
          <cell r="X566">
            <v>1</v>
          </cell>
          <cell r="Y566">
            <v>1</v>
          </cell>
          <cell r="Z566">
            <v>2</v>
          </cell>
          <cell r="AA566">
            <v>2</v>
          </cell>
          <cell r="AB566">
            <v>3</v>
          </cell>
          <cell r="AC566">
            <v>5</v>
          </cell>
          <cell r="AD566">
            <v>2</v>
          </cell>
          <cell r="AE566">
            <v>2</v>
          </cell>
          <cell r="AF566">
            <v>2</v>
          </cell>
          <cell r="AG566">
            <v>4</v>
          </cell>
          <cell r="AH566">
            <v>0</v>
          </cell>
          <cell r="AI566">
            <v>0</v>
          </cell>
          <cell r="AJ566">
            <v>12</v>
          </cell>
          <cell r="AK566">
            <v>18</v>
          </cell>
          <cell r="AL566">
            <v>9</v>
          </cell>
          <cell r="AM566">
            <v>0</v>
          </cell>
          <cell r="AN566">
            <v>0</v>
          </cell>
          <cell r="AO566">
            <v>0</v>
          </cell>
          <cell r="AP566">
            <v>120</v>
          </cell>
          <cell r="AQ566">
            <v>36</v>
          </cell>
          <cell r="AR566">
            <v>270</v>
          </cell>
          <cell r="AS566" t="str">
            <v>Q</v>
          </cell>
          <cell r="AT566" t="str">
            <v>Q</v>
          </cell>
          <cell r="AU566" t="str">
            <v>Q</v>
          </cell>
          <cell r="AV566">
            <v>17450.000039999999</v>
          </cell>
          <cell r="AW566">
            <v>17126.973819999999</v>
          </cell>
          <cell r="AX566">
            <v>19900</v>
          </cell>
          <cell r="AY566">
            <v>0.14040114351770527</v>
          </cell>
          <cell r="AZ566">
            <v>0.12311557587939703</v>
          </cell>
          <cell r="BA566">
            <v>19500</v>
          </cell>
          <cell r="BB566">
            <v>3</v>
          </cell>
          <cell r="BC566">
            <v>0.11747850746709809</v>
          </cell>
          <cell r="BD566">
            <v>0.10512820307692312</v>
          </cell>
          <cell r="BE566">
            <v>18900</v>
          </cell>
          <cell r="BF566">
            <v>6</v>
          </cell>
          <cell r="BG566">
            <v>8.309455339118732E-2</v>
          </cell>
          <cell r="BH566">
            <v>7.6719574603174662E-2</v>
          </cell>
        </row>
        <row r="567">
          <cell r="B567" t="str">
            <v>23032</v>
          </cell>
          <cell r="C567" t="str">
            <v>7898080664587</v>
          </cell>
          <cell r="D567" t="str">
            <v>ENERGIZANTE MANZANA VERDE 473ml BALY</v>
          </cell>
          <cell r="E567">
            <v>6</v>
          </cell>
          <cell r="F567" t="str">
            <v>BEBIDAS</v>
          </cell>
          <cell r="G567" t="str">
            <v>BEBIDAS</v>
          </cell>
          <cell r="H567" t="str">
            <v>BEBIDAS S/ ALCOHOL</v>
          </cell>
          <cell r="I567" t="str">
            <v>ENERGIZANTES</v>
          </cell>
          <cell r="J567" t="str">
            <v>SABORIZADO BE-S</v>
          </cell>
          <cell r="K567" t="str">
            <v>BALY</v>
          </cell>
          <cell r="L567">
            <v>428</v>
          </cell>
          <cell r="M567" t="str">
            <v>BRUMADO S.A. (428)</v>
          </cell>
          <cell r="N567">
            <v>14</v>
          </cell>
          <cell r="O567">
            <v>38</v>
          </cell>
          <cell r="P567">
            <v>11</v>
          </cell>
          <cell r="Q567">
            <v>11</v>
          </cell>
          <cell r="R567">
            <v>31</v>
          </cell>
          <cell r="S567">
            <v>30</v>
          </cell>
          <cell r="T567">
            <v>31</v>
          </cell>
          <cell r="U567">
            <v>27</v>
          </cell>
          <cell r="V567">
            <v>5</v>
          </cell>
          <cell r="W567">
            <v>4</v>
          </cell>
          <cell r="X567">
            <v>1</v>
          </cell>
          <cell r="Y567">
            <v>0</v>
          </cell>
          <cell r="Z567">
            <v>11</v>
          </cell>
          <cell r="AA567">
            <v>3</v>
          </cell>
          <cell r="AB567">
            <v>5</v>
          </cell>
          <cell r="AC567">
            <v>3</v>
          </cell>
          <cell r="AD567">
            <v>9</v>
          </cell>
          <cell r="AE567">
            <v>8</v>
          </cell>
          <cell r="AF567">
            <v>10</v>
          </cell>
          <cell r="AG567">
            <v>4</v>
          </cell>
          <cell r="AH567">
            <v>0</v>
          </cell>
          <cell r="AI567">
            <v>0</v>
          </cell>
          <cell r="AJ567">
            <v>30</v>
          </cell>
          <cell r="AK567">
            <v>46</v>
          </cell>
          <cell r="AL567">
            <v>19</v>
          </cell>
          <cell r="AM567">
            <v>10</v>
          </cell>
          <cell r="AN567">
            <v>30</v>
          </cell>
          <cell r="AO567">
            <v>6</v>
          </cell>
          <cell r="AP567">
            <v>81.818181818181813</v>
          </cell>
          <cell r="AQ567">
            <v>51.111111111111114</v>
          </cell>
          <cell r="AR567" t="str">
            <v>SV</v>
          </cell>
          <cell r="AS567">
            <v>100</v>
          </cell>
          <cell r="AT567">
            <v>225</v>
          </cell>
          <cell r="AU567" t="str">
            <v>SV</v>
          </cell>
          <cell r="AV567">
            <v>9350</v>
          </cell>
          <cell r="AW567">
            <v>8989.4055900000003</v>
          </cell>
          <cell r="AX567">
            <v>10500</v>
          </cell>
          <cell r="AY567">
            <v>0.12299465240641716</v>
          </cell>
          <cell r="AZ567">
            <v>0.10952380952380952</v>
          </cell>
          <cell r="BA567">
            <v>10250</v>
          </cell>
          <cell r="BB567">
            <v>6</v>
          </cell>
          <cell r="BC567">
            <v>9.625668449197855E-2</v>
          </cell>
          <cell r="BD567">
            <v>8.7804878048780483E-2</v>
          </cell>
          <cell r="BE567">
            <v>9950</v>
          </cell>
          <cell r="BF567">
            <v>12</v>
          </cell>
          <cell r="BG567">
            <v>6.4171122994652441E-2</v>
          </cell>
          <cell r="BH567">
            <v>6.030150753768844E-2</v>
          </cell>
        </row>
        <row r="568">
          <cell r="B568" t="str">
            <v>29844</v>
          </cell>
          <cell r="C568" t="str">
            <v>7898080664815</v>
          </cell>
          <cell r="D568" t="str">
            <v>ENERGIZANTE S/AZUCAR MANZANA VERDE 473ml BALY</v>
          </cell>
          <cell r="E568">
            <v>6</v>
          </cell>
          <cell r="F568" t="str">
            <v>BEBIDAS</v>
          </cell>
          <cell r="G568" t="str">
            <v>BEBIDAS</v>
          </cell>
          <cell r="H568" t="str">
            <v>BEBIDAS S/ ALCOHOL</v>
          </cell>
          <cell r="I568" t="str">
            <v>ENERGIZANTES</v>
          </cell>
          <cell r="J568" t="str">
            <v>SABORIZADO BE-S</v>
          </cell>
          <cell r="K568" t="str">
            <v>BALY</v>
          </cell>
          <cell r="L568">
            <v>428</v>
          </cell>
          <cell r="M568" t="str">
            <v>BRUMADO S.A. (428)</v>
          </cell>
          <cell r="N568">
            <v>6</v>
          </cell>
          <cell r="O568">
            <v>6</v>
          </cell>
          <cell r="P568">
            <v>10</v>
          </cell>
          <cell r="Q568">
            <v>7</v>
          </cell>
          <cell r="R568">
            <v>11</v>
          </cell>
          <cell r="S568">
            <v>9</v>
          </cell>
          <cell r="T568">
            <v>2</v>
          </cell>
          <cell r="U568">
            <v>0</v>
          </cell>
          <cell r="V568">
            <v>2</v>
          </cell>
          <cell r="W568">
            <v>4</v>
          </cell>
          <cell r="X568">
            <v>7</v>
          </cell>
          <cell r="Y568">
            <v>6</v>
          </cell>
          <cell r="Z568">
            <v>3</v>
          </cell>
          <cell r="AA568">
            <v>1</v>
          </cell>
          <cell r="AB568">
            <v>4</v>
          </cell>
          <cell r="AC568">
            <v>4</v>
          </cell>
          <cell r="AD568">
            <v>10</v>
          </cell>
          <cell r="AE568">
            <v>9</v>
          </cell>
          <cell r="AF568">
            <v>0</v>
          </cell>
          <cell r="AG568">
            <v>0</v>
          </cell>
          <cell r="AH568">
            <v>3</v>
          </cell>
          <cell r="AI568">
            <v>3</v>
          </cell>
          <cell r="AJ568">
            <v>12</v>
          </cell>
          <cell r="AK568">
            <v>12</v>
          </cell>
          <cell r="AL568">
            <v>24</v>
          </cell>
          <cell r="AM568">
            <v>14</v>
          </cell>
          <cell r="AN568">
            <v>40</v>
          </cell>
          <cell r="AO568">
            <v>3</v>
          </cell>
          <cell r="AP568">
            <v>51.428571428571423</v>
          </cell>
          <cell r="AQ568" t="str">
            <v>SV</v>
          </cell>
          <cell r="AR568">
            <v>120</v>
          </cell>
          <cell r="AS568">
            <v>105</v>
          </cell>
          <cell r="AT568" t="str">
            <v>SV</v>
          </cell>
          <cell r="AU568">
            <v>30</v>
          </cell>
          <cell r="AV568">
            <v>9350</v>
          </cell>
          <cell r="AW568">
            <v>8585.5166100000006</v>
          </cell>
          <cell r="AX568">
            <v>10500</v>
          </cell>
          <cell r="AY568">
            <v>0.12299465240641716</v>
          </cell>
          <cell r="AZ568">
            <v>0.10952380952380952</v>
          </cell>
          <cell r="BA568">
            <v>10250</v>
          </cell>
          <cell r="BB568">
            <v>6</v>
          </cell>
          <cell r="BC568">
            <v>9.625668449197855E-2</v>
          </cell>
          <cell r="BD568">
            <v>8.7804878048780483E-2</v>
          </cell>
          <cell r="BE568">
            <v>9950</v>
          </cell>
          <cell r="BF568">
            <v>12</v>
          </cell>
          <cell r="BG568">
            <v>6.4171122994652441E-2</v>
          </cell>
          <cell r="BH568">
            <v>6.030150753768844E-2</v>
          </cell>
        </row>
        <row r="569">
          <cell r="B569" t="str">
            <v>25599</v>
          </cell>
          <cell r="C569" t="str">
            <v>7898080664372</v>
          </cell>
          <cell r="D569" t="str">
            <v>ENERGIZANTE SANDIA 250ml BALY</v>
          </cell>
          <cell r="E569">
            <v>6</v>
          </cell>
          <cell r="F569" t="str">
            <v>BEBIDAS</v>
          </cell>
          <cell r="G569" t="str">
            <v>BEBIDAS</v>
          </cell>
          <cell r="H569" t="str">
            <v>BEBIDAS S/ ALCOHOL</v>
          </cell>
          <cell r="I569" t="str">
            <v>ENERGIZANTES</v>
          </cell>
          <cell r="J569" t="str">
            <v>SABORIZADO BE-S</v>
          </cell>
          <cell r="K569" t="str">
            <v>BALY</v>
          </cell>
          <cell r="L569">
            <v>428</v>
          </cell>
          <cell r="M569" t="str">
            <v>BRUMADO S.A. (428)</v>
          </cell>
          <cell r="N569">
            <v>28</v>
          </cell>
          <cell r="O569">
            <v>40</v>
          </cell>
          <cell r="P569">
            <v>31</v>
          </cell>
          <cell r="Q569">
            <v>24</v>
          </cell>
          <cell r="R569">
            <v>117</v>
          </cell>
          <cell r="S569">
            <v>148</v>
          </cell>
          <cell r="T569">
            <v>105</v>
          </cell>
          <cell r="U569">
            <v>80</v>
          </cell>
          <cell r="V569">
            <v>7</v>
          </cell>
          <cell r="W569">
            <v>13</v>
          </cell>
          <cell r="X569">
            <v>5</v>
          </cell>
          <cell r="Y569">
            <v>4</v>
          </cell>
          <cell r="Z569">
            <v>32</v>
          </cell>
          <cell r="AA569">
            <v>23</v>
          </cell>
          <cell r="AB569">
            <v>13</v>
          </cell>
          <cell r="AC569">
            <v>13</v>
          </cell>
          <cell r="AD569">
            <v>51</v>
          </cell>
          <cell r="AE569">
            <v>42</v>
          </cell>
          <cell r="AF569">
            <v>36</v>
          </cell>
          <cell r="AG569">
            <v>33</v>
          </cell>
          <cell r="AH569">
            <v>1</v>
          </cell>
          <cell r="AI569">
            <v>3</v>
          </cell>
          <cell r="AJ569">
            <v>39</v>
          </cell>
          <cell r="AK569">
            <v>129</v>
          </cell>
          <cell r="AL569">
            <v>14</v>
          </cell>
          <cell r="AM569">
            <v>23</v>
          </cell>
          <cell r="AN569">
            <v>52</v>
          </cell>
          <cell r="AO569">
            <v>21</v>
          </cell>
          <cell r="AP569">
            <v>48.75</v>
          </cell>
          <cell r="AQ569">
            <v>48.375</v>
          </cell>
          <cell r="AR569">
            <v>105</v>
          </cell>
          <cell r="AS569">
            <v>53.076923076923073</v>
          </cell>
          <cell r="AT569">
            <v>47.272727272727273</v>
          </cell>
          <cell r="AU569">
            <v>210</v>
          </cell>
          <cell r="AV569">
            <v>6150.0000099999997</v>
          </cell>
          <cell r="AW569">
            <v>6128.6661700000004</v>
          </cell>
          <cell r="AX569">
            <v>6900</v>
          </cell>
          <cell r="AY569">
            <v>0.12195121768788431</v>
          </cell>
          <cell r="AZ569">
            <v>0.10869565072463772</v>
          </cell>
          <cell r="BA569">
            <v>6750</v>
          </cell>
          <cell r="BB569">
            <v>6</v>
          </cell>
          <cell r="BC569">
            <v>9.7560973825104202E-2</v>
          </cell>
          <cell r="BD569">
            <v>8.8888887407407441E-2</v>
          </cell>
          <cell r="BE569">
            <v>6550</v>
          </cell>
          <cell r="BF569">
            <v>12</v>
          </cell>
          <cell r="BG569">
            <v>6.5040648674730805E-2</v>
          </cell>
          <cell r="BH569">
            <v>6.1068700763358817E-2</v>
          </cell>
        </row>
        <row r="570">
          <cell r="B570" t="str">
            <v>31659</v>
          </cell>
          <cell r="C570" t="str">
            <v>7898080664389</v>
          </cell>
          <cell r="D570" t="str">
            <v>ENERGIZANTE SANDIA 2Lts BALY</v>
          </cell>
          <cell r="E570">
            <v>6</v>
          </cell>
          <cell r="F570" t="str">
            <v>BEBIDAS</v>
          </cell>
          <cell r="G570" t="str">
            <v>BEBIDAS</v>
          </cell>
          <cell r="H570" t="str">
            <v>BEBIDAS S/ ALCOHOL</v>
          </cell>
          <cell r="I570" t="str">
            <v>ENERGIZANTES</v>
          </cell>
          <cell r="J570" t="str">
            <v>SABORIZADO BE-S</v>
          </cell>
          <cell r="K570" t="str">
            <v>BALY</v>
          </cell>
          <cell r="L570">
            <v>428</v>
          </cell>
          <cell r="M570" t="str">
            <v>BRUMADO S.A. (428)</v>
          </cell>
          <cell r="N570">
            <v>9</v>
          </cell>
          <cell r="O570">
            <v>10</v>
          </cell>
          <cell r="P570">
            <v>5</v>
          </cell>
          <cell r="Q570">
            <v>4</v>
          </cell>
          <cell r="R570">
            <v>32</v>
          </cell>
          <cell r="S570">
            <v>17</v>
          </cell>
          <cell r="T570">
            <v>26</v>
          </cell>
          <cell r="U570">
            <v>24</v>
          </cell>
          <cell r="V570">
            <v>2</v>
          </cell>
          <cell r="W570">
            <v>2</v>
          </cell>
          <cell r="X570">
            <v>2</v>
          </cell>
          <cell r="Y570">
            <v>2</v>
          </cell>
          <cell r="Z570">
            <v>5</v>
          </cell>
          <cell r="AA570">
            <v>1</v>
          </cell>
          <cell r="AB570">
            <v>0</v>
          </cell>
          <cell r="AC570">
            <v>2</v>
          </cell>
          <cell r="AD570">
            <v>4</v>
          </cell>
          <cell r="AE570">
            <v>2</v>
          </cell>
          <cell r="AF570">
            <v>2</v>
          </cell>
          <cell r="AG570">
            <v>4</v>
          </cell>
          <cell r="AH570">
            <v>0</v>
          </cell>
          <cell r="AI570">
            <v>0</v>
          </cell>
          <cell r="AJ570">
            <v>19</v>
          </cell>
          <cell r="AK570">
            <v>19</v>
          </cell>
          <cell r="AL570">
            <v>7</v>
          </cell>
          <cell r="AM570">
            <v>11</v>
          </cell>
          <cell r="AN570">
            <v>7</v>
          </cell>
          <cell r="AO570">
            <v>6</v>
          </cell>
          <cell r="AP570">
            <v>142.5</v>
          </cell>
          <cell r="AQ570">
            <v>23.75</v>
          </cell>
          <cell r="AR570">
            <v>105</v>
          </cell>
          <cell r="AS570">
            <v>165</v>
          </cell>
          <cell r="AT570">
            <v>52.5</v>
          </cell>
          <cell r="AU570" t="str">
            <v>SV</v>
          </cell>
          <cell r="AV570">
            <v>17450.000039999999</v>
          </cell>
          <cell r="AW570">
            <v>17362.889279999999</v>
          </cell>
          <cell r="AX570">
            <v>19900</v>
          </cell>
          <cell r="AY570">
            <v>0.14040114351770527</v>
          </cell>
          <cell r="AZ570">
            <v>0.12311557587939703</v>
          </cell>
          <cell r="BA570">
            <v>19500</v>
          </cell>
          <cell r="BB570">
            <v>3</v>
          </cell>
          <cell r="BC570">
            <v>0.11747850746709809</v>
          </cell>
          <cell r="BD570">
            <v>0.10512820307692312</v>
          </cell>
          <cell r="BE570">
            <v>18900</v>
          </cell>
          <cell r="BF570">
            <v>6</v>
          </cell>
          <cell r="BG570">
            <v>8.309455339118732E-2</v>
          </cell>
          <cell r="BH570">
            <v>7.6719574603174662E-2</v>
          </cell>
        </row>
        <row r="571">
          <cell r="B571" t="str">
            <v>23033</v>
          </cell>
          <cell r="C571" t="str">
            <v>7898080664402</v>
          </cell>
          <cell r="D571" t="str">
            <v>ENERGIZANTE SANDIA 473ml BALY</v>
          </cell>
          <cell r="E571">
            <v>6</v>
          </cell>
          <cell r="F571" t="str">
            <v>BEBIDAS</v>
          </cell>
          <cell r="G571" t="str">
            <v>BEBIDAS</v>
          </cell>
          <cell r="H571" t="str">
            <v>BEBIDAS S/ ALCOHOL</v>
          </cell>
          <cell r="I571" t="str">
            <v>ENERGIZANTES</v>
          </cell>
          <cell r="J571" t="str">
            <v>SABORIZADO BE-S</v>
          </cell>
          <cell r="K571" t="str">
            <v>BALY</v>
          </cell>
          <cell r="L571">
            <v>428</v>
          </cell>
          <cell r="M571" t="str">
            <v>BRUMADO S.A. (428)</v>
          </cell>
          <cell r="N571">
            <v>6</v>
          </cell>
          <cell r="O571">
            <v>9</v>
          </cell>
          <cell r="P571">
            <v>0</v>
          </cell>
          <cell r="Q571">
            <v>0</v>
          </cell>
          <cell r="R571">
            <v>45</v>
          </cell>
          <cell r="S571">
            <v>55</v>
          </cell>
          <cell r="T571">
            <v>59</v>
          </cell>
          <cell r="U571">
            <v>43</v>
          </cell>
          <cell r="V571">
            <v>4</v>
          </cell>
          <cell r="W571">
            <v>6</v>
          </cell>
          <cell r="X571">
            <v>0</v>
          </cell>
          <cell r="Y571">
            <v>3</v>
          </cell>
          <cell r="Z571">
            <v>20</v>
          </cell>
          <cell r="AA571">
            <v>6</v>
          </cell>
          <cell r="AB571">
            <v>6</v>
          </cell>
          <cell r="AC571">
            <v>5</v>
          </cell>
          <cell r="AD571">
            <v>8</v>
          </cell>
          <cell r="AE571">
            <v>11</v>
          </cell>
          <cell r="AF571">
            <v>3</v>
          </cell>
          <cell r="AG571">
            <v>5</v>
          </cell>
          <cell r="AH571">
            <v>0</v>
          </cell>
          <cell r="AI571">
            <v>2</v>
          </cell>
          <cell r="AJ571">
            <v>20</v>
          </cell>
          <cell r="AK571">
            <v>97</v>
          </cell>
          <cell r="AL571">
            <v>16</v>
          </cell>
          <cell r="AM571">
            <v>19</v>
          </cell>
          <cell r="AN571">
            <v>13</v>
          </cell>
          <cell r="AO571">
            <v>12</v>
          </cell>
          <cell r="AP571" t="str">
            <v>SV</v>
          </cell>
          <cell r="AQ571">
            <v>67.674418604651166</v>
          </cell>
          <cell r="AR571">
            <v>160</v>
          </cell>
          <cell r="AS571">
            <v>114</v>
          </cell>
          <cell r="AT571">
            <v>78</v>
          </cell>
          <cell r="AU571">
            <v>180</v>
          </cell>
          <cell r="AV571">
            <v>9350</v>
          </cell>
          <cell r="AW571">
            <v>9111.3371800000004</v>
          </cell>
          <cell r="AX571">
            <v>10500</v>
          </cell>
          <cell r="AY571">
            <v>0.12299465240641716</v>
          </cell>
          <cell r="AZ571">
            <v>0.10952380952380952</v>
          </cell>
          <cell r="BA571">
            <v>10250</v>
          </cell>
          <cell r="BB571">
            <v>6</v>
          </cell>
          <cell r="BC571">
            <v>9.625668449197855E-2</v>
          </cell>
          <cell r="BD571">
            <v>8.7804878048780483E-2</v>
          </cell>
          <cell r="BE571">
            <v>9950</v>
          </cell>
          <cell r="BF571">
            <v>12</v>
          </cell>
          <cell r="BG571">
            <v>6.4171122994652441E-2</v>
          </cell>
          <cell r="BH571">
            <v>6.030150753768844E-2</v>
          </cell>
        </row>
        <row r="572">
          <cell r="B572" t="str">
            <v>29845</v>
          </cell>
          <cell r="C572" t="str">
            <v>7898080664037</v>
          </cell>
          <cell r="D572" t="str">
            <v>ENERGIZANTE TROPICAL 250ml BALY</v>
          </cell>
          <cell r="E572">
            <v>6</v>
          </cell>
          <cell r="F572" t="str">
            <v>BEBIDAS</v>
          </cell>
          <cell r="G572" t="str">
            <v>BEBIDAS</v>
          </cell>
          <cell r="H572" t="str">
            <v>BEBIDAS S/ ALCOHOL</v>
          </cell>
          <cell r="I572" t="str">
            <v>ENERGIZANTES</v>
          </cell>
          <cell r="J572" t="str">
            <v>SABORIZADO BE-S</v>
          </cell>
          <cell r="K572" t="str">
            <v>BALY</v>
          </cell>
          <cell r="L572">
            <v>428</v>
          </cell>
          <cell r="M572" t="str">
            <v>BRUMADO S.A. (428)</v>
          </cell>
          <cell r="N572">
            <v>12</v>
          </cell>
          <cell r="O572">
            <v>24</v>
          </cell>
          <cell r="P572">
            <v>0</v>
          </cell>
          <cell r="Q572">
            <v>0</v>
          </cell>
          <cell r="R572">
            <v>48</v>
          </cell>
          <cell r="S572">
            <v>17</v>
          </cell>
          <cell r="T572">
            <v>0</v>
          </cell>
          <cell r="U572">
            <v>11</v>
          </cell>
          <cell r="V572">
            <v>13</v>
          </cell>
          <cell r="W572">
            <v>9</v>
          </cell>
          <cell r="X572">
            <v>5</v>
          </cell>
          <cell r="Y572">
            <v>4</v>
          </cell>
          <cell r="Z572">
            <v>37</v>
          </cell>
          <cell r="AA572">
            <v>8</v>
          </cell>
          <cell r="AB572">
            <v>0</v>
          </cell>
          <cell r="AC572">
            <v>1</v>
          </cell>
          <cell r="AD572">
            <v>20</v>
          </cell>
          <cell r="AE572">
            <v>31</v>
          </cell>
          <cell r="AF572">
            <v>10</v>
          </cell>
          <cell r="AG572">
            <v>1</v>
          </cell>
          <cell r="AH572">
            <v>0</v>
          </cell>
          <cell r="AI572">
            <v>0</v>
          </cell>
          <cell r="AJ572">
            <v>24</v>
          </cell>
          <cell r="AK572">
            <v>25</v>
          </cell>
          <cell r="AL572">
            <v>10</v>
          </cell>
          <cell r="AM572">
            <v>24</v>
          </cell>
          <cell r="AN572">
            <v>23</v>
          </cell>
          <cell r="AO572">
            <v>24</v>
          </cell>
          <cell r="AP572" t="str">
            <v>SV</v>
          </cell>
          <cell r="AQ572">
            <v>68.181818181818187</v>
          </cell>
          <cell r="AR572">
            <v>75</v>
          </cell>
          <cell r="AS572">
            <v>720</v>
          </cell>
          <cell r="AT572">
            <v>690</v>
          </cell>
          <cell r="AU572" t="str">
            <v>SV</v>
          </cell>
          <cell r="AV572">
            <v>6150.0000099999997</v>
          </cell>
          <cell r="AW572">
            <v>6107.8046700000004</v>
          </cell>
          <cell r="AX572">
            <v>6900</v>
          </cell>
          <cell r="AY572">
            <v>0.12195121768788431</v>
          </cell>
          <cell r="AZ572">
            <v>0.10869565072463772</v>
          </cell>
          <cell r="BA572">
            <v>6750</v>
          </cell>
          <cell r="BB572">
            <v>6</v>
          </cell>
          <cell r="BC572">
            <v>9.7560973825104202E-2</v>
          </cell>
          <cell r="BD572">
            <v>8.8888887407407441E-2</v>
          </cell>
          <cell r="BE572">
            <v>6550</v>
          </cell>
          <cell r="BF572">
            <v>12</v>
          </cell>
          <cell r="BG572">
            <v>6.5040648674730805E-2</v>
          </cell>
          <cell r="BH572">
            <v>6.1068700763358817E-2</v>
          </cell>
        </row>
        <row r="573">
          <cell r="B573" t="str">
            <v>36685</v>
          </cell>
          <cell r="C573" t="str">
            <v>7898080664112</v>
          </cell>
          <cell r="D573" t="str">
            <v>ENERGIZANTE TROPICAL 2Lts BALY</v>
          </cell>
          <cell r="E573">
            <v>6</v>
          </cell>
          <cell r="F573" t="str">
            <v>BEBIDAS</v>
          </cell>
          <cell r="G573" t="str">
            <v>BEBIDAS</v>
          </cell>
          <cell r="H573" t="str">
            <v>BEBIDAS S/ ALCOHOL</v>
          </cell>
          <cell r="I573" t="str">
            <v>ENERGIZANTES</v>
          </cell>
          <cell r="J573" t="str">
            <v>SABORIZADO BE-S</v>
          </cell>
          <cell r="K573" t="str">
            <v>BALY</v>
          </cell>
          <cell r="L573">
            <v>428</v>
          </cell>
          <cell r="M573" t="str">
            <v>BRUMADO S.A. (428)</v>
          </cell>
          <cell r="N573">
            <v>7</v>
          </cell>
          <cell r="O573">
            <v>11</v>
          </cell>
          <cell r="P573">
            <v>6</v>
          </cell>
          <cell r="Q573">
            <v>3</v>
          </cell>
          <cell r="R573">
            <v>24</v>
          </cell>
          <cell r="S573">
            <v>16</v>
          </cell>
          <cell r="T573">
            <v>14</v>
          </cell>
          <cell r="U573">
            <v>9</v>
          </cell>
          <cell r="V573">
            <v>4</v>
          </cell>
          <cell r="W573">
            <v>1</v>
          </cell>
          <cell r="X573">
            <v>1</v>
          </cell>
          <cell r="Y573">
            <v>2</v>
          </cell>
          <cell r="Z573">
            <v>1</v>
          </cell>
          <cell r="AA573">
            <v>3</v>
          </cell>
          <cell r="AB573">
            <v>2</v>
          </cell>
          <cell r="AC573">
            <v>2</v>
          </cell>
          <cell r="AD573">
            <v>3</v>
          </cell>
          <cell r="AE573">
            <v>6</v>
          </cell>
          <cell r="AF573">
            <v>6</v>
          </cell>
          <cell r="AG573">
            <v>1</v>
          </cell>
          <cell r="AH573">
            <v>1</v>
          </cell>
          <cell r="AI573">
            <v>1</v>
          </cell>
          <cell r="AJ573">
            <v>18</v>
          </cell>
          <cell r="AK573">
            <v>22</v>
          </cell>
          <cell r="AL573">
            <v>8</v>
          </cell>
          <cell r="AM573">
            <v>4</v>
          </cell>
          <cell r="AN573">
            <v>19</v>
          </cell>
          <cell r="AO573">
            <v>5</v>
          </cell>
          <cell r="AP573">
            <v>180</v>
          </cell>
          <cell r="AQ573">
            <v>73.333333333333343</v>
          </cell>
          <cell r="AR573">
            <v>120</v>
          </cell>
          <cell r="AS573">
            <v>60</v>
          </cell>
          <cell r="AT573">
            <v>570</v>
          </cell>
          <cell r="AU573">
            <v>150</v>
          </cell>
          <cell r="AV573">
            <v>17450.000039999999</v>
          </cell>
          <cell r="AW573">
            <v>17369.84865</v>
          </cell>
          <cell r="AX573">
            <v>19900</v>
          </cell>
          <cell r="AY573">
            <v>0.14040114351770527</v>
          </cell>
          <cell r="AZ573">
            <v>0.12311557587939703</v>
          </cell>
          <cell r="BA573">
            <v>19500</v>
          </cell>
          <cell r="BB573">
            <v>3</v>
          </cell>
          <cell r="BC573">
            <v>0.11747850746709809</v>
          </cell>
          <cell r="BD573">
            <v>0.10512820307692312</v>
          </cell>
          <cell r="BE573">
            <v>18900</v>
          </cell>
          <cell r="BF573">
            <v>6</v>
          </cell>
          <cell r="BG573">
            <v>8.309455339118732E-2</v>
          </cell>
          <cell r="BH573">
            <v>7.6719574603174662E-2</v>
          </cell>
        </row>
        <row r="574">
          <cell r="B574" t="str">
            <v>29842</v>
          </cell>
          <cell r="C574" t="str">
            <v>7898080664273</v>
          </cell>
          <cell r="D574" t="str">
            <v>ENERGIZANTE TROPICAL 473ml BALY</v>
          </cell>
          <cell r="E574">
            <v>6</v>
          </cell>
          <cell r="F574" t="str">
            <v>BEBIDAS</v>
          </cell>
          <cell r="G574" t="str">
            <v>BEBIDAS</v>
          </cell>
          <cell r="H574" t="str">
            <v>BEBIDAS S/ ALCOHOL</v>
          </cell>
          <cell r="I574" t="str">
            <v>ENERGIZANTES</v>
          </cell>
          <cell r="J574" t="str">
            <v>SABORIZADO BE-S</v>
          </cell>
          <cell r="K574" t="str">
            <v>BALY</v>
          </cell>
          <cell r="L574">
            <v>428</v>
          </cell>
          <cell r="M574" t="str">
            <v>BRUMADO S.A. (428)</v>
          </cell>
          <cell r="N574">
            <v>16</v>
          </cell>
          <cell r="O574">
            <v>68</v>
          </cell>
          <cell r="P574">
            <v>17</v>
          </cell>
          <cell r="Q574">
            <v>14</v>
          </cell>
          <cell r="R574">
            <v>10</v>
          </cell>
          <cell r="S574">
            <v>11</v>
          </cell>
          <cell r="T574">
            <v>24</v>
          </cell>
          <cell r="U574">
            <v>28</v>
          </cell>
          <cell r="V574">
            <v>9</v>
          </cell>
          <cell r="W574">
            <v>5</v>
          </cell>
          <cell r="X574">
            <v>2</v>
          </cell>
          <cell r="Y574">
            <v>2</v>
          </cell>
          <cell r="Z574">
            <v>32</v>
          </cell>
          <cell r="AA574">
            <v>5</v>
          </cell>
          <cell r="AB574">
            <v>12</v>
          </cell>
          <cell r="AC574">
            <v>13</v>
          </cell>
          <cell r="AD574">
            <v>16</v>
          </cell>
          <cell r="AE574">
            <v>17</v>
          </cell>
          <cell r="AF574">
            <v>8</v>
          </cell>
          <cell r="AG574">
            <v>8</v>
          </cell>
          <cell r="AH574">
            <v>0</v>
          </cell>
          <cell r="AI574">
            <v>2</v>
          </cell>
          <cell r="AJ574">
            <v>77</v>
          </cell>
          <cell r="AK574">
            <v>15</v>
          </cell>
          <cell r="AL574">
            <v>7</v>
          </cell>
          <cell r="AM574">
            <v>32</v>
          </cell>
          <cell r="AN574">
            <v>25</v>
          </cell>
          <cell r="AO574">
            <v>11</v>
          </cell>
          <cell r="AP574">
            <v>165</v>
          </cell>
          <cell r="AQ574">
            <v>16.071428571428569</v>
          </cell>
          <cell r="AR574">
            <v>105</v>
          </cell>
          <cell r="AS574">
            <v>73.846153846153854</v>
          </cell>
          <cell r="AT574">
            <v>93.75</v>
          </cell>
          <cell r="AU574">
            <v>165</v>
          </cell>
          <cell r="AV574">
            <v>9350</v>
          </cell>
          <cell r="AW574">
            <v>9069.5481799999998</v>
          </cell>
          <cell r="AX574">
            <v>10500</v>
          </cell>
          <cell r="AY574">
            <v>0.12299465240641716</v>
          </cell>
          <cell r="AZ574">
            <v>0.10952380952380952</v>
          </cell>
          <cell r="BA574">
            <v>10250</v>
          </cell>
          <cell r="BB574">
            <v>6</v>
          </cell>
          <cell r="BC574">
            <v>9.625668449197855E-2</v>
          </cell>
          <cell r="BD574">
            <v>8.7804878048780483E-2</v>
          </cell>
          <cell r="BE574">
            <v>9900</v>
          </cell>
          <cell r="BF574">
            <v>12</v>
          </cell>
          <cell r="BG574">
            <v>5.8823529411764719E-2</v>
          </cell>
          <cell r="BH574">
            <v>5.5555555555555552E-2</v>
          </cell>
        </row>
        <row r="575">
          <cell r="B575" t="str">
            <v>34731</v>
          </cell>
          <cell r="C575" t="str">
            <v>7790950135992</v>
          </cell>
          <cell r="D575" t="str">
            <v>HERBAL CITRUS 1,35Lts TERMA</v>
          </cell>
          <cell r="E575">
            <v>12</v>
          </cell>
          <cell r="F575" t="str">
            <v>BEBIDAS</v>
          </cell>
          <cell r="G575" t="str">
            <v>BEBIDAS</v>
          </cell>
          <cell r="H575" t="str">
            <v>BEBIDAS S/ ALCOHOL</v>
          </cell>
          <cell r="I575" t="str">
            <v>HERBALES</v>
          </cell>
          <cell r="J575" t="str">
            <v>HERBALES</v>
          </cell>
          <cell r="K575" t="str">
            <v>TERMA</v>
          </cell>
          <cell r="L575">
            <v>66</v>
          </cell>
          <cell r="M575" t="str">
            <v>CODISA SA (66)</v>
          </cell>
          <cell r="N575">
            <v>2</v>
          </cell>
          <cell r="O575">
            <v>14</v>
          </cell>
          <cell r="P575">
            <v>29</v>
          </cell>
          <cell r="Q575">
            <v>21</v>
          </cell>
          <cell r="R575">
            <v>14</v>
          </cell>
          <cell r="S575">
            <v>12</v>
          </cell>
          <cell r="T575">
            <v>16</v>
          </cell>
          <cell r="U575">
            <v>5</v>
          </cell>
          <cell r="V575">
            <v>0</v>
          </cell>
          <cell r="W575">
            <v>2</v>
          </cell>
          <cell r="X575">
            <v>8</v>
          </cell>
          <cell r="Y575">
            <v>6</v>
          </cell>
          <cell r="Z575">
            <v>0</v>
          </cell>
          <cell r="AA575">
            <v>6</v>
          </cell>
          <cell r="AB575">
            <v>7</v>
          </cell>
          <cell r="AC575">
            <v>4</v>
          </cell>
          <cell r="AD575">
            <v>0</v>
          </cell>
          <cell r="AE575">
            <v>12</v>
          </cell>
          <cell r="AF575">
            <v>9</v>
          </cell>
          <cell r="AG575">
            <v>15</v>
          </cell>
          <cell r="AH575">
            <v>3</v>
          </cell>
          <cell r="AI575">
            <v>4</v>
          </cell>
          <cell r="AJ575">
            <v>42</v>
          </cell>
          <cell r="AK575">
            <v>28</v>
          </cell>
          <cell r="AL575">
            <v>3</v>
          </cell>
          <cell r="AM575">
            <v>10</v>
          </cell>
          <cell r="AN575">
            <v>11</v>
          </cell>
          <cell r="AO575">
            <v>3</v>
          </cell>
          <cell r="AP575">
            <v>60</v>
          </cell>
          <cell r="AQ575">
            <v>168</v>
          </cell>
          <cell r="AR575">
            <v>15</v>
          </cell>
          <cell r="AS575">
            <v>75</v>
          </cell>
          <cell r="AT575">
            <v>22</v>
          </cell>
          <cell r="AU575">
            <v>22.5</v>
          </cell>
          <cell r="AV575">
            <v>12750.00001</v>
          </cell>
          <cell r="AW575">
            <v>12749.99979</v>
          </cell>
          <cell r="AX575">
            <v>14500</v>
          </cell>
          <cell r="AY575">
            <v>0.13725490106881977</v>
          </cell>
          <cell r="AZ575">
            <v>0.12068965448275863</v>
          </cell>
          <cell r="BA575">
            <v>14250</v>
          </cell>
          <cell r="BB575">
            <v>3</v>
          </cell>
          <cell r="BC575">
            <v>0.11764705794694352</v>
          </cell>
          <cell r="BD575">
            <v>0.10526315719298247</v>
          </cell>
          <cell r="BE575">
            <v>13900</v>
          </cell>
          <cell r="BF575">
            <v>6</v>
          </cell>
          <cell r="BG575">
            <v>9.0196077576316869E-2</v>
          </cell>
          <cell r="BH575">
            <v>8.273381223021585E-2</v>
          </cell>
        </row>
        <row r="576">
          <cell r="B576" t="str">
            <v>4060</v>
          </cell>
          <cell r="C576" t="str">
            <v>7790950133332</v>
          </cell>
          <cell r="D576" t="str">
            <v>HERBAL CUYANO 1,35Lts TERMA</v>
          </cell>
          <cell r="E576">
            <v>12</v>
          </cell>
          <cell r="F576" t="str">
            <v>BEBIDAS</v>
          </cell>
          <cell r="G576" t="str">
            <v>BEBIDAS</v>
          </cell>
          <cell r="H576" t="str">
            <v>BEBIDAS S/ ALCOHOL</v>
          </cell>
          <cell r="I576" t="str">
            <v>HERBALES</v>
          </cell>
          <cell r="J576" t="str">
            <v>HERBALES</v>
          </cell>
          <cell r="K576" t="str">
            <v>TERMA</v>
          </cell>
          <cell r="L576">
            <v>66</v>
          </cell>
          <cell r="M576" t="str">
            <v>CODISA SA (66)</v>
          </cell>
          <cell r="N576">
            <v>21</v>
          </cell>
          <cell r="O576">
            <v>24</v>
          </cell>
          <cell r="P576">
            <v>5</v>
          </cell>
          <cell r="Q576">
            <v>4</v>
          </cell>
          <cell r="R576">
            <v>5</v>
          </cell>
          <cell r="S576">
            <v>6</v>
          </cell>
          <cell r="T576">
            <v>3</v>
          </cell>
          <cell r="U576">
            <v>2</v>
          </cell>
          <cell r="V576">
            <v>0</v>
          </cell>
          <cell r="W576">
            <v>3</v>
          </cell>
          <cell r="X576">
            <v>0</v>
          </cell>
          <cell r="Y576">
            <v>0</v>
          </cell>
          <cell r="Z576">
            <v>6</v>
          </cell>
          <cell r="AA576">
            <v>4</v>
          </cell>
          <cell r="AB576">
            <v>4</v>
          </cell>
          <cell r="AC576">
            <v>3</v>
          </cell>
          <cell r="AD576">
            <v>4</v>
          </cell>
          <cell r="AE576">
            <v>13</v>
          </cell>
          <cell r="AF576">
            <v>7</v>
          </cell>
          <cell r="AG576">
            <v>5</v>
          </cell>
          <cell r="AH576">
            <v>0</v>
          </cell>
          <cell r="AI576">
            <v>0</v>
          </cell>
          <cell r="AJ576">
            <v>16</v>
          </cell>
          <cell r="AK576">
            <v>11</v>
          </cell>
          <cell r="AL576">
            <v>7</v>
          </cell>
          <cell r="AM576">
            <v>9</v>
          </cell>
          <cell r="AN576">
            <v>12</v>
          </cell>
          <cell r="AO576">
            <v>12</v>
          </cell>
          <cell r="AP576">
            <v>120</v>
          </cell>
          <cell r="AQ576">
            <v>165</v>
          </cell>
          <cell r="AR576" t="str">
            <v>SV</v>
          </cell>
          <cell r="AS576">
            <v>90</v>
          </cell>
          <cell r="AT576">
            <v>72</v>
          </cell>
          <cell r="AU576" t="str">
            <v>SV</v>
          </cell>
          <cell r="AV576">
            <v>12750.00001</v>
          </cell>
          <cell r="AW576">
            <v>12748.75877</v>
          </cell>
          <cell r="AX576">
            <v>14500</v>
          </cell>
          <cell r="AY576">
            <v>0.13725490106881977</v>
          </cell>
          <cell r="AZ576">
            <v>0.12068965448275863</v>
          </cell>
          <cell r="BA576">
            <v>14250</v>
          </cell>
          <cell r="BB576">
            <v>3</v>
          </cell>
          <cell r="BC576">
            <v>0.11764705794694352</v>
          </cell>
          <cell r="BD576">
            <v>0.10526315719298247</v>
          </cell>
          <cell r="BE576">
            <v>13900</v>
          </cell>
          <cell r="BF576">
            <v>6</v>
          </cell>
          <cell r="BG576">
            <v>9.0196077576316869E-2</v>
          </cell>
          <cell r="BH576">
            <v>8.273381223021585E-2</v>
          </cell>
        </row>
        <row r="577">
          <cell r="B577" t="str">
            <v>34726</v>
          </cell>
          <cell r="C577" t="str">
            <v>7790950133349</v>
          </cell>
          <cell r="D577" t="str">
            <v>HERBAL CUYANO S/AZU 1,35Lts TERMA</v>
          </cell>
          <cell r="E577">
            <v>12</v>
          </cell>
          <cell r="F577" t="str">
            <v>BEBIDAS</v>
          </cell>
          <cell r="G577" t="str">
            <v>BEBIDAS</v>
          </cell>
          <cell r="H577" t="str">
            <v>BEBIDAS S/ ALCOHOL</v>
          </cell>
          <cell r="I577" t="str">
            <v>HERBALES</v>
          </cell>
          <cell r="J577" t="str">
            <v>HERBALES</v>
          </cell>
          <cell r="K577" t="str">
            <v>TERMA</v>
          </cell>
          <cell r="L577">
            <v>66</v>
          </cell>
          <cell r="M577" t="str">
            <v>CODISA SA (66)</v>
          </cell>
          <cell r="N577">
            <v>8</v>
          </cell>
          <cell r="O577">
            <v>5</v>
          </cell>
          <cell r="P577">
            <v>0</v>
          </cell>
          <cell r="Q577">
            <v>0</v>
          </cell>
          <cell r="R577">
            <v>5</v>
          </cell>
          <cell r="S577">
            <v>15</v>
          </cell>
          <cell r="T577">
            <v>5</v>
          </cell>
          <cell r="U577">
            <v>3</v>
          </cell>
          <cell r="V577">
            <v>1</v>
          </cell>
          <cell r="W577">
            <v>1</v>
          </cell>
          <cell r="X577">
            <v>2</v>
          </cell>
          <cell r="Y577">
            <v>0</v>
          </cell>
          <cell r="Z577">
            <v>5</v>
          </cell>
          <cell r="AA577">
            <v>6</v>
          </cell>
          <cell r="AB577">
            <v>1</v>
          </cell>
          <cell r="AC577">
            <v>2</v>
          </cell>
          <cell r="AD577">
            <v>5</v>
          </cell>
          <cell r="AE577">
            <v>3</v>
          </cell>
          <cell r="AF577">
            <v>2</v>
          </cell>
          <cell r="AG577">
            <v>3</v>
          </cell>
          <cell r="AH577">
            <v>0</v>
          </cell>
          <cell r="AI577">
            <v>0</v>
          </cell>
          <cell r="AJ577">
            <v>12</v>
          </cell>
          <cell r="AK577">
            <v>22</v>
          </cell>
          <cell r="AL577">
            <v>6</v>
          </cell>
          <cell r="AM577">
            <v>7</v>
          </cell>
          <cell r="AN577">
            <v>3</v>
          </cell>
          <cell r="AO577">
            <v>6</v>
          </cell>
          <cell r="AP577" t="str">
            <v>SV</v>
          </cell>
          <cell r="AQ577">
            <v>220</v>
          </cell>
          <cell r="AR577" t="str">
            <v>SV</v>
          </cell>
          <cell r="AS577">
            <v>105</v>
          </cell>
          <cell r="AT577">
            <v>30</v>
          </cell>
          <cell r="AU577" t="str">
            <v>SV</v>
          </cell>
          <cell r="AV577">
            <v>12750.00001</v>
          </cell>
          <cell r="AW577">
            <v>12749.99979</v>
          </cell>
          <cell r="AX577">
            <v>14500</v>
          </cell>
          <cell r="AY577">
            <v>0.13725490106881977</v>
          </cell>
          <cell r="AZ577">
            <v>0.12068965448275863</v>
          </cell>
          <cell r="BA577">
            <v>14250</v>
          </cell>
          <cell r="BB577">
            <v>3</v>
          </cell>
          <cell r="BC577">
            <v>0.11764705794694352</v>
          </cell>
          <cell r="BD577">
            <v>0.10526315719298247</v>
          </cell>
          <cell r="BE577">
            <v>13900</v>
          </cell>
          <cell r="BF577">
            <v>6</v>
          </cell>
          <cell r="BG577">
            <v>9.0196077576316869E-2</v>
          </cell>
          <cell r="BH577">
            <v>8.273381223021585E-2</v>
          </cell>
        </row>
        <row r="578">
          <cell r="B578" t="str">
            <v>34727</v>
          </cell>
          <cell r="C578" t="str">
            <v>7790950133271</v>
          </cell>
          <cell r="D578" t="str">
            <v>HERBAL LIMON 1,35Lts TERMA</v>
          </cell>
          <cell r="E578">
            <v>12</v>
          </cell>
          <cell r="F578" t="str">
            <v>BEBIDAS</v>
          </cell>
          <cell r="G578" t="str">
            <v>BEBIDAS</v>
          </cell>
          <cell r="H578" t="str">
            <v>BEBIDAS S/ ALCOHOL</v>
          </cell>
          <cell r="I578" t="str">
            <v>HERBALES</v>
          </cell>
          <cell r="J578" t="str">
            <v>HERBALES</v>
          </cell>
          <cell r="K578" t="str">
            <v>TERMA</v>
          </cell>
          <cell r="L578">
            <v>66</v>
          </cell>
          <cell r="M578" t="str">
            <v>CODISA SA (66)</v>
          </cell>
          <cell r="N578">
            <v>10</v>
          </cell>
          <cell r="O578">
            <v>1</v>
          </cell>
          <cell r="P578">
            <v>4</v>
          </cell>
          <cell r="Q578">
            <v>5</v>
          </cell>
          <cell r="R578">
            <v>9</v>
          </cell>
          <cell r="S578">
            <v>14</v>
          </cell>
          <cell r="T578">
            <v>13</v>
          </cell>
          <cell r="U578">
            <v>8</v>
          </cell>
          <cell r="V578">
            <v>1</v>
          </cell>
          <cell r="W578">
            <v>1</v>
          </cell>
          <cell r="X578">
            <v>1</v>
          </cell>
          <cell r="Y578">
            <v>1</v>
          </cell>
          <cell r="Z578">
            <v>4</v>
          </cell>
          <cell r="AA578">
            <v>2</v>
          </cell>
          <cell r="AB578">
            <v>4</v>
          </cell>
          <cell r="AC578">
            <v>3</v>
          </cell>
          <cell r="AD578">
            <v>1</v>
          </cell>
          <cell r="AE578">
            <v>12</v>
          </cell>
          <cell r="AF578">
            <v>3</v>
          </cell>
          <cell r="AG578">
            <v>1</v>
          </cell>
          <cell r="AH578">
            <v>0</v>
          </cell>
          <cell r="AI578">
            <v>0</v>
          </cell>
          <cell r="AJ578">
            <v>10</v>
          </cell>
          <cell r="AK578">
            <v>25</v>
          </cell>
          <cell r="AL578">
            <v>10</v>
          </cell>
          <cell r="AM578">
            <v>67</v>
          </cell>
          <cell r="AN578">
            <v>44</v>
          </cell>
          <cell r="AO578">
            <v>12</v>
          </cell>
          <cell r="AP578">
            <v>60</v>
          </cell>
          <cell r="AQ578">
            <v>93.75</v>
          </cell>
          <cell r="AR578">
            <v>300</v>
          </cell>
          <cell r="AS578">
            <v>670</v>
          </cell>
          <cell r="AT578">
            <v>1320</v>
          </cell>
          <cell r="AU578" t="str">
            <v>SV</v>
          </cell>
          <cell r="AV578">
            <v>12925</v>
          </cell>
          <cell r="AW578">
            <v>12785.912259999999</v>
          </cell>
          <cell r="AX578">
            <v>14900</v>
          </cell>
          <cell r="AY578">
            <v>0.15280464216634426</v>
          </cell>
          <cell r="AZ578">
            <v>0.1325503355704698</v>
          </cell>
          <cell r="BA578">
            <v>14500</v>
          </cell>
          <cell r="BB578">
            <v>3</v>
          </cell>
          <cell r="BC578">
            <v>0.12185686653771755</v>
          </cell>
          <cell r="BD578">
            <v>0.10862068965517241</v>
          </cell>
          <cell r="BE578">
            <v>13900</v>
          </cell>
          <cell r="BF578">
            <v>6</v>
          </cell>
          <cell r="BG578">
            <v>7.5435203094777581E-2</v>
          </cell>
          <cell r="BH578">
            <v>7.0143884892086325E-2</v>
          </cell>
        </row>
        <row r="579">
          <cell r="B579" t="str">
            <v>34728</v>
          </cell>
          <cell r="C579" t="str">
            <v>7790950133288</v>
          </cell>
          <cell r="D579" t="str">
            <v>HERBAL LIMON CERO 1,35Lts TERMA</v>
          </cell>
          <cell r="E579">
            <v>12</v>
          </cell>
          <cell r="F579" t="str">
            <v>BEBIDAS</v>
          </cell>
          <cell r="G579" t="str">
            <v>BEBIDAS</v>
          </cell>
          <cell r="H579" t="str">
            <v>BEBIDAS S/ ALCOHOL</v>
          </cell>
          <cell r="I579" t="str">
            <v>HERBALES</v>
          </cell>
          <cell r="J579" t="str">
            <v>HERBALES</v>
          </cell>
          <cell r="K579" t="str">
            <v>TERMA</v>
          </cell>
          <cell r="L579">
            <v>66</v>
          </cell>
          <cell r="M579" t="str">
            <v>CODISA SA (66)</v>
          </cell>
          <cell r="N579">
            <v>13</v>
          </cell>
          <cell r="O579">
            <v>8</v>
          </cell>
          <cell r="P579">
            <v>11</v>
          </cell>
          <cell r="Q579">
            <v>4</v>
          </cell>
          <cell r="R579">
            <v>12</v>
          </cell>
          <cell r="S579">
            <v>9</v>
          </cell>
          <cell r="T579">
            <v>6</v>
          </cell>
          <cell r="U579">
            <v>8</v>
          </cell>
          <cell r="V579">
            <v>2</v>
          </cell>
          <cell r="W579">
            <v>1</v>
          </cell>
          <cell r="X579">
            <v>1</v>
          </cell>
          <cell r="Y579">
            <v>1</v>
          </cell>
          <cell r="Z579">
            <v>0</v>
          </cell>
          <cell r="AA579">
            <v>4</v>
          </cell>
          <cell r="AB579">
            <v>7</v>
          </cell>
          <cell r="AC579">
            <v>3</v>
          </cell>
          <cell r="AD579">
            <v>9</v>
          </cell>
          <cell r="AE579">
            <v>5</v>
          </cell>
          <cell r="AF579">
            <v>4</v>
          </cell>
          <cell r="AG579">
            <v>1</v>
          </cell>
          <cell r="AH579">
            <v>0</v>
          </cell>
          <cell r="AI579">
            <v>0</v>
          </cell>
          <cell r="AJ579">
            <v>18</v>
          </cell>
          <cell r="AK579">
            <v>5</v>
          </cell>
          <cell r="AL579">
            <v>14</v>
          </cell>
          <cell r="AM579">
            <v>78</v>
          </cell>
          <cell r="AN579">
            <v>89</v>
          </cell>
          <cell r="AO579">
            <v>12</v>
          </cell>
          <cell r="AP579">
            <v>135</v>
          </cell>
          <cell r="AQ579">
            <v>18.75</v>
          </cell>
          <cell r="AR579">
            <v>420</v>
          </cell>
          <cell r="AS579">
            <v>780</v>
          </cell>
          <cell r="AT579">
            <v>2670</v>
          </cell>
          <cell r="AU579" t="str">
            <v>SV</v>
          </cell>
          <cell r="AV579">
            <v>12750.00001</v>
          </cell>
          <cell r="AW579">
            <v>12749.999900000001</v>
          </cell>
          <cell r="AX579">
            <v>14500</v>
          </cell>
          <cell r="AY579">
            <v>0.13725490106881977</v>
          </cell>
          <cell r="AZ579">
            <v>0.12068965448275863</v>
          </cell>
          <cell r="BA579">
            <v>14250</v>
          </cell>
          <cell r="BB579">
            <v>3</v>
          </cell>
          <cell r="BC579">
            <v>0.11764705794694352</v>
          </cell>
          <cell r="BD579">
            <v>0.10526315719298247</v>
          </cell>
          <cell r="BE579">
            <v>13900</v>
          </cell>
          <cell r="BF579">
            <v>6</v>
          </cell>
          <cell r="BG579">
            <v>9.0196077576316869E-2</v>
          </cell>
          <cell r="BH579">
            <v>8.273381223021585E-2</v>
          </cell>
        </row>
        <row r="580">
          <cell r="B580" t="str">
            <v>34730</v>
          </cell>
          <cell r="C580" t="str">
            <v>7790950133370</v>
          </cell>
          <cell r="D580" t="str">
            <v>HERBAL MANZANA S/AZU 1,35Lts TERMA</v>
          </cell>
          <cell r="E580">
            <v>12</v>
          </cell>
          <cell r="F580" t="str">
            <v>BEBIDAS</v>
          </cell>
          <cell r="G580" t="str">
            <v>BEBIDAS</v>
          </cell>
          <cell r="H580" t="str">
            <v>BEBIDAS S/ ALCOHOL</v>
          </cell>
          <cell r="I580" t="str">
            <v>HERBALES</v>
          </cell>
          <cell r="J580" t="str">
            <v>HERBALES</v>
          </cell>
          <cell r="K580" t="str">
            <v>TERMA</v>
          </cell>
          <cell r="L580">
            <v>66</v>
          </cell>
          <cell r="M580" t="str">
            <v>CODISA SA (66)</v>
          </cell>
          <cell r="N580">
            <v>16</v>
          </cell>
          <cell r="O580">
            <v>13</v>
          </cell>
          <cell r="P580">
            <v>23</v>
          </cell>
          <cell r="Q580">
            <v>23</v>
          </cell>
          <cell r="R580">
            <v>15</v>
          </cell>
          <cell r="S580">
            <v>15</v>
          </cell>
          <cell r="T580">
            <v>9</v>
          </cell>
          <cell r="U580">
            <v>13</v>
          </cell>
          <cell r="V580">
            <v>3</v>
          </cell>
          <cell r="W580">
            <v>3</v>
          </cell>
          <cell r="X580">
            <v>2</v>
          </cell>
          <cell r="Y580">
            <v>2</v>
          </cell>
          <cell r="Z580">
            <v>0</v>
          </cell>
          <cell r="AA580">
            <v>7</v>
          </cell>
          <cell r="AB580">
            <v>17</v>
          </cell>
          <cell r="AC580">
            <v>9</v>
          </cell>
          <cell r="AD580">
            <v>8</v>
          </cell>
          <cell r="AE580">
            <v>8</v>
          </cell>
          <cell r="AF580">
            <v>9</v>
          </cell>
          <cell r="AG580">
            <v>9</v>
          </cell>
          <cell r="AH580">
            <v>0</v>
          </cell>
          <cell r="AI580">
            <v>1</v>
          </cell>
          <cell r="AJ580">
            <v>27</v>
          </cell>
          <cell r="AK580">
            <v>5</v>
          </cell>
          <cell r="AL580">
            <v>36</v>
          </cell>
          <cell r="AM580">
            <v>70</v>
          </cell>
          <cell r="AN580">
            <v>58</v>
          </cell>
          <cell r="AO580">
            <v>12</v>
          </cell>
          <cell r="AP580">
            <v>35.217391304347828</v>
          </cell>
          <cell r="AQ580">
            <v>11.538461538461538</v>
          </cell>
          <cell r="AR580">
            <v>540</v>
          </cell>
          <cell r="AS580">
            <v>233.33333333333334</v>
          </cell>
          <cell r="AT580">
            <v>193.33333333333334</v>
          </cell>
          <cell r="AU580">
            <v>360</v>
          </cell>
          <cell r="AV580">
            <v>12925</v>
          </cell>
          <cell r="AW580">
            <v>12772.66243</v>
          </cell>
          <cell r="AX580">
            <v>14900</v>
          </cell>
          <cell r="AY580">
            <v>0.15280464216634426</v>
          </cell>
          <cell r="AZ580">
            <v>0.1325503355704698</v>
          </cell>
          <cell r="BA580">
            <v>14500</v>
          </cell>
          <cell r="BB580">
            <v>3</v>
          </cell>
          <cell r="BC580">
            <v>0.12185686653771755</v>
          </cell>
          <cell r="BD580">
            <v>0.10862068965517241</v>
          </cell>
          <cell r="BE580">
            <v>13900</v>
          </cell>
          <cell r="BF580">
            <v>6</v>
          </cell>
          <cell r="BG580">
            <v>7.5435203094777581E-2</v>
          </cell>
          <cell r="BH580">
            <v>7.0143884892086325E-2</v>
          </cell>
        </row>
        <row r="581">
          <cell r="B581" t="str">
            <v>4058</v>
          </cell>
          <cell r="C581" t="str">
            <v>7790950133257</v>
          </cell>
          <cell r="D581" t="str">
            <v>HERBAL POMELO 1,35Lts TERMA</v>
          </cell>
          <cell r="E581">
            <v>12</v>
          </cell>
          <cell r="F581" t="str">
            <v>BEBIDAS</v>
          </cell>
          <cell r="G581" t="str">
            <v>BEBIDAS</v>
          </cell>
          <cell r="H581" t="str">
            <v>BEBIDAS S/ ALCOHOL</v>
          </cell>
          <cell r="I581" t="str">
            <v>HERBALES</v>
          </cell>
          <cell r="J581" t="str">
            <v>HERBALES</v>
          </cell>
          <cell r="K581" t="str">
            <v>TERMA</v>
          </cell>
          <cell r="L581">
            <v>66</v>
          </cell>
          <cell r="M581" t="str">
            <v>CODISA SA (66)</v>
          </cell>
          <cell r="N581">
            <v>0</v>
          </cell>
          <cell r="O581">
            <v>9</v>
          </cell>
          <cell r="P581">
            <v>17</v>
          </cell>
          <cell r="Q581">
            <v>15</v>
          </cell>
          <cell r="R581">
            <v>0</v>
          </cell>
          <cell r="S581">
            <v>11</v>
          </cell>
          <cell r="T581">
            <v>19</v>
          </cell>
          <cell r="U581">
            <v>21</v>
          </cell>
          <cell r="V581">
            <v>3</v>
          </cell>
          <cell r="W581">
            <v>4</v>
          </cell>
          <cell r="X581">
            <v>3</v>
          </cell>
          <cell r="Y581">
            <v>2</v>
          </cell>
          <cell r="Z581">
            <v>0</v>
          </cell>
          <cell r="AA581">
            <v>5</v>
          </cell>
          <cell r="AB581">
            <v>12</v>
          </cell>
          <cell r="AC581">
            <v>9</v>
          </cell>
          <cell r="AD581">
            <v>0</v>
          </cell>
          <cell r="AE581">
            <v>12</v>
          </cell>
          <cell r="AF581">
            <v>16</v>
          </cell>
          <cell r="AG581">
            <v>11</v>
          </cell>
          <cell r="AH581">
            <v>0</v>
          </cell>
          <cell r="AI581">
            <v>0</v>
          </cell>
          <cell r="AJ581">
            <v>24</v>
          </cell>
          <cell r="AK581">
            <v>6</v>
          </cell>
          <cell r="AL581">
            <v>19</v>
          </cell>
          <cell r="AM581">
            <v>71</v>
          </cell>
          <cell r="AN581">
            <v>69</v>
          </cell>
          <cell r="AO581">
            <v>12</v>
          </cell>
          <cell r="AP581">
            <v>48</v>
          </cell>
          <cell r="AQ581">
            <v>8.5714285714285712</v>
          </cell>
          <cell r="AR581">
            <v>285</v>
          </cell>
          <cell r="AS581">
            <v>236.66666666666669</v>
          </cell>
          <cell r="AT581">
            <v>188.18181818181819</v>
          </cell>
          <cell r="AU581" t="str">
            <v>SV</v>
          </cell>
          <cell r="AV581">
            <v>12750.00001</v>
          </cell>
          <cell r="AW581">
            <v>12749.998579999999</v>
          </cell>
          <cell r="AX581">
            <v>14500</v>
          </cell>
          <cell r="AY581">
            <v>0.13725490106881977</v>
          </cell>
          <cell r="AZ581">
            <v>0.12068965448275863</v>
          </cell>
          <cell r="BA581">
            <v>14250</v>
          </cell>
          <cell r="BB581">
            <v>3</v>
          </cell>
          <cell r="BC581">
            <v>0.11764705794694352</v>
          </cell>
          <cell r="BD581">
            <v>0.10526315719298247</v>
          </cell>
          <cell r="BE581">
            <v>13900</v>
          </cell>
          <cell r="BF581">
            <v>6</v>
          </cell>
          <cell r="BG581">
            <v>9.0196077576316869E-2</v>
          </cell>
          <cell r="BH581">
            <v>8.273381223021585E-2</v>
          </cell>
        </row>
        <row r="582">
          <cell r="B582" t="str">
            <v>23657</v>
          </cell>
          <cell r="C582" t="str">
            <v>7790950133363</v>
          </cell>
          <cell r="D582" t="str">
            <v>HERBAL POMELO ROSA 1,35Lts TERMA</v>
          </cell>
          <cell r="E582">
            <v>12</v>
          </cell>
          <cell r="F582" t="str">
            <v>BEBIDAS</v>
          </cell>
          <cell r="G582" t="str">
            <v>BEBIDAS</v>
          </cell>
          <cell r="H582" t="str">
            <v>BEBIDAS S/ ALCOHOL</v>
          </cell>
          <cell r="I582" t="str">
            <v>HERBALES</v>
          </cell>
          <cell r="J582" t="str">
            <v>HERBALES</v>
          </cell>
          <cell r="K582" t="str">
            <v>TERMA</v>
          </cell>
          <cell r="L582">
            <v>66</v>
          </cell>
          <cell r="M582" t="str">
            <v>CODISA SA (66)</v>
          </cell>
          <cell r="N582">
            <v>67</v>
          </cell>
          <cell r="O582">
            <v>30</v>
          </cell>
          <cell r="P582">
            <v>56</v>
          </cell>
          <cell r="Q582">
            <v>41</v>
          </cell>
          <cell r="R582">
            <v>30</v>
          </cell>
          <cell r="S582">
            <v>33</v>
          </cell>
          <cell r="T582">
            <v>43</v>
          </cell>
          <cell r="U582">
            <v>36</v>
          </cell>
          <cell r="V582">
            <v>11</v>
          </cell>
          <cell r="W582">
            <v>9</v>
          </cell>
          <cell r="X582">
            <v>14</v>
          </cell>
          <cell r="Y582">
            <v>13</v>
          </cell>
          <cell r="Z582">
            <v>19</v>
          </cell>
          <cell r="AA582">
            <v>19</v>
          </cell>
          <cell r="AB582">
            <v>14</v>
          </cell>
          <cell r="AC582">
            <v>5</v>
          </cell>
          <cell r="AD582">
            <v>15</v>
          </cell>
          <cell r="AE582">
            <v>10</v>
          </cell>
          <cell r="AF582">
            <v>25</v>
          </cell>
          <cell r="AG582">
            <v>19</v>
          </cell>
          <cell r="AH582">
            <v>1</v>
          </cell>
          <cell r="AI582">
            <v>5</v>
          </cell>
          <cell r="AJ582">
            <v>60</v>
          </cell>
          <cell r="AK582">
            <v>62</v>
          </cell>
          <cell r="AL582">
            <v>18</v>
          </cell>
          <cell r="AM582">
            <v>179</v>
          </cell>
          <cell r="AN582">
            <v>130</v>
          </cell>
          <cell r="AO582">
            <v>8</v>
          </cell>
          <cell r="AP582">
            <v>43.90243902439024</v>
          </cell>
          <cell r="AQ582">
            <v>51.666666666666671</v>
          </cell>
          <cell r="AR582">
            <v>41.53846153846154</v>
          </cell>
          <cell r="AS582">
            <v>1074</v>
          </cell>
          <cell r="AT582">
            <v>205.26315789473685</v>
          </cell>
          <cell r="AU582">
            <v>48</v>
          </cell>
          <cell r="AV582">
            <v>12925</v>
          </cell>
          <cell r="AW582">
            <v>12768.67878</v>
          </cell>
          <cell r="AX582">
            <v>14900</v>
          </cell>
          <cell r="AY582">
            <v>0.15280464216634426</v>
          </cell>
          <cell r="AZ582">
            <v>0.1325503355704698</v>
          </cell>
          <cell r="BA582">
            <v>14500</v>
          </cell>
          <cell r="BB582">
            <v>3</v>
          </cell>
          <cell r="BC582">
            <v>0.12185686653771755</v>
          </cell>
          <cell r="BD582">
            <v>0.10862068965517241</v>
          </cell>
          <cell r="BE582">
            <v>13900</v>
          </cell>
          <cell r="BF582">
            <v>6</v>
          </cell>
          <cell r="BG582">
            <v>7.5435203094777581E-2</v>
          </cell>
          <cell r="BH582">
            <v>7.0143884892086325E-2</v>
          </cell>
        </row>
        <row r="583">
          <cell r="B583" t="str">
            <v>34733</v>
          </cell>
          <cell r="C583" t="str">
            <v>7790950128468</v>
          </cell>
          <cell r="D583" t="str">
            <v>HERBAL POMELO ROSADO 1,75Lts TERMA</v>
          </cell>
          <cell r="E583">
            <v>8</v>
          </cell>
          <cell r="F583" t="str">
            <v>BEBIDAS</v>
          </cell>
          <cell r="G583" t="str">
            <v>BEBIDAS</v>
          </cell>
          <cell r="H583" t="str">
            <v>BEBIDAS S/ ALCOHOL</v>
          </cell>
          <cell r="I583" t="str">
            <v>HERBALES</v>
          </cell>
          <cell r="J583" t="str">
            <v>HERBALES</v>
          </cell>
          <cell r="K583" t="str">
            <v>TERMA</v>
          </cell>
          <cell r="L583">
            <v>66</v>
          </cell>
          <cell r="M583" t="str">
            <v>CODISA SA (66)</v>
          </cell>
          <cell r="N583">
            <v>40</v>
          </cell>
          <cell r="O583">
            <v>23</v>
          </cell>
          <cell r="P583">
            <v>41</v>
          </cell>
          <cell r="Q583">
            <v>50</v>
          </cell>
          <cell r="R583">
            <v>46</v>
          </cell>
          <cell r="S583">
            <v>41</v>
          </cell>
          <cell r="T583">
            <v>57</v>
          </cell>
          <cell r="U583">
            <v>38</v>
          </cell>
          <cell r="V583">
            <v>14</v>
          </cell>
          <cell r="W583">
            <v>16</v>
          </cell>
          <cell r="X583">
            <v>17</v>
          </cell>
          <cell r="Y583">
            <v>13</v>
          </cell>
          <cell r="Z583">
            <v>29</v>
          </cell>
          <cell r="AA583">
            <v>23</v>
          </cell>
          <cell r="AB583">
            <v>24</v>
          </cell>
          <cell r="AC583">
            <v>28</v>
          </cell>
          <cell r="AD583">
            <v>31</v>
          </cell>
          <cell r="AE583">
            <v>18</v>
          </cell>
          <cell r="AF583">
            <v>27</v>
          </cell>
          <cell r="AG583">
            <v>25</v>
          </cell>
          <cell r="AH583">
            <v>1</v>
          </cell>
          <cell r="AI583">
            <v>1</v>
          </cell>
          <cell r="AJ583">
            <v>54</v>
          </cell>
          <cell r="AK583">
            <v>51</v>
          </cell>
          <cell r="AL583">
            <v>28</v>
          </cell>
          <cell r="AM583">
            <v>118</v>
          </cell>
          <cell r="AN583">
            <v>54</v>
          </cell>
          <cell r="AO583">
            <v>11</v>
          </cell>
          <cell r="AP583">
            <v>32.400000000000006</v>
          </cell>
          <cell r="AQ583">
            <v>40.263157894736842</v>
          </cell>
          <cell r="AR583">
            <v>64.615384615384613</v>
          </cell>
          <cell r="AS583">
            <v>126.42857142857143</v>
          </cell>
          <cell r="AT583">
            <v>64.800000000000011</v>
          </cell>
          <cell r="AU583">
            <v>330</v>
          </cell>
          <cell r="AV583">
            <v>15900</v>
          </cell>
          <cell r="AW583">
            <v>15475.400600000001</v>
          </cell>
          <cell r="AX583">
            <v>18500</v>
          </cell>
          <cell r="AY583">
            <v>0.16352201257861632</v>
          </cell>
          <cell r="AZ583">
            <v>0.14054054054054055</v>
          </cell>
          <cell r="BA583">
            <v>17900</v>
          </cell>
          <cell r="BB583">
            <v>3</v>
          </cell>
          <cell r="BC583">
            <v>0.12578616352201255</v>
          </cell>
          <cell r="BD583">
            <v>0.11173184357541899</v>
          </cell>
          <cell r="BE583">
            <v>17500</v>
          </cell>
          <cell r="BF583">
            <v>6</v>
          </cell>
          <cell r="BG583">
            <v>0.10062893081761004</v>
          </cell>
          <cell r="BH583">
            <v>9.1428571428571428E-2</v>
          </cell>
        </row>
        <row r="584">
          <cell r="B584" t="str">
            <v>4059</v>
          </cell>
          <cell r="C584" t="str">
            <v>7790950133318</v>
          </cell>
          <cell r="D584" t="str">
            <v>HERBAL SERRANO 1,35Lts TERMA</v>
          </cell>
          <cell r="E584">
            <v>12</v>
          </cell>
          <cell r="F584" t="str">
            <v>BEBIDAS</v>
          </cell>
          <cell r="G584" t="str">
            <v>BEBIDAS</v>
          </cell>
          <cell r="H584" t="str">
            <v>BEBIDAS S/ ALCOHOL</v>
          </cell>
          <cell r="I584" t="str">
            <v>HERBALES</v>
          </cell>
          <cell r="J584" t="str">
            <v>HERBALES</v>
          </cell>
          <cell r="K584" t="str">
            <v>TERMA</v>
          </cell>
          <cell r="L584">
            <v>66</v>
          </cell>
          <cell r="M584" t="str">
            <v>CODISA SA (66)</v>
          </cell>
          <cell r="N584">
            <v>26</v>
          </cell>
          <cell r="O584">
            <v>21</v>
          </cell>
          <cell r="P584">
            <v>39</v>
          </cell>
          <cell r="Q584">
            <v>28</v>
          </cell>
          <cell r="R584">
            <v>19</v>
          </cell>
          <cell r="S584">
            <v>23</v>
          </cell>
          <cell r="T584">
            <v>21</v>
          </cell>
          <cell r="U584">
            <v>25</v>
          </cell>
          <cell r="V584">
            <v>3</v>
          </cell>
          <cell r="W584">
            <v>3</v>
          </cell>
          <cell r="X584">
            <v>12</v>
          </cell>
          <cell r="Y584">
            <v>8</v>
          </cell>
          <cell r="Z584">
            <v>7</v>
          </cell>
          <cell r="AA584">
            <v>19</v>
          </cell>
          <cell r="AB584">
            <v>14</v>
          </cell>
          <cell r="AC584">
            <v>21</v>
          </cell>
          <cell r="AD584">
            <v>4</v>
          </cell>
          <cell r="AE584">
            <v>19</v>
          </cell>
          <cell r="AF584">
            <v>18</v>
          </cell>
          <cell r="AG584">
            <v>13</v>
          </cell>
          <cell r="AH584">
            <v>1</v>
          </cell>
          <cell r="AI584">
            <v>3</v>
          </cell>
          <cell r="AJ584">
            <v>53</v>
          </cell>
          <cell r="AK584">
            <v>19</v>
          </cell>
          <cell r="AL584">
            <v>22</v>
          </cell>
          <cell r="AM584">
            <v>27</v>
          </cell>
          <cell r="AN584">
            <v>25</v>
          </cell>
          <cell r="AO584">
            <v>11</v>
          </cell>
          <cell r="AP584">
            <v>56.785714285714285</v>
          </cell>
          <cell r="AQ584">
            <v>22.8</v>
          </cell>
          <cell r="AR584">
            <v>82.5</v>
          </cell>
          <cell r="AS584">
            <v>38.571428571428577</v>
          </cell>
          <cell r="AT584">
            <v>57.692307692307693</v>
          </cell>
          <cell r="AU584">
            <v>110</v>
          </cell>
          <cell r="AV584">
            <v>12750.00001</v>
          </cell>
          <cell r="AW584">
            <v>12749.996929999999</v>
          </cell>
          <cell r="AX584">
            <v>14500</v>
          </cell>
          <cell r="AY584">
            <v>0.13725490106881977</v>
          </cell>
          <cell r="AZ584">
            <v>0.12068965448275863</v>
          </cell>
          <cell r="BA584">
            <v>14250</v>
          </cell>
          <cell r="BB584">
            <v>3</v>
          </cell>
          <cell r="BC584">
            <v>0.11764705794694352</v>
          </cell>
          <cell r="BD584">
            <v>0.10526315719298247</v>
          </cell>
          <cell r="BE584">
            <v>13900</v>
          </cell>
          <cell r="BF584">
            <v>6</v>
          </cell>
          <cell r="BG584">
            <v>9.0196077576316869E-2</v>
          </cell>
          <cell r="BH584">
            <v>8.273381223021585E-2</v>
          </cell>
        </row>
        <row r="585">
          <cell r="B585" t="str">
            <v>34732</v>
          </cell>
          <cell r="C585" t="str">
            <v>7790950128444</v>
          </cell>
          <cell r="D585" t="str">
            <v>HERBAL SERRANO 1,75Lts TERMA</v>
          </cell>
          <cell r="E585">
            <v>8</v>
          </cell>
          <cell r="F585" t="str">
            <v>BEBIDAS</v>
          </cell>
          <cell r="G585" t="str">
            <v>BEBIDAS</v>
          </cell>
          <cell r="H585" t="str">
            <v>BEBIDAS S/ ALCOHOL</v>
          </cell>
          <cell r="I585" t="str">
            <v>HERBALES</v>
          </cell>
          <cell r="J585" t="str">
            <v>HERBALES</v>
          </cell>
          <cell r="K585" t="str">
            <v>TERMA</v>
          </cell>
          <cell r="L585">
            <v>66</v>
          </cell>
          <cell r="M585" t="str">
            <v>CODISA SA (66)</v>
          </cell>
          <cell r="N585">
            <v>28</v>
          </cell>
          <cell r="O585">
            <v>25</v>
          </cell>
          <cell r="P585">
            <v>30</v>
          </cell>
          <cell r="Q585">
            <v>28</v>
          </cell>
          <cell r="R585">
            <v>19</v>
          </cell>
          <cell r="S585">
            <v>27</v>
          </cell>
          <cell r="T585">
            <v>14</v>
          </cell>
          <cell r="U585">
            <v>15</v>
          </cell>
          <cell r="V585">
            <v>5</v>
          </cell>
          <cell r="W585">
            <v>14</v>
          </cell>
          <cell r="X585">
            <v>9</v>
          </cell>
          <cell r="Y585">
            <v>5</v>
          </cell>
          <cell r="Z585">
            <v>0</v>
          </cell>
          <cell r="AA585">
            <v>8</v>
          </cell>
          <cell r="AB585">
            <v>8</v>
          </cell>
          <cell r="AC585">
            <v>10</v>
          </cell>
          <cell r="AD585">
            <v>9</v>
          </cell>
          <cell r="AE585">
            <v>6</v>
          </cell>
          <cell r="AF585">
            <v>2</v>
          </cell>
          <cell r="AG585">
            <v>11</v>
          </cell>
          <cell r="AH585">
            <v>2</v>
          </cell>
          <cell r="AI585">
            <v>3</v>
          </cell>
          <cell r="AJ585">
            <v>32</v>
          </cell>
          <cell r="AK585">
            <v>16</v>
          </cell>
          <cell r="AL585">
            <v>23</v>
          </cell>
          <cell r="AM585">
            <v>10</v>
          </cell>
          <cell r="AN585">
            <v>14</v>
          </cell>
          <cell r="AO585">
            <v>3</v>
          </cell>
          <cell r="AP585">
            <v>34.285714285714285</v>
          </cell>
          <cell r="AQ585">
            <v>32</v>
          </cell>
          <cell r="AR585">
            <v>138</v>
          </cell>
          <cell r="AS585">
            <v>30</v>
          </cell>
          <cell r="AT585">
            <v>38.18181818181818</v>
          </cell>
          <cell r="AU585">
            <v>30</v>
          </cell>
          <cell r="AV585">
            <v>15900</v>
          </cell>
          <cell r="AW585">
            <v>15467.03543</v>
          </cell>
          <cell r="AX585">
            <v>18500</v>
          </cell>
          <cell r="AY585">
            <v>0.16352201257861632</v>
          </cell>
          <cell r="AZ585">
            <v>0.14054054054054055</v>
          </cell>
          <cell r="BA585">
            <v>17900</v>
          </cell>
          <cell r="BB585">
            <v>3</v>
          </cell>
          <cell r="BC585">
            <v>0.12578616352201255</v>
          </cell>
          <cell r="BD585">
            <v>0.11173184357541899</v>
          </cell>
          <cell r="BE585">
            <v>17500</v>
          </cell>
          <cell r="BF585">
            <v>6</v>
          </cell>
          <cell r="BG585">
            <v>0.10062893081761004</v>
          </cell>
          <cell r="BH585">
            <v>9.1428571428571428E-2</v>
          </cell>
        </row>
        <row r="586">
          <cell r="B586" t="str">
            <v>34725</v>
          </cell>
          <cell r="C586" t="str">
            <v>7790950133325</v>
          </cell>
          <cell r="D586" t="str">
            <v>HERBAL SERRANO S/AZU 1,35Lts TERMA</v>
          </cell>
          <cell r="E586">
            <v>12</v>
          </cell>
          <cell r="F586" t="str">
            <v>BEBIDAS</v>
          </cell>
          <cell r="G586" t="str">
            <v>BEBIDAS</v>
          </cell>
          <cell r="H586" t="str">
            <v>BEBIDAS S/ ALCOHOL</v>
          </cell>
          <cell r="I586" t="str">
            <v>HERBALES</v>
          </cell>
          <cell r="J586" t="str">
            <v>HERBALES</v>
          </cell>
          <cell r="K586" t="str">
            <v>TERMA</v>
          </cell>
          <cell r="L586">
            <v>66</v>
          </cell>
          <cell r="M586" t="str">
            <v>CODISA SA (66)</v>
          </cell>
          <cell r="N586">
            <v>17</v>
          </cell>
          <cell r="O586">
            <v>5</v>
          </cell>
          <cell r="P586">
            <v>20</v>
          </cell>
          <cell r="Q586">
            <v>25</v>
          </cell>
          <cell r="R586">
            <v>23</v>
          </cell>
          <cell r="S586">
            <v>17</v>
          </cell>
          <cell r="T586">
            <v>18</v>
          </cell>
          <cell r="U586">
            <v>14</v>
          </cell>
          <cell r="V586">
            <v>2</v>
          </cell>
          <cell r="W586">
            <v>3</v>
          </cell>
          <cell r="X586">
            <v>7</v>
          </cell>
          <cell r="Y586">
            <v>3</v>
          </cell>
          <cell r="Z586">
            <v>32</v>
          </cell>
          <cell r="AA586">
            <v>6</v>
          </cell>
          <cell r="AB586">
            <v>12</v>
          </cell>
          <cell r="AC586">
            <v>0</v>
          </cell>
          <cell r="AD586">
            <v>12</v>
          </cell>
          <cell r="AE586">
            <v>3</v>
          </cell>
          <cell r="AF586">
            <v>12</v>
          </cell>
          <cell r="AG586">
            <v>7</v>
          </cell>
          <cell r="AH586">
            <v>0</v>
          </cell>
          <cell r="AI586">
            <v>0</v>
          </cell>
          <cell r="AJ586">
            <v>18</v>
          </cell>
          <cell r="AK586">
            <v>28</v>
          </cell>
          <cell r="AL586">
            <v>8</v>
          </cell>
          <cell r="AM586">
            <v>24</v>
          </cell>
          <cell r="AN586">
            <v>21</v>
          </cell>
          <cell r="AO586">
            <v>12</v>
          </cell>
          <cell r="AP586">
            <v>21.599999999999998</v>
          </cell>
          <cell r="AQ586">
            <v>60</v>
          </cell>
          <cell r="AR586">
            <v>80</v>
          </cell>
          <cell r="AS586" t="str">
            <v>SV</v>
          </cell>
          <cell r="AT586">
            <v>90</v>
          </cell>
          <cell r="AU586" t="str">
            <v>SV</v>
          </cell>
          <cell r="AV586">
            <v>12925</v>
          </cell>
          <cell r="AW586">
            <v>12755.0093</v>
          </cell>
          <cell r="AX586">
            <v>14900</v>
          </cell>
          <cell r="AY586">
            <v>0.15280464216634426</v>
          </cell>
          <cell r="AZ586">
            <v>0.1325503355704698</v>
          </cell>
          <cell r="BA586">
            <v>14500</v>
          </cell>
          <cell r="BB586">
            <v>3</v>
          </cell>
          <cell r="BC586">
            <v>0.12185686653771755</v>
          </cell>
          <cell r="BD586">
            <v>0.10862068965517241</v>
          </cell>
          <cell r="BE586">
            <v>13900</v>
          </cell>
          <cell r="BF586">
            <v>6</v>
          </cell>
          <cell r="BG586">
            <v>7.5435203094777581E-2</v>
          </cell>
          <cell r="BH586">
            <v>7.0143884892086325E-2</v>
          </cell>
        </row>
        <row r="587">
          <cell r="B587" t="str">
            <v>4099</v>
          </cell>
          <cell r="C587" t="str">
            <v>7841112000532</v>
          </cell>
          <cell r="D587" t="str">
            <v>ISOTONICO AÇAI 660ml BESPOWER</v>
          </cell>
          <cell r="E587">
            <v>6</v>
          </cell>
          <cell r="F587" t="str">
            <v>BEBIDAS</v>
          </cell>
          <cell r="G587" t="str">
            <v>BEBIDAS</v>
          </cell>
          <cell r="H587" t="str">
            <v>BEBIDAS S/ ALCOHOL</v>
          </cell>
          <cell r="I587" t="str">
            <v>ISOTONICOS</v>
          </cell>
          <cell r="J587" t="str">
            <v>ISOTONICOS</v>
          </cell>
          <cell r="K587" t="str">
            <v>BESPOWER</v>
          </cell>
          <cell r="L587">
            <v>165</v>
          </cell>
          <cell r="M587" t="str">
            <v>BEBIDAS ENV. SALUDABLES (165)</v>
          </cell>
          <cell r="N587">
            <v>526</v>
          </cell>
          <cell r="O587">
            <v>978</v>
          </cell>
          <cell r="P587">
            <v>319</v>
          </cell>
          <cell r="Q587">
            <v>222</v>
          </cell>
          <cell r="R587">
            <v>574</v>
          </cell>
          <cell r="S587">
            <v>870</v>
          </cell>
          <cell r="T587">
            <v>713</v>
          </cell>
          <cell r="U587">
            <v>690</v>
          </cell>
          <cell r="V587">
            <v>384</v>
          </cell>
          <cell r="W587">
            <v>476</v>
          </cell>
          <cell r="X587">
            <v>214</v>
          </cell>
          <cell r="Y587">
            <v>163</v>
          </cell>
          <cell r="Z587">
            <v>471</v>
          </cell>
          <cell r="AA587">
            <v>660</v>
          </cell>
          <cell r="AB587">
            <v>327</v>
          </cell>
          <cell r="AC587">
            <v>287</v>
          </cell>
          <cell r="AD587">
            <v>407</v>
          </cell>
          <cell r="AE587">
            <v>446</v>
          </cell>
          <cell r="AF587">
            <v>244</v>
          </cell>
          <cell r="AG587">
            <v>186</v>
          </cell>
          <cell r="AH587">
            <v>13</v>
          </cell>
          <cell r="AI587">
            <v>42</v>
          </cell>
          <cell r="AJ587">
            <v>1663</v>
          </cell>
          <cell r="AK587">
            <v>980</v>
          </cell>
          <cell r="AL587">
            <v>349</v>
          </cell>
          <cell r="AM587">
            <v>512</v>
          </cell>
          <cell r="AN587">
            <v>456</v>
          </cell>
          <cell r="AO587">
            <v>455</v>
          </cell>
          <cell r="AP587">
            <v>224.72972972972971</v>
          </cell>
          <cell r="AQ587">
            <v>42.608695652173914</v>
          </cell>
          <cell r="AR587">
            <v>64.233128834355824</v>
          </cell>
          <cell r="AS587">
            <v>53.519163763066203</v>
          </cell>
          <cell r="AT587">
            <v>73.548387096774192</v>
          </cell>
          <cell r="AU587">
            <v>325</v>
          </cell>
          <cell r="AV587">
            <v>4582.9999600000001</v>
          </cell>
          <cell r="AW587">
            <v>4582.9998500000002</v>
          </cell>
          <cell r="AX587">
            <v>5750</v>
          </cell>
          <cell r="AY587">
            <v>0.25463671180132419</v>
          </cell>
          <cell r="AZ587">
            <v>0.20295652869565214</v>
          </cell>
          <cell r="BA587">
            <v>5650</v>
          </cell>
          <cell r="BB587">
            <v>6</v>
          </cell>
          <cell r="BC587">
            <v>0.23281694290043142</v>
          </cell>
          <cell r="BD587">
            <v>0.18884956460176988</v>
          </cell>
          <cell r="BE587">
            <v>5500</v>
          </cell>
          <cell r="BF587">
            <v>12</v>
          </cell>
          <cell r="BG587">
            <v>0.20008728954909261</v>
          </cell>
          <cell r="BH587">
            <v>0.16672727999999998</v>
          </cell>
        </row>
        <row r="588">
          <cell r="B588" t="str">
            <v>4100</v>
          </cell>
          <cell r="C588" t="str">
            <v>7841112000549</v>
          </cell>
          <cell r="D588" t="str">
            <v>ISOTONICO LICHI 660ml BESPOWER</v>
          </cell>
          <cell r="E588">
            <v>6</v>
          </cell>
          <cell r="F588" t="str">
            <v>BEBIDAS</v>
          </cell>
          <cell r="G588" t="str">
            <v>BEBIDAS</v>
          </cell>
          <cell r="H588" t="str">
            <v>BEBIDAS S/ ALCOHOL</v>
          </cell>
          <cell r="I588" t="str">
            <v>ISOTONICOS</v>
          </cell>
          <cell r="J588" t="str">
            <v>ISOTONICOS</v>
          </cell>
          <cell r="K588" t="str">
            <v>BESPOWER</v>
          </cell>
          <cell r="L588">
            <v>165</v>
          </cell>
          <cell r="M588" t="str">
            <v>BEBIDAS ENV. SALUDABLES (165)</v>
          </cell>
          <cell r="N588">
            <v>174</v>
          </cell>
          <cell r="O588">
            <v>318</v>
          </cell>
          <cell r="P588">
            <v>90</v>
          </cell>
          <cell r="Q588">
            <v>102</v>
          </cell>
          <cell r="R588">
            <v>224</v>
          </cell>
          <cell r="S588">
            <v>307</v>
          </cell>
          <cell r="T588">
            <v>240</v>
          </cell>
          <cell r="U588">
            <v>219</v>
          </cell>
          <cell r="V588">
            <v>68</v>
          </cell>
          <cell r="W588">
            <v>62</v>
          </cell>
          <cell r="X588">
            <v>48</v>
          </cell>
          <cell r="Y588">
            <v>29</v>
          </cell>
          <cell r="Z588">
            <v>96</v>
          </cell>
          <cell r="AA588">
            <v>158</v>
          </cell>
          <cell r="AB588">
            <v>91</v>
          </cell>
          <cell r="AC588">
            <v>88</v>
          </cell>
          <cell r="AD588">
            <v>163</v>
          </cell>
          <cell r="AE588">
            <v>66</v>
          </cell>
          <cell r="AF588">
            <v>45</v>
          </cell>
          <cell r="AG588">
            <v>45</v>
          </cell>
          <cell r="AH588">
            <v>3</v>
          </cell>
          <cell r="AI588">
            <v>4</v>
          </cell>
          <cell r="AJ588">
            <v>212</v>
          </cell>
          <cell r="AK588">
            <v>291</v>
          </cell>
          <cell r="AL588">
            <v>69</v>
          </cell>
          <cell r="AM588">
            <v>170</v>
          </cell>
          <cell r="AN588">
            <v>123</v>
          </cell>
          <cell r="AO588">
            <v>116</v>
          </cell>
          <cell r="AP588">
            <v>62.352941176470594</v>
          </cell>
          <cell r="AQ588">
            <v>39.863013698630134</v>
          </cell>
          <cell r="AR588">
            <v>71.379310344827587</v>
          </cell>
          <cell r="AS588">
            <v>57.954545454545453</v>
          </cell>
          <cell r="AT588">
            <v>82</v>
          </cell>
          <cell r="AU588">
            <v>870</v>
          </cell>
          <cell r="AV588">
            <v>4582.9999600000001</v>
          </cell>
          <cell r="AW588">
            <v>4582.9996300000003</v>
          </cell>
          <cell r="AX588">
            <v>5750</v>
          </cell>
          <cell r="AY588">
            <v>0.25463671180132419</v>
          </cell>
          <cell r="AZ588">
            <v>0.20295652869565214</v>
          </cell>
          <cell r="BA588">
            <v>5650</v>
          </cell>
          <cell r="BB588">
            <v>6</v>
          </cell>
          <cell r="BC588">
            <v>0.23281694290043142</v>
          </cell>
          <cell r="BD588">
            <v>0.18884956460176988</v>
          </cell>
          <cell r="BE588">
            <v>5500</v>
          </cell>
          <cell r="BF588">
            <v>12</v>
          </cell>
          <cell r="BG588">
            <v>0.20008728954909261</v>
          </cell>
          <cell r="BH588">
            <v>0.16672727999999998</v>
          </cell>
        </row>
        <row r="589">
          <cell r="B589" t="str">
            <v>4101</v>
          </cell>
          <cell r="C589" t="str">
            <v>7841112000556</v>
          </cell>
          <cell r="D589" t="str">
            <v>ISOTONICO LIMON 660ml BESPOWER</v>
          </cell>
          <cell r="E589">
            <v>6</v>
          </cell>
          <cell r="F589" t="str">
            <v>BEBIDAS</v>
          </cell>
          <cell r="G589" t="str">
            <v>BEBIDAS</v>
          </cell>
          <cell r="H589" t="str">
            <v>BEBIDAS S/ ALCOHOL</v>
          </cell>
          <cell r="I589" t="str">
            <v>ISOTONICOS</v>
          </cell>
          <cell r="J589" t="str">
            <v>ISOTONICOS</v>
          </cell>
          <cell r="K589" t="str">
            <v>BESPOWER</v>
          </cell>
          <cell r="L589">
            <v>165</v>
          </cell>
          <cell r="M589" t="str">
            <v>BEBIDAS ENV. SALUDABLES (165)</v>
          </cell>
          <cell r="N589">
            <v>97</v>
          </cell>
          <cell r="O589">
            <v>91</v>
          </cell>
          <cell r="P589">
            <v>43</v>
          </cell>
          <cell r="Q589">
            <v>34</v>
          </cell>
          <cell r="R589">
            <v>171</v>
          </cell>
          <cell r="S589">
            <v>211</v>
          </cell>
          <cell r="T589">
            <v>181</v>
          </cell>
          <cell r="U589">
            <v>138</v>
          </cell>
          <cell r="V589">
            <v>76</v>
          </cell>
          <cell r="W589">
            <v>103</v>
          </cell>
          <cell r="X589">
            <v>56</v>
          </cell>
          <cell r="Y589">
            <v>46</v>
          </cell>
          <cell r="Z589">
            <v>38</v>
          </cell>
          <cell r="AA589">
            <v>61</v>
          </cell>
          <cell r="AB589">
            <v>35</v>
          </cell>
          <cell r="AC589">
            <v>33</v>
          </cell>
          <cell r="AD589">
            <v>77</v>
          </cell>
          <cell r="AE589">
            <v>79</v>
          </cell>
          <cell r="AF589">
            <v>42</v>
          </cell>
          <cell r="AG589">
            <v>42</v>
          </cell>
          <cell r="AH589">
            <v>5</v>
          </cell>
          <cell r="AI589">
            <v>11</v>
          </cell>
          <cell r="AJ589">
            <v>64</v>
          </cell>
          <cell r="AK589">
            <v>282</v>
          </cell>
          <cell r="AL589">
            <v>94</v>
          </cell>
          <cell r="AM589">
            <v>50</v>
          </cell>
          <cell r="AN589">
            <v>58</v>
          </cell>
          <cell r="AO589">
            <v>54</v>
          </cell>
          <cell r="AP589">
            <v>56.470588235294116</v>
          </cell>
          <cell r="AQ589">
            <v>61.304347826086961</v>
          </cell>
          <cell r="AR589">
            <v>61.304347826086961</v>
          </cell>
          <cell r="AS589">
            <v>45.454545454545453</v>
          </cell>
          <cell r="AT589">
            <v>41.428571428571431</v>
          </cell>
          <cell r="AU589">
            <v>147.27272727272728</v>
          </cell>
          <cell r="AV589">
            <v>4582.9999600000001</v>
          </cell>
          <cell r="AW589">
            <v>4582.9572799999996</v>
          </cell>
          <cell r="AX589">
            <v>5750</v>
          </cell>
          <cell r="AY589">
            <v>0.25463671180132419</v>
          </cell>
          <cell r="AZ589">
            <v>0.20295652869565214</v>
          </cell>
          <cell r="BA589">
            <v>5650</v>
          </cell>
          <cell r="BB589">
            <v>6</v>
          </cell>
          <cell r="BC589">
            <v>0.23281694290043142</v>
          </cell>
          <cell r="BD589">
            <v>0.18884956460176988</v>
          </cell>
          <cell r="BE589">
            <v>5500</v>
          </cell>
          <cell r="BF589">
            <v>12</v>
          </cell>
          <cell r="BG589">
            <v>0.20008728954909261</v>
          </cell>
          <cell r="BH589">
            <v>0.16672727999999998</v>
          </cell>
        </row>
        <row r="590">
          <cell r="B590" t="str">
            <v>8767</v>
          </cell>
          <cell r="C590" t="str">
            <v>7841112000808</v>
          </cell>
          <cell r="D590" t="str">
            <v>ISOTONICO NARANJA 660ml BESPOWER</v>
          </cell>
          <cell r="E590">
            <v>6</v>
          </cell>
          <cell r="F590" t="str">
            <v>BEBIDAS</v>
          </cell>
          <cell r="G590" t="str">
            <v>BEBIDAS</v>
          </cell>
          <cell r="H590" t="str">
            <v>BEBIDAS S/ ALCOHOL</v>
          </cell>
          <cell r="I590" t="str">
            <v>ISOTONICOS</v>
          </cell>
          <cell r="J590" t="str">
            <v>ISOTONICOS</v>
          </cell>
          <cell r="K590" t="str">
            <v>BESPOWER</v>
          </cell>
          <cell r="L590">
            <v>165</v>
          </cell>
          <cell r="M590" t="str">
            <v>BEBIDAS ENV. SALUDABLES (165)</v>
          </cell>
          <cell r="N590">
            <v>77</v>
          </cell>
          <cell r="O590">
            <v>176</v>
          </cell>
          <cell r="P590">
            <v>17</v>
          </cell>
          <cell r="Q590">
            <v>26</v>
          </cell>
          <cell r="R590">
            <v>111</v>
          </cell>
          <cell r="S590">
            <v>192</v>
          </cell>
          <cell r="T590">
            <v>73</v>
          </cell>
          <cell r="U590">
            <v>74</v>
          </cell>
          <cell r="V590">
            <v>30</v>
          </cell>
          <cell r="W590">
            <v>31</v>
          </cell>
          <cell r="X590">
            <v>15</v>
          </cell>
          <cell r="Y590">
            <v>11</v>
          </cell>
          <cell r="Z590">
            <v>18</v>
          </cell>
          <cell r="AA590">
            <v>35</v>
          </cell>
          <cell r="AB590">
            <v>36</v>
          </cell>
          <cell r="AC590">
            <v>40</v>
          </cell>
          <cell r="AD590">
            <v>49</v>
          </cell>
          <cell r="AE590">
            <v>59</v>
          </cell>
          <cell r="AF590">
            <v>28</v>
          </cell>
          <cell r="AG590">
            <v>23</v>
          </cell>
          <cell r="AH590">
            <v>0</v>
          </cell>
          <cell r="AI590">
            <v>3</v>
          </cell>
          <cell r="AJ590">
            <v>214</v>
          </cell>
          <cell r="AK590">
            <v>175</v>
          </cell>
          <cell r="AL590">
            <v>33</v>
          </cell>
          <cell r="AM590">
            <v>20</v>
          </cell>
          <cell r="AN590">
            <v>65</v>
          </cell>
          <cell r="AO590">
            <v>59</v>
          </cell>
          <cell r="AP590">
            <v>246.92307692307691</v>
          </cell>
          <cell r="AQ590">
            <v>70.945945945945951</v>
          </cell>
          <cell r="AR590">
            <v>90</v>
          </cell>
          <cell r="AS590">
            <v>15</v>
          </cell>
          <cell r="AT590">
            <v>84.782608695652172</v>
          </cell>
          <cell r="AU590">
            <v>590</v>
          </cell>
          <cell r="AV590">
            <v>4582.9999600000001</v>
          </cell>
          <cell r="AW590">
            <v>4556.2686400000002</v>
          </cell>
          <cell r="AX590">
            <v>5750</v>
          </cell>
          <cell r="AY590">
            <v>0.25463671180132419</v>
          </cell>
          <cell r="AZ590">
            <v>0.20295652869565214</v>
          </cell>
          <cell r="BA590">
            <v>5650</v>
          </cell>
          <cell r="BB590">
            <v>6</v>
          </cell>
          <cell r="BC590">
            <v>0.23281694290043142</v>
          </cell>
          <cell r="BD590">
            <v>0.18884956460176988</v>
          </cell>
          <cell r="BE590">
            <v>5500</v>
          </cell>
          <cell r="BF590">
            <v>12</v>
          </cell>
          <cell r="BG590">
            <v>0.20008728954909261</v>
          </cell>
          <cell r="BH590">
            <v>0.16672727999999998</v>
          </cell>
        </row>
        <row r="591">
          <cell r="B591" t="str">
            <v>41565</v>
          </cell>
          <cell r="C591" t="str">
            <v>7840028206649</v>
          </cell>
          <cell r="D591" t="str">
            <v>ISOTONICO BLUE BLAST 400ml GATORADE</v>
          </cell>
          <cell r="E591">
            <v>6</v>
          </cell>
          <cell r="F591" t="str">
            <v>BEBIDAS</v>
          </cell>
          <cell r="G591" t="str">
            <v>BEBIDAS</v>
          </cell>
          <cell r="H591" t="str">
            <v>BEBIDAS S/ ALCOHOL</v>
          </cell>
          <cell r="I591" t="str">
            <v>ISOTONICOS</v>
          </cell>
          <cell r="J591" t="str">
            <v>ISOTONICOS</v>
          </cell>
          <cell r="K591" t="str">
            <v>GATORADE</v>
          </cell>
          <cell r="L591">
            <v>50</v>
          </cell>
          <cell r="M591" t="str">
            <v>AV S.A. (50)</v>
          </cell>
          <cell r="N591">
            <v>0</v>
          </cell>
          <cell r="O591">
            <v>0</v>
          </cell>
          <cell r="P591">
            <v>0</v>
          </cell>
          <cell r="Q591">
            <v>0</v>
          </cell>
          <cell r="R591">
            <v>0</v>
          </cell>
          <cell r="S591">
            <v>0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4</v>
          </cell>
          <cell r="AI591">
            <v>10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26</v>
          </cell>
          <cell r="AP591" t="str">
            <v>Q</v>
          </cell>
          <cell r="AQ591" t="str">
            <v>Q</v>
          </cell>
          <cell r="AR591" t="str">
            <v>Q</v>
          </cell>
          <cell r="AS591" t="str">
            <v>Q</v>
          </cell>
          <cell r="AT591" t="str">
            <v>Q</v>
          </cell>
          <cell r="AU591">
            <v>78</v>
          </cell>
          <cell r="AV591">
            <v>4749.9999799999996</v>
          </cell>
          <cell r="AW591">
            <v>4750.0000899999995</v>
          </cell>
          <cell r="AX591">
            <v>5500</v>
          </cell>
          <cell r="AY591">
            <v>0.15789474171745166</v>
          </cell>
          <cell r="AZ591">
            <v>0.13636364000000006</v>
          </cell>
          <cell r="BA591">
            <v>5350</v>
          </cell>
          <cell r="BB591">
            <v>6</v>
          </cell>
          <cell r="BC591">
            <v>0.12631579421606665</v>
          </cell>
          <cell r="BD591">
            <v>0.11214953644859821</v>
          </cell>
          <cell r="BE591">
            <v>5250</v>
          </cell>
          <cell r="BF591">
            <v>12</v>
          </cell>
          <cell r="BG591">
            <v>0.10526316254847656</v>
          </cell>
          <cell r="BH591">
            <v>9.5238099047619124E-2</v>
          </cell>
        </row>
        <row r="592">
          <cell r="B592" t="str">
            <v>5205</v>
          </cell>
          <cell r="C592" t="str">
            <v>7751655001326</v>
          </cell>
          <cell r="D592" t="str">
            <v>ISOTONICO FRUTOS TROPICALES 500ml GATORADE</v>
          </cell>
          <cell r="E592">
            <v>6</v>
          </cell>
          <cell r="F592" t="str">
            <v>BEBIDAS</v>
          </cell>
          <cell r="G592" t="str">
            <v>BEBIDAS</v>
          </cell>
          <cell r="H592" t="str">
            <v>BEBIDAS S/ ALCOHOL</v>
          </cell>
          <cell r="I592" t="str">
            <v>ISOTONICOS</v>
          </cell>
          <cell r="J592" t="str">
            <v>ISOTONICOS</v>
          </cell>
          <cell r="K592" t="str">
            <v>GATORADE</v>
          </cell>
          <cell r="L592">
            <v>50</v>
          </cell>
          <cell r="M592" t="str">
            <v>AV S.A. (50)</v>
          </cell>
          <cell r="N592">
            <v>72</v>
          </cell>
          <cell r="O592">
            <v>48</v>
          </cell>
          <cell r="P592">
            <v>6</v>
          </cell>
          <cell r="Q592">
            <v>0</v>
          </cell>
          <cell r="R592">
            <v>268</v>
          </cell>
          <cell r="S592">
            <v>247</v>
          </cell>
          <cell r="T592">
            <v>5</v>
          </cell>
          <cell r="U592">
            <v>0</v>
          </cell>
          <cell r="V592">
            <v>11</v>
          </cell>
          <cell r="W592">
            <v>18</v>
          </cell>
          <cell r="X592">
            <v>4</v>
          </cell>
          <cell r="Y592">
            <v>2</v>
          </cell>
          <cell r="Z592">
            <v>64</v>
          </cell>
          <cell r="AA592">
            <v>20</v>
          </cell>
          <cell r="AB592">
            <v>22</v>
          </cell>
          <cell r="AC592">
            <v>15</v>
          </cell>
          <cell r="AD592">
            <v>55</v>
          </cell>
          <cell r="AE592">
            <v>36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24</v>
          </cell>
          <cell r="AM592">
            <v>16</v>
          </cell>
          <cell r="AN592">
            <v>0</v>
          </cell>
          <cell r="AO592">
            <v>0</v>
          </cell>
          <cell r="AP592" t="str">
            <v>Q</v>
          </cell>
          <cell r="AQ592" t="str">
            <v>Q</v>
          </cell>
          <cell r="AR592">
            <v>360</v>
          </cell>
          <cell r="AS592">
            <v>32</v>
          </cell>
          <cell r="AT592" t="str">
            <v>Q</v>
          </cell>
          <cell r="AU592" t="str">
            <v>Q</v>
          </cell>
          <cell r="AV592">
            <v>7124.9999699999998</v>
          </cell>
          <cell r="AW592">
            <v>6909.9747200000002</v>
          </cell>
          <cell r="AX592">
            <v>8250</v>
          </cell>
          <cell r="AY592">
            <v>0.15789474171745166</v>
          </cell>
          <cell r="AZ592">
            <v>0.13636364000000001</v>
          </cell>
          <cell r="BA592">
            <v>8090</v>
          </cell>
          <cell r="BB592">
            <v>6</v>
          </cell>
          <cell r="BC592">
            <v>0.13543860127202212</v>
          </cell>
          <cell r="BD592">
            <v>0.11928306922126083</v>
          </cell>
          <cell r="BE592">
            <v>7900</v>
          </cell>
          <cell r="BF592">
            <v>12</v>
          </cell>
          <cell r="BG592">
            <v>0.10877193449307487</v>
          </cell>
          <cell r="BH592">
            <v>9.8101269620253187E-2</v>
          </cell>
        </row>
        <row r="593">
          <cell r="B593" t="str">
            <v>5204</v>
          </cell>
          <cell r="C593" t="str">
            <v>7751655001333</v>
          </cell>
          <cell r="D593" t="str">
            <v>ISOTONICO MANDARINA 500ml GATORADE</v>
          </cell>
          <cell r="E593">
            <v>6</v>
          </cell>
          <cell r="F593" t="str">
            <v>BEBIDAS</v>
          </cell>
          <cell r="G593" t="str">
            <v>BEBIDAS</v>
          </cell>
          <cell r="H593" t="str">
            <v>BEBIDAS S/ ALCOHOL</v>
          </cell>
          <cell r="I593" t="str">
            <v>ISOTONICOS</v>
          </cell>
          <cell r="J593" t="str">
            <v>ISOTONICOS</v>
          </cell>
          <cell r="K593" t="str">
            <v>GATORADE</v>
          </cell>
          <cell r="L593">
            <v>50</v>
          </cell>
          <cell r="M593" t="str">
            <v>AV S.A. (50)</v>
          </cell>
          <cell r="N593">
            <v>9</v>
          </cell>
          <cell r="O593">
            <v>21</v>
          </cell>
          <cell r="P593">
            <v>6</v>
          </cell>
          <cell r="Q593">
            <v>0</v>
          </cell>
          <cell r="R593">
            <v>119</v>
          </cell>
          <cell r="S593">
            <v>138</v>
          </cell>
          <cell r="T593">
            <v>19</v>
          </cell>
          <cell r="U593">
            <v>0</v>
          </cell>
          <cell r="V593">
            <v>6</v>
          </cell>
          <cell r="W593">
            <v>15</v>
          </cell>
          <cell r="X593">
            <v>1</v>
          </cell>
          <cell r="Y593">
            <v>4</v>
          </cell>
          <cell r="Z593">
            <v>50</v>
          </cell>
          <cell r="AA593">
            <v>24</v>
          </cell>
          <cell r="AB593">
            <v>2</v>
          </cell>
          <cell r="AC593">
            <v>3</v>
          </cell>
          <cell r="AD593">
            <v>11</v>
          </cell>
          <cell r="AE593">
            <v>17</v>
          </cell>
          <cell r="AF593">
            <v>1</v>
          </cell>
          <cell r="AG593">
            <v>0</v>
          </cell>
          <cell r="AH593">
            <v>0</v>
          </cell>
          <cell r="AI593">
            <v>0</v>
          </cell>
          <cell r="AJ593">
            <v>1</v>
          </cell>
          <cell r="AK593">
            <v>0</v>
          </cell>
          <cell r="AL593">
            <v>0</v>
          </cell>
          <cell r="AM593">
            <v>23</v>
          </cell>
          <cell r="AN593">
            <v>0</v>
          </cell>
          <cell r="AO593">
            <v>0</v>
          </cell>
          <cell r="AP593" t="str">
            <v>SV</v>
          </cell>
          <cell r="AQ593" t="str">
            <v>Q</v>
          </cell>
          <cell r="AR593" t="str">
            <v>Q</v>
          </cell>
          <cell r="AS593">
            <v>230</v>
          </cell>
          <cell r="AT593" t="str">
            <v>Q</v>
          </cell>
          <cell r="AU593" t="str">
            <v>Q</v>
          </cell>
          <cell r="AV593">
            <v>7124.9999699999998</v>
          </cell>
          <cell r="AW593">
            <v>6836.5336600000001</v>
          </cell>
          <cell r="AX593">
            <v>8250</v>
          </cell>
          <cell r="AY593">
            <v>0.15789474171745166</v>
          </cell>
          <cell r="AZ593">
            <v>0.13636364000000001</v>
          </cell>
          <cell r="BA593">
            <v>8090</v>
          </cell>
          <cell r="BB593">
            <v>6</v>
          </cell>
          <cell r="BC593">
            <v>0.13543860127202212</v>
          </cell>
          <cell r="BD593">
            <v>0.11928306922126083</v>
          </cell>
          <cell r="BE593">
            <v>7900</v>
          </cell>
          <cell r="BF593">
            <v>12</v>
          </cell>
          <cell r="BG593">
            <v>0.10877193449307487</v>
          </cell>
          <cell r="BH593">
            <v>9.8101269620253187E-2</v>
          </cell>
        </row>
        <row r="594">
          <cell r="B594" t="str">
            <v>41564</v>
          </cell>
          <cell r="C594" t="str">
            <v>7840028206632</v>
          </cell>
          <cell r="D594" t="str">
            <v>ISOTONICO RED BERRY 400ml GATORADE</v>
          </cell>
          <cell r="E594">
            <v>6</v>
          </cell>
          <cell r="F594" t="str">
            <v>BEBIDAS</v>
          </cell>
          <cell r="G594" t="str">
            <v>BEBIDAS</v>
          </cell>
          <cell r="H594" t="str">
            <v>BEBIDAS S/ ALCOHOL</v>
          </cell>
          <cell r="I594" t="str">
            <v>ISOTONICOS</v>
          </cell>
          <cell r="J594" t="str">
            <v>ISOTONICOS</v>
          </cell>
          <cell r="K594" t="str">
            <v>GATORADE</v>
          </cell>
          <cell r="L594">
            <v>50</v>
          </cell>
          <cell r="M594" t="str">
            <v>AV S.A. (50)</v>
          </cell>
          <cell r="N594">
            <v>0</v>
          </cell>
          <cell r="O594">
            <v>0</v>
          </cell>
          <cell r="P594">
            <v>0</v>
          </cell>
          <cell r="Q594">
            <v>0</v>
          </cell>
          <cell r="R594">
            <v>0</v>
          </cell>
          <cell r="S594">
            <v>0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3</v>
          </cell>
          <cell r="AI594">
            <v>5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33</v>
          </cell>
          <cell r="AP594" t="str">
            <v>Q</v>
          </cell>
          <cell r="AQ594" t="str">
            <v>Q</v>
          </cell>
          <cell r="AR594" t="str">
            <v>Q</v>
          </cell>
          <cell r="AS594" t="str">
            <v>Q</v>
          </cell>
          <cell r="AT594" t="str">
            <v>Q</v>
          </cell>
          <cell r="AU594">
            <v>198</v>
          </cell>
          <cell r="AV594">
            <v>4749.9999799999996</v>
          </cell>
          <cell r="AW594">
            <v>4750.0000899999995</v>
          </cell>
          <cell r="AX594">
            <v>5500</v>
          </cell>
          <cell r="AY594">
            <v>0.15789474171745166</v>
          </cell>
          <cell r="AZ594">
            <v>0.13636364000000006</v>
          </cell>
          <cell r="BA594">
            <v>5350</v>
          </cell>
          <cell r="BB594">
            <v>6</v>
          </cell>
          <cell r="BC594">
            <v>0.12631579421606665</v>
          </cell>
          <cell r="BD594">
            <v>0.11214953644859821</v>
          </cell>
          <cell r="BE594">
            <v>5250</v>
          </cell>
          <cell r="BF594">
            <v>12</v>
          </cell>
          <cell r="BG594">
            <v>0.10526316254847656</v>
          </cell>
          <cell r="BH594">
            <v>9.5238099047619124E-2</v>
          </cell>
        </row>
        <row r="595">
          <cell r="B595" t="str">
            <v>23515</v>
          </cell>
          <cell r="C595" t="str">
            <v>7840058002822</v>
          </cell>
          <cell r="D595" t="str">
            <v>ISOTONICO APPLE 500ml 6un POWERADE</v>
          </cell>
          <cell r="E595">
            <v>1</v>
          </cell>
          <cell r="F595" t="str">
            <v>BEBIDAS</v>
          </cell>
          <cell r="G595" t="str">
            <v>BEBIDAS</v>
          </cell>
          <cell r="H595" t="str">
            <v>BEBIDAS S/ ALCOHOL</v>
          </cell>
          <cell r="I595" t="str">
            <v>ISOTONICOS</v>
          </cell>
          <cell r="J595" t="str">
            <v>ISOTONICOS</v>
          </cell>
          <cell r="K595" t="str">
            <v>POWERADE</v>
          </cell>
          <cell r="L595">
            <v>139</v>
          </cell>
          <cell r="M595" t="str">
            <v>PARAGUAY REFRESCOS S.A.  (139)</v>
          </cell>
          <cell r="N595">
            <v>0</v>
          </cell>
          <cell r="O595">
            <v>0</v>
          </cell>
          <cell r="P595">
            <v>0</v>
          </cell>
          <cell r="Q595">
            <v>0</v>
          </cell>
          <cell r="R595">
            <v>0</v>
          </cell>
          <cell r="S595">
            <v>0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 t="str">
            <v>Q</v>
          </cell>
          <cell r="AQ595" t="str">
            <v>Q</v>
          </cell>
          <cell r="AR595" t="str">
            <v>Q</v>
          </cell>
          <cell r="AS595" t="str">
            <v>Q</v>
          </cell>
          <cell r="AT595" t="str">
            <v>Q</v>
          </cell>
          <cell r="AU595" t="str">
            <v>Q</v>
          </cell>
          <cell r="AV595">
            <v>40500.000002000001</v>
          </cell>
          <cell r="AW595">
            <v>38831.463660000001</v>
          </cell>
          <cell r="AX595">
            <v>44900</v>
          </cell>
          <cell r="AY595">
            <v>0.1086419752538943</v>
          </cell>
          <cell r="AZ595">
            <v>9.7995545612472146E-2</v>
          </cell>
          <cell r="BA595">
            <v>0</v>
          </cell>
          <cell r="BB595">
            <v>0</v>
          </cell>
          <cell r="BC595">
            <v>-1</v>
          </cell>
          <cell r="BD595">
            <v>0</v>
          </cell>
          <cell r="BE595">
            <v>0</v>
          </cell>
          <cell r="BF595">
            <v>0</v>
          </cell>
          <cell r="BG595">
            <v>-1</v>
          </cell>
          <cell r="BH595">
            <v>0</v>
          </cell>
        </row>
        <row r="596">
          <cell r="B596" t="str">
            <v>8288</v>
          </cell>
          <cell r="C596" t="str">
            <v>7840058002815</v>
          </cell>
          <cell r="D596" t="str">
            <v>ISOTONICO APPLE 500ml POWERADE</v>
          </cell>
          <cell r="E596">
            <v>6</v>
          </cell>
          <cell r="F596" t="str">
            <v>BEBIDAS</v>
          </cell>
          <cell r="G596" t="str">
            <v>BEBIDAS</v>
          </cell>
          <cell r="H596" t="str">
            <v>BEBIDAS S/ ALCOHOL</v>
          </cell>
          <cell r="I596" t="str">
            <v>ISOTONICOS</v>
          </cell>
          <cell r="J596" t="str">
            <v>ISOTONICOS</v>
          </cell>
          <cell r="K596" t="str">
            <v>POWERADE</v>
          </cell>
          <cell r="L596">
            <v>139</v>
          </cell>
          <cell r="M596" t="str">
            <v>PARAGUAY REFRESCOS S.A.  (139)</v>
          </cell>
          <cell r="N596">
            <v>68</v>
          </cell>
          <cell r="O596">
            <v>44</v>
          </cell>
          <cell r="P596">
            <v>44</v>
          </cell>
          <cell r="Q596">
            <v>4</v>
          </cell>
          <cell r="R596">
            <v>115</v>
          </cell>
          <cell r="S596">
            <v>111</v>
          </cell>
          <cell r="T596">
            <v>33</v>
          </cell>
          <cell r="U596">
            <v>47</v>
          </cell>
          <cell r="V596">
            <v>21</v>
          </cell>
          <cell r="W596">
            <v>17</v>
          </cell>
          <cell r="X596">
            <v>3</v>
          </cell>
          <cell r="Y596">
            <v>2</v>
          </cell>
          <cell r="Z596">
            <v>6</v>
          </cell>
          <cell r="AA596">
            <v>12</v>
          </cell>
          <cell r="AB596">
            <v>0</v>
          </cell>
          <cell r="AC596">
            <v>0</v>
          </cell>
          <cell r="AD596">
            <v>38</v>
          </cell>
          <cell r="AE596">
            <v>42</v>
          </cell>
          <cell r="AF596">
            <v>24</v>
          </cell>
          <cell r="AG596">
            <v>10</v>
          </cell>
          <cell r="AH596">
            <v>3</v>
          </cell>
          <cell r="AI596">
            <v>4</v>
          </cell>
          <cell r="AJ596">
            <v>20</v>
          </cell>
          <cell r="AK596">
            <v>37</v>
          </cell>
          <cell r="AL596">
            <v>9</v>
          </cell>
          <cell r="AM596">
            <v>56</v>
          </cell>
          <cell r="AN596">
            <v>25</v>
          </cell>
          <cell r="AO596">
            <v>15</v>
          </cell>
          <cell r="AP596">
            <v>150</v>
          </cell>
          <cell r="AQ596">
            <v>23.617021276595747</v>
          </cell>
          <cell r="AR596">
            <v>135</v>
          </cell>
          <cell r="AS596" t="str">
            <v>SV</v>
          </cell>
          <cell r="AT596">
            <v>75</v>
          </cell>
          <cell r="AU596">
            <v>112.5</v>
          </cell>
          <cell r="AV596">
            <v>6750</v>
          </cell>
          <cell r="AW596">
            <v>6471.9106099999999</v>
          </cell>
          <cell r="AX596">
            <v>7900</v>
          </cell>
          <cell r="AY596">
            <v>0.17037037037037028</v>
          </cell>
          <cell r="AZ596">
            <v>0.14556962025316456</v>
          </cell>
          <cell r="BA596">
            <v>7483.3333300000004</v>
          </cell>
          <cell r="BB596">
            <v>6</v>
          </cell>
          <cell r="BC596">
            <v>0.10864197481481486</v>
          </cell>
          <cell r="BD596">
            <v>9.7995545255231922E-2</v>
          </cell>
          <cell r="BE596">
            <v>0</v>
          </cell>
          <cell r="BF596">
            <v>0</v>
          </cell>
          <cell r="BG596">
            <v>-1</v>
          </cell>
          <cell r="BH596">
            <v>0</v>
          </cell>
        </row>
        <row r="597">
          <cell r="B597" t="str">
            <v>39013</v>
          </cell>
          <cell r="C597" t="str">
            <v>7840058009777</v>
          </cell>
          <cell r="D597" t="str">
            <v>ISOTONICO CITRUS 500ml POWERADE</v>
          </cell>
          <cell r="E597">
            <v>6</v>
          </cell>
          <cell r="F597" t="str">
            <v>BEBIDAS</v>
          </cell>
          <cell r="G597" t="str">
            <v>BEBIDAS</v>
          </cell>
          <cell r="H597" t="str">
            <v>BEBIDAS S/ ALCOHOL</v>
          </cell>
          <cell r="I597" t="str">
            <v>ISOTONICOS</v>
          </cell>
          <cell r="J597" t="str">
            <v>ISOTONICOS</v>
          </cell>
          <cell r="K597" t="str">
            <v>POWERADE</v>
          </cell>
          <cell r="L597">
            <v>139</v>
          </cell>
          <cell r="M597" t="str">
            <v>PARAGUAY REFRESCOS S.A.  (139)</v>
          </cell>
          <cell r="N597">
            <v>100</v>
          </cell>
          <cell r="O597">
            <v>173</v>
          </cell>
          <cell r="P597">
            <v>126</v>
          </cell>
          <cell r="Q597">
            <v>111</v>
          </cell>
          <cell r="R597">
            <v>72</v>
          </cell>
          <cell r="S597">
            <v>121</v>
          </cell>
          <cell r="T597">
            <v>72</v>
          </cell>
          <cell r="U597">
            <v>78</v>
          </cell>
          <cell r="V597">
            <v>36</v>
          </cell>
          <cell r="W597">
            <v>47</v>
          </cell>
          <cell r="X597">
            <v>18</v>
          </cell>
          <cell r="Y597">
            <v>16</v>
          </cell>
          <cell r="Z597">
            <v>112</v>
          </cell>
          <cell r="AA597">
            <v>175</v>
          </cell>
          <cell r="AB597">
            <v>62</v>
          </cell>
          <cell r="AC597">
            <v>71</v>
          </cell>
          <cell r="AD597">
            <v>48</v>
          </cell>
          <cell r="AE597">
            <v>37</v>
          </cell>
          <cell r="AF597">
            <v>34</v>
          </cell>
          <cell r="AG597">
            <v>26</v>
          </cell>
          <cell r="AH597">
            <v>2</v>
          </cell>
          <cell r="AI597">
            <v>4</v>
          </cell>
          <cell r="AJ597">
            <v>117</v>
          </cell>
          <cell r="AK597">
            <v>78</v>
          </cell>
          <cell r="AL597">
            <v>53</v>
          </cell>
          <cell r="AM597">
            <v>72</v>
          </cell>
          <cell r="AN597">
            <v>60</v>
          </cell>
          <cell r="AO597">
            <v>21</v>
          </cell>
          <cell r="AP597">
            <v>31.621621621621617</v>
          </cell>
          <cell r="AQ597">
            <v>30</v>
          </cell>
          <cell r="AR597">
            <v>99.375</v>
          </cell>
          <cell r="AS597">
            <v>30.422535211267604</v>
          </cell>
          <cell r="AT597">
            <v>69.230769230769226</v>
          </cell>
          <cell r="AU597">
            <v>157.5</v>
          </cell>
          <cell r="AV597">
            <v>6749.9999600000001</v>
          </cell>
          <cell r="AW597">
            <v>6749.30861</v>
          </cell>
          <cell r="AX597">
            <v>7900</v>
          </cell>
          <cell r="AY597">
            <v>0.17037037730589843</v>
          </cell>
          <cell r="AZ597">
            <v>0.14556962531645568</v>
          </cell>
          <cell r="BA597">
            <v>7483</v>
          </cell>
          <cell r="BB597">
            <v>6</v>
          </cell>
          <cell r="BC597">
            <v>0.10859259916203023</v>
          </cell>
          <cell r="BD597">
            <v>9.7955370840571945E-2</v>
          </cell>
          <cell r="BE597">
            <v>0</v>
          </cell>
          <cell r="BF597">
            <v>0</v>
          </cell>
          <cell r="BG597">
            <v>-1</v>
          </cell>
          <cell r="BH597">
            <v>0</v>
          </cell>
        </row>
        <row r="598">
          <cell r="B598" t="str">
            <v>23516</v>
          </cell>
          <cell r="C598" t="str">
            <v>7840058002884</v>
          </cell>
          <cell r="D598" t="str">
            <v>ISOTONICO MONT 500ml 6un POWERADE</v>
          </cell>
          <cell r="E598">
            <v>1</v>
          </cell>
          <cell r="F598" t="str">
            <v>BEBIDAS</v>
          </cell>
          <cell r="G598" t="str">
            <v>BEBIDAS</v>
          </cell>
          <cell r="H598" t="str">
            <v>BEBIDAS S/ ALCOHOL</v>
          </cell>
          <cell r="I598" t="str">
            <v>ISOTONICOS</v>
          </cell>
          <cell r="J598" t="str">
            <v>ISOTONICOS</v>
          </cell>
          <cell r="K598" t="str">
            <v>POWERADE</v>
          </cell>
          <cell r="L598">
            <v>139</v>
          </cell>
          <cell r="M598" t="str">
            <v>PARAGUAY REFRESCOS S.A.  (139)</v>
          </cell>
          <cell r="N598">
            <v>0</v>
          </cell>
          <cell r="O598">
            <v>0</v>
          </cell>
          <cell r="P598">
            <v>0</v>
          </cell>
          <cell r="Q598">
            <v>0</v>
          </cell>
          <cell r="R598">
            <v>0</v>
          </cell>
          <cell r="S598">
            <v>0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 t="str">
            <v>Q</v>
          </cell>
          <cell r="AQ598" t="str">
            <v>Q</v>
          </cell>
          <cell r="AR598" t="str">
            <v>Q</v>
          </cell>
          <cell r="AS598" t="str">
            <v>Q</v>
          </cell>
          <cell r="AT598" t="str">
            <v>Q</v>
          </cell>
          <cell r="AU598" t="str">
            <v>Q</v>
          </cell>
          <cell r="AV598">
            <v>40500.000002000001</v>
          </cell>
          <cell r="AW598">
            <v>39639.809220000003</v>
          </cell>
          <cell r="AX598">
            <v>44900</v>
          </cell>
          <cell r="AY598">
            <v>0.1086419752538943</v>
          </cell>
          <cell r="AZ598">
            <v>9.7995545612472146E-2</v>
          </cell>
          <cell r="BA598">
            <v>0</v>
          </cell>
          <cell r="BB598">
            <v>0</v>
          </cell>
          <cell r="BC598">
            <v>-1</v>
          </cell>
          <cell r="BD598">
            <v>0</v>
          </cell>
          <cell r="BE598">
            <v>0</v>
          </cell>
          <cell r="BF598">
            <v>0</v>
          </cell>
          <cell r="BG598">
            <v>-1</v>
          </cell>
          <cell r="BH598">
            <v>0</v>
          </cell>
        </row>
        <row r="599">
          <cell r="B599" t="str">
            <v>8287</v>
          </cell>
          <cell r="C599" t="str">
            <v>7840058002877</v>
          </cell>
          <cell r="D599" t="str">
            <v>ISOTONICO MONT 500ml POWERADE</v>
          </cell>
          <cell r="E599">
            <v>6</v>
          </cell>
          <cell r="F599" t="str">
            <v>BEBIDAS</v>
          </cell>
          <cell r="G599" t="str">
            <v>BEBIDAS</v>
          </cell>
          <cell r="H599" t="str">
            <v>BEBIDAS S/ ALCOHOL</v>
          </cell>
          <cell r="I599" t="str">
            <v>ISOTONICOS</v>
          </cell>
          <cell r="J599" t="str">
            <v>ISOTONICOS</v>
          </cell>
          <cell r="K599" t="str">
            <v>POWERADE</v>
          </cell>
          <cell r="L599">
            <v>139</v>
          </cell>
          <cell r="M599" t="str">
            <v>PARAGUAY REFRESCOS S.A.  (139)</v>
          </cell>
          <cell r="N599">
            <v>1061</v>
          </cell>
          <cell r="O599">
            <v>686</v>
          </cell>
          <cell r="P599">
            <v>628</v>
          </cell>
          <cell r="Q599">
            <v>407</v>
          </cell>
          <cell r="R599">
            <v>1114</v>
          </cell>
          <cell r="S599">
            <v>1090</v>
          </cell>
          <cell r="T599">
            <v>994</v>
          </cell>
          <cell r="U599">
            <v>742</v>
          </cell>
          <cell r="V599">
            <v>637</v>
          </cell>
          <cell r="W599">
            <v>507</v>
          </cell>
          <cell r="X599">
            <v>294</v>
          </cell>
          <cell r="Y599">
            <v>265</v>
          </cell>
          <cell r="Z599">
            <v>741</v>
          </cell>
          <cell r="AA599">
            <v>1057</v>
          </cell>
          <cell r="AB599">
            <v>424</v>
          </cell>
          <cell r="AC599">
            <v>415</v>
          </cell>
          <cell r="AD599">
            <v>918</v>
          </cell>
          <cell r="AE599">
            <v>708</v>
          </cell>
          <cell r="AF599">
            <v>598</v>
          </cell>
          <cell r="AG599">
            <v>582</v>
          </cell>
          <cell r="AH599">
            <v>14</v>
          </cell>
          <cell r="AI599">
            <v>45</v>
          </cell>
          <cell r="AJ599">
            <v>583</v>
          </cell>
          <cell r="AK599">
            <v>1174</v>
          </cell>
          <cell r="AL599">
            <v>315</v>
          </cell>
          <cell r="AM599">
            <v>570</v>
          </cell>
          <cell r="AN599">
            <v>580</v>
          </cell>
          <cell r="AO599">
            <v>94</v>
          </cell>
          <cell r="AP599">
            <v>42.972972972972975</v>
          </cell>
          <cell r="AQ599">
            <v>47.466307277628033</v>
          </cell>
          <cell r="AR599">
            <v>35.660377358490564</v>
          </cell>
          <cell r="AS599">
            <v>41.204819277108435</v>
          </cell>
          <cell r="AT599">
            <v>29.896907216494846</v>
          </cell>
          <cell r="AU599">
            <v>62.666666666666671</v>
          </cell>
          <cell r="AV599">
            <v>6750</v>
          </cell>
          <cell r="AW599">
            <v>6606.6348699999999</v>
          </cell>
          <cell r="AX599">
            <v>7900</v>
          </cell>
          <cell r="AY599">
            <v>0.17037037037037028</v>
          </cell>
          <cell r="AZ599">
            <v>0.14556962025316456</v>
          </cell>
          <cell r="BA599">
            <v>7483.3333300000004</v>
          </cell>
          <cell r="BB599">
            <v>6</v>
          </cell>
          <cell r="BC599">
            <v>0.10864197481481486</v>
          </cell>
          <cell r="BD599">
            <v>9.7995545255231922E-2</v>
          </cell>
          <cell r="BE599">
            <v>0</v>
          </cell>
          <cell r="BF599">
            <v>0</v>
          </cell>
          <cell r="BG599">
            <v>-1</v>
          </cell>
          <cell r="BH599">
            <v>0</v>
          </cell>
        </row>
        <row r="600">
          <cell r="B600" t="str">
            <v>27291</v>
          </cell>
          <cell r="C600" t="str">
            <v>7840058008824</v>
          </cell>
          <cell r="D600" t="str">
            <v>ISOTONICO MOUNTAIN BLAST 990ml POWERADE</v>
          </cell>
          <cell r="E600">
            <v>6</v>
          </cell>
          <cell r="F600" t="str">
            <v>BEBIDAS</v>
          </cell>
          <cell r="G600" t="str">
            <v>BEBIDAS</v>
          </cell>
          <cell r="H600" t="str">
            <v>BEBIDAS S/ ALCOHOL</v>
          </cell>
          <cell r="I600" t="str">
            <v>ISOTONICOS</v>
          </cell>
          <cell r="J600" t="str">
            <v>ISOTONICOS</v>
          </cell>
          <cell r="K600" t="str">
            <v>POWERADE</v>
          </cell>
          <cell r="L600">
            <v>139</v>
          </cell>
          <cell r="M600" t="str">
            <v>PARAGUAY REFRESCOS S.A.  (139)</v>
          </cell>
          <cell r="N600">
            <v>251</v>
          </cell>
          <cell r="O600">
            <v>215</v>
          </cell>
          <cell r="P600">
            <v>136</v>
          </cell>
          <cell r="Q600">
            <v>116</v>
          </cell>
          <cell r="R600">
            <v>378</v>
          </cell>
          <cell r="S600">
            <v>353</v>
          </cell>
          <cell r="T600">
            <v>205</v>
          </cell>
          <cell r="U600">
            <v>183</v>
          </cell>
          <cell r="V600">
            <v>180</v>
          </cell>
          <cell r="W600">
            <v>162</v>
          </cell>
          <cell r="X600">
            <v>122</v>
          </cell>
          <cell r="Y600">
            <v>114</v>
          </cell>
          <cell r="Z600">
            <v>156</v>
          </cell>
          <cell r="AA600">
            <v>145</v>
          </cell>
          <cell r="AB600">
            <v>53</v>
          </cell>
          <cell r="AC600">
            <v>51</v>
          </cell>
          <cell r="AD600">
            <v>218</v>
          </cell>
          <cell r="AE600">
            <v>290</v>
          </cell>
          <cell r="AF600">
            <v>96</v>
          </cell>
          <cell r="AG600">
            <v>115</v>
          </cell>
          <cell r="AH600">
            <v>8</v>
          </cell>
          <cell r="AI600">
            <v>18</v>
          </cell>
          <cell r="AJ600">
            <v>149</v>
          </cell>
          <cell r="AK600">
            <v>270</v>
          </cell>
          <cell r="AL600">
            <v>149</v>
          </cell>
          <cell r="AM600">
            <v>177</v>
          </cell>
          <cell r="AN600">
            <v>223</v>
          </cell>
          <cell r="AO600">
            <v>107</v>
          </cell>
          <cell r="AP600">
            <v>38.53448275862069</v>
          </cell>
          <cell r="AQ600">
            <v>44.262295081967217</v>
          </cell>
          <cell r="AR600">
            <v>39.210526315789473</v>
          </cell>
          <cell r="AS600">
            <v>104.11764705882354</v>
          </cell>
          <cell r="AT600">
            <v>58.173913043478258</v>
          </cell>
          <cell r="AU600">
            <v>178.33333333333334</v>
          </cell>
          <cell r="AV600">
            <v>9750.0082899999998</v>
          </cell>
          <cell r="AW600">
            <v>9748.4135100000003</v>
          </cell>
          <cell r="AX600">
            <v>11350</v>
          </cell>
          <cell r="AY600">
            <v>0.16410157431773831</v>
          </cell>
          <cell r="AZ600">
            <v>0.14096843259911895</v>
          </cell>
          <cell r="BA600">
            <v>10750</v>
          </cell>
          <cell r="BB600">
            <v>6</v>
          </cell>
          <cell r="BC600">
            <v>0.10256316510270369</v>
          </cell>
          <cell r="BD600">
            <v>9.3022484651162807E-2</v>
          </cell>
          <cell r="BE600">
            <v>0</v>
          </cell>
          <cell r="BF600">
            <v>0</v>
          </cell>
          <cell r="BG600">
            <v>-1</v>
          </cell>
          <cell r="BH600">
            <v>0</v>
          </cell>
        </row>
        <row r="601">
          <cell r="B601" t="str">
            <v>23517</v>
          </cell>
          <cell r="C601" t="str">
            <v>7840058004017</v>
          </cell>
          <cell r="D601" t="str">
            <v>ISOTONICO MULTIFRUTA 500ml 6un POWERADE</v>
          </cell>
          <cell r="E601">
            <v>1</v>
          </cell>
          <cell r="F601" t="str">
            <v>BEBIDAS</v>
          </cell>
          <cell r="G601" t="str">
            <v>BEBIDAS</v>
          </cell>
          <cell r="H601" t="str">
            <v>BEBIDAS S/ ALCOHOL</v>
          </cell>
          <cell r="I601" t="str">
            <v>ISOTONICOS</v>
          </cell>
          <cell r="J601" t="str">
            <v>ISOTONICOS</v>
          </cell>
          <cell r="K601" t="str">
            <v>POWERADE</v>
          </cell>
          <cell r="L601">
            <v>139</v>
          </cell>
          <cell r="M601" t="str">
            <v>PARAGUAY REFRESCOS S.A.  (139)</v>
          </cell>
          <cell r="N601">
            <v>0</v>
          </cell>
          <cell r="O601">
            <v>0</v>
          </cell>
          <cell r="P601">
            <v>0</v>
          </cell>
          <cell r="Q601">
            <v>0</v>
          </cell>
          <cell r="R601">
            <v>0</v>
          </cell>
          <cell r="S601">
            <v>0</v>
          </cell>
          <cell r="T601">
            <v>0</v>
          </cell>
          <cell r="U601">
            <v>0</v>
          </cell>
          <cell r="V601">
            <v>0</v>
          </cell>
          <cell r="W601">
            <v>0</v>
          </cell>
          <cell r="X601">
            <v>0</v>
          </cell>
          <cell r="Y601">
            <v>0</v>
          </cell>
          <cell r="Z601">
            <v>0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>
            <v>0</v>
          </cell>
          <cell r="AO601">
            <v>0</v>
          </cell>
          <cell r="AP601" t="str">
            <v>Q</v>
          </cell>
          <cell r="AQ601" t="str">
            <v>Q</v>
          </cell>
          <cell r="AR601" t="str">
            <v>Q</v>
          </cell>
          <cell r="AS601" t="str">
            <v>Q</v>
          </cell>
          <cell r="AT601" t="str">
            <v>Q</v>
          </cell>
          <cell r="AU601" t="str">
            <v>Q</v>
          </cell>
          <cell r="AV601">
            <v>40500.000002000001</v>
          </cell>
          <cell r="AW601">
            <v>40726.035900000003</v>
          </cell>
          <cell r="AX601">
            <v>44900</v>
          </cell>
          <cell r="AY601">
            <v>0.1086419752538943</v>
          </cell>
          <cell r="AZ601">
            <v>9.7995545612472146E-2</v>
          </cell>
          <cell r="BA601">
            <v>0</v>
          </cell>
          <cell r="BB601">
            <v>0</v>
          </cell>
          <cell r="BC601">
            <v>-1</v>
          </cell>
          <cell r="BD601">
            <v>0</v>
          </cell>
          <cell r="BE601">
            <v>0</v>
          </cell>
          <cell r="BF601">
            <v>0</v>
          </cell>
          <cell r="BG601">
            <v>-1</v>
          </cell>
          <cell r="BH601">
            <v>0</v>
          </cell>
        </row>
        <row r="602">
          <cell r="B602" t="str">
            <v>8286</v>
          </cell>
          <cell r="C602" t="str">
            <v>7840058004000</v>
          </cell>
          <cell r="D602" t="str">
            <v>ISOTONICO MULTIFRUTA 500ml POWERADE</v>
          </cell>
          <cell r="E602">
            <v>6</v>
          </cell>
          <cell r="F602" t="str">
            <v>BEBIDAS</v>
          </cell>
          <cell r="G602" t="str">
            <v>BEBIDAS</v>
          </cell>
          <cell r="H602" t="str">
            <v>BEBIDAS S/ ALCOHOL</v>
          </cell>
          <cell r="I602" t="str">
            <v>ISOTONICOS</v>
          </cell>
          <cell r="J602" t="str">
            <v>ISOTONICOS</v>
          </cell>
          <cell r="K602" t="str">
            <v>POWERADE</v>
          </cell>
          <cell r="L602">
            <v>139</v>
          </cell>
          <cell r="M602" t="str">
            <v>PARAGUAY REFRESCOS S.A.  (139)</v>
          </cell>
          <cell r="N602">
            <v>240</v>
          </cell>
          <cell r="O602">
            <v>399</v>
          </cell>
          <cell r="P602">
            <v>213</v>
          </cell>
          <cell r="Q602">
            <v>173</v>
          </cell>
          <cell r="R602">
            <v>226</v>
          </cell>
          <cell r="S602">
            <v>298</v>
          </cell>
          <cell r="T602">
            <v>125</v>
          </cell>
          <cell r="U602">
            <v>97</v>
          </cell>
          <cell r="V602">
            <v>82</v>
          </cell>
          <cell r="W602">
            <v>90</v>
          </cell>
          <cell r="X602">
            <v>60</v>
          </cell>
          <cell r="Y602">
            <v>18</v>
          </cell>
          <cell r="Z602">
            <v>212</v>
          </cell>
          <cell r="AA602">
            <v>257</v>
          </cell>
          <cell r="AB602">
            <v>112</v>
          </cell>
          <cell r="AC602">
            <v>142</v>
          </cell>
          <cell r="AD602">
            <v>143</v>
          </cell>
          <cell r="AE602">
            <v>148</v>
          </cell>
          <cell r="AF602">
            <v>95</v>
          </cell>
          <cell r="AG602">
            <v>58</v>
          </cell>
          <cell r="AH602">
            <v>3</v>
          </cell>
          <cell r="AI602">
            <v>6</v>
          </cell>
          <cell r="AJ602">
            <v>238</v>
          </cell>
          <cell r="AK602">
            <v>216</v>
          </cell>
          <cell r="AL602">
            <v>114</v>
          </cell>
          <cell r="AM602">
            <v>136</v>
          </cell>
          <cell r="AN602">
            <v>115</v>
          </cell>
          <cell r="AO602">
            <v>144</v>
          </cell>
          <cell r="AP602">
            <v>41.271676300578036</v>
          </cell>
          <cell r="AQ602">
            <v>66.80412371134021</v>
          </cell>
          <cell r="AR602">
            <v>190</v>
          </cell>
          <cell r="AS602">
            <v>28.73239436619718</v>
          </cell>
          <cell r="AT602">
            <v>59.482758620689658</v>
          </cell>
          <cell r="AU602">
            <v>720</v>
          </cell>
          <cell r="AV602">
            <v>6750</v>
          </cell>
          <cell r="AW602">
            <v>6787.6726500000004</v>
          </cell>
          <cell r="AX602">
            <v>7900</v>
          </cell>
          <cell r="AY602">
            <v>0.17037037037037028</v>
          </cell>
          <cell r="AZ602">
            <v>0.14556962025316456</v>
          </cell>
          <cell r="BA602">
            <v>7483.3333300000004</v>
          </cell>
          <cell r="BB602">
            <v>6</v>
          </cell>
          <cell r="BC602">
            <v>0.10864197481481486</v>
          </cell>
          <cell r="BD602">
            <v>9.7995545255231922E-2</v>
          </cell>
          <cell r="BE602">
            <v>0</v>
          </cell>
          <cell r="BF602">
            <v>0</v>
          </cell>
          <cell r="BG602">
            <v>-1</v>
          </cell>
          <cell r="BH602">
            <v>0</v>
          </cell>
        </row>
        <row r="603">
          <cell r="B603" t="str">
            <v>33617</v>
          </cell>
          <cell r="C603" t="str">
            <v>8800010061303</v>
          </cell>
          <cell r="D603" t="str">
            <v>CERVEZA Bot 600ml 6un SKOL</v>
          </cell>
          <cell r="E603">
            <v>1</v>
          </cell>
          <cell r="F603" t="str">
            <v>BEBIDAS</v>
          </cell>
          <cell r="G603" t="str">
            <v>BEBIDAS</v>
          </cell>
          <cell r="H603" t="str">
            <v>CERVEZAS</v>
          </cell>
          <cell r="I603" t="str">
            <v>ECONOMICAS Y REGULARES</v>
          </cell>
          <cell r="J603" t="str">
            <v>BOTELLA 710ML ER</v>
          </cell>
          <cell r="K603" t="str">
            <v>SKOL</v>
          </cell>
          <cell r="L603">
            <v>60</v>
          </cell>
          <cell r="M603" t="str">
            <v>CERVEPAR S.A. (60)</v>
          </cell>
          <cell r="N603">
            <v>0</v>
          </cell>
          <cell r="O603">
            <v>0</v>
          </cell>
          <cell r="P603">
            <v>0</v>
          </cell>
          <cell r="Q603">
            <v>0</v>
          </cell>
          <cell r="R603">
            <v>0</v>
          </cell>
          <cell r="S603">
            <v>0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 t="str">
            <v>Q</v>
          </cell>
          <cell r="AQ603" t="str">
            <v>Q</v>
          </cell>
          <cell r="AR603" t="str">
            <v>Q</v>
          </cell>
          <cell r="AS603" t="str">
            <v>Q</v>
          </cell>
          <cell r="AT603" t="str">
            <v>Q</v>
          </cell>
          <cell r="AU603" t="str">
            <v>Q</v>
          </cell>
          <cell r="AV603">
            <v>48794.880001999998</v>
          </cell>
          <cell r="AW603">
            <v>41994.767760000002</v>
          </cell>
          <cell r="AX603">
            <v>44900</v>
          </cell>
          <cell r="AY603">
            <v>-7.9821489505463639E-2</v>
          </cell>
          <cell r="AZ603">
            <v>-8.6745657060133582E-2</v>
          </cell>
          <cell r="BC603">
            <v>-1</v>
          </cell>
          <cell r="BD603">
            <v>0</v>
          </cell>
          <cell r="BG603">
            <v>-1</v>
          </cell>
          <cell r="BH603">
            <v>0</v>
          </cell>
        </row>
        <row r="604">
          <cell r="B604" t="str">
            <v>19988</v>
          </cell>
          <cell r="C604" t="str">
            <v>8800010017607</v>
          </cell>
          <cell r="D604" t="str">
            <v>CERVEZA Bot 275ml 24un SKOL</v>
          </cell>
          <cell r="E604">
            <v>24</v>
          </cell>
          <cell r="F604" t="str">
            <v>BEBIDAS</v>
          </cell>
          <cell r="G604" t="str">
            <v>BEBIDAS</v>
          </cell>
          <cell r="H604" t="str">
            <v>CERVEZAS</v>
          </cell>
          <cell r="I604" t="str">
            <v>ECONOMICAS Y REGULARES</v>
          </cell>
          <cell r="J604" t="str">
            <v>BOTELLITA 250ML ER</v>
          </cell>
          <cell r="K604" t="str">
            <v>SKOL</v>
          </cell>
          <cell r="L604">
            <v>60</v>
          </cell>
          <cell r="M604" t="str">
            <v>CERVEPAR S.A. (60)</v>
          </cell>
          <cell r="N604">
            <v>0</v>
          </cell>
          <cell r="O604">
            <v>0</v>
          </cell>
          <cell r="P604">
            <v>0</v>
          </cell>
          <cell r="Q604">
            <v>0</v>
          </cell>
          <cell r="R604">
            <v>0</v>
          </cell>
          <cell r="S604">
            <v>0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 t="str">
            <v>Q</v>
          </cell>
          <cell r="AQ604" t="str">
            <v>Q</v>
          </cell>
          <cell r="AR604" t="str">
            <v>Q</v>
          </cell>
          <cell r="AS604" t="str">
            <v>Q</v>
          </cell>
          <cell r="AT604" t="str">
            <v>Q</v>
          </cell>
          <cell r="AU604" t="str">
            <v>Q</v>
          </cell>
          <cell r="AV604">
            <v>117383.99999700001</v>
          </cell>
          <cell r="AW604">
            <v>115097.53728</v>
          </cell>
          <cell r="AX604">
            <v>124900</v>
          </cell>
          <cell r="AY604">
            <v>6.4029169249574691E-2</v>
          </cell>
          <cell r="AZ604">
            <v>6.0176140936749348E-2</v>
          </cell>
          <cell r="BC604">
            <v>-1</v>
          </cell>
          <cell r="BD604">
            <v>0</v>
          </cell>
          <cell r="BG604">
            <v>-1</v>
          </cell>
          <cell r="BH604">
            <v>0</v>
          </cell>
        </row>
        <row r="605">
          <cell r="B605" t="str">
            <v>16422</v>
          </cell>
          <cell r="C605" t="str">
            <v>7891149107711</v>
          </cell>
          <cell r="D605" t="str">
            <v>CERVEZA Bot 275ml 6un SKOL</v>
          </cell>
          <cell r="E605">
            <v>6</v>
          </cell>
          <cell r="F605" t="str">
            <v>BEBIDAS</v>
          </cell>
          <cell r="G605" t="str">
            <v>BEBIDAS</v>
          </cell>
          <cell r="H605" t="str">
            <v>CERVEZAS</v>
          </cell>
          <cell r="I605" t="str">
            <v>ECONOMICAS Y REGULARES</v>
          </cell>
          <cell r="J605" t="str">
            <v>BOTELLITA 250ML ER</v>
          </cell>
          <cell r="K605" t="str">
            <v>SKOL</v>
          </cell>
          <cell r="L605">
            <v>60</v>
          </cell>
          <cell r="M605" t="str">
            <v>CERVEPAR S.A. (60)</v>
          </cell>
          <cell r="N605">
            <v>0</v>
          </cell>
          <cell r="O605">
            <v>0</v>
          </cell>
          <cell r="P605">
            <v>0</v>
          </cell>
          <cell r="Q605">
            <v>0</v>
          </cell>
          <cell r="R605">
            <v>0</v>
          </cell>
          <cell r="S605">
            <v>0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 t="str">
            <v>Q</v>
          </cell>
          <cell r="AQ605" t="str">
            <v>Q</v>
          </cell>
          <cell r="AR605" t="str">
            <v>Q</v>
          </cell>
          <cell r="AS605" t="str">
            <v>Q</v>
          </cell>
          <cell r="AT605" t="str">
            <v>Q</v>
          </cell>
          <cell r="AU605" t="str">
            <v>Q</v>
          </cell>
          <cell r="AV605">
            <v>29346.000002000001</v>
          </cell>
          <cell r="AW605">
            <v>28774.384320000001</v>
          </cell>
          <cell r="AX605">
            <v>32500</v>
          </cell>
          <cell r="AY605">
            <v>0.10747631696943527</v>
          </cell>
          <cell r="AZ605">
            <v>9.7046153784615369E-2</v>
          </cell>
          <cell r="BA605">
            <v>31225</v>
          </cell>
          <cell r="BB605">
            <v>4</v>
          </cell>
          <cell r="BC605">
            <v>6.4029169149865117E-2</v>
          </cell>
          <cell r="BD605">
            <v>6.0176140848678922E-2</v>
          </cell>
          <cell r="BE605">
            <v>0</v>
          </cell>
          <cell r="BF605">
            <v>0</v>
          </cell>
          <cell r="BG605">
            <v>-1</v>
          </cell>
          <cell r="BH605">
            <v>0</v>
          </cell>
        </row>
        <row r="606">
          <cell r="B606" t="str">
            <v>16421</v>
          </cell>
          <cell r="C606" t="str">
            <v>7891149107704</v>
          </cell>
          <cell r="D606" t="str">
            <v>CERVEZA Bot 275ml SKOL</v>
          </cell>
          <cell r="E606">
            <v>1</v>
          </cell>
          <cell r="F606" t="str">
            <v>BEBIDAS</v>
          </cell>
          <cell r="G606" t="str">
            <v>BEBIDAS</v>
          </cell>
          <cell r="H606" t="str">
            <v>CERVEZAS</v>
          </cell>
          <cell r="I606" t="str">
            <v>ECONOMICAS Y REGULARES</v>
          </cell>
          <cell r="J606" t="str">
            <v>BOTELLITA 250ML ER</v>
          </cell>
          <cell r="K606" t="str">
            <v>SKOL</v>
          </cell>
          <cell r="L606">
            <v>60</v>
          </cell>
          <cell r="M606" t="str">
            <v>CERVEPAR S.A. (60)</v>
          </cell>
          <cell r="N606">
            <v>2260</v>
          </cell>
          <cell r="O606">
            <v>2852</v>
          </cell>
          <cell r="P606">
            <v>2163</v>
          </cell>
          <cell r="Q606">
            <v>1845</v>
          </cell>
          <cell r="R606">
            <v>3292</v>
          </cell>
          <cell r="S606">
            <v>4267</v>
          </cell>
          <cell r="T606">
            <v>3035</v>
          </cell>
          <cell r="U606">
            <v>3017</v>
          </cell>
          <cell r="V606">
            <v>1199</v>
          </cell>
          <cell r="W606">
            <v>2505</v>
          </cell>
          <cell r="X606">
            <v>1894</v>
          </cell>
          <cell r="Y606">
            <v>1593</v>
          </cell>
          <cell r="Z606">
            <v>1438</v>
          </cell>
          <cell r="AA606">
            <v>1819</v>
          </cell>
          <cell r="AB606">
            <v>1868</v>
          </cell>
          <cell r="AC606">
            <v>2358</v>
          </cell>
          <cell r="AD606">
            <v>2407</v>
          </cell>
          <cell r="AE606">
            <v>2874</v>
          </cell>
          <cell r="AF606">
            <v>2517</v>
          </cell>
          <cell r="AG606">
            <v>2413</v>
          </cell>
          <cell r="AH606">
            <v>25</v>
          </cell>
          <cell r="AI606">
            <v>103</v>
          </cell>
          <cell r="AJ606">
            <v>10465</v>
          </cell>
          <cell r="AK606">
            <v>1840</v>
          </cell>
          <cell r="AL606">
            <v>10348</v>
          </cell>
          <cell r="AM606">
            <v>10068</v>
          </cell>
          <cell r="AN606">
            <v>3614</v>
          </cell>
          <cell r="AO606">
            <v>1121</v>
          </cell>
          <cell r="AP606">
            <v>170.16260162601625</v>
          </cell>
          <cell r="AQ606">
            <v>18.296320848525024</v>
          </cell>
          <cell r="AR606">
            <v>194.87758945386065</v>
          </cell>
          <cell r="AS606">
            <v>128.09160305343511</v>
          </cell>
          <cell r="AT606">
            <v>44.931620389556571</v>
          </cell>
          <cell r="AU606">
            <v>326.50485436893206</v>
          </cell>
          <cell r="AV606">
            <v>4891</v>
          </cell>
          <cell r="AW606">
            <v>4795.7307199999996</v>
          </cell>
          <cell r="AX606">
            <v>5550</v>
          </cell>
          <cell r="AY606">
            <v>0.13473727254140266</v>
          </cell>
          <cell r="AZ606">
            <v>0.11873873873873873</v>
          </cell>
          <cell r="BA606">
            <v>5416.6666699999996</v>
          </cell>
          <cell r="BB606">
            <v>6</v>
          </cell>
          <cell r="BC606">
            <v>0.10747631772643618</v>
          </cell>
          <cell r="BD606">
            <v>9.7046154401817686E-2</v>
          </cell>
          <cell r="BE606">
            <v>5204.1666699999996</v>
          </cell>
          <cell r="BF606">
            <v>24</v>
          </cell>
          <cell r="BG606">
            <v>6.4029169903905059E-2</v>
          </cell>
          <cell r="BH606">
            <v>6.017614151469896E-2</v>
          </cell>
        </row>
        <row r="607">
          <cell r="B607" t="str">
            <v>39144</v>
          </cell>
          <cell r="C607" t="str">
            <v>7840025000042</v>
          </cell>
          <cell r="D607" t="str">
            <v>CERVEZA Bot 275ml 12un MUNICH ULTRA</v>
          </cell>
          <cell r="E607">
            <v>12</v>
          </cell>
          <cell r="F607" t="str">
            <v>BEBIDAS</v>
          </cell>
          <cell r="G607" t="str">
            <v>BEBIDAS</v>
          </cell>
          <cell r="H607" t="str">
            <v>CERVEZAS</v>
          </cell>
          <cell r="I607" t="str">
            <v>ECONOMICAS Y REGULARES</v>
          </cell>
          <cell r="J607" t="str">
            <v>BOTELLITA 250ML ER</v>
          </cell>
          <cell r="K607" t="str">
            <v>MUNICH</v>
          </cell>
          <cell r="L607">
            <v>87</v>
          </cell>
          <cell r="M607" t="str">
            <v>EMBOTELLADORA CENTRAL (87)</v>
          </cell>
          <cell r="N607">
            <v>0</v>
          </cell>
          <cell r="O607">
            <v>0</v>
          </cell>
          <cell r="P607">
            <v>0</v>
          </cell>
          <cell r="Q607">
            <v>0</v>
          </cell>
          <cell r="R607">
            <v>0</v>
          </cell>
          <cell r="S607">
            <v>0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 t="str">
            <v>Q</v>
          </cell>
          <cell r="AQ607" t="str">
            <v>Q</v>
          </cell>
          <cell r="AR607" t="str">
            <v>Q</v>
          </cell>
          <cell r="AS607" t="str">
            <v>Q</v>
          </cell>
          <cell r="AT607" t="str">
            <v>Q</v>
          </cell>
          <cell r="AU607" t="str">
            <v>Q</v>
          </cell>
          <cell r="AV607">
            <v>47831.999995999999</v>
          </cell>
          <cell r="AW607">
            <v>47832.234120000001</v>
          </cell>
          <cell r="AX607">
            <v>51900</v>
          </cell>
          <cell r="AY607">
            <v>8.5047666924656928E-2</v>
          </cell>
          <cell r="AZ607">
            <v>7.8381502967244721E-2</v>
          </cell>
          <cell r="BC607">
            <v>-1</v>
          </cell>
          <cell r="BD607">
            <v>0</v>
          </cell>
          <cell r="BG607">
            <v>-1</v>
          </cell>
          <cell r="BH607">
            <v>0</v>
          </cell>
        </row>
        <row r="608">
          <cell r="B608" t="str">
            <v>39146</v>
          </cell>
          <cell r="C608" t="str">
            <v>7840025000141</v>
          </cell>
          <cell r="D608" t="str">
            <v>CERVEZA Bot 275ml 12un MUNICH ULTRA GLUTTEN FREE</v>
          </cell>
          <cell r="E608">
            <v>12</v>
          </cell>
          <cell r="F608" t="str">
            <v>BEBIDAS</v>
          </cell>
          <cell r="G608" t="str">
            <v>BEBIDAS</v>
          </cell>
          <cell r="H608" t="str">
            <v>CERVEZAS</v>
          </cell>
          <cell r="I608" t="str">
            <v>ECONOMICAS Y REGULARES</v>
          </cell>
          <cell r="J608" t="str">
            <v>BOTELLITA 250ML ER</v>
          </cell>
          <cell r="K608" t="str">
            <v>MUNICH</v>
          </cell>
          <cell r="L608">
            <v>87</v>
          </cell>
          <cell r="M608" t="str">
            <v>EMBOTELLADORA CENTRAL (87)</v>
          </cell>
          <cell r="N608">
            <v>0</v>
          </cell>
          <cell r="O608">
            <v>0</v>
          </cell>
          <cell r="P608">
            <v>0</v>
          </cell>
          <cell r="Q608">
            <v>0</v>
          </cell>
          <cell r="R608">
            <v>0</v>
          </cell>
          <cell r="S608">
            <v>0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 t="str">
            <v>Q</v>
          </cell>
          <cell r="AQ608" t="str">
            <v>Q</v>
          </cell>
          <cell r="AR608" t="str">
            <v>Q</v>
          </cell>
          <cell r="AS608" t="str">
            <v>Q</v>
          </cell>
          <cell r="AT608" t="str">
            <v>Q</v>
          </cell>
          <cell r="AU608" t="str">
            <v>Q</v>
          </cell>
          <cell r="AV608">
            <v>47831.999995999999</v>
          </cell>
          <cell r="AW608">
            <v>47832.238080000003</v>
          </cell>
          <cell r="AX608">
            <v>51900</v>
          </cell>
          <cell r="AY608">
            <v>8.5047666924656928E-2</v>
          </cell>
          <cell r="AZ608">
            <v>7.8381502967244721E-2</v>
          </cell>
          <cell r="BC608">
            <v>-1</v>
          </cell>
          <cell r="BD608">
            <v>0</v>
          </cell>
          <cell r="BG608">
            <v>-1</v>
          </cell>
          <cell r="BH608">
            <v>0</v>
          </cell>
        </row>
        <row r="609">
          <cell r="B609" t="str">
            <v>39143</v>
          </cell>
          <cell r="C609" t="str">
            <v>7840025000028</v>
          </cell>
          <cell r="D609" t="str">
            <v>CERVEZA Bot 275ml MUNICH ULTRA</v>
          </cell>
          <cell r="E609">
            <v>1</v>
          </cell>
          <cell r="F609" t="str">
            <v>BEBIDAS</v>
          </cell>
          <cell r="G609" t="str">
            <v>BEBIDAS</v>
          </cell>
          <cell r="H609" t="str">
            <v>CERVEZAS</v>
          </cell>
          <cell r="I609" t="str">
            <v>ECONOMICAS Y REGULARES</v>
          </cell>
          <cell r="J609" t="str">
            <v>BOTELLITA 250ML ER</v>
          </cell>
          <cell r="K609" t="str">
            <v>MUNICH</v>
          </cell>
          <cell r="L609">
            <v>87</v>
          </cell>
          <cell r="M609" t="str">
            <v>EMBOTELLADORA CENTRAL (87)</v>
          </cell>
          <cell r="N609">
            <v>0</v>
          </cell>
          <cell r="O609">
            <v>252</v>
          </cell>
          <cell r="P609">
            <v>398</v>
          </cell>
          <cell r="Q609">
            <v>238</v>
          </cell>
          <cell r="R609">
            <v>0</v>
          </cell>
          <cell r="S609">
            <v>468</v>
          </cell>
          <cell r="T609">
            <v>373</v>
          </cell>
          <cell r="U609">
            <v>552</v>
          </cell>
          <cell r="V609">
            <v>15</v>
          </cell>
          <cell r="W609">
            <v>55</v>
          </cell>
          <cell r="X609">
            <v>33</v>
          </cell>
          <cell r="Y609">
            <v>55</v>
          </cell>
          <cell r="Z609">
            <v>3</v>
          </cell>
          <cell r="AA609">
            <v>119</v>
          </cell>
          <cell r="AB609">
            <v>228</v>
          </cell>
          <cell r="AC609">
            <v>180</v>
          </cell>
          <cell r="AD609">
            <v>24</v>
          </cell>
          <cell r="AE609">
            <v>308</v>
          </cell>
          <cell r="AF609">
            <v>179</v>
          </cell>
          <cell r="AG609">
            <v>187</v>
          </cell>
          <cell r="AH609">
            <v>12</v>
          </cell>
          <cell r="AI609">
            <v>12</v>
          </cell>
          <cell r="AJ609">
            <v>514</v>
          </cell>
          <cell r="AK609">
            <v>659</v>
          </cell>
          <cell r="AL609">
            <v>127</v>
          </cell>
          <cell r="AM609">
            <v>210</v>
          </cell>
          <cell r="AN609">
            <v>325</v>
          </cell>
          <cell r="AO609">
            <v>348</v>
          </cell>
          <cell r="AP609">
            <v>64.789915966386545</v>
          </cell>
          <cell r="AQ609">
            <v>35.815217391304351</v>
          </cell>
          <cell r="AR609">
            <v>69.272727272727266</v>
          </cell>
          <cell r="AS609">
            <v>35</v>
          </cell>
          <cell r="AT609">
            <v>52.139037433155082</v>
          </cell>
          <cell r="AU609">
            <v>870</v>
          </cell>
          <cell r="AV609">
            <v>3986.01665</v>
          </cell>
          <cell r="AW609">
            <v>3986.0195100000001</v>
          </cell>
          <cell r="AX609">
            <v>4500</v>
          </cell>
          <cell r="AY609">
            <v>0.12894661390839901</v>
          </cell>
          <cell r="AZ609">
            <v>0.11421852222222222</v>
          </cell>
          <cell r="BA609">
            <v>4325</v>
          </cell>
          <cell r="BB609">
            <v>12</v>
          </cell>
          <cell r="BC609">
            <v>8.5043134478627991E-2</v>
          </cell>
          <cell r="BD609">
            <v>7.8377653179190751E-2</v>
          </cell>
          <cell r="BE609">
            <v>0</v>
          </cell>
          <cell r="BF609">
            <v>0</v>
          </cell>
          <cell r="BG609">
            <v>-1</v>
          </cell>
          <cell r="BH609">
            <v>0</v>
          </cell>
        </row>
        <row r="610">
          <cell r="B610" t="str">
            <v>39145</v>
          </cell>
          <cell r="C610" t="str">
            <v>7840025000127</v>
          </cell>
          <cell r="D610" t="str">
            <v>CERVEZA Bot 275ml MUNICH ULTRA GLUTTEN FREE</v>
          </cell>
          <cell r="E610">
            <v>1</v>
          </cell>
          <cell r="F610" t="str">
            <v>BEBIDAS</v>
          </cell>
          <cell r="G610" t="str">
            <v>BEBIDAS</v>
          </cell>
          <cell r="H610" t="str">
            <v>CERVEZAS</v>
          </cell>
          <cell r="I610" t="str">
            <v>ECONOMICAS Y REGULARES</v>
          </cell>
          <cell r="J610" t="str">
            <v>BOTELLITA 250ML ER</v>
          </cell>
          <cell r="K610" t="str">
            <v>MUNICH</v>
          </cell>
          <cell r="L610">
            <v>87</v>
          </cell>
          <cell r="M610" t="str">
            <v>EMBOTELLADORA CENTRAL (87)</v>
          </cell>
          <cell r="N610">
            <v>0</v>
          </cell>
          <cell r="O610">
            <v>351</v>
          </cell>
          <cell r="P610">
            <v>469</v>
          </cell>
          <cell r="Q610">
            <v>504</v>
          </cell>
          <cell r="R610">
            <v>36</v>
          </cell>
          <cell r="S610">
            <v>180</v>
          </cell>
          <cell r="T610">
            <v>444</v>
          </cell>
          <cell r="U610">
            <v>376</v>
          </cell>
          <cell r="V610">
            <v>50</v>
          </cell>
          <cell r="W610">
            <v>220</v>
          </cell>
          <cell r="X610">
            <v>177</v>
          </cell>
          <cell r="Y610">
            <v>296</v>
          </cell>
          <cell r="Z610">
            <v>0</v>
          </cell>
          <cell r="AA610">
            <v>173</v>
          </cell>
          <cell r="AB610">
            <v>218</v>
          </cell>
          <cell r="AC610">
            <v>250</v>
          </cell>
          <cell r="AD610">
            <v>29</v>
          </cell>
          <cell r="AE610">
            <v>154</v>
          </cell>
          <cell r="AF610">
            <v>313</v>
          </cell>
          <cell r="AG610">
            <v>268</v>
          </cell>
          <cell r="AH610">
            <v>84</v>
          </cell>
          <cell r="AI610">
            <v>96</v>
          </cell>
          <cell r="AJ610">
            <v>444</v>
          </cell>
          <cell r="AK610">
            <v>377</v>
          </cell>
          <cell r="AL610">
            <v>429</v>
          </cell>
          <cell r="AM610">
            <v>107</v>
          </cell>
          <cell r="AN610">
            <v>452</v>
          </cell>
          <cell r="AO610">
            <v>276</v>
          </cell>
          <cell r="AP610">
            <v>26.428571428571427</v>
          </cell>
          <cell r="AQ610">
            <v>30.079787234042552</v>
          </cell>
          <cell r="AR610">
            <v>43.479729729729733</v>
          </cell>
          <cell r="AS610">
            <v>12.84</v>
          </cell>
          <cell r="AT610">
            <v>50.597014925373131</v>
          </cell>
          <cell r="AU610">
            <v>86.25</v>
          </cell>
          <cell r="AV610">
            <v>3986.0194000000001</v>
          </cell>
          <cell r="AW610">
            <v>3986.0198399999999</v>
          </cell>
          <cell r="AX610">
            <v>4500</v>
          </cell>
          <cell r="AY610">
            <v>0.12894583503532364</v>
          </cell>
          <cell r="AZ610">
            <v>0.11421791111111108</v>
          </cell>
          <cell r="BA610">
            <v>4325</v>
          </cell>
          <cell r="BB610">
            <v>12</v>
          </cell>
          <cell r="BC610">
            <v>8.5042385895061079E-2</v>
          </cell>
          <cell r="BD610">
            <v>7.8377017341040425E-2</v>
          </cell>
          <cell r="BE610">
            <v>0</v>
          </cell>
          <cell r="BF610">
            <v>0</v>
          </cell>
          <cell r="BG610">
            <v>-1</v>
          </cell>
          <cell r="BH610">
            <v>0</v>
          </cell>
        </row>
        <row r="611">
          <cell r="B611" t="str">
            <v>18248</v>
          </cell>
          <cell r="C611" t="str">
            <v>7840050006460</v>
          </cell>
          <cell r="D611" t="str">
            <v>CERVEZA Bot 550ml 12un BUDWEISER 66</v>
          </cell>
          <cell r="E611">
            <v>12</v>
          </cell>
          <cell r="F611" t="str">
            <v>BEBIDAS</v>
          </cell>
          <cell r="G611" t="str">
            <v>BEBIDAS</v>
          </cell>
          <cell r="H611" t="str">
            <v>CERVEZAS</v>
          </cell>
          <cell r="I611" t="str">
            <v>ECONOMICAS Y REGULARES</v>
          </cell>
          <cell r="J611" t="str">
            <v>BOTELLITA 350ML ER</v>
          </cell>
          <cell r="K611" t="str">
            <v>BUDWEISER</v>
          </cell>
          <cell r="L611">
            <v>60</v>
          </cell>
          <cell r="M611" t="str">
            <v>CERVEPAR S.A. (60)</v>
          </cell>
          <cell r="N611">
            <v>0</v>
          </cell>
          <cell r="O611">
            <v>0</v>
          </cell>
          <cell r="P611">
            <v>0</v>
          </cell>
          <cell r="Q611">
            <v>0</v>
          </cell>
          <cell r="R611">
            <v>0</v>
          </cell>
          <cell r="S611">
            <v>0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>
            <v>0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 t="str">
            <v>Q</v>
          </cell>
          <cell r="AQ611" t="str">
            <v>Q</v>
          </cell>
          <cell r="AR611" t="str">
            <v>Q</v>
          </cell>
          <cell r="AS611" t="str">
            <v>Q</v>
          </cell>
          <cell r="AT611" t="str">
            <v>Q</v>
          </cell>
          <cell r="AU611" t="str">
            <v>Q</v>
          </cell>
          <cell r="AV611">
            <v>107511.00000299999</v>
          </cell>
          <cell r="AW611">
            <v>81474.118440000006</v>
          </cell>
          <cell r="AX611">
            <v>117900</v>
          </cell>
          <cell r="AY611">
            <v>9.6631972511743935E-2</v>
          </cell>
          <cell r="AZ611">
            <v>8.8117048320610736E-2</v>
          </cell>
          <cell r="BA611">
            <v>0</v>
          </cell>
          <cell r="BB611">
            <v>0</v>
          </cell>
          <cell r="BC611">
            <v>-1</v>
          </cell>
          <cell r="BD611">
            <v>0</v>
          </cell>
          <cell r="BE611">
            <v>0</v>
          </cell>
          <cell r="BF611">
            <v>0</v>
          </cell>
          <cell r="BG611">
            <v>-1</v>
          </cell>
          <cell r="BH611">
            <v>0</v>
          </cell>
        </row>
        <row r="612">
          <cell r="B612" t="str">
            <v>18247</v>
          </cell>
          <cell r="C612" t="str">
            <v>7840050006200</v>
          </cell>
          <cell r="D612" t="str">
            <v>CERVEZA Bot 550ml BUDWEISER 66</v>
          </cell>
          <cell r="E612">
            <v>1</v>
          </cell>
          <cell r="F612" t="str">
            <v>BEBIDAS</v>
          </cell>
          <cell r="G612" t="str">
            <v>BEBIDAS</v>
          </cell>
          <cell r="H612" t="str">
            <v>CERVEZAS</v>
          </cell>
          <cell r="I612" t="str">
            <v>ECONOMICAS Y REGULARES</v>
          </cell>
          <cell r="J612" t="str">
            <v>BOTELLITA 350ML ER</v>
          </cell>
          <cell r="K612" t="str">
            <v>BUDWEISER</v>
          </cell>
          <cell r="L612">
            <v>60</v>
          </cell>
          <cell r="M612" t="str">
            <v>CERVEPAR S.A. (60)</v>
          </cell>
          <cell r="N612">
            <v>4456</v>
          </cell>
          <cell r="O612">
            <v>1513</v>
          </cell>
          <cell r="P612">
            <v>0</v>
          </cell>
          <cell r="Q612">
            <v>0</v>
          </cell>
          <cell r="R612">
            <v>448</v>
          </cell>
          <cell r="S612">
            <v>0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299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 t="str">
            <v>SV</v>
          </cell>
          <cell r="AQ612" t="str">
            <v>Q</v>
          </cell>
          <cell r="AR612" t="str">
            <v>Q</v>
          </cell>
          <cell r="AS612" t="str">
            <v>Q</v>
          </cell>
          <cell r="AT612" t="str">
            <v>Q</v>
          </cell>
          <cell r="AU612" t="str">
            <v>Q</v>
          </cell>
          <cell r="AV612">
            <v>8958.9999950000001</v>
          </cell>
          <cell r="AW612">
            <v>6789.5098699999999</v>
          </cell>
          <cell r="AX612">
            <v>10250</v>
          </cell>
          <cell r="AY612">
            <v>0.14410090475728365</v>
          </cell>
          <cell r="AZ612">
            <v>0.12595121999999997</v>
          </cell>
          <cell r="BA612">
            <v>9983.3333299999995</v>
          </cell>
          <cell r="BB612">
            <v>6</v>
          </cell>
          <cell r="BC612">
            <v>0.1143356775947848</v>
          </cell>
          <cell r="BD612">
            <v>0.10260434076881608</v>
          </cell>
          <cell r="BE612">
            <v>9825</v>
          </cell>
          <cell r="BF612">
            <v>12</v>
          </cell>
          <cell r="BG612">
            <v>9.6662574560030468E-2</v>
          </cell>
          <cell r="BH612">
            <v>8.8142494147582684E-2</v>
          </cell>
        </row>
        <row r="613">
          <cell r="B613" t="str">
            <v>11682</v>
          </cell>
          <cell r="C613" t="str">
            <v>7840025110734</v>
          </cell>
          <cell r="D613" t="str">
            <v>CERVEZA Bot 330ml 12un MUNICH</v>
          </cell>
          <cell r="E613">
            <v>12</v>
          </cell>
          <cell r="F613" t="str">
            <v>BEBIDAS</v>
          </cell>
          <cell r="G613" t="str">
            <v>BEBIDAS</v>
          </cell>
          <cell r="H613" t="str">
            <v>CERVEZAS</v>
          </cell>
          <cell r="I613" t="str">
            <v>ECONOMICAS Y REGULARES</v>
          </cell>
          <cell r="J613" t="str">
            <v>BOTELLITA 350ML ER</v>
          </cell>
          <cell r="K613" t="str">
            <v>MUNICH</v>
          </cell>
          <cell r="L613">
            <v>87</v>
          </cell>
          <cell r="M613" t="str">
            <v>EMBOTELLADORA CENTRAL (87)</v>
          </cell>
          <cell r="N613">
            <v>0</v>
          </cell>
          <cell r="O613">
            <v>0</v>
          </cell>
          <cell r="P613">
            <v>0</v>
          </cell>
          <cell r="Q613">
            <v>0</v>
          </cell>
          <cell r="R613">
            <v>0</v>
          </cell>
          <cell r="S613">
            <v>0</v>
          </cell>
          <cell r="T613">
            <v>0</v>
          </cell>
          <cell r="U613">
            <v>0</v>
          </cell>
          <cell r="V613">
            <v>0</v>
          </cell>
          <cell r="W613">
            <v>0</v>
          </cell>
          <cell r="X613">
            <v>0</v>
          </cell>
          <cell r="Y613">
            <v>0</v>
          </cell>
          <cell r="Z613">
            <v>0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 t="str">
            <v>Q</v>
          </cell>
          <cell r="AQ613" t="str">
            <v>Q</v>
          </cell>
          <cell r="AR613" t="str">
            <v>Q</v>
          </cell>
          <cell r="AS613" t="str">
            <v>Q</v>
          </cell>
          <cell r="AT613" t="str">
            <v>Q</v>
          </cell>
          <cell r="AU613" t="str">
            <v>Q</v>
          </cell>
          <cell r="AV613">
            <v>39259.999999</v>
          </cell>
          <cell r="AW613">
            <v>38436.978360000001</v>
          </cell>
          <cell r="AX613">
            <v>42900</v>
          </cell>
          <cell r="AY613">
            <v>9.2715231815912347E-2</v>
          </cell>
          <cell r="AZ613">
            <v>8.4848484871794874E-2</v>
          </cell>
          <cell r="BA613">
            <v>0</v>
          </cell>
          <cell r="BB613">
            <v>0</v>
          </cell>
          <cell r="BC613">
            <v>-1</v>
          </cell>
          <cell r="BD613">
            <v>0</v>
          </cell>
          <cell r="BE613">
            <v>0</v>
          </cell>
          <cell r="BF613">
            <v>0</v>
          </cell>
          <cell r="BG613">
            <v>-1</v>
          </cell>
          <cell r="BH613">
            <v>0</v>
          </cell>
        </row>
        <row r="614">
          <cell r="B614" t="str">
            <v>3863</v>
          </cell>
          <cell r="C614" t="str">
            <v>7840025110710</v>
          </cell>
          <cell r="D614" t="str">
            <v>CERVEZA Bot 330ml MUNICH</v>
          </cell>
          <cell r="E614">
            <v>1</v>
          </cell>
          <cell r="F614" t="str">
            <v>BEBIDAS</v>
          </cell>
          <cell r="G614" t="str">
            <v>BEBIDAS</v>
          </cell>
          <cell r="H614" t="str">
            <v>CERVEZAS</v>
          </cell>
          <cell r="I614" t="str">
            <v>ECONOMICAS Y REGULARES</v>
          </cell>
          <cell r="J614" t="str">
            <v>BOTELLITA 350ML ER</v>
          </cell>
          <cell r="K614" t="str">
            <v>MUNICH</v>
          </cell>
          <cell r="L614">
            <v>87</v>
          </cell>
          <cell r="M614" t="str">
            <v>EMBOTELLADORA CENTRAL (87)</v>
          </cell>
          <cell r="N614">
            <v>0</v>
          </cell>
          <cell r="O614">
            <v>0</v>
          </cell>
          <cell r="P614">
            <v>72</v>
          </cell>
          <cell r="Q614">
            <v>108</v>
          </cell>
          <cell r="R614">
            <v>0</v>
          </cell>
          <cell r="S614">
            <v>65</v>
          </cell>
          <cell r="T614">
            <v>102</v>
          </cell>
          <cell r="U614">
            <v>122</v>
          </cell>
          <cell r="V614">
            <v>0</v>
          </cell>
          <cell r="W614">
            <v>2</v>
          </cell>
          <cell r="X614">
            <v>89</v>
          </cell>
          <cell r="Y614">
            <v>89</v>
          </cell>
          <cell r="Z614">
            <v>0</v>
          </cell>
          <cell r="AA614">
            <v>0</v>
          </cell>
          <cell r="AB614">
            <v>24</v>
          </cell>
          <cell r="AC614">
            <v>36</v>
          </cell>
          <cell r="AD614">
            <v>0</v>
          </cell>
          <cell r="AE614">
            <v>24</v>
          </cell>
          <cell r="AF614">
            <v>134</v>
          </cell>
          <cell r="AG614">
            <v>72</v>
          </cell>
          <cell r="AH614">
            <v>0</v>
          </cell>
          <cell r="AI614">
            <v>0</v>
          </cell>
          <cell r="AJ614">
            <v>24</v>
          </cell>
          <cell r="AK614">
            <v>232</v>
          </cell>
          <cell r="AL614">
            <v>125</v>
          </cell>
          <cell r="AM614">
            <v>120</v>
          </cell>
          <cell r="AN614">
            <v>190</v>
          </cell>
          <cell r="AO614">
            <v>120</v>
          </cell>
          <cell r="AP614">
            <v>6.6666666666666661</v>
          </cell>
          <cell r="AQ614">
            <v>57.049180327868847</v>
          </cell>
          <cell r="AR614">
            <v>42.134831460674164</v>
          </cell>
          <cell r="AS614">
            <v>100</v>
          </cell>
          <cell r="AT614">
            <v>79.166666666666671</v>
          </cell>
          <cell r="AU614" t="str">
            <v>SV</v>
          </cell>
          <cell r="AV614">
            <v>3271.6666399999999</v>
          </cell>
          <cell r="AW614">
            <v>3203.0815299999999</v>
          </cell>
          <cell r="AX614">
            <v>3750</v>
          </cell>
          <cell r="AY614">
            <v>0.14620479793136876</v>
          </cell>
          <cell r="AZ614">
            <v>0.12755556266666668</v>
          </cell>
          <cell r="BA614">
            <v>3575</v>
          </cell>
          <cell r="BB614">
            <v>12</v>
          </cell>
          <cell r="BC614">
            <v>9.2715240694571488E-2</v>
          </cell>
          <cell r="BD614">
            <v>8.4848492307692328E-2</v>
          </cell>
          <cell r="BE614">
            <v>0</v>
          </cell>
          <cell r="BF614">
            <v>0</v>
          </cell>
          <cell r="BG614">
            <v>-1</v>
          </cell>
          <cell r="BH614">
            <v>0</v>
          </cell>
        </row>
        <row r="615">
          <cell r="B615" t="str">
            <v>11613</v>
          </cell>
          <cell r="C615" t="str">
            <v>7840050004053</v>
          </cell>
          <cell r="D615" t="str">
            <v>CERVEZA Lata 269ml 12un BUDWEISER 66</v>
          </cell>
          <cell r="E615">
            <v>12</v>
          </cell>
          <cell r="F615" t="str">
            <v>BEBIDAS</v>
          </cell>
          <cell r="G615" t="str">
            <v>BEBIDAS</v>
          </cell>
          <cell r="H615" t="str">
            <v>CERVEZAS</v>
          </cell>
          <cell r="I615" t="str">
            <v>ECONOMICAS Y REGULARES</v>
          </cell>
          <cell r="J615" t="str">
            <v>LATA 269ML ER</v>
          </cell>
          <cell r="K615" t="str">
            <v>BUDWEISER</v>
          </cell>
          <cell r="L615">
            <v>60</v>
          </cell>
          <cell r="M615" t="str">
            <v>CERVEPAR S.A. (60)</v>
          </cell>
          <cell r="N615">
            <v>0</v>
          </cell>
          <cell r="O615">
            <v>0</v>
          </cell>
          <cell r="P615">
            <v>0</v>
          </cell>
          <cell r="Q615">
            <v>0</v>
          </cell>
          <cell r="R615">
            <v>0</v>
          </cell>
          <cell r="S615">
            <v>0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>
            <v>0</v>
          </cell>
          <cell r="AP615" t="str">
            <v>Q</v>
          </cell>
          <cell r="AQ615" t="str">
            <v>Q</v>
          </cell>
          <cell r="AR615" t="str">
            <v>Q</v>
          </cell>
          <cell r="AS615" t="str">
            <v>Q</v>
          </cell>
          <cell r="AT615" t="str">
            <v>Q</v>
          </cell>
          <cell r="AU615" t="str">
            <v>Q</v>
          </cell>
          <cell r="AV615">
            <v>46367.999996999999</v>
          </cell>
          <cell r="AW615">
            <v>46612.973879999998</v>
          </cell>
          <cell r="AX615">
            <v>49900</v>
          </cell>
          <cell r="AY615">
            <v>7.6173222981981592E-2</v>
          </cell>
          <cell r="AZ615">
            <v>7.078156318637277E-2</v>
          </cell>
          <cell r="BA615">
            <v>0</v>
          </cell>
          <cell r="BB615">
            <v>0</v>
          </cell>
          <cell r="BC615">
            <v>-1</v>
          </cell>
          <cell r="BD615">
            <v>0</v>
          </cell>
          <cell r="BE615">
            <v>0</v>
          </cell>
          <cell r="BF615">
            <v>0</v>
          </cell>
          <cell r="BG615">
            <v>-1</v>
          </cell>
          <cell r="BH615">
            <v>0</v>
          </cell>
        </row>
        <row r="616">
          <cell r="B616" t="str">
            <v>8327</v>
          </cell>
          <cell r="C616" t="str">
            <v>7840050003704</v>
          </cell>
          <cell r="D616" t="str">
            <v>CERVEZA Lata 269ml BUDWEISER 66</v>
          </cell>
          <cell r="E616">
            <v>1</v>
          </cell>
          <cell r="F616" t="str">
            <v>BEBIDAS</v>
          </cell>
          <cell r="G616" t="str">
            <v>BEBIDAS</v>
          </cell>
          <cell r="H616" t="str">
            <v>CERVEZAS</v>
          </cell>
          <cell r="I616" t="str">
            <v>ECONOMICAS Y REGULARES</v>
          </cell>
          <cell r="J616" t="str">
            <v>LATA 269ML ER</v>
          </cell>
          <cell r="K616" t="str">
            <v>BUDWEISER</v>
          </cell>
          <cell r="L616">
            <v>60</v>
          </cell>
          <cell r="M616" t="str">
            <v>CERVEPAR S.A. (60)</v>
          </cell>
          <cell r="N616">
            <v>1351</v>
          </cell>
          <cell r="O616">
            <v>1091</v>
          </cell>
          <cell r="P616">
            <v>869</v>
          </cell>
          <cell r="Q616">
            <v>841</v>
          </cell>
          <cell r="R616">
            <v>1502</v>
          </cell>
          <cell r="S616">
            <v>1790</v>
          </cell>
          <cell r="T616">
            <v>1484</v>
          </cell>
          <cell r="U616">
            <v>944</v>
          </cell>
          <cell r="V616">
            <v>1001</v>
          </cell>
          <cell r="W616">
            <v>789</v>
          </cell>
          <cell r="X616">
            <v>459</v>
          </cell>
          <cell r="Y616">
            <v>859</v>
          </cell>
          <cell r="Z616">
            <v>1164</v>
          </cell>
          <cell r="AA616">
            <v>1335</v>
          </cell>
          <cell r="AB616">
            <v>516</v>
          </cell>
          <cell r="AC616">
            <v>111</v>
          </cell>
          <cell r="AD616">
            <v>1077</v>
          </cell>
          <cell r="AE616">
            <v>1878</v>
          </cell>
          <cell r="AF616">
            <v>1211</v>
          </cell>
          <cell r="AG616">
            <v>1137</v>
          </cell>
          <cell r="AH616">
            <v>152</v>
          </cell>
          <cell r="AI616">
            <v>176</v>
          </cell>
          <cell r="AJ616">
            <v>1125</v>
          </cell>
          <cell r="AK616">
            <v>1502</v>
          </cell>
          <cell r="AL616">
            <v>192</v>
          </cell>
          <cell r="AM616">
            <v>2136</v>
          </cell>
          <cell r="AN616">
            <v>1255</v>
          </cell>
          <cell r="AO616">
            <v>1636</v>
          </cell>
          <cell r="AP616">
            <v>40.130796670630204</v>
          </cell>
          <cell r="AQ616">
            <v>47.733050847457633</v>
          </cell>
          <cell r="AR616">
            <v>6.7054714784633296</v>
          </cell>
          <cell r="AS616">
            <v>577.29729729729729</v>
          </cell>
          <cell r="AT616">
            <v>33.113456464379944</v>
          </cell>
          <cell r="AU616">
            <v>278.86363636363637</v>
          </cell>
          <cell r="AV616">
            <v>3864</v>
          </cell>
          <cell r="AW616">
            <v>3884.4144900000001</v>
          </cell>
          <cell r="AX616">
            <v>4500</v>
          </cell>
          <cell r="AY616">
            <v>0.1645962732919255</v>
          </cell>
          <cell r="AZ616">
            <v>0.14133333333333334</v>
          </cell>
          <cell r="BA616">
            <v>4158.3333300000004</v>
          </cell>
          <cell r="BB616">
            <v>12</v>
          </cell>
          <cell r="BC616">
            <v>7.6173222049689571E-2</v>
          </cell>
          <cell r="BD616">
            <v>7.0781562381388108E-2</v>
          </cell>
          <cell r="BE616">
            <v>0</v>
          </cell>
          <cell r="BF616">
            <v>0</v>
          </cell>
          <cell r="BG616">
            <v>-1</v>
          </cell>
          <cell r="BH616">
            <v>0</v>
          </cell>
        </row>
        <row r="617">
          <cell r="B617" t="str">
            <v>8324</v>
          </cell>
          <cell r="C617" t="str">
            <v>7840050002516</v>
          </cell>
          <cell r="D617" t="str">
            <v>CERVEZA Lata 269ml 12un BRAHMA</v>
          </cell>
          <cell r="E617">
            <v>12</v>
          </cell>
          <cell r="F617" t="str">
            <v>BEBIDAS</v>
          </cell>
          <cell r="G617" t="str">
            <v>BEBIDAS</v>
          </cell>
          <cell r="H617" t="str">
            <v>CERVEZAS</v>
          </cell>
          <cell r="I617" t="str">
            <v>ECONOMICAS Y REGULARES</v>
          </cell>
          <cell r="J617" t="str">
            <v>LATA 269ML ER</v>
          </cell>
          <cell r="K617" t="str">
            <v>BRAHMA</v>
          </cell>
          <cell r="L617">
            <v>60</v>
          </cell>
          <cell r="M617" t="str">
            <v>CERVEPAR S.A. (60)</v>
          </cell>
          <cell r="N617">
            <v>0</v>
          </cell>
          <cell r="O617">
            <v>0</v>
          </cell>
          <cell r="P617">
            <v>0</v>
          </cell>
          <cell r="Q617">
            <v>0</v>
          </cell>
          <cell r="R617">
            <v>0</v>
          </cell>
          <cell r="S617">
            <v>0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>
            <v>0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 t="str">
            <v>Q</v>
          </cell>
          <cell r="AQ617" t="str">
            <v>Q</v>
          </cell>
          <cell r="AR617" t="str">
            <v>Q</v>
          </cell>
          <cell r="AS617" t="str">
            <v>Q</v>
          </cell>
          <cell r="AT617" t="str">
            <v>Q</v>
          </cell>
          <cell r="AU617" t="str">
            <v>Q</v>
          </cell>
          <cell r="AV617">
            <v>28967.999994999998</v>
          </cell>
          <cell r="AW617">
            <v>24239.261640000001</v>
          </cell>
          <cell r="AX617">
            <v>31900</v>
          </cell>
          <cell r="AY617">
            <v>0.10121513413097483</v>
          </cell>
          <cell r="AZ617">
            <v>9.1912225862069014E-2</v>
          </cell>
          <cell r="BA617">
            <v>0</v>
          </cell>
          <cell r="BB617">
            <v>0</v>
          </cell>
          <cell r="BC617">
            <v>-1</v>
          </cell>
          <cell r="BD617">
            <v>0</v>
          </cell>
          <cell r="BE617">
            <v>0</v>
          </cell>
          <cell r="BF617">
            <v>0</v>
          </cell>
          <cell r="BG617">
            <v>-1</v>
          </cell>
          <cell r="BH617">
            <v>0</v>
          </cell>
        </row>
        <row r="618">
          <cell r="B618" t="str">
            <v>24516</v>
          </cell>
          <cell r="C618" t="str">
            <v>7840050002974</v>
          </cell>
          <cell r="D618" t="str">
            <v>CERVEZA Lata 269ml 12un SUBZERO BRAHMA</v>
          </cell>
          <cell r="E618">
            <v>12</v>
          </cell>
          <cell r="F618" t="str">
            <v>BEBIDAS</v>
          </cell>
          <cell r="G618" t="str">
            <v>BEBIDAS</v>
          </cell>
          <cell r="H618" t="str">
            <v>CERVEZAS</v>
          </cell>
          <cell r="I618" t="str">
            <v>ECONOMICAS Y REGULARES</v>
          </cell>
          <cell r="J618" t="str">
            <v>LATA 269ML ER</v>
          </cell>
          <cell r="K618" t="str">
            <v>BRAHMA</v>
          </cell>
          <cell r="L618">
            <v>60</v>
          </cell>
          <cell r="M618" t="str">
            <v>CERVEPAR S.A. (60)</v>
          </cell>
          <cell r="N618">
            <v>0</v>
          </cell>
          <cell r="O618">
            <v>0</v>
          </cell>
          <cell r="P618">
            <v>0</v>
          </cell>
          <cell r="Q618">
            <v>0</v>
          </cell>
          <cell r="R618">
            <v>0</v>
          </cell>
          <cell r="S618">
            <v>0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 t="str">
            <v>Q</v>
          </cell>
          <cell r="AQ618" t="str">
            <v>Q</v>
          </cell>
          <cell r="AR618" t="str">
            <v>Q</v>
          </cell>
          <cell r="AS618" t="str">
            <v>Q</v>
          </cell>
          <cell r="AT618" t="str">
            <v>Q</v>
          </cell>
          <cell r="AU618" t="str">
            <v>Q</v>
          </cell>
          <cell r="AV618">
            <v>26567.999996999999</v>
          </cell>
          <cell r="AW618">
            <v>26552.677800000001</v>
          </cell>
          <cell r="AX618">
            <v>28900</v>
          </cell>
          <cell r="AY618">
            <v>8.7774766759384448E-2</v>
          </cell>
          <cell r="AZ618">
            <v>8.0692041626297617E-2</v>
          </cell>
          <cell r="BC618">
            <v>-1</v>
          </cell>
          <cell r="BD618">
            <v>0</v>
          </cell>
          <cell r="BG618">
            <v>-1</v>
          </cell>
          <cell r="BH618">
            <v>0</v>
          </cell>
        </row>
        <row r="619">
          <cell r="B619" t="str">
            <v>40990</v>
          </cell>
          <cell r="C619" t="str">
            <v>7840050008693</v>
          </cell>
          <cell r="D619" t="str">
            <v>CERVEZA Lata 269ml 6un BRAHMA</v>
          </cell>
          <cell r="E619">
            <v>1</v>
          </cell>
          <cell r="F619" t="str">
            <v>BEBIDAS</v>
          </cell>
          <cell r="G619" t="str">
            <v>BEBIDAS</v>
          </cell>
          <cell r="H619" t="str">
            <v>CERVEZAS</v>
          </cell>
          <cell r="I619" t="str">
            <v>ECONOMICAS Y REGULARES</v>
          </cell>
          <cell r="J619" t="str">
            <v>LATA 269ML ER</v>
          </cell>
          <cell r="K619" t="str">
            <v>BRAHMA</v>
          </cell>
          <cell r="L619">
            <v>60</v>
          </cell>
          <cell r="M619" t="str">
            <v>CERVEPAR S.A. (60)</v>
          </cell>
          <cell r="N619">
            <v>0</v>
          </cell>
          <cell r="O619">
            <v>0</v>
          </cell>
          <cell r="P619">
            <v>0</v>
          </cell>
          <cell r="Q619">
            <v>0</v>
          </cell>
          <cell r="R619">
            <v>0</v>
          </cell>
          <cell r="S619">
            <v>0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 t="str">
            <v>Q</v>
          </cell>
          <cell r="AQ619" t="str">
            <v>Q</v>
          </cell>
          <cell r="AR619" t="str">
            <v>Q</v>
          </cell>
          <cell r="AS619" t="str">
            <v>Q</v>
          </cell>
          <cell r="AT619" t="str">
            <v>Q</v>
          </cell>
          <cell r="AU619" t="str">
            <v>Q</v>
          </cell>
          <cell r="AV619">
            <v>14484.000002999999</v>
          </cell>
          <cell r="AW619">
            <v>12119.63082</v>
          </cell>
          <cell r="AX619">
            <v>15900</v>
          </cell>
          <cell r="AY619">
            <v>9.7763048654150309E-2</v>
          </cell>
          <cell r="AZ619">
            <v>8.9056603584905705E-2</v>
          </cell>
          <cell r="BC619">
            <v>-1</v>
          </cell>
          <cell r="BD619">
            <v>0</v>
          </cell>
          <cell r="BG619">
            <v>-1</v>
          </cell>
          <cell r="BH619">
            <v>0</v>
          </cell>
        </row>
        <row r="620">
          <cell r="B620" t="str">
            <v>7788</v>
          </cell>
          <cell r="C620" t="str">
            <v>7891149103270</v>
          </cell>
          <cell r="D620" t="str">
            <v>CERVEZA Lata 269ml BRAHMA</v>
          </cell>
          <cell r="E620">
            <v>1</v>
          </cell>
          <cell r="F620" t="str">
            <v>BEBIDAS</v>
          </cell>
          <cell r="G620" t="str">
            <v>BEBIDAS</v>
          </cell>
          <cell r="H620" t="str">
            <v>CERVEZAS</v>
          </cell>
          <cell r="I620" t="str">
            <v>ECONOMICAS Y REGULARES</v>
          </cell>
          <cell r="J620" t="str">
            <v>LATA 269ML ER</v>
          </cell>
          <cell r="K620" t="str">
            <v>BRAHMA</v>
          </cell>
          <cell r="L620">
            <v>60</v>
          </cell>
          <cell r="M620" t="str">
            <v>CERVEPAR S.A. (60)</v>
          </cell>
          <cell r="N620">
            <v>1448</v>
          </cell>
          <cell r="O620">
            <v>687</v>
          </cell>
          <cell r="P620">
            <v>833</v>
          </cell>
          <cell r="Q620">
            <v>874</v>
          </cell>
          <cell r="R620">
            <v>4581</v>
          </cell>
          <cell r="S620">
            <v>2937</v>
          </cell>
          <cell r="T620">
            <v>2035</v>
          </cell>
          <cell r="U620">
            <v>2127</v>
          </cell>
          <cell r="V620">
            <v>2611</v>
          </cell>
          <cell r="W620">
            <v>732</v>
          </cell>
          <cell r="X620">
            <v>570</v>
          </cell>
          <cell r="Y620">
            <v>491</v>
          </cell>
          <cell r="Z620">
            <v>3418</v>
          </cell>
          <cell r="AA620">
            <v>1095</v>
          </cell>
          <cell r="AB620">
            <v>933</v>
          </cell>
          <cell r="AC620">
            <v>846</v>
          </cell>
          <cell r="AD620">
            <v>3674</v>
          </cell>
          <cell r="AE620">
            <v>637</v>
          </cell>
          <cell r="AF620">
            <v>347</v>
          </cell>
          <cell r="AG620">
            <v>207</v>
          </cell>
          <cell r="AH620">
            <v>6</v>
          </cell>
          <cell r="AI620">
            <v>46</v>
          </cell>
          <cell r="AJ620">
            <v>1140</v>
          </cell>
          <cell r="AK620">
            <v>1314</v>
          </cell>
          <cell r="AL620">
            <v>1115</v>
          </cell>
          <cell r="AM620">
            <v>1716</v>
          </cell>
          <cell r="AN620">
            <v>1746</v>
          </cell>
          <cell r="AO620">
            <v>1764</v>
          </cell>
          <cell r="AP620">
            <v>39.130434782608695</v>
          </cell>
          <cell r="AQ620">
            <v>18.533145275035263</v>
          </cell>
          <cell r="AR620">
            <v>68.12627291242363</v>
          </cell>
          <cell r="AS620">
            <v>60.851063829787236</v>
          </cell>
          <cell r="AT620">
            <v>253.04347826086956</v>
          </cell>
          <cell r="AU620">
            <v>1150.4347826086957</v>
          </cell>
          <cell r="AV620">
            <v>2414</v>
          </cell>
          <cell r="AW620">
            <v>2019.9384700000001</v>
          </cell>
          <cell r="AX620">
            <v>2750</v>
          </cell>
          <cell r="AY620">
            <v>0.13918806959403485</v>
          </cell>
          <cell r="AZ620">
            <v>0.12218181818181818</v>
          </cell>
          <cell r="BA620">
            <v>2658</v>
          </cell>
          <cell r="BB620">
            <v>12</v>
          </cell>
          <cell r="BC620">
            <v>0.10107705053852523</v>
          </cell>
          <cell r="BD620">
            <v>9.1798344620015043E-2</v>
          </cell>
          <cell r="BE620">
            <v>0</v>
          </cell>
          <cell r="BF620">
            <v>0</v>
          </cell>
          <cell r="BG620">
            <v>-1</v>
          </cell>
          <cell r="BH620">
            <v>0</v>
          </cell>
        </row>
        <row r="621">
          <cell r="B621" t="str">
            <v>24515</v>
          </cell>
          <cell r="C621" t="str">
            <v>7840050002561</v>
          </cell>
          <cell r="D621" t="str">
            <v>CERVEZA Lata 269ml SUBZERO BRAHMA</v>
          </cell>
          <cell r="E621">
            <v>1</v>
          </cell>
          <cell r="F621" t="str">
            <v>BEBIDAS</v>
          </cell>
          <cell r="G621" t="str">
            <v>BEBIDAS</v>
          </cell>
          <cell r="H621" t="str">
            <v>CERVEZAS</v>
          </cell>
          <cell r="I621" t="str">
            <v>ECONOMICAS Y REGULARES</v>
          </cell>
          <cell r="J621" t="str">
            <v>LATA 269ML ER</v>
          </cell>
          <cell r="K621" t="str">
            <v>BRAHMA</v>
          </cell>
          <cell r="L621">
            <v>60</v>
          </cell>
          <cell r="M621" t="str">
            <v>CERVEPAR S.A. (60)</v>
          </cell>
          <cell r="N621">
            <v>0</v>
          </cell>
          <cell r="O621">
            <v>0</v>
          </cell>
          <cell r="P621">
            <v>0</v>
          </cell>
          <cell r="Q621">
            <v>0</v>
          </cell>
          <cell r="R621">
            <v>659</v>
          </cell>
          <cell r="S621">
            <v>1166</v>
          </cell>
          <cell r="T621">
            <v>631</v>
          </cell>
          <cell r="U621">
            <v>396</v>
          </cell>
          <cell r="V621">
            <v>252</v>
          </cell>
          <cell r="W621">
            <v>336</v>
          </cell>
          <cell r="X621">
            <v>367</v>
          </cell>
          <cell r="Y621">
            <v>281</v>
          </cell>
          <cell r="Z621">
            <v>313</v>
          </cell>
          <cell r="AA621">
            <v>420</v>
          </cell>
          <cell r="AB621">
            <v>367</v>
          </cell>
          <cell r="AC621">
            <v>257</v>
          </cell>
          <cell r="AD621">
            <v>385</v>
          </cell>
          <cell r="AE621">
            <v>468</v>
          </cell>
          <cell r="AF621">
            <v>492</v>
          </cell>
          <cell r="AG621">
            <v>408</v>
          </cell>
          <cell r="AH621">
            <v>12</v>
          </cell>
          <cell r="AI621">
            <v>24</v>
          </cell>
          <cell r="AJ621">
            <v>290</v>
          </cell>
          <cell r="AK621">
            <v>467</v>
          </cell>
          <cell r="AL621">
            <v>79</v>
          </cell>
          <cell r="AM621">
            <v>300</v>
          </cell>
          <cell r="AN621">
            <v>168</v>
          </cell>
          <cell r="AO621">
            <v>348</v>
          </cell>
          <cell r="AP621" t="str">
            <v>SV</v>
          </cell>
          <cell r="AQ621">
            <v>35.378787878787875</v>
          </cell>
          <cell r="AR621">
            <v>8.4341637010676145</v>
          </cell>
          <cell r="AS621">
            <v>35.019455252918291</v>
          </cell>
          <cell r="AT621">
            <v>12.352941176470587</v>
          </cell>
          <cell r="AU621">
            <v>435</v>
          </cell>
          <cell r="AV621">
            <v>2214</v>
          </cell>
          <cell r="AW621">
            <v>2212.7231499999998</v>
          </cell>
          <cell r="AX621">
            <v>2500</v>
          </cell>
          <cell r="AY621">
            <v>0.12917795844625113</v>
          </cell>
          <cell r="AZ621">
            <v>0.1144</v>
          </cell>
          <cell r="BA621">
            <v>2408.3333299999999</v>
          </cell>
          <cell r="BB621">
            <v>12</v>
          </cell>
          <cell r="BC621">
            <v>8.7774765130984589E-2</v>
          </cell>
          <cell r="BD621">
            <v>8.0692040250092759E-2</v>
          </cell>
          <cell r="BE621">
            <v>0</v>
          </cell>
          <cell r="BF621">
            <v>0</v>
          </cell>
          <cell r="BG621">
            <v>-1</v>
          </cell>
          <cell r="BH621">
            <v>0</v>
          </cell>
        </row>
        <row r="622">
          <cell r="B622" t="str">
            <v>13568</v>
          </cell>
          <cell r="C622" t="str">
            <v>7840050005005</v>
          </cell>
          <cell r="D622" t="str">
            <v>CERVEZA Lata 269ml 12un PILSEN</v>
          </cell>
          <cell r="E622">
            <v>12</v>
          </cell>
          <cell r="F622" t="str">
            <v>BEBIDAS</v>
          </cell>
          <cell r="G622" t="str">
            <v>BEBIDAS</v>
          </cell>
          <cell r="H622" t="str">
            <v>CERVEZAS</v>
          </cell>
          <cell r="I622" t="str">
            <v>ECONOMICAS Y REGULARES</v>
          </cell>
          <cell r="J622" t="str">
            <v>LATA 269ML ER</v>
          </cell>
          <cell r="K622" t="str">
            <v>PILSEN</v>
          </cell>
          <cell r="L622">
            <v>60</v>
          </cell>
          <cell r="M622" t="str">
            <v>CERVEPAR S.A. (60)</v>
          </cell>
          <cell r="N622">
            <v>0</v>
          </cell>
          <cell r="O622">
            <v>0</v>
          </cell>
          <cell r="P622">
            <v>0</v>
          </cell>
          <cell r="Q622">
            <v>0</v>
          </cell>
          <cell r="R622">
            <v>0</v>
          </cell>
          <cell r="S622">
            <v>0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 t="str">
            <v>Q</v>
          </cell>
          <cell r="AQ622" t="str">
            <v>Q</v>
          </cell>
          <cell r="AR622" t="str">
            <v>Q</v>
          </cell>
          <cell r="AS622" t="str">
            <v>Q</v>
          </cell>
          <cell r="AT622" t="str">
            <v>Q</v>
          </cell>
          <cell r="AU622" t="str">
            <v>Q</v>
          </cell>
          <cell r="AV622">
            <v>33900.000002000001</v>
          </cell>
          <cell r="AW622">
            <v>33123.009480000001</v>
          </cell>
          <cell r="AX622">
            <v>36900</v>
          </cell>
          <cell r="AY622">
            <v>8.8495575157020889E-2</v>
          </cell>
          <cell r="AZ622">
            <v>8.1300812953929519E-2</v>
          </cell>
          <cell r="BA622">
            <v>0</v>
          </cell>
          <cell r="BB622">
            <v>0</v>
          </cell>
          <cell r="BC622">
            <v>-1</v>
          </cell>
          <cell r="BD622">
            <v>0</v>
          </cell>
          <cell r="BE622">
            <v>0</v>
          </cell>
          <cell r="BF622">
            <v>0</v>
          </cell>
          <cell r="BG622">
            <v>-1</v>
          </cell>
          <cell r="BH622">
            <v>0</v>
          </cell>
        </row>
        <row r="623">
          <cell r="B623" t="str">
            <v>29809</v>
          </cell>
          <cell r="C623" t="str">
            <v>7840050008105</v>
          </cell>
          <cell r="D623" t="str">
            <v>CERVEZA Lata 269ml 6un CERRO PILSEN EXTRA</v>
          </cell>
          <cell r="E623">
            <v>6</v>
          </cell>
          <cell r="F623" t="str">
            <v>BEBIDAS</v>
          </cell>
          <cell r="G623" t="str">
            <v>BEBIDAS</v>
          </cell>
          <cell r="H623" t="str">
            <v>CERVEZAS</v>
          </cell>
          <cell r="I623" t="str">
            <v>ECONOMICAS Y REGULARES</v>
          </cell>
          <cell r="J623" t="str">
            <v>LATA 269ML ER</v>
          </cell>
          <cell r="K623" t="str">
            <v>PILSEN</v>
          </cell>
          <cell r="L623">
            <v>60</v>
          </cell>
          <cell r="M623" t="str">
            <v>CERVEPAR S.A. (60)</v>
          </cell>
          <cell r="N623">
            <v>0</v>
          </cell>
          <cell r="O623">
            <v>0</v>
          </cell>
          <cell r="P623">
            <v>0</v>
          </cell>
          <cell r="Q623">
            <v>0</v>
          </cell>
          <cell r="R623">
            <v>0</v>
          </cell>
          <cell r="S623">
            <v>0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 t="str">
            <v>Q</v>
          </cell>
          <cell r="AQ623" t="str">
            <v>Q</v>
          </cell>
          <cell r="AR623" t="str">
            <v>Q</v>
          </cell>
          <cell r="AS623" t="str">
            <v>Q</v>
          </cell>
          <cell r="AT623" t="str">
            <v>Q</v>
          </cell>
          <cell r="AU623" t="str">
            <v>Q</v>
          </cell>
          <cell r="AV623">
            <v>19625.999997999999</v>
          </cell>
          <cell r="AW623">
            <v>18952.92498</v>
          </cell>
          <cell r="AX623">
            <v>21500</v>
          </cell>
          <cell r="AY623">
            <v>9.5485580464229614E-2</v>
          </cell>
          <cell r="AZ623">
            <v>8.7162790790697706E-2</v>
          </cell>
          <cell r="BC623">
            <v>-1</v>
          </cell>
          <cell r="BD623">
            <v>0</v>
          </cell>
          <cell r="BG623">
            <v>-1</v>
          </cell>
          <cell r="BH623">
            <v>0</v>
          </cell>
        </row>
        <row r="624">
          <cell r="B624" t="str">
            <v>27075</v>
          </cell>
          <cell r="C624" t="str">
            <v>7840050007900</v>
          </cell>
          <cell r="D624" t="str">
            <v>CERVEZA Lata 269ml 6un EXTRA PILSEN</v>
          </cell>
          <cell r="E624">
            <v>6</v>
          </cell>
          <cell r="F624" t="str">
            <v>BEBIDAS</v>
          </cell>
          <cell r="G624" t="str">
            <v>BEBIDAS</v>
          </cell>
          <cell r="H624" t="str">
            <v>CERVEZAS</v>
          </cell>
          <cell r="I624" t="str">
            <v>ECONOMICAS Y REGULARES</v>
          </cell>
          <cell r="J624" t="str">
            <v>LATA 269ML ER</v>
          </cell>
          <cell r="K624" t="str">
            <v>PILSEN</v>
          </cell>
          <cell r="L624">
            <v>60</v>
          </cell>
          <cell r="M624" t="str">
            <v>CERVEPAR S.A. (60)</v>
          </cell>
          <cell r="N624">
            <v>0</v>
          </cell>
          <cell r="O624">
            <v>0</v>
          </cell>
          <cell r="P624">
            <v>0</v>
          </cell>
          <cell r="Q624">
            <v>0</v>
          </cell>
          <cell r="R624">
            <v>0</v>
          </cell>
          <cell r="S624">
            <v>0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 t="str">
            <v>Q</v>
          </cell>
          <cell r="AQ624" t="str">
            <v>Q</v>
          </cell>
          <cell r="AR624" t="str">
            <v>Q</v>
          </cell>
          <cell r="AS624" t="str">
            <v>Q</v>
          </cell>
          <cell r="AT624" t="str">
            <v>Q</v>
          </cell>
          <cell r="AU624" t="str">
            <v>Q</v>
          </cell>
          <cell r="AV624">
            <v>19206</v>
          </cell>
          <cell r="AW624">
            <v>18545.22912</v>
          </cell>
          <cell r="AX624">
            <v>21500</v>
          </cell>
          <cell r="AY624">
            <v>0.11944184109132561</v>
          </cell>
          <cell r="AZ624">
            <v>0.10669767441860466</v>
          </cell>
          <cell r="BA624">
            <v>0</v>
          </cell>
          <cell r="BB624">
            <v>0</v>
          </cell>
          <cell r="BC624">
            <v>-1</v>
          </cell>
          <cell r="BD624">
            <v>0</v>
          </cell>
          <cell r="BE624">
            <v>0</v>
          </cell>
          <cell r="BF624">
            <v>0</v>
          </cell>
          <cell r="BG624">
            <v>-1</v>
          </cell>
          <cell r="BH624">
            <v>0</v>
          </cell>
        </row>
        <row r="625">
          <cell r="B625" t="str">
            <v>29808</v>
          </cell>
          <cell r="C625" t="str">
            <v>7840050008099</v>
          </cell>
          <cell r="D625" t="str">
            <v>CERVEZA Lata 269ml CERRO PILSEN EXTRA</v>
          </cell>
          <cell r="E625">
            <v>1</v>
          </cell>
          <cell r="F625" t="str">
            <v>BEBIDAS</v>
          </cell>
          <cell r="G625" t="str">
            <v>BEBIDAS</v>
          </cell>
          <cell r="H625" t="str">
            <v>CERVEZAS</v>
          </cell>
          <cell r="I625" t="str">
            <v>ECONOMICAS Y REGULARES</v>
          </cell>
          <cell r="J625" t="str">
            <v>LATA 269ML ER</v>
          </cell>
          <cell r="K625" t="str">
            <v>PILSEN</v>
          </cell>
          <cell r="L625">
            <v>60</v>
          </cell>
          <cell r="M625" t="str">
            <v>CERVEPAR S.A. (60)</v>
          </cell>
          <cell r="N625">
            <v>0</v>
          </cell>
          <cell r="O625">
            <v>0</v>
          </cell>
          <cell r="P625">
            <v>0</v>
          </cell>
          <cell r="Q625">
            <v>0</v>
          </cell>
          <cell r="R625">
            <v>0</v>
          </cell>
          <cell r="S625">
            <v>0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168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 t="str">
            <v>SV</v>
          </cell>
          <cell r="AQ625" t="str">
            <v>Q</v>
          </cell>
          <cell r="AR625" t="str">
            <v>Q</v>
          </cell>
          <cell r="AS625" t="str">
            <v>Q</v>
          </cell>
          <cell r="AT625" t="str">
            <v>Q</v>
          </cell>
          <cell r="AU625" t="str">
            <v>Q</v>
          </cell>
          <cell r="AV625">
            <v>3270.999996</v>
          </cell>
          <cell r="AW625">
            <v>3158.8208300000001</v>
          </cell>
          <cell r="AX625">
            <v>3750</v>
          </cell>
          <cell r="AY625">
            <v>0.14643839944535419</v>
          </cell>
          <cell r="AZ625">
            <v>0.12773333440000001</v>
          </cell>
          <cell r="BC625">
            <v>-1</v>
          </cell>
          <cell r="BD625">
            <v>0</v>
          </cell>
          <cell r="BG625">
            <v>-1</v>
          </cell>
          <cell r="BH625">
            <v>0</v>
          </cell>
        </row>
        <row r="626">
          <cell r="B626" t="str">
            <v>27074</v>
          </cell>
          <cell r="C626" t="str">
            <v>7840050007498</v>
          </cell>
          <cell r="D626" t="str">
            <v>CERVEZA Lata 269ml EXTRA PILSEN</v>
          </cell>
          <cell r="E626">
            <v>1</v>
          </cell>
          <cell r="F626" t="str">
            <v>BEBIDAS</v>
          </cell>
          <cell r="G626" t="str">
            <v>BEBIDAS</v>
          </cell>
          <cell r="H626" t="str">
            <v>CERVEZAS</v>
          </cell>
          <cell r="I626" t="str">
            <v>ECONOMICAS Y REGULARES</v>
          </cell>
          <cell r="J626" t="str">
            <v>LATA 269ML ER</v>
          </cell>
          <cell r="K626" t="str">
            <v>PILSEN</v>
          </cell>
          <cell r="L626">
            <v>60</v>
          </cell>
          <cell r="M626" t="str">
            <v>CERVEPAR S.A. (60)</v>
          </cell>
          <cell r="N626">
            <v>0</v>
          </cell>
          <cell r="O626">
            <v>0</v>
          </cell>
          <cell r="P626">
            <v>0</v>
          </cell>
          <cell r="Q626">
            <v>0</v>
          </cell>
          <cell r="R626">
            <v>0</v>
          </cell>
          <cell r="S626">
            <v>0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>
            <v>0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18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120</v>
          </cell>
          <cell r="AP626" t="str">
            <v>Q</v>
          </cell>
          <cell r="AQ626" t="str">
            <v>Q</v>
          </cell>
          <cell r="AR626" t="str">
            <v>Q</v>
          </cell>
          <cell r="AS626" t="str">
            <v>Q</v>
          </cell>
          <cell r="AT626" t="str">
            <v>Q</v>
          </cell>
          <cell r="AU626">
            <v>200</v>
          </cell>
          <cell r="AV626">
            <v>3201</v>
          </cell>
          <cell r="AW626">
            <v>3090.8715200000001</v>
          </cell>
          <cell r="AX626">
            <v>3650</v>
          </cell>
          <cell r="AY626">
            <v>0.14026866604186194</v>
          </cell>
          <cell r="AZ626">
            <v>0.12301369863013699</v>
          </cell>
          <cell r="BC626">
            <v>-1</v>
          </cell>
          <cell r="BD626">
            <v>0</v>
          </cell>
          <cell r="BG626">
            <v>-1</v>
          </cell>
          <cell r="BH626">
            <v>0</v>
          </cell>
        </row>
        <row r="627">
          <cell r="B627" t="str">
            <v>13567</v>
          </cell>
          <cell r="C627" t="str">
            <v>7840050004992</v>
          </cell>
          <cell r="D627" t="str">
            <v>CERVEZA Lata 269ml PILSEN</v>
          </cell>
          <cell r="E627">
            <v>1</v>
          </cell>
          <cell r="F627" t="str">
            <v>BEBIDAS</v>
          </cell>
          <cell r="G627" t="str">
            <v>BEBIDAS</v>
          </cell>
          <cell r="H627" t="str">
            <v>CERVEZAS</v>
          </cell>
          <cell r="I627" t="str">
            <v>ECONOMICAS Y REGULARES</v>
          </cell>
          <cell r="J627" t="str">
            <v>LATA 269ML ER</v>
          </cell>
          <cell r="K627" t="str">
            <v>PILSEN</v>
          </cell>
          <cell r="L627">
            <v>60</v>
          </cell>
          <cell r="M627" t="str">
            <v>CERVEPAR S.A. (60)</v>
          </cell>
          <cell r="N627">
            <v>1864</v>
          </cell>
          <cell r="O627">
            <v>3902</v>
          </cell>
          <cell r="P627">
            <v>3554</v>
          </cell>
          <cell r="Q627">
            <v>3614</v>
          </cell>
          <cell r="R627">
            <v>2680</v>
          </cell>
          <cell r="S627">
            <v>4650</v>
          </cell>
          <cell r="T627">
            <v>4187</v>
          </cell>
          <cell r="U627">
            <v>4518</v>
          </cell>
          <cell r="V627">
            <v>888</v>
          </cell>
          <cell r="W627">
            <v>2043</v>
          </cell>
          <cell r="X627">
            <v>1922</v>
          </cell>
          <cell r="Y627">
            <v>1839</v>
          </cell>
          <cell r="Z627">
            <v>1666</v>
          </cell>
          <cell r="AA627">
            <v>2524</v>
          </cell>
          <cell r="AB627">
            <v>1994</v>
          </cell>
          <cell r="AC627">
            <v>1732</v>
          </cell>
          <cell r="AD627">
            <v>3107</v>
          </cell>
          <cell r="AE627">
            <v>4219</v>
          </cell>
          <cell r="AF627">
            <v>3144</v>
          </cell>
          <cell r="AG627">
            <v>3773</v>
          </cell>
          <cell r="AH627">
            <v>3</v>
          </cell>
          <cell r="AI627">
            <v>73</v>
          </cell>
          <cell r="AJ627">
            <v>2505</v>
          </cell>
          <cell r="AK627">
            <v>9081</v>
          </cell>
          <cell r="AL627">
            <v>4103</v>
          </cell>
          <cell r="AM627">
            <v>5204</v>
          </cell>
          <cell r="AN627">
            <v>1720</v>
          </cell>
          <cell r="AO627">
            <v>2351</v>
          </cell>
          <cell r="AP627">
            <v>20.794133923630326</v>
          </cell>
          <cell r="AQ627">
            <v>60.298804780876495</v>
          </cell>
          <cell r="AR627">
            <v>66.933115823817289</v>
          </cell>
          <cell r="AS627">
            <v>90.138568129330253</v>
          </cell>
          <cell r="AT627">
            <v>13.676119798568777</v>
          </cell>
          <cell r="AU627">
            <v>966.16438356164383</v>
          </cell>
          <cell r="AV627">
            <v>2925</v>
          </cell>
          <cell r="AW627">
            <v>2760.2507900000001</v>
          </cell>
          <cell r="AX627">
            <v>3250</v>
          </cell>
          <cell r="AY627">
            <v>0.11111111111111116</v>
          </cell>
          <cell r="AZ627">
            <v>0.1</v>
          </cell>
          <cell r="BA627">
            <v>3075</v>
          </cell>
          <cell r="BB627">
            <v>12</v>
          </cell>
          <cell r="BC627">
            <v>5.1282051282051322E-2</v>
          </cell>
          <cell r="BD627">
            <v>4.878048780487805E-2</v>
          </cell>
          <cell r="BE627">
            <v>0</v>
          </cell>
          <cell r="BF627">
            <v>0</v>
          </cell>
          <cell r="BG627">
            <v>-1</v>
          </cell>
          <cell r="BH627">
            <v>0</v>
          </cell>
        </row>
        <row r="628">
          <cell r="B628" t="str">
            <v>17073</v>
          </cell>
          <cell r="C628" t="str">
            <v>8800010011476</v>
          </cell>
          <cell r="D628" t="str">
            <v>CERVEZA Lata 269ml 12un ULTRA CERO KAISER</v>
          </cell>
          <cell r="E628">
            <v>12</v>
          </cell>
          <cell r="F628" t="str">
            <v>BEBIDAS</v>
          </cell>
          <cell r="G628" t="str">
            <v>BEBIDAS</v>
          </cell>
          <cell r="H628" t="str">
            <v>CERVEZAS</v>
          </cell>
          <cell r="I628" t="str">
            <v>ECONOMICAS Y REGULARES</v>
          </cell>
          <cell r="J628" t="str">
            <v>LATA 269ML ER</v>
          </cell>
          <cell r="K628" t="str">
            <v>KAISER</v>
          </cell>
          <cell r="L628">
            <v>428</v>
          </cell>
          <cell r="M628" t="str">
            <v>BRUMADO S.A. (428)</v>
          </cell>
          <cell r="N628">
            <v>0</v>
          </cell>
          <cell r="O628">
            <v>0</v>
          </cell>
          <cell r="P628">
            <v>0</v>
          </cell>
          <cell r="Q628">
            <v>0</v>
          </cell>
          <cell r="R628">
            <v>0</v>
          </cell>
          <cell r="S628">
            <v>0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Q</v>
          </cell>
          <cell r="AQ628" t="str">
            <v>Q</v>
          </cell>
          <cell r="AR628" t="str">
            <v>Q</v>
          </cell>
          <cell r="AS628" t="str">
            <v>Q</v>
          </cell>
          <cell r="AT628" t="str">
            <v>Q</v>
          </cell>
          <cell r="AU628" t="str">
            <v>Q</v>
          </cell>
          <cell r="AV628">
            <v>25499.999997999999</v>
          </cell>
          <cell r="AW628">
            <v>25474.22856</v>
          </cell>
          <cell r="AX628">
            <v>27500</v>
          </cell>
          <cell r="AY628">
            <v>7.8431372633602559E-2</v>
          </cell>
          <cell r="AZ628">
            <v>7.272727280000002E-2</v>
          </cell>
          <cell r="BA628">
            <v>0</v>
          </cell>
          <cell r="BB628">
            <v>0</v>
          </cell>
          <cell r="BC628">
            <v>-1</v>
          </cell>
          <cell r="BD628">
            <v>0</v>
          </cell>
          <cell r="BE628">
            <v>0</v>
          </cell>
          <cell r="BF628">
            <v>0</v>
          </cell>
          <cell r="BG628">
            <v>-1</v>
          </cell>
          <cell r="BH628">
            <v>0</v>
          </cell>
        </row>
        <row r="629">
          <cell r="B629" t="str">
            <v>8602</v>
          </cell>
          <cell r="C629" t="str">
            <v>7896045504879</v>
          </cell>
          <cell r="D629" t="str">
            <v>CERVEZA Lata 269ml KAISER</v>
          </cell>
          <cell r="E629">
            <v>1</v>
          </cell>
          <cell r="F629" t="str">
            <v>BEBIDAS</v>
          </cell>
          <cell r="G629" t="str">
            <v>BEBIDAS</v>
          </cell>
          <cell r="H629" t="str">
            <v>CERVEZAS</v>
          </cell>
          <cell r="I629" t="str">
            <v>ECONOMICAS Y REGULARES</v>
          </cell>
          <cell r="J629" t="str">
            <v>LATA 269ML ER</v>
          </cell>
          <cell r="K629" t="str">
            <v>KAISER</v>
          </cell>
          <cell r="L629">
            <v>428</v>
          </cell>
          <cell r="M629" t="str">
            <v>BRUMADO S.A. (428)</v>
          </cell>
          <cell r="N629">
            <v>0</v>
          </cell>
          <cell r="O629">
            <v>0</v>
          </cell>
          <cell r="P629">
            <v>0</v>
          </cell>
          <cell r="Q629">
            <v>0</v>
          </cell>
          <cell r="R629">
            <v>0</v>
          </cell>
          <cell r="S629">
            <v>0</v>
          </cell>
          <cell r="T629">
            <v>0</v>
          </cell>
          <cell r="U629">
            <v>0</v>
          </cell>
          <cell r="V629">
            <v>0</v>
          </cell>
          <cell r="W629">
            <v>0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-36</v>
          </cell>
          <cell r="AL629">
            <v>0</v>
          </cell>
          <cell r="AM629">
            <v>-24</v>
          </cell>
          <cell r="AN629">
            <v>-24</v>
          </cell>
          <cell r="AO629">
            <v>0</v>
          </cell>
          <cell r="AP629" t="str">
            <v>Q</v>
          </cell>
          <cell r="AQ629" t="str">
            <v>Q</v>
          </cell>
          <cell r="AR629" t="str">
            <v>Q</v>
          </cell>
          <cell r="AS629" t="str">
            <v>Q</v>
          </cell>
          <cell r="AT629" t="str">
            <v>Q</v>
          </cell>
          <cell r="AU629" t="str">
            <v>Q</v>
          </cell>
          <cell r="AV629">
            <v>2082.999996</v>
          </cell>
          <cell r="AW629">
            <v>1928.36248</v>
          </cell>
          <cell r="AX629">
            <v>2350</v>
          </cell>
          <cell r="AY629">
            <v>0.1281805110478742</v>
          </cell>
          <cell r="AZ629">
            <v>0.11361702297872341</v>
          </cell>
          <cell r="BA629">
            <v>0</v>
          </cell>
          <cell r="BB629">
            <v>0</v>
          </cell>
          <cell r="BC629">
            <v>-1</v>
          </cell>
          <cell r="BD629">
            <v>0</v>
          </cell>
          <cell r="BE629">
            <v>0</v>
          </cell>
          <cell r="BF629">
            <v>0</v>
          </cell>
          <cell r="BG629">
            <v>-1</v>
          </cell>
          <cell r="BH629">
            <v>0</v>
          </cell>
        </row>
        <row r="630">
          <cell r="B630" t="str">
            <v>17026</v>
          </cell>
          <cell r="C630" t="str">
            <v>7896045506255</v>
          </cell>
          <cell r="D630" t="str">
            <v>CERVEZA Lata 269ml ULTRA CERO KAISER</v>
          </cell>
          <cell r="E630">
            <v>1</v>
          </cell>
          <cell r="F630" t="str">
            <v>BEBIDAS</v>
          </cell>
          <cell r="G630" t="str">
            <v>BEBIDAS</v>
          </cell>
          <cell r="H630" t="str">
            <v>CERVEZAS</v>
          </cell>
          <cell r="I630" t="str">
            <v>ECONOMICAS Y REGULARES</v>
          </cell>
          <cell r="J630" t="str">
            <v>LATA 269ML ER</v>
          </cell>
          <cell r="K630" t="str">
            <v>KAISER</v>
          </cell>
          <cell r="L630">
            <v>428</v>
          </cell>
          <cell r="M630" t="str">
            <v>BRUMADO S.A. (428)</v>
          </cell>
          <cell r="N630">
            <v>450</v>
          </cell>
          <cell r="O630">
            <v>605</v>
          </cell>
          <cell r="P630">
            <v>577</v>
          </cell>
          <cell r="Q630">
            <v>527</v>
          </cell>
          <cell r="R630">
            <v>708</v>
          </cell>
          <cell r="S630">
            <v>627</v>
          </cell>
          <cell r="T630">
            <v>612</v>
          </cell>
          <cell r="U630">
            <v>686</v>
          </cell>
          <cell r="V630">
            <v>340</v>
          </cell>
          <cell r="W630">
            <v>191</v>
          </cell>
          <cell r="X630">
            <v>247</v>
          </cell>
          <cell r="Y630">
            <v>52</v>
          </cell>
          <cell r="Z630">
            <v>409</v>
          </cell>
          <cell r="AA630">
            <v>806</v>
          </cell>
          <cell r="AB630">
            <v>656</v>
          </cell>
          <cell r="AC630">
            <v>480</v>
          </cell>
          <cell r="AD630">
            <v>759</v>
          </cell>
          <cell r="AE630">
            <v>1208</v>
          </cell>
          <cell r="AF630">
            <v>456</v>
          </cell>
          <cell r="AG630">
            <v>441</v>
          </cell>
          <cell r="AH630">
            <v>0</v>
          </cell>
          <cell r="AI630">
            <v>0</v>
          </cell>
          <cell r="AJ630">
            <v>294</v>
          </cell>
          <cell r="AK630">
            <v>329</v>
          </cell>
          <cell r="AL630">
            <v>1522</v>
          </cell>
          <cell r="AM630">
            <v>1080</v>
          </cell>
          <cell r="AN630">
            <v>815</v>
          </cell>
          <cell r="AO630">
            <v>480</v>
          </cell>
          <cell r="AP630">
            <v>16.736242884250473</v>
          </cell>
          <cell r="AQ630">
            <v>14.387755102040815</v>
          </cell>
          <cell r="AR630">
            <v>878.07692307692309</v>
          </cell>
          <cell r="AS630">
            <v>67.5</v>
          </cell>
          <cell r="AT630">
            <v>55.442176870748298</v>
          </cell>
          <cell r="AU630" t="str">
            <v>SV</v>
          </cell>
          <cell r="AV630">
            <v>2125</v>
          </cell>
          <cell r="AW630">
            <v>2122.8523799999998</v>
          </cell>
          <cell r="AX630">
            <v>2350</v>
          </cell>
          <cell r="AY630">
            <v>0.10588235294117654</v>
          </cell>
          <cell r="AZ630">
            <v>9.5744680851063829E-2</v>
          </cell>
          <cell r="BA630">
            <v>2291.6666700000001</v>
          </cell>
          <cell r="BB630">
            <v>12</v>
          </cell>
          <cell r="BC630">
            <v>7.8431374117647001E-2</v>
          </cell>
          <cell r="BD630">
            <v>7.2727274076033077E-2</v>
          </cell>
          <cell r="BE630">
            <v>0</v>
          </cell>
          <cell r="BF630">
            <v>0</v>
          </cell>
          <cell r="BG630">
            <v>-1</v>
          </cell>
          <cell r="BH630">
            <v>0</v>
          </cell>
        </row>
        <row r="631">
          <cell r="B631" t="str">
            <v>12378</v>
          </cell>
          <cell r="C631" t="str">
            <v>7840050003933</v>
          </cell>
          <cell r="D631" t="str">
            <v>CERVEZA Lata 269ml 12un OURO FINO</v>
          </cell>
          <cell r="E631">
            <v>12</v>
          </cell>
          <cell r="F631" t="str">
            <v>BEBIDAS</v>
          </cell>
          <cell r="G631" t="str">
            <v>BEBIDAS</v>
          </cell>
          <cell r="H631" t="str">
            <v>CERVEZAS</v>
          </cell>
          <cell r="I631" t="str">
            <v>ECONOMICAS Y REGULARES</v>
          </cell>
          <cell r="J631" t="str">
            <v>LATA 269ML ER</v>
          </cell>
          <cell r="K631" t="str">
            <v>OURO FINO</v>
          </cell>
          <cell r="L631">
            <v>60</v>
          </cell>
          <cell r="M631" t="str">
            <v>CERVEPAR S.A. (60)</v>
          </cell>
          <cell r="N631">
            <v>0</v>
          </cell>
          <cell r="O631">
            <v>0</v>
          </cell>
          <cell r="P631">
            <v>0</v>
          </cell>
          <cell r="Q631">
            <v>0</v>
          </cell>
          <cell r="R631">
            <v>0</v>
          </cell>
          <cell r="S631">
            <v>0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Q</v>
          </cell>
          <cell r="AQ631" t="str">
            <v>Q</v>
          </cell>
          <cell r="AR631" t="str">
            <v>Q</v>
          </cell>
          <cell r="AS631" t="str">
            <v>Q</v>
          </cell>
          <cell r="AT631" t="str">
            <v>Q</v>
          </cell>
          <cell r="AU631" t="str">
            <v>Q</v>
          </cell>
          <cell r="AV631">
            <v>32832.000003000001</v>
          </cell>
          <cell r="AW631">
            <v>33047.461920000002</v>
          </cell>
          <cell r="AX631">
            <v>35900</v>
          </cell>
          <cell r="AY631">
            <v>9.3445419003401087E-2</v>
          </cell>
          <cell r="AZ631">
            <v>8.5459609944289666E-2</v>
          </cell>
          <cell r="BA631">
            <v>0</v>
          </cell>
          <cell r="BB631">
            <v>0</v>
          </cell>
          <cell r="BC631">
            <v>-1</v>
          </cell>
          <cell r="BD631">
            <v>0</v>
          </cell>
          <cell r="BE631">
            <v>0</v>
          </cell>
          <cell r="BF631">
            <v>0</v>
          </cell>
          <cell r="BG631">
            <v>-1</v>
          </cell>
          <cell r="BH631">
            <v>0</v>
          </cell>
        </row>
        <row r="632">
          <cell r="B632" t="str">
            <v>6586</v>
          </cell>
          <cell r="C632" t="str">
            <v>7840050002639</v>
          </cell>
          <cell r="D632" t="str">
            <v>CERVEZA Lata 269ml OURO FINO</v>
          </cell>
          <cell r="E632">
            <v>1</v>
          </cell>
          <cell r="F632" t="str">
            <v>BEBIDAS</v>
          </cell>
          <cell r="G632" t="str">
            <v>BEBIDAS</v>
          </cell>
          <cell r="H632" t="str">
            <v>CERVEZAS</v>
          </cell>
          <cell r="I632" t="str">
            <v>ECONOMICAS Y REGULARES</v>
          </cell>
          <cell r="J632" t="str">
            <v>LATA 269ML ER</v>
          </cell>
          <cell r="K632" t="str">
            <v>OURO FINO</v>
          </cell>
          <cell r="L632">
            <v>60</v>
          </cell>
          <cell r="M632" t="str">
            <v>CERVEPAR S.A. (60)</v>
          </cell>
          <cell r="N632">
            <v>2800</v>
          </cell>
          <cell r="O632">
            <v>2522</v>
          </cell>
          <cell r="P632">
            <v>1720</v>
          </cell>
          <cell r="Q632">
            <v>1775</v>
          </cell>
          <cell r="R632">
            <v>7737</v>
          </cell>
          <cell r="S632">
            <v>5781</v>
          </cell>
          <cell r="T632">
            <v>3855</v>
          </cell>
          <cell r="U632">
            <v>3698</v>
          </cell>
          <cell r="V632">
            <v>1620</v>
          </cell>
          <cell r="W632">
            <v>1302</v>
          </cell>
          <cell r="X632">
            <v>856</v>
          </cell>
          <cell r="Y632">
            <v>906</v>
          </cell>
          <cell r="Z632">
            <v>2525</v>
          </cell>
          <cell r="AA632">
            <v>2214</v>
          </cell>
          <cell r="AB632">
            <v>1514</v>
          </cell>
          <cell r="AC632">
            <v>1900</v>
          </cell>
          <cell r="AD632">
            <v>3618</v>
          </cell>
          <cell r="AE632">
            <v>4691</v>
          </cell>
          <cell r="AF632">
            <v>2104</v>
          </cell>
          <cell r="AG632">
            <v>2318</v>
          </cell>
          <cell r="AH632">
            <v>19</v>
          </cell>
          <cell r="AI632">
            <v>116</v>
          </cell>
          <cell r="AJ632">
            <v>5910</v>
          </cell>
          <cell r="AK632">
            <v>6287</v>
          </cell>
          <cell r="AL632">
            <v>1255</v>
          </cell>
          <cell r="AM632">
            <v>2410</v>
          </cell>
          <cell r="AN632">
            <v>2882</v>
          </cell>
          <cell r="AO632">
            <v>3520</v>
          </cell>
          <cell r="AP632">
            <v>99.887323943661968</v>
          </cell>
          <cell r="AQ632">
            <v>51.003244997295837</v>
          </cell>
          <cell r="AR632">
            <v>41.556291390728482</v>
          </cell>
          <cell r="AS632">
            <v>38.05263157894737</v>
          </cell>
          <cell r="AT632">
            <v>37.299396031061264</v>
          </cell>
          <cell r="AU632">
            <v>910.34482758620686</v>
          </cell>
          <cell r="AV632">
            <v>2736</v>
          </cell>
          <cell r="AW632">
            <v>2753.95516</v>
          </cell>
          <cell r="AX632">
            <v>3250</v>
          </cell>
          <cell r="AY632">
            <v>0.1878654970760234</v>
          </cell>
          <cell r="AZ632">
            <v>0.15815384615384614</v>
          </cell>
          <cell r="BA632">
            <v>2991.6666700000001</v>
          </cell>
          <cell r="BB632">
            <v>12</v>
          </cell>
          <cell r="BC632">
            <v>9.3445420321637496E-2</v>
          </cell>
          <cell r="BD632">
            <v>8.5459611046841674E-2</v>
          </cell>
          <cell r="BE632">
            <v>0</v>
          </cell>
          <cell r="BF632">
            <v>0</v>
          </cell>
          <cell r="BG632">
            <v>-1</v>
          </cell>
          <cell r="BH632">
            <v>0</v>
          </cell>
        </row>
        <row r="633">
          <cell r="B633" t="str">
            <v>36851</v>
          </cell>
          <cell r="C633" t="str">
            <v>7898295301475</v>
          </cell>
          <cell r="D633" t="str">
            <v>CERVEZA Lata 269ml 12un GRAU PILSEN CONTI ZERO</v>
          </cell>
          <cell r="E633">
            <v>1</v>
          </cell>
          <cell r="F633" t="str">
            <v>BEBIDAS</v>
          </cell>
          <cell r="G633" t="str">
            <v>BEBIDAS</v>
          </cell>
          <cell r="H633" t="str">
            <v>CERVEZAS</v>
          </cell>
          <cell r="I633" t="str">
            <v>ECONOMICAS Y REGULARES</v>
          </cell>
          <cell r="J633" t="str">
            <v>LATA 269ML ER</v>
          </cell>
          <cell r="K633" t="str">
            <v>CONTI</v>
          </cell>
          <cell r="L633">
            <v>551</v>
          </cell>
          <cell r="M633" t="str">
            <v>MONACO COMERCIAL  IMPORT EXPORT S.R.L. (551)</v>
          </cell>
          <cell r="N633">
            <v>0</v>
          </cell>
          <cell r="O633">
            <v>0</v>
          </cell>
          <cell r="P633">
            <v>0</v>
          </cell>
          <cell r="Q633">
            <v>0</v>
          </cell>
          <cell r="R633">
            <v>0</v>
          </cell>
          <cell r="S633">
            <v>0</v>
          </cell>
          <cell r="T633">
            <v>0</v>
          </cell>
          <cell r="U633">
            <v>0</v>
          </cell>
          <cell r="V633">
            <v>0</v>
          </cell>
          <cell r="W633">
            <v>0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Q</v>
          </cell>
          <cell r="AQ633" t="str">
            <v>Q</v>
          </cell>
          <cell r="AR633" t="str">
            <v>Q</v>
          </cell>
          <cell r="AS633" t="str">
            <v>Q</v>
          </cell>
          <cell r="AT633" t="str">
            <v>Q</v>
          </cell>
          <cell r="AU633" t="str">
            <v>Q</v>
          </cell>
          <cell r="AV633">
            <v>30803.999995999999</v>
          </cell>
          <cell r="AW633">
            <v>30764.525880000001</v>
          </cell>
          <cell r="AX633">
            <v>34900</v>
          </cell>
          <cell r="AY633">
            <v>0.13296974433618614</v>
          </cell>
          <cell r="AZ633">
            <v>0.11736389696275075</v>
          </cell>
          <cell r="BC633">
            <v>-1</v>
          </cell>
          <cell r="BD633">
            <v>0</v>
          </cell>
          <cell r="BG633">
            <v>-1</v>
          </cell>
          <cell r="BH633">
            <v>0</v>
          </cell>
        </row>
        <row r="634">
          <cell r="B634" t="str">
            <v>36850</v>
          </cell>
          <cell r="C634" t="str">
            <v>7898295300935</v>
          </cell>
          <cell r="D634" t="str">
            <v>CERVEZA Lata 269ml GRAU PILSEN CONTI ZERO</v>
          </cell>
          <cell r="E634">
            <v>12</v>
          </cell>
          <cell r="F634" t="str">
            <v>BEBIDAS</v>
          </cell>
          <cell r="G634" t="str">
            <v>BEBIDAS</v>
          </cell>
          <cell r="H634" t="str">
            <v>CERVEZAS</v>
          </cell>
          <cell r="I634" t="str">
            <v>ECONOMICAS Y REGULARES</v>
          </cell>
          <cell r="J634" t="str">
            <v>LATA 269ML ER</v>
          </cell>
          <cell r="K634" t="str">
            <v>CONTI</v>
          </cell>
          <cell r="L634">
            <v>551</v>
          </cell>
          <cell r="M634" t="str">
            <v>MONACO COMERCIAL  IMPORT EXPORT S.R.L. (551)</v>
          </cell>
          <cell r="N634">
            <v>303</v>
          </cell>
          <cell r="O634">
            <v>215</v>
          </cell>
          <cell r="P634">
            <v>1056</v>
          </cell>
          <cell r="Q634">
            <v>1488</v>
          </cell>
          <cell r="R634">
            <v>760</v>
          </cell>
          <cell r="S634">
            <v>20</v>
          </cell>
          <cell r="T634">
            <v>288</v>
          </cell>
          <cell r="U634">
            <v>2220</v>
          </cell>
          <cell r="V634">
            <v>823</v>
          </cell>
          <cell r="W634">
            <v>460</v>
          </cell>
          <cell r="X634">
            <v>110</v>
          </cell>
          <cell r="Y634">
            <v>302</v>
          </cell>
          <cell r="Z634">
            <v>958</v>
          </cell>
          <cell r="AA634">
            <v>308</v>
          </cell>
          <cell r="AB634">
            <v>120</v>
          </cell>
          <cell r="AC634">
            <v>516</v>
          </cell>
          <cell r="AD634">
            <v>1222</v>
          </cell>
          <cell r="AE634">
            <v>75</v>
          </cell>
          <cell r="AF634">
            <v>24</v>
          </cell>
          <cell r="AG634">
            <v>105</v>
          </cell>
          <cell r="AH634">
            <v>36</v>
          </cell>
          <cell r="AI634">
            <v>60</v>
          </cell>
          <cell r="AJ634">
            <v>4522</v>
          </cell>
          <cell r="AK634">
            <v>3720</v>
          </cell>
          <cell r="AL634">
            <v>1583</v>
          </cell>
          <cell r="AM634">
            <v>3589</v>
          </cell>
          <cell r="AN634">
            <v>2223</v>
          </cell>
          <cell r="AO634">
            <v>3852</v>
          </cell>
          <cell r="AP634">
            <v>91.16935483870968</v>
          </cell>
          <cell r="AQ634">
            <v>50.270270270270267</v>
          </cell>
          <cell r="AR634">
            <v>157.25165562913907</v>
          </cell>
          <cell r="AS634">
            <v>208.66279069767444</v>
          </cell>
          <cell r="AT634">
            <v>635.14285714285711</v>
          </cell>
          <cell r="AU634">
            <v>1926</v>
          </cell>
          <cell r="AV634">
            <v>2567</v>
          </cell>
          <cell r="AW634">
            <v>2563.7104899999999</v>
          </cell>
          <cell r="AX634">
            <v>3150</v>
          </cell>
          <cell r="AY634">
            <v>0.22711336190105191</v>
          </cell>
          <cell r="AZ634">
            <v>0.18507936507936507</v>
          </cell>
          <cell r="BA634">
            <v>2908.3333333333335</v>
          </cell>
          <cell r="BB634">
            <v>12</v>
          </cell>
          <cell r="BC634">
            <v>0.13296974418906649</v>
          </cell>
          <cell r="BD634">
            <v>0.11736389684813758</v>
          </cell>
          <cell r="BE634">
            <v>0</v>
          </cell>
          <cell r="BF634">
            <v>0</v>
          </cell>
          <cell r="BG634">
            <v>-1</v>
          </cell>
          <cell r="BH634">
            <v>0</v>
          </cell>
        </row>
        <row r="635">
          <cell r="B635" t="str">
            <v>15655</v>
          </cell>
          <cell r="C635" t="str">
            <v>7840050006880</v>
          </cell>
          <cell r="D635" t="str">
            <v>CERVEZA Lata 269ml 15un SKOL</v>
          </cell>
          <cell r="E635">
            <v>15</v>
          </cell>
          <cell r="F635" t="str">
            <v>BEBIDAS</v>
          </cell>
          <cell r="G635" t="str">
            <v>BEBIDAS</v>
          </cell>
          <cell r="H635" t="str">
            <v>CERVEZAS</v>
          </cell>
          <cell r="I635" t="str">
            <v>ECONOMICAS Y REGULARES</v>
          </cell>
          <cell r="J635" t="str">
            <v>LATA 269ML ER</v>
          </cell>
          <cell r="K635" t="str">
            <v>SKOL</v>
          </cell>
          <cell r="L635">
            <v>60</v>
          </cell>
          <cell r="M635" t="str">
            <v>CERVEPAR S.A. (60)</v>
          </cell>
          <cell r="N635">
            <v>0</v>
          </cell>
          <cell r="O635">
            <v>0</v>
          </cell>
          <cell r="P635">
            <v>0</v>
          </cell>
          <cell r="Q635">
            <v>0</v>
          </cell>
          <cell r="R635">
            <v>0</v>
          </cell>
          <cell r="S635">
            <v>0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Q</v>
          </cell>
          <cell r="AQ635" t="str">
            <v>Q</v>
          </cell>
          <cell r="AR635" t="str">
            <v>Q</v>
          </cell>
          <cell r="AS635" t="str">
            <v>Q</v>
          </cell>
          <cell r="AT635" t="str">
            <v>Q</v>
          </cell>
          <cell r="AU635" t="str">
            <v>Q</v>
          </cell>
          <cell r="AV635">
            <v>49830</v>
          </cell>
          <cell r="AW635">
            <v>49990.148999999998</v>
          </cell>
          <cell r="AX635">
            <v>53900</v>
          </cell>
          <cell r="AY635">
            <v>8.1677704194260459E-2</v>
          </cell>
          <cell r="AZ635">
            <v>7.5510204081632656E-2</v>
          </cell>
          <cell r="BA635">
            <v>0</v>
          </cell>
          <cell r="BB635">
            <v>0</v>
          </cell>
          <cell r="BC635">
            <v>-1</v>
          </cell>
          <cell r="BD635">
            <v>0</v>
          </cell>
          <cell r="BE635">
            <v>0</v>
          </cell>
          <cell r="BF635">
            <v>0</v>
          </cell>
          <cell r="BG635">
            <v>-1</v>
          </cell>
          <cell r="BH635">
            <v>0</v>
          </cell>
        </row>
        <row r="636">
          <cell r="B636" t="str">
            <v>15645</v>
          </cell>
          <cell r="C636" t="str">
            <v>7891149103102</v>
          </cell>
          <cell r="D636" t="str">
            <v>CERVEZA Lata 269ml SKOL</v>
          </cell>
          <cell r="E636">
            <v>1</v>
          </cell>
          <cell r="F636" t="str">
            <v>BEBIDAS</v>
          </cell>
          <cell r="G636" t="str">
            <v>BEBIDAS</v>
          </cell>
          <cell r="H636" t="str">
            <v>CERVEZAS</v>
          </cell>
          <cell r="I636" t="str">
            <v>ECONOMICAS Y REGULARES</v>
          </cell>
          <cell r="J636" t="str">
            <v>LATA 269ML ER</v>
          </cell>
          <cell r="K636" t="str">
            <v>SKOL</v>
          </cell>
          <cell r="L636">
            <v>60</v>
          </cell>
          <cell r="M636" t="str">
            <v>CERVEPAR S.A. (60)</v>
          </cell>
          <cell r="N636">
            <v>8841</v>
          </cell>
          <cell r="O636">
            <v>7283</v>
          </cell>
          <cell r="P636">
            <v>5330</v>
          </cell>
          <cell r="Q636">
            <v>5081</v>
          </cell>
          <cell r="R636">
            <v>13886</v>
          </cell>
          <cell r="S636">
            <v>11054</v>
          </cell>
          <cell r="T636">
            <v>7957</v>
          </cell>
          <cell r="U636">
            <v>8416</v>
          </cell>
          <cell r="V636">
            <v>4863</v>
          </cell>
          <cell r="W636">
            <v>7288</v>
          </cell>
          <cell r="X636">
            <v>2787</v>
          </cell>
          <cell r="Y636">
            <v>3090</v>
          </cell>
          <cell r="Z636">
            <v>5328</v>
          </cell>
          <cell r="AA636">
            <v>4386</v>
          </cell>
          <cell r="AB636">
            <v>2540</v>
          </cell>
          <cell r="AC636">
            <v>3108</v>
          </cell>
          <cell r="AD636">
            <v>10347</v>
          </cell>
          <cell r="AE636">
            <v>7968</v>
          </cell>
          <cell r="AF636">
            <v>4958</v>
          </cell>
          <cell r="AG636">
            <v>4800</v>
          </cell>
          <cell r="AH636">
            <v>338</v>
          </cell>
          <cell r="AI636">
            <v>638</v>
          </cell>
          <cell r="AJ636">
            <v>7966</v>
          </cell>
          <cell r="AK636">
            <v>10465</v>
          </cell>
          <cell r="AL636">
            <v>6395</v>
          </cell>
          <cell r="AM636">
            <v>4369</v>
          </cell>
          <cell r="AN636">
            <v>9013</v>
          </cell>
          <cell r="AO636">
            <v>8152</v>
          </cell>
          <cell r="AP636">
            <v>47.034048415666206</v>
          </cell>
          <cell r="AQ636">
            <v>37.303944866920155</v>
          </cell>
          <cell r="AR636">
            <v>62.087378640776699</v>
          </cell>
          <cell r="AS636">
            <v>42.171814671814673</v>
          </cell>
          <cell r="AT636">
            <v>56.331249999999997</v>
          </cell>
          <cell r="AU636">
            <v>383.32288401253919</v>
          </cell>
          <cell r="AV636">
            <v>3442</v>
          </cell>
          <cell r="AW636">
            <v>3332.6765999999998</v>
          </cell>
          <cell r="AX636">
            <v>3750</v>
          </cell>
          <cell r="AY636">
            <v>8.9482858803021426E-2</v>
          </cell>
          <cell r="AZ636">
            <v>8.2133333333333336E-2</v>
          </cell>
          <cell r="BA636">
            <v>3593.3333299999999</v>
          </cell>
          <cell r="BB636">
            <v>15</v>
          </cell>
          <cell r="BC636">
            <v>4.3966685066821665E-2</v>
          </cell>
          <cell r="BD636">
            <v>4.2115026940737481E-2</v>
          </cell>
          <cell r="BE636">
            <v>0</v>
          </cell>
          <cell r="BF636">
            <v>0</v>
          </cell>
          <cell r="BG636">
            <v>-1</v>
          </cell>
          <cell r="BH636">
            <v>0</v>
          </cell>
        </row>
        <row r="637">
          <cell r="B637" t="str">
            <v>17727</v>
          </cell>
          <cell r="C637" t="str">
            <v>7840025110871</v>
          </cell>
          <cell r="D637" t="str">
            <v>CERVEZA Lata 269ml 12un POLAR ICE</v>
          </cell>
          <cell r="E637">
            <v>12</v>
          </cell>
          <cell r="F637" t="str">
            <v>BEBIDAS</v>
          </cell>
          <cell r="G637" t="str">
            <v>BEBIDAS</v>
          </cell>
          <cell r="H637" t="str">
            <v>CERVEZAS</v>
          </cell>
          <cell r="I637" t="str">
            <v>ECONOMICAS Y REGULARES</v>
          </cell>
          <cell r="J637" t="str">
            <v>LATA 269ML ER</v>
          </cell>
          <cell r="K637" t="str">
            <v>POLAR</v>
          </cell>
          <cell r="L637">
            <v>87</v>
          </cell>
          <cell r="M637" t="str">
            <v>EMBOTELLADORA CENTRAL (87)</v>
          </cell>
          <cell r="N637">
            <v>0</v>
          </cell>
          <cell r="O637">
            <v>0</v>
          </cell>
          <cell r="P637">
            <v>0</v>
          </cell>
          <cell r="Q637">
            <v>0</v>
          </cell>
          <cell r="R637">
            <v>0</v>
          </cell>
          <cell r="S637">
            <v>0</v>
          </cell>
          <cell r="T637">
            <v>0</v>
          </cell>
          <cell r="U637">
            <v>0</v>
          </cell>
          <cell r="V637">
            <v>0</v>
          </cell>
          <cell r="W637">
            <v>0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 t="str">
            <v>Q</v>
          </cell>
          <cell r="AQ637" t="str">
            <v>Q</v>
          </cell>
          <cell r="AR637" t="str">
            <v>Q</v>
          </cell>
          <cell r="AS637" t="str">
            <v>Q</v>
          </cell>
          <cell r="AT637" t="str">
            <v>Q</v>
          </cell>
          <cell r="AU637" t="str">
            <v>Q</v>
          </cell>
          <cell r="AV637">
            <v>23760</v>
          </cell>
          <cell r="AW637">
            <v>23764.774440000001</v>
          </cell>
          <cell r="AX637">
            <v>25500</v>
          </cell>
          <cell r="AY637">
            <v>7.3232323232323315E-2</v>
          </cell>
          <cell r="AZ637">
            <v>6.8235294117647061E-2</v>
          </cell>
          <cell r="BC637">
            <v>-1</v>
          </cell>
          <cell r="BD637">
            <v>0</v>
          </cell>
          <cell r="BG637">
            <v>-1</v>
          </cell>
          <cell r="BH637">
            <v>0</v>
          </cell>
        </row>
        <row r="638">
          <cell r="B638" t="str">
            <v>17726</v>
          </cell>
          <cell r="C638" t="str">
            <v>7840025110857</v>
          </cell>
          <cell r="D638" t="str">
            <v>CERVEZA Lata 269ml POLAR ICE</v>
          </cell>
          <cell r="E638">
            <v>1</v>
          </cell>
          <cell r="F638" t="str">
            <v>BEBIDAS</v>
          </cell>
          <cell r="G638" t="str">
            <v>BEBIDAS</v>
          </cell>
          <cell r="H638" t="str">
            <v>CERVEZAS</v>
          </cell>
          <cell r="I638" t="str">
            <v>ECONOMICAS Y REGULARES</v>
          </cell>
          <cell r="J638" t="str">
            <v>LATA 269ML ER</v>
          </cell>
          <cell r="K638" t="str">
            <v>POLAR</v>
          </cell>
          <cell r="L638">
            <v>87</v>
          </cell>
          <cell r="M638" t="str">
            <v>EMBOTELLADORA CENTRAL (87)</v>
          </cell>
          <cell r="N638">
            <v>4469</v>
          </cell>
          <cell r="O638">
            <v>6511</v>
          </cell>
          <cell r="P638">
            <v>2997</v>
          </cell>
          <cell r="Q638">
            <v>2743</v>
          </cell>
          <cell r="R638">
            <v>212</v>
          </cell>
          <cell r="S638">
            <v>11578</v>
          </cell>
          <cell r="T638">
            <v>12610</v>
          </cell>
          <cell r="U638">
            <v>14394</v>
          </cell>
          <cell r="V638">
            <v>4323</v>
          </cell>
          <cell r="W638">
            <v>3715</v>
          </cell>
          <cell r="X638">
            <v>2175</v>
          </cell>
          <cell r="Y638">
            <v>2252</v>
          </cell>
          <cell r="Z638">
            <v>3675</v>
          </cell>
          <cell r="AA638">
            <v>3913</v>
          </cell>
          <cell r="AB638">
            <v>3770</v>
          </cell>
          <cell r="AC638">
            <v>4218</v>
          </cell>
          <cell r="AD638">
            <v>9136</v>
          </cell>
          <cell r="AE638">
            <v>7611</v>
          </cell>
          <cell r="AF638">
            <v>6091</v>
          </cell>
          <cell r="AG638">
            <v>5934</v>
          </cell>
          <cell r="AH638">
            <v>72</v>
          </cell>
          <cell r="AI638">
            <v>240</v>
          </cell>
          <cell r="AJ638">
            <v>5080</v>
          </cell>
          <cell r="AK638">
            <v>12705</v>
          </cell>
          <cell r="AL638">
            <v>3868</v>
          </cell>
          <cell r="AM638">
            <v>6507</v>
          </cell>
          <cell r="AN638">
            <v>10401</v>
          </cell>
          <cell r="AO638">
            <v>3480</v>
          </cell>
          <cell r="AP638">
            <v>55.559606270506748</v>
          </cell>
          <cell r="AQ638">
            <v>26.479783243017923</v>
          </cell>
          <cell r="AR638">
            <v>51.52753108348135</v>
          </cell>
          <cell r="AS638">
            <v>46.28022759601707</v>
          </cell>
          <cell r="AT638">
            <v>52.583417593528814</v>
          </cell>
          <cell r="AU638">
            <v>435</v>
          </cell>
          <cell r="AV638">
            <v>1980.41668</v>
          </cell>
          <cell r="AW638">
            <v>1980.39787</v>
          </cell>
          <cell r="AX638">
            <v>2250</v>
          </cell>
          <cell r="AY638">
            <v>0.13612454526488826</v>
          </cell>
          <cell r="AZ638">
            <v>0.11981480888888887</v>
          </cell>
          <cell r="BA638">
            <v>2125</v>
          </cell>
          <cell r="BB638">
            <v>12</v>
          </cell>
          <cell r="BC638">
            <v>7.3006514972394632E-2</v>
          </cell>
          <cell r="BD638">
            <v>6.8039209411764681E-2</v>
          </cell>
          <cell r="BE638">
            <v>0</v>
          </cell>
          <cell r="BF638">
            <v>0</v>
          </cell>
          <cell r="BG638">
            <v>-1</v>
          </cell>
          <cell r="BH638">
            <v>0</v>
          </cell>
        </row>
        <row r="639">
          <cell r="B639" t="str">
            <v>14301</v>
          </cell>
          <cell r="C639" t="str">
            <v>7897395040437</v>
          </cell>
          <cell r="D639" t="str">
            <v>CERVEZA Lata 269ml 12un ITAIPAVA</v>
          </cell>
          <cell r="E639">
            <v>12</v>
          </cell>
          <cell r="F639" t="str">
            <v>BEBIDAS</v>
          </cell>
          <cell r="G639" t="str">
            <v>BEBIDAS</v>
          </cell>
          <cell r="H639" t="str">
            <v>CERVEZAS</v>
          </cell>
          <cell r="I639" t="str">
            <v>ECONOMICAS Y REGULARES</v>
          </cell>
          <cell r="J639" t="str">
            <v>LATA 269ML ER</v>
          </cell>
          <cell r="K639" t="str">
            <v>ITAIPAVA</v>
          </cell>
          <cell r="L639">
            <v>1690</v>
          </cell>
          <cell r="M639" t="str">
            <v>SUPER MIX S.A. (1690)</v>
          </cell>
          <cell r="N639">
            <v>0</v>
          </cell>
          <cell r="O639">
            <v>0</v>
          </cell>
          <cell r="P639">
            <v>0</v>
          </cell>
          <cell r="Q639">
            <v>0</v>
          </cell>
          <cell r="R639">
            <v>0</v>
          </cell>
          <cell r="S639">
            <v>0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 t="str">
            <v>Q</v>
          </cell>
          <cell r="AQ639" t="str">
            <v>Q</v>
          </cell>
          <cell r="AR639" t="str">
            <v>Q</v>
          </cell>
          <cell r="AS639" t="str">
            <v>Q</v>
          </cell>
          <cell r="AT639" t="str">
            <v>Q</v>
          </cell>
          <cell r="AU639" t="str">
            <v>Q</v>
          </cell>
          <cell r="AV639">
            <v>27999.999994999998</v>
          </cell>
          <cell r="AW639">
            <v>27588.27852</v>
          </cell>
          <cell r="AX639">
            <v>30500</v>
          </cell>
          <cell r="AY639">
            <v>8.9285714480229705E-2</v>
          </cell>
          <cell r="AZ639">
            <v>8.1967213278688583E-2</v>
          </cell>
          <cell r="BA639">
            <v>0</v>
          </cell>
          <cell r="BB639">
            <v>0</v>
          </cell>
          <cell r="BC639">
            <v>-1</v>
          </cell>
          <cell r="BD639">
            <v>0</v>
          </cell>
          <cell r="BE639">
            <v>0</v>
          </cell>
          <cell r="BF639">
            <v>0</v>
          </cell>
          <cell r="BG639">
            <v>-1</v>
          </cell>
          <cell r="BH639">
            <v>0</v>
          </cell>
        </row>
        <row r="640">
          <cell r="B640" t="str">
            <v>14300</v>
          </cell>
          <cell r="C640" t="str">
            <v>7897395040307</v>
          </cell>
          <cell r="D640" t="str">
            <v>CERVEZA Lata 269ml ITAIPAVA</v>
          </cell>
          <cell r="E640">
            <v>1</v>
          </cell>
          <cell r="F640" t="str">
            <v>BEBIDAS</v>
          </cell>
          <cell r="G640" t="str">
            <v>BEBIDAS</v>
          </cell>
          <cell r="H640" t="str">
            <v>CERVEZAS</v>
          </cell>
          <cell r="I640" t="str">
            <v>ECONOMICAS Y REGULARES</v>
          </cell>
          <cell r="J640" t="str">
            <v>LATA 269ML ER</v>
          </cell>
          <cell r="K640" t="str">
            <v>ITAIPAVA</v>
          </cell>
          <cell r="L640">
            <v>1690</v>
          </cell>
          <cell r="M640" t="str">
            <v>SUPER MIX S.A. (1690)</v>
          </cell>
          <cell r="N640">
            <v>0</v>
          </cell>
          <cell r="O640">
            <v>0</v>
          </cell>
          <cell r="P640">
            <v>0</v>
          </cell>
          <cell r="Q640">
            <v>0</v>
          </cell>
          <cell r="R640">
            <v>0</v>
          </cell>
          <cell r="S640">
            <v>0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 t="str">
            <v>Q</v>
          </cell>
          <cell r="AQ640" t="str">
            <v>Q</v>
          </cell>
          <cell r="AR640" t="str">
            <v>Q</v>
          </cell>
          <cell r="AS640" t="str">
            <v>Q</v>
          </cell>
          <cell r="AT640" t="str">
            <v>Q</v>
          </cell>
          <cell r="AU640" t="str">
            <v>Q</v>
          </cell>
          <cell r="AV640">
            <v>2333.3334199999999</v>
          </cell>
          <cell r="AW640">
            <v>2299.0232099999998</v>
          </cell>
          <cell r="AX640">
            <v>2650</v>
          </cell>
          <cell r="AY640">
            <v>0.13571424353061379</v>
          </cell>
          <cell r="AZ640">
            <v>0.11949682264150946</v>
          </cell>
          <cell r="BA640">
            <v>0</v>
          </cell>
          <cell r="BB640">
            <v>0</v>
          </cell>
          <cell r="BC640">
            <v>-1</v>
          </cell>
          <cell r="BD640">
            <v>0</v>
          </cell>
          <cell r="BE640">
            <v>0</v>
          </cell>
          <cell r="BF640">
            <v>0</v>
          </cell>
          <cell r="BG640">
            <v>-1</v>
          </cell>
          <cell r="BH640">
            <v>0</v>
          </cell>
        </row>
        <row r="641">
          <cell r="B641" t="str">
            <v>37360</v>
          </cell>
          <cell r="C641" t="str">
            <v>7898295301444</v>
          </cell>
          <cell r="D641" t="str">
            <v>CERVEZA Lata 269ml 12un BURGUESA</v>
          </cell>
          <cell r="E641">
            <v>1</v>
          </cell>
          <cell r="F641" t="str">
            <v>BEBIDAS</v>
          </cell>
          <cell r="G641" t="str">
            <v>BEBIDAS</v>
          </cell>
          <cell r="H641" t="str">
            <v>CERVEZAS</v>
          </cell>
          <cell r="I641" t="str">
            <v>ECONOMICAS Y REGULARES</v>
          </cell>
          <cell r="J641" t="str">
            <v>LATA 269ML ER</v>
          </cell>
          <cell r="K641" t="str">
            <v>BURGUESA</v>
          </cell>
          <cell r="L641">
            <v>551</v>
          </cell>
          <cell r="M641" t="str">
            <v>MONACO COMERCIAL  IMPORT EXPORT S.R.L. (551)</v>
          </cell>
          <cell r="N641">
            <v>0</v>
          </cell>
          <cell r="O641">
            <v>0</v>
          </cell>
          <cell r="P641">
            <v>0</v>
          </cell>
          <cell r="Q641">
            <v>0</v>
          </cell>
          <cell r="R641">
            <v>0</v>
          </cell>
          <cell r="S641">
            <v>0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 t="str">
            <v>Q</v>
          </cell>
          <cell r="AQ641" t="str">
            <v>Q</v>
          </cell>
          <cell r="AR641" t="str">
            <v>Q</v>
          </cell>
          <cell r="AS641" t="str">
            <v>Q</v>
          </cell>
          <cell r="AT641" t="str">
            <v>Q</v>
          </cell>
          <cell r="AU641" t="str">
            <v>Q</v>
          </cell>
          <cell r="AV641">
            <v>24804.000001</v>
          </cell>
          <cell r="AW641">
            <v>24802.471320000001</v>
          </cell>
          <cell r="AX641">
            <v>27900</v>
          </cell>
          <cell r="AY641">
            <v>0.12481857760341808</v>
          </cell>
          <cell r="AZ641">
            <v>0.11096774189964156</v>
          </cell>
          <cell r="BC641">
            <v>-1</v>
          </cell>
          <cell r="BD641">
            <v>0</v>
          </cell>
          <cell r="BG641">
            <v>-1</v>
          </cell>
          <cell r="BH641">
            <v>0</v>
          </cell>
        </row>
        <row r="642">
          <cell r="B642" t="str">
            <v>36852</v>
          </cell>
          <cell r="C642" t="str">
            <v>7898295301437</v>
          </cell>
          <cell r="D642" t="str">
            <v>CERVEZA Lata 269ml BURGUESA</v>
          </cell>
          <cell r="E642">
            <v>12</v>
          </cell>
          <cell r="F642" t="str">
            <v>BEBIDAS</v>
          </cell>
          <cell r="G642" t="str">
            <v>BEBIDAS</v>
          </cell>
          <cell r="H642" t="str">
            <v>CERVEZAS</v>
          </cell>
          <cell r="I642" t="str">
            <v>ECONOMICAS Y REGULARES</v>
          </cell>
          <cell r="J642" t="str">
            <v>LATA 269ML ER</v>
          </cell>
          <cell r="K642" t="str">
            <v>BURGUESA</v>
          </cell>
          <cell r="L642">
            <v>551</v>
          </cell>
          <cell r="M642" t="str">
            <v>MONACO COMERCIAL  IMPORT EXPORT S.R.L. (551)</v>
          </cell>
          <cell r="N642">
            <v>372</v>
          </cell>
          <cell r="O642">
            <v>0</v>
          </cell>
          <cell r="P642">
            <v>321</v>
          </cell>
          <cell r="Q642">
            <v>1137</v>
          </cell>
          <cell r="R642">
            <v>1522</v>
          </cell>
          <cell r="S642">
            <v>0</v>
          </cell>
          <cell r="T642">
            <v>468</v>
          </cell>
          <cell r="U642">
            <v>2760</v>
          </cell>
          <cell r="V642">
            <v>552</v>
          </cell>
          <cell r="W642">
            <v>0</v>
          </cell>
          <cell r="X642">
            <v>264</v>
          </cell>
          <cell r="Y642">
            <v>420</v>
          </cell>
          <cell r="Z642">
            <v>956</v>
          </cell>
          <cell r="AA642">
            <v>0</v>
          </cell>
          <cell r="AB642">
            <v>252</v>
          </cell>
          <cell r="AC642">
            <v>612</v>
          </cell>
          <cell r="AD642">
            <v>695</v>
          </cell>
          <cell r="AE642">
            <v>0</v>
          </cell>
          <cell r="AF642">
            <v>163</v>
          </cell>
          <cell r="AG642">
            <v>505</v>
          </cell>
          <cell r="AH642">
            <v>120</v>
          </cell>
          <cell r="AI642">
            <v>199</v>
          </cell>
          <cell r="AJ642">
            <v>4662</v>
          </cell>
          <cell r="AK642">
            <v>3372</v>
          </cell>
          <cell r="AL642">
            <v>1452</v>
          </cell>
          <cell r="AM642">
            <v>3359</v>
          </cell>
          <cell r="AN642">
            <v>1812</v>
          </cell>
          <cell r="AO642">
            <v>3744</v>
          </cell>
          <cell r="AP642">
            <v>123.00791556728231</v>
          </cell>
          <cell r="AQ642">
            <v>36.652173913043477</v>
          </cell>
          <cell r="AR642">
            <v>103.71428571428572</v>
          </cell>
          <cell r="AS642">
            <v>164.65686274509804</v>
          </cell>
          <cell r="AT642">
            <v>107.64356435643565</v>
          </cell>
          <cell r="AU642">
            <v>564.4221105527638</v>
          </cell>
          <cell r="AV642">
            <v>2067</v>
          </cell>
          <cell r="AW642">
            <v>2066.8726099999999</v>
          </cell>
          <cell r="AX642">
            <v>2500</v>
          </cell>
          <cell r="AY642">
            <v>0.20948234155781331</v>
          </cell>
          <cell r="AZ642">
            <v>0.17319999999999999</v>
          </cell>
          <cell r="BA642">
            <v>2325</v>
          </cell>
          <cell r="BB642">
            <v>12</v>
          </cell>
          <cell r="BC642">
            <v>0.12481857764876625</v>
          </cell>
          <cell r="BD642">
            <v>0.11096774193548387</v>
          </cell>
          <cell r="BE642">
            <v>0</v>
          </cell>
          <cell r="BF642">
            <v>0</v>
          </cell>
          <cell r="BG642">
            <v>-1</v>
          </cell>
          <cell r="BH642">
            <v>0</v>
          </cell>
        </row>
        <row r="643">
          <cell r="B643" t="str">
            <v>36723</v>
          </cell>
          <cell r="C643" t="str">
            <v>17898032918390</v>
          </cell>
          <cell r="D643" t="str">
            <v>CERVEZA Lata 269ml 12un DIOSA</v>
          </cell>
          <cell r="E643">
            <v>12</v>
          </cell>
          <cell r="F643" t="str">
            <v>BEBIDAS</v>
          </cell>
          <cell r="G643" t="str">
            <v>BEBIDAS</v>
          </cell>
          <cell r="H643" t="str">
            <v>CERVEZAS</v>
          </cell>
          <cell r="I643" t="str">
            <v>ECONOMICAS Y REGULARES</v>
          </cell>
          <cell r="J643" t="str">
            <v>LATA 269ML ER</v>
          </cell>
          <cell r="K643" t="str">
            <v>DIOSA</v>
          </cell>
          <cell r="L643">
            <v>50</v>
          </cell>
          <cell r="M643" t="str">
            <v>AV S.A. (50)</v>
          </cell>
          <cell r="N643">
            <v>0</v>
          </cell>
          <cell r="O643">
            <v>0</v>
          </cell>
          <cell r="P643">
            <v>0</v>
          </cell>
          <cell r="Q643">
            <v>0</v>
          </cell>
          <cell r="R643">
            <v>0</v>
          </cell>
          <cell r="S643">
            <v>0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 t="str">
            <v>Q</v>
          </cell>
          <cell r="AQ643" t="str">
            <v>Q</v>
          </cell>
          <cell r="AR643" t="str">
            <v>Q</v>
          </cell>
          <cell r="AS643" t="str">
            <v>Q</v>
          </cell>
          <cell r="AT643" t="str">
            <v>Q</v>
          </cell>
          <cell r="AU643" t="str">
            <v>Q</v>
          </cell>
          <cell r="AV643">
            <v>23000.000001</v>
          </cell>
          <cell r="AW643">
            <v>22845.922439999998</v>
          </cell>
          <cell r="AX643">
            <v>28900</v>
          </cell>
          <cell r="AY643">
            <v>0.25652173907580345</v>
          </cell>
          <cell r="AZ643">
            <v>0.20415224910034602</v>
          </cell>
          <cell r="BC643">
            <v>-1</v>
          </cell>
          <cell r="BD643">
            <v>0</v>
          </cell>
          <cell r="BG643">
            <v>-1</v>
          </cell>
          <cell r="BH643">
            <v>0</v>
          </cell>
        </row>
        <row r="644">
          <cell r="B644" t="str">
            <v>36722</v>
          </cell>
          <cell r="C644" t="str">
            <v>7898032918393</v>
          </cell>
          <cell r="D644" t="str">
            <v>CERVEZA Lata 269ml DIOSA</v>
          </cell>
          <cell r="E644">
            <v>1</v>
          </cell>
          <cell r="F644" t="str">
            <v>BEBIDAS</v>
          </cell>
          <cell r="G644" t="str">
            <v>BEBIDAS</v>
          </cell>
          <cell r="H644" t="str">
            <v>CERVEZAS</v>
          </cell>
          <cell r="I644" t="str">
            <v>ECONOMICAS Y REGULARES</v>
          </cell>
          <cell r="J644" t="str">
            <v>LATA 269ML ER</v>
          </cell>
          <cell r="K644" t="str">
            <v>DIOSA</v>
          </cell>
          <cell r="L644">
            <v>50</v>
          </cell>
          <cell r="M644" t="str">
            <v>AV S.A. (50)</v>
          </cell>
          <cell r="N644">
            <v>175</v>
          </cell>
          <cell r="O644">
            <v>112</v>
          </cell>
          <cell r="P644">
            <v>24</v>
          </cell>
          <cell r="Q644">
            <v>13</v>
          </cell>
          <cell r="R644">
            <v>291</v>
          </cell>
          <cell r="S644">
            <v>235</v>
          </cell>
          <cell r="T644">
            <v>76</v>
          </cell>
          <cell r="U644">
            <v>80</v>
          </cell>
          <cell r="V644">
            <v>100</v>
          </cell>
          <cell r="W644">
            <v>106</v>
          </cell>
          <cell r="X644">
            <v>72</v>
          </cell>
          <cell r="Y644">
            <v>60</v>
          </cell>
          <cell r="Z644">
            <v>180</v>
          </cell>
          <cell r="AA644">
            <v>366</v>
          </cell>
          <cell r="AB644">
            <v>283</v>
          </cell>
          <cell r="AC644">
            <v>210</v>
          </cell>
          <cell r="AD644">
            <v>141</v>
          </cell>
          <cell r="AE644">
            <v>144</v>
          </cell>
          <cell r="AF644">
            <v>13</v>
          </cell>
          <cell r="AG644">
            <v>148</v>
          </cell>
          <cell r="AH644">
            <v>0</v>
          </cell>
          <cell r="AI644">
            <v>36</v>
          </cell>
          <cell r="AJ644">
            <v>156</v>
          </cell>
          <cell r="AK644">
            <v>105</v>
          </cell>
          <cell r="AL644">
            <v>130</v>
          </cell>
          <cell r="AM644">
            <v>216</v>
          </cell>
          <cell r="AN644">
            <v>98</v>
          </cell>
          <cell r="AO644">
            <v>108</v>
          </cell>
          <cell r="AP644">
            <v>360</v>
          </cell>
          <cell r="AQ644">
            <v>39.375</v>
          </cell>
          <cell r="AR644">
            <v>65</v>
          </cell>
          <cell r="AS644">
            <v>30.857142857142854</v>
          </cell>
          <cell r="AT644">
            <v>19.864864864864867</v>
          </cell>
          <cell r="AU644">
            <v>90</v>
          </cell>
          <cell r="AV644">
            <v>1917</v>
          </cell>
          <cell r="AW644">
            <v>1903.8268700000001</v>
          </cell>
          <cell r="AX644">
            <v>2500</v>
          </cell>
          <cell r="AY644">
            <v>0.30412102243088168</v>
          </cell>
          <cell r="AZ644">
            <v>0.23319999999999999</v>
          </cell>
          <cell r="BA644">
            <v>2408</v>
          </cell>
          <cell r="BB644">
            <v>12</v>
          </cell>
          <cell r="BC644">
            <v>0.25612936880542514</v>
          </cell>
          <cell r="BD644">
            <v>0.20390365448504982</v>
          </cell>
          <cell r="BE644">
            <v>0</v>
          </cell>
          <cell r="BF644">
            <v>0</v>
          </cell>
          <cell r="BG644">
            <v>-1</v>
          </cell>
          <cell r="BH644">
            <v>0</v>
          </cell>
        </row>
        <row r="645">
          <cell r="B645" t="str">
            <v>24223</v>
          </cell>
          <cell r="C645" t="str">
            <v>7840025111007</v>
          </cell>
          <cell r="D645" t="str">
            <v>CERVEZA Lata 269ml 12un ORIGINAL MUNICH</v>
          </cell>
          <cell r="E645">
            <v>12</v>
          </cell>
          <cell r="F645" t="str">
            <v>BEBIDAS</v>
          </cell>
          <cell r="G645" t="str">
            <v>BEBIDAS</v>
          </cell>
          <cell r="H645" t="str">
            <v>CERVEZAS</v>
          </cell>
          <cell r="I645" t="str">
            <v>ECONOMICAS Y REGULARES</v>
          </cell>
          <cell r="J645" t="str">
            <v>LATA 269ML ER</v>
          </cell>
          <cell r="K645" t="str">
            <v>MUNICH</v>
          </cell>
          <cell r="L645">
            <v>87</v>
          </cell>
          <cell r="M645" t="str">
            <v>EMBOTELLADORA CENTRAL (87)</v>
          </cell>
          <cell r="N645">
            <v>0</v>
          </cell>
          <cell r="O645">
            <v>0</v>
          </cell>
          <cell r="P645">
            <v>0</v>
          </cell>
          <cell r="Q645">
            <v>0</v>
          </cell>
          <cell r="R645">
            <v>0</v>
          </cell>
          <cell r="S645">
            <v>0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 t="str">
            <v>Q</v>
          </cell>
          <cell r="AQ645" t="str">
            <v>Q</v>
          </cell>
          <cell r="AR645" t="str">
            <v>Q</v>
          </cell>
          <cell r="AS645" t="str">
            <v>Q</v>
          </cell>
          <cell r="AT645" t="str">
            <v>Q</v>
          </cell>
          <cell r="AU645" t="str">
            <v>Q</v>
          </cell>
          <cell r="AV645">
            <v>32003.999994999998</v>
          </cell>
          <cell r="AW645">
            <v>31545.6306</v>
          </cell>
          <cell r="AX645">
            <v>34900</v>
          </cell>
          <cell r="AY645">
            <v>9.0488689084253338E-2</v>
          </cell>
          <cell r="AZ645">
            <v>8.2979942836676271E-2</v>
          </cell>
          <cell r="BC645">
            <v>-1</v>
          </cell>
          <cell r="BD645">
            <v>0</v>
          </cell>
          <cell r="BG645">
            <v>-1</v>
          </cell>
          <cell r="BH645">
            <v>0</v>
          </cell>
        </row>
        <row r="646">
          <cell r="B646" t="str">
            <v>11681</v>
          </cell>
          <cell r="C646" t="str">
            <v>7840025110833</v>
          </cell>
          <cell r="D646" t="str">
            <v>CERVEZA Lata 269ml 12un ROYAL MUNICH</v>
          </cell>
          <cell r="E646">
            <v>12</v>
          </cell>
          <cell r="F646" t="str">
            <v>BEBIDAS</v>
          </cell>
          <cell r="G646" t="str">
            <v>BEBIDAS</v>
          </cell>
          <cell r="H646" t="str">
            <v>CERVEZAS</v>
          </cell>
          <cell r="I646" t="str">
            <v>ECONOMICAS Y REGULARES</v>
          </cell>
          <cell r="J646" t="str">
            <v>LATA 269ML ER</v>
          </cell>
          <cell r="K646" t="str">
            <v>MUNICH</v>
          </cell>
          <cell r="L646">
            <v>87</v>
          </cell>
          <cell r="M646" t="str">
            <v>EMBOTELLADORA CENTRAL (87)</v>
          </cell>
          <cell r="N646">
            <v>0</v>
          </cell>
          <cell r="O646">
            <v>0</v>
          </cell>
          <cell r="P646">
            <v>0</v>
          </cell>
          <cell r="Q646">
            <v>0</v>
          </cell>
          <cell r="R646">
            <v>0</v>
          </cell>
          <cell r="S646">
            <v>0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 t="str">
            <v>Q</v>
          </cell>
          <cell r="AQ646" t="str">
            <v>Q</v>
          </cell>
          <cell r="AR646" t="str">
            <v>Q</v>
          </cell>
          <cell r="AS646" t="str">
            <v>Q</v>
          </cell>
          <cell r="AT646" t="str">
            <v>Q</v>
          </cell>
          <cell r="AU646" t="str">
            <v>Q</v>
          </cell>
          <cell r="AV646">
            <v>28127.999999</v>
          </cell>
          <cell r="AW646">
            <v>27721.1682</v>
          </cell>
          <cell r="AX646">
            <v>31500</v>
          </cell>
          <cell r="AY646">
            <v>0.11988054611489907</v>
          </cell>
          <cell r="AZ646">
            <v>0.10704761907936509</v>
          </cell>
          <cell r="BA646">
            <v>0</v>
          </cell>
          <cell r="BB646">
            <v>0</v>
          </cell>
          <cell r="BC646">
            <v>-1</v>
          </cell>
          <cell r="BD646">
            <v>0</v>
          </cell>
          <cell r="BE646">
            <v>0</v>
          </cell>
          <cell r="BF646">
            <v>0</v>
          </cell>
          <cell r="BG646">
            <v>-1</v>
          </cell>
          <cell r="BH646">
            <v>0</v>
          </cell>
        </row>
        <row r="647">
          <cell r="B647" t="str">
            <v>31804</v>
          </cell>
          <cell r="C647" t="str">
            <v>7840025000035</v>
          </cell>
          <cell r="D647" t="str">
            <v>CERVEZA Lata 269ml 12un ULTRA 69 MUNICH</v>
          </cell>
          <cell r="E647">
            <v>1</v>
          </cell>
          <cell r="F647" t="str">
            <v>BEBIDAS</v>
          </cell>
          <cell r="G647" t="str">
            <v>BEBIDAS</v>
          </cell>
          <cell r="H647" t="str">
            <v>CERVEZAS</v>
          </cell>
          <cell r="I647" t="str">
            <v>ECONOMICAS Y REGULARES</v>
          </cell>
          <cell r="J647" t="str">
            <v>LATA 269ML ER</v>
          </cell>
          <cell r="K647" t="str">
            <v>MUNICH</v>
          </cell>
          <cell r="L647">
            <v>87</v>
          </cell>
          <cell r="M647" t="str">
            <v>EMBOTELLADORA CENTRAL (87)</v>
          </cell>
          <cell r="N647">
            <v>0</v>
          </cell>
          <cell r="O647">
            <v>0</v>
          </cell>
          <cell r="P647">
            <v>0</v>
          </cell>
          <cell r="Q647">
            <v>0</v>
          </cell>
          <cell r="R647">
            <v>0</v>
          </cell>
          <cell r="S647">
            <v>0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 t="str">
            <v>Q</v>
          </cell>
          <cell r="AQ647" t="str">
            <v>Q</v>
          </cell>
          <cell r="AR647" t="str">
            <v>Q</v>
          </cell>
          <cell r="AS647" t="str">
            <v>Q</v>
          </cell>
          <cell r="AT647" t="str">
            <v>Q</v>
          </cell>
          <cell r="AU647" t="str">
            <v>Q</v>
          </cell>
          <cell r="AV647">
            <v>35003.999997999999</v>
          </cell>
          <cell r="AW647">
            <v>34688.800080000001</v>
          </cell>
          <cell r="AX647">
            <v>37900</v>
          </cell>
          <cell r="AY647">
            <v>8.2733401958789532E-2</v>
          </cell>
          <cell r="AZ647">
            <v>7.6411609551451209E-2</v>
          </cell>
          <cell r="BC647">
            <v>-1</v>
          </cell>
          <cell r="BD647">
            <v>0</v>
          </cell>
          <cell r="BG647">
            <v>-1</v>
          </cell>
          <cell r="BH647">
            <v>0</v>
          </cell>
        </row>
        <row r="648">
          <cell r="B648" t="str">
            <v>41056</v>
          </cell>
          <cell r="C648" t="str">
            <v>7840025000158</v>
          </cell>
          <cell r="D648" t="str">
            <v>CERVEZA Lata 269ml 15un ROYAL MUNICH</v>
          </cell>
          <cell r="E648">
            <v>1</v>
          </cell>
          <cell r="F648" t="str">
            <v>BEBIDAS</v>
          </cell>
          <cell r="G648" t="str">
            <v>BEBIDAS</v>
          </cell>
          <cell r="H648" t="str">
            <v>CERVEZAS</v>
          </cell>
          <cell r="I648" t="str">
            <v>ECONOMICAS Y REGULARES</v>
          </cell>
          <cell r="J648" t="str">
            <v>LATA 269ML ER</v>
          </cell>
          <cell r="K648" t="str">
            <v>MUNICH</v>
          </cell>
          <cell r="L648">
            <v>87</v>
          </cell>
          <cell r="M648" t="str">
            <v>EMBOTELLADORA CENTRAL (87)</v>
          </cell>
          <cell r="N648">
            <v>0</v>
          </cell>
          <cell r="O648">
            <v>46</v>
          </cell>
          <cell r="P648">
            <v>73</v>
          </cell>
          <cell r="Q648">
            <v>2</v>
          </cell>
          <cell r="R648">
            <v>0</v>
          </cell>
          <cell r="S648">
            <v>19</v>
          </cell>
          <cell r="T648">
            <v>21</v>
          </cell>
          <cell r="U648">
            <v>0</v>
          </cell>
          <cell r="V648">
            <v>0</v>
          </cell>
          <cell r="W648">
            <v>12</v>
          </cell>
          <cell r="X648">
            <v>8</v>
          </cell>
          <cell r="Y648">
            <v>0</v>
          </cell>
          <cell r="Z648">
            <v>0</v>
          </cell>
          <cell r="AA648">
            <v>39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20</v>
          </cell>
          <cell r="AG648">
            <v>0</v>
          </cell>
          <cell r="AH648">
            <v>0</v>
          </cell>
          <cell r="AI648">
            <v>0</v>
          </cell>
          <cell r="AJ648">
            <v>-59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 t="str">
            <v>Q</v>
          </cell>
          <cell r="AQ648" t="str">
            <v>Q</v>
          </cell>
          <cell r="AR648" t="str">
            <v>Q</v>
          </cell>
          <cell r="AS648" t="str">
            <v>Q</v>
          </cell>
          <cell r="AT648" t="str">
            <v>Q</v>
          </cell>
          <cell r="AU648" t="str">
            <v>Q</v>
          </cell>
          <cell r="AV648">
            <v>28195</v>
          </cell>
          <cell r="AW648">
            <v>28193.800029999999</v>
          </cell>
          <cell r="AX648">
            <v>31500</v>
          </cell>
          <cell r="AY648">
            <v>0.11721936513566233</v>
          </cell>
          <cell r="AZ648">
            <v>0.10492063492063491</v>
          </cell>
          <cell r="BA648">
            <v>30900</v>
          </cell>
          <cell r="BB648">
            <v>3</v>
          </cell>
          <cell r="BC648">
            <v>9.5938996275935384E-2</v>
          </cell>
          <cell r="BD648">
            <v>8.7540453074433658E-2</v>
          </cell>
          <cell r="BE648">
            <v>0</v>
          </cell>
          <cell r="BF648">
            <v>0</v>
          </cell>
          <cell r="BG648">
            <v>-1</v>
          </cell>
          <cell r="BH648">
            <v>0</v>
          </cell>
        </row>
        <row r="649">
          <cell r="B649" t="str">
            <v>37457</v>
          </cell>
          <cell r="C649" t="str">
            <v>7840025000110</v>
          </cell>
          <cell r="D649" t="str">
            <v>CERVEZA Lata 269ml 15un ULTRA PREMIUM MUNICH</v>
          </cell>
          <cell r="E649">
            <v>1</v>
          </cell>
          <cell r="F649" t="str">
            <v>BEBIDAS</v>
          </cell>
          <cell r="G649" t="str">
            <v>BEBIDAS</v>
          </cell>
          <cell r="H649" t="str">
            <v>CERVEZAS</v>
          </cell>
          <cell r="I649" t="str">
            <v>ECONOMICAS Y REGULARES</v>
          </cell>
          <cell r="J649" t="str">
            <v>LATA 269ML ER</v>
          </cell>
          <cell r="K649" t="str">
            <v>MUNICH</v>
          </cell>
          <cell r="L649">
            <v>87</v>
          </cell>
          <cell r="M649" t="str">
            <v>EMBOTELLADORA CENTRAL (87)</v>
          </cell>
          <cell r="N649">
            <v>0</v>
          </cell>
          <cell r="O649">
            <v>78</v>
          </cell>
          <cell r="P649">
            <v>220</v>
          </cell>
          <cell r="Q649">
            <v>393</v>
          </cell>
          <cell r="R649">
            <v>0</v>
          </cell>
          <cell r="S649">
            <v>0</v>
          </cell>
          <cell r="T649">
            <v>119</v>
          </cell>
          <cell r="U649">
            <v>214</v>
          </cell>
          <cell r="V649">
            <v>0</v>
          </cell>
          <cell r="W649">
            <v>80</v>
          </cell>
          <cell r="X649">
            <v>208</v>
          </cell>
          <cell r="Y649">
            <v>211</v>
          </cell>
          <cell r="Z649">
            <v>0</v>
          </cell>
          <cell r="AA649">
            <v>76</v>
          </cell>
          <cell r="AB649">
            <v>165</v>
          </cell>
          <cell r="AC649">
            <v>192</v>
          </cell>
          <cell r="AD649">
            <v>0</v>
          </cell>
          <cell r="AE649">
            <v>171</v>
          </cell>
          <cell r="AF649">
            <v>482</v>
          </cell>
          <cell r="AG649">
            <v>600</v>
          </cell>
          <cell r="AH649">
            <v>25</v>
          </cell>
          <cell r="AI649">
            <v>89</v>
          </cell>
          <cell r="AJ649">
            <v>351</v>
          </cell>
          <cell r="AK649">
            <v>141</v>
          </cell>
          <cell r="AL649">
            <v>327</v>
          </cell>
          <cell r="AM649">
            <v>312</v>
          </cell>
          <cell r="AN649">
            <v>778</v>
          </cell>
          <cell r="AO649">
            <v>424</v>
          </cell>
          <cell r="AP649">
            <v>26.793893129770993</v>
          </cell>
          <cell r="AQ649">
            <v>19.766355140186917</v>
          </cell>
          <cell r="AR649">
            <v>46.492890995260659</v>
          </cell>
          <cell r="AS649">
            <v>48.75</v>
          </cell>
          <cell r="AT649">
            <v>38.9</v>
          </cell>
          <cell r="AU649">
            <v>142.92134831460675</v>
          </cell>
          <cell r="AV649">
            <v>35000</v>
          </cell>
          <cell r="AW649">
            <v>34999.197310000003</v>
          </cell>
          <cell r="AX649">
            <v>37900</v>
          </cell>
          <cell r="AY649">
            <v>8.2857142857142962E-2</v>
          </cell>
          <cell r="AZ649">
            <v>7.6517150395778361E-2</v>
          </cell>
          <cell r="BA649">
            <v>0</v>
          </cell>
          <cell r="BB649">
            <v>0</v>
          </cell>
          <cell r="BC649">
            <v>-1</v>
          </cell>
          <cell r="BD649">
            <v>0</v>
          </cell>
          <cell r="BE649">
            <v>0</v>
          </cell>
          <cell r="BF649">
            <v>0</v>
          </cell>
          <cell r="BG649">
            <v>-1</v>
          </cell>
          <cell r="BH649">
            <v>0</v>
          </cell>
        </row>
        <row r="650">
          <cell r="B650" t="str">
            <v>41563</v>
          </cell>
          <cell r="C650" t="str">
            <v>7840025000165</v>
          </cell>
          <cell r="D650" t="str">
            <v>CERVEZA Lata 269ml LLE15 PAG12 ORIGINAL MUNICH</v>
          </cell>
          <cell r="E650">
            <v>1</v>
          </cell>
          <cell r="F650" t="str">
            <v>BEBIDAS</v>
          </cell>
          <cell r="G650" t="str">
            <v>BEBIDAS</v>
          </cell>
          <cell r="H650" t="str">
            <v>CERVEZAS</v>
          </cell>
          <cell r="I650" t="str">
            <v>ECONOMICAS Y REGULARES</v>
          </cell>
          <cell r="J650" t="str">
            <v>LATA 269ML ER</v>
          </cell>
          <cell r="K650" t="str">
            <v>MUNICH</v>
          </cell>
          <cell r="L650">
            <v>87</v>
          </cell>
          <cell r="M650" t="str">
            <v>EMBOTELLADORA CENTRAL (87)</v>
          </cell>
          <cell r="N650">
            <v>0</v>
          </cell>
          <cell r="O650">
            <v>0</v>
          </cell>
          <cell r="P650">
            <v>54</v>
          </cell>
          <cell r="Q650">
            <v>203</v>
          </cell>
          <cell r="R650">
            <v>0</v>
          </cell>
          <cell r="S650">
            <v>0</v>
          </cell>
          <cell r="T650">
            <v>0</v>
          </cell>
          <cell r="U650">
            <v>49</v>
          </cell>
          <cell r="V650">
            <v>0</v>
          </cell>
          <cell r="W650">
            <v>0</v>
          </cell>
          <cell r="X650">
            <v>0</v>
          </cell>
          <cell r="Y650">
            <v>11</v>
          </cell>
          <cell r="Z650">
            <v>0</v>
          </cell>
          <cell r="AA650">
            <v>0</v>
          </cell>
          <cell r="AB650">
            <v>0</v>
          </cell>
          <cell r="AC650">
            <v>1</v>
          </cell>
          <cell r="AD650">
            <v>0</v>
          </cell>
          <cell r="AE650">
            <v>0</v>
          </cell>
          <cell r="AF650">
            <v>0</v>
          </cell>
          <cell r="AG650">
            <v>24</v>
          </cell>
          <cell r="AH650">
            <v>0</v>
          </cell>
          <cell r="AI650">
            <v>0</v>
          </cell>
          <cell r="AJ650">
            <v>187</v>
          </cell>
          <cell r="AK650">
            <v>42</v>
          </cell>
          <cell r="AL650">
            <v>113</v>
          </cell>
          <cell r="AM650">
            <v>240</v>
          </cell>
          <cell r="AN650">
            <v>224</v>
          </cell>
          <cell r="AO650">
            <v>120</v>
          </cell>
          <cell r="AP650">
            <v>27.635467980295566</v>
          </cell>
          <cell r="AQ650">
            <v>25.714285714285712</v>
          </cell>
          <cell r="AR650">
            <v>308.18181818181819</v>
          </cell>
          <cell r="AS650">
            <v>7200</v>
          </cell>
          <cell r="AT650">
            <v>280</v>
          </cell>
          <cell r="AU650" t="str">
            <v>SV</v>
          </cell>
          <cell r="AV650">
            <v>32009</v>
          </cell>
          <cell r="AW650">
            <v>32009.850399999999</v>
          </cell>
          <cell r="AX650">
            <v>34900</v>
          </cell>
          <cell r="AY650">
            <v>9.0318347964635004E-2</v>
          </cell>
          <cell r="AZ650">
            <v>8.283667621776504E-2</v>
          </cell>
          <cell r="BC650">
            <v>-1</v>
          </cell>
          <cell r="BD650">
            <v>0</v>
          </cell>
          <cell r="BG650">
            <v>-1</v>
          </cell>
          <cell r="BH650">
            <v>0</v>
          </cell>
        </row>
        <row r="651">
          <cell r="B651" t="str">
            <v>24222</v>
          </cell>
          <cell r="C651" t="str">
            <v>7840025110994</v>
          </cell>
          <cell r="D651" t="str">
            <v>CERVEZA Lata 269ml ORIGINAL MUNICH</v>
          </cell>
          <cell r="E651">
            <v>1</v>
          </cell>
          <cell r="F651" t="str">
            <v>BEBIDAS</v>
          </cell>
          <cell r="G651" t="str">
            <v>BEBIDAS</v>
          </cell>
          <cell r="H651" t="str">
            <v>CERVEZAS</v>
          </cell>
          <cell r="I651" t="str">
            <v>ECONOMICAS Y REGULARES</v>
          </cell>
          <cell r="J651" t="str">
            <v>LATA 269ML ER</v>
          </cell>
          <cell r="K651" t="str">
            <v>MUNICH</v>
          </cell>
          <cell r="L651">
            <v>87</v>
          </cell>
          <cell r="M651" t="str">
            <v>EMBOTELLADORA CENTRAL (87)</v>
          </cell>
          <cell r="N651">
            <v>4395</v>
          </cell>
          <cell r="O651">
            <v>4486</v>
          </cell>
          <cell r="P651">
            <v>3590</v>
          </cell>
          <cell r="Q651">
            <v>2488</v>
          </cell>
          <cell r="R651">
            <v>5462</v>
          </cell>
          <cell r="S651">
            <v>5785</v>
          </cell>
          <cell r="T651">
            <v>4043</v>
          </cell>
          <cell r="U651">
            <v>3822</v>
          </cell>
          <cell r="V651">
            <v>1456</v>
          </cell>
          <cell r="W651">
            <v>1542</v>
          </cell>
          <cell r="X651">
            <v>684</v>
          </cell>
          <cell r="Y651">
            <v>668</v>
          </cell>
          <cell r="Z651">
            <v>2827</v>
          </cell>
          <cell r="AA651">
            <v>3573</v>
          </cell>
          <cell r="AB651">
            <v>1747</v>
          </cell>
          <cell r="AC651">
            <v>1982</v>
          </cell>
          <cell r="AD651">
            <v>2681</v>
          </cell>
          <cell r="AE651">
            <v>5020</v>
          </cell>
          <cell r="AF651">
            <v>3159</v>
          </cell>
          <cell r="AG651">
            <v>2709</v>
          </cell>
          <cell r="AH651">
            <v>0</v>
          </cell>
          <cell r="AI651">
            <v>150</v>
          </cell>
          <cell r="AJ651">
            <v>3807</v>
          </cell>
          <cell r="AK651">
            <v>3366</v>
          </cell>
          <cell r="AL651">
            <v>1427</v>
          </cell>
          <cell r="AM651">
            <v>3645</v>
          </cell>
          <cell r="AN651">
            <v>4176</v>
          </cell>
          <cell r="AO651">
            <v>2328</v>
          </cell>
          <cell r="AP651">
            <v>45.904340836012864</v>
          </cell>
          <cell r="AQ651">
            <v>26.42072213500785</v>
          </cell>
          <cell r="AR651">
            <v>64.08682634730539</v>
          </cell>
          <cell r="AS651">
            <v>55.1715438950555</v>
          </cell>
          <cell r="AT651">
            <v>46.245847176079735</v>
          </cell>
          <cell r="AU651">
            <v>465.59999999999997</v>
          </cell>
          <cell r="AV651">
            <v>2667</v>
          </cell>
          <cell r="AW651">
            <v>2628.8025499999999</v>
          </cell>
          <cell r="AX651">
            <v>2950</v>
          </cell>
          <cell r="AY651">
            <v>0.10611173603299595</v>
          </cell>
          <cell r="AZ651">
            <v>9.5932203389830509E-2</v>
          </cell>
          <cell r="BA651">
            <v>2908.3333299999999</v>
          </cell>
          <cell r="BB651">
            <v>12</v>
          </cell>
          <cell r="BC651">
            <v>9.0488687664042056E-2</v>
          </cell>
          <cell r="BD651">
            <v>8.297994164238387E-2</v>
          </cell>
          <cell r="BE651">
            <v>0</v>
          </cell>
          <cell r="BF651">
            <v>0</v>
          </cell>
          <cell r="BG651">
            <v>-1</v>
          </cell>
          <cell r="BH651">
            <v>0</v>
          </cell>
        </row>
        <row r="652">
          <cell r="B652" t="str">
            <v>9858</v>
          </cell>
          <cell r="C652" t="str">
            <v>7840025110796</v>
          </cell>
          <cell r="D652" t="str">
            <v>CERVEZA Lata 269ml ROYAL MUNICH</v>
          </cell>
          <cell r="E652">
            <v>1</v>
          </cell>
          <cell r="F652" t="str">
            <v>BEBIDAS</v>
          </cell>
          <cell r="G652" t="str">
            <v>BEBIDAS</v>
          </cell>
          <cell r="H652" t="str">
            <v>CERVEZAS</v>
          </cell>
          <cell r="I652" t="str">
            <v>ECONOMICAS Y REGULARES</v>
          </cell>
          <cell r="J652" t="str">
            <v>LATA 269ML ER</v>
          </cell>
          <cell r="K652" t="str">
            <v>MUNICH</v>
          </cell>
          <cell r="L652">
            <v>87</v>
          </cell>
          <cell r="M652" t="str">
            <v>EMBOTELLADORA CENTRAL (87)</v>
          </cell>
          <cell r="N652">
            <v>1919</v>
          </cell>
          <cell r="O652">
            <v>1508</v>
          </cell>
          <cell r="P652">
            <v>527</v>
          </cell>
          <cell r="Q652">
            <v>569</v>
          </cell>
          <cell r="R652">
            <v>2955</v>
          </cell>
          <cell r="S652">
            <v>2421</v>
          </cell>
          <cell r="T652">
            <v>1803</v>
          </cell>
          <cell r="U652">
            <v>1767</v>
          </cell>
          <cell r="V652">
            <v>1048</v>
          </cell>
          <cell r="W652">
            <v>805</v>
          </cell>
          <cell r="X652">
            <v>590</v>
          </cell>
          <cell r="Y652">
            <v>494</v>
          </cell>
          <cell r="Z652">
            <v>1254</v>
          </cell>
          <cell r="AA652">
            <v>1261</v>
          </cell>
          <cell r="AB652">
            <v>356</v>
          </cell>
          <cell r="AC652">
            <v>427</v>
          </cell>
          <cell r="AD652">
            <v>1707</v>
          </cell>
          <cell r="AE652">
            <v>1833</v>
          </cell>
          <cell r="AF652">
            <v>815</v>
          </cell>
          <cell r="AG652">
            <v>832</v>
          </cell>
          <cell r="AH652">
            <v>0</v>
          </cell>
          <cell r="AI652">
            <v>36</v>
          </cell>
          <cell r="AJ652">
            <v>925</v>
          </cell>
          <cell r="AK652">
            <v>2100</v>
          </cell>
          <cell r="AL652">
            <v>748</v>
          </cell>
          <cell r="AM652">
            <v>799</v>
          </cell>
          <cell r="AN652">
            <v>1124</v>
          </cell>
          <cell r="AO652">
            <v>1200</v>
          </cell>
          <cell r="AP652">
            <v>48.769771528998241</v>
          </cell>
          <cell r="AQ652">
            <v>35.653650254668925</v>
          </cell>
          <cell r="AR652">
            <v>45.425101214574902</v>
          </cell>
          <cell r="AS652">
            <v>56.135831381733027</v>
          </cell>
          <cell r="AT652">
            <v>40.528846153846153</v>
          </cell>
          <cell r="AU652">
            <v>1000.0000000000001</v>
          </cell>
          <cell r="AV652">
            <v>2344.1666599999999</v>
          </cell>
          <cell r="AW652">
            <v>2310.09735</v>
          </cell>
          <cell r="AX652">
            <v>2750</v>
          </cell>
          <cell r="AY652">
            <v>0.1731247811535721</v>
          </cell>
          <cell r="AZ652">
            <v>0.14757576000000006</v>
          </cell>
          <cell r="BA652">
            <v>2625</v>
          </cell>
          <cell r="BB652">
            <v>12</v>
          </cell>
          <cell r="BC652">
            <v>0.11980092746477333</v>
          </cell>
          <cell r="BD652">
            <v>0.10698412952380958</v>
          </cell>
          <cell r="BE652">
            <v>0</v>
          </cell>
          <cell r="BF652">
            <v>0</v>
          </cell>
          <cell r="BG652">
            <v>-1</v>
          </cell>
          <cell r="BH652">
            <v>0</v>
          </cell>
        </row>
        <row r="653">
          <cell r="B653" t="str">
            <v>31803</v>
          </cell>
          <cell r="C653" t="str">
            <v>7840025000011</v>
          </cell>
          <cell r="D653" t="str">
            <v>CERVEZA Lata 269ml ULTRA 69 MUNICH</v>
          </cell>
          <cell r="E653">
            <v>12</v>
          </cell>
          <cell r="F653" t="str">
            <v>BEBIDAS</v>
          </cell>
          <cell r="G653" t="str">
            <v>BEBIDAS</v>
          </cell>
          <cell r="H653" t="str">
            <v>CERVEZAS</v>
          </cell>
          <cell r="I653" t="str">
            <v>ECONOMICAS Y REGULARES</v>
          </cell>
          <cell r="J653" t="str">
            <v>LATA 269ML ER</v>
          </cell>
          <cell r="K653" t="str">
            <v>MUNICH</v>
          </cell>
          <cell r="L653">
            <v>87</v>
          </cell>
          <cell r="M653" t="str">
            <v>EMBOTELLADORA CENTRAL (87)</v>
          </cell>
          <cell r="N653">
            <v>276</v>
          </cell>
          <cell r="O653">
            <v>974</v>
          </cell>
          <cell r="P653">
            <v>14</v>
          </cell>
          <cell r="Q653">
            <v>116</v>
          </cell>
          <cell r="R653">
            <v>0</v>
          </cell>
          <cell r="S653">
            <v>960</v>
          </cell>
          <cell r="T653">
            <v>2648</v>
          </cell>
          <cell r="U653">
            <v>2012</v>
          </cell>
          <cell r="V653">
            <v>930</v>
          </cell>
          <cell r="W653">
            <v>1853</v>
          </cell>
          <cell r="X653">
            <v>498</v>
          </cell>
          <cell r="Y653">
            <v>928</v>
          </cell>
          <cell r="Z653">
            <v>896</v>
          </cell>
          <cell r="AA653">
            <v>1859</v>
          </cell>
          <cell r="AB653">
            <v>885</v>
          </cell>
          <cell r="AC653">
            <v>1061</v>
          </cell>
          <cell r="AD653">
            <v>2145</v>
          </cell>
          <cell r="AE653">
            <v>3473</v>
          </cell>
          <cell r="AF653">
            <v>446</v>
          </cell>
          <cell r="AG653">
            <v>508</v>
          </cell>
          <cell r="AH653">
            <v>24</v>
          </cell>
          <cell r="AI653">
            <v>36</v>
          </cell>
          <cell r="AJ653">
            <v>250</v>
          </cell>
          <cell r="AK653">
            <v>3319</v>
          </cell>
          <cell r="AL653">
            <v>577</v>
          </cell>
          <cell r="AM653">
            <v>18</v>
          </cell>
          <cell r="AN653">
            <v>1766</v>
          </cell>
          <cell r="AO653">
            <v>2376</v>
          </cell>
          <cell r="AP653">
            <v>64.65517241379311</v>
          </cell>
          <cell r="AQ653">
            <v>49.488071570576544</v>
          </cell>
          <cell r="AR653">
            <v>18.653017241379313</v>
          </cell>
          <cell r="AS653">
            <v>0.50895381715362864</v>
          </cell>
          <cell r="AT653">
            <v>104.29133858267717</v>
          </cell>
          <cell r="AU653">
            <v>1980</v>
          </cell>
          <cell r="AV653">
            <v>2916.6000600000002</v>
          </cell>
          <cell r="AW653">
            <v>2890.7333400000002</v>
          </cell>
          <cell r="AX653">
            <v>3250</v>
          </cell>
          <cell r="AY653">
            <v>0.1143111613321437</v>
          </cell>
          <cell r="AZ653">
            <v>0.10258459692307685</v>
          </cell>
          <cell r="BA653">
            <v>3158.3333299999999</v>
          </cell>
          <cell r="BB653">
            <v>12</v>
          </cell>
          <cell r="BC653">
            <v>8.288187102348199E-2</v>
          </cell>
          <cell r="BD653">
            <v>7.6538238603206493E-2</v>
          </cell>
          <cell r="BE653">
            <v>0</v>
          </cell>
          <cell r="BF653">
            <v>0</v>
          </cell>
          <cell r="BG653">
            <v>-1</v>
          </cell>
          <cell r="BH653">
            <v>0</v>
          </cell>
        </row>
        <row r="654">
          <cell r="B654" t="str">
            <v>19107</v>
          </cell>
          <cell r="C654" t="str">
            <v>7840050006484</v>
          </cell>
          <cell r="D654" t="str">
            <v>CERVEZA Lata 269ml 12un ORIGINAL ANTARTICA</v>
          </cell>
          <cell r="E654">
            <v>12</v>
          </cell>
          <cell r="F654" t="str">
            <v>BEBIDAS</v>
          </cell>
          <cell r="G654" t="str">
            <v>BEBIDAS</v>
          </cell>
          <cell r="H654" t="str">
            <v>CERVEZAS</v>
          </cell>
          <cell r="I654" t="str">
            <v>ECONOMICAS Y REGULARES</v>
          </cell>
          <cell r="J654" t="str">
            <v>LATA 269ML ER</v>
          </cell>
          <cell r="K654" t="str">
            <v>ANTARTICA</v>
          </cell>
          <cell r="L654">
            <v>60</v>
          </cell>
          <cell r="M654" t="str">
            <v>CERVEPAR S.A. (60)</v>
          </cell>
          <cell r="N654">
            <v>0</v>
          </cell>
          <cell r="O654">
            <v>0</v>
          </cell>
          <cell r="P654">
            <v>0</v>
          </cell>
          <cell r="Q654">
            <v>0</v>
          </cell>
          <cell r="R654">
            <v>0</v>
          </cell>
          <cell r="S654">
            <v>0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 t="str">
            <v>Q</v>
          </cell>
          <cell r="AQ654" t="str">
            <v>Q</v>
          </cell>
          <cell r="AR654" t="str">
            <v>Q</v>
          </cell>
          <cell r="AS654" t="str">
            <v>Q</v>
          </cell>
          <cell r="AT654" t="str">
            <v>Q</v>
          </cell>
          <cell r="AU654" t="str">
            <v>Q</v>
          </cell>
          <cell r="AV654">
            <v>36347.999995999999</v>
          </cell>
          <cell r="AW654">
            <v>36373.978080000001</v>
          </cell>
          <cell r="AX654">
            <v>39900</v>
          </cell>
          <cell r="AY654">
            <v>9.7722020589602998E-2</v>
          </cell>
          <cell r="AZ654">
            <v>8.9022556491228103E-2</v>
          </cell>
          <cell r="BA654">
            <v>0</v>
          </cell>
          <cell r="BB654">
            <v>0</v>
          </cell>
          <cell r="BC654">
            <v>-1</v>
          </cell>
          <cell r="BD654">
            <v>0</v>
          </cell>
          <cell r="BE654">
            <v>0</v>
          </cell>
          <cell r="BF654">
            <v>0</v>
          </cell>
          <cell r="BG654">
            <v>-1</v>
          </cell>
          <cell r="BH654">
            <v>0</v>
          </cell>
        </row>
        <row r="655">
          <cell r="B655" t="str">
            <v>19106</v>
          </cell>
          <cell r="C655" t="str">
            <v>7840050006491</v>
          </cell>
          <cell r="D655" t="str">
            <v>CERVEZA Lata 269ml ORIGINAL ANTARTICA</v>
          </cell>
          <cell r="E655">
            <v>1</v>
          </cell>
          <cell r="F655" t="str">
            <v>BEBIDAS</v>
          </cell>
          <cell r="G655" t="str">
            <v>BEBIDAS</v>
          </cell>
          <cell r="H655" t="str">
            <v>CERVEZAS</v>
          </cell>
          <cell r="I655" t="str">
            <v>ECONOMICAS Y REGULARES</v>
          </cell>
          <cell r="J655" t="str">
            <v>LATA 269ML ER</v>
          </cell>
          <cell r="K655" t="str">
            <v>ANTARTICA</v>
          </cell>
          <cell r="L655">
            <v>60</v>
          </cell>
          <cell r="M655" t="str">
            <v>CERVEPAR S.A. (60)</v>
          </cell>
          <cell r="N655">
            <v>476</v>
          </cell>
          <cell r="O655">
            <v>492</v>
          </cell>
          <cell r="P655">
            <v>377</v>
          </cell>
          <cell r="Q655">
            <v>255</v>
          </cell>
          <cell r="R655">
            <v>550</v>
          </cell>
          <cell r="S655">
            <v>986</v>
          </cell>
          <cell r="T655">
            <v>427</v>
          </cell>
          <cell r="U655">
            <v>440</v>
          </cell>
          <cell r="V655">
            <v>172</v>
          </cell>
          <cell r="W655">
            <v>210</v>
          </cell>
          <cell r="X655">
            <v>159</v>
          </cell>
          <cell r="Y655">
            <v>144</v>
          </cell>
          <cell r="Z655">
            <v>382</v>
          </cell>
          <cell r="AA655">
            <v>39</v>
          </cell>
          <cell r="AB655">
            <v>111</v>
          </cell>
          <cell r="AC655">
            <v>93</v>
          </cell>
          <cell r="AD655">
            <v>288</v>
          </cell>
          <cell r="AE655">
            <v>373</v>
          </cell>
          <cell r="AF655">
            <v>96</v>
          </cell>
          <cell r="AG655">
            <v>168</v>
          </cell>
          <cell r="AH655">
            <v>0</v>
          </cell>
          <cell r="AI655">
            <v>48</v>
          </cell>
          <cell r="AJ655">
            <v>415</v>
          </cell>
          <cell r="AK655">
            <v>561</v>
          </cell>
          <cell r="AL655">
            <v>144</v>
          </cell>
          <cell r="AM655">
            <v>254</v>
          </cell>
          <cell r="AN655">
            <v>252</v>
          </cell>
          <cell r="AO655">
            <v>312</v>
          </cell>
          <cell r="AP655">
            <v>48.823529411764703</v>
          </cell>
          <cell r="AQ655">
            <v>38.25</v>
          </cell>
          <cell r="AR655">
            <v>30</v>
          </cell>
          <cell r="AS655">
            <v>81.93548387096773</v>
          </cell>
          <cell r="AT655">
            <v>45</v>
          </cell>
          <cell r="AU655">
            <v>195</v>
          </cell>
          <cell r="AV655">
            <v>3029</v>
          </cell>
          <cell r="AW655">
            <v>3031.1648399999999</v>
          </cell>
          <cell r="AX655">
            <v>3500</v>
          </cell>
          <cell r="AY655">
            <v>0.15549686365137005</v>
          </cell>
          <cell r="AZ655">
            <v>0.13457142857142856</v>
          </cell>
          <cell r="BA655">
            <v>3325</v>
          </cell>
          <cell r="BB655">
            <v>12</v>
          </cell>
          <cell r="BC655">
            <v>9.7722020468801629E-2</v>
          </cell>
          <cell r="BD655">
            <v>8.9022556390977448E-2</v>
          </cell>
          <cell r="BE655">
            <v>0</v>
          </cell>
          <cell r="BF655">
            <v>0</v>
          </cell>
          <cell r="BG655">
            <v>-1</v>
          </cell>
          <cell r="BH655">
            <v>0</v>
          </cell>
        </row>
        <row r="656">
          <cell r="B656" t="str">
            <v>37479</v>
          </cell>
          <cell r="C656" t="str">
            <v>17898334962060</v>
          </cell>
          <cell r="D656" t="str">
            <v>CERVEZA Lata 269ml 12un PILSEN OPA BIER</v>
          </cell>
          <cell r="E656">
            <v>1</v>
          </cell>
          <cell r="F656" t="str">
            <v>BEBIDAS</v>
          </cell>
          <cell r="G656" t="str">
            <v>BEBIDAS</v>
          </cell>
          <cell r="H656" t="str">
            <v>CERVEZAS</v>
          </cell>
          <cell r="I656" t="str">
            <v>ECONOMICAS Y REGULARES</v>
          </cell>
          <cell r="J656" t="str">
            <v>LATA 269ML ER</v>
          </cell>
          <cell r="K656" t="str">
            <v>OPA</v>
          </cell>
          <cell r="L656">
            <v>114</v>
          </cell>
          <cell r="M656" t="str">
            <v>APOLO IMPORT S.A. 2 - TRENTINO (114)</v>
          </cell>
          <cell r="N656">
            <v>0</v>
          </cell>
          <cell r="O656">
            <v>0</v>
          </cell>
          <cell r="P656">
            <v>0</v>
          </cell>
          <cell r="Q656">
            <v>0</v>
          </cell>
          <cell r="R656">
            <v>0</v>
          </cell>
          <cell r="S656">
            <v>0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>
            <v>0</v>
          </cell>
          <cell r="AJ656">
            <v>0</v>
          </cell>
          <cell r="AK656">
            <v>0</v>
          </cell>
          <cell r="AL656">
            <v>0</v>
          </cell>
          <cell r="AM656">
            <v>0</v>
          </cell>
          <cell r="AN656">
            <v>0</v>
          </cell>
          <cell r="AO656">
            <v>0</v>
          </cell>
          <cell r="AP656" t="str">
            <v>Q</v>
          </cell>
          <cell r="AQ656" t="str">
            <v>Q</v>
          </cell>
          <cell r="AR656" t="str">
            <v>Q</v>
          </cell>
          <cell r="AS656" t="str">
            <v>Q</v>
          </cell>
          <cell r="AT656" t="str">
            <v>Q</v>
          </cell>
          <cell r="AU656" t="str">
            <v>Q</v>
          </cell>
          <cell r="AV656">
            <v>37799.999995999999</v>
          </cell>
          <cell r="AW656">
            <v>37906.22352</v>
          </cell>
          <cell r="AX656">
            <v>41500</v>
          </cell>
          <cell r="AY656">
            <v>9.7883597999776084E-2</v>
          </cell>
          <cell r="AZ656">
            <v>8.9156626602409667E-2</v>
          </cell>
          <cell r="BA656">
            <v>39900</v>
          </cell>
          <cell r="BB656">
            <v>3</v>
          </cell>
          <cell r="BC656">
            <v>5.5555555667254675E-2</v>
          </cell>
          <cell r="BD656">
            <v>5.263157904761908E-2</v>
          </cell>
          <cell r="BE656">
            <v>0</v>
          </cell>
          <cell r="BF656">
            <v>0</v>
          </cell>
          <cell r="BG656">
            <v>-1</v>
          </cell>
          <cell r="BH656">
            <v>0</v>
          </cell>
        </row>
        <row r="657">
          <cell r="B657" t="str">
            <v>37478</v>
          </cell>
          <cell r="C657" t="str">
            <v>7898334962063</v>
          </cell>
          <cell r="D657" t="str">
            <v>CERVEZA Lata 269ml PILSEN OPA BIER</v>
          </cell>
          <cell r="E657">
            <v>12</v>
          </cell>
          <cell r="F657" t="str">
            <v>BEBIDAS</v>
          </cell>
          <cell r="G657" t="str">
            <v>BEBIDAS</v>
          </cell>
          <cell r="H657" t="str">
            <v>CERVEZAS</v>
          </cell>
          <cell r="I657" t="str">
            <v>ECONOMICAS Y REGULARES</v>
          </cell>
          <cell r="J657" t="str">
            <v>LATA 269ML ER</v>
          </cell>
          <cell r="K657" t="str">
            <v>OPA</v>
          </cell>
          <cell r="L657">
            <v>114</v>
          </cell>
          <cell r="M657" t="str">
            <v>APOLO IMPORT S.A. 2 - TRENTINO (114)</v>
          </cell>
          <cell r="N657">
            <v>277</v>
          </cell>
          <cell r="O657">
            <v>3473</v>
          </cell>
          <cell r="P657">
            <v>955</v>
          </cell>
          <cell r="Q657">
            <v>738</v>
          </cell>
          <cell r="R657">
            <v>340</v>
          </cell>
          <cell r="S657">
            <v>4877</v>
          </cell>
          <cell r="T657">
            <v>1958</v>
          </cell>
          <cell r="U657">
            <v>556</v>
          </cell>
          <cell r="V657">
            <v>109</v>
          </cell>
          <cell r="W657">
            <v>2408</v>
          </cell>
          <cell r="X657">
            <v>860</v>
          </cell>
          <cell r="Y657">
            <v>359</v>
          </cell>
          <cell r="Z657">
            <v>318</v>
          </cell>
          <cell r="AA657">
            <v>3968</v>
          </cell>
          <cell r="AB657">
            <v>331</v>
          </cell>
          <cell r="AC657">
            <v>963</v>
          </cell>
          <cell r="AD657">
            <v>394</v>
          </cell>
          <cell r="AE657">
            <v>3949</v>
          </cell>
          <cell r="AF657">
            <v>394</v>
          </cell>
          <cell r="AG657">
            <v>600</v>
          </cell>
          <cell r="AH657">
            <v>457</v>
          </cell>
          <cell r="AI657">
            <v>1609</v>
          </cell>
          <cell r="AJ657">
            <v>3709</v>
          </cell>
          <cell r="AK657">
            <v>6546</v>
          </cell>
          <cell r="AL657">
            <v>4129</v>
          </cell>
          <cell r="AM657">
            <v>3691</v>
          </cell>
          <cell r="AN657">
            <v>6420</v>
          </cell>
          <cell r="AO657">
            <v>1367</v>
          </cell>
          <cell r="AP657">
            <v>150.77235772357724</v>
          </cell>
          <cell r="AQ657">
            <v>353.20143884892087</v>
          </cell>
          <cell r="AR657">
            <v>345.04178272980499</v>
          </cell>
          <cell r="AS657">
            <v>114.98442367601247</v>
          </cell>
          <cell r="AT657">
            <v>321</v>
          </cell>
          <cell r="AU657">
            <v>25.487880671224364</v>
          </cell>
          <cell r="AV657">
            <v>3160.0000300000002</v>
          </cell>
          <cell r="AW657">
            <v>3158.85196</v>
          </cell>
          <cell r="AX657">
            <v>3550</v>
          </cell>
          <cell r="AY657">
            <v>0.12341771085362918</v>
          </cell>
          <cell r="AZ657">
            <v>0.1098591464788732</v>
          </cell>
          <cell r="BA657">
            <v>3458.3333299999999</v>
          </cell>
          <cell r="BB657">
            <v>12</v>
          </cell>
          <cell r="BC657">
            <v>9.4409271255608163E-2</v>
          </cell>
          <cell r="BD657">
            <v>8.6265050685556607E-2</v>
          </cell>
          <cell r="BE657">
            <v>3325</v>
          </cell>
          <cell r="BF657">
            <v>36</v>
          </cell>
          <cell r="BG657">
            <v>5.2215179884033125E-2</v>
          </cell>
          <cell r="BH657">
            <v>4.96240511278195E-2</v>
          </cell>
        </row>
        <row r="658">
          <cell r="B658" t="str">
            <v>11612</v>
          </cell>
          <cell r="C658" t="str">
            <v>7840050004039</v>
          </cell>
          <cell r="D658" t="str">
            <v>CERVEZA Lata 310ml 12un BUDWEISER 66</v>
          </cell>
          <cell r="E658">
            <v>12</v>
          </cell>
          <cell r="F658" t="str">
            <v>BEBIDAS</v>
          </cell>
          <cell r="G658" t="str">
            <v>BEBIDAS</v>
          </cell>
          <cell r="H658" t="str">
            <v>CERVEZAS</v>
          </cell>
          <cell r="I658" t="str">
            <v>ECONOMICAS Y REGULARES</v>
          </cell>
          <cell r="J658" t="str">
            <v>LATA 354ML ER</v>
          </cell>
          <cell r="K658" t="str">
            <v>BUDWEISER</v>
          </cell>
          <cell r="L658">
            <v>60</v>
          </cell>
          <cell r="M658" t="str">
            <v>CERVEPAR S.A. (60)</v>
          </cell>
          <cell r="N658">
            <v>0</v>
          </cell>
          <cell r="O658">
            <v>0</v>
          </cell>
          <cell r="P658">
            <v>0</v>
          </cell>
          <cell r="Q658">
            <v>0</v>
          </cell>
          <cell r="R658">
            <v>0</v>
          </cell>
          <cell r="S658">
            <v>0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>
            <v>0</v>
          </cell>
          <cell r="AH658">
            <v>0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 t="str">
            <v>Q</v>
          </cell>
          <cell r="AQ658" t="str">
            <v>Q</v>
          </cell>
          <cell r="AR658" t="str">
            <v>Q</v>
          </cell>
          <cell r="AS658" t="str">
            <v>Q</v>
          </cell>
          <cell r="AT658" t="str">
            <v>Q</v>
          </cell>
          <cell r="AU658" t="str">
            <v>Q</v>
          </cell>
          <cell r="AV658">
            <v>53519.999994999998</v>
          </cell>
          <cell r="AW658">
            <v>53507.675759999998</v>
          </cell>
          <cell r="AX658">
            <v>57900</v>
          </cell>
          <cell r="AY658">
            <v>8.1838565123490081E-2</v>
          </cell>
          <cell r="AZ658">
            <v>7.5647668480138194E-2</v>
          </cell>
          <cell r="BA658">
            <v>0</v>
          </cell>
          <cell r="BB658">
            <v>0</v>
          </cell>
          <cell r="BC658">
            <v>-1</v>
          </cell>
          <cell r="BD658">
            <v>0</v>
          </cell>
          <cell r="BE658">
            <v>0</v>
          </cell>
          <cell r="BF658">
            <v>0</v>
          </cell>
          <cell r="BG658">
            <v>-1</v>
          </cell>
          <cell r="BH658">
            <v>0</v>
          </cell>
        </row>
        <row r="659">
          <cell r="B659" t="str">
            <v>16679</v>
          </cell>
          <cell r="C659" t="str">
            <v>7840050003780</v>
          </cell>
          <cell r="D659" t="str">
            <v>CERVEZA Lata 310ml 6un BUDWEISER 66</v>
          </cell>
          <cell r="E659">
            <v>6</v>
          </cell>
          <cell r="F659" t="str">
            <v>BEBIDAS</v>
          </cell>
          <cell r="G659" t="str">
            <v>BEBIDAS</v>
          </cell>
          <cell r="H659" t="str">
            <v>CERVEZAS</v>
          </cell>
          <cell r="I659" t="str">
            <v>ECONOMICAS Y REGULARES</v>
          </cell>
          <cell r="J659" t="str">
            <v>LATA 354ML ER</v>
          </cell>
          <cell r="K659" t="str">
            <v>BUDWEISER</v>
          </cell>
          <cell r="L659">
            <v>60</v>
          </cell>
          <cell r="M659" t="str">
            <v>CERVEPAR S.A. (60)</v>
          </cell>
          <cell r="N659">
            <v>0</v>
          </cell>
          <cell r="O659">
            <v>0</v>
          </cell>
          <cell r="P659">
            <v>0</v>
          </cell>
          <cell r="Q659">
            <v>0</v>
          </cell>
          <cell r="R659">
            <v>0</v>
          </cell>
          <cell r="S659">
            <v>0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>
            <v>0</v>
          </cell>
          <cell r="AH659">
            <v>0</v>
          </cell>
          <cell r="AI659">
            <v>0</v>
          </cell>
          <cell r="AJ659">
            <v>0</v>
          </cell>
          <cell r="AK659">
            <v>0</v>
          </cell>
          <cell r="AL659">
            <v>0</v>
          </cell>
          <cell r="AM659">
            <v>0</v>
          </cell>
          <cell r="AN659">
            <v>0</v>
          </cell>
          <cell r="AO659">
            <v>0</v>
          </cell>
          <cell r="AP659" t="str">
            <v>Q</v>
          </cell>
          <cell r="AQ659" t="str">
            <v>Q</v>
          </cell>
          <cell r="AR659" t="str">
            <v>Q</v>
          </cell>
          <cell r="AS659" t="str">
            <v>Q</v>
          </cell>
          <cell r="AT659" t="str">
            <v>Q</v>
          </cell>
          <cell r="AU659" t="str">
            <v>Q</v>
          </cell>
          <cell r="AV659">
            <v>26760.000003000001</v>
          </cell>
          <cell r="AW659">
            <v>26753.837879999999</v>
          </cell>
          <cell r="AX659">
            <v>29500</v>
          </cell>
          <cell r="AY659">
            <v>0.10239162917387246</v>
          </cell>
          <cell r="AZ659">
            <v>9.2881355830508439E-2</v>
          </cell>
          <cell r="BA659">
            <v>28950</v>
          </cell>
          <cell r="BB659">
            <v>2</v>
          </cell>
          <cell r="BC659">
            <v>8.1838564901139055E-2</v>
          </cell>
          <cell r="BD659">
            <v>7.5647668290155401E-2</v>
          </cell>
          <cell r="BE659">
            <v>0</v>
          </cell>
          <cell r="BF659">
            <v>0</v>
          </cell>
          <cell r="BG659">
            <v>-1</v>
          </cell>
          <cell r="BH659">
            <v>0</v>
          </cell>
        </row>
        <row r="660">
          <cell r="B660" t="str">
            <v>11434</v>
          </cell>
          <cell r="C660" t="str">
            <v>7840050003605</v>
          </cell>
          <cell r="D660" t="str">
            <v>CERVEZA Lata 310ml BUDWEISER 66</v>
          </cell>
          <cell r="E660">
            <v>1</v>
          </cell>
          <cell r="F660" t="str">
            <v>BEBIDAS</v>
          </cell>
          <cell r="G660" t="str">
            <v>BEBIDAS</v>
          </cell>
          <cell r="H660" t="str">
            <v>CERVEZAS</v>
          </cell>
          <cell r="I660" t="str">
            <v>ECONOMICAS Y REGULARES</v>
          </cell>
          <cell r="J660" t="str">
            <v>LATA 354ML ER</v>
          </cell>
          <cell r="K660" t="str">
            <v>BUDWEISER</v>
          </cell>
          <cell r="L660">
            <v>60</v>
          </cell>
          <cell r="M660" t="str">
            <v>CERVEPAR S.A. (60)</v>
          </cell>
          <cell r="N660">
            <v>1566</v>
          </cell>
          <cell r="O660">
            <v>1671</v>
          </cell>
          <cell r="P660">
            <v>1320</v>
          </cell>
          <cell r="Q660">
            <v>1138</v>
          </cell>
          <cell r="R660">
            <v>3496</v>
          </cell>
          <cell r="S660">
            <v>3598</v>
          </cell>
          <cell r="T660">
            <v>1957</v>
          </cell>
          <cell r="U660">
            <v>2221</v>
          </cell>
          <cell r="V660">
            <v>1077</v>
          </cell>
          <cell r="W660">
            <v>1612</v>
          </cell>
          <cell r="X660">
            <v>1102</v>
          </cell>
          <cell r="Y660">
            <v>1262</v>
          </cell>
          <cell r="Z660">
            <v>919</v>
          </cell>
          <cell r="AA660">
            <v>1335</v>
          </cell>
          <cell r="AB660">
            <v>932</v>
          </cell>
          <cell r="AC660">
            <v>1069</v>
          </cell>
          <cell r="AD660">
            <v>1239</v>
          </cell>
          <cell r="AE660">
            <v>2060</v>
          </cell>
          <cell r="AF660">
            <v>1470</v>
          </cell>
          <cell r="AG660">
            <v>1504</v>
          </cell>
          <cell r="AH660">
            <v>264</v>
          </cell>
          <cell r="AI660">
            <v>326</v>
          </cell>
          <cell r="AJ660">
            <v>1613</v>
          </cell>
          <cell r="AK660">
            <v>2038</v>
          </cell>
          <cell r="AL660">
            <v>1096</v>
          </cell>
          <cell r="AM660">
            <v>922</v>
          </cell>
          <cell r="AN660">
            <v>1264</v>
          </cell>
          <cell r="AO660">
            <v>1200</v>
          </cell>
          <cell r="AP660">
            <v>42.521968365553604</v>
          </cell>
          <cell r="AQ660">
            <v>27.528140477262497</v>
          </cell>
          <cell r="AR660">
            <v>26.053882725832011</v>
          </cell>
          <cell r="AS660">
            <v>25.874649204864358</v>
          </cell>
          <cell r="AT660">
            <v>25.212765957446809</v>
          </cell>
          <cell r="AU660">
            <v>110.42944785276075</v>
          </cell>
          <cell r="AV660">
            <v>4460</v>
          </cell>
          <cell r="AW660">
            <v>4458.9729799999996</v>
          </cell>
          <cell r="AX660">
            <v>5250</v>
          </cell>
          <cell r="AY660">
            <v>0.17713004484304928</v>
          </cell>
          <cell r="AZ660">
            <v>0.15047619047619049</v>
          </cell>
          <cell r="BA660">
            <v>4916.6666699999996</v>
          </cell>
          <cell r="BB660">
            <v>6</v>
          </cell>
          <cell r="BC660">
            <v>0.10239163004484286</v>
          </cell>
          <cell r="BD660">
            <v>9.2881356547199007E-2</v>
          </cell>
          <cell r="BE660">
            <v>4825</v>
          </cell>
          <cell r="BF660">
            <v>12</v>
          </cell>
          <cell r="BG660">
            <v>8.1838565022421594E-2</v>
          </cell>
          <cell r="BH660">
            <v>7.5647668393782383E-2</v>
          </cell>
        </row>
        <row r="661">
          <cell r="B661" t="str">
            <v>11604</v>
          </cell>
          <cell r="C661" t="str">
            <v>7840050003865</v>
          </cell>
          <cell r="D661" t="str">
            <v>CERVEZA Lata 354ml 12un BUDWEISER 66</v>
          </cell>
          <cell r="E661">
            <v>12</v>
          </cell>
          <cell r="F661" t="str">
            <v>BEBIDAS</v>
          </cell>
          <cell r="G661" t="str">
            <v>BEBIDAS</v>
          </cell>
          <cell r="H661" t="str">
            <v>CERVEZAS</v>
          </cell>
          <cell r="I661" t="str">
            <v>ECONOMICAS Y REGULARES</v>
          </cell>
          <cell r="J661" t="str">
            <v>LATA 354ML ER</v>
          </cell>
          <cell r="K661" t="str">
            <v>BUDWEISER</v>
          </cell>
          <cell r="L661">
            <v>60</v>
          </cell>
          <cell r="M661" t="str">
            <v>CERVEPAR S.A. (60)</v>
          </cell>
          <cell r="N661">
            <v>0</v>
          </cell>
          <cell r="O661">
            <v>0</v>
          </cell>
          <cell r="P661">
            <v>0</v>
          </cell>
          <cell r="Q661">
            <v>0</v>
          </cell>
          <cell r="R661">
            <v>0</v>
          </cell>
          <cell r="S661">
            <v>0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>
            <v>0</v>
          </cell>
          <cell r="AH661">
            <v>0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 t="str">
            <v>Q</v>
          </cell>
          <cell r="AQ661" t="str">
            <v>Q</v>
          </cell>
          <cell r="AR661" t="str">
            <v>Q</v>
          </cell>
          <cell r="AS661" t="str">
            <v>Q</v>
          </cell>
          <cell r="AT661" t="str">
            <v>Q</v>
          </cell>
          <cell r="AU661" t="str">
            <v>Q</v>
          </cell>
          <cell r="AV661">
            <v>58416.000005000002</v>
          </cell>
          <cell r="AW661">
            <v>58394.375160000003</v>
          </cell>
          <cell r="AX661">
            <v>62900</v>
          </cell>
          <cell r="AY661">
            <v>7.6759791745689476E-2</v>
          </cell>
          <cell r="AZ661">
            <v>7.1287758267090592E-2</v>
          </cell>
          <cell r="BA661">
            <v>0</v>
          </cell>
          <cell r="BB661">
            <v>0</v>
          </cell>
          <cell r="BC661">
            <v>-1</v>
          </cell>
          <cell r="BD661">
            <v>0</v>
          </cell>
          <cell r="BE661">
            <v>0</v>
          </cell>
          <cell r="BF661">
            <v>0</v>
          </cell>
          <cell r="BG661">
            <v>-1</v>
          </cell>
          <cell r="BH661">
            <v>0</v>
          </cell>
        </row>
        <row r="662">
          <cell r="B662" t="str">
            <v>19879</v>
          </cell>
          <cell r="C662" t="str">
            <v>7840050002462</v>
          </cell>
          <cell r="D662" t="str">
            <v>CERVEZA Lata 354ml 6UN BUDWEISER 66</v>
          </cell>
          <cell r="E662">
            <v>6</v>
          </cell>
          <cell r="F662" t="str">
            <v>BEBIDAS</v>
          </cell>
          <cell r="G662" t="str">
            <v>BEBIDAS</v>
          </cell>
          <cell r="H662" t="str">
            <v>CERVEZAS</v>
          </cell>
          <cell r="I662" t="str">
            <v>ECONOMICAS Y REGULARES</v>
          </cell>
          <cell r="J662" t="str">
            <v>LATA 354ML ER</v>
          </cell>
          <cell r="K662" t="str">
            <v>BUDWEISER</v>
          </cell>
          <cell r="L662">
            <v>60</v>
          </cell>
          <cell r="M662" t="str">
            <v>CERVEPAR S.A. (60)</v>
          </cell>
          <cell r="N662">
            <v>0</v>
          </cell>
          <cell r="O662">
            <v>0</v>
          </cell>
          <cell r="P662">
            <v>0</v>
          </cell>
          <cell r="Q662">
            <v>0</v>
          </cell>
          <cell r="R662">
            <v>0</v>
          </cell>
          <cell r="S662">
            <v>0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>
            <v>0</v>
          </cell>
          <cell r="AH662">
            <v>0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 t="str">
            <v>Q</v>
          </cell>
          <cell r="AQ662" t="str">
            <v>Q</v>
          </cell>
          <cell r="AR662" t="str">
            <v>Q</v>
          </cell>
          <cell r="AS662" t="str">
            <v>Q</v>
          </cell>
          <cell r="AT662" t="str">
            <v>Q</v>
          </cell>
          <cell r="AU662" t="str">
            <v>Q</v>
          </cell>
          <cell r="AV662">
            <v>29207.999996999999</v>
          </cell>
          <cell r="AW662">
            <v>29197.187580000002</v>
          </cell>
          <cell r="AX662">
            <v>32500</v>
          </cell>
          <cell r="AY662">
            <v>0.11270884700555084</v>
          </cell>
          <cell r="AZ662">
            <v>0.10129230778461541</v>
          </cell>
          <cell r="BA662">
            <v>31450</v>
          </cell>
          <cell r="BB662">
            <v>2</v>
          </cell>
          <cell r="BC662">
            <v>7.6759791948448397E-2</v>
          </cell>
          <cell r="BD662">
            <v>7.1287758441971411E-2</v>
          </cell>
          <cell r="BE662">
            <v>0</v>
          </cell>
          <cell r="BF662">
            <v>0</v>
          </cell>
          <cell r="BG662">
            <v>-1</v>
          </cell>
          <cell r="BH662">
            <v>0</v>
          </cell>
        </row>
        <row r="663">
          <cell r="B663" t="str">
            <v>6578</v>
          </cell>
          <cell r="C663" t="str">
            <v>7840050002455</v>
          </cell>
          <cell r="D663" t="str">
            <v>CERVEZA Lata 354ml BUDWEISER 66</v>
          </cell>
          <cell r="E663">
            <v>1</v>
          </cell>
          <cell r="F663" t="str">
            <v>BEBIDAS</v>
          </cell>
          <cell r="G663" t="str">
            <v>BEBIDAS</v>
          </cell>
          <cell r="H663" t="str">
            <v>CERVEZAS</v>
          </cell>
          <cell r="I663" t="str">
            <v>ECONOMICAS Y REGULARES</v>
          </cell>
          <cell r="J663" t="str">
            <v>LATA 354ML ER</v>
          </cell>
          <cell r="K663" t="str">
            <v>BUDWEISER</v>
          </cell>
          <cell r="L663">
            <v>60</v>
          </cell>
          <cell r="M663" t="str">
            <v>CERVEPAR S.A. (60)</v>
          </cell>
          <cell r="N663">
            <v>384</v>
          </cell>
          <cell r="O663">
            <v>182</v>
          </cell>
          <cell r="P663">
            <v>122</v>
          </cell>
          <cell r="Q663">
            <v>265</v>
          </cell>
          <cell r="R663">
            <v>699</v>
          </cell>
          <cell r="S663">
            <v>1243</v>
          </cell>
          <cell r="T663">
            <v>721</v>
          </cell>
          <cell r="U663">
            <v>751</v>
          </cell>
          <cell r="V663">
            <v>198</v>
          </cell>
          <cell r="W663">
            <v>399</v>
          </cell>
          <cell r="X663">
            <v>245</v>
          </cell>
          <cell r="Y663">
            <v>283</v>
          </cell>
          <cell r="Z663">
            <v>227</v>
          </cell>
          <cell r="AA663">
            <v>365</v>
          </cell>
          <cell r="AB663">
            <v>281</v>
          </cell>
          <cell r="AC663">
            <v>287</v>
          </cell>
          <cell r="AD663">
            <v>240</v>
          </cell>
          <cell r="AE663">
            <v>481</v>
          </cell>
          <cell r="AF663">
            <v>358</v>
          </cell>
          <cell r="AG663">
            <v>367</v>
          </cell>
          <cell r="AH663">
            <v>0</v>
          </cell>
          <cell r="AI663">
            <v>0</v>
          </cell>
          <cell r="AJ663">
            <v>134</v>
          </cell>
          <cell r="AK663">
            <v>515</v>
          </cell>
          <cell r="AL663">
            <v>182</v>
          </cell>
          <cell r="AM663">
            <v>155</v>
          </cell>
          <cell r="AN663">
            <v>73</v>
          </cell>
          <cell r="AO663">
            <v>348</v>
          </cell>
          <cell r="AP663">
            <v>15.169811320754716</v>
          </cell>
          <cell r="AQ663">
            <v>20.572569906790946</v>
          </cell>
          <cell r="AR663">
            <v>19.293286219081274</v>
          </cell>
          <cell r="AS663">
            <v>16.202090592334496</v>
          </cell>
          <cell r="AT663">
            <v>5.9673024523160763</v>
          </cell>
          <cell r="AU663" t="str">
            <v>SV</v>
          </cell>
          <cell r="AV663">
            <v>4868</v>
          </cell>
          <cell r="AW663">
            <v>4866.1979300000003</v>
          </cell>
          <cell r="AX663">
            <v>5500</v>
          </cell>
          <cell r="AY663">
            <v>0.12982744453574369</v>
          </cell>
          <cell r="AZ663">
            <v>0.11490909090909091</v>
          </cell>
          <cell r="BA663">
            <v>5416.6666699999996</v>
          </cell>
          <cell r="BB663">
            <v>6</v>
          </cell>
          <cell r="BC663">
            <v>0.11270884757600652</v>
          </cell>
          <cell r="BD663">
            <v>0.10129230824535851</v>
          </cell>
          <cell r="BE663">
            <v>5241.6666699999996</v>
          </cell>
          <cell r="BF663">
            <v>12</v>
          </cell>
          <cell r="BG663">
            <v>7.6759792522596459E-2</v>
          </cell>
          <cell r="BH663">
            <v>7.1287758937177828E-2</v>
          </cell>
        </row>
        <row r="664">
          <cell r="B664" t="str">
            <v>22903</v>
          </cell>
          <cell r="C664" t="str">
            <v>7840050007405</v>
          </cell>
          <cell r="D664" t="str">
            <v>CERVEZA Lata 310ml 12un EXTRA PILSEN</v>
          </cell>
          <cell r="E664">
            <v>12</v>
          </cell>
          <cell r="F664" t="str">
            <v>BEBIDAS</v>
          </cell>
          <cell r="G664" t="str">
            <v>BEBIDAS</v>
          </cell>
          <cell r="H664" t="str">
            <v>CERVEZAS</v>
          </cell>
          <cell r="I664" t="str">
            <v>ECONOMICAS Y REGULARES</v>
          </cell>
          <cell r="J664" t="str">
            <v>LATA 354ML ER</v>
          </cell>
          <cell r="K664" t="str">
            <v>PILSEN</v>
          </cell>
          <cell r="L664">
            <v>60</v>
          </cell>
          <cell r="M664" t="str">
            <v>CERVEPAR S.A. (60)</v>
          </cell>
          <cell r="N664">
            <v>0</v>
          </cell>
          <cell r="O664">
            <v>0</v>
          </cell>
          <cell r="P664">
            <v>0</v>
          </cell>
          <cell r="Q664">
            <v>0</v>
          </cell>
          <cell r="R664">
            <v>0</v>
          </cell>
          <cell r="S664">
            <v>0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>
            <v>0</v>
          </cell>
          <cell r="AH664">
            <v>0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 t="str">
            <v>Q</v>
          </cell>
          <cell r="AQ664" t="str">
            <v>Q</v>
          </cell>
          <cell r="AR664" t="str">
            <v>Q</v>
          </cell>
          <cell r="AS664" t="str">
            <v>Q</v>
          </cell>
          <cell r="AT664" t="str">
            <v>Q</v>
          </cell>
          <cell r="AU664" t="str">
            <v>Q</v>
          </cell>
          <cell r="AV664">
            <v>43724.000001</v>
          </cell>
          <cell r="AW664">
            <v>43954.608719999997</v>
          </cell>
          <cell r="AX664">
            <v>47900</v>
          </cell>
          <cell r="AY664">
            <v>9.5508187697934677E-2</v>
          </cell>
          <cell r="AZ664">
            <v>8.7181628371607506E-2</v>
          </cell>
          <cell r="BA664">
            <v>0</v>
          </cell>
          <cell r="BB664">
            <v>0</v>
          </cell>
          <cell r="BC664">
            <v>-1</v>
          </cell>
          <cell r="BD664">
            <v>0</v>
          </cell>
          <cell r="BE664">
            <v>0</v>
          </cell>
          <cell r="BF664">
            <v>0</v>
          </cell>
          <cell r="BG664">
            <v>-1</v>
          </cell>
          <cell r="BH664">
            <v>0</v>
          </cell>
        </row>
        <row r="665">
          <cell r="B665" t="str">
            <v>22902</v>
          </cell>
          <cell r="C665" t="str">
            <v>7840050007399</v>
          </cell>
          <cell r="D665" t="str">
            <v>CERVEZA Lata 310ml EXTRA PILSEN</v>
          </cell>
          <cell r="E665">
            <v>1</v>
          </cell>
          <cell r="F665" t="str">
            <v>BEBIDAS</v>
          </cell>
          <cell r="G665" t="str">
            <v>BEBIDAS</v>
          </cell>
          <cell r="H665" t="str">
            <v>CERVEZAS</v>
          </cell>
          <cell r="I665" t="str">
            <v>ECONOMICAS Y REGULARES</v>
          </cell>
          <cell r="J665" t="str">
            <v>LATA 354ML ER</v>
          </cell>
          <cell r="K665" t="str">
            <v>PILSEN</v>
          </cell>
          <cell r="L665">
            <v>60</v>
          </cell>
          <cell r="M665" t="str">
            <v>CERVEPAR S.A. (60)</v>
          </cell>
          <cell r="N665">
            <v>104</v>
          </cell>
          <cell r="O665">
            <v>17</v>
          </cell>
          <cell r="P665">
            <v>0</v>
          </cell>
          <cell r="Q665">
            <v>0</v>
          </cell>
          <cell r="R665">
            <v>155</v>
          </cell>
          <cell r="S665">
            <v>0</v>
          </cell>
          <cell r="T665">
            <v>3</v>
          </cell>
          <cell r="U665">
            <v>3</v>
          </cell>
          <cell r="V665">
            <v>121</v>
          </cell>
          <cell r="W665">
            <v>0</v>
          </cell>
          <cell r="X665">
            <v>0</v>
          </cell>
          <cell r="Y665">
            <v>0</v>
          </cell>
          <cell r="Z665">
            <v>96</v>
          </cell>
          <cell r="AA665">
            <v>0</v>
          </cell>
          <cell r="AB665">
            <v>0</v>
          </cell>
          <cell r="AC665">
            <v>0</v>
          </cell>
          <cell r="AD665">
            <v>177</v>
          </cell>
          <cell r="AE665">
            <v>63</v>
          </cell>
          <cell r="AF665">
            <v>0</v>
          </cell>
          <cell r="AG665">
            <v>0</v>
          </cell>
          <cell r="AH665">
            <v>0</v>
          </cell>
          <cell r="AI665">
            <v>0</v>
          </cell>
          <cell r="AJ665">
            <v>-1</v>
          </cell>
          <cell r="AK665">
            <v>-2</v>
          </cell>
          <cell r="AL665">
            <v>1</v>
          </cell>
          <cell r="AM665">
            <v>0</v>
          </cell>
          <cell r="AN665">
            <v>0</v>
          </cell>
          <cell r="AO665">
            <v>0</v>
          </cell>
          <cell r="AP665" t="str">
            <v>Q</v>
          </cell>
          <cell r="AQ665" t="str">
            <v>Q</v>
          </cell>
          <cell r="AR665" t="str">
            <v>SV</v>
          </cell>
          <cell r="AS665" t="str">
            <v>Q</v>
          </cell>
          <cell r="AT665" t="str">
            <v>Q</v>
          </cell>
          <cell r="AU665" t="str">
            <v>Q</v>
          </cell>
          <cell r="AV665">
            <v>3643.9999969999999</v>
          </cell>
          <cell r="AW665">
            <v>3662.8840599999999</v>
          </cell>
          <cell r="AX665">
            <v>4150</v>
          </cell>
          <cell r="AY665">
            <v>0.13885839830312174</v>
          </cell>
          <cell r="AZ665">
            <v>0.12192771156626508</v>
          </cell>
          <cell r="BA665">
            <v>3991.6666700000001</v>
          </cell>
          <cell r="BB665">
            <v>12</v>
          </cell>
          <cell r="BC665">
            <v>9.5407978399073556E-2</v>
          </cell>
          <cell r="BD665">
            <v>8.709812259950056E-2</v>
          </cell>
          <cell r="BE665">
            <v>0</v>
          </cell>
          <cell r="BF665">
            <v>0</v>
          </cell>
          <cell r="BG665">
            <v>-1</v>
          </cell>
          <cell r="BH665">
            <v>0</v>
          </cell>
        </row>
        <row r="666">
          <cell r="B666" t="str">
            <v>29743</v>
          </cell>
          <cell r="C666" t="str">
            <v>7840050007702</v>
          </cell>
          <cell r="D666" t="str">
            <v>CERVEZA Lata 355ml 12un PILSEN</v>
          </cell>
          <cell r="E666">
            <v>12</v>
          </cell>
          <cell r="F666" t="str">
            <v>BEBIDAS</v>
          </cell>
          <cell r="G666" t="str">
            <v>BEBIDAS</v>
          </cell>
          <cell r="H666" t="str">
            <v>CERVEZAS</v>
          </cell>
          <cell r="I666" t="str">
            <v>ECONOMICAS Y REGULARES</v>
          </cell>
          <cell r="J666" t="str">
            <v>LATA 354ML ER</v>
          </cell>
          <cell r="K666" t="str">
            <v>PILSEN</v>
          </cell>
          <cell r="L666">
            <v>60</v>
          </cell>
          <cell r="M666" t="str">
            <v>CERVEPAR S.A. (60)</v>
          </cell>
          <cell r="N666">
            <v>0</v>
          </cell>
          <cell r="O666">
            <v>0</v>
          </cell>
          <cell r="P666">
            <v>0</v>
          </cell>
          <cell r="Q666">
            <v>0</v>
          </cell>
          <cell r="R666">
            <v>0</v>
          </cell>
          <cell r="S666">
            <v>0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>
            <v>0</v>
          </cell>
          <cell r="AK666">
            <v>0</v>
          </cell>
          <cell r="AL666">
            <v>0</v>
          </cell>
          <cell r="AM666">
            <v>0</v>
          </cell>
          <cell r="AN666">
            <v>0</v>
          </cell>
          <cell r="AO666">
            <v>0</v>
          </cell>
          <cell r="AP666" t="str">
            <v>Q</v>
          </cell>
          <cell r="AQ666" t="str">
            <v>Q</v>
          </cell>
          <cell r="AR666" t="str">
            <v>Q</v>
          </cell>
          <cell r="AS666" t="str">
            <v>Q</v>
          </cell>
          <cell r="AT666" t="str">
            <v>Q</v>
          </cell>
          <cell r="AU666" t="str">
            <v>Q</v>
          </cell>
          <cell r="AV666">
            <v>38819.999999</v>
          </cell>
          <cell r="AW666">
            <v>38809.553639999998</v>
          </cell>
          <cell r="AX666">
            <v>42900</v>
          </cell>
          <cell r="AY666">
            <v>0.10510046370698345</v>
          </cell>
          <cell r="AZ666">
            <v>9.5104895128205136E-2</v>
          </cell>
          <cell r="BC666">
            <v>-1</v>
          </cell>
          <cell r="BD666">
            <v>0</v>
          </cell>
          <cell r="BG666">
            <v>-1</v>
          </cell>
          <cell r="BH666">
            <v>0</v>
          </cell>
        </row>
        <row r="667">
          <cell r="B667" t="str">
            <v>29742</v>
          </cell>
          <cell r="C667" t="str">
            <v>7840050007696</v>
          </cell>
          <cell r="D667" t="str">
            <v>CERVEZA Lata 355ml PILSEN</v>
          </cell>
          <cell r="E667">
            <v>1</v>
          </cell>
          <cell r="F667" t="str">
            <v>BEBIDAS</v>
          </cell>
          <cell r="G667" t="str">
            <v>BEBIDAS</v>
          </cell>
          <cell r="H667" t="str">
            <v>CERVEZAS</v>
          </cell>
          <cell r="I667" t="str">
            <v>ECONOMICAS Y REGULARES</v>
          </cell>
          <cell r="J667" t="str">
            <v>LATA 354ML ER</v>
          </cell>
          <cell r="K667" t="str">
            <v>PILSEN</v>
          </cell>
          <cell r="L667">
            <v>60</v>
          </cell>
          <cell r="M667" t="str">
            <v>CERVEPAR S.A. (60)</v>
          </cell>
          <cell r="N667">
            <v>828</v>
          </cell>
          <cell r="O667">
            <v>829</v>
          </cell>
          <cell r="P667">
            <v>11311</v>
          </cell>
          <cell r="Q667">
            <v>11451</v>
          </cell>
          <cell r="R667">
            <v>900</v>
          </cell>
          <cell r="S667">
            <v>798</v>
          </cell>
          <cell r="T667">
            <v>684</v>
          </cell>
          <cell r="U667">
            <v>886</v>
          </cell>
          <cell r="V667">
            <v>189</v>
          </cell>
          <cell r="W667">
            <v>274</v>
          </cell>
          <cell r="X667">
            <v>212</v>
          </cell>
          <cell r="Y667">
            <v>230</v>
          </cell>
          <cell r="Z667">
            <v>415</v>
          </cell>
          <cell r="AA667">
            <v>485</v>
          </cell>
          <cell r="AB667">
            <v>432</v>
          </cell>
          <cell r="AC667">
            <v>372</v>
          </cell>
          <cell r="AD667">
            <v>550</v>
          </cell>
          <cell r="AE667">
            <v>457</v>
          </cell>
          <cell r="AF667">
            <v>243</v>
          </cell>
          <cell r="AG667">
            <v>347</v>
          </cell>
          <cell r="AH667">
            <v>18</v>
          </cell>
          <cell r="AI667">
            <v>42</v>
          </cell>
          <cell r="AJ667">
            <v>2093</v>
          </cell>
          <cell r="AK667">
            <v>883</v>
          </cell>
          <cell r="AL667">
            <v>408</v>
          </cell>
          <cell r="AM667">
            <v>721</v>
          </cell>
          <cell r="AN667">
            <v>662</v>
          </cell>
          <cell r="AO667">
            <v>378</v>
          </cell>
          <cell r="AP667">
            <v>5.4833638983494897</v>
          </cell>
          <cell r="AQ667">
            <v>29.89841986455982</v>
          </cell>
          <cell r="AR667">
            <v>53.217391304347828</v>
          </cell>
          <cell r="AS667">
            <v>58.145161290322584</v>
          </cell>
          <cell r="AT667">
            <v>57.233429394812681</v>
          </cell>
          <cell r="AU667">
            <v>270</v>
          </cell>
          <cell r="AV667">
            <v>3235</v>
          </cell>
          <cell r="AW667">
            <v>3234.1294699999999</v>
          </cell>
          <cell r="AX667">
            <v>3750</v>
          </cell>
          <cell r="AY667">
            <v>0.15919629057187024</v>
          </cell>
          <cell r="AZ667">
            <v>0.13733333333333334</v>
          </cell>
          <cell r="BA667">
            <v>3575</v>
          </cell>
          <cell r="BB667">
            <v>12</v>
          </cell>
          <cell r="BC667">
            <v>0.10510046367851622</v>
          </cell>
          <cell r="BD667">
            <v>9.5104895104895101E-2</v>
          </cell>
          <cell r="BE667">
            <v>0</v>
          </cell>
          <cell r="BF667">
            <v>0</v>
          </cell>
          <cell r="BG667">
            <v>-1</v>
          </cell>
          <cell r="BH667">
            <v>0</v>
          </cell>
        </row>
        <row r="668">
          <cell r="B668" t="str">
            <v>12140</v>
          </cell>
          <cell r="C668" t="str">
            <v>8800010007776</v>
          </cell>
          <cell r="D668" t="str">
            <v>CERVEZA Lata 350ml 12un ULTRA CERO KAISER</v>
          </cell>
          <cell r="E668">
            <v>12</v>
          </cell>
          <cell r="F668" t="str">
            <v>BEBIDAS</v>
          </cell>
          <cell r="G668" t="str">
            <v>BEBIDAS</v>
          </cell>
          <cell r="H668" t="str">
            <v>CERVEZAS</v>
          </cell>
          <cell r="I668" t="str">
            <v>ECONOMICAS Y REGULARES</v>
          </cell>
          <cell r="J668" t="str">
            <v>LATA 354ML ER</v>
          </cell>
          <cell r="K668" t="str">
            <v>KAISER</v>
          </cell>
          <cell r="L668">
            <v>428</v>
          </cell>
          <cell r="M668" t="str">
            <v>BRUMADO S.A. (428)</v>
          </cell>
          <cell r="N668">
            <v>0</v>
          </cell>
          <cell r="O668">
            <v>0</v>
          </cell>
          <cell r="P668">
            <v>0</v>
          </cell>
          <cell r="Q668">
            <v>0</v>
          </cell>
          <cell r="R668">
            <v>0</v>
          </cell>
          <cell r="S668">
            <v>0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>
            <v>0</v>
          </cell>
          <cell r="AH668">
            <v>0</v>
          </cell>
          <cell r="AI668">
            <v>0</v>
          </cell>
          <cell r="AJ668">
            <v>0</v>
          </cell>
          <cell r="AK668">
            <v>0</v>
          </cell>
          <cell r="AL668">
            <v>0</v>
          </cell>
          <cell r="AM668">
            <v>0</v>
          </cell>
          <cell r="AN668">
            <v>0</v>
          </cell>
          <cell r="AO668">
            <v>0</v>
          </cell>
          <cell r="AP668" t="str">
            <v>Q</v>
          </cell>
          <cell r="AQ668" t="str">
            <v>Q</v>
          </cell>
          <cell r="AR668" t="str">
            <v>Q</v>
          </cell>
          <cell r="AS668" t="str">
            <v>Q</v>
          </cell>
          <cell r="AT668" t="str">
            <v>Q</v>
          </cell>
          <cell r="AU668" t="str">
            <v>Q</v>
          </cell>
          <cell r="AV668">
            <v>27995.999999</v>
          </cell>
          <cell r="AW668">
            <v>26998.344120000002</v>
          </cell>
          <cell r="AX668">
            <v>30900</v>
          </cell>
          <cell r="AY668">
            <v>0.1037291041971613</v>
          </cell>
          <cell r="AZ668">
            <v>9.3980582556634315E-2</v>
          </cell>
          <cell r="BA668">
            <v>0</v>
          </cell>
          <cell r="BB668">
            <v>0</v>
          </cell>
          <cell r="BC668">
            <v>-1</v>
          </cell>
          <cell r="BD668">
            <v>0</v>
          </cell>
          <cell r="BE668">
            <v>0</v>
          </cell>
          <cell r="BF668">
            <v>0</v>
          </cell>
          <cell r="BG668">
            <v>-1</v>
          </cell>
          <cell r="BH668">
            <v>0</v>
          </cell>
        </row>
        <row r="669">
          <cell r="B669" t="str">
            <v>8600</v>
          </cell>
          <cell r="C669" t="str">
            <v>7896045512317</v>
          </cell>
          <cell r="D669" t="str">
            <v>CERVEZA Lata 350ml KAISER</v>
          </cell>
          <cell r="E669">
            <v>1</v>
          </cell>
          <cell r="F669" t="str">
            <v>BEBIDAS</v>
          </cell>
          <cell r="G669" t="str">
            <v>BEBIDAS</v>
          </cell>
          <cell r="H669" t="str">
            <v>CERVEZAS</v>
          </cell>
          <cell r="I669" t="str">
            <v>ECONOMICAS Y REGULARES</v>
          </cell>
          <cell r="J669" t="str">
            <v>LATA 354ML ER</v>
          </cell>
          <cell r="K669" t="str">
            <v>KAISER</v>
          </cell>
          <cell r="L669">
            <v>428</v>
          </cell>
          <cell r="M669" t="str">
            <v>BRUMADO S.A. (428)</v>
          </cell>
          <cell r="N669">
            <v>0</v>
          </cell>
          <cell r="O669">
            <v>0</v>
          </cell>
          <cell r="P669">
            <v>0</v>
          </cell>
          <cell r="Q669">
            <v>0</v>
          </cell>
          <cell r="R669">
            <v>0</v>
          </cell>
          <cell r="S669">
            <v>0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>
            <v>0</v>
          </cell>
          <cell r="AH669">
            <v>0</v>
          </cell>
          <cell r="AI669">
            <v>0</v>
          </cell>
          <cell r="AJ669">
            <v>36</v>
          </cell>
          <cell r="AK669">
            <v>-12</v>
          </cell>
          <cell r="AL669">
            <v>0</v>
          </cell>
          <cell r="AM669">
            <v>-48</v>
          </cell>
          <cell r="AN669">
            <v>0</v>
          </cell>
          <cell r="AO669">
            <v>0</v>
          </cell>
          <cell r="AP669" t="str">
            <v>SV</v>
          </cell>
          <cell r="AQ669" t="str">
            <v>Q</v>
          </cell>
          <cell r="AR669" t="str">
            <v>Q</v>
          </cell>
          <cell r="AS669" t="str">
            <v>Q</v>
          </cell>
          <cell r="AT669" t="str">
            <v>Q</v>
          </cell>
          <cell r="AU669" t="str">
            <v>Q</v>
          </cell>
          <cell r="AV669">
            <v>2417.0000030000001</v>
          </cell>
          <cell r="AW669">
            <v>2401.1794399999999</v>
          </cell>
          <cell r="AX669">
            <v>2750</v>
          </cell>
          <cell r="AY669">
            <v>0.13777409871190627</v>
          </cell>
          <cell r="AZ669">
            <v>0.12109090799999996</v>
          </cell>
          <cell r="BA669">
            <v>0</v>
          </cell>
          <cell r="BB669">
            <v>0</v>
          </cell>
          <cell r="BC669">
            <v>-1</v>
          </cell>
          <cell r="BD669">
            <v>0</v>
          </cell>
          <cell r="BE669">
            <v>0</v>
          </cell>
          <cell r="BF669">
            <v>0</v>
          </cell>
          <cell r="BG669">
            <v>-1</v>
          </cell>
          <cell r="BH669">
            <v>0</v>
          </cell>
        </row>
        <row r="670">
          <cell r="B670" t="str">
            <v>8594</v>
          </cell>
          <cell r="C670" t="str">
            <v>7896045506293</v>
          </cell>
          <cell r="D670" t="str">
            <v>CERVEZA Lata 350ml ULTRA CERO KAISER</v>
          </cell>
          <cell r="E670">
            <v>1</v>
          </cell>
          <cell r="F670" t="str">
            <v>BEBIDAS</v>
          </cell>
          <cell r="G670" t="str">
            <v>BEBIDAS</v>
          </cell>
          <cell r="H670" t="str">
            <v>CERVEZAS</v>
          </cell>
          <cell r="I670" t="str">
            <v>ECONOMICAS Y REGULARES</v>
          </cell>
          <cell r="J670" t="str">
            <v>LATA 354ML ER</v>
          </cell>
          <cell r="K670" t="str">
            <v>KAISER</v>
          </cell>
          <cell r="L670">
            <v>428</v>
          </cell>
          <cell r="M670" t="str">
            <v>BRUMADO S.A. (428)</v>
          </cell>
          <cell r="N670">
            <v>54</v>
          </cell>
          <cell r="O670">
            <v>100</v>
          </cell>
          <cell r="P670">
            <v>172</v>
          </cell>
          <cell r="Q670">
            <v>148</v>
          </cell>
          <cell r="R670">
            <v>739</v>
          </cell>
          <cell r="S670">
            <v>469</v>
          </cell>
          <cell r="T670">
            <v>534</v>
          </cell>
          <cell r="U670">
            <v>446</v>
          </cell>
          <cell r="V670">
            <v>224</v>
          </cell>
          <cell r="W670">
            <v>234</v>
          </cell>
          <cell r="X670">
            <v>133</v>
          </cell>
          <cell r="Y670">
            <v>72</v>
          </cell>
          <cell r="Z670">
            <v>151</v>
          </cell>
          <cell r="AA670">
            <v>168</v>
          </cell>
          <cell r="AB670">
            <v>80</v>
          </cell>
          <cell r="AC670">
            <v>88</v>
          </cell>
          <cell r="AD670">
            <v>334</v>
          </cell>
          <cell r="AE670">
            <v>492</v>
          </cell>
          <cell r="AF670">
            <v>199</v>
          </cell>
          <cell r="AG670">
            <v>252</v>
          </cell>
          <cell r="AH670">
            <v>0</v>
          </cell>
          <cell r="AI670">
            <v>12</v>
          </cell>
          <cell r="AJ670">
            <v>76</v>
          </cell>
          <cell r="AK670">
            <v>245</v>
          </cell>
          <cell r="AL670">
            <v>241</v>
          </cell>
          <cell r="AM670">
            <v>128</v>
          </cell>
          <cell r="AN670">
            <v>470</v>
          </cell>
          <cell r="AO670">
            <v>144</v>
          </cell>
          <cell r="AP670">
            <v>15.405405405405405</v>
          </cell>
          <cell r="AQ670">
            <v>16.479820627802692</v>
          </cell>
          <cell r="AR670">
            <v>100.41666666666667</v>
          </cell>
          <cell r="AS670">
            <v>43.63636363636364</v>
          </cell>
          <cell r="AT670">
            <v>55.952380952380956</v>
          </cell>
          <cell r="AU670">
            <v>360</v>
          </cell>
          <cell r="AV670">
            <v>2333.0000100000002</v>
          </cell>
          <cell r="AW670">
            <v>2249.8620099999998</v>
          </cell>
          <cell r="AX670">
            <v>2900</v>
          </cell>
          <cell r="AY670">
            <v>0.24303471391755371</v>
          </cell>
          <cell r="AZ670">
            <v>0.19551723793103443</v>
          </cell>
          <cell r="BA670">
            <v>2575</v>
          </cell>
          <cell r="BB670">
            <v>12</v>
          </cell>
          <cell r="BC670">
            <v>0.1037290994267932</v>
          </cell>
          <cell r="BD670">
            <v>9.3980578640776621E-2</v>
          </cell>
          <cell r="BE670">
            <v>0</v>
          </cell>
          <cell r="BF670">
            <v>0</v>
          </cell>
          <cell r="BG670">
            <v>-1</v>
          </cell>
          <cell r="BH670">
            <v>0</v>
          </cell>
        </row>
        <row r="671">
          <cell r="B671" t="str">
            <v>8321</v>
          </cell>
          <cell r="C671" t="str">
            <v>7840050000857</v>
          </cell>
          <cell r="D671" t="str">
            <v>CERVEZA Lata 354ml 12un OURO FINO</v>
          </cell>
          <cell r="E671">
            <v>12</v>
          </cell>
          <cell r="F671" t="str">
            <v>BEBIDAS</v>
          </cell>
          <cell r="G671" t="str">
            <v>BEBIDAS</v>
          </cell>
          <cell r="H671" t="str">
            <v>CERVEZAS</v>
          </cell>
          <cell r="I671" t="str">
            <v>ECONOMICAS Y REGULARES</v>
          </cell>
          <cell r="J671" t="str">
            <v>LATA 354ML ER</v>
          </cell>
          <cell r="K671" t="str">
            <v>OURO FINO</v>
          </cell>
          <cell r="L671">
            <v>60</v>
          </cell>
          <cell r="M671" t="str">
            <v>CERVEPAR S.A. (60)</v>
          </cell>
          <cell r="N671">
            <v>0</v>
          </cell>
          <cell r="O671">
            <v>0</v>
          </cell>
          <cell r="P671">
            <v>0</v>
          </cell>
          <cell r="Q671">
            <v>0</v>
          </cell>
          <cell r="R671">
            <v>0</v>
          </cell>
          <cell r="S671">
            <v>0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 t="str">
            <v>Q</v>
          </cell>
          <cell r="AQ671" t="str">
            <v>Q</v>
          </cell>
          <cell r="AR671" t="str">
            <v>Q</v>
          </cell>
          <cell r="AS671" t="str">
            <v>Q</v>
          </cell>
          <cell r="AT671" t="str">
            <v>Q</v>
          </cell>
          <cell r="AU671" t="str">
            <v>Q</v>
          </cell>
          <cell r="AV671">
            <v>33888.000003000001</v>
          </cell>
          <cell r="AW671">
            <v>34155.832920000001</v>
          </cell>
          <cell r="AX671">
            <v>36900</v>
          </cell>
          <cell r="AY671">
            <v>8.8881019733632938E-2</v>
          </cell>
          <cell r="AZ671">
            <v>8.1626016178861754E-2</v>
          </cell>
          <cell r="BA671">
            <v>0</v>
          </cell>
          <cell r="BB671">
            <v>0</v>
          </cell>
          <cell r="BC671">
            <v>-1</v>
          </cell>
          <cell r="BD671">
            <v>0</v>
          </cell>
          <cell r="BE671">
            <v>0</v>
          </cell>
          <cell r="BF671">
            <v>0</v>
          </cell>
          <cell r="BG671">
            <v>-1</v>
          </cell>
          <cell r="BH671">
            <v>0</v>
          </cell>
        </row>
        <row r="672">
          <cell r="B672" t="str">
            <v>6575</v>
          </cell>
          <cell r="C672" t="str">
            <v>78404533</v>
          </cell>
          <cell r="D672" t="str">
            <v>CERVEZA Lata 354ml OURO FINO</v>
          </cell>
          <cell r="E672">
            <v>1</v>
          </cell>
          <cell r="F672" t="str">
            <v>BEBIDAS</v>
          </cell>
          <cell r="G672" t="str">
            <v>BEBIDAS</v>
          </cell>
          <cell r="H672" t="str">
            <v>CERVEZAS</v>
          </cell>
          <cell r="I672" t="str">
            <v>ECONOMICAS Y REGULARES</v>
          </cell>
          <cell r="J672" t="str">
            <v>LATA 354ML ER</v>
          </cell>
          <cell r="K672" t="str">
            <v>OURO FINO</v>
          </cell>
          <cell r="L672">
            <v>60</v>
          </cell>
          <cell r="M672" t="str">
            <v>CERVEPAR S.A. (60)</v>
          </cell>
          <cell r="N672">
            <v>1418</v>
          </cell>
          <cell r="O672">
            <v>1390</v>
          </cell>
          <cell r="P672">
            <v>1486</v>
          </cell>
          <cell r="Q672">
            <v>1613</v>
          </cell>
          <cell r="R672">
            <v>1435</v>
          </cell>
          <cell r="S672">
            <v>2154</v>
          </cell>
          <cell r="T672">
            <v>2167</v>
          </cell>
          <cell r="U672">
            <v>1928</v>
          </cell>
          <cell r="V672">
            <v>706</v>
          </cell>
          <cell r="W672">
            <v>989</v>
          </cell>
          <cell r="X672">
            <v>386</v>
          </cell>
          <cell r="Y672">
            <v>449</v>
          </cell>
          <cell r="Z672">
            <v>648</v>
          </cell>
          <cell r="AA672">
            <v>687</v>
          </cell>
          <cell r="AB672">
            <v>769</v>
          </cell>
          <cell r="AC672">
            <v>811</v>
          </cell>
          <cell r="AD672">
            <v>853</v>
          </cell>
          <cell r="AE672">
            <v>1599</v>
          </cell>
          <cell r="AF672">
            <v>1418</v>
          </cell>
          <cell r="AG672">
            <v>1178</v>
          </cell>
          <cell r="AH672">
            <v>16</v>
          </cell>
          <cell r="AI672">
            <v>88</v>
          </cell>
          <cell r="AJ672">
            <v>170</v>
          </cell>
          <cell r="AK672">
            <v>588</v>
          </cell>
          <cell r="AL672">
            <v>534</v>
          </cell>
          <cell r="AM672">
            <v>1106</v>
          </cell>
          <cell r="AN672">
            <v>566</v>
          </cell>
          <cell r="AO672">
            <v>660</v>
          </cell>
          <cell r="AP672">
            <v>3.1618102913825172</v>
          </cell>
          <cell r="AQ672">
            <v>9.1493775933609971</v>
          </cell>
          <cell r="AR672">
            <v>35.679287305122493</v>
          </cell>
          <cell r="AS672">
            <v>40.912453760789148</v>
          </cell>
          <cell r="AT672">
            <v>14.414261460101867</v>
          </cell>
          <cell r="AU672">
            <v>225</v>
          </cell>
          <cell r="AV672">
            <v>2824</v>
          </cell>
          <cell r="AW672">
            <v>2846.3194100000001</v>
          </cell>
          <cell r="AX672">
            <v>3250</v>
          </cell>
          <cell r="AY672">
            <v>0.15084985835694042</v>
          </cell>
          <cell r="AZ672">
            <v>0.13107692307692306</v>
          </cell>
          <cell r="BA672">
            <v>3075</v>
          </cell>
          <cell r="BB672">
            <v>12</v>
          </cell>
          <cell r="BC672">
            <v>8.8881019830028274E-2</v>
          </cell>
          <cell r="BD672">
            <v>8.1626016260162595E-2</v>
          </cell>
          <cell r="BE672">
            <v>0</v>
          </cell>
          <cell r="BF672">
            <v>0</v>
          </cell>
          <cell r="BG672">
            <v>-1</v>
          </cell>
          <cell r="BH672">
            <v>0</v>
          </cell>
        </row>
        <row r="673">
          <cell r="B673" t="str">
            <v>12260</v>
          </cell>
          <cell r="C673" t="str">
            <v>7840025110260</v>
          </cell>
          <cell r="D673" t="str">
            <v>CERVEZA Lata 350ml 12un POLAR</v>
          </cell>
          <cell r="E673">
            <v>12</v>
          </cell>
          <cell r="F673" t="str">
            <v>BEBIDAS</v>
          </cell>
          <cell r="G673" t="str">
            <v>BEBIDAS</v>
          </cell>
          <cell r="H673" t="str">
            <v>CERVEZAS</v>
          </cell>
          <cell r="I673" t="str">
            <v>ECONOMICAS Y REGULARES</v>
          </cell>
          <cell r="J673" t="str">
            <v>LATA 354ML ER</v>
          </cell>
          <cell r="K673" t="str">
            <v>POLAR</v>
          </cell>
          <cell r="L673">
            <v>87</v>
          </cell>
          <cell r="M673" t="str">
            <v>EMBOTELLADORA CENTRAL (87)</v>
          </cell>
          <cell r="N673">
            <v>0</v>
          </cell>
          <cell r="O673">
            <v>0</v>
          </cell>
          <cell r="P673">
            <v>0</v>
          </cell>
          <cell r="Q673">
            <v>0</v>
          </cell>
          <cell r="R673">
            <v>0</v>
          </cell>
          <cell r="S673">
            <v>0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>
            <v>0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 t="str">
            <v>Q</v>
          </cell>
          <cell r="AQ673" t="str">
            <v>Q</v>
          </cell>
          <cell r="AR673" t="str">
            <v>Q</v>
          </cell>
          <cell r="AS673" t="str">
            <v>Q</v>
          </cell>
          <cell r="AT673" t="str">
            <v>Q</v>
          </cell>
          <cell r="AU673" t="str">
            <v>Q</v>
          </cell>
          <cell r="AV673">
            <v>24156</v>
          </cell>
          <cell r="AW673">
            <v>24150.50088</v>
          </cell>
          <cell r="AX673">
            <v>25900</v>
          </cell>
          <cell r="AY673">
            <v>7.2197383672793602E-2</v>
          </cell>
          <cell r="AZ673">
            <v>6.733590733590733E-2</v>
          </cell>
          <cell r="BA673">
            <v>0</v>
          </cell>
          <cell r="BB673">
            <v>0</v>
          </cell>
          <cell r="BC673">
            <v>-1</v>
          </cell>
          <cell r="BD673">
            <v>0</v>
          </cell>
          <cell r="BE673">
            <v>0</v>
          </cell>
          <cell r="BF673">
            <v>0</v>
          </cell>
          <cell r="BG673">
            <v>-1</v>
          </cell>
          <cell r="BH673">
            <v>0</v>
          </cell>
        </row>
        <row r="674">
          <cell r="B674" t="str">
            <v>3864</v>
          </cell>
          <cell r="C674" t="str">
            <v>7840025011024</v>
          </cell>
          <cell r="D674" t="str">
            <v>CERVEZA Lata 350ml POLAR</v>
          </cell>
          <cell r="E674">
            <v>1</v>
          </cell>
          <cell r="F674" t="str">
            <v>BEBIDAS</v>
          </cell>
          <cell r="G674" t="str">
            <v>BEBIDAS</v>
          </cell>
          <cell r="H674" t="str">
            <v>CERVEZAS</v>
          </cell>
          <cell r="I674" t="str">
            <v>ECONOMICAS Y REGULARES</v>
          </cell>
          <cell r="J674" t="str">
            <v>LATA 354ML ER</v>
          </cell>
          <cell r="K674" t="str">
            <v>POLAR</v>
          </cell>
          <cell r="L674">
            <v>87</v>
          </cell>
          <cell r="M674" t="str">
            <v>EMBOTELLADORA CENTRAL (87)</v>
          </cell>
          <cell r="N674">
            <v>659</v>
          </cell>
          <cell r="O674">
            <v>949</v>
          </cell>
          <cell r="P674">
            <v>426</v>
          </cell>
          <cell r="Q674">
            <v>724</v>
          </cell>
          <cell r="R674">
            <v>12</v>
          </cell>
          <cell r="S674">
            <v>180</v>
          </cell>
          <cell r="T674">
            <v>912</v>
          </cell>
          <cell r="U674">
            <v>1590</v>
          </cell>
          <cell r="V674">
            <v>355</v>
          </cell>
          <cell r="W674">
            <v>597</v>
          </cell>
          <cell r="X674">
            <v>358</v>
          </cell>
          <cell r="Y674">
            <v>541</v>
          </cell>
          <cell r="Z674">
            <v>0</v>
          </cell>
          <cell r="AA674">
            <v>119</v>
          </cell>
          <cell r="AB674">
            <v>96</v>
          </cell>
          <cell r="AC674">
            <v>267</v>
          </cell>
          <cell r="AD674">
            <v>320</v>
          </cell>
          <cell r="AE674">
            <v>647</v>
          </cell>
          <cell r="AF674">
            <v>508</v>
          </cell>
          <cell r="AG674">
            <v>636</v>
          </cell>
          <cell r="AH674">
            <v>0</v>
          </cell>
          <cell r="AI674">
            <v>12</v>
          </cell>
          <cell r="AJ674">
            <v>696</v>
          </cell>
          <cell r="AK674">
            <v>444</v>
          </cell>
          <cell r="AL674">
            <v>717</v>
          </cell>
          <cell r="AM674">
            <v>287</v>
          </cell>
          <cell r="AN674">
            <v>727</v>
          </cell>
          <cell r="AO674">
            <v>228</v>
          </cell>
          <cell r="AP674">
            <v>28.839779005524861</v>
          </cell>
          <cell r="AQ674">
            <v>8.3773584905660368</v>
          </cell>
          <cell r="AR674">
            <v>39.759704251386317</v>
          </cell>
          <cell r="AS674">
            <v>32.247191011235955</v>
          </cell>
          <cell r="AT674">
            <v>34.29245283018868</v>
          </cell>
          <cell r="AU674">
            <v>570</v>
          </cell>
          <cell r="AV674">
            <v>2012.5416299999999</v>
          </cell>
          <cell r="AW674">
            <v>2012.5417399999999</v>
          </cell>
          <cell r="AX674">
            <v>2250</v>
          </cell>
          <cell r="AY674">
            <v>0.11798929595309793</v>
          </cell>
          <cell r="AZ674">
            <v>0.10553705333333335</v>
          </cell>
          <cell r="BA674">
            <v>2158.3333299999999</v>
          </cell>
          <cell r="BB674">
            <v>12</v>
          </cell>
          <cell r="BC674">
            <v>7.244158223946906E-2</v>
          </cell>
          <cell r="BD674">
            <v>6.7548278096599662E-2</v>
          </cell>
          <cell r="BE674">
            <v>0</v>
          </cell>
          <cell r="BF674">
            <v>0</v>
          </cell>
          <cell r="BG674">
            <v>-1</v>
          </cell>
          <cell r="BH674">
            <v>0</v>
          </cell>
        </row>
        <row r="675">
          <cell r="B675" t="str">
            <v>11680</v>
          </cell>
          <cell r="C675" t="str">
            <v>7840025110772</v>
          </cell>
          <cell r="D675" t="str">
            <v>CERVEZA Lata 350ml 12un ROYAL MUNICH</v>
          </cell>
          <cell r="E675">
            <v>12</v>
          </cell>
          <cell r="F675" t="str">
            <v>BEBIDAS</v>
          </cell>
          <cell r="G675" t="str">
            <v>BEBIDAS</v>
          </cell>
          <cell r="H675" t="str">
            <v>CERVEZAS</v>
          </cell>
          <cell r="I675" t="str">
            <v>ECONOMICAS Y REGULARES</v>
          </cell>
          <cell r="J675" t="str">
            <v>LATA 354ML ER</v>
          </cell>
          <cell r="K675" t="str">
            <v>MUNICH</v>
          </cell>
          <cell r="L675">
            <v>87</v>
          </cell>
          <cell r="M675" t="str">
            <v>EMBOTELLADORA CENTRAL (87)</v>
          </cell>
          <cell r="N675">
            <v>0</v>
          </cell>
          <cell r="O675">
            <v>0</v>
          </cell>
          <cell r="P675">
            <v>0</v>
          </cell>
          <cell r="Q675">
            <v>0</v>
          </cell>
          <cell r="R675">
            <v>0</v>
          </cell>
          <cell r="S675">
            <v>0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>
            <v>0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 t="str">
            <v>Q</v>
          </cell>
          <cell r="AQ675" t="str">
            <v>Q</v>
          </cell>
          <cell r="AR675" t="str">
            <v>Q</v>
          </cell>
          <cell r="AS675" t="str">
            <v>Q</v>
          </cell>
          <cell r="AT675" t="str">
            <v>Q</v>
          </cell>
          <cell r="AU675" t="str">
            <v>Q</v>
          </cell>
          <cell r="AV675">
            <v>33167.999996999999</v>
          </cell>
          <cell r="AW675">
            <v>32180.338080000001</v>
          </cell>
          <cell r="AX675">
            <v>35900</v>
          </cell>
          <cell r="AY675">
            <v>8.2368548095969274E-2</v>
          </cell>
          <cell r="AZ675">
            <v>7.6100278635097524E-2</v>
          </cell>
          <cell r="BA675">
            <v>0</v>
          </cell>
          <cell r="BB675">
            <v>0</v>
          </cell>
          <cell r="BC675">
            <v>-1</v>
          </cell>
          <cell r="BD675">
            <v>0</v>
          </cell>
          <cell r="BE675">
            <v>0</v>
          </cell>
          <cell r="BF675">
            <v>0</v>
          </cell>
          <cell r="BG675">
            <v>-1</v>
          </cell>
          <cell r="BH675">
            <v>0</v>
          </cell>
        </row>
        <row r="676">
          <cell r="B676" t="str">
            <v>9825</v>
          </cell>
          <cell r="C676" t="str">
            <v>7840025110765</v>
          </cell>
          <cell r="D676" t="str">
            <v>CERVEZA Lata 350ml ROYAL MUNICH</v>
          </cell>
          <cell r="E676">
            <v>1</v>
          </cell>
          <cell r="F676" t="str">
            <v>BEBIDAS</v>
          </cell>
          <cell r="G676" t="str">
            <v>BEBIDAS</v>
          </cell>
          <cell r="H676" t="str">
            <v>CERVEZAS</v>
          </cell>
          <cell r="I676" t="str">
            <v>ECONOMICAS Y REGULARES</v>
          </cell>
          <cell r="J676" t="str">
            <v>LATA 354ML ER</v>
          </cell>
          <cell r="K676" t="str">
            <v>MUNICH</v>
          </cell>
          <cell r="L676">
            <v>87</v>
          </cell>
          <cell r="M676" t="str">
            <v>EMBOTELLADORA CENTRAL (87)</v>
          </cell>
          <cell r="N676">
            <v>41</v>
          </cell>
          <cell r="O676">
            <v>170</v>
          </cell>
          <cell r="P676">
            <v>164</v>
          </cell>
          <cell r="Q676">
            <v>293</v>
          </cell>
          <cell r="R676">
            <v>96</v>
          </cell>
          <cell r="S676">
            <v>36</v>
          </cell>
          <cell r="T676">
            <v>108</v>
          </cell>
          <cell r="U676">
            <v>96</v>
          </cell>
          <cell r="V676">
            <v>48</v>
          </cell>
          <cell r="W676">
            <v>192</v>
          </cell>
          <cell r="X676">
            <v>87</v>
          </cell>
          <cell r="Y676">
            <v>149</v>
          </cell>
          <cell r="Z676">
            <v>205</v>
          </cell>
          <cell r="AA676">
            <v>111</v>
          </cell>
          <cell r="AB676">
            <v>107</v>
          </cell>
          <cell r="AC676">
            <v>249</v>
          </cell>
          <cell r="AD676">
            <v>108</v>
          </cell>
          <cell r="AE676">
            <v>130</v>
          </cell>
          <cell r="AF676">
            <v>134</v>
          </cell>
          <cell r="AG676">
            <v>167</v>
          </cell>
          <cell r="AH676">
            <v>0</v>
          </cell>
          <cell r="AI676">
            <v>0</v>
          </cell>
          <cell r="AJ676">
            <v>283</v>
          </cell>
          <cell r="AK676">
            <v>108</v>
          </cell>
          <cell r="AL676">
            <v>195</v>
          </cell>
          <cell r="AM676">
            <v>360</v>
          </cell>
          <cell r="AN676">
            <v>180</v>
          </cell>
          <cell r="AO676">
            <v>240</v>
          </cell>
          <cell r="AP676">
            <v>28.976109215017065</v>
          </cell>
          <cell r="AQ676">
            <v>33.75</v>
          </cell>
          <cell r="AR676">
            <v>39.261744966442954</v>
          </cell>
          <cell r="AS676">
            <v>43.373493975903614</v>
          </cell>
          <cell r="AT676">
            <v>32.335329341317369</v>
          </cell>
          <cell r="AU676" t="str">
            <v>SV</v>
          </cell>
          <cell r="AV676">
            <v>2764.4999800000001</v>
          </cell>
          <cell r="AW676">
            <v>2681.6948400000001</v>
          </cell>
          <cell r="AX676">
            <v>3150</v>
          </cell>
          <cell r="AY676">
            <v>0.1394465627740753</v>
          </cell>
          <cell r="AZ676">
            <v>0.12238095873015871</v>
          </cell>
          <cell r="BA676">
            <v>2991.6666700000001</v>
          </cell>
          <cell r="BB676">
            <v>12</v>
          </cell>
          <cell r="BC676">
            <v>8.2172794951512307E-2</v>
          </cell>
          <cell r="BD676">
            <v>7.5933155347149686E-2</v>
          </cell>
          <cell r="BE676">
            <v>0</v>
          </cell>
          <cell r="BF676">
            <v>0</v>
          </cell>
          <cell r="BG676">
            <v>-1</v>
          </cell>
          <cell r="BH676">
            <v>0</v>
          </cell>
        </row>
        <row r="677">
          <cell r="B677" t="str">
            <v>11679</v>
          </cell>
          <cell r="C677" t="str">
            <v>7840025110635</v>
          </cell>
          <cell r="D677" t="str">
            <v>CERVEZA Lata 473ml 12un POLAR</v>
          </cell>
          <cell r="E677">
            <v>12</v>
          </cell>
          <cell r="F677" t="str">
            <v>BEBIDAS</v>
          </cell>
          <cell r="G677" t="str">
            <v>BEBIDAS</v>
          </cell>
          <cell r="H677" t="str">
            <v>CERVEZAS</v>
          </cell>
          <cell r="I677" t="str">
            <v>ECONOMICAS Y REGULARES</v>
          </cell>
          <cell r="J677" t="str">
            <v>LATA 473ML ER</v>
          </cell>
          <cell r="K677" t="str">
            <v>POLAR</v>
          </cell>
          <cell r="L677">
            <v>87</v>
          </cell>
          <cell r="M677" t="str">
            <v>EMBOTELLADORA CENTRAL (87)</v>
          </cell>
          <cell r="N677">
            <v>0</v>
          </cell>
          <cell r="O677">
            <v>0</v>
          </cell>
          <cell r="P677">
            <v>0</v>
          </cell>
          <cell r="Q677">
            <v>0</v>
          </cell>
          <cell r="R677">
            <v>0</v>
          </cell>
          <cell r="S677">
            <v>0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>
            <v>0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 t="str">
            <v>Q</v>
          </cell>
          <cell r="AQ677" t="str">
            <v>Q</v>
          </cell>
          <cell r="AR677" t="str">
            <v>Q</v>
          </cell>
          <cell r="AS677" t="str">
            <v>Q</v>
          </cell>
          <cell r="AT677" t="str">
            <v>Q</v>
          </cell>
          <cell r="AU677" t="str">
            <v>Q</v>
          </cell>
          <cell r="AV677">
            <v>32016.000005000002</v>
          </cell>
          <cell r="AW677">
            <v>32010</v>
          </cell>
          <cell r="AX677">
            <v>34500</v>
          </cell>
          <cell r="AY677">
            <v>7.7586206728262885E-2</v>
          </cell>
          <cell r="AZ677">
            <v>7.1999999855072411E-2</v>
          </cell>
          <cell r="BA677">
            <v>0</v>
          </cell>
          <cell r="BB677">
            <v>0</v>
          </cell>
          <cell r="BC677">
            <v>-1</v>
          </cell>
          <cell r="BD677">
            <v>0</v>
          </cell>
          <cell r="BE677">
            <v>0</v>
          </cell>
          <cell r="BF677">
            <v>0</v>
          </cell>
          <cell r="BG677">
            <v>-1</v>
          </cell>
          <cell r="BH677">
            <v>0</v>
          </cell>
        </row>
        <row r="678">
          <cell r="B678" t="str">
            <v>9823</v>
          </cell>
          <cell r="C678" t="str">
            <v>7840025110598</v>
          </cell>
          <cell r="D678" t="str">
            <v>CERVEZA Lata 473ml POLAR</v>
          </cell>
          <cell r="E678">
            <v>1</v>
          </cell>
          <cell r="F678" t="str">
            <v>BEBIDAS</v>
          </cell>
          <cell r="G678" t="str">
            <v>BEBIDAS</v>
          </cell>
          <cell r="H678" t="str">
            <v>CERVEZAS</v>
          </cell>
          <cell r="I678" t="str">
            <v>ECONOMICAS Y REGULARES</v>
          </cell>
          <cell r="J678" t="str">
            <v>LATA 473ML ER</v>
          </cell>
          <cell r="K678" t="str">
            <v>POLAR</v>
          </cell>
          <cell r="L678">
            <v>87</v>
          </cell>
          <cell r="M678" t="str">
            <v>EMBOTELLADORA CENTRAL (87)</v>
          </cell>
          <cell r="N678">
            <v>335</v>
          </cell>
          <cell r="O678">
            <v>0</v>
          </cell>
          <cell r="P678">
            <v>109</v>
          </cell>
          <cell r="Q678">
            <v>168</v>
          </cell>
          <cell r="R678">
            <v>753</v>
          </cell>
          <cell r="S678">
            <v>0</v>
          </cell>
          <cell r="T678">
            <v>498</v>
          </cell>
          <cell r="U678">
            <v>578</v>
          </cell>
          <cell r="V678">
            <v>266</v>
          </cell>
          <cell r="W678">
            <v>0</v>
          </cell>
          <cell r="X678">
            <v>108</v>
          </cell>
          <cell r="Y678">
            <v>81</v>
          </cell>
          <cell r="Z678">
            <v>353</v>
          </cell>
          <cell r="AA678">
            <v>41</v>
          </cell>
          <cell r="AB678">
            <v>116</v>
          </cell>
          <cell r="AC678">
            <v>149</v>
          </cell>
          <cell r="AD678">
            <v>148</v>
          </cell>
          <cell r="AE678">
            <v>0</v>
          </cell>
          <cell r="AF678">
            <v>120</v>
          </cell>
          <cell r="AG678">
            <v>117</v>
          </cell>
          <cell r="AH678">
            <v>0</v>
          </cell>
          <cell r="AI678">
            <v>36</v>
          </cell>
          <cell r="AJ678">
            <v>123</v>
          </cell>
          <cell r="AK678">
            <v>661</v>
          </cell>
          <cell r="AL678">
            <v>150</v>
          </cell>
          <cell r="AM678">
            <v>161</v>
          </cell>
          <cell r="AN678">
            <v>170</v>
          </cell>
          <cell r="AO678">
            <v>204</v>
          </cell>
          <cell r="AP678">
            <v>21.964285714285712</v>
          </cell>
          <cell r="AQ678">
            <v>34.307958477508656</v>
          </cell>
          <cell r="AR678">
            <v>55.555555555555557</v>
          </cell>
          <cell r="AS678">
            <v>32.416107382550337</v>
          </cell>
          <cell r="AT678">
            <v>43.589743589743591</v>
          </cell>
          <cell r="AU678">
            <v>170</v>
          </cell>
          <cell r="AV678">
            <v>2668</v>
          </cell>
          <cell r="AW678">
            <v>2667.5</v>
          </cell>
          <cell r="AX678">
            <v>3250</v>
          </cell>
          <cell r="AY678">
            <v>0.21814092953523234</v>
          </cell>
          <cell r="AZ678">
            <v>0.17907692307692308</v>
          </cell>
          <cell r="BA678">
            <v>2875</v>
          </cell>
          <cell r="BB678">
            <v>12</v>
          </cell>
          <cell r="BC678">
            <v>7.7586206896551824E-2</v>
          </cell>
          <cell r="BD678">
            <v>7.1999999999999995E-2</v>
          </cell>
          <cell r="BE678">
            <v>0</v>
          </cell>
          <cell r="BF678">
            <v>0</v>
          </cell>
          <cell r="BG678">
            <v>-1</v>
          </cell>
          <cell r="BH678">
            <v>0</v>
          </cell>
        </row>
        <row r="679">
          <cell r="B679" t="str">
            <v>24231</v>
          </cell>
          <cell r="C679" t="str">
            <v>7840025110987</v>
          </cell>
          <cell r="D679" t="str">
            <v>CERVEZA Barril 5Lts CHOPP MUNICH</v>
          </cell>
          <cell r="E679">
            <v>1</v>
          </cell>
          <cell r="F679" t="str">
            <v>BEBIDAS</v>
          </cell>
          <cell r="G679" t="str">
            <v>BEBIDAS</v>
          </cell>
          <cell r="H679" t="str">
            <v>CERVEZAS</v>
          </cell>
          <cell r="I679" t="str">
            <v>ECONOMICAS Y REGULARES</v>
          </cell>
          <cell r="J679" t="str">
            <v>BARRIL</v>
          </cell>
          <cell r="K679" t="str">
            <v>MUNICH</v>
          </cell>
          <cell r="L679">
            <v>87</v>
          </cell>
          <cell r="M679" t="str">
            <v>EMBOTELLADORA CENTRAL (87)</v>
          </cell>
          <cell r="N679">
            <v>3</v>
          </cell>
          <cell r="O679">
            <v>1</v>
          </cell>
          <cell r="P679">
            <v>0</v>
          </cell>
          <cell r="Q679">
            <v>0</v>
          </cell>
          <cell r="R679">
            <v>2</v>
          </cell>
          <cell r="S679">
            <v>0</v>
          </cell>
          <cell r="T679">
            <v>0</v>
          </cell>
          <cell r="U679">
            <v>0</v>
          </cell>
          <cell r="V679">
            <v>2</v>
          </cell>
          <cell r="W679">
            <v>3</v>
          </cell>
          <cell r="X679">
            <v>0</v>
          </cell>
          <cell r="Y679">
            <v>0</v>
          </cell>
          <cell r="Z679">
            <v>5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 t="str">
            <v>Q</v>
          </cell>
          <cell r="AQ679" t="str">
            <v>Q</v>
          </cell>
          <cell r="AR679" t="str">
            <v>Q</v>
          </cell>
          <cell r="AS679" t="str">
            <v>Q</v>
          </cell>
          <cell r="AT679" t="str">
            <v>Q</v>
          </cell>
          <cell r="AU679" t="str">
            <v>Q</v>
          </cell>
          <cell r="AV679">
            <v>100000.00000099999</v>
          </cell>
          <cell r="AW679">
            <v>99998.074330000003</v>
          </cell>
          <cell r="AX679">
            <v>112900</v>
          </cell>
          <cell r="AY679">
            <v>0.12899999998871015</v>
          </cell>
          <cell r="AZ679">
            <v>0.11426040743135524</v>
          </cell>
          <cell r="BA679">
            <v>109900</v>
          </cell>
          <cell r="BB679">
            <v>2</v>
          </cell>
          <cell r="BC679">
            <v>9.8999999989010101E-2</v>
          </cell>
          <cell r="BD679">
            <v>9.0081892620564208E-2</v>
          </cell>
          <cell r="BE679">
            <v>0</v>
          </cell>
          <cell r="BF679">
            <v>0</v>
          </cell>
          <cell r="BG679">
            <v>-1</v>
          </cell>
          <cell r="BH679">
            <v>0</v>
          </cell>
        </row>
        <row r="680">
          <cell r="B680" t="str">
            <v>4522</v>
          </cell>
          <cell r="C680" t="str">
            <v>8712000025649</v>
          </cell>
          <cell r="D680" t="str">
            <v>CERVEZA Barril 5Lts HEINEKEN.</v>
          </cell>
          <cell r="E680">
            <v>1</v>
          </cell>
          <cell r="F680" t="str">
            <v>BEBIDAS</v>
          </cell>
          <cell r="G680" t="str">
            <v>BEBIDAS</v>
          </cell>
          <cell r="H680" t="str">
            <v>CERVEZAS</v>
          </cell>
          <cell r="I680" t="str">
            <v>PREMIUM</v>
          </cell>
          <cell r="J680" t="str">
            <v>BARRIL</v>
          </cell>
          <cell r="K680" t="str">
            <v>HEINEKEN</v>
          </cell>
          <cell r="L680">
            <v>79</v>
          </cell>
          <cell r="M680" t="str">
            <v>DISTRIBUIDORA DEL PARAGUAY (79)</v>
          </cell>
          <cell r="N680">
            <v>0</v>
          </cell>
          <cell r="O680">
            <v>0</v>
          </cell>
          <cell r="P680">
            <v>0</v>
          </cell>
          <cell r="Q680">
            <v>0</v>
          </cell>
          <cell r="R680">
            <v>0</v>
          </cell>
          <cell r="S680">
            <v>0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1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>
            <v>0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 t="str">
            <v>Q</v>
          </cell>
          <cell r="AQ680" t="str">
            <v>Q</v>
          </cell>
          <cell r="AR680" t="str">
            <v>Q</v>
          </cell>
          <cell r="AS680" t="str">
            <v>Q</v>
          </cell>
          <cell r="AT680" t="str">
            <v>Q</v>
          </cell>
          <cell r="AU680" t="str">
            <v>Q</v>
          </cell>
          <cell r="AV680">
            <v>134800.00000500001</v>
          </cell>
          <cell r="AW680">
            <v>147264.7187</v>
          </cell>
          <cell r="AX680">
            <v>169900</v>
          </cell>
          <cell r="AY680">
            <v>0.26038575662980756</v>
          </cell>
          <cell r="AZ680">
            <v>0.20659211297822244</v>
          </cell>
          <cell r="BA680">
            <v>164900</v>
          </cell>
          <cell r="BB680">
            <v>3</v>
          </cell>
          <cell r="BC680">
            <v>0.22329376850061955</v>
          </cell>
          <cell r="BD680">
            <v>0.18253486958762882</v>
          </cell>
          <cell r="BE680">
            <v>0</v>
          </cell>
          <cell r="BF680">
            <v>0</v>
          </cell>
          <cell r="BG680">
            <v>-1</v>
          </cell>
          <cell r="BH680">
            <v>0</v>
          </cell>
        </row>
        <row r="681">
          <cell r="B681" t="str">
            <v>11675</v>
          </cell>
          <cell r="C681" t="str">
            <v>8800010008308</v>
          </cell>
          <cell r="D681" t="str">
            <v>CERVEZA Bot 650ml 15un GD MILLER</v>
          </cell>
          <cell r="E681">
            <v>15</v>
          </cell>
          <cell r="F681" t="str">
            <v>BEBIDAS</v>
          </cell>
          <cell r="G681" t="str">
            <v>BEBIDAS</v>
          </cell>
          <cell r="H681" t="str">
            <v>CERVEZAS</v>
          </cell>
          <cell r="I681" t="str">
            <v>PREMIUM</v>
          </cell>
          <cell r="J681" t="str">
            <v>BOTELLA 600-710ML</v>
          </cell>
          <cell r="K681" t="str">
            <v>MILLER</v>
          </cell>
          <cell r="L681">
            <v>81</v>
          </cell>
          <cell r="M681" t="str">
            <v>DISTRIBUIDORA GLORIA S.A.  (81)</v>
          </cell>
          <cell r="N681">
            <v>0</v>
          </cell>
          <cell r="O681">
            <v>0</v>
          </cell>
          <cell r="P681">
            <v>0</v>
          </cell>
          <cell r="Q681">
            <v>0</v>
          </cell>
          <cell r="R681">
            <v>0</v>
          </cell>
          <cell r="S681">
            <v>0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>
            <v>0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 t="str">
            <v>Q</v>
          </cell>
          <cell r="AQ681" t="str">
            <v>Q</v>
          </cell>
          <cell r="AR681" t="str">
            <v>Q</v>
          </cell>
          <cell r="AS681" t="str">
            <v>Q</v>
          </cell>
          <cell r="AT681" t="str">
            <v>Q</v>
          </cell>
          <cell r="AU681" t="str">
            <v>Q</v>
          </cell>
          <cell r="AV681">
            <v>145259.99999499999</v>
          </cell>
          <cell r="AW681">
            <v>145175.69880000001</v>
          </cell>
          <cell r="AX681">
            <v>157500</v>
          </cell>
          <cell r="AY681">
            <v>8.4262701400394713E-2</v>
          </cell>
          <cell r="AZ681">
            <v>7.77142857460318E-2</v>
          </cell>
          <cell r="BA681">
            <v>0</v>
          </cell>
          <cell r="BB681">
            <v>0</v>
          </cell>
          <cell r="BC681">
            <v>-1</v>
          </cell>
          <cell r="BD681">
            <v>0</v>
          </cell>
          <cell r="BE681">
            <v>0</v>
          </cell>
          <cell r="BF681">
            <v>0</v>
          </cell>
          <cell r="BG681">
            <v>-1</v>
          </cell>
          <cell r="BH681">
            <v>0</v>
          </cell>
        </row>
        <row r="682">
          <cell r="B682" t="str">
            <v>18212</v>
          </cell>
          <cell r="C682" t="str">
            <v>8800010014149</v>
          </cell>
          <cell r="D682" t="str">
            <v>CERVEZA Bot 650ml 15un HIGH LIFE MILLER</v>
          </cell>
          <cell r="E682">
            <v>15</v>
          </cell>
          <cell r="F682" t="str">
            <v>BEBIDAS</v>
          </cell>
          <cell r="G682" t="str">
            <v>BEBIDAS</v>
          </cell>
          <cell r="H682" t="str">
            <v>CERVEZAS</v>
          </cell>
          <cell r="I682" t="str">
            <v>PREMIUM</v>
          </cell>
          <cell r="J682" t="str">
            <v>BOTELLA 600-710ML</v>
          </cell>
          <cell r="K682" t="str">
            <v>MILLER</v>
          </cell>
          <cell r="L682">
            <v>81</v>
          </cell>
          <cell r="M682" t="str">
            <v>DISTRIBUIDORA GLORIA S.A.  (81)</v>
          </cell>
          <cell r="N682">
            <v>0</v>
          </cell>
          <cell r="O682">
            <v>0</v>
          </cell>
          <cell r="P682">
            <v>0</v>
          </cell>
          <cell r="Q682">
            <v>0</v>
          </cell>
          <cell r="R682">
            <v>0</v>
          </cell>
          <cell r="S682">
            <v>0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>
            <v>0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 t="str">
            <v>Q</v>
          </cell>
          <cell r="AQ682" t="str">
            <v>Q</v>
          </cell>
          <cell r="AR682" t="str">
            <v>Q</v>
          </cell>
          <cell r="AS682" t="str">
            <v>Q</v>
          </cell>
          <cell r="AT682" t="str">
            <v>Q</v>
          </cell>
          <cell r="AU682" t="str">
            <v>Q</v>
          </cell>
          <cell r="AV682">
            <v>173339.99999800001</v>
          </cell>
          <cell r="AW682">
            <v>170439.44115</v>
          </cell>
          <cell r="AX682">
            <v>184900</v>
          </cell>
          <cell r="AY682">
            <v>6.6689742714511224E-2</v>
          </cell>
          <cell r="AZ682">
            <v>6.2520281243915551E-2</v>
          </cell>
          <cell r="BA682">
            <v>0</v>
          </cell>
          <cell r="BB682">
            <v>0</v>
          </cell>
          <cell r="BC682">
            <v>-1</v>
          </cell>
          <cell r="BD682">
            <v>0</v>
          </cell>
          <cell r="BE682">
            <v>0</v>
          </cell>
          <cell r="BF682">
            <v>0</v>
          </cell>
          <cell r="BG682">
            <v>-1</v>
          </cell>
          <cell r="BH682">
            <v>0</v>
          </cell>
        </row>
        <row r="683">
          <cell r="B683" t="str">
            <v>4626</v>
          </cell>
          <cell r="C683" t="str">
            <v>034100005696</v>
          </cell>
          <cell r="D683" t="str">
            <v>CERVEZA Bot 650ml GD MILLER</v>
          </cell>
          <cell r="E683">
            <v>1</v>
          </cell>
          <cell r="F683" t="str">
            <v>BEBIDAS</v>
          </cell>
          <cell r="G683" t="str">
            <v>BEBIDAS</v>
          </cell>
          <cell r="H683" t="str">
            <v>CERVEZAS</v>
          </cell>
          <cell r="I683" t="str">
            <v>PREMIUM</v>
          </cell>
          <cell r="J683" t="str">
            <v>BOTELLA 600-710ML</v>
          </cell>
          <cell r="K683" t="str">
            <v>MILLER</v>
          </cell>
          <cell r="L683">
            <v>81</v>
          </cell>
          <cell r="M683" t="str">
            <v>DISTRIBUIDORA GLORIA S.A.  (81)</v>
          </cell>
          <cell r="N683">
            <v>771</v>
          </cell>
          <cell r="O683">
            <v>1056</v>
          </cell>
          <cell r="P683">
            <v>1163</v>
          </cell>
          <cell r="Q683">
            <v>822</v>
          </cell>
          <cell r="R683">
            <v>836</v>
          </cell>
          <cell r="S683">
            <v>1664</v>
          </cell>
          <cell r="T683">
            <v>1673</v>
          </cell>
          <cell r="U683">
            <v>1913</v>
          </cell>
          <cell r="V683">
            <v>467</v>
          </cell>
          <cell r="W683">
            <v>1002</v>
          </cell>
          <cell r="X683">
            <v>510</v>
          </cell>
          <cell r="Y683">
            <v>350</v>
          </cell>
          <cell r="Z683">
            <v>218</v>
          </cell>
          <cell r="AA683">
            <v>970</v>
          </cell>
          <cell r="AB683">
            <v>385</v>
          </cell>
          <cell r="AC683">
            <v>496</v>
          </cell>
          <cell r="AD683">
            <v>404</v>
          </cell>
          <cell r="AE683">
            <v>748</v>
          </cell>
          <cell r="AF683">
            <v>465</v>
          </cell>
          <cell r="AG683">
            <v>618</v>
          </cell>
          <cell r="AH683">
            <v>18</v>
          </cell>
          <cell r="AI683">
            <v>24</v>
          </cell>
          <cell r="AJ683">
            <v>459</v>
          </cell>
          <cell r="AK683">
            <v>3001</v>
          </cell>
          <cell r="AL683">
            <v>425</v>
          </cell>
          <cell r="AM683">
            <v>3418</v>
          </cell>
          <cell r="AN683">
            <v>820</v>
          </cell>
          <cell r="AO683">
            <v>132</v>
          </cell>
          <cell r="AP683">
            <v>16.751824817518248</v>
          </cell>
          <cell r="AQ683">
            <v>47.062205959226347</v>
          </cell>
          <cell r="AR683">
            <v>36.428571428571423</v>
          </cell>
          <cell r="AS683">
            <v>206.73387096774195</v>
          </cell>
          <cell r="AT683">
            <v>39.805825242718448</v>
          </cell>
          <cell r="AU683">
            <v>165</v>
          </cell>
          <cell r="AV683">
            <v>9684.4259600000005</v>
          </cell>
          <cell r="AW683">
            <v>9678.3799199999994</v>
          </cell>
          <cell r="AX683">
            <v>10900</v>
          </cell>
          <cell r="AY683">
            <v>0.12551844012445734</v>
          </cell>
          <cell r="AZ683">
            <v>0.11152055412844032</v>
          </cell>
          <cell r="BA683">
            <v>10500</v>
          </cell>
          <cell r="BB683">
            <v>3</v>
          </cell>
          <cell r="BC683">
            <v>8.4215011129064266E-2</v>
          </cell>
          <cell r="BD683">
            <v>7.7673718095238042E-2</v>
          </cell>
          <cell r="BE683">
            <v>0</v>
          </cell>
          <cell r="BF683">
            <v>0</v>
          </cell>
          <cell r="BG683">
            <v>-1</v>
          </cell>
          <cell r="BH683">
            <v>0</v>
          </cell>
        </row>
        <row r="684">
          <cell r="B684" t="str">
            <v>17033</v>
          </cell>
          <cell r="C684" t="str">
            <v>03402313</v>
          </cell>
          <cell r="D684" t="str">
            <v>CERVEZA Bot 650ml HIGH LIFE MILLER</v>
          </cell>
          <cell r="E684">
            <v>1</v>
          </cell>
          <cell r="F684" t="str">
            <v>BEBIDAS</v>
          </cell>
          <cell r="G684" t="str">
            <v>BEBIDAS</v>
          </cell>
          <cell r="H684" t="str">
            <v>CERVEZAS</v>
          </cell>
          <cell r="I684" t="str">
            <v>PREMIUM</v>
          </cell>
          <cell r="J684" t="str">
            <v>BOTELLA 600-710ML</v>
          </cell>
          <cell r="K684" t="str">
            <v>MILLER</v>
          </cell>
          <cell r="L684">
            <v>81</v>
          </cell>
          <cell r="M684" t="str">
            <v>DISTRIBUIDORA GLORIA S.A.  (81)</v>
          </cell>
          <cell r="N684">
            <v>225</v>
          </cell>
          <cell r="O684">
            <v>178</v>
          </cell>
          <cell r="P684">
            <v>63</v>
          </cell>
          <cell r="Q684">
            <v>261</v>
          </cell>
          <cell r="R684">
            <v>164</v>
          </cell>
          <cell r="S684">
            <v>192</v>
          </cell>
          <cell r="T684">
            <v>61</v>
          </cell>
          <cell r="U684">
            <v>28</v>
          </cell>
          <cell r="V684">
            <v>43</v>
          </cell>
          <cell r="W684">
            <v>35</v>
          </cell>
          <cell r="X684">
            <v>31</v>
          </cell>
          <cell r="Y684">
            <v>35</v>
          </cell>
          <cell r="Z684">
            <v>137</v>
          </cell>
          <cell r="AA684">
            <v>53</v>
          </cell>
          <cell r="AB684">
            <v>62</v>
          </cell>
          <cell r="AC684">
            <v>75</v>
          </cell>
          <cell r="AD684">
            <v>106</v>
          </cell>
          <cell r="AE684">
            <v>151</v>
          </cell>
          <cell r="AF684">
            <v>76</v>
          </cell>
          <cell r="AG684">
            <v>35</v>
          </cell>
          <cell r="AH684">
            <v>0</v>
          </cell>
          <cell r="AI684">
            <v>0</v>
          </cell>
          <cell r="AJ684">
            <v>404</v>
          </cell>
          <cell r="AK684">
            <v>1440</v>
          </cell>
          <cell r="AL684">
            <v>871</v>
          </cell>
          <cell r="AM684">
            <v>773</v>
          </cell>
          <cell r="AN684">
            <v>605</v>
          </cell>
          <cell r="AO684">
            <v>150</v>
          </cell>
          <cell r="AP684">
            <v>46.4367816091954</v>
          </cell>
          <cell r="AQ684">
            <v>1542.8571428571429</v>
          </cell>
          <cell r="AR684">
            <v>746.57142857142856</v>
          </cell>
          <cell r="AS684">
            <v>309.2</v>
          </cell>
          <cell r="AT684">
            <v>518.57142857142856</v>
          </cell>
          <cell r="AU684" t="str">
            <v>SV</v>
          </cell>
          <cell r="AV684">
            <v>11556.365040000001</v>
          </cell>
          <cell r="AW684">
            <v>11362.62941</v>
          </cell>
          <cell r="AX684">
            <v>12900</v>
          </cell>
          <cell r="AY684">
            <v>0.11626795755839159</v>
          </cell>
          <cell r="AZ684">
            <v>0.10415774883720925</v>
          </cell>
          <cell r="BA684">
            <v>12500</v>
          </cell>
          <cell r="BB684">
            <v>3</v>
          </cell>
          <cell r="BC684">
            <v>8.1654997634100335E-2</v>
          </cell>
          <cell r="BD684">
            <v>7.5490796799999954E-2</v>
          </cell>
          <cell r="BE684">
            <v>12326.666670000001</v>
          </cell>
          <cell r="BF684">
            <v>15</v>
          </cell>
          <cell r="BG684">
            <v>6.6656048622015573E-2</v>
          </cell>
          <cell r="BH684">
            <v>6.2490667641295107E-2</v>
          </cell>
        </row>
        <row r="685">
          <cell r="B685" t="str">
            <v>11688</v>
          </cell>
          <cell r="C685" t="str">
            <v>8712000030810</v>
          </cell>
          <cell r="D685" t="str">
            <v>CERVEZA Bot 650ml 12un HOLLAND HEINEKEN</v>
          </cell>
          <cell r="E685">
            <v>12</v>
          </cell>
          <cell r="F685" t="str">
            <v>BEBIDAS</v>
          </cell>
          <cell r="G685" t="str">
            <v>BEBIDAS</v>
          </cell>
          <cell r="H685" t="str">
            <v>CERVEZAS</v>
          </cell>
          <cell r="I685" t="str">
            <v>PREMIUM</v>
          </cell>
          <cell r="J685" t="str">
            <v>BOTELLA 600-710ML</v>
          </cell>
          <cell r="K685" t="str">
            <v>HEINEKEN</v>
          </cell>
          <cell r="L685">
            <v>79</v>
          </cell>
          <cell r="M685" t="str">
            <v>DISTRIBUIDORA DEL PARAGUAY (79)</v>
          </cell>
          <cell r="N685">
            <v>0</v>
          </cell>
          <cell r="O685">
            <v>0</v>
          </cell>
          <cell r="P685">
            <v>0</v>
          </cell>
          <cell r="Q685">
            <v>0</v>
          </cell>
          <cell r="R685">
            <v>0</v>
          </cell>
          <cell r="S685">
            <v>0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>
            <v>0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 t="str">
            <v>Q</v>
          </cell>
          <cell r="AQ685" t="str">
            <v>Q</v>
          </cell>
          <cell r="AR685" t="str">
            <v>Q</v>
          </cell>
          <cell r="AS685" t="str">
            <v>Q</v>
          </cell>
          <cell r="AT685" t="str">
            <v>Q</v>
          </cell>
          <cell r="AU685" t="str">
            <v>Q</v>
          </cell>
          <cell r="AV685">
            <v>144876.00000500001</v>
          </cell>
          <cell r="AW685">
            <v>144858.41568000001</v>
          </cell>
          <cell r="AX685">
            <v>156500</v>
          </cell>
          <cell r="AY685">
            <v>8.0234131219793614E-2</v>
          </cell>
          <cell r="AZ685">
            <v>7.4274760351437638E-2</v>
          </cell>
          <cell r="BA685">
            <v>0</v>
          </cell>
          <cell r="BB685">
            <v>0</v>
          </cell>
          <cell r="BC685">
            <v>-1</v>
          </cell>
          <cell r="BD685">
            <v>0</v>
          </cell>
          <cell r="BE685">
            <v>0</v>
          </cell>
          <cell r="BF685">
            <v>0</v>
          </cell>
          <cell r="BG685">
            <v>-1</v>
          </cell>
          <cell r="BH685">
            <v>0</v>
          </cell>
        </row>
        <row r="686">
          <cell r="B686" t="str">
            <v>39233</v>
          </cell>
          <cell r="C686" t="str">
            <v>7802100004819</v>
          </cell>
          <cell r="D686" t="str">
            <v>CERVEZA Bot 650ml 12un HOLLAND HEINEKEN SILVER</v>
          </cell>
          <cell r="E686">
            <v>12</v>
          </cell>
          <cell r="F686" t="str">
            <v>BEBIDAS</v>
          </cell>
          <cell r="G686" t="str">
            <v>BEBIDAS</v>
          </cell>
          <cell r="H686" t="str">
            <v>CERVEZAS</v>
          </cell>
          <cell r="I686" t="str">
            <v>PREMIUM</v>
          </cell>
          <cell r="J686" t="str">
            <v>BOTELLA 600-710ML</v>
          </cell>
          <cell r="K686" t="str">
            <v>HEINEKEN</v>
          </cell>
          <cell r="L686">
            <v>79</v>
          </cell>
          <cell r="M686" t="str">
            <v>DISTRIBUIDORA DEL PARAGUAY (79)</v>
          </cell>
          <cell r="N686">
            <v>0</v>
          </cell>
          <cell r="O686">
            <v>0</v>
          </cell>
          <cell r="P686">
            <v>0</v>
          </cell>
          <cell r="Q686">
            <v>0</v>
          </cell>
          <cell r="R686">
            <v>0</v>
          </cell>
          <cell r="S686">
            <v>0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>
            <v>0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 t="str">
            <v>Q</v>
          </cell>
          <cell r="AQ686" t="str">
            <v>Q</v>
          </cell>
          <cell r="AR686" t="str">
            <v>Q</v>
          </cell>
          <cell r="AS686" t="str">
            <v>Q</v>
          </cell>
          <cell r="AT686" t="str">
            <v>Q</v>
          </cell>
          <cell r="AU686" t="str">
            <v>Q</v>
          </cell>
          <cell r="AV686">
            <v>144874.99999499999</v>
          </cell>
          <cell r="AW686">
            <v>144875.04371999999</v>
          </cell>
          <cell r="AX686">
            <v>157900</v>
          </cell>
          <cell r="AY686">
            <v>8.9905090632956153E-2</v>
          </cell>
          <cell r="AZ686">
            <v>8.248891706776447E-2</v>
          </cell>
          <cell r="BC686">
            <v>-1</v>
          </cell>
          <cell r="BD686">
            <v>0</v>
          </cell>
          <cell r="BG686">
            <v>-1</v>
          </cell>
          <cell r="BH686">
            <v>0</v>
          </cell>
        </row>
        <row r="687">
          <cell r="B687" t="str">
            <v>4520</v>
          </cell>
          <cell r="C687" t="str">
            <v>7802100004185</v>
          </cell>
          <cell r="D687" t="str">
            <v>CERVEZA Bot 650ml HOLLAND HEINEKEN</v>
          </cell>
          <cell r="E687">
            <v>1</v>
          </cell>
          <cell r="F687" t="str">
            <v>BEBIDAS</v>
          </cell>
          <cell r="G687" t="str">
            <v>BEBIDAS</v>
          </cell>
          <cell r="H687" t="str">
            <v>CERVEZAS</v>
          </cell>
          <cell r="I687" t="str">
            <v>PREMIUM</v>
          </cell>
          <cell r="J687" t="str">
            <v>BOTELLA 600-710ML</v>
          </cell>
          <cell r="K687" t="str">
            <v>HEINEKEN</v>
          </cell>
          <cell r="L687">
            <v>79</v>
          </cell>
          <cell r="M687" t="str">
            <v>DISTRIBUIDORA DEL PARAGUAY (79)</v>
          </cell>
          <cell r="N687">
            <v>1053</v>
          </cell>
          <cell r="O687">
            <v>1029</v>
          </cell>
          <cell r="P687">
            <v>1175</v>
          </cell>
          <cell r="Q687">
            <v>1190</v>
          </cell>
          <cell r="R687">
            <v>794</v>
          </cell>
          <cell r="S687">
            <v>932</v>
          </cell>
          <cell r="T687">
            <v>743</v>
          </cell>
          <cell r="U687">
            <v>726</v>
          </cell>
          <cell r="V687">
            <v>181</v>
          </cell>
          <cell r="W687">
            <v>239</v>
          </cell>
          <cell r="X687">
            <v>181</v>
          </cell>
          <cell r="Y687">
            <v>191</v>
          </cell>
          <cell r="Z687">
            <v>506</v>
          </cell>
          <cell r="AA687">
            <v>300</v>
          </cell>
          <cell r="AB687">
            <v>321</v>
          </cell>
          <cell r="AC687">
            <v>337</v>
          </cell>
          <cell r="AD687">
            <v>257</v>
          </cell>
          <cell r="AE687">
            <v>435</v>
          </cell>
          <cell r="AF687">
            <v>285</v>
          </cell>
          <cell r="AG687">
            <v>339</v>
          </cell>
          <cell r="AH687">
            <v>0</v>
          </cell>
          <cell r="AI687">
            <v>3</v>
          </cell>
          <cell r="AJ687">
            <v>1840</v>
          </cell>
          <cell r="AK687">
            <v>810</v>
          </cell>
          <cell r="AL687">
            <v>1102</v>
          </cell>
          <cell r="AM687">
            <v>606</v>
          </cell>
          <cell r="AN687">
            <v>1355</v>
          </cell>
          <cell r="AO687">
            <v>780</v>
          </cell>
          <cell r="AP687">
            <v>46.386554621848738</v>
          </cell>
          <cell r="AQ687">
            <v>33.471074380165291</v>
          </cell>
          <cell r="AR687">
            <v>173.08900523560212</v>
          </cell>
          <cell r="AS687">
            <v>53.946587537091986</v>
          </cell>
          <cell r="AT687">
            <v>119.91150442477877</v>
          </cell>
          <cell r="AU687">
            <v>7800</v>
          </cell>
          <cell r="AV687">
            <v>12708</v>
          </cell>
          <cell r="AW687">
            <v>12071.53464</v>
          </cell>
          <cell r="AX687">
            <v>13900</v>
          </cell>
          <cell r="AY687">
            <v>9.379918161787848E-2</v>
          </cell>
          <cell r="AZ687">
            <v>8.5755395683453237E-2</v>
          </cell>
          <cell r="BA687">
            <v>13500</v>
          </cell>
          <cell r="BB687">
            <v>3</v>
          </cell>
          <cell r="BC687">
            <v>6.2322946175637384E-2</v>
          </cell>
          <cell r="BD687">
            <v>5.8666666666666666E-2</v>
          </cell>
          <cell r="BE687">
            <v>13041.666670000001</v>
          </cell>
          <cell r="BF687">
            <v>12</v>
          </cell>
          <cell r="BG687">
            <v>2.6256426660371535E-2</v>
          </cell>
          <cell r="BH687">
            <v>2.5584664785793097E-2</v>
          </cell>
        </row>
        <row r="688">
          <cell r="B688" t="str">
            <v>39232</v>
          </cell>
          <cell r="C688" t="str">
            <v>7802100004789</v>
          </cell>
          <cell r="D688" t="str">
            <v>CERVEZA Bot 650ml HOLLAND HEINEKEN SILVER</v>
          </cell>
          <cell r="E688">
            <v>1</v>
          </cell>
          <cell r="F688" t="str">
            <v>BEBIDAS</v>
          </cell>
          <cell r="G688" t="str">
            <v>BEBIDAS</v>
          </cell>
          <cell r="H688" t="str">
            <v>CERVEZAS</v>
          </cell>
          <cell r="I688" t="str">
            <v>PREMIUM</v>
          </cell>
          <cell r="J688" t="str">
            <v>BOTELLA 600-710ML</v>
          </cell>
          <cell r="K688" t="str">
            <v>HEINEKEN</v>
          </cell>
          <cell r="L688">
            <v>79</v>
          </cell>
          <cell r="M688" t="str">
            <v>DISTRIBUIDORA DEL PARAGUAY (79)</v>
          </cell>
          <cell r="N688">
            <v>110</v>
          </cell>
          <cell r="O688">
            <v>186</v>
          </cell>
          <cell r="P688">
            <v>244</v>
          </cell>
          <cell r="Q688">
            <v>420</v>
          </cell>
          <cell r="R688">
            <v>197</v>
          </cell>
          <cell r="S688">
            <v>319</v>
          </cell>
          <cell r="T688">
            <v>106</v>
          </cell>
          <cell r="U688">
            <v>122</v>
          </cell>
          <cell r="V688">
            <v>51</v>
          </cell>
          <cell r="W688">
            <v>34</v>
          </cell>
          <cell r="X688">
            <v>21</v>
          </cell>
          <cell r="Y688">
            <v>51</v>
          </cell>
          <cell r="Z688">
            <v>23</v>
          </cell>
          <cell r="AA688">
            <v>17</v>
          </cell>
          <cell r="AB688">
            <v>17</v>
          </cell>
          <cell r="AC688">
            <v>52</v>
          </cell>
          <cell r="AD688">
            <v>100</v>
          </cell>
          <cell r="AE688">
            <v>90</v>
          </cell>
          <cell r="AF688">
            <v>29</v>
          </cell>
          <cell r="AG688">
            <v>89</v>
          </cell>
          <cell r="AH688">
            <v>0</v>
          </cell>
          <cell r="AI688">
            <v>16</v>
          </cell>
          <cell r="AJ688">
            <v>98</v>
          </cell>
          <cell r="AK688">
            <v>1</v>
          </cell>
          <cell r="AL688">
            <v>314</v>
          </cell>
          <cell r="AM688">
            <v>204</v>
          </cell>
          <cell r="AN688">
            <v>324</v>
          </cell>
          <cell r="AO688">
            <v>708</v>
          </cell>
          <cell r="AP688">
            <v>7</v>
          </cell>
          <cell r="AQ688">
            <v>0.24590163934426232</v>
          </cell>
          <cell r="AR688">
            <v>184.70588235294119</v>
          </cell>
          <cell r="AS688">
            <v>117.69230769230769</v>
          </cell>
          <cell r="AT688">
            <v>109.21348314606742</v>
          </cell>
          <cell r="AU688">
            <v>1327.5</v>
          </cell>
          <cell r="AV688">
            <v>12072.91668</v>
          </cell>
          <cell r="AW688">
            <v>12072.92031</v>
          </cell>
          <cell r="AX688">
            <v>13500</v>
          </cell>
          <cell r="AY688">
            <v>0.11820534820422535</v>
          </cell>
          <cell r="AZ688">
            <v>0.10570987555555554</v>
          </cell>
          <cell r="BA688">
            <v>13250</v>
          </cell>
          <cell r="BB688">
            <v>3</v>
          </cell>
          <cell r="BC688">
            <v>9.7497841755998849E-2</v>
          </cell>
          <cell r="BD688">
            <v>8.8836476981132062E-2</v>
          </cell>
          <cell r="BE688">
            <v>13158.333329999999</v>
          </cell>
          <cell r="BF688">
            <v>12</v>
          </cell>
          <cell r="BG688">
            <v>8.9905089115549064E-2</v>
          </cell>
          <cell r="BH688">
            <v>8.2488915790370793E-2</v>
          </cell>
        </row>
        <row r="689">
          <cell r="B689" t="str">
            <v>12379</v>
          </cell>
          <cell r="C689" t="str">
            <v>7792798002405</v>
          </cell>
          <cell r="D689" t="str">
            <v>CERVEZA Bot 730ml 6un AMBER LARGER PATAGONIA</v>
          </cell>
          <cell r="E689">
            <v>6</v>
          </cell>
          <cell r="F689" t="str">
            <v>BEBIDAS</v>
          </cell>
          <cell r="G689" t="str">
            <v>BEBIDAS</v>
          </cell>
          <cell r="H689" t="str">
            <v>CERVEZAS</v>
          </cell>
          <cell r="I689" t="str">
            <v>PREMIUM</v>
          </cell>
          <cell r="J689" t="str">
            <v>BOTELLA 600-710ML</v>
          </cell>
          <cell r="K689" t="str">
            <v>PATAGONIA</v>
          </cell>
          <cell r="L689">
            <v>60</v>
          </cell>
          <cell r="M689" t="str">
            <v>CERVEPAR S.A. (60)</v>
          </cell>
          <cell r="N689">
            <v>0</v>
          </cell>
          <cell r="O689">
            <v>0</v>
          </cell>
          <cell r="P689">
            <v>0</v>
          </cell>
          <cell r="Q689">
            <v>0</v>
          </cell>
          <cell r="R689">
            <v>0</v>
          </cell>
          <cell r="S689">
            <v>0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 t="str">
            <v>Q</v>
          </cell>
          <cell r="AQ689" t="str">
            <v>Q</v>
          </cell>
          <cell r="AR689" t="str">
            <v>Q</v>
          </cell>
          <cell r="AS689" t="str">
            <v>Q</v>
          </cell>
          <cell r="AT689" t="str">
            <v>Q</v>
          </cell>
          <cell r="AU689" t="str">
            <v>Q</v>
          </cell>
          <cell r="AV689">
            <v>66000</v>
          </cell>
          <cell r="AW689">
            <v>65732.183879999997</v>
          </cell>
          <cell r="AX689">
            <v>73500</v>
          </cell>
          <cell r="AY689">
            <v>0.11363636363636354</v>
          </cell>
          <cell r="AZ689">
            <v>0.10204081632653061</v>
          </cell>
          <cell r="BA689">
            <v>0</v>
          </cell>
          <cell r="BB689">
            <v>0</v>
          </cell>
          <cell r="BC689">
            <v>-1</v>
          </cell>
          <cell r="BD689">
            <v>0</v>
          </cell>
          <cell r="BE689">
            <v>0</v>
          </cell>
          <cell r="BF689">
            <v>0</v>
          </cell>
          <cell r="BG689">
            <v>-1</v>
          </cell>
          <cell r="BH689">
            <v>0</v>
          </cell>
        </row>
        <row r="690">
          <cell r="B690" t="str">
            <v>17156</v>
          </cell>
          <cell r="C690" t="str">
            <v>7792798002412</v>
          </cell>
          <cell r="D690" t="str">
            <v>CERVEZA Bot 730ml 6un BOHEMIA PILSENER PATAGONIA</v>
          </cell>
          <cell r="E690">
            <v>6</v>
          </cell>
          <cell r="F690" t="str">
            <v>BEBIDAS</v>
          </cell>
          <cell r="G690" t="str">
            <v>BEBIDAS</v>
          </cell>
          <cell r="H690" t="str">
            <v>CERVEZAS</v>
          </cell>
          <cell r="I690" t="str">
            <v>PREMIUM</v>
          </cell>
          <cell r="J690" t="str">
            <v>BOTELLA 600-710ML</v>
          </cell>
          <cell r="K690" t="str">
            <v>PATAGONIA</v>
          </cell>
          <cell r="L690">
            <v>60</v>
          </cell>
          <cell r="M690" t="str">
            <v>CERVEPAR S.A. (60)</v>
          </cell>
          <cell r="N690">
            <v>0</v>
          </cell>
          <cell r="O690">
            <v>0</v>
          </cell>
          <cell r="P690">
            <v>0</v>
          </cell>
          <cell r="Q690">
            <v>0</v>
          </cell>
          <cell r="R690">
            <v>0</v>
          </cell>
          <cell r="S690">
            <v>0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>
            <v>0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 t="str">
            <v>Q</v>
          </cell>
          <cell r="AQ690" t="str">
            <v>Q</v>
          </cell>
          <cell r="AR690" t="str">
            <v>Q</v>
          </cell>
          <cell r="AS690" t="str">
            <v>Q</v>
          </cell>
          <cell r="AT690" t="str">
            <v>Q</v>
          </cell>
          <cell r="AU690" t="str">
            <v>Q</v>
          </cell>
          <cell r="AV690">
            <v>66000</v>
          </cell>
          <cell r="AW690">
            <v>66253.484219999998</v>
          </cell>
          <cell r="AX690">
            <v>73500</v>
          </cell>
          <cell r="AY690">
            <v>0.11363636363636354</v>
          </cell>
          <cell r="AZ690">
            <v>0.10204081632653061</v>
          </cell>
          <cell r="BC690">
            <v>-1</v>
          </cell>
          <cell r="BD690">
            <v>0</v>
          </cell>
          <cell r="BG690">
            <v>-1</v>
          </cell>
          <cell r="BH690">
            <v>0</v>
          </cell>
        </row>
        <row r="691">
          <cell r="B691" t="str">
            <v>11709</v>
          </cell>
          <cell r="C691" t="str">
            <v>7792798002429</v>
          </cell>
          <cell r="D691" t="str">
            <v>CERVEZA Bot 730ml 6un WEISSE PATAGONIA</v>
          </cell>
          <cell r="E691">
            <v>6</v>
          </cell>
          <cell r="F691" t="str">
            <v>BEBIDAS</v>
          </cell>
          <cell r="G691" t="str">
            <v>BEBIDAS</v>
          </cell>
          <cell r="H691" t="str">
            <v>CERVEZAS</v>
          </cell>
          <cell r="I691" t="str">
            <v>PREMIUM</v>
          </cell>
          <cell r="J691" t="str">
            <v>BOTELLA 600-710ML</v>
          </cell>
          <cell r="K691" t="str">
            <v>PATAGONIA</v>
          </cell>
          <cell r="L691">
            <v>60</v>
          </cell>
          <cell r="M691" t="str">
            <v>CERVEPAR S.A. (60)</v>
          </cell>
          <cell r="N691">
            <v>0</v>
          </cell>
          <cell r="O691">
            <v>0</v>
          </cell>
          <cell r="P691">
            <v>0</v>
          </cell>
          <cell r="Q691">
            <v>0</v>
          </cell>
          <cell r="R691">
            <v>0</v>
          </cell>
          <cell r="S691">
            <v>0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 t="str">
            <v>Q</v>
          </cell>
          <cell r="AQ691" t="str">
            <v>Q</v>
          </cell>
          <cell r="AR691" t="str">
            <v>Q</v>
          </cell>
          <cell r="AS691" t="str">
            <v>Q</v>
          </cell>
          <cell r="AT691" t="str">
            <v>Q</v>
          </cell>
          <cell r="AU691" t="str">
            <v>Q</v>
          </cell>
          <cell r="AV691">
            <v>66000</v>
          </cell>
          <cell r="AW691">
            <v>65998.502460000003</v>
          </cell>
          <cell r="AX691">
            <v>73500</v>
          </cell>
          <cell r="AY691">
            <v>0.11363636363636354</v>
          </cell>
          <cell r="AZ691">
            <v>0.10204081632653061</v>
          </cell>
          <cell r="BA691">
            <v>0</v>
          </cell>
          <cell r="BB691">
            <v>0</v>
          </cell>
          <cell r="BC691">
            <v>-1</v>
          </cell>
          <cell r="BD691">
            <v>0</v>
          </cell>
          <cell r="BE691">
            <v>0</v>
          </cell>
          <cell r="BF691">
            <v>0</v>
          </cell>
          <cell r="BG691">
            <v>-1</v>
          </cell>
          <cell r="BH691">
            <v>0</v>
          </cell>
        </row>
        <row r="692">
          <cell r="B692" t="str">
            <v>11366</v>
          </cell>
          <cell r="C692" t="str">
            <v>7792798002351</v>
          </cell>
          <cell r="D692" t="str">
            <v>CERVEZA Bot 730ml AMBER LARGER PATAGONIA</v>
          </cell>
          <cell r="E692">
            <v>1</v>
          </cell>
          <cell r="F692" t="str">
            <v>BEBIDAS</v>
          </cell>
          <cell r="G692" t="str">
            <v>BEBIDAS</v>
          </cell>
          <cell r="H692" t="str">
            <v>CERVEZAS</v>
          </cell>
          <cell r="I692" t="str">
            <v>PREMIUM</v>
          </cell>
          <cell r="J692" t="str">
            <v>BOTELLA 600-710ML</v>
          </cell>
          <cell r="K692" t="str">
            <v>PATAGONIA</v>
          </cell>
          <cell r="L692">
            <v>60</v>
          </cell>
          <cell r="M692" t="str">
            <v>CERVEPAR S.A. (60)</v>
          </cell>
          <cell r="N692">
            <v>123</v>
          </cell>
          <cell r="O692">
            <v>106</v>
          </cell>
          <cell r="P692">
            <v>85</v>
          </cell>
          <cell r="Q692">
            <v>117</v>
          </cell>
          <cell r="R692">
            <v>55</v>
          </cell>
          <cell r="S692">
            <v>111</v>
          </cell>
          <cell r="T692">
            <v>104</v>
          </cell>
          <cell r="U692">
            <v>135</v>
          </cell>
          <cell r="V692">
            <v>99</v>
          </cell>
          <cell r="W692">
            <v>55</v>
          </cell>
          <cell r="X692">
            <v>41</v>
          </cell>
          <cell r="Y692">
            <v>11</v>
          </cell>
          <cell r="Z692">
            <v>23</v>
          </cell>
          <cell r="AA692">
            <v>16</v>
          </cell>
          <cell r="AB692">
            <v>59</v>
          </cell>
          <cell r="AC692">
            <v>63</v>
          </cell>
          <cell r="AD692">
            <v>84</v>
          </cell>
          <cell r="AE692">
            <v>108</v>
          </cell>
          <cell r="AF692">
            <v>109</v>
          </cell>
          <cell r="AG692">
            <v>64</v>
          </cell>
          <cell r="AH692">
            <v>0</v>
          </cell>
          <cell r="AI692">
            <v>6</v>
          </cell>
          <cell r="AJ692">
            <v>2</v>
          </cell>
          <cell r="AK692">
            <v>12</v>
          </cell>
          <cell r="AL692">
            <v>5</v>
          </cell>
          <cell r="AM692">
            <v>27</v>
          </cell>
          <cell r="AN692">
            <v>1</v>
          </cell>
          <cell r="AO692">
            <v>57</v>
          </cell>
          <cell r="AP692">
            <v>0.51282051282051289</v>
          </cell>
          <cell r="AQ692">
            <v>2.666666666666667</v>
          </cell>
          <cell r="AR692">
            <v>13.636363636363637</v>
          </cell>
          <cell r="AS692">
            <v>12.857142857142856</v>
          </cell>
          <cell r="AT692">
            <v>0.46875</v>
          </cell>
          <cell r="AU692">
            <v>285</v>
          </cell>
          <cell r="AV692">
            <v>11000</v>
          </cell>
          <cell r="AW692">
            <v>10955.36398</v>
          </cell>
          <cell r="AX692">
            <v>12900</v>
          </cell>
          <cell r="AY692">
            <v>0.17272727272727262</v>
          </cell>
          <cell r="AZ692">
            <v>0.14728682170542637</v>
          </cell>
          <cell r="BA692">
            <v>12500</v>
          </cell>
          <cell r="BB692">
            <v>3</v>
          </cell>
          <cell r="BC692">
            <v>0.13636363636363646</v>
          </cell>
          <cell r="BD692">
            <v>0.12</v>
          </cell>
          <cell r="BE692">
            <v>12250</v>
          </cell>
          <cell r="BF692">
            <v>6</v>
          </cell>
          <cell r="BG692">
            <v>0.11363636363636354</v>
          </cell>
          <cell r="BH692">
            <v>0.10204081632653061</v>
          </cell>
        </row>
        <row r="693">
          <cell r="B693" t="str">
            <v>17038</v>
          </cell>
          <cell r="C693" t="str">
            <v>7792798002368</v>
          </cell>
          <cell r="D693" t="str">
            <v>CERVEZA Bot 730ml BOHEMIA PILSENER PATAGONIA</v>
          </cell>
          <cell r="E693">
            <v>1</v>
          </cell>
          <cell r="F693" t="str">
            <v>BEBIDAS</v>
          </cell>
          <cell r="G693" t="str">
            <v>BEBIDAS</v>
          </cell>
          <cell r="H693" t="str">
            <v>CERVEZAS</v>
          </cell>
          <cell r="I693" t="str">
            <v>PREMIUM</v>
          </cell>
          <cell r="J693" t="str">
            <v>BOTELLA 600-710ML</v>
          </cell>
          <cell r="K693" t="str">
            <v>PATAGONIA</v>
          </cell>
          <cell r="L693">
            <v>60</v>
          </cell>
          <cell r="M693" t="str">
            <v>CERVEPAR S.A. (60)</v>
          </cell>
          <cell r="N693">
            <v>37</v>
          </cell>
          <cell r="O693">
            <v>89</v>
          </cell>
          <cell r="P693">
            <v>28</v>
          </cell>
          <cell r="Q693">
            <v>25</v>
          </cell>
          <cell r="R693">
            <v>29</v>
          </cell>
          <cell r="S693">
            <v>102</v>
          </cell>
          <cell r="T693">
            <v>41</v>
          </cell>
          <cell r="U693">
            <v>35</v>
          </cell>
          <cell r="V693">
            <v>14</v>
          </cell>
          <cell r="W693">
            <v>44</v>
          </cell>
          <cell r="X693">
            <v>50</v>
          </cell>
          <cell r="Y693">
            <v>40</v>
          </cell>
          <cell r="Z693">
            <v>15</v>
          </cell>
          <cell r="AA693">
            <v>42</v>
          </cell>
          <cell r="AB693">
            <v>17</v>
          </cell>
          <cell r="AC693">
            <v>22</v>
          </cell>
          <cell r="AD693">
            <v>40</v>
          </cell>
          <cell r="AE693">
            <v>97</v>
          </cell>
          <cell r="AF693">
            <v>16</v>
          </cell>
          <cell r="AG693">
            <v>13</v>
          </cell>
          <cell r="AH693">
            <v>0</v>
          </cell>
          <cell r="AI693">
            <v>0</v>
          </cell>
          <cell r="AJ693">
            <v>70</v>
          </cell>
          <cell r="AK693">
            <v>85</v>
          </cell>
          <cell r="AL693">
            <v>54</v>
          </cell>
          <cell r="AM693">
            <v>46</v>
          </cell>
          <cell r="AN693">
            <v>57</v>
          </cell>
          <cell r="AO693">
            <v>24</v>
          </cell>
          <cell r="AP693">
            <v>84</v>
          </cell>
          <cell r="AQ693">
            <v>72.857142857142847</v>
          </cell>
          <cell r="AR693">
            <v>40.5</v>
          </cell>
          <cell r="AS693">
            <v>62.727272727272727</v>
          </cell>
          <cell r="AT693">
            <v>131.53846153846155</v>
          </cell>
          <cell r="AU693" t="str">
            <v>SV</v>
          </cell>
          <cell r="AV693">
            <v>11000</v>
          </cell>
          <cell r="AW693">
            <v>11042.247369999999</v>
          </cell>
          <cell r="AX693">
            <v>12900</v>
          </cell>
          <cell r="AY693">
            <v>0.17272727272727262</v>
          </cell>
          <cell r="AZ693">
            <v>0.14728682170542637</v>
          </cell>
          <cell r="BA693">
            <v>12500</v>
          </cell>
          <cell r="BB693">
            <v>3</v>
          </cell>
          <cell r="BC693">
            <v>0.13636363636363646</v>
          </cell>
          <cell r="BD693">
            <v>0.12</v>
          </cell>
          <cell r="BE693">
            <v>12250</v>
          </cell>
          <cell r="BF693">
            <v>6</v>
          </cell>
          <cell r="BG693">
            <v>0.11363636363636354</v>
          </cell>
          <cell r="BH693">
            <v>0.10204081632653061</v>
          </cell>
        </row>
        <row r="694">
          <cell r="B694" t="str">
            <v>7811</v>
          </cell>
          <cell r="C694" t="str">
            <v>7792798002375</v>
          </cell>
          <cell r="D694" t="str">
            <v>CERVEZA Bot 730ml WEISSE PATAGONIA</v>
          </cell>
          <cell r="E694">
            <v>1</v>
          </cell>
          <cell r="F694" t="str">
            <v>BEBIDAS</v>
          </cell>
          <cell r="G694" t="str">
            <v>BEBIDAS</v>
          </cell>
          <cell r="H694" t="str">
            <v>CERVEZAS</v>
          </cell>
          <cell r="I694" t="str">
            <v>PREMIUM</v>
          </cell>
          <cell r="J694" t="str">
            <v>BOTELLA 600-710ML</v>
          </cell>
          <cell r="K694" t="str">
            <v>PATAGONIA</v>
          </cell>
          <cell r="L694">
            <v>60</v>
          </cell>
          <cell r="M694" t="str">
            <v>CERVEPAR S.A. (60)</v>
          </cell>
          <cell r="N694">
            <v>52</v>
          </cell>
          <cell r="O694">
            <v>77</v>
          </cell>
          <cell r="P694">
            <v>60</v>
          </cell>
          <cell r="Q694">
            <v>57</v>
          </cell>
          <cell r="R694">
            <v>45</v>
          </cell>
          <cell r="S694">
            <v>92</v>
          </cell>
          <cell r="T694">
            <v>75</v>
          </cell>
          <cell r="U694">
            <v>92</v>
          </cell>
          <cell r="V694">
            <v>46</v>
          </cell>
          <cell r="W694">
            <v>43</v>
          </cell>
          <cell r="X694">
            <v>56</v>
          </cell>
          <cell r="Y694">
            <v>48</v>
          </cell>
          <cell r="Z694">
            <v>7</v>
          </cell>
          <cell r="AA694">
            <v>30</v>
          </cell>
          <cell r="AB694">
            <v>15</v>
          </cell>
          <cell r="AC694">
            <v>9</v>
          </cell>
          <cell r="AD694">
            <v>43</v>
          </cell>
          <cell r="AE694">
            <v>78</v>
          </cell>
          <cell r="AF694">
            <v>24</v>
          </cell>
          <cell r="AG694">
            <v>25</v>
          </cell>
          <cell r="AH694">
            <v>0</v>
          </cell>
          <cell r="AI694">
            <v>4</v>
          </cell>
          <cell r="AJ694">
            <v>39</v>
          </cell>
          <cell r="AK694">
            <v>19</v>
          </cell>
          <cell r="AL694">
            <v>44</v>
          </cell>
          <cell r="AM694">
            <v>27</v>
          </cell>
          <cell r="AN694">
            <v>68</v>
          </cell>
          <cell r="AO694">
            <v>27</v>
          </cell>
          <cell r="AP694">
            <v>20.526315789473685</v>
          </cell>
          <cell r="AQ694">
            <v>6.1956521739130439</v>
          </cell>
          <cell r="AR694">
            <v>27.5</v>
          </cell>
          <cell r="AS694">
            <v>90</v>
          </cell>
          <cell r="AT694">
            <v>81.600000000000009</v>
          </cell>
          <cell r="AU694">
            <v>202.5</v>
          </cell>
          <cell r="AV694">
            <v>11000</v>
          </cell>
          <cell r="AW694">
            <v>10999.750410000001</v>
          </cell>
          <cell r="AX694">
            <v>12900</v>
          </cell>
          <cell r="AY694">
            <v>0.17272727272727262</v>
          </cell>
          <cell r="AZ694">
            <v>0.14728682170542637</v>
          </cell>
          <cell r="BA694">
            <v>12500</v>
          </cell>
          <cell r="BB694">
            <v>3</v>
          </cell>
          <cell r="BC694">
            <v>0.13636363636363646</v>
          </cell>
          <cell r="BD694">
            <v>0.12</v>
          </cell>
          <cell r="BE694">
            <v>12250</v>
          </cell>
          <cell r="BF694">
            <v>6</v>
          </cell>
          <cell r="BG694">
            <v>0.11363636363636354</v>
          </cell>
          <cell r="BH694">
            <v>0.10204081632653061</v>
          </cell>
        </row>
        <row r="695">
          <cell r="B695" t="str">
            <v>12232</v>
          </cell>
          <cell r="C695" t="str">
            <v>7501064192521</v>
          </cell>
          <cell r="D695" t="str">
            <v>CERVEZA Bot 710ml 12un EXTRA CORONA.</v>
          </cell>
          <cell r="E695">
            <v>12</v>
          </cell>
          <cell r="F695" t="str">
            <v>BEBIDAS</v>
          </cell>
          <cell r="G695" t="str">
            <v>BEBIDAS</v>
          </cell>
          <cell r="H695" t="str">
            <v>CERVEZAS</v>
          </cell>
          <cell r="I695" t="str">
            <v>PREMIUM</v>
          </cell>
          <cell r="J695" t="str">
            <v>BOTELLA 600-710ML</v>
          </cell>
          <cell r="K695" t="str">
            <v>CORONA</v>
          </cell>
          <cell r="L695">
            <v>60</v>
          </cell>
          <cell r="M695" t="str">
            <v>CERVEPAR S.A. (60)</v>
          </cell>
          <cell r="N695">
            <v>0</v>
          </cell>
          <cell r="O695">
            <v>0</v>
          </cell>
          <cell r="P695">
            <v>0</v>
          </cell>
          <cell r="Q695">
            <v>0</v>
          </cell>
          <cell r="R695">
            <v>0</v>
          </cell>
          <cell r="S695">
            <v>0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 t="str">
            <v>Q</v>
          </cell>
          <cell r="AQ695" t="str">
            <v>Q</v>
          </cell>
          <cell r="AR695" t="str">
            <v>Q</v>
          </cell>
          <cell r="AS695" t="str">
            <v>Q</v>
          </cell>
          <cell r="AT695" t="str">
            <v>Q</v>
          </cell>
          <cell r="AU695" t="str">
            <v>Q</v>
          </cell>
          <cell r="AV695">
            <v>146736.000004</v>
          </cell>
          <cell r="AW695">
            <v>145984.76904000001</v>
          </cell>
          <cell r="AX695">
            <v>162500</v>
          </cell>
          <cell r="AY695">
            <v>0.10743103257258113</v>
          </cell>
          <cell r="AZ695">
            <v>9.7009230744615371E-2</v>
          </cell>
          <cell r="BA695">
            <v>0</v>
          </cell>
          <cell r="BB695">
            <v>0</v>
          </cell>
          <cell r="BC695">
            <v>-1</v>
          </cell>
          <cell r="BD695">
            <v>0</v>
          </cell>
          <cell r="BE695">
            <v>0</v>
          </cell>
          <cell r="BF695">
            <v>0</v>
          </cell>
          <cell r="BG695">
            <v>-1</v>
          </cell>
          <cell r="BH695">
            <v>0</v>
          </cell>
        </row>
        <row r="696">
          <cell r="B696" t="str">
            <v>6582</v>
          </cell>
          <cell r="C696" t="str">
            <v>080660956411</v>
          </cell>
          <cell r="D696" t="str">
            <v>CERVEZA Bot 710ml EXTRA CORONA.</v>
          </cell>
          <cell r="E696">
            <v>1</v>
          </cell>
          <cell r="F696" t="str">
            <v>BEBIDAS</v>
          </cell>
          <cell r="G696" t="str">
            <v>BEBIDAS</v>
          </cell>
          <cell r="H696" t="str">
            <v>CERVEZAS</v>
          </cell>
          <cell r="I696" t="str">
            <v>PREMIUM</v>
          </cell>
          <cell r="J696" t="str">
            <v>BOTELLA 600-710ML</v>
          </cell>
          <cell r="K696" t="str">
            <v>CORONA</v>
          </cell>
          <cell r="L696">
            <v>60</v>
          </cell>
          <cell r="M696" t="str">
            <v>CERVEPAR S.A. (60)</v>
          </cell>
          <cell r="N696">
            <v>999</v>
          </cell>
          <cell r="O696">
            <v>1195</v>
          </cell>
          <cell r="P696">
            <v>1969</v>
          </cell>
          <cell r="Q696">
            <v>2916</v>
          </cell>
          <cell r="R696">
            <v>606</v>
          </cell>
          <cell r="S696">
            <v>741</v>
          </cell>
          <cell r="T696">
            <v>1572</v>
          </cell>
          <cell r="U696">
            <v>1410</v>
          </cell>
          <cell r="V696">
            <v>292</v>
          </cell>
          <cell r="W696">
            <v>614</v>
          </cell>
          <cell r="X696">
            <v>406</v>
          </cell>
          <cell r="Y696">
            <v>372</v>
          </cell>
          <cell r="Z696">
            <v>336</v>
          </cell>
          <cell r="AA696">
            <v>363</v>
          </cell>
          <cell r="AB696">
            <v>297</v>
          </cell>
          <cell r="AC696">
            <v>415</v>
          </cell>
          <cell r="AD696">
            <v>369</v>
          </cell>
          <cell r="AE696">
            <v>730</v>
          </cell>
          <cell r="AF696">
            <v>593</v>
          </cell>
          <cell r="AG696">
            <v>404</v>
          </cell>
          <cell r="AH696">
            <v>14</v>
          </cell>
          <cell r="AI696">
            <v>40</v>
          </cell>
          <cell r="AJ696">
            <v>14</v>
          </cell>
          <cell r="AK696">
            <v>498</v>
          </cell>
          <cell r="AL696">
            <v>1611</v>
          </cell>
          <cell r="AM696">
            <v>1724</v>
          </cell>
          <cell r="AN696">
            <v>1961</v>
          </cell>
          <cell r="AO696">
            <v>1404</v>
          </cell>
          <cell r="AP696">
            <v>0.1440329218106996</v>
          </cell>
          <cell r="AQ696">
            <v>10.595744680851064</v>
          </cell>
          <cell r="AR696">
            <v>129.91935483870969</v>
          </cell>
          <cell r="AS696">
            <v>124.6265060240964</v>
          </cell>
          <cell r="AT696">
            <v>145.61881188118809</v>
          </cell>
          <cell r="AU696">
            <v>1053</v>
          </cell>
          <cell r="AV696">
            <v>12228.000004</v>
          </cell>
          <cell r="AW696">
            <v>12165.397419999999</v>
          </cell>
          <cell r="AX696">
            <v>13900</v>
          </cell>
          <cell r="AY696">
            <v>0.13673536109364237</v>
          </cell>
          <cell r="AZ696">
            <v>0.12028776949640291</v>
          </cell>
          <cell r="BA696">
            <v>13750</v>
          </cell>
          <cell r="BB696">
            <v>6</v>
          </cell>
          <cell r="BC696">
            <v>0.12446843273651664</v>
          </cell>
          <cell r="BD696">
            <v>0.11069090880000003</v>
          </cell>
          <cell r="BE696">
            <v>13541.666670000001</v>
          </cell>
          <cell r="BF696">
            <v>12</v>
          </cell>
          <cell r="BG696">
            <v>0.10743103251310737</v>
          </cell>
          <cell r="BH696">
            <v>9.7009230696120871E-2</v>
          </cell>
        </row>
        <row r="697">
          <cell r="B697" t="str">
            <v>31719</v>
          </cell>
          <cell r="C697" t="str">
            <v>8008440212412</v>
          </cell>
          <cell r="D697" t="str">
            <v>CERVEZA Bot 660ml PERONI</v>
          </cell>
          <cell r="E697">
            <v>15</v>
          </cell>
          <cell r="F697" t="str">
            <v>BEBIDAS</v>
          </cell>
          <cell r="G697" t="str">
            <v>BEBIDAS</v>
          </cell>
          <cell r="H697" t="str">
            <v>CERVEZAS</v>
          </cell>
          <cell r="I697" t="str">
            <v>PREMIUM</v>
          </cell>
          <cell r="J697" t="str">
            <v>BOTELLA 600-710ML</v>
          </cell>
          <cell r="K697" t="str">
            <v>PERONI</v>
          </cell>
          <cell r="L697">
            <v>81</v>
          </cell>
          <cell r="M697" t="str">
            <v>DISTRIBUIDORA GLORIA S.A.  (81)</v>
          </cell>
          <cell r="N697">
            <v>44</v>
          </cell>
          <cell r="O697">
            <v>113</v>
          </cell>
          <cell r="P697">
            <v>68</v>
          </cell>
          <cell r="Q697">
            <v>48</v>
          </cell>
          <cell r="R697">
            <v>20</v>
          </cell>
          <cell r="S697">
            <v>34</v>
          </cell>
          <cell r="T697">
            <v>5</v>
          </cell>
          <cell r="U697">
            <v>4</v>
          </cell>
          <cell r="V697">
            <v>36</v>
          </cell>
          <cell r="W697">
            <v>49</v>
          </cell>
          <cell r="X697">
            <v>19</v>
          </cell>
          <cell r="Y697">
            <v>5</v>
          </cell>
          <cell r="Z697">
            <v>58</v>
          </cell>
          <cell r="AA697">
            <v>11</v>
          </cell>
          <cell r="AB697">
            <v>31</v>
          </cell>
          <cell r="AC697">
            <v>44</v>
          </cell>
          <cell r="AD697">
            <v>13</v>
          </cell>
          <cell r="AE697">
            <v>41</v>
          </cell>
          <cell r="AF697">
            <v>33</v>
          </cell>
          <cell r="AG697">
            <v>24</v>
          </cell>
          <cell r="AH697">
            <v>36</v>
          </cell>
          <cell r="AI697">
            <v>45</v>
          </cell>
          <cell r="AJ697">
            <v>183</v>
          </cell>
          <cell r="AK697">
            <v>720</v>
          </cell>
          <cell r="AL697">
            <v>19</v>
          </cell>
          <cell r="AM697">
            <v>14</v>
          </cell>
          <cell r="AN697">
            <v>16</v>
          </cell>
          <cell r="AO697">
            <v>20</v>
          </cell>
          <cell r="AP697">
            <v>114.375</v>
          </cell>
          <cell r="AQ697">
            <v>5400</v>
          </cell>
          <cell r="AR697">
            <v>114</v>
          </cell>
          <cell r="AS697">
            <v>9.545454545454545</v>
          </cell>
          <cell r="AT697">
            <v>20</v>
          </cell>
          <cell r="AU697">
            <v>13.333333333333332</v>
          </cell>
          <cell r="AV697">
            <v>11744.850039999999</v>
          </cell>
          <cell r="AW697">
            <v>11742.24194</v>
          </cell>
          <cell r="AX697">
            <v>13500</v>
          </cell>
          <cell r="AY697">
            <v>0.14943996339011578</v>
          </cell>
          <cell r="AZ697">
            <v>0.1300111081481482</v>
          </cell>
          <cell r="BA697">
            <v>12900</v>
          </cell>
          <cell r="BB697">
            <v>3</v>
          </cell>
          <cell r="BC697">
            <v>9.8353742794999643E-2</v>
          </cell>
          <cell r="BD697">
            <v>8.9546508527131835E-2</v>
          </cell>
          <cell r="BE697">
            <v>0</v>
          </cell>
          <cell r="BF697">
            <v>0</v>
          </cell>
          <cell r="BG697">
            <v>-1</v>
          </cell>
          <cell r="BH697">
            <v>0</v>
          </cell>
        </row>
        <row r="698">
          <cell r="B698" t="str">
            <v>37394</v>
          </cell>
          <cell r="C698" t="str">
            <v>7891991295239</v>
          </cell>
          <cell r="D698" t="str">
            <v>CERVEZA Bot 600ml 12un STELLA ARTOIS</v>
          </cell>
          <cell r="E698">
            <v>48</v>
          </cell>
          <cell r="F698" t="str">
            <v>BEBIDAS</v>
          </cell>
          <cell r="G698" t="str">
            <v>BEBIDAS</v>
          </cell>
          <cell r="H698" t="str">
            <v>CERVEZAS</v>
          </cell>
          <cell r="I698" t="str">
            <v>PREMIUM</v>
          </cell>
          <cell r="J698" t="str">
            <v>BOTELLA 600-710ML</v>
          </cell>
          <cell r="K698" t="str">
            <v>STELLA ARTOIS</v>
          </cell>
          <cell r="L698">
            <v>60</v>
          </cell>
          <cell r="M698" t="str">
            <v>CERVEPAR S.A. (60)</v>
          </cell>
          <cell r="N698">
            <v>0</v>
          </cell>
          <cell r="O698">
            <v>0</v>
          </cell>
          <cell r="P698">
            <v>0</v>
          </cell>
          <cell r="Q698">
            <v>0</v>
          </cell>
          <cell r="R698">
            <v>0</v>
          </cell>
          <cell r="S698">
            <v>0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 t="str">
            <v>Q</v>
          </cell>
          <cell r="AQ698" t="str">
            <v>Q</v>
          </cell>
          <cell r="AR698" t="str">
            <v>Q</v>
          </cell>
          <cell r="AS698" t="str">
            <v>Q</v>
          </cell>
          <cell r="AT698" t="str">
            <v>Q</v>
          </cell>
          <cell r="AU698" t="str">
            <v>Q</v>
          </cell>
          <cell r="AV698">
            <v>127092.000002</v>
          </cell>
          <cell r="AW698">
            <v>123953.04504</v>
          </cell>
          <cell r="AX698">
            <v>134900</v>
          </cell>
          <cell r="AY698">
            <v>6.1435810262464363E-2</v>
          </cell>
          <cell r="AZ698">
            <v>5.7879911030392882E-2</v>
          </cell>
          <cell r="BC698">
            <v>-1</v>
          </cell>
          <cell r="BD698">
            <v>0</v>
          </cell>
          <cell r="BG698">
            <v>-1</v>
          </cell>
          <cell r="BH698">
            <v>0</v>
          </cell>
        </row>
        <row r="699">
          <cell r="B699" t="str">
            <v>37393</v>
          </cell>
          <cell r="C699" t="str">
            <v>7891991295109</v>
          </cell>
          <cell r="D699" t="str">
            <v>CERVEZA Bot 600ml STELLA ARTOIS</v>
          </cell>
          <cell r="E699">
            <v>24</v>
          </cell>
          <cell r="F699" t="str">
            <v>BEBIDAS</v>
          </cell>
          <cell r="G699" t="str">
            <v>BEBIDAS</v>
          </cell>
          <cell r="H699" t="str">
            <v>CERVEZAS</v>
          </cell>
          <cell r="I699" t="str">
            <v>PREMIUM</v>
          </cell>
          <cell r="J699" t="str">
            <v>BOTELLA 600-710ML</v>
          </cell>
          <cell r="K699" t="str">
            <v>STELLA ARTOIS</v>
          </cell>
          <cell r="L699">
            <v>60</v>
          </cell>
          <cell r="M699" t="str">
            <v>CERVEPAR S.A. (60)</v>
          </cell>
          <cell r="N699">
            <v>337</v>
          </cell>
          <cell r="O699">
            <v>347</v>
          </cell>
          <cell r="P699">
            <v>360</v>
          </cell>
          <cell r="Q699">
            <v>390</v>
          </cell>
          <cell r="R699">
            <v>298</v>
          </cell>
          <cell r="S699">
            <v>299</v>
          </cell>
          <cell r="T699">
            <v>153</v>
          </cell>
          <cell r="U699">
            <v>225</v>
          </cell>
          <cell r="V699">
            <v>138</v>
          </cell>
          <cell r="W699">
            <v>46</v>
          </cell>
          <cell r="X699">
            <v>61</v>
          </cell>
          <cell r="Y699">
            <v>69</v>
          </cell>
          <cell r="Z699">
            <v>87</v>
          </cell>
          <cell r="AA699">
            <v>156</v>
          </cell>
          <cell r="AB699">
            <v>172</v>
          </cell>
          <cell r="AC699">
            <v>181</v>
          </cell>
          <cell r="AD699">
            <v>263</v>
          </cell>
          <cell r="AE699">
            <v>242</v>
          </cell>
          <cell r="AF699">
            <v>171</v>
          </cell>
          <cell r="AG699">
            <v>206</v>
          </cell>
          <cell r="AH699">
            <v>2</v>
          </cell>
          <cell r="AI699">
            <v>4</v>
          </cell>
          <cell r="AJ699">
            <v>126</v>
          </cell>
          <cell r="AK699">
            <v>259</v>
          </cell>
          <cell r="AL699">
            <v>116</v>
          </cell>
          <cell r="AM699">
            <v>108</v>
          </cell>
          <cell r="AN699">
            <v>147</v>
          </cell>
          <cell r="AO699">
            <v>322</v>
          </cell>
          <cell r="AP699">
            <v>9.6923076923076934</v>
          </cell>
          <cell r="AQ699">
            <v>34.533333333333339</v>
          </cell>
          <cell r="AR699">
            <v>50.434782608695649</v>
          </cell>
          <cell r="AS699">
            <v>17.900552486187845</v>
          </cell>
          <cell r="AT699">
            <v>21.407766990291261</v>
          </cell>
          <cell r="AU699">
            <v>2415</v>
          </cell>
          <cell r="AV699">
            <v>10590.86666</v>
          </cell>
          <cell r="AW699">
            <v>10329.42042</v>
          </cell>
          <cell r="AX699">
            <v>11900</v>
          </cell>
          <cell r="AY699">
            <v>0.12360965179029071</v>
          </cell>
          <cell r="AZ699">
            <v>0.11001120504201684</v>
          </cell>
          <cell r="BA699">
            <v>11500</v>
          </cell>
          <cell r="BB699">
            <v>6</v>
          </cell>
          <cell r="BC699">
            <v>8.5841260133474373E-2</v>
          </cell>
          <cell r="BD699">
            <v>7.9055073043478294E-2</v>
          </cell>
          <cell r="BE699">
            <v>11250</v>
          </cell>
          <cell r="BF699">
            <v>12</v>
          </cell>
          <cell r="BG699">
            <v>6.2236015347963969E-2</v>
          </cell>
          <cell r="BH699">
            <v>5.8589630222222251E-2</v>
          </cell>
        </row>
        <row r="700">
          <cell r="B700" t="str">
            <v>23785</v>
          </cell>
          <cell r="C700" t="str">
            <v>7898334962230</v>
          </cell>
          <cell r="D700" t="str">
            <v>CERVEZA 600ml PILSEN OPA BIER</v>
          </cell>
          <cell r="E700">
            <v>12</v>
          </cell>
          <cell r="F700" t="str">
            <v>BEBIDAS</v>
          </cell>
          <cell r="G700" t="str">
            <v>BEBIDAS</v>
          </cell>
          <cell r="H700" t="str">
            <v>CERVEZAS</v>
          </cell>
          <cell r="I700" t="str">
            <v>PREMIUM</v>
          </cell>
          <cell r="J700" t="str">
            <v>BOTELLA 600-710ML</v>
          </cell>
          <cell r="K700" t="str">
            <v>OPA</v>
          </cell>
          <cell r="L700">
            <v>114</v>
          </cell>
          <cell r="M700" t="str">
            <v>APOLO IMPORT S.A. 2 - TRENTINO (114)</v>
          </cell>
          <cell r="N700">
            <v>33</v>
          </cell>
          <cell r="O700">
            <v>166</v>
          </cell>
          <cell r="P700">
            <v>81</v>
          </cell>
          <cell r="Q700">
            <v>89</v>
          </cell>
          <cell r="R700">
            <v>60</v>
          </cell>
          <cell r="S700">
            <v>86</v>
          </cell>
          <cell r="T700">
            <v>140</v>
          </cell>
          <cell r="U700">
            <v>133</v>
          </cell>
          <cell r="V700">
            <v>45</v>
          </cell>
          <cell r="W700">
            <v>52</v>
          </cell>
          <cell r="X700">
            <v>57</v>
          </cell>
          <cell r="Y700">
            <v>60</v>
          </cell>
          <cell r="Z700">
            <v>32</v>
          </cell>
          <cell r="AA700">
            <v>117</v>
          </cell>
          <cell r="AB700">
            <v>85</v>
          </cell>
          <cell r="AC700">
            <v>109</v>
          </cell>
          <cell r="AD700">
            <v>40</v>
          </cell>
          <cell r="AE700">
            <v>73</v>
          </cell>
          <cell r="AF700">
            <v>72</v>
          </cell>
          <cell r="AG700">
            <v>96</v>
          </cell>
          <cell r="AH700">
            <v>32</v>
          </cell>
          <cell r="AI700">
            <v>42</v>
          </cell>
          <cell r="AJ700">
            <v>132</v>
          </cell>
          <cell r="AK700">
            <v>165</v>
          </cell>
          <cell r="AL700">
            <v>85</v>
          </cell>
          <cell r="AM700">
            <v>155</v>
          </cell>
          <cell r="AN700">
            <v>150</v>
          </cell>
          <cell r="AO700">
            <v>155</v>
          </cell>
          <cell r="AP700">
            <v>44.49438202247191</v>
          </cell>
          <cell r="AQ700">
            <v>37.218045112781951</v>
          </cell>
          <cell r="AR700">
            <v>42.5</v>
          </cell>
          <cell r="AS700">
            <v>42.660550458715591</v>
          </cell>
          <cell r="AT700">
            <v>46.875</v>
          </cell>
          <cell r="AU700">
            <v>110.71428571428572</v>
          </cell>
          <cell r="AV700">
            <v>8450.0000199999995</v>
          </cell>
          <cell r="AW700">
            <v>8380.0062500000004</v>
          </cell>
          <cell r="AX700">
            <v>9750</v>
          </cell>
          <cell r="AY700">
            <v>0.1538461511151572</v>
          </cell>
          <cell r="AZ700">
            <v>0.13333333128205133</v>
          </cell>
          <cell r="BA700">
            <v>9250</v>
          </cell>
          <cell r="BB700">
            <v>6</v>
          </cell>
          <cell r="BC700">
            <v>9.4674553622072111E-2</v>
          </cell>
          <cell r="BD700">
            <v>8.6486484324324375E-2</v>
          </cell>
          <cell r="BE700">
            <v>8950</v>
          </cell>
          <cell r="BF700">
            <v>12</v>
          </cell>
          <cell r="BG700">
            <v>5.9171595126221055E-2</v>
          </cell>
          <cell r="BH700">
            <v>5.5865919553072685E-2</v>
          </cell>
        </row>
        <row r="701">
          <cell r="B701" t="str">
            <v>32315</v>
          </cell>
          <cell r="C701" t="str">
            <v>7898334960677</v>
          </cell>
          <cell r="D701" t="str">
            <v>CERVEZA PREMIUM LAGER 600ml 12un OPA BIER</v>
          </cell>
          <cell r="E701">
            <v>1</v>
          </cell>
          <cell r="F701" t="str">
            <v>BEBIDAS</v>
          </cell>
          <cell r="G701" t="str">
            <v>BEBIDAS</v>
          </cell>
          <cell r="H701" t="str">
            <v>CERVEZAS</v>
          </cell>
          <cell r="I701" t="str">
            <v>PREMIUM</v>
          </cell>
          <cell r="J701" t="str">
            <v>BOTELLA 600-710ML</v>
          </cell>
          <cell r="K701" t="str">
            <v>OPA</v>
          </cell>
          <cell r="L701">
            <v>114</v>
          </cell>
          <cell r="M701" t="str">
            <v>APOLO IMPORT S.A. 2 - TRENTINO (114)</v>
          </cell>
          <cell r="N701">
            <v>0</v>
          </cell>
          <cell r="O701">
            <v>0</v>
          </cell>
          <cell r="P701">
            <v>0</v>
          </cell>
          <cell r="Q701">
            <v>0</v>
          </cell>
          <cell r="R701">
            <v>0</v>
          </cell>
          <cell r="S701">
            <v>0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 t="str">
            <v>Q</v>
          </cell>
          <cell r="AQ701" t="str">
            <v>Q</v>
          </cell>
          <cell r="AR701" t="str">
            <v>Q</v>
          </cell>
          <cell r="AS701" t="str">
            <v>Q</v>
          </cell>
          <cell r="AT701" t="str">
            <v>Q</v>
          </cell>
          <cell r="AU701" t="str">
            <v>Q</v>
          </cell>
          <cell r="AV701">
            <v>106068.00000499999</v>
          </cell>
          <cell r="AW701">
            <v>103852.90872000001</v>
          </cell>
          <cell r="AX701">
            <v>129000</v>
          </cell>
          <cell r="AY701">
            <v>0.216200927649423</v>
          </cell>
          <cell r="AZ701">
            <v>0.17776744182170548</v>
          </cell>
          <cell r="BC701">
            <v>-1</v>
          </cell>
          <cell r="BD701">
            <v>0</v>
          </cell>
          <cell r="BG701">
            <v>-1</v>
          </cell>
          <cell r="BH701">
            <v>0</v>
          </cell>
        </row>
        <row r="702">
          <cell r="B702" t="str">
            <v>23783</v>
          </cell>
          <cell r="C702" t="str">
            <v>7898334962094</v>
          </cell>
          <cell r="D702" t="str">
            <v>CERVEZA PREMIUM LAGER 600ml OPA BIER</v>
          </cell>
          <cell r="E702">
            <v>12</v>
          </cell>
          <cell r="F702" t="str">
            <v>BEBIDAS</v>
          </cell>
          <cell r="G702" t="str">
            <v>BEBIDAS</v>
          </cell>
          <cell r="H702" t="str">
            <v>CERVEZAS</v>
          </cell>
          <cell r="I702" t="str">
            <v>PREMIUM</v>
          </cell>
          <cell r="J702" t="str">
            <v>BOTELLA 600-710ML</v>
          </cell>
          <cell r="K702" t="str">
            <v>OPA</v>
          </cell>
          <cell r="L702">
            <v>114</v>
          </cell>
          <cell r="M702" t="str">
            <v>APOLO IMPORT S.A. 2 - TRENTINO (114)</v>
          </cell>
          <cell r="N702">
            <v>16</v>
          </cell>
          <cell r="O702">
            <v>119</v>
          </cell>
          <cell r="P702">
            <v>36</v>
          </cell>
          <cell r="Q702">
            <v>29</v>
          </cell>
          <cell r="R702">
            <v>60</v>
          </cell>
          <cell r="S702">
            <v>82</v>
          </cell>
          <cell r="T702">
            <v>0</v>
          </cell>
          <cell r="U702">
            <v>36</v>
          </cell>
          <cell r="V702">
            <v>24</v>
          </cell>
          <cell r="W702">
            <v>82</v>
          </cell>
          <cell r="X702">
            <v>30</v>
          </cell>
          <cell r="Y702">
            <v>19</v>
          </cell>
          <cell r="Z702">
            <v>9</v>
          </cell>
          <cell r="AA702">
            <v>13</v>
          </cell>
          <cell r="AB702">
            <v>14</v>
          </cell>
          <cell r="AC702">
            <v>62</v>
          </cell>
          <cell r="AD702">
            <v>3</v>
          </cell>
          <cell r="AE702">
            <v>67</v>
          </cell>
          <cell r="AF702">
            <v>16</v>
          </cell>
          <cell r="AG702">
            <v>13</v>
          </cell>
          <cell r="AH702">
            <v>2</v>
          </cell>
          <cell r="AI702">
            <v>5</v>
          </cell>
          <cell r="AJ702">
            <v>146</v>
          </cell>
          <cell r="AK702">
            <v>143.99</v>
          </cell>
          <cell r="AL702">
            <v>113</v>
          </cell>
          <cell r="AM702">
            <v>128</v>
          </cell>
          <cell r="AN702">
            <v>136</v>
          </cell>
          <cell r="AO702">
            <v>260</v>
          </cell>
          <cell r="AP702">
            <v>151.0344827586207</v>
          </cell>
          <cell r="AQ702">
            <v>119.99166666666667</v>
          </cell>
          <cell r="AR702">
            <v>178.42105263157896</v>
          </cell>
          <cell r="AS702">
            <v>61.935483870967744</v>
          </cell>
          <cell r="AT702">
            <v>313.84615384615387</v>
          </cell>
          <cell r="AU702">
            <v>1560</v>
          </cell>
          <cell r="AV702">
            <v>10320.000019999999</v>
          </cell>
          <cell r="AW702">
            <v>8654.40906</v>
          </cell>
          <cell r="AX702">
            <v>11550</v>
          </cell>
          <cell r="AY702">
            <v>0.11918604434266267</v>
          </cell>
          <cell r="AZ702">
            <v>0.10649350476190481</v>
          </cell>
          <cell r="BA702">
            <v>10950</v>
          </cell>
          <cell r="BB702">
            <v>3</v>
          </cell>
          <cell r="BC702">
            <v>6.1046509571615282E-2</v>
          </cell>
          <cell r="BD702">
            <v>5.7534244748858494E-2</v>
          </cell>
          <cell r="BE702">
            <v>10750</v>
          </cell>
          <cell r="BF702">
            <v>6</v>
          </cell>
          <cell r="BG702">
            <v>4.1666664647932894E-2</v>
          </cell>
          <cell r="BH702">
            <v>3.9999998139534934E-2</v>
          </cell>
        </row>
        <row r="703">
          <cell r="B703" t="str">
            <v>11690</v>
          </cell>
          <cell r="C703" t="str">
            <v>8712000033583</v>
          </cell>
          <cell r="D703" t="str">
            <v>CERVEZA Bot 250ml 24un HOLLAND HEINEKEN</v>
          </cell>
          <cell r="E703">
            <v>24</v>
          </cell>
          <cell r="F703" t="str">
            <v>BEBIDAS</v>
          </cell>
          <cell r="G703" t="str">
            <v>BEBIDAS</v>
          </cell>
          <cell r="H703" t="str">
            <v>CERVEZAS</v>
          </cell>
          <cell r="I703" t="str">
            <v>PREMIUM</v>
          </cell>
          <cell r="J703" t="str">
            <v>BOTELLITA 250 ML</v>
          </cell>
          <cell r="K703" t="str">
            <v>HEINEKEN</v>
          </cell>
          <cell r="L703">
            <v>79</v>
          </cell>
          <cell r="M703" t="str">
            <v>DISTRIBUIDORA DEL PARAGUAY (79)</v>
          </cell>
          <cell r="N703">
            <v>0</v>
          </cell>
          <cell r="O703">
            <v>0</v>
          </cell>
          <cell r="P703">
            <v>0</v>
          </cell>
          <cell r="Q703">
            <v>0</v>
          </cell>
          <cell r="R703">
            <v>0</v>
          </cell>
          <cell r="S703">
            <v>0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>
            <v>0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 t="str">
            <v>Q</v>
          </cell>
          <cell r="AQ703" t="str">
            <v>Q</v>
          </cell>
          <cell r="AR703" t="str">
            <v>Q</v>
          </cell>
          <cell r="AS703" t="str">
            <v>Q</v>
          </cell>
          <cell r="AT703" t="str">
            <v>Q</v>
          </cell>
          <cell r="AU703" t="str">
            <v>Q</v>
          </cell>
          <cell r="AV703">
            <v>138119.999996</v>
          </cell>
          <cell r="AW703">
            <v>137546.36807999999</v>
          </cell>
          <cell r="AX703">
            <v>147900</v>
          </cell>
          <cell r="AY703">
            <v>7.0807993080533205E-2</v>
          </cell>
          <cell r="AZ703">
            <v>6.6125760676132531E-2</v>
          </cell>
          <cell r="BA703">
            <v>0</v>
          </cell>
          <cell r="BB703">
            <v>0</v>
          </cell>
          <cell r="BC703">
            <v>-1</v>
          </cell>
          <cell r="BD703">
            <v>0</v>
          </cell>
          <cell r="BE703">
            <v>0</v>
          </cell>
          <cell r="BF703">
            <v>0</v>
          </cell>
          <cell r="BG703">
            <v>-1</v>
          </cell>
          <cell r="BH703">
            <v>0</v>
          </cell>
        </row>
        <row r="704">
          <cell r="B704" t="str">
            <v>11689</v>
          </cell>
          <cell r="C704" t="str">
            <v>8712000033545</v>
          </cell>
          <cell r="D704" t="str">
            <v>CERVEZA Bot 250ml 6un HOLLAND HEINEKEN</v>
          </cell>
          <cell r="E704">
            <v>6</v>
          </cell>
          <cell r="F704" t="str">
            <v>BEBIDAS</v>
          </cell>
          <cell r="G704" t="str">
            <v>BEBIDAS</v>
          </cell>
          <cell r="H704" t="str">
            <v>CERVEZAS</v>
          </cell>
          <cell r="I704" t="str">
            <v>PREMIUM</v>
          </cell>
          <cell r="J704" t="str">
            <v>BOTELLITA 250 ML</v>
          </cell>
          <cell r="K704" t="str">
            <v>HEINEKEN</v>
          </cell>
          <cell r="L704">
            <v>79</v>
          </cell>
          <cell r="M704" t="str">
            <v>DISTRIBUIDORA DEL PARAGUAY (79)</v>
          </cell>
          <cell r="N704">
            <v>0</v>
          </cell>
          <cell r="O704">
            <v>0</v>
          </cell>
          <cell r="P704">
            <v>0</v>
          </cell>
          <cell r="Q704">
            <v>0</v>
          </cell>
          <cell r="R704">
            <v>0</v>
          </cell>
          <cell r="S704">
            <v>0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>
            <v>0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 t="str">
            <v>Q</v>
          </cell>
          <cell r="AQ704" t="str">
            <v>Q</v>
          </cell>
          <cell r="AR704" t="str">
            <v>Q</v>
          </cell>
          <cell r="AS704" t="str">
            <v>Q</v>
          </cell>
          <cell r="AT704" t="str">
            <v>Q</v>
          </cell>
          <cell r="AU704" t="str">
            <v>Q</v>
          </cell>
          <cell r="AV704">
            <v>34529.999999</v>
          </cell>
          <cell r="AW704">
            <v>34386.592019999996</v>
          </cell>
          <cell r="AX704">
            <v>38900</v>
          </cell>
          <cell r="AY704">
            <v>0.12655661746674074</v>
          </cell>
          <cell r="AZ704">
            <v>0.11233933164524422</v>
          </cell>
          <cell r="BA704">
            <v>0</v>
          </cell>
          <cell r="BB704">
            <v>0</v>
          </cell>
          <cell r="BC704">
            <v>-1</v>
          </cell>
          <cell r="BD704">
            <v>0</v>
          </cell>
          <cell r="BE704">
            <v>0</v>
          </cell>
          <cell r="BF704">
            <v>0</v>
          </cell>
          <cell r="BG704">
            <v>-1</v>
          </cell>
          <cell r="BH704">
            <v>0</v>
          </cell>
        </row>
        <row r="705">
          <cell r="B705" t="str">
            <v>4519</v>
          </cell>
          <cell r="C705" t="str">
            <v>8712000030599</v>
          </cell>
          <cell r="D705" t="str">
            <v>CERVEZA Bot 250ml HOLLAND HEINEKEN</v>
          </cell>
          <cell r="E705">
            <v>1</v>
          </cell>
          <cell r="F705" t="str">
            <v>BEBIDAS</v>
          </cell>
          <cell r="G705" t="str">
            <v>BEBIDAS</v>
          </cell>
          <cell r="H705" t="str">
            <v>CERVEZAS</v>
          </cell>
          <cell r="I705" t="str">
            <v>PREMIUM</v>
          </cell>
          <cell r="J705" t="str">
            <v>BOTELLITA 250 ML</v>
          </cell>
          <cell r="K705" t="str">
            <v>HEINEKEN</v>
          </cell>
          <cell r="L705">
            <v>79</v>
          </cell>
          <cell r="M705" t="str">
            <v>DISTRIBUIDORA DEL PARAGUAY (79)</v>
          </cell>
          <cell r="N705">
            <v>566</v>
          </cell>
          <cell r="O705">
            <v>690</v>
          </cell>
          <cell r="P705">
            <v>405</v>
          </cell>
          <cell r="Q705">
            <v>391</v>
          </cell>
          <cell r="R705">
            <v>1284</v>
          </cell>
          <cell r="S705">
            <v>684</v>
          </cell>
          <cell r="T705">
            <v>245</v>
          </cell>
          <cell r="U705">
            <v>89</v>
          </cell>
          <cell r="V705">
            <v>236</v>
          </cell>
          <cell r="W705">
            <v>108</v>
          </cell>
          <cell r="X705">
            <v>0</v>
          </cell>
          <cell r="Y705">
            <v>0</v>
          </cell>
          <cell r="Z705">
            <v>264</v>
          </cell>
          <cell r="AA705">
            <v>12</v>
          </cell>
          <cell r="AB705">
            <v>0</v>
          </cell>
          <cell r="AC705">
            <v>0</v>
          </cell>
          <cell r="AD705">
            <v>420</v>
          </cell>
          <cell r="AE705">
            <v>486</v>
          </cell>
          <cell r="AF705">
            <v>0</v>
          </cell>
          <cell r="AG705">
            <v>0</v>
          </cell>
          <cell r="AH705">
            <v>0</v>
          </cell>
          <cell r="AI705">
            <v>24</v>
          </cell>
          <cell r="AJ705">
            <v>1668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840</v>
          </cell>
          <cell r="AP705">
            <v>127.97953964194375</v>
          </cell>
          <cell r="AQ705" t="str">
            <v>Q</v>
          </cell>
          <cell r="AR705" t="str">
            <v>Q</v>
          </cell>
          <cell r="AS705" t="str">
            <v>Q</v>
          </cell>
          <cell r="AT705" t="str">
            <v>Q</v>
          </cell>
          <cell r="AU705">
            <v>1050</v>
          </cell>
          <cell r="AV705">
            <v>5755</v>
          </cell>
          <cell r="AW705">
            <v>5731.0986700000003</v>
          </cell>
          <cell r="AX705">
            <v>6550</v>
          </cell>
          <cell r="AY705">
            <v>0.13814074717636848</v>
          </cell>
          <cell r="AZ705">
            <v>0.12137404580152672</v>
          </cell>
          <cell r="BA705">
            <v>6483.3333300000004</v>
          </cell>
          <cell r="BB705">
            <v>6</v>
          </cell>
          <cell r="BC705">
            <v>0.12655661685490882</v>
          </cell>
          <cell r="BD705">
            <v>0.11233933116315652</v>
          </cell>
          <cell r="BE705">
            <v>6162.5</v>
          </cell>
          <cell r="BF705">
            <v>24</v>
          </cell>
          <cell r="BG705">
            <v>7.0807993049522233E-2</v>
          </cell>
          <cell r="BH705">
            <v>6.612576064908722E-2</v>
          </cell>
        </row>
        <row r="706">
          <cell r="B706" t="str">
            <v>12501</v>
          </cell>
          <cell r="C706" t="str">
            <v>7501064198373</v>
          </cell>
          <cell r="D706" t="str">
            <v>CERVEZA Bot 210ml 24un EXTRA CORONA</v>
          </cell>
          <cell r="E706">
            <v>24</v>
          </cell>
          <cell r="F706" t="str">
            <v>BEBIDAS</v>
          </cell>
          <cell r="G706" t="str">
            <v>BEBIDAS</v>
          </cell>
          <cell r="H706" t="str">
            <v>CERVEZAS</v>
          </cell>
          <cell r="I706" t="str">
            <v>PREMIUM</v>
          </cell>
          <cell r="J706" t="str">
            <v>BOTELLITA 250 ML</v>
          </cell>
          <cell r="K706" t="str">
            <v>CORONA</v>
          </cell>
          <cell r="L706">
            <v>60</v>
          </cell>
          <cell r="M706" t="str">
            <v>CERVEPAR S.A. (60)</v>
          </cell>
          <cell r="N706">
            <v>0</v>
          </cell>
          <cell r="O706">
            <v>0</v>
          </cell>
          <cell r="P706">
            <v>0</v>
          </cell>
          <cell r="Q706">
            <v>0</v>
          </cell>
          <cell r="R706">
            <v>0</v>
          </cell>
          <cell r="S706">
            <v>0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 t="str">
            <v>Q</v>
          </cell>
          <cell r="AQ706" t="str">
            <v>Q</v>
          </cell>
          <cell r="AR706" t="str">
            <v>Q</v>
          </cell>
          <cell r="AS706" t="str">
            <v>Q</v>
          </cell>
          <cell r="AT706" t="str">
            <v>Q</v>
          </cell>
          <cell r="AU706" t="str">
            <v>Q</v>
          </cell>
          <cell r="AV706">
            <v>127151.99999700001</v>
          </cell>
          <cell r="AW706">
            <v>127356.68088</v>
          </cell>
          <cell r="AX706">
            <v>137900</v>
          </cell>
          <cell r="AY706">
            <v>8.4528753014137203E-2</v>
          </cell>
          <cell r="AZ706">
            <v>7.7940536642494521E-2</v>
          </cell>
          <cell r="BA706">
            <v>0</v>
          </cell>
          <cell r="BB706">
            <v>0</v>
          </cell>
          <cell r="BC706">
            <v>-1</v>
          </cell>
          <cell r="BD706">
            <v>0</v>
          </cell>
          <cell r="BE706">
            <v>0</v>
          </cell>
          <cell r="BF706">
            <v>0</v>
          </cell>
          <cell r="BG706">
            <v>-1</v>
          </cell>
          <cell r="BH706">
            <v>0</v>
          </cell>
        </row>
        <row r="707">
          <cell r="B707" t="str">
            <v>12500</v>
          </cell>
          <cell r="C707" t="str">
            <v>7501064198380</v>
          </cell>
          <cell r="D707" t="str">
            <v>CERVEZA Bot 210ml 6un EXTRA CORONA</v>
          </cell>
          <cell r="E707">
            <v>6</v>
          </cell>
          <cell r="F707" t="str">
            <v>BEBIDAS</v>
          </cell>
          <cell r="G707" t="str">
            <v>BEBIDAS</v>
          </cell>
          <cell r="H707" t="str">
            <v>CERVEZAS</v>
          </cell>
          <cell r="I707" t="str">
            <v>PREMIUM</v>
          </cell>
          <cell r="J707" t="str">
            <v>BOTELLITA 250 ML</v>
          </cell>
          <cell r="K707" t="str">
            <v>CORONA</v>
          </cell>
          <cell r="L707">
            <v>60</v>
          </cell>
          <cell r="M707" t="str">
            <v>CERVEPAR S.A. (60)</v>
          </cell>
          <cell r="N707">
            <v>0</v>
          </cell>
          <cell r="O707">
            <v>0</v>
          </cell>
          <cell r="P707">
            <v>0</v>
          </cell>
          <cell r="Q707">
            <v>0</v>
          </cell>
          <cell r="R707">
            <v>0</v>
          </cell>
          <cell r="S707">
            <v>0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 t="str">
            <v>Q</v>
          </cell>
          <cell r="AQ707" t="str">
            <v>Q</v>
          </cell>
          <cell r="AR707" t="str">
            <v>Q</v>
          </cell>
          <cell r="AS707" t="str">
            <v>Q</v>
          </cell>
          <cell r="AT707" t="str">
            <v>Q</v>
          </cell>
          <cell r="AU707" t="str">
            <v>Q</v>
          </cell>
          <cell r="AV707">
            <v>31788.000002000001</v>
          </cell>
          <cell r="AW707">
            <v>31839.17022</v>
          </cell>
          <cell r="AX707">
            <v>34900</v>
          </cell>
          <cell r="AY707">
            <v>9.7898578010702231E-2</v>
          </cell>
          <cell r="AZ707">
            <v>8.916905438395413E-2</v>
          </cell>
          <cell r="BA707">
            <v>34475</v>
          </cell>
          <cell r="BB707">
            <v>4</v>
          </cell>
          <cell r="BC707">
            <v>8.4528752920314032E-2</v>
          </cell>
          <cell r="BD707">
            <v>7.7940536562726592E-2</v>
          </cell>
          <cell r="BE707">
            <v>0</v>
          </cell>
          <cell r="BF707">
            <v>0</v>
          </cell>
          <cell r="BG707">
            <v>-1</v>
          </cell>
          <cell r="BH707">
            <v>0</v>
          </cell>
        </row>
        <row r="708">
          <cell r="B708" t="str">
            <v>12038</v>
          </cell>
          <cell r="C708" t="str">
            <v>75066468</v>
          </cell>
          <cell r="D708" t="str">
            <v>CERVEZA Bot 210ml EXTRA CORONA</v>
          </cell>
          <cell r="E708">
            <v>1</v>
          </cell>
          <cell r="F708" t="str">
            <v>BEBIDAS</v>
          </cell>
          <cell r="G708" t="str">
            <v>BEBIDAS</v>
          </cell>
          <cell r="H708" t="str">
            <v>CERVEZAS</v>
          </cell>
          <cell r="I708" t="str">
            <v>PREMIUM</v>
          </cell>
          <cell r="J708" t="str">
            <v>BOTELLITA 250 ML</v>
          </cell>
          <cell r="K708" t="str">
            <v>CORONA</v>
          </cell>
          <cell r="L708">
            <v>60</v>
          </cell>
          <cell r="M708" t="str">
            <v>CERVEPAR S.A. (60)</v>
          </cell>
          <cell r="N708">
            <v>2415</v>
          </cell>
          <cell r="O708">
            <v>1489</v>
          </cell>
          <cell r="P708">
            <v>1080</v>
          </cell>
          <cell r="Q708">
            <v>1300</v>
          </cell>
          <cell r="R708">
            <v>3854</v>
          </cell>
          <cell r="S708">
            <v>2644</v>
          </cell>
          <cell r="T708">
            <v>2209</v>
          </cell>
          <cell r="U708">
            <v>2319</v>
          </cell>
          <cell r="V708">
            <v>606</v>
          </cell>
          <cell r="W708">
            <v>707</v>
          </cell>
          <cell r="X708">
            <v>567</v>
          </cell>
          <cell r="Y708">
            <v>484</v>
          </cell>
          <cell r="Z708">
            <v>864</v>
          </cell>
          <cell r="AA708">
            <v>560</v>
          </cell>
          <cell r="AB708">
            <v>552</v>
          </cell>
          <cell r="AC708">
            <v>561</v>
          </cell>
          <cell r="AD708">
            <v>612</v>
          </cell>
          <cell r="AE708">
            <v>684</v>
          </cell>
          <cell r="AF708">
            <v>914</v>
          </cell>
          <cell r="AG708">
            <v>790</v>
          </cell>
          <cell r="AH708">
            <v>0</v>
          </cell>
          <cell r="AI708">
            <v>66</v>
          </cell>
          <cell r="AJ708">
            <v>2599</v>
          </cell>
          <cell r="AK708">
            <v>1348</v>
          </cell>
          <cell r="AL708">
            <v>409</v>
          </cell>
          <cell r="AM708">
            <v>232</v>
          </cell>
          <cell r="AN708">
            <v>14</v>
          </cell>
          <cell r="AO708">
            <v>1200</v>
          </cell>
          <cell r="AP708">
            <v>59.976923076923072</v>
          </cell>
          <cell r="AQ708">
            <v>17.438551099611903</v>
          </cell>
          <cell r="AR708">
            <v>25.351239669421489</v>
          </cell>
          <cell r="AS708">
            <v>12.406417112299465</v>
          </cell>
          <cell r="AT708">
            <v>0.53164556962025322</v>
          </cell>
          <cell r="AU708">
            <v>545.4545454545455</v>
          </cell>
          <cell r="AV708">
            <v>5298</v>
          </cell>
          <cell r="AW708">
            <v>5306.52837</v>
          </cell>
          <cell r="AX708">
            <v>6250</v>
          </cell>
          <cell r="AY708">
            <v>0.17969044922612309</v>
          </cell>
          <cell r="AZ708">
            <v>0.15232000000000001</v>
          </cell>
          <cell r="BA708">
            <v>5816.6666699999996</v>
          </cell>
          <cell r="BB708">
            <v>6</v>
          </cell>
          <cell r="BC708">
            <v>9.7898578708946804E-2</v>
          </cell>
          <cell r="BD708">
            <v>8.9169054963226843E-2</v>
          </cell>
          <cell r="BE708">
            <v>5745.8333300000004</v>
          </cell>
          <cell r="BF708">
            <v>24</v>
          </cell>
          <cell r="BG708">
            <v>8.4528752359380954E-2</v>
          </cell>
          <cell r="BH708">
            <v>7.794053608582488E-2</v>
          </cell>
        </row>
        <row r="709">
          <cell r="B709" t="str">
            <v>12926</v>
          </cell>
          <cell r="C709" t="str">
            <v>034100172053</v>
          </cell>
          <cell r="D709" t="str">
            <v>CERVEZA Bot 355ml 24un GD MILLER</v>
          </cell>
          <cell r="E709">
            <v>24</v>
          </cell>
          <cell r="F709" t="str">
            <v>BEBIDAS</v>
          </cell>
          <cell r="G709" t="str">
            <v>BEBIDAS</v>
          </cell>
          <cell r="H709" t="str">
            <v>CERVEZAS</v>
          </cell>
          <cell r="I709" t="str">
            <v>PREMIUM</v>
          </cell>
          <cell r="J709" t="str">
            <v>BOTELLITA 350 ML</v>
          </cell>
          <cell r="K709" t="str">
            <v>MILLER</v>
          </cell>
          <cell r="L709">
            <v>81</v>
          </cell>
          <cell r="M709" t="str">
            <v>DISTRIBUIDORA GLORIA S.A.  (81)</v>
          </cell>
          <cell r="N709">
            <v>0</v>
          </cell>
          <cell r="O709">
            <v>0</v>
          </cell>
          <cell r="P709">
            <v>0</v>
          </cell>
          <cell r="Q709">
            <v>0</v>
          </cell>
          <cell r="R709">
            <v>0</v>
          </cell>
          <cell r="S709">
            <v>0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>
            <v>0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 t="str">
            <v>Q</v>
          </cell>
          <cell r="AQ709" t="str">
            <v>Q</v>
          </cell>
          <cell r="AR709" t="str">
            <v>Q</v>
          </cell>
          <cell r="AS709" t="str">
            <v>Q</v>
          </cell>
          <cell r="AT709" t="str">
            <v>Q</v>
          </cell>
          <cell r="AU709" t="str">
            <v>Q</v>
          </cell>
          <cell r="AV709">
            <v>158687.99999800001</v>
          </cell>
          <cell r="AW709">
            <v>150336.57936</v>
          </cell>
          <cell r="AX709">
            <v>174900</v>
          </cell>
          <cell r="AY709">
            <v>0.10216273443615331</v>
          </cell>
          <cell r="AZ709">
            <v>9.2692967421383568E-2</v>
          </cell>
          <cell r="BA709">
            <v>0</v>
          </cell>
          <cell r="BB709">
            <v>0</v>
          </cell>
          <cell r="BC709">
            <v>-1</v>
          </cell>
          <cell r="BD709">
            <v>0</v>
          </cell>
          <cell r="BE709">
            <v>0</v>
          </cell>
          <cell r="BF709">
            <v>0</v>
          </cell>
          <cell r="BG709">
            <v>-1</v>
          </cell>
          <cell r="BH709">
            <v>0</v>
          </cell>
        </row>
        <row r="710">
          <cell r="B710" t="str">
            <v>23195</v>
          </cell>
          <cell r="C710" t="str">
            <v>8800010026067</v>
          </cell>
          <cell r="D710" t="str">
            <v>CERVEZA Bot 355ml 24un HIGH LIFE MILLER</v>
          </cell>
          <cell r="E710">
            <v>24</v>
          </cell>
          <cell r="F710" t="str">
            <v>BEBIDAS</v>
          </cell>
          <cell r="G710" t="str">
            <v>BEBIDAS</v>
          </cell>
          <cell r="H710" t="str">
            <v>CERVEZAS</v>
          </cell>
          <cell r="I710" t="str">
            <v>PREMIUM</v>
          </cell>
          <cell r="J710" t="str">
            <v>BOTELLITA 350 ML</v>
          </cell>
          <cell r="K710" t="str">
            <v>MILLER</v>
          </cell>
          <cell r="L710">
            <v>81</v>
          </cell>
          <cell r="M710" t="str">
            <v>DISTRIBUIDORA GLORIA S.A.  (81)</v>
          </cell>
          <cell r="N710">
            <v>0</v>
          </cell>
          <cell r="O710">
            <v>0</v>
          </cell>
          <cell r="P710">
            <v>0</v>
          </cell>
          <cell r="Q710">
            <v>0</v>
          </cell>
          <cell r="R710">
            <v>0</v>
          </cell>
          <cell r="S710">
            <v>0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>
            <v>0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 t="str">
            <v>Q</v>
          </cell>
          <cell r="AQ710" t="str">
            <v>Q</v>
          </cell>
          <cell r="AR710" t="str">
            <v>Q</v>
          </cell>
          <cell r="AS710" t="str">
            <v>Q</v>
          </cell>
          <cell r="AT710" t="str">
            <v>Q</v>
          </cell>
          <cell r="AU710" t="str">
            <v>Q</v>
          </cell>
          <cell r="AV710">
            <v>168912.000004</v>
          </cell>
          <cell r="AW710">
            <v>154980.62448</v>
          </cell>
          <cell r="AX710">
            <v>182900</v>
          </cell>
          <cell r="AY710">
            <v>8.2812351968295506E-2</v>
          </cell>
          <cell r="AZ710">
            <v>7.6478950224166203E-2</v>
          </cell>
          <cell r="BA710">
            <v>0</v>
          </cell>
          <cell r="BB710">
            <v>0</v>
          </cell>
          <cell r="BC710">
            <v>-1</v>
          </cell>
          <cell r="BD710">
            <v>0</v>
          </cell>
          <cell r="BE710">
            <v>0</v>
          </cell>
          <cell r="BF710">
            <v>0</v>
          </cell>
          <cell r="BG710">
            <v>-1</v>
          </cell>
          <cell r="BH710">
            <v>0</v>
          </cell>
        </row>
        <row r="711">
          <cell r="B711" t="str">
            <v>12234</v>
          </cell>
          <cell r="C711" t="str">
            <v>034100175054</v>
          </cell>
          <cell r="D711" t="str">
            <v>CERVEZA Bot 355ml 6un GD MILLER</v>
          </cell>
          <cell r="E711">
            <v>6</v>
          </cell>
          <cell r="F711" t="str">
            <v>BEBIDAS</v>
          </cell>
          <cell r="G711" t="str">
            <v>BEBIDAS</v>
          </cell>
          <cell r="H711" t="str">
            <v>CERVEZAS</v>
          </cell>
          <cell r="I711" t="str">
            <v>PREMIUM</v>
          </cell>
          <cell r="J711" t="str">
            <v>BOTELLITA 350 ML</v>
          </cell>
          <cell r="K711" t="str">
            <v>MILLER</v>
          </cell>
          <cell r="L711">
            <v>81</v>
          </cell>
          <cell r="M711" t="str">
            <v>DISTRIBUIDORA GLORIA S.A.  (81)</v>
          </cell>
          <cell r="N711">
            <v>0</v>
          </cell>
          <cell r="O711">
            <v>0</v>
          </cell>
          <cell r="P711">
            <v>0</v>
          </cell>
          <cell r="Q711">
            <v>0</v>
          </cell>
          <cell r="R711">
            <v>0</v>
          </cell>
          <cell r="S711">
            <v>0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>
            <v>0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 t="str">
            <v>Q</v>
          </cell>
          <cell r="AQ711" t="str">
            <v>Q</v>
          </cell>
          <cell r="AR711" t="str">
            <v>Q</v>
          </cell>
          <cell r="AS711" t="str">
            <v>Q</v>
          </cell>
          <cell r="AT711" t="str">
            <v>Q</v>
          </cell>
          <cell r="AU711" t="str">
            <v>Q</v>
          </cell>
          <cell r="AV711">
            <v>39672.000005000002</v>
          </cell>
          <cell r="AW711">
            <v>37584.144840000001</v>
          </cell>
          <cell r="AX711">
            <v>43900</v>
          </cell>
          <cell r="AY711">
            <v>0.10657390588997595</v>
          </cell>
          <cell r="AZ711">
            <v>9.6309794874715221E-2</v>
          </cell>
          <cell r="BA711">
            <v>43725</v>
          </cell>
          <cell r="BB711">
            <v>4</v>
          </cell>
          <cell r="BC711">
            <v>0.1021627342833531</v>
          </cell>
          <cell r="BD711">
            <v>9.269296729559745E-2</v>
          </cell>
          <cell r="BE711">
            <v>0</v>
          </cell>
          <cell r="BF711">
            <v>0</v>
          </cell>
          <cell r="BG711">
            <v>-1</v>
          </cell>
          <cell r="BH711">
            <v>0</v>
          </cell>
        </row>
        <row r="712">
          <cell r="B712" t="str">
            <v>17155</v>
          </cell>
          <cell r="C712" t="str">
            <v>034100015053</v>
          </cell>
          <cell r="D712" t="str">
            <v>CERVEZA Bot 355ml 6un HIGH LIFE MILLER</v>
          </cell>
          <cell r="E712">
            <v>6</v>
          </cell>
          <cell r="F712" t="str">
            <v>BEBIDAS</v>
          </cell>
          <cell r="G712" t="str">
            <v>BEBIDAS</v>
          </cell>
          <cell r="H712" t="str">
            <v>CERVEZAS</v>
          </cell>
          <cell r="I712" t="str">
            <v>PREMIUM</v>
          </cell>
          <cell r="J712" t="str">
            <v>BOTELLITA 350 ML</v>
          </cell>
          <cell r="K712" t="str">
            <v>MILLER</v>
          </cell>
          <cell r="L712">
            <v>81</v>
          </cell>
          <cell r="M712" t="str">
            <v>DISTRIBUIDORA GLORIA S.A.  (81)</v>
          </cell>
          <cell r="N712">
            <v>0</v>
          </cell>
          <cell r="O712">
            <v>0</v>
          </cell>
          <cell r="P712">
            <v>0</v>
          </cell>
          <cell r="Q712">
            <v>0</v>
          </cell>
          <cell r="R712">
            <v>0</v>
          </cell>
          <cell r="S712">
            <v>0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>
            <v>0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 t="str">
            <v>Q</v>
          </cell>
          <cell r="AQ712" t="str">
            <v>Q</v>
          </cell>
          <cell r="AR712" t="str">
            <v>Q</v>
          </cell>
          <cell r="AS712" t="str">
            <v>Q</v>
          </cell>
          <cell r="AT712" t="str">
            <v>Q</v>
          </cell>
          <cell r="AU712" t="str">
            <v>Q</v>
          </cell>
          <cell r="AV712">
            <v>42228.000001</v>
          </cell>
          <cell r="AW712">
            <v>38745.15612</v>
          </cell>
          <cell r="AX712">
            <v>46500</v>
          </cell>
          <cell r="AY712">
            <v>0.10116510369657172</v>
          </cell>
          <cell r="AZ712">
            <v>9.1870967720430102E-2</v>
          </cell>
          <cell r="BA712">
            <v>0</v>
          </cell>
          <cell r="BB712">
            <v>0</v>
          </cell>
          <cell r="BC712">
            <v>-1</v>
          </cell>
          <cell r="BD712">
            <v>0</v>
          </cell>
          <cell r="BE712">
            <v>0</v>
          </cell>
          <cell r="BF712">
            <v>0</v>
          </cell>
          <cell r="BG712">
            <v>-1</v>
          </cell>
          <cell r="BH712">
            <v>0</v>
          </cell>
        </row>
        <row r="713">
          <cell r="B713" t="str">
            <v>4625</v>
          </cell>
          <cell r="C713" t="str">
            <v>03456217</v>
          </cell>
          <cell r="D713" t="str">
            <v>CERVEZA Bot 355ml GD MILLER</v>
          </cell>
          <cell r="E713">
            <v>1</v>
          </cell>
          <cell r="F713" t="str">
            <v>BEBIDAS</v>
          </cell>
          <cell r="G713" t="str">
            <v>BEBIDAS</v>
          </cell>
          <cell r="H713" t="str">
            <v>CERVEZAS</v>
          </cell>
          <cell r="I713" t="str">
            <v>PREMIUM</v>
          </cell>
          <cell r="J713" t="str">
            <v>BOTELLITA 350 ML</v>
          </cell>
          <cell r="K713" t="str">
            <v>MILLER</v>
          </cell>
          <cell r="L713">
            <v>81</v>
          </cell>
          <cell r="M713" t="str">
            <v>DISTRIBUIDORA GLORIA S.A.  (81)</v>
          </cell>
          <cell r="N713">
            <v>36</v>
          </cell>
          <cell r="O713">
            <v>22</v>
          </cell>
          <cell r="P713">
            <v>111</v>
          </cell>
          <cell r="Q713">
            <v>109</v>
          </cell>
          <cell r="R713">
            <v>84</v>
          </cell>
          <cell r="S713">
            <v>50</v>
          </cell>
          <cell r="T713">
            <v>37</v>
          </cell>
          <cell r="U713">
            <v>13</v>
          </cell>
          <cell r="V713">
            <v>12</v>
          </cell>
          <cell r="W713">
            <v>54</v>
          </cell>
          <cell r="X713">
            <v>68</v>
          </cell>
          <cell r="Y713">
            <v>63</v>
          </cell>
          <cell r="Z713">
            <v>52</v>
          </cell>
          <cell r="AA713">
            <v>24</v>
          </cell>
          <cell r="AB713">
            <v>30</v>
          </cell>
          <cell r="AC713">
            <v>30</v>
          </cell>
          <cell r="AD713">
            <v>144</v>
          </cell>
          <cell r="AE713">
            <v>0</v>
          </cell>
          <cell r="AF713">
            <v>32</v>
          </cell>
          <cell r="AG713">
            <v>54</v>
          </cell>
          <cell r="AH713">
            <v>0</v>
          </cell>
          <cell r="AI713">
            <v>0</v>
          </cell>
          <cell r="AJ713">
            <v>11</v>
          </cell>
          <cell r="AK713">
            <v>56</v>
          </cell>
          <cell r="AL713">
            <v>3</v>
          </cell>
          <cell r="AM713">
            <v>26</v>
          </cell>
          <cell r="AN713">
            <v>6</v>
          </cell>
          <cell r="AO713">
            <v>60</v>
          </cell>
          <cell r="AP713">
            <v>3.0275229357798166</v>
          </cell>
          <cell r="AQ713">
            <v>129.23076923076923</v>
          </cell>
          <cell r="AR713">
            <v>1.4285714285714284</v>
          </cell>
          <cell r="AS713">
            <v>26</v>
          </cell>
          <cell r="AT713">
            <v>3.333333333333333</v>
          </cell>
          <cell r="AU713" t="str">
            <v>SV</v>
          </cell>
          <cell r="AV713">
            <v>6612.0666700000002</v>
          </cell>
          <cell r="AW713">
            <v>6264.0241400000004</v>
          </cell>
          <cell r="AX713">
            <v>7500</v>
          </cell>
          <cell r="AY713">
            <v>0.13428983316648857</v>
          </cell>
          <cell r="AZ713">
            <v>0.11839111066666665</v>
          </cell>
          <cell r="BA713">
            <v>7316.6666699999996</v>
          </cell>
          <cell r="BB713">
            <v>6</v>
          </cell>
          <cell r="BC713">
            <v>0.10656274885988104</v>
          </cell>
          <cell r="BD713">
            <v>9.6300683327425585E-2</v>
          </cell>
          <cell r="BE713">
            <v>7287.5</v>
          </cell>
          <cell r="BF713">
            <v>24</v>
          </cell>
          <cell r="BG713">
            <v>0.10215162122677146</v>
          </cell>
          <cell r="BH713">
            <v>9.2683818867924511E-2</v>
          </cell>
        </row>
        <row r="714">
          <cell r="B714" t="str">
            <v>17032</v>
          </cell>
          <cell r="C714" t="str">
            <v>03402119</v>
          </cell>
          <cell r="D714" t="str">
            <v>CERVEZA Bot 355ml HIGH LIFE MILLER</v>
          </cell>
          <cell r="E714">
            <v>1</v>
          </cell>
          <cell r="F714" t="str">
            <v>BEBIDAS</v>
          </cell>
          <cell r="G714" t="str">
            <v>BEBIDAS</v>
          </cell>
          <cell r="H714" t="str">
            <v>CERVEZAS</v>
          </cell>
          <cell r="I714" t="str">
            <v>PREMIUM</v>
          </cell>
          <cell r="J714" t="str">
            <v>BOTELLITA 350 ML</v>
          </cell>
          <cell r="K714" t="str">
            <v>MILLER</v>
          </cell>
          <cell r="L714">
            <v>81</v>
          </cell>
          <cell r="M714" t="str">
            <v>DISTRIBUIDORA GLORIA S.A.  (81)</v>
          </cell>
          <cell r="N714">
            <v>0</v>
          </cell>
          <cell r="O714">
            <v>0</v>
          </cell>
          <cell r="P714">
            <v>0</v>
          </cell>
          <cell r="Q714">
            <v>0</v>
          </cell>
          <cell r="R714">
            <v>0</v>
          </cell>
          <cell r="S714">
            <v>0</v>
          </cell>
          <cell r="T714">
            <v>0</v>
          </cell>
          <cell r="U714">
            <v>0</v>
          </cell>
          <cell r="V714">
            <v>1</v>
          </cell>
          <cell r="W714">
            <v>0</v>
          </cell>
          <cell r="X714">
            <v>0</v>
          </cell>
          <cell r="Y714">
            <v>0</v>
          </cell>
          <cell r="Z714">
            <v>1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>
            <v>0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24</v>
          </cell>
          <cell r="AP714" t="str">
            <v>Q</v>
          </cell>
          <cell r="AQ714" t="str">
            <v>Q</v>
          </cell>
          <cell r="AR714" t="str">
            <v>Q</v>
          </cell>
          <cell r="AS714" t="str">
            <v>Q</v>
          </cell>
          <cell r="AT714" t="str">
            <v>Q</v>
          </cell>
          <cell r="AU714" t="str">
            <v>SV</v>
          </cell>
          <cell r="AV714">
            <v>7038.3333899999998</v>
          </cell>
          <cell r="AW714">
            <v>6457.5260200000002</v>
          </cell>
          <cell r="AX714">
            <v>7900</v>
          </cell>
          <cell r="AY714">
            <v>0.12242480744436568</v>
          </cell>
          <cell r="AZ714">
            <v>0.10907172278481016</v>
          </cell>
          <cell r="BA714">
            <v>7750</v>
          </cell>
          <cell r="BB714">
            <v>6</v>
          </cell>
          <cell r="BC714">
            <v>0.10111294401187787</v>
          </cell>
          <cell r="BD714">
            <v>9.1827949677419377E-2</v>
          </cell>
          <cell r="BE714">
            <v>7620.8333300000004</v>
          </cell>
          <cell r="BF714">
            <v>24</v>
          </cell>
          <cell r="BG714">
            <v>8.2761061138082903E-2</v>
          </cell>
          <cell r="BH714">
            <v>7.6435202657817544E-2</v>
          </cell>
        </row>
        <row r="715">
          <cell r="B715" t="str">
            <v>17064</v>
          </cell>
          <cell r="C715" t="str">
            <v>8712000030728</v>
          </cell>
          <cell r="D715" t="str">
            <v>CERVEZA Bot 330ml 24un HOLLAND HEINEKEN</v>
          </cell>
          <cell r="E715">
            <v>24</v>
          </cell>
          <cell r="F715" t="str">
            <v>BEBIDAS</v>
          </cell>
          <cell r="G715" t="str">
            <v>BEBIDAS</v>
          </cell>
          <cell r="H715" t="str">
            <v>CERVEZAS</v>
          </cell>
          <cell r="I715" t="str">
            <v>PREMIUM</v>
          </cell>
          <cell r="J715" t="str">
            <v>BOTELLITA 350 ML</v>
          </cell>
          <cell r="K715" t="str">
            <v>HEINEKEN</v>
          </cell>
          <cell r="L715">
            <v>79</v>
          </cell>
          <cell r="M715" t="str">
            <v>DISTRIBUIDORA DEL PARAGUAY (79)</v>
          </cell>
          <cell r="N715">
            <v>0</v>
          </cell>
          <cell r="O715">
            <v>0</v>
          </cell>
          <cell r="P715">
            <v>0</v>
          </cell>
          <cell r="Q715">
            <v>0</v>
          </cell>
          <cell r="R715">
            <v>0</v>
          </cell>
          <cell r="S715">
            <v>0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>
            <v>0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 t="str">
            <v>Q</v>
          </cell>
          <cell r="AQ715" t="str">
            <v>Q</v>
          </cell>
          <cell r="AR715" t="str">
            <v>Q</v>
          </cell>
          <cell r="AS715" t="str">
            <v>Q</v>
          </cell>
          <cell r="AT715" t="str">
            <v>Q</v>
          </cell>
          <cell r="AU715" t="str">
            <v>Q</v>
          </cell>
          <cell r="AV715">
            <v>160703.99999499999</v>
          </cell>
          <cell r="AW715">
            <v>160672.88159999999</v>
          </cell>
          <cell r="AX715">
            <v>174900</v>
          </cell>
          <cell r="AY715">
            <v>8.833632022502047E-2</v>
          </cell>
          <cell r="AZ715">
            <v>8.1166380817610115E-2</v>
          </cell>
          <cell r="BA715">
            <v>0</v>
          </cell>
          <cell r="BB715">
            <v>0</v>
          </cell>
          <cell r="BC715">
            <v>-1</v>
          </cell>
          <cell r="BD715">
            <v>0</v>
          </cell>
          <cell r="BE715">
            <v>0</v>
          </cell>
          <cell r="BF715">
            <v>0</v>
          </cell>
          <cell r="BG715">
            <v>-1</v>
          </cell>
          <cell r="BH715">
            <v>0</v>
          </cell>
        </row>
        <row r="716">
          <cell r="B716" t="str">
            <v>17063</v>
          </cell>
          <cell r="C716" t="str">
            <v>8712000030605</v>
          </cell>
          <cell r="D716" t="str">
            <v>CERVEZA Bot 330ml 6un HOLLAND HEINEKEN</v>
          </cell>
          <cell r="E716">
            <v>6</v>
          </cell>
          <cell r="F716" t="str">
            <v>BEBIDAS</v>
          </cell>
          <cell r="G716" t="str">
            <v>BEBIDAS</v>
          </cell>
          <cell r="H716" t="str">
            <v>CERVEZAS</v>
          </cell>
          <cell r="I716" t="str">
            <v>PREMIUM</v>
          </cell>
          <cell r="J716" t="str">
            <v>BOTELLITA 350 ML</v>
          </cell>
          <cell r="K716" t="str">
            <v>HEINEKEN</v>
          </cell>
          <cell r="L716">
            <v>79</v>
          </cell>
          <cell r="M716" t="str">
            <v>DISTRIBUIDORA DEL PARAGUAY (79)</v>
          </cell>
          <cell r="N716">
            <v>0</v>
          </cell>
          <cell r="O716">
            <v>0</v>
          </cell>
          <cell r="P716">
            <v>0</v>
          </cell>
          <cell r="Q716">
            <v>0</v>
          </cell>
          <cell r="R716">
            <v>0</v>
          </cell>
          <cell r="S716">
            <v>0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>
            <v>0</v>
          </cell>
          <cell r="AH716">
            <v>0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 t="str">
            <v>Q</v>
          </cell>
          <cell r="AQ716" t="str">
            <v>Q</v>
          </cell>
          <cell r="AR716" t="str">
            <v>Q</v>
          </cell>
          <cell r="AS716" t="str">
            <v>Q</v>
          </cell>
          <cell r="AT716" t="str">
            <v>Q</v>
          </cell>
          <cell r="AU716" t="str">
            <v>Q</v>
          </cell>
          <cell r="AV716">
            <v>40175.999995999999</v>
          </cell>
          <cell r="AW716">
            <v>40168.220399999998</v>
          </cell>
          <cell r="AX716">
            <v>46900</v>
          </cell>
          <cell r="AY716">
            <v>0.1673636002755241</v>
          </cell>
          <cell r="AZ716">
            <v>0.14336887002132198</v>
          </cell>
          <cell r="BA716">
            <v>0</v>
          </cell>
          <cell r="BB716">
            <v>0</v>
          </cell>
          <cell r="BC716">
            <v>-1</v>
          </cell>
          <cell r="BD716">
            <v>0</v>
          </cell>
          <cell r="BE716">
            <v>0</v>
          </cell>
          <cell r="BF716">
            <v>0</v>
          </cell>
          <cell r="BG716">
            <v>-1</v>
          </cell>
          <cell r="BH716">
            <v>0</v>
          </cell>
        </row>
        <row r="717">
          <cell r="B717" t="str">
            <v>17034</v>
          </cell>
          <cell r="C717" t="str">
            <v>072890000224</v>
          </cell>
          <cell r="D717" t="str">
            <v>CERVEZA Bot 330ml HOLLAND HEINEKEN</v>
          </cell>
          <cell r="E717">
            <v>1</v>
          </cell>
          <cell r="F717" t="str">
            <v>BEBIDAS</v>
          </cell>
          <cell r="G717" t="str">
            <v>BEBIDAS</v>
          </cell>
          <cell r="H717" t="str">
            <v>CERVEZAS</v>
          </cell>
          <cell r="I717" t="str">
            <v>PREMIUM</v>
          </cell>
          <cell r="J717" t="str">
            <v>BOTELLITA 350 ML</v>
          </cell>
          <cell r="K717" t="str">
            <v>HEINEKEN</v>
          </cell>
          <cell r="L717">
            <v>79</v>
          </cell>
          <cell r="M717" t="str">
            <v>DISTRIBUIDORA DEL PARAGUAY (79)</v>
          </cell>
          <cell r="N717">
            <v>226</v>
          </cell>
          <cell r="O717">
            <v>509</v>
          </cell>
          <cell r="P717">
            <v>339</v>
          </cell>
          <cell r="Q717">
            <v>662</v>
          </cell>
          <cell r="R717">
            <v>288</v>
          </cell>
          <cell r="S717">
            <v>248</v>
          </cell>
          <cell r="T717">
            <v>332</v>
          </cell>
          <cell r="U717">
            <v>445</v>
          </cell>
          <cell r="V717">
            <v>78</v>
          </cell>
          <cell r="W717">
            <v>164</v>
          </cell>
          <cell r="X717">
            <v>192</v>
          </cell>
          <cell r="Y717">
            <v>180</v>
          </cell>
          <cell r="Z717">
            <v>216</v>
          </cell>
          <cell r="AA717">
            <v>246</v>
          </cell>
          <cell r="AB717">
            <v>258</v>
          </cell>
          <cell r="AC717">
            <v>255</v>
          </cell>
          <cell r="AD717">
            <v>78</v>
          </cell>
          <cell r="AE717">
            <v>120</v>
          </cell>
          <cell r="AF717">
            <v>145</v>
          </cell>
          <cell r="AG717">
            <v>105</v>
          </cell>
          <cell r="AH717">
            <v>6</v>
          </cell>
          <cell r="AI717">
            <v>6</v>
          </cell>
          <cell r="AJ717">
            <v>363</v>
          </cell>
          <cell r="AK717">
            <v>5</v>
          </cell>
          <cell r="AL717">
            <v>676</v>
          </cell>
          <cell r="AM717">
            <v>555</v>
          </cell>
          <cell r="AN717">
            <v>513</v>
          </cell>
          <cell r="AO717">
            <v>654</v>
          </cell>
          <cell r="AP717">
            <v>16.450151057401815</v>
          </cell>
          <cell r="AQ717">
            <v>0.33707865168539325</v>
          </cell>
          <cell r="AR717">
            <v>112.66666666666667</v>
          </cell>
          <cell r="AS717">
            <v>65.294117647058812</v>
          </cell>
          <cell r="AT717">
            <v>146.57142857142858</v>
          </cell>
          <cell r="AU717">
            <v>3270</v>
          </cell>
          <cell r="AV717">
            <v>6696</v>
          </cell>
          <cell r="AW717">
            <v>6694.7034000000003</v>
          </cell>
          <cell r="AX717">
            <v>7900</v>
          </cell>
          <cell r="AY717">
            <v>0.17980884109916362</v>
          </cell>
          <cell r="AZ717">
            <v>0.15240506329113923</v>
          </cell>
          <cell r="BA717">
            <v>7816.6666699999996</v>
          </cell>
          <cell r="BB717">
            <v>6</v>
          </cell>
          <cell r="BC717">
            <v>0.16736360065710865</v>
          </cell>
          <cell r="BD717">
            <v>0.14336887030133519</v>
          </cell>
          <cell r="BE717">
            <v>7287.5</v>
          </cell>
          <cell r="BF717">
            <v>24</v>
          </cell>
          <cell r="BG717">
            <v>8.833632019115889E-2</v>
          </cell>
          <cell r="BH717">
            <v>8.1166380789022302E-2</v>
          </cell>
        </row>
        <row r="718">
          <cell r="B718" t="str">
            <v>8311</v>
          </cell>
          <cell r="C718" t="str">
            <v>7503024460674</v>
          </cell>
          <cell r="D718" t="str">
            <v>CERVEZA Bot 355ml 24un CORONA</v>
          </cell>
          <cell r="E718">
            <v>24</v>
          </cell>
          <cell r="F718" t="str">
            <v>BEBIDAS</v>
          </cell>
          <cell r="G718" t="str">
            <v>BEBIDAS</v>
          </cell>
          <cell r="H718" t="str">
            <v>CERVEZAS</v>
          </cell>
          <cell r="I718" t="str">
            <v>PREMIUM</v>
          </cell>
          <cell r="J718" t="str">
            <v>BOTELLITA 350 ML</v>
          </cell>
          <cell r="K718" t="str">
            <v>CORONA</v>
          </cell>
          <cell r="L718">
            <v>60</v>
          </cell>
          <cell r="M718" t="str">
            <v>CERVEPAR S.A. (60)</v>
          </cell>
          <cell r="N718">
            <v>0</v>
          </cell>
          <cell r="O718">
            <v>0</v>
          </cell>
          <cell r="P718">
            <v>0</v>
          </cell>
          <cell r="Q718">
            <v>0</v>
          </cell>
          <cell r="R718">
            <v>0</v>
          </cell>
          <cell r="S718">
            <v>0</v>
          </cell>
          <cell r="T718">
            <v>0</v>
          </cell>
          <cell r="U718">
            <v>0</v>
          </cell>
          <cell r="V718">
            <v>0</v>
          </cell>
          <cell r="W718">
            <v>0</v>
          </cell>
          <cell r="X718">
            <v>0</v>
          </cell>
          <cell r="Y718">
            <v>0</v>
          </cell>
          <cell r="Z718">
            <v>0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>
            <v>0</v>
          </cell>
          <cell r="AO718">
            <v>0</v>
          </cell>
          <cell r="AP718" t="str">
            <v>Q</v>
          </cell>
          <cell r="AQ718" t="str">
            <v>Q</v>
          </cell>
          <cell r="AR718" t="str">
            <v>Q</v>
          </cell>
          <cell r="AS718" t="str">
            <v>Q</v>
          </cell>
          <cell r="AT718" t="str">
            <v>Q</v>
          </cell>
          <cell r="AU718" t="str">
            <v>Q</v>
          </cell>
          <cell r="AV718">
            <v>166463.99999899999</v>
          </cell>
          <cell r="AW718">
            <v>166393.04352000001</v>
          </cell>
          <cell r="AX718">
            <v>177900</v>
          </cell>
          <cell r="AY718">
            <v>6.8699538645405012E-2</v>
          </cell>
          <cell r="AZ718">
            <v>6.428330523327716E-2</v>
          </cell>
          <cell r="BA718">
            <v>0</v>
          </cell>
          <cell r="BB718">
            <v>0</v>
          </cell>
          <cell r="BC718">
            <v>-1</v>
          </cell>
          <cell r="BD718">
            <v>0</v>
          </cell>
          <cell r="BE718">
            <v>0</v>
          </cell>
          <cell r="BF718">
            <v>0</v>
          </cell>
          <cell r="BG718">
            <v>-1</v>
          </cell>
          <cell r="BH718">
            <v>0</v>
          </cell>
        </row>
        <row r="719">
          <cell r="B719" t="str">
            <v>11694</v>
          </cell>
          <cell r="C719" t="str">
            <v>7503024460681</v>
          </cell>
          <cell r="D719" t="str">
            <v>CERVEZA Bot 355ml 6un CORONA</v>
          </cell>
          <cell r="E719">
            <v>6</v>
          </cell>
          <cell r="F719" t="str">
            <v>BEBIDAS</v>
          </cell>
          <cell r="G719" t="str">
            <v>BEBIDAS</v>
          </cell>
          <cell r="H719" t="str">
            <v>CERVEZAS</v>
          </cell>
          <cell r="I719" t="str">
            <v>PREMIUM</v>
          </cell>
          <cell r="J719" t="str">
            <v>BOTELLITA 350 ML</v>
          </cell>
          <cell r="K719" t="str">
            <v>CORONA</v>
          </cell>
          <cell r="L719">
            <v>60</v>
          </cell>
          <cell r="M719" t="str">
            <v>CERVEPAR S.A. (60)</v>
          </cell>
          <cell r="N719">
            <v>0</v>
          </cell>
          <cell r="O719">
            <v>0</v>
          </cell>
          <cell r="P719">
            <v>0</v>
          </cell>
          <cell r="Q719">
            <v>0</v>
          </cell>
          <cell r="R719">
            <v>0</v>
          </cell>
          <cell r="S719">
            <v>0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>
            <v>0</v>
          </cell>
          <cell r="AJ719">
            <v>0</v>
          </cell>
          <cell r="AK719">
            <v>0</v>
          </cell>
          <cell r="AL719">
            <v>0</v>
          </cell>
          <cell r="AM719">
            <v>0</v>
          </cell>
          <cell r="AN719">
            <v>0</v>
          </cell>
          <cell r="AO719">
            <v>0</v>
          </cell>
          <cell r="AP719" t="str">
            <v>Q</v>
          </cell>
          <cell r="AQ719" t="str">
            <v>Q</v>
          </cell>
          <cell r="AR719" t="str">
            <v>Q</v>
          </cell>
          <cell r="AS719" t="str">
            <v>Q</v>
          </cell>
          <cell r="AT719" t="str">
            <v>Q</v>
          </cell>
          <cell r="AU719" t="str">
            <v>Q</v>
          </cell>
          <cell r="AV719">
            <v>41615.999996999999</v>
          </cell>
          <cell r="AW719">
            <v>41598.260880000002</v>
          </cell>
          <cell r="AX719">
            <v>46900</v>
          </cell>
          <cell r="AY719">
            <v>0.1269703960827786</v>
          </cell>
          <cell r="AZ719">
            <v>0.11266524526652454</v>
          </cell>
          <cell r="BA719">
            <v>44475</v>
          </cell>
          <cell r="BB719">
            <v>4</v>
          </cell>
          <cell r="BC719">
            <v>6.8699538716025188E-2</v>
          </cell>
          <cell r="BD719">
            <v>6.428330529510963E-2</v>
          </cell>
          <cell r="BE719">
            <v>0</v>
          </cell>
          <cell r="BF719">
            <v>0</v>
          </cell>
          <cell r="BG719">
            <v>-1</v>
          </cell>
          <cell r="BH719">
            <v>0</v>
          </cell>
        </row>
        <row r="720">
          <cell r="B720" t="str">
            <v>6581</v>
          </cell>
          <cell r="C720" t="str">
            <v>75032715</v>
          </cell>
          <cell r="D720" t="str">
            <v>CERVEZA Bot 355ml CORONA.</v>
          </cell>
          <cell r="E720">
            <v>1</v>
          </cell>
          <cell r="F720" t="str">
            <v>BEBIDAS</v>
          </cell>
          <cell r="G720" t="str">
            <v>BEBIDAS</v>
          </cell>
          <cell r="H720" t="str">
            <v>CERVEZAS</v>
          </cell>
          <cell r="I720" t="str">
            <v>PREMIUM</v>
          </cell>
          <cell r="J720" t="str">
            <v>BOTELLITA 350 ML</v>
          </cell>
          <cell r="K720" t="str">
            <v>CORONA</v>
          </cell>
          <cell r="L720">
            <v>60</v>
          </cell>
          <cell r="M720" t="str">
            <v>CERVEPAR S.A. (60)</v>
          </cell>
          <cell r="N720">
            <v>468</v>
          </cell>
          <cell r="O720">
            <v>192</v>
          </cell>
          <cell r="P720">
            <v>8823</v>
          </cell>
          <cell r="Q720">
            <v>8944</v>
          </cell>
          <cell r="R720">
            <v>1118</v>
          </cell>
          <cell r="S720">
            <v>985</v>
          </cell>
          <cell r="T720">
            <v>904</v>
          </cell>
          <cell r="U720">
            <v>1309</v>
          </cell>
          <cell r="V720">
            <v>340</v>
          </cell>
          <cell r="W720">
            <v>174</v>
          </cell>
          <cell r="X720">
            <v>201</v>
          </cell>
          <cell r="Y720">
            <v>166</v>
          </cell>
          <cell r="Z720">
            <v>312</v>
          </cell>
          <cell r="AA720">
            <v>299</v>
          </cell>
          <cell r="AB720">
            <v>423</v>
          </cell>
          <cell r="AC720">
            <v>480</v>
          </cell>
          <cell r="AD720">
            <v>476</v>
          </cell>
          <cell r="AE720">
            <v>238</v>
          </cell>
          <cell r="AF720">
            <v>240</v>
          </cell>
          <cell r="AG720">
            <v>345</v>
          </cell>
          <cell r="AH720">
            <v>6</v>
          </cell>
          <cell r="AI720">
            <v>30</v>
          </cell>
          <cell r="AJ720">
            <v>642</v>
          </cell>
          <cell r="AK720">
            <v>689</v>
          </cell>
          <cell r="AL720">
            <v>13</v>
          </cell>
          <cell r="AM720">
            <v>348</v>
          </cell>
          <cell r="AN720">
            <v>285</v>
          </cell>
          <cell r="AO720">
            <v>450</v>
          </cell>
          <cell r="AP720">
            <v>2.1533989266547406</v>
          </cell>
          <cell r="AQ720">
            <v>15.790679908326965</v>
          </cell>
          <cell r="AR720">
            <v>2.3493975903614457</v>
          </cell>
          <cell r="AS720">
            <v>21.75</v>
          </cell>
          <cell r="AT720">
            <v>24.782608695652176</v>
          </cell>
          <cell r="AU720">
            <v>450</v>
          </cell>
          <cell r="AV720">
            <v>6936</v>
          </cell>
          <cell r="AW720">
            <v>6933.0434800000003</v>
          </cell>
          <cell r="AX720">
            <v>7900</v>
          </cell>
          <cell r="AY720">
            <v>0.13898500576701278</v>
          </cell>
          <cell r="AZ720">
            <v>0.1220253164556962</v>
          </cell>
          <cell r="BA720">
            <v>7816.6666699999996</v>
          </cell>
          <cell r="BB720">
            <v>6</v>
          </cell>
          <cell r="BC720">
            <v>0.12697039648212227</v>
          </cell>
          <cell r="BD720">
            <v>0.11266524558095295</v>
          </cell>
          <cell r="BE720">
            <v>7412.5</v>
          </cell>
          <cell r="BF720">
            <v>24</v>
          </cell>
          <cell r="BG720">
            <v>6.8699538638985036E-2</v>
          </cell>
          <cell r="BH720">
            <v>6.428330522765599E-2</v>
          </cell>
        </row>
        <row r="721">
          <cell r="B721" t="str">
            <v>31718</v>
          </cell>
          <cell r="C721" t="str">
            <v>8008440222008</v>
          </cell>
          <cell r="D721" t="str">
            <v>CERVEZA Bot 330ml PERONI</v>
          </cell>
          <cell r="E721">
            <v>24</v>
          </cell>
          <cell r="F721" t="str">
            <v>BEBIDAS</v>
          </cell>
          <cell r="G721" t="str">
            <v>BEBIDAS</v>
          </cell>
          <cell r="H721" t="str">
            <v>CERVEZAS</v>
          </cell>
          <cell r="I721" t="str">
            <v>PREMIUM</v>
          </cell>
          <cell r="J721" t="str">
            <v>BOTELLITA 350 ML</v>
          </cell>
          <cell r="K721" t="str">
            <v>PERONI</v>
          </cell>
          <cell r="L721">
            <v>81</v>
          </cell>
          <cell r="M721" t="str">
            <v>DISTRIBUIDORA GLORIA S.A.  (81)</v>
          </cell>
          <cell r="N721">
            <v>90</v>
          </cell>
          <cell r="O721">
            <v>17</v>
          </cell>
          <cell r="P721">
            <v>60</v>
          </cell>
          <cell r="Q721">
            <v>30</v>
          </cell>
          <cell r="R721">
            <v>12</v>
          </cell>
          <cell r="S721">
            <v>12</v>
          </cell>
          <cell r="T721">
            <v>30</v>
          </cell>
          <cell r="U721">
            <v>24</v>
          </cell>
          <cell r="V721">
            <v>31</v>
          </cell>
          <cell r="W721">
            <v>18</v>
          </cell>
          <cell r="X721">
            <v>0</v>
          </cell>
          <cell r="Y721">
            <v>0</v>
          </cell>
          <cell r="Z721">
            <v>30</v>
          </cell>
          <cell r="AA721">
            <v>0</v>
          </cell>
          <cell r="AB721">
            <v>12</v>
          </cell>
          <cell r="AC721">
            <v>6</v>
          </cell>
          <cell r="AD721">
            <v>90</v>
          </cell>
          <cell r="AE721">
            <v>18</v>
          </cell>
          <cell r="AF721">
            <v>2</v>
          </cell>
          <cell r="AG721">
            <v>2</v>
          </cell>
          <cell r="AH721">
            <v>6</v>
          </cell>
          <cell r="AI721">
            <v>6</v>
          </cell>
          <cell r="AJ721">
            <v>1</v>
          </cell>
          <cell r="AK721">
            <v>252</v>
          </cell>
          <cell r="AL721">
            <v>0</v>
          </cell>
          <cell r="AM721">
            <v>36</v>
          </cell>
          <cell r="AN721">
            <v>3</v>
          </cell>
          <cell r="AO721">
            <v>42</v>
          </cell>
          <cell r="AP721">
            <v>1</v>
          </cell>
          <cell r="AQ721">
            <v>315</v>
          </cell>
          <cell r="AR721" t="str">
            <v>Q</v>
          </cell>
          <cell r="AS721">
            <v>180</v>
          </cell>
          <cell r="AT721">
            <v>45</v>
          </cell>
          <cell r="AU721">
            <v>210</v>
          </cell>
          <cell r="AV721">
            <v>7127.2500200000004</v>
          </cell>
          <cell r="AW721">
            <v>7126.1275800000003</v>
          </cell>
          <cell r="AX721">
            <v>8250</v>
          </cell>
          <cell r="AY721">
            <v>0.15752919805667198</v>
          </cell>
          <cell r="AZ721">
            <v>0.13609090666666662</v>
          </cell>
          <cell r="BA721">
            <v>7900</v>
          </cell>
          <cell r="BB721">
            <v>6</v>
          </cell>
          <cell r="BC721">
            <v>0.10842189874517683</v>
          </cell>
          <cell r="BD721">
            <v>9.7816453164556907E-2</v>
          </cell>
          <cell r="BE721">
            <v>0</v>
          </cell>
          <cell r="BF721">
            <v>0</v>
          </cell>
          <cell r="BG721">
            <v>-1</v>
          </cell>
          <cell r="BH721">
            <v>0</v>
          </cell>
        </row>
        <row r="722">
          <cell r="B722" t="str">
            <v>11650</v>
          </cell>
          <cell r="C722" t="str">
            <v>7898367980072</v>
          </cell>
          <cell r="D722" t="str">
            <v>CERVEZA Bot 355ml 6un PALE ALE EISENBAHN</v>
          </cell>
          <cell r="E722">
            <v>6</v>
          </cell>
          <cell r="F722" t="str">
            <v>BEBIDAS</v>
          </cell>
          <cell r="G722" t="str">
            <v>BEBIDAS</v>
          </cell>
          <cell r="H722" t="str">
            <v>CERVEZAS</v>
          </cell>
          <cell r="I722" t="str">
            <v>PREMIUM</v>
          </cell>
          <cell r="J722" t="str">
            <v>BOTELLITA 350 ML</v>
          </cell>
          <cell r="K722" t="str">
            <v xml:space="preserve"> EISENBAHN</v>
          </cell>
          <cell r="L722">
            <v>428</v>
          </cell>
          <cell r="M722" t="str">
            <v>BRUMADO S.A. (428)</v>
          </cell>
          <cell r="N722">
            <v>0</v>
          </cell>
          <cell r="O722">
            <v>0</v>
          </cell>
          <cell r="P722">
            <v>0</v>
          </cell>
          <cell r="Q722">
            <v>0</v>
          </cell>
          <cell r="R722">
            <v>0</v>
          </cell>
          <cell r="S722">
            <v>0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 t="str">
            <v>Q</v>
          </cell>
          <cell r="AQ722" t="str">
            <v>Q</v>
          </cell>
          <cell r="AR722" t="str">
            <v>Q</v>
          </cell>
          <cell r="AS722" t="str">
            <v>Q</v>
          </cell>
          <cell r="AT722" t="str">
            <v>Q</v>
          </cell>
          <cell r="AU722" t="str">
            <v>Q</v>
          </cell>
          <cell r="AV722">
            <v>36000.000003000001</v>
          </cell>
          <cell r="AW722">
            <v>35590.16274</v>
          </cell>
          <cell r="AX722">
            <v>39500</v>
          </cell>
          <cell r="AY722">
            <v>9.7222222130787017E-2</v>
          </cell>
          <cell r="AZ722">
            <v>8.8607594860759462E-2</v>
          </cell>
          <cell r="BA722">
            <v>0</v>
          </cell>
          <cell r="BB722">
            <v>0</v>
          </cell>
          <cell r="BC722">
            <v>-1</v>
          </cell>
          <cell r="BD722">
            <v>0</v>
          </cell>
          <cell r="BE722">
            <v>0</v>
          </cell>
          <cell r="BF722">
            <v>0</v>
          </cell>
          <cell r="BG722">
            <v>-1</v>
          </cell>
          <cell r="BH722">
            <v>0</v>
          </cell>
        </row>
        <row r="723">
          <cell r="B723" t="str">
            <v>11653</v>
          </cell>
          <cell r="C723" t="str">
            <v>7898367980058</v>
          </cell>
          <cell r="D723" t="str">
            <v>CERVEZA Bot 355ml 6un PILSEN EISENBAHN</v>
          </cell>
          <cell r="E723">
            <v>6</v>
          </cell>
          <cell r="F723" t="str">
            <v>BEBIDAS</v>
          </cell>
          <cell r="G723" t="str">
            <v>BEBIDAS</v>
          </cell>
          <cell r="H723" t="str">
            <v>CERVEZAS</v>
          </cell>
          <cell r="I723" t="str">
            <v>PREMIUM</v>
          </cell>
          <cell r="J723" t="str">
            <v>BOTELLITA 350 ML</v>
          </cell>
          <cell r="K723" t="str">
            <v xml:space="preserve"> EISENBAHN</v>
          </cell>
          <cell r="L723">
            <v>428</v>
          </cell>
          <cell r="M723" t="str">
            <v>BRUMADO S.A. (428)</v>
          </cell>
          <cell r="N723">
            <v>0</v>
          </cell>
          <cell r="O723">
            <v>0</v>
          </cell>
          <cell r="P723">
            <v>0</v>
          </cell>
          <cell r="Q723">
            <v>0</v>
          </cell>
          <cell r="R723">
            <v>0</v>
          </cell>
          <cell r="S723">
            <v>0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 t="str">
            <v>Q</v>
          </cell>
          <cell r="AQ723" t="str">
            <v>Q</v>
          </cell>
          <cell r="AR723" t="str">
            <v>Q</v>
          </cell>
          <cell r="AS723" t="str">
            <v>Q</v>
          </cell>
          <cell r="AT723" t="str">
            <v>Q</v>
          </cell>
          <cell r="AU723" t="str">
            <v>Q</v>
          </cell>
          <cell r="AV723">
            <v>28248</v>
          </cell>
          <cell r="AW723">
            <v>29389.835640000001</v>
          </cell>
          <cell r="AX723">
            <v>31900</v>
          </cell>
          <cell r="AY723">
            <v>0.12928348909657328</v>
          </cell>
          <cell r="AZ723">
            <v>0.11448275862068966</v>
          </cell>
          <cell r="BA723">
            <v>0</v>
          </cell>
          <cell r="BB723">
            <v>0</v>
          </cell>
          <cell r="BC723">
            <v>-1</v>
          </cell>
          <cell r="BD723">
            <v>0</v>
          </cell>
          <cell r="BE723">
            <v>0</v>
          </cell>
          <cell r="BF723">
            <v>0</v>
          </cell>
          <cell r="BG723">
            <v>-1</v>
          </cell>
          <cell r="BH723">
            <v>0</v>
          </cell>
        </row>
        <row r="724">
          <cell r="B724" t="str">
            <v>37532</v>
          </cell>
          <cell r="C724" t="str">
            <v>7898367984353</v>
          </cell>
          <cell r="D724" t="str">
            <v>CERVEZA Bot 355ml 6un UNFILTERED EISENBAHN</v>
          </cell>
          <cell r="E724">
            <v>1</v>
          </cell>
          <cell r="F724" t="str">
            <v>BEBIDAS</v>
          </cell>
          <cell r="G724" t="str">
            <v>BEBIDAS</v>
          </cell>
          <cell r="H724" t="str">
            <v>CERVEZAS</v>
          </cell>
          <cell r="I724" t="str">
            <v>PREMIUM</v>
          </cell>
          <cell r="J724" t="str">
            <v>BOTELLITA 350 ML</v>
          </cell>
          <cell r="K724" t="str">
            <v xml:space="preserve"> EISENBAHN</v>
          </cell>
          <cell r="L724">
            <v>428</v>
          </cell>
          <cell r="M724" t="str">
            <v>BRUMADO S.A. (428)</v>
          </cell>
          <cell r="N724">
            <v>0</v>
          </cell>
          <cell r="O724">
            <v>0</v>
          </cell>
          <cell r="P724">
            <v>0</v>
          </cell>
          <cell r="Q724">
            <v>0</v>
          </cell>
          <cell r="R724">
            <v>0</v>
          </cell>
          <cell r="S724">
            <v>0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>
            <v>0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 t="str">
            <v>Q</v>
          </cell>
          <cell r="AQ724" t="str">
            <v>Q</v>
          </cell>
          <cell r="AR724" t="str">
            <v>Q</v>
          </cell>
          <cell r="AS724" t="str">
            <v>Q</v>
          </cell>
          <cell r="AT724" t="str">
            <v>Q</v>
          </cell>
          <cell r="AU724" t="str">
            <v>Q</v>
          </cell>
          <cell r="AV724">
            <v>36000.000003000001</v>
          </cell>
          <cell r="AW724">
            <v>35999.999640000002</v>
          </cell>
          <cell r="AX724">
            <v>39900</v>
          </cell>
          <cell r="AY724">
            <v>0.10833333324097216</v>
          </cell>
          <cell r="AZ724">
            <v>9.7744360827067639E-2</v>
          </cell>
          <cell r="BC724">
            <v>-1</v>
          </cell>
          <cell r="BD724">
            <v>0</v>
          </cell>
          <cell r="BG724">
            <v>-1</v>
          </cell>
          <cell r="BH724">
            <v>0</v>
          </cell>
        </row>
        <row r="725">
          <cell r="B725" t="str">
            <v>11651</v>
          </cell>
          <cell r="C725" t="str">
            <v>7898367980089</v>
          </cell>
          <cell r="D725" t="str">
            <v>CERVEZA Bot 355ml 6un WEIZENBIER EISENBAHN</v>
          </cell>
          <cell r="E725">
            <v>6</v>
          </cell>
          <cell r="F725" t="str">
            <v>BEBIDAS</v>
          </cell>
          <cell r="G725" t="str">
            <v>BEBIDAS</v>
          </cell>
          <cell r="H725" t="str">
            <v>CERVEZAS</v>
          </cell>
          <cell r="I725" t="str">
            <v>PREMIUM</v>
          </cell>
          <cell r="J725" t="str">
            <v>BOTELLITA 350 ML</v>
          </cell>
          <cell r="K725" t="str">
            <v xml:space="preserve"> EISENBAHN</v>
          </cell>
          <cell r="L725">
            <v>428</v>
          </cell>
          <cell r="M725" t="str">
            <v>BRUMADO S.A. (428)</v>
          </cell>
          <cell r="N725">
            <v>0</v>
          </cell>
          <cell r="O725">
            <v>0</v>
          </cell>
          <cell r="P725">
            <v>0</v>
          </cell>
          <cell r="Q725">
            <v>0</v>
          </cell>
          <cell r="R725">
            <v>0</v>
          </cell>
          <cell r="S725">
            <v>0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>
            <v>0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 t="str">
            <v>Q</v>
          </cell>
          <cell r="AQ725" t="str">
            <v>Q</v>
          </cell>
          <cell r="AR725" t="str">
            <v>Q</v>
          </cell>
          <cell r="AS725" t="str">
            <v>Q</v>
          </cell>
          <cell r="AT725" t="str">
            <v>Q</v>
          </cell>
          <cell r="AU725" t="str">
            <v>Q</v>
          </cell>
          <cell r="AV725">
            <v>36000.000003000001</v>
          </cell>
          <cell r="AW725">
            <v>35417.030879999998</v>
          </cell>
          <cell r="AX725">
            <v>39900</v>
          </cell>
          <cell r="AY725">
            <v>0.10833333324097216</v>
          </cell>
          <cell r="AZ725">
            <v>9.7744360827067639E-2</v>
          </cell>
          <cell r="BA725">
            <v>0</v>
          </cell>
          <cell r="BB725">
            <v>0</v>
          </cell>
          <cell r="BC725">
            <v>-1</v>
          </cell>
          <cell r="BD725">
            <v>0</v>
          </cell>
          <cell r="BE725">
            <v>0</v>
          </cell>
          <cell r="BF725">
            <v>0</v>
          </cell>
          <cell r="BG725">
            <v>-1</v>
          </cell>
          <cell r="BH725">
            <v>0</v>
          </cell>
        </row>
        <row r="726">
          <cell r="B726" t="str">
            <v>8627</v>
          </cell>
          <cell r="C726" t="str">
            <v>7898367980034</v>
          </cell>
          <cell r="D726" t="str">
            <v>CERVEZA Bot 355ml PALE ALE EISENBAHN</v>
          </cell>
          <cell r="E726">
            <v>1</v>
          </cell>
          <cell r="F726" t="str">
            <v>BEBIDAS</v>
          </cell>
          <cell r="G726" t="str">
            <v>BEBIDAS</v>
          </cell>
          <cell r="H726" t="str">
            <v>CERVEZAS</v>
          </cell>
          <cell r="I726" t="str">
            <v>PREMIUM</v>
          </cell>
          <cell r="J726" t="str">
            <v>BOTELLITA 350 ML</v>
          </cell>
          <cell r="K726" t="str">
            <v xml:space="preserve"> EISENBAHN</v>
          </cell>
          <cell r="L726">
            <v>428</v>
          </cell>
          <cell r="M726" t="str">
            <v>BRUMADO S.A. (428)</v>
          </cell>
          <cell r="N726">
            <v>9</v>
          </cell>
          <cell r="O726">
            <v>12</v>
          </cell>
          <cell r="P726">
            <v>68</v>
          </cell>
          <cell r="Q726">
            <v>80</v>
          </cell>
          <cell r="R726">
            <v>3</v>
          </cell>
          <cell r="S726">
            <v>15</v>
          </cell>
          <cell r="T726">
            <v>133</v>
          </cell>
          <cell r="U726">
            <v>132</v>
          </cell>
          <cell r="V726">
            <v>20</v>
          </cell>
          <cell r="W726">
            <v>29</v>
          </cell>
          <cell r="X726">
            <v>21</v>
          </cell>
          <cell r="Y726">
            <v>24</v>
          </cell>
          <cell r="Z726">
            <v>6</v>
          </cell>
          <cell r="AA726">
            <v>15</v>
          </cell>
          <cell r="AB726">
            <v>66</v>
          </cell>
          <cell r="AC726">
            <v>62</v>
          </cell>
          <cell r="AD726">
            <v>22</v>
          </cell>
          <cell r="AE726">
            <v>13</v>
          </cell>
          <cell r="AF726">
            <v>55</v>
          </cell>
          <cell r="AG726">
            <v>61</v>
          </cell>
          <cell r="AH726">
            <v>0</v>
          </cell>
          <cell r="AI726">
            <v>0</v>
          </cell>
          <cell r="AJ726">
            <v>307</v>
          </cell>
          <cell r="AK726">
            <v>257</v>
          </cell>
          <cell r="AL726">
            <v>43</v>
          </cell>
          <cell r="AM726">
            <v>88</v>
          </cell>
          <cell r="AN726">
            <v>72</v>
          </cell>
          <cell r="AO726">
            <v>12</v>
          </cell>
          <cell r="AP726">
            <v>115.125</v>
          </cell>
          <cell r="AQ726">
            <v>58.409090909090914</v>
          </cell>
          <cell r="AR726">
            <v>53.75</v>
          </cell>
          <cell r="AS726">
            <v>42.580645161290327</v>
          </cell>
          <cell r="AT726">
            <v>35.409836065573771</v>
          </cell>
          <cell r="AU726" t="str">
            <v>SV</v>
          </cell>
          <cell r="AV726">
            <v>6000.0000499999996</v>
          </cell>
          <cell r="AW726">
            <v>5931.6937900000003</v>
          </cell>
          <cell r="AX726">
            <v>6750</v>
          </cell>
          <cell r="AY726">
            <v>0.12499999062500011</v>
          </cell>
          <cell r="AZ726">
            <v>0.11111110370370375</v>
          </cell>
          <cell r="BA726">
            <v>6583.3333300000004</v>
          </cell>
          <cell r="BB726">
            <v>6</v>
          </cell>
          <cell r="BC726">
            <v>9.7222212523148333E-2</v>
          </cell>
          <cell r="BD726">
            <v>8.8607586880307745E-2</v>
          </cell>
          <cell r="BE726">
            <v>0</v>
          </cell>
          <cell r="BF726">
            <v>0</v>
          </cell>
          <cell r="BG726">
            <v>-1</v>
          </cell>
          <cell r="BH726">
            <v>0</v>
          </cell>
        </row>
        <row r="727">
          <cell r="B727" t="str">
            <v>8629</v>
          </cell>
          <cell r="C727" t="str">
            <v>7898367980010</v>
          </cell>
          <cell r="D727" t="str">
            <v>CERVEZA Bot 355ml PILSEN EISENBAHN</v>
          </cell>
          <cell r="E727">
            <v>1</v>
          </cell>
          <cell r="F727" t="str">
            <v>BEBIDAS</v>
          </cell>
          <cell r="G727" t="str">
            <v>BEBIDAS</v>
          </cell>
          <cell r="H727" t="str">
            <v>CERVEZAS</v>
          </cell>
          <cell r="I727" t="str">
            <v>PREMIUM</v>
          </cell>
          <cell r="J727" t="str">
            <v>BOTELLITA 350 ML</v>
          </cell>
          <cell r="K727" t="str">
            <v xml:space="preserve"> EISENBAHN</v>
          </cell>
          <cell r="L727">
            <v>428</v>
          </cell>
          <cell r="M727" t="str">
            <v>BRUMADO S.A. (428)</v>
          </cell>
          <cell r="N727">
            <v>567</v>
          </cell>
          <cell r="O727">
            <v>48</v>
          </cell>
          <cell r="P727">
            <v>32</v>
          </cell>
          <cell r="Q727">
            <v>18</v>
          </cell>
          <cell r="R727">
            <v>573</v>
          </cell>
          <cell r="S727">
            <v>82</v>
          </cell>
          <cell r="T727">
            <v>42</v>
          </cell>
          <cell r="U727">
            <v>44</v>
          </cell>
          <cell r="V727">
            <v>25</v>
          </cell>
          <cell r="W727">
            <v>9</v>
          </cell>
          <cell r="X727">
            <v>17</v>
          </cell>
          <cell r="Y727">
            <v>26</v>
          </cell>
          <cell r="Z727">
            <v>39</v>
          </cell>
          <cell r="AA727">
            <v>9</v>
          </cell>
          <cell r="AB727">
            <v>10</v>
          </cell>
          <cell r="AC727">
            <v>8</v>
          </cell>
          <cell r="AD727">
            <v>113</v>
          </cell>
          <cell r="AE727">
            <v>63</v>
          </cell>
          <cell r="AF727">
            <v>45</v>
          </cell>
          <cell r="AG727">
            <v>39</v>
          </cell>
          <cell r="AH727">
            <v>0</v>
          </cell>
          <cell r="AI727">
            <v>0</v>
          </cell>
          <cell r="AJ727">
            <v>854</v>
          </cell>
          <cell r="AK727">
            <v>490</v>
          </cell>
          <cell r="AL727">
            <v>28</v>
          </cell>
          <cell r="AM727">
            <v>45</v>
          </cell>
          <cell r="AN727">
            <v>79</v>
          </cell>
          <cell r="AO727">
            <v>36</v>
          </cell>
          <cell r="AP727">
            <v>1423.3333333333333</v>
          </cell>
          <cell r="AQ727">
            <v>334.09090909090912</v>
          </cell>
          <cell r="AR727">
            <v>32.307692307692307</v>
          </cell>
          <cell r="AS727">
            <v>168.75</v>
          </cell>
          <cell r="AT727">
            <v>60.769230769230766</v>
          </cell>
          <cell r="AU727" t="str">
            <v>SV</v>
          </cell>
          <cell r="AV727">
            <v>4708</v>
          </cell>
          <cell r="AW727">
            <v>4898.3059400000002</v>
          </cell>
          <cell r="AX727">
            <v>5350</v>
          </cell>
          <cell r="AY727">
            <v>0.13636363636363646</v>
          </cell>
          <cell r="AZ727">
            <v>0.12</v>
          </cell>
          <cell r="BA727">
            <v>5316.6666699999996</v>
          </cell>
          <cell r="BB727">
            <v>6</v>
          </cell>
          <cell r="BC727">
            <v>0.12928348980458781</v>
          </cell>
          <cell r="BD727">
            <v>0.11448275917587282</v>
          </cell>
          <cell r="BE727">
            <v>0</v>
          </cell>
          <cell r="BF727">
            <v>0</v>
          </cell>
          <cell r="BG727">
            <v>-1</v>
          </cell>
          <cell r="BH727">
            <v>0</v>
          </cell>
        </row>
        <row r="728">
          <cell r="B728" t="str">
            <v>37455</v>
          </cell>
          <cell r="C728" t="str">
            <v>7898367984346</v>
          </cell>
          <cell r="D728" t="str">
            <v>CERVEZA Bot 355ml UNFILTERED EISENBAHN</v>
          </cell>
          <cell r="E728">
            <v>1</v>
          </cell>
          <cell r="F728" t="str">
            <v>BEBIDAS</v>
          </cell>
          <cell r="G728" t="str">
            <v>BEBIDAS</v>
          </cell>
          <cell r="H728" t="str">
            <v>CERVEZAS</v>
          </cell>
          <cell r="I728" t="str">
            <v>PREMIUM</v>
          </cell>
          <cell r="J728" t="str">
            <v>BOTELLITA 350 ML</v>
          </cell>
          <cell r="K728" t="str">
            <v xml:space="preserve"> EISENBAHN</v>
          </cell>
          <cell r="L728">
            <v>428</v>
          </cell>
          <cell r="M728" t="str">
            <v>BRUMADO S.A. (428)</v>
          </cell>
          <cell r="N728">
            <v>551</v>
          </cell>
          <cell r="O728">
            <v>834</v>
          </cell>
          <cell r="P728">
            <v>72</v>
          </cell>
          <cell r="Q728">
            <v>37</v>
          </cell>
          <cell r="R728">
            <v>732</v>
          </cell>
          <cell r="S728">
            <v>1011</v>
          </cell>
          <cell r="T728">
            <v>36</v>
          </cell>
          <cell r="U728">
            <v>66</v>
          </cell>
          <cell r="V728">
            <v>336</v>
          </cell>
          <cell r="W728">
            <v>540</v>
          </cell>
          <cell r="X728">
            <v>7</v>
          </cell>
          <cell r="Y728">
            <v>15</v>
          </cell>
          <cell r="Z728">
            <v>197</v>
          </cell>
          <cell r="AA728">
            <v>607</v>
          </cell>
          <cell r="AB728">
            <v>22</v>
          </cell>
          <cell r="AC728">
            <v>17</v>
          </cell>
          <cell r="AD728">
            <v>282</v>
          </cell>
          <cell r="AE728">
            <v>650</v>
          </cell>
          <cell r="AF728">
            <v>15</v>
          </cell>
          <cell r="AG728">
            <v>19</v>
          </cell>
          <cell r="AH728">
            <v>0</v>
          </cell>
          <cell r="AI728">
            <v>0</v>
          </cell>
          <cell r="AJ728">
            <v>786</v>
          </cell>
          <cell r="AK728">
            <v>663</v>
          </cell>
          <cell r="AL728">
            <v>615</v>
          </cell>
          <cell r="AM728">
            <v>521</v>
          </cell>
          <cell r="AN728">
            <v>308</v>
          </cell>
          <cell r="AO728">
            <v>180</v>
          </cell>
          <cell r="AP728">
            <v>637.29729729729729</v>
          </cell>
          <cell r="AQ728">
            <v>301.36363636363637</v>
          </cell>
          <cell r="AR728">
            <v>1230</v>
          </cell>
          <cell r="AS728">
            <v>919.41176470588243</v>
          </cell>
          <cell r="AT728">
            <v>486.31578947368416</v>
          </cell>
          <cell r="AU728" t="str">
            <v>SV</v>
          </cell>
          <cell r="AV728">
            <v>6000.0000499999996</v>
          </cell>
          <cell r="AW728">
            <v>5999.9999399999997</v>
          </cell>
          <cell r="AX728">
            <v>6900</v>
          </cell>
          <cell r="AY728">
            <v>0.1499999904166669</v>
          </cell>
          <cell r="AZ728">
            <v>0.1304347753623189</v>
          </cell>
          <cell r="BA728">
            <v>6650</v>
          </cell>
          <cell r="BB728">
            <v>6</v>
          </cell>
          <cell r="BC728">
            <v>0.10833332409722241</v>
          </cell>
          <cell r="BD728">
            <v>9.7744353383458701E-2</v>
          </cell>
          <cell r="BE728">
            <v>0</v>
          </cell>
          <cell r="BF728">
            <v>0</v>
          </cell>
          <cell r="BG728">
            <v>-1</v>
          </cell>
          <cell r="BH728">
            <v>0</v>
          </cell>
        </row>
        <row r="729">
          <cell r="B729" t="str">
            <v>8626</v>
          </cell>
          <cell r="C729" t="str">
            <v>7898367980041</v>
          </cell>
          <cell r="D729" t="str">
            <v>CERVEZA Bot 355ml WEIZENBIER EISENBAHN</v>
          </cell>
          <cell r="E729">
            <v>1</v>
          </cell>
          <cell r="F729" t="str">
            <v>BEBIDAS</v>
          </cell>
          <cell r="G729" t="str">
            <v>BEBIDAS</v>
          </cell>
          <cell r="H729" t="str">
            <v>CERVEZAS</v>
          </cell>
          <cell r="I729" t="str">
            <v>PREMIUM</v>
          </cell>
          <cell r="J729" t="str">
            <v>BOTELLITA 350 ML</v>
          </cell>
          <cell r="K729" t="str">
            <v xml:space="preserve"> EISENBAHN</v>
          </cell>
          <cell r="L729">
            <v>428</v>
          </cell>
          <cell r="M729" t="str">
            <v>BRUMADO S.A. (428)</v>
          </cell>
          <cell r="N729">
            <v>1</v>
          </cell>
          <cell r="O729">
            <v>8</v>
          </cell>
          <cell r="P729">
            <v>7</v>
          </cell>
          <cell r="Q729">
            <v>12</v>
          </cell>
          <cell r="R729">
            <v>5</v>
          </cell>
          <cell r="S729">
            <v>18</v>
          </cell>
          <cell r="T729">
            <v>2</v>
          </cell>
          <cell r="U729">
            <v>0</v>
          </cell>
          <cell r="V729">
            <v>27</v>
          </cell>
          <cell r="W729">
            <v>3</v>
          </cell>
          <cell r="X729">
            <v>13</v>
          </cell>
          <cell r="Y729">
            <v>13</v>
          </cell>
          <cell r="Z729">
            <v>17</v>
          </cell>
          <cell r="AA729">
            <v>24</v>
          </cell>
          <cell r="AB729">
            <v>18</v>
          </cell>
          <cell r="AC729">
            <v>29</v>
          </cell>
          <cell r="AD729">
            <v>32</v>
          </cell>
          <cell r="AE729">
            <v>27</v>
          </cell>
          <cell r="AF729">
            <v>12</v>
          </cell>
          <cell r="AG729">
            <v>13</v>
          </cell>
          <cell r="AH729">
            <v>0</v>
          </cell>
          <cell r="AI729">
            <v>0</v>
          </cell>
          <cell r="AJ729">
            <v>38</v>
          </cell>
          <cell r="AK729">
            <v>23</v>
          </cell>
          <cell r="AL729">
            <v>44</v>
          </cell>
          <cell r="AM729">
            <v>3</v>
          </cell>
          <cell r="AN729">
            <v>24</v>
          </cell>
          <cell r="AO729">
            <v>36</v>
          </cell>
          <cell r="AP729">
            <v>95</v>
          </cell>
          <cell r="AQ729" t="str">
            <v>SV</v>
          </cell>
          <cell r="AR729">
            <v>101.53846153846153</v>
          </cell>
          <cell r="AS729">
            <v>3.103448275862069</v>
          </cell>
          <cell r="AT729">
            <v>55.384615384615387</v>
          </cell>
          <cell r="AU729" t="str">
            <v>SV</v>
          </cell>
          <cell r="AV729">
            <v>6000.0000499999996</v>
          </cell>
          <cell r="AW729">
            <v>5902.8384800000003</v>
          </cell>
          <cell r="AX729">
            <v>6900</v>
          </cell>
          <cell r="AY729">
            <v>0.1499999904166669</v>
          </cell>
          <cell r="AZ729">
            <v>0.1304347753623189</v>
          </cell>
          <cell r="BA729">
            <v>6650</v>
          </cell>
          <cell r="BB729">
            <v>0</v>
          </cell>
          <cell r="BC729">
            <v>0.10833332409722241</v>
          </cell>
          <cell r="BD729">
            <v>9.7744353383458701E-2</v>
          </cell>
          <cell r="BE729">
            <v>0</v>
          </cell>
          <cell r="BF729">
            <v>0</v>
          </cell>
          <cell r="BG729">
            <v>-1</v>
          </cell>
          <cell r="BH729">
            <v>0</v>
          </cell>
        </row>
        <row r="730">
          <cell r="B730" t="str">
            <v>36740</v>
          </cell>
          <cell r="C730" t="str">
            <v>786150000014</v>
          </cell>
          <cell r="D730" t="str">
            <v>CERVEZA Bot 330ml 06UND STELLA ARTOIS</v>
          </cell>
          <cell r="E730">
            <v>1</v>
          </cell>
          <cell r="F730" t="str">
            <v>BEBIDAS</v>
          </cell>
          <cell r="G730" t="str">
            <v>BEBIDAS</v>
          </cell>
          <cell r="H730" t="str">
            <v>CERVEZAS</v>
          </cell>
          <cell r="I730" t="str">
            <v>PREMIUM</v>
          </cell>
          <cell r="J730" t="str">
            <v>BOTELLITA 350 ML</v>
          </cell>
          <cell r="K730" t="str">
            <v>STELLA ARTOIS</v>
          </cell>
          <cell r="L730">
            <v>60</v>
          </cell>
          <cell r="M730" t="str">
            <v>CERVEPAR S.A. (60)</v>
          </cell>
          <cell r="N730">
            <v>0</v>
          </cell>
          <cell r="O730">
            <v>0</v>
          </cell>
          <cell r="P730">
            <v>0</v>
          </cell>
          <cell r="Q730">
            <v>0</v>
          </cell>
          <cell r="R730">
            <v>0</v>
          </cell>
          <cell r="S730">
            <v>0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>
            <v>0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 t="str">
            <v>Q</v>
          </cell>
          <cell r="AQ730" t="str">
            <v>Q</v>
          </cell>
          <cell r="AR730" t="str">
            <v>Q</v>
          </cell>
          <cell r="AS730" t="str">
            <v>Q</v>
          </cell>
          <cell r="AT730" t="str">
            <v>Q</v>
          </cell>
          <cell r="AU730" t="str">
            <v>Q</v>
          </cell>
          <cell r="AV730">
            <v>36677.999995999999</v>
          </cell>
          <cell r="AW730">
            <v>34985.561820000003</v>
          </cell>
          <cell r="AX730">
            <v>39900</v>
          </cell>
          <cell r="AY730">
            <v>8.7845575122727171E-2</v>
          </cell>
          <cell r="AZ730">
            <v>8.0751879799498785E-2</v>
          </cell>
          <cell r="BC730">
            <v>-1</v>
          </cell>
          <cell r="BD730">
            <v>0</v>
          </cell>
          <cell r="BG730">
            <v>-1</v>
          </cell>
          <cell r="BH730">
            <v>0</v>
          </cell>
        </row>
        <row r="731">
          <cell r="B731" t="str">
            <v>36727</v>
          </cell>
          <cell r="C731" t="str">
            <v>7891991015462</v>
          </cell>
          <cell r="D731" t="str">
            <v>CERVEZA Bot 330ml STELLA ARTOIS.</v>
          </cell>
          <cell r="E731">
            <v>1</v>
          </cell>
          <cell r="F731" t="str">
            <v>BEBIDAS</v>
          </cell>
          <cell r="G731" t="str">
            <v>BEBIDAS</v>
          </cell>
          <cell r="H731" t="str">
            <v>CERVEZAS</v>
          </cell>
          <cell r="I731" t="str">
            <v>PREMIUM</v>
          </cell>
          <cell r="J731" t="str">
            <v>BOTELLITA 350 ML</v>
          </cell>
          <cell r="K731" t="str">
            <v>STELLA ARTOIS</v>
          </cell>
          <cell r="L731">
            <v>60</v>
          </cell>
          <cell r="M731" t="str">
            <v>CERVEPAR S.A. (60)</v>
          </cell>
          <cell r="N731">
            <v>130</v>
          </cell>
          <cell r="O731">
            <v>235</v>
          </cell>
          <cell r="P731">
            <v>102</v>
          </cell>
          <cell r="Q731">
            <v>144</v>
          </cell>
          <cell r="R731">
            <v>108</v>
          </cell>
          <cell r="S731">
            <v>116</v>
          </cell>
          <cell r="T731">
            <v>84</v>
          </cell>
          <cell r="U731">
            <v>117</v>
          </cell>
          <cell r="V731">
            <v>81</v>
          </cell>
          <cell r="W731">
            <v>107</v>
          </cell>
          <cell r="X731">
            <v>60</v>
          </cell>
          <cell r="Y731">
            <v>96</v>
          </cell>
          <cell r="Z731">
            <v>86</v>
          </cell>
          <cell r="AA731">
            <v>120</v>
          </cell>
          <cell r="AB731">
            <v>42</v>
          </cell>
          <cell r="AC731">
            <v>72</v>
          </cell>
          <cell r="AD731">
            <v>89</v>
          </cell>
          <cell r="AE731">
            <v>114</v>
          </cell>
          <cell r="AF731">
            <v>54</v>
          </cell>
          <cell r="AG731">
            <v>40</v>
          </cell>
          <cell r="AH731">
            <v>12</v>
          </cell>
          <cell r="AI731">
            <v>36</v>
          </cell>
          <cell r="AJ731">
            <v>96</v>
          </cell>
          <cell r="AK731">
            <v>7</v>
          </cell>
          <cell r="AL731">
            <v>114</v>
          </cell>
          <cell r="AM731">
            <v>142</v>
          </cell>
          <cell r="AN731">
            <v>144</v>
          </cell>
          <cell r="AO731">
            <v>240</v>
          </cell>
          <cell r="AP731">
            <v>20</v>
          </cell>
          <cell r="AQ731">
            <v>1.7948717948717949</v>
          </cell>
          <cell r="AR731">
            <v>35.625</v>
          </cell>
          <cell r="AS731">
            <v>59.166666666666671</v>
          </cell>
          <cell r="AT731">
            <v>108</v>
          </cell>
          <cell r="AU731">
            <v>200</v>
          </cell>
          <cell r="AV731">
            <v>6113.2707899999996</v>
          </cell>
          <cell r="AW731">
            <v>5830.9269700000004</v>
          </cell>
          <cell r="AX731">
            <v>6900</v>
          </cell>
          <cell r="AY731">
            <v>0.12869202707115823</v>
          </cell>
          <cell r="AZ731">
            <v>0.11401872608695658</v>
          </cell>
          <cell r="BA731">
            <v>6750</v>
          </cell>
          <cell r="BB731">
            <v>6</v>
          </cell>
          <cell r="BC731">
            <v>0.10415524387395902</v>
          </cell>
          <cell r="BD731">
            <v>9.4330253333333391E-2</v>
          </cell>
          <cell r="BE731">
            <v>0</v>
          </cell>
          <cell r="BF731">
            <v>0</v>
          </cell>
          <cell r="BG731">
            <v>-1</v>
          </cell>
          <cell r="BH731">
            <v>0</v>
          </cell>
        </row>
        <row r="732">
          <cell r="B732" t="str">
            <v>20008</v>
          </cell>
          <cell r="C732" t="str">
            <v>786150000021</v>
          </cell>
          <cell r="D732" t="str">
            <v>CERVEZA Bot 355ml 24un STELLA ARTOIS.</v>
          </cell>
          <cell r="E732">
            <v>24</v>
          </cell>
          <cell r="F732" t="str">
            <v>BEBIDAS</v>
          </cell>
          <cell r="G732" t="str">
            <v>BEBIDAS</v>
          </cell>
          <cell r="H732" t="str">
            <v>CERVEZAS</v>
          </cell>
          <cell r="I732" t="str">
            <v>PREMIUM</v>
          </cell>
          <cell r="J732" t="str">
            <v>BOTELLITA 350 ML</v>
          </cell>
          <cell r="K732" t="str">
            <v>STELLA ARTOIS</v>
          </cell>
          <cell r="L732">
            <v>60</v>
          </cell>
          <cell r="M732" t="str">
            <v>CERVEPAR S.A. (60)</v>
          </cell>
          <cell r="N732">
            <v>0</v>
          </cell>
          <cell r="O732">
            <v>0</v>
          </cell>
          <cell r="P732">
            <v>0</v>
          </cell>
          <cell r="Q732">
            <v>0</v>
          </cell>
          <cell r="R732">
            <v>0</v>
          </cell>
          <cell r="S732">
            <v>0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>
            <v>0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 t="str">
            <v>Q</v>
          </cell>
          <cell r="AQ732" t="str">
            <v>Q</v>
          </cell>
          <cell r="AR732" t="str">
            <v>Q</v>
          </cell>
          <cell r="AS732" t="str">
            <v>Q</v>
          </cell>
          <cell r="AT732" t="str">
            <v>Q</v>
          </cell>
          <cell r="AU732" t="str">
            <v>Q</v>
          </cell>
          <cell r="AV732">
            <v>137643</v>
          </cell>
          <cell r="AW732">
            <v>133692.85511999999</v>
          </cell>
          <cell r="AX732">
            <v>147900</v>
          </cell>
          <cell r="AY732">
            <v>7.451886401778518E-2</v>
          </cell>
          <cell r="AZ732">
            <v>6.9350912778904664E-2</v>
          </cell>
          <cell r="BC732">
            <v>-1</v>
          </cell>
          <cell r="BD732">
            <v>0</v>
          </cell>
          <cell r="BG732">
            <v>-1</v>
          </cell>
          <cell r="BH732">
            <v>0</v>
          </cell>
        </row>
        <row r="733">
          <cell r="B733" t="str">
            <v>36203</v>
          </cell>
          <cell r="C733" t="str">
            <v>8800010066490</v>
          </cell>
          <cell r="D733" t="str">
            <v>CERVEZA Bot 330ml 24un ULTRA MICHELOB</v>
          </cell>
          <cell r="E733">
            <v>24</v>
          </cell>
          <cell r="F733" t="str">
            <v>BEBIDAS</v>
          </cell>
          <cell r="G733" t="str">
            <v>BEBIDAS</v>
          </cell>
          <cell r="H733" t="str">
            <v>CERVEZAS</v>
          </cell>
          <cell r="I733" t="str">
            <v>PREMIUM</v>
          </cell>
          <cell r="J733" t="str">
            <v>BOTELLITA 350 ML</v>
          </cell>
          <cell r="K733" t="str">
            <v>MICHELOB</v>
          </cell>
          <cell r="L733">
            <v>60</v>
          </cell>
          <cell r="M733" t="str">
            <v>CERVEPAR S.A. (60)</v>
          </cell>
          <cell r="N733">
            <v>0</v>
          </cell>
          <cell r="O733">
            <v>0</v>
          </cell>
          <cell r="P733">
            <v>0</v>
          </cell>
          <cell r="Q733">
            <v>0</v>
          </cell>
          <cell r="R733">
            <v>0</v>
          </cell>
          <cell r="S733">
            <v>0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>
            <v>0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 t="str">
            <v>Q</v>
          </cell>
          <cell r="AQ733" t="str">
            <v>Q</v>
          </cell>
          <cell r="AR733" t="str">
            <v>Q</v>
          </cell>
          <cell r="AS733" t="str">
            <v>Q</v>
          </cell>
          <cell r="AT733" t="str">
            <v>Q</v>
          </cell>
          <cell r="AU733" t="str">
            <v>Q</v>
          </cell>
          <cell r="AV733">
            <v>136919.99999700001</v>
          </cell>
          <cell r="AW733">
            <v>136929.88847999999</v>
          </cell>
          <cell r="AX733">
            <v>147900</v>
          </cell>
          <cell r="AY733">
            <v>8.0192813345315361E-2</v>
          </cell>
          <cell r="AZ733">
            <v>7.4239350933062845E-2</v>
          </cell>
          <cell r="BC733">
            <v>-1</v>
          </cell>
          <cell r="BD733">
            <v>0</v>
          </cell>
          <cell r="BG733">
            <v>-1</v>
          </cell>
          <cell r="BH733">
            <v>0</v>
          </cell>
        </row>
        <row r="734">
          <cell r="B734" t="str">
            <v>36202</v>
          </cell>
          <cell r="C734" t="str">
            <v>7891991299626</v>
          </cell>
          <cell r="D734" t="str">
            <v>CERVEZA Bot 330ml 6un ULTRA MICHELOB</v>
          </cell>
          <cell r="E734">
            <v>6</v>
          </cell>
          <cell r="F734" t="str">
            <v>BEBIDAS</v>
          </cell>
          <cell r="G734" t="str">
            <v>BEBIDAS</v>
          </cell>
          <cell r="H734" t="str">
            <v>CERVEZAS</v>
          </cell>
          <cell r="I734" t="str">
            <v>PREMIUM</v>
          </cell>
          <cell r="J734" t="str">
            <v>BOTELLITA 350 ML</v>
          </cell>
          <cell r="K734" t="str">
            <v>MICHELOB</v>
          </cell>
          <cell r="L734">
            <v>60</v>
          </cell>
          <cell r="M734" t="str">
            <v>CERVEPAR S.A. (60)</v>
          </cell>
          <cell r="N734">
            <v>0</v>
          </cell>
          <cell r="O734">
            <v>0</v>
          </cell>
          <cell r="P734">
            <v>0</v>
          </cell>
          <cell r="Q734">
            <v>0</v>
          </cell>
          <cell r="R734">
            <v>0</v>
          </cell>
          <cell r="S734">
            <v>0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>
            <v>0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 t="str">
            <v>Q</v>
          </cell>
          <cell r="AQ734" t="str">
            <v>Q</v>
          </cell>
          <cell r="AR734" t="str">
            <v>Q</v>
          </cell>
          <cell r="AS734" t="str">
            <v>Q</v>
          </cell>
          <cell r="AT734" t="str">
            <v>Q</v>
          </cell>
          <cell r="AU734" t="str">
            <v>Q</v>
          </cell>
          <cell r="AV734">
            <v>34230.000002000001</v>
          </cell>
          <cell r="AW734">
            <v>34232.472119999999</v>
          </cell>
          <cell r="AX734">
            <v>37900</v>
          </cell>
          <cell r="AY734">
            <v>0.10721589242727347</v>
          </cell>
          <cell r="AZ734">
            <v>9.6833773034300769E-2</v>
          </cell>
          <cell r="BA734">
            <v>36975</v>
          </cell>
          <cell r="BB734">
            <v>4</v>
          </cell>
          <cell r="BC734">
            <v>8.019281325853389E-2</v>
          </cell>
          <cell r="BD734">
            <v>7.4239350858688283E-2</v>
          </cell>
          <cell r="BE734">
            <v>0</v>
          </cell>
          <cell r="BF734">
            <v>0</v>
          </cell>
          <cell r="BG734">
            <v>-1</v>
          </cell>
          <cell r="BH734">
            <v>0</v>
          </cell>
        </row>
        <row r="735">
          <cell r="B735" t="str">
            <v>36201</v>
          </cell>
          <cell r="C735" t="str">
            <v>7891991299619</v>
          </cell>
          <cell r="D735" t="str">
            <v>CERVEZA Bot 330ml ULTRA MICHELOB</v>
          </cell>
          <cell r="E735">
            <v>1</v>
          </cell>
          <cell r="F735" t="str">
            <v>BEBIDAS</v>
          </cell>
          <cell r="G735" t="str">
            <v>BEBIDAS</v>
          </cell>
          <cell r="H735" t="str">
            <v>CERVEZAS</v>
          </cell>
          <cell r="I735" t="str">
            <v>PREMIUM</v>
          </cell>
          <cell r="J735" t="str">
            <v>BOTELLITA 350 ML</v>
          </cell>
          <cell r="K735" t="str">
            <v>MICHELOB</v>
          </cell>
          <cell r="L735">
            <v>60</v>
          </cell>
          <cell r="M735" t="str">
            <v>CERVEPAR S.A. (60)</v>
          </cell>
          <cell r="N735">
            <v>168</v>
          </cell>
          <cell r="O735">
            <v>34</v>
          </cell>
          <cell r="P735">
            <v>67</v>
          </cell>
          <cell r="Q735">
            <v>58</v>
          </cell>
          <cell r="R735">
            <v>100</v>
          </cell>
          <cell r="S735">
            <v>116</v>
          </cell>
          <cell r="T735">
            <v>54</v>
          </cell>
          <cell r="U735">
            <v>154</v>
          </cell>
          <cell r="V735">
            <v>91</v>
          </cell>
          <cell r="W735">
            <v>50</v>
          </cell>
          <cell r="X735">
            <v>92</v>
          </cell>
          <cell r="Y735">
            <v>110</v>
          </cell>
          <cell r="Z735">
            <v>96</v>
          </cell>
          <cell r="AA735">
            <v>72</v>
          </cell>
          <cell r="AB735">
            <v>79</v>
          </cell>
          <cell r="AC735">
            <v>89</v>
          </cell>
          <cell r="AD735">
            <v>134</v>
          </cell>
          <cell r="AE735">
            <v>132</v>
          </cell>
          <cell r="AF735">
            <v>40</v>
          </cell>
          <cell r="AG735">
            <v>52</v>
          </cell>
          <cell r="AH735">
            <v>0</v>
          </cell>
          <cell r="AI735">
            <v>24</v>
          </cell>
          <cell r="AJ735">
            <v>211</v>
          </cell>
          <cell r="AK735">
            <v>152</v>
          </cell>
          <cell r="AL735">
            <v>158</v>
          </cell>
          <cell r="AM735">
            <v>237</v>
          </cell>
          <cell r="AN735">
            <v>216</v>
          </cell>
          <cell r="AO735">
            <v>140</v>
          </cell>
          <cell r="AP735">
            <v>109.13793103448275</v>
          </cell>
          <cell r="AQ735">
            <v>29.61038961038961</v>
          </cell>
          <cell r="AR735">
            <v>43.090909090909086</v>
          </cell>
          <cell r="AS735">
            <v>79.887640449438209</v>
          </cell>
          <cell r="AT735">
            <v>124.61538461538463</v>
          </cell>
          <cell r="AU735">
            <v>175</v>
          </cell>
          <cell r="AV735">
            <v>5705</v>
          </cell>
          <cell r="AW735">
            <v>5705.4120199999998</v>
          </cell>
          <cell r="AX735">
            <v>6500</v>
          </cell>
          <cell r="AY735">
            <v>0.13935144609991235</v>
          </cell>
          <cell r="AZ735">
            <v>0.12230769230769231</v>
          </cell>
          <cell r="BA735">
            <v>6316.6666699999996</v>
          </cell>
          <cell r="BB735">
            <v>6</v>
          </cell>
          <cell r="BC735">
            <v>0.10721589307624879</v>
          </cell>
          <cell r="BD735">
            <v>9.6833773563676048E-2</v>
          </cell>
          <cell r="BE735">
            <v>6162.5</v>
          </cell>
          <cell r="BF735">
            <v>24</v>
          </cell>
          <cell r="BG735">
            <v>8.0192813321647627E-2</v>
          </cell>
          <cell r="BH735">
            <v>7.4239350912778904E-2</v>
          </cell>
        </row>
        <row r="736">
          <cell r="B736" t="str">
            <v>31723</v>
          </cell>
          <cell r="C736" t="str">
            <v>034100009908</v>
          </cell>
          <cell r="D736" t="str">
            <v>CERVEZA Lata 269ml HIGH LIFE MILLER</v>
          </cell>
          <cell r="E736">
            <v>24</v>
          </cell>
          <cell r="F736" t="str">
            <v>BEBIDAS</v>
          </cell>
          <cell r="G736" t="str">
            <v>BEBIDAS</v>
          </cell>
          <cell r="H736" t="str">
            <v>CERVEZAS</v>
          </cell>
          <cell r="I736" t="str">
            <v>PREMIUM</v>
          </cell>
          <cell r="J736" t="str">
            <v>LATA 269 ML</v>
          </cell>
          <cell r="K736" t="str">
            <v>MILLER</v>
          </cell>
          <cell r="L736">
            <v>81</v>
          </cell>
          <cell r="M736" t="str">
            <v>DISTRIBUIDORA GLORIA S.A.  (81)</v>
          </cell>
          <cell r="N736">
            <v>37</v>
          </cell>
          <cell r="O736">
            <v>0</v>
          </cell>
          <cell r="P736">
            <v>0</v>
          </cell>
          <cell r="Q736">
            <v>0</v>
          </cell>
          <cell r="R736">
            <v>0</v>
          </cell>
          <cell r="S736">
            <v>0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104</v>
          </cell>
          <cell r="AA736">
            <v>0</v>
          </cell>
          <cell r="AB736">
            <v>8</v>
          </cell>
          <cell r="AC736">
            <v>8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>
            <v>0</v>
          </cell>
          <cell r="AI736">
            <v>0</v>
          </cell>
          <cell r="AJ736">
            <v>4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 t="str">
            <v>SV</v>
          </cell>
          <cell r="AQ736" t="str">
            <v>Q</v>
          </cell>
          <cell r="AR736" t="str">
            <v>Q</v>
          </cell>
          <cell r="AS736" t="str">
            <v>Q</v>
          </cell>
          <cell r="AT736" t="str">
            <v>Q</v>
          </cell>
          <cell r="AU736" t="str">
            <v>Q</v>
          </cell>
          <cell r="AV736">
            <v>4953.9999959999996</v>
          </cell>
          <cell r="AW736">
            <v>4943.8412099999996</v>
          </cell>
          <cell r="AX736">
            <v>5500</v>
          </cell>
          <cell r="AY736">
            <v>0.11021396940671302</v>
          </cell>
          <cell r="AZ736">
            <v>9.9272728000000074E-2</v>
          </cell>
          <cell r="BA736">
            <v>5350</v>
          </cell>
          <cell r="BB736">
            <v>6</v>
          </cell>
          <cell r="BC736">
            <v>7.9935406604711767E-2</v>
          </cell>
          <cell r="BD736">
            <v>7.4018692336448685E-2</v>
          </cell>
          <cell r="BE736">
            <v>0</v>
          </cell>
          <cell r="BF736">
            <v>0</v>
          </cell>
          <cell r="BG736">
            <v>-1</v>
          </cell>
          <cell r="BH736">
            <v>0</v>
          </cell>
        </row>
        <row r="737">
          <cell r="B737" t="str">
            <v>13316</v>
          </cell>
          <cell r="C737" t="str">
            <v>8712000010041</v>
          </cell>
          <cell r="D737" t="str">
            <v>CERVEZA Lata 250ml 24un HEINEKEN</v>
          </cell>
          <cell r="E737">
            <v>24</v>
          </cell>
          <cell r="F737" t="str">
            <v>BEBIDAS</v>
          </cell>
          <cell r="G737" t="str">
            <v>BEBIDAS</v>
          </cell>
          <cell r="H737" t="str">
            <v>CERVEZAS</v>
          </cell>
          <cell r="I737" t="str">
            <v>PREMIUM</v>
          </cell>
          <cell r="J737" t="str">
            <v>LATA 269 ML</v>
          </cell>
          <cell r="K737" t="str">
            <v>HEINEKEN</v>
          </cell>
          <cell r="L737">
            <v>79</v>
          </cell>
          <cell r="M737" t="str">
            <v>DISTRIBUIDORA DEL PARAGUAY (79)</v>
          </cell>
          <cell r="N737">
            <v>0</v>
          </cell>
          <cell r="O737">
            <v>0</v>
          </cell>
          <cell r="P737">
            <v>0</v>
          </cell>
          <cell r="Q737">
            <v>0</v>
          </cell>
          <cell r="R737">
            <v>0</v>
          </cell>
          <cell r="S737">
            <v>0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>
            <v>0</v>
          </cell>
          <cell r="AH737">
            <v>0</v>
          </cell>
          <cell r="AI737">
            <v>0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 t="str">
            <v>Q</v>
          </cell>
          <cell r="AQ737" t="str">
            <v>Q</v>
          </cell>
          <cell r="AR737" t="str">
            <v>Q</v>
          </cell>
          <cell r="AS737" t="str">
            <v>Q</v>
          </cell>
          <cell r="AT737" t="str">
            <v>Q</v>
          </cell>
          <cell r="AU737" t="str">
            <v>Q</v>
          </cell>
          <cell r="AV737">
            <v>104159.99999900001</v>
          </cell>
          <cell r="AW737">
            <v>104120.02392000001</v>
          </cell>
          <cell r="AX737">
            <v>112900</v>
          </cell>
          <cell r="AY737">
            <v>8.390937021009881E-2</v>
          </cell>
          <cell r="AZ737">
            <v>7.7413640398582756E-2</v>
          </cell>
          <cell r="BA737">
            <v>0</v>
          </cell>
          <cell r="BB737">
            <v>0</v>
          </cell>
          <cell r="BC737">
            <v>-1</v>
          </cell>
          <cell r="BD737">
            <v>0</v>
          </cell>
          <cell r="BE737">
            <v>0</v>
          </cell>
          <cell r="BF737">
            <v>0</v>
          </cell>
          <cell r="BG737">
            <v>-1</v>
          </cell>
          <cell r="BH737">
            <v>0</v>
          </cell>
        </row>
        <row r="738">
          <cell r="B738" t="str">
            <v>12548</v>
          </cell>
          <cell r="C738" t="str">
            <v>8712000033538</v>
          </cell>
          <cell r="D738" t="str">
            <v>CERVEZA Lata 250ml 6un HEINEKEN.</v>
          </cell>
          <cell r="E738">
            <v>6</v>
          </cell>
          <cell r="F738" t="str">
            <v>BEBIDAS</v>
          </cell>
          <cell r="G738" t="str">
            <v>BEBIDAS</v>
          </cell>
          <cell r="H738" t="str">
            <v>CERVEZAS</v>
          </cell>
          <cell r="I738" t="str">
            <v>PREMIUM</v>
          </cell>
          <cell r="J738" t="str">
            <v>LATA 269 ML</v>
          </cell>
          <cell r="K738" t="str">
            <v>HEINEKEN</v>
          </cell>
          <cell r="L738">
            <v>79</v>
          </cell>
          <cell r="M738" t="str">
            <v>DISTRIBUIDORA DEL PARAGUAY (79)</v>
          </cell>
          <cell r="N738">
            <v>0</v>
          </cell>
          <cell r="O738">
            <v>0</v>
          </cell>
          <cell r="P738">
            <v>0</v>
          </cell>
          <cell r="Q738">
            <v>0</v>
          </cell>
          <cell r="R738">
            <v>0</v>
          </cell>
          <cell r="S738">
            <v>0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>
            <v>0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 t="str">
            <v>Q</v>
          </cell>
          <cell r="AQ738" t="str">
            <v>Q</v>
          </cell>
          <cell r="AR738" t="str">
            <v>Q</v>
          </cell>
          <cell r="AS738" t="str">
            <v>Q</v>
          </cell>
          <cell r="AT738" t="str">
            <v>Q</v>
          </cell>
          <cell r="AU738" t="str">
            <v>Q</v>
          </cell>
          <cell r="AV738">
            <v>26039.999996999999</v>
          </cell>
          <cell r="AW738">
            <v>26030.005980000002</v>
          </cell>
          <cell r="AX738">
            <v>28900</v>
          </cell>
          <cell r="AY738">
            <v>0.10983102931372857</v>
          </cell>
          <cell r="AZ738">
            <v>9.8961937820069235E-2</v>
          </cell>
          <cell r="BA738">
            <v>0</v>
          </cell>
          <cell r="BB738">
            <v>0</v>
          </cell>
          <cell r="BC738">
            <v>-1</v>
          </cell>
          <cell r="BD738">
            <v>0</v>
          </cell>
          <cell r="BE738">
            <v>0</v>
          </cell>
          <cell r="BF738">
            <v>0</v>
          </cell>
          <cell r="BG738">
            <v>-1</v>
          </cell>
          <cell r="BH738">
            <v>0</v>
          </cell>
        </row>
        <row r="739">
          <cell r="B739" t="str">
            <v>4521</v>
          </cell>
          <cell r="C739" t="str">
            <v>87120103</v>
          </cell>
          <cell r="D739" t="str">
            <v>CERVEZA Lata 250ml HEINEKEN.</v>
          </cell>
          <cell r="E739">
            <v>1</v>
          </cell>
          <cell r="F739" t="str">
            <v>BEBIDAS</v>
          </cell>
          <cell r="G739" t="str">
            <v>BEBIDAS</v>
          </cell>
          <cell r="H739" t="str">
            <v>CERVEZAS</v>
          </cell>
          <cell r="I739" t="str">
            <v>PREMIUM</v>
          </cell>
          <cell r="J739" t="str">
            <v>LATA 269 ML</v>
          </cell>
          <cell r="K739" t="str">
            <v>HEINEKEN</v>
          </cell>
          <cell r="L739">
            <v>79</v>
          </cell>
          <cell r="M739" t="str">
            <v>DISTRIBUIDORA DEL PARAGUAY (79)</v>
          </cell>
          <cell r="N739">
            <v>734</v>
          </cell>
          <cell r="O739">
            <v>500</v>
          </cell>
          <cell r="P739">
            <v>420</v>
          </cell>
          <cell r="Q739">
            <v>343</v>
          </cell>
          <cell r="R739">
            <v>786</v>
          </cell>
          <cell r="S739">
            <v>741</v>
          </cell>
          <cell r="T739">
            <v>1140</v>
          </cell>
          <cell r="U739">
            <v>1114</v>
          </cell>
          <cell r="V739">
            <v>412</v>
          </cell>
          <cell r="W739">
            <v>306</v>
          </cell>
          <cell r="X739">
            <v>479</v>
          </cell>
          <cell r="Y739">
            <v>398</v>
          </cell>
          <cell r="Z739">
            <v>474</v>
          </cell>
          <cell r="AA739">
            <v>350</v>
          </cell>
          <cell r="AB739">
            <v>145</v>
          </cell>
          <cell r="AC739">
            <v>89</v>
          </cell>
          <cell r="AD739">
            <v>920</v>
          </cell>
          <cell r="AE739">
            <v>796</v>
          </cell>
          <cell r="AF739">
            <v>645</v>
          </cell>
          <cell r="AG739">
            <v>501</v>
          </cell>
          <cell r="AH739">
            <v>6</v>
          </cell>
          <cell r="AI739">
            <v>48</v>
          </cell>
          <cell r="AJ739">
            <v>924</v>
          </cell>
          <cell r="AK739">
            <v>-6</v>
          </cell>
          <cell r="AL739">
            <v>0</v>
          </cell>
          <cell r="AM739">
            <v>3000</v>
          </cell>
          <cell r="AN739">
            <v>830</v>
          </cell>
          <cell r="AO739">
            <v>582</v>
          </cell>
          <cell r="AP739">
            <v>80.816326530612244</v>
          </cell>
          <cell r="AQ739" t="str">
            <v>Q</v>
          </cell>
          <cell r="AR739" t="str">
            <v>Q</v>
          </cell>
          <cell r="AS739">
            <v>1011.2359550561798</v>
          </cell>
          <cell r="AT739">
            <v>49.700598802395213</v>
          </cell>
          <cell r="AU739">
            <v>363.75</v>
          </cell>
          <cell r="AV739">
            <v>4387</v>
          </cell>
          <cell r="AW739">
            <v>4338.3343299999997</v>
          </cell>
          <cell r="AX739">
            <v>4900</v>
          </cell>
          <cell r="AY739">
            <v>0.11693640300888997</v>
          </cell>
          <cell r="AZ739">
            <v>0.10469387755102041</v>
          </cell>
          <cell r="BA739">
            <v>4816.6666699999996</v>
          </cell>
          <cell r="BB739">
            <v>6</v>
          </cell>
          <cell r="BC739">
            <v>9.7940886710736086E-2</v>
          </cell>
          <cell r="BD739">
            <v>8.9204152879443416E-2</v>
          </cell>
          <cell r="BE739">
            <v>4704.1666699999996</v>
          </cell>
          <cell r="BF739">
            <v>24</v>
          </cell>
          <cell r="BG739">
            <v>7.2296938682470779E-2</v>
          </cell>
          <cell r="BH739">
            <v>6.7422498446467596E-2</v>
          </cell>
        </row>
        <row r="740">
          <cell r="B740" t="str">
            <v>39539</v>
          </cell>
          <cell r="C740" t="str">
            <v>7802100004857</v>
          </cell>
          <cell r="D740" t="str">
            <v>CERVEZA Lata 269ml 12un HOLLAND HEINEKEN SILVER</v>
          </cell>
          <cell r="E740">
            <v>1</v>
          </cell>
          <cell r="F740" t="str">
            <v>BEBIDAS</v>
          </cell>
          <cell r="G740" t="str">
            <v>BEBIDAS</v>
          </cell>
          <cell r="H740" t="str">
            <v>CERVEZAS</v>
          </cell>
          <cell r="I740" t="str">
            <v>PREMIUM</v>
          </cell>
          <cell r="J740" t="str">
            <v>LATA 269 ML</v>
          </cell>
          <cell r="K740" t="str">
            <v>HEINEKEN</v>
          </cell>
          <cell r="L740">
            <v>79</v>
          </cell>
          <cell r="M740" t="str">
            <v>DISTRIBUIDORA DEL PARAGUAY (79)</v>
          </cell>
          <cell r="N740">
            <v>0</v>
          </cell>
          <cell r="O740">
            <v>0</v>
          </cell>
          <cell r="P740">
            <v>0</v>
          </cell>
          <cell r="Q740">
            <v>0</v>
          </cell>
          <cell r="R740">
            <v>0</v>
          </cell>
          <cell r="S740">
            <v>0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>
            <v>0</v>
          </cell>
          <cell r="AH740">
            <v>0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 t="str">
            <v>Q</v>
          </cell>
          <cell r="AQ740" t="str">
            <v>Q</v>
          </cell>
          <cell r="AR740" t="str">
            <v>Q</v>
          </cell>
          <cell r="AS740" t="str">
            <v>Q</v>
          </cell>
          <cell r="AT740" t="str">
            <v>Q</v>
          </cell>
          <cell r="AU740" t="str">
            <v>Q</v>
          </cell>
          <cell r="AV740">
            <v>50400.000002000001</v>
          </cell>
          <cell r="AW740">
            <v>52079.991479999997</v>
          </cell>
          <cell r="AX740">
            <v>55500</v>
          </cell>
          <cell r="AY740">
            <v>0.10119047614677812</v>
          </cell>
          <cell r="AZ740">
            <v>9.1891891855855848E-2</v>
          </cell>
          <cell r="BC740">
            <v>-1</v>
          </cell>
          <cell r="BD740">
            <v>0</v>
          </cell>
          <cell r="BG740">
            <v>-1</v>
          </cell>
          <cell r="BH740">
            <v>0</v>
          </cell>
        </row>
        <row r="741">
          <cell r="B741" t="str">
            <v>39229</v>
          </cell>
          <cell r="C741" t="str">
            <v>7802100004796</v>
          </cell>
          <cell r="D741" t="str">
            <v>CERVEZA Lata 269ml HOLLAND HEINEKEN SILVER</v>
          </cell>
          <cell r="E741">
            <v>1</v>
          </cell>
          <cell r="F741" t="str">
            <v>BEBIDAS</v>
          </cell>
          <cell r="G741" t="str">
            <v>BEBIDAS</v>
          </cell>
          <cell r="H741" t="str">
            <v>CERVEZAS</v>
          </cell>
          <cell r="I741" t="str">
            <v>PREMIUM</v>
          </cell>
          <cell r="J741" t="str">
            <v>LATA 269 ML</v>
          </cell>
          <cell r="K741" t="str">
            <v>HEINEKEN</v>
          </cell>
          <cell r="L741">
            <v>79</v>
          </cell>
          <cell r="M741" t="str">
            <v>DISTRIBUIDORA DEL PARAGUAY (79)</v>
          </cell>
          <cell r="N741">
            <v>564</v>
          </cell>
          <cell r="O741">
            <v>0</v>
          </cell>
          <cell r="P741">
            <v>0</v>
          </cell>
          <cell r="Q741">
            <v>0</v>
          </cell>
          <cell r="R741">
            <v>0</v>
          </cell>
          <cell r="S741">
            <v>0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>
            <v>0</v>
          </cell>
          <cell r="AI741">
            <v>84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60</v>
          </cell>
          <cell r="AP741" t="str">
            <v>Q</v>
          </cell>
          <cell r="AQ741" t="str">
            <v>Q</v>
          </cell>
          <cell r="AR741" t="str">
            <v>Q</v>
          </cell>
          <cell r="AS741" t="str">
            <v>Q</v>
          </cell>
          <cell r="AT741" t="str">
            <v>Q</v>
          </cell>
          <cell r="AU741">
            <v>21.428571428571431</v>
          </cell>
          <cell r="AV741">
            <v>4340.0000600000003</v>
          </cell>
          <cell r="AW741">
            <v>4339.9992899999997</v>
          </cell>
          <cell r="AX741">
            <v>4950</v>
          </cell>
          <cell r="AY741">
            <v>0.14055297962369151</v>
          </cell>
          <cell r="AZ741">
            <v>0.12323231111111105</v>
          </cell>
          <cell r="BA741">
            <v>4625</v>
          </cell>
          <cell r="BB741">
            <v>12</v>
          </cell>
          <cell r="BC741">
            <v>6.5668188032236952E-2</v>
          </cell>
          <cell r="BD741">
            <v>6.1621608648648581E-2</v>
          </cell>
          <cell r="BE741">
            <v>0</v>
          </cell>
          <cell r="BF741">
            <v>0</v>
          </cell>
          <cell r="BG741">
            <v>-1</v>
          </cell>
          <cell r="BH741">
            <v>0</v>
          </cell>
        </row>
        <row r="742">
          <cell r="B742" t="str">
            <v>17158</v>
          </cell>
          <cell r="C742" t="str">
            <v>7840050006170</v>
          </cell>
          <cell r="D742" t="str">
            <v>CERVEZA Lata 269ml 6un AMBER LAGGER PATAGONIA</v>
          </cell>
          <cell r="E742">
            <v>6</v>
          </cell>
          <cell r="F742" t="str">
            <v>BEBIDAS</v>
          </cell>
          <cell r="G742" t="str">
            <v>BEBIDAS</v>
          </cell>
          <cell r="H742" t="str">
            <v>CERVEZAS</v>
          </cell>
          <cell r="I742" t="str">
            <v>PREMIUM</v>
          </cell>
          <cell r="J742" t="str">
            <v>LATA 269 ML</v>
          </cell>
          <cell r="K742" t="str">
            <v>PATAGONIA</v>
          </cell>
          <cell r="L742">
            <v>60</v>
          </cell>
          <cell r="M742" t="str">
            <v>CERVEPAR S.A. (60)</v>
          </cell>
          <cell r="N742">
            <v>0</v>
          </cell>
          <cell r="O742">
            <v>0</v>
          </cell>
          <cell r="P742">
            <v>0</v>
          </cell>
          <cell r="Q742">
            <v>0</v>
          </cell>
          <cell r="R742">
            <v>0</v>
          </cell>
          <cell r="S742">
            <v>0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>
            <v>0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 t="str">
            <v>Q</v>
          </cell>
          <cell r="AQ742" t="str">
            <v>Q</v>
          </cell>
          <cell r="AR742" t="str">
            <v>Q</v>
          </cell>
          <cell r="AS742" t="str">
            <v>Q</v>
          </cell>
          <cell r="AT742" t="str">
            <v>Q</v>
          </cell>
          <cell r="AU742" t="str">
            <v>Q</v>
          </cell>
          <cell r="AV742">
            <v>24299.999999</v>
          </cell>
          <cell r="AW742">
            <v>24084.4329</v>
          </cell>
          <cell r="AX742">
            <v>27500</v>
          </cell>
          <cell r="AY742">
            <v>0.13168724284492539</v>
          </cell>
          <cell r="AZ742">
            <v>0.11636363640000001</v>
          </cell>
          <cell r="BA742">
            <v>0</v>
          </cell>
          <cell r="BB742">
            <v>0</v>
          </cell>
          <cell r="BC742">
            <v>-1</v>
          </cell>
          <cell r="BD742">
            <v>0</v>
          </cell>
          <cell r="BE742">
            <v>0</v>
          </cell>
          <cell r="BF742">
            <v>0</v>
          </cell>
          <cell r="BG742">
            <v>-1</v>
          </cell>
          <cell r="BH742">
            <v>0</v>
          </cell>
        </row>
        <row r="743">
          <cell r="B743" t="str">
            <v>17040</v>
          </cell>
          <cell r="C743" t="str">
            <v>7840050006149</v>
          </cell>
          <cell r="D743" t="str">
            <v>CERVEZA Lata 269ml AMBER LAGGER PATAGONIA</v>
          </cell>
          <cell r="E743">
            <v>6</v>
          </cell>
          <cell r="F743" t="str">
            <v>BEBIDAS</v>
          </cell>
          <cell r="G743" t="str">
            <v>BEBIDAS</v>
          </cell>
          <cell r="H743" t="str">
            <v>CERVEZAS</v>
          </cell>
          <cell r="I743" t="str">
            <v>PREMIUM</v>
          </cell>
          <cell r="J743" t="str">
            <v>LATA 269 ML</v>
          </cell>
          <cell r="K743" t="str">
            <v>PATAGONIA</v>
          </cell>
          <cell r="L743">
            <v>60</v>
          </cell>
          <cell r="M743" t="str">
            <v>CERVEPAR S.A. (60)</v>
          </cell>
          <cell r="N743">
            <v>89</v>
          </cell>
          <cell r="O743">
            <v>218</v>
          </cell>
          <cell r="P743">
            <v>114</v>
          </cell>
          <cell r="Q743">
            <v>172</v>
          </cell>
          <cell r="R743">
            <v>91</v>
          </cell>
          <cell r="S743">
            <v>126</v>
          </cell>
          <cell r="T743">
            <v>144</v>
          </cell>
          <cell r="U743">
            <v>138</v>
          </cell>
          <cell r="V743">
            <v>131</v>
          </cell>
          <cell r="W743">
            <v>219</v>
          </cell>
          <cell r="X743">
            <v>46</v>
          </cell>
          <cell r="Y743">
            <v>46</v>
          </cell>
          <cell r="Z743">
            <v>70</v>
          </cell>
          <cell r="AA743">
            <v>53</v>
          </cell>
          <cell r="AB743">
            <v>46</v>
          </cell>
          <cell r="AC743">
            <v>37</v>
          </cell>
          <cell r="AD743">
            <v>61</v>
          </cell>
          <cell r="AE743">
            <v>216</v>
          </cell>
          <cell r="AF743">
            <v>72</v>
          </cell>
          <cell r="AG743">
            <v>126</v>
          </cell>
          <cell r="AH743">
            <v>6</v>
          </cell>
          <cell r="AI743">
            <v>36</v>
          </cell>
          <cell r="AJ743">
            <v>200</v>
          </cell>
          <cell r="AK743">
            <v>204</v>
          </cell>
          <cell r="AL743">
            <v>15</v>
          </cell>
          <cell r="AM743">
            <v>144</v>
          </cell>
          <cell r="AN743">
            <v>0</v>
          </cell>
          <cell r="AO743">
            <v>48</v>
          </cell>
          <cell r="AP743">
            <v>34.883720930232563</v>
          </cell>
          <cell r="AQ743">
            <v>44.347826086956516</v>
          </cell>
          <cell r="AR743">
            <v>9.7826086956521738</v>
          </cell>
          <cell r="AS743">
            <v>116.75675675675676</v>
          </cell>
          <cell r="AT743" t="str">
            <v>Q</v>
          </cell>
          <cell r="AU743">
            <v>40</v>
          </cell>
          <cell r="AV743">
            <v>4050</v>
          </cell>
          <cell r="AW743">
            <v>4014.07215</v>
          </cell>
          <cell r="AX743">
            <v>4750</v>
          </cell>
          <cell r="AY743">
            <v>0.17283950617283961</v>
          </cell>
          <cell r="AZ743">
            <v>0.14736842105263157</v>
          </cell>
          <cell r="BA743">
            <v>4583.3333300000004</v>
          </cell>
          <cell r="BB743">
            <v>6</v>
          </cell>
          <cell r="BC743">
            <v>0.13168724197530879</v>
          </cell>
          <cell r="BD743">
            <v>0.11636363572099181</v>
          </cell>
          <cell r="BE743">
            <v>0</v>
          </cell>
          <cell r="BF743">
            <v>0</v>
          </cell>
          <cell r="BG743">
            <v>-1</v>
          </cell>
          <cell r="BH743">
            <v>0</v>
          </cell>
        </row>
        <row r="744">
          <cell r="B744" t="str">
            <v>41186</v>
          </cell>
          <cell r="C744" t="str">
            <v>7898367984292</v>
          </cell>
          <cell r="D744" t="str">
            <v>CERVEZA Lata 269ML 12un PILSEN EISENBAHN</v>
          </cell>
          <cell r="E744">
            <v>1</v>
          </cell>
          <cell r="F744" t="str">
            <v>BEBIDAS</v>
          </cell>
          <cell r="G744" t="str">
            <v>BEBIDAS</v>
          </cell>
          <cell r="H744" t="str">
            <v>CERVEZAS</v>
          </cell>
          <cell r="I744" t="str">
            <v>PREMIUM</v>
          </cell>
          <cell r="J744" t="str">
            <v>LATA 269 ML</v>
          </cell>
          <cell r="K744" t="str">
            <v xml:space="preserve"> EISENBAHN</v>
          </cell>
          <cell r="L744">
            <v>428</v>
          </cell>
          <cell r="M744" t="str">
            <v>BRUMADO S.A. (428)</v>
          </cell>
          <cell r="N744">
            <v>0</v>
          </cell>
          <cell r="O744">
            <v>0</v>
          </cell>
          <cell r="P744">
            <v>0</v>
          </cell>
          <cell r="Q744">
            <v>0</v>
          </cell>
          <cell r="R744">
            <v>0</v>
          </cell>
          <cell r="S744">
            <v>0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>
            <v>0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 t="str">
            <v>Q</v>
          </cell>
          <cell r="AQ744" t="str">
            <v>Q</v>
          </cell>
          <cell r="AR744" t="str">
            <v>Q</v>
          </cell>
          <cell r="AS744" t="str">
            <v>Q</v>
          </cell>
          <cell r="AT744" t="str">
            <v>Q</v>
          </cell>
          <cell r="AU744" t="str">
            <v>Q</v>
          </cell>
          <cell r="AV744">
            <v>36499.999997999999</v>
          </cell>
          <cell r="AW744">
            <v>36503.994120000003</v>
          </cell>
          <cell r="AX744">
            <v>39900</v>
          </cell>
          <cell r="AY744">
            <v>9.3150684991405441E-2</v>
          </cell>
          <cell r="AZ744">
            <v>8.5213032631578964E-2</v>
          </cell>
          <cell r="BC744">
            <v>-1</v>
          </cell>
          <cell r="BD744">
            <v>0</v>
          </cell>
          <cell r="BG744">
            <v>-1</v>
          </cell>
          <cell r="BH744">
            <v>0</v>
          </cell>
        </row>
        <row r="745">
          <cell r="B745" t="str">
            <v>41185</v>
          </cell>
          <cell r="C745" t="str">
            <v>7898367984285</v>
          </cell>
          <cell r="D745" t="str">
            <v>CERVEZA Lata 269ml PILSEN EISENBAHN</v>
          </cell>
          <cell r="E745">
            <v>12</v>
          </cell>
          <cell r="F745" t="str">
            <v>BEBIDAS</v>
          </cell>
          <cell r="G745" t="str">
            <v>BEBIDAS</v>
          </cell>
          <cell r="H745" t="str">
            <v>CERVEZAS</v>
          </cell>
          <cell r="I745" t="str">
            <v>PREMIUM</v>
          </cell>
          <cell r="J745" t="str">
            <v>LATA 269 ML</v>
          </cell>
          <cell r="K745" t="str">
            <v xml:space="preserve"> EISENBAHN</v>
          </cell>
          <cell r="L745">
            <v>428</v>
          </cell>
          <cell r="M745" t="str">
            <v>BRUMADO S.A. (428)</v>
          </cell>
          <cell r="N745">
            <v>0</v>
          </cell>
          <cell r="O745">
            <v>0</v>
          </cell>
          <cell r="P745">
            <v>0</v>
          </cell>
          <cell r="Q745">
            <v>22</v>
          </cell>
          <cell r="R745">
            <v>0</v>
          </cell>
          <cell r="S745">
            <v>0</v>
          </cell>
          <cell r="T745">
            <v>0</v>
          </cell>
          <cell r="U745">
            <v>14</v>
          </cell>
          <cell r="V745">
            <v>0</v>
          </cell>
          <cell r="W745">
            <v>0</v>
          </cell>
          <cell r="X745">
            <v>0</v>
          </cell>
          <cell r="Y745">
            <v>15</v>
          </cell>
          <cell r="Z745">
            <v>0</v>
          </cell>
          <cell r="AA745">
            <v>0</v>
          </cell>
          <cell r="AB745">
            <v>0</v>
          </cell>
          <cell r="AC745">
            <v>13</v>
          </cell>
          <cell r="AD745">
            <v>0</v>
          </cell>
          <cell r="AE745">
            <v>0</v>
          </cell>
          <cell r="AF745">
            <v>0</v>
          </cell>
          <cell r="AG745">
            <v>12</v>
          </cell>
          <cell r="AH745">
            <v>39</v>
          </cell>
          <cell r="AI745">
            <v>55</v>
          </cell>
          <cell r="AJ745">
            <v>218</v>
          </cell>
          <cell r="AK745">
            <v>22</v>
          </cell>
          <cell r="AL745">
            <v>117</v>
          </cell>
          <cell r="AM745">
            <v>227</v>
          </cell>
          <cell r="AN745">
            <v>228</v>
          </cell>
          <cell r="AO745">
            <v>321</v>
          </cell>
          <cell r="AP745">
            <v>297.27272727272725</v>
          </cell>
          <cell r="AQ745">
            <v>47.142857142857139</v>
          </cell>
          <cell r="AR745">
            <v>234</v>
          </cell>
          <cell r="AS745">
            <v>523.84615384615381</v>
          </cell>
          <cell r="AT745">
            <v>570</v>
          </cell>
          <cell r="AU745">
            <v>175.09090909090907</v>
          </cell>
          <cell r="AV745">
            <v>3042</v>
          </cell>
          <cell r="AW745">
            <v>3041.9995100000001</v>
          </cell>
          <cell r="AX745">
            <v>3500</v>
          </cell>
          <cell r="AY745">
            <v>0.1505588428665352</v>
          </cell>
          <cell r="AZ745">
            <v>0.13085714285714287</v>
          </cell>
          <cell r="BA745">
            <v>3325</v>
          </cell>
          <cell r="BB745">
            <v>12</v>
          </cell>
          <cell r="BC745">
            <v>9.303090072320841E-2</v>
          </cell>
          <cell r="BD745">
            <v>8.5112781954887223E-2</v>
          </cell>
          <cell r="BE745">
            <v>0</v>
          </cell>
          <cell r="BF745">
            <v>0</v>
          </cell>
          <cell r="BG745">
            <v>-1</v>
          </cell>
          <cell r="BH745">
            <v>0</v>
          </cell>
        </row>
        <row r="746">
          <cell r="B746" t="str">
            <v>37481</v>
          </cell>
          <cell r="C746" t="str">
            <v>17898334962084</v>
          </cell>
          <cell r="D746" t="str">
            <v>CERVEZA PREMIUM LAGER Lata 269ml 12un OPA BIER</v>
          </cell>
          <cell r="E746">
            <v>1</v>
          </cell>
          <cell r="F746" t="str">
            <v>BEBIDAS</v>
          </cell>
          <cell r="G746" t="str">
            <v>BEBIDAS</v>
          </cell>
          <cell r="H746" t="str">
            <v>CERVEZAS</v>
          </cell>
          <cell r="I746" t="str">
            <v>PREMIUM</v>
          </cell>
          <cell r="J746" t="str">
            <v>LATA 269 ML</v>
          </cell>
          <cell r="K746" t="str">
            <v>OPA</v>
          </cell>
          <cell r="L746">
            <v>114</v>
          </cell>
          <cell r="M746" t="str">
            <v>APOLO IMPORT S.A. 2 - TRENTINO (114)</v>
          </cell>
          <cell r="N746">
            <v>0</v>
          </cell>
          <cell r="O746">
            <v>0</v>
          </cell>
          <cell r="P746">
            <v>0</v>
          </cell>
          <cell r="Q746">
            <v>0</v>
          </cell>
          <cell r="R746">
            <v>0</v>
          </cell>
          <cell r="S746">
            <v>0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>
            <v>0</v>
          </cell>
          <cell r="AH746">
            <v>0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 t="str">
            <v>Q</v>
          </cell>
          <cell r="AQ746" t="str">
            <v>Q</v>
          </cell>
          <cell r="AR746" t="str">
            <v>Q</v>
          </cell>
          <cell r="AS746" t="str">
            <v>Q</v>
          </cell>
          <cell r="AT746" t="str">
            <v>Q</v>
          </cell>
          <cell r="AU746" t="str">
            <v>Q</v>
          </cell>
          <cell r="AV746">
            <v>45599.999994999998</v>
          </cell>
          <cell r="AW746">
            <v>45599.997960000001</v>
          </cell>
          <cell r="AX746">
            <v>49900</v>
          </cell>
          <cell r="AY746">
            <v>9.4298245734024011E-2</v>
          </cell>
          <cell r="AZ746">
            <v>8.6172344789579192E-2</v>
          </cell>
          <cell r="BA746">
            <v>0</v>
          </cell>
          <cell r="BB746">
            <v>0</v>
          </cell>
          <cell r="BC746">
            <v>-1</v>
          </cell>
          <cell r="BD746">
            <v>0</v>
          </cell>
          <cell r="BE746">
            <v>0</v>
          </cell>
          <cell r="BF746">
            <v>0</v>
          </cell>
          <cell r="BG746">
            <v>-1</v>
          </cell>
          <cell r="BH746">
            <v>0</v>
          </cell>
        </row>
        <row r="747">
          <cell r="B747" t="str">
            <v>37480</v>
          </cell>
          <cell r="C747" t="str">
            <v>7898334962087</v>
          </cell>
          <cell r="D747" t="str">
            <v>CERVEZA PREMIUM LAGER Lata 269ml OPA BIER</v>
          </cell>
          <cell r="E747">
            <v>12</v>
          </cell>
          <cell r="F747" t="str">
            <v>BEBIDAS</v>
          </cell>
          <cell r="G747" t="str">
            <v>BEBIDAS</v>
          </cell>
          <cell r="H747" t="str">
            <v>CERVEZAS</v>
          </cell>
          <cell r="I747" t="str">
            <v>PREMIUM</v>
          </cell>
          <cell r="J747" t="str">
            <v>LATA 269 ML</v>
          </cell>
          <cell r="K747" t="str">
            <v>OPA</v>
          </cell>
          <cell r="L747">
            <v>114</v>
          </cell>
          <cell r="M747" t="str">
            <v>APOLO IMPORT S.A. 2 - TRENTINO (114)</v>
          </cell>
          <cell r="N747">
            <v>76</v>
          </cell>
          <cell r="O747">
            <v>378</v>
          </cell>
          <cell r="P747">
            <v>188</v>
          </cell>
          <cell r="Q747">
            <v>269</v>
          </cell>
          <cell r="R747">
            <v>87</v>
          </cell>
          <cell r="S747">
            <v>437</v>
          </cell>
          <cell r="T747">
            <v>178</v>
          </cell>
          <cell r="U747">
            <v>290</v>
          </cell>
          <cell r="V747">
            <v>81</v>
          </cell>
          <cell r="W747">
            <v>197</v>
          </cell>
          <cell r="X747">
            <v>156</v>
          </cell>
          <cell r="Y747">
            <v>96</v>
          </cell>
          <cell r="Z747">
            <v>16</v>
          </cell>
          <cell r="AA747">
            <v>172</v>
          </cell>
          <cell r="AB747">
            <v>179</v>
          </cell>
          <cell r="AC747">
            <v>42</v>
          </cell>
          <cell r="AD747">
            <v>136</v>
          </cell>
          <cell r="AE747">
            <v>394</v>
          </cell>
          <cell r="AF747">
            <v>290</v>
          </cell>
          <cell r="AG747">
            <v>72</v>
          </cell>
          <cell r="AH747">
            <v>373</v>
          </cell>
          <cell r="AI747">
            <v>543</v>
          </cell>
          <cell r="AJ747">
            <v>819</v>
          </cell>
          <cell r="AK747">
            <v>1030</v>
          </cell>
          <cell r="AL747">
            <v>567</v>
          </cell>
          <cell r="AM747">
            <v>755</v>
          </cell>
          <cell r="AN747">
            <v>1607</v>
          </cell>
          <cell r="AO747">
            <v>381</v>
          </cell>
          <cell r="AP747">
            <v>91.338289962825286</v>
          </cell>
          <cell r="AQ747">
            <v>106.55172413793105</v>
          </cell>
          <cell r="AR747">
            <v>177.1875</v>
          </cell>
          <cell r="AS747">
            <v>539.28571428571422</v>
          </cell>
          <cell r="AT747">
            <v>669.58333333333326</v>
          </cell>
          <cell r="AU747">
            <v>21.049723756906076</v>
          </cell>
          <cell r="AV747">
            <v>3800.0000500000001</v>
          </cell>
          <cell r="AW747">
            <v>3799.9998300000002</v>
          </cell>
          <cell r="AX747">
            <v>4250</v>
          </cell>
          <cell r="AY747">
            <v>0.11842103791551262</v>
          </cell>
          <cell r="AZ747">
            <v>0.10588234117647057</v>
          </cell>
          <cell r="BA747">
            <v>4158.3333300000004</v>
          </cell>
          <cell r="BB747">
            <v>12</v>
          </cell>
          <cell r="BC747">
            <v>9.4298230338181188E-2</v>
          </cell>
          <cell r="BD747">
            <v>8.6172331932803534E-2</v>
          </cell>
          <cell r="BE747">
            <v>0</v>
          </cell>
          <cell r="BF747">
            <v>0</v>
          </cell>
          <cell r="BG747">
            <v>-1</v>
          </cell>
          <cell r="BH747">
            <v>0</v>
          </cell>
        </row>
        <row r="748">
          <cell r="B748" t="str">
            <v>11676</v>
          </cell>
          <cell r="C748" t="str">
            <v>034100176020</v>
          </cell>
          <cell r="D748" t="str">
            <v>CERVEZA Lata 355ml 12un GD MILLER</v>
          </cell>
          <cell r="E748">
            <v>12</v>
          </cell>
          <cell r="F748" t="str">
            <v>BEBIDAS</v>
          </cell>
          <cell r="G748" t="str">
            <v>BEBIDAS</v>
          </cell>
          <cell r="H748" t="str">
            <v>CERVEZAS</v>
          </cell>
          <cell r="I748" t="str">
            <v>PREMIUM</v>
          </cell>
          <cell r="J748" t="str">
            <v>LATA 354 ML</v>
          </cell>
          <cell r="K748" t="str">
            <v>MILLER</v>
          </cell>
          <cell r="L748">
            <v>81</v>
          </cell>
          <cell r="M748" t="str">
            <v>DISTRIBUIDORA GLORIA S.A.  (81)</v>
          </cell>
          <cell r="N748">
            <v>0</v>
          </cell>
          <cell r="O748">
            <v>0</v>
          </cell>
          <cell r="P748">
            <v>0</v>
          </cell>
          <cell r="Q748">
            <v>0</v>
          </cell>
          <cell r="R748">
            <v>0</v>
          </cell>
          <cell r="S748">
            <v>0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>
            <v>0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 t="str">
            <v>Q</v>
          </cell>
          <cell r="AQ748" t="str">
            <v>Q</v>
          </cell>
          <cell r="AR748" t="str">
            <v>Q</v>
          </cell>
          <cell r="AS748" t="str">
            <v>Q</v>
          </cell>
          <cell r="AT748" t="str">
            <v>Q</v>
          </cell>
          <cell r="AU748" t="str">
            <v>Q</v>
          </cell>
          <cell r="AV748">
            <v>54275.999997999999</v>
          </cell>
          <cell r="AW748">
            <v>50164.866840000002</v>
          </cell>
          <cell r="AX748">
            <v>54900</v>
          </cell>
          <cell r="AY748">
            <v>1.1496794200438476E-2</v>
          </cell>
          <cell r="AZ748">
            <v>1.136612025500912E-2</v>
          </cell>
          <cell r="BA748">
            <v>0</v>
          </cell>
          <cell r="BB748">
            <v>0</v>
          </cell>
          <cell r="BC748">
            <v>-1</v>
          </cell>
          <cell r="BD748">
            <v>0</v>
          </cell>
          <cell r="BE748">
            <v>0</v>
          </cell>
          <cell r="BF748">
            <v>0</v>
          </cell>
          <cell r="BG748">
            <v>-1</v>
          </cell>
          <cell r="BH748">
            <v>0</v>
          </cell>
        </row>
        <row r="749">
          <cell r="B749" t="str">
            <v>12406</v>
          </cell>
          <cell r="C749" t="str">
            <v>7842306201537</v>
          </cell>
          <cell r="D749" t="str">
            <v>CERVEZA Lata 355ml 6un GD MILLER</v>
          </cell>
          <cell r="E749">
            <v>6</v>
          </cell>
          <cell r="F749" t="str">
            <v>BEBIDAS</v>
          </cell>
          <cell r="G749" t="str">
            <v>BEBIDAS</v>
          </cell>
          <cell r="H749" t="str">
            <v>CERVEZAS</v>
          </cell>
          <cell r="I749" t="str">
            <v>PREMIUM</v>
          </cell>
          <cell r="J749" t="str">
            <v>LATA 354 ML</v>
          </cell>
          <cell r="K749" t="str">
            <v>MILLER</v>
          </cell>
          <cell r="L749">
            <v>81</v>
          </cell>
          <cell r="M749" t="str">
            <v>DISTRIBUIDORA GLORIA S.A.  (81)</v>
          </cell>
          <cell r="N749">
            <v>0</v>
          </cell>
          <cell r="O749">
            <v>0</v>
          </cell>
          <cell r="P749">
            <v>0</v>
          </cell>
          <cell r="Q749">
            <v>0</v>
          </cell>
          <cell r="R749">
            <v>0</v>
          </cell>
          <cell r="S749">
            <v>0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>
            <v>0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 t="str">
            <v>Q</v>
          </cell>
          <cell r="AQ749" t="str">
            <v>Q</v>
          </cell>
          <cell r="AR749" t="str">
            <v>Q</v>
          </cell>
          <cell r="AS749" t="str">
            <v>Q</v>
          </cell>
          <cell r="AT749" t="str">
            <v>Q</v>
          </cell>
          <cell r="AU749" t="str">
            <v>Q</v>
          </cell>
          <cell r="AV749">
            <v>27137.999999</v>
          </cell>
          <cell r="AW749">
            <v>25082.433420000001</v>
          </cell>
          <cell r="AX749">
            <v>27500</v>
          </cell>
          <cell r="AY749">
            <v>1.3339229162552035E-2</v>
          </cell>
          <cell r="AZ749">
            <v>1.3163636400000012E-2</v>
          </cell>
          <cell r="BA749">
            <v>0</v>
          </cell>
          <cell r="BB749">
            <v>0</v>
          </cell>
          <cell r="BC749">
            <v>-1</v>
          </cell>
          <cell r="BD749">
            <v>0</v>
          </cell>
          <cell r="BE749">
            <v>0</v>
          </cell>
          <cell r="BF749">
            <v>0</v>
          </cell>
          <cell r="BG749">
            <v>-1</v>
          </cell>
          <cell r="BH749">
            <v>0</v>
          </cell>
        </row>
        <row r="750">
          <cell r="B750" t="str">
            <v>10001</v>
          </cell>
          <cell r="C750" t="str">
            <v>034100005542</v>
          </cell>
          <cell r="D750" t="str">
            <v>CERVEZA Lata 355ml GD MILLER</v>
          </cell>
          <cell r="E750">
            <v>1</v>
          </cell>
          <cell r="F750" t="str">
            <v>BEBIDAS</v>
          </cell>
          <cell r="G750" t="str">
            <v>BEBIDAS</v>
          </cell>
          <cell r="H750" t="str">
            <v>CERVEZAS</v>
          </cell>
          <cell r="I750" t="str">
            <v>PREMIUM</v>
          </cell>
          <cell r="J750" t="str">
            <v>LATA 354 ML</v>
          </cell>
          <cell r="K750" t="str">
            <v>MILLER</v>
          </cell>
          <cell r="L750">
            <v>81</v>
          </cell>
          <cell r="M750" t="str">
            <v>DISTRIBUIDORA GLORIA S.A.  (81)</v>
          </cell>
          <cell r="N750">
            <v>269</v>
          </cell>
          <cell r="O750">
            <v>38</v>
          </cell>
          <cell r="P750">
            <v>12</v>
          </cell>
          <cell r="Q750">
            <v>0</v>
          </cell>
          <cell r="R750">
            <v>1072</v>
          </cell>
          <cell r="S750">
            <v>321</v>
          </cell>
          <cell r="T750">
            <v>0</v>
          </cell>
          <cell r="U750">
            <v>0</v>
          </cell>
          <cell r="V750">
            <v>192</v>
          </cell>
          <cell r="W750">
            <v>49</v>
          </cell>
          <cell r="X750">
            <v>0</v>
          </cell>
          <cell r="Y750">
            <v>0</v>
          </cell>
          <cell r="Z750">
            <v>361</v>
          </cell>
          <cell r="AA750">
            <v>0</v>
          </cell>
          <cell r="AB750">
            <v>0</v>
          </cell>
          <cell r="AC750">
            <v>0</v>
          </cell>
          <cell r="AD750">
            <v>168</v>
          </cell>
          <cell r="AE750">
            <v>24</v>
          </cell>
          <cell r="AF750">
            <v>0</v>
          </cell>
          <cell r="AG750">
            <v>0</v>
          </cell>
          <cell r="AH750">
            <v>0</v>
          </cell>
          <cell r="AI750">
            <v>0</v>
          </cell>
          <cell r="AJ750">
            <v>0</v>
          </cell>
          <cell r="AK750">
            <v>34</v>
          </cell>
          <cell r="AL750">
            <v>0</v>
          </cell>
          <cell r="AM750">
            <v>3</v>
          </cell>
          <cell r="AN750">
            <v>0</v>
          </cell>
          <cell r="AO750">
            <v>0</v>
          </cell>
          <cell r="AP750" t="str">
            <v>Q</v>
          </cell>
          <cell r="AQ750" t="str">
            <v>SV</v>
          </cell>
          <cell r="AR750" t="str">
            <v>Q</v>
          </cell>
          <cell r="AS750" t="str">
            <v>SV</v>
          </cell>
          <cell r="AT750" t="str">
            <v>Q</v>
          </cell>
          <cell r="AU750" t="str">
            <v>Q</v>
          </cell>
          <cell r="AV750">
            <v>4523</v>
          </cell>
          <cell r="AW750">
            <v>4180.4055699999999</v>
          </cell>
          <cell r="AX750">
            <v>4750</v>
          </cell>
          <cell r="AY750">
            <v>5.018792836612862E-2</v>
          </cell>
          <cell r="AZ750">
            <v>4.7789473684210527E-2</v>
          </cell>
          <cell r="BA750">
            <v>4583.3333300000004</v>
          </cell>
          <cell r="BB750">
            <v>6</v>
          </cell>
          <cell r="BC750">
            <v>1.3339228388238089E-2</v>
          </cell>
          <cell r="BD750">
            <v>1.3163635645937272E-2</v>
          </cell>
          <cell r="BE750">
            <v>4575</v>
          </cell>
          <cell r="BF750">
            <v>12</v>
          </cell>
          <cell r="BG750">
            <v>1.1496794163166069E-2</v>
          </cell>
          <cell r="BH750">
            <v>1.1366120218579235E-2</v>
          </cell>
        </row>
        <row r="751">
          <cell r="B751" t="str">
            <v>17066</v>
          </cell>
          <cell r="C751" t="str">
            <v>8712000018160</v>
          </cell>
          <cell r="D751" t="str">
            <v>CERVEZA Lata 330ml 24un HOLLAND HEINEKEN</v>
          </cell>
          <cell r="E751">
            <v>24</v>
          </cell>
          <cell r="F751" t="str">
            <v>BEBIDAS</v>
          </cell>
          <cell r="G751" t="str">
            <v>BEBIDAS</v>
          </cell>
          <cell r="H751" t="str">
            <v>CERVEZAS</v>
          </cell>
          <cell r="I751" t="str">
            <v>PREMIUM</v>
          </cell>
          <cell r="J751" t="str">
            <v>LATA 354 ML</v>
          </cell>
          <cell r="K751" t="str">
            <v>HEINEKEN</v>
          </cell>
          <cell r="L751">
            <v>79</v>
          </cell>
          <cell r="M751" t="str">
            <v>DISTRIBUIDORA DEL PARAGUAY (79)</v>
          </cell>
          <cell r="N751">
            <v>0</v>
          </cell>
          <cell r="O751">
            <v>0</v>
          </cell>
          <cell r="P751">
            <v>0</v>
          </cell>
          <cell r="Q751">
            <v>0</v>
          </cell>
          <cell r="R751">
            <v>0</v>
          </cell>
          <cell r="S751">
            <v>0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>
            <v>0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 t="str">
            <v>Q</v>
          </cell>
          <cell r="AQ751" t="str">
            <v>Q</v>
          </cell>
          <cell r="AR751" t="str">
            <v>Q</v>
          </cell>
          <cell r="AS751" t="str">
            <v>Q</v>
          </cell>
          <cell r="AT751" t="str">
            <v>Q</v>
          </cell>
          <cell r="AU751" t="str">
            <v>Q</v>
          </cell>
          <cell r="AV751">
            <v>124080</v>
          </cell>
          <cell r="AW751">
            <v>131179.05239999999</v>
          </cell>
          <cell r="AX751">
            <v>142900</v>
          </cell>
          <cell r="AY751">
            <v>0.15167633784655066</v>
          </cell>
          <cell r="AZ751">
            <v>0.13170048985304408</v>
          </cell>
          <cell r="BA751">
            <v>0</v>
          </cell>
          <cell r="BB751">
            <v>0</v>
          </cell>
          <cell r="BC751">
            <v>-1</v>
          </cell>
          <cell r="BD751">
            <v>0</v>
          </cell>
          <cell r="BE751">
            <v>0</v>
          </cell>
          <cell r="BF751">
            <v>0</v>
          </cell>
          <cell r="BG751">
            <v>-1</v>
          </cell>
          <cell r="BH751">
            <v>0</v>
          </cell>
        </row>
        <row r="752">
          <cell r="B752" t="str">
            <v>39198</v>
          </cell>
          <cell r="C752" t="str">
            <v>7802100000330</v>
          </cell>
          <cell r="D752" t="str">
            <v>CERVEZA Lata 350ml 6un HOLLAND HEINEKEN</v>
          </cell>
          <cell r="E752">
            <v>1</v>
          </cell>
          <cell r="F752" t="str">
            <v>BEBIDAS</v>
          </cell>
          <cell r="G752" t="str">
            <v>BEBIDAS</v>
          </cell>
          <cell r="H752" t="str">
            <v>CERVEZAS</v>
          </cell>
          <cell r="I752" t="str">
            <v>PREMIUM</v>
          </cell>
          <cell r="J752" t="str">
            <v>LATA 354 ML</v>
          </cell>
          <cell r="K752" t="str">
            <v>HEINEKEN</v>
          </cell>
          <cell r="L752">
            <v>79</v>
          </cell>
          <cell r="M752" t="str">
            <v>DISTRIBUIDORA DEL PARAGUAY (79)</v>
          </cell>
          <cell r="N752">
            <v>0</v>
          </cell>
          <cell r="O752">
            <v>0</v>
          </cell>
          <cell r="P752">
            <v>0</v>
          </cell>
          <cell r="Q752">
            <v>0</v>
          </cell>
          <cell r="R752">
            <v>0</v>
          </cell>
          <cell r="S752">
            <v>0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 t="str">
            <v>Q</v>
          </cell>
          <cell r="AQ752" t="str">
            <v>Q</v>
          </cell>
          <cell r="AR752" t="str">
            <v>Q</v>
          </cell>
          <cell r="AS752" t="str">
            <v>Q</v>
          </cell>
          <cell r="AT752" t="str">
            <v>Q</v>
          </cell>
          <cell r="AU752" t="str">
            <v>Q</v>
          </cell>
          <cell r="AV752">
            <v>30732.000002000001</v>
          </cell>
          <cell r="AW752">
            <v>30669.998039999999</v>
          </cell>
          <cell r="AX752">
            <v>33900</v>
          </cell>
          <cell r="AY752">
            <v>0.10308473245456939</v>
          </cell>
          <cell r="AZ752">
            <v>9.3451327374631243E-2</v>
          </cell>
          <cell r="BC752">
            <v>-1</v>
          </cell>
          <cell r="BD752">
            <v>0</v>
          </cell>
          <cell r="BG752">
            <v>-1</v>
          </cell>
          <cell r="BH752">
            <v>0</v>
          </cell>
        </row>
        <row r="753">
          <cell r="B753" t="str">
            <v>39197</v>
          </cell>
          <cell r="C753" t="str">
            <v>7802100000316</v>
          </cell>
          <cell r="D753" t="str">
            <v>CERVEZA Lata 350ml HOLLAND HEINEKEN</v>
          </cell>
          <cell r="E753">
            <v>6</v>
          </cell>
          <cell r="F753" t="str">
            <v>BEBIDAS</v>
          </cell>
          <cell r="G753" t="str">
            <v>BEBIDAS</v>
          </cell>
          <cell r="H753" t="str">
            <v>CERVEZAS</v>
          </cell>
          <cell r="I753" t="str">
            <v>PREMIUM</v>
          </cell>
          <cell r="J753" t="str">
            <v>LATA 354 ML</v>
          </cell>
          <cell r="K753" t="str">
            <v>HEINEKEN</v>
          </cell>
          <cell r="L753">
            <v>79</v>
          </cell>
          <cell r="M753" t="str">
            <v>DISTRIBUIDORA DEL PARAGUAY (79)</v>
          </cell>
          <cell r="N753">
            <v>299</v>
          </cell>
          <cell r="O753">
            <v>564</v>
          </cell>
          <cell r="P753">
            <v>198</v>
          </cell>
          <cell r="Q753">
            <v>192</v>
          </cell>
          <cell r="R753">
            <v>431</v>
          </cell>
          <cell r="S753">
            <v>586</v>
          </cell>
          <cell r="T753">
            <v>300</v>
          </cell>
          <cell r="U753">
            <v>158</v>
          </cell>
          <cell r="V753">
            <v>174</v>
          </cell>
          <cell r="W753">
            <v>156</v>
          </cell>
          <cell r="X753">
            <v>160</v>
          </cell>
          <cell r="Y753">
            <v>158</v>
          </cell>
          <cell r="Z753">
            <v>124</v>
          </cell>
          <cell r="AA753">
            <v>190</v>
          </cell>
          <cell r="AB753">
            <v>65</v>
          </cell>
          <cell r="AC753">
            <v>91</v>
          </cell>
          <cell r="AD753">
            <v>863</v>
          </cell>
          <cell r="AE753">
            <v>643</v>
          </cell>
          <cell r="AF753">
            <v>613</v>
          </cell>
          <cell r="AG753">
            <v>713</v>
          </cell>
          <cell r="AH753">
            <v>6</v>
          </cell>
          <cell r="AI753">
            <v>18</v>
          </cell>
          <cell r="AJ753">
            <v>91</v>
          </cell>
          <cell r="AK753">
            <v>18</v>
          </cell>
          <cell r="AL753">
            <v>0</v>
          </cell>
          <cell r="AM753">
            <v>1319</v>
          </cell>
          <cell r="AN753">
            <v>992</v>
          </cell>
          <cell r="AO753">
            <v>624</v>
          </cell>
          <cell r="AP753">
            <v>14.21875</v>
          </cell>
          <cell r="AQ753">
            <v>3.4177215189873418</v>
          </cell>
          <cell r="AR753" t="str">
            <v>Q</v>
          </cell>
          <cell r="AS753">
            <v>434.83516483516485</v>
          </cell>
          <cell r="AT753">
            <v>41.739130434782609</v>
          </cell>
          <cell r="AU753">
            <v>1040</v>
          </cell>
          <cell r="AV753">
            <v>5122</v>
          </cell>
          <cell r="AW753">
            <v>5111.6663399999998</v>
          </cell>
          <cell r="AX753">
            <v>5900</v>
          </cell>
          <cell r="AY753">
            <v>0.1518937914877001</v>
          </cell>
          <cell r="AZ753">
            <v>0.13186440677966102</v>
          </cell>
          <cell r="BA753">
            <v>5650</v>
          </cell>
          <cell r="BB753">
            <v>6</v>
          </cell>
          <cell r="BC753">
            <v>0.10308473252635686</v>
          </cell>
          <cell r="BD753">
            <v>9.3451327433628315E-2</v>
          </cell>
          <cell r="BE753">
            <v>0</v>
          </cell>
          <cell r="BF753">
            <v>0</v>
          </cell>
          <cell r="BG753">
            <v>-1</v>
          </cell>
          <cell r="BH753">
            <v>0</v>
          </cell>
        </row>
        <row r="754">
          <cell r="B754" t="str">
            <v>31720</v>
          </cell>
          <cell r="C754" t="str">
            <v>8008440412195</v>
          </cell>
          <cell r="D754" t="str">
            <v>CERVEZA Lata 330ml PERONI</v>
          </cell>
          <cell r="E754">
            <v>24</v>
          </cell>
          <cell r="F754" t="str">
            <v>BEBIDAS</v>
          </cell>
          <cell r="G754" t="str">
            <v>BEBIDAS</v>
          </cell>
          <cell r="H754" t="str">
            <v>CERVEZAS</v>
          </cell>
          <cell r="I754" t="str">
            <v>PREMIUM</v>
          </cell>
          <cell r="J754" t="str">
            <v>LATA 354 ML</v>
          </cell>
          <cell r="K754" t="str">
            <v>PERONI</v>
          </cell>
          <cell r="L754">
            <v>81</v>
          </cell>
          <cell r="M754" t="str">
            <v>DISTRIBUIDORA GLORIA S.A.  (81)</v>
          </cell>
          <cell r="N754">
            <v>0</v>
          </cell>
          <cell r="O754">
            <v>51</v>
          </cell>
          <cell r="P754">
            <v>18</v>
          </cell>
          <cell r="Q754">
            <v>18</v>
          </cell>
          <cell r="R754">
            <v>61</v>
          </cell>
          <cell r="S754">
            <v>59</v>
          </cell>
          <cell r="T754">
            <v>6</v>
          </cell>
          <cell r="U754">
            <v>17</v>
          </cell>
          <cell r="V754">
            <v>2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43</v>
          </cell>
          <cell r="AE754">
            <v>50</v>
          </cell>
          <cell r="AF754">
            <v>0</v>
          </cell>
          <cell r="AG754">
            <v>0</v>
          </cell>
          <cell r="AH754">
            <v>0</v>
          </cell>
          <cell r="AI754">
            <v>0</v>
          </cell>
          <cell r="AJ754">
            <v>0</v>
          </cell>
          <cell r="AK754">
            <v>15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 t="str">
            <v>Q</v>
          </cell>
          <cell r="AQ754">
            <v>26.470588235294116</v>
          </cell>
          <cell r="AR754" t="str">
            <v>Q</v>
          </cell>
          <cell r="AS754" t="str">
            <v>Q</v>
          </cell>
          <cell r="AT754" t="str">
            <v>Q</v>
          </cell>
          <cell r="AU754" t="str">
            <v>Q</v>
          </cell>
          <cell r="AV754">
            <v>5507.0000040000004</v>
          </cell>
          <cell r="AW754">
            <v>5507.1489000000001</v>
          </cell>
          <cell r="AX754">
            <v>6250</v>
          </cell>
          <cell r="AY754">
            <v>0.13491919292905807</v>
          </cell>
          <cell r="AZ754">
            <v>0.11887999935999993</v>
          </cell>
          <cell r="BA754">
            <v>6150</v>
          </cell>
          <cell r="BB754">
            <v>6</v>
          </cell>
          <cell r="BC754">
            <v>0.11676048584219312</v>
          </cell>
          <cell r="BD754">
            <v>0.10455284487804871</v>
          </cell>
          <cell r="BE754">
            <v>5900</v>
          </cell>
          <cell r="BF754">
            <v>12</v>
          </cell>
          <cell r="BG754">
            <v>7.1363718125030839E-2</v>
          </cell>
          <cell r="BH754">
            <v>6.6610168813559245E-2</v>
          </cell>
        </row>
        <row r="755">
          <cell r="B755" t="str">
            <v>13011</v>
          </cell>
          <cell r="C755" t="str">
            <v>7898367984018</v>
          </cell>
          <cell r="D755" t="str">
            <v>CERVEZA Lata 350ml 12un PILSEN EISENBAHN</v>
          </cell>
          <cell r="E755">
            <v>12</v>
          </cell>
          <cell r="F755" t="str">
            <v>BEBIDAS</v>
          </cell>
          <cell r="G755" t="str">
            <v>BEBIDAS</v>
          </cell>
          <cell r="H755" t="str">
            <v>CERVEZAS</v>
          </cell>
          <cell r="I755" t="str">
            <v>PREMIUM</v>
          </cell>
          <cell r="J755" t="str">
            <v>LATA 354 ML</v>
          </cell>
          <cell r="K755" t="str">
            <v xml:space="preserve"> EISENBAHN</v>
          </cell>
          <cell r="L755">
            <v>428</v>
          </cell>
          <cell r="M755" t="str">
            <v>BRUMADO S.A. (428)</v>
          </cell>
          <cell r="N755">
            <v>0</v>
          </cell>
          <cell r="O755">
            <v>0</v>
          </cell>
          <cell r="P755">
            <v>0</v>
          </cell>
          <cell r="Q755">
            <v>0</v>
          </cell>
          <cell r="R755">
            <v>0</v>
          </cell>
          <cell r="S755">
            <v>0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>
            <v>0</v>
          </cell>
          <cell r="AH755">
            <v>0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 t="str">
            <v>Q</v>
          </cell>
          <cell r="AQ755" t="str">
            <v>Q</v>
          </cell>
          <cell r="AR755" t="str">
            <v>Q</v>
          </cell>
          <cell r="AS755" t="str">
            <v>Q</v>
          </cell>
          <cell r="AT755" t="str">
            <v>Q</v>
          </cell>
          <cell r="AU755" t="str">
            <v>Q</v>
          </cell>
          <cell r="AV755">
            <v>40007.999999</v>
          </cell>
          <cell r="AW755">
            <v>40104.647879999997</v>
          </cell>
          <cell r="AX755">
            <v>44900</v>
          </cell>
          <cell r="AY755">
            <v>0.12227554491907311</v>
          </cell>
          <cell r="AZ755">
            <v>0.10895322942093542</v>
          </cell>
          <cell r="BA755">
            <v>0</v>
          </cell>
          <cell r="BB755">
            <v>0</v>
          </cell>
          <cell r="BC755">
            <v>-1</v>
          </cell>
          <cell r="BD755">
            <v>0</v>
          </cell>
          <cell r="BE755">
            <v>0</v>
          </cell>
          <cell r="BF755">
            <v>0</v>
          </cell>
          <cell r="BG755">
            <v>-1</v>
          </cell>
          <cell r="BH755">
            <v>0</v>
          </cell>
        </row>
        <row r="756">
          <cell r="B756" t="str">
            <v>37454</v>
          </cell>
          <cell r="C756" t="str">
            <v>7898367984384</v>
          </cell>
          <cell r="D756" t="str">
            <v>CERVEZA Lata 350ml 12un UNFILTERED EISENBAHN</v>
          </cell>
          <cell r="E756">
            <v>12</v>
          </cell>
          <cell r="F756" t="str">
            <v>BEBIDAS</v>
          </cell>
          <cell r="G756" t="str">
            <v>BEBIDAS</v>
          </cell>
          <cell r="H756" t="str">
            <v>CERVEZAS</v>
          </cell>
          <cell r="I756" t="str">
            <v>PREMIUM</v>
          </cell>
          <cell r="J756" t="str">
            <v>LATA 354 ML</v>
          </cell>
          <cell r="K756" t="str">
            <v xml:space="preserve"> EISENBAHN</v>
          </cell>
          <cell r="L756">
            <v>428</v>
          </cell>
          <cell r="M756" t="str">
            <v>BRUMADO S.A. (428)</v>
          </cell>
          <cell r="N756">
            <v>0</v>
          </cell>
          <cell r="O756">
            <v>0</v>
          </cell>
          <cell r="P756">
            <v>0</v>
          </cell>
          <cell r="Q756">
            <v>0</v>
          </cell>
          <cell r="R756">
            <v>0</v>
          </cell>
          <cell r="S756">
            <v>0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>
            <v>0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 t="str">
            <v>Q</v>
          </cell>
          <cell r="AQ756" t="str">
            <v>Q</v>
          </cell>
          <cell r="AR756" t="str">
            <v>Q</v>
          </cell>
          <cell r="AS756" t="str">
            <v>Q</v>
          </cell>
          <cell r="AT756" t="str">
            <v>Q</v>
          </cell>
          <cell r="AU756" t="str">
            <v>Q</v>
          </cell>
          <cell r="AV756">
            <v>53999.999999</v>
          </cell>
          <cell r="AW756">
            <v>53999.998800000001</v>
          </cell>
          <cell r="AX756">
            <v>59900</v>
          </cell>
          <cell r="AY756">
            <v>0.10925925927980118</v>
          </cell>
          <cell r="AZ756">
            <v>9.8497495843071797E-2</v>
          </cell>
          <cell r="BC756">
            <v>-1</v>
          </cell>
          <cell r="BD756">
            <v>0</v>
          </cell>
          <cell r="BG756">
            <v>-1</v>
          </cell>
          <cell r="BH756">
            <v>0</v>
          </cell>
        </row>
        <row r="757">
          <cell r="B757" t="str">
            <v>20635</v>
          </cell>
          <cell r="C757" t="str">
            <v>7898367984117</v>
          </cell>
          <cell r="D757" t="str">
            <v>CERVEZA Lata 350ml 6un IPA EISENBAHN</v>
          </cell>
          <cell r="E757">
            <v>6</v>
          </cell>
          <cell r="F757" t="str">
            <v>BEBIDAS</v>
          </cell>
          <cell r="G757" t="str">
            <v>BEBIDAS</v>
          </cell>
          <cell r="H757" t="str">
            <v>CERVEZAS</v>
          </cell>
          <cell r="I757" t="str">
            <v>PREMIUM</v>
          </cell>
          <cell r="J757" t="str">
            <v>LATA 354 ML</v>
          </cell>
          <cell r="K757" t="str">
            <v xml:space="preserve"> EISENBAHN</v>
          </cell>
          <cell r="L757">
            <v>428</v>
          </cell>
          <cell r="M757" t="str">
            <v>BRUMADO S.A. (428)</v>
          </cell>
          <cell r="N757">
            <v>0</v>
          </cell>
          <cell r="O757">
            <v>0</v>
          </cell>
          <cell r="P757">
            <v>0</v>
          </cell>
          <cell r="Q757">
            <v>0</v>
          </cell>
          <cell r="R757">
            <v>0</v>
          </cell>
          <cell r="S757">
            <v>0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>
            <v>0</v>
          </cell>
          <cell r="AH757">
            <v>0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 t="str">
            <v>Q</v>
          </cell>
          <cell r="AQ757" t="str">
            <v>Q</v>
          </cell>
          <cell r="AR757" t="str">
            <v>Q</v>
          </cell>
          <cell r="AS757" t="str">
            <v>Q</v>
          </cell>
          <cell r="AT757" t="str">
            <v>Q</v>
          </cell>
          <cell r="AU757" t="str">
            <v>Q</v>
          </cell>
          <cell r="AV757">
            <v>24000.000002000001</v>
          </cell>
          <cell r="AW757">
            <v>26999.791499999999</v>
          </cell>
          <cell r="AX757">
            <v>27900</v>
          </cell>
          <cell r="AY757">
            <v>0.16249999990312491</v>
          </cell>
          <cell r="AZ757">
            <v>0.13978494616487452</v>
          </cell>
          <cell r="BC757">
            <v>-1</v>
          </cell>
          <cell r="BD757">
            <v>0</v>
          </cell>
          <cell r="BG757">
            <v>-1</v>
          </cell>
          <cell r="BH757">
            <v>0</v>
          </cell>
        </row>
        <row r="758">
          <cell r="B758" t="str">
            <v>20131</v>
          </cell>
          <cell r="C758" t="str">
            <v>7898367984124</v>
          </cell>
          <cell r="D758" t="str">
            <v>CERVEZA Lata 350ml 6un PALE ALE EISENBAHN</v>
          </cell>
          <cell r="E758">
            <v>6</v>
          </cell>
          <cell r="F758" t="str">
            <v>BEBIDAS</v>
          </cell>
          <cell r="G758" t="str">
            <v>BEBIDAS</v>
          </cell>
          <cell r="H758" t="str">
            <v>CERVEZAS</v>
          </cell>
          <cell r="I758" t="str">
            <v>PREMIUM</v>
          </cell>
          <cell r="J758" t="str">
            <v>LATA 354 ML</v>
          </cell>
          <cell r="K758" t="str">
            <v xml:space="preserve"> EISENBAHN</v>
          </cell>
          <cell r="L758">
            <v>428</v>
          </cell>
          <cell r="M758" t="str">
            <v>BRUMADO S.A. (428)</v>
          </cell>
          <cell r="N758">
            <v>0</v>
          </cell>
          <cell r="O758">
            <v>0</v>
          </cell>
          <cell r="P758">
            <v>0</v>
          </cell>
          <cell r="Q758">
            <v>0</v>
          </cell>
          <cell r="R758">
            <v>0</v>
          </cell>
          <cell r="S758">
            <v>0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>
            <v>0</v>
          </cell>
          <cell r="AH758">
            <v>0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 t="str">
            <v>Q</v>
          </cell>
          <cell r="AQ758" t="str">
            <v>Q</v>
          </cell>
          <cell r="AR758" t="str">
            <v>Q</v>
          </cell>
          <cell r="AS758" t="str">
            <v>Q</v>
          </cell>
          <cell r="AT758" t="str">
            <v>Q</v>
          </cell>
          <cell r="AU758" t="str">
            <v>Q</v>
          </cell>
          <cell r="AV758">
            <v>27000.000005000002</v>
          </cell>
          <cell r="AW758">
            <v>26997.157439999999</v>
          </cell>
          <cell r="AX758">
            <v>29900</v>
          </cell>
          <cell r="AY758">
            <v>0.10740740720233188</v>
          </cell>
          <cell r="AZ758">
            <v>9.6989966387959814E-2</v>
          </cell>
          <cell r="BC758">
            <v>-1</v>
          </cell>
          <cell r="BD758">
            <v>0</v>
          </cell>
          <cell r="BG758">
            <v>-1</v>
          </cell>
          <cell r="BH758">
            <v>0</v>
          </cell>
        </row>
        <row r="759">
          <cell r="B759" t="str">
            <v>11630</v>
          </cell>
          <cell r="C759" t="str">
            <v>7898367983806</v>
          </cell>
          <cell r="D759" t="str">
            <v>CERVEZA Lata 350ML 6un PILSEN EISENBAHN</v>
          </cell>
          <cell r="E759">
            <v>6</v>
          </cell>
          <cell r="F759" t="str">
            <v>BEBIDAS</v>
          </cell>
          <cell r="G759" t="str">
            <v>BEBIDAS</v>
          </cell>
          <cell r="H759" t="str">
            <v>CERVEZAS</v>
          </cell>
          <cell r="I759" t="str">
            <v>PREMIUM</v>
          </cell>
          <cell r="J759" t="str">
            <v>LATA 354 ML</v>
          </cell>
          <cell r="K759" t="str">
            <v xml:space="preserve"> EISENBAHN</v>
          </cell>
          <cell r="L759">
            <v>428</v>
          </cell>
          <cell r="M759" t="str">
            <v>BRUMADO S.A. (428)</v>
          </cell>
          <cell r="N759">
            <v>0</v>
          </cell>
          <cell r="O759">
            <v>0</v>
          </cell>
          <cell r="P759">
            <v>0</v>
          </cell>
          <cell r="Q759">
            <v>0</v>
          </cell>
          <cell r="R759">
            <v>0</v>
          </cell>
          <cell r="S759">
            <v>0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>
            <v>0</v>
          </cell>
          <cell r="AH759">
            <v>0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 t="str">
            <v>Q</v>
          </cell>
          <cell r="AQ759" t="str">
            <v>Q</v>
          </cell>
          <cell r="AR759" t="str">
            <v>Q</v>
          </cell>
          <cell r="AS759" t="str">
            <v>Q</v>
          </cell>
          <cell r="AT759" t="str">
            <v>Q</v>
          </cell>
          <cell r="AU759" t="str">
            <v>Q</v>
          </cell>
          <cell r="AV759">
            <v>20004.000005000002</v>
          </cell>
          <cell r="AW759">
            <v>20052.323939999998</v>
          </cell>
          <cell r="AX759">
            <v>22900</v>
          </cell>
          <cell r="AY759">
            <v>0.14477104550470621</v>
          </cell>
          <cell r="AZ759">
            <v>0.12646288187772919</v>
          </cell>
          <cell r="BA759">
            <v>22450</v>
          </cell>
          <cell r="BB759">
            <v>2</v>
          </cell>
          <cell r="BC759">
            <v>0.12227554461050882</v>
          </cell>
          <cell r="BD759">
            <v>0.10895322917594648</v>
          </cell>
          <cell r="BE759">
            <v>0</v>
          </cell>
          <cell r="BF759">
            <v>0</v>
          </cell>
          <cell r="BG759">
            <v>-1</v>
          </cell>
          <cell r="BH759">
            <v>0</v>
          </cell>
        </row>
        <row r="760">
          <cell r="B760" t="str">
            <v>20132</v>
          </cell>
          <cell r="C760" t="str">
            <v>7898367984056</v>
          </cell>
          <cell r="D760" t="str">
            <v>CERVEZA Lata 350ml IPA EISENBAHN</v>
          </cell>
          <cell r="E760">
            <v>1</v>
          </cell>
          <cell r="F760" t="str">
            <v>BEBIDAS</v>
          </cell>
          <cell r="G760" t="str">
            <v>BEBIDAS</v>
          </cell>
          <cell r="H760" t="str">
            <v>CERVEZAS</v>
          </cell>
          <cell r="I760" t="str">
            <v>PREMIUM</v>
          </cell>
          <cell r="J760" t="str">
            <v>LATA 354 ML</v>
          </cell>
          <cell r="K760" t="str">
            <v xml:space="preserve"> EISENBAHN</v>
          </cell>
          <cell r="L760">
            <v>428</v>
          </cell>
          <cell r="M760" t="str">
            <v>BRUMADO S.A. (428)</v>
          </cell>
          <cell r="N760">
            <v>56</v>
          </cell>
          <cell r="O760">
            <v>62</v>
          </cell>
          <cell r="P760">
            <v>41</v>
          </cell>
          <cell r="Q760">
            <v>41</v>
          </cell>
          <cell r="R760">
            <v>12</v>
          </cell>
          <cell r="S760">
            <v>35</v>
          </cell>
          <cell r="T760">
            <v>34</v>
          </cell>
          <cell r="U760">
            <v>35</v>
          </cell>
          <cell r="V760">
            <v>39</v>
          </cell>
          <cell r="W760">
            <v>9</v>
          </cell>
          <cell r="X760">
            <v>19</v>
          </cell>
          <cell r="Y760">
            <v>4</v>
          </cell>
          <cell r="Z760">
            <v>36</v>
          </cell>
          <cell r="AA760">
            <v>39</v>
          </cell>
          <cell r="AB760">
            <v>15</v>
          </cell>
          <cell r="AC760">
            <v>13</v>
          </cell>
          <cell r="AD760">
            <v>53</v>
          </cell>
          <cell r="AE760">
            <v>28</v>
          </cell>
          <cell r="AF760">
            <v>55</v>
          </cell>
          <cell r="AG760">
            <v>62</v>
          </cell>
          <cell r="AH760">
            <v>0</v>
          </cell>
          <cell r="AI760">
            <v>6</v>
          </cell>
          <cell r="AJ760">
            <v>28</v>
          </cell>
          <cell r="AK760">
            <v>40</v>
          </cell>
          <cell r="AL760">
            <v>49</v>
          </cell>
          <cell r="AM760">
            <v>39</v>
          </cell>
          <cell r="AN760">
            <v>21</v>
          </cell>
          <cell r="AO760">
            <v>30</v>
          </cell>
          <cell r="AP760">
            <v>20.487804878048781</v>
          </cell>
          <cell r="AQ760">
            <v>34.285714285714285</v>
          </cell>
          <cell r="AR760">
            <v>367.5</v>
          </cell>
          <cell r="AS760">
            <v>90</v>
          </cell>
          <cell r="AT760">
            <v>10.161290322580644</v>
          </cell>
          <cell r="AU760">
            <v>150</v>
          </cell>
          <cell r="AV760">
            <v>4500.0000099999997</v>
          </cell>
          <cell r="AW760">
            <v>4499.9652500000002</v>
          </cell>
          <cell r="AX760">
            <v>5250</v>
          </cell>
          <cell r="AY760">
            <v>0.16666666407407416</v>
          </cell>
          <cell r="AZ760">
            <v>0.142857140952381</v>
          </cell>
          <cell r="BA760">
            <v>4650</v>
          </cell>
          <cell r="BB760">
            <v>6</v>
          </cell>
          <cell r="BC760">
            <v>3.3333331037037173E-2</v>
          </cell>
          <cell r="BD760">
            <v>3.225806236559145E-2</v>
          </cell>
          <cell r="BE760">
            <v>0</v>
          </cell>
          <cell r="BF760">
            <v>0</v>
          </cell>
          <cell r="BG760">
            <v>-1</v>
          </cell>
          <cell r="BH760">
            <v>0</v>
          </cell>
        </row>
        <row r="761">
          <cell r="B761" t="str">
            <v>20130</v>
          </cell>
          <cell r="C761" t="str">
            <v>7898367984070</v>
          </cell>
          <cell r="D761" t="str">
            <v>CERVEZA Lata 350ml PALE ALE EISENBAHN</v>
          </cell>
          <cell r="E761">
            <v>1</v>
          </cell>
          <cell r="F761" t="str">
            <v>BEBIDAS</v>
          </cell>
          <cell r="G761" t="str">
            <v>BEBIDAS</v>
          </cell>
          <cell r="H761" t="str">
            <v>CERVEZAS</v>
          </cell>
          <cell r="I761" t="str">
            <v>PREMIUM</v>
          </cell>
          <cell r="J761" t="str">
            <v>LATA 354 ML</v>
          </cell>
          <cell r="K761" t="str">
            <v xml:space="preserve"> EISENBAHN</v>
          </cell>
          <cell r="L761">
            <v>428</v>
          </cell>
          <cell r="M761" t="str">
            <v>BRUMADO S.A. (428)</v>
          </cell>
          <cell r="N761">
            <v>8</v>
          </cell>
          <cell r="O761">
            <v>54</v>
          </cell>
          <cell r="P761">
            <v>18</v>
          </cell>
          <cell r="Q761">
            <v>10</v>
          </cell>
          <cell r="R761">
            <v>12</v>
          </cell>
          <cell r="S761">
            <v>15</v>
          </cell>
          <cell r="T761">
            <v>27</v>
          </cell>
          <cell r="U761">
            <v>22</v>
          </cell>
          <cell r="V761">
            <v>58</v>
          </cell>
          <cell r="W761">
            <v>82</v>
          </cell>
          <cell r="X761">
            <v>22</v>
          </cell>
          <cell r="Y761">
            <v>26</v>
          </cell>
          <cell r="Z761">
            <v>11</v>
          </cell>
          <cell r="AA761">
            <v>24</v>
          </cell>
          <cell r="AB761">
            <v>23</v>
          </cell>
          <cell r="AC761">
            <v>29</v>
          </cell>
          <cell r="AD761">
            <v>35</v>
          </cell>
          <cell r="AE761">
            <v>12</v>
          </cell>
          <cell r="AF761">
            <v>10</v>
          </cell>
          <cell r="AG761">
            <v>11</v>
          </cell>
          <cell r="AH761">
            <v>0</v>
          </cell>
          <cell r="AI761">
            <v>0</v>
          </cell>
          <cell r="AJ761">
            <v>57</v>
          </cell>
          <cell r="AK761">
            <v>48</v>
          </cell>
          <cell r="AL761">
            <v>53</v>
          </cell>
          <cell r="AM761">
            <v>32</v>
          </cell>
          <cell r="AN761">
            <v>37</v>
          </cell>
          <cell r="AO761">
            <v>24</v>
          </cell>
          <cell r="AP761">
            <v>171</v>
          </cell>
          <cell r="AQ761">
            <v>65.454545454545453</v>
          </cell>
          <cell r="AR761">
            <v>61.153846153846146</v>
          </cell>
          <cell r="AS761">
            <v>33.103448275862071</v>
          </cell>
          <cell r="AT761">
            <v>100.90909090909091</v>
          </cell>
          <cell r="AU761" t="str">
            <v>SV</v>
          </cell>
          <cell r="AV761">
            <v>4500.0000099999997</v>
          </cell>
          <cell r="AW761">
            <v>4499.5262400000001</v>
          </cell>
          <cell r="AX761">
            <v>5150</v>
          </cell>
          <cell r="AY761">
            <v>0.14444444190123473</v>
          </cell>
          <cell r="AZ761">
            <v>0.1262135902912622</v>
          </cell>
          <cell r="BA761">
            <v>4983.3333300000004</v>
          </cell>
          <cell r="BB761">
            <v>6</v>
          </cell>
          <cell r="BC761">
            <v>0.10740740420576156</v>
          </cell>
          <cell r="BD761">
            <v>9.6989963944475011E-2</v>
          </cell>
          <cell r="BE761">
            <v>0</v>
          </cell>
          <cell r="BF761">
            <v>0</v>
          </cell>
          <cell r="BG761">
            <v>-1</v>
          </cell>
          <cell r="BH761">
            <v>0</v>
          </cell>
        </row>
        <row r="762">
          <cell r="B762" t="str">
            <v>8625</v>
          </cell>
          <cell r="C762" t="str">
            <v>7898367983790</v>
          </cell>
          <cell r="D762" t="str">
            <v>CERVEZA Lata 350ml PILSEN EISENBAHN</v>
          </cell>
          <cell r="E762">
            <v>1</v>
          </cell>
          <cell r="F762" t="str">
            <v>BEBIDAS</v>
          </cell>
          <cell r="G762" t="str">
            <v>BEBIDAS</v>
          </cell>
          <cell r="H762" t="str">
            <v>CERVEZAS</v>
          </cell>
          <cell r="I762" t="str">
            <v>PREMIUM</v>
          </cell>
          <cell r="J762" t="str">
            <v>LATA 354 ML</v>
          </cell>
          <cell r="K762" t="str">
            <v xml:space="preserve"> EISENBAHN</v>
          </cell>
          <cell r="L762">
            <v>428</v>
          </cell>
          <cell r="M762" t="str">
            <v>BRUMADO S.A. (428)</v>
          </cell>
          <cell r="N762">
            <v>1429</v>
          </cell>
          <cell r="O762">
            <v>2343</v>
          </cell>
          <cell r="P762">
            <v>2437</v>
          </cell>
          <cell r="Q762">
            <v>1765</v>
          </cell>
          <cell r="R762">
            <v>3567</v>
          </cell>
          <cell r="S762">
            <v>3681</v>
          </cell>
          <cell r="T762">
            <v>2988</v>
          </cell>
          <cell r="U762">
            <v>2667</v>
          </cell>
          <cell r="V762">
            <v>1204</v>
          </cell>
          <cell r="W762">
            <v>1376</v>
          </cell>
          <cell r="X762">
            <v>963</v>
          </cell>
          <cell r="Y762">
            <v>885</v>
          </cell>
          <cell r="Z762">
            <v>1745</v>
          </cell>
          <cell r="AA762">
            <v>2317</v>
          </cell>
          <cell r="AB762">
            <v>2572</v>
          </cell>
          <cell r="AC762">
            <v>1732</v>
          </cell>
          <cell r="AD762">
            <v>2926</v>
          </cell>
          <cell r="AE762">
            <v>3615</v>
          </cell>
          <cell r="AF762">
            <v>3122</v>
          </cell>
          <cell r="AG762">
            <v>2312</v>
          </cell>
          <cell r="AH762">
            <v>62</v>
          </cell>
          <cell r="AI762">
            <v>97</v>
          </cell>
          <cell r="AJ762">
            <v>859</v>
          </cell>
          <cell r="AK762">
            <v>3754</v>
          </cell>
          <cell r="AL762">
            <v>1095</v>
          </cell>
          <cell r="AM762">
            <v>3716</v>
          </cell>
          <cell r="AN762">
            <v>4228</v>
          </cell>
          <cell r="AO762">
            <v>1706</v>
          </cell>
          <cell r="AP762">
            <v>14.600566572237959</v>
          </cell>
          <cell r="AQ762">
            <v>42.227221597300336</v>
          </cell>
          <cell r="AR762">
            <v>37.118644067796609</v>
          </cell>
          <cell r="AS762">
            <v>64.364896073902997</v>
          </cell>
          <cell r="AT762">
            <v>54.86159169550173</v>
          </cell>
          <cell r="AU762">
            <v>527.62886597938154</v>
          </cell>
          <cell r="AV762">
            <v>3334</v>
          </cell>
          <cell r="AW762">
            <v>3342.0539899999999</v>
          </cell>
          <cell r="AX762">
            <v>3900</v>
          </cell>
          <cell r="AY762">
            <v>0.16976604679064189</v>
          </cell>
          <cell r="AZ762">
            <v>0.14512820512820512</v>
          </cell>
          <cell r="BA762">
            <v>3816.6666700000001</v>
          </cell>
          <cell r="BB762">
            <v>6</v>
          </cell>
          <cell r="BC762">
            <v>0.14477104679064179</v>
          </cell>
          <cell r="BD762">
            <v>0.12646288285898441</v>
          </cell>
          <cell r="BE762">
            <v>3741.6666700000001</v>
          </cell>
          <cell r="BF762">
            <v>12</v>
          </cell>
          <cell r="BG762">
            <v>0.12227554589082179</v>
          </cell>
          <cell r="BH762">
            <v>0.1089532301924693</v>
          </cell>
        </row>
        <row r="763">
          <cell r="B763" t="str">
            <v>37453</v>
          </cell>
          <cell r="C763" t="str">
            <v>7898367984377</v>
          </cell>
          <cell r="D763" t="str">
            <v>CERVEZA Lata 350ml UNFILTERED EISENBAHN</v>
          </cell>
          <cell r="E763">
            <v>1</v>
          </cell>
          <cell r="F763" t="str">
            <v>BEBIDAS</v>
          </cell>
          <cell r="G763" t="str">
            <v>BEBIDAS</v>
          </cell>
          <cell r="H763" t="str">
            <v>CERVEZAS</v>
          </cell>
          <cell r="I763" t="str">
            <v>PREMIUM</v>
          </cell>
          <cell r="J763" t="str">
            <v>LATA 354 ML</v>
          </cell>
          <cell r="K763" t="str">
            <v xml:space="preserve"> EISENBAHN</v>
          </cell>
          <cell r="L763">
            <v>428</v>
          </cell>
          <cell r="M763" t="str">
            <v>BRUMADO S.A. (428)</v>
          </cell>
          <cell r="N763">
            <v>44</v>
          </cell>
          <cell r="O763">
            <v>18</v>
          </cell>
          <cell r="P763">
            <v>35</v>
          </cell>
          <cell r="Q763">
            <v>24</v>
          </cell>
          <cell r="R763">
            <v>44</v>
          </cell>
          <cell r="S763">
            <v>53</v>
          </cell>
          <cell r="T763">
            <v>58</v>
          </cell>
          <cell r="U763">
            <v>40</v>
          </cell>
          <cell r="V763">
            <v>33</v>
          </cell>
          <cell r="W763">
            <v>26</v>
          </cell>
          <cell r="X763">
            <v>4</v>
          </cell>
          <cell r="Y763">
            <v>0</v>
          </cell>
          <cell r="Z763">
            <v>33</v>
          </cell>
          <cell r="AA763">
            <v>95</v>
          </cell>
          <cell r="AB763">
            <v>104</v>
          </cell>
          <cell r="AC763">
            <v>96</v>
          </cell>
          <cell r="AD763">
            <v>23</v>
          </cell>
          <cell r="AE763">
            <v>32</v>
          </cell>
          <cell r="AF763">
            <v>81</v>
          </cell>
          <cell r="AG763">
            <v>71</v>
          </cell>
          <cell r="AH763">
            <v>12</v>
          </cell>
          <cell r="AI763">
            <v>24</v>
          </cell>
          <cell r="AJ763">
            <v>18</v>
          </cell>
          <cell r="AK763">
            <v>59</v>
          </cell>
          <cell r="AL763">
            <v>36</v>
          </cell>
          <cell r="AM763">
            <v>236</v>
          </cell>
          <cell r="AN763">
            <v>5</v>
          </cell>
          <cell r="AO763">
            <v>48</v>
          </cell>
          <cell r="AP763">
            <v>22.5</v>
          </cell>
          <cell r="AQ763">
            <v>44.25</v>
          </cell>
          <cell r="AR763" t="str">
            <v>SV</v>
          </cell>
          <cell r="AS763">
            <v>73.75</v>
          </cell>
          <cell r="AT763">
            <v>2.1126760563380285</v>
          </cell>
          <cell r="AU763">
            <v>60</v>
          </cell>
          <cell r="AV763">
            <v>4500.0000099999997</v>
          </cell>
          <cell r="AW763">
            <v>4499.9998999999998</v>
          </cell>
          <cell r="AX763">
            <v>5250</v>
          </cell>
          <cell r="AY763">
            <v>0.16666666407407416</v>
          </cell>
          <cell r="AZ763">
            <v>0.142857140952381</v>
          </cell>
          <cell r="BA763">
            <v>4991.6666699999996</v>
          </cell>
          <cell r="BB763">
            <v>12</v>
          </cell>
          <cell r="BC763">
            <v>0.10925925753497934</v>
          </cell>
          <cell r="BD763">
            <v>9.8497494425043394E-2</v>
          </cell>
          <cell r="BE763">
            <v>0</v>
          </cell>
          <cell r="BF763">
            <v>0</v>
          </cell>
          <cell r="BG763">
            <v>-1</v>
          </cell>
          <cell r="BH763">
            <v>0</v>
          </cell>
        </row>
        <row r="764">
          <cell r="B764" t="str">
            <v>28368</v>
          </cell>
          <cell r="C764" t="str">
            <v>7891991016230</v>
          </cell>
          <cell r="D764" t="str">
            <v>CERVEZA Lata 350ml 8un BLANCA STELLA ARTOIS</v>
          </cell>
          <cell r="E764">
            <v>8</v>
          </cell>
          <cell r="F764" t="str">
            <v>BEBIDAS</v>
          </cell>
          <cell r="G764" t="str">
            <v>BEBIDAS</v>
          </cell>
          <cell r="H764" t="str">
            <v>CERVEZAS</v>
          </cell>
          <cell r="I764" t="str">
            <v>PREMIUM</v>
          </cell>
          <cell r="J764" t="str">
            <v>LATA 354 ML</v>
          </cell>
          <cell r="K764" t="str">
            <v>STELLA ARTOIS</v>
          </cell>
          <cell r="L764">
            <v>60</v>
          </cell>
          <cell r="M764" t="str">
            <v>CERVEPAR S.A. (60)</v>
          </cell>
          <cell r="N764">
            <v>0</v>
          </cell>
          <cell r="O764">
            <v>0</v>
          </cell>
          <cell r="P764">
            <v>0</v>
          </cell>
          <cell r="Q764">
            <v>0</v>
          </cell>
          <cell r="R764">
            <v>0</v>
          </cell>
          <cell r="S764">
            <v>0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>
            <v>0</v>
          </cell>
          <cell r="AH764">
            <v>0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 t="str">
            <v>Q</v>
          </cell>
          <cell r="AQ764" t="str">
            <v>Q</v>
          </cell>
          <cell r="AR764" t="str">
            <v>Q</v>
          </cell>
          <cell r="AS764" t="str">
            <v>Q</v>
          </cell>
          <cell r="AT764" t="str">
            <v>Q</v>
          </cell>
          <cell r="AU764" t="str">
            <v>Q</v>
          </cell>
          <cell r="AV764">
            <v>38943.999995999999</v>
          </cell>
          <cell r="AW764">
            <v>38973.824560000001</v>
          </cell>
          <cell r="AX764">
            <v>42900</v>
          </cell>
          <cell r="AY764">
            <v>0.10158175853549523</v>
          </cell>
          <cell r="AZ764">
            <v>9.2214452307692346E-2</v>
          </cell>
          <cell r="BC764">
            <v>-1</v>
          </cell>
          <cell r="BD764">
            <v>0</v>
          </cell>
          <cell r="BG764">
            <v>-1</v>
          </cell>
          <cell r="BH764">
            <v>0</v>
          </cell>
        </row>
        <row r="765">
          <cell r="B765" t="str">
            <v>28367</v>
          </cell>
          <cell r="C765" t="str">
            <v>7891991016223</v>
          </cell>
          <cell r="D765" t="str">
            <v>CERVEZA Lata 350ml BLANCA STELLA ARTOIS</v>
          </cell>
          <cell r="E765">
            <v>1</v>
          </cell>
          <cell r="F765" t="str">
            <v>BEBIDAS</v>
          </cell>
          <cell r="G765" t="str">
            <v>BEBIDAS</v>
          </cell>
          <cell r="H765" t="str">
            <v>CERVEZAS</v>
          </cell>
          <cell r="I765" t="str">
            <v>PREMIUM</v>
          </cell>
          <cell r="J765" t="str">
            <v>LATA 354 ML</v>
          </cell>
          <cell r="K765" t="str">
            <v>STELLA ARTOIS</v>
          </cell>
          <cell r="L765">
            <v>60</v>
          </cell>
          <cell r="M765" t="str">
            <v>CERVEPAR S.A. (60)</v>
          </cell>
          <cell r="N765">
            <v>48</v>
          </cell>
          <cell r="O765">
            <v>16</v>
          </cell>
          <cell r="P765">
            <v>69</v>
          </cell>
          <cell r="Q765">
            <v>49</v>
          </cell>
          <cell r="R765">
            <v>96</v>
          </cell>
          <cell r="S765">
            <v>47</v>
          </cell>
          <cell r="T765">
            <v>81</v>
          </cell>
          <cell r="U765">
            <v>20</v>
          </cell>
          <cell r="V765">
            <v>39</v>
          </cell>
          <cell r="W765">
            <v>33</v>
          </cell>
          <cell r="X765">
            <v>41</v>
          </cell>
          <cell r="Y765">
            <v>0</v>
          </cell>
          <cell r="Z765">
            <v>32</v>
          </cell>
          <cell r="AA765">
            <v>72</v>
          </cell>
          <cell r="AB765">
            <v>40</v>
          </cell>
          <cell r="AC765">
            <v>4</v>
          </cell>
          <cell r="AD765">
            <v>32</v>
          </cell>
          <cell r="AE765">
            <v>0</v>
          </cell>
          <cell r="AF765">
            <v>38</v>
          </cell>
          <cell r="AG765">
            <v>18</v>
          </cell>
          <cell r="AH765">
            <v>0</v>
          </cell>
          <cell r="AI765">
            <v>0</v>
          </cell>
          <cell r="AJ765">
            <v>2</v>
          </cell>
          <cell r="AK765">
            <v>1</v>
          </cell>
          <cell r="AL765">
            <v>0</v>
          </cell>
          <cell r="AM765">
            <v>0</v>
          </cell>
          <cell r="AN765">
            <v>1</v>
          </cell>
          <cell r="AO765">
            <v>0</v>
          </cell>
          <cell r="AP765">
            <v>1.2244897959183672</v>
          </cell>
          <cell r="AQ765">
            <v>1.5</v>
          </cell>
          <cell r="AR765" t="str">
            <v>Q</v>
          </cell>
          <cell r="AS765" t="str">
            <v>Q</v>
          </cell>
          <cell r="AT765">
            <v>1.6666666666666665</v>
          </cell>
          <cell r="AU765" t="str">
            <v>Q</v>
          </cell>
          <cell r="AV765">
            <v>4868</v>
          </cell>
          <cell r="AW765">
            <v>4871.7280700000001</v>
          </cell>
          <cell r="AX765">
            <v>5550</v>
          </cell>
          <cell r="AY765">
            <v>0.14009860312243227</v>
          </cell>
          <cell r="AZ765">
            <v>0.12288288288288288</v>
          </cell>
          <cell r="BA765">
            <v>5362.5</v>
          </cell>
          <cell r="BB765">
            <v>8</v>
          </cell>
          <cell r="BC765">
            <v>0.10158175842234995</v>
          </cell>
          <cell r="BD765">
            <v>9.2214452214452208E-2</v>
          </cell>
          <cell r="BE765">
            <v>0</v>
          </cell>
          <cell r="BF765">
            <v>0</v>
          </cell>
          <cell r="BG765">
            <v>-1</v>
          </cell>
          <cell r="BH765">
            <v>0</v>
          </cell>
        </row>
        <row r="766">
          <cell r="B766" t="str">
            <v>36205</v>
          </cell>
          <cell r="C766" t="str">
            <v>7891991302036</v>
          </cell>
          <cell r="D766" t="str">
            <v>CERVEZA Lata 350ml 8un ULTRA MICHELOB</v>
          </cell>
          <cell r="E766">
            <v>1</v>
          </cell>
          <cell r="F766" t="str">
            <v>BEBIDAS</v>
          </cell>
          <cell r="G766" t="str">
            <v>BEBIDAS</v>
          </cell>
          <cell r="H766" t="str">
            <v>CERVEZAS</v>
          </cell>
          <cell r="I766" t="str">
            <v>PREMIUM</v>
          </cell>
          <cell r="J766" t="str">
            <v>LATA 354 ML</v>
          </cell>
          <cell r="K766" t="str">
            <v>MICHELOB</v>
          </cell>
          <cell r="L766">
            <v>60</v>
          </cell>
          <cell r="M766" t="str">
            <v>CERVEPAR S.A. (60)</v>
          </cell>
          <cell r="N766">
            <v>0</v>
          </cell>
          <cell r="O766">
            <v>0</v>
          </cell>
          <cell r="P766">
            <v>0</v>
          </cell>
          <cell r="Q766">
            <v>0</v>
          </cell>
          <cell r="R766">
            <v>0</v>
          </cell>
          <cell r="S766">
            <v>0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>
            <v>0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 t="str">
            <v>Q</v>
          </cell>
          <cell r="AQ766" t="str">
            <v>Q</v>
          </cell>
          <cell r="AR766" t="str">
            <v>Q</v>
          </cell>
          <cell r="AS766" t="str">
            <v>Q</v>
          </cell>
          <cell r="AT766" t="str">
            <v>Q</v>
          </cell>
          <cell r="AU766" t="str">
            <v>Q</v>
          </cell>
          <cell r="AV766">
            <v>42216.000002000001</v>
          </cell>
          <cell r="AW766">
            <v>38902.158239999997</v>
          </cell>
          <cell r="AX766">
            <v>45900</v>
          </cell>
          <cell r="AY766">
            <v>8.7265491705170284E-2</v>
          </cell>
          <cell r="AZ766">
            <v>8.0261437864923735E-2</v>
          </cell>
          <cell r="BC766">
            <v>-1</v>
          </cell>
          <cell r="BD766">
            <v>0</v>
          </cell>
          <cell r="BG766">
            <v>-1</v>
          </cell>
          <cell r="BH766">
            <v>0</v>
          </cell>
        </row>
        <row r="767">
          <cell r="B767" t="str">
            <v>36204</v>
          </cell>
          <cell r="C767" t="str">
            <v>7891991302029</v>
          </cell>
          <cell r="D767" t="str">
            <v>CERVEZA Lata 350ml ULTRA MICHELOB</v>
          </cell>
          <cell r="E767">
            <v>1</v>
          </cell>
          <cell r="F767" t="str">
            <v>BEBIDAS</v>
          </cell>
          <cell r="G767" t="str">
            <v>BEBIDAS</v>
          </cell>
          <cell r="H767" t="str">
            <v>CERVEZAS</v>
          </cell>
          <cell r="I767" t="str">
            <v>PREMIUM</v>
          </cell>
          <cell r="J767" t="str">
            <v>LATA 354 ML</v>
          </cell>
          <cell r="K767" t="str">
            <v>MICHELOB</v>
          </cell>
          <cell r="L767">
            <v>60</v>
          </cell>
          <cell r="M767" t="str">
            <v>CERVEPAR S.A. (60)</v>
          </cell>
          <cell r="N767">
            <v>0</v>
          </cell>
          <cell r="O767">
            <v>62</v>
          </cell>
          <cell r="P767">
            <v>109</v>
          </cell>
          <cell r="Q767">
            <v>102</v>
          </cell>
          <cell r="R767">
            <v>32</v>
          </cell>
          <cell r="S767">
            <v>112</v>
          </cell>
          <cell r="T767">
            <v>178</v>
          </cell>
          <cell r="U767">
            <v>149</v>
          </cell>
          <cell r="V767">
            <v>9</v>
          </cell>
          <cell r="W767">
            <v>31</v>
          </cell>
          <cell r="X767">
            <v>33</v>
          </cell>
          <cell r="Y767">
            <v>23</v>
          </cell>
          <cell r="Z767">
            <v>8</v>
          </cell>
          <cell r="AA767">
            <v>72</v>
          </cell>
          <cell r="AB767">
            <v>173</v>
          </cell>
          <cell r="AC767">
            <v>131</v>
          </cell>
          <cell r="AD767">
            <v>24</v>
          </cell>
          <cell r="AE767">
            <v>72</v>
          </cell>
          <cell r="AF767">
            <v>176</v>
          </cell>
          <cell r="AG767">
            <v>124</v>
          </cell>
          <cell r="AH767">
            <v>16</v>
          </cell>
          <cell r="AI767">
            <v>25</v>
          </cell>
          <cell r="AJ767">
            <v>49</v>
          </cell>
          <cell r="AK767">
            <v>4</v>
          </cell>
          <cell r="AL767">
            <v>25</v>
          </cell>
          <cell r="AM767">
            <v>2</v>
          </cell>
          <cell r="AN767">
            <v>4</v>
          </cell>
          <cell r="AO767">
            <v>79</v>
          </cell>
          <cell r="AP767">
            <v>14.411764705882353</v>
          </cell>
          <cell r="AQ767">
            <v>0.80536912751677847</v>
          </cell>
          <cell r="AR767">
            <v>32.608695652173914</v>
          </cell>
          <cell r="AS767">
            <v>0.4580152671755725</v>
          </cell>
          <cell r="AT767">
            <v>0.967741935483871</v>
          </cell>
          <cell r="AU767">
            <v>94.800000000000011</v>
          </cell>
          <cell r="AV767">
            <v>5277</v>
          </cell>
          <cell r="AW767">
            <v>4862.7697799999996</v>
          </cell>
          <cell r="AX767">
            <v>5900</v>
          </cell>
          <cell r="AY767">
            <v>0.11805950350577987</v>
          </cell>
          <cell r="AZ767">
            <v>0.10559322033898305</v>
          </cell>
          <cell r="BA767">
            <v>5737.5</v>
          </cell>
          <cell r="BB767">
            <v>8</v>
          </cell>
          <cell r="BC767">
            <v>8.7265491756679969E-2</v>
          </cell>
          <cell r="BD767">
            <v>8.0261437908496727E-2</v>
          </cell>
          <cell r="BE767">
            <v>0</v>
          </cell>
          <cell r="BF767">
            <v>0</v>
          </cell>
          <cell r="BG767">
            <v>-1</v>
          </cell>
          <cell r="BH767">
            <v>0</v>
          </cell>
        </row>
        <row r="768">
          <cell r="B768" t="str">
            <v>20135</v>
          </cell>
          <cell r="C768" t="str">
            <v>7841738000107</v>
          </cell>
          <cell r="D768" t="str">
            <v>PACK 3 BOT 355ml EISENBAHN + VASO SECRETO</v>
          </cell>
          <cell r="E768">
            <v>1</v>
          </cell>
          <cell r="F768" t="str">
            <v>BEBIDAS</v>
          </cell>
          <cell r="G768" t="str">
            <v>BEBIDAS</v>
          </cell>
          <cell r="H768" t="str">
            <v>CERVEZAS</v>
          </cell>
          <cell r="I768" t="str">
            <v>PREMIUM</v>
          </cell>
          <cell r="J768" t="str">
            <v>PACK OBSEQUIOS</v>
          </cell>
          <cell r="K768" t="str">
            <v xml:space="preserve"> EISENBAHN</v>
          </cell>
          <cell r="L768">
            <v>428</v>
          </cell>
          <cell r="M768" t="str">
            <v>BRUMADO S.A. (428)</v>
          </cell>
          <cell r="N768">
            <v>0</v>
          </cell>
          <cell r="O768">
            <v>0</v>
          </cell>
          <cell r="P768">
            <v>0</v>
          </cell>
          <cell r="Q768">
            <v>0</v>
          </cell>
          <cell r="R768">
            <v>1</v>
          </cell>
          <cell r="S768">
            <v>0</v>
          </cell>
          <cell r="T768">
            <v>0</v>
          </cell>
          <cell r="U768">
            <v>0</v>
          </cell>
          <cell r="V768">
            <v>3</v>
          </cell>
          <cell r="W768">
            <v>0</v>
          </cell>
          <cell r="X768">
            <v>0</v>
          </cell>
          <cell r="Y768">
            <v>0</v>
          </cell>
          <cell r="Z768">
            <v>2</v>
          </cell>
          <cell r="AA768">
            <v>1</v>
          </cell>
          <cell r="AB768">
            <v>0</v>
          </cell>
          <cell r="AC768">
            <v>0</v>
          </cell>
          <cell r="AD768">
            <v>6</v>
          </cell>
          <cell r="AE768">
            <v>4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>
            <v>0</v>
          </cell>
          <cell r="AM768">
            <v>0</v>
          </cell>
          <cell r="AN768">
            <v>0</v>
          </cell>
          <cell r="AO768">
            <v>0</v>
          </cell>
          <cell r="AP768" t="str">
            <v>Q</v>
          </cell>
          <cell r="AQ768" t="str">
            <v>Q</v>
          </cell>
          <cell r="AR768" t="str">
            <v>Q</v>
          </cell>
          <cell r="AS768" t="str">
            <v>Q</v>
          </cell>
          <cell r="AT768" t="str">
            <v>Q</v>
          </cell>
          <cell r="AU768" t="str">
            <v>Q</v>
          </cell>
          <cell r="AV768">
            <v>27999.999994999998</v>
          </cell>
          <cell r="AW768">
            <v>28000.00115</v>
          </cell>
          <cell r="AX768">
            <v>32900</v>
          </cell>
          <cell r="AY768">
            <v>0.17500000020982154</v>
          </cell>
          <cell r="AZ768">
            <v>0.14893617036474169</v>
          </cell>
          <cell r="BA768">
            <v>0</v>
          </cell>
          <cell r="BB768">
            <v>0</v>
          </cell>
          <cell r="BC768">
            <v>-1</v>
          </cell>
          <cell r="BD768">
            <v>0</v>
          </cell>
          <cell r="BE768">
            <v>0</v>
          </cell>
          <cell r="BF768">
            <v>0</v>
          </cell>
          <cell r="BG768">
            <v>-1</v>
          </cell>
          <cell r="BH768">
            <v>0</v>
          </cell>
        </row>
        <row r="769">
          <cell r="B769" t="str">
            <v>18786</v>
          </cell>
          <cell r="C769" t="str">
            <v>8800010015795</v>
          </cell>
          <cell r="D769" t="str">
            <v>BOTELLA 340ml AMBAR CERVEPAR</v>
          </cell>
          <cell r="E769">
            <v>1</v>
          </cell>
          <cell r="F769" t="str">
            <v>BEBIDAS</v>
          </cell>
          <cell r="G769" t="str">
            <v>BEBIDAS</v>
          </cell>
          <cell r="H769" t="str">
            <v>CERVEZAS</v>
          </cell>
          <cell r="I769" t="str">
            <v>RETORNABLES</v>
          </cell>
          <cell r="J769" t="str">
            <v>AMBAR 340ml</v>
          </cell>
          <cell r="K769" t="str">
            <v>ENVASES RETORNABLES</v>
          </cell>
          <cell r="L769">
            <v>60</v>
          </cell>
          <cell r="M769" t="str">
            <v>CERVEPAR S.A. (60)</v>
          </cell>
          <cell r="N769">
            <v>1</v>
          </cell>
          <cell r="O769">
            <v>8</v>
          </cell>
          <cell r="P769">
            <v>0</v>
          </cell>
          <cell r="Q769">
            <v>0</v>
          </cell>
          <cell r="R769">
            <v>25</v>
          </cell>
          <cell r="S769">
            <v>6</v>
          </cell>
          <cell r="T769">
            <v>28</v>
          </cell>
          <cell r="U769">
            <v>5</v>
          </cell>
          <cell r="V769">
            <v>6</v>
          </cell>
          <cell r="W769">
            <v>6</v>
          </cell>
          <cell r="X769">
            <v>0</v>
          </cell>
          <cell r="Y769">
            <v>4</v>
          </cell>
          <cell r="Z769">
            <v>72</v>
          </cell>
          <cell r="AA769">
            <v>0</v>
          </cell>
          <cell r="AB769">
            <v>3</v>
          </cell>
          <cell r="AC769">
            <v>1</v>
          </cell>
          <cell r="AD769">
            <v>0</v>
          </cell>
          <cell r="AE769">
            <v>6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3138</v>
          </cell>
          <cell r="AK769">
            <v>2946</v>
          </cell>
          <cell r="AL769">
            <v>2375</v>
          </cell>
          <cell r="AM769">
            <v>3035</v>
          </cell>
          <cell r="AN769">
            <v>1175</v>
          </cell>
          <cell r="AO769">
            <v>960</v>
          </cell>
          <cell r="AP769" t="str">
            <v>SV</v>
          </cell>
          <cell r="AQ769">
            <v>17676</v>
          </cell>
          <cell r="AR769">
            <v>17812.5</v>
          </cell>
          <cell r="AS769">
            <v>91050</v>
          </cell>
          <cell r="AT769" t="str">
            <v>SV</v>
          </cell>
          <cell r="AU769" t="str">
            <v>SV</v>
          </cell>
          <cell r="AV769">
            <v>835</v>
          </cell>
          <cell r="AW769">
            <v>833.31875000000002</v>
          </cell>
          <cell r="AX769">
            <v>1200</v>
          </cell>
          <cell r="AY769">
            <v>0.43712574850299402</v>
          </cell>
          <cell r="AZ769">
            <v>0.30416666666666664</v>
          </cell>
          <cell r="BC769">
            <v>-1</v>
          </cell>
          <cell r="BD769">
            <v>0</v>
          </cell>
          <cell r="BG769">
            <v>-1</v>
          </cell>
          <cell r="BH769">
            <v>0</v>
          </cell>
        </row>
        <row r="770">
          <cell r="B770" t="str">
            <v>18789</v>
          </cell>
          <cell r="C770" t="str">
            <v>8800010015825</v>
          </cell>
          <cell r="D770" t="str">
            <v>BOTELLA 940ml AMBAR CERVEPAR</v>
          </cell>
          <cell r="E770">
            <v>1</v>
          </cell>
          <cell r="F770" t="str">
            <v>BEBIDAS</v>
          </cell>
          <cell r="G770" t="str">
            <v>BEBIDAS</v>
          </cell>
          <cell r="H770" t="str">
            <v>CERVEZAS</v>
          </cell>
          <cell r="I770" t="str">
            <v>RETORNABLES</v>
          </cell>
          <cell r="J770" t="str">
            <v>AMBAR 940ml</v>
          </cell>
          <cell r="K770" t="str">
            <v>ENVASES RETORNABLES</v>
          </cell>
          <cell r="L770">
            <v>60</v>
          </cell>
          <cell r="M770" t="str">
            <v>CERVEPAR S.A. (60)</v>
          </cell>
          <cell r="N770">
            <v>13</v>
          </cell>
          <cell r="O770">
            <v>13</v>
          </cell>
          <cell r="P770">
            <v>18</v>
          </cell>
          <cell r="Q770">
            <v>23</v>
          </cell>
          <cell r="R770">
            <v>296</v>
          </cell>
          <cell r="S770">
            <v>29</v>
          </cell>
          <cell r="T770">
            <v>7</v>
          </cell>
          <cell r="U770">
            <v>9</v>
          </cell>
          <cell r="V770">
            <v>10</v>
          </cell>
          <cell r="W770">
            <v>10</v>
          </cell>
          <cell r="X770">
            <v>15</v>
          </cell>
          <cell r="Y770">
            <v>16</v>
          </cell>
          <cell r="Z770">
            <v>55</v>
          </cell>
          <cell r="AA770">
            <v>6</v>
          </cell>
          <cell r="AB770">
            <v>6</v>
          </cell>
          <cell r="AC770">
            <v>6</v>
          </cell>
          <cell r="AD770">
            <v>31</v>
          </cell>
          <cell r="AE770">
            <v>7</v>
          </cell>
          <cell r="AF770">
            <v>1</v>
          </cell>
          <cell r="AG770">
            <v>2</v>
          </cell>
          <cell r="AH770">
            <v>0</v>
          </cell>
          <cell r="AI770">
            <v>0</v>
          </cell>
          <cell r="AJ770">
            <v>5926</v>
          </cell>
          <cell r="AK770">
            <v>6276</v>
          </cell>
          <cell r="AL770">
            <v>5155</v>
          </cell>
          <cell r="AM770">
            <v>5773</v>
          </cell>
          <cell r="AN770">
            <v>4650</v>
          </cell>
          <cell r="AO770">
            <v>1524</v>
          </cell>
          <cell r="AP770">
            <v>7729.5652173913049</v>
          </cell>
          <cell r="AQ770">
            <v>20920</v>
          </cell>
          <cell r="AR770">
            <v>9665.625</v>
          </cell>
          <cell r="AS770">
            <v>28865</v>
          </cell>
          <cell r="AT770">
            <v>69750</v>
          </cell>
          <cell r="AU770" t="str">
            <v>SV</v>
          </cell>
          <cell r="AV770">
            <v>2750</v>
          </cell>
          <cell r="AW770">
            <v>2724.16408</v>
          </cell>
          <cell r="AX770">
            <v>3500</v>
          </cell>
          <cell r="AY770">
            <v>0.27272727272727271</v>
          </cell>
          <cell r="AZ770">
            <v>0.21428571428571427</v>
          </cell>
          <cell r="BC770">
            <v>-1</v>
          </cell>
          <cell r="BD770">
            <v>0</v>
          </cell>
          <cell r="BG770">
            <v>-1</v>
          </cell>
          <cell r="BH770">
            <v>0</v>
          </cell>
        </row>
        <row r="771">
          <cell r="B771" t="str">
            <v>37461</v>
          </cell>
          <cell r="C771" t="str">
            <v>8800010069347</v>
          </cell>
          <cell r="D771" t="str">
            <v>BOTELLA 970ml MUNICH</v>
          </cell>
          <cell r="E771">
            <v>1</v>
          </cell>
          <cell r="F771" t="str">
            <v>BEBIDAS</v>
          </cell>
          <cell r="G771" t="str">
            <v>BEBIDAS</v>
          </cell>
          <cell r="H771" t="str">
            <v>CERVEZAS</v>
          </cell>
          <cell r="I771" t="str">
            <v>RETORNABLES</v>
          </cell>
          <cell r="J771" t="str">
            <v>AMBAR 940ml</v>
          </cell>
          <cell r="K771" t="str">
            <v>ENVASES RETORNABLES</v>
          </cell>
          <cell r="L771">
            <v>87</v>
          </cell>
          <cell r="M771" t="str">
            <v>EMBOTELLADORA CENTRAL (87)</v>
          </cell>
          <cell r="N771">
            <v>2</v>
          </cell>
          <cell r="O771">
            <v>0</v>
          </cell>
          <cell r="P771">
            <v>0</v>
          </cell>
          <cell r="Q771">
            <v>0</v>
          </cell>
          <cell r="R771">
            <v>8</v>
          </cell>
          <cell r="S771">
            <v>11</v>
          </cell>
          <cell r="T771">
            <v>0</v>
          </cell>
          <cell r="U771">
            <v>0</v>
          </cell>
          <cell r="V771">
            <v>0</v>
          </cell>
          <cell r="W771">
            <v>3</v>
          </cell>
          <cell r="X771">
            <v>6</v>
          </cell>
          <cell r="Y771">
            <v>0</v>
          </cell>
          <cell r="Z771">
            <v>2</v>
          </cell>
          <cell r="AA771">
            <v>4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>
            <v>0</v>
          </cell>
          <cell r="AK771">
            <v>186</v>
          </cell>
          <cell r="AL771">
            <v>152</v>
          </cell>
          <cell r="AM771">
            <v>58</v>
          </cell>
          <cell r="AN771">
            <v>109</v>
          </cell>
          <cell r="AO771">
            <v>0</v>
          </cell>
          <cell r="AP771" t="str">
            <v>Q</v>
          </cell>
          <cell r="AQ771" t="str">
            <v>SV</v>
          </cell>
          <cell r="AR771" t="str">
            <v>SV</v>
          </cell>
          <cell r="AS771" t="str">
            <v>SV</v>
          </cell>
          <cell r="AT771" t="str">
            <v>SV</v>
          </cell>
          <cell r="AU771" t="str">
            <v>Q</v>
          </cell>
          <cell r="AV771">
            <v>2750</v>
          </cell>
          <cell r="AW771">
            <v>2750</v>
          </cell>
          <cell r="AX771">
            <v>3500</v>
          </cell>
          <cell r="AY771">
            <v>0.27272727272727271</v>
          </cell>
          <cell r="AZ771">
            <v>0.21428571428571427</v>
          </cell>
          <cell r="BA771">
            <v>0</v>
          </cell>
          <cell r="BB771">
            <v>0</v>
          </cell>
          <cell r="BC771">
            <v>-1</v>
          </cell>
          <cell r="BD771">
            <v>0</v>
          </cell>
          <cell r="BE771">
            <v>0</v>
          </cell>
          <cell r="BF771">
            <v>0</v>
          </cell>
          <cell r="BG771">
            <v>-1</v>
          </cell>
          <cell r="BH771">
            <v>0</v>
          </cell>
        </row>
        <row r="772">
          <cell r="B772" t="str">
            <v>36230</v>
          </cell>
          <cell r="C772" t="str">
            <v>7840050008372</v>
          </cell>
          <cell r="D772" t="str">
            <v>CERVEZA RETORNABLE 710ml BUDWEISER 66</v>
          </cell>
          <cell r="E772">
            <v>1</v>
          </cell>
          <cell r="F772" t="str">
            <v>BEBIDAS</v>
          </cell>
          <cell r="G772" t="str">
            <v>BEBIDAS</v>
          </cell>
          <cell r="H772" t="str">
            <v>CERVEZAS</v>
          </cell>
          <cell r="I772" t="str">
            <v>RETORNABLES</v>
          </cell>
          <cell r="J772" t="str">
            <v>BOTELLA 940ml</v>
          </cell>
          <cell r="K772" t="str">
            <v>BUDWEISER</v>
          </cell>
          <cell r="L772">
            <v>60</v>
          </cell>
          <cell r="M772" t="str">
            <v>CERVEPAR S.A. (60)</v>
          </cell>
          <cell r="N772">
            <v>263</v>
          </cell>
          <cell r="O772">
            <v>199</v>
          </cell>
          <cell r="P772">
            <v>214</v>
          </cell>
          <cell r="Q772">
            <v>287</v>
          </cell>
          <cell r="R772">
            <v>763</v>
          </cell>
          <cell r="S772">
            <v>891</v>
          </cell>
          <cell r="T772">
            <v>656</v>
          </cell>
          <cell r="U772">
            <v>673</v>
          </cell>
          <cell r="V772">
            <v>468</v>
          </cell>
          <cell r="W772">
            <v>423</v>
          </cell>
          <cell r="X772">
            <v>520</v>
          </cell>
          <cell r="Y772">
            <v>634</v>
          </cell>
          <cell r="Z772">
            <v>349</v>
          </cell>
          <cell r="AA772">
            <v>336</v>
          </cell>
          <cell r="AB772">
            <v>345</v>
          </cell>
          <cell r="AC772">
            <v>508</v>
          </cell>
          <cell r="AD772">
            <v>174</v>
          </cell>
          <cell r="AE772">
            <v>392</v>
          </cell>
          <cell r="AF772">
            <v>216</v>
          </cell>
          <cell r="AG772">
            <v>279</v>
          </cell>
          <cell r="AH772">
            <v>0</v>
          </cell>
          <cell r="AI772">
            <v>6</v>
          </cell>
          <cell r="AJ772">
            <v>532</v>
          </cell>
          <cell r="AK772">
            <v>503</v>
          </cell>
          <cell r="AL772">
            <v>144</v>
          </cell>
          <cell r="AM772">
            <v>542</v>
          </cell>
          <cell r="AN772">
            <v>414</v>
          </cell>
          <cell r="AO772">
            <v>354</v>
          </cell>
          <cell r="AP772">
            <v>55.609756097560975</v>
          </cell>
          <cell r="AQ772">
            <v>22.421991084695392</v>
          </cell>
          <cell r="AR772">
            <v>6.8138801261829656</v>
          </cell>
          <cell r="AS772">
            <v>32.007874015748037</v>
          </cell>
          <cell r="AT772">
            <v>44.516129032258064</v>
          </cell>
          <cell r="AU772">
            <v>1770</v>
          </cell>
          <cell r="AV772">
            <v>7729</v>
          </cell>
          <cell r="AW772">
            <v>7439.1010100000003</v>
          </cell>
          <cell r="AX772">
            <v>8750</v>
          </cell>
          <cell r="AY772">
            <v>0.13209988355544056</v>
          </cell>
          <cell r="AZ772">
            <v>0.11668571428571428</v>
          </cell>
          <cell r="BA772">
            <v>8500</v>
          </cell>
          <cell r="BB772">
            <v>6</v>
          </cell>
          <cell r="BC772">
            <v>9.9754172596713708E-2</v>
          </cell>
          <cell r="BD772">
            <v>9.0705882352941178E-2</v>
          </cell>
          <cell r="BE772">
            <v>8250</v>
          </cell>
          <cell r="BF772">
            <v>12</v>
          </cell>
          <cell r="BG772">
            <v>6.7408461637986861E-2</v>
          </cell>
          <cell r="BH772">
            <v>6.3151515151515153E-2</v>
          </cell>
        </row>
        <row r="773">
          <cell r="B773" t="str">
            <v>18782</v>
          </cell>
          <cell r="C773" t="str">
            <v>78400030</v>
          </cell>
          <cell r="D773" t="str">
            <v>CERVEZA RETORNABLE 940ml BRAHMA</v>
          </cell>
          <cell r="E773">
            <v>1</v>
          </cell>
          <cell r="F773" t="str">
            <v>BEBIDAS</v>
          </cell>
          <cell r="G773" t="str">
            <v>BEBIDAS</v>
          </cell>
          <cell r="H773" t="str">
            <v>CERVEZAS</v>
          </cell>
          <cell r="I773" t="str">
            <v>RETORNABLES</v>
          </cell>
          <cell r="J773" t="str">
            <v>BOTELLA 940ml</v>
          </cell>
          <cell r="K773" t="str">
            <v>BRAHMA</v>
          </cell>
          <cell r="L773">
            <v>60</v>
          </cell>
          <cell r="M773" t="str">
            <v>CERVEPAR S.A. (60)</v>
          </cell>
          <cell r="N773">
            <v>384</v>
          </cell>
          <cell r="O773">
            <v>345</v>
          </cell>
          <cell r="P773">
            <v>147</v>
          </cell>
          <cell r="Q773">
            <v>97</v>
          </cell>
          <cell r="R773">
            <v>566</v>
          </cell>
          <cell r="S773">
            <v>883</v>
          </cell>
          <cell r="T773">
            <v>401</v>
          </cell>
          <cell r="U773">
            <v>404</v>
          </cell>
          <cell r="V773">
            <v>156</v>
          </cell>
          <cell r="W773">
            <v>205</v>
          </cell>
          <cell r="X773">
            <v>270</v>
          </cell>
          <cell r="Y773">
            <v>241</v>
          </cell>
          <cell r="Z773">
            <v>232</v>
          </cell>
          <cell r="AA773">
            <v>245</v>
          </cell>
          <cell r="AB773">
            <v>165</v>
          </cell>
          <cell r="AC773">
            <v>189</v>
          </cell>
          <cell r="AD773">
            <v>144</v>
          </cell>
          <cell r="AE773">
            <v>129</v>
          </cell>
          <cell r="AF773">
            <v>117</v>
          </cell>
          <cell r="AG773">
            <v>110</v>
          </cell>
          <cell r="AH773">
            <v>0</v>
          </cell>
          <cell r="AI773">
            <v>0</v>
          </cell>
          <cell r="AJ773">
            <v>489</v>
          </cell>
          <cell r="AK773">
            <v>530</v>
          </cell>
          <cell r="AL773">
            <v>129</v>
          </cell>
          <cell r="AM773">
            <v>246</v>
          </cell>
          <cell r="AN773">
            <v>119</v>
          </cell>
          <cell r="AO773">
            <v>480</v>
          </cell>
          <cell r="AP773">
            <v>151.23711340206185</v>
          </cell>
          <cell r="AQ773">
            <v>39.35643564356436</v>
          </cell>
          <cell r="AR773">
            <v>16.058091286307054</v>
          </cell>
          <cell r="AS773">
            <v>39.047619047619051</v>
          </cell>
          <cell r="AT773">
            <v>32.454545454545453</v>
          </cell>
          <cell r="AU773" t="str">
            <v>SV</v>
          </cell>
          <cell r="AV773">
            <v>6097</v>
          </cell>
          <cell r="AW773">
            <v>6096.4948000000004</v>
          </cell>
          <cell r="AX773">
            <v>6900</v>
          </cell>
          <cell r="AY773">
            <v>0.13170411677874361</v>
          </cell>
          <cell r="AZ773">
            <v>0.11637681159420289</v>
          </cell>
          <cell r="BA773">
            <v>6750</v>
          </cell>
          <cell r="BB773">
            <v>3</v>
          </cell>
          <cell r="BC773">
            <v>0.10710185337051015</v>
          </cell>
          <cell r="BD773">
            <v>9.6740740740740738E-2</v>
          </cell>
          <cell r="BE773">
            <v>6500</v>
          </cell>
          <cell r="BF773">
            <v>12</v>
          </cell>
          <cell r="BG773">
            <v>6.6098081023454158E-2</v>
          </cell>
          <cell r="BH773">
            <v>6.2E-2</v>
          </cell>
        </row>
        <row r="774">
          <cell r="B774" t="str">
            <v>18781</v>
          </cell>
          <cell r="C774" t="str">
            <v>78409613</v>
          </cell>
          <cell r="D774" t="str">
            <v>CERVEZA RETORNABLE 940ml PILSEN</v>
          </cell>
          <cell r="E774">
            <v>1</v>
          </cell>
          <cell r="F774" t="str">
            <v>BEBIDAS</v>
          </cell>
          <cell r="G774" t="str">
            <v>BEBIDAS</v>
          </cell>
          <cell r="H774" t="str">
            <v>CERVEZAS</v>
          </cell>
          <cell r="I774" t="str">
            <v>RETORNABLES</v>
          </cell>
          <cell r="J774" t="str">
            <v>BOTELLA 940ml</v>
          </cell>
          <cell r="K774" t="str">
            <v>PILSEN</v>
          </cell>
          <cell r="L774">
            <v>60</v>
          </cell>
          <cell r="M774" t="str">
            <v>CERVEPAR S.A. (60)</v>
          </cell>
          <cell r="N774">
            <v>427</v>
          </cell>
          <cell r="O774">
            <v>272</v>
          </cell>
          <cell r="P774">
            <v>293</v>
          </cell>
          <cell r="Q774">
            <v>267</v>
          </cell>
          <cell r="R774">
            <v>357</v>
          </cell>
          <cell r="S774">
            <v>526</v>
          </cell>
          <cell r="T774">
            <v>322</v>
          </cell>
          <cell r="U774">
            <v>337</v>
          </cell>
          <cell r="V774">
            <v>270</v>
          </cell>
          <cell r="W774">
            <v>201</v>
          </cell>
          <cell r="X774">
            <v>377</v>
          </cell>
          <cell r="Y774">
            <v>398</v>
          </cell>
          <cell r="Z774">
            <v>91</v>
          </cell>
          <cell r="AA774">
            <v>52</v>
          </cell>
          <cell r="AB774">
            <v>79</v>
          </cell>
          <cell r="AC774">
            <v>141</v>
          </cell>
          <cell r="AD774">
            <v>240</v>
          </cell>
          <cell r="AE774">
            <v>325</v>
          </cell>
          <cell r="AF774">
            <v>197</v>
          </cell>
          <cell r="AG774">
            <v>207</v>
          </cell>
          <cell r="AH774">
            <v>0</v>
          </cell>
          <cell r="AI774">
            <v>0</v>
          </cell>
          <cell r="AJ774">
            <v>317</v>
          </cell>
          <cell r="AK774">
            <v>233</v>
          </cell>
          <cell r="AL774">
            <v>124</v>
          </cell>
          <cell r="AM774">
            <v>84</v>
          </cell>
          <cell r="AN774">
            <v>366</v>
          </cell>
          <cell r="AO774">
            <v>240</v>
          </cell>
          <cell r="AP774">
            <v>35.617977528089888</v>
          </cell>
          <cell r="AQ774">
            <v>20.741839762611278</v>
          </cell>
          <cell r="AR774">
            <v>9.3467336683417095</v>
          </cell>
          <cell r="AS774">
            <v>17.872340425531913</v>
          </cell>
          <cell r="AT774">
            <v>53.04347826086957</v>
          </cell>
          <cell r="AU774" t="str">
            <v>SV</v>
          </cell>
          <cell r="AV774">
            <v>6742</v>
          </cell>
          <cell r="AW774">
            <v>6164.6403499999997</v>
          </cell>
          <cell r="AX774">
            <v>7350</v>
          </cell>
          <cell r="AY774">
            <v>9.018095520617031E-2</v>
          </cell>
          <cell r="AZ774">
            <v>8.2721088435374152E-2</v>
          </cell>
          <cell r="BA774">
            <v>7150</v>
          </cell>
          <cell r="BB774">
            <v>3</v>
          </cell>
          <cell r="BC774">
            <v>6.0516167309403679E-2</v>
          </cell>
          <cell r="BD774">
            <v>5.7062937062937066E-2</v>
          </cell>
          <cell r="BE774">
            <v>6950</v>
          </cell>
          <cell r="BF774">
            <v>12</v>
          </cell>
          <cell r="BG774">
            <v>3.085137941263727E-2</v>
          </cell>
          <cell r="BH774">
            <v>2.9928057553956836E-2</v>
          </cell>
        </row>
        <row r="775">
          <cell r="B775" t="str">
            <v>26273</v>
          </cell>
          <cell r="C775" t="str">
            <v>7840050007511</v>
          </cell>
          <cell r="D775" t="str">
            <v>CERVEZA RETORNABLE EXTRA MALTA 940ml PILSEN</v>
          </cell>
          <cell r="E775">
            <v>1</v>
          </cell>
          <cell r="F775" t="str">
            <v>BEBIDAS</v>
          </cell>
          <cell r="G775" t="str">
            <v>BEBIDAS</v>
          </cell>
          <cell r="H775" t="str">
            <v>CERVEZAS</v>
          </cell>
          <cell r="I775" t="str">
            <v>RETORNABLES</v>
          </cell>
          <cell r="J775" t="str">
            <v>BOTELLA 940ml</v>
          </cell>
          <cell r="K775" t="str">
            <v>PILSEN</v>
          </cell>
          <cell r="L775">
            <v>60</v>
          </cell>
          <cell r="M775" t="str">
            <v>CERVEPAR S.A. (60)</v>
          </cell>
          <cell r="N775">
            <v>0</v>
          </cell>
          <cell r="O775">
            <v>12</v>
          </cell>
          <cell r="P775">
            <v>0</v>
          </cell>
          <cell r="Q775">
            <v>0</v>
          </cell>
          <cell r="R775">
            <v>46</v>
          </cell>
          <cell r="S775">
            <v>36</v>
          </cell>
          <cell r="T775">
            <v>3</v>
          </cell>
          <cell r="U775">
            <v>0</v>
          </cell>
          <cell r="V775">
            <v>7</v>
          </cell>
          <cell r="W775">
            <v>45</v>
          </cell>
          <cell r="X775">
            <v>0</v>
          </cell>
          <cell r="Y775">
            <v>0</v>
          </cell>
          <cell r="Z775">
            <v>36</v>
          </cell>
          <cell r="AA775">
            <v>12</v>
          </cell>
          <cell r="AB775">
            <v>0</v>
          </cell>
          <cell r="AC775">
            <v>0</v>
          </cell>
          <cell r="AD775">
            <v>39</v>
          </cell>
          <cell r="AE775">
            <v>44</v>
          </cell>
          <cell r="AF775">
            <v>1</v>
          </cell>
          <cell r="AG775">
            <v>0</v>
          </cell>
          <cell r="AH775">
            <v>0</v>
          </cell>
          <cell r="AI775">
            <v>0</v>
          </cell>
          <cell r="AJ775">
            <v>24</v>
          </cell>
          <cell r="AK775">
            <v>0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 t="str">
            <v>SV</v>
          </cell>
          <cell r="AQ775" t="str">
            <v>Q</v>
          </cell>
          <cell r="AR775" t="str">
            <v>Q</v>
          </cell>
          <cell r="AS775" t="str">
            <v>Q</v>
          </cell>
          <cell r="AT775" t="str">
            <v>Q</v>
          </cell>
          <cell r="AU775" t="str">
            <v>Q</v>
          </cell>
          <cell r="AV775">
            <v>7321</v>
          </cell>
          <cell r="AW775">
            <v>7320.0000499999996</v>
          </cell>
          <cell r="AX775">
            <v>8350</v>
          </cell>
          <cell r="AY775">
            <v>0.14055456904794417</v>
          </cell>
          <cell r="AZ775">
            <v>0.12323353293413174</v>
          </cell>
          <cell r="BA775">
            <v>8150</v>
          </cell>
          <cell r="BB775">
            <v>3</v>
          </cell>
          <cell r="BC775">
            <v>0.11323589673541856</v>
          </cell>
          <cell r="BD775">
            <v>0.10171779141104295</v>
          </cell>
          <cell r="BE775">
            <v>7950</v>
          </cell>
          <cell r="BF775">
            <v>12</v>
          </cell>
          <cell r="BG775">
            <v>8.5917224422892957E-2</v>
          </cell>
          <cell r="BH775">
            <v>7.9119496855345917E-2</v>
          </cell>
        </row>
        <row r="776">
          <cell r="B776" t="str">
            <v>18783</v>
          </cell>
          <cell r="C776" t="str">
            <v>78409736</v>
          </cell>
          <cell r="D776" t="str">
            <v>CERVEZA RETORNABLE 940ml OURO FINO</v>
          </cell>
          <cell r="E776">
            <v>1</v>
          </cell>
          <cell r="F776" t="str">
            <v>BEBIDAS</v>
          </cell>
          <cell r="G776" t="str">
            <v>BEBIDAS</v>
          </cell>
          <cell r="H776" t="str">
            <v>CERVEZAS</v>
          </cell>
          <cell r="I776" t="str">
            <v>RETORNABLES</v>
          </cell>
          <cell r="J776" t="str">
            <v>BOTELLA 940ml</v>
          </cell>
          <cell r="K776" t="str">
            <v>OURO FINO</v>
          </cell>
          <cell r="L776">
            <v>60</v>
          </cell>
          <cell r="M776" t="str">
            <v>CERVEPAR S.A. (60)</v>
          </cell>
          <cell r="N776">
            <v>598</v>
          </cell>
          <cell r="O776">
            <v>796</v>
          </cell>
          <cell r="P776">
            <v>508</v>
          </cell>
          <cell r="Q776">
            <v>671</v>
          </cell>
          <cell r="R776">
            <v>694</v>
          </cell>
          <cell r="S776">
            <v>1035</v>
          </cell>
          <cell r="T776">
            <v>1032</v>
          </cell>
          <cell r="U776">
            <v>939</v>
          </cell>
          <cell r="V776">
            <v>179</v>
          </cell>
          <cell r="W776">
            <v>500</v>
          </cell>
          <cell r="X776">
            <v>752</v>
          </cell>
          <cell r="Y776">
            <v>677</v>
          </cell>
          <cell r="Z776">
            <v>123</v>
          </cell>
          <cell r="AA776">
            <v>581</v>
          </cell>
          <cell r="AB776">
            <v>385</v>
          </cell>
          <cell r="AC776">
            <v>321</v>
          </cell>
          <cell r="AD776">
            <v>502</v>
          </cell>
          <cell r="AE776">
            <v>521</v>
          </cell>
          <cell r="AF776">
            <v>394</v>
          </cell>
          <cell r="AG776">
            <v>435</v>
          </cell>
          <cell r="AH776">
            <v>0</v>
          </cell>
          <cell r="AI776">
            <v>5</v>
          </cell>
          <cell r="AJ776">
            <v>270</v>
          </cell>
          <cell r="AK776">
            <v>464</v>
          </cell>
          <cell r="AL776">
            <v>0</v>
          </cell>
          <cell r="AM776">
            <v>379</v>
          </cell>
          <cell r="AN776">
            <v>362</v>
          </cell>
          <cell r="AO776">
            <v>559</v>
          </cell>
          <cell r="AP776">
            <v>12.071535022354695</v>
          </cell>
          <cell r="AQ776">
            <v>14.824281150159745</v>
          </cell>
          <cell r="AR776" t="str">
            <v>Q</v>
          </cell>
          <cell r="AS776">
            <v>35.420560747663551</v>
          </cell>
          <cell r="AT776">
            <v>24.96551724137931</v>
          </cell>
          <cell r="AU776">
            <v>3354</v>
          </cell>
          <cell r="AV776">
            <v>5688</v>
          </cell>
          <cell r="AW776">
            <v>5686.3654100000003</v>
          </cell>
          <cell r="AX776">
            <v>6500</v>
          </cell>
          <cell r="AY776">
            <v>0.14275668073136427</v>
          </cell>
          <cell r="AZ776">
            <v>0.12492307692307693</v>
          </cell>
          <cell r="BA776">
            <v>6350</v>
          </cell>
          <cell r="BB776">
            <v>3</v>
          </cell>
          <cell r="BC776">
            <v>0.11638537271448657</v>
          </cell>
          <cell r="BD776">
            <v>0.104251968503937</v>
          </cell>
          <cell r="BE776">
            <v>6250</v>
          </cell>
          <cell r="BF776">
            <v>12</v>
          </cell>
          <cell r="BG776">
            <v>9.8804500703234988E-2</v>
          </cell>
          <cell r="BH776">
            <v>8.992E-2</v>
          </cell>
        </row>
        <row r="777">
          <cell r="B777" t="str">
            <v>26272</v>
          </cell>
          <cell r="C777" t="str">
            <v>7840050006644</v>
          </cell>
          <cell r="D777" t="str">
            <v>CERVEZA RETORNABLE 940ml SKOL</v>
          </cell>
          <cell r="E777">
            <v>1</v>
          </cell>
          <cell r="F777" t="str">
            <v>BEBIDAS</v>
          </cell>
          <cell r="G777" t="str">
            <v>BEBIDAS</v>
          </cell>
          <cell r="H777" t="str">
            <v>CERVEZAS</v>
          </cell>
          <cell r="I777" t="str">
            <v>RETORNABLES</v>
          </cell>
          <cell r="J777" t="str">
            <v>BOTELLA 940ml</v>
          </cell>
          <cell r="K777" t="str">
            <v>SKOL</v>
          </cell>
          <cell r="L777">
            <v>60</v>
          </cell>
          <cell r="M777" t="str">
            <v>CERVEPAR S.A. (60)</v>
          </cell>
          <cell r="N777">
            <v>408</v>
          </cell>
          <cell r="O777">
            <v>432</v>
          </cell>
          <cell r="P777">
            <v>347</v>
          </cell>
          <cell r="Q777">
            <v>411</v>
          </cell>
          <cell r="R777">
            <v>917</v>
          </cell>
          <cell r="S777">
            <v>952</v>
          </cell>
          <cell r="T777">
            <v>489</v>
          </cell>
          <cell r="U777">
            <v>442</v>
          </cell>
          <cell r="V777">
            <v>219</v>
          </cell>
          <cell r="W777">
            <v>360</v>
          </cell>
          <cell r="X777">
            <v>512</v>
          </cell>
          <cell r="Y777">
            <v>508</v>
          </cell>
          <cell r="Z777">
            <v>377</v>
          </cell>
          <cell r="AA777">
            <v>242</v>
          </cell>
          <cell r="AB777">
            <v>185</v>
          </cell>
          <cell r="AC777">
            <v>186</v>
          </cell>
          <cell r="AD777">
            <v>305</v>
          </cell>
          <cell r="AE777">
            <v>432</v>
          </cell>
          <cell r="AF777">
            <v>343</v>
          </cell>
          <cell r="AG777">
            <v>253</v>
          </cell>
          <cell r="AH777">
            <v>0</v>
          </cell>
          <cell r="AI777">
            <v>3</v>
          </cell>
          <cell r="AJ777">
            <v>204</v>
          </cell>
          <cell r="AK777">
            <v>780</v>
          </cell>
          <cell r="AL777">
            <v>154</v>
          </cell>
          <cell r="AM777">
            <v>245</v>
          </cell>
          <cell r="AN777">
            <v>334</v>
          </cell>
          <cell r="AO777">
            <v>240</v>
          </cell>
          <cell r="AP777">
            <v>14.89051094890511</v>
          </cell>
          <cell r="AQ777">
            <v>52.941176470588232</v>
          </cell>
          <cell r="AR777">
            <v>9.0944881889763778</v>
          </cell>
          <cell r="AS777">
            <v>39.516129032258064</v>
          </cell>
          <cell r="AT777">
            <v>39.604743083003953</v>
          </cell>
          <cell r="AU777">
            <v>2400</v>
          </cell>
          <cell r="AV777">
            <v>7320</v>
          </cell>
          <cell r="AW777">
            <v>7319.5149499999998</v>
          </cell>
          <cell r="AX777">
            <v>8350</v>
          </cell>
          <cell r="AY777">
            <v>0.1407103825136613</v>
          </cell>
          <cell r="AZ777">
            <v>0.12335329341317365</v>
          </cell>
          <cell r="BA777">
            <v>8150</v>
          </cell>
          <cell r="BB777">
            <v>3</v>
          </cell>
          <cell r="BC777">
            <v>0.11338797814207657</v>
          </cell>
          <cell r="BD777">
            <v>0.10184049079754601</v>
          </cell>
          <cell r="BE777">
            <v>7900</v>
          </cell>
          <cell r="BF777">
            <v>12</v>
          </cell>
          <cell r="BG777">
            <v>7.9234972677595605E-2</v>
          </cell>
          <cell r="BH777">
            <v>7.3417721518987344E-2</v>
          </cell>
        </row>
        <row r="778">
          <cell r="B778" t="str">
            <v>37460</v>
          </cell>
          <cell r="C778" t="str">
            <v>7840025110864</v>
          </cell>
          <cell r="D778" t="str">
            <v>CERVEZA RETORNABLE 970ml MUNICH</v>
          </cell>
          <cell r="E778">
            <v>12</v>
          </cell>
          <cell r="F778" t="str">
            <v>BEBIDAS</v>
          </cell>
          <cell r="G778" t="str">
            <v>BEBIDAS</v>
          </cell>
          <cell r="H778" t="str">
            <v>CERVEZAS</v>
          </cell>
          <cell r="I778" t="str">
            <v>RETORNABLES</v>
          </cell>
          <cell r="J778" t="str">
            <v>BOTELLA 940ml</v>
          </cell>
          <cell r="K778" t="str">
            <v>MUNICH</v>
          </cell>
          <cell r="L778">
            <v>87</v>
          </cell>
          <cell r="M778" t="str">
            <v>EMBOTELLADORA CENTRAL (87)</v>
          </cell>
          <cell r="N778">
            <v>112</v>
          </cell>
          <cell r="O778">
            <v>129</v>
          </cell>
          <cell r="P778">
            <v>101</v>
          </cell>
          <cell r="Q778">
            <v>92</v>
          </cell>
          <cell r="R778">
            <v>51</v>
          </cell>
          <cell r="S778">
            <v>129</v>
          </cell>
          <cell r="T778">
            <v>94</v>
          </cell>
          <cell r="U778">
            <v>84</v>
          </cell>
          <cell r="V778">
            <v>27</v>
          </cell>
          <cell r="W778">
            <v>70</v>
          </cell>
          <cell r="X778">
            <v>38</v>
          </cell>
          <cell r="Y778">
            <v>18</v>
          </cell>
          <cell r="Z778">
            <v>60</v>
          </cell>
          <cell r="AA778">
            <v>34</v>
          </cell>
          <cell r="AB778">
            <v>34</v>
          </cell>
          <cell r="AC778">
            <v>48</v>
          </cell>
          <cell r="AD778">
            <v>42</v>
          </cell>
          <cell r="AE778">
            <v>72</v>
          </cell>
          <cell r="AF778">
            <v>25</v>
          </cell>
          <cell r="AG778">
            <v>5</v>
          </cell>
          <cell r="AH778">
            <v>12</v>
          </cell>
          <cell r="AI778">
            <v>12</v>
          </cell>
          <cell r="AJ778">
            <v>105</v>
          </cell>
          <cell r="AK778">
            <v>83</v>
          </cell>
          <cell r="AL778">
            <v>111</v>
          </cell>
          <cell r="AM778">
            <v>36</v>
          </cell>
          <cell r="AN778">
            <v>85</v>
          </cell>
          <cell r="AO778">
            <v>108</v>
          </cell>
          <cell r="AP778">
            <v>34.239130434782609</v>
          </cell>
          <cell r="AQ778">
            <v>29.642857142857146</v>
          </cell>
          <cell r="AR778">
            <v>185</v>
          </cell>
          <cell r="AS778">
            <v>22.5</v>
          </cell>
          <cell r="AT778">
            <v>510</v>
          </cell>
          <cell r="AU778">
            <v>270</v>
          </cell>
          <cell r="AV778">
            <v>6166.6666599999999</v>
          </cell>
          <cell r="AW778">
            <v>6166.6018700000004</v>
          </cell>
          <cell r="AX778">
            <v>6900</v>
          </cell>
          <cell r="AY778">
            <v>0.11891892012856098</v>
          </cell>
          <cell r="AZ778">
            <v>0.10628019420289857</v>
          </cell>
          <cell r="BA778">
            <v>6750</v>
          </cell>
          <cell r="BB778">
            <v>6</v>
          </cell>
          <cell r="BC778">
            <v>9.459459577794016E-2</v>
          </cell>
          <cell r="BD778">
            <v>8.6419754074074095E-2</v>
          </cell>
          <cell r="BE778">
            <v>0</v>
          </cell>
          <cell r="BF778">
            <v>0</v>
          </cell>
          <cell r="BG778">
            <v>-1</v>
          </cell>
          <cell r="BH778">
            <v>0</v>
          </cell>
        </row>
        <row r="779">
          <cell r="B779" t="str">
            <v>39073</v>
          </cell>
          <cell r="C779" t="str">
            <v>8800010075034</v>
          </cell>
          <cell r="D779" t="str">
            <v>BOTELLA 710ml BUDWEISER OWENS</v>
          </cell>
          <cell r="E779">
            <v>1</v>
          </cell>
          <cell r="F779" t="str">
            <v>BEBIDAS</v>
          </cell>
          <cell r="G779" t="str">
            <v>BEBIDAS</v>
          </cell>
          <cell r="H779" t="str">
            <v>CERVEZAS</v>
          </cell>
          <cell r="I779" t="str">
            <v>RETORNABLES</v>
          </cell>
          <cell r="J779" t="str">
            <v>BOTELLA 940ml</v>
          </cell>
          <cell r="K779" t="str">
            <v>ENVASES RETORNABLES</v>
          </cell>
          <cell r="L779">
            <v>60</v>
          </cell>
          <cell r="M779" t="str">
            <v>CERVEPAR S.A. (60)</v>
          </cell>
          <cell r="N779">
            <v>12</v>
          </cell>
          <cell r="O779">
            <v>13</v>
          </cell>
          <cell r="P779">
            <v>12</v>
          </cell>
          <cell r="Q779">
            <v>0</v>
          </cell>
          <cell r="R779">
            <v>9</v>
          </cell>
          <cell r="S779">
            <v>37</v>
          </cell>
          <cell r="T779">
            <v>35</v>
          </cell>
          <cell r="U779">
            <v>50</v>
          </cell>
          <cell r="V779">
            <v>34</v>
          </cell>
          <cell r="W779">
            <v>31</v>
          </cell>
          <cell r="X779">
            <v>18</v>
          </cell>
          <cell r="Y779">
            <v>7</v>
          </cell>
          <cell r="Z779">
            <v>17</v>
          </cell>
          <cell r="AA779">
            <v>6</v>
          </cell>
          <cell r="AB779">
            <v>10</v>
          </cell>
          <cell r="AC779">
            <v>15</v>
          </cell>
          <cell r="AD779">
            <v>2</v>
          </cell>
          <cell r="AE779">
            <v>11</v>
          </cell>
          <cell r="AF779">
            <v>6</v>
          </cell>
          <cell r="AG779">
            <v>19</v>
          </cell>
          <cell r="AH779">
            <v>0</v>
          </cell>
          <cell r="AI779">
            <v>0</v>
          </cell>
          <cell r="AJ779">
            <v>1140</v>
          </cell>
          <cell r="AK779">
            <v>915</v>
          </cell>
          <cell r="AL779">
            <v>951</v>
          </cell>
          <cell r="AM779">
            <v>1042</v>
          </cell>
          <cell r="AN779">
            <v>1109</v>
          </cell>
          <cell r="AO779">
            <v>360</v>
          </cell>
          <cell r="AP779" t="str">
            <v>SV</v>
          </cell>
          <cell r="AQ779">
            <v>549</v>
          </cell>
          <cell r="AR779">
            <v>4075.7142857142858</v>
          </cell>
          <cell r="AS779">
            <v>2084</v>
          </cell>
          <cell r="AT779">
            <v>1751.0526315789475</v>
          </cell>
          <cell r="AU779" t="str">
            <v>SV</v>
          </cell>
          <cell r="AV779">
            <v>4499.9138800000001</v>
          </cell>
          <cell r="AW779">
            <v>4353.2295400000003</v>
          </cell>
          <cell r="AX779">
            <v>5500</v>
          </cell>
          <cell r="AY779">
            <v>0.22224561328715908</v>
          </cell>
          <cell r="AZ779">
            <v>0.18183384</v>
          </cell>
          <cell r="BC779">
            <v>-1</v>
          </cell>
          <cell r="BD779">
            <v>0</v>
          </cell>
          <cell r="BG779">
            <v>-1</v>
          </cell>
          <cell r="BH779">
            <v>0</v>
          </cell>
        </row>
        <row r="780">
          <cell r="B780" t="str">
            <v>18787</v>
          </cell>
          <cell r="C780" t="str">
            <v>8800010015801</v>
          </cell>
          <cell r="D780" t="str">
            <v>BOTELLA 940ml PILSEN AMBAR</v>
          </cell>
          <cell r="E780">
            <v>1</v>
          </cell>
          <cell r="F780" t="str">
            <v>BEBIDAS</v>
          </cell>
          <cell r="G780" t="str">
            <v>BEBIDAS</v>
          </cell>
          <cell r="H780" t="str">
            <v>CERVEZAS</v>
          </cell>
          <cell r="I780" t="str">
            <v>RETORNABLES</v>
          </cell>
          <cell r="J780" t="str">
            <v>BOTELLA 940ml</v>
          </cell>
          <cell r="K780" t="str">
            <v>ENVASES RETORNABLES</v>
          </cell>
          <cell r="L780">
            <v>60</v>
          </cell>
          <cell r="M780" t="str">
            <v>CERVEPAR S.A. (60)</v>
          </cell>
          <cell r="N780">
            <v>0</v>
          </cell>
          <cell r="O780">
            <v>0</v>
          </cell>
          <cell r="P780">
            <v>0</v>
          </cell>
          <cell r="Q780">
            <v>0</v>
          </cell>
          <cell r="R780">
            <v>0</v>
          </cell>
          <cell r="S780">
            <v>0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>
            <v>0</v>
          </cell>
          <cell r="AK780">
            <v>-12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 t="str">
            <v>Q</v>
          </cell>
          <cell r="AQ780" t="str">
            <v>Q</v>
          </cell>
          <cell r="AR780" t="str">
            <v>Q</v>
          </cell>
          <cell r="AS780" t="str">
            <v>Q</v>
          </cell>
          <cell r="AT780" t="str">
            <v>Q</v>
          </cell>
          <cell r="AU780" t="str">
            <v>Q</v>
          </cell>
          <cell r="AV780">
            <v>2250.0000049999999</v>
          </cell>
          <cell r="AW780">
            <v>2250.0000049999999</v>
          </cell>
          <cell r="AX780">
            <v>2500</v>
          </cell>
          <cell r="AY780">
            <v>0.11111110864197538</v>
          </cell>
          <cell r="AZ780">
            <v>9.9999998000000048E-2</v>
          </cell>
          <cell r="BC780">
            <v>-1</v>
          </cell>
          <cell r="BD780">
            <v>0</v>
          </cell>
          <cell r="BG780">
            <v>-1</v>
          </cell>
          <cell r="BH780">
            <v>0</v>
          </cell>
        </row>
        <row r="781">
          <cell r="B781" t="str">
            <v>18779</v>
          </cell>
          <cell r="C781" t="str">
            <v>78410848</v>
          </cell>
          <cell r="D781" t="str">
            <v>CERVEZA RETORNABLE 340ml BRAHMA</v>
          </cell>
          <cell r="E781">
            <v>1</v>
          </cell>
          <cell r="F781" t="str">
            <v>BEBIDAS</v>
          </cell>
          <cell r="G781" t="str">
            <v>BEBIDAS</v>
          </cell>
          <cell r="H781" t="str">
            <v>CERVEZAS</v>
          </cell>
          <cell r="I781" t="str">
            <v>RETORNABLES</v>
          </cell>
          <cell r="J781" t="str">
            <v>BOTELLITA 340ml</v>
          </cell>
          <cell r="K781" t="str">
            <v>BRAHMA</v>
          </cell>
          <cell r="L781">
            <v>60</v>
          </cell>
          <cell r="M781" t="str">
            <v>CERVEPAR S.A. (60)</v>
          </cell>
          <cell r="N781">
            <v>239</v>
          </cell>
          <cell r="O781">
            <v>424</v>
          </cell>
          <cell r="P781">
            <v>182</v>
          </cell>
          <cell r="Q781">
            <v>163</v>
          </cell>
          <cell r="R781">
            <v>402</v>
          </cell>
          <cell r="S781">
            <v>0</v>
          </cell>
          <cell r="T781">
            <v>189</v>
          </cell>
          <cell r="U781">
            <v>214</v>
          </cell>
          <cell r="V781">
            <v>265</v>
          </cell>
          <cell r="W781">
            <v>75</v>
          </cell>
          <cell r="X781">
            <v>48</v>
          </cell>
          <cell r="Y781">
            <v>124</v>
          </cell>
          <cell r="Z781">
            <v>220</v>
          </cell>
          <cell r="AA781">
            <v>142</v>
          </cell>
          <cell r="AB781">
            <v>106</v>
          </cell>
          <cell r="AC781">
            <v>86</v>
          </cell>
          <cell r="AD781">
            <v>24</v>
          </cell>
          <cell r="AE781">
            <v>135</v>
          </cell>
          <cell r="AF781">
            <v>0</v>
          </cell>
          <cell r="AG781">
            <v>31</v>
          </cell>
          <cell r="AH781">
            <v>0</v>
          </cell>
          <cell r="AI781">
            <v>0</v>
          </cell>
          <cell r="AJ781">
            <v>370</v>
          </cell>
          <cell r="AK781">
            <v>284</v>
          </cell>
          <cell r="AL781">
            <v>164</v>
          </cell>
          <cell r="AM781">
            <v>220</v>
          </cell>
          <cell r="AN781">
            <v>137</v>
          </cell>
          <cell r="AO781">
            <v>336</v>
          </cell>
          <cell r="AP781">
            <v>68.098159509202461</v>
          </cell>
          <cell r="AQ781">
            <v>39.813084112149532</v>
          </cell>
          <cell r="AR781">
            <v>39.677419354838705</v>
          </cell>
          <cell r="AS781">
            <v>76.744186046511629</v>
          </cell>
          <cell r="AT781">
            <v>132.58064516129031</v>
          </cell>
          <cell r="AU781" t="str">
            <v>SV</v>
          </cell>
          <cell r="AV781">
            <v>2025</v>
          </cell>
          <cell r="AW781">
            <v>2023.2034900000001</v>
          </cell>
          <cell r="AX781">
            <v>2250</v>
          </cell>
          <cell r="AY781">
            <v>0.11111111111111116</v>
          </cell>
          <cell r="AZ781">
            <v>0.1</v>
          </cell>
          <cell r="BA781">
            <v>2200</v>
          </cell>
          <cell r="BB781">
            <v>6</v>
          </cell>
          <cell r="BC781">
            <v>8.6419753086419693E-2</v>
          </cell>
          <cell r="BD781">
            <v>7.9545454545454544E-2</v>
          </cell>
          <cell r="BE781">
            <v>2150</v>
          </cell>
          <cell r="BF781">
            <v>24</v>
          </cell>
          <cell r="BG781">
            <v>6.1728395061728447E-2</v>
          </cell>
          <cell r="BH781">
            <v>5.8139534883720929E-2</v>
          </cell>
        </row>
        <row r="782">
          <cell r="B782" t="str">
            <v>18778</v>
          </cell>
          <cell r="C782" t="str">
            <v>7840050002783</v>
          </cell>
          <cell r="D782" t="str">
            <v>CERVEZA RETORNABLE 340ml PILSEN</v>
          </cell>
          <cell r="E782">
            <v>1</v>
          </cell>
          <cell r="F782" t="str">
            <v>BEBIDAS</v>
          </cell>
          <cell r="G782" t="str">
            <v>BEBIDAS</v>
          </cell>
          <cell r="H782" t="str">
            <v>CERVEZAS</v>
          </cell>
          <cell r="I782" t="str">
            <v>RETORNABLES</v>
          </cell>
          <cell r="J782" t="str">
            <v>BOTELLITA 340ml</v>
          </cell>
          <cell r="K782" t="str">
            <v>PILSEN</v>
          </cell>
          <cell r="L782">
            <v>60</v>
          </cell>
          <cell r="M782" t="str">
            <v>CERVEPAR S.A. (60)</v>
          </cell>
          <cell r="N782">
            <v>527</v>
          </cell>
          <cell r="O782">
            <v>394</v>
          </cell>
          <cell r="P782">
            <v>214</v>
          </cell>
          <cell r="Q782">
            <v>196</v>
          </cell>
          <cell r="R782">
            <v>513</v>
          </cell>
          <cell r="S782">
            <v>356</v>
          </cell>
          <cell r="T782">
            <v>316</v>
          </cell>
          <cell r="U782">
            <v>185</v>
          </cell>
          <cell r="V782">
            <v>158</v>
          </cell>
          <cell r="W782">
            <v>173</v>
          </cell>
          <cell r="X782">
            <v>87</v>
          </cell>
          <cell r="Y782">
            <v>96</v>
          </cell>
          <cell r="Z782">
            <v>321</v>
          </cell>
          <cell r="AA782">
            <v>377</v>
          </cell>
          <cell r="AB782">
            <v>295</v>
          </cell>
          <cell r="AC782">
            <v>185</v>
          </cell>
          <cell r="AD782">
            <v>194</v>
          </cell>
          <cell r="AE782">
            <v>69</v>
          </cell>
          <cell r="AF782">
            <v>94</v>
          </cell>
          <cell r="AG782">
            <v>107</v>
          </cell>
          <cell r="AH782">
            <v>24</v>
          </cell>
          <cell r="AI782">
            <v>24</v>
          </cell>
          <cell r="AJ782">
            <v>481</v>
          </cell>
          <cell r="AK782">
            <v>565</v>
          </cell>
          <cell r="AL782">
            <v>64</v>
          </cell>
          <cell r="AM782">
            <v>445</v>
          </cell>
          <cell r="AN782">
            <v>100</v>
          </cell>
          <cell r="AO782">
            <v>240</v>
          </cell>
          <cell r="AP782">
            <v>73.622448979591837</v>
          </cell>
          <cell r="AQ782">
            <v>91.621621621621614</v>
          </cell>
          <cell r="AR782">
            <v>20</v>
          </cell>
          <cell r="AS782">
            <v>72.162162162162161</v>
          </cell>
          <cell r="AT782">
            <v>28.037383177570092</v>
          </cell>
          <cell r="AU782">
            <v>300</v>
          </cell>
          <cell r="AV782">
            <v>2434</v>
          </cell>
          <cell r="AW782">
            <v>2433.4455200000002</v>
          </cell>
          <cell r="AX782">
            <v>2750</v>
          </cell>
          <cell r="AY782">
            <v>0.12982744453574369</v>
          </cell>
          <cell r="AZ782">
            <v>0.11490909090909091</v>
          </cell>
          <cell r="BA782">
            <v>2650</v>
          </cell>
          <cell r="BB782">
            <v>6</v>
          </cell>
          <cell r="BC782">
            <v>8.8742810188989329E-2</v>
          </cell>
          <cell r="BD782">
            <v>8.1509433962264149E-2</v>
          </cell>
          <cell r="BE782">
            <v>2550</v>
          </cell>
          <cell r="BF782">
            <v>24</v>
          </cell>
          <cell r="BG782">
            <v>4.7658175842234973E-2</v>
          </cell>
          <cell r="BH782">
            <v>4.5490196078431369E-2</v>
          </cell>
        </row>
        <row r="783">
          <cell r="B783" t="str">
            <v>18780</v>
          </cell>
          <cell r="C783" t="str">
            <v>7840050003230</v>
          </cell>
          <cell r="D783" t="str">
            <v>CERVEZA RETORNABLE 340ml OURO FINO</v>
          </cell>
          <cell r="E783">
            <v>1</v>
          </cell>
          <cell r="F783" t="str">
            <v>BEBIDAS</v>
          </cell>
          <cell r="G783" t="str">
            <v>BEBIDAS</v>
          </cell>
          <cell r="H783" t="str">
            <v>CERVEZAS</v>
          </cell>
          <cell r="I783" t="str">
            <v>RETORNABLES</v>
          </cell>
          <cell r="J783" t="str">
            <v>BOTELLITA 340ml</v>
          </cell>
          <cell r="K783" t="str">
            <v>OURO FINO</v>
          </cell>
          <cell r="L783">
            <v>60</v>
          </cell>
          <cell r="M783" t="str">
            <v>CERVEPAR S.A. (60)</v>
          </cell>
          <cell r="N783">
            <v>231</v>
          </cell>
          <cell r="O783">
            <v>549</v>
          </cell>
          <cell r="P783">
            <v>368</v>
          </cell>
          <cell r="Q783">
            <v>288</v>
          </cell>
          <cell r="R783">
            <v>747</v>
          </cell>
          <cell r="S783">
            <v>923</v>
          </cell>
          <cell r="T783">
            <v>548</v>
          </cell>
          <cell r="U783">
            <v>680</v>
          </cell>
          <cell r="V783">
            <v>38</v>
          </cell>
          <cell r="W783">
            <v>152</v>
          </cell>
          <cell r="X783">
            <v>131</v>
          </cell>
          <cell r="Y783">
            <v>70</v>
          </cell>
          <cell r="Z783">
            <v>388</v>
          </cell>
          <cell r="AA783">
            <v>436</v>
          </cell>
          <cell r="AB783">
            <v>338</v>
          </cell>
          <cell r="AC783">
            <v>273</v>
          </cell>
          <cell r="AD783">
            <v>99</v>
          </cell>
          <cell r="AE783">
            <v>228</v>
          </cell>
          <cell r="AF783">
            <v>215</v>
          </cell>
          <cell r="AG783">
            <v>301</v>
          </cell>
          <cell r="AH783">
            <v>0</v>
          </cell>
          <cell r="AI783">
            <v>0</v>
          </cell>
          <cell r="AJ783">
            <v>422</v>
          </cell>
          <cell r="AK783">
            <v>378</v>
          </cell>
          <cell r="AL783">
            <v>217</v>
          </cell>
          <cell r="AM783">
            <v>440</v>
          </cell>
          <cell r="AN783">
            <v>32</v>
          </cell>
          <cell r="AO783">
            <v>360</v>
          </cell>
          <cell r="AP783">
            <v>43.958333333333329</v>
          </cell>
          <cell r="AQ783">
            <v>16.676470588235293</v>
          </cell>
          <cell r="AR783">
            <v>93</v>
          </cell>
          <cell r="AS783">
            <v>48.35164835164835</v>
          </cell>
          <cell r="AT783">
            <v>3.1893687707641196</v>
          </cell>
          <cell r="AU783" t="str">
            <v>SV</v>
          </cell>
          <cell r="AV783">
            <v>2025</v>
          </cell>
          <cell r="AW783">
            <v>2023.43768</v>
          </cell>
          <cell r="AX783">
            <v>2250</v>
          </cell>
          <cell r="AY783">
            <v>0.11111111111111116</v>
          </cell>
          <cell r="AZ783">
            <v>0.1</v>
          </cell>
          <cell r="BA783">
            <v>2200</v>
          </cell>
          <cell r="BB783">
            <v>6</v>
          </cell>
          <cell r="BC783">
            <v>8.6419753086419693E-2</v>
          </cell>
          <cell r="BD783">
            <v>7.9545454545454544E-2</v>
          </cell>
          <cell r="BE783">
            <v>2150</v>
          </cell>
          <cell r="BF783">
            <v>24</v>
          </cell>
          <cell r="BG783">
            <v>6.1728395061728447E-2</v>
          </cell>
          <cell r="BH783">
            <v>5.8139534883720929E-2</v>
          </cell>
        </row>
        <row r="784">
          <cell r="B784" t="str">
            <v>37462</v>
          </cell>
          <cell r="C784" t="str">
            <v>8800010069354</v>
          </cell>
          <cell r="D784" t="str">
            <v>CANASTO 970ML MUNICH</v>
          </cell>
          <cell r="E784">
            <v>1</v>
          </cell>
          <cell r="F784" t="str">
            <v>BEBIDAS</v>
          </cell>
          <cell r="G784" t="str">
            <v>BEBIDAS</v>
          </cell>
          <cell r="H784" t="str">
            <v>CERVEZAS</v>
          </cell>
          <cell r="I784" t="str">
            <v>RETORNABLES</v>
          </cell>
          <cell r="J784" t="str">
            <v>CANASTO</v>
          </cell>
          <cell r="K784" t="str">
            <v>MUNICH</v>
          </cell>
          <cell r="L784">
            <v>87</v>
          </cell>
          <cell r="M784" t="str">
            <v>EMBOTELLADORA CENTRAL (87)</v>
          </cell>
          <cell r="N784">
            <v>0</v>
          </cell>
          <cell r="O784">
            <v>0</v>
          </cell>
          <cell r="P784">
            <v>0</v>
          </cell>
          <cell r="Q784">
            <v>0</v>
          </cell>
          <cell r="R784">
            <v>0</v>
          </cell>
          <cell r="S784">
            <v>0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16</v>
          </cell>
          <cell r="AK784">
            <v>18</v>
          </cell>
          <cell r="AL784">
            <v>16</v>
          </cell>
          <cell r="AM784">
            <v>12</v>
          </cell>
          <cell r="AN784">
            <v>11</v>
          </cell>
          <cell r="AO784">
            <v>0</v>
          </cell>
          <cell r="AP784" t="str">
            <v>SV</v>
          </cell>
          <cell r="AQ784" t="str">
            <v>SV</v>
          </cell>
          <cell r="AR784" t="str">
            <v>SV</v>
          </cell>
          <cell r="AS784" t="str">
            <v>SV</v>
          </cell>
          <cell r="AT784" t="str">
            <v>SV</v>
          </cell>
          <cell r="AU784" t="str">
            <v>Q</v>
          </cell>
          <cell r="AV784">
            <v>59000.000004000001</v>
          </cell>
          <cell r="AW784">
            <v>58999.999960000001</v>
          </cell>
          <cell r="AX784">
            <v>69900</v>
          </cell>
          <cell r="AY784">
            <v>0.18474576263154274</v>
          </cell>
          <cell r="AZ784">
            <v>0.15593705287553647</v>
          </cell>
          <cell r="BC784">
            <v>-1</v>
          </cell>
          <cell r="BD784">
            <v>0</v>
          </cell>
          <cell r="BG784">
            <v>-1</v>
          </cell>
          <cell r="BH784">
            <v>0</v>
          </cell>
        </row>
        <row r="785">
          <cell r="B785" t="str">
            <v>18791</v>
          </cell>
          <cell r="C785" t="str">
            <v>8800010015849</v>
          </cell>
          <cell r="D785" t="str">
            <v>CANASTO 340ml CERVEPAR</v>
          </cell>
          <cell r="E785">
            <v>1</v>
          </cell>
          <cell r="F785" t="str">
            <v>BEBIDAS</v>
          </cell>
          <cell r="G785" t="str">
            <v>BEBIDAS</v>
          </cell>
          <cell r="H785" t="str">
            <v>CERVEZAS</v>
          </cell>
          <cell r="I785" t="str">
            <v>RETORNABLES</v>
          </cell>
          <cell r="J785" t="str">
            <v>CANASTO</v>
          </cell>
          <cell r="K785" t="str">
            <v>ENVASES RETORNABLES</v>
          </cell>
          <cell r="L785">
            <v>60</v>
          </cell>
          <cell r="M785" t="str">
            <v>CERVEPAR S.A. (60)</v>
          </cell>
          <cell r="N785">
            <v>0</v>
          </cell>
          <cell r="O785">
            <v>0</v>
          </cell>
          <cell r="P785">
            <v>0</v>
          </cell>
          <cell r="Q785">
            <v>0</v>
          </cell>
          <cell r="R785">
            <v>0</v>
          </cell>
          <cell r="S785">
            <v>0</v>
          </cell>
          <cell r="T785">
            <v>1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1</v>
          </cell>
          <cell r="AA785">
            <v>1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144</v>
          </cell>
          <cell r="AK785">
            <v>135</v>
          </cell>
          <cell r="AL785">
            <v>117</v>
          </cell>
          <cell r="AM785">
            <v>138</v>
          </cell>
          <cell r="AN785">
            <v>56</v>
          </cell>
          <cell r="AO785">
            <v>40</v>
          </cell>
          <cell r="AP785" t="str">
            <v>SV</v>
          </cell>
          <cell r="AQ785" t="str">
            <v>SV</v>
          </cell>
          <cell r="AR785" t="str">
            <v>SV</v>
          </cell>
          <cell r="AS785" t="str">
            <v>SV</v>
          </cell>
          <cell r="AT785" t="str">
            <v>SV</v>
          </cell>
          <cell r="AU785" t="str">
            <v>SV</v>
          </cell>
          <cell r="AV785">
            <v>52250</v>
          </cell>
          <cell r="AW785">
            <v>52250</v>
          </cell>
          <cell r="AX785">
            <v>58900</v>
          </cell>
          <cell r="AY785">
            <v>0.1272727272727272</v>
          </cell>
          <cell r="AZ785">
            <v>0.11290322580645161</v>
          </cell>
          <cell r="BC785">
            <v>-1</v>
          </cell>
          <cell r="BD785">
            <v>0</v>
          </cell>
          <cell r="BG785">
            <v>-1</v>
          </cell>
          <cell r="BH785">
            <v>0</v>
          </cell>
        </row>
        <row r="786">
          <cell r="B786" t="str">
            <v>18790</v>
          </cell>
          <cell r="C786" t="str">
            <v>8800010015832</v>
          </cell>
          <cell r="D786" t="str">
            <v>CANASTO 940ML CERVEPAR</v>
          </cell>
          <cell r="E786">
            <v>1</v>
          </cell>
          <cell r="F786" t="str">
            <v>BEBIDAS</v>
          </cell>
          <cell r="G786" t="str">
            <v>BEBIDAS</v>
          </cell>
          <cell r="H786" t="str">
            <v>CERVEZAS</v>
          </cell>
          <cell r="I786" t="str">
            <v>RETORNABLES</v>
          </cell>
          <cell r="J786" t="str">
            <v>CANASTO</v>
          </cell>
          <cell r="K786" t="str">
            <v>ENVASES RETORNABLES</v>
          </cell>
          <cell r="L786">
            <v>60</v>
          </cell>
          <cell r="M786" t="str">
            <v>CERVEPAR S.A. (60)</v>
          </cell>
          <cell r="N786">
            <v>1</v>
          </cell>
          <cell r="O786">
            <v>0</v>
          </cell>
          <cell r="P786">
            <v>0</v>
          </cell>
          <cell r="Q786">
            <v>0</v>
          </cell>
          <cell r="R786">
            <v>0</v>
          </cell>
          <cell r="S786">
            <v>0</v>
          </cell>
          <cell r="T786">
            <v>0</v>
          </cell>
          <cell r="U786">
            <v>0</v>
          </cell>
          <cell r="V786">
            <v>0</v>
          </cell>
          <cell r="W786">
            <v>1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>
            <v>488</v>
          </cell>
          <cell r="AK786">
            <v>644</v>
          </cell>
          <cell r="AL786">
            <v>472</v>
          </cell>
          <cell r="AM786">
            <v>534</v>
          </cell>
          <cell r="AN786">
            <v>409</v>
          </cell>
          <cell r="AO786">
            <v>127</v>
          </cell>
          <cell r="AP786" t="str">
            <v>SV</v>
          </cell>
          <cell r="AQ786" t="str">
            <v>SV</v>
          </cell>
          <cell r="AR786" t="str">
            <v>SV</v>
          </cell>
          <cell r="AS786" t="str">
            <v>SV</v>
          </cell>
          <cell r="AT786" t="str">
            <v>SV</v>
          </cell>
          <cell r="AU786" t="str">
            <v>SV</v>
          </cell>
          <cell r="AV786">
            <v>43000.1</v>
          </cell>
          <cell r="AW786">
            <v>42416.268179999999</v>
          </cell>
          <cell r="AX786">
            <v>48500</v>
          </cell>
          <cell r="AY786">
            <v>0.12790435371080533</v>
          </cell>
          <cell r="AZ786">
            <v>0.11340000000000003</v>
          </cell>
          <cell r="BC786">
            <v>-1</v>
          </cell>
          <cell r="BD786">
            <v>0</v>
          </cell>
          <cell r="BG786">
            <v>-1</v>
          </cell>
          <cell r="BH786">
            <v>0</v>
          </cell>
        </row>
        <row r="787">
          <cell r="B787" t="str">
            <v>17902</v>
          </cell>
          <cell r="C787" t="str">
            <v>735850748733</v>
          </cell>
          <cell r="D787" t="str">
            <v>CERVEZA ARTESANAL 355ml ARRIERO PORTE.</v>
          </cell>
          <cell r="E787">
            <v>1</v>
          </cell>
          <cell r="F787" t="str">
            <v>BEBIDAS</v>
          </cell>
          <cell r="G787" t="str">
            <v>BEBIDAS</v>
          </cell>
          <cell r="H787" t="str">
            <v>CERVEZAS</v>
          </cell>
          <cell r="I787" t="str">
            <v>SUPER PREMIUM-ESPECIALES-ARTES</v>
          </cell>
          <cell r="J787" t="str">
            <v>ARTESANALES</v>
          </cell>
          <cell r="K787" t="str">
            <v>SACRAMENTO</v>
          </cell>
          <cell r="L787">
            <v>2473</v>
          </cell>
          <cell r="M787" t="str">
            <v>DE LA CAZUELA  SA  (2473)</v>
          </cell>
          <cell r="N787">
            <v>0</v>
          </cell>
          <cell r="O787">
            <v>0</v>
          </cell>
          <cell r="P787">
            <v>0</v>
          </cell>
          <cell r="Q787">
            <v>0</v>
          </cell>
          <cell r="R787">
            <v>0</v>
          </cell>
          <cell r="S787">
            <v>0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>
            <v>0</v>
          </cell>
          <cell r="AK787">
            <v>0</v>
          </cell>
          <cell r="AL787">
            <v>0</v>
          </cell>
          <cell r="AM787">
            <v>12</v>
          </cell>
          <cell r="AN787">
            <v>0</v>
          </cell>
          <cell r="AO787">
            <v>0</v>
          </cell>
          <cell r="AP787" t="str">
            <v>Q</v>
          </cell>
          <cell r="AQ787" t="str">
            <v>Q</v>
          </cell>
          <cell r="AR787" t="str">
            <v>Q</v>
          </cell>
          <cell r="AS787" t="str">
            <v>SV</v>
          </cell>
          <cell r="AT787" t="str">
            <v>Q</v>
          </cell>
          <cell r="AU787" t="str">
            <v>Q</v>
          </cell>
          <cell r="AV787">
            <v>9999.9999989999997</v>
          </cell>
          <cell r="AW787">
            <v>8898.0817200000001</v>
          </cell>
          <cell r="AX787">
            <v>12500</v>
          </cell>
          <cell r="AY787">
            <v>0.25000000012500001</v>
          </cell>
          <cell r="AZ787">
            <v>0.20000000008000002</v>
          </cell>
          <cell r="BA787">
            <v>11250</v>
          </cell>
          <cell r="BB787">
            <v>3</v>
          </cell>
          <cell r="BC787">
            <v>0.12500000011250001</v>
          </cell>
          <cell r="BD787">
            <v>0.11111111120000003</v>
          </cell>
          <cell r="BE787">
            <v>0</v>
          </cell>
          <cell r="BF787">
            <v>0</v>
          </cell>
          <cell r="BG787">
            <v>-1</v>
          </cell>
          <cell r="BH787">
            <v>0</v>
          </cell>
        </row>
        <row r="788">
          <cell r="B788" t="str">
            <v>17897</v>
          </cell>
          <cell r="C788" t="str">
            <v>793591894485</v>
          </cell>
          <cell r="D788" t="str">
            <v>CERVEZA ARTESANAL 355ml EL JARDINERO</v>
          </cell>
          <cell r="E788">
            <v>1</v>
          </cell>
          <cell r="F788" t="str">
            <v>BEBIDAS</v>
          </cell>
          <cell r="G788" t="str">
            <v>BEBIDAS</v>
          </cell>
          <cell r="H788" t="str">
            <v>CERVEZAS</v>
          </cell>
          <cell r="I788" t="str">
            <v>SUPER PREMIUM-ESPECIALES-ARTES</v>
          </cell>
          <cell r="J788" t="str">
            <v>ARTESANALES</v>
          </cell>
          <cell r="K788" t="str">
            <v>SACRAMENTO</v>
          </cell>
          <cell r="L788">
            <v>2473</v>
          </cell>
          <cell r="M788" t="str">
            <v>DE LA CAZUELA  SA  (2473)</v>
          </cell>
          <cell r="N788">
            <v>0</v>
          </cell>
          <cell r="O788">
            <v>0</v>
          </cell>
          <cell r="P788">
            <v>0</v>
          </cell>
          <cell r="Q788">
            <v>0</v>
          </cell>
          <cell r="R788">
            <v>0</v>
          </cell>
          <cell r="S788">
            <v>0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27</v>
          </cell>
          <cell r="AM788">
            <v>0</v>
          </cell>
          <cell r="AN788">
            <v>0</v>
          </cell>
          <cell r="AO788">
            <v>0</v>
          </cell>
          <cell r="AP788" t="str">
            <v>Q</v>
          </cell>
          <cell r="AQ788" t="str">
            <v>Q</v>
          </cell>
          <cell r="AR788" t="str">
            <v>SV</v>
          </cell>
          <cell r="AS788" t="str">
            <v>Q</v>
          </cell>
          <cell r="AT788" t="str">
            <v>Q</v>
          </cell>
          <cell r="AU788" t="str">
            <v>Q</v>
          </cell>
          <cell r="AV788">
            <v>9999.9999989999997</v>
          </cell>
          <cell r="AW788">
            <v>8899.6992699999992</v>
          </cell>
          <cell r="AX788">
            <v>12500</v>
          </cell>
          <cell r="AY788">
            <v>0.25000000012500001</v>
          </cell>
          <cell r="AZ788">
            <v>0.20000000008000002</v>
          </cell>
          <cell r="BA788">
            <v>11250</v>
          </cell>
          <cell r="BB788">
            <v>3</v>
          </cell>
          <cell r="BC788">
            <v>0.12500000011250001</v>
          </cell>
          <cell r="BD788">
            <v>0.11111111120000003</v>
          </cell>
          <cell r="BE788">
            <v>0</v>
          </cell>
          <cell r="BF788">
            <v>0</v>
          </cell>
          <cell r="BG788">
            <v>-1</v>
          </cell>
          <cell r="BH788">
            <v>0</v>
          </cell>
        </row>
        <row r="789">
          <cell r="B789" t="str">
            <v>17896</v>
          </cell>
          <cell r="C789" t="str">
            <v>793591894478</v>
          </cell>
          <cell r="D789" t="str">
            <v>CERVEZA ARTESANAL 355ml EL MENO,</v>
          </cell>
          <cell r="E789">
            <v>1</v>
          </cell>
          <cell r="F789" t="str">
            <v>BEBIDAS</v>
          </cell>
          <cell r="G789" t="str">
            <v>BEBIDAS</v>
          </cell>
          <cell r="H789" t="str">
            <v>CERVEZAS</v>
          </cell>
          <cell r="I789" t="str">
            <v>SUPER PREMIUM-ESPECIALES-ARTES</v>
          </cell>
          <cell r="J789" t="str">
            <v>ARTESANALES</v>
          </cell>
          <cell r="K789" t="str">
            <v>SACRAMENTO</v>
          </cell>
          <cell r="L789">
            <v>2473</v>
          </cell>
          <cell r="M789" t="str">
            <v>DE LA CAZUELA  SA  (2473)</v>
          </cell>
          <cell r="N789">
            <v>0</v>
          </cell>
          <cell r="O789">
            <v>0</v>
          </cell>
          <cell r="P789">
            <v>0</v>
          </cell>
          <cell r="Q789">
            <v>0</v>
          </cell>
          <cell r="R789">
            <v>0</v>
          </cell>
          <cell r="S789">
            <v>0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>
            <v>0</v>
          </cell>
          <cell r="AL789">
            <v>18</v>
          </cell>
          <cell r="AM789">
            <v>15</v>
          </cell>
          <cell r="AN789">
            <v>0</v>
          </cell>
          <cell r="AO789">
            <v>0</v>
          </cell>
          <cell r="AP789" t="str">
            <v>Q</v>
          </cell>
          <cell r="AQ789" t="str">
            <v>Q</v>
          </cell>
          <cell r="AR789" t="str">
            <v>SV</v>
          </cell>
          <cell r="AS789" t="str">
            <v>SV</v>
          </cell>
          <cell r="AT789" t="str">
            <v>Q</v>
          </cell>
          <cell r="AU789" t="str">
            <v>Q</v>
          </cell>
          <cell r="AV789">
            <v>9999.9999989999997</v>
          </cell>
          <cell r="AW789">
            <v>8899.9999000000007</v>
          </cell>
          <cell r="AX789">
            <v>12500</v>
          </cell>
          <cell r="AY789">
            <v>0.25000000012500001</v>
          </cell>
          <cell r="AZ789">
            <v>0.20000000008000002</v>
          </cell>
          <cell r="BA789">
            <v>11250</v>
          </cell>
          <cell r="BB789">
            <v>3</v>
          </cell>
          <cell r="BC789">
            <v>0.12500000011250001</v>
          </cell>
          <cell r="BD789">
            <v>0.11111111120000003</v>
          </cell>
          <cell r="BE789">
            <v>0</v>
          </cell>
          <cell r="BF789">
            <v>0</v>
          </cell>
          <cell r="BG789">
            <v>-1</v>
          </cell>
          <cell r="BH789">
            <v>0</v>
          </cell>
        </row>
        <row r="790">
          <cell r="B790" t="str">
            <v>17901</v>
          </cell>
          <cell r="C790" t="str">
            <v>735850748719</v>
          </cell>
          <cell r="D790" t="str">
            <v>CERVEZA ARTESANAL 355ml LA CHUCHI,</v>
          </cell>
          <cell r="E790">
            <v>1</v>
          </cell>
          <cell r="F790" t="str">
            <v>BEBIDAS</v>
          </cell>
          <cell r="G790" t="str">
            <v>BEBIDAS</v>
          </cell>
          <cell r="H790" t="str">
            <v>CERVEZAS</v>
          </cell>
          <cell r="I790" t="str">
            <v>SUPER PREMIUM-ESPECIALES-ARTES</v>
          </cell>
          <cell r="J790" t="str">
            <v>ARTESANALES</v>
          </cell>
          <cell r="K790" t="str">
            <v>SACRAMENTO</v>
          </cell>
          <cell r="L790">
            <v>2473</v>
          </cell>
          <cell r="M790" t="str">
            <v>DE LA CAZUELA  SA  (2473)</v>
          </cell>
          <cell r="N790">
            <v>0</v>
          </cell>
          <cell r="O790">
            <v>0</v>
          </cell>
          <cell r="P790">
            <v>0</v>
          </cell>
          <cell r="Q790">
            <v>0</v>
          </cell>
          <cell r="R790">
            <v>0</v>
          </cell>
          <cell r="S790">
            <v>0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>
            <v>0</v>
          </cell>
          <cell r="AK790">
            <v>0</v>
          </cell>
          <cell r="AL790">
            <v>9</v>
          </cell>
          <cell r="AM790">
            <v>21</v>
          </cell>
          <cell r="AN790">
            <v>0</v>
          </cell>
          <cell r="AO790">
            <v>0</v>
          </cell>
          <cell r="AP790" t="str">
            <v>Q</v>
          </cell>
          <cell r="AQ790" t="str">
            <v>Q</v>
          </cell>
          <cell r="AR790" t="str">
            <v>SV</v>
          </cell>
          <cell r="AS790" t="str">
            <v>SV</v>
          </cell>
          <cell r="AT790" t="str">
            <v>Q</v>
          </cell>
          <cell r="AU790" t="str">
            <v>Q</v>
          </cell>
          <cell r="AV790">
            <v>9999.9999989999997</v>
          </cell>
          <cell r="AW790">
            <v>8899.9999000000007</v>
          </cell>
          <cell r="AX790">
            <v>12500</v>
          </cell>
          <cell r="AY790">
            <v>0.25000000012500001</v>
          </cell>
          <cell r="AZ790">
            <v>0.20000000008000002</v>
          </cell>
          <cell r="BA790">
            <v>11250</v>
          </cell>
          <cell r="BB790">
            <v>3</v>
          </cell>
          <cell r="BC790">
            <v>0.12500000011250001</v>
          </cell>
          <cell r="BD790">
            <v>0.11111111120000003</v>
          </cell>
          <cell r="BE790">
            <v>0</v>
          </cell>
          <cell r="BF790">
            <v>0</v>
          </cell>
          <cell r="BG790">
            <v>-1</v>
          </cell>
          <cell r="BH790">
            <v>0</v>
          </cell>
        </row>
        <row r="791">
          <cell r="B791" t="str">
            <v>17900</v>
          </cell>
          <cell r="C791" t="str">
            <v>735850748726</v>
          </cell>
          <cell r="D791" t="str">
            <v>CERVEZA ARTESANAL 355ml SHAMIGO</v>
          </cell>
          <cell r="E791">
            <v>1</v>
          </cell>
          <cell r="F791" t="str">
            <v>BEBIDAS</v>
          </cell>
          <cell r="G791" t="str">
            <v>BEBIDAS</v>
          </cell>
          <cell r="H791" t="str">
            <v>CERVEZAS</v>
          </cell>
          <cell r="I791" t="str">
            <v>SUPER PREMIUM-ESPECIALES-ARTES</v>
          </cell>
          <cell r="J791" t="str">
            <v>ARTESANALES</v>
          </cell>
          <cell r="K791" t="str">
            <v>SACRAMENTO</v>
          </cell>
          <cell r="L791">
            <v>2473</v>
          </cell>
          <cell r="M791" t="str">
            <v>DE LA CAZUELA  SA  (2473)</v>
          </cell>
          <cell r="N791">
            <v>0</v>
          </cell>
          <cell r="O791">
            <v>0</v>
          </cell>
          <cell r="P791">
            <v>0</v>
          </cell>
          <cell r="Q791">
            <v>0</v>
          </cell>
          <cell r="R791">
            <v>0</v>
          </cell>
          <cell r="S791">
            <v>0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3</v>
          </cell>
          <cell r="AN791">
            <v>0</v>
          </cell>
          <cell r="AO791">
            <v>0</v>
          </cell>
          <cell r="AP791" t="str">
            <v>Q</v>
          </cell>
          <cell r="AQ791" t="str">
            <v>Q</v>
          </cell>
          <cell r="AR791" t="str">
            <v>Q</v>
          </cell>
          <cell r="AS791" t="str">
            <v>SV</v>
          </cell>
          <cell r="AT791" t="str">
            <v>Q</v>
          </cell>
          <cell r="AU791" t="str">
            <v>Q</v>
          </cell>
          <cell r="AV791">
            <v>9999.9999989999997</v>
          </cell>
          <cell r="AW791">
            <v>8229.6874000000007</v>
          </cell>
          <cell r="AX791">
            <v>12500</v>
          </cell>
          <cell r="AY791">
            <v>0.25000000012500001</v>
          </cell>
          <cell r="AZ791">
            <v>0.20000000008000002</v>
          </cell>
          <cell r="BA791">
            <v>11250</v>
          </cell>
          <cell r="BB791">
            <v>3</v>
          </cell>
          <cell r="BC791">
            <v>0.12500000011250001</v>
          </cell>
          <cell r="BD791">
            <v>0.11111111120000003</v>
          </cell>
          <cell r="BE791">
            <v>0</v>
          </cell>
          <cell r="BF791">
            <v>0</v>
          </cell>
          <cell r="BG791">
            <v>-1</v>
          </cell>
          <cell r="BH791">
            <v>0</v>
          </cell>
        </row>
        <row r="792">
          <cell r="B792" t="str">
            <v>17895</v>
          </cell>
          <cell r="C792" t="str">
            <v>793591894461</v>
          </cell>
          <cell r="D792" t="str">
            <v>CERVEZA ARTESANAL 473ml EL MOQUETERO</v>
          </cell>
          <cell r="E792">
            <v>1</v>
          </cell>
          <cell r="F792" t="str">
            <v>BEBIDAS</v>
          </cell>
          <cell r="G792" t="str">
            <v>BEBIDAS</v>
          </cell>
          <cell r="H792" t="str">
            <v>CERVEZAS</v>
          </cell>
          <cell r="I792" t="str">
            <v>SUPER PREMIUM-ESPECIALES-ARTES</v>
          </cell>
          <cell r="J792" t="str">
            <v>ARTESANALES</v>
          </cell>
          <cell r="K792" t="str">
            <v>SACRAMENTO</v>
          </cell>
          <cell r="L792">
            <v>2473</v>
          </cell>
          <cell r="M792" t="str">
            <v>DE LA CAZUELA  SA  (2473)</v>
          </cell>
          <cell r="N792">
            <v>0</v>
          </cell>
          <cell r="O792">
            <v>0</v>
          </cell>
          <cell r="P792">
            <v>0</v>
          </cell>
          <cell r="Q792">
            <v>0</v>
          </cell>
          <cell r="R792">
            <v>0</v>
          </cell>
          <cell r="S792">
            <v>0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>
            <v>0</v>
          </cell>
          <cell r="AL792">
            <v>0</v>
          </cell>
          <cell r="AM792">
            <v>16</v>
          </cell>
          <cell r="AN792">
            <v>0</v>
          </cell>
          <cell r="AO792">
            <v>0</v>
          </cell>
          <cell r="AP792" t="str">
            <v>Q</v>
          </cell>
          <cell r="AQ792" t="str">
            <v>Q</v>
          </cell>
          <cell r="AR792" t="str">
            <v>Q</v>
          </cell>
          <cell r="AS792" t="str">
            <v>SV</v>
          </cell>
          <cell r="AT792" t="str">
            <v>Q</v>
          </cell>
          <cell r="AU792" t="str">
            <v>Q</v>
          </cell>
          <cell r="AV792">
            <v>17999.999995999999</v>
          </cell>
          <cell r="AW792">
            <v>15744.044029999999</v>
          </cell>
          <cell r="AX792">
            <v>21500</v>
          </cell>
          <cell r="AY792">
            <v>0.19444444470987654</v>
          </cell>
          <cell r="AZ792">
            <v>0.16279069786046518</v>
          </cell>
          <cell r="BA792">
            <v>19900</v>
          </cell>
          <cell r="BB792">
            <v>3</v>
          </cell>
          <cell r="BC792">
            <v>0.10555555580123466</v>
          </cell>
          <cell r="BD792">
            <v>9.5477387135678465E-2</v>
          </cell>
          <cell r="BE792">
            <v>0</v>
          </cell>
          <cell r="BF792">
            <v>0</v>
          </cell>
          <cell r="BG792">
            <v>-1</v>
          </cell>
          <cell r="BH792">
            <v>0</v>
          </cell>
        </row>
        <row r="793">
          <cell r="B793" t="str">
            <v>18192</v>
          </cell>
          <cell r="C793" t="str">
            <v>8411327004008</v>
          </cell>
          <cell r="D793" t="str">
            <v>CERVEZA NEGRA Bot 330ml 24un MAHOU</v>
          </cell>
          <cell r="E793">
            <v>24</v>
          </cell>
          <cell r="F793" t="str">
            <v>BEBIDAS</v>
          </cell>
          <cell r="G793" t="str">
            <v>BEBIDAS</v>
          </cell>
          <cell r="H793" t="str">
            <v>CERVEZAS</v>
          </cell>
          <cell r="I793" t="str">
            <v>SUPER PREMIUM-ESPECIALES-ARTES</v>
          </cell>
          <cell r="J793" t="str">
            <v>NEGRAS</v>
          </cell>
          <cell r="K793" t="str">
            <v>MAHOU</v>
          </cell>
          <cell r="L793">
            <v>449</v>
          </cell>
          <cell r="M793" t="str">
            <v>LA MERCANTIL GUARANI S.A. (449)</v>
          </cell>
          <cell r="N793">
            <v>0</v>
          </cell>
          <cell r="O793">
            <v>0</v>
          </cell>
          <cell r="P793">
            <v>0</v>
          </cell>
          <cell r="Q793">
            <v>0</v>
          </cell>
          <cell r="R793">
            <v>0</v>
          </cell>
          <cell r="S793">
            <v>0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 t="str">
            <v>Q</v>
          </cell>
          <cell r="AQ793" t="str">
            <v>Q</v>
          </cell>
          <cell r="AR793" t="str">
            <v>Q</v>
          </cell>
          <cell r="AS793" t="str">
            <v>Q</v>
          </cell>
          <cell r="AT793" t="str">
            <v>Q</v>
          </cell>
          <cell r="AU793" t="str">
            <v>Q</v>
          </cell>
          <cell r="AV793">
            <v>213408.00000299999</v>
          </cell>
          <cell r="AW793">
            <v>211832.79743999999</v>
          </cell>
          <cell r="AX793">
            <v>246000</v>
          </cell>
          <cell r="AY793">
            <v>0.15272154744218502</v>
          </cell>
          <cell r="AZ793">
            <v>0.13248780486585368</v>
          </cell>
          <cell r="BA793">
            <v>0</v>
          </cell>
          <cell r="BB793">
            <v>0</v>
          </cell>
          <cell r="BC793">
            <v>-1</v>
          </cell>
          <cell r="BD793">
            <v>0</v>
          </cell>
          <cell r="BE793">
            <v>0</v>
          </cell>
          <cell r="BF793">
            <v>0</v>
          </cell>
          <cell r="BG793">
            <v>-1</v>
          </cell>
          <cell r="BH793">
            <v>0</v>
          </cell>
        </row>
        <row r="794">
          <cell r="B794" t="str">
            <v>5056</v>
          </cell>
          <cell r="C794" t="str">
            <v>8411327003971</v>
          </cell>
          <cell r="D794" t="str">
            <v>CERVEZA NEGRA Bot 330ml MAHOU</v>
          </cell>
          <cell r="E794">
            <v>1</v>
          </cell>
          <cell r="F794" t="str">
            <v>BEBIDAS</v>
          </cell>
          <cell r="G794" t="str">
            <v>BEBIDAS</v>
          </cell>
          <cell r="H794" t="str">
            <v>CERVEZAS</v>
          </cell>
          <cell r="I794" t="str">
            <v>SUPER PREMIUM-ESPECIALES-ARTES</v>
          </cell>
          <cell r="J794" t="str">
            <v>NEGRAS</v>
          </cell>
          <cell r="K794" t="str">
            <v>MAHOU</v>
          </cell>
          <cell r="L794">
            <v>449</v>
          </cell>
          <cell r="M794" t="str">
            <v>LA MERCANTIL GUARANI S.A. (449)</v>
          </cell>
          <cell r="N794">
            <v>0</v>
          </cell>
          <cell r="O794">
            <v>0</v>
          </cell>
          <cell r="P794">
            <v>0</v>
          </cell>
          <cell r="Q794">
            <v>0</v>
          </cell>
          <cell r="R794">
            <v>0</v>
          </cell>
          <cell r="S794">
            <v>0</v>
          </cell>
          <cell r="T794">
            <v>0</v>
          </cell>
          <cell r="U794">
            <v>0</v>
          </cell>
          <cell r="V794">
            <v>2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>
            <v>0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 t="str">
            <v>Q</v>
          </cell>
          <cell r="AQ794" t="str">
            <v>Q</v>
          </cell>
          <cell r="AR794" t="str">
            <v>Q</v>
          </cell>
          <cell r="AS794" t="str">
            <v>Q</v>
          </cell>
          <cell r="AT794" t="str">
            <v>Q</v>
          </cell>
          <cell r="AU794" t="str">
            <v>Q</v>
          </cell>
          <cell r="AV794">
            <v>8892.0000400000008</v>
          </cell>
          <cell r="AW794">
            <v>8826.3665600000004</v>
          </cell>
          <cell r="AX794">
            <v>10500</v>
          </cell>
          <cell r="AY794">
            <v>0.18083670184059053</v>
          </cell>
          <cell r="AZ794">
            <v>0.15314285333333325</v>
          </cell>
          <cell r="BA794">
            <v>10250</v>
          </cell>
          <cell r="BB794">
            <v>3</v>
          </cell>
          <cell r="BC794">
            <v>0.15272154227295731</v>
          </cell>
          <cell r="BD794">
            <v>0.13248780097560967</v>
          </cell>
          <cell r="BE794">
            <v>0</v>
          </cell>
          <cell r="BF794">
            <v>0</v>
          </cell>
          <cell r="BG794">
            <v>-1</v>
          </cell>
          <cell r="BH794">
            <v>0</v>
          </cell>
        </row>
        <row r="795">
          <cell r="B795" t="str">
            <v>21314</v>
          </cell>
          <cell r="C795" t="str">
            <v>8411327002417</v>
          </cell>
          <cell r="D795" t="str">
            <v>PACK COPA 5 ESTRELLAS MAHOU</v>
          </cell>
          <cell r="E795">
            <v>1</v>
          </cell>
          <cell r="F795" t="str">
            <v>BEBIDAS</v>
          </cell>
          <cell r="G795" t="str">
            <v>BEBIDAS</v>
          </cell>
          <cell r="H795" t="str">
            <v>CERVEZAS</v>
          </cell>
          <cell r="I795" t="str">
            <v>SUPER PREMIUM-ESPECIALES-ARTES</v>
          </cell>
          <cell r="J795" t="str">
            <v>PACK OBSEQUIOS</v>
          </cell>
          <cell r="K795" t="str">
            <v>MAHOU</v>
          </cell>
          <cell r="L795">
            <v>449</v>
          </cell>
          <cell r="M795" t="str">
            <v>LA MERCANTIL GUARANI S.A. (449)</v>
          </cell>
          <cell r="N795">
            <v>0</v>
          </cell>
          <cell r="O795">
            <v>0</v>
          </cell>
          <cell r="P795">
            <v>0</v>
          </cell>
          <cell r="Q795">
            <v>0</v>
          </cell>
          <cell r="R795">
            <v>0</v>
          </cell>
          <cell r="S795">
            <v>0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 t="str">
            <v>Q</v>
          </cell>
          <cell r="AQ795" t="str">
            <v>Q</v>
          </cell>
          <cell r="AR795" t="str">
            <v>Q</v>
          </cell>
          <cell r="AS795" t="str">
            <v>Q</v>
          </cell>
          <cell r="AT795" t="str">
            <v>Q</v>
          </cell>
          <cell r="AU795" t="str">
            <v>Q</v>
          </cell>
          <cell r="AV795">
            <v>40000.000039999999</v>
          </cell>
          <cell r="AW795">
            <v>39999.999929999998</v>
          </cell>
          <cell r="AX795">
            <v>47750</v>
          </cell>
          <cell r="AY795">
            <v>0.1937499988062501</v>
          </cell>
          <cell r="AZ795">
            <v>0.16230366408376964</v>
          </cell>
          <cell r="BA795">
            <v>45900</v>
          </cell>
          <cell r="BB795">
            <v>6</v>
          </cell>
          <cell r="BC795">
            <v>0.14749999885250009</v>
          </cell>
          <cell r="BD795">
            <v>0.12854030413943357</v>
          </cell>
          <cell r="BE795">
            <v>0</v>
          </cell>
          <cell r="BF795">
            <v>0</v>
          </cell>
          <cell r="BG795">
            <v>-1</v>
          </cell>
          <cell r="BH795">
            <v>0</v>
          </cell>
        </row>
        <row r="796">
          <cell r="B796" t="str">
            <v>6200</v>
          </cell>
          <cell r="C796" t="str">
            <v>4053400942520</v>
          </cell>
          <cell r="D796" t="str">
            <v>CERVEZA HEFEWEIZEN C/VASO Bot 5un SCHOFFERHOFER</v>
          </cell>
          <cell r="E796">
            <v>5</v>
          </cell>
          <cell r="F796" t="str">
            <v>BEBIDAS</v>
          </cell>
          <cell r="G796" t="str">
            <v>BEBIDAS</v>
          </cell>
          <cell r="H796" t="str">
            <v>CERVEZAS</v>
          </cell>
          <cell r="I796" t="str">
            <v>SUPER PREMIUM-ESPECIALES-ARTES</v>
          </cell>
          <cell r="J796" t="str">
            <v>PACK OBSEQUIOS</v>
          </cell>
          <cell r="K796" t="str">
            <v>SHOFFERHOFER</v>
          </cell>
          <cell r="L796">
            <v>550</v>
          </cell>
          <cell r="M796" t="str">
            <v>HQ S.A. (550)</v>
          </cell>
          <cell r="N796">
            <v>2</v>
          </cell>
          <cell r="O796">
            <v>0</v>
          </cell>
          <cell r="P796">
            <v>0</v>
          </cell>
          <cell r="Q796">
            <v>0</v>
          </cell>
          <cell r="R796">
            <v>2</v>
          </cell>
          <cell r="S796">
            <v>3</v>
          </cell>
          <cell r="T796">
            <v>0</v>
          </cell>
          <cell r="U796">
            <v>0</v>
          </cell>
          <cell r="V796">
            <v>2</v>
          </cell>
          <cell r="W796">
            <v>0</v>
          </cell>
          <cell r="X796">
            <v>3</v>
          </cell>
          <cell r="Y796">
            <v>2</v>
          </cell>
          <cell r="Z796">
            <v>1</v>
          </cell>
          <cell r="AA796">
            <v>1</v>
          </cell>
          <cell r="AB796">
            <v>0</v>
          </cell>
          <cell r="AC796">
            <v>2</v>
          </cell>
          <cell r="AD796">
            <v>1</v>
          </cell>
          <cell r="AE796">
            <v>2</v>
          </cell>
          <cell r="AF796">
            <v>2</v>
          </cell>
          <cell r="AG796">
            <v>0</v>
          </cell>
          <cell r="AH796">
            <v>0</v>
          </cell>
          <cell r="AI796">
            <v>0</v>
          </cell>
          <cell r="AJ796">
            <v>6</v>
          </cell>
          <cell r="AK796">
            <v>1</v>
          </cell>
          <cell r="AL796">
            <v>0</v>
          </cell>
          <cell r="AM796">
            <v>1</v>
          </cell>
          <cell r="AN796">
            <v>0</v>
          </cell>
          <cell r="AO796">
            <v>0</v>
          </cell>
          <cell r="AP796" t="str">
            <v>SV</v>
          </cell>
          <cell r="AQ796" t="str">
            <v>SV</v>
          </cell>
          <cell r="AR796" t="str">
            <v>Q</v>
          </cell>
          <cell r="AS796">
            <v>15</v>
          </cell>
          <cell r="AT796" t="str">
            <v>Q</v>
          </cell>
          <cell r="AU796" t="str">
            <v>Q</v>
          </cell>
          <cell r="AV796">
            <v>93000.000060000006</v>
          </cell>
          <cell r="AW796">
            <v>92999.999729999996</v>
          </cell>
          <cell r="AX796">
            <v>109900</v>
          </cell>
          <cell r="AY796">
            <v>0.18172042934512644</v>
          </cell>
          <cell r="AZ796">
            <v>0.15377615959963598</v>
          </cell>
          <cell r="BA796">
            <v>0</v>
          </cell>
          <cell r="BB796">
            <v>0</v>
          </cell>
          <cell r="BC796">
            <v>-1</v>
          </cell>
          <cell r="BD796">
            <v>0</v>
          </cell>
          <cell r="BE796">
            <v>0</v>
          </cell>
          <cell r="BF796">
            <v>0</v>
          </cell>
          <cell r="BG796">
            <v>-1</v>
          </cell>
          <cell r="BH796">
            <v>0</v>
          </cell>
        </row>
        <row r="797">
          <cell r="B797" t="str">
            <v>9397</v>
          </cell>
          <cell r="C797" t="str">
            <v>7841738000015</v>
          </cell>
          <cell r="D797" t="str">
            <v>PACK CERVEZA 330ml BIRRA MORETTI + COPA</v>
          </cell>
          <cell r="E797">
            <v>1</v>
          </cell>
          <cell r="F797" t="str">
            <v>BEBIDAS</v>
          </cell>
          <cell r="G797" t="str">
            <v>BEBIDAS</v>
          </cell>
          <cell r="H797" t="str">
            <v>CERVEZAS</v>
          </cell>
          <cell r="I797" t="str">
            <v>SUPER PREMIUM-ESPECIALES-ARTES</v>
          </cell>
          <cell r="J797" t="str">
            <v>PACK OBSEQUIOS</v>
          </cell>
          <cell r="K797" t="str">
            <v>BIRRA MORETTI</v>
          </cell>
          <cell r="L797">
            <v>428</v>
          </cell>
          <cell r="M797" t="str">
            <v>BRUMADO S.A. (428)</v>
          </cell>
          <cell r="N797">
            <v>2</v>
          </cell>
          <cell r="O797">
            <v>0</v>
          </cell>
          <cell r="P797">
            <v>4</v>
          </cell>
          <cell r="Q797">
            <v>5</v>
          </cell>
          <cell r="R797">
            <v>0</v>
          </cell>
          <cell r="S797">
            <v>1</v>
          </cell>
          <cell r="T797">
            <v>0</v>
          </cell>
          <cell r="U797">
            <v>1</v>
          </cell>
          <cell r="V797">
            <v>0</v>
          </cell>
          <cell r="W797">
            <v>1</v>
          </cell>
          <cell r="X797">
            <v>2</v>
          </cell>
          <cell r="Y797">
            <v>4</v>
          </cell>
          <cell r="Z797">
            <v>0</v>
          </cell>
          <cell r="AA797">
            <v>3</v>
          </cell>
          <cell r="AB797">
            <v>2</v>
          </cell>
          <cell r="AC797">
            <v>3</v>
          </cell>
          <cell r="AD797">
            <v>0</v>
          </cell>
          <cell r="AE797">
            <v>0</v>
          </cell>
          <cell r="AF797">
            <v>6</v>
          </cell>
          <cell r="AG797">
            <v>7</v>
          </cell>
          <cell r="AH797">
            <v>0</v>
          </cell>
          <cell r="AI797">
            <v>0</v>
          </cell>
          <cell r="AJ797">
            <v>3</v>
          </cell>
          <cell r="AK797">
            <v>5</v>
          </cell>
          <cell r="AL797">
            <v>4</v>
          </cell>
          <cell r="AM797">
            <v>3</v>
          </cell>
          <cell r="AN797">
            <v>6</v>
          </cell>
          <cell r="AO797">
            <v>3</v>
          </cell>
          <cell r="AP797">
            <v>18</v>
          </cell>
          <cell r="AQ797">
            <v>150</v>
          </cell>
          <cell r="AR797">
            <v>30</v>
          </cell>
          <cell r="AS797">
            <v>30</v>
          </cell>
          <cell r="AT797">
            <v>25.714285714285712</v>
          </cell>
          <cell r="AU797" t="str">
            <v>SV</v>
          </cell>
          <cell r="AV797">
            <v>55000</v>
          </cell>
          <cell r="AW797">
            <v>54704.137730000002</v>
          </cell>
          <cell r="AX797">
            <v>64900</v>
          </cell>
          <cell r="AY797">
            <v>0.17999999999999994</v>
          </cell>
          <cell r="AZ797">
            <v>0.15254237288135594</v>
          </cell>
          <cell r="BA797">
            <v>62900</v>
          </cell>
          <cell r="BB797">
            <v>3</v>
          </cell>
          <cell r="BC797">
            <v>0.14363636363636356</v>
          </cell>
          <cell r="BD797">
            <v>0.12559618441971382</v>
          </cell>
          <cell r="BE797">
            <v>0</v>
          </cell>
          <cell r="BF797">
            <v>0</v>
          </cell>
          <cell r="BG797">
            <v>-1</v>
          </cell>
          <cell r="BH797">
            <v>0</v>
          </cell>
        </row>
        <row r="798">
          <cell r="B798" t="str">
            <v>19344</v>
          </cell>
          <cell r="C798" t="str">
            <v>5412186004997</v>
          </cell>
          <cell r="D798" t="str">
            <v>PACK CERVEZA DISCOVERY DELIRIUM 330ml 4un + COPA</v>
          </cell>
          <cell r="E798">
            <v>4</v>
          </cell>
          <cell r="F798" t="str">
            <v>BEBIDAS</v>
          </cell>
          <cell r="G798" t="str">
            <v>BEBIDAS</v>
          </cell>
          <cell r="H798" t="str">
            <v>CERVEZAS</v>
          </cell>
          <cell r="I798" t="str">
            <v>SUPER PREMIUM-ESPECIALES-ARTES</v>
          </cell>
          <cell r="J798" t="str">
            <v>PACK OBSEQUIOS</v>
          </cell>
          <cell r="K798" t="str">
            <v>DELIRIUM</v>
          </cell>
          <cell r="L798">
            <v>725</v>
          </cell>
          <cell r="M798" t="str">
            <v>PRO PERFORMANCE S.R.L. (725)</v>
          </cell>
          <cell r="N798">
            <v>2</v>
          </cell>
          <cell r="O798">
            <v>0</v>
          </cell>
          <cell r="P798">
            <v>0</v>
          </cell>
          <cell r="Q798">
            <v>0</v>
          </cell>
          <cell r="R798">
            <v>1</v>
          </cell>
          <cell r="S798">
            <v>0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2</v>
          </cell>
          <cell r="AK798">
            <v>3</v>
          </cell>
          <cell r="AL798">
            <v>4</v>
          </cell>
          <cell r="AM798">
            <v>1</v>
          </cell>
          <cell r="AN798">
            <v>0</v>
          </cell>
          <cell r="AO798">
            <v>0</v>
          </cell>
          <cell r="AP798" t="str">
            <v>SV</v>
          </cell>
          <cell r="AQ798" t="str">
            <v>SV</v>
          </cell>
          <cell r="AR798" t="str">
            <v>SV</v>
          </cell>
          <cell r="AS798" t="str">
            <v>SV</v>
          </cell>
          <cell r="AT798" t="str">
            <v>Q</v>
          </cell>
          <cell r="AU798" t="str">
            <v>Q</v>
          </cell>
          <cell r="AV798">
            <v>190000.00000299999</v>
          </cell>
          <cell r="AW798">
            <v>189718.24014000001</v>
          </cell>
          <cell r="AX798">
            <v>219900</v>
          </cell>
          <cell r="AY798">
            <v>0.15736842103435733</v>
          </cell>
          <cell r="AZ798">
            <v>0.13597089584811281</v>
          </cell>
          <cell r="BA798">
            <v>209900</v>
          </cell>
          <cell r="BB798">
            <v>3</v>
          </cell>
          <cell r="BC798">
            <v>0.10473684208782008</v>
          </cell>
          <cell r="BD798">
            <v>9.4807050962363054E-2</v>
          </cell>
          <cell r="BE798">
            <v>0</v>
          </cell>
          <cell r="BF798">
            <v>0</v>
          </cell>
          <cell r="BG798">
            <v>-1</v>
          </cell>
          <cell r="BH798">
            <v>0</v>
          </cell>
        </row>
        <row r="799">
          <cell r="B799" t="str">
            <v>19342</v>
          </cell>
          <cell r="C799" t="str">
            <v>5412186000661</v>
          </cell>
          <cell r="D799" t="str">
            <v>PACK CERVEZA TREMENS 330ml + COPA DELIRIUM</v>
          </cell>
          <cell r="E799">
            <v>1</v>
          </cell>
          <cell r="F799" t="str">
            <v>BEBIDAS</v>
          </cell>
          <cell r="G799" t="str">
            <v>BEBIDAS</v>
          </cell>
          <cell r="H799" t="str">
            <v>CERVEZAS</v>
          </cell>
          <cell r="I799" t="str">
            <v>SUPER PREMIUM-ESPECIALES-ARTES</v>
          </cell>
          <cell r="J799" t="str">
            <v>PACK OBSEQUIOS</v>
          </cell>
          <cell r="K799" t="str">
            <v>DELIRIUM</v>
          </cell>
          <cell r="L799">
            <v>725</v>
          </cell>
          <cell r="M799" t="str">
            <v>PRO PERFORMANCE S.R.L. (725)</v>
          </cell>
          <cell r="N799">
            <v>0</v>
          </cell>
          <cell r="O799">
            <v>0</v>
          </cell>
          <cell r="P799">
            <v>0</v>
          </cell>
          <cell r="Q799">
            <v>0</v>
          </cell>
          <cell r="R799">
            <v>0</v>
          </cell>
          <cell r="S799">
            <v>0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1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>
            <v>0</v>
          </cell>
          <cell r="AK799">
            <v>2</v>
          </cell>
          <cell r="AL799">
            <v>7</v>
          </cell>
          <cell r="AM799">
            <v>0</v>
          </cell>
          <cell r="AN799">
            <v>0</v>
          </cell>
          <cell r="AO799">
            <v>0</v>
          </cell>
          <cell r="AP799" t="str">
            <v>Q</v>
          </cell>
          <cell r="AQ799" t="str">
            <v>SV</v>
          </cell>
          <cell r="AR799" t="str">
            <v>SV</v>
          </cell>
          <cell r="AS799" t="str">
            <v>Q</v>
          </cell>
          <cell r="AT799" t="str">
            <v>Q</v>
          </cell>
          <cell r="AU799" t="str">
            <v>Q</v>
          </cell>
          <cell r="AV799">
            <v>170000.00000500001</v>
          </cell>
          <cell r="AW799">
            <v>169509.61533</v>
          </cell>
          <cell r="AX799">
            <v>199900</v>
          </cell>
          <cell r="AY799">
            <v>0.1758823529065916</v>
          </cell>
          <cell r="AZ799">
            <v>0.14957478736868429</v>
          </cell>
          <cell r="BA799">
            <v>189900</v>
          </cell>
          <cell r="BB799">
            <v>3</v>
          </cell>
          <cell r="BC799">
            <v>0.11705882349655705</v>
          </cell>
          <cell r="BD799">
            <v>0.10479199576092675</v>
          </cell>
          <cell r="BE799">
            <v>0</v>
          </cell>
          <cell r="BF799">
            <v>0</v>
          </cell>
          <cell r="BG799">
            <v>-1</v>
          </cell>
          <cell r="BH799">
            <v>0</v>
          </cell>
        </row>
        <row r="800">
          <cell r="B800" t="str">
            <v>4518</v>
          </cell>
          <cell r="C800" t="str">
            <v>4066600060741</v>
          </cell>
          <cell r="D800" t="str">
            <v>CERVEZA Bot 500ml HEFEWEI PAULANER</v>
          </cell>
          <cell r="E800">
            <v>1</v>
          </cell>
          <cell r="F800" t="str">
            <v>BEBIDAS</v>
          </cell>
          <cell r="G800" t="str">
            <v>BEBIDAS</v>
          </cell>
          <cell r="H800" t="str">
            <v>CERVEZAS</v>
          </cell>
          <cell r="I800" t="str">
            <v>SUPER PREMIUM-ESPECIALES-ARTES</v>
          </cell>
          <cell r="J800" t="str">
            <v>PREMIUM REGULAR</v>
          </cell>
          <cell r="K800" t="str">
            <v>PAULANER</v>
          </cell>
          <cell r="L800">
            <v>79</v>
          </cell>
          <cell r="M800" t="str">
            <v>DISTRIBUIDORA DEL PARAGUAY (79)</v>
          </cell>
          <cell r="N800">
            <v>1</v>
          </cell>
          <cell r="O800">
            <v>0</v>
          </cell>
          <cell r="P800">
            <v>0</v>
          </cell>
          <cell r="Q800">
            <v>0</v>
          </cell>
          <cell r="R800">
            <v>0</v>
          </cell>
          <cell r="S800">
            <v>0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7</v>
          </cell>
          <cell r="AK800">
            <v>0</v>
          </cell>
          <cell r="AL800">
            <v>0</v>
          </cell>
          <cell r="AM800">
            <v>0</v>
          </cell>
          <cell r="AN800">
            <v>0</v>
          </cell>
          <cell r="AO800">
            <v>0</v>
          </cell>
          <cell r="AP800" t="str">
            <v>SV</v>
          </cell>
          <cell r="AQ800" t="str">
            <v>Q</v>
          </cell>
          <cell r="AR800" t="str">
            <v>Q</v>
          </cell>
          <cell r="AS800" t="str">
            <v>Q</v>
          </cell>
          <cell r="AT800" t="str">
            <v>Q</v>
          </cell>
          <cell r="AU800" t="str">
            <v>Q</v>
          </cell>
          <cell r="AV800">
            <v>13550.000002000001</v>
          </cell>
          <cell r="AW800">
            <v>13611.47392</v>
          </cell>
          <cell r="AX800">
            <v>14900</v>
          </cell>
          <cell r="AY800">
            <v>9.9630996147655804E-2</v>
          </cell>
          <cell r="AZ800">
            <v>9.0604026711409352E-2</v>
          </cell>
          <cell r="BA800">
            <v>14500</v>
          </cell>
          <cell r="BB800">
            <v>3</v>
          </cell>
          <cell r="BC800">
            <v>7.0110700949061133E-2</v>
          </cell>
          <cell r="BD800">
            <v>6.5517241241379268E-2</v>
          </cell>
          <cell r="BE800">
            <v>0</v>
          </cell>
          <cell r="BF800">
            <v>0</v>
          </cell>
          <cell r="BG800">
            <v>-1</v>
          </cell>
          <cell r="BH800">
            <v>0</v>
          </cell>
        </row>
        <row r="801">
          <cell r="B801" t="str">
            <v>41032</v>
          </cell>
          <cell r="C801" t="str">
            <v>5900535013191</v>
          </cell>
          <cell r="D801" t="str">
            <v>CERVEZA Lat 500ml SCHWARZBIER 4,2% EDELMEISTER</v>
          </cell>
          <cell r="E801">
            <v>24</v>
          </cell>
          <cell r="F801" t="str">
            <v>BEBIDAS</v>
          </cell>
          <cell r="G801" t="str">
            <v>BEBIDAS</v>
          </cell>
          <cell r="H801" t="str">
            <v>CERVEZAS</v>
          </cell>
          <cell r="I801" t="str">
            <v>SUPER PREMIUM-ESPECIALES-ARTES</v>
          </cell>
          <cell r="J801" t="str">
            <v>PREMIUM REGULAR</v>
          </cell>
          <cell r="K801" t="str">
            <v>EDELMEISTER</v>
          </cell>
          <cell r="L801">
            <v>473</v>
          </cell>
          <cell r="M801" t="str">
            <v>IL MONDO S.A. (473)</v>
          </cell>
          <cell r="N801">
            <v>0</v>
          </cell>
          <cell r="O801">
            <v>0</v>
          </cell>
          <cell r="P801">
            <v>0</v>
          </cell>
          <cell r="Q801">
            <v>0</v>
          </cell>
          <cell r="R801">
            <v>0</v>
          </cell>
          <cell r="S801">
            <v>0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>
            <v>0</v>
          </cell>
          <cell r="AM801">
            <v>0</v>
          </cell>
          <cell r="AN801">
            <v>0</v>
          </cell>
          <cell r="AO801">
            <v>0</v>
          </cell>
          <cell r="AP801" t="str">
            <v>Q</v>
          </cell>
          <cell r="AQ801" t="str">
            <v>Q</v>
          </cell>
          <cell r="AR801" t="str">
            <v>Q</v>
          </cell>
          <cell r="AS801" t="str">
            <v>Q</v>
          </cell>
          <cell r="AT801" t="str">
            <v>Q</v>
          </cell>
          <cell r="AU801" t="str">
            <v>Q</v>
          </cell>
          <cell r="AV801">
            <v>7400.0000030000001</v>
          </cell>
          <cell r="AW801">
            <v>7400.0000030000001</v>
          </cell>
          <cell r="AX801">
            <v>8500</v>
          </cell>
          <cell r="AY801">
            <v>0.14864864818298029</v>
          </cell>
          <cell r="AZ801">
            <v>0.12941176435294116</v>
          </cell>
          <cell r="BA801">
            <v>8250</v>
          </cell>
          <cell r="BB801">
            <v>6</v>
          </cell>
          <cell r="BC801">
            <v>0.11486486441289268</v>
          </cell>
          <cell r="BD801">
            <v>0.10303030266666666</v>
          </cell>
          <cell r="BE801">
            <v>0</v>
          </cell>
          <cell r="BF801">
            <v>0</v>
          </cell>
          <cell r="BG801">
            <v>-1</v>
          </cell>
          <cell r="BH801">
            <v>0</v>
          </cell>
        </row>
        <row r="802">
          <cell r="B802" t="str">
            <v>7892</v>
          </cell>
          <cell r="C802" t="str">
            <v>5900535003741</v>
          </cell>
          <cell r="D802" t="str">
            <v>CERVEZA Lata 500ml EDELMEISTER</v>
          </cell>
          <cell r="E802">
            <v>24</v>
          </cell>
          <cell r="F802" t="str">
            <v>BEBIDAS</v>
          </cell>
          <cell r="G802" t="str">
            <v>BEBIDAS</v>
          </cell>
          <cell r="H802" t="str">
            <v>CERVEZAS</v>
          </cell>
          <cell r="I802" t="str">
            <v>SUPER PREMIUM-ESPECIALES-ARTES</v>
          </cell>
          <cell r="J802" t="str">
            <v>PREMIUM REGULAR</v>
          </cell>
          <cell r="K802" t="str">
            <v>EDELMEISTER</v>
          </cell>
          <cell r="L802">
            <v>473</v>
          </cell>
          <cell r="M802" t="str">
            <v>IL MONDO S.A. (473)</v>
          </cell>
          <cell r="N802">
            <v>0</v>
          </cell>
          <cell r="O802">
            <v>0</v>
          </cell>
          <cell r="P802">
            <v>15</v>
          </cell>
          <cell r="Q802">
            <v>2</v>
          </cell>
          <cell r="R802">
            <v>0</v>
          </cell>
          <cell r="S802">
            <v>2</v>
          </cell>
          <cell r="T802">
            <v>44</v>
          </cell>
          <cell r="U802">
            <v>24</v>
          </cell>
          <cell r="V802">
            <v>0</v>
          </cell>
          <cell r="W802">
            <v>7</v>
          </cell>
          <cell r="X802">
            <v>17</v>
          </cell>
          <cell r="Y802">
            <v>24</v>
          </cell>
          <cell r="Z802">
            <v>0</v>
          </cell>
          <cell r="AA802">
            <v>24</v>
          </cell>
          <cell r="AB802">
            <v>0</v>
          </cell>
          <cell r="AC802">
            <v>0</v>
          </cell>
          <cell r="AD802">
            <v>0</v>
          </cell>
          <cell r="AE802">
            <v>7</v>
          </cell>
          <cell r="AF802">
            <v>17</v>
          </cell>
          <cell r="AG802">
            <v>30</v>
          </cell>
          <cell r="AH802">
            <v>1</v>
          </cell>
          <cell r="AI802">
            <v>7</v>
          </cell>
          <cell r="AJ802">
            <v>33</v>
          </cell>
          <cell r="AK802">
            <v>69</v>
          </cell>
          <cell r="AL802">
            <v>41</v>
          </cell>
          <cell r="AM802">
            <v>48</v>
          </cell>
          <cell r="AN802">
            <v>29</v>
          </cell>
          <cell r="AO802">
            <v>17</v>
          </cell>
          <cell r="AP802">
            <v>495</v>
          </cell>
          <cell r="AQ802">
            <v>86.25</v>
          </cell>
          <cell r="AR802">
            <v>51.25</v>
          </cell>
          <cell r="AS802" t="str">
            <v>SV</v>
          </cell>
          <cell r="AT802">
            <v>29</v>
          </cell>
          <cell r="AU802">
            <v>72.857142857142847</v>
          </cell>
          <cell r="AV802">
            <v>6499.9999900000003</v>
          </cell>
          <cell r="AW802">
            <v>6499.9998800000003</v>
          </cell>
          <cell r="AX802">
            <v>7500</v>
          </cell>
          <cell r="AY802">
            <v>0.15384615562130177</v>
          </cell>
          <cell r="AZ802">
            <v>0.13333333466666664</v>
          </cell>
          <cell r="BA802">
            <v>7250</v>
          </cell>
          <cell r="BB802">
            <v>6</v>
          </cell>
          <cell r="BC802">
            <v>0.11538461710059167</v>
          </cell>
          <cell r="BD802">
            <v>0.10344827724137927</v>
          </cell>
          <cell r="BE802">
            <v>0</v>
          </cell>
          <cell r="BF802">
            <v>0</v>
          </cell>
          <cell r="BG802">
            <v>-1</v>
          </cell>
          <cell r="BH802">
            <v>0</v>
          </cell>
        </row>
        <row r="803">
          <cell r="B803" t="str">
            <v>17765</v>
          </cell>
          <cell r="C803" t="str">
            <v>7898953990133</v>
          </cell>
          <cell r="D803" t="str">
            <v>CERVEZA PREMIUM Bot 600ml 12un ESTRELLA GALICIA</v>
          </cell>
          <cell r="E803">
            <v>12</v>
          </cell>
          <cell r="F803" t="str">
            <v>BEBIDAS</v>
          </cell>
          <cell r="G803" t="str">
            <v>BEBIDAS</v>
          </cell>
          <cell r="H803" t="str">
            <v>CERVEZAS</v>
          </cell>
          <cell r="I803" t="str">
            <v>SUPER PREMIUM-ESPECIALES-ARTES</v>
          </cell>
          <cell r="J803" t="str">
            <v>PREMIUM REGULAR</v>
          </cell>
          <cell r="K803" t="str">
            <v>ESTRELLA GALICIA</v>
          </cell>
          <cell r="L803">
            <v>117</v>
          </cell>
          <cell r="M803" t="str">
            <v>LA CAOBA S.A.I.C. (117)</v>
          </cell>
          <cell r="N803">
            <v>0</v>
          </cell>
          <cell r="O803">
            <v>0</v>
          </cell>
          <cell r="P803">
            <v>0</v>
          </cell>
          <cell r="Q803">
            <v>0</v>
          </cell>
          <cell r="R803">
            <v>0</v>
          </cell>
          <cell r="S803">
            <v>0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>
            <v>0</v>
          </cell>
          <cell r="AK803">
            <v>0</v>
          </cell>
          <cell r="AL803">
            <v>0</v>
          </cell>
          <cell r="AM803">
            <v>0</v>
          </cell>
          <cell r="AN803">
            <v>0</v>
          </cell>
          <cell r="AO803">
            <v>0</v>
          </cell>
          <cell r="AP803" t="str">
            <v>Q</v>
          </cell>
          <cell r="AQ803" t="str">
            <v>Q</v>
          </cell>
          <cell r="AR803" t="str">
            <v>Q</v>
          </cell>
          <cell r="AS803" t="str">
            <v>Q</v>
          </cell>
          <cell r="AT803" t="str">
            <v>Q</v>
          </cell>
          <cell r="AU803" t="str">
            <v>Q</v>
          </cell>
          <cell r="AV803">
            <v>127679.99999700001</v>
          </cell>
          <cell r="AW803">
            <v>124793.70156</v>
          </cell>
          <cell r="AX803">
            <v>147000</v>
          </cell>
          <cell r="AY803">
            <v>0.15131578950073576</v>
          </cell>
          <cell r="AZ803">
            <v>0.13142857144897954</v>
          </cell>
          <cell r="BA803">
            <v>0</v>
          </cell>
          <cell r="BB803">
            <v>0</v>
          </cell>
          <cell r="BC803">
            <v>-1</v>
          </cell>
          <cell r="BD803">
            <v>0</v>
          </cell>
          <cell r="BE803">
            <v>0</v>
          </cell>
          <cell r="BF803">
            <v>0</v>
          </cell>
          <cell r="BG803">
            <v>-1</v>
          </cell>
          <cell r="BH803">
            <v>0</v>
          </cell>
        </row>
        <row r="804">
          <cell r="B804" t="str">
            <v>9699</v>
          </cell>
          <cell r="C804" t="str">
            <v>7898953990218</v>
          </cell>
          <cell r="D804" t="str">
            <v>CERVEZA PREMIUM Bot 600ml ESTRELLA GALICIA</v>
          </cell>
          <cell r="E804">
            <v>1</v>
          </cell>
          <cell r="F804" t="str">
            <v>BEBIDAS</v>
          </cell>
          <cell r="G804" t="str">
            <v>BEBIDAS</v>
          </cell>
          <cell r="H804" t="str">
            <v>CERVEZAS</v>
          </cell>
          <cell r="I804" t="str">
            <v>SUPER PREMIUM-ESPECIALES-ARTES</v>
          </cell>
          <cell r="J804" t="str">
            <v>PREMIUM REGULAR</v>
          </cell>
          <cell r="K804" t="str">
            <v>ESTRELLA GALICIA</v>
          </cell>
          <cell r="L804">
            <v>117</v>
          </cell>
          <cell r="M804" t="str">
            <v>LA CAOBA S.A.I.C. (117)</v>
          </cell>
          <cell r="N804">
            <v>12</v>
          </cell>
          <cell r="O804">
            <v>2</v>
          </cell>
          <cell r="P804">
            <v>0</v>
          </cell>
          <cell r="Q804">
            <v>0</v>
          </cell>
          <cell r="R804">
            <v>6</v>
          </cell>
          <cell r="S804">
            <v>8</v>
          </cell>
          <cell r="T804">
            <v>1</v>
          </cell>
          <cell r="U804">
            <v>2</v>
          </cell>
          <cell r="V804">
            <v>2</v>
          </cell>
          <cell r="W804">
            <v>1</v>
          </cell>
          <cell r="X804">
            <v>0</v>
          </cell>
          <cell r="Y804">
            <v>1</v>
          </cell>
          <cell r="Z804">
            <v>29</v>
          </cell>
          <cell r="AA804">
            <v>6</v>
          </cell>
          <cell r="AB804">
            <v>14</v>
          </cell>
          <cell r="AC804">
            <v>18</v>
          </cell>
          <cell r="AD804">
            <v>16</v>
          </cell>
          <cell r="AE804">
            <v>15</v>
          </cell>
          <cell r="AF804">
            <v>14</v>
          </cell>
          <cell r="AG804">
            <v>14</v>
          </cell>
          <cell r="AH804">
            <v>0</v>
          </cell>
          <cell r="AI804">
            <v>0</v>
          </cell>
          <cell r="AJ804">
            <v>22</v>
          </cell>
          <cell r="AK804">
            <v>18</v>
          </cell>
          <cell r="AL804">
            <v>15</v>
          </cell>
          <cell r="AM804">
            <v>30</v>
          </cell>
          <cell r="AN804">
            <v>6</v>
          </cell>
          <cell r="AO804">
            <v>24</v>
          </cell>
          <cell r="AP804" t="str">
            <v>SV</v>
          </cell>
          <cell r="AQ804">
            <v>270</v>
          </cell>
          <cell r="AR804">
            <v>450</v>
          </cell>
          <cell r="AS804">
            <v>50</v>
          </cell>
          <cell r="AT804">
            <v>12.857142857142856</v>
          </cell>
          <cell r="AU804" t="str">
            <v>SV</v>
          </cell>
          <cell r="AV804">
            <v>10640.000029999999</v>
          </cell>
          <cell r="AW804">
            <v>10399.475130000001</v>
          </cell>
          <cell r="AX804">
            <v>12500</v>
          </cell>
          <cell r="AY804">
            <v>0.17481202676274821</v>
          </cell>
          <cell r="AZ804">
            <v>0.14879999760000007</v>
          </cell>
          <cell r="BA804">
            <v>12250</v>
          </cell>
          <cell r="BB804">
            <v>3</v>
          </cell>
          <cell r="BC804">
            <v>0.1513157862274932</v>
          </cell>
          <cell r="BD804">
            <v>0.1314285689795919</v>
          </cell>
          <cell r="BE804">
            <v>0</v>
          </cell>
          <cell r="BF804">
            <v>0</v>
          </cell>
          <cell r="BG804">
            <v>-1</v>
          </cell>
          <cell r="BH804">
            <v>0</v>
          </cell>
        </row>
        <row r="805">
          <cell r="B805" t="str">
            <v>24931</v>
          </cell>
          <cell r="C805" t="str">
            <v>7898953990188</v>
          </cell>
          <cell r="D805" t="str">
            <v>CERVEZA PREMIUN Bot 355ml 12un ESTRELLA GALICIA</v>
          </cell>
          <cell r="E805">
            <v>12</v>
          </cell>
          <cell r="F805" t="str">
            <v>BEBIDAS</v>
          </cell>
          <cell r="G805" t="str">
            <v>BEBIDAS</v>
          </cell>
          <cell r="H805" t="str">
            <v>CERVEZAS</v>
          </cell>
          <cell r="I805" t="str">
            <v>SUPER PREMIUM-ESPECIALES-ARTES</v>
          </cell>
          <cell r="J805" t="str">
            <v>PREMIUM REGULAR</v>
          </cell>
          <cell r="K805" t="str">
            <v>ESTRELLA GALICIA</v>
          </cell>
          <cell r="L805">
            <v>117</v>
          </cell>
          <cell r="M805" t="str">
            <v>LA CAOBA S.A.I.C. (117)</v>
          </cell>
          <cell r="N805">
            <v>0</v>
          </cell>
          <cell r="O805">
            <v>0</v>
          </cell>
          <cell r="P805">
            <v>0</v>
          </cell>
          <cell r="Q805">
            <v>0</v>
          </cell>
          <cell r="R805">
            <v>0</v>
          </cell>
          <cell r="S805">
            <v>0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>
            <v>0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 t="str">
            <v>Q</v>
          </cell>
          <cell r="AQ805" t="str">
            <v>Q</v>
          </cell>
          <cell r="AR805" t="str">
            <v>Q</v>
          </cell>
          <cell r="AS805" t="str">
            <v>Q</v>
          </cell>
          <cell r="AT805" t="str">
            <v>Q</v>
          </cell>
          <cell r="AU805" t="str">
            <v>Q</v>
          </cell>
          <cell r="AV805">
            <v>77964.000004000001</v>
          </cell>
          <cell r="AW805">
            <v>76378.78512</v>
          </cell>
          <cell r="AX805">
            <v>90000</v>
          </cell>
          <cell r="AY805">
            <v>0.15437894406883279</v>
          </cell>
          <cell r="AZ805">
            <v>0.13373333328888887</v>
          </cell>
          <cell r="BC805">
            <v>-1</v>
          </cell>
          <cell r="BD805">
            <v>0</v>
          </cell>
          <cell r="BG805">
            <v>-1</v>
          </cell>
          <cell r="BH805">
            <v>0</v>
          </cell>
        </row>
        <row r="806">
          <cell r="B806" t="str">
            <v>24930</v>
          </cell>
          <cell r="C806" t="str">
            <v>7898953990225</v>
          </cell>
          <cell r="D806" t="str">
            <v>CERVEZA PREMIUN Bot 355ml ESTRELLA GALICIA</v>
          </cell>
          <cell r="E806">
            <v>1</v>
          </cell>
          <cell r="F806" t="str">
            <v>BEBIDAS</v>
          </cell>
          <cell r="G806" t="str">
            <v>BEBIDAS</v>
          </cell>
          <cell r="H806" t="str">
            <v>CERVEZAS</v>
          </cell>
          <cell r="I806" t="str">
            <v>SUPER PREMIUM-ESPECIALES-ARTES</v>
          </cell>
          <cell r="J806" t="str">
            <v>PREMIUM REGULAR</v>
          </cell>
          <cell r="K806" t="str">
            <v>ESTRELLA GALICIA</v>
          </cell>
          <cell r="L806">
            <v>117</v>
          </cell>
          <cell r="M806" t="str">
            <v>LA CAOBA S.A.I.C. (117)</v>
          </cell>
          <cell r="N806">
            <v>24</v>
          </cell>
          <cell r="O806">
            <v>2</v>
          </cell>
          <cell r="P806">
            <v>6</v>
          </cell>
          <cell r="Q806">
            <v>6</v>
          </cell>
          <cell r="R806">
            <v>18</v>
          </cell>
          <cell r="S806">
            <v>12</v>
          </cell>
          <cell r="T806">
            <v>17</v>
          </cell>
          <cell r="U806">
            <v>24</v>
          </cell>
          <cell r="V806">
            <v>0</v>
          </cell>
          <cell r="W806">
            <v>30</v>
          </cell>
          <cell r="X806">
            <v>19</v>
          </cell>
          <cell r="Y806">
            <v>7</v>
          </cell>
          <cell r="Z806">
            <v>20</v>
          </cell>
          <cell r="AA806">
            <v>8</v>
          </cell>
          <cell r="AB806">
            <v>26</v>
          </cell>
          <cell r="AC806">
            <v>0</v>
          </cell>
          <cell r="AD806">
            <v>12</v>
          </cell>
          <cell r="AE806">
            <v>10</v>
          </cell>
          <cell r="AF806">
            <v>4</v>
          </cell>
          <cell r="AG806">
            <v>6</v>
          </cell>
          <cell r="AH806">
            <v>0</v>
          </cell>
          <cell r="AI806">
            <v>0</v>
          </cell>
          <cell r="AJ806">
            <v>50</v>
          </cell>
          <cell r="AK806">
            <v>1</v>
          </cell>
          <cell r="AL806">
            <v>47</v>
          </cell>
          <cell r="AM806">
            <v>60</v>
          </cell>
          <cell r="AN806">
            <v>3</v>
          </cell>
          <cell r="AO806">
            <v>24</v>
          </cell>
          <cell r="AP806">
            <v>250.00000000000003</v>
          </cell>
          <cell r="AQ806">
            <v>1.25</v>
          </cell>
          <cell r="AR806">
            <v>201.42857142857144</v>
          </cell>
          <cell r="AS806" t="str">
            <v>SV</v>
          </cell>
          <cell r="AT806">
            <v>15</v>
          </cell>
          <cell r="AU806" t="str">
            <v>SV</v>
          </cell>
          <cell r="AV806">
            <v>6496.9999600000001</v>
          </cell>
          <cell r="AW806">
            <v>6364.89876</v>
          </cell>
          <cell r="AX806">
            <v>7900</v>
          </cell>
          <cell r="AY806">
            <v>0.21594582863442091</v>
          </cell>
          <cell r="AZ806">
            <v>0.17759494177215188</v>
          </cell>
          <cell r="BA806">
            <v>7500</v>
          </cell>
          <cell r="BB806">
            <v>6</v>
          </cell>
          <cell r="BC806">
            <v>0.15437895123520984</v>
          </cell>
          <cell r="BD806">
            <v>0.13373333866666665</v>
          </cell>
          <cell r="BE806">
            <v>0</v>
          </cell>
          <cell r="BF806">
            <v>0</v>
          </cell>
          <cell r="BG806">
            <v>-1</v>
          </cell>
          <cell r="BH806">
            <v>0</v>
          </cell>
        </row>
        <row r="807">
          <cell r="B807" t="str">
            <v>17764</v>
          </cell>
          <cell r="C807" t="str">
            <v>7898953990034</v>
          </cell>
          <cell r="D807" t="str">
            <v>CERVEZA PREMIUN Lata 269ml 12un ESTRELLA GALICIA</v>
          </cell>
          <cell r="E807">
            <v>12</v>
          </cell>
          <cell r="F807" t="str">
            <v>BEBIDAS</v>
          </cell>
          <cell r="G807" t="str">
            <v>BEBIDAS</v>
          </cell>
          <cell r="H807" t="str">
            <v>CERVEZAS</v>
          </cell>
          <cell r="I807" t="str">
            <v>SUPER PREMIUM-ESPECIALES-ARTES</v>
          </cell>
          <cell r="J807" t="str">
            <v>PREMIUM REGULAR</v>
          </cell>
          <cell r="K807" t="str">
            <v>ESTRELLA GALICIA</v>
          </cell>
          <cell r="L807">
            <v>117</v>
          </cell>
          <cell r="M807" t="str">
            <v>LA CAOBA S.A.I.C. (117)</v>
          </cell>
          <cell r="N807">
            <v>0</v>
          </cell>
          <cell r="O807">
            <v>0</v>
          </cell>
          <cell r="P807">
            <v>0</v>
          </cell>
          <cell r="Q807">
            <v>0</v>
          </cell>
          <cell r="R807">
            <v>0</v>
          </cell>
          <cell r="S807">
            <v>0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>
            <v>0</v>
          </cell>
          <cell r="AH807">
            <v>0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 t="str">
            <v>Q</v>
          </cell>
          <cell r="AQ807" t="str">
            <v>Q</v>
          </cell>
          <cell r="AR807" t="str">
            <v>Q</v>
          </cell>
          <cell r="AS807" t="str">
            <v>Q</v>
          </cell>
          <cell r="AT807" t="str">
            <v>Q</v>
          </cell>
          <cell r="AU807" t="str">
            <v>Q</v>
          </cell>
          <cell r="AV807">
            <v>50160</v>
          </cell>
          <cell r="AW807">
            <v>47711.213880000003</v>
          </cell>
          <cell r="AX807">
            <v>57000</v>
          </cell>
          <cell r="AY807">
            <v>0.13636363636363646</v>
          </cell>
          <cell r="AZ807">
            <v>0.12</v>
          </cell>
          <cell r="BA807">
            <v>0</v>
          </cell>
          <cell r="BB807">
            <v>0</v>
          </cell>
          <cell r="BC807">
            <v>-1</v>
          </cell>
          <cell r="BD807">
            <v>0</v>
          </cell>
          <cell r="BE807">
            <v>0</v>
          </cell>
          <cell r="BF807">
            <v>0</v>
          </cell>
          <cell r="BG807">
            <v>-1</v>
          </cell>
          <cell r="BH807">
            <v>0</v>
          </cell>
        </row>
        <row r="808">
          <cell r="B808" t="str">
            <v>17437</v>
          </cell>
          <cell r="C808" t="str">
            <v>7898953990027</v>
          </cell>
          <cell r="D808" t="str">
            <v>CERVEZA PREMIUN Lata 269ml ESTRELLA GALICIA</v>
          </cell>
          <cell r="E808">
            <v>1</v>
          </cell>
          <cell r="F808" t="str">
            <v>BEBIDAS</v>
          </cell>
          <cell r="G808" t="str">
            <v>BEBIDAS</v>
          </cell>
          <cell r="H808" t="str">
            <v>CERVEZAS</v>
          </cell>
          <cell r="I808" t="str">
            <v>SUPER PREMIUM-ESPECIALES-ARTES</v>
          </cell>
          <cell r="J808" t="str">
            <v>PREMIUM REGULAR</v>
          </cell>
          <cell r="K808" t="str">
            <v>ESTRELLA GALICIA</v>
          </cell>
          <cell r="L808">
            <v>117</v>
          </cell>
          <cell r="M808" t="str">
            <v>LA CAOBA S.A.I.C. (117)</v>
          </cell>
          <cell r="N808">
            <v>12</v>
          </cell>
          <cell r="O808">
            <v>6</v>
          </cell>
          <cell r="P808">
            <v>6</v>
          </cell>
          <cell r="Q808">
            <v>0</v>
          </cell>
          <cell r="R808">
            <v>47</v>
          </cell>
          <cell r="S808">
            <v>0</v>
          </cell>
          <cell r="T808">
            <v>60</v>
          </cell>
          <cell r="U808">
            <v>36</v>
          </cell>
          <cell r="V808">
            <v>59</v>
          </cell>
          <cell r="W808">
            <v>6</v>
          </cell>
          <cell r="X808">
            <v>41</v>
          </cell>
          <cell r="Y808">
            <v>44</v>
          </cell>
          <cell r="Z808">
            <v>14</v>
          </cell>
          <cell r="AA808">
            <v>6</v>
          </cell>
          <cell r="AB808">
            <v>26</v>
          </cell>
          <cell r="AC808">
            <v>16</v>
          </cell>
          <cell r="AD808">
            <v>15</v>
          </cell>
          <cell r="AE808">
            <v>16</v>
          </cell>
          <cell r="AF808">
            <v>1</v>
          </cell>
          <cell r="AG808">
            <v>22</v>
          </cell>
          <cell r="AH808">
            <v>0</v>
          </cell>
          <cell r="AI808">
            <v>0</v>
          </cell>
          <cell r="AJ808">
            <v>18</v>
          </cell>
          <cell r="AK808">
            <v>12</v>
          </cell>
          <cell r="AL808">
            <v>45</v>
          </cell>
          <cell r="AM808">
            <v>7</v>
          </cell>
          <cell r="AN808">
            <v>18</v>
          </cell>
          <cell r="AO808">
            <v>48</v>
          </cell>
          <cell r="AP808" t="str">
            <v>SV</v>
          </cell>
          <cell r="AQ808">
            <v>10</v>
          </cell>
          <cell r="AR808">
            <v>30.68181818181818</v>
          </cell>
          <cell r="AS808">
            <v>13.125</v>
          </cell>
          <cell r="AT808">
            <v>24.545454545454547</v>
          </cell>
          <cell r="AU808" t="str">
            <v>SV</v>
          </cell>
          <cell r="AV808">
            <v>4180</v>
          </cell>
          <cell r="AW808">
            <v>3975.9344900000001</v>
          </cell>
          <cell r="AX808">
            <v>4900</v>
          </cell>
          <cell r="AY808">
            <v>0.17224880382775121</v>
          </cell>
          <cell r="AZ808">
            <v>0.14693877551020409</v>
          </cell>
          <cell r="BA808">
            <v>4750</v>
          </cell>
          <cell r="BB808">
            <v>6</v>
          </cell>
          <cell r="BC808">
            <v>0.13636363636363646</v>
          </cell>
          <cell r="BD808">
            <v>0.12</v>
          </cell>
          <cell r="BE808">
            <v>0</v>
          </cell>
          <cell r="BF808">
            <v>0</v>
          </cell>
          <cell r="BG808">
            <v>-1</v>
          </cell>
          <cell r="BH808">
            <v>0</v>
          </cell>
        </row>
        <row r="809">
          <cell r="B809" t="str">
            <v>5054</v>
          </cell>
          <cell r="C809" t="str">
            <v>8411327121019</v>
          </cell>
          <cell r="D809" t="str">
            <v>CERVEZA 5 ESTRELLAS Bot 330ml MAHOU</v>
          </cell>
          <cell r="E809">
            <v>1</v>
          </cell>
          <cell r="F809" t="str">
            <v>BEBIDAS</v>
          </cell>
          <cell r="G809" t="str">
            <v>BEBIDAS</v>
          </cell>
          <cell r="H809" t="str">
            <v>CERVEZAS</v>
          </cell>
          <cell r="I809" t="str">
            <v>SUPER PREMIUM-ESPECIALES-ARTES</v>
          </cell>
          <cell r="J809" t="str">
            <v>PREMIUM REGULAR</v>
          </cell>
          <cell r="K809" t="str">
            <v>MAHOU</v>
          </cell>
          <cell r="L809">
            <v>449</v>
          </cell>
          <cell r="M809" t="str">
            <v>LA MERCANTIL GUARANI S.A. (449)</v>
          </cell>
          <cell r="N809">
            <v>0</v>
          </cell>
          <cell r="O809">
            <v>0</v>
          </cell>
          <cell r="P809">
            <v>3</v>
          </cell>
          <cell r="Q809">
            <v>3</v>
          </cell>
          <cell r="R809">
            <v>0</v>
          </cell>
          <cell r="S809">
            <v>2</v>
          </cell>
          <cell r="T809">
            <v>2</v>
          </cell>
          <cell r="U809">
            <v>0</v>
          </cell>
          <cell r="V809">
            <v>20</v>
          </cell>
          <cell r="W809">
            <v>0</v>
          </cell>
          <cell r="X809">
            <v>0</v>
          </cell>
          <cell r="Y809">
            <v>0</v>
          </cell>
          <cell r="Z809">
            <v>2</v>
          </cell>
          <cell r="AA809">
            <v>0</v>
          </cell>
          <cell r="AB809">
            <v>25</v>
          </cell>
          <cell r="AC809">
            <v>3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45</v>
          </cell>
          <cell r="AK809">
            <v>65</v>
          </cell>
          <cell r="AL809">
            <v>0</v>
          </cell>
          <cell r="AM809">
            <v>45</v>
          </cell>
          <cell r="AN809">
            <v>0</v>
          </cell>
          <cell r="AO809">
            <v>0</v>
          </cell>
          <cell r="AP809">
            <v>450</v>
          </cell>
          <cell r="AQ809" t="str">
            <v>SV</v>
          </cell>
          <cell r="AR809" t="str">
            <v>Q</v>
          </cell>
          <cell r="AS809">
            <v>450</v>
          </cell>
          <cell r="AT809" t="str">
            <v>Q</v>
          </cell>
          <cell r="AU809" t="str">
            <v>Q</v>
          </cell>
          <cell r="AV809">
            <v>7250.3957899999996</v>
          </cell>
          <cell r="AW809">
            <v>7027.3356999999996</v>
          </cell>
          <cell r="AX809">
            <v>8500</v>
          </cell>
          <cell r="AY809">
            <v>0.17234979250698257</v>
          </cell>
          <cell r="AZ809">
            <v>0.14701226000000006</v>
          </cell>
          <cell r="BA809">
            <v>8250</v>
          </cell>
          <cell r="BB809">
            <v>3</v>
          </cell>
          <cell r="BC809">
            <v>0.13786891625677722</v>
          </cell>
          <cell r="BD809">
            <v>0.12116414666666672</v>
          </cell>
          <cell r="BE809">
            <v>0</v>
          </cell>
          <cell r="BF809">
            <v>0</v>
          </cell>
          <cell r="BG809">
            <v>-1</v>
          </cell>
          <cell r="BH809">
            <v>0</v>
          </cell>
        </row>
        <row r="810">
          <cell r="B810" t="str">
            <v>11729</v>
          </cell>
          <cell r="C810" t="str">
            <v>40019822089303</v>
          </cell>
          <cell r="D810" t="str">
            <v>CERVEZA Bot 660ml 12un DAB</v>
          </cell>
          <cell r="E810">
            <v>12</v>
          </cell>
          <cell r="F810" t="str">
            <v>BEBIDAS</v>
          </cell>
          <cell r="G810" t="str">
            <v>BEBIDAS</v>
          </cell>
          <cell r="H810" t="str">
            <v>CERVEZAS</v>
          </cell>
          <cell r="I810" t="str">
            <v>SUPER PREMIUM-ESPECIALES-ARTES</v>
          </cell>
          <cell r="J810" t="str">
            <v>PREMIUM REGULAR</v>
          </cell>
          <cell r="K810" t="str">
            <v>DAB</v>
          </cell>
          <cell r="L810">
            <v>550</v>
          </cell>
          <cell r="M810" t="str">
            <v>HQ S.A. (550)</v>
          </cell>
          <cell r="N810">
            <v>0</v>
          </cell>
          <cell r="O810">
            <v>0</v>
          </cell>
          <cell r="P810">
            <v>0</v>
          </cell>
          <cell r="Q810">
            <v>0</v>
          </cell>
          <cell r="R810">
            <v>0</v>
          </cell>
          <cell r="S810">
            <v>0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 t="str">
            <v>Q</v>
          </cell>
          <cell r="AQ810" t="str">
            <v>Q</v>
          </cell>
          <cell r="AR810" t="str">
            <v>Q</v>
          </cell>
          <cell r="AS810" t="str">
            <v>Q</v>
          </cell>
          <cell r="AT810" t="str">
            <v>Q</v>
          </cell>
          <cell r="AU810" t="str">
            <v>Q</v>
          </cell>
          <cell r="AV810">
            <v>149999.999996</v>
          </cell>
          <cell r="AW810">
            <v>149751.0894</v>
          </cell>
          <cell r="AX810">
            <v>171000</v>
          </cell>
          <cell r="AY810">
            <v>0.14000000003040003</v>
          </cell>
          <cell r="AZ810">
            <v>0.12280701756725147</v>
          </cell>
          <cell r="BA810">
            <v>0</v>
          </cell>
          <cell r="BB810">
            <v>0</v>
          </cell>
          <cell r="BC810">
            <v>-1</v>
          </cell>
          <cell r="BD810">
            <v>0</v>
          </cell>
          <cell r="BE810">
            <v>0</v>
          </cell>
          <cell r="BF810">
            <v>0</v>
          </cell>
          <cell r="BG810">
            <v>-1</v>
          </cell>
          <cell r="BH810">
            <v>0</v>
          </cell>
        </row>
        <row r="811">
          <cell r="B811" t="str">
            <v>6181</v>
          </cell>
          <cell r="C811" t="str">
            <v>4001982209074</v>
          </cell>
          <cell r="D811" t="str">
            <v>CERVEZA Bot 660ml DAB</v>
          </cell>
          <cell r="E811">
            <v>1</v>
          </cell>
          <cell r="F811" t="str">
            <v>BEBIDAS</v>
          </cell>
          <cell r="G811" t="str">
            <v>BEBIDAS</v>
          </cell>
          <cell r="H811" t="str">
            <v>CERVEZAS</v>
          </cell>
          <cell r="I811" t="str">
            <v>SUPER PREMIUM-ESPECIALES-ARTES</v>
          </cell>
          <cell r="J811" t="str">
            <v>PREMIUM REGULAR</v>
          </cell>
          <cell r="K811" t="str">
            <v>DAB</v>
          </cell>
          <cell r="L811">
            <v>550</v>
          </cell>
          <cell r="M811" t="str">
            <v>HQ S.A. (550)</v>
          </cell>
          <cell r="N811">
            <v>0</v>
          </cell>
          <cell r="O811">
            <v>0</v>
          </cell>
          <cell r="P811">
            <v>0</v>
          </cell>
          <cell r="Q811">
            <v>0</v>
          </cell>
          <cell r="R811">
            <v>0</v>
          </cell>
          <cell r="S811">
            <v>0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>
            <v>0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 t="str">
            <v>Q</v>
          </cell>
          <cell r="AQ811" t="str">
            <v>Q</v>
          </cell>
          <cell r="AR811" t="str">
            <v>Q</v>
          </cell>
          <cell r="AS811" t="str">
            <v>Q</v>
          </cell>
          <cell r="AT811" t="str">
            <v>Q</v>
          </cell>
          <cell r="AU811" t="str">
            <v>Q</v>
          </cell>
          <cell r="AV811">
            <v>12500.000040000001</v>
          </cell>
          <cell r="AW811">
            <v>12479.257449999999</v>
          </cell>
          <cell r="AX811">
            <v>14750</v>
          </cell>
          <cell r="AY811">
            <v>0.17999999622399998</v>
          </cell>
          <cell r="AZ811">
            <v>0.15254237016949146</v>
          </cell>
          <cell r="BA811">
            <v>14250</v>
          </cell>
          <cell r="BB811">
            <v>3</v>
          </cell>
          <cell r="BC811">
            <v>0.139999996352</v>
          </cell>
          <cell r="BD811">
            <v>0.12280701473684205</v>
          </cell>
          <cell r="BE811">
            <v>0</v>
          </cell>
          <cell r="BF811">
            <v>0</v>
          </cell>
          <cell r="BG811">
            <v>-1</v>
          </cell>
          <cell r="BH811">
            <v>0</v>
          </cell>
        </row>
        <row r="812">
          <cell r="B812" t="str">
            <v>11719</v>
          </cell>
          <cell r="C812" t="str">
            <v>4001982210834</v>
          </cell>
          <cell r="D812" t="str">
            <v>CERVEZA DIAT Bot 330ml 6un DAB</v>
          </cell>
          <cell r="E812">
            <v>6</v>
          </cell>
          <cell r="F812" t="str">
            <v>BEBIDAS</v>
          </cell>
          <cell r="G812" t="str">
            <v>BEBIDAS</v>
          </cell>
          <cell r="H812" t="str">
            <v>CERVEZAS</v>
          </cell>
          <cell r="I812" t="str">
            <v>SUPER PREMIUM-ESPECIALES-ARTES</v>
          </cell>
          <cell r="J812" t="str">
            <v>PREMIUM REGULAR</v>
          </cell>
          <cell r="K812" t="str">
            <v>DAB</v>
          </cell>
          <cell r="L812">
            <v>550</v>
          </cell>
          <cell r="M812" t="str">
            <v>HQ S.A. (550)</v>
          </cell>
          <cell r="N812">
            <v>0</v>
          </cell>
          <cell r="O812">
            <v>0</v>
          </cell>
          <cell r="P812">
            <v>0</v>
          </cell>
          <cell r="Q812">
            <v>0</v>
          </cell>
          <cell r="R812">
            <v>0</v>
          </cell>
          <cell r="S812">
            <v>0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>
            <v>0</v>
          </cell>
          <cell r="AK812">
            <v>0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 t="str">
            <v>Q</v>
          </cell>
          <cell r="AQ812" t="str">
            <v>Q</v>
          </cell>
          <cell r="AR812" t="str">
            <v>Q</v>
          </cell>
          <cell r="AS812" t="str">
            <v>Q</v>
          </cell>
          <cell r="AT812" t="str">
            <v>Q</v>
          </cell>
          <cell r="AU812" t="str">
            <v>Q</v>
          </cell>
          <cell r="AV812">
            <v>55199.999997999999</v>
          </cell>
          <cell r="AW812">
            <v>55083.775560000002</v>
          </cell>
          <cell r="AX812">
            <v>63000</v>
          </cell>
          <cell r="AY812">
            <v>0.14130434786743851</v>
          </cell>
          <cell r="AZ812">
            <v>0.12380952384126985</v>
          </cell>
          <cell r="BA812">
            <v>0</v>
          </cell>
          <cell r="BB812">
            <v>0</v>
          </cell>
          <cell r="BC812">
            <v>-1</v>
          </cell>
          <cell r="BD812">
            <v>0</v>
          </cell>
          <cell r="BE812">
            <v>0</v>
          </cell>
          <cell r="BF812">
            <v>0</v>
          </cell>
          <cell r="BG812">
            <v>-1</v>
          </cell>
          <cell r="BH812">
            <v>0</v>
          </cell>
        </row>
        <row r="813">
          <cell r="B813" t="str">
            <v>6183</v>
          </cell>
          <cell r="C813" t="str">
            <v>4001982264431</v>
          </cell>
          <cell r="D813" t="str">
            <v>CERVEZA DIAT Bot 330ml DAB</v>
          </cell>
          <cell r="E813">
            <v>1</v>
          </cell>
          <cell r="F813" t="str">
            <v>BEBIDAS</v>
          </cell>
          <cell r="G813" t="str">
            <v>BEBIDAS</v>
          </cell>
          <cell r="H813" t="str">
            <v>CERVEZAS</v>
          </cell>
          <cell r="I813" t="str">
            <v>SUPER PREMIUM-ESPECIALES-ARTES</v>
          </cell>
          <cell r="J813" t="str">
            <v>PREMIUM REGULAR</v>
          </cell>
          <cell r="K813" t="str">
            <v>DAB</v>
          </cell>
          <cell r="L813">
            <v>550</v>
          </cell>
          <cell r="M813" t="str">
            <v>HQ S.A. (550)</v>
          </cell>
          <cell r="N813">
            <v>0</v>
          </cell>
          <cell r="O813">
            <v>30</v>
          </cell>
          <cell r="P813">
            <v>0</v>
          </cell>
          <cell r="Q813">
            <v>0</v>
          </cell>
          <cell r="R813">
            <v>24</v>
          </cell>
          <cell r="S813">
            <v>12</v>
          </cell>
          <cell r="T813">
            <v>0</v>
          </cell>
          <cell r="U813">
            <v>0</v>
          </cell>
          <cell r="V813">
            <v>2</v>
          </cell>
          <cell r="W813">
            <v>6</v>
          </cell>
          <cell r="X813">
            <v>0</v>
          </cell>
          <cell r="Y813">
            <v>0</v>
          </cell>
          <cell r="Z813">
            <v>0</v>
          </cell>
          <cell r="AA813">
            <v>6</v>
          </cell>
          <cell r="AB813">
            <v>0</v>
          </cell>
          <cell r="AC813">
            <v>0</v>
          </cell>
          <cell r="AD813">
            <v>1</v>
          </cell>
          <cell r="AE813">
            <v>1</v>
          </cell>
          <cell r="AF813">
            <v>10</v>
          </cell>
          <cell r="AG813">
            <v>10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>
            <v>5</v>
          </cell>
          <cell r="AM813">
            <v>12</v>
          </cell>
          <cell r="AN813">
            <v>0</v>
          </cell>
          <cell r="AO813">
            <v>0</v>
          </cell>
          <cell r="AP813" t="str">
            <v>Q</v>
          </cell>
          <cell r="AQ813" t="str">
            <v>Q</v>
          </cell>
          <cell r="AR813" t="str">
            <v>SV</v>
          </cell>
          <cell r="AS813" t="str">
            <v>SV</v>
          </cell>
          <cell r="AT813" t="str">
            <v>Q</v>
          </cell>
          <cell r="AU813" t="str">
            <v>Q</v>
          </cell>
          <cell r="AV813">
            <v>9200.0000400000008</v>
          </cell>
          <cell r="AW813">
            <v>9180.6292599999997</v>
          </cell>
          <cell r="AX813">
            <v>10900</v>
          </cell>
          <cell r="AY813">
            <v>0.18478260354442333</v>
          </cell>
          <cell r="AZ813">
            <v>0.15596329908256873</v>
          </cell>
          <cell r="BA813">
            <v>10500</v>
          </cell>
          <cell r="BB813">
            <v>3</v>
          </cell>
          <cell r="BC813">
            <v>0.14130434286389404</v>
          </cell>
          <cell r="BD813">
            <v>0.12380951999999992</v>
          </cell>
          <cell r="BE813">
            <v>0</v>
          </cell>
          <cell r="BF813">
            <v>0</v>
          </cell>
          <cell r="BG813">
            <v>-1</v>
          </cell>
          <cell r="BH813">
            <v>0</v>
          </cell>
        </row>
        <row r="814">
          <cell r="B814" t="str">
            <v>11730</v>
          </cell>
          <cell r="C814" t="str">
            <v>8800010008278</v>
          </cell>
          <cell r="D814" t="str">
            <v>CERVEZA Lata 500ml 24un DAB</v>
          </cell>
          <cell r="E814">
            <v>24</v>
          </cell>
          <cell r="F814" t="str">
            <v>BEBIDAS</v>
          </cell>
          <cell r="G814" t="str">
            <v>BEBIDAS</v>
          </cell>
          <cell r="H814" t="str">
            <v>CERVEZAS</v>
          </cell>
          <cell r="I814" t="str">
            <v>SUPER PREMIUM-ESPECIALES-ARTES</v>
          </cell>
          <cell r="J814" t="str">
            <v>PREMIUM REGULAR</v>
          </cell>
          <cell r="K814" t="str">
            <v>DAB</v>
          </cell>
          <cell r="L814">
            <v>550</v>
          </cell>
          <cell r="M814" t="str">
            <v>HQ S.A. (550)</v>
          </cell>
          <cell r="N814">
            <v>0</v>
          </cell>
          <cell r="O814">
            <v>0</v>
          </cell>
          <cell r="P814">
            <v>0</v>
          </cell>
          <cell r="Q814">
            <v>0</v>
          </cell>
          <cell r="R814">
            <v>0</v>
          </cell>
          <cell r="S814">
            <v>0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>
            <v>0</v>
          </cell>
          <cell r="AM814">
            <v>0</v>
          </cell>
          <cell r="AN814">
            <v>0</v>
          </cell>
          <cell r="AO814">
            <v>0</v>
          </cell>
          <cell r="AP814" t="str">
            <v>Q</v>
          </cell>
          <cell r="AQ814" t="str">
            <v>Q</v>
          </cell>
          <cell r="AR814" t="str">
            <v>Q</v>
          </cell>
          <cell r="AS814" t="str">
            <v>Q</v>
          </cell>
          <cell r="AT814" t="str">
            <v>Q</v>
          </cell>
          <cell r="AU814" t="str">
            <v>Q</v>
          </cell>
          <cell r="AV814">
            <v>207600.00000299999</v>
          </cell>
          <cell r="AW814">
            <v>207459.77208</v>
          </cell>
          <cell r="AX814">
            <v>237600</v>
          </cell>
          <cell r="AY814">
            <v>0.1445086705036922</v>
          </cell>
          <cell r="AZ814">
            <v>0.12626262625000004</v>
          </cell>
          <cell r="BA814">
            <v>0</v>
          </cell>
          <cell r="BB814">
            <v>0</v>
          </cell>
          <cell r="BC814">
            <v>-1</v>
          </cell>
          <cell r="BD814">
            <v>0</v>
          </cell>
          <cell r="BE814">
            <v>0</v>
          </cell>
          <cell r="BF814">
            <v>0</v>
          </cell>
          <cell r="BG814">
            <v>-1</v>
          </cell>
          <cell r="BH814">
            <v>0</v>
          </cell>
        </row>
        <row r="815">
          <cell r="B815" t="str">
            <v>6179</v>
          </cell>
          <cell r="C815" t="str">
            <v>4001982097763</v>
          </cell>
          <cell r="D815" t="str">
            <v>CERVEZA Lata 500ml DAB</v>
          </cell>
          <cell r="E815">
            <v>1</v>
          </cell>
          <cell r="F815" t="str">
            <v>BEBIDAS</v>
          </cell>
          <cell r="G815" t="str">
            <v>BEBIDAS</v>
          </cell>
          <cell r="H815" t="str">
            <v>CERVEZAS</v>
          </cell>
          <cell r="I815" t="str">
            <v>SUPER PREMIUM-ESPECIALES-ARTES</v>
          </cell>
          <cell r="J815" t="str">
            <v>PREMIUM REGULAR</v>
          </cell>
          <cell r="K815" t="str">
            <v>DAB</v>
          </cell>
          <cell r="L815">
            <v>550</v>
          </cell>
          <cell r="M815" t="str">
            <v>HQ S.A. (550)</v>
          </cell>
          <cell r="N815">
            <v>4</v>
          </cell>
          <cell r="O815">
            <v>7</v>
          </cell>
          <cell r="P815">
            <v>1</v>
          </cell>
          <cell r="Q815">
            <v>0</v>
          </cell>
          <cell r="R815">
            <v>13</v>
          </cell>
          <cell r="S815">
            <v>4</v>
          </cell>
          <cell r="T815">
            <v>0</v>
          </cell>
          <cell r="U815">
            <v>6</v>
          </cell>
          <cell r="V815">
            <v>3</v>
          </cell>
          <cell r="W815">
            <v>4</v>
          </cell>
          <cell r="X815">
            <v>5</v>
          </cell>
          <cell r="Y815">
            <v>3</v>
          </cell>
          <cell r="Z815">
            <v>1</v>
          </cell>
          <cell r="AA815">
            <v>11</v>
          </cell>
          <cell r="AB815">
            <v>0</v>
          </cell>
          <cell r="AC815">
            <v>0</v>
          </cell>
          <cell r="AD815">
            <v>5</v>
          </cell>
          <cell r="AE815">
            <v>1</v>
          </cell>
          <cell r="AF815">
            <v>4</v>
          </cell>
          <cell r="AG815">
            <v>4</v>
          </cell>
          <cell r="AH815">
            <v>0</v>
          </cell>
          <cell r="AI815">
            <v>0</v>
          </cell>
          <cell r="AJ815">
            <v>0</v>
          </cell>
          <cell r="AK815">
            <v>18</v>
          </cell>
          <cell r="AL815">
            <v>0</v>
          </cell>
          <cell r="AM815">
            <v>1</v>
          </cell>
          <cell r="AN815">
            <v>0</v>
          </cell>
          <cell r="AO815">
            <v>0</v>
          </cell>
          <cell r="AP815" t="str">
            <v>Q</v>
          </cell>
          <cell r="AQ815">
            <v>90</v>
          </cell>
          <cell r="AR815" t="str">
            <v>Q</v>
          </cell>
          <cell r="AS815" t="str">
            <v>SV</v>
          </cell>
          <cell r="AT815" t="str">
            <v>Q</v>
          </cell>
          <cell r="AU815" t="str">
            <v>Q</v>
          </cell>
          <cell r="AV815">
            <v>8650.0000400000008</v>
          </cell>
          <cell r="AW815">
            <v>8644.1571700000004</v>
          </cell>
          <cell r="AX815">
            <v>10250</v>
          </cell>
          <cell r="AY815">
            <v>0.18497109278626067</v>
          </cell>
          <cell r="AZ815">
            <v>0.15609755707317066</v>
          </cell>
          <cell r="BA815">
            <v>9900</v>
          </cell>
          <cell r="BB815">
            <v>6</v>
          </cell>
          <cell r="BC815">
            <v>0.14450866522770545</v>
          </cell>
          <cell r="BD815">
            <v>0.12626262222222215</v>
          </cell>
          <cell r="BE815">
            <v>0</v>
          </cell>
          <cell r="BF815">
            <v>0</v>
          </cell>
          <cell r="BG815">
            <v>-1</v>
          </cell>
          <cell r="BH815">
            <v>0</v>
          </cell>
        </row>
        <row r="816">
          <cell r="B816" t="str">
            <v>6190</v>
          </cell>
          <cell r="C816" t="str">
            <v>4053400278957</v>
          </cell>
          <cell r="D816" t="str">
            <v>CERVEZA GRAPEFRUIT Bot 330ml SCHOFFERHOFER</v>
          </cell>
          <cell r="E816">
            <v>1</v>
          </cell>
          <cell r="F816" t="str">
            <v>BEBIDAS</v>
          </cell>
          <cell r="G816" t="str">
            <v>BEBIDAS</v>
          </cell>
          <cell r="H816" t="str">
            <v>CERVEZAS</v>
          </cell>
          <cell r="I816" t="str">
            <v>SUPER PREMIUM-ESPECIALES-ARTES</v>
          </cell>
          <cell r="J816" t="str">
            <v>PREMIUM REGULAR</v>
          </cell>
          <cell r="K816" t="str">
            <v>SHOFFERHOFER</v>
          </cell>
          <cell r="L816">
            <v>550</v>
          </cell>
          <cell r="M816" t="str">
            <v>HQ S.A. (550)</v>
          </cell>
          <cell r="N816">
            <v>9</v>
          </cell>
          <cell r="O816">
            <v>0</v>
          </cell>
          <cell r="P816">
            <v>0</v>
          </cell>
          <cell r="Q816">
            <v>0</v>
          </cell>
          <cell r="R816">
            <v>0</v>
          </cell>
          <cell r="S816">
            <v>0</v>
          </cell>
          <cell r="T816">
            <v>0</v>
          </cell>
          <cell r="U816">
            <v>0</v>
          </cell>
          <cell r="V816">
            <v>12</v>
          </cell>
          <cell r="W816">
            <v>0</v>
          </cell>
          <cell r="X816">
            <v>0</v>
          </cell>
          <cell r="Y816">
            <v>0</v>
          </cell>
          <cell r="Z816">
            <v>12</v>
          </cell>
          <cell r="AA816">
            <v>0</v>
          </cell>
          <cell r="AB816">
            <v>0</v>
          </cell>
          <cell r="AC816">
            <v>0</v>
          </cell>
          <cell r="AD816">
            <v>12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6</v>
          </cell>
          <cell r="AK816">
            <v>0</v>
          </cell>
          <cell r="AL816">
            <v>0</v>
          </cell>
          <cell r="AM816">
            <v>7</v>
          </cell>
          <cell r="AN816">
            <v>0</v>
          </cell>
          <cell r="AO816">
            <v>0</v>
          </cell>
          <cell r="AP816" t="str">
            <v>SV</v>
          </cell>
          <cell r="AQ816" t="str">
            <v>Q</v>
          </cell>
          <cell r="AR816" t="str">
            <v>Q</v>
          </cell>
          <cell r="AS816" t="str">
            <v>SV</v>
          </cell>
          <cell r="AT816" t="str">
            <v>Q</v>
          </cell>
          <cell r="AU816" t="str">
            <v>Q</v>
          </cell>
          <cell r="AV816">
            <v>9200.0000400000008</v>
          </cell>
          <cell r="AW816">
            <v>9199.9997100000001</v>
          </cell>
          <cell r="AX816">
            <v>10900</v>
          </cell>
          <cell r="AY816">
            <v>0.18478260354442333</v>
          </cell>
          <cell r="AZ816">
            <v>0.15596329908256873</v>
          </cell>
          <cell r="BA816">
            <v>10500</v>
          </cell>
          <cell r="BB816">
            <v>3</v>
          </cell>
          <cell r="BC816">
            <v>0.14130434286389404</v>
          </cell>
          <cell r="BD816">
            <v>0.12380951999999992</v>
          </cell>
          <cell r="BE816">
            <v>0</v>
          </cell>
          <cell r="BF816">
            <v>0</v>
          </cell>
          <cell r="BG816">
            <v>-1</v>
          </cell>
          <cell r="BH816">
            <v>0</v>
          </cell>
        </row>
        <row r="817">
          <cell r="B817" t="str">
            <v>6187</v>
          </cell>
          <cell r="C817" t="str">
            <v>4053400279398</v>
          </cell>
          <cell r="D817" t="str">
            <v>CERVEZA GRAPEFRUIT Lata 500ml SCHOFFERHOFER</v>
          </cell>
          <cell r="E817">
            <v>1</v>
          </cell>
          <cell r="F817" t="str">
            <v>BEBIDAS</v>
          </cell>
          <cell r="G817" t="str">
            <v>BEBIDAS</v>
          </cell>
          <cell r="H817" t="str">
            <v>CERVEZAS</v>
          </cell>
          <cell r="I817" t="str">
            <v>SUPER PREMIUM-ESPECIALES-ARTES</v>
          </cell>
          <cell r="J817" t="str">
            <v>PREMIUM REGULAR</v>
          </cell>
          <cell r="K817" t="str">
            <v>SHOFFERHOFER</v>
          </cell>
          <cell r="L817">
            <v>550</v>
          </cell>
          <cell r="M817" t="str">
            <v>HQ S.A. (550)</v>
          </cell>
          <cell r="N817">
            <v>36</v>
          </cell>
          <cell r="O817">
            <v>0</v>
          </cell>
          <cell r="P817">
            <v>0</v>
          </cell>
          <cell r="Q817">
            <v>0</v>
          </cell>
          <cell r="R817">
            <v>27</v>
          </cell>
          <cell r="S817">
            <v>1</v>
          </cell>
          <cell r="T817">
            <v>0</v>
          </cell>
          <cell r="U817">
            <v>0</v>
          </cell>
          <cell r="V817">
            <v>13</v>
          </cell>
          <cell r="W817">
            <v>0</v>
          </cell>
          <cell r="X817">
            <v>0</v>
          </cell>
          <cell r="Y817">
            <v>0</v>
          </cell>
          <cell r="Z817">
            <v>12</v>
          </cell>
          <cell r="AA817">
            <v>0</v>
          </cell>
          <cell r="AB817">
            <v>0</v>
          </cell>
          <cell r="AC817">
            <v>0</v>
          </cell>
          <cell r="AD817">
            <v>36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>
            <v>0</v>
          </cell>
          <cell r="AM817">
            <v>0</v>
          </cell>
          <cell r="AN817">
            <v>0</v>
          </cell>
          <cell r="AO817">
            <v>0</v>
          </cell>
          <cell r="AP817" t="str">
            <v>Q</v>
          </cell>
          <cell r="AQ817" t="str">
            <v>Q</v>
          </cell>
          <cell r="AR817" t="str">
            <v>Q</v>
          </cell>
          <cell r="AS817" t="str">
            <v>Q</v>
          </cell>
          <cell r="AT817" t="str">
            <v>Q</v>
          </cell>
          <cell r="AU817" t="str">
            <v>Q</v>
          </cell>
          <cell r="AV817">
            <v>9699.9999800000005</v>
          </cell>
          <cell r="AW817">
            <v>9699.9893100000008</v>
          </cell>
          <cell r="AX817">
            <v>11500</v>
          </cell>
          <cell r="AY817">
            <v>0.18556701275374632</v>
          </cell>
          <cell r="AZ817">
            <v>0.15652174086956516</v>
          </cell>
          <cell r="BA817">
            <v>11150</v>
          </cell>
          <cell r="BB817">
            <v>3</v>
          </cell>
          <cell r="BC817">
            <v>0.14948453845254539</v>
          </cell>
          <cell r="BD817">
            <v>0.13004484484304929</v>
          </cell>
          <cell r="BE817">
            <v>0</v>
          </cell>
          <cell r="BF817">
            <v>0</v>
          </cell>
          <cell r="BG817">
            <v>-1</v>
          </cell>
          <cell r="BH817">
            <v>0</v>
          </cell>
        </row>
        <row r="818">
          <cell r="B818" t="str">
            <v>11717</v>
          </cell>
          <cell r="C818" t="str">
            <v>4053400084435</v>
          </cell>
          <cell r="D818" t="str">
            <v>CERVEZA HEFEWEIZEN Bot 500ml 6un SCHOFFERHOFER</v>
          </cell>
          <cell r="E818">
            <v>6</v>
          </cell>
          <cell r="F818" t="str">
            <v>BEBIDAS</v>
          </cell>
          <cell r="G818" t="str">
            <v>BEBIDAS</v>
          </cell>
          <cell r="H818" t="str">
            <v>CERVEZAS</v>
          </cell>
          <cell r="I818" t="str">
            <v>SUPER PREMIUM-ESPECIALES-ARTES</v>
          </cell>
          <cell r="J818" t="str">
            <v>PREMIUM REGULAR</v>
          </cell>
          <cell r="K818" t="str">
            <v>SHOFFERHOFER</v>
          </cell>
          <cell r="L818">
            <v>550</v>
          </cell>
          <cell r="M818" t="str">
            <v>HQ S.A. (550)</v>
          </cell>
          <cell r="N818">
            <v>0</v>
          </cell>
          <cell r="O818">
            <v>0</v>
          </cell>
          <cell r="P818">
            <v>0</v>
          </cell>
          <cell r="Q818">
            <v>0</v>
          </cell>
          <cell r="R818">
            <v>0</v>
          </cell>
          <cell r="S818">
            <v>0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>
            <v>0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 t="str">
            <v>Q</v>
          </cell>
          <cell r="AQ818" t="str">
            <v>Q</v>
          </cell>
          <cell r="AR818" t="str">
            <v>Q</v>
          </cell>
          <cell r="AS818" t="str">
            <v>Q</v>
          </cell>
          <cell r="AT818" t="str">
            <v>Q</v>
          </cell>
          <cell r="AU818" t="str">
            <v>Q</v>
          </cell>
          <cell r="AV818">
            <v>74999.999997999999</v>
          </cell>
          <cell r="AW818">
            <v>70504.253159999993</v>
          </cell>
          <cell r="AX818">
            <v>85500</v>
          </cell>
          <cell r="AY818">
            <v>0.14000000003040003</v>
          </cell>
          <cell r="AZ818">
            <v>0.12280701756725147</v>
          </cell>
          <cell r="BA818">
            <v>0</v>
          </cell>
          <cell r="BB818">
            <v>0</v>
          </cell>
          <cell r="BC818">
            <v>-1</v>
          </cell>
          <cell r="BD818">
            <v>0</v>
          </cell>
          <cell r="BE818">
            <v>0</v>
          </cell>
          <cell r="BF818">
            <v>0</v>
          </cell>
          <cell r="BG818">
            <v>-1</v>
          </cell>
          <cell r="BH818">
            <v>0</v>
          </cell>
        </row>
        <row r="819">
          <cell r="B819" t="str">
            <v>6186</v>
          </cell>
          <cell r="C819" t="str">
            <v>4053400001838</v>
          </cell>
          <cell r="D819" t="str">
            <v>CERVEZA HEFEWEIZEN Bot 500ml SCHOFFERHOFER</v>
          </cell>
          <cell r="E819">
            <v>1</v>
          </cell>
          <cell r="F819" t="str">
            <v>BEBIDAS</v>
          </cell>
          <cell r="G819" t="str">
            <v>BEBIDAS</v>
          </cell>
          <cell r="H819" t="str">
            <v>CERVEZAS</v>
          </cell>
          <cell r="I819" t="str">
            <v>SUPER PREMIUM-ESPECIALES-ARTES</v>
          </cell>
          <cell r="J819" t="str">
            <v>PREMIUM REGULAR</v>
          </cell>
          <cell r="K819" t="str">
            <v>SHOFFERHOFER</v>
          </cell>
          <cell r="L819">
            <v>550</v>
          </cell>
          <cell r="M819" t="str">
            <v>HQ S.A. (550)</v>
          </cell>
          <cell r="N819">
            <v>3</v>
          </cell>
          <cell r="O819">
            <v>4</v>
          </cell>
          <cell r="P819">
            <v>8</v>
          </cell>
          <cell r="Q819">
            <v>11</v>
          </cell>
          <cell r="R819">
            <v>1</v>
          </cell>
          <cell r="S819">
            <v>17</v>
          </cell>
          <cell r="T819">
            <v>0</v>
          </cell>
          <cell r="U819">
            <v>0</v>
          </cell>
          <cell r="V819">
            <v>0</v>
          </cell>
          <cell r="W819">
            <v>6</v>
          </cell>
          <cell r="X819">
            <v>0</v>
          </cell>
          <cell r="Y819">
            <v>2</v>
          </cell>
          <cell r="Z819">
            <v>1</v>
          </cell>
          <cell r="AA819">
            <v>7</v>
          </cell>
          <cell r="AB819">
            <v>4</v>
          </cell>
          <cell r="AC819">
            <v>3</v>
          </cell>
          <cell r="AD819">
            <v>11</v>
          </cell>
          <cell r="AE819">
            <v>1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>
            <v>18</v>
          </cell>
          <cell r="AK819">
            <v>6</v>
          </cell>
          <cell r="AL819">
            <v>4</v>
          </cell>
          <cell r="AM819">
            <v>0</v>
          </cell>
          <cell r="AN819">
            <v>0</v>
          </cell>
          <cell r="AO819">
            <v>0</v>
          </cell>
          <cell r="AP819">
            <v>49.090909090909093</v>
          </cell>
          <cell r="AQ819" t="str">
            <v>SV</v>
          </cell>
          <cell r="AR819">
            <v>60</v>
          </cell>
          <cell r="AS819" t="str">
            <v>Q</v>
          </cell>
          <cell r="AT819" t="str">
            <v>Q</v>
          </cell>
          <cell r="AU819" t="str">
            <v>Q</v>
          </cell>
          <cell r="AV819">
            <v>12500.000040000001</v>
          </cell>
          <cell r="AW819">
            <v>11750.708860000001</v>
          </cell>
          <cell r="AX819">
            <v>14750</v>
          </cell>
          <cell r="AY819">
            <v>0.17999999622399998</v>
          </cell>
          <cell r="AZ819">
            <v>0.15254237016949146</v>
          </cell>
          <cell r="BA819">
            <v>14250</v>
          </cell>
          <cell r="BB819">
            <v>3</v>
          </cell>
          <cell r="BC819">
            <v>0.139999996352</v>
          </cell>
          <cell r="BD819">
            <v>0.12280701473684205</v>
          </cell>
          <cell r="BE819">
            <v>0</v>
          </cell>
          <cell r="BF819">
            <v>0</v>
          </cell>
          <cell r="BG819">
            <v>-1</v>
          </cell>
          <cell r="BH819">
            <v>0</v>
          </cell>
        </row>
        <row r="820">
          <cell r="B820" t="str">
            <v>11615</v>
          </cell>
          <cell r="C820" t="str">
            <v>4053400277691</v>
          </cell>
          <cell r="D820" t="str">
            <v>CERVEZA HEFEWEIZEN Lata 500ml SCHOFFERHOFER</v>
          </cell>
          <cell r="E820">
            <v>1</v>
          </cell>
          <cell r="F820" t="str">
            <v>BEBIDAS</v>
          </cell>
          <cell r="G820" t="str">
            <v>BEBIDAS</v>
          </cell>
          <cell r="H820" t="str">
            <v>CERVEZAS</v>
          </cell>
          <cell r="I820" t="str">
            <v>SUPER PREMIUM-ESPECIALES-ARTES</v>
          </cell>
          <cell r="J820" t="str">
            <v>PREMIUM REGULAR</v>
          </cell>
          <cell r="K820" t="str">
            <v>SHOFFERHOFER</v>
          </cell>
          <cell r="L820">
            <v>550</v>
          </cell>
          <cell r="M820" t="str">
            <v>HQ S.A. (550)</v>
          </cell>
          <cell r="N820">
            <v>3</v>
          </cell>
          <cell r="O820">
            <v>9</v>
          </cell>
          <cell r="P820">
            <v>0</v>
          </cell>
          <cell r="Q820">
            <v>0</v>
          </cell>
          <cell r="R820">
            <v>2</v>
          </cell>
          <cell r="S820">
            <v>10</v>
          </cell>
          <cell r="T820">
            <v>1</v>
          </cell>
          <cell r="U820">
            <v>0</v>
          </cell>
          <cell r="V820">
            <v>14</v>
          </cell>
          <cell r="W820">
            <v>3</v>
          </cell>
          <cell r="X820">
            <v>12</v>
          </cell>
          <cell r="Y820">
            <v>14</v>
          </cell>
          <cell r="Z820">
            <v>8</v>
          </cell>
          <cell r="AA820">
            <v>26</v>
          </cell>
          <cell r="AB820">
            <v>2</v>
          </cell>
          <cell r="AC820">
            <v>0</v>
          </cell>
          <cell r="AD820">
            <v>21</v>
          </cell>
          <cell r="AE820">
            <v>28</v>
          </cell>
          <cell r="AF820">
            <v>14</v>
          </cell>
          <cell r="AG820">
            <v>12</v>
          </cell>
          <cell r="AH820">
            <v>0</v>
          </cell>
          <cell r="AI820">
            <v>0</v>
          </cell>
          <cell r="AJ820">
            <v>5</v>
          </cell>
          <cell r="AK820">
            <v>0</v>
          </cell>
          <cell r="AL820">
            <v>4</v>
          </cell>
          <cell r="AM820">
            <v>0</v>
          </cell>
          <cell r="AN820">
            <v>0</v>
          </cell>
          <cell r="AO820">
            <v>0</v>
          </cell>
          <cell r="AP820" t="str">
            <v>SV</v>
          </cell>
          <cell r="AQ820" t="str">
            <v>Q</v>
          </cell>
          <cell r="AR820">
            <v>8.5714285714285712</v>
          </cell>
          <cell r="AS820" t="str">
            <v>Q</v>
          </cell>
          <cell r="AT820" t="str">
            <v>Q</v>
          </cell>
          <cell r="AU820" t="str">
            <v>Q</v>
          </cell>
          <cell r="AV820">
            <v>9699.9999800000005</v>
          </cell>
          <cell r="AW820">
            <v>9699.9916200000007</v>
          </cell>
          <cell r="AX820">
            <v>11500</v>
          </cell>
          <cell r="AY820">
            <v>0.18556701275374632</v>
          </cell>
          <cell r="AZ820">
            <v>0.15652174086956516</v>
          </cell>
          <cell r="BA820">
            <v>11250</v>
          </cell>
          <cell r="BB820">
            <v>3</v>
          </cell>
          <cell r="BC820">
            <v>0.15979381682431715</v>
          </cell>
          <cell r="BD820">
            <v>0.13777777955555551</v>
          </cell>
          <cell r="BE820">
            <v>0</v>
          </cell>
          <cell r="BF820">
            <v>0</v>
          </cell>
          <cell r="BG820">
            <v>-1</v>
          </cell>
          <cell r="BH820">
            <v>0</v>
          </cell>
        </row>
        <row r="821">
          <cell r="B821" t="str">
            <v>37452</v>
          </cell>
          <cell r="C821" t="str">
            <v>8006890388831</v>
          </cell>
          <cell r="D821" t="str">
            <v>CERVEZA Bot 300ml 6un ZERO BIRRA MORETTI</v>
          </cell>
          <cell r="E821">
            <v>6</v>
          </cell>
          <cell r="F821" t="str">
            <v>BEBIDAS</v>
          </cell>
          <cell r="G821" t="str">
            <v>BEBIDAS</v>
          </cell>
          <cell r="H821" t="str">
            <v>CERVEZAS</v>
          </cell>
          <cell r="I821" t="str">
            <v>SUPER PREMIUM-ESPECIALES-ARTES</v>
          </cell>
          <cell r="J821" t="str">
            <v>PREMIUM REGULAR</v>
          </cell>
          <cell r="K821" t="str">
            <v>BIRRA MORETTI</v>
          </cell>
          <cell r="L821">
            <v>428</v>
          </cell>
          <cell r="M821" t="str">
            <v>BRUMADO S.A. (428)</v>
          </cell>
          <cell r="N821">
            <v>0</v>
          </cell>
          <cell r="O821">
            <v>0</v>
          </cell>
          <cell r="P821">
            <v>0</v>
          </cell>
          <cell r="Q821">
            <v>0</v>
          </cell>
          <cell r="R821">
            <v>0</v>
          </cell>
          <cell r="S821">
            <v>0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>
            <v>0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 t="str">
            <v>Q</v>
          </cell>
          <cell r="AQ821" t="str">
            <v>Q</v>
          </cell>
          <cell r="AR821" t="str">
            <v>Q</v>
          </cell>
          <cell r="AS821" t="str">
            <v>Q</v>
          </cell>
          <cell r="AT821" t="str">
            <v>Q</v>
          </cell>
          <cell r="AU821" t="str">
            <v>Q</v>
          </cell>
          <cell r="AV821">
            <v>57299.999999</v>
          </cell>
          <cell r="AW821">
            <v>57299.998800000001</v>
          </cell>
          <cell r="AX821">
            <v>65400</v>
          </cell>
          <cell r="AY821">
            <v>0.14136125656442178</v>
          </cell>
          <cell r="AZ821">
            <v>0.12385321102446484</v>
          </cell>
          <cell r="BC821">
            <v>-1</v>
          </cell>
          <cell r="BD821">
            <v>0</v>
          </cell>
          <cell r="BG821">
            <v>-1</v>
          </cell>
          <cell r="BH821">
            <v>0</v>
          </cell>
        </row>
        <row r="822">
          <cell r="B822" t="str">
            <v>37451</v>
          </cell>
          <cell r="C822" t="str">
            <v>8006890625066</v>
          </cell>
          <cell r="D822" t="str">
            <v>CERVEZA Bot 300ml ZERO BIRRA MORETTI</v>
          </cell>
          <cell r="E822">
            <v>1</v>
          </cell>
          <cell r="F822" t="str">
            <v>BEBIDAS</v>
          </cell>
          <cell r="G822" t="str">
            <v>BEBIDAS</v>
          </cell>
          <cell r="H822" t="str">
            <v>CERVEZAS</v>
          </cell>
          <cell r="I822" t="str">
            <v>SUPER PREMIUM-ESPECIALES-ARTES</v>
          </cell>
          <cell r="J822" t="str">
            <v>PREMIUM REGULAR</v>
          </cell>
          <cell r="K822" t="str">
            <v>BIRRA MORETTI</v>
          </cell>
          <cell r="L822">
            <v>428</v>
          </cell>
          <cell r="M822" t="str">
            <v>BRUMADO S.A. (428)</v>
          </cell>
          <cell r="N822">
            <v>12</v>
          </cell>
          <cell r="O822">
            <v>12</v>
          </cell>
          <cell r="P822">
            <v>12</v>
          </cell>
          <cell r="Q822">
            <v>18</v>
          </cell>
          <cell r="R822">
            <v>10</v>
          </cell>
          <cell r="S822">
            <v>9</v>
          </cell>
          <cell r="T822">
            <v>0</v>
          </cell>
          <cell r="U822">
            <v>12</v>
          </cell>
          <cell r="V822">
            <v>4</v>
          </cell>
          <cell r="W822">
            <v>0</v>
          </cell>
          <cell r="X822">
            <v>0</v>
          </cell>
          <cell r="Y822">
            <v>15</v>
          </cell>
          <cell r="Z822">
            <v>30</v>
          </cell>
          <cell r="AA822">
            <v>27</v>
          </cell>
          <cell r="AB822">
            <v>0</v>
          </cell>
          <cell r="AC822">
            <v>0</v>
          </cell>
          <cell r="AD822">
            <v>18</v>
          </cell>
          <cell r="AE822">
            <v>11</v>
          </cell>
          <cell r="AF822">
            <v>12</v>
          </cell>
          <cell r="AG822">
            <v>12</v>
          </cell>
          <cell r="AH822">
            <v>0</v>
          </cell>
          <cell r="AI822">
            <v>0</v>
          </cell>
          <cell r="AJ822">
            <v>36</v>
          </cell>
          <cell r="AK822">
            <v>90</v>
          </cell>
          <cell r="AL822">
            <v>2</v>
          </cell>
          <cell r="AM822">
            <v>47</v>
          </cell>
          <cell r="AN822">
            <v>20</v>
          </cell>
          <cell r="AO822">
            <v>30</v>
          </cell>
          <cell r="AP822">
            <v>60</v>
          </cell>
          <cell r="AQ822">
            <v>225</v>
          </cell>
          <cell r="AR822">
            <v>4</v>
          </cell>
          <cell r="AS822" t="str">
            <v>SV</v>
          </cell>
          <cell r="AT822">
            <v>50</v>
          </cell>
          <cell r="AU822" t="str">
            <v>SV</v>
          </cell>
          <cell r="AV822">
            <v>9550.0000199999995</v>
          </cell>
          <cell r="AW822">
            <v>9549.9997999999996</v>
          </cell>
          <cell r="AX822">
            <v>11250</v>
          </cell>
          <cell r="AY822">
            <v>0.17801046873715087</v>
          </cell>
          <cell r="AZ822">
            <v>0.15111110933333338</v>
          </cell>
          <cell r="BA822">
            <v>10900</v>
          </cell>
          <cell r="BB822">
            <v>3</v>
          </cell>
          <cell r="BC822">
            <v>0.1413612541542173</v>
          </cell>
          <cell r="BD822">
            <v>0.12385320917431197</v>
          </cell>
          <cell r="BE822">
            <v>0</v>
          </cell>
          <cell r="BF822">
            <v>0</v>
          </cell>
          <cell r="BG822">
            <v>-1</v>
          </cell>
          <cell r="BH822">
            <v>0</v>
          </cell>
        </row>
        <row r="823">
          <cell r="B823" t="str">
            <v>11635</v>
          </cell>
          <cell r="C823" t="str">
            <v>8006890329797</v>
          </cell>
          <cell r="D823" t="str">
            <v>CERVEZA Bot 330ml 4un BIRRA MORETTI</v>
          </cell>
          <cell r="E823">
            <v>4</v>
          </cell>
          <cell r="F823" t="str">
            <v>BEBIDAS</v>
          </cell>
          <cell r="G823" t="str">
            <v>BEBIDAS</v>
          </cell>
          <cell r="H823" t="str">
            <v>CERVEZAS</v>
          </cell>
          <cell r="I823" t="str">
            <v>SUPER PREMIUM-ESPECIALES-ARTES</v>
          </cell>
          <cell r="J823" t="str">
            <v>PREMIUM REGULAR</v>
          </cell>
          <cell r="K823" t="str">
            <v>BIRRA MORETTI</v>
          </cell>
          <cell r="L823">
            <v>428</v>
          </cell>
          <cell r="M823" t="str">
            <v>BRUMADO S.A. (428)</v>
          </cell>
          <cell r="N823">
            <v>0</v>
          </cell>
          <cell r="O823">
            <v>0</v>
          </cell>
          <cell r="P823">
            <v>0</v>
          </cell>
          <cell r="Q823">
            <v>0</v>
          </cell>
          <cell r="R823">
            <v>0</v>
          </cell>
          <cell r="S823">
            <v>0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>
            <v>0</v>
          </cell>
          <cell r="AM823">
            <v>0</v>
          </cell>
          <cell r="AN823">
            <v>0</v>
          </cell>
          <cell r="AO823">
            <v>0</v>
          </cell>
          <cell r="AP823" t="str">
            <v>Q</v>
          </cell>
          <cell r="AQ823" t="str">
            <v>Q</v>
          </cell>
          <cell r="AR823" t="str">
            <v>Q</v>
          </cell>
          <cell r="AS823" t="str">
            <v>Q</v>
          </cell>
          <cell r="AT823" t="str">
            <v>Q</v>
          </cell>
          <cell r="AU823" t="str">
            <v>Q</v>
          </cell>
          <cell r="AV823">
            <v>35200</v>
          </cell>
          <cell r="AW823">
            <v>36717.07116</v>
          </cell>
          <cell r="AX823">
            <v>46000</v>
          </cell>
          <cell r="AY823">
            <v>0.30681818181818188</v>
          </cell>
          <cell r="AZ823">
            <v>0.23478260869565218</v>
          </cell>
          <cell r="BA823">
            <v>0</v>
          </cell>
          <cell r="BB823">
            <v>0</v>
          </cell>
          <cell r="BC823">
            <v>-1</v>
          </cell>
          <cell r="BD823">
            <v>0</v>
          </cell>
          <cell r="BE823">
            <v>0</v>
          </cell>
          <cell r="BF823">
            <v>0</v>
          </cell>
          <cell r="BG823">
            <v>-1</v>
          </cell>
          <cell r="BH823">
            <v>0</v>
          </cell>
        </row>
        <row r="824">
          <cell r="B824" t="str">
            <v>8615</v>
          </cell>
          <cell r="C824" t="str">
            <v>8001435310018</v>
          </cell>
          <cell r="D824" t="str">
            <v>CERVEZA Bot 330ml BIRRA MORETTI</v>
          </cell>
          <cell r="E824">
            <v>1</v>
          </cell>
          <cell r="F824" t="str">
            <v>BEBIDAS</v>
          </cell>
          <cell r="G824" t="str">
            <v>BEBIDAS</v>
          </cell>
          <cell r="H824" t="str">
            <v>CERVEZAS</v>
          </cell>
          <cell r="I824" t="str">
            <v>SUPER PREMIUM-ESPECIALES-ARTES</v>
          </cell>
          <cell r="J824" t="str">
            <v>PREMIUM REGULAR</v>
          </cell>
          <cell r="K824" t="str">
            <v>BIRRA MORETTI</v>
          </cell>
          <cell r="L824">
            <v>428</v>
          </cell>
          <cell r="M824" t="str">
            <v>BRUMADO S.A. (428)</v>
          </cell>
          <cell r="N824">
            <v>0</v>
          </cell>
          <cell r="O824">
            <v>0</v>
          </cell>
          <cell r="P824">
            <v>0</v>
          </cell>
          <cell r="Q824">
            <v>0</v>
          </cell>
          <cell r="R824">
            <v>3</v>
          </cell>
          <cell r="S824">
            <v>1</v>
          </cell>
          <cell r="T824">
            <v>12</v>
          </cell>
          <cell r="U824">
            <v>20</v>
          </cell>
          <cell r="V824">
            <v>4</v>
          </cell>
          <cell r="W824">
            <v>8</v>
          </cell>
          <cell r="X824">
            <v>4</v>
          </cell>
          <cell r="Y824">
            <v>4</v>
          </cell>
          <cell r="Z824">
            <v>4</v>
          </cell>
          <cell r="AA824">
            <v>4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4</v>
          </cell>
          <cell r="AG824">
            <v>4</v>
          </cell>
          <cell r="AH824">
            <v>0</v>
          </cell>
          <cell r="AI824">
            <v>0</v>
          </cell>
          <cell r="AJ824">
            <v>46</v>
          </cell>
          <cell r="AK824">
            <v>24</v>
          </cell>
          <cell r="AL824">
            <v>14</v>
          </cell>
          <cell r="AM824">
            <v>16</v>
          </cell>
          <cell r="AN824">
            <v>16</v>
          </cell>
          <cell r="AO824">
            <v>24</v>
          </cell>
          <cell r="AP824" t="str">
            <v>SV</v>
          </cell>
          <cell r="AQ824">
            <v>36</v>
          </cell>
          <cell r="AR824">
            <v>105</v>
          </cell>
          <cell r="AS824" t="str">
            <v>SV</v>
          </cell>
          <cell r="AT824">
            <v>120</v>
          </cell>
          <cell r="AU824" t="str">
            <v>SV</v>
          </cell>
          <cell r="AV824">
            <v>9550.0000199999995</v>
          </cell>
          <cell r="AW824">
            <v>9179.2677899999999</v>
          </cell>
          <cell r="AX824">
            <v>11900</v>
          </cell>
          <cell r="AY824">
            <v>0.2460732958197418</v>
          </cell>
          <cell r="AZ824">
            <v>0.19747898991596644</v>
          </cell>
          <cell r="BA824">
            <v>11500</v>
          </cell>
          <cell r="BB824">
            <v>4</v>
          </cell>
          <cell r="BC824">
            <v>0.204188479153532</v>
          </cell>
          <cell r="BD824">
            <v>0.16956521565217395</v>
          </cell>
          <cell r="BE824">
            <v>0</v>
          </cell>
          <cell r="BF824">
            <v>0</v>
          </cell>
          <cell r="BG824">
            <v>-1</v>
          </cell>
          <cell r="BH824">
            <v>0</v>
          </cell>
        </row>
        <row r="825">
          <cell r="B825" t="str">
            <v>12793</v>
          </cell>
          <cell r="C825" t="str">
            <v>8800010009060</v>
          </cell>
          <cell r="D825" t="str">
            <v>CERVEZA Bot 660ml 12Un BIRRA MORETTI..</v>
          </cell>
          <cell r="E825">
            <v>12</v>
          </cell>
          <cell r="F825" t="str">
            <v>BEBIDAS</v>
          </cell>
          <cell r="G825" t="str">
            <v>BEBIDAS</v>
          </cell>
          <cell r="H825" t="str">
            <v>CERVEZAS</v>
          </cell>
          <cell r="I825" t="str">
            <v>SUPER PREMIUM-ESPECIALES-ARTES</v>
          </cell>
          <cell r="J825" t="str">
            <v>PREMIUM REGULAR</v>
          </cell>
          <cell r="K825" t="str">
            <v>BIRRA MORETTI</v>
          </cell>
          <cell r="L825">
            <v>428</v>
          </cell>
          <cell r="M825" t="str">
            <v>BRUMADO S.A. (428)</v>
          </cell>
          <cell r="N825">
            <v>0</v>
          </cell>
          <cell r="O825">
            <v>0</v>
          </cell>
          <cell r="P825">
            <v>0</v>
          </cell>
          <cell r="Q825">
            <v>0</v>
          </cell>
          <cell r="R825">
            <v>0</v>
          </cell>
          <cell r="S825">
            <v>0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>
            <v>0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 t="str">
            <v>Q</v>
          </cell>
          <cell r="AQ825" t="str">
            <v>Q</v>
          </cell>
          <cell r="AR825" t="str">
            <v>Q</v>
          </cell>
          <cell r="AS825" t="str">
            <v>Q</v>
          </cell>
          <cell r="AT825" t="str">
            <v>Q</v>
          </cell>
          <cell r="AU825" t="str">
            <v>Q</v>
          </cell>
          <cell r="AV825">
            <v>207600.00000299999</v>
          </cell>
          <cell r="AW825">
            <v>164137.69944</v>
          </cell>
          <cell r="AX825">
            <v>238800</v>
          </cell>
          <cell r="AY825">
            <v>0.1502890173244178</v>
          </cell>
          <cell r="AZ825">
            <v>0.13065326631909549</v>
          </cell>
          <cell r="BA825">
            <v>0</v>
          </cell>
          <cell r="BB825">
            <v>0</v>
          </cell>
          <cell r="BC825">
            <v>-1</v>
          </cell>
          <cell r="BD825">
            <v>0</v>
          </cell>
          <cell r="BE825">
            <v>0</v>
          </cell>
          <cell r="BF825">
            <v>0</v>
          </cell>
          <cell r="BG825">
            <v>-1</v>
          </cell>
          <cell r="BH825">
            <v>0</v>
          </cell>
        </row>
        <row r="826">
          <cell r="B826" t="str">
            <v>8611</v>
          </cell>
          <cell r="C826" t="str">
            <v>8006890628180</v>
          </cell>
          <cell r="D826" t="str">
            <v>CERVEZA Bot 660ml BIRRA MORETTI</v>
          </cell>
          <cell r="E826">
            <v>1</v>
          </cell>
          <cell r="F826" t="str">
            <v>BEBIDAS</v>
          </cell>
          <cell r="G826" t="str">
            <v>BEBIDAS</v>
          </cell>
          <cell r="H826" t="str">
            <v>CERVEZAS</v>
          </cell>
          <cell r="I826" t="str">
            <v>SUPER PREMIUM-ESPECIALES-ARTES</v>
          </cell>
          <cell r="J826" t="str">
            <v>PREMIUM REGULAR</v>
          </cell>
          <cell r="K826" t="str">
            <v>BIRRA MORETTI</v>
          </cell>
          <cell r="L826">
            <v>428</v>
          </cell>
          <cell r="M826" t="str">
            <v>BRUMADO S.A. (428)</v>
          </cell>
          <cell r="N826">
            <v>3</v>
          </cell>
          <cell r="O826">
            <v>2</v>
          </cell>
          <cell r="P826">
            <v>1</v>
          </cell>
          <cell r="Q826">
            <v>1</v>
          </cell>
          <cell r="R826">
            <v>6</v>
          </cell>
          <cell r="S826">
            <v>0</v>
          </cell>
          <cell r="T826">
            <v>7</v>
          </cell>
          <cell r="U826">
            <v>5</v>
          </cell>
          <cell r="V826">
            <v>0</v>
          </cell>
          <cell r="W826">
            <v>1</v>
          </cell>
          <cell r="X826">
            <v>3</v>
          </cell>
          <cell r="Y826">
            <v>3</v>
          </cell>
          <cell r="Z826">
            <v>0</v>
          </cell>
          <cell r="AA826">
            <v>1</v>
          </cell>
          <cell r="AB826">
            <v>13</v>
          </cell>
          <cell r="AC826">
            <v>13</v>
          </cell>
          <cell r="AD826">
            <v>1</v>
          </cell>
          <cell r="AE826">
            <v>0</v>
          </cell>
          <cell r="AF826">
            <v>12</v>
          </cell>
          <cell r="AG826">
            <v>9</v>
          </cell>
          <cell r="AH826">
            <v>0</v>
          </cell>
          <cell r="AI826">
            <v>0</v>
          </cell>
          <cell r="AJ826">
            <v>5</v>
          </cell>
          <cell r="AK826">
            <v>0</v>
          </cell>
          <cell r="AL826">
            <v>1</v>
          </cell>
          <cell r="AM826">
            <v>0</v>
          </cell>
          <cell r="AN826">
            <v>0</v>
          </cell>
          <cell r="AO826">
            <v>0</v>
          </cell>
          <cell r="AP826">
            <v>150</v>
          </cell>
          <cell r="AQ826" t="str">
            <v>Q</v>
          </cell>
          <cell r="AR826">
            <v>10</v>
          </cell>
          <cell r="AS826" t="str">
            <v>Q</v>
          </cell>
          <cell r="AT826" t="str">
            <v>Q</v>
          </cell>
          <cell r="AU826" t="str">
            <v>Q</v>
          </cell>
          <cell r="AV826">
            <v>17300.000003000001</v>
          </cell>
          <cell r="AW826">
            <v>13678.14162</v>
          </cell>
          <cell r="AX826">
            <v>20500</v>
          </cell>
          <cell r="AY826">
            <v>0.18497109806040957</v>
          </cell>
          <cell r="AZ826">
            <v>0.15609756082926823</v>
          </cell>
          <cell r="BA826">
            <v>19900</v>
          </cell>
          <cell r="BB826">
            <v>3</v>
          </cell>
          <cell r="BC826">
            <v>0.15028901714156828</v>
          </cell>
          <cell r="BD826">
            <v>0.13065326618090448</v>
          </cell>
          <cell r="BE826">
            <v>0</v>
          </cell>
          <cell r="BF826">
            <v>0</v>
          </cell>
          <cell r="BG826">
            <v>-1</v>
          </cell>
          <cell r="BH826">
            <v>0</v>
          </cell>
        </row>
        <row r="827">
          <cell r="B827" t="str">
            <v>37450</v>
          </cell>
          <cell r="C827" t="str">
            <v>8006890389005</v>
          </cell>
          <cell r="D827" t="str">
            <v>CERVEZA Lata 300ml 6un BIRRA MORETTI</v>
          </cell>
          <cell r="E827">
            <v>6</v>
          </cell>
          <cell r="F827" t="str">
            <v>BEBIDAS</v>
          </cell>
          <cell r="G827" t="str">
            <v>BEBIDAS</v>
          </cell>
          <cell r="H827" t="str">
            <v>CERVEZAS</v>
          </cell>
          <cell r="I827" t="str">
            <v>SUPER PREMIUM-ESPECIALES-ARTES</v>
          </cell>
          <cell r="J827" t="str">
            <v>PREMIUM REGULAR</v>
          </cell>
          <cell r="K827" t="str">
            <v>BIRRA MORETTI</v>
          </cell>
          <cell r="L827">
            <v>428</v>
          </cell>
          <cell r="M827" t="str">
            <v>BRUMADO S.A. (428)</v>
          </cell>
          <cell r="N827">
            <v>0</v>
          </cell>
          <cell r="O827">
            <v>0</v>
          </cell>
          <cell r="P827">
            <v>0</v>
          </cell>
          <cell r="Q827">
            <v>0</v>
          </cell>
          <cell r="R827">
            <v>0</v>
          </cell>
          <cell r="S827">
            <v>0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>
            <v>0</v>
          </cell>
          <cell r="AM827">
            <v>0</v>
          </cell>
          <cell r="AN827">
            <v>0</v>
          </cell>
          <cell r="AO827">
            <v>0</v>
          </cell>
          <cell r="AP827" t="str">
            <v>Q</v>
          </cell>
          <cell r="AQ827" t="str">
            <v>Q</v>
          </cell>
          <cell r="AR827" t="str">
            <v>Q</v>
          </cell>
          <cell r="AS827" t="str">
            <v>Q</v>
          </cell>
          <cell r="AT827" t="str">
            <v>Q</v>
          </cell>
          <cell r="AU827" t="str">
            <v>Q</v>
          </cell>
          <cell r="AV827">
            <v>42600.000003000001</v>
          </cell>
          <cell r="AW827">
            <v>42599.998319999999</v>
          </cell>
          <cell r="AX827">
            <v>49500</v>
          </cell>
          <cell r="AY827">
            <v>0.16197183090408651</v>
          </cell>
          <cell r="AZ827">
            <v>0.1393939393333333</v>
          </cell>
          <cell r="BC827">
            <v>-1</v>
          </cell>
          <cell r="BD827">
            <v>0</v>
          </cell>
          <cell r="BG827">
            <v>-1</v>
          </cell>
          <cell r="BH827">
            <v>0</v>
          </cell>
        </row>
        <row r="828">
          <cell r="B828" t="str">
            <v>37449</v>
          </cell>
          <cell r="C828" t="str">
            <v>8006890689006</v>
          </cell>
          <cell r="D828" t="str">
            <v>CERVEZA Lata 330ml BIRRA MORETTI</v>
          </cell>
          <cell r="E828">
            <v>1</v>
          </cell>
          <cell r="F828" t="str">
            <v>BEBIDAS</v>
          </cell>
          <cell r="G828" t="str">
            <v>BEBIDAS</v>
          </cell>
          <cell r="H828" t="str">
            <v>CERVEZAS</v>
          </cell>
          <cell r="I828" t="str">
            <v>SUPER PREMIUM-ESPECIALES-ARTES</v>
          </cell>
          <cell r="J828" t="str">
            <v>PREMIUM REGULAR</v>
          </cell>
          <cell r="K828" t="str">
            <v>BIRRA MORETTI</v>
          </cell>
          <cell r="L828">
            <v>428</v>
          </cell>
          <cell r="M828" t="str">
            <v>BRUMADO S.A. (428)</v>
          </cell>
          <cell r="N828">
            <v>21</v>
          </cell>
          <cell r="O828">
            <v>11</v>
          </cell>
          <cell r="P828">
            <v>9</v>
          </cell>
          <cell r="Q828">
            <v>30</v>
          </cell>
          <cell r="R828">
            <v>5</v>
          </cell>
          <cell r="S828">
            <v>0</v>
          </cell>
          <cell r="T828">
            <v>12</v>
          </cell>
          <cell r="U828">
            <v>18</v>
          </cell>
          <cell r="V828">
            <v>7</v>
          </cell>
          <cell r="W828">
            <v>8</v>
          </cell>
          <cell r="X828">
            <v>5</v>
          </cell>
          <cell r="Y828">
            <v>5</v>
          </cell>
          <cell r="Z828">
            <v>1</v>
          </cell>
          <cell r="AA828">
            <v>10</v>
          </cell>
          <cell r="AB828">
            <v>0</v>
          </cell>
          <cell r="AC828">
            <v>0</v>
          </cell>
          <cell r="AD828">
            <v>4</v>
          </cell>
          <cell r="AE828">
            <v>8</v>
          </cell>
          <cell r="AF828">
            <v>4</v>
          </cell>
          <cell r="AG828">
            <v>2</v>
          </cell>
          <cell r="AH828">
            <v>0</v>
          </cell>
          <cell r="AI828">
            <v>0</v>
          </cell>
          <cell r="AJ828">
            <v>12</v>
          </cell>
          <cell r="AK828">
            <v>31</v>
          </cell>
          <cell r="AL828">
            <v>14</v>
          </cell>
          <cell r="AM828">
            <v>20</v>
          </cell>
          <cell r="AN828">
            <v>18</v>
          </cell>
          <cell r="AO828">
            <v>24</v>
          </cell>
          <cell r="AP828">
            <v>12</v>
          </cell>
          <cell r="AQ828">
            <v>51.666666666666671</v>
          </cell>
          <cell r="AR828">
            <v>84</v>
          </cell>
          <cell r="AS828" t="str">
            <v>SV</v>
          </cell>
          <cell r="AT828">
            <v>270</v>
          </cell>
          <cell r="AU828" t="str">
            <v>SV</v>
          </cell>
          <cell r="AV828">
            <v>7100.0000499999996</v>
          </cell>
          <cell r="AW828">
            <v>7099.9997199999998</v>
          </cell>
          <cell r="AX828">
            <v>8500</v>
          </cell>
          <cell r="AY828">
            <v>0.19718309016068258</v>
          </cell>
          <cell r="AZ828">
            <v>0.16470587647058826</v>
          </cell>
          <cell r="BA828">
            <v>8250</v>
          </cell>
          <cell r="BB828">
            <v>6</v>
          </cell>
          <cell r="BC828">
            <v>0.16197182280301536</v>
          </cell>
          <cell r="BD828">
            <v>0.13939393333333339</v>
          </cell>
          <cell r="BE828">
            <v>0</v>
          </cell>
          <cell r="BF828">
            <v>0</v>
          </cell>
          <cell r="BG828">
            <v>-1</v>
          </cell>
          <cell r="BH828">
            <v>0</v>
          </cell>
        </row>
        <row r="829">
          <cell r="B829" t="str">
            <v>19323</v>
          </cell>
          <cell r="C829" t="str">
            <v>3080216015507</v>
          </cell>
          <cell r="D829" t="str">
            <v>CERVEZA BLANC Bot 330ml 1664</v>
          </cell>
          <cell r="E829">
            <v>1</v>
          </cell>
          <cell r="F829" t="str">
            <v>BEBIDAS</v>
          </cell>
          <cell r="G829" t="str">
            <v>BEBIDAS</v>
          </cell>
          <cell r="H829" t="str">
            <v>CERVEZAS</v>
          </cell>
          <cell r="I829" t="str">
            <v>SUPER PREMIUM-ESPECIALES-ARTES</v>
          </cell>
          <cell r="J829" t="str">
            <v>PREMIUM REGULAR</v>
          </cell>
          <cell r="K829" t="str">
            <v>1664</v>
          </cell>
          <cell r="L829">
            <v>725</v>
          </cell>
          <cell r="M829" t="str">
            <v>PRO PERFORMANCE S.R.L. (725)</v>
          </cell>
          <cell r="N829">
            <v>0</v>
          </cell>
          <cell r="O829">
            <v>0</v>
          </cell>
          <cell r="P829">
            <v>0</v>
          </cell>
          <cell r="Q829">
            <v>0</v>
          </cell>
          <cell r="R829">
            <v>0</v>
          </cell>
          <cell r="S829">
            <v>0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>
            <v>0</v>
          </cell>
          <cell r="AM829">
            <v>66</v>
          </cell>
          <cell r="AN829">
            <v>0</v>
          </cell>
          <cell r="AO829">
            <v>0</v>
          </cell>
          <cell r="AP829" t="str">
            <v>Q</v>
          </cell>
          <cell r="AQ829" t="str">
            <v>Q</v>
          </cell>
          <cell r="AR829" t="str">
            <v>Q</v>
          </cell>
          <cell r="AS829" t="str">
            <v>SV</v>
          </cell>
          <cell r="AT829" t="str">
            <v>Q</v>
          </cell>
          <cell r="AU829" t="str">
            <v>Q</v>
          </cell>
          <cell r="AV829">
            <v>8300.0000049999999</v>
          </cell>
          <cell r="AW829">
            <v>8297.6174599999995</v>
          </cell>
          <cell r="AX829">
            <v>9900</v>
          </cell>
          <cell r="AY829">
            <v>0.19277108361881257</v>
          </cell>
          <cell r="AZ829">
            <v>0.16161616111111113</v>
          </cell>
          <cell r="BA829">
            <v>9500</v>
          </cell>
          <cell r="BB829">
            <v>3</v>
          </cell>
          <cell r="BC829">
            <v>0.14457831256350695</v>
          </cell>
          <cell r="BD829">
            <v>0.12631578894736845</v>
          </cell>
          <cell r="BE829">
            <v>8950</v>
          </cell>
          <cell r="BF829">
            <v>12</v>
          </cell>
          <cell r="BG829">
            <v>7.8313252362461894E-2</v>
          </cell>
          <cell r="BH829">
            <v>7.2625697765363137E-2</v>
          </cell>
        </row>
        <row r="830">
          <cell r="B830" t="str">
            <v>19322</v>
          </cell>
          <cell r="C830" t="str">
            <v>3080210004477</v>
          </cell>
          <cell r="D830" t="str">
            <v>CERVEZA LARGE Lata 330ml 1664</v>
          </cell>
          <cell r="E830">
            <v>1</v>
          </cell>
          <cell r="F830" t="str">
            <v>BEBIDAS</v>
          </cell>
          <cell r="G830" t="str">
            <v>BEBIDAS</v>
          </cell>
          <cell r="H830" t="str">
            <v>CERVEZAS</v>
          </cell>
          <cell r="I830" t="str">
            <v>SUPER PREMIUM-ESPECIALES-ARTES</v>
          </cell>
          <cell r="J830" t="str">
            <v>PREMIUM REGULAR</v>
          </cell>
          <cell r="K830" t="str">
            <v>1664</v>
          </cell>
          <cell r="L830">
            <v>725</v>
          </cell>
          <cell r="M830" t="str">
            <v>PRO PERFORMANCE S.R.L. (725)</v>
          </cell>
          <cell r="N830">
            <v>0</v>
          </cell>
          <cell r="O830">
            <v>0</v>
          </cell>
          <cell r="P830">
            <v>0</v>
          </cell>
          <cell r="Q830">
            <v>0</v>
          </cell>
          <cell r="R830">
            <v>0</v>
          </cell>
          <cell r="S830">
            <v>0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>
            <v>0</v>
          </cell>
          <cell r="AL830">
            <v>0</v>
          </cell>
          <cell r="AM830">
            <v>120</v>
          </cell>
          <cell r="AN830">
            <v>0</v>
          </cell>
          <cell r="AO830">
            <v>0</v>
          </cell>
          <cell r="AP830" t="str">
            <v>Q</v>
          </cell>
          <cell r="AQ830" t="str">
            <v>Q</v>
          </cell>
          <cell r="AR830" t="str">
            <v>Q</v>
          </cell>
          <cell r="AS830" t="str">
            <v>SV</v>
          </cell>
          <cell r="AT830" t="str">
            <v>Q</v>
          </cell>
          <cell r="AU830" t="str">
            <v>Q</v>
          </cell>
          <cell r="AV830">
            <v>5275.0000049999999</v>
          </cell>
          <cell r="AW830">
            <v>5274.9999500000004</v>
          </cell>
          <cell r="AX830">
            <v>6500</v>
          </cell>
          <cell r="AY830">
            <v>0.23222748698367068</v>
          </cell>
          <cell r="AZ830">
            <v>0.18846153769230772</v>
          </cell>
          <cell r="BA830">
            <v>5900</v>
          </cell>
          <cell r="BB830">
            <v>3</v>
          </cell>
          <cell r="BC830">
            <v>0.11848341126210116</v>
          </cell>
          <cell r="BD830">
            <v>0.1059322025423729</v>
          </cell>
          <cell r="BE830">
            <v>5750</v>
          </cell>
          <cell r="BF830">
            <v>12</v>
          </cell>
          <cell r="BG830">
            <v>9.0047392331708664E-2</v>
          </cell>
          <cell r="BH830">
            <v>8.2608694782608724E-2</v>
          </cell>
        </row>
        <row r="831">
          <cell r="B831" t="str">
            <v>19324</v>
          </cell>
          <cell r="C831" t="str">
            <v>3080216034553</v>
          </cell>
          <cell r="D831" t="str">
            <v>CERVEZAS BLANC Lata 330ml 1664</v>
          </cell>
          <cell r="E831">
            <v>1</v>
          </cell>
          <cell r="F831" t="str">
            <v>BEBIDAS</v>
          </cell>
          <cell r="G831" t="str">
            <v>BEBIDAS</v>
          </cell>
          <cell r="H831" t="str">
            <v>CERVEZAS</v>
          </cell>
          <cell r="I831" t="str">
            <v>SUPER PREMIUM-ESPECIALES-ARTES</v>
          </cell>
          <cell r="J831" t="str">
            <v>PREMIUM REGULAR</v>
          </cell>
          <cell r="K831" t="str">
            <v>1664</v>
          </cell>
          <cell r="L831">
            <v>725</v>
          </cell>
          <cell r="M831" t="str">
            <v>PRO PERFORMANCE S.R.L. (725)</v>
          </cell>
          <cell r="N831">
            <v>0</v>
          </cell>
          <cell r="O831">
            <v>0</v>
          </cell>
          <cell r="P831">
            <v>0</v>
          </cell>
          <cell r="Q831">
            <v>0</v>
          </cell>
          <cell r="R831">
            <v>0</v>
          </cell>
          <cell r="S831">
            <v>0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>
            <v>0</v>
          </cell>
          <cell r="AL831">
            <v>0</v>
          </cell>
          <cell r="AM831">
            <v>25</v>
          </cell>
          <cell r="AN831">
            <v>0</v>
          </cell>
          <cell r="AO831">
            <v>0</v>
          </cell>
          <cell r="AP831" t="str">
            <v>Q</v>
          </cell>
          <cell r="AQ831" t="str">
            <v>Q</v>
          </cell>
          <cell r="AR831" t="str">
            <v>Q</v>
          </cell>
          <cell r="AS831" t="str">
            <v>SV</v>
          </cell>
          <cell r="AT831" t="str">
            <v>Q</v>
          </cell>
          <cell r="AU831" t="str">
            <v>Q</v>
          </cell>
          <cell r="AV831">
            <v>6249.9999980000002</v>
          </cell>
          <cell r="AW831">
            <v>6249.9999100000005</v>
          </cell>
          <cell r="AX831">
            <v>7500</v>
          </cell>
          <cell r="AY831">
            <v>0.2000000003839999</v>
          </cell>
          <cell r="AZ831">
            <v>0.16666666693333329</v>
          </cell>
          <cell r="BA831">
            <v>6900</v>
          </cell>
          <cell r="BB831">
            <v>3</v>
          </cell>
          <cell r="BC831">
            <v>0.10400000035327994</v>
          </cell>
          <cell r="BD831">
            <v>9.4202898840579682E-2</v>
          </cell>
          <cell r="BE831">
            <v>6750</v>
          </cell>
          <cell r="BF831">
            <v>12</v>
          </cell>
          <cell r="BG831">
            <v>8.0000000345600064E-2</v>
          </cell>
          <cell r="BH831">
            <v>7.4074074370370335E-2</v>
          </cell>
        </row>
        <row r="832">
          <cell r="B832" t="str">
            <v>19331</v>
          </cell>
          <cell r="C832" t="str">
            <v>5011348018713</v>
          </cell>
          <cell r="D832" t="str">
            <v>CERVEZA 61 DEEP Bot 500ml MARSTONS</v>
          </cell>
          <cell r="E832">
            <v>1</v>
          </cell>
          <cell r="F832" t="str">
            <v>BEBIDAS</v>
          </cell>
          <cell r="G832" t="str">
            <v>BEBIDAS</v>
          </cell>
          <cell r="H832" t="str">
            <v>CERVEZAS</v>
          </cell>
          <cell r="I832" t="str">
            <v>SUPER PREMIUM-ESPECIALES-ARTES</v>
          </cell>
          <cell r="J832" t="str">
            <v>PREMIUM REGULAR</v>
          </cell>
          <cell r="K832" t="str">
            <v>MARSTONS</v>
          </cell>
          <cell r="L832">
            <v>725</v>
          </cell>
          <cell r="M832" t="str">
            <v>PRO PERFORMANCE S.R.L. (725)</v>
          </cell>
          <cell r="N832">
            <v>0</v>
          </cell>
          <cell r="O832">
            <v>0</v>
          </cell>
          <cell r="P832">
            <v>0</v>
          </cell>
          <cell r="Q832">
            <v>0</v>
          </cell>
          <cell r="R832">
            <v>0</v>
          </cell>
          <cell r="S832">
            <v>0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8</v>
          </cell>
          <cell r="AN832">
            <v>0</v>
          </cell>
          <cell r="AO832">
            <v>0</v>
          </cell>
          <cell r="AP832" t="str">
            <v>Q</v>
          </cell>
          <cell r="AQ832" t="str">
            <v>Q</v>
          </cell>
          <cell r="AR832" t="str">
            <v>Q</v>
          </cell>
          <cell r="AS832" t="str">
            <v>SV</v>
          </cell>
          <cell r="AT832" t="str">
            <v>Q</v>
          </cell>
          <cell r="AU832" t="str">
            <v>Q</v>
          </cell>
          <cell r="AV832">
            <v>16650.000004000001</v>
          </cell>
          <cell r="AW832">
            <v>16649.99985</v>
          </cell>
          <cell r="AX832">
            <v>19500</v>
          </cell>
          <cell r="AY832">
            <v>0.17117117088980871</v>
          </cell>
          <cell r="AZ832">
            <v>0.14615384594871789</v>
          </cell>
          <cell r="BA832">
            <v>17900</v>
          </cell>
          <cell r="BB832">
            <v>3</v>
          </cell>
          <cell r="BC832">
            <v>7.5075074816798759E-2</v>
          </cell>
          <cell r="BD832">
            <v>6.9832402011173106E-2</v>
          </cell>
          <cell r="BE832">
            <v>17500</v>
          </cell>
          <cell r="BF832">
            <v>12</v>
          </cell>
          <cell r="BG832">
            <v>5.1051050798546216E-2</v>
          </cell>
          <cell r="BH832">
            <v>4.8571428342857062E-2</v>
          </cell>
        </row>
        <row r="833">
          <cell r="B833" t="str">
            <v>19333</v>
          </cell>
          <cell r="C833" t="str">
            <v>5011348018119</v>
          </cell>
          <cell r="D833" t="str">
            <v>CERVEZA CIRCADIAN IPA Bot 500ml MARSTONS</v>
          </cell>
          <cell r="E833">
            <v>1</v>
          </cell>
          <cell r="F833" t="str">
            <v>BEBIDAS</v>
          </cell>
          <cell r="G833" t="str">
            <v>BEBIDAS</v>
          </cell>
          <cell r="H833" t="str">
            <v>CERVEZAS</v>
          </cell>
          <cell r="I833" t="str">
            <v>SUPER PREMIUM-ESPECIALES-ARTES</v>
          </cell>
          <cell r="J833" t="str">
            <v>PREMIUM REGULAR</v>
          </cell>
          <cell r="K833" t="str">
            <v>MARSTONS</v>
          </cell>
          <cell r="L833">
            <v>725</v>
          </cell>
          <cell r="M833" t="str">
            <v>PRO PERFORMANCE S.R.L. (725)</v>
          </cell>
          <cell r="N833">
            <v>0</v>
          </cell>
          <cell r="O833">
            <v>0</v>
          </cell>
          <cell r="P833">
            <v>0</v>
          </cell>
          <cell r="Q833">
            <v>0</v>
          </cell>
          <cell r="R833">
            <v>0</v>
          </cell>
          <cell r="S833">
            <v>0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>
            <v>0</v>
          </cell>
          <cell r="AM833">
            <v>11</v>
          </cell>
          <cell r="AN833">
            <v>0</v>
          </cell>
          <cell r="AO833">
            <v>0</v>
          </cell>
          <cell r="AP833" t="str">
            <v>Q</v>
          </cell>
          <cell r="AQ833" t="str">
            <v>Q</v>
          </cell>
          <cell r="AR833" t="str">
            <v>Q</v>
          </cell>
          <cell r="AS833" t="str">
            <v>SV</v>
          </cell>
          <cell r="AT833" t="str">
            <v>Q</v>
          </cell>
          <cell r="AU833" t="str">
            <v>Q</v>
          </cell>
          <cell r="AV833">
            <v>16650.000004000001</v>
          </cell>
          <cell r="AW833">
            <v>16565.96788</v>
          </cell>
          <cell r="AX833">
            <v>19500</v>
          </cell>
          <cell r="AY833">
            <v>0.17117117088980871</v>
          </cell>
          <cell r="AZ833">
            <v>0.14615384594871789</v>
          </cell>
          <cell r="BA833">
            <v>17900</v>
          </cell>
          <cell r="BB833">
            <v>3</v>
          </cell>
          <cell r="BC833">
            <v>7.5075074816798759E-2</v>
          </cell>
          <cell r="BD833">
            <v>6.9832402011173106E-2</v>
          </cell>
          <cell r="BE833">
            <v>17500</v>
          </cell>
          <cell r="BF833">
            <v>12</v>
          </cell>
          <cell r="BG833">
            <v>5.1051050798546216E-2</v>
          </cell>
          <cell r="BH833">
            <v>4.8571428342857062E-2</v>
          </cell>
        </row>
        <row r="834">
          <cell r="B834" t="str">
            <v>19325</v>
          </cell>
          <cell r="C834" t="str">
            <v>5023625004487</v>
          </cell>
          <cell r="D834" t="str">
            <v>CERVEZA HOBGOBLIN Bot 500ml MARSTONS</v>
          </cell>
          <cell r="E834">
            <v>1</v>
          </cell>
          <cell r="F834" t="str">
            <v>BEBIDAS</v>
          </cell>
          <cell r="G834" t="str">
            <v>BEBIDAS</v>
          </cell>
          <cell r="H834" t="str">
            <v>CERVEZAS</v>
          </cell>
          <cell r="I834" t="str">
            <v>SUPER PREMIUM-ESPECIALES-ARTES</v>
          </cell>
          <cell r="J834" t="str">
            <v>PREMIUM REGULAR</v>
          </cell>
          <cell r="K834" t="str">
            <v>MARSTONS</v>
          </cell>
          <cell r="L834">
            <v>725</v>
          </cell>
          <cell r="M834" t="str">
            <v>PRO PERFORMANCE S.R.L. (725)</v>
          </cell>
          <cell r="N834">
            <v>0</v>
          </cell>
          <cell r="O834">
            <v>0</v>
          </cell>
          <cell r="P834">
            <v>0</v>
          </cell>
          <cell r="Q834">
            <v>0</v>
          </cell>
          <cell r="R834">
            <v>0</v>
          </cell>
          <cell r="S834">
            <v>0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>
            <v>0</v>
          </cell>
          <cell r="AK834">
            <v>0</v>
          </cell>
          <cell r="AL834">
            <v>0</v>
          </cell>
          <cell r="AM834">
            <v>8</v>
          </cell>
          <cell r="AN834">
            <v>0</v>
          </cell>
          <cell r="AO834">
            <v>0</v>
          </cell>
          <cell r="AP834" t="str">
            <v>Q</v>
          </cell>
          <cell r="AQ834" t="str">
            <v>Q</v>
          </cell>
          <cell r="AR834" t="str">
            <v>Q</v>
          </cell>
          <cell r="AS834" t="str">
            <v>SV</v>
          </cell>
          <cell r="AT834" t="str">
            <v>Q</v>
          </cell>
          <cell r="AU834" t="str">
            <v>Q</v>
          </cell>
          <cell r="AV834">
            <v>16650.000004000001</v>
          </cell>
          <cell r="AW834">
            <v>16649.999960000001</v>
          </cell>
          <cell r="AX834">
            <v>19500</v>
          </cell>
          <cell r="AY834">
            <v>0.17117117088980871</v>
          </cell>
          <cell r="AZ834">
            <v>0.14615384594871789</v>
          </cell>
          <cell r="BA834">
            <v>17900</v>
          </cell>
          <cell r="BB834">
            <v>3</v>
          </cell>
          <cell r="BC834">
            <v>7.5075074816798759E-2</v>
          </cell>
          <cell r="BD834">
            <v>6.9832402011173106E-2</v>
          </cell>
          <cell r="BE834">
            <v>17500</v>
          </cell>
          <cell r="BF834">
            <v>12</v>
          </cell>
          <cell r="BG834">
            <v>5.1051050798546216E-2</v>
          </cell>
          <cell r="BH834">
            <v>4.8571428342857062E-2</v>
          </cell>
        </row>
        <row r="835">
          <cell r="B835" t="str">
            <v>19326</v>
          </cell>
          <cell r="C835" t="str">
            <v>5011348017112</v>
          </cell>
          <cell r="D835" t="str">
            <v>CERVEZA HOBGOBLIN Lata 500ml MARSTONS</v>
          </cell>
          <cell r="E835">
            <v>1</v>
          </cell>
          <cell r="F835" t="str">
            <v>BEBIDAS</v>
          </cell>
          <cell r="G835" t="str">
            <v>BEBIDAS</v>
          </cell>
          <cell r="H835" t="str">
            <v>CERVEZAS</v>
          </cell>
          <cell r="I835" t="str">
            <v>SUPER PREMIUM-ESPECIALES-ARTES</v>
          </cell>
          <cell r="J835" t="str">
            <v>PREMIUM REGULAR</v>
          </cell>
          <cell r="K835" t="str">
            <v>MARSTONS</v>
          </cell>
          <cell r="L835">
            <v>725</v>
          </cell>
          <cell r="M835" t="str">
            <v>PRO PERFORMANCE S.R.L. (725)</v>
          </cell>
          <cell r="N835">
            <v>0</v>
          </cell>
          <cell r="O835">
            <v>0</v>
          </cell>
          <cell r="P835">
            <v>0</v>
          </cell>
          <cell r="Q835">
            <v>0</v>
          </cell>
          <cell r="R835">
            <v>0</v>
          </cell>
          <cell r="S835">
            <v>0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17</v>
          </cell>
          <cell r="AN835">
            <v>0</v>
          </cell>
          <cell r="AO835">
            <v>0</v>
          </cell>
          <cell r="AP835" t="str">
            <v>Q</v>
          </cell>
          <cell r="AQ835" t="str">
            <v>Q</v>
          </cell>
          <cell r="AR835" t="str">
            <v>Q</v>
          </cell>
          <cell r="AS835" t="str">
            <v>SV</v>
          </cell>
          <cell r="AT835" t="str">
            <v>Q</v>
          </cell>
          <cell r="AU835" t="str">
            <v>Q</v>
          </cell>
          <cell r="AV835">
            <v>12000.000001</v>
          </cell>
          <cell r="AW835">
            <v>11999.999879999999</v>
          </cell>
          <cell r="AX835">
            <v>14500</v>
          </cell>
          <cell r="AY835">
            <v>0.20833333323263892</v>
          </cell>
          <cell r="AZ835">
            <v>0.17241379303448273</v>
          </cell>
          <cell r="BA835">
            <v>13900</v>
          </cell>
          <cell r="BB835">
            <v>3</v>
          </cell>
          <cell r="BC835">
            <v>0.15833333323680554</v>
          </cell>
          <cell r="BD835">
            <v>0.13669064741007192</v>
          </cell>
          <cell r="BE835">
            <v>13500</v>
          </cell>
          <cell r="BF835">
            <v>12</v>
          </cell>
          <cell r="BG835">
            <v>0.12499999990624988</v>
          </cell>
          <cell r="BH835">
            <v>0.11111111103703701</v>
          </cell>
        </row>
        <row r="836">
          <cell r="B836" t="str">
            <v>19334</v>
          </cell>
          <cell r="C836" t="str">
            <v>5011348019918</v>
          </cell>
          <cell r="D836" t="str">
            <v>CERVEZA WYCHWOOD DRY NECK Bot 500ml MARSTONS</v>
          </cell>
          <cell r="E836">
            <v>1</v>
          </cell>
          <cell r="F836" t="str">
            <v>BEBIDAS</v>
          </cell>
          <cell r="G836" t="str">
            <v>BEBIDAS</v>
          </cell>
          <cell r="H836" t="str">
            <v>CERVEZAS</v>
          </cell>
          <cell r="I836" t="str">
            <v>SUPER PREMIUM-ESPECIALES-ARTES</v>
          </cell>
          <cell r="J836" t="str">
            <v>PREMIUM REGULAR</v>
          </cell>
          <cell r="K836" t="str">
            <v>MARSTONS</v>
          </cell>
          <cell r="L836">
            <v>725</v>
          </cell>
          <cell r="M836" t="str">
            <v>PRO PERFORMANCE S.R.L. (725)</v>
          </cell>
          <cell r="N836">
            <v>0</v>
          </cell>
          <cell r="O836">
            <v>0</v>
          </cell>
          <cell r="P836">
            <v>0</v>
          </cell>
          <cell r="Q836">
            <v>0</v>
          </cell>
          <cell r="R836">
            <v>0</v>
          </cell>
          <cell r="S836">
            <v>0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>
            <v>0</v>
          </cell>
          <cell r="AL836">
            <v>0</v>
          </cell>
          <cell r="AM836">
            <v>10</v>
          </cell>
          <cell r="AN836">
            <v>0</v>
          </cell>
          <cell r="AO836">
            <v>0</v>
          </cell>
          <cell r="AP836" t="str">
            <v>Q</v>
          </cell>
          <cell r="AQ836" t="str">
            <v>Q</v>
          </cell>
          <cell r="AR836" t="str">
            <v>Q</v>
          </cell>
          <cell r="AS836" t="str">
            <v>SV</v>
          </cell>
          <cell r="AT836" t="str">
            <v>Q</v>
          </cell>
          <cell r="AU836" t="str">
            <v>Q</v>
          </cell>
          <cell r="AV836">
            <v>16650.000004000001</v>
          </cell>
          <cell r="AW836">
            <v>16585.870510000001</v>
          </cell>
          <cell r="AX836">
            <v>19500</v>
          </cell>
          <cell r="AY836">
            <v>0.17117117088980871</v>
          </cell>
          <cell r="AZ836">
            <v>0.14615384594871789</v>
          </cell>
          <cell r="BA836">
            <v>17900</v>
          </cell>
          <cell r="BB836">
            <v>3</v>
          </cell>
          <cell r="BC836">
            <v>7.5075074816798759E-2</v>
          </cell>
          <cell r="BD836">
            <v>6.9832402011173106E-2</v>
          </cell>
          <cell r="BE836">
            <v>17500</v>
          </cell>
          <cell r="BF836">
            <v>12</v>
          </cell>
          <cell r="BG836">
            <v>5.1051050798546216E-2</v>
          </cell>
          <cell r="BH836">
            <v>4.8571428342857062E-2</v>
          </cell>
        </row>
        <row r="837">
          <cell r="B837" t="str">
            <v>19338</v>
          </cell>
          <cell r="C837" t="str">
            <v>5412186003594</v>
          </cell>
          <cell r="D837" t="str">
            <v>CERVEZA ARGENTUM Bot 330ml DELIRIUM</v>
          </cell>
          <cell r="E837">
            <v>1</v>
          </cell>
          <cell r="F837" t="str">
            <v>BEBIDAS</v>
          </cell>
          <cell r="G837" t="str">
            <v>BEBIDAS</v>
          </cell>
          <cell r="H837" t="str">
            <v>CERVEZAS</v>
          </cell>
          <cell r="I837" t="str">
            <v>SUPER PREMIUM-ESPECIALES-ARTES</v>
          </cell>
          <cell r="J837" t="str">
            <v>PREMIUM REGULAR</v>
          </cell>
          <cell r="K837" t="str">
            <v>DELIRIUM</v>
          </cell>
          <cell r="L837">
            <v>725</v>
          </cell>
          <cell r="M837" t="str">
            <v>PRO PERFORMANCE S.R.L. (725)</v>
          </cell>
          <cell r="N837">
            <v>5</v>
          </cell>
          <cell r="O837">
            <v>0</v>
          </cell>
          <cell r="P837">
            <v>0</v>
          </cell>
          <cell r="Q837">
            <v>0</v>
          </cell>
          <cell r="R837">
            <v>1</v>
          </cell>
          <cell r="S837">
            <v>0</v>
          </cell>
          <cell r="T837">
            <v>0</v>
          </cell>
          <cell r="U837">
            <v>0</v>
          </cell>
          <cell r="V837">
            <v>3</v>
          </cell>
          <cell r="W837">
            <v>1</v>
          </cell>
          <cell r="X837">
            <v>0</v>
          </cell>
          <cell r="Y837">
            <v>0</v>
          </cell>
          <cell r="Z837">
            <v>5</v>
          </cell>
          <cell r="AA837">
            <v>0</v>
          </cell>
          <cell r="AB837">
            <v>0</v>
          </cell>
          <cell r="AC837">
            <v>0</v>
          </cell>
          <cell r="AD837">
            <v>14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5</v>
          </cell>
          <cell r="AK837">
            <v>1</v>
          </cell>
          <cell r="AL837">
            <v>13</v>
          </cell>
          <cell r="AM837">
            <v>8</v>
          </cell>
          <cell r="AN837">
            <v>2</v>
          </cell>
          <cell r="AO837">
            <v>0</v>
          </cell>
          <cell r="AP837" t="str">
            <v>SV</v>
          </cell>
          <cell r="AQ837" t="str">
            <v>SV</v>
          </cell>
          <cell r="AR837" t="str">
            <v>SV</v>
          </cell>
          <cell r="AS837" t="str">
            <v>SV</v>
          </cell>
          <cell r="AT837" t="str">
            <v>SV</v>
          </cell>
          <cell r="AU837" t="str">
            <v>Q</v>
          </cell>
          <cell r="AV837">
            <v>30500.000003000001</v>
          </cell>
          <cell r="AW837">
            <v>30271.600040000001</v>
          </cell>
          <cell r="AX837">
            <v>37900</v>
          </cell>
          <cell r="AY837">
            <v>0.24262295069744688</v>
          </cell>
          <cell r="AZ837">
            <v>0.19525065955145116</v>
          </cell>
          <cell r="BA837">
            <v>34900</v>
          </cell>
          <cell r="BB837">
            <v>3</v>
          </cell>
          <cell r="BC837">
            <v>0.14426229496941678</v>
          </cell>
          <cell r="BD837">
            <v>0.12607449848137534</v>
          </cell>
          <cell r="BE837">
            <v>0</v>
          </cell>
          <cell r="BF837">
            <v>0</v>
          </cell>
          <cell r="BG837">
            <v>-1</v>
          </cell>
          <cell r="BH837">
            <v>0</v>
          </cell>
        </row>
        <row r="838">
          <cell r="B838" t="str">
            <v>19341</v>
          </cell>
          <cell r="C838" t="str">
            <v>5412186000715</v>
          </cell>
          <cell r="D838" t="str">
            <v>CERVEZA NOCTURNUM Bot 330ml DELIRIUM</v>
          </cell>
          <cell r="E838">
            <v>1</v>
          </cell>
          <cell r="F838" t="str">
            <v>BEBIDAS</v>
          </cell>
          <cell r="G838" t="str">
            <v>BEBIDAS</v>
          </cell>
          <cell r="H838" t="str">
            <v>CERVEZAS</v>
          </cell>
          <cell r="I838" t="str">
            <v>SUPER PREMIUM-ESPECIALES-ARTES</v>
          </cell>
          <cell r="J838" t="str">
            <v>PREMIUM REGULAR</v>
          </cell>
          <cell r="K838" t="str">
            <v>DELIRIUM</v>
          </cell>
          <cell r="L838">
            <v>725</v>
          </cell>
          <cell r="M838" t="str">
            <v>PRO PERFORMANCE S.R.L. (725)</v>
          </cell>
          <cell r="N838">
            <v>0</v>
          </cell>
          <cell r="O838">
            <v>0</v>
          </cell>
          <cell r="P838">
            <v>0</v>
          </cell>
          <cell r="Q838">
            <v>0</v>
          </cell>
          <cell r="R838">
            <v>0</v>
          </cell>
          <cell r="S838">
            <v>0</v>
          </cell>
          <cell r="T838">
            <v>1</v>
          </cell>
          <cell r="U838">
            <v>1</v>
          </cell>
          <cell r="V838">
            <v>0</v>
          </cell>
          <cell r="W838">
            <v>0</v>
          </cell>
          <cell r="X838">
            <v>5</v>
          </cell>
          <cell r="Y838">
            <v>1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34</v>
          </cell>
          <cell r="AL838">
            <v>9</v>
          </cell>
          <cell r="AM838">
            <v>0</v>
          </cell>
          <cell r="AN838">
            <v>1</v>
          </cell>
          <cell r="AO838">
            <v>0</v>
          </cell>
          <cell r="AP838" t="str">
            <v>Q</v>
          </cell>
          <cell r="AQ838">
            <v>1020</v>
          </cell>
          <cell r="AR838">
            <v>270</v>
          </cell>
          <cell r="AS838" t="str">
            <v>Q</v>
          </cell>
          <cell r="AT838" t="str">
            <v>SV</v>
          </cell>
          <cell r="AU838" t="str">
            <v>Q</v>
          </cell>
          <cell r="AV838">
            <v>30500.000003000001</v>
          </cell>
          <cell r="AW838">
            <v>30499.999970000001</v>
          </cell>
          <cell r="AX838">
            <v>37900</v>
          </cell>
          <cell r="AY838">
            <v>0.24262295069744688</v>
          </cell>
          <cell r="AZ838">
            <v>0.19525065955145116</v>
          </cell>
          <cell r="BA838">
            <v>34900</v>
          </cell>
          <cell r="BB838">
            <v>3</v>
          </cell>
          <cell r="BC838">
            <v>0.14426229496941678</v>
          </cell>
          <cell r="BD838">
            <v>0.12607449848137534</v>
          </cell>
          <cell r="BE838">
            <v>0</v>
          </cell>
          <cell r="BF838">
            <v>0</v>
          </cell>
          <cell r="BG838">
            <v>-1</v>
          </cell>
          <cell r="BH838">
            <v>0</v>
          </cell>
        </row>
        <row r="839">
          <cell r="B839" t="str">
            <v>19339</v>
          </cell>
          <cell r="C839" t="str">
            <v>5412186002436</v>
          </cell>
          <cell r="D839" t="str">
            <v>CERVEZA RED Bot 330ml DELIRIUM</v>
          </cell>
          <cell r="E839">
            <v>1</v>
          </cell>
          <cell r="F839" t="str">
            <v>BEBIDAS</v>
          </cell>
          <cell r="G839" t="str">
            <v>BEBIDAS</v>
          </cell>
          <cell r="H839" t="str">
            <v>CERVEZAS</v>
          </cell>
          <cell r="I839" t="str">
            <v>SUPER PREMIUM-ESPECIALES-ARTES</v>
          </cell>
          <cell r="J839" t="str">
            <v>PREMIUM REGULAR</v>
          </cell>
          <cell r="K839" t="str">
            <v>DELIRIUM</v>
          </cell>
          <cell r="L839">
            <v>725</v>
          </cell>
          <cell r="M839" t="str">
            <v>PRO PERFORMANCE S.R.L. (725)</v>
          </cell>
          <cell r="N839">
            <v>0</v>
          </cell>
          <cell r="O839">
            <v>0</v>
          </cell>
          <cell r="P839">
            <v>0</v>
          </cell>
          <cell r="Q839">
            <v>0</v>
          </cell>
          <cell r="R839">
            <v>0</v>
          </cell>
          <cell r="S839">
            <v>0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>
            <v>0</v>
          </cell>
          <cell r="AL839">
            <v>1</v>
          </cell>
          <cell r="AM839">
            <v>26</v>
          </cell>
          <cell r="AN839">
            <v>0</v>
          </cell>
          <cell r="AO839">
            <v>0</v>
          </cell>
          <cell r="AP839" t="str">
            <v>Q</v>
          </cell>
          <cell r="AQ839" t="str">
            <v>Q</v>
          </cell>
          <cell r="AR839" t="str">
            <v>SV</v>
          </cell>
          <cell r="AS839" t="str">
            <v>SV</v>
          </cell>
          <cell r="AT839" t="str">
            <v>Q</v>
          </cell>
          <cell r="AU839" t="str">
            <v>Q</v>
          </cell>
          <cell r="AV839">
            <v>30500.000003000001</v>
          </cell>
          <cell r="AW839">
            <v>30276.24523</v>
          </cell>
          <cell r="AX839">
            <v>37900</v>
          </cell>
          <cell r="AY839">
            <v>0.24262295069744688</v>
          </cell>
          <cell r="AZ839">
            <v>0.19525065955145116</v>
          </cell>
          <cell r="BA839">
            <v>34900</v>
          </cell>
          <cell r="BB839">
            <v>3</v>
          </cell>
          <cell r="BC839">
            <v>0.14426229496941678</v>
          </cell>
          <cell r="BD839">
            <v>0.12607449848137534</v>
          </cell>
          <cell r="BE839">
            <v>0</v>
          </cell>
          <cell r="BF839">
            <v>0</v>
          </cell>
          <cell r="BG839">
            <v>-1</v>
          </cell>
          <cell r="BH839">
            <v>0</v>
          </cell>
        </row>
        <row r="840">
          <cell r="B840" t="str">
            <v>19337</v>
          </cell>
          <cell r="C840" t="str">
            <v>5412186000098</v>
          </cell>
          <cell r="D840" t="str">
            <v>CERVEZA TREMENS Bot 330ml DELIRIUM</v>
          </cell>
          <cell r="E840">
            <v>1</v>
          </cell>
          <cell r="F840" t="str">
            <v>BEBIDAS</v>
          </cell>
          <cell r="G840" t="str">
            <v>BEBIDAS</v>
          </cell>
          <cell r="H840" t="str">
            <v>CERVEZAS</v>
          </cell>
          <cell r="I840" t="str">
            <v>SUPER PREMIUM-ESPECIALES-ARTES</v>
          </cell>
          <cell r="J840" t="str">
            <v>PREMIUM REGULAR</v>
          </cell>
          <cell r="K840" t="str">
            <v>DELIRIUM</v>
          </cell>
          <cell r="L840">
            <v>725</v>
          </cell>
          <cell r="M840" t="str">
            <v>PRO PERFORMANCE S.R.L. (725)</v>
          </cell>
          <cell r="N840">
            <v>8</v>
          </cell>
          <cell r="O840">
            <v>0</v>
          </cell>
          <cell r="P840">
            <v>0</v>
          </cell>
          <cell r="Q840">
            <v>0</v>
          </cell>
          <cell r="R840">
            <v>0</v>
          </cell>
          <cell r="S840">
            <v>0</v>
          </cell>
          <cell r="T840">
            <v>0</v>
          </cell>
          <cell r="U840">
            <v>0</v>
          </cell>
          <cell r="V840">
            <v>0</v>
          </cell>
          <cell r="W840">
            <v>2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5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6</v>
          </cell>
          <cell r="AK840">
            <v>2</v>
          </cell>
          <cell r="AL840">
            <v>2</v>
          </cell>
          <cell r="AM840">
            <v>22</v>
          </cell>
          <cell r="AN840">
            <v>0</v>
          </cell>
          <cell r="AO840">
            <v>0</v>
          </cell>
          <cell r="AP840" t="str">
            <v>SV</v>
          </cell>
          <cell r="AQ840" t="str">
            <v>SV</v>
          </cell>
          <cell r="AR840" t="str">
            <v>SV</v>
          </cell>
          <cell r="AS840" t="str">
            <v>SV</v>
          </cell>
          <cell r="AT840" t="str">
            <v>Q</v>
          </cell>
          <cell r="AU840" t="str">
            <v>Q</v>
          </cell>
          <cell r="AV840">
            <v>30500.000003000001</v>
          </cell>
          <cell r="AW840">
            <v>30293.451980000002</v>
          </cell>
          <cell r="AX840">
            <v>37900</v>
          </cell>
          <cell r="AY840">
            <v>0.24262295069744688</v>
          </cell>
          <cell r="AZ840">
            <v>0.19525065955145116</v>
          </cell>
          <cell r="BA840">
            <v>34900</v>
          </cell>
          <cell r="BB840">
            <v>3</v>
          </cell>
          <cell r="BC840">
            <v>0.14426229496941678</v>
          </cell>
          <cell r="BD840">
            <v>0.12607449848137534</v>
          </cell>
          <cell r="BE840">
            <v>0</v>
          </cell>
          <cell r="BF840">
            <v>0</v>
          </cell>
          <cell r="BG840">
            <v>-1</v>
          </cell>
          <cell r="BH840">
            <v>0</v>
          </cell>
        </row>
        <row r="841">
          <cell r="B841" t="str">
            <v>19346</v>
          </cell>
          <cell r="C841" t="str">
            <v>5412138403311</v>
          </cell>
          <cell r="D841" t="str">
            <v>CERVEZA TRIPLE Bot 330ml ST.FEUILLIEN</v>
          </cell>
          <cell r="E841">
            <v>1</v>
          </cell>
          <cell r="F841" t="str">
            <v>BEBIDAS</v>
          </cell>
          <cell r="G841" t="str">
            <v>BEBIDAS</v>
          </cell>
          <cell r="H841" t="str">
            <v>CERVEZAS</v>
          </cell>
          <cell r="I841" t="str">
            <v>SUPER PREMIUM-ESPECIALES-ARTES</v>
          </cell>
          <cell r="J841" t="str">
            <v>PREMIUM REGULAR</v>
          </cell>
          <cell r="K841" t="str">
            <v>ST.FEUILLIEN</v>
          </cell>
          <cell r="L841">
            <v>725</v>
          </cell>
          <cell r="M841" t="str">
            <v>PRO PERFORMANCE S.R.L. (725)</v>
          </cell>
          <cell r="N841">
            <v>0</v>
          </cell>
          <cell r="O841">
            <v>0</v>
          </cell>
          <cell r="P841">
            <v>0</v>
          </cell>
          <cell r="Q841">
            <v>0</v>
          </cell>
          <cell r="R841">
            <v>0</v>
          </cell>
          <cell r="S841">
            <v>0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2</v>
          </cell>
          <cell r="AK841">
            <v>0</v>
          </cell>
          <cell r="AL841">
            <v>35</v>
          </cell>
          <cell r="AM841">
            <v>27</v>
          </cell>
          <cell r="AN841">
            <v>0</v>
          </cell>
          <cell r="AO841">
            <v>0</v>
          </cell>
          <cell r="AP841" t="str">
            <v>SV</v>
          </cell>
          <cell r="AQ841" t="str">
            <v>Q</v>
          </cell>
          <cell r="AR841" t="str">
            <v>SV</v>
          </cell>
          <cell r="AS841" t="str">
            <v>SV</v>
          </cell>
          <cell r="AT841" t="str">
            <v>Q</v>
          </cell>
          <cell r="AU841" t="str">
            <v>Q</v>
          </cell>
          <cell r="AV841">
            <v>30500.000003000001</v>
          </cell>
          <cell r="AW841">
            <v>30252.43188</v>
          </cell>
          <cell r="AX841">
            <v>34900</v>
          </cell>
          <cell r="AY841">
            <v>0.14426229496941678</v>
          </cell>
          <cell r="AZ841">
            <v>0.12607449848137534</v>
          </cell>
          <cell r="BA841">
            <v>33900</v>
          </cell>
          <cell r="BB841">
            <v>3</v>
          </cell>
          <cell r="BC841">
            <v>0.11147540972674008</v>
          </cell>
          <cell r="BD841">
            <v>0.10029498516224186</v>
          </cell>
          <cell r="BE841">
            <v>0</v>
          </cell>
          <cell r="BF841">
            <v>0</v>
          </cell>
          <cell r="BG841">
            <v>-1</v>
          </cell>
          <cell r="BH841">
            <v>0</v>
          </cell>
        </row>
        <row r="842">
          <cell r="B842" t="str">
            <v>22692</v>
          </cell>
          <cell r="C842" t="str">
            <v>4002631026714</v>
          </cell>
          <cell r="D842" t="str">
            <v>CERVEZA LATA HELLES 500ml KARLSBRAU</v>
          </cell>
          <cell r="E842">
            <v>24</v>
          </cell>
          <cell r="F842" t="str">
            <v>BEBIDAS</v>
          </cell>
          <cell r="G842" t="str">
            <v>BEBIDAS</v>
          </cell>
          <cell r="H842" t="str">
            <v>CERVEZAS</v>
          </cell>
          <cell r="I842" t="str">
            <v>SUPER PREMIUM-ESPECIALES-ARTES</v>
          </cell>
          <cell r="J842" t="str">
            <v>PREMIUM REGULAR</v>
          </cell>
          <cell r="K842" t="str">
            <v>KARLSBRAU</v>
          </cell>
          <cell r="L842">
            <v>114</v>
          </cell>
          <cell r="M842" t="str">
            <v>APOLO IMPORT S.A. 2 - TRENTINO (114)</v>
          </cell>
          <cell r="N842">
            <v>27</v>
          </cell>
          <cell r="O842">
            <v>4</v>
          </cell>
          <cell r="P842">
            <v>4</v>
          </cell>
          <cell r="Q842">
            <v>8</v>
          </cell>
          <cell r="R842">
            <v>1</v>
          </cell>
          <cell r="S842">
            <v>5</v>
          </cell>
          <cell r="T842">
            <v>1</v>
          </cell>
          <cell r="U842">
            <v>14</v>
          </cell>
          <cell r="V842">
            <v>2</v>
          </cell>
          <cell r="W842">
            <v>1</v>
          </cell>
          <cell r="X842">
            <v>0</v>
          </cell>
          <cell r="Y842">
            <v>2</v>
          </cell>
          <cell r="Z842">
            <v>11</v>
          </cell>
          <cell r="AA842">
            <v>5</v>
          </cell>
          <cell r="AB842">
            <v>2</v>
          </cell>
          <cell r="AC842">
            <v>11</v>
          </cell>
          <cell r="AD842">
            <v>6</v>
          </cell>
          <cell r="AE842">
            <v>1</v>
          </cell>
          <cell r="AF842">
            <v>3</v>
          </cell>
          <cell r="AG842">
            <v>8</v>
          </cell>
          <cell r="AH842">
            <v>5</v>
          </cell>
          <cell r="AI842">
            <v>8</v>
          </cell>
          <cell r="AJ842">
            <v>81</v>
          </cell>
          <cell r="AK842">
            <v>137</v>
          </cell>
          <cell r="AL842">
            <v>48</v>
          </cell>
          <cell r="AM842">
            <v>22</v>
          </cell>
          <cell r="AN842">
            <v>46</v>
          </cell>
          <cell r="AO842">
            <v>257</v>
          </cell>
          <cell r="AP842">
            <v>303.75</v>
          </cell>
          <cell r="AQ842">
            <v>293.57142857142861</v>
          </cell>
          <cell r="AR842">
            <v>720</v>
          </cell>
          <cell r="AS842">
            <v>60</v>
          </cell>
          <cell r="AT842">
            <v>172.5</v>
          </cell>
          <cell r="AU842">
            <v>963.75</v>
          </cell>
          <cell r="AV842">
            <v>10320.000019999999</v>
          </cell>
          <cell r="AW842">
            <v>9213.4906599999995</v>
          </cell>
          <cell r="AX842">
            <v>11900</v>
          </cell>
          <cell r="AY842">
            <v>0.15310077295910718</v>
          </cell>
          <cell r="AZ842">
            <v>0.13277310756302524</v>
          </cell>
          <cell r="BA842">
            <v>11500</v>
          </cell>
          <cell r="BB842">
            <v>3</v>
          </cell>
          <cell r="BC842">
            <v>0.11434108311174218</v>
          </cell>
          <cell r="BD842">
            <v>0.10260869391304352</v>
          </cell>
          <cell r="BE842">
            <v>10900</v>
          </cell>
          <cell r="BF842">
            <v>6</v>
          </cell>
          <cell r="BG842">
            <v>5.6201548340694796E-2</v>
          </cell>
          <cell r="BH842">
            <v>5.3211007339449591E-2</v>
          </cell>
        </row>
        <row r="843">
          <cell r="B843" t="str">
            <v>22693</v>
          </cell>
          <cell r="C843" t="str">
            <v>4002631026721</v>
          </cell>
          <cell r="D843" t="str">
            <v>CERVEZA LATA KELLERBIER 500ml KARLSBRAU</v>
          </cell>
          <cell r="E843">
            <v>24</v>
          </cell>
          <cell r="F843" t="str">
            <v>BEBIDAS</v>
          </cell>
          <cell r="G843" t="str">
            <v>BEBIDAS</v>
          </cell>
          <cell r="H843" t="str">
            <v>CERVEZAS</v>
          </cell>
          <cell r="I843" t="str">
            <v>SUPER PREMIUM-ESPECIALES-ARTES</v>
          </cell>
          <cell r="J843" t="str">
            <v>PREMIUM REGULAR</v>
          </cell>
          <cell r="K843" t="str">
            <v>KARLSBRAU</v>
          </cell>
          <cell r="L843">
            <v>114</v>
          </cell>
          <cell r="M843" t="str">
            <v>APOLO IMPORT S.A. 2 - TRENTINO (114)</v>
          </cell>
          <cell r="N843">
            <v>0</v>
          </cell>
          <cell r="O843">
            <v>0</v>
          </cell>
          <cell r="P843">
            <v>0</v>
          </cell>
          <cell r="Q843">
            <v>0</v>
          </cell>
          <cell r="R843">
            <v>0</v>
          </cell>
          <cell r="S843">
            <v>0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>
            <v>0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 t="str">
            <v>Q</v>
          </cell>
          <cell r="AQ843" t="str">
            <v>Q</v>
          </cell>
          <cell r="AR843" t="str">
            <v>Q</v>
          </cell>
          <cell r="AS843" t="str">
            <v>Q</v>
          </cell>
          <cell r="AT843" t="str">
            <v>Q</v>
          </cell>
          <cell r="AU843" t="str">
            <v>Q</v>
          </cell>
          <cell r="AV843">
            <v>9480.0000020000007</v>
          </cell>
          <cell r="AW843">
            <v>6369.2070199999998</v>
          </cell>
          <cell r="AX843">
            <v>10900</v>
          </cell>
          <cell r="AY843">
            <v>0.1497890292932933</v>
          </cell>
          <cell r="AZ843">
            <v>0.13027522917431186</v>
          </cell>
          <cell r="BA843">
            <v>10500</v>
          </cell>
          <cell r="BB843">
            <v>3</v>
          </cell>
          <cell r="BC843">
            <v>0.10759493647519092</v>
          </cell>
          <cell r="BD843">
            <v>9.7142856952380882E-2</v>
          </cell>
          <cell r="BE843">
            <v>9900</v>
          </cell>
          <cell r="BF843">
            <v>6</v>
          </cell>
          <cell r="BG843">
            <v>4.4303797248037124E-2</v>
          </cell>
          <cell r="BH843">
            <v>4.2424242222222151E-2</v>
          </cell>
        </row>
        <row r="844">
          <cell r="B844" t="str">
            <v>22602</v>
          </cell>
          <cell r="C844" t="str">
            <v>4002631023799</v>
          </cell>
          <cell r="D844" t="str">
            <v>CERVEZA LATA LAGER 500ml KARLSBRAU</v>
          </cell>
          <cell r="E844">
            <v>24</v>
          </cell>
          <cell r="F844" t="str">
            <v>BEBIDAS</v>
          </cell>
          <cell r="G844" t="str">
            <v>BEBIDAS</v>
          </cell>
          <cell r="H844" t="str">
            <v>CERVEZAS</v>
          </cell>
          <cell r="I844" t="str">
            <v>SUPER PREMIUM-ESPECIALES-ARTES</v>
          </cell>
          <cell r="J844" t="str">
            <v>PREMIUM REGULAR</v>
          </cell>
          <cell r="K844" t="str">
            <v>KARLSBRAU</v>
          </cell>
          <cell r="L844">
            <v>114</v>
          </cell>
          <cell r="M844" t="str">
            <v>APOLO IMPORT S.A. 2 - TRENTINO (114)</v>
          </cell>
          <cell r="N844">
            <v>0</v>
          </cell>
          <cell r="O844">
            <v>0</v>
          </cell>
          <cell r="P844">
            <v>0</v>
          </cell>
          <cell r="Q844">
            <v>0</v>
          </cell>
          <cell r="R844">
            <v>0</v>
          </cell>
          <cell r="S844">
            <v>1</v>
          </cell>
          <cell r="T844">
            <v>1</v>
          </cell>
          <cell r="U844">
            <v>2</v>
          </cell>
          <cell r="V844">
            <v>0</v>
          </cell>
          <cell r="W844">
            <v>3</v>
          </cell>
          <cell r="X844">
            <v>2</v>
          </cell>
          <cell r="Y844">
            <v>21</v>
          </cell>
          <cell r="Z844">
            <v>0</v>
          </cell>
          <cell r="AA844">
            <v>1</v>
          </cell>
          <cell r="AB844">
            <v>3</v>
          </cell>
          <cell r="AC844">
            <v>15</v>
          </cell>
          <cell r="AD844">
            <v>0</v>
          </cell>
          <cell r="AE844">
            <v>11</v>
          </cell>
          <cell r="AF844">
            <v>24</v>
          </cell>
          <cell r="AG844">
            <v>28</v>
          </cell>
          <cell r="AH844">
            <v>8</v>
          </cell>
          <cell r="AI844">
            <v>22</v>
          </cell>
          <cell r="AJ844">
            <v>19</v>
          </cell>
          <cell r="AK844">
            <v>20</v>
          </cell>
          <cell r="AL844">
            <v>1</v>
          </cell>
          <cell r="AM844">
            <v>5</v>
          </cell>
          <cell r="AN844">
            <v>51</v>
          </cell>
          <cell r="AO844">
            <v>550</v>
          </cell>
          <cell r="AP844" t="str">
            <v>SV</v>
          </cell>
          <cell r="AQ844">
            <v>300</v>
          </cell>
          <cell r="AR844">
            <v>1.4285714285714284</v>
          </cell>
          <cell r="AS844">
            <v>10</v>
          </cell>
          <cell r="AT844">
            <v>54.642857142857139</v>
          </cell>
          <cell r="AU844">
            <v>750</v>
          </cell>
          <cell r="AV844">
            <v>9479.9999800000005</v>
          </cell>
          <cell r="AW844">
            <v>8559.1275000000005</v>
          </cell>
          <cell r="AX844">
            <v>10900</v>
          </cell>
          <cell r="AY844">
            <v>0.14978903196158022</v>
          </cell>
          <cell r="AZ844">
            <v>0.13027523119266052</v>
          </cell>
          <cell r="BA844">
            <v>10500</v>
          </cell>
          <cell r="BB844">
            <v>3</v>
          </cell>
          <cell r="BC844">
            <v>0.10759493904555884</v>
          </cell>
          <cell r="BD844">
            <v>9.7142859047619004E-2</v>
          </cell>
          <cell r="BE844">
            <v>9900</v>
          </cell>
          <cell r="BF844">
            <v>6</v>
          </cell>
          <cell r="BG844">
            <v>4.4303799671526978E-2</v>
          </cell>
          <cell r="BH844">
            <v>4.2424244444444391E-2</v>
          </cell>
        </row>
        <row r="845">
          <cell r="B845" t="str">
            <v>22603</v>
          </cell>
          <cell r="C845" t="str">
            <v>4002631023805</v>
          </cell>
          <cell r="D845" t="str">
            <v>CERVEZA LATA URPILS 500ml KARLSBRAU</v>
          </cell>
          <cell r="E845">
            <v>24</v>
          </cell>
          <cell r="F845" t="str">
            <v>BEBIDAS</v>
          </cell>
          <cell r="G845" t="str">
            <v>BEBIDAS</v>
          </cell>
          <cell r="H845" t="str">
            <v>CERVEZAS</v>
          </cell>
          <cell r="I845" t="str">
            <v>SUPER PREMIUM-ESPECIALES-ARTES</v>
          </cell>
          <cell r="J845" t="str">
            <v>PREMIUM REGULAR</v>
          </cell>
          <cell r="K845" t="str">
            <v>KARLSBRAU</v>
          </cell>
          <cell r="L845">
            <v>114</v>
          </cell>
          <cell r="M845" t="str">
            <v>APOLO IMPORT S.A. 2 - TRENTINO (114)</v>
          </cell>
          <cell r="N845">
            <v>8</v>
          </cell>
          <cell r="O845">
            <v>3</v>
          </cell>
          <cell r="P845">
            <v>6</v>
          </cell>
          <cell r="Q845">
            <v>9</v>
          </cell>
          <cell r="R845">
            <v>12</v>
          </cell>
          <cell r="S845">
            <v>2</v>
          </cell>
          <cell r="T845">
            <v>3</v>
          </cell>
          <cell r="U845">
            <v>4</v>
          </cell>
          <cell r="V845">
            <v>4</v>
          </cell>
          <cell r="W845">
            <v>9</v>
          </cell>
          <cell r="X845">
            <v>5</v>
          </cell>
          <cell r="Y845">
            <v>18</v>
          </cell>
          <cell r="Z845">
            <v>9</v>
          </cell>
          <cell r="AA845">
            <v>2</v>
          </cell>
          <cell r="AB845">
            <v>0</v>
          </cell>
          <cell r="AC845">
            <v>15</v>
          </cell>
          <cell r="AD845">
            <v>18</v>
          </cell>
          <cell r="AE845">
            <v>4</v>
          </cell>
          <cell r="AF845">
            <v>11</v>
          </cell>
          <cell r="AG845">
            <v>10</v>
          </cell>
          <cell r="AH845">
            <v>10</v>
          </cell>
          <cell r="AI845">
            <v>27</v>
          </cell>
          <cell r="AJ845">
            <v>72</v>
          </cell>
          <cell r="AK845">
            <v>73</v>
          </cell>
          <cell r="AL845">
            <v>43</v>
          </cell>
          <cell r="AM845">
            <v>19</v>
          </cell>
          <cell r="AN845">
            <v>33</v>
          </cell>
          <cell r="AO845">
            <v>657</v>
          </cell>
          <cell r="AP845">
            <v>240</v>
          </cell>
          <cell r="AQ845">
            <v>547.5</v>
          </cell>
          <cell r="AR845">
            <v>71.666666666666671</v>
          </cell>
          <cell r="AS845">
            <v>38</v>
          </cell>
          <cell r="AT845">
            <v>99</v>
          </cell>
          <cell r="AU845">
            <v>730</v>
          </cell>
          <cell r="AV845">
            <v>9479.9999800000005</v>
          </cell>
          <cell r="AW845">
            <v>8137.4814399999996</v>
          </cell>
          <cell r="AX845">
            <v>10900</v>
          </cell>
          <cell r="AY845">
            <v>0.14978903196158022</v>
          </cell>
          <cell r="AZ845">
            <v>0.13027523119266052</v>
          </cell>
          <cell r="BA845">
            <v>10500</v>
          </cell>
          <cell r="BB845">
            <v>3</v>
          </cell>
          <cell r="BC845">
            <v>0.10759493904555884</v>
          </cell>
          <cell r="BD845">
            <v>9.7142859047619004E-2</v>
          </cell>
          <cell r="BE845">
            <v>9900</v>
          </cell>
          <cell r="BF845">
            <v>6</v>
          </cell>
          <cell r="BG845">
            <v>4.4303799671526978E-2</v>
          </cell>
          <cell r="BH845">
            <v>4.2424244444444391E-2</v>
          </cell>
        </row>
        <row r="846">
          <cell r="B846" t="str">
            <v>22694</v>
          </cell>
          <cell r="C846" t="str">
            <v>4002631026769</v>
          </cell>
          <cell r="D846" t="str">
            <v>CERVEZA LATA WEIZEN 500ml KARLSBRAU</v>
          </cell>
          <cell r="E846">
            <v>24</v>
          </cell>
          <cell r="F846" t="str">
            <v>BEBIDAS</v>
          </cell>
          <cell r="G846" t="str">
            <v>BEBIDAS</v>
          </cell>
          <cell r="H846" t="str">
            <v>CERVEZAS</v>
          </cell>
          <cell r="I846" t="str">
            <v>SUPER PREMIUM-ESPECIALES-ARTES</v>
          </cell>
          <cell r="J846" t="str">
            <v>PREMIUM REGULAR</v>
          </cell>
          <cell r="K846" t="str">
            <v>KARLSBRAU</v>
          </cell>
          <cell r="L846">
            <v>114</v>
          </cell>
          <cell r="M846" t="str">
            <v>APOLO IMPORT S.A. 2 - TRENTINO (114)</v>
          </cell>
          <cell r="N846">
            <v>6</v>
          </cell>
          <cell r="O846">
            <v>9</v>
          </cell>
          <cell r="P846">
            <v>6</v>
          </cell>
          <cell r="Q846">
            <v>9</v>
          </cell>
          <cell r="R846">
            <v>21</v>
          </cell>
          <cell r="S846">
            <v>5</v>
          </cell>
          <cell r="T846">
            <v>8</v>
          </cell>
          <cell r="U846">
            <v>13</v>
          </cell>
          <cell r="V846">
            <v>0</v>
          </cell>
          <cell r="W846">
            <v>13</v>
          </cell>
          <cell r="X846">
            <v>2</v>
          </cell>
          <cell r="Y846">
            <v>2</v>
          </cell>
          <cell r="Z846">
            <v>48</v>
          </cell>
          <cell r="AA846">
            <v>22</v>
          </cell>
          <cell r="AB846">
            <v>27</v>
          </cell>
          <cell r="AC846">
            <v>53</v>
          </cell>
          <cell r="AD846">
            <v>3</v>
          </cell>
          <cell r="AE846">
            <v>15</v>
          </cell>
          <cell r="AF846">
            <v>8</v>
          </cell>
          <cell r="AG846">
            <v>8</v>
          </cell>
          <cell r="AH846">
            <v>6</v>
          </cell>
          <cell r="AI846">
            <v>13</v>
          </cell>
          <cell r="AJ846">
            <v>45</v>
          </cell>
          <cell r="AK846">
            <v>62</v>
          </cell>
          <cell r="AL846">
            <v>31</v>
          </cell>
          <cell r="AM846">
            <v>72</v>
          </cell>
          <cell r="AN846">
            <v>31</v>
          </cell>
          <cell r="AO846">
            <v>327</v>
          </cell>
          <cell r="AP846">
            <v>150</v>
          </cell>
          <cell r="AQ846">
            <v>143.07692307692307</v>
          </cell>
          <cell r="AR846">
            <v>465</v>
          </cell>
          <cell r="AS846">
            <v>40.75471698113207</v>
          </cell>
          <cell r="AT846">
            <v>116.25</v>
          </cell>
          <cell r="AU846">
            <v>754.61538461538464</v>
          </cell>
          <cell r="AV846">
            <v>10320.000019999999</v>
          </cell>
          <cell r="AW846">
            <v>8460.7903600000009</v>
          </cell>
          <cell r="AX846">
            <v>11900</v>
          </cell>
          <cell r="AY846">
            <v>0.15310077295910718</v>
          </cell>
          <cell r="AZ846">
            <v>0.13277310756302524</v>
          </cell>
          <cell r="BA846">
            <v>11500</v>
          </cell>
          <cell r="BB846">
            <v>3</v>
          </cell>
          <cell r="BC846">
            <v>0.11434108311174218</v>
          </cell>
          <cell r="BD846">
            <v>0.10260869391304352</v>
          </cell>
          <cell r="BE846">
            <v>10900</v>
          </cell>
          <cell r="BF846">
            <v>6</v>
          </cell>
          <cell r="BG846">
            <v>5.6201548340694796E-2</v>
          </cell>
          <cell r="BH846">
            <v>5.3211007339449591E-2</v>
          </cell>
        </row>
        <row r="847">
          <cell r="B847" t="str">
            <v>24033</v>
          </cell>
          <cell r="C847" t="str">
            <v>8800010029808</v>
          </cell>
          <cell r="D847" t="str">
            <v>PACK IPA 2un HOBGOBLIN + VASO OFICIAL</v>
          </cell>
          <cell r="E847">
            <v>1</v>
          </cell>
          <cell r="F847" t="str">
            <v>BEBIDAS</v>
          </cell>
          <cell r="G847" t="str">
            <v>BEBIDAS</v>
          </cell>
          <cell r="H847" t="str">
            <v>CERVEZAS</v>
          </cell>
          <cell r="I847" t="str">
            <v>SUPER PREMIUM-ESPECIALES-ARTES</v>
          </cell>
          <cell r="J847" t="str">
            <v>PREMIUM REGULAR</v>
          </cell>
          <cell r="K847" t="str">
            <v>HOBGOBLIN</v>
          </cell>
          <cell r="L847">
            <v>725</v>
          </cell>
          <cell r="M847" t="str">
            <v>PRO PERFORMANCE S.R.L. (725)</v>
          </cell>
          <cell r="N847">
            <v>0</v>
          </cell>
          <cell r="O847">
            <v>0</v>
          </cell>
          <cell r="P847">
            <v>0</v>
          </cell>
          <cell r="Q847">
            <v>0</v>
          </cell>
          <cell r="R847">
            <v>0</v>
          </cell>
          <cell r="S847">
            <v>0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1</v>
          </cell>
          <cell r="AK847">
            <v>0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 t="str">
            <v>SV</v>
          </cell>
          <cell r="AQ847" t="str">
            <v>Q</v>
          </cell>
          <cell r="AR847" t="str">
            <v>Q</v>
          </cell>
          <cell r="AS847" t="str">
            <v>Q</v>
          </cell>
          <cell r="AT847" t="str">
            <v>Q</v>
          </cell>
          <cell r="AU847" t="str">
            <v>Q</v>
          </cell>
          <cell r="AV847">
            <v>69900.000004999994</v>
          </cell>
          <cell r="AW847">
            <v>69899.999729999996</v>
          </cell>
          <cell r="AX847">
            <v>89900</v>
          </cell>
          <cell r="AY847">
            <v>0.28612303281215157</v>
          </cell>
          <cell r="AZ847">
            <v>0.22246941040044499</v>
          </cell>
          <cell r="BA847">
            <v>83900</v>
          </cell>
          <cell r="BB847">
            <v>3</v>
          </cell>
          <cell r="BC847">
            <v>0.20028612294704695</v>
          </cell>
          <cell r="BD847">
            <v>0.16686531579261032</v>
          </cell>
          <cell r="BE847">
            <v>0</v>
          </cell>
          <cell r="BF847">
            <v>0</v>
          </cell>
          <cell r="BG847">
            <v>-1</v>
          </cell>
          <cell r="BH847">
            <v>0</v>
          </cell>
        </row>
        <row r="848">
          <cell r="B848" t="str">
            <v>37527</v>
          </cell>
          <cell r="C848" t="str">
            <v>4004591137745</v>
          </cell>
          <cell r="D848" t="str">
            <v>CERVEZA 3un MIX C/JARRA 1Lts KAISERDOM</v>
          </cell>
          <cell r="E848">
            <v>1</v>
          </cell>
          <cell r="F848" t="str">
            <v>BEBIDAS</v>
          </cell>
          <cell r="G848" t="str">
            <v>BEBIDAS</v>
          </cell>
          <cell r="H848" t="str">
            <v>CERVEZAS</v>
          </cell>
          <cell r="I848" t="str">
            <v>SUPER PREMIUM-ESPECIALES-ARTES</v>
          </cell>
          <cell r="J848" t="str">
            <v>PREMIUM REGULAR</v>
          </cell>
          <cell r="K848" t="str">
            <v>KAISERDOM</v>
          </cell>
          <cell r="L848">
            <v>2490</v>
          </cell>
          <cell r="M848" t="str">
            <v>BENIN S.A.  (2490)</v>
          </cell>
          <cell r="N848">
            <v>0</v>
          </cell>
          <cell r="O848">
            <v>2</v>
          </cell>
          <cell r="P848">
            <v>1</v>
          </cell>
          <cell r="Q848">
            <v>1</v>
          </cell>
          <cell r="R848">
            <v>0</v>
          </cell>
          <cell r="S848">
            <v>0</v>
          </cell>
          <cell r="T848">
            <v>1</v>
          </cell>
          <cell r="U848">
            <v>1</v>
          </cell>
          <cell r="V848">
            <v>0</v>
          </cell>
          <cell r="W848">
            <v>1</v>
          </cell>
          <cell r="X848">
            <v>1</v>
          </cell>
          <cell r="Y848">
            <v>1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1</v>
          </cell>
          <cell r="AE848">
            <v>1</v>
          </cell>
          <cell r="AF848">
            <v>1</v>
          </cell>
          <cell r="AG848">
            <v>3</v>
          </cell>
          <cell r="AH848">
            <v>0</v>
          </cell>
          <cell r="AI848">
            <v>0</v>
          </cell>
          <cell r="AJ848">
            <v>5</v>
          </cell>
          <cell r="AK848">
            <v>4</v>
          </cell>
          <cell r="AL848">
            <v>6</v>
          </cell>
          <cell r="AM848">
            <v>6</v>
          </cell>
          <cell r="AN848">
            <v>4</v>
          </cell>
          <cell r="AO848">
            <v>0</v>
          </cell>
          <cell r="AP848">
            <v>150</v>
          </cell>
          <cell r="AQ848">
            <v>120</v>
          </cell>
          <cell r="AR848">
            <v>180</v>
          </cell>
          <cell r="AS848" t="str">
            <v>SV</v>
          </cell>
          <cell r="AT848">
            <v>40</v>
          </cell>
          <cell r="AU848" t="str">
            <v>Q</v>
          </cell>
          <cell r="AV848">
            <v>165750.00002000001</v>
          </cell>
          <cell r="AW848">
            <v>165749.99991000001</v>
          </cell>
          <cell r="AX848">
            <v>194900</v>
          </cell>
          <cell r="AY848">
            <v>0.17586726984303258</v>
          </cell>
          <cell r="AZ848">
            <v>0.14956387880964594</v>
          </cell>
          <cell r="BA848">
            <v>189900</v>
          </cell>
          <cell r="BB848">
            <v>3</v>
          </cell>
          <cell r="BC848">
            <v>0.14570135732781875</v>
          </cell>
          <cell r="BD848">
            <v>0.12717219578725641</v>
          </cell>
          <cell r="BE848">
            <v>0</v>
          </cell>
          <cell r="BF848">
            <v>0</v>
          </cell>
          <cell r="BG848">
            <v>-1</v>
          </cell>
          <cell r="BH848">
            <v>0</v>
          </cell>
        </row>
        <row r="849">
          <cell r="B849" t="str">
            <v>37528</v>
          </cell>
          <cell r="C849" t="str">
            <v>4004591020177</v>
          </cell>
          <cell r="D849" t="str">
            <v>CERVEZA Bot 500ml HEFE-WEIBBIER KAISERDOM</v>
          </cell>
          <cell r="E849">
            <v>1</v>
          </cell>
          <cell r="F849" t="str">
            <v>BEBIDAS</v>
          </cell>
          <cell r="G849" t="str">
            <v>BEBIDAS</v>
          </cell>
          <cell r="H849" t="str">
            <v>CERVEZAS</v>
          </cell>
          <cell r="I849" t="str">
            <v>SUPER PREMIUM-ESPECIALES-ARTES</v>
          </cell>
          <cell r="J849" t="str">
            <v>PREMIUM REGULAR</v>
          </cell>
          <cell r="K849" t="str">
            <v>KAISERDOM</v>
          </cell>
          <cell r="L849">
            <v>2490</v>
          </cell>
          <cell r="M849" t="str">
            <v>BENIN S.A.  (2490)</v>
          </cell>
          <cell r="N849">
            <v>0</v>
          </cell>
          <cell r="O849">
            <v>0</v>
          </cell>
          <cell r="P849">
            <v>0</v>
          </cell>
          <cell r="Q849">
            <v>0</v>
          </cell>
          <cell r="R849">
            <v>0</v>
          </cell>
          <cell r="S849">
            <v>6</v>
          </cell>
          <cell r="T849">
            <v>0</v>
          </cell>
          <cell r="U849">
            <v>0</v>
          </cell>
          <cell r="V849">
            <v>0</v>
          </cell>
          <cell r="W849">
            <v>6</v>
          </cell>
          <cell r="X849">
            <v>6</v>
          </cell>
          <cell r="Y849">
            <v>4</v>
          </cell>
          <cell r="Z849">
            <v>0</v>
          </cell>
          <cell r="AA849">
            <v>1</v>
          </cell>
          <cell r="AB849">
            <v>5</v>
          </cell>
          <cell r="AC849">
            <v>5</v>
          </cell>
          <cell r="AD849">
            <v>0</v>
          </cell>
          <cell r="AE849">
            <v>10</v>
          </cell>
          <cell r="AF849">
            <v>2</v>
          </cell>
          <cell r="AG849">
            <v>7</v>
          </cell>
          <cell r="AH849">
            <v>0</v>
          </cell>
          <cell r="AI849">
            <v>0</v>
          </cell>
          <cell r="AJ849">
            <v>11</v>
          </cell>
          <cell r="AK849">
            <v>13</v>
          </cell>
          <cell r="AL849">
            <v>4</v>
          </cell>
          <cell r="AM849">
            <v>0</v>
          </cell>
          <cell r="AN849">
            <v>7</v>
          </cell>
          <cell r="AO849">
            <v>0</v>
          </cell>
          <cell r="AP849" t="str">
            <v>SV</v>
          </cell>
          <cell r="AQ849" t="str">
            <v>SV</v>
          </cell>
          <cell r="AR849">
            <v>30</v>
          </cell>
          <cell r="AS849" t="str">
            <v>Q</v>
          </cell>
          <cell r="AT849">
            <v>30</v>
          </cell>
          <cell r="AU849" t="str">
            <v>Q</v>
          </cell>
          <cell r="AV849">
            <v>9450.0000099999997</v>
          </cell>
          <cell r="AW849">
            <v>9449.9995699999999</v>
          </cell>
          <cell r="AX849">
            <v>11250</v>
          </cell>
          <cell r="AY849">
            <v>0.19047618921642728</v>
          </cell>
          <cell r="AZ849">
            <v>0.15999999911111112</v>
          </cell>
          <cell r="BA849">
            <v>10900</v>
          </cell>
          <cell r="BB849">
            <v>3</v>
          </cell>
          <cell r="BC849">
            <v>0.15343915221858295</v>
          </cell>
          <cell r="BD849">
            <v>0.13302752201834864</v>
          </cell>
          <cell r="BE849">
            <v>0</v>
          </cell>
          <cell r="BF849">
            <v>0</v>
          </cell>
          <cell r="BG849">
            <v>-1</v>
          </cell>
          <cell r="BH849">
            <v>0</v>
          </cell>
        </row>
        <row r="850">
          <cell r="B850" t="str">
            <v>37529</v>
          </cell>
          <cell r="C850" t="str">
            <v>4004591030978</v>
          </cell>
          <cell r="D850" t="str">
            <v>CERVEZA Bot 500ml KELLERBIER KAISERDOM</v>
          </cell>
          <cell r="E850">
            <v>1</v>
          </cell>
          <cell r="F850" t="str">
            <v>BEBIDAS</v>
          </cell>
          <cell r="G850" t="str">
            <v>BEBIDAS</v>
          </cell>
          <cell r="H850" t="str">
            <v>CERVEZAS</v>
          </cell>
          <cell r="I850" t="str">
            <v>SUPER PREMIUM-ESPECIALES-ARTES</v>
          </cell>
          <cell r="J850" t="str">
            <v>PREMIUM REGULAR</v>
          </cell>
          <cell r="K850" t="str">
            <v>KAISERDOM</v>
          </cell>
          <cell r="L850">
            <v>2490</v>
          </cell>
          <cell r="M850" t="str">
            <v>BENIN S.A.  (2490)</v>
          </cell>
          <cell r="N850">
            <v>3</v>
          </cell>
          <cell r="O850">
            <v>11</v>
          </cell>
          <cell r="P850">
            <v>13</v>
          </cell>
          <cell r="Q850">
            <v>16</v>
          </cell>
          <cell r="R850">
            <v>0</v>
          </cell>
          <cell r="S850">
            <v>1</v>
          </cell>
          <cell r="T850">
            <v>0</v>
          </cell>
          <cell r="U850">
            <v>0</v>
          </cell>
          <cell r="V850">
            <v>1</v>
          </cell>
          <cell r="W850">
            <v>1</v>
          </cell>
          <cell r="X850">
            <v>7</v>
          </cell>
          <cell r="Y850">
            <v>5</v>
          </cell>
          <cell r="Z850">
            <v>2</v>
          </cell>
          <cell r="AA850">
            <v>0</v>
          </cell>
          <cell r="AB850">
            <v>0</v>
          </cell>
          <cell r="AC850">
            <v>1</v>
          </cell>
          <cell r="AD850">
            <v>6</v>
          </cell>
          <cell r="AE850">
            <v>1</v>
          </cell>
          <cell r="AF850">
            <v>2</v>
          </cell>
          <cell r="AG850">
            <v>2</v>
          </cell>
          <cell r="AH850">
            <v>0</v>
          </cell>
          <cell r="AI850">
            <v>0</v>
          </cell>
          <cell r="AJ850">
            <v>7</v>
          </cell>
          <cell r="AK850">
            <v>16</v>
          </cell>
          <cell r="AL850">
            <v>1</v>
          </cell>
          <cell r="AM850">
            <v>12</v>
          </cell>
          <cell r="AN850">
            <v>9</v>
          </cell>
          <cell r="AO850">
            <v>0</v>
          </cell>
          <cell r="AP850">
            <v>13.125</v>
          </cell>
          <cell r="AQ850" t="str">
            <v>SV</v>
          </cell>
          <cell r="AR850">
            <v>6</v>
          </cell>
          <cell r="AS850">
            <v>360</v>
          </cell>
          <cell r="AT850">
            <v>135</v>
          </cell>
          <cell r="AU850" t="str">
            <v>Q</v>
          </cell>
          <cell r="AV850">
            <v>12400</v>
          </cell>
          <cell r="AW850">
            <v>11889.999879999999</v>
          </cell>
          <cell r="AX850">
            <v>14500</v>
          </cell>
          <cell r="AY850">
            <v>0.16935483870967749</v>
          </cell>
          <cell r="AZ850">
            <v>0.14482758620689656</v>
          </cell>
          <cell r="BA850">
            <v>14250</v>
          </cell>
          <cell r="BB850">
            <v>3</v>
          </cell>
          <cell r="BC850">
            <v>0.14919354838709675</v>
          </cell>
          <cell r="BD850">
            <v>0.12982456140350876</v>
          </cell>
          <cell r="BE850">
            <v>0</v>
          </cell>
          <cell r="BF850">
            <v>0</v>
          </cell>
          <cell r="BG850">
            <v>-1</v>
          </cell>
          <cell r="BH850">
            <v>0</v>
          </cell>
        </row>
        <row r="851">
          <cell r="B851" t="str">
            <v>26257</v>
          </cell>
          <cell r="C851" t="str">
            <v>4004591037083</v>
          </cell>
          <cell r="D851" t="str">
            <v>CERVEZA Lata 250ml HEFE WEIBBIER KAISERDOM</v>
          </cell>
          <cell r="E851">
            <v>1</v>
          </cell>
          <cell r="F851" t="str">
            <v>BEBIDAS</v>
          </cell>
          <cell r="G851" t="str">
            <v>BEBIDAS</v>
          </cell>
          <cell r="H851" t="str">
            <v>CERVEZAS</v>
          </cell>
          <cell r="I851" t="str">
            <v>SUPER PREMIUM-ESPECIALES-ARTES</v>
          </cell>
          <cell r="J851" t="str">
            <v>PREMIUM REGULAR</v>
          </cell>
          <cell r="K851" t="str">
            <v>KAISERDOM</v>
          </cell>
          <cell r="L851">
            <v>2490</v>
          </cell>
          <cell r="M851" t="str">
            <v>BENIN S.A.  (2490)</v>
          </cell>
          <cell r="N851">
            <v>0</v>
          </cell>
          <cell r="O851">
            <v>0</v>
          </cell>
          <cell r="P851">
            <v>0</v>
          </cell>
          <cell r="Q851">
            <v>0</v>
          </cell>
          <cell r="R851">
            <v>0</v>
          </cell>
          <cell r="S851">
            <v>9</v>
          </cell>
          <cell r="T851">
            <v>5</v>
          </cell>
          <cell r="U851">
            <v>5</v>
          </cell>
          <cell r="V851">
            <v>0</v>
          </cell>
          <cell r="W851">
            <v>0</v>
          </cell>
          <cell r="X851">
            <v>2</v>
          </cell>
          <cell r="Y851">
            <v>0</v>
          </cell>
          <cell r="Z851">
            <v>0</v>
          </cell>
          <cell r="AA851">
            <v>2</v>
          </cell>
          <cell r="AB851">
            <v>8</v>
          </cell>
          <cell r="AC851">
            <v>4</v>
          </cell>
          <cell r="AD851">
            <v>0</v>
          </cell>
          <cell r="AE851">
            <v>2</v>
          </cell>
          <cell r="AF851">
            <v>16</v>
          </cell>
          <cell r="AG851">
            <v>12</v>
          </cell>
          <cell r="AH851">
            <v>2</v>
          </cell>
          <cell r="AI851">
            <v>2</v>
          </cell>
          <cell r="AJ851">
            <v>15</v>
          </cell>
          <cell r="AK851">
            <v>16</v>
          </cell>
          <cell r="AL851">
            <v>10</v>
          </cell>
          <cell r="AM851">
            <v>2</v>
          </cell>
          <cell r="AN851">
            <v>0</v>
          </cell>
          <cell r="AO851">
            <v>10</v>
          </cell>
          <cell r="AP851" t="str">
            <v>SV</v>
          </cell>
          <cell r="AQ851">
            <v>96</v>
          </cell>
          <cell r="AR851" t="str">
            <v>SV</v>
          </cell>
          <cell r="AS851">
            <v>15</v>
          </cell>
          <cell r="AT851" t="str">
            <v>Q</v>
          </cell>
          <cell r="AU851">
            <v>150</v>
          </cell>
          <cell r="AV851">
            <v>5250</v>
          </cell>
          <cell r="AW851">
            <v>5249.8299699999998</v>
          </cell>
          <cell r="AX851">
            <v>6250</v>
          </cell>
          <cell r="AY851">
            <v>0.19047619047619047</v>
          </cell>
          <cell r="AZ851">
            <v>0.16</v>
          </cell>
          <cell r="BA851">
            <v>5900</v>
          </cell>
          <cell r="BB851">
            <v>6</v>
          </cell>
          <cell r="BC851">
            <v>0.12380952380952381</v>
          </cell>
          <cell r="BD851">
            <v>0.11016949152542373</v>
          </cell>
          <cell r="BE851">
            <v>0</v>
          </cell>
          <cell r="BF851">
            <v>0</v>
          </cell>
          <cell r="BG851">
            <v>-1</v>
          </cell>
          <cell r="BH851">
            <v>0</v>
          </cell>
        </row>
        <row r="852">
          <cell r="B852" t="str">
            <v>26258</v>
          </cell>
          <cell r="C852" t="str">
            <v>4004591037069</v>
          </cell>
          <cell r="D852" t="str">
            <v>CERVEZA Lata 250ml HELLES KAISERDOM</v>
          </cell>
          <cell r="E852">
            <v>1</v>
          </cell>
          <cell r="F852" t="str">
            <v>BEBIDAS</v>
          </cell>
          <cell r="G852" t="str">
            <v>BEBIDAS</v>
          </cell>
          <cell r="H852" t="str">
            <v>CERVEZAS</v>
          </cell>
          <cell r="I852" t="str">
            <v>SUPER PREMIUM-ESPECIALES-ARTES</v>
          </cell>
          <cell r="J852" t="str">
            <v>PREMIUM REGULAR</v>
          </cell>
          <cell r="K852" t="str">
            <v>KAISERDOM</v>
          </cell>
          <cell r="L852">
            <v>2490</v>
          </cell>
          <cell r="M852" t="str">
            <v>BENIN S.A.  (2490)</v>
          </cell>
          <cell r="N852">
            <v>0</v>
          </cell>
          <cell r="O852">
            <v>0</v>
          </cell>
          <cell r="P852">
            <v>3</v>
          </cell>
          <cell r="Q852">
            <v>2</v>
          </cell>
          <cell r="R852">
            <v>13</v>
          </cell>
          <cell r="S852">
            <v>2</v>
          </cell>
          <cell r="T852">
            <v>0</v>
          </cell>
          <cell r="U852">
            <v>0</v>
          </cell>
          <cell r="V852">
            <v>1</v>
          </cell>
          <cell r="W852">
            <v>6</v>
          </cell>
          <cell r="X852">
            <v>0</v>
          </cell>
          <cell r="Y852">
            <v>0</v>
          </cell>
          <cell r="Z852">
            <v>0</v>
          </cell>
          <cell r="AA852">
            <v>2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1</v>
          </cell>
          <cell r="AG852">
            <v>2</v>
          </cell>
          <cell r="AH852">
            <v>2</v>
          </cell>
          <cell r="AI852">
            <v>4</v>
          </cell>
          <cell r="AJ852">
            <v>13</v>
          </cell>
          <cell r="AK852">
            <v>16</v>
          </cell>
          <cell r="AL852">
            <v>17</v>
          </cell>
          <cell r="AM852">
            <v>10</v>
          </cell>
          <cell r="AN852">
            <v>9</v>
          </cell>
          <cell r="AO852">
            <v>8</v>
          </cell>
          <cell r="AP852">
            <v>195</v>
          </cell>
          <cell r="AQ852" t="str">
            <v>SV</v>
          </cell>
          <cell r="AR852" t="str">
            <v>SV</v>
          </cell>
          <cell r="AS852" t="str">
            <v>SV</v>
          </cell>
          <cell r="AT852">
            <v>135</v>
          </cell>
          <cell r="AU852">
            <v>60</v>
          </cell>
          <cell r="AV852">
            <v>5600</v>
          </cell>
          <cell r="AW852">
            <v>5599.4758599999996</v>
          </cell>
          <cell r="AX852">
            <v>6500</v>
          </cell>
          <cell r="AY852">
            <v>0.16071428571428581</v>
          </cell>
          <cell r="AZ852">
            <v>0.13846153846153847</v>
          </cell>
          <cell r="BA852">
            <v>6250</v>
          </cell>
          <cell r="BB852">
            <v>6</v>
          </cell>
          <cell r="BC852">
            <v>0.1160714285714286</v>
          </cell>
          <cell r="BD852">
            <v>0.104</v>
          </cell>
          <cell r="BE852">
            <v>0</v>
          </cell>
          <cell r="BF852">
            <v>0</v>
          </cell>
          <cell r="BG852">
            <v>-1</v>
          </cell>
          <cell r="BH852">
            <v>0</v>
          </cell>
        </row>
        <row r="853">
          <cell r="B853" t="str">
            <v>26256</v>
          </cell>
          <cell r="C853" t="str">
            <v>4004591037090</v>
          </cell>
          <cell r="D853" t="str">
            <v>CERVEZA Lata 250ml KELLERBIER KAISERDOM</v>
          </cell>
          <cell r="E853">
            <v>1</v>
          </cell>
          <cell r="F853" t="str">
            <v>BEBIDAS</v>
          </cell>
          <cell r="G853" t="str">
            <v>BEBIDAS</v>
          </cell>
          <cell r="H853" t="str">
            <v>CERVEZAS</v>
          </cell>
          <cell r="I853" t="str">
            <v>SUPER PREMIUM-ESPECIALES-ARTES</v>
          </cell>
          <cell r="J853" t="str">
            <v>PREMIUM REGULAR</v>
          </cell>
          <cell r="K853" t="str">
            <v>KAISERDOM</v>
          </cell>
          <cell r="L853">
            <v>2490</v>
          </cell>
          <cell r="M853" t="str">
            <v>BENIN S.A.  (2490)</v>
          </cell>
          <cell r="N853">
            <v>0</v>
          </cell>
          <cell r="O853">
            <v>2</v>
          </cell>
          <cell r="P853">
            <v>3</v>
          </cell>
          <cell r="Q853">
            <v>2</v>
          </cell>
          <cell r="R853">
            <v>0</v>
          </cell>
          <cell r="S853">
            <v>3</v>
          </cell>
          <cell r="T853">
            <v>3</v>
          </cell>
          <cell r="U853">
            <v>4</v>
          </cell>
          <cell r="V853">
            <v>0</v>
          </cell>
          <cell r="W853">
            <v>0</v>
          </cell>
          <cell r="X853">
            <v>2</v>
          </cell>
          <cell r="Y853">
            <v>2</v>
          </cell>
          <cell r="Z853">
            <v>0</v>
          </cell>
          <cell r="AA853">
            <v>2</v>
          </cell>
          <cell r="AB853">
            <v>1</v>
          </cell>
          <cell r="AC853">
            <v>0</v>
          </cell>
          <cell r="AD853">
            <v>0</v>
          </cell>
          <cell r="AE853">
            <v>3</v>
          </cell>
          <cell r="AF853">
            <v>9</v>
          </cell>
          <cell r="AG853">
            <v>8</v>
          </cell>
          <cell r="AH853">
            <v>0</v>
          </cell>
          <cell r="AI853">
            <v>0</v>
          </cell>
          <cell r="AJ853">
            <v>23</v>
          </cell>
          <cell r="AK853">
            <v>7</v>
          </cell>
          <cell r="AL853">
            <v>4</v>
          </cell>
          <cell r="AM853">
            <v>9</v>
          </cell>
          <cell r="AN853">
            <v>0</v>
          </cell>
          <cell r="AO853">
            <v>0</v>
          </cell>
          <cell r="AP853">
            <v>345</v>
          </cell>
          <cell r="AQ853">
            <v>52.5</v>
          </cell>
          <cell r="AR853">
            <v>60</v>
          </cell>
          <cell r="AS853" t="str">
            <v>SV</v>
          </cell>
          <cell r="AT853" t="str">
            <v>Q</v>
          </cell>
          <cell r="AU853" t="str">
            <v>Q</v>
          </cell>
          <cell r="AV853">
            <v>5600</v>
          </cell>
          <cell r="AW853">
            <v>5599.7657099999997</v>
          </cell>
          <cell r="AX853">
            <v>6500</v>
          </cell>
          <cell r="AY853">
            <v>0.16071428571428581</v>
          </cell>
          <cell r="AZ853">
            <v>0.13846153846153847</v>
          </cell>
          <cell r="BA853">
            <v>6250</v>
          </cell>
          <cell r="BB853">
            <v>6</v>
          </cell>
          <cell r="BC853">
            <v>0.1160714285714286</v>
          </cell>
          <cell r="BD853">
            <v>0.104</v>
          </cell>
          <cell r="BE853">
            <v>0</v>
          </cell>
          <cell r="BF853">
            <v>0</v>
          </cell>
          <cell r="BG853">
            <v>-1</v>
          </cell>
          <cell r="BH853">
            <v>0</v>
          </cell>
        </row>
        <row r="854">
          <cell r="B854" t="str">
            <v>37523</v>
          </cell>
          <cell r="C854" t="str">
            <v>4004591038738</v>
          </cell>
          <cell r="D854" t="str">
            <v>CERVEZA Lata 500ml LIMON S/ALCOHOL KAISERDOM</v>
          </cell>
          <cell r="E854">
            <v>1</v>
          </cell>
          <cell r="F854" t="str">
            <v>BEBIDAS</v>
          </cell>
          <cell r="G854" t="str">
            <v>BEBIDAS</v>
          </cell>
          <cell r="H854" t="str">
            <v>CERVEZAS</v>
          </cell>
          <cell r="I854" t="str">
            <v>SUPER PREMIUM-ESPECIALES-ARTES</v>
          </cell>
          <cell r="J854" t="str">
            <v>PREMIUM REGULAR</v>
          </cell>
          <cell r="K854" t="str">
            <v>KAISERDOM</v>
          </cell>
          <cell r="L854">
            <v>2490</v>
          </cell>
          <cell r="M854" t="str">
            <v>BENIN S.A.  (2490)</v>
          </cell>
          <cell r="N854">
            <v>0</v>
          </cell>
          <cell r="O854">
            <v>12</v>
          </cell>
          <cell r="P854">
            <v>0</v>
          </cell>
          <cell r="Q854">
            <v>0</v>
          </cell>
          <cell r="R854">
            <v>0</v>
          </cell>
          <cell r="S854">
            <v>15</v>
          </cell>
          <cell r="T854">
            <v>4</v>
          </cell>
          <cell r="U854">
            <v>1</v>
          </cell>
          <cell r="V854">
            <v>0</v>
          </cell>
          <cell r="W854">
            <v>23</v>
          </cell>
          <cell r="X854">
            <v>0</v>
          </cell>
          <cell r="Y854">
            <v>0</v>
          </cell>
          <cell r="Z854">
            <v>1</v>
          </cell>
          <cell r="AA854">
            <v>42</v>
          </cell>
          <cell r="AB854">
            <v>4</v>
          </cell>
          <cell r="AC854">
            <v>0</v>
          </cell>
          <cell r="AD854">
            <v>0</v>
          </cell>
          <cell r="AE854">
            <v>28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>
            <v>6</v>
          </cell>
          <cell r="AK854">
            <v>0</v>
          </cell>
          <cell r="AL854">
            <v>0</v>
          </cell>
          <cell r="AM854">
            <v>1</v>
          </cell>
          <cell r="AN854">
            <v>0</v>
          </cell>
          <cell r="AO854">
            <v>0</v>
          </cell>
          <cell r="AP854" t="str">
            <v>SV</v>
          </cell>
          <cell r="AQ854" t="str">
            <v>Q</v>
          </cell>
          <cell r="AR854" t="str">
            <v>Q</v>
          </cell>
          <cell r="AS854" t="str">
            <v>SV</v>
          </cell>
          <cell r="AT854" t="str">
            <v>Q</v>
          </cell>
          <cell r="AU854" t="str">
            <v>Q</v>
          </cell>
          <cell r="AV854">
            <v>9000.0000199999995</v>
          </cell>
          <cell r="AW854">
            <v>9000.0001300000004</v>
          </cell>
          <cell r="AX854">
            <v>10500</v>
          </cell>
          <cell r="AY854">
            <v>0.16666666407407416</v>
          </cell>
          <cell r="AZ854">
            <v>0.142857140952381</v>
          </cell>
          <cell r="BA854">
            <v>10250</v>
          </cell>
          <cell r="BB854">
            <v>3</v>
          </cell>
          <cell r="BC854">
            <v>0.13888888635802465</v>
          </cell>
          <cell r="BD854">
            <v>0.12195121756097566</v>
          </cell>
          <cell r="BE854">
            <v>0</v>
          </cell>
          <cell r="BF854">
            <v>0</v>
          </cell>
          <cell r="BG854">
            <v>-1</v>
          </cell>
          <cell r="BH854">
            <v>0</v>
          </cell>
        </row>
        <row r="855">
          <cell r="B855" t="str">
            <v>26260</v>
          </cell>
          <cell r="C855" t="str">
            <v>4004591037021</v>
          </cell>
          <cell r="D855" t="str">
            <v>CERVEZA Lata 500ml PILSENER KAISERDOM</v>
          </cell>
          <cell r="E855">
            <v>1</v>
          </cell>
          <cell r="F855" t="str">
            <v>BEBIDAS</v>
          </cell>
          <cell r="G855" t="str">
            <v>BEBIDAS</v>
          </cell>
          <cell r="H855" t="str">
            <v>CERVEZAS</v>
          </cell>
          <cell r="I855" t="str">
            <v>SUPER PREMIUM-ESPECIALES-ARTES</v>
          </cell>
          <cell r="J855" t="str">
            <v>PREMIUM REGULAR</v>
          </cell>
          <cell r="K855" t="str">
            <v>KAISERDOM</v>
          </cell>
          <cell r="L855">
            <v>2490</v>
          </cell>
          <cell r="M855" t="str">
            <v>BENIN S.A.  (2490)</v>
          </cell>
          <cell r="N855">
            <v>0</v>
          </cell>
          <cell r="O855">
            <v>5</v>
          </cell>
          <cell r="P855">
            <v>1</v>
          </cell>
          <cell r="Q855">
            <v>0</v>
          </cell>
          <cell r="R855">
            <v>0</v>
          </cell>
          <cell r="S855">
            <v>10</v>
          </cell>
          <cell r="T855">
            <v>4</v>
          </cell>
          <cell r="U855">
            <v>3</v>
          </cell>
          <cell r="V855">
            <v>1</v>
          </cell>
          <cell r="W855">
            <v>9</v>
          </cell>
          <cell r="X855">
            <v>3</v>
          </cell>
          <cell r="Y855">
            <v>3</v>
          </cell>
          <cell r="Z855">
            <v>1</v>
          </cell>
          <cell r="AA855">
            <v>11</v>
          </cell>
          <cell r="AB855">
            <v>5</v>
          </cell>
          <cell r="AC855">
            <v>8</v>
          </cell>
          <cell r="AD855">
            <v>0</v>
          </cell>
          <cell r="AE855">
            <v>9</v>
          </cell>
          <cell r="AF855">
            <v>2</v>
          </cell>
          <cell r="AG855">
            <v>6</v>
          </cell>
          <cell r="AH855">
            <v>1</v>
          </cell>
          <cell r="AI855">
            <v>3</v>
          </cell>
          <cell r="AJ855">
            <v>15</v>
          </cell>
          <cell r="AK855">
            <v>9</v>
          </cell>
          <cell r="AL855">
            <v>9</v>
          </cell>
          <cell r="AM855">
            <v>0</v>
          </cell>
          <cell r="AN855">
            <v>3</v>
          </cell>
          <cell r="AO855">
            <v>5</v>
          </cell>
          <cell r="AP855" t="str">
            <v>SV</v>
          </cell>
          <cell r="AQ855">
            <v>90</v>
          </cell>
          <cell r="AR855">
            <v>90</v>
          </cell>
          <cell r="AS855" t="str">
            <v>Q</v>
          </cell>
          <cell r="AT855">
            <v>15</v>
          </cell>
          <cell r="AU855">
            <v>50</v>
          </cell>
          <cell r="AV855">
            <v>9000.0000199999995</v>
          </cell>
          <cell r="AW855">
            <v>8972.1634200000008</v>
          </cell>
          <cell r="AX855">
            <v>10500</v>
          </cell>
          <cell r="AY855">
            <v>0.16666666407407416</v>
          </cell>
          <cell r="AZ855">
            <v>0.142857140952381</v>
          </cell>
          <cell r="BA855">
            <v>10250</v>
          </cell>
          <cell r="BB855">
            <v>3</v>
          </cell>
          <cell r="BC855">
            <v>0.13888888635802465</v>
          </cell>
          <cell r="BD855">
            <v>0.12195121756097566</v>
          </cell>
          <cell r="BE855">
            <v>0</v>
          </cell>
          <cell r="BF855">
            <v>0</v>
          </cell>
          <cell r="BG855">
            <v>-1</v>
          </cell>
          <cell r="BH855">
            <v>0</v>
          </cell>
        </row>
        <row r="856">
          <cell r="B856" t="str">
            <v>30034</v>
          </cell>
          <cell r="C856" t="str">
            <v>41030806</v>
          </cell>
          <cell r="D856" t="str">
            <v>CERVEZA PILSENER 330ml FLENSBURGER</v>
          </cell>
          <cell r="E856">
            <v>1</v>
          </cell>
          <cell r="F856" t="str">
            <v>BEBIDAS</v>
          </cell>
          <cell r="G856" t="str">
            <v>BEBIDAS</v>
          </cell>
          <cell r="H856" t="str">
            <v>CERVEZAS</v>
          </cell>
          <cell r="I856" t="str">
            <v>SUPER PREMIUM-ESPECIALES-ARTES</v>
          </cell>
          <cell r="J856" t="str">
            <v>PREMIUM REGULAR</v>
          </cell>
          <cell r="K856" t="str">
            <v>FLENSBURGER</v>
          </cell>
          <cell r="L856">
            <v>2490</v>
          </cell>
          <cell r="M856" t="str">
            <v>BENIN S.A.  (2490)</v>
          </cell>
          <cell r="N856">
            <v>6</v>
          </cell>
          <cell r="O856">
            <v>18</v>
          </cell>
          <cell r="P856">
            <v>0</v>
          </cell>
          <cell r="Q856">
            <v>0</v>
          </cell>
          <cell r="R856">
            <v>32</v>
          </cell>
          <cell r="S856">
            <v>19</v>
          </cell>
          <cell r="T856">
            <v>0</v>
          </cell>
          <cell r="U856">
            <v>0</v>
          </cell>
          <cell r="V856">
            <v>22</v>
          </cell>
          <cell r="W856">
            <v>0</v>
          </cell>
          <cell r="X856">
            <v>0</v>
          </cell>
          <cell r="Y856">
            <v>0</v>
          </cell>
          <cell r="Z856">
            <v>18</v>
          </cell>
          <cell r="AA856">
            <v>11</v>
          </cell>
          <cell r="AB856">
            <v>0</v>
          </cell>
          <cell r="AC856">
            <v>0</v>
          </cell>
          <cell r="AD856">
            <v>34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3</v>
          </cell>
          <cell r="AL856">
            <v>0</v>
          </cell>
          <cell r="AM856">
            <v>0</v>
          </cell>
          <cell r="AN856">
            <v>0</v>
          </cell>
          <cell r="AO856">
            <v>0</v>
          </cell>
          <cell r="AP856" t="str">
            <v>Q</v>
          </cell>
          <cell r="AQ856" t="str">
            <v>SV</v>
          </cell>
          <cell r="AR856" t="str">
            <v>Q</v>
          </cell>
          <cell r="AS856" t="str">
            <v>Q</v>
          </cell>
          <cell r="AT856" t="str">
            <v>Q</v>
          </cell>
          <cell r="AU856" t="str">
            <v>Q</v>
          </cell>
          <cell r="AV856">
            <v>13499.999997000001</v>
          </cell>
          <cell r="AW856">
            <v>13299.999900000001</v>
          </cell>
          <cell r="AX856">
            <v>15900</v>
          </cell>
          <cell r="AY856">
            <v>0.17777777803950601</v>
          </cell>
          <cell r="AZ856">
            <v>0.1509433964150943</v>
          </cell>
          <cell r="BA856">
            <v>15500</v>
          </cell>
          <cell r="BB856">
            <v>3</v>
          </cell>
          <cell r="BC856">
            <v>0.14814814840329205</v>
          </cell>
          <cell r="BD856">
            <v>0.12903225825806447</v>
          </cell>
          <cell r="BE856">
            <v>0</v>
          </cell>
          <cell r="BF856">
            <v>0</v>
          </cell>
          <cell r="BG856">
            <v>-1</v>
          </cell>
          <cell r="BH856">
            <v>0</v>
          </cell>
        </row>
        <row r="857">
          <cell r="B857" t="str">
            <v>30037</v>
          </cell>
          <cell r="C857" t="str">
            <v>41030837</v>
          </cell>
          <cell r="D857" t="str">
            <v>CERVEZA PILSENER 500ml FLENSBURGER</v>
          </cell>
          <cell r="E857">
            <v>1</v>
          </cell>
          <cell r="F857" t="str">
            <v>BEBIDAS</v>
          </cell>
          <cell r="G857" t="str">
            <v>BEBIDAS</v>
          </cell>
          <cell r="H857" t="str">
            <v>CERVEZAS</v>
          </cell>
          <cell r="I857" t="str">
            <v>SUPER PREMIUM-ESPECIALES-ARTES</v>
          </cell>
          <cell r="J857" t="str">
            <v>PREMIUM REGULAR</v>
          </cell>
          <cell r="K857" t="str">
            <v>FLENSBURGER</v>
          </cell>
          <cell r="L857">
            <v>2490</v>
          </cell>
          <cell r="M857" t="str">
            <v>BENIN S.A.  (2490)</v>
          </cell>
          <cell r="N857">
            <v>13</v>
          </cell>
          <cell r="O857">
            <v>13</v>
          </cell>
          <cell r="P857">
            <v>0</v>
          </cell>
          <cell r="Q857">
            <v>0</v>
          </cell>
          <cell r="R857">
            <v>22</v>
          </cell>
          <cell r="S857">
            <v>40</v>
          </cell>
          <cell r="T857">
            <v>0</v>
          </cell>
          <cell r="U857">
            <v>0</v>
          </cell>
          <cell r="V857">
            <v>26</v>
          </cell>
          <cell r="W857">
            <v>0</v>
          </cell>
          <cell r="X857">
            <v>0</v>
          </cell>
          <cell r="Y857">
            <v>0</v>
          </cell>
          <cell r="Z857">
            <v>33</v>
          </cell>
          <cell r="AA857">
            <v>53</v>
          </cell>
          <cell r="AB857">
            <v>0</v>
          </cell>
          <cell r="AC857">
            <v>0</v>
          </cell>
          <cell r="AD857">
            <v>23</v>
          </cell>
          <cell r="AE857">
            <v>24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-1</v>
          </cell>
          <cell r="AK857">
            <v>0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 t="str">
            <v>Q</v>
          </cell>
          <cell r="AQ857" t="str">
            <v>Q</v>
          </cell>
          <cell r="AR857" t="str">
            <v>Q</v>
          </cell>
          <cell r="AS857" t="str">
            <v>Q</v>
          </cell>
          <cell r="AT857" t="str">
            <v>Q</v>
          </cell>
          <cell r="AU857" t="str">
            <v>Q</v>
          </cell>
          <cell r="AV857">
            <v>18200.000005000002</v>
          </cell>
          <cell r="AW857">
            <v>18199.99973</v>
          </cell>
          <cell r="AX857">
            <v>21500</v>
          </cell>
          <cell r="AY857">
            <v>0.18131868099414317</v>
          </cell>
          <cell r="AZ857">
            <v>0.15348837186046504</v>
          </cell>
          <cell r="BA857">
            <v>20900</v>
          </cell>
          <cell r="BB857">
            <v>3</v>
          </cell>
          <cell r="BC857">
            <v>0.14835164803616707</v>
          </cell>
          <cell r="BD857">
            <v>0.12918660263157886</v>
          </cell>
          <cell r="BE857">
            <v>0</v>
          </cell>
          <cell r="BF857">
            <v>0</v>
          </cell>
          <cell r="BG857">
            <v>-1</v>
          </cell>
          <cell r="BH857">
            <v>0</v>
          </cell>
        </row>
        <row r="858">
          <cell r="B858" t="str">
            <v>30036</v>
          </cell>
          <cell r="C858" t="str">
            <v>41030882</v>
          </cell>
          <cell r="D858" t="str">
            <v>CERVEZA WEIZEN 330ml FLENSBURGER</v>
          </cell>
          <cell r="E858">
            <v>1</v>
          </cell>
          <cell r="F858" t="str">
            <v>BEBIDAS</v>
          </cell>
          <cell r="G858" t="str">
            <v>BEBIDAS</v>
          </cell>
          <cell r="H858" t="str">
            <v>CERVEZAS</v>
          </cell>
          <cell r="I858" t="str">
            <v>SUPER PREMIUM-ESPECIALES-ARTES</v>
          </cell>
          <cell r="J858" t="str">
            <v>PREMIUM REGULAR</v>
          </cell>
          <cell r="K858" t="str">
            <v>FLENSBURGER</v>
          </cell>
          <cell r="L858">
            <v>2490</v>
          </cell>
          <cell r="M858" t="str">
            <v>BENIN S.A.  (2490)</v>
          </cell>
          <cell r="N858">
            <v>2</v>
          </cell>
          <cell r="O858">
            <v>0</v>
          </cell>
          <cell r="P858">
            <v>3</v>
          </cell>
          <cell r="Q858">
            <v>0</v>
          </cell>
          <cell r="R858">
            <v>23</v>
          </cell>
          <cell r="S858">
            <v>9</v>
          </cell>
          <cell r="T858">
            <v>0</v>
          </cell>
          <cell r="U858">
            <v>0</v>
          </cell>
          <cell r="V858">
            <v>25</v>
          </cell>
          <cell r="W858">
            <v>0</v>
          </cell>
          <cell r="X858">
            <v>0</v>
          </cell>
          <cell r="Y858">
            <v>0</v>
          </cell>
          <cell r="Z858">
            <v>2</v>
          </cell>
          <cell r="AA858">
            <v>45</v>
          </cell>
          <cell r="AB858">
            <v>0</v>
          </cell>
          <cell r="AC858">
            <v>0</v>
          </cell>
          <cell r="AD858">
            <v>7</v>
          </cell>
          <cell r="AE858">
            <v>24</v>
          </cell>
          <cell r="AF858">
            <v>9</v>
          </cell>
          <cell r="AG858">
            <v>0</v>
          </cell>
          <cell r="AH858">
            <v>0</v>
          </cell>
          <cell r="AI858">
            <v>0</v>
          </cell>
          <cell r="AJ858">
            <v>14</v>
          </cell>
          <cell r="AK858">
            <v>-3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 t="str">
            <v>SV</v>
          </cell>
          <cell r="AQ858" t="str">
            <v>Q</v>
          </cell>
          <cell r="AR858" t="str">
            <v>Q</v>
          </cell>
          <cell r="AS858" t="str">
            <v>Q</v>
          </cell>
          <cell r="AT858" t="str">
            <v>Q</v>
          </cell>
          <cell r="AU858" t="str">
            <v>Q</v>
          </cell>
          <cell r="AV858">
            <v>13299.999999</v>
          </cell>
          <cell r="AW858">
            <v>13299.999900000001</v>
          </cell>
          <cell r="AX858">
            <v>15500</v>
          </cell>
          <cell r="AY858">
            <v>0.16541353392221159</v>
          </cell>
          <cell r="AZ858">
            <v>0.14193548393548389</v>
          </cell>
          <cell r="BA858">
            <v>15250</v>
          </cell>
          <cell r="BB858">
            <v>3</v>
          </cell>
          <cell r="BC858">
            <v>0.14661654143959524</v>
          </cell>
          <cell r="BD858">
            <v>0.12786885252459018</v>
          </cell>
          <cell r="BE858">
            <v>0</v>
          </cell>
          <cell r="BF858">
            <v>0</v>
          </cell>
          <cell r="BG858">
            <v>-1</v>
          </cell>
          <cell r="BH858">
            <v>0</v>
          </cell>
        </row>
        <row r="859">
          <cell r="B859" t="str">
            <v>30038</v>
          </cell>
          <cell r="C859" t="str">
            <v>41030813</v>
          </cell>
          <cell r="D859" t="str">
            <v>CERVEZA WEIZEN 500ml FLENSBURGER</v>
          </cell>
          <cell r="E859">
            <v>1</v>
          </cell>
          <cell r="F859" t="str">
            <v>BEBIDAS</v>
          </cell>
          <cell r="G859" t="str">
            <v>BEBIDAS</v>
          </cell>
          <cell r="H859" t="str">
            <v>CERVEZAS</v>
          </cell>
          <cell r="I859" t="str">
            <v>SUPER PREMIUM-ESPECIALES-ARTES</v>
          </cell>
          <cell r="J859" t="str">
            <v>PREMIUM REGULAR</v>
          </cell>
          <cell r="K859" t="str">
            <v>FLENSBURGER</v>
          </cell>
          <cell r="L859">
            <v>2490</v>
          </cell>
          <cell r="M859" t="str">
            <v>BENIN S.A.  (2490)</v>
          </cell>
          <cell r="N859">
            <v>0</v>
          </cell>
          <cell r="O859">
            <v>0</v>
          </cell>
          <cell r="P859">
            <v>0</v>
          </cell>
          <cell r="Q859">
            <v>0</v>
          </cell>
          <cell r="R859">
            <v>0</v>
          </cell>
          <cell r="S859">
            <v>0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1</v>
          </cell>
          <cell r="AJ859">
            <v>9</v>
          </cell>
          <cell r="AK859">
            <v>0</v>
          </cell>
          <cell r="AL859">
            <v>0</v>
          </cell>
          <cell r="AM859">
            <v>0</v>
          </cell>
          <cell r="AN859">
            <v>0</v>
          </cell>
          <cell r="AO859">
            <v>0</v>
          </cell>
          <cell r="AP859" t="str">
            <v>SV</v>
          </cell>
          <cell r="AQ859" t="str">
            <v>Q</v>
          </cell>
          <cell r="AR859" t="str">
            <v>Q</v>
          </cell>
          <cell r="AS859" t="str">
            <v>Q</v>
          </cell>
          <cell r="AT859" t="str">
            <v>Q</v>
          </cell>
          <cell r="AU859" t="str">
            <v>Q</v>
          </cell>
          <cell r="AV859">
            <v>18200.000005000002</v>
          </cell>
          <cell r="AW859">
            <v>18199.999950000001</v>
          </cell>
          <cell r="AX859">
            <v>22900</v>
          </cell>
          <cell r="AY859">
            <v>0.25824175789608739</v>
          </cell>
          <cell r="AZ859">
            <v>0.20524017445414841</v>
          </cell>
          <cell r="BA859">
            <v>21900</v>
          </cell>
          <cell r="BB859">
            <v>3</v>
          </cell>
          <cell r="BC859">
            <v>0.20329670296612723</v>
          </cell>
          <cell r="BD859">
            <v>0.16894977146118714</v>
          </cell>
          <cell r="BE859">
            <v>0</v>
          </cell>
          <cell r="BF859">
            <v>0</v>
          </cell>
          <cell r="BG859">
            <v>-1</v>
          </cell>
          <cell r="BH859">
            <v>0</v>
          </cell>
        </row>
        <row r="860">
          <cell r="B860" t="str">
            <v>39432</v>
          </cell>
          <cell r="C860" t="str">
            <v>4053400204444</v>
          </cell>
          <cell r="D860" t="str">
            <v>CERVEZA PILSEN Lata 500ml BERLINER</v>
          </cell>
          <cell r="E860">
            <v>24</v>
          </cell>
          <cell r="F860" t="str">
            <v>BEBIDAS</v>
          </cell>
          <cell r="G860" t="str">
            <v>BEBIDAS</v>
          </cell>
          <cell r="H860" t="str">
            <v>CERVEZAS</v>
          </cell>
          <cell r="I860" t="str">
            <v>SUPER PREMIUM-ESPECIALES-ARTES</v>
          </cell>
          <cell r="J860" t="str">
            <v>PREMIUM REGULAR</v>
          </cell>
          <cell r="K860" t="str">
            <v>BERLINER</v>
          </cell>
          <cell r="L860">
            <v>114</v>
          </cell>
          <cell r="M860" t="str">
            <v>APOLO IMPORT S.A. 2 - TRENTINO (114)</v>
          </cell>
          <cell r="N860">
            <v>8</v>
          </cell>
          <cell r="O860">
            <v>15</v>
          </cell>
          <cell r="P860">
            <v>7</v>
          </cell>
          <cell r="Q860">
            <v>6</v>
          </cell>
          <cell r="R860">
            <v>27</v>
          </cell>
          <cell r="S860">
            <v>15</v>
          </cell>
          <cell r="T860">
            <v>7</v>
          </cell>
          <cell r="U860">
            <v>8</v>
          </cell>
          <cell r="V860">
            <v>27</v>
          </cell>
          <cell r="W860">
            <v>20</v>
          </cell>
          <cell r="X860">
            <v>27</v>
          </cell>
          <cell r="Y860">
            <v>37</v>
          </cell>
          <cell r="Z860">
            <v>7</v>
          </cell>
          <cell r="AA860">
            <v>5</v>
          </cell>
          <cell r="AB860">
            <v>6</v>
          </cell>
          <cell r="AC860">
            <v>8</v>
          </cell>
          <cell r="AD860">
            <v>8</v>
          </cell>
          <cell r="AE860">
            <v>11</v>
          </cell>
          <cell r="AF860">
            <v>16</v>
          </cell>
          <cell r="AG860">
            <v>16</v>
          </cell>
          <cell r="AH860">
            <v>4</v>
          </cell>
          <cell r="AI860">
            <v>4</v>
          </cell>
          <cell r="AJ860">
            <v>52</v>
          </cell>
          <cell r="AK860">
            <v>47</v>
          </cell>
          <cell r="AL860">
            <v>14</v>
          </cell>
          <cell r="AM860">
            <v>35</v>
          </cell>
          <cell r="AN860">
            <v>32</v>
          </cell>
          <cell r="AO860">
            <v>20</v>
          </cell>
          <cell r="AP860">
            <v>260</v>
          </cell>
          <cell r="AQ860">
            <v>176.25</v>
          </cell>
          <cell r="AR860">
            <v>11.351351351351353</v>
          </cell>
          <cell r="AS860">
            <v>131.25</v>
          </cell>
          <cell r="AT860">
            <v>60</v>
          </cell>
          <cell r="AU860">
            <v>150</v>
          </cell>
          <cell r="AV860">
            <v>10320.000019999999</v>
          </cell>
          <cell r="AW860">
            <v>10251.86371</v>
          </cell>
          <cell r="AX860">
            <v>11900</v>
          </cell>
          <cell r="AY860">
            <v>0.15310077295910718</v>
          </cell>
          <cell r="AZ860">
            <v>0.13277310756302524</v>
          </cell>
          <cell r="BA860">
            <v>11500</v>
          </cell>
          <cell r="BB860">
            <v>3</v>
          </cell>
          <cell r="BC860">
            <v>0.11434108311174218</v>
          </cell>
          <cell r="BD860">
            <v>0.10260869391304352</v>
          </cell>
          <cell r="BE860">
            <v>10900</v>
          </cell>
          <cell r="BF860">
            <v>6</v>
          </cell>
          <cell r="BG860">
            <v>5.6201548340694796E-2</v>
          </cell>
          <cell r="BH860">
            <v>5.3211007339449591E-2</v>
          </cell>
        </row>
        <row r="861">
          <cell r="B861" t="str">
            <v>24037</v>
          </cell>
          <cell r="C861" t="str">
            <v>8712000056858</v>
          </cell>
          <cell r="D861" t="str">
            <v>CERVEZA S/ALCOHOL Bot 330ml 6un HEINEKEN</v>
          </cell>
          <cell r="E861">
            <v>6</v>
          </cell>
          <cell r="F861" t="str">
            <v>BEBIDAS</v>
          </cell>
          <cell r="G861" t="str">
            <v>BEBIDAS</v>
          </cell>
          <cell r="H861" t="str">
            <v>CERVEZAS</v>
          </cell>
          <cell r="I861" t="str">
            <v>SUPER PREMIUM-ESPECIALES-ARTES</v>
          </cell>
          <cell r="J861" t="str">
            <v>SIN ALCOHOL</v>
          </cell>
          <cell r="K861" t="str">
            <v>HEINEKEN</v>
          </cell>
          <cell r="L861">
            <v>79</v>
          </cell>
          <cell r="M861" t="str">
            <v>DISTRIBUIDORA DEL PARAGUAY (79)</v>
          </cell>
          <cell r="N861">
            <v>0</v>
          </cell>
          <cell r="O861">
            <v>0</v>
          </cell>
          <cell r="P861">
            <v>0</v>
          </cell>
          <cell r="Q861">
            <v>0</v>
          </cell>
          <cell r="R861">
            <v>0</v>
          </cell>
          <cell r="S861">
            <v>0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>
            <v>0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 t="str">
            <v>Q</v>
          </cell>
          <cell r="AQ861" t="str">
            <v>Q</v>
          </cell>
          <cell r="AR861" t="str">
            <v>Q</v>
          </cell>
          <cell r="AS861" t="str">
            <v>Q</v>
          </cell>
          <cell r="AT861" t="str">
            <v>Q</v>
          </cell>
          <cell r="AU861" t="str">
            <v>Q</v>
          </cell>
          <cell r="AV861">
            <v>43199.999996999999</v>
          </cell>
          <cell r="AW861">
            <v>41480.757120000002</v>
          </cell>
          <cell r="AX861">
            <v>49500</v>
          </cell>
          <cell r="AY861">
            <v>0.14583333341290516</v>
          </cell>
          <cell r="AZ861">
            <v>0.12727272733333336</v>
          </cell>
          <cell r="BC861">
            <v>-1</v>
          </cell>
          <cell r="BD861">
            <v>0</v>
          </cell>
          <cell r="BG861">
            <v>-1</v>
          </cell>
          <cell r="BH861">
            <v>0</v>
          </cell>
        </row>
        <row r="862">
          <cell r="B862" t="str">
            <v>24036</v>
          </cell>
          <cell r="C862" t="str">
            <v>8712000056544</v>
          </cell>
          <cell r="D862" t="str">
            <v>CERVEZA S/ALCOHOL Bot 330ml HEINEKEN</v>
          </cell>
          <cell r="E862">
            <v>1</v>
          </cell>
          <cell r="F862" t="str">
            <v>BEBIDAS</v>
          </cell>
          <cell r="G862" t="str">
            <v>BEBIDAS</v>
          </cell>
          <cell r="H862" t="str">
            <v>CERVEZAS</v>
          </cell>
          <cell r="I862" t="str">
            <v>SUPER PREMIUM-ESPECIALES-ARTES</v>
          </cell>
          <cell r="J862" t="str">
            <v>SIN ALCOHOL</v>
          </cell>
          <cell r="K862" t="str">
            <v>HEINEKEN</v>
          </cell>
          <cell r="L862">
            <v>79</v>
          </cell>
          <cell r="M862" t="str">
            <v>DISTRIBUIDORA DEL PARAGUAY (79)</v>
          </cell>
          <cell r="N862">
            <v>99</v>
          </cell>
          <cell r="O862">
            <v>219</v>
          </cell>
          <cell r="P862">
            <v>147</v>
          </cell>
          <cell r="Q862">
            <v>123</v>
          </cell>
          <cell r="R862">
            <v>205</v>
          </cell>
          <cell r="S862">
            <v>262</v>
          </cell>
          <cell r="T862">
            <v>130</v>
          </cell>
          <cell r="U862">
            <v>100</v>
          </cell>
          <cell r="V862">
            <v>65</v>
          </cell>
          <cell r="W862">
            <v>33</v>
          </cell>
          <cell r="X862">
            <v>85</v>
          </cell>
          <cell r="Y862">
            <v>61</v>
          </cell>
          <cell r="Z862">
            <v>59</v>
          </cell>
          <cell r="AA862">
            <v>107</v>
          </cell>
          <cell r="AB862">
            <v>95</v>
          </cell>
          <cell r="AC862">
            <v>137</v>
          </cell>
          <cell r="AD862">
            <v>91</v>
          </cell>
          <cell r="AE862">
            <v>167</v>
          </cell>
          <cell r="AF862">
            <v>50</v>
          </cell>
          <cell r="AG862">
            <v>86</v>
          </cell>
          <cell r="AH862">
            <v>0</v>
          </cell>
          <cell r="AI862">
            <v>9</v>
          </cell>
          <cell r="AJ862">
            <v>169</v>
          </cell>
          <cell r="AK862">
            <v>319</v>
          </cell>
          <cell r="AL862">
            <v>322</v>
          </cell>
          <cell r="AM862">
            <v>140</v>
          </cell>
          <cell r="AN862">
            <v>250</v>
          </cell>
          <cell r="AO862">
            <v>480</v>
          </cell>
          <cell r="AP862">
            <v>41.219512195121951</v>
          </cell>
          <cell r="AQ862">
            <v>95.7</v>
          </cell>
          <cell r="AR862">
            <v>158.36065573770492</v>
          </cell>
          <cell r="AS862">
            <v>30.656934306569347</v>
          </cell>
          <cell r="AT862">
            <v>87.20930232558139</v>
          </cell>
          <cell r="AU862">
            <v>1600</v>
          </cell>
          <cell r="AV862">
            <v>7200</v>
          </cell>
          <cell r="AW862">
            <v>6913.4595200000003</v>
          </cell>
          <cell r="AX862">
            <v>8500</v>
          </cell>
          <cell r="AY862">
            <v>0.18055555555555558</v>
          </cell>
          <cell r="AZ862">
            <v>0.15294117647058825</v>
          </cell>
          <cell r="BA862">
            <v>8250</v>
          </cell>
          <cell r="BB862">
            <v>6</v>
          </cell>
          <cell r="BC862">
            <v>0.14583333333333326</v>
          </cell>
          <cell r="BD862">
            <v>0.12727272727272726</v>
          </cell>
          <cell r="BE862">
            <v>0</v>
          </cell>
          <cell r="BF862">
            <v>0</v>
          </cell>
          <cell r="BG862">
            <v>-1</v>
          </cell>
          <cell r="BH862">
            <v>0</v>
          </cell>
        </row>
        <row r="863">
          <cell r="B863" t="str">
            <v>24035</v>
          </cell>
          <cell r="C863" t="str">
            <v>8712000056551</v>
          </cell>
          <cell r="D863" t="str">
            <v>CERVEZA S/ALCOHOL Lata 330ml 6un HOLLAND HEINEKEN</v>
          </cell>
          <cell r="E863">
            <v>6</v>
          </cell>
          <cell r="F863" t="str">
            <v>BEBIDAS</v>
          </cell>
          <cell r="G863" t="str">
            <v>BEBIDAS</v>
          </cell>
          <cell r="H863" t="str">
            <v>CERVEZAS</v>
          </cell>
          <cell r="I863" t="str">
            <v>SUPER PREMIUM-ESPECIALES-ARTES</v>
          </cell>
          <cell r="J863" t="str">
            <v>SIN ALCOHOL</v>
          </cell>
          <cell r="K863" t="str">
            <v>HEINEKEN</v>
          </cell>
          <cell r="L863">
            <v>79</v>
          </cell>
          <cell r="M863" t="str">
            <v>DISTRIBUIDORA DEL PARAGUAY (79)</v>
          </cell>
          <cell r="N863">
            <v>0</v>
          </cell>
          <cell r="O863">
            <v>0</v>
          </cell>
          <cell r="P863">
            <v>0</v>
          </cell>
          <cell r="Q863">
            <v>0</v>
          </cell>
          <cell r="R863">
            <v>0</v>
          </cell>
          <cell r="S863">
            <v>0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>
            <v>0</v>
          </cell>
          <cell r="AM863">
            <v>0</v>
          </cell>
          <cell r="AN863">
            <v>0</v>
          </cell>
          <cell r="AO863">
            <v>0</v>
          </cell>
          <cell r="AP863" t="str">
            <v>Q</v>
          </cell>
          <cell r="AQ863" t="str">
            <v>Q</v>
          </cell>
          <cell r="AR863" t="str">
            <v>Q</v>
          </cell>
          <cell r="AS863" t="str">
            <v>Q</v>
          </cell>
          <cell r="AT863" t="str">
            <v>Q</v>
          </cell>
          <cell r="AU863" t="str">
            <v>Q</v>
          </cell>
          <cell r="AV863">
            <v>35599.999995999999</v>
          </cell>
          <cell r="AW863">
            <v>33605.142119999997</v>
          </cell>
          <cell r="AX863">
            <v>39900</v>
          </cell>
          <cell r="AY863">
            <v>0.12078651697986365</v>
          </cell>
          <cell r="AZ863">
            <v>0.10776942365914791</v>
          </cell>
          <cell r="BA863">
            <v>0</v>
          </cell>
          <cell r="BB863">
            <v>0</v>
          </cell>
          <cell r="BC863">
            <v>-1</v>
          </cell>
          <cell r="BD863">
            <v>0</v>
          </cell>
          <cell r="BE863">
            <v>0</v>
          </cell>
          <cell r="BF863">
            <v>0</v>
          </cell>
          <cell r="BG863">
            <v>-1</v>
          </cell>
          <cell r="BH863">
            <v>0</v>
          </cell>
        </row>
        <row r="864">
          <cell r="B864" t="str">
            <v>24034</v>
          </cell>
          <cell r="C864" t="str">
            <v>8712000057039</v>
          </cell>
          <cell r="D864" t="str">
            <v>CERVEZA S/ALCOHOL Lata 330ml HOLLAND HEINEKEN</v>
          </cell>
          <cell r="E864">
            <v>1</v>
          </cell>
          <cell r="F864" t="str">
            <v>BEBIDAS</v>
          </cell>
          <cell r="G864" t="str">
            <v>BEBIDAS</v>
          </cell>
          <cell r="H864" t="str">
            <v>CERVEZAS</v>
          </cell>
          <cell r="I864" t="str">
            <v>SUPER PREMIUM-ESPECIALES-ARTES</v>
          </cell>
          <cell r="J864" t="str">
            <v>SIN ALCOHOL</v>
          </cell>
          <cell r="K864" t="str">
            <v>HEINEKEN</v>
          </cell>
          <cell r="L864">
            <v>79</v>
          </cell>
          <cell r="M864" t="str">
            <v>DISTRIBUIDORA DEL PARAGUAY (79)</v>
          </cell>
          <cell r="N864">
            <v>303</v>
          </cell>
          <cell r="O864">
            <v>271</v>
          </cell>
          <cell r="P864">
            <v>224</v>
          </cell>
          <cell r="Q864">
            <v>235</v>
          </cell>
          <cell r="R864">
            <v>391</v>
          </cell>
          <cell r="S864">
            <v>674</v>
          </cell>
          <cell r="T864">
            <v>313</v>
          </cell>
          <cell r="U864">
            <v>373</v>
          </cell>
          <cell r="V864">
            <v>247</v>
          </cell>
          <cell r="W864">
            <v>255</v>
          </cell>
          <cell r="X864">
            <v>113</v>
          </cell>
          <cell r="Y864">
            <v>98</v>
          </cell>
          <cell r="Z864">
            <v>173</v>
          </cell>
          <cell r="AA864">
            <v>227</v>
          </cell>
          <cell r="AB864">
            <v>159</v>
          </cell>
          <cell r="AC864">
            <v>155</v>
          </cell>
          <cell r="AD864">
            <v>378</v>
          </cell>
          <cell r="AE864">
            <v>460</v>
          </cell>
          <cell r="AF864">
            <v>218</v>
          </cell>
          <cell r="AG864">
            <v>222</v>
          </cell>
          <cell r="AH864">
            <v>12</v>
          </cell>
          <cell r="AI864">
            <v>18</v>
          </cell>
          <cell r="AJ864">
            <v>277</v>
          </cell>
          <cell r="AK864">
            <v>626</v>
          </cell>
          <cell r="AL864">
            <v>361</v>
          </cell>
          <cell r="AM864">
            <v>263</v>
          </cell>
          <cell r="AN864">
            <v>526</v>
          </cell>
          <cell r="AO864">
            <v>708</v>
          </cell>
          <cell r="AP864">
            <v>35.361702127659576</v>
          </cell>
          <cell r="AQ864">
            <v>50.348525469168898</v>
          </cell>
          <cell r="AR864">
            <v>110.51020408163265</v>
          </cell>
          <cell r="AS864">
            <v>50.903225806451616</v>
          </cell>
          <cell r="AT864">
            <v>71.081081081081081</v>
          </cell>
          <cell r="AU864">
            <v>1180</v>
          </cell>
          <cell r="AV864">
            <v>5933</v>
          </cell>
          <cell r="AW864">
            <v>5600.8570200000004</v>
          </cell>
          <cell r="AX864">
            <v>6900</v>
          </cell>
          <cell r="AY864">
            <v>0.16298668464520483</v>
          </cell>
          <cell r="AZ864">
            <v>0.14014492753623189</v>
          </cell>
          <cell r="BA864">
            <v>6650</v>
          </cell>
          <cell r="BB864">
            <v>6</v>
          </cell>
          <cell r="BC864">
            <v>0.12084948592617573</v>
          </cell>
          <cell r="BD864">
            <v>0.10781954887218045</v>
          </cell>
          <cell r="BE864">
            <v>0</v>
          </cell>
          <cell r="BF864">
            <v>0</v>
          </cell>
          <cell r="BG864">
            <v>-1</v>
          </cell>
          <cell r="BH864">
            <v>0</v>
          </cell>
        </row>
        <row r="865">
          <cell r="B865" t="str">
            <v>7895</v>
          </cell>
          <cell r="C865" t="str">
            <v>5900535013801</v>
          </cell>
          <cell r="D865" t="str">
            <v>CERVEZA  S/ALCOHOL Lata 500ml EDELMEISTER</v>
          </cell>
          <cell r="E865">
            <v>24</v>
          </cell>
          <cell r="F865" t="str">
            <v>BEBIDAS</v>
          </cell>
          <cell r="G865" t="str">
            <v>BEBIDAS</v>
          </cell>
          <cell r="H865" t="str">
            <v>CERVEZAS</v>
          </cell>
          <cell r="I865" t="str">
            <v>SUPER PREMIUM-ESPECIALES-ARTES</v>
          </cell>
          <cell r="J865" t="str">
            <v>SIN ALCOHOL</v>
          </cell>
          <cell r="K865" t="str">
            <v>EDELMEISTER</v>
          </cell>
          <cell r="L865">
            <v>473</v>
          </cell>
          <cell r="M865" t="str">
            <v>IL MONDO S.A. (473)</v>
          </cell>
          <cell r="N865">
            <v>0</v>
          </cell>
          <cell r="O865">
            <v>48</v>
          </cell>
          <cell r="P865">
            <v>48</v>
          </cell>
          <cell r="Q865">
            <v>97</v>
          </cell>
          <cell r="R865">
            <v>0</v>
          </cell>
          <cell r="S865">
            <v>12</v>
          </cell>
          <cell r="T865">
            <v>35</v>
          </cell>
          <cell r="U865">
            <v>25</v>
          </cell>
          <cell r="V865">
            <v>0</v>
          </cell>
          <cell r="W865">
            <v>21</v>
          </cell>
          <cell r="X865">
            <v>32</v>
          </cell>
          <cell r="Y865">
            <v>57</v>
          </cell>
          <cell r="Z865">
            <v>0</v>
          </cell>
          <cell r="AA865">
            <v>20</v>
          </cell>
          <cell r="AB865">
            <v>4</v>
          </cell>
          <cell r="AC865">
            <v>10</v>
          </cell>
          <cell r="AD865">
            <v>0</v>
          </cell>
          <cell r="AE865">
            <v>24</v>
          </cell>
          <cell r="AF865">
            <v>27</v>
          </cell>
          <cell r="AG865">
            <v>69</v>
          </cell>
          <cell r="AH865">
            <v>10</v>
          </cell>
          <cell r="AI865">
            <v>24</v>
          </cell>
          <cell r="AJ865">
            <v>49</v>
          </cell>
          <cell r="AK865">
            <v>49</v>
          </cell>
          <cell r="AL865">
            <v>14</v>
          </cell>
          <cell r="AM865">
            <v>48</v>
          </cell>
          <cell r="AN865">
            <v>11</v>
          </cell>
          <cell r="AO865">
            <v>2</v>
          </cell>
          <cell r="AP865">
            <v>15.154639175257731</v>
          </cell>
          <cell r="AQ865">
            <v>58.8</v>
          </cell>
          <cell r="AR865">
            <v>7.3684210526315788</v>
          </cell>
          <cell r="AS865">
            <v>144</v>
          </cell>
          <cell r="AT865">
            <v>4.7826086956521738</v>
          </cell>
          <cell r="AU865">
            <v>2.5</v>
          </cell>
          <cell r="AV865">
            <v>7200.0000600000003</v>
          </cell>
          <cell r="AW865">
            <v>7199.9999500000004</v>
          </cell>
          <cell r="AX865">
            <v>8250</v>
          </cell>
          <cell r="AY865">
            <v>0.14583332378472225</v>
          </cell>
          <cell r="AZ865">
            <v>0.12727271999999995</v>
          </cell>
          <cell r="BA865">
            <v>7900</v>
          </cell>
          <cell r="BB865">
            <v>6</v>
          </cell>
          <cell r="BC865">
            <v>9.7222213078703712E-2</v>
          </cell>
          <cell r="BD865">
            <v>8.8607587341772112E-2</v>
          </cell>
          <cell r="BE865">
            <v>0</v>
          </cell>
          <cell r="BF865">
            <v>0</v>
          </cell>
          <cell r="BG865">
            <v>-1</v>
          </cell>
          <cell r="BH865">
            <v>0</v>
          </cell>
        </row>
        <row r="866">
          <cell r="B866" t="str">
            <v>11670</v>
          </cell>
          <cell r="C866" t="str">
            <v>8412598001673</v>
          </cell>
          <cell r="D866" t="str">
            <v>CERVEZA S/ALCOHOL Bot 250ml 24un ESTRELLA GALICIA</v>
          </cell>
          <cell r="E866">
            <v>24</v>
          </cell>
          <cell r="F866" t="str">
            <v>BEBIDAS</v>
          </cell>
          <cell r="G866" t="str">
            <v>BEBIDAS</v>
          </cell>
          <cell r="H866" t="str">
            <v>CERVEZAS</v>
          </cell>
          <cell r="I866" t="str">
            <v>SUPER PREMIUM-ESPECIALES-ARTES</v>
          </cell>
          <cell r="J866" t="str">
            <v>SIN ALCOHOL</v>
          </cell>
          <cell r="K866" t="str">
            <v>ESTRELLA GALICIA</v>
          </cell>
          <cell r="L866">
            <v>117</v>
          </cell>
          <cell r="M866" t="str">
            <v>LA CAOBA S.A.I.C. (117)</v>
          </cell>
          <cell r="N866">
            <v>0</v>
          </cell>
          <cell r="O866">
            <v>0</v>
          </cell>
          <cell r="P866">
            <v>0</v>
          </cell>
          <cell r="Q866">
            <v>0</v>
          </cell>
          <cell r="R866">
            <v>0</v>
          </cell>
          <cell r="S866">
            <v>0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>
            <v>0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 t="str">
            <v>Q</v>
          </cell>
          <cell r="AQ866" t="str">
            <v>Q</v>
          </cell>
          <cell r="AR866" t="str">
            <v>Q</v>
          </cell>
          <cell r="AS866" t="str">
            <v>Q</v>
          </cell>
          <cell r="AT866" t="str">
            <v>Q</v>
          </cell>
          <cell r="AU866" t="str">
            <v>Q</v>
          </cell>
          <cell r="AV866">
            <v>168504.00000500001</v>
          </cell>
          <cell r="AW866">
            <v>113863.24224000001</v>
          </cell>
          <cell r="AX866">
            <v>189600</v>
          </cell>
          <cell r="AY866">
            <v>0.12519584101489589</v>
          </cell>
          <cell r="AZ866">
            <v>0.11126582275843877</v>
          </cell>
          <cell r="BA866">
            <v>0</v>
          </cell>
          <cell r="BB866">
            <v>0</v>
          </cell>
          <cell r="BC866">
            <v>-1</v>
          </cell>
          <cell r="BD866">
            <v>0</v>
          </cell>
          <cell r="BE866">
            <v>0</v>
          </cell>
          <cell r="BF866">
            <v>0</v>
          </cell>
          <cell r="BG866">
            <v>-1</v>
          </cell>
          <cell r="BH866">
            <v>0</v>
          </cell>
        </row>
        <row r="867">
          <cell r="B867" t="str">
            <v>11671</v>
          </cell>
          <cell r="C867" t="str">
            <v>8412598001666</v>
          </cell>
          <cell r="D867" t="str">
            <v>CERVEZA S/ALCOHOL Bot 250ml 6un ESTRELLA GALICIA</v>
          </cell>
          <cell r="E867">
            <v>6</v>
          </cell>
          <cell r="F867" t="str">
            <v>BEBIDAS</v>
          </cell>
          <cell r="G867" t="str">
            <v>BEBIDAS</v>
          </cell>
          <cell r="H867" t="str">
            <v>CERVEZAS</v>
          </cell>
          <cell r="I867" t="str">
            <v>SUPER PREMIUM-ESPECIALES-ARTES</v>
          </cell>
          <cell r="J867" t="str">
            <v>SIN ALCOHOL</v>
          </cell>
          <cell r="K867" t="str">
            <v>ESTRELLA GALICIA</v>
          </cell>
          <cell r="L867">
            <v>117</v>
          </cell>
          <cell r="M867" t="str">
            <v>LA CAOBA S.A.I.C. (117)</v>
          </cell>
          <cell r="N867">
            <v>0</v>
          </cell>
          <cell r="O867">
            <v>0</v>
          </cell>
          <cell r="P867">
            <v>0</v>
          </cell>
          <cell r="Q867">
            <v>0</v>
          </cell>
          <cell r="R867">
            <v>0</v>
          </cell>
          <cell r="S867">
            <v>0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>
            <v>0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 t="str">
            <v>Q</v>
          </cell>
          <cell r="AQ867" t="str">
            <v>Q</v>
          </cell>
          <cell r="AR867" t="str">
            <v>Q</v>
          </cell>
          <cell r="AS867" t="str">
            <v>Q</v>
          </cell>
          <cell r="AT867" t="str">
            <v>Q</v>
          </cell>
          <cell r="AU867" t="str">
            <v>Q</v>
          </cell>
          <cell r="AV867">
            <v>42126.000004000001</v>
          </cell>
          <cell r="AW867">
            <v>28465.810560000002</v>
          </cell>
          <cell r="AX867">
            <v>47400</v>
          </cell>
          <cell r="AY867">
            <v>0.12519584094144265</v>
          </cell>
          <cell r="AZ867">
            <v>0.11126582270042192</v>
          </cell>
          <cell r="BA867">
            <v>0</v>
          </cell>
          <cell r="BB867">
            <v>0</v>
          </cell>
          <cell r="BC867">
            <v>-1</v>
          </cell>
          <cell r="BD867">
            <v>0</v>
          </cell>
          <cell r="BE867">
            <v>0</v>
          </cell>
          <cell r="BF867">
            <v>0</v>
          </cell>
          <cell r="BG867">
            <v>-1</v>
          </cell>
          <cell r="BH867">
            <v>0</v>
          </cell>
        </row>
        <row r="868">
          <cell r="B868" t="str">
            <v>9696</v>
          </cell>
          <cell r="C868" t="str">
            <v>8412598001659</v>
          </cell>
          <cell r="D868" t="str">
            <v>CERVEZA S/ALCOHOL Bot 250ml ESTRELLA GALICIA</v>
          </cell>
          <cell r="E868">
            <v>1</v>
          </cell>
          <cell r="F868" t="str">
            <v>BEBIDAS</v>
          </cell>
          <cell r="G868" t="str">
            <v>BEBIDAS</v>
          </cell>
          <cell r="H868" t="str">
            <v>CERVEZAS</v>
          </cell>
          <cell r="I868" t="str">
            <v>SUPER PREMIUM-ESPECIALES-ARTES</v>
          </cell>
          <cell r="J868" t="str">
            <v>SIN ALCOHOL</v>
          </cell>
          <cell r="K868" t="str">
            <v>ESTRELLA GALICIA</v>
          </cell>
          <cell r="L868">
            <v>117</v>
          </cell>
          <cell r="M868" t="str">
            <v>LA CAOBA S.A.I.C. (117)</v>
          </cell>
          <cell r="N868">
            <v>0</v>
          </cell>
          <cell r="O868">
            <v>0</v>
          </cell>
          <cell r="P868">
            <v>12</v>
          </cell>
          <cell r="Q868">
            <v>28</v>
          </cell>
          <cell r="R868">
            <v>0</v>
          </cell>
          <cell r="S868">
            <v>0</v>
          </cell>
          <cell r="T868">
            <v>12</v>
          </cell>
          <cell r="U868">
            <v>24</v>
          </cell>
          <cell r="V868">
            <v>3</v>
          </cell>
          <cell r="W868">
            <v>0</v>
          </cell>
          <cell r="X868">
            <v>31</v>
          </cell>
          <cell r="Y868">
            <v>38</v>
          </cell>
          <cell r="Z868">
            <v>0</v>
          </cell>
          <cell r="AA868">
            <v>0</v>
          </cell>
          <cell r="AB868">
            <v>23</v>
          </cell>
          <cell r="AC868">
            <v>36</v>
          </cell>
          <cell r="AD868">
            <v>0</v>
          </cell>
          <cell r="AE868">
            <v>18</v>
          </cell>
          <cell r="AF868">
            <v>10</v>
          </cell>
          <cell r="AG868">
            <v>14</v>
          </cell>
          <cell r="AH868">
            <v>0</v>
          </cell>
          <cell r="AI868">
            <v>6</v>
          </cell>
          <cell r="AJ868">
            <v>26</v>
          </cell>
          <cell r="AK868">
            <v>42</v>
          </cell>
          <cell r="AL868">
            <v>-9</v>
          </cell>
          <cell r="AM868">
            <v>0</v>
          </cell>
          <cell r="AN868">
            <v>24</v>
          </cell>
          <cell r="AO868">
            <v>42</v>
          </cell>
          <cell r="AP868">
            <v>27.857142857142858</v>
          </cell>
          <cell r="AQ868">
            <v>52.5</v>
          </cell>
          <cell r="AR868" t="str">
            <v>Q</v>
          </cell>
          <cell r="AS868" t="str">
            <v>Q</v>
          </cell>
          <cell r="AT868">
            <v>51.428571428571423</v>
          </cell>
          <cell r="AU868">
            <v>210</v>
          </cell>
          <cell r="AV868">
            <v>7021</v>
          </cell>
          <cell r="AW868">
            <v>4744.3017600000003</v>
          </cell>
          <cell r="AX868">
            <v>8250</v>
          </cell>
          <cell r="AY868">
            <v>0.1750462897023215</v>
          </cell>
          <cell r="AZ868">
            <v>0.14896969696969697</v>
          </cell>
          <cell r="BA868">
            <v>7900</v>
          </cell>
          <cell r="BB868">
            <v>6</v>
          </cell>
          <cell r="BC868">
            <v>0.12519584104828363</v>
          </cell>
          <cell r="BD868">
            <v>0.11126582278481012</v>
          </cell>
          <cell r="BE868">
            <v>0</v>
          </cell>
          <cell r="BF868">
            <v>0</v>
          </cell>
          <cell r="BG868">
            <v>-1</v>
          </cell>
          <cell r="BH868">
            <v>0</v>
          </cell>
        </row>
        <row r="869">
          <cell r="B869" t="str">
            <v>18194</v>
          </cell>
          <cell r="C869" t="str">
            <v>8411327731065</v>
          </cell>
          <cell r="D869" t="str">
            <v>CERVEZA S/ALCOHOL 250ml 06un MAHOU</v>
          </cell>
          <cell r="E869">
            <v>6</v>
          </cell>
          <cell r="F869" t="str">
            <v>BEBIDAS</v>
          </cell>
          <cell r="G869" t="str">
            <v>BEBIDAS</v>
          </cell>
          <cell r="H869" t="str">
            <v>CERVEZAS</v>
          </cell>
          <cell r="I869" t="str">
            <v>SUPER PREMIUM-ESPECIALES-ARTES</v>
          </cell>
          <cell r="J869" t="str">
            <v>SIN ALCOHOL</v>
          </cell>
          <cell r="K869" t="str">
            <v>MAHOU</v>
          </cell>
          <cell r="L869">
            <v>449</v>
          </cell>
          <cell r="M869" t="str">
            <v>LA MERCANTIL GUARANI S.A. (449)</v>
          </cell>
          <cell r="N869">
            <v>0</v>
          </cell>
          <cell r="O869">
            <v>0</v>
          </cell>
          <cell r="P869">
            <v>0</v>
          </cell>
          <cell r="Q869">
            <v>0</v>
          </cell>
          <cell r="R869">
            <v>0</v>
          </cell>
          <cell r="S869">
            <v>0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>
            <v>0</v>
          </cell>
          <cell r="AM869">
            <v>0</v>
          </cell>
          <cell r="AN869">
            <v>0</v>
          </cell>
          <cell r="AO869">
            <v>0</v>
          </cell>
          <cell r="AP869" t="str">
            <v>Q</v>
          </cell>
          <cell r="AQ869" t="str">
            <v>Q</v>
          </cell>
          <cell r="AR869" t="str">
            <v>Q</v>
          </cell>
          <cell r="AS869" t="str">
            <v>Q</v>
          </cell>
          <cell r="AT869" t="str">
            <v>Q</v>
          </cell>
          <cell r="AU869" t="str">
            <v>Q</v>
          </cell>
          <cell r="AV869">
            <v>28728.000004000001</v>
          </cell>
          <cell r="AW869">
            <v>41401.450859999997</v>
          </cell>
          <cell r="AX869">
            <v>33000</v>
          </cell>
          <cell r="AY869">
            <v>0.14870509591357495</v>
          </cell>
          <cell r="AZ869">
            <v>0.12945454533333328</v>
          </cell>
          <cell r="BA869">
            <v>0</v>
          </cell>
          <cell r="BB869">
            <v>0</v>
          </cell>
          <cell r="BC869">
            <v>-1</v>
          </cell>
          <cell r="BD869">
            <v>0</v>
          </cell>
          <cell r="BE869">
            <v>0</v>
          </cell>
          <cell r="BF869">
            <v>0</v>
          </cell>
          <cell r="BG869">
            <v>-1</v>
          </cell>
          <cell r="BH869">
            <v>0</v>
          </cell>
        </row>
        <row r="870">
          <cell r="B870" t="str">
            <v>17887</v>
          </cell>
          <cell r="C870" t="str">
            <v>8411327132022</v>
          </cell>
          <cell r="D870" t="str">
            <v>CERVEZA S/ALCOHOL 250ml MAHOU</v>
          </cell>
          <cell r="E870">
            <v>1</v>
          </cell>
          <cell r="F870" t="str">
            <v>BEBIDAS</v>
          </cell>
          <cell r="G870" t="str">
            <v>BEBIDAS</v>
          </cell>
          <cell r="H870" t="str">
            <v>CERVEZAS</v>
          </cell>
          <cell r="I870" t="str">
            <v>SUPER PREMIUM-ESPECIALES-ARTES</v>
          </cell>
          <cell r="J870" t="str">
            <v>SIN ALCOHOL</v>
          </cell>
          <cell r="K870" t="str">
            <v>MAHOU</v>
          </cell>
          <cell r="L870">
            <v>449</v>
          </cell>
          <cell r="M870" t="str">
            <v>LA MERCANTIL GUARANI S.A. (449)</v>
          </cell>
          <cell r="N870">
            <v>0</v>
          </cell>
          <cell r="O870">
            <v>0</v>
          </cell>
          <cell r="P870">
            <v>0</v>
          </cell>
          <cell r="Q870">
            <v>0</v>
          </cell>
          <cell r="R870">
            <v>0</v>
          </cell>
          <cell r="S870">
            <v>0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>
            <v>0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 t="str">
            <v>Q</v>
          </cell>
          <cell r="AQ870" t="str">
            <v>Q</v>
          </cell>
          <cell r="AR870" t="str">
            <v>Q</v>
          </cell>
          <cell r="AS870" t="str">
            <v>Q</v>
          </cell>
          <cell r="AT870" t="str">
            <v>Q</v>
          </cell>
          <cell r="AU870" t="str">
            <v>Q</v>
          </cell>
          <cell r="AV870">
            <v>4787.9999969999999</v>
          </cell>
          <cell r="AW870">
            <v>6900.2418100000004</v>
          </cell>
          <cell r="AX870">
            <v>5750</v>
          </cell>
          <cell r="AY870">
            <v>0.20091896482931437</v>
          </cell>
          <cell r="AZ870">
            <v>0.16730434834782609</v>
          </cell>
          <cell r="BA870">
            <v>5500</v>
          </cell>
          <cell r="BB870">
            <v>3</v>
          </cell>
          <cell r="BC870">
            <v>0.14870509679325727</v>
          </cell>
          <cell r="BD870">
            <v>0.12945454600000003</v>
          </cell>
          <cell r="BE870">
            <v>0</v>
          </cell>
          <cell r="BF870">
            <v>0</v>
          </cell>
          <cell r="BG870">
            <v>-1</v>
          </cell>
          <cell r="BH870">
            <v>0</v>
          </cell>
        </row>
        <row r="871">
          <cell r="B871" t="str">
            <v>18193</v>
          </cell>
          <cell r="C871" t="str">
            <v>8411327001724</v>
          </cell>
          <cell r="D871" t="str">
            <v>CERVEZA S/ALCOHOL Lata 330ml 12un MAHOU</v>
          </cell>
          <cell r="E871">
            <v>12</v>
          </cell>
          <cell r="F871" t="str">
            <v>BEBIDAS</v>
          </cell>
          <cell r="G871" t="str">
            <v>BEBIDAS</v>
          </cell>
          <cell r="H871" t="str">
            <v>CERVEZAS</v>
          </cell>
          <cell r="I871" t="str">
            <v>SUPER PREMIUM-ESPECIALES-ARTES</v>
          </cell>
          <cell r="J871" t="str">
            <v>SIN ALCOHOL</v>
          </cell>
          <cell r="K871" t="str">
            <v>MAHOU</v>
          </cell>
          <cell r="L871">
            <v>449</v>
          </cell>
          <cell r="M871" t="str">
            <v>LA MERCANTIL GUARANI S.A. (449)</v>
          </cell>
          <cell r="N871">
            <v>0</v>
          </cell>
          <cell r="O871">
            <v>0</v>
          </cell>
          <cell r="P871">
            <v>0</v>
          </cell>
          <cell r="Q871">
            <v>0</v>
          </cell>
          <cell r="R871">
            <v>0</v>
          </cell>
          <cell r="S871">
            <v>0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 t="str">
            <v>Q</v>
          </cell>
          <cell r="AQ871" t="str">
            <v>Q</v>
          </cell>
          <cell r="AR871" t="str">
            <v>Q</v>
          </cell>
          <cell r="AS871" t="str">
            <v>Q</v>
          </cell>
          <cell r="AT871" t="str">
            <v>Q</v>
          </cell>
          <cell r="AU871" t="str">
            <v>Q</v>
          </cell>
          <cell r="AV871">
            <v>53351.999997999999</v>
          </cell>
          <cell r="AW871">
            <v>41940.653039999997</v>
          </cell>
          <cell r="AX871">
            <v>63000</v>
          </cell>
          <cell r="AY871">
            <v>0.18083670719676248</v>
          </cell>
          <cell r="AZ871">
            <v>0.15314285717460319</v>
          </cell>
          <cell r="BA871">
            <v>0</v>
          </cell>
          <cell r="BB871">
            <v>0</v>
          </cell>
          <cell r="BC871">
            <v>-1</v>
          </cell>
          <cell r="BD871">
            <v>0</v>
          </cell>
          <cell r="BE871">
            <v>0</v>
          </cell>
          <cell r="BF871">
            <v>0</v>
          </cell>
          <cell r="BG871">
            <v>-1</v>
          </cell>
          <cell r="BH871">
            <v>0</v>
          </cell>
        </row>
        <row r="872">
          <cell r="B872" t="str">
            <v>5057</v>
          </cell>
          <cell r="C872" t="str">
            <v>8411327722018</v>
          </cell>
          <cell r="D872" t="str">
            <v>CERVEZA S/ALCOHOL Lata 330ml MAHOU</v>
          </cell>
          <cell r="E872">
            <v>1</v>
          </cell>
          <cell r="F872" t="str">
            <v>BEBIDAS</v>
          </cell>
          <cell r="G872" t="str">
            <v>BEBIDAS</v>
          </cell>
          <cell r="H872" t="str">
            <v>CERVEZAS</v>
          </cell>
          <cell r="I872" t="str">
            <v>SUPER PREMIUM-ESPECIALES-ARTES</v>
          </cell>
          <cell r="J872" t="str">
            <v>SIN ALCOHOL</v>
          </cell>
          <cell r="K872" t="str">
            <v>MAHOU</v>
          </cell>
          <cell r="L872">
            <v>449</v>
          </cell>
          <cell r="M872" t="str">
            <v>LA MERCANTIL GUARANI S.A. (449)</v>
          </cell>
          <cell r="N872">
            <v>0</v>
          </cell>
          <cell r="O872">
            <v>0</v>
          </cell>
          <cell r="P872">
            <v>0</v>
          </cell>
          <cell r="Q872">
            <v>0</v>
          </cell>
          <cell r="R872">
            <v>0</v>
          </cell>
          <cell r="S872">
            <v>0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>
            <v>0</v>
          </cell>
          <cell r="AM872">
            <v>0</v>
          </cell>
          <cell r="AN872">
            <v>0</v>
          </cell>
          <cell r="AO872">
            <v>0</v>
          </cell>
          <cell r="AP872" t="str">
            <v>Q</v>
          </cell>
          <cell r="AQ872" t="str">
            <v>Q</v>
          </cell>
          <cell r="AR872" t="str">
            <v>Q</v>
          </cell>
          <cell r="AS872" t="str">
            <v>Q</v>
          </cell>
          <cell r="AT872" t="str">
            <v>Q</v>
          </cell>
          <cell r="AU872" t="str">
            <v>Q</v>
          </cell>
          <cell r="AV872">
            <v>4445.9999980000002</v>
          </cell>
          <cell r="AW872">
            <v>3495.0544199999999</v>
          </cell>
          <cell r="AX872">
            <v>5500</v>
          </cell>
          <cell r="AY872">
            <v>0.23706702709719618</v>
          </cell>
          <cell r="AZ872">
            <v>0.19163636399999995</v>
          </cell>
          <cell r="BA872">
            <v>5250</v>
          </cell>
          <cell r="BB872">
            <v>3</v>
          </cell>
          <cell r="BC872">
            <v>0.1808367076836872</v>
          </cell>
          <cell r="BD872">
            <v>0.15314285752380949</v>
          </cell>
          <cell r="BE872">
            <v>0</v>
          </cell>
          <cell r="BF872">
            <v>0</v>
          </cell>
          <cell r="BG872">
            <v>-1</v>
          </cell>
          <cell r="BH872">
            <v>0</v>
          </cell>
        </row>
        <row r="873">
          <cell r="B873" t="str">
            <v>11737</v>
          </cell>
          <cell r="C873" t="str">
            <v>4053400283593</v>
          </cell>
          <cell r="D873" t="str">
            <v>CERVEZA CLASSIC Bot 660ml 12un CLAUSTHALER</v>
          </cell>
          <cell r="E873">
            <v>12</v>
          </cell>
          <cell r="F873" t="str">
            <v>BEBIDAS</v>
          </cell>
          <cell r="G873" t="str">
            <v>BEBIDAS</v>
          </cell>
          <cell r="H873" t="str">
            <v>CERVEZAS</v>
          </cell>
          <cell r="I873" t="str">
            <v>SUPER PREMIUM-ESPECIALES-ARTES</v>
          </cell>
          <cell r="J873" t="str">
            <v>SIN ALCOHOL</v>
          </cell>
          <cell r="K873" t="str">
            <v>CLAUSTHALER</v>
          </cell>
          <cell r="L873">
            <v>550</v>
          </cell>
          <cell r="M873" t="str">
            <v>HQ S.A. (550)</v>
          </cell>
          <cell r="N873">
            <v>0</v>
          </cell>
          <cell r="O873">
            <v>0</v>
          </cell>
          <cell r="P873">
            <v>0</v>
          </cell>
          <cell r="Q873">
            <v>0</v>
          </cell>
          <cell r="R873">
            <v>0</v>
          </cell>
          <cell r="S873">
            <v>0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>
            <v>0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 t="str">
            <v>Q</v>
          </cell>
          <cell r="AQ873" t="str">
            <v>Q</v>
          </cell>
          <cell r="AR873" t="str">
            <v>Q</v>
          </cell>
          <cell r="AS873" t="str">
            <v>Q</v>
          </cell>
          <cell r="AT873" t="str">
            <v>Q</v>
          </cell>
          <cell r="AU873" t="str">
            <v>Q</v>
          </cell>
          <cell r="AV873">
            <v>161999.99999700001</v>
          </cell>
          <cell r="AW873">
            <v>161887.42019999999</v>
          </cell>
          <cell r="AX873">
            <v>186000</v>
          </cell>
          <cell r="AY873">
            <v>0.14814814816941002</v>
          </cell>
          <cell r="AZ873">
            <v>0.12903225808064514</v>
          </cell>
          <cell r="BA873">
            <v>0</v>
          </cell>
          <cell r="BB873">
            <v>0</v>
          </cell>
          <cell r="BC873">
            <v>-1</v>
          </cell>
          <cell r="BD873">
            <v>0</v>
          </cell>
          <cell r="BE873">
            <v>0</v>
          </cell>
          <cell r="BF873">
            <v>0</v>
          </cell>
          <cell r="BG873">
            <v>-1</v>
          </cell>
          <cell r="BH873">
            <v>0</v>
          </cell>
        </row>
        <row r="874">
          <cell r="B874" t="str">
            <v>6195</v>
          </cell>
          <cell r="C874" t="str">
            <v>4053400183596</v>
          </cell>
          <cell r="D874" t="str">
            <v>CERVEZA CLASSIC Bot 660ml CLAUSTHALER</v>
          </cell>
          <cell r="E874">
            <v>1</v>
          </cell>
          <cell r="F874" t="str">
            <v>BEBIDAS</v>
          </cell>
          <cell r="G874" t="str">
            <v>BEBIDAS</v>
          </cell>
          <cell r="H874" t="str">
            <v>CERVEZAS</v>
          </cell>
          <cell r="I874" t="str">
            <v>SUPER PREMIUM-ESPECIALES-ARTES</v>
          </cell>
          <cell r="J874" t="str">
            <v>SIN ALCOHOL</v>
          </cell>
          <cell r="K874" t="str">
            <v>CLAUSTHALER</v>
          </cell>
          <cell r="L874">
            <v>550</v>
          </cell>
          <cell r="M874" t="str">
            <v>HQ S.A. (550)</v>
          </cell>
          <cell r="N874">
            <v>3</v>
          </cell>
          <cell r="O874">
            <v>11</v>
          </cell>
          <cell r="P874">
            <v>0</v>
          </cell>
          <cell r="Q874">
            <v>0</v>
          </cell>
          <cell r="R874">
            <v>0</v>
          </cell>
          <cell r="S874">
            <v>11</v>
          </cell>
          <cell r="T874">
            <v>3</v>
          </cell>
          <cell r="U874">
            <v>4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2</v>
          </cell>
          <cell r="AA874">
            <v>2</v>
          </cell>
          <cell r="AB874">
            <v>3</v>
          </cell>
          <cell r="AC874">
            <v>3</v>
          </cell>
          <cell r="AD874">
            <v>0</v>
          </cell>
          <cell r="AE874">
            <v>12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2</v>
          </cell>
          <cell r="AN874">
            <v>0</v>
          </cell>
          <cell r="AO874">
            <v>0</v>
          </cell>
          <cell r="AP874" t="str">
            <v>Q</v>
          </cell>
          <cell r="AQ874" t="str">
            <v>Q</v>
          </cell>
          <cell r="AR874" t="str">
            <v>Q</v>
          </cell>
          <cell r="AS874">
            <v>20</v>
          </cell>
          <cell r="AT874" t="str">
            <v>Q</v>
          </cell>
          <cell r="AU874" t="str">
            <v>Q</v>
          </cell>
          <cell r="AV874">
            <v>13500.000029999999</v>
          </cell>
          <cell r="AW874">
            <v>13490.618350000001</v>
          </cell>
          <cell r="AX874">
            <v>15900</v>
          </cell>
          <cell r="AY874">
            <v>0.17777777516049387</v>
          </cell>
          <cell r="AZ874">
            <v>0.1509433943396227</v>
          </cell>
          <cell r="BA874">
            <v>15500</v>
          </cell>
          <cell r="BB874">
            <v>3</v>
          </cell>
          <cell r="BC874">
            <v>0.14814814559670797</v>
          </cell>
          <cell r="BD874">
            <v>0.1290322561290323</v>
          </cell>
          <cell r="BE874">
            <v>0</v>
          </cell>
          <cell r="BF874">
            <v>0</v>
          </cell>
          <cell r="BG874">
            <v>-1</v>
          </cell>
          <cell r="BH874">
            <v>0</v>
          </cell>
        </row>
        <row r="875">
          <cell r="B875" t="str">
            <v>11733</v>
          </cell>
          <cell r="C875" t="str">
            <v>4053400001562</v>
          </cell>
          <cell r="D875" t="str">
            <v>CERVEZA Lata 500ml 24un CLAUSTHALER</v>
          </cell>
          <cell r="E875">
            <v>24</v>
          </cell>
          <cell r="F875" t="str">
            <v>BEBIDAS</v>
          </cell>
          <cell r="G875" t="str">
            <v>BEBIDAS</v>
          </cell>
          <cell r="H875" t="str">
            <v>CERVEZAS</v>
          </cell>
          <cell r="I875" t="str">
            <v>SUPER PREMIUM-ESPECIALES-ARTES</v>
          </cell>
          <cell r="J875" t="str">
            <v>SIN ALCOHOL</v>
          </cell>
          <cell r="K875" t="str">
            <v>CLAUSTHALER</v>
          </cell>
          <cell r="L875">
            <v>550</v>
          </cell>
          <cell r="M875" t="str">
            <v>HQ S.A. (550)</v>
          </cell>
          <cell r="N875">
            <v>0</v>
          </cell>
          <cell r="O875">
            <v>0</v>
          </cell>
          <cell r="P875">
            <v>0</v>
          </cell>
          <cell r="Q875">
            <v>0</v>
          </cell>
          <cell r="R875">
            <v>0</v>
          </cell>
          <cell r="S875">
            <v>0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 t="str">
            <v>Q</v>
          </cell>
          <cell r="AQ875" t="str">
            <v>Q</v>
          </cell>
          <cell r="AR875" t="str">
            <v>Q</v>
          </cell>
          <cell r="AS875" t="str">
            <v>Q</v>
          </cell>
          <cell r="AT875" t="str">
            <v>Q</v>
          </cell>
          <cell r="AU875" t="str">
            <v>Q</v>
          </cell>
          <cell r="AV875">
            <v>220800.00000299999</v>
          </cell>
          <cell r="AW875">
            <v>220060.05384000001</v>
          </cell>
          <cell r="AX875">
            <v>261600</v>
          </cell>
          <cell r="AY875">
            <v>0.18478260867955454</v>
          </cell>
          <cell r="AZ875">
            <v>0.1559633027408257</v>
          </cell>
          <cell r="BA875">
            <v>0</v>
          </cell>
          <cell r="BB875">
            <v>0</v>
          </cell>
          <cell r="BC875">
            <v>-1</v>
          </cell>
          <cell r="BD875">
            <v>0</v>
          </cell>
          <cell r="BE875">
            <v>0</v>
          </cell>
          <cell r="BF875">
            <v>0</v>
          </cell>
          <cell r="BG875">
            <v>-1</v>
          </cell>
          <cell r="BH875">
            <v>0</v>
          </cell>
        </row>
        <row r="876">
          <cell r="B876" t="str">
            <v>6193</v>
          </cell>
          <cell r="C876" t="str">
            <v>4053400001579</v>
          </cell>
          <cell r="D876" t="str">
            <v>CERVEZA Lata 500ml CLAUSTHALER</v>
          </cell>
          <cell r="E876">
            <v>1</v>
          </cell>
          <cell r="F876" t="str">
            <v>BEBIDAS</v>
          </cell>
          <cell r="G876" t="str">
            <v>BEBIDAS</v>
          </cell>
          <cell r="H876" t="str">
            <v>CERVEZAS</v>
          </cell>
          <cell r="I876" t="str">
            <v>SUPER PREMIUM-ESPECIALES-ARTES</v>
          </cell>
          <cell r="J876" t="str">
            <v>SIN ALCOHOL</v>
          </cell>
          <cell r="K876" t="str">
            <v>CLAUSTHALER</v>
          </cell>
          <cell r="L876">
            <v>550</v>
          </cell>
          <cell r="M876" t="str">
            <v>HQ S.A. (550)</v>
          </cell>
          <cell r="N876">
            <v>11</v>
          </cell>
          <cell r="O876">
            <v>3</v>
          </cell>
          <cell r="P876">
            <v>5</v>
          </cell>
          <cell r="Q876">
            <v>0</v>
          </cell>
          <cell r="R876">
            <v>12</v>
          </cell>
          <cell r="S876">
            <v>31</v>
          </cell>
          <cell r="T876">
            <v>0</v>
          </cell>
          <cell r="U876">
            <v>0</v>
          </cell>
          <cell r="V876">
            <v>8</v>
          </cell>
          <cell r="W876">
            <v>14</v>
          </cell>
          <cell r="X876">
            <v>10</v>
          </cell>
          <cell r="Y876">
            <v>3</v>
          </cell>
          <cell r="Z876">
            <v>0</v>
          </cell>
          <cell r="AA876">
            <v>9</v>
          </cell>
          <cell r="AB876">
            <v>5</v>
          </cell>
          <cell r="AC876">
            <v>6</v>
          </cell>
          <cell r="AD876">
            <v>5</v>
          </cell>
          <cell r="AE876">
            <v>3</v>
          </cell>
          <cell r="AF876">
            <v>5</v>
          </cell>
          <cell r="AG876">
            <v>4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1</v>
          </cell>
          <cell r="AM876">
            <v>9</v>
          </cell>
          <cell r="AN876">
            <v>6</v>
          </cell>
          <cell r="AO876">
            <v>0</v>
          </cell>
          <cell r="AP876" t="str">
            <v>Q</v>
          </cell>
          <cell r="AQ876" t="str">
            <v>Q</v>
          </cell>
          <cell r="AR876">
            <v>10</v>
          </cell>
          <cell r="AS876">
            <v>45</v>
          </cell>
          <cell r="AT876">
            <v>45</v>
          </cell>
          <cell r="AU876" t="str">
            <v>Q</v>
          </cell>
          <cell r="AV876">
            <v>9200.0000400000008</v>
          </cell>
          <cell r="AW876">
            <v>9169.1689100000003</v>
          </cell>
          <cell r="AX876">
            <v>10900</v>
          </cell>
          <cell r="AY876">
            <v>0.18478260354442333</v>
          </cell>
          <cell r="AZ876">
            <v>0.15596329908256873</v>
          </cell>
          <cell r="BA876">
            <v>10500</v>
          </cell>
          <cell r="BB876">
            <v>3</v>
          </cell>
          <cell r="BC876">
            <v>0.14130434286389404</v>
          </cell>
          <cell r="BD876">
            <v>0.12380951999999992</v>
          </cell>
          <cell r="BE876">
            <v>0</v>
          </cell>
          <cell r="BF876">
            <v>0</v>
          </cell>
          <cell r="BG876">
            <v>-1</v>
          </cell>
          <cell r="BH876">
            <v>0</v>
          </cell>
        </row>
        <row r="877">
          <cell r="B877" t="str">
            <v>11736</v>
          </cell>
          <cell r="C877" t="str">
            <v>4053400168548</v>
          </cell>
          <cell r="D877" t="str">
            <v>CERVEZA LEMON Bot 330ml 24un CLAUSTHALER</v>
          </cell>
          <cell r="E877">
            <v>24</v>
          </cell>
          <cell r="F877" t="str">
            <v>BEBIDAS</v>
          </cell>
          <cell r="G877" t="str">
            <v>BEBIDAS</v>
          </cell>
          <cell r="H877" t="str">
            <v>CERVEZAS</v>
          </cell>
          <cell r="I877" t="str">
            <v>SUPER PREMIUM-ESPECIALES-ARTES</v>
          </cell>
          <cell r="J877" t="str">
            <v>SIN ALCOHOL</v>
          </cell>
          <cell r="K877" t="str">
            <v>CLAUSTHALER</v>
          </cell>
          <cell r="L877">
            <v>550</v>
          </cell>
          <cell r="M877" t="str">
            <v>HQ S.A. (550)</v>
          </cell>
          <cell r="N877">
            <v>0</v>
          </cell>
          <cell r="O877">
            <v>0</v>
          </cell>
          <cell r="P877">
            <v>0</v>
          </cell>
          <cell r="Q877">
            <v>0</v>
          </cell>
          <cell r="R877">
            <v>0</v>
          </cell>
          <cell r="S877">
            <v>0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 t="str">
            <v>Q</v>
          </cell>
          <cell r="AQ877" t="str">
            <v>Q</v>
          </cell>
          <cell r="AR877" t="str">
            <v>Q</v>
          </cell>
          <cell r="AS877" t="str">
            <v>Q</v>
          </cell>
          <cell r="AT877" t="str">
            <v>Q</v>
          </cell>
          <cell r="AU877" t="str">
            <v>Q</v>
          </cell>
          <cell r="AV877">
            <v>194400.00000299999</v>
          </cell>
          <cell r="AW877">
            <v>181969.86192</v>
          </cell>
          <cell r="AX877">
            <v>222000</v>
          </cell>
          <cell r="AY877">
            <v>0.14197530862435226</v>
          </cell>
          <cell r="AZ877">
            <v>0.12432432431081084</v>
          </cell>
          <cell r="BA877">
            <v>0</v>
          </cell>
          <cell r="BB877">
            <v>0</v>
          </cell>
          <cell r="BC877">
            <v>-1</v>
          </cell>
          <cell r="BD877">
            <v>0</v>
          </cell>
          <cell r="BE877">
            <v>0</v>
          </cell>
          <cell r="BF877">
            <v>0</v>
          </cell>
          <cell r="BG877">
            <v>-1</v>
          </cell>
          <cell r="BH877">
            <v>0</v>
          </cell>
        </row>
        <row r="878">
          <cell r="B878" t="str">
            <v>6196</v>
          </cell>
          <cell r="C878" t="str">
            <v>4053400268545</v>
          </cell>
          <cell r="D878" t="str">
            <v>CERVEZA LEMON Bot 330ml CLAUSTHALER</v>
          </cell>
          <cell r="E878">
            <v>1</v>
          </cell>
          <cell r="F878" t="str">
            <v>BEBIDAS</v>
          </cell>
          <cell r="G878" t="str">
            <v>BEBIDAS</v>
          </cell>
          <cell r="H878" t="str">
            <v>CERVEZAS</v>
          </cell>
          <cell r="I878" t="str">
            <v>SUPER PREMIUM-ESPECIALES-ARTES</v>
          </cell>
          <cell r="J878" t="str">
            <v>SIN ALCOHOL</v>
          </cell>
          <cell r="K878" t="str">
            <v>CLAUSTHALER</v>
          </cell>
          <cell r="L878">
            <v>550</v>
          </cell>
          <cell r="M878" t="str">
            <v>HQ S.A. (550)</v>
          </cell>
          <cell r="N878">
            <v>28</v>
          </cell>
          <cell r="O878">
            <v>36</v>
          </cell>
          <cell r="P878">
            <v>0</v>
          </cell>
          <cell r="Q878">
            <v>0</v>
          </cell>
          <cell r="R878">
            <v>10</v>
          </cell>
          <cell r="S878">
            <v>16</v>
          </cell>
          <cell r="T878">
            <v>1</v>
          </cell>
          <cell r="U878">
            <v>6</v>
          </cell>
          <cell r="V878">
            <v>12</v>
          </cell>
          <cell r="W878">
            <v>24</v>
          </cell>
          <cell r="X878">
            <v>0</v>
          </cell>
          <cell r="Y878">
            <v>0</v>
          </cell>
          <cell r="Z878">
            <v>1</v>
          </cell>
          <cell r="AA878">
            <v>3</v>
          </cell>
          <cell r="AB878">
            <v>0</v>
          </cell>
          <cell r="AC878">
            <v>0</v>
          </cell>
          <cell r="AD878">
            <v>10</v>
          </cell>
          <cell r="AE878">
            <v>20</v>
          </cell>
          <cell r="AF878">
            <v>4</v>
          </cell>
          <cell r="AG878">
            <v>2</v>
          </cell>
          <cell r="AH878">
            <v>0</v>
          </cell>
          <cell r="AI878">
            <v>0</v>
          </cell>
          <cell r="AJ878">
            <v>0</v>
          </cell>
          <cell r="AK878">
            <v>7</v>
          </cell>
          <cell r="AL878">
            <v>0</v>
          </cell>
          <cell r="AM878">
            <v>12</v>
          </cell>
          <cell r="AN878">
            <v>0</v>
          </cell>
          <cell r="AO878">
            <v>0</v>
          </cell>
          <cell r="AP878" t="str">
            <v>Q</v>
          </cell>
          <cell r="AQ878">
            <v>35</v>
          </cell>
          <cell r="AR878" t="str">
            <v>Q</v>
          </cell>
          <cell r="AS878" t="str">
            <v>SV</v>
          </cell>
          <cell r="AT878" t="str">
            <v>Q</v>
          </cell>
          <cell r="AU878" t="str">
            <v>Q</v>
          </cell>
          <cell r="AV878">
            <v>8100.0000399999999</v>
          </cell>
          <cell r="AW878">
            <v>7582.0775800000001</v>
          </cell>
          <cell r="AX878">
            <v>9500</v>
          </cell>
          <cell r="AY878">
            <v>0.17283950038103946</v>
          </cell>
          <cell r="AZ878">
            <v>0.14736841684210528</v>
          </cell>
          <cell r="BA878">
            <v>9250</v>
          </cell>
          <cell r="BB878">
            <v>6</v>
          </cell>
          <cell r="BC878">
            <v>0.1419753030025912</v>
          </cell>
          <cell r="BD878">
            <v>0.12432432000000002</v>
          </cell>
          <cell r="BE878">
            <v>0</v>
          </cell>
          <cell r="BF878">
            <v>0</v>
          </cell>
          <cell r="BG878">
            <v>-1</v>
          </cell>
          <cell r="BH878">
            <v>0</v>
          </cell>
        </row>
        <row r="879">
          <cell r="B879" t="str">
            <v>8753</v>
          </cell>
          <cell r="C879" t="str">
            <v>07289547</v>
          </cell>
          <cell r="D879" t="str">
            <v>CERVEZA S/ALCOHOL Bot 355ML BUCKLER</v>
          </cell>
          <cell r="E879">
            <v>1</v>
          </cell>
          <cell r="F879" t="str">
            <v>BEBIDAS</v>
          </cell>
          <cell r="G879" t="str">
            <v>BEBIDAS</v>
          </cell>
          <cell r="H879" t="str">
            <v>CERVEZAS</v>
          </cell>
          <cell r="I879" t="str">
            <v>SUPER PREMIUM-ESPECIALES-ARTES</v>
          </cell>
          <cell r="J879" t="str">
            <v>SIN ALCOHOL</v>
          </cell>
          <cell r="K879" t="str">
            <v>BUCKLER</v>
          </cell>
          <cell r="L879">
            <v>428</v>
          </cell>
          <cell r="M879" t="str">
            <v>BRUMADO S.A. (428)</v>
          </cell>
          <cell r="N879">
            <v>0</v>
          </cell>
          <cell r="O879">
            <v>0</v>
          </cell>
          <cell r="P879">
            <v>0</v>
          </cell>
          <cell r="Q879">
            <v>0</v>
          </cell>
          <cell r="R879">
            <v>2</v>
          </cell>
          <cell r="S879">
            <v>1</v>
          </cell>
          <cell r="T879">
            <v>0</v>
          </cell>
          <cell r="U879">
            <v>1</v>
          </cell>
          <cell r="V879">
            <v>1</v>
          </cell>
          <cell r="W879">
            <v>0</v>
          </cell>
          <cell r="X879">
            <v>0</v>
          </cell>
          <cell r="Y879">
            <v>0</v>
          </cell>
          <cell r="Z879">
            <v>1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-1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 t="str">
            <v>Q</v>
          </cell>
          <cell r="AQ879" t="str">
            <v>Q</v>
          </cell>
          <cell r="AR879" t="str">
            <v>Q</v>
          </cell>
          <cell r="AS879" t="str">
            <v>Q</v>
          </cell>
          <cell r="AT879" t="str">
            <v>Q</v>
          </cell>
          <cell r="AU879" t="str">
            <v>Q</v>
          </cell>
          <cell r="AV879">
            <v>10500.000005</v>
          </cell>
          <cell r="AW879">
            <v>10307.967780000001</v>
          </cell>
          <cell r="AX879">
            <v>12500</v>
          </cell>
          <cell r="AY879">
            <v>0.19047618990929704</v>
          </cell>
          <cell r="AZ879">
            <v>0.1599999996</v>
          </cell>
          <cell r="BA879">
            <v>11900</v>
          </cell>
          <cell r="BB879">
            <v>3</v>
          </cell>
          <cell r="BC879">
            <v>0.13333333279365078</v>
          </cell>
          <cell r="BD879">
            <v>0.11764705840336136</v>
          </cell>
          <cell r="BE879">
            <v>0</v>
          </cell>
          <cell r="BF879">
            <v>0</v>
          </cell>
          <cell r="BG879">
            <v>-1</v>
          </cell>
          <cell r="BH879">
            <v>0</v>
          </cell>
        </row>
        <row r="880">
          <cell r="B880" t="str">
            <v>26271</v>
          </cell>
          <cell r="C880" t="str">
            <v>7792798010066</v>
          </cell>
          <cell r="D880" t="str">
            <v>CERVEZA S/ALCOHOL Bot 330ml 6un STELLA ARTOIS</v>
          </cell>
          <cell r="E880">
            <v>6</v>
          </cell>
          <cell r="F880" t="str">
            <v>BEBIDAS</v>
          </cell>
          <cell r="G880" t="str">
            <v>BEBIDAS</v>
          </cell>
          <cell r="H880" t="str">
            <v>CERVEZAS</v>
          </cell>
          <cell r="I880" t="str">
            <v>SUPER PREMIUM-ESPECIALES-ARTES</v>
          </cell>
          <cell r="J880" t="str">
            <v>SIN ALCOHOL</v>
          </cell>
          <cell r="K880" t="str">
            <v>STELLA ARTOIS</v>
          </cell>
          <cell r="L880">
            <v>60</v>
          </cell>
          <cell r="M880" t="str">
            <v>CERVEPAR S.A. (60)</v>
          </cell>
          <cell r="N880">
            <v>0</v>
          </cell>
          <cell r="O880">
            <v>0</v>
          </cell>
          <cell r="P880">
            <v>0</v>
          </cell>
          <cell r="Q880">
            <v>0</v>
          </cell>
          <cell r="R880">
            <v>0</v>
          </cell>
          <cell r="S880">
            <v>0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 t="str">
            <v>Q</v>
          </cell>
          <cell r="AQ880" t="str">
            <v>Q</v>
          </cell>
          <cell r="AR880" t="str">
            <v>Q</v>
          </cell>
          <cell r="AS880" t="str">
            <v>Q</v>
          </cell>
          <cell r="AT880" t="str">
            <v>Q</v>
          </cell>
          <cell r="AU880" t="str">
            <v>Q</v>
          </cell>
          <cell r="AV880">
            <v>36677.999995999999</v>
          </cell>
          <cell r="AW880">
            <v>34251.459000000003</v>
          </cell>
          <cell r="AX880">
            <v>39900</v>
          </cell>
          <cell r="AY880">
            <v>8.7845575122727171E-2</v>
          </cell>
          <cell r="AZ880">
            <v>8.0751879799498785E-2</v>
          </cell>
          <cell r="BC880">
            <v>-1</v>
          </cell>
          <cell r="BD880">
            <v>0</v>
          </cell>
          <cell r="BG880">
            <v>-1</v>
          </cell>
          <cell r="BH880">
            <v>0</v>
          </cell>
        </row>
        <row r="881">
          <cell r="B881" t="str">
            <v>26270</v>
          </cell>
          <cell r="C881" t="str">
            <v>7792798010059</v>
          </cell>
          <cell r="D881" t="str">
            <v>CERVEZA S/ALCOHOL Bot 330ml STELLA ARTOIS</v>
          </cell>
          <cell r="E881">
            <v>1</v>
          </cell>
          <cell r="F881" t="str">
            <v>BEBIDAS</v>
          </cell>
          <cell r="G881" t="str">
            <v>BEBIDAS</v>
          </cell>
          <cell r="H881" t="str">
            <v>CERVEZAS</v>
          </cell>
          <cell r="I881" t="str">
            <v>SUPER PREMIUM-ESPECIALES-ARTES</v>
          </cell>
          <cell r="J881" t="str">
            <v>SIN ALCOHOL</v>
          </cell>
          <cell r="K881" t="str">
            <v>STELLA ARTOIS</v>
          </cell>
          <cell r="L881">
            <v>60</v>
          </cell>
          <cell r="M881" t="str">
            <v>CERVEPAR S.A. (60)</v>
          </cell>
          <cell r="N881">
            <v>322</v>
          </cell>
          <cell r="O881">
            <v>200</v>
          </cell>
          <cell r="P881">
            <v>224</v>
          </cell>
          <cell r="Q881">
            <v>172</v>
          </cell>
          <cell r="R881">
            <v>248</v>
          </cell>
          <cell r="S881">
            <v>238</v>
          </cell>
          <cell r="T881">
            <v>227</v>
          </cell>
          <cell r="U881">
            <v>42</v>
          </cell>
          <cell r="V881">
            <v>114</v>
          </cell>
          <cell r="W881">
            <v>295</v>
          </cell>
          <cell r="X881">
            <v>71</v>
          </cell>
          <cell r="Y881">
            <v>48</v>
          </cell>
          <cell r="Z881">
            <v>48</v>
          </cell>
          <cell r="AA881">
            <v>40</v>
          </cell>
          <cell r="AB881">
            <v>58</v>
          </cell>
          <cell r="AC881">
            <v>68</v>
          </cell>
          <cell r="AD881">
            <v>155</v>
          </cell>
          <cell r="AE881">
            <v>278</v>
          </cell>
          <cell r="AF881">
            <v>48</v>
          </cell>
          <cell r="AG881">
            <v>48</v>
          </cell>
          <cell r="AH881">
            <v>12</v>
          </cell>
          <cell r="AI881">
            <v>48</v>
          </cell>
          <cell r="AJ881">
            <v>12</v>
          </cell>
          <cell r="AK881">
            <v>13</v>
          </cell>
          <cell r="AL881">
            <v>0</v>
          </cell>
          <cell r="AM881">
            <v>7</v>
          </cell>
          <cell r="AN881">
            <v>0</v>
          </cell>
          <cell r="AO881">
            <v>48</v>
          </cell>
          <cell r="AP881">
            <v>2.0930232558139537</v>
          </cell>
          <cell r="AQ881">
            <v>9.2857142857142865</v>
          </cell>
          <cell r="AR881" t="str">
            <v>Q</v>
          </cell>
          <cell r="AS881">
            <v>3.0882352941176467</v>
          </cell>
          <cell r="AT881" t="str">
            <v>Q</v>
          </cell>
          <cell r="AU881">
            <v>30</v>
          </cell>
          <cell r="AV881">
            <v>6113.0000030000001</v>
          </cell>
          <cell r="AW881">
            <v>5708.5765000000001</v>
          </cell>
          <cell r="AX881">
            <v>6900</v>
          </cell>
          <cell r="AY881">
            <v>0.12874202463827489</v>
          </cell>
          <cell r="AZ881">
            <v>0.11405797057971014</v>
          </cell>
          <cell r="BA881">
            <v>6750</v>
          </cell>
          <cell r="BB881">
            <v>6</v>
          </cell>
          <cell r="BC881">
            <v>0.10420415453744281</v>
          </cell>
          <cell r="BD881">
            <v>9.4370369925925915E-2</v>
          </cell>
          <cell r="BE881">
            <v>0</v>
          </cell>
          <cell r="BF881">
            <v>0</v>
          </cell>
          <cell r="BG881">
            <v>-1</v>
          </cell>
          <cell r="BH881">
            <v>0</v>
          </cell>
        </row>
        <row r="882">
          <cell r="B882" t="str">
            <v>11673</v>
          </cell>
          <cell r="C882" t="str">
            <v>8412598002427</v>
          </cell>
          <cell r="D882" t="str">
            <v>CERVEZA S/GLUTEN Bot 330ml 24un ESTRELLA GALICIA</v>
          </cell>
          <cell r="E882">
            <v>24</v>
          </cell>
          <cell r="F882" t="str">
            <v>BEBIDAS</v>
          </cell>
          <cell r="G882" t="str">
            <v>BEBIDAS</v>
          </cell>
          <cell r="H882" t="str">
            <v>CERVEZAS</v>
          </cell>
          <cell r="I882" t="str">
            <v>SUPER PREMIUM-ESPECIALES-ARTES</v>
          </cell>
          <cell r="J882" t="str">
            <v>SIN GLUTEN</v>
          </cell>
          <cell r="K882" t="str">
            <v>ESTRELLA GALICIA</v>
          </cell>
          <cell r="L882">
            <v>117</v>
          </cell>
          <cell r="M882" t="str">
            <v>LA CAOBA S.A.I.C. (117)</v>
          </cell>
          <cell r="N882">
            <v>0</v>
          </cell>
          <cell r="O882">
            <v>0</v>
          </cell>
          <cell r="P882">
            <v>0</v>
          </cell>
          <cell r="Q882">
            <v>0</v>
          </cell>
          <cell r="R882">
            <v>0</v>
          </cell>
          <cell r="S882">
            <v>0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 t="str">
            <v>Q</v>
          </cell>
          <cell r="AQ882" t="str">
            <v>Q</v>
          </cell>
          <cell r="AR882" t="str">
            <v>Q</v>
          </cell>
          <cell r="AS882" t="str">
            <v>Q</v>
          </cell>
          <cell r="AT882" t="str">
            <v>Q</v>
          </cell>
          <cell r="AU882" t="str">
            <v>Q</v>
          </cell>
          <cell r="AV882">
            <v>226967.99999499999</v>
          </cell>
          <cell r="AW882">
            <v>128419.99103999999</v>
          </cell>
          <cell r="AX882">
            <v>252000</v>
          </cell>
          <cell r="AY882">
            <v>0.11028867507997364</v>
          </cell>
          <cell r="AZ882">
            <v>9.9333333353174638E-2</v>
          </cell>
          <cell r="BA882">
            <v>0</v>
          </cell>
          <cell r="BB882">
            <v>0</v>
          </cell>
          <cell r="BC882">
            <v>-1</v>
          </cell>
          <cell r="BD882">
            <v>0</v>
          </cell>
          <cell r="BE882">
            <v>0</v>
          </cell>
          <cell r="BF882">
            <v>0</v>
          </cell>
          <cell r="BG882">
            <v>-1</v>
          </cell>
          <cell r="BH882">
            <v>0</v>
          </cell>
        </row>
        <row r="883">
          <cell r="B883" t="str">
            <v>17762</v>
          </cell>
          <cell r="C883" t="str">
            <v>8412598004155</v>
          </cell>
          <cell r="D883" t="str">
            <v>CERVEZA S/GLUTEN Bot 330ml 4un ESTRELLA GALICIA</v>
          </cell>
          <cell r="E883">
            <v>4</v>
          </cell>
          <cell r="F883" t="str">
            <v>BEBIDAS</v>
          </cell>
          <cell r="G883" t="str">
            <v>BEBIDAS</v>
          </cell>
          <cell r="H883" t="str">
            <v>CERVEZAS</v>
          </cell>
          <cell r="I883" t="str">
            <v>SUPER PREMIUM-ESPECIALES-ARTES</v>
          </cell>
          <cell r="J883" t="str">
            <v>SIN GLUTEN</v>
          </cell>
          <cell r="K883" t="str">
            <v>ESTRELLA GALICIA</v>
          </cell>
          <cell r="L883">
            <v>117</v>
          </cell>
          <cell r="M883" t="str">
            <v>LA CAOBA S.A.I.C. (117)</v>
          </cell>
          <cell r="N883">
            <v>0</v>
          </cell>
          <cell r="O883">
            <v>0</v>
          </cell>
          <cell r="P883">
            <v>0</v>
          </cell>
          <cell r="Q883">
            <v>0</v>
          </cell>
          <cell r="R883">
            <v>0</v>
          </cell>
          <cell r="S883">
            <v>0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 t="str">
            <v>Q</v>
          </cell>
          <cell r="AQ883" t="str">
            <v>Q</v>
          </cell>
          <cell r="AR883" t="str">
            <v>Q</v>
          </cell>
          <cell r="AS883" t="str">
            <v>Q</v>
          </cell>
          <cell r="AT883" t="str">
            <v>Q</v>
          </cell>
          <cell r="AU883" t="str">
            <v>Q</v>
          </cell>
          <cell r="AV883">
            <v>37828.000001</v>
          </cell>
          <cell r="AW883">
            <v>21403.331839999999</v>
          </cell>
          <cell r="AX883">
            <v>42000</v>
          </cell>
          <cell r="AY883">
            <v>0.11028867502616335</v>
          </cell>
          <cell r="AZ883">
            <v>9.9333333309523805E-2</v>
          </cell>
          <cell r="BA883">
            <v>0</v>
          </cell>
          <cell r="BB883">
            <v>0</v>
          </cell>
          <cell r="BC883">
            <v>-1</v>
          </cell>
          <cell r="BD883">
            <v>0</v>
          </cell>
          <cell r="BE883">
            <v>0</v>
          </cell>
          <cell r="BF883">
            <v>0</v>
          </cell>
          <cell r="BG883">
            <v>-1</v>
          </cell>
          <cell r="BH883">
            <v>0</v>
          </cell>
        </row>
        <row r="884">
          <cell r="B884" t="str">
            <v>9693</v>
          </cell>
          <cell r="C884" t="str">
            <v>8412598005893</v>
          </cell>
          <cell r="D884" t="str">
            <v>CERVEZA S/GLUTEN Bot 330ml ESTRELLA GALICIA</v>
          </cell>
          <cell r="E884">
            <v>1</v>
          </cell>
          <cell r="F884" t="str">
            <v>BEBIDAS</v>
          </cell>
          <cell r="G884" t="str">
            <v>BEBIDAS</v>
          </cell>
          <cell r="H884" t="str">
            <v>CERVEZAS</v>
          </cell>
          <cell r="I884" t="str">
            <v>SUPER PREMIUM-ESPECIALES-ARTES</v>
          </cell>
          <cell r="J884" t="str">
            <v>SIN GLUTEN</v>
          </cell>
          <cell r="K884" t="str">
            <v>ESTRELLA GALICIA</v>
          </cell>
          <cell r="L884">
            <v>117</v>
          </cell>
          <cell r="M884" t="str">
            <v>LA CAOBA S.A.I.C. (117)</v>
          </cell>
          <cell r="N884">
            <v>10</v>
          </cell>
          <cell r="O884">
            <v>14</v>
          </cell>
          <cell r="P884">
            <v>3</v>
          </cell>
          <cell r="Q884">
            <v>0</v>
          </cell>
          <cell r="R884">
            <v>0</v>
          </cell>
          <cell r="S884">
            <v>0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24</v>
          </cell>
          <cell r="AA884">
            <v>24</v>
          </cell>
          <cell r="AB884">
            <v>24</v>
          </cell>
          <cell r="AC884">
            <v>12</v>
          </cell>
          <cell r="AD884">
            <v>19</v>
          </cell>
          <cell r="AE884">
            <v>0</v>
          </cell>
          <cell r="AF884">
            <v>0</v>
          </cell>
          <cell r="AG884">
            <v>6</v>
          </cell>
          <cell r="AH884">
            <v>0</v>
          </cell>
          <cell r="AI884">
            <v>0</v>
          </cell>
          <cell r="AJ884">
            <v>41</v>
          </cell>
          <cell r="AK884">
            <v>34</v>
          </cell>
          <cell r="AL884">
            <v>32</v>
          </cell>
          <cell r="AM884">
            <v>21</v>
          </cell>
          <cell r="AN884">
            <v>18</v>
          </cell>
          <cell r="AO884">
            <v>0</v>
          </cell>
          <cell r="AP884" t="str">
            <v>SV</v>
          </cell>
          <cell r="AQ884" t="str">
            <v>SV</v>
          </cell>
          <cell r="AR884" t="str">
            <v>SV</v>
          </cell>
          <cell r="AS884">
            <v>52.5</v>
          </cell>
          <cell r="AT884">
            <v>90</v>
          </cell>
          <cell r="AU884" t="str">
            <v>Q</v>
          </cell>
          <cell r="AV884">
            <v>9456.9999700000008</v>
          </cell>
          <cell r="AW884">
            <v>5350.8329599999997</v>
          </cell>
          <cell r="AX884">
            <v>10900</v>
          </cell>
          <cell r="AY884">
            <v>0.15258539014249339</v>
          </cell>
          <cell r="AZ884">
            <v>0.13238532385321095</v>
          </cell>
          <cell r="BA884">
            <v>10500</v>
          </cell>
          <cell r="BB884">
            <v>4</v>
          </cell>
          <cell r="BC884">
            <v>0.11028867857763136</v>
          </cell>
          <cell r="BD884">
            <v>9.9333336190476115E-2</v>
          </cell>
          <cell r="BE884">
            <v>0</v>
          </cell>
          <cell r="BF884">
            <v>0</v>
          </cell>
          <cell r="BG884">
            <v>-1</v>
          </cell>
          <cell r="BH884">
            <v>0</v>
          </cell>
        </row>
        <row r="885">
          <cell r="B885" t="str">
            <v>18201</v>
          </cell>
          <cell r="C885" t="str">
            <v>8800010014057</v>
          </cell>
          <cell r="D885" t="str">
            <v>CERVEZA S/GLUTEN 330ml 24un ESTRELLAS MAHOU</v>
          </cell>
          <cell r="E885">
            <v>24</v>
          </cell>
          <cell r="F885" t="str">
            <v>BEBIDAS</v>
          </cell>
          <cell r="G885" t="str">
            <v>BEBIDAS</v>
          </cell>
          <cell r="H885" t="str">
            <v>CERVEZAS</v>
          </cell>
          <cell r="I885" t="str">
            <v>SUPER PREMIUM-ESPECIALES-ARTES</v>
          </cell>
          <cell r="J885" t="str">
            <v>SIN GLUTEN</v>
          </cell>
          <cell r="K885" t="str">
            <v>MAHOU</v>
          </cell>
          <cell r="L885">
            <v>449</v>
          </cell>
          <cell r="M885" t="str">
            <v>LA MERCANTIL GUARANI S.A. (449)</v>
          </cell>
          <cell r="N885">
            <v>0</v>
          </cell>
          <cell r="O885">
            <v>0</v>
          </cell>
          <cell r="P885">
            <v>0</v>
          </cell>
          <cell r="Q885">
            <v>0</v>
          </cell>
          <cell r="R885">
            <v>0</v>
          </cell>
          <cell r="S885">
            <v>0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 t="str">
            <v>Q</v>
          </cell>
          <cell r="AQ885" t="str">
            <v>Q</v>
          </cell>
          <cell r="AR885" t="str">
            <v>Q</v>
          </cell>
          <cell r="AS885" t="str">
            <v>Q</v>
          </cell>
          <cell r="AT885" t="str">
            <v>Q</v>
          </cell>
          <cell r="AU885" t="str">
            <v>Q</v>
          </cell>
          <cell r="AV885">
            <v>203567.99999800001</v>
          </cell>
          <cell r="AW885">
            <v>201563.32944</v>
          </cell>
          <cell r="AX885">
            <v>234000</v>
          </cell>
          <cell r="AY885">
            <v>0.14949304410466757</v>
          </cell>
          <cell r="AZ885">
            <v>0.13005128205982899</v>
          </cell>
          <cell r="BA885">
            <v>0</v>
          </cell>
          <cell r="BB885">
            <v>0</v>
          </cell>
          <cell r="BC885">
            <v>-1</v>
          </cell>
          <cell r="BD885">
            <v>0</v>
          </cell>
          <cell r="BE885">
            <v>0</v>
          </cell>
          <cell r="BF885">
            <v>0</v>
          </cell>
          <cell r="BG885">
            <v>-1</v>
          </cell>
          <cell r="BH885">
            <v>0</v>
          </cell>
        </row>
        <row r="886">
          <cell r="B886" t="str">
            <v>17886</v>
          </cell>
          <cell r="C886" t="str">
            <v>8411327001939</v>
          </cell>
          <cell r="D886" t="str">
            <v>CERVEZA S/GLUTEN 330ml ESTRELLAS MAHOU</v>
          </cell>
          <cell r="E886">
            <v>1</v>
          </cell>
          <cell r="F886" t="str">
            <v>BEBIDAS</v>
          </cell>
          <cell r="G886" t="str">
            <v>BEBIDAS</v>
          </cell>
          <cell r="H886" t="str">
            <v>CERVEZAS</v>
          </cell>
          <cell r="I886" t="str">
            <v>SUPER PREMIUM-ESPECIALES-ARTES</v>
          </cell>
          <cell r="J886" t="str">
            <v>SIN GLUTEN</v>
          </cell>
          <cell r="K886" t="str">
            <v>MAHOU</v>
          </cell>
          <cell r="L886">
            <v>449</v>
          </cell>
          <cell r="M886" t="str">
            <v>LA MERCANTIL GUARANI S.A. (449)</v>
          </cell>
          <cell r="N886">
            <v>3</v>
          </cell>
          <cell r="O886">
            <v>4</v>
          </cell>
          <cell r="P886">
            <v>1</v>
          </cell>
          <cell r="Q886">
            <v>1</v>
          </cell>
          <cell r="R886">
            <v>15</v>
          </cell>
          <cell r="S886">
            <v>0</v>
          </cell>
          <cell r="T886">
            <v>12</v>
          </cell>
          <cell r="U886">
            <v>9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15</v>
          </cell>
          <cell r="AA886">
            <v>4</v>
          </cell>
          <cell r="AB886">
            <v>12</v>
          </cell>
          <cell r="AC886">
            <v>26</v>
          </cell>
          <cell r="AD886">
            <v>15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42</v>
          </cell>
          <cell r="AK886">
            <v>9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1260</v>
          </cell>
          <cell r="AQ886">
            <v>30</v>
          </cell>
          <cell r="AR886" t="str">
            <v>Q</v>
          </cell>
          <cell r="AS886" t="str">
            <v>Q</v>
          </cell>
          <cell r="AT886" t="str">
            <v>Q</v>
          </cell>
          <cell r="AU886" t="str">
            <v>Q</v>
          </cell>
          <cell r="AV886">
            <v>8481.9999989999997</v>
          </cell>
          <cell r="AW886">
            <v>8398.4720600000001</v>
          </cell>
          <cell r="AX886">
            <v>9900</v>
          </cell>
          <cell r="AY886">
            <v>0.16717755260164791</v>
          </cell>
          <cell r="AZ886">
            <v>0.14323232333333336</v>
          </cell>
          <cell r="BA886">
            <v>9750</v>
          </cell>
          <cell r="BB886">
            <v>3</v>
          </cell>
          <cell r="BC886">
            <v>0.14949304422889576</v>
          </cell>
          <cell r="BD886">
            <v>0.13005128215384618</v>
          </cell>
          <cell r="BE886">
            <v>0</v>
          </cell>
          <cell r="BF886">
            <v>0</v>
          </cell>
          <cell r="BG886">
            <v>-1</v>
          </cell>
          <cell r="BH886">
            <v>0</v>
          </cell>
        </row>
        <row r="887">
          <cell r="B887" t="str">
            <v>37484</v>
          </cell>
          <cell r="C887" t="str">
            <v>8411327000093</v>
          </cell>
          <cell r="D887" t="str">
            <v>CERVEZA 250ml 24und MIXTA MAHOU</v>
          </cell>
          <cell r="E887">
            <v>24</v>
          </cell>
          <cell r="F887" t="str">
            <v>BEBIDAS</v>
          </cell>
          <cell r="G887" t="str">
            <v>BEBIDAS</v>
          </cell>
          <cell r="H887" t="str">
            <v>CERVEZAS</v>
          </cell>
          <cell r="I887" t="str">
            <v>SUPER PREMIUM-ESPECIALES-ARTES</v>
          </cell>
          <cell r="J887" t="str">
            <v>ESPECIALES</v>
          </cell>
          <cell r="K887" t="str">
            <v>MAHOU</v>
          </cell>
          <cell r="L887">
            <v>449</v>
          </cell>
          <cell r="M887" t="str">
            <v>LA MERCANTIL GUARANI S.A. (449)</v>
          </cell>
          <cell r="N887">
            <v>0</v>
          </cell>
          <cell r="O887">
            <v>0</v>
          </cell>
          <cell r="P887">
            <v>0</v>
          </cell>
          <cell r="Q887">
            <v>0</v>
          </cell>
          <cell r="R887">
            <v>0</v>
          </cell>
          <cell r="S887">
            <v>0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 t="str">
            <v>Q</v>
          </cell>
          <cell r="AQ887" t="str">
            <v>Q</v>
          </cell>
          <cell r="AR887" t="str">
            <v>Q</v>
          </cell>
          <cell r="AS887" t="str">
            <v>Q</v>
          </cell>
          <cell r="AT887" t="str">
            <v>Q</v>
          </cell>
          <cell r="AU887" t="str">
            <v>Q</v>
          </cell>
          <cell r="AV887">
            <v>113279.999998</v>
          </cell>
          <cell r="AW887">
            <v>113270.11079999999</v>
          </cell>
          <cell r="AX887">
            <v>128400</v>
          </cell>
          <cell r="AY887">
            <v>0.13347457629119841</v>
          </cell>
          <cell r="AZ887">
            <v>0.11775700936137072</v>
          </cell>
          <cell r="BC887">
            <v>-1</v>
          </cell>
          <cell r="BD887">
            <v>0</v>
          </cell>
          <cell r="BG887">
            <v>-1</v>
          </cell>
          <cell r="BH887">
            <v>0</v>
          </cell>
        </row>
        <row r="888">
          <cell r="B888" t="str">
            <v>37483</v>
          </cell>
          <cell r="C888" t="str">
            <v>8411327132008</v>
          </cell>
          <cell r="D888" t="str">
            <v>CERVEZA 250ml MIXTA MAHOU</v>
          </cell>
          <cell r="E888">
            <v>1</v>
          </cell>
          <cell r="F888" t="str">
            <v>BEBIDAS</v>
          </cell>
          <cell r="G888" t="str">
            <v>BEBIDAS</v>
          </cell>
          <cell r="H888" t="str">
            <v>CERVEZAS</v>
          </cell>
          <cell r="I888" t="str">
            <v>SUPER PREMIUM-ESPECIALES-ARTES</v>
          </cell>
          <cell r="J888" t="str">
            <v>ESPECIALES</v>
          </cell>
          <cell r="K888" t="str">
            <v>MAHOU</v>
          </cell>
          <cell r="L888">
            <v>449</v>
          </cell>
          <cell r="M888" t="str">
            <v>LA MERCANTIL GUARANI S.A. (449)</v>
          </cell>
          <cell r="N888">
            <v>0</v>
          </cell>
          <cell r="O888">
            <v>0</v>
          </cell>
          <cell r="P888">
            <v>0</v>
          </cell>
          <cell r="Q888">
            <v>0</v>
          </cell>
          <cell r="R888">
            <v>0</v>
          </cell>
          <cell r="S888">
            <v>0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 t="str">
            <v>Q</v>
          </cell>
          <cell r="AQ888" t="str">
            <v>Q</v>
          </cell>
          <cell r="AR888" t="str">
            <v>Q</v>
          </cell>
          <cell r="AS888" t="str">
            <v>Q</v>
          </cell>
          <cell r="AT888" t="str">
            <v>Q</v>
          </cell>
          <cell r="AU888" t="str">
            <v>Q</v>
          </cell>
          <cell r="AV888">
            <v>4719.5833300000004</v>
          </cell>
          <cell r="AW888">
            <v>4719.5879500000001</v>
          </cell>
          <cell r="AX888">
            <v>5500</v>
          </cell>
          <cell r="AY888">
            <v>0.16535711214998283</v>
          </cell>
          <cell r="AZ888">
            <v>0.14189393999999994</v>
          </cell>
          <cell r="BA888">
            <v>5350</v>
          </cell>
          <cell r="BB888">
            <v>6</v>
          </cell>
          <cell r="BC888">
            <v>0.13357464545498332</v>
          </cell>
          <cell r="BD888">
            <v>0.11783489158878498</v>
          </cell>
          <cell r="BE888">
            <v>0</v>
          </cell>
          <cell r="BF888">
            <v>0</v>
          </cell>
          <cell r="BG888">
            <v>-1</v>
          </cell>
          <cell r="BH888">
            <v>0</v>
          </cell>
        </row>
        <row r="889">
          <cell r="B889" t="str">
            <v>36428</v>
          </cell>
          <cell r="C889" t="str">
            <v>7898962603222</v>
          </cell>
          <cell r="D889" t="str">
            <v>CERVEZA Bot 500ml IPA DRAGON LEUVEN</v>
          </cell>
          <cell r="E889">
            <v>6</v>
          </cell>
          <cell r="F889" t="str">
            <v>BEBIDAS</v>
          </cell>
          <cell r="G889" t="str">
            <v>BEBIDAS</v>
          </cell>
          <cell r="H889" t="str">
            <v>CERVEZAS</v>
          </cell>
          <cell r="I889" t="str">
            <v>SUPER PREMIUM-ESPECIALES-ARTES</v>
          </cell>
          <cell r="J889" t="str">
            <v>ESPECIALES</v>
          </cell>
          <cell r="K889" t="str">
            <v>LEUVEN</v>
          </cell>
          <cell r="L889">
            <v>114</v>
          </cell>
          <cell r="M889" t="str">
            <v>APOLO IMPORT S.A. 2 - TRENTINO (114)</v>
          </cell>
          <cell r="N889">
            <v>1</v>
          </cell>
          <cell r="O889">
            <v>1</v>
          </cell>
          <cell r="P889">
            <v>1</v>
          </cell>
          <cell r="Q889">
            <v>1</v>
          </cell>
          <cell r="R889">
            <v>2</v>
          </cell>
          <cell r="S889">
            <v>1</v>
          </cell>
          <cell r="T889">
            <v>2</v>
          </cell>
          <cell r="U889">
            <v>1</v>
          </cell>
          <cell r="V889">
            <v>2</v>
          </cell>
          <cell r="W889">
            <v>0</v>
          </cell>
          <cell r="X889">
            <v>1</v>
          </cell>
          <cell r="Y889">
            <v>1</v>
          </cell>
          <cell r="Z889">
            <v>3</v>
          </cell>
          <cell r="AA889">
            <v>0</v>
          </cell>
          <cell r="AB889">
            <v>1</v>
          </cell>
          <cell r="AC889">
            <v>1</v>
          </cell>
          <cell r="AD889">
            <v>2</v>
          </cell>
          <cell r="AE889">
            <v>4</v>
          </cell>
          <cell r="AF889">
            <v>2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8</v>
          </cell>
          <cell r="AL889">
            <v>10</v>
          </cell>
          <cell r="AM889">
            <v>0</v>
          </cell>
          <cell r="AN889">
            <v>0</v>
          </cell>
          <cell r="AO889">
            <v>0</v>
          </cell>
          <cell r="AP889" t="str">
            <v>Q</v>
          </cell>
          <cell r="AQ889">
            <v>240</v>
          </cell>
          <cell r="AR889">
            <v>300</v>
          </cell>
          <cell r="AS889" t="str">
            <v>Q</v>
          </cell>
          <cell r="AT889" t="str">
            <v>Q</v>
          </cell>
          <cell r="AU889" t="str">
            <v>Q</v>
          </cell>
          <cell r="AV889">
            <v>22419.999997999999</v>
          </cell>
          <cell r="AW889">
            <v>21099.999909999999</v>
          </cell>
          <cell r="AX889">
            <v>26900</v>
          </cell>
          <cell r="AY889">
            <v>0.19982158797500649</v>
          </cell>
          <cell r="AZ889">
            <v>0.16654275100371749</v>
          </cell>
          <cell r="BA889">
            <v>24900</v>
          </cell>
          <cell r="BB889">
            <v>3</v>
          </cell>
          <cell r="BC889">
            <v>0.11061552195455993</v>
          </cell>
          <cell r="BD889">
            <v>9.9598393654618506E-2</v>
          </cell>
          <cell r="BE889">
            <v>0</v>
          </cell>
          <cell r="BF889">
            <v>0</v>
          </cell>
          <cell r="BG889">
            <v>-1</v>
          </cell>
          <cell r="BH889">
            <v>0</v>
          </cell>
        </row>
        <row r="890">
          <cell r="B890" t="str">
            <v>36427</v>
          </cell>
          <cell r="C890" t="str">
            <v>7898962603055</v>
          </cell>
          <cell r="D890" t="str">
            <v>CERVEZA Bot 500ml IPA GOLDEN ALE KING LEUVEN</v>
          </cell>
          <cell r="E890">
            <v>6</v>
          </cell>
          <cell r="F890" t="str">
            <v>BEBIDAS</v>
          </cell>
          <cell r="G890" t="str">
            <v>BEBIDAS</v>
          </cell>
          <cell r="H890" t="str">
            <v>CERVEZAS</v>
          </cell>
          <cell r="I890" t="str">
            <v>SUPER PREMIUM-ESPECIALES-ARTES</v>
          </cell>
          <cell r="J890" t="str">
            <v>ESPECIALES</v>
          </cell>
          <cell r="K890" t="str">
            <v>LEUVEN</v>
          </cell>
          <cell r="L890">
            <v>114</v>
          </cell>
          <cell r="M890" t="str">
            <v>APOLO IMPORT S.A. 2 - TRENTINO (114)</v>
          </cell>
          <cell r="N890">
            <v>1</v>
          </cell>
          <cell r="O890">
            <v>0</v>
          </cell>
          <cell r="P890">
            <v>0</v>
          </cell>
          <cell r="Q890">
            <v>0</v>
          </cell>
          <cell r="R890">
            <v>1</v>
          </cell>
          <cell r="S890">
            <v>1</v>
          </cell>
          <cell r="T890">
            <v>0</v>
          </cell>
          <cell r="U890">
            <v>0</v>
          </cell>
          <cell r="V890">
            <v>1</v>
          </cell>
          <cell r="W890">
            <v>0</v>
          </cell>
          <cell r="X890">
            <v>0</v>
          </cell>
          <cell r="Y890">
            <v>0</v>
          </cell>
          <cell r="Z890">
            <v>1</v>
          </cell>
          <cell r="AA890">
            <v>1</v>
          </cell>
          <cell r="AB890">
            <v>0</v>
          </cell>
          <cell r="AC890">
            <v>0</v>
          </cell>
          <cell r="AD890">
            <v>1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16</v>
          </cell>
          <cell r="AK890">
            <v>0</v>
          </cell>
          <cell r="AL890">
            <v>4</v>
          </cell>
          <cell r="AM890">
            <v>0</v>
          </cell>
          <cell r="AN890">
            <v>0</v>
          </cell>
          <cell r="AO890">
            <v>0</v>
          </cell>
          <cell r="AP890" t="str">
            <v>SV</v>
          </cell>
          <cell r="AQ890" t="str">
            <v>Q</v>
          </cell>
          <cell r="AR890" t="str">
            <v>SV</v>
          </cell>
          <cell r="AS890" t="str">
            <v>Q</v>
          </cell>
          <cell r="AT890" t="str">
            <v>Q</v>
          </cell>
          <cell r="AU890" t="str">
            <v>Q</v>
          </cell>
          <cell r="AV890">
            <v>20759.999996999999</v>
          </cell>
          <cell r="AW890">
            <v>20028.343939999999</v>
          </cell>
          <cell r="AX890">
            <v>24900</v>
          </cell>
          <cell r="AY890">
            <v>0.19942196549124591</v>
          </cell>
          <cell r="AZ890">
            <v>0.16626506036144584</v>
          </cell>
          <cell r="BA890">
            <v>22900</v>
          </cell>
          <cell r="BB890">
            <v>3</v>
          </cell>
          <cell r="BC890">
            <v>0.10308285179717003</v>
          </cell>
          <cell r="BD890">
            <v>9.3449781790393052E-2</v>
          </cell>
          <cell r="BE890">
            <v>0</v>
          </cell>
          <cell r="BF890">
            <v>0</v>
          </cell>
          <cell r="BG890">
            <v>-1</v>
          </cell>
          <cell r="BH890">
            <v>0</v>
          </cell>
        </row>
        <row r="891">
          <cell r="B891" t="str">
            <v>36426</v>
          </cell>
          <cell r="C891" t="str">
            <v>7898962603116</v>
          </cell>
          <cell r="D891" t="str">
            <v>CERVEZA Bot 500ml PILSEN CELEBRATION LEUVEN</v>
          </cell>
          <cell r="E891">
            <v>6</v>
          </cell>
          <cell r="F891" t="str">
            <v>BEBIDAS</v>
          </cell>
          <cell r="G891" t="str">
            <v>BEBIDAS</v>
          </cell>
          <cell r="H891" t="str">
            <v>CERVEZAS</v>
          </cell>
          <cell r="I891" t="str">
            <v>SUPER PREMIUM-ESPECIALES-ARTES</v>
          </cell>
          <cell r="J891" t="str">
            <v>ESPECIALES</v>
          </cell>
          <cell r="K891" t="str">
            <v>LEUVEN</v>
          </cell>
          <cell r="L891">
            <v>114</v>
          </cell>
          <cell r="M891" t="str">
            <v>APOLO IMPORT S.A. 2 - TRENTINO (114)</v>
          </cell>
          <cell r="N891">
            <v>0</v>
          </cell>
          <cell r="O891">
            <v>2</v>
          </cell>
          <cell r="P891">
            <v>2</v>
          </cell>
          <cell r="Q891">
            <v>1</v>
          </cell>
          <cell r="R891">
            <v>2</v>
          </cell>
          <cell r="S891">
            <v>0</v>
          </cell>
          <cell r="T891">
            <v>1</v>
          </cell>
          <cell r="U891">
            <v>0</v>
          </cell>
          <cell r="V891">
            <v>0</v>
          </cell>
          <cell r="W891">
            <v>0</v>
          </cell>
          <cell r="X891">
            <v>1</v>
          </cell>
          <cell r="Y891">
            <v>1</v>
          </cell>
          <cell r="Z891">
            <v>0</v>
          </cell>
          <cell r="AA891">
            <v>0</v>
          </cell>
          <cell r="AB891">
            <v>2</v>
          </cell>
          <cell r="AC891">
            <v>1</v>
          </cell>
          <cell r="AD891">
            <v>0</v>
          </cell>
          <cell r="AE891">
            <v>1</v>
          </cell>
          <cell r="AF891">
            <v>1</v>
          </cell>
          <cell r="AG891">
            <v>0</v>
          </cell>
          <cell r="AH891">
            <v>0</v>
          </cell>
          <cell r="AI891">
            <v>0</v>
          </cell>
          <cell r="AJ891">
            <v>4</v>
          </cell>
          <cell r="AK891">
            <v>56</v>
          </cell>
          <cell r="AL891">
            <v>9</v>
          </cell>
          <cell r="AM891">
            <v>0</v>
          </cell>
          <cell r="AN891">
            <v>0</v>
          </cell>
          <cell r="AO891">
            <v>0</v>
          </cell>
          <cell r="AP891">
            <v>120</v>
          </cell>
          <cell r="AQ891" t="str">
            <v>SV</v>
          </cell>
          <cell r="AR891">
            <v>270</v>
          </cell>
          <cell r="AS891" t="str">
            <v>Q</v>
          </cell>
          <cell r="AT891" t="str">
            <v>Q</v>
          </cell>
          <cell r="AU891" t="str">
            <v>Q</v>
          </cell>
          <cell r="AV891">
            <v>19920.000001</v>
          </cell>
          <cell r="AW891">
            <v>17719.99999</v>
          </cell>
          <cell r="AX891">
            <v>23900</v>
          </cell>
          <cell r="AY891">
            <v>0.1997991967269177</v>
          </cell>
          <cell r="AZ891">
            <v>0.16652719661087864</v>
          </cell>
          <cell r="BA891">
            <v>22900</v>
          </cell>
          <cell r="BB891">
            <v>3</v>
          </cell>
          <cell r="BC891">
            <v>0.14959839351658633</v>
          </cell>
          <cell r="BD891">
            <v>0.13013100432314409</v>
          </cell>
          <cell r="BE891">
            <v>0</v>
          </cell>
          <cell r="BF891">
            <v>0</v>
          </cell>
          <cell r="BG891">
            <v>-1</v>
          </cell>
          <cell r="BH891">
            <v>0</v>
          </cell>
        </row>
        <row r="892">
          <cell r="B892" t="str">
            <v>36429</v>
          </cell>
          <cell r="C892" t="str">
            <v>7898962603079</v>
          </cell>
          <cell r="D892" t="str">
            <v>CERVEZA Bot 500ml RED ALE KNIGHT LEUVEN</v>
          </cell>
          <cell r="E892">
            <v>6</v>
          </cell>
          <cell r="F892" t="str">
            <v>BEBIDAS</v>
          </cell>
          <cell r="G892" t="str">
            <v>BEBIDAS</v>
          </cell>
          <cell r="H892" t="str">
            <v>CERVEZAS</v>
          </cell>
          <cell r="I892" t="str">
            <v>SUPER PREMIUM-ESPECIALES-ARTES</v>
          </cell>
          <cell r="J892" t="str">
            <v>ESPECIALES</v>
          </cell>
          <cell r="K892" t="str">
            <v>LEUVEN</v>
          </cell>
          <cell r="L892">
            <v>114</v>
          </cell>
          <cell r="M892" t="str">
            <v>APOLO IMPORT S.A. 2 - TRENTINO (114)</v>
          </cell>
          <cell r="N892">
            <v>0</v>
          </cell>
          <cell r="O892">
            <v>0</v>
          </cell>
          <cell r="P892">
            <v>0</v>
          </cell>
          <cell r="Q892">
            <v>0</v>
          </cell>
          <cell r="R892">
            <v>1</v>
          </cell>
          <cell r="S892">
            <v>0</v>
          </cell>
          <cell r="T892">
            <v>0</v>
          </cell>
          <cell r="U892">
            <v>0</v>
          </cell>
          <cell r="V892">
            <v>2</v>
          </cell>
          <cell r="W892">
            <v>0</v>
          </cell>
          <cell r="X892">
            <v>0</v>
          </cell>
          <cell r="Y892">
            <v>0</v>
          </cell>
          <cell r="Z892">
            <v>1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>
            <v>0</v>
          </cell>
          <cell r="AI892">
            <v>0</v>
          </cell>
          <cell r="AJ892">
            <v>12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 t="str">
            <v>SV</v>
          </cell>
          <cell r="AQ892" t="str">
            <v>Q</v>
          </cell>
          <cell r="AR892" t="str">
            <v>Q</v>
          </cell>
          <cell r="AS892" t="str">
            <v>Q</v>
          </cell>
          <cell r="AT892" t="str">
            <v>Q</v>
          </cell>
          <cell r="AU892" t="str">
            <v>Q</v>
          </cell>
          <cell r="AV892">
            <v>22419.999997999999</v>
          </cell>
          <cell r="AW892">
            <v>20846.292170000001</v>
          </cell>
          <cell r="AX892">
            <v>26900</v>
          </cell>
          <cell r="AY892">
            <v>0.19982158797500649</v>
          </cell>
          <cell r="AZ892">
            <v>0.16654275100371749</v>
          </cell>
          <cell r="BA892">
            <v>24900</v>
          </cell>
          <cell r="BB892">
            <v>3</v>
          </cell>
          <cell r="BC892">
            <v>0.11061552195455993</v>
          </cell>
          <cell r="BD892">
            <v>9.9598393654618506E-2</v>
          </cell>
          <cell r="BE892">
            <v>0</v>
          </cell>
          <cell r="BF892">
            <v>0</v>
          </cell>
          <cell r="BG892">
            <v>-1</v>
          </cell>
          <cell r="BH892">
            <v>0</v>
          </cell>
        </row>
        <row r="893">
          <cell r="B893" t="str">
            <v>36430</v>
          </cell>
          <cell r="C893" t="str">
            <v>7898962603192</v>
          </cell>
          <cell r="D893" t="str">
            <v>CERVEZA Bot 500ml WEISSBIER ARCHER LEUVEN</v>
          </cell>
          <cell r="E893">
            <v>6</v>
          </cell>
          <cell r="F893" t="str">
            <v>BEBIDAS</v>
          </cell>
          <cell r="G893" t="str">
            <v>BEBIDAS</v>
          </cell>
          <cell r="H893" t="str">
            <v>CERVEZAS</v>
          </cell>
          <cell r="I893" t="str">
            <v>SUPER PREMIUM-ESPECIALES-ARTES</v>
          </cell>
          <cell r="J893" t="str">
            <v>ESPECIALES</v>
          </cell>
          <cell r="K893" t="str">
            <v>LEUVEN</v>
          </cell>
          <cell r="L893">
            <v>114</v>
          </cell>
          <cell r="M893" t="str">
            <v>APOLO IMPORT S.A. 2 - TRENTINO (114)</v>
          </cell>
          <cell r="N893">
            <v>0</v>
          </cell>
          <cell r="O893">
            <v>0</v>
          </cell>
          <cell r="P893">
            <v>0</v>
          </cell>
          <cell r="Q893">
            <v>0</v>
          </cell>
          <cell r="R893">
            <v>0</v>
          </cell>
          <cell r="S893">
            <v>0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>
            <v>0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 t="str">
            <v>Q</v>
          </cell>
          <cell r="AQ893" t="str">
            <v>Q</v>
          </cell>
          <cell r="AR893" t="str">
            <v>Q</v>
          </cell>
          <cell r="AS893" t="str">
            <v>Q</v>
          </cell>
          <cell r="AT893" t="str">
            <v>Q</v>
          </cell>
          <cell r="AU893" t="str">
            <v>Q</v>
          </cell>
          <cell r="AV893">
            <v>22419.999997999999</v>
          </cell>
          <cell r="AW893">
            <v>20224.995999999999</v>
          </cell>
          <cell r="AX893">
            <v>26900</v>
          </cell>
          <cell r="AY893">
            <v>0.19982158797500649</v>
          </cell>
          <cell r="AZ893">
            <v>0.16654275100371749</v>
          </cell>
          <cell r="BA893">
            <v>24900</v>
          </cell>
          <cell r="BB893">
            <v>3</v>
          </cell>
          <cell r="BC893">
            <v>0.11061552195455993</v>
          </cell>
          <cell r="BD893">
            <v>9.9598393654618506E-2</v>
          </cell>
          <cell r="BE893">
            <v>0</v>
          </cell>
          <cell r="BF893">
            <v>0</v>
          </cell>
          <cell r="BG893">
            <v>-1</v>
          </cell>
          <cell r="BH893">
            <v>0</v>
          </cell>
        </row>
        <row r="894">
          <cell r="B894" t="str">
            <v>36431</v>
          </cell>
          <cell r="C894" t="str">
            <v>7898962603093</v>
          </cell>
          <cell r="D894" t="str">
            <v>CERVEZA Bot 500ml WITBIER THE WITCH LEUVEN</v>
          </cell>
          <cell r="E894">
            <v>6</v>
          </cell>
          <cell r="F894" t="str">
            <v>BEBIDAS</v>
          </cell>
          <cell r="G894" t="str">
            <v>BEBIDAS</v>
          </cell>
          <cell r="H894" t="str">
            <v>CERVEZAS</v>
          </cell>
          <cell r="I894" t="str">
            <v>SUPER PREMIUM-ESPECIALES-ARTES</v>
          </cell>
          <cell r="J894" t="str">
            <v>ESPECIALES</v>
          </cell>
          <cell r="K894" t="str">
            <v>LEUVEN</v>
          </cell>
          <cell r="L894">
            <v>114</v>
          </cell>
          <cell r="M894" t="str">
            <v>APOLO IMPORT S.A. 2 - TRENTINO (114)</v>
          </cell>
          <cell r="N894">
            <v>1</v>
          </cell>
          <cell r="O894">
            <v>0</v>
          </cell>
          <cell r="P894">
            <v>2</v>
          </cell>
          <cell r="Q894">
            <v>0</v>
          </cell>
          <cell r="R894">
            <v>2</v>
          </cell>
          <cell r="S894">
            <v>1</v>
          </cell>
          <cell r="T894">
            <v>1</v>
          </cell>
          <cell r="U894">
            <v>0</v>
          </cell>
          <cell r="V894">
            <v>1</v>
          </cell>
          <cell r="W894">
            <v>0</v>
          </cell>
          <cell r="X894">
            <v>1</v>
          </cell>
          <cell r="Y894">
            <v>1</v>
          </cell>
          <cell r="Z894">
            <v>1</v>
          </cell>
          <cell r="AA894">
            <v>0</v>
          </cell>
          <cell r="AB894">
            <v>1</v>
          </cell>
          <cell r="AC894">
            <v>1</v>
          </cell>
          <cell r="AD894">
            <v>1</v>
          </cell>
          <cell r="AE894">
            <v>3</v>
          </cell>
          <cell r="AF894">
            <v>0</v>
          </cell>
          <cell r="AG894">
            <v>0</v>
          </cell>
          <cell r="AH894">
            <v>0</v>
          </cell>
          <cell r="AI894">
            <v>0</v>
          </cell>
          <cell r="AJ894">
            <v>15</v>
          </cell>
          <cell r="AK894">
            <v>18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 t="str">
            <v>SV</v>
          </cell>
          <cell r="AQ894" t="str">
            <v>SV</v>
          </cell>
          <cell r="AR894" t="str">
            <v>Q</v>
          </cell>
          <cell r="AS894" t="str">
            <v>Q</v>
          </cell>
          <cell r="AT894" t="str">
            <v>Q</v>
          </cell>
          <cell r="AU894" t="str">
            <v>Q</v>
          </cell>
          <cell r="AV894">
            <v>22419.999997999999</v>
          </cell>
          <cell r="AW894">
            <v>20149.49827</v>
          </cell>
          <cell r="AX894">
            <v>26900</v>
          </cell>
          <cell r="AY894">
            <v>0.19982158797500649</v>
          </cell>
          <cell r="AZ894">
            <v>0.16654275100371749</v>
          </cell>
          <cell r="BA894">
            <v>24900</v>
          </cell>
          <cell r="BB894">
            <v>3</v>
          </cell>
          <cell r="BC894">
            <v>0.11061552195455993</v>
          </cell>
          <cell r="BD894">
            <v>9.9598393654618506E-2</v>
          </cell>
          <cell r="BE894">
            <v>0</v>
          </cell>
          <cell r="BF894">
            <v>0</v>
          </cell>
          <cell r="BG894">
            <v>-1</v>
          </cell>
          <cell r="BH894">
            <v>0</v>
          </cell>
        </row>
        <row r="895">
          <cell r="B895" t="str">
            <v>36440</v>
          </cell>
          <cell r="C895" t="str">
            <v>0742832886864</v>
          </cell>
          <cell r="D895" t="str">
            <v>CERVEZA Bot 500ml APA SHORNSTEIN</v>
          </cell>
          <cell r="E895">
            <v>12</v>
          </cell>
          <cell r="F895" t="str">
            <v>BEBIDAS</v>
          </cell>
          <cell r="G895" t="str">
            <v>BEBIDAS</v>
          </cell>
          <cell r="H895" t="str">
            <v>CERVEZAS</v>
          </cell>
          <cell r="I895" t="str">
            <v>SUPER PREMIUM-ESPECIALES-ARTES</v>
          </cell>
          <cell r="J895" t="str">
            <v>ESPECIALES</v>
          </cell>
          <cell r="K895" t="str">
            <v>SHORNSTEIN</v>
          </cell>
          <cell r="L895">
            <v>114</v>
          </cell>
          <cell r="M895" t="str">
            <v>APOLO IMPORT S.A. 2 - TRENTINO (114)</v>
          </cell>
          <cell r="N895">
            <v>0</v>
          </cell>
          <cell r="O895">
            <v>1</v>
          </cell>
          <cell r="P895">
            <v>0</v>
          </cell>
          <cell r="Q895">
            <v>0</v>
          </cell>
          <cell r="R895">
            <v>2</v>
          </cell>
          <cell r="S895">
            <v>2</v>
          </cell>
          <cell r="T895">
            <v>1</v>
          </cell>
          <cell r="U895">
            <v>0</v>
          </cell>
          <cell r="V895">
            <v>2</v>
          </cell>
          <cell r="W895">
            <v>5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1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-1</v>
          </cell>
          <cell r="AL895">
            <v>12</v>
          </cell>
          <cell r="AM895">
            <v>0</v>
          </cell>
          <cell r="AN895">
            <v>0</v>
          </cell>
          <cell r="AO895">
            <v>0</v>
          </cell>
          <cell r="AP895" t="str">
            <v>Q</v>
          </cell>
          <cell r="AQ895" t="str">
            <v>Q</v>
          </cell>
          <cell r="AR895" t="str">
            <v>SV</v>
          </cell>
          <cell r="AS895" t="str">
            <v>Q</v>
          </cell>
          <cell r="AT895" t="str">
            <v>Q</v>
          </cell>
          <cell r="AU895" t="str">
            <v>Q</v>
          </cell>
          <cell r="AV895">
            <v>22419.999997999999</v>
          </cell>
          <cell r="AW895">
            <v>21099.999909999999</v>
          </cell>
          <cell r="AX895">
            <v>26900</v>
          </cell>
          <cell r="AY895">
            <v>0.19982158797500649</v>
          </cell>
          <cell r="AZ895">
            <v>0.16654275100371749</v>
          </cell>
          <cell r="BA895">
            <v>24900</v>
          </cell>
          <cell r="BB895">
            <v>3</v>
          </cell>
          <cell r="BC895">
            <v>0.11061552195455993</v>
          </cell>
          <cell r="BD895">
            <v>9.9598393654618506E-2</v>
          </cell>
          <cell r="BE895">
            <v>0</v>
          </cell>
          <cell r="BF895">
            <v>0</v>
          </cell>
          <cell r="BG895">
            <v>-1</v>
          </cell>
          <cell r="BH895">
            <v>0</v>
          </cell>
        </row>
        <row r="896">
          <cell r="B896" t="str">
            <v>36441</v>
          </cell>
          <cell r="C896" t="str">
            <v>0040232728556</v>
          </cell>
          <cell r="D896" t="str">
            <v>CERVEZA Bot 500ml IMPERIAL STOUT SHORNSTEIN</v>
          </cell>
          <cell r="E896">
            <v>12</v>
          </cell>
          <cell r="F896" t="str">
            <v>BEBIDAS</v>
          </cell>
          <cell r="G896" t="str">
            <v>BEBIDAS</v>
          </cell>
          <cell r="H896" t="str">
            <v>CERVEZAS</v>
          </cell>
          <cell r="I896" t="str">
            <v>SUPER PREMIUM-ESPECIALES-ARTES</v>
          </cell>
          <cell r="J896" t="str">
            <v>ESPECIALES</v>
          </cell>
          <cell r="K896" t="str">
            <v>SHORNSTEIN</v>
          </cell>
          <cell r="L896">
            <v>114</v>
          </cell>
          <cell r="M896" t="str">
            <v>APOLO IMPORT S.A. 2 - TRENTINO (114)</v>
          </cell>
          <cell r="N896">
            <v>0</v>
          </cell>
          <cell r="O896">
            <v>0</v>
          </cell>
          <cell r="P896">
            <v>0</v>
          </cell>
          <cell r="Q896">
            <v>0</v>
          </cell>
          <cell r="R896">
            <v>0</v>
          </cell>
          <cell r="S896">
            <v>5</v>
          </cell>
          <cell r="T896">
            <v>2</v>
          </cell>
          <cell r="U896">
            <v>2</v>
          </cell>
          <cell r="V896">
            <v>0</v>
          </cell>
          <cell r="W896">
            <v>3</v>
          </cell>
          <cell r="X896">
            <v>2</v>
          </cell>
          <cell r="Y896">
            <v>1</v>
          </cell>
          <cell r="Z896">
            <v>2</v>
          </cell>
          <cell r="AA896">
            <v>1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3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 t="str">
            <v>Q</v>
          </cell>
          <cell r="AQ896">
            <v>45</v>
          </cell>
          <cell r="AR896" t="str">
            <v>Q</v>
          </cell>
          <cell r="AS896" t="str">
            <v>Q</v>
          </cell>
          <cell r="AT896" t="str">
            <v>Q</v>
          </cell>
          <cell r="AU896" t="str">
            <v>Q</v>
          </cell>
          <cell r="AV896">
            <v>22419.999997999999</v>
          </cell>
          <cell r="AW896">
            <v>21099.999909999999</v>
          </cell>
          <cell r="AX896">
            <v>26900</v>
          </cell>
          <cell r="AY896">
            <v>0.19982158797500649</v>
          </cell>
          <cell r="AZ896">
            <v>0.16654275100371749</v>
          </cell>
          <cell r="BA896">
            <v>24900</v>
          </cell>
          <cell r="BB896">
            <v>3</v>
          </cell>
          <cell r="BC896">
            <v>0.11061552195455993</v>
          </cell>
          <cell r="BD896">
            <v>9.9598393654618506E-2</v>
          </cell>
          <cell r="BE896">
            <v>0</v>
          </cell>
          <cell r="BF896">
            <v>0</v>
          </cell>
          <cell r="BG896">
            <v>-1</v>
          </cell>
          <cell r="BH896">
            <v>0</v>
          </cell>
        </row>
        <row r="897">
          <cell r="B897" t="str">
            <v>36438</v>
          </cell>
          <cell r="C897" t="str">
            <v>0040232728594</v>
          </cell>
          <cell r="D897" t="str">
            <v>CERVEZA Bot 500ml IPA PILSEN SHORNSTEIN</v>
          </cell>
          <cell r="E897">
            <v>12</v>
          </cell>
          <cell r="F897" t="str">
            <v>BEBIDAS</v>
          </cell>
          <cell r="G897" t="str">
            <v>BEBIDAS</v>
          </cell>
          <cell r="H897" t="str">
            <v>CERVEZAS</v>
          </cell>
          <cell r="I897" t="str">
            <v>SUPER PREMIUM-ESPECIALES-ARTES</v>
          </cell>
          <cell r="J897" t="str">
            <v>ESPECIALES</v>
          </cell>
          <cell r="K897" t="str">
            <v>SHORNSTEIN</v>
          </cell>
          <cell r="L897">
            <v>114</v>
          </cell>
          <cell r="M897" t="str">
            <v>APOLO IMPORT S.A. 2 - TRENTINO (114)</v>
          </cell>
          <cell r="N897">
            <v>0</v>
          </cell>
          <cell r="O897">
            <v>0</v>
          </cell>
          <cell r="P897">
            <v>0</v>
          </cell>
          <cell r="Q897">
            <v>0</v>
          </cell>
          <cell r="R897">
            <v>2</v>
          </cell>
          <cell r="S897">
            <v>4</v>
          </cell>
          <cell r="T897">
            <v>0</v>
          </cell>
          <cell r="U897">
            <v>0</v>
          </cell>
          <cell r="V897">
            <v>2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1</v>
          </cell>
          <cell r="AE897">
            <v>0</v>
          </cell>
          <cell r="AF897">
            <v>1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-1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 t="str">
            <v>Q</v>
          </cell>
          <cell r="AQ897" t="str">
            <v>Q</v>
          </cell>
          <cell r="AR897" t="str">
            <v>Q</v>
          </cell>
          <cell r="AS897" t="str">
            <v>Q</v>
          </cell>
          <cell r="AT897" t="str">
            <v>Q</v>
          </cell>
          <cell r="AU897" t="str">
            <v>Q</v>
          </cell>
          <cell r="AV897">
            <v>21099.999997999999</v>
          </cell>
          <cell r="AW897">
            <v>17719.999879999999</v>
          </cell>
          <cell r="AX897">
            <v>23900</v>
          </cell>
          <cell r="AY897">
            <v>0.13270142190831291</v>
          </cell>
          <cell r="AZ897">
            <v>0.11715481179916321</v>
          </cell>
          <cell r="BA897">
            <v>22900</v>
          </cell>
          <cell r="BB897">
            <v>3</v>
          </cell>
          <cell r="BC897">
            <v>8.5308056974910729E-2</v>
          </cell>
          <cell r="BD897">
            <v>7.8602620174672524E-2</v>
          </cell>
          <cell r="BE897">
            <v>0</v>
          </cell>
          <cell r="BF897">
            <v>0</v>
          </cell>
          <cell r="BG897">
            <v>-1</v>
          </cell>
          <cell r="BH897">
            <v>0</v>
          </cell>
        </row>
        <row r="898">
          <cell r="B898" t="str">
            <v>36439</v>
          </cell>
          <cell r="C898" t="str">
            <v>0040232728549</v>
          </cell>
          <cell r="D898" t="str">
            <v>CERVEZA Bot 500ml IPA SHORNSTEIN</v>
          </cell>
          <cell r="E898">
            <v>12</v>
          </cell>
          <cell r="F898" t="str">
            <v>BEBIDAS</v>
          </cell>
          <cell r="G898" t="str">
            <v>BEBIDAS</v>
          </cell>
          <cell r="H898" t="str">
            <v>CERVEZAS</v>
          </cell>
          <cell r="I898" t="str">
            <v>SUPER PREMIUM-ESPECIALES-ARTES</v>
          </cell>
          <cell r="J898" t="str">
            <v>ESPECIALES</v>
          </cell>
          <cell r="K898" t="str">
            <v>SHORNSTEIN</v>
          </cell>
          <cell r="L898">
            <v>114</v>
          </cell>
          <cell r="M898" t="str">
            <v>APOLO IMPORT S.A. 2 - TRENTINO (114)</v>
          </cell>
          <cell r="N898">
            <v>2</v>
          </cell>
          <cell r="O898">
            <v>2</v>
          </cell>
          <cell r="P898">
            <v>0</v>
          </cell>
          <cell r="Q898">
            <v>0</v>
          </cell>
          <cell r="R898">
            <v>3</v>
          </cell>
          <cell r="S898">
            <v>5</v>
          </cell>
          <cell r="T898">
            <v>2</v>
          </cell>
          <cell r="U898">
            <v>0</v>
          </cell>
          <cell r="V898">
            <v>7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3</v>
          </cell>
          <cell r="AB898">
            <v>0</v>
          </cell>
          <cell r="AC898">
            <v>0</v>
          </cell>
          <cell r="AD898">
            <v>3</v>
          </cell>
          <cell r="AE898">
            <v>1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6</v>
          </cell>
          <cell r="AK898">
            <v>-1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 t="str">
            <v>SV</v>
          </cell>
          <cell r="AQ898" t="str">
            <v>Q</v>
          </cell>
          <cell r="AR898" t="str">
            <v>Q</v>
          </cell>
          <cell r="AS898" t="str">
            <v>Q</v>
          </cell>
          <cell r="AT898" t="str">
            <v>Q</v>
          </cell>
          <cell r="AU898" t="str">
            <v>Q</v>
          </cell>
          <cell r="AV898">
            <v>22419.999997999999</v>
          </cell>
          <cell r="AW898">
            <v>20091.562480000001</v>
          </cell>
          <cell r="AX898">
            <v>26900</v>
          </cell>
          <cell r="AY898">
            <v>0.19982158797500649</v>
          </cell>
          <cell r="AZ898">
            <v>0.16654275100371749</v>
          </cell>
          <cell r="BA898">
            <v>24900</v>
          </cell>
          <cell r="BB898">
            <v>3</v>
          </cell>
          <cell r="BC898">
            <v>0.11061552195455993</v>
          </cell>
          <cell r="BD898">
            <v>9.9598393654618506E-2</v>
          </cell>
          <cell r="BE898">
            <v>0</v>
          </cell>
          <cell r="BF898">
            <v>0</v>
          </cell>
          <cell r="BG898">
            <v>-1</v>
          </cell>
          <cell r="BH898">
            <v>0</v>
          </cell>
        </row>
        <row r="899">
          <cell r="B899" t="str">
            <v>36442</v>
          </cell>
          <cell r="C899" t="str">
            <v>0040232728532</v>
          </cell>
          <cell r="D899" t="str">
            <v>CERVEZA Bot 500ml WEISS SHORNSTEIN</v>
          </cell>
          <cell r="E899">
            <v>12</v>
          </cell>
          <cell r="F899" t="str">
            <v>BEBIDAS</v>
          </cell>
          <cell r="G899" t="str">
            <v>BEBIDAS</v>
          </cell>
          <cell r="H899" t="str">
            <v>CERVEZAS</v>
          </cell>
          <cell r="I899" t="str">
            <v>SUPER PREMIUM-ESPECIALES-ARTES</v>
          </cell>
          <cell r="J899" t="str">
            <v>ESPECIALES</v>
          </cell>
          <cell r="K899" t="str">
            <v>SHORNSTEIN</v>
          </cell>
          <cell r="L899">
            <v>114</v>
          </cell>
          <cell r="M899" t="str">
            <v>APOLO IMPORT S.A. 2 - TRENTINO (114)</v>
          </cell>
          <cell r="N899">
            <v>0</v>
          </cell>
          <cell r="O899">
            <v>1</v>
          </cell>
          <cell r="P899">
            <v>0</v>
          </cell>
          <cell r="Q899">
            <v>0</v>
          </cell>
          <cell r="R899">
            <v>2</v>
          </cell>
          <cell r="S899">
            <v>2</v>
          </cell>
          <cell r="T899">
            <v>0</v>
          </cell>
          <cell r="U899">
            <v>0</v>
          </cell>
          <cell r="V899">
            <v>0</v>
          </cell>
          <cell r="W899">
            <v>0</v>
          </cell>
          <cell r="X899">
            <v>0</v>
          </cell>
          <cell r="Y899">
            <v>0</v>
          </cell>
          <cell r="Z899">
            <v>0</v>
          </cell>
          <cell r="AA899">
            <v>0</v>
          </cell>
          <cell r="AB899">
            <v>0</v>
          </cell>
          <cell r="AC899">
            <v>0</v>
          </cell>
          <cell r="AD899">
            <v>0</v>
          </cell>
          <cell r="AE899">
            <v>2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8</v>
          </cell>
          <cell r="AK899">
            <v>-5</v>
          </cell>
          <cell r="AL899">
            <v>0</v>
          </cell>
          <cell r="AM899">
            <v>1</v>
          </cell>
          <cell r="AN899">
            <v>0</v>
          </cell>
          <cell r="AO899">
            <v>0</v>
          </cell>
          <cell r="AP899" t="str">
            <v>SV</v>
          </cell>
          <cell r="AQ899" t="str">
            <v>Q</v>
          </cell>
          <cell r="AR899" t="str">
            <v>Q</v>
          </cell>
          <cell r="AS899" t="str">
            <v>SV</v>
          </cell>
          <cell r="AT899" t="str">
            <v>Q</v>
          </cell>
          <cell r="AU899" t="str">
            <v>Q</v>
          </cell>
          <cell r="AV899">
            <v>22419.999997999999</v>
          </cell>
          <cell r="AW899">
            <v>19919.99999</v>
          </cell>
          <cell r="AX899">
            <v>26900</v>
          </cell>
          <cell r="AY899">
            <v>0.19982158797500649</v>
          </cell>
          <cell r="AZ899">
            <v>0.16654275100371749</v>
          </cell>
          <cell r="BA899">
            <v>24900</v>
          </cell>
          <cell r="BB899">
            <v>3</v>
          </cell>
          <cell r="BC899">
            <v>0.11061552195455993</v>
          </cell>
          <cell r="BD899">
            <v>9.9598393654618506E-2</v>
          </cell>
          <cell r="BE899">
            <v>0</v>
          </cell>
          <cell r="BF899">
            <v>0</v>
          </cell>
          <cell r="BG899">
            <v>-1</v>
          </cell>
          <cell r="BH899">
            <v>0</v>
          </cell>
        </row>
        <row r="900">
          <cell r="B900" t="str">
            <v>36443</v>
          </cell>
          <cell r="C900" t="str">
            <v>7908265500989</v>
          </cell>
          <cell r="D900" t="str">
            <v>CERVEZA Lata 350ml HOPPY LAGER UNICORN</v>
          </cell>
          <cell r="E900">
            <v>12</v>
          </cell>
          <cell r="F900" t="str">
            <v>BEBIDAS</v>
          </cell>
          <cell r="G900" t="str">
            <v>BEBIDAS</v>
          </cell>
          <cell r="H900" t="str">
            <v>CERVEZAS</v>
          </cell>
          <cell r="I900" t="str">
            <v>SUPER PREMIUM-ESPECIALES-ARTES</v>
          </cell>
          <cell r="J900" t="str">
            <v>ESPECIALES</v>
          </cell>
          <cell r="K900" t="str">
            <v>UNICORN</v>
          </cell>
          <cell r="L900">
            <v>114</v>
          </cell>
          <cell r="M900" t="str">
            <v>APOLO IMPORT S.A. 2 - TRENTINO (114)</v>
          </cell>
          <cell r="N900">
            <v>0</v>
          </cell>
          <cell r="O900">
            <v>0</v>
          </cell>
          <cell r="P900">
            <v>0</v>
          </cell>
          <cell r="Q900">
            <v>0</v>
          </cell>
          <cell r="R900">
            <v>0</v>
          </cell>
          <cell r="S900">
            <v>0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8</v>
          </cell>
          <cell r="AK900">
            <v>0</v>
          </cell>
          <cell r="AL900">
            <v>0</v>
          </cell>
          <cell r="AM900">
            <v>0</v>
          </cell>
          <cell r="AN900">
            <v>10</v>
          </cell>
          <cell r="AO900">
            <v>0</v>
          </cell>
          <cell r="AP900" t="str">
            <v>SV</v>
          </cell>
          <cell r="AQ900" t="str">
            <v>Q</v>
          </cell>
          <cell r="AR900" t="str">
            <v>Q</v>
          </cell>
          <cell r="AS900" t="str">
            <v>Q</v>
          </cell>
          <cell r="AT900" t="str">
            <v>SV</v>
          </cell>
          <cell r="AU900" t="str">
            <v>Q</v>
          </cell>
          <cell r="AV900">
            <v>16579.999996999999</v>
          </cell>
          <cell r="AW900">
            <v>15989.99963</v>
          </cell>
          <cell r="AX900">
            <v>19900</v>
          </cell>
          <cell r="AY900">
            <v>0.2002412547406951</v>
          </cell>
          <cell r="AZ900">
            <v>0.16683417100502518</v>
          </cell>
          <cell r="BA900">
            <v>17900</v>
          </cell>
          <cell r="BB900">
            <v>3</v>
          </cell>
          <cell r="BC900">
            <v>7.9613992957710655E-2</v>
          </cell>
          <cell r="BD900">
            <v>7.3743016927374352E-2</v>
          </cell>
          <cell r="BE900">
            <v>0</v>
          </cell>
          <cell r="BF900">
            <v>0</v>
          </cell>
          <cell r="BG900">
            <v>-1</v>
          </cell>
          <cell r="BH900">
            <v>0</v>
          </cell>
        </row>
        <row r="901">
          <cell r="B901" t="str">
            <v>36445</v>
          </cell>
          <cell r="C901" t="str">
            <v>7898962706114</v>
          </cell>
          <cell r="D901" t="str">
            <v>CERVEZA Lata 473ml IPA UNICORN</v>
          </cell>
          <cell r="E901">
            <v>12</v>
          </cell>
          <cell r="F901" t="str">
            <v>BEBIDAS</v>
          </cell>
          <cell r="G901" t="str">
            <v>BEBIDAS</v>
          </cell>
          <cell r="H901" t="str">
            <v>CERVEZAS</v>
          </cell>
          <cell r="I901" t="str">
            <v>SUPER PREMIUM-ESPECIALES-ARTES</v>
          </cell>
          <cell r="J901" t="str">
            <v>ESPECIALES</v>
          </cell>
          <cell r="K901" t="str">
            <v>UNICORN</v>
          </cell>
          <cell r="L901">
            <v>114</v>
          </cell>
          <cell r="M901" t="str">
            <v>APOLO IMPORT S.A. 2 - TRENTINO (114)</v>
          </cell>
          <cell r="N901">
            <v>1</v>
          </cell>
          <cell r="O901">
            <v>1</v>
          </cell>
          <cell r="P901">
            <v>0</v>
          </cell>
          <cell r="Q901">
            <v>0</v>
          </cell>
          <cell r="R901">
            <v>0</v>
          </cell>
          <cell r="S901">
            <v>1</v>
          </cell>
          <cell r="T901">
            <v>0</v>
          </cell>
          <cell r="U901">
            <v>0</v>
          </cell>
          <cell r="V901">
            <v>0</v>
          </cell>
          <cell r="W901">
            <v>0</v>
          </cell>
          <cell r="X901">
            <v>0</v>
          </cell>
          <cell r="Y901">
            <v>0</v>
          </cell>
          <cell r="Z901">
            <v>9</v>
          </cell>
          <cell r="AA901">
            <v>2</v>
          </cell>
          <cell r="AB901">
            <v>0</v>
          </cell>
          <cell r="AC901">
            <v>0</v>
          </cell>
          <cell r="AD901">
            <v>5</v>
          </cell>
          <cell r="AE901">
            <v>3</v>
          </cell>
          <cell r="AF901">
            <v>0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 t="str">
            <v>Q</v>
          </cell>
          <cell r="AQ901" t="str">
            <v>Q</v>
          </cell>
          <cell r="AR901" t="str">
            <v>Q</v>
          </cell>
          <cell r="AS901" t="str">
            <v>Q</v>
          </cell>
          <cell r="AT901" t="str">
            <v>Q</v>
          </cell>
          <cell r="AU901" t="str">
            <v>Q</v>
          </cell>
          <cell r="AV901">
            <v>20759.999996999999</v>
          </cell>
          <cell r="AW901">
            <v>20165.955259999999</v>
          </cell>
          <cell r="AX901">
            <v>24900</v>
          </cell>
          <cell r="AY901">
            <v>0.19942196549124591</v>
          </cell>
          <cell r="AZ901">
            <v>0.16626506036144584</v>
          </cell>
          <cell r="BA901">
            <v>22900</v>
          </cell>
          <cell r="BB901">
            <v>3</v>
          </cell>
          <cell r="BC901">
            <v>0.10308285179717003</v>
          </cell>
          <cell r="BD901">
            <v>9.3449781790393052E-2</v>
          </cell>
          <cell r="BE901">
            <v>0</v>
          </cell>
          <cell r="BF901">
            <v>0</v>
          </cell>
          <cell r="BG901">
            <v>-1</v>
          </cell>
          <cell r="BH901">
            <v>0</v>
          </cell>
        </row>
        <row r="902">
          <cell r="B902" t="str">
            <v>36449</v>
          </cell>
          <cell r="C902" t="str">
            <v>7898962706718</v>
          </cell>
          <cell r="D902" t="str">
            <v>CERVEZA Lata 473ml NEIPA UNICORN</v>
          </cell>
          <cell r="E902">
            <v>12</v>
          </cell>
          <cell r="F902" t="str">
            <v>BEBIDAS</v>
          </cell>
          <cell r="G902" t="str">
            <v>BEBIDAS</v>
          </cell>
          <cell r="H902" t="str">
            <v>CERVEZAS</v>
          </cell>
          <cell r="I902" t="str">
            <v>SUPER PREMIUM-ESPECIALES-ARTES</v>
          </cell>
          <cell r="J902" t="str">
            <v>ESPECIALES</v>
          </cell>
          <cell r="K902" t="str">
            <v>UNICORN</v>
          </cell>
          <cell r="L902">
            <v>114</v>
          </cell>
          <cell r="M902" t="str">
            <v>APOLO IMPORT S.A. 2 - TRENTINO (114)</v>
          </cell>
          <cell r="N902">
            <v>8</v>
          </cell>
          <cell r="O902">
            <v>0</v>
          </cell>
          <cell r="P902">
            <v>0</v>
          </cell>
          <cell r="Q902">
            <v>0</v>
          </cell>
          <cell r="R902">
            <v>1</v>
          </cell>
          <cell r="S902">
            <v>0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6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3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12</v>
          </cell>
          <cell r="AK902">
            <v>0</v>
          </cell>
          <cell r="AL902">
            <v>0</v>
          </cell>
          <cell r="AM902">
            <v>10</v>
          </cell>
          <cell r="AN902">
            <v>0</v>
          </cell>
          <cell r="AO902">
            <v>0</v>
          </cell>
          <cell r="AP902" t="str">
            <v>SV</v>
          </cell>
          <cell r="AQ902" t="str">
            <v>Q</v>
          </cell>
          <cell r="AR902" t="str">
            <v>Q</v>
          </cell>
          <cell r="AS902" t="str">
            <v>SV</v>
          </cell>
          <cell r="AT902" t="str">
            <v>Q</v>
          </cell>
          <cell r="AU902" t="str">
            <v>Q</v>
          </cell>
          <cell r="AV902">
            <v>22419.999997999999</v>
          </cell>
          <cell r="AW902">
            <v>20605.161169999999</v>
          </cell>
          <cell r="AX902">
            <v>26900</v>
          </cell>
          <cell r="AY902">
            <v>0.19982158797500649</v>
          </cell>
          <cell r="AZ902">
            <v>0.16654275100371749</v>
          </cell>
          <cell r="BA902">
            <v>24900</v>
          </cell>
          <cell r="BB902">
            <v>3</v>
          </cell>
          <cell r="BC902">
            <v>0.11061552195455993</v>
          </cell>
          <cell r="BD902">
            <v>9.9598393654618506E-2</v>
          </cell>
          <cell r="BE902">
            <v>0</v>
          </cell>
          <cell r="BF902">
            <v>0</v>
          </cell>
          <cell r="BG902">
            <v>-1</v>
          </cell>
          <cell r="BH902">
            <v>0</v>
          </cell>
        </row>
        <row r="903">
          <cell r="B903" t="str">
            <v>36447</v>
          </cell>
          <cell r="C903" t="str">
            <v>7898962706138</v>
          </cell>
          <cell r="D903" t="str">
            <v>CERVEZA Lata 473ml PALE ALE UNICORN</v>
          </cell>
          <cell r="E903">
            <v>12</v>
          </cell>
          <cell r="F903" t="str">
            <v>BEBIDAS</v>
          </cell>
          <cell r="G903" t="str">
            <v>BEBIDAS</v>
          </cell>
          <cell r="H903" t="str">
            <v>CERVEZAS</v>
          </cell>
          <cell r="I903" t="str">
            <v>SUPER PREMIUM-ESPECIALES-ARTES</v>
          </cell>
          <cell r="J903" t="str">
            <v>ESPECIALES</v>
          </cell>
          <cell r="K903" t="str">
            <v>UNICORN</v>
          </cell>
          <cell r="L903">
            <v>114</v>
          </cell>
          <cell r="M903" t="str">
            <v>APOLO IMPORT S.A. 2 - TRENTINO (114)</v>
          </cell>
          <cell r="N903">
            <v>0</v>
          </cell>
          <cell r="O903">
            <v>1</v>
          </cell>
          <cell r="P903">
            <v>0</v>
          </cell>
          <cell r="Q903">
            <v>0</v>
          </cell>
          <cell r="R903">
            <v>0</v>
          </cell>
          <cell r="S903">
            <v>1</v>
          </cell>
          <cell r="T903">
            <v>7</v>
          </cell>
          <cell r="U903">
            <v>2</v>
          </cell>
          <cell r="V903">
            <v>0</v>
          </cell>
          <cell r="W903">
            <v>0</v>
          </cell>
          <cell r="X903">
            <v>0</v>
          </cell>
          <cell r="Y903">
            <v>0</v>
          </cell>
          <cell r="Z903">
            <v>6</v>
          </cell>
          <cell r="AA903">
            <v>0</v>
          </cell>
          <cell r="AB903">
            <v>0</v>
          </cell>
          <cell r="AC903">
            <v>0</v>
          </cell>
          <cell r="AD903">
            <v>0</v>
          </cell>
          <cell r="AE903">
            <v>3</v>
          </cell>
          <cell r="AF903">
            <v>1</v>
          </cell>
          <cell r="AG903">
            <v>1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1</v>
          </cell>
          <cell r="AN903">
            <v>1</v>
          </cell>
          <cell r="AO903">
            <v>0</v>
          </cell>
          <cell r="AP903" t="str">
            <v>Q</v>
          </cell>
          <cell r="AQ903" t="str">
            <v>Q</v>
          </cell>
          <cell r="AR903" t="str">
            <v>Q</v>
          </cell>
          <cell r="AS903" t="str">
            <v>SV</v>
          </cell>
          <cell r="AT903">
            <v>30</v>
          </cell>
          <cell r="AU903" t="str">
            <v>Q</v>
          </cell>
          <cell r="AV903">
            <v>22419.999997999999</v>
          </cell>
          <cell r="AW903">
            <v>19968.157660000001</v>
          </cell>
          <cell r="AX903">
            <v>26900</v>
          </cell>
          <cell r="AY903">
            <v>0.19982158797500649</v>
          </cell>
          <cell r="AZ903">
            <v>0.16654275100371749</v>
          </cell>
          <cell r="BA903">
            <v>24900</v>
          </cell>
          <cell r="BB903">
            <v>3</v>
          </cell>
          <cell r="BC903">
            <v>0.11061552195455993</v>
          </cell>
          <cell r="BD903">
            <v>9.9598393654618506E-2</v>
          </cell>
          <cell r="BE903">
            <v>0</v>
          </cell>
          <cell r="BF903">
            <v>0</v>
          </cell>
          <cell r="BG903">
            <v>-1</v>
          </cell>
          <cell r="BH903">
            <v>0</v>
          </cell>
        </row>
        <row r="904">
          <cell r="B904" t="str">
            <v>36448</v>
          </cell>
          <cell r="C904" t="str">
            <v>7908265501849</v>
          </cell>
          <cell r="D904" t="str">
            <v>CERVEZA Lata 473ml SESSION IPA UNICORN</v>
          </cell>
          <cell r="E904">
            <v>12</v>
          </cell>
          <cell r="F904" t="str">
            <v>BEBIDAS</v>
          </cell>
          <cell r="G904" t="str">
            <v>BEBIDAS</v>
          </cell>
          <cell r="H904" t="str">
            <v>CERVEZAS</v>
          </cell>
          <cell r="I904" t="str">
            <v>SUPER PREMIUM-ESPECIALES-ARTES</v>
          </cell>
          <cell r="J904" t="str">
            <v>ESPECIALES</v>
          </cell>
          <cell r="K904" t="str">
            <v>UNICORN</v>
          </cell>
          <cell r="L904">
            <v>114</v>
          </cell>
          <cell r="M904" t="str">
            <v>APOLO IMPORT S.A. 2 - TRENTINO (114)</v>
          </cell>
          <cell r="N904">
            <v>0</v>
          </cell>
          <cell r="O904">
            <v>0</v>
          </cell>
          <cell r="P904">
            <v>0</v>
          </cell>
          <cell r="Q904">
            <v>0</v>
          </cell>
          <cell r="R904">
            <v>0</v>
          </cell>
          <cell r="S904">
            <v>0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14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 t="str">
            <v>SV</v>
          </cell>
          <cell r="AQ904" t="str">
            <v>Q</v>
          </cell>
          <cell r="AR904" t="str">
            <v>Q</v>
          </cell>
          <cell r="AS904" t="str">
            <v>Q</v>
          </cell>
          <cell r="AT904" t="str">
            <v>Q</v>
          </cell>
          <cell r="AU904" t="str">
            <v>Q</v>
          </cell>
          <cell r="AV904">
            <v>20759.999996999999</v>
          </cell>
          <cell r="AW904">
            <v>20008.548340000001</v>
          </cell>
          <cell r="AX904">
            <v>24900</v>
          </cell>
          <cell r="AY904">
            <v>0.19942196549124591</v>
          </cell>
          <cell r="AZ904">
            <v>0.16626506036144584</v>
          </cell>
          <cell r="BA904">
            <v>22900</v>
          </cell>
          <cell r="BB904">
            <v>3</v>
          </cell>
          <cell r="BC904">
            <v>0.10308285179717003</v>
          </cell>
          <cell r="BD904">
            <v>9.3449781790393052E-2</v>
          </cell>
          <cell r="BE904">
            <v>0</v>
          </cell>
          <cell r="BF904">
            <v>0</v>
          </cell>
          <cell r="BG904">
            <v>-1</v>
          </cell>
          <cell r="BH904">
            <v>0</v>
          </cell>
        </row>
        <row r="905">
          <cell r="B905" t="str">
            <v>36446</v>
          </cell>
          <cell r="C905" t="str">
            <v>7898962706077</v>
          </cell>
          <cell r="D905" t="str">
            <v>CERVEZA Lata 473ml WITBIER UNICORN</v>
          </cell>
          <cell r="E905">
            <v>12</v>
          </cell>
          <cell r="F905" t="str">
            <v>BEBIDAS</v>
          </cell>
          <cell r="G905" t="str">
            <v>BEBIDAS</v>
          </cell>
          <cell r="H905" t="str">
            <v>CERVEZAS</v>
          </cell>
          <cell r="I905" t="str">
            <v>SUPER PREMIUM-ESPECIALES-ARTES</v>
          </cell>
          <cell r="J905" t="str">
            <v>ESPECIALES</v>
          </cell>
          <cell r="K905" t="str">
            <v>UNICORN</v>
          </cell>
          <cell r="L905">
            <v>114</v>
          </cell>
          <cell r="M905" t="str">
            <v>APOLO IMPORT S.A. 2 - TRENTINO (114)</v>
          </cell>
          <cell r="N905">
            <v>0</v>
          </cell>
          <cell r="O905">
            <v>0</v>
          </cell>
          <cell r="P905">
            <v>0</v>
          </cell>
          <cell r="Q905">
            <v>0</v>
          </cell>
          <cell r="R905">
            <v>1</v>
          </cell>
          <cell r="S905">
            <v>0</v>
          </cell>
          <cell r="T905">
            <v>0</v>
          </cell>
          <cell r="U905">
            <v>0</v>
          </cell>
          <cell r="V905">
            <v>0</v>
          </cell>
          <cell r="W905">
            <v>0</v>
          </cell>
          <cell r="X905">
            <v>0</v>
          </cell>
          <cell r="Y905">
            <v>0</v>
          </cell>
          <cell r="Z905">
            <v>0</v>
          </cell>
          <cell r="AA905">
            <v>0</v>
          </cell>
          <cell r="AB905">
            <v>0</v>
          </cell>
          <cell r="AC905">
            <v>0</v>
          </cell>
          <cell r="AD905">
            <v>0</v>
          </cell>
          <cell r="AE905">
            <v>0</v>
          </cell>
          <cell r="AF905">
            <v>0</v>
          </cell>
          <cell r="AG905">
            <v>0</v>
          </cell>
          <cell r="AH905">
            <v>0</v>
          </cell>
          <cell r="AI905">
            <v>0</v>
          </cell>
          <cell r="AJ905">
            <v>5</v>
          </cell>
          <cell r="AK905">
            <v>0</v>
          </cell>
          <cell r="AL905">
            <v>0</v>
          </cell>
          <cell r="AM905">
            <v>0</v>
          </cell>
          <cell r="AN905">
            <v>0</v>
          </cell>
          <cell r="AO905">
            <v>0</v>
          </cell>
          <cell r="AP905" t="str">
            <v>SV</v>
          </cell>
          <cell r="AQ905" t="str">
            <v>Q</v>
          </cell>
          <cell r="AR905" t="str">
            <v>Q</v>
          </cell>
          <cell r="AS905" t="str">
            <v>Q</v>
          </cell>
          <cell r="AT905" t="str">
            <v>Q</v>
          </cell>
          <cell r="AU905" t="str">
            <v>Q</v>
          </cell>
          <cell r="AV905">
            <v>20759.999996999999</v>
          </cell>
          <cell r="AW905">
            <v>19932.448690000001</v>
          </cell>
          <cell r="AX905">
            <v>24900</v>
          </cell>
          <cell r="AY905">
            <v>0.19942196549124591</v>
          </cell>
          <cell r="AZ905">
            <v>0.16626506036144584</v>
          </cell>
          <cell r="BA905">
            <v>22900</v>
          </cell>
          <cell r="BB905">
            <v>3</v>
          </cell>
          <cell r="BC905">
            <v>0.10308285179717003</v>
          </cell>
          <cell r="BD905">
            <v>9.3449781790393052E-2</v>
          </cell>
          <cell r="BE905">
            <v>0</v>
          </cell>
          <cell r="BF905">
            <v>0</v>
          </cell>
          <cell r="BG905">
            <v>-1</v>
          </cell>
          <cell r="BH905">
            <v>0</v>
          </cell>
        </row>
        <row r="906">
          <cell r="B906" t="str">
            <v>36444</v>
          </cell>
          <cell r="C906" t="str">
            <v>7908265501641</v>
          </cell>
          <cell r="D906" t="str">
            <v>CERVEZA PREMIUM LAGER Lata 350ml UNICORN</v>
          </cell>
          <cell r="E906">
            <v>12</v>
          </cell>
          <cell r="F906" t="str">
            <v>BEBIDAS</v>
          </cell>
          <cell r="G906" t="str">
            <v>BEBIDAS</v>
          </cell>
          <cell r="H906" t="str">
            <v>CERVEZAS</v>
          </cell>
          <cell r="I906" t="str">
            <v>SUPER PREMIUM-ESPECIALES-ARTES</v>
          </cell>
          <cell r="J906" t="str">
            <v>ESPECIALES</v>
          </cell>
          <cell r="K906" t="str">
            <v>UNICORN</v>
          </cell>
          <cell r="L906">
            <v>114</v>
          </cell>
          <cell r="M906" t="str">
            <v>APOLO IMPORT S.A. 2 - TRENTINO (114)</v>
          </cell>
          <cell r="N906">
            <v>0</v>
          </cell>
          <cell r="O906">
            <v>0</v>
          </cell>
          <cell r="P906">
            <v>0</v>
          </cell>
          <cell r="Q906">
            <v>0</v>
          </cell>
          <cell r="R906">
            <v>0</v>
          </cell>
          <cell r="S906">
            <v>1</v>
          </cell>
          <cell r="T906">
            <v>0</v>
          </cell>
          <cell r="U906">
            <v>0</v>
          </cell>
          <cell r="V906">
            <v>1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5</v>
          </cell>
          <cell r="AK906">
            <v>0</v>
          </cell>
          <cell r="AL906">
            <v>0</v>
          </cell>
          <cell r="AM906">
            <v>0</v>
          </cell>
          <cell r="AN906">
            <v>0</v>
          </cell>
          <cell r="AO906">
            <v>0</v>
          </cell>
          <cell r="AP906" t="str">
            <v>SV</v>
          </cell>
          <cell r="AQ906" t="str">
            <v>Q</v>
          </cell>
          <cell r="AR906" t="str">
            <v>Q</v>
          </cell>
          <cell r="AS906" t="str">
            <v>Q</v>
          </cell>
          <cell r="AT906" t="str">
            <v>Q</v>
          </cell>
          <cell r="AU906" t="str">
            <v>Q</v>
          </cell>
          <cell r="AV906">
            <v>15989.999959999999</v>
          </cell>
          <cell r="AW906">
            <v>15989.999739999999</v>
          </cell>
          <cell r="AX906">
            <v>18900</v>
          </cell>
          <cell r="AY906">
            <v>0.18198874592117265</v>
          </cell>
          <cell r="AZ906">
            <v>0.15396825608465614</v>
          </cell>
          <cell r="BA906">
            <v>17900</v>
          </cell>
          <cell r="BB906">
            <v>3</v>
          </cell>
          <cell r="BC906">
            <v>0.11944965883539638</v>
          </cell>
          <cell r="BD906">
            <v>0.10670391284916206</v>
          </cell>
          <cell r="BE906">
            <v>0</v>
          </cell>
          <cell r="BF906">
            <v>0</v>
          </cell>
          <cell r="BG906">
            <v>-1</v>
          </cell>
          <cell r="BH906">
            <v>0</v>
          </cell>
        </row>
        <row r="907">
          <cell r="B907" t="str">
            <v>11566</v>
          </cell>
          <cell r="C907" t="str">
            <v>7893789309081</v>
          </cell>
          <cell r="D907" t="str">
            <v>CIGARRILLO ADVANCE GRUESA 10 MARLBORO 20</v>
          </cell>
          <cell r="E907">
            <v>1</v>
          </cell>
          <cell r="F907" t="str">
            <v>BEBIDAS</v>
          </cell>
          <cell r="G907" t="str">
            <v>BEBIDAS</v>
          </cell>
          <cell r="H907" t="str">
            <v>CIGARRILLOS - VAPES</v>
          </cell>
          <cell r="I907" t="str">
            <v>CIGARRILLOS-VAPES</v>
          </cell>
          <cell r="J907" t="str">
            <v>GRUESA 10</v>
          </cell>
          <cell r="K907" t="str">
            <v>MARLBORO</v>
          </cell>
          <cell r="L907">
            <v>81</v>
          </cell>
          <cell r="M907" t="str">
            <v>DISTRIBUIDORA GLORIA S.A.  (81)</v>
          </cell>
          <cell r="N907">
            <v>0</v>
          </cell>
          <cell r="O907">
            <v>0</v>
          </cell>
          <cell r="P907">
            <v>0</v>
          </cell>
          <cell r="Q907">
            <v>0</v>
          </cell>
          <cell r="R907">
            <v>0</v>
          </cell>
          <cell r="S907">
            <v>0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>
            <v>0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 t="str">
            <v>Q</v>
          </cell>
          <cell r="AQ907" t="str">
            <v>Q</v>
          </cell>
          <cell r="AR907" t="str">
            <v>Q</v>
          </cell>
          <cell r="AS907" t="str">
            <v>Q</v>
          </cell>
          <cell r="AT907" t="str">
            <v>Q</v>
          </cell>
          <cell r="AU907" t="str">
            <v>Q</v>
          </cell>
          <cell r="AV907">
            <v>115390</v>
          </cell>
          <cell r="AW907">
            <v>121424.15670000001</v>
          </cell>
          <cell r="AX907">
            <v>132900</v>
          </cell>
          <cell r="AY907">
            <v>0.15174625184158064</v>
          </cell>
          <cell r="AZ907">
            <v>0.13175319789315273</v>
          </cell>
          <cell r="BA907">
            <v>129900</v>
          </cell>
          <cell r="BB907">
            <v>3</v>
          </cell>
          <cell r="BC907">
            <v>0.12574746511829438</v>
          </cell>
          <cell r="BD907">
            <v>0.11170130869899923</v>
          </cell>
          <cell r="BE907">
            <v>127900</v>
          </cell>
          <cell r="BF907">
            <v>6</v>
          </cell>
          <cell r="BG907">
            <v>0.10841494063610368</v>
          </cell>
          <cell r="BH907">
            <v>9.7810789679437057E-2</v>
          </cell>
        </row>
        <row r="908">
          <cell r="B908" t="str">
            <v>9984</v>
          </cell>
          <cell r="C908" t="str">
            <v>78406827</v>
          </cell>
          <cell r="D908" t="str">
            <v>CIGARRILLO ADVANCE MARLBORO 9081</v>
          </cell>
          <cell r="E908">
            <v>10</v>
          </cell>
          <cell r="F908" t="str">
            <v>BEBIDAS</v>
          </cell>
          <cell r="G908" t="str">
            <v>BEBIDAS</v>
          </cell>
          <cell r="H908" t="str">
            <v>CIGARRILLOS - VAPES</v>
          </cell>
          <cell r="I908" t="str">
            <v>CIGARRILLOS-VAPES</v>
          </cell>
          <cell r="J908" t="str">
            <v>GRUESA 10</v>
          </cell>
          <cell r="K908" t="str">
            <v>MARLBORO</v>
          </cell>
          <cell r="L908">
            <v>81</v>
          </cell>
          <cell r="M908" t="str">
            <v>DISTRIBUIDORA GLORIA S.A.  (81)</v>
          </cell>
          <cell r="N908">
            <v>50</v>
          </cell>
          <cell r="O908">
            <v>80</v>
          </cell>
          <cell r="P908">
            <v>50</v>
          </cell>
          <cell r="Q908">
            <v>40</v>
          </cell>
          <cell r="R908">
            <v>10</v>
          </cell>
          <cell r="S908">
            <v>90</v>
          </cell>
          <cell r="T908">
            <v>60</v>
          </cell>
          <cell r="U908">
            <v>40</v>
          </cell>
          <cell r="V908">
            <v>20</v>
          </cell>
          <cell r="W908">
            <v>10</v>
          </cell>
          <cell r="X908">
            <v>30</v>
          </cell>
          <cell r="Y908">
            <v>30</v>
          </cell>
          <cell r="Z908">
            <v>30</v>
          </cell>
          <cell r="AA908">
            <v>20</v>
          </cell>
          <cell r="AB908">
            <v>0</v>
          </cell>
          <cell r="AC908">
            <v>0</v>
          </cell>
          <cell r="AD908">
            <v>80</v>
          </cell>
          <cell r="AE908">
            <v>0</v>
          </cell>
          <cell r="AF908">
            <v>30</v>
          </cell>
          <cell r="AG908">
            <v>80</v>
          </cell>
          <cell r="AH908">
            <v>0</v>
          </cell>
          <cell r="AI908">
            <v>0</v>
          </cell>
          <cell r="AJ908">
            <v>158</v>
          </cell>
          <cell r="AK908">
            <v>130</v>
          </cell>
          <cell r="AL908">
            <v>100</v>
          </cell>
          <cell r="AM908">
            <v>110</v>
          </cell>
          <cell r="AN908">
            <v>10</v>
          </cell>
          <cell r="AO908">
            <v>50</v>
          </cell>
          <cell r="AP908">
            <v>118.5</v>
          </cell>
          <cell r="AQ908">
            <v>97.5</v>
          </cell>
          <cell r="AR908">
            <v>100</v>
          </cell>
          <cell r="AS908" t="str">
            <v>SV</v>
          </cell>
          <cell r="AT908">
            <v>3.75</v>
          </cell>
          <cell r="AU908" t="str">
            <v>SV</v>
          </cell>
          <cell r="AV908">
            <v>12146.020039999999</v>
          </cell>
          <cell r="AW908">
            <v>12142.41567</v>
          </cell>
          <cell r="AY908">
            <v>-1</v>
          </cell>
          <cell r="AZ908" t="e">
            <v>#DIV/0!</v>
          </cell>
          <cell r="BC908">
            <v>-1</v>
          </cell>
          <cell r="BD908">
            <v>0</v>
          </cell>
          <cell r="BG908">
            <v>-1</v>
          </cell>
          <cell r="BH908">
            <v>0</v>
          </cell>
        </row>
        <row r="909">
          <cell r="B909" t="str">
            <v>21224</v>
          </cell>
          <cell r="C909" t="str">
            <v>7893789316997</v>
          </cell>
          <cell r="D909" t="str">
            <v>CIGARRILLO ARTESANAL GRUESA 10 MARLBORO 20</v>
          </cell>
          <cell r="E909">
            <v>1</v>
          </cell>
          <cell r="F909" t="str">
            <v>BEBIDAS</v>
          </cell>
          <cell r="G909" t="str">
            <v>BEBIDAS</v>
          </cell>
          <cell r="H909" t="str">
            <v>CIGARRILLOS - VAPES</v>
          </cell>
          <cell r="I909" t="str">
            <v>CIGARRILLOS-VAPES</v>
          </cell>
          <cell r="J909" t="str">
            <v>GRUESA 10</v>
          </cell>
          <cell r="K909" t="str">
            <v>MARLBORO</v>
          </cell>
          <cell r="L909">
            <v>81</v>
          </cell>
          <cell r="M909" t="str">
            <v>DISTRIBUIDORA GLORIA S.A.  (81)</v>
          </cell>
          <cell r="N909">
            <v>0</v>
          </cell>
          <cell r="O909">
            <v>0</v>
          </cell>
          <cell r="P909">
            <v>0</v>
          </cell>
          <cell r="Q909">
            <v>0</v>
          </cell>
          <cell r="R909">
            <v>0</v>
          </cell>
          <cell r="S909">
            <v>0</v>
          </cell>
          <cell r="T909">
            <v>0</v>
          </cell>
          <cell r="U909">
            <v>0</v>
          </cell>
          <cell r="V909">
            <v>0</v>
          </cell>
          <cell r="W909">
            <v>0</v>
          </cell>
          <cell r="X909">
            <v>0</v>
          </cell>
          <cell r="Y909">
            <v>0</v>
          </cell>
          <cell r="Z909">
            <v>0</v>
          </cell>
          <cell r="AA909">
            <v>0</v>
          </cell>
          <cell r="AB909">
            <v>0</v>
          </cell>
          <cell r="AC909">
            <v>0</v>
          </cell>
          <cell r="AD909">
            <v>0</v>
          </cell>
          <cell r="AE909">
            <v>0</v>
          </cell>
          <cell r="AF909">
            <v>0</v>
          </cell>
          <cell r="AG909">
            <v>0</v>
          </cell>
          <cell r="AH909">
            <v>0</v>
          </cell>
          <cell r="AI909">
            <v>0</v>
          </cell>
          <cell r="AJ909">
            <v>0</v>
          </cell>
          <cell r="AK909">
            <v>0</v>
          </cell>
          <cell r="AL909">
            <v>0</v>
          </cell>
          <cell r="AM909">
            <v>0</v>
          </cell>
          <cell r="AN909">
            <v>0</v>
          </cell>
          <cell r="AO909">
            <v>0</v>
          </cell>
          <cell r="AP909" t="str">
            <v>Q</v>
          </cell>
          <cell r="AQ909" t="str">
            <v>Q</v>
          </cell>
          <cell r="AR909" t="str">
            <v>Q</v>
          </cell>
          <cell r="AS909" t="str">
            <v>Q</v>
          </cell>
          <cell r="AT909" t="str">
            <v>Q</v>
          </cell>
          <cell r="AU909" t="str">
            <v>Q</v>
          </cell>
          <cell r="AV909">
            <v>65940.000004999994</v>
          </cell>
          <cell r="AW909">
            <v>69404.862999999998</v>
          </cell>
          <cell r="AX909">
            <v>76900</v>
          </cell>
          <cell r="AY909">
            <v>0.16621170752455194</v>
          </cell>
          <cell r="AZ909">
            <v>0.14252275676202869</v>
          </cell>
          <cell r="BA909">
            <v>74900</v>
          </cell>
          <cell r="BB909">
            <v>3</v>
          </cell>
          <cell r="BC909">
            <v>0.13588110394784048</v>
          </cell>
          <cell r="BD909">
            <v>0.11962616815754347</v>
          </cell>
          <cell r="BE909">
            <v>72900</v>
          </cell>
          <cell r="BF909">
            <v>6</v>
          </cell>
          <cell r="BG909">
            <v>0.10555050037112901</v>
          </cell>
          <cell r="BH909">
            <v>9.5473250960219552E-2</v>
          </cell>
        </row>
        <row r="910">
          <cell r="B910" t="str">
            <v>21223</v>
          </cell>
          <cell r="C910" t="str">
            <v>78420847</v>
          </cell>
          <cell r="D910" t="str">
            <v>CIGARRILLO ARTESANAL MARLBORO 6997</v>
          </cell>
          <cell r="E910">
            <v>10</v>
          </cell>
          <cell r="F910" t="str">
            <v>BEBIDAS</v>
          </cell>
          <cell r="G910" t="str">
            <v>BEBIDAS</v>
          </cell>
          <cell r="H910" t="str">
            <v>CIGARRILLOS - VAPES</v>
          </cell>
          <cell r="I910" t="str">
            <v>CIGARRILLOS-VAPES</v>
          </cell>
          <cell r="J910" t="str">
            <v>GRUESA 10</v>
          </cell>
          <cell r="K910" t="str">
            <v>MARLBORO</v>
          </cell>
          <cell r="L910">
            <v>81</v>
          </cell>
          <cell r="M910" t="str">
            <v>DISTRIBUIDORA GLORIA S.A.  (81)</v>
          </cell>
          <cell r="N910">
            <v>30</v>
          </cell>
          <cell r="O910">
            <v>50</v>
          </cell>
          <cell r="P910">
            <v>10</v>
          </cell>
          <cell r="Q910">
            <v>10</v>
          </cell>
          <cell r="R910">
            <v>120</v>
          </cell>
          <cell r="S910">
            <v>0</v>
          </cell>
          <cell r="T910">
            <v>20</v>
          </cell>
          <cell r="U910">
            <v>50</v>
          </cell>
          <cell r="V910">
            <v>60</v>
          </cell>
          <cell r="W910">
            <v>30</v>
          </cell>
          <cell r="X910">
            <v>50</v>
          </cell>
          <cell r="Y910">
            <v>100</v>
          </cell>
          <cell r="Z910">
            <v>50</v>
          </cell>
          <cell r="AA910">
            <v>20</v>
          </cell>
          <cell r="AB910">
            <v>10</v>
          </cell>
          <cell r="AC910">
            <v>10</v>
          </cell>
          <cell r="AD910">
            <v>10</v>
          </cell>
          <cell r="AE910">
            <v>50</v>
          </cell>
          <cell r="AF910">
            <v>0</v>
          </cell>
          <cell r="AG910">
            <v>10</v>
          </cell>
          <cell r="AH910">
            <v>0</v>
          </cell>
          <cell r="AI910">
            <v>10</v>
          </cell>
          <cell r="AJ910">
            <v>180</v>
          </cell>
          <cell r="AK910">
            <v>200</v>
          </cell>
          <cell r="AL910">
            <v>0</v>
          </cell>
          <cell r="AM910">
            <v>150</v>
          </cell>
          <cell r="AN910">
            <v>160</v>
          </cell>
          <cell r="AO910">
            <v>40</v>
          </cell>
          <cell r="AP910">
            <v>540</v>
          </cell>
          <cell r="AQ910">
            <v>120</v>
          </cell>
          <cell r="AR910" t="str">
            <v>Q</v>
          </cell>
          <cell r="AS910">
            <v>450</v>
          </cell>
          <cell r="AT910">
            <v>480</v>
          </cell>
          <cell r="AU910">
            <v>120</v>
          </cell>
          <cell r="AV910">
            <v>6940.5800200000003</v>
          </cell>
          <cell r="AW910">
            <v>6940.4862999999996</v>
          </cell>
          <cell r="AX910">
            <v>7900</v>
          </cell>
          <cell r="AY910">
            <v>0.13823340084478986</v>
          </cell>
          <cell r="AZ910">
            <v>0.12144556708860756</v>
          </cell>
          <cell r="BC910">
            <v>-1</v>
          </cell>
          <cell r="BD910">
            <v>0</v>
          </cell>
          <cell r="BG910">
            <v>-1</v>
          </cell>
          <cell r="BH910">
            <v>0</v>
          </cell>
        </row>
        <row r="911">
          <cell r="B911" t="str">
            <v>11567</v>
          </cell>
          <cell r="C911" t="str">
            <v>7893789309043</v>
          </cell>
          <cell r="D911" t="str">
            <v>CIGARRILLO BOX GRUESA 10 MARLBORO 20</v>
          </cell>
          <cell r="E911">
            <v>1</v>
          </cell>
          <cell r="F911" t="str">
            <v>BEBIDAS</v>
          </cell>
          <cell r="G911" t="str">
            <v>BEBIDAS</v>
          </cell>
          <cell r="H911" t="str">
            <v>CIGARRILLOS - VAPES</v>
          </cell>
          <cell r="I911" t="str">
            <v>CIGARRILLOS-VAPES</v>
          </cell>
          <cell r="J911" t="str">
            <v>GRUESA 10</v>
          </cell>
          <cell r="K911" t="str">
            <v>MARLBORO</v>
          </cell>
          <cell r="L911">
            <v>81</v>
          </cell>
          <cell r="M911" t="str">
            <v>DISTRIBUIDORA GLORIA S.A.  (81)</v>
          </cell>
          <cell r="N911">
            <v>0</v>
          </cell>
          <cell r="O911">
            <v>0</v>
          </cell>
          <cell r="P911">
            <v>0</v>
          </cell>
          <cell r="Q911">
            <v>0</v>
          </cell>
          <cell r="R911">
            <v>0</v>
          </cell>
          <cell r="S911">
            <v>0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>
            <v>0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 t="str">
            <v>Q</v>
          </cell>
          <cell r="AQ911" t="str">
            <v>Q</v>
          </cell>
          <cell r="AR911" t="str">
            <v>Q</v>
          </cell>
          <cell r="AS911" t="str">
            <v>Q</v>
          </cell>
          <cell r="AT911" t="str">
            <v>Q</v>
          </cell>
          <cell r="AU911" t="str">
            <v>Q</v>
          </cell>
          <cell r="AV911">
            <v>115390</v>
          </cell>
          <cell r="AW911">
            <v>121384.12549999999</v>
          </cell>
          <cell r="AX911">
            <v>133900</v>
          </cell>
          <cell r="AY911">
            <v>0.16041251408267621</v>
          </cell>
          <cell r="AZ911">
            <v>0.13823749066467514</v>
          </cell>
          <cell r="BA911">
            <v>130900</v>
          </cell>
          <cell r="BB911">
            <v>3</v>
          </cell>
          <cell r="BC911">
            <v>0.13441372735938995</v>
          </cell>
          <cell r="BD911">
            <v>0.11848739495798319</v>
          </cell>
          <cell r="BE911">
            <v>127900</v>
          </cell>
          <cell r="BF911">
            <v>6</v>
          </cell>
          <cell r="BG911">
            <v>0.10841494063610368</v>
          </cell>
          <cell r="BH911">
            <v>9.7810789679437057E-2</v>
          </cell>
        </row>
        <row r="912">
          <cell r="B912" t="str">
            <v>9982</v>
          </cell>
          <cell r="C912" t="str">
            <v>78406810</v>
          </cell>
          <cell r="D912" t="str">
            <v>CIGARRILLO BOX MARLBORO 9043</v>
          </cell>
          <cell r="E912">
            <v>10</v>
          </cell>
          <cell r="F912" t="str">
            <v>BEBIDAS</v>
          </cell>
          <cell r="G912" t="str">
            <v>BEBIDAS</v>
          </cell>
          <cell r="H912" t="str">
            <v>CIGARRILLOS - VAPES</v>
          </cell>
          <cell r="I912" t="str">
            <v>CIGARRILLOS-VAPES</v>
          </cell>
          <cell r="J912" t="str">
            <v>GRUESA 10</v>
          </cell>
          <cell r="K912" t="str">
            <v>MARLBORO</v>
          </cell>
          <cell r="L912">
            <v>81</v>
          </cell>
          <cell r="M912" t="str">
            <v>DISTRIBUIDORA GLORIA S.A.  (81)</v>
          </cell>
          <cell r="N912">
            <v>50</v>
          </cell>
          <cell r="O912">
            <v>40</v>
          </cell>
          <cell r="P912">
            <v>60</v>
          </cell>
          <cell r="Q912">
            <v>40</v>
          </cell>
          <cell r="R912">
            <v>50</v>
          </cell>
          <cell r="S912">
            <v>20</v>
          </cell>
          <cell r="T912">
            <v>110</v>
          </cell>
          <cell r="U912">
            <v>140</v>
          </cell>
          <cell r="V912">
            <v>20</v>
          </cell>
          <cell r="W912">
            <v>20</v>
          </cell>
          <cell r="X912">
            <v>10</v>
          </cell>
          <cell r="Y912">
            <v>0</v>
          </cell>
          <cell r="Z912">
            <v>30</v>
          </cell>
          <cell r="AA912">
            <v>0</v>
          </cell>
          <cell r="AB912">
            <v>20</v>
          </cell>
          <cell r="AC912">
            <v>20</v>
          </cell>
          <cell r="AD912">
            <v>70</v>
          </cell>
          <cell r="AE912">
            <v>10</v>
          </cell>
          <cell r="AF912">
            <v>30</v>
          </cell>
          <cell r="AG912">
            <v>60</v>
          </cell>
          <cell r="AH912">
            <v>0</v>
          </cell>
          <cell r="AI912">
            <v>0</v>
          </cell>
          <cell r="AJ912">
            <v>78</v>
          </cell>
          <cell r="AK912">
            <v>10</v>
          </cell>
          <cell r="AL912">
            <v>150</v>
          </cell>
          <cell r="AM912">
            <v>80</v>
          </cell>
          <cell r="AN912">
            <v>30</v>
          </cell>
          <cell r="AO912">
            <v>50</v>
          </cell>
          <cell r="AP912">
            <v>58.5</v>
          </cell>
          <cell r="AQ912">
            <v>2.1428571428571428</v>
          </cell>
          <cell r="AR912" t="str">
            <v>SV</v>
          </cell>
          <cell r="AS912">
            <v>120</v>
          </cell>
          <cell r="AT912">
            <v>15</v>
          </cell>
          <cell r="AU912" t="str">
            <v>SV</v>
          </cell>
          <cell r="AV912">
            <v>12146.020039999999</v>
          </cell>
          <cell r="AW912">
            <v>12138.412549999999</v>
          </cell>
          <cell r="AY912">
            <v>-1</v>
          </cell>
          <cell r="AZ912" t="e">
            <v>#DIV/0!</v>
          </cell>
          <cell r="BC912">
            <v>-1</v>
          </cell>
          <cell r="BD912">
            <v>0</v>
          </cell>
          <cell r="BG912">
            <v>-1</v>
          </cell>
          <cell r="BH912">
            <v>0</v>
          </cell>
        </row>
        <row r="913">
          <cell r="B913" t="str">
            <v>12190</v>
          </cell>
          <cell r="C913" t="str">
            <v>78419186</v>
          </cell>
          <cell r="D913" t="str">
            <v>CIGARRILLO BLUE GRUESA 10 KENT 20</v>
          </cell>
          <cell r="E913">
            <v>10</v>
          </cell>
          <cell r="F913" t="str">
            <v>BEBIDAS</v>
          </cell>
          <cell r="G913" t="str">
            <v>BEBIDAS</v>
          </cell>
          <cell r="H913" t="str">
            <v>CIGARRILLOS - VAPES</v>
          </cell>
          <cell r="I913" t="str">
            <v>CIGARRILLOS-VAPES</v>
          </cell>
          <cell r="J913" t="str">
            <v>GRUESA 10</v>
          </cell>
          <cell r="K913" t="str">
            <v>KENT</v>
          </cell>
          <cell r="L913">
            <v>66</v>
          </cell>
          <cell r="M913" t="str">
            <v>CODISA SA (66)</v>
          </cell>
          <cell r="N913">
            <v>0</v>
          </cell>
          <cell r="O913">
            <v>0</v>
          </cell>
          <cell r="P913">
            <v>0</v>
          </cell>
          <cell r="Q913">
            <v>0</v>
          </cell>
          <cell r="R913">
            <v>0</v>
          </cell>
          <cell r="S913">
            <v>0</v>
          </cell>
          <cell r="T913">
            <v>0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 t="str">
            <v>Q</v>
          </cell>
          <cell r="AQ913" t="str">
            <v>Q</v>
          </cell>
          <cell r="AR913" t="str">
            <v>Q</v>
          </cell>
          <cell r="AS913" t="str">
            <v>Q</v>
          </cell>
          <cell r="AT913" t="str">
            <v>Q</v>
          </cell>
          <cell r="AU913" t="str">
            <v>Q</v>
          </cell>
          <cell r="AV913">
            <v>121499.99999500001</v>
          </cell>
          <cell r="AW913">
            <v>121496.5609</v>
          </cell>
          <cell r="AX913">
            <v>133900</v>
          </cell>
          <cell r="AY913">
            <v>0.10205761321407647</v>
          </cell>
          <cell r="AZ913">
            <v>9.2606422740851346E-2</v>
          </cell>
          <cell r="BA913">
            <v>131900</v>
          </cell>
          <cell r="BB913">
            <v>3</v>
          </cell>
          <cell r="BC913">
            <v>8.5596707863604848E-2</v>
          </cell>
          <cell r="BD913">
            <v>7.8847611865049239E-2</v>
          </cell>
          <cell r="BE913">
            <v>129900</v>
          </cell>
          <cell r="BF913">
            <v>50</v>
          </cell>
          <cell r="BG913">
            <v>6.9135802513133005E-2</v>
          </cell>
          <cell r="BH913">
            <v>6.4665127059276323E-2</v>
          </cell>
        </row>
        <row r="914">
          <cell r="B914" t="str">
            <v>4689</v>
          </cell>
          <cell r="C914" t="str">
            <v>4689</v>
          </cell>
          <cell r="D914" t="str">
            <v>CIGARRILLO BLUE KENT 9186</v>
          </cell>
          <cell r="E914">
            <v>10</v>
          </cell>
          <cell r="F914" t="str">
            <v>BEBIDAS</v>
          </cell>
          <cell r="G914" t="str">
            <v>BEBIDAS</v>
          </cell>
          <cell r="H914" t="str">
            <v>CIGARRILLOS - VAPES</v>
          </cell>
          <cell r="I914" t="str">
            <v>CIGARRILLOS-VAPES</v>
          </cell>
          <cell r="J914" t="str">
            <v>GRUESA 10</v>
          </cell>
          <cell r="K914" t="str">
            <v>KENT</v>
          </cell>
          <cell r="L914">
            <v>66</v>
          </cell>
          <cell r="M914" t="str">
            <v>CODISA SA (66)</v>
          </cell>
          <cell r="N914">
            <v>100</v>
          </cell>
          <cell r="O914">
            <v>180</v>
          </cell>
          <cell r="P914">
            <v>100</v>
          </cell>
          <cell r="Q914">
            <v>170</v>
          </cell>
          <cell r="R914">
            <v>40</v>
          </cell>
          <cell r="S914">
            <v>0</v>
          </cell>
          <cell r="T914">
            <v>50</v>
          </cell>
          <cell r="U914">
            <v>50</v>
          </cell>
          <cell r="V914">
            <v>10</v>
          </cell>
          <cell r="W914">
            <v>10</v>
          </cell>
          <cell r="X914">
            <v>20</v>
          </cell>
          <cell r="Y914">
            <v>20</v>
          </cell>
          <cell r="Z914">
            <v>10</v>
          </cell>
          <cell r="AA914">
            <v>20</v>
          </cell>
          <cell r="AB914">
            <v>30</v>
          </cell>
          <cell r="AC914">
            <v>10</v>
          </cell>
          <cell r="AD914">
            <v>50</v>
          </cell>
          <cell r="AE914">
            <v>60</v>
          </cell>
          <cell r="AF914">
            <v>40</v>
          </cell>
          <cell r="AG914">
            <v>30</v>
          </cell>
          <cell r="AH914">
            <v>0</v>
          </cell>
          <cell r="AI914">
            <v>0</v>
          </cell>
          <cell r="AJ914">
            <v>70</v>
          </cell>
          <cell r="AK914">
            <v>0</v>
          </cell>
          <cell r="AL914">
            <v>10</v>
          </cell>
          <cell r="AM914">
            <v>60</v>
          </cell>
          <cell r="AN914">
            <v>80</v>
          </cell>
          <cell r="AO914">
            <v>0</v>
          </cell>
          <cell r="AP914">
            <v>12.352941176470587</v>
          </cell>
          <cell r="AQ914" t="str">
            <v>Q</v>
          </cell>
          <cell r="AR914">
            <v>15</v>
          </cell>
          <cell r="AS914">
            <v>180</v>
          </cell>
          <cell r="AT914">
            <v>80</v>
          </cell>
          <cell r="AU914" t="str">
            <v>Q</v>
          </cell>
          <cell r="AV914">
            <v>12150.00006</v>
          </cell>
          <cell r="AW914">
            <v>12149.65609</v>
          </cell>
          <cell r="AY914">
            <v>-1</v>
          </cell>
          <cell r="AZ914" t="e">
            <v>#DIV/0!</v>
          </cell>
          <cell r="BC914">
            <v>-1</v>
          </cell>
          <cell r="BD914">
            <v>0</v>
          </cell>
          <cell r="BG914">
            <v>-1</v>
          </cell>
          <cell r="BH914">
            <v>0</v>
          </cell>
        </row>
        <row r="915">
          <cell r="B915" t="str">
            <v>22395</v>
          </cell>
          <cell r="C915" t="str">
            <v>22395</v>
          </cell>
          <cell r="D915" t="str">
            <v>CIGARRILLO IKON SWITCH 10 KENT 1523</v>
          </cell>
          <cell r="E915">
            <v>10</v>
          </cell>
          <cell r="F915" t="str">
            <v>BEBIDAS</v>
          </cell>
          <cell r="G915" t="str">
            <v>BEBIDAS</v>
          </cell>
          <cell r="H915" t="str">
            <v>CIGARRILLOS - VAPES</v>
          </cell>
          <cell r="I915" t="str">
            <v>CIGARRILLOS-VAPES</v>
          </cell>
          <cell r="J915" t="str">
            <v>GRUESA 10</v>
          </cell>
          <cell r="K915" t="str">
            <v>KENT</v>
          </cell>
          <cell r="L915">
            <v>66</v>
          </cell>
          <cell r="M915" t="str">
            <v>CODISA SA (66)</v>
          </cell>
          <cell r="N915">
            <v>0</v>
          </cell>
          <cell r="O915">
            <v>0</v>
          </cell>
          <cell r="P915">
            <v>30</v>
          </cell>
          <cell r="Q915">
            <v>20</v>
          </cell>
          <cell r="R915">
            <v>20</v>
          </cell>
          <cell r="S915">
            <v>10</v>
          </cell>
          <cell r="T915">
            <v>10</v>
          </cell>
          <cell r="U915">
            <v>10</v>
          </cell>
          <cell r="V915">
            <v>30</v>
          </cell>
          <cell r="W915">
            <v>10</v>
          </cell>
          <cell r="X915">
            <v>60</v>
          </cell>
          <cell r="Y915">
            <v>60</v>
          </cell>
          <cell r="Z915">
            <v>40</v>
          </cell>
          <cell r="AA915">
            <v>20</v>
          </cell>
          <cell r="AB915">
            <v>30</v>
          </cell>
          <cell r="AC915">
            <v>30</v>
          </cell>
          <cell r="AD915">
            <v>0</v>
          </cell>
          <cell r="AE915">
            <v>30</v>
          </cell>
          <cell r="AF915">
            <v>10</v>
          </cell>
          <cell r="AG915">
            <v>0</v>
          </cell>
          <cell r="AH915">
            <v>0</v>
          </cell>
          <cell r="AI915">
            <v>10</v>
          </cell>
          <cell r="AJ915">
            <v>70</v>
          </cell>
          <cell r="AK915">
            <v>40</v>
          </cell>
          <cell r="AL915">
            <v>10</v>
          </cell>
          <cell r="AM915">
            <v>50</v>
          </cell>
          <cell r="AN915">
            <v>30</v>
          </cell>
          <cell r="AO915">
            <v>20</v>
          </cell>
          <cell r="AP915">
            <v>105</v>
          </cell>
          <cell r="AQ915">
            <v>120</v>
          </cell>
          <cell r="AR915">
            <v>5</v>
          </cell>
          <cell r="AS915">
            <v>50</v>
          </cell>
          <cell r="AT915" t="str">
            <v>SV</v>
          </cell>
          <cell r="AU915">
            <v>60</v>
          </cell>
          <cell r="AV915">
            <v>9540.0000299999992</v>
          </cell>
          <cell r="AW915">
            <v>9539.3501500000002</v>
          </cell>
          <cell r="AY915">
            <v>-1</v>
          </cell>
          <cell r="AZ915" t="e">
            <v>#DIV/0!</v>
          </cell>
          <cell r="BC915">
            <v>-1</v>
          </cell>
          <cell r="BD915">
            <v>0</v>
          </cell>
          <cell r="BG915">
            <v>-1</v>
          </cell>
          <cell r="BH915">
            <v>0</v>
          </cell>
        </row>
        <row r="916">
          <cell r="B916" t="str">
            <v>22396</v>
          </cell>
          <cell r="C916" t="str">
            <v>78421523</v>
          </cell>
          <cell r="D916" t="str">
            <v>CIGARRILLO IKON SWITCH GRUESA 10  KENT 10</v>
          </cell>
          <cell r="E916">
            <v>10</v>
          </cell>
          <cell r="F916" t="str">
            <v>BEBIDAS</v>
          </cell>
          <cell r="G916" t="str">
            <v>BEBIDAS</v>
          </cell>
          <cell r="H916" t="str">
            <v>CIGARRILLOS - VAPES</v>
          </cell>
          <cell r="I916" t="str">
            <v>CIGARRILLOS-VAPES</v>
          </cell>
          <cell r="J916" t="str">
            <v>GRUESA 10</v>
          </cell>
          <cell r="K916" t="str">
            <v>KENT</v>
          </cell>
          <cell r="L916">
            <v>66</v>
          </cell>
          <cell r="M916" t="str">
            <v>CODISA SA (66)</v>
          </cell>
          <cell r="N916">
            <v>0</v>
          </cell>
          <cell r="O916">
            <v>0</v>
          </cell>
          <cell r="P916">
            <v>0</v>
          </cell>
          <cell r="Q916">
            <v>0</v>
          </cell>
          <cell r="R916">
            <v>0</v>
          </cell>
          <cell r="S916">
            <v>0</v>
          </cell>
          <cell r="T916">
            <v>0</v>
          </cell>
          <cell r="U916">
            <v>0</v>
          </cell>
          <cell r="V916">
            <v>0</v>
          </cell>
          <cell r="W916">
            <v>0</v>
          </cell>
          <cell r="X916">
            <v>0</v>
          </cell>
          <cell r="Y916">
            <v>0</v>
          </cell>
          <cell r="Z916">
            <v>0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 t="str">
            <v>Q</v>
          </cell>
          <cell r="AQ916" t="str">
            <v>Q</v>
          </cell>
          <cell r="AR916" t="str">
            <v>Q</v>
          </cell>
          <cell r="AS916" t="str">
            <v>Q</v>
          </cell>
          <cell r="AT916" t="str">
            <v>Q</v>
          </cell>
          <cell r="AU916" t="str">
            <v>Q</v>
          </cell>
          <cell r="AV916">
            <v>95400.000002999994</v>
          </cell>
          <cell r="AW916">
            <v>95393.501499999998</v>
          </cell>
          <cell r="AX916">
            <v>104900</v>
          </cell>
          <cell r="AY916">
            <v>9.9580712753682077E-2</v>
          </cell>
          <cell r="AZ916">
            <v>9.0562440390848487E-2</v>
          </cell>
          <cell r="BA916">
            <v>102900</v>
          </cell>
          <cell r="BB916">
            <v>3</v>
          </cell>
          <cell r="BC916">
            <v>7.8616352167339087E-2</v>
          </cell>
          <cell r="BD916">
            <v>7.2886297346938841E-2</v>
          </cell>
          <cell r="BE916">
            <v>100900</v>
          </cell>
          <cell r="BF916">
            <v>50</v>
          </cell>
          <cell r="BG916">
            <v>5.765199158099632E-2</v>
          </cell>
          <cell r="BH916">
            <v>5.4509415232903924E-2</v>
          </cell>
        </row>
        <row r="917">
          <cell r="B917" t="str">
            <v>12192</v>
          </cell>
          <cell r="C917" t="str">
            <v>78409989</v>
          </cell>
          <cell r="D917" t="str">
            <v>CIGARRILLO SWITCH GRUESA 10 KENT 20</v>
          </cell>
          <cell r="E917">
            <v>10</v>
          </cell>
          <cell r="F917" t="str">
            <v>BEBIDAS</v>
          </cell>
          <cell r="G917" t="str">
            <v>BEBIDAS</v>
          </cell>
          <cell r="H917" t="str">
            <v>CIGARRILLOS - VAPES</v>
          </cell>
          <cell r="I917" t="str">
            <v>CIGARRILLOS-VAPES</v>
          </cell>
          <cell r="J917" t="str">
            <v>GRUESA 10</v>
          </cell>
          <cell r="K917" t="str">
            <v>KENT</v>
          </cell>
          <cell r="L917">
            <v>66</v>
          </cell>
          <cell r="M917" t="str">
            <v>CODISA SA (66)</v>
          </cell>
          <cell r="N917">
            <v>0</v>
          </cell>
          <cell r="O917">
            <v>0</v>
          </cell>
          <cell r="P917">
            <v>0</v>
          </cell>
          <cell r="Q917">
            <v>0</v>
          </cell>
          <cell r="R917">
            <v>0</v>
          </cell>
          <cell r="S917">
            <v>0</v>
          </cell>
          <cell r="T917">
            <v>0</v>
          </cell>
          <cell r="U917">
            <v>0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>
            <v>0</v>
          </cell>
          <cell r="AO917">
            <v>0</v>
          </cell>
          <cell r="AP917" t="str">
            <v>Q</v>
          </cell>
          <cell r="AQ917" t="str">
            <v>Q</v>
          </cell>
          <cell r="AR917" t="str">
            <v>Q</v>
          </cell>
          <cell r="AS917" t="str">
            <v>Q</v>
          </cell>
          <cell r="AT917" t="str">
            <v>Q</v>
          </cell>
          <cell r="AU917" t="str">
            <v>Q</v>
          </cell>
          <cell r="AV917">
            <v>121499.99999500001</v>
          </cell>
          <cell r="AW917">
            <v>121452.3112</v>
          </cell>
          <cell r="AX917">
            <v>133900</v>
          </cell>
          <cell r="AY917">
            <v>0.10205761321407647</v>
          </cell>
          <cell r="AZ917">
            <v>9.2606422740851346E-2</v>
          </cell>
          <cell r="BA917">
            <v>131900</v>
          </cell>
          <cell r="BB917">
            <v>3</v>
          </cell>
          <cell r="BC917">
            <v>8.5596707863604848E-2</v>
          </cell>
          <cell r="BD917">
            <v>7.8847611865049239E-2</v>
          </cell>
          <cell r="BE917">
            <v>129900</v>
          </cell>
          <cell r="BF917">
            <v>50</v>
          </cell>
          <cell r="BG917">
            <v>6.9135802513133005E-2</v>
          </cell>
          <cell r="BH917">
            <v>6.4665127059276323E-2</v>
          </cell>
        </row>
        <row r="918">
          <cell r="B918" t="str">
            <v>4691</v>
          </cell>
          <cell r="C918" t="str">
            <v>4691</v>
          </cell>
          <cell r="D918" t="str">
            <v>CIGARRILLO SWITCH KENT 9989</v>
          </cell>
          <cell r="E918">
            <v>10</v>
          </cell>
          <cell r="F918" t="str">
            <v>BEBIDAS</v>
          </cell>
          <cell r="G918" t="str">
            <v>BEBIDAS</v>
          </cell>
          <cell r="H918" t="str">
            <v>CIGARRILLOS - VAPES</v>
          </cell>
          <cell r="I918" t="str">
            <v>CIGARRILLOS-VAPES</v>
          </cell>
          <cell r="J918" t="str">
            <v>GRUESA 10</v>
          </cell>
          <cell r="K918" t="str">
            <v>KENT</v>
          </cell>
          <cell r="L918">
            <v>66</v>
          </cell>
          <cell r="M918" t="str">
            <v>CODISA SA (66)</v>
          </cell>
          <cell r="N918">
            <v>90</v>
          </cell>
          <cell r="O918">
            <v>90</v>
          </cell>
          <cell r="P918">
            <v>50</v>
          </cell>
          <cell r="Q918">
            <v>70</v>
          </cell>
          <cell r="R918">
            <v>120</v>
          </cell>
          <cell r="S918">
            <v>110</v>
          </cell>
          <cell r="T918">
            <v>110</v>
          </cell>
          <cell r="U918">
            <v>140</v>
          </cell>
          <cell r="V918">
            <v>10</v>
          </cell>
          <cell r="W918">
            <v>20</v>
          </cell>
          <cell r="X918">
            <v>50</v>
          </cell>
          <cell r="Y918">
            <v>0</v>
          </cell>
          <cell r="Z918">
            <v>10</v>
          </cell>
          <cell r="AA918">
            <v>10</v>
          </cell>
          <cell r="AB918">
            <v>20</v>
          </cell>
          <cell r="AC918">
            <v>30</v>
          </cell>
          <cell r="AD918">
            <v>40</v>
          </cell>
          <cell r="AE918">
            <v>50</v>
          </cell>
          <cell r="AF918">
            <v>0</v>
          </cell>
          <cell r="AG918">
            <v>10</v>
          </cell>
          <cell r="AH918">
            <v>0</v>
          </cell>
          <cell r="AI918">
            <v>0</v>
          </cell>
          <cell r="AJ918">
            <v>80</v>
          </cell>
          <cell r="AK918">
            <v>20</v>
          </cell>
          <cell r="AL918">
            <v>100</v>
          </cell>
          <cell r="AM918">
            <v>0</v>
          </cell>
          <cell r="AN918">
            <v>60</v>
          </cell>
          <cell r="AO918">
            <v>0</v>
          </cell>
          <cell r="AP918">
            <v>34.285714285714285</v>
          </cell>
          <cell r="AQ918">
            <v>4.2857142857142856</v>
          </cell>
          <cell r="AR918" t="str">
            <v>SV</v>
          </cell>
          <cell r="AS918" t="str">
            <v>Q</v>
          </cell>
          <cell r="AT918">
            <v>180</v>
          </cell>
          <cell r="AU918" t="str">
            <v>Q</v>
          </cell>
          <cell r="AV918">
            <v>12150.00006</v>
          </cell>
          <cell r="AW918">
            <v>12145.23112</v>
          </cell>
          <cell r="AY918">
            <v>-1</v>
          </cell>
          <cell r="AZ918" t="e">
            <v>#DIV/0!</v>
          </cell>
          <cell r="BC918">
            <v>-1</v>
          </cell>
          <cell r="BD918">
            <v>0</v>
          </cell>
          <cell r="BG918">
            <v>-1</v>
          </cell>
          <cell r="BH918">
            <v>0</v>
          </cell>
        </row>
        <row r="919">
          <cell r="B919" t="str">
            <v>11713</v>
          </cell>
          <cell r="C919" t="str">
            <v>7840371000239</v>
          </cell>
          <cell r="D919" t="str">
            <v>CIGARRILLO GRUESA 10 BOX KENTUCKY 20</v>
          </cell>
          <cell r="E919">
            <v>10</v>
          </cell>
          <cell r="F919" t="str">
            <v>BEBIDAS</v>
          </cell>
          <cell r="G919" t="str">
            <v>BEBIDAS</v>
          </cell>
          <cell r="H919" t="str">
            <v>CIGARRILLOS - VAPES</v>
          </cell>
          <cell r="I919" t="str">
            <v>CIGARRILLOS-VAPES</v>
          </cell>
          <cell r="J919" t="str">
            <v>GRUESA 10</v>
          </cell>
          <cell r="K919" t="str">
            <v>KENTUCKY</v>
          </cell>
          <cell r="L919">
            <v>138</v>
          </cell>
          <cell r="M919" t="str">
            <v>PALERMO S.A.  (138)</v>
          </cell>
          <cell r="N919">
            <v>200</v>
          </cell>
          <cell r="O919">
            <v>67</v>
          </cell>
          <cell r="P919">
            <v>62</v>
          </cell>
          <cell r="Q919">
            <v>39</v>
          </cell>
          <cell r="R919">
            <v>78</v>
          </cell>
          <cell r="S919">
            <v>120</v>
          </cell>
          <cell r="T919">
            <v>96</v>
          </cell>
          <cell r="U919">
            <v>75</v>
          </cell>
          <cell r="V919">
            <v>29</v>
          </cell>
          <cell r="W919">
            <v>39</v>
          </cell>
          <cell r="X919">
            <v>22</v>
          </cell>
          <cell r="Y919">
            <v>26</v>
          </cell>
          <cell r="Z919">
            <v>20</v>
          </cell>
          <cell r="AA919">
            <v>29</v>
          </cell>
          <cell r="AB919">
            <v>24</v>
          </cell>
          <cell r="AC919">
            <v>23</v>
          </cell>
          <cell r="AD919">
            <v>27</v>
          </cell>
          <cell r="AE919">
            <v>26</v>
          </cell>
          <cell r="AF919">
            <v>39</v>
          </cell>
          <cell r="AG919">
            <v>37</v>
          </cell>
          <cell r="AH919">
            <v>4</v>
          </cell>
          <cell r="AI919">
            <v>6</v>
          </cell>
          <cell r="AJ919">
            <v>399</v>
          </cell>
          <cell r="AK919">
            <v>354</v>
          </cell>
          <cell r="AL919">
            <v>158</v>
          </cell>
          <cell r="AM919">
            <v>151</v>
          </cell>
          <cell r="AN919">
            <v>94</v>
          </cell>
          <cell r="AO919">
            <v>76</v>
          </cell>
          <cell r="AP919">
            <v>306.92307692307691</v>
          </cell>
          <cell r="AQ919">
            <v>141.6</v>
          </cell>
          <cell r="AR919">
            <v>182.30769230769229</v>
          </cell>
          <cell r="AS919">
            <v>196.95652173913044</v>
          </cell>
          <cell r="AT919">
            <v>76.21621621621621</v>
          </cell>
          <cell r="AU919">
            <v>380</v>
          </cell>
          <cell r="AV919">
            <v>28499.99999</v>
          </cell>
          <cell r="AW919">
            <v>28499.999879999999</v>
          </cell>
          <cell r="AX919">
            <v>32900</v>
          </cell>
          <cell r="AY919">
            <v>0.15438596531732829</v>
          </cell>
          <cell r="AZ919">
            <v>0.13373860212765956</v>
          </cell>
          <cell r="BA919">
            <v>30900</v>
          </cell>
          <cell r="BB919">
            <v>3</v>
          </cell>
          <cell r="BC919">
            <v>8.4210526696214316E-2</v>
          </cell>
          <cell r="BD919">
            <v>7.7669903236245952E-2</v>
          </cell>
          <cell r="BE919">
            <v>29900</v>
          </cell>
          <cell r="BF919">
            <v>50</v>
          </cell>
          <cell r="BG919">
            <v>4.9122807385657108E-2</v>
          </cell>
          <cell r="BH919">
            <v>4.6822742809364541E-2</v>
          </cell>
        </row>
        <row r="920">
          <cell r="B920" t="str">
            <v>11714</v>
          </cell>
          <cell r="C920" t="str">
            <v>7840371000673</v>
          </cell>
          <cell r="D920" t="str">
            <v>CIGARRILLO GRUESA 10 SOFT KENTUCKY 20</v>
          </cell>
          <cell r="E920">
            <v>10</v>
          </cell>
          <cell r="F920" t="str">
            <v>BEBIDAS</v>
          </cell>
          <cell r="G920" t="str">
            <v>BEBIDAS</v>
          </cell>
          <cell r="H920" t="str">
            <v>CIGARRILLOS - VAPES</v>
          </cell>
          <cell r="I920" t="str">
            <v>CIGARRILLOS-VAPES</v>
          </cell>
          <cell r="J920" t="str">
            <v>GRUESA 10</v>
          </cell>
          <cell r="K920" t="str">
            <v>KENTUCKY</v>
          </cell>
          <cell r="L920">
            <v>138</v>
          </cell>
          <cell r="M920" t="str">
            <v>PALERMO S.A.  (138)</v>
          </cell>
          <cell r="N920">
            <v>98</v>
          </cell>
          <cell r="O920">
            <v>116</v>
          </cell>
          <cell r="P920">
            <v>67</v>
          </cell>
          <cell r="Q920">
            <v>69</v>
          </cell>
          <cell r="R920">
            <v>257</v>
          </cell>
          <cell r="S920">
            <v>181</v>
          </cell>
          <cell r="T920">
            <v>292</v>
          </cell>
          <cell r="U920">
            <v>259</v>
          </cell>
          <cell r="V920">
            <v>46</v>
          </cell>
          <cell r="W920">
            <v>37</v>
          </cell>
          <cell r="X920">
            <v>40</v>
          </cell>
          <cell r="Y920">
            <v>48</v>
          </cell>
          <cell r="Z920">
            <v>50</v>
          </cell>
          <cell r="AA920">
            <v>77</v>
          </cell>
          <cell r="AB920">
            <v>51</v>
          </cell>
          <cell r="AC920">
            <v>50</v>
          </cell>
          <cell r="AD920">
            <v>57</v>
          </cell>
          <cell r="AE920">
            <v>81</v>
          </cell>
          <cell r="AF920">
            <v>71</v>
          </cell>
          <cell r="AG920">
            <v>65</v>
          </cell>
          <cell r="AH920">
            <v>2</v>
          </cell>
          <cell r="AI920">
            <v>12</v>
          </cell>
          <cell r="AJ920">
            <v>386</v>
          </cell>
          <cell r="AK920">
            <v>676</v>
          </cell>
          <cell r="AL920">
            <v>207</v>
          </cell>
          <cell r="AM920">
            <v>190</v>
          </cell>
          <cell r="AN920">
            <v>240</v>
          </cell>
          <cell r="AO920">
            <v>93</v>
          </cell>
          <cell r="AP920">
            <v>167.82608695652175</v>
          </cell>
          <cell r="AQ920">
            <v>78.30115830115831</v>
          </cell>
          <cell r="AR920">
            <v>129.375</v>
          </cell>
          <cell r="AS920">
            <v>114</v>
          </cell>
          <cell r="AT920">
            <v>110.76923076923077</v>
          </cell>
          <cell r="AU920">
            <v>232.5</v>
          </cell>
          <cell r="AV920">
            <v>22999.99999</v>
          </cell>
          <cell r="AW920">
            <v>22999.999879999999</v>
          </cell>
          <cell r="AX920">
            <v>26500</v>
          </cell>
          <cell r="AY920">
            <v>0.15217391354442333</v>
          </cell>
          <cell r="AZ920">
            <v>0.13207547207547168</v>
          </cell>
          <cell r="BA920">
            <v>24900</v>
          </cell>
          <cell r="BB920">
            <v>3</v>
          </cell>
          <cell r="BC920">
            <v>8.260869612287336E-2</v>
          </cell>
          <cell r="BD920">
            <v>7.6305221285140556E-2</v>
          </cell>
          <cell r="BE920">
            <v>23900</v>
          </cell>
          <cell r="BF920">
            <v>50</v>
          </cell>
          <cell r="BG920">
            <v>3.9130435234404626E-2</v>
          </cell>
          <cell r="BH920">
            <v>3.7656904184100407E-2</v>
          </cell>
        </row>
        <row r="921">
          <cell r="B921" t="str">
            <v>22313</v>
          </cell>
          <cell r="C921" t="str">
            <v>7840371000611</v>
          </cell>
          <cell r="D921" t="str">
            <v>CIGARRILLO GRUESA 10 PREMIUN BLUE PALERMO 20</v>
          </cell>
          <cell r="E921">
            <v>10</v>
          </cell>
          <cell r="F921" t="str">
            <v>BEBIDAS</v>
          </cell>
          <cell r="G921" t="str">
            <v>BEBIDAS</v>
          </cell>
          <cell r="H921" t="str">
            <v>CIGARRILLOS - VAPES</v>
          </cell>
          <cell r="I921" t="str">
            <v>CIGARRILLOS-VAPES</v>
          </cell>
          <cell r="J921" t="str">
            <v>GRUESA 10</v>
          </cell>
          <cell r="K921" t="str">
            <v>PALERMO</v>
          </cell>
          <cell r="L921">
            <v>138</v>
          </cell>
          <cell r="M921" t="str">
            <v>PALERMO S.A.  (138)</v>
          </cell>
          <cell r="N921">
            <v>12</v>
          </cell>
          <cell r="O921">
            <v>10</v>
          </cell>
          <cell r="P921">
            <v>3</v>
          </cell>
          <cell r="Q921">
            <v>3</v>
          </cell>
          <cell r="R921">
            <v>12</v>
          </cell>
          <cell r="S921">
            <v>18</v>
          </cell>
          <cell r="T921">
            <v>7</v>
          </cell>
          <cell r="U921">
            <v>5</v>
          </cell>
          <cell r="V921">
            <v>15</v>
          </cell>
          <cell r="W921">
            <v>4</v>
          </cell>
          <cell r="X921">
            <v>8</v>
          </cell>
          <cell r="Y921">
            <v>15</v>
          </cell>
          <cell r="Z921">
            <v>11</v>
          </cell>
          <cell r="AA921">
            <v>9</v>
          </cell>
          <cell r="AB921">
            <v>13</v>
          </cell>
          <cell r="AC921">
            <v>15</v>
          </cell>
          <cell r="AD921">
            <v>13</v>
          </cell>
          <cell r="AE921">
            <v>17</v>
          </cell>
          <cell r="AF921">
            <v>14</v>
          </cell>
          <cell r="AG921">
            <v>10</v>
          </cell>
          <cell r="AH921">
            <v>0</v>
          </cell>
          <cell r="AI921">
            <v>0</v>
          </cell>
          <cell r="AJ921">
            <v>33</v>
          </cell>
          <cell r="AK921">
            <v>35</v>
          </cell>
          <cell r="AL921">
            <v>29</v>
          </cell>
          <cell r="AM921">
            <v>37</v>
          </cell>
          <cell r="AN921">
            <v>46</v>
          </cell>
          <cell r="AO921">
            <v>20</v>
          </cell>
          <cell r="AP921">
            <v>330</v>
          </cell>
          <cell r="AQ921">
            <v>210</v>
          </cell>
          <cell r="AR921">
            <v>58</v>
          </cell>
          <cell r="AS921">
            <v>74</v>
          </cell>
          <cell r="AT921">
            <v>138</v>
          </cell>
          <cell r="AU921" t="str">
            <v>SV</v>
          </cell>
          <cell r="AV921">
            <v>38600.000010000003</v>
          </cell>
          <cell r="AW921">
            <v>38599.997479999998</v>
          </cell>
          <cell r="AX921">
            <v>44900</v>
          </cell>
          <cell r="AY921">
            <v>0.16321243493181026</v>
          </cell>
          <cell r="AZ921">
            <v>0.14031180378619146</v>
          </cell>
          <cell r="BA921">
            <v>41900</v>
          </cell>
          <cell r="BB921">
            <v>3</v>
          </cell>
          <cell r="BC921">
            <v>8.5492227698058976E-2</v>
          </cell>
          <cell r="BD921">
            <v>7.8758949642004694E-2</v>
          </cell>
          <cell r="BE921">
            <v>39900</v>
          </cell>
          <cell r="BF921">
            <v>50</v>
          </cell>
          <cell r="BG921">
            <v>3.3678756208891381E-2</v>
          </cell>
          <cell r="BH921">
            <v>3.258145338345856E-2</v>
          </cell>
        </row>
        <row r="922">
          <cell r="B922" t="str">
            <v>34001</v>
          </cell>
          <cell r="C922" t="str">
            <v>7840371007375</v>
          </cell>
          <cell r="D922" t="str">
            <v>CIGARRILLO GRUESA 10 TRICK PALERMO 20</v>
          </cell>
          <cell r="E922">
            <v>20</v>
          </cell>
          <cell r="F922" t="str">
            <v>BEBIDAS</v>
          </cell>
          <cell r="G922" t="str">
            <v>BEBIDAS</v>
          </cell>
          <cell r="H922" t="str">
            <v>CIGARRILLOS - VAPES</v>
          </cell>
          <cell r="I922" t="str">
            <v>CIGARRILLOS-VAPES</v>
          </cell>
          <cell r="J922" t="str">
            <v>GRUESA 10</v>
          </cell>
          <cell r="K922" t="str">
            <v>PALERMO</v>
          </cell>
          <cell r="L922">
            <v>138</v>
          </cell>
          <cell r="M922" t="str">
            <v>PALERMO S.A.  (138)</v>
          </cell>
          <cell r="N922">
            <v>1</v>
          </cell>
          <cell r="O922">
            <v>2</v>
          </cell>
          <cell r="P922">
            <v>2</v>
          </cell>
          <cell r="Q922">
            <v>1</v>
          </cell>
          <cell r="R922">
            <v>5</v>
          </cell>
          <cell r="S922">
            <v>4</v>
          </cell>
          <cell r="T922">
            <v>8</v>
          </cell>
          <cell r="U922">
            <v>7</v>
          </cell>
          <cell r="V922">
            <v>5</v>
          </cell>
          <cell r="W922">
            <v>2</v>
          </cell>
          <cell r="X922">
            <v>2</v>
          </cell>
          <cell r="Y922">
            <v>0</v>
          </cell>
          <cell r="Z922">
            <v>3</v>
          </cell>
          <cell r="AA922">
            <v>5</v>
          </cell>
          <cell r="AB922">
            <v>6</v>
          </cell>
          <cell r="AC922">
            <v>5</v>
          </cell>
          <cell r="AD922">
            <v>3</v>
          </cell>
          <cell r="AE922">
            <v>5</v>
          </cell>
          <cell r="AF922">
            <v>7</v>
          </cell>
          <cell r="AG922">
            <v>8</v>
          </cell>
          <cell r="AH922">
            <v>0</v>
          </cell>
          <cell r="AI922">
            <v>1</v>
          </cell>
          <cell r="AJ922">
            <v>15</v>
          </cell>
          <cell r="AK922">
            <v>10</v>
          </cell>
          <cell r="AL922">
            <v>17</v>
          </cell>
          <cell r="AM922">
            <v>22</v>
          </cell>
          <cell r="AN922">
            <v>7</v>
          </cell>
          <cell r="AO922">
            <v>9</v>
          </cell>
          <cell r="AP922">
            <v>450</v>
          </cell>
          <cell r="AQ922">
            <v>42.857142857142861</v>
          </cell>
          <cell r="AR922" t="str">
            <v>SV</v>
          </cell>
          <cell r="AS922">
            <v>132</v>
          </cell>
          <cell r="AT922">
            <v>26.25</v>
          </cell>
          <cell r="AU922">
            <v>270</v>
          </cell>
          <cell r="AV922">
            <v>51299.999960000001</v>
          </cell>
          <cell r="AW922">
            <v>51299.99985</v>
          </cell>
          <cell r="AX922">
            <v>54900</v>
          </cell>
          <cell r="AY922">
            <v>7.017543943093596E-2</v>
          </cell>
          <cell r="AZ922">
            <v>6.5573771220400714E-2</v>
          </cell>
          <cell r="BA922">
            <v>53900</v>
          </cell>
          <cell r="BB922">
            <v>3</v>
          </cell>
          <cell r="BC922">
            <v>5.0682262027822444E-2</v>
          </cell>
          <cell r="BD922">
            <v>4.823747755102039E-2</v>
          </cell>
          <cell r="BE922">
            <v>51900</v>
          </cell>
          <cell r="BF922">
            <v>6</v>
          </cell>
          <cell r="BG922">
            <v>1.1695907221595192E-2</v>
          </cell>
          <cell r="BH922">
            <v>1.1560694412331388E-2</v>
          </cell>
        </row>
        <row r="923">
          <cell r="B923" t="str">
            <v>34000</v>
          </cell>
          <cell r="C923" t="str">
            <v>7840371007382</v>
          </cell>
          <cell r="D923" t="str">
            <v>CIGARRILLO GRUESA 20 TRICK PALERMO 10</v>
          </cell>
          <cell r="E923">
            <v>10</v>
          </cell>
          <cell r="F923" t="str">
            <v>BEBIDAS</v>
          </cell>
          <cell r="G923" t="str">
            <v>BEBIDAS</v>
          </cell>
          <cell r="H923" t="str">
            <v>CIGARRILLOS - VAPES</v>
          </cell>
          <cell r="I923" t="str">
            <v>CIGARRILLOS-VAPES</v>
          </cell>
          <cell r="J923" t="str">
            <v>GRUESA 10</v>
          </cell>
          <cell r="K923" t="str">
            <v>PALERMO</v>
          </cell>
          <cell r="L923">
            <v>138</v>
          </cell>
          <cell r="M923" t="str">
            <v>PALERMO S.A.  (138)</v>
          </cell>
          <cell r="N923">
            <v>5</v>
          </cell>
          <cell r="O923">
            <v>2</v>
          </cell>
          <cell r="P923">
            <v>6</v>
          </cell>
          <cell r="Q923">
            <v>3</v>
          </cell>
          <cell r="R923">
            <v>1</v>
          </cell>
          <cell r="S923">
            <v>2</v>
          </cell>
          <cell r="T923">
            <v>9</v>
          </cell>
          <cell r="U923">
            <v>8</v>
          </cell>
          <cell r="V923">
            <v>4</v>
          </cell>
          <cell r="W923">
            <v>0</v>
          </cell>
          <cell r="X923">
            <v>0</v>
          </cell>
          <cell r="Y923">
            <v>0</v>
          </cell>
          <cell r="Z923">
            <v>2</v>
          </cell>
          <cell r="AA923">
            <v>3</v>
          </cell>
          <cell r="AB923">
            <v>1</v>
          </cell>
          <cell r="AC923">
            <v>0</v>
          </cell>
          <cell r="AD923">
            <v>3</v>
          </cell>
          <cell r="AE923">
            <v>1</v>
          </cell>
          <cell r="AF923">
            <v>0</v>
          </cell>
          <cell r="AG923">
            <v>0</v>
          </cell>
          <cell r="AH923">
            <v>0</v>
          </cell>
          <cell r="AI923">
            <v>0</v>
          </cell>
          <cell r="AJ923">
            <v>12</v>
          </cell>
          <cell r="AK923">
            <v>13</v>
          </cell>
          <cell r="AL923">
            <v>24</v>
          </cell>
          <cell r="AM923">
            <v>12</v>
          </cell>
          <cell r="AN923">
            <v>14</v>
          </cell>
          <cell r="AO923">
            <v>6</v>
          </cell>
          <cell r="AP923">
            <v>120</v>
          </cell>
          <cell r="AQ923">
            <v>48.75</v>
          </cell>
          <cell r="AR923" t="str">
            <v>SV</v>
          </cell>
          <cell r="AS923" t="str">
            <v>SV</v>
          </cell>
          <cell r="AT923" t="str">
            <v>SV</v>
          </cell>
          <cell r="AU923" t="str">
            <v>SV</v>
          </cell>
          <cell r="AV923">
            <v>55400.000039999999</v>
          </cell>
          <cell r="AW923">
            <v>55399.999600000003</v>
          </cell>
          <cell r="AX923">
            <v>59250</v>
          </cell>
          <cell r="AY923">
            <v>6.949458406534692E-2</v>
          </cell>
          <cell r="AZ923">
            <v>6.4978902278481035E-2</v>
          </cell>
          <cell r="BA923">
            <v>57900</v>
          </cell>
          <cell r="BB923">
            <v>3</v>
          </cell>
          <cell r="BC923">
            <v>4.5126353036009981E-2</v>
          </cell>
          <cell r="BD923">
            <v>4.3177892227979291E-2</v>
          </cell>
          <cell r="BE923">
            <v>55900</v>
          </cell>
          <cell r="BF923">
            <v>6</v>
          </cell>
          <cell r="BG923">
            <v>9.0252700295847532E-3</v>
          </cell>
          <cell r="BH923">
            <v>8.9445431127012712E-3</v>
          </cell>
        </row>
        <row r="924">
          <cell r="B924" t="str">
            <v>22270</v>
          </cell>
          <cell r="C924" t="str">
            <v>78419322</v>
          </cell>
          <cell r="D924" t="str">
            <v>CIGARRILLO FRESH CAJ 11 CHESTERFIEL 1763</v>
          </cell>
          <cell r="E924">
            <v>10</v>
          </cell>
          <cell r="F924" t="str">
            <v>BEBIDAS</v>
          </cell>
          <cell r="G924" t="str">
            <v>BEBIDAS</v>
          </cell>
          <cell r="H924" t="str">
            <v>CIGARRILLOS - VAPES</v>
          </cell>
          <cell r="I924" t="str">
            <v>CIGARRILLOS-VAPES</v>
          </cell>
          <cell r="J924" t="str">
            <v>GRUESA 10</v>
          </cell>
          <cell r="K924" t="str">
            <v>CHESTERFIELD</v>
          </cell>
          <cell r="L924">
            <v>81</v>
          </cell>
          <cell r="M924" t="str">
            <v>DISTRIBUIDORA GLORIA S.A.  (81)</v>
          </cell>
          <cell r="N924">
            <v>10</v>
          </cell>
          <cell r="O924">
            <v>10</v>
          </cell>
          <cell r="P924">
            <v>0</v>
          </cell>
          <cell r="Q924">
            <v>0</v>
          </cell>
          <cell r="R924">
            <v>61</v>
          </cell>
          <cell r="S924">
            <v>20</v>
          </cell>
          <cell r="T924">
            <v>50</v>
          </cell>
          <cell r="U924">
            <v>21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20</v>
          </cell>
          <cell r="AA924">
            <v>0</v>
          </cell>
          <cell r="AB924">
            <v>10</v>
          </cell>
          <cell r="AC924">
            <v>10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>
            <v>0</v>
          </cell>
          <cell r="AI924">
            <v>0</v>
          </cell>
          <cell r="AJ924">
            <v>0</v>
          </cell>
          <cell r="AK924">
            <v>0</v>
          </cell>
          <cell r="AL924">
            <v>50</v>
          </cell>
          <cell r="AM924">
            <v>10</v>
          </cell>
          <cell r="AN924">
            <v>0</v>
          </cell>
          <cell r="AO924">
            <v>0</v>
          </cell>
          <cell r="AP924" t="str">
            <v>Q</v>
          </cell>
          <cell r="AQ924" t="str">
            <v>Q</v>
          </cell>
          <cell r="AR924" t="str">
            <v>SV</v>
          </cell>
          <cell r="AS924">
            <v>30</v>
          </cell>
          <cell r="AT924" t="str">
            <v>Q</v>
          </cell>
          <cell r="AU924" t="str">
            <v>Q</v>
          </cell>
          <cell r="AV924">
            <v>3469.9999950000001</v>
          </cell>
          <cell r="AW924">
            <v>3466.96119</v>
          </cell>
          <cell r="AX924">
            <v>3550</v>
          </cell>
          <cell r="AY924">
            <v>2.305475651736999E-2</v>
          </cell>
          <cell r="AZ924">
            <v>2.2535212676056304E-2</v>
          </cell>
          <cell r="BC924">
            <v>-1</v>
          </cell>
          <cell r="BD924">
            <v>0</v>
          </cell>
          <cell r="BG924">
            <v>-1</v>
          </cell>
          <cell r="BH924">
            <v>0</v>
          </cell>
        </row>
        <row r="925">
          <cell r="B925" t="str">
            <v>22271</v>
          </cell>
          <cell r="C925" t="str">
            <v>7893789311763</v>
          </cell>
          <cell r="D925" t="str">
            <v>CIGARRILLO FRESH GRUESA 10 CHESTERFIEL 10</v>
          </cell>
          <cell r="E925">
            <v>1</v>
          </cell>
          <cell r="F925" t="str">
            <v>BEBIDAS</v>
          </cell>
          <cell r="G925" t="str">
            <v>BEBIDAS</v>
          </cell>
          <cell r="H925" t="str">
            <v>CIGARRILLOS - VAPES</v>
          </cell>
          <cell r="I925" t="str">
            <v>CIGARRILLOS-VAPES</v>
          </cell>
          <cell r="J925" t="str">
            <v>GRUESA 10</v>
          </cell>
          <cell r="K925" t="str">
            <v>CHESTERFIELD</v>
          </cell>
          <cell r="L925">
            <v>81</v>
          </cell>
          <cell r="M925" t="str">
            <v>DISTRIBUIDORA GLORIA S.A.  (81)</v>
          </cell>
          <cell r="N925">
            <v>0</v>
          </cell>
          <cell r="O925">
            <v>0</v>
          </cell>
          <cell r="P925">
            <v>0</v>
          </cell>
          <cell r="Q925">
            <v>0</v>
          </cell>
          <cell r="R925">
            <v>0</v>
          </cell>
          <cell r="S925">
            <v>0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 t="str">
            <v>Q</v>
          </cell>
          <cell r="AQ925" t="str">
            <v>Q</v>
          </cell>
          <cell r="AR925" t="str">
            <v>Q</v>
          </cell>
          <cell r="AS925" t="str">
            <v>Q</v>
          </cell>
          <cell r="AT925" t="str">
            <v>Q</v>
          </cell>
          <cell r="AU925" t="str">
            <v>Q</v>
          </cell>
          <cell r="AV925">
            <v>32969.999996999999</v>
          </cell>
          <cell r="AW925">
            <v>34669.611900000004</v>
          </cell>
          <cell r="AX925">
            <v>38500</v>
          </cell>
          <cell r="AY925">
            <v>0.16772823789818569</v>
          </cell>
          <cell r="AZ925">
            <v>0.14363636371428573</v>
          </cell>
          <cell r="BA925">
            <v>37900</v>
          </cell>
          <cell r="BB925">
            <v>3</v>
          </cell>
          <cell r="BC925">
            <v>0.14952987574912324</v>
          </cell>
          <cell r="BD925">
            <v>0.13007915575197893</v>
          </cell>
          <cell r="BE925">
            <v>36900</v>
          </cell>
          <cell r="BF925">
            <v>6</v>
          </cell>
          <cell r="BG925">
            <v>0.11919927216735204</v>
          </cell>
          <cell r="BH925">
            <v>0.10650406512195125</v>
          </cell>
        </row>
        <row r="926">
          <cell r="B926" t="str">
            <v>22278</v>
          </cell>
          <cell r="C926" t="str">
            <v>78419315</v>
          </cell>
          <cell r="D926" t="str">
            <v>CIGARRILLO ORIGINAL CHESTERFIEL 1732</v>
          </cell>
          <cell r="E926">
            <v>10</v>
          </cell>
          <cell r="F926" t="str">
            <v>BEBIDAS</v>
          </cell>
          <cell r="G926" t="str">
            <v>BEBIDAS</v>
          </cell>
          <cell r="H926" t="str">
            <v>CIGARRILLOS - VAPES</v>
          </cell>
          <cell r="I926" t="str">
            <v>CIGARRILLOS-VAPES</v>
          </cell>
          <cell r="J926" t="str">
            <v>GRUESA 10</v>
          </cell>
          <cell r="K926" t="str">
            <v>CHESTERFIELD</v>
          </cell>
          <cell r="L926">
            <v>81</v>
          </cell>
          <cell r="M926" t="str">
            <v>DISTRIBUIDORA GLORIA S.A.  (81)</v>
          </cell>
          <cell r="N926">
            <v>80</v>
          </cell>
          <cell r="O926">
            <v>60</v>
          </cell>
          <cell r="P926">
            <v>30</v>
          </cell>
          <cell r="Q926">
            <v>20</v>
          </cell>
          <cell r="R926">
            <v>10</v>
          </cell>
          <cell r="S926">
            <v>20</v>
          </cell>
          <cell r="T926">
            <v>20</v>
          </cell>
          <cell r="U926">
            <v>30</v>
          </cell>
          <cell r="V926">
            <v>0</v>
          </cell>
          <cell r="W926">
            <v>10</v>
          </cell>
          <cell r="X926">
            <v>10</v>
          </cell>
          <cell r="Y926">
            <v>20</v>
          </cell>
          <cell r="Z926">
            <v>0</v>
          </cell>
          <cell r="AA926">
            <v>10</v>
          </cell>
          <cell r="AB926">
            <v>80</v>
          </cell>
          <cell r="AC926">
            <v>80</v>
          </cell>
          <cell r="AD926">
            <v>10</v>
          </cell>
          <cell r="AE926">
            <v>60</v>
          </cell>
          <cell r="AF926">
            <v>20</v>
          </cell>
          <cell r="AG926">
            <v>30</v>
          </cell>
          <cell r="AH926">
            <v>0</v>
          </cell>
          <cell r="AI926">
            <v>0</v>
          </cell>
          <cell r="AJ926">
            <v>20</v>
          </cell>
          <cell r="AK926">
            <v>140</v>
          </cell>
          <cell r="AL926">
            <v>0</v>
          </cell>
          <cell r="AM926">
            <v>0</v>
          </cell>
          <cell r="AN926">
            <v>250</v>
          </cell>
          <cell r="AO926">
            <v>0</v>
          </cell>
          <cell r="AP926">
            <v>30</v>
          </cell>
          <cell r="AQ926">
            <v>140</v>
          </cell>
          <cell r="AR926" t="str">
            <v>Q</v>
          </cell>
          <cell r="AS926" t="str">
            <v>Q</v>
          </cell>
          <cell r="AT926">
            <v>250.00000000000003</v>
          </cell>
          <cell r="AU926" t="str">
            <v>Q</v>
          </cell>
          <cell r="AV926">
            <v>3469.9999950000001</v>
          </cell>
          <cell r="AW926">
            <v>3058.9315900000001</v>
          </cell>
          <cell r="AY926">
            <v>-1</v>
          </cell>
          <cell r="AZ926" t="e">
            <v>#DIV/0!</v>
          </cell>
          <cell r="BC926">
            <v>-1</v>
          </cell>
          <cell r="BD926">
            <v>0</v>
          </cell>
          <cell r="BG926">
            <v>-1</v>
          </cell>
          <cell r="BH926">
            <v>0</v>
          </cell>
        </row>
        <row r="927">
          <cell r="B927" t="str">
            <v>9967</v>
          </cell>
          <cell r="C927" t="str">
            <v>78409002</v>
          </cell>
          <cell r="D927" t="str">
            <v>CIGARRILLO ORIGINAL CHESTERFIELD 6461</v>
          </cell>
          <cell r="E927">
            <v>10</v>
          </cell>
          <cell r="F927" t="str">
            <v>BEBIDAS</v>
          </cell>
          <cell r="G927" t="str">
            <v>BEBIDAS</v>
          </cell>
          <cell r="H927" t="str">
            <v>CIGARRILLOS - VAPES</v>
          </cell>
          <cell r="I927" t="str">
            <v>CIGARRILLOS-VAPES</v>
          </cell>
          <cell r="J927" t="str">
            <v>GRUESA 10</v>
          </cell>
          <cell r="K927" t="str">
            <v>CHESTERFIELD</v>
          </cell>
          <cell r="L927">
            <v>81</v>
          </cell>
          <cell r="M927" t="str">
            <v>DISTRIBUIDORA GLORIA S.A.  (81)</v>
          </cell>
          <cell r="N927">
            <v>0</v>
          </cell>
          <cell r="O927">
            <v>0</v>
          </cell>
          <cell r="P927">
            <v>0</v>
          </cell>
          <cell r="Q927">
            <v>0</v>
          </cell>
          <cell r="R927">
            <v>50</v>
          </cell>
          <cell r="S927">
            <v>0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20</v>
          </cell>
          <cell r="Y927">
            <v>20</v>
          </cell>
          <cell r="Z927">
            <v>0</v>
          </cell>
          <cell r="AA927">
            <v>30</v>
          </cell>
          <cell r="AB927">
            <v>30</v>
          </cell>
          <cell r="AC927">
            <v>10</v>
          </cell>
          <cell r="AD927">
            <v>10</v>
          </cell>
          <cell r="AE927">
            <v>10</v>
          </cell>
          <cell r="AF927">
            <v>20</v>
          </cell>
          <cell r="AG927">
            <v>60</v>
          </cell>
          <cell r="AH927">
            <v>0</v>
          </cell>
          <cell r="AI927">
            <v>0</v>
          </cell>
          <cell r="AJ927">
            <v>0</v>
          </cell>
          <cell r="AK927">
            <v>0</v>
          </cell>
          <cell r="AL927">
            <v>40</v>
          </cell>
          <cell r="AM927">
            <v>0</v>
          </cell>
          <cell r="AN927">
            <v>60</v>
          </cell>
          <cell r="AO927">
            <v>0</v>
          </cell>
          <cell r="AP927" t="str">
            <v>Q</v>
          </cell>
          <cell r="AQ927" t="str">
            <v>Q</v>
          </cell>
          <cell r="AR927">
            <v>60</v>
          </cell>
          <cell r="AS927" t="str">
            <v>Q</v>
          </cell>
          <cell r="AT927">
            <v>30</v>
          </cell>
          <cell r="AU927" t="str">
            <v>Q</v>
          </cell>
          <cell r="AV927">
            <v>6072.9999989999997</v>
          </cell>
          <cell r="AW927">
            <v>6006.9880199999998</v>
          </cell>
          <cell r="AY927">
            <v>-1</v>
          </cell>
          <cell r="AZ927" t="e">
            <v>#DIV/0!</v>
          </cell>
          <cell r="BC927">
            <v>-1</v>
          </cell>
          <cell r="BD927">
            <v>0</v>
          </cell>
          <cell r="BG927">
            <v>-1</v>
          </cell>
          <cell r="BH927">
            <v>0</v>
          </cell>
        </row>
        <row r="928">
          <cell r="B928" t="str">
            <v>22279</v>
          </cell>
          <cell r="C928" t="str">
            <v>7893789311732</v>
          </cell>
          <cell r="D928" t="str">
            <v>CIGARRILLO ORIGINAL GRUESA 10 CHESTERFIEL 10</v>
          </cell>
          <cell r="E928">
            <v>1</v>
          </cell>
          <cell r="F928" t="str">
            <v>BEBIDAS</v>
          </cell>
          <cell r="G928" t="str">
            <v>BEBIDAS</v>
          </cell>
          <cell r="H928" t="str">
            <v>CIGARRILLOS - VAPES</v>
          </cell>
          <cell r="I928" t="str">
            <v>CIGARRILLOS-VAPES</v>
          </cell>
          <cell r="J928" t="str">
            <v>GRUESA 10</v>
          </cell>
          <cell r="K928" t="str">
            <v>CHESTERFIELD</v>
          </cell>
          <cell r="L928">
            <v>81</v>
          </cell>
          <cell r="M928" t="str">
            <v>DISTRIBUIDORA GLORIA S.A.  (81)</v>
          </cell>
          <cell r="N928">
            <v>0</v>
          </cell>
          <cell r="O928">
            <v>0</v>
          </cell>
          <cell r="P928">
            <v>0</v>
          </cell>
          <cell r="Q928">
            <v>0</v>
          </cell>
          <cell r="R928">
            <v>0</v>
          </cell>
          <cell r="S928">
            <v>0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>
            <v>0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 t="str">
            <v>Q</v>
          </cell>
          <cell r="AQ928" t="str">
            <v>Q</v>
          </cell>
          <cell r="AR928" t="str">
            <v>Q</v>
          </cell>
          <cell r="AS928" t="str">
            <v>Q</v>
          </cell>
          <cell r="AT928" t="str">
            <v>Q</v>
          </cell>
          <cell r="AU928" t="str">
            <v>Q</v>
          </cell>
          <cell r="AV928">
            <v>32969.999996999999</v>
          </cell>
          <cell r="AW928">
            <v>30589.315900000001</v>
          </cell>
          <cell r="AX928">
            <v>38500</v>
          </cell>
          <cell r="AY928">
            <v>0.16772823789818569</v>
          </cell>
          <cell r="AZ928">
            <v>0.14363636371428573</v>
          </cell>
          <cell r="BA928">
            <v>37900</v>
          </cell>
          <cell r="BB928">
            <v>3</v>
          </cell>
          <cell r="BC928">
            <v>0.14952987574912324</v>
          </cell>
          <cell r="BD928">
            <v>0.13007915575197893</v>
          </cell>
          <cell r="BE928">
            <v>36900</v>
          </cell>
          <cell r="BF928">
            <v>6</v>
          </cell>
          <cell r="BG928">
            <v>0.11919927216735204</v>
          </cell>
          <cell r="BH928">
            <v>0.10650406512195125</v>
          </cell>
        </row>
        <row r="929">
          <cell r="B929" t="str">
            <v>11565</v>
          </cell>
          <cell r="C929" t="str">
            <v>7893789316461</v>
          </cell>
          <cell r="D929" t="str">
            <v>CIGARRILLO ORIGINAL GRUESA 10 CHESTERFIELD 20</v>
          </cell>
          <cell r="E929">
            <v>1</v>
          </cell>
          <cell r="F929" t="str">
            <v>BEBIDAS</v>
          </cell>
          <cell r="G929" t="str">
            <v>BEBIDAS</v>
          </cell>
          <cell r="H929" t="str">
            <v>CIGARRILLOS - VAPES</v>
          </cell>
          <cell r="I929" t="str">
            <v>CIGARRILLOS-VAPES</v>
          </cell>
          <cell r="J929" t="str">
            <v>GRUESA 10</v>
          </cell>
          <cell r="K929" t="str">
            <v>CHESTERFIELD</v>
          </cell>
          <cell r="L929">
            <v>81</v>
          </cell>
          <cell r="M929" t="str">
            <v>DISTRIBUIDORA GLORIA S.A.  (81)</v>
          </cell>
          <cell r="N929">
            <v>0</v>
          </cell>
          <cell r="O929">
            <v>0</v>
          </cell>
          <cell r="P929">
            <v>0</v>
          </cell>
          <cell r="Q929">
            <v>0</v>
          </cell>
          <cell r="R929">
            <v>0</v>
          </cell>
          <cell r="S929">
            <v>0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>
            <v>0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 t="str">
            <v>Q</v>
          </cell>
          <cell r="AQ929" t="str">
            <v>Q</v>
          </cell>
          <cell r="AR929" t="str">
            <v>Q</v>
          </cell>
          <cell r="AS929" t="str">
            <v>Q</v>
          </cell>
          <cell r="AT929" t="str">
            <v>Q</v>
          </cell>
          <cell r="AU929" t="str">
            <v>Q</v>
          </cell>
          <cell r="AV929">
            <v>57690.000005000002</v>
          </cell>
          <cell r="AW929">
            <v>60069.8802</v>
          </cell>
          <cell r="AX929">
            <v>67900</v>
          </cell>
          <cell r="AY929">
            <v>0.17698041244782625</v>
          </cell>
          <cell r="AZ929">
            <v>0.1503681884388807</v>
          </cell>
          <cell r="BA929">
            <v>65900</v>
          </cell>
          <cell r="BB929">
            <v>3</v>
          </cell>
          <cell r="BC929">
            <v>0.14231235906202877</v>
          </cell>
          <cell r="BD929">
            <v>0.12458270098634291</v>
          </cell>
          <cell r="BE929">
            <v>64900</v>
          </cell>
          <cell r="BF929">
            <v>6</v>
          </cell>
          <cell r="BG929">
            <v>0.12497833236913003</v>
          </cell>
          <cell r="BH929">
            <v>0.11109399067796608</v>
          </cell>
        </row>
        <row r="930">
          <cell r="B930" t="str">
            <v>22268</v>
          </cell>
          <cell r="C930" t="str">
            <v>78419339</v>
          </cell>
          <cell r="D930" t="str">
            <v>CIGARRILLO REMIX CHESTERFIEL 1855</v>
          </cell>
          <cell r="E930">
            <v>10</v>
          </cell>
          <cell r="F930" t="str">
            <v>BEBIDAS</v>
          </cell>
          <cell r="G930" t="str">
            <v>BEBIDAS</v>
          </cell>
          <cell r="H930" t="str">
            <v>CIGARRILLOS - VAPES</v>
          </cell>
          <cell r="I930" t="str">
            <v>CIGARRILLOS-VAPES</v>
          </cell>
          <cell r="J930" t="str">
            <v>GRUESA 10</v>
          </cell>
          <cell r="K930" t="str">
            <v>CHESTERFIELD</v>
          </cell>
          <cell r="L930">
            <v>81</v>
          </cell>
          <cell r="M930" t="str">
            <v>DISTRIBUIDORA GLORIA S.A.  (81)</v>
          </cell>
          <cell r="N930">
            <v>20</v>
          </cell>
          <cell r="O930">
            <v>0</v>
          </cell>
          <cell r="P930">
            <v>0</v>
          </cell>
          <cell r="Q930">
            <v>0</v>
          </cell>
          <cell r="R930">
            <v>100</v>
          </cell>
          <cell r="S930">
            <v>110</v>
          </cell>
          <cell r="T930">
            <v>0</v>
          </cell>
          <cell r="U930">
            <v>0</v>
          </cell>
          <cell r="V930">
            <v>10</v>
          </cell>
          <cell r="W930">
            <v>0</v>
          </cell>
          <cell r="X930">
            <v>20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90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50</v>
          </cell>
          <cell r="AM930">
            <v>0</v>
          </cell>
          <cell r="AN930">
            <v>0</v>
          </cell>
          <cell r="AO930">
            <v>0</v>
          </cell>
          <cell r="AP930" t="str">
            <v>Q</v>
          </cell>
          <cell r="AQ930" t="str">
            <v>Q</v>
          </cell>
          <cell r="AR930" t="str">
            <v>SV</v>
          </cell>
          <cell r="AS930" t="str">
            <v>Q</v>
          </cell>
          <cell r="AT930" t="str">
            <v>Q</v>
          </cell>
          <cell r="AU930" t="str">
            <v>Q</v>
          </cell>
          <cell r="AV930">
            <v>3469.9999950000001</v>
          </cell>
          <cell r="AW930">
            <v>3469.4883300000001</v>
          </cell>
          <cell r="AY930">
            <v>-1</v>
          </cell>
          <cell r="AZ930" t="e">
            <v>#DIV/0!</v>
          </cell>
          <cell r="BC930">
            <v>-1</v>
          </cell>
          <cell r="BD930">
            <v>0</v>
          </cell>
          <cell r="BG930">
            <v>-1</v>
          </cell>
          <cell r="BH930">
            <v>0</v>
          </cell>
        </row>
        <row r="931">
          <cell r="B931" t="str">
            <v>9999</v>
          </cell>
          <cell r="C931" t="str">
            <v>78413658</v>
          </cell>
          <cell r="D931" t="str">
            <v>CIGARRILLO REMIX CHESTERFIELD 9821</v>
          </cell>
          <cell r="E931">
            <v>10</v>
          </cell>
          <cell r="F931" t="str">
            <v>BEBIDAS</v>
          </cell>
          <cell r="G931" t="str">
            <v>BEBIDAS</v>
          </cell>
          <cell r="H931" t="str">
            <v>CIGARRILLOS - VAPES</v>
          </cell>
          <cell r="I931" t="str">
            <v>CIGARRILLOS-VAPES</v>
          </cell>
          <cell r="J931" t="str">
            <v>GRUESA 10</v>
          </cell>
          <cell r="K931" t="str">
            <v>CHESTERFIELD</v>
          </cell>
          <cell r="L931">
            <v>81</v>
          </cell>
          <cell r="M931" t="str">
            <v>DISTRIBUIDORA GLORIA S.A.  (81)</v>
          </cell>
          <cell r="N931">
            <v>60</v>
          </cell>
          <cell r="O931">
            <v>0</v>
          </cell>
          <cell r="P931">
            <v>90</v>
          </cell>
          <cell r="Q931">
            <v>70</v>
          </cell>
          <cell r="R931">
            <v>120</v>
          </cell>
          <cell r="S931">
            <v>70</v>
          </cell>
          <cell r="T931">
            <v>150</v>
          </cell>
          <cell r="U931">
            <v>150</v>
          </cell>
          <cell r="V931">
            <v>60</v>
          </cell>
          <cell r="W931">
            <v>30</v>
          </cell>
          <cell r="X931">
            <v>90</v>
          </cell>
          <cell r="Y931">
            <v>90</v>
          </cell>
          <cell r="Z931">
            <v>0</v>
          </cell>
          <cell r="AA931">
            <v>0</v>
          </cell>
          <cell r="AB931">
            <v>20</v>
          </cell>
          <cell r="AC931">
            <v>30</v>
          </cell>
          <cell r="AD931">
            <v>0</v>
          </cell>
          <cell r="AE931">
            <v>0</v>
          </cell>
          <cell r="AF931">
            <v>20</v>
          </cell>
          <cell r="AG931">
            <v>50</v>
          </cell>
          <cell r="AH931">
            <v>0</v>
          </cell>
          <cell r="AI931">
            <v>30</v>
          </cell>
          <cell r="AJ931">
            <v>30</v>
          </cell>
          <cell r="AK931">
            <v>60</v>
          </cell>
          <cell r="AL931">
            <v>100</v>
          </cell>
          <cell r="AM931">
            <v>170</v>
          </cell>
          <cell r="AN931">
            <v>150</v>
          </cell>
          <cell r="AO931">
            <v>40</v>
          </cell>
          <cell r="AP931">
            <v>12.857142857142856</v>
          </cell>
          <cell r="AQ931">
            <v>12</v>
          </cell>
          <cell r="AR931">
            <v>33.333333333333336</v>
          </cell>
          <cell r="AS931">
            <v>170</v>
          </cell>
          <cell r="AT931">
            <v>90</v>
          </cell>
          <cell r="AU931">
            <v>40</v>
          </cell>
          <cell r="AV931">
            <v>6073.0200299999997</v>
          </cell>
          <cell r="AW931">
            <v>6073.0116699999999</v>
          </cell>
          <cell r="AY931">
            <v>-1</v>
          </cell>
          <cell r="AZ931" t="e">
            <v>#DIV/0!</v>
          </cell>
          <cell r="BC931">
            <v>-1</v>
          </cell>
          <cell r="BD931">
            <v>0</v>
          </cell>
          <cell r="BG931">
            <v>-1</v>
          </cell>
          <cell r="BH931">
            <v>0</v>
          </cell>
        </row>
        <row r="932">
          <cell r="B932" t="str">
            <v>22269</v>
          </cell>
          <cell r="C932" t="str">
            <v>7893789311855</v>
          </cell>
          <cell r="D932" t="str">
            <v>CIGARRILLO REMIX GRUESA 10 CHESTERFIEL 10</v>
          </cell>
          <cell r="E932">
            <v>10</v>
          </cell>
          <cell r="F932" t="str">
            <v>BEBIDAS</v>
          </cell>
          <cell r="G932" t="str">
            <v>BEBIDAS</v>
          </cell>
          <cell r="H932" t="str">
            <v>CIGARRILLOS - VAPES</v>
          </cell>
          <cell r="I932" t="str">
            <v>CIGARRILLOS-VAPES</v>
          </cell>
          <cell r="J932" t="str">
            <v>GRUESA 10</v>
          </cell>
          <cell r="K932" t="str">
            <v>CHESTERFIELD</v>
          </cell>
          <cell r="L932">
            <v>81</v>
          </cell>
          <cell r="M932" t="str">
            <v>DISTRIBUIDORA GLORIA S.A.  (81)</v>
          </cell>
          <cell r="N932">
            <v>0</v>
          </cell>
          <cell r="O932">
            <v>0</v>
          </cell>
          <cell r="P932">
            <v>0</v>
          </cell>
          <cell r="Q932">
            <v>0</v>
          </cell>
          <cell r="R932">
            <v>0</v>
          </cell>
          <cell r="S932">
            <v>0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>
            <v>0</v>
          </cell>
          <cell r="AM932">
            <v>0</v>
          </cell>
          <cell r="AN932">
            <v>0</v>
          </cell>
          <cell r="AO932">
            <v>0</v>
          </cell>
          <cell r="AP932" t="str">
            <v>Q</v>
          </cell>
          <cell r="AQ932" t="str">
            <v>Q</v>
          </cell>
          <cell r="AR932" t="str">
            <v>Q</v>
          </cell>
          <cell r="AS932" t="str">
            <v>Q</v>
          </cell>
          <cell r="AT932" t="str">
            <v>Q</v>
          </cell>
          <cell r="AU932" t="str">
            <v>Q</v>
          </cell>
          <cell r="AV932">
            <v>32969.999996999999</v>
          </cell>
          <cell r="AW932">
            <v>34694.883300000001</v>
          </cell>
          <cell r="AX932">
            <v>38500</v>
          </cell>
          <cell r="AY932">
            <v>0.16772823789818569</v>
          </cell>
          <cell r="AZ932">
            <v>0.14363636371428573</v>
          </cell>
          <cell r="BA932">
            <v>37900</v>
          </cell>
          <cell r="BB932">
            <v>3</v>
          </cell>
          <cell r="BC932">
            <v>0.14952987574912324</v>
          </cell>
          <cell r="BD932">
            <v>0.13007915575197893</v>
          </cell>
          <cell r="BE932">
            <v>36900</v>
          </cell>
          <cell r="BF932">
            <v>6</v>
          </cell>
          <cell r="BG932">
            <v>0.11919927216735204</v>
          </cell>
          <cell r="BH932">
            <v>0.10650406512195125</v>
          </cell>
        </row>
        <row r="933">
          <cell r="B933" t="str">
            <v>13964</v>
          </cell>
          <cell r="C933" t="str">
            <v>7893789309821</v>
          </cell>
          <cell r="D933" t="str">
            <v>CIGARRILLO REMIX GRUESA 10 CHESTERFIELD 20</v>
          </cell>
          <cell r="E933">
            <v>1</v>
          </cell>
          <cell r="F933" t="str">
            <v>BEBIDAS</v>
          </cell>
          <cell r="G933" t="str">
            <v>BEBIDAS</v>
          </cell>
          <cell r="H933" t="str">
            <v>CIGARRILLOS - VAPES</v>
          </cell>
          <cell r="I933" t="str">
            <v>CIGARRILLOS-VAPES</v>
          </cell>
          <cell r="J933" t="str">
            <v>GRUESA 10</v>
          </cell>
          <cell r="K933" t="str">
            <v>CHESTERFIELD</v>
          </cell>
          <cell r="L933">
            <v>81</v>
          </cell>
          <cell r="M933" t="str">
            <v>DISTRIBUIDORA GLORIA S.A.  (81)</v>
          </cell>
          <cell r="N933">
            <v>0</v>
          </cell>
          <cell r="O933">
            <v>0</v>
          </cell>
          <cell r="P933">
            <v>0</v>
          </cell>
          <cell r="Q933">
            <v>0</v>
          </cell>
          <cell r="R933">
            <v>0</v>
          </cell>
          <cell r="S933">
            <v>0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 t="str">
            <v>Q</v>
          </cell>
          <cell r="AQ933" t="str">
            <v>Q</v>
          </cell>
          <cell r="AR933" t="str">
            <v>Q</v>
          </cell>
          <cell r="AS933" t="str">
            <v>Q</v>
          </cell>
          <cell r="AT933" t="str">
            <v>Q</v>
          </cell>
          <cell r="AU933" t="str">
            <v>Q</v>
          </cell>
          <cell r="AV933">
            <v>57690.000005000002</v>
          </cell>
          <cell r="AW933">
            <v>60730.116699999999</v>
          </cell>
          <cell r="AX933">
            <v>67900</v>
          </cell>
          <cell r="AY933">
            <v>0.17698041244782625</v>
          </cell>
          <cell r="AZ933">
            <v>0.1503681884388807</v>
          </cell>
          <cell r="BA933">
            <v>65900</v>
          </cell>
          <cell r="BB933">
            <v>3</v>
          </cell>
          <cell r="BC933">
            <v>0.14231235906202877</v>
          </cell>
          <cell r="BD933">
            <v>0.12458270098634291</v>
          </cell>
          <cell r="BE933">
            <v>64900</v>
          </cell>
          <cell r="BF933">
            <v>6</v>
          </cell>
          <cell r="BG933">
            <v>0.12497833236913003</v>
          </cell>
          <cell r="BH933">
            <v>0.11109399067796608</v>
          </cell>
        </row>
        <row r="934">
          <cell r="B934" t="str">
            <v>22263</v>
          </cell>
          <cell r="C934" t="str">
            <v>78422001</v>
          </cell>
          <cell r="D934" t="str">
            <v>CIGARRILLO CRUSH GRUESA 10 LUCKY STRIKE</v>
          </cell>
          <cell r="E934">
            <v>20</v>
          </cell>
          <cell r="F934" t="str">
            <v>BEBIDAS</v>
          </cell>
          <cell r="G934" t="str">
            <v>BEBIDAS</v>
          </cell>
          <cell r="H934" t="str">
            <v>CIGARRILLOS - VAPES</v>
          </cell>
          <cell r="I934" t="str">
            <v>CIGARRILLOS-VAPES</v>
          </cell>
          <cell r="J934" t="str">
            <v>GRUESA 10</v>
          </cell>
          <cell r="K934" t="str">
            <v>LUCKY STRIKE</v>
          </cell>
          <cell r="L934">
            <v>66</v>
          </cell>
          <cell r="M934" t="str">
            <v>CODISA SA (66)</v>
          </cell>
          <cell r="N934">
            <v>0</v>
          </cell>
          <cell r="O934">
            <v>0</v>
          </cell>
          <cell r="P934">
            <v>0</v>
          </cell>
          <cell r="Q934">
            <v>0</v>
          </cell>
          <cell r="R934">
            <v>0</v>
          </cell>
          <cell r="S934">
            <v>0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 t="str">
            <v>Q</v>
          </cell>
          <cell r="AQ934" t="str">
            <v>Q</v>
          </cell>
          <cell r="AR934" t="str">
            <v>Q</v>
          </cell>
          <cell r="AS934" t="str">
            <v>Q</v>
          </cell>
          <cell r="AT934" t="str">
            <v>Q</v>
          </cell>
          <cell r="AU934" t="str">
            <v>Q</v>
          </cell>
          <cell r="AV934">
            <v>52050.000002000001</v>
          </cell>
          <cell r="AW934">
            <v>52043.193399999996</v>
          </cell>
          <cell r="AX934">
            <v>57900</v>
          </cell>
          <cell r="AY934">
            <v>0.1123919307929917</v>
          </cell>
          <cell r="AZ934">
            <v>0.10103626939550948</v>
          </cell>
          <cell r="BA934">
            <v>56900</v>
          </cell>
          <cell r="BB934">
            <v>3</v>
          </cell>
          <cell r="BC934">
            <v>9.3179634924373422E-2</v>
          </cell>
          <cell r="BD934">
            <v>8.5237258312829509E-2</v>
          </cell>
          <cell r="BE934">
            <v>54900</v>
          </cell>
          <cell r="BF934">
            <v>50</v>
          </cell>
          <cell r="BG934">
            <v>5.4755043187137087E-2</v>
          </cell>
          <cell r="BH934">
            <v>5.1912568269581044E-2</v>
          </cell>
        </row>
        <row r="935">
          <cell r="B935" t="str">
            <v>22261</v>
          </cell>
          <cell r="C935" t="str">
            <v>78422018</v>
          </cell>
          <cell r="D935" t="str">
            <v>CIGARRILLO CRUSH GRUESA 10 LUCKY STRIKE 20</v>
          </cell>
          <cell r="E935">
            <v>10</v>
          </cell>
          <cell r="F935" t="str">
            <v>BEBIDAS</v>
          </cell>
          <cell r="G935" t="str">
            <v>BEBIDAS</v>
          </cell>
          <cell r="H935" t="str">
            <v>CIGARRILLOS - VAPES</v>
          </cell>
          <cell r="I935" t="str">
            <v>CIGARRILLOS-VAPES</v>
          </cell>
          <cell r="J935" t="str">
            <v>GRUESA 10</v>
          </cell>
          <cell r="K935" t="str">
            <v>LUCKY STRIKE</v>
          </cell>
          <cell r="L935">
            <v>66</v>
          </cell>
          <cell r="M935" t="str">
            <v>CODISA SA (66)</v>
          </cell>
          <cell r="N935">
            <v>0</v>
          </cell>
          <cell r="O935">
            <v>0</v>
          </cell>
          <cell r="P935">
            <v>0</v>
          </cell>
          <cell r="Q935">
            <v>0</v>
          </cell>
          <cell r="R935">
            <v>0</v>
          </cell>
          <cell r="S935">
            <v>0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 t="str">
            <v>Q</v>
          </cell>
          <cell r="AQ935" t="str">
            <v>Q</v>
          </cell>
          <cell r="AR935" t="str">
            <v>Q</v>
          </cell>
          <cell r="AS935" t="str">
            <v>Q</v>
          </cell>
          <cell r="AT935" t="str">
            <v>Q</v>
          </cell>
          <cell r="AU935" t="str">
            <v>Q</v>
          </cell>
          <cell r="AV935">
            <v>86800.000000999993</v>
          </cell>
          <cell r="AW935">
            <v>86798.691099999996</v>
          </cell>
          <cell r="AX935">
            <v>95900</v>
          </cell>
          <cell r="AY935">
            <v>0.10483870966469078</v>
          </cell>
          <cell r="AZ935">
            <v>9.4890510938477654E-2</v>
          </cell>
          <cell r="BA935">
            <v>94900</v>
          </cell>
          <cell r="BB935">
            <v>3</v>
          </cell>
          <cell r="BC935">
            <v>9.3317972337634725E-2</v>
          </cell>
          <cell r="BD935">
            <v>8.5353003150685003E-2</v>
          </cell>
          <cell r="BE935">
            <v>92900</v>
          </cell>
          <cell r="BF935">
            <v>50</v>
          </cell>
          <cell r="BG935">
            <v>7.0276497683522177E-2</v>
          </cell>
          <cell r="BH935">
            <v>6.5662002142088338E-2</v>
          </cell>
        </row>
        <row r="936">
          <cell r="B936" t="str">
            <v>22262</v>
          </cell>
          <cell r="C936" t="str">
            <v>22262</v>
          </cell>
          <cell r="D936" t="str">
            <v>CIGARRILLO CRUSH LUCKY STRIKE 2001</v>
          </cell>
          <cell r="E936">
            <v>10</v>
          </cell>
          <cell r="F936" t="str">
            <v>BEBIDAS</v>
          </cell>
          <cell r="G936" t="str">
            <v>BEBIDAS</v>
          </cell>
          <cell r="H936" t="str">
            <v>CIGARRILLOS - VAPES</v>
          </cell>
          <cell r="I936" t="str">
            <v>CIGARRILLOS-VAPES</v>
          </cell>
          <cell r="J936" t="str">
            <v>GRUESA 10</v>
          </cell>
          <cell r="K936" t="str">
            <v>LUCKY STRIKE</v>
          </cell>
          <cell r="L936">
            <v>66</v>
          </cell>
          <cell r="M936" t="str">
            <v>CODISA SA (66)</v>
          </cell>
          <cell r="N936">
            <v>0</v>
          </cell>
          <cell r="O936">
            <v>10</v>
          </cell>
          <cell r="P936">
            <v>40</v>
          </cell>
          <cell r="Q936">
            <v>20</v>
          </cell>
          <cell r="R936">
            <v>30</v>
          </cell>
          <cell r="S936">
            <v>40</v>
          </cell>
          <cell r="T936">
            <v>60</v>
          </cell>
          <cell r="U936">
            <v>30</v>
          </cell>
          <cell r="V936">
            <v>10</v>
          </cell>
          <cell r="W936">
            <v>20</v>
          </cell>
          <cell r="X936">
            <v>0</v>
          </cell>
          <cell r="Y936">
            <v>10</v>
          </cell>
          <cell r="Z936">
            <v>20</v>
          </cell>
          <cell r="AA936">
            <v>10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10</v>
          </cell>
          <cell r="AG936">
            <v>10</v>
          </cell>
          <cell r="AH936">
            <v>0</v>
          </cell>
          <cell r="AI936">
            <v>0</v>
          </cell>
          <cell r="AJ936">
            <v>80</v>
          </cell>
          <cell r="AK936">
            <v>40</v>
          </cell>
          <cell r="AL936">
            <v>30</v>
          </cell>
          <cell r="AM936">
            <v>40</v>
          </cell>
          <cell r="AN936">
            <v>90</v>
          </cell>
          <cell r="AO936">
            <v>30</v>
          </cell>
          <cell r="AP936">
            <v>120</v>
          </cell>
          <cell r="AQ936">
            <v>40</v>
          </cell>
          <cell r="AR936">
            <v>90</v>
          </cell>
          <cell r="AS936" t="str">
            <v>SV</v>
          </cell>
          <cell r="AT936">
            <v>270</v>
          </cell>
          <cell r="AU936" t="str">
            <v>SV</v>
          </cell>
          <cell r="AV936">
            <v>5205.0000200000004</v>
          </cell>
          <cell r="AW936">
            <v>5204.31934</v>
          </cell>
          <cell r="AX936">
            <v>5500</v>
          </cell>
          <cell r="AY936">
            <v>5.6676268754365822E-2</v>
          </cell>
          <cell r="AZ936">
            <v>5.3636359999999925E-2</v>
          </cell>
          <cell r="BA936">
            <v>0</v>
          </cell>
          <cell r="BB936">
            <v>0</v>
          </cell>
          <cell r="BC936">
            <v>-1</v>
          </cell>
          <cell r="BD936">
            <v>0</v>
          </cell>
          <cell r="BE936">
            <v>0</v>
          </cell>
          <cell r="BF936">
            <v>0</v>
          </cell>
          <cell r="BG936">
            <v>-1</v>
          </cell>
          <cell r="BH936">
            <v>0</v>
          </cell>
        </row>
        <row r="937">
          <cell r="B937" t="str">
            <v>22260</v>
          </cell>
          <cell r="C937" t="str">
            <v>22260</v>
          </cell>
          <cell r="D937" t="str">
            <v>CIGARRILLO CRUSH LUCKY STRIKE 2018</v>
          </cell>
          <cell r="E937">
            <v>10</v>
          </cell>
          <cell r="F937" t="str">
            <v>BEBIDAS</v>
          </cell>
          <cell r="G937" t="str">
            <v>BEBIDAS</v>
          </cell>
          <cell r="H937" t="str">
            <v>CIGARRILLOS - VAPES</v>
          </cell>
          <cell r="I937" t="str">
            <v>CIGARRILLOS-VAPES</v>
          </cell>
          <cell r="J937" t="str">
            <v>GRUESA 10</v>
          </cell>
          <cell r="K937" t="str">
            <v>LUCKY STRIKE</v>
          </cell>
          <cell r="L937">
            <v>66</v>
          </cell>
          <cell r="M937" t="str">
            <v>CODISA SA (66)</v>
          </cell>
          <cell r="N937">
            <v>30</v>
          </cell>
          <cell r="O937">
            <v>10</v>
          </cell>
          <cell r="P937">
            <v>20</v>
          </cell>
          <cell r="Q937">
            <v>20</v>
          </cell>
          <cell r="R937">
            <v>30</v>
          </cell>
          <cell r="S937">
            <v>40</v>
          </cell>
          <cell r="T937">
            <v>70</v>
          </cell>
          <cell r="U937">
            <v>80</v>
          </cell>
          <cell r="V937">
            <v>120</v>
          </cell>
          <cell r="W937">
            <v>40</v>
          </cell>
          <cell r="X937">
            <v>120</v>
          </cell>
          <cell r="Y937">
            <v>90</v>
          </cell>
          <cell r="Z937">
            <v>10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10</v>
          </cell>
          <cell r="AF937">
            <v>10</v>
          </cell>
          <cell r="AG937">
            <v>0</v>
          </cell>
          <cell r="AH937">
            <v>0</v>
          </cell>
          <cell r="AI937">
            <v>10</v>
          </cell>
          <cell r="AJ937">
            <v>30</v>
          </cell>
          <cell r="AK937">
            <v>0</v>
          </cell>
          <cell r="AL937">
            <v>90</v>
          </cell>
          <cell r="AM937">
            <v>30</v>
          </cell>
          <cell r="AN937">
            <v>30</v>
          </cell>
          <cell r="AO937">
            <v>20</v>
          </cell>
          <cell r="AP937">
            <v>45</v>
          </cell>
          <cell r="AQ937" t="str">
            <v>Q</v>
          </cell>
          <cell r="AR937">
            <v>30</v>
          </cell>
          <cell r="AS937" t="str">
            <v>SV</v>
          </cell>
          <cell r="AT937" t="str">
            <v>SV</v>
          </cell>
          <cell r="AU937">
            <v>60</v>
          </cell>
          <cell r="AV937">
            <v>8680.0000099999997</v>
          </cell>
          <cell r="AW937">
            <v>8679.8691099999996</v>
          </cell>
          <cell r="AY937">
            <v>-1</v>
          </cell>
          <cell r="AZ937" t="e">
            <v>#DIV/0!</v>
          </cell>
          <cell r="BC937">
            <v>-1</v>
          </cell>
          <cell r="BD937">
            <v>0</v>
          </cell>
          <cell r="BG937">
            <v>-1</v>
          </cell>
          <cell r="BH937">
            <v>0</v>
          </cell>
        </row>
        <row r="938">
          <cell r="B938" t="str">
            <v>22259</v>
          </cell>
          <cell r="C938" t="str">
            <v>78419803</v>
          </cell>
          <cell r="D938" t="str">
            <v>CIGARRILLO RED GRUESA 10 LUCKY STRIKE 20</v>
          </cell>
          <cell r="E938">
            <v>10</v>
          </cell>
          <cell r="F938" t="str">
            <v>BEBIDAS</v>
          </cell>
          <cell r="G938" t="str">
            <v>BEBIDAS</v>
          </cell>
          <cell r="H938" t="str">
            <v>CIGARRILLOS - VAPES</v>
          </cell>
          <cell r="I938" t="str">
            <v>CIGARRILLOS-VAPES</v>
          </cell>
          <cell r="J938" t="str">
            <v>GRUESA 10</v>
          </cell>
          <cell r="K938" t="str">
            <v>LUCKY STRIKE</v>
          </cell>
          <cell r="L938">
            <v>66</v>
          </cell>
          <cell r="M938" t="str">
            <v>CODISA SA (66)</v>
          </cell>
          <cell r="N938">
            <v>0</v>
          </cell>
          <cell r="O938">
            <v>0</v>
          </cell>
          <cell r="P938">
            <v>0</v>
          </cell>
          <cell r="Q938">
            <v>0</v>
          </cell>
          <cell r="R938">
            <v>0</v>
          </cell>
          <cell r="S938">
            <v>0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>
            <v>0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 t="str">
            <v>Q</v>
          </cell>
          <cell r="AQ938" t="str">
            <v>Q</v>
          </cell>
          <cell r="AR938" t="str">
            <v>Q</v>
          </cell>
          <cell r="AS938" t="str">
            <v>Q</v>
          </cell>
          <cell r="AT938" t="str">
            <v>Q</v>
          </cell>
          <cell r="AU938" t="str">
            <v>Q</v>
          </cell>
          <cell r="AV938">
            <v>69420.000000999993</v>
          </cell>
          <cell r="AW938">
            <v>69475.775599999994</v>
          </cell>
          <cell r="AX938">
            <v>76900</v>
          </cell>
          <cell r="AY938">
            <v>0.10774992795868998</v>
          </cell>
          <cell r="AZ938">
            <v>9.7269180741222455E-2</v>
          </cell>
          <cell r="BA938">
            <v>75900</v>
          </cell>
          <cell r="BB938">
            <v>3</v>
          </cell>
          <cell r="BC938">
            <v>9.3344857374051626E-2</v>
          </cell>
          <cell r="BD938">
            <v>8.537549405797111E-2</v>
          </cell>
          <cell r="BE938">
            <v>73900</v>
          </cell>
          <cell r="BF938">
            <v>50</v>
          </cell>
          <cell r="BG938">
            <v>6.4534716204774911E-2</v>
          </cell>
          <cell r="BH938">
            <v>6.0622462774019038E-2</v>
          </cell>
        </row>
        <row r="939">
          <cell r="B939" t="str">
            <v>22258</v>
          </cell>
          <cell r="C939" t="str">
            <v>22258</v>
          </cell>
          <cell r="D939" t="str">
            <v>CIGARRILLO RED LUCKY STRIKE 9803</v>
          </cell>
          <cell r="E939">
            <v>10</v>
          </cell>
          <cell r="F939" t="str">
            <v>BEBIDAS</v>
          </cell>
          <cell r="G939" t="str">
            <v>BEBIDAS</v>
          </cell>
          <cell r="H939" t="str">
            <v>CIGARRILLOS - VAPES</v>
          </cell>
          <cell r="I939" t="str">
            <v>CIGARRILLOS-VAPES</v>
          </cell>
          <cell r="J939" t="str">
            <v>GRUESA 10</v>
          </cell>
          <cell r="K939" t="str">
            <v>LUCKY STRIKE</v>
          </cell>
          <cell r="L939">
            <v>66</v>
          </cell>
          <cell r="M939" t="str">
            <v>CODISA SA (66)</v>
          </cell>
          <cell r="N939">
            <v>40</v>
          </cell>
          <cell r="O939">
            <v>50</v>
          </cell>
          <cell r="P939">
            <v>60</v>
          </cell>
          <cell r="Q939">
            <v>20</v>
          </cell>
          <cell r="R939">
            <v>10</v>
          </cell>
          <cell r="S939">
            <v>20</v>
          </cell>
          <cell r="T939">
            <v>70</v>
          </cell>
          <cell r="U939">
            <v>80</v>
          </cell>
          <cell r="V939">
            <v>20</v>
          </cell>
          <cell r="W939">
            <v>10</v>
          </cell>
          <cell r="X939">
            <v>50</v>
          </cell>
          <cell r="Y939">
            <v>50</v>
          </cell>
          <cell r="Z939">
            <v>0</v>
          </cell>
          <cell r="AA939">
            <v>20</v>
          </cell>
          <cell r="AB939">
            <v>10</v>
          </cell>
          <cell r="AC939">
            <v>10</v>
          </cell>
          <cell r="AD939">
            <v>10</v>
          </cell>
          <cell r="AE939">
            <v>20</v>
          </cell>
          <cell r="AF939">
            <v>20</v>
          </cell>
          <cell r="AG939">
            <v>20</v>
          </cell>
          <cell r="AH939">
            <v>0</v>
          </cell>
          <cell r="AI939">
            <v>0</v>
          </cell>
          <cell r="AJ939">
            <v>140</v>
          </cell>
          <cell r="AK939">
            <v>40</v>
          </cell>
          <cell r="AL939">
            <v>30</v>
          </cell>
          <cell r="AM939">
            <v>50</v>
          </cell>
          <cell r="AN939">
            <v>40</v>
          </cell>
          <cell r="AO939">
            <v>30</v>
          </cell>
          <cell r="AP939">
            <v>210</v>
          </cell>
          <cell r="AQ939">
            <v>15</v>
          </cell>
          <cell r="AR939">
            <v>18</v>
          </cell>
          <cell r="AS939">
            <v>150</v>
          </cell>
          <cell r="AT939">
            <v>60</v>
          </cell>
          <cell r="AU939" t="str">
            <v>SV</v>
          </cell>
          <cell r="AV939">
            <v>6942.0000099999997</v>
          </cell>
          <cell r="AW939">
            <v>6947.5775599999997</v>
          </cell>
          <cell r="AY939">
            <v>-1</v>
          </cell>
          <cell r="AZ939" t="e">
            <v>#DIV/0!</v>
          </cell>
          <cell r="BC939">
            <v>-1</v>
          </cell>
          <cell r="BD939">
            <v>0</v>
          </cell>
          <cell r="BG939">
            <v>-1</v>
          </cell>
          <cell r="BH939">
            <v>0</v>
          </cell>
        </row>
        <row r="940">
          <cell r="B940" t="str">
            <v>12195</v>
          </cell>
          <cell r="C940" t="str">
            <v>78421974</v>
          </cell>
          <cell r="D940" t="str">
            <v>CIGARRILLO SWITCH GRUESA 10 LUCKY STRIKE</v>
          </cell>
          <cell r="E940">
            <v>10</v>
          </cell>
          <cell r="F940" t="str">
            <v>BEBIDAS</v>
          </cell>
          <cell r="G940" t="str">
            <v>BEBIDAS</v>
          </cell>
          <cell r="H940" t="str">
            <v>CIGARRILLOS - VAPES</v>
          </cell>
          <cell r="I940" t="str">
            <v>CIGARRILLOS-VAPES</v>
          </cell>
          <cell r="J940" t="str">
            <v>GRUESA 10</v>
          </cell>
          <cell r="K940" t="str">
            <v>LUCKY STRIKE</v>
          </cell>
          <cell r="L940">
            <v>66</v>
          </cell>
          <cell r="M940" t="str">
            <v>CODISA SA (66)</v>
          </cell>
          <cell r="N940">
            <v>0</v>
          </cell>
          <cell r="O940">
            <v>0</v>
          </cell>
          <cell r="P940">
            <v>0</v>
          </cell>
          <cell r="Q940">
            <v>0</v>
          </cell>
          <cell r="R940">
            <v>0</v>
          </cell>
          <cell r="S940">
            <v>0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>
            <v>0</v>
          </cell>
          <cell r="AH940">
            <v>0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 t="str">
            <v>Q</v>
          </cell>
          <cell r="AQ940" t="str">
            <v>Q</v>
          </cell>
          <cell r="AR940" t="str">
            <v>Q</v>
          </cell>
          <cell r="AS940" t="str">
            <v>Q</v>
          </cell>
          <cell r="AT940" t="str">
            <v>Q</v>
          </cell>
          <cell r="AU940" t="str">
            <v>Q</v>
          </cell>
          <cell r="AV940">
            <v>78100</v>
          </cell>
          <cell r="AW940">
            <v>78097.630600000004</v>
          </cell>
          <cell r="AX940">
            <v>87500</v>
          </cell>
          <cell r="AY940">
            <v>0.12035851472471193</v>
          </cell>
          <cell r="AZ940">
            <v>0.10742857142857143</v>
          </cell>
          <cell r="BA940">
            <v>85900</v>
          </cell>
          <cell r="BB940">
            <v>3</v>
          </cell>
          <cell r="BC940">
            <v>9.9871959026888613E-2</v>
          </cell>
          <cell r="BD940">
            <v>9.0803259604190917E-2</v>
          </cell>
          <cell r="BE940">
            <v>82900</v>
          </cell>
          <cell r="BF940">
            <v>50</v>
          </cell>
          <cell r="BG940">
            <v>6.145966709346995E-2</v>
          </cell>
          <cell r="BH940">
            <v>5.790108564535585E-2</v>
          </cell>
        </row>
        <row r="941">
          <cell r="B941" t="str">
            <v>22908</v>
          </cell>
          <cell r="C941" t="str">
            <v>78422117</v>
          </cell>
          <cell r="D941" t="str">
            <v>CIGARRILLO SWITCH GRUESA 10 LUCKY STRIKE 10</v>
          </cell>
          <cell r="E941">
            <v>10</v>
          </cell>
          <cell r="F941" t="str">
            <v>BEBIDAS</v>
          </cell>
          <cell r="G941" t="str">
            <v>BEBIDAS</v>
          </cell>
          <cell r="H941" t="str">
            <v>CIGARRILLOS - VAPES</v>
          </cell>
          <cell r="I941" t="str">
            <v>CIGARRILLOS-VAPES</v>
          </cell>
          <cell r="J941" t="str">
            <v>GRUESA 10</v>
          </cell>
          <cell r="K941" t="str">
            <v>LUCKY STRIKE</v>
          </cell>
          <cell r="L941">
            <v>66</v>
          </cell>
          <cell r="M941" t="str">
            <v>CODISA SA (66)</v>
          </cell>
          <cell r="N941">
            <v>0</v>
          </cell>
          <cell r="O941">
            <v>0</v>
          </cell>
          <cell r="P941">
            <v>0</v>
          </cell>
          <cell r="Q941">
            <v>0</v>
          </cell>
          <cell r="R941">
            <v>0</v>
          </cell>
          <cell r="S941">
            <v>0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 t="str">
            <v>Q</v>
          </cell>
          <cell r="AQ941" t="str">
            <v>Q</v>
          </cell>
          <cell r="AR941" t="str">
            <v>Q</v>
          </cell>
          <cell r="AS941" t="str">
            <v>Q</v>
          </cell>
          <cell r="AT941" t="str">
            <v>Q</v>
          </cell>
          <cell r="AU941" t="str">
            <v>Q</v>
          </cell>
          <cell r="AV941">
            <v>43399.999994999998</v>
          </cell>
          <cell r="AW941">
            <v>43397.806100000002</v>
          </cell>
          <cell r="AX941">
            <v>47900</v>
          </cell>
          <cell r="AY941">
            <v>0.10368663607185336</v>
          </cell>
          <cell r="AZ941">
            <v>9.3945720354906087E-2</v>
          </cell>
          <cell r="BA941">
            <v>46900</v>
          </cell>
          <cell r="BB941">
            <v>3</v>
          </cell>
          <cell r="BC941">
            <v>8.0645161414820921E-2</v>
          </cell>
          <cell r="BD941">
            <v>7.462686577825163E-2</v>
          </cell>
          <cell r="BE941">
            <v>45900</v>
          </cell>
          <cell r="BF941">
            <v>50</v>
          </cell>
          <cell r="BG941">
            <v>5.7603686757788486E-2</v>
          </cell>
          <cell r="BH941">
            <v>5.446623104575167E-2</v>
          </cell>
        </row>
        <row r="942">
          <cell r="B942" t="str">
            <v>4694</v>
          </cell>
          <cell r="C942" t="str">
            <v>4694</v>
          </cell>
          <cell r="D942" t="str">
            <v>CIGARRILLO SWITCH LUCKY STRIKE 1974</v>
          </cell>
          <cell r="E942">
            <v>10</v>
          </cell>
          <cell r="F942" t="str">
            <v>BEBIDAS</v>
          </cell>
          <cell r="G942" t="str">
            <v>BEBIDAS</v>
          </cell>
          <cell r="H942" t="str">
            <v>CIGARRILLOS - VAPES</v>
          </cell>
          <cell r="I942" t="str">
            <v>CIGARRILLOS-VAPES</v>
          </cell>
          <cell r="J942" t="str">
            <v>GRUESA 10</v>
          </cell>
          <cell r="K942" t="str">
            <v>LUCKY STRIKE</v>
          </cell>
          <cell r="L942">
            <v>66</v>
          </cell>
          <cell r="M942" t="str">
            <v>CODISA SA (66)</v>
          </cell>
          <cell r="N942">
            <v>70</v>
          </cell>
          <cell r="O942">
            <v>70</v>
          </cell>
          <cell r="P942">
            <v>50</v>
          </cell>
          <cell r="Q942">
            <v>70</v>
          </cell>
          <cell r="R942">
            <v>60</v>
          </cell>
          <cell r="S942">
            <v>60</v>
          </cell>
          <cell r="T942">
            <v>110</v>
          </cell>
          <cell r="U942">
            <v>70</v>
          </cell>
          <cell r="V942">
            <v>40</v>
          </cell>
          <cell r="W942">
            <v>10</v>
          </cell>
          <cell r="X942">
            <v>30</v>
          </cell>
          <cell r="Y942">
            <v>40</v>
          </cell>
          <cell r="Z942">
            <v>10</v>
          </cell>
          <cell r="AA942">
            <v>10</v>
          </cell>
          <cell r="AB942">
            <v>10</v>
          </cell>
          <cell r="AC942">
            <v>10</v>
          </cell>
          <cell r="AD942">
            <v>30</v>
          </cell>
          <cell r="AE942">
            <v>0</v>
          </cell>
          <cell r="AF942">
            <v>0</v>
          </cell>
          <cell r="AG942">
            <v>10</v>
          </cell>
          <cell r="AH942">
            <v>10</v>
          </cell>
          <cell r="AI942">
            <v>10</v>
          </cell>
          <cell r="AJ942">
            <v>40</v>
          </cell>
          <cell r="AK942">
            <v>0</v>
          </cell>
          <cell r="AL942">
            <v>0</v>
          </cell>
          <cell r="AM942">
            <v>30</v>
          </cell>
          <cell r="AN942">
            <v>10</v>
          </cell>
          <cell r="AO942">
            <v>10</v>
          </cell>
          <cell r="AP942">
            <v>17.142857142857142</v>
          </cell>
          <cell r="AQ942" t="str">
            <v>Q</v>
          </cell>
          <cell r="AR942" t="str">
            <v>Q</v>
          </cell>
          <cell r="AS942">
            <v>90</v>
          </cell>
          <cell r="AT942">
            <v>30</v>
          </cell>
          <cell r="AU942">
            <v>30</v>
          </cell>
          <cell r="AV942">
            <v>7810</v>
          </cell>
          <cell r="AW942">
            <v>7809.7630600000002</v>
          </cell>
          <cell r="AY942">
            <v>-1</v>
          </cell>
          <cell r="AZ942" t="e">
            <v>#DIV/0!</v>
          </cell>
          <cell r="BC942">
            <v>-1</v>
          </cell>
          <cell r="BD942">
            <v>0</v>
          </cell>
          <cell r="BG942">
            <v>-1</v>
          </cell>
          <cell r="BH942">
            <v>0</v>
          </cell>
        </row>
        <row r="943">
          <cell r="B943" t="str">
            <v>4692</v>
          </cell>
          <cell r="C943" t="str">
            <v>4692</v>
          </cell>
          <cell r="D943" t="str">
            <v>CIGARRILLO SWITCH LUCKY STRIKE 2117</v>
          </cell>
          <cell r="E943">
            <v>10</v>
          </cell>
          <cell r="F943" t="str">
            <v>BEBIDAS</v>
          </cell>
          <cell r="G943" t="str">
            <v>BEBIDAS</v>
          </cell>
          <cell r="H943" t="str">
            <v>CIGARRILLOS - VAPES</v>
          </cell>
          <cell r="I943" t="str">
            <v>CIGARRILLOS-VAPES</v>
          </cell>
          <cell r="J943" t="str">
            <v>GRUESA 10</v>
          </cell>
          <cell r="K943" t="str">
            <v>LUCKY STRIKE</v>
          </cell>
          <cell r="L943">
            <v>66</v>
          </cell>
          <cell r="M943" t="str">
            <v>CODISA SA (66)</v>
          </cell>
          <cell r="N943">
            <v>130</v>
          </cell>
          <cell r="O943">
            <v>110</v>
          </cell>
          <cell r="P943">
            <v>90</v>
          </cell>
          <cell r="Q943">
            <v>90</v>
          </cell>
          <cell r="R943">
            <v>180</v>
          </cell>
          <cell r="S943">
            <v>120</v>
          </cell>
          <cell r="T943">
            <v>180</v>
          </cell>
          <cell r="U943">
            <v>220</v>
          </cell>
          <cell r="V943">
            <v>30</v>
          </cell>
          <cell r="W943">
            <v>10</v>
          </cell>
          <cell r="X943">
            <v>0</v>
          </cell>
          <cell r="Y943">
            <v>10</v>
          </cell>
          <cell r="Z943">
            <v>30</v>
          </cell>
          <cell r="AA943">
            <v>30</v>
          </cell>
          <cell r="AB943">
            <v>40</v>
          </cell>
          <cell r="AC943">
            <v>30</v>
          </cell>
          <cell r="AD943">
            <v>30</v>
          </cell>
          <cell r="AE943">
            <v>20</v>
          </cell>
          <cell r="AF943">
            <v>20</v>
          </cell>
          <cell r="AG943">
            <v>10</v>
          </cell>
          <cell r="AH943">
            <v>0</v>
          </cell>
          <cell r="AI943">
            <v>0</v>
          </cell>
          <cell r="AJ943">
            <v>160</v>
          </cell>
          <cell r="AK943">
            <v>100</v>
          </cell>
          <cell r="AL943">
            <v>70</v>
          </cell>
          <cell r="AM943">
            <v>40</v>
          </cell>
          <cell r="AN943">
            <v>40</v>
          </cell>
          <cell r="AO943">
            <v>40</v>
          </cell>
          <cell r="AP943">
            <v>53.333333333333329</v>
          </cell>
          <cell r="AQ943">
            <v>13.636363636363637</v>
          </cell>
          <cell r="AR943">
            <v>210</v>
          </cell>
          <cell r="AS943">
            <v>40</v>
          </cell>
          <cell r="AT943">
            <v>120</v>
          </cell>
          <cell r="AU943" t="str">
            <v>SV</v>
          </cell>
          <cell r="AV943">
            <v>4340.0000600000003</v>
          </cell>
          <cell r="AW943">
            <v>4339.7806099999998</v>
          </cell>
          <cell r="AY943">
            <v>-1</v>
          </cell>
          <cell r="AZ943" t="e">
            <v>#DIV/0!</v>
          </cell>
          <cell r="BC943">
            <v>-1</v>
          </cell>
          <cell r="BD943">
            <v>0</v>
          </cell>
          <cell r="BG943">
            <v>-1</v>
          </cell>
          <cell r="BH943">
            <v>0</v>
          </cell>
        </row>
        <row r="944">
          <cell r="B944" t="str">
            <v>12196</v>
          </cell>
          <cell r="C944" t="str">
            <v>78421998</v>
          </cell>
          <cell r="D944" t="str">
            <v>CIGARRILLO WILD GRUESA 10 LUCKY STRIKE 20</v>
          </cell>
          <cell r="E944">
            <v>1</v>
          </cell>
          <cell r="F944" t="str">
            <v>BEBIDAS</v>
          </cell>
          <cell r="G944" t="str">
            <v>BEBIDAS</v>
          </cell>
          <cell r="H944" t="str">
            <v>CIGARRILLOS - VAPES</v>
          </cell>
          <cell r="I944" t="str">
            <v>CIGARRILLOS-VAPES</v>
          </cell>
          <cell r="J944" t="str">
            <v>GRUESA 10</v>
          </cell>
          <cell r="K944" t="str">
            <v>LUCKY STRIKE</v>
          </cell>
          <cell r="L944">
            <v>66</v>
          </cell>
          <cell r="M944" t="str">
            <v>CODISA SA (66)</v>
          </cell>
          <cell r="N944">
            <v>0</v>
          </cell>
          <cell r="O944">
            <v>0</v>
          </cell>
          <cell r="P944">
            <v>0</v>
          </cell>
          <cell r="Q944">
            <v>0</v>
          </cell>
          <cell r="R944">
            <v>0</v>
          </cell>
          <cell r="S944">
            <v>0</v>
          </cell>
          <cell r="T944">
            <v>0</v>
          </cell>
          <cell r="U944">
            <v>0</v>
          </cell>
          <cell r="V944">
            <v>0</v>
          </cell>
          <cell r="W944">
            <v>0</v>
          </cell>
          <cell r="X944">
            <v>0</v>
          </cell>
          <cell r="Y944">
            <v>0</v>
          </cell>
          <cell r="Z944">
            <v>0</v>
          </cell>
          <cell r="AA944">
            <v>0</v>
          </cell>
          <cell r="AB944">
            <v>0</v>
          </cell>
          <cell r="AC944">
            <v>0</v>
          </cell>
          <cell r="AD944">
            <v>0</v>
          </cell>
          <cell r="AE944">
            <v>0</v>
          </cell>
          <cell r="AF944">
            <v>0</v>
          </cell>
          <cell r="AG944">
            <v>0</v>
          </cell>
          <cell r="AH944">
            <v>0</v>
          </cell>
          <cell r="AI944">
            <v>0</v>
          </cell>
          <cell r="AJ944">
            <v>0</v>
          </cell>
          <cell r="AK944">
            <v>0</v>
          </cell>
          <cell r="AL944">
            <v>0</v>
          </cell>
          <cell r="AM944">
            <v>0</v>
          </cell>
          <cell r="AN944">
            <v>0</v>
          </cell>
          <cell r="AO944">
            <v>0</v>
          </cell>
          <cell r="AP944" t="str">
            <v>Q</v>
          </cell>
          <cell r="AQ944" t="str">
            <v>Q</v>
          </cell>
          <cell r="AR944" t="str">
            <v>Q</v>
          </cell>
          <cell r="AS944" t="str">
            <v>Q</v>
          </cell>
          <cell r="AT944" t="str">
            <v>Q</v>
          </cell>
          <cell r="AU944" t="str">
            <v>Q</v>
          </cell>
          <cell r="AV944">
            <v>86800.000000999993</v>
          </cell>
          <cell r="AW944">
            <v>86799.998999999996</v>
          </cell>
          <cell r="AX944">
            <v>95900</v>
          </cell>
          <cell r="AY944">
            <v>0.10483870966469078</v>
          </cell>
          <cell r="AZ944">
            <v>9.4890510938477654E-2</v>
          </cell>
          <cell r="BA944">
            <v>93900</v>
          </cell>
          <cell r="BB944">
            <v>3</v>
          </cell>
          <cell r="BC944">
            <v>8.1797235010578451E-2</v>
          </cell>
          <cell r="BD944">
            <v>7.5612353556975584E-2</v>
          </cell>
          <cell r="BE944">
            <v>92900</v>
          </cell>
          <cell r="BF944">
            <v>50</v>
          </cell>
          <cell r="BG944">
            <v>7.0276497683522177E-2</v>
          </cell>
          <cell r="BH944">
            <v>6.5662002142088338E-2</v>
          </cell>
        </row>
        <row r="945">
          <cell r="B945" t="str">
            <v>22397</v>
          </cell>
          <cell r="C945" t="str">
            <v>78421981</v>
          </cell>
          <cell r="D945" t="str">
            <v>CIGARRILLO WILD GRUESA 10 LUCKY STRIKE10</v>
          </cell>
          <cell r="E945">
            <v>10</v>
          </cell>
          <cell r="F945" t="str">
            <v>BEBIDAS</v>
          </cell>
          <cell r="G945" t="str">
            <v>BEBIDAS</v>
          </cell>
          <cell r="H945" t="str">
            <v>CIGARRILLOS - VAPES</v>
          </cell>
          <cell r="I945" t="str">
            <v>CIGARRILLOS-VAPES</v>
          </cell>
          <cell r="J945" t="str">
            <v>GRUESA 10</v>
          </cell>
          <cell r="K945" t="str">
            <v>LUCKY STRIKE</v>
          </cell>
          <cell r="L945">
            <v>66</v>
          </cell>
          <cell r="M945" t="str">
            <v>CODISA SA (66)</v>
          </cell>
          <cell r="N945">
            <v>0</v>
          </cell>
          <cell r="O945">
            <v>0</v>
          </cell>
          <cell r="P945">
            <v>0</v>
          </cell>
          <cell r="Q945">
            <v>0</v>
          </cell>
          <cell r="R945">
            <v>0</v>
          </cell>
          <cell r="S945">
            <v>0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>
            <v>0</v>
          </cell>
          <cell r="AH945">
            <v>0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 t="str">
            <v>Q</v>
          </cell>
          <cell r="AQ945" t="str">
            <v>Q</v>
          </cell>
          <cell r="AR945" t="str">
            <v>Q</v>
          </cell>
          <cell r="AS945" t="str">
            <v>Q</v>
          </cell>
          <cell r="AT945" t="str">
            <v>Q</v>
          </cell>
          <cell r="AU945" t="str">
            <v>Q</v>
          </cell>
          <cell r="AV945">
            <v>52050.000002000001</v>
          </cell>
          <cell r="AW945">
            <v>52042.324399999998</v>
          </cell>
          <cell r="AX945">
            <v>57900</v>
          </cell>
          <cell r="AY945">
            <v>0.1123919307929917</v>
          </cell>
          <cell r="AZ945">
            <v>0.10103626939550948</v>
          </cell>
          <cell r="BA945">
            <v>56900</v>
          </cell>
          <cell r="BB945">
            <v>3</v>
          </cell>
          <cell r="BC945">
            <v>9.3179634924373422E-2</v>
          </cell>
          <cell r="BD945">
            <v>8.5237258312829509E-2</v>
          </cell>
          <cell r="BE945">
            <v>55900</v>
          </cell>
          <cell r="BF945">
            <v>50</v>
          </cell>
          <cell r="BG945">
            <v>7.3967339055755366E-2</v>
          </cell>
          <cell r="BH945">
            <v>6.8872987441860448E-2</v>
          </cell>
        </row>
        <row r="946">
          <cell r="B946" t="str">
            <v>4693</v>
          </cell>
          <cell r="C946" t="str">
            <v>4693</v>
          </cell>
          <cell r="D946" t="str">
            <v>CIGARRILLO WILD LUCKY STRIKE 1981</v>
          </cell>
          <cell r="E946">
            <v>500</v>
          </cell>
          <cell r="F946" t="str">
            <v>BEBIDAS</v>
          </cell>
          <cell r="G946" t="str">
            <v>BEBIDAS</v>
          </cell>
          <cell r="H946" t="str">
            <v>CIGARRILLOS - VAPES</v>
          </cell>
          <cell r="I946" t="str">
            <v>CIGARRILLOS-VAPES</v>
          </cell>
          <cell r="J946" t="str">
            <v>GRUESA 10</v>
          </cell>
          <cell r="K946" t="str">
            <v>LUCKY STRIKE</v>
          </cell>
          <cell r="L946">
            <v>66</v>
          </cell>
          <cell r="M946" t="str">
            <v>CODISA SA (66)</v>
          </cell>
          <cell r="N946">
            <v>160</v>
          </cell>
          <cell r="O946">
            <v>30</v>
          </cell>
          <cell r="P946">
            <v>140</v>
          </cell>
          <cell r="Q946">
            <v>90</v>
          </cell>
          <cell r="R946">
            <v>90</v>
          </cell>
          <cell r="S946">
            <v>120</v>
          </cell>
          <cell r="T946">
            <v>90</v>
          </cell>
          <cell r="U946">
            <v>80</v>
          </cell>
          <cell r="V946">
            <v>70</v>
          </cell>
          <cell r="W946">
            <v>60</v>
          </cell>
          <cell r="X946">
            <v>80</v>
          </cell>
          <cell r="Y946">
            <v>90</v>
          </cell>
          <cell r="Z946">
            <v>10</v>
          </cell>
          <cell r="AA946">
            <v>0</v>
          </cell>
          <cell r="AB946">
            <v>0</v>
          </cell>
          <cell r="AC946">
            <v>10</v>
          </cell>
          <cell r="AD946">
            <v>0</v>
          </cell>
          <cell r="AE946">
            <v>20</v>
          </cell>
          <cell r="AF946">
            <v>50</v>
          </cell>
          <cell r="AG946">
            <v>50</v>
          </cell>
          <cell r="AH946">
            <v>0</v>
          </cell>
          <cell r="AI946">
            <v>10</v>
          </cell>
          <cell r="AJ946">
            <v>110</v>
          </cell>
          <cell r="AK946">
            <v>90</v>
          </cell>
          <cell r="AL946">
            <v>50</v>
          </cell>
          <cell r="AM946">
            <v>50</v>
          </cell>
          <cell r="AN946">
            <v>0</v>
          </cell>
          <cell r="AO946">
            <v>20</v>
          </cell>
          <cell r="AP946">
            <v>36.666666666666671</v>
          </cell>
          <cell r="AQ946">
            <v>33.75</v>
          </cell>
          <cell r="AR946">
            <v>16.666666666666668</v>
          </cell>
          <cell r="AS946">
            <v>150</v>
          </cell>
          <cell r="AT946" t="str">
            <v>Q</v>
          </cell>
          <cell r="AU946">
            <v>60</v>
          </cell>
          <cell r="AV946">
            <v>5205.0000200000004</v>
          </cell>
          <cell r="AW946">
            <v>5204.2324399999998</v>
          </cell>
          <cell r="AX946">
            <v>6500</v>
          </cell>
          <cell r="AY946">
            <v>0.248799226709705</v>
          </cell>
          <cell r="AZ946">
            <v>0.19923076615384608</v>
          </cell>
          <cell r="BC946">
            <v>-1</v>
          </cell>
          <cell r="BD946">
            <v>0</v>
          </cell>
          <cell r="BG946">
            <v>-1</v>
          </cell>
          <cell r="BH946">
            <v>0</v>
          </cell>
        </row>
        <row r="947">
          <cell r="B947" t="str">
            <v>9427</v>
          </cell>
          <cell r="C947" t="str">
            <v>9427</v>
          </cell>
          <cell r="D947" t="str">
            <v>CIGARRILLO WILD LUCKY STRIKE 1998</v>
          </cell>
          <cell r="E947">
            <v>10</v>
          </cell>
          <cell r="F947" t="str">
            <v>BEBIDAS</v>
          </cell>
          <cell r="G947" t="str">
            <v>BEBIDAS</v>
          </cell>
          <cell r="H947" t="str">
            <v>CIGARRILLOS - VAPES</v>
          </cell>
          <cell r="I947" t="str">
            <v>CIGARRILLOS-VAPES</v>
          </cell>
          <cell r="J947" t="str">
            <v>GRUESA 10</v>
          </cell>
          <cell r="K947" t="str">
            <v>LUCKY STRIKE</v>
          </cell>
          <cell r="L947">
            <v>66</v>
          </cell>
          <cell r="M947" t="str">
            <v>CODISA SA (66)</v>
          </cell>
          <cell r="N947">
            <v>80</v>
          </cell>
          <cell r="O947">
            <v>50</v>
          </cell>
          <cell r="P947">
            <v>40</v>
          </cell>
          <cell r="Q947">
            <v>40</v>
          </cell>
          <cell r="R947">
            <v>90</v>
          </cell>
          <cell r="S947">
            <v>40</v>
          </cell>
          <cell r="T947">
            <v>90</v>
          </cell>
          <cell r="U947">
            <v>80</v>
          </cell>
          <cell r="V947">
            <v>20</v>
          </cell>
          <cell r="W947">
            <v>0</v>
          </cell>
          <cell r="X947">
            <v>30</v>
          </cell>
          <cell r="Y947">
            <v>30</v>
          </cell>
          <cell r="Z947">
            <v>20</v>
          </cell>
          <cell r="AA947">
            <v>0</v>
          </cell>
          <cell r="AB947">
            <v>40</v>
          </cell>
          <cell r="AC947">
            <v>20</v>
          </cell>
          <cell r="AD947">
            <v>20</v>
          </cell>
          <cell r="AE947">
            <v>30</v>
          </cell>
          <cell r="AF947">
            <v>10</v>
          </cell>
          <cell r="AG947">
            <v>20</v>
          </cell>
          <cell r="AH947">
            <v>0</v>
          </cell>
          <cell r="AI947">
            <v>10</v>
          </cell>
          <cell r="AJ947">
            <v>150</v>
          </cell>
          <cell r="AK947">
            <v>30</v>
          </cell>
          <cell r="AL947">
            <v>40</v>
          </cell>
          <cell r="AM947">
            <v>20</v>
          </cell>
          <cell r="AN947">
            <v>20</v>
          </cell>
          <cell r="AO947">
            <v>20</v>
          </cell>
          <cell r="AP947">
            <v>112.5</v>
          </cell>
          <cell r="AQ947">
            <v>11.25</v>
          </cell>
          <cell r="AR947">
            <v>40</v>
          </cell>
          <cell r="AS947">
            <v>30</v>
          </cell>
          <cell r="AT947">
            <v>30</v>
          </cell>
          <cell r="AU947">
            <v>60</v>
          </cell>
          <cell r="AV947">
            <v>8680.0000099999997</v>
          </cell>
          <cell r="AW947">
            <v>8679.9999000000007</v>
          </cell>
          <cell r="AY947">
            <v>-1</v>
          </cell>
          <cell r="AZ947" t="e">
            <v>#DIV/0!</v>
          </cell>
          <cell r="BC947">
            <v>-1</v>
          </cell>
          <cell r="BD947">
            <v>0</v>
          </cell>
          <cell r="BG947">
            <v>-1</v>
          </cell>
          <cell r="BH947">
            <v>0</v>
          </cell>
        </row>
        <row r="948">
          <cell r="B948" t="str">
            <v>22277</v>
          </cell>
          <cell r="C948" t="str">
            <v>7893789311213</v>
          </cell>
          <cell r="D948" t="str">
            <v>CIGARRILLO RED BOX GRUESA 10 MARLBORO 10</v>
          </cell>
          <cell r="E948">
            <v>1</v>
          </cell>
          <cell r="F948" t="str">
            <v>BEBIDAS</v>
          </cell>
          <cell r="G948" t="str">
            <v>BEBIDAS</v>
          </cell>
          <cell r="H948" t="str">
            <v>CIGARRILLOS - VAPES</v>
          </cell>
          <cell r="I948" t="str">
            <v>CIGARRILLOS-VAPES</v>
          </cell>
          <cell r="J948" t="str">
            <v>GRUESA 10</v>
          </cell>
          <cell r="K948" t="str">
            <v>MARLBORO</v>
          </cell>
          <cell r="L948">
            <v>81</v>
          </cell>
          <cell r="M948" t="str">
            <v>DISTRIBUIDORA GLORIA S.A.  (81)</v>
          </cell>
          <cell r="N948">
            <v>0</v>
          </cell>
          <cell r="O948">
            <v>0</v>
          </cell>
          <cell r="P948">
            <v>0</v>
          </cell>
          <cell r="Q948">
            <v>0</v>
          </cell>
          <cell r="R948">
            <v>0</v>
          </cell>
          <cell r="S948">
            <v>0</v>
          </cell>
          <cell r="T948">
            <v>0</v>
          </cell>
          <cell r="U948">
            <v>0</v>
          </cell>
          <cell r="V948">
            <v>0</v>
          </cell>
          <cell r="W948">
            <v>0</v>
          </cell>
          <cell r="X948">
            <v>0</v>
          </cell>
          <cell r="Y948">
            <v>0</v>
          </cell>
          <cell r="Z948">
            <v>0</v>
          </cell>
          <cell r="AA948">
            <v>0</v>
          </cell>
          <cell r="AB948">
            <v>0</v>
          </cell>
          <cell r="AC948">
            <v>0</v>
          </cell>
          <cell r="AD948">
            <v>0</v>
          </cell>
          <cell r="AE948">
            <v>0</v>
          </cell>
          <cell r="AF948">
            <v>0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 t="str">
            <v>Q</v>
          </cell>
          <cell r="AQ948" t="str">
            <v>Q</v>
          </cell>
          <cell r="AR948" t="str">
            <v>Q</v>
          </cell>
          <cell r="AS948" t="str">
            <v>Q</v>
          </cell>
          <cell r="AT948" t="str">
            <v>Q</v>
          </cell>
          <cell r="AU948" t="str">
            <v>Q</v>
          </cell>
          <cell r="AV948">
            <v>65940.000004999994</v>
          </cell>
          <cell r="AW948">
            <v>67601.231499999994</v>
          </cell>
          <cell r="AX948">
            <v>74900</v>
          </cell>
          <cell r="AY948">
            <v>0.13588110394784048</v>
          </cell>
          <cell r="AZ948">
            <v>0.11962616815754347</v>
          </cell>
          <cell r="BA948">
            <v>72900</v>
          </cell>
          <cell r="BB948">
            <v>3</v>
          </cell>
          <cell r="BC948">
            <v>0.10555050037112901</v>
          </cell>
          <cell r="BD948">
            <v>9.5473250960219552E-2</v>
          </cell>
          <cell r="BE948">
            <v>70900</v>
          </cell>
          <cell r="BF948">
            <v>6</v>
          </cell>
          <cell r="BG948">
            <v>7.5219896794417762E-2</v>
          </cell>
          <cell r="BH948">
            <v>6.9957686812411921E-2</v>
          </cell>
        </row>
        <row r="949">
          <cell r="B949" t="str">
            <v>22276</v>
          </cell>
          <cell r="C949" t="str">
            <v>78406834</v>
          </cell>
          <cell r="D949" t="str">
            <v>CIGARRILLO RED BOX MARLBORO 1213</v>
          </cell>
          <cell r="E949">
            <v>10</v>
          </cell>
          <cell r="F949" t="str">
            <v>BEBIDAS</v>
          </cell>
          <cell r="G949" t="str">
            <v>BEBIDAS</v>
          </cell>
          <cell r="H949" t="str">
            <v>CIGARRILLOS - VAPES</v>
          </cell>
          <cell r="I949" t="str">
            <v>CIGARRILLOS-VAPES</v>
          </cell>
          <cell r="J949" t="str">
            <v>GRUESA 10</v>
          </cell>
          <cell r="K949" t="str">
            <v>MARLBORO</v>
          </cell>
          <cell r="L949">
            <v>81</v>
          </cell>
          <cell r="M949" t="str">
            <v>DISTRIBUIDORA GLORIA S.A.  (81)</v>
          </cell>
          <cell r="N949">
            <v>10</v>
          </cell>
          <cell r="O949">
            <v>20</v>
          </cell>
          <cell r="P949">
            <v>20</v>
          </cell>
          <cell r="Q949">
            <v>0</v>
          </cell>
          <cell r="R949">
            <v>40</v>
          </cell>
          <cell r="S949">
            <v>40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>
            <v>20</v>
          </cell>
          <cell r="AG949">
            <v>0</v>
          </cell>
          <cell r="AH949">
            <v>0</v>
          </cell>
          <cell r="AI949">
            <v>0</v>
          </cell>
          <cell r="AJ949">
            <v>-10</v>
          </cell>
          <cell r="AK949">
            <v>0</v>
          </cell>
          <cell r="AL949">
            <v>60</v>
          </cell>
          <cell r="AM949">
            <v>0</v>
          </cell>
          <cell r="AN949">
            <v>60</v>
          </cell>
          <cell r="AO949">
            <v>0</v>
          </cell>
          <cell r="AP949" t="str">
            <v>Q</v>
          </cell>
          <cell r="AQ949" t="str">
            <v>Q</v>
          </cell>
          <cell r="AR949" t="str">
            <v>SV</v>
          </cell>
          <cell r="AS949" t="str">
            <v>Q</v>
          </cell>
          <cell r="AT949" t="str">
            <v>SV</v>
          </cell>
          <cell r="AU949" t="str">
            <v>Q</v>
          </cell>
          <cell r="AV949">
            <v>6941</v>
          </cell>
          <cell r="AW949">
            <v>6760.1231500000004</v>
          </cell>
          <cell r="AY949">
            <v>-1</v>
          </cell>
          <cell r="AZ949" t="e">
            <v>#DIV/0!</v>
          </cell>
          <cell r="BC949">
            <v>-1</v>
          </cell>
          <cell r="BD949">
            <v>0</v>
          </cell>
          <cell r="BG949">
            <v>-1</v>
          </cell>
          <cell r="BH949">
            <v>0</v>
          </cell>
        </row>
        <row r="950">
          <cell r="B950" t="str">
            <v>12191</v>
          </cell>
          <cell r="C950" t="str">
            <v>78409620</v>
          </cell>
          <cell r="D950" t="str">
            <v>CIGARRILLO BLUE8 GRUESA 20 KENT 10</v>
          </cell>
          <cell r="E950">
            <v>20</v>
          </cell>
          <cell r="F950" t="str">
            <v>BEBIDAS</v>
          </cell>
          <cell r="G950" t="str">
            <v>BEBIDAS</v>
          </cell>
          <cell r="H950" t="str">
            <v>CIGARRILLOS - VAPES</v>
          </cell>
          <cell r="I950" t="str">
            <v>CIGARRILLOS-VAPES</v>
          </cell>
          <cell r="J950" t="str">
            <v>GRUESA 20</v>
          </cell>
          <cell r="K950" t="str">
            <v>KENT</v>
          </cell>
          <cell r="L950">
            <v>66</v>
          </cell>
          <cell r="M950" t="str">
            <v>CODISA SA (66)</v>
          </cell>
          <cell r="N950">
            <v>0</v>
          </cell>
          <cell r="O950">
            <v>0</v>
          </cell>
          <cell r="P950">
            <v>0</v>
          </cell>
          <cell r="Q950">
            <v>0</v>
          </cell>
          <cell r="R950">
            <v>0</v>
          </cell>
          <cell r="S950">
            <v>0</v>
          </cell>
          <cell r="T950">
            <v>0</v>
          </cell>
          <cell r="U950">
            <v>0</v>
          </cell>
          <cell r="V950">
            <v>0</v>
          </cell>
          <cell r="W950">
            <v>0</v>
          </cell>
          <cell r="X950">
            <v>0</v>
          </cell>
          <cell r="Y950">
            <v>0</v>
          </cell>
          <cell r="Z950">
            <v>0</v>
          </cell>
          <cell r="AA950">
            <v>0</v>
          </cell>
          <cell r="AB950">
            <v>0</v>
          </cell>
          <cell r="AC950">
            <v>0</v>
          </cell>
          <cell r="AD950">
            <v>0</v>
          </cell>
          <cell r="AE950">
            <v>0</v>
          </cell>
          <cell r="AF950">
            <v>0</v>
          </cell>
          <cell r="AG950">
            <v>0</v>
          </cell>
          <cell r="AH950">
            <v>0</v>
          </cell>
          <cell r="AI950">
            <v>0</v>
          </cell>
          <cell r="AJ950">
            <v>0</v>
          </cell>
          <cell r="AK950">
            <v>0</v>
          </cell>
          <cell r="AL950">
            <v>0</v>
          </cell>
          <cell r="AM950">
            <v>0</v>
          </cell>
          <cell r="AN950">
            <v>0</v>
          </cell>
          <cell r="AO950">
            <v>0</v>
          </cell>
          <cell r="AP950" t="str">
            <v>Q</v>
          </cell>
          <cell r="AQ950" t="str">
            <v>Q</v>
          </cell>
          <cell r="AR950" t="str">
            <v>Q</v>
          </cell>
          <cell r="AS950" t="str">
            <v>Q</v>
          </cell>
          <cell r="AT950" t="str">
            <v>Q</v>
          </cell>
          <cell r="AU950" t="str">
            <v>Q</v>
          </cell>
          <cell r="AV950">
            <v>138799.99999800001</v>
          </cell>
          <cell r="AW950">
            <v>138370.41680000001</v>
          </cell>
          <cell r="AX950">
            <v>152900</v>
          </cell>
          <cell r="AY950">
            <v>0.10158501442509471</v>
          </cell>
          <cell r="AZ950">
            <v>9.2217135395683367E-2</v>
          </cell>
          <cell r="BA950">
            <v>149900</v>
          </cell>
          <cell r="BB950">
            <v>3</v>
          </cell>
          <cell r="BC950">
            <v>7.9971181571757421E-2</v>
          </cell>
          <cell r="BD950">
            <v>7.4049366257504912E-2</v>
          </cell>
          <cell r="BE950">
            <v>147900</v>
          </cell>
          <cell r="BF950">
            <v>50</v>
          </cell>
          <cell r="BG950">
            <v>6.5561959669532488E-2</v>
          </cell>
          <cell r="BH950">
            <v>6.1528059513184491E-2</v>
          </cell>
        </row>
        <row r="951">
          <cell r="B951" t="str">
            <v>4688</v>
          </cell>
          <cell r="C951" t="str">
            <v>4688</v>
          </cell>
          <cell r="D951" t="str">
            <v>CIGARRILLO BLUE8 KENT 9620</v>
          </cell>
          <cell r="E951">
            <v>20</v>
          </cell>
          <cell r="F951" t="str">
            <v>BEBIDAS</v>
          </cell>
          <cell r="G951" t="str">
            <v>BEBIDAS</v>
          </cell>
          <cell r="H951" t="str">
            <v>CIGARRILLOS - VAPES</v>
          </cell>
          <cell r="I951" t="str">
            <v>CIGARRILLOS-VAPES</v>
          </cell>
          <cell r="J951" t="str">
            <v>GRUESA 20</v>
          </cell>
          <cell r="K951" t="str">
            <v>KENT</v>
          </cell>
          <cell r="L951">
            <v>66</v>
          </cell>
          <cell r="M951" t="str">
            <v>CODISA SA (66)</v>
          </cell>
          <cell r="N951">
            <v>20</v>
          </cell>
          <cell r="O951">
            <v>60</v>
          </cell>
          <cell r="P951">
            <v>160</v>
          </cell>
          <cell r="Q951">
            <v>100</v>
          </cell>
          <cell r="R951">
            <v>60</v>
          </cell>
          <cell r="S951">
            <v>40</v>
          </cell>
          <cell r="T951">
            <v>80</v>
          </cell>
          <cell r="U951">
            <v>100</v>
          </cell>
          <cell r="V951">
            <v>20</v>
          </cell>
          <cell r="W951">
            <v>40</v>
          </cell>
          <cell r="X951">
            <v>0</v>
          </cell>
          <cell r="Y951">
            <v>0</v>
          </cell>
          <cell r="Z951">
            <v>20</v>
          </cell>
          <cell r="AA951">
            <v>20</v>
          </cell>
          <cell r="AB951">
            <v>40</v>
          </cell>
          <cell r="AC951">
            <v>40</v>
          </cell>
          <cell r="AD951">
            <v>40</v>
          </cell>
          <cell r="AE951">
            <v>40</v>
          </cell>
          <cell r="AF951">
            <v>20</v>
          </cell>
          <cell r="AG951">
            <v>0</v>
          </cell>
          <cell r="AH951">
            <v>0</v>
          </cell>
          <cell r="AI951">
            <v>0</v>
          </cell>
          <cell r="AJ951">
            <v>40</v>
          </cell>
          <cell r="AK951">
            <v>0</v>
          </cell>
          <cell r="AL951">
            <v>60</v>
          </cell>
          <cell r="AM951">
            <v>40</v>
          </cell>
          <cell r="AN951">
            <v>80</v>
          </cell>
          <cell r="AO951">
            <v>20</v>
          </cell>
          <cell r="AP951">
            <v>12</v>
          </cell>
          <cell r="AQ951" t="str">
            <v>Q</v>
          </cell>
          <cell r="AR951" t="str">
            <v>SV</v>
          </cell>
          <cell r="AS951">
            <v>30</v>
          </cell>
          <cell r="AT951" t="str">
            <v>SV</v>
          </cell>
          <cell r="AU951" t="str">
            <v>SV</v>
          </cell>
          <cell r="AV951">
            <v>6939.9999900000003</v>
          </cell>
          <cell r="AW951">
            <v>6918.5208400000001</v>
          </cell>
          <cell r="AY951">
            <v>-1</v>
          </cell>
          <cell r="AZ951" t="e">
            <v>#DIV/0!</v>
          </cell>
          <cell r="BC951">
            <v>-1</v>
          </cell>
          <cell r="BD951">
            <v>0</v>
          </cell>
          <cell r="BG951">
            <v>-1</v>
          </cell>
          <cell r="BH951">
            <v>0</v>
          </cell>
        </row>
        <row r="952">
          <cell r="B952" t="str">
            <v>11573</v>
          </cell>
          <cell r="C952" t="str">
            <v>11573</v>
          </cell>
          <cell r="D952" t="str">
            <v>CIGARRILLO SWITCH GRUESA 10PAQ KENT</v>
          </cell>
          <cell r="E952">
            <v>1</v>
          </cell>
          <cell r="F952" t="str">
            <v>BEBIDAS</v>
          </cell>
          <cell r="G952" t="str">
            <v>BEBIDAS</v>
          </cell>
          <cell r="H952" t="str">
            <v>CIGARRILLOS - VAPES</v>
          </cell>
          <cell r="I952" t="str">
            <v>CIGARRILLOS-VAPES</v>
          </cell>
          <cell r="J952" t="str">
            <v>GRUESA 20</v>
          </cell>
          <cell r="K952" t="str">
            <v>KENT</v>
          </cell>
          <cell r="L952">
            <v>66</v>
          </cell>
          <cell r="M952" t="str">
            <v>CODISA SA (66)</v>
          </cell>
          <cell r="N952">
            <v>0</v>
          </cell>
          <cell r="O952">
            <v>0</v>
          </cell>
          <cell r="P952">
            <v>0</v>
          </cell>
          <cell r="Q952">
            <v>0</v>
          </cell>
          <cell r="R952">
            <v>0</v>
          </cell>
          <cell r="S952">
            <v>0</v>
          </cell>
          <cell r="T952">
            <v>0</v>
          </cell>
          <cell r="U952">
            <v>0</v>
          </cell>
          <cell r="V952">
            <v>0</v>
          </cell>
          <cell r="W952">
            <v>0</v>
          </cell>
          <cell r="X952">
            <v>0</v>
          </cell>
          <cell r="Y952">
            <v>0</v>
          </cell>
          <cell r="Z952">
            <v>0</v>
          </cell>
          <cell r="AA952">
            <v>0</v>
          </cell>
          <cell r="AB952">
            <v>0</v>
          </cell>
          <cell r="AC952">
            <v>0</v>
          </cell>
          <cell r="AD952">
            <v>0</v>
          </cell>
          <cell r="AE952">
            <v>0</v>
          </cell>
          <cell r="AF952">
            <v>0</v>
          </cell>
          <cell r="AG952">
            <v>0</v>
          </cell>
          <cell r="AH952">
            <v>0</v>
          </cell>
          <cell r="AI952">
            <v>0</v>
          </cell>
          <cell r="AJ952">
            <v>-1</v>
          </cell>
          <cell r="AK952">
            <v>0</v>
          </cell>
          <cell r="AL952">
            <v>0</v>
          </cell>
          <cell r="AM952">
            <v>0</v>
          </cell>
          <cell r="AN952">
            <v>0</v>
          </cell>
          <cell r="AO952">
            <v>0</v>
          </cell>
          <cell r="AP952" t="str">
            <v>Q</v>
          </cell>
          <cell r="AQ952" t="str">
            <v>Q</v>
          </cell>
          <cell r="AR952" t="str">
            <v>Q</v>
          </cell>
          <cell r="AS952" t="str">
            <v>Q</v>
          </cell>
          <cell r="AT952" t="str">
            <v>Q</v>
          </cell>
          <cell r="AU952" t="str">
            <v>Q</v>
          </cell>
          <cell r="AV952">
            <v>119600.00000299999</v>
          </cell>
          <cell r="AW952">
            <v>102499.98</v>
          </cell>
          <cell r="AX952">
            <v>127000</v>
          </cell>
          <cell r="AY952">
            <v>6.1872909672361143E-2</v>
          </cell>
          <cell r="AZ952">
            <v>5.826771651181107E-2</v>
          </cell>
          <cell r="BC952">
            <v>-1</v>
          </cell>
          <cell r="BD952">
            <v>0</v>
          </cell>
          <cell r="BG952">
            <v>-1</v>
          </cell>
          <cell r="BH952">
            <v>0</v>
          </cell>
        </row>
        <row r="953">
          <cell r="B953" t="str">
            <v>12193</v>
          </cell>
          <cell r="C953" t="str">
            <v>78410138</v>
          </cell>
          <cell r="D953" t="str">
            <v>CIGARRILLO SWITCH SPARK GRUESA 20 KENT 10</v>
          </cell>
          <cell r="E953">
            <v>20</v>
          </cell>
          <cell r="F953" t="str">
            <v>BEBIDAS</v>
          </cell>
          <cell r="G953" t="str">
            <v>BEBIDAS</v>
          </cell>
          <cell r="H953" t="str">
            <v>CIGARRILLOS - VAPES</v>
          </cell>
          <cell r="I953" t="str">
            <v>CIGARRILLOS-VAPES</v>
          </cell>
          <cell r="J953" t="str">
            <v>GRUESA 20</v>
          </cell>
          <cell r="K953" t="str">
            <v>KENT</v>
          </cell>
          <cell r="L953">
            <v>66</v>
          </cell>
          <cell r="M953" t="str">
            <v>CODISA SA (66)</v>
          </cell>
          <cell r="N953">
            <v>0</v>
          </cell>
          <cell r="O953">
            <v>0</v>
          </cell>
          <cell r="P953">
            <v>0</v>
          </cell>
          <cell r="Q953">
            <v>0</v>
          </cell>
          <cell r="R953">
            <v>0</v>
          </cell>
          <cell r="S953">
            <v>0</v>
          </cell>
          <cell r="T953">
            <v>0</v>
          </cell>
          <cell r="U953">
            <v>0</v>
          </cell>
          <cell r="V953">
            <v>0</v>
          </cell>
          <cell r="W953">
            <v>0</v>
          </cell>
          <cell r="X953">
            <v>0</v>
          </cell>
          <cell r="Y953">
            <v>0</v>
          </cell>
          <cell r="Z953">
            <v>0</v>
          </cell>
          <cell r="AA953">
            <v>0</v>
          </cell>
          <cell r="AB953">
            <v>0</v>
          </cell>
          <cell r="AC953">
            <v>0</v>
          </cell>
          <cell r="AD953">
            <v>0</v>
          </cell>
          <cell r="AE953">
            <v>0</v>
          </cell>
          <cell r="AF953">
            <v>0</v>
          </cell>
          <cell r="AG953">
            <v>0</v>
          </cell>
          <cell r="AH953">
            <v>0</v>
          </cell>
          <cell r="AI953">
            <v>0</v>
          </cell>
          <cell r="AJ953">
            <v>0</v>
          </cell>
          <cell r="AK953">
            <v>0</v>
          </cell>
          <cell r="AL953">
            <v>0</v>
          </cell>
          <cell r="AM953">
            <v>0</v>
          </cell>
          <cell r="AN953">
            <v>0</v>
          </cell>
          <cell r="AO953">
            <v>0</v>
          </cell>
          <cell r="AP953" t="str">
            <v>Q</v>
          </cell>
          <cell r="AQ953" t="str">
            <v>Q</v>
          </cell>
          <cell r="AR953" t="str">
            <v>Q</v>
          </cell>
          <cell r="AS953" t="str">
            <v>Q</v>
          </cell>
          <cell r="AT953" t="str">
            <v>Q</v>
          </cell>
          <cell r="AU953" t="str">
            <v>Q</v>
          </cell>
          <cell r="AV953">
            <v>138799.99999800001</v>
          </cell>
          <cell r="AW953">
            <v>138789.07459999999</v>
          </cell>
          <cell r="AX953">
            <v>152900</v>
          </cell>
          <cell r="AY953">
            <v>0.10158501442509471</v>
          </cell>
          <cell r="AZ953">
            <v>9.2217135395683367E-2</v>
          </cell>
          <cell r="BA953">
            <v>149900</v>
          </cell>
          <cell r="BB953">
            <v>3</v>
          </cell>
          <cell r="BC953">
            <v>7.9971181571757421E-2</v>
          </cell>
          <cell r="BD953">
            <v>7.4049366257504912E-2</v>
          </cell>
          <cell r="BE953">
            <v>147900</v>
          </cell>
          <cell r="BF953">
            <v>50</v>
          </cell>
          <cell r="BG953">
            <v>6.5561959669532488E-2</v>
          </cell>
          <cell r="BH953">
            <v>6.1528059513184491E-2</v>
          </cell>
        </row>
        <row r="954">
          <cell r="B954" t="str">
            <v>4690</v>
          </cell>
          <cell r="C954" t="str">
            <v>4690</v>
          </cell>
          <cell r="D954" t="str">
            <v>CIGARRILLO SWITCH SPARK KENT 0138</v>
          </cell>
          <cell r="E954">
            <v>20</v>
          </cell>
          <cell r="F954" t="str">
            <v>BEBIDAS</v>
          </cell>
          <cell r="G954" t="str">
            <v>BEBIDAS</v>
          </cell>
          <cell r="H954" t="str">
            <v>CIGARRILLOS - VAPES</v>
          </cell>
          <cell r="I954" t="str">
            <v>CIGARRILLOS-VAPES</v>
          </cell>
          <cell r="J954" t="str">
            <v>GRUESA 20</v>
          </cell>
          <cell r="K954" t="str">
            <v>KENT</v>
          </cell>
          <cell r="L954">
            <v>66</v>
          </cell>
          <cell r="M954" t="str">
            <v>CODISA SA (66)</v>
          </cell>
          <cell r="N954">
            <v>100</v>
          </cell>
          <cell r="O954">
            <v>80</v>
          </cell>
          <cell r="P954">
            <v>120</v>
          </cell>
          <cell r="Q954">
            <v>60</v>
          </cell>
          <cell r="R954">
            <v>160</v>
          </cell>
          <cell r="S954">
            <v>120</v>
          </cell>
          <cell r="T954">
            <v>220</v>
          </cell>
          <cell r="U954">
            <v>240</v>
          </cell>
          <cell r="V954">
            <v>20</v>
          </cell>
          <cell r="W954">
            <v>20</v>
          </cell>
          <cell r="X954">
            <v>60</v>
          </cell>
          <cell r="Y954">
            <v>60</v>
          </cell>
          <cell r="Z954">
            <v>60</v>
          </cell>
          <cell r="AA954">
            <v>20</v>
          </cell>
          <cell r="AB954">
            <v>20</v>
          </cell>
          <cell r="AC954">
            <v>80</v>
          </cell>
          <cell r="AD954">
            <v>40</v>
          </cell>
          <cell r="AE954">
            <v>20</v>
          </cell>
          <cell r="AF954">
            <v>60</v>
          </cell>
          <cell r="AG954">
            <v>60</v>
          </cell>
          <cell r="AH954">
            <v>0</v>
          </cell>
          <cell r="AI954">
            <v>20</v>
          </cell>
          <cell r="AJ954">
            <v>130</v>
          </cell>
          <cell r="AK954">
            <v>0</v>
          </cell>
          <cell r="AL954">
            <v>100</v>
          </cell>
          <cell r="AM954">
            <v>0</v>
          </cell>
          <cell r="AN954">
            <v>0</v>
          </cell>
          <cell r="AO954">
            <v>40</v>
          </cell>
          <cell r="AP954">
            <v>65</v>
          </cell>
          <cell r="AQ954" t="str">
            <v>Q</v>
          </cell>
          <cell r="AR954">
            <v>50</v>
          </cell>
          <cell r="AS954" t="str">
            <v>Q</v>
          </cell>
          <cell r="AT954" t="str">
            <v>Q</v>
          </cell>
          <cell r="AU954">
            <v>60</v>
          </cell>
          <cell r="AV954">
            <v>6939.9999900000003</v>
          </cell>
          <cell r="AW954">
            <v>6939.4537300000002</v>
          </cell>
          <cell r="AY954">
            <v>-1</v>
          </cell>
          <cell r="AZ954" t="e">
            <v>#DIV/0!</v>
          </cell>
          <cell r="BC954">
            <v>-1</v>
          </cell>
          <cell r="BD954">
            <v>0</v>
          </cell>
          <cell r="BG954">
            <v>-1</v>
          </cell>
          <cell r="BH954">
            <v>0</v>
          </cell>
        </row>
        <row r="955">
          <cell r="B955" t="str">
            <v>11715</v>
          </cell>
          <cell r="C955" t="str">
            <v>7840371000918</v>
          </cell>
          <cell r="D955" t="str">
            <v>CIGARRILLO GRUESA 20 BOX KENTUCKY 10</v>
          </cell>
          <cell r="E955">
            <v>20</v>
          </cell>
          <cell r="F955" t="str">
            <v>BEBIDAS</v>
          </cell>
          <cell r="G955" t="str">
            <v>BEBIDAS</v>
          </cell>
          <cell r="H955" t="str">
            <v>CIGARRILLOS - VAPES</v>
          </cell>
          <cell r="I955" t="str">
            <v>CIGARRILLOS-VAPES</v>
          </cell>
          <cell r="J955" t="str">
            <v>GRUESA 20</v>
          </cell>
          <cell r="K955" t="str">
            <v>KENTUCKY</v>
          </cell>
          <cell r="L955">
            <v>138</v>
          </cell>
          <cell r="M955" t="str">
            <v>PALERMO S.A.  (138)</v>
          </cell>
          <cell r="N955">
            <v>4</v>
          </cell>
          <cell r="O955">
            <v>9</v>
          </cell>
          <cell r="P955">
            <v>9</v>
          </cell>
          <cell r="Q955">
            <v>9</v>
          </cell>
          <cell r="R955">
            <v>7</v>
          </cell>
          <cell r="S955">
            <v>22</v>
          </cell>
          <cell r="T955">
            <v>8</v>
          </cell>
          <cell r="U955">
            <v>6</v>
          </cell>
          <cell r="V955">
            <v>0</v>
          </cell>
          <cell r="W955">
            <v>0</v>
          </cell>
          <cell r="X955">
            <v>0</v>
          </cell>
          <cell r="Y955">
            <v>0</v>
          </cell>
          <cell r="Z955">
            <v>4</v>
          </cell>
          <cell r="AA955">
            <v>6</v>
          </cell>
          <cell r="AB955">
            <v>3</v>
          </cell>
          <cell r="AC955">
            <v>4</v>
          </cell>
          <cell r="AD955">
            <v>0</v>
          </cell>
          <cell r="AE955">
            <v>0</v>
          </cell>
          <cell r="AF955">
            <v>0</v>
          </cell>
          <cell r="AG955">
            <v>0</v>
          </cell>
          <cell r="AH955">
            <v>0</v>
          </cell>
          <cell r="AI955">
            <v>0</v>
          </cell>
          <cell r="AJ955">
            <v>42</v>
          </cell>
          <cell r="AK955">
            <v>58</v>
          </cell>
          <cell r="AL955">
            <v>12</v>
          </cell>
          <cell r="AM955">
            <v>13</v>
          </cell>
          <cell r="AN955">
            <v>19</v>
          </cell>
          <cell r="AO955">
            <v>15</v>
          </cell>
          <cell r="AP955">
            <v>140</v>
          </cell>
          <cell r="AQ955">
            <v>290</v>
          </cell>
          <cell r="AR955" t="str">
            <v>SV</v>
          </cell>
          <cell r="AS955">
            <v>97.5</v>
          </cell>
          <cell r="AT955" t="str">
            <v>SV</v>
          </cell>
          <cell r="AU955" t="str">
            <v>SV</v>
          </cell>
          <cell r="AV955">
            <v>32400.000049999999</v>
          </cell>
          <cell r="AW955">
            <v>32391.01107</v>
          </cell>
          <cell r="AX955">
            <v>37900</v>
          </cell>
          <cell r="AY955">
            <v>0.16975308461457872</v>
          </cell>
          <cell r="AZ955">
            <v>0.14511873218997365</v>
          </cell>
          <cell r="BA955">
            <v>34900</v>
          </cell>
          <cell r="BB955">
            <v>3</v>
          </cell>
          <cell r="BC955">
            <v>7.716049216487586E-2</v>
          </cell>
          <cell r="BD955">
            <v>7.1633236389684857E-2</v>
          </cell>
          <cell r="BE955">
            <v>33900</v>
          </cell>
          <cell r="BF955">
            <v>50</v>
          </cell>
          <cell r="BG955">
            <v>4.6296294681641648E-2</v>
          </cell>
          <cell r="BH955">
            <v>4.4247786135693253E-2</v>
          </cell>
        </row>
        <row r="956">
          <cell r="B956" t="str">
            <v>22317</v>
          </cell>
          <cell r="C956" t="str">
            <v>7840371007290</v>
          </cell>
          <cell r="D956" t="str">
            <v>CIGARRILLO GRUESA 10 DUO PALERMO 20</v>
          </cell>
          <cell r="E956">
            <v>10</v>
          </cell>
          <cell r="F956" t="str">
            <v>BEBIDAS</v>
          </cell>
          <cell r="G956" t="str">
            <v>BEBIDAS</v>
          </cell>
          <cell r="H956" t="str">
            <v>CIGARRILLOS - VAPES</v>
          </cell>
          <cell r="I956" t="str">
            <v>CIGARRILLOS-VAPES</v>
          </cell>
          <cell r="J956" t="str">
            <v>GRUESA 20</v>
          </cell>
          <cell r="K956" t="str">
            <v>PALERMO</v>
          </cell>
          <cell r="L956">
            <v>138</v>
          </cell>
          <cell r="M956" t="str">
            <v>PALERMO S.A.  (138)</v>
          </cell>
          <cell r="N956">
            <v>11</v>
          </cell>
          <cell r="O956">
            <v>31</v>
          </cell>
          <cell r="P956">
            <v>19</v>
          </cell>
          <cell r="Q956">
            <v>15</v>
          </cell>
          <cell r="R956">
            <v>35</v>
          </cell>
          <cell r="S956">
            <v>22</v>
          </cell>
          <cell r="T956">
            <v>22</v>
          </cell>
          <cell r="U956">
            <v>27</v>
          </cell>
          <cell r="V956">
            <v>3</v>
          </cell>
          <cell r="W956">
            <v>13</v>
          </cell>
          <cell r="X956">
            <v>9</v>
          </cell>
          <cell r="Y956">
            <v>5</v>
          </cell>
          <cell r="Z956">
            <v>13</v>
          </cell>
          <cell r="AA956">
            <v>10</v>
          </cell>
          <cell r="AB956">
            <v>14</v>
          </cell>
          <cell r="AC956">
            <v>15</v>
          </cell>
          <cell r="AD956">
            <v>4</v>
          </cell>
          <cell r="AE956">
            <v>12</v>
          </cell>
          <cell r="AF956">
            <v>15</v>
          </cell>
          <cell r="AG956">
            <v>4</v>
          </cell>
          <cell r="AH956">
            <v>1</v>
          </cell>
          <cell r="AI956">
            <v>5</v>
          </cell>
          <cell r="AJ956">
            <v>56</v>
          </cell>
          <cell r="AK956">
            <v>77</v>
          </cell>
          <cell r="AL956">
            <v>41</v>
          </cell>
          <cell r="AM956">
            <v>48</v>
          </cell>
          <cell r="AN956">
            <v>34</v>
          </cell>
          <cell r="AO956">
            <v>14</v>
          </cell>
          <cell r="AP956">
            <v>112</v>
          </cell>
          <cell r="AQ956">
            <v>85.555555555555543</v>
          </cell>
          <cell r="AR956">
            <v>245.99999999999997</v>
          </cell>
          <cell r="AS956">
            <v>96</v>
          </cell>
          <cell r="AT956">
            <v>255</v>
          </cell>
          <cell r="AU956">
            <v>84</v>
          </cell>
          <cell r="AV956">
            <v>51299.999960000001</v>
          </cell>
          <cell r="AW956">
            <v>51299.99985</v>
          </cell>
          <cell r="AX956">
            <v>58900</v>
          </cell>
          <cell r="AY956">
            <v>0.14814814904339024</v>
          </cell>
          <cell r="AZ956">
            <v>0.12903225874363325</v>
          </cell>
          <cell r="BA956">
            <v>54900</v>
          </cell>
          <cell r="BB956">
            <v>3</v>
          </cell>
          <cell r="BC956">
            <v>7.017543943093596E-2</v>
          </cell>
          <cell r="BD956">
            <v>6.5573771220400714E-2</v>
          </cell>
          <cell r="BE956">
            <v>53900</v>
          </cell>
          <cell r="BF956">
            <v>50</v>
          </cell>
          <cell r="BG956">
            <v>5.0682262027822444E-2</v>
          </cell>
          <cell r="BH956">
            <v>4.823747755102039E-2</v>
          </cell>
        </row>
        <row r="957">
          <cell r="B957" t="str">
            <v>22312</v>
          </cell>
          <cell r="C957" t="str">
            <v>7840371000321</v>
          </cell>
          <cell r="D957" t="str">
            <v>CIGARRILLO GRUESA 10 PLM 3 PALERMO 20</v>
          </cell>
          <cell r="E957">
            <v>10</v>
          </cell>
          <cell r="F957" t="str">
            <v>BEBIDAS</v>
          </cell>
          <cell r="G957" t="str">
            <v>BEBIDAS</v>
          </cell>
          <cell r="H957" t="str">
            <v>CIGARRILLOS - VAPES</v>
          </cell>
          <cell r="I957" t="str">
            <v>CIGARRILLOS-VAPES</v>
          </cell>
          <cell r="J957" t="str">
            <v>GRUESA 20</v>
          </cell>
          <cell r="K957" t="str">
            <v>PALERMO</v>
          </cell>
          <cell r="L957">
            <v>138</v>
          </cell>
          <cell r="M957" t="str">
            <v>PALERMO S.A.  (138)</v>
          </cell>
          <cell r="N957">
            <v>8</v>
          </cell>
          <cell r="O957">
            <v>10</v>
          </cell>
          <cell r="P957">
            <v>8</v>
          </cell>
          <cell r="Q957">
            <v>6</v>
          </cell>
          <cell r="R957">
            <v>3</v>
          </cell>
          <cell r="S957">
            <v>13</v>
          </cell>
          <cell r="T957">
            <v>6</v>
          </cell>
          <cell r="U957">
            <v>10</v>
          </cell>
          <cell r="V957">
            <v>2</v>
          </cell>
          <cell r="W957">
            <v>3</v>
          </cell>
          <cell r="X957">
            <v>0</v>
          </cell>
          <cell r="Y957">
            <v>1</v>
          </cell>
          <cell r="Z957">
            <v>0</v>
          </cell>
          <cell r="AA957">
            <v>4</v>
          </cell>
          <cell r="AB957">
            <v>3</v>
          </cell>
          <cell r="AC957">
            <v>2</v>
          </cell>
          <cell r="AD957">
            <v>6</v>
          </cell>
          <cell r="AE957">
            <v>8</v>
          </cell>
          <cell r="AF957">
            <v>7</v>
          </cell>
          <cell r="AG957">
            <v>3</v>
          </cell>
          <cell r="AH957">
            <v>0</v>
          </cell>
          <cell r="AI957">
            <v>0</v>
          </cell>
          <cell r="AJ957">
            <v>32</v>
          </cell>
          <cell r="AK957">
            <v>18</v>
          </cell>
          <cell r="AL957">
            <v>10</v>
          </cell>
          <cell r="AM957">
            <v>14</v>
          </cell>
          <cell r="AN957">
            <v>22</v>
          </cell>
          <cell r="AO957">
            <v>10</v>
          </cell>
          <cell r="AP957">
            <v>160</v>
          </cell>
          <cell r="AQ957">
            <v>54</v>
          </cell>
          <cell r="AR957">
            <v>300</v>
          </cell>
          <cell r="AS957">
            <v>210</v>
          </cell>
          <cell r="AT957">
            <v>220</v>
          </cell>
          <cell r="AU957" t="str">
            <v>SV</v>
          </cell>
          <cell r="AV957">
            <v>38600.000010000003</v>
          </cell>
          <cell r="AW957">
            <v>38599.999900000003</v>
          </cell>
          <cell r="AX957">
            <v>44900</v>
          </cell>
          <cell r="AY957">
            <v>0.16321243493181026</v>
          </cell>
          <cell r="AZ957">
            <v>0.14031180378619146</v>
          </cell>
          <cell r="BA957">
            <v>41900</v>
          </cell>
          <cell r="BB957">
            <v>3</v>
          </cell>
          <cell r="BC957">
            <v>8.5492227698058976E-2</v>
          </cell>
          <cell r="BD957">
            <v>7.8758949642004694E-2</v>
          </cell>
          <cell r="BE957">
            <v>39900</v>
          </cell>
          <cell r="BF957">
            <v>50</v>
          </cell>
          <cell r="BG957">
            <v>3.3678756208891381E-2</v>
          </cell>
          <cell r="BH957">
            <v>3.258145338345856E-2</v>
          </cell>
        </row>
        <row r="958">
          <cell r="B958" t="str">
            <v>22310</v>
          </cell>
          <cell r="C958" t="str">
            <v>7840371001014</v>
          </cell>
          <cell r="D958" t="str">
            <v>CIGARRILLO GRUESA 10 PREMIUN MENTHOL PALERMO 20</v>
          </cell>
          <cell r="E958">
            <v>10</v>
          </cell>
          <cell r="F958" t="str">
            <v>BEBIDAS</v>
          </cell>
          <cell r="G958" t="str">
            <v>BEBIDAS</v>
          </cell>
          <cell r="H958" t="str">
            <v>CIGARRILLOS - VAPES</v>
          </cell>
          <cell r="I958" t="str">
            <v>CIGARRILLOS-VAPES</v>
          </cell>
          <cell r="J958" t="str">
            <v>GRUESA 20</v>
          </cell>
          <cell r="K958" t="str">
            <v>PALERMO</v>
          </cell>
          <cell r="L958">
            <v>138</v>
          </cell>
          <cell r="M958" t="str">
            <v>PALERMO S.A.  (138)</v>
          </cell>
          <cell r="N958">
            <v>3</v>
          </cell>
          <cell r="O958">
            <v>8</v>
          </cell>
          <cell r="P958">
            <v>10</v>
          </cell>
          <cell r="Q958">
            <v>10</v>
          </cell>
          <cell r="R958">
            <v>15</v>
          </cell>
          <cell r="S958">
            <v>4</v>
          </cell>
          <cell r="T958">
            <v>11</v>
          </cell>
          <cell r="U958">
            <v>15</v>
          </cell>
          <cell r="V958">
            <v>7</v>
          </cell>
          <cell r="W958">
            <v>9</v>
          </cell>
          <cell r="X958">
            <v>8</v>
          </cell>
          <cell r="Y958">
            <v>14</v>
          </cell>
          <cell r="Z958">
            <v>4</v>
          </cell>
          <cell r="AA958">
            <v>4</v>
          </cell>
          <cell r="AB958">
            <v>3</v>
          </cell>
          <cell r="AC958">
            <v>2</v>
          </cell>
          <cell r="AD958">
            <v>0</v>
          </cell>
          <cell r="AE958">
            <v>2</v>
          </cell>
          <cell r="AF958">
            <v>5</v>
          </cell>
          <cell r="AG958">
            <v>6</v>
          </cell>
          <cell r="AH958">
            <v>0</v>
          </cell>
          <cell r="AI958">
            <v>0</v>
          </cell>
          <cell r="AJ958">
            <v>20</v>
          </cell>
          <cell r="AK958">
            <v>16</v>
          </cell>
          <cell r="AL958">
            <v>22</v>
          </cell>
          <cell r="AM958">
            <v>15</v>
          </cell>
          <cell r="AN958">
            <v>10</v>
          </cell>
          <cell r="AO958">
            <v>12</v>
          </cell>
          <cell r="AP958">
            <v>60</v>
          </cell>
          <cell r="AQ958">
            <v>32</v>
          </cell>
          <cell r="AR958">
            <v>47.142857142857139</v>
          </cell>
          <cell r="AS958">
            <v>225</v>
          </cell>
          <cell r="AT958">
            <v>50</v>
          </cell>
          <cell r="AU958" t="str">
            <v>SV</v>
          </cell>
          <cell r="AV958">
            <v>38600.000010000003</v>
          </cell>
          <cell r="AW958">
            <v>38599.864269999998</v>
          </cell>
          <cell r="AX958">
            <v>44900</v>
          </cell>
          <cell r="AY958">
            <v>0.16321243493181026</v>
          </cell>
          <cell r="AZ958">
            <v>0.14031180378619146</v>
          </cell>
          <cell r="BA958">
            <v>41900</v>
          </cell>
          <cell r="BB958">
            <v>3</v>
          </cell>
          <cell r="BC958">
            <v>8.5492227698058976E-2</v>
          </cell>
          <cell r="BD958">
            <v>7.8758949642004694E-2</v>
          </cell>
          <cell r="BE958">
            <v>39900</v>
          </cell>
          <cell r="BF958">
            <v>50</v>
          </cell>
          <cell r="BG958">
            <v>3.3678756208891381E-2</v>
          </cell>
          <cell r="BH958">
            <v>3.258145338345856E-2</v>
          </cell>
        </row>
        <row r="959">
          <cell r="B959" t="str">
            <v>22318</v>
          </cell>
          <cell r="C959" t="str">
            <v>7840371000475</v>
          </cell>
          <cell r="D959" t="str">
            <v>CIGARRILLO GRUESA 10 RED PALERMO 20</v>
          </cell>
          <cell r="E959">
            <v>10</v>
          </cell>
          <cell r="F959" t="str">
            <v>BEBIDAS</v>
          </cell>
          <cell r="G959" t="str">
            <v>BEBIDAS</v>
          </cell>
          <cell r="H959" t="str">
            <v>CIGARRILLOS - VAPES</v>
          </cell>
          <cell r="I959" t="str">
            <v>CIGARRILLOS-VAPES</v>
          </cell>
          <cell r="J959" t="str">
            <v>GRUESA 20</v>
          </cell>
          <cell r="K959" t="str">
            <v>PALERMO</v>
          </cell>
          <cell r="L959">
            <v>138</v>
          </cell>
          <cell r="M959" t="str">
            <v>PALERMO S.A.  (138)</v>
          </cell>
          <cell r="N959">
            <v>2</v>
          </cell>
          <cell r="O959">
            <v>1</v>
          </cell>
          <cell r="P959">
            <v>0</v>
          </cell>
          <cell r="Q959">
            <v>2</v>
          </cell>
          <cell r="R959">
            <v>14</v>
          </cell>
          <cell r="S959">
            <v>6</v>
          </cell>
          <cell r="T959">
            <v>11</v>
          </cell>
          <cell r="U959">
            <v>8</v>
          </cell>
          <cell r="V959">
            <v>0</v>
          </cell>
          <cell r="W959">
            <v>0</v>
          </cell>
          <cell r="X959">
            <v>1</v>
          </cell>
          <cell r="Y959">
            <v>0</v>
          </cell>
          <cell r="Z959">
            <v>6</v>
          </cell>
          <cell r="AA959">
            <v>3</v>
          </cell>
          <cell r="AB959">
            <v>3</v>
          </cell>
          <cell r="AC959">
            <v>3</v>
          </cell>
          <cell r="AD959">
            <v>0</v>
          </cell>
          <cell r="AE959">
            <v>1</v>
          </cell>
          <cell r="AF959">
            <v>1</v>
          </cell>
          <cell r="AG959">
            <v>0</v>
          </cell>
          <cell r="AH959">
            <v>0</v>
          </cell>
          <cell r="AI959">
            <v>0</v>
          </cell>
          <cell r="AJ959">
            <v>20</v>
          </cell>
          <cell r="AK959">
            <v>32</v>
          </cell>
          <cell r="AL959">
            <v>9</v>
          </cell>
          <cell r="AM959">
            <v>17</v>
          </cell>
          <cell r="AN959">
            <v>18</v>
          </cell>
          <cell r="AO959">
            <v>12</v>
          </cell>
          <cell r="AP959">
            <v>300</v>
          </cell>
          <cell r="AQ959">
            <v>120</v>
          </cell>
          <cell r="AR959" t="str">
            <v>SV</v>
          </cell>
          <cell r="AS959">
            <v>170</v>
          </cell>
          <cell r="AT959" t="str">
            <v>SV</v>
          </cell>
          <cell r="AU959" t="str">
            <v>SV</v>
          </cell>
          <cell r="AV959">
            <v>38600.000010000003</v>
          </cell>
          <cell r="AW959">
            <v>38297.723639999997</v>
          </cell>
          <cell r="AX959">
            <v>44500</v>
          </cell>
          <cell r="AY959">
            <v>0.15284974063397661</v>
          </cell>
          <cell r="AZ959">
            <v>0.13258426943820217</v>
          </cell>
          <cell r="BA959">
            <v>41900</v>
          </cell>
          <cell r="BB959">
            <v>3</v>
          </cell>
          <cell r="BC959">
            <v>8.5492227698058976E-2</v>
          </cell>
          <cell r="BD959">
            <v>7.8758949642004694E-2</v>
          </cell>
          <cell r="BE959">
            <v>39900</v>
          </cell>
          <cell r="BF959">
            <v>50</v>
          </cell>
          <cell r="BG959">
            <v>3.3678756208891381E-2</v>
          </cell>
          <cell r="BH959">
            <v>3.258145338345856E-2</v>
          </cell>
        </row>
        <row r="960">
          <cell r="B960" t="str">
            <v>22314</v>
          </cell>
          <cell r="C960" t="str">
            <v>7840371007306</v>
          </cell>
          <cell r="D960" t="str">
            <v>CIGARRILLO GRUESA 20 DUO PALERMO 10</v>
          </cell>
          <cell r="E960">
            <v>10</v>
          </cell>
          <cell r="F960" t="str">
            <v>BEBIDAS</v>
          </cell>
          <cell r="G960" t="str">
            <v>BEBIDAS</v>
          </cell>
          <cell r="H960" t="str">
            <v>CIGARRILLOS - VAPES</v>
          </cell>
          <cell r="I960" t="str">
            <v>CIGARRILLOS-VAPES</v>
          </cell>
          <cell r="J960" t="str">
            <v>GRUESA 20</v>
          </cell>
          <cell r="K960" t="str">
            <v>PALERMO</v>
          </cell>
          <cell r="L960">
            <v>138</v>
          </cell>
          <cell r="M960" t="str">
            <v>PALERMO S.A.  (138)</v>
          </cell>
          <cell r="N960">
            <v>17</v>
          </cell>
          <cell r="O960">
            <v>30</v>
          </cell>
          <cell r="P960">
            <v>14</v>
          </cell>
          <cell r="Q960">
            <v>10</v>
          </cell>
          <cell r="R960">
            <v>47</v>
          </cell>
          <cell r="S960">
            <v>9</v>
          </cell>
          <cell r="T960">
            <v>23</v>
          </cell>
          <cell r="U960">
            <v>31</v>
          </cell>
          <cell r="V960">
            <v>14</v>
          </cell>
          <cell r="W960">
            <v>10</v>
          </cell>
          <cell r="X960">
            <v>17</v>
          </cell>
          <cell r="Y960">
            <v>17</v>
          </cell>
          <cell r="Z960">
            <v>6</v>
          </cell>
          <cell r="AA960">
            <v>12</v>
          </cell>
          <cell r="AB960">
            <v>10</v>
          </cell>
          <cell r="AC960">
            <v>16</v>
          </cell>
          <cell r="AD960">
            <v>12</v>
          </cell>
          <cell r="AE960">
            <v>15</v>
          </cell>
          <cell r="AF960">
            <v>15</v>
          </cell>
          <cell r="AG960">
            <v>11</v>
          </cell>
          <cell r="AH960">
            <v>0</v>
          </cell>
          <cell r="AI960">
            <v>0</v>
          </cell>
          <cell r="AJ960">
            <v>91</v>
          </cell>
          <cell r="AK960">
            <v>91</v>
          </cell>
          <cell r="AL960">
            <v>34</v>
          </cell>
          <cell r="AM960">
            <v>39</v>
          </cell>
          <cell r="AN960">
            <v>44</v>
          </cell>
          <cell r="AO960">
            <v>20</v>
          </cell>
          <cell r="AP960">
            <v>273</v>
          </cell>
          <cell r="AQ960">
            <v>88.064516129032256</v>
          </cell>
          <cell r="AR960">
            <v>60</v>
          </cell>
          <cell r="AS960">
            <v>73.125</v>
          </cell>
          <cell r="AT960">
            <v>120</v>
          </cell>
          <cell r="AU960" t="str">
            <v>SV</v>
          </cell>
          <cell r="AV960">
            <v>55400.000039999999</v>
          </cell>
          <cell r="AW960">
            <v>55399.999819999997</v>
          </cell>
          <cell r="AX960">
            <v>63900</v>
          </cell>
          <cell r="AY960">
            <v>0.15342960205528544</v>
          </cell>
          <cell r="AZ960">
            <v>0.13302034366197185</v>
          </cell>
          <cell r="BA960">
            <v>59900</v>
          </cell>
          <cell r="BB960">
            <v>3</v>
          </cell>
          <cell r="BC960">
            <v>8.1227436042434986E-2</v>
          </cell>
          <cell r="BD960">
            <v>7.5125208013355607E-2</v>
          </cell>
          <cell r="BE960">
            <v>57900</v>
          </cell>
          <cell r="BF960">
            <v>50</v>
          </cell>
          <cell r="BG960">
            <v>4.5126353036009981E-2</v>
          </cell>
          <cell r="BH960">
            <v>4.3177892227979291E-2</v>
          </cell>
        </row>
        <row r="961">
          <cell r="B961" t="str">
            <v>22309</v>
          </cell>
          <cell r="C961" t="str">
            <v>7840371000635</v>
          </cell>
          <cell r="D961" t="str">
            <v>CIGARRILLO GRUESA 20 PREMIUN BLUE PALERMO 10</v>
          </cell>
          <cell r="E961">
            <v>20</v>
          </cell>
          <cell r="F961" t="str">
            <v>BEBIDAS</v>
          </cell>
          <cell r="G961" t="str">
            <v>BEBIDAS</v>
          </cell>
          <cell r="H961" t="str">
            <v>CIGARRILLOS - VAPES</v>
          </cell>
          <cell r="I961" t="str">
            <v>CIGARRILLOS-VAPES</v>
          </cell>
          <cell r="J961" t="str">
            <v>GRUESA 20</v>
          </cell>
          <cell r="K961" t="str">
            <v>PALERMO</v>
          </cell>
          <cell r="L961">
            <v>138</v>
          </cell>
          <cell r="M961" t="str">
            <v>PALERMO S.A.  (138)</v>
          </cell>
          <cell r="N961">
            <v>5</v>
          </cell>
          <cell r="O961">
            <v>3</v>
          </cell>
          <cell r="P961">
            <v>4</v>
          </cell>
          <cell r="Q961">
            <v>2</v>
          </cell>
          <cell r="R961">
            <v>1</v>
          </cell>
          <cell r="S961">
            <v>8</v>
          </cell>
          <cell r="T961">
            <v>19</v>
          </cell>
          <cell r="U961">
            <v>13</v>
          </cell>
          <cell r="V961">
            <v>6</v>
          </cell>
          <cell r="W961">
            <v>3</v>
          </cell>
          <cell r="X961">
            <v>1</v>
          </cell>
          <cell r="Y961">
            <v>0</v>
          </cell>
          <cell r="Z961">
            <v>2</v>
          </cell>
          <cell r="AA961">
            <v>3</v>
          </cell>
          <cell r="AB961">
            <v>3</v>
          </cell>
          <cell r="AC961">
            <v>6</v>
          </cell>
          <cell r="AD961">
            <v>2</v>
          </cell>
          <cell r="AE961">
            <v>1</v>
          </cell>
          <cell r="AF961">
            <v>3</v>
          </cell>
          <cell r="AG961">
            <v>2</v>
          </cell>
          <cell r="AH961">
            <v>0</v>
          </cell>
          <cell r="AI961">
            <v>0</v>
          </cell>
          <cell r="AJ961">
            <v>16</v>
          </cell>
          <cell r="AK961">
            <v>32</v>
          </cell>
          <cell r="AL961">
            <v>16</v>
          </cell>
          <cell r="AM961">
            <v>26</v>
          </cell>
          <cell r="AN961">
            <v>34</v>
          </cell>
          <cell r="AO961">
            <v>10</v>
          </cell>
          <cell r="AP961">
            <v>240</v>
          </cell>
          <cell r="AQ961">
            <v>73.846153846153854</v>
          </cell>
          <cell r="AR961" t="str">
            <v>SV</v>
          </cell>
          <cell r="AS961">
            <v>130</v>
          </cell>
          <cell r="AT961">
            <v>510</v>
          </cell>
          <cell r="AU961" t="str">
            <v>SV</v>
          </cell>
          <cell r="AV961">
            <v>38600.000010000003</v>
          </cell>
          <cell r="AW961">
            <v>38592.990810000003</v>
          </cell>
          <cell r="AX961">
            <v>44900</v>
          </cell>
          <cell r="AY961">
            <v>0.16321243493181026</v>
          </cell>
          <cell r="AZ961">
            <v>0.14031180378619146</v>
          </cell>
          <cell r="BA961">
            <v>41900</v>
          </cell>
          <cell r="BB961">
            <v>3</v>
          </cell>
          <cell r="BC961">
            <v>8.5492227698058976E-2</v>
          </cell>
          <cell r="BD961">
            <v>7.8758949642004694E-2</v>
          </cell>
          <cell r="BE961">
            <v>39900</v>
          </cell>
          <cell r="BF961">
            <v>50</v>
          </cell>
          <cell r="BG961">
            <v>3.3678756208891381E-2</v>
          </cell>
          <cell r="BH961">
            <v>3.258145338345856E-2</v>
          </cell>
        </row>
        <row r="962">
          <cell r="B962" t="str">
            <v>22319</v>
          </cell>
          <cell r="C962" t="str">
            <v>7840371001274</v>
          </cell>
          <cell r="D962" t="str">
            <v>CIGARRILLO GRUESA 20 PREMIUN MENTHOL PALERMO 10</v>
          </cell>
          <cell r="E962">
            <v>20</v>
          </cell>
          <cell r="F962" t="str">
            <v>BEBIDAS</v>
          </cell>
          <cell r="G962" t="str">
            <v>BEBIDAS</v>
          </cell>
          <cell r="H962" t="str">
            <v>CIGARRILLOS - VAPES</v>
          </cell>
          <cell r="I962" t="str">
            <v>CIGARRILLOS-VAPES</v>
          </cell>
          <cell r="J962" t="str">
            <v>GRUESA 20</v>
          </cell>
          <cell r="K962" t="str">
            <v>PALERMO</v>
          </cell>
          <cell r="L962">
            <v>138</v>
          </cell>
          <cell r="M962" t="str">
            <v>PALERMO S.A.  (138)</v>
          </cell>
          <cell r="N962">
            <v>2</v>
          </cell>
          <cell r="O962">
            <v>2</v>
          </cell>
          <cell r="P962">
            <v>4</v>
          </cell>
          <cell r="Q962">
            <v>1</v>
          </cell>
          <cell r="R962">
            <v>0</v>
          </cell>
          <cell r="S962">
            <v>0</v>
          </cell>
          <cell r="T962">
            <v>0</v>
          </cell>
          <cell r="U962">
            <v>0</v>
          </cell>
          <cell r="V962">
            <v>0</v>
          </cell>
          <cell r="W962">
            <v>0</v>
          </cell>
          <cell r="X962">
            <v>0</v>
          </cell>
          <cell r="Y962">
            <v>0</v>
          </cell>
          <cell r="Z962">
            <v>3</v>
          </cell>
          <cell r="AA962">
            <v>2</v>
          </cell>
          <cell r="AB962">
            <v>3</v>
          </cell>
          <cell r="AC962">
            <v>3</v>
          </cell>
          <cell r="AD962">
            <v>0</v>
          </cell>
          <cell r="AE962">
            <v>0</v>
          </cell>
          <cell r="AF962">
            <v>1</v>
          </cell>
          <cell r="AG962">
            <v>1</v>
          </cell>
          <cell r="AH962">
            <v>0</v>
          </cell>
          <cell r="AI962">
            <v>0</v>
          </cell>
          <cell r="AJ962">
            <v>22</v>
          </cell>
          <cell r="AK962">
            <v>25</v>
          </cell>
          <cell r="AL962">
            <v>28</v>
          </cell>
          <cell r="AM962">
            <v>12</v>
          </cell>
          <cell r="AN962">
            <v>23</v>
          </cell>
          <cell r="AO962">
            <v>5</v>
          </cell>
          <cell r="AP962">
            <v>660</v>
          </cell>
          <cell r="AQ962" t="str">
            <v>SV</v>
          </cell>
          <cell r="AR962" t="str">
            <v>SV</v>
          </cell>
          <cell r="AS962">
            <v>120</v>
          </cell>
          <cell r="AT962">
            <v>690</v>
          </cell>
          <cell r="AU962" t="str">
            <v>SV</v>
          </cell>
          <cell r="AV962">
            <v>38600.000010000003</v>
          </cell>
          <cell r="AW962">
            <v>38405.338839999997</v>
          </cell>
          <cell r="AX962">
            <v>44900</v>
          </cell>
          <cell r="AY962">
            <v>0.16321243493181026</v>
          </cell>
          <cell r="AZ962">
            <v>0.14031180378619146</v>
          </cell>
          <cell r="BA962">
            <v>41900</v>
          </cell>
          <cell r="BB962">
            <v>3</v>
          </cell>
          <cell r="BC962">
            <v>8.5492227698058976E-2</v>
          </cell>
          <cell r="BD962">
            <v>7.8758949642004694E-2</v>
          </cell>
          <cell r="BE962">
            <v>39900</v>
          </cell>
          <cell r="BF962">
            <v>50</v>
          </cell>
          <cell r="BG962">
            <v>3.3678756208891381E-2</v>
          </cell>
          <cell r="BH962">
            <v>3.258145338345856E-2</v>
          </cell>
        </row>
        <row r="963">
          <cell r="B963" t="str">
            <v>22645</v>
          </cell>
          <cell r="C963" t="str">
            <v>3057068137251</v>
          </cell>
          <cell r="D963" t="str">
            <v>CAJA DE FILTERTIPS PREMIUM 25un OCB</v>
          </cell>
          <cell r="E963">
            <v>1</v>
          </cell>
          <cell r="F963" t="str">
            <v>BEBIDAS</v>
          </cell>
          <cell r="G963" t="str">
            <v>BEBIDAS</v>
          </cell>
          <cell r="H963" t="str">
            <v>CIGARRILLOS - VAPES</v>
          </cell>
          <cell r="I963" t="str">
            <v>CIGARRILLOS-VAPES</v>
          </cell>
          <cell r="J963" t="str">
            <v>VAPES-ESENCIAS</v>
          </cell>
          <cell r="K963" t="str">
            <v>OCB</v>
          </cell>
          <cell r="L963">
            <v>2203</v>
          </cell>
          <cell r="M963" t="str">
            <v>VICTOR G. PEREZ VELAZQUEZ  (2203)</v>
          </cell>
          <cell r="N963">
            <v>0</v>
          </cell>
          <cell r="O963">
            <v>0</v>
          </cell>
          <cell r="P963">
            <v>0</v>
          </cell>
          <cell r="Q963">
            <v>0</v>
          </cell>
          <cell r="R963">
            <v>0</v>
          </cell>
          <cell r="S963">
            <v>0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>
            <v>0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 t="str">
            <v>Q</v>
          </cell>
          <cell r="AQ963" t="str">
            <v>Q</v>
          </cell>
          <cell r="AR963" t="str">
            <v>Q</v>
          </cell>
          <cell r="AS963" t="str">
            <v>Q</v>
          </cell>
          <cell r="AT963" t="str">
            <v>Q</v>
          </cell>
          <cell r="AU963" t="str">
            <v>Q</v>
          </cell>
          <cell r="AV963">
            <v>37499.999999</v>
          </cell>
          <cell r="AW963">
            <v>47545.415500000003</v>
          </cell>
          <cell r="AX963">
            <v>42900</v>
          </cell>
          <cell r="AY963">
            <v>0.14400000003050661</v>
          </cell>
          <cell r="AZ963">
            <v>0.12587412589743591</v>
          </cell>
          <cell r="BC963">
            <v>-1</v>
          </cell>
          <cell r="BD963">
            <v>0</v>
          </cell>
          <cell r="BG963">
            <v>-1</v>
          </cell>
          <cell r="BH963">
            <v>0</v>
          </cell>
        </row>
        <row r="964">
          <cell r="B964" t="str">
            <v>22641</v>
          </cell>
          <cell r="C964" t="str">
            <v>3057067251255</v>
          </cell>
          <cell r="D964" t="str">
            <v>CAJA DE PAPELILLO ORGANICO 1.1/4 25un OCB</v>
          </cell>
          <cell r="E964">
            <v>1</v>
          </cell>
          <cell r="F964" t="str">
            <v>BEBIDAS</v>
          </cell>
          <cell r="G964" t="str">
            <v>BEBIDAS</v>
          </cell>
          <cell r="H964" t="str">
            <v>CIGARRILLOS - VAPES</v>
          </cell>
          <cell r="I964" t="str">
            <v>CIGARRILLOS-VAPES</v>
          </cell>
          <cell r="J964" t="str">
            <v>VAPES-ESENCIAS</v>
          </cell>
          <cell r="K964" t="str">
            <v>OCB</v>
          </cell>
          <cell r="L964">
            <v>2203</v>
          </cell>
          <cell r="M964" t="str">
            <v>VICTOR G. PEREZ VELAZQUEZ  (2203)</v>
          </cell>
          <cell r="N964">
            <v>0</v>
          </cell>
          <cell r="O964">
            <v>0</v>
          </cell>
          <cell r="P964">
            <v>0</v>
          </cell>
          <cell r="Q964">
            <v>0</v>
          </cell>
          <cell r="R964">
            <v>0</v>
          </cell>
          <cell r="S964">
            <v>0</v>
          </cell>
          <cell r="T964">
            <v>0</v>
          </cell>
          <cell r="U964">
            <v>0</v>
          </cell>
          <cell r="V964">
            <v>0</v>
          </cell>
          <cell r="W964">
            <v>0</v>
          </cell>
          <cell r="X964">
            <v>0</v>
          </cell>
          <cell r="Y964">
            <v>0</v>
          </cell>
          <cell r="Z964">
            <v>0</v>
          </cell>
          <cell r="AA964">
            <v>0</v>
          </cell>
          <cell r="AB964">
            <v>0</v>
          </cell>
          <cell r="AC964">
            <v>0</v>
          </cell>
          <cell r="AD964">
            <v>0</v>
          </cell>
          <cell r="AE964">
            <v>0</v>
          </cell>
          <cell r="AF964">
            <v>0</v>
          </cell>
          <cell r="AG964">
            <v>0</v>
          </cell>
          <cell r="AH964">
            <v>0</v>
          </cell>
          <cell r="AI964">
            <v>0</v>
          </cell>
          <cell r="AJ964">
            <v>0</v>
          </cell>
          <cell r="AK964">
            <v>0</v>
          </cell>
          <cell r="AL964">
            <v>0</v>
          </cell>
          <cell r="AM964">
            <v>0</v>
          </cell>
          <cell r="AN964">
            <v>0</v>
          </cell>
          <cell r="AO964">
            <v>0</v>
          </cell>
          <cell r="AP964" t="str">
            <v>Q</v>
          </cell>
          <cell r="AQ964" t="str">
            <v>Q</v>
          </cell>
          <cell r="AR964" t="str">
            <v>Q</v>
          </cell>
          <cell r="AS964" t="str">
            <v>Q</v>
          </cell>
          <cell r="AT964" t="str">
            <v>Q</v>
          </cell>
          <cell r="AU964" t="str">
            <v>Q</v>
          </cell>
          <cell r="AV964">
            <v>104999.99999500001</v>
          </cell>
          <cell r="AW964">
            <v>95472.159750000006</v>
          </cell>
          <cell r="AX964">
            <v>109900</v>
          </cell>
          <cell r="AY964">
            <v>4.6666666716507876E-2</v>
          </cell>
          <cell r="AZ964">
            <v>4.4585987306642351E-2</v>
          </cell>
          <cell r="BC964">
            <v>-1</v>
          </cell>
          <cell r="BD964">
            <v>0</v>
          </cell>
          <cell r="BG964">
            <v>-1</v>
          </cell>
          <cell r="BH964">
            <v>0</v>
          </cell>
        </row>
        <row r="965">
          <cell r="B965" t="str">
            <v>22642</v>
          </cell>
          <cell r="C965" t="str">
            <v>357067253501</v>
          </cell>
          <cell r="D965" t="str">
            <v>CAJA DE PAPELILLO ORGANICO SLIM 50un OCB</v>
          </cell>
          <cell r="E965">
            <v>1</v>
          </cell>
          <cell r="F965" t="str">
            <v>BEBIDAS</v>
          </cell>
          <cell r="G965" t="str">
            <v>BEBIDAS</v>
          </cell>
          <cell r="H965" t="str">
            <v>CIGARRILLOS - VAPES</v>
          </cell>
          <cell r="I965" t="str">
            <v>CIGARRILLOS-VAPES</v>
          </cell>
          <cell r="J965" t="str">
            <v>VAPES-ESENCIAS</v>
          </cell>
          <cell r="K965" t="str">
            <v>OCB</v>
          </cell>
          <cell r="L965">
            <v>2203</v>
          </cell>
          <cell r="M965" t="str">
            <v>VICTOR G. PEREZ VELAZQUEZ  (2203)</v>
          </cell>
          <cell r="N965">
            <v>0</v>
          </cell>
          <cell r="O965">
            <v>0</v>
          </cell>
          <cell r="P965">
            <v>0</v>
          </cell>
          <cell r="Q965">
            <v>0</v>
          </cell>
          <cell r="R965">
            <v>0</v>
          </cell>
          <cell r="S965">
            <v>0</v>
          </cell>
          <cell r="T965">
            <v>0</v>
          </cell>
          <cell r="U965">
            <v>0</v>
          </cell>
          <cell r="V965">
            <v>0</v>
          </cell>
          <cell r="W965">
            <v>0</v>
          </cell>
          <cell r="X965">
            <v>0</v>
          </cell>
          <cell r="Y965">
            <v>0</v>
          </cell>
          <cell r="Z965">
            <v>0</v>
          </cell>
          <cell r="AA965">
            <v>0</v>
          </cell>
          <cell r="AB965">
            <v>0</v>
          </cell>
          <cell r="AC965">
            <v>0</v>
          </cell>
          <cell r="AD965">
            <v>0</v>
          </cell>
          <cell r="AE965">
            <v>0</v>
          </cell>
          <cell r="AF965">
            <v>0</v>
          </cell>
          <cell r="AG965">
            <v>0</v>
          </cell>
          <cell r="AH965">
            <v>0</v>
          </cell>
          <cell r="AI965">
            <v>0</v>
          </cell>
          <cell r="AJ965">
            <v>0</v>
          </cell>
          <cell r="AK965">
            <v>0</v>
          </cell>
          <cell r="AL965">
            <v>0</v>
          </cell>
          <cell r="AM965">
            <v>0</v>
          </cell>
          <cell r="AN965">
            <v>0</v>
          </cell>
          <cell r="AO965">
            <v>0</v>
          </cell>
          <cell r="AP965" t="str">
            <v>Q</v>
          </cell>
          <cell r="AQ965" t="str">
            <v>Q</v>
          </cell>
          <cell r="AR965" t="str">
            <v>Q</v>
          </cell>
          <cell r="AS965" t="str">
            <v>Q</v>
          </cell>
          <cell r="AT965" t="str">
            <v>Q</v>
          </cell>
          <cell r="AU965" t="str">
            <v>Q</v>
          </cell>
          <cell r="AV965">
            <v>259999.999996</v>
          </cell>
          <cell r="AW965">
            <v>245856.82550000001</v>
          </cell>
          <cell r="AX965">
            <v>347500</v>
          </cell>
          <cell r="AY965">
            <v>0.33653846155902367</v>
          </cell>
          <cell r="AZ965">
            <v>0.25179856116258992</v>
          </cell>
          <cell r="BC965">
            <v>-1</v>
          </cell>
          <cell r="BD965">
            <v>0</v>
          </cell>
          <cell r="BG965">
            <v>-1</v>
          </cell>
          <cell r="BH965">
            <v>0</v>
          </cell>
        </row>
        <row r="966">
          <cell r="B966" t="str">
            <v>22636</v>
          </cell>
          <cell r="C966" t="str">
            <v>3057067101253</v>
          </cell>
          <cell r="D966" t="str">
            <v>CAJA DE PAPELILLO PREMIUM 1.1/4 25un OCB</v>
          </cell>
          <cell r="E966">
            <v>1</v>
          </cell>
          <cell r="F966" t="str">
            <v>BEBIDAS</v>
          </cell>
          <cell r="G966" t="str">
            <v>BEBIDAS</v>
          </cell>
          <cell r="H966" t="str">
            <v>CIGARRILLOS - VAPES</v>
          </cell>
          <cell r="I966" t="str">
            <v>CIGARRILLOS-VAPES</v>
          </cell>
          <cell r="J966" t="str">
            <v>VAPES-ESENCIAS</v>
          </cell>
          <cell r="K966" t="str">
            <v>OCB</v>
          </cell>
          <cell r="L966">
            <v>2203</v>
          </cell>
          <cell r="M966" t="str">
            <v>VICTOR G. PEREZ VELAZQUEZ  (2203)</v>
          </cell>
          <cell r="N966">
            <v>0</v>
          </cell>
          <cell r="O966">
            <v>0</v>
          </cell>
          <cell r="P966">
            <v>0</v>
          </cell>
          <cell r="Q966">
            <v>0</v>
          </cell>
          <cell r="R966">
            <v>0</v>
          </cell>
          <cell r="S966">
            <v>0</v>
          </cell>
          <cell r="T966">
            <v>0</v>
          </cell>
          <cell r="U966">
            <v>0</v>
          </cell>
          <cell r="V966">
            <v>0</v>
          </cell>
          <cell r="W966">
            <v>0</v>
          </cell>
          <cell r="X966">
            <v>0</v>
          </cell>
          <cell r="Y966">
            <v>0</v>
          </cell>
          <cell r="Z966">
            <v>0</v>
          </cell>
          <cell r="AA966">
            <v>0</v>
          </cell>
          <cell r="AB966">
            <v>0</v>
          </cell>
          <cell r="AC966">
            <v>0</v>
          </cell>
          <cell r="AD966">
            <v>0</v>
          </cell>
          <cell r="AE966">
            <v>0</v>
          </cell>
          <cell r="AF966">
            <v>0</v>
          </cell>
          <cell r="AG966">
            <v>0</v>
          </cell>
          <cell r="AH966">
            <v>0</v>
          </cell>
          <cell r="AI966">
            <v>0</v>
          </cell>
          <cell r="AJ966">
            <v>0</v>
          </cell>
          <cell r="AK966">
            <v>0</v>
          </cell>
          <cell r="AL966">
            <v>0</v>
          </cell>
          <cell r="AM966">
            <v>0</v>
          </cell>
          <cell r="AN966">
            <v>0</v>
          </cell>
          <cell r="AO966">
            <v>0</v>
          </cell>
          <cell r="AP966" t="str">
            <v>Q</v>
          </cell>
          <cell r="AQ966" t="str">
            <v>Q</v>
          </cell>
          <cell r="AR966" t="str">
            <v>Q</v>
          </cell>
          <cell r="AS966" t="str">
            <v>Q</v>
          </cell>
          <cell r="AT966" t="str">
            <v>Q</v>
          </cell>
          <cell r="AU966" t="str">
            <v>Q</v>
          </cell>
          <cell r="AV966">
            <v>104999.99999500001</v>
          </cell>
          <cell r="AW966">
            <v>102613.44500000001</v>
          </cell>
          <cell r="AX966">
            <v>109900</v>
          </cell>
          <cell r="AY966">
            <v>4.6666666716507876E-2</v>
          </cell>
          <cell r="AZ966">
            <v>4.4585987306642351E-2</v>
          </cell>
          <cell r="BC966">
            <v>-1</v>
          </cell>
          <cell r="BD966">
            <v>0</v>
          </cell>
          <cell r="BG966">
            <v>-1</v>
          </cell>
          <cell r="BH966">
            <v>0</v>
          </cell>
        </row>
        <row r="967">
          <cell r="B967" t="str">
            <v>22637</v>
          </cell>
          <cell r="C967" t="str">
            <v>3057067404255</v>
          </cell>
          <cell r="D967" t="str">
            <v>CAJA DE PAPELILLO ULTIMATE 1.1/4 25un OCB</v>
          </cell>
          <cell r="E967">
            <v>1</v>
          </cell>
          <cell r="F967" t="str">
            <v>BEBIDAS</v>
          </cell>
          <cell r="G967" t="str">
            <v>BEBIDAS</v>
          </cell>
          <cell r="H967" t="str">
            <v>CIGARRILLOS - VAPES</v>
          </cell>
          <cell r="I967" t="str">
            <v>CIGARRILLOS-VAPES</v>
          </cell>
          <cell r="J967" t="str">
            <v>VAPES-ESENCIAS</v>
          </cell>
          <cell r="K967" t="str">
            <v>OCB</v>
          </cell>
          <cell r="L967">
            <v>2203</v>
          </cell>
          <cell r="M967" t="str">
            <v>VICTOR G. PEREZ VELAZQUEZ  (2203)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  <cell r="T967">
            <v>0</v>
          </cell>
          <cell r="U967">
            <v>0</v>
          </cell>
          <cell r="V967">
            <v>0</v>
          </cell>
          <cell r="W967">
            <v>0</v>
          </cell>
          <cell r="X967">
            <v>0</v>
          </cell>
          <cell r="Y967">
            <v>0</v>
          </cell>
          <cell r="Z967">
            <v>0</v>
          </cell>
          <cell r="AA967">
            <v>0</v>
          </cell>
          <cell r="AB967">
            <v>0</v>
          </cell>
          <cell r="AC967">
            <v>0</v>
          </cell>
          <cell r="AD967">
            <v>0</v>
          </cell>
          <cell r="AE967">
            <v>0</v>
          </cell>
          <cell r="AF967">
            <v>0</v>
          </cell>
          <cell r="AG967">
            <v>0</v>
          </cell>
          <cell r="AH967">
            <v>0</v>
          </cell>
          <cell r="AI967">
            <v>0</v>
          </cell>
          <cell r="AJ967">
            <v>0</v>
          </cell>
          <cell r="AK967">
            <v>0</v>
          </cell>
          <cell r="AL967">
            <v>0</v>
          </cell>
          <cell r="AM967">
            <v>0</v>
          </cell>
          <cell r="AN967">
            <v>0</v>
          </cell>
          <cell r="AO967">
            <v>0</v>
          </cell>
          <cell r="AP967" t="str">
            <v>Q</v>
          </cell>
          <cell r="AQ967" t="str">
            <v>Q</v>
          </cell>
          <cell r="AR967" t="str">
            <v>Q</v>
          </cell>
          <cell r="AS967" t="str">
            <v>Q</v>
          </cell>
          <cell r="AT967" t="str">
            <v>Q</v>
          </cell>
          <cell r="AU967" t="str">
            <v>Q</v>
          </cell>
          <cell r="AV967">
            <v>104999.99999500001</v>
          </cell>
          <cell r="AW967">
            <v>98691.617750000005</v>
          </cell>
          <cell r="AX967">
            <v>109900</v>
          </cell>
          <cell r="AY967">
            <v>4.6666666716507876E-2</v>
          </cell>
          <cell r="AZ967">
            <v>4.4585987306642351E-2</v>
          </cell>
          <cell r="BC967">
            <v>-1</v>
          </cell>
          <cell r="BD967">
            <v>0</v>
          </cell>
          <cell r="BG967">
            <v>-1</v>
          </cell>
          <cell r="BH967">
            <v>0</v>
          </cell>
        </row>
        <row r="968">
          <cell r="B968" t="str">
            <v>22638</v>
          </cell>
          <cell r="C968" t="str">
            <v>3057067406501</v>
          </cell>
          <cell r="D968" t="str">
            <v>CAJA DE PAPELILLO ULTIMATE SLIM 50un OCB</v>
          </cell>
          <cell r="E968">
            <v>1</v>
          </cell>
          <cell r="F968" t="str">
            <v>BEBIDAS</v>
          </cell>
          <cell r="G968" t="str">
            <v>BEBIDAS</v>
          </cell>
          <cell r="H968" t="str">
            <v>CIGARRILLOS - VAPES</v>
          </cell>
          <cell r="I968" t="str">
            <v>CIGARRILLOS-VAPES</v>
          </cell>
          <cell r="J968" t="str">
            <v>VAPES-ESENCIAS</v>
          </cell>
          <cell r="K968" t="str">
            <v>OCB</v>
          </cell>
          <cell r="L968">
            <v>2203</v>
          </cell>
          <cell r="M968" t="str">
            <v>VICTOR G. PEREZ VELAZQUEZ  (2203)</v>
          </cell>
          <cell r="N968">
            <v>0</v>
          </cell>
          <cell r="O968">
            <v>0</v>
          </cell>
          <cell r="P968">
            <v>0</v>
          </cell>
          <cell r="Q968">
            <v>0</v>
          </cell>
          <cell r="R968">
            <v>0</v>
          </cell>
          <cell r="S968">
            <v>0</v>
          </cell>
          <cell r="T968">
            <v>0</v>
          </cell>
          <cell r="U968">
            <v>0</v>
          </cell>
          <cell r="V968">
            <v>0</v>
          </cell>
          <cell r="W968">
            <v>0</v>
          </cell>
          <cell r="X968">
            <v>0</v>
          </cell>
          <cell r="Y968">
            <v>0</v>
          </cell>
          <cell r="Z968">
            <v>0</v>
          </cell>
          <cell r="AA968">
            <v>0</v>
          </cell>
          <cell r="AB968">
            <v>0</v>
          </cell>
          <cell r="AC968">
            <v>0</v>
          </cell>
          <cell r="AD968">
            <v>0</v>
          </cell>
          <cell r="AE968">
            <v>0</v>
          </cell>
          <cell r="AF968">
            <v>0</v>
          </cell>
          <cell r="AG968">
            <v>0</v>
          </cell>
          <cell r="AH968">
            <v>0</v>
          </cell>
          <cell r="AI968">
            <v>0</v>
          </cell>
          <cell r="AJ968">
            <v>0</v>
          </cell>
          <cell r="AK968">
            <v>0</v>
          </cell>
          <cell r="AL968">
            <v>0</v>
          </cell>
          <cell r="AM968">
            <v>0</v>
          </cell>
          <cell r="AN968">
            <v>0</v>
          </cell>
          <cell r="AO968">
            <v>0</v>
          </cell>
          <cell r="AP968" t="str">
            <v>Q</v>
          </cell>
          <cell r="AQ968" t="str">
            <v>Q</v>
          </cell>
          <cell r="AR968" t="str">
            <v>Q</v>
          </cell>
          <cell r="AS968" t="str">
            <v>Q</v>
          </cell>
          <cell r="AT968" t="str">
            <v>Q</v>
          </cell>
          <cell r="AU968" t="str">
            <v>Q</v>
          </cell>
          <cell r="AV968">
            <v>259999.999996</v>
          </cell>
          <cell r="AW968">
            <v>246020.34599999999</v>
          </cell>
          <cell r="AX968">
            <v>347500</v>
          </cell>
          <cell r="AY968">
            <v>0.33653846155902367</v>
          </cell>
          <cell r="AZ968">
            <v>0.25179856116258992</v>
          </cell>
          <cell r="BC968">
            <v>-1</v>
          </cell>
          <cell r="BD968">
            <v>0</v>
          </cell>
          <cell r="BG968">
            <v>-1</v>
          </cell>
          <cell r="BH968">
            <v>0</v>
          </cell>
        </row>
        <row r="969">
          <cell r="B969" t="str">
            <v>22643</v>
          </cell>
          <cell r="C969" t="str">
            <v>3057067311256</v>
          </cell>
          <cell r="D969" t="str">
            <v>CAJA DE PAPELILLO VIRGIN 1.1/4 25un OCB</v>
          </cell>
          <cell r="E969">
            <v>1</v>
          </cell>
          <cell r="F969" t="str">
            <v>BEBIDAS</v>
          </cell>
          <cell r="G969" t="str">
            <v>BEBIDAS</v>
          </cell>
          <cell r="H969" t="str">
            <v>CIGARRILLOS - VAPES</v>
          </cell>
          <cell r="I969" t="str">
            <v>CIGARRILLOS-VAPES</v>
          </cell>
          <cell r="J969" t="str">
            <v>VAPES-ESENCIAS</v>
          </cell>
          <cell r="K969" t="str">
            <v>OCB</v>
          </cell>
          <cell r="L969">
            <v>2203</v>
          </cell>
          <cell r="M969" t="str">
            <v>VICTOR G. PEREZ VELAZQUEZ  (2203)</v>
          </cell>
          <cell r="N969">
            <v>0</v>
          </cell>
          <cell r="O969">
            <v>0</v>
          </cell>
          <cell r="P969">
            <v>0</v>
          </cell>
          <cell r="Q969">
            <v>0</v>
          </cell>
          <cell r="R969">
            <v>0</v>
          </cell>
          <cell r="S969">
            <v>0</v>
          </cell>
          <cell r="T969">
            <v>0</v>
          </cell>
          <cell r="U969">
            <v>0</v>
          </cell>
          <cell r="V969">
            <v>0</v>
          </cell>
          <cell r="W969">
            <v>0</v>
          </cell>
          <cell r="X969">
            <v>0</v>
          </cell>
          <cell r="Y969">
            <v>0</v>
          </cell>
          <cell r="Z969">
            <v>0</v>
          </cell>
          <cell r="AA969">
            <v>0</v>
          </cell>
          <cell r="AB969">
            <v>0</v>
          </cell>
          <cell r="AC969">
            <v>0</v>
          </cell>
          <cell r="AD969">
            <v>0</v>
          </cell>
          <cell r="AE969">
            <v>0</v>
          </cell>
          <cell r="AF969">
            <v>0</v>
          </cell>
          <cell r="AG969">
            <v>0</v>
          </cell>
          <cell r="AH969">
            <v>0</v>
          </cell>
          <cell r="AI969">
            <v>0</v>
          </cell>
          <cell r="AJ969">
            <v>0</v>
          </cell>
          <cell r="AK969">
            <v>0</v>
          </cell>
          <cell r="AL969">
            <v>0</v>
          </cell>
          <cell r="AM969">
            <v>0</v>
          </cell>
          <cell r="AN969">
            <v>0</v>
          </cell>
          <cell r="AO969">
            <v>0</v>
          </cell>
          <cell r="AP969" t="str">
            <v>Q</v>
          </cell>
          <cell r="AQ969" t="str">
            <v>Q</v>
          </cell>
          <cell r="AR969" t="str">
            <v>Q</v>
          </cell>
          <cell r="AS969" t="str">
            <v>Q</v>
          </cell>
          <cell r="AT969" t="str">
            <v>Q</v>
          </cell>
          <cell r="AU969" t="str">
            <v>Q</v>
          </cell>
          <cell r="AV969">
            <v>104999.99999500001</v>
          </cell>
          <cell r="AW969">
            <v>99322.43475</v>
          </cell>
          <cell r="AX969">
            <v>109900</v>
          </cell>
          <cell r="AY969">
            <v>4.6666666716507876E-2</v>
          </cell>
          <cell r="AZ969">
            <v>4.4585987306642351E-2</v>
          </cell>
          <cell r="BC969">
            <v>-1</v>
          </cell>
          <cell r="BD969">
            <v>0</v>
          </cell>
          <cell r="BG969">
            <v>-1</v>
          </cell>
          <cell r="BH969">
            <v>0</v>
          </cell>
        </row>
        <row r="970">
          <cell r="B970" t="str">
            <v>22644</v>
          </cell>
          <cell r="C970" t="str">
            <v>3057067309505</v>
          </cell>
          <cell r="D970" t="str">
            <v>CAJA DE PAPELILLO VIRGIN SLIM 50un OCB</v>
          </cell>
          <cell r="E970">
            <v>1</v>
          </cell>
          <cell r="F970" t="str">
            <v>BEBIDAS</v>
          </cell>
          <cell r="G970" t="str">
            <v>BEBIDAS</v>
          </cell>
          <cell r="H970" t="str">
            <v>CIGARRILLOS - VAPES</v>
          </cell>
          <cell r="I970" t="str">
            <v>CIGARRILLOS-VAPES</v>
          </cell>
          <cell r="J970" t="str">
            <v>VAPES-ESENCIAS</v>
          </cell>
          <cell r="K970" t="str">
            <v>OCB</v>
          </cell>
          <cell r="L970">
            <v>2203</v>
          </cell>
          <cell r="M970" t="str">
            <v>VICTOR G. PEREZ VELAZQUEZ  (2203)</v>
          </cell>
          <cell r="N970">
            <v>0</v>
          </cell>
          <cell r="O970">
            <v>0</v>
          </cell>
          <cell r="P970">
            <v>0</v>
          </cell>
          <cell r="Q970">
            <v>0</v>
          </cell>
          <cell r="R970">
            <v>0</v>
          </cell>
          <cell r="S970">
            <v>0</v>
          </cell>
          <cell r="T970">
            <v>0</v>
          </cell>
          <cell r="U970">
            <v>0</v>
          </cell>
          <cell r="V970">
            <v>0</v>
          </cell>
          <cell r="W970">
            <v>0</v>
          </cell>
          <cell r="X970">
            <v>0</v>
          </cell>
          <cell r="Y970">
            <v>0</v>
          </cell>
          <cell r="Z970">
            <v>0</v>
          </cell>
          <cell r="AA970">
            <v>0</v>
          </cell>
          <cell r="AB970">
            <v>0</v>
          </cell>
          <cell r="AC970">
            <v>0</v>
          </cell>
          <cell r="AD970">
            <v>0</v>
          </cell>
          <cell r="AE970">
            <v>0</v>
          </cell>
          <cell r="AF970">
            <v>0</v>
          </cell>
          <cell r="AG970">
            <v>0</v>
          </cell>
          <cell r="AH970">
            <v>0</v>
          </cell>
          <cell r="AI970">
            <v>0</v>
          </cell>
          <cell r="AJ970">
            <v>0</v>
          </cell>
          <cell r="AK970">
            <v>0</v>
          </cell>
          <cell r="AL970">
            <v>0</v>
          </cell>
          <cell r="AM970">
            <v>0</v>
          </cell>
          <cell r="AN970">
            <v>0</v>
          </cell>
          <cell r="AO970">
            <v>0</v>
          </cell>
          <cell r="AP970" t="str">
            <v>Q</v>
          </cell>
          <cell r="AQ970" t="str">
            <v>Q</v>
          </cell>
          <cell r="AR970" t="str">
            <v>Q</v>
          </cell>
          <cell r="AS970" t="str">
            <v>Q</v>
          </cell>
          <cell r="AT970" t="str">
            <v>Q</v>
          </cell>
          <cell r="AU970" t="str">
            <v>Q</v>
          </cell>
          <cell r="AV970">
            <v>259999.999996</v>
          </cell>
          <cell r="AW970">
            <v>240466.69899999999</v>
          </cell>
          <cell r="AX970">
            <v>347500</v>
          </cell>
          <cell r="AY970">
            <v>0.33653846155902367</v>
          </cell>
          <cell r="AZ970">
            <v>0.25179856116258992</v>
          </cell>
          <cell r="BC970">
            <v>-1</v>
          </cell>
          <cell r="BD970">
            <v>0</v>
          </cell>
          <cell r="BG970">
            <v>-1</v>
          </cell>
          <cell r="BH970">
            <v>0</v>
          </cell>
        </row>
        <row r="971">
          <cell r="B971" t="str">
            <v>22639</v>
          </cell>
          <cell r="C971" t="str">
            <v>3057067139256</v>
          </cell>
          <cell r="D971" t="str">
            <v>CAJA DE PAPELILLO XPERT 1.1/4 25un OCB</v>
          </cell>
          <cell r="E971">
            <v>1</v>
          </cell>
          <cell r="F971" t="str">
            <v>BEBIDAS</v>
          </cell>
          <cell r="G971" t="str">
            <v>BEBIDAS</v>
          </cell>
          <cell r="H971" t="str">
            <v>CIGARRILLOS - VAPES</v>
          </cell>
          <cell r="I971" t="str">
            <v>CIGARRILLOS-VAPES</v>
          </cell>
          <cell r="J971" t="str">
            <v>VAPES-ESENCIAS</v>
          </cell>
          <cell r="K971" t="str">
            <v>OCB</v>
          </cell>
          <cell r="L971">
            <v>2203</v>
          </cell>
          <cell r="M971" t="str">
            <v>VICTOR G. PEREZ VELAZQUEZ  (2203)</v>
          </cell>
          <cell r="N971">
            <v>0</v>
          </cell>
          <cell r="O971">
            <v>0</v>
          </cell>
          <cell r="P971">
            <v>0</v>
          </cell>
          <cell r="Q971">
            <v>0</v>
          </cell>
          <cell r="R971">
            <v>0</v>
          </cell>
          <cell r="S971">
            <v>0</v>
          </cell>
          <cell r="T971">
            <v>0</v>
          </cell>
          <cell r="U971">
            <v>0</v>
          </cell>
          <cell r="V971">
            <v>0</v>
          </cell>
          <cell r="W971">
            <v>0</v>
          </cell>
          <cell r="X971">
            <v>0</v>
          </cell>
          <cell r="Y971">
            <v>0</v>
          </cell>
          <cell r="Z971">
            <v>0</v>
          </cell>
          <cell r="AA971">
            <v>0</v>
          </cell>
          <cell r="AB971">
            <v>0</v>
          </cell>
          <cell r="AC971">
            <v>0</v>
          </cell>
          <cell r="AD971">
            <v>0</v>
          </cell>
          <cell r="AE971">
            <v>0</v>
          </cell>
          <cell r="AF971">
            <v>0</v>
          </cell>
          <cell r="AG971">
            <v>0</v>
          </cell>
          <cell r="AH971">
            <v>0</v>
          </cell>
          <cell r="AI971">
            <v>0</v>
          </cell>
          <cell r="AJ971">
            <v>0</v>
          </cell>
          <cell r="AK971">
            <v>0</v>
          </cell>
          <cell r="AL971">
            <v>0</v>
          </cell>
          <cell r="AM971">
            <v>0</v>
          </cell>
          <cell r="AN971">
            <v>0</v>
          </cell>
          <cell r="AO971">
            <v>0</v>
          </cell>
          <cell r="AP971" t="str">
            <v>Q</v>
          </cell>
          <cell r="AQ971" t="str">
            <v>Q</v>
          </cell>
          <cell r="AR971" t="str">
            <v>Q</v>
          </cell>
          <cell r="AS971" t="str">
            <v>Q</v>
          </cell>
          <cell r="AT971" t="str">
            <v>Q</v>
          </cell>
          <cell r="AU971" t="str">
            <v>Q</v>
          </cell>
          <cell r="AV971">
            <v>104999.99999500001</v>
          </cell>
          <cell r="AW971">
            <v>97480.2785</v>
          </cell>
          <cell r="AX971">
            <v>109900</v>
          </cell>
          <cell r="AY971">
            <v>4.6666666716507876E-2</v>
          </cell>
          <cell r="AZ971">
            <v>4.4585987306642351E-2</v>
          </cell>
          <cell r="BC971">
            <v>-1</v>
          </cell>
          <cell r="BD971">
            <v>0</v>
          </cell>
          <cell r="BG971">
            <v>-1</v>
          </cell>
          <cell r="BH971">
            <v>0</v>
          </cell>
        </row>
        <row r="972">
          <cell r="B972" t="str">
            <v>22640</v>
          </cell>
          <cell r="C972" t="str">
            <v>3057067199502</v>
          </cell>
          <cell r="D972" t="str">
            <v>CAJA DE PAPELILLO XPERT SLIM 50un OCB</v>
          </cell>
          <cell r="E972">
            <v>1</v>
          </cell>
          <cell r="F972" t="str">
            <v>BEBIDAS</v>
          </cell>
          <cell r="G972" t="str">
            <v>BEBIDAS</v>
          </cell>
          <cell r="H972" t="str">
            <v>CIGARRILLOS - VAPES</v>
          </cell>
          <cell r="I972" t="str">
            <v>CIGARRILLOS-VAPES</v>
          </cell>
          <cell r="J972" t="str">
            <v>VAPES-ESENCIAS</v>
          </cell>
          <cell r="K972" t="str">
            <v>OCB</v>
          </cell>
          <cell r="L972">
            <v>2203</v>
          </cell>
          <cell r="M972" t="str">
            <v>VICTOR G. PEREZ VELAZQUEZ  (2203)</v>
          </cell>
          <cell r="N972">
            <v>0</v>
          </cell>
          <cell r="O972">
            <v>0</v>
          </cell>
          <cell r="P972">
            <v>0</v>
          </cell>
          <cell r="Q972">
            <v>0</v>
          </cell>
          <cell r="R972">
            <v>0</v>
          </cell>
          <cell r="S972">
            <v>0</v>
          </cell>
          <cell r="T972">
            <v>0</v>
          </cell>
          <cell r="U972">
            <v>0</v>
          </cell>
          <cell r="V972">
            <v>0</v>
          </cell>
          <cell r="W972">
            <v>0</v>
          </cell>
          <cell r="X972">
            <v>0</v>
          </cell>
          <cell r="Y972">
            <v>0</v>
          </cell>
          <cell r="Z972">
            <v>0</v>
          </cell>
          <cell r="AA972">
            <v>0</v>
          </cell>
          <cell r="AB972">
            <v>0</v>
          </cell>
          <cell r="AC972">
            <v>0</v>
          </cell>
          <cell r="AD972">
            <v>0</v>
          </cell>
          <cell r="AE972">
            <v>0</v>
          </cell>
          <cell r="AF972">
            <v>0</v>
          </cell>
          <cell r="AG972">
            <v>0</v>
          </cell>
          <cell r="AH972">
            <v>0</v>
          </cell>
          <cell r="AI972">
            <v>0</v>
          </cell>
          <cell r="AJ972">
            <v>0</v>
          </cell>
          <cell r="AK972">
            <v>0</v>
          </cell>
          <cell r="AL972">
            <v>0</v>
          </cell>
          <cell r="AM972">
            <v>0</v>
          </cell>
          <cell r="AN972">
            <v>0</v>
          </cell>
          <cell r="AO972">
            <v>0</v>
          </cell>
          <cell r="AP972" t="str">
            <v>Q</v>
          </cell>
          <cell r="AQ972" t="str">
            <v>Q</v>
          </cell>
          <cell r="AR972" t="str">
            <v>Q</v>
          </cell>
          <cell r="AS972" t="str">
            <v>Q</v>
          </cell>
          <cell r="AT972" t="str">
            <v>Q</v>
          </cell>
          <cell r="AU972" t="str">
            <v>Q</v>
          </cell>
          <cell r="AV972">
            <v>259999.999996</v>
          </cell>
          <cell r="AW972">
            <v>245558.7255</v>
          </cell>
          <cell r="AX972">
            <v>347500</v>
          </cell>
          <cell r="AY972">
            <v>0.33653846155902367</v>
          </cell>
          <cell r="AZ972">
            <v>0.25179856116258992</v>
          </cell>
          <cell r="BC972">
            <v>-1</v>
          </cell>
          <cell r="BD972">
            <v>0</v>
          </cell>
          <cell r="BG972">
            <v>-1</v>
          </cell>
          <cell r="BH972">
            <v>0</v>
          </cell>
        </row>
        <row r="973">
          <cell r="B973" t="str">
            <v>22484</v>
          </cell>
          <cell r="C973" t="str">
            <v>30104082</v>
          </cell>
          <cell r="D973" t="str">
            <v>FILTERTIPS PREMIUM OCB</v>
          </cell>
          <cell r="E973">
            <v>25</v>
          </cell>
          <cell r="F973" t="str">
            <v>BEBIDAS</v>
          </cell>
          <cell r="G973" t="str">
            <v>BEBIDAS</v>
          </cell>
          <cell r="H973" t="str">
            <v>CIGARRILLOS - VAPES</v>
          </cell>
          <cell r="I973" t="str">
            <v>CIGARRILLOS-VAPES</v>
          </cell>
          <cell r="J973" t="str">
            <v>VAPES-ESENCIAS</v>
          </cell>
          <cell r="K973" t="str">
            <v>OCB</v>
          </cell>
          <cell r="L973">
            <v>2203</v>
          </cell>
          <cell r="M973" t="str">
            <v>VICTOR G. PEREZ VELAZQUEZ  (2203)</v>
          </cell>
          <cell r="N973">
            <v>0</v>
          </cell>
          <cell r="O973">
            <v>0</v>
          </cell>
          <cell r="P973">
            <v>0</v>
          </cell>
          <cell r="Q973">
            <v>0</v>
          </cell>
          <cell r="R973">
            <v>0</v>
          </cell>
          <cell r="S973">
            <v>0</v>
          </cell>
          <cell r="T973">
            <v>0</v>
          </cell>
          <cell r="U973">
            <v>0</v>
          </cell>
          <cell r="V973">
            <v>0</v>
          </cell>
          <cell r="W973">
            <v>0</v>
          </cell>
          <cell r="X973">
            <v>0</v>
          </cell>
          <cell r="Y973">
            <v>0</v>
          </cell>
          <cell r="Z973">
            <v>0</v>
          </cell>
          <cell r="AA973">
            <v>0</v>
          </cell>
          <cell r="AB973">
            <v>0</v>
          </cell>
          <cell r="AC973">
            <v>0</v>
          </cell>
          <cell r="AD973">
            <v>0</v>
          </cell>
          <cell r="AE973">
            <v>0</v>
          </cell>
          <cell r="AF973">
            <v>0</v>
          </cell>
          <cell r="AG973">
            <v>0</v>
          </cell>
          <cell r="AH973">
            <v>0</v>
          </cell>
          <cell r="AI973">
            <v>0</v>
          </cell>
          <cell r="AJ973">
            <v>3</v>
          </cell>
          <cell r="AK973">
            <v>0</v>
          </cell>
          <cell r="AL973">
            <v>0</v>
          </cell>
          <cell r="AM973">
            <v>0</v>
          </cell>
          <cell r="AN973">
            <v>0</v>
          </cell>
          <cell r="AO973">
            <v>0</v>
          </cell>
          <cell r="AP973" t="str">
            <v>SV</v>
          </cell>
          <cell r="AQ973" t="str">
            <v>Q</v>
          </cell>
          <cell r="AR973" t="str">
            <v>Q</v>
          </cell>
          <cell r="AS973" t="str">
            <v>Q</v>
          </cell>
          <cell r="AT973" t="str">
            <v>Q</v>
          </cell>
          <cell r="AU973" t="str">
            <v>Q</v>
          </cell>
          <cell r="AV973">
            <v>2000.000002</v>
          </cell>
          <cell r="AW973">
            <v>1901.8166200000001</v>
          </cell>
          <cell r="AX973">
            <v>2900</v>
          </cell>
          <cell r="AY973">
            <v>0.44999999855000006</v>
          </cell>
          <cell r="AZ973">
            <v>0.31034482689655174</v>
          </cell>
          <cell r="BA973">
            <v>2750</v>
          </cell>
          <cell r="BB973">
            <v>12</v>
          </cell>
          <cell r="BC973">
            <v>0.37499999862500011</v>
          </cell>
          <cell r="BD973">
            <v>0.27272727200000002</v>
          </cell>
          <cell r="BE973">
            <v>2650</v>
          </cell>
          <cell r="BF973">
            <v>24</v>
          </cell>
          <cell r="BG973">
            <v>0.32499999867500007</v>
          </cell>
          <cell r="BH973">
            <v>0.24528301811320755</v>
          </cell>
        </row>
        <row r="974">
          <cell r="B974" t="str">
            <v>22480</v>
          </cell>
          <cell r="C974" t="str">
            <v>30087859</v>
          </cell>
          <cell r="D974" t="str">
            <v>PAPELILLO ORGANICO 1.1/4 OCB</v>
          </cell>
          <cell r="E974">
            <v>25</v>
          </cell>
          <cell r="F974" t="str">
            <v>BEBIDAS</v>
          </cell>
          <cell r="G974" t="str">
            <v>BEBIDAS</v>
          </cell>
          <cell r="H974" t="str">
            <v>CIGARRILLOS - VAPES</v>
          </cell>
          <cell r="I974" t="str">
            <v>CIGARRILLOS-VAPES</v>
          </cell>
          <cell r="J974" t="str">
            <v>VAPES-ESENCIAS</v>
          </cell>
          <cell r="K974" t="str">
            <v>OCB</v>
          </cell>
          <cell r="L974">
            <v>2203</v>
          </cell>
          <cell r="M974" t="str">
            <v>VICTOR G. PEREZ VELAZQUEZ  (2203)</v>
          </cell>
          <cell r="N974">
            <v>0</v>
          </cell>
          <cell r="O974">
            <v>0</v>
          </cell>
          <cell r="P974">
            <v>0</v>
          </cell>
          <cell r="Q974">
            <v>0</v>
          </cell>
          <cell r="R974">
            <v>2</v>
          </cell>
          <cell r="S974">
            <v>0</v>
          </cell>
          <cell r="T974">
            <v>0</v>
          </cell>
          <cell r="U974">
            <v>0</v>
          </cell>
          <cell r="V974">
            <v>0</v>
          </cell>
          <cell r="W974">
            <v>0</v>
          </cell>
          <cell r="X974">
            <v>0</v>
          </cell>
          <cell r="Y974">
            <v>0</v>
          </cell>
          <cell r="Z974">
            <v>0</v>
          </cell>
          <cell r="AA974">
            <v>0</v>
          </cell>
          <cell r="AB974">
            <v>0</v>
          </cell>
          <cell r="AC974">
            <v>0</v>
          </cell>
          <cell r="AD974">
            <v>0</v>
          </cell>
          <cell r="AE974">
            <v>0</v>
          </cell>
          <cell r="AF974">
            <v>0</v>
          </cell>
          <cell r="AG974">
            <v>0</v>
          </cell>
          <cell r="AH974">
            <v>0</v>
          </cell>
          <cell r="AI974">
            <v>0</v>
          </cell>
          <cell r="AJ974">
            <v>8</v>
          </cell>
          <cell r="AK974">
            <v>0</v>
          </cell>
          <cell r="AL974">
            <v>0</v>
          </cell>
          <cell r="AM974">
            <v>0</v>
          </cell>
          <cell r="AN974">
            <v>0</v>
          </cell>
          <cell r="AO974">
            <v>0</v>
          </cell>
          <cell r="AP974" t="str">
            <v>SV</v>
          </cell>
          <cell r="AQ974" t="str">
            <v>Q</v>
          </cell>
          <cell r="AR974" t="str">
            <v>Q</v>
          </cell>
          <cell r="AS974" t="str">
            <v>Q</v>
          </cell>
          <cell r="AT974" t="str">
            <v>Q</v>
          </cell>
          <cell r="AU974" t="str">
            <v>Q</v>
          </cell>
          <cell r="AV974">
            <v>4200.0000019999998</v>
          </cell>
          <cell r="AW974">
            <v>3818.8863900000001</v>
          </cell>
          <cell r="AX974">
            <v>5450</v>
          </cell>
          <cell r="AY974">
            <v>0.29761904700113395</v>
          </cell>
          <cell r="AZ974">
            <v>0.22935779779816517</v>
          </cell>
          <cell r="BA974">
            <v>5150</v>
          </cell>
          <cell r="BB974">
            <v>6</v>
          </cell>
          <cell r="BC974">
            <v>0.22619047560657601</v>
          </cell>
          <cell r="BD974">
            <v>0.18446601902912627</v>
          </cell>
          <cell r="BE974">
            <v>0</v>
          </cell>
          <cell r="BF974">
            <v>0</v>
          </cell>
          <cell r="BG974">
            <v>-1</v>
          </cell>
          <cell r="BH974">
            <v>0</v>
          </cell>
        </row>
        <row r="975">
          <cell r="B975" t="str">
            <v>22481</v>
          </cell>
          <cell r="C975" t="str">
            <v>30087866</v>
          </cell>
          <cell r="D975" t="str">
            <v>PAPELILLO ORGANICO SLIM OCB</v>
          </cell>
          <cell r="E975">
            <v>50</v>
          </cell>
          <cell r="F975" t="str">
            <v>BEBIDAS</v>
          </cell>
          <cell r="G975" t="str">
            <v>BEBIDAS</v>
          </cell>
          <cell r="H975" t="str">
            <v>CIGARRILLOS - VAPES</v>
          </cell>
          <cell r="I975" t="str">
            <v>CIGARRILLOS-VAPES</v>
          </cell>
          <cell r="J975" t="str">
            <v>VAPES-ESENCIAS</v>
          </cell>
          <cell r="K975" t="str">
            <v>OCB</v>
          </cell>
          <cell r="L975">
            <v>2203</v>
          </cell>
          <cell r="M975" t="str">
            <v>VICTOR G. PEREZ VELAZQUEZ  (2203)</v>
          </cell>
          <cell r="N975">
            <v>1</v>
          </cell>
          <cell r="O975">
            <v>1</v>
          </cell>
          <cell r="P975">
            <v>7</v>
          </cell>
          <cell r="Q975">
            <v>7</v>
          </cell>
          <cell r="R975">
            <v>0</v>
          </cell>
          <cell r="S975">
            <v>0</v>
          </cell>
          <cell r="T975">
            <v>0</v>
          </cell>
          <cell r="U975">
            <v>0</v>
          </cell>
          <cell r="V975">
            <v>0</v>
          </cell>
          <cell r="W975">
            <v>0</v>
          </cell>
          <cell r="X975">
            <v>0</v>
          </cell>
          <cell r="Y975">
            <v>0</v>
          </cell>
          <cell r="Z975">
            <v>0</v>
          </cell>
          <cell r="AA975">
            <v>0</v>
          </cell>
          <cell r="AB975">
            <v>0</v>
          </cell>
          <cell r="AC975">
            <v>0</v>
          </cell>
          <cell r="AD975">
            <v>0</v>
          </cell>
          <cell r="AE975">
            <v>0</v>
          </cell>
          <cell r="AF975">
            <v>0</v>
          </cell>
          <cell r="AG975">
            <v>0</v>
          </cell>
          <cell r="AH975">
            <v>0</v>
          </cell>
          <cell r="AI975">
            <v>0</v>
          </cell>
          <cell r="AJ975">
            <v>37</v>
          </cell>
          <cell r="AK975">
            <v>0</v>
          </cell>
          <cell r="AL975">
            <v>0</v>
          </cell>
          <cell r="AM975">
            <v>0</v>
          </cell>
          <cell r="AN975">
            <v>0</v>
          </cell>
          <cell r="AO975">
            <v>0</v>
          </cell>
          <cell r="AP975">
            <v>158.57142857142856</v>
          </cell>
          <cell r="AQ975" t="str">
            <v>Q</v>
          </cell>
          <cell r="AR975" t="str">
            <v>Q</v>
          </cell>
          <cell r="AS975" t="str">
            <v>Q</v>
          </cell>
          <cell r="AT975" t="str">
            <v>Q</v>
          </cell>
          <cell r="AU975" t="str">
            <v>Q</v>
          </cell>
          <cell r="AV975">
            <v>5200.0000030000001</v>
          </cell>
          <cell r="AW975">
            <v>4917.1365100000003</v>
          </cell>
          <cell r="AX975">
            <v>6900</v>
          </cell>
          <cell r="AY975">
            <v>0.32692307615754435</v>
          </cell>
          <cell r="AZ975">
            <v>0.24637681115942028</v>
          </cell>
          <cell r="BA975">
            <v>6500</v>
          </cell>
          <cell r="BB975">
            <v>6</v>
          </cell>
          <cell r="BC975">
            <v>0.2499999992788462</v>
          </cell>
          <cell r="BD975">
            <v>0.19999999953846151</v>
          </cell>
          <cell r="BE975">
            <v>0</v>
          </cell>
          <cell r="BF975">
            <v>0</v>
          </cell>
          <cell r="BG975">
            <v>-1</v>
          </cell>
          <cell r="BH975">
            <v>0</v>
          </cell>
        </row>
        <row r="976">
          <cell r="B976" t="str">
            <v>22476</v>
          </cell>
          <cell r="C976" t="str">
            <v>30119550</v>
          </cell>
          <cell r="D976" t="str">
            <v>PAPELILLO ULTIMATE 1.1/4 OCB</v>
          </cell>
          <cell r="E976">
            <v>25</v>
          </cell>
          <cell r="F976" t="str">
            <v>BEBIDAS</v>
          </cell>
          <cell r="G976" t="str">
            <v>BEBIDAS</v>
          </cell>
          <cell r="H976" t="str">
            <v>CIGARRILLOS - VAPES</v>
          </cell>
          <cell r="I976" t="str">
            <v>CIGARRILLOS-VAPES</v>
          </cell>
          <cell r="J976" t="str">
            <v>VAPES-ESENCIAS</v>
          </cell>
          <cell r="K976" t="str">
            <v>OCB</v>
          </cell>
          <cell r="L976">
            <v>2203</v>
          </cell>
          <cell r="M976" t="str">
            <v>VICTOR G. PEREZ VELAZQUEZ  (2203)</v>
          </cell>
          <cell r="N976">
            <v>19</v>
          </cell>
          <cell r="O976">
            <v>8</v>
          </cell>
          <cell r="P976">
            <v>10</v>
          </cell>
          <cell r="Q976">
            <v>10</v>
          </cell>
          <cell r="R976">
            <v>0</v>
          </cell>
          <cell r="S976">
            <v>0</v>
          </cell>
          <cell r="T976">
            <v>0</v>
          </cell>
          <cell r="U976">
            <v>0</v>
          </cell>
          <cell r="V976">
            <v>0</v>
          </cell>
          <cell r="W976">
            <v>0</v>
          </cell>
          <cell r="X976">
            <v>0</v>
          </cell>
          <cell r="Y976">
            <v>0</v>
          </cell>
          <cell r="Z976">
            <v>0</v>
          </cell>
          <cell r="AA976">
            <v>0</v>
          </cell>
          <cell r="AB976">
            <v>0</v>
          </cell>
          <cell r="AC976">
            <v>0</v>
          </cell>
          <cell r="AD976">
            <v>0</v>
          </cell>
          <cell r="AE976">
            <v>0</v>
          </cell>
          <cell r="AF976">
            <v>0</v>
          </cell>
          <cell r="AG976">
            <v>0</v>
          </cell>
          <cell r="AH976">
            <v>0</v>
          </cell>
          <cell r="AI976">
            <v>0</v>
          </cell>
          <cell r="AJ976">
            <v>70</v>
          </cell>
          <cell r="AK976">
            <v>0</v>
          </cell>
          <cell r="AL976">
            <v>0</v>
          </cell>
          <cell r="AM976">
            <v>0</v>
          </cell>
          <cell r="AN976">
            <v>0</v>
          </cell>
          <cell r="AO976">
            <v>0</v>
          </cell>
          <cell r="AP976">
            <v>210</v>
          </cell>
          <cell r="AQ976" t="str">
            <v>Q</v>
          </cell>
          <cell r="AR976" t="str">
            <v>Q</v>
          </cell>
          <cell r="AS976" t="str">
            <v>Q</v>
          </cell>
          <cell r="AT976" t="str">
            <v>Q</v>
          </cell>
          <cell r="AU976" t="str">
            <v>Q</v>
          </cell>
          <cell r="AV976">
            <v>4200.0000019999998</v>
          </cell>
          <cell r="AW976">
            <v>3947.66471</v>
          </cell>
          <cell r="AX976">
            <v>5450</v>
          </cell>
          <cell r="AY976">
            <v>0.29761904700113395</v>
          </cell>
          <cell r="AZ976">
            <v>0.22935779779816517</v>
          </cell>
          <cell r="BA976">
            <v>5150</v>
          </cell>
          <cell r="BB976">
            <v>6</v>
          </cell>
          <cell r="BC976">
            <v>0.22619047560657601</v>
          </cell>
          <cell r="BD976">
            <v>0.18446601902912627</v>
          </cell>
          <cell r="BE976">
            <v>0</v>
          </cell>
          <cell r="BF976">
            <v>0</v>
          </cell>
          <cell r="BG976">
            <v>-1</v>
          </cell>
          <cell r="BH976">
            <v>0</v>
          </cell>
        </row>
        <row r="977">
          <cell r="B977" t="str">
            <v>22477</v>
          </cell>
          <cell r="C977" t="str">
            <v>30119567</v>
          </cell>
          <cell r="D977" t="str">
            <v>PAPELILLO ULTIMATE SLIM OCB</v>
          </cell>
          <cell r="E977">
            <v>50</v>
          </cell>
          <cell r="F977" t="str">
            <v>BEBIDAS</v>
          </cell>
          <cell r="G977" t="str">
            <v>BEBIDAS</v>
          </cell>
          <cell r="H977" t="str">
            <v>CIGARRILLOS - VAPES</v>
          </cell>
          <cell r="I977" t="str">
            <v>CIGARRILLOS-VAPES</v>
          </cell>
          <cell r="J977" t="str">
            <v>VAPES-ESENCIAS</v>
          </cell>
          <cell r="K977" t="str">
            <v>OCB</v>
          </cell>
          <cell r="L977">
            <v>2203</v>
          </cell>
          <cell r="M977" t="str">
            <v>VICTOR G. PEREZ VELAZQUEZ  (2203)</v>
          </cell>
          <cell r="N977">
            <v>3</v>
          </cell>
          <cell r="O977">
            <v>9</v>
          </cell>
          <cell r="P977">
            <v>6</v>
          </cell>
          <cell r="Q977">
            <v>5</v>
          </cell>
          <cell r="R977">
            <v>0</v>
          </cell>
          <cell r="S977">
            <v>0</v>
          </cell>
          <cell r="T977">
            <v>0</v>
          </cell>
          <cell r="U977">
            <v>0</v>
          </cell>
          <cell r="V977">
            <v>0</v>
          </cell>
          <cell r="W977">
            <v>0</v>
          </cell>
          <cell r="X977">
            <v>0</v>
          </cell>
          <cell r="Y977">
            <v>0</v>
          </cell>
          <cell r="Z977">
            <v>0</v>
          </cell>
          <cell r="AA977">
            <v>0</v>
          </cell>
          <cell r="AB977">
            <v>0</v>
          </cell>
          <cell r="AC977">
            <v>0</v>
          </cell>
          <cell r="AD977">
            <v>0</v>
          </cell>
          <cell r="AE977">
            <v>0</v>
          </cell>
          <cell r="AF977">
            <v>0</v>
          </cell>
          <cell r="AG977">
            <v>0</v>
          </cell>
          <cell r="AH977">
            <v>0</v>
          </cell>
          <cell r="AI977">
            <v>0</v>
          </cell>
          <cell r="AJ977">
            <v>135</v>
          </cell>
          <cell r="AK977">
            <v>0</v>
          </cell>
          <cell r="AL977">
            <v>0</v>
          </cell>
          <cell r="AM977">
            <v>0</v>
          </cell>
          <cell r="AN977">
            <v>0</v>
          </cell>
          <cell r="AO977">
            <v>0</v>
          </cell>
          <cell r="AP977">
            <v>810</v>
          </cell>
          <cell r="AQ977" t="str">
            <v>Q</v>
          </cell>
          <cell r="AR977" t="str">
            <v>Q</v>
          </cell>
          <cell r="AS977" t="str">
            <v>Q</v>
          </cell>
          <cell r="AT977" t="str">
            <v>Q</v>
          </cell>
          <cell r="AU977" t="str">
            <v>Q</v>
          </cell>
          <cell r="AV977">
            <v>5200.0000030000001</v>
          </cell>
          <cell r="AW977">
            <v>4920.4069200000004</v>
          </cell>
          <cell r="AX977">
            <v>6900</v>
          </cell>
          <cell r="AY977">
            <v>0.32692307615754435</v>
          </cell>
          <cell r="AZ977">
            <v>0.24637681115942028</v>
          </cell>
          <cell r="BA977">
            <v>6500</v>
          </cell>
          <cell r="BB977">
            <v>6</v>
          </cell>
          <cell r="BC977">
            <v>0.2499999992788462</v>
          </cell>
          <cell r="BD977">
            <v>0.19999999953846151</v>
          </cell>
          <cell r="BE977">
            <v>0</v>
          </cell>
          <cell r="BF977">
            <v>0</v>
          </cell>
          <cell r="BG977">
            <v>-1</v>
          </cell>
          <cell r="BH977">
            <v>0</v>
          </cell>
        </row>
        <row r="978">
          <cell r="B978" t="str">
            <v>22482</v>
          </cell>
          <cell r="C978" t="str">
            <v>30104907</v>
          </cell>
          <cell r="D978" t="str">
            <v>PAPELILLO VIRGIN 1.1/4 OCB</v>
          </cell>
          <cell r="E978">
            <v>25</v>
          </cell>
          <cell r="F978" t="str">
            <v>BEBIDAS</v>
          </cell>
          <cell r="G978" t="str">
            <v>BEBIDAS</v>
          </cell>
          <cell r="H978" t="str">
            <v>CIGARRILLOS - VAPES</v>
          </cell>
          <cell r="I978" t="str">
            <v>CIGARRILLOS-VAPES</v>
          </cell>
          <cell r="J978" t="str">
            <v>VAPES-ESENCIAS</v>
          </cell>
          <cell r="K978" t="str">
            <v>OCB</v>
          </cell>
          <cell r="L978">
            <v>2203</v>
          </cell>
          <cell r="M978" t="str">
            <v>VICTOR G. PEREZ VELAZQUEZ  (2203)</v>
          </cell>
          <cell r="N978">
            <v>0</v>
          </cell>
          <cell r="O978">
            <v>8</v>
          </cell>
          <cell r="P978">
            <v>6</v>
          </cell>
          <cell r="Q978">
            <v>6</v>
          </cell>
          <cell r="R978">
            <v>0</v>
          </cell>
          <cell r="S978">
            <v>0</v>
          </cell>
          <cell r="T978">
            <v>0</v>
          </cell>
          <cell r="U978">
            <v>0</v>
          </cell>
          <cell r="V978">
            <v>0</v>
          </cell>
          <cell r="W978">
            <v>0</v>
          </cell>
          <cell r="X978">
            <v>0</v>
          </cell>
          <cell r="Y978">
            <v>0</v>
          </cell>
          <cell r="Z978">
            <v>0</v>
          </cell>
          <cell r="AA978">
            <v>0</v>
          </cell>
          <cell r="AB978">
            <v>0</v>
          </cell>
          <cell r="AC978">
            <v>0</v>
          </cell>
          <cell r="AD978">
            <v>0</v>
          </cell>
          <cell r="AE978">
            <v>0</v>
          </cell>
          <cell r="AF978">
            <v>0</v>
          </cell>
          <cell r="AG978">
            <v>0</v>
          </cell>
          <cell r="AH978">
            <v>0</v>
          </cell>
          <cell r="AI978">
            <v>0</v>
          </cell>
          <cell r="AJ978">
            <v>8</v>
          </cell>
          <cell r="AK978">
            <v>0</v>
          </cell>
          <cell r="AL978">
            <v>0</v>
          </cell>
          <cell r="AM978">
            <v>0</v>
          </cell>
          <cell r="AN978">
            <v>0</v>
          </cell>
          <cell r="AO978">
            <v>0</v>
          </cell>
          <cell r="AP978">
            <v>40</v>
          </cell>
          <cell r="AQ978" t="str">
            <v>Q</v>
          </cell>
          <cell r="AR978" t="str">
            <v>Q</v>
          </cell>
          <cell r="AS978" t="str">
            <v>Q</v>
          </cell>
          <cell r="AT978" t="str">
            <v>Q</v>
          </cell>
          <cell r="AU978" t="str">
            <v>Q</v>
          </cell>
          <cell r="AV978">
            <v>4200.0000019999998</v>
          </cell>
          <cell r="AW978">
            <v>3972.8973900000001</v>
          </cell>
          <cell r="AX978">
            <v>5450</v>
          </cell>
          <cell r="AY978">
            <v>0.29761904700113395</v>
          </cell>
          <cell r="AZ978">
            <v>0.22935779779816517</v>
          </cell>
          <cell r="BA978">
            <v>5150</v>
          </cell>
          <cell r="BB978">
            <v>6</v>
          </cell>
          <cell r="BC978">
            <v>0.22619047560657601</v>
          </cell>
          <cell r="BD978">
            <v>0.18446601902912627</v>
          </cell>
          <cell r="BE978">
            <v>0</v>
          </cell>
          <cell r="BF978">
            <v>0</v>
          </cell>
          <cell r="BG978">
            <v>-1</v>
          </cell>
          <cell r="BH978">
            <v>0</v>
          </cell>
        </row>
        <row r="979">
          <cell r="B979" t="str">
            <v>22483</v>
          </cell>
          <cell r="C979" t="str">
            <v>30104891</v>
          </cell>
          <cell r="D979" t="str">
            <v>PAPELILLO VIRGIN SLIM OCB</v>
          </cell>
          <cell r="E979">
            <v>50</v>
          </cell>
          <cell r="F979" t="str">
            <v>BEBIDAS</v>
          </cell>
          <cell r="G979" t="str">
            <v>BEBIDAS</v>
          </cell>
          <cell r="H979" t="str">
            <v>CIGARRILLOS - VAPES</v>
          </cell>
          <cell r="I979" t="str">
            <v>CIGARRILLOS-VAPES</v>
          </cell>
          <cell r="J979" t="str">
            <v>VAPES-ESENCIAS</v>
          </cell>
          <cell r="K979" t="str">
            <v>OCB</v>
          </cell>
          <cell r="L979">
            <v>2203</v>
          </cell>
          <cell r="M979" t="str">
            <v>VICTOR G. PEREZ VELAZQUEZ  (2203)</v>
          </cell>
          <cell r="N979">
            <v>14</v>
          </cell>
          <cell r="O979">
            <v>25</v>
          </cell>
          <cell r="P979">
            <v>23</v>
          </cell>
          <cell r="Q979">
            <v>20</v>
          </cell>
          <cell r="R979">
            <v>0</v>
          </cell>
          <cell r="S979">
            <v>0</v>
          </cell>
          <cell r="T979">
            <v>0</v>
          </cell>
          <cell r="U979">
            <v>0</v>
          </cell>
          <cell r="V979">
            <v>0</v>
          </cell>
          <cell r="W979">
            <v>0</v>
          </cell>
          <cell r="X979">
            <v>0</v>
          </cell>
          <cell r="Y979">
            <v>0</v>
          </cell>
          <cell r="Z979">
            <v>0</v>
          </cell>
          <cell r="AA979">
            <v>0</v>
          </cell>
          <cell r="AB979">
            <v>0</v>
          </cell>
          <cell r="AC979">
            <v>0</v>
          </cell>
          <cell r="AD979">
            <v>0</v>
          </cell>
          <cell r="AE979">
            <v>0</v>
          </cell>
          <cell r="AF979">
            <v>0</v>
          </cell>
          <cell r="AG979">
            <v>0</v>
          </cell>
          <cell r="AH979">
            <v>0</v>
          </cell>
          <cell r="AI979">
            <v>0</v>
          </cell>
          <cell r="AJ979">
            <v>223</v>
          </cell>
          <cell r="AK979">
            <v>0</v>
          </cell>
          <cell r="AL979">
            <v>0</v>
          </cell>
          <cell r="AM979">
            <v>0</v>
          </cell>
          <cell r="AN979">
            <v>0</v>
          </cell>
          <cell r="AO979">
            <v>0</v>
          </cell>
          <cell r="AP979">
            <v>334.5</v>
          </cell>
          <cell r="AQ979" t="str">
            <v>Q</v>
          </cell>
          <cell r="AR979" t="str">
            <v>Q</v>
          </cell>
          <cell r="AS979" t="str">
            <v>Q</v>
          </cell>
          <cell r="AT979" t="str">
            <v>Q</v>
          </cell>
          <cell r="AU979" t="str">
            <v>Q</v>
          </cell>
          <cell r="AV979">
            <v>5200.0000030000001</v>
          </cell>
          <cell r="AW979">
            <v>4809.3339800000003</v>
          </cell>
          <cell r="AX979">
            <v>6900</v>
          </cell>
          <cell r="AY979">
            <v>0.32692307615754435</v>
          </cell>
          <cell r="AZ979">
            <v>0.24637681115942028</v>
          </cell>
          <cell r="BA979">
            <v>6500</v>
          </cell>
          <cell r="BB979">
            <v>6</v>
          </cell>
          <cell r="BC979">
            <v>0.2499999992788462</v>
          </cell>
          <cell r="BD979">
            <v>0.19999999953846151</v>
          </cell>
          <cell r="BE979">
            <v>0</v>
          </cell>
          <cell r="BF979">
            <v>0</v>
          </cell>
          <cell r="BG979">
            <v>-1</v>
          </cell>
          <cell r="BH979">
            <v>0</v>
          </cell>
        </row>
        <row r="980">
          <cell r="B980" t="str">
            <v>22478</v>
          </cell>
          <cell r="C980" t="str">
            <v>30068926</v>
          </cell>
          <cell r="D980" t="str">
            <v>PAPELILLO XPERT 1.1/4 OCB</v>
          </cell>
          <cell r="E980">
            <v>25</v>
          </cell>
          <cell r="F980" t="str">
            <v>BEBIDAS</v>
          </cell>
          <cell r="G980" t="str">
            <v>BEBIDAS</v>
          </cell>
          <cell r="H980" t="str">
            <v>CIGARRILLOS - VAPES</v>
          </cell>
          <cell r="I980" t="str">
            <v>CIGARRILLOS-VAPES</v>
          </cell>
          <cell r="J980" t="str">
            <v>VAPES-ESENCIAS</v>
          </cell>
          <cell r="K980" t="str">
            <v>OCB</v>
          </cell>
          <cell r="L980">
            <v>2203</v>
          </cell>
          <cell r="M980" t="str">
            <v>VICTOR G. PEREZ VELAZQUEZ  (2203)</v>
          </cell>
          <cell r="N980">
            <v>6</v>
          </cell>
          <cell r="O980">
            <v>21</v>
          </cell>
          <cell r="P980">
            <v>4</v>
          </cell>
          <cell r="Q980">
            <v>1</v>
          </cell>
          <cell r="R980">
            <v>0</v>
          </cell>
          <cell r="S980">
            <v>0</v>
          </cell>
          <cell r="T980">
            <v>0</v>
          </cell>
          <cell r="U980">
            <v>0</v>
          </cell>
          <cell r="V980">
            <v>0</v>
          </cell>
          <cell r="W980">
            <v>0</v>
          </cell>
          <cell r="X980">
            <v>0</v>
          </cell>
          <cell r="Y980">
            <v>0</v>
          </cell>
          <cell r="Z980">
            <v>0</v>
          </cell>
          <cell r="AA980">
            <v>0</v>
          </cell>
          <cell r="AB980">
            <v>0</v>
          </cell>
          <cell r="AC980">
            <v>0</v>
          </cell>
          <cell r="AD980">
            <v>0</v>
          </cell>
          <cell r="AE980">
            <v>0</v>
          </cell>
          <cell r="AF980">
            <v>0</v>
          </cell>
          <cell r="AG980">
            <v>0</v>
          </cell>
          <cell r="AH980">
            <v>0</v>
          </cell>
          <cell r="AI980">
            <v>0</v>
          </cell>
          <cell r="AJ980">
            <v>48</v>
          </cell>
          <cell r="AK980">
            <v>0</v>
          </cell>
          <cell r="AL980">
            <v>0</v>
          </cell>
          <cell r="AM980">
            <v>0</v>
          </cell>
          <cell r="AN980">
            <v>0</v>
          </cell>
          <cell r="AO980">
            <v>0</v>
          </cell>
          <cell r="AP980">
            <v>1440</v>
          </cell>
          <cell r="AQ980" t="str">
            <v>Q</v>
          </cell>
          <cell r="AR980" t="str">
            <v>Q</v>
          </cell>
          <cell r="AS980" t="str">
            <v>Q</v>
          </cell>
          <cell r="AT980" t="str">
            <v>Q</v>
          </cell>
          <cell r="AU980" t="str">
            <v>Q</v>
          </cell>
          <cell r="AV980">
            <v>4200.0000019999998</v>
          </cell>
          <cell r="AW980">
            <v>3899.2111399999999</v>
          </cell>
          <cell r="AX980">
            <v>5450</v>
          </cell>
          <cell r="AY980">
            <v>0.29761904700113395</v>
          </cell>
          <cell r="AZ980">
            <v>0.22935779779816517</v>
          </cell>
          <cell r="BA980">
            <v>5150</v>
          </cell>
          <cell r="BB980">
            <v>6</v>
          </cell>
          <cell r="BC980">
            <v>0.22619047560657601</v>
          </cell>
          <cell r="BD980">
            <v>0.18446601902912627</v>
          </cell>
          <cell r="BE980">
            <v>0</v>
          </cell>
          <cell r="BF980">
            <v>0</v>
          </cell>
          <cell r="BG980">
            <v>-1</v>
          </cell>
          <cell r="BH980">
            <v>0</v>
          </cell>
        </row>
        <row r="981">
          <cell r="B981" t="str">
            <v>22479</v>
          </cell>
          <cell r="C981" t="str">
            <v>30074866</v>
          </cell>
          <cell r="D981" t="str">
            <v>PAPELILLO XPERT SLIM OCB</v>
          </cell>
          <cell r="E981">
            <v>50</v>
          </cell>
          <cell r="F981" t="str">
            <v>BEBIDAS</v>
          </cell>
          <cell r="G981" t="str">
            <v>BEBIDAS</v>
          </cell>
          <cell r="H981" t="str">
            <v>CIGARRILLOS - VAPES</v>
          </cell>
          <cell r="I981" t="str">
            <v>CIGARRILLOS-VAPES</v>
          </cell>
          <cell r="J981" t="str">
            <v>VAPES-ESENCIAS</v>
          </cell>
          <cell r="K981" t="str">
            <v>OCB</v>
          </cell>
          <cell r="L981">
            <v>2203</v>
          </cell>
          <cell r="M981" t="str">
            <v>VICTOR G. PEREZ VELAZQUEZ  (2203)</v>
          </cell>
          <cell r="N981">
            <v>2</v>
          </cell>
          <cell r="O981">
            <v>0</v>
          </cell>
          <cell r="P981">
            <v>5</v>
          </cell>
          <cell r="Q981">
            <v>1</v>
          </cell>
          <cell r="R981">
            <v>0</v>
          </cell>
          <cell r="S981">
            <v>0</v>
          </cell>
          <cell r="T981">
            <v>0</v>
          </cell>
          <cell r="U981">
            <v>0</v>
          </cell>
          <cell r="V981">
            <v>0</v>
          </cell>
          <cell r="W981">
            <v>0</v>
          </cell>
          <cell r="X981">
            <v>0</v>
          </cell>
          <cell r="Y981">
            <v>0</v>
          </cell>
          <cell r="Z981">
            <v>0</v>
          </cell>
          <cell r="AA981">
            <v>0</v>
          </cell>
          <cell r="AB981">
            <v>0</v>
          </cell>
          <cell r="AC981">
            <v>0</v>
          </cell>
          <cell r="AD981">
            <v>0</v>
          </cell>
          <cell r="AE981">
            <v>0</v>
          </cell>
          <cell r="AF981">
            <v>0</v>
          </cell>
          <cell r="AG981">
            <v>0</v>
          </cell>
          <cell r="AH981">
            <v>0</v>
          </cell>
          <cell r="AI981">
            <v>0</v>
          </cell>
          <cell r="AJ981">
            <v>91</v>
          </cell>
          <cell r="AK981">
            <v>0</v>
          </cell>
          <cell r="AL981">
            <v>0</v>
          </cell>
          <cell r="AM981">
            <v>0</v>
          </cell>
          <cell r="AN981">
            <v>0</v>
          </cell>
          <cell r="AO981">
            <v>0</v>
          </cell>
          <cell r="AP981">
            <v>2730</v>
          </cell>
          <cell r="AQ981" t="str">
            <v>Q</v>
          </cell>
          <cell r="AR981" t="str">
            <v>Q</v>
          </cell>
          <cell r="AS981" t="str">
            <v>Q</v>
          </cell>
          <cell r="AT981" t="str">
            <v>Q</v>
          </cell>
          <cell r="AU981" t="str">
            <v>Q</v>
          </cell>
          <cell r="AV981">
            <v>5200.0000030000001</v>
          </cell>
          <cell r="AW981">
            <v>4911.1745099999998</v>
          </cell>
          <cell r="AX981">
            <v>6900</v>
          </cell>
          <cell r="AY981">
            <v>0.32692307615754435</v>
          </cell>
          <cell r="AZ981">
            <v>0.24637681115942028</v>
          </cell>
          <cell r="BA981">
            <v>6500</v>
          </cell>
          <cell r="BB981">
            <v>6</v>
          </cell>
          <cell r="BC981">
            <v>0.2499999992788462</v>
          </cell>
          <cell r="BD981">
            <v>0.19999999953846151</v>
          </cell>
          <cell r="BE981">
            <v>0</v>
          </cell>
          <cell r="BF981">
            <v>0</v>
          </cell>
          <cell r="BG981">
            <v>-1</v>
          </cell>
          <cell r="BH981">
            <v>0</v>
          </cell>
        </row>
        <row r="982">
          <cell r="B982" t="str">
            <v>22485</v>
          </cell>
          <cell r="C982" t="str">
            <v>8800010024681</v>
          </cell>
          <cell r="D982" t="str">
            <v>VAPE HIGH GT SURTIDO MASKING</v>
          </cell>
          <cell r="E982">
            <v>10</v>
          </cell>
          <cell r="F982" t="str">
            <v>BEBIDAS</v>
          </cell>
          <cell r="G982" t="str">
            <v>BEBIDAS</v>
          </cell>
          <cell r="H982" t="str">
            <v>CIGARRILLOS - VAPES</v>
          </cell>
          <cell r="I982" t="str">
            <v>CIGARRILLOS-VAPES</v>
          </cell>
          <cell r="J982" t="str">
            <v>VAPES-ESENCIAS</v>
          </cell>
          <cell r="K982" t="str">
            <v>MASKING</v>
          </cell>
          <cell r="L982">
            <v>2203</v>
          </cell>
          <cell r="M982" t="str">
            <v>VICTOR G. PEREZ VELAZQUEZ  (2203)</v>
          </cell>
          <cell r="N982">
            <v>1</v>
          </cell>
          <cell r="O982">
            <v>1</v>
          </cell>
          <cell r="P982">
            <v>0</v>
          </cell>
          <cell r="Q982">
            <v>0</v>
          </cell>
          <cell r="R982">
            <v>0</v>
          </cell>
          <cell r="S982">
            <v>0</v>
          </cell>
          <cell r="T982">
            <v>0</v>
          </cell>
          <cell r="U982">
            <v>0</v>
          </cell>
          <cell r="V982">
            <v>0</v>
          </cell>
          <cell r="W982">
            <v>0</v>
          </cell>
          <cell r="X982">
            <v>0</v>
          </cell>
          <cell r="Y982">
            <v>0</v>
          </cell>
          <cell r="Z982">
            <v>0</v>
          </cell>
          <cell r="AA982">
            <v>0</v>
          </cell>
          <cell r="AB982">
            <v>0</v>
          </cell>
          <cell r="AC982">
            <v>0</v>
          </cell>
          <cell r="AD982">
            <v>0</v>
          </cell>
          <cell r="AE982">
            <v>0</v>
          </cell>
          <cell r="AF982">
            <v>0</v>
          </cell>
          <cell r="AG982">
            <v>0</v>
          </cell>
          <cell r="AH982">
            <v>0</v>
          </cell>
          <cell r="AI982">
            <v>0</v>
          </cell>
          <cell r="AJ982">
            <v>4</v>
          </cell>
          <cell r="AK982">
            <v>0</v>
          </cell>
          <cell r="AL982">
            <v>0</v>
          </cell>
          <cell r="AM982">
            <v>3</v>
          </cell>
          <cell r="AN982">
            <v>0</v>
          </cell>
          <cell r="AO982">
            <v>0</v>
          </cell>
          <cell r="AP982" t="str">
            <v>SV</v>
          </cell>
          <cell r="AQ982" t="str">
            <v>Q</v>
          </cell>
          <cell r="AR982" t="str">
            <v>Q</v>
          </cell>
          <cell r="AS982" t="str">
            <v>SV</v>
          </cell>
          <cell r="AT982" t="str">
            <v>Q</v>
          </cell>
          <cell r="AU982" t="str">
            <v>Q</v>
          </cell>
          <cell r="AV982">
            <v>33000</v>
          </cell>
          <cell r="AW982">
            <v>32777.417860000001</v>
          </cell>
          <cell r="AX982">
            <v>44900</v>
          </cell>
          <cell r="AY982">
            <v>0.3606060606060606</v>
          </cell>
          <cell r="AZ982">
            <v>0.26503340757238308</v>
          </cell>
          <cell r="BA982">
            <v>42900</v>
          </cell>
          <cell r="BB982">
            <v>3</v>
          </cell>
          <cell r="BC982">
            <v>0.30000000000000004</v>
          </cell>
          <cell r="BD982">
            <v>0.23076923076923078</v>
          </cell>
          <cell r="BE982">
            <v>39900</v>
          </cell>
          <cell r="BF982">
            <v>10</v>
          </cell>
          <cell r="BG982">
            <v>0.20909090909090899</v>
          </cell>
          <cell r="BH982">
            <v>0.17293233082706766</v>
          </cell>
        </row>
        <row r="983">
          <cell r="B983" t="str">
            <v>22646</v>
          </cell>
          <cell r="C983" t="str">
            <v>644536226826</v>
          </cell>
          <cell r="D983" t="str">
            <v>CAJA DE PAPELILLO WRAP FRENCH VANILLA 25un BLUNT</v>
          </cell>
          <cell r="E983">
            <v>1</v>
          </cell>
          <cell r="F983" t="str">
            <v>BEBIDAS</v>
          </cell>
          <cell r="G983" t="str">
            <v>BEBIDAS</v>
          </cell>
          <cell r="H983" t="str">
            <v>CIGARRILLOS - VAPES</v>
          </cell>
          <cell r="I983" t="str">
            <v>CIGARRILLOS-VAPES</v>
          </cell>
          <cell r="J983" t="str">
            <v>VAPES-ESENCIAS</v>
          </cell>
          <cell r="K983" t="str">
            <v>BLUNT</v>
          </cell>
          <cell r="L983">
            <v>2203</v>
          </cell>
          <cell r="M983" t="str">
            <v>VICTOR G. PEREZ VELAZQUEZ  (2203)</v>
          </cell>
          <cell r="N983">
            <v>0</v>
          </cell>
          <cell r="O983">
            <v>0</v>
          </cell>
          <cell r="P983">
            <v>0</v>
          </cell>
          <cell r="Q983">
            <v>0</v>
          </cell>
          <cell r="R983">
            <v>0</v>
          </cell>
          <cell r="S983">
            <v>0</v>
          </cell>
          <cell r="T983">
            <v>0</v>
          </cell>
          <cell r="U983">
            <v>0</v>
          </cell>
          <cell r="V983">
            <v>0</v>
          </cell>
          <cell r="W983">
            <v>0</v>
          </cell>
          <cell r="X983">
            <v>0</v>
          </cell>
          <cell r="Y983">
            <v>0</v>
          </cell>
          <cell r="Z983">
            <v>0</v>
          </cell>
          <cell r="AA983">
            <v>0</v>
          </cell>
          <cell r="AB983">
            <v>0</v>
          </cell>
          <cell r="AC983">
            <v>0</v>
          </cell>
          <cell r="AD983">
            <v>0</v>
          </cell>
          <cell r="AE983">
            <v>0</v>
          </cell>
          <cell r="AF983">
            <v>0</v>
          </cell>
          <cell r="AG983">
            <v>0</v>
          </cell>
          <cell r="AH983">
            <v>0</v>
          </cell>
          <cell r="AI983">
            <v>0</v>
          </cell>
          <cell r="AJ983">
            <v>0</v>
          </cell>
          <cell r="AK983">
            <v>0</v>
          </cell>
          <cell r="AL983">
            <v>0</v>
          </cell>
          <cell r="AM983">
            <v>0</v>
          </cell>
          <cell r="AN983">
            <v>0</v>
          </cell>
          <cell r="AO983">
            <v>0</v>
          </cell>
          <cell r="AP983" t="str">
            <v>Q</v>
          </cell>
          <cell r="AQ983" t="str">
            <v>Q</v>
          </cell>
          <cell r="AR983" t="str">
            <v>Q</v>
          </cell>
          <cell r="AS983" t="str">
            <v>Q</v>
          </cell>
          <cell r="AT983" t="str">
            <v>Q</v>
          </cell>
          <cell r="AU983" t="str">
            <v>Q</v>
          </cell>
          <cell r="AV983">
            <v>139999.99999700001</v>
          </cell>
          <cell r="AW983">
            <v>122871.6115</v>
          </cell>
          <cell r="AX983">
            <v>149900</v>
          </cell>
          <cell r="AY983">
            <v>7.0714285737229599E-2</v>
          </cell>
          <cell r="AZ983">
            <v>6.6044029372915231E-2</v>
          </cell>
          <cell r="BC983">
            <v>-1</v>
          </cell>
          <cell r="BD983">
            <v>0</v>
          </cell>
          <cell r="BG983">
            <v>-1</v>
          </cell>
          <cell r="BH983">
            <v>0</v>
          </cell>
        </row>
        <row r="984">
          <cell r="B984" t="str">
            <v>22647</v>
          </cell>
          <cell r="C984" t="str">
            <v>644536226420</v>
          </cell>
          <cell r="D984" t="str">
            <v>CAJA DE PAPELILLO WRAP WATERMELON 25un BLUNT</v>
          </cell>
          <cell r="E984">
            <v>1</v>
          </cell>
          <cell r="F984" t="str">
            <v>BEBIDAS</v>
          </cell>
          <cell r="G984" t="str">
            <v>BEBIDAS</v>
          </cell>
          <cell r="H984" t="str">
            <v>CIGARRILLOS - VAPES</v>
          </cell>
          <cell r="I984" t="str">
            <v>CIGARRILLOS-VAPES</v>
          </cell>
          <cell r="J984" t="str">
            <v>VAPES-ESENCIAS</v>
          </cell>
          <cell r="K984" t="str">
            <v>BLUNT</v>
          </cell>
          <cell r="L984">
            <v>2203</v>
          </cell>
          <cell r="M984" t="str">
            <v>VICTOR G. PEREZ VELAZQUEZ  (2203)</v>
          </cell>
          <cell r="N984">
            <v>0</v>
          </cell>
          <cell r="O984">
            <v>0</v>
          </cell>
          <cell r="P984">
            <v>0</v>
          </cell>
          <cell r="Q984">
            <v>0</v>
          </cell>
          <cell r="R984">
            <v>0</v>
          </cell>
          <cell r="S984">
            <v>0</v>
          </cell>
          <cell r="T984">
            <v>0</v>
          </cell>
          <cell r="U984">
            <v>0</v>
          </cell>
          <cell r="V984">
            <v>0</v>
          </cell>
          <cell r="W984">
            <v>0</v>
          </cell>
          <cell r="X984">
            <v>0</v>
          </cell>
          <cell r="Y984">
            <v>0</v>
          </cell>
          <cell r="Z984">
            <v>0</v>
          </cell>
          <cell r="AA984">
            <v>0</v>
          </cell>
          <cell r="AB984">
            <v>0</v>
          </cell>
          <cell r="AC984">
            <v>0</v>
          </cell>
          <cell r="AD984">
            <v>0</v>
          </cell>
          <cell r="AE984">
            <v>0</v>
          </cell>
          <cell r="AF984">
            <v>0</v>
          </cell>
          <cell r="AG984">
            <v>0</v>
          </cell>
          <cell r="AH984">
            <v>0</v>
          </cell>
          <cell r="AI984">
            <v>0</v>
          </cell>
          <cell r="AJ984">
            <v>0</v>
          </cell>
          <cell r="AK984">
            <v>0</v>
          </cell>
          <cell r="AL984">
            <v>0</v>
          </cell>
          <cell r="AM984">
            <v>0</v>
          </cell>
          <cell r="AN984">
            <v>0</v>
          </cell>
          <cell r="AO984">
            <v>0</v>
          </cell>
          <cell r="AP984" t="str">
            <v>Q</v>
          </cell>
          <cell r="AQ984" t="str">
            <v>Q</v>
          </cell>
          <cell r="AR984" t="str">
            <v>Q</v>
          </cell>
          <cell r="AS984" t="str">
            <v>Q</v>
          </cell>
          <cell r="AT984" t="str">
            <v>Q</v>
          </cell>
          <cell r="AU984" t="str">
            <v>Q</v>
          </cell>
          <cell r="AV984">
            <v>139999.99999700001</v>
          </cell>
          <cell r="AW984">
            <v>121194.0015</v>
          </cell>
          <cell r="AX984">
            <v>149900</v>
          </cell>
          <cell r="AY984">
            <v>7.0714285737229599E-2</v>
          </cell>
          <cell r="AZ984">
            <v>6.6044029372915231E-2</v>
          </cell>
          <cell r="BC984">
            <v>-1</v>
          </cell>
          <cell r="BD984">
            <v>0</v>
          </cell>
          <cell r="BG984">
            <v>-1</v>
          </cell>
          <cell r="BH984">
            <v>0</v>
          </cell>
        </row>
        <row r="985">
          <cell r="B985" t="str">
            <v>22491</v>
          </cell>
          <cell r="C985" t="str">
            <v>644536226215</v>
          </cell>
          <cell r="D985" t="str">
            <v>PAPELILLO WRAP BLUEBERRY BLUNT</v>
          </cell>
          <cell r="E985">
            <v>25</v>
          </cell>
          <cell r="F985" t="str">
            <v>BEBIDAS</v>
          </cell>
          <cell r="G985" t="str">
            <v>BEBIDAS</v>
          </cell>
          <cell r="H985" t="str">
            <v>CIGARRILLOS - VAPES</v>
          </cell>
          <cell r="I985" t="str">
            <v>CIGARRILLOS-VAPES</v>
          </cell>
          <cell r="J985" t="str">
            <v>VAPES-ESENCIAS</v>
          </cell>
          <cell r="K985" t="str">
            <v>BLUNT</v>
          </cell>
          <cell r="L985">
            <v>2203</v>
          </cell>
          <cell r="M985" t="str">
            <v>VICTOR G. PEREZ VELAZQUEZ  (2203)</v>
          </cell>
          <cell r="N985">
            <v>1</v>
          </cell>
          <cell r="O985">
            <v>2</v>
          </cell>
          <cell r="P985">
            <v>2</v>
          </cell>
          <cell r="Q985">
            <v>2</v>
          </cell>
          <cell r="R985">
            <v>0</v>
          </cell>
          <cell r="S985">
            <v>0</v>
          </cell>
          <cell r="T985">
            <v>0</v>
          </cell>
          <cell r="U985">
            <v>0</v>
          </cell>
          <cell r="V985">
            <v>0</v>
          </cell>
          <cell r="W985">
            <v>0</v>
          </cell>
          <cell r="X985">
            <v>0</v>
          </cell>
          <cell r="Y985">
            <v>0</v>
          </cell>
          <cell r="Z985">
            <v>0</v>
          </cell>
          <cell r="AA985">
            <v>0</v>
          </cell>
          <cell r="AB985">
            <v>0</v>
          </cell>
          <cell r="AC985">
            <v>0</v>
          </cell>
          <cell r="AD985">
            <v>0</v>
          </cell>
          <cell r="AE985">
            <v>0</v>
          </cell>
          <cell r="AF985">
            <v>0</v>
          </cell>
          <cell r="AG985">
            <v>0</v>
          </cell>
          <cell r="AH985">
            <v>0</v>
          </cell>
          <cell r="AI985">
            <v>0</v>
          </cell>
          <cell r="AJ985">
            <v>52</v>
          </cell>
          <cell r="AK985">
            <v>0</v>
          </cell>
          <cell r="AL985">
            <v>0</v>
          </cell>
          <cell r="AM985">
            <v>0</v>
          </cell>
          <cell r="AN985">
            <v>0</v>
          </cell>
          <cell r="AO985">
            <v>0</v>
          </cell>
          <cell r="AP985">
            <v>780</v>
          </cell>
          <cell r="AQ985" t="str">
            <v>Q</v>
          </cell>
          <cell r="AR985" t="str">
            <v>Q</v>
          </cell>
          <cell r="AS985" t="str">
            <v>Q</v>
          </cell>
          <cell r="AT985" t="str">
            <v>Q</v>
          </cell>
          <cell r="AU985" t="str">
            <v>Q</v>
          </cell>
          <cell r="AV985">
            <v>5599.9999989999997</v>
          </cell>
          <cell r="AW985">
            <v>5273.3565500000004</v>
          </cell>
          <cell r="AX985">
            <v>7900</v>
          </cell>
          <cell r="AY985">
            <v>0.41071428596619897</v>
          </cell>
          <cell r="AZ985">
            <v>0.29113924063291141</v>
          </cell>
          <cell r="BA985">
            <v>7500</v>
          </cell>
          <cell r="BB985">
            <v>6</v>
          </cell>
          <cell r="BC985">
            <v>0.33928571452487244</v>
          </cell>
          <cell r="BD985">
            <v>0.2533333334666667</v>
          </cell>
          <cell r="BE985">
            <v>7250</v>
          </cell>
          <cell r="BF985">
            <v>25</v>
          </cell>
          <cell r="BG985">
            <v>0.29464285737404339</v>
          </cell>
          <cell r="BH985">
            <v>0.22758620703448282</v>
          </cell>
        </row>
        <row r="986">
          <cell r="B986" t="str">
            <v>22486</v>
          </cell>
          <cell r="C986" t="str">
            <v>644536226819</v>
          </cell>
          <cell r="D986" t="str">
            <v>PAPELILLO WRAP FRENCH VANILLA BLUNT</v>
          </cell>
          <cell r="E986">
            <v>25</v>
          </cell>
          <cell r="F986" t="str">
            <v>BEBIDAS</v>
          </cell>
          <cell r="G986" t="str">
            <v>BEBIDAS</v>
          </cell>
          <cell r="H986" t="str">
            <v>CIGARRILLOS - VAPES</v>
          </cell>
          <cell r="I986" t="str">
            <v>CIGARRILLOS-VAPES</v>
          </cell>
          <cell r="J986" t="str">
            <v>VAPES-ESENCIAS</v>
          </cell>
          <cell r="K986" t="str">
            <v>BLUNT</v>
          </cell>
          <cell r="L986">
            <v>2203</v>
          </cell>
          <cell r="M986" t="str">
            <v>VICTOR G. PEREZ VELAZQUEZ  (2203)</v>
          </cell>
          <cell r="N986">
            <v>7</v>
          </cell>
          <cell r="O986">
            <v>4</v>
          </cell>
          <cell r="P986">
            <v>1</v>
          </cell>
          <cell r="Q986">
            <v>1</v>
          </cell>
          <cell r="R986">
            <v>0</v>
          </cell>
          <cell r="S986">
            <v>0</v>
          </cell>
          <cell r="T986">
            <v>0</v>
          </cell>
          <cell r="U986">
            <v>0</v>
          </cell>
          <cell r="V986">
            <v>0</v>
          </cell>
          <cell r="W986">
            <v>0</v>
          </cell>
          <cell r="X986">
            <v>0</v>
          </cell>
          <cell r="Y986">
            <v>0</v>
          </cell>
          <cell r="Z986">
            <v>0</v>
          </cell>
          <cell r="AA986">
            <v>0</v>
          </cell>
          <cell r="AB986">
            <v>0</v>
          </cell>
          <cell r="AC986">
            <v>0</v>
          </cell>
          <cell r="AD986">
            <v>0</v>
          </cell>
          <cell r="AE986">
            <v>0</v>
          </cell>
          <cell r="AF986">
            <v>0</v>
          </cell>
          <cell r="AG986">
            <v>0</v>
          </cell>
          <cell r="AH986">
            <v>0</v>
          </cell>
          <cell r="AI986">
            <v>0</v>
          </cell>
          <cell r="AJ986">
            <v>31</v>
          </cell>
          <cell r="AK986">
            <v>0</v>
          </cell>
          <cell r="AL986">
            <v>0</v>
          </cell>
          <cell r="AM986">
            <v>0</v>
          </cell>
          <cell r="AN986">
            <v>0</v>
          </cell>
          <cell r="AO986">
            <v>0</v>
          </cell>
          <cell r="AP986">
            <v>930</v>
          </cell>
          <cell r="AQ986" t="str">
            <v>Q</v>
          </cell>
          <cell r="AR986" t="str">
            <v>Q</v>
          </cell>
          <cell r="AS986" t="str">
            <v>Q</v>
          </cell>
          <cell r="AT986" t="str">
            <v>Q</v>
          </cell>
          <cell r="AU986" t="str">
            <v>Q</v>
          </cell>
          <cell r="AV986">
            <v>5599.9999989999997</v>
          </cell>
          <cell r="AW986">
            <v>4914.8644599999998</v>
          </cell>
          <cell r="AX986">
            <v>7900</v>
          </cell>
          <cell r="AY986">
            <v>0.41071428596619897</v>
          </cell>
          <cell r="AZ986">
            <v>0.29113924063291141</v>
          </cell>
          <cell r="BA986">
            <v>7500</v>
          </cell>
          <cell r="BB986">
            <v>6</v>
          </cell>
          <cell r="BC986">
            <v>0.33928571452487244</v>
          </cell>
          <cell r="BD986">
            <v>0.2533333334666667</v>
          </cell>
          <cell r="BE986">
            <v>7250</v>
          </cell>
          <cell r="BF986">
            <v>25</v>
          </cell>
          <cell r="BG986">
            <v>0.29464285737404339</v>
          </cell>
          <cell r="BH986">
            <v>0.22758620703448282</v>
          </cell>
        </row>
        <row r="987">
          <cell r="B987" t="str">
            <v>22487</v>
          </cell>
          <cell r="C987" t="str">
            <v>644536227519</v>
          </cell>
          <cell r="D987" t="str">
            <v>PAPELILLO WRAP GIN &amp; JUICE BLUNT</v>
          </cell>
          <cell r="E987">
            <v>25</v>
          </cell>
          <cell r="F987" t="str">
            <v>BEBIDAS</v>
          </cell>
          <cell r="G987" t="str">
            <v>BEBIDAS</v>
          </cell>
          <cell r="H987" t="str">
            <v>CIGARRILLOS - VAPES</v>
          </cell>
          <cell r="I987" t="str">
            <v>CIGARRILLOS-VAPES</v>
          </cell>
          <cell r="J987" t="str">
            <v>VAPES-ESENCIAS</v>
          </cell>
          <cell r="K987" t="str">
            <v>BLUNT</v>
          </cell>
          <cell r="L987">
            <v>2203</v>
          </cell>
          <cell r="M987" t="str">
            <v>VICTOR G. PEREZ VELAZQUEZ  (2203)</v>
          </cell>
          <cell r="N987">
            <v>2</v>
          </cell>
          <cell r="O987">
            <v>7</v>
          </cell>
          <cell r="P987">
            <v>0</v>
          </cell>
          <cell r="Q987">
            <v>0</v>
          </cell>
          <cell r="R987">
            <v>0</v>
          </cell>
          <cell r="S987">
            <v>0</v>
          </cell>
          <cell r="T987">
            <v>0</v>
          </cell>
          <cell r="U987">
            <v>0</v>
          </cell>
          <cell r="V987">
            <v>0</v>
          </cell>
          <cell r="W987">
            <v>0</v>
          </cell>
          <cell r="X987">
            <v>0</v>
          </cell>
          <cell r="Y987">
            <v>0</v>
          </cell>
          <cell r="Z987">
            <v>0</v>
          </cell>
          <cell r="AA987">
            <v>0</v>
          </cell>
          <cell r="AB987">
            <v>0</v>
          </cell>
          <cell r="AC987">
            <v>0</v>
          </cell>
          <cell r="AD987">
            <v>0</v>
          </cell>
          <cell r="AE987">
            <v>0</v>
          </cell>
          <cell r="AF987">
            <v>0</v>
          </cell>
          <cell r="AG987">
            <v>0</v>
          </cell>
          <cell r="AH987">
            <v>0</v>
          </cell>
          <cell r="AI987">
            <v>0</v>
          </cell>
          <cell r="AJ987">
            <v>42</v>
          </cell>
          <cell r="AK987">
            <v>0</v>
          </cell>
          <cell r="AL987">
            <v>0</v>
          </cell>
          <cell r="AM987">
            <v>0</v>
          </cell>
          <cell r="AN987">
            <v>0</v>
          </cell>
          <cell r="AO987">
            <v>0</v>
          </cell>
          <cell r="AP987" t="str">
            <v>SV</v>
          </cell>
          <cell r="AQ987" t="str">
            <v>Q</v>
          </cell>
          <cell r="AR987" t="str">
            <v>Q</v>
          </cell>
          <cell r="AS987" t="str">
            <v>Q</v>
          </cell>
          <cell r="AT987" t="str">
            <v>Q</v>
          </cell>
          <cell r="AU987" t="str">
            <v>Q</v>
          </cell>
          <cell r="AV987">
            <v>5599.9999989999997</v>
          </cell>
          <cell r="AW987">
            <v>5286.3035499999996</v>
          </cell>
          <cell r="AX987">
            <v>7900</v>
          </cell>
          <cell r="AY987">
            <v>0.41071428596619897</v>
          </cell>
          <cell r="AZ987">
            <v>0.29113924063291141</v>
          </cell>
          <cell r="BA987">
            <v>7500</v>
          </cell>
          <cell r="BB987">
            <v>6</v>
          </cell>
          <cell r="BC987">
            <v>0.33928571452487244</v>
          </cell>
          <cell r="BD987">
            <v>0.2533333334666667</v>
          </cell>
          <cell r="BE987">
            <v>7250</v>
          </cell>
          <cell r="BF987">
            <v>25</v>
          </cell>
          <cell r="BG987">
            <v>0.29464285737404339</v>
          </cell>
          <cell r="BH987">
            <v>0.22758620703448282</v>
          </cell>
        </row>
        <row r="988">
          <cell r="B988" t="str">
            <v>22488</v>
          </cell>
          <cell r="C988" t="str">
            <v>644536226017</v>
          </cell>
          <cell r="D988" t="str">
            <v>PAPELILLO WRAP STRAWBERRY KIWI BLUNT</v>
          </cell>
          <cell r="E988">
            <v>25</v>
          </cell>
          <cell r="F988" t="str">
            <v>BEBIDAS</v>
          </cell>
          <cell r="G988" t="str">
            <v>BEBIDAS</v>
          </cell>
          <cell r="H988" t="str">
            <v>CIGARRILLOS - VAPES</v>
          </cell>
          <cell r="I988" t="str">
            <v>CIGARRILLOS-VAPES</v>
          </cell>
          <cell r="J988" t="str">
            <v>VAPES-ESENCIAS</v>
          </cell>
          <cell r="K988" t="str">
            <v>BLUNT</v>
          </cell>
          <cell r="L988">
            <v>2203</v>
          </cell>
          <cell r="M988" t="str">
            <v>VICTOR G. PEREZ VELAZQUEZ  (2203)</v>
          </cell>
          <cell r="N988">
            <v>1</v>
          </cell>
          <cell r="O988">
            <v>2</v>
          </cell>
          <cell r="P988">
            <v>1</v>
          </cell>
          <cell r="Q988">
            <v>0</v>
          </cell>
          <cell r="R988">
            <v>0</v>
          </cell>
          <cell r="S988">
            <v>0</v>
          </cell>
          <cell r="T988">
            <v>0</v>
          </cell>
          <cell r="U988">
            <v>0</v>
          </cell>
          <cell r="V988">
            <v>0</v>
          </cell>
          <cell r="W988">
            <v>0</v>
          </cell>
          <cell r="X988">
            <v>0</v>
          </cell>
          <cell r="Y988">
            <v>0</v>
          </cell>
          <cell r="Z988">
            <v>0</v>
          </cell>
          <cell r="AA988">
            <v>0</v>
          </cell>
          <cell r="AB988">
            <v>0</v>
          </cell>
          <cell r="AC988">
            <v>0</v>
          </cell>
          <cell r="AD988">
            <v>0</v>
          </cell>
          <cell r="AE988">
            <v>0</v>
          </cell>
          <cell r="AF988">
            <v>0</v>
          </cell>
          <cell r="AG988">
            <v>0</v>
          </cell>
          <cell r="AH988">
            <v>0</v>
          </cell>
          <cell r="AI988">
            <v>0</v>
          </cell>
          <cell r="AJ988">
            <v>10</v>
          </cell>
          <cell r="AK988">
            <v>0</v>
          </cell>
          <cell r="AL988">
            <v>0</v>
          </cell>
          <cell r="AM988">
            <v>0</v>
          </cell>
          <cell r="AN988">
            <v>0</v>
          </cell>
          <cell r="AO988">
            <v>0</v>
          </cell>
          <cell r="AP988" t="str">
            <v>SV</v>
          </cell>
          <cell r="AQ988" t="str">
            <v>Q</v>
          </cell>
          <cell r="AR988" t="str">
            <v>Q</v>
          </cell>
          <cell r="AS988" t="str">
            <v>Q</v>
          </cell>
          <cell r="AT988" t="str">
            <v>Q</v>
          </cell>
          <cell r="AU988" t="str">
            <v>Q</v>
          </cell>
          <cell r="AV988">
            <v>5599.9999989999997</v>
          </cell>
          <cell r="AW988">
            <v>5183.07251</v>
          </cell>
          <cell r="AX988">
            <v>7900</v>
          </cell>
          <cell r="AY988">
            <v>0.41071428596619897</v>
          </cell>
          <cell r="AZ988">
            <v>0.29113924063291141</v>
          </cell>
          <cell r="BA988">
            <v>7500</v>
          </cell>
          <cell r="BB988">
            <v>6</v>
          </cell>
          <cell r="BC988">
            <v>0.33928571452487244</v>
          </cell>
          <cell r="BD988">
            <v>0.2533333334666667</v>
          </cell>
          <cell r="BE988">
            <v>7250</v>
          </cell>
          <cell r="BF988">
            <v>25</v>
          </cell>
          <cell r="BG988">
            <v>0.29464285737404339</v>
          </cell>
          <cell r="BH988">
            <v>0.22758620703448282</v>
          </cell>
        </row>
        <row r="989">
          <cell r="B989" t="str">
            <v>22489</v>
          </cell>
          <cell r="C989" t="str">
            <v>644536226413</v>
          </cell>
          <cell r="D989" t="str">
            <v>PAPELILLO WRAP WATERMELON BLUNT</v>
          </cell>
          <cell r="E989">
            <v>25</v>
          </cell>
          <cell r="F989" t="str">
            <v>BEBIDAS</v>
          </cell>
          <cell r="G989" t="str">
            <v>BEBIDAS</v>
          </cell>
          <cell r="H989" t="str">
            <v>CIGARRILLOS - VAPES</v>
          </cell>
          <cell r="I989" t="str">
            <v>CIGARRILLOS-VAPES</v>
          </cell>
          <cell r="J989" t="str">
            <v>VAPES-ESENCIAS</v>
          </cell>
          <cell r="K989" t="str">
            <v>BLUNT</v>
          </cell>
          <cell r="L989">
            <v>2203</v>
          </cell>
          <cell r="M989" t="str">
            <v>VICTOR G. PEREZ VELAZQUEZ  (2203)</v>
          </cell>
          <cell r="N989">
            <v>1</v>
          </cell>
          <cell r="O989">
            <v>3</v>
          </cell>
          <cell r="P989">
            <v>2</v>
          </cell>
          <cell r="Q989">
            <v>2</v>
          </cell>
          <cell r="R989">
            <v>0</v>
          </cell>
          <cell r="S989">
            <v>0</v>
          </cell>
          <cell r="T989">
            <v>0</v>
          </cell>
          <cell r="U989">
            <v>0</v>
          </cell>
          <cell r="V989">
            <v>0</v>
          </cell>
          <cell r="W989">
            <v>0</v>
          </cell>
          <cell r="X989">
            <v>0</v>
          </cell>
          <cell r="Y989">
            <v>0</v>
          </cell>
          <cell r="Z989">
            <v>0</v>
          </cell>
          <cell r="AA989">
            <v>0</v>
          </cell>
          <cell r="AB989">
            <v>0</v>
          </cell>
          <cell r="AC989">
            <v>0</v>
          </cell>
          <cell r="AD989">
            <v>0</v>
          </cell>
          <cell r="AE989">
            <v>0</v>
          </cell>
          <cell r="AF989">
            <v>0</v>
          </cell>
          <cell r="AG989">
            <v>0</v>
          </cell>
          <cell r="AH989">
            <v>0</v>
          </cell>
          <cell r="AI989">
            <v>0</v>
          </cell>
          <cell r="AJ989">
            <v>44</v>
          </cell>
          <cell r="AK989">
            <v>0</v>
          </cell>
          <cell r="AL989">
            <v>0</v>
          </cell>
          <cell r="AM989">
            <v>0</v>
          </cell>
          <cell r="AN989">
            <v>0</v>
          </cell>
          <cell r="AO989">
            <v>0</v>
          </cell>
          <cell r="AP989">
            <v>660</v>
          </cell>
          <cell r="AQ989" t="str">
            <v>Q</v>
          </cell>
          <cell r="AR989" t="str">
            <v>Q</v>
          </cell>
          <cell r="AS989" t="str">
            <v>Q</v>
          </cell>
          <cell r="AT989" t="str">
            <v>Q</v>
          </cell>
          <cell r="AU989" t="str">
            <v>Q</v>
          </cell>
          <cell r="AV989">
            <v>5599.9999989999997</v>
          </cell>
          <cell r="AW989">
            <v>4847.7600599999996</v>
          </cell>
          <cell r="AX989">
            <v>7900</v>
          </cell>
          <cell r="AY989">
            <v>0.41071428596619897</v>
          </cell>
          <cell r="AZ989">
            <v>0.29113924063291141</v>
          </cell>
          <cell r="BA989">
            <v>7500</v>
          </cell>
          <cell r="BB989">
            <v>6</v>
          </cell>
          <cell r="BC989">
            <v>0.33928571452487244</v>
          </cell>
          <cell r="BD989">
            <v>0.2533333334666667</v>
          </cell>
          <cell r="BE989">
            <v>7250</v>
          </cell>
          <cell r="BF989">
            <v>25</v>
          </cell>
          <cell r="BG989">
            <v>0.29464285737404339</v>
          </cell>
          <cell r="BH989">
            <v>0.22758620703448282</v>
          </cell>
        </row>
        <row r="990">
          <cell r="B990" t="str">
            <v>22678</v>
          </cell>
          <cell r="C990" t="str">
            <v>5300600000004</v>
          </cell>
          <cell r="D990" t="str">
            <v>VAPE LADY PEN BUBBLE ICE 50mg 1.5 DINNER</v>
          </cell>
          <cell r="E990">
            <v>10</v>
          </cell>
          <cell r="F990" t="str">
            <v>BEBIDAS</v>
          </cell>
          <cell r="G990" t="str">
            <v>BEBIDAS</v>
          </cell>
          <cell r="H990" t="str">
            <v>CIGARRILLOS - VAPES</v>
          </cell>
          <cell r="I990" t="str">
            <v>CIGARRILLOS-VAPES</v>
          </cell>
          <cell r="J990" t="str">
            <v>VAPES-ESENCIAS</v>
          </cell>
          <cell r="K990" t="str">
            <v>DINNER</v>
          </cell>
          <cell r="L990">
            <v>2214</v>
          </cell>
          <cell r="M990" t="str">
            <v>ERIS S.A  (2214)</v>
          </cell>
          <cell r="N990">
            <v>1</v>
          </cell>
          <cell r="O990">
            <v>2</v>
          </cell>
          <cell r="P990">
            <v>0</v>
          </cell>
          <cell r="Q990">
            <v>0</v>
          </cell>
          <cell r="R990">
            <v>0</v>
          </cell>
          <cell r="S990">
            <v>0</v>
          </cell>
          <cell r="T990">
            <v>0</v>
          </cell>
          <cell r="U990">
            <v>0</v>
          </cell>
          <cell r="V990">
            <v>0</v>
          </cell>
          <cell r="W990">
            <v>0</v>
          </cell>
          <cell r="X990">
            <v>0</v>
          </cell>
          <cell r="Y990">
            <v>0</v>
          </cell>
          <cell r="Z990">
            <v>0</v>
          </cell>
          <cell r="AA990">
            <v>0</v>
          </cell>
          <cell r="AB990">
            <v>0</v>
          </cell>
          <cell r="AC990">
            <v>0</v>
          </cell>
          <cell r="AD990">
            <v>0</v>
          </cell>
          <cell r="AE990">
            <v>0</v>
          </cell>
          <cell r="AF990">
            <v>0</v>
          </cell>
          <cell r="AG990">
            <v>0</v>
          </cell>
          <cell r="AH990">
            <v>0</v>
          </cell>
          <cell r="AI990">
            <v>0</v>
          </cell>
          <cell r="AJ990">
            <v>27</v>
          </cell>
          <cell r="AK990">
            <v>14</v>
          </cell>
          <cell r="AL990">
            <v>0</v>
          </cell>
          <cell r="AM990">
            <v>0</v>
          </cell>
          <cell r="AN990">
            <v>0</v>
          </cell>
          <cell r="AO990">
            <v>0</v>
          </cell>
          <cell r="AP990" t="str">
            <v>SV</v>
          </cell>
          <cell r="AQ990" t="str">
            <v>SV</v>
          </cell>
          <cell r="AR990" t="str">
            <v>Q</v>
          </cell>
          <cell r="AS990" t="str">
            <v>Q</v>
          </cell>
          <cell r="AT990" t="str">
            <v>Q</v>
          </cell>
          <cell r="AU990" t="str">
            <v>Q</v>
          </cell>
          <cell r="AV990">
            <v>24000.000002000001</v>
          </cell>
          <cell r="AW990">
            <v>21211.45147</v>
          </cell>
          <cell r="AX990">
            <v>34900</v>
          </cell>
          <cell r="AY990">
            <v>0.45416666654548599</v>
          </cell>
          <cell r="AZ990">
            <v>0.31232091684813751</v>
          </cell>
          <cell r="BA990">
            <v>32900</v>
          </cell>
          <cell r="BB990">
            <v>3</v>
          </cell>
          <cell r="BC990">
            <v>0.37083333321909717</v>
          </cell>
          <cell r="BD990">
            <v>0.27051671726443766</v>
          </cell>
          <cell r="BE990">
            <v>29900</v>
          </cell>
          <cell r="BF990">
            <v>10</v>
          </cell>
          <cell r="BG990">
            <v>0.24583333322951395</v>
          </cell>
          <cell r="BH990">
            <v>0.19732441464882941</v>
          </cell>
        </row>
        <row r="991">
          <cell r="B991" t="str">
            <v>22679</v>
          </cell>
          <cell r="C991" t="str">
            <v>5300400000000</v>
          </cell>
          <cell r="D991" t="str">
            <v>VAPE LADY PEN CITRUS ICE 50mg 1.5 DINNER</v>
          </cell>
          <cell r="E991">
            <v>10</v>
          </cell>
          <cell r="F991" t="str">
            <v>BEBIDAS</v>
          </cell>
          <cell r="G991" t="str">
            <v>BEBIDAS</v>
          </cell>
          <cell r="H991" t="str">
            <v>CIGARRILLOS - VAPES</v>
          </cell>
          <cell r="I991" t="str">
            <v>CIGARRILLOS-VAPES</v>
          </cell>
          <cell r="J991" t="str">
            <v>VAPES-ESENCIAS</v>
          </cell>
          <cell r="K991" t="str">
            <v>DINNER</v>
          </cell>
          <cell r="L991">
            <v>2214</v>
          </cell>
          <cell r="M991" t="str">
            <v>ERIS S.A  (2214)</v>
          </cell>
          <cell r="N991">
            <v>0</v>
          </cell>
          <cell r="O991">
            <v>2</v>
          </cell>
          <cell r="P991">
            <v>7</v>
          </cell>
          <cell r="Q991">
            <v>8</v>
          </cell>
          <cell r="R991">
            <v>0</v>
          </cell>
          <cell r="S991">
            <v>0</v>
          </cell>
          <cell r="T991">
            <v>0</v>
          </cell>
          <cell r="U991">
            <v>0</v>
          </cell>
          <cell r="V991">
            <v>0</v>
          </cell>
          <cell r="W991">
            <v>0</v>
          </cell>
          <cell r="X991">
            <v>0</v>
          </cell>
          <cell r="Y991">
            <v>0</v>
          </cell>
          <cell r="Z991">
            <v>0</v>
          </cell>
          <cell r="AA991">
            <v>0</v>
          </cell>
          <cell r="AB991">
            <v>0</v>
          </cell>
          <cell r="AC991">
            <v>0</v>
          </cell>
          <cell r="AD991">
            <v>0</v>
          </cell>
          <cell r="AE991">
            <v>0</v>
          </cell>
          <cell r="AF991">
            <v>0</v>
          </cell>
          <cell r="AG991">
            <v>0</v>
          </cell>
          <cell r="AH991">
            <v>0</v>
          </cell>
          <cell r="AI991">
            <v>0</v>
          </cell>
          <cell r="AJ991">
            <v>46</v>
          </cell>
          <cell r="AK991">
            <v>53</v>
          </cell>
          <cell r="AL991">
            <v>0</v>
          </cell>
          <cell r="AM991">
            <v>18</v>
          </cell>
          <cell r="AN991">
            <v>0</v>
          </cell>
          <cell r="AO991">
            <v>0</v>
          </cell>
          <cell r="AP991">
            <v>172.5</v>
          </cell>
          <cell r="AQ991" t="str">
            <v>SV</v>
          </cell>
          <cell r="AR991" t="str">
            <v>Q</v>
          </cell>
          <cell r="AS991" t="str">
            <v>SV</v>
          </cell>
          <cell r="AT991" t="str">
            <v>Q</v>
          </cell>
          <cell r="AU991" t="str">
            <v>Q</v>
          </cell>
          <cell r="AV991">
            <v>24000.000002000001</v>
          </cell>
          <cell r="AW991">
            <v>20955.582450000002</v>
          </cell>
          <cell r="AX991">
            <v>34900</v>
          </cell>
          <cell r="AY991">
            <v>0.45416666654548599</v>
          </cell>
          <cell r="AZ991">
            <v>0.31232091684813751</v>
          </cell>
          <cell r="BA991">
            <v>32900</v>
          </cell>
          <cell r="BB991">
            <v>3</v>
          </cell>
          <cell r="BC991">
            <v>0.37083333321909717</v>
          </cell>
          <cell r="BD991">
            <v>0.27051671726443766</v>
          </cell>
          <cell r="BE991">
            <v>29900</v>
          </cell>
          <cell r="BF991">
            <v>10</v>
          </cell>
          <cell r="BG991">
            <v>0.24583333322951395</v>
          </cell>
          <cell r="BH991">
            <v>0.19732441464882941</v>
          </cell>
        </row>
        <row r="992">
          <cell r="B992" t="str">
            <v>22681</v>
          </cell>
          <cell r="C992" t="str">
            <v>5301200000005</v>
          </cell>
          <cell r="D992" t="str">
            <v>VAPE LADY PEN FRUIT MIX 50mg 1.5 DINNER</v>
          </cell>
          <cell r="E992">
            <v>10</v>
          </cell>
          <cell r="F992" t="str">
            <v>BEBIDAS</v>
          </cell>
          <cell r="G992" t="str">
            <v>BEBIDAS</v>
          </cell>
          <cell r="H992" t="str">
            <v>CIGARRILLOS - VAPES</v>
          </cell>
          <cell r="I992" t="str">
            <v>CIGARRILLOS-VAPES</v>
          </cell>
          <cell r="J992" t="str">
            <v>VAPES-ESENCIAS</v>
          </cell>
          <cell r="K992" t="str">
            <v>DINNER</v>
          </cell>
          <cell r="L992">
            <v>2214</v>
          </cell>
          <cell r="M992" t="str">
            <v>ERIS S.A  (2214)</v>
          </cell>
          <cell r="N992">
            <v>0</v>
          </cell>
          <cell r="O992">
            <v>0</v>
          </cell>
          <cell r="P992">
            <v>0</v>
          </cell>
          <cell r="Q992">
            <v>0</v>
          </cell>
          <cell r="R992">
            <v>0</v>
          </cell>
          <cell r="S992">
            <v>0</v>
          </cell>
          <cell r="T992">
            <v>0</v>
          </cell>
          <cell r="U992">
            <v>0</v>
          </cell>
          <cell r="V992">
            <v>0</v>
          </cell>
          <cell r="W992">
            <v>0</v>
          </cell>
          <cell r="X992">
            <v>0</v>
          </cell>
          <cell r="Y992">
            <v>0</v>
          </cell>
          <cell r="Z992">
            <v>0</v>
          </cell>
          <cell r="AA992">
            <v>0</v>
          </cell>
          <cell r="AB992">
            <v>0</v>
          </cell>
          <cell r="AC992">
            <v>0</v>
          </cell>
          <cell r="AD992">
            <v>0</v>
          </cell>
          <cell r="AE992">
            <v>0</v>
          </cell>
          <cell r="AF992">
            <v>0</v>
          </cell>
          <cell r="AG992">
            <v>0</v>
          </cell>
          <cell r="AH992">
            <v>0</v>
          </cell>
          <cell r="AI992">
            <v>0</v>
          </cell>
          <cell r="AJ992">
            <v>10</v>
          </cell>
          <cell r="AK992">
            <v>0</v>
          </cell>
          <cell r="AL992">
            <v>0</v>
          </cell>
          <cell r="AM992">
            <v>0</v>
          </cell>
          <cell r="AN992">
            <v>0</v>
          </cell>
          <cell r="AO992">
            <v>0</v>
          </cell>
          <cell r="AP992" t="str">
            <v>SV</v>
          </cell>
          <cell r="AQ992" t="str">
            <v>Q</v>
          </cell>
          <cell r="AR992" t="str">
            <v>Q</v>
          </cell>
          <cell r="AS992" t="str">
            <v>Q</v>
          </cell>
          <cell r="AT992" t="str">
            <v>Q</v>
          </cell>
          <cell r="AU992" t="str">
            <v>Q</v>
          </cell>
          <cell r="AV992">
            <v>24000.000002000001</v>
          </cell>
          <cell r="AW992">
            <v>20699.2104</v>
          </cell>
          <cell r="AX992">
            <v>34900</v>
          </cell>
          <cell r="AY992">
            <v>0.45416666654548599</v>
          </cell>
          <cell r="AZ992">
            <v>0.31232091684813751</v>
          </cell>
          <cell r="BA992">
            <v>32900</v>
          </cell>
          <cell r="BB992">
            <v>3</v>
          </cell>
          <cell r="BC992">
            <v>0.37083333321909717</v>
          </cell>
          <cell r="BD992">
            <v>0.27051671726443766</v>
          </cell>
          <cell r="BE992">
            <v>29900</v>
          </cell>
          <cell r="BF992">
            <v>10</v>
          </cell>
          <cell r="BG992">
            <v>0.24583333322951395</v>
          </cell>
          <cell r="BH992">
            <v>0.19732441464882941</v>
          </cell>
        </row>
        <row r="993">
          <cell r="B993" t="str">
            <v>22682</v>
          </cell>
          <cell r="C993" t="str">
            <v>5301100000008</v>
          </cell>
          <cell r="D993" t="str">
            <v>VAPE LADY PEN LEM SH ICE 50mg 1.5 DINNER</v>
          </cell>
          <cell r="E993">
            <v>10</v>
          </cell>
          <cell r="F993" t="str">
            <v>BEBIDAS</v>
          </cell>
          <cell r="G993" t="str">
            <v>BEBIDAS</v>
          </cell>
          <cell r="H993" t="str">
            <v>CIGARRILLOS - VAPES</v>
          </cell>
          <cell r="I993" t="str">
            <v>CIGARRILLOS-VAPES</v>
          </cell>
          <cell r="J993" t="str">
            <v>VAPES-ESENCIAS</v>
          </cell>
          <cell r="K993" t="str">
            <v>DINNER</v>
          </cell>
          <cell r="L993">
            <v>2214</v>
          </cell>
          <cell r="M993" t="str">
            <v>ERIS S.A  (2214)</v>
          </cell>
          <cell r="N993">
            <v>0</v>
          </cell>
          <cell r="O993">
            <v>0</v>
          </cell>
          <cell r="P993">
            <v>0</v>
          </cell>
          <cell r="Q993">
            <v>0</v>
          </cell>
          <cell r="R993">
            <v>0</v>
          </cell>
          <cell r="S993">
            <v>0</v>
          </cell>
          <cell r="T993">
            <v>0</v>
          </cell>
          <cell r="U993">
            <v>0</v>
          </cell>
          <cell r="V993">
            <v>0</v>
          </cell>
          <cell r="W993">
            <v>0</v>
          </cell>
          <cell r="X993">
            <v>0</v>
          </cell>
          <cell r="Y993">
            <v>0</v>
          </cell>
          <cell r="Z993">
            <v>0</v>
          </cell>
          <cell r="AA993">
            <v>0</v>
          </cell>
          <cell r="AB993">
            <v>0</v>
          </cell>
          <cell r="AC993">
            <v>0</v>
          </cell>
          <cell r="AD993">
            <v>0</v>
          </cell>
          <cell r="AE993">
            <v>0</v>
          </cell>
          <cell r="AF993">
            <v>0</v>
          </cell>
          <cell r="AG993">
            <v>0</v>
          </cell>
          <cell r="AH993">
            <v>0</v>
          </cell>
          <cell r="AI993">
            <v>0</v>
          </cell>
          <cell r="AJ993">
            <v>0</v>
          </cell>
          <cell r="AK993">
            <v>0</v>
          </cell>
          <cell r="AL993">
            <v>0</v>
          </cell>
          <cell r="AM993">
            <v>3</v>
          </cell>
          <cell r="AN993">
            <v>0</v>
          </cell>
          <cell r="AO993">
            <v>0</v>
          </cell>
          <cell r="AP993" t="str">
            <v>Q</v>
          </cell>
          <cell r="AQ993" t="str">
            <v>Q</v>
          </cell>
          <cell r="AR993" t="str">
            <v>Q</v>
          </cell>
          <cell r="AS993" t="str">
            <v>SV</v>
          </cell>
          <cell r="AT993" t="str">
            <v>Q</v>
          </cell>
          <cell r="AU993" t="str">
            <v>Q</v>
          </cell>
          <cell r="AV993">
            <v>24000.000002000001</v>
          </cell>
          <cell r="AW993">
            <v>23999.99987</v>
          </cell>
          <cell r="AX993">
            <v>34900</v>
          </cell>
          <cell r="AY993">
            <v>0.45416666654548599</v>
          </cell>
          <cell r="AZ993">
            <v>0.31232091684813751</v>
          </cell>
          <cell r="BA993">
            <v>32900</v>
          </cell>
          <cell r="BB993">
            <v>3</v>
          </cell>
          <cell r="BC993">
            <v>0.37083333321909717</v>
          </cell>
          <cell r="BD993">
            <v>0.27051671726443766</v>
          </cell>
          <cell r="BE993">
            <v>29900</v>
          </cell>
          <cell r="BF993">
            <v>10</v>
          </cell>
          <cell r="BG993">
            <v>0.24583333322951395</v>
          </cell>
          <cell r="BH993">
            <v>0.19732441464882941</v>
          </cell>
        </row>
        <row r="994">
          <cell r="B994" t="str">
            <v>22686</v>
          </cell>
          <cell r="C994" t="str">
            <v>5300800000008</v>
          </cell>
          <cell r="D994" t="str">
            <v>VAPE LADY PEN STRAWB ICE 50mg 1.5 DINNER</v>
          </cell>
          <cell r="E994">
            <v>10</v>
          </cell>
          <cell r="F994" t="str">
            <v>BEBIDAS</v>
          </cell>
          <cell r="G994" t="str">
            <v>BEBIDAS</v>
          </cell>
          <cell r="H994" t="str">
            <v>CIGARRILLOS - VAPES</v>
          </cell>
          <cell r="I994" t="str">
            <v>CIGARRILLOS-VAPES</v>
          </cell>
          <cell r="J994" t="str">
            <v>VAPES-ESENCIAS</v>
          </cell>
          <cell r="K994" t="str">
            <v>DINNER</v>
          </cell>
          <cell r="L994">
            <v>2214</v>
          </cell>
          <cell r="M994" t="str">
            <v>ERIS S.A  (2214)</v>
          </cell>
          <cell r="N994">
            <v>2</v>
          </cell>
          <cell r="O994">
            <v>9</v>
          </cell>
          <cell r="P994">
            <v>0</v>
          </cell>
          <cell r="Q994">
            <v>0</v>
          </cell>
          <cell r="R994">
            <v>0</v>
          </cell>
          <cell r="S994">
            <v>0</v>
          </cell>
          <cell r="T994">
            <v>0</v>
          </cell>
          <cell r="U994">
            <v>0</v>
          </cell>
          <cell r="V994">
            <v>0</v>
          </cell>
          <cell r="W994">
            <v>0</v>
          </cell>
          <cell r="X994">
            <v>0</v>
          </cell>
          <cell r="Y994">
            <v>0</v>
          </cell>
          <cell r="Z994">
            <v>0</v>
          </cell>
          <cell r="AA994">
            <v>0</v>
          </cell>
          <cell r="AB994">
            <v>0</v>
          </cell>
          <cell r="AC994">
            <v>0</v>
          </cell>
          <cell r="AD994">
            <v>0</v>
          </cell>
          <cell r="AE994">
            <v>0</v>
          </cell>
          <cell r="AF994">
            <v>0</v>
          </cell>
          <cell r="AG994">
            <v>0</v>
          </cell>
          <cell r="AH994">
            <v>0</v>
          </cell>
          <cell r="AI994">
            <v>0</v>
          </cell>
          <cell r="AJ994">
            <v>7</v>
          </cell>
          <cell r="AK994">
            <v>6</v>
          </cell>
          <cell r="AL994">
            <v>0</v>
          </cell>
          <cell r="AM994">
            <v>3</v>
          </cell>
          <cell r="AN994">
            <v>0</v>
          </cell>
          <cell r="AO994">
            <v>0</v>
          </cell>
          <cell r="AP994" t="str">
            <v>SV</v>
          </cell>
          <cell r="AQ994" t="str">
            <v>SV</v>
          </cell>
          <cell r="AR994" t="str">
            <v>Q</v>
          </cell>
          <cell r="AS994" t="str">
            <v>SV</v>
          </cell>
          <cell r="AT994" t="str">
            <v>Q</v>
          </cell>
          <cell r="AU994" t="str">
            <v>Q</v>
          </cell>
          <cell r="AV994">
            <v>24000.000002000001</v>
          </cell>
          <cell r="AW994">
            <v>20811.38609</v>
          </cell>
          <cell r="AX994">
            <v>34900</v>
          </cell>
          <cell r="AY994">
            <v>0.45416666654548599</v>
          </cell>
          <cell r="AZ994">
            <v>0.31232091684813751</v>
          </cell>
          <cell r="BA994">
            <v>32900</v>
          </cell>
          <cell r="BB994">
            <v>3</v>
          </cell>
          <cell r="BC994">
            <v>0.37083333321909717</v>
          </cell>
          <cell r="BD994">
            <v>0.27051671726443766</v>
          </cell>
          <cell r="BE994">
            <v>29900</v>
          </cell>
          <cell r="BF994">
            <v>10</v>
          </cell>
          <cell r="BG994">
            <v>0.24583333322951395</v>
          </cell>
          <cell r="BH994">
            <v>0.19732441464882941</v>
          </cell>
        </row>
        <row r="995">
          <cell r="B995" t="str">
            <v>22688</v>
          </cell>
          <cell r="C995" t="str">
            <v>5301000000001</v>
          </cell>
          <cell r="D995" t="str">
            <v>VAPE LADY PEN STRAWB MAC 50mg 1.5 DINNER</v>
          </cell>
          <cell r="E995">
            <v>10</v>
          </cell>
          <cell r="F995" t="str">
            <v>BEBIDAS</v>
          </cell>
          <cell r="G995" t="str">
            <v>BEBIDAS</v>
          </cell>
          <cell r="H995" t="str">
            <v>CIGARRILLOS - VAPES</v>
          </cell>
          <cell r="I995" t="str">
            <v>CIGARRILLOS-VAPES</v>
          </cell>
          <cell r="J995" t="str">
            <v>VAPES-ESENCIAS</v>
          </cell>
          <cell r="K995" t="str">
            <v>DINNER</v>
          </cell>
          <cell r="L995">
            <v>2214</v>
          </cell>
          <cell r="M995" t="str">
            <v>ERIS S.A  (2214)</v>
          </cell>
          <cell r="N995">
            <v>0</v>
          </cell>
          <cell r="O995">
            <v>0</v>
          </cell>
          <cell r="P995">
            <v>1</v>
          </cell>
          <cell r="Q995">
            <v>4</v>
          </cell>
          <cell r="R995">
            <v>0</v>
          </cell>
          <cell r="S995">
            <v>0</v>
          </cell>
          <cell r="T995">
            <v>0</v>
          </cell>
          <cell r="U995">
            <v>0</v>
          </cell>
          <cell r="V995">
            <v>0</v>
          </cell>
          <cell r="W995">
            <v>0</v>
          </cell>
          <cell r="X995">
            <v>0</v>
          </cell>
          <cell r="Y995">
            <v>0</v>
          </cell>
          <cell r="Z995">
            <v>0</v>
          </cell>
          <cell r="AA995">
            <v>0</v>
          </cell>
          <cell r="AB995">
            <v>0</v>
          </cell>
          <cell r="AC995">
            <v>0</v>
          </cell>
          <cell r="AD995">
            <v>0</v>
          </cell>
          <cell r="AE995">
            <v>0</v>
          </cell>
          <cell r="AF995">
            <v>0</v>
          </cell>
          <cell r="AG995">
            <v>0</v>
          </cell>
          <cell r="AH995">
            <v>0</v>
          </cell>
          <cell r="AI995">
            <v>0</v>
          </cell>
          <cell r="AJ995">
            <v>26</v>
          </cell>
          <cell r="AK995">
            <v>2</v>
          </cell>
          <cell r="AL995">
            <v>0</v>
          </cell>
          <cell r="AM995">
            <v>0</v>
          </cell>
          <cell r="AN995">
            <v>0</v>
          </cell>
          <cell r="AO995">
            <v>0</v>
          </cell>
          <cell r="AP995">
            <v>195</v>
          </cell>
          <cell r="AQ995" t="str">
            <v>SV</v>
          </cell>
          <cell r="AR995" t="str">
            <v>Q</v>
          </cell>
          <cell r="AS995" t="str">
            <v>Q</v>
          </cell>
          <cell r="AT995" t="str">
            <v>Q</v>
          </cell>
          <cell r="AU995" t="str">
            <v>Q</v>
          </cell>
          <cell r="AV995">
            <v>24000.000002000001</v>
          </cell>
          <cell r="AW995">
            <v>21822.935529999999</v>
          </cell>
          <cell r="AX995">
            <v>34900</v>
          </cell>
          <cell r="AY995">
            <v>0.45416666654548599</v>
          </cell>
          <cell r="AZ995">
            <v>0.31232091684813751</v>
          </cell>
          <cell r="BA995">
            <v>32900</v>
          </cell>
          <cell r="BB995">
            <v>3</v>
          </cell>
          <cell r="BC995">
            <v>0.37083333321909717</v>
          </cell>
          <cell r="BD995">
            <v>0.27051671726443766</v>
          </cell>
          <cell r="BE995">
            <v>29900</v>
          </cell>
          <cell r="BF995">
            <v>10</v>
          </cell>
          <cell r="BG995">
            <v>0.24583333322951395</v>
          </cell>
          <cell r="BH995">
            <v>0.19732441464882941</v>
          </cell>
        </row>
        <row r="996">
          <cell r="B996" t="str">
            <v>22881</v>
          </cell>
          <cell r="C996" t="str">
            <v>5431800000007</v>
          </cell>
          <cell r="D996" t="str">
            <v>VAPE IRIS DISP 600p APPLE ICE 50mg VOOM</v>
          </cell>
          <cell r="E996">
            <v>10</v>
          </cell>
          <cell r="F996" t="str">
            <v>BEBIDAS</v>
          </cell>
          <cell r="G996" t="str">
            <v>BEBIDAS</v>
          </cell>
          <cell r="H996" t="str">
            <v>CIGARRILLOS - VAPES</v>
          </cell>
          <cell r="I996" t="str">
            <v>CIGARRILLOS-VAPES</v>
          </cell>
          <cell r="J996" t="str">
            <v>VAPES-ESENCIAS</v>
          </cell>
          <cell r="K996" t="str">
            <v>VOOM</v>
          </cell>
          <cell r="L996">
            <v>2214</v>
          </cell>
          <cell r="M996" t="str">
            <v>ERIS S.A  (2214)</v>
          </cell>
          <cell r="N996">
            <v>0</v>
          </cell>
          <cell r="O996">
            <v>0</v>
          </cell>
          <cell r="P996">
            <v>0</v>
          </cell>
          <cell r="Q996">
            <v>0</v>
          </cell>
          <cell r="R996">
            <v>0</v>
          </cell>
          <cell r="S996">
            <v>0</v>
          </cell>
          <cell r="T996">
            <v>0</v>
          </cell>
          <cell r="U996">
            <v>0</v>
          </cell>
          <cell r="V996">
            <v>0</v>
          </cell>
          <cell r="W996">
            <v>0</v>
          </cell>
          <cell r="X996">
            <v>0</v>
          </cell>
          <cell r="Y996">
            <v>0</v>
          </cell>
          <cell r="Z996">
            <v>0</v>
          </cell>
          <cell r="AA996">
            <v>0</v>
          </cell>
          <cell r="AB996">
            <v>0</v>
          </cell>
          <cell r="AC996">
            <v>0</v>
          </cell>
          <cell r="AD996">
            <v>0</v>
          </cell>
          <cell r="AE996">
            <v>0</v>
          </cell>
          <cell r="AF996">
            <v>0</v>
          </cell>
          <cell r="AG996">
            <v>0</v>
          </cell>
          <cell r="AH996">
            <v>0</v>
          </cell>
          <cell r="AI996">
            <v>0</v>
          </cell>
          <cell r="AJ996">
            <v>31</v>
          </cell>
          <cell r="AK996">
            <v>0</v>
          </cell>
          <cell r="AL996">
            <v>0</v>
          </cell>
          <cell r="AM996">
            <v>0</v>
          </cell>
          <cell r="AN996">
            <v>0</v>
          </cell>
          <cell r="AO996">
            <v>0</v>
          </cell>
          <cell r="AP996" t="str">
            <v>SV</v>
          </cell>
          <cell r="AQ996" t="str">
            <v>Q</v>
          </cell>
          <cell r="AR996" t="str">
            <v>Q</v>
          </cell>
          <cell r="AS996" t="str">
            <v>Q</v>
          </cell>
          <cell r="AT996" t="str">
            <v>Q</v>
          </cell>
          <cell r="AU996" t="str">
            <v>Q</v>
          </cell>
          <cell r="AV996">
            <v>33120.000001</v>
          </cell>
          <cell r="AW996">
            <v>33119.999880000003</v>
          </cell>
          <cell r="AX996">
            <v>46900</v>
          </cell>
          <cell r="AY996">
            <v>0.41606280188961153</v>
          </cell>
          <cell r="AZ996">
            <v>0.29381663110874201</v>
          </cell>
          <cell r="BA996">
            <v>44900</v>
          </cell>
          <cell r="BB996">
            <v>3</v>
          </cell>
          <cell r="BC996">
            <v>0.35567632846148323</v>
          </cell>
          <cell r="BD996">
            <v>0.26236080175946547</v>
          </cell>
          <cell r="BE996">
            <v>41900</v>
          </cell>
          <cell r="BF996">
            <v>10</v>
          </cell>
          <cell r="BG996">
            <v>0.26509661831929066</v>
          </cell>
          <cell r="BH996">
            <v>0.20954653935560857</v>
          </cell>
        </row>
        <row r="997">
          <cell r="B997" t="str">
            <v>22882</v>
          </cell>
          <cell r="C997" t="str">
            <v>5431400000009</v>
          </cell>
          <cell r="D997" t="str">
            <v>VAPE IRIS DISP 600p ENERGY 50mg VOOM</v>
          </cell>
          <cell r="E997">
            <v>10</v>
          </cell>
          <cell r="F997" t="str">
            <v>BEBIDAS</v>
          </cell>
          <cell r="G997" t="str">
            <v>BEBIDAS</v>
          </cell>
          <cell r="H997" t="str">
            <v>CIGARRILLOS - VAPES</v>
          </cell>
          <cell r="I997" t="str">
            <v>CIGARRILLOS-VAPES</v>
          </cell>
          <cell r="J997" t="str">
            <v>VAPES-ESENCIAS</v>
          </cell>
          <cell r="K997" t="str">
            <v>VOOM</v>
          </cell>
          <cell r="L997">
            <v>2214</v>
          </cell>
          <cell r="M997" t="str">
            <v>ERIS S.A  (2214)</v>
          </cell>
          <cell r="N997">
            <v>0</v>
          </cell>
          <cell r="O997">
            <v>0</v>
          </cell>
          <cell r="P997">
            <v>0</v>
          </cell>
          <cell r="Q997">
            <v>0</v>
          </cell>
          <cell r="R997">
            <v>0</v>
          </cell>
          <cell r="S997">
            <v>0</v>
          </cell>
          <cell r="T997">
            <v>0</v>
          </cell>
          <cell r="U997">
            <v>0</v>
          </cell>
          <cell r="V997">
            <v>0</v>
          </cell>
          <cell r="W997">
            <v>0</v>
          </cell>
          <cell r="X997">
            <v>0</v>
          </cell>
          <cell r="Y997">
            <v>0</v>
          </cell>
          <cell r="Z997">
            <v>0</v>
          </cell>
          <cell r="AA997">
            <v>0</v>
          </cell>
          <cell r="AB997">
            <v>0</v>
          </cell>
          <cell r="AC997">
            <v>0</v>
          </cell>
          <cell r="AD997">
            <v>0</v>
          </cell>
          <cell r="AE997">
            <v>0</v>
          </cell>
          <cell r="AF997">
            <v>0</v>
          </cell>
          <cell r="AG997">
            <v>0</v>
          </cell>
          <cell r="AH997">
            <v>0</v>
          </cell>
          <cell r="AI997">
            <v>0</v>
          </cell>
          <cell r="AJ997">
            <v>5</v>
          </cell>
          <cell r="AK997">
            <v>0</v>
          </cell>
          <cell r="AL997">
            <v>0</v>
          </cell>
          <cell r="AM997">
            <v>1</v>
          </cell>
          <cell r="AN997">
            <v>0</v>
          </cell>
          <cell r="AO997">
            <v>0</v>
          </cell>
          <cell r="AP997" t="str">
            <v>SV</v>
          </cell>
          <cell r="AQ997" t="str">
            <v>Q</v>
          </cell>
          <cell r="AR997" t="str">
            <v>Q</v>
          </cell>
          <cell r="AS997" t="str">
            <v>SV</v>
          </cell>
          <cell r="AT997" t="str">
            <v>Q</v>
          </cell>
          <cell r="AU997" t="str">
            <v>Q</v>
          </cell>
          <cell r="AV997">
            <v>33120.000001</v>
          </cell>
          <cell r="AW997">
            <v>28292.872189999998</v>
          </cell>
          <cell r="AX997">
            <v>46900</v>
          </cell>
          <cell r="AY997">
            <v>0.41606280188961153</v>
          </cell>
          <cell r="AZ997">
            <v>0.29381663110874201</v>
          </cell>
          <cell r="BA997">
            <v>44900</v>
          </cell>
          <cell r="BB997">
            <v>3</v>
          </cell>
          <cell r="BC997">
            <v>0.35567632846148323</v>
          </cell>
          <cell r="BD997">
            <v>0.26236080175946547</v>
          </cell>
          <cell r="BE997">
            <v>41900</v>
          </cell>
          <cell r="BF997">
            <v>10</v>
          </cell>
          <cell r="BG997">
            <v>0.26509661831929066</v>
          </cell>
          <cell r="BH997">
            <v>0.20954653935560857</v>
          </cell>
        </row>
        <row r="998">
          <cell r="B998" t="str">
            <v>22883</v>
          </cell>
          <cell r="C998" t="str">
            <v>5432200000004</v>
          </cell>
          <cell r="D998" t="str">
            <v>VAPE IRIS DISP 600p GRAPE ICE 50mg VOOM</v>
          </cell>
          <cell r="E998">
            <v>10</v>
          </cell>
          <cell r="F998" t="str">
            <v>BEBIDAS</v>
          </cell>
          <cell r="G998" t="str">
            <v>BEBIDAS</v>
          </cell>
          <cell r="H998" t="str">
            <v>CIGARRILLOS - VAPES</v>
          </cell>
          <cell r="I998" t="str">
            <v>CIGARRILLOS-VAPES</v>
          </cell>
          <cell r="J998" t="str">
            <v>VAPES-ESENCIAS</v>
          </cell>
          <cell r="K998" t="str">
            <v>VOOM</v>
          </cell>
          <cell r="L998">
            <v>2214</v>
          </cell>
          <cell r="M998" t="str">
            <v>ERIS S.A  (2214)</v>
          </cell>
          <cell r="N998">
            <v>0</v>
          </cell>
          <cell r="O998">
            <v>0</v>
          </cell>
          <cell r="P998">
            <v>0</v>
          </cell>
          <cell r="Q998">
            <v>0</v>
          </cell>
          <cell r="R998">
            <v>0</v>
          </cell>
          <cell r="S998">
            <v>0</v>
          </cell>
          <cell r="T998">
            <v>0</v>
          </cell>
          <cell r="U998">
            <v>0</v>
          </cell>
          <cell r="V998">
            <v>0</v>
          </cell>
          <cell r="W998">
            <v>0</v>
          </cell>
          <cell r="X998">
            <v>0</v>
          </cell>
          <cell r="Y998">
            <v>0</v>
          </cell>
          <cell r="Z998">
            <v>0</v>
          </cell>
          <cell r="AA998">
            <v>0</v>
          </cell>
          <cell r="AB998">
            <v>0</v>
          </cell>
          <cell r="AC998">
            <v>0</v>
          </cell>
          <cell r="AD998">
            <v>0</v>
          </cell>
          <cell r="AE998">
            <v>0</v>
          </cell>
          <cell r="AF998">
            <v>0</v>
          </cell>
          <cell r="AG998">
            <v>0</v>
          </cell>
          <cell r="AH998">
            <v>0</v>
          </cell>
          <cell r="AI998">
            <v>0</v>
          </cell>
          <cell r="AJ998">
            <v>10</v>
          </cell>
          <cell r="AK998">
            <v>0</v>
          </cell>
          <cell r="AL998">
            <v>0</v>
          </cell>
          <cell r="AM998">
            <v>0</v>
          </cell>
          <cell r="AN998">
            <v>0</v>
          </cell>
          <cell r="AO998">
            <v>0</v>
          </cell>
          <cell r="AP998" t="str">
            <v>SV</v>
          </cell>
          <cell r="AQ998" t="str">
            <v>Q</v>
          </cell>
          <cell r="AR998" t="str">
            <v>Q</v>
          </cell>
          <cell r="AS998" t="str">
            <v>Q</v>
          </cell>
          <cell r="AT998" t="str">
            <v>Q</v>
          </cell>
          <cell r="AU998" t="str">
            <v>Q</v>
          </cell>
          <cell r="AV998">
            <v>33120.000001</v>
          </cell>
          <cell r="AW998">
            <v>26644.150280000002</v>
          </cell>
          <cell r="AX998">
            <v>46900</v>
          </cell>
          <cell r="AY998">
            <v>0.41606280188961153</v>
          </cell>
          <cell r="AZ998">
            <v>0.29381663110874201</v>
          </cell>
          <cell r="BA998">
            <v>44900</v>
          </cell>
          <cell r="BB998">
            <v>3</v>
          </cell>
          <cell r="BC998">
            <v>0.35567632846148323</v>
          </cell>
          <cell r="BD998">
            <v>0.26236080175946547</v>
          </cell>
          <cell r="BE998">
            <v>41900</v>
          </cell>
          <cell r="BF998">
            <v>10</v>
          </cell>
          <cell r="BG998">
            <v>0.26509661831929066</v>
          </cell>
          <cell r="BH998">
            <v>0.20954653935560857</v>
          </cell>
        </row>
        <row r="999">
          <cell r="B999" t="str">
            <v>22886</v>
          </cell>
          <cell r="C999" t="str">
            <v>5431900000004</v>
          </cell>
          <cell r="D999" t="str">
            <v>VAPE IRIS DISP 600p MINT 50mg VOOM</v>
          </cell>
          <cell r="E999">
            <v>10</v>
          </cell>
          <cell r="F999" t="str">
            <v>BEBIDAS</v>
          </cell>
          <cell r="G999" t="str">
            <v>BEBIDAS</v>
          </cell>
          <cell r="H999" t="str">
            <v>CIGARRILLOS - VAPES</v>
          </cell>
          <cell r="I999" t="str">
            <v>CIGARRILLOS-VAPES</v>
          </cell>
          <cell r="J999" t="str">
            <v>VAPES-ESENCIAS</v>
          </cell>
          <cell r="K999" t="str">
            <v>VOOM</v>
          </cell>
          <cell r="L999">
            <v>2214</v>
          </cell>
          <cell r="M999" t="str">
            <v>ERIS S.A  (2214)</v>
          </cell>
          <cell r="N999">
            <v>0</v>
          </cell>
          <cell r="O999">
            <v>0</v>
          </cell>
          <cell r="P999">
            <v>0</v>
          </cell>
          <cell r="Q999">
            <v>0</v>
          </cell>
          <cell r="R999">
            <v>0</v>
          </cell>
          <cell r="S999">
            <v>0</v>
          </cell>
          <cell r="T999">
            <v>0</v>
          </cell>
          <cell r="U999">
            <v>0</v>
          </cell>
          <cell r="V999">
            <v>0</v>
          </cell>
          <cell r="W999">
            <v>0</v>
          </cell>
          <cell r="X999">
            <v>0</v>
          </cell>
          <cell r="Y999">
            <v>0</v>
          </cell>
          <cell r="Z999">
            <v>0</v>
          </cell>
          <cell r="AA999">
            <v>0</v>
          </cell>
          <cell r="AB999">
            <v>0</v>
          </cell>
          <cell r="AC999">
            <v>0</v>
          </cell>
          <cell r="AD999">
            <v>0</v>
          </cell>
          <cell r="AE999">
            <v>0</v>
          </cell>
          <cell r="AF999">
            <v>0</v>
          </cell>
          <cell r="AG999">
            <v>0</v>
          </cell>
          <cell r="AH999">
            <v>0</v>
          </cell>
          <cell r="AI999">
            <v>0</v>
          </cell>
          <cell r="AJ999">
            <v>3</v>
          </cell>
          <cell r="AK999">
            <v>0</v>
          </cell>
          <cell r="AL999">
            <v>0</v>
          </cell>
          <cell r="AM999">
            <v>0</v>
          </cell>
          <cell r="AN999">
            <v>0</v>
          </cell>
          <cell r="AO999">
            <v>0</v>
          </cell>
          <cell r="AP999" t="str">
            <v>SV</v>
          </cell>
          <cell r="AQ999" t="str">
            <v>Q</v>
          </cell>
          <cell r="AR999" t="str">
            <v>Q</v>
          </cell>
          <cell r="AS999" t="str">
            <v>Q</v>
          </cell>
          <cell r="AT999" t="str">
            <v>Q</v>
          </cell>
          <cell r="AU999" t="str">
            <v>Q</v>
          </cell>
          <cell r="AV999">
            <v>33120.000001</v>
          </cell>
          <cell r="AW999">
            <v>29789.724689999999</v>
          </cell>
          <cell r="AX999">
            <v>46900</v>
          </cell>
          <cell r="AY999">
            <v>0.41606280188961153</v>
          </cell>
          <cell r="AZ999">
            <v>0.29381663110874201</v>
          </cell>
          <cell r="BA999">
            <v>44900</v>
          </cell>
          <cell r="BB999">
            <v>3</v>
          </cell>
          <cell r="BC999">
            <v>0.35567632846148323</v>
          </cell>
          <cell r="BD999">
            <v>0.26236080175946547</v>
          </cell>
          <cell r="BE999">
            <v>41900</v>
          </cell>
          <cell r="BF999">
            <v>10</v>
          </cell>
          <cell r="BG999">
            <v>0.26509661831929066</v>
          </cell>
          <cell r="BH999">
            <v>0.20954653935560857</v>
          </cell>
        </row>
        <row r="1000">
          <cell r="B1000" t="str">
            <v>22892</v>
          </cell>
          <cell r="C1000" t="str">
            <v>5432500000005</v>
          </cell>
          <cell r="D1000" t="str">
            <v>VAPE IRIS DISP 600p STRAW BANA 50mg VOOM</v>
          </cell>
          <cell r="E1000">
            <v>10</v>
          </cell>
          <cell r="F1000" t="str">
            <v>BEBIDAS</v>
          </cell>
          <cell r="G1000" t="str">
            <v>BEBIDAS</v>
          </cell>
          <cell r="H1000" t="str">
            <v>CIGARRILLOS - VAPES</v>
          </cell>
          <cell r="I1000" t="str">
            <v>CIGARRILLOS-VAPES</v>
          </cell>
          <cell r="J1000" t="str">
            <v>VAPES-ESENCIAS</v>
          </cell>
          <cell r="K1000" t="str">
            <v>VOOM</v>
          </cell>
          <cell r="L1000">
            <v>2214</v>
          </cell>
          <cell r="M1000" t="str">
            <v>ERIS S.A  (2214)</v>
          </cell>
          <cell r="N1000">
            <v>0</v>
          </cell>
          <cell r="O1000">
            <v>0</v>
          </cell>
          <cell r="P1000">
            <v>0</v>
          </cell>
          <cell r="Q1000">
            <v>0</v>
          </cell>
          <cell r="R1000">
            <v>0</v>
          </cell>
          <cell r="S1000">
            <v>0</v>
          </cell>
          <cell r="T1000">
            <v>0</v>
          </cell>
          <cell r="U1000">
            <v>0</v>
          </cell>
          <cell r="V1000">
            <v>0</v>
          </cell>
          <cell r="W1000">
            <v>0</v>
          </cell>
          <cell r="X1000">
            <v>0</v>
          </cell>
          <cell r="Y1000">
            <v>0</v>
          </cell>
          <cell r="Z1000">
            <v>0</v>
          </cell>
          <cell r="AA1000">
            <v>0</v>
          </cell>
          <cell r="AB1000">
            <v>0</v>
          </cell>
          <cell r="AC1000">
            <v>0</v>
          </cell>
          <cell r="AD1000">
            <v>0</v>
          </cell>
          <cell r="AE1000">
            <v>0</v>
          </cell>
          <cell r="AF1000">
            <v>0</v>
          </cell>
          <cell r="AG1000">
            <v>0</v>
          </cell>
          <cell r="AH1000">
            <v>0</v>
          </cell>
          <cell r="AI1000">
            <v>0</v>
          </cell>
          <cell r="AJ1000">
            <v>20</v>
          </cell>
          <cell r="AK1000">
            <v>0</v>
          </cell>
          <cell r="AL1000">
            <v>0</v>
          </cell>
          <cell r="AM1000">
            <v>0</v>
          </cell>
          <cell r="AN1000">
            <v>0</v>
          </cell>
          <cell r="AO1000">
            <v>0</v>
          </cell>
          <cell r="AP1000" t="str">
            <v>SV</v>
          </cell>
          <cell r="AQ1000" t="str">
            <v>Q</v>
          </cell>
          <cell r="AR1000" t="str">
            <v>Q</v>
          </cell>
          <cell r="AS1000" t="str">
            <v>Q</v>
          </cell>
          <cell r="AT1000" t="str">
            <v>Q</v>
          </cell>
          <cell r="AU1000" t="str">
            <v>Q</v>
          </cell>
          <cell r="AV1000">
            <v>33120.000001</v>
          </cell>
          <cell r="AW1000">
            <v>33119.999880000003</v>
          </cell>
          <cell r="AX1000">
            <v>46900</v>
          </cell>
          <cell r="AY1000">
            <v>0.41606280188961153</v>
          </cell>
          <cell r="AZ1000">
            <v>0.29381663110874201</v>
          </cell>
          <cell r="BA1000">
            <v>44900</v>
          </cell>
          <cell r="BB1000">
            <v>3</v>
          </cell>
          <cell r="BC1000">
            <v>0.35567632846148323</v>
          </cell>
          <cell r="BD1000">
            <v>0.26236080175946547</v>
          </cell>
          <cell r="BE1000">
            <v>41900</v>
          </cell>
          <cell r="BF1000">
            <v>10</v>
          </cell>
          <cell r="BG1000">
            <v>0.26509661831929066</v>
          </cell>
          <cell r="BH1000">
            <v>0.20954653935560857</v>
          </cell>
        </row>
        <row r="1001">
          <cell r="B1001" t="str">
            <v>23562</v>
          </cell>
          <cell r="C1001" t="str">
            <v>7848002670011</v>
          </cell>
          <cell r="D1001" t="str">
            <v>CIGARRILLO ELECTRONICO GRAPE ICE ZEN</v>
          </cell>
          <cell r="E1001">
            <v>20</v>
          </cell>
          <cell r="F1001" t="str">
            <v>BEBIDAS</v>
          </cell>
          <cell r="G1001" t="str">
            <v>BEBIDAS</v>
          </cell>
          <cell r="H1001" t="str">
            <v>CIGARRILLOS - VAPES</v>
          </cell>
          <cell r="I1001" t="str">
            <v>CIGARRILLOS-VAPES</v>
          </cell>
          <cell r="J1001" t="str">
            <v>VAPES-ESENCIAS</v>
          </cell>
          <cell r="K1001" t="str">
            <v>ZEN</v>
          </cell>
          <cell r="L1001">
            <v>2263</v>
          </cell>
          <cell r="M1001" t="str">
            <v>DISTRIBOX S.A (2263)</v>
          </cell>
          <cell r="N1001">
            <v>17</v>
          </cell>
          <cell r="O1001">
            <v>21</v>
          </cell>
          <cell r="P1001">
            <v>1</v>
          </cell>
          <cell r="Q1001">
            <v>1</v>
          </cell>
          <cell r="R1001">
            <v>0</v>
          </cell>
          <cell r="S1001">
            <v>0</v>
          </cell>
          <cell r="T1001">
            <v>0</v>
          </cell>
          <cell r="U1001">
            <v>0</v>
          </cell>
          <cell r="V1001">
            <v>0</v>
          </cell>
          <cell r="W1001">
            <v>0</v>
          </cell>
          <cell r="X1001">
            <v>0</v>
          </cell>
          <cell r="Y1001">
            <v>0</v>
          </cell>
          <cell r="Z1001">
            <v>0</v>
          </cell>
          <cell r="AA1001">
            <v>0</v>
          </cell>
          <cell r="AB1001">
            <v>0</v>
          </cell>
          <cell r="AC1001">
            <v>0</v>
          </cell>
          <cell r="AD1001">
            <v>0</v>
          </cell>
          <cell r="AE1001">
            <v>0</v>
          </cell>
          <cell r="AF1001">
            <v>0</v>
          </cell>
          <cell r="AG1001">
            <v>0</v>
          </cell>
          <cell r="AH1001">
            <v>0</v>
          </cell>
          <cell r="AI1001">
            <v>0</v>
          </cell>
          <cell r="AJ1001">
            <v>-2</v>
          </cell>
          <cell r="AK1001">
            <v>0</v>
          </cell>
          <cell r="AL1001">
            <v>0</v>
          </cell>
          <cell r="AM1001">
            <v>0</v>
          </cell>
          <cell r="AN1001">
            <v>0</v>
          </cell>
          <cell r="AO1001">
            <v>0</v>
          </cell>
          <cell r="AP1001" t="str">
            <v>Q</v>
          </cell>
          <cell r="AQ1001" t="str">
            <v>Q</v>
          </cell>
          <cell r="AR1001" t="str">
            <v>Q</v>
          </cell>
          <cell r="AS1001" t="str">
            <v>Q</v>
          </cell>
          <cell r="AT1001" t="str">
            <v>Q</v>
          </cell>
          <cell r="AU1001" t="str">
            <v>Q</v>
          </cell>
          <cell r="AV1001">
            <v>27999.999994999998</v>
          </cell>
          <cell r="AW1001">
            <v>27999.999940000002</v>
          </cell>
          <cell r="AX1001">
            <v>39900</v>
          </cell>
          <cell r="AY1001">
            <v>0.42500000025446427</v>
          </cell>
          <cell r="AZ1001">
            <v>0.29824561416040102</v>
          </cell>
          <cell r="BA1001">
            <v>36900</v>
          </cell>
          <cell r="BB1001">
            <v>3</v>
          </cell>
          <cell r="BC1001">
            <v>0.31785714309247459</v>
          </cell>
          <cell r="BD1001">
            <v>0.24119241205962064</v>
          </cell>
          <cell r="BE1001">
            <v>34900</v>
          </cell>
          <cell r="BF1001">
            <v>20</v>
          </cell>
          <cell r="BG1001">
            <v>0.24642857165114807</v>
          </cell>
          <cell r="BH1001">
            <v>0.19770773653295134</v>
          </cell>
        </row>
        <row r="1002">
          <cell r="B1002" t="str">
            <v>23565</v>
          </cell>
          <cell r="C1002" t="str">
            <v>7848002670042</v>
          </cell>
          <cell r="D1002" t="str">
            <v>CIGARRILLO ELECTRONICO JUICE PEACH ICE ZEN</v>
          </cell>
          <cell r="E1002">
            <v>20</v>
          </cell>
          <cell r="F1002" t="str">
            <v>BEBIDAS</v>
          </cell>
          <cell r="G1002" t="str">
            <v>BEBIDAS</v>
          </cell>
          <cell r="H1002" t="str">
            <v>CIGARRILLOS - VAPES</v>
          </cell>
          <cell r="I1002" t="str">
            <v>CIGARRILLOS-VAPES</v>
          </cell>
          <cell r="J1002" t="str">
            <v>VAPES-ESENCIAS</v>
          </cell>
          <cell r="K1002" t="str">
            <v>ZEN</v>
          </cell>
          <cell r="L1002">
            <v>2263</v>
          </cell>
          <cell r="M1002" t="str">
            <v>DISTRIBOX S.A (2263)</v>
          </cell>
          <cell r="N1002">
            <v>15</v>
          </cell>
          <cell r="O1002">
            <v>2</v>
          </cell>
          <cell r="P1002">
            <v>0</v>
          </cell>
          <cell r="Q1002">
            <v>1</v>
          </cell>
          <cell r="R1002">
            <v>0</v>
          </cell>
          <cell r="S1002">
            <v>0</v>
          </cell>
          <cell r="T1002">
            <v>0</v>
          </cell>
          <cell r="U1002">
            <v>0</v>
          </cell>
          <cell r="V1002">
            <v>0</v>
          </cell>
          <cell r="W1002">
            <v>0</v>
          </cell>
          <cell r="X1002">
            <v>0</v>
          </cell>
          <cell r="Y1002">
            <v>0</v>
          </cell>
          <cell r="Z1002">
            <v>0</v>
          </cell>
          <cell r="AA1002">
            <v>0</v>
          </cell>
          <cell r="AB1002">
            <v>0</v>
          </cell>
          <cell r="AC1002">
            <v>0</v>
          </cell>
          <cell r="AD1002">
            <v>0</v>
          </cell>
          <cell r="AE1002">
            <v>0</v>
          </cell>
          <cell r="AF1002">
            <v>0</v>
          </cell>
          <cell r="AG1002">
            <v>0</v>
          </cell>
          <cell r="AH1002">
            <v>0</v>
          </cell>
          <cell r="AI1002">
            <v>0</v>
          </cell>
          <cell r="AJ1002">
            <v>25</v>
          </cell>
          <cell r="AK1002">
            <v>0</v>
          </cell>
          <cell r="AL1002">
            <v>1</v>
          </cell>
          <cell r="AM1002">
            <v>1</v>
          </cell>
          <cell r="AN1002">
            <v>0</v>
          </cell>
          <cell r="AO1002">
            <v>0</v>
          </cell>
          <cell r="AP1002">
            <v>750</v>
          </cell>
          <cell r="AQ1002" t="str">
            <v>Q</v>
          </cell>
          <cell r="AR1002" t="str">
            <v>SV</v>
          </cell>
          <cell r="AS1002" t="str">
            <v>SV</v>
          </cell>
          <cell r="AT1002" t="str">
            <v>Q</v>
          </cell>
          <cell r="AU1002" t="str">
            <v>Q</v>
          </cell>
          <cell r="AV1002">
            <v>27999.999994999998</v>
          </cell>
          <cell r="AW1002">
            <v>27999.999940000002</v>
          </cell>
          <cell r="AX1002">
            <v>39900</v>
          </cell>
          <cell r="AY1002">
            <v>0.42500000025446427</v>
          </cell>
          <cell r="AZ1002">
            <v>0.29824561416040102</v>
          </cell>
          <cell r="BA1002">
            <v>36900</v>
          </cell>
          <cell r="BB1002">
            <v>3</v>
          </cell>
          <cell r="BC1002">
            <v>0.31785714309247459</v>
          </cell>
          <cell r="BD1002">
            <v>0.24119241205962064</v>
          </cell>
          <cell r="BE1002">
            <v>34900</v>
          </cell>
          <cell r="BF1002">
            <v>20</v>
          </cell>
          <cell r="BG1002">
            <v>0.24642857165114807</v>
          </cell>
          <cell r="BH1002">
            <v>0.19770773653295134</v>
          </cell>
        </row>
        <row r="1003">
          <cell r="B1003" t="str">
            <v>23566</v>
          </cell>
          <cell r="C1003" t="str">
            <v>7848002670059</v>
          </cell>
          <cell r="D1003" t="str">
            <v>CIGARRILLO ELECTRONICO MINT ICE ZEN</v>
          </cell>
          <cell r="E1003">
            <v>20</v>
          </cell>
          <cell r="F1003" t="str">
            <v>BEBIDAS</v>
          </cell>
          <cell r="G1003" t="str">
            <v>BEBIDAS</v>
          </cell>
          <cell r="H1003" t="str">
            <v>CIGARRILLOS - VAPES</v>
          </cell>
          <cell r="I1003" t="str">
            <v>CIGARRILLOS-VAPES</v>
          </cell>
          <cell r="J1003" t="str">
            <v>VAPES-ESENCIAS</v>
          </cell>
          <cell r="K1003" t="str">
            <v>ZEN</v>
          </cell>
          <cell r="L1003">
            <v>2263</v>
          </cell>
          <cell r="M1003" t="str">
            <v>DISTRIBOX S.A (2263)</v>
          </cell>
          <cell r="N1003">
            <v>7</v>
          </cell>
          <cell r="O1003">
            <v>6</v>
          </cell>
          <cell r="P1003">
            <v>4</v>
          </cell>
          <cell r="Q1003">
            <v>4</v>
          </cell>
          <cell r="R1003">
            <v>0</v>
          </cell>
          <cell r="S1003">
            <v>0</v>
          </cell>
          <cell r="T1003">
            <v>0</v>
          </cell>
          <cell r="U1003">
            <v>0</v>
          </cell>
          <cell r="V1003">
            <v>0</v>
          </cell>
          <cell r="W1003">
            <v>0</v>
          </cell>
          <cell r="X1003">
            <v>0</v>
          </cell>
          <cell r="Y1003">
            <v>0</v>
          </cell>
          <cell r="Z1003">
            <v>0</v>
          </cell>
          <cell r="AA1003">
            <v>0</v>
          </cell>
          <cell r="AB1003">
            <v>0</v>
          </cell>
          <cell r="AC1003">
            <v>0</v>
          </cell>
          <cell r="AD1003">
            <v>0</v>
          </cell>
          <cell r="AE1003">
            <v>0</v>
          </cell>
          <cell r="AF1003">
            <v>0</v>
          </cell>
          <cell r="AG1003">
            <v>0</v>
          </cell>
          <cell r="AH1003">
            <v>0</v>
          </cell>
          <cell r="AI1003">
            <v>0</v>
          </cell>
          <cell r="AJ1003">
            <v>62</v>
          </cell>
          <cell r="AK1003">
            <v>0</v>
          </cell>
          <cell r="AL1003">
            <v>0</v>
          </cell>
          <cell r="AM1003">
            <v>1</v>
          </cell>
          <cell r="AN1003">
            <v>0</v>
          </cell>
          <cell r="AO1003">
            <v>0</v>
          </cell>
          <cell r="AP1003">
            <v>465</v>
          </cell>
          <cell r="AQ1003" t="str">
            <v>Q</v>
          </cell>
          <cell r="AR1003" t="str">
            <v>Q</v>
          </cell>
          <cell r="AS1003" t="str">
            <v>SV</v>
          </cell>
          <cell r="AT1003" t="str">
            <v>Q</v>
          </cell>
          <cell r="AU1003" t="str">
            <v>Q</v>
          </cell>
          <cell r="AV1003">
            <v>27999.999994999998</v>
          </cell>
          <cell r="AW1003">
            <v>27999.999940000002</v>
          </cell>
          <cell r="AX1003">
            <v>39900</v>
          </cell>
          <cell r="AY1003">
            <v>0.42500000025446427</v>
          </cell>
          <cell r="AZ1003">
            <v>0.29824561416040102</v>
          </cell>
          <cell r="BA1003">
            <v>36900</v>
          </cell>
          <cell r="BB1003">
            <v>3</v>
          </cell>
          <cell r="BC1003">
            <v>0.31785714309247459</v>
          </cell>
          <cell r="BD1003">
            <v>0.24119241205962064</v>
          </cell>
          <cell r="BE1003">
            <v>34900</v>
          </cell>
          <cell r="BF1003">
            <v>20</v>
          </cell>
          <cell r="BG1003">
            <v>0.24642857165114807</v>
          </cell>
          <cell r="BH1003">
            <v>0.19770773653295134</v>
          </cell>
        </row>
        <row r="1004">
          <cell r="B1004" t="str">
            <v>23564</v>
          </cell>
          <cell r="C1004" t="str">
            <v>7848002670035</v>
          </cell>
          <cell r="D1004" t="str">
            <v>CIGARRILLO ELECTRONICO PINE APPLE ICE ZEN</v>
          </cell>
          <cell r="E1004">
            <v>20</v>
          </cell>
          <cell r="F1004" t="str">
            <v>BEBIDAS</v>
          </cell>
          <cell r="G1004" t="str">
            <v>BEBIDAS</v>
          </cell>
          <cell r="H1004" t="str">
            <v>CIGARRILLOS - VAPES</v>
          </cell>
          <cell r="I1004" t="str">
            <v>CIGARRILLOS-VAPES</v>
          </cell>
          <cell r="J1004" t="str">
            <v>VAPES-ESENCIAS</v>
          </cell>
          <cell r="K1004" t="str">
            <v>ZEN</v>
          </cell>
          <cell r="L1004">
            <v>2263</v>
          </cell>
          <cell r="M1004" t="str">
            <v>DISTRIBOX S.A (2263)</v>
          </cell>
          <cell r="N1004">
            <v>11</v>
          </cell>
          <cell r="O1004">
            <v>12</v>
          </cell>
          <cell r="P1004">
            <v>0</v>
          </cell>
          <cell r="Q1004">
            <v>1</v>
          </cell>
          <cell r="R1004">
            <v>0</v>
          </cell>
          <cell r="S1004">
            <v>0</v>
          </cell>
          <cell r="T1004">
            <v>0</v>
          </cell>
          <cell r="U1004">
            <v>0</v>
          </cell>
          <cell r="V1004">
            <v>0</v>
          </cell>
          <cell r="W1004">
            <v>0</v>
          </cell>
          <cell r="X1004">
            <v>0</v>
          </cell>
          <cell r="Y1004">
            <v>0</v>
          </cell>
          <cell r="Z1004">
            <v>0</v>
          </cell>
          <cell r="AA1004">
            <v>0</v>
          </cell>
          <cell r="AB1004">
            <v>0</v>
          </cell>
          <cell r="AC1004">
            <v>0</v>
          </cell>
          <cell r="AD1004">
            <v>0</v>
          </cell>
          <cell r="AE1004">
            <v>0</v>
          </cell>
          <cell r="AF1004">
            <v>0</v>
          </cell>
          <cell r="AG1004">
            <v>0</v>
          </cell>
          <cell r="AH1004">
            <v>0</v>
          </cell>
          <cell r="AI1004">
            <v>0</v>
          </cell>
          <cell r="AJ1004">
            <v>70</v>
          </cell>
          <cell r="AK1004">
            <v>0</v>
          </cell>
          <cell r="AL1004">
            <v>0</v>
          </cell>
          <cell r="AM1004">
            <v>0</v>
          </cell>
          <cell r="AN1004">
            <v>0</v>
          </cell>
          <cell r="AO1004">
            <v>0</v>
          </cell>
          <cell r="AP1004">
            <v>2100</v>
          </cell>
          <cell r="AQ1004" t="str">
            <v>Q</v>
          </cell>
          <cell r="AR1004" t="str">
            <v>Q</v>
          </cell>
          <cell r="AS1004" t="str">
            <v>Q</v>
          </cell>
          <cell r="AT1004" t="str">
            <v>Q</v>
          </cell>
          <cell r="AU1004" t="str">
            <v>Q</v>
          </cell>
          <cell r="AV1004">
            <v>27999.999994999998</v>
          </cell>
          <cell r="AW1004">
            <v>27999.999940000002</v>
          </cell>
          <cell r="AX1004">
            <v>39900</v>
          </cell>
          <cell r="AY1004">
            <v>0.42500000025446427</v>
          </cell>
          <cell r="AZ1004">
            <v>0.29824561416040102</v>
          </cell>
          <cell r="BA1004">
            <v>36900</v>
          </cell>
          <cell r="BB1004">
            <v>3</v>
          </cell>
          <cell r="BC1004">
            <v>0.31785714309247459</v>
          </cell>
          <cell r="BD1004">
            <v>0.24119241205962064</v>
          </cell>
          <cell r="BE1004">
            <v>34900</v>
          </cell>
          <cell r="BF1004">
            <v>20</v>
          </cell>
          <cell r="BG1004">
            <v>0.24642857165114807</v>
          </cell>
          <cell r="BH1004">
            <v>0.19770773653295134</v>
          </cell>
        </row>
        <row r="1005">
          <cell r="B1005" t="str">
            <v>23563</v>
          </cell>
          <cell r="C1005" t="str">
            <v>7848002670028</v>
          </cell>
          <cell r="D1005" t="str">
            <v>CIGARRILO ELECTRONICO MANGO ICE ZEN</v>
          </cell>
          <cell r="E1005">
            <v>20</v>
          </cell>
          <cell r="F1005" t="str">
            <v>BEBIDAS</v>
          </cell>
          <cell r="G1005" t="str">
            <v>BEBIDAS</v>
          </cell>
          <cell r="H1005" t="str">
            <v>CIGARRILLOS - VAPES</v>
          </cell>
          <cell r="I1005" t="str">
            <v>CIGARRILLOS-VAPES</v>
          </cell>
          <cell r="J1005" t="str">
            <v>VAPES-ESENCIAS</v>
          </cell>
          <cell r="K1005" t="str">
            <v>ZEN</v>
          </cell>
          <cell r="L1005">
            <v>2263</v>
          </cell>
          <cell r="M1005" t="str">
            <v>DISTRIBOX S.A (2263)</v>
          </cell>
          <cell r="N1005">
            <v>10</v>
          </cell>
          <cell r="O1005">
            <v>4</v>
          </cell>
          <cell r="P1005">
            <v>2</v>
          </cell>
          <cell r="Q1005">
            <v>2</v>
          </cell>
          <cell r="R1005">
            <v>0</v>
          </cell>
          <cell r="S1005">
            <v>0</v>
          </cell>
          <cell r="T1005">
            <v>0</v>
          </cell>
          <cell r="U1005">
            <v>0</v>
          </cell>
          <cell r="V1005">
            <v>0</v>
          </cell>
          <cell r="W1005">
            <v>0</v>
          </cell>
          <cell r="X1005">
            <v>0</v>
          </cell>
          <cell r="Y1005">
            <v>0</v>
          </cell>
          <cell r="Z1005">
            <v>0</v>
          </cell>
          <cell r="AA1005">
            <v>0</v>
          </cell>
          <cell r="AB1005">
            <v>0</v>
          </cell>
          <cell r="AC1005">
            <v>0</v>
          </cell>
          <cell r="AD1005">
            <v>0</v>
          </cell>
          <cell r="AE1005">
            <v>0</v>
          </cell>
          <cell r="AF1005">
            <v>0</v>
          </cell>
          <cell r="AG1005">
            <v>0</v>
          </cell>
          <cell r="AH1005">
            <v>0</v>
          </cell>
          <cell r="AI1005">
            <v>0</v>
          </cell>
          <cell r="AJ1005">
            <v>116</v>
          </cell>
          <cell r="AK1005">
            <v>0</v>
          </cell>
          <cell r="AL1005">
            <v>0</v>
          </cell>
          <cell r="AM1005">
            <v>0</v>
          </cell>
          <cell r="AN1005">
            <v>0</v>
          </cell>
          <cell r="AO1005">
            <v>0</v>
          </cell>
          <cell r="AP1005">
            <v>1740</v>
          </cell>
          <cell r="AQ1005" t="str">
            <v>Q</v>
          </cell>
          <cell r="AR1005" t="str">
            <v>Q</v>
          </cell>
          <cell r="AS1005" t="str">
            <v>Q</v>
          </cell>
          <cell r="AT1005" t="str">
            <v>Q</v>
          </cell>
          <cell r="AU1005" t="str">
            <v>Q</v>
          </cell>
          <cell r="AV1005">
            <v>27999.999994999998</v>
          </cell>
          <cell r="AW1005">
            <v>27999.999940000002</v>
          </cell>
          <cell r="AX1005">
            <v>39900</v>
          </cell>
          <cell r="AY1005">
            <v>0.42500000025446427</v>
          </cell>
          <cell r="AZ1005">
            <v>0.29824561416040102</v>
          </cell>
          <cell r="BA1005">
            <v>36900</v>
          </cell>
          <cell r="BB1005">
            <v>3</v>
          </cell>
          <cell r="BC1005">
            <v>0.31785714309247459</v>
          </cell>
          <cell r="BD1005">
            <v>0.24119241205962064</v>
          </cell>
          <cell r="BE1005">
            <v>34900</v>
          </cell>
          <cell r="BF1005">
            <v>20</v>
          </cell>
          <cell r="BG1005">
            <v>0.24642857165114807</v>
          </cell>
          <cell r="BH1005">
            <v>0.19770773653295134</v>
          </cell>
        </row>
        <row r="1006">
          <cell r="B1006" t="str">
            <v>27826</v>
          </cell>
          <cell r="C1006" t="str">
            <v>78416406</v>
          </cell>
          <cell r="D1006" t="str">
            <v>ESENCIA P/VAPE BLUEBERRY TABACO 50gr ZOMO</v>
          </cell>
          <cell r="E1006">
            <v>10</v>
          </cell>
          <cell r="F1006" t="str">
            <v>BEBIDAS</v>
          </cell>
          <cell r="G1006" t="str">
            <v>BEBIDAS</v>
          </cell>
          <cell r="H1006" t="str">
            <v>CIGARRILLOS - VAPES</v>
          </cell>
          <cell r="I1006" t="str">
            <v>CIGARRILLOS-VAPES</v>
          </cell>
          <cell r="J1006" t="str">
            <v>VAPES-ESENCIAS</v>
          </cell>
          <cell r="K1006" t="str">
            <v>ZOMO</v>
          </cell>
          <cell r="L1006">
            <v>747</v>
          </cell>
          <cell r="M1006" t="str">
            <v>APOLO IMPORT S.A. 5 - SINERGIA (747)</v>
          </cell>
          <cell r="N1006">
            <v>0</v>
          </cell>
          <cell r="O1006">
            <v>0</v>
          </cell>
          <cell r="P1006">
            <v>0</v>
          </cell>
          <cell r="Q1006">
            <v>0</v>
          </cell>
          <cell r="R1006">
            <v>0</v>
          </cell>
          <cell r="S1006">
            <v>0</v>
          </cell>
          <cell r="T1006">
            <v>0</v>
          </cell>
          <cell r="U1006">
            <v>0</v>
          </cell>
          <cell r="V1006">
            <v>0</v>
          </cell>
          <cell r="W1006">
            <v>0</v>
          </cell>
          <cell r="X1006">
            <v>0</v>
          </cell>
          <cell r="Y1006">
            <v>0</v>
          </cell>
          <cell r="Z1006">
            <v>0</v>
          </cell>
          <cell r="AA1006">
            <v>0</v>
          </cell>
          <cell r="AB1006">
            <v>0</v>
          </cell>
          <cell r="AC1006">
            <v>0</v>
          </cell>
          <cell r="AD1006">
            <v>0</v>
          </cell>
          <cell r="AE1006">
            <v>0</v>
          </cell>
          <cell r="AF1006">
            <v>0</v>
          </cell>
          <cell r="AG1006">
            <v>0</v>
          </cell>
          <cell r="AH1006">
            <v>0</v>
          </cell>
          <cell r="AI1006">
            <v>0</v>
          </cell>
          <cell r="AJ1006">
            <v>2</v>
          </cell>
          <cell r="AK1006">
            <v>0</v>
          </cell>
          <cell r="AL1006">
            <v>0</v>
          </cell>
          <cell r="AM1006">
            <v>0</v>
          </cell>
          <cell r="AN1006">
            <v>0</v>
          </cell>
          <cell r="AO1006">
            <v>0</v>
          </cell>
          <cell r="AP1006" t="str">
            <v>SV</v>
          </cell>
          <cell r="AQ1006" t="str">
            <v>Q</v>
          </cell>
          <cell r="AR1006" t="str">
            <v>Q</v>
          </cell>
          <cell r="AS1006" t="str">
            <v>Q</v>
          </cell>
          <cell r="AT1006" t="str">
            <v>Q</v>
          </cell>
          <cell r="AU1006" t="str">
            <v>Q</v>
          </cell>
          <cell r="AV1006">
            <v>7325.0000010000003</v>
          </cell>
          <cell r="AW1006">
            <v>7324.9998800000003</v>
          </cell>
          <cell r="AX1006">
            <v>9900</v>
          </cell>
          <cell r="AY1006">
            <v>0.35153583599296434</v>
          </cell>
          <cell r="AZ1006">
            <v>0.26010100999999997</v>
          </cell>
          <cell r="BA1006">
            <v>8900</v>
          </cell>
          <cell r="BB1006">
            <v>6</v>
          </cell>
          <cell r="BC1006">
            <v>0.2150170646805436</v>
          </cell>
          <cell r="BD1006">
            <v>0.17696629202247188</v>
          </cell>
          <cell r="BE1006">
            <v>8500</v>
          </cell>
          <cell r="BF1006">
            <v>10</v>
          </cell>
          <cell r="BG1006">
            <v>0.16040955615557539</v>
          </cell>
          <cell r="BH1006">
            <v>0.13823529399999995</v>
          </cell>
        </row>
        <row r="1007">
          <cell r="B1007" t="str">
            <v>27835</v>
          </cell>
          <cell r="C1007" t="str">
            <v>7841881017717</v>
          </cell>
          <cell r="D1007" t="str">
            <v>ESENCIA P/VAPE CARBON COCO WOOD 1Kg ZOMO</v>
          </cell>
          <cell r="E1007">
            <v>12</v>
          </cell>
          <cell r="F1007" t="str">
            <v>BEBIDAS</v>
          </cell>
          <cell r="G1007" t="str">
            <v>BEBIDAS</v>
          </cell>
          <cell r="H1007" t="str">
            <v>CIGARRILLOS - VAPES</v>
          </cell>
          <cell r="I1007" t="str">
            <v>CIGARRILLOS-VAPES</v>
          </cell>
          <cell r="J1007" t="str">
            <v>VAPES-ESENCIAS</v>
          </cell>
          <cell r="K1007" t="str">
            <v>ZOMO</v>
          </cell>
          <cell r="L1007">
            <v>747</v>
          </cell>
          <cell r="M1007" t="str">
            <v>APOLO IMPORT S.A. 5 - SINERGIA (747)</v>
          </cell>
          <cell r="N1007">
            <v>0</v>
          </cell>
          <cell r="O1007">
            <v>0</v>
          </cell>
          <cell r="P1007">
            <v>0</v>
          </cell>
          <cell r="Q1007">
            <v>0</v>
          </cell>
          <cell r="R1007">
            <v>0</v>
          </cell>
          <cell r="S1007">
            <v>0</v>
          </cell>
          <cell r="T1007">
            <v>0</v>
          </cell>
          <cell r="U1007">
            <v>0</v>
          </cell>
          <cell r="V1007">
            <v>0</v>
          </cell>
          <cell r="W1007">
            <v>0</v>
          </cell>
          <cell r="X1007">
            <v>0</v>
          </cell>
          <cell r="Y1007">
            <v>0</v>
          </cell>
          <cell r="Z1007">
            <v>0</v>
          </cell>
          <cell r="AA1007">
            <v>0</v>
          </cell>
          <cell r="AB1007">
            <v>0</v>
          </cell>
          <cell r="AC1007">
            <v>0</v>
          </cell>
          <cell r="AD1007">
            <v>0</v>
          </cell>
          <cell r="AE1007">
            <v>0</v>
          </cell>
          <cell r="AF1007">
            <v>0</v>
          </cell>
          <cell r="AG1007">
            <v>0</v>
          </cell>
          <cell r="AH1007">
            <v>0</v>
          </cell>
          <cell r="AI1007">
            <v>0</v>
          </cell>
          <cell r="AJ1007">
            <v>0</v>
          </cell>
          <cell r="AK1007">
            <v>0</v>
          </cell>
          <cell r="AL1007">
            <v>0</v>
          </cell>
          <cell r="AM1007">
            <v>0</v>
          </cell>
          <cell r="AN1007">
            <v>0</v>
          </cell>
          <cell r="AO1007">
            <v>0</v>
          </cell>
          <cell r="AP1007" t="str">
            <v>Q</v>
          </cell>
          <cell r="AQ1007" t="str">
            <v>Q</v>
          </cell>
          <cell r="AR1007" t="str">
            <v>Q</v>
          </cell>
          <cell r="AS1007" t="str">
            <v>Q</v>
          </cell>
          <cell r="AT1007" t="str">
            <v>Q</v>
          </cell>
          <cell r="AU1007" t="str">
            <v>Q</v>
          </cell>
          <cell r="AV1007">
            <v>16589.999997999999</v>
          </cell>
          <cell r="AW1007">
            <v>16589.999909999999</v>
          </cell>
          <cell r="AX1007">
            <v>24900</v>
          </cell>
          <cell r="AY1007">
            <v>0.50090415931294818</v>
          </cell>
          <cell r="AZ1007">
            <v>0.33373493983935748</v>
          </cell>
          <cell r="BA1007">
            <v>22900</v>
          </cell>
          <cell r="BB1007">
            <v>3</v>
          </cell>
          <cell r="BC1007">
            <v>0.38034960836411691</v>
          </cell>
          <cell r="BD1007">
            <v>0.27554585161572054</v>
          </cell>
          <cell r="BE1007">
            <v>21900</v>
          </cell>
          <cell r="BF1007">
            <v>6</v>
          </cell>
          <cell r="BG1007">
            <v>0.32007233288970127</v>
          </cell>
          <cell r="BH1007">
            <v>0.24246575351598176</v>
          </cell>
        </row>
        <row r="1008">
          <cell r="B1008" t="str">
            <v>27827</v>
          </cell>
          <cell r="C1008" t="str">
            <v>78415379</v>
          </cell>
          <cell r="D1008" t="str">
            <v>ESENCIA P/VAPE GRAPE TABACO 50gr ZOMO</v>
          </cell>
          <cell r="E1008">
            <v>10</v>
          </cell>
          <cell r="F1008" t="str">
            <v>BEBIDAS</v>
          </cell>
          <cell r="G1008" t="str">
            <v>BEBIDAS</v>
          </cell>
          <cell r="H1008" t="str">
            <v>CIGARRILLOS - VAPES</v>
          </cell>
          <cell r="I1008" t="str">
            <v>CIGARRILLOS-VAPES</v>
          </cell>
          <cell r="J1008" t="str">
            <v>VAPES-ESENCIAS</v>
          </cell>
          <cell r="K1008" t="str">
            <v>ZOMO</v>
          </cell>
          <cell r="L1008">
            <v>747</v>
          </cell>
          <cell r="M1008" t="str">
            <v>APOLO IMPORT S.A. 5 - SINERGIA (747)</v>
          </cell>
          <cell r="N1008">
            <v>7</v>
          </cell>
          <cell r="O1008">
            <v>0</v>
          </cell>
          <cell r="P1008">
            <v>0</v>
          </cell>
          <cell r="Q1008">
            <v>0</v>
          </cell>
          <cell r="R1008">
            <v>0</v>
          </cell>
          <cell r="S1008">
            <v>0</v>
          </cell>
          <cell r="T1008">
            <v>0</v>
          </cell>
          <cell r="U1008">
            <v>0</v>
          </cell>
          <cell r="V1008">
            <v>0</v>
          </cell>
          <cell r="W1008">
            <v>0</v>
          </cell>
          <cell r="X1008">
            <v>0</v>
          </cell>
          <cell r="Y1008">
            <v>0</v>
          </cell>
          <cell r="Z1008">
            <v>0</v>
          </cell>
          <cell r="AA1008">
            <v>0</v>
          </cell>
          <cell r="AB1008">
            <v>0</v>
          </cell>
          <cell r="AC1008">
            <v>0</v>
          </cell>
          <cell r="AD1008">
            <v>0</v>
          </cell>
          <cell r="AE1008">
            <v>1</v>
          </cell>
          <cell r="AF1008">
            <v>0</v>
          </cell>
          <cell r="AG1008">
            <v>0</v>
          </cell>
          <cell r="AH1008">
            <v>0</v>
          </cell>
          <cell r="AI1008">
            <v>0</v>
          </cell>
          <cell r="AJ1008">
            <v>27</v>
          </cell>
          <cell r="AK1008">
            <v>0</v>
          </cell>
          <cell r="AL1008">
            <v>0</v>
          </cell>
          <cell r="AM1008">
            <v>0</v>
          </cell>
          <cell r="AN1008">
            <v>4</v>
          </cell>
          <cell r="AO1008">
            <v>0</v>
          </cell>
          <cell r="AP1008" t="str">
            <v>SV</v>
          </cell>
          <cell r="AQ1008" t="str">
            <v>Q</v>
          </cell>
          <cell r="AR1008" t="str">
            <v>Q</v>
          </cell>
          <cell r="AS1008" t="str">
            <v>Q</v>
          </cell>
          <cell r="AT1008" t="str">
            <v>SV</v>
          </cell>
          <cell r="AU1008" t="str">
            <v>Q</v>
          </cell>
          <cell r="AV1008">
            <v>7325.0000010000003</v>
          </cell>
          <cell r="AW1008">
            <v>7324.9997700000004</v>
          </cell>
          <cell r="AX1008">
            <v>9900</v>
          </cell>
          <cell r="AY1008">
            <v>0.35153583599296434</v>
          </cell>
          <cell r="AZ1008">
            <v>0.26010100999999997</v>
          </cell>
          <cell r="BA1008">
            <v>8900</v>
          </cell>
          <cell r="BB1008">
            <v>6</v>
          </cell>
          <cell r="BC1008">
            <v>0.2150170646805436</v>
          </cell>
          <cell r="BD1008">
            <v>0.17696629202247188</v>
          </cell>
          <cell r="BE1008">
            <v>8500</v>
          </cell>
          <cell r="BF1008">
            <v>10</v>
          </cell>
          <cell r="BG1008">
            <v>0.16040955615557539</v>
          </cell>
          <cell r="BH1008">
            <v>0.13823529399999995</v>
          </cell>
        </row>
        <row r="1009">
          <cell r="B1009" t="str">
            <v>27828</v>
          </cell>
          <cell r="C1009" t="str">
            <v>78417694</v>
          </cell>
          <cell r="D1009" t="str">
            <v>ESENCIA P/VAPE IBIZA SENSATIONS 50gr ZOMO</v>
          </cell>
          <cell r="E1009">
            <v>10</v>
          </cell>
          <cell r="F1009" t="str">
            <v>BEBIDAS</v>
          </cell>
          <cell r="G1009" t="str">
            <v>BEBIDAS</v>
          </cell>
          <cell r="H1009" t="str">
            <v>CIGARRILLOS - VAPES</v>
          </cell>
          <cell r="I1009" t="str">
            <v>CIGARRILLOS-VAPES</v>
          </cell>
          <cell r="J1009" t="str">
            <v>VAPES-ESENCIAS</v>
          </cell>
          <cell r="K1009" t="str">
            <v>ZOMO</v>
          </cell>
          <cell r="L1009">
            <v>747</v>
          </cell>
          <cell r="M1009" t="str">
            <v>APOLO IMPORT S.A. 5 - SINERGIA (747)</v>
          </cell>
          <cell r="N1009">
            <v>0</v>
          </cell>
          <cell r="O1009">
            <v>0</v>
          </cell>
          <cell r="P1009">
            <v>0</v>
          </cell>
          <cell r="Q1009">
            <v>0</v>
          </cell>
          <cell r="R1009">
            <v>0</v>
          </cell>
          <cell r="S1009">
            <v>0</v>
          </cell>
          <cell r="T1009">
            <v>0</v>
          </cell>
          <cell r="U1009">
            <v>0</v>
          </cell>
          <cell r="V1009">
            <v>0</v>
          </cell>
          <cell r="W1009">
            <v>0</v>
          </cell>
          <cell r="X1009">
            <v>0</v>
          </cell>
          <cell r="Y1009">
            <v>0</v>
          </cell>
          <cell r="Z1009">
            <v>0</v>
          </cell>
          <cell r="AA1009">
            <v>0</v>
          </cell>
          <cell r="AB1009">
            <v>0</v>
          </cell>
          <cell r="AC1009">
            <v>0</v>
          </cell>
          <cell r="AD1009">
            <v>0</v>
          </cell>
          <cell r="AE1009">
            <v>0</v>
          </cell>
          <cell r="AF1009">
            <v>0</v>
          </cell>
          <cell r="AG1009">
            <v>0</v>
          </cell>
          <cell r="AH1009">
            <v>0</v>
          </cell>
          <cell r="AI1009">
            <v>0</v>
          </cell>
          <cell r="AJ1009">
            <v>0</v>
          </cell>
          <cell r="AK1009">
            <v>0</v>
          </cell>
          <cell r="AL1009">
            <v>0</v>
          </cell>
          <cell r="AM1009">
            <v>0</v>
          </cell>
          <cell r="AN1009">
            <v>0</v>
          </cell>
          <cell r="AO1009">
            <v>0</v>
          </cell>
          <cell r="AP1009" t="str">
            <v>Q</v>
          </cell>
          <cell r="AQ1009" t="str">
            <v>Q</v>
          </cell>
          <cell r="AR1009" t="str">
            <v>Q</v>
          </cell>
          <cell r="AS1009" t="str">
            <v>Q</v>
          </cell>
          <cell r="AT1009" t="str">
            <v>Q</v>
          </cell>
          <cell r="AU1009" t="str">
            <v>Q</v>
          </cell>
          <cell r="AV1009">
            <v>7325.0000010000003</v>
          </cell>
          <cell r="AW1009">
            <v>7324.9950399999998</v>
          </cell>
          <cell r="AX1009">
            <v>9900</v>
          </cell>
          <cell r="AY1009">
            <v>0.35153583599296434</v>
          </cell>
          <cell r="AZ1009">
            <v>0.26010100999999997</v>
          </cell>
          <cell r="BA1009">
            <v>8900</v>
          </cell>
          <cell r="BB1009">
            <v>6</v>
          </cell>
          <cell r="BC1009">
            <v>0.2150170646805436</v>
          </cell>
          <cell r="BD1009">
            <v>0.17696629202247188</v>
          </cell>
          <cell r="BE1009">
            <v>8500</v>
          </cell>
          <cell r="BF1009">
            <v>10</v>
          </cell>
          <cell r="BG1009">
            <v>0.16040955615557539</v>
          </cell>
          <cell r="BH1009">
            <v>0.13823529399999995</v>
          </cell>
        </row>
        <row r="1010">
          <cell r="B1010" t="str">
            <v>27829</v>
          </cell>
          <cell r="C1010" t="str">
            <v>78420809</v>
          </cell>
          <cell r="D1010" t="str">
            <v>ESENCIA P/VAPE LARANJA PEACH 50gr ZOMO</v>
          </cell>
          <cell r="E1010">
            <v>10</v>
          </cell>
          <cell r="F1010" t="str">
            <v>BEBIDAS</v>
          </cell>
          <cell r="G1010" t="str">
            <v>BEBIDAS</v>
          </cell>
          <cell r="H1010" t="str">
            <v>CIGARRILLOS - VAPES</v>
          </cell>
          <cell r="I1010" t="str">
            <v>CIGARRILLOS-VAPES</v>
          </cell>
          <cell r="J1010" t="str">
            <v>VAPES-ESENCIAS</v>
          </cell>
          <cell r="K1010" t="str">
            <v>ZOMO</v>
          </cell>
          <cell r="L1010">
            <v>747</v>
          </cell>
          <cell r="M1010" t="str">
            <v>APOLO IMPORT S.A. 5 - SINERGIA (747)</v>
          </cell>
          <cell r="N1010">
            <v>0</v>
          </cell>
          <cell r="O1010">
            <v>0</v>
          </cell>
          <cell r="P1010">
            <v>0</v>
          </cell>
          <cell r="Q1010">
            <v>0</v>
          </cell>
          <cell r="R1010">
            <v>0</v>
          </cell>
          <cell r="S1010">
            <v>0</v>
          </cell>
          <cell r="T1010">
            <v>0</v>
          </cell>
          <cell r="U1010">
            <v>0</v>
          </cell>
          <cell r="V1010">
            <v>0</v>
          </cell>
          <cell r="W1010">
            <v>0</v>
          </cell>
          <cell r="X1010">
            <v>0</v>
          </cell>
          <cell r="Y1010">
            <v>0</v>
          </cell>
          <cell r="Z1010">
            <v>0</v>
          </cell>
          <cell r="AA1010">
            <v>0</v>
          </cell>
          <cell r="AB1010">
            <v>0</v>
          </cell>
          <cell r="AC1010">
            <v>0</v>
          </cell>
          <cell r="AD1010">
            <v>0</v>
          </cell>
          <cell r="AE1010">
            <v>0</v>
          </cell>
          <cell r="AF1010">
            <v>0</v>
          </cell>
          <cell r="AG1010">
            <v>0</v>
          </cell>
          <cell r="AH1010">
            <v>0</v>
          </cell>
          <cell r="AI1010">
            <v>0</v>
          </cell>
          <cell r="AJ1010">
            <v>0</v>
          </cell>
          <cell r="AK1010">
            <v>0</v>
          </cell>
          <cell r="AL1010">
            <v>0</v>
          </cell>
          <cell r="AM1010">
            <v>0</v>
          </cell>
          <cell r="AN1010">
            <v>0</v>
          </cell>
          <cell r="AO1010">
            <v>0</v>
          </cell>
          <cell r="AP1010" t="str">
            <v>Q</v>
          </cell>
          <cell r="AQ1010" t="str">
            <v>Q</v>
          </cell>
          <cell r="AR1010" t="str">
            <v>Q</v>
          </cell>
          <cell r="AS1010" t="str">
            <v>Q</v>
          </cell>
          <cell r="AT1010" t="str">
            <v>Q</v>
          </cell>
          <cell r="AU1010" t="str">
            <v>Q</v>
          </cell>
          <cell r="AV1010">
            <v>7325.0000010000003</v>
          </cell>
          <cell r="AW1010">
            <v>7324.9997700000004</v>
          </cell>
          <cell r="AX1010">
            <v>9900</v>
          </cell>
          <cell r="AY1010">
            <v>0.35153583599296434</v>
          </cell>
          <cell r="AZ1010">
            <v>0.26010100999999997</v>
          </cell>
          <cell r="BA1010">
            <v>8900</v>
          </cell>
          <cell r="BB1010">
            <v>6</v>
          </cell>
          <cell r="BC1010">
            <v>0.2150170646805436</v>
          </cell>
          <cell r="BD1010">
            <v>0.17696629202247188</v>
          </cell>
          <cell r="BE1010">
            <v>8500</v>
          </cell>
          <cell r="BF1010">
            <v>10</v>
          </cell>
          <cell r="BG1010">
            <v>0.16040955615557539</v>
          </cell>
          <cell r="BH1010">
            <v>0.13823529399999995</v>
          </cell>
        </row>
        <row r="1011">
          <cell r="B1011" t="str">
            <v>27830</v>
          </cell>
          <cell r="C1011" t="str">
            <v>78415713</v>
          </cell>
          <cell r="D1011" t="str">
            <v>ESENCIA P/VAPE MANGO TABACO 50gr ZOMO</v>
          </cell>
          <cell r="E1011">
            <v>10</v>
          </cell>
          <cell r="F1011" t="str">
            <v>BEBIDAS</v>
          </cell>
          <cell r="G1011" t="str">
            <v>BEBIDAS</v>
          </cell>
          <cell r="H1011" t="str">
            <v>CIGARRILLOS - VAPES</v>
          </cell>
          <cell r="I1011" t="str">
            <v>CIGARRILLOS-VAPES</v>
          </cell>
          <cell r="J1011" t="str">
            <v>VAPES-ESENCIAS</v>
          </cell>
          <cell r="K1011" t="str">
            <v>ZOMO</v>
          </cell>
          <cell r="L1011">
            <v>747</v>
          </cell>
          <cell r="M1011" t="str">
            <v>APOLO IMPORT S.A. 5 - SINERGIA (747)</v>
          </cell>
          <cell r="N1011">
            <v>0</v>
          </cell>
          <cell r="O1011">
            <v>0</v>
          </cell>
          <cell r="P1011">
            <v>0</v>
          </cell>
          <cell r="Q1011">
            <v>0</v>
          </cell>
          <cell r="R1011">
            <v>0</v>
          </cell>
          <cell r="S1011">
            <v>0</v>
          </cell>
          <cell r="T1011">
            <v>0</v>
          </cell>
          <cell r="U1011">
            <v>0</v>
          </cell>
          <cell r="V1011">
            <v>0</v>
          </cell>
          <cell r="W1011">
            <v>0</v>
          </cell>
          <cell r="X1011">
            <v>0</v>
          </cell>
          <cell r="Y1011">
            <v>0</v>
          </cell>
          <cell r="Z1011">
            <v>1</v>
          </cell>
          <cell r="AA1011">
            <v>2</v>
          </cell>
          <cell r="AB1011">
            <v>0</v>
          </cell>
          <cell r="AC1011">
            <v>0</v>
          </cell>
          <cell r="AD1011">
            <v>3</v>
          </cell>
          <cell r="AE1011">
            <v>1</v>
          </cell>
          <cell r="AF1011">
            <v>0</v>
          </cell>
          <cell r="AG1011">
            <v>0</v>
          </cell>
          <cell r="AH1011">
            <v>0</v>
          </cell>
          <cell r="AI1011">
            <v>0</v>
          </cell>
          <cell r="AJ1011">
            <v>20</v>
          </cell>
          <cell r="AK1011">
            <v>17</v>
          </cell>
          <cell r="AL1011">
            <v>0</v>
          </cell>
          <cell r="AM1011">
            <v>8</v>
          </cell>
          <cell r="AN1011">
            <v>1</v>
          </cell>
          <cell r="AO1011">
            <v>0</v>
          </cell>
          <cell r="AP1011" t="str">
            <v>SV</v>
          </cell>
          <cell r="AQ1011" t="str">
            <v>SV</v>
          </cell>
          <cell r="AR1011" t="str">
            <v>Q</v>
          </cell>
          <cell r="AS1011" t="str">
            <v>SV</v>
          </cell>
          <cell r="AT1011" t="str">
            <v>SV</v>
          </cell>
          <cell r="AU1011" t="str">
            <v>Q</v>
          </cell>
          <cell r="AV1011">
            <v>7325.0000010000003</v>
          </cell>
          <cell r="AW1011">
            <v>7324.9999900000003</v>
          </cell>
          <cell r="AX1011">
            <v>9900</v>
          </cell>
          <cell r="AY1011">
            <v>0.35153583599296434</v>
          </cell>
          <cell r="AZ1011">
            <v>0.26010100999999997</v>
          </cell>
          <cell r="BA1011">
            <v>8900</v>
          </cell>
          <cell r="BB1011">
            <v>6</v>
          </cell>
          <cell r="BC1011">
            <v>0.2150170646805436</v>
          </cell>
          <cell r="BD1011">
            <v>0.17696629202247188</v>
          </cell>
          <cell r="BE1011">
            <v>8500</v>
          </cell>
          <cell r="BF1011">
            <v>10</v>
          </cell>
          <cell r="BG1011">
            <v>0.16040955615557539</v>
          </cell>
          <cell r="BH1011">
            <v>0.13823529399999995</v>
          </cell>
        </row>
        <row r="1012">
          <cell r="B1012" t="str">
            <v>27831</v>
          </cell>
          <cell r="C1012" t="str">
            <v>78411234</v>
          </cell>
          <cell r="D1012" t="str">
            <v>ESENCIA P/VAPE MINT TABACO 50gr ZOMO</v>
          </cell>
          <cell r="E1012">
            <v>10</v>
          </cell>
          <cell r="F1012" t="str">
            <v>BEBIDAS</v>
          </cell>
          <cell r="G1012" t="str">
            <v>BEBIDAS</v>
          </cell>
          <cell r="H1012" t="str">
            <v>CIGARRILLOS - VAPES</v>
          </cell>
          <cell r="I1012" t="str">
            <v>CIGARRILLOS-VAPES</v>
          </cell>
          <cell r="J1012" t="str">
            <v>VAPES-ESENCIAS</v>
          </cell>
          <cell r="K1012" t="str">
            <v>ZOMO</v>
          </cell>
          <cell r="L1012">
            <v>747</v>
          </cell>
          <cell r="M1012" t="str">
            <v>APOLO IMPORT S.A. 5 - SINERGIA (747)</v>
          </cell>
          <cell r="N1012">
            <v>0</v>
          </cell>
          <cell r="O1012">
            <v>0</v>
          </cell>
          <cell r="P1012">
            <v>1</v>
          </cell>
          <cell r="Q1012">
            <v>2</v>
          </cell>
          <cell r="R1012">
            <v>0</v>
          </cell>
          <cell r="S1012">
            <v>0</v>
          </cell>
          <cell r="T1012">
            <v>0</v>
          </cell>
          <cell r="U1012">
            <v>0</v>
          </cell>
          <cell r="V1012">
            <v>0</v>
          </cell>
          <cell r="W1012">
            <v>0</v>
          </cell>
          <cell r="X1012">
            <v>0</v>
          </cell>
          <cell r="Y1012">
            <v>0</v>
          </cell>
          <cell r="Z1012">
            <v>2</v>
          </cell>
          <cell r="AA1012">
            <v>3</v>
          </cell>
          <cell r="AB1012">
            <v>1</v>
          </cell>
          <cell r="AC1012">
            <v>1</v>
          </cell>
          <cell r="AD1012">
            <v>1</v>
          </cell>
          <cell r="AE1012">
            <v>1</v>
          </cell>
          <cell r="AF1012">
            <v>0</v>
          </cell>
          <cell r="AG1012">
            <v>0</v>
          </cell>
          <cell r="AH1012">
            <v>0</v>
          </cell>
          <cell r="AI1012">
            <v>0</v>
          </cell>
          <cell r="AJ1012">
            <v>29</v>
          </cell>
          <cell r="AK1012">
            <v>0</v>
          </cell>
          <cell r="AL1012">
            <v>0</v>
          </cell>
          <cell r="AM1012">
            <v>3</v>
          </cell>
          <cell r="AN1012">
            <v>0</v>
          </cell>
          <cell r="AO1012">
            <v>0</v>
          </cell>
          <cell r="AP1012">
            <v>435</v>
          </cell>
          <cell r="AQ1012" t="str">
            <v>Q</v>
          </cell>
          <cell r="AR1012" t="str">
            <v>Q</v>
          </cell>
          <cell r="AS1012">
            <v>90</v>
          </cell>
          <cell r="AT1012" t="str">
            <v>Q</v>
          </cell>
          <cell r="AU1012" t="str">
            <v>Q</v>
          </cell>
          <cell r="AV1012">
            <v>7325.0000010000003</v>
          </cell>
          <cell r="AW1012">
            <v>7324.9998800000003</v>
          </cell>
          <cell r="AX1012">
            <v>9900</v>
          </cell>
          <cell r="AY1012">
            <v>0.35153583599296434</v>
          </cell>
          <cell r="AZ1012">
            <v>0.26010100999999997</v>
          </cell>
          <cell r="BA1012">
            <v>8900</v>
          </cell>
          <cell r="BB1012">
            <v>6</v>
          </cell>
          <cell r="BC1012">
            <v>0.2150170646805436</v>
          </cell>
          <cell r="BD1012">
            <v>0.17696629202247188</v>
          </cell>
          <cell r="BE1012">
            <v>8500</v>
          </cell>
          <cell r="BF1012">
            <v>10</v>
          </cell>
          <cell r="BG1012">
            <v>0.16040955615557539</v>
          </cell>
          <cell r="BH1012">
            <v>0.13823529399999995</v>
          </cell>
        </row>
        <row r="1013">
          <cell r="B1013" t="str">
            <v>27832</v>
          </cell>
          <cell r="C1013" t="str">
            <v>78411517</v>
          </cell>
          <cell r="D1013" t="str">
            <v>ESENCIA P/VAPE PASSION WITH MINT 50gr ZOMO</v>
          </cell>
          <cell r="E1013">
            <v>10</v>
          </cell>
          <cell r="F1013" t="str">
            <v>BEBIDAS</v>
          </cell>
          <cell r="G1013" t="str">
            <v>BEBIDAS</v>
          </cell>
          <cell r="H1013" t="str">
            <v>CIGARRILLOS - VAPES</v>
          </cell>
          <cell r="I1013" t="str">
            <v>CIGARRILLOS-VAPES</v>
          </cell>
          <cell r="J1013" t="str">
            <v>VAPES-ESENCIAS</v>
          </cell>
          <cell r="K1013" t="str">
            <v>ZOMO</v>
          </cell>
          <cell r="L1013">
            <v>747</v>
          </cell>
          <cell r="M1013" t="str">
            <v>APOLO IMPORT S.A. 5 - SINERGIA (747)</v>
          </cell>
          <cell r="N1013">
            <v>0</v>
          </cell>
          <cell r="O1013">
            <v>0</v>
          </cell>
          <cell r="P1013">
            <v>0</v>
          </cell>
          <cell r="Q1013">
            <v>0</v>
          </cell>
          <cell r="R1013">
            <v>0</v>
          </cell>
          <cell r="S1013">
            <v>0</v>
          </cell>
          <cell r="T1013">
            <v>0</v>
          </cell>
          <cell r="U1013">
            <v>0</v>
          </cell>
          <cell r="V1013">
            <v>0</v>
          </cell>
          <cell r="W1013">
            <v>0</v>
          </cell>
          <cell r="X1013">
            <v>0</v>
          </cell>
          <cell r="Y1013">
            <v>0</v>
          </cell>
          <cell r="Z1013">
            <v>0</v>
          </cell>
          <cell r="AA1013">
            <v>0</v>
          </cell>
          <cell r="AB1013">
            <v>0</v>
          </cell>
          <cell r="AC1013">
            <v>0</v>
          </cell>
          <cell r="AD1013">
            <v>1</v>
          </cell>
          <cell r="AE1013">
            <v>0</v>
          </cell>
          <cell r="AF1013">
            <v>0</v>
          </cell>
          <cell r="AG1013">
            <v>0</v>
          </cell>
          <cell r="AH1013">
            <v>0</v>
          </cell>
          <cell r="AI1013">
            <v>0</v>
          </cell>
          <cell r="AJ1013">
            <v>6</v>
          </cell>
          <cell r="AK1013">
            <v>0</v>
          </cell>
          <cell r="AL1013">
            <v>0</v>
          </cell>
          <cell r="AM1013">
            <v>0</v>
          </cell>
          <cell r="AN1013">
            <v>0</v>
          </cell>
          <cell r="AO1013">
            <v>0</v>
          </cell>
          <cell r="AP1013" t="str">
            <v>SV</v>
          </cell>
          <cell r="AQ1013" t="str">
            <v>Q</v>
          </cell>
          <cell r="AR1013" t="str">
            <v>Q</v>
          </cell>
          <cell r="AS1013" t="str">
            <v>Q</v>
          </cell>
          <cell r="AT1013" t="str">
            <v>Q</v>
          </cell>
          <cell r="AU1013" t="str">
            <v>Q</v>
          </cell>
          <cell r="AV1013">
            <v>7325.0000010000003</v>
          </cell>
          <cell r="AW1013">
            <v>7324.9998800000003</v>
          </cell>
          <cell r="AX1013">
            <v>9900</v>
          </cell>
          <cell r="AY1013">
            <v>0.35153583599296434</v>
          </cell>
          <cell r="AZ1013">
            <v>0.26010100999999997</v>
          </cell>
          <cell r="BA1013">
            <v>8900</v>
          </cell>
          <cell r="BB1013">
            <v>6</v>
          </cell>
          <cell r="BC1013">
            <v>0.2150170646805436</v>
          </cell>
          <cell r="BD1013">
            <v>0.17696629202247188</v>
          </cell>
          <cell r="BE1013">
            <v>8500</v>
          </cell>
          <cell r="BF1013">
            <v>10</v>
          </cell>
          <cell r="BG1013">
            <v>0.16040955615557539</v>
          </cell>
          <cell r="BH1013">
            <v>0.13823529399999995</v>
          </cell>
        </row>
        <row r="1014">
          <cell r="B1014" t="str">
            <v>27833</v>
          </cell>
          <cell r="C1014" t="str">
            <v>78415768</v>
          </cell>
          <cell r="D1014" t="str">
            <v>ESENCIA P/VAPE STRAWBERRY TABACO 50gr ZOMO</v>
          </cell>
          <cell r="E1014">
            <v>10</v>
          </cell>
          <cell r="F1014" t="str">
            <v>BEBIDAS</v>
          </cell>
          <cell r="G1014" t="str">
            <v>BEBIDAS</v>
          </cell>
          <cell r="H1014" t="str">
            <v>CIGARRILLOS - VAPES</v>
          </cell>
          <cell r="I1014" t="str">
            <v>CIGARRILLOS-VAPES</v>
          </cell>
          <cell r="J1014" t="str">
            <v>VAPES-ESENCIAS</v>
          </cell>
          <cell r="K1014" t="str">
            <v>ZOMO</v>
          </cell>
          <cell r="L1014">
            <v>747</v>
          </cell>
          <cell r="M1014" t="str">
            <v>APOLO IMPORT S.A. 5 - SINERGIA (747)</v>
          </cell>
          <cell r="N1014">
            <v>0</v>
          </cell>
          <cell r="O1014">
            <v>0</v>
          </cell>
          <cell r="P1014">
            <v>0</v>
          </cell>
          <cell r="Q1014">
            <v>0</v>
          </cell>
          <cell r="R1014">
            <v>0</v>
          </cell>
          <cell r="S1014">
            <v>0</v>
          </cell>
          <cell r="T1014">
            <v>0</v>
          </cell>
          <cell r="U1014">
            <v>0</v>
          </cell>
          <cell r="V1014">
            <v>0</v>
          </cell>
          <cell r="W1014">
            <v>0</v>
          </cell>
          <cell r="X1014">
            <v>0</v>
          </cell>
          <cell r="Y1014">
            <v>0</v>
          </cell>
          <cell r="Z1014">
            <v>0</v>
          </cell>
          <cell r="AA1014">
            <v>0</v>
          </cell>
          <cell r="AB1014">
            <v>0</v>
          </cell>
          <cell r="AC1014">
            <v>0</v>
          </cell>
          <cell r="AD1014">
            <v>0</v>
          </cell>
          <cell r="AE1014">
            <v>0</v>
          </cell>
          <cell r="AF1014">
            <v>0</v>
          </cell>
          <cell r="AG1014">
            <v>0</v>
          </cell>
          <cell r="AH1014">
            <v>0</v>
          </cell>
          <cell r="AI1014">
            <v>0</v>
          </cell>
          <cell r="AJ1014">
            <v>0</v>
          </cell>
          <cell r="AK1014">
            <v>0</v>
          </cell>
          <cell r="AL1014">
            <v>0</v>
          </cell>
          <cell r="AM1014">
            <v>0</v>
          </cell>
          <cell r="AN1014">
            <v>0</v>
          </cell>
          <cell r="AO1014">
            <v>0</v>
          </cell>
          <cell r="AP1014" t="str">
            <v>Q</v>
          </cell>
          <cell r="AQ1014" t="str">
            <v>Q</v>
          </cell>
          <cell r="AR1014" t="str">
            <v>Q</v>
          </cell>
          <cell r="AS1014" t="str">
            <v>Q</v>
          </cell>
          <cell r="AT1014" t="str">
            <v>Q</v>
          </cell>
          <cell r="AU1014" t="str">
            <v>Q</v>
          </cell>
          <cell r="AV1014">
            <v>7325.0000010000003</v>
          </cell>
          <cell r="AW1014">
            <v>7308.38922</v>
          </cell>
          <cell r="AX1014">
            <v>9900</v>
          </cell>
          <cell r="AY1014">
            <v>0.35153583599296434</v>
          </cell>
          <cell r="AZ1014">
            <v>0.26010100999999997</v>
          </cell>
          <cell r="BA1014">
            <v>8900</v>
          </cell>
          <cell r="BB1014">
            <v>6</v>
          </cell>
          <cell r="BC1014">
            <v>0.2150170646805436</v>
          </cell>
          <cell r="BD1014">
            <v>0.17696629202247188</v>
          </cell>
          <cell r="BE1014">
            <v>8500</v>
          </cell>
          <cell r="BF1014">
            <v>10</v>
          </cell>
          <cell r="BG1014">
            <v>0.16040955615557539</v>
          </cell>
          <cell r="BH1014">
            <v>0.13823529399999995</v>
          </cell>
        </row>
        <row r="1015">
          <cell r="B1015" t="str">
            <v>27834</v>
          </cell>
          <cell r="C1015" t="str">
            <v>78421790</v>
          </cell>
          <cell r="D1015" t="str">
            <v>ESENCIA P/VAPE TUTTI FRUTI 50gr ZOMO</v>
          </cell>
          <cell r="E1015">
            <v>10</v>
          </cell>
          <cell r="F1015" t="str">
            <v>BEBIDAS</v>
          </cell>
          <cell r="G1015" t="str">
            <v>BEBIDAS</v>
          </cell>
          <cell r="H1015" t="str">
            <v>CIGARRILLOS - VAPES</v>
          </cell>
          <cell r="I1015" t="str">
            <v>CIGARRILLOS-VAPES</v>
          </cell>
          <cell r="J1015" t="str">
            <v>VAPES-ESENCIAS</v>
          </cell>
          <cell r="K1015" t="str">
            <v>ZOMO</v>
          </cell>
          <cell r="L1015">
            <v>747</v>
          </cell>
          <cell r="M1015" t="str">
            <v>APOLO IMPORT S.A. 5 - SINERGIA (747)</v>
          </cell>
          <cell r="N1015">
            <v>0</v>
          </cell>
          <cell r="O1015">
            <v>0</v>
          </cell>
          <cell r="P1015">
            <v>0</v>
          </cell>
          <cell r="Q1015">
            <v>0</v>
          </cell>
          <cell r="R1015">
            <v>0</v>
          </cell>
          <cell r="S1015">
            <v>0</v>
          </cell>
          <cell r="T1015">
            <v>0</v>
          </cell>
          <cell r="U1015">
            <v>0</v>
          </cell>
          <cell r="V1015">
            <v>0</v>
          </cell>
          <cell r="W1015">
            <v>0</v>
          </cell>
          <cell r="X1015">
            <v>0</v>
          </cell>
          <cell r="Y1015">
            <v>0</v>
          </cell>
          <cell r="Z1015">
            <v>0</v>
          </cell>
          <cell r="AA1015">
            <v>0</v>
          </cell>
          <cell r="AB1015">
            <v>0</v>
          </cell>
          <cell r="AC1015">
            <v>0</v>
          </cell>
          <cell r="AD1015">
            <v>0</v>
          </cell>
          <cell r="AE1015">
            <v>0</v>
          </cell>
          <cell r="AF1015">
            <v>0</v>
          </cell>
          <cell r="AG1015">
            <v>0</v>
          </cell>
          <cell r="AH1015">
            <v>0</v>
          </cell>
          <cell r="AI1015">
            <v>0</v>
          </cell>
          <cell r="AJ1015">
            <v>0</v>
          </cell>
          <cell r="AK1015">
            <v>0</v>
          </cell>
          <cell r="AL1015">
            <v>0</v>
          </cell>
          <cell r="AM1015">
            <v>0</v>
          </cell>
          <cell r="AN1015">
            <v>0</v>
          </cell>
          <cell r="AO1015">
            <v>0</v>
          </cell>
          <cell r="AP1015" t="str">
            <v>Q</v>
          </cell>
          <cell r="AQ1015" t="str">
            <v>Q</v>
          </cell>
          <cell r="AR1015" t="str">
            <v>Q</v>
          </cell>
          <cell r="AS1015" t="str">
            <v>Q</v>
          </cell>
          <cell r="AT1015" t="str">
            <v>Q</v>
          </cell>
          <cell r="AU1015" t="str">
            <v>Q</v>
          </cell>
          <cell r="AV1015">
            <v>7325.0000010000003</v>
          </cell>
          <cell r="AW1015">
            <v>7328.8173200000001</v>
          </cell>
          <cell r="AX1015">
            <v>9900</v>
          </cell>
          <cell r="AY1015">
            <v>0.35153583599296434</v>
          </cell>
          <cell r="AZ1015">
            <v>0.26010100999999997</v>
          </cell>
          <cell r="BA1015">
            <v>8900</v>
          </cell>
          <cell r="BB1015">
            <v>6</v>
          </cell>
          <cell r="BC1015">
            <v>0.2150170646805436</v>
          </cell>
          <cell r="BD1015">
            <v>0.17696629202247188</v>
          </cell>
          <cell r="BE1015">
            <v>8500</v>
          </cell>
          <cell r="BF1015">
            <v>10</v>
          </cell>
          <cell r="BG1015">
            <v>0.16040955615557539</v>
          </cell>
          <cell r="BH1015">
            <v>0.13823529399999995</v>
          </cell>
        </row>
        <row r="1016">
          <cell r="B1016" t="str">
            <v>27836</v>
          </cell>
          <cell r="C1016" t="str">
            <v>78418530</v>
          </cell>
          <cell r="D1016" t="str">
            <v>PAPEL NATURAL MINI C/50un ZOMO</v>
          </cell>
          <cell r="E1016">
            <v>25</v>
          </cell>
          <cell r="F1016" t="str">
            <v>BEBIDAS</v>
          </cell>
          <cell r="G1016" t="str">
            <v>BEBIDAS</v>
          </cell>
          <cell r="H1016" t="str">
            <v>CIGARRILLOS - VAPES</v>
          </cell>
          <cell r="I1016" t="str">
            <v>CIGARRILLOS-VAPES</v>
          </cell>
          <cell r="J1016" t="str">
            <v>VAPES-ESENCIAS</v>
          </cell>
          <cell r="K1016" t="str">
            <v>ZOMO</v>
          </cell>
          <cell r="L1016">
            <v>747</v>
          </cell>
          <cell r="M1016" t="str">
            <v>APOLO IMPORT S.A. 5 - SINERGIA (747)</v>
          </cell>
          <cell r="N1016">
            <v>27</v>
          </cell>
          <cell r="O1016">
            <v>7</v>
          </cell>
          <cell r="P1016">
            <v>11</v>
          </cell>
          <cell r="Q1016">
            <v>11</v>
          </cell>
          <cell r="R1016">
            <v>15</v>
          </cell>
          <cell r="S1016">
            <v>19</v>
          </cell>
          <cell r="T1016">
            <v>15</v>
          </cell>
          <cell r="U1016">
            <v>18</v>
          </cell>
          <cell r="V1016">
            <v>1</v>
          </cell>
          <cell r="W1016">
            <v>2</v>
          </cell>
          <cell r="X1016">
            <v>0</v>
          </cell>
          <cell r="Y1016">
            <v>2</v>
          </cell>
          <cell r="Z1016">
            <v>2</v>
          </cell>
          <cell r="AA1016">
            <v>8</v>
          </cell>
          <cell r="AB1016">
            <v>3</v>
          </cell>
          <cell r="AC1016">
            <v>3</v>
          </cell>
          <cell r="AD1016">
            <v>8</v>
          </cell>
          <cell r="AE1016">
            <v>3</v>
          </cell>
          <cell r="AF1016">
            <v>6</v>
          </cell>
          <cell r="AG1016">
            <v>12</v>
          </cell>
          <cell r="AH1016">
            <v>0</v>
          </cell>
          <cell r="AI1016">
            <v>8</v>
          </cell>
          <cell r="AJ1016">
            <v>128</v>
          </cell>
          <cell r="AK1016">
            <v>136</v>
          </cell>
          <cell r="AL1016">
            <v>88</v>
          </cell>
          <cell r="AM1016">
            <v>74</v>
          </cell>
          <cell r="AN1016">
            <v>336</v>
          </cell>
          <cell r="AO1016">
            <v>75</v>
          </cell>
          <cell r="AP1016">
            <v>349.09090909090912</v>
          </cell>
          <cell r="AQ1016">
            <v>226.66666666666666</v>
          </cell>
          <cell r="AR1016">
            <v>1320</v>
          </cell>
          <cell r="AS1016">
            <v>740</v>
          </cell>
          <cell r="AT1016">
            <v>840</v>
          </cell>
          <cell r="AU1016">
            <v>281.25</v>
          </cell>
          <cell r="AV1016">
            <v>3625</v>
          </cell>
          <cell r="AW1016">
            <v>2624.9999600000001</v>
          </cell>
          <cell r="AX1016">
            <v>3950</v>
          </cell>
          <cell r="AY1016">
            <v>8.9655172413793061E-2</v>
          </cell>
          <cell r="AZ1016">
            <v>8.2278481012658222E-2</v>
          </cell>
          <cell r="BA1016">
            <v>3750</v>
          </cell>
          <cell r="BB1016">
            <v>6</v>
          </cell>
          <cell r="BC1016">
            <v>3.4482758620689724E-2</v>
          </cell>
          <cell r="BD1016">
            <v>3.3333333333333333E-2</v>
          </cell>
          <cell r="BE1016">
            <v>3500</v>
          </cell>
          <cell r="BF1016">
            <v>25</v>
          </cell>
          <cell r="BG1016">
            <v>-3.4482758620689613E-2</v>
          </cell>
          <cell r="BH1016">
            <v>-3.5714285714285712E-2</v>
          </cell>
        </row>
        <row r="1017">
          <cell r="B1017" t="str">
            <v>27837</v>
          </cell>
          <cell r="C1017" t="str">
            <v>78420274</v>
          </cell>
          <cell r="D1017" t="str">
            <v>PAPEL NATURAL PERFECT C/33un ZOMO</v>
          </cell>
          <cell r="E1017">
            <v>50</v>
          </cell>
          <cell r="F1017" t="str">
            <v>BEBIDAS</v>
          </cell>
          <cell r="G1017" t="str">
            <v>BEBIDAS</v>
          </cell>
          <cell r="H1017" t="str">
            <v>CIGARRILLOS - VAPES</v>
          </cell>
          <cell r="I1017" t="str">
            <v>CIGARRILLOS-VAPES</v>
          </cell>
          <cell r="J1017" t="str">
            <v>VAPES-ESENCIAS</v>
          </cell>
          <cell r="K1017" t="str">
            <v>ZOMO</v>
          </cell>
          <cell r="L1017">
            <v>747</v>
          </cell>
          <cell r="M1017" t="str">
            <v>APOLO IMPORT S.A. 5 - SINERGIA (747)</v>
          </cell>
          <cell r="N1017">
            <v>7</v>
          </cell>
          <cell r="O1017">
            <v>2</v>
          </cell>
          <cell r="P1017">
            <v>4</v>
          </cell>
          <cell r="Q1017">
            <v>5</v>
          </cell>
          <cell r="R1017">
            <v>30</v>
          </cell>
          <cell r="S1017">
            <v>37</v>
          </cell>
          <cell r="T1017">
            <v>30</v>
          </cell>
          <cell r="U1017">
            <v>52</v>
          </cell>
          <cell r="V1017">
            <v>1</v>
          </cell>
          <cell r="W1017">
            <v>2</v>
          </cell>
          <cell r="X1017">
            <v>4</v>
          </cell>
          <cell r="Y1017">
            <v>4</v>
          </cell>
          <cell r="Z1017">
            <v>2</v>
          </cell>
          <cell r="AA1017">
            <v>7</v>
          </cell>
          <cell r="AB1017">
            <v>4</v>
          </cell>
          <cell r="AC1017">
            <v>4</v>
          </cell>
          <cell r="AD1017">
            <v>6</v>
          </cell>
          <cell r="AE1017">
            <v>4</v>
          </cell>
          <cell r="AF1017">
            <v>5</v>
          </cell>
          <cell r="AG1017">
            <v>6</v>
          </cell>
          <cell r="AH1017">
            <v>0</v>
          </cell>
          <cell r="AI1017">
            <v>4</v>
          </cell>
          <cell r="AJ1017">
            <v>103</v>
          </cell>
          <cell r="AK1017">
            <v>45</v>
          </cell>
          <cell r="AL1017">
            <v>93</v>
          </cell>
          <cell r="AM1017">
            <v>83</v>
          </cell>
          <cell r="AN1017">
            <v>151</v>
          </cell>
          <cell r="AO1017">
            <v>100</v>
          </cell>
          <cell r="AP1017">
            <v>618</v>
          </cell>
          <cell r="AQ1017">
            <v>25.961538461538463</v>
          </cell>
          <cell r="AR1017">
            <v>697.5</v>
          </cell>
          <cell r="AS1017">
            <v>622.5</v>
          </cell>
          <cell r="AT1017">
            <v>755</v>
          </cell>
          <cell r="AU1017">
            <v>750</v>
          </cell>
          <cell r="AV1017">
            <v>3924.9999800000001</v>
          </cell>
          <cell r="AW1017">
            <v>3924.9999800000001</v>
          </cell>
          <cell r="AX1017">
            <v>5900</v>
          </cell>
          <cell r="AY1017">
            <v>0.50318472103533618</v>
          </cell>
          <cell r="AZ1017">
            <v>0.33474576610169493</v>
          </cell>
          <cell r="BA1017">
            <v>5750</v>
          </cell>
          <cell r="BB1017">
            <v>6</v>
          </cell>
          <cell r="BC1017">
            <v>0.46496816033104804</v>
          </cell>
          <cell r="BD1017">
            <v>0.31739130782608693</v>
          </cell>
          <cell r="BE1017">
            <v>5500</v>
          </cell>
          <cell r="BF1017">
            <v>50</v>
          </cell>
          <cell r="BG1017">
            <v>0.40127389249056766</v>
          </cell>
          <cell r="BH1017">
            <v>0.28636363999999997</v>
          </cell>
        </row>
        <row r="1018">
          <cell r="B1018" t="str">
            <v>27814</v>
          </cell>
          <cell r="C1018" t="str">
            <v>7841881020014</v>
          </cell>
          <cell r="D1018" t="str">
            <v>VAPE GRAPE ICE 800PUFF 2ml ZOMO</v>
          </cell>
          <cell r="E1018">
            <v>10</v>
          </cell>
          <cell r="F1018" t="str">
            <v>BEBIDAS</v>
          </cell>
          <cell r="G1018" t="str">
            <v>BEBIDAS</v>
          </cell>
          <cell r="H1018" t="str">
            <v>CIGARRILLOS - VAPES</v>
          </cell>
          <cell r="I1018" t="str">
            <v>CIGARRILLOS-VAPES</v>
          </cell>
          <cell r="J1018" t="str">
            <v>VAPES-ESENCIAS</v>
          </cell>
          <cell r="K1018" t="str">
            <v>ZOMO</v>
          </cell>
          <cell r="L1018">
            <v>747</v>
          </cell>
          <cell r="M1018" t="str">
            <v>APOLO IMPORT S.A. 5 - SINERGIA (747)</v>
          </cell>
          <cell r="N1018">
            <v>0</v>
          </cell>
          <cell r="O1018">
            <v>0</v>
          </cell>
          <cell r="P1018">
            <v>0</v>
          </cell>
          <cell r="Q1018">
            <v>0</v>
          </cell>
          <cell r="R1018">
            <v>0</v>
          </cell>
          <cell r="S1018">
            <v>0</v>
          </cell>
          <cell r="T1018">
            <v>0</v>
          </cell>
          <cell r="U1018">
            <v>0</v>
          </cell>
          <cell r="V1018">
            <v>0</v>
          </cell>
          <cell r="W1018">
            <v>0</v>
          </cell>
          <cell r="X1018">
            <v>0</v>
          </cell>
          <cell r="Y1018">
            <v>0</v>
          </cell>
          <cell r="Z1018">
            <v>0</v>
          </cell>
          <cell r="AA1018">
            <v>0</v>
          </cell>
          <cell r="AB1018">
            <v>0</v>
          </cell>
          <cell r="AC1018">
            <v>0</v>
          </cell>
          <cell r="AD1018">
            <v>0</v>
          </cell>
          <cell r="AE1018">
            <v>0</v>
          </cell>
          <cell r="AF1018">
            <v>0</v>
          </cell>
          <cell r="AG1018">
            <v>0</v>
          </cell>
          <cell r="AH1018">
            <v>0</v>
          </cell>
          <cell r="AI1018">
            <v>0</v>
          </cell>
          <cell r="AJ1018">
            <v>0</v>
          </cell>
          <cell r="AK1018">
            <v>0</v>
          </cell>
          <cell r="AL1018">
            <v>1</v>
          </cell>
          <cell r="AM1018">
            <v>0</v>
          </cell>
          <cell r="AN1018">
            <v>0</v>
          </cell>
          <cell r="AO1018">
            <v>0</v>
          </cell>
          <cell r="AP1018" t="str">
            <v>Q</v>
          </cell>
          <cell r="AQ1018" t="str">
            <v>Q</v>
          </cell>
          <cell r="AR1018" t="str">
            <v>SV</v>
          </cell>
          <cell r="AS1018" t="str">
            <v>Q</v>
          </cell>
          <cell r="AT1018" t="str">
            <v>Q</v>
          </cell>
          <cell r="AU1018" t="str">
            <v>Q</v>
          </cell>
          <cell r="AV1018">
            <v>26569.999994999998</v>
          </cell>
          <cell r="AW1018">
            <v>26569.985970000002</v>
          </cell>
          <cell r="AX1018">
            <v>39900</v>
          </cell>
          <cell r="AY1018">
            <v>0.5016936397255729</v>
          </cell>
          <cell r="AZ1018">
            <v>0.3340852131578948</v>
          </cell>
          <cell r="BA1018">
            <v>37900</v>
          </cell>
          <cell r="BB1018">
            <v>3</v>
          </cell>
          <cell r="BC1018">
            <v>0.42642077557892755</v>
          </cell>
          <cell r="BD1018">
            <v>0.2989445911609499</v>
          </cell>
          <cell r="BE1018">
            <v>35900</v>
          </cell>
          <cell r="BF1018">
            <v>6</v>
          </cell>
          <cell r="BG1018">
            <v>0.35114791143228241</v>
          </cell>
          <cell r="BH1018">
            <v>0.25988857952646244</v>
          </cell>
        </row>
        <row r="1019">
          <cell r="B1019" t="str">
            <v>27815</v>
          </cell>
          <cell r="C1019" t="str">
            <v>7841881020021</v>
          </cell>
          <cell r="D1019" t="str">
            <v>VAPE GUM MINT 800PUFF 2ml ZOMO</v>
          </cell>
          <cell r="E1019">
            <v>10</v>
          </cell>
          <cell r="F1019" t="str">
            <v>BEBIDAS</v>
          </cell>
          <cell r="G1019" t="str">
            <v>BEBIDAS</v>
          </cell>
          <cell r="H1019" t="str">
            <v>CIGARRILLOS - VAPES</v>
          </cell>
          <cell r="I1019" t="str">
            <v>CIGARRILLOS-VAPES</v>
          </cell>
          <cell r="J1019" t="str">
            <v>VAPES-ESENCIAS</v>
          </cell>
          <cell r="K1019" t="str">
            <v>ZOMO</v>
          </cell>
          <cell r="L1019">
            <v>747</v>
          </cell>
          <cell r="M1019" t="str">
            <v>APOLO IMPORT S.A. 5 - SINERGIA (747)</v>
          </cell>
          <cell r="N1019">
            <v>1</v>
          </cell>
          <cell r="O1019">
            <v>0</v>
          </cell>
          <cell r="P1019">
            <v>1</v>
          </cell>
          <cell r="Q1019">
            <v>1</v>
          </cell>
          <cell r="R1019">
            <v>0</v>
          </cell>
          <cell r="S1019">
            <v>0</v>
          </cell>
          <cell r="T1019">
            <v>1</v>
          </cell>
          <cell r="U1019">
            <v>1</v>
          </cell>
          <cell r="V1019">
            <v>3</v>
          </cell>
          <cell r="W1019">
            <v>0</v>
          </cell>
          <cell r="X1019">
            <v>0</v>
          </cell>
          <cell r="Y1019">
            <v>1</v>
          </cell>
          <cell r="Z1019">
            <v>1</v>
          </cell>
          <cell r="AA1019">
            <v>3</v>
          </cell>
          <cell r="AB1019">
            <v>0</v>
          </cell>
          <cell r="AC1019">
            <v>0</v>
          </cell>
          <cell r="AD1019">
            <v>4</v>
          </cell>
          <cell r="AE1019">
            <v>3</v>
          </cell>
          <cell r="AF1019">
            <v>0</v>
          </cell>
          <cell r="AG1019">
            <v>0</v>
          </cell>
          <cell r="AH1019">
            <v>0</v>
          </cell>
          <cell r="AI1019">
            <v>0</v>
          </cell>
          <cell r="AJ1019">
            <v>12</v>
          </cell>
          <cell r="AK1019">
            <v>12</v>
          </cell>
          <cell r="AL1019">
            <v>7</v>
          </cell>
          <cell r="AM1019">
            <v>0</v>
          </cell>
          <cell r="AN1019">
            <v>20</v>
          </cell>
          <cell r="AO1019">
            <v>10</v>
          </cell>
          <cell r="AP1019">
            <v>360</v>
          </cell>
          <cell r="AQ1019">
            <v>360</v>
          </cell>
          <cell r="AR1019">
            <v>210</v>
          </cell>
          <cell r="AS1019" t="str">
            <v>Q</v>
          </cell>
          <cell r="AT1019" t="str">
            <v>SV</v>
          </cell>
          <cell r="AU1019" t="str">
            <v>SV</v>
          </cell>
          <cell r="AV1019">
            <v>26570.000049999999</v>
          </cell>
          <cell r="AW1019">
            <v>26569.999830000001</v>
          </cell>
          <cell r="AX1019">
            <v>39900</v>
          </cell>
          <cell r="AY1019">
            <v>0.50169363661706146</v>
          </cell>
          <cell r="AZ1019">
            <v>0.33408521177944867</v>
          </cell>
          <cell r="BA1019">
            <v>37900</v>
          </cell>
          <cell r="BB1019">
            <v>3</v>
          </cell>
          <cell r="BC1019">
            <v>0.42642077262623124</v>
          </cell>
          <cell r="BD1019">
            <v>0.29894458970976256</v>
          </cell>
          <cell r="BE1019">
            <v>35900</v>
          </cell>
          <cell r="BF1019">
            <v>6</v>
          </cell>
          <cell r="BG1019">
            <v>0.35114790863540102</v>
          </cell>
          <cell r="BH1019">
            <v>0.25988857799442899</v>
          </cell>
        </row>
        <row r="1020">
          <cell r="B1020" t="str">
            <v>27816</v>
          </cell>
          <cell r="C1020" t="str">
            <v>7841881020250</v>
          </cell>
          <cell r="D1020" t="str">
            <v>VAPE MANGO ICE 1500PUFF 5ml ZOMO</v>
          </cell>
          <cell r="E1020">
            <v>10</v>
          </cell>
          <cell r="F1020" t="str">
            <v>BEBIDAS</v>
          </cell>
          <cell r="G1020" t="str">
            <v>BEBIDAS</v>
          </cell>
          <cell r="H1020" t="str">
            <v>CIGARRILLOS - VAPES</v>
          </cell>
          <cell r="I1020" t="str">
            <v>CIGARRILLOS-VAPES</v>
          </cell>
          <cell r="J1020" t="str">
            <v>VAPES-ESENCIAS</v>
          </cell>
          <cell r="K1020" t="str">
            <v>ZOMO</v>
          </cell>
          <cell r="L1020">
            <v>747</v>
          </cell>
          <cell r="M1020" t="str">
            <v>APOLO IMPORT S.A. 5 - SINERGIA (747)</v>
          </cell>
          <cell r="N1020">
            <v>0</v>
          </cell>
          <cell r="O1020">
            <v>0</v>
          </cell>
          <cell r="P1020">
            <v>0</v>
          </cell>
          <cell r="Q1020">
            <v>0</v>
          </cell>
          <cell r="R1020">
            <v>0</v>
          </cell>
          <cell r="S1020">
            <v>0</v>
          </cell>
          <cell r="T1020">
            <v>0</v>
          </cell>
          <cell r="U1020">
            <v>0</v>
          </cell>
          <cell r="V1020">
            <v>2</v>
          </cell>
          <cell r="W1020">
            <v>7</v>
          </cell>
          <cell r="X1020">
            <v>1</v>
          </cell>
          <cell r="Y1020">
            <v>0</v>
          </cell>
          <cell r="Z1020">
            <v>2</v>
          </cell>
          <cell r="AA1020">
            <v>0</v>
          </cell>
          <cell r="AB1020">
            <v>0</v>
          </cell>
          <cell r="AC1020">
            <v>0</v>
          </cell>
          <cell r="AD1020">
            <v>1</v>
          </cell>
          <cell r="AE1020">
            <v>2</v>
          </cell>
          <cell r="AF1020">
            <v>1</v>
          </cell>
          <cell r="AG1020">
            <v>1</v>
          </cell>
          <cell r="AH1020">
            <v>0</v>
          </cell>
          <cell r="AI1020">
            <v>0</v>
          </cell>
          <cell r="AJ1020">
            <v>29</v>
          </cell>
          <cell r="AK1020">
            <v>17</v>
          </cell>
          <cell r="AL1020">
            <v>0</v>
          </cell>
          <cell r="AM1020">
            <v>0</v>
          </cell>
          <cell r="AN1020">
            <v>13</v>
          </cell>
          <cell r="AO1020">
            <v>0</v>
          </cell>
          <cell r="AP1020" t="str">
            <v>SV</v>
          </cell>
          <cell r="AQ1020" t="str">
            <v>SV</v>
          </cell>
          <cell r="AR1020" t="str">
            <v>Q</v>
          </cell>
          <cell r="AS1020" t="str">
            <v>Q</v>
          </cell>
          <cell r="AT1020">
            <v>390</v>
          </cell>
          <cell r="AU1020" t="str">
            <v>Q</v>
          </cell>
          <cell r="AV1020">
            <v>33249.999969999997</v>
          </cell>
          <cell r="AW1020">
            <v>33249.999860000004</v>
          </cell>
          <cell r="AX1020">
            <v>49900</v>
          </cell>
          <cell r="AY1020">
            <v>0.50075188105331003</v>
          </cell>
          <cell r="AZ1020">
            <v>0.33366733527054115</v>
          </cell>
          <cell r="BA1020">
            <v>45900</v>
          </cell>
          <cell r="BB1020">
            <v>3</v>
          </cell>
          <cell r="BC1020">
            <v>0.38045112906506873</v>
          </cell>
          <cell r="BD1020">
            <v>0.27559912919389984</v>
          </cell>
          <cell r="BE1020">
            <v>39900</v>
          </cell>
          <cell r="BF1020">
            <v>6</v>
          </cell>
          <cell r="BG1020">
            <v>0.20000000108270677</v>
          </cell>
          <cell r="BH1020">
            <v>0.16666666741854644</v>
          </cell>
        </row>
        <row r="1021">
          <cell r="B1021" t="str">
            <v>27817</v>
          </cell>
          <cell r="C1021" t="str">
            <v>7841881020045</v>
          </cell>
          <cell r="D1021" t="str">
            <v>VAPE MANGO ICE 800PUFF 2ml ZOMO</v>
          </cell>
          <cell r="E1021">
            <v>10</v>
          </cell>
          <cell r="F1021" t="str">
            <v>BEBIDAS</v>
          </cell>
          <cell r="G1021" t="str">
            <v>BEBIDAS</v>
          </cell>
          <cell r="H1021" t="str">
            <v>CIGARRILLOS - VAPES</v>
          </cell>
          <cell r="I1021" t="str">
            <v>CIGARRILLOS-VAPES</v>
          </cell>
          <cell r="J1021" t="str">
            <v>VAPES-ESENCIAS</v>
          </cell>
          <cell r="K1021" t="str">
            <v>ZOMO</v>
          </cell>
          <cell r="L1021">
            <v>747</v>
          </cell>
          <cell r="M1021" t="str">
            <v>APOLO IMPORT S.A. 5 - SINERGIA (747)</v>
          </cell>
          <cell r="N1021">
            <v>0</v>
          </cell>
          <cell r="O1021">
            <v>0</v>
          </cell>
          <cell r="P1021">
            <v>1</v>
          </cell>
          <cell r="Q1021">
            <v>1</v>
          </cell>
          <cell r="R1021">
            <v>1</v>
          </cell>
          <cell r="S1021">
            <v>0</v>
          </cell>
          <cell r="T1021">
            <v>0</v>
          </cell>
          <cell r="U1021">
            <v>0</v>
          </cell>
          <cell r="V1021">
            <v>3</v>
          </cell>
          <cell r="W1021">
            <v>0</v>
          </cell>
          <cell r="X1021">
            <v>0</v>
          </cell>
          <cell r="Y1021">
            <v>0</v>
          </cell>
          <cell r="Z1021">
            <v>1</v>
          </cell>
          <cell r="AA1021">
            <v>1</v>
          </cell>
          <cell r="AB1021">
            <v>0</v>
          </cell>
          <cell r="AC1021">
            <v>0</v>
          </cell>
          <cell r="AD1021">
            <v>1</v>
          </cell>
          <cell r="AE1021">
            <v>0</v>
          </cell>
          <cell r="AF1021">
            <v>1</v>
          </cell>
          <cell r="AG1021">
            <v>1</v>
          </cell>
          <cell r="AH1021">
            <v>0</v>
          </cell>
          <cell r="AI1021">
            <v>0</v>
          </cell>
          <cell r="AJ1021">
            <v>33</v>
          </cell>
          <cell r="AK1021">
            <v>0</v>
          </cell>
          <cell r="AL1021">
            <v>0</v>
          </cell>
          <cell r="AM1021">
            <v>0</v>
          </cell>
          <cell r="AN1021">
            <v>16</v>
          </cell>
          <cell r="AO1021">
            <v>10</v>
          </cell>
          <cell r="AP1021">
            <v>990</v>
          </cell>
          <cell r="AQ1021" t="str">
            <v>Q</v>
          </cell>
          <cell r="AR1021" t="str">
            <v>Q</v>
          </cell>
          <cell r="AS1021" t="str">
            <v>Q</v>
          </cell>
          <cell r="AT1021">
            <v>480</v>
          </cell>
          <cell r="AU1021" t="str">
            <v>SV</v>
          </cell>
          <cell r="AV1021">
            <v>26570.000049999999</v>
          </cell>
          <cell r="AW1021">
            <v>26569.999830000001</v>
          </cell>
          <cell r="AX1021">
            <v>39900</v>
          </cell>
          <cell r="AY1021">
            <v>0.50169363661706146</v>
          </cell>
          <cell r="AZ1021">
            <v>0.33408521177944867</v>
          </cell>
          <cell r="BA1021">
            <v>37900</v>
          </cell>
          <cell r="BB1021">
            <v>3</v>
          </cell>
          <cell r="BC1021">
            <v>0.42642077262623124</v>
          </cell>
          <cell r="BD1021">
            <v>0.29894458970976256</v>
          </cell>
          <cell r="BE1021">
            <v>35900</v>
          </cell>
          <cell r="BF1021">
            <v>6</v>
          </cell>
          <cell r="BG1021">
            <v>0.35114790863540102</v>
          </cell>
          <cell r="BH1021">
            <v>0.25988857799442899</v>
          </cell>
        </row>
        <row r="1022">
          <cell r="B1022" t="str">
            <v>27818</v>
          </cell>
          <cell r="C1022" t="str">
            <v>7841881020274</v>
          </cell>
          <cell r="D1022" t="str">
            <v>VAPE MINT 1500PUFF 5ml ZOMO</v>
          </cell>
          <cell r="E1022">
            <v>10</v>
          </cell>
          <cell r="F1022" t="str">
            <v>BEBIDAS</v>
          </cell>
          <cell r="G1022" t="str">
            <v>BEBIDAS</v>
          </cell>
          <cell r="H1022" t="str">
            <v>CIGARRILLOS - VAPES</v>
          </cell>
          <cell r="I1022" t="str">
            <v>CIGARRILLOS-VAPES</v>
          </cell>
          <cell r="J1022" t="str">
            <v>VAPES-ESENCIAS</v>
          </cell>
          <cell r="K1022" t="str">
            <v>ZOMO</v>
          </cell>
          <cell r="L1022">
            <v>747</v>
          </cell>
          <cell r="M1022" t="str">
            <v>APOLO IMPORT S.A. 5 - SINERGIA (747)</v>
          </cell>
          <cell r="N1022">
            <v>0</v>
          </cell>
          <cell r="O1022">
            <v>0</v>
          </cell>
          <cell r="P1022">
            <v>0</v>
          </cell>
          <cell r="Q1022">
            <v>0</v>
          </cell>
          <cell r="R1022">
            <v>0</v>
          </cell>
          <cell r="S1022">
            <v>0</v>
          </cell>
          <cell r="T1022">
            <v>0</v>
          </cell>
          <cell r="U1022">
            <v>0</v>
          </cell>
          <cell r="V1022">
            <v>0</v>
          </cell>
          <cell r="W1022">
            <v>0</v>
          </cell>
          <cell r="X1022">
            <v>0</v>
          </cell>
          <cell r="Y1022">
            <v>0</v>
          </cell>
          <cell r="Z1022">
            <v>6</v>
          </cell>
          <cell r="AA1022">
            <v>0</v>
          </cell>
          <cell r="AB1022">
            <v>3</v>
          </cell>
          <cell r="AC1022">
            <v>3</v>
          </cell>
          <cell r="AD1022">
            <v>2</v>
          </cell>
          <cell r="AE1022">
            <v>1</v>
          </cell>
          <cell r="AF1022">
            <v>1</v>
          </cell>
          <cell r="AG1022">
            <v>1</v>
          </cell>
          <cell r="AH1022">
            <v>0</v>
          </cell>
          <cell r="AI1022">
            <v>0</v>
          </cell>
          <cell r="AJ1022">
            <v>13</v>
          </cell>
          <cell r="AK1022">
            <v>0</v>
          </cell>
          <cell r="AL1022">
            <v>0</v>
          </cell>
          <cell r="AM1022">
            <v>2</v>
          </cell>
          <cell r="AN1022">
            <v>6</v>
          </cell>
          <cell r="AO1022">
            <v>0</v>
          </cell>
          <cell r="AP1022" t="str">
            <v>SV</v>
          </cell>
          <cell r="AQ1022" t="str">
            <v>Q</v>
          </cell>
          <cell r="AR1022" t="str">
            <v>Q</v>
          </cell>
          <cell r="AS1022">
            <v>20</v>
          </cell>
          <cell r="AT1022">
            <v>180</v>
          </cell>
          <cell r="AU1022" t="str">
            <v>Q</v>
          </cell>
          <cell r="AV1022">
            <v>33249.999969999997</v>
          </cell>
          <cell r="AW1022">
            <v>33249.999750000003</v>
          </cell>
          <cell r="AX1022">
            <v>49900</v>
          </cell>
          <cell r="AY1022">
            <v>0.50075188105331003</v>
          </cell>
          <cell r="AZ1022">
            <v>0.33366733527054115</v>
          </cell>
          <cell r="BA1022">
            <v>45900</v>
          </cell>
          <cell r="BB1022">
            <v>3</v>
          </cell>
          <cell r="BC1022">
            <v>0.38045112906506873</v>
          </cell>
          <cell r="BD1022">
            <v>0.27559912919389984</v>
          </cell>
          <cell r="BE1022">
            <v>39900</v>
          </cell>
          <cell r="BF1022">
            <v>6</v>
          </cell>
          <cell r="BG1022">
            <v>0.20000000108270677</v>
          </cell>
          <cell r="BH1022">
            <v>0.16666666741854644</v>
          </cell>
        </row>
        <row r="1023">
          <cell r="B1023" t="str">
            <v>27819</v>
          </cell>
          <cell r="C1023" t="str">
            <v>7841881020113</v>
          </cell>
          <cell r="D1023" t="str">
            <v>VAPE PASSION MIX ICE 800PUFF 2ml ZOMO</v>
          </cell>
          <cell r="E1023">
            <v>10</v>
          </cell>
          <cell r="F1023" t="str">
            <v>BEBIDAS</v>
          </cell>
          <cell r="G1023" t="str">
            <v>BEBIDAS</v>
          </cell>
          <cell r="H1023" t="str">
            <v>CIGARRILLOS - VAPES</v>
          </cell>
          <cell r="I1023" t="str">
            <v>CIGARRILLOS-VAPES</v>
          </cell>
          <cell r="J1023" t="str">
            <v>VAPES-ESENCIAS</v>
          </cell>
          <cell r="K1023" t="str">
            <v>ZOMO</v>
          </cell>
          <cell r="L1023">
            <v>747</v>
          </cell>
          <cell r="M1023" t="str">
            <v>APOLO IMPORT S.A. 5 - SINERGIA (747)</v>
          </cell>
          <cell r="N1023">
            <v>0</v>
          </cell>
          <cell r="O1023">
            <v>1</v>
          </cell>
          <cell r="P1023">
            <v>1</v>
          </cell>
          <cell r="Q1023">
            <v>1</v>
          </cell>
          <cell r="R1023">
            <v>1</v>
          </cell>
          <cell r="S1023">
            <v>1</v>
          </cell>
          <cell r="T1023">
            <v>0</v>
          </cell>
          <cell r="U1023">
            <v>0</v>
          </cell>
          <cell r="V1023">
            <v>2</v>
          </cell>
          <cell r="W1023">
            <v>2</v>
          </cell>
          <cell r="X1023">
            <v>0</v>
          </cell>
          <cell r="Y1023">
            <v>0</v>
          </cell>
          <cell r="Z1023">
            <v>1</v>
          </cell>
          <cell r="AA1023">
            <v>1</v>
          </cell>
          <cell r="AB1023">
            <v>1</v>
          </cell>
          <cell r="AC1023">
            <v>0</v>
          </cell>
          <cell r="AD1023">
            <v>4</v>
          </cell>
          <cell r="AE1023">
            <v>4</v>
          </cell>
          <cell r="AF1023">
            <v>0</v>
          </cell>
          <cell r="AG1023">
            <v>0</v>
          </cell>
          <cell r="AH1023">
            <v>0</v>
          </cell>
          <cell r="AI1023">
            <v>0</v>
          </cell>
          <cell r="AJ1023">
            <v>36</v>
          </cell>
          <cell r="AK1023">
            <v>36</v>
          </cell>
          <cell r="AL1023">
            <v>13</v>
          </cell>
          <cell r="AM1023">
            <v>20</v>
          </cell>
          <cell r="AN1023">
            <v>20</v>
          </cell>
          <cell r="AO1023">
            <v>0</v>
          </cell>
          <cell r="AP1023">
            <v>1080</v>
          </cell>
          <cell r="AQ1023" t="str">
            <v>SV</v>
          </cell>
          <cell r="AR1023" t="str">
            <v>SV</v>
          </cell>
          <cell r="AS1023" t="str">
            <v>SV</v>
          </cell>
          <cell r="AT1023" t="str">
            <v>SV</v>
          </cell>
          <cell r="AU1023" t="str">
            <v>Q</v>
          </cell>
          <cell r="AV1023">
            <v>26570.000049999999</v>
          </cell>
          <cell r="AW1023">
            <v>26569.999940000002</v>
          </cell>
          <cell r="AX1023">
            <v>39900</v>
          </cell>
          <cell r="AY1023">
            <v>0.50169363661706146</v>
          </cell>
          <cell r="AZ1023">
            <v>0.33408521177944867</v>
          </cell>
          <cell r="BA1023">
            <v>37900</v>
          </cell>
          <cell r="BB1023">
            <v>3</v>
          </cell>
          <cell r="BC1023">
            <v>0.42642077262623124</v>
          </cell>
          <cell r="BD1023">
            <v>0.29894458970976256</v>
          </cell>
          <cell r="BE1023">
            <v>35900</v>
          </cell>
          <cell r="BF1023">
            <v>6</v>
          </cell>
          <cell r="BG1023">
            <v>0.35114790863540102</v>
          </cell>
          <cell r="BH1023">
            <v>0.25988857799442899</v>
          </cell>
        </row>
        <row r="1024">
          <cell r="B1024" t="str">
            <v>27820</v>
          </cell>
          <cell r="C1024" t="str">
            <v>7841881026474</v>
          </cell>
          <cell r="D1024" t="str">
            <v>VAPE PEACH CRUNCH 1500PUFF 5ml ZOMO</v>
          </cell>
          <cell r="E1024">
            <v>10</v>
          </cell>
          <cell r="F1024" t="str">
            <v>BEBIDAS</v>
          </cell>
          <cell r="G1024" t="str">
            <v>BEBIDAS</v>
          </cell>
          <cell r="H1024" t="str">
            <v>CIGARRILLOS - VAPES</v>
          </cell>
          <cell r="I1024" t="str">
            <v>CIGARRILLOS-VAPES</v>
          </cell>
          <cell r="J1024" t="str">
            <v>VAPES-ESENCIAS</v>
          </cell>
          <cell r="K1024" t="str">
            <v>ZOMO</v>
          </cell>
          <cell r="L1024">
            <v>747</v>
          </cell>
          <cell r="M1024" t="str">
            <v>APOLO IMPORT S.A. 5 - SINERGIA (747)</v>
          </cell>
          <cell r="N1024">
            <v>2</v>
          </cell>
          <cell r="O1024">
            <v>0</v>
          </cell>
          <cell r="P1024">
            <v>1</v>
          </cell>
          <cell r="Q1024">
            <v>1</v>
          </cell>
          <cell r="R1024">
            <v>0</v>
          </cell>
          <cell r="S1024">
            <v>0</v>
          </cell>
          <cell r="T1024">
            <v>0</v>
          </cell>
          <cell r="U1024">
            <v>0</v>
          </cell>
          <cell r="V1024">
            <v>0</v>
          </cell>
          <cell r="W1024">
            <v>0</v>
          </cell>
          <cell r="X1024">
            <v>0</v>
          </cell>
          <cell r="Y1024">
            <v>0</v>
          </cell>
          <cell r="Z1024">
            <v>0</v>
          </cell>
          <cell r="AA1024">
            <v>0</v>
          </cell>
          <cell r="AB1024">
            <v>0</v>
          </cell>
          <cell r="AC1024">
            <v>0</v>
          </cell>
          <cell r="AD1024">
            <v>1</v>
          </cell>
          <cell r="AE1024">
            <v>0</v>
          </cell>
          <cell r="AF1024">
            <v>1</v>
          </cell>
          <cell r="AG1024">
            <v>1</v>
          </cell>
          <cell r="AH1024">
            <v>0</v>
          </cell>
          <cell r="AI1024">
            <v>0</v>
          </cell>
          <cell r="AJ1024">
            <v>16</v>
          </cell>
          <cell r="AK1024">
            <v>0</v>
          </cell>
          <cell r="AL1024">
            <v>0</v>
          </cell>
          <cell r="AM1024">
            <v>0</v>
          </cell>
          <cell r="AN1024">
            <v>9</v>
          </cell>
          <cell r="AO1024">
            <v>0</v>
          </cell>
          <cell r="AP1024">
            <v>480</v>
          </cell>
          <cell r="AQ1024" t="str">
            <v>Q</v>
          </cell>
          <cell r="AR1024" t="str">
            <v>Q</v>
          </cell>
          <cell r="AS1024" t="str">
            <v>Q</v>
          </cell>
          <cell r="AT1024">
            <v>270</v>
          </cell>
          <cell r="AU1024" t="str">
            <v>Q</v>
          </cell>
          <cell r="AV1024">
            <v>33249.999969999997</v>
          </cell>
          <cell r="AW1024">
            <v>33249.999969999997</v>
          </cell>
          <cell r="AX1024">
            <v>49900</v>
          </cell>
          <cell r="AY1024">
            <v>0.50075188105331003</v>
          </cell>
          <cell r="AZ1024">
            <v>0.33366733527054115</v>
          </cell>
          <cell r="BA1024">
            <v>45900</v>
          </cell>
          <cell r="BB1024">
            <v>3</v>
          </cell>
          <cell r="BC1024">
            <v>0.38045112906506873</v>
          </cell>
          <cell r="BD1024">
            <v>0.27559912919389984</v>
          </cell>
          <cell r="BE1024">
            <v>39900</v>
          </cell>
          <cell r="BF1024">
            <v>6</v>
          </cell>
          <cell r="BG1024">
            <v>0.20000000108270677</v>
          </cell>
          <cell r="BH1024">
            <v>0.16666666741854644</v>
          </cell>
        </row>
        <row r="1025">
          <cell r="B1025" t="str">
            <v>27821</v>
          </cell>
          <cell r="C1025" t="str">
            <v>7841881020311</v>
          </cell>
          <cell r="D1025" t="str">
            <v>VAPE PINEAPPLE ICE 1500PUFF 5ml ZOMO</v>
          </cell>
          <cell r="E1025">
            <v>10</v>
          </cell>
          <cell r="F1025" t="str">
            <v>BEBIDAS</v>
          </cell>
          <cell r="G1025" t="str">
            <v>BEBIDAS</v>
          </cell>
          <cell r="H1025" t="str">
            <v>CIGARRILLOS - VAPES</v>
          </cell>
          <cell r="I1025" t="str">
            <v>CIGARRILLOS-VAPES</v>
          </cell>
          <cell r="J1025" t="str">
            <v>VAPES-ESENCIAS</v>
          </cell>
          <cell r="K1025" t="str">
            <v>ZOMO</v>
          </cell>
          <cell r="L1025">
            <v>747</v>
          </cell>
          <cell r="M1025" t="str">
            <v>APOLO IMPORT S.A. 5 - SINERGIA (747)</v>
          </cell>
          <cell r="N1025">
            <v>0</v>
          </cell>
          <cell r="O1025">
            <v>0</v>
          </cell>
          <cell r="P1025">
            <v>2</v>
          </cell>
          <cell r="Q1025">
            <v>3</v>
          </cell>
          <cell r="R1025">
            <v>3</v>
          </cell>
          <cell r="S1025">
            <v>4</v>
          </cell>
          <cell r="T1025">
            <v>2</v>
          </cell>
          <cell r="U1025">
            <v>2</v>
          </cell>
          <cell r="V1025">
            <v>0</v>
          </cell>
          <cell r="W1025">
            <v>0</v>
          </cell>
          <cell r="X1025">
            <v>0</v>
          </cell>
          <cell r="Y1025">
            <v>0</v>
          </cell>
          <cell r="Z1025">
            <v>1</v>
          </cell>
          <cell r="AA1025">
            <v>0</v>
          </cell>
          <cell r="AB1025">
            <v>0</v>
          </cell>
          <cell r="AC1025">
            <v>0</v>
          </cell>
          <cell r="AD1025">
            <v>1</v>
          </cell>
          <cell r="AE1025">
            <v>1</v>
          </cell>
          <cell r="AF1025">
            <v>0</v>
          </cell>
          <cell r="AG1025">
            <v>0</v>
          </cell>
          <cell r="AH1025">
            <v>0</v>
          </cell>
          <cell r="AI1025">
            <v>0</v>
          </cell>
          <cell r="AJ1025">
            <v>22</v>
          </cell>
          <cell r="AK1025">
            <v>18</v>
          </cell>
          <cell r="AL1025">
            <v>0</v>
          </cell>
          <cell r="AM1025">
            <v>3</v>
          </cell>
          <cell r="AN1025">
            <v>0</v>
          </cell>
          <cell r="AO1025">
            <v>0</v>
          </cell>
          <cell r="AP1025">
            <v>220</v>
          </cell>
          <cell r="AQ1025">
            <v>270</v>
          </cell>
          <cell r="AR1025" t="str">
            <v>Q</v>
          </cell>
          <cell r="AS1025" t="str">
            <v>SV</v>
          </cell>
          <cell r="AT1025" t="str">
            <v>Q</v>
          </cell>
          <cell r="AU1025" t="str">
            <v>Q</v>
          </cell>
          <cell r="AV1025">
            <v>33249.999969999997</v>
          </cell>
          <cell r="AW1025">
            <v>33249.999969999997</v>
          </cell>
          <cell r="AX1025">
            <v>49900</v>
          </cell>
          <cell r="AY1025">
            <v>0.50075188105331003</v>
          </cell>
          <cell r="AZ1025">
            <v>0.33366733527054115</v>
          </cell>
          <cell r="BA1025">
            <v>45900</v>
          </cell>
          <cell r="BB1025">
            <v>3</v>
          </cell>
          <cell r="BC1025">
            <v>0.38045112906506873</v>
          </cell>
          <cell r="BD1025">
            <v>0.27559912919389984</v>
          </cell>
          <cell r="BE1025">
            <v>39900</v>
          </cell>
          <cell r="BF1025">
            <v>6</v>
          </cell>
          <cell r="BG1025">
            <v>0.20000000108270677</v>
          </cell>
          <cell r="BH1025">
            <v>0.16666666741854644</v>
          </cell>
        </row>
        <row r="1026">
          <cell r="B1026" t="str">
            <v>27822</v>
          </cell>
          <cell r="C1026" t="str">
            <v>7841881020120</v>
          </cell>
          <cell r="D1026" t="str">
            <v>VAPE PINEAPPLE ICE 800PUFF 2ml ZOMO</v>
          </cell>
          <cell r="E1026">
            <v>10</v>
          </cell>
          <cell r="F1026" t="str">
            <v>BEBIDAS</v>
          </cell>
          <cell r="G1026" t="str">
            <v>BEBIDAS</v>
          </cell>
          <cell r="H1026" t="str">
            <v>CIGARRILLOS - VAPES</v>
          </cell>
          <cell r="I1026" t="str">
            <v>CIGARRILLOS-VAPES</v>
          </cell>
          <cell r="J1026" t="str">
            <v>VAPES-ESENCIAS</v>
          </cell>
          <cell r="K1026" t="str">
            <v>ZOMO</v>
          </cell>
          <cell r="L1026">
            <v>747</v>
          </cell>
          <cell r="M1026" t="str">
            <v>APOLO IMPORT S.A. 5 - SINERGIA (747)</v>
          </cell>
          <cell r="N1026">
            <v>2</v>
          </cell>
          <cell r="O1026">
            <v>2</v>
          </cell>
          <cell r="P1026">
            <v>1</v>
          </cell>
          <cell r="Q1026">
            <v>1</v>
          </cell>
          <cell r="R1026">
            <v>8</v>
          </cell>
          <cell r="S1026">
            <v>5</v>
          </cell>
          <cell r="T1026">
            <v>3</v>
          </cell>
          <cell r="U1026">
            <v>1</v>
          </cell>
          <cell r="V1026">
            <v>1</v>
          </cell>
          <cell r="W1026">
            <v>0</v>
          </cell>
          <cell r="X1026">
            <v>0</v>
          </cell>
          <cell r="Y1026">
            <v>0</v>
          </cell>
          <cell r="Z1026">
            <v>1</v>
          </cell>
          <cell r="AA1026">
            <v>2</v>
          </cell>
          <cell r="AB1026">
            <v>3</v>
          </cell>
          <cell r="AC1026">
            <v>4</v>
          </cell>
          <cell r="AD1026">
            <v>3</v>
          </cell>
          <cell r="AE1026">
            <v>0</v>
          </cell>
          <cell r="AF1026">
            <v>1</v>
          </cell>
          <cell r="AG1026">
            <v>1</v>
          </cell>
          <cell r="AH1026">
            <v>0</v>
          </cell>
          <cell r="AI1026">
            <v>0</v>
          </cell>
          <cell r="AJ1026">
            <v>11</v>
          </cell>
          <cell r="AK1026">
            <v>17</v>
          </cell>
          <cell r="AL1026">
            <v>15</v>
          </cell>
          <cell r="AM1026">
            <v>13</v>
          </cell>
          <cell r="AN1026">
            <v>40</v>
          </cell>
          <cell r="AO1026">
            <v>20</v>
          </cell>
          <cell r="AP1026">
            <v>330</v>
          </cell>
          <cell r="AQ1026">
            <v>510</v>
          </cell>
          <cell r="AR1026" t="str">
            <v>SV</v>
          </cell>
          <cell r="AS1026">
            <v>97.5</v>
          </cell>
          <cell r="AT1026">
            <v>1200</v>
          </cell>
          <cell r="AU1026" t="str">
            <v>SV</v>
          </cell>
          <cell r="AV1026">
            <v>26570.000049999999</v>
          </cell>
          <cell r="AW1026">
            <v>26569.999940000002</v>
          </cell>
          <cell r="AX1026">
            <v>39900</v>
          </cell>
          <cell r="AY1026">
            <v>0.50169363661706146</v>
          </cell>
          <cell r="AZ1026">
            <v>0.33408521177944867</v>
          </cell>
          <cell r="BA1026">
            <v>37900</v>
          </cell>
          <cell r="BB1026">
            <v>3</v>
          </cell>
          <cell r="BC1026">
            <v>0.42642077262623124</v>
          </cell>
          <cell r="BD1026">
            <v>0.29894458970976256</v>
          </cell>
          <cell r="BE1026">
            <v>35900</v>
          </cell>
          <cell r="BF1026">
            <v>6</v>
          </cell>
          <cell r="BG1026">
            <v>0.35114790863540102</v>
          </cell>
          <cell r="BH1026">
            <v>0.25988857799442899</v>
          </cell>
        </row>
        <row r="1027">
          <cell r="B1027" t="str">
            <v>27823</v>
          </cell>
          <cell r="C1027" t="str">
            <v>7841881020144</v>
          </cell>
          <cell r="D1027" t="str">
            <v>VAPE POME ICE 800PUFF 2ml ZOMO</v>
          </cell>
          <cell r="E1027">
            <v>10</v>
          </cell>
          <cell r="F1027" t="str">
            <v>BEBIDAS</v>
          </cell>
          <cell r="G1027" t="str">
            <v>BEBIDAS</v>
          </cell>
          <cell r="H1027" t="str">
            <v>CIGARRILLOS - VAPES</v>
          </cell>
          <cell r="I1027" t="str">
            <v>CIGARRILLOS-VAPES</v>
          </cell>
          <cell r="J1027" t="str">
            <v>VAPES-ESENCIAS</v>
          </cell>
          <cell r="K1027" t="str">
            <v>ZOMO</v>
          </cell>
          <cell r="L1027">
            <v>747</v>
          </cell>
          <cell r="M1027" t="str">
            <v>APOLO IMPORT S.A. 5 - SINERGIA (747)</v>
          </cell>
          <cell r="N1027">
            <v>1</v>
          </cell>
          <cell r="O1027">
            <v>1</v>
          </cell>
          <cell r="P1027">
            <v>5</v>
          </cell>
          <cell r="Q1027">
            <v>4</v>
          </cell>
          <cell r="R1027">
            <v>0</v>
          </cell>
          <cell r="S1027">
            <v>0</v>
          </cell>
          <cell r="T1027">
            <v>0</v>
          </cell>
          <cell r="U1027">
            <v>0</v>
          </cell>
          <cell r="V1027">
            <v>5</v>
          </cell>
          <cell r="W1027">
            <v>3</v>
          </cell>
          <cell r="X1027">
            <v>0</v>
          </cell>
          <cell r="Y1027">
            <v>0</v>
          </cell>
          <cell r="Z1027">
            <v>2</v>
          </cell>
          <cell r="AA1027">
            <v>1</v>
          </cell>
          <cell r="AB1027">
            <v>3</v>
          </cell>
          <cell r="AC1027">
            <v>0</v>
          </cell>
          <cell r="AD1027">
            <v>3</v>
          </cell>
          <cell r="AE1027">
            <v>1</v>
          </cell>
          <cell r="AF1027">
            <v>0</v>
          </cell>
          <cell r="AG1027">
            <v>0</v>
          </cell>
          <cell r="AH1027">
            <v>0</v>
          </cell>
          <cell r="AI1027">
            <v>0</v>
          </cell>
          <cell r="AJ1027">
            <v>23</v>
          </cell>
          <cell r="AK1027">
            <v>0</v>
          </cell>
          <cell r="AL1027">
            <v>1</v>
          </cell>
          <cell r="AM1027">
            <v>0</v>
          </cell>
          <cell r="AN1027">
            <v>1</v>
          </cell>
          <cell r="AO1027">
            <v>0</v>
          </cell>
          <cell r="AP1027">
            <v>172.5</v>
          </cell>
          <cell r="AQ1027" t="str">
            <v>Q</v>
          </cell>
          <cell r="AR1027" t="str">
            <v>SV</v>
          </cell>
          <cell r="AS1027" t="str">
            <v>Q</v>
          </cell>
          <cell r="AT1027" t="str">
            <v>SV</v>
          </cell>
          <cell r="AU1027" t="str">
            <v>Q</v>
          </cell>
          <cell r="AV1027">
            <v>26570.000049999999</v>
          </cell>
          <cell r="AW1027">
            <v>26569.99972</v>
          </cell>
          <cell r="AX1027">
            <v>39900</v>
          </cell>
          <cell r="AY1027">
            <v>0.50169363661706146</v>
          </cell>
          <cell r="AZ1027">
            <v>0.33408521177944867</v>
          </cell>
          <cell r="BA1027">
            <v>37900</v>
          </cell>
          <cell r="BB1027">
            <v>3</v>
          </cell>
          <cell r="BC1027">
            <v>0.42642077262623124</v>
          </cell>
          <cell r="BD1027">
            <v>0.29894458970976256</v>
          </cell>
          <cell r="BE1027">
            <v>35900</v>
          </cell>
          <cell r="BF1027">
            <v>6</v>
          </cell>
          <cell r="BG1027">
            <v>0.35114790863540102</v>
          </cell>
          <cell r="BH1027">
            <v>0.25988857799442899</v>
          </cell>
        </row>
        <row r="1028">
          <cell r="B1028" t="str">
            <v>27824</v>
          </cell>
          <cell r="C1028" t="str">
            <v>7841881019995</v>
          </cell>
          <cell r="D1028" t="str">
            <v>VAPE STRAWBERRY CREAM 800PUFF 2ml ZOMO</v>
          </cell>
          <cell r="E1028">
            <v>10</v>
          </cell>
          <cell r="F1028" t="str">
            <v>BEBIDAS</v>
          </cell>
          <cell r="G1028" t="str">
            <v>BEBIDAS</v>
          </cell>
          <cell r="H1028" t="str">
            <v>CIGARRILLOS - VAPES</v>
          </cell>
          <cell r="I1028" t="str">
            <v>CIGARRILLOS-VAPES</v>
          </cell>
          <cell r="J1028" t="str">
            <v>VAPES-ESENCIAS</v>
          </cell>
          <cell r="K1028" t="str">
            <v>ZOMO</v>
          </cell>
          <cell r="L1028">
            <v>747</v>
          </cell>
          <cell r="M1028" t="str">
            <v>APOLO IMPORT S.A. 5 - SINERGIA (747)</v>
          </cell>
          <cell r="N1028">
            <v>1</v>
          </cell>
          <cell r="O1028">
            <v>2</v>
          </cell>
          <cell r="P1028">
            <v>1</v>
          </cell>
          <cell r="Q1028">
            <v>2</v>
          </cell>
          <cell r="R1028">
            <v>0</v>
          </cell>
          <cell r="S1028">
            <v>0</v>
          </cell>
          <cell r="T1028">
            <v>0</v>
          </cell>
          <cell r="U1028">
            <v>1</v>
          </cell>
          <cell r="V1028">
            <v>0</v>
          </cell>
          <cell r="W1028">
            <v>0</v>
          </cell>
          <cell r="X1028">
            <v>0</v>
          </cell>
          <cell r="Y1028">
            <v>0</v>
          </cell>
          <cell r="Z1028">
            <v>0</v>
          </cell>
          <cell r="AA1028">
            <v>0</v>
          </cell>
          <cell r="AB1028">
            <v>0</v>
          </cell>
          <cell r="AC1028">
            <v>0</v>
          </cell>
          <cell r="AD1028">
            <v>0</v>
          </cell>
          <cell r="AE1028">
            <v>0</v>
          </cell>
          <cell r="AF1028">
            <v>0</v>
          </cell>
          <cell r="AG1028">
            <v>0</v>
          </cell>
          <cell r="AH1028">
            <v>0</v>
          </cell>
          <cell r="AI1028">
            <v>1</v>
          </cell>
          <cell r="AJ1028">
            <v>13</v>
          </cell>
          <cell r="AK1028">
            <v>22</v>
          </cell>
          <cell r="AL1028">
            <v>1</v>
          </cell>
          <cell r="AM1028">
            <v>0</v>
          </cell>
          <cell r="AN1028">
            <v>0</v>
          </cell>
          <cell r="AO1028">
            <v>19</v>
          </cell>
          <cell r="AP1028">
            <v>195</v>
          </cell>
          <cell r="AQ1028">
            <v>660</v>
          </cell>
          <cell r="AR1028" t="str">
            <v>SV</v>
          </cell>
          <cell r="AS1028" t="str">
            <v>Q</v>
          </cell>
          <cell r="AT1028" t="str">
            <v>Q</v>
          </cell>
          <cell r="AU1028">
            <v>570</v>
          </cell>
          <cell r="AV1028">
            <v>26570.000049999999</v>
          </cell>
          <cell r="AW1028">
            <v>26569.999500000002</v>
          </cell>
          <cell r="AX1028">
            <v>39900</v>
          </cell>
          <cell r="AY1028">
            <v>0.50169363661706146</v>
          </cell>
          <cell r="AZ1028">
            <v>0.33408521177944867</v>
          </cell>
          <cell r="BA1028">
            <v>37900</v>
          </cell>
          <cell r="BB1028">
            <v>3</v>
          </cell>
          <cell r="BC1028">
            <v>0.42642077262623124</v>
          </cell>
          <cell r="BD1028">
            <v>0.29894458970976256</v>
          </cell>
          <cell r="BE1028">
            <v>35900</v>
          </cell>
          <cell r="BF1028">
            <v>6</v>
          </cell>
          <cell r="BG1028">
            <v>0.35114790863540102</v>
          </cell>
          <cell r="BH1028">
            <v>0.25988857799442899</v>
          </cell>
        </row>
        <row r="1029">
          <cell r="B1029" t="str">
            <v>27825</v>
          </cell>
          <cell r="C1029" t="str">
            <v>7841881020052</v>
          </cell>
          <cell r="D1029" t="str">
            <v>VAPE TABACO 800PUFF 2ml ZOMO</v>
          </cell>
          <cell r="E1029">
            <v>10</v>
          </cell>
          <cell r="F1029" t="str">
            <v>BEBIDAS</v>
          </cell>
          <cell r="G1029" t="str">
            <v>BEBIDAS</v>
          </cell>
          <cell r="H1029" t="str">
            <v>CIGARRILLOS - VAPES</v>
          </cell>
          <cell r="I1029" t="str">
            <v>CIGARRILLOS-VAPES</v>
          </cell>
          <cell r="J1029" t="str">
            <v>VAPES-ESENCIAS</v>
          </cell>
          <cell r="K1029" t="str">
            <v>ZOMO</v>
          </cell>
          <cell r="L1029">
            <v>747</v>
          </cell>
          <cell r="M1029" t="str">
            <v>APOLO IMPORT S.A. 5 - SINERGIA (747)</v>
          </cell>
          <cell r="N1029">
            <v>1</v>
          </cell>
          <cell r="O1029">
            <v>0</v>
          </cell>
          <cell r="P1029">
            <v>0</v>
          </cell>
          <cell r="Q1029">
            <v>0</v>
          </cell>
          <cell r="R1029">
            <v>1</v>
          </cell>
          <cell r="S1029">
            <v>1</v>
          </cell>
          <cell r="T1029">
            <v>4</v>
          </cell>
          <cell r="U1029">
            <v>1</v>
          </cell>
          <cell r="V1029">
            <v>1</v>
          </cell>
          <cell r="W1029">
            <v>0</v>
          </cell>
          <cell r="X1029">
            <v>0</v>
          </cell>
          <cell r="Y1029">
            <v>0</v>
          </cell>
          <cell r="Z1029">
            <v>0</v>
          </cell>
          <cell r="AA1029">
            <v>0</v>
          </cell>
          <cell r="AB1029">
            <v>0</v>
          </cell>
          <cell r="AC1029">
            <v>0</v>
          </cell>
          <cell r="AD1029">
            <v>0</v>
          </cell>
          <cell r="AE1029">
            <v>0</v>
          </cell>
          <cell r="AF1029">
            <v>0</v>
          </cell>
          <cell r="AG1029">
            <v>0</v>
          </cell>
          <cell r="AH1029">
            <v>0</v>
          </cell>
          <cell r="AI1029">
            <v>0</v>
          </cell>
          <cell r="AJ1029">
            <v>23</v>
          </cell>
          <cell r="AK1029">
            <v>38</v>
          </cell>
          <cell r="AL1029">
            <v>28</v>
          </cell>
          <cell r="AM1029">
            <v>0</v>
          </cell>
          <cell r="AN1029">
            <v>13</v>
          </cell>
          <cell r="AO1029">
            <v>20</v>
          </cell>
          <cell r="AP1029" t="str">
            <v>SV</v>
          </cell>
          <cell r="AQ1029">
            <v>1140</v>
          </cell>
          <cell r="AR1029" t="str">
            <v>SV</v>
          </cell>
          <cell r="AS1029" t="str">
            <v>Q</v>
          </cell>
          <cell r="AT1029" t="str">
            <v>SV</v>
          </cell>
          <cell r="AU1029" t="str">
            <v>SV</v>
          </cell>
          <cell r="AV1029">
            <v>26569.999994999998</v>
          </cell>
          <cell r="AW1029">
            <v>26570.000049999999</v>
          </cell>
          <cell r="AX1029">
            <v>39900</v>
          </cell>
          <cell r="AY1029">
            <v>0.5016936397255729</v>
          </cell>
          <cell r="AZ1029">
            <v>0.3340852131578948</v>
          </cell>
          <cell r="BA1029">
            <v>37900</v>
          </cell>
          <cell r="BB1029">
            <v>3</v>
          </cell>
          <cell r="BC1029">
            <v>0.42642077557892755</v>
          </cell>
          <cell r="BD1029">
            <v>0.2989445911609499</v>
          </cell>
          <cell r="BE1029">
            <v>35900</v>
          </cell>
          <cell r="BF1029">
            <v>6</v>
          </cell>
          <cell r="BG1029">
            <v>0.35114791143228241</v>
          </cell>
          <cell r="BH1029">
            <v>0.25988857952646244</v>
          </cell>
        </row>
        <row r="1030">
          <cell r="B1030" t="str">
            <v>32011</v>
          </cell>
          <cell r="C1030" t="str">
            <v>8800010057047</v>
          </cell>
          <cell r="D1030" t="str">
            <v>BOTELLA RETORNABLE COCA COLA 1Lts</v>
          </cell>
          <cell r="E1030">
            <v>1</v>
          </cell>
          <cell r="F1030" t="str">
            <v>BEBIDAS</v>
          </cell>
          <cell r="G1030" t="str">
            <v>BEBIDAS</v>
          </cell>
          <cell r="H1030" t="str">
            <v>GASEOSAS</v>
          </cell>
          <cell r="I1030" t="str">
            <v>GASEOSA RETORNABLE</v>
          </cell>
          <cell r="J1030" t="str">
            <v>BOTELLA GR-B</v>
          </cell>
          <cell r="K1030" t="str">
            <v>COCA COLA</v>
          </cell>
          <cell r="L1030">
            <v>139</v>
          </cell>
          <cell r="M1030" t="str">
            <v>PARAGUAY REFRESCOS S.A.  (139)</v>
          </cell>
          <cell r="N1030">
            <v>0</v>
          </cell>
          <cell r="O1030">
            <v>4</v>
          </cell>
          <cell r="P1030">
            <v>0</v>
          </cell>
          <cell r="Q1030">
            <v>0</v>
          </cell>
          <cell r="R1030">
            <v>11</v>
          </cell>
          <cell r="S1030">
            <v>18</v>
          </cell>
          <cell r="T1030">
            <v>7</v>
          </cell>
          <cell r="U1030">
            <v>5</v>
          </cell>
          <cell r="V1030">
            <v>0</v>
          </cell>
          <cell r="W1030">
            <v>0</v>
          </cell>
          <cell r="X1030">
            <v>0</v>
          </cell>
          <cell r="Y1030">
            <v>0</v>
          </cell>
          <cell r="Z1030">
            <v>14</v>
          </cell>
          <cell r="AA1030">
            <v>3</v>
          </cell>
          <cell r="AB1030">
            <v>1</v>
          </cell>
          <cell r="AC1030">
            <v>4</v>
          </cell>
          <cell r="AD1030">
            <v>1</v>
          </cell>
          <cell r="AE1030">
            <v>0</v>
          </cell>
          <cell r="AF1030">
            <v>1</v>
          </cell>
          <cell r="AG1030">
            <v>1</v>
          </cell>
          <cell r="AH1030">
            <v>0</v>
          </cell>
          <cell r="AI1030">
            <v>0</v>
          </cell>
          <cell r="AJ1030">
            <v>305</v>
          </cell>
          <cell r="AK1030">
            <v>581</v>
          </cell>
          <cell r="AL1030">
            <v>0</v>
          </cell>
          <cell r="AM1030">
            <v>735</v>
          </cell>
          <cell r="AN1030">
            <v>693</v>
          </cell>
          <cell r="AO1030">
            <v>324</v>
          </cell>
          <cell r="AP1030" t="str">
            <v>SV</v>
          </cell>
          <cell r="AQ1030">
            <v>3486</v>
          </cell>
          <cell r="AR1030" t="str">
            <v>Q</v>
          </cell>
          <cell r="AS1030">
            <v>5512.5</v>
          </cell>
          <cell r="AT1030">
            <v>20790</v>
          </cell>
          <cell r="AU1030" t="str">
            <v>SV</v>
          </cell>
          <cell r="AV1030">
            <v>1500</v>
          </cell>
          <cell r="AW1030">
            <v>363.64141000000001</v>
          </cell>
          <cell r="AX1030">
            <v>4250</v>
          </cell>
          <cell r="AY1030">
            <v>1.8333333333333335</v>
          </cell>
          <cell r="AZ1030">
            <v>0.6470588235294118</v>
          </cell>
          <cell r="BA1030">
            <v>2125</v>
          </cell>
          <cell r="BB1030">
            <v>12</v>
          </cell>
          <cell r="BC1030">
            <v>0.41666666666666674</v>
          </cell>
          <cell r="BD1030">
            <v>0.29411764705882354</v>
          </cell>
          <cell r="BE1030">
            <v>0</v>
          </cell>
          <cell r="BF1030">
            <v>0</v>
          </cell>
          <cell r="BG1030">
            <v>-1</v>
          </cell>
          <cell r="BH1030">
            <v>0</v>
          </cell>
        </row>
        <row r="1031">
          <cell r="B1031" t="str">
            <v>19866</v>
          </cell>
          <cell r="C1031" t="str">
            <v>8800010017485</v>
          </cell>
          <cell r="D1031" t="str">
            <v>BOTELLA RETORNABLE COCA COLA 2Lts</v>
          </cell>
          <cell r="E1031">
            <v>1</v>
          </cell>
          <cell r="F1031" t="str">
            <v>BEBIDAS</v>
          </cell>
          <cell r="G1031" t="str">
            <v>BEBIDAS</v>
          </cell>
          <cell r="H1031" t="str">
            <v>GASEOSAS</v>
          </cell>
          <cell r="I1031" t="str">
            <v>GASEOSA RETORNABLE</v>
          </cell>
          <cell r="J1031" t="str">
            <v>BOTELLA GR-B</v>
          </cell>
          <cell r="K1031" t="str">
            <v>COCA COLA</v>
          </cell>
          <cell r="L1031">
            <v>139</v>
          </cell>
          <cell r="M1031" t="str">
            <v>PARAGUAY REFRESCOS S.A.  (139)</v>
          </cell>
          <cell r="N1031">
            <v>5</v>
          </cell>
          <cell r="O1031">
            <v>15</v>
          </cell>
          <cell r="P1031">
            <v>26</v>
          </cell>
          <cell r="Q1031">
            <v>29</v>
          </cell>
          <cell r="R1031">
            <v>10</v>
          </cell>
          <cell r="S1031">
            <v>21</v>
          </cell>
          <cell r="T1031">
            <v>14</v>
          </cell>
          <cell r="U1031">
            <v>32</v>
          </cell>
          <cell r="V1031">
            <v>4</v>
          </cell>
          <cell r="W1031">
            <v>12</v>
          </cell>
          <cell r="X1031">
            <v>35</v>
          </cell>
          <cell r="Y1031">
            <v>30</v>
          </cell>
          <cell r="Z1031">
            <v>4</v>
          </cell>
          <cell r="AA1031">
            <v>21</v>
          </cell>
          <cell r="AB1031">
            <v>2</v>
          </cell>
          <cell r="AC1031">
            <v>13</v>
          </cell>
          <cell r="AD1031">
            <v>1</v>
          </cell>
          <cell r="AE1031">
            <v>6</v>
          </cell>
          <cell r="AF1031">
            <v>3</v>
          </cell>
          <cell r="AG1031">
            <v>4</v>
          </cell>
          <cell r="AH1031">
            <v>0</v>
          </cell>
          <cell r="AI1031">
            <v>0</v>
          </cell>
          <cell r="AJ1031">
            <v>2455</v>
          </cell>
          <cell r="AK1031">
            <v>2328</v>
          </cell>
          <cell r="AL1031">
            <v>1614</v>
          </cell>
          <cell r="AM1031">
            <v>538</v>
          </cell>
          <cell r="AN1031">
            <v>1175</v>
          </cell>
          <cell r="AO1031">
            <v>936</v>
          </cell>
          <cell r="AP1031">
            <v>2539.6551724137935</v>
          </cell>
          <cell r="AQ1031">
            <v>2182.5</v>
          </cell>
          <cell r="AR1031">
            <v>1614</v>
          </cell>
          <cell r="AS1031">
            <v>1241.5384615384617</v>
          </cell>
          <cell r="AT1031">
            <v>8812.5</v>
          </cell>
          <cell r="AU1031" t="str">
            <v>SV</v>
          </cell>
          <cell r="AV1031">
            <v>2250</v>
          </cell>
          <cell r="AW1031">
            <v>1714.1407799999999</v>
          </cell>
          <cell r="AX1031">
            <v>5000</v>
          </cell>
          <cell r="AY1031">
            <v>1.2222222222222223</v>
          </cell>
          <cell r="AZ1031">
            <v>0.55000000000000004</v>
          </cell>
          <cell r="BA1031">
            <v>2900</v>
          </cell>
          <cell r="BB1031">
            <v>8</v>
          </cell>
          <cell r="BC1031">
            <v>0.28888888888888897</v>
          </cell>
          <cell r="BD1031">
            <v>0.22413793103448276</v>
          </cell>
          <cell r="BE1031">
            <v>0</v>
          </cell>
          <cell r="BF1031">
            <v>0</v>
          </cell>
          <cell r="BG1031">
            <v>-1</v>
          </cell>
          <cell r="BH1031">
            <v>0</v>
          </cell>
        </row>
        <row r="1032">
          <cell r="B1032" t="str">
            <v>19867</v>
          </cell>
          <cell r="C1032" t="str">
            <v>8800010017492</v>
          </cell>
          <cell r="D1032" t="str">
            <v>CAJA PLASTICA RETORNABLE PARESA</v>
          </cell>
          <cell r="E1032">
            <v>1</v>
          </cell>
          <cell r="F1032" t="str">
            <v>BEBIDAS</v>
          </cell>
          <cell r="G1032" t="str">
            <v>BEBIDAS</v>
          </cell>
          <cell r="H1032" t="str">
            <v>GASEOSAS</v>
          </cell>
          <cell r="I1032" t="str">
            <v>GASEOSA RETORNABLE</v>
          </cell>
          <cell r="J1032" t="str">
            <v>CAJA PLASTICA</v>
          </cell>
          <cell r="K1032" t="str">
            <v>COCA COLA</v>
          </cell>
          <cell r="L1032">
            <v>139</v>
          </cell>
          <cell r="M1032" t="str">
            <v>PARAGUAY REFRESCOS S.A.  (139)</v>
          </cell>
          <cell r="N1032">
            <v>1</v>
          </cell>
          <cell r="O1032">
            <v>1</v>
          </cell>
          <cell r="P1032">
            <v>0</v>
          </cell>
          <cell r="Q1032">
            <v>0</v>
          </cell>
          <cell r="R1032">
            <v>0</v>
          </cell>
          <cell r="S1032">
            <v>1</v>
          </cell>
          <cell r="T1032">
            <v>0</v>
          </cell>
          <cell r="U1032">
            <v>0</v>
          </cell>
          <cell r="V1032">
            <v>0</v>
          </cell>
          <cell r="W1032">
            <v>0</v>
          </cell>
          <cell r="X1032">
            <v>0</v>
          </cell>
          <cell r="Y1032">
            <v>0</v>
          </cell>
          <cell r="Z1032">
            <v>0</v>
          </cell>
          <cell r="AA1032">
            <v>0</v>
          </cell>
          <cell r="AB1032">
            <v>1</v>
          </cell>
          <cell r="AC1032">
            <v>1</v>
          </cell>
          <cell r="AD1032">
            <v>0</v>
          </cell>
          <cell r="AE1032">
            <v>0</v>
          </cell>
          <cell r="AF1032">
            <v>0</v>
          </cell>
          <cell r="AG1032">
            <v>0</v>
          </cell>
          <cell r="AH1032">
            <v>0</v>
          </cell>
          <cell r="AI1032">
            <v>0</v>
          </cell>
          <cell r="AJ1032">
            <v>379</v>
          </cell>
          <cell r="AK1032">
            <v>405</v>
          </cell>
          <cell r="AL1032">
            <v>220</v>
          </cell>
          <cell r="AM1032">
            <v>168</v>
          </cell>
          <cell r="AN1032">
            <v>217</v>
          </cell>
          <cell r="AO1032">
            <v>144</v>
          </cell>
          <cell r="AP1032" t="str">
            <v>SV</v>
          </cell>
          <cell r="AQ1032" t="str">
            <v>SV</v>
          </cell>
          <cell r="AR1032" t="str">
            <v>SV</v>
          </cell>
          <cell r="AS1032">
            <v>5040</v>
          </cell>
          <cell r="AT1032" t="str">
            <v>SV</v>
          </cell>
          <cell r="AU1032" t="str">
            <v>SV</v>
          </cell>
          <cell r="AV1032">
            <v>17000</v>
          </cell>
          <cell r="AW1032">
            <v>14654.779039999999</v>
          </cell>
          <cell r="AX1032">
            <v>21000</v>
          </cell>
          <cell r="AY1032">
            <v>0.23529411764705888</v>
          </cell>
          <cell r="AZ1032">
            <v>0.19047619047619047</v>
          </cell>
          <cell r="BC1032">
            <v>-1</v>
          </cell>
          <cell r="BD1032">
            <v>0</v>
          </cell>
          <cell r="BG1032">
            <v>-1</v>
          </cell>
          <cell r="BH1032">
            <v>0</v>
          </cell>
        </row>
        <row r="1033">
          <cell r="B1033" t="str">
            <v>25950</v>
          </cell>
          <cell r="C1033" t="str">
            <v>7840058000316</v>
          </cell>
          <cell r="D1033" t="str">
            <v>GASEOSA RETORNABLE 1Lts COCA COLA</v>
          </cell>
          <cell r="E1033">
            <v>1</v>
          </cell>
          <cell r="F1033" t="str">
            <v>BEBIDAS</v>
          </cell>
          <cell r="G1033" t="str">
            <v>BEBIDAS</v>
          </cell>
          <cell r="H1033" t="str">
            <v>GASEOSAS</v>
          </cell>
          <cell r="I1033" t="str">
            <v>GASEOSA RETORNABLE</v>
          </cell>
          <cell r="J1033" t="str">
            <v>COLA GR-C</v>
          </cell>
          <cell r="K1033" t="str">
            <v>COCA COLA</v>
          </cell>
          <cell r="L1033">
            <v>139</v>
          </cell>
          <cell r="M1033" t="str">
            <v>PARAGUAY REFRESCOS S.A.  (139)</v>
          </cell>
          <cell r="N1033">
            <v>359</v>
          </cell>
          <cell r="O1033">
            <v>309</v>
          </cell>
          <cell r="P1033">
            <v>259</v>
          </cell>
          <cell r="Q1033">
            <v>246</v>
          </cell>
          <cell r="R1033">
            <v>914</v>
          </cell>
          <cell r="S1033">
            <v>830</v>
          </cell>
          <cell r="T1033">
            <v>825</v>
          </cell>
          <cell r="U1033">
            <v>704</v>
          </cell>
          <cell r="V1033">
            <v>239</v>
          </cell>
          <cell r="W1033">
            <v>364</v>
          </cell>
          <cell r="X1033">
            <v>353</v>
          </cell>
          <cell r="Y1033">
            <v>383</v>
          </cell>
          <cell r="Z1033">
            <v>359</v>
          </cell>
          <cell r="AA1033">
            <v>366</v>
          </cell>
          <cell r="AB1033">
            <v>303</v>
          </cell>
          <cell r="AC1033">
            <v>297</v>
          </cell>
          <cell r="AD1033">
            <v>446</v>
          </cell>
          <cell r="AE1033">
            <v>545</v>
          </cell>
          <cell r="AF1033">
            <v>397</v>
          </cell>
          <cell r="AG1033">
            <v>404</v>
          </cell>
          <cell r="AH1033">
            <v>0</v>
          </cell>
          <cell r="AI1033">
            <v>0</v>
          </cell>
          <cell r="AJ1033">
            <v>229</v>
          </cell>
          <cell r="AK1033">
            <v>409</v>
          </cell>
          <cell r="AL1033">
            <v>159</v>
          </cell>
          <cell r="AM1033">
            <v>318</v>
          </cell>
          <cell r="AN1033">
            <v>357</v>
          </cell>
          <cell r="AO1033">
            <v>492</v>
          </cell>
          <cell r="AP1033">
            <v>27.926829268292682</v>
          </cell>
          <cell r="AQ1033">
            <v>17.428977272727273</v>
          </cell>
          <cell r="AR1033">
            <v>12.454308093994779</v>
          </cell>
          <cell r="AS1033">
            <v>32.121212121212125</v>
          </cell>
          <cell r="AT1033">
            <v>26.509900990099009</v>
          </cell>
          <cell r="AU1033" t="str">
            <v>SV</v>
          </cell>
          <cell r="AV1033">
            <v>4500</v>
          </cell>
          <cell r="AW1033">
            <v>4526.7058100000004</v>
          </cell>
          <cell r="AX1033">
            <v>5500</v>
          </cell>
          <cell r="AY1033">
            <v>0.22222222222222232</v>
          </cell>
          <cell r="AZ1033">
            <v>0.18181818181818182</v>
          </cell>
          <cell r="BA1033">
            <v>5350</v>
          </cell>
          <cell r="BB1033">
            <v>6</v>
          </cell>
          <cell r="BC1033">
            <v>0.18888888888888888</v>
          </cell>
          <cell r="BD1033">
            <v>0.15887850467289719</v>
          </cell>
          <cell r="BE1033">
            <v>0</v>
          </cell>
          <cell r="BF1033">
            <v>0</v>
          </cell>
          <cell r="BG1033">
            <v>-1</v>
          </cell>
          <cell r="BH1033">
            <v>0</v>
          </cell>
        </row>
        <row r="1034">
          <cell r="B1034" t="str">
            <v>8269</v>
          </cell>
          <cell r="C1034" t="str">
            <v>7840058000477</v>
          </cell>
          <cell r="D1034" t="str">
            <v>GASEOSA RETORNABLE COLA 2Lts  COCA COLA</v>
          </cell>
          <cell r="E1034">
            <v>1</v>
          </cell>
          <cell r="F1034" t="str">
            <v>BEBIDAS</v>
          </cell>
          <cell r="G1034" t="str">
            <v>BEBIDAS</v>
          </cell>
          <cell r="H1034" t="str">
            <v>GASEOSAS</v>
          </cell>
          <cell r="I1034" t="str">
            <v>GASEOSA RETORNABLE</v>
          </cell>
          <cell r="J1034" t="str">
            <v>COLA GR-C</v>
          </cell>
          <cell r="K1034" t="str">
            <v>COCA COLA</v>
          </cell>
          <cell r="L1034">
            <v>139</v>
          </cell>
          <cell r="M1034" t="str">
            <v>PARAGUAY REFRESCOS S.A.  (139)</v>
          </cell>
          <cell r="N1034">
            <v>1486</v>
          </cell>
          <cell r="O1034">
            <v>1738</v>
          </cell>
          <cell r="P1034">
            <v>1590</v>
          </cell>
          <cell r="Q1034">
            <v>1621</v>
          </cell>
          <cell r="R1034">
            <v>1150</v>
          </cell>
          <cell r="S1034">
            <v>1246</v>
          </cell>
          <cell r="T1034">
            <v>1424</v>
          </cell>
          <cell r="U1034">
            <v>1519</v>
          </cell>
          <cell r="V1034">
            <v>608</v>
          </cell>
          <cell r="W1034">
            <v>780</v>
          </cell>
          <cell r="X1034">
            <v>597</v>
          </cell>
          <cell r="Y1034">
            <v>685</v>
          </cell>
          <cell r="Z1034">
            <v>636</v>
          </cell>
          <cell r="AA1034">
            <v>925</v>
          </cell>
          <cell r="AB1034">
            <v>715</v>
          </cell>
          <cell r="AC1034">
            <v>801</v>
          </cell>
          <cell r="AD1034">
            <v>434</v>
          </cell>
          <cell r="AE1034">
            <v>907</v>
          </cell>
          <cell r="AF1034">
            <v>711</v>
          </cell>
          <cell r="AG1034">
            <v>693</v>
          </cell>
          <cell r="AH1034">
            <v>13</v>
          </cell>
          <cell r="AI1034">
            <v>29</v>
          </cell>
          <cell r="AJ1034">
            <v>745</v>
          </cell>
          <cell r="AK1034">
            <v>205</v>
          </cell>
          <cell r="AL1034">
            <v>98</v>
          </cell>
          <cell r="AM1034">
            <v>500</v>
          </cell>
          <cell r="AN1034">
            <v>468</v>
          </cell>
          <cell r="AO1034">
            <v>1717</v>
          </cell>
          <cell r="AP1034">
            <v>13.78778531770512</v>
          </cell>
          <cell r="AQ1034">
            <v>4.0487162606978275</v>
          </cell>
          <cell r="AR1034">
            <v>4.2919708029197077</v>
          </cell>
          <cell r="AS1034">
            <v>18.726591760299623</v>
          </cell>
          <cell r="AT1034">
            <v>20.259740259740258</v>
          </cell>
          <cell r="AU1034">
            <v>1776.206896551724</v>
          </cell>
          <cell r="AV1034">
            <v>7605</v>
          </cell>
          <cell r="AW1034">
            <v>7681.7304299999996</v>
          </cell>
          <cell r="AX1034">
            <v>8500</v>
          </cell>
          <cell r="AY1034">
            <v>0.11768573307034846</v>
          </cell>
          <cell r="AZ1034">
            <v>0.10529411764705883</v>
          </cell>
          <cell r="BA1034">
            <v>8250</v>
          </cell>
          <cell r="BB1034">
            <v>4</v>
          </cell>
          <cell r="BC1034">
            <v>8.4812623274161725E-2</v>
          </cell>
          <cell r="BD1034">
            <v>7.8181818181818186E-2</v>
          </cell>
          <cell r="BE1034">
            <v>0</v>
          </cell>
          <cell r="BF1034">
            <v>0</v>
          </cell>
          <cell r="BG1034">
            <v>-1</v>
          </cell>
          <cell r="BH1034">
            <v>0</v>
          </cell>
        </row>
        <row r="1035">
          <cell r="B1035" t="str">
            <v>8270</v>
          </cell>
          <cell r="C1035" t="str">
            <v>7840058003638</v>
          </cell>
          <cell r="D1035" t="str">
            <v>GASEOSA RETORNABLE COLA ZERO 2Lts COCA COLA</v>
          </cell>
          <cell r="E1035">
            <v>1</v>
          </cell>
          <cell r="F1035" t="str">
            <v>BEBIDAS</v>
          </cell>
          <cell r="G1035" t="str">
            <v>BEBIDAS</v>
          </cell>
          <cell r="H1035" t="str">
            <v>GASEOSAS</v>
          </cell>
          <cell r="I1035" t="str">
            <v>GASEOSA RETORNABLE</v>
          </cell>
          <cell r="J1035" t="str">
            <v>COLA ZERO GR-CZ</v>
          </cell>
          <cell r="K1035" t="str">
            <v>COCA COLA</v>
          </cell>
          <cell r="L1035">
            <v>139</v>
          </cell>
          <cell r="M1035" t="str">
            <v>PARAGUAY REFRESCOS S.A.  (139)</v>
          </cell>
          <cell r="N1035">
            <v>218</v>
          </cell>
          <cell r="O1035">
            <v>80</v>
          </cell>
          <cell r="P1035">
            <v>93</v>
          </cell>
          <cell r="Q1035">
            <v>180</v>
          </cell>
          <cell r="R1035">
            <v>217</v>
          </cell>
          <cell r="S1035">
            <v>263</v>
          </cell>
          <cell r="T1035">
            <v>162</v>
          </cell>
          <cell r="U1035">
            <v>186</v>
          </cell>
          <cell r="V1035">
            <v>119</v>
          </cell>
          <cell r="W1035">
            <v>101</v>
          </cell>
          <cell r="X1035">
            <v>81</v>
          </cell>
          <cell r="Y1035">
            <v>90</v>
          </cell>
          <cell r="Z1035">
            <v>68</v>
          </cell>
          <cell r="AA1035">
            <v>69</v>
          </cell>
          <cell r="AB1035">
            <v>35</v>
          </cell>
          <cell r="AC1035">
            <v>46</v>
          </cell>
          <cell r="AD1035">
            <v>47</v>
          </cell>
          <cell r="AE1035">
            <v>55</v>
          </cell>
          <cell r="AF1035">
            <v>76</v>
          </cell>
          <cell r="AG1035">
            <v>65</v>
          </cell>
          <cell r="AH1035">
            <v>0</v>
          </cell>
          <cell r="AI1035">
            <v>1</v>
          </cell>
          <cell r="AJ1035">
            <v>182</v>
          </cell>
          <cell r="AK1035">
            <v>133</v>
          </cell>
          <cell r="AL1035">
            <v>46</v>
          </cell>
          <cell r="AM1035">
            <v>50</v>
          </cell>
          <cell r="AN1035">
            <v>28</v>
          </cell>
          <cell r="AO1035">
            <v>159</v>
          </cell>
          <cell r="AP1035">
            <v>30.333333333333332</v>
          </cell>
          <cell r="AQ1035">
            <v>21.451612903225808</v>
          </cell>
          <cell r="AR1035">
            <v>15.333333333333332</v>
          </cell>
          <cell r="AS1035">
            <v>32.608695652173914</v>
          </cell>
          <cell r="AT1035">
            <v>12.923076923076923</v>
          </cell>
          <cell r="AU1035">
            <v>4770</v>
          </cell>
          <cell r="AV1035">
            <v>7605</v>
          </cell>
          <cell r="AW1035">
            <v>7577.8420299999998</v>
          </cell>
          <cell r="AX1035">
            <v>8500</v>
          </cell>
          <cell r="AY1035">
            <v>0.11768573307034846</v>
          </cell>
          <cell r="AZ1035">
            <v>0.10529411764705883</v>
          </cell>
          <cell r="BA1035">
            <v>8250</v>
          </cell>
          <cell r="BB1035">
            <v>4</v>
          </cell>
          <cell r="BC1035">
            <v>8.4812623274161725E-2</v>
          </cell>
          <cell r="BD1035">
            <v>7.8181818181818186E-2</v>
          </cell>
          <cell r="BE1035">
            <v>0</v>
          </cell>
          <cell r="BF1035">
            <v>0</v>
          </cell>
          <cell r="BG1035">
            <v>-1</v>
          </cell>
          <cell r="BH1035">
            <v>0</v>
          </cell>
        </row>
        <row r="1036">
          <cell r="B1036" t="str">
            <v>25954</v>
          </cell>
          <cell r="C1036" t="str">
            <v>7840058003720</v>
          </cell>
          <cell r="D1036" t="str">
            <v>GASEOSA RETORNABLE GUARANA 1Lts FANTA</v>
          </cell>
          <cell r="E1036">
            <v>1</v>
          </cell>
          <cell r="F1036" t="str">
            <v>BEBIDAS</v>
          </cell>
          <cell r="G1036" t="str">
            <v>BEBIDAS</v>
          </cell>
          <cell r="H1036" t="str">
            <v>GASEOSAS</v>
          </cell>
          <cell r="I1036" t="str">
            <v>GASEOSA RETORNABLE</v>
          </cell>
          <cell r="J1036" t="str">
            <v>GUARANA GR-GU</v>
          </cell>
          <cell r="K1036" t="str">
            <v>COCA COLA</v>
          </cell>
          <cell r="L1036">
            <v>139</v>
          </cell>
          <cell r="M1036" t="str">
            <v>PARAGUAY REFRESCOS S.A.  (139)</v>
          </cell>
          <cell r="N1036">
            <v>34</v>
          </cell>
          <cell r="O1036">
            <v>55</v>
          </cell>
          <cell r="P1036">
            <v>20</v>
          </cell>
          <cell r="Q1036">
            <v>17</v>
          </cell>
          <cell r="R1036">
            <v>93</v>
          </cell>
          <cell r="S1036">
            <v>109</v>
          </cell>
          <cell r="T1036">
            <v>115</v>
          </cell>
          <cell r="U1036">
            <v>139</v>
          </cell>
          <cell r="V1036">
            <v>23</v>
          </cell>
          <cell r="W1036">
            <v>15</v>
          </cell>
          <cell r="X1036">
            <v>32</v>
          </cell>
          <cell r="Y1036">
            <v>39</v>
          </cell>
          <cell r="Z1036">
            <v>44</v>
          </cell>
          <cell r="AA1036">
            <v>32</v>
          </cell>
          <cell r="AB1036">
            <v>28</v>
          </cell>
          <cell r="AC1036">
            <v>20</v>
          </cell>
          <cell r="AD1036">
            <v>47</v>
          </cell>
          <cell r="AE1036">
            <v>52</v>
          </cell>
          <cell r="AF1036">
            <v>30</v>
          </cell>
          <cell r="AG1036">
            <v>31</v>
          </cell>
          <cell r="AH1036">
            <v>0</v>
          </cell>
          <cell r="AI1036">
            <v>0</v>
          </cell>
          <cell r="AJ1036">
            <v>34</v>
          </cell>
          <cell r="AK1036">
            <v>39</v>
          </cell>
          <cell r="AL1036">
            <v>16</v>
          </cell>
          <cell r="AM1036">
            <v>31</v>
          </cell>
          <cell r="AN1036">
            <v>29</v>
          </cell>
          <cell r="AO1036">
            <v>0</v>
          </cell>
          <cell r="AP1036">
            <v>60</v>
          </cell>
          <cell r="AQ1036">
            <v>8.4172661870503589</v>
          </cell>
          <cell r="AR1036">
            <v>12.307692307692307</v>
          </cell>
          <cell r="AS1036">
            <v>46.5</v>
          </cell>
          <cell r="AT1036">
            <v>28.064516129032256</v>
          </cell>
          <cell r="AU1036" t="str">
            <v>Q</v>
          </cell>
          <cell r="AV1036">
            <v>4500</v>
          </cell>
          <cell r="AW1036">
            <v>4492.2941799999999</v>
          </cell>
          <cell r="AX1036">
            <v>5500</v>
          </cell>
          <cell r="AY1036">
            <v>0.22222222222222232</v>
          </cell>
          <cell r="AZ1036">
            <v>0.18181818181818182</v>
          </cell>
          <cell r="BA1036">
            <v>5350</v>
          </cell>
          <cell r="BB1036">
            <v>6</v>
          </cell>
          <cell r="BC1036">
            <v>0.18888888888888888</v>
          </cell>
          <cell r="BD1036">
            <v>0.15887850467289719</v>
          </cell>
          <cell r="BE1036">
            <v>0</v>
          </cell>
          <cell r="BF1036">
            <v>0</v>
          </cell>
          <cell r="BG1036">
            <v>-1</v>
          </cell>
          <cell r="BH1036">
            <v>0</v>
          </cell>
        </row>
        <row r="1037">
          <cell r="B1037" t="str">
            <v>8274</v>
          </cell>
          <cell r="C1037" t="str">
            <v>7840058003133</v>
          </cell>
          <cell r="D1037" t="str">
            <v>GASEOSA RETORNABLE GUARANA 2Lts FANTA</v>
          </cell>
          <cell r="E1037">
            <v>1</v>
          </cell>
          <cell r="F1037" t="str">
            <v>BEBIDAS</v>
          </cell>
          <cell r="G1037" t="str">
            <v>BEBIDAS</v>
          </cell>
          <cell r="H1037" t="str">
            <v>GASEOSAS</v>
          </cell>
          <cell r="I1037" t="str">
            <v>GASEOSA RETORNABLE</v>
          </cell>
          <cell r="J1037" t="str">
            <v>GUARANA GR-GU</v>
          </cell>
          <cell r="K1037" t="str">
            <v>COCA COLA</v>
          </cell>
          <cell r="L1037">
            <v>139</v>
          </cell>
          <cell r="M1037" t="str">
            <v>PARAGUAY REFRESCOS S.A.  (139)</v>
          </cell>
          <cell r="N1037">
            <v>173</v>
          </cell>
          <cell r="O1037">
            <v>167</v>
          </cell>
          <cell r="P1037">
            <v>165</v>
          </cell>
          <cell r="Q1037">
            <v>189</v>
          </cell>
          <cell r="R1037">
            <v>126</v>
          </cell>
          <cell r="S1037">
            <v>239</v>
          </cell>
          <cell r="T1037">
            <v>155</v>
          </cell>
          <cell r="U1037">
            <v>157</v>
          </cell>
          <cell r="V1037">
            <v>77</v>
          </cell>
          <cell r="W1037">
            <v>116</v>
          </cell>
          <cell r="X1037">
            <v>63</v>
          </cell>
          <cell r="Y1037">
            <v>67</v>
          </cell>
          <cell r="Z1037">
            <v>106</v>
          </cell>
          <cell r="AA1037">
            <v>124</v>
          </cell>
          <cell r="AB1037">
            <v>85</v>
          </cell>
          <cell r="AC1037">
            <v>78</v>
          </cell>
          <cell r="AD1037">
            <v>94</v>
          </cell>
          <cell r="AE1037">
            <v>108</v>
          </cell>
          <cell r="AF1037">
            <v>61</v>
          </cell>
          <cell r="AG1037">
            <v>99</v>
          </cell>
          <cell r="AH1037">
            <v>0</v>
          </cell>
          <cell r="AI1037">
            <v>2</v>
          </cell>
          <cell r="AJ1037">
            <v>131</v>
          </cell>
          <cell r="AK1037">
            <v>85</v>
          </cell>
          <cell r="AL1037">
            <v>45</v>
          </cell>
          <cell r="AM1037">
            <v>71</v>
          </cell>
          <cell r="AN1037">
            <v>62</v>
          </cell>
          <cell r="AO1037">
            <v>79</v>
          </cell>
          <cell r="AP1037">
            <v>20.793650793650794</v>
          </cell>
          <cell r="AQ1037">
            <v>16.242038216560509</v>
          </cell>
          <cell r="AR1037">
            <v>20.149253731343286</v>
          </cell>
          <cell r="AS1037">
            <v>27.307692307692307</v>
          </cell>
          <cell r="AT1037">
            <v>18.787878787878789</v>
          </cell>
          <cell r="AU1037">
            <v>1185</v>
          </cell>
          <cell r="AV1037">
            <v>7605</v>
          </cell>
          <cell r="AW1037">
            <v>7584.1361200000001</v>
          </cell>
          <cell r="AX1037">
            <v>8500</v>
          </cell>
          <cell r="AY1037">
            <v>0.11768573307034846</v>
          </cell>
          <cell r="AZ1037">
            <v>0.10529411764705883</v>
          </cell>
          <cell r="BA1037">
            <v>8250</v>
          </cell>
          <cell r="BB1037">
            <v>4</v>
          </cell>
          <cell r="BC1037">
            <v>8.4812623274161725E-2</v>
          </cell>
          <cell r="BD1037">
            <v>7.8181818181818186E-2</v>
          </cell>
          <cell r="BE1037">
            <v>0</v>
          </cell>
          <cell r="BF1037">
            <v>0</v>
          </cell>
          <cell r="BG1037">
            <v>-1</v>
          </cell>
          <cell r="BH1037">
            <v>0</v>
          </cell>
        </row>
        <row r="1038">
          <cell r="B1038" t="str">
            <v>25951</v>
          </cell>
          <cell r="C1038" t="str">
            <v>7840058000323</v>
          </cell>
          <cell r="D1038" t="str">
            <v>GASEOSA RETORNABLE 1Lts SPRITE</v>
          </cell>
          <cell r="E1038">
            <v>1</v>
          </cell>
          <cell r="F1038" t="str">
            <v>BEBIDAS</v>
          </cell>
          <cell r="G1038" t="str">
            <v>BEBIDAS</v>
          </cell>
          <cell r="H1038" t="str">
            <v>GASEOSAS</v>
          </cell>
          <cell r="I1038" t="str">
            <v>GASEOSA RETORNABLE</v>
          </cell>
          <cell r="J1038" t="str">
            <v>LIMA -LIMON GR.L</v>
          </cell>
          <cell r="K1038" t="str">
            <v>COCA COLA</v>
          </cell>
          <cell r="L1038">
            <v>139</v>
          </cell>
          <cell r="M1038" t="str">
            <v>PARAGUAY REFRESCOS S.A.  (139)</v>
          </cell>
          <cell r="N1038">
            <v>24</v>
          </cell>
          <cell r="O1038">
            <v>37</v>
          </cell>
          <cell r="P1038">
            <v>52</v>
          </cell>
          <cell r="Q1038">
            <v>45</v>
          </cell>
          <cell r="R1038">
            <v>115</v>
          </cell>
          <cell r="S1038">
            <v>103</v>
          </cell>
          <cell r="T1038">
            <v>129</v>
          </cell>
          <cell r="U1038">
            <v>136</v>
          </cell>
          <cell r="V1038">
            <v>36</v>
          </cell>
          <cell r="W1038">
            <v>29</v>
          </cell>
          <cell r="X1038">
            <v>43</v>
          </cell>
          <cell r="Y1038">
            <v>35</v>
          </cell>
          <cell r="Z1038">
            <v>43</v>
          </cell>
          <cell r="AA1038">
            <v>56</v>
          </cell>
          <cell r="AB1038">
            <v>39</v>
          </cell>
          <cell r="AC1038">
            <v>46</v>
          </cell>
          <cell r="AD1038">
            <v>66</v>
          </cell>
          <cell r="AE1038">
            <v>43</v>
          </cell>
          <cell r="AF1038">
            <v>54</v>
          </cell>
          <cell r="AG1038">
            <v>68</v>
          </cell>
          <cell r="AH1038">
            <v>0</v>
          </cell>
          <cell r="AI1038">
            <v>0</v>
          </cell>
          <cell r="AJ1038">
            <v>151</v>
          </cell>
          <cell r="AK1038">
            <v>42</v>
          </cell>
          <cell r="AL1038">
            <v>21</v>
          </cell>
          <cell r="AM1038">
            <v>62</v>
          </cell>
          <cell r="AN1038">
            <v>113</v>
          </cell>
          <cell r="AO1038">
            <v>48</v>
          </cell>
          <cell r="AP1038">
            <v>100.66666666666667</v>
          </cell>
          <cell r="AQ1038">
            <v>9.264705882352942</v>
          </cell>
          <cell r="AR1038">
            <v>18</v>
          </cell>
          <cell r="AS1038">
            <v>40.434782608695649</v>
          </cell>
          <cell r="AT1038">
            <v>49.852941176470594</v>
          </cell>
          <cell r="AU1038" t="str">
            <v>SV</v>
          </cell>
          <cell r="AV1038">
            <v>4500</v>
          </cell>
          <cell r="AW1038">
            <v>4478.9378699999997</v>
          </cell>
          <cell r="AX1038">
            <v>5500</v>
          </cell>
          <cell r="AY1038">
            <v>0.22222222222222232</v>
          </cell>
          <cell r="AZ1038">
            <v>0.18181818181818182</v>
          </cell>
          <cell r="BA1038">
            <v>5350</v>
          </cell>
          <cell r="BB1038">
            <v>6</v>
          </cell>
          <cell r="BC1038">
            <v>0.18888888888888888</v>
          </cell>
          <cell r="BD1038">
            <v>0.15887850467289719</v>
          </cell>
          <cell r="BE1038">
            <v>0</v>
          </cell>
          <cell r="BF1038">
            <v>0</v>
          </cell>
          <cell r="BG1038">
            <v>-1</v>
          </cell>
          <cell r="BH1038">
            <v>0</v>
          </cell>
        </row>
        <row r="1039">
          <cell r="B1039" t="str">
            <v>8271</v>
          </cell>
          <cell r="C1039" t="str">
            <v>7840058000484</v>
          </cell>
          <cell r="D1039" t="str">
            <v>GASEOSA RETORNABLE 2Lts SPRITE</v>
          </cell>
          <cell r="E1039">
            <v>1</v>
          </cell>
          <cell r="F1039" t="str">
            <v>BEBIDAS</v>
          </cell>
          <cell r="G1039" t="str">
            <v>BEBIDAS</v>
          </cell>
          <cell r="H1039" t="str">
            <v>GASEOSAS</v>
          </cell>
          <cell r="I1039" t="str">
            <v>GASEOSA RETORNABLE</v>
          </cell>
          <cell r="J1039" t="str">
            <v>LIMA -LIMON GR.L</v>
          </cell>
          <cell r="K1039" t="str">
            <v>COCA COLA</v>
          </cell>
          <cell r="L1039">
            <v>139</v>
          </cell>
          <cell r="M1039" t="str">
            <v>PARAGUAY REFRESCOS S.A.  (139)</v>
          </cell>
          <cell r="N1039">
            <v>205</v>
          </cell>
          <cell r="O1039">
            <v>189</v>
          </cell>
          <cell r="P1039">
            <v>157</v>
          </cell>
          <cell r="Q1039">
            <v>174</v>
          </cell>
          <cell r="R1039">
            <v>162</v>
          </cell>
          <cell r="S1039">
            <v>228</v>
          </cell>
          <cell r="T1039">
            <v>135</v>
          </cell>
          <cell r="U1039">
            <v>147</v>
          </cell>
          <cell r="V1039">
            <v>0</v>
          </cell>
          <cell r="W1039">
            <v>25</v>
          </cell>
          <cell r="X1039">
            <v>65</v>
          </cell>
          <cell r="Y1039">
            <v>61</v>
          </cell>
          <cell r="Z1039">
            <v>99</v>
          </cell>
          <cell r="AA1039">
            <v>145</v>
          </cell>
          <cell r="AB1039">
            <v>118</v>
          </cell>
          <cell r="AC1039">
            <v>118</v>
          </cell>
          <cell r="AD1039">
            <v>84</v>
          </cell>
          <cell r="AE1039">
            <v>94</v>
          </cell>
          <cell r="AF1039">
            <v>57</v>
          </cell>
          <cell r="AG1039">
            <v>56</v>
          </cell>
          <cell r="AH1039">
            <v>0</v>
          </cell>
          <cell r="AI1039">
            <v>2</v>
          </cell>
          <cell r="AJ1039">
            <v>117</v>
          </cell>
          <cell r="AK1039">
            <v>72</v>
          </cell>
          <cell r="AL1039">
            <v>70</v>
          </cell>
          <cell r="AM1039">
            <v>185</v>
          </cell>
          <cell r="AN1039">
            <v>85</v>
          </cell>
          <cell r="AO1039">
            <v>79</v>
          </cell>
          <cell r="AP1039">
            <v>20.172413793103448</v>
          </cell>
          <cell r="AQ1039">
            <v>14.693877551020408</v>
          </cell>
          <cell r="AR1039">
            <v>34.42622950819672</v>
          </cell>
          <cell r="AS1039">
            <v>47.033898305084747</v>
          </cell>
          <cell r="AT1039">
            <v>45.535714285714285</v>
          </cell>
          <cell r="AU1039">
            <v>1185</v>
          </cell>
          <cell r="AV1039">
            <v>7605</v>
          </cell>
          <cell r="AW1039">
            <v>7577.3963100000001</v>
          </cell>
          <cell r="AX1039">
            <v>8500</v>
          </cell>
          <cell r="AY1039">
            <v>0.11768573307034846</v>
          </cell>
          <cell r="AZ1039">
            <v>0.10529411764705883</v>
          </cell>
          <cell r="BA1039">
            <v>8250</v>
          </cell>
          <cell r="BB1039">
            <v>4</v>
          </cell>
          <cell r="BC1039">
            <v>8.4812623274161725E-2</v>
          </cell>
          <cell r="BD1039">
            <v>7.8181818181818186E-2</v>
          </cell>
          <cell r="BE1039">
            <v>0</v>
          </cell>
          <cell r="BF1039">
            <v>0</v>
          </cell>
          <cell r="BG1039">
            <v>-1</v>
          </cell>
          <cell r="BH1039">
            <v>0</v>
          </cell>
        </row>
        <row r="1040">
          <cell r="B1040" t="str">
            <v>25952</v>
          </cell>
          <cell r="C1040" t="str">
            <v>7840058000330</v>
          </cell>
          <cell r="D1040" t="str">
            <v>GASEOSA RETORNABLE NARANJA 1Lts FANTA</v>
          </cell>
          <cell r="E1040">
            <v>1</v>
          </cell>
          <cell r="F1040" t="str">
            <v>BEBIDAS</v>
          </cell>
          <cell r="G1040" t="str">
            <v>BEBIDAS</v>
          </cell>
          <cell r="H1040" t="str">
            <v>GASEOSAS</v>
          </cell>
          <cell r="I1040" t="str">
            <v>GASEOSA RETORNABLE</v>
          </cell>
          <cell r="J1040" t="str">
            <v>NARANJA GR-NA</v>
          </cell>
          <cell r="K1040" t="str">
            <v>COCA COLA</v>
          </cell>
          <cell r="L1040">
            <v>139</v>
          </cell>
          <cell r="M1040" t="str">
            <v>PARAGUAY REFRESCOS S.A.  (139)</v>
          </cell>
          <cell r="N1040">
            <v>20</v>
          </cell>
          <cell r="O1040">
            <v>26</v>
          </cell>
          <cell r="P1040">
            <v>22</v>
          </cell>
          <cell r="Q1040">
            <v>21</v>
          </cell>
          <cell r="R1040">
            <v>85</v>
          </cell>
          <cell r="S1040">
            <v>106</v>
          </cell>
          <cell r="T1040">
            <v>91</v>
          </cell>
          <cell r="U1040">
            <v>98</v>
          </cell>
          <cell r="V1040">
            <v>18</v>
          </cell>
          <cell r="W1040">
            <v>22</v>
          </cell>
          <cell r="X1040">
            <v>25</v>
          </cell>
          <cell r="Y1040">
            <v>29</v>
          </cell>
          <cell r="Z1040">
            <v>53</v>
          </cell>
          <cell r="AA1040">
            <v>58</v>
          </cell>
          <cell r="AB1040">
            <v>29</v>
          </cell>
          <cell r="AC1040">
            <v>29</v>
          </cell>
          <cell r="AD1040">
            <v>51</v>
          </cell>
          <cell r="AE1040">
            <v>35</v>
          </cell>
          <cell r="AF1040">
            <v>24</v>
          </cell>
          <cell r="AG1040">
            <v>31</v>
          </cell>
          <cell r="AH1040">
            <v>0</v>
          </cell>
          <cell r="AI1040">
            <v>0</v>
          </cell>
          <cell r="AJ1040">
            <v>26</v>
          </cell>
          <cell r="AK1040">
            <v>65</v>
          </cell>
          <cell r="AL1040">
            <v>19</v>
          </cell>
          <cell r="AM1040">
            <v>37</v>
          </cell>
          <cell r="AN1040">
            <v>23</v>
          </cell>
          <cell r="AO1040">
            <v>12</v>
          </cell>
          <cell r="AP1040">
            <v>37.142857142857146</v>
          </cell>
          <cell r="AQ1040">
            <v>19.897959183673468</v>
          </cell>
          <cell r="AR1040">
            <v>19.655172413793103</v>
          </cell>
          <cell r="AS1040">
            <v>38.275862068965523</v>
          </cell>
          <cell r="AT1040">
            <v>22.258064516129032</v>
          </cell>
          <cell r="AU1040" t="str">
            <v>SV</v>
          </cell>
          <cell r="AV1040">
            <v>4500</v>
          </cell>
          <cell r="AW1040">
            <v>4486.7552400000004</v>
          </cell>
          <cell r="AX1040">
            <v>5500</v>
          </cell>
          <cell r="AY1040">
            <v>0.22222222222222232</v>
          </cell>
          <cell r="AZ1040">
            <v>0.18181818181818182</v>
          </cell>
          <cell r="BA1040">
            <v>5350</v>
          </cell>
          <cell r="BB1040">
            <v>6</v>
          </cell>
          <cell r="BC1040">
            <v>0.18888888888888888</v>
          </cell>
          <cell r="BD1040">
            <v>0.15887850467289719</v>
          </cell>
          <cell r="BE1040">
            <v>0</v>
          </cell>
          <cell r="BF1040">
            <v>0</v>
          </cell>
          <cell r="BG1040">
            <v>-1</v>
          </cell>
          <cell r="BH1040">
            <v>0</v>
          </cell>
        </row>
        <row r="1041">
          <cell r="B1041" t="str">
            <v>8272</v>
          </cell>
          <cell r="C1041" t="str">
            <v>7840058000491</v>
          </cell>
          <cell r="D1041" t="str">
            <v>GASEOSA RETORNABLE NARANJA 2Lts FANTA</v>
          </cell>
          <cell r="E1041">
            <v>1</v>
          </cell>
          <cell r="F1041" t="str">
            <v>BEBIDAS</v>
          </cell>
          <cell r="G1041" t="str">
            <v>BEBIDAS</v>
          </cell>
          <cell r="H1041" t="str">
            <v>GASEOSAS</v>
          </cell>
          <cell r="I1041" t="str">
            <v>GASEOSA RETORNABLE</v>
          </cell>
          <cell r="J1041" t="str">
            <v>NARANJA GR-NA</v>
          </cell>
          <cell r="K1041" t="str">
            <v>COCA COLA</v>
          </cell>
          <cell r="L1041">
            <v>139</v>
          </cell>
          <cell r="M1041" t="str">
            <v>PARAGUAY REFRESCOS S.A.  (139)</v>
          </cell>
          <cell r="N1041">
            <v>183</v>
          </cell>
          <cell r="O1041">
            <v>132</v>
          </cell>
          <cell r="P1041">
            <v>152</v>
          </cell>
          <cell r="Q1041">
            <v>178</v>
          </cell>
          <cell r="R1041">
            <v>140</v>
          </cell>
          <cell r="S1041">
            <v>241</v>
          </cell>
          <cell r="T1041">
            <v>166</v>
          </cell>
          <cell r="U1041">
            <v>167</v>
          </cell>
          <cell r="V1041">
            <v>94</v>
          </cell>
          <cell r="W1041">
            <v>113</v>
          </cell>
          <cell r="X1041">
            <v>71</v>
          </cell>
          <cell r="Y1041">
            <v>85</v>
          </cell>
          <cell r="Z1041">
            <v>83</v>
          </cell>
          <cell r="AA1041">
            <v>135</v>
          </cell>
          <cell r="AB1041">
            <v>68</v>
          </cell>
          <cell r="AC1041">
            <v>94</v>
          </cell>
          <cell r="AD1041">
            <v>83</v>
          </cell>
          <cell r="AE1041">
            <v>104</v>
          </cell>
          <cell r="AF1041">
            <v>57</v>
          </cell>
          <cell r="AG1041">
            <v>69</v>
          </cell>
          <cell r="AH1041">
            <v>0</v>
          </cell>
          <cell r="AI1041">
            <v>0</v>
          </cell>
          <cell r="AJ1041">
            <v>40</v>
          </cell>
          <cell r="AK1041">
            <v>126</v>
          </cell>
          <cell r="AL1041">
            <v>27</v>
          </cell>
          <cell r="AM1041">
            <v>56</v>
          </cell>
          <cell r="AN1041">
            <v>45</v>
          </cell>
          <cell r="AO1041">
            <v>80</v>
          </cell>
          <cell r="AP1041">
            <v>6.7415730337078648</v>
          </cell>
          <cell r="AQ1041">
            <v>22.634730538922156</v>
          </cell>
          <cell r="AR1041">
            <v>9.5294117647058822</v>
          </cell>
          <cell r="AS1041">
            <v>17.872340425531913</v>
          </cell>
          <cell r="AT1041">
            <v>19.565217391304348</v>
          </cell>
          <cell r="AU1041" t="str">
            <v>SV</v>
          </cell>
          <cell r="AV1041">
            <v>7605</v>
          </cell>
          <cell r="AW1041">
            <v>7575.5440200000003</v>
          </cell>
          <cell r="AX1041">
            <v>8500</v>
          </cell>
          <cell r="AY1041">
            <v>0.11768573307034846</v>
          </cell>
          <cell r="AZ1041">
            <v>0.10529411764705883</v>
          </cell>
          <cell r="BA1041">
            <v>8250</v>
          </cell>
          <cell r="BB1041">
            <v>4</v>
          </cell>
          <cell r="BC1041">
            <v>8.4812623274161725E-2</v>
          </cell>
          <cell r="BD1041">
            <v>7.8181818181818186E-2</v>
          </cell>
          <cell r="BE1041">
            <v>0</v>
          </cell>
          <cell r="BF1041">
            <v>0</v>
          </cell>
          <cell r="BG1041">
            <v>-1</v>
          </cell>
          <cell r="BH1041">
            <v>0</v>
          </cell>
        </row>
        <row r="1042">
          <cell r="B1042" t="str">
            <v>25953</v>
          </cell>
          <cell r="C1042" t="str">
            <v>7840058003744</v>
          </cell>
          <cell r="D1042" t="str">
            <v>GASEOSA RETORNABLE 1Lts PIÑA FANTA</v>
          </cell>
          <cell r="E1042">
            <v>1</v>
          </cell>
          <cell r="F1042" t="str">
            <v>BEBIDAS</v>
          </cell>
          <cell r="G1042" t="str">
            <v>BEBIDAS</v>
          </cell>
          <cell r="H1042" t="str">
            <v>GASEOSAS</v>
          </cell>
          <cell r="I1042" t="str">
            <v>GASEOSA RETORNABLE</v>
          </cell>
          <cell r="J1042" t="str">
            <v>PIÑA GR-P</v>
          </cell>
          <cell r="K1042" t="str">
            <v>COCA COLA</v>
          </cell>
          <cell r="L1042">
            <v>139</v>
          </cell>
          <cell r="M1042" t="str">
            <v>PARAGUAY REFRESCOS S.A.  (139)</v>
          </cell>
          <cell r="N1042">
            <v>11</v>
          </cell>
          <cell r="O1042">
            <v>22</v>
          </cell>
          <cell r="P1042">
            <v>16</v>
          </cell>
          <cell r="Q1042">
            <v>10</v>
          </cell>
          <cell r="R1042">
            <v>40</v>
          </cell>
          <cell r="S1042">
            <v>75</v>
          </cell>
          <cell r="T1042">
            <v>47</v>
          </cell>
          <cell r="U1042">
            <v>63</v>
          </cell>
          <cell r="V1042">
            <v>3</v>
          </cell>
          <cell r="W1042">
            <v>0</v>
          </cell>
          <cell r="X1042">
            <v>11</v>
          </cell>
          <cell r="Y1042">
            <v>16</v>
          </cell>
          <cell r="Z1042">
            <v>1</v>
          </cell>
          <cell r="AA1042">
            <v>9</v>
          </cell>
          <cell r="AB1042">
            <v>17</v>
          </cell>
          <cell r="AC1042">
            <v>21</v>
          </cell>
          <cell r="AD1042">
            <v>33</v>
          </cell>
          <cell r="AE1042">
            <v>17</v>
          </cell>
          <cell r="AF1042">
            <v>21</v>
          </cell>
          <cell r="AG1042">
            <v>26</v>
          </cell>
          <cell r="AH1042">
            <v>0</v>
          </cell>
          <cell r="AI1042">
            <v>0</v>
          </cell>
          <cell r="AJ1042">
            <v>17</v>
          </cell>
          <cell r="AK1042">
            <v>42</v>
          </cell>
          <cell r="AL1042">
            <v>35</v>
          </cell>
          <cell r="AM1042">
            <v>37</v>
          </cell>
          <cell r="AN1042">
            <v>34</v>
          </cell>
          <cell r="AO1042">
            <v>12</v>
          </cell>
          <cell r="AP1042">
            <v>51</v>
          </cell>
          <cell r="AQ1042">
            <v>20</v>
          </cell>
          <cell r="AR1042">
            <v>65.625</v>
          </cell>
          <cell r="AS1042">
            <v>52.857142857142854</v>
          </cell>
          <cell r="AT1042">
            <v>39.230769230769234</v>
          </cell>
          <cell r="AU1042" t="str">
            <v>SV</v>
          </cell>
          <cell r="AV1042">
            <v>4500</v>
          </cell>
          <cell r="AW1042">
            <v>4478.6423000000004</v>
          </cell>
          <cell r="AX1042">
            <v>5500</v>
          </cell>
          <cell r="AY1042">
            <v>0.22222222222222232</v>
          </cell>
          <cell r="AZ1042">
            <v>0.18181818181818182</v>
          </cell>
          <cell r="BA1042">
            <v>5350</v>
          </cell>
          <cell r="BB1042">
            <v>6</v>
          </cell>
          <cell r="BC1042">
            <v>0.18888888888888888</v>
          </cell>
          <cell r="BD1042">
            <v>0.15887850467289719</v>
          </cell>
          <cell r="BE1042">
            <v>0</v>
          </cell>
          <cell r="BF1042">
            <v>0</v>
          </cell>
          <cell r="BG1042">
            <v>-1</v>
          </cell>
          <cell r="BH1042">
            <v>0</v>
          </cell>
        </row>
        <row r="1043">
          <cell r="B1043" t="str">
            <v>8275</v>
          </cell>
          <cell r="C1043" t="str">
            <v>7840058003669</v>
          </cell>
          <cell r="D1043" t="str">
            <v>GASEOSA RETORNABLE PIÑA FANTA 2Lts</v>
          </cell>
          <cell r="E1043">
            <v>1</v>
          </cell>
          <cell r="F1043" t="str">
            <v>BEBIDAS</v>
          </cell>
          <cell r="G1043" t="str">
            <v>BEBIDAS</v>
          </cell>
          <cell r="H1043" t="str">
            <v>GASEOSAS</v>
          </cell>
          <cell r="I1043" t="str">
            <v>GASEOSA RETORNABLE</v>
          </cell>
          <cell r="J1043" t="str">
            <v>PIÑA GR-P</v>
          </cell>
          <cell r="K1043" t="str">
            <v>COCA COLA</v>
          </cell>
          <cell r="L1043">
            <v>139</v>
          </cell>
          <cell r="M1043" t="str">
            <v>PARAGUAY REFRESCOS S.A.  (139)</v>
          </cell>
          <cell r="N1043">
            <v>111</v>
          </cell>
          <cell r="O1043">
            <v>73</v>
          </cell>
          <cell r="P1043">
            <v>57</v>
          </cell>
          <cell r="Q1043">
            <v>47</v>
          </cell>
          <cell r="R1043">
            <v>96</v>
          </cell>
          <cell r="S1043">
            <v>189</v>
          </cell>
          <cell r="T1043">
            <v>124</v>
          </cell>
          <cell r="U1043">
            <v>124</v>
          </cell>
          <cell r="V1043">
            <v>82</v>
          </cell>
          <cell r="W1043">
            <v>52</v>
          </cell>
          <cell r="X1043">
            <v>67</v>
          </cell>
          <cell r="Y1043">
            <v>45</v>
          </cell>
          <cell r="Z1043">
            <v>71</v>
          </cell>
          <cell r="AA1043">
            <v>108</v>
          </cell>
          <cell r="AB1043">
            <v>71</v>
          </cell>
          <cell r="AC1043">
            <v>74</v>
          </cell>
          <cell r="AD1043">
            <v>56</v>
          </cell>
          <cell r="AE1043">
            <v>72</v>
          </cell>
          <cell r="AF1043">
            <v>38</v>
          </cell>
          <cell r="AG1043">
            <v>41</v>
          </cell>
          <cell r="AH1043">
            <v>0</v>
          </cell>
          <cell r="AI1043">
            <v>0</v>
          </cell>
          <cell r="AJ1043">
            <v>35</v>
          </cell>
          <cell r="AK1043">
            <v>46</v>
          </cell>
          <cell r="AL1043">
            <v>17</v>
          </cell>
          <cell r="AM1043">
            <v>62</v>
          </cell>
          <cell r="AN1043">
            <v>42</v>
          </cell>
          <cell r="AO1043">
            <v>0</v>
          </cell>
          <cell r="AP1043">
            <v>22.340425531914892</v>
          </cell>
          <cell r="AQ1043">
            <v>11.129032258064516</v>
          </cell>
          <cell r="AR1043">
            <v>11.333333333333332</v>
          </cell>
          <cell r="AS1043">
            <v>25.135135135135133</v>
          </cell>
          <cell r="AT1043">
            <v>30.731707317073173</v>
          </cell>
          <cell r="AU1043" t="str">
            <v>Q</v>
          </cell>
          <cell r="AV1043">
            <v>7605</v>
          </cell>
          <cell r="AW1043">
            <v>7573.6687400000001</v>
          </cell>
          <cell r="AX1043">
            <v>8500</v>
          </cell>
          <cell r="AY1043">
            <v>0.11768573307034846</v>
          </cell>
          <cell r="AZ1043">
            <v>0.10529411764705883</v>
          </cell>
          <cell r="BA1043">
            <v>8250</v>
          </cell>
          <cell r="BB1043">
            <v>4</v>
          </cell>
          <cell r="BC1043">
            <v>8.4812623274161725E-2</v>
          </cell>
          <cell r="BD1043">
            <v>7.8181818181818186E-2</v>
          </cell>
          <cell r="BE1043">
            <v>0</v>
          </cell>
          <cell r="BF1043">
            <v>0</v>
          </cell>
          <cell r="BG1043">
            <v>-1</v>
          </cell>
          <cell r="BH1043">
            <v>0</v>
          </cell>
        </row>
        <row r="1044">
          <cell r="B1044" t="str">
            <v>40779</v>
          </cell>
          <cell r="C1044" t="str">
            <v>8800010083299</v>
          </cell>
          <cell r="D1044" t="str">
            <v>VASO PROMO RETORNABLE COCA COLA</v>
          </cell>
          <cell r="E1044">
            <v>1</v>
          </cell>
          <cell r="F1044" t="str">
            <v>BEBIDAS</v>
          </cell>
          <cell r="G1044" t="str">
            <v>BEBIDAS</v>
          </cell>
          <cell r="H1044" t="str">
            <v>GASEOSAS</v>
          </cell>
          <cell r="I1044" t="str">
            <v>GASEOSA RETORNABLE</v>
          </cell>
          <cell r="J1044" t="str">
            <v>VASO PROMO RETORNABLE</v>
          </cell>
          <cell r="K1044" t="str">
            <v>COCA COLA</v>
          </cell>
          <cell r="L1044">
            <v>139</v>
          </cell>
          <cell r="M1044" t="str">
            <v>PARAGUAY REFRESCOS S.A.  (139)</v>
          </cell>
          <cell r="N1044">
            <v>8</v>
          </cell>
          <cell r="O1044">
            <v>69</v>
          </cell>
          <cell r="P1044">
            <v>15</v>
          </cell>
          <cell r="Q1044">
            <v>17</v>
          </cell>
          <cell r="R1044">
            <v>1</v>
          </cell>
          <cell r="S1044">
            <v>6</v>
          </cell>
          <cell r="T1044">
            <v>2</v>
          </cell>
          <cell r="U1044">
            <v>1</v>
          </cell>
          <cell r="V1044">
            <v>17</v>
          </cell>
          <cell r="W1044">
            <v>28</v>
          </cell>
          <cell r="X1044">
            <v>1</v>
          </cell>
          <cell r="Y1044">
            <v>0</v>
          </cell>
          <cell r="Z1044">
            <v>4</v>
          </cell>
          <cell r="AA1044">
            <v>21</v>
          </cell>
          <cell r="AB1044">
            <v>3</v>
          </cell>
          <cell r="AC1044">
            <v>0</v>
          </cell>
          <cell r="AD1044">
            <v>18</v>
          </cell>
          <cell r="AE1044">
            <v>33</v>
          </cell>
          <cell r="AF1044">
            <v>8</v>
          </cell>
          <cell r="AG1044">
            <v>8</v>
          </cell>
          <cell r="AH1044">
            <v>0</v>
          </cell>
          <cell r="AI1044">
            <v>0</v>
          </cell>
          <cell r="AJ1044">
            <v>92</v>
          </cell>
          <cell r="AK1044">
            <v>182</v>
          </cell>
          <cell r="AL1044">
            <v>140</v>
          </cell>
          <cell r="AM1044">
            <v>164</v>
          </cell>
          <cell r="AN1044">
            <v>126</v>
          </cell>
          <cell r="AO1044">
            <v>0</v>
          </cell>
          <cell r="AP1044">
            <v>162.35294117647061</v>
          </cell>
          <cell r="AQ1044">
            <v>5460</v>
          </cell>
          <cell r="AR1044" t="str">
            <v>SV</v>
          </cell>
          <cell r="AS1044" t="str">
            <v>SV</v>
          </cell>
          <cell r="AT1044">
            <v>472.5</v>
          </cell>
          <cell r="AU1044" t="str">
            <v>Q</v>
          </cell>
          <cell r="AV1044">
            <v>8500.0677300000007</v>
          </cell>
          <cell r="AW1044">
            <v>8500.0676199999998</v>
          </cell>
          <cell r="AX1044">
            <v>10000</v>
          </cell>
          <cell r="AY1044">
            <v>0.17646121391552705</v>
          </cell>
          <cell r="AZ1044">
            <v>0.14999322699999992</v>
          </cell>
          <cell r="BC1044">
            <v>-1</v>
          </cell>
          <cell r="BD1044">
            <v>0</v>
          </cell>
          <cell r="BG1044">
            <v>-1</v>
          </cell>
          <cell r="BH1044">
            <v>0</v>
          </cell>
        </row>
        <row r="1045">
          <cell r="B1045" t="str">
            <v>8750</v>
          </cell>
          <cell r="C1045" t="str">
            <v>7840058001061</v>
          </cell>
          <cell r="D1045" t="str">
            <v>GASEOSA CITRUS 2Lts SCHWEPPES</v>
          </cell>
          <cell r="E1045">
            <v>1</v>
          </cell>
          <cell r="F1045" t="str">
            <v>BEBIDAS</v>
          </cell>
          <cell r="G1045" t="str">
            <v>BEBIDAS</v>
          </cell>
          <cell r="H1045" t="str">
            <v>GASEOSAS</v>
          </cell>
          <cell r="I1045" t="str">
            <v>GASEOSAS NO RETORNABLE</v>
          </cell>
          <cell r="J1045" t="str">
            <v>CITRUS</v>
          </cell>
          <cell r="K1045" t="str">
            <v>SCHWEPPES</v>
          </cell>
          <cell r="L1045">
            <v>139</v>
          </cell>
          <cell r="M1045" t="str">
            <v>PARAGUAY REFRESCOS S.A.  (139)</v>
          </cell>
          <cell r="N1045">
            <v>138</v>
          </cell>
          <cell r="O1045">
            <v>154</v>
          </cell>
          <cell r="P1045">
            <v>115</v>
          </cell>
          <cell r="Q1045">
            <v>105</v>
          </cell>
          <cell r="R1045">
            <v>290</v>
          </cell>
          <cell r="S1045">
            <v>348</v>
          </cell>
          <cell r="T1045">
            <v>280</v>
          </cell>
          <cell r="U1045">
            <v>268</v>
          </cell>
          <cell r="V1045">
            <v>132</v>
          </cell>
          <cell r="W1045">
            <v>150</v>
          </cell>
          <cell r="X1045">
            <v>124</v>
          </cell>
          <cell r="Y1045">
            <v>139</v>
          </cell>
          <cell r="Z1045">
            <v>181</v>
          </cell>
          <cell r="AA1045">
            <v>175</v>
          </cell>
          <cell r="AB1045">
            <v>176</v>
          </cell>
          <cell r="AC1045">
            <v>203</v>
          </cell>
          <cell r="AD1045">
            <v>127</v>
          </cell>
          <cell r="AE1045">
            <v>207</v>
          </cell>
          <cell r="AF1045">
            <v>204</v>
          </cell>
          <cell r="AG1045">
            <v>218</v>
          </cell>
          <cell r="AH1045">
            <v>10</v>
          </cell>
          <cell r="AI1045">
            <v>34</v>
          </cell>
          <cell r="AJ1045">
            <v>65</v>
          </cell>
          <cell r="AK1045">
            <v>162</v>
          </cell>
          <cell r="AL1045">
            <v>71</v>
          </cell>
          <cell r="AM1045">
            <v>173</v>
          </cell>
          <cell r="AN1045">
            <v>181</v>
          </cell>
          <cell r="AO1045">
            <v>60</v>
          </cell>
          <cell r="AP1045">
            <v>18.571428571428573</v>
          </cell>
          <cell r="AQ1045">
            <v>18.134328358208954</v>
          </cell>
          <cell r="AR1045">
            <v>15.323741007194245</v>
          </cell>
          <cell r="AS1045">
            <v>25.566502463054185</v>
          </cell>
          <cell r="AT1045">
            <v>24.908256880733944</v>
          </cell>
          <cell r="AU1045">
            <v>52.941176470588232</v>
          </cell>
          <cell r="AV1045">
            <v>10890</v>
          </cell>
          <cell r="AW1045">
            <v>10704.26137</v>
          </cell>
          <cell r="AX1045">
            <v>12250</v>
          </cell>
          <cell r="AY1045">
            <v>0.12488521579430678</v>
          </cell>
          <cell r="AZ1045">
            <v>0.11102040816326531</v>
          </cell>
          <cell r="BA1045">
            <v>11850</v>
          </cell>
          <cell r="BB1045">
            <v>4</v>
          </cell>
          <cell r="BC1045">
            <v>8.8154269972451793E-2</v>
          </cell>
          <cell r="BD1045">
            <v>8.1012658227848103E-2</v>
          </cell>
          <cell r="BE1045">
            <v>0</v>
          </cell>
          <cell r="BF1045">
            <v>0</v>
          </cell>
          <cell r="BG1045">
            <v>-1</v>
          </cell>
          <cell r="BH1045">
            <v>0</v>
          </cell>
        </row>
        <row r="1046">
          <cell r="B1046" t="str">
            <v>8306</v>
          </cell>
          <cell r="C1046" t="str">
            <v>7840058001436</v>
          </cell>
          <cell r="D1046" t="str">
            <v>GASEOSA CITRUS 500ml SCHWEPPES</v>
          </cell>
          <cell r="E1046">
            <v>6</v>
          </cell>
          <cell r="F1046" t="str">
            <v>BEBIDAS</v>
          </cell>
          <cell r="G1046" t="str">
            <v>BEBIDAS</v>
          </cell>
          <cell r="H1046" t="str">
            <v>GASEOSAS</v>
          </cell>
          <cell r="I1046" t="str">
            <v>GASEOSAS NO RETORNABLE</v>
          </cell>
          <cell r="J1046" t="str">
            <v>CITRUS</v>
          </cell>
          <cell r="K1046" t="str">
            <v>SCHWEPPES</v>
          </cell>
          <cell r="L1046">
            <v>139</v>
          </cell>
          <cell r="M1046" t="str">
            <v>PARAGUAY REFRESCOS S.A.  (139)</v>
          </cell>
          <cell r="N1046">
            <v>235</v>
          </cell>
          <cell r="O1046">
            <v>370</v>
          </cell>
          <cell r="P1046">
            <v>174</v>
          </cell>
          <cell r="Q1046">
            <v>11</v>
          </cell>
          <cell r="R1046">
            <v>457</v>
          </cell>
          <cell r="S1046">
            <v>452</v>
          </cell>
          <cell r="T1046">
            <v>271</v>
          </cell>
          <cell r="U1046">
            <v>150</v>
          </cell>
          <cell r="V1046">
            <v>109</v>
          </cell>
          <cell r="W1046">
            <v>52</v>
          </cell>
          <cell r="X1046">
            <v>52</v>
          </cell>
          <cell r="Y1046">
            <v>41</v>
          </cell>
          <cell r="Z1046">
            <v>99</v>
          </cell>
          <cell r="AA1046">
            <v>197</v>
          </cell>
          <cell r="AB1046">
            <v>139</v>
          </cell>
          <cell r="AC1046">
            <v>87</v>
          </cell>
          <cell r="AD1046">
            <v>221</v>
          </cell>
          <cell r="AE1046">
            <v>205</v>
          </cell>
          <cell r="AF1046">
            <v>100</v>
          </cell>
          <cell r="AG1046">
            <v>51</v>
          </cell>
          <cell r="AH1046">
            <v>3</v>
          </cell>
          <cell r="AI1046">
            <v>7</v>
          </cell>
          <cell r="AJ1046">
            <v>1</v>
          </cell>
          <cell r="AK1046">
            <v>82</v>
          </cell>
          <cell r="AL1046">
            <v>46</v>
          </cell>
          <cell r="AM1046">
            <v>18</v>
          </cell>
          <cell r="AN1046">
            <v>90</v>
          </cell>
          <cell r="AO1046">
            <v>55</v>
          </cell>
          <cell r="AP1046">
            <v>2.7272727272727275</v>
          </cell>
          <cell r="AQ1046">
            <v>16.399999999999999</v>
          </cell>
          <cell r="AR1046">
            <v>33.658536585365859</v>
          </cell>
          <cell r="AS1046">
            <v>6.2068965517241379</v>
          </cell>
          <cell r="AT1046">
            <v>52.941176470588232</v>
          </cell>
          <cell r="AU1046">
            <v>235.71428571428569</v>
          </cell>
          <cell r="AV1046">
            <v>4321</v>
          </cell>
          <cell r="AW1046">
            <v>4253.37781</v>
          </cell>
          <cell r="AX1046">
            <v>4900</v>
          </cell>
          <cell r="AY1046">
            <v>0.13399676000925709</v>
          </cell>
          <cell r="AZ1046">
            <v>0.11816326530612245</v>
          </cell>
          <cell r="BA1046">
            <v>4800</v>
          </cell>
          <cell r="BB1046">
            <v>6</v>
          </cell>
          <cell r="BC1046">
            <v>0.11085396898866007</v>
          </cell>
          <cell r="BD1046">
            <v>9.9791666666666667E-2</v>
          </cell>
          <cell r="BE1046">
            <v>0</v>
          </cell>
          <cell r="BF1046">
            <v>0</v>
          </cell>
          <cell r="BG1046">
            <v>-1</v>
          </cell>
          <cell r="BH1046">
            <v>0</v>
          </cell>
        </row>
        <row r="1047">
          <cell r="B1047" t="str">
            <v>9829</v>
          </cell>
          <cell r="C1047" t="str">
            <v>7840235000603</v>
          </cell>
          <cell r="D1047" t="str">
            <v>GASEOSA COLA 2Lts NIKO</v>
          </cell>
          <cell r="E1047">
            <v>1</v>
          </cell>
          <cell r="F1047" t="str">
            <v>BEBIDAS</v>
          </cell>
          <cell r="G1047" t="str">
            <v>BEBIDAS</v>
          </cell>
          <cell r="H1047" t="str">
            <v>GASEOSAS</v>
          </cell>
          <cell r="I1047" t="str">
            <v>GASEOSAS NO RETORNABLE</v>
          </cell>
          <cell r="J1047" t="str">
            <v>COLA</v>
          </cell>
          <cell r="K1047" t="str">
            <v>NIKO</v>
          </cell>
          <cell r="L1047">
            <v>87</v>
          </cell>
          <cell r="M1047" t="str">
            <v>EMBOTELLADORA CENTRAL (87)</v>
          </cell>
          <cell r="N1047">
            <v>125</v>
          </cell>
          <cell r="O1047">
            <v>175</v>
          </cell>
          <cell r="P1047">
            <v>113</v>
          </cell>
          <cell r="Q1047">
            <v>104</v>
          </cell>
          <cell r="R1047">
            <v>512</v>
          </cell>
          <cell r="S1047">
            <v>556</v>
          </cell>
          <cell r="T1047">
            <v>521</v>
          </cell>
          <cell r="U1047">
            <v>501</v>
          </cell>
          <cell r="V1047">
            <v>150</v>
          </cell>
          <cell r="W1047">
            <v>139</v>
          </cell>
          <cell r="X1047">
            <v>101</v>
          </cell>
          <cell r="Y1047">
            <v>128</v>
          </cell>
          <cell r="Z1047">
            <v>205</v>
          </cell>
          <cell r="AA1047">
            <v>282</v>
          </cell>
          <cell r="AB1047">
            <v>171</v>
          </cell>
          <cell r="AC1047">
            <v>173</v>
          </cell>
          <cell r="AD1047">
            <v>184</v>
          </cell>
          <cell r="AE1047">
            <v>258</v>
          </cell>
          <cell r="AF1047">
            <v>214</v>
          </cell>
          <cell r="AG1047">
            <v>253</v>
          </cell>
          <cell r="AH1047">
            <v>0</v>
          </cell>
          <cell r="AI1047">
            <v>3</v>
          </cell>
          <cell r="AJ1047">
            <v>131</v>
          </cell>
          <cell r="AK1047">
            <v>400</v>
          </cell>
          <cell r="AL1047">
            <v>189</v>
          </cell>
          <cell r="AM1047">
            <v>312</v>
          </cell>
          <cell r="AN1047">
            <v>249</v>
          </cell>
          <cell r="AO1047">
            <v>10</v>
          </cell>
          <cell r="AP1047">
            <v>37.78846153846154</v>
          </cell>
          <cell r="AQ1047">
            <v>23.952095808383234</v>
          </cell>
          <cell r="AR1047">
            <v>44.296875</v>
          </cell>
          <cell r="AS1047">
            <v>54.104046242774565</v>
          </cell>
          <cell r="AT1047">
            <v>29.525691699604742</v>
          </cell>
          <cell r="AU1047">
            <v>100</v>
          </cell>
          <cell r="AV1047">
            <v>3915.84996</v>
          </cell>
          <cell r="AW1047">
            <v>3818.86571</v>
          </cell>
          <cell r="AX1047">
            <v>4450</v>
          </cell>
          <cell r="AY1047">
            <v>0.13640717735773511</v>
          </cell>
          <cell r="AZ1047">
            <v>0.12003371685393258</v>
          </cell>
          <cell r="BA1047">
            <v>4350</v>
          </cell>
          <cell r="BB1047">
            <v>6</v>
          </cell>
          <cell r="BC1047">
            <v>0.11086993741711182</v>
          </cell>
          <cell r="BD1047">
            <v>9.9804606896551726E-2</v>
          </cell>
          <cell r="BE1047">
            <v>4250</v>
          </cell>
          <cell r="BF1047">
            <v>12</v>
          </cell>
          <cell r="BG1047">
            <v>8.5332697476488528E-2</v>
          </cell>
          <cell r="BH1047">
            <v>7.8623538823529404E-2</v>
          </cell>
        </row>
        <row r="1048">
          <cell r="B1048" t="str">
            <v>9826</v>
          </cell>
          <cell r="C1048" t="str">
            <v>7840235000566</v>
          </cell>
          <cell r="D1048" t="str">
            <v>GASEOSA COLA 330ml NIKO</v>
          </cell>
          <cell r="E1048">
            <v>1</v>
          </cell>
          <cell r="F1048" t="str">
            <v>BEBIDAS</v>
          </cell>
          <cell r="G1048" t="str">
            <v>BEBIDAS</v>
          </cell>
          <cell r="H1048" t="str">
            <v>GASEOSAS</v>
          </cell>
          <cell r="I1048" t="str">
            <v>GASEOSAS NO RETORNABLE</v>
          </cell>
          <cell r="J1048" t="str">
            <v>COLA</v>
          </cell>
          <cell r="K1048" t="str">
            <v>NIKO</v>
          </cell>
          <cell r="L1048">
            <v>87</v>
          </cell>
          <cell r="M1048" t="str">
            <v>EMBOTELLADORA CENTRAL (87)</v>
          </cell>
          <cell r="N1048">
            <v>275</v>
          </cell>
          <cell r="O1048">
            <v>260</v>
          </cell>
          <cell r="P1048">
            <v>254</v>
          </cell>
          <cell r="Q1048">
            <v>183</v>
          </cell>
          <cell r="R1048">
            <v>415</v>
          </cell>
          <cell r="S1048">
            <v>577</v>
          </cell>
          <cell r="T1048">
            <v>420</v>
          </cell>
          <cell r="U1048">
            <v>359</v>
          </cell>
          <cell r="V1048">
            <v>37</v>
          </cell>
          <cell r="W1048">
            <v>57</v>
          </cell>
          <cell r="X1048">
            <v>120</v>
          </cell>
          <cell r="Y1048">
            <v>71</v>
          </cell>
          <cell r="Z1048">
            <v>134</v>
          </cell>
          <cell r="AA1048">
            <v>188</v>
          </cell>
          <cell r="AB1048">
            <v>167</v>
          </cell>
          <cell r="AC1048">
            <v>155</v>
          </cell>
          <cell r="AD1048">
            <v>239</v>
          </cell>
          <cell r="AE1048">
            <v>249</v>
          </cell>
          <cell r="AF1048">
            <v>253</v>
          </cell>
          <cell r="AG1048">
            <v>311</v>
          </cell>
          <cell r="AH1048">
            <v>0</v>
          </cell>
          <cell r="AI1048">
            <v>12</v>
          </cell>
          <cell r="AJ1048">
            <v>373</v>
          </cell>
          <cell r="AK1048">
            <v>445</v>
          </cell>
          <cell r="AL1048">
            <v>167</v>
          </cell>
          <cell r="AM1048">
            <v>259</v>
          </cell>
          <cell r="AN1048">
            <v>361</v>
          </cell>
          <cell r="AO1048">
            <v>48</v>
          </cell>
          <cell r="AP1048">
            <v>61.147540983606554</v>
          </cell>
          <cell r="AQ1048">
            <v>37.186629526462397</v>
          </cell>
          <cell r="AR1048">
            <v>70.563380281690144</v>
          </cell>
          <cell r="AS1048">
            <v>50.129032258064512</v>
          </cell>
          <cell r="AT1048">
            <v>34.823151125401928</v>
          </cell>
          <cell r="AU1048">
            <v>120</v>
          </cell>
          <cell r="AV1048">
            <v>1331.2416700000001</v>
          </cell>
          <cell r="AW1048">
            <v>1331.2385899999999</v>
          </cell>
          <cell r="AX1048">
            <v>1500</v>
          </cell>
          <cell r="AY1048">
            <v>0.12676761387735103</v>
          </cell>
          <cell r="AZ1048">
            <v>0.11250555333333326</v>
          </cell>
          <cell r="BA1048">
            <v>1450</v>
          </cell>
          <cell r="BB1048">
            <v>12</v>
          </cell>
          <cell r="BC1048">
            <v>8.9208693414772666E-2</v>
          </cell>
          <cell r="BD1048">
            <v>8.1902296551724055E-2</v>
          </cell>
          <cell r="BE1048">
            <v>0</v>
          </cell>
          <cell r="BF1048">
            <v>0</v>
          </cell>
          <cell r="BG1048">
            <v>-1</v>
          </cell>
          <cell r="BH1048">
            <v>0</v>
          </cell>
        </row>
        <row r="1049">
          <cell r="B1049" t="str">
            <v>24218</v>
          </cell>
          <cell r="C1049" t="str">
            <v>7840235003246</v>
          </cell>
          <cell r="D1049" t="str">
            <v>GASEOSA COLA 3Lts NIKO</v>
          </cell>
          <cell r="E1049">
            <v>1</v>
          </cell>
          <cell r="F1049" t="str">
            <v>BEBIDAS</v>
          </cell>
          <cell r="G1049" t="str">
            <v>BEBIDAS</v>
          </cell>
          <cell r="H1049" t="str">
            <v>GASEOSAS</v>
          </cell>
          <cell r="I1049" t="str">
            <v>GASEOSAS NO RETORNABLE</v>
          </cell>
          <cell r="J1049" t="str">
            <v>COLA</v>
          </cell>
          <cell r="K1049" t="str">
            <v>NIKO</v>
          </cell>
          <cell r="L1049">
            <v>87</v>
          </cell>
          <cell r="M1049" t="str">
            <v>EMBOTELLADORA CENTRAL (87)</v>
          </cell>
          <cell r="N1049">
            <v>18</v>
          </cell>
          <cell r="O1049">
            <v>45</v>
          </cell>
          <cell r="P1049">
            <v>19</v>
          </cell>
          <cell r="Q1049">
            <v>24</v>
          </cell>
          <cell r="R1049">
            <v>143</v>
          </cell>
          <cell r="S1049">
            <v>195</v>
          </cell>
          <cell r="T1049">
            <v>134</v>
          </cell>
          <cell r="U1049">
            <v>114</v>
          </cell>
          <cell r="V1049">
            <v>45</v>
          </cell>
          <cell r="W1049">
            <v>39</v>
          </cell>
          <cell r="X1049">
            <v>25</v>
          </cell>
          <cell r="Y1049">
            <v>23</v>
          </cell>
          <cell r="Z1049">
            <v>57</v>
          </cell>
          <cell r="AA1049">
            <v>92</v>
          </cell>
          <cell r="AB1049">
            <v>43</v>
          </cell>
          <cell r="AC1049">
            <v>56</v>
          </cell>
          <cell r="AD1049">
            <v>89</v>
          </cell>
          <cell r="AE1049">
            <v>102</v>
          </cell>
          <cell r="AF1049">
            <v>62</v>
          </cell>
          <cell r="AG1049">
            <v>70</v>
          </cell>
          <cell r="AH1049">
            <v>2</v>
          </cell>
          <cell r="AI1049">
            <v>10</v>
          </cell>
          <cell r="AJ1049">
            <v>30</v>
          </cell>
          <cell r="AK1049">
            <v>154</v>
          </cell>
          <cell r="AL1049">
            <v>46</v>
          </cell>
          <cell r="AM1049">
            <v>69</v>
          </cell>
          <cell r="AN1049">
            <v>106</v>
          </cell>
          <cell r="AO1049">
            <v>53</v>
          </cell>
          <cell r="AP1049">
            <v>37.5</v>
          </cell>
          <cell r="AQ1049">
            <v>40.526315789473685</v>
          </cell>
          <cell r="AR1049">
            <v>60</v>
          </cell>
          <cell r="AS1049">
            <v>36.964285714285715</v>
          </cell>
          <cell r="AT1049">
            <v>45.428571428571431</v>
          </cell>
          <cell r="AU1049">
            <v>159</v>
          </cell>
          <cell r="AV1049">
            <v>5638.8055899999999</v>
          </cell>
          <cell r="AW1049">
            <v>5630.2993999999999</v>
          </cell>
          <cell r="AX1049">
            <v>6250</v>
          </cell>
          <cell r="AY1049">
            <v>0.10839075762496719</v>
          </cell>
          <cell r="AZ1049">
            <v>9.7791105600000011E-2</v>
          </cell>
          <cell r="BA1049">
            <v>6150</v>
          </cell>
          <cell r="BB1049">
            <v>4</v>
          </cell>
          <cell r="BC1049">
            <v>9.0656505502967777E-2</v>
          </cell>
          <cell r="BD1049">
            <v>8.312104227642278E-2</v>
          </cell>
          <cell r="BE1049">
            <v>5950</v>
          </cell>
          <cell r="BF1049">
            <v>8</v>
          </cell>
          <cell r="BG1049">
            <v>5.5188001258968722E-2</v>
          </cell>
          <cell r="BH1049">
            <v>5.2301581512605055E-2</v>
          </cell>
        </row>
        <row r="1050">
          <cell r="B1050" t="str">
            <v>24557</v>
          </cell>
          <cell r="C1050" t="str">
            <v>7840235002379</v>
          </cell>
          <cell r="D1050" t="str">
            <v>GASEOSA COLA 2Lts DE LA COSTA</v>
          </cell>
          <cell r="E1050">
            <v>1</v>
          </cell>
          <cell r="F1050" t="str">
            <v>BEBIDAS</v>
          </cell>
          <cell r="G1050" t="str">
            <v>BEBIDAS</v>
          </cell>
          <cell r="H1050" t="str">
            <v>GASEOSAS</v>
          </cell>
          <cell r="I1050" t="str">
            <v>GASEOSAS NO RETORNABLE</v>
          </cell>
          <cell r="J1050" t="str">
            <v>COLA</v>
          </cell>
          <cell r="K1050" t="str">
            <v>DE LA COSTA</v>
          </cell>
          <cell r="L1050">
            <v>87</v>
          </cell>
          <cell r="M1050" t="str">
            <v>EMBOTELLADORA CENTRAL (87)</v>
          </cell>
          <cell r="N1050">
            <v>37</v>
          </cell>
          <cell r="O1050">
            <v>55</v>
          </cell>
          <cell r="P1050">
            <v>39</v>
          </cell>
          <cell r="Q1050">
            <v>29</v>
          </cell>
          <cell r="R1050">
            <v>181</v>
          </cell>
          <cell r="S1050">
            <v>212</v>
          </cell>
          <cell r="T1050">
            <v>147</v>
          </cell>
          <cell r="U1050">
            <v>160</v>
          </cell>
          <cell r="V1050">
            <v>71</v>
          </cell>
          <cell r="W1050">
            <v>80</v>
          </cell>
          <cell r="X1050">
            <v>48</v>
          </cell>
          <cell r="Y1050">
            <v>48</v>
          </cell>
          <cell r="Z1050">
            <v>63</v>
          </cell>
          <cell r="AA1050">
            <v>104</v>
          </cell>
          <cell r="AB1050">
            <v>37</v>
          </cell>
          <cell r="AC1050">
            <v>45</v>
          </cell>
          <cell r="AD1050">
            <v>91</v>
          </cell>
          <cell r="AE1050">
            <v>121</v>
          </cell>
          <cell r="AF1050">
            <v>88</v>
          </cell>
          <cell r="AG1050">
            <v>97</v>
          </cell>
          <cell r="AH1050">
            <v>0</v>
          </cell>
          <cell r="AI1050">
            <v>2</v>
          </cell>
          <cell r="AJ1050">
            <v>63</v>
          </cell>
          <cell r="AK1050">
            <v>198</v>
          </cell>
          <cell r="AL1050">
            <v>69</v>
          </cell>
          <cell r="AM1050">
            <v>62</v>
          </cell>
          <cell r="AN1050">
            <v>144</v>
          </cell>
          <cell r="AO1050">
            <v>120</v>
          </cell>
          <cell r="AP1050">
            <v>65.172413793103459</v>
          </cell>
          <cell r="AQ1050">
            <v>37.125</v>
          </cell>
          <cell r="AR1050">
            <v>43.125</v>
          </cell>
          <cell r="AS1050">
            <v>41.333333333333336</v>
          </cell>
          <cell r="AT1050">
            <v>44.536082474226802</v>
          </cell>
          <cell r="AU1050">
            <v>1800</v>
          </cell>
          <cell r="AV1050">
            <v>3799.16669</v>
          </cell>
          <cell r="AW1050">
            <v>3795.1865600000001</v>
          </cell>
          <cell r="AX1050">
            <v>4250</v>
          </cell>
          <cell r="AY1050">
            <v>0.11866636733435887</v>
          </cell>
          <cell r="AZ1050">
            <v>0.10607842588235293</v>
          </cell>
          <cell r="BA1050">
            <v>4150</v>
          </cell>
          <cell r="BB1050">
            <v>6</v>
          </cell>
          <cell r="BC1050">
            <v>9.2344805750020909E-2</v>
          </cell>
          <cell r="BD1050">
            <v>8.4538146987951798E-2</v>
          </cell>
          <cell r="BE1050">
            <v>4050</v>
          </cell>
          <cell r="BF1050">
            <v>12</v>
          </cell>
          <cell r="BG1050">
            <v>6.602324416568317E-2</v>
          </cell>
          <cell r="BH1050">
            <v>6.1934150617283946E-2</v>
          </cell>
        </row>
        <row r="1051">
          <cell r="B1051" t="str">
            <v>24562</v>
          </cell>
          <cell r="C1051" t="str">
            <v>7840235002256</v>
          </cell>
          <cell r="D1051" t="str">
            <v>GASEOSA COLA 330ml DE LA COSTA</v>
          </cell>
          <cell r="E1051">
            <v>1</v>
          </cell>
          <cell r="F1051" t="str">
            <v>BEBIDAS</v>
          </cell>
          <cell r="G1051" t="str">
            <v>BEBIDAS</v>
          </cell>
          <cell r="H1051" t="str">
            <v>GASEOSAS</v>
          </cell>
          <cell r="I1051" t="str">
            <v>GASEOSAS NO RETORNABLE</v>
          </cell>
          <cell r="J1051" t="str">
            <v>COLA</v>
          </cell>
          <cell r="K1051" t="str">
            <v>DE LA COSTA</v>
          </cell>
          <cell r="L1051">
            <v>87</v>
          </cell>
          <cell r="M1051" t="str">
            <v>EMBOTELLADORA CENTRAL (87)</v>
          </cell>
          <cell r="N1051">
            <v>1147</v>
          </cell>
          <cell r="O1051">
            <v>1522</v>
          </cell>
          <cell r="P1051">
            <v>508</v>
          </cell>
          <cell r="Q1051">
            <v>727</v>
          </cell>
          <cell r="R1051">
            <v>2681</v>
          </cell>
          <cell r="S1051">
            <v>3235</v>
          </cell>
          <cell r="T1051">
            <v>3116</v>
          </cell>
          <cell r="U1051">
            <v>2645</v>
          </cell>
          <cell r="V1051">
            <v>828</v>
          </cell>
          <cell r="W1051">
            <v>993</v>
          </cell>
          <cell r="X1051">
            <v>957</v>
          </cell>
          <cell r="Y1051">
            <v>998</v>
          </cell>
          <cell r="Z1051">
            <v>1097</v>
          </cell>
          <cell r="AA1051">
            <v>1598</v>
          </cell>
          <cell r="AB1051">
            <v>1043</v>
          </cell>
          <cell r="AC1051">
            <v>813</v>
          </cell>
          <cell r="AD1051">
            <v>1712</v>
          </cell>
          <cell r="AE1051">
            <v>1632</v>
          </cell>
          <cell r="AF1051">
            <v>1658</v>
          </cell>
          <cell r="AG1051">
            <v>1561</v>
          </cell>
          <cell r="AH1051">
            <v>12</v>
          </cell>
          <cell r="AI1051">
            <v>72</v>
          </cell>
          <cell r="AJ1051">
            <v>1019</v>
          </cell>
          <cell r="AK1051">
            <v>4008</v>
          </cell>
          <cell r="AL1051">
            <v>1166</v>
          </cell>
          <cell r="AM1051">
            <v>1275</v>
          </cell>
          <cell r="AN1051">
            <v>2480</v>
          </cell>
          <cell r="AO1051">
            <v>840</v>
          </cell>
          <cell r="AP1051">
            <v>42.049518569463551</v>
          </cell>
          <cell r="AQ1051">
            <v>45.459357277882795</v>
          </cell>
          <cell r="AR1051">
            <v>35.050100200400799</v>
          </cell>
          <cell r="AS1051">
            <v>47.047970479704802</v>
          </cell>
          <cell r="AT1051">
            <v>47.661755285073667</v>
          </cell>
          <cell r="AU1051">
            <v>350</v>
          </cell>
          <cell r="AV1051">
            <v>926</v>
          </cell>
          <cell r="AW1051">
            <v>909.81021999999996</v>
          </cell>
          <cell r="AX1051">
            <v>1100</v>
          </cell>
          <cell r="AY1051">
            <v>0.1879049676025919</v>
          </cell>
          <cell r="AZ1051">
            <v>0.15818181818181817</v>
          </cell>
          <cell r="BA1051">
            <v>1075</v>
          </cell>
          <cell r="BB1051">
            <v>12</v>
          </cell>
          <cell r="BC1051">
            <v>0.16090712742980551</v>
          </cell>
          <cell r="BD1051">
            <v>0.13860465116279069</v>
          </cell>
          <cell r="BE1051">
            <v>0</v>
          </cell>
          <cell r="BF1051">
            <v>0</v>
          </cell>
          <cell r="BG1051">
            <v>-1</v>
          </cell>
          <cell r="BH1051">
            <v>0</v>
          </cell>
        </row>
        <row r="1052">
          <cell r="B1052" t="str">
            <v>24566</v>
          </cell>
          <cell r="C1052" t="str">
            <v>7840235003277</v>
          </cell>
          <cell r="D1052" t="str">
            <v>GASEOSA COLA 3Lts DE LA COSTA</v>
          </cell>
          <cell r="E1052">
            <v>1</v>
          </cell>
          <cell r="F1052" t="str">
            <v>BEBIDAS</v>
          </cell>
          <cell r="G1052" t="str">
            <v>BEBIDAS</v>
          </cell>
          <cell r="H1052" t="str">
            <v>GASEOSAS</v>
          </cell>
          <cell r="I1052" t="str">
            <v>GASEOSAS NO RETORNABLE</v>
          </cell>
          <cell r="J1052" t="str">
            <v>COLA</v>
          </cell>
          <cell r="K1052" t="str">
            <v>DE LA COSTA</v>
          </cell>
          <cell r="L1052">
            <v>87</v>
          </cell>
          <cell r="M1052" t="str">
            <v>EMBOTELLADORA CENTRAL (87)</v>
          </cell>
          <cell r="N1052">
            <v>79</v>
          </cell>
          <cell r="O1052">
            <v>66</v>
          </cell>
          <cell r="P1052">
            <v>33</v>
          </cell>
          <cell r="Q1052">
            <v>44</v>
          </cell>
          <cell r="R1052">
            <v>168</v>
          </cell>
          <cell r="S1052">
            <v>176</v>
          </cell>
          <cell r="T1052">
            <v>144</v>
          </cell>
          <cell r="U1052">
            <v>165</v>
          </cell>
          <cell r="V1052">
            <v>50</v>
          </cell>
          <cell r="W1052">
            <v>60</v>
          </cell>
          <cell r="X1052">
            <v>32</v>
          </cell>
          <cell r="Y1052">
            <v>30</v>
          </cell>
          <cell r="Z1052">
            <v>28</v>
          </cell>
          <cell r="AA1052">
            <v>17</v>
          </cell>
          <cell r="AB1052">
            <v>35</v>
          </cell>
          <cell r="AC1052">
            <v>37</v>
          </cell>
          <cell r="AD1052">
            <v>86</v>
          </cell>
          <cell r="AE1052">
            <v>108</v>
          </cell>
          <cell r="AF1052">
            <v>77</v>
          </cell>
          <cell r="AG1052">
            <v>72</v>
          </cell>
          <cell r="AH1052">
            <v>3</v>
          </cell>
          <cell r="AI1052">
            <v>12</v>
          </cell>
          <cell r="AJ1052">
            <v>129</v>
          </cell>
          <cell r="AK1052">
            <v>191</v>
          </cell>
          <cell r="AL1052">
            <v>80</v>
          </cell>
          <cell r="AM1052">
            <v>47</v>
          </cell>
          <cell r="AN1052">
            <v>81</v>
          </cell>
          <cell r="AO1052">
            <v>34</v>
          </cell>
          <cell r="AP1052">
            <v>87.954545454545453</v>
          </cell>
          <cell r="AQ1052">
            <v>34.727272727272727</v>
          </cell>
          <cell r="AR1052">
            <v>80</v>
          </cell>
          <cell r="AS1052">
            <v>38.108108108108105</v>
          </cell>
          <cell r="AT1052">
            <v>33.75</v>
          </cell>
          <cell r="AU1052">
            <v>85</v>
          </cell>
          <cell r="AV1052">
            <v>5092.5000499999996</v>
          </cell>
          <cell r="AW1052">
            <v>5091.9217799999997</v>
          </cell>
          <cell r="AX1052">
            <v>5650</v>
          </cell>
          <cell r="AY1052">
            <v>0.10947470682891813</v>
          </cell>
          <cell r="AZ1052">
            <v>9.8672557522123963E-2</v>
          </cell>
          <cell r="BA1052">
            <v>5500</v>
          </cell>
          <cell r="BB1052">
            <v>4</v>
          </cell>
          <cell r="BC1052">
            <v>8.0019626116645926E-2</v>
          </cell>
          <cell r="BD1052">
            <v>7.4090900000000071E-2</v>
          </cell>
          <cell r="BE1052">
            <v>5350</v>
          </cell>
          <cell r="BF1052">
            <v>8</v>
          </cell>
          <cell r="BG1052">
            <v>5.0564545404373717E-2</v>
          </cell>
          <cell r="BH1052">
            <v>4.8130831775701002E-2</v>
          </cell>
        </row>
        <row r="1053">
          <cell r="B1053" t="str">
            <v>17027</v>
          </cell>
          <cell r="C1053" t="str">
            <v>7840058007988</v>
          </cell>
          <cell r="D1053" t="str">
            <v>GASEOSA 6UNI 250ml COCA COLA</v>
          </cell>
          <cell r="E1053">
            <v>6</v>
          </cell>
          <cell r="F1053" t="str">
            <v>BEBIDAS</v>
          </cell>
          <cell r="G1053" t="str">
            <v>BEBIDAS</v>
          </cell>
          <cell r="H1053" t="str">
            <v>GASEOSAS</v>
          </cell>
          <cell r="I1053" t="str">
            <v>GASEOSAS NO RETORNABLE</v>
          </cell>
          <cell r="J1053" t="str">
            <v>COLA</v>
          </cell>
          <cell r="K1053" t="str">
            <v>COCA COLA</v>
          </cell>
          <cell r="L1053">
            <v>139</v>
          </cell>
          <cell r="M1053" t="str">
            <v>PARAGUAY REFRESCOS S.A.  (139)</v>
          </cell>
          <cell r="N1053">
            <v>2915</v>
          </cell>
          <cell r="O1053">
            <v>3741</v>
          </cell>
          <cell r="P1053">
            <v>2543</v>
          </cell>
          <cell r="Q1053">
            <v>2354</v>
          </cell>
          <cell r="R1053">
            <v>4473</v>
          </cell>
          <cell r="S1053">
            <v>5426</v>
          </cell>
          <cell r="T1053">
            <v>4420</v>
          </cell>
          <cell r="U1053">
            <v>4192</v>
          </cell>
          <cell r="V1053">
            <v>1088</v>
          </cell>
          <cell r="W1053">
            <v>1479</v>
          </cell>
          <cell r="X1053">
            <v>1011</v>
          </cell>
          <cell r="Y1053">
            <v>779</v>
          </cell>
          <cell r="Z1053">
            <v>1527</v>
          </cell>
          <cell r="AA1053">
            <v>1267</v>
          </cell>
          <cell r="AB1053">
            <v>1446</v>
          </cell>
          <cell r="AC1053">
            <v>1454</v>
          </cell>
          <cell r="AD1053">
            <v>1703</v>
          </cell>
          <cell r="AE1053">
            <v>1463</v>
          </cell>
          <cell r="AF1053">
            <v>1570</v>
          </cell>
          <cell r="AG1053">
            <v>1564</v>
          </cell>
          <cell r="AH1053">
            <v>91</v>
          </cell>
          <cell r="AI1053">
            <v>422</v>
          </cell>
          <cell r="AJ1053">
            <v>2016</v>
          </cell>
          <cell r="AK1053">
            <v>942</v>
          </cell>
          <cell r="AL1053">
            <v>1641</v>
          </cell>
          <cell r="AM1053">
            <v>1319</v>
          </cell>
          <cell r="AN1053">
            <v>338</v>
          </cell>
          <cell r="AO1053">
            <v>2175</v>
          </cell>
          <cell r="AP1053">
            <v>25.692438402718775</v>
          </cell>
          <cell r="AQ1053">
            <v>6.7414122137404577</v>
          </cell>
          <cell r="AR1053">
            <v>63.19640564826701</v>
          </cell>
          <cell r="AS1053">
            <v>27.214580467675376</v>
          </cell>
          <cell r="AT1053">
            <v>6.4833759590792841</v>
          </cell>
          <cell r="AU1053">
            <v>154.62085308056871</v>
          </cell>
          <cell r="AV1053">
            <v>13140</v>
          </cell>
          <cell r="AW1053">
            <v>11227.28046</v>
          </cell>
          <cell r="AX1053">
            <v>14750</v>
          </cell>
          <cell r="AY1053">
            <v>0.12252663622526638</v>
          </cell>
          <cell r="AZ1053">
            <v>0.10915254237288136</v>
          </cell>
          <cell r="BA1053">
            <v>14500</v>
          </cell>
          <cell r="BB1053">
            <v>3</v>
          </cell>
          <cell r="BC1053">
            <v>0.1035007610350076</v>
          </cell>
          <cell r="BD1053">
            <v>9.3793103448275864E-2</v>
          </cell>
          <cell r="BE1053">
            <v>14250</v>
          </cell>
          <cell r="BF1053">
            <v>10</v>
          </cell>
          <cell r="BG1053">
            <v>8.4474885844748826E-2</v>
          </cell>
          <cell r="BH1053">
            <v>7.7894736842105267E-2</v>
          </cell>
        </row>
        <row r="1054">
          <cell r="B1054" t="str">
            <v>8731</v>
          </cell>
          <cell r="C1054" t="str">
            <v>7840058000675</v>
          </cell>
          <cell r="D1054" t="str">
            <v>GASEOSA COLA 1,5Lts COCA COLA</v>
          </cell>
          <cell r="E1054">
            <v>1</v>
          </cell>
          <cell r="F1054" t="str">
            <v>BEBIDAS</v>
          </cell>
          <cell r="G1054" t="str">
            <v>BEBIDAS</v>
          </cell>
          <cell r="H1054" t="str">
            <v>GASEOSAS</v>
          </cell>
          <cell r="I1054" t="str">
            <v>GASEOSAS NO RETORNABLE</v>
          </cell>
          <cell r="J1054" t="str">
            <v>COLA</v>
          </cell>
          <cell r="K1054" t="str">
            <v>COCA COLA</v>
          </cell>
          <cell r="L1054">
            <v>139</v>
          </cell>
          <cell r="M1054" t="str">
            <v>PARAGUAY REFRESCOS S.A.  (139)</v>
          </cell>
          <cell r="N1054">
            <v>2453</v>
          </cell>
          <cell r="O1054">
            <v>2143</v>
          </cell>
          <cell r="P1054">
            <v>1878</v>
          </cell>
          <cell r="Q1054">
            <v>2220</v>
          </cell>
          <cell r="R1054">
            <v>2028</v>
          </cell>
          <cell r="S1054">
            <v>1958</v>
          </cell>
          <cell r="T1054">
            <v>1961</v>
          </cell>
          <cell r="U1054">
            <v>2210</v>
          </cell>
          <cell r="V1054">
            <v>809</v>
          </cell>
          <cell r="W1054">
            <v>862</v>
          </cell>
          <cell r="X1054">
            <v>643</v>
          </cell>
          <cell r="Y1054">
            <v>792</v>
          </cell>
          <cell r="Z1054">
            <v>1347</v>
          </cell>
          <cell r="AA1054">
            <v>1411</v>
          </cell>
          <cell r="AB1054">
            <v>1253</v>
          </cell>
          <cell r="AC1054">
            <v>1511</v>
          </cell>
          <cell r="AD1054">
            <v>1275</v>
          </cell>
          <cell r="AE1054">
            <v>1284</v>
          </cell>
          <cell r="AF1054">
            <v>1242</v>
          </cell>
          <cell r="AG1054">
            <v>1486</v>
          </cell>
          <cell r="AH1054">
            <v>50</v>
          </cell>
          <cell r="AI1054">
            <v>131</v>
          </cell>
          <cell r="AJ1054">
            <v>1828</v>
          </cell>
          <cell r="AK1054">
            <v>649</v>
          </cell>
          <cell r="AL1054">
            <v>446</v>
          </cell>
          <cell r="AM1054">
            <v>1024</v>
          </cell>
          <cell r="AN1054">
            <v>914</v>
          </cell>
          <cell r="AO1054">
            <v>1122</v>
          </cell>
          <cell r="AP1054">
            <v>24.702702702702702</v>
          </cell>
          <cell r="AQ1054">
            <v>8.8099547511312224</v>
          </cell>
          <cell r="AR1054">
            <v>16.893939393939394</v>
          </cell>
          <cell r="AS1054">
            <v>20.330906684315025</v>
          </cell>
          <cell r="AT1054">
            <v>18.45222072678331</v>
          </cell>
          <cell r="AU1054">
            <v>256.94656488549623</v>
          </cell>
          <cell r="AV1054">
            <v>9330</v>
          </cell>
          <cell r="AW1054">
            <v>9291.1976300000006</v>
          </cell>
          <cell r="AX1054">
            <v>10750</v>
          </cell>
          <cell r="AY1054">
            <v>0.15219721329046099</v>
          </cell>
          <cell r="AZ1054">
            <v>0.13209302325581396</v>
          </cell>
          <cell r="BA1054">
            <v>10500</v>
          </cell>
          <cell r="BB1054">
            <v>6</v>
          </cell>
          <cell r="BC1054">
            <v>0.12540192926045024</v>
          </cell>
          <cell r="BD1054">
            <v>0.11142857142857143</v>
          </cell>
          <cell r="BE1054">
            <v>0</v>
          </cell>
          <cell r="BF1054">
            <v>0</v>
          </cell>
          <cell r="BG1054">
            <v>-1</v>
          </cell>
          <cell r="BH1054">
            <v>0</v>
          </cell>
        </row>
        <row r="1055">
          <cell r="B1055" t="str">
            <v>8730</v>
          </cell>
          <cell r="C1055" t="str">
            <v>7840058006509</v>
          </cell>
          <cell r="D1055" t="str">
            <v>GASEOSA COLA 1Lts COCA COLA</v>
          </cell>
          <cell r="E1055">
            <v>1</v>
          </cell>
          <cell r="F1055" t="str">
            <v>BEBIDAS</v>
          </cell>
          <cell r="G1055" t="str">
            <v>BEBIDAS</v>
          </cell>
          <cell r="H1055" t="str">
            <v>GASEOSAS</v>
          </cell>
          <cell r="I1055" t="str">
            <v>GASEOSAS NO RETORNABLE</v>
          </cell>
          <cell r="J1055" t="str">
            <v>COLA</v>
          </cell>
          <cell r="K1055" t="str">
            <v>COCA COLA</v>
          </cell>
          <cell r="L1055">
            <v>139</v>
          </cell>
          <cell r="M1055" t="str">
            <v>PARAGUAY REFRESCOS S.A.  (139)</v>
          </cell>
          <cell r="N1055">
            <v>0</v>
          </cell>
          <cell r="O1055">
            <v>0</v>
          </cell>
          <cell r="P1055">
            <v>0</v>
          </cell>
          <cell r="Q1055">
            <v>0</v>
          </cell>
          <cell r="R1055">
            <v>0</v>
          </cell>
          <cell r="S1055">
            <v>0</v>
          </cell>
          <cell r="T1055">
            <v>0</v>
          </cell>
          <cell r="U1055">
            <v>0</v>
          </cell>
          <cell r="V1055">
            <v>0</v>
          </cell>
          <cell r="W1055">
            <v>0</v>
          </cell>
          <cell r="X1055">
            <v>0</v>
          </cell>
          <cell r="Y1055">
            <v>0</v>
          </cell>
          <cell r="Z1055">
            <v>0</v>
          </cell>
          <cell r="AA1055">
            <v>0</v>
          </cell>
          <cell r="AB1055">
            <v>0</v>
          </cell>
          <cell r="AC1055">
            <v>0</v>
          </cell>
          <cell r="AD1055">
            <v>0</v>
          </cell>
          <cell r="AE1055">
            <v>0</v>
          </cell>
          <cell r="AF1055">
            <v>0</v>
          </cell>
          <cell r="AG1055">
            <v>0</v>
          </cell>
          <cell r="AH1055">
            <v>0</v>
          </cell>
          <cell r="AI1055">
            <v>0</v>
          </cell>
          <cell r="AJ1055">
            <v>0</v>
          </cell>
          <cell r="AK1055">
            <v>0</v>
          </cell>
          <cell r="AL1055">
            <v>1</v>
          </cell>
          <cell r="AM1055">
            <v>0</v>
          </cell>
          <cell r="AN1055">
            <v>0</v>
          </cell>
          <cell r="AO1055">
            <v>0</v>
          </cell>
          <cell r="AP1055" t="str">
            <v>Q</v>
          </cell>
          <cell r="AQ1055" t="str">
            <v>Q</v>
          </cell>
          <cell r="AR1055" t="str">
            <v>SV</v>
          </cell>
          <cell r="AS1055" t="str">
            <v>Q</v>
          </cell>
          <cell r="AT1055" t="str">
            <v>Q</v>
          </cell>
          <cell r="AU1055" t="str">
            <v>Q</v>
          </cell>
          <cell r="AV1055">
            <v>5850.0000019999998</v>
          </cell>
          <cell r="AW1055">
            <v>5811.2814099999996</v>
          </cell>
          <cell r="AX1055">
            <v>6550</v>
          </cell>
          <cell r="AY1055">
            <v>0.11965811927533054</v>
          </cell>
          <cell r="AZ1055">
            <v>0.10687022870229011</v>
          </cell>
          <cell r="BA1055">
            <v>6350</v>
          </cell>
          <cell r="BB1055">
            <v>4</v>
          </cell>
          <cell r="BC1055">
            <v>8.5470085098984683E-2</v>
          </cell>
          <cell r="BD1055">
            <v>7.8740157165354374E-2</v>
          </cell>
          <cell r="BE1055">
            <v>0</v>
          </cell>
          <cell r="BF1055">
            <v>0</v>
          </cell>
          <cell r="BG1055">
            <v>-1</v>
          </cell>
          <cell r="BH1055">
            <v>0</v>
          </cell>
        </row>
        <row r="1056">
          <cell r="B1056" t="str">
            <v>8733</v>
          </cell>
          <cell r="C1056" t="str">
            <v>7840058008084</v>
          </cell>
          <cell r="D1056" t="str">
            <v>GASEOSA COLA 2Lts COCA COLA</v>
          </cell>
          <cell r="E1056">
            <v>1</v>
          </cell>
          <cell r="F1056" t="str">
            <v>BEBIDAS</v>
          </cell>
          <cell r="G1056" t="str">
            <v>BEBIDAS</v>
          </cell>
          <cell r="H1056" t="str">
            <v>GASEOSAS</v>
          </cell>
          <cell r="I1056" t="str">
            <v>GASEOSAS NO RETORNABLE</v>
          </cell>
          <cell r="J1056" t="str">
            <v>COLA</v>
          </cell>
          <cell r="K1056" t="str">
            <v>COCA COLA</v>
          </cell>
          <cell r="L1056">
            <v>139</v>
          </cell>
          <cell r="M1056" t="str">
            <v>PARAGUAY REFRESCOS S.A.  (139)</v>
          </cell>
          <cell r="N1056">
            <v>1518</v>
          </cell>
          <cell r="O1056">
            <v>1710</v>
          </cell>
          <cell r="P1056">
            <v>1469</v>
          </cell>
          <cell r="Q1056">
            <v>947</v>
          </cell>
          <cell r="R1056">
            <v>1566</v>
          </cell>
          <cell r="S1056">
            <v>1684</v>
          </cell>
          <cell r="T1056">
            <v>1041</v>
          </cell>
          <cell r="U1056">
            <v>974</v>
          </cell>
          <cell r="V1056">
            <v>611</v>
          </cell>
          <cell r="W1056">
            <v>683</v>
          </cell>
          <cell r="X1056">
            <v>615</v>
          </cell>
          <cell r="Y1056">
            <v>548</v>
          </cell>
          <cell r="Z1056">
            <v>843</v>
          </cell>
          <cell r="AA1056">
            <v>1146</v>
          </cell>
          <cell r="AB1056">
            <v>787</v>
          </cell>
          <cell r="AC1056">
            <v>728</v>
          </cell>
          <cell r="AD1056">
            <v>1241</v>
          </cell>
          <cell r="AE1056">
            <v>1184</v>
          </cell>
          <cell r="AF1056">
            <v>944</v>
          </cell>
          <cell r="AG1056">
            <v>905</v>
          </cell>
          <cell r="AH1056">
            <v>21</v>
          </cell>
          <cell r="AI1056">
            <v>101</v>
          </cell>
          <cell r="AJ1056">
            <v>629</v>
          </cell>
          <cell r="AK1056">
            <v>498</v>
          </cell>
          <cell r="AL1056">
            <v>185</v>
          </cell>
          <cell r="AM1056">
            <v>478</v>
          </cell>
          <cell r="AN1056">
            <v>692</v>
          </cell>
          <cell r="AO1056">
            <v>535</v>
          </cell>
          <cell r="AP1056">
            <v>19.926082365364309</v>
          </cell>
          <cell r="AQ1056">
            <v>15.338809034907596</v>
          </cell>
          <cell r="AR1056">
            <v>10.127737226277372</v>
          </cell>
          <cell r="AS1056">
            <v>19.697802197802197</v>
          </cell>
          <cell r="AT1056">
            <v>22.939226519337016</v>
          </cell>
          <cell r="AU1056">
            <v>158.91089108910893</v>
          </cell>
          <cell r="AV1056">
            <v>10890</v>
          </cell>
          <cell r="AW1056">
            <v>10879.751850000001</v>
          </cell>
          <cell r="AX1056">
            <v>12250</v>
          </cell>
          <cell r="AY1056">
            <v>0.12488521579430678</v>
          </cell>
          <cell r="AZ1056">
            <v>0.11102040816326531</v>
          </cell>
          <cell r="BA1056">
            <v>11850</v>
          </cell>
          <cell r="BB1056">
            <v>4</v>
          </cell>
          <cell r="BC1056">
            <v>8.8154269972451793E-2</v>
          </cell>
          <cell r="BD1056">
            <v>8.1012658227848103E-2</v>
          </cell>
          <cell r="BE1056">
            <v>0</v>
          </cell>
          <cell r="BF1056">
            <v>0</v>
          </cell>
          <cell r="BG1056">
            <v>-1</v>
          </cell>
          <cell r="BH1056">
            <v>0</v>
          </cell>
        </row>
        <row r="1057">
          <cell r="B1057" t="str">
            <v>8276</v>
          </cell>
          <cell r="C1057" t="str">
            <v>7840058008565</v>
          </cell>
          <cell r="D1057" t="str">
            <v>GASEOSA COLA 3Lts COCA COLA</v>
          </cell>
          <cell r="E1057">
            <v>1</v>
          </cell>
          <cell r="F1057" t="str">
            <v>BEBIDAS</v>
          </cell>
          <cell r="G1057" t="str">
            <v>BEBIDAS</v>
          </cell>
          <cell r="H1057" t="str">
            <v>GASEOSAS</v>
          </cell>
          <cell r="I1057" t="str">
            <v>GASEOSAS NO RETORNABLE</v>
          </cell>
          <cell r="J1057" t="str">
            <v>COLA</v>
          </cell>
          <cell r="K1057" t="str">
            <v>COCA COLA</v>
          </cell>
          <cell r="L1057">
            <v>139</v>
          </cell>
          <cell r="M1057" t="str">
            <v>PARAGUAY REFRESCOS S.A.  (139)</v>
          </cell>
          <cell r="N1057">
            <v>502</v>
          </cell>
          <cell r="O1057">
            <v>627</v>
          </cell>
          <cell r="P1057">
            <v>528</v>
          </cell>
          <cell r="Q1057">
            <v>363</v>
          </cell>
          <cell r="R1057">
            <v>897</v>
          </cell>
          <cell r="S1057">
            <v>976</v>
          </cell>
          <cell r="T1057">
            <v>842</v>
          </cell>
          <cell r="U1057">
            <v>764</v>
          </cell>
          <cell r="V1057">
            <v>450</v>
          </cell>
          <cell r="W1057">
            <v>510</v>
          </cell>
          <cell r="X1057">
            <v>329</v>
          </cell>
          <cell r="Y1057">
            <v>375</v>
          </cell>
          <cell r="Z1057">
            <v>568</v>
          </cell>
          <cell r="AA1057">
            <v>444</v>
          </cell>
          <cell r="AB1057">
            <v>440</v>
          </cell>
          <cell r="AC1057">
            <v>438</v>
          </cell>
          <cell r="AD1057">
            <v>726</v>
          </cell>
          <cell r="AE1057">
            <v>805</v>
          </cell>
          <cell r="AF1057">
            <v>601</v>
          </cell>
          <cell r="AG1057">
            <v>689</v>
          </cell>
          <cell r="AH1057">
            <v>20</v>
          </cell>
          <cell r="AI1057">
            <v>92</v>
          </cell>
          <cell r="AJ1057">
            <v>298</v>
          </cell>
          <cell r="AK1057">
            <v>390</v>
          </cell>
          <cell r="AL1057">
            <v>172</v>
          </cell>
          <cell r="AM1057">
            <v>380</v>
          </cell>
          <cell r="AN1057">
            <v>253</v>
          </cell>
          <cell r="AO1057">
            <v>239</v>
          </cell>
          <cell r="AP1057">
            <v>24.628099173553718</v>
          </cell>
          <cell r="AQ1057">
            <v>15.31413612565445</v>
          </cell>
          <cell r="AR1057">
            <v>13.76</v>
          </cell>
          <cell r="AS1057">
            <v>26.027397260273972</v>
          </cell>
          <cell r="AT1057">
            <v>11.015965166908563</v>
          </cell>
          <cell r="AU1057">
            <v>77.934782608695656</v>
          </cell>
          <cell r="AV1057">
            <v>14783</v>
          </cell>
          <cell r="AW1057">
            <v>14466.601489999999</v>
          </cell>
          <cell r="AX1057">
            <v>17250</v>
          </cell>
          <cell r="AY1057">
            <v>0.16688087668267615</v>
          </cell>
          <cell r="AZ1057">
            <v>0.14301449275362318</v>
          </cell>
          <cell r="BA1057">
            <v>16900</v>
          </cell>
          <cell r="BB1057">
            <v>4</v>
          </cell>
          <cell r="BC1057">
            <v>0.14320503280795505</v>
          </cell>
          <cell r="BD1057">
            <v>0.1252662721893491</v>
          </cell>
          <cell r="BE1057">
            <v>16500</v>
          </cell>
          <cell r="BF1057">
            <v>8</v>
          </cell>
          <cell r="BG1057">
            <v>0.11614692552255979</v>
          </cell>
          <cell r="BH1057">
            <v>0.10406060606060606</v>
          </cell>
        </row>
        <row r="1058">
          <cell r="B1058" t="str">
            <v>8719</v>
          </cell>
          <cell r="C1058" t="str">
            <v>7840058000019</v>
          </cell>
          <cell r="D1058" t="str">
            <v>GASEOSA COLA 500ml COCA COLA.</v>
          </cell>
          <cell r="E1058">
            <v>1</v>
          </cell>
          <cell r="F1058" t="str">
            <v>BEBIDAS</v>
          </cell>
          <cell r="G1058" t="str">
            <v>BEBIDAS</v>
          </cell>
          <cell r="H1058" t="str">
            <v>GASEOSAS</v>
          </cell>
          <cell r="I1058" t="str">
            <v>GASEOSAS NO RETORNABLE</v>
          </cell>
          <cell r="J1058" t="str">
            <v>COLA</v>
          </cell>
          <cell r="K1058" t="str">
            <v>COCA COLA</v>
          </cell>
          <cell r="L1058">
            <v>139</v>
          </cell>
          <cell r="M1058" t="str">
            <v>PARAGUAY REFRESCOS S.A.  (139)</v>
          </cell>
          <cell r="N1058">
            <v>11208</v>
          </cell>
          <cell r="O1058">
            <v>9495</v>
          </cell>
          <cell r="P1058">
            <v>11601</v>
          </cell>
          <cell r="Q1058">
            <v>10753</v>
          </cell>
          <cell r="R1058">
            <v>8154</v>
          </cell>
          <cell r="S1058">
            <v>8282</v>
          </cell>
          <cell r="T1058">
            <v>6711</v>
          </cell>
          <cell r="U1058">
            <v>6661</v>
          </cell>
          <cell r="V1058">
            <v>2795</v>
          </cell>
          <cell r="W1058">
            <v>2835</v>
          </cell>
          <cell r="X1058">
            <v>1646</v>
          </cell>
          <cell r="Y1058">
            <v>1599</v>
          </cell>
          <cell r="Z1058">
            <v>5415</v>
          </cell>
          <cell r="AA1058">
            <v>6078</v>
          </cell>
          <cell r="AB1058">
            <v>5346</v>
          </cell>
          <cell r="AC1058">
            <v>5033</v>
          </cell>
          <cell r="AD1058">
            <v>3785</v>
          </cell>
          <cell r="AE1058">
            <v>3924</v>
          </cell>
          <cell r="AF1058">
            <v>3113</v>
          </cell>
          <cell r="AG1058">
            <v>3393</v>
          </cell>
          <cell r="AH1058">
            <v>51</v>
          </cell>
          <cell r="AI1058">
            <v>188</v>
          </cell>
          <cell r="AJ1058">
            <v>2822</v>
          </cell>
          <cell r="AK1058">
            <v>2781</v>
          </cell>
          <cell r="AL1058">
            <v>1769</v>
          </cell>
          <cell r="AM1058">
            <v>459</v>
          </cell>
          <cell r="AN1058">
            <v>2626</v>
          </cell>
          <cell r="AO1058">
            <v>4109</v>
          </cell>
          <cell r="AP1058">
            <v>7.8731516786013209</v>
          </cell>
          <cell r="AQ1058">
            <v>12.525146374418256</v>
          </cell>
          <cell r="AR1058">
            <v>33.189493433395874</v>
          </cell>
          <cell r="AS1058">
            <v>2.7359427776673955</v>
          </cell>
          <cell r="AT1058">
            <v>23.2183908045977</v>
          </cell>
          <cell r="AU1058">
            <v>655.69148936170211</v>
          </cell>
          <cell r="AV1058">
            <v>4321</v>
          </cell>
          <cell r="AW1058">
            <v>4312.3296700000001</v>
          </cell>
          <cell r="AX1058">
            <v>4900</v>
          </cell>
          <cell r="AY1058">
            <v>0.13399676000925709</v>
          </cell>
          <cell r="AZ1058">
            <v>0.11816326530612245</v>
          </cell>
          <cell r="BA1058">
            <v>4800</v>
          </cell>
          <cell r="BB1058">
            <v>6</v>
          </cell>
          <cell r="BC1058">
            <v>0.11085396898866007</v>
          </cell>
          <cell r="BD1058">
            <v>9.9791666666666667E-2</v>
          </cell>
          <cell r="BE1058">
            <v>0</v>
          </cell>
          <cell r="BF1058">
            <v>0</v>
          </cell>
          <cell r="BG1058">
            <v>-1</v>
          </cell>
          <cell r="BH1058">
            <v>0</v>
          </cell>
        </row>
        <row r="1059">
          <cell r="B1059" t="str">
            <v>28540</v>
          </cell>
          <cell r="C1059" t="str">
            <v>7790895644764</v>
          </cell>
          <cell r="D1059" t="str">
            <v>GASEOSA COLA Lata 310ml 6un COCA COLA</v>
          </cell>
          <cell r="E1059">
            <v>6</v>
          </cell>
          <cell r="F1059" t="str">
            <v>BEBIDAS</v>
          </cell>
          <cell r="G1059" t="str">
            <v>BEBIDAS</v>
          </cell>
          <cell r="H1059" t="str">
            <v>GASEOSAS</v>
          </cell>
          <cell r="I1059" t="str">
            <v>GASEOSAS NO RETORNABLE</v>
          </cell>
          <cell r="J1059" t="str">
            <v>COLA</v>
          </cell>
          <cell r="K1059" t="str">
            <v>COCA COLA</v>
          </cell>
          <cell r="L1059">
            <v>139</v>
          </cell>
          <cell r="M1059" t="str">
            <v>PARAGUAY REFRESCOS S.A.  (139)</v>
          </cell>
          <cell r="N1059">
            <v>0</v>
          </cell>
          <cell r="O1059">
            <v>0</v>
          </cell>
          <cell r="P1059">
            <v>0</v>
          </cell>
          <cell r="Q1059">
            <v>0</v>
          </cell>
          <cell r="R1059">
            <v>0</v>
          </cell>
          <cell r="S1059">
            <v>0</v>
          </cell>
          <cell r="T1059">
            <v>0</v>
          </cell>
          <cell r="U1059">
            <v>0</v>
          </cell>
          <cell r="V1059">
            <v>0</v>
          </cell>
          <cell r="W1059">
            <v>0</v>
          </cell>
          <cell r="X1059">
            <v>0</v>
          </cell>
          <cell r="Y1059">
            <v>0</v>
          </cell>
          <cell r="Z1059">
            <v>0</v>
          </cell>
          <cell r="AA1059">
            <v>0</v>
          </cell>
          <cell r="AB1059">
            <v>0</v>
          </cell>
          <cell r="AC1059">
            <v>0</v>
          </cell>
          <cell r="AD1059">
            <v>0</v>
          </cell>
          <cell r="AE1059">
            <v>0</v>
          </cell>
          <cell r="AF1059">
            <v>0</v>
          </cell>
          <cell r="AG1059">
            <v>0</v>
          </cell>
          <cell r="AH1059">
            <v>0</v>
          </cell>
          <cell r="AI1059">
            <v>0</v>
          </cell>
          <cell r="AJ1059">
            <v>0</v>
          </cell>
          <cell r="AK1059">
            <v>0</v>
          </cell>
          <cell r="AL1059">
            <v>0</v>
          </cell>
          <cell r="AM1059">
            <v>0</v>
          </cell>
          <cell r="AN1059">
            <v>0</v>
          </cell>
          <cell r="AO1059">
            <v>0</v>
          </cell>
          <cell r="AP1059" t="str">
            <v>Q</v>
          </cell>
          <cell r="AQ1059" t="str">
            <v>Q</v>
          </cell>
          <cell r="AR1059" t="str">
            <v>Q</v>
          </cell>
          <cell r="AS1059" t="str">
            <v>Q</v>
          </cell>
          <cell r="AT1059" t="str">
            <v>Q</v>
          </cell>
          <cell r="AU1059" t="str">
            <v>Q</v>
          </cell>
          <cell r="AV1059">
            <v>27000.000005000002</v>
          </cell>
          <cell r="AW1059">
            <v>26367.787380000002</v>
          </cell>
          <cell r="AX1059">
            <v>31900</v>
          </cell>
          <cell r="AY1059">
            <v>0.18148148126268859</v>
          </cell>
          <cell r="AZ1059">
            <v>0.15360501551724132</v>
          </cell>
          <cell r="BA1059">
            <v>0</v>
          </cell>
          <cell r="BB1059">
            <v>0</v>
          </cell>
          <cell r="BC1059">
            <v>-1</v>
          </cell>
          <cell r="BD1059">
            <v>0</v>
          </cell>
          <cell r="BE1059">
            <v>0</v>
          </cell>
          <cell r="BF1059">
            <v>0</v>
          </cell>
          <cell r="BG1059">
            <v>-1</v>
          </cell>
          <cell r="BH1059">
            <v>0</v>
          </cell>
        </row>
        <row r="1060">
          <cell r="B1060" t="str">
            <v>13328</v>
          </cell>
          <cell r="C1060" t="str">
            <v>7790895002748</v>
          </cell>
          <cell r="D1060" t="str">
            <v>GASEOSA COLA Lata 310ml COCA COLA</v>
          </cell>
          <cell r="E1060">
            <v>1</v>
          </cell>
          <cell r="F1060" t="str">
            <v>BEBIDAS</v>
          </cell>
          <cell r="G1060" t="str">
            <v>BEBIDAS</v>
          </cell>
          <cell r="H1060" t="str">
            <v>GASEOSAS</v>
          </cell>
          <cell r="I1060" t="str">
            <v>GASEOSAS NO RETORNABLE</v>
          </cell>
          <cell r="J1060" t="str">
            <v>COLA</v>
          </cell>
          <cell r="K1060" t="str">
            <v>COCA COLA</v>
          </cell>
          <cell r="L1060">
            <v>139</v>
          </cell>
          <cell r="M1060" t="str">
            <v>PARAGUAY REFRESCOS S.A.  (139)</v>
          </cell>
          <cell r="N1060">
            <v>1136</v>
          </cell>
          <cell r="O1060">
            <v>617</v>
          </cell>
          <cell r="P1060">
            <v>348</v>
          </cell>
          <cell r="Q1060">
            <v>135</v>
          </cell>
          <cell r="R1060">
            <v>851</v>
          </cell>
          <cell r="S1060">
            <v>1136</v>
          </cell>
          <cell r="T1060">
            <v>635</v>
          </cell>
          <cell r="U1060">
            <v>642</v>
          </cell>
          <cell r="V1060">
            <v>547</v>
          </cell>
          <cell r="W1060">
            <v>569</v>
          </cell>
          <cell r="X1060">
            <v>333</v>
          </cell>
          <cell r="Y1060">
            <v>339</v>
          </cell>
          <cell r="Z1060">
            <v>721</v>
          </cell>
          <cell r="AA1060">
            <v>888</v>
          </cell>
          <cell r="AB1060">
            <v>692</v>
          </cell>
          <cell r="AC1060">
            <v>571</v>
          </cell>
          <cell r="AD1060">
            <v>655</v>
          </cell>
          <cell r="AE1060">
            <v>880</v>
          </cell>
          <cell r="AF1060">
            <v>562</v>
          </cell>
          <cell r="AG1060">
            <v>632</v>
          </cell>
          <cell r="AH1060">
            <v>30</v>
          </cell>
          <cell r="AI1060">
            <v>49</v>
          </cell>
          <cell r="AJ1060">
            <v>119</v>
          </cell>
          <cell r="AK1060">
            <v>186</v>
          </cell>
          <cell r="AL1060">
            <v>184</v>
          </cell>
          <cell r="AM1060">
            <v>452</v>
          </cell>
          <cell r="AN1060">
            <v>373</v>
          </cell>
          <cell r="AO1060">
            <v>326</v>
          </cell>
          <cell r="AP1060">
            <v>26.444444444444446</v>
          </cell>
          <cell r="AQ1060">
            <v>8.6915887850467275</v>
          </cell>
          <cell r="AR1060">
            <v>16.283185840707965</v>
          </cell>
          <cell r="AS1060">
            <v>23.747810858143609</v>
          </cell>
          <cell r="AT1060">
            <v>17.705696202531648</v>
          </cell>
          <cell r="AU1060">
            <v>199.59183673469389</v>
          </cell>
          <cell r="AV1060">
            <v>4500</v>
          </cell>
          <cell r="AW1060">
            <v>4394.63123</v>
          </cell>
          <cell r="AX1060">
            <v>5500</v>
          </cell>
          <cell r="AY1060">
            <v>0.22222222222222232</v>
          </cell>
          <cell r="AZ1060">
            <v>0.18181818181818182</v>
          </cell>
          <cell r="BA1060">
            <v>5316.6666699999996</v>
          </cell>
          <cell r="BB1060">
            <v>6</v>
          </cell>
          <cell r="BC1060">
            <v>0.18148148222222216</v>
          </cell>
          <cell r="BD1060">
            <v>0.15360501620463629</v>
          </cell>
          <cell r="BE1060">
            <v>0</v>
          </cell>
          <cell r="BF1060">
            <v>0</v>
          </cell>
          <cell r="BG1060">
            <v>-1</v>
          </cell>
          <cell r="BH1060">
            <v>0</v>
          </cell>
        </row>
        <row r="1061">
          <cell r="B1061" t="str">
            <v>8732</v>
          </cell>
          <cell r="C1061" t="str">
            <v>7840058002549</v>
          </cell>
          <cell r="D1061" t="str">
            <v>GASEOSA COLA S/AZUCAR 1,5Lts COCA COLA</v>
          </cell>
          <cell r="E1061">
            <v>1</v>
          </cell>
          <cell r="F1061" t="str">
            <v>BEBIDAS</v>
          </cell>
          <cell r="G1061" t="str">
            <v>BEBIDAS</v>
          </cell>
          <cell r="H1061" t="str">
            <v>GASEOSAS</v>
          </cell>
          <cell r="I1061" t="str">
            <v>GASEOSAS NO RETORNABLE</v>
          </cell>
          <cell r="J1061" t="str">
            <v>COLA</v>
          </cell>
          <cell r="K1061" t="str">
            <v>COCA COLA</v>
          </cell>
          <cell r="L1061">
            <v>139</v>
          </cell>
          <cell r="M1061" t="str">
            <v>PARAGUAY REFRESCOS S.A.  (139)</v>
          </cell>
          <cell r="N1061">
            <v>320</v>
          </cell>
          <cell r="O1061">
            <v>340</v>
          </cell>
          <cell r="P1061">
            <v>388</v>
          </cell>
          <cell r="Q1061">
            <v>300</v>
          </cell>
          <cell r="R1061">
            <v>414</v>
          </cell>
          <cell r="S1061">
            <v>458</v>
          </cell>
          <cell r="T1061">
            <v>459</v>
          </cell>
          <cell r="U1061">
            <v>402</v>
          </cell>
          <cell r="V1061">
            <v>67</v>
          </cell>
          <cell r="W1061">
            <v>72</v>
          </cell>
          <cell r="X1061">
            <v>47</v>
          </cell>
          <cell r="Y1061">
            <v>40</v>
          </cell>
          <cell r="Z1061">
            <v>138</v>
          </cell>
          <cell r="AA1061">
            <v>152</v>
          </cell>
          <cell r="AB1061">
            <v>122</v>
          </cell>
          <cell r="AC1061">
            <v>109</v>
          </cell>
          <cell r="AD1061">
            <v>117</v>
          </cell>
          <cell r="AE1061">
            <v>156</v>
          </cell>
          <cell r="AF1061">
            <v>109</v>
          </cell>
          <cell r="AG1061">
            <v>109</v>
          </cell>
          <cell r="AH1061">
            <v>5</v>
          </cell>
          <cell r="AI1061">
            <v>27</v>
          </cell>
          <cell r="AJ1061">
            <v>239</v>
          </cell>
          <cell r="AK1061">
            <v>204</v>
          </cell>
          <cell r="AL1061">
            <v>35</v>
          </cell>
          <cell r="AM1061">
            <v>45</v>
          </cell>
          <cell r="AN1061">
            <v>132</v>
          </cell>
          <cell r="AO1061">
            <v>44</v>
          </cell>
          <cell r="AP1061">
            <v>23.9</v>
          </cell>
          <cell r="AQ1061">
            <v>15.223880597014926</v>
          </cell>
          <cell r="AR1061">
            <v>26.25</v>
          </cell>
          <cell r="AS1061">
            <v>12.385321100917432</v>
          </cell>
          <cell r="AT1061">
            <v>36.330275229357802</v>
          </cell>
          <cell r="AU1061">
            <v>48.888888888888886</v>
          </cell>
          <cell r="AV1061">
            <v>9338</v>
          </cell>
          <cell r="AW1061">
            <v>9204.6423699999996</v>
          </cell>
          <cell r="AX1061">
            <v>10750</v>
          </cell>
          <cell r="AY1061">
            <v>0.15121010923109868</v>
          </cell>
          <cell r="AZ1061">
            <v>0.13134883720930232</v>
          </cell>
          <cell r="BA1061">
            <v>10500</v>
          </cell>
          <cell r="BB1061">
            <v>4</v>
          </cell>
          <cell r="BC1061">
            <v>0.12443778110944526</v>
          </cell>
          <cell r="BD1061">
            <v>0.11066666666666666</v>
          </cell>
          <cell r="BE1061">
            <v>0</v>
          </cell>
          <cell r="BF1061">
            <v>0</v>
          </cell>
          <cell r="BG1061">
            <v>-1</v>
          </cell>
          <cell r="BH1061">
            <v>0</v>
          </cell>
        </row>
        <row r="1062">
          <cell r="B1062" t="str">
            <v>13970</v>
          </cell>
          <cell r="C1062" t="str">
            <v>7840058007537</v>
          </cell>
          <cell r="D1062" t="str">
            <v>GASEOSA COLA S/AZUCAR 3Lts COCA COLA</v>
          </cell>
          <cell r="E1062">
            <v>1</v>
          </cell>
          <cell r="F1062" t="str">
            <v>BEBIDAS</v>
          </cell>
          <cell r="G1062" t="str">
            <v>BEBIDAS</v>
          </cell>
          <cell r="H1062" t="str">
            <v>GASEOSAS</v>
          </cell>
          <cell r="I1062" t="str">
            <v>GASEOSAS NO RETORNABLE</v>
          </cell>
          <cell r="J1062" t="str">
            <v>COLA</v>
          </cell>
          <cell r="K1062" t="str">
            <v>COCA COLA</v>
          </cell>
          <cell r="L1062">
            <v>139</v>
          </cell>
          <cell r="M1062" t="str">
            <v>PARAGUAY REFRESCOS S.A.  (139)</v>
          </cell>
          <cell r="N1062">
            <v>131</v>
          </cell>
          <cell r="O1062">
            <v>175</v>
          </cell>
          <cell r="P1062">
            <v>116</v>
          </cell>
          <cell r="Q1062">
            <v>129</v>
          </cell>
          <cell r="R1062">
            <v>173</v>
          </cell>
          <cell r="S1062">
            <v>205</v>
          </cell>
          <cell r="T1062">
            <v>162</v>
          </cell>
          <cell r="U1062">
            <v>167</v>
          </cell>
          <cell r="V1062">
            <v>32</v>
          </cell>
          <cell r="W1062">
            <v>54</v>
          </cell>
          <cell r="X1062">
            <v>42</v>
          </cell>
          <cell r="Y1062">
            <v>44</v>
          </cell>
          <cell r="Z1062">
            <v>118</v>
          </cell>
          <cell r="AA1062">
            <v>131</v>
          </cell>
          <cell r="AB1062">
            <v>143</v>
          </cell>
          <cell r="AC1062">
            <v>120</v>
          </cell>
          <cell r="AD1062">
            <v>56</v>
          </cell>
          <cell r="AE1062">
            <v>101</v>
          </cell>
          <cell r="AF1062">
            <v>97</v>
          </cell>
          <cell r="AG1062">
            <v>98</v>
          </cell>
          <cell r="AH1062">
            <v>3</v>
          </cell>
          <cell r="AI1062">
            <v>24</v>
          </cell>
          <cell r="AJ1062">
            <v>152</v>
          </cell>
          <cell r="AK1062">
            <v>114</v>
          </cell>
          <cell r="AL1062">
            <v>58</v>
          </cell>
          <cell r="AM1062">
            <v>75</v>
          </cell>
          <cell r="AN1062">
            <v>103</v>
          </cell>
          <cell r="AO1062">
            <v>50</v>
          </cell>
          <cell r="AP1062">
            <v>35.348837209302332</v>
          </cell>
          <cell r="AQ1062">
            <v>20.479041916167667</v>
          </cell>
          <cell r="AR1062">
            <v>39.545454545454547</v>
          </cell>
          <cell r="AS1062">
            <v>18.75</v>
          </cell>
          <cell r="AT1062">
            <v>31.530612244897959</v>
          </cell>
          <cell r="AU1062">
            <v>62.500000000000007</v>
          </cell>
          <cell r="AV1062">
            <v>14783</v>
          </cell>
          <cell r="AW1062">
            <v>14557.004440000001</v>
          </cell>
          <cell r="AX1062">
            <v>17250</v>
          </cell>
          <cell r="AY1062">
            <v>0.16688087668267615</v>
          </cell>
          <cell r="AZ1062">
            <v>0.14301449275362318</v>
          </cell>
          <cell r="BA1062">
            <v>16900</v>
          </cell>
          <cell r="BB1062">
            <v>4</v>
          </cell>
          <cell r="BC1062">
            <v>0.14320503280795505</v>
          </cell>
          <cell r="BD1062">
            <v>0.1252662721893491</v>
          </cell>
          <cell r="BE1062">
            <v>16500</v>
          </cell>
          <cell r="BF1062">
            <v>8</v>
          </cell>
          <cell r="BG1062">
            <v>0.11614692552255979</v>
          </cell>
          <cell r="BH1062">
            <v>0.10406060606060606</v>
          </cell>
        </row>
        <row r="1063">
          <cell r="B1063" t="str">
            <v>34607</v>
          </cell>
          <cell r="C1063" t="str">
            <v>7840058009456</v>
          </cell>
          <cell r="D1063" t="str">
            <v>GASEOSA RED/AZUCAR 1lts 4UND COCA COLA</v>
          </cell>
          <cell r="E1063">
            <v>1</v>
          </cell>
          <cell r="F1063" t="str">
            <v>BEBIDAS</v>
          </cell>
          <cell r="G1063" t="str">
            <v>BEBIDAS</v>
          </cell>
          <cell r="H1063" t="str">
            <v>GASEOSAS</v>
          </cell>
          <cell r="I1063" t="str">
            <v>GASEOSAS NO RETORNABLE</v>
          </cell>
          <cell r="J1063" t="str">
            <v>COLA</v>
          </cell>
          <cell r="K1063" t="str">
            <v>COCA COLA</v>
          </cell>
          <cell r="L1063">
            <v>139</v>
          </cell>
          <cell r="M1063" t="str">
            <v>PARAGUAY REFRESCOS S.A.  (139)</v>
          </cell>
          <cell r="N1063">
            <v>1872</v>
          </cell>
          <cell r="O1063">
            <v>1966</v>
          </cell>
          <cell r="P1063">
            <v>1689</v>
          </cell>
          <cell r="Q1063">
            <v>1694</v>
          </cell>
          <cell r="R1063">
            <v>2137</v>
          </cell>
          <cell r="S1063">
            <v>2542</v>
          </cell>
          <cell r="T1063">
            <v>2457</v>
          </cell>
          <cell r="U1063">
            <v>2625</v>
          </cell>
          <cell r="V1063">
            <v>572</v>
          </cell>
          <cell r="W1063">
            <v>634</v>
          </cell>
          <cell r="X1063">
            <v>632</v>
          </cell>
          <cell r="Y1063">
            <v>727</v>
          </cell>
          <cell r="Z1063">
            <v>1370</v>
          </cell>
          <cell r="AA1063">
            <v>1427</v>
          </cell>
          <cell r="AB1063">
            <v>1449</v>
          </cell>
          <cell r="AC1063">
            <v>1560</v>
          </cell>
          <cell r="AD1063">
            <v>1205</v>
          </cell>
          <cell r="AE1063">
            <v>1473</v>
          </cell>
          <cell r="AF1063">
            <v>1320</v>
          </cell>
          <cell r="AG1063">
            <v>1393</v>
          </cell>
          <cell r="AH1063">
            <v>27</v>
          </cell>
          <cell r="AI1063">
            <v>97</v>
          </cell>
          <cell r="AJ1063">
            <v>1247</v>
          </cell>
          <cell r="AK1063">
            <v>795</v>
          </cell>
          <cell r="AL1063">
            <v>209</v>
          </cell>
          <cell r="AM1063">
            <v>391</v>
          </cell>
          <cell r="AN1063">
            <v>870</v>
          </cell>
          <cell r="AO1063">
            <v>538</v>
          </cell>
          <cell r="AP1063">
            <v>22.083825265643448</v>
          </cell>
          <cell r="AQ1063">
            <v>9.0857142857142872</v>
          </cell>
          <cell r="AR1063">
            <v>8.6244841815680893</v>
          </cell>
          <cell r="AS1063">
            <v>7.5192307692307692</v>
          </cell>
          <cell r="AT1063">
            <v>18.736539842067479</v>
          </cell>
          <cell r="AU1063">
            <v>166.39175257731958</v>
          </cell>
          <cell r="AV1063">
            <v>17550</v>
          </cell>
          <cell r="AW1063">
            <v>16385.576239999999</v>
          </cell>
          <cell r="AX1063">
            <v>20500</v>
          </cell>
          <cell r="AY1063">
            <v>0.16809116809116809</v>
          </cell>
          <cell r="AZ1063">
            <v>0.14390243902439023</v>
          </cell>
          <cell r="BA1063">
            <v>19500</v>
          </cell>
          <cell r="BB1063">
            <v>3</v>
          </cell>
          <cell r="BC1063">
            <v>0.11111111111111116</v>
          </cell>
          <cell r="BD1063">
            <v>0.1</v>
          </cell>
          <cell r="BE1063">
            <v>0</v>
          </cell>
          <cell r="BF1063">
            <v>0</v>
          </cell>
          <cell r="BG1063">
            <v>-1</v>
          </cell>
          <cell r="BH1063">
            <v>0</v>
          </cell>
        </row>
        <row r="1064">
          <cell r="B1064" t="str">
            <v>34608</v>
          </cell>
          <cell r="C1064" t="str">
            <v>7840058009593</v>
          </cell>
          <cell r="D1064" t="str">
            <v>GASEOSA S/AZUCAR 1lts 4UND COCA COLA</v>
          </cell>
          <cell r="E1064">
            <v>1</v>
          </cell>
          <cell r="F1064" t="str">
            <v>BEBIDAS</v>
          </cell>
          <cell r="G1064" t="str">
            <v>BEBIDAS</v>
          </cell>
          <cell r="H1064" t="str">
            <v>GASEOSAS</v>
          </cell>
          <cell r="I1064" t="str">
            <v>GASEOSAS NO RETORNABLE</v>
          </cell>
          <cell r="J1064" t="str">
            <v>COLA</v>
          </cell>
          <cell r="K1064" t="str">
            <v>COCA COLA</v>
          </cell>
          <cell r="L1064">
            <v>139</v>
          </cell>
          <cell r="M1064" t="str">
            <v>PARAGUAY REFRESCOS S.A.  (139)</v>
          </cell>
          <cell r="N1064">
            <v>59</v>
          </cell>
          <cell r="O1064">
            <v>3</v>
          </cell>
          <cell r="P1064">
            <v>88</v>
          </cell>
          <cell r="Q1064">
            <v>95</v>
          </cell>
          <cell r="R1064">
            <v>171</v>
          </cell>
          <cell r="S1064">
            <v>165</v>
          </cell>
          <cell r="T1064">
            <v>173</v>
          </cell>
          <cell r="U1064">
            <v>229</v>
          </cell>
          <cell r="V1064">
            <v>53</v>
          </cell>
          <cell r="W1064">
            <v>65</v>
          </cell>
          <cell r="X1064">
            <v>41</v>
          </cell>
          <cell r="Y1064">
            <v>50</v>
          </cell>
          <cell r="Z1064">
            <v>132</v>
          </cell>
          <cell r="AA1064">
            <v>93</v>
          </cell>
          <cell r="AB1064">
            <v>78</v>
          </cell>
          <cell r="AC1064">
            <v>84</v>
          </cell>
          <cell r="AD1064">
            <v>96</v>
          </cell>
          <cell r="AE1064">
            <v>95</v>
          </cell>
          <cell r="AF1064">
            <v>74</v>
          </cell>
          <cell r="AG1064">
            <v>75</v>
          </cell>
          <cell r="AH1064">
            <v>6</v>
          </cell>
          <cell r="AI1064">
            <v>13</v>
          </cell>
          <cell r="AJ1064">
            <v>123</v>
          </cell>
          <cell r="AK1064">
            <v>75</v>
          </cell>
          <cell r="AL1064">
            <v>10</v>
          </cell>
          <cell r="AM1064">
            <v>102</v>
          </cell>
          <cell r="AN1064">
            <v>41</v>
          </cell>
          <cell r="AO1064">
            <v>51</v>
          </cell>
          <cell r="AP1064">
            <v>38.842105263157897</v>
          </cell>
          <cell r="AQ1064">
            <v>9.825327510917031</v>
          </cell>
          <cell r="AR1064">
            <v>6</v>
          </cell>
          <cell r="AS1064">
            <v>36.428571428571423</v>
          </cell>
          <cell r="AT1064">
            <v>16.399999999999999</v>
          </cell>
          <cell r="AU1064">
            <v>117.69230769230769</v>
          </cell>
          <cell r="AV1064">
            <v>17550</v>
          </cell>
          <cell r="AW1064">
            <v>16139.604579999999</v>
          </cell>
          <cell r="AX1064">
            <v>20500</v>
          </cell>
          <cell r="AY1064">
            <v>0.16809116809116809</v>
          </cell>
          <cell r="AZ1064">
            <v>0.14390243902439023</v>
          </cell>
          <cell r="BA1064">
            <v>19500</v>
          </cell>
          <cell r="BB1064">
            <v>3</v>
          </cell>
          <cell r="BC1064">
            <v>0.11111111111111116</v>
          </cell>
          <cell r="BD1064">
            <v>0.1</v>
          </cell>
          <cell r="BE1064">
            <v>0</v>
          </cell>
          <cell r="BF1064">
            <v>0</v>
          </cell>
          <cell r="BG1064">
            <v>-1</v>
          </cell>
          <cell r="BH1064">
            <v>0</v>
          </cell>
        </row>
        <row r="1065">
          <cell r="B1065" t="str">
            <v>8705</v>
          </cell>
          <cell r="C1065" t="str">
            <v>78412637</v>
          </cell>
          <cell r="D1065" t="str">
            <v>GASEOSA COLA 250ml PULP</v>
          </cell>
          <cell r="E1065">
            <v>1</v>
          </cell>
          <cell r="F1065" t="str">
            <v>BEBIDAS</v>
          </cell>
          <cell r="G1065" t="str">
            <v>BEBIDAS</v>
          </cell>
          <cell r="H1065" t="str">
            <v>GASEOSAS</v>
          </cell>
          <cell r="I1065" t="str">
            <v>GASEOSAS NO RETORNABLE</v>
          </cell>
          <cell r="J1065" t="str">
            <v>COLA</v>
          </cell>
          <cell r="K1065" t="str">
            <v>PULP</v>
          </cell>
          <cell r="L1065">
            <v>79</v>
          </cell>
          <cell r="M1065" t="str">
            <v>DISTRIBUIDORA DEL PARAGUAY (79)</v>
          </cell>
          <cell r="N1065">
            <v>15</v>
          </cell>
          <cell r="O1065">
            <v>7</v>
          </cell>
          <cell r="P1065">
            <v>8</v>
          </cell>
          <cell r="Q1065">
            <v>118</v>
          </cell>
          <cell r="R1065">
            <v>41</v>
          </cell>
          <cell r="S1065">
            <v>24</v>
          </cell>
          <cell r="T1065">
            <v>12</v>
          </cell>
          <cell r="U1065">
            <v>140</v>
          </cell>
          <cell r="V1065">
            <v>22</v>
          </cell>
          <cell r="W1065">
            <v>52</v>
          </cell>
          <cell r="X1065">
            <v>41</v>
          </cell>
          <cell r="Y1065">
            <v>48</v>
          </cell>
          <cell r="Z1065">
            <v>7</v>
          </cell>
          <cell r="AA1065">
            <v>57</v>
          </cell>
          <cell r="AB1065">
            <v>27</v>
          </cell>
          <cell r="AC1065">
            <v>57</v>
          </cell>
          <cell r="AD1065">
            <v>2</v>
          </cell>
          <cell r="AE1065">
            <v>14</v>
          </cell>
          <cell r="AF1065">
            <v>14</v>
          </cell>
          <cell r="AG1065">
            <v>19</v>
          </cell>
          <cell r="AH1065">
            <v>0</v>
          </cell>
          <cell r="AI1065">
            <v>0</v>
          </cell>
          <cell r="AJ1065">
            <v>327</v>
          </cell>
          <cell r="AK1065">
            <v>167</v>
          </cell>
          <cell r="AL1065">
            <v>140</v>
          </cell>
          <cell r="AM1065">
            <v>131</v>
          </cell>
          <cell r="AN1065">
            <v>409</v>
          </cell>
          <cell r="AO1065">
            <v>60</v>
          </cell>
          <cell r="AP1065">
            <v>83.13559322033899</v>
          </cell>
          <cell r="AQ1065">
            <v>35.785714285714285</v>
          </cell>
          <cell r="AR1065">
            <v>87.5</v>
          </cell>
          <cell r="AS1065">
            <v>68.94736842105263</v>
          </cell>
          <cell r="AT1065">
            <v>645.78947368421052</v>
          </cell>
          <cell r="AU1065" t="str">
            <v>SV</v>
          </cell>
          <cell r="AV1065">
            <v>1800</v>
          </cell>
          <cell r="AW1065">
            <v>1759.22648</v>
          </cell>
          <cell r="AX1065">
            <v>2150</v>
          </cell>
          <cell r="AY1065">
            <v>0.19444444444444442</v>
          </cell>
          <cell r="AZ1065">
            <v>0.16279069767441862</v>
          </cell>
          <cell r="BA1065">
            <v>1990</v>
          </cell>
          <cell r="BB1065">
            <v>6</v>
          </cell>
          <cell r="BC1065">
            <v>0.10555555555555562</v>
          </cell>
          <cell r="BD1065">
            <v>9.5477386934673364E-2</v>
          </cell>
          <cell r="BE1065">
            <v>0</v>
          </cell>
          <cell r="BF1065">
            <v>0</v>
          </cell>
          <cell r="BG1065">
            <v>-1</v>
          </cell>
          <cell r="BH1065">
            <v>0</v>
          </cell>
        </row>
        <row r="1066">
          <cell r="B1066" t="str">
            <v>36856</v>
          </cell>
          <cell r="C1066" t="str">
            <v>7898295300317</v>
          </cell>
          <cell r="D1066" t="str">
            <v>GASEOSA COLA 3Lts CONTI</v>
          </cell>
          <cell r="E1066">
            <v>6</v>
          </cell>
          <cell r="F1066" t="str">
            <v>BEBIDAS</v>
          </cell>
          <cell r="G1066" t="str">
            <v>BEBIDAS</v>
          </cell>
          <cell r="H1066" t="str">
            <v>GASEOSAS</v>
          </cell>
          <cell r="I1066" t="str">
            <v>GASEOSAS NO RETORNABLE</v>
          </cell>
          <cell r="J1066" t="str">
            <v>COLA</v>
          </cell>
          <cell r="K1066" t="str">
            <v>CONTI</v>
          </cell>
          <cell r="L1066">
            <v>551</v>
          </cell>
          <cell r="M1066" t="str">
            <v>MONACO COMERCIAL  IMPORT EXPORT S.R.L. (551)</v>
          </cell>
          <cell r="N1066">
            <v>6</v>
          </cell>
          <cell r="O1066">
            <v>14</v>
          </cell>
          <cell r="P1066">
            <v>33</v>
          </cell>
          <cell r="Q1066">
            <v>21</v>
          </cell>
          <cell r="R1066">
            <v>0</v>
          </cell>
          <cell r="S1066">
            <v>0</v>
          </cell>
          <cell r="T1066">
            <v>0</v>
          </cell>
          <cell r="U1066">
            <v>0</v>
          </cell>
          <cell r="V1066">
            <v>35</v>
          </cell>
          <cell r="W1066">
            <v>33</v>
          </cell>
          <cell r="X1066">
            <v>3</v>
          </cell>
          <cell r="Y1066">
            <v>0</v>
          </cell>
          <cell r="Z1066">
            <v>33</v>
          </cell>
          <cell r="AA1066">
            <v>6</v>
          </cell>
          <cell r="AB1066">
            <v>18</v>
          </cell>
          <cell r="AC1066">
            <v>2</v>
          </cell>
          <cell r="AD1066">
            <v>32</v>
          </cell>
          <cell r="AE1066">
            <v>12</v>
          </cell>
          <cell r="AF1066">
            <v>0</v>
          </cell>
          <cell r="AG1066">
            <v>0</v>
          </cell>
          <cell r="AH1066">
            <v>0</v>
          </cell>
          <cell r="AI1066">
            <v>0</v>
          </cell>
          <cell r="AJ1066">
            <v>2</v>
          </cell>
          <cell r="AK1066">
            <v>0</v>
          </cell>
          <cell r="AL1066">
            <v>0</v>
          </cell>
          <cell r="AM1066">
            <v>0</v>
          </cell>
          <cell r="AN1066">
            <v>0</v>
          </cell>
          <cell r="AO1066">
            <v>0</v>
          </cell>
          <cell r="AP1066">
            <v>2.8571428571428568</v>
          </cell>
          <cell r="AQ1066" t="str">
            <v>Q</v>
          </cell>
          <cell r="AR1066" t="str">
            <v>Q</v>
          </cell>
          <cell r="AS1066" t="str">
            <v>Q</v>
          </cell>
          <cell r="AT1066" t="str">
            <v>Q</v>
          </cell>
          <cell r="AU1066" t="str">
            <v>Q</v>
          </cell>
          <cell r="AV1066">
            <v>7466.0000030000001</v>
          </cell>
          <cell r="AW1066">
            <v>7466.9944800000003</v>
          </cell>
          <cell r="AX1066">
            <v>8500</v>
          </cell>
          <cell r="AY1066">
            <v>0.13849450798078178</v>
          </cell>
          <cell r="AZ1066">
            <v>0.12164705847058822</v>
          </cell>
          <cell r="BA1066">
            <v>8350</v>
          </cell>
          <cell r="BB1066">
            <v>6</v>
          </cell>
          <cell r="BC1066">
            <v>0.11840342842817964</v>
          </cell>
          <cell r="BD1066">
            <v>0.10586826311377244</v>
          </cell>
          <cell r="BE1066">
            <v>8161.1111099999998</v>
          </cell>
          <cell r="BF1066">
            <v>18</v>
          </cell>
          <cell r="BG1066">
            <v>9.3103550324228346E-2</v>
          </cell>
          <cell r="BH1066">
            <v>8.5173586982324481E-2</v>
          </cell>
        </row>
        <row r="1067">
          <cell r="B1067" t="str">
            <v>36720</v>
          </cell>
          <cell r="C1067" t="str">
            <v>7840028206489</v>
          </cell>
          <cell r="D1067" t="str">
            <v>GASEOSA COLA 1LT PEPSI</v>
          </cell>
          <cell r="E1067">
            <v>6</v>
          </cell>
          <cell r="F1067" t="str">
            <v>BEBIDAS</v>
          </cell>
          <cell r="G1067" t="str">
            <v>BEBIDAS</v>
          </cell>
          <cell r="H1067" t="str">
            <v>GASEOSAS</v>
          </cell>
          <cell r="I1067" t="str">
            <v>GASEOSAS NO RETORNABLE</v>
          </cell>
          <cell r="J1067" t="str">
            <v>COLA</v>
          </cell>
          <cell r="K1067" t="str">
            <v>PEPSI</v>
          </cell>
          <cell r="L1067">
            <v>50</v>
          </cell>
          <cell r="M1067" t="str">
            <v>AV S.A. (50)</v>
          </cell>
          <cell r="N1067">
            <v>59</v>
          </cell>
          <cell r="O1067">
            <v>56</v>
          </cell>
          <cell r="P1067">
            <v>36</v>
          </cell>
          <cell r="Q1067">
            <v>30</v>
          </cell>
          <cell r="R1067">
            <v>144</v>
          </cell>
          <cell r="S1067">
            <v>119</v>
          </cell>
          <cell r="T1067">
            <v>97</v>
          </cell>
          <cell r="U1067">
            <v>117</v>
          </cell>
          <cell r="V1067">
            <v>58</v>
          </cell>
          <cell r="W1067">
            <v>61</v>
          </cell>
          <cell r="X1067">
            <v>44</v>
          </cell>
          <cell r="Y1067">
            <v>55</v>
          </cell>
          <cell r="Z1067">
            <v>45</v>
          </cell>
          <cell r="AA1067">
            <v>57</v>
          </cell>
          <cell r="AB1067">
            <v>34</v>
          </cell>
          <cell r="AC1067">
            <v>38</v>
          </cell>
          <cell r="AD1067">
            <v>58</v>
          </cell>
          <cell r="AE1067">
            <v>45</v>
          </cell>
          <cell r="AF1067">
            <v>48</v>
          </cell>
          <cell r="AG1067">
            <v>44</v>
          </cell>
          <cell r="AH1067">
            <v>7</v>
          </cell>
          <cell r="AI1067">
            <v>17</v>
          </cell>
          <cell r="AJ1067">
            <v>49</v>
          </cell>
          <cell r="AK1067">
            <v>0</v>
          </cell>
          <cell r="AL1067">
            <v>1</v>
          </cell>
          <cell r="AM1067">
            <v>42</v>
          </cell>
          <cell r="AN1067">
            <v>0</v>
          </cell>
          <cell r="AO1067">
            <v>9</v>
          </cell>
          <cell r="AP1067">
            <v>49</v>
          </cell>
          <cell r="AQ1067" t="str">
            <v>Q</v>
          </cell>
          <cell r="AR1067">
            <v>0.54545454545454541</v>
          </cell>
          <cell r="AS1067">
            <v>33.15789473684211</v>
          </cell>
          <cell r="AT1067" t="str">
            <v>Q</v>
          </cell>
          <cell r="AU1067">
            <v>15.882352941176471</v>
          </cell>
          <cell r="AV1067">
            <v>4167</v>
          </cell>
          <cell r="AW1067">
            <v>4122.84422</v>
          </cell>
          <cell r="AX1067">
            <v>5750</v>
          </cell>
          <cell r="AY1067">
            <v>0.37988960883129352</v>
          </cell>
          <cell r="AZ1067">
            <v>0.27530434782608698</v>
          </cell>
          <cell r="BA1067">
            <v>5650</v>
          </cell>
          <cell r="BB1067">
            <v>6</v>
          </cell>
          <cell r="BC1067">
            <v>0.35589152867770579</v>
          </cell>
          <cell r="BD1067">
            <v>0.26247787610619466</v>
          </cell>
          <cell r="BE1067">
            <v>5550</v>
          </cell>
          <cell r="BF1067">
            <v>12</v>
          </cell>
          <cell r="BG1067">
            <v>0.33189344852411806</v>
          </cell>
          <cell r="BH1067">
            <v>0.2491891891891892</v>
          </cell>
        </row>
        <row r="1068">
          <cell r="B1068" t="str">
            <v>31614</v>
          </cell>
          <cell r="C1068" t="str">
            <v>7840028205567</v>
          </cell>
          <cell r="D1068" t="str">
            <v>GASEOSA COLA 250ml PEPSI</v>
          </cell>
          <cell r="E1068">
            <v>6</v>
          </cell>
          <cell r="F1068" t="str">
            <v>BEBIDAS</v>
          </cell>
          <cell r="G1068" t="str">
            <v>BEBIDAS</v>
          </cell>
          <cell r="H1068" t="str">
            <v>GASEOSAS</v>
          </cell>
          <cell r="I1068" t="str">
            <v>GASEOSAS NO RETORNABLE</v>
          </cell>
          <cell r="J1068" t="str">
            <v>COLA</v>
          </cell>
          <cell r="K1068" t="str">
            <v>PEPSI</v>
          </cell>
          <cell r="L1068">
            <v>50</v>
          </cell>
          <cell r="M1068" t="str">
            <v>AV S.A. (50)</v>
          </cell>
          <cell r="N1068">
            <v>138</v>
          </cell>
          <cell r="O1068">
            <v>828</v>
          </cell>
          <cell r="P1068">
            <v>701</v>
          </cell>
          <cell r="Q1068">
            <v>694</v>
          </cell>
          <cell r="R1068">
            <v>120</v>
          </cell>
          <cell r="S1068">
            <v>155</v>
          </cell>
          <cell r="T1068">
            <v>392</v>
          </cell>
          <cell r="U1068">
            <v>445</v>
          </cell>
          <cell r="V1068">
            <v>176</v>
          </cell>
          <cell r="W1068">
            <v>182</v>
          </cell>
          <cell r="X1068">
            <v>218</v>
          </cell>
          <cell r="Y1068">
            <v>182</v>
          </cell>
          <cell r="Z1068">
            <v>240</v>
          </cell>
          <cell r="AA1068">
            <v>265</v>
          </cell>
          <cell r="AB1068">
            <v>211</v>
          </cell>
          <cell r="AC1068">
            <v>283</v>
          </cell>
          <cell r="AD1068">
            <v>235</v>
          </cell>
          <cell r="AE1068">
            <v>757</v>
          </cell>
          <cell r="AF1068">
            <v>825</v>
          </cell>
          <cell r="AG1068">
            <v>779</v>
          </cell>
          <cell r="AH1068">
            <v>25</v>
          </cell>
          <cell r="AI1068">
            <v>55</v>
          </cell>
          <cell r="AJ1068">
            <v>358</v>
          </cell>
          <cell r="AK1068">
            <v>92</v>
          </cell>
          <cell r="AL1068">
            <v>165</v>
          </cell>
          <cell r="AM1068">
            <v>137</v>
          </cell>
          <cell r="AN1068">
            <v>546</v>
          </cell>
          <cell r="AO1068">
            <v>82</v>
          </cell>
          <cell r="AP1068">
            <v>15.475504322766568</v>
          </cell>
          <cell r="AQ1068">
            <v>6.202247191011236</v>
          </cell>
          <cell r="AR1068">
            <v>27.197802197802197</v>
          </cell>
          <cell r="AS1068">
            <v>14.522968197879859</v>
          </cell>
          <cell r="AT1068">
            <v>21.026957637997434</v>
          </cell>
          <cell r="AU1068">
            <v>44.727272727272727</v>
          </cell>
          <cell r="AV1068">
            <v>2000</v>
          </cell>
          <cell r="AW1068">
            <v>1881.0677599999999</v>
          </cell>
          <cell r="AX1068">
            <v>2250</v>
          </cell>
          <cell r="AY1068">
            <v>0.125</v>
          </cell>
          <cell r="AZ1068">
            <v>0.1111111111111111</v>
          </cell>
          <cell r="BA1068">
            <v>2150</v>
          </cell>
          <cell r="BB1068">
            <v>6</v>
          </cell>
          <cell r="BC1068">
            <v>7.4999999999999956E-2</v>
          </cell>
          <cell r="BD1068">
            <v>6.9767441860465115E-2</v>
          </cell>
          <cell r="BE1068">
            <v>0</v>
          </cell>
          <cell r="BF1068">
            <v>0</v>
          </cell>
          <cell r="BG1068">
            <v>-1</v>
          </cell>
          <cell r="BH1068">
            <v>0</v>
          </cell>
        </row>
        <row r="1069">
          <cell r="B1069" t="str">
            <v>4925</v>
          </cell>
          <cell r="C1069" t="str">
            <v>7840028202092</v>
          </cell>
          <cell r="D1069" t="str">
            <v>GASEOSA COLA 2Lts PEPSI</v>
          </cell>
          <cell r="E1069">
            <v>1</v>
          </cell>
          <cell r="F1069" t="str">
            <v>BEBIDAS</v>
          </cell>
          <cell r="G1069" t="str">
            <v>BEBIDAS</v>
          </cell>
          <cell r="H1069" t="str">
            <v>GASEOSAS</v>
          </cell>
          <cell r="I1069" t="str">
            <v>GASEOSAS NO RETORNABLE</v>
          </cell>
          <cell r="J1069" t="str">
            <v>COLA</v>
          </cell>
          <cell r="K1069" t="str">
            <v>PEPSI</v>
          </cell>
          <cell r="L1069">
            <v>50</v>
          </cell>
          <cell r="M1069" t="str">
            <v>AV S.A. (50)</v>
          </cell>
          <cell r="N1069">
            <v>258</v>
          </cell>
          <cell r="O1069">
            <v>378</v>
          </cell>
          <cell r="P1069">
            <v>254</v>
          </cell>
          <cell r="Q1069">
            <v>258</v>
          </cell>
          <cell r="R1069">
            <v>297</v>
          </cell>
          <cell r="S1069">
            <v>446</v>
          </cell>
          <cell r="T1069">
            <v>428</v>
          </cell>
          <cell r="U1069">
            <v>436</v>
          </cell>
          <cell r="V1069">
            <v>104</v>
          </cell>
          <cell r="W1069">
            <v>172</v>
          </cell>
          <cell r="X1069">
            <v>104</v>
          </cell>
          <cell r="Y1069">
            <v>109</v>
          </cell>
          <cell r="Z1069">
            <v>185</v>
          </cell>
          <cell r="AA1069">
            <v>294</v>
          </cell>
          <cell r="AB1069">
            <v>195</v>
          </cell>
          <cell r="AC1069">
            <v>176</v>
          </cell>
          <cell r="AD1069">
            <v>140</v>
          </cell>
          <cell r="AE1069">
            <v>299</v>
          </cell>
          <cell r="AF1069">
            <v>225</v>
          </cell>
          <cell r="AG1069">
            <v>201</v>
          </cell>
          <cell r="AH1069">
            <v>13</v>
          </cell>
          <cell r="AI1069">
            <v>62</v>
          </cell>
          <cell r="AJ1069">
            <v>219</v>
          </cell>
          <cell r="AK1069">
            <v>210</v>
          </cell>
          <cell r="AL1069">
            <v>145</v>
          </cell>
          <cell r="AM1069">
            <v>114</v>
          </cell>
          <cell r="AN1069">
            <v>169</v>
          </cell>
          <cell r="AO1069">
            <v>38</v>
          </cell>
          <cell r="AP1069">
            <v>25.465116279069765</v>
          </cell>
          <cell r="AQ1069">
            <v>14.44954128440367</v>
          </cell>
          <cell r="AR1069">
            <v>39.908256880733944</v>
          </cell>
          <cell r="AS1069">
            <v>19.43181818181818</v>
          </cell>
          <cell r="AT1069">
            <v>25.223880597014922</v>
          </cell>
          <cell r="AU1069">
            <v>18.387096774193548</v>
          </cell>
          <cell r="AV1069">
            <v>7362</v>
          </cell>
          <cell r="AW1069">
            <v>7408.1016900000004</v>
          </cell>
          <cell r="AX1069">
            <v>8350</v>
          </cell>
          <cell r="AY1069">
            <v>0.13420266232002165</v>
          </cell>
          <cell r="AZ1069">
            <v>0.11832335329341317</v>
          </cell>
          <cell r="BA1069">
            <v>8150</v>
          </cell>
          <cell r="BB1069">
            <v>4</v>
          </cell>
          <cell r="BC1069">
            <v>0.10703613148600932</v>
          </cell>
          <cell r="BD1069">
            <v>9.6687116564417183E-2</v>
          </cell>
          <cell r="BE1069">
            <v>7900</v>
          </cell>
          <cell r="BF1069">
            <v>12</v>
          </cell>
          <cell r="BG1069">
            <v>7.3077967943493638E-2</v>
          </cell>
          <cell r="BH1069">
            <v>6.8101265822784807E-2</v>
          </cell>
        </row>
        <row r="1070">
          <cell r="B1070" t="str">
            <v>4926</v>
          </cell>
          <cell r="C1070" t="str">
            <v>7840028203983</v>
          </cell>
          <cell r="D1070" t="str">
            <v>GASEOSA COLA 3Lts PEPSI</v>
          </cell>
          <cell r="E1070">
            <v>1</v>
          </cell>
          <cell r="F1070" t="str">
            <v>BEBIDAS</v>
          </cell>
          <cell r="G1070" t="str">
            <v>BEBIDAS</v>
          </cell>
          <cell r="H1070" t="str">
            <v>GASEOSAS</v>
          </cell>
          <cell r="I1070" t="str">
            <v>GASEOSAS NO RETORNABLE</v>
          </cell>
          <cell r="J1070" t="str">
            <v>COLA</v>
          </cell>
          <cell r="K1070" t="str">
            <v>PEPSI</v>
          </cell>
          <cell r="L1070">
            <v>50</v>
          </cell>
          <cell r="M1070" t="str">
            <v>AV S.A. (50)</v>
          </cell>
          <cell r="N1070">
            <v>78</v>
          </cell>
          <cell r="O1070">
            <v>140</v>
          </cell>
          <cell r="P1070">
            <v>87</v>
          </cell>
          <cell r="Q1070">
            <v>151</v>
          </cell>
          <cell r="R1070">
            <v>206</v>
          </cell>
          <cell r="S1070">
            <v>356</v>
          </cell>
          <cell r="T1070">
            <v>217</v>
          </cell>
          <cell r="U1070">
            <v>262</v>
          </cell>
          <cell r="V1070">
            <v>96</v>
          </cell>
          <cell r="W1070">
            <v>125</v>
          </cell>
          <cell r="X1070">
            <v>62</v>
          </cell>
          <cell r="Y1070">
            <v>60</v>
          </cell>
          <cell r="Z1070">
            <v>74</v>
          </cell>
          <cell r="AA1070">
            <v>129</v>
          </cell>
          <cell r="AB1070">
            <v>99</v>
          </cell>
          <cell r="AC1070">
            <v>127</v>
          </cell>
          <cell r="AD1070">
            <v>113</v>
          </cell>
          <cell r="AE1070">
            <v>199</v>
          </cell>
          <cell r="AF1070">
            <v>177</v>
          </cell>
          <cell r="AG1070">
            <v>200</v>
          </cell>
          <cell r="AH1070">
            <v>13</v>
          </cell>
          <cell r="AI1070">
            <v>34</v>
          </cell>
          <cell r="AJ1070">
            <v>56</v>
          </cell>
          <cell r="AK1070">
            <v>187</v>
          </cell>
          <cell r="AL1070">
            <v>110</v>
          </cell>
          <cell r="AM1070">
            <v>62</v>
          </cell>
          <cell r="AN1070">
            <v>99</v>
          </cell>
          <cell r="AO1070">
            <v>17</v>
          </cell>
          <cell r="AP1070">
            <v>11.125827814569536</v>
          </cell>
          <cell r="AQ1070">
            <v>21.412213740458014</v>
          </cell>
          <cell r="AR1070">
            <v>55</v>
          </cell>
          <cell r="AS1070">
            <v>14.645669291338583</v>
          </cell>
          <cell r="AT1070">
            <v>14.85</v>
          </cell>
          <cell r="AU1070">
            <v>15</v>
          </cell>
          <cell r="AV1070">
            <v>12303</v>
          </cell>
          <cell r="AW1070">
            <v>12208.12593</v>
          </cell>
          <cell r="AX1070">
            <v>13900</v>
          </cell>
          <cell r="AY1070">
            <v>0.12980573843777932</v>
          </cell>
          <cell r="AZ1070">
            <v>0.11489208633093526</v>
          </cell>
          <cell r="BA1070">
            <v>13500</v>
          </cell>
          <cell r="BB1070">
            <v>4</v>
          </cell>
          <cell r="BC1070">
            <v>9.7293343087051953E-2</v>
          </cell>
          <cell r="BD1070">
            <v>8.8666666666666671E-2</v>
          </cell>
          <cell r="BE1070">
            <v>13250</v>
          </cell>
          <cell r="BF1070">
            <v>8</v>
          </cell>
          <cell r="BG1070">
            <v>7.6973095992847185E-2</v>
          </cell>
          <cell r="BH1070">
            <v>7.1471698113207541E-2</v>
          </cell>
        </row>
        <row r="1071">
          <cell r="B1071" t="str">
            <v>4924</v>
          </cell>
          <cell r="C1071" t="str">
            <v>7840028202078</v>
          </cell>
          <cell r="D1071" t="str">
            <v>GASEOSA COLA 500ml PEPSI</v>
          </cell>
          <cell r="E1071">
            <v>1</v>
          </cell>
          <cell r="F1071" t="str">
            <v>BEBIDAS</v>
          </cell>
          <cell r="G1071" t="str">
            <v>BEBIDAS</v>
          </cell>
          <cell r="H1071" t="str">
            <v>GASEOSAS</v>
          </cell>
          <cell r="I1071" t="str">
            <v>GASEOSAS NO RETORNABLE</v>
          </cell>
          <cell r="J1071" t="str">
            <v>COLA</v>
          </cell>
          <cell r="K1071" t="str">
            <v>PEPSI</v>
          </cell>
          <cell r="L1071">
            <v>50</v>
          </cell>
          <cell r="M1071" t="str">
            <v>AV S.A. (50)</v>
          </cell>
          <cell r="N1071">
            <v>148</v>
          </cell>
          <cell r="O1071">
            <v>153</v>
          </cell>
          <cell r="P1071">
            <v>127</v>
          </cell>
          <cell r="Q1071">
            <v>62</v>
          </cell>
          <cell r="R1071">
            <v>120</v>
          </cell>
          <cell r="S1071">
            <v>152</v>
          </cell>
          <cell r="T1071">
            <v>185</v>
          </cell>
          <cell r="U1071">
            <v>181</v>
          </cell>
          <cell r="V1071">
            <v>41</v>
          </cell>
          <cell r="W1071">
            <v>94</v>
          </cell>
          <cell r="X1071">
            <v>69</v>
          </cell>
          <cell r="Y1071">
            <v>47</v>
          </cell>
          <cell r="Z1071">
            <v>57</v>
          </cell>
          <cell r="AA1071">
            <v>101</v>
          </cell>
          <cell r="AB1071">
            <v>122</v>
          </cell>
          <cell r="AC1071">
            <v>117</v>
          </cell>
          <cell r="AD1071">
            <v>6</v>
          </cell>
          <cell r="AE1071">
            <v>89</v>
          </cell>
          <cell r="AF1071">
            <v>107</v>
          </cell>
          <cell r="AG1071">
            <v>80</v>
          </cell>
          <cell r="AH1071">
            <v>7</v>
          </cell>
          <cell r="AI1071">
            <v>11</v>
          </cell>
          <cell r="AJ1071">
            <v>172</v>
          </cell>
          <cell r="AK1071">
            <v>47</v>
          </cell>
          <cell r="AL1071">
            <v>74</v>
          </cell>
          <cell r="AM1071">
            <v>85</v>
          </cell>
          <cell r="AN1071">
            <v>13</v>
          </cell>
          <cell r="AO1071">
            <v>31</v>
          </cell>
          <cell r="AP1071">
            <v>83.225806451612911</v>
          </cell>
          <cell r="AQ1071">
            <v>7.7900552486187848</v>
          </cell>
          <cell r="AR1071">
            <v>47.234042553191493</v>
          </cell>
          <cell r="AS1071">
            <v>21.794871794871796</v>
          </cell>
          <cell r="AT1071">
            <v>4.875</v>
          </cell>
          <cell r="AU1071">
            <v>84.545454545454547</v>
          </cell>
          <cell r="AV1071">
            <v>4180</v>
          </cell>
          <cell r="AW1071">
            <v>4110.8349699999999</v>
          </cell>
          <cell r="AX1071">
            <v>4850</v>
          </cell>
          <cell r="AY1071">
            <v>0.16028708133971281</v>
          </cell>
          <cell r="AZ1071">
            <v>0.13814432989690723</v>
          </cell>
          <cell r="BA1071">
            <v>4750</v>
          </cell>
          <cell r="BB1071">
            <v>6</v>
          </cell>
          <cell r="BC1071">
            <v>0.13636363636363646</v>
          </cell>
          <cell r="BD1071">
            <v>0.12</v>
          </cell>
          <cell r="BE1071">
            <v>4650</v>
          </cell>
          <cell r="BF1071">
            <v>12</v>
          </cell>
          <cell r="BG1071">
            <v>0.1124401913875599</v>
          </cell>
          <cell r="BH1071">
            <v>0.1010752688172043</v>
          </cell>
        </row>
        <row r="1072">
          <cell r="B1072" t="str">
            <v>35112</v>
          </cell>
          <cell r="C1072" t="str">
            <v>7840028205550</v>
          </cell>
          <cell r="D1072" t="str">
            <v>GASEOSA COLA BLACK 250ml PEPSI</v>
          </cell>
          <cell r="E1072">
            <v>6</v>
          </cell>
          <cell r="F1072" t="str">
            <v>BEBIDAS</v>
          </cell>
          <cell r="G1072" t="str">
            <v>BEBIDAS</v>
          </cell>
          <cell r="H1072" t="str">
            <v>GASEOSAS</v>
          </cell>
          <cell r="I1072" t="str">
            <v>GASEOSAS NO RETORNABLE</v>
          </cell>
          <cell r="J1072" t="str">
            <v>COLA</v>
          </cell>
          <cell r="K1072" t="str">
            <v>PEPSI</v>
          </cell>
          <cell r="L1072">
            <v>50</v>
          </cell>
          <cell r="M1072" t="str">
            <v>AV S.A. (50)</v>
          </cell>
          <cell r="N1072">
            <v>229</v>
          </cell>
          <cell r="O1072">
            <v>119</v>
          </cell>
          <cell r="P1072">
            <v>0</v>
          </cell>
          <cell r="Q1072">
            <v>48</v>
          </cell>
          <cell r="R1072">
            <v>410</v>
          </cell>
          <cell r="S1072">
            <v>239</v>
          </cell>
          <cell r="T1072">
            <v>14</v>
          </cell>
          <cell r="U1072">
            <v>48</v>
          </cell>
          <cell r="V1072">
            <v>80</v>
          </cell>
          <cell r="W1072">
            <v>63</v>
          </cell>
          <cell r="X1072">
            <v>13</v>
          </cell>
          <cell r="Y1072">
            <v>34</v>
          </cell>
          <cell r="Z1072">
            <v>108</v>
          </cell>
          <cell r="AA1072">
            <v>180</v>
          </cell>
          <cell r="AB1072">
            <v>0</v>
          </cell>
          <cell r="AC1072">
            <v>6</v>
          </cell>
          <cell r="AD1072">
            <v>123</v>
          </cell>
          <cell r="AE1072">
            <v>0</v>
          </cell>
          <cell r="AF1072">
            <v>30</v>
          </cell>
          <cell r="AG1072">
            <v>48</v>
          </cell>
          <cell r="AH1072">
            <v>6</v>
          </cell>
          <cell r="AI1072">
            <v>6</v>
          </cell>
          <cell r="AJ1072">
            <v>0</v>
          </cell>
          <cell r="AK1072">
            <v>0</v>
          </cell>
          <cell r="AL1072">
            <v>20</v>
          </cell>
          <cell r="AM1072">
            <v>42</v>
          </cell>
          <cell r="AN1072">
            <v>0</v>
          </cell>
          <cell r="AO1072">
            <v>114</v>
          </cell>
          <cell r="AP1072" t="str">
            <v>Q</v>
          </cell>
          <cell r="AQ1072" t="str">
            <v>Q</v>
          </cell>
          <cell r="AR1072">
            <v>17.647058823529413</v>
          </cell>
          <cell r="AS1072">
            <v>210</v>
          </cell>
          <cell r="AT1072" t="str">
            <v>Q</v>
          </cell>
          <cell r="AU1072">
            <v>570</v>
          </cell>
          <cell r="AV1072">
            <v>1899.9999700000001</v>
          </cell>
          <cell r="AW1072">
            <v>1684.97362</v>
          </cell>
          <cell r="AX1072">
            <v>2250</v>
          </cell>
          <cell r="AY1072">
            <v>0.1842105450138507</v>
          </cell>
          <cell r="AZ1072">
            <v>0.15555556888888886</v>
          </cell>
          <cell r="BA1072">
            <v>2150</v>
          </cell>
          <cell r="BB1072">
            <v>6</v>
          </cell>
          <cell r="BC1072">
            <v>0.13157896523545731</v>
          </cell>
          <cell r="BD1072">
            <v>0.1162790837209302</v>
          </cell>
          <cell r="BE1072">
            <v>0</v>
          </cell>
          <cell r="BF1072">
            <v>0</v>
          </cell>
          <cell r="BG1072">
            <v>-1</v>
          </cell>
          <cell r="BH1072">
            <v>0</v>
          </cell>
        </row>
        <row r="1073">
          <cell r="B1073" t="str">
            <v>23526</v>
          </cell>
          <cell r="C1073" t="str">
            <v>7840028205246</v>
          </cell>
          <cell r="D1073" t="str">
            <v>GASEOSA COLA BLACK 2Lts PEPSI</v>
          </cell>
          <cell r="E1073">
            <v>1</v>
          </cell>
          <cell r="F1073" t="str">
            <v>BEBIDAS</v>
          </cell>
          <cell r="G1073" t="str">
            <v>BEBIDAS</v>
          </cell>
          <cell r="H1073" t="str">
            <v>GASEOSAS</v>
          </cell>
          <cell r="I1073" t="str">
            <v>GASEOSAS NO RETORNABLE</v>
          </cell>
          <cell r="J1073" t="str">
            <v>COLA</v>
          </cell>
          <cell r="K1073" t="str">
            <v>PEPSI</v>
          </cell>
          <cell r="L1073">
            <v>50</v>
          </cell>
          <cell r="M1073" t="str">
            <v>AV S.A. (50)</v>
          </cell>
          <cell r="N1073">
            <v>197</v>
          </cell>
          <cell r="O1073">
            <v>222</v>
          </cell>
          <cell r="P1073">
            <v>123</v>
          </cell>
          <cell r="Q1073">
            <v>137</v>
          </cell>
          <cell r="R1073">
            <v>191</v>
          </cell>
          <cell r="S1073">
            <v>233</v>
          </cell>
          <cell r="T1073">
            <v>185</v>
          </cell>
          <cell r="U1073">
            <v>247</v>
          </cell>
          <cell r="V1073">
            <v>51</v>
          </cell>
          <cell r="W1073">
            <v>105</v>
          </cell>
          <cell r="X1073">
            <v>43</v>
          </cell>
          <cell r="Y1073">
            <v>47</v>
          </cell>
          <cell r="Z1073">
            <v>145</v>
          </cell>
          <cell r="AA1073">
            <v>154</v>
          </cell>
          <cell r="AB1073">
            <v>109</v>
          </cell>
          <cell r="AC1073">
            <v>85</v>
          </cell>
          <cell r="AD1073">
            <v>53</v>
          </cell>
          <cell r="AE1073">
            <v>37</v>
          </cell>
          <cell r="AF1073">
            <v>42</v>
          </cell>
          <cell r="AG1073">
            <v>56</v>
          </cell>
          <cell r="AH1073">
            <v>0</v>
          </cell>
          <cell r="AI1073">
            <v>0</v>
          </cell>
          <cell r="AJ1073">
            <v>80</v>
          </cell>
          <cell r="AK1073">
            <v>35</v>
          </cell>
          <cell r="AL1073">
            <v>86</v>
          </cell>
          <cell r="AM1073">
            <v>182</v>
          </cell>
          <cell r="AN1073">
            <v>28</v>
          </cell>
          <cell r="AO1073">
            <v>0</v>
          </cell>
          <cell r="AP1073">
            <v>17.518248175182482</v>
          </cell>
          <cell r="AQ1073">
            <v>4.2510121457489882</v>
          </cell>
          <cell r="AR1073">
            <v>54.893617021276597</v>
          </cell>
          <cell r="AS1073">
            <v>64.235294117647058</v>
          </cell>
          <cell r="AT1073">
            <v>15</v>
          </cell>
          <cell r="AU1073" t="str">
            <v>Q</v>
          </cell>
          <cell r="AV1073">
            <v>7362</v>
          </cell>
          <cell r="AW1073">
            <v>7362.4481699999997</v>
          </cell>
          <cell r="AX1073">
            <v>8350</v>
          </cell>
          <cell r="AY1073">
            <v>0.13420266232002165</v>
          </cell>
          <cell r="AZ1073">
            <v>0.11832335329341317</v>
          </cell>
          <cell r="BA1073">
            <v>8150</v>
          </cell>
          <cell r="BB1073">
            <v>4</v>
          </cell>
          <cell r="BC1073">
            <v>0.10703613148600932</v>
          </cell>
          <cell r="BD1073">
            <v>9.6687116564417183E-2</v>
          </cell>
          <cell r="BE1073">
            <v>7900</v>
          </cell>
          <cell r="BF1073">
            <v>12</v>
          </cell>
          <cell r="BG1073">
            <v>7.3077967943493638E-2</v>
          </cell>
          <cell r="BH1073">
            <v>6.8101265822784807E-2</v>
          </cell>
        </row>
        <row r="1074">
          <cell r="B1074" t="str">
            <v>23524</v>
          </cell>
          <cell r="C1074" t="str">
            <v>7840028205260</v>
          </cell>
          <cell r="D1074" t="str">
            <v>GASEOSA COLA BLACK 500ml PEPSI</v>
          </cell>
          <cell r="E1074">
            <v>1</v>
          </cell>
          <cell r="F1074" t="str">
            <v>BEBIDAS</v>
          </cell>
          <cell r="G1074" t="str">
            <v>BEBIDAS</v>
          </cell>
          <cell r="H1074" t="str">
            <v>GASEOSAS</v>
          </cell>
          <cell r="I1074" t="str">
            <v>GASEOSAS NO RETORNABLE</v>
          </cell>
          <cell r="J1074" t="str">
            <v>COLA</v>
          </cell>
          <cell r="K1074" t="str">
            <v>PEPSI</v>
          </cell>
          <cell r="L1074">
            <v>50</v>
          </cell>
          <cell r="M1074" t="str">
            <v>AV S.A. (50)</v>
          </cell>
          <cell r="N1074">
            <v>17</v>
          </cell>
          <cell r="O1074">
            <v>29</v>
          </cell>
          <cell r="P1074">
            <v>14</v>
          </cell>
          <cell r="Q1074">
            <v>22</v>
          </cell>
          <cell r="R1074">
            <v>31</v>
          </cell>
          <cell r="S1074">
            <v>47</v>
          </cell>
          <cell r="T1074">
            <v>70</v>
          </cell>
          <cell r="U1074">
            <v>71</v>
          </cell>
          <cell r="V1074">
            <v>18</v>
          </cell>
          <cell r="W1074">
            <v>14</v>
          </cell>
          <cell r="X1074">
            <v>20</v>
          </cell>
          <cell r="Y1074">
            <v>13</v>
          </cell>
          <cell r="Z1074">
            <v>38</v>
          </cell>
          <cell r="AA1074">
            <v>75</v>
          </cell>
          <cell r="AB1074">
            <v>39</v>
          </cell>
          <cell r="AC1074">
            <v>41</v>
          </cell>
          <cell r="AD1074">
            <v>8</v>
          </cell>
          <cell r="AE1074">
            <v>24</v>
          </cell>
          <cell r="AF1074">
            <v>19</v>
          </cell>
          <cell r="AG1074">
            <v>15</v>
          </cell>
          <cell r="AH1074">
            <v>4</v>
          </cell>
          <cell r="AI1074">
            <v>4</v>
          </cell>
          <cell r="AJ1074">
            <v>22</v>
          </cell>
          <cell r="AK1074">
            <v>60</v>
          </cell>
          <cell r="AL1074">
            <v>23</v>
          </cell>
          <cell r="AM1074">
            <v>55</v>
          </cell>
          <cell r="AN1074">
            <v>18</v>
          </cell>
          <cell r="AO1074">
            <v>20</v>
          </cell>
          <cell r="AP1074">
            <v>30</v>
          </cell>
          <cell r="AQ1074">
            <v>25.352112676056336</v>
          </cell>
          <cell r="AR1074">
            <v>53.076923076923073</v>
          </cell>
          <cell r="AS1074">
            <v>40.243902439024396</v>
          </cell>
          <cell r="AT1074">
            <v>36</v>
          </cell>
          <cell r="AU1074">
            <v>150</v>
          </cell>
          <cell r="AV1074">
            <v>4180</v>
          </cell>
          <cell r="AW1074">
            <v>4053.2104800000002</v>
          </cell>
          <cell r="AX1074">
            <v>4850</v>
          </cell>
          <cell r="AY1074">
            <v>0.16028708133971281</v>
          </cell>
          <cell r="AZ1074">
            <v>0.13814432989690723</v>
          </cell>
          <cell r="BA1074">
            <v>4750</v>
          </cell>
          <cell r="BB1074">
            <v>6</v>
          </cell>
          <cell r="BC1074">
            <v>0.13636363636363646</v>
          </cell>
          <cell r="BD1074">
            <v>0.12</v>
          </cell>
          <cell r="BE1074">
            <v>4650</v>
          </cell>
          <cell r="BF1074">
            <v>12</v>
          </cell>
          <cell r="BG1074">
            <v>0.1124401913875599</v>
          </cell>
          <cell r="BH1074">
            <v>0.1010752688172043</v>
          </cell>
        </row>
        <row r="1075">
          <cell r="B1075" t="str">
            <v>3481</v>
          </cell>
          <cell r="C1075" t="str">
            <v>7840138000229</v>
          </cell>
          <cell r="D1075" t="str">
            <v>GASEOSA COLA 1Lts PIRI</v>
          </cell>
          <cell r="E1075">
            <v>1</v>
          </cell>
          <cell r="F1075" t="str">
            <v>BEBIDAS</v>
          </cell>
          <cell r="G1075" t="str">
            <v>BEBIDAS</v>
          </cell>
          <cell r="H1075" t="str">
            <v>GASEOSAS</v>
          </cell>
          <cell r="I1075" t="str">
            <v>GASEOSAS NO RETORNABLE</v>
          </cell>
          <cell r="J1075" t="str">
            <v>COLA</v>
          </cell>
          <cell r="K1075" t="str">
            <v>PIRI</v>
          </cell>
          <cell r="L1075">
            <v>93</v>
          </cell>
          <cell r="M1075" t="str">
            <v>FORTIN S.A. (93)</v>
          </cell>
          <cell r="N1075">
            <v>162</v>
          </cell>
          <cell r="O1075">
            <v>135</v>
          </cell>
          <cell r="P1075">
            <v>106</v>
          </cell>
          <cell r="Q1075">
            <v>80</v>
          </cell>
          <cell r="R1075">
            <v>243</v>
          </cell>
          <cell r="S1075">
            <v>250</v>
          </cell>
          <cell r="T1075">
            <v>159</v>
          </cell>
          <cell r="U1075">
            <v>204</v>
          </cell>
          <cell r="V1075">
            <v>34</v>
          </cell>
          <cell r="W1075">
            <v>63</v>
          </cell>
          <cell r="X1075">
            <v>51</v>
          </cell>
          <cell r="Y1075">
            <v>55</v>
          </cell>
          <cell r="Z1075">
            <v>78</v>
          </cell>
          <cell r="AA1075">
            <v>57</v>
          </cell>
          <cell r="AB1075">
            <v>70</v>
          </cell>
          <cell r="AC1075">
            <v>42</v>
          </cell>
          <cell r="AD1075">
            <v>42</v>
          </cell>
          <cell r="AE1075">
            <v>63</v>
          </cell>
          <cell r="AF1075">
            <v>42</v>
          </cell>
          <cell r="AG1075">
            <v>63</v>
          </cell>
          <cell r="AH1075">
            <v>0</v>
          </cell>
          <cell r="AI1075">
            <v>1</v>
          </cell>
          <cell r="AJ1075">
            <v>86</v>
          </cell>
          <cell r="AK1075">
            <v>47</v>
          </cell>
          <cell r="AL1075">
            <v>82</v>
          </cell>
          <cell r="AM1075">
            <v>82</v>
          </cell>
          <cell r="AN1075">
            <v>62</v>
          </cell>
          <cell r="AO1075">
            <v>72</v>
          </cell>
          <cell r="AP1075">
            <v>32.25</v>
          </cell>
          <cell r="AQ1075">
            <v>6.9117647058823524</v>
          </cell>
          <cell r="AR1075">
            <v>44.727272727272727</v>
          </cell>
          <cell r="AS1075">
            <v>58.571428571428569</v>
          </cell>
          <cell r="AT1075">
            <v>29.523809523809522</v>
          </cell>
          <cell r="AU1075">
            <v>2160</v>
          </cell>
          <cell r="AV1075">
            <v>2091.0000100000002</v>
          </cell>
          <cell r="AW1075">
            <v>2090.99946</v>
          </cell>
          <cell r="AX1075">
            <v>2500</v>
          </cell>
          <cell r="AY1075">
            <v>0.19560018557819125</v>
          </cell>
          <cell r="AZ1075">
            <v>0.16359999599999991</v>
          </cell>
          <cell r="BA1075">
            <v>2400</v>
          </cell>
          <cell r="BB1075">
            <v>6</v>
          </cell>
          <cell r="BC1075">
            <v>0.1477761781550635</v>
          </cell>
          <cell r="BD1075">
            <v>0.12874999583333324</v>
          </cell>
          <cell r="BE1075">
            <v>2350</v>
          </cell>
          <cell r="BF1075">
            <v>12</v>
          </cell>
          <cell r="BG1075">
            <v>0.12386417444349984</v>
          </cell>
          <cell r="BH1075">
            <v>0.11021276170212757</v>
          </cell>
        </row>
        <row r="1076">
          <cell r="B1076" t="str">
            <v>3474</v>
          </cell>
          <cell r="C1076" t="str">
            <v>7840138000045</v>
          </cell>
          <cell r="D1076" t="str">
            <v>GASEOSA COLA 2Lts PIRI</v>
          </cell>
          <cell r="E1076">
            <v>1</v>
          </cell>
          <cell r="F1076" t="str">
            <v>BEBIDAS</v>
          </cell>
          <cell r="G1076" t="str">
            <v>BEBIDAS</v>
          </cell>
          <cell r="H1076" t="str">
            <v>GASEOSAS</v>
          </cell>
          <cell r="I1076" t="str">
            <v>GASEOSAS NO RETORNABLE</v>
          </cell>
          <cell r="J1076" t="str">
            <v>COLA</v>
          </cell>
          <cell r="K1076" t="str">
            <v>PIRI</v>
          </cell>
          <cell r="L1076">
            <v>93</v>
          </cell>
          <cell r="M1076" t="str">
            <v>FORTIN S.A. (93)</v>
          </cell>
          <cell r="N1076">
            <v>127</v>
          </cell>
          <cell r="O1076">
            <v>166</v>
          </cell>
          <cell r="P1076">
            <v>90</v>
          </cell>
          <cell r="Q1076">
            <v>62</v>
          </cell>
          <cell r="R1076">
            <v>175</v>
          </cell>
          <cell r="S1076">
            <v>192</v>
          </cell>
          <cell r="T1076">
            <v>176</v>
          </cell>
          <cell r="U1076">
            <v>139</v>
          </cell>
          <cell r="V1076">
            <v>28</v>
          </cell>
          <cell r="W1076">
            <v>70</v>
          </cell>
          <cell r="X1076">
            <v>63</v>
          </cell>
          <cell r="Y1076">
            <v>38</v>
          </cell>
          <cell r="Z1076">
            <v>33</v>
          </cell>
          <cell r="AA1076">
            <v>20</v>
          </cell>
          <cell r="AB1076">
            <v>36</v>
          </cell>
          <cell r="AC1076">
            <v>35</v>
          </cell>
          <cell r="AD1076">
            <v>52</v>
          </cell>
          <cell r="AE1076">
            <v>103</v>
          </cell>
          <cell r="AF1076">
            <v>91</v>
          </cell>
          <cell r="AG1076">
            <v>57</v>
          </cell>
          <cell r="AH1076">
            <v>0</v>
          </cell>
          <cell r="AI1076">
            <v>3</v>
          </cell>
          <cell r="AJ1076">
            <v>214</v>
          </cell>
          <cell r="AK1076">
            <v>183</v>
          </cell>
          <cell r="AL1076">
            <v>65</v>
          </cell>
          <cell r="AM1076">
            <v>25</v>
          </cell>
          <cell r="AN1076">
            <v>91</v>
          </cell>
          <cell r="AO1076">
            <v>22</v>
          </cell>
          <cell r="AP1076">
            <v>103.54838709677419</v>
          </cell>
          <cell r="AQ1076">
            <v>39.49640287769784</v>
          </cell>
          <cell r="AR1076">
            <v>51.315789473684212</v>
          </cell>
          <cell r="AS1076">
            <v>21.428571428571431</v>
          </cell>
          <cell r="AT1076">
            <v>47.894736842105267</v>
          </cell>
          <cell r="AU1076">
            <v>220</v>
          </cell>
          <cell r="AV1076">
            <v>3346.0000199999999</v>
          </cell>
          <cell r="AW1076">
            <v>3345.9594299999999</v>
          </cell>
          <cell r="AX1076">
            <v>3950</v>
          </cell>
          <cell r="AY1076">
            <v>0.18051403956656276</v>
          </cell>
          <cell r="AZ1076">
            <v>0.15291138734177218</v>
          </cell>
          <cell r="BA1076">
            <v>3850</v>
          </cell>
          <cell r="BB1076">
            <v>6</v>
          </cell>
          <cell r="BC1076">
            <v>0.15062760818513077</v>
          </cell>
          <cell r="BD1076">
            <v>0.13090908571428572</v>
          </cell>
          <cell r="BE1076">
            <v>3750</v>
          </cell>
          <cell r="BF1076">
            <v>12</v>
          </cell>
          <cell r="BG1076">
            <v>0.120741176803699</v>
          </cell>
          <cell r="BH1076">
            <v>0.10773332800000002</v>
          </cell>
        </row>
        <row r="1077">
          <cell r="B1077" t="str">
            <v>3489</v>
          </cell>
          <cell r="C1077" t="str">
            <v>7840138000052</v>
          </cell>
          <cell r="D1077" t="str">
            <v>GASEOSA COLA 330ml PIRI</v>
          </cell>
          <cell r="E1077">
            <v>1</v>
          </cell>
          <cell r="F1077" t="str">
            <v>BEBIDAS</v>
          </cell>
          <cell r="G1077" t="str">
            <v>BEBIDAS</v>
          </cell>
          <cell r="H1077" t="str">
            <v>GASEOSAS</v>
          </cell>
          <cell r="I1077" t="str">
            <v>GASEOSAS NO RETORNABLE</v>
          </cell>
          <cell r="J1077" t="str">
            <v>COLA</v>
          </cell>
          <cell r="K1077" t="str">
            <v>PIRI</v>
          </cell>
          <cell r="L1077">
            <v>93</v>
          </cell>
          <cell r="M1077" t="str">
            <v>FORTIN S.A. (93)</v>
          </cell>
          <cell r="N1077">
            <v>201</v>
          </cell>
          <cell r="O1077">
            <v>295</v>
          </cell>
          <cell r="P1077">
            <v>167</v>
          </cell>
          <cell r="Q1077">
            <v>190</v>
          </cell>
          <cell r="R1077">
            <v>503</v>
          </cell>
          <cell r="S1077">
            <v>555</v>
          </cell>
          <cell r="T1077">
            <v>385</v>
          </cell>
          <cell r="U1077">
            <v>329</v>
          </cell>
          <cell r="V1077">
            <v>79</v>
          </cell>
          <cell r="W1077">
            <v>184</v>
          </cell>
          <cell r="X1077">
            <v>111</v>
          </cell>
          <cell r="Y1077">
            <v>192</v>
          </cell>
          <cell r="Z1077">
            <v>86</v>
          </cell>
          <cell r="AA1077">
            <v>124</v>
          </cell>
          <cell r="AB1077">
            <v>378</v>
          </cell>
          <cell r="AC1077">
            <v>243</v>
          </cell>
          <cell r="AD1077">
            <v>133</v>
          </cell>
          <cell r="AE1077">
            <v>146</v>
          </cell>
          <cell r="AF1077">
            <v>143</v>
          </cell>
          <cell r="AG1077">
            <v>90</v>
          </cell>
          <cell r="AH1077">
            <v>0</v>
          </cell>
          <cell r="AI1077">
            <v>0</v>
          </cell>
          <cell r="AJ1077">
            <v>145</v>
          </cell>
          <cell r="AK1077">
            <v>442</v>
          </cell>
          <cell r="AL1077">
            <v>29</v>
          </cell>
          <cell r="AM1077">
            <v>180</v>
          </cell>
          <cell r="AN1077">
            <v>114</v>
          </cell>
          <cell r="AO1077">
            <v>156</v>
          </cell>
          <cell r="AP1077">
            <v>22.894736842105264</v>
          </cell>
          <cell r="AQ1077">
            <v>40.303951367781153</v>
          </cell>
          <cell r="AR1077">
            <v>4.53125</v>
          </cell>
          <cell r="AS1077">
            <v>22.222222222222221</v>
          </cell>
          <cell r="AT1077">
            <v>38</v>
          </cell>
          <cell r="AU1077" t="str">
            <v>SV</v>
          </cell>
          <cell r="AV1077">
            <v>1129.9999700000001</v>
          </cell>
          <cell r="AW1077">
            <v>1129.9910600000001</v>
          </cell>
          <cell r="AX1077">
            <v>1350</v>
          </cell>
          <cell r="AY1077">
            <v>0.19469029720416708</v>
          </cell>
          <cell r="AZ1077">
            <v>0.16296298518518512</v>
          </cell>
          <cell r="BA1077">
            <v>1300</v>
          </cell>
          <cell r="BB1077">
            <v>12</v>
          </cell>
          <cell r="BC1077">
            <v>0.15044250841882767</v>
          </cell>
          <cell r="BD1077">
            <v>0.13076925384615379</v>
          </cell>
          <cell r="BE1077">
            <v>1250</v>
          </cell>
          <cell r="BF1077">
            <v>24</v>
          </cell>
          <cell r="BG1077">
            <v>0.10619471963348803</v>
          </cell>
          <cell r="BH1077">
            <v>9.6000023999999934E-2</v>
          </cell>
        </row>
        <row r="1078">
          <cell r="B1078" t="str">
            <v>9837</v>
          </cell>
          <cell r="C1078" t="str">
            <v>7840235002485</v>
          </cell>
          <cell r="D1078" t="str">
            <v>GASEOSA COLA ZERO 2Lts NIKO</v>
          </cell>
          <cell r="E1078">
            <v>1</v>
          </cell>
          <cell r="F1078" t="str">
            <v>BEBIDAS</v>
          </cell>
          <cell r="G1078" t="str">
            <v>BEBIDAS</v>
          </cell>
          <cell r="H1078" t="str">
            <v>GASEOSAS</v>
          </cell>
          <cell r="I1078" t="str">
            <v>GASEOSAS NO RETORNABLE</v>
          </cell>
          <cell r="J1078" t="str">
            <v>COLA LIGHT</v>
          </cell>
          <cell r="K1078" t="str">
            <v>NIKO</v>
          </cell>
          <cell r="L1078">
            <v>87</v>
          </cell>
          <cell r="M1078" t="str">
            <v>EMBOTELLADORA CENTRAL (87)</v>
          </cell>
          <cell r="N1078">
            <v>113</v>
          </cell>
          <cell r="O1078">
            <v>119</v>
          </cell>
          <cell r="P1078">
            <v>82</v>
          </cell>
          <cell r="Q1078">
            <v>95</v>
          </cell>
          <cell r="R1078">
            <v>278</v>
          </cell>
          <cell r="S1078">
            <v>319</v>
          </cell>
          <cell r="T1078">
            <v>281</v>
          </cell>
          <cell r="U1078">
            <v>270</v>
          </cell>
          <cell r="V1078">
            <v>20</v>
          </cell>
          <cell r="W1078">
            <v>35</v>
          </cell>
          <cell r="X1078">
            <v>33</v>
          </cell>
          <cell r="Y1078">
            <v>33</v>
          </cell>
          <cell r="Z1078">
            <v>45</v>
          </cell>
          <cell r="AA1078">
            <v>76</v>
          </cell>
          <cell r="AB1078">
            <v>52</v>
          </cell>
          <cell r="AC1078">
            <v>42</v>
          </cell>
          <cell r="AD1078">
            <v>52</v>
          </cell>
          <cell r="AE1078">
            <v>65</v>
          </cell>
          <cell r="AF1078">
            <v>45</v>
          </cell>
          <cell r="AG1078">
            <v>49</v>
          </cell>
          <cell r="AH1078">
            <v>3</v>
          </cell>
          <cell r="AI1078">
            <v>6</v>
          </cell>
          <cell r="AJ1078">
            <v>117</v>
          </cell>
          <cell r="AK1078">
            <v>330</v>
          </cell>
          <cell r="AL1078">
            <v>46</v>
          </cell>
          <cell r="AM1078">
            <v>83</v>
          </cell>
          <cell r="AN1078">
            <v>57</v>
          </cell>
          <cell r="AO1078">
            <v>20</v>
          </cell>
          <cell r="AP1078">
            <v>36.94736842105263</v>
          </cell>
          <cell r="AQ1078">
            <v>36.666666666666671</v>
          </cell>
          <cell r="AR1078">
            <v>41.81818181818182</v>
          </cell>
          <cell r="AS1078">
            <v>59.285714285714292</v>
          </cell>
          <cell r="AT1078">
            <v>34.897959183673471</v>
          </cell>
          <cell r="AU1078">
            <v>100</v>
          </cell>
          <cell r="AV1078">
            <v>3915.8333499999999</v>
          </cell>
          <cell r="AW1078">
            <v>3771.66581</v>
          </cell>
          <cell r="AX1078">
            <v>4450</v>
          </cell>
          <cell r="AY1078">
            <v>0.13641199771691004</v>
          </cell>
          <cell r="AZ1078">
            <v>0.12003744943820227</v>
          </cell>
          <cell r="BA1078">
            <v>4350</v>
          </cell>
          <cell r="BB1078">
            <v>6</v>
          </cell>
          <cell r="BC1078">
            <v>0.11087464945360859</v>
          </cell>
          <cell r="BD1078">
            <v>9.9808425287356353E-2</v>
          </cell>
          <cell r="BE1078">
            <v>4250</v>
          </cell>
          <cell r="BF1078">
            <v>12</v>
          </cell>
          <cell r="BG1078">
            <v>8.5337301190307358E-2</v>
          </cell>
          <cell r="BH1078">
            <v>7.862744705882356E-2</v>
          </cell>
        </row>
        <row r="1079">
          <cell r="B1079" t="str">
            <v>17031</v>
          </cell>
          <cell r="C1079" t="str">
            <v>7790895640841</v>
          </cell>
          <cell r="D1079" t="str">
            <v>GASEOSA COLA S/AZUCAR Lata 310ml COCA COLA</v>
          </cell>
          <cell r="E1079">
            <v>1</v>
          </cell>
          <cell r="F1079" t="str">
            <v>BEBIDAS</v>
          </cell>
          <cell r="G1079" t="str">
            <v>BEBIDAS</v>
          </cell>
          <cell r="H1079" t="str">
            <v>GASEOSAS</v>
          </cell>
          <cell r="I1079" t="str">
            <v>GASEOSAS NO RETORNABLE</v>
          </cell>
          <cell r="J1079" t="str">
            <v>COLA LIGHT</v>
          </cell>
          <cell r="K1079" t="str">
            <v>COCA COLA</v>
          </cell>
          <cell r="L1079">
            <v>139</v>
          </cell>
          <cell r="M1079" t="str">
            <v>PARAGUAY REFRESCOS S.A.  (139)</v>
          </cell>
          <cell r="N1079">
            <v>191</v>
          </cell>
          <cell r="O1079">
            <v>76</v>
          </cell>
          <cell r="P1079">
            <v>76</v>
          </cell>
          <cell r="Q1079">
            <v>90</v>
          </cell>
          <cell r="R1079">
            <v>208</v>
          </cell>
          <cell r="S1079">
            <v>419</v>
          </cell>
          <cell r="T1079">
            <v>190</v>
          </cell>
          <cell r="U1079">
            <v>292</v>
          </cell>
          <cell r="V1079">
            <v>88</v>
          </cell>
          <cell r="W1079">
            <v>111</v>
          </cell>
          <cell r="X1079">
            <v>49</v>
          </cell>
          <cell r="Y1079">
            <v>45</v>
          </cell>
          <cell r="Z1079">
            <v>197</v>
          </cell>
          <cell r="AA1079">
            <v>166</v>
          </cell>
          <cell r="AB1079">
            <v>102</v>
          </cell>
          <cell r="AC1079">
            <v>83</v>
          </cell>
          <cell r="AD1079">
            <v>111</v>
          </cell>
          <cell r="AE1079">
            <v>135</v>
          </cell>
          <cell r="AF1079">
            <v>78</v>
          </cell>
          <cell r="AG1079">
            <v>86</v>
          </cell>
          <cell r="AH1079">
            <v>8</v>
          </cell>
          <cell r="AI1079">
            <v>30</v>
          </cell>
          <cell r="AJ1079">
            <v>60</v>
          </cell>
          <cell r="AK1079">
            <v>100</v>
          </cell>
          <cell r="AL1079">
            <v>52</v>
          </cell>
          <cell r="AM1079">
            <v>61</v>
          </cell>
          <cell r="AN1079">
            <v>98</v>
          </cell>
          <cell r="AO1079">
            <v>74</v>
          </cell>
          <cell r="AP1079">
            <v>20</v>
          </cell>
          <cell r="AQ1079">
            <v>10.273972602739725</v>
          </cell>
          <cell r="AR1079">
            <v>34.666666666666664</v>
          </cell>
          <cell r="AS1079">
            <v>22.048192771084338</v>
          </cell>
          <cell r="AT1079">
            <v>34.186046511627907</v>
          </cell>
          <cell r="AU1079">
            <v>74</v>
          </cell>
          <cell r="AV1079">
            <v>4500</v>
          </cell>
          <cell r="AW1079">
            <v>4436.0286299999998</v>
          </cell>
          <cell r="AX1079">
            <v>5500</v>
          </cell>
          <cell r="AY1079">
            <v>0.22222222222222232</v>
          </cell>
          <cell r="AZ1079">
            <v>0.18181818181818182</v>
          </cell>
          <cell r="BA1079">
            <v>5316.6666699999996</v>
          </cell>
          <cell r="BB1079">
            <v>6</v>
          </cell>
          <cell r="BC1079">
            <v>0.18148148222222216</v>
          </cell>
          <cell r="BD1079">
            <v>0.15360501620463629</v>
          </cell>
          <cell r="BE1079">
            <v>0</v>
          </cell>
          <cell r="BF1079">
            <v>0</v>
          </cell>
          <cell r="BG1079">
            <v>-1</v>
          </cell>
          <cell r="BH1079">
            <v>0</v>
          </cell>
        </row>
        <row r="1080">
          <cell r="B1080" t="str">
            <v>17072</v>
          </cell>
          <cell r="C1080" t="str">
            <v>7790895644771</v>
          </cell>
          <cell r="D1080" t="str">
            <v>GASEOSA COLA S/AZUCAR Lata 6UN 310ml COCA COLA</v>
          </cell>
          <cell r="E1080">
            <v>6</v>
          </cell>
          <cell r="F1080" t="str">
            <v>BEBIDAS</v>
          </cell>
          <cell r="G1080" t="str">
            <v>BEBIDAS</v>
          </cell>
          <cell r="H1080" t="str">
            <v>GASEOSAS</v>
          </cell>
          <cell r="I1080" t="str">
            <v>GASEOSAS NO RETORNABLE</v>
          </cell>
          <cell r="J1080" t="str">
            <v>COLA LIGHT</v>
          </cell>
          <cell r="K1080" t="str">
            <v>COCA COLA</v>
          </cell>
          <cell r="L1080">
            <v>139</v>
          </cell>
          <cell r="M1080" t="str">
            <v>PARAGUAY REFRESCOS S.A.  (139)</v>
          </cell>
          <cell r="N1080">
            <v>0</v>
          </cell>
          <cell r="O1080">
            <v>0</v>
          </cell>
          <cell r="P1080">
            <v>0</v>
          </cell>
          <cell r="Q1080">
            <v>0</v>
          </cell>
          <cell r="R1080">
            <v>0</v>
          </cell>
          <cell r="S1080">
            <v>0</v>
          </cell>
          <cell r="T1080">
            <v>0</v>
          </cell>
          <cell r="U1080">
            <v>0</v>
          </cell>
          <cell r="V1080">
            <v>0</v>
          </cell>
          <cell r="W1080">
            <v>0</v>
          </cell>
          <cell r="X1080">
            <v>0</v>
          </cell>
          <cell r="Y1080">
            <v>0</v>
          </cell>
          <cell r="Z1080">
            <v>0</v>
          </cell>
          <cell r="AA1080">
            <v>0</v>
          </cell>
          <cell r="AB1080">
            <v>0</v>
          </cell>
          <cell r="AC1080">
            <v>0</v>
          </cell>
          <cell r="AD1080">
            <v>0</v>
          </cell>
          <cell r="AE1080">
            <v>0</v>
          </cell>
          <cell r="AF1080">
            <v>0</v>
          </cell>
          <cell r="AG1080">
            <v>0</v>
          </cell>
          <cell r="AH1080">
            <v>0</v>
          </cell>
          <cell r="AI1080">
            <v>0</v>
          </cell>
          <cell r="AJ1080">
            <v>0</v>
          </cell>
          <cell r="AK1080">
            <v>0</v>
          </cell>
          <cell r="AL1080">
            <v>0</v>
          </cell>
          <cell r="AM1080">
            <v>0</v>
          </cell>
          <cell r="AN1080">
            <v>0</v>
          </cell>
          <cell r="AO1080">
            <v>0</v>
          </cell>
          <cell r="AP1080" t="str">
            <v>Q</v>
          </cell>
          <cell r="AQ1080" t="str">
            <v>Q</v>
          </cell>
          <cell r="AR1080" t="str">
            <v>Q</v>
          </cell>
          <cell r="AS1080" t="str">
            <v>Q</v>
          </cell>
          <cell r="AT1080" t="str">
            <v>Q</v>
          </cell>
          <cell r="AU1080" t="str">
            <v>Q</v>
          </cell>
          <cell r="AV1080">
            <v>27000.000005000002</v>
          </cell>
          <cell r="AW1080">
            <v>26616.171780000001</v>
          </cell>
          <cell r="AX1080">
            <v>31900</v>
          </cell>
          <cell r="AY1080">
            <v>0.18148148126268859</v>
          </cell>
          <cell r="AZ1080">
            <v>0.15360501551724132</v>
          </cell>
          <cell r="BA1080">
            <v>0</v>
          </cell>
          <cell r="BB1080">
            <v>0</v>
          </cell>
          <cell r="BC1080">
            <v>-1</v>
          </cell>
          <cell r="BD1080">
            <v>0</v>
          </cell>
          <cell r="BE1080">
            <v>0</v>
          </cell>
          <cell r="BF1080">
            <v>0</v>
          </cell>
          <cell r="BG1080">
            <v>-1</v>
          </cell>
          <cell r="BH1080">
            <v>0</v>
          </cell>
        </row>
        <row r="1081">
          <cell r="B1081" t="str">
            <v>8734</v>
          </cell>
          <cell r="C1081" t="str">
            <v>7840058004086</v>
          </cell>
          <cell r="D1081" t="str">
            <v>GASEOSA COLA ZERO 2Lts COCA COLA</v>
          </cell>
          <cell r="E1081">
            <v>1</v>
          </cell>
          <cell r="F1081" t="str">
            <v>BEBIDAS</v>
          </cell>
          <cell r="G1081" t="str">
            <v>BEBIDAS</v>
          </cell>
          <cell r="H1081" t="str">
            <v>GASEOSAS</v>
          </cell>
          <cell r="I1081" t="str">
            <v>GASEOSAS NO RETORNABLE</v>
          </cell>
          <cell r="J1081" t="str">
            <v>COLA LIGHT</v>
          </cell>
          <cell r="K1081" t="str">
            <v>COCA COLA</v>
          </cell>
          <cell r="L1081">
            <v>139</v>
          </cell>
          <cell r="M1081" t="str">
            <v>PARAGUAY REFRESCOS S.A.  (139)</v>
          </cell>
          <cell r="N1081">
            <v>473</v>
          </cell>
          <cell r="O1081">
            <v>433</v>
          </cell>
          <cell r="P1081">
            <v>445</v>
          </cell>
          <cell r="Q1081">
            <v>401</v>
          </cell>
          <cell r="R1081">
            <v>364</v>
          </cell>
          <cell r="S1081">
            <v>496</v>
          </cell>
          <cell r="T1081">
            <v>366</v>
          </cell>
          <cell r="U1081">
            <v>365</v>
          </cell>
          <cell r="V1081">
            <v>89</v>
          </cell>
          <cell r="W1081">
            <v>104</v>
          </cell>
          <cell r="X1081">
            <v>81</v>
          </cell>
          <cell r="Y1081">
            <v>97</v>
          </cell>
          <cell r="Z1081">
            <v>137</v>
          </cell>
          <cell r="AA1081">
            <v>211</v>
          </cell>
          <cell r="AB1081">
            <v>210</v>
          </cell>
          <cell r="AC1081">
            <v>200</v>
          </cell>
          <cell r="AD1081">
            <v>108</v>
          </cell>
          <cell r="AE1081">
            <v>143</v>
          </cell>
          <cell r="AF1081">
            <v>80</v>
          </cell>
          <cell r="AG1081">
            <v>112</v>
          </cell>
          <cell r="AH1081">
            <v>4</v>
          </cell>
          <cell r="AI1081">
            <v>20</v>
          </cell>
          <cell r="AJ1081">
            <v>162</v>
          </cell>
          <cell r="AK1081">
            <v>152</v>
          </cell>
          <cell r="AL1081">
            <v>62</v>
          </cell>
          <cell r="AM1081">
            <v>106</v>
          </cell>
          <cell r="AN1081">
            <v>121</v>
          </cell>
          <cell r="AO1081">
            <v>76</v>
          </cell>
          <cell r="AP1081">
            <v>12.119700748129675</v>
          </cell>
          <cell r="AQ1081">
            <v>12.493150684931507</v>
          </cell>
          <cell r="AR1081">
            <v>19.175257731958762</v>
          </cell>
          <cell r="AS1081">
            <v>15.9</v>
          </cell>
          <cell r="AT1081">
            <v>32.410714285714285</v>
          </cell>
          <cell r="AU1081">
            <v>114</v>
          </cell>
          <cell r="AV1081">
            <v>10890</v>
          </cell>
          <cell r="AW1081">
            <v>10686.16131</v>
          </cell>
          <cell r="AX1081">
            <v>12250</v>
          </cell>
          <cell r="AY1081">
            <v>0.12488521579430678</v>
          </cell>
          <cell r="AZ1081">
            <v>0.11102040816326531</v>
          </cell>
          <cell r="BA1081">
            <v>11850</v>
          </cell>
          <cell r="BB1081">
            <v>4</v>
          </cell>
          <cell r="BC1081">
            <v>8.8154269972451793E-2</v>
          </cell>
          <cell r="BD1081">
            <v>8.1012658227848103E-2</v>
          </cell>
          <cell r="BE1081">
            <v>0</v>
          </cell>
          <cell r="BF1081">
            <v>0</v>
          </cell>
          <cell r="BG1081">
            <v>-1</v>
          </cell>
          <cell r="BH1081">
            <v>0</v>
          </cell>
        </row>
        <row r="1082">
          <cell r="B1082" t="str">
            <v>8720</v>
          </cell>
          <cell r="C1082" t="str">
            <v>7840058002532</v>
          </cell>
          <cell r="D1082" t="str">
            <v>GASEOSA COLA ZERO 500ml COCA COLA</v>
          </cell>
          <cell r="E1082">
            <v>1</v>
          </cell>
          <cell r="F1082" t="str">
            <v>BEBIDAS</v>
          </cell>
          <cell r="G1082" t="str">
            <v>BEBIDAS</v>
          </cell>
          <cell r="H1082" t="str">
            <v>GASEOSAS</v>
          </cell>
          <cell r="I1082" t="str">
            <v>GASEOSAS NO RETORNABLE</v>
          </cell>
          <cell r="J1082" t="str">
            <v>COLA LIGHT</v>
          </cell>
          <cell r="K1082" t="str">
            <v>COCA COLA</v>
          </cell>
          <cell r="L1082">
            <v>139</v>
          </cell>
          <cell r="M1082" t="str">
            <v>PARAGUAY REFRESCOS S.A.  (139)</v>
          </cell>
          <cell r="N1082">
            <v>2600</v>
          </cell>
          <cell r="O1082">
            <v>2105</v>
          </cell>
          <cell r="P1082">
            <v>2141</v>
          </cell>
          <cell r="Q1082">
            <v>2077</v>
          </cell>
          <cell r="R1082">
            <v>1059</v>
          </cell>
          <cell r="S1082">
            <v>1229</v>
          </cell>
          <cell r="T1082">
            <v>1547</v>
          </cell>
          <cell r="U1082">
            <v>1643</v>
          </cell>
          <cell r="V1082">
            <v>82</v>
          </cell>
          <cell r="W1082">
            <v>169</v>
          </cell>
          <cell r="X1082">
            <v>65</v>
          </cell>
          <cell r="Y1082">
            <v>74</v>
          </cell>
          <cell r="Z1082">
            <v>874</v>
          </cell>
          <cell r="AA1082">
            <v>1041</v>
          </cell>
          <cell r="AB1082">
            <v>762</v>
          </cell>
          <cell r="AC1082">
            <v>821</v>
          </cell>
          <cell r="AD1082">
            <v>357</v>
          </cell>
          <cell r="AE1082">
            <v>177</v>
          </cell>
          <cell r="AF1082">
            <v>220</v>
          </cell>
          <cell r="AG1082">
            <v>281</v>
          </cell>
          <cell r="AH1082">
            <v>1</v>
          </cell>
          <cell r="AI1082">
            <v>6</v>
          </cell>
          <cell r="AJ1082">
            <v>1330</v>
          </cell>
          <cell r="AK1082">
            <v>745</v>
          </cell>
          <cell r="AL1082">
            <v>89</v>
          </cell>
          <cell r="AM1082">
            <v>517</v>
          </cell>
          <cell r="AN1082">
            <v>279</v>
          </cell>
          <cell r="AO1082">
            <v>716</v>
          </cell>
          <cell r="AP1082">
            <v>19.210399614829079</v>
          </cell>
          <cell r="AQ1082">
            <v>13.603164942178941</v>
          </cell>
          <cell r="AR1082">
            <v>36.081081081081081</v>
          </cell>
          <cell r="AS1082">
            <v>18.891595615103533</v>
          </cell>
          <cell r="AT1082">
            <v>29.786476868327401</v>
          </cell>
          <cell r="AU1082">
            <v>3580</v>
          </cell>
          <cell r="AV1082">
            <v>4321</v>
          </cell>
          <cell r="AW1082">
            <v>4302.4267</v>
          </cell>
          <cell r="AX1082">
            <v>4900</v>
          </cell>
          <cell r="AY1082">
            <v>0.13399676000925709</v>
          </cell>
          <cell r="AZ1082">
            <v>0.11816326530612245</v>
          </cell>
          <cell r="BA1082">
            <v>4800</v>
          </cell>
          <cell r="BB1082">
            <v>6</v>
          </cell>
          <cell r="BC1082">
            <v>0.11085396898866007</v>
          </cell>
          <cell r="BD1082">
            <v>9.9791666666666667E-2</v>
          </cell>
          <cell r="BE1082">
            <v>0</v>
          </cell>
          <cell r="BF1082">
            <v>0</v>
          </cell>
          <cell r="BG1082">
            <v>-1</v>
          </cell>
          <cell r="BH1082">
            <v>0</v>
          </cell>
        </row>
        <row r="1083">
          <cell r="B1083" t="str">
            <v>17028</v>
          </cell>
          <cell r="C1083" t="str">
            <v>7840058008053</v>
          </cell>
          <cell r="D1083" t="str">
            <v>GASEOSA S/AZUCAR 6UNI 250ml COCA COLA</v>
          </cell>
          <cell r="E1083">
            <v>6</v>
          </cell>
          <cell r="F1083" t="str">
            <v>BEBIDAS</v>
          </cell>
          <cell r="G1083" t="str">
            <v>BEBIDAS</v>
          </cell>
          <cell r="H1083" t="str">
            <v>GASEOSAS</v>
          </cell>
          <cell r="I1083" t="str">
            <v>GASEOSAS NO RETORNABLE</v>
          </cell>
          <cell r="J1083" t="str">
            <v>COLA LIGHT</v>
          </cell>
          <cell r="K1083" t="str">
            <v>COCA COLA</v>
          </cell>
          <cell r="L1083">
            <v>139</v>
          </cell>
          <cell r="M1083" t="str">
            <v>PARAGUAY REFRESCOS S.A.  (139)</v>
          </cell>
          <cell r="N1083">
            <v>0</v>
          </cell>
          <cell r="O1083">
            <v>60</v>
          </cell>
          <cell r="P1083">
            <v>369</v>
          </cell>
          <cell r="Q1083">
            <v>265</v>
          </cell>
          <cell r="R1083">
            <v>2</v>
          </cell>
          <cell r="S1083">
            <v>62</v>
          </cell>
          <cell r="T1083">
            <v>0</v>
          </cell>
          <cell r="U1083">
            <v>131</v>
          </cell>
          <cell r="V1083">
            <v>0</v>
          </cell>
          <cell r="W1083">
            <v>40</v>
          </cell>
          <cell r="X1083">
            <v>50</v>
          </cell>
          <cell r="Y1083">
            <v>39</v>
          </cell>
          <cell r="Z1083">
            <v>36</v>
          </cell>
          <cell r="AA1083">
            <v>111</v>
          </cell>
          <cell r="AB1083">
            <v>183</v>
          </cell>
          <cell r="AC1083">
            <v>118</v>
          </cell>
          <cell r="AD1083">
            <v>98</v>
          </cell>
          <cell r="AE1083">
            <v>99</v>
          </cell>
          <cell r="AF1083">
            <v>83</v>
          </cell>
          <cell r="AG1083">
            <v>65</v>
          </cell>
          <cell r="AH1083">
            <v>8</v>
          </cell>
          <cell r="AI1083">
            <v>26</v>
          </cell>
          <cell r="AJ1083">
            <v>287</v>
          </cell>
          <cell r="AK1083">
            <v>399</v>
          </cell>
          <cell r="AL1083">
            <v>229</v>
          </cell>
          <cell r="AM1083">
            <v>70</v>
          </cell>
          <cell r="AN1083">
            <v>114</v>
          </cell>
          <cell r="AO1083">
            <v>139</v>
          </cell>
          <cell r="AP1083">
            <v>32.490566037735846</v>
          </cell>
          <cell r="AQ1083">
            <v>91.374045801526719</v>
          </cell>
          <cell r="AR1083">
            <v>176.15384615384613</v>
          </cell>
          <cell r="AS1083">
            <v>17.796610169491526</v>
          </cell>
          <cell r="AT1083">
            <v>52.615384615384613</v>
          </cell>
          <cell r="AU1083">
            <v>160.38461538461539</v>
          </cell>
          <cell r="AV1083">
            <v>13140</v>
          </cell>
          <cell r="AW1083">
            <v>11298.243</v>
          </cell>
          <cell r="AX1083">
            <v>14750</v>
          </cell>
          <cell r="AY1083">
            <v>0.12252663622526638</v>
          </cell>
          <cell r="AZ1083">
            <v>0.10915254237288136</v>
          </cell>
          <cell r="BA1083">
            <v>14500</v>
          </cell>
          <cell r="BB1083">
            <v>3</v>
          </cell>
          <cell r="BC1083">
            <v>0.1035007610350076</v>
          </cell>
          <cell r="BD1083">
            <v>9.3793103448275864E-2</v>
          </cell>
          <cell r="BE1083">
            <v>14250</v>
          </cell>
          <cell r="BF1083">
            <v>10</v>
          </cell>
          <cell r="BG1083">
            <v>8.4474885844748826E-2</v>
          </cell>
          <cell r="BH1083">
            <v>7.7894736842105267E-2</v>
          </cell>
        </row>
        <row r="1084">
          <cell r="B1084" t="str">
            <v>5697</v>
          </cell>
          <cell r="C1084" t="str">
            <v>7840894000976</v>
          </cell>
          <cell r="D1084" t="str">
            <v>GASEOSA COLA 2Lts ISAAC</v>
          </cell>
          <cell r="E1084">
            <v>6</v>
          </cell>
          <cell r="F1084" t="str">
            <v>BEBIDAS</v>
          </cell>
          <cell r="G1084" t="str">
            <v>BEBIDAS</v>
          </cell>
          <cell r="H1084" t="str">
            <v>GASEOSAS</v>
          </cell>
          <cell r="I1084" t="str">
            <v>GASEOSAS NO RETORNABLE</v>
          </cell>
          <cell r="J1084" t="str">
            <v>COLA LIGHT</v>
          </cell>
          <cell r="K1084" t="str">
            <v>ISAAC</v>
          </cell>
          <cell r="L1084">
            <v>428</v>
          </cell>
          <cell r="M1084" t="str">
            <v>BRUMADO S.A. (428)</v>
          </cell>
          <cell r="N1084">
            <v>115</v>
          </cell>
          <cell r="O1084">
            <v>118</v>
          </cell>
          <cell r="P1084">
            <v>70</v>
          </cell>
          <cell r="Q1084">
            <v>101</v>
          </cell>
          <cell r="R1084">
            <v>125</v>
          </cell>
          <cell r="S1084">
            <v>202</v>
          </cell>
          <cell r="T1084">
            <v>176</v>
          </cell>
          <cell r="U1084">
            <v>160</v>
          </cell>
          <cell r="V1084">
            <v>46</v>
          </cell>
          <cell r="W1084">
            <v>84</v>
          </cell>
          <cell r="X1084">
            <v>34</v>
          </cell>
          <cell r="Y1084">
            <v>29</v>
          </cell>
          <cell r="Z1084">
            <v>59</v>
          </cell>
          <cell r="AA1084">
            <v>47</v>
          </cell>
          <cell r="AB1084">
            <v>66</v>
          </cell>
          <cell r="AC1084">
            <v>57</v>
          </cell>
          <cell r="AD1084">
            <v>65</v>
          </cell>
          <cell r="AE1084">
            <v>91</v>
          </cell>
          <cell r="AF1084">
            <v>237</v>
          </cell>
          <cell r="AG1084">
            <v>239</v>
          </cell>
          <cell r="AH1084">
            <v>0</v>
          </cell>
          <cell r="AI1084">
            <v>2</v>
          </cell>
          <cell r="AJ1084">
            <v>101</v>
          </cell>
          <cell r="AK1084">
            <v>145</v>
          </cell>
          <cell r="AL1084">
            <v>109</v>
          </cell>
          <cell r="AM1084">
            <v>140</v>
          </cell>
          <cell r="AN1084">
            <v>78</v>
          </cell>
          <cell r="AO1084">
            <v>24</v>
          </cell>
          <cell r="AP1084">
            <v>30</v>
          </cell>
          <cell r="AQ1084">
            <v>27.1875</v>
          </cell>
          <cell r="AR1084">
            <v>112.75862068965517</v>
          </cell>
          <cell r="AS1084">
            <v>73.684210526315795</v>
          </cell>
          <cell r="AT1084">
            <v>9.7907949790794984</v>
          </cell>
          <cell r="AU1084">
            <v>360</v>
          </cell>
          <cell r="AV1084">
            <v>3250.0000500000001</v>
          </cell>
          <cell r="AW1084">
            <v>3249.9772800000001</v>
          </cell>
          <cell r="AX1084">
            <v>3650</v>
          </cell>
          <cell r="AY1084">
            <v>0.1230769057988168</v>
          </cell>
          <cell r="AZ1084">
            <v>0.10958902739726024</v>
          </cell>
          <cell r="BA1084">
            <v>3550</v>
          </cell>
          <cell r="BB1084">
            <v>6</v>
          </cell>
          <cell r="BC1084">
            <v>9.2307675502958819E-2</v>
          </cell>
          <cell r="BD1084">
            <v>8.4507028169014051E-2</v>
          </cell>
          <cell r="BE1084">
            <v>0</v>
          </cell>
          <cell r="BF1084">
            <v>0</v>
          </cell>
          <cell r="BG1084">
            <v>-1</v>
          </cell>
          <cell r="BH1084">
            <v>0</v>
          </cell>
        </row>
        <row r="1085">
          <cell r="B1085" t="str">
            <v>5708</v>
          </cell>
          <cell r="C1085" t="str">
            <v>7840894000952</v>
          </cell>
          <cell r="D1085" t="str">
            <v>GASEOSA COLA 330ml ISAAC</v>
          </cell>
          <cell r="E1085">
            <v>12</v>
          </cell>
          <cell r="F1085" t="str">
            <v>BEBIDAS</v>
          </cell>
          <cell r="G1085" t="str">
            <v>BEBIDAS</v>
          </cell>
          <cell r="H1085" t="str">
            <v>GASEOSAS</v>
          </cell>
          <cell r="I1085" t="str">
            <v>GASEOSAS NO RETORNABLE</v>
          </cell>
          <cell r="J1085" t="str">
            <v>COLA LIGHT</v>
          </cell>
          <cell r="K1085" t="str">
            <v>ISAAC</v>
          </cell>
          <cell r="L1085">
            <v>428</v>
          </cell>
          <cell r="M1085" t="str">
            <v>BRUMADO S.A. (428)</v>
          </cell>
          <cell r="N1085">
            <v>927</v>
          </cell>
          <cell r="O1085">
            <v>279</v>
          </cell>
          <cell r="P1085">
            <v>2879</v>
          </cell>
          <cell r="Q1085">
            <v>2092</v>
          </cell>
          <cell r="R1085">
            <v>1464</v>
          </cell>
          <cell r="S1085">
            <v>2560</v>
          </cell>
          <cell r="T1085">
            <v>1610</v>
          </cell>
          <cell r="U1085">
            <v>1646</v>
          </cell>
          <cell r="V1085">
            <v>245</v>
          </cell>
          <cell r="W1085">
            <v>813</v>
          </cell>
          <cell r="X1085">
            <v>329</v>
          </cell>
          <cell r="Y1085">
            <v>323</v>
          </cell>
          <cell r="Z1085">
            <v>189</v>
          </cell>
          <cell r="AA1085">
            <v>424</v>
          </cell>
          <cell r="AB1085">
            <v>959</v>
          </cell>
          <cell r="AC1085">
            <v>1081</v>
          </cell>
          <cell r="AD1085">
            <v>157</v>
          </cell>
          <cell r="AE1085">
            <v>737</v>
          </cell>
          <cell r="AF1085">
            <v>482</v>
          </cell>
          <cell r="AG1085">
            <v>694</v>
          </cell>
          <cell r="AH1085">
            <v>0</v>
          </cell>
          <cell r="AI1085">
            <v>0</v>
          </cell>
          <cell r="AJ1085">
            <v>2244</v>
          </cell>
          <cell r="AK1085">
            <v>5351</v>
          </cell>
          <cell r="AL1085">
            <v>1866</v>
          </cell>
          <cell r="AM1085">
            <v>776</v>
          </cell>
          <cell r="AN1085">
            <v>1716</v>
          </cell>
          <cell r="AO1085">
            <v>96</v>
          </cell>
          <cell r="AP1085">
            <v>32.179732313575528</v>
          </cell>
          <cell r="AQ1085">
            <v>97.527339003645196</v>
          </cell>
          <cell r="AR1085">
            <v>173.31269349845201</v>
          </cell>
          <cell r="AS1085">
            <v>21.535615171137835</v>
          </cell>
          <cell r="AT1085">
            <v>74.178674351585016</v>
          </cell>
          <cell r="AU1085" t="str">
            <v>SV</v>
          </cell>
          <cell r="AV1085">
            <v>875</v>
          </cell>
          <cell r="AW1085">
            <v>910.97929999999997</v>
          </cell>
          <cell r="AX1085">
            <v>1100</v>
          </cell>
          <cell r="AY1085">
            <v>0.25714285714285712</v>
          </cell>
          <cell r="AZ1085">
            <v>0.20454545454545456</v>
          </cell>
          <cell r="BA1085">
            <v>1070</v>
          </cell>
          <cell r="BB1085">
            <v>6</v>
          </cell>
          <cell r="BC1085">
            <v>0.22285714285714286</v>
          </cell>
          <cell r="BD1085">
            <v>0.1822429906542056</v>
          </cell>
          <cell r="BE1085">
            <v>990</v>
          </cell>
          <cell r="BF1085">
            <v>12</v>
          </cell>
          <cell r="BG1085">
            <v>0.13142857142857145</v>
          </cell>
          <cell r="BH1085">
            <v>0.11616161616161616</v>
          </cell>
        </row>
        <row r="1086">
          <cell r="B1086" t="str">
            <v>5703</v>
          </cell>
          <cell r="C1086" t="str">
            <v>7840894001157</v>
          </cell>
          <cell r="D1086" t="str">
            <v>GASEOSA UVA 2Lts ISAAC</v>
          </cell>
          <cell r="E1086">
            <v>6</v>
          </cell>
          <cell r="F1086" t="str">
            <v>BEBIDAS</v>
          </cell>
          <cell r="G1086" t="str">
            <v>BEBIDAS</v>
          </cell>
          <cell r="H1086" t="str">
            <v>GASEOSAS</v>
          </cell>
          <cell r="I1086" t="str">
            <v>GASEOSAS NO RETORNABLE</v>
          </cell>
          <cell r="J1086" t="str">
            <v>ESPECIALES</v>
          </cell>
          <cell r="K1086" t="str">
            <v>ISAAC</v>
          </cell>
          <cell r="L1086">
            <v>428</v>
          </cell>
          <cell r="M1086" t="str">
            <v>BRUMADO S.A. (428)</v>
          </cell>
          <cell r="N1086">
            <v>158</v>
          </cell>
          <cell r="O1086">
            <v>119</v>
          </cell>
          <cell r="P1086">
            <v>120</v>
          </cell>
          <cell r="Q1086">
            <v>117</v>
          </cell>
          <cell r="R1086">
            <v>123</v>
          </cell>
          <cell r="S1086">
            <v>191</v>
          </cell>
          <cell r="T1086">
            <v>124</v>
          </cell>
          <cell r="U1086">
            <v>106</v>
          </cell>
          <cell r="V1086">
            <v>48</v>
          </cell>
          <cell r="W1086">
            <v>55</v>
          </cell>
          <cell r="X1086">
            <v>35</v>
          </cell>
          <cell r="Y1086">
            <v>30</v>
          </cell>
          <cell r="Z1086">
            <v>67</v>
          </cell>
          <cell r="AA1086">
            <v>59</v>
          </cell>
          <cell r="AB1086">
            <v>54</v>
          </cell>
          <cell r="AC1086">
            <v>58</v>
          </cell>
          <cell r="AD1086">
            <v>69</v>
          </cell>
          <cell r="AE1086">
            <v>38</v>
          </cell>
          <cell r="AF1086">
            <v>108</v>
          </cell>
          <cell r="AG1086">
            <v>98</v>
          </cell>
          <cell r="AH1086">
            <v>9</v>
          </cell>
          <cell r="AI1086">
            <v>18</v>
          </cell>
          <cell r="AJ1086">
            <v>80</v>
          </cell>
          <cell r="AK1086">
            <v>154</v>
          </cell>
          <cell r="AL1086">
            <v>83</v>
          </cell>
          <cell r="AM1086">
            <v>57</v>
          </cell>
          <cell r="AN1086">
            <v>107</v>
          </cell>
          <cell r="AO1086">
            <v>23</v>
          </cell>
          <cell r="AP1086">
            <v>20.512820512820515</v>
          </cell>
          <cell r="AQ1086">
            <v>43.584905660377359</v>
          </cell>
          <cell r="AR1086">
            <v>83</v>
          </cell>
          <cell r="AS1086">
            <v>29.482758620689655</v>
          </cell>
          <cell r="AT1086">
            <v>32.755102040816325</v>
          </cell>
          <cell r="AU1086">
            <v>38.333333333333329</v>
          </cell>
          <cell r="AV1086">
            <v>3250.0000500000001</v>
          </cell>
          <cell r="AW1086">
            <v>3249.97442</v>
          </cell>
          <cell r="AX1086">
            <v>3650</v>
          </cell>
          <cell r="AY1086">
            <v>0.1230769057988168</v>
          </cell>
          <cell r="AZ1086">
            <v>0.10958902739726024</v>
          </cell>
          <cell r="BA1086">
            <v>3550</v>
          </cell>
          <cell r="BB1086">
            <v>6</v>
          </cell>
          <cell r="BC1086">
            <v>9.2307675502958819E-2</v>
          </cell>
          <cell r="BD1086">
            <v>8.4507028169014051E-2</v>
          </cell>
          <cell r="BE1086">
            <v>0</v>
          </cell>
          <cell r="BF1086">
            <v>0</v>
          </cell>
          <cell r="BG1086">
            <v>-1</v>
          </cell>
          <cell r="BH1086">
            <v>0</v>
          </cell>
        </row>
        <row r="1087">
          <cell r="B1087" t="str">
            <v>34437</v>
          </cell>
          <cell r="C1087" t="str">
            <v>7840894001133</v>
          </cell>
          <cell r="D1087" t="str">
            <v>GASEOSA UVA 330ml ISAAC</v>
          </cell>
          <cell r="E1087">
            <v>12</v>
          </cell>
          <cell r="F1087" t="str">
            <v>BEBIDAS</v>
          </cell>
          <cell r="G1087" t="str">
            <v>BEBIDAS</v>
          </cell>
          <cell r="H1087" t="str">
            <v>GASEOSAS</v>
          </cell>
          <cell r="I1087" t="str">
            <v>GASEOSAS NO RETORNABLE</v>
          </cell>
          <cell r="J1087" t="str">
            <v>ESPECIALES</v>
          </cell>
          <cell r="K1087" t="str">
            <v>ISAAC</v>
          </cell>
          <cell r="L1087">
            <v>428</v>
          </cell>
          <cell r="M1087" t="str">
            <v>BRUMADO S.A. (428)</v>
          </cell>
          <cell r="N1087">
            <v>240</v>
          </cell>
          <cell r="O1087">
            <v>303</v>
          </cell>
          <cell r="P1087">
            <v>2497</v>
          </cell>
          <cell r="Q1087">
            <v>2081</v>
          </cell>
          <cell r="R1087">
            <v>1033</v>
          </cell>
          <cell r="S1087">
            <v>1445</v>
          </cell>
          <cell r="T1087">
            <v>846</v>
          </cell>
          <cell r="U1087">
            <v>864</v>
          </cell>
          <cell r="V1087">
            <v>140</v>
          </cell>
          <cell r="W1087">
            <v>382</v>
          </cell>
          <cell r="X1087">
            <v>397</v>
          </cell>
          <cell r="Y1087">
            <v>242</v>
          </cell>
          <cell r="Z1087">
            <v>238</v>
          </cell>
          <cell r="AA1087">
            <v>316</v>
          </cell>
          <cell r="AB1087">
            <v>588</v>
          </cell>
          <cell r="AC1087">
            <v>596</v>
          </cell>
          <cell r="AD1087">
            <v>111</v>
          </cell>
          <cell r="AE1087">
            <v>623</v>
          </cell>
          <cell r="AF1087">
            <v>479</v>
          </cell>
          <cell r="AG1087">
            <v>653</v>
          </cell>
          <cell r="AH1087">
            <v>1</v>
          </cell>
          <cell r="AI1087">
            <v>25</v>
          </cell>
          <cell r="AJ1087">
            <v>2194</v>
          </cell>
          <cell r="AK1087">
            <v>792</v>
          </cell>
          <cell r="AL1087">
            <v>1369</v>
          </cell>
          <cell r="AM1087">
            <v>0</v>
          </cell>
          <cell r="AN1087">
            <v>1065</v>
          </cell>
          <cell r="AO1087">
            <v>95</v>
          </cell>
          <cell r="AP1087">
            <v>31.629024507448346</v>
          </cell>
          <cell r="AQ1087">
            <v>27.5</v>
          </cell>
          <cell r="AR1087">
            <v>169.71074380165288</v>
          </cell>
          <cell r="AS1087" t="str">
            <v>Q</v>
          </cell>
          <cell r="AT1087">
            <v>48.928024502297092</v>
          </cell>
          <cell r="AU1087">
            <v>114</v>
          </cell>
          <cell r="AV1087">
            <v>875</v>
          </cell>
          <cell r="AW1087">
            <v>909.66777000000002</v>
          </cell>
          <cell r="AX1087">
            <v>1100</v>
          </cell>
          <cell r="AY1087">
            <v>0.25714285714285712</v>
          </cell>
          <cell r="AZ1087">
            <v>0.20454545454545456</v>
          </cell>
          <cell r="BA1087">
            <v>1070</v>
          </cell>
          <cell r="BB1087">
            <v>6</v>
          </cell>
          <cell r="BC1087">
            <v>0.22285714285714286</v>
          </cell>
          <cell r="BD1087">
            <v>0.1822429906542056</v>
          </cell>
          <cell r="BE1087">
            <v>990</v>
          </cell>
          <cell r="BF1087">
            <v>12</v>
          </cell>
          <cell r="BG1087">
            <v>0.13142857142857145</v>
          </cell>
          <cell r="BH1087">
            <v>0.11616161616161616</v>
          </cell>
        </row>
        <row r="1088">
          <cell r="B1088" t="str">
            <v>8726</v>
          </cell>
          <cell r="C1088" t="str">
            <v>7840058001757</v>
          </cell>
          <cell r="D1088" t="str">
            <v>GASEOSA MANDARINA 500ml FANTA</v>
          </cell>
          <cell r="E1088">
            <v>6</v>
          </cell>
          <cell r="F1088" t="str">
            <v>BEBIDAS</v>
          </cell>
          <cell r="G1088" t="str">
            <v>BEBIDAS</v>
          </cell>
          <cell r="H1088" t="str">
            <v>GASEOSAS</v>
          </cell>
          <cell r="I1088" t="str">
            <v>GASEOSAS NO RETORNABLE</v>
          </cell>
          <cell r="J1088" t="str">
            <v>ESPECIALES</v>
          </cell>
          <cell r="K1088" t="str">
            <v>FANTA</v>
          </cell>
          <cell r="L1088">
            <v>139</v>
          </cell>
          <cell r="M1088" t="str">
            <v>PARAGUAY REFRESCOS S.A.  (139)</v>
          </cell>
          <cell r="N1088">
            <v>0</v>
          </cell>
          <cell r="O1088">
            <v>0</v>
          </cell>
          <cell r="P1088">
            <v>0</v>
          </cell>
          <cell r="Q1088">
            <v>0</v>
          </cell>
          <cell r="R1088">
            <v>1</v>
          </cell>
          <cell r="S1088">
            <v>0</v>
          </cell>
          <cell r="T1088">
            <v>3</v>
          </cell>
          <cell r="U1088">
            <v>0</v>
          </cell>
          <cell r="V1088">
            <v>0</v>
          </cell>
          <cell r="W1088">
            <v>1</v>
          </cell>
          <cell r="X1088">
            <v>0</v>
          </cell>
          <cell r="Y1088">
            <v>0</v>
          </cell>
          <cell r="Z1088">
            <v>0</v>
          </cell>
          <cell r="AA1088">
            <v>0</v>
          </cell>
          <cell r="AB1088">
            <v>0</v>
          </cell>
          <cell r="AC1088">
            <v>2</v>
          </cell>
          <cell r="AD1088">
            <v>0</v>
          </cell>
          <cell r="AE1088">
            <v>0</v>
          </cell>
          <cell r="AF1088">
            <v>0</v>
          </cell>
          <cell r="AG1088">
            <v>0</v>
          </cell>
          <cell r="AH1088">
            <v>0</v>
          </cell>
          <cell r="AI1088">
            <v>0</v>
          </cell>
          <cell r="AJ1088">
            <v>0</v>
          </cell>
          <cell r="AK1088">
            <v>-3</v>
          </cell>
          <cell r="AL1088">
            <v>-1</v>
          </cell>
          <cell r="AM1088">
            <v>-2</v>
          </cell>
          <cell r="AN1088">
            <v>0</v>
          </cell>
          <cell r="AO1088">
            <v>0</v>
          </cell>
          <cell r="AP1088" t="str">
            <v>Q</v>
          </cell>
          <cell r="AQ1088" t="str">
            <v>Q</v>
          </cell>
          <cell r="AR1088" t="str">
            <v>Q</v>
          </cell>
          <cell r="AS1088" t="str">
            <v>Q</v>
          </cell>
          <cell r="AT1088" t="str">
            <v>Q</v>
          </cell>
          <cell r="AU1088" t="str">
            <v>Q</v>
          </cell>
          <cell r="AV1088">
            <v>3640.0000009999999</v>
          </cell>
          <cell r="AW1088">
            <v>3639.9534600000002</v>
          </cell>
          <cell r="AX1088">
            <v>4150</v>
          </cell>
          <cell r="AY1088">
            <v>0.14010988979667305</v>
          </cell>
          <cell r="AZ1088">
            <v>0.12289156602409641</v>
          </cell>
          <cell r="BA1088">
            <v>4000</v>
          </cell>
          <cell r="BB1088">
            <v>6</v>
          </cell>
          <cell r="BC1088">
            <v>9.890109859920293E-2</v>
          </cell>
          <cell r="BD1088">
            <v>8.9999999750000031E-2</v>
          </cell>
          <cell r="BE1088">
            <v>0</v>
          </cell>
          <cell r="BF1088">
            <v>0</v>
          </cell>
          <cell r="BG1088">
            <v>-1</v>
          </cell>
          <cell r="BH1088">
            <v>0</v>
          </cell>
        </row>
        <row r="1089">
          <cell r="B1089" t="str">
            <v>22805</v>
          </cell>
          <cell r="C1089" t="str">
            <v>7840058009760</v>
          </cell>
          <cell r="D1089" t="str">
            <v>GASEOSA MISTERIO 6un 250ml FANTA.</v>
          </cell>
          <cell r="E1089">
            <v>1</v>
          </cell>
          <cell r="F1089" t="str">
            <v>BEBIDAS</v>
          </cell>
          <cell r="G1089" t="str">
            <v>BEBIDAS</v>
          </cell>
          <cell r="H1089" t="str">
            <v>GASEOSAS</v>
          </cell>
          <cell r="I1089" t="str">
            <v>GASEOSAS NO RETORNABLE</v>
          </cell>
          <cell r="J1089" t="str">
            <v>ESPECIALES</v>
          </cell>
          <cell r="K1089" t="str">
            <v>FANTA</v>
          </cell>
          <cell r="L1089">
            <v>139</v>
          </cell>
          <cell r="M1089" t="str">
            <v>PARAGUAY REFRESCOS S.A.  (139)</v>
          </cell>
          <cell r="N1089">
            <v>0</v>
          </cell>
          <cell r="O1089">
            <v>0</v>
          </cell>
          <cell r="P1089">
            <v>0</v>
          </cell>
          <cell r="Q1089">
            <v>0</v>
          </cell>
          <cell r="R1089">
            <v>0</v>
          </cell>
          <cell r="S1089">
            <v>0</v>
          </cell>
          <cell r="T1089">
            <v>0</v>
          </cell>
          <cell r="U1089">
            <v>0</v>
          </cell>
          <cell r="V1089">
            <v>0</v>
          </cell>
          <cell r="W1089">
            <v>0</v>
          </cell>
          <cell r="X1089">
            <v>0</v>
          </cell>
          <cell r="Y1089">
            <v>0</v>
          </cell>
          <cell r="Z1089">
            <v>0</v>
          </cell>
          <cell r="AA1089">
            <v>0</v>
          </cell>
          <cell r="AB1089">
            <v>0</v>
          </cell>
          <cell r="AC1089">
            <v>0</v>
          </cell>
          <cell r="AD1089">
            <v>0</v>
          </cell>
          <cell r="AE1089">
            <v>0</v>
          </cell>
          <cell r="AF1089">
            <v>0</v>
          </cell>
          <cell r="AG1089">
            <v>0</v>
          </cell>
          <cell r="AH1089">
            <v>0</v>
          </cell>
          <cell r="AI1089">
            <v>0</v>
          </cell>
          <cell r="AJ1089">
            <v>0</v>
          </cell>
          <cell r="AK1089">
            <v>0</v>
          </cell>
          <cell r="AL1089">
            <v>0</v>
          </cell>
          <cell r="AM1089">
            <v>87</v>
          </cell>
          <cell r="AN1089">
            <v>0</v>
          </cell>
          <cell r="AO1089">
            <v>0</v>
          </cell>
          <cell r="AP1089" t="str">
            <v>Q</v>
          </cell>
          <cell r="AQ1089" t="str">
            <v>Q</v>
          </cell>
          <cell r="AR1089" t="str">
            <v>Q</v>
          </cell>
          <cell r="AS1089" t="str">
            <v>SV</v>
          </cell>
          <cell r="AT1089" t="str">
            <v>Q</v>
          </cell>
          <cell r="AU1089" t="str">
            <v>Q</v>
          </cell>
          <cell r="AV1089">
            <v>8960.0000049999999</v>
          </cell>
          <cell r="AW1089">
            <v>8868.1655699999992</v>
          </cell>
          <cell r="AX1089">
            <v>12500</v>
          </cell>
          <cell r="AY1089">
            <v>0.39508928493577611</v>
          </cell>
          <cell r="AZ1089">
            <v>0.28319999960000003</v>
          </cell>
          <cell r="BA1089">
            <v>12250</v>
          </cell>
          <cell r="BB1089">
            <v>3</v>
          </cell>
          <cell r="BC1089">
            <v>0.36718749923706051</v>
          </cell>
          <cell r="BD1089">
            <v>0.26857142816326529</v>
          </cell>
          <cell r="BE1089">
            <v>0</v>
          </cell>
          <cell r="BF1089">
            <v>0</v>
          </cell>
          <cell r="BG1089">
            <v>-1</v>
          </cell>
          <cell r="BH1089">
            <v>0</v>
          </cell>
        </row>
        <row r="1090">
          <cell r="B1090" t="str">
            <v>9832</v>
          </cell>
          <cell r="C1090" t="str">
            <v>7840235000634</v>
          </cell>
          <cell r="D1090" t="str">
            <v>GASEOSA GUARANA 2Lts NIKO</v>
          </cell>
          <cell r="E1090">
            <v>1</v>
          </cell>
          <cell r="F1090" t="str">
            <v>BEBIDAS</v>
          </cell>
          <cell r="G1090" t="str">
            <v>BEBIDAS</v>
          </cell>
          <cell r="H1090" t="str">
            <v>GASEOSAS</v>
          </cell>
          <cell r="I1090" t="str">
            <v>GASEOSAS NO RETORNABLE</v>
          </cell>
          <cell r="J1090" t="str">
            <v>GUARANA</v>
          </cell>
          <cell r="K1090" t="str">
            <v>NIKO</v>
          </cell>
          <cell r="L1090">
            <v>87</v>
          </cell>
          <cell r="M1090" t="str">
            <v>EMBOTELLADORA CENTRAL (87)</v>
          </cell>
          <cell r="N1090">
            <v>45</v>
          </cell>
          <cell r="O1090">
            <v>0</v>
          </cell>
          <cell r="P1090">
            <v>0</v>
          </cell>
          <cell r="Q1090">
            <v>0</v>
          </cell>
          <cell r="R1090">
            <v>351</v>
          </cell>
          <cell r="S1090">
            <v>490</v>
          </cell>
          <cell r="T1090">
            <v>363</v>
          </cell>
          <cell r="U1090">
            <v>359</v>
          </cell>
          <cell r="V1090">
            <v>34</v>
          </cell>
          <cell r="W1090">
            <v>60</v>
          </cell>
          <cell r="X1090">
            <v>39</v>
          </cell>
          <cell r="Y1090">
            <v>54</v>
          </cell>
          <cell r="Z1090">
            <v>159</v>
          </cell>
          <cell r="AA1090">
            <v>168</v>
          </cell>
          <cell r="AB1090">
            <v>100</v>
          </cell>
          <cell r="AC1090">
            <v>137</v>
          </cell>
          <cell r="AD1090">
            <v>111</v>
          </cell>
          <cell r="AE1090">
            <v>120</v>
          </cell>
          <cell r="AF1090">
            <v>67</v>
          </cell>
          <cell r="AG1090">
            <v>67</v>
          </cell>
          <cell r="AH1090">
            <v>0</v>
          </cell>
          <cell r="AI1090">
            <v>1</v>
          </cell>
          <cell r="AJ1090">
            <v>55</v>
          </cell>
          <cell r="AK1090">
            <v>424</v>
          </cell>
          <cell r="AL1090">
            <v>82</v>
          </cell>
          <cell r="AM1090">
            <v>132</v>
          </cell>
          <cell r="AN1090">
            <v>181</v>
          </cell>
          <cell r="AO1090">
            <v>89</v>
          </cell>
          <cell r="AP1090" t="str">
            <v>SV</v>
          </cell>
          <cell r="AQ1090">
            <v>35.431754874651809</v>
          </cell>
          <cell r="AR1090">
            <v>45.555555555555557</v>
          </cell>
          <cell r="AS1090">
            <v>28.905109489051096</v>
          </cell>
          <cell r="AT1090">
            <v>81.044776119402982</v>
          </cell>
          <cell r="AU1090">
            <v>2670</v>
          </cell>
          <cell r="AV1090">
            <v>3915.8333499999999</v>
          </cell>
          <cell r="AW1090">
            <v>3659.2084100000002</v>
          </cell>
          <cell r="AX1090">
            <v>4450</v>
          </cell>
          <cell r="AY1090">
            <v>0.13641199771691004</v>
          </cell>
          <cell r="AZ1090">
            <v>0.12003744943820227</v>
          </cell>
          <cell r="BA1090">
            <v>4350</v>
          </cell>
          <cell r="BB1090">
            <v>6</v>
          </cell>
          <cell r="BC1090">
            <v>0.11087464945360859</v>
          </cell>
          <cell r="BD1090">
            <v>9.9808425287356353E-2</v>
          </cell>
          <cell r="BE1090">
            <v>4250</v>
          </cell>
          <cell r="BF1090">
            <v>12</v>
          </cell>
          <cell r="BG1090">
            <v>8.5337301190307358E-2</v>
          </cell>
          <cell r="BH1090">
            <v>7.862744705882356E-2</v>
          </cell>
        </row>
        <row r="1091">
          <cell r="B1091" t="str">
            <v>9828</v>
          </cell>
          <cell r="C1091" t="str">
            <v>7840235000597</v>
          </cell>
          <cell r="D1091" t="str">
            <v>GASEOSA GUARANA 330ml NIKO</v>
          </cell>
          <cell r="E1091">
            <v>1</v>
          </cell>
          <cell r="F1091" t="str">
            <v>BEBIDAS</v>
          </cell>
          <cell r="G1091" t="str">
            <v>BEBIDAS</v>
          </cell>
          <cell r="H1091" t="str">
            <v>GASEOSAS</v>
          </cell>
          <cell r="I1091" t="str">
            <v>GASEOSAS NO RETORNABLE</v>
          </cell>
          <cell r="J1091" t="str">
            <v>GUARANA</v>
          </cell>
          <cell r="K1091" t="str">
            <v>NIKO</v>
          </cell>
          <cell r="L1091">
            <v>87</v>
          </cell>
          <cell r="M1091" t="str">
            <v>EMBOTELLADORA CENTRAL (87)</v>
          </cell>
          <cell r="N1091">
            <v>149</v>
          </cell>
          <cell r="O1091">
            <v>101</v>
          </cell>
          <cell r="P1091">
            <v>138</v>
          </cell>
          <cell r="Q1091">
            <v>43</v>
          </cell>
          <cell r="R1091">
            <v>304</v>
          </cell>
          <cell r="S1091">
            <v>465</v>
          </cell>
          <cell r="T1091">
            <v>482</v>
          </cell>
          <cell r="U1091">
            <v>360</v>
          </cell>
          <cell r="V1091">
            <v>62</v>
          </cell>
          <cell r="W1091">
            <v>108</v>
          </cell>
          <cell r="X1091">
            <v>109</v>
          </cell>
          <cell r="Y1091">
            <v>110</v>
          </cell>
          <cell r="Z1091">
            <v>34</v>
          </cell>
          <cell r="AA1091">
            <v>100</v>
          </cell>
          <cell r="AB1091">
            <v>122</v>
          </cell>
          <cell r="AC1091">
            <v>68</v>
          </cell>
          <cell r="AD1091">
            <v>113</v>
          </cell>
          <cell r="AE1091">
            <v>123</v>
          </cell>
          <cell r="AF1091">
            <v>117</v>
          </cell>
          <cell r="AG1091">
            <v>133</v>
          </cell>
          <cell r="AH1091">
            <v>0</v>
          </cell>
          <cell r="AI1091">
            <v>0</v>
          </cell>
          <cell r="AJ1091">
            <v>226</v>
          </cell>
          <cell r="AK1091">
            <v>653</v>
          </cell>
          <cell r="AL1091">
            <v>125</v>
          </cell>
          <cell r="AM1091">
            <v>291</v>
          </cell>
          <cell r="AN1091">
            <v>133</v>
          </cell>
          <cell r="AO1091">
            <v>36</v>
          </cell>
          <cell r="AP1091">
            <v>157.67441860465115</v>
          </cell>
          <cell r="AQ1091">
            <v>54.416666666666664</v>
          </cell>
          <cell r="AR1091">
            <v>34.090909090909093</v>
          </cell>
          <cell r="AS1091">
            <v>128.38235294117646</v>
          </cell>
          <cell r="AT1091">
            <v>30</v>
          </cell>
          <cell r="AU1091" t="str">
            <v>SV</v>
          </cell>
          <cell r="AV1091">
            <v>1331.2333100000001</v>
          </cell>
          <cell r="AW1091">
            <v>1330.6977199999999</v>
          </cell>
          <cell r="AX1091">
            <v>1500</v>
          </cell>
          <cell r="AY1091">
            <v>0.12677468985507878</v>
          </cell>
          <cell r="AZ1091">
            <v>0.11251112666666661</v>
          </cell>
          <cell r="BA1091">
            <v>1450</v>
          </cell>
          <cell r="BB1091">
            <v>12</v>
          </cell>
          <cell r="BC1091">
            <v>8.9215533526576074E-2</v>
          </cell>
          <cell r="BD1091">
            <v>8.1908062068965462E-2</v>
          </cell>
          <cell r="BE1091">
            <v>0</v>
          </cell>
          <cell r="BF1091">
            <v>0</v>
          </cell>
          <cell r="BG1091">
            <v>-1</v>
          </cell>
          <cell r="BH1091">
            <v>0</v>
          </cell>
        </row>
        <row r="1092">
          <cell r="B1092" t="str">
            <v>24219</v>
          </cell>
          <cell r="C1092" t="str">
            <v>7840235003253</v>
          </cell>
          <cell r="D1092" t="str">
            <v>GASEOSA GUARANA 3Lts NIKO</v>
          </cell>
          <cell r="E1092">
            <v>1</v>
          </cell>
          <cell r="F1092" t="str">
            <v>BEBIDAS</v>
          </cell>
          <cell r="G1092" t="str">
            <v>BEBIDAS</v>
          </cell>
          <cell r="H1092" t="str">
            <v>GASEOSAS</v>
          </cell>
          <cell r="I1092" t="str">
            <v>GASEOSAS NO RETORNABLE</v>
          </cell>
          <cell r="J1092" t="str">
            <v>GUARANA</v>
          </cell>
          <cell r="K1092" t="str">
            <v>NIKO</v>
          </cell>
          <cell r="L1092">
            <v>87</v>
          </cell>
          <cell r="M1092" t="str">
            <v>EMBOTELLADORA CENTRAL (87)</v>
          </cell>
          <cell r="N1092">
            <v>20</v>
          </cell>
          <cell r="O1092">
            <v>47</v>
          </cell>
          <cell r="P1092">
            <v>41</v>
          </cell>
          <cell r="Q1092">
            <v>42</v>
          </cell>
          <cell r="R1092">
            <v>110</v>
          </cell>
          <cell r="S1092">
            <v>134</v>
          </cell>
          <cell r="T1092">
            <v>95</v>
          </cell>
          <cell r="U1092">
            <v>102</v>
          </cell>
          <cell r="V1092">
            <v>62</v>
          </cell>
          <cell r="W1092">
            <v>48</v>
          </cell>
          <cell r="X1092">
            <v>19</v>
          </cell>
          <cell r="Y1092">
            <v>32</v>
          </cell>
          <cell r="Z1092">
            <v>52</v>
          </cell>
          <cell r="AA1092">
            <v>51</v>
          </cell>
          <cell r="AB1092">
            <v>49</v>
          </cell>
          <cell r="AC1092">
            <v>53</v>
          </cell>
          <cell r="AD1092">
            <v>72</v>
          </cell>
          <cell r="AE1092">
            <v>96</v>
          </cell>
          <cell r="AF1092">
            <v>90</v>
          </cell>
          <cell r="AG1092">
            <v>76</v>
          </cell>
          <cell r="AH1092">
            <v>3</v>
          </cell>
          <cell r="AI1092">
            <v>7</v>
          </cell>
          <cell r="AJ1092">
            <v>44</v>
          </cell>
          <cell r="AK1092">
            <v>116</v>
          </cell>
          <cell r="AL1092">
            <v>33</v>
          </cell>
          <cell r="AM1092">
            <v>68</v>
          </cell>
          <cell r="AN1092">
            <v>117</v>
          </cell>
          <cell r="AO1092">
            <v>20</v>
          </cell>
          <cell r="AP1092">
            <v>31.428571428571431</v>
          </cell>
          <cell r="AQ1092">
            <v>34.117647058823529</v>
          </cell>
          <cell r="AR1092">
            <v>30.9375</v>
          </cell>
          <cell r="AS1092">
            <v>38.490566037735846</v>
          </cell>
          <cell r="AT1092">
            <v>46.184210526315788</v>
          </cell>
          <cell r="AU1092">
            <v>85.714285714285722</v>
          </cell>
          <cell r="AV1092">
            <v>5638.7999799999998</v>
          </cell>
          <cell r="AW1092">
            <v>5637.8480399999999</v>
          </cell>
          <cell r="AX1092">
            <v>6250</v>
          </cell>
          <cell r="AY1092">
            <v>0.10839186035465653</v>
          </cell>
          <cell r="AZ1092">
            <v>9.7792003200000033E-2</v>
          </cell>
          <cell r="BA1092">
            <v>6150</v>
          </cell>
          <cell r="BB1092">
            <v>4</v>
          </cell>
          <cell r="BC1092">
            <v>9.0657590588982151E-2</v>
          </cell>
          <cell r="BD1092">
            <v>8.3121954471544746E-2</v>
          </cell>
          <cell r="BE1092">
            <v>5950</v>
          </cell>
          <cell r="BF1092">
            <v>8</v>
          </cell>
          <cell r="BG1092">
            <v>5.5189051057632943E-2</v>
          </cell>
          <cell r="BH1092">
            <v>5.2302524369747937E-2</v>
          </cell>
        </row>
        <row r="1093">
          <cell r="B1093" t="str">
            <v>24558</v>
          </cell>
          <cell r="C1093" t="str">
            <v>7840235002355</v>
          </cell>
          <cell r="D1093" t="str">
            <v>GASEOSA GUARANA 2Lts DE LA COSTA</v>
          </cell>
          <cell r="E1093">
            <v>1</v>
          </cell>
          <cell r="F1093" t="str">
            <v>BEBIDAS</v>
          </cell>
          <cell r="G1093" t="str">
            <v>BEBIDAS</v>
          </cell>
          <cell r="H1093" t="str">
            <v>GASEOSAS</v>
          </cell>
          <cell r="I1093" t="str">
            <v>GASEOSAS NO RETORNABLE</v>
          </cell>
          <cell r="J1093" t="str">
            <v>GUARANA</v>
          </cell>
          <cell r="K1093" t="str">
            <v>DE LA COSTA</v>
          </cell>
          <cell r="L1093">
            <v>87</v>
          </cell>
          <cell r="M1093" t="str">
            <v>EMBOTELLADORA CENTRAL (87)</v>
          </cell>
          <cell r="N1093">
            <v>313</v>
          </cell>
          <cell r="O1093">
            <v>348</v>
          </cell>
          <cell r="P1093">
            <v>207</v>
          </cell>
          <cell r="Q1093">
            <v>203</v>
          </cell>
          <cell r="R1093">
            <v>376</v>
          </cell>
          <cell r="S1093">
            <v>287</v>
          </cell>
          <cell r="T1093">
            <v>211</v>
          </cell>
          <cell r="U1093">
            <v>226</v>
          </cell>
          <cell r="V1093">
            <v>59</v>
          </cell>
          <cell r="W1093">
            <v>85</v>
          </cell>
          <cell r="X1093">
            <v>69</v>
          </cell>
          <cell r="Y1093">
            <v>64</v>
          </cell>
          <cell r="Z1093">
            <v>86</v>
          </cell>
          <cell r="AA1093">
            <v>93</v>
          </cell>
          <cell r="AB1093">
            <v>61</v>
          </cell>
          <cell r="AC1093">
            <v>39</v>
          </cell>
          <cell r="AD1093">
            <v>143</v>
          </cell>
          <cell r="AE1093">
            <v>170</v>
          </cell>
          <cell r="AF1093">
            <v>139</v>
          </cell>
          <cell r="AG1093">
            <v>127</v>
          </cell>
          <cell r="AH1093">
            <v>1</v>
          </cell>
          <cell r="AI1093">
            <v>5</v>
          </cell>
          <cell r="AJ1093">
            <v>335</v>
          </cell>
          <cell r="AK1093">
            <v>280</v>
          </cell>
          <cell r="AL1093">
            <v>80</v>
          </cell>
          <cell r="AM1093">
            <v>120</v>
          </cell>
          <cell r="AN1093">
            <v>177</v>
          </cell>
          <cell r="AO1093">
            <v>59</v>
          </cell>
          <cell r="AP1093">
            <v>49.50738916256158</v>
          </cell>
          <cell r="AQ1093">
            <v>37.16814159292035</v>
          </cell>
          <cell r="AR1093">
            <v>37.5</v>
          </cell>
          <cell r="AS1093">
            <v>92.307692307692307</v>
          </cell>
          <cell r="AT1093">
            <v>41.811023622047244</v>
          </cell>
          <cell r="AU1093">
            <v>354</v>
          </cell>
          <cell r="AV1093">
            <v>3799.16669</v>
          </cell>
          <cell r="AW1093">
            <v>3783.4702400000001</v>
          </cell>
          <cell r="AX1093">
            <v>4250</v>
          </cell>
          <cell r="AY1093">
            <v>0.11866636733435887</v>
          </cell>
          <cell r="AZ1093">
            <v>0.10607842588235293</v>
          </cell>
          <cell r="BA1093">
            <v>4150</v>
          </cell>
          <cell r="BB1093">
            <v>6</v>
          </cell>
          <cell r="BC1093">
            <v>9.2344805750020909E-2</v>
          </cell>
          <cell r="BD1093">
            <v>8.4538146987951798E-2</v>
          </cell>
          <cell r="BE1093">
            <v>4050</v>
          </cell>
          <cell r="BF1093">
            <v>12</v>
          </cell>
          <cell r="BG1093">
            <v>6.602324416568317E-2</v>
          </cell>
          <cell r="BH1093">
            <v>6.1934150617283946E-2</v>
          </cell>
        </row>
        <row r="1094">
          <cell r="B1094" t="str">
            <v>24563</v>
          </cell>
          <cell r="C1094" t="str">
            <v>7840235002232</v>
          </cell>
          <cell r="D1094" t="str">
            <v>GASEOSA GUARANA 330ml DE LA COSTA</v>
          </cell>
          <cell r="E1094">
            <v>1</v>
          </cell>
          <cell r="F1094" t="str">
            <v>BEBIDAS</v>
          </cell>
          <cell r="G1094" t="str">
            <v>BEBIDAS</v>
          </cell>
          <cell r="H1094" t="str">
            <v>GASEOSAS</v>
          </cell>
          <cell r="I1094" t="str">
            <v>GASEOSAS NO RETORNABLE</v>
          </cell>
          <cell r="J1094" t="str">
            <v>GUARANA</v>
          </cell>
          <cell r="K1094" t="str">
            <v>DE LA COSTA</v>
          </cell>
          <cell r="L1094">
            <v>87</v>
          </cell>
          <cell r="M1094" t="str">
            <v>EMBOTELLADORA CENTRAL (87)</v>
          </cell>
          <cell r="N1094">
            <v>2225</v>
          </cell>
          <cell r="O1094">
            <v>2607</v>
          </cell>
          <cell r="P1094">
            <v>967</v>
          </cell>
          <cell r="Q1094">
            <v>1215</v>
          </cell>
          <cell r="R1094">
            <v>3965</v>
          </cell>
          <cell r="S1094">
            <v>5238</v>
          </cell>
          <cell r="T1094">
            <v>4247</v>
          </cell>
          <cell r="U1094">
            <v>4049</v>
          </cell>
          <cell r="V1094">
            <v>1083</v>
          </cell>
          <cell r="W1094">
            <v>991</v>
          </cell>
          <cell r="X1094">
            <v>880</v>
          </cell>
          <cell r="Y1094">
            <v>797</v>
          </cell>
          <cell r="Z1094">
            <v>1671</v>
          </cell>
          <cell r="AA1094">
            <v>1928</v>
          </cell>
          <cell r="AB1094">
            <v>1611</v>
          </cell>
          <cell r="AC1094">
            <v>1052</v>
          </cell>
          <cell r="AD1094">
            <v>1330</v>
          </cell>
          <cell r="AE1094">
            <v>1148</v>
          </cell>
          <cell r="AF1094">
            <v>2043</v>
          </cell>
          <cell r="AG1094">
            <v>1762</v>
          </cell>
          <cell r="AH1094">
            <v>60</v>
          </cell>
          <cell r="AI1094">
            <v>108</v>
          </cell>
          <cell r="AJ1094">
            <v>1007</v>
          </cell>
          <cell r="AK1094">
            <v>5442</v>
          </cell>
          <cell r="AL1094">
            <v>1282</v>
          </cell>
          <cell r="AM1094">
            <v>1509</v>
          </cell>
          <cell r="AN1094">
            <v>2726</v>
          </cell>
          <cell r="AO1094">
            <v>804</v>
          </cell>
          <cell r="AP1094">
            <v>24.8641975308642</v>
          </cell>
          <cell r="AQ1094">
            <v>40.321066930106198</v>
          </cell>
          <cell r="AR1094">
            <v>48.255959849435385</v>
          </cell>
          <cell r="AS1094">
            <v>43.032319391634985</v>
          </cell>
          <cell r="AT1094">
            <v>46.413166855845631</v>
          </cell>
          <cell r="AU1094">
            <v>223.33333333333334</v>
          </cell>
          <cell r="AV1094">
            <v>926</v>
          </cell>
          <cell r="AW1094">
            <v>909.71330999999998</v>
          </cell>
          <cell r="AX1094">
            <v>1100</v>
          </cell>
          <cell r="AY1094">
            <v>0.1879049676025919</v>
          </cell>
          <cell r="AZ1094">
            <v>0.15818181818181817</v>
          </cell>
          <cell r="BA1094">
            <v>1075</v>
          </cell>
          <cell r="BB1094">
            <v>12</v>
          </cell>
          <cell r="BC1094">
            <v>0.16090712742980551</v>
          </cell>
          <cell r="BD1094">
            <v>0.13860465116279069</v>
          </cell>
          <cell r="BE1094">
            <v>0</v>
          </cell>
          <cell r="BF1094">
            <v>0</v>
          </cell>
          <cell r="BG1094">
            <v>-1</v>
          </cell>
          <cell r="BH1094">
            <v>0</v>
          </cell>
        </row>
        <row r="1095">
          <cell r="B1095" t="str">
            <v>24567</v>
          </cell>
          <cell r="C1095" t="str">
            <v>7840235003284</v>
          </cell>
          <cell r="D1095" t="str">
            <v>GASEOSA GUARANA 3Lts DE LA COSTA</v>
          </cell>
          <cell r="E1095">
            <v>1</v>
          </cell>
          <cell r="F1095" t="str">
            <v>BEBIDAS</v>
          </cell>
          <cell r="G1095" t="str">
            <v>BEBIDAS</v>
          </cell>
          <cell r="H1095" t="str">
            <v>GASEOSAS</v>
          </cell>
          <cell r="I1095" t="str">
            <v>GASEOSAS NO RETORNABLE</v>
          </cell>
          <cell r="J1095" t="str">
            <v>GUARANA</v>
          </cell>
          <cell r="K1095" t="str">
            <v>DE LA COSTA</v>
          </cell>
          <cell r="L1095">
            <v>87</v>
          </cell>
          <cell r="M1095" t="str">
            <v>EMBOTELLADORA CENTRAL (87)</v>
          </cell>
          <cell r="N1095">
            <v>91</v>
          </cell>
          <cell r="O1095">
            <v>132</v>
          </cell>
          <cell r="P1095">
            <v>126</v>
          </cell>
          <cell r="Q1095">
            <v>124</v>
          </cell>
          <cell r="R1095">
            <v>188</v>
          </cell>
          <cell r="S1095">
            <v>214</v>
          </cell>
          <cell r="T1095">
            <v>181</v>
          </cell>
          <cell r="U1095">
            <v>216</v>
          </cell>
          <cell r="V1095">
            <v>36</v>
          </cell>
          <cell r="W1095">
            <v>73</v>
          </cell>
          <cell r="X1095">
            <v>40</v>
          </cell>
          <cell r="Y1095">
            <v>48</v>
          </cell>
          <cell r="Z1095">
            <v>32</v>
          </cell>
          <cell r="AA1095">
            <v>60</v>
          </cell>
          <cell r="AB1095">
            <v>40</v>
          </cell>
          <cell r="AC1095">
            <v>40</v>
          </cell>
          <cell r="AD1095">
            <v>99</v>
          </cell>
          <cell r="AE1095">
            <v>173</v>
          </cell>
          <cell r="AF1095">
            <v>148</v>
          </cell>
          <cell r="AG1095">
            <v>133</v>
          </cell>
          <cell r="AH1095">
            <v>5</v>
          </cell>
          <cell r="AI1095">
            <v>18</v>
          </cell>
          <cell r="AJ1095">
            <v>130</v>
          </cell>
          <cell r="AK1095">
            <v>250</v>
          </cell>
          <cell r="AL1095">
            <v>63</v>
          </cell>
          <cell r="AM1095">
            <v>69</v>
          </cell>
          <cell r="AN1095">
            <v>210</v>
          </cell>
          <cell r="AO1095">
            <v>8</v>
          </cell>
          <cell r="AP1095">
            <v>31.451612903225804</v>
          </cell>
          <cell r="AQ1095">
            <v>34.722222222222221</v>
          </cell>
          <cell r="AR1095">
            <v>39.375</v>
          </cell>
          <cell r="AS1095">
            <v>51.75</v>
          </cell>
          <cell r="AT1095">
            <v>47.368421052631582</v>
          </cell>
          <cell r="AU1095">
            <v>13.333333333333332</v>
          </cell>
          <cell r="AV1095">
            <v>5092.5000499999996</v>
          </cell>
          <cell r="AW1095">
            <v>5092.0158300000003</v>
          </cell>
          <cell r="AX1095">
            <v>5650</v>
          </cell>
          <cell r="AY1095">
            <v>0.10947470682891813</v>
          </cell>
          <cell r="AZ1095">
            <v>9.8672557522123963E-2</v>
          </cell>
          <cell r="BA1095">
            <v>5500</v>
          </cell>
          <cell r="BB1095">
            <v>4</v>
          </cell>
          <cell r="BC1095">
            <v>8.0019626116645926E-2</v>
          </cell>
          <cell r="BD1095">
            <v>7.4090900000000071E-2</v>
          </cell>
          <cell r="BE1095">
            <v>5350</v>
          </cell>
          <cell r="BF1095">
            <v>8</v>
          </cell>
          <cell r="BG1095">
            <v>5.0564545404373717E-2</v>
          </cell>
          <cell r="BH1095">
            <v>4.8130831775701002E-2</v>
          </cell>
        </row>
        <row r="1096">
          <cell r="B1096" t="str">
            <v>22806</v>
          </cell>
          <cell r="C1096" t="str">
            <v>7840058008510</v>
          </cell>
          <cell r="D1096" t="str">
            <v>GASEOSA 6un 250ML GUARANA FANTA</v>
          </cell>
          <cell r="E1096">
            <v>6</v>
          </cell>
          <cell r="F1096" t="str">
            <v>BEBIDAS</v>
          </cell>
          <cell r="G1096" t="str">
            <v>BEBIDAS</v>
          </cell>
          <cell r="H1096" t="str">
            <v>GASEOSAS</v>
          </cell>
          <cell r="I1096" t="str">
            <v>GASEOSAS NO RETORNABLE</v>
          </cell>
          <cell r="J1096" t="str">
            <v>GUARANA</v>
          </cell>
          <cell r="K1096" t="str">
            <v>COCA COLA</v>
          </cell>
          <cell r="L1096">
            <v>139</v>
          </cell>
          <cell r="M1096" t="str">
            <v>PARAGUAY REFRESCOS S.A.  (139)</v>
          </cell>
          <cell r="N1096">
            <v>510</v>
          </cell>
          <cell r="O1096">
            <v>438</v>
          </cell>
          <cell r="P1096">
            <v>363</v>
          </cell>
          <cell r="Q1096">
            <v>301</v>
          </cell>
          <cell r="R1096">
            <v>550</v>
          </cell>
          <cell r="S1096">
            <v>534</v>
          </cell>
          <cell r="T1096">
            <v>411</v>
          </cell>
          <cell r="U1096">
            <v>383</v>
          </cell>
          <cell r="V1096">
            <v>116</v>
          </cell>
          <cell r="W1096">
            <v>177</v>
          </cell>
          <cell r="X1096">
            <v>77</v>
          </cell>
          <cell r="Y1096">
            <v>64</v>
          </cell>
          <cell r="Z1096">
            <v>244</v>
          </cell>
          <cell r="AA1096">
            <v>322</v>
          </cell>
          <cell r="AB1096">
            <v>213</v>
          </cell>
          <cell r="AC1096">
            <v>220</v>
          </cell>
          <cell r="AD1096">
            <v>230</v>
          </cell>
          <cell r="AE1096">
            <v>241</v>
          </cell>
          <cell r="AF1096">
            <v>178</v>
          </cell>
          <cell r="AG1096">
            <v>160</v>
          </cell>
          <cell r="AH1096">
            <v>5</v>
          </cell>
          <cell r="AI1096">
            <v>15</v>
          </cell>
          <cell r="AJ1096">
            <v>353</v>
          </cell>
          <cell r="AK1096">
            <v>377</v>
          </cell>
          <cell r="AL1096">
            <v>164</v>
          </cell>
          <cell r="AM1096">
            <v>178</v>
          </cell>
          <cell r="AN1096">
            <v>145</v>
          </cell>
          <cell r="AO1096">
            <v>468</v>
          </cell>
          <cell r="AP1096">
            <v>35.182724252491695</v>
          </cell>
          <cell r="AQ1096">
            <v>29.530026109660575</v>
          </cell>
          <cell r="AR1096">
            <v>76.875</v>
          </cell>
          <cell r="AS1096">
            <v>24.272727272727273</v>
          </cell>
          <cell r="AT1096">
            <v>27.1875</v>
          </cell>
          <cell r="AU1096">
            <v>936</v>
          </cell>
          <cell r="AV1096">
            <v>13140</v>
          </cell>
          <cell r="AW1096">
            <v>10873.45182</v>
          </cell>
          <cell r="AX1096">
            <v>14750</v>
          </cell>
          <cell r="AY1096">
            <v>0.12252663622526638</v>
          </cell>
          <cell r="AZ1096">
            <v>0.10915254237288136</v>
          </cell>
          <cell r="BA1096">
            <v>14500</v>
          </cell>
          <cell r="BB1096">
            <v>3</v>
          </cell>
          <cell r="BC1096">
            <v>0.1035007610350076</v>
          </cell>
          <cell r="BD1096">
            <v>9.3793103448275864E-2</v>
          </cell>
          <cell r="BE1096">
            <v>14250</v>
          </cell>
          <cell r="BF1096">
            <v>10</v>
          </cell>
          <cell r="BG1096">
            <v>8.4474885844748826E-2</v>
          </cell>
          <cell r="BH1096">
            <v>7.7894736842105267E-2</v>
          </cell>
        </row>
        <row r="1097">
          <cell r="B1097" t="str">
            <v>8743</v>
          </cell>
          <cell r="C1097" t="str">
            <v>7840058004673</v>
          </cell>
          <cell r="D1097" t="str">
            <v>GASEOSA GUARANA 2Lts FANTA</v>
          </cell>
          <cell r="E1097">
            <v>1</v>
          </cell>
          <cell r="F1097" t="str">
            <v>BEBIDAS</v>
          </cell>
          <cell r="G1097" t="str">
            <v>BEBIDAS</v>
          </cell>
          <cell r="H1097" t="str">
            <v>GASEOSAS</v>
          </cell>
          <cell r="I1097" t="str">
            <v>GASEOSAS NO RETORNABLE</v>
          </cell>
          <cell r="J1097" t="str">
            <v>GUARANA</v>
          </cell>
          <cell r="K1097" t="str">
            <v>COCA COLA</v>
          </cell>
          <cell r="L1097">
            <v>139</v>
          </cell>
          <cell r="M1097" t="str">
            <v>PARAGUAY REFRESCOS S.A.  (139)</v>
          </cell>
          <cell r="N1097">
            <v>360</v>
          </cell>
          <cell r="O1097">
            <v>397</v>
          </cell>
          <cell r="P1097">
            <v>211</v>
          </cell>
          <cell r="Q1097">
            <v>90</v>
          </cell>
          <cell r="R1097">
            <v>361</v>
          </cell>
          <cell r="S1097">
            <v>371</v>
          </cell>
          <cell r="T1097">
            <v>320</v>
          </cell>
          <cell r="U1097">
            <v>306</v>
          </cell>
          <cell r="V1097">
            <v>135</v>
          </cell>
          <cell r="W1097">
            <v>124</v>
          </cell>
          <cell r="X1097">
            <v>110</v>
          </cell>
          <cell r="Y1097">
            <v>92</v>
          </cell>
          <cell r="Z1097">
            <v>221</v>
          </cell>
          <cell r="AA1097">
            <v>195</v>
          </cell>
          <cell r="AB1097">
            <v>131</v>
          </cell>
          <cell r="AC1097">
            <v>126</v>
          </cell>
          <cell r="AD1097">
            <v>340</v>
          </cell>
          <cell r="AE1097">
            <v>312</v>
          </cell>
          <cell r="AF1097">
            <v>240</v>
          </cell>
          <cell r="AG1097">
            <v>244</v>
          </cell>
          <cell r="AH1097">
            <v>7</v>
          </cell>
          <cell r="AI1097">
            <v>22</v>
          </cell>
          <cell r="AJ1097">
            <v>129</v>
          </cell>
          <cell r="AK1097">
            <v>174</v>
          </cell>
          <cell r="AL1097">
            <v>66</v>
          </cell>
          <cell r="AM1097">
            <v>101</v>
          </cell>
          <cell r="AN1097">
            <v>220</v>
          </cell>
          <cell r="AO1097">
            <v>104</v>
          </cell>
          <cell r="AP1097">
            <v>43</v>
          </cell>
          <cell r="AQ1097">
            <v>17.058823529411764</v>
          </cell>
          <cell r="AR1097">
            <v>21.521739130434781</v>
          </cell>
          <cell r="AS1097">
            <v>24.047619047619047</v>
          </cell>
          <cell r="AT1097">
            <v>27.049180327868854</v>
          </cell>
          <cell r="AU1097">
            <v>141.81818181818181</v>
          </cell>
          <cell r="AV1097">
            <v>10890</v>
          </cell>
          <cell r="AW1097">
            <v>10894.54443</v>
          </cell>
          <cell r="AX1097">
            <v>12250</v>
          </cell>
          <cell r="AY1097">
            <v>0.12488521579430678</v>
          </cell>
          <cell r="AZ1097">
            <v>0.11102040816326531</v>
          </cell>
          <cell r="BA1097">
            <v>11850</v>
          </cell>
          <cell r="BB1097">
            <v>4</v>
          </cell>
          <cell r="BC1097">
            <v>8.8154269972451793E-2</v>
          </cell>
          <cell r="BD1097">
            <v>8.1012658227848103E-2</v>
          </cell>
          <cell r="BE1097">
            <v>0</v>
          </cell>
          <cell r="BF1097">
            <v>0</v>
          </cell>
          <cell r="BG1097">
            <v>-1</v>
          </cell>
          <cell r="BH1097">
            <v>0</v>
          </cell>
        </row>
        <row r="1098">
          <cell r="B1098" t="str">
            <v>8279</v>
          </cell>
          <cell r="C1098" t="str">
            <v>7840058005489</v>
          </cell>
          <cell r="D1098" t="str">
            <v>GASEOSA GUARANA 3Lts FANTA</v>
          </cell>
          <cell r="E1098">
            <v>1</v>
          </cell>
          <cell r="F1098" t="str">
            <v>BEBIDAS</v>
          </cell>
          <cell r="G1098" t="str">
            <v>BEBIDAS</v>
          </cell>
          <cell r="H1098" t="str">
            <v>GASEOSAS</v>
          </cell>
          <cell r="I1098" t="str">
            <v>GASEOSAS NO RETORNABLE</v>
          </cell>
          <cell r="J1098" t="str">
            <v>GUARANA</v>
          </cell>
          <cell r="K1098" t="str">
            <v>COCA COLA</v>
          </cell>
          <cell r="L1098">
            <v>139</v>
          </cell>
          <cell r="M1098" t="str">
            <v>PARAGUAY REFRESCOS S.A.  (139)</v>
          </cell>
          <cell r="N1098">
            <v>43</v>
          </cell>
          <cell r="O1098">
            <v>77</v>
          </cell>
          <cell r="P1098">
            <v>90</v>
          </cell>
          <cell r="Q1098">
            <v>52</v>
          </cell>
          <cell r="R1098">
            <v>193</v>
          </cell>
          <cell r="S1098">
            <v>185</v>
          </cell>
          <cell r="T1098">
            <v>157</v>
          </cell>
          <cell r="U1098">
            <v>151</v>
          </cell>
          <cell r="V1098">
            <v>54</v>
          </cell>
          <cell r="W1098">
            <v>95</v>
          </cell>
          <cell r="X1098">
            <v>83</v>
          </cell>
          <cell r="Y1098">
            <v>69</v>
          </cell>
          <cell r="Z1098">
            <v>107</v>
          </cell>
          <cell r="AA1098">
            <v>124</v>
          </cell>
          <cell r="AB1098">
            <v>100</v>
          </cell>
          <cell r="AC1098">
            <v>111</v>
          </cell>
          <cell r="AD1098">
            <v>98</v>
          </cell>
          <cell r="AE1098">
            <v>147</v>
          </cell>
          <cell r="AF1098">
            <v>114</v>
          </cell>
          <cell r="AG1098">
            <v>111</v>
          </cell>
          <cell r="AH1098">
            <v>0</v>
          </cell>
          <cell r="AI1098">
            <v>9</v>
          </cell>
          <cell r="AJ1098">
            <v>124</v>
          </cell>
          <cell r="AK1098">
            <v>146</v>
          </cell>
          <cell r="AL1098">
            <v>53</v>
          </cell>
          <cell r="AM1098">
            <v>100</v>
          </cell>
          <cell r="AN1098">
            <v>86</v>
          </cell>
          <cell r="AO1098">
            <v>55</v>
          </cell>
          <cell r="AP1098">
            <v>71.538461538461533</v>
          </cell>
          <cell r="AQ1098">
            <v>29.006622516556291</v>
          </cell>
          <cell r="AR1098">
            <v>23.043478260869563</v>
          </cell>
          <cell r="AS1098">
            <v>27.027027027027028</v>
          </cell>
          <cell r="AT1098">
            <v>23.243243243243242</v>
          </cell>
          <cell r="AU1098">
            <v>183.33333333333331</v>
          </cell>
          <cell r="AV1098">
            <v>14783</v>
          </cell>
          <cell r="AW1098">
            <v>14797.24257</v>
          </cell>
          <cell r="AX1098">
            <v>17250</v>
          </cell>
          <cell r="AY1098">
            <v>0.16688087668267615</v>
          </cell>
          <cell r="AZ1098">
            <v>0.14301449275362318</v>
          </cell>
          <cell r="BA1098">
            <v>16900</v>
          </cell>
          <cell r="BB1098">
            <v>4</v>
          </cell>
          <cell r="BC1098">
            <v>0.14320503280795505</v>
          </cell>
          <cell r="BD1098">
            <v>0.1252662721893491</v>
          </cell>
          <cell r="BE1098">
            <v>16500</v>
          </cell>
          <cell r="BF1098">
            <v>8</v>
          </cell>
          <cell r="BG1098">
            <v>0.11614692552255979</v>
          </cell>
          <cell r="BH1098">
            <v>0.10406060606060606</v>
          </cell>
        </row>
        <row r="1099">
          <cell r="B1099" t="str">
            <v>8724</v>
          </cell>
          <cell r="C1099" t="str">
            <v>7840058003089</v>
          </cell>
          <cell r="D1099" t="str">
            <v>GASEOSA GUARANA 500ml FANTA</v>
          </cell>
          <cell r="E1099">
            <v>1</v>
          </cell>
          <cell r="F1099" t="str">
            <v>BEBIDAS</v>
          </cell>
          <cell r="G1099" t="str">
            <v>BEBIDAS</v>
          </cell>
          <cell r="H1099" t="str">
            <v>GASEOSAS</v>
          </cell>
          <cell r="I1099" t="str">
            <v>GASEOSAS NO RETORNABLE</v>
          </cell>
          <cell r="J1099" t="str">
            <v>GUARANA</v>
          </cell>
          <cell r="K1099" t="str">
            <v>COCA COLA</v>
          </cell>
          <cell r="L1099">
            <v>139</v>
          </cell>
          <cell r="M1099" t="str">
            <v>PARAGUAY REFRESCOS S.A.  (139)</v>
          </cell>
          <cell r="N1099">
            <v>1578</v>
          </cell>
          <cell r="O1099">
            <v>1469</v>
          </cell>
          <cell r="P1099">
            <v>3198</v>
          </cell>
          <cell r="Q1099">
            <v>2957</v>
          </cell>
          <cell r="R1099">
            <v>1037</v>
          </cell>
          <cell r="S1099">
            <v>1036</v>
          </cell>
          <cell r="T1099">
            <v>885</v>
          </cell>
          <cell r="U1099">
            <v>807</v>
          </cell>
          <cell r="V1099">
            <v>309</v>
          </cell>
          <cell r="W1099">
            <v>286</v>
          </cell>
          <cell r="X1099">
            <v>210</v>
          </cell>
          <cell r="Y1099">
            <v>169</v>
          </cell>
          <cell r="Z1099">
            <v>837</v>
          </cell>
          <cell r="AA1099">
            <v>773</v>
          </cell>
          <cell r="AB1099">
            <v>950</v>
          </cell>
          <cell r="AC1099">
            <v>580</v>
          </cell>
          <cell r="AD1099">
            <v>442</v>
          </cell>
          <cell r="AE1099">
            <v>408</v>
          </cell>
          <cell r="AF1099">
            <v>468</v>
          </cell>
          <cell r="AG1099">
            <v>364</v>
          </cell>
          <cell r="AH1099">
            <v>2</v>
          </cell>
          <cell r="AI1099">
            <v>24</v>
          </cell>
          <cell r="AJ1099">
            <v>892</v>
          </cell>
          <cell r="AK1099">
            <v>293</v>
          </cell>
          <cell r="AL1099">
            <v>152</v>
          </cell>
          <cell r="AM1099">
            <v>212</v>
          </cell>
          <cell r="AN1099">
            <v>245</v>
          </cell>
          <cell r="AO1099">
            <v>333</v>
          </cell>
          <cell r="AP1099">
            <v>9.0497125464998316</v>
          </cell>
          <cell r="AQ1099">
            <v>10.892193308550187</v>
          </cell>
          <cell r="AR1099">
            <v>26.982248520710062</v>
          </cell>
          <cell r="AS1099">
            <v>10.965517241379311</v>
          </cell>
          <cell r="AT1099">
            <v>20.192307692307693</v>
          </cell>
          <cell r="AU1099">
            <v>416.25</v>
          </cell>
          <cell r="AV1099">
            <v>4321</v>
          </cell>
          <cell r="AW1099">
            <v>4322.1478299999999</v>
          </cell>
          <cell r="AX1099">
            <v>4900</v>
          </cell>
          <cell r="AY1099">
            <v>0.13399676000925709</v>
          </cell>
          <cell r="AZ1099">
            <v>0.11816326530612245</v>
          </cell>
          <cell r="BA1099">
            <v>4800</v>
          </cell>
          <cell r="BB1099">
            <v>6</v>
          </cell>
          <cell r="BC1099">
            <v>0.11085396898866007</v>
          </cell>
          <cell r="BD1099">
            <v>9.9791666666666667E-2</v>
          </cell>
          <cell r="BE1099">
            <v>0</v>
          </cell>
          <cell r="BF1099">
            <v>0</v>
          </cell>
          <cell r="BG1099">
            <v>-1</v>
          </cell>
          <cell r="BH1099">
            <v>0</v>
          </cell>
        </row>
        <row r="1100">
          <cell r="B1100" t="str">
            <v>11636</v>
          </cell>
          <cell r="C1100" t="str">
            <v>7840779002989</v>
          </cell>
          <cell r="D1100" t="str">
            <v>GASEOSA GUARANA 1Lts PULP</v>
          </cell>
          <cell r="E1100">
            <v>1</v>
          </cell>
          <cell r="F1100" t="str">
            <v>BEBIDAS</v>
          </cell>
          <cell r="G1100" t="str">
            <v>BEBIDAS</v>
          </cell>
          <cell r="H1100" t="str">
            <v>GASEOSAS</v>
          </cell>
          <cell r="I1100" t="str">
            <v>GASEOSAS NO RETORNABLE</v>
          </cell>
          <cell r="J1100" t="str">
            <v>GUARANA</v>
          </cell>
          <cell r="K1100" t="str">
            <v>PULP</v>
          </cell>
          <cell r="L1100">
            <v>79</v>
          </cell>
          <cell r="M1100" t="str">
            <v>DISTRIBUIDORA DEL PARAGUAY (79)</v>
          </cell>
          <cell r="N1100">
            <v>85</v>
          </cell>
          <cell r="O1100">
            <v>101</v>
          </cell>
          <cell r="P1100">
            <v>70</v>
          </cell>
          <cell r="Q1100">
            <v>88</v>
          </cell>
          <cell r="R1100">
            <v>104</v>
          </cell>
          <cell r="S1100">
            <v>139</v>
          </cell>
          <cell r="T1100">
            <v>75</v>
          </cell>
          <cell r="U1100">
            <v>47</v>
          </cell>
          <cell r="V1100">
            <v>37</v>
          </cell>
          <cell r="W1100">
            <v>18</v>
          </cell>
          <cell r="X1100">
            <v>20</v>
          </cell>
          <cell r="Y1100">
            <v>25</v>
          </cell>
          <cell r="Z1100">
            <v>38</v>
          </cell>
          <cell r="AA1100">
            <v>25</v>
          </cell>
          <cell r="AB1100">
            <v>21</v>
          </cell>
          <cell r="AC1100">
            <v>24</v>
          </cell>
          <cell r="AD1100">
            <v>53</v>
          </cell>
          <cell r="AE1100">
            <v>54</v>
          </cell>
          <cell r="AF1100">
            <v>32</v>
          </cell>
          <cell r="AG1100">
            <v>23</v>
          </cell>
          <cell r="AH1100">
            <v>0</v>
          </cell>
          <cell r="AI1100">
            <v>0</v>
          </cell>
          <cell r="AJ1100">
            <v>103</v>
          </cell>
          <cell r="AK1100">
            <v>235</v>
          </cell>
          <cell r="AL1100">
            <v>56</v>
          </cell>
          <cell r="AM1100">
            <v>82</v>
          </cell>
          <cell r="AN1100">
            <v>91</v>
          </cell>
          <cell r="AO1100">
            <v>18</v>
          </cell>
          <cell r="AP1100">
            <v>35.11363636363636</v>
          </cell>
          <cell r="AQ1100">
            <v>150</v>
          </cell>
          <cell r="AR1100">
            <v>67.2</v>
          </cell>
          <cell r="AS1100">
            <v>102.5</v>
          </cell>
          <cell r="AT1100">
            <v>118.69565217391303</v>
          </cell>
          <cell r="AU1100" t="str">
            <v>SV</v>
          </cell>
          <cell r="AV1100">
            <v>4875</v>
          </cell>
          <cell r="AW1100">
            <v>4862.3455100000001</v>
          </cell>
          <cell r="AX1100">
            <v>5650</v>
          </cell>
          <cell r="AY1100">
            <v>0.15897435897435908</v>
          </cell>
          <cell r="AZ1100">
            <v>0.13716814159292035</v>
          </cell>
          <cell r="BA1100">
            <v>5500</v>
          </cell>
          <cell r="BB1100">
            <v>6</v>
          </cell>
          <cell r="BC1100">
            <v>0.12820512820512819</v>
          </cell>
          <cell r="BD1100">
            <v>0.11363636363636363</v>
          </cell>
          <cell r="BE1100">
            <v>5350</v>
          </cell>
          <cell r="BF1100">
            <v>12</v>
          </cell>
          <cell r="BG1100">
            <v>9.7435897435897534E-2</v>
          </cell>
          <cell r="BH1100">
            <v>8.8785046728971959E-2</v>
          </cell>
        </row>
        <row r="1101">
          <cell r="B1101" t="str">
            <v>4488</v>
          </cell>
          <cell r="C1101" t="str">
            <v>78412019</v>
          </cell>
          <cell r="D1101" t="str">
            <v>GASEOSA GUARANA 250ml PULP</v>
          </cell>
          <cell r="E1101">
            <v>1</v>
          </cell>
          <cell r="F1101" t="str">
            <v>BEBIDAS</v>
          </cell>
          <cell r="G1101" t="str">
            <v>BEBIDAS</v>
          </cell>
          <cell r="H1101" t="str">
            <v>GASEOSAS</v>
          </cell>
          <cell r="I1101" t="str">
            <v>GASEOSAS NO RETORNABLE</v>
          </cell>
          <cell r="J1101" t="str">
            <v>GUARANA</v>
          </cell>
          <cell r="K1101" t="str">
            <v>PULP</v>
          </cell>
          <cell r="L1101">
            <v>79</v>
          </cell>
          <cell r="M1101" t="str">
            <v>DISTRIBUIDORA DEL PARAGUAY (79)</v>
          </cell>
          <cell r="N1101">
            <v>78</v>
          </cell>
          <cell r="O1101">
            <v>27</v>
          </cell>
          <cell r="P1101">
            <v>27</v>
          </cell>
          <cell r="Q1101">
            <v>217</v>
          </cell>
          <cell r="R1101">
            <v>23</v>
          </cell>
          <cell r="S1101">
            <v>52</v>
          </cell>
          <cell r="T1101">
            <v>29</v>
          </cell>
          <cell r="U1101">
            <v>418</v>
          </cell>
          <cell r="V1101">
            <v>52</v>
          </cell>
          <cell r="W1101">
            <v>18</v>
          </cell>
          <cell r="X1101">
            <v>60</v>
          </cell>
          <cell r="Y1101">
            <v>63</v>
          </cell>
          <cell r="Z1101">
            <v>46</v>
          </cell>
          <cell r="AA1101">
            <v>56</v>
          </cell>
          <cell r="AB1101">
            <v>108</v>
          </cell>
          <cell r="AC1101">
            <v>145</v>
          </cell>
          <cell r="AD1101">
            <v>13</v>
          </cell>
          <cell r="AE1101">
            <v>19</v>
          </cell>
          <cell r="AF1101">
            <v>51</v>
          </cell>
          <cell r="AG1101">
            <v>143</v>
          </cell>
          <cell r="AH1101">
            <v>0</v>
          </cell>
          <cell r="AI1101">
            <v>2</v>
          </cell>
          <cell r="AJ1101">
            <v>708</v>
          </cell>
          <cell r="AK1101">
            <v>1401</v>
          </cell>
          <cell r="AL1101">
            <v>358</v>
          </cell>
          <cell r="AM1101">
            <v>1200</v>
          </cell>
          <cell r="AN1101">
            <v>769</v>
          </cell>
          <cell r="AO1101">
            <v>340</v>
          </cell>
          <cell r="AP1101">
            <v>97.880184331797238</v>
          </cell>
          <cell r="AQ1101">
            <v>100.55023923444975</v>
          </cell>
          <cell r="AR1101">
            <v>170.47619047619048</v>
          </cell>
          <cell r="AS1101">
            <v>248.27586206896552</v>
          </cell>
          <cell r="AT1101">
            <v>161.32867132867133</v>
          </cell>
          <cell r="AU1101">
            <v>5100</v>
          </cell>
          <cell r="AV1101">
            <v>1800</v>
          </cell>
          <cell r="AW1101">
            <v>1760.24882</v>
          </cell>
          <cell r="AX1101">
            <v>2150</v>
          </cell>
          <cell r="AY1101">
            <v>0.19444444444444442</v>
          </cell>
          <cell r="AZ1101">
            <v>0.16279069767441862</v>
          </cell>
          <cell r="BA1101">
            <v>1990</v>
          </cell>
          <cell r="BB1101">
            <v>6</v>
          </cell>
          <cell r="BC1101">
            <v>0.10555555555555562</v>
          </cell>
          <cell r="BD1101">
            <v>9.5477386934673364E-2</v>
          </cell>
          <cell r="BE1101">
            <v>0</v>
          </cell>
          <cell r="BF1101">
            <v>0</v>
          </cell>
          <cell r="BG1101">
            <v>-1</v>
          </cell>
          <cell r="BH1101">
            <v>0</v>
          </cell>
        </row>
        <row r="1102">
          <cell r="B1102" t="str">
            <v>4496</v>
          </cell>
          <cell r="C1102" t="str">
            <v>7840779002835</v>
          </cell>
          <cell r="D1102" t="str">
            <v>GASEOSA GUARANA 2Lts PULP</v>
          </cell>
          <cell r="E1102">
            <v>1</v>
          </cell>
          <cell r="F1102" t="str">
            <v>BEBIDAS</v>
          </cell>
          <cell r="G1102" t="str">
            <v>BEBIDAS</v>
          </cell>
          <cell r="H1102" t="str">
            <v>GASEOSAS</v>
          </cell>
          <cell r="I1102" t="str">
            <v>GASEOSAS NO RETORNABLE</v>
          </cell>
          <cell r="J1102" t="str">
            <v>GUARANA</v>
          </cell>
          <cell r="K1102" t="str">
            <v>PULP</v>
          </cell>
          <cell r="L1102">
            <v>79</v>
          </cell>
          <cell r="M1102" t="str">
            <v>DISTRIBUIDORA DEL PARAGUAY (79)</v>
          </cell>
          <cell r="N1102">
            <v>59</v>
          </cell>
          <cell r="O1102">
            <v>63</v>
          </cell>
          <cell r="P1102">
            <v>60</v>
          </cell>
          <cell r="Q1102">
            <v>80</v>
          </cell>
          <cell r="R1102">
            <v>92</v>
          </cell>
          <cell r="S1102">
            <v>104</v>
          </cell>
          <cell r="T1102">
            <v>54</v>
          </cell>
          <cell r="U1102">
            <v>49</v>
          </cell>
          <cell r="V1102">
            <v>21</v>
          </cell>
          <cell r="W1102">
            <v>21</v>
          </cell>
          <cell r="X1102">
            <v>0</v>
          </cell>
          <cell r="Y1102">
            <v>0</v>
          </cell>
          <cell r="Z1102">
            <v>15</v>
          </cell>
          <cell r="AA1102">
            <v>18</v>
          </cell>
          <cell r="AB1102">
            <v>5</v>
          </cell>
          <cell r="AC1102">
            <v>8</v>
          </cell>
          <cell r="AD1102">
            <v>29</v>
          </cell>
          <cell r="AE1102">
            <v>50</v>
          </cell>
          <cell r="AF1102">
            <v>32</v>
          </cell>
          <cell r="AG1102">
            <v>26</v>
          </cell>
          <cell r="AH1102">
            <v>6</v>
          </cell>
          <cell r="AI1102">
            <v>8</v>
          </cell>
          <cell r="AJ1102">
            <v>40</v>
          </cell>
          <cell r="AK1102">
            <v>80</v>
          </cell>
          <cell r="AL1102">
            <v>0</v>
          </cell>
          <cell r="AM1102">
            <v>10</v>
          </cell>
          <cell r="AN1102">
            <v>58</v>
          </cell>
          <cell r="AO1102">
            <v>18</v>
          </cell>
          <cell r="AP1102">
            <v>15</v>
          </cell>
          <cell r="AQ1102">
            <v>48.979591836734699</v>
          </cell>
          <cell r="AR1102" t="str">
            <v>Q</v>
          </cell>
          <cell r="AS1102">
            <v>37.5</v>
          </cell>
          <cell r="AT1102">
            <v>66.92307692307692</v>
          </cell>
          <cell r="AU1102">
            <v>67.5</v>
          </cell>
          <cell r="AV1102">
            <v>8550.1666800000003</v>
          </cell>
          <cell r="AW1102">
            <v>8022.3037400000003</v>
          </cell>
          <cell r="AX1102">
            <v>9900</v>
          </cell>
          <cell r="AY1102">
            <v>0.1578721644289629</v>
          </cell>
          <cell r="AZ1102">
            <v>0.13634679999999996</v>
          </cell>
          <cell r="BA1102">
            <v>9500</v>
          </cell>
          <cell r="BB1102">
            <v>4</v>
          </cell>
          <cell r="BC1102">
            <v>0.11108945071466136</v>
          </cell>
          <cell r="BD1102">
            <v>9.9982454736842072E-2</v>
          </cell>
          <cell r="BE1102">
            <v>9250</v>
          </cell>
          <cell r="BF1102">
            <v>8</v>
          </cell>
          <cell r="BG1102">
            <v>8.1850254643222931E-2</v>
          </cell>
          <cell r="BH1102">
            <v>7.5657656216216188E-2</v>
          </cell>
        </row>
        <row r="1103">
          <cell r="B1103" t="str">
            <v>36858</v>
          </cell>
          <cell r="C1103" t="str">
            <v>7898295300256</v>
          </cell>
          <cell r="D1103" t="str">
            <v>GASEOSA GUARANA 2Lts CONTI</v>
          </cell>
          <cell r="E1103">
            <v>6</v>
          </cell>
          <cell r="F1103" t="str">
            <v>BEBIDAS</v>
          </cell>
          <cell r="G1103" t="str">
            <v>BEBIDAS</v>
          </cell>
          <cell r="H1103" t="str">
            <v>GASEOSAS</v>
          </cell>
          <cell r="I1103" t="str">
            <v>GASEOSAS NO RETORNABLE</v>
          </cell>
          <cell r="J1103" t="str">
            <v>GUARANA</v>
          </cell>
          <cell r="K1103" t="str">
            <v>CONTI</v>
          </cell>
          <cell r="L1103">
            <v>551</v>
          </cell>
          <cell r="M1103" t="str">
            <v>MONACO COMERCIAL  IMPORT EXPORT S.R.L. (551)</v>
          </cell>
          <cell r="N1103">
            <v>47</v>
          </cell>
          <cell r="O1103">
            <v>11</v>
          </cell>
          <cell r="P1103">
            <v>20</v>
          </cell>
          <cell r="Q1103">
            <v>25</v>
          </cell>
          <cell r="R1103">
            <v>45</v>
          </cell>
          <cell r="S1103">
            <v>26</v>
          </cell>
          <cell r="T1103">
            <v>23</v>
          </cell>
          <cell r="U1103">
            <v>14</v>
          </cell>
          <cell r="V1103">
            <v>10</v>
          </cell>
          <cell r="W1103">
            <v>40</v>
          </cell>
          <cell r="X1103">
            <v>6</v>
          </cell>
          <cell r="Y1103">
            <v>0</v>
          </cell>
          <cell r="Z1103">
            <v>39</v>
          </cell>
          <cell r="AA1103">
            <v>21</v>
          </cell>
          <cell r="AB1103">
            <v>22</v>
          </cell>
          <cell r="AC1103">
            <v>14</v>
          </cell>
          <cell r="AD1103">
            <v>26</v>
          </cell>
          <cell r="AE1103">
            <v>28</v>
          </cell>
          <cell r="AF1103">
            <v>18</v>
          </cell>
          <cell r="AG1103">
            <v>11</v>
          </cell>
          <cell r="AH1103">
            <v>0</v>
          </cell>
          <cell r="AI1103">
            <v>0</v>
          </cell>
          <cell r="AJ1103">
            <v>19</v>
          </cell>
          <cell r="AK1103">
            <v>17</v>
          </cell>
          <cell r="AL1103">
            <v>0</v>
          </cell>
          <cell r="AM1103">
            <v>0</v>
          </cell>
          <cell r="AN1103">
            <v>7</v>
          </cell>
          <cell r="AO1103">
            <v>0</v>
          </cell>
          <cell r="AP1103">
            <v>22.8</v>
          </cell>
          <cell r="AQ1103">
            <v>36.428571428571423</v>
          </cell>
          <cell r="AR1103" t="str">
            <v>Q</v>
          </cell>
          <cell r="AS1103" t="str">
            <v>Q</v>
          </cell>
          <cell r="AT1103">
            <v>19.09090909090909</v>
          </cell>
          <cell r="AU1103" t="str">
            <v>Q</v>
          </cell>
          <cell r="AV1103">
            <v>6267.0000030000001</v>
          </cell>
          <cell r="AW1103">
            <v>6261.5526600000003</v>
          </cell>
          <cell r="AX1103">
            <v>7250</v>
          </cell>
          <cell r="AY1103">
            <v>0.15685335831010683</v>
          </cell>
          <cell r="AZ1103">
            <v>0.1355862064827586</v>
          </cell>
          <cell r="BA1103">
            <v>7125</v>
          </cell>
          <cell r="BB1103">
            <v>6</v>
          </cell>
          <cell r="BC1103">
            <v>0.13690761075303604</v>
          </cell>
          <cell r="BD1103">
            <v>0.12042105221052631</v>
          </cell>
          <cell r="BE1103">
            <v>6916.6666699999996</v>
          </cell>
          <cell r="BF1103">
            <v>18</v>
          </cell>
          <cell r="BG1103">
            <v>0.10366469868980466</v>
          </cell>
          <cell r="BH1103">
            <v>9.3927710846299833E-2</v>
          </cell>
        </row>
        <row r="1104">
          <cell r="B1104" t="str">
            <v>36721</v>
          </cell>
          <cell r="C1104" t="str">
            <v>7840028206496</v>
          </cell>
          <cell r="D1104" t="str">
            <v>GASEOSA GUARANA 1LT MIRINDA</v>
          </cell>
          <cell r="E1104">
            <v>6</v>
          </cell>
          <cell r="F1104" t="str">
            <v>BEBIDAS</v>
          </cell>
          <cell r="G1104" t="str">
            <v>BEBIDAS</v>
          </cell>
          <cell r="H1104" t="str">
            <v>GASEOSAS</v>
          </cell>
          <cell r="I1104" t="str">
            <v>GASEOSAS NO RETORNABLE</v>
          </cell>
          <cell r="J1104" t="str">
            <v>GUARANA</v>
          </cell>
          <cell r="K1104" t="str">
            <v>MIRINDA</v>
          </cell>
          <cell r="L1104">
            <v>50</v>
          </cell>
          <cell r="M1104" t="str">
            <v>AV S.A. (50)</v>
          </cell>
          <cell r="N1104">
            <v>92</v>
          </cell>
          <cell r="O1104">
            <v>84</v>
          </cell>
          <cell r="P1104">
            <v>80</v>
          </cell>
          <cell r="Q1104">
            <v>74</v>
          </cell>
          <cell r="R1104">
            <v>58</v>
          </cell>
          <cell r="S1104">
            <v>183</v>
          </cell>
          <cell r="T1104">
            <v>138</v>
          </cell>
          <cell r="U1104">
            <v>133</v>
          </cell>
          <cell r="V1104">
            <v>35</v>
          </cell>
          <cell r="W1104">
            <v>61</v>
          </cell>
          <cell r="X1104">
            <v>41</v>
          </cell>
          <cell r="Y1104">
            <v>37</v>
          </cell>
          <cell r="Z1104">
            <v>66</v>
          </cell>
          <cell r="AA1104">
            <v>96</v>
          </cell>
          <cell r="AB1104">
            <v>27</v>
          </cell>
          <cell r="AC1104">
            <v>37</v>
          </cell>
          <cell r="AD1104">
            <v>40</v>
          </cell>
          <cell r="AE1104">
            <v>101</v>
          </cell>
          <cell r="AF1104">
            <v>66</v>
          </cell>
          <cell r="AG1104">
            <v>132</v>
          </cell>
          <cell r="AH1104">
            <v>0</v>
          </cell>
          <cell r="AI1104">
            <v>5</v>
          </cell>
          <cell r="AJ1104">
            <v>77</v>
          </cell>
          <cell r="AK1104">
            <v>145</v>
          </cell>
          <cell r="AL1104">
            <v>32</v>
          </cell>
          <cell r="AM1104">
            <v>66</v>
          </cell>
          <cell r="AN1104">
            <v>10</v>
          </cell>
          <cell r="AO1104">
            <v>22</v>
          </cell>
          <cell r="AP1104">
            <v>31.216216216216218</v>
          </cell>
          <cell r="AQ1104">
            <v>32.70676691729323</v>
          </cell>
          <cell r="AR1104">
            <v>25.945945945945947</v>
          </cell>
          <cell r="AS1104">
            <v>53.513513513513516</v>
          </cell>
          <cell r="AT1104">
            <v>2.2727272727272729</v>
          </cell>
          <cell r="AU1104">
            <v>132</v>
          </cell>
          <cell r="AV1104">
            <v>4167</v>
          </cell>
          <cell r="AW1104">
            <v>4163.1434900000004</v>
          </cell>
          <cell r="AX1104">
            <v>5750</v>
          </cell>
          <cell r="AY1104">
            <v>0.37988960883129352</v>
          </cell>
          <cell r="AZ1104">
            <v>0.27530434782608698</v>
          </cell>
          <cell r="BA1104">
            <v>5500</v>
          </cell>
          <cell r="BB1104">
            <v>6</v>
          </cell>
          <cell r="BC1104">
            <v>0.31989440844732431</v>
          </cell>
          <cell r="BD1104">
            <v>0.24236363636363636</v>
          </cell>
          <cell r="BE1104">
            <v>5250</v>
          </cell>
          <cell r="BF1104">
            <v>12</v>
          </cell>
          <cell r="BG1104">
            <v>0.25989920806335487</v>
          </cell>
          <cell r="BH1104">
            <v>0.20628571428571429</v>
          </cell>
        </row>
        <row r="1105">
          <cell r="B1105" t="str">
            <v>31615</v>
          </cell>
          <cell r="C1105" t="str">
            <v>7840028205574</v>
          </cell>
          <cell r="D1105" t="str">
            <v>GASEOSA GUARANA 250ml MIRINDA</v>
          </cell>
          <cell r="E1105">
            <v>6</v>
          </cell>
          <cell r="F1105" t="str">
            <v>BEBIDAS</v>
          </cell>
          <cell r="G1105" t="str">
            <v>BEBIDAS</v>
          </cell>
          <cell r="H1105" t="str">
            <v>GASEOSAS</v>
          </cell>
          <cell r="I1105" t="str">
            <v>GASEOSAS NO RETORNABLE</v>
          </cell>
          <cell r="J1105" t="str">
            <v>GUARANA</v>
          </cell>
          <cell r="K1105" t="str">
            <v>MIRINDA</v>
          </cell>
          <cell r="L1105">
            <v>50</v>
          </cell>
          <cell r="M1105" t="str">
            <v>AV S.A. (50)</v>
          </cell>
          <cell r="N1105">
            <v>594</v>
          </cell>
          <cell r="O1105">
            <v>0</v>
          </cell>
          <cell r="P1105">
            <v>60</v>
          </cell>
          <cell r="Q1105">
            <v>100</v>
          </cell>
          <cell r="R1105">
            <v>438</v>
          </cell>
          <cell r="S1105">
            <v>120</v>
          </cell>
          <cell r="T1105">
            <v>168</v>
          </cell>
          <cell r="U1105">
            <v>138</v>
          </cell>
          <cell r="V1105">
            <v>228</v>
          </cell>
          <cell r="W1105">
            <v>0</v>
          </cell>
          <cell r="X1105">
            <v>73</v>
          </cell>
          <cell r="Y1105">
            <v>68</v>
          </cell>
          <cell r="Z1105">
            <v>96</v>
          </cell>
          <cell r="AA1105">
            <v>119</v>
          </cell>
          <cell r="AB1105">
            <v>65</v>
          </cell>
          <cell r="AC1105">
            <v>101</v>
          </cell>
          <cell r="AD1105">
            <v>136</v>
          </cell>
          <cell r="AE1105">
            <v>176</v>
          </cell>
          <cell r="AF1105">
            <v>174</v>
          </cell>
          <cell r="AG1105">
            <v>180</v>
          </cell>
          <cell r="AH1105">
            <v>18</v>
          </cell>
          <cell r="AI1105">
            <v>25</v>
          </cell>
          <cell r="AJ1105">
            <v>0</v>
          </cell>
          <cell r="AK1105">
            <v>0</v>
          </cell>
          <cell r="AL1105">
            <v>0</v>
          </cell>
          <cell r="AM1105">
            <v>19</v>
          </cell>
          <cell r="AN1105">
            <v>0</v>
          </cell>
          <cell r="AO1105">
            <v>40</v>
          </cell>
          <cell r="AP1105" t="str">
            <v>Q</v>
          </cell>
          <cell r="AQ1105" t="str">
            <v>Q</v>
          </cell>
          <cell r="AR1105" t="str">
            <v>Q</v>
          </cell>
          <cell r="AS1105">
            <v>5.6435643564356432</v>
          </cell>
          <cell r="AT1105" t="str">
            <v>Q</v>
          </cell>
          <cell r="AU1105">
            <v>48</v>
          </cell>
          <cell r="AV1105">
            <v>2000</v>
          </cell>
          <cell r="AW1105">
            <v>1835.25496</v>
          </cell>
          <cell r="AX1105">
            <v>2250</v>
          </cell>
          <cell r="AY1105">
            <v>0.125</v>
          </cell>
          <cell r="AZ1105">
            <v>0.1111111111111111</v>
          </cell>
          <cell r="BA1105">
            <v>2150</v>
          </cell>
          <cell r="BB1105">
            <v>6</v>
          </cell>
          <cell r="BC1105">
            <v>7.4999999999999956E-2</v>
          </cell>
          <cell r="BD1105">
            <v>6.9767441860465115E-2</v>
          </cell>
          <cell r="BE1105">
            <v>0</v>
          </cell>
          <cell r="BF1105">
            <v>0</v>
          </cell>
          <cell r="BG1105">
            <v>-1</v>
          </cell>
          <cell r="BH1105">
            <v>0</v>
          </cell>
        </row>
        <row r="1106">
          <cell r="B1106" t="str">
            <v>4933</v>
          </cell>
          <cell r="C1106" t="str">
            <v>7840028202146</v>
          </cell>
          <cell r="D1106" t="str">
            <v>GASEOSA GUARANA 2Lts MIRINDA</v>
          </cell>
          <cell r="E1106">
            <v>1</v>
          </cell>
          <cell r="F1106" t="str">
            <v>BEBIDAS</v>
          </cell>
          <cell r="G1106" t="str">
            <v>BEBIDAS</v>
          </cell>
          <cell r="H1106" t="str">
            <v>GASEOSAS</v>
          </cell>
          <cell r="I1106" t="str">
            <v>GASEOSAS NO RETORNABLE</v>
          </cell>
          <cell r="J1106" t="str">
            <v>GUARANA</v>
          </cell>
          <cell r="K1106" t="str">
            <v>MIRINDA</v>
          </cell>
          <cell r="L1106">
            <v>50</v>
          </cell>
          <cell r="M1106" t="str">
            <v>AV S.A. (50)</v>
          </cell>
          <cell r="N1106">
            <v>139</v>
          </cell>
          <cell r="O1106">
            <v>155</v>
          </cell>
          <cell r="P1106">
            <v>102</v>
          </cell>
          <cell r="Q1106">
            <v>108</v>
          </cell>
          <cell r="R1106">
            <v>155</v>
          </cell>
          <cell r="S1106">
            <v>201</v>
          </cell>
          <cell r="T1106">
            <v>236</v>
          </cell>
          <cell r="U1106">
            <v>240</v>
          </cell>
          <cell r="V1106">
            <v>94</v>
          </cell>
          <cell r="W1106">
            <v>130</v>
          </cell>
          <cell r="X1106">
            <v>94</v>
          </cell>
          <cell r="Y1106">
            <v>96</v>
          </cell>
          <cell r="Z1106">
            <v>123</v>
          </cell>
          <cell r="AA1106">
            <v>218</v>
          </cell>
          <cell r="AB1106">
            <v>124</v>
          </cell>
          <cell r="AC1106">
            <v>95</v>
          </cell>
          <cell r="AD1106">
            <v>119</v>
          </cell>
          <cell r="AE1106">
            <v>196</v>
          </cell>
          <cell r="AF1106">
            <v>153</v>
          </cell>
          <cell r="AG1106">
            <v>146</v>
          </cell>
          <cell r="AH1106">
            <v>7</v>
          </cell>
          <cell r="AI1106">
            <v>40</v>
          </cell>
          <cell r="AJ1106">
            <v>104</v>
          </cell>
          <cell r="AK1106">
            <v>0</v>
          </cell>
          <cell r="AL1106">
            <v>93</v>
          </cell>
          <cell r="AM1106">
            <v>222</v>
          </cell>
          <cell r="AN1106">
            <v>120</v>
          </cell>
          <cell r="AO1106">
            <v>40</v>
          </cell>
          <cell r="AP1106">
            <v>28.888888888888886</v>
          </cell>
          <cell r="AQ1106" t="str">
            <v>Q</v>
          </cell>
          <cell r="AR1106">
            <v>29.0625</v>
          </cell>
          <cell r="AS1106">
            <v>70.10526315789474</v>
          </cell>
          <cell r="AT1106">
            <v>24.657534246575342</v>
          </cell>
          <cell r="AU1106">
            <v>30</v>
          </cell>
          <cell r="AV1106">
            <v>7362</v>
          </cell>
          <cell r="AW1106">
            <v>7378.8865699999997</v>
          </cell>
          <cell r="AX1106">
            <v>8350</v>
          </cell>
          <cell r="AY1106">
            <v>0.13420266232002165</v>
          </cell>
          <cell r="AZ1106">
            <v>0.11832335329341317</v>
          </cell>
          <cell r="BA1106">
            <v>8150</v>
          </cell>
          <cell r="BB1106">
            <v>4</v>
          </cell>
          <cell r="BC1106">
            <v>0.10703613148600932</v>
          </cell>
          <cell r="BD1106">
            <v>9.6687116564417183E-2</v>
          </cell>
          <cell r="BE1106">
            <v>7900</v>
          </cell>
          <cell r="BF1106">
            <v>12</v>
          </cell>
          <cell r="BG1106">
            <v>7.3077967943493638E-2</v>
          </cell>
          <cell r="BH1106">
            <v>6.8101265822784807E-2</v>
          </cell>
        </row>
        <row r="1107">
          <cell r="B1107" t="str">
            <v>4934</v>
          </cell>
          <cell r="C1107" t="str">
            <v>7840028203990</v>
          </cell>
          <cell r="D1107" t="str">
            <v>GASEOSA GUARANA 3Lts MIRINDA</v>
          </cell>
          <cell r="E1107">
            <v>1</v>
          </cell>
          <cell r="F1107" t="str">
            <v>BEBIDAS</v>
          </cell>
          <cell r="G1107" t="str">
            <v>BEBIDAS</v>
          </cell>
          <cell r="H1107" t="str">
            <v>GASEOSAS</v>
          </cell>
          <cell r="I1107" t="str">
            <v>GASEOSAS NO RETORNABLE</v>
          </cell>
          <cell r="J1107" t="str">
            <v>GUARANA</v>
          </cell>
          <cell r="K1107" t="str">
            <v>MIRINDA</v>
          </cell>
          <cell r="L1107">
            <v>50</v>
          </cell>
          <cell r="M1107" t="str">
            <v>AV S.A. (50)</v>
          </cell>
          <cell r="N1107">
            <v>55</v>
          </cell>
          <cell r="O1107">
            <v>61</v>
          </cell>
          <cell r="P1107">
            <v>36</v>
          </cell>
          <cell r="Q1107">
            <v>73</v>
          </cell>
          <cell r="R1107">
            <v>146</v>
          </cell>
          <cell r="S1107">
            <v>230</v>
          </cell>
          <cell r="T1107">
            <v>170</v>
          </cell>
          <cell r="U1107">
            <v>179</v>
          </cell>
          <cell r="V1107">
            <v>67</v>
          </cell>
          <cell r="W1107">
            <v>88</v>
          </cell>
          <cell r="X1107">
            <v>52</v>
          </cell>
          <cell r="Y1107">
            <v>48</v>
          </cell>
          <cell r="Z1107">
            <v>80</v>
          </cell>
          <cell r="AA1107">
            <v>106</v>
          </cell>
          <cell r="AB1107">
            <v>72</v>
          </cell>
          <cell r="AC1107">
            <v>97</v>
          </cell>
          <cell r="AD1107">
            <v>109</v>
          </cell>
          <cell r="AE1107">
            <v>190</v>
          </cell>
          <cell r="AF1107">
            <v>95</v>
          </cell>
          <cell r="AG1107">
            <v>124</v>
          </cell>
          <cell r="AH1107">
            <v>2</v>
          </cell>
          <cell r="AI1107">
            <v>33</v>
          </cell>
          <cell r="AJ1107">
            <v>16</v>
          </cell>
          <cell r="AK1107">
            <v>230</v>
          </cell>
          <cell r="AL1107">
            <v>60</v>
          </cell>
          <cell r="AM1107">
            <v>54</v>
          </cell>
          <cell r="AN1107">
            <v>132</v>
          </cell>
          <cell r="AO1107">
            <v>22</v>
          </cell>
          <cell r="AP1107">
            <v>6.5753424657534243</v>
          </cell>
          <cell r="AQ1107">
            <v>38.547486033519554</v>
          </cell>
          <cell r="AR1107">
            <v>37.5</v>
          </cell>
          <cell r="AS1107">
            <v>16.701030927835053</v>
          </cell>
          <cell r="AT1107">
            <v>31.93548387096774</v>
          </cell>
          <cell r="AU1107">
            <v>20</v>
          </cell>
          <cell r="AV1107">
            <v>12303</v>
          </cell>
          <cell r="AW1107">
            <v>12241.092049999999</v>
          </cell>
          <cell r="AX1107">
            <v>13900</v>
          </cell>
          <cell r="AY1107">
            <v>0.12980573843777932</v>
          </cell>
          <cell r="AZ1107">
            <v>0.11489208633093526</v>
          </cell>
          <cell r="BA1107">
            <v>13500</v>
          </cell>
          <cell r="BB1107">
            <v>4</v>
          </cell>
          <cell r="BC1107">
            <v>9.7293343087051953E-2</v>
          </cell>
          <cell r="BD1107">
            <v>8.8666666666666671E-2</v>
          </cell>
          <cell r="BE1107">
            <v>13250</v>
          </cell>
          <cell r="BF1107">
            <v>8</v>
          </cell>
          <cell r="BG1107">
            <v>7.6973095992847185E-2</v>
          </cell>
          <cell r="BH1107">
            <v>7.1471698113207541E-2</v>
          </cell>
        </row>
        <row r="1108">
          <cell r="B1108" t="str">
            <v>3482</v>
          </cell>
          <cell r="C1108" t="str">
            <v>7840138000236</v>
          </cell>
          <cell r="D1108" t="str">
            <v>GASEOSA GUARANA 1Lts PIRI</v>
          </cell>
          <cell r="E1108">
            <v>1</v>
          </cell>
          <cell r="F1108" t="str">
            <v>BEBIDAS</v>
          </cell>
          <cell r="G1108" t="str">
            <v>BEBIDAS</v>
          </cell>
          <cell r="H1108" t="str">
            <v>GASEOSAS</v>
          </cell>
          <cell r="I1108" t="str">
            <v>GASEOSAS NO RETORNABLE</v>
          </cell>
          <cell r="J1108" t="str">
            <v>GUARANA</v>
          </cell>
          <cell r="K1108" t="str">
            <v>PIRI</v>
          </cell>
          <cell r="L1108">
            <v>93</v>
          </cell>
          <cell r="M1108" t="str">
            <v>FORTIN S.A. (93)</v>
          </cell>
          <cell r="N1108">
            <v>207</v>
          </cell>
          <cell r="O1108">
            <v>225</v>
          </cell>
          <cell r="P1108">
            <v>218</v>
          </cell>
          <cell r="Q1108">
            <v>195</v>
          </cell>
          <cell r="R1108">
            <v>314</v>
          </cell>
          <cell r="S1108">
            <v>415</v>
          </cell>
          <cell r="T1108">
            <v>263</v>
          </cell>
          <cell r="U1108">
            <v>253</v>
          </cell>
          <cell r="V1108">
            <v>47</v>
          </cell>
          <cell r="W1108">
            <v>59</v>
          </cell>
          <cell r="X1108">
            <v>56</v>
          </cell>
          <cell r="Y1108">
            <v>56</v>
          </cell>
          <cell r="Z1108">
            <v>55</v>
          </cell>
          <cell r="AA1108">
            <v>127</v>
          </cell>
          <cell r="AB1108">
            <v>77</v>
          </cell>
          <cell r="AC1108">
            <v>90</v>
          </cell>
          <cell r="AD1108">
            <v>143</v>
          </cell>
          <cell r="AE1108">
            <v>145</v>
          </cell>
          <cell r="AF1108">
            <v>202</v>
          </cell>
          <cell r="AG1108">
            <v>157</v>
          </cell>
          <cell r="AH1108">
            <v>0</v>
          </cell>
          <cell r="AI1108">
            <v>0</v>
          </cell>
          <cell r="AJ1108">
            <v>236</v>
          </cell>
          <cell r="AK1108">
            <v>133</v>
          </cell>
          <cell r="AL1108">
            <v>59</v>
          </cell>
          <cell r="AM1108">
            <v>49</v>
          </cell>
          <cell r="AN1108">
            <v>123</v>
          </cell>
          <cell r="AO1108">
            <v>60</v>
          </cell>
          <cell r="AP1108">
            <v>36.307692307692307</v>
          </cell>
          <cell r="AQ1108">
            <v>15.770750988142291</v>
          </cell>
          <cell r="AR1108">
            <v>31.607142857142858</v>
          </cell>
          <cell r="AS1108">
            <v>16.333333333333332</v>
          </cell>
          <cell r="AT1108">
            <v>23.503184713375799</v>
          </cell>
          <cell r="AU1108" t="str">
            <v>SV</v>
          </cell>
          <cell r="AV1108">
            <v>2091.0000100000002</v>
          </cell>
          <cell r="AW1108">
            <v>2090.9997899999998</v>
          </cell>
          <cell r="AX1108">
            <v>2500</v>
          </cell>
          <cell r="AY1108">
            <v>0.19560018557819125</v>
          </cell>
          <cell r="AZ1108">
            <v>0.16359999599999991</v>
          </cell>
          <cell r="BA1108">
            <v>2400</v>
          </cell>
          <cell r="BB1108">
            <v>6</v>
          </cell>
          <cell r="BC1108">
            <v>0.1477761781550635</v>
          </cell>
          <cell r="BD1108">
            <v>0.12874999583333324</v>
          </cell>
          <cell r="BE1108">
            <v>2350</v>
          </cell>
          <cell r="BF1108">
            <v>12</v>
          </cell>
          <cell r="BG1108">
            <v>0.12386417444349984</v>
          </cell>
          <cell r="BH1108">
            <v>0.11021276170212757</v>
          </cell>
        </row>
        <row r="1109">
          <cell r="B1109" t="str">
            <v>3475</v>
          </cell>
          <cell r="C1109" t="str">
            <v>7840138000069</v>
          </cell>
          <cell r="D1109" t="str">
            <v>GASEOSA GUARANA 2Lts PIRI</v>
          </cell>
          <cell r="E1109">
            <v>1</v>
          </cell>
          <cell r="F1109" t="str">
            <v>BEBIDAS</v>
          </cell>
          <cell r="G1109" t="str">
            <v>BEBIDAS</v>
          </cell>
          <cell r="H1109" t="str">
            <v>GASEOSAS</v>
          </cell>
          <cell r="I1109" t="str">
            <v>GASEOSAS NO RETORNABLE</v>
          </cell>
          <cell r="J1109" t="str">
            <v>GUARANA</v>
          </cell>
          <cell r="K1109" t="str">
            <v>PIRI</v>
          </cell>
          <cell r="L1109">
            <v>93</v>
          </cell>
          <cell r="M1109" t="str">
            <v>FORTIN S.A. (93)</v>
          </cell>
          <cell r="N1109">
            <v>126</v>
          </cell>
          <cell r="O1109">
            <v>150</v>
          </cell>
          <cell r="P1109">
            <v>73</v>
          </cell>
          <cell r="Q1109">
            <v>72</v>
          </cell>
          <cell r="R1109">
            <v>341</v>
          </cell>
          <cell r="S1109">
            <v>417</v>
          </cell>
          <cell r="T1109">
            <v>307</v>
          </cell>
          <cell r="U1109">
            <v>286</v>
          </cell>
          <cell r="V1109">
            <v>69</v>
          </cell>
          <cell r="W1109">
            <v>144</v>
          </cell>
          <cell r="X1109">
            <v>84</v>
          </cell>
          <cell r="Y1109">
            <v>79</v>
          </cell>
          <cell r="Z1109">
            <v>111</v>
          </cell>
          <cell r="AA1109">
            <v>211</v>
          </cell>
          <cell r="AB1109">
            <v>114</v>
          </cell>
          <cell r="AC1109">
            <v>114</v>
          </cell>
          <cell r="AD1109">
            <v>152</v>
          </cell>
          <cell r="AE1109">
            <v>340</v>
          </cell>
          <cell r="AF1109">
            <v>216</v>
          </cell>
          <cell r="AG1109">
            <v>181</v>
          </cell>
          <cell r="AH1109">
            <v>7</v>
          </cell>
          <cell r="AI1109">
            <v>11</v>
          </cell>
          <cell r="AJ1109">
            <v>144</v>
          </cell>
          <cell r="AK1109">
            <v>261</v>
          </cell>
          <cell r="AL1109">
            <v>94</v>
          </cell>
          <cell r="AM1109">
            <v>180</v>
          </cell>
          <cell r="AN1109">
            <v>148</v>
          </cell>
          <cell r="AO1109">
            <v>101</v>
          </cell>
          <cell r="AP1109">
            <v>60</v>
          </cell>
          <cell r="AQ1109">
            <v>27.377622377622377</v>
          </cell>
          <cell r="AR1109">
            <v>35.696202531645568</v>
          </cell>
          <cell r="AS1109">
            <v>47.368421052631582</v>
          </cell>
          <cell r="AT1109">
            <v>24.530386740331494</v>
          </cell>
          <cell r="AU1109">
            <v>275.45454545454544</v>
          </cell>
          <cell r="AV1109">
            <v>3346.0000199999999</v>
          </cell>
          <cell r="AW1109">
            <v>3345.9994700000002</v>
          </cell>
          <cell r="AX1109">
            <v>3950</v>
          </cell>
          <cell r="AY1109">
            <v>0.18051403956656276</v>
          </cell>
          <cell r="AZ1109">
            <v>0.15291138734177218</v>
          </cell>
          <cell r="BA1109">
            <v>3850</v>
          </cell>
          <cell r="BB1109">
            <v>6</v>
          </cell>
          <cell r="BC1109">
            <v>0.15062760818513077</v>
          </cell>
          <cell r="BD1109">
            <v>0.13090908571428572</v>
          </cell>
          <cell r="BE1109">
            <v>3750</v>
          </cell>
          <cell r="BF1109">
            <v>12</v>
          </cell>
          <cell r="BG1109">
            <v>0.120741176803699</v>
          </cell>
          <cell r="BH1109">
            <v>0.10773332800000002</v>
          </cell>
        </row>
        <row r="1110">
          <cell r="B1110" t="str">
            <v>3490</v>
          </cell>
          <cell r="C1110" t="str">
            <v>7840138000076</v>
          </cell>
          <cell r="D1110" t="str">
            <v>GASEOSA GUARANA 330ml PIRI</v>
          </cell>
          <cell r="E1110">
            <v>1</v>
          </cell>
          <cell r="F1110" t="str">
            <v>BEBIDAS</v>
          </cell>
          <cell r="G1110" t="str">
            <v>BEBIDAS</v>
          </cell>
          <cell r="H1110" t="str">
            <v>GASEOSAS</v>
          </cell>
          <cell r="I1110" t="str">
            <v>GASEOSAS NO RETORNABLE</v>
          </cell>
          <cell r="J1110" t="str">
            <v>GUARANA</v>
          </cell>
          <cell r="K1110" t="str">
            <v>PIRI</v>
          </cell>
          <cell r="L1110">
            <v>93</v>
          </cell>
          <cell r="M1110" t="str">
            <v>FORTIN S.A. (93)</v>
          </cell>
          <cell r="N1110">
            <v>548</v>
          </cell>
          <cell r="O1110">
            <v>772</v>
          </cell>
          <cell r="P1110">
            <v>512</v>
          </cell>
          <cell r="Q1110">
            <v>508</v>
          </cell>
          <cell r="R1110">
            <v>1049</v>
          </cell>
          <cell r="S1110">
            <v>1012</v>
          </cell>
          <cell r="T1110">
            <v>989</v>
          </cell>
          <cell r="U1110">
            <v>889</v>
          </cell>
          <cell r="V1110">
            <v>432</v>
          </cell>
          <cell r="W1110">
            <v>457</v>
          </cell>
          <cell r="X1110">
            <v>211</v>
          </cell>
          <cell r="Y1110">
            <v>254</v>
          </cell>
          <cell r="Z1110">
            <v>135</v>
          </cell>
          <cell r="AA1110">
            <v>157</v>
          </cell>
          <cell r="AB1110">
            <v>218</v>
          </cell>
          <cell r="AC1110">
            <v>202</v>
          </cell>
          <cell r="AD1110">
            <v>260</v>
          </cell>
          <cell r="AE1110">
            <v>356</v>
          </cell>
          <cell r="AF1110">
            <v>195</v>
          </cell>
          <cell r="AG1110">
            <v>206</v>
          </cell>
          <cell r="AH1110">
            <v>36</v>
          </cell>
          <cell r="AI1110">
            <v>48</v>
          </cell>
          <cell r="AJ1110">
            <v>258</v>
          </cell>
          <cell r="AK1110">
            <v>708</v>
          </cell>
          <cell r="AL1110">
            <v>252</v>
          </cell>
          <cell r="AM1110">
            <v>92</v>
          </cell>
          <cell r="AN1110">
            <v>299</v>
          </cell>
          <cell r="AO1110">
            <v>144</v>
          </cell>
          <cell r="AP1110">
            <v>15.236220472440944</v>
          </cell>
          <cell r="AQ1110">
            <v>23.892013498312711</v>
          </cell>
          <cell r="AR1110">
            <v>29.763779527559056</v>
          </cell>
          <cell r="AS1110">
            <v>13.663366336633663</v>
          </cell>
          <cell r="AT1110">
            <v>43.543689320388353</v>
          </cell>
          <cell r="AU1110">
            <v>90</v>
          </cell>
          <cell r="AV1110">
            <v>1129.9999700000001</v>
          </cell>
          <cell r="AW1110">
            <v>1129.9989800000001</v>
          </cell>
          <cell r="AX1110">
            <v>1350</v>
          </cell>
          <cell r="AY1110">
            <v>0.19469029720416708</v>
          </cell>
          <cell r="AZ1110">
            <v>0.16296298518518512</v>
          </cell>
          <cell r="BA1110">
            <v>1300</v>
          </cell>
          <cell r="BB1110">
            <v>12</v>
          </cell>
          <cell r="BC1110">
            <v>0.15044250841882767</v>
          </cell>
          <cell r="BD1110">
            <v>0.13076925384615379</v>
          </cell>
          <cell r="BE1110">
            <v>1250</v>
          </cell>
          <cell r="BF1110">
            <v>24</v>
          </cell>
          <cell r="BG1110">
            <v>0.10619471963348803</v>
          </cell>
          <cell r="BH1110">
            <v>9.6000023999999934E-2</v>
          </cell>
        </row>
        <row r="1111">
          <cell r="B1111" t="str">
            <v>11384</v>
          </cell>
          <cell r="C1111" t="str">
            <v>7891991001342</v>
          </cell>
          <cell r="D1111" t="str">
            <v>GASEOSA GUARANA 2Lts ANTARCTICA</v>
          </cell>
          <cell r="E1111">
            <v>1</v>
          </cell>
          <cell r="F1111" t="str">
            <v>BEBIDAS</v>
          </cell>
          <cell r="G1111" t="str">
            <v>BEBIDAS</v>
          </cell>
          <cell r="H1111" t="str">
            <v>GASEOSAS</v>
          </cell>
          <cell r="I1111" t="str">
            <v>GASEOSAS NO RETORNABLE</v>
          </cell>
          <cell r="J1111" t="str">
            <v>GUARANA</v>
          </cell>
          <cell r="K1111" t="str">
            <v>ANTARCTICA</v>
          </cell>
          <cell r="L1111">
            <v>2054</v>
          </cell>
          <cell r="M1111" t="str">
            <v>ALTA META S.A (2054)</v>
          </cell>
          <cell r="N1111">
            <v>70</v>
          </cell>
          <cell r="O1111">
            <v>90</v>
          </cell>
          <cell r="P1111">
            <v>39</v>
          </cell>
          <cell r="Q1111">
            <v>36</v>
          </cell>
          <cell r="R1111">
            <v>99</v>
          </cell>
          <cell r="S1111">
            <v>86</v>
          </cell>
          <cell r="T1111">
            <v>75</v>
          </cell>
          <cell r="U1111">
            <v>70</v>
          </cell>
          <cell r="V1111">
            <v>48</v>
          </cell>
          <cell r="W1111">
            <v>54</v>
          </cell>
          <cell r="X1111">
            <v>3</v>
          </cell>
          <cell r="Y1111">
            <v>0</v>
          </cell>
          <cell r="Z1111">
            <v>68</v>
          </cell>
          <cell r="AA1111">
            <v>70</v>
          </cell>
          <cell r="AB1111">
            <v>51</v>
          </cell>
          <cell r="AC1111">
            <v>40</v>
          </cell>
          <cell r="AD1111">
            <v>78</v>
          </cell>
          <cell r="AE1111">
            <v>86</v>
          </cell>
          <cell r="AF1111">
            <v>26</v>
          </cell>
          <cell r="AG1111">
            <v>31</v>
          </cell>
          <cell r="AH1111">
            <v>0</v>
          </cell>
          <cell r="AI1111">
            <v>0</v>
          </cell>
          <cell r="AJ1111">
            <v>0</v>
          </cell>
          <cell r="AK1111">
            <v>25</v>
          </cell>
          <cell r="AL1111">
            <v>0</v>
          </cell>
          <cell r="AM1111">
            <v>3</v>
          </cell>
          <cell r="AN1111">
            <v>43</v>
          </cell>
          <cell r="AO1111">
            <v>0</v>
          </cell>
          <cell r="AP1111" t="str">
            <v>Q</v>
          </cell>
          <cell r="AQ1111">
            <v>10.714285714285715</v>
          </cell>
          <cell r="AR1111" t="str">
            <v>Q</v>
          </cell>
          <cell r="AS1111">
            <v>2.25</v>
          </cell>
          <cell r="AT1111">
            <v>41.612903225806456</v>
          </cell>
          <cell r="AU1111" t="str">
            <v>Q</v>
          </cell>
          <cell r="AV1111">
            <v>10500.00006</v>
          </cell>
          <cell r="AW1111">
            <v>10414.5888</v>
          </cell>
          <cell r="AX1111">
            <v>11500</v>
          </cell>
          <cell r="AY1111">
            <v>9.5238088979591851E-2</v>
          </cell>
          <cell r="AZ1111">
            <v>8.6956516521739108E-2</v>
          </cell>
          <cell r="BA1111">
            <v>10950</v>
          </cell>
          <cell r="BB1111">
            <v>6</v>
          </cell>
          <cell r="BC1111">
            <v>4.2857136897959114E-2</v>
          </cell>
          <cell r="BD1111">
            <v>4.1095884931506822E-2</v>
          </cell>
          <cell r="BE1111">
            <v>0</v>
          </cell>
          <cell r="BF1111">
            <v>0</v>
          </cell>
          <cell r="BG1111">
            <v>-1</v>
          </cell>
          <cell r="BH1111">
            <v>0</v>
          </cell>
        </row>
        <row r="1112">
          <cell r="B1112" t="str">
            <v>11382</v>
          </cell>
          <cell r="C1112" t="str">
            <v>7891991000826</v>
          </cell>
          <cell r="D1112" t="str">
            <v>GASEOSA GUARANA 350ml ANTARCTICA</v>
          </cell>
          <cell r="E1112">
            <v>1</v>
          </cell>
          <cell r="F1112" t="str">
            <v>BEBIDAS</v>
          </cell>
          <cell r="G1112" t="str">
            <v>BEBIDAS</v>
          </cell>
          <cell r="H1112" t="str">
            <v>GASEOSAS</v>
          </cell>
          <cell r="I1112" t="str">
            <v>GASEOSAS NO RETORNABLE</v>
          </cell>
          <cell r="J1112" t="str">
            <v>GUARANA</v>
          </cell>
          <cell r="K1112" t="str">
            <v>ANTARCTICA</v>
          </cell>
          <cell r="L1112">
            <v>2054</v>
          </cell>
          <cell r="M1112" t="str">
            <v>ALTA META S.A (2054)</v>
          </cell>
          <cell r="N1112">
            <v>1384</v>
          </cell>
          <cell r="O1112">
            <v>1794</v>
          </cell>
          <cell r="P1112">
            <v>1378</v>
          </cell>
          <cell r="Q1112">
            <v>1203</v>
          </cell>
          <cell r="R1112">
            <v>2099</v>
          </cell>
          <cell r="S1112">
            <v>2211</v>
          </cell>
          <cell r="T1112">
            <v>1644</v>
          </cell>
          <cell r="U1112">
            <v>1667</v>
          </cell>
          <cell r="V1112">
            <v>364</v>
          </cell>
          <cell r="W1112">
            <v>389</v>
          </cell>
          <cell r="X1112">
            <v>445</v>
          </cell>
          <cell r="Y1112">
            <v>457</v>
          </cell>
          <cell r="Z1112">
            <v>643</v>
          </cell>
          <cell r="AA1112">
            <v>811</v>
          </cell>
          <cell r="AB1112">
            <v>504</v>
          </cell>
          <cell r="AC1112">
            <v>542</v>
          </cell>
          <cell r="AD1112">
            <v>624</v>
          </cell>
          <cell r="AE1112">
            <v>731</v>
          </cell>
          <cell r="AF1112">
            <v>718</v>
          </cell>
          <cell r="AG1112">
            <v>553</v>
          </cell>
          <cell r="AH1112">
            <v>0</v>
          </cell>
          <cell r="AI1112">
            <v>0</v>
          </cell>
          <cell r="AJ1112">
            <v>1308</v>
          </cell>
          <cell r="AK1112">
            <v>1164</v>
          </cell>
          <cell r="AL1112">
            <v>290</v>
          </cell>
          <cell r="AM1112">
            <v>759</v>
          </cell>
          <cell r="AN1112">
            <v>672</v>
          </cell>
          <cell r="AO1112">
            <v>0</v>
          </cell>
          <cell r="AP1112">
            <v>32.618453865336662</v>
          </cell>
          <cell r="AQ1112">
            <v>20.947810437912416</v>
          </cell>
          <cell r="AR1112">
            <v>19.037199124726477</v>
          </cell>
          <cell r="AS1112">
            <v>42.011070110701105</v>
          </cell>
          <cell r="AT1112">
            <v>36.455696202531648</v>
          </cell>
          <cell r="AU1112" t="str">
            <v>Q</v>
          </cell>
          <cell r="AV1112">
            <v>3300</v>
          </cell>
          <cell r="AW1112">
            <v>2881.7061899999999</v>
          </cell>
          <cell r="AX1112">
            <v>3650</v>
          </cell>
          <cell r="AY1112">
            <v>0.10606060606060597</v>
          </cell>
          <cell r="AZ1112">
            <v>9.5890410958904104E-2</v>
          </cell>
          <cell r="BA1112">
            <v>3500</v>
          </cell>
          <cell r="BB1112">
            <v>6</v>
          </cell>
          <cell r="BC1112">
            <v>6.0606060606060552E-2</v>
          </cell>
          <cell r="BD1112">
            <v>5.7142857142857141E-2</v>
          </cell>
          <cell r="BE1112">
            <v>0</v>
          </cell>
          <cell r="BF1112">
            <v>0</v>
          </cell>
          <cell r="BG1112">
            <v>-1</v>
          </cell>
          <cell r="BH1112">
            <v>0</v>
          </cell>
        </row>
        <row r="1113">
          <cell r="B1113" t="str">
            <v>13969</v>
          </cell>
          <cell r="C1113" t="str">
            <v>7840058002952</v>
          </cell>
          <cell r="D1113" t="str">
            <v>GASEOSA GUARANA 2Lts CRUSH</v>
          </cell>
          <cell r="E1113">
            <v>1</v>
          </cell>
          <cell r="F1113" t="str">
            <v>BEBIDAS</v>
          </cell>
          <cell r="G1113" t="str">
            <v>BEBIDAS</v>
          </cell>
          <cell r="H1113" t="str">
            <v>GASEOSAS</v>
          </cell>
          <cell r="I1113" t="str">
            <v>GASEOSAS NO RETORNABLE</v>
          </cell>
          <cell r="J1113" t="str">
            <v>GUARANA</v>
          </cell>
          <cell r="K1113" t="str">
            <v>CRUSH</v>
          </cell>
          <cell r="L1113">
            <v>139</v>
          </cell>
          <cell r="M1113" t="str">
            <v>PARAGUAY REFRESCOS S.A.  (139)</v>
          </cell>
          <cell r="N1113">
            <v>559</v>
          </cell>
          <cell r="O1113">
            <v>594</v>
          </cell>
          <cell r="P1113">
            <v>507</v>
          </cell>
          <cell r="Q1113">
            <v>314</v>
          </cell>
          <cell r="R1113">
            <v>1122</v>
          </cell>
          <cell r="S1113">
            <v>1059</v>
          </cell>
          <cell r="T1113">
            <v>736</v>
          </cell>
          <cell r="U1113">
            <v>711</v>
          </cell>
          <cell r="V1113">
            <v>277</v>
          </cell>
          <cell r="W1113">
            <v>215</v>
          </cell>
          <cell r="X1113">
            <v>165</v>
          </cell>
          <cell r="Y1113">
            <v>173</v>
          </cell>
          <cell r="Z1113">
            <v>508</v>
          </cell>
          <cell r="AA1113">
            <v>288</v>
          </cell>
          <cell r="AB1113">
            <v>257</v>
          </cell>
          <cell r="AC1113">
            <v>268</v>
          </cell>
          <cell r="AD1113">
            <v>552</v>
          </cell>
          <cell r="AE1113">
            <v>528</v>
          </cell>
          <cell r="AF1113">
            <v>357</v>
          </cell>
          <cell r="AG1113">
            <v>286</v>
          </cell>
          <cell r="AH1113">
            <v>19</v>
          </cell>
          <cell r="AI1113">
            <v>55</v>
          </cell>
          <cell r="AJ1113">
            <v>229</v>
          </cell>
          <cell r="AK1113">
            <v>408</v>
          </cell>
          <cell r="AL1113">
            <v>119</v>
          </cell>
          <cell r="AM1113">
            <v>208</v>
          </cell>
          <cell r="AN1113">
            <v>272</v>
          </cell>
          <cell r="AO1113">
            <v>195</v>
          </cell>
          <cell r="AP1113">
            <v>21.878980891719742</v>
          </cell>
          <cell r="AQ1113">
            <v>17.215189873417721</v>
          </cell>
          <cell r="AR1113">
            <v>20.635838150289018</v>
          </cell>
          <cell r="AS1113">
            <v>23.28358208955224</v>
          </cell>
          <cell r="AT1113">
            <v>28.53146853146853</v>
          </cell>
          <cell r="AU1113">
            <v>106.36363636363636</v>
          </cell>
          <cell r="AV1113">
            <v>5775</v>
          </cell>
          <cell r="AW1113">
            <v>5425.7654000000002</v>
          </cell>
          <cell r="AX1113">
            <v>6750</v>
          </cell>
          <cell r="AY1113">
            <v>0.16883116883116878</v>
          </cell>
          <cell r="AZ1113">
            <v>0.14444444444444443</v>
          </cell>
          <cell r="BA1113">
            <v>6500</v>
          </cell>
          <cell r="BB1113">
            <v>3</v>
          </cell>
          <cell r="BC1113">
            <v>0.12554112554112562</v>
          </cell>
          <cell r="BD1113">
            <v>0.11153846153846154</v>
          </cell>
          <cell r="BE1113">
            <v>0</v>
          </cell>
          <cell r="BF1113">
            <v>0</v>
          </cell>
          <cell r="BG1113">
            <v>-1</v>
          </cell>
          <cell r="BH1113">
            <v>0</v>
          </cell>
        </row>
        <row r="1114">
          <cell r="B1114" t="str">
            <v>4498</v>
          </cell>
          <cell r="C1114" t="str">
            <v>7840779002866</v>
          </cell>
          <cell r="D1114" t="str">
            <v>GASEOSA GUARANA FREE 2Lts PULP</v>
          </cell>
          <cell r="E1114">
            <v>1</v>
          </cell>
          <cell r="F1114" t="str">
            <v>BEBIDAS</v>
          </cell>
          <cell r="G1114" t="str">
            <v>BEBIDAS</v>
          </cell>
          <cell r="H1114" t="str">
            <v>GASEOSAS</v>
          </cell>
          <cell r="I1114" t="str">
            <v>GASEOSAS NO RETORNABLE</v>
          </cell>
          <cell r="J1114" t="str">
            <v>GUARANA LIGHT</v>
          </cell>
          <cell r="K1114" t="str">
            <v>PULP</v>
          </cell>
          <cell r="L1114">
            <v>79</v>
          </cell>
          <cell r="M1114" t="str">
            <v>DISTRIBUIDORA DEL PARAGUAY (79)</v>
          </cell>
          <cell r="N1114">
            <v>11</v>
          </cell>
          <cell r="O1114">
            <v>7</v>
          </cell>
          <cell r="P1114">
            <v>0</v>
          </cell>
          <cell r="Q1114">
            <v>0</v>
          </cell>
          <cell r="R1114">
            <v>9</v>
          </cell>
          <cell r="S1114">
            <v>12</v>
          </cell>
          <cell r="T1114">
            <v>11</v>
          </cell>
          <cell r="U1114">
            <v>16</v>
          </cell>
          <cell r="V1114">
            <v>8</v>
          </cell>
          <cell r="W1114">
            <v>17</v>
          </cell>
          <cell r="X1114">
            <v>0</v>
          </cell>
          <cell r="Y1114">
            <v>0</v>
          </cell>
          <cell r="Z1114">
            <v>18</v>
          </cell>
          <cell r="AA1114">
            <v>14</v>
          </cell>
          <cell r="AB1114">
            <v>23</v>
          </cell>
          <cell r="AC1114">
            <v>14</v>
          </cell>
          <cell r="AD1114">
            <v>24</v>
          </cell>
          <cell r="AE1114">
            <v>12</v>
          </cell>
          <cell r="AF1114">
            <v>0</v>
          </cell>
          <cell r="AG1114">
            <v>0</v>
          </cell>
          <cell r="AH1114">
            <v>0</v>
          </cell>
          <cell r="AI1114">
            <v>0</v>
          </cell>
          <cell r="AJ1114">
            <v>14</v>
          </cell>
          <cell r="AK1114">
            <v>25</v>
          </cell>
          <cell r="AL1114">
            <v>0</v>
          </cell>
          <cell r="AM1114">
            <v>86</v>
          </cell>
          <cell r="AN1114">
            <v>0</v>
          </cell>
          <cell r="AO1114">
            <v>12</v>
          </cell>
          <cell r="AP1114" t="str">
            <v>SV</v>
          </cell>
          <cell r="AQ1114">
            <v>46.875</v>
          </cell>
          <cell r="AR1114" t="str">
            <v>Q</v>
          </cell>
          <cell r="AS1114">
            <v>184.28571428571431</v>
          </cell>
          <cell r="AT1114" t="str">
            <v>Q</v>
          </cell>
          <cell r="AU1114" t="str">
            <v>SV</v>
          </cell>
          <cell r="AV1114">
            <v>8550</v>
          </cell>
          <cell r="AW1114">
            <v>7936.1213799999996</v>
          </cell>
          <cell r="AX1114">
            <v>9900</v>
          </cell>
          <cell r="AY1114">
            <v>0.15789473684210531</v>
          </cell>
          <cell r="AZ1114">
            <v>0.13636363636363635</v>
          </cell>
          <cell r="BA1114">
            <v>9500</v>
          </cell>
          <cell r="BB1114">
            <v>4</v>
          </cell>
          <cell r="BC1114">
            <v>0.11111111111111116</v>
          </cell>
          <cell r="BD1114">
            <v>0.1</v>
          </cell>
          <cell r="BE1114">
            <v>9250</v>
          </cell>
          <cell r="BF1114">
            <v>8</v>
          </cell>
          <cell r="BG1114">
            <v>8.1871345029239873E-2</v>
          </cell>
          <cell r="BH1114">
            <v>7.567567567567568E-2</v>
          </cell>
        </row>
        <row r="1115">
          <cell r="B1115" t="str">
            <v>4936</v>
          </cell>
          <cell r="C1115" t="str">
            <v>7840028202573</v>
          </cell>
          <cell r="D1115" t="str">
            <v>GASEOSA GUARANA FREE 2Lts MIRINDA</v>
          </cell>
          <cell r="E1115">
            <v>1</v>
          </cell>
          <cell r="F1115" t="str">
            <v>BEBIDAS</v>
          </cell>
          <cell r="G1115" t="str">
            <v>BEBIDAS</v>
          </cell>
          <cell r="H1115" t="str">
            <v>GASEOSAS</v>
          </cell>
          <cell r="I1115" t="str">
            <v>GASEOSAS NO RETORNABLE</v>
          </cell>
          <cell r="J1115" t="str">
            <v>GUARANA LIGHT</v>
          </cell>
          <cell r="K1115" t="str">
            <v>MIRINDA</v>
          </cell>
          <cell r="L1115">
            <v>50</v>
          </cell>
          <cell r="M1115" t="str">
            <v>AV S.A. (50)</v>
          </cell>
          <cell r="N1115">
            <v>36</v>
          </cell>
          <cell r="O1115">
            <v>72</v>
          </cell>
          <cell r="P1115">
            <v>39</v>
          </cell>
          <cell r="Q1115">
            <v>49</v>
          </cell>
          <cell r="R1115">
            <v>48</v>
          </cell>
          <cell r="S1115">
            <v>89</v>
          </cell>
          <cell r="T1115">
            <v>76</v>
          </cell>
          <cell r="U1115">
            <v>85</v>
          </cell>
          <cell r="V1115">
            <v>20</v>
          </cell>
          <cell r="W1115">
            <v>39</v>
          </cell>
          <cell r="X1115">
            <v>38</v>
          </cell>
          <cell r="Y1115">
            <v>39</v>
          </cell>
          <cell r="Z1115">
            <v>34</v>
          </cell>
          <cell r="AA1115">
            <v>67</v>
          </cell>
          <cell r="AB1115">
            <v>48</v>
          </cell>
          <cell r="AC1115">
            <v>66</v>
          </cell>
          <cell r="AD1115">
            <v>16</v>
          </cell>
          <cell r="AE1115">
            <v>53</v>
          </cell>
          <cell r="AF1115">
            <v>38</v>
          </cell>
          <cell r="AG1115">
            <v>50</v>
          </cell>
          <cell r="AH1115">
            <v>0</v>
          </cell>
          <cell r="AI1115">
            <v>0</v>
          </cell>
          <cell r="AJ1115">
            <v>72</v>
          </cell>
          <cell r="AK1115">
            <v>12</v>
          </cell>
          <cell r="AL1115">
            <v>50</v>
          </cell>
          <cell r="AM1115">
            <v>23</v>
          </cell>
          <cell r="AN1115">
            <v>23</v>
          </cell>
          <cell r="AO1115">
            <v>0</v>
          </cell>
          <cell r="AP1115">
            <v>44.081632653061227</v>
          </cell>
          <cell r="AQ1115">
            <v>4.2352941176470589</v>
          </cell>
          <cell r="AR1115">
            <v>38.461538461538467</v>
          </cell>
          <cell r="AS1115">
            <v>10.454545454545455</v>
          </cell>
          <cell r="AT1115">
            <v>13.8</v>
          </cell>
          <cell r="AU1115" t="str">
            <v>Q</v>
          </cell>
          <cell r="AV1115">
            <v>8835</v>
          </cell>
          <cell r="AW1115">
            <v>8687.7079300000005</v>
          </cell>
          <cell r="AX1115">
            <v>10250</v>
          </cell>
          <cell r="AY1115">
            <v>0.1601584606677986</v>
          </cell>
          <cell r="AZ1115">
            <v>0.13804878048780489</v>
          </cell>
          <cell r="BA1115">
            <v>9950</v>
          </cell>
          <cell r="BB1115">
            <v>4</v>
          </cell>
          <cell r="BC1115">
            <v>0.12620260328239952</v>
          </cell>
          <cell r="BD1115">
            <v>0.11206030150753769</v>
          </cell>
          <cell r="BE1115">
            <v>9650</v>
          </cell>
          <cell r="BF1115">
            <v>12</v>
          </cell>
          <cell r="BG1115">
            <v>9.2246745897000659E-2</v>
          </cell>
          <cell r="BH1115">
            <v>8.4455958549222804E-2</v>
          </cell>
        </row>
        <row r="1116">
          <cell r="B1116" t="str">
            <v>4935</v>
          </cell>
          <cell r="C1116" t="str">
            <v>7840028202597</v>
          </cell>
          <cell r="D1116" t="str">
            <v>GASEOSA GUARANA FREE 500ml MIRINDA</v>
          </cell>
          <cell r="E1116">
            <v>1</v>
          </cell>
          <cell r="F1116" t="str">
            <v>BEBIDAS</v>
          </cell>
          <cell r="G1116" t="str">
            <v>BEBIDAS</v>
          </cell>
          <cell r="H1116" t="str">
            <v>GASEOSAS</v>
          </cell>
          <cell r="I1116" t="str">
            <v>GASEOSAS NO RETORNABLE</v>
          </cell>
          <cell r="J1116" t="str">
            <v>GUARANA LIGHT</v>
          </cell>
          <cell r="K1116" t="str">
            <v>MIRINDA</v>
          </cell>
          <cell r="L1116">
            <v>50</v>
          </cell>
          <cell r="M1116" t="str">
            <v>AV S.A. (50)</v>
          </cell>
          <cell r="N1116">
            <v>103</v>
          </cell>
          <cell r="O1116">
            <v>59</v>
          </cell>
          <cell r="P1116">
            <v>58</v>
          </cell>
          <cell r="Q1116">
            <v>23</v>
          </cell>
          <cell r="R1116">
            <v>51</v>
          </cell>
          <cell r="S1116">
            <v>99</v>
          </cell>
          <cell r="T1116">
            <v>79</v>
          </cell>
          <cell r="U1116">
            <v>98</v>
          </cell>
          <cell r="V1116">
            <v>23</v>
          </cell>
          <cell r="W1116">
            <v>27</v>
          </cell>
          <cell r="X1116">
            <v>16</v>
          </cell>
          <cell r="Y1116">
            <v>17</v>
          </cell>
          <cell r="Z1116">
            <v>0</v>
          </cell>
          <cell r="AA1116">
            <v>32</v>
          </cell>
          <cell r="AB1116">
            <v>59</v>
          </cell>
          <cell r="AC1116">
            <v>70</v>
          </cell>
          <cell r="AD1116">
            <v>18</v>
          </cell>
          <cell r="AE1116">
            <v>14</v>
          </cell>
          <cell r="AF1116">
            <v>0</v>
          </cell>
          <cell r="AG1116">
            <v>6</v>
          </cell>
          <cell r="AH1116">
            <v>0</v>
          </cell>
          <cell r="AI1116">
            <v>0</v>
          </cell>
          <cell r="AJ1116">
            <v>84</v>
          </cell>
          <cell r="AK1116">
            <v>80</v>
          </cell>
          <cell r="AL1116">
            <v>47</v>
          </cell>
          <cell r="AM1116">
            <v>24</v>
          </cell>
          <cell r="AN1116">
            <v>18</v>
          </cell>
          <cell r="AO1116">
            <v>12</v>
          </cell>
          <cell r="AP1116">
            <v>109.56521739130434</v>
          </cell>
          <cell r="AQ1116">
            <v>24.489795918367349</v>
          </cell>
          <cell r="AR1116">
            <v>82.941176470588232</v>
          </cell>
          <cell r="AS1116">
            <v>10.285714285714286</v>
          </cell>
          <cell r="AT1116">
            <v>90</v>
          </cell>
          <cell r="AU1116" t="str">
            <v>SV</v>
          </cell>
          <cell r="AV1116">
            <v>4180</v>
          </cell>
          <cell r="AW1116">
            <v>3955.5435699999998</v>
          </cell>
          <cell r="AX1116">
            <v>4850</v>
          </cell>
          <cell r="AY1116">
            <v>0.16028708133971281</v>
          </cell>
          <cell r="AZ1116">
            <v>0.13814432989690723</v>
          </cell>
          <cell r="BA1116">
            <v>4750</v>
          </cell>
          <cell r="BB1116">
            <v>6</v>
          </cell>
          <cell r="BC1116">
            <v>0.13636363636363646</v>
          </cell>
          <cell r="BD1116">
            <v>0.12</v>
          </cell>
          <cell r="BE1116">
            <v>4650</v>
          </cell>
          <cell r="BF1116">
            <v>12</v>
          </cell>
          <cell r="BG1116">
            <v>0.1124401913875599</v>
          </cell>
          <cell r="BH1116">
            <v>0.1010752688172043</v>
          </cell>
        </row>
        <row r="1117">
          <cell r="B1117" t="str">
            <v>5698</v>
          </cell>
          <cell r="C1117" t="str">
            <v>7840894001003</v>
          </cell>
          <cell r="D1117" t="str">
            <v>GASEOSA GUARANA 2Lts ISAAC</v>
          </cell>
          <cell r="E1117">
            <v>6</v>
          </cell>
          <cell r="F1117" t="str">
            <v>BEBIDAS</v>
          </cell>
          <cell r="G1117" t="str">
            <v>BEBIDAS</v>
          </cell>
          <cell r="H1117" t="str">
            <v>GASEOSAS</v>
          </cell>
          <cell r="I1117" t="str">
            <v>GASEOSAS NO RETORNABLE</v>
          </cell>
          <cell r="J1117" t="str">
            <v>GUARANA LIGHT</v>
          </cell>
          <cell r="K1117" t="str">
            <v>ISAAC</v>
          </cell>
          <cell r="L1117">
            <v>428</v>
          </cell>
          <cell r="M1117" t="str">
            <v>BRUMADO S.A. (428)</v>
          </cell>
          <cell r="N1117">
            <v>163</v>
          </cell>
          <cell r="O1117">
            <v>178</v>
          </cell>
          <cell r="P1117">
            <v>93</v>
          </cell>
          <cell r="Q1117">
            <v>90</v>
          </cell>
          <cell r="R1117">
            <v>155</v>
          </cell>
          <cell r="S1117">
            <v>247</v>
          </cell>
          <cell r="T1117">
            <v>299</v>
          </cell>
          <cell r="U1117">
            <v>198</v>
          </cell>
          <cell r="V1117">
            <v>50</v>
          </cell>
          <cell r="W1117">
            <v>109</v>
          </cell>
          <cell r="X1117">
            <v>53</v>
          </cell>
          <cell r="Y1117">
            <v>43</v>
          </cell>
          <cell r="Z1117">
            <v>75</v>
          </cell>
          <cell r="AA1117">
            <v>104</v>
          </cell>
          <cell r="AB1117">
            <v>109</v>
          </cell>
          <cell r="AC1117">
            <v>92</v>
          </cell>
          <cell r="AD1117">
            <v>117</v>
          </cell>
          <cell r="AE1117">
            <v>155</v>
          </cell>
          <cell r="AF1117">
            <v>286</v>
          </cell>
          <cell r="AG1117">
            <v>282</v>
          </cell>
          <cell r="AH1117">
            <v>2</v>
          </cell>
          <cell r="AI1117">
            <v>5</v>
          </cell>
          <cell r="AJ1117">
            <v>173</v>
          </cell>
          <cell r="AK1117">
            <v>402</v>
          </cell>
          <cell r="AL1117">
            <v>75</v>
          </cell>
          <cell r="AM1117">
            <v>161</v>
          </cell>
          <cell r="AN1117">
            <v>92</v>
          </cell>
          <cell r="AO1117">
            <v>33</v>
          </cell>
          <cell r="AP1117">
            <v>57.666666666666671</v>
          </cell>
          <cell r="AQ1117">
            <v>60.909090909090907</v>
          </cell>
          <cell r="AR1117">
            <v>52.325581395348834</v>
          </cell>
          <cell r="AS1117">
            <v>52.5</v>
          </cell>
          <cell r="AT1117">
            <v>9.7872340425531927</v>
          </cell>
          <cell r="AU1117">
            <v>198</v>
          </cell>
          <cell r="AV1117">
            <v>3250.0000500000001</v>
          </cell>
          <cell r="AW1117">
            <v>3249.99829</v>
          </cell>
          <cell r="AX1117">
            <v>3650</v>
          </cell>
          <cell r="AY1117">
            <v>0.1230769057988168</v>
          </cell>
          <cell r="AZ1117">
            <v>0.10958902739726024</v>
          </cell>
          <cell r="BA1117">
            <v>3550</v>
          </cell>
          <cell r="BB1117">
            <v>6</v>
          </cell>
          <cell r="BC1117">
            <v>9.2307675502958819E-2</v>
          </cell>
          <cell r="BD1117">
            <v>8.4507028169014051E-2</v>
          </cell>
          <cell r="BE1117">
            <v>0</v>
          </cell>
          <cell r="BF1117">
            <v>0</v>
          </cell>
          <cell r="BG1117">
            <v>-1</v>
          </cell>
          <cell r="BH1117">
            <v>0</v>
          </cell>
        </row>
        <row r="1118">
          <cell r="B1118" t="str">
            <v>5709</v>
          </cell>
          <cell r="C1118" t="str">
            <v>7840894000983</v>
          </cell>
          <cell r="D1118" t="str">
            <v>GASEOSA GUARANA 330ml ISAAC</v>
          </cell>
          <cell r="E1118">
            <v>12</v>
          </cell>
          <cell r="F1118" t="str">
            <v>BEBIDAS</v>
          </cell>
          <cell r="G1118" t="str">
            <v>BEBIDAS</v>
          </cell>
          <cell r="H1118" t="str">
            <v>GASEOSAS</v>
          </cell>
          <cell r="I1118" t="str">
            <v>GASEOSAS NO RETORNABLE</v>
          </cell>
          <cell r="J1118" t="str">
            <v>GUARANA LIGHT</v>
          </cell>
          <cell r="K1118" t="str">
            <v>ISAAC</v>
          </cell>
          <cell r="L1118">
            <v>428</v>
          </cell>
          <cell r="M1118" t="str">
            <v>BRUMADO S.A. (428)</v>
          </cell>
          <cell r="N1118">
            <v>510</v>
          </cell>
          <cell r="O1118">
            <v>574</v>
          </cell>
          <cell r="P1118">
            <v>2216</v>
          </cell>
          <cell r="Q1118">
            <v>2089</v>
          </cell>
          <cell r="R1118">
            <v>1955</v>
          </cell>
          <cell r="S1118">
            <v>3062</v>
          </cell>
          <cell r="T1118">
            <v>1510</v>
          </cell>
          <cell r="U1118">
            <v>1772</v>
          </cell>
          <cell r="V1118">
            <v>120</v>
          </cell>
          <cell r="W1118">
            <v>663</v>
          </cell>
          <cell r="X1118">
            <v>480</v>
          </cell>
          <cell r="Y1118">
            <v>322</v>
          </cell>
          <cell r="Z1118">
            <v>297</v>
          </cell>
          <cell r="AA1118">
            <v>527</v>
          </cell>
          <cell r="AB1118">
            <v>1179</v>
          </cell>
          <cell r="AC1118">
            <v>1509</v>
          </cell>
          <cell r="AD1118">
            <v>218</v>
          </cell>
          <cell r="AE1118">
            <v>955</v>
          </cell>
          <cell r="AF1118">
            <v>679</v>
          </cell>
          <cell r="AG1118">
            <v>807</v>
          </cell>
          <cell r="AH1118">
            <v>0</v>
          </cell>
          <cell r="AI1118">
            <v>12</v>
          </cell>
          <cell r="AJ1118">
            <v>2113</v>
          </cell>
          <cell r="AK1118">
            <v>6244</v>
          </cell>
          <cell r="AL1118">
            <v>3083</v>
          </cell>
          <cell r="AM1118">
            <v>1668</v>
          </cell>
          <cell r="AN1118">
            <v>3050</v>
          </cell>
          <cell r="AO1118">
            <v>132</v>
          </cell>
          <cell r="AP1118">
            <v>30.344662517951175</v>
          </cell>
          <cell r="AQ1118">
            <v>105.71106094808127</v>
          </cell>
          <cell r="AR1118">
            <v>287.23602484472053</v>
          </cell>
          <cell r="AS1118">
            <v>33.161033797216696</v>
          </cell>
          <cell r="AT1118">
            <v>113.38289962825279</v>
          </cell>
          <cell r="AU1118">
            <v>330</v>
          </cell>
          <cell r="AV1118">
            <v>875</v>
          </cell>
          <cell r="AW1118">
            <v>906.90578000000005</v>
          </cell>
          <cell r="AX1118">
            <v>1100</v>
          </cell>
          <cell r="AY1118">
            <v>0.25714285714285712</v>
          </cell>
          <cell r="AZ1118">
            <v>0.20454545454545456</v>
          </cell>
          <cell r="BA1118">
            <v>1070</v>
          </cell>
          <cell r="BB1118">
            <v>6</v>
          </cell>
          <cell r="BC1118">
            <v>0.22285714285714286</v>
          </cell>
          <cell r="BD1118">
            <v>0.1822429906542056</v>
          </cell>
          <cell r="BE1118">
            <v>990</v>
          </cell>
          <cell r="BF1118">
            <v>12</v>
          </cell>
          <cell r="BG1118">
            <v>0.13142857142857145</v>
          </cell>
          <cell r="BH1118">
            <v>0.11616161616161616</v>
          </cell>
        </row>
        <row r="1119">
          <cell r="B1119" t="str">
            <v>11385</v>
          </cell>
          <cell r="C1119" t="str">
            <v>7891991014007</v>
          </cell>
          <cell r="D1119" t="str">
            <v>GASEOSA GUARANA ZERO 2Lts ANTARCTICA</v>
          </cell>
          <cell r="E1119">
            <v>1</v>
          </cell>
          <cell r="F1119" t="str">
            <v>BEBIDAS</v>
          </cell>
          <cell r="G1119" t="str">
            <v>BEBIDAS</v>
          </cell>
          <cell r="H1119" t="str">
            <v>GASEOSAS</v>
          </cell>
          <cell r="I1119" t="str">
            <v>GASEOSAS NO RETORNABLE</v>
          </cell>
          <cell r="J1119" t="str">
            <v>GUARANA LIGHT</v>
          </cell>
          <cell r="K1119" t="str">
            <v>ANTARCTICA</v>
          </cell>
          <cell r="L1119">
            <v>2054</v>
          </cell>
          <cell r="M1119" t="str">
            <v>ALTA META S.A (2054)</v>
          </cell>
          <cell r="N1119">
            <v>24</v>
          </cell>
          <cell r="O1119">
            <v>31</v>
          </cell>
          <cell r="P1119">
            <v>47</v>
          </cell>
          <cell r="Q1119">
            <v>31</v>
          </cell>
          <cell r="R1119">
            <v>7</v>
          </cell>
          <cell r="S1119">
            <v>126</v>
          </cell>
          <cell r="T1119">
            <v>106</v>
          </cell>
          <cell r="U1119">
            <v>113</v>
          </cell>
          <cell r="V1119">
            <v>2</v>
          </cell>
          <cell r="W1119">
            <v>25</v>
          </cell>
          <cell r="X1119">
            <v>32</v>
          </cell>
          <cell r="Y1119">
            <v>32</v>
          </cell>
          <cell r="Z1119">
            <v>2</v>
          </cell>
          <cell r="AA1119">
            <v>48</v>
          </cell>
          <cell r="AB1119">
            <v>31</v>
          </cell>
          <cell r="AC1119">
            <v>29</v>
          </cell>
          <cell r="AD1119">
            <v>2</v>
          </cell>
          <cell r="AE1119">
            <v>33</v>
          </cell>
          <cell r="AF1119">
            <v>21</v>
          </cell>
          <cell r="AG1119">
            <v>15</v>
          </cell>
          <cell r="AH1119">
            <v>2</v>
          </cell>
          <cell r="AI1119">
            <v>7</v>
          </cell>
          <cell r="AJ1119">
            <v>82</v>
          </cell>
          <cell r="AK1119">
            <v>138</v>
          </cell>
          <cell r="AL1119">
            <v>25</v>
          </cell>
          <cell r="AM1119">
            <v>54</v>
          </cell>
          <cell r="AN1119">
            <v>19</v>
          </cell>
          <cell r="AO1119">
            <v>114</v>
          </cell>
          <cell r="AP1119">
            <v>79.354838709677409</v>
          </cell>
          <cell r="AQ1119">
            <v>36.637168141592916</v>
          </cell>
          <cell r="AR1119">
            <v>23.4375</v>
          </cell>
          <cell r="AS1119">
            <v>55.862068965517238</v>
          </cell>
          <cell r="AT1119">
            <v>38</v>
          </cell>
          <cell r="AU1119">
            <v>488.57142857142856</v>
          </cell>
          <cell r="AV1119">
            <v>10500.00006</v>
          </cell>
          <cell r="AW1119">
            <v>10390.2117</v>
          </cell>
          <cell r="AX1119">
            <v>11500</v>
          </cell>
          <cell r="AY1119">
            <v>9.5238088979591851E-2</v>
          </cell>
          <cell r="AZ1119">
            <v>8.6956516521739108E-2</v>
          </cell>
          <cell r="BA1119">
            <v>10950</v>
          </cell>
          <cell r="BB1119">
            <v>6</v>
          </cell>
          <cell r="BC1119">
            <v>4.2857136897959114E-2</v>
          </cell>
          <cell r="BD1119">
            <v>4.1095884931506822E-2</v>
          </cell>
          <cell r="BE1119">
            <v>0</v>
          </cell>
          <cell r="BF1119">
            <v>0</v>
          </cell>
          <cell r="BG1119">
            <v>-1</v>
          </cell>
          <cell r="BH1119">
            <v>0</v>
          </cell>
        </row>
        <row r="1120">
          <cell r="B1120" t="str">
            <v>11383</v>
          </cell>
          <cell r="C1120" t="str">
            <v>7891991013512</v>
          </cell>
          <cell r="D1120" t="str">
            <v>GASEOSA GUARANA ZERO 350ml ANTARCTICA</v>
          </cell>
          <cell r="E1120">
            <v>1</v>
          </cell>
          <cell r="F1120" t="str">
            <v>BEBIDAS</v>
          </cell>
          <cell r="G1120" t="str">
            <v>BEBIDAS</v>
          </cell>
          <cell r="H1120" t="str">
            <v>GASEOSAS</v>
          </cell>
          <cell r="I1120" t="str">
            <v>GASEOSAS NO RETORNABLE</v>
          </cell>
          <cell r="J1120" t="str">
            <v>GUARANA LIGHT</v>
          </cell>
          <cell r="K1120" t="str">
            <v>ANTARCTICA</v>
          </cell>
          <cell r="L1120">
            <v>2054</v>
          </cell>
          <cell r="M1120" t="str">
            <v>ALTA META S.A (2054)</v>
          </cell>
          <cell r="N1120">
            <v>388</v>
          </cell>
          <cell r="O1120">
            <v>616</v>
          </cell>
          <cell r="P1120">
            <v>728</v>
          </cell>
          <cell r="Q1120">
            <v>840</v>
          </cell>
          <cell r="R1120">
            <v>793</v>
          </cell>
          <cell r="S1120">
            <v>895</v>
          </cell>
          <cell r="T1120">
            <v>1169</v>
          </cell>
          <cell r="U1120">
            <v>1251</v>
          </cell>
          <cell r="V1120">
            <v>176</v>
          </cell>
          <cell r="W1120">
            <v>198</v>
          </cell>
          <cell r="X1120">
            <v>149</v>
          </cell>
          <cell r="Y1120">
            <v>109</v>
          </cell>
          <cell r="Z1120">
            <v>314</v>
          </cell>
          <cell r="AA1120">
            <v>293</v>
          </cell>
          <cell r="AB1120">
            <v>187</v>
          </cell>
          <cell r="AC1120">
            <v>232</v>
          </cell>
          <cell r="AD1120">
            <v>246</v>
          </cell>
          <cell r="AE1120">
            <v>248</v>
          </cell>
          <cell r="AF1120">
            <v>155</v>
          </cell>
          <cell r="AG1120">
            <v>86</v>
          </cell>
          <cell r="AH1120">
            <v>12</v>
          </cell>
          <cell r="AI1120">
            <v>48</v>
          </cell>
          <cell r="AJ1120">
            <v>512</v>
          </cell>
          <cell r="AK1120">
            <v>1058</v>
          </cell>
          <cell r="AL1120">
            <v>212</v>
          </cell>
          <cell r="AM1120">
            <v>262</v>
          </cell>
          <cell r="AN1120">
            <v>243</v>
          </cell>
          <cell r="AO1120">
            <v>192</v>
          </cell>
          <cell r="AP1120">
            <v>18.285714285714288</v>
          </cell>
          <cell r="AQ1120">
            <v>25.371702637889687</v>
          </cell>
          <cell r="AR1120">
            <v>58.348623853211009</v>
          </cell>
          <cell r="AS1120">
            <v>33.879310344827587</v>
          </cell>
          <cell r="AT1120">
            <v>84.767441860465127</v>
          </cell>
          <cell r="AU1120">
            <v>120</v>
          </cell>
          <cell r="AV1120">
            <v>3300</v>
          </cell>
          <cell r="AW1120">
            <v>3176.1459399999999</v>
          </cell>
          <cell r="AX1120">
            <v>3650</v>
          </cell>
          <cell r="AY1120">
            <v>0.10606060606060597</v>
          </cell>
          <cell r="AZ1120">
            <v>9.5890410958904104E-2</v>
          </cell>
          <cell r="BA1120">
            <v>3500</v>
          </cell>
          <cell r="BB1120">
            <v>6</v>
          </cell>
          <cell r="BC1120">
            <v>6.0606060606060552E-2</v>
          </cell>
          <cell r="BD1120">
            <v>5.7142857142857141E-2</v>
          </cell>
          <cell r="BE1120">
            <v>0</v>
          </cell>
          <cell r="BF1120">
            <v>0</v>
          </cell>
          <cell r="BG1120">
            <v>-1</v>
          </cell>
          <cell r="BH1120">
            <v>0</v>
          </cell>
        </row>
        <row r="1121">
          <cell r="B1121" t="str">
            <v>23382</v>
          </cell>
          <cell r="C1121" t="str">
            <v>7840235003802</v>
          </cell>
          <cell r="D1121" t="str">
            <v>GASEOSA LATA COLA ZERO 269ml 6un NIKO</v>
          </cell>
          <cell r="E1121">
            <v>6</v>
          </cell>
          <cell r="F1121" t="str">
            <v>BEBIDAS</v>
          </cell>
          <cell r="G1121" t="str">
            <v>BEBIDAS</v>
          </cell>
          <cell r="H1121" t="str">
            <v>GASEOSAS</v>
          </cell>
          <cell r="I1121" t="str">
            <v>GASEOSAS NO RETORNABLE</v>
          </cell>
          <cell r="J1121" t="str">
            <v>LATA</v>
          </cell>
          <cell r="K1121" t="str">
            <v>NIKO</v>
          </cell>
          <cell r="L1121">
            <v>87</v>
          </cell>
          <cell r="M1121" t="str">
            <v>EMBOTELLADORA CENTRAL (87)</v>
          </cell>
          <cell r="N1121">
            <v>0</v>
          </cell>
          <cell r="O1121">
            <v>0</v>
          </cell>
          <cell r="P1121">
            <v>0</v>
          </cell>
          <cell r="Q1121">
            <v>0</v>
          </cell>
          <cell r="R1121">
            <v>0</v>
          </cell>
          <cell r="S1121">
            <v>0</v>
          </cell>
          <cell r="T1121">
            <v>0</v>
          </cell>
          <cell r="U1121">
            <v>0</v>
          </cell>
          <cell r="V1121">
            <v>0</v>
          </cell>
          <cell r="W1121">
            <v>0</v>
          </cell>
          <cell r="X1121">
            <v>0</v>
          </cell>
          <cell r="Y1121">
            <v>0</v>
          </cell>
          <cell r="Z1121">
            <v>0</v>
          </cell>
          <cell r="AA1121">
            <v>0</v>
          </cell>
          <cell r="AB1121">
            <v>0</v>
          </cell>
          <cell r="AC1121">
            <v>0</v>
          </cell>
          <cell r="AD1121">
            <v>0</v>
          </cell>
          <cell r="AE1121">
            <v>0</v>
          </cell>
          <cell r="AF1121">
            <v>0</v>
          </cell>
          <cell r="AG1121">
            <v>0</v>
          </cell>
          <cell r="AH1121">
            <v>0</v>
          </cell>
          <cell r="AI1121">
            <v>0</v>
          </cell>
          <cell r="AJ1121">
            <v>0</v>
          </cell>
          <cell r="AK1121">
            <v>0</v>
          </cell>
          <cell r="AL1121">
            <v>0</v>
          </cell>
          <cell r="AM1121">
            <v>0</v>
          </cell>
          <cell r="AN1121">
            <v>0</v>
          </cell>
          <cell r="AO1121">
            <v>0</v>
          </cell>
          <cell r="AP1121" t="str">
            <v>Q</v>
          </cell>
          <cell r="AQ1121" t="str">
            <v>Q</v>
          </cell>
          <cell r="AR1121" t="str">
            <v>Q</v>
          </cell>
          <cell r="AS1121" t="str">
            <v>Q</v>
          </cell>
          <cell r="AT1121" t="str">
            <v>Q</v>
          </cell>
          <cell r="AU1121" t="str">
            <v>Q</v>
          </cell>
          <cell r="AV1121">
            <v>11279.999995</v>
          </cell>
          <cell r="AW1121">
            <v>11280.0831</v>
          </cell>
          <cell r="AX1121">
            <v>12250</v>
          </cell>
          <cell r="AY1121">
            <v>8.5992908282798153E-2</v>
          </cell>
          <cell r="AZ1121">
            <v>7.9183673877551014E-2</v>
          </cell>
          <cell r="BA1121">
            <v>0</v>
          </cell>
          <cell r="BB1121">
            <v>0</v>
          </cell>
          <cell r="BC1121">
            <v>-1</v>
          </cell>
          <cell r="BD1121">
            <v>0</v>
          </cell>
          <cell r="BE1121">
            <v>0</v>
          </cell>
          <cell r="BF1121">
            <v>0</v>
          </cell>
          <cell r="BG1121">
            <v>-1</v>
          </cell>
          <cell r="BH1121">
            <v>0</v>
          </cell>
        </row>
        <row r="1122">
          <cell r="B1122" t="str">
            <v>23163</v>
          </cell>
          <cell r="C1122" t="str">
            <v>7840235003741</v>
          </cell>
          <cell r="D1122" t="str">
            <v>GASEOSA LATA COLA ZERO 269ml NIKO</v>
          </cell>
          <cell r="E1122">
            <v>1</v>
          </cell>
          <cell r="F1122" t="str">
            <v>BEBIDAS</v>
          </cell>
          <cell r="G1122" t="str">
            <v>BEBIDAS</v>
          </cell>
          <cell r="H1122" t="str">
            <v>GASEOSAS</v>
          </cell>
          <cell r="I1122" t="str">
            <v>GASEOSAS NO RETORNABLE</v>
          </cell>
          <cell r="J1122" t="str">
            <v>LATA</v>
          </cell>
          <cell r="K1122" t="str">
            <v>NIKO</v>
          </cell>
          <cell r="L1122">
            <v>87</v>
          </cell>
          <cell r="M1122" t="str">
            <v>EMBOTELLADORA CENTRAL (87)</v>
          </cell>
          <cell r="N1122">
            <v>0</v>
          </cell>
          <cell r="O1122">
            <v>0</v>
          </cell>
          <cell r="P1122">
            <v>0</v>
          </cell>
          <cell r="Q1122">
            <v>0</v>
          </cell>
          <cell r="R1122">
            <v>0</v>
          </cell>
          <cell r="S1122">
            <v>0</v>
          </cell>
          <cell r="T1122">
            <v>0</v>
          </cell>
          <cell r="U1122">
            <v>0</v>
          </cell>
          <cell r="V1122">
            <v>0</v>
          </cell>
          <cell r="W1122">
            <v>0</v>
          </cell>
          <cell r="X1122">
            <v>0</v>
          </cell>
          <cell r="Y1122">
            <v>0</v>
          </cell>
          <cell r="Z1122">
            <v>0</v>
          </cell>
          <cell r="AA1122">
            <v>0</v>
          </cell>
          <cell r="AB1122">
            <v>0</v>
          </cell>
          <cell r="AC1122">
            <v>0</v>
          </cell>
          <cell r="AD1122">
            <v>0</v>
          </cell>
          <cell r="AE1122">
            <v>0</v>
          </cell>
          <cell r="AF1122">
            <v>0</v>
          </cell>
          <cell r="AG1122">
            <v>0</v>
          </cell>
          <cell r="AH1122">
            <v>0</v>
          </cell>
          <cell r="AI1122">
            <v>0</v>
          </cell>
          <cell r="AJ1122">
            <v>0</v>
          </cell>
          <cell r="AK1122">
            <v>0</v>
          </cell>
          <cell r="AL1122">
            <v>0</v>
          </cell>
          <cell r="AM1122">
            <v>0</v>
          </cell>
          <cell r="AN1122">
            <v>0</v>
          </cell>
          <cell r="AO1122">
            <v>0</v>
          </cell>
          <cell r="AP1122" t="str">
            <v>Q</v>
          </cell>
          <cell r="AQ1122" t="str">
            <v>Q</v>
          </cell>
          <cell r="AR1122" t="str">
            <v>Q</v>
          </cell>
          <cell r="AS1122" t="str">
            <v>Q</v>
          </cell>
          <cell r="AT1122" t="str">
            <v>Q</v>
          </cell>
          <cell r="AU1122" t="str">
            <v>Q</v>
          </cell>
          <cell r="AV1122">
            <v>1940</v>
          </cell>
          <cell r="AW1122">
            <v>1880.01385</v>
          </cell>
          <cell r="AX1122">
            <v>2150</v>
          </cell>
          <cell r="AY1122">
            <v>0.10824742268041243</v>
          </cell>
          <cell r="AZ1122">
            <v>9.7674418604651161E-2</v>
          </cell>
          <cell r="BC1122">
            <v>-1</v>
          </cell>
          <cell r="BD1122">
            <v>0</v>
          </cell>
          <cell r="BG1122">
            <v>-1</v>
          </cell>
          <cell r="BH1122">
            <v>0</v>
          </cell>
        </row>
        <row r="1123">
          <cell r="B1123" t="str">
            <v>23383</v>
          </cell>
          <cell r="C1123" t="str">
            <v>7840235003819</v>
          </cell>
          <cell r="D1123" t="str">
            <v>GASEOSA LATA COLA 269ml 6un DE LA COSTA.</v>
          </cell>
          <cell r="E1123">
            <v>6</v>
          </cell>
          <cell r="F1123" t="str">
            <v>BEBIDAS</v>
          </cell>
          <cell r="G1123" t="str">
            <v>BEBIDAS</v>
          </cell>
          <cell r="H1123" t="str">
            <v>GASEOSAS</v>
          </cell>
          <cell r="I1123" t="str">
            <v>GASEOSAS NO RETORNABLE</v>
          </cell>
          <cell r="J1123" t="str">
            <v>LATA</v>
          </cell>
          <cell r="K1123" t="str">
            <v>DE LA COSTA</v>
          </cell>
          <cell r="L1123">
            <v>87</v>
          </cell>
          <cell r="M1123" t="str">
            <v>EMBOTELLADORA CENTRAL (87)</v>
          </cell>
          <cell r="N1123">
            <v>0</v>
          </cell>
          <cell r="O1123">
            <v>0</v>
          </cell>
          <cell r="P1123">
            <v>0</v>
          </cell>
          <cell r="Q1123">
            <v>0</v>
          </cell>
          <cell r="R1123">
            <v>0</v>
          </cell>
          <cell r="S1123">
            <v>0</v>
          </cell>
          <cell r="T1123">
            <v>0</v>
          </cell>
          <cell r="U1123">
            <v>0</v>
          </cell>
          <cell r="V1123">
            <v>0</v>
          </cell>
          <cell r="W1123">
            <v>0</v>
          </cell>
          <cell r="X1123">
            <v>0</v>
          </cell>
          <cell r="Y1123">
            <v>0</v>
          </cell>
          <cell r="Z1123">
            <v>0</v>
          </cell>
          <cell r="AA1123">
            <v>0</v>
          </cell>
          <cell r="AB1123">
            <v>0</v>
          </cell>
          <cell r="AC1123">
            <v>0</v>
          </cell>
          <cell r="AD1123">
            <v>0</v>
          </cell>
          <cell r="AE1123">
            <v>0</v>
          </cell>
          <cell r="AF1123">
            <v>0</v>
          </cell>
          <cell r="AG1123">
            <v>0</v>
          </cell>
          <cell r="AH1123">
            <v>0</v>
          </cell>
          <cell r="AI1123">
            <v>0</v>
          </cell>
          <cell r="AJ1123">
            <v>0</v>
          </cell>
          <cell r="AK1123">
            <v>0</v>
          </cell>
          <cell r="AL1123">
            <v>0</v>
          </cell>
          <cell r="AM1123">
            <v>0</v>
          </cell>
          <cell r="AN1123">
            <v>0</v>
          </cell>
          <cell r="AO1123">
            <v>0</v>
          </cell>
          <cell r="AP1123" t="str">
            <v>Q</v>
          </cell>
          <cell r="AQ1123" t="str">
            <v>Q</v>
          </cell>
          <cell r="AR1123" t="str">
            <v>Q</v>
          </cell>
          <cell r="AS1123" t="str">
            <v>Q</v>
          </cell>
          <cell r="AT1123" t="str">
            <v>Q</v>
          </cell>
          <cell r="AU1123" t="str">
            <v>Q</v>
          </cell>
          <cell r="AV1123">
            <v>11639.999997999999</v>
          </cell>
          <cell r="AW1123">
            <v>11639.996940000001</v>
          </cell>
          <cell r="AX1123">
            <v>12250</v>
          </cell>
          <cell r="AY1123">
            <v>5.2405498462612776E-2</v>
          </cell>
          <cell r="AZ1123">
            <v>4.9795918530612299E-2</v>
          </cell>
          <cell r="BA1123">
            <v>0</v>
          </cell>
          <cell r="BB1123">
            <v>0</v>
          </cell>
          <cell r="BC1123">
            <v>-1</v>
          </cell>
          <cell r="BD1123">
            <v>0</v>
          </cell>
          <cell r="BE1123">
            <v>0</v>
          </cell>
          <cell r="BF1123">
            <v>0</v>
          </cell>
          <cell r="BG1123">
            <v>-1</v>
          </cell>
          <cell r="BH1123">
            <v>0</v>
          </cell>
        </row>
        <row r="1124">
          <cell r="B1124" t="str">
            <v>23165</v>
          </cell>
          <cell r="C1124" t="str">
            <v>7840235003727</v>
          </cell>
          <cell r="D1124" t="str">
            <v>GASEOSA LATA COLA 269ml DE LA COSTA</v>
          </cell>
          <cell r="E1124">
            <v>1</v>
          </cell>
          <cell r="F1124" t="str">
            <v>BEBIDAS</v>
          </cell>
          <cell r="G1124" t="str">
            <v>BEBIDAS</v>
          </cell>
          <cell r="H1124" t="str">
            <v>GASEOSAS</v>
          </cell>
          <cell r="I1124" t="str">
            <v>GASEOSAS NO RETORNABLE</v>
          </cell>
          <cell r="J1124" t="str">
            <v>LATA</v>
          </cell>
          <cell r="K1124" t="str">
            <v>DE LA COSTA</v>
          </cell>
          <cell r="L1124">
            <v>87</v>
          </cell>
          <cell r="M1124" t="str">
            <v>EMBOTELLADORA CENTRAL (87)</v>
          </cell>
          <cell r="N1124">
            <v>227</v>
          </cell>
          <cell r="O1124">
            <v>0</v>
          </cell>
          <cell r="P1124">
            <v>12</v>
          </cell>
          <cell r="Q1124">
            <v>60</v>
          </cell>
          <cell r="R1124">
            <v>201</v>
          </cell>
          <cell r="S1124">
            <v>159</v>
          </cell>
          <cell r="T1124">
            <v>36</v>
          </cell>
          <cell r="U1124">
            <v>81</v>
          </cell>
          <cell r="V1124">
            <v>180</v>
          </cell>
          <cell r="W1124">
            <v>149</v>
          </cell>
          <cell r="X1124">
            <v>89</v>
          </cell>
          <cell r="Y1124">
            <v>144</v>
          </cell>
          <cell r="Z1124">
            <v>72</v>
          </cell>
          <cell r="AA1124">
            <v>0</v>
          </cell>
          <cell r="AB1124">
            <v>114</v>
          </cell>
          <cell r="AC1124">
            <v>136</v>
          </cell>
          <cell r="AD1124">
            <v>353</v>
          </cell>
          <cell r="AE1124">
            <v>0</v>
          </cell>
          <cell r="AF1124">
            <v>72</v>
          </cell>
          <cell r="AG1124">
            <v>120</v>
          </cell>
          <cell r="AH1124">
            <v>0</v>
          </cell>
          <cell r="AI1124">
            <v>0</v>
          </cell>
          <cell r="AJ1124">
            <v>24</v>
          </cell>
          <cell r="AK1124">
            <v>30</v>
          </cell>
          <cell r="AL1124">
            <v>41</v>
          </cell>
          <cell r="AM1124">
            <v>170</v>
          </cell>
          <cell r="AN1124">
            <v>0</v>
          </cell>
          <cell r="AO1124">
            <v>60</v>
          </cell>
          <cell r="AP1124">
            <v>12</v>
          </cell>
          <cell r="AQ1124">
            <v>11.111111111111111</v>
          </cell>
          <cell r="AR1124">
            <v>8.5416666666666661</v>
          </cell>
          <cell r="AS1124">
            <v>37.5</v>
          </cell>
          <cell r="AT1124" t="str">
            <v>Q</v>
          </cell>
          <cell r="AU1124" t="str">
            <v>SV</v>
          </cell>
          <cell r="AV1124">
            <v>1940</v>
          </cell>
          <cell r="AW1124">
            <v>1939.9994899999999</v>
          </cell>
          <cell r="AX1124">
            <v>2150</v>
          </cell>
          <cell r="AY1124">
            <v>0.10824742268041243</v>
          </cell>
          <cell r="AZ1124">
            <v>9.7674418604651161E-2</v>
          </cell>
          <cell r="BC1124">
            <v>-1</v>
          </cell>
          <cell r="BD1124">
            <v>0</v>
          </cell>
          <cell r="BG1124">
            <v>-1</v>
          </cell>
          <cell r="BH1124">
            <v>0</v>
          </cell>
        </row>
        <row r="1125">
          <cell r="B1125" t="str">
            <v>23384</v>
          </cell>
          <cell r="C1125" t="str">
            <v>7840235003826</v>
          </cell>
          <cell r="D1125" t="str">
            <v>GASEOSA LATA GUARANA 269ml 6un DE LA COSTA.</v>
          </cell>
          <cell r="E1125">
            <v>6</v>
          </cell>
          <cell r="F1125" t="str">
            <v>BEBIDAS</v>
          </cell>
          <cell r="G1125" t="str">
            <v>BEBIDAS</v>
          </cell>
          <cell r="H1125" t="str">
            <v>GASEOSAS</v>
          </cell>
          <cell r="I1125" t="str">
            <v>GASEOSAS NO RETORNABLE</v>
          </cell>
          <cell r="J1125" t="str">
            <v>LATA</v>
          </cell>
          <cell r="K1125" t="str">
            <v>DE LA COSTA</v>
          </cell>
          <cell r="L1125">
            <v>87</v>
          </cell>
          <cell r="M1125" t="str">
            <v>EMBOTELLADORA CENTRAL (87)</v>
          </cell>
          <cell r="N1125">
            <v>0</v>
          </cell>
          <cell r="O1125">
            <v>0</v>
          </cell>
          <cell r="P1125">
            <v>0</v>
          </cell>
          <cell r="Q1125">
            <v>0</v>
          </cell>
          <cell r="R1125">
            <v>0</v>
          </cell>
          <cell r="S1125">
            <v>0</v>
          </cell>
          <cell r="T1125">
            <v>0</v>
          </cell>
          <cell r="U1125">
            <v>0</v>
          </cell>
          <cell r="V1125">
            <v>0</v>
          </cell>
          <cell r="W1125">
            <v>0</v>
          </cell>
          <cell r="X1125">
            <v>0</v>
          </cell>
          <cell r="Y1125">
            <v>0</v>
          </cell>
          <cell r="Z1125">
            <v>0</v>
          </cell>
          <cell r="AA1125">
            <v>0</v>
          </cell>
          <cell r="AB1125">
            <v>0</v>
          </cell>
          <cell r="AC1125">
            <v>0</v>
          </cell>
          <cell r="AD1125">
            <v>0</v>
          </cell>
          <cell r="AE1125">
            <v>0</v>
          </cell>
          <cell r="AF1125">
            <v>0</v>
          </cell>
          <cell r="AG1125">
            <v>0</v>
          </cell>
          <cell r="AH1125">
            <v>0</v>
          </cell>
          <cell r="AI1125">
            <v>0</v>
          </cell>
          <cell r="AJ1125">
            <v>0</v>
          </cell>
          <cell r="AK1125">
            <v>0</v>
          </cell>
          <cell r="AL1125">
            <v>0</v>
          </cell>
          <cell r="AM1125">
            <v>0</v>
          </cell>
          <cell r="AN1125">
            <v>0</v>
          </cell>
          <cell r="AO1125">
            <v>0</v>
          </cell>
          <cell r="AP1125" t="str">
            <v>Q</v>
          </cell>
          <cell r="AQ1125" t="str">
            <v>Q</v>
          </cell>
          <cell r="AR1125" t="str">
            <v>Q</v>
          </cell>
          <cell r="AS1125" t="str">
            <v>Q</v>
          </cell>
          <cell r="AT1125" t="str">
            <v>Q</v>
          </cell>
          <cell r="AU1125" t="str">
            <v>Q</v>
          </cell>
          <cell r="AV1125">
            <v>11639.999997999999</v>
          </cell>
          <cell r="AW1125">
            <v>11639.99826</v>
          </cell>
          <cell r="AX1125">
            <v>12250</v>
          </cell>
          <cell r="AY1125">
            <v>5.2405498462612776E-2</v>
          </cell>
          <cell r="AZ1125">
            <v>4.9795918530612299E-2</v>
          </cell>
          <cell r="BA1125">
            <v>0</v>
          </cell>
          <cell r="BB1125">
            <v>0</v>
          </cell>
          <cell r="BC1125">
            <v>-1</v>
          </cell>
          <cell r="BD1125">
            <v>0</v>
          </cell>
          <cell r="BE1125">
            <v>0</v>
          </cell>
          <cell r="BF1125">
            <v>0</v>
          </cell>
          <cell r="BG1125">
            <v>-1</v>
          </cell>
          <cell r="BH1125">
            <v>0</v>
          </cell>
        </row>
        <row r="1126">
          <cell r="B1126" t="str">
            <v>23167</v>
          </cell>
          <cell r="C1126" t="str">
            <v>7840235003734</v>
          </cell>
          <cell r="D1126" t="str">
            <v>GASEOSA LATA GUARANA 269ml DE LA COSTA</v>
          </cell>
          <cell r="E1126">
            <v>1</v>
          </cell>
          <cell r="F1126" t="str">
            <v>BEBIDAS</v>
          </cell>
          <cell r="G1126" t="str">
            <v>BEBIDAS</v>
          </cell>
          <cell r="H1126" t="str">
            <v>GASEOSAS</v>
          </cell>
          <cell r="I1126" t="str">
            <v>GASEOSAS NO RETORNABLE</v>
          </cell>
          <cell r="J1126" t="str">
            <v>LATA</v>
          </cell>
          <cell r="K1126" t="str">
            <v>DE LA COSTA</v>
          </cell>
          <cell r="L1126">
            <v>87</v>
          </cell>
          <cell r="M1126" t="str">
            <v>EMBOTELLADORA CENTRAL (87)</v>
          </cell>
          <cell r="N1126">
            <v>39</v>
          </cell>
          <cell r="O1126">
            <v>150</v>
          </cell>
          <cell r="P1126">
            <v>144</v>
          </cell>
          <cell r="Q1126">
            <v>175</v>
          </cell>
          <cell r="R1126">
            <v>260</v>
          </cell>
          <cell r="S1126">
            <v>392</v>
          </cell>
          <cell r="T1126">
            <v>193</v>
          </cell>
          <cell r="U1126">
            <v>378</v>
          </cell>
          <cell r="V1126">
            <v>170</v>
          </cell>
          <cell r="W1126">
            <v>260</v>
          </cell>
          <cell r="X1126">
            <v>95</v>
          </cell>
          <cell r="Y1126">
            <v>156</v>
          </cell>
          <cell r="Z1126">
            <v>191</v>
          </cell>
          <cell r="AA1126">
            <v>250</v>
          </cell>
          <cell r="AB1126">
            <v>62</v>
          </cell>
          <cell r="AC1126">
            <v>96</v>
          </cell>
          <cell r="AD1126">
            <v>401</v>
          </cell>
          <cell r="AE1126">
            <v>516</v>
          </cell>
          <cell r="AF1126">
            <v>269</v>
          </cell>
          <cell r="AG1126">
            <v>375</v>
          </cell>
          <cell r="AH1126">
            <v>0</v>
          </cell>
          <cell r="AI1126">
            <v>2</v>
          </cell>
          <cell r="AJ1126">
            <v>78</v>
          </cell>
          <cell r="AK1126">
            <v>354</v>
          </cell>
          <cell r="AL1126">
            <v>91</v>
          </cell>
          <cell r="AM1126">
            <v>146</v>
          </cell>
          <cell r="AN1126">
            <v>164</v>
          </cell>
          <cell r="AO1126">
            <v>60</v>
          </cell>
          <cell r="AP1126">
            <v>13.371428571428572</v>
          </cell>
          <cell r="AQ1126">
            <v>28.095238095238095</v>
          </cell>
          <cell r="AR1126">
            <v>17.5</v>
          </cell>
          <cell r="AS1126">
            <v>45.625</v>
          </cell>
          <cell r="AT1126">
            <v>13.120000000000001</v>
          </cell>
          <cell r="AU1126">
            <v>900</v>
          </cell>
          <cell r="AV1126">
            <v>1940</v>
          </cell>
          <cell r="AW1126">
            <v>1939.9997100000001</v>
          </cell>
          <cell r="AX1126">
            <v>2150</v>
          </cell>
          <cell r="AY1126">
            <v>0.10824742268041243</v>
          </cell>
          <cell r="AZ1126">
            <v>9.7674418604651161E-2</v>
          </cell>
          <cell r="BC1126">
            <v>-1</v>
          </cell>
          <cell r="BD1126">
            <v>0</v>
          </cell>
          <cell r="BG1126">
            <v>-1</v>
          </cell>
          <cell r="BH1126">
            <v>0</v>
          </cell>
        </row>
        <row r="1127">
          <cell r="B1127" t="str">
            <v>8735</v>
          </cell>
          <cell r="C1127" t="str">
            <v>7840058006615</v>
          </cell>
          <cell r="D1127" t="str">
            <v>GASEOSA S/AZUCAR LIMON 2Lts SPRITE</v>
          </cell>
          <cell r="E1127">
            <v>4</v>
          </cell>
          <cell r="F1127" t="str">
            <v>BEBIDAS</v>
          </cell>
          <cell r="G1127" t="str">
            <v>BEBIDAS</v>
          </cell>
          <cell r="H1127" t="str">
            <v>GASEOSAS</v>
          </cell>
          <cell r="I1127" t="str">
            <v>GASEOSAS NO RETORNABLE</v>
          </cell>
          <cell r="J1127" t="str">
            <v>LIMA LIMON LIGHT</v>
          </cell>
          <cell r="K1127" t="str">
            <v>COCA COLA</v>
          </cell>
          <cell r="L1127">
            <v>139</v>
          </cell>
          <cell r="M1127" t="str">
            <v>PARAGUAY REFRESCOS S.A.  (139)</v>
          </cell>
          <cell r="N1127">
            <v>363</v>
          </cell>
          <cell r="O1127">
            <v>345</v>
          </cell>
          <cell r="P1127">
            <v>361</v>
          </cell>
          <cell r="Q1127">
            <v>229</v>
          </cell>
          <cell r="R1127">
            <v>373</v>
          </cell>
          <cell r="S1127">
            <v>421</v>
          </cell>
          <cell r="T1127">
            <v>355</v>
          </cell>
          <cell r="U1127">
            <v>328</v>
          </cell>
          <cell r="V1127">
            <v>118</v>
          </cell>
          <cell r="W1127">
            <v>142</v>
          </cell>
          <cell r="X1127">
            <v>143</v>
          </cell>
          <cell r="Y1127">
            <v>144</v>
          </cell>
          <cell r="Z1127">
            <v>269</v>
          </cell>
          <cell r="AA1127">
            <v>237</v>
          </cell>
          <cell r="AB1127">
            <v>156</v>
          </cell>
          <cell r="AC1127">
            <v>190</v>
          </cell>
          <cell r="AD1127">
            <v>232</v>
          </cell>
          <cell r="AE1127">
            <v>180</v>
          </cell>
          <cell r="AF1127">
            <v>186</v>
          </cell>
          <cell r="AG1127">
            <v>171</v>
          </cell>
          <cell r="AH1127">
            <v>2</v>
          </cell>
          <cell r="AI1127">
            <v>28</v>
          </cell>
          <cell r="AJ1127">
            <v>120</v>
          </cell>
          <cell r="AK1127">
            <v>90</v>
          </cell>
          <cell r="AL1127">
            <v>145</v>
          </cell>
          <cell r="AM1127">
            <v>241</v>
          </cell>
          <cell r="AN1127">
            <v>184</v>
          </cell>
          <cell r="AO1127">
            <v>109</v>
          </cell>
          <cell r="AP1127">
            <v>15.720524017467248</v>
          </cell>
          <cell r="AQ1127">
            <v>8.2317073170731714</v>
          </cell>
          <cell r="AR1127">
            <v>30.208333333333332</v>
          </cell>
          <cell r="AS1127">
            <v>38.05263157894737</v>
          </cell>
          <cell r="AT1127">
            <v>32.280701754385966</v>
          </cell>
          <cell r="AU1127">
            <v>116.78571428571428</v>
          </cell>
          <cell r="AV1127">
            <v>10890</v>
          </cell>
          <cell r="AW1127">
            <v>10901.48862</v>
          </cell>
          <cell r="AX1127">
            <v>12250</v>
          </cell>
          <cell r="AY1127">
            <v>0.12488521579430678</v>
          </cell>
          <cell r="AZ1127">
            <v>0.11102040816326531</v>
          </cell>
          <cell r="BA1127">
            <v>11850</v>
          </cell>
          <cell r="BB1127">
            <v>4</v>
          </cell>
          <cell r="BC1127">
            <v>8.8154269972451793E-2</v>
          </cell>
          <cell r="BD1127">
            <v>8.1012658227848103E-2</v>
          </cell>
          <cell r="BE1127">
            <v>0</v>
          </cell>
          <cell r="BF1127">
            <v>0</v>
          </cell>
          <cell r="BG1127">
            <v>-1</v>
          </cell>
          <cell r="BH1127">
            <v>0</v>
          </cell>
        </row>
        <row r="1128">
          <cell r="B1128" t="str">
            <v>8721</v>
          </cell>
          <cell r="C1128" t="str">
            <v>7840058006608</v>
          </cell>
          <cell r="D1128" t="str">
            <v>GASEOSA S/AZUCAR LIMON 500ml SPRITE</v>
          </cell>
          <cell r="E1128">
            <v>6</v>
          </cell>
          <cell r="F1128" t="str">
            <v>BEBIDAS</v>
          </cell>
          <cell r="G1128" t="str">
            <v>BEBIDAS</v>
          </cell>
          <cell r="H1128" t="str">
            <v>GASEOSAS</v>
          </cell>
          <cell r="I1128" t="str">
            <v>GASEOSAS NO RETORNABLE</v>
          </cell>
          <cell r="J1128" t="str">
            <v>LIMA LIMON LIGHT</v>
          </cell>
          <cell r="K1128" t="str">
            <v>COCA COLA</v>
          </cell>
          <cell r="L1128">
            <v>139</v>
          </cell>
          <cell r="M1128" t="str">
            <v>PARAGUAY REFRESCOS S.A.  (139)</v>
          </cell>
          <cell r="N1128">
            <v>2004</v>
          </cell>
          <cell r="O1128">
            <v>1490</v>
          </cell>
          <cell r="P1128">
            <v>3020</v>
          </cell>
          <cell r="Q1128">
            <v>2602</v>
          </cell>
          <cell r="R1128">
            <v>748</v>
          </cell>
          <cell r="S1128">
            <v>806</v>
          </cell>
          <cell r="T1128">
            <v>660</v>
          </cell>
          <cell r="U1128">
            <v>592</v>
          </cell>
          <cell r="V1128">
            <v>129</v>
          </cell>
          <cell r="W1128">
            <v>268</v>
          </cell>
          <cell r="X1128">
            <v>111</v>
          </cell>
          <cell r="Y1128">
            <v>82</v>
          </cell>
          <cell r="Z1128">
            <v>448</v>
          </cell>
          <cell r="AA1128">
            <v>286</v>
          </cell>
          <cell r="AB1128">
            <v>240</v>
          </cell>
          <cell r="AC1128">
            <v>39</v>
          </cell>
          <cell r="AD1128">
            <v>389</v>
          </cell>
          <cell r="AE1128">
            <v>278</v>
          </cell>
          <cell r="AF1128">
            <v>208</v>
          </cell>
          <cell r="AG1128">
            <v>178</v>
          </cell>
          <cell r="AH1128">
            <v>1</v>
          </cell>
          <cell r="AI1128">
            <v>2</v>
          </cell>
          <cell r="AJ1128">
            <v>856</v>
          </cell>
          <cell r="AK1128">
            <v>322</v>
          </cell>
          <cell r="AL1128">
            <v>81</v>
          </cell>
          <cell r="AM1128">
            <v>38</v>
          </cell>
          <cell r="AN1128">
            <v>153</v>
          </cell>
          <cell r="AO1128">
            <v>238</v>
          </cell>
          <cell r="AP1128">
            <v>9.8693312836279787</v>
          </cell>
          <cell r="AQ1128">
            <v>16.317567567567568</v>
          </cell>
          <cell r="AR1128">
            <v>29.634146341463413</v>
          </cell>
          <cell r="AS1128">
            <v>29.23076923076923</v>
          </cell>
          <cell r="AT1128">
            <v>25.786516853932582</v>
          </cell>
          <cell r="AU1128">
            <v>3570</v>
          </cell>
          <cell r="AV1128">
            <v>4321</v>
          </cell>
          <cell r="AW1128">
            <v>4320.9674199999999</v>
          </cell>
          <cell r="AX1128">
            <v>4900</v>
          </cell>
          <cell r="AY1128">
            <v>0.13399676000925709</v>
          </cell>
          <cell r="AZ1128">
            <v>0.11816326530612245</v>
          </cell>
          <cell r="BA1128">
            <v>4800</v>
          </cell>
          <cell r="BB1128">
            <v>6</v>
          </cell>
          <cell r="BC1128">
            <v>0.11085396898866007</v>
          </cell>
          <cell r="BD1128">
            <v>9.9791666666666667E-2</v>
          </cell>
          <cell r="BE1128">
            <v>0</v>
          </cell>
          <cell r="BF1128">
            <v>0</v>
          </cell>
          <cell r="BG1128">
            <v>-1</v>
          </cell>
          <cell r="BH1128">
            <v>0</v>
          </cell>
        </row>
        <row r="1129">
          <cell r="B1129" t="str">
            <v>5699</v>
          </cell>
          <cell r="C1129" t="str">
            <v>7840894001065</v>
          </cell>
          <cell r="D1129" t="str">
            <v>GASEOSA LIMON 2Lts ISAAC</v>
          </cell>
          <cell r="E1129">
            <v>6</v>
          </cell>
          <cell r="F1129" t="str">
            <v>BEBIDAS</v>
          </cell>
          <cell r="G1129" t="str">
            <v>BEBIDAS</v>
          </cell>
          <cell r="H1129" t="str">
            <v>GASEOSAS</v>
          </cell>
          <cell r="I1129" t="str">
            <v>GASEOSAS NO RETORNABLE</v>
          </cell>
          <cell r="J1129" t="str">
            <v>LIMA LIMON LIGHT</v>
          </cell>
          <cell r="K1129" t="str">
            <v>ISAAC</v>
          </cell>
          <cell r="L1129">
            <v>428</v>
          </cell>
          <cell r="M1129" t="str">
            <v>BRUMADO S.A. (428)</v>
          </cell>
          <cell r="N1129">
            <v>104</v>
          </cell>
          <cell r="O1129">
            <v>78</v>
          </cell>
          <cell r="P1129">
            <v>97</v>
          </cell>
          <cell r="Q1129">
            <v>99</v>
          </cell>
          <cell r="R1129">
            <v>121</v>
          </cell>
          <cell r="S1129">
            <v>172</v>
          </cell>
          <cell r="T1129">
            <v>145</v>
          </cell>
          <cell r="U1129">
            <v>119</v>
          </cell>
          <cell r="V1129">
            <v>45</v>
          </cell>
          <cell r="W1129">
            <v>58</v>
          </cell>
          <cell r="X1129">
            <v>35</v>
          </cell>
          <cell r="Y1129">
            <v>40</v>
          </cell>
          <cell r="Z1129">
            <v>59</v>
          </cell>
          <cell r="AA1129">
            <v>56</v>
          </cell>
          <cell r="AB1129">
            <v>42</v>
          </cell>
          <cell r="AC1129">
            <v>49</v>
          </cell>
          <cell r="AD1129">
            <v>71</v>
          </cell>
          <cell r="AE1129">
            <v>101</v>
          </cell>
          <cell r="AF1129">
            <v>157</v>
          </cell>
          <cell r="AG1129">
            <v>167</v>
          </cell>
          <cell r="AH1129">
            <v>8</v>
          </cell>
          <cell r="AI1129">
            <v>13</v>
          </cell>
          <cell r="AJ1129">
            <v>42</v>
          </cell>
          <cell r="AK1129">
            <v>135</v>
          </cell>
          <cell r="AL1129">
            <v>43</v>
          </cell>
          <cell r="AM1129">
            <v>42</v>
          </cell>
          <cell r="AN1129">
            <v>73</v>
          </cell>
          <cell r="AO1129">
            <v>19</v>
          </cell>
          <cell r="AP1129">
            <v>12.727272727272728</v>
          </cell>
          <cell r="AQ1129">
            <v>34.033613445378151</v>
          </cell>
          <cell r="AR1129">
            <v>32.25</v>
          </cell>
          <cell r="AS1129">
            <v>25.714285714285712</v>
          </cell>
          <cell r="AT1129">
            <v>13.113772455089821</v>
          </cell>
          <cell r="AU1129">
            <v>43.846153846153847</v>
          </cell>
          <cell r="AV1129">
            <v>3250.0000500000001</v>
          </cell>
          <cell r="AW1129">
            <v>3242.89273</v>
          </cell>
          <cell r="AX1129">
            <v>3650</v>
          </cell>
          <cell r="AY1129">
            <v>0.1230769057988168</v>
          </cell>
          <cell r="AZ1129">
            <v>0.10958902739726024</v>
          </cell>
          <cell r="BA1129">
            <v>3550</v>
          </cell>
          <cell r="BB1129">
            <v>6</v>
          </cell>
          <cell r="BC1129">
            <v>9.2307675502958819E-2</v>
          </cell>
          <cell r="BD1129">
            <v>8.4507028169014051E-2</v>
          </cell>
          <cell r="BE1129">
            <v>0</v>
          </cell>
          <cell r="BF1129">
            <v>0</v>
          </cell>
          <cell r="BG1129">
            <v>-1</v>
          </cell>
          <cell r="BH1129">
            <v>0</v>
          </cell>
        </row>
        <row r="1130">
          <cell r="B1130" t="str">
            <v>5710</v>
          </cell>
          <cell r="C1130" t="str">
            <v>7840894001041</v>
          </cell>
          <cell r="D1130" t="str">
            <v>GASEOSA LIMON 330ml ISAAC</v>
          </cell>
          <cell r="E1130">
            <v>12</v>
          </cell>
          <cell r="F1130" t="str">
            <v>BEBIDAS</v>
          </cell>
          <cell r="G1130" t="str">
            <v>BEBIDAS</v>
          </cell>
          <cell r="H1130" t="str">
            <v>GASEOSAS</v>
          </cell>
          <cell r="I1130" t="str">
            <v>GASEOSAS NO RETORNABLE</v>
          </cell>
          <cell r="J1130" t="str">
            <v>LIMA LIMON LIGHT</v>
          </cell>
          <cell r="K1130" t="str">
            <v>ISAAC</v>
          </cell>
          <cell r="L1130">
            <v>428</v>
          </cell>
          <cell r="M1130" t="str">
            <v>BRUMADO S.A. (428)</v>
          </cell>
          <cell r="N1130">
            <v>278</v>
          </cell>
          <cell r="O1130">
            <v>241</v>
          </cell>
          <cell r="P1130">
            <v>2775</v>
          </cell>
          <cell r="Q1130">
            <v>2446</v>
          </cell>
          <cell r="R1130">
            <v>681</v>
          </cell>
          <cell r="S1130">
            <v>798</v>
          </cell>
          <cell r="T1130">
            <v>615</v>
          </cell>
          <cell r="U1130">
            <v>696</v>
          </cell>
          <cell r="V1130">
            <v>38</v>
          </cell>
          <cell r="W1130">
            <v>337</v>
          </cell>
          <cell r="X1130">
            <v>116</v>
          </cell>
          <cell r="Y1130">
            <v>94</v>
          </cell>
          <cell r="Z1130">
            <v>199</v>
          </cell>
          <cell r="AA1130">
            <v>149</v>
          </cell>
          <cell r="AB1130">
            <v>373</v>
          </cell>
          <cell r="AC1130">
            <v>523</v>
          </cell>
          <cell r="AD1130">
            <v>108</v>
          </cell>
          <cell r="AE1130">
            <v>335</v>
          </cell>
          <cell r="AF1130">
            <v>328</v>
          </cell>
          <cell r="AG1130">
            <v>582</v>
          </cell>
          <cell r="AH1130">
            <v>0</v>
          </cell>
          <cell r="AI1130">
            <v>0</v>
          </cell>
          <cell r="AJ1130">
            <v>1113</v>
          </cell>
          <cell r="AK1130">
            <v>1845</v>
          </cell>
          <cell r="AL1130">
            <v>2101</v>
          </cell>
          <cell r="AM1130">
            <v>254</v>
          </cell>
          <cell r="AN1130">
            <v>1756</v>
          </cell>
          <cell r="AO1130">
            <v>120</v>
          </cell>
          <cell r="AP1130">
            <v>13.650858544562553</v>
          </cell>
          <cell r="AQ1130">
            <v>79.525862068965523</v>
          </cell>
          <cell r="AR1130">
            <v>670.531914893617</v>
          </cell>
          <cell r="AS1130">
            <v>14.569789674952199</v>
          </cell>
          <cell r="AT1130">
            <v>90.515463917525778</v>
          </cell>
          <cell r="AU1130" t="str">
            <v>SV</v>
          </cell>
          <cell r="AV1130">
            <v>875</v>
          </cell>
          <cell r="AW1130">
            <v>910.31610999999998</v>
          </cell>
          <cell r="AX1130">
            <v>1100</v>
          </cell>
          <cell r="AY1130">
            <v>0.25714285714285712</v>
          </cell>
          <cell r="AZ1130">
            <v>0.20454545454545456</v>
          </cell>
          <cell r="BA1130">
            <v>1070</v>
          </cell>
          <cell r="BB1130">
            <v>6</v>
          </cell>
          <cell r="BC1130">
            <v>0.22285714285714286</v>
          </cell>
          <cell r="BD1130">
            <v>0.1822429906542056</v>
          </cell>
          <cell r="BE1130">
            <v>990</v>
          </cell>
          <cell r="BF1130">
            <v>12</v>
          </cell>
          <cell r="BG1130">
            <v>0.13142857142857145</v>
          </cell>
          <cell r="BH1130">
            <v>0.11616161616161616</v>
          </cell>
        </row>
        <row r="1131">
          <cell r="B1131" t="str">
            <v>9833</v>
          </cell>
          <cell r="C1131" t="str">
            <v>7840235000733</v>
          </cell>
          <cell r="D1131" t="str">
            <v>GASEOSA LIMA LIMON 2Lts NIKO</v>
          </cell>
          <cell r="E1131">
            <v>1</v>
          </cell>
          <cell r="F1131" t="str">
            <v>BEBIDAS</v>
          </cell>
          <cell r="G1131" t="str">
            <v>BEBIDAS</v>
          </cell>
          <cell r="H1131" t="str">
            <v>GASEOSAS</v>
          </cell>
          <cell r="I1131" t="str">
            <v>GASEOSAS NO RETORNABLE</v>
          </cell>
          <cell r="J1131" t="str">
            <v>LIMA-LIMON</v>
          </cell>
          <cell r="K1131" t="str">
            <v>NIKO</v>
          </cell>
          <cell r="L1131">
            <v>87</v>
          </cell>
          <cell r="M1131" t="str">
            <v>EMBOTELLADORA CENTRAL (87)</v>
          </cell>
          <cell r="N1131">
            <v>75</v>
          </cell>
          <cell r="O1131">
            <v>55</v>
          </cell>
          <cell r="P1131">
            <v>43</v>
          </cell>
          <cell r="Q1131">
            <v>36</v>
          </cell>
          <cell r="R1131">
            <v>101</v>
          </cell>
          <cell r="S1131">
            <v>128</v>
          </cell>
          <cell r="T1131">
            <v>111</v>
          </cell>
          <cell r="U1131">
            <v>88</v>
          </cell>
          <cell r="V1131">
            <v>33</v>
          </cell>
          <cell r="W1131">
            <v>40</v>
          </cell>
          <cell r="X1131">
            <v>7</v>
          </cell>
          <cell r="Y1131">
            <v>27</v>
          </cell>
          <cell r="Z1131">
            <v>55</v>
          </cell>
          <cell r="AA1131">
            <v>99</v>
          </cell>
          <cell r="AB1131">
            <v>29</v>
          </cell>
          <cell r="AC1131">
            <v>31</v>
          </cell>
          <cell r="AD1131">
            <v>50</v>
          </cell>
          <cell r="AE1131">
            <v>56</v>
          </cell>
          <cell r="AF1131">
            <v>39</v>
          </cell>
          <cell r="AG1131">
            <v>48</v>
          </cell>
          <cell r="AH1131">
            <v>5</v>
          </cell>
          <cell r="AI1131">
            <v>8</v>
          </cell>
          <cell r="AJ1131">
            <v>69</v>
          </cell>
          <cell r="AK1131">
            <v>197</v>
          </cell>
          <cell r="AL1131">
            <v>30</v>
          </cell>
          <cell r="AM1131">
            <v>88</v>
          </cell>
          <cell r="AN1131">
            <v>72</v>
          </cell>
          <cell r="AO1131">
            <v>28</v>
          </cell>
          <cell r="AP1131">
            <v>57.5</v>
          </cell>
          <cell r="AQ1131">
            <v>67.159090909090907</v>
          </cell>
          <cell r="AR1131">
            <v>33.333333333333336</v>
          </cell>
          <cell r="AS1131">
            <v>85.161290322580655</v>
          </cell>
          <cell r="AT1131">
            <v>45</v>
          </cell>
          <cell r="AU1131">
            <v>105</v>
          </cell>
          <cell r="AV1131">
            <v>3915.8333499999999</v>
          </cell>
          <cell r="AW1131">
            <v>3713.2637300000001</v>
          </cell>
          <cell r="AX1131">
            <v>4450</v>
          </cell>
          <cell r="AY1131">
            <v>0.13641199771691004</v>
          </cell>
          <cell r="AZ1131">
            <v>0.12003744943820227</v>
          </cell>
          <cell r="BA1131">
            <v>4350</v>
          </cell>
          <cell r="BB1131">
            <v>6</v>
          </cell>
          <cell r="BC1131">
            <v>0.11087464945360859</v>
          </cell>
          <cell r="BD1131">
            <v>9.9808425287356353E-2</v>
          </cell>
          <cell r="BE1131">
            <v>4250</v>
          </cell>
          <cell r="BF1131">
            <v>12</v>
          </cell>
          <cell r="BG1131">
            <v>8.5337301190307358E-2</v>
          </cell>
          <cell r="BH1131">
            <v>7.862744705882356E-2</v>
          </cell>
        </row>
        <row r="1132">
          <cell r="B1132" t="str">
            <v>24561</v>
          </cell>
          <cell r="C1132" t="str">
            <v>7840235002386</v>
          </cell>
          <cell r="D1132" t="str">
            <v>GASEOSA LIMON 2Lts DE LA COSTA</v>
          </cell>
          <cell r="E1132">
            <v>1</v>
          </cell>
          <cell r="F1132" t="str">
            <v>BEBIDAS</v>
          </cell>
          <cell r="G1132" t="str">
            <v>BEBIDAS</v>
          </cell>
          <cell r="H1132" t="str">
            <v>GASEOSAS</v>
          </cell>
          <cell r="I1132" t="str">
            <v>GASEOSAS NO RETORNABLE</v>
          </cell>
          <cell r="J1132" t="str">
            <v>LIMA-LIMON</v>
          </cell>
          <cell r="K1132" t="str">
            <v>DE LA COSTA</v>
          </cell>
          <cell r="L1132">
            <v>87</v>
          </cell>
          <cell r="M1132" t="str">
            <v>EMBOTELLADORA CENTRAL (87)</v>
          </cell>
          <cell r="N1132">
            <v>95</v>
          </cell>
          <cell r="O1132">
            <v>56</v>
          </cell>
          <cell r="P1132">
            <v>68</v>
          </cell>
          <cell r="Q1132">
            <v>61</v>
          </cell>
          <cell r="R1132">
            <v>100</v>
          </cell>
          <cell r="S1132">
            <v>95</v>
          </cell>
          <cell r="T1132">
            <v>103</v>
          </cell>
          <cell r="U1132">
            <v>109</v>
          </cell>
          <cell r="V1132">
            <v>14</v>
          </cell>
          <cell r="W1132">
            <v>29</v>
          </cell>
          <cell r="X1132">
            <v>40</v>
          </cell>
          <cell r="Y1132">
            <v>38</v>
          </cell>
          <cell r="Z1132">
            <v>17</v>
          </cell>
          <cell r="AA1132">
            <v>28</v>
          </cell>
          <cell r="AB1132">
            <v>7</v>
          </cell>
          <cell r="AC1132">
            <v>16</v>
          </cell>
          <cell r="AD1132">
            <v>28</v>
          </cell>
          <cell r="AE1132">
            <v>68</v>
          </cell>
          <cell r="AF1132">
            <v>58</v>
          </cell>
          <cell r="AG1132">
            <v>58</v>
          </cell>
          <cell r="AH1132">
            <v>0</v>
          </cell>
          <cell r="AI1132">
            <v>0</v>
          </cell>
          <cell r="AJ1132">
            <v>157</v>
          </cell>
          <cell r="AK1132">
            <v>126</v>
          </cell>
          <cell r="AL1132">
            <v>38</v>
          </cell>
          <cell r="AM1132">
            <v>16</v>
          </cell>
          <cell r="AN1132">
            <v>129</v>
          </cell>
          <cell r="AO1132">
            <v>24</v>
          </cell>
          <cell r="AP1132">
            <v>77.213114754098356</v>
          </cell>
          <cell r="AQ1132">
            <v>34.678899082568805</v>
          </cell>
          <cell r="AR1132">
            <v>30</v>
          </cell>
          <cell r="AS1132">
            <v>30</v>
          </cell>
          <cell r="AT1132">
            <v>66.724137931034477</v>
          </cell>
          <cell r="AU1132" t="str">
            <v>SV</v>
          </cell>
          <cell r="AV1132">
            <v>3799.16669</v>
          </cell>
          <cell r="AW1132">
            <v>3787.9304099999999</v>
          </cell>
          <cell r="AX1132">
            <v>4250</v>
          </cell>
          <cell r="AY1132">
            <v>0.11866636733435887</v>
          </cell>
          <cell r="AZ1132">
            <v>0.10607842588235293</v>
          </cell>
          <cell r="BA1132">
            <v>4150</v>
          </cell>
          <cell r="BB1132">
            <v>6</v>
          </cell>
          <cell r="BC1132">
            <v>9.2344805750020909E-2</v>
          </cell>
          <cell r="BD1132">
            <v>8.4538146987951798E-2</v>
          </cell>
          <cell r="BE1132">
            <v>4041</v>
          </cell>
          <cell r="BF1132">
            <v>12</v>
          </cell>
          <cell r="BG1132">
            <v>6.3654303623092767E-2</v>
          </cell>
          <cell r="BH1132">
            <v>5.9844917099727786E-2</v>
          </cell>
        </row>
        <row r="1133">
          <cell r="B1133" t="str">
            <v>41575</v>
          </cell>
          <cell r="C1133" t="str">
            <v>7840058000088</v>
          </cell>
          <cell r="D1133" t="str">
            <v>GASEOSA LIMON 2Lts SPRITE</v>
          </cell>
          <cell r="E1133">
            <v>4</v>
          </cell>
          <cell r="F1133" t="str">
            <v>BEBIDAS</v>
          </cell>
          <cell r="G1133" t="str">
            <v>BEBIDAS</v>
          </cell>
          <cell r="H1133" t="str">
            <v>GASEOSAS</v>
          </cell>
          <cell r="I1133" t="str">
            <v>GASEOSAS NO RETORNABLE</v>
          </cell>
          <cell r="J1133" t="str">
            <v>LIMA-LIMON</v>
          </cell>
          <cell r="K1133" t="str">
            <v>COCA COLA</v>
          </cell>
          <cell r="L1133">
            <v>139</v>
          </cell>
          <cell r="M1133" t="str">
            <v>PARAGUAY REFRESCOS S.A.  (139)</v>
          </cell>
          <cell r="N1133">
            <v>0</v>
          </cell>
          <cell r="O1133">
            <v>0</v>
          </cell>
          <cell r="P1133">
            <v>0</v>
          </cell>
          <cell r="Q1133">
            <v>0</v>
          </cell>
          <cell r="R1133">
            <v>0</v>
          </cell>
          <cell r="S1133">
            <v>0</v>
          </cell>
          <cell r="T1133">
            <v>0</v>
          </cell>
          <cell r="U1133">
            <v>0</v>
          </cell>
          <cell r="V1133">
            <v>0</v>
          </cell>
          <cell r="W1133">
            <v>0</v>
          </cell>
          <cell r="X1133">
            <v>0</v>
          </cell>
          <cell r="Y1133">
            <v>0</v>
          </cell>
          <cell r="Z1133">
            <v>0</v>
          </cell>
          <cell r="AA1133">
            <v>0</v>
          </cell>
          <cell r="AB1133">
            <v>0</v>
          </cell>
          <cell r="AC1133">
            <v>0</v>
          </cell>
          <cell r="AD1133">
            <v>0</v>
          </cell>
          <cell r="AE1133">
            <v>0</v>
          </cell>
          <cell r="AF1133">
            <v>0</v>
          </cell>
          <cell r="AG1133">
            <v>0</v>
          </cell>
          <cell r="AH1133">
            <v>0</v>
          </cell>
          <cell r="AI1133">
            <v>0</v>
          </cell>
          <cell r="AJ1133">
            <v>0</v>
          </cell>
          <cell r="AK1133">
            <v>0</v>
          </cell>
          <cell r="AL1133">
            <v>0</v>
          </cell>
          <cell r="AM1133">
            <v>0</v>
          </cell>
          <cell r="AN1133">
            <v>0</v>
          </cell>
          <cell r="AO1133">
            <v>0</v>
          </cell>
          <cell r="AP1133" t="str">
            <v>Q</v>
          </cell>
          <cell r="AQ1133" t="str">
            <v>Q</v>
          </cell>
          <cell r="AR1133" t="str">
            <v>Q</v>
          </cell>
          <cell r="AS1133" t="str">
            <v>Q</v>
          </cell>
          <cell r="AT1133" t="str">
            <v>Q</v>
          </cell>
          <cell r="AU1133" t="str">
            <v>Q</v>
          </cell>
          <cell r="AV1133">
            <v>10890</v>
          </cell>
          <cell r="AW1133">
            <v>11616</v>
          </cell>
          <cell r="AX1133">
            <v>12250</v>
          </cell>
          <cell r="AY1133">
            <v>0.12488521579430678</v>
          </cell>
          <cell r="AZ1133">
            <v>0.11102040816326531</v>
          </cell>
          <cell r="BA1133">
            <v>11900</v>
          </cell>
          <cell r="BB1133">
            <v>4</v>
          </cell>
          <cell r="BC1133">
            <v>9.2745638200183667E-2</v>
          </cell>
          <cell r="BD1133">
            <v>8.4873949579831937E-2</v>
          </cell>
          <cell r="BE1133">
            <v>0</v>
          </cell>
          <cell r="BF1133">
            <v>0</v>
          </cell>
          <cell r="BG1133">
            <v>-1</v>
          </cell>
          <cell r="BH1133">
            <v>0</v>
          </cell>
        </row>
        <row r="1134">
          <cell r="B1134" t="str">
            <v>8277</v>
          </cell>
          <cell r="C1134" t="str">
            <v>7840058006622</v>
          </cell>
          <cell r="D1134" t="str">
            <v>GASEOSA LIMON 3Lts SPRITE</v>
          </cell>
          <cell r="E1134">
            <v>1</v>
          </cell>
          <cell r="F1134" t="str">
            <v>BEBIDAS</v>
          </cell>
          <cell r="G1134" t="str">
            <v>BEBIDAS</v>
          </cell>
          <cell r="H1134" t="str">
            <v>GASEOSAS</v>
          </cell>
          <cell r="I1134" t="str">
            <v>GASEOSAS NO RETORNABLE</v>
          </cell>
          <cell r="J1134" t="str">
            <v>LIMA-LIMON</v>
          </cell>
          <cell r="K1134" t="str">
            <v>COCA COLA</v>
          </cell>
          <cell r="L1134">
            <v>139</v>
          </cell>
          <cell r="M1134" t="str">
            <v>PARAGUAY REFRESCOS S.A.  (139)</v>
          </cell>
          <cell r="N1134">
            <v>106</v>
          </cell>
          <cell r="O1134">
            <v>91</v>
          </cell>
          <cell r="P1134">
            <v>83</v>
          </cell>
          <cell r="Q1134">
            <v>77</v>
          </cell>
          <cell r="R1134">
            <v>126</v>
          </cell>
          <cell r="S1134">
            <v>132</v>
          </cell>
          <cell r="T1134">
            <v>139</v>
          </cell>
          <cell r="U1134">
            <v>111</v>
          </cell>
          <cell r="V1134">
            <v>42</v>
          </cell>
          <cell r="W1134">
            <v>82</v>
          </cell>
          <cell r="X1134">
            <v>37</v>
          </cell>
          <cell r="Y1134">
            <v>42</v>
          </cell>
          <cell r="Z1134">
            <v>46</v>
          </cell>
          <cell r="AA1134">
            <v>70</v>
          </cell>
          <cell r="AB1134">
            <v>67</v>
          </cell>
          <cell r="AC1134">
            <v>75</v>
          </cell>
          <cell r="AD1134">
            <v>82</v>
          </cell>
          <cell r="AE1134">
            <v>95</v>
          </cell>
          <cell r="AF1134">
            <v>57</v>
          </cell>
          <cell r="AG1134">
            <v>68</v>
          </cell>
          <cell r="AH1134">
            <v>3</v>
          </cell>
          <cell r="AI1134">
            <v>11</v>
          </cell>
          <cell r="AJ1134">
            <v>137</v>
          </cell>
          <cell r="AK1134">
            <v>93</v>
          </cell>
          <cell r="AL1134">
            <v>37</v>
          </cell>
          <cell r="AM1134">
            <v>44</v>
          </cell>
          <cell r="AN1134">
            <v>65</v>
          </cell>
          <cell r="AO1134">
            <v>31</v>
          </cell>
          <cell r="AP1134">
            <v>53.376623376623378</v>
          </cell>
          <cell r="AQ1134">
            <v>25.135135135135133</v>
          </cell>
          <cell r="AR1134">
            <v>26.428571428571427</v>
          </cell>
          <cell r="AS1134">
            <v>17.600000000000001</v>
          </cell>
          <cell r="AT1134">
            <v>28.676470588235297</v>
          </cell>
          <cell r="AU1134">
            <v>84.545454545454547</v>
          </cell>
          <cell r="AV1134">
            <v>14783</v>
          </cell>
          <cell r="AW1134">
            <v>14722.725049999999</v>
          </cell>
          <cell r="AX1134">
            <v>17250</v>
          </cell>
          <cell r="AY1134">
            <v>0.16688087668267615</v>
          </cell>
          <cell r="AZ1134">
            <v>0.14301449275362318</v>
          </cell>
          <cell r="BA1134">
            <v>16900</v>
          </cell>
          <cell r="BB1134">
            <v>4</v>
          </cell>
          <cell r="BC1134">
            <v>0.14320503280795505</v>
          </cell>
          <cell r="BD1134">
            <v>0.1252662721893491</v>
          </cell>
          <cell r="BE1134">
            <v>16500</v>
          </cell>
          <cell r="BF1134">
            <v>8</v>
          </cell>
          <cell r="BG1134">
            <v>0.11614692552255979</v>
          </cell>
          <cell r="BH1134">
            <v>0.10406060606060606</v>
          </cell>
        </row>
        <row r="1135">
          <cell r="B1135" t="str">
            <v>41574</v>
          </cell>
          <cell r="C1135" t="str">
            <v>7840058000071</v>
          </cell>
          <cell r="D1135" t="str">
            <v>GASEOSA LIMON 500ml SPRITE</v>
          </cell>
          <cell r="E1135">
            <v>6</v>
          </cell>
          <cell r="F1135" t="str">
            <v>BEBIDAS</v>
          </cell>
          <cell r="G1135" t="str">
            <v>BEBIDAS</v>
          </cell>
          <cell r="H1135" t="str">
            <v>GASEOSAS</v>
          </cell>
          <cell r="I1135" t="str">
            <v>GASEOSAS NO RETORNABLE</v>
          </cell>
          <cell r="J1135" t="str">
            <v>LIMA-LIMON</v>
          </cell>
          <cell r="K1135" t="str">
            <v>COCA COLA</v>
          </cell>
          <cell r="L1135">
            <v>139</v>
          </cell>
          <cell r="M1135" t="str">
            <v>PARAGUAY REFRESCOS S.A.  (139)</v>
          </cell>
          <cell r="N1135">
            <v>0</v>
          </cell>
          <cell r="O1135">
            <v>0</v>
          </cell>
          <cell r="P1135">
            <v>0</v>
          </cell>
          <cell r="Q1135">
            <v>12</v>
          </cell>
          <cell r="R1135">
            <v>0</v>
          </cell>
          <cell r="S1135">
            <v>0</v>
          </cell>
          <cell r="T1135">
            <v>0</v>
          </cell>
          <cell r="U1135">
            <v>0</v>
          </cell>
          <cell r="V1135">
            <v>0</v>
          </cell>
          <cell r="W1135">
            <v>0</v>
          </cell>
          <cell r="X1135">
            <v>0</v>
          </cell>
          <cell r="Y1135">
            <v>0</v>
          </cell>
          <cell r="Z1135">
            <v>0</v>
          </cell>
          <cell r="AA1135">
            <v>0</v>
          </cell>
          <cell r="AB1135">
            <v>0</v>
          </cell>
          <cell r="AC1135">
            <v>12</v>
          </cell>
          <cell r="AD1135">
            <v>0</v>
          </cell>
          <cell r="AE1135">
            <v>0</v>
          </cell>
          <cell r="AF1135">
            <v>0</v>
          </cell>
          <cell r="AG1135">
            <v>0</v>
          </cell>
          <cell r="AH1135">
            <v>6</v>
          </cell>
          <cell r="AI1135">
            <v>10</v>
          </cell>
          <cell r="AJ1135">
            <v>120</v>
          </cell>
          <cell r="AK1135">
            <v>60</v>
          </cell>
          <cell r="AL1135">
            <v>48</v>
          </cell>
          <cell r="AM1135">
            <v>24</v>
          </cell>
          <cell r="AN1135">
            <v>60</v>
          </cell>
          <cell r="AO1135">
            <v>111</v>
          </cell>
          <cell r="AP1135">
            <v>300</v>
          </cell>
          <cell r="AQ1135" t="str">
            <v>SV</v>
          </cell>
          <cell r="AR1135" t="str">
            <v>SV</v>
          </cell>
          <cell r="AS1135">
            <v>60</v>
          </cell>
          <cell r="AT1135" t="str">
            <v>SV</v>
          </cell>
          <cell r="AU1135">
            <v>333</v>
          </cell>
          <cell r="AV1135">
            <v>4321</v>
          </cell>
          <cell r="AW1135">
            <v>4109.8560799999996</v>
          </cell>
          <cell r="AX1135">
            <v>4900</v>
          </cell>
          <cell r="AY1135">
            <v>0.13399676000925709</v>
          </cell>
          <cell r="AZ1135">
            <v>0.11816326530612245</v>
          </cell>
          <cell r="BA1135">
            <v>4750</v>
          </cell>
          <cell r="BB1135">
            <v>6</v>
          </cell>
          <cell r="BC1135">
            <v>9.9282573478361558E-2</v>
          </cell>
          <cell r="BD1135">
            <v>9.031578947368421E-2</v>
          </cell>
          <cell r="BE1135">
            <v>0</v>
          </cell>
          <cell r="BF1135">
            <v>0</v>
          </cell>
          <cell r="BG1135">
            <v>-1</v>
          </cell>
          <cell r="BH1135">
            <v>0</v>
          </cell>
        </row>
        <row r="1136">
          <cell r="B1136" t="str">
            <v>17030</v>
          </cell>
          <cell r="C1136" t="str">
            <v>7840058008008</v>
          </cell>
          <cell r="D1136" t="str">
            <v>GASEOSA LIMON 6UN 250ml SPRITE</v>
          </cell>
          <cell r="E1136">
            <v>6</v>
          </cell>
          <cell r="F1136" t="str">
            <v>BEBIDAS</v>
          </cell>
          <cell r="G1136" t="str">
            <v>BEBIDAS</v>
          </cell>
          <cell r="H1136" t="str">
            <v>GASEOSAS</v>
          </cell>
          <cell r="I1136" t="str">
            <v>GASEOSAS NO RETORNABLE</v>
          </cell>
          <cell r="J1136" t="str">
            <v>LIMA-LIMON</v>
          </cell>
          <cell r="K1136" t="str">
            <v>COCA COLA</v>
          </cell>
          <cell r="L1136">
            <v>139</v>
          </cell>
          <cell r="M1136" t="str">
            <v>PARAGUAY REFRESCOS S.A.  (139)</v>
          </cell>
          <cell r="N1136">
            <v>0</v>
          </cell>
          <cell r="O1136">
            <v>59</v>
          </cell>
          <cell r="P1136">
            <v>203</v>
          </cell>
          <cell r="Q1136">
            <v>215</v>
          </cell>
          <cell r="R1136">
            <v>581</v>
          </cell>
          <cell r="S1136">
            <v>458</v>
          </cell>
          <cell r="T1136">
            <v>461</v>
          </cell>
          <cell r="U1136">
            <v>421</v>
          </cell>
          <cell r="V1136">
            <v>116</v>
          </cell>
          <cell r="W1136">
            <v>139</v>
          </cell>
          <cell r="X1136">
            <v>72</v>
          </cell>
          <cell r="Y1136">
            <v>68</v>
          </cell>
          <cell r="Z1136">
            <v>136</v>
          </cell>
          <cell r="AA1136">
            <v>201</v>
          </cell>
          <cell r="AB1136">
            <v>125</v>
          </cell>
          <cell r="AC1136">
            <v>166</v>
          </cell>
          <cell r="AD1136">
            <v>172</v>
          </cell>
          <cell r="AE1136">
            <v>150</v>
          </cell>
          <cell r="AF1136">
            <v>98</v>
          </cell>
          <cell r="AG1136">
            <v>73</v>
          </cell>
          <cell r="AH1136">
            <v>4</v>
          </cell>
          <cell r="AI1136">
            <v>12</v>
          </cell>
          <cell r="AJ1136">
            <v>212</v>
          </cell>
          <cell r="AK1136">
            <v>272</v>
          </cell>
          <cell r="AL1136">
            <v>101</v>
          </cell>
          <cell r="AM1136">
            <v>111</v>
          </cell>
          <cell r="AN1136">
            <v>119</v>
          </cell>
          <cell r="AO1136">
            <v>191</v>
          </cell>
          <cell r="AP1136">
            <v>29.581395348837212</v>
          </cell>
          <cell r="AQ1136">
            <v>19.382422802850357</v>
          </cell>
          <cell r="AR1136">
            <v>44.558823529411768</v>
          </cell>
          <cell r="AS1136">
            <v>20.060240963855421</v>
          </cell>
          <cell r="AT1136">
            <v>48.904109589041099</v>
          </cell>
          <cell r="AU1136">
            <v>477.5</v>
          </cell>
          <cell r="AV1136">
            <v>13140</v>
          </cell>
          <cell r="AW1136">
            <v>11112.57367</v>
          </cell>
          <cell r="AX1136">
            <v>14750</v>
          </cell>
          <cell r="AY1136">
            <v>0.12252663622526638</v>
          </cell>
          <cell r="AZ1136">
            <v>0.10915254237288136</v>
          </cell>
          <cell r="BA1136">
            <v>14500</v>
          </cell>
          <cell r="BB1136">
            <v>3</v>
          </cell>
          <cell r="BC1136">
            <v>0.1035007610350076</v>
          </cell>
          <cell r="BD1136">
            <v>9.3793103448275864E-2</v>
          </cell>
          <cell r="BE1136">
            <v>14250</v>
          </cell>
          <cell r="BF1136">
            <v>10</v>
          </cell>
          <cell r="BG1136">
            <v>8.4474885844748826E-2</v>
          </cell>
          <cell r="BH1136">
            <v>7.7894736842105267E-2</v>
          </cell>
        </row>
        <row r="1137">
          <cell r="B1137" t="str">
            <v>37742</v>
          </cell>
          <cell r="C1137" t="str">
            <v>7840058009807</v>
          </cell>
          <cell r="D1137" t="str">
            <v>GASEOSA LIMON 4un 1Lts SPRITE</v>
          </cell>
          <cell r="E1137">
            <v>1</v>
          </cell>
          <cell r="F1137" t="str">
            <v>BEBIDAS</v>
          </cell>
          <cell r="G1137" t="str">
            <v>BEBIDAS</v>
          </cell>
          <cell r="H1137" t="str">
            <v>GASEOSAS</v>
          </cell>
          <cell r="I1137" t="str">
            <v>GASEOSAS NO RETORNABLE</v>
          </cell>
          <cell r="J1137" t="str">
            <v>LIMA-LIMON</v>
          </cell>
          <cell r="K1137" t="str">
            <v>SPRITE</v>
          </cell>
          <cell r="L1137">
            <v>139</v>
          </cell>
          <cell r="M1137" t="str">
            <v>PARAGUAY REFRESCOS S.A.  (139)</v>
          </cell>
          <cell r="N1137">
            <v>267</v>
          </cell>
          <cell r="O1137">
            <v>215</v>
          </cell>
          <cell r="P1137">
            <v>156</v>
          </cell>
          <cell r="Q1137">
            <v>123</v>
          </cell>
          <cell r="R1137">
            <v>162</v>
          </cell>
          <cell r="S1137">
            <v>198</v>
          </cell>
          <cell r="T1137">
            <v>227</v>
          </cell>
          <cell r="U1137">
            <v>209</v>
          </cell>
          <cell r="V1137">
            <v>48</v>
          </cell>
          <cell r="W1137">
            <v>42</v>
          </cell>
          <cell r="X1137">
            <v>24</v>
          </cell>
          <cell r="Y1137">
            <v>39</v>
          </cell>
          <cell r="Z1137">
            <v>109</v>
          </cell>
          <cell r="AA1137">
            <v>98</v>
          </cell>
          <cell r="AB1137">
            <v>75</v>
          </cell>
          <cell r="AC1137">
            <v>99</v>
          </cell>
          <cell r="AD1137">
            <v>70</v>
          </cell>
          <cell r="AE1137">
            <v>94</v>
          </cell>
          <cell r="AF1137">
            <v>73</v>
          </cell>
          <cell r="AG1137">
            <v>78</v>
          </cell>
          <cell r="AH1137">
            <v>0</v>
          </cell>
          <cell r="AI1137">
            <v>2</v>
          </cell>
          <cell r="AJ1137">
            <v>123</v>
          </cell>
          <cell r="AK1137">
            <v>125</v>
          </cell>
          <cell r="AL1137">
            <v>110</v>
          </cell>
          <cell r="AM1137">
            <v>101</v>
          </cell>
          <cell r="AN1137">
            <v>113</v>
          </cell>
          <cell r="AO1137">
            <v>50</v>
          </cell>
          <cell r="AP1137">
            <v>30</v>
          </cell>
          <cell r="AQ1137">
            <v>17.942583732057418</v>
          </cell>
          <cell r="AR1137">
            <v>84.615384615384627</v>
          </cell>
          <cell r="AS1137">
            <v>30.606060606060602</v>
          </cell>
          <cell r="AT1137">
            <v>43.46153846153846</v>
          </cell>
          <cell r="AU1137">
            <v>750</v>
          </cell>
          <cell r="AV1137">
            <v>17550</v>
          </cell>
          <cell r="AW1137">
            <v>15766.296039999999</v>
          </cell>
          <cell r="AX1137">
            <v>20500</v>
          </cell>
          <cell r="AY1137">
            <v>0.16809116809116809</v>
          </cell>
          <cell r="AZ1137">
            <v>0.14390243902439023</v>
          </cell>
          <cell r="BA1137">
            <v>19500</v>
          </cell>
          <cell r="BB1137">
            <v>3</v>
          </cell>
          <cell r="BC1137">
            <v>0.11111111111111116</v>
          </cell>
          <cell r="BD1137">
            <v>0.1</v>
          </cell>
          <cell r="BE1137">
            <v>0</v>
          </cell>
          <cell r="BF1137">
            <v>0</v>
          </cell>
          <cell r="BG1137">
            <v>-1</v>
          </cell>
          <cell r="BH1137">
            <v>0</v>
          </cell>
        </row>
        <row r="1138">
          <cell r="B1138" t="str">
            <v>9831</v>
          </cell>
          <cell r="C1138" t="str">
            <v>7840235000627</v>
          </cell>
          <cell r="D1138" t="str">
            <v>GASEOSA NARANJA 2Lts NIKO</v>
          </cell>
          <cell r="E1138">
            <v>1</v>
          </cell>
          <cell r="F1138" t="str">
            <v>BEBIDAS</v>
          </cell>
          <cell r="G1138" t="str">
            <v>BEBIDAS</v>
          </cell>
          <cell r="H1138" t="str">
            <v>GASEOSAS</v>
          </cell>
          <cell r="I1138" t="str">
            <v>GASEOSAS NO RETORNABLE</v>
          </cell>
          <cell r="J1138" t="str">
            <v>NARANJA</v>
          </cell>
          <cell r="K1138" t="str">
            <v>NIKO</v>
          </cell>
          <cell r="L1138">
            <v>87</v>
          </cell>
          <cell r="M1138" t="str">
            <v>EMBOTELLADORA CENTRAL (87)</v>
          </cell>
          <cell r="N1138">
            <v>104</v>
          </cell>
          <cell r="O1138">
            <v>87</v>
          </cell>
          <cell r="P1138">
            <v>74</v>
          </cell>
          <cell r="Q1138">
            <v>87</v>
          </cell>
          <cell r="R1138">
            <v>202</v>
          </cell>
          <cell r="S1138">
            <v>269</v>
          </cell>
          <cell r="T1138">
            <v>201</v>
          </cell>
          <cell r="U1138">
            <v>201</v>
          </cell>
          <cell r="V1138">
            <v>28</v>
          </cell>
          <cell r="W1138">
            <v>28</v>
          </cell>
          <cell r="X1138">
            <v>36</v>
          </cell>
          <cell r="Y1138">
            <v>47</v>
          </cell>
          <cell r="Z1138">
            <v>89</v>
          </cell>
          <cell r="AA1138">
            <v>91</v>
          </cell>
          <cell r="AB1138">
            <v>63</v>
          </cell>
          <cell r="AC1138">
            <v>65</v>
          </cell>
          <cell r="AD1138">
            <v>97</v>
          </cell>
          <cell r="AE1138">
            <v>92</v>
          </cell>
          <cell r="AF1138">
            <v>75</v>
          </cell>
          <cell r="AG1138">
            <v>76</v>
          </cell>
          <cell r="AH1138">
            <v>1</v>
          </cell>
          <cell r="AI1138">
            <v>4</v>
          </cell>
          <cell r="AJ1138">
            <v>146</v>
          </cell>
          <cell r="AK1138">
            <v>228</v>
          </cell>
          <cell r="AL1138">
            <v>50</v>
          </cell>
          <cell r="AM1138">
            <v>120</v>
          </cell>
          <cell r="AN1138">
            <v>75</v>
          </cell>
          <cell r="AO1138">
            <v>22</v>
          </cell>
          <cell r="AP1138">
            <v>50.344827586206897</v>
          </cell>
          <cell r="AQ1138">
            <v>34.029850746268657</v>
          </cell>
          <cell r="AR1138">
            <v>31.914893617021278</v>
          </cell>
          <cell r="AS1138">
            <v>55.384615384615387</v>
          </cell>
          <cell r="AT1138">
            <v>29.605263157894736</v>
          </cell>
          <cell r="AU1138">
            <v>165</v>
          </cell>
          <cell r="AV1138">
            <v>3915.8333499999999</v>
          </cell>
          <cell r="AW1138">
            <v>3814.0720200000001</v>
          </cell>
          <cell r="AX1138">
            <v>4450</v>
          </cell>
          <cell r="AY1138">
            <v>0.13641199771691004</v>
          </cell>
          <cell r="AZ1138">
            <v>0.12003744943820227</v>
          </cell>
          <cell r="BA1138">
            <v>4350</v>
          </cell>
          <cell r="BB1138">
            <v>6</v>
          </cell>
          <cell r="BC1138">
            <v>0.11087464945360859</v>
          </cell>
          <cell r="BD1138">
            <v>9.9808425287356353E-2</v>
          </cell>
          <cell r="BE1138">
            <v>4250</v>
          </cell>
          <cell r="BF1138">
            <v>12</v>
          </cell>
          <cell r="BG1138">
            <v>8.5337301190307358E-2</v>
          </cell>
          <cell r="BH1138">
            <v>7.862744705882356E-2</v>
          </cell>
        </row>
        <row r="1139">
          <cell r="B1139" t="str">
            <v>9827</v>
          </cell>
          <cell r="C1139" t="str">
            <v>7840235000580</v>
          </cell>
          <cell r="D1139" t="str">
            <v>GASEOSA NARANJA 330ml NIKO</v>
          </cell>
          <cell r="E1139">
            <v>1</v>
          </cell>
          <cell r="F1139" t="str">
            <v>BEBIDAS</v>
          </cell>
          <cell r="G1139" t="str">
            <v>BEBIDAS</v>
          </cell>
          <cell r="H1139" t="str">
            <v>GASEOSAS</v>
          </cell>
          <cell r="I1139" t="str">
            <v>GASEOSAS NO RETORNABLE</v>
          </cell>
          <cell r="J1139" t="str">
            <v>NARANJA</v>
          </cell>
          <cell r="K1139" t="str">
            <v>NIKO</v>
          </cell>
          <cell r="L1139">
            <v>87</v>
          </cell>
          <cell r="M1139" t="str">
            <v>EMBOTELLADORA CENTRAL (87)</v>
          </cell>
          <cell r="N1139">
            <v>106</v>
          </cell>
          <cell r="O1139">
            <v>62</v>
          </cell>
          <cell r="P1139">
            <v>87</v>
          </cell>
          <cell r="Q1139">
            <v>49</v>
          </cell>
          <cell r="R1139">
            <v>147</v>
          </cell>
          <cell r="S1139">
            <v>168</v>
          </cell>
          <cell r="T1139">
            <v>157</v>
          </cell>
          <cell r="U1139">
            <v>131</v>
          </cell>
          <cell r="V1139">
            <v>17</v>
          </cell>
          <cell r="W1139">
            <v>11</v>
          </cell>
          <cell r="X1139">
            <v>59</v>
          </cell>
          <cell r="Y1139">
            <v>36</v>
          </cell>
          <cell r="Z1139">
            <v>47</v>
          </cell>
          <cell r="AA1139">
            <v>79</v>
          </cell>
          <cell r="AB1139">
            <v>102</v>
          </cell>
          <cell r="AC1139">
            <v>45</v>
          </cell>
          <cell r="AD1139">
            <v>34</v>
          </cell>
          <cell r="AE1139">
            <v>35</v>
          </cell>
          <cell r="AF1139">
            <v>65</v>
          </cell>
          <cell r="AG1139">
            <v>86</v>
          </cell>
          <cell r="AH1139">
            <v>0</v>
          </cell>
          <cell r="AI1139">
            <v>0</v>
          </cell>
          <cell r="AJ1139">
            <v>110</v>
          </cell>
          <cell r="AK1139">
            <v>238</v>
          </cell>
          <cell r="AL1139">
            <v>85</v>
          </cell>
          <cell r="AM1139">
            <v>142</v>
          </cell>
          <cell r="AN1139">
            <v>54</v>
          </cell>
          <cell r="AO1139">
            <v>24</v>
          </cell>
          <cell r="AP1139">
            <v>67.346938775510196</v>
          </cell>
          <cell r="AQ1139">
            <v>54.503816793893129</v>
          </cell>
          <cell r="AR1139">
            <v>70.833333333333329</v>
          </cell>
          <cell r="AS1139">
            <v>94.666666666666657</v>
          </cell>
          <cell r="AT1139">
            <v>18.837209302325583</v>
          </cell>
          <cell r="AU1139" t="str">
            <v>SV</v>
          </cell>
          <cell r="AV1139">
            <v>1331.2361699999999</v>
          </cell>
          <cell r="AW1139">
            <v>1305.23921</v>
          </cell>
          <cell r="AX1139">
            <v>1500</v>
          </cell>
          <cell r="AY1139">
            <v>0.12677226911585504</v>
          </cell>
          <cell r="AZ1139">
            <v>0.11250922000000006</v>
          </cell>
          <cell r="BA1139">
            <v>1450</v>
          </cell>
          <cell r="BB1139">
            <v>12</v>
          </cell>
          <cell r="BC1139">
            <v>8.9213193478659747E-2</v>
          </cell>
          <cell r="BD1139">
            <v>8.1906089655172487E-2</v>
          </cell>
          <cell r="BE1139">
            <v>0</v>
          </cell>
          <cell r="BF1139">
            <v>0</v>
          </cell>
          <cell r="BG1139">
            <v>-1</v>
          </cell>
          <cell r="BH1139">
            <v>0</v>
          </cell>
        </row>
        <row r="1140">
          <cell r="B1140" t="str">
            <v>35904</v>
          </cell>
          <cell r="C1140" t="str">
            <v>7840235003260</v>
          </cell>
          <cell r="D1140" t="str">
            <v>GASEOSA NARANJA 3Lts NIKO</v>
          </cell>
          <cell r="E1140">
            <v>4</v>
          </cell>
          <cell r="F1140" t="str">
            <v>BEBIDAS</v>
          </cell>
          <cell r="G1140" t="str">
            <v>BEBIDAS</v>
          </cell>
          <cell r="H1140" t="str">
            <v>GASEOSAS</v>
          </cell>
          <cell r="I1140" t="str">
            <v>GASEOSAS NO RETORNABLE</v>
          </cell>
          <cell r="J1140" t="str">
            <v>NARANJA</v>
          </cell>
          <cell r="K1140" t="str">
            <v>NIKO</v>
          </cell>
          <cell r="L1140">
            <v>87</v>
          </cell>
          <cell r="M1140" t="str">
            <v>EMBOTELLADORA CENTRAL (87)</v>
          </cell>
          <cell r="N1140">
            <v>16</v>
          </cell>
          <cell r="O1140">
            <v>25</v>
          </cell>
          <cell r="P1140">
            <v>13</v>
          </cell>
          <cell r="Q1140">
            <v>18</v>
          </cell>
          <cell r="R1140">
            <v>70</v>
          </cell>
          <cell r="S1140">
            <v>100</v>
          </cell>
          <cell r="T1140">
            <v>98</v>
          </cell>
          <cell r="U1140">
            <v>94</v>
          </cell>
          <cell r="V1140">
            <v>39</v>
          </cell>
          <cell r="W1140">
            <v>30</v>
          </cell>
          <cell r="X1140">
            <v>26</v>
          </cell>
          <cell r="Y1140">
            <v>31</v>
          </cell>
          <cell r="Z1140">
            <v>36</v>
          </cell>
          <cell r="AA1140">
            <v>37</v>
          </cell>
          <cell r="AB1140">
            <v>33</v>
          </cell>
          <cell r="AC1140">
            <v>46</v>
          </cell>
          <cell r="AD1140">
            <v>44</v>
          </cell>
          <cell r="AE1140">
            <v>64</v>
          </cell>
          <cell r="AF1140">
            <v>55</v>
          </cell>
          <cell r="AG1140">
            <v>51</v>
          </cell>
          <cell r="AH1140">
            <v>3</v>
          </cell>
          <cell r="AI1140">
            <v>4</v>
          </cell>
          <cell r="AJ1140">
            <v>30</v>
          </cell>
          <cell r="AK1140">
            <v>120</v>
          </cell>
          <cell r="AL1140">
            <v>23</v>
          </cell>
          <cell r="AM1140">
            <v>55</v>
          </cell>
          <cell r="AN1140">
            <v>65</v>
          </cell>
          <cell r="AO1140">
            <v>21</v>
          </cell>
          <cell r="AP1140">
            <v>50</v>
          </cell>
          <cell r="AQ1140">
            <v>38.297872340425535</v>
          </cell>
          <cell r="AR1140">
            <v>22.258064516129032</v>
          </cell>
          <cell r="AS1140">
            <v>35.869565217391305</v>
          </cell>
          <cell r="AT1140">
            <v>38.235294117647058</v>
          </cell>
          <cell r="AU1140">
            <v>157.5</v>
          </cell>
          <cell r="AV1140">
            <v>5638.7999799999998</v>
          </cell>
          <cell r="AW1140">
            <v>5638.7167099999997</v>
          </cell>
          <cell r="AX1140">
            <v>6250</v>
          </cell>
          <cell r="AY1140">
            <v>0.10839186035465653</v>
          </cell>
          <cell r="AZ1140">
            <v>9.7792003200000033E-2</v>
          </cell>
          <cell r="BA1140">
            <v>6150</v>
          </cell>
          <cell r="BB1140">
            <v>4</v>
          </cell>
          <cell r="BC1140">
            <v>9.0657590588982151E-2</v>
          </cell>
          <cell r="BD1140">
            <v>8.3121954471544746E-2</v>
          </cell>
          <cell r="BE1140">
            <v>5950</v>
          </cell>
          <cell r="BF1140">
            <v>8</v>
          </cell>
          <cell r="BG1140">
            <v>5.5189051057632943E-2</v>
          </cell>
          <cell r="BH1140">
            <v>5.2302524369747937E-2</v>
          </cell>
        </row>
        <row r="1141">
          <cell r="B1141" t="str">
            <v>24560</v>
          </cell>
          <cell r="C1141" t="str">
            <v>7840235002362</v>
          </cell>
          <cell r="D1141" t="str">
            <v>GASEOSA NARANJA 2Lts DE LA COSTA</v>
          </cell>
          <cell r="E1141">
            <v>1</v>
          </cell>
          <cell r="F1141" t="str">
            <v>BEBIDAS</v>
          </cell>
          <cell r="G1141" t="str">
            <v>BEBIDAS</v>
          </cell>
          <cell r="H1141" t="str">
            <v>GASEOSAS</v>
          </cell>
          <cell r="I1141" t="str">
            <v>GASEOSAS NO RETORNABLE</v>
          </cell>
          <cell r="J1141" t="str">
            <v>NARANJA</v>
          </cell>
          <cell r="K1141" t="str">
            <v>DE LA COSTA</v>
          </cell>
          <cell r="L1141">
            <v>87</v>
          </cell>
          <cell r="M1141" t="str">
            <v>EMBOTELLADORA CENTRAL (87)</v>
          </cell>
          <cell r="N1141">
            <v>67</v>
          </cell>
          <cell r="O1141">
            <v>78</v>
          </cell>
          <cell r="P1141">
            <v>64</v>
          </cell>
          <cell r="Q1141">
            <v>83</v>
          </cell>
          <cell r="R1141">
            <v>91</v>
          </cell>
          <cell r="S1141">
            <v>117</v>
          </cell>
          <cell r="T1141">
            <v>49</v>
          </cell>
          <cell r="U1141">
            <v>57</v>
          </cell>
          <cell r="V1141">
            <v>4</v>
          </cell>
          <cell r="W1141">
            <v>43</v>
          </cell>
          <cell r="X1141">
            <v>26</v>
          </cell>
          <cell r="Y1141">
            <v>33</v>
          </cell>
          <cell r="Z1141">
            <v>25</v>
          </cell>
          <cell r="AA1141">
            <v>34</v>
          </cell>
          <cell r="AB1141">
            <v>30</v>
          </cell>
          <cell r="AC1141">
            <v>35</v>
          </cell>
          <cell r="AD1141">
            <v>13</v>
          </cell>
          <cell r="AE1141">
            <v>59</v>
          </cell>
          <cell r="AF1141">
            <v>36</v>
          </cell>
          <cell r="AG1141">
            <v>43</v>
          </cell>
          <cell r="AH1141">
            <v>2</v>
          </cell>
          <cell r="AI1141">
            <v>3</v>
          </cell>
          <cell r="AJ1141">
            <v>86</v>
          </cell>
          <cell r="AK1141">
            <v>69</v>
          </cell>
          <cell r="AL1141">
            <v>34</v>
          </cell>
          <cell r="AM1141">
            <v>33</v>
          </cell>
          <cell r="AN1141">
            <v>37</v>
          </cell>
          <cell r="AO1141">
            <v>22</v>
          </cell>
          <cell r="AP1141">
            <v>31.08433734939759</v>
          </cell>
          <cell r="AQ1141">
            <v>36.315789473684212</v>
          </cell>
          <cell r="AR1141">
            <v>30.909090909090907</v>
          </cell>
          <cell r="AS1141">
            <v>28.285714285714285</v>
          </cell>
          <cell r="AT1141">
            <v>25.813953488372093</v>
          </cell>
          <cell r="AU1141">
            <v>220</v>
          </cell>
          <cell r="AV1141">
            <v>3799.16669</v>
          </cell>
          <cell r="AW1141">
            <v>3786.7234899999999</v>
          </cell>
          <cell r="AX1141">
            <v>4250</v>
          </cell>
          <cell r="AY1141">
            <v>0.11866636733435887</v>
          </cell>
          <cell r="AZ1141">
            <v>0.10607842588235293</v>
          </cell>
          <cell r="BA1141">
            <v>4150</v>
          </cell>
          <cell r="BB1141">
            <v>6</v>
          </cell>
          <cell r="BC1141">
            <v>9.2344805750020909E-2</v>
          </cell>
          <cell r="BD1141">
            <v>8.4538146987951798E-2</v>
          </cell>
          <cell r="BE1141">
            <v>4041</v>
          </cell>
          <cell r="BF1141">
            <v>12</v>
          </cell>
          <cell r="BG1141">
            <v>6.3654303623092767E-2</v>
          </cell>
          <cell r="BH1141">
            <v>5.9844917099727786E-2</v>
          </cell>
        </row>
        <row r="1142">
          <cell r="B1142" t="str">
            <v>24565</v>
          </cell>
          <cell r="C1142" t="str">
            <v>7840235002249</v>
          </cell>
          <cell r="D1142" t="str">
            <v>GASEOSA NARANJA 330ml DE LA COSTA</v>
          </cell>
          <cell r="E1142">
            <v>1</v>
          </cell>
          <cell r="F1142" t="str">
            <v>BEBIDAS</v>
          </cell>
          <cell r="G1142" t="str">
            <v>BEBIDAS</v>
          </cell>
          <cell r="H1142" t="str">
            <v>GASEOSAS</v>
          </cell>
          <cell r="I1142" t="str">
            <v>GASEOSAS NO RETORNABLE</v>
          </cell>
          <cell r="J1142" t="str">
            <v>NARANJA</v>
          </cell>
          <cell r="K1142" t="str">
            <v>DE LA COSTA</v>
          </cell>
          <cell r="L1142">
            <v>87</v>
          </cell>
          <cell r="M1142" t="str">
            <v>EMBOTELLADORA CENTRAL (87)</v>
          </cell>
          <cell r="N1142">
            <v>1067</v>
          </cell>
          <cell r="O1142">
            <v>1073</v>
          </cell>
          <cell r="P1142">
            <v>19</v>
          </cell>
          <cell r="Q1142">
            <v>118</v>
          </cell>
          <cell r="R1142">
            <v>1191</v>
          </cell>
          <cell r="S1142">
            <v>1439</v>
          </cell>
          <cell r="T1142">
            <v>1213</v>
          </cell>
          <cell r="U1142">
            <v>672</v>
          </cell>
          <cell r="V1142">
            <v>482</v>
          </cell>
          <cell r="W1142">
            <v>463</v>
          </cell>
          <cell r="X1142">
            <v>484</v>
          </cell>
          <cell r="Y1142">
            <v>382</v>
          </cell>
          <cell r="Z1142">
            <v>959</v>
          </cell>
          <cell r="AA1142">
            <v>1186</v>
          </cell>
          <cell r="AB1142">
            <v>687</v>
          </cell>
          <cell r="AC1142">
            <v>529</v>
          </cell>
          <cell r="AD1142">
            <v>679</v>
          </cell>
          <cell r="AE1142">
            <v>622</v>
          </cell>
          <cell r="AF1142">
            <v>649</v>
          </cell>
          <cell r="AG1142">
            <v>526</v>
          </cell>
          <cell r="AH1142">
            <v>0</v>
          </cell>
          <cell r="AI1142">
            <v>36</v>
          </cell>
          <cell r="AJ1142">
            <v>633</v>
          </cell>
          <cell r="AK1142">
            <v>902</v>
          </cell>
          <cell r="AL1142">
            <v>577</v>
          </cell>
          <cell r="AM1142">
            <v>867</v>
          </cell>
          <cell r="AN1142">
            <v>669</v>
          </cell>
          <cell r="AO1142">
            <v>576</v>
          </cell>
          <cell r="AP1142">
            <v>160.93220338983053</v>
          </cell>
          <cell r="AQ1142">
            <v>40.267857142857139</v>
          </cell>
          <cell r="AR1142">
            <v>45.31413612565445</v>
          </cell>
          <cell r="AS1142">
            <v>49.168241965973536</v>
          </cell>
          <cell r="AT1142">
            <v>38.155893536121674</v>
          </cell>
          <cell r="AU1142">
            <v>480</v>
          </cell>
          <cell r="AV1142">
            <v>926</v>
          </cell>
          <cell r="AW1142">
            <v>910.67525999999998</v>
          </cell>
          <cell r="AX1142">
            <v>1100</v>
          </cell>
          <cell r="AY1142">
            <v>0.1879049676025919</v>
          </cell>
          <cell r="AZ1142">
            <v>0.15818181818181817</v>
          </cell>
          <cell r="BA1142">
            <v>1075</v>
          </cell>
          <cell r="BB1142">
            <v>12</v>
          </cell>
          <cell r="BC1142">
            <v>0.16090712742980551</v>
          </cell>
          <cell r="BD1142">
            <v>0.13860465116279069</v>
          </cell>
          <cell r="BE1142">
            <v>0</v>
          </cell>
          <cell r="BF1142">
            <v>0</v>
          </cell>
          <cell r="BG1142">
            <v>-1</v>
          </cell>
          <cell r="BH1142">
            <v>0</v>
          </cell>
        </row>
        <row r="1143">
          <cell r="B1143" t="str">
            <v>8739</v>
          </cell>
          <cell r="C1143" t="str">
            <v>7840058000057</v>
          </cell>
          <cell r="D1143" t="str">
            <v>GASEOSA NARANJA 2Lts FANTA</v>
          </cell>
          <cell r="E1143">
            <v>1</v>
          </cell>
          <cell r="F1143" t="str">
            <v>BEBIDAS</v>
          </cell>
          <cell r="G1143" t="str">
            <v>BEBIDAS</v>
          </cell>
          <cell r="H1143" t="str">
            <v>GASEOSAS</v>
          </cell>
          <cell r="I1143" t="str">
            <v>GASEOSAS NO RETORNABLE</v>
          </cell>
          <cell r="J1143" t="str">
            <v>NARANJA</v>
          </cell>
          <cell r="K1143" t="str">
            <v>COCA COLA</v>
          </cell>
          <cell r="L1143">
            <v>139</v>
          </cell>
          <cell r="M1143" t="str">
            <v>PARAGUAY REFRESCOS S.A.  (139)</v>
          </cell>
          <cell r="N1143">
            <v>290</v>
          </cell>
          <cell r="O1143">
            <v>328</v>
          </cell>
          <cell r="P1143">
            <v>262</v>
          </cell>
          <cell r="Q1143">
            <v>170</v>
          </cell>
          <cell r="R1143">
            <v>398</v>
          </cell>
          <cell r="S1143">
            <v>462</v>
          </cell>
          <cell r="T1143">
            <v>404</v>
          </cell>
          <cell r="U1143">
            <v>434</v>
          </cell>
          <cell r="V1143">
            <v>162</v>
          </cell>
          <cell r="W1143">
            <v>150</v>
          </cell>
          <cell r="X1143">
            <v>116</v>
          </cell>
          <cell r="Y1143">
            <v>124</v>
          </cell>
          <cell r="Z1143">
            <v>232</v>
          </cell>
          <cell r="AA1143">
            <v>260</v>
          </cell>
          <cell r="AB1143">
            <v>234</v>
          </cell>
          <cell r="AC1143">
            <v>199</v>
          </cell>
          <cell r="AD1143">
            <v>318</v>
          </cell>
          <cell r="AE1143">
            <v>307</v>
          </cell>
          <cell r="AF1143">
            <v>245</v>
          </cell>
          <cell r="AG1143">
            <v>245</v>
          </cell>
          <cell r="AH1143">
            <v>9</v>
          </cell>
          <cell r="AI1143">
            <v>30</v>
          </cell>
          <cell r="AJ1143">
            <v>123</v>
          </cell>
          <cell r="AK1143">
            <v>185</v>
          </cell>
          <cell r="AL1143">
            <v>54</v>
          </cell>
          <cell r="AM1143">
            <v>147</v>
          </cell>
          <cell r="AN1143">
            <v>291</v>
          </cell>
          <cell r="AO1143">
            <v>220</v>
          </cell>
          <cell r="AP1143">
            <v>21.705882352941178</v>
          </cell>
          <cell r="AQ1143">
            <v>12.788018433179722</v>
          </cell>
          <cell r="AR1143">
            <v>13.064516129032258</v>
          </cell>
          <cell r="AS1143">
            <v>22.160804020100503</v>
          </cell>
          <cell r="AT1143">
            <v>35.632653061224488</v>
          </cell>
          <cell r="AU1143">
            <v>220</v>
          </cell>
          <cell r="AV1143">
            <v>10890</v>
          </cell>
          <cell r="AW1143">
            <v>10966.68507</v>
          </cell>
          <cell r="AX1143">
            <v>12250</v>
          </cell>
          <cell r="AY1143">
            <v>0.12488521579430678</v>
          </cell>
          <cell r="AZ1143">
            <v>0.11102040816326531</v>
          </cell>
          <cell r="BA1143">
            <v>11850</v>
          </cell>
          <cell r="BB1143">
            <v>4</v>
          </cell>
          <cell r="BC1143">
            <v>8.8154269972451793E-2</v>
          </cell>
          <cell r="BD1143">
            <v>8.1012658227848103E-2</v>
          </cell>
          <cell r="BE1143">
            <v>0</v>
          </cell>
          <cell r="BF1143">
            <v>0</v>
          </cell>
          <cell r="BG1143">
            <v>-1</v>
          </cell>
          <cell r="BH1143">
            <v>0</v>
          </cell>
        </row>
        <row r="1144">
          <cell r="B1144" t="str">
            <v>8278</v>
          </cell>
          <cell r="C1144" t="str">
            <v>7840058005472</v>
          </cell>
          <cell r="D1144" t="str">
            <v>GASEOSA NARANJA 3Lts FANTA</v>
          </cell>
          <cell r="E1144">
            <v>1</v>
          </cell>
          <cell r="F1144" t="str">
            <v>BEBIDAS</v>
          </cell>
          <cell r="G1144" t="str">
            <v>BEBIDAS</v>
          </cell>
          <cell r="H1144" t="str">
            <v>GASEOSAS</v>
          </cell>
          <cell r="I1144" t="str">
            <v>GASEOSAS NO RETORNABLE</v>
          </cell>
          <cell r="J1144" t="str">
            <v>NARANJA</v>
          </cell>
          <cell r="K1144" t="str">
            <v>COCA COLA</v>
          </cell>
          <cell r="L1144">
            <v>139</v>
          </cell>
          <cell r="M1144" t="str">
            <v>PARAGUAY REFRESCOS S.A.  (139)</v>
          </cell>
          <cell r="N1144">
            <v>44</v>
          </cell>
          <cell r="O1144">
            <v>59</v>
          </cell>
          <cell r="P1144">
            <v>91</v>
          </cell>
          <cell r="Q1144">
            <v>100</v>
          </cell>
          <cell r="R1144">
            <v>171</v>
          </cell>
          <cell r="S1144">
            <v>215</v>
          </cell>
          <cell r="T1144">
            <v>190</v>
          </cell>
          <cell r="U1144">
            <v>174</v>
          </cell>
          <cell r="V1144">
            <v>55</v>
          </cell>
          <cell r="W1144">
            <v>95</v>
          </cell>
          <cell r="X1144">
            <v>97</v>
          </cell>
          <cell r="Y1144">
            <v>75</v>
          </cell>
          <cell r="Z1144">
            <v>99</v>
          </cell>
          <cell r="AA1144">
            <v>122</v>
          </cell>
          <cell r="AB1144">
            <v>107</v>
          </cell>
          <cell r="AC1144">
            <v>108</v>
          </cell>
          <cell r="AD1144">
            <v>132</v>
          </cell>
          <cell r="AE1144">
            <v>172</v>
          </cell>
          <cell r="AF1144">
            <v>93</v>
          </cell>
          <cell r="AG1144">
            <v>108</v>
          </cell>
          <cell r="AH1144">
            <v>0</v>
          </cell>
          <cell r="AI1144">
            <v>18</v>
          </cell>
          <cell r="AJ1144">
            <v>47</v>
          </cell>
          <cell r="AK1144">
            <v>108</v>
          </cell>
          <cell r="AL1144">
            <v>40</v>
          </cell>
          <cell r="AM1144">
            <v>100</v>
          </cell>
          <cell r="AN1144">
            <v>74</v>
          </cell>
          <cell r="AO1144">
            <v>48</v>
          </cell>
          <cell r="AP1144">
            <v>14.1</v>
          </cell>
          <cell r="AQ1144">
            <v>18.620689655172413</v>
          </cell>
          <cell r="AR1144">
            <v>16</v>
          </cell>
          <cell r="AS1144">
            <v>27.777777777777779</v>
          </cell>
          <cell r="AT1144">
            <v>20.555555555555557</v>
          </cell>
          <cell r="AU1144">
            <v>80</v>
          </cell>
          <cell r="AV1144">
            <v>14783</v>
          </cell>
          <cell r="AW1144">
            <v>14825.33503</v>
          </cell>
          <cell r="AX1144">
            <v>17250</v>
          </cell>
          <cell r="AY1144">
            <v>0.16688087668267615</v>
          </cell>
          <cell r="AZ1144">
            <v>0.14301449275362318</v>
          </cell>
          <cell r="BA1144">
            <v>16900</v>
          </cell>
          <cell r="BB1144">
            <v>4</v>
          </cell>
          <cell r="BC1144">
            <v>0.14320503280795505</v>
          </cell>
          <cell r="BD1144">
            <v>0.1252662721893491</v>
          </cell>
          <cell r="BE1144">
            <v>16500</v>
          </cell>
          <cell r="BF1144">
            <v>8</v>
          </cell>
          <cell r="BG1144">
            <v>0.11614692552255979</v>
          </cell>
          <cell r="BH1144">
            <v>0.10406060606060606</v>
          </cell>
        </row>
        <row r="1145">
          <cell r="B1145" t="str">
            <v>8722</v>
          </cell>
          <cell r="C1145" t="str">
            <v>7840058000040</v>
          </cell>
          <cell r="D1145" t="str">
            <v>GASEOSA NARANJA 500ml FANTA</v>
          </cell>
          <cell r="E1145">
            <v>1</v>
          </cell>
          <cell r="F1145" t="str">
            <v>BEBIDAS</v>
          </cell>
          <cell r="G1145" t="str">
            <v>BEBIDAS</v>
          </cell>
          <cell r="H1145" t="str">
            <v>GASEOSAS</v>
          </cell>
          <cell r="I1145" t="str">
            <v>GASEOSAS NO RETORNABLE</v>
          </cell>
          <cell r="J1145" t="str">
            <v>NARANJA</v>
          </cell>
          <cell r="K1145" t="str">
            <v>COCA COLA</v>
          </cell>
          <cell r="L1145">
            <v>139</v>
          </cell>
          <cell r="M1145" t="str">
            <v>PARAGUAY REFRESCOS S.A.  (139)</v>
          </cell>
          <cell r="N1145">
            <v>1255</v>
          </cell>
          <cell r="O1145">
            <v>1290</v>
          </cell>
          <cell r="P1145">
            <v>1040</v>
          </cell>
          <cell r="Q1145">
            <v>608</v>
          </cell>
          <cell r="R1145">
            <v>1028</v>
          </cell>
          <cell r="S1145">
            <v>1184</v>
          </cell>
          <cell r="T1145">
            <v>849</v>
          </cell>
          <cell r="U1145">
            <v>717</v>
          </cell>
          <cell r="V1145">
            <v>347</v>
          </cell>
          <cell r="W1145">
            <v>450</v>
          </cell>
          <cell r="X1145">
            <v>180</v>
          </cell>
          <cell r="Y1145">
            <v>176</v>
          </cell>
          <cell r="Z1145">
            <v>857</v>
          </cell>
          <cell r="AA1145">
            <v>785</v>
          </cell>
          <cell r="AB1145">
            <v>916</v>
          </cell>
          <cell r="AC1145">
            <v>629</v>
          </cell>
          <cell r="AD1145">
            <v>606</v>
          </cell>
          <cell r="AE1145">
            <v>513</v>
          </cell>
          <cell r="AF1145">
            <v>464</v>
          </cell>
          <cell r="AG1145">
            <v>492</v>
          </cell>
          <cell r="AH1145">
            <v>8</v>
          </cell>
          <cell r="AI1145">
            <v>25</v>
          </cell>
          <cell r="AJ1145">
            <v>262</v>
          </cell>
          <cell r="AK1145">
            <v>293</v>
          </cell>
          <cell r="AL1145">
            <v>101</v>
          </cell>
          <cell r="AM1145">
            <v>168</v>
          </cell>
          <cell r="AN1145">
            <v>110</v>
          </cell>
          <cell r="AO1145">
            <v>304</v>
          </cell>
          <cell r="AP1145">
            <v>12.927631578947368</v>
          </cell>
          <cell r="AQ1145">
            <v>12.259414225941423</v>
          </cell>
          <cell r="AR1145">
            <v>17.21590909090909</v>
          </cell>
          <cell r="AS1145">
            <v>8.012718600953896</v>
          </cell>
          <cell r="AT1145">
            <v>6.7073170731707314</v>
          </cell>
          <cell r="AU1145">
            <v>364.8</v>
          </cell>
          <cell r="AV1145">
            <v>4321</v>
          </cell>
          <cell r="AW1145">
            <v>4341.5994600000004</v>
          </cell>
          <cell r="AX1145">
            <v>4900</v>
          </cell>
          <cell r="AY1145">
            <v>0.13399676000925709</v>
          </cell>
          <cell r="AZ1145">
            <v>0.11816326530612245</v>
          </cell>
          <cell r="BA1145">
            <v>4800</v>
          </cell>
          <cell r="BB1145">
            <v>6</v>
          </cell>
          <cell r="BC1145">
            <v>0.11085396898866007</v>
          </cell>
          <cell r="BD1145">
            <v>9.9791666666666667E-2</v>
          </cell>
          <cell r="BE1145">
            <v>0</v>
          </cell>
          <cell r="BF1145">
            <v>0</v>
          </cell>
          <cell r="BG1145">
            <v>-1</v>
          </cell>
          <cell r="BH1145">
            <v>0</v>
          </cell>
        </row>
        <row r="1146">
          <cell r="B1146" t="str">
            <v>17029</v>
          </cell>
          <cell r="C1146" t="str">
            <v>7840058007995</v>
          </cell>
          <cell r="D1146" t="str">
            <v>GASEOSA NARANJA 6UN 250ml FANTA</v>
          </cell>
          <cell r="E1146">
            <v>6</v>
          </cell>
          <cell r="F1146" t="str">
            <v>BEBIDAS</v>
          </cell>
          <cell r="G1146" t="str">
            <v>BEBIDAS</v>
          </cell>
          <cell r="H1146" t="str">
            <v>GASEOSAS</v>
          </cell>
          <cell r="I1146" t="str">
            <v>GASEOSAS NO RETORNABLE</v>
          </cell>
          <cell r="J1146" t="str">
            <v>NARANJA</v>
          </cell>
          <cell r="K1146" t="str">
            <v>COCA COLA</v>
          </cell>
          <cell r="L1146">
            <v>139</v>
          </cell>
          <cell r="M1146" t="str">
            <v>PARAGUAY REFRESCOS S.A.  (139)</v>
          </cell>
          <cell r="N1146">
            <v>0</v>
          </cell>
          <cell r="O1146">
            <v>120</v>
          </cell>
          <cell r="P1146">
            <v>264</v>
          </cell>
          <cell r="Q1146">
            <v>254</v>
          </cell>
          <cell r="R1146">
            <v>698</v>
          </cell>
          <cell r="S1146">
            <v>716</v>
          </cell>
          <cell r="T1146">
            <v>636</v>
          </cell>
          <cell r="U1146">
            <v>606</v>
          </cell>
          <cell r="V1146">
            <v>199</v>
          </cell>
          <cell r="W1146">
            <v>275</v>
          </cell>
          <cell r="X1146">
            <v>113</v>
          </cell>
          <cell r="Y1146">
            <v>81</v>
          </cell>
          <cell r="Z1146">
            <v>301</v>
          </cell>
          <cell r="AA1146">
            <v>373</v>
          </cell>
          <cell r="AB1146">
            <v>292</v>
          </cell>
          <cell r="AC1146">
            <v>288</v>
          </cell>
          <cell r="AD1146">
            <v>284</v>
          </cell>
          <cell r="AE1146">
            <v>278</v>
          </cell>
          <cell r="AF1146">
            <v>219</v>
          </cell>
          <cell r="AG1146">
            <v>186</v>
          </cell>
          <cell r="AH1146">
            <v>7</v>
          </cell>
          <cell r="AI1146">
            <v>25</v>
          </cell>
          <cell r="AJ1146">
            <v>307</v>
          </cell>
          <cell r="AK1146">
            <v>412</v>
          </cell>
          <cell r="AL1146">
            <v>297</v>
          </cell>
          <cell r="AM1146">
            <v>306</v>
          </cell>
          <cell r="AN1146">
            <v>223</v>
          </cell>
          <cell r="AO1146">
            <v>221</v>
          </cell>
          <cell r="AP1146">
            <v>36.259842519685044</v>
          </cell>
          <cell r="AQ1146">
            <v>20.396039603960396</v>
          </cell>
          <cell r="AR1146">
            <v>110</v>
          </cell>
          <cell r="AS1146">
            <v>31.875</v>
          </cell>
          <cell r="AT1146">
            <v>35.967741935483872</v>
          </cell>
          <cell r="AU1146">
            <v>265.2</v>
          </cell>
          <cell r="AV1146">
            <v>13140</v>
          </cell>
          <cell r="AW1146">
            <v>10874.127109999999</v>
          </cell>
          <cell r="AX1146">
            <v>14750</v>
          </cell>
          <cell r="AY1146">
            <v>0.12252663622526638</v>
          </cell>
          <cell r="AZ1146">
            <v>0.10915254237288136</v>
          </cell>
          <cell r="BA1146">
            <v>14500</v>
          </cell>
          <cell r="BB1146">
            <v>3</v>
          </cell>
          <cell r="BC1146">
            <v>0.1035007610350076</v>
          </cell>
          <cell r="BD1146">
            <v>9.3793103448275864E-2</v>
          </cell>
          <cell r="BE1146">
            <v>14250</v>
          </cell>
          <cell r="BF1146">
            <v>10</v>
          </cell>
          <cell r="BG1146">
            <v>8.4474885844748826E-2</v>
          </cell>
          <cell r="BH1146">
            <v>7.7894736842105267E-2</v>
          </cell>
        </row>
        <row r="1147">
          <cell r="B1147" t="str">
            <v>4499</v>
          </cell>
          <cell r="C1147" t="str">
            <v>7840779002972</v>
          </cell>
          <cell r="D1147" t="str">
            <v>GASEOSA NARANJA 1Lts PULP</v>
          </cell>
          <cell r="E1147">
            <v>1</v>
          </cell>
          <cell r="F1147" t="str">
            <v>BEBIDAS</v>
          </cell>
          <cell r="G1147" t="str">
            <v>BEBIDAS</v>
          </cell>
          <cell r="H1147" t="str">
            <v>GASEOSAS</v>
          </cell>
          <cell r="I1147" t="str">
            <v>GASEOSAS NO RETORNABLE</v>
          </cell>
          <cell r="J1147" t="str">
            <v>NARANJA</v>
          </cell>
          <cell r="K1147" t="str">
            <v>PULP</v>
          </cell>
          <cell r="L1147">
            <v>79</v>
          </cell>
          <cell r="M1147" t="str">
            <v>DISTRIBUIDORA DEL PARAGUAY (79)</v>
          </cell>
          <cell r="N1147">
            <v>392</v>
          </cell>
          <cell r="O1147">
            <v>457</v>
          </cell>
          <cell r="P1147">
            <v>282</v>
          </cell>
          <cell r="Q1147">
            <v>253</v>
          </cell>
          <cell r="R1147">
            <v>594</v>
          </cell>
          <cell r="S1147">
            <v>702</v>
          </cell>
          <cell r="T1147">
            <v>423</v>
          </cell>
          <cell r="U1147">
            <v>421</v>
          </cell>
          <cell r="V1147">
            <v>73</v>
          </cell>
          <cell r="W1147">
            <v>212</v>
          </cell>
          <cell r="X1147">
            <v>159</v>
          </cell>
          <cell r="Y1147">
            <v>153</v>
          </cell>
          <cell r="Z1147">
            <v>120</v>
          </cell>
          <cell r="AA1147">
            <v>130</v>
          </cell>
          <cell r="AB1147">
            <v>186</v>
          </cell>
          <cell r="AC1147">
            <v>144</v>
          </cell>
          <cell r="AD1147">
            <v>269</v>
          </cell>
          <cell r="AE1147">
            <v>297</v>
          </cell>
          <cell r="AF1147">
            <v>148</v>
          </cell>
          <cell r="AG1147">
            <v>210</v>
          </cell>
          <cell r="AH1147">
            <v>12</v>
          </cell>
          <cell r="AI1147">
            <v>24</v>
          </cell>
          <cell r="AJ1147">
            <v>318</v>
          </cell>
          <cell r="AK1147">
            <v>730</v>
          </cell>
          <cell r="AL1147">
            <v>133</v>
          </cell>
          <cell r="AM1147">
            <v>358</v>
          </cell>
          <cell r="AN1147">
            <v>361</v>
          </cell>
          <cell r="AO1147">
            <v>33</v>
          </cell>
          <cell r="AP1147">
            <v>37.707509881422929</v>
          </cell>
          <cell r="AQ1147">
            <v>52.019002375296914</v>
          </cell>
          <cell r="AR1147">
            <v>26.078431372549019</v>
          </cell>
          <cell r="AS1147">
            <v>74.583333333333329</v>
          </cell>
          <cell r="AT1147">
            <v>51.571428571428577</v>
          </cell>
          <cell r="AU1147">
            <v>41.25</v>
          </cell>
          <cell r="AV1147">
            <v>4875.0000200000004</v>
          </cell>
          <cell r="AW1147">
            <v>4874.6742000000004</v>
          </cell>
          <cell r="AX1147">
            <v>5650</v>
          </cell>
          <cell r="AY1147">
            <v>0.15897435421959227</v>
          </cell>
          <cell r="AZ1147">
            <v>0.13716813805309727</v>
          </cell>
          <cell r="BA1147">
            <v>5500</v>
          </cell>
          <cell r="BB1147">
            <v>6</v>
          </cell>
          <cell r="BC1147">
            <v>0.12820512357659419</v>
          </cell>
          <cell r="BD1147">
            <v>0.11363635999999992</v>
          </cell>
          <cell r="BE1147">
            <v>5350</v>
          </cell>
          <cell r="BF1147">
            <v>12</v>
          </cell>
          <cell r="BG1147">
            <v>9.7435892933596335E-2</v>
          </cell>
          <cell r="BH1147">
            <v>8.8785042990654137E-2</v>
          </cell>
        </row>
        <row r="1148">
          <cell r="B1148" t="str">
            <v>4486</v>
          </cell>
          <cell r="C1148" t="str">
            <v>78412002</v>
          </cell>
          <cell r="D1148" t="str">
            <v>GASEOSA NARANJA 250ml PULP</v>
          </cell>
          <cell r="E1148">
            <v>1</v>
          </cell>
          <cell r="F1148" t="str">
            <v>BEBIDAS</v>
          </cell>
          <cell r="G1148" t="str">
            <v>BEBIDAS</v>
          </cell>
          <cell r="H1148" t="str">
            <v>GASEOSAS</v>
          </cell>
          <cell r="I1148" t="str">
            <v>GASEOSAS NO RETORNABLE</v>
          </cell>
          <cell r="J1148" t="str">
            <v>NARANJA</v>
          </cell>
          <cell r="K1148" t="str">
            <v>PULP</v>
          </cell>
          <cell r="L1148">
            <v>79</v>
          </cell>
          <cell r="M1148" t="str">
            <v>DISTRIBUIDORA DEL PARAGUAY (79)</v>
          </cell>
          <cell r="N1148">
            <v>301</v>
          </cell>
          <cell r="O1148">
            <v>155</v>
          </cell>
          <cell r="P1148">
            <v>117</v>
          </cell>
          <cell r="Q1148">
            <v>775</v>
          </cell>
          <cell r="R1148">
            <v>48</v>
          </cell>
          <cell r="S1148">
            <v>46</v>
          </cell>
          <cell r="T1148">
            <v>37</v>
          </cell>
          <cell r="U1148">
            <v>970</v>
          </cell>
          <cell r="V1148">
            <v>128</v>
          </cell>
          <cell r="W1148">
            <v>151</v>
          </cell>
          <cell r="X1148">
            <v>218</v>
          </cell>
          <cell r="Y1148">
            <v>322</v>
          </cell>
          <cell r="Z1148">
            <v>103</v>
          </cell>
          <cell r="AA1148">
            <v>130</v>
          </cell>
          <cell r="AB1148">
            <v>188</v>
          </cell>
          <cell r="AC1148">
            <v>477</v>
          </cell>
          <cell r="AD1148">
            <v>49</v>
          </cell>
          <cell r="AE1148">
            <v>76</v>
          </cell>
          <cell r="AF1148">
            <v>95</v>
          </cell>
          <cell r="AG1148">
            <v>640</v>
          </cell>
          <cell r="AH1148">
            <v>6</v>
          </cell>
          <cell r="AI1148">
            <v>27</v>
          </cell>
          <cell r="AJ1148">
            <v>2255</v>
          </cell>
          <cell r="AK1148">
            <v>4693</v>
          </cell>
          <cell r="AL1148">
            <v>1719</v>
          </cell>
          <cell r="AM1148">
            <v>3115</v>
          </cell>
          <cell r="AN1148">
            <v>2694</v>
          </cell>
          <cell r="AO1148">
            <v>1137</v>
          </cell>
          <cell r="AP1148">
            <v>87.290322580645167</v>
          </cell>
          <cell r="AQ1148">
            <v>145.14432989690721</v>
          </cell>
          <cell r="AR1148">
            <v>160.15527950310559</v>
          </cell>
          <cell r="AS1148">
            <v>195.91194968553458</v>
          </cell>
          <cell r="AT1148">
            <v>126.28124999999999</v>
          </cell>
          <cell r="AU1148">
            <v>1263.3333333333335</v>
          </cell>
          <cell r="AV1148">
            <v>1800</v>
          </cell>
          <cell r="AW1148">
            <v>1760.39292</v>
          </cell>
          <cell r="AX1148">
            <v>2150</v>
          </cell>
          <cell r="AY1148">
            <v>0.19444444444444442</v>
          </cell>
          <cell r="AZ1148">
            <v>0.16279069767441862</v>
          </cell>
          <cell r="BA1148">
            <v>1990</v>
          </cell>
          <cell r="BB1148">
            <v>6</v>
          </cell>
          <cell r="BC1148">
            <v>0.10555555555555562</v>
          </cell>
          <cell r="BD1148">
            <v>9.5477386934673364E-2</v>
          </cell>
          <cell r="BE1148">
            <v>0</v>
          </cell>
          <cell r="BF1148">
            <v>0</v>
          </cell>
          <cell r="BG1148">
            <v>-1</v>
          </cell>
          <cell r="BH1148">
            <v>0</v>
          </cell>
        </row>
        <row r="1149">
          <cell r="B1149" t="str">
            <v>4494</v>
          </cell>
          <cell r="C1149" t="str">
            <v>7840779001050</v>
          </cell>
          <cell r="D1149" t="str">
            <v>GASEOSA NARANJA 2Lts PULP</v>
          </cell>
          <cell r="E1149">
            <v>1</v>
          </cell>
          <cell r="F1149" t="str">
            <v>BEBIDAS</v>
          </cell>
          <cell r="G1149" t="str">
            <v>BEBIDAS</v>
          </cell>
          <cell r="H1149" t="str">
            <v>GASEOSAS</v>
          </cell>
          <cell r="I1149" t="str">
            <v>GASEOSAS NO RETORNABLE</v>
          </cell>
          <cell r="J1149" t="str">
            <v>NARANJA</v>
          </cell>
          <cell r="K1149" t="str">
            <v>PULP</v>
          </cell>
          <cell r="L1149">
            <v>79</v>
          </cell>
          <cell r="M1149" t="str">
            <v>DISTRIBUIDORA DEL PARAGUAY (79)</v>
          </cell>
          <cell r="N1149">
            <v>211</v>
          </cell>
          <cell r="O1149">
            <v>202</v>
          </cell>
          <cell r="P1149">
            <v>48</v>
          </cell>
          <cell r="Q1149">
            <v>0</v>
          </cell>
          <cell r="R1149">
            <v>284</v>
          </cell>
          <cell r="S1149">
            <v>375</v>
          </cell>
          <cell r="T1149">
            <v>182</v>
          </cell>
          <cell r="U1149">
            <v>209</v>
          </cell>
          <cell r="V1149">
            <v>48</v>
          </cell>
          <cell r="W1149">
            <v>201</v>
          </cell>
          <cell r="X1149">
            <v>150</v>
          </cell>
          <cell r="Y1149">
            <v>151</v>
          </cell>
          <cell r="Z1149">
            <v>80</v>
          </cell>
          <cell r="AA1149">
            <v>90</v>
          </cell>
          <cell r="AB1149">
            <v>82</v>
          </cell>
          <cell r="AC1149">
            <v>115</v>
          </cell>
          <cell r="AD1149">
            <v>57</v>
          </cell>
          <cell r="AE1149">
            <v>156</v>
          </cell>
          <cell r="AF1149">
            <v>52</v>
          </cell>
          <cell r="AG1149">
            <v>86</v>
          </cell>
          <cell r="AH1149">
            <v>15</v>
          </cell>
          <cell r="AI1149">
            <v>33</v>
          </cell>
          <cell r="AJ1149">
            <v>0</v>
          </cell>
          <cell r="AK1149">
            <v>406</v>
          </cell>
          <cell r="AL1149">
            <v>245</v>
          </cell>
          <cell r="AM1149">
            <v>135</v>
          </cell>
          <cell r="AN1149">
            <v>117</v>
          </cell>
          <cell r="AO1149">
            <v>16</v>
          </cell>
          <cell r="AP1149" t="str">
            <v>Q</v>
          </cell>
          <cell r="AQ1149">
            <v>58.277511961722489</v>
          </cell>
          <cell r="AR1149">
            <v>48.675496688741724</v>
          </cell>
          <cell r="AS1149">
            <v>35.217391304347828</v>
          </cell>
          <cell r="AT1149">
            <v>40.813953488372093</v>
          </cell>
          <cell r="AU1149">
            <v>14.545454545454547</v>
          </cell>
          <cell r="AV1149">
            <v>8550.1883500000004</v>
          </cell>
          <cell r="AW1149">
            <v>8222.0124799999994</v>
          </cell>
          <cell r="AX1149">
            <v>9900</v>
          </cell>
          <cell r="AY1149">
            <v>0.15786922986322272</v>
          </cell>
          <cell r="AZ1149">
            <v>0.13634461111111107</v>
          </cell>
          <cell r="BA1149">
            <v>9500</v>
          </cell>
          <cell r="BB1149">
            <v>4</v>
          </cell>
          <cell r="BC1149">
            <v>0.1110866347172339</v>
          </cell>
          <cell r="BD1149">
            <v>9.9980173684210485E-2</v>
          </cell>
          <cell r="BE1149">
            <v>9250</v>
          </cell>
          <cell r="BF1149">
            <v>8</v>
          </cell>
          <cell r="BG1149">
            <v>8.1847512750991003E-2</v>
          </cell>
          <cell r="BH1149">
            <v>7.565531351351347E-2</v>
          </cell>
        </row>
        <row r="1150">
          <cell r="B1150" t="str">
            <v>20238</v>
          </cell>
          <cell r="C1150" t="str">
            <v>7840779009193</v>
          </cell>
          <cell r="D1150" t="str">
            <v>GASEOSA NARANJA 500ml PULP</v>
          </cell>
          <cell r="E1150">
            <v>1</v>
          </cell>
          <cell r="F1150" t="str">
            <v>BEBIDAS</v>
          </cell>
          <cell r="G1150" t="str">
            <v>BEBIDAS</v>
          </cell>
          <cell r="H1150" t="str">
            <v>GASEOSAS</v>
          </cell>
          <cell r="I1150" t="str">
            <v>GASEOSAS NO RETORNABLE</v>
          </cell>
          <cell r="J1150" t="str">
            <v>NARANJA</v>
          </cell>
          <cell r="K1150" t="str">
            <v>PULP</v>
          </cell>
          <cell r="L1150">
            <v>79</v>
          </cell>
          <cell r="M1150" t="str">
            <v>DISTRIBUIDORA DEL PARAGUAY (79)</v>
          </cell>
          <cell r="N1150">
            <v>0</v>
          </cell>
          <cell r="O1150">
            <v>0</v>
          </cell>
          <cell r="P1150">
            <v>0</v>
          </cell>
          <cell r="Q1150">
            <v>0</v>
          </cell>
          <cell r="R1150">
            <v>0</v>
          </cell>
          <cell r="S1150">
            <v>0</v>
          </cell>
          <cell r="T1150">
            <v>1</v>
          </cell>
          <cell r="U1150">
            <v>0</v>
          </cell>
          <cell r="V1150">
            <v>0</v>
          </cell>
          <cell r="W1150">
            <v>0</v>
          </cell>
          <cell r="X1150">
            <v>0</v>
          </cell>
          <cell r="Y1150">
            <v>4</v>
          </cell>
          <cell r="Z1150">
            <v>0</v>
          </cell>
          <cell r="AA1150">
            <v>3</v>
          </cell>
          <cell r="AB1150">
            <v>0</v>
          </cell>
          <cell r="AC1150">
            <v>0</v>
          </cell>
          <cell r="AD1150">
            <v>0</v>
          </cell>
          <cell r="AE1150">
            <v>0</v>
          </cell>
          <cell r="AF1150">
            <v>0</v>
          </cell>
          <cell r="AG1150">
            <v>0</v>
          </cell>
          <cell r="AH1150">
            <v>0</v>
          </cell>
          <cell r="AI1150">
            <v>0</v>
          </cell>
          <cell r="AJ1150">
            <v>0</v>
          </cell>
          <cell r="AK1150">
            <v>-1</v>
          </cell>
          <cell r="AL1150">
            <v>-4</v>
          </cell>
          <cell r="AM1150">
            <v>0</v>
          </cell>
          <cell r="AN1150">
            <v>0</v>
          </cell>
          <cell r="AO1150">
            <v>0</v>
          </cell>
          <cell r="AP1150" t="str">
            <v>Q</v>
          </cell>
          <cell r="AQ1150" t="str">
            <v>Q</v>
          </cell>
          <cell r="AR1150" t="str">
            <v>Q</v>
          </cell>
          <cell r="AS1150" t="str">
            <v>Q</v>
          </cell>
          <cell r="AT1150" t="str">
            <v>Q</v>
          </cell>
          <cell r="AU1150" t="str">
            <v>Q</v>
          </cell>
          <cell r="AV1150">
            <v>3960</v>
          </cell>
          <cell r="AW1150">
            <v>3814.55899</v>
          </cell>
          <cell r="AX1150">
            <v>4650</v>
          </cell>
          <cell r="AY1150">
            <v>0.17424242424242431</v>
          </cell>
          <cell r="AZ1150">
            <v>0.14838709677419354</v>
          </cell>
          <cell r="BA1150">
            <v>4550</v>
          </cell>
          <cell r="BB1150">
            <v>6</v>
          </cell>
          <cell r="BC1150">
            <v>0.14898989898989901</v>
          </cell>
          <cell r="BD1150">
            <v>0.12967032967032968</v>
          </cell>
          <cell r="BE1150">
            <v>4450</v>
          </cell>
          <cell r="BF1150">
            <v>12</v>
          </cell>
          <cell r="BG1150">
            <v>0.1237373737373737</v>
          </cell>
          <cell r="BH1150">
            <v>0.1101123595505618</v>
          </cell>
        </row>
        <row r="1151">
          <cell r="B1151" t="str">
            <v>36857</v>
          </cell>
          <cell r="C1151" t="str">
            <v>7898295300355</v>
          </cell>
          <cell r="D1151" t="str">
            <v>GASEOSA NARANJA 2Lts CONTI</v>
          </cell>
          <cell r="E1151">
            <v>6</v>
          </cell>
          <cell r="F1151" t="str">
            <v>BEBIDAS</v>
          </cell>
          <cell r="G1151" t="str">
            <v>BEBIDAS</v>
          </cell>
          <cell r="H1151" t="str">
            <v>GASEOSAS</v>
          </cell>
          <cell r="I1151" t="str">
            <v>GASEOSAS NO RETORNABLE</v>
          </cell>
          <cell r="J1151" t="str">
            <v>NARANJA</v>
          </cell>
          <cell r="K1151" t="str">
            <v>CONTI</v>
          </cell>
          <cell r="L1151">
            <v>551</v>
          </cell>
          <cell r="M1151" t="str">
            <v>MONACO COMERCIAL  IMPORT EXPORT S.R.L. (551)</v>
          </cell>
          <cell r="N1151">
            <v>0</v>
          </cell>
          <cell r="O1151">
            <v>12</v>
          </cell>
          <cell r="P1151">
            <v>12</v>
          </cell>
          <cell r="Q1151">
            <v>6</v>
          </cell>
          <cell r="R1151">
            <v>25</v>
          </cell>
          <cell r="S1151">
            <v>39</v>
          </cell>
          <cell r="T1151">
            <v>0</v>
          </cell>
          <cell r="U1151">
            <v>0</v>
          </cell>
          <cell r="V1151">
            <v>0</v>
          </cell>
          <cell r="W1151">
            <v>14</v>
          </cell>
          <cell r="X1151">
            <v>22</v>
          </cell>
          <cell r="Y1151">
            <v>4</v>
          </cell>
          <cell r="Z1151">
            <v>0</v>
          </cell>
          <cell r="AA1151">
            <v>4</v>
          </cell>
          <cell r="AB1151">
            <v>20</v>
          </cell>
          <cell r="AC1151">
            <v>10</v>
          </cell>
          <cell r="AD1151">
            <v>0</v>
          </cell>
          <cell r="AE1151">
            <v>6</v>
          </cell>
          <cell r="AF1151">
            <v>14</v>
          </cell>
          <cell r="AG1151">
            <v>17</v>
          </cell>
          <cell r="AH1151">
            <v>0</v>
          </cell>
          <cell r="AI1151">
            <v>0</v>
          </cell>
          <cell r="AJ1151">
            <v>0</v>
          </cell>
          <cell r="AK1151">
            <v>0</v>
          </cell>
          <cell r="AL1151">
            <v>0</v>
          </cell>
          <cell r="AM1151">
            <v>2</v>
          </cell>
          <cell r="AN1151">
            <v>4</v>
          </cell>
          <cell r="AO1151">
            <v>0</v>
          </cell>
          <cell r="AP1151" t="str">
            <v>Q</v>
          </cell>
          <cell r="AQ1151" t="str">
            <v>Q</v>
          </cell>
          <cell r="AR1151" t="str">
            <v>Q</v>
          </cell>
          <cell r="AS1151">
            <v>6</v>
          </cell>
          <cell r="AT1151">
            <v>7.0588235294117645</v>
          </cell>
          <cell r="AU1151" t="str">
            <v>Q</v>
          </cell>
          <cell r="AV1151">
            <v>6267.0000030000001</v>
          </cell>
          <cell r="AW1151">
            <v>6264.9268000000002</v>
          </cell>
          <cell r="AX1151">
            <v>7250</v>
          </cell>
          <cell r="AY1151">
            <v>0.15685335831010683</v>
          </cell>
          <cell r="AZ1151">
            <v>0.1355862064827586</v>
          </cell>
          <cell r="BA1151">
            <v>7125</v>
          </cell>
          <cell r="BB1151">
            <v>6</v>
          </cell>
          <cell r="BC1151">
            <v>0.13690761075303604</v>
          </cell>
          <cell r="BD1151">
            <v>0.12042105221052631</v>
          </cell>
          <cell r="BE1151">
            <v>6916.6666699999996</v>
          </cell>
          <cell r="BF1151">
            <v>18</v>
          </cell>
          <cell r="BG1151">
            <v>0.10366469868980466</v>
          </cell>
          <cell r="BH1151">
            <v>9.3927710846299833E-2</v>
          </cell>
        </row>
        <row r="1152">
          <cell r="B1152" t="str">
            <v>4938</v>
          </cell>
          <cell r="C1152" t="str">
            <v>7840028202245</v>
          </cell>
          <cell r="D1152" t="str">
            <v>GASEOSA NARANJA 2Lts MIRINDA</v>
          </cell>
          <cell r="E1152">
            <v>1</v>
          </cell>
          <cell r="F1152" t="str">
            <v>BEBIDAS</v>
          </cell>
          <cell r="G1152" t="str">
            <v>BEBIDAS</v>
          </cell>
          <cell r="H1152" t="str">
            <v>GASEOSAS</v>
          </cell>
          <cell r="I1152" t="str">
            <v>GASEOSAS NO RETORNABLE</v>
          </cell>
          <cell r="J1152" t="str">
            <v>NARANJA</v>
          </cell>
          <cell r="K1152" t="str">
            <v>MIRINDA</v>
          </cell>
          <cell r="L1152">
            <v>50</v>
          </cell>
          <cell r="M1152" t="str">
            <v>AV S.A. (50)</v>
          </cell>
          <cell r="N1152">
            <v>37</v>
          </cell>
          <cell r="O1152">
            <v>31</v>
          </cell>
          <cell r="P1152">
            <v>15</v>
          </cell>
          <cell r="Q1152">
            <v>28</v>
          </cell>
          <cell r="R1152">
            <v>42</v>
          </cell>
          <cell r="S1152">
            <v>63</v>
          </cell>
          <cell r="T1152">
            <v>77</v>
          </cell>
          <cell r="U1152">
            <v>81</v>
          </cell>
          <cell r="V1152">
            <v>25</v>
          </cell>
          <cell r="W1152">
            <v>39</v>
          </cell>
          <cell r="X1152">
            <v>33</v>
          </cell>
          <cell r="Y1152">
            <v>41</v>
          </cell>
          <cell r="Z1152">
            <v>12</v>
          </cell>
          <cell r="AA1152">
            <v>56</v>
          </cell>
          <cell r="AB1152">
            <v>18</v>
          </cell>
          <cell r="AC1152">
            <v>39</v>
          </cell>
          <cell r="AD1152">
            <v>35</v>
          </cell>
          <cell r="AE1152">
            <v>108</v>
          </cell>
          <cell r="AF1152">
            <v>21</v>
          </cell>
          <cell r="AG1152">
            <v>37</v>
          </cell>
          <cell r="AH1152">
            <v>0</v>
          </cell>
          <cell r="AI1152">
            <v>0</v>
          </cell>
          <cell r="AJ1152">
            <v>21</v>
          </cell>
          <cell r="AK1152">
            <v>4</v>
          </cell>
          <cell r="AL1152">
            <v>38</v>
          </cell>
          <cell r="AM1152">
            <v>9</v>
          </cell>
          <cell r="AN1152">
            <v>65</v>
          </cell>
          <cell r="AO1152">
            <v>0</v>
          </cell>
          <cell r="AP1152">
            <v>22.5</v>
          </cell>
          <cell r="AQ1152">
            <v>1.4814814814814814</v>
          </cell>
          <cell r="AR1152">
            <v>27.804878048780488</v>
          </cell>
          <cell r="AS1152">
            <v>6.9230769230769234</v>
          </cell>
          <cell r="AT1152">
            <v>52.702702702702702</v>
          </cell>
          <cell r="AU1152" t="str">
            <v>Q</v>
          </cell>
          <cell r="AV1152">
            <v>8835</v>
          </cell>
          <cell r="AW1152">
            <v>8460.0463199999995</v>
          </cell>
          <cell r="AX1152">
            <v>10250</v>
          </cell>
          <cell r="AY1152">
            <v>0.1601584606677986</v>
          </cell>
          <cell r="AZ1152">
            <v>0.13804878048780489</v>
          </cell>
          <cell r="BA1152">
            <v>9950</v>
          </cell>
          <cell r="BB1152">
            <v>4</v>
          </cell>
          <cell r="BC1152">
            <v>0.12620260328239952</v>
          </cell>
          <cell r="BD1152">
            <v>0.11206030150753769</v>
          </cell>
          <cell r="BE1152">
            <v>9650</v>
          </cell>
          <cell r="BF1152">
            <v>12</v>
          </cell>
          <cell r="BG1152">
            <v>9.2246745897000659E-2</v>
          </cell>
          <cell r="BH1152">
            <v>8.4455958549222804E-2</v>
          </cell>
        </row>
        <row r="1153">
          <cell r="B1153" t="str">
            <v>4939</v>
          </cell>
          <cell r="C1153" t="str">
            <v>7840028204003</v>
          </cell>
          <cell r="D1153" t="str">
            <v>GASEOSA NARANJA 3Lts MIRINDA</v>
          </cell>
          <cell r="E1153">
            <v>1</v>
          </cell>
          <cell r="F1153" t="str">
            <v>BEBIDAS</v>
          </cell>
          <cell r="G1153" t="str">
            <v>BEBIDAS</v>
          </cell>
          <cell r="H1153" t="str">
            <v>GASEOSAS</v>
          </cell>
          <cell r="I1153" t="str">
            <v>GASEOSAS NO RETORNABLE</v>
          </cell>
          <cell r="J1153" t="str">
            <v>NARANJA</v>
          </cell>
          <cell r="K1153" t="str">
            <v>MIRINDA</v>
          </cell>
          <cell r="L1153">
            <v>50</v>
          </cell>
          <cell r="M1153" t="str">
            <v>AV S.A. (50)</v>
          </cell>
          <cell r="N1153">
            <v>36</v>
          </cell>
          <cell r="O1153">
            <v>37</v>
          </cell>
          <cell r="P1153">
            <v>24</v>
          </cell>
          <cell r="Q1153">
            <v>47</v>
          </cell>
          <cell r="R1153">
            <v>76</v>
          </cell>
          <cell r="S1153">
            <v>78</v>
          </cell>
          <cell r="T1153">
            <v>51</v>
          </cell>
          <cell r="U1153">
            <v>68</v>
          </cell>
          <cell r="V1153">
            <v>43</v>
          </cell>
          <cell r="W1153">
            <v>49</v>
          </cell>
          <cell r="X1153">
            <v>23</v>
          </cell>
          <cell r="Y1153">
            <v>25</v>
          </cell>
          <cell r="Z1153">
            <v>29</v>
          </cell>
          <cell r="AA1153">
            <v>61</v>
          </cell>
          <cell r="AB1153">
            <v>47</v>
          </cell>
          <cell r="AC1153">
            <v>52</v>
          </cell>
          <cell r="AD1153">
            <v>54</v>
          </cell>
          <cell r="AE1153">
            <v>92</v>
          </cell>
          <cell r="AF1153">
            <v>50</v>
          </cell>
          <cell r="AG1153">
            <v>41</v>
          </cell>
          <cell r="AH1153">
            <v>1</v>
          </cell>
          <cell r="AI1153">
            <v>6</v>
          </cell>
          <cell r="AJ1153">
            <v>44</v>
          </cell>
          <cell r="AK1153">
            <v>21</v>
          </cell>
          <cell r="AL1153">
            <v>13</v>
          </cell>
          <cell r="AM1153">
            <v>28</v>
          </cell>
          <cell r="AN1153">
            <v>70</v>
          </cell>
          <cell r="AO1153">
            <v>11</v>
          </cell>
          <cell r="AP1153">
            <v>28.085106382978722</v>
          </cell>
          <cell r="AQ1153">
            <v>9.264705882352942</v>
          </cell>
          <cell r="AR1153">
            <v>15.600000000000001</v>
          </cell>
          <cell r="AS1153">
            <v>16.153846153846153</v>
          </cell>
          <cell r="AT1153">
            <v>51.219512195121951</v>
          </cell>
          <cell r="AU1153">
            <v>55</v>
          </cell>
          <cell r="AV1153">
            <v>12303</v>
          </cell>
          <cell r="AW1153">
            <v>11898.939909999999</v>
          </cell>
          <cell r="AX1153">
            <v>13900</v>
          </cell>
          <cell r="AY1153">
            <v>0.12980573843777932</v>
          </cell>
          <cell r="AZ1153">
            <v>0.11489208633093526</v>
          </cell>
          <cell r="BA1153">
            <v>13500</v>
          </cell>
          <cell r="BB1153">
            <v>4</v>
          </cell>
          <cell r="BC1153">
            <v>9.7293343087051953E-2</v>
          </cell>
          <cell r="BD1153">
            <v>8.8666666666666671E-2</v>
          </cell>
          <cell r="BE1153">
            <v>13250</v>
          </cell>
          <cell r="BF1153">
            <v>8</v>
          </cell>
          <cell r="BG1153">
            <v>7.6973095992847185E-2</v>
          </cell>
          <cell r="BH1153">
            <v>7.1471698113207541E-2</v>
          </cell>
        </row>
        <row r="1154">
          <cell r="B1154" t="str">
            <v>4937</v>
          </cell>
          <cell r="C1154" t="str">
            <v>7840028202221</v>
          </cell>
          <cell r="D1154" t="str">
            <v>GASEOSA NARANJA 500ml MIRINDA</v>
          </cell>
          <cell r="E1154">
            <v>1</v>
          </cell>
          <cell r="F1154" t="str">
            <v>BEBIDAS</v>
          </cell>
          <cell r="G1154" t="str">
            <v>BEBIDAS</v>
          </cell>
          <cell r="H1154" t="str">
            <v>GASEOSAS</v>
          </cell>
          <cell r="I1154" t="str">
            <v>GASEOSAS NO RETORNABLE</v>
          </cell>
          <cell r="J1154" t="str">
            <v>NARANJA</v>
          </cell>
          <cell r="K1154" t="str">
            <v>MIRINDA</v>
          </cell>
          <cell r="L1154">
            <v>50</v>
          </cell>
          <cell r="M1154" t="str">
            <v>AV S.A. (50)</v>
          </cell>
          <cell r="N1154">
            <v>16</v>
          </cell>
          <cell r="O1154">
            <v>0</v>
          </cell>
          <cell r="P1154">
            <v>0</v>
          </cell>
          <cell r="Q1154">
            <v>10</v>
          </cell>
          <cell r="R1154">
            <v>37</v>
          </cell>
          <cell r="S1154">
            <v>39</v>
          </cell>
          <cell r="T1154">
            <v>33</v>
          </cell>
          <cell r="U1154">
            <v>57</v>
          </cell>
          <cell r="V1154">
            <v>0</v>
          </cell>
          <cell r="W1154">
            <v>0</v>
          </cell>
          <cell r="X1154">
            <v>6</v>
          </cell>
          <cell r="Y1154">
            <v>10</v>
          </cell>
          <cell r="Z1154">
            <v>8</v>
          </cell>
          <cell r="AA1154">
            <v>0</v>
          </cell>
          <cell r="AB1154">
            <v>40</v>
          </cell>
          <cell r="AC1154">
            <v>43</v>
          </cell>
          <cell r="AD1154">
            <v>9</v>
          </cell>
          <cell r="AE1154">
            <v>36</v>
          </cell>
          <cell r="AF1154">
            <v>10</v>
          </cell>
          <cell r="AG1154">
            <v>16</v>
          </cell>
          <cell r="AH1154">
            <v>0</v>
          </cell>
          <cell r="AI1154">
            <v>0</v>
          </cell>
          <cell r="AJ1154">
            <v>28</v>
          </cell>
          <cell r="AK1154">
            <v>79</v>
          </cell>
          <cell r="AL1154">
            <v>25</v>
          </cell>
          <cell r="AM1154">
            <v>12</v>
          </cell>
          <cell r="AN1154">
            <v>15</v>
          </cell>
          <cell r="AO1154">
            <v>0</v>
          </cell>
          <cell r="AP1154">
            <v>84</v>
          </cell>
          <cell r="AQ1154">
            <v>41.578947368421055</v>
          </cell>
          <cell r="AR1154">
            <v>75</v>
          </cell>
          <cell r="AS1154">
            <v>8.3720930232558146</v>
          </cell>
          <cell r="AT1154">
            <v>28.125</v>
          </cell>
          <cell r="AU1154" t="str">
            <v>Q</v>
          </cell>
          <cell r="AV1154">
            <v>4180</v>
          </cell>
          <cell r="AW1154">
            <v>3932.0932200000002</v>
          </cell>
          <cell r="AX1154">
            <v>4850</v>
          </cell>
          <cell r="AY1154">
            <v>0.16028708133971281</v>
          </cell>
          <cell r="AZ1154">
            <v>0.13814432989690723</v>
          </cell>
          <cell r="BA1154">
            <v>4750</v>
          </cell>
          <cell r="BB1154">
            <v>6</v>
          </cell>
          <cell r="BC1154">
            <v>0.13636363636363646</v>
          </cell>
          <cell r="BD1154">
            <v>0.12</v>
          </cell>
          <cell r="BE1154">
            <v>4650</v>
          </cell>
          <cell r="BF1154">
            <v>12</v>
          </cell>
          <cell r="BG1154">
            <v>0.1124401913875599</v>
          </cell>
          <cell r="BH1154">
            <v>0.1010752688172043</v>
          </cell>
        </row>
        <row r="1155">
          <cell r="B1155" t="str">
            <v>3483</v>
          </cell>
          <cell r="C1155" t="str">
            <v>7840138000250</v>
          </cell>
          <cell r="D1155" t="str">
            <v>GASEOSA NARANJA 1Lts PIRI</v>
          </cell>
          <cell r="E1155">
            <v>1</v>
          </cell>
          <cell r="F1155" t="str">
            <v>BEBIDAS</v>
          </cell>
          <cell r="G1155" t="str">
            <v>BEBIDAS</v>
          </cell>
          <cell r="H1155" t="str">
            <v>GASEOSAS</v>
          </cell>
          <cell r="I1155" t="str">
            <v>GASEOSAS NO RETORNABLE</v>
          </cell>
          <cell r="J1155" t="str">
            <v>NARANJA</v>
          </cell>
          <cell r="K1155" t="str">
            <v>PIRI</v>
          </cell>
          <cell r="L1155">
            <v>93</v>
          </cell>
          <cell r="M1155" t="str">
            <v>FORTIN S.A. (93)</v>
          </cell>
          <cell r="N1155">
            <v>168</v>
          </cell>
          <cell r="O1155">
            <v>125</v>
          </cell>
          <cell r="P1155">
            <v>135</v>
          </cell>
          <cell r="Q1155">
            <v>110</v>
          </cell>
          <cell r="R1155">
            <v>234</v>
          </cell>
          <cell r="S1155">
            <v>183</v>
          </cell>
          <cell r="T1155">
            <v>141</v>
          </cell>
          <cell r="U1155">
            <v>134</v>
          </cell>
          <cell r="V1155">
            <v>34</v>
          </cell>
          <cell r="W1155">
            <v>27</v>
          </cell>
          <cell r="X1155">
            <v>25</v>
          </cell>
          <cell r="Y1155">
            <v>22</v>
          </cell>
          <cell r="Z1155">
            <v>31</v>
          </cell>
          <cell r="AA1155">
            <v>89</v>
          </cell>
          <cell r="AB1155">
            <v>56</v>
          </cell>
          <cell r="AC1155">
            <v>68</v>
          </cell>
          <cell r="AD1155">
            <v>58</v>
          </cell>
          <cell r="AE1155">
            <v>83</v>
          </cell>
          <cell r="AF1155">
            <v>59</v>
          </cell>
          <cell r="AG1155">
            <v>52</v>
          </cell>
          <cell r="AH1155">
            <v>0</v>
          </cell>
          <cell r="AI1155">
            <v>0</v>
          </cell>
          <cell r="AJ1155">
            <v>121</v>
          </cell>
          <cell r="AK1155">
            <v>183</v>
          </cell>
          <cell r="AL1155">
            <v>52</v>
          </cell>
          <cell r="AM1155">
            <v>20</v>
          </cell>
          <cell r="AN1155">
            <v>57</v>
          </cell>
          <cell r="AO1155">
            <v>36</v>
          </cell>
          <cell r="AP1155">
            <v>33</v>
          </cell>
          <cell r="AQ1155">
            <v>40.970149253731343</v>
          </cell>
          <cell r="AR1155">
            <v>70.909090909090907</v>
          </cell>
          <cell r="AS1155">
            <v>8.8235294117647065</v>
          </cell>
          <cell r="AT1155">
            <v>32.884615384615387</v>
          </cell>
          <cell r="AU1155" t="str">
            <v>SV</v>
          </cell>
          <cell r="AV1155">
            <v>2091.0000100000002</v>
          </cell>
          <cell r="AW1155">
            <v>2090.9995699999999</v>
          </cell>
          <cell r="AX1155">
            <v>2500</v>
          </cell>
          <cell r="AY1155">
            <v>0.19560018557819125</v>
          </cell>
          <cell r="AZ1155">
            <v>0.16359999599999991</v>
          </cell>
          <cell r="BA1155">
            <v>2400</v>
          </cell>
          <cell r="BB1155">
            <v>6</v>
          </cell>
          <cell r="BC1155">
            <v>0.1477761781550635</v>
          </cell>
          <cell r="BD1155">
            <v>0.12874999583333324</v>
          </cell>
          <cell r="BE1155">
            <v>2350</v>
          </cell>
          <cell r="BF1155">
            <v>12</v>
          </cell>
          <cell r="BG1155">
            <v>0.12386417444349984</v>
          </cell>
          <cell r="BH1155">
            <v>0.11021276170212757</v>
          </cell>
        </row>
        <row r="1156">
          <cell r="B1156" t="str">
            <v>3476</v>
          </cell>
          <cell r="C1156" t="str">
            <v>7840138000106</v>
          </cell>
          <cell r="D1156" t="str">
            <v>GASEOSA NARANJA 2Lts  PIRI</v>
          </cell>
          <cell r="E1156">
            <v>1</v>
          </cell>
          <cell r="F1156" t="str">
            <v>BEBIDAS</v>
          </cell>
          <cell r="G1156" t="str">
            <v>BEBIDAS</v>
          </cell>
          <cell r="H1156" t="str">
            <v>GASEOSAS</v>
          </cell>
          <cell r="I1156" t="str">
            <v>GASEOSAS NO RETORNABLE</v>
          </cell>
          <cell r="J1156" t="str">
            <v>NARANJA</v>
          </cell>
          <cell r="K1156" t="str">
            <v>PIRI</v>
          </cell>
          <cell r="L1156">
            <v>93</v>
          </cell>
          <cell r="M1156" t="str">
            <v>FORTIN S.A. (93)</v>
          </cell>
          <cell r="N1156">
            <v>78</v>
          </cell>
          <cell r="O1156">
            <v>73</v>
          </cell>
          <cell r="P1156">
            <v>46</v>
          </cell>
          <cell r="Q1156">
            <v>40</v>
          </cell>
          <cell r="R1156">
            <v>170</v>
          </cell>
          <cell r="S1156">
            <v>149</v>
          </cell>
          <cell r="T1156">
            <v>133</v>
          </cell>
          <cell r="U1156">
            <v>115</v>
          </cell>
          <cell r="V1156">
            <v>22</v>
          </cell>
          <cell r="W1156">
            <v>60</v>
          </cell>
          <cell r="X1156">
            <v>38</v>
          </cell>
          <cell r="Y1156">
            <v>32</v>
          </cell>
          <cell r="Z1156">
            <v>41</v>
          </cell>
          <cell r="AA1156">
            <v>77</v>
          </cell>
          <cell r="AB1156">
            <v>51</v>
          </cell>
          <cell r="AC1156">
            <v>47</v>
          </cell>
          <cell r="AD1156">
            <v>78</v>
          </cell>
          <cell r="AE1156">
            <v>170</v>
          </cell>
          <cell r="AF1156">
            <v>129</v>
          </cell>
          <cell r="AG1156">
            <v>96</v>
          </cell>
          <cell r="AH1156">
            <v>1</v>
          </cell>
          <cell r="AI1156">
            <v>4</v>
          </cell>
          <cell r="AJ1156">
            <v>64</v>
          </cell>
          <cell r="AK1156">
            <v>98</v>
          </cell>
          <cell r="AL1156">
            <v>32</v>
          </cell>
          <cell r="AM1156">
            <v>37</v>
          </cell>
          <cell r="AN1156">
            <v>289</v>
          </cell>
          <cell r="AO1156">
            <v>33</v>
          </cell>
          <cell r="AP1156">
            <v>48</v>
          </cell>
          <cell r="AQ1156">
            <v>25.565217391304348</v>
          </cell>
          <cell r="AR1156">
            <v>30</v>
          </cell>
          <cell r="AS1156">
            <v>23.617021276595747</v>
          </cell>
          <cell r="AT1156">
            <v>90.3125</v>
          </cell>
          <cell r="AU1156">
            <v>247.5</v>
          </cell>
          <cell r="AV1156">
            <v>3346.0000199999999</v>
          </cell>
          <cell r="AW1156">
            <v>3345.9970499999999</v>
          </cell>
          <cell r="AX1156">
            <v>3950</v>
          </cell>
          <cell r="AY1156">
            <v>0.18051403956656276</v>
          </cell>
          <cell r="AZ1156">
            <v>0.15291138734177218</v>
          </cell>
          <cell r="BA1156">
            <v>3850</v>
          </cell>
          <cell r="BB1156">
            <v>6</v>
          </cell>
          <cell r="BC1156">
            <v>0.15062760818513077</v>
          </cell>
          <cell r="BD1156">
            <v>0.13090908571428572</v>
          </cell>
          <cell r="BE1156">
            <v>3750</v>
          </cell>
          <cell r="BF1156">
            <v>12</v>
          </cell>
          <cell r="BG1156">
            <v>0.120741176803699</v>
          </cell>
          <cell r="BH1156">
            <v>0.10773332800000002</v>
          </cell>
        </row>
        <row r="1157">
          <cell r="B1157" t="str">
            <v>3491</v>
          </cell>
          <cell r="C1157" t="str">
            <v>7840138000113</v>
          </cell>
          <cell r="D1157" t="str">
            <v>GASEOSA NARANJA 330ml PIRI</v>
          </cell>
          <cell r="E1157">
            <v>1</v>
          </cell>
          <cell r="F1157" t="str">
            <v>BEBIDAS</v>
          </cell>
          <cell r="G1157" t="str">
            <v>BEBIDAS</v>
          </cell>
          <cell r="H1157" t="str">
            <v>GASEOSAS</v>
          </cell>
          <cell r="I1157" t="str">
            <v>GASEOSAS NO RETORNABLE</v>
          </cell>
          <cell r="J1157" t="str">
            <v>NARANJA</v>
          </cell>
          <cell r="K1157" t="str">
            <v>PIRI</v>
          </cell>
          <cell r="L1157">
            <v>93</v>
          </cell>
          <cell r="M1157" t="str">
            <v>FORTIN S.A. (93)</v>
          </cell>
          <cell r="N1157">
            <v>182</v>
          </cell>
          <cell r="O1157">
            <v>248</v>
          </cell>
          <cell r="P1157">
            <v>246</v>
          </cell>
          <cell r="Q1157">
            <v>160</v>
          </cell>
          <cell r="R1157">
            <v>500</v>
          </cell>
          <cell r="S1157">
            <v>490</v>
          </cell>
          <cell r="T1157">
            <v>433</v>
          </cell>
          <cell r="U1157">
            <v>312</v>
          </cell>
          <cell r="V1157">
            <v>116</v>
          </cell>
          <cell r="W1157">
            <v>217</v>
          </cell>
          <cell r="X1157">
            <v>177</v>
          </cell>
          <cell r="Y1157">
            <v>141</v>
          </cell>
          <cell r="Z1157">
            <v>40</v>
          </cell>
          <cell r="AA1157">
            <v>63</v>
          </cell>
          <cell r="AB1157">
            <v>151</v>
          </cell>
          <cell r="AC1157">
            <v>79</v>
          </cell>
          <cell r="AD1157">
            <v>58</v>
          </cell>
          <cell r="AE1157">
            <v>53</v>
          </cell>
          <cell r="AF1157">
            <v>78</v>
          </cell>
          <cell r="AG1157">
            <v>76</v>
          </cell>
          <cell r="AH1157">
            <v>12</v>
          </cell>
          <cell r="AI1157">
            <v>24</v>
          </cell>
          <cell r="AJ1157">
            <v>416</v>
          </cell>
          <cell r="AK1157">
            <v>513</v>
          </cell>
          <cell r="AL1157">
            <v>123</v>
          </cell>
          <cell r="AM1157">
            <v>161</v>
          </cell>
          <cell r="AN1157">
            <v>70</v>
          </cell>
          <cell r="AO1157">
            <v>72</v>
          </cell>
          <cell r="AP1157">
            <v>78</v>
          </cell>
          <cell r="AQ1157">
            <v>49.326923076923073</v>
          </cell>
          <cell r="AR1157">
            <v>26.170212765957448</v>
          </cell>
          <cell r="AS1157">
            <v>61.139240506329116</v>
          </cell>
          <cell r="AT1157">
            <v>27.631578947368421</v>
          </cell>
          <cell r="AU1157">
            <v>90</v>
          </cell>
          <cell r="AV1157">
            <v>1129.9999700000001</v>
          </cell>
          <cell r="AW1157">
            <v>1129.99722</v>
          </cell>
          <cell r="AX1157">
            <v>1350</v>
          </cell>
          <cell r="AY1157">
            <v>0.19469029720416708</v>
          </cell>
          <cell r="AZ1157">
            <v>0.16296298518518512</v>
          </cell>
          <cell r="BA1157">
            <v>1300</v>
          </cell>
          <cell r="BB1157">
            <v>12</v>
          </cell>
          <cell r="BC1157">
            <v>0.15044250841882767</v>
          </cell>
          <cell r="BD1157">
            <v>0.13076925384615379</v>
          </cell>
          <cell r="BE1157">
            <v>1250</v>
          </cell>
          <cell r="BF1157">
            <v>24</v>
          </cell>
          <cell r="BG1157">
            <v>0.10619471963348803</v>
          </cell>
          <cell r="BH1157">
            <v>9.6000023999999934E-2</v>
          </cell>
        </row>
        <row r="1158">
          <cell r="B1158" t="str">
            <v>37741</v>
          </cell>
          <cell r="C1158" t="str">
            <v>7840058009791</v>
          </cell>
          <cell r="D1158" t="str">
            <v>GASEOSA NARANJA 4un 1Lts FANTA</v>
          </cell>
          <cell r="E1158">
            <v>1</v>
          </cell>
          <cell r="F1158" t="str">
            <v>BEBIDAS</v>
          </cell>
          <cell r="G1158" t="str">
            <v>BEBIDAS</v>
          </cell>
          <cell r="H1158" t="str">
            <v>GASEOSAS</v>
          </cell>
          <cell r="I1158" t="str">
            <v>GASEOSAS NO RETORNABLE</v>
          </cell>
          <cell r="J1158" t="str">
            <v>NARANJA</v>
          </cell>
          <cell r="K1158" t="str">
            <v>FANTA</v>
          </cell>
          <cell r="L1158">
            <v>139</v>
          </cell>
          <cell r="M1158" t="str">
            <v>PARAGUAY REFRESCOS S.A.  (139)</v>
          </cell>
          <cell r="N1158">
            <v>179</v>
          </cell>
          <cell r="O1158">
            <v>254</v>
          </cell>
          <cell r="P1158">
            <v>175</v>
          </cell>
          <cell r="Q1158">
            <v>206</v>
          </cell>
          <cell r="R1158">
            <v>275</v>
          </cell>
          <cell r="S1158">
            <v>362</v>
          </cell>
          <cell r="T1158">
            <v>364</v>
          </cell>
          <cell r="U1158">
            <v>360</v>
          </cell>
          <cell r="V1158">
            <v>122</v>
          </cell>
          <cell r="W1158">
            <v>111</v>
          </cell>
          <cell r="X1158">
            <v>91</v>
          </cell>
          <cell r="Y1158">
            <v>86</v>
          </cell>
          <cell r="Z1158">
            <v>208</v>
          </cell>
          <cell r="AA1158">
            <v>205</v>
          </cell>
          <cell r="AB1158">
            <v>107</v>
          </cell>
          <cell r="AC1158">
            <v>147</v>
          </cell>
          <cell r="AD1158">
            <v>180</v>
          </cell>
          <cell r="AE1158">
            <v>221</v>
          </cell>
          <cell r="AF1158">
            <v>120</v>
          </cell>
          <cell r="AG1158">
            <v>97</v>
          </cell>
          <cell r="AH1158">
            <v>9</v>
          </cell>
          <cell r="AI1158">
            <v>12</v>
          </cell>
          <cell r="AJ1158">
            <v>65</v>
          </cell>
          <cell r="AK1158">
            <v>140</v>
          </cell>
          <cell r="AL1158">
            <v>65</v>
          </cell>
          <cell r="AM1158">
            <v>108</v>
          </cell>
          <cell r="AN1158">
            <v>108</v>
          </cell>
          <cell r="AO1158">
            <v>50</v>
          </cell>
          <cell r="AP1158">
            <v>9.4660194174757297</v>
          </cell>
          <cell r="AQ1158">
            <v>11.666666666666666</v>
          </cell>
          <cell r="AR1158">
            <v>22.674418604651162</v>
          </cell>
          <cell r="AS1158">
            <v>22.040816326530614</v>
          </cell>
          <cell r="AT1158">
            <v>33.402061855670105</v>
          </cell>
          <cell r="AU1158">
            <v>125.00000000000001</v>
          </cell>
          <cell r="AV1158">
            <v>17550</v>
          </cell>
          <cell r="AW1158">
            <v>15817.16763</v>
          </cell>
          <cell r="AX1158">
            <v>20500</v>
          </cell>
          <cell r="AY1158">
            <v>0.16809116809116809</v>
          </cell>
          <cell r="AZ1158">
            <v>0.14390243902439023</v>
          </cell>
          <cell r="BA1158">
            <v>19500</v>
          </cell>
          <cell r="BB1158">
            <v>3</v>
          </cell>
          <cell r="BC1158">
            <v>0.11111111111111116</v>
          </cell>
          <cell r="BD1158">
            <v>0.1</v>
          </cell>
          <cell r="BE1158">
            <v>0</v>
          </cell>
          <cell r="BF1158">
            <v>0</v>
          </cell>
          <cell r="BG1158">
            <v>-1</v>
          </cell>
          <cell r="BH1158">
            <v>0</v>
          </cell>
        </row>
        <row r="1159">
          <cell r="B1159" t="str">
            <v>11431</v>
          </cell>
          <cell r="C1159" t="str">
            <v>7840058003010</v>
          </cell>
          <cell r="D1159" t="str">
            <v>GASEOSA NARANJA 2Lts CRUSH</v>
          </cell>
          <cell r="E1159">
            <v>1</v>
          </cell>
          <cell r="F1159" t="str">
            <v>BEBIDAS</v>
          </cell>
          <cell r="G1159" t="str">
            <v>BEBIDAS</v>
          </cell>
          <cell r="H1159" t="str">
            <v>GASEOSAS</v>
          </cell>
          <cell r="I1159" t="str">
            <v>GASEOSAS NO RETORNABLE</v>
          </cell>
          <cell r="J1159" t="str">
            <v>NARANJA</v>
          </cell>
          <cell r="K1159" t="str">
            <v>CRUSH</v>
          </cell>
          <cell r="L1159">
            <v>139</v>
          </cell>
          <cell r="M1159" t="str">
            <v>PARAGUAY REFRESCOS S.A.  (139)</v>
          </cell>
          <cell r="N1159">
            <v>119</v>
          </cell>
          <cell r="O1159">
            <v>65</v>
          </cell>
          <cell r="P1159">
            <v>60</v>
          </cell>
          <cell r="Q1159">
            <v>28</v>
          </cell>
          <cell r="R1159">
            <v>329</v>
          </cell>
          <cell r="S1159">
            <v>256</v>
          </cell>
          <cell r="T1159">
            <v>145</v>
          </cell>
          <cell r="U1159">
            <v>131</v>
          </cell>
          <cell r="V1159">
            <v>137</v>
          </cell>
          <cell r="W1159">
            <v>100</v>
          </cell>
          <cell r="X1159">
            <v>52</v>
          </cell>
          <cell r="Y1159">
            <v>40</v>
          </cell>
          <cell r="Z1159">
            <v>127</v>
          </cell>
          <cell r="AA1159">
            <v>116</v>
          </cell>
          <cell r="AB1159">
            <v>61</v>
          </cell>
          <cell r="AC1159">
            <v>34</v>
          </cell>
          <cell r="AD1159">
            <v>149</v>
          </cell>
          <cell r="AE1159">
            <v>154</v>
          </cell>
          <cell r="AF1159">
            <v>109</v>
          </cell>
          <cell r="AG1159">
            <v>87</v>
          </cell>
          <cell r="AH1159">
            <v>3</v>
          </cell>
          <cell r="AI1159">
            <v>17</v>
          </cell>
          <cell r="AJ1159">
            <v>53</v>
          </cell>
          <cell r="AK1159">
            <v>75</v>
          </cell>
          <cell r="AL1159">
            <v>44</v>
          </cell>
          <cell r="AM1159">
            <v>59</v>
          </cell>
          <cell r="AN1159">
            <v>82</v>
          </cell>
          <cell r="AO1159">
            <v>55</v>
          </cell>
          <cell r="AP1159">
            <v>56.785714285714285</v>
          </cell>
          <cell r="AQ1159">
            <v>17.175572519083968</v>
          </cell>
          <cell r="AR1159">
            <v>33</v>
          </cell>
          <cell r="AS1159">
            <v>52.058823529411768</v>
          </cell>
          <cell r="AT1159">
            <v>28.275862068965516</v>
          </cell>
          <cell r="AU1159">
            <v>97.058823529411768</v>
          </cell>
          <cell r="AV1159">
            <v>5775</v>
          </cell>
          <cell r="AW1159">
            <v>5575.5436</v>
          </cell>
          <cell r="AX1159">
            <v>6750</v>
          </cell>
          <cell r="AY1159">
            <v>0.16883116883116878</v>
          </cell>
          <cell r="AZ1159">
            <v>0.14444444444444443</v>
          </cell>
          <cell r="BA1159">
            <v>6500</v>
          </cell>
          <cell r="BB1159">
            <v>3</v>
          </cell>
          <cell r="BC1159">
            <v>0.12554112554112562</v>
          </cell>
          <cell r="BD1159">
            <v>0.11153846153846154</v>
          </cell>
          <cell r="BE1159">
            <v>0</v>
          </cell>
          <cell r="BF1159">
            <v>0</v>
          </cell>
          <cell r="BG1159">
            <v>-1</v>
          </cell>
          <cell r="BH1159">
            <v>0</v>
          </cell>
        </row>
        <row r="1160">
          <cell r="B1160" t="str">
            <v>4497</v>
          </cell>
          <cell r="C1160" t="str">
            <v>7840779002644</v>
          </cell>
          <cell r="D1160" t="str">
            <v>GASEOSA NARANJA FREE 2Lts PULP</v>
          </cell>
          <cell r="E1160">
            <v>6</v>
          </cell>
          <cell r="F1160" t="str">
            <v>BEBIDAS</v>
          </cell>
          <cell r="G1160" t="str">
            <v>BEBIDAS</v>
          </cell>
          <cell r="H1160" t="str">
            <v>GASEOSAS</v>
          </cell>
          <cell r="I1160" t="str">
            <v>GASEOSAS NO RETORNABLE</v>
          </cell>
          <cell r="J1160" t="str">
            <v>NARANJA LIGHT</v>
          </cell>
          <cell r="K1160" t="str">
            <v>PULP</v>
          </cell>
          <cell r="L1160">
            <v>79</v>
          </cell>
          <cell r="M1160" t="str">
            <v>DISTRIBUIDORA DEL PARAGUAY (79)</v>
          </cell>
          <cell r="N1160">
            <v>47</v>
          </cell>
          <cell r="O1160">
            <v>12</v>
          </cell>
          <cell r="P1160">
            <v>29</v>
          </cell>
          <cell r="Q1160">
            <v>48</v>
          </cell>
          <cell r="R1160">
            <v>58</v>
          </cell>
          <cell r="S1160">
            <v>44</v>
          </cell>
          <cell r="T1160">
            <v>35</v>
          </cell>
          <cell r="U1160">
            <v>29</v>
          </cell>
          <cell r="V1160">
            <v>26</v>
          </cell>
          <cell r="W1160">
            <v>24</v>
          </cell>
          <cell r="X1160">
            <v>10</v>
          </cell>
          <cell r="Y1160">
            <v>10</v>
          </cell>
          <cell r="Z1160">
            <v>25</v>
          </cell>
          <cell r="AA1160">
            <v>44</v>
          </cell>
          <cell r="AB1160">
            <v>10</v>
          </cell>
          <cell r="AC1160">
            <v>8</v>
          </cell>
          <cell r="AD1160">
            <v>73</v>
          </cell>
          <cell r="AE1160">
            <v>69</v>
          </cell>
          <cell r="AF1160">
            <v>34</v>
          </cell>
          <cell r="AG1160">
            <v>41</v>
          </cell>
          <cell r="AH1160">
            <v>1</v>
          </cell>
          <cell r="AI1160">
            <v>4</v>
          </cell>
          <cell r="AJ1160">
            <v>13</v>
          </cell>
          <cell r="AK1160">
            <v>0</v>
          </cell>
          <cell r="AL1160">
            <v>51</v>
          </cell>
          <cell r="AM1160">
            <v>27</v>
          </cell>
          <cell r="AN1160">
            <v>20</v>
          </cell>
          <cell r="AO1160">
            <v>8</v>
          </cell>
          <cell r="AP1160">
            <v>8.125</v>
          </cell>
          <cell r="AQ1160" t="str">
            <v>Q</v>
          </cell>
          <cell r="AR1160">
            <v>153</v>
          </cell>
          <cell r="AS1160">
            <v>101.25</v>
          </cell>
          <cell r="AT1160">
            <v>14.634146341463413</v>
          </cell>
          <cell r="AU1160">
            <v>60</v>
          </cell>
          <cell r="AV1160">
            <v>8550.1874700000008</v>
          </cell>
          <cell r="AW1160">
            <v>8041.8477700000003</v>
          </cell>
          <cell r="AX1160">
            <v>9900</v>
          </cell>
          <cell r="AY1160">
            <v>0.15786934903311534</v>
          </cell>
          <cell r="AZ1160">
            <v>0.13634469999999993</v>
          </cell>
          <cell r="BA1160">
            <v>9500</v>
          </cell>
          <cell r="BB1160">
            <v>4</v>
          </cell>
          <cell r="BC1160">
            <v>0.11108674907218141</v>
          </cell>
          <cell r="BD1160">
            <v>9.9980266315789393E-2</v>
          </cell>
          <cell r="BE1160">
            <v>9250</v>
          </cell>
          <cell r="BF1160">
            <v>8</v>
          </cell>
          <cell r="BG1160">
            <v>8.1847624096597738E-2</v>
          </cell>
          <cell r="BH1160">
            <v>7.5655408648648573E-2</v>
          </cell>
        </row>
        <row r="1161">
          <cell r="B1161" t="str">
            <v>5700</v>
          </cell>
          <cell r="C1161" t="str">
            <v>7840894001034</v>
          </cell>
          <cell r="D1161" t="str">
            <v>GASEOSA NARANJA 2Lts ISAAC</v>
          </cell>
          <cell r="E1161">
            <v>6</v>
          </cell>
          <cell r="F1161" t="str">
            <v>BEBIDAS</v>
          </cell>
          <cell r="G1161" t="str">
            <v>BEBIDAS</v>
          </cell>
          <cell r="H1161" t="str">
            <v>GASEOSAS</v>
          </cell>
          <cell r="I1161" t="str">
            <v>GASEOSAS NO RETORNABLE</v>
          </cell>
          <cell r="J1161" t="str">
            <v>NARANJA LIGHT</v>
          </cell>
          <cell r="K1161" t="str">
            <v>ISAAC</v>
          </cell>
          <cell r="L1161">
            <v>428</v>
          </cell>
          <cell r="M1161" t="str">
            <v>BRUMADO S.A. (428)</v>
          </cell>
          <cell r="N1161">
            <v>109</v>
          </cell>
          <cell r="O1161">
            <v>87</v>
          </cell>
          <cell r="P1161">
            <v>61</v>
          </cell>
          <cell r="Q1161">
            <v>69</v>
          </cell>
          <cell r="R1161">
            <v>108</v>
          </cell>
          <cell r="S1161">
            <v>156</v>
          </cell>
          <cell r="T1161">
            <v>142</v>
          </cell>
          <cell r="U1161">
            <v>133</v>
          </cell>
          <cell r="V1161">
            <v>52</v>
          </cell>
          <cell r="W1161">
            <v>70</v>
          </cell>
          <cell r="X1161">
            <v>35</v>
          </cell>
          <cell r="Y1161">
            <v>33</v>
          </cell>
          <cell r="Z1161">
            <v>62</v>
          </cell>
          <cell r="AA1161">
            <v>65</v>
          </cell>
          <cell r="AB1161">
            <v>49</v>
          </cell>
          <cell r="AC1161">
            <v>49</v>
          </cell>
          <cell r="AD1161">
            <v>86</v>
          </cell>
          <cell r="AE1161">
            <v>77</v>
          </cell>
          <cell r="AF1161">
            <v>137</v>
          </cell>
          <cell r="AG1161">
            <v>165</v>
          </cell>
          <cell r="AH1161">
            <v>1</v>
          </cell>
          <cell r="AI1161">
            <v>3</v>
          </cell>
          <cell r="AJ1161">
            <v>98</v>
          </cell>
          <cell r="AK1161">
            <v>143</v>
          </cell>
          <cell r="AL1161">
            <v>57</v>
          </cell>
          <cell r="AM1161">
            <v>63</v>
          </cell>
          <cell r="AN1161">
            <v>95</v>
          </cell>
          <cell r="AO1161">
            <v>29</v>
          </cell>
          <cell r="AP1161">
            <v>42.608695652173914</v>
          </cell>
          <cell r="AQ1161">
            <v>32.255639097744364</v>
          </cell>
          <cell r="AR1161">
            <v>51.81818181818182</v>
          </cell>
          <cell r="AS1161">
            <v>38.571428571428577</v>
          </cell>
          <cell r="AT1161">
            <v>17.272727272727273</v>
          </cell>
          <cell r="AU1161">
            <v>290</v>
          </cell>
          <cell r="AV1161">
            <v>3250.0000500000001</v>
          </cell>
          <cell r="AW1161">
            <v>3249.9891600000001</v>
          </cell>
          <cell r="AX1161">
            <v>3650</v>
          </cell>
          <cell r="AY1161">
            <v>0.1230769057988168</v>
          </cell>
          <cell r="AZ1161">
            <v>0.10958902739726024</v>
          </cell>
          <cell r="BA1161">
            <v>3550</v>
          </cell>
          <cell r="BB1161">
            <v>6</v>
          </cell>
          <cell r="BC1161">
            <v>9.2307675502958819E-2</v>
          </cell>
          <cell r="BD1161">
            <v>8.4507028169014051E-2</v>
          </cell>
          <cell r="BE1161">
            <v>0</v>
          </cell>
          <cell r="BF1161">
            <v>0</v>
          </cell>
          <cell r="BG1161">
            <v>-1</v>
          </cell>
          <cell r="BH1161">
            <v>0</v>
          </cell>
        </row>
        <row r="1162">
          <cell r="B1162" t="str">
            <v>5711</v>
          </cell>
          <cell r="C1162" t="str">
            <v>7840894001010</v>
          </cell>
          <cell r="D1162" t="str">
            <v>GASEOSA NARANJA 330ml ISAAC</v>
          </cell>
          <cell r="E1162">
            <v>12</v>
          </cell>
          <cell r="F1162" t="str">
            <v>BEBIDAS</v>
          </cell>
          <cell r="G1162" t="str">
            <v>BEBIDAS</v>
          </cell>
          <cell r="H1162" t="str">
            <v>GASEOSAS</v>
          </cell>
          <cell r="I1162" t="str">
            <v>GASEOSAS NO RETORNABLE</v>
          </cell>
          <cell r="J1162" t="str">
            <v>NARANJA LIGHT</v>
          </cell>
          <cell r="K1162" t="str">
            <v>ISAAC</v>
          </cell>
          <cell r="L1162">
            <v>428</v>
          </cell>
          <cell r="M1162" t="str">
            <v>BRUMADO S.A. (428)</v>
          </cell>
          <cell r="N1162">
            <v>303</v>
          </cell>
          <cell r="O1162">
            <v>272</v>
          </cell>
          <cell r="P1162">
            <v>2180</v>
          </cell>
          <cell r="Q1162">
            <v>1718</v>
          </cell>
          <cell r="R1162">
            <v>1240</v>
          </cell>
          <cell r="S1162">
            <v>1432</v>
          </cell>
          <cell r="T1162">
            <v>1153</v>
          </cell>
          <cell r="U1162">
            <v>1340</v>
          </cell>
          <cell r="V1162">
            <v>110</v>
          </cell>
          <cell r="W1162">
            <v>397</v>
          </cell>
          <cell r="X1162">
            <v>324</v>
          </cell>
          <cell r="Y1162">
            <v>315</v>
          </cell>
          <cell r="Z1162">
            <v>198</v>
          </cell>
          <cell r="AA1162">
            <v>297</v>
          </cell>
          <cell r="AB1162">
            <v>802</v>
          </cell>
          <cell r="AC1162">
            <v>1013</v>
          </cell>
          <cell r="AD1162">
            <v>121</v>
          </cell>
          <cell r="AE1162">
            <v>622</v>
          </cell>
          <cell r="AF1162">
            <v>480</v>
          </cell>
          <cell r="AG1162">
            <v>593</v>
          </cell>
          <cell r="AH1162">
            <v>0</v>
          </cell>
          <cell r="AI1162">
            <v>12</v>
          </cell>
          <cell r="AJ1162">
            <v>2427</v>
          </cell>
          <cell r="AK1162">
            <v>3176</v>
          </cell>
          <cell r="AL1162">
            <v>1498</v>
          </cell>
          <cell r="AM1162">
            <v>552</v>
          </cell>
          <cell r="AN1162">
            <v>1234</v>
          </cell>
          <cell r="AO1162">
            <v>108</v>
          </cell>
          <cell r="AP1162">
            <v>42.380675203725261</v>
          </cell>
          <cell r="AQ1162">
            <v>71.104477611940297</v>
          </cell>
          <cell r="AR1162">
            <v>142.66666666666666</v>
          </cell>
          <cell r="AS1162">
            <v>16.347482724580452</v>
          </cell>
          <cell r="AT1162">
            <v>62.428330522765599</v>
          </cell>
          <cell r="AU1162">
            <v>270</v>
          </cell>
          <cell r="AV1162">
            <v>875</v>
          </cell>
          <cell r="AW1162">
            <v>901.69915000000003</v>
          </cell>
          <cell r="AX1162">
            <v>1100</v>
          </cell>
          <cell r="AY1162">
            <v>0.25714285714285712</v>
          </cell>
          <cell r="AZ1162">
            <v>0.20454545454545456</v>
          </cell>
          <cell r="BA1162">
            <v>1070</v>
          </cell>
          <cell r="BB1162">
            <v>6</v>
          </cell>
          <cell r="BC1162">
            <v>0.22285714285714286</v>
          </cell>
          <cell r="BD1162">
            <v>0.1822429906542056</v>
          </cell>
          <cell r="BE1162">
            <v>990</v>
          </cell>
          <cell r="BF1162">
            <v>12</v>
          </cell>
          <cell r="BG1162">
            <v>0.13142857142857145</v>
          </cell>
          <cell r="BH1162">
            <v>0.11616161616161616</v>
          </cell>
        </row>
        <row r="1163">
          <cell r="B1163" t="str">
            <v>9835</v>
          </cell>
          <cell r="C1163" t="str">
            <v>7840235000764</v>
          </cell>
          <cell r="D1163" t="str">
            <v>GASEOSA PIÑA 2Lts NIKO</v>
          </cell>
          <cell r="E1163">
            <v>1</v>
          </cell>
          <cell r="F1163" t="str">
            <v>BEBIDAS</v>
          </cell>
          <cell r="G1163" t="str">
            <v>BEBIDAS</v>
          </cell>
          <cell r="H1163" t="str">
            <v>GASEOSAS</v>
          </cell>
          <cell r="I1163" t="str">
            <v>GASEOSAS NO RETORNABLE</v>
          </cell>
          <cell r="J1163" t="str">
            <v>PIÑA</v>
          </cell>
          <cell r="K1163" t="str">
            <v>NIKO</v>
          </cell>
          <cell r="L1163">
            <v>87</v>
          </cell>
          <cell r="M1163" t="str">
            <v>EMBOTELLADORA CENTRAL (87)</v>
          </cell>
          <cell r="N1163">
            <v>34</v>
          </cell>
          <cell r="O1163">
            <v>45</v>
          </cell>
          <cell r="P1163">
            <v>72</v>
          </cell>
          <cell r="Q1163">
            <v>69</v>
          </cell>
          <cell r="R1163">
            <v>149</v>
          </cell>
          <cell r="S1163">
            <v>135</v>
          </cell>
          <cell r="T1163">
            <v>140</v>
          </cell>
          <cell r="U1163">
            <v>118</v>
          </cell>
          <cell r="V1163">
            <v>22</v>
          </cell>
          <cell r="W1163">
            <v>23</v>
          </cell>
          <cell r="X1163">
            <v>28</v>
          </cell>
          <cell r="Y1163">
            <v>32</v>
          </cell>
          <cell r="Z1163">
            <v>83</v>
          </cell>
          <cell r="AA1163">
            <v>105</v>
          </cell>
          <cell r="AB1163">
            <v>56</v>
          </cell>
          <cell r="AC1163">
            <v>62</v>
          </cell>
          <cell r="AD1163">
            <v>50</v>
          </cell>
          <cell r="AE1163">
            <v>50</v>
          </cell>
          <cell r="AF1163">
            <v>75</v>
          </cell>
          <cell r="AG1163">
            <v>64</v>
          </cell>
          <cell r="AH1163">
            <v>0</v>
          </cell>
          <cell r="AI1163">
            <v>5</v>
          </cell>
          <cell r="AJ1163">
            <v>157</v>
          </cell>
          <cell r="AK1163">
            <v>155</v>
          </cell>
          <cell r="AL1163">
            <v>31</v>
          </cell>
          <cell r="AM1163">
            <v>101</v>
          </cell>
          <cell r="AN1163">
            <v>89</v>
          </cell>
          <cell r="AO1163">
            <v>32</v>
          </cell>
          <cell r="AP1163">
            <v>68.260869565217391</v>
          </cell>
          <cell r="AQ1163">
            <v>39.406779661016948</v>
          </cell>
          <cell r="AR1163">
            <v>29.0625</v>
          </cell>
          <cell r="AS1163">
            <v>48.870967741935488</v>
          </cell>
          <cell r="AT1163">
            <v>41.71875</v>
          </cell>
          <cell r="AU1163">
            <v>192</v>
          </cell>
          <cell r="AV1163">
            <v>3915.8333499999999</v>
          </cell>
          <cell r="AW1163">
            <v>3770.8963600000002</v>
          </cell>
          <cell r="AX1163">
            <v>4450</v>
          </cell>
          <cell r="AY1163">
            <v>0.13641199771691004</v>
          </cell>
          <cell r="AZ1163">
            <v>0.12003744943820227</v>
          </cell>
          <cell r="BA1163">
            <v>4350</v>
          </cell>
          <cell r="BB1163">
            <v>6</v>
          </cell>
          <cell r="BC1163">
            <v>0.11087464945360859</v>
          </cell>
          <cell r="BD1163">
            <v>9.9808425287356353E-2</v>
          </cell>
          <cell r="BE1163">
            <v>4250</v>
          </cell>
          <cell r="BF1163">
            <v>12</v>
          </cell>
          <cell r="BG1163">
            <v>8.5337301190307358E-2</v>
          </cell>
          <cell r="BH1163">
            <v>7.862744705882356E-2</v>
          </cell>
        </row>
        <row r="1164">
          <cell r="B1164" t="str">
            <v>9834</v>
          </cell>
          <cell r="C1164" t="str">
            <v>7840235000757</v>
          </cell>
          <cell r="D1164" t="str">
            <v>GASEOSA PIÑA 330ml NIKO</v>
          </cell>
          <cell r="E1164">
            <v>1</v>
          </cell>
          <cell r="F1164" t="str">
            <v>BEBIDAS</v>
          </cell>
          <cell r="G1164" t="str">
            <v>BEBIDAS</v>
          </cell>
          <cell r="H1164" t="str">
            <v>GASEOSAS</v>
          </cell>
          <cell r="I1164" t="str">
            <v>GASEOSAS NO RETORNABLE</v>
          </cell>
          <cell r="J1164" t="str">
            <v>PIÑA</v>
          </cell>
          <cell r="K1164" t="str">
            <v>NIKO</v>
          </cell>
          <cell r="L1164">
            <v>87</v>
          </cell>
          <cell r="M1164" t="str">
            <v>EMBOTELLADORA CENTRAL (87)</v>
          </cell>
          <cell r="N1164">
            <v>154</v>
          </cell>
          <cell r="O1164">
            <v>83</v>
          </cell>
          <cell r="P1164">
            <v>67</v>
          </cell>
          <cell r="Q1164">
            <v>61</v>
          </cell>
          <cell r="R1164">
            <v>178</v>
          </cell>
          <cell r="S1164">
            <v>227</v>
          </cell>
          <cell r="T1164">
            <v>275</v>
          </cell>
          <cell r="U1164">
            <v>126</v>
          </cell>
          <cell r="V1164">
            <v>1</v>
          </cell>
          <cell r="W1164">
            <v>35</v>
          </cell>
          <cell r="X1164">
            <v>54</v>
          </cell>
          <cell r="Y1164">
            <v>35</v>
          </cell>
          <cell r="Z1164">
            <v>37</v>
          </cell>
          <cell r="AA1164">
            <v>42</v>
          </cell>
          <cell r="AB1164">
            <v>62</v>
          </cell>
          <cell r="AC1164">
            <v>16</v>
          </cell>
          <cell r="AD1164">
            <v>19</v>
          </cell>
          <cell r="AE1164">
            <v>61</v>
          </cell>
          <cell r="AF1164">
            <v>15</v>
          </cell>
          <cell r="AG1164">
            <v>45</v>
          </cell>
          <cell r="AH1164">
            <v>0</v>
          </cell>
          <cell r="AI1164">
            <v>0</v>
          </cell>
          <cell r="AJ1164">
            <v>174</v>
          </cell>
          <cell r="AK1164">
            <v>346</v>
          </cell>
          <cell r="AL1164">
            <v>57</v>
          </cell>
          <cell r="AM1164">
            <v>117</v>
          </cell>
          <cell r="AN1164">
            <v>65</v>
          </cell>
          <cell r="AO1164">
            <v>24</v>
          </cell>
          <cell r="AP1164">
            <v>85.573770491803288</v>
          </cell>
          <cell r="AQ1164">
            <v>82.38095238095238</v>
          </cell>
          <cell r="AR1164">
            <v>48.857142857142854</v>
          </cell>
          <cell r="AS1164">
            <v>219.375</v>
          </cell>
          <cell r="AT1164">
            <v>43.333333333333336</v>
          </cell>
          <cell r="AU1164" t="str">
            <v>SV</v>
          </cell>
          <cell r="AV1164">
            <v>1331.2333100000001</v>
          </cell>
          <cell r="AW1164">
            <v>1319.17291</v>
          </cell>
          <cell r="AX1164">
            <v>1500</v>
          </cell>
          <cell r="AY1164">
            <v>0.12677468985507878</v>
          </cell>
          <cell r="AZ1164">
            <v>0.11251112666666661</v>
          </cell>
          <cell r="BA1164">
            <v>1450</v>
          </cell>
          <cell r="BB1164">
            <v>12</v>
          </cell>
          <cell r="BC1164">
            <v>8.9215533526576074E-2</v>
          </cell>
          <cell r="BD1164">
            <v>8.1908062068965462E-2</v>
          </cell>
          <cell r="BE1164">
            <v>0</v>
          </cell>
          <cell r="BF1164">
            <v>0</v>
          </cell>
          <cell r="BG1164">
            <v>-1</v>
          </cell>
          <cell r="BH1164">
            <v>0</v>
          </cell>
        </row>
        <row r="1165">
          <cell r="B1165" t="str">
            <v>24220</v>
          </cell>
          <cell r="C1165" t="str">
            <v>7840235003529</v>
          </cell>
          <cell r="D1165" t="str">
            <v>GASEOSA PIÑA 3Lts NIKO</v>
          </cell>
          <cell r="E1165">
            <v>1</v>
          </cell>
          <cell r="F1165" t="str">
            <v>BEBIDAS</v>
          </cell>
          <cell r="G1165" t="str">
            <v>BEBIDAS</v>
          </cell>
          <cell r="H1165" t="str">
            <v>GASEOSAS</v>
          </cell>
          <cell r="I1165" t="str">
            <v>GASEOSAS NO RETORNABLE</v>
          </cell>
          <cell r="J1165" t="str">
            <v>PIÑA</v>
          </cell>
          <cell r="K1165" t="str">
            <v>NIKO</v>
          </cell>
          <cell r="L1165">
            <v>87</v>
          </cell>
          <cell r="M1165" t="str">
            <v>EMBOTELLADORA CENTRAL (87)</v>
          </cell>
          <cell r="N1165">
            <v>6</v>
          </cell>
          <cell r="O1165">
            <v>9</v>
          </cell>
          <cell r="P1165">
            <v>7</v>
          </cell>
          <cell r="Q1165">
            <v>16</v>
          </cell>
          <cell r="R1165">
            <v>86</v>
          </cell>
          <cell r="S1165">
            <v>77</v>
          </cell>
          <cell r="T1165">
            <v>63</v>
          </cell>
          <cell r="U1165">
            <v>71</v>
          </cell>
          <cell r="V1165">
            <v>41</v>
          </cell>
          <cell r="W1165">
            <v>22</v>
          </cell>
          <cell r="X1165">
            <v>15</v>
          </cell>
          <cell r="Y1165">
            <v>14</v>
          </cell>
          <cell r="Z1165">
            <v>29</v>
          </cell>
          <cell r="AA1165">
            <v>27</v>
          </cell>
          <cell r="AB1165">
            <v>29</v>
          </cell>
          <cell r="AC1165">
            <v>33</v>
          </cell>
          <cell r="AD1165">
            <v>20</v>
          </cell>
          <cell r="AE1165">
            <v>61</v>
          </cell>
          <cell r="AF1165">
            <v>51</v>
          </cell>
          <cell r="AG1165">
            <v>36</v>
          </cell>
          <cell r="AH1165">
            <v>1</v>
          </cell>
          <cell r="AI1165">
            <v>7</v>
          </cell>
          <cell r="AJ1165">
            <v>29</v>
          </cell>
          <cell r="AK1165">
            <v>48</v>
          </cell>
          <cell r="AL1165">
            <v>35</v>
          </cell>
          <cell r="AM1165">
            <v>42</v>
          </cell>
          <cell r="AN1165">
            <v>60</v>
          </cell>
          <cell r="AO1165">
            <v>8</v>
          </cell>
          <cell r="AP1165">
            <v>54.375</v>
          </cell>
          <cell r="AQ1165">
            <v>20.281690140845072</v>
          </cell>
          <cell r="AR1165">
            <v>75</v>
          </cell>
          <cell r="AS1165">
            <v>38.18181818181818</v>
          </cell>
          <cell r="AT1165">
            <v>50</v>
          </cell>
          <cell r="AU1165">
            <v>34.285714285714285</v>
          </cell>
          <cell r="AV1165">
            <v>5638.7500399999999</v>
          </cell>
          <cell r="AW1165">
            <v>5628.3786899999996</v>
          </cell>
          <cell r="AX1165">
            <v>6250</v>
          </cell>
          <cell r="AY1165">
            <v>0.10840167690781355</v>
          </cell>
          <cell r="AZ1165">
            <v>9.779999360000001E-2</v>
          </cell>
          <cell r="BA1165">
            <v>6150</v>
          </cell>
          <cell r="BB1165">
            <v>4</v>
          </cell>
          <cell r="BC1165">
            <v>9.0667250077288486E-2</v>
          </cell>
          <cell r="BD1165">
            <v>8.3130074796747985E-2</v>
          </cell>
          <cell r="BE1165">
            <v>5950</v>
          </cell>
          <cell r="BF1165">
            <v>8</v>
          </cell>
          <cell r="BG1165">
            <v>5.519839641623836E-2</v>
          </cell>
          <cell r="BH1165">
            <v>5.2310917647058842E-2</v>
          </cell>
        </row>
        <row r="1166">
          <cell r="B1166" t="str">
            <v>24559</v>
          </cell>
          <cell r="C1166" t="str">
            <v>7840235002393</v>
          </cell>
          <cell r="D1166" t="str">
            <v>GASEOSA PIÑA 2Lts DE LA COSTA</v>
          </cell>
          <cell r="E1166">
            <v>1</v>
          </cell>
          <cell r="F1166" t="str">
            <v>BEBIDAS</v>
          </cell>
          <cell r="G1166" t="str">
            <v>BEBIDAS</v>
          </cell>
          <cell r="H1166" t="str">
            <v>GASEOSAS</v>
          </cell>
          <cell r="I1166" t="str">
            <v>GASEOSAS NO RETORNABLE</v>
          </cell>
          <cell r="J1166" t="str">
            <v>PIÑA</v>
          </cell>
          <cell r="K1166" t="str">
            <v>DE LA COSTA</v>
          </cell>
          <cell r="L1166">
            <v>87</v>
          </cell>
          <cell r="M1166" t="str">
            <v>EMBOTELLADORA CENTRAL (87)</v>
          </cell>
          <cell r="N1166">
            <v>67</v>
          </cell>
          <cell r="O1166">
            <v>107</v>
          </cell>
          <cell r="P1166">
            <v>58</v>
          </cell>
          <cell r="Q1166">
            <v>56</v>
          </cell>
          <cell r="R1166">
            <v>118</v>
          </cell>
          <cell r="S1166">
            <v>96</v>
          </cell>
          <cell r="T1166">
            <v>74</v>
          </cell>
          <cell r="U1166">
            <v>69</v>
          </cell>
          <cell r="V1166">
            <v>17</v>
          </cell>
          <cell r="W1166">
            <v>17</v>
          </cell>
          <cell r="X1166">
            <v>12</v>
          </cell>
          <cell r="Y1166">
            <v>18</v>
          </cell>
          <cell r="Z1166">
            <v>25</v>
          </cell>
          <cell r="AA1166">
            <v>22</v>
          </cell>
          <cell r="AB1166">
            <v>16</v>
          </cell>
          <cell r="AC1166">
            <v>18</v>
          </cell>
          <cell r="AD1166">
            <v>17</v>
          </cell>
          <cell r="AE1166">
            <v>43</v>
          </cell>
          <cell r="AF1166">
            <v>35</v>
          </cell>
          <cell r="AG1166">
            <v>34</v>
          </cell>
          <cell r="AH1166">
            <v>0</v>
          </cell>
          <cell r="AI1166">
            <v>0</v>
          </cell>
          <cell r="AJ1166">
            <v>103</v>
          </cell>
          <cell r="AK1166">
            <v>100</v>
          </cell>
          <cell r="AL1166">
            <v>27</v>
          </cell>
          <cell r="AM1166">
            <v>21</v>
          </cell>
          <cell r="AN1166">
            <v>57</v>
          </cell>
          <cell r="AO1166">
            <v>12</v>
          </cell>
          <cell r="AP1166">
            <v>55.178571428571423</v>
          </cell>
          <cell r="AQ1166">
            <v>43.478260869565219</v>
          </cell>
          <cell r="AR1166">
            <v>45</v>
          </cell>
          <cell r="AS1166">
            <v>35</v>
          </cell>
          <cell r="AT1166">
            <v>50.294117647058826</v>
          </cell>
          <cell r="AU1166" t="str">
            <v>SV</v>
          </cell>
          <cell r="AV1166">
            <v>3799.16669</v>
          </cell>
          <cell r="AW1166">
            <v>3783.1202199999998</v>
          </cell>
          <cell r="AX1166">
            <v>4250</v>
          </cell>
          <cell r="AY1166">
            <v>0.11866636733435887</v>
          </cell>
          <cell r="AZ1166">
            <v>0.10607842588235293</v>
          </cell>
          <cell r="BA1166">
            <v>4150</v>
          </cell>
          <cell r="BB1166">
            <v>6</v>
          </cell>
          <cell r="BC1166">
            <v>9.2344805750020909E-2</v>
          </cell>
          <cell r="BD1166">
            <v>8.4538146987951798E-2</v>
          </cell>
          <cell r="BE1166">
            <v>4041</v>
          </cell>
          <cell r="BF1166">
            <v>12</v>
          </cell>
          <cell r="BG1166">
            <v>6.3654303623092767E-2</v>
          </cell>
          <cell r="BH1166">
            <v>5.9844917099727786E-2</v>
          </cell>
        </row>
        <row r="1167">
          <cell r="B1167" t="str">
            <v>24564</v>
          </cell>
          <cell r="C1167" t="str">
            <v>7840235002270</v>
          </cell>
          <cell r="D1167" t="str">
            <v>GASEOSA PIÑA 330ml DE LA COSTA</v>
          </cell>
          <cell r="E1167">
            <v>1</v>
          </cell>
          <cell r="F1167" t="str">
            <v>BEBIDAS</v>
          </cell>
          <cell r="G1167" t="str">
            <v>BEBIDAS</v>
          </cell>
          <cell r="H1167" t="str">
            <v>GASEOSAS</v>
          </cell>
          <cell r="I1167" t="str">
            <v>GASEOSAS NO RETORNABLE</v>
          </cell>
          <cell r="J1167" t="str">
            <v>PIÑA</v>
          </cell>
          <cell r="K1167" t="str">
            <v>DE LA COSTA</v>
          </cell>
          <cell r="L1167">
            <v>87</v>
          </cell>
          <cell r="M1167" t="str">
            <v>EMBOTELLADORA CENTRAL (87)</v>
          </cell>
          <cell r="N1167">
            <v>779</v>
          </cell>
          <cell r="O1167">
            <v>1080</v>
          </cell>
          <cell r="P1167">
            <v>373</v>
          </cell>
          <cell r="Q1167">
            <v>409</v>
          </cell>
          <cell r="R1167">
            <v>1407</v>
          </cell>
          <cell r="S1167">
            <v>1711</v>
          </cell>
          <cell r="T1167">
            <v>1135</v>
          </cell>
          <cell r="U1167">
            <v>1489</v>
          </cell>
          <cell r="V1167">
            <v>522</v>
          </cell>
          <cell r="W1167">
            <v>458</v>
          </cell>
          <cell r="X1167">
            <v>472</v>
          </cell>
          <cell r="Y1167">
            <v>419</v>
          </cell>
          <cell r="Z1167">
            <v>582</v>
          </cell>
          <cell r="AA1167">
            <v>1051</v>
          </cell>
          <cell r="AB1167">
            <v>583</v>
          </cell>
          <cell r="AC1167">
            <v>546</v>
          </cell>
          <cell r="AD1167">
            <v>553</v>
          </cell>
          <cell r="AE1167">
            <v>677</v>
          </cell>
          <cell r="AF1167">
            <v>737</v>
          </cell>
          <cell r="AG1167">
            <v>610</v>
          </cell>
          <cell r="AH1167">
            <v>0</v>
          </cell>
          <cell r="AI1167">
            <v>12</v>
          </cell>
          <cell r="AJ1167">
            <v>771</v>
          </cell>
          <cell r="AK1167">
            <v>1367</v>
          </cell>
          <cell r="AL1167">
            <v>470</v>
          </cell>
          <cell r="AM1167">
            <v>508</v>
          </cell>
          <cell r="AN1167">
            <v>882</v>
          </cell>
          <cell r="AO1167">
            <v>348</v>
          </cell>
          <cell r="AP1167">
            <v>56.552567237163814</v>
          </cell>
          <cell r="AQ1167">
            <v>27.541974479516455</v>
          </cell>
          <cell r="AR1167">
            <v>33.651551312649161</v>
          </cell>
          <cell r="AS1167">
            <v>27.912087912087912</v>
          </cell>
          <cell r="AT1167">
            <v>43.377049180327866</v>
          </cell>
          <cell r="AU1167">
            <v>870</v>
          </cell>
          <cell r="AV1167">
            <v>926</v>
          </cell>
          <cell r="AW1167">
            <v>910.06596999999999</v>
          </cell>
          <cell r="AX1167">
            <v>1100</v>
          </cell>
          <cell r="AY1167">
            <v>0.1879049676025919</v>
          </cell>
          <cell r="AZ1167">
            <v>0.15818181818181817</v>
          </cell>
          <cell r="BA1167">
            <v>1075</v>
          </cell>
          <cell r="BB1167">
            <v>12</v>
          </cell>
          <cell r="BC1167">
            <v>0.16090712742980551</v>
          </cell>
          <cell r="BD1167">
            <v>0.13860465116279069</v>
          </cell>
          <cell r="BE1167">
            <v>0</v>
          </cell>
          <cell r="BF1167">
            <v>0</v>
          </cell>
          <cell r="BG1167">
            <v>-1</v>
          </cell>
          <cell r="BH1167">
            <v>0</v>
          </cell>
        </row>
        <row r="1168">
          <cell r="B1168" t="str">
            <v>8746</v>
          </cell>
          <cell r="C1168" t="str">
            <v>7840058004697</v>
          </cell>
          <cell r="D1168" t="str">
            <v>GASEOSA PIÑA 2Lts FANTA</v>
          </cell>
          <cell r="E1168">
            <v>1</v>
          </cell>
          <cell r="F1168" t="str">
            <v>BEBIDAS</v>
          </cell>
          <cell r="G1168" t="str">
            <v>BEBIDAS</v>
          </cell>
          <cell r="H1168" t="str">
            <v>GASEOSAS</v>
          </cell>
          <cell r="I1168" t="str">
            <v>GASEOSAS NO RETORNABLE</v>
          </cell>
          <cell r="J1168" t="str">
            <v>PIÑA</v>
          </cell>
          <cell r="K1168" t="str">
            <v>COCA COLA</v>
          </cell>
          <cell r="L1168">
            <v>139</v>
          </cell>
          <cell r="M1168" t="str">
            <v>PARAGUAY REFRESCOS S.A.  (139)</v>
          </cell>
          <cell r="N1168">
            <v>132</v>
          </cell>
          <cell r="O1168">
            <v>178</v>
          </cell>
          <cell r="P1168">
            <v>100</v>
          </cell>
          <cell r="Q1168">
            <v>57</v>
          </cell>
          <cell r="R1168">
            <v>154</v>
          </cell>
          <cell r="S1168">
            <v>235</v>
          </cell>
          <cell r="T1168">
            <v>143</v>
          </cell>
          <cell r="U1168">
            <v>145</v>
          </cell>
          <cell r="V1168">
            <v>131</v>
          </cell>
          <cell r="W1168">
            <v>109</v>
          </cell>
          <cell r="X1168">
            <v>92</v>
          </cell>
          <cell r="Y1168">
            <v>98</v>
          </cell>
          <cell r="Z1168">
            <v>102</v>
          </cell>
          <cell r="AA1168">
            <v>153</v>
          </cell>
          <cell r="AB1168">
            <v>142</v>
          </cell>
          <cell r="AC1168">
            <v>142</v>
          </cell>
          <cell r="AD1168">
            <v>179</v>
          </cell>
          <cell r="AE1168">
            <v>178</v>
          </cell>
          <cell r="AF1168">
            <v>157</v>
          </cell>
          <cell r="AG1168">
            <v>144</v>
          </cell>
          <cell r="AH1168">
            <v>1</v>
          </cell>
          <cell r="AI1168">
            <v>18</v>
          </cell>
          <cell r="AJ1168">
            <v>48</v>
          </cell>
          <cell r="AK1168">
            <v>77</v>
          </cell>
          <cell r="AL1168">
            <v>61</v>
          </cell>
          <cell r="AM1168">
            <v>172</v>
          </cell>
          <cell r="AN1168">
            <v>75</v>
          </cell>
          <cell r="AO1168">
            <v>54</v>
          </cell>
          <cell r="AP1168">
            <v>25.263157894736842</v>
          </cell>
          <cell r="AQ1168">
            <v>15.931034482758619</v>
          </cell>
          <cell r="AR1168">
            <v>18.673469387755102</v>
          </cell>
          <cell r="AS1168">
            <v>36.338028169014081</v>
          </cell>
          <cell r="AT1168">
            <v>15.625000000000002</v>
          </cell>
          <cell r="AU1168">
            <v>90</v>
          </cell>
          <cell r="AV1168">
            <v>10890</v>
          </cell>
          <cell r="AW1168">
            <v>10682.4509</v>
          </cell>
          <cell r="AX1168">
            <v>12250</v>
          </cell>
          <cell r="AY1168">
            <v>0.12488521579430678</v>
          </cell>
          <cell r="AZ1168">
            <v>0.11102040816326531</v>
          </cell>
          <cell r="BA1168">
            <v>11850</v>
          </cell>
          <cell r="BB1168">
            <v>4</v>
          </cell>
          <cell r="BC1168">
            <v>8.8154269972451793E-2</v>
          </cell>
          <cell r="BD1168">
            <v>8.1012658227848103E-2</v>
          </cell>
          <cell r="BE1168">
            <v>0</v>
          </cell>
          <cell r="BF1168">
            <v>0</v>
          </cell>
          <cell r="BG1168">
            <v>-1</v>
          </cell>
          <cell r="BH1168">
            <v>0</v>
          </cell>
        </row>
        <row r="1169">
          <cell r="B1169" t="str">
            <v>8727</v>
          </cell>
          <cell r="C1169" t="str">
            <v>7840058003690</v>
          </cell>
          <cell r="D1169" t="str">
            <v>GASEOSA PIÑA 500ml FANTA</v>
          </cell>
          <cell r="E1169">
            <v>1</v>
          </cell>
          <cell r="F1169" t="str">
            <v>BEBIDAS</v>
          </cell>
          <cell r="G1169" t="str">
            <v>BEBIDAS</v>
          </cell>
          <cell r="H1169" t="str">
            <v>GASEOSAS</v>
          </cell>
          <cell r="I1169" t="str">
            <v>GASEOSAS NO RETORNABLE</v>
          </cell>
          <cell r="J1169" t="str">
            <v>PIÑA</v>
          </cell>
          <cell r="K1169" t="str">
            <v>COCA COLA</v>
          </cell>
          <cell r="L1169">
            <v>139</v>
          </cell>
          <cell r="M1169" t="str">
            <v>PARAGUAY REFRESCOS S.A.  (139)</v>
          </cell>
          <cell r="N1169">
            <v>565</v>
          </cell>
          <cell r="O1169">
            <v>376</v>
          </cell>
          <cell r="P1169">
            <v>412</v>
          </cell>
          <cell r="Q1169">
            <v>208</v>
          </cell>
          <cell r="R1169">
            <v>123</v>
          </cell>
          <cell r="S1169">
            <v>198</v>
          </cell>
          <cell r="T1169">
            <v>193</v>
          </cell>
          <cell r="U1169">
            <v>191</v>
          </cell>
          <cell r="V1169">
            <v>70</v>
          </cell>
          <cell r="W1169">
            <v>69</v>
          </cell>
          <cell r="X1169">
            <v>72</v>
          </cell>
          <cell r="Y1169">
            <v>66</v>
          </cell>
          <cell r="Z1169">
            <v>286</v>
          </cell>
          <cell r="AA1169">
            <v>321</v>
          </cell>
          <cell r="AB1169">
            <v>314</v>
          </cell>
          <cell r="AC1169">
            <v>184</v>
          </cell>
          <cell r="AD1169">
            <v>138</v>
          </cell>
          <cell r="AE1169">
            <v>132</v>
          </cell>
          <cell r="AF1169">
            <v>116</v>
          </cell>
          <cell r="AG1169">
            <v>176</v>
          </cell>
          <cell r="AH1169">
            <v>1</v>
          </cell>
          <cell r="AI1169">
            <v>10</v>
          </cell>
          <cell r="AJ1169">
            <v>148</v>
          </cell>
          <cell r="AK1169">
            <v>152</v>
          </cell>
          <cell r="AL1169">
            <v>71</v>
          </cell>
          <cell r="AM1169">
            <v>128</v>
          </cell>
          <cell r="AN1169">
            <v>151</v>
          </cell>
          <cell r="AO1169">
            <v>118</v>
          </cell>
          <cell r="AP1169">
            <v>21.346153846153847</v>
          </cell>
          <cell r="AQ1169">
            <v>23.874345549738219</v>
          </cell>
          <cell r="AR1169">
            <v>32.272727272727273</v>
          </cell>
          <cell r="AS1169">
            <v>20.869565217391305</v>
          </cell>
          <cell r="AT1169">
            <v>25.738636363636363</v>
          </cell>
          <cell r="AU1169">
            <v>354</v>
          </cell>
          <cell r="AV1169">
            <v>4321</v>
          </cell>
          <cell r="AW1169">
            <v>4267.6473400000004</v>
          </cell>
          <cell r="AX1169">
            <v>4900</v>
          </cell>
          <cell r="AY1169">
            <v>0.13399676000925709</v>
          </cell>
          <cell r="AZ1169">
            <v>0.11816326530612245</v>
          </cell>
          <cell r="BA1169">
            <v>4800</v>
          </cell>
          <cell r="BB1169">
            <v>6</v>
          </cell>
          <cell r="BC1169">
            <v>0.11085396898866007</v>
          </cell>
          <cell r="BD1169">
            <v>9.9791666666666667E-2</v>
          </cell>
          <cell r="BE1169">
            <v>0</v>
          </cell>
          <cell r="BF1169">
            <v>0</v>
          </cell>
          <cell r="BG1169">
            <v>-1</v>
          </cell>
          <cell r="BH1169">
            <v>0</v>
          </cell>
        </row>
        <row r="1170">
          <cell r="B1170" t="str">
            <v>3484</v>
          </cell>
          <cell r="C1170" t="str">
            <v>7840138000267</v>
          </cell>
          <cell r="D1170" t="str">
            <v>GASEOSA PIÑA 1Lts PIRI</v>
          </cell>
          <cell r="E1170">
            <v>1</v>
          </cell>
          <cell r="F1170" t="str">
            <v>BEBIDAS</v>
          </cell>
          <cell r="G1170" t="str">
            <v>BEBIDAS</v>
          </cell>
          <cell r="H1170" t="str">
            <v>GASEOSAS</v>
          </cell>
          <cell r="I1170" t="str">
            <v>GASEOSAS NO RETORNABLE</v>
          </cell>
          <cell r="J1170" t="str">
            <v>PIÑA</v>
          </cell>
          <cell r="K1170" t="str">
            <v>PIRI</v>
          </cell>
          <cell r="L1170">
            <v>93</v>
          </cell>
          <cell r="M1170" t="str">
            <v>FORTIN S.A. (93)</v>
          </cell>
          <cell r="N1170">
            <v>132</v>
          </cell>
          <cell r="O1170">
            <v>120</v>
          </cell>
          <cell r="P1170">
            <v>178</v>
          </cell>
          <cell r="Q1170">
            <v>141</v>
          </cell>
          <cell r="R1170">
            <v>186</v>
          </cell>
          <cell r="S1170">
            <v>181</v>
          </cell>
          <cell r="T1170">
            <v>94</v>
          </cell>
          <cell r="U1170">
            <v>93</v>
          </cell>
          <cell r="V1170">
            <v>37</v>
          </cell>
          <cell r="W1170">
            <v>36</v>
          </cell>
          <cell r="X1170">
            <v>40</v>
          </cell>
          <cell r="Y1170">
            <v>38</v>
          </cell>
          <cell r="Z1170">
            <v>20</v>
          </cell>
          <cell r="AA1170">
            <v>33</v>
          </cell>
          <cell r="AB1170">
            <v>41</v>
          </cell>
          <cell r="AC1170">
            <v>36</v>
          </cell>
          <cell r="AD1170">
            <v>20</v>
          </cell>
          <cell r="AE1170">
            <v>65</v>
          </cell>
          <cell r="AF1170">
            <v>91</v>
          </cell>
          <cell r="AG1170">
            <v>60</v>
          </cell>
          <cell r="AH1170">
            <v>0</v>
          </cell>
          <cell r="AI1170">
            <v>0</v>
          </cell>
          <cell r="AJ1170">
            <v>187</v>
          </cell>
          <cell r="AK1170">
            <v>121</v>
          </cell>
          <cell r="AL1170">
            <v>42</v>
          </cell>
          <cell r="AM1170">
            <v>30</v>
          </cell>
          <cell r="AN1170">
            <v>74</v>
          </cell>
          <cell r="AO1170">
            <v>36</v>
          </cell>
          <cell r="AP1170">
            <v>39.787234042553195</v>
          </cell>
          <cell r="AQ1170">
            <v>39.032258064516128</v>
          </cell>
          <cell r="AR1170">
            <v>33.15789473684211</v>
          </cell>
          <cell r="AS1170">
            <v>25</v>
          </cell>
          <cell r="AT1170">
            <v>37</v>
          </cell>
          <cell r="AU1170" t="str">
            <v>SV</v>
          </cell>
          <cell r="AV1170">
            <v>2091.0000100000002</v>
          </cell>
          <cell r="AW1170">
            <v>2090.99638</v>
          </cell>
          <cell r="AX1170">
            <v>2500</v>
          </cell>
          <cell r="AY1170">
            <v>0.19560018557819125</v>
          </cell>
          <cell r="AZ1170">
            <v>0.16359999599999991</v>
          </cell>
          <cell r="BA1170">
            <v>2400</v>
          </cell>
          <cell r="BB1170">
            <v>6</v>
          </cell>
          <cell r="BC1170">
            <v>0.1477761781550635</v>
          </cell>
          <cell r="BD1170">
            <v>0.12874999583333324</v>
          </cell>
          <cell r="BE1170">
            <v>2350</v>
          </cell>
          <cell r="BF1170">
            <v>12</v>
          </cell>
          <cell r="BG1170">
            <v>0.12386417444349984</v>
          </cell>
          <cell r="BH1170">
            <v>0.11021276170212757</v>
          </cell>
        </row>
        <row r="1171">
          <cell r="B1171" t="str">
            <v>3477</v>
          </cell>
          <cell r="C1171" t="str">
            <v>7840138000151</v>
          </cell>
          <cell r="D1171" t="str">
            <v>GASEOSA PIÑA 2Lts PIRI</v>
          </cell>
          <cell r="E1171">
            <v>1</v>
          </cell>
          <cell r="F1171" t="str">
            <v>BEBIDAS</v>
          </cell>
          <cell r="G1171" t="str">
            <v>BEBIDAS</v>
          </cell>
          <cell r="H1171" t="str">
            <v>GASEOSAS</v>
          </cell>
          <cell r="I1171" t="str">
            <v>GASEOSAS NO RETORNABLE</v>
          </cell>
          <cell r="J1171" t="str">
            <v>PIÑA</v>
          </cell>
          <cell r="K1171" t="str">
            <v>PIRI</v>
          </cell>
          <cell r="L1171">
            <v>93</v>
          </cell>
          <cell r="M1171" t="str">
            <v>FORTIN S.A. (93)</v>
          </cell>
          <cell r="N1171">
            <v>52</v>
          </cell>
          <cell r="O1171">
            <v>86</v>
          </cell>
          <cell r="P1171">
            <v>46</v>
          </cell>
          <cell r="Q1171">
            <v>31</v>
          </cell>
          <cell r="R1171">
            <v>122</v>
          </cell>
          <cell r="S1171">
            <v>203</v>
          </cell>
          <cell r="T1171">
            <v>143</v>
          </cell>
          <cell r="U1171">
            <v>143</v>
          </cell>
          <cell r="V1171">
            <v>39</v>
          </cell>
          <cell r="W1171">
            <v>51</v>
          </cell>
          <cell r="X1171">
            <v>62</v>
          </cell>
          <cell r="Y1171">
            <v>38</v>
          </cell>
          <cell r="Z1171">
            <v>41</v>
          </cell>
          <cell r="AA1171">
            <v>61</v>
          </cell>
          <cell r="AB1171">
            <v>45</v>
          </cell>
          <cell r="AC1171">
            <v>41</v>
          </cell>
          <cell r="AD1171">
            <v>62</v>
          </cell>
          <cell r="AE1171">
            <v>104</v>
          </cell>
          <cell r="AF1171">
            <v>64</v>
          </cell>
          <cell r="AG1171">
            <v>57</v>
          </cell>
          <cell r="AH1171">
            <v>0</v>
          </cell>
          <cell r="AI1171">
            <v>1</v>
          </cell>
          <cell r="AJ1171">
            <v>78</v>
          </cell>
          <cell r="AK1171">
            <v>191</v>
          </cell>
          <cell r="AL1171">
            <v>61</v>
          </cell>
          <cell r="AM1171">
            <v>70</v>
          </cell>
          <cell r="AN1171">
            <v>44</v>
          </cell>
          <cell r="AO1171">
            <v>35</v>
          </cell>
          <cell r="AP1171">
            <v>75.483870967741936</v>
          </cell>
          <cell r="AQ1171">
            <v>40.069930069930066</v>
          </cell>
          <cell r="AR1171">
            <v>48.15789473684211</v>
          </cell>
          <cell r="AS1171">
            <v>51.219512195121951</v>
          </cell>
          <cell r="AT1171">
            <v>23.157894736842103</v>
          </cell>
          <cell r="AU1171">
            <v>1050</v>
          </cell>
          <cell r="AV1171">
            <v>3346.0000199999999</v>
          </cell>
          <cell r="AW1171">
            <v>3345.2283699999998</v>
          </cell>
          <cell r="AX1171">
            <v>3950</v>
          </cell>
          <cell r="AY1171">
            <v>0.18051403956656276</v>
          </cell>
          <cell r="AZ1171">
            <v>0.15291138734177218</v>
          </cell>
          <cell r="BA1171">
            <v>3850</v>
          </cell>
          <cell r="BB1171">
            <v>6</v>
          </cell>
          <cell r="BC1171">
            <v>0.15062760818513077</v>
          </cell>
          <cell r="BD1171">
            <v>0.13090908571428572</v>
          </cell>
          <cell r="BE1171">
            <v>3750</v>
          </cell>
          <cell r="BF1171">
            <v>12</v>
          </cell>
          <cell r="BG1171">
            <v>0.120741176803699</v>
          </cell>
          <cell r="BH1171">
            <v>0.10773332800000002</v>
          </cell>
        </row>
        <row r="1172">
          <cell r="B1172" t="str">
            <v>3492</v>
          </cell>
          <cell r="C1172" t="str">
            <v>7840138000168</v>
          </cell>
          <cell r="D1172" t="str">
            <v>GASEOSA PIÑA 330ml PIRI</v>
          </cell>
          <cell r="E1172">
            <v>1</v>
          </cell>
          <cell r="F1172" t="str">
            <v>BEBIDAS</v>
          </cell>
          <cell r="G1172" t="str">
            <v>BEBIDAS</v>
          </cell>
          <cell r="H1172" t="str">
            <v>GASEOSAS</v>
          </cell>
          <cell r="I1172" t="str">
            <v>GASEOSAS NO RETORNABLE</v>
          </cell>
          <cell r="J1172" t="str">
            <v>PIÑA</v>
          </cell>
          <cell r="K1172" t="str">
            <v>PIRI</v>
          </cell>
          <cell r="L1172">
            <v>93</v>
          </cell>
          <cell r="M1172" t="str">
            <v>FORTIN S.A. (93)</v>
          </cell>
          <cell r="N1172">
            <v>185</v>
          </cell>
          <cell r="O1172">
            <v>243</v>
          </cell>
          <cell r="P1172">
            <v>144</v>
          </cell>
          <cell r="Q1172">
            <v>115</v>
          </cell>
          <cell r="R1172">
            <v>266</v>
          </cell>
          <cell r="S1172">
            <v>416</v>
          </cell>
          <cell r="T1172">
            <v>253</v>
          </cell>
          <cell r="U1172">
            <v>152</v>
          </cell>
          <cell r="V1172">
            <v>100</v>
          </cell>
          <cell r="W1172">
            <v>111</v>
          </cell>
          <cell r="X1172">
            <v>58</v>
          </cell>
          <cell r="Y1172">
            <v>71</v>
          </cell>
          <cell r="Z1172">
            <v>105</v>
          </cell>
          <cell r="AA1172">
            <v>101</v>
          </cell>
          <cell r="AB1172">
            <v>124</v>
          </cell>
          <cell r="AC1172">
            <v>84</v>
          </cell>
          <cell r="AD1172">
            <v>84</v>
          </cell>
          <cell r="AE1172">
            <v>94</v>
          </cell>
          <cell r="AF1172">
            <v>108</v>
          </cell>
          <cell r="AG1172">
            <v>69</v>
          </cell>
          <cell r="AH1172">
            <v>0</v>
          </cell>
          <cell r="AI1172">
            <v>0</v>
          </cell>
          <cell r="AJ1172">
            <v>228</v>
          </cell>
          <cell r="AK1172">
            <v>223</v>
          </cell>
          <cell r="AL1172">
            <v>74</v>
          </cell>
          <cell r="AM1172">
            <v>84</v>
          </cell>
          <cell r="AN1172">
            <v>127</v>
          </cell>
          <cell r="AO1172">
            <v>108</v>
          </cell>
          <cell r="AP1172">
            <v>59.478260869565219</v>
          </cell>
          <cell r="AQ1172">
            <v>44.013157894736842</v>
          </cell>
          <cell r="AR1172">
            <v>31.267605633802816</v>
          </cell>
          <cell r="AS1172">
            <v>30</v>
          </cell>
          <cell r="AT1172">
            <v>55.217391304347828</v>
          </cell>
          <cell r="AU1172" t="str">
            <v>SV</v>
          </cell>
          <cell r="AV1172">
            <v>1129.9999700000001</v>
          </cell>
          <cell r="AW1172">
            <v>1129.98567</v>
          </cell>
          <cell r="AX1172">
            <v>1350</v>
          </cell>
          <cell r="AY1172">
            <v>0.19469029720416708</v>
          </cell>
          <cell r="AZ1172">
            <v>0.16296298518518512</v>
          </cell>
          <cell r="BA1172">
            <v>1300</v>
          </cell>
          <cell r="BB1172">
            <v>12</v>
          </cell>
          <cell r="BC1172">
            <v>0.15044250841882767</v>
          </cell>
          <cell r="BD1172">
            <v>0.13076925384615379</v>
          </cell>
          <cell r="BE1172">
            <v>1250</v>
          </cell>
          <cell r="BF1172">
            <v>24</v>
          </cell>
          <cell r="BG1172">
            <v>0.10619471963348803</v>
          </cell>
          <cell r="BH1172">
            <v>9.6000023999999934E-2</v>
          </cell>
        </row>
        <row r="1173">
          <cell r="B1173" t="str">
            <v>11432</v>
          </cell>
          <cell r="C1173" t="str">
            <v>7840058002938</v>
          </cell>
          <cell r="D1173" t="str">
            <v>GASEOSA PIÑA 2Lts CRUSH</v>
          </cell>
          <cell r="E1173">
            <v>1</v>
          </cell>
          <cell r="F1173" t="str">
            <v>BEBIDAS</v>
          </cell>
          <cell r="G1173" t="str">
            <v>BEBIDAS</v>
          </cell>
          <cell r="H1173" t="str">
            <v>GASEOSAS</v>
          </cell>
          <cell r="I1173" t="str">
            <v>GASEOSAS NO RETORNABLE</v>
          </cell>
          <cell r="J1173" t="str">
            <v>PIÑA</v>
          </cell>
          <cell r="K1173" t="str">
            <v>CRUSH</v>
          </cell>
          <cell r="L1173">
            <v>139</v>
          </cell>
          <cell r="M1173" t="str">
            <v>PARAGUAY REFRESCOS S.A.  (139)</v>
          </cell>
          <cell r="N1173">
            <v>722</v>
          </cell>
          <cell r="O1173">
            <v>770</v>
          </cell>
          <cell r="P1173">
            <v>649</v>
          </cell>
          <cell r="Q1173">
            <v>395</v>
          </cell>
          <cell r="R1173">
            <v>1262</v>
          </cell>
          <cell r="S1173">
            <v>1178</v>
          </cell>
          <cell r="T1173">
            <v>842</v>
          </cell>
          <cell r="U1173">
            <v>805</v>
          </cell>
          <cell r="V1173">
            <v>287</v>
          </cell>
          <cell r="W1173">
            <v>355</v>
          </cell>
          <cell r="X1173">
            <v>284</v>
          </cell>
          <cell r="Y1173">
            <v>279</v>
          </cell>
          <cell r="Z1173">
            <v>431</v>
          </cell>
          <cell r="AA1173">
            <v>356</v>
          </cell>
          <cell r="AB1173">
            <v>294</v>
          </cell>
          <cell r="AC1173">
            <v>266</v>
          </cell>
          <cell r="AD1173">
            <v>737</v>
          </cell>
          <cell r="AE1173">
            <v>801</v>
          </cell>
          <cell r="AF1173">
            <v>518</v>
          </cell>
          <cell r="AG1173">
            <v>544</v>
          </cell>
          <cell r="AH1173">
            <v>8</v>
          </cell>
          <cell r="AI1173">
            <v>30</v>
          </cell>
          <cell r="AJ1173">
            <v>161</v>
          </cell>
          <cell r="AK1173">
            <v>409</v>
          </cell>
          <cell r="AL1173">
            <v>211</v>
          </cell>
          <cell r="AM1173">
            <v>200</v>
          </cell>
          <cell r="AN1173">
            <v>299</v>
          </cell>
          <cell r="AO1173">
            <v>216</v>
          </cell>
          <cell r="AP1173">
            <v>12.227848101265822</v>
          </cell>
          <cell r="AQ1173">
            <v>15.242236024844722</v>
          </cell>
          <cell r="AR1173">
            <v>22.688172043010752</v>
          </cell>
          <cell r="AS1173">
            <v>22.556390977443609</v>
          </cell>
          <cell r="AT1173">
            <v>16.488970588235297</v>
          </cell>
          <cell r="AU1173">
            <v>216</v>
          </cell>
          <cell r="AV1173">
            <v>5775</v>
          </cell>
          <cell r="AW1173">
            <v>5467.5348199999999</v>
          </cell>
          <cell r="AX1173">
            <v>6750</v>
          </cell>
          <cell r="AY1173">
            <v>0.16883116883116878</v>
          </cell>
          <cell r="AZ1173">
            <v>0.14444444444444443</v>
          </cell>
          <cell r="BA1173">
            <v>6500</v>
          </cell>
          <cell r="BB1173">
            <v>3</v>
          </cell>
          <cell r="BC1173">
            <v>0.12554112554112562</v>
          </cell>
          <cell r="BD1173">
            <v>0.11153846153846154</v>
          </cell>
          <cell r="BE1173">
            <v>0</v>
          </cell>
          <cell r="BF1173">
            <v>0</v>
          </cell>
          <cell r="BG1173">
            <v>-1</v>
          </cell>
          <cell r="BH1173">
            <v>0</v>
          </cell>
        </row>
        <row r="1174">
          <cell r="B1174" t="str">
            <v>5701</v>
          </cell>
          <cell r="C1174" t="str">
            <v>7840894001096</v>
          </cell>
          <cell r="D1174" t="str">
            <v>GASEOSA PIÑA 2Lts ISAAC</v>
          </cell>
          <cell r="E1174">
            <v>6</v>
          </cell>
          <cell r="F1174" t="str">
            <v>BEBIDAS</v>
          </cell>
          <cell r="G1174" t="str">
            <v>BEBIDAS</v>
          </cell>
          <cell r="H1174" t="str">
            <v>GASEOSAS</v>
          </cell>
          <cell r="I1174" t="str">
            <v>GASEOSAS NO RETORNABLE</v>
          </cell>
          <cell r="J1174" t="str">
            <v>PIÑA LIGHT</v>
          </cell>
          <cell r="K1174" t="str">
            <v>ISAAC</v>
          </cell>
          <cell r="L1174">
            <v>428</v>
          </cell>
          <cell r="M1174" t="str">
            <v>BRUMADO S.A. (428)</v>
          </cell>
          <cell r="N1174">
            <v>59</v>
          </cell>
          <cell r="O1174">
            <v>79</v>
          </cell>
          <cell r="P1174">
            <v>132</v>
          </cell>
          <cell r="Q1174">
            <v>105</v>
          </cell>
          <cell r="R1174">
            <v>88</v>
          </cell>
          <cell r="S1174">
            <v>134</v>
          </cell>
          <cell r="T1174">
            <v>163</v>
          </cell>
          <cell r="U1174">
            <v>130</v>
          </cell>
          <cell r="V1174">
            <v>42</v>
          </cell>
          <cell r="W1174">
            <v>50</v>
          </cell>
          <cell r="X1174">
            <v>22</v>
          </cell>
          <cell r="Y1174">
            <v>19</v>
          </cell>
          <cell r="Z1174">
            <v>39</v>
          </cell>
          <cell r="AA1174">
            <v>53</v>
          </cell>
          <cell r="AB1174">
            <v>62</v>
          </cell>
          <cell r="AC1174">
            <v>54</v>
          </cell>
          <cell r="AD1174">
            <v>46</v>
          </cell>
          <cell r="AE1174">
            <v>64</v>
          </cell>
          <cell r="AF1174">
            <v>65</v>
          </cell>
          <cell r="AG1174">
            <v>69</v>
          </cell>
          <cell r="AH1174">
            <v>1</v>
          </cell>
          <cell r="AI1174">
            <v>4</v>
          </cell>
          <cell r="AJ1174">
            <v>59</v>
          </cell>
          <cell r="AK1174">
            <v>250</v>
          </cell>
          <cell r="AL1174">
            <v>25</v>
          </cell>
          <cell r="AM1174">
            <v>138</v>
          </cell>
          <cell r="AN1174">
            <v>121</v>
          </cell>
          <cell r="AO1174">
            <v>16</v>
          </cell>
          <cell r="AP1174">
            <v>16.857142857142858</v>
          </cell>
          <cell r="AQ1174">
            <v>57.692307692307693</v>
          </cell>
          <cell r="AR1174">
            <v>39.473684210526315</v>
          </cell>
          <cell r="AS1174">
            <v>76.666666666666657</v>
          </cell>
          <cell r="AT1174">
            <v>52.608695652173914</v>
          </cell>
          <cell r="AU1174">
            <v>120</v>
          </cell>
          <cell r="AV1174">
            <v>3250.0000500000001</v>
          </cell>
          <cell r="AW1174">
            <v>3248.8007200000002</v>
          </cell>
          <cell r="AX1174">
            <v>3650</v>
          </cell>
          <cell r="AY1174">
            <v>0.1230769057988168</v>
          </cell>
          <cell r="AZ1174">
            <v>0.10958902739726024</v>
          </cell>
          <cell r="BA1174">
            <v>3550</v>
          </cell>
          <cell r="BB1174">
            <v>6</v>
          </cell>
          <cell r="BC1174">
            <v>9.2307675502958819E-2</v>
          </cell>
          <cell r="BD1174">
            <v>8.4507028169014051E-2</v>
          </cell>
          <cell r="BE1174">
            <v>0</v>
          </cell>
          <cell r="BF1174">
            <v>0</v>
          </cell>
          <cell r="BG1174">
            <v>-1</v>
          </cell>
          <cell r="BH1174">
            <v>0</v>
          </cell>
        </row>
        <row r="1175">
          <cell r="B1175" t="str">
            <v>5712</v>
          </cell>
          <cell r="C1175" t="str">
            <v>7840894001072</v>
          </cell>
          <cell r="D1175" t="str">
            <v>GASEOSA PIÑA 330ml ISAAC</v>
          </cell>
          <cell r="E1175">
            <v>12</v>
          </cell>
          <cell r="F1175" t="str">
            <v>BEBIDAS</v>
          </cell>
          <cell r="G1175" t="str">
            <v>BEBIDAS</v>
          </cell>
          <cell r="H1175" t="str">
            <v>GASEOSAS</v>
          </cell>
          <cell r="I1175" t="str">
            <v>GASEOSAS NO RETORNABLE</v>
          </cell>
          <cell r="J1175" t="str">
            <v>PIÑA LIGHT</v>
          </cell>
          <cell r="K1175" t="str">
            <v>ISAAC</v>
          </cell>
          <cell r="L1175">
            <v>428</v>
          </cell>
          <cell r="M1175" t="str">
            <v>BRUMADO S.A. (428)</v>
          </cell>
          <cell r="N1175">
            <v>333</v>
          </cell>
          <cell r="O1175">
            <v>182</v>
          </cell>
          <cell r="P1175">
            <v>2756</v>
          </cell>
          <cell r="Q1175">
            <v>2092</v>
          </cell>
          <cell r="R1175">
            <v>952</v>
          </cell>
          <cell r="S1175">
            <v>1001</v>
          </cell>
          <cell r="T1175">
            <v>712</v>
          </cell>
          <cell r="U1175">
            <v>867</v>
          </cell>
          <cell r="V1175">
            <v>27</v>
          </cell>
          <cell r="W1175">
            <v>392</v>
          </cell>
          <cell r="X1175">
            <v>278</v>
          </cell>
          <cell r="Y1175">
            <v>237</v>
          </cell>
          <cell r="Z1175">
            <v>282</v>
          </cell>
          <cell r="AA1175">
            <v>305</v>
          </cell>
          <cell r="AB1175">
            <v>1192</v>
          </cell>
          <cell r="AC1175">
            <v>1096</v>
          </cell>
          <cell r="AD1175">
            <v>134</v>
          </cell>
          <cell r="AE1175">
            <v>785</v>
          </cell>
          <cell r="AF1175">
            <v>379</v>
          </cell>
          <cell r="AG1175">
            <v>533</v>
          </cell>
          <cell r="AH1175">
            <v>0</v>
          </cell>
          <cell r="AI1175">
            <v>0</v>
          </cell>
          <cell r="AJ1175">
            <v>956</v>
          </cell>
          <cell r="AK1175">
            <v>1977</v>
          </cell>
          <cell r="AL1175">
            <v>1684</v>
          </cell>
          <cell r="AM1175">
            <v>23</v>
          </cell>
          <cell r="AN1175">
            <v>1603</v>
          </cell>
          <cell r="AO1175">
            <v>120</v>
          </cell>
          <cell r="AP1175">
            <v>13.709369024856596</v>
          </cell>
          <cell r="AQ1175">
            <v>68.408304498269899</v>
          </cell>
          <cell r="AR1175">
            <v>213.16455696202533</v>
          </cell>
          <cell r="AS1175">
            <v>0.62956204379562042</v>
          </cell>
          <cell r="AT1175">
            <v>90.225140712945603</v>
          </cell>
          <cell r="AU1175" t="str">
            <v>SV</v>
          </cell>
          <cell r="AV1175">
            <v>875</v>
          </cell>
          <cell r="AW1175">
            <v>908.53102999999999</v>
          </cell>
          <cell r="AX1175">
            <v>1100</v>
          </cell>
          <cell r="AY1175">
            <v>0.25714285714285712</v>
          </cell>
          <cell r="AZ1175">
            <v>0.20454545454545456</v>
          </cell>
          <cell r="BA1175">
            <v>1070</v>
          </cell>
          <cell r="BB1175">
            <v>6</v>
          </cell>
          <cell r="BC1175">
            <v>0.22285714285714286</v>
          </cell>
          <cell r="BD1175">
            <v>0.1822429906542056</v>
          </cell>
          <cell r="BE1175">
            <v>990</v>
          </cell>
          <cell r="BF1175">
            <v>12</v>
          </cell>
          <cell r="BG1175">
            <v>0.13142857142857145</v>
          </cell>
          <cell r="BH1175">
            <v>0.11616161616161616</v>
          </cell>
        </row>
        <row r="1176">
          <cell r="B1176" t="str">
            <v>27657</v>
          </cell>
          <cell r="C1176" t="str">
            <v>7840058008787</v>
          </cell>
          <cell r="D1176" t="str">
            <v>GASEOSA POMELO 2Lts FANTA</v>
          </cell>
          <cell r="E1176">
            <v>1</v>
          </cell>
          <cell r="F1176" t="str">
            <v>BEBIDAS</v>
          </cell>
          <cell r="G1176" t="str">
            <v>BEBIDAS</v>
          </cell>
          <cell r="H1176" t="str">
            <v>GASEOSAS</v>
          </cell>
          <cell r="I1176" t="str">
            <v>GASEOSAS NO RETORNABLE</v>
          </cell>
          <cell r="J1176" t="str">
            <v>POMELO</v>
          </cell>
          <cell r="K1176" t="str">
            <v>COCA COLA</v>
          </cell>
          <cell r="L1176">
            <v>139</v>
          </cell>
          <cell r="M1176" t="str">
            <v>PARAGUAY REFRESCOS S.A.  (139)</v>
          </cell>
          <cell r="N1176">
            <v>30</v>
          </cell>
          <cell r="O1176">
            <v>23</v>
          </cell>
          <cell r="P1176">
            <v>11</v>
          </cell>
          <cell r="Q1176">
            <v>3</v>
          </cell>
          <cell r="R1176">
            <v>65</v>
          </cell>
          <cell r="S1176">
            <v>67</v>
          </cell>
          <cell r="T1176">
            <v>6</v>
          </cell>
          <cell r="U1176">
            <v>0</v>
          </cell>
          <cell r="V1176">
            <v>28</v>
          </cell>
          <cell r="W1176">
            <v>33</v>
          </cell>
          <cell r="X1176">
            <v>5</v>
          </cell>
          <cell r="Y1176">
            <v>1</v>
          </cell>
          <cell r="Z1176">
            <v>53</v>
          </cell>
          <cell r="AA1176">
            <v>66</v>
          </cell>
          <cell r="AB1176">
            <v>0</v>
          </cell>
          <cell r="AC1176">
            <v>0</v>
          </cell>
          <cell r="AD1176">
            <v>31</v>
          </cell>
          <cell r="AE1176">
            <v>35</v>
          </cell>
          <cell r="AF1176">
            <v>0</v>
          </cell>
          <cell r="AG1176">
            <v>0</v>
          </cell>
          <cell r="AH1176">
            <v>0</v>
          </cell>
          <cell r="AI1176">
            <v>0</v>
          </cell>
          <cell r="AJ1176">
            <v>4</v>
          </cell>
          <cell r="AK1176">
            <v>0</v>
          </cell>
          <cell r="AL1176">
            <v>1</v>
          </cell>
          <cell r="AM1176">
            <v>5</v>
          </cell>
          <cell r="AN1176">
            <v>2</v>
          </cell>
          <cell r="AO1176">
            <v>0</v>
          </cell>
          <cell r="AP1176">
            <v>40</v>
          </cell>
          <cell r="AQ1176" t="str">
            <v>Q</v>
          </cell>
          <cell r="AR1176">
            <v>30</v>
          </cell>
          <cell r="AS1176" t="str">
            <v>SV</v>
          </cell>
          <cell r="AT1176" t="str">
            <v>SV</v>
          </cell>
          <cell r="AU1176" t="str">
            <v>Q</v>
          </cell>
          <cell r="AV1176">
            <v>10890</v>
          </cell>
          <cell r="AW1176">
            <v>10074.29291</v>
          </cell>
          <cell r="AX1176">
            <v>12250</v>
          </cell>
          <cell r="AY1176">
            <v>0.12488521579430678</v>
          </cell>
          <cell r="AZ1176">
            <v>0.11102040816326531</v>
          </cell>
          <cell r="BA1176">
            <v>11850</v>
          </cell>
          <cell r="BB1176">
            <v>4</v>
          </cell>
          <cell r="BC1176">
            <v>8.8154269972451793E-2</v>
          </cell>
          <cell r="BD1176">
            <v>8.1012658227848103E-2</v>
          </cell>
          <cell r="BE1176">
            <v>0</v>
          </cell>
          <cell r="BF1176">
            <v>0</v>
          </cell>
          <cell r="BG1176">
            <v>-1</v>
          </cell>
          <cell r="BH1176">
            <v>0</v>
          </cell>
        </row>
        <row r="1177">
          <cell r="B1177" t="str">
            <v>27656</v>
          </cell>
          <cell r="C1177" t="str">
            <v>7840058008763</v>
          </cell>
          <cell r="D1177" t="str">
            <v>GASEOSA POMELO 500ml FANTA</v>
          </cell>
          <cell r="E1177">
            <v>1</v>
          </cell>
          <cell r="F1177" t="str">
            <v>BEBIDAS</v>
          </cell>
          <cell r="G1177" t="str">
            <v>BEBIDAS</v>
          </cell>
          <cell r="H1177" t="str">
            <v>GASEOSAS</v>
          </cell>
          <cell r="I1177" t="str">
            <v>GASEOSAS NO RETORNABLE</v>
          </cell>
          <cell r="J1177" t="str">
            <v>POMELO</v>
          </cell>
          <cell r="K1177" t="str">
            <v>COCA COLA</v>
          </cell>
          <cell r="L1177">
            <v>139</v>
          </cell>
          <cell r="M1177" t="str">
            <v>PARAGUAY REFRESCOS S.A.  (139)</v>
          </cell>
          <cell r="N1177">
            <v>93</v>
          </cell>
          <cell r="O1177">
            <v>131</v>
          </cell>
          <cell r="P1177">
            <v>1</v>
          </cell>
          <cell r="Q1177">
            <v>0</v>
          </cell>
          <cell r="R1177">
            <v>92</v>
          </cell>
          <cell r="S1177">
            <v>30</v>
          </cell>
          <cell r="T1177">
            <v>0</v>
          </cell>
          <cell r="U1177">
            <v>0</v>
          </cell>
          <cell r="V1177">
            <v>14</v>
          </cell>
          <cell r="W1177">
            <v>6</v>
          </cell>
          <cell r="X1177">
            <v>0</v>
          </cell>
          <cell r="Y1177">
            <v>0</v>
          </cell>
          <cell r="Z1177">
            <v>3</v>
          </cell>
          <cell r="AA1177">
            <v>0</v>
          </cell>
          <cell r="AB1177">
            <v>0</v>
          </cell>
          <cell r="AC1177">
            <v>0</v>
          </cell>
          <cell r="AD1177">
            <v>54</v>
          </cell>
          <cell r="AE1177">
            <v>45</v>
          </cell>
          <cell r="AF1177">
            <v>0</v>
          </cell>
          <cell r="AG1177">
            <v>0</v>
          </cell>
          <cell r="AH1177">
            <v>0</v>
          </cell>
          <cell r="AI1177">
            <v>0</v>
          </cell>
          <cell r="AJ1177">
            <v>1</v>
          </cell>
          <cell r="AK1177">
            <v>0</v>
          </cell>
          <cell r="AL1177">
            <v>4</v>
          </cell>
          <cell r="AM1177">
            <v>10</v>
          </cell>
          <cell r="AN1177">
            <v>0</v>
          </cell>
          <cell r="AO1177">
            <v>0</v>
          </cell>
          <cell r="AP1177" t="str">
            <v>SV</v>
          </cell>
          <cell r="AQ1177" t="str">
            <v>Q</v>
          </cell>
          <cell r="AR1177" t="str">
            <v>SV</v>
          </cell>
          <cell r="AS1177" t="str">
            <v>SV</v>
          </cell>
          <cell r="AT1177" t="str">
            <v>Q</v>
          </cell>
          <cell r="AU1177" t="str">
            <v>Q</v>
          </cell>
          <cell r="AV1177">
            <v>4321.0000019999998</v>
          </cell>
          <cell r="AW1177">
            <v>4283.5632400000004</v>
          </cell>
          <cell r="AX1177">
            <v>4900</v>
          </cell>
          <cell r="AY1177">
            <v>0.13399675948438028</v>
          </cell>
          <cell r="AZ1177">
            <v>0.11816326489795922</v>
          </cell>
          <cell r="BA1177">
            <v>4800</v>
          </cell>
          <cell r="BB1177">
            <v>6</v>
          </cell>
          <cell r="BC1177">
            <v>0.11085396847449491</v>
          </cell>
          <cell r="BD1177">
            <v>9.979166625000005E-2</v>
          </cell>
          <cell r="BE1177">
            <v>0</v>
          </cell>
          <cell r="BF1177">
            <v>0</v>
          </cell>
          <cell r="BG1177">
            <v>-1</v>
          </cell>
          <cell r="BH1177">
            <v>0</v>
          </cell>
        </row>
        <row r="1178">
          <cell r="B1178" t="str">
            <v>4500</v>
          </cell>
          <cell r="C1178" t="str">
            <v>7840779002996</v>
          </cell>
          <cell r="D1178" t="str">
            <v>GASEOSA POMELO 1Lts PULP</v>
          </cell>
          <cell r="E1178">
            <v>1</v>
          </cell>
          <cell r="F1178" t="str">
            <v>BEBIDAS</v>
          </cell>
          <cell r="G1178" t="str">
            <v>BEBIDAS</v>
          </cell>
          <cell r="H1178" t="str">
            <v>GASEOSAS</v>
          </cell>
          <cell r="I1178" t="str">
            <v>GASEOSAS NO RETORNABLE</v>
          </cell>
          <cell r="J1178" t="str">
            <v>POMELO</v>
          </cell>
          <cell r="K1178" t="str">
            <v>PULP</v>
          </cell>
          <cell r="L1178">
            <v>79</v>
          </cell>
          <cell r="M1178" t="str">
            <v>DISTRIBUIDORA DEL PARAGUAY (79)</v>
          </cell>
          <cell r="N1178">
            <v>0</v>
          </cell>
          <cell r="O1178">
            <v>117</v>
          </cell>
          <cell r="P1178">
            <v>21</v>
          </cell>
          <cell r="Q1178">
            <v>68</v>
          </cell>
          <cell r="R1178">
            <v>125</v>
          </cell>
          <cell r="S1178">
            <v>161</v>
          </cell>
          <cell r="T1178">
            <v>117</v>
          </cell>
          <cell r="U1178">
            <v>106</v>
          </cell>
          <cell r="V1178">
            <v>56</v>
          </cell>
          <cell r="W1178">
            <v>22</v>
          </cell>
          <cell r="X1178">
            <v>24</v>
          </cell>
          <cell r="Y1178">
            <v>37</v>
          </cell>
          <cell r="Z1178">
            <v>42</v>
          </cell>
          <cell r="AA1178">
            <v>45</v>
          </cell>
          <cell r="AB1178">
            <v>24</v>
          </cell>
          <cell r="AC1178">
            <v>21</v>
          </cell>
          <cell r="AD1178">
            <v>50</v>
          </cell>
          <cell r="AE1178">
            <v>70</v>
          </cell>
          <cell r="AF1178">
            <v>58</v>
          </cell>
          <cell r="AG1178">
            <v>55</v>
          </cell>
          <cell r="AH1178">
            <v>0</v>
          </cell>
          <cell r="AI1178">
            <v>0</v>
          </cell>
          <cell r="AJ1178">
            <v>65</v>
          </cell>
          <cell r="AK1178">
            <v>210</v>
          </cell>
          <cell r="AL1178">
            <v>47</v>
          </cell>
          <cell r="AM1178">
            <v>60</v>
          </cell>
          <cell r="AN1178">
            <v>103</v>
          </cell>
          <cell r="AO1178">
            <v>12</v>
          </cell>
          <cell r="AP1178">
            <v>28.676470588235297</v>
          </cell>
          <cell r="AQ1178">
            <v>59.433962264150942</v>
          </cell>
          <cell r="AR1178">
            <v>38.108108108108105</v>
          </cell>
          <cell r="AS1178">
            <v>85.714285714285722</v>
          </cell>
          <cell r="AT1178">
            <v>56.181818181818187</v>
          </cell>
          <cell r="AU1178" t="str">
            <v>SV</v>
          </cell>
          <cell r="AV1178">
            <v>4875.0000200000004</v>
          </cell>
          <cell r="AW1178">
            <v>4862.3121799999999</v>
          </cell>
          <cell r="AX1178">
            <v>5650</v>
          </cell>
          <cell r="AY1178">
            <v>0.15897435421959227</v>
          </cell>
          <cell r="AZ1178">
            <v>0.13716813805309727</v>
          </cell>
          <cell r="BA1178">
            <v>5500</v>
          </cell>
          <cell r="BB1178">
            <v>6</v>
          </cell>
          <cell r="BC1178">
            <v>0.12820512357659419</v>
          </cell>
          <cell r="BD1178">
            <v>0.11363635999999992</v>
          </cell>
          <cell r="BE1178">
            <v>5350</v>
          </cell>
          <cell r="BF1178">
            <v>12</v>
          </cell>
          <cell r="BG1178">
            <v>9.7435892933596335E-2</v>
          </cell>
          <cell r="BH1178">
            <v>8.8785042990654137E-2</v>
          </cell>
        </row>
        <row r="1179">
          <cell r="B1179" t="str">
            <v>4487</v>
          </cell>
          <cell r="C1179" t="str">
            <v>78412026</v>
          </cell>
          <cell r="D1179" t="str">
            <v>GASEOSA POMELO 250ml PULP</v>
          </cell>
          <cell r="E1179">
            <v>1</v>
          </cell>
          <cell r="F1179" t="str">
            <v>BEBIDAS</v>
          </cell>
          <cell r="G1179" t="str">
            <v>BEBIDAS</v>
          </cell>
          <cell r="H1179" t="str">
            <v>GASEOSAS</v>
          </cell>
          <cell r="I1179" t="str">
            <v>GASEOSAS NO RETORNABLE</v>
          </cell>
          <cell r="J1179" t="str">
            <v>POMELO</v>
          </cell>
          <cell r="K1179" t="str">
            <v>PULP</v>
          </cell>
          <cell r="L1179">
            <v>79</v>
          </cell>
          <cell r="M1179" t="str">
            <v>DISTRIBUIDORA DEL PARAGUAY (79)</v>
          </cell>
          <cell r="N1179">
            <v>54</v>
          </cell>
          <cell r="O1179">
            <v>51</v>
          </cell>
          <cell r="P1179">
            <v>52</v>
          </cell>
          <cell r="Q1179">
            <v>150</v>
          </cell>
          <cell r="R1179">
            <v>39</v>
          </cell>
          <cell r="S1179">
            <v>61</v>
          </cell>
          <cell r="T1179">
            <v>14</v>
          </cell>
          <cell r="U1179">
            <v>339</v>
          </cell>
          <cell r="V1179">
            <v>32</v>
          </cell>
          <cell r="W1179">
            <v>36</v>
          </cell>
          <cell r="X1179">
            <v>37</v>
          </cell>
          <cell r="Y1179">
            <v>51</v>
          </cell>
          <cell r="Z1179">
            <v>13</v>
          </cell>
          <cell r="AA1179">
            <v>73</v>
          </cell>
          <cell r="AB1179">
            <v>38</v>
          </cell>
          <cell r="AC1179">
            <v>104</v>
          </cell>
          <cell r="AD1179">
            <v>11</v>
          </cell>
          <cell r="AE1179">
            <v>31</v>
          </cell>
          <cell r="AF1179">
            <v>16</v>
          </cell>
          <cell r="AG1179">
            <v>80</v>
          </cell>
          <cell r="AH1179">
            <v>0</v>
          </cell>
          <cell r="AI1179">
            <v>0</v>
          </cell>
          <cell r="AJ1179">
            <v>1260</v>
          </cell>
          <cell r="AK1179">
            <v>604</v>
          </cell>
          <cell r="AL1179">
            <v>291</v>
          </cell>
          <cell r="AM1179">
            <v>498</v>
          </cell>
          <cell r="AN1179">
            <v>811</v>
          </cell>
          <cell r="AO1179">
            <v>210</v>
          </cell>
          <cell r="AP1179">
            <v>252</v>
          </cell>
          <cell r="AQ1179">
            <v>53.451327433628322</v>
          </cell>
          <cell r="AR1179">
            <v>171.1764705882353</v>
          </cell>
          <cell r="AS1179">
            <v>143.65384615384616</v>
          </cell>
          <cell r="AT1179">
            <v>304.125</v>
          </cell>
          <cell r="AU1179" t="str">
            <v>SV</v>
          </cell>
          <cell r="AV1179">
            <v>1800</v>
          </cell>
          <cell r="AW1179">
            <v>1759.7544800000001</v>
          </cell>
          <cell r="AX1179">
            <v>2150</v>
          </cell>
          <cell r="AY1179">
            <v>0.19444444444444442</v>
          </cell>
          <cell r="AZ1179">
            <v>0.16279069767441862</v>
          </cell>
          <cell r="BA1179">
            <v>1990</v>
          </cell>
          <cell r="BB1179">
            <v>6</v>
          </cell>
          <cell r="BC1179">
            <v>0.10555555555555562</v>
          </cell>
          <cell r="BD1179">
            <v>9.5477386934673364E-2</v>
          </cell>
          <cell r="BE1179">
            <v>0</v>
          </cell>
          <cell r="BF1179">
            <v>0</v>
          </cell>
          <cell r="BG1179">
            <v>-1</v>
          </cell>
          <cell r="BH1179">
            <v>0</v>
          </cell>
        </row>
        <row r="1180">
          <cell r="B1180" t="str">
            <v>4495</v>
          </cell>
          <cell r="C1180" t="str">
            <v>7840779002057</v>
          </cell>
          <cell r="D1180" t="str">
            <v>GASEOSA POMELO 2Lts PULP</v>
          </cell>
          <cell r="E1180">
            <v>1</v>
          </cell>
          <cell r="F1180" t="str">
            <v>BEBIDAS</v>
          </cell>
          <cell r="G1180" t="str">
            <v>BEBIDAS</v>
          </cell>
          <cell r="H1180" t="str">
            <v>GASEOSAS</v>
          </cell>
          <cell r="I1180" t="str">
            <v>GASEOSAS NO RETORNABLE</v>
          </cell>
          <cell r="J1180" t="str">
            <v>POMELO</v>
          </cell>
          <cell r="K1180" t="str">
            <v>PULP</v>
          </cell>
          <cell r="L1180">
            <v>79</v>
          </cell>
          <cell r="M1180" t="str">
            <v>DISTRIBUIDORA DEL PARAGUAY (79)</v>
          </cell>
          <cell r="N1180">
            <v>80</v>
          </cell>
          <cell r="O1180">
            <v>91</v>
          </cell>
          <cell r="P1180">
            <v>65</v>
          </cell>
          <cell r="Q1180">
            <v>106</v>
          </cell>
          <cell r="R1180">
            <v>84</v>
          </cell>
          <cell r="S1180">
            <v>116</v>
          </cell>
          <cell r="T1180">
            <v>55</v>
          </cell>
          <cell r="U1180">
            <v>60</v>
          </cell>
          <cell r="V1180">
            <v>29</v>
          </cell>
          <cell r="W1180">
            <v>43</v>
          </cell>
          <cell r="X1180">
            <v>11</v>
          </cell>
          <cell r="Y1180">
            <v>15</v>
          </cell>
          <cell r="Z1180">
            <v>26</v>
          </cell>
          <cell r="AA1180">
            <v>39</v>
          </cell>
          <cell r="AB1180">
            <v>10</v>
          </cell>
          <cell r="AC1180">
            <v>16</v>
          </cell>
          <cell r="AD1180">
            <v>45</v>
          </cell>
          <cell r="AE1180">
            <v>61</v>
          </cell>
          <cell r="AF1180">
            <v>49</v>
          </cell>
          <cell r="AG1180">
            <v>47</v>
          </cell>
          <cell r="AH1180">
            <v>0</v>
          </cell>
          <cell r="AI1180">
            <v>6</v>
          </cell>
          <cell r="AJ1180">
            <v>43</v>
          </cell>
          <cell r="AK1180">
            <v>186</v>
          </cell>
          <cell r="AL1180">
            <v>112</v>
          </cell>
          <cell r="AM1180">
            <v>32</v>
          </cell>
          <cell r="AN1180">
            <v>49</v>
          </cell>
          <cell r="AO1180">
            <v>20</v>
          </cell>
          <cell r="AP1180">
            <v>12.169811320754718</v>
          </cell>
          <cell r="AQ1180">
            <v>93</v>
          </cell>
          <cell r="AR1180">
            <v>224</v>
          </cell>
          <cell r="AS1180">
            <v>60</v>
          </cell>
          <cell r="AT1180">
            <v>31.276595744680854</v>
          </cell>
          <cell r="AU1180">
            <v>100</v>
          </cell>
          <cell r="AV1180">
            <v>8550.1874700000008</v>
          </cell>
          <cell r="AW1180">
            <v>8102.1635200000001</v>
          </cell>
          <cell r="AX1180">
            <v>9900</v>
          </cell>
          <cell r="AY1180">
            <v>0.15786934903311534</v>
          </cell>
          <cell r="AZ1180">
            <v>0.13634469999999993</v>
          </cell>
          <cell r="BA1180">
            <v>9500</v>
          </cell>
          <cell r="BB1180">
            <v>4</v>
          </cell>
          <cell r="BC1180">
            <v>0.11108674907218141</v>
          </cell>
          <cell r="BD1180">
            <v>9.9980266315789393E-2</v>
          </cell>
          <cell r="BE1180">
            <v>9250</v>
          </cell>
          <cell r="BF1180">
            <v>8</v>
          </cell>
          <cell r="BG1180">
            <v>8.1847624096597738E-2</v>
          </cell>
          <cell r="BH1180">
            <v>7.5655408648648573E-2</v>
          </cell>
        </row>
        <row r="1181">
          <cell r="B1181" t="str">
            <v>3485</v>
          </cell>
          <cell r="C1181" t="str">
            <v>7840138000243</v>
          </cell>
          <cell r="D1181" t="str">
            <v>GASEOSA POMELO 1Lts PIRI</v>
          </cell>
          <cell r="E1181">
            <v>1</v>
          </cell>
          <cell r="F1181" t="str">
            <v>BEBIDAS</v>
          </cell>
          <cell r="G1181" t="str">
            <v>BEBIDAS</v>
          </cell>
          <cell r="H1181" t="str">
            <v>GASEOSAS</v>
          </cell>
          <cell r="I1181" t="str">
            <v>GASEOSAS NO RETORNABLE</v>
          </cell>
          <cell r="J1181" t="str">
            <v>POMELO</v>
          </cell>
          <cell r="K1181" t="str">
            <v>PIRI</v>
          </cell>
          <cell r="L1181">
            <v>93</v>
          </cell>
          <cell r="M1181" t="str">
            <v>FORTIN S.A. (93)</v>
          </cell>
          <cell r="N1181">
            <v>218</v>
          </cell>
          <cell r="O1181">
            <v>219</v>
          </cell>
          <cell r="P1181">
            <v>189</v>
          </cell>
          <cell r="Q1181">
            <v>200</v>
          </cell>
          <cell r="R1181">
            <v>222</v>
          </cell>
          <cell r="S1181">
            <v>344</v>
          </cell>
          <cell r="T1181">
            <v>201</v>
          </cell>
          <cell r="U1181">
            <v>155</v>
          </cell>
          <cell r="V1181">
            <v>37</v>
          </cell>
          <cell r="W1181">
            <v>31</v>
          </cell>
          <cell r="X1181">
            <v>51</v>
          </cell>
          <cell r="Y1181">
            <v>39</v>
          </cell>
          <cell r="Z1181">
            <v>36</v>
          </cell>
          <cell r="AA1181">
            <v>90</v>
          </cell>
          <cell r="AB1181">
            <v>57</v>
          </cell>
          <cell r="AC1181">
            <v>66</v>
          </cell>
          <cell r="AD1181">
            <v>60</v>
          </cell>
          <cell r="AE1181">
            <v>109</v>
          </cell>
          <cell r="AF1181">
            <v>126</v>
          </cell>
          <cell r="AG1181">
            <v>107</v>
          </cell>
          <cell r="AH1181">
            <v>0</v>
          </cell>
          <cell r="AI1181">
            <v>0</v>
          </cell>
          <cell r="AJ1181">
            <v>125</v>
          </cell>
          <cell r="AK1181">
            <v>112</v>
          </cell>
          <cell r="AL1181">
            <v>21</v>
          </cell>
          <cell r="AM1181">
            <v>39</v>
          </cell>
          <cell r="AN1181">
            <v>73</v>
          </cell>
          <cell r="AO1181">
            <v>36</v>
          </cell>
          <cell r="AP1181">
            <v>18.75</v>
          </cell>
          <cell r="AQ1181">
            <v>21.677419354838708</v>
          </cell>
          <cell r="AR1181">
            <v>16.153846153846153</v>
          </cell>
          <cell r="AS1181">
            <v>17.727272727272727</v>
          </cell>
          <cell r="AT1181">
            <v>20.467289719626166</v>
          </cell>
          <cell r="AU1181" t="str">
            <v>SV</v>
          </cell>
          <cell r="AV1181">
            <v>2091.0000100000002</v>
          </cell>
          <cell r="AW1181">
            <v>2090.9997899999998</v>
          </cell>
          <cell r="AX1181">
            <v>2500</v>
          </cell>
          <cell r="AY1181">
            <v>0.19560018557819125</v>
          </cell>
          <cell r="AZ1181">
            <v>0.16359999599999991</v>
          </cell>
          <cell r="BA1181">
            <v>2400</v>
          </cell>
          <cell r="BB1181">
            <v>6</v>
          </cell>
          <cell r="BC1181">
            <v>0.1477761781550635</v>
          </cell>
          <cell r="BD1181">
            <v>0.12874999583333324</v>
          </cell>
          <cell r="BE1181">
            <v>2350</v>
          </cell>
          <cell r="BF1181">
            <v>12</v>
          </cell>
          <cell r="BG1181">
            <v>0.12386417444349984</v>
          </cell>
          <cell r="BH1181">
            <v>0.11021276170212757</v>
          </cell>
        </row>
        <row r="1182">
          <cell r="B1182" t="str">
            <v>3478</v>
          </cell>
          <cell r="C1182" t="str">
            <v>7840138000083</v>
          </cell>
          <cell r="D1182" t="str">
            <v>GASEOSA POMELO 2Lts PIRI</v>
          </cell>
          <cell r="E1182">
            <v>1</v>
          </cell>
          <cell r="F1182" t="str">
            <v>BEBIDAS</v>
          </cell>
          <cell r="G1182" t="str">
            <v>BEBIDAS</v>
          </cell>
          <cell r="H1182" t="str">
            <v>GASEOSAS</v>
          </cell>
          <cell r="I1182" t="str">
            <v>GASEOSAS NO RETORNABLE</v>
          </cell>
          <cell r="J1182" t="str">
            <v>POMELO</v>
          </cell>
          <cell r="K1182" t="str">
            <v>PIRI</v>
          </cell>
          <cell r="L1182">
            <v>93</v>
          </cell>
          <cell r="M1182" t="str">
            <v>FORTIN S.A. (93)</v>
          </cell>
          <cell r="N1182">
            <v>67</v>
          </cell>
          <cell r="O1182">
            <v>93</v>
          </cell>
          <cell r="P1182">
            <v>73</v>
          </cell>
          <cell r="Q1182">
            <v>55</v>
          </cell>
          <cell r="R1182">
            <v>265</v>
          </cell>
          <cell r="S1182">
            <v>368</v>
          </cell>
          <cell r="T1182">
            <v>383</v>
          </cell>
          <cell r="U1182">
            <v>309</v>
          </cell>
          <cell r="V1182">
            <v>78</v>
          </cell>
          <cell r="W1182">
            <v>150</v>
          </cell>
          <cell r="X1182">
            <v>91</v>
          </cell>
          <cell r="Y1182">
            <v>90</v>
          </cell>
          <cell r="Z1182">
            <v>104</v>
          </cell>
          <cell r="AA1182">
            <v>172</v>
          </cell>
          <cell r="AB1182">
            <v>116</v>
          </cell>
          <cell r="AC1182">
            <v>101</v>
          </cell>
          <cell r="AD1182">
            <v>118</v>
          </cell>
          <cell r="AE1182">
            <v>227</v>
          </cell>
          <cell r="AF1182">
            <v>208</v>
          </cell>
          <cell r="AG1182">
            <v>184</v>
          </cell>
          <cell r="AH1182">
            <v>1</v>
          </cell>
          <cell r="AI1182">
            <v>11</v>
          </cell>
          <cell r="AJ1182">
            <v>150</v>
          </cell>
          <cell r="AK1182">
            <v>365</v>
          </cell>
          <cell r="AL1182">
            <v>214</v>
          </cell>
          <cell r="AM1182">
            <v>168</v>
          </cell>
          <cell r="AN1182">
            <v>246</v>
          </cell>
          <cell r="AO1182">
            <v>116</v>
          </cell>
          <cell r="AP1182">
            <v>81.818181818181813</v>
          </cell>
          <cell r="AQ1182">
            <v>35.4368932038835</v>
          </cell>
          <cell r="AR1182">
            <v>71.333333333333329</v>
          </cell>
          <cell r="AS1182">
            <v>49.900990099009896</v>
          </cell>
          <cell r="AT1182">
            <v>40.108695652173914</v>
          </cell>
          <cell r="AU1182">
            <v>316.36363636363637</v>
          </cell>
          <cell r="AV1182">
            <v>3346.0000199999999</v>
          </cell>
          <cell r="AW1182">
            <v>3345.9992499999998</v>
          </cell>
          <cell r="AX1182">
            <v>3950</v>
          </cell>
          <cell r="AY1182">
            <v>0.18051403956656276</v>
          </cell>
          <cell r="AZ1182">
            <v>0.15291138734177218</v>
          </cell>
          <cell r="BA1182">
            <v>3850</v>
          </cell>
          <cell r="BB1182">
            <v>6</v>
          </cell>
          <cell r="BC1182">
            <v>0.15062760818513077</v>
          </cell>
          <cell r="BD1182">
            <v>0.13090908571428572</v>
          </cell>
          <cell r="BE1182">
            <v>3750</v>
          </cell>
          <cell r="BF1182">
            <v>12</v>
          </cell>
          <cell r="BG1182">
            <v>0.120741176803699</v>
          </cell>
          <cell r="BH1182">
            <v>0.10773332800000002</v>
          </cell>
        </row>
        <row r="1183">
          <cell r="B1183" t="str">
            <v>3493</v>
          </cell>
          <cell r="C1183" t="str">
            <v>7840138000090</v>
          </cell>
          <cell r="D1183" t="str">
            <v>GASEOSA POMELO 330ml PIRI</v>
          </cell>
          <cell r="E1183">
            <v>1</v>
          </cell>
          <cell r="F1183" t="str">
            <v>BEBIDAS</v>
          </cell>
          <cell r="G1183" t="str">
            <v>BEBIDAS</v>
          </cell>
          <cell r="H1183" t="str">
            <v>GASEOSAS</v>
          </cell>
          <cell r="I1183" t="str">
            <v>GASEOSAS NO RETORNABLE</v>
          </cell>
          <cell r="J1183" t="str">
            <v>POMELO</v>
          </cell>
          <cell r="K1183" t="str">
            <v>PIRI</v>
          </cell>
          <cell r="L1183">
            <v>93</v>
          </cell>
          <cell r="M1183" t="str">
            <v>FORTIN S.A. (93)</v>
          </cell>
          <cell r="N1183">
            <v>346</v>
          </cell>
          <cell r="O1183">
            <v>433</v>
          </cell>
          <cell r="P1183">
            <v>322</v>
          </cell>
          <cell r="Q1183">
            <v>246</v>
          </cell>
          <cell r="R1183">
            <v>423</v>
          </cell>
          <cell r="S1183">
            <v>592</v>
          </cell>
          <cell r="T1183">
            <v>674</v>
          </cell>
          <cell r="U1183">
            <v>482</v>
          </cell>
          <cell r="V1183">
            <v>76</v>
          </cell>
          <cell r="W1183">
            <v>167</v>
          </cell>
          <cell r="X1183">
            <v>210</v>
          </cell>
          <cell r="Y1183">
            <v>158</v>
          </cell>
          <cell r="Z1183">
            <v>105</v>
          </cell>
          <cell r="AA1183">
            <v>162</v>
          </cell>
          <cell r="AB1183">
            <v>136</v>
          </cell>
          <cell r="AC1183">
            <v>88</v>
          </cell>
          <cell r="AD1183">
            <v>139</v>
          </cell>
          <cell r="AE1183">
            <v>225</v>
          </cell>
          <cell r="AF1183">
            <v>128</v>
          </cell>
          <cell r="AG1183">
            <v>98</v>
          </cell>
          <cell r="AH1183">
            <v>0</v>
          </cell>
          <cell r="AI1183">
            <v>0</v>
          </cell>
          <cell r="AJ1183">
            <v>273</v>
          </cell>
          <cell r="AK1183">
            <v>530</v>
          </cell>
          <cell r="AL1183">
            <v>86</v>
          </cell>
          <cell r="AM1183">
            <v>140</v>
          </cell>
          <cell r="AN1183">
            <v>180</v>
          </cell>
          <cell r="AO1183">
            <v>120</v>
          </cell>
          <cell r="AP1183">
            <v>33.292682926829272</v>
          </cell>
          <cell r="AQ1183">
            <v>32.987551867219921</v>
          </cell>
          <cell r="AR1183">
            <v>16.329113924050635</v>
          </cell>
          <cell r="AS1183">
            <v>47.727272727272727</v>
          </cell>
          <cell r="AT1183">
            <v>55.102040816326529</v>
          </cell>
          <cell r="AU1183" t="str">
            <v>SV</v>
          </cell>
          <cell r="AV1183">
            <v>1129.9999700000001</v>
          </cell>
          <cell r="AW1183">
            <v>1129.99557</v>
          </cell>
          <cell r="AX1183">
            <v>1350</v>
          </cell>
          <cell r="AY1183">
            <v>0.19469029720416708</v>
          </cell>
          <cell r="AZ1183">
            <v>0.16296298518518512</v>
          </cell>
          <cell r="BA1183">
            <v>1300</v>
          </cell>
          <cell r="BB1183">
            <v>12</v>
          </cell>
          <cell r="BC1183">
            <v>0.15044250841882767</v>
          </cell>
          <cell r="BD1183">
            <v>0.13076925384615379</v>
          </cell>
          <cell r="BE1183">
            <v>1250</v>
          </cell>
          <cell r="BF1183">
            <v>24</v>
          </cell>
          <cell r="BG1183">
            <v>0.10619471963348803</v>
          </cell>
          <cell r="BH1183">
            <v>9.6000023999999934E-2</v>
          </cell>
        </row>
        <row r="1184">
          <cell r="B1184" t="str">
            <v>31616</v>
          </cell>
          <cell r="C1184" t="str">
            <v>7840028205581</v>
          </cell>
          <cell r="D1184" t="str">
            <v>GASEOSA POMELO 250ml PASO DE LOS TOROS</v>
          </cell>
          <cell r="E1184">
            <v>6</v>
          </cell>
          <cell r="F1184" t="str">
            <v>BEBIDAS</v>
          </cell>
          <cell r="G1184" t="str">
            <v>BEBIDAS</v>
          </cell>
          <cell r="H1184" t="str">
            <v>GASEOSAS</v>
          </cell>
          <cell r="I1184" t="str">
            <v>GASEOSAS NO RETORNABLE</v>
          </cell>
          <cell r="J1184" t="str">
            <v>POMELO</v>
          </cell>
          <cell r="K1184" t="str">
            <v>PASO DE LOS TOROS</v>
          </cell>
          <cell r="L1184">
            <v>50</v>
          </cell>
          <cell r="M1184" t="str">
            <v>AV S.A. (50)</v>
          </cell>
          <cell r="N1184">
            <v>114</v>
          </cell>
          <cell r="O1184">
            <v>304</v>
          </cell>
          <cell r="P1184">
            <v>581</v>
          </cell>
          <cell r="Q1184">
            <v>475</v>
          </cell>
          <cell r="R1184">
            <v>244</v>
          </cell>
          <cell r="S1184">
            <v>131</v>
          </cell>
          <cell r="T1184">
            <v>237</v>
          </cell>
          <cell r="U1184">
            <v>332</v>
          </cell>
          <cell r="V1184">
            <v>92</v>
          </cell>
          <cell r="W1184">
            <v>248</v>
          </cell>
          <cell r="X1184">
            <v>167</v>
          </cell>
          <cell r="Y1184">
            <v>157</v>
          </cell>
          <cell r="Z1184">
            <v>0</v>
          </cell>
          <cell r="AA1184">
            <v>60</v>
          </cell>
          <cell r="AB1184">
            <v>72</v>
          </cell>
          <cell r="AC1184">
            <v>36</v>
          </cell>
          <cell r="AD1184">
            <v>132</v>
          </cell>
          <cell r="AE1184">
            <v>569</v>
          </cell>
          <cell r="AF1184">
            <v>592</v>
          </cell>
          <cell r="AG1184">
            <v>578</v>
          </cell>
          <cell r="AH1184">
            <v>42</v>
          </cell>
          <cell r="AI1184">
            <v>66</v>
          </cell>
          <cell r="AJ1184">
            <v>256</v>
          </cell>
          <cell r="AK1184">
            <v>17</v>
          </cell>
          <cell r="AL1184">
            <v>192</v>
          </cell>
          <cell r="AM1184">
            <v>108</v>
          </cell>
          <cell r="AN1184">
            <v>394</v>
          </cell>
          <cell r="AO1184">
            <v>72</v>
          </cell>
          <cell r="AP1184">
            <v>16.168421052631579</v>
          </cell>
          <cell r="AQ1184">
            <v>1.536144578313253</v>
          </cell>
          <cell r="AR1184">
            <v>36.687898089171973</v>
          </cell>
          <cell r="AS1184">
            <v>90</v>
          </cell>
          <cell r="AT1184">
            <v>20.449826989619378</v>
          </cell>
          <cell r="AU1184">
            <v>32.727272727272727</v>
          </cell>
          <cell r="AV1184">
            <v>2000</v>
          </cell>
          <cell r="AW1184">
            <v>1878.55393</v>
          </cell>
          <cell r="AX1184">
            <v>2250</v>
          </cell>
          <cell r="AY1184">
            <v>0.125</v>
          </cell>
          <cell r="AZ1184">
            <v>0.1111111111111111</v>
          </cell>
          <cell r="BA1184">
            <v>2150</v>
          </cell>
          <cell r="BB1184">
            <v>6</v>
          </cell>
          <cell r="BC1184">
            <v>7.4999999999999956E-2</v>
          </cell>
          <cell r="BD1184">
            <v>6.9767441860465115E-2</v>
          </cell>
          <cell r="BE1184">
            <v>0</v>
          </cell>
          <cell r="BF1184">
            <v>0</v>
          </cell>
          <cell r="BG1184">
            <v>-1</v>
          </cell>
          <cell r="BH1184">
            <v>0</v>
          </cell>
        </row>
        <row r="1185">
          <cell r="B1185" t="str">
            <v>4945</v>
          </cell>
          <cell r="C1185" t="str">
            <v>7840028202443</v>
          </cell>
          <cell r="D1185" t="str">
            <v>GASEOSA POMELO 2Lts PASO DE LOS TOROS</v>
          </cell>
          <cell r="E1185">
            <v>1</v>
          </cell>
          <cell r="F1185" t="str">
            <v>BEBIDAS</v>
          </cell>
          <cell r="G1185" t="str">
            <v>BEBIDAS</v>
          </cell>
          <cell r="H1185" t="str">
            <v>GASEOSAS</v>
          </cell>
          <cell r="I1185" t="str">
            <v>GASEOSAS NO RETORNABLE</v>
          </cell>
          <cell r="J1185" t="str">
            <v>POMELO</v>
          </cell>
          <cell r="K1185" t="str">
            <v>PASO DE LOS TOROS</v>
          </cell>
          <cell r="L1185">
            <v>50</v>
          </cell>
          <cell r="M1185" t="str">
            <v>AV S.A. (50)</v>
          </cell>
          <cell r="N1185">
            <v>193</v>
          </cell>
          <cell r="O1185">
            <v>206</v>
          </cell>
          <cell r="P1185">
            <v>190</v>
          </cell>
          <cell r="Q1185">
            <v>184</v>
          </cell>
          <cell r="R1185">
            <v>393</v>
          </cell>
          <cell r="S1185">
            <v>623</v>
          </cell>
          <cell r="T1185">
            <v>429</v>
          </cell>
          <cell r="U1185">
            <v>534</v>
          </cell>
          <cell r="V1185">
            <v>218</v>
          </cell>
          <cell r="W1185">
            <v>242</v>
          </cell>
          <cell r="X1185">
            <v>160</v>
          </cell>
          <cell r="Y1185">
            <v>203</v>
          </cell>
          <cell r="Z1185">
            <v>234</v>
          </cell>
          <cell r="AA1185">
            <v>274</v>
          </cell>
          <cell r="AB1185">
            <v>247</v>
          </cell>
          <cell r="AC1185">
            <v>294</v>
          </cell>
          <cell r="AD1185">
            <v>284</v>
          </cell>
          <cell r="AE1185">
            <v>478</v>
          </cell>
          <cell r="AF1185">
            <v>357</v>
          </cell>
          <cell r="AG1185">
            <v>392</v>
          </cell>
          <cell r="AH1185">
            <v>23</v>
          </cell>
          <cell r="AI1185">
            <v>113</v>
          </cell>
          <cell r="AJ1185">
            <v>148</v>
          </cell>
          <cell r="AK1185">
            <v>128</v>
          </cell>
          <cell r="AL1185">
            <v>102</v>
          </cell>
          <cell r="AM1185">
            <v>6</v>
          </cell>
          <cell r="AN1185">
            <v>247</v>
          </cell>
          <cell r="AO1185">
            <v>66</v>
          </cell>
          <cell r="AP1185">
            <v>24.130434782608695</v>
          </cell>
          <cell r="AQ1185">
            <v>7.191011235955056</v>
          </cell>
          <cell r="AR1185">
            <v>15.073891625615765</v>
          </cell>
          <cell r="AS1185">
            <v>0.61224489795918358</v>
          </cell>
          <cell r="AT1185">
            <v>18.903061224489793</v>
          </cell>
          <cell r="AU1185">
            <v>17.522123893805311</v>
          </cell>
          <cell r="AV1185">
            <v>8835</v>
          </cell>
          <cell r="AW1185">
            <v>8832.5846399999991</v>
          </cell>
          <cell r="AX1185">
            <v>10250</v>
          </cell>
          <cell r="AY1185">
            <v>0.1601584606677986</v>
          </cell>
          <cell r="AZ1185">
            <v>0.13804878048780489</v>
          </cell>
          <cell r="BA1185">
            <v>9950</v>
          </cell>
          <cell r="BB1185">
            <v>4</v>
          </cell>
          <cell r="BC1185">
            <v>0.12620260328239952</v>
          </cell>
          <cell r="BD1185">
            <v>0.11206030150753769</v>
          </cell>
          <cell r="BE1185">
            <v>9650</v>
          </cell>
          <cell r="BF1185">
            <v>12</v>
          </cell>
          <cell r="BG1185">
            <v>9.2246745897000659E-2</v>
          </cell>
          <cell r="BH1185">
            <v>8.4455958549222804E-2</v>
          </cell>
        </row>
        <row r="1186">
          <cell r="B1186" t="str">
            <v>11430</v>
          </cell>
          <cell r="C1186" t="str">
            <v>7840058002945</v>
          </cell>
          <cell r="D1186" t="str">
            <v>GASEOSA POMELO 2Lts CRUSH</v>
          </cell>
          <cell r="E1186">
            <v>1</v>
          </cell>
          <cell r="F1186" t="str">
            <v>BEBIDAS</v>
          </cell>
          <cell r="G1186" t="str">
            <v>BEBIDAS</v>
          </cell>
          <cell r="H1186" t="str">
            <v>GASEOSAS</v>
          </cell>
          <cell r="I1186" t="str">
            <v>GASEOSAS NO RETORNABLE</v>
          </cell>
          <cell r="J1186" t="str">
            <v>POMELO</v>
          </cell>
          <cell r="K1186" t="str">
            <v>CRUSH</v>
          </cell>
          <cell r="L1186">
            <v>139</v>
          </cell>
          <cell r="M1186" t="str">
            <v>PARAGUAY REFRESCOS S.A.  (139)</v>
          </cell>
          <cell r="N1186">
            <v>279</v>
          </cell>
          <cell r="O1186">
            <v>282</v>
          </cell>
          <cell r="P1186">
            <v>306</v>
          </cell>
          <cell r="Q1186">
            <v>388</v>
          </cell>
          <cell r="R1186">
            <v>425</v>
          </cell>
          <cell r="S1186">
            <v>399</v>
          </cell>
          <cell r="T1186">
            <v>350</v>
          </cell>
          <cell r="U1186">
            <v>388</v>
          </cell>
          <cell r="V1186">
            <v>129</v>
          </cell>
          <cell r="W1186">
            <v>109</v>
          </cell>
          <cell r="X1186">
            <v>87</v>
          </cell>
          <cell r="Y1186">
            <v>89</v>
          </cell>
          <cell r="Z1186">
            <v>132</v>
          </cell>
          <cell r="AA1186">
            <v>122</v>
          </cell>
          <cell r="AB1186">
            <v>100</v>
          </cell>
          <cell r="AC1186">
            <v>123</v>
          </cell>
          <cell r="AD1186">
            <v>228</v>
          </cell>
          <cell r="AE1186">
            <v>251</v>
          </cell>
          <cell r="AF1186">
            <v>205</v>
          </cell>
          <cell r="AG1186">
            <v>221</v>
          </cell>
          <cell r="AH1186">
            <v>16</v>
          </cell>
          <cell r="AI1186">
            <v>45</v>
          </cell>
          <cell r="AJ1186">
            <v>140</v>
          </cell>
          <cell r="AK1186">
            <v>165</v>
          </cell>
          <cell r="AL1186">
            <v>47</v>
          </cell>
          <cell r="AM1186">
            <v>92</v>
          </cell>
          <cell r="AN1186">
            <v>160</v>
          </cell>
          <cell r="AO1186">
            <v>125</v>
          </cell>
          <cell r="AP1186">
            <v>10.824742268041238</v>
          </cell>
          <cell r="AQ1186">
            <v>12.757731958762886</v>
          </cell>
          <cell r="AR1186">
            <v>15.842696629213481</v>
          </cell>
          <cell r="AS1186">
            <v>22.439024390243901</v>
          </cell>
          <cell r="AT1186">
            <v>21.719457013574662</v>
          </cell>
          <cell r="AU1186">
            <v>83.333333333333329</v>
          </cell>
          <cell r="AV1186">
            <v>5775</v>
          </cell>
          <cell r="AW1186">
            <v>5575.4105</v>
          </cell>
          <cell r="AX1186">
            <v>6750</v>
          </cell>
          <cell r="AY1186">
            <v>0.16883116883116878</v>
          </cell>
          <cell r="AZ1186">
            <v>0.14444444444444443</v>
          </cell>
          <cell r="BA1186">
            <v>6500</v>
          </cell>
          <cell r="BB1186">
            <v>3</v>
          </cell>
          <cell r="BC1186">
            <v>0.12554112554112562</v>
          </cell>
          <cell r="BD1186">
            <v>0.11153846153846154</v>
          </cell>
          <cell r="BE1186">
            <v>0</v>
          </cell>
          <cell r="BF1186">
            <v>0</v>
          </cell>
          <cell r="BG1186">
            <v>-1</v>
          </cell>
          <cell r="BH1186">
            <v>0</v>
          </cell>
        </row>
        <row r="1187">
          <cell r="B1187" t="str">
            <v>4948</v>
          </cell>
          <cell r="C1187" t="str">
            <v>7840028203174</v>
          </cell>
          <cell r="D1187" t="str">
            <v>GASEOSA POMELO FREE 2Lts PASO DE LOS TOROS</v>
          </cell>
          <cell r="E1187">
            <v>1</v>
          </cell>
          <cell r="F1187" t="str">
            <v>BEBIDAS</v>
          </cell>
          <cell r="G1187" t="str">
            <v>BEBIDAS</v>
          </cell>
          <cell r="H1187" t="str">
            <v>GASEOSAS</v>
          </cell>
          <cell r="I1187" t="str">
            <v>GASEOSAS NO RETORNABLE</v>
          </cell>
          <cell r="J1187" t="str">
            <v>POMELO LIGHT</v>
          </cell>
          <cell r="K1187" t="str">
            <v>PASO DE LOS TOROS</v>
          </cell>
          <cell r="L1187">
            <v>50</v>
          </cell>
          <cell r="M1187" t="str">
            <v>AV S.A. (50)</v>
          </cell>
          <cell r="N1187">
            <v>132</v>
          </cell>
          <cell r="O1187">
            <v>154</v>
          </cell>
          <cell r="P1187">
            <v>97</v>
          </cell>
          <cell r="Q1187">
            <v>114</v>
          </cell>
          <cell r="R1187">
            <v>134</v>
          </cell>
          <cell r="S1187">
            <v>142</v>
          </cell>
          <cell r="T1187">
            <v>193</v>
          </cell>
          <cell r="U1187">
            <v>203</v>
          </cell>
          <cell r="V1187">
            <v>113</v>
          </cell>
          <cell r="W1187">
            <v>155</v>
          </cell>
          <cell r="X1187">
            <v>96</v>
          </cell>
          <cell r="Y1187">
            <v>115</v>
          </cell>
          <cell r="Z1187">
            <v>99</v>
          </cell>
          <cell r="AA1187">
            <v>212</v>
          </cell>
          <cell r="AB1187">
            <v>73</v>
          </cell>
          <cell r="AC1187">
            <v>35</v>
          </cell>
          <cell r="AD1187">
            <v>141</v>
          </cell>
          <cell r="AE1187">
            <v>203</v>
          </cell>
          <cell r="AF1187">
            <v>152</v>
          </cell>
          <cell r="AG1187">
            <v>198</v>
          </cell>
          <cell r="AH1187">
            <v>0</v>
          </cell>
          <cell r="AI1187">
            <v>0</v>
          </cell>
          <cell r="AJ1187">
            <v>108</v>
          </cell>
          <cell r="AK1187">
            <v>119</v>
          </cell>
          <cell r="AL1187">
            <v>198</v>
          </cell>
          <cell r="AM1187">
            <v>243</v>
          </cell>
          <cell r="AN1187">
            <v>30</v>
          </cell>
          <cell r="AO1187">
            <v>0</v>
          </cell>
          <cell r="AP1187">
            <v>28.421052631578945</v>
          </cell>
          <cell r="AQ1187">
            <v>17.586206896551722</v>
          </cell>
          <cell r="AR1187">
            <v>51.652173913043477</v>
          </cell>
          <cell r="AS1187">
            <v>208.28571428571428</v>
          </cell>
          <cell r="AT1187">
            <v>4.5454545454545459</v>
          </cell>
          <cell r="AU1187" t="str">
            <v>Q</v>
          </cell>
          <cell r="AV1187">
            <v>8835</v>
          </cell>
          <cell r="AW1187">
            <v>8833.9865900000004</v>
          </cell>
          <cell r="AX1187">
            <v>10250</v>
          </cell>
          <cell r="AY1187">
            <v>0.1601584606677986</v>
          </cell>
          <cell r="AZ1187">
            <v>0.13804878048780489</v>
          </cell>
          <cell r="BA1187">
            <v>9950</v>
          </cell>
          <cell r="BB1187">
            <v>4</v>
          </cell>
          <cell r="BC1187">
            <v>0.12620260328239952</v>
          </cell>
          <cell r="BD1187">
            <v>0.11206030150753769</v>
          </cell>
          <cell r="BE1187">
            <v>9650</v>
          </cell>
          <cell r="BF1187">
            <v>12</v>
          </cell>
          <cell r="BG1187">
            <v>9.2246745897000659E-2</v>
          </cell>
          <cell r="BH1187">
            <v>8.4455958549222804E-2</v>
          </cell>
        </row>
        <row r="1188">
          <cell r="B1188" t="str">
            <v>4947</v>
          </cell>
          <cell r="C1188" t="str">
            <v>7840028203198</v>
          </cell>
          <cell r="D1188" t="str">
            <v>GASEOSA POMELO FREE 500ml  PASO DE LOS TOROS</v>
          </cell>
          <cell r="E1188">
            <v>1</v>
          </cell>
          <cell r="F1188" t="str">
            <v>BEBIDAS</v>
          </cell>
          <cell r="G1188" t="str">
            <v>BEBIDAS</v>
          </cell>
          <cell r="H1188" t="str">
            <v>GASEOSAS</v>
          </cell>
          <cell r="I1188" t="str">
            <v>GASEOSAS NO RETORNABLE</v>
          </cell>
          <cell r="J1188" t="str">
            <v>POMELO LIGHT</v>
          </cell>
          <cell r="K1188" t="str">
            <v>PASO DE LOS TOROS</v>
          </cell>
          <cell r="L1188">
            <v>50</v>
          </cell>
          <cell r="M1188" t="str">
            <v>AV S.A. (50)</v>
          </cell>
          <cell r="N1188">
            <v>141</v>
          </cell>
          <cell r="O1188">
            <v>203</v>
          </cell>
          <cell r="P1188">
            <v>158</v>
          </cell>
          <cell r="Q1188">
            <v>149</v>
          </cell>
          <cell r="R1188">
            <v>60</v>
          </cell>
          <cell r="S1188">
            <v>36</v>
          </cell>
          <cell r="T1188">
            <v>60</v>
          </cell>
          <cell r="U1188">
            <v>53</v>
          </cell>
          <cell r="V1188">
            <v>8</v>
          </cell>
          <cell r="W1188">
            <v>42</v>
          </cell>
          <cell r="X1188">
            <v>59</v>
          </cell>
          <cell r="Y1188">
            <v>57</v>
          </cell>
          <cell r="Z1188">
            <v>49</v>
          </cell>
          <cell r="AA1188">
            <v>60</v>
          </cell>
          <cell r="AB1188">
            <v>60</v>
          </cell>
          <cell r="AC1188">
            <v>66</v>
          </cell>
          <cell r="AD1188">
            <v>47</v>
          </cell>
          <cell r="AE1188">
            <v>60</v>
          </cell>
          <cell r="AF1188">
            <v>76</v>
          </cell>
          <cell r="AG1188">
            <v>99</v>
          </cell>
          <cell r="AH1188">
            <v>0</v>
          </cell>
          <cell r="AI1188">
            <v>8</v>
          </cell>
          <cell r="AJ1188">
            <v>87</v>
          </cell>
          <cell r="AK1188">
            <v>0</v>
          </cell>
          <cell r="AL1188">
            <v>49</v>
          </cell>
          <cell r="AM1188">
            <v>12</v>
          </cell>
          <cell r="AN1188">
            <v>3</v>
          </cell>
          <cell r="AO1188">
            <v>59</v>
          </cell>
          <cell r="AP1188">
            <v>17.516778523489933</v>
          </cell>
          <cell r="AQ1188" t="str">
            <v>Q</v>
          </cell>
          <cell r="AR1188">
            <v>25.789473684210527</v>
          </cell>
          <cell r="AS1188">
            <v>5.454545454545455</v>
          </cell>
          <cell r="AT1188">
            <v>0.90909090909090917</v>
          </cell>
          <cell r="AU1188">
            <v>221.25</v>
          </cell>
          <cell r="AV1188">
            <v>4180</v>
          </cell>
          <cell r="AW1188">
            <v>4154.9296800000002</v>
          </cell>
          <cell r="AX1188">
            <v>4850</v>
          </cell>
          <cell r="AY1188">
            <v>0.16028708133971281</v>
          </cell>
          <cell r="AZ1188">
            <v>0.13814432989690723</v>
          </cell>
          <cell r="BA1188">
            <v>4750</v>
          </cell>
          <cell r="BB1188">
            <v>6</v>
          </cell>
          <cell r="BC1188">
            <v>0.13636363636363646</v>
          </cell>
          <cell r="BD1188">
            <v>0.12</v>
          </cell>
          <cell r="BE1188">
            <v>4650</v>
          </cell>
          <cell r="BF1188">
            <v>12</v>
          </cell>
          <cell r="BG1188">
            <v>0.1124401913875599</v>
          </cell>
          <cell r="BH1188">
            <v>0.1010752688172043</v>
          </cell>
        </row>
        <row r="1189">
          <cell r="B1189" t="str">
            <v>35903</v>
          </cell>
          <cell r="C1189" t="str">
            <v>7840235001983</v>
          </cell>
          <cell r="D1189" t="str">
            <v>GASEOSA DURAZNO 2Lts NIKO</v>
          </cell>
          <cell r="E1189">
            <v>6</v>
          </cell>
          <cell r="F1189" t="str">
            <v>BEBIDAS</v>
          </cell>
          <cell r="G1189" t="str">
            <v>BEBIDAS</v>
          </cell>
          <cell r="H1189" t="str">
            <v>GASEOSAS</v>
          </cell>
          <cell r="I1189" t="str">
            <v>GASEOSAS NO RETORNABLE</v>
          </cell>
          <cell r="J1189" t="str">
            <v>DURAZNO</v>
          </cell>
          <cell r="K1189" t="str">
            <v>NIKO</v>
          </cell>
          <cell r="L1189">
            <v>87</v>
          </cell>
          <cell r="M1189" t="str">
            <v>EMBOTELLADORA CENTRAL (87)</v>
          </cell>
          <cell r="N1189">
            <v>15</v>
          </cell>
          <cell r="O1189">
            <v>44</v>
          </cell>
          <cell r="P1189">
            <v>37</v>
          </cell>
          <cell r="Q1189">
            <v>48</v>
          </cell>
          <cell r="R1189">
            <v>85</v>
          </cell>
          <cell r="S1189">
            <v>128</v>
          </cell>
          <cell r="T1189">
            <v>83</v>
          </cell>
          <cell r="U1189">
            <v>73</v>
          </cell>
          <cell r="V1189">
            <v>51</v>
          </cell>
          <cell r="W1189">
            <v>27</v>
          </cell>
          <cell r="X1189">
            <v>25</v>
          </cell>
          <cell r="Y1189">
            <v>23</v>
          </cell>
          <cell r="Z1189">
            <v>22</v>
          </cell>
          <cell r="AA1189">
            <v>23</v>
          </cell>
          <cell r="AB1189">
            <v>23</v>
          </cell>
          <cell r="AC1189">
            <v>10</v>
          </cell>
          <cell r="AD1189">
            <v>34</v>
          </cell>
          <cell r="AE1189">
            <v>61</v>
          </cell>
          <cell r="AF1189">
            <v>49</v>
          </cell>
          <cell r="AG1189">
            <v>54</v>
          </cell>
          <cell r="AH1189">
            <v>1</v>
          </cell>
          <cell r="AI1189">
            <v>1</v>
          </cell>
          <cell r="AJ1189">
            <v>72</v>
          </cell>
          <cell r="AK1189">
            <v>119</v>
          </cell>
          <cell r="AL1189">
            <v>45</v>
          </cell>
          <cell r="AM1189">
            <v>48</v>
          </cell>
          <cell r="AN1189">
            <v>57</v>
          </cell>
          <cell r="AO1189">
            <v>11</v>
          </cell>
          <cell r="AP1189">
            <v>45</v>
          </cell>
          <cell r="AQ1189">
            <v>48.904109589041099</v>
          </cell>
          <cell r="AR1189">
            <v>58.695652173913047</v>
          </cell>
          <cell r="AS1189">
            <v>144</v>
          </cell>
          <cell r="AT1189">
            <v>31.666666666666668</v>
          </cell>
          <cell r="AU1189">
            <v>330</v>
          </cell>
          <cell r="AV1189">
            <v>3915.8333499999999</v>
          </cell>
          <cell r="AW1189">
            <v>3816.4831100000001</v>
          </cell>
          <cell r="AX1189">
            <v>4450</v>
          </cell>
          <cell r="AY1189">
            <v>0.13641199771691004</v>
          </cell>
          <cell r="AZ1189">
            <v>0.12003744943820227</v>
          </cell>
          <cell r="BA1189">
            <v>4350</v>
          </cell>
          <cell r="BB1189">
            <v>6</v>
          </cell>
          <cell r="BC1189">
            <v>0.11087464945360859</v>
          </cell>
          <cell r="BD1189">
            <v>9.9808425287356353E-2</v>
          </cell>
          <cell r="BE1189">
            <v>4250</v>
          </cell>
          <cell r="BF1189">
            <v>12</v>
          </cell>
          <cell r="BG1189">
            <v>8.5337301190307358E-2</v>
          </cell>
          <cell r="BH1189">
            <v>7.862744705882356E-2</v>
          </cell>
        </row>
        <row r="1190">
          <cell r="B1190" t="str">
            <v>23763</v>
          </cell>
          <cell r="C1190" t="str">
            <v>7840235003154</v>
          </cell>
          <cell r="D1190" t="str">
            <v>HIELO 12 Kg FRESCUBO</v>
          </cell>
          <cell r="E1190">
            <v>6</v>
          </cell>
          <cell r="F1190" t="str">
            <v>BEBIDAS</v>
          </cell>
          <cell r="G1190" t="str">
            <v>BEBIDAS</v>
          </cell>
          <cell r="H1190" t="str">
            <v>HIELO</v>
          </cell>
          <cell r="I1190" t="str">
            <v>HIELO</v>
          </cell>
          <cell r="J1190" t="str">
            <v>HIELO</v>
          </cell>
          <cell r="K1190" t="str">
            <v>FRESCUBO</v>
          </cell>
          <cell r="L1190">
            <v>87</v>
          </cell>
          <cell r="M1190" t="str">
            <v>EMBOTELLADORA CENTRAL (87)</v>
          </cell>
          <cell r="N1190">
            <v>0</v>
          </cell>
          <cell r="O1190">
            <v>0</v>
          </cell>
          <cell r="P1190">
            <v>0</v>
          </cell>
          <cell r="Q1190">
            <v>0</v>
          </cell>
          <cell r="R1190">
            <v>28</v>
          </cell>
          <cell r="S1190">
            <v>35</v>
          </cell>
          <cell r="T1190">
            <v>30</v>
          </cell>
          <cell r="U1190">
            <v>16</v>
          </cell>
          <cell r="V1190">
            <v>0</v>
          </cell>
          <cell r="W1190">
            <v>0</v>
          </cell>
          <cell r="X1190">
            <v>0</v>
          </cell>
          <cell r="Y1190">
            <v>0</v>
          </cell>
          <cell r="Z1190">
            <v>25</v>
          </cell>
          <cell r="AA1190">
            <v>32</v>
          </cell>
          <cell r="AB1190">
            <v>11</v>
          </cell>
          <cell r="AC1190">
            <v>7</v>
          </cell>
          <cell r="AD1190">
            <v>19</v>
          </cell>
          <cell r="AE1190">
            <v>28</v>
          </cell>
          <cell r="AF1190">
            <v>17</v>
          </cell>
          <cell r="AG1190">
            <v>13</v>
          </cell>
          <cell r="AH1190">
            <v>0</v>
          </cell>
          <cell r="AI1190">
            <v>0</v>
          </cell>
          <cell r="AJ1190">
            <v>0</v>
          </cell>
          <cell r="AK1190">
            <v>26</v>
          </cell>
          <cell r="AL1190">
            <v>0</v>
          </cell>
          <cell r="AM1190">
            <v>28</v>
          </cell>
          <cell r="AN1190">
            <v>17</v>
          </cell>
          <cell r="AO1190">
            <v>0</v>
          </cell>
          <cell r="AP1190" t="str">
            <v>Q</v>
          </cell>
          <cell r="AQ1190">
            <v>48.75</v>
          </cell>
          <cell r="AR1190" t="str">
            <v>Q</v>
          </cell>
          <cell r="AS1190">
            <v>120</v>
          </cell>
          <cell r="AT1190">
            <v>39.230769230769234</v>
          </cell>
          <cell r="AU1190" t="str">
            <v>Q</v>
          </cell>
          <cell r="AV1190">
            <v>12500.000040000001</v>
          </cell>
          <cell r="AW1190">
            <v>12498.1054</v>
          </cell>
          <cell r="AX1190">
            <v>15900</v>
          </cell>
          <cell r="AY1190">
            <v>0.2719999959296</v>
          </cell>
          <cell r="AZ1190">
            <v>0.21383647547169807</v>
          </cell>
          <cell r="BA1190">
            <v>15500</v>
          </cell>
          <cell r="BB1190">
            <v>3</v>
          </cell>
          <cell r="BC1190">
            <v>0.23999999603199984</v>
          </cell>
          <cell r="BD1190">
            <v>0.19354838451612899</v>
          </cell>
          <cell r="BE1190">
            <v>0</v>
          </cell>
          <cell r="BF1190">
            <v>0</v>
          </cell>
          <cell r="BG1190">
            <v>-1</v>
          </cell>
          <cell r="BH1190">
            <v>0</v>
          </cell>
        </row>
        <row r="1191">
          <cell r="B1191" t="str">
            <v>23764</v>
          </cell>
          <cell r="C1191" t="str">
            <v>7840235003161</v>
          </cell>
          <cell r="D1191" t="str">
            <v>HIELO 25 Kg FRESCUBO</v>
          </cell>
          <cell r="E1191">
            <v>6</v>
          </cell>
          <cell r="F1191" t="str">
            <v>BEBIDAS</v>
          </cell>
          <cell r="G1191" t="str">
            <v>BEBIDAS</v>
          </cell>
          <cell r="H1191" t="str">
            <v>HIELO</v>
          </cell>
          <cell r="I1191" t="str">
            <v>HIELO</v>
          </cell>
          <cell r="J1191" t="str">
            <v>HIELO</v>
          </cell>
          <cell r="K1191" t="str">
            <v>FRESCUBO</v>
          </cell>
          <cell r="L1191">
            <v>87</v>
          </cell>
          <cell r="M1191" t="str">
            <v>EMBOTELLADORA CENTRAL (87)</v>
          </cell>
          <cell r="N1191">
            <v>0</v>
          </cell>
          <cell r="O1191">
            <v>0</v>
          </cell>
          <cell r="P1191">
            <v>0</v>
          </cell>
          <cell r="Q1191">
            <v>0</v>
          </cell>
          <cell r="R1191">
            <v>7</v>
          </cell>
          <cell r="S1191">
            <v>7</v>
          </cell>
          <cell r="T1191">
            <v>6</v>
          </cell>
          <cell r="U1191">
            <v>1</v>
          </cell>
          <cell r="V1191">
            <v>0</v>
          </cell>
          <cell r="W1191">
            <v>0</v>
          </cell>
          <cell r="X1191">
            <v>0</v>
          </cell>
          <cell r="Y1191">
            <v>0</v>
          </cell>
          <cell r="Z1191">
            <v>12</v>
          </cell>
          <cell r="AA1191">
            <v>9</v>
          </cell>
          <cell r="AB1191">
            <v>7</v>
          </cell>
          <cell r="AC1191">
            <v>8</v>
          </cell>
          <cell r="AD1191">
            <v>8</v>
          </cell>
          <cell r="AE1191">
            <v>7</v>
          </cell>
          <cell r="AF1191">
            <v>5</v>
          </cell>
          <cell r="AG1191">
            <v>2</v>
          </cell>
          <cell r="AH1191">
            <v>0</v>
          </cell>
          <cell r="AI1191">
            <v>0</v>
          </cell>
          <cell r="AJ1191">
            <v>0</v>
          </cell>
          <cell r="AK1191">
            <v>12</v>
          </cell>
          <cell r="AL1191">
            <v>0</v>
          </cell>
          <cell r="AM1191">
            <v>8</v>
          </cell>
          <cell r="AN1191">
            <v>10</v>
          </cell>
          <cell r="AO1191">
            <v>0</v>
          </cell>
          <cell r="AP1191" t="str">
            <v>Q</v>
          </cell>
          <cell r="AQ1191">
            <v>360</v>
          </cell>
          <cell r="AR1191" t="str">
            <v>Q</v>
          </cell>
          <cell r="AS1191">
            <v>30</v>
          </cell>
          <cell r="AT1191">
            <v>150</v>
          </cell>
          <cell r="AU1191" t="str">
            <v>Q</v>
          </cell>
          <cell r="AV1191">
            <v>21000.00001</v>
          </cell>
          <cell r="AW1191">
            <v>20999.417119999998</v>
          </cell>
          <cell r="AX1191">
            <v>24900</v>
          </cell>
          <cell r="AY1191">
            <v>0.18571428514965982</v>
          </cell>
          <cell r="AZ1191">
            <v>0.15662650562248998</v>
          </cell>
          <cell r="BA1191">
            <v>23900</v>
          </cell>
          <cell r="BB1191">
            <v>3</v>
          </cell>
          <cell r="BC1191">
            <v>0.13809523755328801</v>
          </cell>
          <cell r="BD1191">
            <v>0.12133891171548118</v>
          </cell>
          <cell r="BE1191">
            <v>0</v>
          </cell>
          <cell r="BF1191">
            <v>0</v>
          </cell>
          <cell r="BG1191">
            <v>-1</v>
          </cell>
          <cell r="BH1191">
            <v>0</v>
          </cell>
        </row>
        <row r="1192">
          <cell r="B1192" t="str">
            <v>23762</v>
          </cell>
          <cell r="C1192" t="str">
            <v>7840235003147</v>
          </cell>
          <cell r="D1192" t="str">
            <v>HIELO 3 Kg FRESCUBO</v>
          </cell>
          <cell r="E1192">
            <v>6</v>
          </cell>
          <cell r="F1192" t="str">
            <v>BEBIDAS</v>
          </cell>
          <cell r="G1192" t="str">
            <v>BEBIDAS</v>
          </cell>
          <cell r="H1192" t="str">
            <v>HIELO</v>
          </cell>
          <cell r="I1192" t="str">
            <v>HIELO</v>
          </cell>
          <cell r="J1192" t="str">
            <v>HIELO</v>
          </cell>
          <cell r="K1192" t="str">
            <v>FRESCUBO</v>
          </cell>
          <cell r="L1192">
            <v>87</v>
          </cell>
          <cell r="M1192" t="str">
            <v>EMBOTELLADORA CENTRAL (87)</v>
          </cell>
          <cell r="N1192">
            <v>0</v>
          </cell>
          <cell r="O1192">
            <v>0</v>
          </cell>
          <cell r="P1192">
            <v>0</v>
          </cell>
          <cell r="Q1192">
            <v>0</v>
          </cell>
          <cell r="R1192">
            <v>109</v>
          </cell>
          <cell r="S1192">
            <v>133</v>
          </cell>
          <cell r="T1192">
            <v>120</v>
          </cell>
          <cell r="U1192">
            <v>133</v>
          </cell>
          <cell r="V1192">
            <v>0</v>
          </cell>
          <cell r="W1192">
            <v>0</v>
          </cell>
          <cell r="X1192">
            <v>0</v>
          </cell>
          <cell r="Y1192">
            <v>0</v>
          </cell>
          <cell r="Z1192">
            <v>124</v>
          </cell>
          <cell r="AA1192">
            <v>180</v>
          </cell>
          <cell r="AB1192">
            <v>49</v>
          </cell>
          <cell r="AC1192">
            <v>81</v>
          </cell>
          <cell r="AD1192">
            <v>139</v>
          </cell>
          <cell r="AE1192">
            <v>144</v>
          </cell>
          <cell r="AF1192">
            <v>72</v>
          </cell>
          <cell r="AG1192">
            <v>87</v>
          </cell>
          <cell r="AH1192">
            <v>0</v>
          </cell>
          <cell r="AI1192">
            <v>0</v>
          </cell>
          <cell r="AJ1192">
            <v>0</v>
          </cell>
          <cell r="AK1192">
            <v>9</v>
          </cell>
          <cell r="AL1192">
            <v>0</v>
          </cell>
          <cell r="AM1192">
            <v>123</v>
          </cell>
          <cell r="AN1192">
            <v>84</v>
          </cell>
          <cell r="AO1192">
            <v>0</v>
          </cell>
          <cell r="AP1192" t="str">
            <v>Q</v>
          </cell>
          <cell r="AQ1192">
            <v>2.0300751879699246</v>
          </cell>
          <cell r="AR1192" t="str">
            <v>Q</v>
          </cell>
          <cell r="AS1192">
            <v>45.555555555555557</v>
          </cell>
          <cell r="AT1192">
            <v>28.965517241379313</v>
          </cell>
          <cell r="AU1192" t="str">
            <v>Q</v>
          </cell>
          <cell r="AV1192">
            <v>3999.9999600000001</v>
          </cell>
          <cell r="AW1192">
            <v>3999.9998500000002</v>
          </cell>
          <cell r="AX1192">
            <v>4950</v>
          </cell>
          <cell r="AY1192">
            <v>0.23750001237500018</v>
          </cell>
          <cell r="AZ1192">
            <v>0.19191919999999998</v>
          </cell>
          <cell r="BA1192">
            <v>4750</v>
          </cell>
          <cell r="BB1192">
            <v>6</v>
          </cell>
          <cell r="BC1192">
            <v>0.18750001187500009</v>
          </cell>
          <cell r="BD1192">
            <v>0.15789474526315786</v>
          </cell>
          <cell r="BE1192">
            <v>0</v>
          </cell>
          <cell r="BF1192">
            <v>0</v>
          </cell>
          <cell r="BG1192">
            <v>-1</v>
          </cell>
          <cell r="BH1192">
            <v>0</v>
          </cell>
        </row>
        <row r="1193">
          <cell r="B1193" t="str">
            <v>16478</v>
          </cell>
          <cell r="C1193" t="str">
            <v>7896000559265</v>
          </cell>
          <cell r="D1193" t="str">
            <v>JUGO CONCENTRADO GUAYABA 500ml MAGUARY</v>
          </cell>
          <cell r="E1193">
            <v>12</v>
          </cell>
          <cell r="F1193" t="str">
            <v>BEBIDAS</v>
          </cell>
          <cell r="G1193" t="str">
            <v>BEBIDAS</v>
          </cell>
          <cell r="H1193" t="str">
            <v>JUGOS</v>
          </cell>
          <cell r="I1193" t="str">
            <v>JUGOS CONCENTRADOS</v>
          </cell>
          <cell r="J1193" t="str">
            <v>NORMAL JC-N</v>
          </cell>
          <cell r="K1193" t="str">
            <v>MAGUARY</v>
          </cell>
          <cell r="L1193">
            <v>114</v>
          </cell>
          <cell r="M1193" t="str">
            <v>APOLO IMPORT S.A. 2 - TRENTINO (114)</v>
          </cell>
          <cell r="N1193">
            <v>15</v>
          </cell>
          <cell r="O1193">
            <v>20</v>
          </cell>
          <cell r="P1193">
            <v>13</v>
          </cell>
          <cell r="Q1193">
            <v>8</v>
          </cell>
          <cell r="R1193">
            <v>42</v>
          </cell>
          <cell r="S1193">
            <v>33</v>
          </cell>
          <cell r="T1193">
            <v>20</v>
          </cell>
          <cell r="U1193">
            <v>19</v>
          </cell>
          <cell r="V1193">
            <v>3</v>
          </cell>
          <cell r="W1193">
            <v>2</v>
          </cell>
          <cell r="X1193">
            <v>1</v>
          </cell>
          <cell r="Y1193">
            <v>1</v>
          </cell>
          <cell r="Z1193">
            <v>3</v>
          </cell>
          <cell r="AA1193">
            <v>6</v>
          </cell>
          <cell r="AB1193">
            <v>5</v>
          </cell>
          <cell r="AC1193">
            <v>6</v>
          </cell>
          <cell r="AD1193">
            <v>6</v>
          </cell>
          <cell r="AE1193">
            <v>4</v>
          </cell>
          <cell r="AF1193">
            <v>7</v>
          </cell>
          <cell r="AG1193">
            <v>5</v>
          </cell>
          <cell r="AH1193">
            <v>3</v>
          </cell>
          <cell r="AI1193">
            <v>7</v>
          </cell>
          <cell r="AJ1193">
            <v>55</v>
          </cell>
          <cell r="AK1193">
            <v>43</v>
          </cell>
          <cell r="AL1193">
            <v>16</v>
          </cell>
          <cell r="AM1193">
            <v>8</v>
          </cell>
          <cell r="AN1193">
            <v>13</v>
          </cell>
          <cell r="AO1193">
            <v>20</v>
          </cell>
          <cell r="AP1193">
            <v>206.25</v>
          </cell>
          <cell r="AQ1193">
            <v>67.89473684210526</v>
          </cell>
          <cell r="AR1193">
            <v>480</v>
          </cell>
          <cell r="AS1193">
            <v>40</v>
          </cell>
          <cell r="AT1193">
            <v>78</v>
          </cell>
          <cell r="AU1193">
            <v>85.714285714285722</v>
          </cell>
          <cell r="AV1193">
            <v>7920</v>
          </cell>
          <cell r="AW1193">
            <v>7803.6045999999997</v>
          </cell>
          <cell r="AX1193">
            <v>8900</v>
          </cell>
          <cell r="AY1193">
            <v>0.1237373737373737</v>
          </cell>
          <cell r="AZ1193">
            <v>0.1101123595505618</v>
          </cell>
          <cell r="BA1193">
            <v>8550</v>
          </cell>
          <cell r="BB1193">
            <v>3</v>
          </cell>
          <cell r="BC1193">
            <v>7.9545454545454586E-2</v>
          </cell>
          <cell r="BD1193">
            <v>7.3684210526315783E-2</v>
          </cell>
          <cell r="BE1193">
            <v>8250</v>
          </cell>
          <cell r="BF1193">
            <v>12</v>
          </cell>
          <cell r="BG1193">
            <v>4.1666666666666741E-2</v>
          </cell>
          <cell r="BH1193">
            <v>0.04</v>
          </cell>
        </row>
        <row r="1194">
          <cell r="B1194" t="str">
            <v>16479</v>
          </cell>
          <cell r="C1194" t="str">
            <v>7896000555359</v>
          </cell>
          <cell r="D1194" t="str">
            <v>JUGO CONCENTRADO MBURUCUYA 500ml MAGUARY</v>
          </cell>
          <cell r="E1194">
            <v>12</v>
          </cell>
          <cell r="F1194" t="str">
            <v>BEBIDAS</v>
          </cell>
          <cell r="G1194" t="str">
            <v>BEBIDAS</v>
          </cell>
          <cell r="H1194" t="str">
            <v>JUGOS</v>
          </cell>
          <cell r="I1194" t="str">
            <v>JUGOS CONCENTRADOS</v>
          </cell>
          <cell r="J1194" t="str">
            <v>NORMAL JC-N</v>
          </cell>
          <cell r="K1194" t="str">
            <v>MAGUARY</v>
          </cell>
          <cell r="L1194">
            <v>114</v>
          </cell>
          <cell r="M1194" t="str">
            <v>APOLO IMPORT S.A. 2 - TRENTINO (114)</v>
          </cell>
          <cell r="N1194">
            <v>51</v>
          </cell>
          <cell r="O1194">
            <v>70</v>
          </cell>
          <cell r="P1194">
            <v>51</v>
          </cell>
          <cell r="Q1194">
            <v>45</v>
          </cell>
          <cell r="R1194">
            <v>61</v>
          </cell>
          <cell r="S1194">
            <v>48</v>
          </cell>
          <cell r="T1194">
            <v>25</v>
          </cell>
          <cell r="U1194">
            <v>33</v>
          </cell>
          <cell r="V1194">
            <v>4</v>
          </cell>
          <cell r="W1194">
            <v>4</v>
          </cell>
          <cell r="X1194">
            <v>4</v>
          </cell>
          <cell r="Y1194">
            <v>4</v>
          </cell>
          <cell r="Z1194">
            <v>12</v>
          </cell>
          <cell r="AA1194">
            <v>16</v>
          </cell>
          <cell r="AB1194">
            <v>5</v>
          </cell>
          <cell r="AC1194">
            <v>7</v>
          </cell>
          <cell r="AD1194">
            <v>6</v>
          </cell>
          <cell r="AE1194">
            <v>16</v>
          </cell>
          <cell r="AF1194">
            <v>9</v>
          </cell>
          <cell r="AG1194">
            <v>9</v>
          </cell>
          <cell r="AH1194">
            <v>1</v>
          </cell>
          <cell r="AI1194">
            <v>2</v>
          </cell>
          <cell r="AJ1194">
            <v>196</v>
          </cell>
          <cell r="AK1194">
            <v>103</v>
          </cell>
          <cell r="AL1194">
            <v>5</v>
          </cell>
          <cell r="AM1194">
            <v>39</v>
          </cell>
          <cell r="AN1194">
            <v>31</v>
          </cell>
          <cell r="AO1194">
            <v>22</v>
          </cell>
          <cell r="AP1194">
            <v>130.66666666666666</v>
          </cell>
          <cell r="AQ1194">
            <v>93.636363636363626</v>
          </cell>
          <cell r="AR1194">
            <v>37.5</v>
          </cell>
          <cell r="AS1194">
            <v>167.14285714285714</v>
          </cell>
          <cell r="AT1194">
            <v>103.33333333333334</v>
          </cell>
          <cell r="AU1194">
            <v>330</v>
          </cell>
          <cell r="AV1194">
            <v>16425.000019999999</v>
          </cell>
          <cell r="AW1194">
            <v>16194.979020000001</v>
          </cell>
          <cell r="AX1194">
            <v>18900</v>
          </cell>
          <cell r="AY1194">
            <v>0.15068493010571093</v>
          </cell>
          <cell r="AZ1194">
            <v>0.13095237989417993</v>
          </cell>
          <cell r="BA1194">
            <v>17900</v>
          </cell>
          <cell r="BB1194">
            <v>3</v>
          </cell>
          <cell r="BC1194">
            <v>8.9802129571017186E-2</v>
          </cell>
          <cell r="BD1194">
            <v>8.24022335195531E-2</v>
          </cell>
          <cell r="BE1194">
            <v>16900</v>
          </cell>
          <cell r="BF1194">
            <v>6</v>
          </cell>
          <cell r="BG1194">
            <v>2.8919329036323438E-2</v>
          </cell>
          <cell r="BH1194">
            <v>2.8106507692307721E-2</v>
          </cell>
        </row>
        <row r="1195">
          <cell r="B1195" t="str">
            <v>15385</v>
          </cell>
          <cell r="C1195" t="str">
            <v>7896000550064</v>
          </cell>
          <cell r="D1195" t="str">
            <v>JUGO CONCENTRADO NARANJA 500ml MAGUARY.</v>
          </cell>
          <cell r="E1195">
            <v>12</v>
          </cell>
          <cell r="F1195" t="str">
            <v>BEBIDAS</v>
          </cell>
          <cell r="G1195" t="str">
            <v>BEBIDAS</v>
          </cell>
          <cell r="H1195" t="str">
            <v>JUGOS</v>
          </cell>
          <cell r="I1195" t="str">
            <v>JUGOS CONCENTRADOS</v>
          </cell>
          <cell r="J1195" t="str">
            <v>NORMAL JC-N</v>
          </cell>
          <cell r="K1195" t="str">
            <v>MAGUARY</v>
          </cell>
          <cell r="L1195">
            <v>114</v>
          </cell>
          <cell r="M1195" t="str">
            <v>APOLO IMPORT S.A. 2 - TRENTINO (114)</v>
          </cell>
          <cell r="N1195">
            <v>3</v>
          </cell>
          <cell r="O1195">
            <v>3</v>
          </cell>
          <cell r="P1195">
            <v>11</v>
          </cell>
          <cell r="Q1195">
            <v>10</v>
          </cell>
          <cell r="R1195">
            <v>35</v>
          </cell>
          <cell r="S1195">
            <v>23</v>
          </cell>
          <cell r="T1195">
            <v>22</v>
          </cell>
          <cell r="U1195">
            <v>15</v>
          </cell>
          <cell r="V1195">
            <v>3</v>
          </cell>
          <cell r="W1195">
            <v>4</v>
          </cell>
          <cell r="X1195">
            <v>5</v>
          </cell>
          <cell r="Y1195">
            <v>2</v>
          </cell>
          <cell r="Z1195">
            <v>2</v>
          </cell>
          <cell r="AA1195">
            <v>12</v>
          </cell>
          <cell r="AB1195">
            <v>13</v>
          </cell>
          <cell r="AC1195">
            <v>13</v>
          </cell>
          <cell r="AD1195">
            <v>8</v>
          </cell>
          <cell r="AE1195">
            <v>13</v>
          </cell>
          <cell r="AF1195">
            <v>9</v>
          </cell>
          <cell r="AG1195">
            <v>12</v>
          </cell>
          <cell r="AH1195">
            <v>1</v>
          </cell>
          <cell r="AI1195">
            <v>5</v>
          </cell>
          <cell r="AJ1195">
            <v>19</v>
          </cell>
          <cell r="AK1195">
            <v>74</v>
          </cell>
          <cell r="AL1195">
            <v>8</v>
          </cell>
          <cell r="AM1195">
            <v>47</v>
          </cell>
          <cell r="AN1195">
            <v>26</v>
          </cell>
          <cell r="AO1195">
            <v>21</v>
          </cell>
          <cell r="AP1195">
            <v>57</v>
          </cell>
          <cell r="AQ1195">
            <v>148</v>
          </cell>
          <cell r="AR1195">
            <v>120</v>
          </cell>
          <cell r="AS1195">
            <v>108.46153846153847</v>
          </cell>
          <cell r="AT1195">
            <v>65</v>
          </cell>
          <cell r="AU1195">
            <v>126</v>
          </cell>
          <cell r="AV1195">
            <v>9719.9999599999992</v>
          </cell>
          <cell r="AW1195">
            <v>8926.7523399999991</v>
          </cell>
          <cell r="AX1195">
            <v>10900</v>
          </cell>
          <cell r="AY1195">
            <v>0.1213991815695441</v>
          </cell>
          <cell r="AZ1195">
            <v>0.1082568844036698</v>
          </cell>
          <cell r="BA1195">
            <v>10500</v>
          </cell>
          <cell r="BB1195">
            <v>3</v>
          </cell>
          <cell r="BC1195">
            <v>8.0246918025707492E-2</v>
          </cell>
          <cell r="BD1195">
            <v>7.4285718095238179E-2</v>
          </cell>
          <cell r="BE1195">
            <v>9900</v>
          </cell>
          <cell r="BF1195">
            <v>6</v>
          </cell>
          <cell r="BG1195">
            <v>1.8518522709952911E-2</v>
          </cell>
          <cell r="BH1195">
            <v>1.8181822222222303E-2</v>
          </cell>
        </row>
        <row r="1196">
          <cell r="B1196" t="str">
            <v>16480</v>
          </cell>
          <cell r="C1196" t="str">
            <v>7896000557056</v>
          </cell>
          <cell r="D1196" t="str">
            <v>JUGO CONCENTRADO PIÑA 500ml MAGUARY</v>
          </cell>
          <cell r="E1196">
            <v>12</v>
          </cell>
          <cell r="F1196" t="str">
            <v>BEBIDAS</v>
          </cell>
          <cell r="G1196" t="str">
            <v>BEBIDAS</v>
          </cell>
          <cell r="H1196" t="str">
            <v>JUGOS</v>
          </cell>
          <cell r="I1196" t="str">
            <v>JUGOS CONCENTRADOS</v>
          </cell>
          <cell r="J1196" t="str">
            <v>NORMAL JC-N</v>
          </cell>
          <cell r="K1196" t="str">
            <v>MAGUARY</v>
          </cell>
          <cell r="L1196">
            <v>114</v>
          </cell>
          <cell r="M1196" t="str">
            <v>APOLO IMPORT S.A. 2 - TRENTINO (114)</v>
          </cell>
          <cell r="N1196">
            <v>4</v>
          </cell>
          <cell r="O1196">
            <v>27</v>
          </cell>
          <cell r="P1196">
            <v>8</v>
          </cell>
          <cell r="Q1196">
            <v>5</v>
          </cell>
          <cell r="R1196">
            <v>25</v>
          </cell>
          <cell r="S1196">
            <v>24</v>
          </cell>
          <cell r="T1196">
            <v>12</v>
          </cell>
          <cell r="U1196">
            <v>14</v>
          </cell>
          <cell r="V1196">
            <v>7</v>
          </cell>
          <cell r="W1196">
            <v>3</v>
          </cell>
          <cell r="X1196">
            <v>3</v>
          </cell>
          <cell r="Y1196">
            <v>4</v>
          </cell>
          <cell r="Z1196">
            <v>11</v>
          </cell>
          <cell r="AA1196">
            <v>2</v>
          </cell>
          <cell r="AB1196">
            <v>3</v>
          </cell>
          <cell r="AC1196">
            <v>3</v>
          </cell>
          <cell r="AD1196">
            <v>0</v>
          </cell>
          <cell r="AE1196">
            <v>1</v>
          </cell>
          <cell r="AF1196">
            <v>5</v>
          </cell>
          <cell r="AG1196">
            <v>4</v>
          </cell>
          <cell r="AH1196">
            <v>1</v>
          </cell>
          <cell r="AI1196">
            <v>2</v>
          </cell>
          <cell r="AJ1196">
            <v>54</v>
          </cell>
          <cell r="AK1196">
            <v>86</v>
          </cell>
          <cell r="AL1196">
            <v>21</v>
          </cell>
          <cell r="AM1196">
            <v>27</v>
          </cell>
          <cell r="AN1196">
            <v>18</v>
          </cell>
          <cell r="AO1196">
            <v>23</v>
          </cell>
          <cell r="AP1196">
            <v>324</v>
          </cell>
          <cell r="AQ1196">
            <v>184.28571428571431</v>
          </cell>
          <cell r="AR1196">
            <v>157.5</v>
          </cell>
          <cell r="AS1196">
            <v>270</v>
          </cell>
          <cell r="AT1196">
            <v>135</v>
          </cell>
          <cell r="AU1196">
            <v>345</v>
          </cell>
          <cell r="AV1196">
            <v>12400.000029999999</v>
          </cell>
          <cell r="AW1196">
            <v>11906.732749999999</v>
          </cell>
          <cell r="AX1196">
            <v>13900</v>
          </cell>
          <cell r="AY1196">
            <v>0.12096773922346515</v>
          </cell>
          <cell r="AZ1196">
            <v>0.10791366690647487</v>
          </cell>
          <cell r="BA1196">
            <v>13500</v>
          </cell>
          <cell r="BB1196">
            <v>3</v>
          </cell>
          <cell r="BC1196">
            <v>8.8709674785379944E-2</v>
          </cell>
          <cell r="BD1196">
            <v>8.1481479259259318E-2</v>
          </cell>
          <cell r="BE1196">
            <v>12900</v>
          </cell>
          <cell r="BF1196">
            <v>6</v>
          </cell>
          <cell r="BG1196">
            <v>4.0322578128251907E-2</v>
          </cell>
          <cell r="BH1196">
            <v>3.8759687596899281E-2</v>
          </cell>
        </row>
        <row r="1197">
          <cell r="B1197" t="str">
            <v>15386</v>
          </cell>
          <cell r="C1197" t="str">
            <v>7896000556066</v>
          </cell>
          <cell r="D1197" t="str">
            <v>JUGO CONCENTRADO UVA 500ml MAGUARY</v>
          </cell>
          <cell r="E1197">
            <v>12</v>
          </cell>
          <cell r="F1197" t="str">
            <v>BEBIDAS</v>
          </cell>
          <cell r="G1197" t="str">
            <v>BEBIDAS</v>
          </cell>
          <cell r="H1197" t="str">
            <v>JUGOS</v>
          </cell>
          <cell r="I1197" t="str">
            <v>JUGOS CONCENTRADOS</v>
          </cell>
          <cell r="J1197" t="str">
            <v>NORMAL JC-N</v>
          </cell>
          <cell r="K1197" t="str">
            <v>MAGUARY</v>
          </cell>
          <cell r="L1197">
            <v>114</v>
          </cell>
          <cell r="M1197" t="str">
            <v>APOLO IMPORT S.A. 2 - TRENTINO (114)</v>
          </cell>
          <cell r="N1197">
            <v>22</v>
          </cell>
          <cell r="O1197">
            <v>29</v>
          </cell>
          <cell r="P1197">
            <v>18</v>
          </cell>
          <cell r="Q1197">
            <v>12</v>
          </cell>
          <cell r="R1197">
            <v>11</v>
          </cell>
          <cell r="S1197">
            <v>11</v>
          </cell>
          <cell r="T1197">
            <v>15</v>
          </cell>
          <cell r="U1197">
            <v>12</v>
          </cell>
          <cell r="V1197">
            <v>0</v>
          </cell>
          <cell r="W1197">
            <v>1</v>
          </cell>
          <cell r="X1197">
            <v>0</v>
          </cell>
          <cell r="Y1197">
            <v>1</v>
          </cell>
          <cell r="Z1197">
            <v>0</v>
          </cell>
          <cell r="AA1197">
            <v>3</v>
          </cell>
          <cell r="AB1197">
            <v>2</v>
          </cell>
          <cell r="AC1197">
            <v>2</v>
          </cell>
          <cell r="AD1197">
            <v>1</v>
          </cell>
          <cell r="AE1197">
            <v>3</v>
          </cell>
          <cell r="AF1197">
            <v>2</v>
          </cell>
          <cell r="AG1197">
            <v>5</v>
          </cell>
          <cell r="AH1197">
            <v>0</v>
          </cell>
          <cell r="AI1197">
            <v>0</v>
          </cell>
          <cell r="AJ1197">
            <v>66</v>
          </cell>
          <cell r="AK1197">
            <v>33</v>
          </cell>
          <cell r="AL1197">
            <v>22</v>
          </cell>
          <cell r="AM1197">
            <v>21</v>
          </cell>
          <cell r="AN1197">
            <v>13</v>
          </cell>
          <cell r="AO1197">
            <v>24</v>
          </cell>
          <cell r="AP1197">
            <v>165</v>
          </cell>
          <cell r="AQ1197">
            <v>82.5</v>
          </cell>
          <cell r="AR1197">
            <v>660</v>
          </cell>
          <cell r="AS1197">
            <v>315</v>
          </cell>
          <cell r="AT1197">
            <v>78</v>
          </cell>
          <cell r="AU1197" t="str">
            <v>SV</v>
          </cell>
          <cell r="AV1197">
            <v>12400.000029999999</v>
          </cell>
          <cell r="AW1197">
            <v>11493.59024</v>
          </cell>
          <cell r="AX1197">
            <v>13900</v>
          </cell>
          <cell r="AY1197">
            <v>0.12096773922346515</v>
          </cell>
          <cell r="AZ1197">
            <v>0.10791366690647487</v>
          </cell>
          <cell r="BA1197">
            <v>13500</v>
          </cell>
          <cell r="BB1197">
            <v>3</v>
          </cell>
          <cell r="BC1197">
            <v>8.8709674785379944E-2</v>
          </cell>
          <cell r="BD1197">
            <v>8.1481479259259318E-2</v>
          </cell>
          <cell r="BE1197">
            <v>12900</v>
          </cell>
          <cell r="BF1197">
            <v>6</v>
          </cell>
          <cell r="BG1197">
            <v>4.0322578128251907E-2</v>
          </cell>
          <cell r="BH1197">
            <v>3.8759687596899281E-2</v>
          </cell>
        </row>
        <row r="1198">
          <cell r="B1198" t="str">
            <v>8301</v>
          </cell>
          <cell r="C1198" t="str">
            <v>7840058004178</v>
          </cell>
          <cell r="D1198" t="str">
            <v>JUGO NARANJA LIGHT 1Lts FRUGOS</v>
          </cell>
          <cell r="E1198">
            <v>6</v>
          </cell>
          <cell r="F1198" t="str">
            <v>BEBIDAS</v>
          </cell>
          <cell r="G1198" t="str">
            <v>BEBIDAS</v>
          </cell>
          <cell r="H1198" t="str">
            <v>JUGOS</v>
          </cell>
          <cell r="I1198" t="str">
            <v>JUGOS de NECTAR</v>
          </cell>
          <cell r="J1198" t="str">
            <v>LIGHT JN-LI</v>
          </cell>
          <cell r="K1198" t="str">
            <v>FRUGOS</v>
          </cell>
          <cell r="L1198">
            <v>139</v>
          </cell>
          <cell r="M1198" t="str">
            <v>PARAGUAY REFRESCOS S.A.  (139)</v>
          </cell>
          <cell r="N1198">
            <v>0</v>
          </cell>
          <cell r="O1198">
            <v>0</v>
          </cell>
          <cell r="P1198">
            <v>0</v>
          </cell>
          <cell r="Q1198">
            <v>0</v>
          </cell>
          <cell r="R1198">
            <v>0</v>
          </cell>
          <cell r="S1198">
            <v>0</v>
          </cell>
          <cell r="T1198">
            <v>0</v>
          </cell>
          <cell r="U1198">
            <v>0</v>
          </cell>
          <cell r="V1198">
            <v>0</v>
          </cell>
          <cell r="W1198">
            <v>0</v>
          </cell>
          <cell r="X1198">
            <v>0</v>
          </cell>
          <cell r="Y1198">
            <v>0</v>
          </cell>
          <cell r="Z1198">
            <v>0</v>
          </cell>
          <cell r="AA1198">
            <v>0</v>
          </cell>
          <cell r="AB1198">
            <v>0</v>
          </cell>
          <cell r="AC1198">
            <v>0</v>
          </cell>
          <cell r="AD1198">
            <v>0</v>
          </cell>
          <cell r="AE1198">
            <v>0</v>
          </cell>
          <cell r="AF1198">
            <v>0</v>
          </cell>
          <cell r="AG1198">
            <v>0</v>
          </cell>
          <cell r="AH1198">
            <v>0</v>
          </cell>
          <cell r="AI1198">
            <v>0</v>
          </cell>
          <cell r="AJ1198">
            <v>12</v>
          </cell>
          <cell r="AK1198">
            <v>0</v>
          </cell>
          <cell r="AL1198">
            <v>0</v>
          </cell>
          <cell r="AM1198">
            <v>0</v>
          </cell>
          <cell r="AN1198">
            <v>0</v>
          </cell>
          <cell r="AO1198">
            <v>0</v>
          </cell>
          <cell r="AP1198" t="str">
            <v>SV</v>
          </cell>
          <cell r="AQ1198" t="str">
            <v>Q</v>
          </cell>
          <cell r="AR1198" t="str">
            <v>Q</v>
          </cell>
          <cell r="AS1198" t="str">
            <v>Q</v>
          </cell>
          <cell r="AT1198" t="str">
            <v>Q</v>
          </cell>
          <cell r="AU1198" t="str">
            <v>Q</v>
          </cell>
          <cell r="AV1198">
            <v>6217.9999969999999</v>
          </cell>
          <cell r="AW1198">
            <v>6237.6626399999996</v>
          </cell>
          <cell r="AX1198">
            <v>7250</v>
          </cell>
          <cell r="AY1198">
            <v>0.16596976576035849</v>
          </cell>
          <cell r="AZ1198">
            <v>0.14234482800000001</v>
          </cell>
          <cell r="BA1198">
            <v>6900</v>
          </cell>
          <cell r="BB1198">
            <v>6</v>
          </cell>
          <cell r="BC1198">
            <v>0.10968157017192737</v>
          </cell>
          <cell r="BD1198">
            <v>9.8840580144927553E-2</v>
          </cell>
          <cell r="BE1198">
            <v>0</v>
          </cell>
          <cell r="BF1198">
            <v>0</v>
          </cell>
          <cell r="BG1198">
            <v>-1</v>
          </cell>
          <cell r="BH1198">
            <v>0</v>
          </cell>
        </row>
        <row r="1199">
          <cell r="B1199" t="str">
            <v>8709</v>
          </cell>
          <cell r="C1199" t="str">
            <v>7840188010223</v>
          </cell>
          <cell r="D1199" t="str">
            <v>JUGO DURAZNO LIGHT 1Lts WATTS</v>
          </cell>
          <cell r="E1199">
            <v>6</v>
          </cell>
          <cell r="F1199" t="str">
            <v>BEBIDAS</v>
          </cell>
          <cell r="G1199" t="str">
            <v>BEBIDAS</v>
          </cell>
          <cell r="H1199" t="str">
            <v>JUGOS</v>
          </cell>
          <cell r="I1199" t="str">
            <v>JUGOS de NECTAR</v>
          </cell>
          <cell r="J1199" t="str">
            <v>LIGHT JN-LI</v>
          </cell>
          <cell r="K1199" t="str">
            <v>WATTS</v>
          </cell>
          <cell r="L1199">
            <v>79</v>
          </cell>
          <cell r="M1199" t="str">
            <v>DISTRIBUIDORA DEL PARAGUAY (79)</v>
          </cell>
          <cell r="N1199">
            <v>270</v>
          </cell>
          <cell r="O1199">
            <v>256</v>
          </cell>
          <cell r="P1199">
            <v>290</v>
          </cell>
          <cell r="Q1199">
            <v>214</v>
          </cell>
          <cell r="R1199">
            <v>211</v>
          </cell>
          <cell r="S1199">
            <v>283</v>
          </cell>
          <cell r="T1199">
            <v>75</v>
          </cell>
          <cell r="U1199">
            <v>102</v>
          </cell>
          <cell r="V1199">
            <v>110</v>
          </cell>
          <cell r="W1199">
            <v>95</v>
          </cell>
          <cell r="X1199">
            <v>69</v>
          </cell>
          <cell r="Y1199">
            <v>67</v>
          </cell>
          <cell r="Z1199">
            <v>182</v>
          </cell>
          <cell r="AA1199">
            <v>181</v>
          </cell>
          <cell r="AB1199">
            <v>11</v>
          </cell>
          <cell r="AC1199">
            <v>23</v>
          </cell>
          <cell r="AD1199">
            <v>182</v>
          </cell>
          <cell r="AE1199">
            <v>205</v>
          </cell>
          <cell r="AF1199">
            <v>165</v>
          </cell>
          <cell r="AG1199">
            <v>163</v>
          </cell>
          <cell r="AH1199">
            <v>10</v>
          </cell>
          <cell r="AI1199">
            <v>21</v>
          </cell>
          <cell r="AJ1199">
            <v>341</v>
          </cell>
          <cell r="AK1199">
            <v>285</v>
          </cell>
          <cell r="AL1199">
            <v>158</v>
          </cell>
          <cell r="AM1199">
            <v>73</v>
          </cell>
          <cell r="AN1199">
            <v>253</v>
          </cell>
          <cell r="AO1199">
            <v>102</v>
          </cell>
          <cell r="AP1199">
            <v>47.803738317757009</v>
          </cell>
          <cell r="AQ1199">
            <v>83.823529411764696</v>
          </cell>
          <cell r="AR1199">
            <v>70.746268656716424</v>
          </cell>
          <cell r="AS1199">
            <v>95.217391304347828</v>
          </cell>
          <cell r="AT1199">
            <v>46.564417177914109</v>
          </cell>
          <cell r="AU1199">
            <v>145.71428571428569</v>
          </cell>
          <cell r="AV1199">
            <v>7619.9999699999998</v>
          </cell>
          <cell r="AW1199">
            <v>7591.3151600000001</v>
          </cell>
          <cell r="AX1199">
            <v>8900</v>
          </cell>
          <cell r="AY1199">
            <v>0.16797900722301451</v>
          </cell>
          <cell r="AZ1199">
            <v>0.14382022808988765</v>
          </cell>
          <cell r="BA1199">
            <v>8500</v>
          </cell>
          <cell r="BB1199">
            <v>6</v>
          </cell>
          <cell r="BC1199">
            <v>0.11548556869613735</v>
          </cell>
          <cell r="BD1199">
            <v>0.10352941529411766</v>
          </cell>
          <cell r="BE1199">
            <v>8250</v>
          </cell>
          <cell r="BF1199">
            <v>12</v>
          </cell>
          <cell r="BG1199">
            <v>8.2677169616839352E-2</v>
          </cell>
          <cell r="BH1199">
            <v>7.6363640000000024E-2</v>
          </cell>
        </row>
        <row r="1200">
          <cell r="B1200" t="str">
            <v>19930</v>
          </cell>
          <cell r="C1200" t="str">
            <v>7840188011039</v>
          </cell>
          <cell r="D1200" t="str">
            <v>JUGO DURAZNO LIGHT 200ml 6un WATTS</v>
          </cell>
          <cell r="E1200">
            <v>6</v>
          </cell>
          <cell r="F1200" t="str">
            <v>BEBIDAS</v>
          </cell>
          <cell r="G1200" t="str">
            <v>BEBIDAS</v>
          </cell>
          <cell r="H1200" t="str">
            <v>JUGOS</v>
          </cell>
          <cell r="I1200" t="str">
            <v>JUGOS de NECTAR</v>
          </cell>
          <cell r="J1200" t="str">
            <v>LIGHT JN-LI</v>
          </cell>
          <cell r="K1200" t="str">
            <v>WATTS</v>
          </cell>
          <cell r="L1200">
            <v>79</v>
          </cell>
          <cell r="M1200" t="str">
            <v>DISTRIBUIDORA DEL PARAGUAY (79)</v>
          </cell>
          <cell r="N1200">
            <v>0</v>
          </cell>
          <cell r="O1200">
            <v>0</v>
          </cell>
          <cell r="P1200">
            <v>0</v>
          </cell>
          <cell r="Q1200">
            <v>0</v>
          </cell>
          <cell r="R1200">
            <v>0</v>
          </cell>
          <cell r="S1200">
            <v>0</v>
          </cell>
          <cell r="T1200">
            <v>0</v>
          </cell>
          <cell r="U1200">
            <v>0</v>
          </cell>
          <cell r="V1200">
            <v>0</v>
          </cell>
          <cell r="W1200">
            <v>0</v>
          </cell>
          <cell r="X1200">
            <v>0</v>
          </cell>
          <cell r="Y1200">
            <v>0</v>
          </cell>
          <cell r="Z1200">
            <v>0</v>
          </cell>
          <cell r="AA1200">
            <v>0</v>
          </cell>
          <cell r="AB1200">
            <v>0</v>
          </cell>
          <cell r="AC1200">
            <v>0</v>
          </cell>
          <cell r="AD1200">
            <v>0</v>
          </cell>
          <cell r="AE1200">
            <v>0</v>
          </cell>
          <cell r="AF1200">
            <v>0</v>
          </cell>
          <cell r="AG1200">
            <v>0</v>
          </cell>
          <cell r="AH1200">
            <v>0</v>
          </cell>
          <cell r="AI1200">
            <v>0</v>
          </cell>
          <cell r="AJ1200">
            <v>0</v>
          </cell>
          <cell r="AK1200">
            <v>0</v>
          </cell>
          <cell r="AL1200">
            <v>0</v>
          </cell>
          <cell r="AM1200">
            <v>0</v>
          </cell>
          <cell r="AN1200">
            <v>0</v>
          </cell>
          <cell r="AO1200">
            <v>0</v>
          </cell>
          <cell r="AP1200" t="str">
            <v>Q</v>
          </cell>
          <cell r="AQ1200" t="str">
            <v>Q</v>
          </cell>
          <cell r="AR1200" t="str">
            <v>Q</v>
          </cell>
          <cell r="AS1200" t="str">
            <v>Q</v>
          </cell>
          <cell r="AT1200" t="str">
            <v>Q</v>
          </cell>
          <cell r="AU1200" t="str">
            <v>Q</v>
          </cell>
          <cell r="AV1200">
            <v>17280.000001</v>
          </cell>
          <cell r="AW1200">
            <v>17068.291020000001</v>
          </cell>
          <cell r="AX1200">
            <v>19250</v>
          </cell>
          <cell r="AY1200">
            <v>0.11400462956516177</v>
          </cell>
          <cell r="AZ1200">
            <v>0.10233766228571427</v>
          </cell>
          <cell r="BA1200">
            <v>18500</v>
          </cell>
          <cell r="BB1200">
            <v>3</v>
          </cell>
          <cell r="BC1200">
            <v>7.0601851789895642E-2</v>
          </cell>
          <cell r="BD1200">
            <v>6.5945945891891872E-2</v>
          </cell>
          <cell r="BE1200">
            <v>0</v>
          </cell>
          <cell r="BF1200">
            <v>0</v>
          </cell>
          <cell r="BG1200">
            <v>-1</v>
          </cell>
          <cell r="BH1200">
            <v>0</v>
          </cell>
        </row>
        <row r="1201">
          <cell r="B1201" t="str">
            <v>8815</v>
          </cell>
          <cell r="C1201" t="str">
            <v>7840188010230</v>
          </cell>
          <cell r="D1201" t="str">
            <v>JUGO DURAZNO LIGHT 200ml WATTS</v>
          </cell>
          <cell r="E1201">
            <v>30</v>
          </cell>
          <cell r="F1201" t="str">
            <v>BEBIDAS</v>
          </cell>
          <cell r="G1201" t="str">
            <v>BEBIDAS</v>
          </cell>
          <cell r="H1201" t="str">
            <v>JUGOS</v>
          </cell>
          <cell r="I1201" t="str">
            <v>JUGOS de NECTAR</v>
          </cell>
          <cell r="J1201" t="str">
            <v>LIGHT JN-LI</v>
          </cell>
          <cell r="K1201" t="str">
            <v>WATTS</v>
          </cell>
          <cell r="L1201">
            <v>79</v>
          </cell>
          <cell r="M1201" t="str">
            <v>DISTRIBUIDORA DEL PARAGUAY (79)</v>
          </cell>
          <cell r="N1201">
            <v>613</v>
          </cell>
          <cell r="O1201">
            <v>923</v>
          </cell>
          <cell r="P1201">
            <v>212</v>
          </cell>
          <cell r="Q1201">
            <v>0</v>
          </cell>
          <cell r="R1201">
            <v>602</v>
          </cell>
          <cell r="S1201">
            <v>810</v>
          </cell>
          <cell r="T1201">
            <v>0</v>
          </cell>
          <cell r="U1201">
            <v>0</v>
          </cell>
          <cell r="V1201">
            <v>217</v>
          </cell>
          <cell r="W1201">
            <v>284</v>
          </cell>
          <cell r="X1201">
            <v>185</v>
          </cell>
          <cell r="Y1201">
            <v>65</v>
          </cell>
          <cell r="Z1201">
            <v>322</v>
          </cell>
          <cell r="AA1201">
            <v>508</v>
          </cell>
          <cell r="AB1201">
            <v>60</v>
          </cell>
          <cell r="AC1201">
            <v>24</v>
          </cell>
          <cell r="AD1201">
            <v>408</v>
          </cell>
          <cell r="AE1201">
            <v>541</v>
          </cell>
          <cell r="AF1201">
            <v>0</v>
          </cell>
          <cell r="AG1201">
            <v>0</v>
          </cell>
          <cell r="AH1201">
            <v>0</v>
          </cell>
          <cell r="AI1201">
            <v>0</v>
          </cell>
          <cell r="AJ1201">
            <v>0</v>
          </cell>
          <cell r="AK1201">
            <v>11</v>
          </cell>
          <cell r="AL1201">
            <v>0</v>
          </cell>
          <cell r="AM1201">
            <v>0</v>
          </cell>
          <cell r="AN1201">
            <v>0</v>
          </cell>
          <cell r="AO1201">
            <v>0</v>
          </cell>
          <cell r="AP1201" t="str">
            <v>Q</v>
          </cell>
          <cell r="AQ1201" t="str">
            <v>SV</v>
          </cell>
          <cell r="AR1201" t="str">
            <v>Q</v>
          </cell>
          <cell r="AS1201" t="str">
            <v>Q</v>
          </cell>
          <cell r="AT1201" t="str">
            <v>Q</v>
          </cell>
          <cell r="AU1201" t="str">
            <v>Q</v>
          </cell>
          <cell r="AV1201">
            <v>2880</v>
          </cell>
          <cell r="AW1201">
            <v>2844.7151699999999</v>
          </cell>
          <cell r="AX1201">
            <v>3500</v>
          </cell>
          <cell r="AY1201">
            <v>0.21527777777777768</v>
          </cell>
          <cell r="AZ1201">
            <v>0.17714285714285713</v>
          </cell>
          <cell r="BA1201">
            <v>0</v>
          </cell>
          <cell r="BB1201">
            <v>0</v>
          </cell>
          <cell r="BC1201">
            <v>-1</v>
          </cell>
          <cell r="BD1201">
            <v>0</v>
          </cell>
          <cell r="BE1201">
            <v>0</v>
          </cell>
          <cell r="BF1201">
            <v>0</v>
          </cell>
          <cell r="BG1201">
            <v>-1</v>
          </cell>
          <cell r="BH1201">
            <v>0</v>
          </cell>
        </row>
        <row r="1202">
          <cell r="B1202" t="str">
            <v>4513</v>
          </cell>
          <cell r="C1202" t="str">
            <v>7840188010803</v>
          </cell>
          <cell r="D1202" t="str">
            <v>JUGO MANZANA LIGHT 1Lts WATTS</v>
          </cell>
          <cell r="E1202">
            <v>6</v>
          </cell>
          <cell r="F1202" t="str">
            <v>BEBIDAS</v>
          </cell>
          <cell r="G1202" t="str">
            <v>BEBIDAS</v>
          </cell>
          <cell r="H1202" t="str">
            <v>JUGOS</v>
          </cell>
          <cell r="I1202" t="str">
            <v>JUGOS de NECTAR</v>
          </cell>
          <cell r="J1202" t="str">
            <v>LIGHT JN-LI</v>
          </cell>
          <cell r="K1202" t="str">
            <v>WATTS</v>
          </cell>
          <cell r="L1202">
            <v>79</v>
          </cell>
          <cell r="M1202" t="str">
            <v>DISTRIBUIDORA DEL PARAGUAY (79)</v>
          </cell>
          <cell r="N1202">
            <v>138</v>
          </cell>
          <cell r="O1202">
            <v>24</v>
          </cell>
          <cell r="P1202">
            <v>35</v>
          </cell>
          <cell r="Q1202">
            <v>87</v>
          </cell>
          <cell r="R1202">
            <v>112</v>
          </cell>
          <cell r="S1202">
            <v>19</v>
          </cell>
          <cell r="T1202">
            <v>19</v>
          </cell>
          <cell r="U1202">
            <v>77</v>
          </cell>
          <cell r="V1202">
            <v>60</v>
          </cell>
          <cell r="W1202">
            <v>41</v>
          </cell>
          <cell r="X1202">
            <v>26</v>
          </cell>
          <cell r="Y1202">
            <v>17</v>
          </cell>
          <cell r="Z1202">
            <v>144</v>
          </cell>
          <cell r="AA1202">
            <v>0</v>
          </cell>
          <cell r="AB1202">
            <v>6</v>
          </cell>
          <cell r="AC1202">
            <v>24</v>
          </cell>
          <cell r="AD1202">
            <v>62</v>
          </cell>
          <cell r="AE1202">
            <v>152</v>
          </cell>
          <cell r="AF1202">
            <v>91</v>
          </cell>
          <cell r="AG1202">
            <v>82</v>
          </cell>
          <cell r="AH1202">
            <v>7</v>
          </cell>
          <cell r="AI1202">
            <v>15</v>
          </cell>
          <cell r="AJ1202">
            <v>36</v>
          </cell>
          <cell r="AK1202">
            <v>57</v>
          </cell>
          <cell r="AL1202">
            <v>45</v>
          </cell>
          <cell r="AM1202">
            <v>96</v>
          </cell>
          <cell r="AN1202">
            <v>298</v>
          </cell>
          <cell r="AO1202">
            <v>50</v>
          </cell>
          <cell r="AP1202">
            <v>12.413793103448276</v>
          </cell>
          <cell r="AQ1202">
            <v>22.20779220779221</v>
          </cell>
          <cell r="AR1202">
            <v>79.411764705882348</v>
          </cell>
          <cell r="AS1202">
            <v>120</v>
          </cell>
          <cell r="AT1202">
            <v>109.02439024390245</v>
          </cell>
          <cell r="AU1202">
            <v>100</v>
          </cell>
          <cell r="AV1202">
            <v>7619.9999699999998</v>
          </cell>
          <cell r="AW1202">
            <v>7603.4253900000003</v>
          </cell>
          <cell r="AX1202">
            <v>8900</v>
          </cell>
          <cell r="AY1202">
            <v>0.16797900722301451</v>
          </cell>
          <cell r="AZ1202">
            <v>0.14382022808988765</v>
          </cell>
          <cell r="BA1202">
            <v>8500</v>
          </cell>
          <cell r="BB1202">
            <v>6</v>
          </cell>
          <cell r="BC1202">
            <v>0.11548556869613735</v>
          </cell>
          <cell r="BD1202">
            <v>0.10352941529411766</v>
          </cell>
          <cell r="BE1202">
            <v>8250</v>
          </cell>
          <cell r="BF1202">
            <v>12</v>
          </cell>
          <cell r="BG1202">
            <v>8.2677169616839352E-2</v>
          </cell>
          <cell r="BH1202">
            <v>7.6363640000000024E-2</v>
          </cell>
        </row>
        <row r="1203">
          <cell r="B1203" t="str">
            <v>4512</v>
          </cell>
          <cell r="C1203" t="str">
            <v>7840188000064</v>
          </cell>
          <cell r="D1203" t="str">
            <v>JUGO NARANJA LIGHT 1Lts WATTS</v>
          </cell>
          <cell r="E1203">
            <v>6</v>
          </cell>
          <cell r="F1203" t="str">
            <v>BEBIDAS</v>
          </cell>
          <cell r="G1203" t="str">
            <v>BEBIDAS</v>
          </cell>
          <cell r="H1203" t="str">
            <v>JUGOS</v>
          </cell>
          <cell r="I1203" t="str">
            <v>JUGOS de NECTAR</v>
          </cell>
          <cell r="J1203" t="str">
            <v>LIGHT JN-LI</v>
          </cell>
          <cell r="K1203" t="str">
            <v>WATTS</v>
          </cell>
          <cell r="L1203">
            <v>79</v>
          </cell>
          <cell r="M1203" t="str">
            <v>DISTRIBUIDORA DEL PARAGUAY (79)</v>
          </cell>
          <cell r="N1203">
            <v>149</v>
          </cell>
          <cell r="O1203">
            <v>204</v>
          </cell>
          <cell r="P1203">
            <v>29</v>
          </cell>
          <cell r="Q1203">
            <v>86</v>
          </cell>
          <cell r="R1203">
            <v>127</v>
          </cell>
          <cell r="S1203">
            <v>132</v>
          </cell>
          <cell r="T1203">
            <v>24</v>
          </cell>
          <cell r="U1203">
            <v>56</v>
          </cell>
          <cell r="V1203">
            <v>125</v>
          </cell>
          <cell r="W1203">
            <v>70</v>
          </cell>
          <cell r="X1203">
            <v>55</v>
          </cell>
          <cell r="Y1203">
            <v>54</v>
          </cell>
          <cell r="Z1203">
            <v>72</v>
          </cell>
          <cell r="AA1203">
            <v>119</v>
          </cell>
          <cell r="AB1203">
            <v>6</v>
          </cell>
          <cell r="AC1203">
            <v>28</v>
          </cell>
          <cell r="AD1203">
            <v>73</v>
          </cell>
          <cell r="AE1203">
            <v>84</v>
          </cell>
          <cell r="AF1203">
            <v>53</v>
          </cell>
          <cell r="AG1203">
            <v>57</v>
          </cell>
          <cell r="AH1203">
            <v>0</v>
          </cell>
          <cell r="AI1203">
            <v>5</v>
          </cell>
          <cell r="AJ1203">
            <v>39</v>
          </cell>
          <cell r="AK1203">
            <v>72</v>
          </cell>
          <cell r="AL1203">
            <v>81</v>
          </cell>
          <cell r="AM1203">
            <v>93</v>
          </cell>
          <cell r="AN1203">
            <v>76</v>
          </cell>
          <cell r="AO1203">
            <v>58</v>
          </cell>
          <cell r="AP1203">
            <v>13.604651162790697</v>
          </cell>
          <cell r="AQ1203">
            <v>38.571428571428577</v>
          </cell>
          <cell r="AR1203">
            <v>45</v>
          </cell>
          <cell r="AS1203">
            <v>99.642857142857153</v>
          </cell>
          <cell r="AT1203">
            <v>40</v>
          </cell>
          <cell r="AU1203">
            <v>348</v>
          </cell>
          <cell r="AV1203">
            <v>7619.9999699999998</v>
          </cell>
          <cell r="AW1203">
            <v>7388.3646099999996</v>
          </cell>
          <cell r="AX1203">
            <v>8900</v>
          </cell>
          <cell r="AY1203">
            <v>0.16797900722301451</v>
          </cell>
          <cell r="AZ1203">
            <v>0.14382022808988765</v>
          </cell>
          <cell r="BA1203">
            <v>8500</v>
          </cell>
          <cell r="BB1203">
            <v>6</v>
          </cell>
          <cell r="BC1203">
            <v>0.11548556869613735</v>
          </cell>
          <cell r="BD1203">
            <v>0.10352941529411766</v>
          </cell>
          <cell r="BE1203">
            <v>8250</v>
          </cell>
          <cell r="BF1203">
            <v>12</v>
          </cell>
          <cell r="BG1203">
            <v>8.2677169616839352E-2</v>
          </cell>
          <cell r="BH1203">
            <v>7.6363640000000024E-2</v>
          </cell>
        </row>
        <row r="1204">
          <cell r="B1204" t="str">
            <v>41203</v>
          </cell>
          <cell r="C1204" t="str">
            <v>7802575220530</v>
          </cell>
          <cell r="D1204" t="str">
            <v>JUGO DURAZNO 190ml VIVO</v>
          </cell>
          <cell r="E1204">
            <v>24</v>
          </cell>
          <cell r="F1204" t="str">
            <v>BEBIDAS</v>
          </cell>
          <cell r="G1204" t="str">
            <v>BEBIDAS</v>
          </cell>
          <cell r="H1204" t="str">
            <v>JUGOS</v>
          </cell>
          <cell r="I1204" t="str">
            <v>JUGOS de NECTAR</v>
          </cell>
          <cell r="J1204" t="str">
            <v>LIGHT JN-LI</v>
          </cell>
          <cell r="K1204" t="str">
            <v>VIVO</v>
          </cell>
          <cell r="L1204">
            <v>140</v>
          </cell>
          <cell r="M1204" t="str">
            <v>PARAGUAY TRADING S.A. (140)</v>
          </cell>
          <cell r="N1204">
            <v>0</v>
          </cell>
          <cell r="O1204">
            <v>0</v>
          </cell>
          <cell r="P1204">
            <v>96</v>
          </cell>
          <cell r="Q1204">
            <v>150</v>
          </cell>
          <cell r="R1204">
            <v>0</v>
          </cell>
          <cell r="S1204">
            <v>0</v>
          </cell>
          <cell r="T1204">
            <v>27</v>
          </cell>
          <cell r="U1204">
            <v>52</v>
          </cell>
          <cell r="V1204">
            <v>0</v>
          </cell>
          <cell r="W1204">
            <v>0</v>
          </cell>
          <cell r="X1204">
            <v>15</v>
          </cell>
          <cell r="Y1204">
            <v>21</v>
          </cell>
          <cell r="Z1204">
            <v>0</v>
          </cell>
          <cell r="AA1204">
            <v>0</v>
          </cell>
          <cell r="AB1204">
            <v>13</v>
          </cell>
          <cell r="AC1204">
            <v>37</v>
          </cell>
          <cell r="AD1204">
            <v>0</v>
          </cell>
          <cell r="AE1204">
            <v>0</v>
          </cell>
          <cell r="AF1204">
            <v>24</v>
          </cell>
          <cell r="AG1204">
            <v>46</v>
          </cell>
          <cell r="AH1204">
            <v>1</v>
          </cell>
          <cell r="AI1204">
            <v>2</v>
          </cell>
          <cell r="AJ1204">
            <v>126</v>
          </cell>
          <cell r="AK1204">
            <v>48</v>
          </cell>
          <cell r="AL1204">
            <v>33</v>
          </cell>
          <cell r="AM1204">
            <v>19</v>
          </cell>
          <cell r="AN1204">
            <v>34</v>
          </cell>
          <cell r="AO1204">
            <v>23</v>
          </cell>
          <cell r="AP1204">
            <v>25.2</v>
          </cell>
          <cell r="AQ1204">
            <v>27.692307692307693</v>
          </cell>
          <cell r="AR1204">
            <v>47.142857142857139</v>
          </cell>
          <cell r="AS1204">
            <v>15.405405405405405</v>
          </cell>
          <cell r="AT1204">
            <v>22.173913043478258</v>
          </cell>
          <cell r="AU1204">
            <v>345</v>
          </cell>
          <cell r="AV1204">
            <v>3732.4400300000002</v>
          </cell>
          <cell r="AW1204">
            <v>3732.4268299999999</v>
          </cell>
          <cell r="AX1204">
            <v>4150</v>
          </cell>
          <cell r="AY1204">
            <v>0.11187318929274248</v>
          </cell>
          <cell r="AZ1204">
            <v>0.10061686024096381</v>
          </cell>
          <cell r="BA1204">
            <v>3990</v>
          </cell>
          <cell r="BB1204">
            <v>6</v>
          </cell>
          <cell r="BC1204">
            <v>6.900578922362488E-2</v>
          </cell>
          <cell r="BD1204">
            <v>6.4551370927318247E-2</v>
          </cell>
          <cell r="BE1204">
            <v>0</v>
          </cell>
          <cell r="BF1204">
            <v>0</v>
          </cell>
          <cell r="BG1204">
            <v>-1</v>
          </cell>
          <cell r="BH1204">
            <v>0</v>
          </cell>
        </row>
        <row r="1205">
          <cell r="B1205" t="str">
            <v>41204</v>
          </cell>
          <cell r="C1205" t="str">
            <v>7802575220516</v>
          </cell>
          <cell r="D1205" t="str">
            <v>JUGO MANZANA 190ml VIVO</v>
          </cell>
          <cell r="E1205">
            <v>24</v>
          </cell>
          <cell r="F1205" t="str">
            <v>BEBIDAS</v>
          </cell>
          <cell r="G1205" t="str">
            <v>BEBIDAS</v>
          </cell>
          <cell r="H1205" t="str">
            <v>JUGOS</v>
          </cell>
          <cell r="I1205" t="str">
            <v>JUGOS de NECTAR</v>
          </cell>
          <cell r="J1205" t="str">
            <v>LIGHT JN-LI</v>
          </cell>
          <cell r="K1205" t="str">
            <v>VIVO</v>
          </cell>
          <cell r="L1205">
            <v>140</v>
          </cell>
          <cell r="M1205" t="str">
            <v>PARAGUAY TRADING S.A. (140)</v>
          </cell>
          <cell r="N1205">
            <v>0</v>
          </cell>
          <cell r="O1205">
            <v>0</v>
          </cell>
          <cell r="P1205">
            <v>48</v>
          </cell>
          <cell r="Q1205">
            <v>69</v>
          </cell>
          <cell r="R1205">
            <v>0</v>
          </cell>
          <cell r="S1205">
            <v>0</v>
          </cell>
          <cell r="T1205">
            <v>18</v>
          </cell>
          <cell r="U1205">
            <v>44</v>
          </cell>
          <cell r="V1205">
            <v>0</v>
          </cell>
          <cell r="W1205">
            <v>0</v>
          </cell>
          <cell r="X1205">
            <v>6</v>
          </cell>
          <cell r="Y1205">
            <v>12</v>
          </cell>
          <cell r="Z1205">
            <v>0</v>
          </cell>
          <cell r="AA1205">
            <v>0</v>
          </cell>
          <cell r="AB1205">
            <v>13</v>
          </cell>
          <cell r="AC1205">
            <v>39</v>
          </cell>
          <cell r="AD1205">
            <v>0</v>
          </cell>
          <cell r="AE1205">
            <v>0</v>
          </cell>
          <cell r="AF1205">
            <v>13</v>
          </cell>
          <cell r="AG1205">
            <v>35</v>
          </cell>
          <cell r="AH1205">
            <v>0</v>
          </cell>
          <cell r="AI1205">
            <v>1</v>
          </cell>
          <cell r="AJ1205">
            <v>46</v>
          </cell>
          <cell r="AK1205">
            <v>6</v>
          </cell>
          <cell r="AL1205">
            <v>18</v>
          </cell>
          <cell r="AM1205">
            <v>20</v>
          </cell>
          <cell r="AN1205">
            <v>15</v>
          </cell>
          <cell r="AO1205">
            <v>24</v>
          </cell>
          <cell r="AP1205">
            <v>20</v>
          </cell>
          <cell r="AQ1205">
            <v>4.0909090909090908</v>
          </cell>
          <cell r="AR1205">
            <v>45</v>
          </cell>
          <cell r="AS1205">
            <v>15.384615384615383</v>
          </cell>
          <cell r="AT1205">
            <v>12.857142857142856</v>
          </cell>
          <cell r="AU1205">
            <v>720</v>
          </cell>
          <cell r="AV1205">
            <v>3732.4400300000002</v>
          </cell>
          <cell r="AW1205">
            <v>3732.3896500000001</v>
          </cell>
          <cell r="AX1205">
            <v>4150</v>
          </cell>
          <cell r="AY1205">
            <v>0.11187318929274248</v>
          </cell>
          <cell r="AZ1205">
            <v>0.10061686024096381</v>
          </cell>
          <cell r="BA1205">
            <v>3990</v>
          </cell>
          <cell r="BB1205">
            <v>6</v>
          </cell>
          <cell r="BC1205">
            <v>6.900578922362488E-2</v>
          </cell>
          <cell r="BD1205">
            <v>6.4551370927318247E-2</v>
          </cell>
          <cell r="BE1205">
            <v>0</v>
          </cell>
          <cell r="BF1205">
            <v>0</v>
          </cell>
          <cell r="BG1205">
            <v>-1</v>
          </cell>
          <cell r="BH1205">
            <v>0</v>
          </cell>
        </row>
        <row r="1206">
          <cell r="B1206" t="str">
            <v>41202</v>
          </cell>
          <cell r="C1206" t="str">
            <v>7802575220493</v>
          </cell>
          <cell r="D1206" t="str">
            <v>JUGO NARANJA 190ml VIVO</v>
          </cell>
          <cell r="E1206">
            <v>24</v>
          </cell>
          <cell r="F1206" t="str">
            <v>BEBIDAS</v>
          </cell>
          <cell r="G1206" t="str">
            <v>BEBIDAS</v>
          </cell>
          <cell r="H1206" t="str">
            <v>JUGOS</v>
          </cell>
          <cell r="I1206" t="str">
            <v>JUGOS de NECTAR</v>
          </cell>
          <cell r="J1206" t="str">
            <v>LIGHT JN-LI</v>
          </cell>
          <cell r="K1206" t="str">
            <v>VIVO</v>
          </cell>
          <cell r="L1206">
            <v>140</v>
          </cell>
          <cell r="M1206" t="str">
            <v>PARAGUAY TRADING S.A. (140)</v>
          </cell>
          <cell r="N1206">
            <v>0</v>
          </cell>
          <cell r="O1206">
            <v>0</v>
          </cell>
          <cell r="P1206">
            <v>48</v>
          </cell>
          <cell r="Q1206">
            <v>62</v>
          </cell>
          <cell r="R1206">
            <v>0</v>
          </cell>
          <cell r="S1206">
            <v>0</v>
          </cell>
          <cell r="T1206">
            <v>21</v>
          </cell>
          <cell r="U1206">
            <v>41</v>
          </cell>
          <cell r="V1206">
            <v>0</v>
          </cell>
          <cell r="W1206">
            <v>0</v>
          </cell>
          <cell r="X1206">
            <v>12</v>
          </cell>
          <cell r="Y1206">
            <v>12</v>
          </cell>
          <cell r="Z1206">
            <v>0</v>
          </cell>
          <cell r="AA1206">
            <v>0</v>
          </cell>
          <cell r="AB1206">
            <v>14</v>
          </cell>
          <cell r="AC1206">
            <v>30</v>
          </cell>
          <cell r="AD1206">
            <v>0</v>
          </cell>
          <cell r="AE1206">
            <v>0</v>
          </cell>
          <cell r="AF1206">
            <v>12</v>
          </cell>
          <cell r="AG1206">
            <v>16</v>
          </cell>
          <cell r="AH1206">
            <v>0</v>
          </cell>
          <cell r="AI1206">
            <v>1</v>
          </cell>
          <cell r="AJ1206">
            <v>58</v>
          </cell>
          <cell r="AK1206">
            <v>24</v>
          </cell>
          <cell r="AL1206">
            <v>18</v>
          </cell>
          <cell r="AM1206">
            <v>25</v>
          </cell>
          <cell r="AN1206">
            <v>10</v>
          </cell>
          <cell r="AO1206">
            <v>24</v>
          </cell>
          <cell r="AP1206">
            <v>28.064516129032256</v>
          </cell>
          <cell r="AQ1206">
            <v>17.560975609756095</v>
          </cell>
          <cell r="AR1206">
            <v>45</v>
          </cell>
          <cell r="AS1206">
            <v>25</v>
          </cell>
          <cell r="AT1206">
            <v>18.75</v>
          </cell>
          <cell r="AU1206">
            <v>720</v>
          </cell>
          <cell r="AV1206">
            <v>3732.4201200000002</v>
          </cell>
          <cell r="AW1206">
            <v>3732.3865700000001</v>
          </cell>
          <cell r="AX1206">
            <v>4150</v>
          </cell>
          <cell r="AY1206">
            <v>0.11187912040298387</v>
          </cell>
          <cell r="AZ1206">
            <v>0.10062165783132525</v>
          </cell>
          <cell r="BA1206">
            <v>3990</v>
          </cell>
          <cell r="BB1206">
            <v>6</v>
          </cell>
          <cell r="BC1206">
            <v>6.9011491664555669E-2</v>
          </cell>
          <cell r="BD1206">
            <v>6.4556360902255583E-2</v>
          </cell>
          <cell r="BE1206">
            <v>0</v>
          </cell>
          <cell r="BF1206">
            <v>0</v>
          </cell>
          <cell r="BG1206">
            <v>-1</v>
          </cell>
          <cell r="BH1206">
            <v>0</v>
          </cell>
        </row>
        <row r="1207">
          <cell r="B1207" t="str">
            <v>15382</v>
          </cell>
          <cell r="C1207" t="str">
            <v>7896000595645</v>
          </cell>
          <cell r="D1207" t="str">
            <v>JUGO MANZANA LIFE 1Lts MAGUARY</v>
          </cell>
          <cell r="E1207">
            <v>12</v>
          </cell>
          <cell r="F1207" t="str">
            <v>BEBIDAS</v>
          </cell>
          <cell r="G1207" t="str">
            <v>BEBIDAS</v>
          </cell>
          <cell r="H1207" t="str">
            <v>JUGOS</v>
          </cell>
          <cell r="I1207" t="str">
            <v>JUGOS de NECTAR</v>
          </cell>
          <cell r="J1207" t="str">
            <v>LIGHT JN-LI</v>
          </cell>
          <cell r="K1207" t="str">
            <v>MAGUARY</v>
          </cell>
          <cell r="L1207">
            <v>114</v>
          </cell>
          <cell r="M1207" t="str">
            <v>APOLO IMPORT S.A. 2 - TRENTINO (114)</v>
          </cell>
          <cell r="N1207">
            <v>6</v>
          </cell>
          <cell r="O1207">
            <v>6</v>
          </cell>
          <cell r="P1207">
            <v>4</v>
          </cell>
          <cell r="Q1207">
            <v>4</v>
          </cell>
          <cell r="R1207">
            <v>0</v>
          </cell>
          <cell r="S1207">
            <v>1</v>
          </cell>
          <cell r="T1207">
            <v>6</v>
          </cell>
          <cell r="U1207">
            <v>3</v>
          </cell>
          <cell r="V1207">
            <v>1</v>
          </cell>
          <cell r="W1207">
            <v>0</v>
          </cell>
          <cell r="X1207">
            <v>0</v>
          </cell>
          <cell r="Y1207">
            <v>0</v>
          </cell>
          <cell r="Z1207">
            <v>4</v>
          </cell>
          <cell r="AA1207">
            <v>8</v>
          </cell>
          <cell r="AB1207">
            <v>1</v>
          </cell>
          <cell r="AC1207">
            <v>0</v>
          </cell>
          <cell r="AD1207">
            <v>11</v>
          </cell>
          <cell r="AE1207">
            <v>2</v>
          </cell>
          <cell r="AF1207">
            <v>2</v>
          </cell>
          <cell r="AG1207">
            <v>2</v>
          </cell>
          <cell r="AH1207">
            <v>0</v>
          </cell>
          <cell r="AI1207">
            <v>0</v>
          </cell>
          <cell r="AJ1207">
            <v>0</v>
          </cell>
          <cell r="AK1207">
            <v>49</v>
          </cell>
          <cell r="AL1207">
            <v>24</v>
          </cell>
          <cell r="AM1207">
            <v>0</v>
          </cell>
          <cell r="AN1207">
            <v>0</v>
          </cell>
          <cell r="AO1207">
            <v>60</v>
          </cell>
          <cell r="AP1207" t="str">
            <v>Q</v>
          </cell>
          <cell r="AQ1207">
            <v>489.99999999999994</v>
          </cell>
          <cell r="AR1207" t="str">
            <v>SV</v>
          </cell>
          <cell r="AS1207" t="str">
            <v>Q</v>
          </cell>
          <cell r="AT1207" t="str">
            <v>Q</v>
          </cell>
          <cell r="AU1207" t="str">
            <v>SV</v>
          </cell>
          <cell r="AV1207">
            <v>9479.9999800000005</v>
          </cell>
          <cell r="AW1207">
            <v>8637.7156799999993</v>
          </cell>
          <cell r="AX1207">
            <v>10900</v>
          </cell>
          <cell r="AY1207">
            <v>0.14978903196158022</v>
          </cell>
          <cell r="AZ1207">
            <v>0.13027523119266052</v>
          </cell>
          <cell r="BA1207">
            <v>10500</v>
          </cell>
          <cell r="BB1207">
            <v>3</v>
          </cell>
          <cell r="BC1207">
            <v>0.10759493904555884</v>
          </cell>
          <cell r="BD1207">
            <v>9.7142859047619004E-2</v>
          </cell>
          <cell r="BE1207">
            <v>10250</v>
          </cell>
          <cell r="BF1207">
            <v>6</v>
          </cell>
          <cell r="BG1207">
            <v>8.1223630973045635E-2</v>
          </cell>
          <cell r="BH1207">
            <v>7.5121953170731656E-2</v>
          </cell>
        </row>
        <row r="1208">
          <cell r="B1208" t="str">
            <v>15383</v>
          </cell>
          <cell r="C1208" t="str">
            <v>7896000595614</v>
          </cell>
          <cell r="D1208" t="str">
            <v>JUGO NARANJA LIFE 1Lts MAGUARY</v>
          </cell>
          <cell r="E1208">
            <v>12</v>
          </cell>
          <cell r="F1208" t="str">
            <v>BEBIDAS</v>
          </cell>
          <cell r="G1208" t="str">
            <v>BEBIDAS</v>
          </cell>
          <cell r="H1208" t="str">
            <v>JUGOS</v>
          </cell>
          <cell r="I1208" t="str">
            <v>JUGOS de NECTAR</v>
          </cell>
          <cell r="J1208" t="str">
            <v>LIGHT JN-LI</v>
          </cell>
          <cell r="K1208" t="str">
            <v>MAGUARY</v>
          </cell>
          <cell r="L1208">
            <v>114</v>
          </cell>
          <cell r="M1208" t="str">
            <v>APOLO IMPORT S.A. 2 - TRENTINO (114)</v>
          </cell>
          <cell r="N1208">
            <v>1</v>
          </cell>
          <cell r="O1208">
            <v>16</v>
          </cell>
          <cell r="P1208">
            <v>16</v>
          </cell>
          <cell r="Q1208">
            <v>26</v>
          </cell>
          <cell r="R1208">
            <v>0</v>
          </cell>
          <cell r="S1208">
            <v>1</v>
          </cell>
          <cell r="T1208">
            <v>1</v>
          </cell>
          <cell r="U1208">
            <v>0</v>
          </cell>
          <cell r="V1208">
            <v>1</v>
          </cell>
          <cell r="W1208">
            <v>2</v>
          </cell>
          <cell r="X1208">
            <v>0</v>
          </cell>
          <cell r="Y1208">
            <v>0</v>
          </cell>
          <cell r="Z1208">
            <v>6</v>
          </cell>
          <cell r="AA1208">
            <v>2</v>
          </cell>
          <cell r="AB1208">
            <v>1</v>
          </cell>
          <cell r="AC1208">
            <v>0</v>
          </cell>
          <cell r="AD1208">
            <v>7</v>
          </cell>
          <cell r="AE1208">
            <v>4</v>
          </cell>
          <cell r="AF1208">
            <v>0</v>
          </cell>
          <cell r="AG1208">
            <v>0</v>
          </cell>
          <cell r="AH1208">
            <v>0</v>
          </cell>
          <cell r="AI1208">
            <v>0</v>
          </cell>
          <cell r="AJ1208">
            <v>20</v>
          </cell>
          <cell r="AK1208">
            <v>1</v>
          </cell>
          <cell r="AL1208">
            <v>0</v>
          </cell>
          <cell r="AM1208">
            <v>1</v>
          </cell>
          <cell r="AN1208">
            <v>0</v>
          </cell>
          <cell r="AO1208">
            <v>24</v>
          </cell>
          <cell r="AP1208">
            <v>23.076923076923077</v>
          </cell>
          <cell r="AQ1208" t="str">
            <v>SV</v>
          </cell>
          <cell r="AR1208" t="str">
            <v>Q</v>
          </cell>
          <cell r="AS1208" t="str">
            <v>SV</v>
          </cell>
          <cell r="AT1208" t="str">
            <v>Q</v>
          </cell>
          <cell r="AU1208" t="str">
            <v>SV</v>
          </cell>
          <cell r="AV1208">
            <v>9479.9999800000005</v>
          </cell>
          <cell r="AW1208">
            <v>9208.0598499999996</v>
          </cell>
          <cell r="AX1208">
            <v>10900</v>
          </cell>
          <cell r="AY1208">
            <v>0.14978903196158022</v>
          </cell>
          <cell r="AZ1208">
            <v>0.13027523119266052</v>
          </cell>
          <cell r="BA1208">
            <v>10500</v>
          </cell>
          <cell r="BB1208">
            <v>3</v>
          </cell>
          <cell r="BC1208">
            <v>0.10759493904555884</v>
          </cell>
          <cell r="BD1208">
            <v>9.7142859047619004E-2</v>
          </cell>
          <cell r="BE1208">
            <v>10250</v>
          </cell>
          <cell r="BF1208">
            <v>6</v>
          </cell>
          <cell r="BG1208">
            <v>8.1223630973045635E-2</v>
          </cell>
          <cell r="BH1208">
            <v>7.5121953170731656E-2</v>
          </cell>
        </row>
        <row r="1209">
          <cell r="B1209" t="str">
            <v>15384</v>
          </cell>
          <cell r="C1209" t="str">
            <v>7896000595638</v>
          </cell>
          <cell r="D1209" t="str">
            <v>JUGO PIÑA LIFE 1Lts MAGUARY</v>
          </cell>
          <cell r="E1209">
            <v>12</v>
          </cell>
          <cell r="F1209" t="str">
            <v>BEBIDAS</v>
          </cell>
          <cell r="G1209" t="str">
            <v>BEBIDAS</v>
          </cell>
          <cell r="H1209" t="str">
            <v>JUGOS</v>
          </cell>
          <cell r="I1209" t="str">
            <v>JUGOS de NECTAR</v>
          </cell>
          <cell r="J1209" t="str">
            <v>LIGHT JN-LI</v>
          </cell>
          <cell r="K1209" t="str">
            <v>MAGUARY</v>
          </cell>
          <cell r="L1209">
            <v>114</v>
          </cell>
          <cell r="M1209" t="str">
            <v>APOLO IMPORT S.A. 2 - TRENTINO (114)</v>
          </cell>
          <cell r="N1209">
            <v>8</v>
          </cell>
          <cell r="O1209">
            <v>15</v>
          </cell>
          <cell r="P1209">
            <v>9</v>
          </cell>
          <cell r="Q1209">
            <v>14</v>
          </cell>
          <cell r="R1209">
            <v>2</v>
          </cell>
          <cell r="S1209">
            <v>2</v>
          </cell>
          <cell r="T1209">
            <v>5</v>
          </cell>
          <cell r="U1209">
            <v>4</v>
          </cell>
          <cell r="V1209">
            <v>4</v>
          </cell>
          <cell r="W1209">
            <v>8</v>
          </cell>
          <cell r="X1209">
            <v>3</v>
          </cell>
          <cell r="Y1209">
            <v>3</v>
          </cell>
          <cell r="Z1209">
            <v>2</v>
          </cell>
          <cell r="AA1209">
            <v>9</v>
          </cell>
          <cell r="AB1209">
            <v>3</v>
          </cell>
          <cell r="AC1209">
            <v>6</v>
          </cell>
          <cell r="AD1209">
            <v>16</v>
          </cell>
          <cell r="AE1209">
            <v>14</v>
          </cell>
          <cell r="AF1209">
            <v>6</v>
          </cell>
          <cell r="AG1209">
            <v>6</v>
          </cell>
          <cell r="AH1209">
            <v>0</v>
          </cell>
          <cell r="AI1209">
            <v>0</v>
          </cell>
          <cell r="AJ1209">
            <v>34</v>
          </cell>
          <cell r="AK1209">
            <v>13</v>
          </cell>
          <cell r="AL1209">
            <v>5</v>
          </cell>
          <cell r="AM1209">
            <v>19</v>
          </cell>
          <cell r="AN1209">
            <v>30</v>
          </cell>
          <cell r="AO1209">
            <v>36</v>
          </cell>
          <cell r="AP1209">
            <v>72.857142857142847</v>
          </cell>
          <cell r="AQ1209">
            <v>97.5</v>
          </cell>
          <cell r="AR1209">
            <v>50</v>
          </cell>
          <cell r="AS1209">
            <v>95</v>
          </cell>
          <cell r="AT1209">
            <v>150</v>
          </cell>
          <cell r="AU1209" t="str">
            <v>SV</v>
          </cell>
          <cell r="AV1209">
            <v>9479.9999800000005</v>
          </cell>
          <cell r="AW1209">
            <v>9531.0090700000001</v>
          </cell>
          <cell r="AX1209">
            <v>10900</v>
          </cell>
          <cell r="AY1209">
            <v>0.14978903196158022</v>
          </cell>
          <cell r="AZ1209">
            <v>0.13027523119266052</v>
          </cell>
          <cell r="BA1209">
            <v>10500</v>
          </cell>
          <cell r="BB1209">
            <v>3</v>
          </cell>
          <cell r="BC1209">
            <v>0.10759493904555884</v>
          </cell>
          <cell r="BD1209">
            <v>9.7142859047619004E-2</v>
          </cell>
          <cell r="BE1209">
            <v>10250</v>
          </cell>
          <cell r="BF1209">
            <v>6</v>
          </cell>
          <cell r="BG1209">
            <v>8.1223630973045635E-2</v>
          </cell>
          <cell r="BH1209">
            <v>7.5121953170731656E-2</v>
          </cell>
        </row>
        <row r="1210">
          <cell r="B1210" t="str">
            <v>8754</v>
          </cell>
          <cell r="C1210" t="str">
            <v>7840058008978</v>
          </cell>
          <cell r="D1210" t="str">
            <v>JUGO DURAZNO 1Lts FRUGOS</v>
          </cell>
          <cell r="E1210">
            <v>6</v>
          </cell>
          <cell r="F1210" t="str">
            <v>BEBIDAS</v>
          </cell>
          <cell r="G1210" t="str">
            <v>BEBIDAS</v>
          </cell>
          <cell r="H1210" t="str">
            <v>JUGOS</v>
          </cell>
          <cell r="I1210" t="str">
            <v>JUGOS de NECTAR</v>
          </cell>
          <cell r="J1210" t="str">
            <v>NORMAL JN-NO</v>
          </cell>
          <cell r="K1210" t="str">
            <v>FRUGOS</v>
          </cell>
          <cell r="L1210">
            <v>139</v>
          </cell>
          <cell r="M1210" t="str">
            <v>PARAGUAY REFRESCOS S.A.  (139)</v>
          </cell>
          <cell r="N1210">
            <v>198</v>
          </cell>
          <cell r="O1210">
            <v>255</v>
          </cell>
          <cell r="P1210">
            <v>339</v>
          </cell>
          <cell r="Q1210">
            <v>194</v>
          </cell>
          <cell r="R1210">
            <v>401</v>
          </cell>
          <cell r="S1210">
            <v>406</v>
          </cell>
          <cell r="T1210">
            <v>413</v>
          </cell>
          <cell r="U1210">
            <v>348</v>
          </cell>
          <cell r="V1210">
            <v>103</v>
          </cell>
          <cell r="W1210">
            <v>69</v>
          </cell>
          <cell r="X1210">
            <v>81</v>
          </cell>
          <cell r="Y1210">
            <v>81</v>
          </cell>
          <cell r="Z1210">
            <v>165</v>
          </cell>
          <cell r="AA1210">
            <v>211</v>
          </cell>
          <cell r="AB1210">
            <v>238</v>
          </cell>
          <cell r="AC1210">
            <v>206</v>
          </cell>
          <cell r="AD1210">
            <v>256</v>
          </cell>
          <cell r="AE1210">
            <v>220</v>
          </cell>
          <cell r="AF1210">
            <v>202</v>
          </cell>
          <cell r="AG1210">
            <v>235</v>
          </cell>
          <cell r="AH1210">
            <v>10</v>
          </cell>
          <cell r="AI1210">
            <v>31</v>
          </cell>
          <cell r="AJ1210">
            <v>110</v>
          </cell>
          <cell r="AK1210">
            <v>163</v>
          </cell>
          <cell r="AL1210">
            <v>45</v>
          </cell>
          <cell r="AM1210">
            <v>156</v>
          </cell>
          <cell r="AN1210">
            <v>150</v>
          </cell>
          <cell r="AO1210">
            <v>70</v>
          </cell>
          <cell r="AP1210">
            <v>17.010309278350515</v>
          </cell>
          <cell r="AQ1210">
            <v>14.051724137931036</v>
          </cell>
          <cell r="AR1210">
            <v>16.666666666666668</v>
          </cell>
          <cell r="AS1210">
            <v>22.718446601941746</v>
          </cell>
          <cell r="AT1210">
            <v>19.148936170212767</v>
          </cell>
          <cell r="AU1210">
            <v>67.741935483870975</v>
          </cell>
          <cell r="AV1210">
            <v>7260</v>
          </cell>
          <cell r="AW1210">
            <v>7260.9510600000003</v>
          </cell>
          <cell r="AX1210">
            <v>8500</v>
          </cell>
          <cell r="AY1210">
            <v>0.17079889807162529</v>
          </cell>
          <cell r="AZ1210">
            <v>0.14588235294117646</v>
          </cell>
          <cell r="BA1210">
            <v>8350</v>
          </cell>
          <cell r="BB1210">
            <v>6</v>
          </cell>
          <cell r="BC1210">
            <v>0.15013774104683186</v>
          </cell>
          <cell r="BD1210">
            <v>0.13053892215568863</v>
          </cell>
          <cell r="BE1210">
            <v>8150</v>
          </cell>
          <cell r="BF1210">
            <v>18</v>
          </cell>
          <cell r="BG1210">
            <v>0.12258953168044084</v>
          </cell>
          <cell r="BH1210">
            <v>0.10920245398773006</v>
          </cell>
        </row>
        <row r="1211">
          <cell r="B1211" t="str">
            <v>19924</v>
          </cell>
          <cell r="C1211" t="str">
            <v>7840058009005</v>
          </cell>
          <cell r="D1211" t="str">
            <v>JUGO DURAZNO 200ml 6un FRUGOS.</v>
          </cell>
          <cell r="E1211">
            <v>6</v>
          </cell>
          <cell r="F1211" t="str">
            <v>BEBIDAS</v>
          </cell>
          <cell r="G1211" t="str">
            <v>BEBIDAS</v>
          </cell>
          <cell r="H1211" t="str">
            <v>JUGOS</v>
          </cell>
          <cell r="I1211" t="str">
            <v>JUGOS de NECTAR</v>
          </cell>
          <cell r="J1211" t="str">
            <v>NORMAL JN-NO</v>
          </cell>
          <cell r="K1211" t="str">
            <v>FRUGOS</v>
          </cell>
          <cell r="L1211">
            <v>139</v>
          </cell>
          <cell r="M1211" t="str">
            <v>PARAGUAY REFRESCOS S.A.  (139)</v>
          </cell>
          <cell r="N1211">
            <v>0</v>
          </cell>
          <cell r="O1211">
            <v>0</v>
          </cell>
          <cell r="P1211">
            <v>0</v>
          </cell>
          <cell r="Q1211">
            <v>0</v>
          </cell>
          <cell r="R1211">
            <v>0</v>
          </cell>
          <cell r="S1211">
            <v>0</v>
          </cell>
          <cell r="T1211">
            <v>0</v>
          </cell>
          <cell r="U1211">
            <v>0</v>
          </cell>
          <cell r="V1211">
            <v>0</v>
          </cell>
          <cell r="W1211">
            <v>0</v>
          </cell>
          <cell r="X1211">
            <v>0</v>
          </cell>
          <cell r="Y1211">
            <v>0</v>
          </cell>
          <cell r="Z1211">
            <v>0</v>
          </cell>
          <cell r="AA1211">
            <v>0</v>
          </cell>
          <cell r="AB1211">
            <v>0</v>
          </cell>
          <cell r="AC1211">
            <v>0</v>
          </cell>
          <cell r="AD1211">
            <v>0</v>
          </cell>
          <cell r="AE1211">
            <v>0</v>
          </cell>
          <cell r="AF1211">
            <v>0</v>
          </cell>
          <cell r="AG1211">
            <v>0</v>
          </cell>
          <cell r="AH1211">
            <v>0</v>
          </cell>
          <cell r="AI1211">
            <v>0</v>
          </cell>
          <cell r="AJ1211">
            <v>0</v>
          </cell>
          <cell r="AK1211">
            <v>0</v>
          </cell>
          <cell r="AL1211">
            <v>0</v>
          </cell>
          <cell r="AM1211">
            <v>0</v>
          </cell>
          <cell r="AN1211">
            <v>0</v>
          </cell>
          <cell r="AO1211">
            <v>0</v>
          </cell>
          <cell r="AP1211" t="str">
            <v>Q</v>
          </cell>
          <cell r="AQ1211" t="str">
            <v>Q</v>
          </cell>
          <cell r="AR1211" t="str">
            <v>Q</v>
          </cell>
          <cell r="AS1211" t="str">
            <v>Q</v>
          </cell>
          <cell r="AT1211" t="str">
            <v>Q</v>
          </cell>
          <cell r="AU1211" t="str">
            <v>Q</v>
          </cell>
          <cell r="AV1211">
            <v>17100.000005000002</v>
          </cell>
          <cell r="AW1211">
            <v>17069.182680000002</v>
          </cell>
          <cell r="AX1211">
            <v>19900</v>
          </cell>
          <cell r="AY1211">
            <v>0.16374268971820372</v>
          </cell>
          <cell r="AZ1211">
            <v>0.14070351733668332</v>
          </cell>
          <cell r="BA1211">
            <v>0</v>
          </cell>
          <cell r="BB1211">
            <v>0</v>
          </cell>
          <cell r="BC1211">
            <v>-1</v>
          </cell>
          <cell r="BD1211">
            <v>0</v>
          </cell>
          <cell r="BE1211">
            <v>0</v>
          </cell>
          <cell r="BF1211">
            <v>0</v>
          </cell>
          <cell r="BG1211">
            <v>-1</v>
          </cell>
          <cell r="BH1211">
            <v>0</v>
          </cell>
        </row>
        <row r="1212">
          <cell r="B1212" t="str">
            <v>8751</v>
          </cell>
          <cell r="C1212" t="str">
            <v>7840058008992</v>
          </cell>
          <cell r="D1212" t="str">
            <v>JUGO DURAZNO 200ml FRUGOS</v>
          </cell>
          <cell r="E1212">
            <v>6</v>
          </cell>
          <cell r="F1212" t="str">
            <v>BEBIDAS</v>
          </cell>
          <cell r="G1212" t="str">
            <v>BEBIDAS</v>
          </cell>
          <cell r="H1212" t="str">
            <v>JUGOS</v>
          </cell>
          <cell r="I1212" t="str">
            <v>JUGOS de NECTAR</v>
          </cell>
          <cell r="J1212" t="str">
            <v>NORMAL JN-NO</v>
          </cell>
          <cell r="K1212" t="str">
            <v>FRUGOS</v>
          </cell>
          <cell r="L1212">
            <v>139</v>
          </cell>
          <cell r="M1212" t="str">
            <v>PARAGUAY REFRESCOS S.A.  (139)</v>
          </cell>
          <cell r="N1212">
            <v>1524</v>
          </cell>
          <cell r="O1212">
            <v>2424</v>
          </cell>
          <cell r="P1212">
            <v>3971</v>
          </cell>
          <cell r="Q1212">
            <v>2669</v>
          </cell>
          <cell r="R1212">
            <v>2060</v>
          </cell>
          <cell r="S1212">
            <v>3633</v>
          </cell>
          <cell r="T1212">
            <v>3836</v>
          </cell>
          <cell r="U1212">
            <v>3728</v>
          </cell>
          <cell r="V1212">
            <v>610</v>
          </cell>
          <cell r="W1212">
            <v>933</v>
          </cell>
          <cell r="X1212">
            <v>787</v>
          </cell>
          <cell r="Y1212">
            <v>727</v>
          </cell>
          <cell r="Z1212">
            <v>683</v>
          </cell>
          <cell r="AA1212">
            <v>1871</v>
          </cell>
          <cell r="AB1212">
            <v>1540</v>
          </cell>
          <cell r="AC1212">
            <v>1480</v>
          </cell>
          <cell r="AD1212">
            <v>1098</v>
          </cell>
          <cell r="AE1212">
            <v>1541</v>
          </cell>
          <cell r="AF1212">
            <v>1485</v>
          </cell>
          <cell r="AG1212">
            <v>1380</v>
          </cell>
          <cell r="AH1212">
            <v>66</v>
          </cell>
          <cell r="AI1212">
            <v>183</v>
          </cell>
          <cell r="AJ1212">
            <v>1222</v>
          </cell>
          <cell r="AK1212">
            <v>1928</v>
          </cell>
          <cell r="AL1212">
            <v>406</v>
          </cell>
          <cell r="AM1212">
            <v>775</v>
          </cell>
          <cell r="AN1212">
            <v>728</v>
          </cell>
          <cell r="AO1212">
            <v>366</v>
          </cell>
          <cell r="AP1212">
            <v>13.735481453727989</v>
          </cell>
          <cell r="AQ1212">
            <v>15.515021459227468</v>
          </cell>
          <cell r="AR1212">
            <v>16.753782668500687</v>
          </cell>
          <cell r="AS1212">
            <v>15.70945945945946</v>
          </cell>
          <cell r="AT1212">
            <v>15.826086956521738</v>
          </cell>
          <cell r="AU1212">
            <v>60</v>
          </cell>
          <cell r="AV1212">
            <v>2850</v>
          </cell>
          <cell r="AW1212">
            <v>2844.8637800000001</v>
          </cell>
          <cell r="AX1212">
            <v>3350</v>
          </cell>
          <cell r="AY1212">
            <v>0.17543859649122817</v>
          </cell>
          <cell r="AZ1212">
            <v>0.14925373134328357</v>
          </cell>
          <cell r="BA1212">
            <v>3316.6666700000001</v>
          </cell>
          <cell r="BB1212">
            <v>6</v>
          </cell>
          <cell r="BC1212">
            <v>0.16374269122807017</v>
          </cell>
          <cell r="BD1212">
            <v>0.14070351845155427</v>
          </cell>
          <cell r="BE1212">
            <v>0</v>
          </cell>
          <cell r="BF1212">
            <v>0</v>
          </cell>
          <cell r="BG1212">
            <v>-1</v>
          </cell>
          <cell r="BH1212">
            <v>0</v>
          </cell>
        </row>
        <row r="1213">
          <cell r="B1213" t="str">
            <v>8757</v>
          </cell>
          <cell r="C1213" t="str">
            <v>7840058009012</v>
          </cell>
          <cell r="D1213" t="str">
            <v>JUGO DURAZNO RC 1,5Lts FRUGOS</v>
          </cell>
          <cell r="E1213">
            <v>6</v>
          </cell>
          <cell r="F1213" t="str">
            <v>BEBIDAS</v>
          </cell>
          <cell r="G1213" t="str">
            <v>BEBIDAS</v>
          </cell>
          <cell r="H1213" t="str">
            <v>JUGOS</v>
          </cell>
          <cell r="I1213" t="str">
            <v>JUGOS de NECTAR</v>
          </cell>
          <cell r="J1213" t="str">
            <v>NORMAL JN-NO</v>
          </cell>
          <cell r="K1213" t="str">
            <v>FRUGOS</v>
          </cell>
          <cell r="L1213">
            <v>139</v>
          </cell>
          <cell r="M1213" t="str">
            <v>PARAGUAY REFRESCOS S.A.  (139)</v>
          </cell>
          <cell r="N1213">
            <v>442</v>
          </cell>
          <cell r="O1213">
            <v>363</v>
          </cell>
          <cell r="P1213">
            <v>382</v>
          </cell>
          <cell r="Q1213">
            <v>388</v>
          </cell>
          <cell r="R1213">
            <v>502</v>
          </cell>
          <cell r="S1213">
            <v>758</v>
          </cell>
          <cell r="T1213">
            <v>694</v>
          </cell>
          <cell r="U1213">
            <v>677</v>
          </cell>
          <cell r="V1213">
            <v>174</v>
          </cell>
          <cell r="W1213">
            <v>204</v>
          </cell>
          <cell r="X1213">
            <v>201</v>
          </cell>
          <cell r="Y1213">
            <v>234</v>
          </cell>
          <cell r="Z1213">
            <v>344</v>
          </cell>
          <cell r="AA1213">
            <v>402</v>
          </cell>
          <cell r="AB1213">
            <v>454</v>
          </cell>
          <cell r="AC1213">
            <v>490</v>
          </cell>
          <cell r="AD1213">
            <v>412</v>
          </cell>
          <cell r="AE1213">
            <v>458</v>
          </cell>
          <cell r="AF1213">
            <v>467</v>
          </cell>
          <cell r="AG1213">
            <v>492</v>
          </cell>
          <cell r="AH1213">
            <v>16</v>
          </cell>
          <cell r="AI1213">
            <v>72</v>
          </cell>
          <cell r="AJ1213">
            <v>282</v>
          </cell>
          <cell r="AK1213">
            <v>274</v>
          </cell>
          <cell r="AL1213">
            <v>210</v>
          </cell>
          <cell r="AM1213">
            <v>177</v>
          </cell>
          <cell r="AN1213">
            <v>255</v>
          </cell>
          <cell r="AO1213">
            <v>446</v>
          </cell>
          <cell r="AP1213">
            <v>21.804123711340207</v>
          </cell>
          <cell r="AQ1213">
            <v>12.141802067946823</v>
          </cell>
          <cell r="AR1213">
            <v>26.923076923076923</v>
          </cell>
          <cell r="AS1213">
            <v>10.836734693877551</v>
          </cell>
          <cell r="AT1213">
            <v>15.548780487804878</v>
          </cell>
          <cell r="AU1213">
            <v>185.83333333333334</v>
          </cell>
          <cell r="AV1213">
            <v>9360</v>
          </cell>
          <cell r="AW1213">
            <v>9312.8988700000009</v>
          </cell>
          <cell r="AX1213">
            <v>10900</v>
          </cell>
          <cell r="AY1213">
            <v>0.16452991452991461</v>
          </cell>
          <cell r="AZ1213">
            <v>0.14128440366972478</v>
          </cell>
          <cell r="BA1213">
            <v>10500</v>
          </cell>
          <cell r="BB1213">
            <v>3</v>
          </cell>
          <cell r="BC1213">
            <v>0.12179487179487181</v>
          </cell>
          <cell r="BD1213">
            <v>0.10857142857142857</v>
          </cell>
          <cell r="BE1213">
            <v>0</v>
          </cell>
          <cell r="BF1213">
            <v>0</v>
          </cell>
          <cell r="BG1213">
            <v>-1</v>
          </cell>
          <cell r="BH1213">
            <v>0</v>
          </cell>
        </row>
        <row r="1214">
          <cell r="B1214" t="str">
            <v>33127</v>
          </cell>
          <cell r="C1214" t="str">
            <v>7840058009135</v>
          </cell>
          <cell r="D1214" t="str">
            <v>JUGO FRUTILLA/MANGO 1Lts FRUGOS DEL VALLE</v>
          </cell>
          <cell r="E1214">
            <v>6</v>
          </cell>
          <cell r="F1214" t="str">
            <v>BEBIDAS</v>
          </cell>
          <cell r="G1214" t="str">
            <v>BEBIDAS</v>
          </cell>
          <cell r="H1214" t="str">
            <v>JUGOS</v>
          </cell>
          <cell r="I1214" t="str">
            <v>JUGOS de NECTAR</v>
          </cell>
          <cell r="J1214" t="str">
            <v>NORMAL JN-NO</v>
          </cell>
          <cell r="K1214" t="str">
            <v>FRUGOS</v>
          </cell>
          <cell r="L1214">
            <v>139</v>
          </cell>
          <cell r="M1214" t="str">
            <v>PARAGUAY REFRESCOS S.A.  (139)</v>
          </cell>
          <cell r="N1214">
            <v>8</v>
          </cell>
          <cell r="O1214">
            <v>11</v>
          </cell>
          <cell r="P1214">
            <v>0</v>
          </cell>
          <cell r="Q1214">
            <v>0</v>
          </cell>
          <cell r="R1214">
            <v>100</v>
          </cell>
          <cell r="S1214">
            <v>34</v>
          </cell>
          <cell r="T1214">
            <v>0</v>
          </cell>
          <cell r="U1214">
            <v>0</v>
          </cell>
          <cell r="V1214">
            <v>24</v>
          </cell>
          <cell r="W1214">
            <v>13</v>
          </cell>
          <cell r="X1214">
            <v>0</v>
          </cell>
          <cell r="Y1214">
            <v>0</v>
          </cell>
          <cell r="Z1214">
            <v>36</v>
          </cell>
          <cell r="AA1214">
            <v>40</v>
          </cell>
          <cell r="AB1214">
            <v>12</v>
          </cell>
          <cell r="AC1214">
            <v>0</v>
          </cell>
          <cell r="AD1214">
            <v>56</v>
          </cell>
          <cell r="AE1214">
            <v>18</v>
          </cell>
          <cell r="AF1214">
            <v>0</v>
          </cell>
          <cell r="AG1214">
            <v>0</v>
          </cell>
          <cell r="AH1214">
            <v>0</v>
          </cell>
          <cell r="AI1214">
            <v>0</v>
          </cell>
          <cell r="AJ1214">
            <v>0</v>
          </cell>
          <cell r="AK1214">
            <v>0</v>
          </cell>
          <cell r="AL1214">
            <v>0</v>
          </cell>
          <cell r="AM1214">
            <v>0</v>
          </cell>
          <cell r="AN1214">
            <v>0</v>
          </cell>
          <cell r="AO1214">
            <v>0</v>
          </cell>
          <cell r="AP1214" t="str">
            <v>Q</v>
          </cell>
          <cell r="AQ1214" t="str">
            <v>Q</v>
          </cell>
          <cell r="AR1214" t="str">
            <v>Q</v>
          </cell>
          <cell r="AS1214" t="str">
            <v>Q</v>
          </cell>
          <cell r="AT1214" t="str">
            <v>Q</v>
          </cell>
          <cell r="AU1214" t="str">
            <v>Q</v>
          </cell>
          <cell r="AV1214">
            <v>7260</v>
          </cell>
          <cell r="AW1214">
            <v>7176.6239599999999</v>
          </cell>
          <cell r="AX1214">
            <v>8500</v>
          </cell>
          <cell r="AY1214">
            <v>0.17079889807162529</v>
          </cell>
          <cell r="AZ1214">
            <v>0.14588235294117646</v>
          </cell>
          <cell r="BA1214">
            <v>8350</v>
          </cell>
          <cell r="BB1214">
            <v>6</v>
          </cell>
          <cell r="BC1214">
            <v>0.15013774104683186</v>
          </cell>
          <cell r="BD1214">
            <v>0.13053892215568863</v>
          </cell>
          <cell r="BE1214">
            <v>8150</v>
          </cell>
          <cell r="BF1214">
            <v>18</v>
          </cell>
          <cell r="BG1214">
            <v>0.12258953168044084</v>
          </cell>
          <cell r="BH1214">
            <v>0.10920245398773006</v>
          </cell>
        </row>
        <row r="1215">
          <cell r="B1215" t="str">
            <v>34920</v>
          </cell>
          <cell r="C1215" t="str">
            <v>7840058009340</v>
          </cell>
          <cell r="D1215" t="str">
            <v>JUGO FRUTILLA/MANGO 200ml 6un FRUGOS DEL VALLE</v>
          </cell>
          <cell r="E1215">
            <v>1</v>
          </cell>
          <cell r="F1215" t="str">
            <v>BEBIDAS</v>
          </cell>
          <cell r="G1215" t="str">
            <v>BEBIDAS</v>
          </cell>
          <cell r="H1215" t="str">
            <v>JUGOS</v>
          </cell>
          <cell r="I1215" t="str">
            <v>JUGOS de NECTAR</v>
          </cell>
          <cell r="J1215" t="str">
            <v>NORMAL JN-NO</v>
          </cell>
          <cell r="K1215" t="str">
            <v>FRUGOS</v>
          </cell>
          <cell r="L1215">
            <v>139</v>
          </cell>
          <cell r="M1215" t="str">
            <v>PARAGUAY REFRESCOS S.A.  (139)</v>
          </cell>
          <cell r="N1215">
            <v>0</v>
          </cell>
          <cell r="O1215">
            <v>0</v>
          </cell>
          <cell r="P1215">
            <v>0</v>
          </cell>
          <cell r="Q1215">
            <v>0</v>
          </cell>
          <cell r="R1215">
            <v>0</v>
          </cell>
          <cell r="S1215">
            <v>0</v>
          </cell>
          <cell r="T1215">
            <v>0</v>
          </cell>
          <cell r="U1215">
            <v>0</v>
          </cell>
          <cell r="V1215">
            <v>0</v>
          </cell>
          <cell r="W1215">
            <v>0</v>
          </cell>
          <cell r="X1215">
            <v>0</v>
          </cell>
          <cell r="Y1215">
            <v>0</v>
          </cell>
          <cell r="Z1215">
            <v>0</v>
          </cell>
          <cell r="AA1215">
            <v>0</v>
          </cell>
          <cell r="AB1215">
            <v>0</v>
          </cell>
          <cell r="AC1215">
            <v>0</v>
          </cell>
          <cell r="AD1215">
            <v>0</v>
          </cell>
          <cell r="AE1215">
            <v>0</v>
          </cell>
          <cell r="AF1215">
            <v>0</v>
          </cell>
          <cell r="AG1215">
            <v>0</v>
          </cell>
          <cell r="AH1215">
            <v>0</v>
          </cell>
          <cell r="AI1215">
            <v>0</v>
          </cell>
          <cell r="AJ1215">
            <v>0</v>
          </cell>
          <cell r="AK1215">
            <v>0</v>
          </cell>
          <cell r="AL1215">
            <v>0</v>
          </cell>
          <cell r="AM1215">
            <v>0</v>
          </cell>
          <cell r="AN1215">
            <v>0</v>
          </cell>
          <cell r="AO1215">
            <v>0</v>
          </cell>
          <cell r="AP1215" t="str">
            <v>Q</v>
          </cell>
          <cell r="AQ1215" t="str">
            <v>Q</v>
          </cell>
          <cell r="AR1215" t="str">
            <v>Q</v>
          </cell>
          <cell r="AS1215" t="str">
            <v>Q</v>
          </cell>
          <cell r="AT1215" t="str">
            <v>Q</v>
          </cell>
          <cell r="AU1215" t="str">
            <v>Q</v>
          </cell>
          <cell r="AV1215">
            <v>17100.000005000002</v>
          </cell>
          <cell r="AW1215">
            <v>17094.244200000001</v>
          </cell>
          <cell r="AX1215">
            <v>19900</v>
          </cell>
          <cell r="AY1215">
            <v>0.16374268971820372</v>
          </cell>
          <cell r="AZ1215">
            <v>0.14070351733668332</v>
          </cell>
          <cell r="BA1215">
            <v>0</v>
          </cell>
          <cell r="BB1215">
            <v>0</v>
          </cell>
          <cell r="BC1215">
            <v>-1</v>
          </cell>
          <cell r="BD1215">
            <v>0</v>
          </cell>
          <cell r="BE1215">
            <v>0</v>
          </cell>
          <cell r="BF1215">
            <v>0</v>
          </cell>
          <cell r="BG1215">
            <v>-1</v>
          </cell>
          <cell r="BH1215">
            <v>0</v>
          </cell>
        </row>
        <row r="1216">
          <cell r="B1216" t="str">
            <v>33126</v>
          </cell>
          <cell r="C1216" t="str">
            <v>7840058009326</v>
          </cell>
          <cell r="D1216" t="str">
            <v>JUGO FRUTILLA/MANGO 200ml FRUGOS DEL VALLE</v>
          </cell>
          <cell r="E1216">
            <v>6</v>
          </cell>
          <cell r="F1216" t="str">
            <v>BEBIDAS</v>
          </cell>
          <cell r="G1216" t="str">
            <v>BEBIDAS</v>
          </cell>
          <cell r="H1216" t="str">
            <v>JUGOS</v>
          </cell>
          <cell r="I1216" t="str">
            <v>JUGOS de NECTAR</v>
          </cell>
          <cell r="J1216" t="str">
            <v>NORMAL JN-NO</v>
          </cell>
          <cell r="K1216" t="str">
            <v>FRUGOS</v>
          </cell>
          <cell r="L1216">
            <v>139</v>
          </cell>
          <cell r="M1216" t="str">
            <v>PARAGUAY REFRESCOS S.A.  (139)</v>
          </cell>
          <cell r="N1216">
            <v>286</v>
          </cell>
          <cell r="O1216">
            <v>387</v>
          </cell>
          <cell r="P1216">
            <v>552</v>
          </cell>
          <cell r="Q1216">
            <v>396</v>
          </cell>
          <cell r="R1216">
            <v>216</v>
          </cell>
          <cell r="S1216">
            <v>415</v>
          </cell>
          <cell r="T1216">
            <v>68</v>
          </cell>
          <cell r="U1216">
            <v>0</v>
          </cell>
          <cell r="V1216">
            <v>55</v>
          </cell>
          <cell r="W1216">
            <v>103</v>
          </cell>
          <cell r="X1216">
            <v>63</v>
          </cell>
          <cell r="Y1216">
            <v>7</v>
          </cell>
          <cell r="Z1216">
            <v>157</v>
          </cell>
          <cell r="AA1216">
            <v>241</v>
          </cell>
          <cell r="AB1216">
            <v>142</v>
          </cell>
          <cell r="AC1216">
            <v>72</v>
          </cell>
          <cell r="AD1216">
            <v>91</v>
          </cell>
          <cell r="AE1216">
            <v>189</v>
          </cell>
          <cell r="AF1216">
            <v>26</v>
          </cell>
          <cell r="AG1216">
            <v>0</v>
          </cell>
          <cell r="AH1216">
            <v>0</v>
          </cell>
          <cell r="AI1216">
            <v>0</v>
          </cell>
          <cell r="AJ1216">
            <v>12</v>
          </cell>
          <cell r="AK1216">
            <v>0</v>
          </cell>
          <cell r="AL1216">
            <v>0</v>
          </cell>
          <cell r="AM1216">
            <v>0</v>
          </cell>
          <cell r="AN1216">
            <v>0</v>
          </cell>
          <cell r="AO1216">
            <v>0</v>
          </cell>
          <cell r="AP1216">
            <v>0.90909090909090917</v>
          </cell>
          <cell r="AQ1216" t="str">
            <v>Q</v>
          </cell>
          <cell r="AR1216" t="str">
            <v>Q</v>
          </cell>
          <cell r="AS1216" t="str">
            <v>Q</v>
          </cell>
          <cell r="AT1216" t="str">
            <v>Q</v>
          </cell>
          <cell r="AU1216" t="str">
            <v>Q</v>
          </cell>
          <cell r="AV1216">
            <v>2850.0458800000001</v>
          </cell>
          <cell r="AW1216">
            <v>2849.0407</v>
          </cell>
          <cell r="AX1216">
            <v>3500</v>
          </cell>
          <cell r="AY1216">
            <v>0.22805040598153448</v>
          </cell>
          <cell r="AZ1216">
            <v>0.18570117714285711</v>
          </cell>
          <cell r="BA1216">
            <v>3316.6666700000001</v>
          </cell>
          <cell r="BB1216">
            <v>6</v>
          </cell>
          <cell r="BC1216">
            <v>0.16372395731397837</v>
          </cell>
          <cell r="BD1216">
            <v>0.140689685285739</v>
          </cell>
          <cell r="BE1216">
            <v>0</v>
          </cell>
          <cell r="BF1216">
            <v>0</v>
          </cell>
          <cell r="BG1216">
            <v>-1</v>
          </cell>
          <cell r="BH1216">
            <v>0</v>
          </cell>
        </row>
        <row r="1217">
          <cell r="B1217" t="str">
            <v>8300</v>
          </cell>
          <cell r="C1217" t="str">
            <v>7840058009036</v>
          </cell>
          <cell r="D1217" t="str">
            <v>JUGO MANZANA 1Lts FRUGOS</v>
          </cell>
          <cell r="E1217">
            <v>6</v>
          </cell>
          <cell r="F1217" t="str">
            <v>BEBIDAS</v>
          </cell>
          <cell r="G1217" t="str">
            <v>BEBIDAS</v>
          </cell>
          <cell r="H1217" t="str">
            <v>JUGOS</v>
          </cell>
          <cell r="I1217" t="str">
            <v>JUGOS de NECTAR</v>
          </cell>
          <cell r="J1217" t="str">
            <v>NORMAL JN-NO</v>
          </cell>
          <cell r="K1217" t="str">
            <v>FRUGOS</v>
          </cell>
          <cell r="L1217">
            <v>139</v>
          </cell>
          <cell r="M1217" t="str">
            <v>PARAGUAY REFRESCOS S.A.  (139)</v>
          </cell>
          <cell r="N1217">
            <v>109</v>
          </cell>
          <cell r="O1217">
            <v>200</v>
          </cell>
          <cell r="P1217">
            <v>172</v>
          </cell>
          <cell r="Q1217">
            <v>139</v>
          </cell>
          <cell r="R1217">
            <v>327</v>
          </cell>
          <cell r="S1217">
            <v>413</v>
          </cell>
          <cell r="T1217">
            <v>345</v>
          </cell>
          <cell r="U1217">
            <v>317</v>
          </cell>
          <cell r="V1217">
            <v>72</v>
          </cell>
          <cell r="W1217">
            <v>55</v>
          </cell>
          <cell r="X1217">
            <v>84</v>
          </cell>
          <cell r="Y1217">
            <v>91</v>
          </cell>
          <cell r="Z1217">
            <v>179</v>
          </cell>
          <cell r="AA1217">
            <v>239</v>
          </cell>
          <cell r="AB1217">
            <v>192</v>
          </cell>
          <cell r="AC1217">
            <v>220</v>
          </cell>
          <cell r="AD1217">
            <v>130</v>
          </cell>
          <cell r="AE1217">
            <v>209</v>
          </cell>
          <cell r="AF1217">
            <v>163</v>
          </cell>
          <cell r="AG1217">
            <v>220</v>
          </cell>
          <cell r="AH1217">
            <v>2</v>
          </cell>
          <cell r="AI1217">
            <v>11</v>
          </cell>
          <cell r="AJ1217">
            <v>120</v>
          </cell>
          <cell r="AK1217">
            <v>178</v>
          </cell>
          <cell r="AL1217">
            <v>78</v>
          </cell>
          <cell r="AM1217">
            <v>173</v>
          </cell>
          <cell r="AN1217">
            <v>134</v>
          </cell>
          <cell r="AO1217">
            <v>116</v>
          </cell>
          <cell r="AP1217">
            <v>25.899280575539567</v>
          </cell>
          <cell r="AQ1217">
            <v>16.845425867507885</v>
          </cell>
          <cell r="AR1217">
            <v>25.714285714285712</v>
          </cell>
          <cell r="AS1217">
            <v>23.59090909090909</v>
          </cell>
          <cell r="AT1217">
            <v>18.272727272727273</v>
          </cell>
          <cell r="AU1217">
            <v>316.36363636363637</v>
          </cell>
          <cell r="AV1217">
            <v>7260</v>
          </cell>
          <cell r="AW1217">
            <v>7211.3058600000004</v>
          </cell>
          <cell r="AX1217">
            <v>8500</v>
          </cell>
          <cell r="AY1217">
            <v>0.17079889807162529</v>
          </cell>
          <cell r="AZ1217">
            <v>0.14588235294117646</v>
          </cell>
          <cell r="BA1217">
            <v>8350</v>
          </cell>
          <cell r="BB1217">
            <v>6</v>
          </cell>
          <cell r="BC1217">
            <v>0.15013774104683186</v>
          </cell>
          <cell r="BD1217">
            <v>0.13053892215568863</v>
          </cell>
          <cell r="BE1217">
            <v>8150</v>
          </cell>
          <cell r="BF1217">
            <v>18</v>
          </cell>
          <cell r="BG1217">
            <v>0.12258953168044084</v>
          </cell>
          <cell r="BH1217">
            <v>0.10920245398773006</v>
          </cell>
        </row>
        <row r="1218">
          <cell r="B1218" t="str">
            <v>19925</v>
          </cell>
          <cell r="C1218" t="str">
            <v>7840058009067</v>
          </cell>
          <cell r="D1218" t="str">
            <v>JUGO MANZANA 200ml 6un FRUGOS.</v>
          </cell>
          <cell r="E1218">
            <v>6</v>
          </cell>
          <cell r="F1218" t="str">
            <v>BEBIDAS</v>
          </cell>
          <cell r="G1218" t="str">
            <v>BEBIDAS</v>
          </cell>
          <cell r="H1218" t="str">
            <v>JUGOS</v>
          </cell>
          <cell r="I1218" t="str">
            <v>JUGOS de NECTAR</v>
          </cell>
          <cell r="J1218" t="str">
            <v>NORMAL JN-NO</v>
          </cell>
          <cell r="K1218" t="str">
            <v>FRUGOS</v>
          </cell>
          <cell r="L1218">
            <v>139</v>
          </cell>
          <cell r="M1218" t="str">
            <v>PARAGUAY REFRESCOS S.A.  (139)</v>
          </cell>
          <cell r="N1218">
            <v>0</v>
          </cell>
          <cell r="O1218">
            <v>0</v>
          </cell>
          <cell r="P1218">
            <v>0</v>
          </cell>
          <cell r="Q1218">
            <v>0</v>
          </cell>
          <cell r="R1218">
            <v>0</v>
          </cell>
          <cell r="S1218">
            <v>0</v>
          </cell>
          <cell r="T1218">
            <v>0</v>
          </cell>
          <cell r="U1218">
            <v>0</v>
          </cell>
          <cell r="V1218">
            <v>0</v>
          </cell>
          <cell r="W1218">
            <v>0</v>
          </cell>
          <cell r="X1218">
            <v>0</v>
          </cell>
          <cell r="Y1218">
            <v>0</v>
          </cell>
          <cell r="Z1218">
            <v>0</v>
          </cell>
          <cell r="AA1218">
            <v>0</v>
          </cell>
          <cell r="AB1218">
            <v>0</v>
          </cell>
          <cell r="AC1218">
            <v>0</v>
          </cell>
          <cell r="AD1218">
            <v>0</v>
          </cell>
          <cell r="AE1218">
            <v>0</v>
          </cell>
          <cell r="AF1218">
            <v>0</v>
          </cell>
          <cell r="AG1218">
            <v>0</v>
          </cell>
          <cell r="AH1218">
            <v>0</v>
          </cell>
          <cell r="AI1218">
            <v>0</v>
          </cell>
          <cell r="AJ1218">
            <v>0</v>
          </cell>
          <cell r="AK1218">
            <v>0</v>
          </cell>
          <cell r="AL1218">
            <v>0</v>
          </cell>
          <cell r="AM1218">
            <v>0</v>
          </cell>
          <cell r="AN1218">
            <v>0</v>
          </cell>
          <cell r="AO1218">
            <v>0</v>
          </cell>
          <cell r="AP1218" t="str">
            <v>Q</v>
          </cell>
          <cell r="AQ1218" t="str">
            <v>Q</v>
          </cell>
          <cell r="AR1218" t="str">
            <v>Q</v>
          </cell>
          <cell r="AS1218" t="str">
            <v>Q</v>
          </cell>
          <cell r="AT1218" t="str">
            <v>Q</v>
          </cell>
          <cell r="AU1218" t="str">
            <v>Q</v>
          </cell>
          <cell r="AV1218">
            <v>17100.000005000002</v>
          </cell>
          <cell r="AW1218">
            <v>17088.05142</v>
          </cell>
          <cell r="AX1218">
            <v>19900</v>
          </cell>
          <cell r="AY1218">
            <v>0.16374268971820372</v>
          </cell>
          <cell r="AZ1218">
            <v>0.14070351733668332</v>
          </cell>
          <cell r="BA1218">
            <v>0</v>
          </cell>
          <cell r="BB1218">
            <v>0</v>
          </cell>
          <cell r="BC1218">
            <v>-1</v>
          </cell>
          <cell r="BD1218">
            <v>0</v>
          </cell>
          <cell r="BE1218">
            <v>0</v>
          </cell>
          <cell r="BF1218">
            <v>0</v>
          </cell>
          <cell r="BG1218">
            <v>-1</v>
          </cell>
          <cell r="BH1218">
            <v>0</v>
          </cell>
        </row>
        <row r="1219">
          <cell r="B1219" t="str">
            <v>8299</v>
          </cell>
          <cell r="C1219" t="str">
            <v>7840058009050</v>
          </cell>
          <cell r="D1219" t="str">
            <v>JUGO MANZANA 200ml FRUGOS.</v>
          </cell>
          <cell r="E1219">
            <v>6</v>
          </cell>
          <cell r="F1219" t="str">
            <v>BEBIDAS</v>
          </cell>
          <cell r="G1219" t="str">
            <v>BEBIDAS</v>
          </cell>
          <cell r="H1219" t="str">
            <v>JUGOS</v>
          </cell>
          <cell r="I1219" t="str">
            <v>JUGOS de NECTAR</v>
          </cell>
          <cell r="J1219" t="str">
            <v>NORMAL JN-NO</v>
          </cell>
          <cell r="K1219" t="str">
            <v>FRUGOS</v>
          </cell>
          <cell r="L1219">
            <v>139</v>
          </cell>
          <cell r="M1219" t="str">
            <v>PARAGUAY REFRESCOS S.A.  (139)</v>
          </cell>
          <cell r="N1219">
            <v>1121</v>
          </cell>
          <cell r="O1219">
            <v>1921</v>
          </cell>
          <cell r="P1219">
            <v>2473</v>
          </cell>
          <cell r="Q1219">
            <v>2142</v>
          </cell>
          <cell r="R1219">
            <v>1122</v>
          </cell>
          <cell r="S1219">
            <v>2180</v>
          </cell>
          <cell r="T1219">
            <v>2601</v>
          </cell>
          <cell r="U1219">
            <v>2572</v>
          </cell>
          <cell r="V1219">
            <v>328</v>
          </cell>
          <cell r="W1219">
            <v>488</v>
          </cell>
          <cell r="X1219">
            <v>498</v>
          </cell>
          <cell r="Y1219">
            <v>456</v>
          </cell>
          <cell r="Z1219">
            <v>557</v>
          </cell>
          <cell r="AA1219">
            <v>1055</v>
          </cell>
          <cell r="AB1219">
            <v>1215</v>
          </cell>
          <cell r="AC1219">
            <v>1241</v>
          </cell>
          <cell r="AD1219">
            <v>313</v>
          </cell>
          <cell r="AE1219">
            <v>423</v>
          </cell>
          <cell r="AF1219">
            <v>683</v>
          </cell>
          <cell r="AG1219">
            <v>671</v>
          </cell>
          <cell r="AH1219">
            <v>83</v>
          </cell>
          <cell r="AI1219">
            <v>162</v>
          </cell>
          <cell r="AJ1219">
            <v>938</v>
          </cell>
          <cell r="AK1219">
            <v>1202</v>
          </cell>
          <cell r="AL1219">
            <v>217</v>
          </cell>
          <cell r="AM1219">
            <v>417</v>
          </cell>
          <cell r="AN1219">
            <v>299</v>
          </cell>
          <cell r="AO1219">
            <v>373</v>
          </cell>
          <cell r="AP1219">
            <v>13.137254901960784</v>
          </cell>
          <cell r="AQ1219">
            <v>14.020217729393467</v>
          </cell>
          <cell r="AR1219">
            <v>14.276315789473683</v>
          </cell>
          <cell r="AS1219">
            <v>10.08058017727639</v>
          </cell>
          <cell r="AT1219">
            <v>13.368107302533531</v>
          </cell>
          <cell r="AU1219">
            <v>69.074074074074076</v>
          </cell>
          <cell r="AV1219">
            <v>2850</v>
          </cell>
          <cell r="AW1219">
            <v>2848.00857</v>
          </cell>
          <cell r="AX1219">
            <v>3500</v>
          </cell>
          <cell r="AY1219">
            <v>0.22807017543859653</v>
          </cell>
          <cell r="AZ1219">
            <v>0.18571428571428572</v>
          </cell>
          <cell r="BA1219">
            <v>3316.6666700000001</v>
          </cell>
          <cell r="BB1219">
            <v>6</v>
          </cell>
          <cell r="BC1219">
            <v>0.16374269122807017</v>
          </cell>
          <cell r="BD1219">
            <v>0.14070351845155427</v>
          </cell>
          <cell r="BE1219">
            <v>0</v>
          </cell>
          <cell r="BF1219">
            <v>0</v>
          </cell>
          <cell r="BG1219">
            <v>-1</v>
          </cell>
          <cell r="BH1219">
            <v>0</v>
          </cell>
        </row>
        <row r="1220">
          <cell r="B1220" t="str">
            <v>8298</v>
          </cell>
          <cell r="C1220" t="str">
            <v>7840058009098</v>
          </cell>
          <cell r="D1220" t="str">
            <v>JUGO NARANJA 1Lts FRUGOS</v>
          </cell>
          <cell r="E1220">
            <v>6</v>
          </cell>
          <cell r="F1220" t="str">
            <v>BEBIDAS</v>
          </cell>
          <cell r="G1220" t="str">
            <v>BEBIDAS</v>
          </cell>
          <cell r="H1220" t="str">
            <v>JUGOS</v>
          </cell>
          <cell r="I1220" t="str">
            <v>JUGOS de NECTAR</v>
          </cell>
          <cell r="J1220" t="str">
            <v>NORMAL JN-NO</v>
          </cell>
          <cell r="K1220" t="str">
            <v>FRUGOS</v>
          </cell>
          <cell r="L1220">
            <v>139</v>
          </cell>
          <cell r="M1220" t="str">
            <v>PARAGUAY REFRESCOS S.A.  (139)</v>
          </cell>
          <cell r="N1220">
            <v>145</v>
          </cell>
          <cell r="O1220">
            <v>193</v>
          </cell>
          <cell r="P1220">
            <v>188</v>
          </cell>
          <cell r="Q1220">
            <v>177</v>
          </cell>
          <cell r="R1220">
            <v>217</v>
          </cell>
          <cell r="S1220">
            <v>289</v>
          </cell>
          <cell r="T1220">
            <v>253</v>
          </cell>
          <cell r="U1220">
            <v>229</v>
          </cell>
          <cell r="V1220">
            <v>61</v>
          </cell>
          <cell r="W1220">
            <v>64</v>
          </cell>
          <cell r="X1220">
            <v>56</v>
          </cell>
          <cell r="Y1220">
            <v>49</v>
          </cell>
          <cell r="Z1220">
            <v>59</v>
          </cell>
          <cell r="AA1220">
            <v>140</v>
          </cell>
          <cell r="AB1220">
            <v>109</v>
          </cell>
          <cell r="AC1220">
            <v>108</v>
          </cell>
          <cell r="AD1220">
            <v>133</v>
          </cell>
          <cell r="AE1220">
            <v>129</v>
          </cell>
          <cell r="AF1220">
            <v>132</v>
          </cell>
          <cell r="AG1220">
            <v>166</v>
          </cell>
          <cell r="AH1220">
            <v>6</v>
          </cell>
          <cell r="AI1220">
            <v>10</v>
          </cell>
          <cell r="AJ1220">
            <v>121</v>
          </cell>
          <cell r="AK1220">
            <v>162</v>
          </cell>
          <cell r="AL1220">
            <v>60</v>
          </cell>
          <cell r="AM1220">
            <v>75</v>
          </cell>
          <cell r="AN1220">
            <v>106</v>
          </cell>
          <cell r="AO1220">
            <v>52</v>
          </cell>
          <cell r="AP1220">
            <v>20.508474576271187</v>
          </cell>
          <cell r="AQ1220">
            <v>21.222707423580786</v>
          </cell>
          <cell r="AR1220">
            <v>36.734693877551024</v>
          </cell>
          <cell r="AS1220">
            <v>20.833333333333332</v>
          </cell>
          <cell r="AT1220">
            <v>19.156626506024097</v>
          </cell>
          <cell r="AU1220">
            <v>156</v>
          </cell>
          <cell r="AV1220">
            <v>7260</v>
          </cell>
          <cell r="AW1220">
            <v>7252.74946</v>
          </cell>
          <cell r="AX1220">
            <v>8500</v>
          </cell>
          <cell r="AY1220">
            <v>0.17079889807162529</v>
          </cell>
          <cell r="AZ1220">
            <v>0.14588235294117646</v>
          </cell>
          <cell r="BA1220">
            <v>8350</v>
          </cell>
          <cell r="BB1220">
            <v>6</v>
          </cell>
          <cell r="BC1220">
            <v>0.15013774104683186</v>
          </cell>
          <cell r="BD1220">
            <v>0.13053892215568863</v>
          </cell>
          <cell r="BE1220">
            <v>8150</v>
          </cell>
          <cell r="BF1220">
            <v>18</v>
          </cell>
          <cell r="BG1220">
            <v>0.12258953168044084</v>
          </cell>
          <cell r="BH1220">
            <v>0.10920245398773006</v>
          </cell>
        </row>
        <row r="1221">
          <cell r="B1221" t="str">
            <v>19926</v>
          </cell>
          <cell r="C1221" t="str">
            <v>7840058009128</v>
          </cell>
          <cell r="D1221" t="str">
            <v>JUGO NARANJA 200ml 6un FRUGOS.</v>
          </cell>
          <cell r="E1221">
            <v>6</v>
          </cell>
          <cell r="F1221" t="str">
            <v>BEBIDAS</v>
          </cell>
          <cell r="G1221" t="str">
            <v>BEBIDAS</v>
          </cell>
          <cell r="H1221" t="str">
            <v>JUGOS</v>
          </cell>
          <cell r="I1221" t="str">
            <v>JUGOS de NECTAR</v>
          </cell>
          <cell r="J1221" t="str">
            <v>NORMAL JN-NO</v>
          </cell>
          <cell r="K1221" t="str">
            <v>FRUGOS</v>
          </cell>
          <cell r="L1221">
            <v>139</v>
          </cell>
          <cell r="M1221" t="str">
            <v>PARAGUAY REFRESCOS S.A.  (139)</v>
          </cell>
          <cell r="N1221">
            <v>0</v>
          </cell>
          <cell r="O1221">
            <v>0</v>
          </cell>
          <cell r="P1221">
            <v>0</v>
          </cell>
          <cell r="Q1221">
            <v>0</v>
          </cell>
          <cell r="R1221">
            <v>0</v>
          </cell>
          <cell r="S1221">
            <v>0</v>
          </cell>
          <cell r="T1221">
            <v>0</v>
          </cell>
          <cell r="U1221">
            <v>0</v>
          </cell>
          <cell r="V1221">
            <v>0</v>
          </cell>
          <cell r="W1221">
            <v>0</v>
          </cell>
          <cell r="X1221">
            <v>0</v>
          </cell>
          <cell r="Y1221">
            <v>0</v>
          </cell>
          <cell r="Z1221">
            <v>0</v>
          </cell>
          <cell r="AA1221">
            <v>0</v>
          </cell>
          <cell r="AB1221">
            <v>0</v>
          </cell>
          <cell r="AC1221">
            <v>0</v>
          </cell>
          <cell r="AD1221">
            <v>0</v>
          </cell>
          <cell r="AE1221">
            <v>0</v>
          </cell>
          <cell r="AF1221">
            <v>0</v>
          </cell>
          <cell r="AG1221">
            <v>0</v>
          </cell>
          <cell r="AH1221">
            <v>0</v>
          </cell>
          <cell r="AI1221">
            <v>0</v>
          </cell>
          <cell r="AJ1221">
            <v>0</v>
          </cell>
          <cell r="AK1221">
            <v>0</v>
          </cell>
          <cell r="AL1221">
            <v>0</v>
          </cell>
          <cell r="AM1221">
            <v>0</v>
          </cell>
          <cell r="AN1221">
            <v>0</v>
          </cell>
          <cell r="AO1221">
            <v>0</v>
          </cell>
          <cell r="AP1221" t="str">
            <v>Q</v>
          </cell>
          <cell r="AQ1221" t="str">
            <v>Q</v>
          </cell>
          <cell r="AR1221" t="str">
            <v>Q</v>
          </cell>
          <cell r="AS1221" t="str">
            <v>Q</v>
          </cell>
          <cell r="AT1221" t="str">
            <v>Q</v>
          </cell>
          <cell r="AU1221" t="str">
            <v>Q</v>
          </cell>
          <cell r="AV1221">
            <v>17100.000005000002</v>
          </cell>
          <cell r="AW1221">
            <v>16972.567920000001</v>
          </cell>
          <cell r="AX1221">
            <v>19900</v>
          </cell>
          <cell r="AY1221">
            <v>0.16374268971820372</v>
          </cell>
          <cell r="AZ1221">
            <v>0.14070351733668332</v>
          </cell>
          <cell r="BA1221">
            <v>0</v>
          </cell>
          <cell r="BB1221">
            <v>0</v>
          </cell>
          <cell r="BC1221">
            <v>-1</v>
          </cell>
          <cell r="BD1221">
            <v>0</v>
          </cell>
          <cell r="BE1221">
            <v>0</v>
          </cell>
          <cell r="BF1221">
            <v>0</v>
          </cell>
          <cell r="BG1221">
            <v>-1</v>
          </cell>
          <cell r="BH1221">
            <v>0</v>
          </cell>
        </row>
        <row r="1222">
          <cell r="B1222" t="str">
            <v>8297</v>
          </cell>
          <cell r="C1222" t="str">
            <v>7840058009111</v>
          </cell>
          <cell r="D1222" t="str">
            <v>JUGO NARANJA 200ml FRUGOS.</v>
          </cell>
          <cell r="E1222">
            <v>6</v>
          </cell>
          <cell r="F1222" t="str">
            <v>BEBIDAS</v>
          </cell>
          <cell r="G1222" t="str">
            <v>BEBIDAS</v>
          </cell>
          <cell r="H1222" t="str">
            <v>JUGOS</v>
          </cell>
          <cell r="I1222" t="str">
            <v>JUGOS de NECTAR</v>
          </cell>
          <cell r="J1222" t="str">
            <v>NORMAL JN-NO</v>
          </cell>
          <cell r="K1222" t="str">
            <v>FRUGOS</v>
          </cell>
          <cell r="L1222">
            <v>139</v>
          </cell>
          <cell r="M1222" t="str">
            <v>PARAGUAY REFRESCOS S.A.  (139)</v>
          </cell>
          <cell r="N1222">
            <v>1169</v>
          </cell>
          <cell r="O1222">
            <v>1333</v>
          </cell>
          <cell r="P1222">
            <v>1709</v>
          </cell>
          <cell r="Q1222">
            <v>1446</v>
          </cell>
          <cell r="R1222">
            <v>926</v>
          </cell>
          <cell r="S1222">
            <v>1749</v>
          </cell>
          <cell r="T1222">
            <v>1582</v>
          </cell>
          <cell r="U1222">
            <v>766</v>
          </cell>
          <cell r="V1222">
            <v>319</v>
          </cell>
          <cell r="W1222">
            <v>472</v>
          </cell>
          <cell r="X1222">
            <v>478</v>
          </cell>
          <cell r="Y1222">
            <v>411</v>
          </cell>
          <cell r="Z1222">
            <v>547</v>
          </cell>
          <cell r="AA1222">
            <v>1007</v>
          </cell>
          <cell r="AB1222">
            <v>788</v>
          </cell>
          <cell r="AC1222">
            <v>949</v>
          </cell>
          <cell r="AD1222">
            <v>461</v>
          </cell>
          <cell r="AE1222">
            <v>655</v>
          </cell>
          <cell r="AF1222">
            <v>587</v>
          </cell>
          <cell r="AG1222">
            <v>473</v>
          </cell>
          <cell r="AH1222">
            <v>6</v>
          </cell>
          <cell r="AI1222">
            <v>12</v>
          </cell>
          <cell r="AJ1222">
            <v>568</v>
          </cell>
          <cell r="AK1222">
            <v>468</v>
          </cell>
          <cell r="AL1222">
            <v>468</v>
          </cell>
          <cell r="AM1222">
            <v>280</v>
          </cell>
          <cell r="AN1222">
            <v>396</v>
          </cell>
          <cell r="AO1222">
            <v>-12</v>
          </cell>
          <cell r="AP1222">
            <v>11.784232365145227</v>
          </cell>
          <cell r="AQ1222">
            <v>18.3289817232376</v>
          </cell>
          <cell r="AR1222">
            <v>34.160583941605836</v>
          </cell>
          <cell r="AS1222">
            <v>8.8514225500526873</v>
          </cell>
          <cell r="AT1222">
            <v>25.116279069767444</v>
          </cell>
          <cell r="AU1222" t="str">
            <v>Q</v>
          </cell>
          <cell r="AV1222">
            <v>2850</v>
          </cell>
          <cell r="AW1222">
            <v>2828.7613200000001</v>
          </cell>
          <cell r="AX1222">
            <v>3500</v>
          </cell>
          <cell r="AY1222">
            <v>0.22807017543859653</v>
          </cell>
          <cell r="AZ1222">
            <v>0.18571428571428572</v>
          </cell>
          <cell r="BA1222">
            <v>3316.6666700000001</v>
          </cell>
          <cell r="BB1222">
            <v>6</v>
          </cell>
          <cell r="BC1222">
            <v>0.16374269122807017</v>
          </cell>
          <cell r="BD1222">
            <v>0.14070351845155427</v>
          </cell>
          <cell r="BE1222">
            <v>0</v>
          </cell>
          <cell r="BF1222">
            <v>0</v>
          </cell>
          <cell r="BG1222">
            <v>-1</v>
          </cell>
          <cell r="BH1222">
            <v>0</v>
          </cell>
        </row>
        <row r="1223">
          <cell r="B1223" t="str">
            <v>8758</v>
          </cell>
          <cell r="C1223" t="str">
            <v>7840058009074</v>
          </cell>
          <cell r="D1223" t="str">
            <v>JUGO NARANJA RC 1,5Lts FRUGOS</v>
          </cell>
          <cell r="E1223">
            <v>6</v>
          </cell>
          <cell r="F1223" t="str">
            <v>BEBIDAS</v>
          </cell>
          <cell r="G1223" t="str">
            <v>BEBIDAS</v>
          </cell>
          <cell r="H1223" t="str">
            <v>JUGOS</v>
          </cell>
          <cell r="I1223" t="str">
            <v>JUGOS de NECTAR</v>
          </cell>
          <cell r="J1223" t="str">
            <v>NORMAL JN-NO</v>
          </cell>
          <cell r="K1223" t="str">
            <v>FRUGOS</v>
          </cell>
          <cell r="L1223">
            <v>139</v>
          </cell>
          <cell r="M1223" t="str">
            <v>PARAGUAY REFRESCOS S.A.  (139)</v>
          </cell>
          <cell r="N1223">
            <v>327</v>
          </cell>
          <cell r="O1223">
            <v>318</v>
          </cell>
          <cell r="P1223">
            <v>345</v>
          </cell>
          <cell r="Q1223">
            <v>329</v>
          </cell>
          <cell r="R1223">
            <v>468</v>
          </cell>
          <cell r="S1223">
            <v>358</v>
          </cell>
          <cell r="T1223">
            <v>386</v>
          </cell>
          <cell r="U1223">
            <v>440</v>
          </cell>
          <cell r="V1223">
            <v>138</v>
          </cell>
          <cell r="W1223">
            <v>188</v>
          </cell>
          <cell r="X1223">
            <v>103</v>
          </cell>
          <cell r="Y1223">
            <v>108</v>
          </cell>
          <cell r="Z1223">
            <v>120</v>
          </cell>
          <cell r="AA1223">
            <v>280</v>
          </cell>
          <cell r="AB1223">
            <v>214</v>
          </cell>
          <cell r="AC1223">
            <v>219</v>
          </cell>
          <cell r="AD1223">
            <v>278</v>
          </cell>
          <cell r="AE1223">
            <v>344</v>
          </cell>
          <cell r="AF1223">
            <v>289</v>
          </cell>
          <cell r="AG1223">
            <v>301</v>
          </cell>
          <cell r="AH1223">
            <v>5</v>
          </cell>
          <cell r="AI1223">
            <v>23</v>
          </cell>
          <cell r="AJ1223">
            <v>334</v>
          </cell>
          <cell r="AK1223">
            <v>334</v>
          </cell>
          <cell r="AL1223">
            <v>117</v>
          </cell>
          <cell r="AM1223">
            <v>170</v>
          </cell>
          <cell r="AN1223">
            <v>229</v>
          </cell>
          <cell r="AO1223">
            <v>229</v>
          </cell>
          <cell r="AP1223">
            <v>30.455927051671733</v>
          </cell>
          <cell r="AQ1223">
            <v>22.77272727272727</v>
          </cell>
          <cell r="AR1223">
            <v>32.5</v>
          </cell>
          <cell r="AS1223">
            <v>23.287671232876711</v>
          </cell>
          <cell r="AT1223">
            <v>22.823920265780732</v>
          </cell>
          <cell r="AU1223">
            <v>298.69565217391306</v>
          </cell>
          <cell r="AV1223">
            <v>9360</v>
          </cell>
          <cell r="AW1223">
            <v>9419.2456600000005</v>
          </cell>
          <cell r="AX1223">
            <v>10900</v>
          </cell>
          <cell r="AY1223">
            <v>0.16452991452991461</v>
          </cell>
          <cell r="AZ1223">
            <v>0.14128440366972478</v>
          </cell>
          <cell r="BA1223">
            <v>10500</v>
          </cell>
          <cell r="BB1223">
            <v>3</v>
          </cell>
          <cell r="BC1223">
            <v>0.12179487179487181</v>
          </cell>
          <cell r="BD1223">
            <v>0.10857142857142857</v>
          </cell>
          <cell r="BE1223">
            <v>0</v>
          </cell>
          <cell r="BF1223">
            <v>0</v>
          </cell>
          <cell r="BG1223">
            <v>-1</v>
          </cell>
          <cell r="BH1223">
            <v>0</v>
          </cell>
        </row>
        <row r="1224">
          <cell r="B1224" t="str">
            <v>8707</v>
          </cell>
          <cell r="C1224" t="str">
            <v>7840188000040</v>
          </cell>
          <cell r="D1224" t="str">
            <v>JUGO DURAZNO 1Lts WATTS</v>
          </cell>
          <cell r="E1224">
            <v>6</v>
          </cell>
          <cell r="F1224" t="str">
            <v>BEBIDAS</v>
          </cell>
          <cell r="G1224" t="str">
            <v>BEBIDAS</v>
          </cell>
          <cell r="H1224" t="str">
            <v>JUGOS</v>
          </cell>
          <cell r="I1224" t="str">
            <v>JUGOS de NECTAR</v>
          </cell>
          <cell r="J1224" t="str">
            <v>NORMAL JN-NO</v>
          </cell>
          <cell r="K1224" t="str">
            <v>WATTS</v>
          </cell>
          <cell r="L1224">
            <v>79</v>
          </cell>
          <cell r="M1224" t="str">
            <v>DISTRIBUIDORA DEL PARAGUAY (79)</v>
          </cell>
          <cell r="N1224">
            <v>550</v>
          </cell>
          <cell r="O1224">
            <v>647</v>
          </cell>
          <cell r="P1224">
            <v>173</v>
          </cell>
          <cell r="Q1224">
            <v>181</v>
          </cell>
          <cell r="R1224">
            <v>739</v>
          </cell>
          <cell r="S1224">
            <v>785</v>
          </cell>
          <cell r="T1224">
            <v>471</v>
          </cell>
          <cell r="U1224">
            <v>420</v>
          </cell>
          <cell r="V1224">
            <v>369</v>
          </cell>
          <cell r="W1224">
            <v>373</v>
          </cell>
          <cell r="X1224">
            <v>183</v>
          </cell>
          <cell r="Y1224">
            <v>165</v>
          </cell>
          <cell r="Z1224">
            <v>495</v>
          </cell>
          <cell r="AA1224">
            <v>450</v>
          </cell>
          <cell r="AB1224">
            <v>244</v>
          </cell>
          <cell r="AC1224">
            <v>169</v>
          </cell>
          <cell r="AD1224">
            <v>324</v>
          </cell>
          <cell r="AE1224">
            <v>394</v>
          </cell>
          <cell r="AF1224">
            <v>317</v>
          </cell>
          <cell r="AG1224">
            <v>312</v>
          </cell>
          <cell r="AH1224">
            <v>36</v>
          </cell>
          <cell r="AI1224">
            <v>62</v>
          </cell>
          <cell r="AJ1224">
            <v>554</v>
          </cell>
          <cell r="AK1224">
            <v>859</v>
          </cell>
          <cell r="AL1224">
            <v>397</v>
          </cell>
          <cell r="AM1224">
            <v>634</v>
          </cell>
          <cell r="AN1224">
            <v>418</v>
          </cell>
          <cell r="AO1224">
            <v>199</v>
          </cell>
          <cell r="AP1224">
            <v>91.823204419889507</v>
          </cell>
          <cell r="AQ1224">
            <v>61.357142857142854</v>
          </cell>
          <cell r="AR1224">
            <v>72.181818181818187</v>
          </cell>
          <cell r="AS1224">
            <v>112.54437869822485</v>
          </cell>
          <cell r="AT1224">
            <v>40.192307692307686</v>
          </cell>
          <cell r="AU1224">
            <v>96.290322580645153</v>
          </cell>
          <cell r="AV1224">
            <v>7619.9999699999998</v>
          </cell>
          <cell r="AW1224">
            <v>7603.1567699999996</v>
          </cell>
          <cell r="AX1224">
            <v>8900</v>
          </cell>
          <cell r="AY1224">
            <v>0.16797900722301451</v>
          </cell>
          <cell r="AZ1224">
            <v>0.14382022808988765</v>
          </cell>
          <cell r="BA1224">
            <v>8500</v>
          </cell>
          <cell r="BB1224">
            <v>6</v>
          </cell>
          <cell r="BC1224">
            <v>0.11548556869613735</v>
          </cell>
          <cell r="BD1224">
            <v>0.10352941529411766</v>
          </cell>
          <cell r="BE1224">
            <v>8250</v>
          </cell>
          <cell r="BF1224">
            <v>12</v>
          </cell>
          <cell r="BG1224">
            <v>8.2677169616839352E-2</v>
          </cell>
          <cell r="BH1224">
            <v>7.6363640000000024E-2</v>
          </cell>
        </row>
        <row r="1225">
          <cell r="B1225" t="str">
            <v>19928</v>
          </cell>
          <cell r="C1225" t="str">
            <v>7840188010988</v>
          </cell>
          <cell r="D1225" t="str">
            <v>JUGO DURAZNO 200ml 6un WATTS</v>
          </cell>
          <cell r="E1225">
            <v>6</v>
          </cell>
          <cell r="F1225" t="str">
            <v>BEBIDAS</v>
          </cell>
          <cell r="G1225" t="str">
            <v>BEBIDAS</v>
          </cell>
          <cell r="H1225" t="str">
            <v>JUGOS</v>
          </cell>
          <cell r="I1225" t="str">
            <v>JUGOS de NECTAR</v>
          </cell>
          <cell r="J1225" t="str">
            <v>NORMAL JN-NO</v>
          </cell>
          <cell r="K1225" t="str">
            <v>WATTS</v>
          </cell>
          <cell r="L1225">
            <v>79</v>
          </cell>
          <cell r="M1225" t="str">
            <v>DISTRIBUIDORA DEL PARAGUAY (79)</v>
          </cell>
          <cell r="N1225">
            <v>0</v>
          </cell>
          <cell r="O1225">
            <v>0</v>
          </cell>
          <cell r="P1225">
            <v>0</v>
          </cell>
          <cell r="Q1225">
            <v>0</v>
          </cell>
          <cell r="R1225">
            <v>0</v>
          </cell>
          <cell r="S1225">
            <v>0</v>
          </cell>
          <cell r="T1225">
            <v>0</v>
          </cell>
          <cell r="U1225">
            <v>0</v>
          </cell>
          <cell r="V1225">
            <v>0</v>
          </cell>
          <cell r="W1225">
            <v>0</v>
          </cell>
          <cell r="X1225">
            <v>0</v>
          </cell>
          <cell r="Y1225">
            <v>0</v>
          </cell>
          <cell r="Z1225">
            <v>0</v>
          </cell>
          <cell r="AA1225">
            <v>0</v>
          </cell>
          <cell r="AB1225">
            <v>0</v>
          </cell>
          <cell r="AC1225">
            <v>0</v>
          </cell>
          <cell r="AD1225">
            <v>0</v>
          </cell>
          <cell r="AE1225">
            <v>0</v>
          </cell>
          <cell r="AF1225">
            <v>0</v>
          </cell>
          <cell r="AG1225">
            <v>0</v>
          </cell>
          <cell r="AH1225">
            <v>0</v>
          </cell>
          <cell r="AI1225">
            <v>0</v>
          </cell>
          <cell r="AJ1225">
            <v>0</v>
          </cell>
          <cell r="AK1225">
            <v>0</v>
          </cell>
          <cell r="AL1225">
            <v>0</v>
          </cell>
          <cell r="AM1225">
            <v>0</v>
          </cell>
          <cell r="AN1225">
            <v>0</v>
          </cell>
          <cell r="AO1225">
            <v>0</v>
          </cell>
          <cell r="AP1225" t="str">
            <v>Q</v>
          </cell>
          <cell r="AQ1225" t="str">
            <v>Q</v>
          </cell>
          <cell r="AR1225" t="str">
            <v>Q</v>
          </cell>
          <cell r="AS1225" t="str">
            <v>Q</v>
          </cell>
          <cell r="AT1225" t="str">
            <v>Q</v>
          </cell>
          <cell r="AU1225" t="str">
            <v>Q</v>
          </cell>
          <cell r="AV1225">
            <v>17280.000001</v>
          </cell>
          <cell r="AW1225">
            <v>17099.92152</v>
          </cell>
          <cell r="AX1225">
            <v>19250</v>
          </cell>
          <cell r="AY1225">
            <v>0.11400462956516177</v>
          </cell>
          <cell r="AZ1225">
            <v>0.10233766228571427</v>
          </cell>
          <cell r="BA1225">
            <v>18500</v>
          </cell>
          <cell r="BB1225">
            <v>3</v>
          </cell>
          <cell r="BC1225">
            <v>7.0601851789895642E-2</v>
          </cell>
          <cell r="BD1225">
            <v>6.5945945891891872E-2</v>
          </cell>
          <cell r="BE1225">
            <v>0</v>
          </cell>
          <cell r="BF1225">
            <v>0</v>
          </cell>
          <cell r="BG1225">
            <v>-1</v>
          </cell>
          <cell r="BH1225">
            <v>0</v>
          </cell>
        </row>
        <row r="1226">
          <cell r="B1226" t="str">
            <v>8708</v>
          </cell>
          <cell r="C1226" t="str">
            <v>7840188000118</v>
          </cell>
          <cell r="D1226" t="str">
            <v>JUGO DURAZNO 200ml WATTS</v>
          </cell>
          <cell r="E1226">
            <v>30</v>
          </cell>
          <cell r="F1226" t="str">
            <v>BEBIDAS</v>
          </cell>
          <cell r="G1226" t="str">
            <v>BEBIDAS</v>
          </cell>
          <cell r="H1226" t="str">
            <v>JUGOS</v>
          </cell>
          <cell r="I1226" t="str">
            <v>JUGOS de NECTAR</v>
          </cell>
          <cell r="J1226" t="str">
            <v>NORMAL JN-NO</v>
          </cell>
          <cell r="K1226" t="str">
            <v>WATTS</v>
          </cell>
          <cell r="L1226">
            <v>79</v>
          </cell>
          <cell r="M1226" t="str">
            <v>DISTRIBUIDORA DEL PARAGUAY (79)</v>
          </cell>
          <cell r="N1226">
            <v>1770</v>
          </cell>
          <cell r="O1226">
            <v>3708</v>
          </cell>
          <cell r="P1226">
            <v>1413</v>
          </cell>
          <cell r="Q1226">
            <v>1477</v>
          </cell>
          <cell r="R1226">
            <v>1548</v>
          </cell>
          <cell r="S1226">
            <v>3576</v>
          </cell>
          <cell r="T1226">
            <v>908</v>
          </cell>
          <cell r="U1226">
            <v>1206</v>
          </cell>
          <cell r="V1226">
            <v>573</v>
          </cell>
          <cell r="W1226">
            <v>1447</v>
          </cell>
          <cell r="X1226">
            <v>1603</v>
          </cell>
          <cell r="Y1226">
            <v>1554</v>
          </cell>
          <cell r="Z1226">
            <v>731</v>
          </cell>
          <cell r="AA1226">
            <v>471</v>
          </cell>
          <cell r="AB1226">
            <v>1206</v>
          </cell>
          <cell r="AC1226">
            <v>1296</v>
          </cell>
          <cell r="AD1226">
            <v>770</v>
          </cell>
          <cell r="AE1226">
            <v>1656</v>
          </cell>
          <cell r="AF1226">
            <v>1831</v>
          </cell>
          <cell r="AG1226">
            <v>1589</v>
          </cell>
          <cell r="AH1226">
            <v>85</v>
          </cell>
          <cell r="AI1226">
            <v>249</v>
          </cell>
          <cell r="AJ1226">
            <v>430</v>
          </cell>
          <cell r="AK1226">
            <v>-16</v>
          </cell>
          <cell r="AL1226">
            <v>1169</v>
          </cell>
          <cell r="AM1226">
            <v>1172</v>
          </cell>
          <cell r="AN1226">
            <v>3412</v>
          </cell>
          <cell r="AO1226">
            <v>522</v>
          </cell>
          <cell r="AP1226">
            <v>8.7339201083276912</v>
          </cell>
          <cell r="AQ1226" t="str">
            <v>Q</v>
          </cell>
          <cell r="AR1226">
            <v>22.567567567567568</v>
          </cell>
          <cell r="AS1226">
            <v>27.12962962962963</v>
          </cell>
          <cell r="AT1226">
            <v>64.417872876022656</v>
          </cell>
          <cell r="AU1226">
            <v>62.891566265060234</v>
          </cell>
          <cell r="AV1226">
            <v>2880</v>
          </cell>
          <cell r="AW1226">
            <v>2849.9869199999998</v>
          </cell>
          <cell r="AX1226">
            <v>3500</v>
          </cell>
          <cell r="AY1226">
            <v>0.21527777777777768</v>
          </cell>
          <cell r="AZ1226">
            <v>0.17714285714285713</v>
          </cell>
          <cell r="BA1226">
            <v>0</v>
          </cell>
          <cell r="BB1226">
            <v>0</v>
          </cell>
          <cell r="BC1226">
            <v>-1</v>
          </cell>
          <cell r="BD1226">
            <v>0</v>
          </cell>
          <cell r="BE1226">
            <v>0</v>
          </cell>
          <cell r="BF1226">
            <v>0</v>
          </cell>
          <cell r="BG1226">
            <v>-1</v>
          </cell>
          <cell r="BH1226">
            <v>0</v>
          </cell>
        </row>
        <row r="1227">
          <cell r="B1227" t="str">
            <v>8713</v>
          </cell>
          <cell r="C1227" t="str">
            <v>7840779007007</v>
          </cell>
          <cell r="D1227" t="str">
            <v>JUGO FRUTOS ROJOS 1Lts WATTS</v>
          </cell>
          <cell r="E1227">
            <v>6</v>
          </cell>
          <cell r="F1227" t="str">
            <v>BEBIDAS</v>
          </cell>
          <cell r="G1227" t="str">
            <v>BEBIDAS</v>
          </cell>
          <cell r="H1227" t="str">
            <v>JUGOS</v>
          </cell>
          <cell r="I1227" t="str">
            <v>JUGOS de NECTAR</v>
          </cell>
          <cell r="J1227" t="str">
            <v>NORMAL JN-NO</v>
          </cell>
          <cell r="K1227" t="str">
            <v>WATTS</v>
          </cell>
          <cell r="L1227">
            <v>79</v>
          </cell>
          <cell r="M1227" t="str">
            <v>DISTRIBUIDORA DEL PARAGUAY (79)</v>
          </cell>
          <cell r="N1227">
            <v>42</v>
          </cell>
          <cell r="O1227">
            <v>332</v>
          </cell>
          <cell r="P1227">
            <v>104</v>
          </cell>
          <cell r="Q1227">
            <v>49</v>
          </cell>
          <cell r="R1227">
            <v>104</v>
          </cell>
          <cell r="S1227">
            <v>459</v>
          </cell>
          <cell r="T1227">
            <v>345</v>
          </cell>
          <cell r="U1227">
            <v>329</v>
          </cell>
          <cell r="V1227">
            <v>16</v>
          </cell>
          <cell r="W1227">
            <v>126</v>
          </cell>
          <cell r="X1227">
            <v>20</v>
          </cell>
          <cell r="Y1227">
            <v>53</v>
          </cell>
          <cell r="Z1227">
            <v>23</v>
          </cell>
          <cell r="AA1227">
            <v>25</v>
          </cell>
          <cell r="AB1227">
            <v>8</v>
          </cell>
          <cell r="AC1227">
            <v>18</v>
          </cell>
          <cell r="AD1227">
            <v>190</v>
          </cell>
          <cell r="AE1227">
            <v>259</v>
          </cell>
          <cell r="AF1227">
            <v>202</v>
          </cell>
          <cell r="AG1227">
            <v>191</v>
          </cell>
          <cell r="AH1227">
            <v>30</v>
          </cell>
          <cell r="AI1227">
            <v>43</v>
          </cell>
          <cell r="AJ1227">
            <v>343</v>
          </cell>
          <cell r="AK1227">
            <v>450</v>
          </cell>
          <cell r="AL1227">
            <v>74</v>
          </cell>
          <cell r="AM1227">
            <v>102</v>
          </cell>
          <cell r="AN1227">
            <v>208</v>
          </cell>
          <cell r="AO1227">
            <v>23</v>
          </cell>
          <cell r="AP1227">
            <v>210</v>
          </cell>
          <cell r="AQ1227">
            <v>41.033434650455924</v>
          </cell>
          <cell r="AR1227">
            <v>41.886792452830186</v>
          </cell>
          <cell r="AS1227">
            <v>170</v>
          </cell>
          <cell r="AT1227">
            <v>32.670157068062828</v>
          </cell>
          <cell r="AU1227">
            <v>16.046511627906977</v>
          </cell>
          <cell r="AV1227">
            <v>7619.9999699999998</v>
          </cell>
          <cell r="AW1227">
            <v>7590.49676</v>
          </cell>
          <cell r="AX1227">
            <v>8900</v>
          </cell>
          <cell r="AY1227">
            <v>0.16797900722301451</v>
          </cell>
          <cell r="AZ1227">
            <v>0.14382022808988765</v>
          </cell>
          <cell r="BA1227">
            <v>8500</v>
          </cell>
          <cell r="BB1227">
            <v>6</v>
          </cell>
          <cell r="BC1227">
            <v>0.11548556869613735</v>
          </cell>
          <cell r="BD1227">
            <v>0.10352941529411766</v>
          </cell>
          <cell r="BE1227">
            <v>8250</v>
          </cell>
          <cell r="BF1227">
            <v>12</v>
          </cell>
          <cell r="BG1227">
            <v>8.2677169616839352E-2</v>
          </cell>
          <cell r="BH1227">
            <v>7.6363640000000024E-2</v>
          </cell>
        </row>
        <row r="1228">
          <cell r="B1228" t="str">
            <v>4511</v>
          </cell>
          <cell r="C1228" t="str">
            <v>7840188000033</v>
          </cell>
          <cell r="D1228" t="str">
            <v>JUGO MANZANA 1Lts WATTS</v>
          </cell>
          <cell r="E1228">
            <v>6</v>
          </cell>
          <cell r="F1228" t="str">
            <v>BEBIDAS</v>
          </cell>
          <cell r="G1228" t="str">
            <v>BEBIDAS</v>
          </cell>
          <cell r="H1228" t="str">
            <v>JUGOS</v>
          </cell>
          <cell r="I1228" t="str">
            <v>JUGOS de NECTAR</v>
          </cell>
          <cell r="J1228" t="str">
            <v>NORMAL JN-NO</v>
          </cell>
          <cell r="K1228" t="str">
            <v>WATTS</v>
          </cell>
          <cell r="L1228">
            <v>79</v>
          </cell>
          <cell r="M1228" t="str">
            <v>DISTRIBUIDORA DEL PARAGUAY (79)</v>
          </cell>
          <cell r="N1228">
            <v>357</v>
          </cell>
          <cell r="O1228">
            <v>122</v>
          </cell>
          <cell r="P1228">
            <v>240</v>
          </cell>
          <cell r="Q1228">
            <v>220</v>
          </cell>
          <cell r="R1228">
            <v>309</v>
          </cell>
          <cell r="S1228">
            <v>211</v>
          </cell>
          <cell r="T1228">
            <v>83</v>
          </cell>
          <cell r="U1228">
            <v>197</v>
          </cell>
          <cell r="V1228">
            <v>227</v>
          </cell>
          <cell r="W1228">
            <v>165</v>
          </cell>
          <cell r="X1228">
            <v>125</v>
          </cell>
          <cell r="Y1228">
            <v>112</v>
          </cell>
          <cell r="Z1228">
            <v>166</v>
          </cell>
          <cell r="AA1228">
            <v>0</v>
          </cell>
          <cell r="AB1228">
            <v>47</v>
          </cell>
          <cell r="AC1228">
            <v>115</v>
          </cell>
          <cell r="AD1228">
            <v>187</v>
          </cell>
          <cell r="AE1228">
            <v>211</v>
          </cell>
          <cell r="AF1228">
            <v>168</v>
          </cell>
          <cell r="AG1228">
            <v>165</v>
          </cell>
          <cell r="AH1228">
            <v>10</v>
          </cell>
          <cell r="AI1228">
            <v>15</v>
          </cell>
          <cell r="AJ1228">
            <v>176</v>
          </cell>
          <cell r="AK1228">
            <v>198</v>
          </cell>
          <cell r="AL1228">
            <v>165</v>
          </cell>
          <cell r="AM1228">
            <v>131</v>
          </cell>
          <cell r="AN1228">
            <v>277</v>
          </cell>
          <cell r="AO1228">
            <v>49</v>
          </cell>
          <cell r="AP1228">
            <v>24</v>
          </cell>
          <cell r="AQ1228">
            <v>30.152284263959388</v>
          </cell>
          <cell r="AR1228">
            <v>44.196428571428577</v>
          </cell>
          <cell r="AS1228">
            <v>34.173913043478265</v>
          </cell>
          <cell r="AT1228">
            <v>50.36363636363636</v>
          </cell>
          <cell r="AU1228">
            <v>98</v>
          </cell>
          <cell r="AV1228">
            <v>7619.9999699999998</v>
          </cell>
          <cell r="AW1228">
            <v>7562.1696700000002</v>
          </cell>
          <cell r="AX1228">
            <v>8900</v>
          </cell>
          <cell r="AY1228">
            <v>0.16797900722301451</v>
          </cell>
          <cell r="AZ1228">
            <v>0.14382022808988765</v>
          </cell>
          <cell r="BA1228">
            <v>8500</v>
          </cell>
          <cell r="BB1228">
            <v>6</v>
          </cell>
          <cell r="BC1228">
            <v>0.11548556869613735</v>
          </cell>
          <cell r="BD1228">
            <v>0.10352941529411766</v>
          </cell>
          <cell r="BE1228">
            <v>8250</v>
          </cell>
          <cell r="BF1228">
            <v>12</v>
          </cell>
          <cell r="BG1228">
            <v>8.2677169616839352E-2</v>
          </cell>
          <cell r="BH1228">
            <v>7.6363640000000024E-2</v>
          </cell>
        </row>
        <row r="1229">
          <cell r="B1229" t="str">
            <v>19929</v>
          </cell>
          <cell r="C1229" t="str">
            <v>7840188010964</v>
          </cell>
          <cell r="D1229" t="str">
            <v>JUGO MANZANA 200ml 6un WATTS</v>
          </cell>
          <cell r="E1229">
            <v>6</v>
          </cell>
          <cell r="F1229" t="str">
            <v>BEBIDAS</v>
          </cell>
          <cell r="G1229" t="str">
            <v>BEBIDAS</v>
          </cell>
          <cell r="H1229" t="str">
            <v>JUGOS</v>
          </cell>
          <cell r="I1229" t="str">
            <v>JUGOS de NECTAR</v>
          </cell>
          <cell r="J1229" t="str">
            <v>NORMAL JN-NO</v>
          </cell>
          <cell r="K1229" t="str">
            <v>WATTS</v>
          </cell>
          <cell r="L1229">
            <v>79</v>
          </cell>
          <cell r="M1229" t="str">
            <v>DISTRIBUIDORA DEL PARAGUAY (79)</v>
          </cell>
          <cell r="N1229">
            <v>0</v>
          </cell>
          <cell r="O1229">
            <v>0</v>
          </cell>
          <cell r="P1229">
            <v>0</v>
          </cell>
          <cell r="Q1229">
            <v>0</v>
          </cell>
          <cell r="R1229">
            <v>0</v>
          </cell>
          <cell r="S1229">
            <v>0</v>
          </cell>
          <cell r="T1229">
            <v>0</v>
          </cell>
          <cell r="U1229">
            <v>0</v>
          </cell>
          <cell r="V1229">
            <v>0</v>
          </cell>
          <cell r="W1229">
            <v>0</v>
          </cell>
          <cell r="X1229">
            <v>0</v>
          </cell>
          <cell r="Y1229">
            <v>0</v>
          </cell>
          <cell r="Z1229">
            <v>0</v>
          </cell>
          <cell r="AA1229">
            <v>0</v>
          </cell>
          <cell r="AB1229">
            <v>0</v>
          </cell>
          <cell r="AC1229">
            <v>0</v>
          </cell>
          <cell r="AD1229">
            <v>0</v>
          </cell>
          <cell r="AE1229">
            <v>0</v>
          </cell>
          <cell r="AF1229">
            <v>0</v>
          </cell>
          <cell r="AG1229">
            <v>0</v>
          </cell>
          <cell r="AH1229">
            <v>0</v>
          </cell>
          <cell r="AI1229">
            <v>0</v>
          </cell>
          <cell r="AJ1229">
            <v>0</v>
          </cell>
          <cell r="AK1229">
            <v>0</v>
          </cell>
          <cell r="AL1229">
            <v>0</v>
          </cell>
          <cell r="AM1229">
            <v>0</v>
          </cell>
          <cell r="AN1229">
            <v>0</v>
          </cell>
          <cell r="AO1229">
            <v>0</v>
          </cell>
          <cell r="AP1229" t="str">
            <v>Q</v>
          </cell>
          <cell r="AQ1229" t="str">
            <v>Q</v>
          </cell>
          <cell r="AR1229" t="str">
            <v>Q</v>
          </cell>
          <cell r="AS1229" t="str">
            <v>Q</v>
          </cell>
          <cell r="AT1229" t="str">
            <v>Q</v>
          </cell>
          <cell r="AU1229" t="str">
            <v>Q</v>
          </cell>
          <cell r="AV1229">
            <v>17280.000001</v>
          </cell>
          <cell r="AW1229">
            <v>17097.614819999999</v>
          </cell>
          <cell r="AX1229">
            <v>19250</v>
          </cell>
          <cell r="AY1229">
            <v>0.11400462956516177</v>
          </cell>
          <cell r="AZ1229">
            <v>0.10233766228571427</v>
          </cell>
          <cell r="BA1229">
            <v>18500</v>
          </cell>
          <cell r="BB1229">
            <v>3</v>
          </cell>
          <cell r="BC1229">
            <v>7.0601851789895642E-2</v>
          </cell>
          <cell r="BD1229">
            <v>6.5945945891891872E-2</v>
          </cell>
          <cell r="BE1229">
            <v>0</v>
          </cell>
          <cell r="BF1229">
            <v>0</v>
          </cell>
          <cell r="BG1229">
            <v>-1</v>
          </cell>
          <cell r="BH1229">
            <v>0</v>
          </cell>
        </row>
        <row r="1230">
          <cell r="B1230" t="str">
            <v>4508</v>
          </cell>
          <cell r="C1230" t="str">
            <v>7840188000101</v>
          </cell>
          <cell r="D1230" t="str">
            <v>JUGO MANZANA 200ml WATTS</v>
          </cell>
          <cell r="E1230">
            <v>30</v>
          </cell>
          <cell r="F1230" t="str">
            <v>BEBIDAS</v>
          </cell>
          <cell r="G1230" t="str">
            <v>BEBIDAS</v>
          </cell>
          <cell r="H1230" t="str">
            <v>JUGOS</v>
          </cell>
          <cell r="I1230" t="str">
            <v>JUGOS de NECTAR</v>
          </cell>
          <cell r="J1230" t="str">
            <v>NORMAL JN-NO</v>
          </cell>
          <cell r="K1230" t="str">
            <v>WATTS</v>
          </cell>
          <cell r="L1230">
            <v>79</v>
          </cell>
          <cell r="M1230" t="str">
            <v>DISTRIBUIDORA DEL PARAGUAY (79)</v>
          </cell>
          <cell r="N1230">
            <v>1608</v>
          </cell>
          <cell r="O1230">
            <v>1965</v>
          </cell>
          <cell r="P1230">
            <v>206</v>
          </cell>
          <cell r="Q1230">
            <v>270</v>
          </cell>
          <cell r="R1230">
            <v>1211</v>
          </cell>
          <cell r="S1230">
            <v>1597</v>
          </cell>
          <cell r="T1230">
            <v>0</v>
          </cell>
          <cell r="U1230">
            <v>0</v>
          </cell>
          <cell r="V1230">
            <v>552</v>
          </cell>
          <cell r="W1230">
            <v>980</v>
          </cell>
          <cell r="X1230">
            <v>99</v>
          </cell>
          <cell r="Y1230">
            <v>79</v>
          </cell>
          <cell r="Z1230">
            <v>729</v>
          </cell>
          <cell r="AA1230">
            <v>810</v>
          </cell>
          <cell r="AB1230">
            <v>204</v>
          </cell>
          <cell r="AC1230">
            <v>95</v>
          </cell>
          <cell r="AD1230">
            <v>718</v>
          </cell>
          <cell r="AE1230">
            <v>893</v>
          </cell>
          <cell r="AF1230">
            <v>850</v>
          </cell>
          <cell r="AG1230">
            <v>925</v>
          </cell>
          <cell r="AH1230">
            <v>60</v>
          </cell>
          <cell r="AI1230">
            <v>162</v>
          </cell>
          <cell r="AJ1230">
            <v>198</v>
          </cell>
          <cell r="AK1230">
            <v>120</v>
          </cell>
          <cell r="AL1230">
            <v>90</v>
          </cell>
          <cell r="AM1230">
            <v>324</v>
          </cell>
          <cell r="AN1230">
            <v>400</v>
          </cell>
          <cell r="AO1230">
            <v>570</v>
          </cell>
          <cell r="AP1230">
            <v>22</v>
          </cell>
          <cell r="AQ1230" t="str">
            <v>SV</v>
          </cell>
          <cell r="AR1230">
            <v>34.177215189873422</v>
          </cell>
          <cell r="AS1230">
            <v>102.31578947368421</v>
          </cell>
          <cell r="AT1230">
            <v>12.972972972972974</v>
          </cell>
          <cell r="AU1230">
            <v>105.55555555555556</v>
          </cell>
          <cell r="AV1230">
            <v>2880</v>
          </cell>
          <cell r="AW1230">
            <v>2849.6024699999998</v>
          </cell>
          <cell r="AX1230">
            <v>3500</v>
          </cell>
          <cell r="AY1230">
            <v>0.21527777777777768</v>
          </cell>
          <cell r="AZ1230">
            <v>0.17714285714285713</v>
          </cell>
          <cell r="BA1230">
            <v>0</v>
          </cell>
          <cell r="BB1230">
            <v>0</v>
          </cell>
          <cell r="BC1230">
            <v>-1</v>
          </cell>
          <cell r="BD1230">
            <v>0</v>
          </cell>
          <cell r="BE1230">
            <v>0</v>
          </cell>
          <cell r="BF1230">
            <v>0</v>
          </cell>
          <cell r="BG1230">
            <v>-1</v>
          </cell>
          <cell r="BH1230">
            <v>0</v>
          </cell>
        </row>
        <row r="1231">
          <cell r="B1231" t="str">
            <v>4509</v>
          </cell>
          <cell r="C1231" t="str">
            <v>7840779008301</v>
          </cell>
          <cell r="D1231" t="str">
            <v>JUGO NARANJA 1,5Lts WATTS</v>
          </cell>
          <cell r="E1231">
            <v>6</v>
          </cell>
          <cell r="F1231" t="str">
            <v>BEBIDAS</v>
          </cell>
          <cell r="G1231" t="str">
            <v>BEBIDAS</v>
          </cell>
          <cell r="H1231" t="str">
            <v>JUGOS</v>
          </cell>
          <cell r="I1231" t="str">
            <v>JUGOS de NECTAR</v>
          </cell>
          <cell r="J1231" t="str">
            <v>NORMAL JN-NO</v>
          </cell>
          <cell r="K1231" t="str">
            <v>WATTS</v>
          </cell>
          <cell r="L1231">
            <v>79</v>
          </cell>
          <cell r="M1231" t="str">
            <v>DISTRIBUIDORA DEL PARAGUAY (79)</v>
          </cell>
          <cell r="N1231">
            <v>0</v>
          </cell>
          <cell r="O1231">
            <v>0</v>
          </cell>
          <cell r="P1231">
            <v>0</v>
          </cell>
          <cell r="Q1231">
            <v>0</v>
          </cell>
          <cell r="R1231">
            <v>0</v>
          </cell>
          <cell r="S1231">
            <v>0</v>
          </cell>
          <cell r="T1231">
            <v>0</v>
          </cell>
          <cell r="U1231">
            <v>0</v>
          </cell>
          <cell r="V1231">
            <v>0</v>
          </cell>
          <cell r="W1231">
            <v>0</v>
          </cell>
          <cell r="X1231">
            <v>0</v>
          </cell>
          <cell r="Y1231">
            <v>0</v>
          </cell>
          <cell r="Z1231">
            <v>0</v>
          </cell>
          <cell r="AA1231">
            <v>0</v>
          </cell>
          <cell r="AB1231">
            <v>0</v>
          </cell>
          <cell r="AC1231">
            <v>0</v>
          </cell>
          <cell r="AD1231">
            <v>0</v>
          </cell>
          <cell r="AE1231">
            <v>0</v>
          </cell>
          <cell r="AF1231">
            <v>0</v>
          </cell>
          <cell r="AG1231">
            <v>0</v>
          </cell>
          <cell r="AH1231">
            <v>0</v>
          </cell>
          <cell r="AI1231">
            <v>0</v>
          </cell>
          <cell r="AJ1231">
            <v>0</v>
          </cell>
          <cell r="AK1231">
            <v>1</v>
          </cell>
          <cell r="AL1231">
            <v>0</v>
          </cell>
          <cell r="AM1231">
            <v>0</v>
          </cell>
          <cell r="AN1231">
            <v>0</v>
          </cell>
          <cell r="AO1231">
            <v>0</v>
          </cell>
          <cell r="AP1231" t="str">
            <v>Q</v>
          </cell>
          <cell r="AQ1231" t="str">
            <v>SV</v>
          </cell>
          <cell r="AR1231" t="str">
            <v>Q</v>
          </cell>
          <cell r="AS1231" t="str">
            <v>Q</v>
          </cell>
          <cell r="AT1231" t="str">
            <v>Q</v>
          </cell>
          <cell r="AU1231" t="str">
            <v>Q</v>
          </cell>
          <cell r="AV1231">
            <v>8932</v>
          </cell>
          <cell r="AW1231">
            <v>8778.1577400000006</v>
          </cell>
          <cell r="AX1231">
            <v>10750</v>
          </cell>
          <cell r="AY1231">
            <v>0.20353784146887599</v>
          </cell>
          <cell r="AZ1231">
            <v>0.16911627906976745</v>
          </cell>
          <cell r="BA1231">
            <v>10500</v>
          </cell>
          <cell r="BB1231">
            <v>6</v>
          </cell>
          <cell r="BC1231">
            <v>0.17554858934169282</v>
          </cell>
          <cell r="BD1231">
            <v>0.14933333333333335</v>
          </cell>
          <cell r="BE1231">
            <v>10250</v>
          </cell>
          <cell r="BF1231">
            <v>12</v>
          </cell>
          <cell r="BG1231">
            <v>0.14755933721450964</v>
          </cell>
          <cell r="BH1231">
            <v>0.12858536585365854</v>
          </cell>
        </row>
        <row r="1232">
          <cell r="B1232" t="str">
            <v>4510</v>
          </cell>
          <cell r="C1232" t="str">
            <v>7840188000019</v>
          </cell>
          <cell r="D1232" t="str">
            <v>JUGO NARANJA 1Lts WATTS</v>
          </cell>
          <cell r="E1232">
            <v>6</v>
          </cell>
          <cell r="F1232" t="str">
            <v>BEBIDAS</v>
          </cell>
          <cell r="G1232" t="str">
            <v>BEBIDAS</v>
          </cell>
          <cell r="H1232" t="str">
            <v>JUGOS</v>
          </cell>
          <cell r="I1232" t="str">
            <v>JUGOS de NECTAR</v>
          </cell>
          <cell r="J1232" t="str">
            <v>NORMAL JN-NO</v>
          </cell>
          <cell r="K1232" t="str">
            <v>WATTS</v>
          </cell>
          <cell r="L1232">
            <v>79</v>
          </cell>
          <cell r="M1232" t="str">
            <v>DISTRIBUIDORA DEL PARAGUAY (79)</v>
          </cell>
          <cell r="N1232">
            <v>383</v>
          </cell>
          <cell r="O1232">
            <v>421</v>
          </cell>
          <cell r="P1232">
            <v>263</v>
          </cell>
          <cell r="Q1232">
            <v>250</v>
          </cell>
          <cell r="R1232">
            <v>343</v>
          </cell>
          <cell r="S1232">
            <v>457</v>
          </cell>
          <cell r="T1232">
            <v>354</v>
          </cell>
          <cell r="U1232">
            <v>345</v>
          </cell>
          <cell r="V1232">
            <v>112</v>
          </cell>
          <cell r="W1232">
            <v>84</v>
          </cell>
          <cell r="X1232">
            <v>91</v>
          </cell>
          <cell r="Y1232">
            <v>84</v>
          </cell>
          <cell r="Z1232">
            <v>197</v>
          </cell>
          <cell r="AA1232">
            <v>96</v>
          </cell>
          <cell r="AB1232">
            <v>182</v>
          </cell>
          <cell r="AC1232">
            <v>176</v>
          </cell>
          <cell r="AD1232">
            <v>154</v>
          </cell>
          <cell r="AE1232">
            <v>225</v>
          </cell>
          <cell r="AF1232">
            <v>123</v>
          </cell>
          <cell r="AG1232">
            <v>110</v>
          </cell>
          <cell r="AH1232">
            <v>39</v>
          </cell>
          <cell r="AI1232">
            <v>48</v>
          </cell>
          <cell r="AJ1232">
            <v>369</v>
          </cell>
          <cell r="AK1232">
            <v>384</v>
          </cell>
          <cell r="AL1232">
            <v>153</v>
          </cell>
          <cell r="AM1232">
            <v>78</v>
          </cell>
          <cell r="AN1232">
            <v>228</v>
          </cell>
          <cell r="AO1232">
            <v>29</v>
          </cell>
          <cell r="AP1232">
            <v>44.28</v>
          </cell>
          <cell r="AQ1232">
            <v>33.391304347826086</v>
          </cell>
          <cell r="AR1232">
            <v>54.642857142857139</v>
          </cell>
          <cell r="AS1232">
            <v>13.295454545454545</v>
          </cell>
          <cell r="AT1232">
            <v>62.18181818181818</v>
          </cell>
          <cell r="AU1232">
            <v>18.125</v>
          </cell>
          <cell r="AV1232">
            <v>7619.9999699999998</v>
          </cell>
          <cell r="AW1232">
            <v>7528.9987300000003</v>
          </cell>
          <cell r="AX1232">
            <v>8900</v>
          </cell>
          <cell r="AY1232">
            <v>0.16797900722301451</v>
          </cell>
          <cell r="AZ1232">
            <v>0.14382022808988765</v>
          </cell>
          <cell r="BA1232">
            <v>8500</v>
          </cell>
          <cell r="BB1232">
            <v>6</v>
          </cell>
          <cell r="BC1232">
            <v>0.11548556869613735</v>
          </cell>
          <cell r="BD1232">
            <v>0.10352941529411766</v>
          </cell>
          <cell r="BE1232">
            <v>8250</v>
          </cell>
          <cell r="BF1232">
            <v>12</v>
          </cell>
          <cell r="BG1232">
            <v>8.2677169616839352E-2</v>
          </cell>
          <cell r="BH1232">
            <v>7.6363640000000024E-2</v>
          </cell>
        </row>
        <row r="1233">
          <cell r="B1233" t="str">
            <v>19927</v>
          </cell>
          <cell r="C1233" t="str">
            <v>7840188010971</v>
          </cell>
          <cell r="D1233" t="str">
            <v>JUGO NARANJA 200ml 6un WATTS</v>
          </cell>
          <cell r="E1233">
            <v>6</v>
          </cell>
          <cell r="F1233" t="str">
            <v>BEBIDAS</v>
          </cell>
          <cell r="G1233" t="str">
            <v>BEBIDAS</v>
          </cell>
          <cell r="H1233" t="str">
            <v>JUGOS</v>
          </cell>
          <cell r="I1233" t="str">
            <v>JUGOS de NECTAR</v>
          </cell>
          <cell r="J1233" t="str">
            <v>NORMAL JN-NO</v>
          </cell>
          <cell r="K1233" t="str">
            <v>WATTS</v>
          </cell>
          <cell r="L1233">
            <v>79</v>
          </cell>
          <cell r="M1233" t="str">
            <v>DISTRIBUIDORA DEL PARAGUAY (79)</v>
          </cell>
          <cell r="N1233">
            <v>0</v>
          </cell>
          <cell r="O1233">
            <v>0</v>
          </cell>
          <cell r="P1233">
            <v>0</v>
          </cell>
          <cell r="Q1233">
            <v>0</v>
          </cell>
          <cell r="R1233">
            <v>0</v>
          </cell>
          <cell r="S1233">
            <v>0</v>
          </cell>
          <cell r="T1233">
            <v>0</v>
          </cell>
          <cell r="U1233">
            <v>0</v>
          </cell>
          <cell r="V1233">
            <v>0</v>
          </cell>
          <cell r="W1233">
            <v>0</v>
          </cell>
          <cell r="X1233">
            <v>0</v>
          </cell>
          <cell r="Y1233">
            <v>0</v>
          </cell>
          <cell r="Z1233">
            <v>0</v>
          </cell>
          <cell r="AA1233">
            <v>0</v>
          </cell>
          <cell r="AB1233">
            <v>0</v>
          </cell>
          <cell r="AC1233">
            <v>0</v>
          </cell>
          <cell r="AD1233">
            <v>0</v>
          </cell>
          <cell r="AE1233">
            <v>0</v>
          </cell>
          <cell r="AF1233">
            <v>0</v>
          </cell>
          <cell r="AG1233">
            <v>0</v>
          </cell>
          <cell r="AH1233">
            <v>0</v>
          </cell>
          <cell r="AI1233">
            <v>0</v>
          </cell>
          <cell r="AJ1233">
            <v>0</v>
          </cell>
          <cell r="AK1233">
            <v>0</v>
          </cell>
          <cell r="AL1233">
            <v>0</v>
          </cell>
          <cell r="AM1233">
            <v>0</v>
          </cell>
          <cell r="AN1233">
            <v>0</v>
          </cell>
          <cell r="AO1233">
            <v>0</v>
          </cell>
          <cell r="AP1233" t="str">
            <v>Q</v>
          </cell>
          <cell r="AQ1233" t="str">
            <v>Q</v>
          </cell>
          <cell r="AR1233" t="str">
            <v>Q</v>
          </cell>
          <cell r="AS1233" t="str">
            <v>Q</v>
          </cell>
          <cell r="AT1233" t="str">
            <v>Q</v>
          </cell>
          <cell r="AU1233" t="str">
            <v>Q</v>
          </cell>
          <cell r="AV1233">
            <v>17280.000001</v>
          </cell>
          <cell r="AW1233">
            <v>17037.880860000001</v>
          </cell>
          <cell r="AX1233">
            <v>19250</v>
          </cell>
          <cell r="AY1233">
            <v>0.11400462956516177</v>
          </cell>
          <cell r="AZ1233">
            <v>0.10233766228571427</v>
          </cell>
          <cell r="BA1233">
            <v>18500</v>
          </cell>
          <cell r="BB1233">
            <v>3</v>
          </cell>
          <cell r="BC1233">
            <v>7.0601851789895642E-2</v>
          </cell>
          <cell r="BD1233">
            <v>6.5945945891891872E-2</v>
          </cell>
          <cell r="BE1233">
            <v>0</v>
          </cell>
          <cell r="BF1233">
            <v>0</v>
          </cell>
          <cell r="BG1233">
            <v>-1</v>
          </cell>
          <cell r="BH1233">
            <v>0</v>
          </cell>
        </row>
        <row r="1234">
          <cell r="B1234" t="str">
            <v>4507</v>
          </cell>
          <cell r="C1234" t="str">
            <v>7840188000088</v>
          </cell>
          <cell r="D1234" t="str">
            <v>JUGO NARANJA 200ml WATTS</v>
          </cell>
          <cell r="E1234">
            <v>30</v>
          </cell>
          <cell r="F1234" t="str">
            <v>BEBIDAS</v>
          </cell>
          <cell r="G1234" t="str">
            <v>BEBIDAS</v>
          </cell>
          <cell r="H1234" t="str">
            <v>JUGOS</v>
          </cell>
          <cell r="I1234" t="str">
            <v>JUGOS de NECTAR</v>
          </cell>
          <cell r="J1234" t="str">
            <v>NORMAL JN-NO</v>
          </cell>
          <cell r="K1234" t="str">
            <v>WATTS</v>
          </cell>
          <cell r="L1234">
            <v>79</v>
          </cell>
          <cell r="M1234" t="str">
            <v>DISTRIBUIDORA DEL PARAGUAY (79)</v>
          </cell>
          <cell r="N1234">
            <v>1017</v>
          </cell>
          <cell r="O1234">
            <v>1165</v>
          </cell>
          <cell r="P1234">
            <v>0</v>
          </cell>
          <cell r="Q1234">
            <v>0</v>
          </cell>
          <cell r="R1234">
            <v>839</v>
          </cell>
          <cell r="S1234">
            <v>484</v>
          </cell>
          <cell r="T1234">
            <v>0</v>
          </cell>
          <cell r="U1234">
            <v>0</v>
          </cell>
          <cell r="V1234">
            <v>90</v>
          </cell>
          <cell r="W1234">
            <v>150</v>
          </cell>
          <cell r="X1234">
            <v>0</v>
          </cell>
          <cell r="Y1234">
            <v>0</v>
          </cell>
          <cell r="Z1234">
            <v>159</v>
          </cell>
          <cell r="AA1234">
            <v>146</v>
          </cell>
          <cell r="AB1234">
            <v>0</v>
          </cell>
          <cell r="AC1234">
            <v>0</v>
          </cell>
          <cell r="AD1234">
            <v>488</v>
          </cell>
          <cell r="AE1234">
            <v>251</v>
          </cell>
          <cell r="AF1234">
            <v>0</v>
          </cell>
          <cell r="AG1234">
            <v>0</v>
          </cell>
          <cell r="AH1234">
            <v>0</v>
          </cell>
          <cell r="AI1234">
            <v>0</v>
          </cell>
          <cell r="AJ1234">
            <v>0</v>
          </cell>
          <cell r="AK1234">
            <v>18</v>
          </cell>
          <cell r="AL1234">
            <v>0</v>
          </cell>
          <cell r="AM1234">
            <v>0</v>
          </cell>
          <cell r="AN1234">
            <v>0</v>
          </cell>
          <cell r="AO1234">
            <v>0</v>
          </cell>
          <cell r="AP1234" t="str">
            <v>Q</v>
          </cell>
          <cell r="AQ1234" t="str">
            <v>SV</v>
          </cell>
          <cell r="AR1234" t="str">
            <v>Q</v>
          </cell>
          <cell r="AS1234" t="str">
            <v>Q</v>
          </cell>
          <cell r="AT1234" t="str">
            <v>Q</v>
          </cell>
          <cell r="AU1234" t="str">
            <v>Q</v>
          </cell>
          <cell r="AV1234">
            <v>2880</v>
          </cell>
          <cell r="AW1234">
            <v>2839.6468100000002</v>
          </cell>
          <cell r="AX1234">
            <v>3500</v>
          </cell>
          <cell r="AY1234">
            <v>0.21527777777777768</v>
          </cell>
          <cell r="AZ1234">
            <v>0.17714285714285713</v>
          </cell>
          <cell r="BA1234">
            <v>0</v>
          </cell>
          <cell r="BB1234">
            <v>0</v>
          </cell>
          <cell r="BC1234">
            <v>-1</v>
          </cell>
          <cell r="BD1234">
            <v>0</v>
          </cell>
          <cell r="BE1234">
            <v>0</v>
          </cell>
          <cell r="BF1234">
            <v>0</v>
          </cell>
          <cell r="BG1234">
            <v>-1</v>
          </cell>
          <cell r="BH1234">
            <v>0</v>
          </cell>
        </row>
        <row r="1235">
          <cell r="B1235" t="str">
            <v>1697</v>
          </cell>
          <cell r="C1235" t="str">
            <v>7896000594075</v>
          </cell>
          <cell r="D1235" t="str">
            <v>JUGO DURAZNO 200ml MAGUARY</v>
          </cell>
          <cell r="E1235">
            <v>27</v>
          </cell>
          <cell r="F1235" t="str">
            <v>BEBIDAS</v>
          </cell>
          <cell r="G1235" t="str">
            <v>BEBIDAS</v>
          </cell>
          <cell r="H1235" t="str">
            <v>JUGOS</v>
          </cell>
          <cell r="I1235" t="str">
            <v>JUGOS de NECTAR</v>
          </cell>
          <cell r="J1235" t="str">
            <v>NORMAL JN-NO</v>
          </cell>
          <cell r="K1235" t="str">
            <v>MAGUARY</v>
          </cell>
          <cell r="L1235">
            <v>114</v>
          </cell>
          <cell r="M1235" t="str">
            <v>APOLO IMPORT S.A. 2 - TRENTINO (114)</v>
          </cell>
          <cell r="N1235">
            <v>0</v>
          </cell>
          <cell r="O1235">
            <v>0</v>
          </cell>
          <cell r="P1235">
            <v>0</v>
          </cell>
          <cell r="Q1235">
            <v>0</v>
          </cell>
          <cell r="R1235">
            <v>0</v>
          </cell>
          <cell r="S1235">
            <v>0</v>
          </cell>
          <cell r="T1235">
            <v>0</v>
          </cell>
          <cell r="U1235">
            <v>0</v>
          </cell>
          <cell r="V1235">
            <v>0</v>
          </cell>
          <cell r="W1235">
            <v>0</v>
          </cell>
          <cell r="X1235">
            <v>0</v>
          </cell>
          <cell r="Y1235">
            <v>0</v>
          </cell>
          <cell r="Z1235">
            <v>0</v>
          </cell>
          <cell r="AA1235">
            <v>0</v>
          </cell>
          <cell r="AB1235">
            <v>0</v>
          </cell>
          <cell r="AC1235">
            <v>0</v>
          </cell>
          <cell r="AD1235">
            <v>0</v>
          </cell>
          <cell r="AE1235">
            <v>0</v>
          </cell>
          <cell r="AF1235">
            <v>0</v>
          </cell>
          <cell r="AG1235">
            <v>0</v>
          </cell>
          <cell r="AH1235">
            <v>0</v>
          </cell>
          <cell r="AI1235">
            <v>0</v>
          </cell>
          <cell r="AJ1235">
            <v>0</v>
          </cell>
          <cell r="AK1235">
            <v>1</v>
          </cell>
          <cell r="AL1235">
            <v>0</v>
          </cell>
          <cell r="AM1235">
            <v>0</v>
          </cell>
          <cell r="AN1235">
            <v>0</v>
          </cell>
          <cell r="AO1235">
            <v>0</v>
          </cell>
          <cell r="AP1235" t="str">
            <v>Q</v>
          </cell>
          <cell r="AQ1235" t="str">
            <v>SV</v>
          </cell>
          <cell r="AR1235" t="str">
            <v>Q</v>
          </cell>
          <cell r="AS1235" t="str">
            <v>Q</v>
          </cell>
          <cell r="AT1235" t="str">
            <v>Q</v>
          </cell>
          <cell r="AU1235" t="str">
            <v>Q</v>
          </cell>
          <cell r="AV1235">
            <v>2398.9999990000001</v>
          </cell>
          <cell r="AW1235">
            <v>2399.1818400000002</v>
          </cell>
          <cell r="AX1235">
            <v>2900</v>
          </cell>
          <cell r="AY1235">
            <v>0.208837015926985</v>
          </cell>
          <cell r="AZ1235">
            <v>0.17275862103448272</v>
          </cell>
          <cell r="BA1235">
            <v>2850</v>
          </cell>
          <cell r="BB1235">
            <v>6</v>
          </cell>
          <cell r="BC1235">
            <v>0.18799499841100253</v>
          </cell>
          <cell r="BD1235">
            <v>0.15824561438596488</v>
          </cell>
          <cell r="BE1235">
            <v>2750</v>
          </cell>
          <cell r="BF1235">
            <v>12</v>
          </cell>
          <cell r="BG1235">
            <v>0.14631096337903737</v>
          </cell>
          <cell r="BH1235">
            <v>0.12763636399999995</v>
          </cell>
        </row>
        <row r="1236">
          <cell r="B1236" t="str">
            <v>1811</v>
          </cell>
          <cell r="C1236" t="str">
            <v>7896000594198</v>
          </cell>
          <cell r="D1236" t="str">
            <v>JUGO FRUTILLA 1Lts MAGUARY</v>
          </cell>
          <cell r="E1236">
            <v>12</v>
          </cell>
          <cell r="F1236" t="str">
            <v>BEBIDAS</v>
          </cell>
          <cell r="G1236" t="str">
            <v>BEBIDAS</v>
          </cell>
          <cell r="H1236" t="str">
            <v>JUGOS</v>
          </cell>
          <cell r="I1236" t="str">
            <v>JUGOS de NECTAR</v>
          </cell>
          <cell r="J1236" t="str">
            <v>NORMAL JN-NO</v>
          </cell>
          <cell r="K1236" t="str">
            <v>MAGUARY</v>
          </cell>
          <cell r="L1236">
            <v>114</v>
          </cell>
          <cell r="M1236" t="str">
            <v>APOLO IMPORT S.A. 2 - TRENTINO (114)</v>
          </cell>
          <cell r="N1236">
            <v>29</v>
          </cell>
          <cell r="O1236">
            <v>31</v>
          </cell>
          <cell r="P1236">
            <v>27</v>
          </cell>
          <cell r="Q1236">
            <v>31</v>
          </cell>
          <cell r="R1236">
            <v>42</v>
          </cell>
          <cell r="S1236">
            <v>15</v>
          </cell>
          <cell r="T1236">
            <v>24</v>
          </cell>
          <cell r="U1236">
            <v>20</v>
          </cell>
          <cell r="V1236">
            <v>22</v>
          </cell>
          <cell r="W1236">
            <v>3</v>
          </cell>
          <cell r="X1236">
            <v>0</v>
          </cell>
          <cell r="Y1236">
            <v>0</v>
          </cell>
          <cell r="Z1236">
            <v>24</v>
          </cell>
          <cell r="AA1236">
            <v>42</v>
          </cell>
          <cell r="AB1236">
            <v>30</v>
          </cell>
          <cell r="AC1236">
            <v>34</v>
          </cell>
          <cell r="AD1236">
            <v>13</v>
          </cell>
          <cell r="AE1236">
            <v>7</v>
          </cell>
          <cell r="AF1236">
            <v>16</v>
          </cell>
          <cell r="AG1236">
            <v>20</v>
          </cell>
          <cell r="AH1236">
            <v>5</v>
          </cell>
          <cell r="AI1236">
            <v>11</v>
          </cell>
          <cell r="AJ1236">
            <v>5</v>
          </cell>
          <cell r="AK1236">
            <v>48</v>
          </cell>
          <cell r="AL1236">
            <v>0</v>
          </cell>
          <cell r="AM1236">
            <v>36</v>
          </cell>
          <cell r="AN1236">
            <v>16</v>
          </cell>
          <cell r="AO1236">
            <v>53</v>
          </cell>
          <cell r="AP1236">
            <v>4.838709677419355</v>
          </cell>
          <cell r="AQ1236">
            <v>72</v>
          </cell>
          <cell r="AR1236" t="str">
            <v>Q</v>
          </cell>
          <cell r="AS1236">
            <v>31.764705882352942</v>
          </cell>
          <cell r="AT1236">
            <v>24</v>
          </cell>
          <cell r="AU1236">
            <v>144.54545454545456</v>
          </cell>
          <cell r="AV1236">
            <v>7920</v>
          </cell>
          <cell r="AW1236">
            <v>7820.2958900000003</v>
          </cell>
          <cell r="AX1236">
            <v>8900</v>
          </cell>
          <cell r="AY1236">
            <v>0.1237373737373737</v>
          </cell>
          <cell r="AZ1236">
            <v>0.1101123595505618</v>
          </cell>
          <cell r="BA1236">
            <v>8550</v>
          </cell>
          <cell r="BB1236">
            <v>6</v>
          </cell>
          <cell r="BC1236">
            <v>7.9545454545454586E-2</v>
          </cell>
          <cell r="BD1236">
            <v>7.3684210526315783E-2</v>
          </cell>
          <cell r="BE1236">
            <v>8250</v>
          </cell>
          <cell r="BF1236">
            <v>12</v>
          </cell>
          <cell r="BG1236">
            <v>4.1666666666666741E-2</v>
          </cell>
          <cell r="BH1236">
            <v>0.04</v>
          </cell>
        </row>
        <row r="1237">
          <cell r="B1237" t="str">
            <v>1699</v>
          </cell>
          <cell r="C1237" t="str">
            <v>7896000530264</v>
          </cell>
          <cell r="D1237" t="str">
            <v>JUGO GUAYABA 1Lts MAGUARY</v>
          </cell>
          <cell r="E1237">
            <v>12</v>
          </cell>
          <cell r="F1237" t="str">
            <v>BEBIDAS</v>
          </cell>
          <cell r="G1237" t="str">
            <v>BEBIDAS</v>
          </cell>
          <cell r="H1237" t="str">
            <v>JUGOS</v>
          </cell>
          <cell r="I1237" t="str">
            <v>JUGOS de NECTAR</v>
          </cell>
          <cell r="J1237" t="str">
            <v>NORMAL JN-NO</v>
          </cell>
          <cell r="K1237" t="str">
            <v>MAGUARY</v>
          </cell>
          <cell r="L1237">
            <v>114</v>
          </cell>
          <cell r="M1237" t="str">
            <v>APOLO IMPORT S.A. 2 - TRENTINO (114)</v>
          </cell>
          <cell r="N1237">
            <v>43</v>
          </cell>
          <cell r="O1237">
            <v>71</v>
          </cell>
          <cell r="P1237">
            <v>37</v>
          </cell>
          <cell r="Q1237">
            <v>46</v>
          </cell>
          <cell r="R1237">
            <v>80</v>
          </cell>
          <cell r="S1237">
            <v>55</v>
          </cell>
          <cell r="T1237">
            <v>66</v>
          </cell>
          <cell r="U1237">
            <v>55</v>
          </cell>
          <cell r="V1237">
            <v>27</v>
          </cell>
          <cell r="W1237">
            <v>35</v>
          </cell>
          <cell r="X1237">
            <v>23</v>
          </cell>
          <cell r="Y1237">
            <v>29</v>
          </cell>
          <cell r="Z1237">
            <v>58</v>
          </cell>
          <cell r="AA1237">
            <v>66</v>
          </cell>
          <cell r="AB1237">
            <v>39</v>
          </cell>
          <cell r="AC1237">
            <v>31</v>
          </cell>
          <cell r="AD1237">
            <v>28</v>
          </cell>
          <cell r="AE1237">
            <v>30</v>
          </cell>
          <cell r="AF1237">
            <v>43</v>
          </cell>
          <cell r="AG1237">
            <v>48</v>
          </cell>
          <cell r="AH1237">
            <v>4</v>
          </cell>
          <cell r="AI1237">
            <v>14</v>
          </cell>
          <cell r="AJ1237">
            <v>123</v>
          </cell>
          <cell r="AK1237">
            <v>158</v>
          </cell>
          <cell r="AL1237">
            <v>68</v>
          </cell>
          <cell r="AM1237">
            <v>128</v>
          </cell>
          <cell r="AN1237">
            <v>41</v>
          </cell>
          <cell r="AO1237">
            <v>52</v>
          </cell>
          <cell r="AP1237">
            <v>80.217391304347828</v>
          </cell>
          <cell r="AQ1237">
            <v>86.181818181818173</v>
          </cell>
          <cell r="AR1237">
            <v>70.34482758620689</v>
          </cell>
          <cell r="AS1237">
            <v>123.87096774193549</v>
          </cell>
          <cell r="AT1237">
            <v>25.625</v>
          </cell>
          <cell r="AU1237">
            <v>111.42857142857143</v>
          </cell>
          <cell r="AV1237">
            <v>7739.9999600000001</v>
          </cell>
          <cell r="AW1237">
            <v>7617.9738799999996</v>
          </cell>
          <cell r="AX1237">
            <v>8900</v>
          </cell>
          <cell r="AY1237">
            <v>0.14987080697607658</v>
          </cell>
          <cell r="AZ1237">
            <v>0.1303370831460674</v>
          </cell>
          <cell r="BA1237">
            <v>8500</v>
          </cell>
          <cell r="BB1237">
            <v>6</v>
          </cell>
          <cell r="BC1237">
            <v>9.8191220145691149E-2</v>
          </cell>
          <cell r="BD1237">
            <v>8.9411769411764694E-2</v>
          </cell>
          <cell r="BE1237">
            <v>8250</v>
          </cell>
          <cell r="BF1237">
            <v>12</v>
          </cell>
          <cell r="BG1237">
            <v>6.5891478376700174E-2</v>
          </cell>
          <cell r="BH1237">
            <v>6.1818186666666657E-2</v>
          </cell>
        </row>
        <row r="1238">
          <cell r="B1238" t="str">
            <v>1812</v>
          </cell>
          <cell r="C1238" t="str">
            <v>7896000593702</v>
          </cell>
          <cell r="D1238" t="str">
            <v>JUGO MANZANA 1Lts MAGUARY</v>
          </cell>
          <cell r="E1238">
            <v>12</v>
          </cell>
          <cell r="F1238" t="str">
            <v>BEBIDAS</v>
          </cell>
          <cell r="G1238" t="str">
            <v>BEBIDAS</v>
          </cell>
          <cell r="H1238" t="str">
            <v>JUGOS</v>
          </cell>
          <cell r="I1238" t="str">
            <v>JUGOS de NECTAR</v>
          </cell>
          <cell r="J1238" t="str">
            <v>NORMAL JN-NO</v>
          </cell>
          <cell r="K1238" t="str">
            <v>MAGUARY</v>
          </cell>
          <cell r="L1238">
            <v>114</v>
          </cell>
          <cell r="M1238" t="str">
            <v>APOLO IMPORT S.A. 2 - TRENTINO (114)</v>
          </cell>
          <cell r="N1238">
            <v>45</v>
          </cell>
          <cell r="O1238">
            <v>37</v>
          </cell>
          <cell r="P1238">
            <v>35</v>
          </cell>
          <cell r="Q1238">
            <v>42</v>
          </cell>
          <cell r="R1238">
            <v>11</v>
          </cell>
          <cell r="S1238">
            <v>13</v>
          </cell>
          <cell r="T1238">
            <v>15</v>
          </cell>
          <cell r="U1238">
            <v>23</v>
          </cell>
          <cell r="V1238">
            <v>6</v>
          </cell>
          <cell r="W1238">
            <v>4</v>
          </cell>
          <cell r="X1238">
            <v>11</v>
          </cell>
          <cell r="Y1238">
            <v>10</v>
          </cell>
          <cell r="Z1238">
            <v>34</v>
          </cell>
          <cell r="AA1238">
            <v>30</v>
          </cell>
          <cell r="AB1238">
            <v>22</v>
          </cell>
          <cell r="AC1238">
            <v>22</v>
          </cell>
          <cell r="AD1238">
            <v>8</v>
          </cell>
          <cell r="AE1238">
            <v>16</v>
          </cell>
          <cell r="AF1238">
            <v>9</v>
          </cell>
          <cell r="AG1238">
            <v>9</v>
          </cell>
          <cell r="AH1238">
            <v>8</v>
          </cell>
          <cell r="AI1238">
            <v>17</v>
          </cell>
          <cell r="AJ1238">
            <v>49</v>
          </cell>
          <cell r="AK1238">
            <v>8</v>
          </cell>
          <cell r="AL1238">
            <v>27</v>
          </cell>
          <cell r="AM1238">
            <v>94</v>
          </cell>
          <cell r="AN1238">
            <v>40</v>
          </cell>
          <cell r="AO1238">
            <v>51</v>
          </cell>
          <cell r="AP1238">
            <v>35</v>
          </cell>
          <cell r="AQ1238">
            <v>10.434782608695652</v>
          </cell>
          <cell r="AR1238">
            <v>81</v>
          </cell>
          <cell r="AS1238">
            <v>128.18181818181819</v>
          </cell>
          <cell r="AT1238">
            <v>133.33333333333334</v>
          </cell>
          <cell r="AU1238">
            <v>90</v>
          </cell>
          <cell r="AV1238">
            <v>7739.9999600000001</v>
          </cell>
          <cell r="AW1238">
            <v>7358.4941099999996</v>
          </cell>
          <cell r="AX1238">
            <v>8900</v>
          </cell>
          <cell r="AY1238">
            <v>0.14987080697607658</v>
          </cell>
          <cell r="AZ1238">
            <v>0.1303370831460674</v>
          </cell>
          <cell r="BA1238">
            <v>8500</v>
          </cell>
          <cell r="BB1238">
            <v>6</v>
          </cell>
          <cell r="BC1238">
            <v>9.8191220145691149E-2</v>
          </cell>
          <cell r="BD1238">
            <v>8.9411769411764694E-2</v>
          </cell>
          <cell r="BE1238">
            <v>8250</v>
          </cell>
          <cell r="BF1238">
            <v>12</v>
          </cell>
          <cell r="BG1238">
            <v>6.5891478376700174E-2</v>
          </cell>
          <cell r="BH1238">
            <v>6.1818186666666657E-2</v>
          </cell>
        </row>
        <row r="1239">
          <cell r="B1239" t="str">
            <v>1701</v>
          </cell>
          <cell r="C1239" t="str">
            <v>7896000594051</v>
          </cell>
          <cell r="D1239" t="str">
            <v>JUGO MANZANA 200ml MAGUARY</v>
          </cell>
          <cell r="E1239">
            <v>27</v>
          </cell>
          <cell r="F1239" t="str">
            <v>BEBIDAS</v>
          </cell>
          <cell r="G1239" t="str">
            <v>BEBIDAS</v>
          </cell>
          <cell r="H1239" t="str">
            <v>JUGOS</v>
          </cell>
          <cell r="I1239" t="str">
            <v>JUGOS de NECTAR</v>
          </cell>
          <cell r="J1239" t="str">
            <v>NORMAL JN-NO</v>
          </cell>
          <cell r="K1239" t="str">
            <v>MAGUARY</v>
          </cell>
          <cell r="L1239">
            <v>114</v>
          </cell>
          <cell r="M1239" t="str">
            <v>APOLO IMPORT S.A. 2 - TRENTINO (114)</v>
          </cell>
          <cell r="N1239">
            <v>171</v>
          </cell>
          <cell r="O1239">
            <v>267</v>
          </cell>
          <cell r="P1239">
            <v>329</v>
          </cell>
          <cell r="Q1239">
            <v>465</v>
          </cell>
          <cell r="R1239">
            <v>205</v>
          </cell>
          <cell r="S1239">
            <v>304</v>
          </cell>
          <cell r="T1239">
            <v>224</v>
          </cell>
          <cell r="U1239">
            <v>264</v>
          </cell>
          <cell r="V1239">
            <v>54</v>
          </cell>
          <cell r="W1239">
            <v>203</v>
          </cell>
          <cell r="X1239">
            <v>117</v>
          </cell>
          <cell r="Y1239">
            <v>98</v>
          </cell>
          <cell r="Z1239">
            <v>76</v>
          </cell>
          <cell r="AA1239">
            <v>113</v>
          </cell>
          <cell r="AB1239">
            <v>121</v>
          </cell>
          <cell r="AC1239">
            <v>140</v>
          </cell>
          <cell r="AD1239">
            <v>79</v>
          </cell>
          <cell r="AE1239">
            <v>219</v>
          </cell>
          <cell r="AF1239">
            <v>128</v>
          </cell>
          <cell r="AG1239">
            <v>138</v>
          </cell>
          <cell r="AH1239">
            <v>5</v>
          </cell>
          <cell r="AI1239">
            <v>37</v>
          </cell>
          <cell r="AJ1239">
            <v>259</v>
          </cell>
          <cell r="AK1239">
            <v>543</v>
          </cell>
          <cell r="AL1239">
            <v>130</v>
          </cell>
          <cell r="AM1239">
            <v>194</v>
          </cell>
          <cell r="AN1239">
            <v>415</v>
          </cell>
          <cell r="AO1239">
            <v>147</v>
          </cell>
          <cell r="AP1239">
            <v>16.70967741935484</v>
          </cell>
          <cell r="AQ1239">
            <v>61.704545454545453</v>
          </cell>
          <cell r="AR1239">
            <v>39.795918367346935</v>
          </cell>
          <cell r="AS1239">
            <v>41.571428571428569</v>
          </cell>
          <cell r="AT1239">
            <v>90.217391304347828</v>
          </cell>
          <cell r="AU1239">
            <v>119.18918918918918</v>
          </cell>
          <cell r="AV1239">
            <v>2800.0000049999999</v>
          </cell>
          <cell r="AW1239">
            <v>2595.2345099999998</v>
          </cell>
          <cell r="AX1239">
            <v>3250</v>
          </cell>
          <cell r="AY1239">
            <v>0.16071428364158158</v>
          </cell>
          <cell r="AZ1239">
            <v>0.13846153692307697</v>
          </cell>
          <cell r="BA1239">
            <v>3150</v>
          </cell>
          <cell r="BB1239">
            <v>6</v>
          </cell>
          <cell r="BC1239">
            <v>0.12499999799107142</v>
          </cell>
          <cell r="BD1239">
            <v>0.11111110952380956</v>
          </cell>
          <cell r="BE1239">
            <v>2950</v>
          </cell>
          <cell r="BF1239">
            <v>12</v>
          </cell>
          <cell r="BG1239">
            <v>5.3571426690051105E-2</v>
          </cell>
          <cell r="BH1239">
            <v>5.0847455932203432E-2</v>
          </cell>
        </row>
        <row r="1240">
          <cell r="B1240" t="str">
            <v>1702</v>
          </cell>
          <cell r="C1240" t="str">
            <v>7896000530363</v>
          </cell>
          <cell r="D1240" t="str">
            <v>JUGO MBURUCUYA 1Lts MAGUARY</v>
          </cell>
          <cell r="E1240">
            <v>12</v>
          </cell>
          <cell r="F1240" t="str">
            <v>BEBIDAS</v>
          </cell>
          <cell r="G1240" t="str">
            <v>BEBIDAS</v>
          </cell>
          <cell r="H1240" t="str">
            <v>JUGOS</v>
          </cell>
          <cell r="I1240" t="str">
            <v>JUGOS de NECTAR</v>
          </cell>
          <cell r="J1240" t="str">
            <v>NORMAL JN-NO</v>
          </cell>
          <cell r="K1240" t="str">
            <v>MAGUARY</v>
          </cell>
          <cell r="L1240">
            <v>114</v>
          </cell>
          <cell r="M1240" t="str">
            <v>APOLO IMPORT S.A. 2 - TRENTINO (114)</v>
          </cell>
          <cell r="N1240">
            <v>53</v>
          </cell>
          <cell r="O1240">
            <v>62</v>
          </cell>
          <cell r="P1240">
            <v>55</v>
          </cell>
          <cell r="Q1240">
            <v>70</v>
          </cell>
          <cell r="R1240">
            <v>72</v>
          </cell>
          <cell r="S1240">
            <v>61</v>
          </cell>
          <cell r="T1240">
            <v>66</v>
          </cell>
          <cell r="U1240">
            <v>56</v>
          </cell>
          <cell r="V1240">
            <v>14</v>
          </cell>
          <cell r="W1240">
            <v>27</v>
          </cell>
          <cell r="X1240">
            <v>25</v>
          </cell>
          <cell r="Y1240">
            <v>25</v>
          </cell>
          <cell r="Z1240">
            <v>64</v>
          </cell>
          <cell r="AA1240">
            <v>45</v>
          </cell>
          <cell r="AB1240">
            <v>30</v>
          </cell>
          <cell r="AC1240">
            <v>28</v>
          </cell>
          <cell r="AD1240">
            <v>34</v>
          </cell>
          <cell r="AE1240">
            <v>38</v>
          </cell>
          <cell r="AF1240">
            <v>31</v>
          </cell>
          <cell r="AG1240">
            <v>30</v>
          </cell>
          <cell r="AH1240">
            <v>2</v>
          </cell>
          <cell r="AI1240">
            <v>14</v>
          </cell>
          <cell r="AJ1240">
            <v>95</v>
          </cell>
          <cell r="AK1240">
            <v>166</v>
          </cell>
          <cell r="AL1240">
            <v>59</v>
          </cell>
          <cell r="AM1240">
            <v>87</v>
          </cell>
          <cell r="AN1240">
            <v>58</v>
          </cell>
          <cell r="AO1240">
            <v>39</v>
          </cell>
          <cell r="AP1240">
            <v>40.714285714285715</v>
          </cell>
          <cell r="AQ1240">
            <v>88.928571428571431</v>
          </cell>
          <cell r="AR1240">
            <v>70.8</v>
          </cell>
          <cell r="AS1240">
            <v>93.214285714285722</v>
          </cell>
          <cell r="AT1240">
            <v>58</v>
          </cell>
          <cell r="AU1240">
            <v>83.571428571428569</v>
          </cell>
          <cell r="AV1240">
            <v>7920</v>
          </cell>
          <cell r="AW1240">
            <v>7829.3654999999999</v>
          </cell>
          <cell r="AX1240">
            <v>8900</v>
          </cell>
          <cell r="AY1240">
            <v>0.1237373737373737</v>
          </cell>
          <cell r="AZ1240">
            <v>0.1101123595505618</v>
          </cell>
          <cell r="BA1240">
            <v>8550</v>
          </cell>
          <cell r="BB1240">
            <v>6</v>
          </cell>
          <cell r="BC1240">
            <v>7.9545454545454586E-2</v>
          </cell>
          <cell r="BD1240">
            <v>7.3684210526315783E-2</v>
          </cell>
          <cell r="BE1240">
            <v>8250</v>
          </cell>
          <cell r="BF1240">
            <v>12</v>
          </cell>
          <cell r="BG1240">
            <v>4.1666666666666741E-2</v>
          </cell>
          <cell r="BH1240">
            <v>0.04</v>
          </cell>
        </row>
        <row r="1241">
          <cell r="B1241" t="str">
            <v>1703</v>
          </cell>
          <cell r="C1241" t="str">
            <v>7896000530066</v>
          </cell>
          <cell r="D1241" t="str">
            <v>JUGO NARANJA 1Lts MAGUARY</v>
          </cell>
          <cell r="E1241">
            <v>12</v>
          </cell>
          <cell r="F1241" t="str">
            <v>BEBIDAS</v>
          </cell>
          <cell r="G1241" t="str">
            <v>BEBIDAS</v>
          </cell>
          <cell r="H1241" t="str">
            <v>JUGOS</v>
          </cell>
          <cell r="I1241" t="str">
            <v>JUGOS de NECTAR</v>
          </cell>
          <cell r="J1241" t="str">
            <v>NORMAL JN-NO</v>
          </cell>
          <cell r="K1241" t="str">
            <v>MAGUARY</v>
          </cell>
          <cell r="L1241">
            <v>114</v>
          </cell>
          <cell r="M1241" t="str">
            <v>APOLO IMPORT S.A. 2 - TRENTINO (114)</v>
          </cell>
          <cell r="N1241">
            <v>68</v>
          </cell>
          <cell r="O1241">
            <v>37</v>
          </cell>
          <cell r="P1241">
            <v>58</v>
          </cell>
          <cell r="Q1241">
            <v>47</v>
          </cell>
          <cell r="R1241">
            <v>66</v>
          </cell>
          <cell r="S1241">
            <v>67</v>
          </cell>
          <cell r="T1241">
            <v>53</v>
          </cell>
          <cell r="U1241">
            <v>58</v>
          </cell>
          <cell r="V1241">
            <v>13</v>
          </cell>
          <cell r="W1241">
            <v>18</v>
          </cell>
          <cell r="X1241">
            <v>8</v>
          </cell>
          <cell r="Y1241">
            <v>6</v>
          </cell>
          <cell r="Z1241">
            <v>23</v>
          </cell>
          <cell r="AA1241">
            <v>39</v>
          </cell>
          <cell r="AB1241">
            <v>22</v>
          </cell>
          <cell r="AC1241">
            <v>14</v>
          </cell>
          <cell r="AD1241">
            <v>16</v>
          </cell>
          <cell r="AE1241">
            <v>26</v>
          </cell>
          <cell r="AF1241">
            <v>15</v>
          </cell>
          <cell r="AG1241">
            <v>10</v>
          </cell>
          <cell r="AH1241">
            <v>2</v>
          </cell>
          <cell r="AI1241">
            <v>7</v>
          </cell>
          <cell r="AJ1241">
            <v>149</v>
          </cell>
          <cell r="AK1241">
            <v>130</v>
          </cell>
          <cell r="AL1241">
            <v>34</v>
          </cell>
          <cell r="AM1241">
            <v>56</v>
          </cell>
          <cell r="AN1241">
            <v>42</v>
          </cell>
          <cell r="AO1241">
            <v>68</v>
          </cell>
          <cell r="AP1241">
            <v>95.106382978723403</v>
          </cell>
          <cell r="AQ1241">
            <v>67.241379310344826</v>
          </cell>
          <cell r="AR1241">
            <v>170</v>
          </cell>
          <cell r="AS1241">
            <v>120</v>
          </cell>
          <cell r="AT1241">
            <v>126</v>
          </cell>
          <cell r="AU1241">
            <v>291.42857142857139</v>
          </cell>
          <cell r="AV1241">
            <v>7739.9999600000001</v>
          </cell>
          <cell r="AW1241">
            <v>7451.1832999999997</v>
          </cell>
          <cell r="AX1241">
            <v>8900</v>
          </cell>
          <cell r="AY1241">
            <v>0.14987080697607658</v>
          </cell>
          <cell r="AZ1241">
            <v>0.1303370831460674</v>
          </cell>
          <cell r="BA1241">
            <v>8500</v>
          </cell>
          <cell r="BB1241">
            <v>6</v>
          </cell>
          <cell r="BC1241">
            <v>9.8191220145691149E-2</v>
          </cell>
          <cell r="BD1241">
            <v>8.9411769411764694E-2</v>
          </cell>
          <cell r="BE1241">
            <v>8250</v>
          </cell>
          <cell r="BF1241">
            <v>12</v>
          </cell>
          <cell r="BG1241">
            <v>6.5891478376700174E-2</v>
          </cell>
          <cell r="BH1241">
            <v>6.1818186666666657E-2</v>
          </cell>
        </row>
        <row r="1242">
          <cell r="B1242" t="str">
            <v>1704</v>
          </cell>
          <cell r="C1242" t="str">
            <v>7896000594044</v>
          </cell>
          <cell r="D1242" t="str">
            <v>JUGO NARANJA 200ml MAGUARY</v>
          </cell>
          <cell r="E1242">
            <v>27</v>
          </cell>
          <cell r="F1242" t="str">
            <v>BEBIDAS</v>
          </cell>
          <cell r="G1242" t="str">
            <v>BEBIDAS</v>
          </cell>
          <cell r="H1242" t="str">
            <v>JUGOS</v>
          </cell>
          <cell r="I1242" t="str">
            <v>JUGOS de NECTAR</v>
          </cell>
          <cell r="J1242" t="str">
            <v>NORMAL JN-NO</v>
          </cell>
          <cell r="K1242" t="str">
            <v>MAGUARY</v>
          </cell>
          <cell r="L1242">
            <v>114</v>
          </cell>
          <cell r="M1242" t="str">
            <v>APOLO IMPORT S.A. 2 - TRENTINO (114)</v>
          </cell>
          <cell r="N1242">
            <v>134</v>
          </cell>
          <cell r="O1242">
            <v>159</v>
          </cell>
          <cell r="P1242">
            <v>135</v>
          </cell>
          <cell r="Q1242">
            <v>179</v>
          </cell>
          <cell r="R1242">
            <v>98</v>
          </cell>
          <cell r="S1242">
            <v>132</v>
          </cell>
          <cell r="T1242">
            <v>101</v>
          </cell>
          <cell r="U1242">
            <v>106</v>
          </cell>
          <cell r="V1242">
            <v>10</v>
          </cell>
          <cell r="W1242">
            <v>39</v>
          </cell>
          <cell r="X1242">
            <v>48</v>
          </cell>
          <cell r="Y1242">
            <v>48</v>
          </cell>
          <cell r="Z1242">
            <v>49</v>
          </cell>
          <cell r="AA1242">
            <v>95</v>
          </cell>
          <cell r="AB1242">
            <v>92</v>
          </cell>
          <cell r="AC1242">
            <v>87</v>
          </cell>
          <cell r="AD1242">
            <v>45</v>
          </cell>
          <cell r="AE1242">
            <v>37</v>
          </cell>
          <cell r="AF1242">
            <v>34</v>
          </cell>
          <cell r="AG1242">
            <v>39</v>
          </cell>
          <cell r="AH1242">
            <v>1</v>
          </cell>
          <cell r="AI1242">
            <v>9</v>
          </cell>
          <cell r="AJ1242">
            <v>155</v>
          </cell>
          <cell r="AK1242">
            <v>447</v>
          </cell>
          <cell r="AL1242">
            <v>172</v>
          </cell>
          <cell r="AM1242">
            <v>135</v>
          </cell>
          <cell r="AN1242">
            <v>101</v>
          </cell>
          <cell r="AO1242">
            <v>212</v>
          </cell>
          <cell r="AP1242">
            <v>25.977653631284916</v>
          </cell>
          <cell r="AQ1242">
            <v>126.50943396226415</v>
          </cell>
          <cell r="AR1242">
            <v>107.5</v>
          </cell>
          <cell r="AS1242">
            <v>46.551724137931032</v>
          </cell>
          <cell r="AT1242">
            <v>77.692307692307693</v>
          </cell>
          <cell r="AU1242">
            <v>706.66666666666674</v>
          </cell>
          <cell r="AV1242">
            <v>2800.0000049999999</v>
          </cell>
          <cell r="AW1242">
            <v>2594.18181</v>
          </cell>
          <cell r="AX1242">
            <v>3250</v>
          </cell>
          <cell r="AY1242">
            <v>0.16071428364158158</v>
          </cell>
          <cell r="AZ1242">
            <v>0.13846153692307697</v>
          </cell>
          <cell r="BA1242">
            <v>3150</v>
          </cell>
          <cell r="BB1242">
            <v>6</v>
          </cell>
          <cell r="BC1242">
            <v>0.12499999799107142</v>
          </cell>
          <cell r="BD1242">
            <v>0.11111110952380956</v>
          </cell>
          <cell r="BE1242">
            <v>2950</v>
          </cell>
          <cell r="BF1242">
            <v>12</v>
          </cell>
          <cell r="BG1242">
            <v>5.3571426690051105E-2</v>
          </cell>
          <cell r="BH1242">
            <v>5.0847455932203432E-2</v>
          </cell>
        </row>
        <row r="1243">
          <cell r="B1243" t="str">
            <v>1705</v>
          </cell>
          <cell r="C1243" t="str">
            <v>7896000530325</v>
          </cell>
          <cell r="D1243" t="str">
            <v>JUGO UVA 1Lts MAGUARY</v>
          </cell>
          <cell r="E1243">
            <v>12</v>
          </cell>
          <cell r="F1243" t="str">
            <v>BEBIDAS</v>
          </cell>
          <cell r="G1243" t="str">
            <v>BEBIDAS</v>
          </cell>
          <cell r="H1243" t="str">
            <v>JUGOS</v>
          </cell>
          <cell r="I1243" t="str">
            <v>JUGOS de NECTAR</v>
          </cell>
          <cell r="J1243" t="str">
            <v>NORMAL JN-NO</v>
          </cell>
          <cell r="K1243" t="str">
            <v>MAGUARY</v>
          </cell>
          <cell r="L1243">
            <v>114</v>
          </cell>
          <cell r="M1243" t="str">
            <v>APOLO IMPORT S.A. 2 - TRENTINO (114)</v>
          </cell>
          <cell r="N1243">
            <v>87</v>
          </cell>
          <cell r="O1243">
            <v>100</v>
          </cell>
          <cell r="P1243">
            <v>91</v>
          </cell>
          <cell r="Q1243">
            <v>82</v>
          </cell>
          <cell r="R1243">
            <v>100</v>
          </cell>
          <cell r="S1243">
            <v>131</v>
          </cell>
          <cell r="T1243">
            <v>86</v>
          </cell>
          <cell r="U1243">
            <v>91</v>
          </cell>
          <cell r="V1243">
            <v>18</v>
          </cell>
          <cell r="W1243">
            <v>19</v>
          </cell>
          <cell r="X1243">
            <v>26</v>
          </cell>
          <cell r="Y1243">
            <v>29</v>
          </cell>
          <cell r="Z1243">
            <v>55</v>
          </cell>
          <cell r="AA1243">
            <v>64</v>
          </cell>
          <cell r="AB1243">
            <v>56</v>
          </cell>
          <cell r="AC1243">
            <v>43</v>
          </cell>
          <cell r="AD1243">
            <v>16</v>
          </cell>
          <cell r="AE1243">
            <v>43</v>
          </cell>
          <cell r="AF1243">
            <v>37</v>
          </cell>
          <cell r="AG1243">
            <v>41</v>
          </cell>
          <cell r="AH1243">
            <v>0</v>
          </cell>
          <cell r="AI1243">
            <v>17</v>
          </cell>
          <cell r="AJ1243">
            <v>211</v>
          </cell>
          <cell r="AK1243">
            <v>407</v>
          </cell>
          <cell r="AL1243">
            <v>102</v>
          </cell>
          <cell r="AM1243">
            <v>113</v>
          </cell>
          <cell r="AN1243">
            <v>49</v>
          </cell>
          <cell r="AO1243">
            <v>38</v>
          </cell>
          <cell r="AP1243">
            <v>77.195121951219519</v>
          </cell>
          <cell r="AQ1243">
            <v>134.17582417582418</v>
          </cell>
          <cell r="AR1243">
            <v>105.51724137931035</v>
          </cell>
          <cell r="AS1243">
            <v>78.837209302325576</v>
          </cell>
          <cell r="AT1243">
            <v>35.853658536585364</v>
          </cell>
          <cell r="AU1243">
            <v>67.058823529411768</v>
          </cell>
          <cell r="AV1243">
            <v>7920</v>
          </cell>
          <cell r="AW1243">
            <v>7842.1850100000001</v>
          </cell>
          <cell r="AX1243">
            <v>8900</v>
          </cell>
          <cell r="AY1243">
            <v>0.1237373737373737</v>
          </cell>
          <cell r="AZ1243">
            <v>0.1101123595505618</v>
          </cell>
          <cell r="BA1243">
            <v>8550</v>
          </cell>
          <cell r="BB1243">
            <v>6</v>
          </cell>
          <cell r="BC1243">
            <v>7.9545454545454586E-2</v>
          </cell>
          <cell r="BD1243">
            <v>7.3684210526315783E-2</v>
          </cell>
          <cell r="BE1243">
            <v>8250</v>
          </cell>
          <cell r="BF1243">
            <v>12</v>
          </cell>
          <cell r="BG1243">
            <v>4.1666666666666741E-2</v>
          </cell>
          <cell r="BH1243">
            <v>0.04</v>
          </cell>
        </row>
        <row r="1244">
          <cell r="B1244" t="str">
            <v>1706</v>
          </cell>
          <cell r="C1244" t="str">
            <v>7896000594099</v>
          </cell>
          <cell r="D1244" t="str">
            <v>JUGO UVA 200ml MAGUARY</v>
          </cell>
          <cell r="E1244">
            <v>27</v>
          </cell>
          <cell r="F1244" t="str">
            <v>BEBIDAS</v>
          </cell>
          <cell r="G1244" t="str">
            <v>BEBIDAS</v>
          </cell>
          <cell r="H1244" t="str">
            <v>JUGOS</v>
          </cell>
          <cell r="I1244" t="str">
            <v>JUGOS de NECTAR</v>
          </cell>
          <cell r="J1244" t="str">
            <v>NORMAL JN-NO</v>
          </cell>
          <cell r="K1244" t="str">
            <v>MAGUARY</v>
          </cell>
          <cell r="L1244">
            <v>114</v>
          </cell>
          <cell r="M1244" t="str">
            <v>APOLO IMPORT S.A. 2 - TRENTINO (114)</v>
          </cell>
          <cell r="N1244">
            <v>346</v>
          </cell>
          <cell r="O1244">
            <v>85</v>
          </cell>
          <cell r="P1244">
            <v>306</v>
          </cell>
          <cell r="Q1244">
            <v>269</v>
          </cell>
          <cell r="R1244">
            <v>194</v>
          </cell>
          <cell r="S1244">
            <v>297</v>
          </cell>
          <cell r="T1244">
            <v>268</v>
          </cell>
          <cell r="U1244">
            <v>210</v>
          </cell>
          <cell r="V1244">
            <v>44</v>
          </cell>
          <cell r="W1244">
            <v>30</v>
          </cell>
          <cell r="X1244">
            <v>45</v>
          </cell>
          <cell r="Y1244">
            <v>48</v>
          </cell>
          <cell r="Z1244">
            <v>122</v>
          </cell>
          <cell r="AA1244">
            <v>166</v>
          </cell>
          <cell r="AB1244">
            <v>129</v>
          </cell>
          <cell r="AC1244">
            <v>109</v>
          </cell>
          <cell r="AD1244">
            <v>30</v>
          </cell>
          <cell r="AE1244">
            <v>58</v>
          </cell>
          <cell r="AF1244">
            <v>43</v>
          </cell>
          <cell r="AG1244">
            <v>40</v>
          </cell>
          <cell r="AH1244">
            <v>7</v>
          </cell>
          <cell r="AI1244">
            <v>28</v>
          </cell>
          <cell r="AJ1244">
            <v>44</v>
          </cell>
          <cell r="AK1244">
            <v>706</v>
          </cell>
          <cell r="AL1244">
            <v>274</v>
          </cell>
          <cell r="AM1244">
            <v>428</v>
          </cell>
          <cell r="AN1244">
            <v>88</v>
          </cell>
          <cell r="AO1244">
            <v>306</v>
          </cell>
          <cell r="AP1244">
            <v>4.9070631970260221</v>
          </cell>
          <cell r="AQ1244">
            <v>100.85714285714286</v>
          </cell>
          <cell r="AR1244">
            <v>171.25</v>
          </cell>
          <cell r="AS1244">
            <v>117.79816513761467</v>
          </cell>
          <cell r="AT1244">
            <v>66</v>
          </cell>
          <cell r="AU1244">
            <v>327.85714285714289</v>
          </cell>
          <cell r="AV1244">
            <v>2800.0000049999999</v>
          </cell>
          <cell r="AW1244">
            <v>2598.5665199999999</v>
          </cell>
          <cell r="AX1244">
            <v>3250</v>
          </cell>
          <cell r="AY1244">
            <v>0.16071428364158158</v>
          </cell>
          <cell r="AZ1244">
            <v>0.13846153692307697</v>
          </cell>
          <cell r="BA1244">
            <v>3150</v>
          </cell>
          <cell r="BB1244">
            <v>3</v>
          </cell>
          <cell r="BC1244">
            <v>0.12499999799107142</v>
          </cell>
          <cell r="BD1244">
            <v>0.11111110952380956</v>
          </cell>
          <cell r="BE1244">
            <v>2950</v>
          </cell>
          <cell r="BF1244">
            <v>12</v>
          </cell>
          <cell r="BG1244">
            <v>5.3571426690051105E-2</v>
          </cell>
          <cell r="BH1244">
            <v>5.0847455932203432E-2</v>
          </cell>
        </row>
        <row r="1245">
          <cell r="B1245" t="str">
            <v>40077</v>
          </cell>
          <cell r="C1245" t="str">
            <v>7898215157113</v>
          </cell>
          <cell r="D1245" t="str">
            <v>LECHE ALMENDRA CHOCOLATE 1Lts ALMOND BREEZE</v>
          </cell>
          <cell r="E1245">
            <v>12</v>
          </cell>
          <cell r="F1245" t="str">
            <v>BEBIDAS</v>
          </cell>
          <cell r="G1245" t="str">
            <v>BEBIDAS</v>
          </cell>
          <cell r="H1245" t="str">
            <v>JUGOS</v>
          </cell>
          <cell r="I1245" t="str">
            <v>JUGOS de SEMILLAS</v>
          </cell>
          <cell r="J1245" t="str">
            <v>LIGHT JS-L</v>
          </cell>
          <cell r="K1245" t="str">
            <v>ALMOND BREEZE</v>
          </cell>
          <cell r="L1245">
            <v>110</v>
          </cell>
          <cell r="M1245" t="str">
            <v>INDEL S.A. (110)</v>
          </cell>
          <cell r="N1245">
            <v>0</v>
          </cell>
          <cell r="O1245">
            <v>0</v>
          </cell>
          <cell r="P1245">
            <v>0</v>
          </cell>
          <cell r="Q1245">
            <v>0</v>
          </cell>
          <cell r="R1245">
            <v>0</v>
          </cell>
          <cell r="S1245">
            <v>0</v>
          </cell>
          <cell r="T1245">
            <v>0</v>
          </cell>
          <cell r="U1245">
            <v>0</v>
          </cell>
          <cell r="V1245">
            <v>0</v>
          </cell>
          <cell r="W1245">
            <v>0</v>
          </cell>
          <cell r="X1245">
            <v>0</v>
          </cell>
          <cell r="Y1245">
            <v>0</v>
          </cell>
          <cell r="Z1245">
            <v>0</v>
          </cell>
          <cell r="AA1245">
            <v>0</v>
          </cell>
          <cell r="AB1245">
            <v>0</v>
          </cell>
          <cell r="AC1245">
            <v>0</v>
          </cell>
          <cell r="AD1245">
            <v>0</v>
          </cell>
          <cell r="AE1245">
            <v>0</v>
          </cell>
          <cell r="AF1245">
            <v>0</v>
          </cell>
          <cell r="AG1245">
            <v>0</v>
          </cell>
          <cell r="AH1245">
            <v>0</v>
          </cell>
          <cell r="AI1245">
            <v>1</v>
          </cell>
          <cell r="AJ1245">
            <v>0</v>
          </cell>
          <cell r="AK1245">
            <v>0</v>
          </cell>
          <cell r="AL1245">
            <v>0</v>
          </cell>
          <cell r="AM1245">
            <v>0</v>
          </cell>
          <cell r="AN1245">
            <v>0</v>
          </cell>
          <cell r="AO1245">
            <v>6</v>
          </cell>
          <cell r="AP1245" t="str">
            <v>Q</v>
          </cell>
          <cell r="AQ1245" t="str">
            <v>Q</v>
          </cell>
          <cell r="AR1245" t="str">
            <v>Q</v>
          </cell>
          <cell r="AS1245" t="str">
            <v>Q</v>
          </cell>
          <cell r="AT1245" t="str">
            <v>Q</v>
          </cell>
          <cell r="AU1245">
            <v>180</v>
          </cell>
          <cell r="AV1245">
            <v>27600</v>
          </cell>
          <cell r="AW1245">
            <v>23999.999759999999</v>
          </cell>
          <cell r="AX1245">
            <v>31900</v>
          </cell>
          <cell r="AY1245">
            <v>0.15579710144927539</v>
          </cell>
          <cell r="AZ1245">
            <v>0.13479623824451412</v>
          </cell>
          <cell r="BA1245">
            <v>30900</v>
          </cell>
          <cell r="BB1245">
            <v>3</v>
          </cell>
          <cell r="BC1245">
            <v>0.11956521739130443</v>
          </cell>
          <cell r="BD1245">
            <v>0.10679611650485436</v>
          </cell>
          <cell r="BE1245">
            <v>29900</v>
          </cell>
          <cell r="BF1245">
            <v>6</v>
          </cell>
          <cell r="BG1245">
            <v>8.3333333333333259E-2</v>
          </cell>
          <cell r="BH1245">
            <v>7.6923076923076927E-2</v>
          </cell>
        </row>
        <row r="1246">
          <cell r="B1246" t="str">
            <v>40078</v>
          </cell>
          <cell r="C1246" t="str">
            <v>7898215157106</v>
          </cell>
          <cell r="D1246" t="str">
            <v>LECHE ALMENDRA ORIGINAL 1Lts ALMOND BREEZE</v>
          </cell>
          <cell r="E1246">
            <v>12</v>
          </cell>
          <cell r="F1246" t="str">
            <v>BEBIDAS</v>
          </cell>
          <cell r="G1246" t="str">
            <v>BEBIDAS</v>
          </cell>
          <cell r="H1246" t="str">
            <v>JUGOS</v>
          </cell>
          <cell r="I1246" t="str">
            <v>JUGOS de SEMILLAS</v>
          </cell>
          <cell r="J1246" t="str">
            <v>LIGHT JS-L</v>
          </cell>
          <cell r="K1246" t="str">
            <v>ALMOND BREEZE</v>
          </cell>
          <cell r="L1246">
            <v>110</v>
          </cell>
          <cell r="M1246" t="str">
            <v>INDEL S.A. (110)</v>
          </cell>
          <cell r="N1246">
            <v>12</v>
          </cell>
          <cell r="O1246">
            <v>0</v>
          </cell>
          <cell r="P1246">
            <v>2</v>
          </cell>
          <cell r="Q1246">
            <v>3</v>
          </cell>
          <cell r="R1246">
            <v>5</v>
          </cell>
          <cell r="S1246">
            <v>6</v>
          </cell>
          <cell r="T1246">
            <v>0</v>
          </cell>
          <cell r="U1246">
            <v>2</v>
          </cell>
          <cell r="V1246">
            <v>3</v>
          </cell>
          <cell r="W1246">
            <v>3</v>
          </cell>
          <cell r="X1246">
            <v>0</v>
          </cell>
          <cell r="Y1246">
            <v>1</v>
          </cell>
          <cell r="Z1246">
            <v>12</v>
          </cell>
          <cell r="AA1246">
            <v>0</v>
          </cell>
          <cell r="AB1246">
            <v>0</v>
          </cell>
          <cell r="AC1246">
            <v>0</v>
          </cell>
          <cell r="AD1246">
            <v>9</v>
          </cell>
          <cell r="AE1246">
            <v>3</v>
          </cell>
          <cell r="AF1246">
            <v>0</v>
          </cell>
          <cell r="AG1246">
            <v>0</v>
          </cell>
          <cell r="AH1246">
            <v>0</v>
          </cell>
          <cell r="AI1246">
            <v>1</v>
          </cell>
          <cell r="AJ1246">
            <v>9</v>
          </cell>
          <cell r="AK1246">
            <v>5</v>
          </cell>
          <cell r="AL1246">
            <v>5</v>
          </cell>
          <cell r="AM1246">
            <v>12</v>
          </cell>
          <cell r="AN1246">
            <v>12</v>
          </cell>
          <cell r="AO1246">
            <v>12</v>
          </cell>
          <cell r="AP1246">
            <v>90</v>
          </cell>
          <cell r="AQ1246">
            <v>75</v>
          </cell>
          <cell r="AR1246">
            <v>150</v>
          </cell>
          <cell r="AS1246" t="str">
            <v>SV</v>
          </cell>
          <cell r="AT1246" t="str">
            <v>SV</v>
          </cell>
          <cell r="AU1246">
            <v>360</v>
          </cell>
          <cell r="AV1246">
            <v>27600</v>
          </cell>
          <cell r="AW1246">
            <v>23999.99987</v>
          </cell>
          <cell r="AX1246">
            <v>31900</v>
          </cell>
          <cell r="AY1246">
            <v>0.15579710144927539</v>
          </cell>
          <cell r="AZ1246">
            <v>0.13479623824451412</v>
          </cell>
          <cell r="BA1246">
            <v>30900</v>
          </cell>
          <cell r="BB1246">
            <v>3</v>
          </cell>
          <cell r="BC1246">
            <v>0.11956521739130443</v>
          </cell>
          <cell r="BD1246">
            <v>0.10679611650485436</v>
          </cell>
          <cell r="BE1246">
            <v>29900</v>
          </cell>
          <cell r="BF1246">
            <v>6</v>
          </cell>
          <cell r="BG1246">
            <v>8.3333333333333259E-2</v>
          </cell>
          <cell r="BH1246">
            <v>7.6923076923076927E-2</v>
          </cell>
        </row>
        <row r="1247">
          <cell r="B1247" t="str">
            <v>9808</v>
          </cell>
          <cell r="C1247" t="str">
            <v>41570068274</v>
          </cell>
          <cell r="D1247" t="str">
            <v>LECHE ALMENDRA ORIGINAL 946ml ALMOND BREEZE</v>
          </cell>
          <cell r="E1247">
            <v>12</v>
          </cell>
          <cell r="F1247" t="str">
            <v>BEBIDAS</v>
          </cell>
          <cell r="G1247" t="str">
            <v>BEBIDAS</v>
          </cell>
          <cell r="H1247" t="str">
            <v>JUGOS</v>
          </cell>
          <cell r="I1247" t="str">
            <v>JUGOS de SEMILLAS</v>
          </cell>
          <cell r="J1247" t="str">
            <v>LIGHT JS-L</v>
          </cell>
          <cell r="K1247" t="str">
            <v>ALMOND BREEZE</v>
          </cell>
          <cell r="L1247">
            <v>110</v>
          </cell>
          <cell r="M1247" t="str">
            <v>INDEL S.A. (110)</v>
          </cell>
          <cell r="N1247">
            <v>0</v>
          </cell>
          <cell r="O1247">
            <v>0</v>
          </cell>
          <cell r="P1247">
            <v>0</v>
          </cell>
          <cell r="Q1247">
            <v>0</v>
          </cell>
          <cell r="R1247">
            <v>0</v>
          </cell>
          <cell r="S1247">
            <v>0</v>
          </cell>
          <cell r="T1247">
            <v>0</v>
          </cell>
          <cell r="U1247">
            <v>0</v>
          </cell>
          <cell r="V1247">
            <v>0</v>
          </cell>
          <cell r="W1247">
            <v>0</v>
          </cell>
          <cell r="X1247">
            <v>0</v>
          </cell>
          <cell r="Y1247">
            <v>0</v>
          </cell>
          <cell r="Z1247">
            <v>0</v>
          </cell>
          <cell r="AA1247">
            <v>0</v>
          </cell>
          <cell r="AB1247">
            <v>0</v>
          </cell>
          <cell r="AC1247">
            <v>0</v>
          </cell>
          <cell r="AD1247">
            <v>0</v>
          </cell>
          <cell r="AE1247">
            <v>0</v>
          </cell>
          <cell r="AF1247">
            <v>0</v>
          </cell>
          <cell r="AG1247">
            <v>0</v>
          </cell>
          <cell r="AH1247">
            <v>0</v>
          </cell>
          <cell r="AI1247">
            <v>0</v>
          </cell>
          <cell r="AJ1247">
            <v>8</v>
          </cell>
          <cell r="AK1247">
            <v>0</v>
          </cell>
          <cell r="AL1247">
            <v>0</v>
          </cell>
          <cell r="AM1247">
            <v>0</v>
          </cell>
          <cell r="AN1247">
            <v>0</v>
          </cell>
          <cell r="AO1247">
            <v>0</v>
          </cell>
          <cell r="AP1247" t="str">
            <v>SV</v>
          </cell>
          <cell r="AQ1247" t="str">
            <v>Q</v>
          </cell>
          <cell r="AR1247" t="str">
            <v>Q</v>
          </cell>
          <cell r="AS1247" t="str">
            <v>Q</v>
          </cell>
          <cell r="AT1247" t="str">
            <v>Q</v>
          </cell>
          <cell r="AU1247" t="str">
            <v>Q</v>
          </cell>
          <cell r="AV1247">
            <v>28260.999997999999</v>
          </cell>
          <cell r="AW1247">
            <v>28260.999800000001</v>
          </cell>
          <cell r="AX1247">
            <v>32900</v>
          </cell>
          <cell r="AY1247">
            <v>0.16414847324327875</v>
          </cell>
          <cell r="AZ1247">
            <v>0.14100303957446811</v>
          </cell>
          <cell r="BA1247">
            <v>31900</v>
          </cell>
          <cell r="BB1247">
            <v>3</v>
          </cell>
          <cell r="BC1247">
            <v>0.12876402116901486</v>
          </cell>
          <cell r="BD1247">
            <v>0.11407523517241382</v>
          </cell>
          <cell r="BE1247">
            <v>30900</v>
          </cell>
          <cell r="BF1247">
            <v>6</v>
          </cell>
          <cell r="BG1247">
            <v>9.337956909475098E-2</v>
          </cell>
          <cell r="BH1247">
            <v>8.5404530809061505E-2</v>
          </cell>
        </row>
        <row r="1248">
          <cell r="B1248" t="str">
            <v>36031</v>
          </cell>
          <cell r="C1248" t="str">
            <v>41570054185</v>
          </cell>
          <cell r="D1248" t="str">
            <v>LECHE ALMENDRA S/AZU CHOCOLATE 946ml ALMOND BREEZE</v>
          </cell>
          <cell r="E1248">
            <v>12</v>
          </cell>
          <cell r="F1248" t="str">
            <v>BEBIDAS</v>
          </cell>
          <cell r="G1248" t="str">
            <v>BEBIDAS</v>
          </cell>
          <cell r="H1248" t="str">
            <v>JUGOS</v>
          </cell>
          <cell r="I1248" t="str">
            <v>JUGOS de SEMILLAS</v>
          </cell>
          <cell r="J1248" t="str">
            <v>LIGHT JS-L</v>
          </cell>
          <cell r="K1248" t="str">
            <v>ALMOND BREEZE</v>
          </cell>
          <cell r="L1248">
            <v>110</v>
          </cell>
          <cell r="M1248" t="str">
            <v>INDEL S.A. (110)</v>
          </cell>
          <cell r="N1248">
            <v>0</v>
          </cell>
          <cell r="O1248">
            <v>0</v>
          </cell>
          <cell r="P1248">
            <v>0</v>
          </cell>
          <cell r="Q1248">
            <v>0</v>
          </cell>
          <cell r="R1248">
            <v>6</v>
          </cell>
          <cell r="S1248">
            <v>2</v>
          </cell>
          <cell r="T1248">
            <v>0</v>
          </cell>
          <cell r="U1248">
            <v>0</v>
          </cell>
          <cell r="V1248">
            <v>0</v>
          </cell>
          <cell r="W1248">
            <v>0</v>
          </cell>
          <cell r="X1248">
            <v>0</v>
          </cell>
          <cell r="Y1248">
            <v>0</v>
          </cell>
          <cell r="Z1248">
            <v>0</v>
          </cell>
          <cell r="AA1248">
            <v>0</v>
          </cell>
          <cell r="AB1248">
            <v>0</v>
          </cell>
          <cell r="AC1248">
            <v>0</v>
          </cell>
          <cell r="AD1248">
            <v>0</v>
          </cell>
          <cell r="AE1248">
            <v>0</v>
          </cell>
          <cell r="AF1248">
            <v>0</v>
          </cell>
          <cell r="AG1248">
            <v>0</v>
          </cell>
          <cell r="AH1248">
            <v>0</v>
          </cell>
          <cell r="AI1248">
            <v>0</v>
          </cell>
          <cell r="AJ1248">
            <v>1</v>
          </cell>
          <cell r="AK1248">
            <v>0</v>
          </cell>
          <cell r="AL1248">
            <v>0</v>
          </cell>
          <cell r="AM1248">
            <v>0</v>
          </cell>
          <cell r="AN1248">
            <v>0</v>
          </cell>
          <cell r="AO1248">
            <v>0</v>
          </cell>
          <cell r="AP1248" t="str">
            <v>SV</v>
          </cell>
          <cell r="AQ1248" t="str">
            <v>Q</v>
          </cell>
          <cell r="AR1248" t="str">
            <v>Q</v>
          </cell>
          <cell r="AS1248" t="str">
            <v>Q</v>
          </cell>
          <cell r="AT1248" t="str">
            <v>Q</v>
          </cell>
          <cell r="AU1248" t="str">
            <v>Q</v>
          </cell>
          <cell r="AV1248">
            <v>28260.999997999999</v>
          </cell>
          <cell r="AW1248">
            <v>28260.999909999999</v>
          </cell>
          <cell r="AX1248">
            <v>32900</v>
          </cell>
          <cell r="AY1248">
            <v>0.16414847324327875</v>
          </cell>
          <cell r="AZ1248">
            <v>0.14100303957446811</v>
          </cell>
          <cell r="BA1248">
            <v>31900</v>
          </cell>
          <cell r="BB1248">
            <v>3</v>
          </cell>
          <cell r="BC1248">
            <v>0.12876402116901486</v>
          </cell>
          <cell r="BD1248">
            <v>0.11407523517241382</v>
          </cell>
          <cell r="BE1248">
            <v>30900</v>
          </cell>
          <cell r="BF1248">
            <v>6</v>
          </cell>
          <cell r="BG1248">
            <v>9.337956909475098E-2</v>
          </cell>
          <cell r="BH1248">
            <v>8.5404530809061505E-2</v>
          </cell>
        </row>
        <row r="1249">
          <cell r="B1249" t="str">
            <v>40079</v>
          </cell>
          <cell r="C1249" t="str">
            <v>7898215157175</v>
          </cell>
          <cell r="D1249" t="str">
            <v>LECHE ALMENDRA S/AZU ORIGINAL 1Lts ALMOND BREEZE</v>
          </cell>
          <cell r="E1249">
            <v>12</v>
          </cell>
          <cell r="F1249" t="str">
            <v>BEBIDAS</v>
          </cell>
          <cell r="G1249" t="str">
            <v>BEBIDAS</v>
          </cell>
          <cell r="H1249" t="str">
            <v>JUGOS</v>
          </cell>
          <cell r="I1249" t="str">
            <v>JUGOS de SEMILLAS</v>
          </cell>
          <cell r="J1249" t="str">
            <v>LIGHT JS-L</v>
          </cell>
          <cell r="K1249" t="str">
            <v>ALMOND BREEZE</v>
          </cell>
          <cell r="L1249">
            <v>110</v>
          </cell>
          <cell r="M1249" t="str">
            <v>INDEL S.A. (110)</v>
          </cell>
          <cell r="N1249">
            <v>6</v>
          </cell>
          <cell r="O1249">
            <v>0</v>
          </cell>
          <cell r="P1249">
            <v>4</v>
          </cell>
          <cell r="Q1249">
            <v>6</v>
          </cell>
          <cell r="R1249">
            <v>12</v>
          </cell>
          <cell r="S1249">
            <v>0</v>
          </cell>
          <cell r="T1249">
            <v>0</v>
          </cell>
          <cell r="U1249">
            <v>4</v>
          </cell>
          <cell r="V1249">
            <v>6</v>
          </cell>
          <cell r="W1249">
            <v>0</v>
          </cell>
          <cell r="X1249">
            <v>0</v>
          </cell>
          <cell r="Y1249">
            <v>0</v>
          </cell>
          <cell r="Z1249">
            <v>6</v>
          </cell>
          <cell r="AA1249">
            <v>0</v>
          </cell>
          <cell r="AB1249">
            <v>0</v>
          </cell>
          <cell r="AC1249">
            <v>1</v>
          </cell>
          <cell r="AD1249">
            <v>6</v>
          </cell>
          <cell r="AE1249">
            <v>0</v>
          </cell>
          <cell r="AF1249">
            <v>0</v>
          </cell>
          <cell r="AG1249">
            <v>0</v>
          </cell>
          <cell r="AH1249">
            <v>6</v>
          </cell>
          <cell r="AI1249">
            <v>8</v>
          </cell>
          <cell r="AJ1249">
            <v>6</v>
          </cell>
          <cell r="AK1249">
            <v>8</v>
          </cell>
          <cell r="AL1249">
            <v>6</v>
          </cell>
          <cell r="AM1249">
            <v>5</v>
          </cell>
          <cell r="AN1249">
            <v>6</v>
          </cell>
          <cell r="AO1249">
            <v>5</v>
          </cell>
          <cell r="AP1249">
            <v>30</v>
          </cell>
          <cell r="AQ1249">
            <v>60</v>
          </cell>
          <cell r="AR1249" t="str">
            <v>SV</v>
          </cell>
          <cell r="AS1249">
            <v>150</v>
          </cell>
          <cell r="AT1249" t="str">
            <v>SV</v>
          </cell>
          <cell r="AU1249">
            <v>18.75</v>
          </cell>
          <cell r="AV1249">
            <v>27600</v>
          </cell>
          <cell r="AW1249">
            <v>23999.999980000001</v>
          </cell>
          <cell r="AX1249">
            <v>31900</v>
          </cell>
          <cell r="AY1249">
            <v>0.15579710144927539</v>
          </cell>
          <cell r="AZ1249">
            <v>0.13479623824451412</v>
          </cell>
          <cell r="BA1249">
            <v>30900</v>
          </cell>
          <cell r="BB1249">
            <v>3</v>
          </cell>
          <cell r="BC1249">
            <v>0.11956521739130443</v>
          </cell>
          <cell r="BD1249">
            <v>0.10679611650485436</v>
          </cell>
          <cell r="BE1249">
            <v>29900</v>
          </cell>
          <cell r="BF1249">
            <v>6</v>
          </cell>
          <cell r="BG1249">
            <v>8.3333333333333259E-2</v>
          </cell>
          <cell r="BH1249">
            <v>7.6923076923076927E-2</v>
          </cell>
        </row>
        <row r="1250">
          <cell r="B1250" t="str">
            <v>36030</v>
          </cell>
          <cell r="C1250" t="str">
            <v>41570054161</v>
          </cell>
          <cell r="D1250" t="str">
            <v>LECHE ALMENDRA S/AZU VAINILLA 946ml ALMOND BREEZE</v>
          </cell>
          <cell r="E1250">
            <v>12</v>
          </cell>
          <cell r="F1250" t="str">
            <v>BEBIDAS</v>
          </cell>
          <cell r="G1250" t="str">
            <v>BEBIDAS</v>
          </cell>
          <cell r="H1250" t="str">
            <v>JUGOS</v>
          </cell>
          <cell r="I1250" t="str">
            <v>JUGOS de SEMILLAS</v>
          </cell>
          <cell r="J1250" t="str">
            <v>LIGHT JS-L</v>
          </cell>
          <cell r="K1250" t="str">
            <v>ALMOND BREEZE</v>
          </cell>
          <cell r="L1250">
            <v>110</v>
          </cell>
          <cell r="M1250" t="str">
            <v>INDEL S.A. (110)</v>
          </cell>
          <cell r="N1250">
            <v>0</v>
          </cell>
          <cell r="O1250">
            <v>0</v>
          </cell>
          <cell r="P1250">
            <v>0</v>
          </cell>
          <cell r="Q1250">
            <v>0</v>
          </cell>
          <cell r="R1250">
            <v>0</v>
          </cell>
          <cell r="S1250">
            <v>0</v>
          </cell>
          <cell r="T1250">
            <v>0</v>
          </cell>
          <cell r="U1250">
            <v>0</v>
          </cell>
          <cell r="V1250">
            <v>0</v>
          </cell>
          <cell r="W1250">
            <v>0</v>
          </cell>
          <cell r="X1250">
            <v>0</v>
          </cell>
          <cell r="Y1250">
            <v>0</v>
          </cell>
          <cell r="Z1250">
            <v>0</v>
          </cell>
          <cell r="AA1250">
            <v>0</v>
          </cell>
          <cell r="AB1250">
            <v>0</v>
          </cell>
          <cell r="AC1250">
            <v>0</v>
          </cell>
          <cell r="AD1250">
            <v>0</v>
          </cell>
          <cell r="AE1250">
            <v>0</v>
          </cell>
          <cell r="AF1250">
            <v>0</v>
          </cell>
          <cell r="AG1250">
            <v>0</v>
          </cell>
          <cell r="AH1250">
            <v>0</v>
          </cell>
          <cell r="AI1250">
            <v>0</v>
          </cell>
          <cell r="AJ1250">
            <v>6</v>
          </cell>
          <cell r="AK1250">
            <v>0</v>
          </cell>
          <cell r="AL1250">
            <v>0</v>
          </cell>
          <cell r="AM1250">
            <v>0</v>
          </cell>
          <cell r="AN1250">
            <v>0</v>
          </cell>
          <cell r="AO1250">
            <v>0</v>
          </cell>
          <cell r="AP1250" t="str">
            <v>SV</v>
          </cell>
          <cell r="AQ1250" t="str">
            <v>Q</v>
          </cell>
          <cell r="AR1250" t="str">
            <v>Q</v>
          </cell>
          <cell r="AS1250" t="str">
            <v>Q</v>
          </cell>
          <cell r="AT1250" t="str">
            <v>Q</v>
          </cell>
          <cell r="AU1250" t="str">
            <v>Q</v>
          </cell>
          <cell r="AV1250">
            <v>28260.999997999999</v>
          </cell>
          <cell r="AW1250">
            <v>28260.999909999999</v>
          </cell>
          <cell r="AX1250">
            <v>32900</v>
          </cell>
          <cell r="AY1250">
            <v>0.16414847324327875</v>
          </cell>
          <cell r="AZ1250">
            <v>0.14100303957446811</v>
          </cell>
          <cell r="BA1250">
            <v>31900</v>
          </cell>
          <cell r="BB1250">
            <v>3</v>
          </cell>
          <cell r="BC1250">
            <v>0.12876402116901486</v>
          </cell>
          <cell r="BD1250">
            <v>0.11407523517241382</v>
          </cell>
          <cell r="BE1250">
            <v>30900</v>
          </cell>
          <cell r="BF1250">
            <v>6</v>
          </cell>
          <cell r="BG1250">
            <v>9.337956909475098E-2</v>
          </cell>
          <cell r="BH1250">
            <v>8.5404530809061505E-2</v>
          </cell>
        </row>
        <row r="1251">
          <cell r="B1251" t="str">
            <v>40076</v>
          </cell>
          <cell r="C1251" t="str">
            <v>7898215157120</v>
          </cell>
          <cell r="D1251" t="str">
            <v>LECHE ALMENDRA VAINILLA 1Lts ALMOND BREEZE</v>
          </cell>
          <cell r="E1251">
            <v>12</v>
          </cell>
          <cell r="F1251" t="str">
            <v>BEBIDAS</v>
          </cell>
          <cell r="G1251" t="str">
            <v>BEBIDAS</v>
          </cell>
          <cell r="H1251" t="str">
            <v>JUGOS</v>
          </cell>
          <cell r="I1251" t="str">
            <v>JUGOS de SEMILLAS</v>
          </cell>
          <cell r="J1251" t="str">
            <v>LIGHT JS-L</v>
          </cell>
          <cell r="K1251" t="str">
            <v>ALMOND BREEZE</v>
          </cell>
          <cell r="L1251">
            <v>110</v>
          </cell>
          <cell r="M1251" t="str">
            <v>INDEL S.A. (110)</v>
          </cell>
          <cell r="N1251">
            <v>0</v>
          </cell>
          <cell r="O1251">
            <v>0</v>
          </cell>
          <cell r="P1251">
            <v>1</v>
          </cell>
          <cell r="Q1251">
            <v>2</v>
          </cell>
          <cell r="R1251">
            <v>0</v>
          </cell>
          <cell r="S1251">
            <v>0</v>
          </cell>
          <cell r="T1251">
            <v>0</v>
          </cell>
          <cell r="U1251">
            <v>1</v>
          </cell>
          <cell r="V1251">
            <v>0</v>
          </cell>
          <cell r="W1251">
            <v>0</v>
          </cell>
          <cell r="X1251">
            <v>0</v>
          </cell>
          <cell r="Y1251">
            <v>0</v>
          </cell>
          <cell r="Z1251">
            <v>0</v>
          </cell>
          <cell r="AA1251">
            <v>0</v>
          </cell>
          <cell r="AB1251">
            <v>0</v>
          </cell>
          <cell r="AC1251">
            <v>0</v>
          </cell>
          <cell r="AD1251">
            <v>0</v>
          </cell>
          <cell r="AE1251">
            <v>0</v>
          </cell>
          <cell r="AF1251">
            <v>0</v>
          </cell>
          <cell r="AG1251">
            <v>0</v>
          </cell>
          <cell r="AH1251">
            <v>0</v>
          </cell>
          <cell r="AI1251">
            <v>0</v>
          </cell>
          <cell r="AJ1251">
            <v>10</v>
          </cell>
          <cell r="AK1251">
            <v>5</v>
          </cell>
          <cell r="AL1251">
            <v>6</v>
          </cell>
          <cell r="AM1251">
            <v>12</v>
          </cell>
          <cell r="AN1251">
            <v>0</v>
          </cell>
          <cell r="AO1251">
            <v>6</v>
          </cell>
          <cell r="AP1251">
            <v>150</v>
          </cell>
          <cell r="AQ1251">
            <v>150</v>
          </cell>
          <cell r="AR1251" t="str">
            <v>SV</v>
          </cell>
          <cell r="AS1251" t="str">
            <v>SV</v>
          </cell>
          <cell r="AT1251" t="str">
            <v>Q</v>
          </cell>
          <cell r="AU1251" t="str">
            <v>SV</v>
          </cell>
          <cell r="AV1251">
            <v>27600</v>
          </cell>
          <cell r="AW1251">
            <v>23999.99987</v>
          </cell>
          <cell r="AX1251">
            <v>31900</v>
          </cell>
          <cell r="AY1251">
            <v>0.15579710144927539</v>
          </cell>
          <cell r="AZ1251">
            <v>0.13479623824451412</v>
          </cell>
          <cell r="BA1251">
            <v>30900</v>
          </cell>
          <cell r="BB1251">
            <v>3</v>
          </cell>
          <cell r="BC1251">
            <v>0.11956521739130443</v>
          </cell>
          <cell r="BD1251">
            <v>0.10679611650485436</v>
          </cell>
          <cell r="BE1251">
            <v>29900</v>
          </cell>
          <cell r="BF1251">
            <v>6</v>
          </cell>
          <cell r="BG1251">
            <v>8.3333333333333259E-2</v>
          </cell>
          <cell r="BH1251">
            <v>7.6923076923076927E-2</v>
          </cell>
        </row>
        <row r="1252">
          <cell r="B1252" t="str">
            <v>9809</v>
          </cell>
          <cell r="C1252" t="str">
            <v>41570068366</v>
          </cell>
          <cell r="D1252" t="str">
            <v>LECHE ALMENDRA VAINILLA 946ml ALMOND BREEZE</v>
          </cell>
          <cell r="E1252">
            <v>12</v>
          </cell>
          <cell r="F1252" t="str">
            <v>BEBIDAS</v>
          </cell>
          <cell r="G1252" t="str">
            <v>BEBIDAS</v>
          </cell>
          <cell r="H1252" t="str">
            <v>JUGOS</v>
          </cell>
          <cell r="I1252" t="str">
            <v>JUGOS de SEMILLAS</v>
          </cell>
          <cell r="J1252" t="str">
            <v>LIGHT JS-L</v>
          </cell>
          <cell r="K1252" t="str">
            <v>ALMOND BREEZE</v>
          </cell>
          <cell r="L1252">
            <v>110</v>
          </cell>
          <cell r="M1252" t="str">
            <v>INDEL S.A. (110)</v>
          </cell>
          <cell r="N1252">
            <v>0</v>
          </cell>
          <cell r="O1252">
            <v>0</v>
          </cell>
          <cell r="P1252">
            <v>0</v>
          </cell>
          <cell r="Q1252">
            <v>0</v>
          </cell>
          <cell r="R1252">
            <v>0</v>
          </cell>
          <cell r="S1252">
            <v>0</v>
          </cell>
          <cell r="T1252">
            <v>0</v>
          </cell>
          <cell r="U1252">
            <v>0</v>
          </cell>
          <cell r="V1252">
            <v>0</v>
          </cell>
          <cell r="W1252">
            <v>0</v>
          </cell>
          <cell r="X1252">
            <v>0</v>
          </cell>
          <cell r="Y1252">
            <v>0</v>
          </cell>
          <cell r="Z1252">
            <v>0</v>
          </cell>
          <cell r="AA1252">
            <v>0</v>
          </cell>
          <cell r="AB1252">
            <v>0</v>
          </cell>
          <cell r="AC1252">
            <v>0</v>
          </cell>
          <cell r="AD1252">
            <v>0</v>
          </cell>
          <cell r="AE1252">
            <v>0</v>
          </cell>
          <cell r="AF1252">
            <v>0</v>
          </cell>
          <cell r="AG1252">
            <v>0</v>
          </cell>
          <cell r="AH1252">
            <v>0</v>
          </cell>
          <cell r="AI1252">
            <v>0</v>
          </cell>
          <cell r="AJ1252">
            <v>1</v>
          </cell>
          <cell r="AK1252">
            <v>0</v>
          </cell>
          <cell r="AL1252">
            <v>0</v>
          </cell>
          <cell r="AM1252">
            <v>0</v>
          </cell>
          <cell r="AN1252">
            <v>0</v>
          </cell>
          <cell r="AO1252">
            <v>0</v>
          </cell>
          <cell r="AP1252" t="str">
            <v>SV</v>
          </cell>
          <cell r="AQ1252" t="str">
            <v>Q</v>
          </cell>
          <cell r="AR1252" t="str">
            <v>Q</v>
          </cell>
          <cell r="AS1252" t="str">
            <v>Q</v>
          </cell>
          <cell r="AT1252" t="str">
            <v>Q</v>
          </cell>
          <cell r="AU1252" t="str">
            <v>Q</v>
          </cell>
          <cell r="AV1252">
            <v>28260.999997999999</v>
          </cell>
          <cell r="AW1252">
            <v>28261.00013</v>
          </cell>
          <cell r="AX1252">
            <v>32900</v>
          </cell>
          <cell r="AY1252">
            <v>0.16414847324327875</v>
          </cell>
          <cell r="AZ1252">
            <v>0.14100303957446811</v>
          </cell>
          <cell r="BA1252">
            <v>31900</v>
          </cell>
          <cell r="BB1252">
            <v>3</v>
          </cell>
          <cell r="BC1252">
            <v>0.12876402116901486</v>
          </cell>
          <cell r="BD1252">
            <v>0.11407523517241382</v>
          </cell>
          <cell r="BE1252">
            <v>30900</v>
          </cell>
          <cell r="BF1252">
            <v>6</v>
          </cell>
          <cell r="BG1252">
            <v>9.337956909475098E-2</v>
          </cell>
          <cell r="BH1252">
            <v>8.5404530809061505E-2</v>
          </cell>
        </row>
        <row r="1253">
          <cell r="B1253" t="str">
            <v>8763</v>
          </cell>
          <cell r="C1253" t="str">
            <v>7790895643828</v>
          </cell>
          <cell r="D1253" t="str">
            <v>JUGO SOJA DURAZNO 1Lts ADES</v>
          </cell>
          <cell r="E1253">
            <v>8</v>
          </cell>
          <cell r="F1253" t="str">
            <v>BEBIDAS</v>
          </cell>
          <cell r="G1253" t="str">
            <v>BEBIDAS</v>
          </cell>
          <cell r="H1253" t="str">
            <v>JUGOS</v>
          </cell>
          <cell r="I1253" t="str">
            <v>JUGOS de SEMILLAS</v>
          </cell>
          <cell r="J1253" t="str">
            <v>NORMAL JS-N</v>
          </cell>
          <cell r="K1253" t="str">
            <v>ADES</v>
          </cell>
          <cell r="L1253">
            <v>139</v>
          </cell>
          <cell r="M1253" t="str">
            <v>PARAGUAY REFRESCOS S.A.  (139)</v>
          </cell>
          <cell r="N1253">
            <v>62</v>
          </cell>
          <cell r="O1253">
            <v>37</v>
          </cell>
          <cell r="P1253">
            <v>37</v>
          </cell>
          <cell r="Q1253">
            <v>41</v>
          </cell>
          <cell r="R1253">
            <v>38</v>
          </cell>
          <cell r="S1253">
            <v>89</v>
          </cell>
          <cell r="T1253">
            <v>69</v>
          </cell>
          <cell r="U1253">
            <v>67</v>
          </cell>
          <cell r="V1253">
            <v>27</v>
          </cell>
          <cell r="W1253">
            <v>15</v>
          </cell>
          <cell r="X1253">
            <v>14</v>
          </cell>
          <cell r="Y1253">
            <v>23</v>
          </cell>
          <cell r="Z1253">
            <v>48</v>
          </cell>
          <cell r="AA1253">
            <v>17</v>
          </cell>
          <cell r="AB1253">
            <v>23</v>
          </cell>
          <cell r="AC1253">
            <v>14</v>
          </cell>
          <cell r="AD1253">
            <v>35</v>
          </cell>
          <cell r="AE1253">
            <v>37</v>
          </cell>
          <cell r="AF1253">
            <v>40</v>
          </cell>
          <cell r="AG1253">
            <v>29</v>
          </cell>
          <cell r="AH1253">
            <v>2</v>
          </cell>
          <cell r="AI1253">
            <v>4</v>
          </cell>
          <cell r="AJ1253">
            <v>38</v>
          </cell>
          <cell r="AK1253">
            <v>66</v>
          </cell>
          <cell r="AL1253">
            <v>16</v>
          </cell>
          <cell r="AM1253">
            <v>38</v>
          </cell>
          <cell r="AN1253">
            <v>50</v>
          </cell>
          <cell r="AO1253">
            <v>52</v>
          </cell>
          <cell r="AP1253">
            <v>27.804878048780488</v>
          </cell>
          <cell r="AQ1253">
            <v>29.552238805970148</v>
          </cell>
          <cell r="AR1253">
            <v>20.869565217391305</v>
          </cell>
          <cell r="AS1253">
            <v>81.428571428571431</v>
          </cell>
          <cell r="AT1253">
            <v>51.724137931034477</v>
          </cell>
          <cell r="AU1253">
            <v>390</v>
          </cell>
          <cell r="AV1253">
            <v>8719</v>
          </cell>
          <cell r="AW1253">
            <v>8770.4699500000006</v>
          </cell>
          <cell r="AX1253">
            <v>9750</v>
          </cell>
          <cell r="AY1253">
            <v>0.11824750544787244</v>
          </cell>
          <cell r="AZ1253">
            <v>0.10574358974358974</v>
          </cell>
          <cell r="BA1253">
            <v>9500</v>
          </cell>
          <cell r="BB1253">
            <v>8</v>
          </cell>
          <cell r="BC1253">
            <v>8.9574492487670687E-2</v>
          </cell>
          <cell r="BD1253">
            <v>8.221052631578947E-2</v>
          </cell>
          <cell r="BE1253">
            <v>0</v>
          </cell>
          <cell r="BF1253">
            <v>0</v>
          </cell>
          <cell r="BG1253">
            <v>-1</v>
          </cell>
          <cell r="BH1253">
            <v>0</v>
          </cell>
        </row>
        <row r="1254">
          <cell r="B1254" t="str">
            <v>8305</v>
          </cell>
          <cell r="C1254" t="str">
            <v>7790895643835</v>
          </cell>
          <cell r="D1254" t="str">
            <v>JUGO SOJA MANZANA 1Lts ADES</v>
          </cell>
          <cell r="E1254">
            <v>8</v>
          </cell>
          <cell r="F1254" t="str">
            <v>BEBIDAS</v>
          </cell>
          <cell r="G1254" t="str">
            <v>BEBIDAS</v>
          </cell>
          <cell r="H1254" t="str">
            <v>JUGOS</v>
          </cell>
          <cell r="I1254" t="str">
            <v>JUGOS de SEMILLAS</v>
          </cell>
          <cell r="J1254" t="str">
            <v>NORMAL JS-N</v>
          </cell>
          <cell r="K1254" t="str">
            <v>ADES</v>
          </cell>
          <cell r="L1254">
            <v>139</v>
          </cell>
          <cell r="M1254" t="str">
            <v>PARAGUAY REFRESCOS S.A.  (139)</v>
          </cell>
          <cell r="N1254">
            <v>333</v>
          </cell>
          <cell r="O1254">
            <v>246</v>
          </cell>
          <cell r="P1254">
            <v>120</v>
          </cell>
          <cell r="Q1254">
            <v>108</v>
          </cell>
          <cell r="R1254">
            <v>330</v>
          </cell>
          <cell r="S1254">
            <v>352</v>
          </cell>
          <cell r="T1254">
            <v>120</v>
          </cell>
          <cell r="U1254">
            <v>155</v>
          </cell>
          <cell r="V1254">
            <v>192</v>
          </cell>
          <cell r="W1254">
            <v>197</v>
          </cell>
          <cell r="X1254">
            <v>129</v>
          </cell>
          <cell r="Y1254">
            <v>109</v>
          </cell>
          <cell r="Z1254">
            <v>171</v>
          </cell>
          <cell r="AA1254">
            <v>200</v>
          </cell>
          <cell r="AB1254">
            <v>88</v>
          </cell>
          <cell r="AC1254">
            <v>138</v>
          </cell>
          <cell r="AD1254">
            <v>271</v>
          </cell>
          <cell r="AE1254">
            <v>313</v>
          </cell>
          <cell r="AF1254">
            <v>169</v>
          </cell>
          <cell r="AG1254">
            <v>144</v>
          </cell>
          <cell r="AH1254">
            <v>19</v>
          </cell>
          <cell r="AI1254">
            <v>39</v>
          </cell>
          <cell r="AJ1254">
            <v>56</v>
          </cell>
          <cell r="AK1254">
            <v>72</v>
          </cell>
          <cell r="AL1254">
            <v>84</v>
          </cell>
          <cell r="AM1254">
            <v>112</v>
          </cell>
          <cell r="AN1254">
            <v>135</v>
          </cell>
          <cell r="AO1254">
            <v>97</v>
          </cell>
          <cell r="AP1254">
            <v>15.555555555555555</v>
          </cell>
          <cell r="AQ1254">
            <v>13.935483870967742</v>
          </cell>
          <cell r="AR1254">
            <v>23.119266055045873</v>
          </cell>
          <cell r="AS1254">
            <v>24.347826086956523</v>
          </cell>
          <cell r="AT1254">
            <v>28.125</v>
          </cell>
          <cell r="AU1254">
            <v>74.615384615384613</v>
          </cell>
          <cell r="AV1254">
            <v>8719</v>
          </cell>
          <cell r="AW1254">
            <v>8764.01757</v>
          </cell>
          <cell r="AX1254">
            <v>9750</v>
          </cell>
          <cell r="AY1254">
            <v>0.11824750544787244</v>
          </cell>
          <cell r="AZ1254">
            <v>0.10574358974358974</v>
          </cell>
          <cell r="BA1254">
            <v>9500</v>
          </cell>
          <cell r="BB1254">
            <v>8</v>
          </cell>
          <cell r="BC1254">
            <v>8.9574492487670687E-2</v>
          </cell>
          <cell r="BD1254">
            <v>8.221052631578947E-2</v>
          </cell>
          <cell r="BE1254">
            <v>0</v>
          </cell>
          <cell r="BF1254">
            <v>0</v>
          </cell>
          <cell r="BG1254">
            <v>-1</v>
          </cell>
          <cell r="BH1254">
            <v>0</v>
          </cell>
        </row>
        <row r="1255">
          <cell r="B1255" t="str">
            <v>19921</v>
          </cell>
          <cell r="C1255" t="str">
            <v>7790895644023</v>
          </cell>
          <cell r="D1255" t="str">
            <v>JUGO SOJA MANZANA 200ml 6un ADES</v>
          </cell>
          <cell r="E1255">
            <v>6</v>
          </cell>
          <cell r="F1255" t="str">
            <v>BEBIDAS</v>
          </cell>
          <cell r="G1255" t="str">
            <v>BEBIDAS</v>
          </cell>
          <cell r="H1255" t="str">
            <v>JUGOS</v>
          </cell>
          <cell r="I1255" t="str">
            <v>JUGOS de SEMILLAS</v>
          </cell>
          <cell r="J1255" t="str">
            <v>NORMAL JS-N</v>
          </cell>
          <cell r="K1255" t="str">
            <v>ADES</v>
          </cell>
          <cell r="L1255">
            <v>139</v>
          </cell>
          <cell r="M1255" t="str">
            <v>PARAGUAY REFRESCOS S.A.  (139)</v>
          </cell>
          <cell r="N1255">
            <v>0</v>
          </cell>
          <cell r="O1255">
            <v>0</v>
          </cell>
          <cell r="P1255">
            <v>0</v>
          </cell>
          <cell r="Q1255">
            <v>0</v>
          </cell>
          <cell r="R1255">
            <v>0</v>
          </cell>
          <cell r="S1255">
            <v>0</v>
          </cell>
          <cell r="T1255">
            <v>0</v>
          </cell>
          <cell r="U1255">
            <v>0</v>
          </cell>
          <cell r="V1255">
            <v>0</v>
          </cell>
          <cell r="W1255">
            <v>0</v>
          </cell>
          <cell r="X1255">
            <v>0</v>
          </cell>
          <cell r="Y1255">
            <v>0</v>
          </cell>
          <cell r="Z1255">
            <v>0</v>
          </cell>
          <cell r="AA1255">
            <v>0</v>
          </cell>
          <cell r="AB1255">
            <v>0</v>
          </cell>
          <cell r="AC1255">
            <v>0</v>
          </cell>
          <cell r="AD1255">
            <v>0</v>
          </cell>
          <cell r="AE1255">
            <v>0</v>
          </cell>
          <cell r="AF1255">
            <v>0</v>
          </cell>
          <cell r="AG1255">
            <v>0</v>
          </cell>
          <cell r="AH1255">
            <v>0</v>
          </cell>
          <cell r="AI1255">
            <v>0</v>
          </cell>
          <cell r="AJ1255">
            <v>0</v>
          </cell>
          <cell r="AK1255">
            <v>0</v>
          </cell>
          <cell r="AL1255">
            <v>0</v>
          </cell>
          <cell r="AM1255">
            <v>0</v>
          </cell>
          <cell r="AN1255">
            <v>0</v>
          </cell>
          <cell r="AO1255">
            <v>0</v>
          </cell>
          <cell r="AP1255" t="str">
            <v>Q</v>
          </cell>
          <cell r="AQ1255" t="str">
            <v>Q</v>
          </cell>
          <cell r="AR1255" t="str">
            <v>Q</v>
          </cell>
          <cell r="AS1255" t="str">
            <v>Q</v>
          </cell>
          <cell r="AT1255" t="str">
            <v>Q</v>
          </cell>
          <cell r="AU1255" t="str">
            <v>Q</v>
          </cell>
          <cell r="AV1255">
            <v>17280.000001</v>
          </cell>
          <cell r="AW1255">
            <v>17233.94442</v>
          </cell>
          <cell r="AX1255">
            <v>19900</v>
          </cell>
          <cell r="AY1255">
            <v>0.15162037030372555</v>
          </cell>
          <cell r="AZ1255">
            <v>0.13165829140703517</v>
          </cell>
          <cell r="BA1255">
            <v>0</v>
          </cell>
          <cell r="BB1255">
            <v>0</v>
          </cell>
          <cell r="BC1255">
            <v>-1</v>
          </cell>
          <cell r="BD1255">
            <v>0</v>
          </cell>
          <cell r="BE1255">
            <v>0</v>
          </cell>
          <cell r="BF1255">
            <v>0</v>
          </cell>
          <cell r="BG1255">
            <v>-1</v>
          </cell>
          <cell r="BH1255">
            <v>0</v>
          </cell>
        </row>
        <row r="1256">
          <cell r="B1256" t="str">
            <v>8303</v>
          </cell>
          <cell r="C1256" t="str">
            <v>7790895643743</v>
          </cell>
          <cell r="D1256" t="str">
            <v>JUGO SOJA MANZANA 200ml ADES</v>
          </cell>
          <cell r="E1256">
            <v>6</v>
          </cell>
          <cell r="F1256" t="str">
            <v>BEBIDAS</v>
          </cell>
          <cell r="G1256" t="str">
            <v>BEBIDAS</v>
          </cell>
          <cell r="H1256" t="str">
            <v>JUGOS</v>
          </cell>
          <cell r="I1256" t="str">
            <v>JUGOS de SEMILLAS</v>
          </cell>
          <cell r="J1256" t="str">
            <v>NORMAL JS-N</v>
          </cell>
          <cell r="K1256" t="str">
            <v>ADES</v>
          </cell>
          <cell r="L1256">
            <v>139</v>
          </cell>
          <cell r="M1256" t="str">
            <v>PARAGUAY REFRESCOS S.A.  (139)</v>
          </cell>
          <cell r="N1256">
            <v>811</v>
          </cell>
          <cell r="O1256">
            <v>309</v>
          </cell>
          <cell r="P1256">
            <v>597</v>
          </cell>
          <cell r="Q1256">
            <v>663</v>
          </cell>
          <cell r="R1256">
            <v>774</v>
          </cell>
          <cell r="S1256">
            <v>546</v>
          </cell>
          <cell r="T1256">
            <v>643</v>
          </cell>
          <cell r="U1256">
            <v>793</v>
          </cell>
          <cell r="V1256">
            <v>344</v>
          </cell>
          <cell r="W1256">
            <v>178</v>
          </cell>
          <cell r="X1256">
            <v>195</v>
          </cell>
          <cell r="Y1256">
            <v>291</v>
          </cell>
          <cell r="Z1256">
            <v>310</v>
          </cell>
          <cell r="AA1256">
            <v>214</v>
          </cell>
          <cell r="AB1256">
            <v>282</v>
          </cell>
          <cell r="AC1256">
            <v>337</v>
          </cell>
          <cell r="AD1256">
            <v>473</v>
          </cell>
          <cell r="AE1256">
            <v>160</v>
          </cell>
          <cell r="AF1256">
            <v>280</v>
          </cell>
          <cell r="AG1256">
            <v>444</v>
          </cell>
          <cell r="AH1256">
            <v>18</v>
          </cell>
          <cell r="AI1256">
            <v>60</v>
          </cell>
          <cell r="AJ1256">
            <v>330</v>
          </cell>
          <cell r="AK1256">
            <v>574</v>
          </cell>
          <cell r="AL1256">
            <v>306</v>
          </cell>
          <cell r="AM1256">
            <v>245</v>
          </cell>
          <cell r="AN1256">
            <v>323</v>
          </cell>
          <cell r="AO1256">
            <v>669</v>
          </cell>
          <cell r="AP1256">
            <v>14.932126696832579</v>
          </cell>
          <cell r="AQ1256">
            <v>21.715006305170238</v>
          </cell>
          <cell r="AR1256">
            <v>31.546391752577321</v>
          </cell>
          <cell r="AS1256">
            <v>21.810089020771514</v>
          </cell>
          <cell r="AT1256">
            <v>21.824324324324323</v>
          </cell>
          <cell r="AU1256">
            <v>334.5</v>
          </cell>
          <cell r="AV1256">
            <v>2880</v>
          </cell>
          <cell r="AW1256">
            <v>2872.3240700000001</v>
          </cell>
          <cell r="AX1256">
            <v>3500</v>
          </cell>
          <cell r="AY1256">
            <v>0.21527777777777768</v>
          </cell>
          <cell r="AZ1256">
            <v>0.17714285714285713</v>
          </cell>
          <cell r="BA1256">
            <v>3316.6666700000001</v>
          </cell>
          <cell r="BB1256">
            <v>6</v>
          </cell>
          <cell r="BC1256">
            <v>0.15162037152777774</v>
          </cell>
          <cell r="BD1256">
            <v>0.13165829232999168</v>
          </cell>
          <cell r="BE1256">
            <v>0</v>
          </cell>
          <cell r="BF1256">
            <v>0</v>
          </cell>
          <cell r="BG1256">
            <v>-1</v>
          </cell>
          <cell r="BH1256">
            <v>0</v>
          </cell>
        </row>
        <row r="1257">
          <cell r="B1257" t="str">
            <v>8761</v>
          </cell>
          <cell r="C1257" t="str">
            <v>7790895643866</v>
          </cell>
          <cell r="D1257" t="str">
            <v>JUGO SOJA MULTIFRUTA 1Lts ADES</v>
          </cell>
          <cell r="E1257">
            <v>8</v>
          </cell>
          <cell r="F1257" t="str">
            <v>BEBIDAS</v>
          </cell>
          <cell r="G1257" t="str">
            <v>BEBIDAS</v>
          </cell>
          <cell r="H1257" t="str">
            <v>JUGOS</v>
          </cell>
          <cell r="I1257" t="str">
            <v>JUGOS de SEMILLAS</v>
          </cell>
          <cell r="J1257" t="str">
            <v>NORMAL JS-N</v>
          </cell>
          <cell r="K1257" t="str">
            <v>ADES</v>
          </cell>
          <cell r="L1257">
            <v>139</v>
          </cell>
          <cell r="M1257" t="str">
            <v>PARAGUAY REFRESCOS S.A.  (139)</v>
          </cell>
          <cell r="N1257">
            <v>100</v>
          </cell>
          <cell r="O1257">
            <v>84</v>
          </cell>
          <cell r="P1257">
            <v>71</v>
          </cell>
          <cell r="Q1257">
            <v>95</v>
          </cell>
          <cell r="R1257">
            <v>85</v>
          </cell>
          <cell r="S1257">
            <v>66</v>
          </cell>
          <cell r="T1257">
            <v>28</v>
          </cell>
          <cell r="U1257">
            <v>86</v>
          </cell>
          <cell r="V1257">
            <v>67</v>
          </cell>
          <cell r="W1257">
            <v>44</v>
          </cell>
          <cell r="X1257">
            <v>37</v>
          </cell>
          <cell r="Y1257">
            <v>36</v>
          </cell>
          <cell r="Z1257">
            <v>82</v>
          </cell>
          <cell r="AA1257">
            <v>63</v>
          </cell>
          <cell r="AB1257">
            <v>49</v>
          </cell>
          <cell r="AC1257">
            <v>51</v>
          </cell>
          <cell r="AD1257">
            <v>73</v>
          </cell>
          <cell r="AE1257">
            <v>73</v>
          </cell>
          <cell r="AF1257">
            <v>33</v>
          </cell>
          <cell r="AG1257">
            <v>65</v>
          </cell>
          <cell r="AH1257">
            <v>2</v>
          </cell>
          <cell r="AI1257">
            <v>5</v>
          </cell>
          <cell r="AJ1257">
            <v>191</v>
          </cell>
          <cell r="AK1257">
            <v>164</v>
          </cell>
          <cell r="AL1257">
            <v>102</v>
          </cell>
          <cell r="AM1257">
            <v>85</v>
          </cell>
          <cell r="AN1257">
            <v>61</v>
          </cell>
          <cell r="AO1257">
            <v>235</v>
          </cell>
          <cell r="AP1257">
            <v>60.315789473684212</v>
          </cell>
          <cell r="AQ1257">
            <v>57.209302325581397</v>
          </cell>
          <cell r="AR1257">
            <v>85</v>
          </cell>
          <cell r="AS1257">
            <v>50</v>
          </cell>
          <cell r="AT1257">
            <v>28.153846153846153</v>
          </cell>
          <cell r="AU1257">
            <v>1410</v>
          </cell>
          <cell r="AV1257">
            <v>8718.7999799999998</v>
          </cell>
          <cell r="AW1257">
            <v>8714.8447099999994</v>
          </cell>
          <cell r="AX1257">
            <v>9750</v>
          </cell>
          <cell r="AY1257">
            <v>0.11827315942164796</v>
          </cell>
          <cell r="AZ1257">
            <v>0.10576410461538464</v>
          </cell>
          <cell r="BA1257">
            <v>9500</v>
          </cell>
          <cell r="BB1257">
            <v>8</v>
          </cell>
          <cell r="BC1257">
            <v>8.9599488667246652E-2</v>
          </cell>
          <cell r="BD1257">
            <v>8.2231581052631605E-2</v>
          </cell>
          <cell r="BE1257">
            <v>0</v>
          </cell>
          <cell r="BF1257">
            <v>0</v>
          </cell>
          <cell r="BG1257">
            <v>-1</v>
          </cell>
          <cell r="BH1257">
            <v>0</v>
          </cell>
        </row>
        <row r="1258">
          <cell r="B1258" t="str">
            <v>8304</v>
          </cell>
          <cell r="C1258" t="str">
            <v>7790895643842</v>
          </cell>
          <cell r="D1258" t="str">
            <v>JUGO SOJA NARANJA 1Lts ADES</v>
          </cell>
          <cell r="E1258">
            <v>8</v>
          </cell>
          <cell r="F1258" t="str">
            <v>BEBIDAS</v>
          </cell>
          <cell r="G1258" t="str">
            <v>BEBIDAS</v>
          </cell>
          <cell r="H1258" t="str">
            <v>JUGOS</v>
          </cell>
          <cell r="I1258" t="str">
            <v>JUGOS de SEMILLAS</v>
          </cell>
          <cell r="J1258" t="str">
            <v>NORMAL JS-N</v>
          </cell>
          <cell r="K1258" t="str">
            <v>ADES</v>
          </cell>
          <cell r="L1258">
            <v>139</v>
          </cell>
          <cell r="M1258" t="str">
            <v>PARAGUAY REFRESCOS S.A.  (139)</v>
          </cell>
          <cell r="N1258">
            <v>64</v>
          </cell>
          <cell r="O1258">
            <v>43</v>
          </cell>
          <cell r="P1258">
            <v>42</v>
          </cell>
          <cell r="Q1258">
            <v>40</v>
          </cell>
          <cell r="R1258">
            <v>75</v>
          </cell>
          <cell r="S1258">
            <v>80</v>
          </cell>
          <cell r="T1258">
            <v>77</v>
          </cell>
          <cell r="U1258">
            <v>85</v>
          </cell>
          <cell r="V1258">
            <v>28</v>
          </cell>
          <cell r="W1258">
            <v>37</v>
          </cell>
          <cell r="X1258">
            <v>24</v>
          </cell>
          <cell r="Y1258">
            <v>25</v>
          </cell>
          <cell r="Z1258">
            <v>28</v>
          </cell>
          <cell r="AA1258">
            <v>55</v>
          </cell>
          <cell r="AB1258">
            <v>28</v>
          </cell>
          <cell r="AC1258">
            <v>37</v>
          </cell>
          <cell r="AD1258">
            <v>28</v>
          </cell>
          <cell r="AE1258">
            <v>31</v>
          </cell>
          <cell r="AF1258">
            <v>51</v>
          </cell>
          <cell r="AG1258">
            <v>46</v>
          </cell>
          <cell r="AH1258">
            <v>2</v>
          </cell>
          <cell r="AI1258">
            <v>3</v>
          </cell>
          <cell r="AJ1258">
            <v>39</v>
          </cell>
          <cell r="AK1258">
            <v>57</v>
          </cell>
          <cell r="AL1258">
            <v>114</v>
          </cell>
          <cell r="AM1258">
            <v>63</v>
          </cell>
          <cell r="AN1258">
            <v>44</v>
          </cell>
          <cell r="AO1258">
            <v>53</v>
          </cell>
          <cell r="AP1258">
            <v>29.25</v>
          </cell>
          <cell r="AQ1258">
            <v>20.117647058823529</v>
          </cell>
          <cell r="AR1258">
            <v>136.79999999999998</v>
          </cell>
          <cell r="AS1258">
            <v>51.081081081081081</v>
          </cell>
          <cell r="AT1258">
            <v>28.695652173913043</v>
          </cell>
          <cell r="AU1258">
            <v>530</v>
          </cell>
          <cell r="AV1258">
            <v>8719</v>
          </cell>
          <cell r="AW1258">
            <v>8764.7249800000009</v>
          </cell>
          <cell r="AX1258">
            <v>9750</v>
          </cell>
          <cell r="AY1258">
            <v>0.11824750544787244</v>
          </cell>
          <cell r="AZ1258">
            <v>0.10574358974358974</v>
          </cell>
          <cell r="BA1258">
            <v>9500</v>
          </cell>
          <cell r="BB1258">
            <v>8</v>
          </cell>
          <cell r="BC1258">
            <v>8.9574492487670687E-2</v>
          </cell>
          <cell r="BD1258">
            <v>8.221052631578947E-2</v>
          </cell>
          <cell r="BE1258">
            <v>0</v>
          </cell>
          <cell r="BF1258">
            <v>0</v>
          </cell>
          <cell r="BG1258">
            <v>-1</v>
          </cell>
          <cell r="BH1258">
            <v>0</v>
          </cell>
        </row>
        <row r="1259">
          <cell r="B1259" t="str">
            <v>19923</v>
          </cell>
          <cell r="C1259" t="str">
            <v>7790895644047</v>
          </cell>
          <cell r="D1259" t="str">
            <v>JUGO SOJA NARANJA 200ml 6un ADES</v>
          </cell>
          <cell r="E1259">
            <v>6</v>
          </cell>
          <cell r="F1259" t="str">
            <v>BEBIDAS</v>
          </cell>
          <cell r="G1259" t="str">
            <v>BEBIDAS</v>
          </cell>
          <cell r="H1259" t="str">
            <v>JUGOS</v>
          </cell>
          <cell r="I1259" t="str">
            <v>JUGOS de SEMILLAS</v>
          </cell>
          <cell r="J1259" t="str">
            <v>NORMAL JS-N</v>
          </cell>
          <cell r="K1259" t="str">
            <v>ADES</v>
          </cell>
          <cell r="L1259">
            <v>139</v>
          </cell>
          <cell r="M1259" t="str">
            <v>PARAGUAY REFRESCOS S.A.  (139)</v>
          </cell>
          <cell r="N1259">
            <v>0</v>
          </cell>
          <cell r="O1259">
            <v>0</v>
          </cell>
          <cell r="P1259">
            <v>0</v>
          </cell>
          <cell r="Q1259">
            <v>0</v>
          </cell>
          <cell r="R1259">
            <v>0</v>
          </cell>
          <cell r="S1259">
            <v>0</v>
          </cell>
          <cell r="T1259">
            <v>0</v>
          </cell>
          <cell r="U1259">
            <v>0</v>
          </cell>
          <cell r="V1259">
            <v>0</v>
          </cell>
          <cell r="W1259">
            <v>0</v>
          </cell>
          <cell r="X1259">
            <v>0</v>
          </cell>
          <cell r="Y1259">
            <v>0</v>
          </cell>
          <cell r="Z1259">
            <v>0</v>
          </cell>
          <cell r="AA1259">
            <v>0</v>
          </cell>
          <cell r="AB1259">
            <v>0</v>
          </cell>
          <cell r="AC1259">
            <v>0</v>
          </cell>
          <cell r="AD1259">
            <v>0</v>
          </cell>
          <cell r="AE1259">
            <v>0</v>
          </cell>
          <cell r="AF1259">
            <v>0</v>
          </cell>
          <cell r="AG1259">
            <v>0</v>
          </cell>
          <cell r="AH1259">
            <v>0</v>
          </cell>
          <cell r="AI1259">
            <v>0</v>
          </cell>
          <cell r="AJ1259">
            <v>0</v>
          </cell>
          <cell r="AK1259">
            <v>0</v>
          </cell>
          <cell r="AL1259">
            <v>0</v>
          </cell>
          <cell r="AM1259">
            <v>0</v>
          </cell>
          <cell r="AN1259">
            <v>0</v>
          </cell>
          <cell r="AO1259">
            <v>0</v>
          </cell>
          <cell r="AP1259" t="str">
            <v>Q</v>
          </cell>
          <cell r="AQ1259" t="str">
            <v>Q</v>
          </cell>
          <cell r="AR1259" t="str">
            <v>Q</v>
          </cell>
          <cell r="AS1259" t="str">
            <v>Q</v>
          </cell>
          <cell r="AT1259" t="str">
            <v>Q</v>
          </cell>
          <cell r="AU1259" t="str">
            <v>Q</v>
          </cell>
          <cell r="AV1259">
            <v>17280.000001</v>
          </cell>
          <cell r="AW1259">
            <v>17258.16906</v>
          </cell>
          <cell r="AX1259">
            <v>19900</v>
          </cell>
          <cell r="AY1259">
            <v>0.15162037030372555</v>
          </cell>
          <cell r="AZ1259">
            <v>0.13165829140703517</v>
          </cell>
          <cell r="BA1259">
            <v>0</v>
          </cell>
          <cell r="BB1259">
            <v>0</v>
          </cell>
          <cell r="BC1259">
            <v>-1</v>
          </cell>
          <cell r="BD1259">
            <v>0</v>
          </cell>
          <cell r="BE1259">
            <v>0</v>
          </cell>
          <cell r="BF1259">
            <v>0</v>
          </cell>
          <cell r="BG1259">
            <v>-1</v>
          </cell>
          <cell r="BH1259">
            <v>0</v>
          </cell>
        </row>
        <row r="1260">
          <cell r="B1260" t="str">
            <v>8302</v>
          </cell>
          <cell r="C1260" t="str">
            <v>7790895643750</v>
          </cell>
          <cell r="D1260" t="str">
            <v>JUGO SOJA NARANJA 200ml ADES</v>
          </cell>
          <cell r="E1260">
            <v>6</v>
          </cell>
          <cell r="F1260" t="str">
            <v>BEBIDAS</v>
          </cell>
          <cell r="G1260" t="str">
            <v>BEBIDAS</v>
          </cell>
          <cell r="H1260" t="str">
            <v>JUGOS</v>
          </cell>
          <cell r="I1260" t="str">
            <v>JUGOS de SEMILLAS</v>
          </cell>
          <cell r="J1260" t="str">
            <v>NORMAL JS-N</v>
          </cell>
          <cell r="K1260" t="str">
            <v>ADES</v>
          </cell>
          <cell r="L1260">
            <v>139</v>
          </cell>
          <cell r="M1260" t="str">
            <v>PARAGUAY REFRESCOS S.A.  (139)</v>
          </cell>
          <cell r="N1260">
            <v>78</v>
          </cell>
          <cell r="O1260">
            <v>241</v>
          </cell>
          <cell r="P1260">
            <v>418</v>
          </cell>
          <cell r="Q1260">
            <v>314</v>
          </cell>
          <cell r="R1260">
            <v>114</v>
          </cell>
          <cell r="S1260">
            <v>366</v>
          </cell>
          <cell r="T1260">
            <v>432</v>
          </cell>
          <cell r="U1260">
            <v>303</v>
          </cell>
          <cell r="V1260">
            <v>50</v>
          </cell>
          <cell r="W1260">
            <v>134</v>
          </cell>
          <cell r="X1260">
            <v>122</v>
          </cell>
          <cell r="Y1260">
            <v>99</v>
          </cell>
          <cell r="Z1260">
            <v>52</v>
          </cell>
          <cell r="AA1260">
            <v>101</v>
          </cell>
          <cell r="AB1260">
            <v>198</v>
          </cell>
          <cell r="AC1260">
            <v>160</v>
          </cell>
          <cell r="AD1260">
            <v>27</v>
          </cell>
          <cell r="AE1260">
            <v>157</v>
          </cell>
          <cell r="AF1260">
            <v>275</v>
          </cell>
          <cell r="AG1260">
            <v>153</v>
          </cell>
          <cell r="AH1260">
            <v>0</v>
          </cell>
          <cell r="AI1260">
            <v>6</v>
          </cell>
          <cell r="AJ1260">
            <v>333</v>
          </cell>
          <cell r="AK1260">
            <v>229</v>
          </cell>
          <cell r="AL1260">
            <v>65</v>
          </cell>
          <cell r="AM1260">
            <v>115</v>
          </cell>
          <cell r="AN1260">
            <v>135</v>
          </cell>
          <cell r="AO1260">
            <v>210</v>
          </cell>
          <cell r="AP1260">
            <v>31.815286624203825</v>
          </cell>
          <cell r="AQ1260">
            <v>22.673267326732674</v>
          </cell>
          <cell r="AR1260">
            <v>19.696969696969695</v>
          </cell>
          <cell r="AS1260">
            <v>21.5625</v>
          </cell>
          <cell r="AT1260">
            <v>26.470588235294116</v>
          </cell>
          <cell r="AU1260">
            <v>1050</v>
          </cell>
          <cell r="AV1260">
            <v>2880</v>
          </cell>
          <cell r="AW1260">
            <v>2876.3615100000002</v>
          </cell>
          <cell r="AX1260">
            <v>3500</v>
          </cell>
          <cell r="AY1260">
            <v>0.21527777777777768</v>
          </cell>
          <cell r="AZ1260">
            <v>0.17714285714285713</v>
          </cell>
          <cell r="BA1260">
            <v>3316.6666700000001</v>
          </cell>
          <cell r="BB1260">
            <v>6</v>
          </cell>
          <cell r="BC1260">
            <v>0.15162037152777774</v>
          </cell>
          <cell r="BD1260">
            <v>0.13165829232999168</v>
          </cell>
          <cell r="BE1260">
            <v>0</v>
          </cell>
          <cell r="BF1260">
            <v>0</v>
          </cell>
          <cell r="BG1260">
            <v>-1</v>
          </cell>
          <cell r="BH1260">
            <v>0</v>
          </cell>
        </row>
        <row r="1261">
          <cell r="B1261" t="str">
            <v>19922</v>
          </cell>
          <cell r="C1261" t="str">
            <v>7790895644054</v>
          </cell>
          <cell r="D1261" t="str">
            <v>JUGO SOJA TROPICAL 200ml 6un ADES</v>
          </cell>
          <cell r="E1261">
            <v>6</v>
          </cell>
          <cell r="F1261" t="str">
            <v>BEBIDAS</v>
          </cell>
          <cell r="G1261" t="str">
            <v>BEBIDAS</v>
          </cell>
          <cell r="H1261" t="str">
            <v>JUGOS</v>
          </cell>
          <cell r="I1261" t="str">
            <v>JUGOS de SEMILLAS</v>
          </cell>
          <cell r="J1261" t="str">
            <v>NORMAL JS-N</v>
          </cell>
          <cell r="K1261" t="str">
            <v>ADES</v>
          </cell>
          <cell r="L1261">
            <v>139</v>
          </cell>
          <cell r="M1261" t="str">
            <v>PARAGUAY REFRESCOS S.A.  (139)</v>
          </cell>
          <cell r="N1261">
            <v>0</v>
          </cell>
          <cell r="O1261">
            <v>0</v>
          </cell>
          <cell r="P1261">
            <v>0</v>
          </cell>
          <cell r="Q1261">
            <v>0</v>
          </cell>
          <cell r="R1261">
            <v>0</v>
          </cell>
          <cell r="S1261">
            <v>0</v>
          </cell>
          <cell r="T1261">
            <v>0</v>
          </cell>
          <cell r="U1261">
            <v>0</v>
          </cell>
          <cell r="V1261">
            <v>0</v>
          </cell>
          <cell r="W1261">
            <v>0</v>
          </cell>
          <cell r="X1261">
            <v>0</v>
          </cell>
          <cell r="Y1261">
            <v>0</v>
          </cell>
          <cell r="Z1261">
            <v>0</v>
          </cell>
          <cell r="AA1261">
            <v>0</v>
          </cell>
          <cell r="AB1261">
            <v>0</v>
          </cell>
          <cell r="AC1261">
            <v>0</v>
          </cell>
          <cell r="AD1261">
            <v>0</v>
          </cell>
          <cell r="AE1261">
            <v>0</v>
          </cell>
          <cell r="AF1261">
            <v>0</v>
          </cell>
          <cell r="AG1261">
            <v>0</v>
          </cell>
          <cell r="AH1261">
            <v>0</v>
          </cell>
          <cell r="AI1261">
            <v>0</v>
          </cell>
          <cell r="AJ1261">
            <v>0</v>
          </cell>
          <cell r="AK1261">
            <v>0</v>
          </cell>
          <cell r="AL1261">
            <v>0</v>
          </cell>
          <cell r="AM1261">
            <v>0</v>
          </cell>
          <cell r="AN1261">
            <v>0</v>
          </cell>
          <cell r="AO1261">
            <v>0</v>
          </cell>
          <cell r="AP1261" t="str">
            <v>Q</v>
          </cell>
          <cell r="AQ1261" t="str">
            <v>Q</v>
          </cell>
          <cell r="AR1261" t="str">
            <v>Q</v>
          </cell>
          <cell r="AS1261" t="str">
            <v>Q</v>
          </cell>
          <cell r="AT1261" t="str">
            <v>Q</v>
          </cell>
          <cell r="AU1261" t="str">
            <v>Q</v>
          </cell>
          <cell r="AV1261">
            <v>17280.000001</v>
          </cell>
          <cell r="AW1261">
            <v>17204.271479999999</v>
          </cell>
          <cell r="AX1261">
            <v>19900</v>
          </cell>
          <cell r="AY1261">
            <v>0.15162037030372555</v>
          </cell>
          <cell r="AZ1261">
            <v>0.13165829140703517</v>
          </cell>
          <cell r="BA1261">
            <v>0</v>
          </cell>
          <cell r="BB1261">
            <v>0</v>
          </cell>
          <cell r="BC1261">
            <v>-1</v>
          </cell>
          <cell r="BD1261">
            <v>0</v>
          </cell>
          <cell r="BE1261">
            <v>0</v>
          </cell>
          <cell r="BF1261">
            <v>0</v>
          </cell>
          <cell r="BG1261">
            <v>-1</v>
          </cell>
          <cell r="BH1261">
            <v>0</v>
          </cell>
        </row>
        <row r="1262">
          <cell r="B1262" t="str">
            <v>11435</v>
          </cell>
          <cell r="C1262" t="str">
            <v>7790895643767</v>
          </cell>
          <cell r="D1262" t="str">
            <v>JUGO SOJA TROPICAL 200ml ADES</v>
          </cell>
          <cell r="E1262">
            <v>6</v>
          </cell>
          <cell r="F1262" t="str">
            <v>BEBIDAS</v>
          </cell>
          <cell r="G1262" t="str">
            <v>BEBIDAS</v>
          </cell>
          <cell r="H1262" t="str">
            <v>JUGOS</v>
          </cell>
          <cell r="I1262" t="str">
            <v>JUGOS de SEMILLAS</v>
          </cell>
          <cell r="J1262" t="str">
            <v>NORMAL JS-N</v>
          </cell>
          <cell r="K1262" t="str">
            <v>ADES</v>
          </cell>
          <cell r="L1262">
            <v>139</v>
          </cell>
          <cell r="M1262" t="str">
            <v>PARAGUAY REFRESCOS S.A.  (139)</v>
          </cell>
          <cell r="N1262">
            <v>60</v>
          </cell>
          <cell r="O1262">
            <v>120</v>
          </cell>
          <cell r="P1262">
            <v>54</v>
          </cell>
          <cell r="Q1262">
            <v>120</v>
          </cell>
          <cell r="R1262">
            <v>193</v>
          </cell>
          <cell r="S1262">
            <v>240</v>
          </cell>
          <cell r="T1262">
            <v>34</v>
          </cell>
          <cell r="U1262">
            <v>150</v>
          </cell>
          <cell r="V1262">
            <v>86</v>
          </cell>
          <cell r="W1262">
            <v>138</v>
          </cell>
          <cell r="X1262">
            <v>6</v>
          </cell>
          <cell r="Y1262">
            <v>62</v>
          </cell>
          <cell r="Z1262">
            <v>96</v>
          </cell>
          <cell r="AA1262">
            <v>74</v>
          </cell>
          <cell r="AB1262">
            <v>46</v>
          </cell>
          <cell r="AC1262">
            <v>120</v>
          </cell>
          <cell r="AD1262">
            <v>114</v>
          </cell>
          <cell r="AE1262">
            <v>111</v>
          </cell>
          <cell r="AF1262">
            <v>24</v>
          </cell>
          <cell r="AG1262">
            <v>100</v>
          </cell>
          <cell r="AH1262">
            <v>9</v>
          </cell>
          <cell r="AI1262">
            <v>14</v>
          </cell>
          <cell r="AJ1262">
            <v>72</v>
          </cell>
          <cell r="AK1262">
            <v>133</v>
          </cell>
          <cell r="AL1262">
            <v>65</v>
          </cell>
          <cell r="AM1262">
            <v>120</v>
          </cell>
          <cell r="AN1262">
            <v>59</v>
          </cell>
          <cell r="AO1262">
            <v>110</v>
          </cell>
          <cell r="AP1262">
            <v>18</v>
          </cell>
          <cell r="AQ1262">
            <v>26.6</v>
          </cell>
          <cell r="AR1262">
            <v>31.451612903225804</v>
          </cell>
          <cell r="AS1262">
            <v>30</v>
          </cell>
          <cell r="AT1262">
            <v>17.7</v>
          </cell>
          <cell r="AU1262">
            <v>235.71428571428569</v>
          </cell>
          <cell r="AV1262">
            <v>2880</v>
          </cell>
          <cell r="AW1262">
            <v>2867.3785800000001</v>
          </cell>
          <cell r="AX1262">
            <v>3500</v>
          </cell>
          <cell r="AY1262">
            <v>0.21527777777777768</v>
          </cell>
          <cell r="AZ1262">
            <v>0.17714285714285713</v>
          </cell>
          <cell r="BA1262">
            <v>3316.6666700000001</v>
          </cell>
          <cell r="BB1262">
            <v>6</v>
          </cell>
          <cell r="BC1262">
            <v>0.15162037152777774</v>
          </cell>
          <cell r="BD1262">
            <v>0.13165829232999168</v>
          </cell>
          <cell r="BE1262">
            <v>0</v>
          </cell>
          <cell r="BF1262">
            <v>0</v>
          </cell>
          <cell r="BG1262">
            <v>-1</v>
          </cell>
          <cell r="BH1262">
            <v>0</v>
          </cell>
        </row>
        <row r="1263">
          <cell r="B1263" t="str">
            <v>15389</v>
          </cell>
          <cell r="C1263" t="str">
            <v>7896000597120</v>
          </cell>
          <cell r="D1263" t="str">
            <v>LECHE ALMENDRA CERO 1Lts NUTS</v>
          </cell>
          <cell r="E1263">
            <v>12</v>
          </cell>
          <cell r="F1263" t="str">
            <v>BEBIDAS</v>
          </cell>
          <cell r="G1263" t="str">
            <v>BEBIDAS</v>
          </cell>
          <cell r="H1263" t="str">
            <v>JUGOS</v>
          </cell>
          <cell r="I1263" t="str">
            <v>JUGOS de SEMILLAS</v>
          </cell>
          <cell r="J1263" t="str">
            <v>NORMAL JS-N</v>
          </cell>
          <cell r="K1263" t="str">
            <v>NUTS</v>
          </cell>
          <cell r="L1263">
            <v>114</v>
          </cell>
          <cell r="M1263" t="str">
            <v>APOLO IMPORT S.A. 2 - TRENTINO (114)</v>
          </cell>
          <cell r="N1263">
            <v>0</v>
          </cell>
          <cell r="O1263">
            <v>45</v>
          </cell>
          <cell r="P1263">
            <v>53</v>
          </cell>
          <cell r="Q1263">
            <v>63</v>
          </cell>
          <cell r="R1263">
            <v>0</v>
          </cell>
          <cell r="S1263">
            <v>6</v>
          </cell>
          <cell r="T1263">
            <v>14</v>
          </cell>
          <cell r="U1263">
            <v>15</v>
          </cell>
          <cell r="V1263">
            <v>0</v>
          </cell>
          <cell r="W1263">
            <v>11</v>
          </cell>
          <cell r="X1263">
            <v>20</v>
          </cell>
          <cell r="Y1263">
            <v>32</v>
          </cell>
          <cell r="Z1263">
            <v>0</v>
          </cell>
          <cell r="AA1263">
            <v>12</v>
          </cell>
          <cell r="AB1263">
            <v>15</v>
          </cell>
          <cell r="AC1263">
            <v>12</v>
          </cell>
          <cell r="AD1263">
            <v>0</v>
          </cell>
          <cell r="AE1263">
            <v>13</v>
          </cell>
          <cell r="AF1263">
            <v>13</v>
          </cell>
          <cell r="AG1263">
            <v>16</v>
          </cell>
          <cell r="AH1263">
            <v>5</v>
          </cell>
          <cell r="AI1263">
            <v>10</v>
          </cell>
          <cell r="AJ1263">
            <v>63</v>
          </cell>
          <cell r="AK1263">
            <v>21</v>
          </cell>
          <cell r="AL1263">
            <v>2</v>
          </cell>
          <cell r="AM1263">
            <v>37</v>
          </cell>
          <cell r="AN1263">
            <v>25</v>
          </cell>
          <cell r="AO1263">
            <v>53</v>
          </cell>
          <cell r="AP1263">
            <v>30</v>
          </cell>
          <cell r="AQ1263">
            <v>42</v>
          </cell>
          <cell r="AR1263">
            <v>1.875</v>
          </cell>
          <cell r="AS1263">
            <v>92.5</v>
          </cell>
          <cell r="AT1263">
            <v>46.875</v>
          </cell>
          <cell r="AU1263">
            <v>159</v>
          </cell>
          <cell r="AV1263">
            <v>22520.000029999999</v>
          </cell>
          <cell r="AW1263">
            <v>22482.452740000001</v>
          </cell>
          <cell r="AX1263">
            <v>25900</v>
          </cell>
          <cell r="AY1263">
            <v>0.15008880841462413</v>
          </cell>
          <cell r="AZ1263">
            <v>0.13050192934362936</v>
          </cell>
          <cell r="BA1263">
            <v>24900</v>
          </cell>
          <cell r="BB1263">
            <v>3</v>
          </cell>
          <cell r="BC1263">
            <v>0.10568383511676216</v>
          </cell>
          <cell r="BD1263">
            <v>9.5582328112449835E-2</v>
          </cell>
          <cell r="BE1263">
            <v>23900</v>
          </cell>
          <cell r="BF1263">
            <v>6</v>
          </cell>
          <cell r="BG1263">
            <v>6.127886181890041E-2</v>
          </cell>
          <cell r="BH1263">
            <v>5.7740584518828485E-2</v>
          </cell>
        </row>
        <row r="1264">
          <cell r="B1264" t="str">
            <v>15387</v>
          </cell>
          <cell r="C1264" t="str">
            <v>7896000597106</v>
          </cell>
          <cell r="D1264" t="str">
            <v>LECHE ALMENDRA ORIGINAL 1Lts NUTS</v>
          </cell>
          <cell r="E1264">
            <v>12</v>
          </cell>
          <cell r="F1264" t="str">
            <v>BEBIDAS</v>
          </cell>
          <cell r="G1264" t="str">
            <v>BEBIDAS</v>
          </cell>
          <cell r="H1264" t="str">
            <v>JUGOS</v>
          </cell>
          <cell r="I1264" t="str">
            <v>JUGOS de SEMILLAS</v>
          </cell>
          <cell r="J1264" t="str">
            <v>NORMAL JS-N</v>
          </cell>
          <cell r="K1264" t="str">
            <v>NUTS</v>
          </cell>
          <cell r="L1264">
            <v>114</v>
          </cell>
          <cell r="M1264" t="str">
            <v>APOLO IMPORT S.A. 2 - TRENTINO (114)</v>
          </cell>
          <cell r="N1264">
            <v>18</v>
          </cell>
          <cell r="O1264">
            <v>58</v>
          </cell>
          <cell r="P1264">
            <v>33</v>
          </cell>
          <cell r="Q1264">
            <v>44</v>
          </cell>
          <cell r="R1264">
            <v>5</v>
          </cell>
          <cell r="S1264">
            <v>27</v>
          </cell>
          <cell r="T1264">
            <v>23</v>
          </cell>
          <cell r="U1264">
            <v>29</v>
          </cell>
          <cell r="V1264">
            <v>4</v>
          </cell>
          <cell r="W1264">
            <v>19</v>
          </cell>
          <cell r="X1264">
            <v>24</v>
          </cell>
          <cell r="Y1264">
            <v>19</v>
          </cell>
          <cell r="Z1264">
            <v>3</v>
          </cell>
          <cell r="AA1264">
            <v>13</v>
          </cell>
          <cell r="AB1264">
            <v>8</v>
          </cell>
          <cell r="AC1264">
            <v>4</v>
          </cell>
          <cell r="AD1264">
            <v>5</v>
          </cell>
          <cell r="AE1264">
            <v>9</v>
          </cell>
          <cell r="AF1264">
            <v>15</v>
          </cell>
          <cell r="AG1264">
            <v>15</v>
          </cell>
          <cell r="AH1264">
            <v>2</v>
          </cell>
          <cell r="AI1264">
            <v>2</v>
          </cell>
          <cell r="AJ1264">
            <v>75</v>
          </cell>
          <cell r="AK1264">
            <v>63</v>
          </cell>
          <cell r="AL1264">
            <v>0</v>
          </cell>
          <cell r="AM1264">
            <v>62</v>
          </cell>
          <cell r="AN1264">
            <v>30</v>
          </cell>
          <cell r="AO1264">
            <v>58</v>
          </cell>
          <cell r="AP1264">
            <v>51.13636363636364</v>
          </cell>
          <cell r="AQ1264">
            <v>65.172413793103459</v>
          </cell>
          <cell r="AR1264" t="str">
            <v>Q</v>
          </cell>
          <cell r="AS1264">
            <v>465</v>
          </cell>
          <cell r="AT1264">
            <v>60</v>
          </cell>
          <cell r="AU1264">
            <v>870</v>
          </cell>
          <cell r="AV1264">
            <v>22520.000029999999</v>
          </cell>
          <cell r="AW1264">
            <v>22462.458040000001</v>
          </cell>
          <cell r="AX1264">
            <v>25900</v>
          </cell>
          <cell r="AY1264">
            <v>0.15008880841462413</v>
          </cell>
          <cell r="AZ1264">
            <v>0.13050192934362936</v>
          </cell>
          <cell r="BA1264">
            <v>24900</v>
          </cell>
          <cell r="BB1264">
            <v>3</v>
          </cell>
          <cell r="BC1264">
            <v>0.10568383511676216</v>
          </cell>
          <cell r="BD1264">
            <v>9.5582328112449835E-2</v>
          </cell>
          <cell r="BE1264">
            <v>23900</v>
          </cell>
          <cell r="BF1264">
            <v>6</v>
          </cell>
          <cell r="BG1264">
            <v>6.127886181890041E-2</v>
          </cell>
          <cell r="BH1264">
            <v>5.7740584518828485E-2</v>
          </cell>
        </row>
        <row r="1265">
          <cell r="B1265" t="str">
            <v>41189</v>
          </cell>
          <cell r="C1265" t="str">
            <v>7898994939719</v>
          </cell>
          <cell r="D1265" t="str">
            <v>BEBIDA AVENA BARISTA 1Lts NUDE</v>
          </cell>
          <cell r="E1265">
            <v>12</v>
          </cell>
          <cell r="F1265" t="str">
            <v>BEBIDAS</v>
          </cell>
          <cell r="G1265" t="str">
            <v>BEBIDAS</v>
          </cell>
          <cell r="H1265" t="str">
            <v>JUGOS</v>
          </cell>
          <cell r="I1265" t="str">
            <v>JUGOS de SEMILLAS</v>
          </cell>
          <cell r="J1265" t="str">
            <v>NORMAL JS-N</v>
          </cell>
          <cell r="K1265" t="str">
            <v>NUBE</v>
          </cell>
          <cell r="L1265">
            <v>2637</v>
          </cell>
          <cell r="M1265" t="str">
            <v>CASSAVA IMPORT - EXPORT S.A. (2637)</v>
          </cell>
          <cell r="N1265">
            <v>0</v>
          </cell>
          <cell r="O1265">
            <v>0</v>
          </cell>
          <cell r="P1265">
            <v>0</v>
          </cell>
          <cell r="Q1265">
            <v>1</v>
          </cell>
          <cell r="R1265">
            <v>0</v>
          </cell>
          <cell r="S1265">
            <v>0</v>
          </cell>
          <cell r="T1265">
            <v>0</v>
          </cell>
          <cell r="U1265">
            <v>0</v>
          </cell>
          <cell r="V1265">
            <v>0</v>
          </cell>
          <cell r="W1265">
            <v>0</v>
          </cell>
          <cell r="X1265">
            <v>0</v>
          </cell>
          <cell r="Y1265">
            <v>0</v>
          </cell>
          <cell r="Z1265">
            <v>0</v>
          </cell>
          <cell r="AA1265">
            <v>0</v>
          </cell>
          <cell r="AB1265">
            <v>0</v>
          </cell>
          <cell r="AC1265">
            <v>0</v>
          </cell>
          <cell r="AD1265">
            <v>0</v>
          </cell>
          <cell r="AE1265">
            <v>0</v>
          </cell>
          <cell r="AF1265">
            <v>0</v>
          </cell>
          <cell r="AG1265">
            <v>1</v>
          </cell>
          <cell r="AH1265">
            <v>0</v>
          </cell>
          <cell r="AI1265">
            <v>0</v>
          </cell>
          <cell r="AJ1265">
            <v>3</v>
          </cell>
          <cell r="AK1265">
            <v>0</v>
          </cell>
          <cell r="AL1265">
            <v>4</v>
          </cell>
          <cell r="AM1265">
            <v>0</v>
          </cell>
          <cell r="AN1265">
            <v>4</v>
          </cell>
          <cell r="AO1265">
            <v>3</v>
          </cell>
          <cell r="AP1265">
            <v>90</v>
          </cell>
          <cell r="AQ1265" t="str">
            <v>Q</v>
          </cell>
          <cell r="AR1265" t="str">
            <v>SV</v>
          </cell>
          <cell r="AS1265" t="str">
            <v>Q</v>
          </cell>
          <cell r="AT1265">
            <v>120</v>
          </cell>
          <cell r="AU1265" t="str">
            <v>SV</v>
          </cell>
          <cell r="AV1265">
            <v>25597</v>
          </cell>
          <cell r="AW1265">
            <v>25597</v>
          </cell>
          <cell r="AX1265">
            <v>30900</v>
          </cell>
          <cell r="AY1265">
            <v>0.20717271555260375</v>
          </cell>
          <cell r="AZ1265">
            <v>0.17161812297734627</v>
          </cell>
          <cell r="BA1265">
            <v>29900</v>
          </cell>
          <cell r="BB1265">
            <v>3</v>
          </cell>
          <cell r="BC1265">
            <v>0.16810563737938033</v>
          </cell>
          <cell r="BD1265">
            <v>0.14391304347826087</v>
          </cell>
          <cell r="BE1265">
            <v>28900</v>
          </cell>
          <cell r="BF1265">
            <v>6</v>
          </cell>
          <cell r="BG1265">
            <v>0.12903855920615692</v>
          </cell>
          <cell r="BH1265">
            <v>0.11429065743944637</v>
          </cell>
        </row>
        <row r="1266">
          <cell r="B1266" t="str">
            <v>41187</v>
          </cell>
          <cell r="C1266" t="str">
            <v>7898994939764</v>
          </cell>
          <cell r="D1266" t="str">
            <v>BEBIDA AVENA S/GLÚTEN CALCIO 1Lts NUDE</v>
          </cell>
          <cell r="E1266">
            <v>12</v>
          </cell>
          <cell r="F1266" t="str">
            <v>BEBIDAS</v>
          </cell>
          <cell r="G1266" t="str">
            <v>BEBIDAS</v>
          </cell>
          <cell r="H1266" t="str">
            <v>JUGOS</v>
          </cell>
          <cell r="I1266" t="str">
            <v>JUGOS de SEMILLAS</v>
          </cell>
          <cell r="J1266" t="str">
            <v>NORMAL JS-N</v>
          </cell>
          <cell r="K1266" t="str">
            <v>NUBE</v>
          </cell>
          <cell r="L1266">
            <v>2637</v>
          </cell>
          <cell r="M1266" t="str">
            <v>CASSAVA IMPORT - EXPORT S.A. (2637)</v>
          </cell>
          <cell r="N1266">
            <v>0</v>
          </cell>
          <cell r="O1266">
            <v>0</v>
          </cell>
          <cell r="P1266">
            <v>0</v>
          </cell>
          <cell r="Q1266">
            <v>1</v>
          </cell>
          <cell r="R1266">
            <v>0</v>
          </cell>
          <cell r="S1266">
            <v>0</v>
          </cell>
          <cell r="T1266">
            <v>0</v>
          </cell>
          <cell r="U1266">
            <v>0</v>
          </cell>
          <cell r="V1266">
            <v>0</v>
          </cell>
          <cell r="W1266">
            <v>0</v>
          </cell>
          <cell r="X1266">
            <v>0</v>
          </cell>
          <cell r="Y1266">
            <v>0</v>
          </cell>
          <cell r="Z1266">
            <v>0</v>
          </cell>
          <cell r="AA1266">
            <v>0</v>
          </cell>
          <cell r="AB1266">
            <v>0</v>
          </cell>
          <cell r="AC1266">
            <v>0</v>
          </cell>
          <cell r="AD1266">
            <v>0</v>
          </cell>
          <cell r="AE1266">
            <v>0</v>
          </cell>
          <cell r="AF1266">
            <v>0</v>
          </cell>
          <cell r="AG1266">
            <v>1</v>
          </cell>
          <cell r="AH1266">
            <v>0</v>
          </cell>
          <cell r="AI1266">
            <v>0</v>
          </cell>
          <cell r="AJ1266">
            <v>3</v>
          </cell>
          <cell r="AK1266">
            <v>0</v>
          </cell>
          <cell r="AL1266">
            <v>4</v>
          </cell>
          <cell r="AM1266">
            <v>0</v>
          </cell>
          <cell r="AN1266">
            <v>3</v>
          </cell>
          <cell r="AO1266">
            <v>3</v>
          </cell>
          <cell r="AP1266">
            <v>90</v>
          </cell>
          <cell r="AQ1266" t="str">
            <v>Q</v>
          </cell>
          <cell r="AR1266" t="str">
            <v>SV</v>
          </cell>
          <cell r="AS1266" t="str">
            <v>Q</v>
          </cell>
          <cell r="AT1266">
            <v>90</v>
          </cell>
          <cell r="AU1266" t="str">
            <v>SV</v>
          </cell>
          <cell r="AV1266">
            <v>24009.999970000001</v>
          </cell>
          <cell r="AW1266">
            <v>24009.999749999999</v>
          </cell>
          <cell r="AX1266">
            <v>28900</v>
          </cell>
          <cell r="AY1266">
            <v>0.20366514102915256</v>
          </cell>
          <cell r="AZ1266">
            <v>0.16920415328719721</v>
          </cell>
          <cell r="BA1266">
            <v>27900</v>
          </cell>
          <cell r="BB1266">
            <v>3</v>
          </cell>
          <cell r="BC1266">
            <v>0.16201582819077354</v>
          </cell>
          <cell r="BD1266">
            <v>0.13942652437275982</v>
          </cell>
          <cell r="BE1266">
            <v>26900</v>
          </cell>
          <cell r="BF1266">
            <v>6</v>
          </cell>
          <cell r="BG1266">
            <v>0.12036651535239451</v>
          </cell>
          <cell r="BH1266">
            <v>0.10743494535315982</v>
          </cell>
        </row>
        <row r="1267">
          <cell r="B1267" t="str">
            <v>41190</v>
          </cell>
          <cell r="C1267" t="str">
            <v>7898968764132</v>
          </cell>
          <cell r="D1267" t="str">
            <v>BEBIDA AVENA S/GLUTEN FLOR DE SAL 1Lts NUDE</v>
          </cell>
          <cell r="E1267">
            <v>12</v>
          </cell>
          <cell r="F1267" t="str">
            <v>BEBIDAS</v>
          </cell>
          <cell r="G1267" t="str">
            <v>BEBIDAS</v>
          </cell>
          <cell r="H1267" t="str">
            <v>JUGOS</v>
          </cell>
          <cell r="I1267" t="str">
            <v>JUGOS de SEMILLAS</v>
          </cell>
          <cell r="J1267" t="str">
            <v>NORMAL JS-N</v>
          </cell>
          <cell r="K1267" t="str">
            <v>NUBE</v>
          </cell>
          <cell r="L1267">
            <v>2637</v>
          </cell>
          <cell r="M1267" t="str">
            <v>CASSAVA IMPORT - EXPORT S.A. (2637)</v>
          </cell>
          <cell r="N1267">
            <v>0</v>
          </cell>
          <cell r="O1267">
            <v>0</v>
          </cell>
          <cell r="P1267">
            <v>0</v>
          </cell>
          <cell r="Q1267">
            <v>0</v>
          </cell>
          <cell r="R1267">
            <v>0</v>
          </cell>
          <cell r="S1267">
            <v>0</v>
          </cell>
          <cell r="T1267">
            <v>0</v>
          </cell>
          <cell r="U1267">
            <v>0</v>
          </cell>
          <cell r="V1267">
            <v>0</v>
          </cell>
          <cell r="W1267">
            <v>0</v>
          </cell>
          <cell r="X1267">
            <v>0</v>
          </cell>
          <cell r="Y1267">
            <v>0</v>
          </cell>
          <cell r="Z1267">
            <v>0</v>
          </cell>
          <cell r="AA1267">
            <v>0</v>
          </cell>
          <cell r="AB1267">
            <v>0</v>
          </cell>
          <cell r="AC1267">
            <v>0</v>
          </cell>
          <cell r="AD1267">
            <v>0</v>
          </cell>
          <cell r="AE1267">
            <v>0</v>
          </cell>
          <cell r="AF1267">
            <v>0</v>
          </cell>
          <cell r="AG1267">
            <v>2</v>
          </cell>
          <cell r="AH1267">
            <v>0</v>
          </cell>
          <cell r="AI1267">
            <v>0</v>
          </cell>
          <cell r="AJ1267">
            <v>2</v>
          </cell>
          <cell r="AK1267">
            <v>0</v>
          </cell>
          <cell r="AL1267">
            <v>2</v>
          </cell>
          <cell r="AM1267">
            <v>0</v>
          </cell>
          <cell r="AN1267">
            <v>0</v>
          </cell>
          <cell r="AO1267">
            <v>1</v>
          </cell>
          <cell r="AP1267" t="str">
            <v>SV</v>
          </cell>
          <cell r="AQ1267" t="str">
            <v>Q</v>
          </cell>
          <cell r="AR1267" t="str">
            <v>SV</v>
          </cell>
          <cell r="AS1267" t="str">
            <v>Q</v>
          </cell>
          <cell r="AT1267" t="str">
            <v>Q</v>
          </cell>
          <cell r="AU1267" t="str">
            <v>SV</v>
          </cell>
          <cell r="AV1267">
            <v>18636.000019999999</v>
          </cell>
          <cell r="AW1267">
            <v>18635.999800000001</v>
          </cell>
          <cell r="AX1267">
            <v>21900</v>
          </cell>
          <cell r="AY1267">
            <v>0.1751448796145687</v>
          </cell>
          <cell r="AZ1267">
            <v>0.14904109497716897</v>
          </cell>
          <cell r="BA1267">
            <v>21500</v>
          </cell>
          <cell r="BB1267">
            <v>3</v>
          </cell>
          <cell r="BC1267">
            <v>0.15368104619695111</v>
          </cell>
          <cell r="BD1267">
            <v>0.13320930139534887</v>
          </cell>
          <cell r="BE1267">
            <v>20900</v>
          </cell>
          <cell r="BF1267">
            <v>6</v>
          </cell>
          <cell r="BG1267">
            <v>0.12148529607052461</v>
          </cell>
          <cell r="BH1267">
            <v>0.10832535789473687</v>
          </cell>
        </row>
        <row r="1268">
          <cell r="B1268" t="str">
            <v>41188</v>
          </cell>
          <cell r="C1268" t="str">
            <v>7898994939726</v>
          </cell>
          <cell r="D1268" t="str">
            <v>BEBIDA AVENA S/GLÚTEN ORGANICA 1Lts NUDE</v>
          </cell>
          <cell r="E1268">
            <v>12</v>
          </cell>
          <cell r="F1268" t="str">
            <v>BEBIDAS</v>
          </cell>
          <cell r="G1268" t="str">
            <v>BEBIDAS</v>
          </cell>
          <cell r="H1268" t="str">
            <v>JUGOS</v>
          </cell>
          <cell r="I1268" t="str">
            <v>JUGOS de SEMILLAS</v>
          </cell>
          <cell r="J1268" t="str">
            <v>NORMAL JS-N</v>
          </cell>
          <cell r="K1268" t="str">
            <v>NUBE</v>
          </cell>
          <cell r="L1268">
            <v>2637</v>
          </cell>
          <cell r="M1268" t="str">
            <v>CASSAVA IMPORT - EXPORT S.A. (2637)</v>
          </cell>
          <cell r="N1268">
            <v>0</v>
          </cell>
          <cell r="O1268">
            <v>0</v>
          </cell>
          <cell r="P1268">
            <v>0</v>
          </cell>
          <cell r="Q1268">
            <v>0</v>
          </cell>
          <cell r="R1268">
            <v>0</v>
          </cell>
          <cell r="S1268">
            <v>0</v>
          </cell>
          <cell r="T1268">
            <v>0</v>
          </cell>
          <cell r="U1268">
            <v>0</v>
          </cell>
          <cell r="V1268">
            <v>0</v>
          </cell>
          <cell r="W1268">
            <v>0</v>
          </cell>
          <cell r="X1268">
            <v>0</v>
          </cell>
          <cell r="Y1268">
            <v>0</v>
          </cell>
          <cell r="Z1268">
            <v>0</v>
          </cell>
          <cell r="AA1268">
            <v>0</v>
          </cell>
          <cell r="AB1268">
            <v>0</v>
          </cell>
          <cell r="AC1268">
            <v>0</v>
          </cell>
          <cell r="AD1268">
            <v>0</v>
          </cell>
          <cell r="AE1268">
            <v>0</v>
          </cell>
          <cell r="AF1268">
            <v>0</v>
          </cell>
          <cell r="AG1268">
            <v>0</v>
          </cell>
          <cell r="AH1268">
            <v>0</v>
          </cell>
          <cell r="AI1268">
            <v>0</v>
          </cell>
          <cell r="AJ1268">
            <v>4</v>
          </cell>
          <cell r="AK1268">
            <v>0</v>
          </cell>
          <cell r="AL1268">
            <v>4</v>
          </cell>
          <cell r="AM1268">
            <v>0</v>
          </cell>
          <cell r="AN1268">
            <v>4</v>
          </cell>
          <cell r="AO1268">
            <v>3</v>
          </cell>
          <cell r="AP1268" t="str">
            <v>SV</v>
          </cell>
          <cell r="AQ1268" t="str">
            <v>Q</v>
          </cell>
          <cell r="AR1268" t="str">
            <v>SV</v>
          </cell>
          <cell r="AS1268" t="str">
            <v>Q</v>
          </cell>
          <cell r="AT1268" t="str">
            <v>SV</v>
          </cell>
          <cell r="AU1268" t="str">
            <v>SV</v>
          </cell>
          <cell r="AV1268">
            <v>24009.999970000001</v>
          </cell>
          <cell r="AW1268">
            <v>24009.999749999999</v>
          </cell>
          <cell r="AX1268">
            <v>28900</v>
          </cell>
          <cell r="AY1268">
            <v>0.20366514102915256</v>
          </cell>
          <cell r="AZ1268">
            <v>0.16920415328719721</v>
          </cell>
          <cell r="BA1268">
            <v>27900</v>
          </cell>
          <cell r="BB1268">
            <v>3</v>
          </cell>
          <cell r="BC1268">
            <v>0.16201582819077354</v>
          </cell>
          <cell r="BD1268">
            <v>0.13942652437275982</v>
          </cell>
          <cell r="BE1268">
            <v>26900</v>
          </cell>
          <cell r="BF1268">
            <v>6</v>
          </cell>
          <cell r="BG1268">
            <v>0.12036651535239451</v>
          </cell>
          <cell r="BH1268">
            <v>0.10743494535315982</v>
          </cell>
        </row>
        <row r="1269">
          <cell r="B1269" t="str">
            <v>4777</v>
          </cell>
          <cell r="C1269" t="str">
            <v>7622201702625</v>
          </cell>
          <cell r="D1269" t="str">
            <v>JUGO POLVO ANANA 1Lts 7gr CLIGHT</v>
          </cell>
          <cell r="E1269">
            <v>20</v>
          </cell>
          <cell r="F1269" t="str">
            <v>BEBIDAS</v>
          </cell>
          <cell r="G1269" t="str">
            <v>BEBIDAS</v>
          </cell>
          <cell r="H1269" t="str">
            <v>JUGOS</v>
          </cell>
          <cell r="I1269" t="str">
            <v>JUGOS POLVO</v>
          </cell>
          <cell r="J1269" t="str">
            <v>LIGHT JP-L</v>
          </cell>
          <cell r="K1269" t="str">
            <v>CLIGHT</v>
          </cell>
          <cell r="L1269">
            <v>98</v>
          </cell>
          <cell r="M1269" t="str">
            <v>GLORIA S.A.C.E.I. (98)</v>
          </cell>
          <cell r="N1269">
            <v>384</v>
          </cell>
          <cell r="O1269">
            <v>451</v>
          </cell>
          <cell r="P1269">
            <v>335</v>
          </cell>
          <cell r="Q1269">
            <v>327</v>
          </cell>
          <cell r="R1269">
            <v>341</v>
          </cell>
          <cell r="S1269">
            <v>354</v>
          </cell>
          <cell r="T1269">
            <v>340</v>
          </cell>
          <cell r="U1269">
            <v>324</v>
          </cell>
          <cell r="V1269">
            <v>61</v>
          </cell>
          <cell r="W1269">
            <v>97</v>
          </cell>
          <cell r="X1269">
            <v>59</v>
          </cell>
          <cell r="Y1269">
            <v>52</v>
          </cell>
          <cell r="Z1269">
            <v>35</v>
          </cell>
          <cell r="AA1269">
            <v>60</v>
          </cell>
          <cell r="AB1269">
            <v>112</v>
          </cell>
          <cell r="AC1269">
            <v>131</v>
          </cell>
          <cell r="AD1269">
            <v>148</v>
          </cell>
          <cell r="AE1269">
            <v>186</v>
          </cell>
          <cell r="AF1269">
            <v>188</v>
          </cell>
          <cell r="AG1269">
            <v>204</v>
          </cell>
          <cell r="AH1269">
            <v>11</v>
          </cell>
          <cell r="AI1269">
            <v>18</v>
          </cell>
          <cell r="AJ1269">
            <v>1253</v>
          </cell>
          <cell r="AK1269">
            <v>1121</v>
          </cell>
          <cell r="AL1269">
            <v>242</v>
          </cell>
          <cell r="AM1269">
            <v>202</v>
          </cell>
          <cell r="AN1269">
            <v>451</v>
          </cell>
          <cell r="AO1269">
            <v>344</v>
          </cell>
          <cell r="AP1269">
            <v>114.95412844036697</v>
          </cell>
          <cell r="AQ1269">
            <v>103.7962962962963</v>
          </cell>
          <cell r="AR1269">
            <v>139.61538461538461</v>
          </cell>
          <cell r="AS1269">
            <v>46.25954198473282</v>
          </cell>
          <cell r="AT1269">
            <v>66.32352941176471</v>
          </cell>
          <cell r="AU1269">
            <v>573.33333333333337</v>
          </cell>
          <cell r="AV1269">
            <v>1695</v>
          </cell>
          <cell r="AW1269">
            <v>1692.13968</v>
          </cell>
          <cell r="AX1269">
            <v>2000</v>
          </cell>
          <cell r="AY1269">
            <v>0.17994100294985249</v>
          </cell>
          <cell r="AZ1269">
            <v>0.1525</v>
          </cell>
          <cell r="BA1269">
            <v>1950</v>
          </cell>
          <cell r="BB1269">
            <v>10</v>
          </cell>
          <cell r="BC1269">
            <v>0.15044247787610621</v>
          </cell>
          <cell r="BD1269">
            <v>0.13076923076923078</v>
          </cell>
          <cell r="BE1269">
            <v>1850</v>
          </cell>
          <cell r="BF1269">
            <v>20</v>
          </cell>
          <cell r="BG1269">
            <v>9.1445427728613637E-2</v>
          </cell>
          <cell r="BH1269">
            <v>8.3783783783783788E-2</v>
          </cell>
        </row>
        <row r="1270">
          <cell r="B1270" t="str">
            <v>17736</v>
          </cell>
          <cell r="C1270" t="str">
            <v>7622201702656</v>
          </cell>
          <cell r="D1270" t="str">
            <v>JUGO POLVO LIMONADA 1Lts 7gr CLIGHT</v>
          </cell>
          <cell r="E1270">
            <v>15</v>
          </cell>
          <cell r="F1270" t="str">
            <v>BEBIDAS</v>
          </cell>
          <cell r="G1270" t="str">
            <v>BEBIDAS</v>
          </cell>
          <cell r="H1270" t="str">
            <v>JUGOS</v>
          </cell>
          <cell r="I1270" t="str">
            <v>JUGOS POLVO</v>
          </cell>
          <cell r="J1270" t="str">
            <v>LIGHT JP-L</v>
          </cell>
          <cell r="K1270" t="str">
            <v>CLIGHT</v>
          </cell>
          <cell r="L1270">
            <v>98</v>
          </cell>
          <cell r="M1270" t="str">
            <v>GLORIA S.A.C.E.I. (98)</v>
          </cell>
          <cell r="N1270">
            <v>538</v>
          </cell>
          <cell r="O1270">
            <v>620</v>
          </cell>
          <cell r="P1270">
            <v>425</v>
          </cell>
          <cell r="Q1270">
            <v>449</v>
          </cell>
          <cell r="R1270">
            <v>220</v>
          </cell>
          <cell r="S1270">
            <v>173</v>
          </cell>
          <cell r="T1270">
            <v>439</v>
          </cell>
          <cell r="U1270">
            <v>420</v>
          </cell>
          <cell r="V1270">
            <v>103</v>
          </cell>
          <cell r="W1270">
            <v>149</v>
          </cell>
          <cell r="X1270">
            <v>93</v>
          </cell>
          <cell r="Y1270">
            <v>78</v>
          </cell>
          <cell r="Z1270">
            <v>45</v>
          </cell>
          <cell r="AA1270">
            <v>91</v>
          </cell>
          <cell r="AB1270">
            <v>132</v>
          </cell>
          <cell r="AC1270">
            <v>170</v>
          </cell>
          <cell r="AD1270">
            <v>206</v>
          </cell>
          <cell r="AE1270">
            <v>133</v>
          </cell>
          <cell r="AF1270">
            <v>177</v>
          </cell>
          <cell r="AG1270">
            <v>178</v>
          </cell>
          <cell r="AH1270">
            <v>6</v>
          </cell>
          <cell r="AI1270">
            <v>38</v>
          </cell>
          <cell r="AJ1270">
            <v>1714</v>
          </cell>
          <cell r="AK1270">
            <v>734</v>
          </cell>
          <cell r="AL1270">
            <v>410</v>
          </cell>
          <cell r="AM1270">
            <v>373</v>
          </cell>
          <cell r="AN1270">
            <v>600</v>
          </cell>
          <cell r="AO1270">
            <v>279</v>
          </cell>
          <cell r="AP1270">
            <v>114.52115812917594</v>
          </cell>
          <cell r="AQ1270">
            <v>52.428571428571431</v>
          </cell>
          <cell r="AR1270">
            <v>157.69230769230768</v>
          </cell>
          <cell r="AS1270">
            <v>65.82352941176471</v>
          </cell>
          <cell r="AT1270">
            <v>101.12359550561797</v>
          </cell>
          <cell r="AU1270">
            <v>220.26315789473685</v>
          </cell>
          <cell r="AV1270">
            <v>1695</v>
          </cell>
          <cell r="AW1270">
            <v>1696.4656500000001</v>
          </cell>
          <cell r="AX1270">
            <v>2000</v>
          </cell>
          <cell r="AY1270">
            <v>0.17994100294985249</v>
          </cell>
          <cell r="AZ1270">
            <v>0.1525</v>
          </cell>
          <cell r="BA1270">
            <v>1950</v>
          </cell>
          <cell r="BB1270">
            <v>10</v>
          </cell>
          <cell r="BC1270">
            <v>0.15044247787610621</v>
          </cell>
          <cell r="BD1270">
            <v>0.13076923076923078</v>
          </cell>
          <cell r="BE1270">
            <v>1850</v>
          </cell>
          <cell r="BF1270">
            <v>20</v>
          </cell>
          <cell r="BG1270">
            <v>9.1445427728613637E-2</v>
          </cell>
          <cell r="BH1270">
            <v>8.3783783783783788E-2</v>
          </cell>
        </row>
        <row r="1271">
          <cell r="B1271" t="str">
            <v>4776</v>
          </cell>
          <cell r="C1271" t="str">
            <v>7622201704148</v>
          </cell>
          <cell r="D1271" t="str">
            <v>JUGO POLVO MANDARINA 1Lts 7gr CLIGHT</v>
          </cell>
          <cell r="E1271">
            <v>20</v>
          </cell>
          <cell r="F1271" t="str">
            <v>BEBIDAS</v>
          </cell>
          <cell r="G1271" t="str">
            <v>BEBIDAS</v>
          </cell>
          <cell r="H1271" t="str">
            <v>JUGOS</v>
          </cell>
          <cell r="I1271" t="str">
            <v>JUGOS POLVO</v>
          </cell>
          <cell r="J1271" t="str">
            <v>LIGHT JP-L</v>
          </cell>
          <cell r="K1271" t="str">
            <v>CLIGHT</v>
          </cell>
          <cell r="L1271">
            <v>98</v>
          </cell>
          <cell r="M1271" t="str">
            <v>GLORIA S.A.C.E.I. (98)</v>
          </cell>
          <cell r="N1271">
            <v>401</v>
          </cell>
          <cell r="O1271">
            <v>263</v>
          </cell>
          <cell r="P1271">
            <v>305</v>
          </cell>
          <cell r="Q1271">
            <v>216</v>
          </cell>
          <cell r="R1271">
            <v>279</v>
          </cell>
          <cell r="S1271">
            <v>321</v>
          </cell>
          <cell r="T1271">
            <v>279</v>
          </cell>
          <cell r="U1271">
            <v>201</v>
          </cell>
          <cell r="V1271">
            <v>58</v>
          </cell>
          <cell r="W1271">
            <v>95</v>
          </cell>
          <cell r="X1271">
            <v>45</v>
          </cell>
          <cell r="Y1271">
            <v>61</v>
          </cell>
          <cell r="Z1271">
            <v>112</v>
          </cell>
          <cell r="AA1271">
            <v>96</v>
          </cell>
          <cell r="AB1271">
            <v>75</v>
          </cell>
          <cell r="AC1271">
            <v>85</v>
          </cell>
          <cell r="AD1271">
            <v>87</v>
          </cell>
          <cell r="AE1271">
            <v>102</v>
          </cell>
          <cell r="AF1271">
            <v>144</v>
          </cell>
          <cell r="AG1271">
            <v>161</v>
          </cell>
          <cell r="AH1271">
            <v>3</v>
          </cell>
          <cell r="AI1271">
            <v>10</v>
          </cell>
          <cell r="AJ1271">
            <v>1079</v>
          </cell>
          <cell r="AK1271">
            <v>1050</v>
          </cell>
          <cell r="AL1271">
            <v>212</v>
          </cell>
          <cell r="AM1271">
            <v>360</v>
          </cell>
          <cell r="AN1271">
            <v>263</v>
          </cell>
          <cell r="AO1271">
            <v>292</v>
          </cell>
          <cell r="AP1271">
            <v>149.86111111111111</v>
          </cell>
          <cell r="AQ1271">
            <v>156.71641791044777</v>
          </cell>
          <cell r="AR1271">
            <v>104.26229508196721</v>
          </cell>
          <cell r="AS1271">
            <v>127.05882352941177</v>
          </cell>
          <cell r="AT1271">
            <v>49.006211180124225</v>
          </cell>
          <cell r="AU1271">
            <v>876</v>
          </cell>
          <cell r="AV1271">
            <v>1695</v>
          </cell>
          <cell r="AW1271">
            <v>1693.5944300000001</v>
          </cell>
          <cell r="AX1271">
            <v>2000</v>
          </cell>
          <cell r="AY1271">
            <v>0.17994100294985249</v>
          </cell>
          <cell r="AZ1271">
            <v>0.1525</v>
          </cell>
          <cell r="BA1271">
            <v>1950</v>
          </cell>
          <cell r="BB1271">
            <v>10</v>
          </cell>
          <cell r="BC1271">
            <v>0.15044247787610621</v>
          </cell>
          <cell r="BD1271">
            <v>0.13076923076923078</v>
          </cell>
          <cell r="BE1271">
            <v>1850</v>
          </cell>
          <cell r="BF1271">
            <v>20</v>
          </cell>
          <cell r="BG1271">
            <v>9.1445427728613637E-2</v>
          </cell>
          <cell r="BH1271">
            <v>8.3783783783783788E-2</v>
          </cell>
        </row>
        <row r="1272">
          <cell r="B1272" t="str">
            <v>4779</v>
          </cell>
          <cell r="C1272" t="str">
            <v>7622201703080</v>
          </cell>
          <cell r="D1272" t="str">
            <v>JUGO POLVO MANZANA DELICIOSA 1Lts 7gr CLIGHT</v>
          </cell>
          <cell r="E1272">
            <v>20</v>
          </cell>
          <cell r="F1272" t="str">
            <v>BEBIDAS</v>
          </cell>
          <cell r="G1272" t="str">
            <v>BEBIDAS</v>
          </cell>
          <cell r="H1272" t="str">
            <v>JUGOS</v>
          </cell>
          <cell r="I1272" t="str">
            <v>JUGOS POLVO</v>
          </cell>
          <cell r="J1272" t="str">
            <v>LIGHT JP-L</v>
          </cell>
          <cell r="K1272" t="str">
            <v>CLIGHT</v>
          </cell>
          <cell r="L1272">
            <v>98</v>
          </cell>
          <cell r="M1272" t="str">
            <v>GLORIA S.A.C.E.I. (98)</v>
          </cell>
          <cell r="N1272">
            <v>602</v>
          </cell>
          <cell r="O1272">
            <v>969</v>
          </cell>
          <cell r="P1272">
            <v>674</v>
          </cell>
          <cell r="Q1272">
            <v>538</v>
          </cell>
          <cell r="R1272">
            <v>713</v>
          </cell>
          <cell r="S1272">
            <v>827</v>
          </cell>
          <cell r="T1272">
            <v>649</v>
          </cell>
          <cell r="U1272">
            <v>605</v>
          </cell>
          <cell r="V1272">
            <v>60</v>
          </cell>
          <cell r="W1272">
            <v>164</v>
          </cell>
          <cell r="X1272">
            <v>154</v>
          </cell>
          <cell r="Y1272">
            <v>168</v>
          </cell>
          <cell r="Z1272">
            <v>128</v>
          </cell>
          <cell r="AA1272">
            <v>186</v>
          </cell>
          <cell r="AB1272">
            <v>150</v>
          </cell>
          <cell r="AC1272">
            <v>131</v>
          </cell>
          <cell r="AD1272">
            <v>250</v>
          </cell>
          <cell r="AE1272">
            <v>308</v>
          </cell>
          <cell r="AF1272">
            <v>289</v>
          </cell>
          <cell r="AG1272">
            <v>245</v>
          </cell>
          <cell r="AH1272">
            <v>31</v>
          </cell>
          <cell r="AI1272">
            <v>54</v>
          </cell>
          <cell r="AJ1272">
            <v>2181</v>
          </cell>
          <cell r="AK1272">
            <v>2231</v>
          </cell>
          <cell r="AL1272">
            <v>419</v>
          </cell>
          <cell r="AM1272">
            <v>488</v>
          </cell>
          <cell r="AN1272">
            <v>929</v>
          </cell>
          <cell r="AO1272">
            <v>157</v>
          </cell>
          <cell r="AP1272">
            <v>121.61710037174723</v>
          </cell>
          <cell r="AQ1272">
            <v>110.62809917355372</v>
          </cell>
          <cell r="AR1272">
            <v>74.821428571428569</v>
          </cell>
          <cell r="AS1272">
            <v>111.7557251908397</v>
          </cell>
          <cell r="AT1272">
            <v>113.75510204081633</v>
          </cell>
          <cell r="AU1272">
            <v>87.222222222222229</v>
          </cell>
          <cell r="AV1272">
            <v>1695</v>
          </cell>
          <cell r="AW1272">
            <v>1693.0772099999999</v>
          </cell>
          <cell r="AX1272">
            <v>2000</v>
          </cell>
          <cell r="AY1272">
            <v>0.17994100294985249</v>
          </cell>
          <cell r="AZ1272">
            <v>0.1525</v>
          </cell>
          <cell r="BA1272">
            <v>1950</v>
          </cell>
          <cell r="BB1272">
            <v>10</v>
          </cell>
          <cell r="BC1272">
            <v>0.15044247787610621</v>
          </cell>
          <cell r="BD1272">
            <v>0.13076923076923078</v>
          </cell>
          <cell r="BE1272">
            <v>1850</v>
          </cell>
          <cell r="BF1272">
            <v>20</v>
          </cell>
          <cell r="BG1272">
            <v>9.1445427728613637E-2</v>
          </cell>
          <cell r="BH1272">
            <v>8.3783783783783788E-2</v>
          </cell>
        </row>
        <row r="1273">
          <cell r="B1273" t="str">
            <v>17740</v>
          </cell>
          <cell r="C1273" t="str">
            <v>7622210696595</v>
          </cell>
          <cell r="D1273" t="str">
            <v>JUGO POLVO MBURUCUYA 1Lts 8gr CLIGHT</v>
          </cell>
          <cell r="E1273">
            <v>15</v>
          </cell>
          <cell r="F1273" t="str">
            <v>BEBIDAS</v>
          </cell>
          <cell r="G1273" t="str">
            <v>BEBIDAS</v>
          </cell>
          <cell r="H1273" t="str">
            <v>JUGOS</v>
          </cell>
          <cell r="I1273" t="str">
            <v>JUGOS POLVO</v>
          </cell>
          <cell r="J1273" t="str">
            <v>LIGHT JP-L</v>
          </cell>
          <cell r="K1273" t="str">
            <v>CLIGHT</v>
          </cell>
          <cell r="L1273">
            <v>98</v>
          </cell>
          <cell r="M1273" t="str">
            <v>GLORIA S.A.C.E.I. (98)</v>
          </cell>
          <cell r="N1273">
            <v>328</v>
          </cell>
          <cell r="O1273">
            <v>396</v>
          </cell>
          <cell r="P1273">
            <v>246</v>
          </cell>
          <cell r="Q1273">
            <v>304</v>
          </cell>
          <cell r="R1273">
            <v>176</v>
          </cell>
          <cell r="S1273">
            <v>248</v>
          </cell>
          <cell r="T1273">
            <v>214</v>
          </cell>
          <cell r="U1273">
            <v>206</v>
          </cell>
          <cell r="V1273">
            <v>63</v>
          </cell>
          <cell r="W1273">
            <v>94</v>
          </cell>
          <cell r="X1273">
            <v>36</v>
          </cell>
          <cell r="Y1273">
            <v>43</v>
          </cell>
          <cell r="Z1273">
            <v>79</v>
          </cell>
          <cell r="AA1273">
            <v>87</v>
          </cell>
          <cell r="AB1273">
            <v>42</v>
          </cell>
          <cell r="AC1273">
            <v>67</v>
          </cell>
          <cell r="AD1273">
            <v>168</v>
          </cell>
          <cell r="AE1273">
            <v>145</v>
          </cell>
          <cell r="AF1273">
            <v>95</v>
          </cell>
          <cell r="AG1273">
            <v>108</v>
          </cell>
          <cell r="AH1273">
            <v>9</v>
          </cell>
          <cell r="AI1273">
            <v>22</v>
          </cell>
          <cell r="AJ1273">
            <v>964</v>
          </cell>
          <cell r="AK1273">
            <v>589</v>
          </cell>
          <cell r="AL1273">
            <v>220</v>
          </cell>
          <cell r="AM1273">
            <v>208</v>
          </cell>
          <cell r="AN1273">
            <v>454</v>
          </cell>
          <cell r="AO1273">
            <v>136</v>
          </cell>
          <cell r="AP1273">
            <v>95.131578947368425</v>
          </cell>
          <cell r="AQ1273">
            <v>85.776699029126206</v>
          </cell>
          <cell r="AR1273">
            <v>153.48837209302326</v>
          </cell>
          <cell r="AS1273">
            <v>93.134328358208961</v>
          </cell>
          <cell r="AT1273">
            <v>126.1111111111111</v>
          </cell>
          <cell r="AU1273">
            <v>185.45454545454544</v>
          </cell>
          <cell r="AV1273">
            <v>1695</v>
          </cell>
          <cell r="AW1273">
            <v>1693.15102</v>
          </cell>
          <cell r="AX1273">
            <v>2000</v>
          </cell>
          <cell r="AY1273">
            <v>0.17994100294985249</v>
          </cell>
          <cell r="AZ1273">
            <v>0.1525</v>
          </cell>
          <cell r="BA1273">
            <v>1950</v>
          </cell>
          <cell r="BB1273">
            <v>10</v>
          </cell>
          <cell r="BC1273">
            <v>0.15044247787610621</v>
          </cell>
          <cell r="BD1273">
            <v>0.13076923076923078</v>
          </cell>
          <cell r="BE1273">
            <v>1850</v>
          </cell>
          <cell r="BF1273">
            <v>20</v>
          </cell>
          <cell r="BG1273">
            <v>9.1445427728613637E-2</v>
          </cell>
          <cell r="BH1273">
            <v>8.3783783783783788E-2</v>
          </cell>
        </row>
        <row r="1274">
          <cell r="B1274" t="str">
            <v>17739</v>
          </cell>
          <cell r="C1274" t="str">
            <v>7622210696441</v>
          </cell>
          <cell r="D1274" t="str">
            <v>JUGO POLVO MORANGO 1Lts 7gr CLIGHT</v>
          </cell>
          <cell r="E1274">
            <v>15</v>
          </cell>
          <cell r="F1274" t="str">
            <v>BEBIDAS</v>
          </cell>
          <cell r="G1274" t="str">
            <v>BEBIDAS</v>
          </cell>
          <cell r="H1274" t="str">
            <v>JUGOS</v>
          </cell>
          <cell r="I1274" t="str">
            <v>JUGOS POLVO</v>
          </cell>
          <cell r="J1274" t="str">
            <v>LIGHT JP-L</v>
          </cell>
          <cell r="K1274" t="str">
            <v>CLIGHT</v>
          </cell>
          <cell r="L1274">
            <v>98</v>
          </cell>
          <cell r="M1274" t="str">
            <v>GLORIA S.A.C.E.I. (98)</v>
          </cell>
          <cell r="N1274">
            <v>161</v>
          </cell>
          <cell r="O1274">
            <v>288</v>
          </cell>
          <cell r="P1274">
            <v>182</v>
          </cell>
          <cell r="Q1274">
            <v>188</v>
          </cell>
          <cell r="R1274">
            <v>60</v>
          </cell>
          <cell r="S1274">
            <v>327</v>
          </cell>
          <cell r="T1274">
            <v>298</v>
          </cell>
          <cell r="U1274">
            <v>276</v>
          </cell>
          <cell r="V1274">
            <v>63</v>
          </cell>
          <cell r="W1274">
            <v>53</v>
          </cell>
          <cell r="X1274">
            <v>32</v>
          </cell>
          <cell r="Y1274">
            <v>39</v>
          </cell>
          <cell r="Z1274">
            <v>56</v>
          </cell>
          <cell r="AA1274">
            <v>86</v>
          </cell>
          <cell r="AB1274">
            <v>27</v>
          </cell>
          <cell r="AC1274">
            <v>71</v>
          </cell>
          <cell r="AD1274">
            <v>19</v>
          </cell>
          <cell r="AE1274">
            <v>140</v>
          </cell>
          <cell r="AF1274">
            <v>155</v>
          </cell>
          <cell r="AG1274">
            <v>132</v>
          </cell>
          <cell r="AH1274">
            <v>12</v>
          </cell>
          <cell r="AI1274">
            <v>32</v>
          </cell>
          <cell r="AJ1274">
            <v>653</v>
          </cell>
          <cell r="AK1274">
            <v>629</v>
          </cell>
          <cell r="AL1274">
            <v>203</v>
          </cell>
          <cell r="AM1274">
            <v>172</v>
          </cell>
          <cell r="AN1274">
            <v>352</v>
          </cell>
          <cell r="AO1274">
            <v>90</v>
          </cell>
          <cell r="AP1274">
            <v>104.20212765957447</v>
          </cell>
          <cell r="AQ1274">
            <v>68.369565217391312</v>
          </cell>
          <cell r="AR1274">
            <v>156.15384615384616</v>
          </cell>
          <cell r="AS1274">
            <v>72.676056338028161</v>
          </cell>
          <cell r="AT1274">
            <v>80</v>
          </cell>
          <cell r="AU1274">
            <v>84.375</v>
          </cell>
          <cell r="AV1274">
            <v>1695</v>
          </cell>
          <cell r="AW1274">
            <v>1690.9487099999999</v>
          </cell>
          <cell r="AX1274">
            <v>2000</v>
          </cell>
          <cell r="AY1274">
            <v>0.17994100294985249</v>
          </cell>
          <cell r="AZ1274">
            <v>0.1525</v>
          </cell>
          <cell r="BA1274">
            <v>1950</v>
          </cell>
          <cell r="BB1274">
            <v>10</v>
          </cell>
          <cell r="BC1274">
            <v>0.15044247787610621</v>
          </cell>
          <cell r="BD1274">
            <v>0.13076923076923078</v>
          </cell>
          <cell r="BE1274">
            <v>1850</v>
          </cell>
          <cell r="BF1274">
            <v>20</v>
          </cell>
          <cell r="BG1274">
            <v>9.1445427728613637E-2</v>
          </cell>
          <cell r="BH1274">
            <v>8.3783783783783788E-2</v>
          </cell>
        </row>
        <row r="1275">
          <cell r="B1275" t="str">
            <v>4774</v>
          </cell>
          <cell r="C1275" t="str">
            <v>7622201703110</v>
          </cell>
          <cell r="D1275" t="str">
            <v>JUGO POLVO NARANJA 1Lts 7gr CLIGHT</v>
          </cell>
          <cell r="E1275">
            <v>20</v>
          </cell>
          <cell r="F1275" t="str">
            <v>BEBIDAS</v>
          </cell>
          <cell r="G1275" t="str">
            <v>BEBIDAS</v>
          </cell>
          <cell r="H1275" t="str">
            <v>JUGOS</v>
          </cell>
          <cell r="I1275" t="str">
            <v>JUGOS POLVO</v>
          </cell>
          <cell r="J1275" t="str">
            <v>LIGHT JP-L</v>
          </cell>
          <cell r="K1275" t="str">
            <v>CLIGHT</v>
          </cell>
          <cell r="L1275">
            <v>98</v>
          </cell>
          <cell r="M1275" t="str">
            <v>GLORIA S.A.C.E.I. (98)</v>
          </cell>
          <cell r="N1275">
            <v>643</v>
          </cell>
          <cell r="O1275">
            <v>353</v>
          </cell>
          <cell r="P1275">
            <v>260</v>
          </cell>
          <cell r="Q1275">
            <v>305</v>
          </cell>
          <cell r="R1275">
            <v>673</v>
          </cell>
          <cell r="S1275">
            <v>447</v>
          </cell>
          <cell r="T1275">
            <v>426</v>
          </cell>
          <cell r="U1275">
            <v>394</v>
          </cell>
          <cell r="V1275">
            <v>93</v>
          </cell>
          <cell r="W1275">
            <v>59</v>
          </cell>
          <cell r="X1275">
            <v>101</v>
          </cell>
          <cell r="Y1275">
            <v>84</v>
          </cell>
          <cell r="Z1275">
            <v>148</v>
          </cell>
          <cell r="AA1275">
            <v>40</v>
          </cell>
          <cell r="AB1275">
            <v>85</v>
          </cell>
          <cell r="AC1275">
            <v>205</v>
          </cell>
          <cell r="AD1275">
            <v>138</v>
          </cell>
          <cell r="AE1275">
            <v>147</v>
          </cell>
          <cell r="AF1275">
            <v>86</v>
          </cell>
          <cell r="AG1275">
            <v>155</v>
          </cell>
          <cell r="AH1275">
            <v>8</v>
          </cell>
          <cell r="AI1275">
            <v>23</v>
          </cell>
          <cell r="AJ1275">
            <v>1507</v>
          </cell>
          <cell r="AK1275">
            <v>1427</v>
          </cell>
          <cell r="AL1275">
            <v>258</v>
          </cell>
          <cell r="AM1275">
            <v>190</v>
          </cell>
          <cell r="AN1275">
            <v>442</v>
          </cell>
          <cell r="AO1275">
            <v>344</v>
          </cell>
          <cell r="AP1275">
            <v>148.2295081967213</v>
          </cell>
          <cell r="AQ1275">
            <v>108.65482233502537</v>
          </cell>
          <cell r="AR1275">
            <v>92.142857142857153</v>
          </cell>
          <cell r="AS1275">
            <v>27.804878048780488</v>
          </cell>
          <cell r="AT1275">
            <v>85.548387096774192</v>
          </cell>
          <cell r="AU1275">
            <v>448.69565217391306</v>
          </cell>
          <cell r="AV1275">
            <v>1695</v>
          </cell>
          <cell r="AW1275">
            <v>1688.0278800000001</v>
          </cell>
          <cell r="AX1275">
            <v>2000</v>
          </cell>
          <cell r="AY1275">
            <v>0.17994100294985249</v>
          </cell>
          <cell r="AZ1275">
            <v>0.1525</v>
          </cell>
          <cell r="BA1275">
            <v>1950</v>
          </cell>
          <cell r="BB1275">
            <v>10</v>
          </cell>
          <cell r="BC1275">
            <v>0.15044247787610621</v>
          </cell>
          <cell r="BD1275">
            <v>0.13076923076923078</v>
          </cell>
          <cell r="BE1275">
            <v>1850</v>
          </cell>
          <cell r="BF1275">
            <v>20</v>
          </cell>
          <cell r="BG1275">
            <v>9.1445427728613637E-2</v>
          </cell>
          <cell r="BH1275">
            <v>8.3783783783783788E-2</v>
          </cell>
        </row>
        <row r="1276">
          <cell r="B1276" t="str">
            <v>4775</v>
          </cell>
          <cell r="C1276" t="str">
            <v>7622201703141</v>
          </cell>
          <cell r="D1276" t="str">
            <v>JUGO POLVO NARANJA DULCE 1Lts 7,5gr CLIGHT</v>
          </cell>
          <cell r="E1276">
            <v>20</v>
          </cell>
          <cell r="F1276" t="str">
            <v>BEBIDAS</v>
          </cell>
          <cell r="G1276" t="str">
            <v>BEBIDAS</v>
          </cell>
          <cell r="H1276" t="str">
            <v>JUGOS</v>
          </cell>
          <cell r="I1276" t="str">
            <v>JUGOS POLVO</v>
          </cell>
          <cell r="J1276" t="str">
            <v>LIGHT JP-L</v>
          </cell>
          <cell r="K1276" t="str">
            <v>CLIGHT</v>
          </cell>
          <cell r="L1276">
            <v>98</v>
          </cell>
          <cell r="M1276" t="str">
            <v>GLORIA S.A.C.E.I. (98)</v>
          </cell>
          <cell r="N1276">
            <v>608</v>
          </cell>
          <cell r="O1276">
            <v>1125</v>
          </cell>
          <cell r="P1276">
            <v>730</v>
          </cell>
          <cell r="Q1276">
            <v>770</v>
          </cell>
          <cell r="R1276">
            <v>847</v>
          </cell>
          <cell r="S1276">
            <v>927</v>
          </cell>
          <cell r="T1276">
            <v>641</v>
          </cell>
          <cell r="U1276">
            <v>621</v>
          </cell>
          <cell r="V1276">
            <v>148</v>
          </cell>
          <cell r="W1276">
            <v>268</v>
          </cell>
          <cell r="X1276">
            <v>108</v>
          </cell>
          <cell r="Y1276">
            <v>128</v>
          </cell>
          <cell r="Z1276">
            <v>100</v>
          </cell>
          <cell r="AA1276">
            <v>128</v>
          </cell>
          <cell r="AB1276">
            <v>180</v>
          </cell>
          <cell r="AC1276">
            <v>311</v>
          </cell>
          <cell r="AD1276">
            <v>393</v>
          </cell>
          <cell r="AE1276">
            <v>454</v>
          </cell>
          <cell r="AF1276">
            <v>422</v>
          </cell>
          <cell r="AG1276">
            <v>285</v>
          </cell>
          <cell r="AH1276">
            <v>23</v>
          </cell>
          <cell r="AI1276">
            <v>49</v>
          </cell>
          <cell r="AJ1276">
            <v>2743</v>
          </cell>
          <cell r="AK1276">
            <v>2525</v>
          </cell>
          <cell r="AL1276">
            <v>593</v>
          </cell>
          <cell r="AM1276">
            <v>382</v>
          </cell>
          <cell r="AN1276">
            <v>1448</v>
          </cell>
          <cell r="AO1276">
            <v>270</v>
          </cell>
          <cell r="AP1276">
            <v>106.87012987012987</v>
          </cell>
          <cell r="AQ1276">
            <v>121.98067632850243</v>
          </cell>
          <cell r="AR1276">
            <v>138.984375</v>
          </cell>
          <cell r="AS1276">
            <v>36.848874598070736</v>
          </cell>
          <cell r="AT1276">
            <v>152.42105263157893</v>
          </cell>
          <cell r="AU1276">
            <v>165.30612244897961</v>
          </cell>
          <cell r="AV1276">
            <v>1695</v>
          </cell>
          <cell r="AW1276">
            <v>1695.2669800000001</v>
          </cell>
          <cell r="AX1276">
            <v>2000</v>
          </cell>
          <cell r="AY1276">
            <v>0.17994100294985249</v>
          </cell>
          <cell r="AZ1276">
            <v>0.1525</v>
          </cell>
          <cell r="BA1276">
            <v>1950</v>
          </cell>
          <cell r="BB1276">
            <v>10</v>
          </cell>
          <cell r="BC1276">
            <v>0.15044247787610621</v>
          </cell>
          <cell r="BD1276">
            <v>0.13076923076923078</v>
          </cell>
          <cell r="BE1276">
            <v>1850</v>
          </cell>
          <cell r="BF1276">
            <v>20</v>
          </cell>
          <cell r="BG1276">
            <v>9.1445427728613637E-2</v>
          </cell>
          <cell r="BH1276">
            <v>8.3783783783783788E-2</v>
          </cell>
        </row>
        <row r="1277">
          <cell r="B1277" t="str">
            <v>4780</v>
          </cell>
          <cell r="C1277" t="str">
            <v>7622201702717</v>
          </cell>
          <cell r="D1277" t="str">
            <v>JUGO POLVO NARANJA DURAZNO 1Lts 7gr CLIGHT</v>
          </cell>
          <cell r="E1277">
            <v>20</v>
          </cell>
          <cell r="F1277" t="str">
            <v>BEBIDAS</v>
          </cell>
          <cell r="G1277" t="str">
            <v>BEBIDAS</v>
          </cell>
          <cell r="H1277" t="str">
            <v>JUGOS</v>
          </cell>
          <cell r="I1277" t="str">
            <v>JUGOS POLVO</v>
          </cell>
          <cell r="J1277" t="str">
            <v>LIGHT JP-L</v>
          </cell>
          <cell r="K1277" t="str">
            <v>CLIGHT</v>
          </cell>
          <cell r="L1277">
            <v>98</v>
          </cell>
          <cell r="M1277" t="str">
            <v>GLORIA S.A.C.E.I. (98)</v>
          </cell>
          <cell r="N1277">
            <v>524</v>
          </cell>
          <cell r="O1277">
            <v>535</v>
          </cell>
          <cell r="P1277">
            <v>534</v>
          </cell>
          <cell r="Q1277">
            <v>501</v>
          </cell>
          <cell r="R1277">
            <v>474</v>
          </cell>
          <cell r="S1277">
            <v>669</v>
          </cell>
          <cell r="T1277">
            <v>514</v>
          </cell>
          <cell r="U1277">
            <v>394</v>
          </cell>
          <cell r="V1277">
            <v>80</v>
          </cell>
          <cell r="W1277">
            <v>104</v>
          </cell>
          <cell r="X1277">
            <v>66</v>
          </cell>
          <cell r="Y1277">
            <v>103</v>
          </cell>
          <cell r="Z1277">
            <v>45</v>
          </cell>
          <cell r="AA1277">
            <v>37</v>
          </cell>
          <cell r="AB1277">
            <v>55</v>
          </cell>
          <cell r="AC1277">
            <v>149</v>
          </cell>
          <cell r="AD1277">
            <v>240</v>
          </cell>
          <cell r="AE1277">
            <v>256</v>
          </cell>
          <cell r="AF1277">
            <v>183</v>
          </cell>
          <cell r="AG1277">
            <v>196</v>
          </cell>
          <cell r="AH1277">
            <v>18</v>
          </cell>
          <cell r="AI1277">
            <v>23</v>
          </cell>
          <cell r="AJ1277">
            <v>1638</v>
          </cell>
          <cell r="AK1277">
            <v>2087</v>
          </cell>
          <cell r="AL1277">
            <v>307</v>
          </cell>
          <cell r="AM1277">
            <v>209</v>
          </cell>
          <cell r="AN1277">
            <v>750</v>
          </cell>
          <cell r="AO1277">
            <v>157</v>
          </cell>
          <cell r="AP1277">
            <v>98.083832335329333</v>
          </cell>
          <cell r="AQ1277">
            <v>158.90862944162438</v>
          </cell>
          <cell r="AR1277">
            <v>89.417475728155338</v>
          </cell>
          <cell r="AS1277">
            <v>42.080536912751683</v>
          </cell>
          <cell r="AT1277">
            <v>114.79591836734694</v>
          </cell>
          <cell r="AU1277">
            <v>204.78260869565219</v>
          </cell>
          <cell r="AV1277">
            <v>1695</v>
          </cell>
          <cell r="AW1277">
            <v>1694.85393</v>
          </cell>
          <cell r="AX1277">
            <v>2000</v>
          </cell>
          <cell r="AY1277">
            <v>0.17994100294985249</v>
          </cell>
          <cell r="AZ1277">
            <v>0.1525</v>
          </cell>
          <cell r="BA1277">
            <v>1950</v>
          </cell>
          <cell r="BB1277">
            <v>10</v>
          </cell>
          <cell r="BC1277">
            <v>0.15044247787610621</v>
          </cell>
          <cell r="BD1277">
            <v>0.13076923076923078</v>
          </cell>
          <cell r="BE1277">
            <v>1850</v>
          </cell>
          <cell r="BF1277">
            <v>20</v>
          </cell>
          <cell r="BG1277">
            <v>9.1445427728613637E-2</v>
          </cell>
          <cell r="BH1277">
            <v>8.3783783783783788E-2</v>
          </cell>
        </row>
        <row r="1278">
          <cell r="B1278" t="str">
            <v>17741</v>
          </cell>
          <cell r="C1278" t="str">
            <v>7622201703202</v>
          </cell>
          <cell r="D1278" t="str">
            <v>JUGO POLVO PERA 1Lts 7gr CLIGHT</v>
          </cell>
          <cell r="E1278">
            <v>20</v>
          </cell>
          <cell r="F1278" t="str">
            <v>BEBIDAS</v>
          </cell>
          <cell r="G1278" t="str">
            <v>BEBIDAS</v>
          </cell>
          <cell r="H1278" t="str">
            <v>JUGOS</v>
          </cell>
          <cell r="I1278" t="str">
            <v>JUGOS POLVO</v>
          </cell>
          <cell r="J1278" t="str">
            <v>LIGHT JP-L</v>
          </cell>
          <cell r="K1278" t="str">
            <v>CLIGHT</v>
          </cell>
          <cell r="L1278">
            <v>98</v>
          </cell>
          <cell r="M1278" t="str">
            <v>GLORIA S.A.C.E.I. (98)</v>
          </cell>
          <cell r="N1278">
            <v>227</v>
          </cell>
          <cell r="O1278">
            <v>380</v>
          </cell>
          <cell r="P1278">
            <v>159</v>
          </cell>
          <cell r="Q1278">
            <v>171</v>
          </cell>
          <cell r="R1278">
            <v>156</v>
          </cell>
          <cell r="S1278">
            <v>159</v>
          </cell>
          <cell r="T1278">
            <v>252</v>
          </cell>
          <cell r="U1278">
            <v>228</v>
          </cell>
          <cell r="V1278">
            <v>61</v>
          </cell>
          <cell r="W1278">
            <v>77</v>
          </cell>
          <cell r="X1278">
            <v>68</v>
          </cell>
          <cell r="Y1278">
            <v>57</v>
          </cell>
          <cell r="Z1278">
            <v>23</v>
          </cell>
          <cell r="AA1278">
            <v>104</v>
          </cell>
          <cell r="AB1278">
            <v>75</v>
          </cell>
          <cell r="AC1278">
            <v>81</v>
          </cell>
          <cell r="AD1278">
            <v>43</v>
          </cell>
          <cell r="AE1278">
            <v>126</v>
          </cell>
          <cell r="AF1278">
            <v>123</v>
          </cell>
          <cell r="AG1278">
            <v>96</v>
          </cell>
          <cell r="AH1278">
            <v>8</v>
          </cell>
          <cell r="AI1278">
            <v>16</v>
          </cell>
          <cell r="AJ1278">
            <v>823</v>
          </cell>
          <cell r="AK1278">
            <v>526</v>
          </cell>
          <cell r="AL1278">
            <v>251</v>
          </cell>
          <cell r="AM1278">
            <v>248</v>
          </cell>
          <cell r="AN1278">
            <v>294</v>
          </cell>
          <cell r="AO1278">
            <v>108</v>
          </cell>
          <cell r="AP1278">
            <v>144.38596491228071</v>
          </cell>
          <cell r="AQ1278">
            <v>69.210526315789465</v>
          </cell>
          <cell r="AR1278">
            <v>132.10526315789474</v>
          </cell>
          <cell r="AS1278">
            <v>91.851851851851848</v>
          </cell>
          <cell r="AT1278">
            <v>91.875</v>
          </cell>
          <cell r="AU1278">
            <v>202.5</v>
          </cell>
          <cell r="AV1278">
            <v>1695</v>
          </cell>
          <cell r="AW1278">
            <v>1695.6594600000001</v>
          </cell>
          <cell r="AX1278">
            <v>2000</v>
          </cell>
          <cell r="AY1278">
            <v>0.17994100294985249</v>
          </cell>
          <cell r="AZ1278">
            <v>0.1525</v>
          </cell>
          <cell r="BA1278">
            <v>1950</v>
          </cell>
          <cell r="BB1278">
            <v>10</v>
          </cell>
          <cell r="BC1278">
            <v>0.15044247787610621</v>
          </cell>
          <cell r="BD1278">
            <v>0.13076923076923078</v>
          </cell>
          <cell r="BE1278">
            <v>1850</v>
          </cell>
          <cell r="BF1278">
            <v>20</v>
          </cell>
          <cell r="BG1278">
            <v>9.1445427728613637E-2</v>
          </cell>
          <cell r="BH1278">
            <v>8.3783783783783788E-2</v>
          </cell>
        </row>
        <row r="1279">
          <cell r="B1279" t="str">
            <v>17738</v>
          </cell>
          <cell r="C1279" t="str">
            <v>7622201703233</v>
          </cell>
          <cell r="D1279" t="str">
            <v>JUGO POLVO POMELO AMARILLO 1Lts 7gr CLIGHT</v>
          </cell>
          <cell r="E1279">
            <v>20</v>
          </cell>
          <cell r="F1279" t="str">
            <v>BEBIDAS</v>
          </cell>
          <cell r="G1279" t="str">
            <v>BEBIDAS</v>
          </cell>
          <cell r="H1279" t="str">
            <v>JUGOS</v>
          </cell>
          <cell r="I1279" t="str">
            <v>JUGOS POLVO</v>
          </cell>
          <cell r="J1279" t="str">
            <v>LIGHT JP-L</v>
          </cell>
          <cell r="K1279" t="str">
            <v>CLIGHT</v>
          </cell>
          <cell r="L1279">
            <v>98</v>
          </cell>
          <cell r="M1279" t="str">
            <v>GLORIA S.A.C.E.I. (98)</v>
          </cell>
          <cell r="N1279">
            <v>294</v>
          </cell>
          <cell r="O1279">
            <v>256</v>
          </cell>
          <cell r="P1279">
            <v>151</v>
          </cell>
          <cell r="Q1279">
            <v>128</v>
          </cell>
          <cell r="R1279">
            <v>313</v>
          </cell>
          <cell r="S1279">
            <v>375</v>
          </cell>
          <cell r="T1279">
            <v>249</v>
          </cell>
          <cell r="U1279">
            <v>215</v>
          </cell>
          <cell r="V1279">
            <v>61</v>
          </cell>
          <cell r="W1279">
            <v>59</v>
          </cell>
          <cell r="X1279">
            <v>70</v>
          </cell>
          <cell r="Y1279">
            <v>61</v>
          </cell>
          <cell r="Z1279">
            <v>52</v>
          </cell>
          <cell r="AA1279">
            <v>165</v>
          </cell>
          <cell r="AB1279">
            <v>136</v>
          </cell>
          <cell r="AC1279">
            <v>108</v>
          </cell>
          <cell r="AD1279">
            <v>108</v>
          </cell>
          <cell r="AE1279">
            <v>163</v>
          </cell>
          <cell r="AF1279">
            <v>108</v>
          </cell>
          <cell r="AG1279">
            <v>123</v>
          </cell>
          <cell r="AH1279">
            <v>1</v>
          </cell>
          <cell r="AI1279">
            <v>3</v>
          </cell>
          <cell r="AJ1279">
            <v>893</v>
          </cell>
          <cell r="AK1279">
            <v>851</v>
          </cell>
          <cell r="AL1279">
            <v>157</v>
          </cell>
          <cell r="AM1279">
            <v>351</v>
          </cell>
          <cell r="AN1279">
            <v>415</v>
          </cell>
          <cell r="AO1279">
            <v>198</v>
          </cell>
          <cell r="AP1279">
            <v>209.296875</v>
          </cell>
          <cell r="AQ1279">
            <v>118.74418604651163</v>
          </cell>
          <cell r="AR1279">
            <v>77.213114754098356</v>
          </cell>
          <cell r="AS1279">
            <v>97.5</v>
          </cell>
          <cell r="AT1279">
            <v>101.21951219512195</v>
          </cell>
          <cell r="AU1279">
            <v>1980</v>
          </cell>
          <cell r="AV1279">
            <v>1695</v>
          </cell>
          <cell r="AW1279">
            <v>1692.3838800000001</v>
          </cell>
          <cell r="AX1279">
            <v>2000</v>
          </cell>
          <cell r="AY1279">
            <v>0.17994100294985249</v>
          </cell>
          <cell r="AZ1279">
            <v>0.1525</v>
          </cell>
          <cell r="BA1279">
            <v>1950</v>
          </cell>
          <cell r="BB1279">
            <v>10</v>
          </cell>
          <cell r="BC1279">
            <v>0.15044247787610621</v>
          </cell>
          <cell r="BD1279">
            <v>0.13076923076923078</v>
          </cell>
          <cell r="BE1279">
            <v>1850</v>
          </cell>
          <cell r="BF1279">
            <v>20</v>
          </cell>
          <cell r="BG1279">
            <v>9.1445427728613637E-2</v>
          </cell>
          <cell r="BH1279">
            <v>8.3783783783783788E-2</v>
          </cell>
        </row>
        <row r="1280">
          <cell r="B1280" t="str">
            <v>17737</v>
          </cell>
          <cell r="C1280" t="str">
            <v>7622201703172</v>
          </cell>
          <cell r="D1280" t="str">
            <v>JUGO POLVO POMELO ROSADO 1Lts 7gr CLIGHT</v>
          </cell>
          <cell r="E1280">
            <v>20</v>
          </cell>
          <cell r="F1280" t="str">
            <v>BEBIDAS</v>
          </cell>
          <cell r="G1280" t="str">
            <v>BEBIDAS</v>
          </cell>
          <cell r="H1280" t="str">
            <v>JUGOS</v>
          </cell>
          <cell r="I1280" t="str">
            <v>JUGOS POLVO</v>
          </cell>
          <cell r="J1280" t="str">
            <v>LIGHT JP-L</v>
          </cell>
          <cell r="K1280" t="str">
            <v>CLIGHT</v>
          </cell>
          <cell r="L1280">
            <v>98</v>
          </cell>
          <cell r="M1280" t="str">
            <v>GLORIA S.A.C.E.I. (98)</v>
          </cell>
          <cell r="N1280">
            <v>529</v>
          </cell>
          <cell r="O1280">
            <v>645</v>
          </cell>
          <cell r="P1280">
            <v>466</v>
          </cell>
          <cell r="Q1280">
            <v>477</v>
          </cell>
          <cell r="R1280">
            <v>373</v>
          </cell>
          <cell r="S1280">
            <v>647</v>
          </cell>
          <cell r="T1280">
            <v>420</v>
          </cell>
          <cell r="U1280">
            <v>356</v>
          </cell>
          <cell r="V1280">
            <v>104</v>
          </cell>
          <cell r="W1280">
            <v>109</v>
          </cell>
          <cell r="X1280">
            <v>85</v>
          </cell>
          <cell r="Y1280">
            <v>76</v>
          </cell>
          <cell r="Z1280">
            <v>91</v>
          </cell>
          <cell r="AA1280">
            <v>116</v>
          </cell>
          <cell r="AB1280">
            <v>108</v>
          </cell>
          <cell r="AC1280">
            <v>136</v>
          </cell>
          <cell r="AD1280">
            <v>267</v>
          </cell>
          <cell r="AE1280">
            <v>195</v>
          </cell>
          <cell r="AF1280">
            <v>161</v>
          </cell>
          <cell r="AG1280">
            <v>179</v>
          </cell>
          <cell r="AH1280">
            <v>10</v>
          </cell>
          <cell r="AI1280">
            <v>47</v>
          </cell>
          <cell r="AJ1280">
            <v>1740</v>
          </cell>
          <cell r="AK1280">
            <v>1641</v>
          </cell>
          <cell r="AL1280">
            <v>288</v>
          </cell>
          <cell r="AM1280">
            <v>361</v>
          </cell>
          <cell r="AN1280">
            <v>762</v>
          </cell>
          <cell r="AO1280">
            <v>335</v>
          </cell>
          <cell r="AP1280">
            <v>109.43396226415095</v>
          </cell>
          <cell r="AQ1280">
            <v>138.2865168539326</v>
          </cell>
          <cell r="AR1280">
            <v>113.68421052631578</v>
          </cell>
          <cell r="AS1280">
            <v>79.632352941176464</v>
          </cell>
          <cell r="AT1280">
            <v>127.7094972067039</v>
          </cell>
          <cell r="AU1280">
            <v>213.82978723404256</v>
          </cell>
          <cell r="AV1280">
            <v>1695</v>
          </cell>
          <cell r="AW1280">
            <v>1692.5577900000001</v>
          </cell>
          <cell r="AX1280">
            <v>2000</v>
          </cell>
          <cell r="AY1280">
            <v>0.17994100294985249</v>
          </cell>
          <cell r="AZ1280">
            <v>0.1525</v>
          </cell>
          <cell r="BA1280">
            <v>1950</v>
          </cell>
          <cell r="BB1280">
            <v>10</v>
          </cell>
          <cell r="BC1280">
            <v>0.15044247787610621</v>
          </cell>
          <cell r="BD1280">
            <v>0.13076923076923078</v>
          </cell>
          <cell r="BE1280">
            <v>1850</v>
          </cell>
          <cell r="BF1280">
            <v>20</v>
          </cell>
          <cell r="BG1280">
            <v>9.1445427728613637E-2</v>
          </cell>
          <cell r="BH1280">
            <v>8.3783783783783788E-2</v>
          </cell>
        </row>
        <row r="1281">
          <cell r="B1281" t="str">
            <v>11443</v>
          </cell>
          <cell r="C1281" t="str">
            <v>7622210696670</v>
          </cell>
          <cell r="D1281" t="str">
            <v>JUGO POLVO UVA 1Lts 7gr CLIGHT</v>
          </cell>
          <cell r="E1281">
            <v>15</v>
          </cell>
          <cell r="F1281" t="str">
            <v>BEBIDAS</v>
          </cell>
          <cell r="G1281" t="str">
            <v>BEBIDAS</v>
          </cell>
          <cell r="H1281" t="str">
            <v>JUGOS</v>
          </cell>
          <cell r="I1281" t="str">
            <v>JUGOS POLVO</v>
          </cell>
          <cell r="J1281" t="str">
            <v>LIGHT JP-L</v>
          </cell>
          <cell r="K1281" t="str">
            <v>CLIGHT</v>
          </cell>
          <cell r="L1281">
            <v>98</v>
          </cell>
          <cell r="M1281" t="str">
            <v>GLORIA S.A.C.E.I. (98)</v>
          </cell>
          <cell r="N1281">
            <v>429</v>
          </cell>
          <cell r="O1281">
            <v>288</v>
          </cell>
          <cell r="P1281">
            <v>310</v>
          </cell>
          <cell r="Q1281">
            <v>341</v>
          </cell>
          <cell r="R1281">
            <v>143</v>
          </cell>
          <cell r="S1281">
            <v>164</v>
          </cell>
          <cell r="T1281">
            <v>212</v>
          </cell>
          <cell r="U1281">
            <v>256</v>
          </cell>
          <cell r="V1281">
            <v>38</v>
          </cell>
          <cell r="W1281">
            <v>44</v>
          </cell>
          <cell r="X1281">
            <v>29</v>
          </cell>
          <cell r="Y1281">
            <v>37</v>
          </cell>
          <cell r="Z1281">
            <v>20</v>
          </cell>
          <cell r="AA1281">
            <v>30</v>
          </cell>
          <cell r="AB1281">
            <v>30</v>
          </cell>
          <cell r="AC1281">
            <v>60</v>
          </cell>
          <cell r="AD1281">
            <v>38</v>
          </cell>
          <cell r="AE1281">
            <v>97</v>
          </cell>
          <cell r="AF1281">
            <v>79</v>
          </cell>
          <cell r="AG1281">
            <v>74</v>
          </cell>
          <cell r="AH1281">
            <v>14</v>
          </cell>
          <cell r="AI1281">
            <v>33</v>
          </cell>
          <cell r="AJ1281">
            <v>952</v>
          </cell>
          <cell r="AK1281">
            <v>565</v>
          </cell>
          <cell r="AL1281">
            <v>117</v>
          </cell>
          <cell r="AM1281">
            <v>60</v>
          </cell>
          <cell r="AN1281">
            <v>322</v>
          </cell>
          <cell r="AO1281">
            <v>129</v>
          </cell>
          <cell r="AP1281">
            <v>83.753665689149571</v>
          </cell>
          <cell r="AQ1281">
            <v>66.2109375</v>
          </cell>
          <cell r="AR1281">
            <v>94.86486486486487</v>
          </cell>
          <cell r="AS1281">
            <v>30</v>
          </cell>
          <cell r="AT1281">
            <v>130.54054054054055</v>
          </cell>
          <cell r="AU1281">
            <v>117.27272727272728</v>
          </cell>
          <cell r="AV1281">
            <v>1695</v>
          </cell>
          <cell r="AW1281">
            <v>1693.4969699999999</v>
          </cell>
          <cell r="AX1281">
            <v>2000</v>
          </cell>
          <cell r="AY1281">
            <v>0.17994100294985249</v>
          </cell>
          <cell r="AZ1281">
            <v>0.1525</v>
          </cell>
          <cell r="BA1281">
            <v>1950</v>
          </cell>
          <cell r="BB1281">
            <v>10</v>
          </cell>
          <cell r="BC1281">
            <v>0.15044247787610621</v>
          </cell>
          <cell r="BD1281">
            <v>0.13076923076923078</v>
          </cell>
          <cell r="BE1281">
            <v>1850</v>
          </cell>
          <cell r="BF1281">
            <v>20</v>
          </cell>
          <cell r="BG1281">
            <v>9.1445427728613637E-2</v>
          </cell>
          <cell r="BH1281">
            <v>8.3783783783783788E-2</v>
          </cell>
        </row>
        <row r="1282">
          <cell r="B1282" t="str">
            <v>41199</v>
          </cell>
          <cell r="C1282" t="str">
            <v>7802200266032</v>
          </cell>
          <cell r="D1282" t="str">
            <v>JUGO POLVO DURAZNO 1Lts 7gs VIVO,</v>
          </cell>
          <cell r="E1282">
            <v>80</v>
          </cell>
          <cell r="F1282" t="str">
            <v>BEBIDAS</v>
          </cell>
          <cell r="G1282" t="str">
            <v>BEBIDAS</v>
          </cell>
          <cell r="H1282" t="str">
            <v>JUGOS</v>
          </cell>
          <cell r="I1282" t="str">
            <v>JUGOS POLVO</v>
          </cell>
          <cell r="J1282" t="str">
            <v>LIGHT JP-L</v>
          </cell>
          <cell r="K1282" t="str">
            <v>VIVO</v>
          </cell>
          <cell r="L1282">
            <v>140</v>
          </cell>
          <cell r="M1282" t="str">
            <v>PARAGUAY TRADING S.A. (140)</v>
          </cell>
          <cell r="N1282">
            <v>0</v>
          </cell>
          <cell r="O1282">
            <v>0</v>
          </cell>
          <cell r="P1282">
            <v>24</v>
          </cell>
          <cell r="Q1282">
            <v>27</v>
          </cell>
          <cell r="R1282">
            <v>0</v>
          </cell>
          <cell r="S1282">
            <v>0</v>
          </cell>
          <cell r="T1282">
            <v>2</v>
          </cell>
          <cell r="U1282">
            <v>6</v>
          </cell>
          <cell r="V1282">
            <v>0</v>
          </cell>
          <cell r="W1282">
            <v>0</v>
          </cell>
          <cell r="X1282">
            <v>2</v>
          </cell>
          <cell r="Y1282">
            <v>4</v>
          </cell>
          <cell r="Z1282">
            <v>0</v>
          </cell>
          <cell r="AA1282">
            <v>0</v>
          </cell>
          <cell r="AB1282">
            <v>2</v>
          </cell>
          <cell r="AC1282">
            <v>2</v>
          </cell>
          <cell r="AD1282">
            <v>0</v>
          </cell>
          <cell r="AE1282">
            <v>0</v>
          </cell>
          <cell r="AF1282">
            <v>8</v>
          </cell>
          <cell r="AG1282">
            <v>18</v>
          </cell>
          <cell r="AH1282">
            <v>0</v>
          </cell>
          <cell r="AI1282">
            <v>4</v>
          </cell>
          <cell r="AJ1282">
            <v>41</v>
          </cell>
          <cell r="AK1282">
            <v>24</v>
          </cell>
          <cell r="AL1282">
            <v>17</v>
          </cell>
          <cell r="AM1282">
            <v>18</v>
          </cell>
          <cell r="AN1282">
            <v>0</v>
          </cell>
          <cell r="AO1282">
            <v>40</v>
          </cell>
          <cell r="AP1282">
            <v>45.555555555555557</v>
          </cell>
          <cell r="AQ1282">
            <v>120</v>
          </cell>
          <cell r="AR1282">
            <v>127.5</v>
          </cell>
          <cell r="AS1282">
            <v>270</v>
          </cell>
          <cell r="AT1282" t="str">
            <v>Q</v>
          </cell>
          <cell r="AU1282">
            <v>300</v>
          </cell>
          <cell r="AV1282">
            <v>1703.83961</v>
          </cell>
          <cell r="AW1282">
            <v>1704.00846</v>
          </cell>
          <cell r="AX1282">
            <v>1900</v>
          </cell>
          <cell r="AY1282">
            <v>0.11512843629688829</v>
          </cell>
          <cell r="AZ1282">
            <v>0.10324231052631579</v>
          </cell>
          <cell r="BA1282">
            <v>1850</v>
          </cell>
          <cell r="BB1282">
            <v>5</v>
          </cell>
          <cell r="BC1282">
            <v>8.5782951131180729E-2</v>
          </cell>
          <cell r="BD1282">
            <v>7.9005616216216226E-2</v>
          </cell>
          <cell r="BE1282">
            <v>1800</v>
          </cell>
          <cell r="BF1282">
            <v>10</v>
          </cell>
          <cell r="BG1282">
            <v>5.6437465965473166E-2</v>
          </cell>
          <cell r="BH1282">
            <v>5.3422438888888896E-2</v>
          </cell>
        </row>
        <row r="1283">
          <cell r="B1283" t="str">
            <v>41200</v>
          </cell>
          <cell r="C1283" t="str">
            <v>7802200266315</v>
          </cell>
          <cell r="D1283" t="str">
            <v>JUGO POLVO FRUTOS ROJOS 1Lts 7gs VIVO</v>
          </cell>
          <cell r="E1283">
            <v>80</v>
          </cell>
          <cell r="F1283" t="str">
            <v>BEBIDAS</v>
          </cell>
          <cell r="G1283" t="str">
            <v>BEBIDAS</v>
          </cell>
          <cell r="H1283" t="str">
            <v>JUGOS</v>
          </cell>
          <cell r="I1283" t="str">
            <v>JUGOS POLVO</v>
          </cell>
          <cell r="J1283" t="str">
            <v>LIGHT JP-L</v>
          </cell>
          <cell r="K1283" t="str">
            <v>VIVO</v>
          </cell>
          <cell r="L1283">
            <v>140</v>
          </cell>
          <cell r="M1283" t="str">
            <v>PARAGUAY TRADING S.A. (140)</v>
          </cell>
          <cell r="N1283">
            <v>0</v>
          </cell>
          <cell r="O1283">
            <v>0</v>
          </cell>
          <cell r="P1283">
            <v>0</v>
          </cell>
          <cell r="Q1283">
            <v>0</v>
          </cell>
          <cell r="R1283">
            <v>0</v>
          </cell>
          <cell r="S1283">
            <v>0</v>
          </cell>
          <cell r="T1283">
            <v>0</v>
          </cell>
          <cell r="U1283">
            <v>0</v>
          </cell>
          <cell r="V1283">
            <v>0</v>
          </cell>
          <cell r="W1283">
            <v>0</v>
          </cell>
          <cell r="X1283">
            <v>0</v>
          </cell>
          <cell r="Y1283">
            <v>0</v>
          </cell>
          <cell r="Z1283">
            <v>0</v>
          </cell>
          <cell r="AA1283">
            <v>0</v>
          </cell>
          <cell r="AB1283">
            <v>0</v>
          </cell>
          <cell r="AC1283">
            <v>0</v>
          </cell>
          <cell r="AD1283">
            <v>0</v>
          </cell>
          <cell r="AE1283">
            <v>0</v>
          </cell>
          <cell r="AF1283">
            <v>0</v>
          </cell>
          <cell r="AG1283">
            <v>0</v>
          </cell>
          <cell r="AH1283">
            <v>0</v>
          </cell>
          <cell r="AI1283">
            <v>0</v>
          </cell>
          <cell r="AJ1283">
            <v>0</v>
          </cell>
          <cell r="AK1283">
            <v>0</v>
          </cell>
          <cell r="AL1283">
            <v>0</v>
          </cell>
          <cell r="AM1283">
            <v>0</v>
          </cell>
          <cell r="AN1283">
            <v>0</v>
          </cell>
          <cell r="AO1283">
            <v>0</v>
          </cell>
          <cell r="AP1283" t="str">
            <v>Q</v>
          </cell>
          <cell r="AQ1283" t="str">
            <v>Q</v>
          </cell>
          <cell r="AR1283" t="str">
            <v>Q</v>
          </cell>
          <cell r="AS1283" t="str">
            <v>Q</v>
          </cell>
          <cell r="AT1283" t="str">
            <v>Q</v>
          </cell>
          <cell r="AU1283" t="str">
            <v>Q</v>
          </cell>
          <cell r="AV1283">
            <v>1704.0000010000001</v>
          </cell>
          <cell r="AW1283">
            <v>1704.0000010000001</v>
          </cell>
          <cell r="AX1283">
            <v>1900</v>
          </cell>
          <cell r="AY1283">
            <v>0.11502347352404718</v>
          </cell>
          <cell r="AZ1283">
            <v>0.10315789421052626</v>
          </cell>
          <cell r="BA1283">
            <v>1850</v>
          </cell>
          <cell r="BB1283">
            <v>5</v>
          </cell>
          <cell r="BC1283">
            <v>8.5680750536572203E-2</v>
          </cell>
          <cell r="BD1283">
            <v>7.8918918378378319E-2</v>
          </cell>
          <cell r="BE1283">
            <v>1800</v>
          </cell>
          <cell r="BF1283">
            <v>10</v>
          </cell>
          <cell r="BG1283">
            <v>5.6338027549097225E-2</v>
          </cell>
          <cell r="BH1283">
            <v>5.3333332777777714E-2</v>
          </cell>
        </row>
        <row r="1284">
          <cell r="B1284" t="str">
            <v>41197</v>
          </cell>
          <cell r="C1284" t="str">
            <v>7802200266506</v>
          </cell>
          <cell r="D1284" t="str">
            <v>JUGO POLVO HERBAL LIMONADA JENGIBRE 1Lts 7gs VIVO,</v>
          </cell>
          <cell r="E1284">
            <v>80</v>
          </cell>
          <cell r="F1284" t="str">
            <v>BEBIDAS</v>
          </cell>
          <cell r="G1284" t="str">
            <v>BEBIDAS</v>
          </cell>
          <cell r="H1284" t="str">
            <v>JUGOS</v>
          </cell>
          <cell r="I1284" t="str">
            <v>JUGOS POLVO</v>
          </cell>
          <cell r="J1284" t="str">
            <v>LIGHT JP-L</v>
          </cell>
          <cell r="K1284" t="str">
            <v>VIVO</v>
          </cell>
          <cell r="L1284">
            <v>140</v>
          </cell>
          <cell r="M1284" t="str">
            <v>PARAGUAY TRADING S.A. (140)</v>
          </cell>
          <cell r="N1284">
            <v>0</v>
          </cell>
          <cell r="O1284">
            <v>0</v>
          </cell>
          <cell r="P1284">
            <v>0</v>
          </cell>
          <cell r="Q1284">
            <v>0</v>
          </cell>
          <cell r="R1284">
            <v>0</v>
          </cell>
          <cell r="S1284">
            <v>0</v>
          </cell>
          <cell r="T1284">
            <v>0</v>
          </cell>
          <cell r="U1284">
            <v>0</v>
          </cell>
          <cell r="V1284">
            <v>0</v>
          </cell>
          <cell r="W1284">
            <v>0</v>
          </cell>
          <cell r="X1284">
            <v>0</v>
          </cell>
          <cell r="Y1284">
            <v>0</v>
          </cell>
          <cell r="Z1284">
            <v>0</v>
          </cell>
          <cell r="AA1284">
            <v>0</v>
          </cell>
          <cell r="AB1284">
            <v>0</v>
          </cell>
          <cell r="AC1284">
            <v>0</v>
          </cell>
          <cell r="AD1284">
            <v>0</v>
          </cell>
          <cell r="AE1284">
            <v>0</v>
          </cell>
          <cell r="AF1284">
            <v>0</v>
          </cell>
          <cell r="AG1284">
            <v>0</v>
          </cell>
          <cell r="AH1284">
            <v>0</v>
          </cell>
          <cell r="AI1284">
            <v>0</v>
          </cell>
          <cell r="AJ1284">
            <v>0</v>
          </cell>
          <cell r="AK1284">
            <v>0</v>
          </cell>
          <cell r="AL1284">
            <v>0</v>
          </cell>
          <cell r="AM1284">
            <v>0</v>
          </cell>
          <cell r="AN1284">
            <v>0</v>
          </cell>
          <cell r="AO1284">
            <v>0</v>
          </cell>
          <cell r="AP1284" t="str">
            <v>Q</v>
          </cell>
          <cell r="AQ1284" t="str">
            <v>Q</v>
          </cell>
          <cell r="AR1284" t="str">
            <v>Q</v>
          </cell>
          <cell r="AS1284" t="str">
            <v>Q</v>
          </cell>
          <cell r="AT1284" t="str">
            <v>Q</v>
          </cell>
          <cell r="AU1284" t="str">
            <v>Q</v>
          </cell>
          <cell r="AV1284">
            <v>1704.0000010000001</v>
          </cell>
          <cell r="AW1284">
            <v>1704.0000010000001</v>
          </cell>
          <cell r="AX1284">
            <v>1900</v>
          </cell>
          <cell r="AY1284">
            <v>0.11502347352404718</v>
          </cell>
          <cell r="AZ1284">
            <v>0.10315789421052626</v>
          </cell>
          <cell r="BA1284">
            <v>1850</v>
          </cell>
          <cell r="BB1284">
            <v>5</v>
          </cell>
          <cell r="BC1284">
            <v>8.5680750536572203E-2</v>
          </cell>
          <cell r="BD1284">
            <v>7.8918918378378319E-2</v>
          </cell>
          <cell r="BE1284">
            <v>1800</v>
          </cell>
          <cell r="BF1284">
            <v>10</v>
          </cell>
          <cell r="BG1284">
            <v>5.6338027549097225E-2</v>
          </cell>
          <cell r="BH1284">
            <v>5.3333332777777714E-2</v>
          </cell>
        </row>
        <row r="1285">
          <cell r="B1285" t="str">
            <v>41201</v>
          </cell>
          <cell r="C1285" t="str">
            <v>7802200267152</v>
          </cell>
          <cell r="D1285" t="str">
            <v>JUGO POLVO HERBAL NARANJA ZANAHORIA 1Lts 7gs VIVO</v>
          </cell>
          <cell r="E1285">
            <v>80</v>
          </cell>
          <cell r="F1285" t="str">
            <v>BEBIDAS</v>
          </cell>
          <cell r="G1285" t="str">
            <v>BEBIDAS</v>
          </cell>
          <cell r="H1285" t="str">
            <v>JUGOS</v>
          </cell>
          <cell r="I1285" t="str">
            <v>JUGOS POLVO</v>
          </cell>
          <cell r="J1285" t="str">
            <v>LIGHT JP-L</v>
          </cell>
          <cell r="K1285" t="str">
            <v>VIVO</v>
          </cell>
          <cell r="L1285">
            <v>140</v>
          </cell>
          <cell r="M1285" t="str">
            <v>PARAGUAY TRADING S.A. (140)</v>
          </cell>
          <cell r="N1285">
            <v>0</v>
          </cell>
          <cell r="O1285">
            <v>0</v>
          </cell>
          <cell r="P1285">
            <v>0</v>
          </cell>
          <cell r="Q1285">
            <v>0</v>
          </cell>
          <cell r="R1285">
            <v>0</v>
          </cell>
          <cell r="S1285">
            <v>0</v>
          </cell>
          <cell r="T1285">
            <v>0</v>
          </cell>
          <cell r="U1285">
            <v>0</v>
          </cell>
          <cell r="V1285">
            <v>0</v>
          </cell>
          <cell r="W1285">
            <v>0</v>
          </cell>
          <cell r="X1285">
            <v>0</v>
          </cell>
          <cell r="Y1285">
            <v>0</v>
          </cell>
          <cell r="Z1285">
            <v>0</v>
          </cell>
          <cell r="AA1285">
            <v>0</v>
          </cell>
          <cell r="AB1285">
            <v>0</v>
          </cell>
          <cell r="AC1285">
            <v>0</v>
          </cell>
          <cell r="AD1285">
            <v>0</v>
          </cell>
          <cell r="AE1285">
            <v>0</v>
          </cell>
          <cell r="AF1285">
            <v>0</v>
          </cell>
          <cell r="AG1285">
            <v>0</v>
          </cell>
          <cell r="AH1285">
            <v>0</v>
          </cell>
          <cell r="AI1285">
            <v>0</v>
          </cell>
          <cell r="AJ1285">
            <v>0</v>
          </cell>
          <cell r="AK1285">
            <v>0</v>
          </cell>
          <cell r="AL1285">
            <v>0</v>
          </cell>
          <cell r="AM1285">
            <v>0</v>
          </cell>
          <cell r="AN1285">
            <v>0</v>
          </cell>
          <cell r="AO1285">
            <v>0</v>
          </cell>
          <cell r="AP1285" t="str">
            <v>Q</v>
          </cell>
          <cell r="AQ1285" t="str">
            <v>Q</v>
          </cell>
          <cell r="AR1285" t="str">
            <v>Q</v>
          </cell>
          <cell r="AS1285" t="str">
            <v>Q</v>
          </cell>
          <cell r="AT1285" t="str">
            <v>Q</v>
          </cell>
          <cell r="AU1285" t="str">
            <v>Q</v>
          </cell>
          <cell r="AV1285">
            <v>1704.0000010000001</v>
          </cell>
          <cell r="AW1285">
            <v>1704.0000010000001</v>
          </cell>
          <cell r="AX1285">
            <v>1900</v>
          </cell>
          <cell r="AY1285">
            <v>0.11502347352404718</v>
          </cell>
          <cell r="AZ1285">
            <v>0.10315789421052626</v>
          </cell>
          <cell r="BA1285">
            <v>1850</v>
          </cell>
          <cell r="BB1285">
            <v>5</v>
          </cell>
          <cell r="BC1285">
            <v>8.5680750536572203E-2</v>
          </cell>
          <cell r="BD1285">
            <v>7.8918918378378319E-2</v>
          </cell>
          <cell r="BE1285">
            <v>1800</v>
          </cell>
          <cell r="BF1285">
            <v>10</v>
          </cell>
          <cell r="BG1285">
            <v>5.6338027549097225E-2</v>
          </cell>
          <cell r="BH1285">
            <v>5.3333332777777714E-2</v>
          </cell>
        </row>
        <row r="1286">
          <cell r="B1286" t="str">
            <v>41198</v>
          </cell>
          <cell r="C1286" t="str">
            <v>7802200266063</v>
          </cell>
          <cell r="D1286" t="str">
            <v>JUGO POLVO MANZANA 1Lts 7gs VIVO,</v>
          </cell>
          <cell r="E1286">
            <v>80</v>
          </cell>
          <cell r="F1286" t="str">
            <v>BEBIDAS</v>
          </cell>
          <cell r="G1286" t="str">
            <v>BEBIDAS</v>
          </cell>
          <cell r="H1286" t="str">
            <v>JUGOS</v>
          </cell>
          <cell r="I1286" t="str">
            <v>JUGOS POLVO</v>
          </cell>
          <cell r="J1286" t="str">
            <v>LIGHT JP-L</v>
          </cell>
          <cell r="K1286" t="str">
            <v>VIVO</v>
          </cell>
          <cell r="L1286">
            <v>140</v>
          </cell>
          <cell r="M1286" t="str">
            <v>PARAGUAY TRADING S.A. (140)</v>
          </cell>
          <cell r="N1286">
            <v>0</v>
          </cell>
          <cell r="O1286">
            <v>0</v>
          </cell>
          <cell r="P1286">
            <v>8</v>
          </cell>
          <cell r="Q1286">
            <v>21</v>
          </cell>
          <cell r="R1286">
            <v>0</v>
          </cell>
          <cell r="S1286">
            <v>0</v>
          </cell>
          <cell r="T1286">
            <v>4</v>
          </cell>
          <cell r="U1286">
            <v>8</v>
          </cell>
          <cell r="V1286">
            <v>0</v>
          </cell>
          <cell r="W1286">
            <v>0</v>
          </cell>
          <cell r="X1286">
            <v>1</v>
          </cell>
          <cell r="Y1286">
            <v>4</v>
          </cell>
          <cell r="Z1286">
            <v>0</v>
          </cell>
          <cell r="AA1286">
            <v>0</v>
          </cell>
          <cell r="AB1286">
            <v>1</v>
          </cell>
          <cell r="AC1286">
            <v>7</v>
          </cell>
          <cell r="AD1286">
            <v>0</v>
          </cell>
          <cell r="AE1286">
            <v>0</v>
          </cell>
          <cell r="AF1286">
            <v>8</v>
          </cell>
          <cell r="AG1286">
            <v>17</v>
          </cell>
          <cell r="AH1286">
            <v>0</v>
          </cell>
          <cell r="AI1286">
            <v>0</v>
          </cell>
          <cell r="AJ1286">
            <v>7</v>
          </cell>
          <cell r="AK1286">
            <v>22</v>
          </cell>
          <cell r="AL1286">
            <v>16</v>
          </cell>
          <cell r="AM1286">
            <v>13</v>
          </cell>
          <cell r="AN1286">
            <v>43</v>
          </cell>
          <cell r="AO1286">
            <v>40</v>
          </cell>
          <cell r="AP1286">
            <v>10</v>
          </cell>
          <cell r="AQ1286">
            <v>82.5</v>
          </cell>
          <cell r="AR1286">
            <v>120</v>
          </cell>
          <cell r="AS1286">
            <v>55.714285714285715</v>
          </cell>
          <cell r="AT1286">
            <v>75.882352941176464</v>
          </cell>
          <cell r="AU1286" t="str">
            <v>SV</v>
          </cell>
          <cell r="AV1286">
            <v>1703.83961</v>
          </cell>
          <cell r="AW1286">
            <v>1704.0071399999999</v>
          </cell>
          <cell r="AX1286">
            <v>1900</v>
          </cell>
          <cell r="AY1286">
            <v>0.11512843629688829</v>
          </cell>
          <cell r="AZ1286">
            <v>0.10324231052631579</v>
          </cell>
          <cell r="BA1286">
            <v>1850</v>
          </cell>
          <cell r="BB1286">
            <v>5</v>
          </cell>
          <cell r="BC1286">
            <v>8.5782951131180729E-2</v>
          </cell>
          <cell r="BD1286">
            <v>7.9005616216216226E-2</v>
          </cell>
          <cell r="BE1286">
            <v>1800</v>
          </cell>
          <cell r="BF1286">
            <v>10</v>
          </cell>
          <cell r="BG1286">
            <v>5.6437465965473166E-2</v>
          </cell>
          <cell r="BH1286">
            <v>5.3422438888888896E-2</v>
          </cell>
        </row>
        <row r="1287">
          <cell r="B1287" t="str">
            <v>41196</v>
          </cell>
          <cell r="C1287" t="str">
            <v>7802200266001</v>
          </cell>
          <cell r="D1287" t="str">
            <v>JUGO POLVO NARANJA 1Lts 8gs VIVO,</v>
          </cell>
          <cell r="E1287">
            <v>80</v>
          </cell>
          <cell r="F1287" t="str">
            <v>BEBIDAS</v>
          </cell>
          <cell r="G1287" t="str">
            <v>BEBIDAS</v>
          </cell>
          <cell r="H1287" t="str">
            <v>JUGOS</v>
          </cell>
          <cell r="I1287" t="str">
            <v>JUGOS POLVO</v>
          </cell>
          <cell r="J1287" t="str">
            <v>LIGHT JP-L</v>
          </cell>
          <cell r="K1287" t="str">
            <v>VIVO</v>
          </cell>
          <cell r="L1287">
            <v>140</v>
          </cell>
          <cell r="M1287" t="str">
            <v>PARAGUAY TRADING S.A. (140)</v>
          </cell>
          <cell r="N1287">
            <v>0</v>
          </cell>
          <cell r="O1287">
            <v>0</v>
          </cell>
          <cell r="P1287">
            <v>15</v>
          </cell>
          <cell r="Q1287">
            <v>20</v>
          </cell>
          <cell r="R1287">
            <v>0</v>
          </cell>
          <cell r="S1287">
            <v>0</v>
          </cell>
          <cell r="T1287">
            <v>16</v>
          </cell>
          <cell r="U1287">
            <v>30</v>
          </cell>
          <cell r="V1287">
            <v>0</v>
          </cell>
          <cell r="W1287">
            <v>0</v>
          </cell>
          <cell r="X1287">
            <v>9</v>
          </cell>
          <cell r="Y1287">
            <v>13</v>
          </cell>
          <cell r="Z1287">
            <v>0</v>
          </cell>
          <cell r="AA1287">
            <v>0</v>
          </cell>
          <cell r="AB1287">
            <v>1</v>
          </cell>
          <cell r="AC1287">
            <v>2</v>
          </cell>
          <cell r="AD1287">
            <v>0</v>
          </cell>
          <cell r="AE1287">
            <v>0</v>
          </cell>
          <cell r="AF1287">
            <v>6</v>
          </cell>
          <cell r="AG1287">
            <v>18</v>
          </cell>
          <cell r="AH1287">
            <v>0</v>
          </cell>
          <cell r="AI1287">
            <v>10</v>
          </cell>
          <cell r="AJ1287">
            <v>10</v>
          </cell>
          <cell r="AK1287">
            <v>23</v>
          </cell>
          <cell r="AL1287">
            <v>87</v>
          </cell>
          <cell r="AM1287">
            <v>18</v>
          </cell>
          <cell r="AN1287">
            <v>40</v>
          </cell>
          <cell r="AO1287">
            <v>40</v>
          </cell>
          <cell r="AP1287">
            <v>15</v>
          </cell>
          <cell r="AQ1287">
            <v>23</v>
          </cell>
          <cell r="AR1287">
            <v>200.76923076923077</v>
          </cell>
          <cell r="AS1287">
            <v>270</v>
          </cell>
          <cell r="AT1287">
            <v>66.666666666666671</v>
          </cell>
          <cell r="AU1287">
            <v>120</v>
          </cell>
          <cell r="AV1287">
            <v>1703.84005</v>
          </cell>
          <cell r="AW1287">
            <v>1703.88779</v>
          </cell>
          <cell r="AX1287">
            <v>1900</v>
          </cell>
          <cell r="AY1287">
            <v>0.1151281483258948</v>
          </cell>
          <cell r="AZ1287">
            <v>0.10324207894736841</v>
          </cell>
          <cell r="BA1287">
            <v>1850</v>
          </cell>
          <cell r="BB1287">
            <v>5</v>
          </cell>
          <cell r="BC1287">
            <v>8.5782670738371314E-2</v>
          </cell>
          <cell r="BD1287">
            <v>7.9005378378378371E-2</v>
          </cell>
          <cell r="BE1287">
            <v>1800</v>
          </cell>
          <cell r="BF1287">
            <v>10</v>
          </cell>
          <cell r="BG1287">
            <v>5.6437193150847609E-2</v>
          </cell>
          <cell r="BH1287">
            <v>5.3422194444444432E-2</v>
          </cell>
        </row>
        <row r="1288">
          <cell r="B1288" t="str">
            <v>35736</v>
          </cell>
          <cell r="C1288" t="str">
            <v>7841386000665</v>
          </cell>
          <cell r="D1288" t="str">
            <v>CARTUCHERAS + JUGO 6un TANG</v>
          </cell>
          <cell r="E1288">
            <v>1</v>
          </cell>
          <cell r="F1288" t="str">
            <v>BEBIDAS</v>
          </cell>
          <cell r="G1288" t="str">
            <v>BEBIDAS</v>
          </cell>
          <cell r="H1288" t="str">
            <v>JUGOS</v>
          </cell>
          <cell r="I1288" t="str">
            <v>JUGOS POLVO</v>
          </cell>
          <cell r="J1288" t="str">
            <v>NORMAL JP-N</v>
          </cell>
          <cell r="K1288" t="str">
            <v>TANG</v>
          </cell>
          <cell r="L1288">
            <v>98</v>
          </cell>
          <cell r="M1288" t="str">
            <v>GLORIA S.A.C.E.I. (98)</v>
          </cell>
          <cell r="N1288">
            <v>6</v>
          </cell>
          <cell r="O1288">
            <v>11</v>
          </cell>
          <cell r="P1288">
            <v>3</v>
          </cell>
          <cell r="Q1288">
            <v>1</v>
          </cell>
          <cell r="R1288">
            <v>3</v>
          </cell>
          <cell r="S1288">
            <v>3</v>
          </cell>
          <cell r="T1288">
            <v>0</v>
          </cell>
          <cell r="U1288">
            <v>0</v>
          </cell>
          <cell r="V1288">
            <v>3</v>
          </cell>
          <cell r="W1288">
            <v>2</v>
          </cell>
          <cell r="X1288">
            <v>3</v>
          </cell>
          <cell r="Y1288">
            <v>1</v>
          </cell>
          <cell r="Z1288">
            <v>5</v>
          </cell>
          <cell r="AA1288">
            <v>2</v>
          </cell>
          <cell r="AB1288">
            <v>2</v>
          </cell>
          <cell r="AC1288">
            <v>1</v>
          </cell>
          <cell r="AD1288">
            <v>0</v>
          </cell>
          <cell r="AE1288">
            <v>5</v>
          </cell>
          <cell r="AF1288">
            <v>2</v>
          </cell>
          <cell r="AG1288">
            <v>2</v>
          </cell>
          <cell r="AH1288">
            <v>0</v>
          </cell>
          <cell r="AI1288">
            <v>0</v>
          </cell>
          <cell r="AJ1288">
            <v>0</v>
          </cell>
          <cell r="AK1288">
            <v>0</v>
          </cell>
          <cell r="AL1288">
            <v>4</v>
          </cell>
          <cell r="AM1288">
            <v>6</v>
          </cell>
          <cell r="AN1288">
            <v>1</v>
          </cell>
          <cell r="AO1288">
            <v>0</v>
          </cell>
          <cell r="AP1288" t="str">
            <v>Q</v>
          </cell>
          <cell r="AQ1288" t="str">
            <v>Q</v>
          </cell>
          <cell r="AR1288">
            <v>120</v>
          </cell>
          <cell r="AS1288">
            <v>180</v>
          </cell>
          <cell r="AT1288">
            <v>15</v>
          </cell>
          <cell r="AU1288" t="str">
            <v>Q</v>
          </cell>
          <cell r="AV1288">
            <v>14615</v>
          </cell>
          <cell r="AW1288">
            <v>11169.70118</v>
          </cell>
          <cell r="AX1288">
            <v>17900</v>
          </cell>
          <cell r="AY1288">
            <v>0.22476907287033865</v>
          </cell>
          <cell r="AZ1288">
            <v>0.18351955307262569</v>
          </cell>
          <cell r="BA1288">
            <v>17500</v>
          </cell>
          <cell r="BB1288">
            <v>3</v>
          </cell>
          <cell r="BC1288">
            <v>0.19739993157714686</v>
          </cell>
          <cell r="BD1288">
            <v>0.16485714285714287</v>
          </cell>
          <cell r="BE1288">
            <v>16900</v>
          </cell>
          <cell r="BF1288">
            <v>6</v>
          </cell>
          <cell r="BG1288">
            <v>0.15634621963735884</v>
          </cell>
          <cell r="BH1288">
            <v>0.13520710059171598</v>
          </cell>
        </row>
        <row r="1289">
          <cell r="B1289" t="str">
            <v>30932</v>
          </cell>
          <cell r="C1289" t="str">
            <v>7622210571755</v>
          </cell>
          <cell r="D1289" t="str">
            <v>JUGO POLVO ABACAXI 18gr 1Lts TANG</v>
          </cell>
          <cell r="E1289">
            <v>180</v>
          </cell>
          <cell r="F1289" t="str">
            <v>BEBIDAS</v>
          </cell>
          <cell r="G1289" t="str">
            <v>BEBIDAS</v>
          </cell>
          <cell r="H1289" t="str">
            <v>JUGOS</v>
          </cell>
          <cell r="I1289" t="str">
            <v>JUGOS POLVO</v>
          </cell>
          <cell r="J1289" t="str">
            <v>NORMAL JP-N</v>
          </cell>
          <cell r="K1289" t="str">
            <v>TANG</v>
          </cell>
          <cell r="L1289">
            <v>98</v>
          </cell>
          <cell r="M1289" t="str">
            <v>GLORIA S.A.C.E.I. (98)</v>
          </cell>
          <cell r="N1289">
            <v>342</v>
          </cell>
          <cell r="O1289">
            <v>318</v>
          </cell>
          <cell r="P1289">
            <v>416</v>
          </cell>
          <cell r="Q1289">
            <v>312</v>
          </cell>
          <cell r="R1289">
            <v>266</v>
          </cell>
          <cell r="S1289">
            <v>529</v>
          </cell>
          <cell r="T1289">
            <v>453</v>
          </cell>
          <cell r="U1289">
            <v>364</v>
          </cell>
          <cell r="V1289">
            <v>74</v>
          </cell>
          <cell r="W1289">
            <v>74</v>
          </cell>
          <cell r="X1289">
            <v>62</v>
          </cell>
          <cell r="Y1289">
            <v>62</v>
          </cell>
          <cell r="Z1289">
            <v>106</v>
          </cell>
          <cell r="AA1289">
            <v>164</v>
          </cell>
          <cell r="AB1289">
            <v>63</v>
          </cell>
          <cell r="AC1289">
            <v>111</v>
          </cell>
          <cell r="AD1289">
            <v>149</v>
          </cell>
          <cell r="AE1289">
            <v>143</v>
          </cell>
          <cell r="AF1289">
            <v>142</v>
          </cell>
          <cell r="AG1289">
            <v>117</v>
          </cell>
          <cell r="AH1289">
            <v>1</v>
          </cell>
          <cell r="AI1289">
            <v>13</v>
          </cell>
          <cell r="AJ1289">
            <v>1203</v>
          </cell>
          <cell r="AK1289">
            <v>1449</v>
          </cell>
          <cell r="AL1289">
            <v>264</v>
          </cell>
          <cell r="AM1289">
            <v>446</v>
          </cell>
          <cell r="AN1289">
            <v>463</v>
          </cell>
          <cell r="AO1289">
            <v>175</v>
          </cell>
          <cell r="AP1289">
            <v>115.67307692307692</v>
          </cell>
          <cell r="AQ1289">
            <v>119.42307692307692</v>
          </cell>
          <cell r="AR1289">
            <v>127.74193548387096</v>
          </cell>
          <cell r="AS1289">
            <v>120.54054054054053</v>
          </cell>
          <cell r="AT1289">
            <v>118.71794871794873</v>
          </cell>
          <cell r="AU1289">
            <v>403.84615384615387</v>
          </cell>
          <cell r="AV1289">
            <v>1400.0000299999999</v>
          </cell>
          <cell r="AW1289">
            <v>1398.23937</v>
          </cell>
          <cell r="AX1289">
            <v>1650</v>
          </cell>
          <cell r="AY1289">
            <v>0.17857140331632704</v>
          </cell>
          <cell r="AZ1289">
            <v>0.15151513333333338</v>
          </cell>
          <cell r="BA1289">
            <v>1550</v>
          </cell>
          <cell r="BB1289">
            <v>6</v>
          </cell>
          <cell r="BC1289">
            <v>0.10714283341836794</v>
          </cell>
          <cell r="BD1289">
            <v>9.6774174193548432E-2</v>
          </cell>
          <cell r="BE1289">
            <v>1490</v>
          </cell>
          <cell r="BF1289">
            <v>20</v>
          </cell>
          <cell r="BG1289">
            <v>6.4285691479592399E-2</v>
          </cell>
          <cell r="BH1289">
            <v>6.0402664429530253E-2</v>
          </cell>
        </row>
        <row r="1290">
          <cell r="B1290" t="str">
            <v>4771</v>
          </cell>
          <cell r="C1290" t="str">
            <v>7622201756406</v>
          </cell>
          <cell r="D1290" t="str">
            <v>JUGO POLVO DURAZNO 1Lts 25gr TANG</v>
          </cell>
          <cell r="E1290">
            <v>20</v>
          </cell>
          <cell r="F1290" t="str">
            <v>BEBIDAS</v>
          </cell>
          <cell r="G1290" t="str">
            <v>BEBIDAS</v>
          </cell>
          <cell r="H1290" t="str">
            <v>JUGOS</v>
          </cell>
          <cell r="I1290" t="str">
            <v>JUGOS POLVO</v>
          </cell>
          <cell r="J1290" t="str">
            <v>NORMAL JP-N</v>
          </cell>
          <cell r="K1290" t="str">
            <v>TANG</v>
          </cell>
          <cell r="L1290">
            <v>98</v>
          </cell>
          <cell r="M1290" t="str">
            <v>GLORIA S.A.C.E.I. (98)</v>
          </cell>
          <cell r="N1290">
            <v>367</v>
          </cell>
          <cell r="O1290">
            <v>274</v>
          </cell>
          <cell r="P1290">
            <v>16</v>
          </cell>
          <cell r="Q1290">
            <v>77</v>
          </cell>
          <cell r="R1290">
            <v>399</v>
          </cell>
          <cell r="S1290">
            <v>293</v>
          </cell>
          <cell r="T1290">
            <v>242</v>
          </cell>
          <cell r="U1290">
            <v>184</v>
          </cell>
          <cell r="V1290">
            <v>167</v>
          </cell>
          <cell r="W1290">
            <v>50</v>
          </cell>
          <cell r="X1290">
            <v>49</v>
          </cell>
          <cell r="Y1290">
            <v>57</v>
          </cell>
          <cell r="Z1290">
            <v>48</v>
          </cell>
          <cell r="AA1290">
            <v>55</v>
          </cell>
          <cell r="AB1290">
            <v>29</v>
          </cell>
          <cell r="AC1290">
            <v>38</v>
          </cell>
          <cell r="AD1290">
            <v>137</v>
          </cell>
          <cell r="AE1290">
            <v>88</v>
          </cell>
          <cell r="AF1290">
            <v>74</v>
          </cell>
          <cell r="AG1290">
            <v>62</v>
          </cell>
          <cell r="AH1290">
            <v>0</v>
          </cell>
          <cell r="AI1290">
            <v>6</v>
          </cell>
          <cell r="AJ1290">
            <v>1014</v>
          </cell>
          <cell r="AK1290">
            <v>1010</v>
          </cell>
          <cell r="AL1290">
            <v>688</v>
          </cell>
          <cell r="AM1290">
            <v>163</v>
          </cell>
          <cell r="AN1290">
            <v>384</v>
          </cell>
          <cell r="AO1290">
            <v>159</v>
          </cell>
          <cell r="AP1290">
            <v>395.06493506493507</v>
          </cell>
          <cell r="AQ1290">
            <v>164.67391304347825</v>
          </cell>
          <cell r="AR1290">
            <v>362.10526315789474</v>
          </cell>
          <cell r="AS1290">
            <v>128.68421052631581</v>
          </cell>
          <cell r="AT1290">
            <v>185.80645161290323</v>
          </cell>
          <cell r="AU1290">
            <v>795</v>
          </cell>
          <cell r="AV1290">
            <v>1400.0000299999999</v>
          </cell>
          <cell r="AW1290">
            <v>1266.1656700000001</v>
          </cell>
          <cell r="AX1290">
            <v>1650</v>
          </cell>
          <cell r="AY1290">
            <v>0.17857140331632704</v>
          </cell>
          <cell r="AZ1290">
            <v>0.15151513333333338</v>
          </cell>
          <cell r="BA1290">
            <v>1550</v>
          </cell>
          <cell r="BB1290">
            <v>6</v>
          </cell>
          <cell r="BC1290">
            <v>0.10714283341836794</v>
          </cell>
          <cell r="BD1290">
            <v>9.6774174193548432E-2</v>
          </cell>
          <cell r="BE1290">
            <v>1490</v>
          </cell>
          <cell r="BF1290">
            <v>20</v>
          </cell>
          <cell r="BG1290">
            <v>6.4285691479592399E-2</v>
          </cell>
          <cell r="BH1290">
            <v>6.0402664429530253E-2</v>
          </cell>
        </row>
        <row r="1291">
          <cell r="B1291" t="str">
            <v>30931</v>
          </cell>
          <cell r="C1291" t="str">
            <v>7622210571601</v>
          </cell>
          <cell r="D1291" t="str">
            <v>JUGO POLVO LARANJA 18gr 1Lts TANG</v>
          </cell>
          <cell r="E1291">
            <v>180</v>
          </cell>
          <cell r="F1291" t="str">
            <v>BEBIDAS</v>
          </cell>
          <cell r="G1291" t="str">
            <v>BEBIDAS</v>
          </cell>
          <cell r="H1291" t="str">
            <v>JUGOS</v>
          </cell>
          <cell r="I1291" t="str">
            <v>JUGOS POLVO</v>
          </cell>
          <cell r="J1291" t="str">
            <v>NORMAL JP-N</v>
          </cell>
          <cell r="K1291" t="str">
            <v>TANG</v>
          </cell>
          <cell r="L1291">
            <v>98</v>
          </cell>
          <cell r="M1291" t="str">
            <v>GLORIA S.A.C.E.I. (98)</v>
          </cell>
          <cell r="N1291">
            <v>2556</v>
          </cell>
          <cell r="O1291">
            <v>2369</v>
          </cell>
          <cell r="P1291">
            <v>2334</v>
          </cell>
          <cell r="Q1291">
            <v>2136</v>
          </cell>
          <cell r="R1291">
            <v>466</v>
          </cell>
          <cell r="S1291">
            <v>635</v>
          </cell>
          <cell r="T1291">
            <v>421</v>
          </cell>
          <cell r="U1291">
            <v>438</v>
          </cell>
          <cell r="V1291">
            <v>98</v>
          </cell>
          <cell r="W1291">
            <v>143</v>
          </cell>
          <cell r="X1291">
            <v>130</v>
          </cell>
          <cell r="Y1291">
            <v>61</v>
          </cell>
          <cell r="Z1291">
            <v>147</v>
          </cell>
          <cell r="AA1291">
            <v>183</v>
          </cell>
          <cell r="AB1291">
            <v>82</v>
          </cell>
          <cell r="AC1291">
            <v>79</v>
          </cell>
          <cell r="AD1291">
            <v>277</v>
          </cell>
          <cell r="AE1291">
            <v>136</v>
          </cell>
          <cell r="AF1291">
            <v>193</v>
          </cell>
          <cell r="AG1291">
            <v>186</v>
          </cell>
          <cell r="AH1291">
            <v>3</v>
          </cell>
          <cell r="AI1291">
            <v>28</v>
          </cell>
          <cell r="AJ1291">
            <v>6145</v>
          </cell>
          <cell r="AK1291">
            <v>1865</v>
          </cell>
          <cell r="AL1291">
            <v>524</v>
          </cell>
          <cell r="AM1291">
            <v>504</v>
          </cell>
          <cell r="AN1291">
            <v>789</v>
          </cell>
          <cell r="AO1291">
            <v>346</v>
          </cell>
          <cell r="AP1291">
            <v>86.306179775280896</v>
          </cell>
          <cell r="AQ1291">
            <v>127.73972602739727</v>
          </cell>
          <cell r="AR1291">
            <v>257.70491803278685</v>
          </cell>
          <cell r="AS1291">
            <v>191.39240506329114</v>
          </cell>
          <cell r="AT1291">
            <v>127.25806451612904</v>
          </cell>
          <cell r="AU1291">
            <v>370.71428571428572</v>
          </cell>
          <cell r="AV1291">
            <v>1400.0000299999999</v>
          </cell>
          <cell r="AW1291">
            <v>1399.9858400000001</v>
          </cell>
          <cell r="AX1291">
            <v>1650</v>
          </cell>
          <cell r="AY1291">
            <v>0.17857140331632704</v>
          </cell>
          <cell r="AZ1291">
            <v>0.15151513333333338</v>
          </cell>
          <cell r="BA1291">
            <v>1550</v>
          </cell>
          <cell r="BB1291">
            <v>6</v>
          </cell>
          <cell r="BC1291">
            <v>0.10714283341836794</v>
          </cell>
          <cell r="BD1291">
            <v>9.6774174193548432E-2</v>
          </cell>
          <cell r="BE1291">
            <v>1490</v>
          </cell>
          <cell r="BF1291">
            <v>20</v>
          </cell>
          <cell r="BG1291">
            <v>6.4285691479592399E-2</v>
          </cell>
          <cell r="BH1291">
            <v>6.0402664429530253E-2</v>
          </cell>
        </row>
        <row r="1292">
          <cell r="B1292" t="str">
            <v>30936</v>
          </cell>
          <cell r="C1292" t="str">
            <v>7622210571571</v>
          </cell>
          <cell r="D1292" t="str">
            <v>JUGO POLVO LARANJA DOCINHA 18gr 1Lts TANG</v>
          </cell>
          <cell r="E1292">
            <v>180</v>
          </cell>
          <cell r="F1292" t="str">
            <v>BEBIDAS</v>
          </cell>
          <cell r="G1292" t="str">
            <v>BEBIDAS</v>
          </cell>
          <cell r="H1292" t="str">
            <v>JUGOS</v>
          </cell>
          <cell r="I1292" t="str">
            <v>JUGOS POLVO</v>
          </cell>
          <cell r="J1292" t="str">
            <v>NORMAL JP-N</v>
          </cell>
          <cell r="K1292" t="str">
            <v>TANG</v>
          </cell>
          <cell r="L1292">
            <v>98</v>
          </cell>
          <cell r="M1292" t="str">
            <v>GLORIA S.A.C.E.I. (98)</v>
          </cell>
          <cell r="N1292">
            <v>540</v>
          </cell>
          <cell r="O1292">
            <v>317</v>
          </cell>
          <cell r="P1292">
            <v>331</v>
          </cell>
          <cell r="Q1292">
            <v>75</v>
          </cell>
          <cell r="R1292">
            <v>729</v>
          </cell>
          <cell r="S1292">
            <v>621</v>
          </cell>
          <cell r="T1292">
            <v>738</v>
          </cell>
          <cell r="U1292">
            <v>549</v>
          </cell>
          <cell r="V1292">
            <v>106</v>
          </cell>
          <cell r="W1292">
            <v>121</v>
          </cell>
          <cell r="X1292">
            <v>64</v>
          </cell>
          <cell r="Y1292">
            <v>89</v>
          </cell>
          <cell r="Z1292">
            <v>93</v>
          </cell>
          <cell r="AA1292">
            <v>97</v>
          </cell>
          <cell r="AB1292">
            <v>75</v>
          </cell>
          <cell r="AC1292">
            <v>98</v>
          </cell>
          <cell r="AD1292">
            <v>212</v>
          </cell>
          <cell r="AE1292">
            <v>274</v>
          </cell>
          <cell r="AF1292">
            <v>269</v>
          </cell>
          <cell r="AG1292">
            <v>154</v>
          </cell>
          <cell r="AH1292">
            <v>10</v>
          </cell>
          <cell r="AI1292">
            <v>20</v>
          </cell>
          <cell r="AJ1292">
            <v>1833</v>
          </cell>
          <cell r="AK1292">
            <v>2436</v>
          </cell>
          <cell r="AL1292">
            <v>306</v>
          </cell>
          <cell r="AM1292">
            <v>257</v>
          </cell>
          <cell r="AN1292">
            <v>729</v>
          </cell>
          <cell r="AO1292">
            <v>165</v>
          </cell>
          <cell r="AP1292">
            <v>733.2</v>
          </cell>
          <cell r="AQ1292">
            <v>133.11475409836063</v>
          </cell>
          <cell r="AR1292">
            <v>103.14606741573033</v>
          </cell>
          <cell r="AS1292">
            <v>78.673469387755105</v>
          </cell>
          <cell r="AT1292">
            <v>142.01298701298703</v>
          </cell>
          <cell r="AU1292">
            <v>247.5</v>
          </cell>
          <cell r="AV1292">
            <v>1400.0000299999999</v>
          </cell>
          <cell r="AW1292">
            <v>1399.9657099999999</v>
          </cell>
          <cell r="AX1292">
            <v>1650</v>
          </cell>
          <cell r="AY1292">
            <v>0.17857140331632704</v>
          </cell>
          <cell r="AZ1292">
            <v>0.15151513333333338</v>
          </cell>
          <cell r="BA1292">
            <v>1550</v>
          </cell>
          <cell r="BB1292">
            <v>6</v>
          </cell>
          <cell r="BC1292">
            <v>0.10714283341836794</v>
          </cell>
          <cell r="BD1292">
            <v>9.6774174193548432E-2</v>
          </cell>
          <cell r="BE1292">
            <v>1490</v>
          </cell>
          <cell r="BF1292">
            <v>20</v>
          </cell>
          <cell r="BG1292">
            <v>6.4285691479592399E-2</v>
          </cell>
          <cell r="BH1292">
            <v>6.0402664429530253E-2</v>
          </cell>
        </row>
        <row r="1293">
          <cell r="B1293" t="str">
            <v>30937</v>
          </cell>
          <cell r="C1293" t="str">
            <v>7622210571540</v>
          </cell>
          <cell r="D1293" t="str">
            <v>JUGO POLVO LIMAO 18gr 1Lts TANG</v>
          </cell>
          <cell r="E1293">
            <v>180</v>
          </cell>
          <cell r="F1293" t="str">
            <v>BEBIDAS</v>
          </cell>
          <cell r="G1293" t="str">
            <v>BEBIDAS</v>
          </cell>
          <cell r="H1293" t="str">
            <v>JUGOS</v>
          </cell>
          <cell r="I1293" t="str">
            <v>JUGOS POLVO</v>
          </cell>
          <cell r="J1293" t="str">
            <v>NORMAL JP-N</v>
          </cell>
          <cell r="K1293" t="str">
            <v>TANG</v>
          </cell>
          <cell r="L1293">
            <v>98</v>
          </cell>
          <cell r="M1293" t="str">
            <v>GLORIA S.A.C.E.I. (98)</v>
          </cell>
          <cell r="N1293">
            <v>330</v>
          </cell>
          <cell r="O1293">
            <v>347</v>
          </cell>
          <cell r="P1293">
            <v>355</v>
          </cell>
          <cell r="Q1293">
            <v>274</v>
          </cell>
          <cell r="R1293">
            <v>628</v>
          </cell>
          <cell r="S1293">
            <v>708</v>
          </cell>
          <cell r="T1293">
            <v>536</v>
          </cell>
          <cell r="U1293">
            <v>464</v>
          </cell>
          <cell r="V1293">
            <v>35</v>
          </cell>
          <cell r="W1293">
            <v>106</v>
          </cell>
          <cell r="X1293">
            <v>86</v>
          </cell>
          <cell r="Y1293">
            <v>78</v>
          </cell>
          <cell r="Z1293">
            <v>125</v>
          </cell>
          <cell r="AA1293">
            <v>135</v>
          </cell>
          <cell r="AB1293">
            <v>121</v>
          </cell>
          <cell r="AC1293">
            <v>109</v>
          </cell>
          <cell r="AD1293">
            <v>124</v>
          </cell>
          <cell r="AE1293">
            <v>148</v>
          </cell>
          <cell r="AF1293">
            <v>162</v>
          </cell>
          <cell r="AG1293">
            <v>112</v>
          </cell>
          <cell r="AH1293">
            <v>13</v>
          </cell>
          <cell r="AI1293">
            <v>24</v>
          </cell>
          <cell r="AJ1293">
            <v>1180</v>
          </cell>
          <cell r="AK1293">
            <v>1696</v>
          </cell>
          <cell r="AL1293">
            <v>291</v>
          </cell>
          <cell r="AM1293">
            <v>532</v>
          </cell>
          <cell r="AN1293">
            <v>689</v>
          </cell>
          <cell r="AO1293">
            <v>343</v>
          </cell>
          <cell r="AP1293">
            <v>129.19708029197082</v>
          </cell>
          <cell r="AQ1293">
            <v>109.65517241379311</v>
          </cell>
          <cell r="AR1293">
            <v>111.92307692307692</v>
          </cell>
          <cell r="AS1293">
            <v>146.42201834862385</v>
          </cell>
          <cell r="AT1293">
            <v>184.55357142857144</v>
          </cell>
          <cell r="AU1293">
            <v>428.75</v>
          </cell>
          <cell r="AV1293">
            <v>1400.0000299999999</v>
          </cell>
          <cell r="AW1293">
            <v>1399.9518499999999</v>
          </cell>
          <cell r="AX1293">
            <v>1650</v>
          </cell>
          <cell r="AY1293">
            <v>0.17857140331632704</v>
          </cell>
          <cell r="AZ1293">
            <v>0.15151513333333338</v>
          </cell>
          <cell r="BA1293">
            <v>1550</v>
          </cell>
          <cell r="BB1293">
            <v>6</v>
          </cell>
          <cell r="BC1293">
            <v>0.10714283341836794</v>
          </cell>
          <cell r="BD1293">
            <v>9.6774174193548432E-2</v>
          </cell>
          <cell r="BE1293">
            <v>1490</v>
          </cell>
          <cell r="BF1293">
            <v>20</v>
          </cell>
          <cell r="BG1293">
            <v>6.4285691479592399E-2</v>
          </cell>
          <cell r="BH1293">
            <v>6.0402664429530253E-2</v>
          </cell>
        </row>
        <row r="1294">
          <cell r="B1294" t="str">
            <v>37385</v>
          </cell>
          <cell r="C1294" t="str">
            <v>7622201757601</v>
          </cell>
          <cell r="D1294" t="str">
            <v>JUGO POLVO LIMON DULCE 1Lts 15gr TANG</v>
          </cell>
          <cell r="E1294">
            <v>240</v>
          </cell>
          <cell r="F1294" t="str">
            <v>BEBIDAS</v>
          </cell>
          <cell r="G1294" t="str">
            <v>BEBIDAS</v>
          </cell>
          <cell r="H1294" t="str">
            <v>JUGOS</v>
          </cell>
          <cell r="I1294" t="str">
            <v>JUGOS POLVO</v>
          </cell>
          <cell r="J1294" t="str">
            <v>NORMAL JP-N</v>
          </cell>
          <cell r="K1294" t="str">
            <v>TANG</v>
          </cell>
          <cell r="L1294">
            <v>98</v>
          </cell>
          <cell r="M1294" t="str">
            <v>GLORIA S.A.C.E.I. (98)</v>
          </cell>
          <cell r="N1294">
            <v>168</v>
          </cell>
          <cell r="O1294">
            <v>24</v>
          </cell>
          <cell r="P1294">
            <v>3</v>
          </cell>
          <cell r="Q1294">
            <v>0</v>
          </cell>
          <cell r="R1294">
            <v>323</v>
          </cell>
          <cell r="S1294">
            <v>10</v>
          </cell>
          <cell r="T1294">
            <v>0</v>
          </cell>
          <cell r="U1294">
            <v>0</v>
          </cell>
          <cell r="V1294">
            <v>63</v>
          </cell>
          <cell r="W1294">
            <v>50</v>
          </cell>
          <cell r="X1294">
            <v>1</v>
          </cell>
          <cell r="Y1294">
            <v>1</v>
          </cell>
          <cell r="Z1294">
            <v>40</v>
          </cell>
          <cell r="AA1294">
            <v>41</v>
          </cell>
          <cell r="AB1294">
            <v>1</v>
          </cell>
          <cell r="AC1294">
            <v>0</v>
          </cell>
          <cell r="AD1294">
            <v>103</v>
          </cell>
          <cell r="AE1294">
            <v>10</v>
          </cell>
          <cell r="AF1294">
            <v>0</v>
          </cell>
          <cell r="AG1294">
            <v>0</v>
          </cell>
          <cell r="AH1294">
            <v>0</v>
          </cell>
          <cell r="AI1294">
            <v>0</v>
          </cell>
          <cell r="AJ1294">
            <v>0</v>
          </cell>
          <cell r="AK1294">
            <v>0</v>
          </cell>
          <cell r="AL1294">
            <v>0</v>
          </cell>
          <cell r="AM1294">
            <v>0</v>
          </cell>
          <cell r="AN1294">
            <v>0</v>
          </cell>
          <cell r="AO1294">
            <v>0</v>
          </cell>
          <cell r="AP1294" t="str">
            <v>Q</v>
          </cell>
          <cell r="AQ1294" t="str">
            <v>Q</v>
          </cell>
          <cell r="AR1294" t="str">
            <v>Q</v>
          </cell>
          <cell r="AS1294" t="str">
            <v>Q</v>
          </cell>
          <cell r="AT1294" t="str">
            <v>Q</v>
          </cell>
          <cell r="AU1294" t="str">
            <v>Q</v>
          </cell>
          <cell r="AV1294">
            <v>1400.0000299999999</v>
          </cell>
          <cell r="AW1294">
            <v>1399.99992</v>
          </cell>
          <cell r="AX1294">
            <v>1650</v>
          </cell>
          <cell r="AY1294">
            <v>0.17857140331632704</v>
          </cell>
          <cell r="AZ1294">
            <v>0.15151513333333338</v>
          </cell>
          <cell r="BA1294">
            <v>1550</v>
          </cell>
          <cell r="BB1294">
            <v>6</v>
          </cell>
          <cell r="BC1294">
            <v>0.10714283341836794</v>
          </cell>
          <cell r="BD1294">
            <v>9.6774174193548432E-2</v>
          </cell>
          <cell r="BE1294">
            <v>1490</v>
          </cell>
          <cell r="BF1294">
            <v>20</v>
          </cell>
          <cell r="BG1294">
            <v>6.4285691479592399E-2</v>
          </cell>
          <cell r="BH1294">
            <v>6.0402664429530253E-2</v>
          </cell>
        </row>
        <row r="1295">
          <cell r="B1295" t="str">
            <v>30933</v>
          </cell>
          <cell r="C1295" t="str">
            <v>7622210571694</v>
          </cell>
          <cell r="D1295" t="str">
            <v>JUGO POLVO MARACUJA 18gr 1Lts TANG</v>
          </cell>
          <cell r="E1295">
            <v>180</v>
          </cell>
          <cell r="F1295" t="str">
            <v>BEBIDAS</v>
          </cell>
          <cell r="G1295" t="str">
            <v>BEBIDAS</v>
          </cell>
          <cell r="H1295" t="str">
            <v>JUGOS</v>
          </cell>
          <cell r="I1295" t="str">
            <v>JUGOS POLVO</v>
          </cell>
          <cell r="J1295" t="str">
            <v>NORMAL JP-N</v>
          </cell>
          <cell r="K1295" t="str">
            <v>TANG</v>
          </cell>
          <cell r="L1295">
            <v>98</v>
          </cell>
          <cell r="M1295" t="str">
            <v>GLORIA S.A.C.E.I. (98)</v>
          </cell>
          <cell r="N1295">
            <v>162</v>
          </cell>
          <cell r="O1295">
            <v>56</v>
          </cell>
          <cell r="P1295">
            <v>0</v>
          </cell>
          <cell r="Q1295">
            <v>0</v>
          </cell>
          <cell r="R1295">
            <v>293</v>
          </cell>
          <cell r="S1295">
            <v>464</v>
          </cell>
          <cell r="T1295">
            <v>295</v>
          </cell>
          <cell r="U1295">
            <v>391</v>
          </cell>
          <cell r="V1295">
            <v>113</v>
          </cell>
          <cell r="W1295">
            <v>57</v>
          </cell>
          <cell r="X1295">
            <v>34</v>
          </cell>
          <cell r="Y1295">
            <v>35</v>
          </cell>
          <cell r="Z1295">
            <v>70</v>
          </cell>
          <cell r="AA1295">
            <v>28</v>
          </cell>
          <cell r="AB1295">
            <v>16</v>
          </cell>
          <cell r="AC1295">
            <v>19</v>
          </cell>
          <cell r="AD1295">
            <v>204</v>
          </cell>
          <cell r="AE1295">
            <v>90</v>
          </cell>
          <cell r="AF1295">
            <v>92</v>
          </cell>
          <cell r="AG1295">
            <v>92</v>
          </cell>
          <cell r="AH1295">
            <v>10</v>
          </cell>
          <cell r="AI1295">
            <v>15</v>
          </cell>
          <cell r="AJ1295">
            <v>362</v>
          </cell>
          <cell r="AK1295">
            <v>715</v>
          </cell>
          <cell r="AL1295">
            <v>292</v>
          </cell>
          <cell r="AM1295">
            <v>156</v>
          </cell>
          <cell r="AN1295">
            <v>551</v>
          </cell>
          <cell r="AO1295">
            <v>134</v>
          </cell>
          <cell r="AP1295" t="str">
            <v>SV</v>
          </cell>
          <cell r="AQ1295">
            <v>54.85933503836317</v>
          </cell>
          <cell r="AR1295">
            <v>250.28571428571431</v>
          </cell>
          <cell r="AS1295">
            <v>246.31578947368422</v>
          </cell>
          <cell r="AT1295">
            <v>179.67391304347825</v>
          </cell>
          <cell r="AU1295">
            <v>268</v>
          </cell>
          <cell r="AV1295">
            <v>1400.0000299999999</v>
          </cell>
          <cell r="AW1295">
            <v>1344.6229499999999</v>
          </cell>
          <cell r="AX1295">
            <v>1650</v>
          </cell>
          <cell r="AY1295">
            <v>0.17857140331632704</v>
          </cell>
          <cell r="AZ1295">
            <v>0.15151513333333338</v>
          </cell>
          <cell r="BA1295">
            <v>1550</v>
          </cell>
          <cell r="BB1295">
            <v>6</v>
          </cell>
          <cell r="BC1295">
            <v>0.10714283341836794</v>
          </cell>
          <cell r="BD1295">
            <v>9.6774174193548432E-2</v>
          </cell>
          <cell r="BE1295">
            <v>1490</v>
          </cell>
          <cell r="BF1295">
            <v>20</v>
          </cell>
          <cell r="BG1295">
            <v>6.4285691479592399E-2</v>
          </cell>
          <cell r="BH1295">
            <v>6.0402664429530253E-2</v>
          </cell>
        </row>
        <row r="1296">
          <cell r="B1296" t="str">
            <v>30934</v>
          </cell>
          <cell r="C1296" t="str">
            <v>7622210571724</v>
          </cell>
          <cell r="D1296" t="str">
            <v>JUGO POLVO MORANGO 18gr 1Lts TANG</v>
          </cell>
          <cell r="E1296">
            <v>180</v>
          </cell>
          <cell r="F1296" t="str">
            <v>BEBIDAS</v>
          </cell>
          <cell r="G1296" t="str">
            <v>BEBIDAS</v>
          </cell>
          <cell r="H1296" t="str">
            <v>JUGOS</v>
          </cell>
          <cell r="I1296" t="str">
            <v>JUGOS POLVO</v>
          </cell>
          <cell r="J1296" t="str">
            <v>NORMAL JP-N</v>
          </cell>
          <cell r="K1296" t="str">
            <v>TANG</v>
          </cell>
          <cell r="L1296">
            <v>98</v>
          </cell>
          <cell r="M1296" t="str">
            <v>GLORIA S.A.C.E.I. (98)</v>
          </cell>
          <cell r="N1296">
            <v>151</v>
          </cell>
          <cell r="O1296">
            <v>289</v>
          </cell>
          <cell r="P1296">
            <v>57</v>
          </cell>
          <cell r="Q1296">
            <v>133</v>
          </cell>
          <cell r="R1296">
            <v>349</v>
          </cell>
          <cell r="S1296">
            <v>484</v>
          </cell>
          <cell r="T1296">
            <v>388</v>
          </cell>
          <cell r="U1296">
            <v>335</v>
          </cell>
          <cell r="V1296">
            <v>56</v>
          </cell>
          <cell r="W1296">
            <v>115</v>
          </cell>
          <cell r="X1296">
            <v>55</v>
          </cell>
          <cell r="Y1296">
            <v>54</v>
          </cell>
          <cell r="Z1296">
            <v>51</v>
          </cell>
          <cell r="AA1296">
            <v>66</v>
          </cell>
          <cell r="AB1296">
            <v>55</v>
          </cell>
          <cell r="AC1296">
            <v>63</v>
          </cell>
          <cell r="AD1296">
            <v>125</v>
          </cell>
          <cell r="AE1296">
            <v>126</v>
          </cell>
          <cell r="AF1296">
            <v>96</v>
          </cell>
          <cell r="AG1296">
            <v>115</v>
          </cell>
          <cell r="AH1296">
            <v>8</v>
          </cell>
          <cell r="AI1296">
            <v>15</v>
          </cell>
          <cell r="AJ1296">
            <v>552</v>
          </cell>
          <cell r="AK1296">
            <v>877</v>
          </cell>
          <cell r="AL1296">
            <v>324</v>
          </cell>
          <cell r="AM1296">
            <v>241</v>
          </cell>
          <cell r="AN1296">
            <v>406</v>
          </cell>
          <cell r="AO1296">
            <v>170</v>
          </cell>
          <cell r="AP1296">
            <v>124.51127819548873</v>
          </cell>
          <cell r="AQ1296">
            <v>78.537313432835816</v>
          </cell>
          <cell r="AR1296">
            <v>180</v>
          </cell>
          <cell r="AS1296">
            <v>114.76190476190477</v>
          </cell>
          <cell r="AT1296">
            <v>105.91304347826087</v>
          </cell>
          <cell r="AU1296">
            <v>340</v>
          </cell>
          <cell r="AV1296">
            <v>1400.0000299999999</v>
          </cell>
          <cell r="AW1296">
            <v>1399.0071700000001</v>
          </cell>
          <cell r="AX1296">
            <v>1650</v>
          </cell>
          <cell r="AY1296">
            <v>0.17857140331632704</v>
          </cell>
          <cell r="AZ1296">
            <v>0.15151513333333338</v>
          </cell>
          <cell r="BA1296">
            <v>1550</v>
          </cell>
          <cell r="BB1296">
            <v>6</v>
          </cell>
          <cell r="BC1296">
            <v>0.10714283341836794</v>
          </cell>
          <cell r="BD1296">
            <v>9.6774174193548432E-2</v>
          </cell>
          <cell r="BE1296">
            <v>1490</v>
          </cell>
          <cell r="BF1296">
            <v>20</v>
          </cell>
          <cell r="BG1296">
            <v>6.4285691479592399E-2</v>
          </cell>
          <cell r="BH1296">
            <v>6.0402664429530253E-2</v>
          </cell>
        </row>
        <row r="1297">
          <cell r="B1297" t="str">
            <v>37384</v>
          </cell>
          <cell r="C1297" t="str">
            <v>7622201757823</v>
          </cell>
          <cell r="D1297" t="str">
            <v>JUGO POLVO MULTIFRUTA 1Lts 15gr TANG</v>
          </cell>
          <cell r="E1297">
            <v>240</v>
          </cell>
          <cell r="F1297" t="str">
            <v>BEBIDAS</v>
          </cell>
          <cell r="G1297" t="str">
            <v>BEBIDAS</v>
          </cell>
          <cell r="H1297" t="str">
            <v>JUGOS</v>
          </cell>
          <cell r="I1297" t="str">
            <v>JUGOS POLVO</v>
          </cell>
          <cell r="J1297" t="str">
            <v>NORMAL JP-N</v>
          </cell>
          <cell r="K1297" t="str">
            <v>TANG</v>
          </cell>
          <cell r="L1297">
            <v>98</v>
          </cell>
          <cell r="M1297" t="str">
            <v>GLORIA S.A.C.E.I. (98)</v>
          </cell>
          <cell r="N1297">
            <v>0</v>
          </cell>
          <cell r="O1297">
            <v>0</v>
          </cell>
          <cell r="P1297">
            <v>0</v>
          </cell>
          <cell r="Q1297">
            <v>0</v>
          </cell>
          <cell r="R1297">
            <v>0</v>
          </cell>
          <cell r="S1297">
            <v>0</v>
          </cell>
          <cell r="T1297">
            <v>0</v>
          </cell>
          <cell r="U1297">
            <v>0</v>
          </cell>
          <cell r="V1297">
            <v>0</v>
          </cell>
          <cell r="W1297">
            <v>0</v>
          </cell>
          <cell r="X1297">
            <v>0</v>
          </cell>
          <cell r="Y1297">
            <v>0</v>
          </cell>
          <cell r="Z1297">
            <v>0</v>
          </cell>
          <cell r="AA1297">
            <v>0</v>
          </cell>
          <cell r="AB1297">
            <v>0</v>
          </cell>
          <cell r="AC1297">
            <v>0</v>
          </cell>
          <cell r="AD1297">
            <v>0</v>
          </cell>
          <cell r="AE1297">
            <v>0</v>
          </cell>
          <cell r="AF1297">
            <v>0</v>
          </cell>
          <cell r="AG1297">
            <v>0</v>
          </cell>
          <cell r="AH1297">
            <v>0</v>
          </cell>
          <cell r="AI1297">
            <v>0</v>
          </cell>
          <cell r="AJ1297">
            <v>0</v>
          </cell>
          <cell r="AK1297">
            <v>0</v>
          </cell>
          <cell r="AL1297">
            <v>0</v>
          </cell>
          <cell r="AM1297">
            <v>0</v>
          </cell>
          <cell r="AN1297">
            <v>0</v>
          </cell>
          <cell r="AO1297">
            <v>0</v>
          </cell>
          <cell r="AP1297" t="str">
            <v>Q</v>
          </cell>
          <cell r="AQ1297" t="str">
            <v>Q</v>
          </cell>
          <cell r="AR1297" t="str">
            <v>Q</v>
          </cell>
          <cell r="AS1297" t="str">
            <v>Q</v>
          </cell>
          <cell r="AT1297" t="str">
            <v>Q</v>
          </cell>
          <cell r="AU1297" t="str">
            <v>Q</v>
          </cell>
          <cell r="AV1297">
            <v>1400.0000299999999</v>
          </cell>
          <cell r="AW1297">
            <v>1399.99992</v>
          </cell>
          <cell r="AX1297">
            <v>1650</v>
          </cell>
          <cell r="AY1297">
            <v>0.17857140331632704</v>
          </cell>
          <cell r="AZ1297">
            <v>0.15151513333333338</v>
          </cell>
          <cell r="BA1297">
            <v>1550</v>
          </cell>
          <cell r="BB1297">
            <v>6</v>
          </cell>
          <cell r="BC1297">
            <v>0.10714283341836794</v>
          </cell>
          <cell r="BD1297">
            <v>9.6774174193548432E-2</v>
          </cell>
          <cell r="BE1297">
            <v>1490</v>
          </cell>
          <cell r="BF1297">
            <v>20</v>
          </cell>
          <cell r="BG1297">
            <v>6.4285691479592399E-2</v>
          </cell>
          <cell r="BH1297">
            <v>6.0402664429530253E-2</v>
          </cell>
        </row>
        <row r="1298">
          <cell r="B1298" t="str">
            <v>37383</v>
          </cell>
          <cell r="C1298" t="str">
            <v>7622201387648</v>
          </cell>
          <cell r="D1298" t="str">
            <v>JUGO POLVO POMELO ROSA 1Lts 15gr TANG</v>
          </cell>
          <cell r="E1298">
            <v>240</v>
          </cell>
          <cell r="F1298" t="str">
            <v>BEBIDAS</v>
          </cell>
          <cell r="G1298" t="str">
            <v>BEBIDAS</v>
          </cell>
          <cell r="H1298" t="str">
            <v>JUGOS</v>
          </cell>
          <cell r="I1298" t="str">
            <v>JUGOS POLVO</v>
          </cell>
          <cell r="J1298" t="str">
            <v>NORMAL JP-N</v>
          </cell>
          <cell r="K1298" t="str">
            <v>TANG</v>
          </cell>
          <cell r="L1298">
            <v>98</v>
          </cell>
          <cell r="M1298" t="str">
            <v>GLORIA S.A.C.E.I. (98)</v>
          </cell>
          <cell r="N1298">
            <v>154</v>
          </cell>
          <cell r="O1298">
            <v>148</v>
          </cell>
          <cell r="P1298">
            <v>64</v>
          </cell>
          <cell r="Q1298">
            <v>35</v>
          </cell>
          <cell r="R1298">
            <v>186</v>
          </cell>
          <cell r="S1298">
            <v>259</v>
          </cell>
          <cell r="T1298">
            <v>14</v>
          </cell>
          <cell r="U1298">
            <v>1</v>
          </cell>
          <cell r="V1298">
            <v>68</v>
          </cell>
          <cell r="W1298">
            <v>39</v>
          </cell>
          <cell r="X1298">
            <v>48</v>
          </cell>
          <cell r="Y1298">
            <v>48</v>
          </cell>
          <cell r="Z1298">
            <v>37</v>
          </cell>
          <cell r="AA1298">
            <v>82</v>
          </cell>
          <cell r="AB1298">
            <v>1</v>
          </cell>
          <cell r="AC1298">
            <v>0</v>
          </cell>
          <cell r="AD1298">
            <v>95</v>
          </cell>
          <cell r="AE1298">
            <v>117</v>
          </cell>
          <cell r="AF1298">
            <v>26</v>
          </cell>
          <cell r="AG1298">
            <v>0</v>
          </cell>
          <cell r="AH1298">
            <v>0</v>
          </cell>
          <cell r="AI1298">
            <v>0</v>
          </cell>
          <cell r="AJ1298">
            <v>-1</v>
          </cell>
          <cell r="AK1298">
            <v>7</v>
          </cell>
          <cell r="AL1298">
            <v>8</v>
          </cell>
          <cell r="AM1298">
            <v>0</v>
          </cell>
          <cell r="AN1298">
            <v>0</v>
          </cell>
          <cell r="AO1298">
            <v>0</v>
          </cell>
          <cell r="AP1298" t="str">
            <v>Q</v>
          </cell>
          <cell r="AQ1298">
            <v>210</v>
          </cell>
          <cell r="AR1298">
            <v>5</v>
          </cell>
          <cell r="AS1298" t="str">
            <v>Q</v>
          </cell>
          <cell r="AT1298" t="str">
            <v>Q</v>
          </cell>
          <cell r="AU1298" t="str">
            <v>Q</v>
          </cell>
          <cell r="AV1298">
            <v>1400.0000299999999</v>
          </cell>
          <cell r="AW1298">
            <v>1399.99992</v>
          </cell>
          <cell r="AX1298">
            <v>1650</v>
          </cell>
          <cell r="AY1298">
            <v>0.17857140331632704</v>
          </cell>
          <cell r="AZ1298">
            <v>0.15151513333333338</v>
          </cell>
          <cell r="BA1298">
            <v>1550</v>
          </cell>
          <cell r="BB1298">
            <v>6</v>
          </cell>
          <cell r="BC1298">
            <v>0.10714283341836794</v>
          </cell>
          <cell r="BD1298">
            <v>9.6774174193548432E-2</v>
          </cell>
          <cell r="BE1298">
            <v>1490</v>
          </cell>
          <cell r="BF1298">
            <v>20</v>
          </cell>
          <cell r="BG1298">
            <v>6.4285691479592399E-2</v>
          </cell>
          <cell r="BH1298">
            <v>6.0402664429530253E-2</v>
          </cell>
        </row>
        <row r="1299">
          <cell r="B1299" t="str">
            <v>30935</v>
          </cell>
          <cell r="C1299" t="str">
            <v>7622210571786</v>
          </cell>
          <cell r="D1299" t="str">
            <v>JUGO POLVO UVA 18gr 1Lts TANG</v>
          </cell>
          <cell r="E1299">
            <v>180</v>
          </cell>
          <cell r="F1299" t="str">
            <v>BEBIDAS</v>
          </cell>
          <cell r="G1299" t="str">
            <v>BEBIDAS</v>
          </cell>
          <cell r="H1299" t="str">
            <v>JUGOS</v>
          </cell>
          <cell r="I1299" t="str">
            <v>JUGOS POLVO</v>
          </cell>
          <cell r="J1299" t="str">
            <v>NORMAL JP-N</v>
          </cell>
          <cell r="K1299" t="str">
            <v>TANG</v>
          </cell>
          <cell r="L1299">
            <v>98</v>
          </cell>
          <cell r="M1299" t="str">
            <v>GLORIA S.A.C.E.I. (98)</v>
          </cell>
          <cell r="N1299">
            <v>54</v>
          </cell>
          <cell r="O1299">
            <v>119</v>
          </cell>
          <cell r="P1299">
            <v>85</v>
          </cell>
          <cell r="Q1299">
            <v>116</v>
          </cell>
          <cell r="R1299">
            <v>275</v>
          </cell>
          <cell r="S1299">
            <v>313</v>
          </cell>
          <cell r="T1299">
            <v>438</v>
          </cell>
          <cell r="U1299">
            <v>217</v>
          </cell>
          <cell r="V1299">
            <v>42</v>
          </cell>
          <cell r="W1299">
            <v>68</v>
          </cell>
          <cell r="X1299">
            <v>53</v>
          </cell>
          <cell r="Y1299">
            <v>35</v>
          </cell>
          <cell r="Z1299">
            <v>73</v>
          </cell>
          <cell r="AA1299">
            <v>72</v>
          </cell>
          <cell r="AB1299">
            <v>43</v>
          </cell>
          <cell r="AC1299">
            <v>34</v>
          </cell>
          <cell r="AD1299">
            <v>79</v>
          </cell>
          <cell r="AE1299">
            <v>84</v>
          </cell>
          <cell r="AF1299">
            <v>90</v>
          </cell>
          <cell r="AG1299">
            <v>90</v>
          </cell>
          <cell r="AH1299">
            <v>9</v>
          </cell>
          <cell r="AI1299">
            <v>10</v>
          </cell>
          <cell r="AJ1299">
            <v>217</v>
          </cell>
          <cell r="AK1299">
            <v>892</v>
          </cell>
          <cell r="AL1299">
            <v>149</v>
          </cell>
          <cell r="AM1299">
            <v>183</v>
          </cell>
          <cell r="AN1299">
            <v>207</v>
          </cell>
          <cell r="AO1299">
            <v>171</v>
          </cell>
          <cell r="AP1299">
            <v>56.120689655172413</v>
          </cell>
          <cell r="AQ1299">
            <v>123.31797235023043</v>
          </cell>
          <cell r="AR1299">
            <v>127.71428571428571</v>
          </cell>
          <cell r="AS1299">
            <v>161.47058823529414</v>
          </cell>
          <cell r="AT1299">
            <v>69</v>
          </cell>
          <cell r="AU1299">
            <v>513</v>
          </cell>
          <cell r="AV1299">
            <v>1400.0000299999999</v>
          </cell>
          <cell r="AW1299">
            <v>1399.98452</v>
          </cell>
          <cell r="AX1299">
            <v>1650</v>
          </cell>
          <cell r="AY1299">
            <v>0.17857140331632704</v>
          </cell>
          <cell r="AZ1299">
            <v>0.15151513333333338</v>
          </cell>
          <cell r="BA1299">
            <v>1550</v>
          </cell>
          <cell r="BB1299">
            <v>6</v>
          </cell>
          <cell r="BC1299">
            <v>0.10714283341836794</v>
          </cell>
          <cell r="BD1299">
            <v>9.6774174193548432E-2</v>
          </cell>
          <cell r="BE1299">
            <v>1490</v>
          </cell>
          <cell r="BF1299">
            <v>20</v>
          </cell>
          <cell r="BG1299">
            <v>6.4285691479592399E-2</v>
          </cell>
          <cell r="BH1299">
            <v>6.0402664429530253E-2</v>
          </cell>
        </row>
        <row r="1300">
          <cell r="B1300" t="str">
            <v>30938</v>
          </cell>
          <cell r="C1300" t="str">
            <v>7622210571663</v>
          </cell>
          <cell r="D1300" t="str">
            <v>JUGO POLVO UVA INTENSA 18gr 1Lts TANG</v>
          </cell>
          <cell r="E1300">
            <v>180</v>
          </cell>
          <cell r="F1300" t="str">
            <v>BEBIDAS</v>
          </cell>
          <cell r="G1300" t="str">
            <v>BEBIDAS</v>
          </cell>
          <cell r="H1300" t="str">
            <v>JUGOS</v>
          </cell>
          <cell r="I1300" t="str">
            <v>JUGOS POLVO</v>
          </cell>
          <cell r="J1300" t="str">
            <v>NORMAL JP-N</v>
          </cell>
          <cell r="K1300" t="str">
            <v>TANG</v>
          </cell>
          <cell r="L1300">
            <v>98</v>
          </cell>
          <cell r="M1300" t="str">
            <v>GLORIA S.A.C.E.I. (98)</v>
          </cell>
          <cell r="N1300">
            <v>260</v>
          </cell>
          <cell r="O1300">
            <v>180</v>
          </cell>
          <cell r="P1300">
            <v>150</v>
          </cell>
          <cell r="Q1300">
            <v>123</v>
          </cell>
          <cell r="R1300">
            <v>207</v>
          </cell>
          <cell r="S1300">
            <v>219</v>
          </cell>
          <cell r="T1300">
            <v>173</v>
          </cell>
          <cell r="U1300">
            <v>171</v>
          </cell>
          <cell r="V1300">
            <v>43</v>
          </cell>
          <cell r="W1300">
            <v>31</v>
          </cell>
          <cell r="X1300">
            <v>19</v>
          </cell>
          <cell r="Y1300">
            <v>14</v>
          </cell>
          <cell r="Z1300">
            <v>31</v>
          </cell>
          <cell r="AA1300">
            <v>48</v>
          </cell>
          <cell r="AB1300">
            <v>18</v>
          </cell>
          <cell r="AC1300">
            <v>16</v>
          </cell>
          <cell r="AD1300">
            <v>62</v>
          </cell>
          <cell r="AE1300">
            <v>29</v>
          </cell>
          <cell r="AF1300">
            <v>44</v>
          </cell>
          <cell r="AG1300">
            <v>50</v>
          </cell>
          <cell r="AH1300">
            <v>8</v>
          </cell>
          <cell r="AI1300">
            <v>15</v>
          </cell>
          <cell r="AJ1300">
            <v>799</v>
          </cell>
          <cell r="AK1300">
            <v>644</v>
          </cell>
          <cell r="AL1300">
            <v>236</v>
          </cell>
          <cell r="AM1300">
            <v>125</v>
          </cell>
          <cell r="AN1300">
            <v>220</v>
          </cell>
          <cell r="AO1300">
            <v>168</v>
          </cell>
          <cell r="AP1300">
            <v>194.8780487804878</v>
          </cell>
          <cell r="AQ1300">
            <v>112.98245614035088</v>
          </cell>
          <cell r="AR1300">
            <v>505.71428571428572</v>
          </cell>
          <cell r="AS1300">
            <v>234.375</v>
          </cell>
          <cell r="AT1300">
            <v>132</v>
          </cell>
          <cell r="AU1300">
            <v>336</v>
          </cell>
          <cell r="AV1300">
            <v>1400.0000299999999</v>
          </cell>
          <cell r="AW1300">
            <v>1399.9603199999999</v>
          </cell>
          <cell r="AX1300">
            <v>1650</v>
          </cell>
          <cell r="AY1300">
            <v>0.17857140331632704</v>
          </cell>
          <cell r="AZ1300">
            <v>0.15151513333333338</v>
          </cell>
          <cell r="BA1300">
            <v>1550</v>
          </cell>
          <cell r="BB1300">
            <v>6</v>
          </cell>
          <cell r="BC1300">
            <v>0.10714283341836794</v>
          </cell>
          <cell r="BD1300">
            <v>9.6774174193548432E-2</v>
          </cell>
          <cell r="BE1300">
            <v>1490</v>
          </cell>
          <cell r="BF1300">
            <v>20</v>
          </cell>
          <cell r="BG1300">
            <v>6.4285691479592399E-2</v>
          </cell>
          <cell r="BH1300">
            <v>6.0402664429530253E-2</v>
          </cell>
        </row>
        <row r="1301">
          <cell r="B1301" t="str">
            <v>15573</v>
          </cell>
          <cell r="C1301" t="str">
            <v>7802800675319</v>
          </cell>
          <cell r="D1301" t="str">
            <v>JUGO POLVO DURAZNO 10Lts 100gr ZUKO</v>
          </cell>
          <cell r="E1301">
            <v>24</v>
          </cell>
          <cell r="F1301" t="str">
            <v>BEBIDAS</v>
          </cell>
          <cell r="G1301" t="str">
            <v>BEBIDAS</v>
          </cell>
          <cell r="H1301" t="str">
            <v>JUGOS</v>
          </cell>
          <cell r="I1301" t="str">
            <v>JUGOS POLVO</v>
          </cell>
          <cell r="J1301" t="str">
            <v>NORMAL JP-N</v>
          </cell>
          <cell r="K1301" t="str">
            <v>ZUKO</v>
          </cell>
          <cell r="L1301">
            <v>155</v>
          </cell>
          <cell r="M1301" t="str">
            <v>TROVATO C.I.S.A. (155)</v>
          </cell>
          <cell r="N1301">
            <v>104</v>
          </cell>
          <cell r="O1301">
            <v>92</v>
          </cell>
          <cell r="P1301">
            <v>129</v>
          </cell>
          <cell r="Q1301">
            <v>24</v>
          </cell>
          <cell r="R1301">
            <v>79</v>
          </cell>
          <cell r="S1301">
            <v>101</v>
          </cell>
          <cell r="T1301">
            <v>152</v>
          </cell>
          <cell r="U1301">
            <v>127</v>
          </cell>
          <cell r="V1301">
            <v>26</v>
          </cell>
          <cell r="W1301">
            <v>28</v>
          </cell>
          <cell r="X1301">
            <v>27</v>
          </cell>
          <cell r="Y1301">
            <v>16</v>
          </cell>
          <cell r="Z1301">
            <v>24</v>
          </cell>
          <cell r="AA1301">
            <v>24</v>
          </cell>
          <cell r="AB1301">
            <v>24</v>
          </cell>
          <cell r="AC1301">
            <v>4</v>
          </cell>
          <cell r="AD1301">
            <v>3</v>
          </cell>
          <cell r="AE1301">
            <v>15</v>
          </cell>
          <cell r="AF1301">
            <v>9</v>
          </cell>
          <cell r="AG1301">
            <v>0</v>
          </cell>
          <cell r="AH1301">
            <v>0</v>
          </cell>
          <cell r="AI1301">
            <v>0</v>
          </cell>
          <cell r="AJ1301">
            <v>23</v>
          </cell>
          <cell r="AK1301">
            <v>1</v>
          </cell>
          <cell r="AL1301">
            <v>0</v>
          </cell>
          <cell r="AM1301">
            <v>0</v>
          </cell>
          <cell r="AN1301">
            <v>0</v>
          </cell>
          <cell r="AO1301">
            <v>48</v>
          </cell>
          <cell r="AP1301">
            <v>28.75</v>
          </cell>
          <cell r="AQ1301">
            <v>0.23622047244094488</v>
          </cell>
          <cell r="AR1301" t="str">
            <v>Q</v>
          </cell>
          <cell r="AS1301" t="str">
            <v>Q</v>
          </cell>
          <cell r="AT1301" t="str">
            <v>Q</v>
          </cell>
          <cell r="AU1301" t="str">
            <v>SV</v>
          </cell>
          <cell r="AV1301">
            <v>5745</v>
          </cell>
          <cell r="AW1301">
            <v>5278.3980700000002</v>
          </cell>
          <cell r="AX1301">
            <v>6900</v>
          </cell>
          <cell r="AY1301">
            <v>0.20104438642297651</v>
          </cell>
          <cell r="AZ1301">
            <v>0.16739130434782609</v>
          </cell>
          <cell r="BA1301">
            <v>6550</v>
          </cell>
          <cell r="BB1301">
            <v>6</v>
          </cell>
          <cell r="BC1301">
            <v>0.14012184508268066</v>
          </cell>
          <cell r="BD1301">
            <v>0.12290076335877863</v>
          </cell>
          <cell r="BE1301">
            <v>6290</v>
          </cell>
          <cell r="BF1301">
            <v>12</v>
          </cell>
          <cell r="BG1301">
            <v>9.4865100087032195E-2</v>
          </cell>
          <cell r="BH1301">
            <v>8.6645468998410177E-2</v>
          </cell>
        </row>
        <row r="1302">
          <cell r="B1302" t="str">
            <v>3662</v>
          </cell>
          <cell r="C1302" t="str">
            <v>7798077070905</v>
          </cell>
          <cell r="D1302" t="str">
            <v>JUGO POLVO DURAZNO 2Lts 20gr ZUKO</v>
          </cell>
          <cell r="E1302">
            <v>10</v>
          </cell>
          <cell r="F1302" t="str">
            <v>BEBIDAS</v>
          </cell>
          <cell r="G1302" t="str">
            <v>BEBIDAS</v>
          </cell>
          <cell r="H1302" t="str">
            <v>JUGOS</v>
          </cell>
          <cell r="I1302" t="str">
            <v>JUGOS POLVO</v>
          </cell>
          <cell r="J1302" t="str">
            <v>NORMAL JP-N</v>
          </cell>
          <cell r="K1302" t="str">
            <v>ZUKO</v>
          </cell>
          <cell r="L1302">
            <v>155</v>
          </cell>
          <cell r="M1302" t="str">
            <v>TROVATO C.I.S.A. (155)</v>
          </cell>
          <cell r="N1302">
            <v>250</v>
          </cell>
          <cell r="O1302">
            <v>505</v>
          </cell>
          <cell r="P1302">
            <v>306</v>
          </cell>
          <cell r="Q1302">
            <v>259</v>
          </cell>
          <cell r="R1302">
            <v>406</v>
          </cell>
          <cell r="S1302">
            <v>604</v>
          </cell>
          <cell r="T1302">
            <v>391</v>
          </cell>
          <cell r="U1302">
            <v>453</v>
          </cell>
          <cell r="V1302">
            <v>138</v>
          </cell>
          <cell r="W1302">
            <v>193</v>
          </cell>
          <cell r="X1302">
            <v>150</v>
          </cell>
          <cell r="Y1302">
            <v>85</v>
          </cell>
          <cell r="Z1302">
            <v>184</v>
          </cell>
          <cell r="AA1302">
            <v>265</v>
          </cell>
          <cell r="AB1302">
            <v>143</v>
          </cell>
          <cell r="AC1302">
            <v>180</v>
          </cell>
          <cell r="AD1302">
            <v>130</v>
          </cell>
          <cell r="AE1302">
            <v>339</v>
          </cell>
          <cell r="AF1302">
            <v>373</v>
          </cell>
          <cell r="AG1302">
            <v>250</v>
          </cell>
          <cell r="AH1302">
            <v>10</v>
          </cell>
          <cell r="AI1302">
            <v>18</v>
          </cell>
          <cell r="AJ1302">
            <v>388</v>
          </cell>
          <cell r="AK1302">
            <v>512</v>
          </cell>
          <cell r="AL1302">
            <v>124</v>
          </cell>
          <cell r="AM1302">
            <v>139</v>
          </cell>
          <cell r="AN1302">
            <v>597</v>
          </cell>
          <cell r="AO1302">
            <v>168</v>
          </cell>
          <cell r="AP1302">
            <v>44.942084942084939</v>
          </cell>
          <cell r="AQ1302">
            <v>33.907284768211923</v>
          </cell>
          <cell r="AR1302">
            <v>43.764705882352942</v>
          </cell>
          <cell r="AS1302">
            <v>23.166666666666668</v>
          </cell>
          <cell r="AT1302">
            <v>71.64</v>
          </cell>
          <cell r="AU1302">
            <v>280</v>
          </cell>
          <cell r="AV1302">
            <v>1357.4</v>
          </cell>
          <cell r="AW1302">
            <v>1357.4</v>
          </cell>
          <cell r="AX1302">
            <v>1600</v>
          </cell>
          <cell r="AY1302">
            <v>0.17872403123618685</v>
          </cell>
          <cell r="AZ1302">
            <v>0.15162499999999995</v>
          </cell>
          <cell r="BA1302">
            <v>1550</v>
          </cell>
          <cell r="BB1302">
            <v>6</v>
          </cell>
          <cell r="BC1302">
            <v>0.14188890526005582</v>
          </cell>
          <cell r="BD1302">
            <v>0.12425806451612897</v>
          </cell>
          <cell r="BE1302">
            <v>1500</v>
          </cell>
          <cell r="BF1302">
            <v>10</v>
          </cell>
          <cell r="BG1302">
            <v>0.10505377928392501</v>
          </cell>
          <cell r="BH1302">
            <v>9.5066666666666605E-2</v>
          </cell>
        </row>
        <row r="1303">
          <cell r="B1303" t="str">
            <v>27065</v>
          </cell>
          <cell r="C1303" t="str">
            <v>7802800675333</v>
          </cell>
          <cell r="D1303" t="str">
            <v>JUGO POLVO FRUTILLA 10Lts 100gr ZUKO</v>
          </cell>
          <cell r="E1303">
            <v>24</v>
          </cell>
          <cell r="F1303" t="str">
            <v>BEBIDAS</v>
          </cell>
          <cell r="G1303" t="str">
            <v>BEBIDAS</v>
          </cell>
          <cell r="H1303" t="str">
            <v>JUGOS</v>
          </cell>
          <cell r="I1303" t="str">
            <v>JUGOS POLVO</v>
          </cell>
          <cell r="J1303" t="str">
            <v>NORMAL JP-N</v>
          </cell>
          <cell r="K1303" t="str">
            <v>ZUKO</v>
          </cell>
          <cell r="L1303">
            <v>155</v>
          </cell>
          <cell r="M1303" t="str">
            <v>TROVATO C.I.S.A. (155)</v>
          </cell>
          <cell r="N1303">
            <v>274</v>
          </cell>
          <cell r="O1303">
            <v>451</v>
          </cell>
          <cell r="P1303">
            <v>303</v>
          </cell>
          <cell r="Q1303">
            <v>433</v>
          </cell>
          <cell r="R1303">
            <v>85</v>
          </cell>
          <cell r="S1303">
            <v>124</v>
          </cell>
          <cell r="T1303">
            <v>188</v>
          </cell>
          <cell r="U1303">
            <v>131</v>
          </cell>
          <cell r="V1303">
            <v>13</v>
          </cell>
          <cell r="W1303">
            <v>19</v>
          </cell>
          <cell r="X1303">
            <v>0</v>
          </cell>
          <cell r="Y1303">
            <v>0</v>
          </cell>
          <cell r="Z1303">
            <v>25</v>
          </cell>
          <cell r="AA1303">
            <v>32</v>
          </cell>
          <cell r="AB1303">
            <v>18</v>
          </cell>
          <cell r="AC1303">
            <v>42</v>
          </cell>
          <cell r="AD1303">
            <v>50</v>
          </cell>
          <cell r="AE1303">
            <v>42</v>
          </cell>
          <cell r="AF1303">
            <v>26</v>
          </cell>
          <cell r="AG1303">
            <v>14</v>
          </cell>
          <cell r="AH1303">
            <v>1</v>
          </cell>
          <cell r="AI1303">
            <v>2</v>
          </cell>
          <cell r="AJ1303">
            <v>5</v>
          </cell>
          <cell r="AK1303">
            <v>75</v>
          </cell>
          <cell r="AL1303">
            <v>0</v>
          </cell>
          <cell r="AM1303">
            <v>0</v>
          </cell>
          <cell r="AN1303">
            <v>0</v>
          </cell>
          <cell r="AO1303">
            <v>23</v>
          </cell>
          <cell r="AP1303">
            <v>0.3464203233256351</v>
          </cell>
          <cell r="AQ1303">
            <v>17.175572519083968</v>
          </cell>
          <cell r="AR1303" t="str">
            <v>Q</v>
          </cell>
          <cell r="AS1303" t="str">
            <v>Q</v>
          </cell>
          <cell r="AT1303" t="str">
            <v>Q</v>
          </cell>
          <cell r="AU1303">
            <v>345</v>
          </cell>
          <cell r="AV1303">
            <v>5745</v>
          </cell>
          <cell r="AW1303">
            <v>5278.5652700000001</v>
          </cell>
          <cell r="AX1303">
            <v>6900</v>
          </cell>
          <cell r="AY1303">
            <v>0.20104438642297651</v>
          </cell>
          <cell r="AZ1303">
            <v>0.16739130434782609</v>
          </cell>
          <cell r="BA1303">
            <v>6550</v>
          </cell>
          <cell r="BB1303">
            <v>6</v>
          </cell>
          <cell r="BC1303">
            <v>0.14012184508268066</v>
          </cell>
          <cell r="BD1303">
            <v>0.12290076335877863</v>
          </cell>
          <cell r="BE1303">
            <v>6290</v>
          </cell>
          <cell r="BF1303">
            <v>12</v>
          </cell>
          <cell r="BG1303">
            <v>9.4865100087032195E-2</v>
          </cell>
          <cell r="BH1303">
            <v>8.6645468998410177E-2</v>
          </cell>
        </row>
        <row r="1304">
          <cell r="B1304" t="str">
            <v>3661</v>
          </cell>
          <cell r="C1304" t="str">
            <v>7798077070912</v>
          </cell>
          <cell r="D1304" t="str">
            <v>JUGO POLVO FRUTILLA 2Lts 20gr ZUKO</v>
          </cell>
          <cell r="E1304">
            <v>10</v>
          </cell>
          <cell r="F1304" t="str">
            <v>BEBIDAS</v>
          </cell>
          <cell r="G1304" t="str">
            <v>BEBIDAS</v>
          </cell>
          <cell r="H1304" t="str">
            <v>JUGOS</v>
          </cell>
          <cell r="I1304" t="str">
            <v>JUGOS POLVO</v>
          </cell>
          <cell r="J1304" t="str">
            <v>NORMAL JP-N</v>
          </cell>
          <cell r="K1304" t="str">
            <v>ZUKO</v>
          </cell>
          <cell r="L1304">
            <v>155</v>
          </cell>
          <cell r="M1304" t="str">
            <v>TROVATO C.I.S.A. (155)</v>
          </cell>
          <cell r="N1304">
            <v>300</v>
          </cell>
          <cell r="O1304">
            <v>497</v>
          </cell>
          <cell r="P1304">
            <v>310</v>
          </cell>
          <cell r="Q1304">
            <v>217</v>
          </cell>
          <cell r="R1304">
            <v>716</v>
          </cell>
          <cell r="S1304">
            <v>1158</v>
          </cell>
          <cell r="T1304">
            <v>695</v>
          </cell>
          <cell r="U1304">
            <v>630</v>
          </cell>
          <cell r="V1304">
            <v>190</v>
          </cell>
          <cell r="W1304">
            <v>170</v>
          </cell>
          <cell r="X1304">
            <v>82</v>
          </cell>
          <cell r="Y1304">
            <v>56</v>
          </cell>
          <cell r="Z1304">
            <v>181</v>
          </cell>
          <cell r="AA1304">
            <v>281</v>
          </cell>
          <cell r="AB1304">
            <v>123</v>
          </cell>
          <cell r="AC1304">
            <v>111</v>
          </cell>
          <cell r="AD1304">
            <v>130</v>
          </cell>
          <cell r="AE1304">
            <v>255</v>
          </cell>
          <cell r="AF1304">
            <v>225</v>
          </cell>
          <cell r="AG1304">
            <v>289</v>
          </cell>
          <cell r="AH1304">
            <v>9</v>
          </cell>
          <cell r="AI1304">
            <v>14</v>
          </cell>
          <cell r="AJ1304">
            <v>538</v>
          </cell>
          <cell r="AK1304">
            <v>1083</v>
          </cell>
          <cell r="AL1304">
            <v>171</v>
          </cell>
          <cell r="AM1304">
            <v>337</v>
          </cell>
          <cell r="AN1304">
            <v>325</v>
          </cell>
          <cell r="AO1304">
            <v>170</v>
          </cell>
          <cell r="AP1304">
            <v>74.377880184331801</v>
          </cell>
          <cell r="AQ1304">
            <v>51.571428571428577</v>
          </cell>
          <cell r="AR1304">
            <v>91.607142857142847</v>
          </cell>
          <cell r="AS1304">
            <v>91.081081081081081</v>
          </cell>
          <cell r="AT1304">
            <v>33.737024221453282</v>
          </cell>
          <cell r="AU1304">
            <v>364.28571428571428</v>
          </cell>
          <cell r="AV1304">
            <v>1357.4</v>
          </cell>
          <cell r="AW1304">
            <v>1357.3998899999999</v>
          </cell>
          <cell r="AX1304">
            <v>1600</v>
          </cell>
          <cell r="AY1304">
            <v>0.17872403123618685</v>
          </cell>
          <cell r="AZ1304">
            <v>0.15162499999999995</v>
          </cell>
          <cell r="BA1304">
            <v>1550</v>
          </cell>
          <cell r="BB1304">
            <v>6</v>
          </cell>
          <cell r="BC1304">
            <v>0.14188890526005582</v>
          </cell>
          <cell r="BD1304">
            <v>0.12425806451612897</v>
          </cell>
          <cell r="BE1304">
            <v>1500</v>
          </cell>
          <cell r="BF1304">
            <v>10</v>
          </cell>
          <cell r="BG1304">
            <v>0.10505377928392501</v>
          </cell>
          <cell r="BH1304">
            <v>9.5066666666666605E-2</v>
          </cell>
        </row>
        <row r="1305">
          <cell r="B1305" t="str">
            <v>27066</v>
          </cell>
          <cell r="C1305" t="str">
            <v>7802800716609</v>
          </cell>
          <cell r="D1305" t="str">
            <v>JUGO POLVO MBURUKUJA 2Lts 20gr ZUKO</v>
          </cell>
          <cell r="E1305">
            <v>10</v>
          </cell>
          <cell r="F1305" t="str">
            <v>BEBIDAS</v>
          </cell>
          <cell r="G1305" t="str">
            <v>BEBIDAS</v>
          </cell>
          <cell r="H1305" t="str">
            <v>JUGOS</v>
          </cell>
          <cell r="I1305" t="str">
            <v>JUGOS POLVO</v>
          </cell>
          <cell r="J1305" t="str">
            <v>NORMAL JP-N</v>
          </cell>
          <cell r="K1305" t="str">
            <v>ZUKO</v>
          </cell>
          <cell r="L1305">
            <v>155</v>
          </cell>
          <cell r="M1305" t="str">
            <v>TROVATO C.I.S.A. (155)</v>
          </cell>
          <cell r="N1305">
            <v>188</v>
          </cell>
          <cell r="O1305">
            <v>235</v>
          </cell>
          <cell r="P1305">
            <v>0</v>
          </cell>
          <cell r="Q1305">
            <v>0</v>
          </cell>
          <cell r="R1305">
            <v>85</v>
          </cell>
          <cell r="S1305">
            <v>162</v>
          </cell>
          <cell r="T1305">
            <v>0</v>
          </cell>
          <cell r="U1305">
            <v>0</v>
          </cell>
          <cell r="V1305">
            <v>53</v>
          </cell>
          <cell r="W1305">
            <v>60</v>
          </cell>
          <cell r="X1305">
            <v>33</v>
          </cell>
          <cell r="Y1305">
            <v>9</v>
          </cell>
          <cell r="Z1305">
            <v>64</v>
          </cell>
          <cell r="AA1305">
            <v>120</v>
          </cell>
          <cell r="AB1305">
            <v>46</v>
          </cell>
          <cell r="AC1305">
            <v>37</v>
          </cell>
          <cell r="AD1305">
            <v>103</v>
          </cell>
          <cell r="AE1305">
            <v>125</v>
          </cell>
          <cell r="AF1305">
            <v>31</v>
          </cell>
          <cell r="AG1305">
            <v>0</v>
          </cell>
          <cell r="AH1305">
            <v>0</v>
          </cell>
          <cell r="AI1305">
            <v>0</v>
          </cell>
          <cell r="AJ1305">
            <v>0</v>
          </cell>
          <cell r="AK1305">
            <v>15</v>
          </cell>
          <cell r="AL1305">
            <v>0</v>
          </cell>
          <cell r="AM1305">
            <v>1</v>
          </cell>
          <cell r="AN1305">
            <v>0</v>
          </cell>
          <cell r="AO1305">
            <v>0</v>
          </cell>
          <cell r="AP1305" t="str">
            <v>Q</v>
          </cell>
          <cell r="AQ1305" t="str">
            <v>SV</v>
          </cell>
          <cell r="AR1305" t="str">
            <v>Q</v>
          </cell>
          <cell r="AS1305">
            <v>0.81081081081081086</v>
          </cell>
          <cell r="AT1305" t="str">
            <v>Q</v>
          </cell>
          <cell r="AU1305" t="str">
            <v>Q</v>
          </cell>
          <cell r="AV1305">
            <v>1357.4</v>
          </cell>
          <cell r="AW1305">
            <v>1357.4</v>
          </cell>
          <cell r="AX1305">
            <v>1600</v>
          </cell>
          <cell r="AY1305">
            <v>0.17872403123618685</v>
          </cell>
          <cell r="AZ1305">
            <v>0.15162499999999995</v>
          </cell>
          <cell r="BA1305">
            <v>1550</v>
          </cell>
          <cell r="BB1305">
            <v>6</v>
          </cell>
          <cell r="BC1305">
            <v>0.14188890526005582</v>
          </cell>
          <cell r="BD1305">
            <v>0.12425806451612897</v>
          </cell>
          <cell r="BE1305">
            <v>1500</v>
          </cell>
          <cell r="BF1305">
            <v>10</v>
          </cell>
          <cell r="BG1305">
            <v>0.10505377928392501</v>
          </cell>
          <cell r="BH1305">
            <v>9.5066666666666605E-2</v>
          </cell>
        </row>
        <row r="1306">
          <cell r="B1306" t="str">
            <v>15572</v>
          </cell>
          <cell r="C1306" t="str">
            <v>7802800675302</v>
          </cell>
          <cell r="D1306" t="str">
            <v>JUGO POLVO NARANJA 10Lts 100gr ZUKO</v>
          </cell>
          <cell r="E1306">
            <v>24</v>
          </cell>
          <cell r="F1306" t="str">
            <v>BEBIDAS</v>
          </cell>
          <cell r="G1306" t="str">
            <v>BEBIDAS</v>
          </cell>
          <cell r="H1306" t="str">
            <v>JUGOS</v>
          </cell>
          <cell r="I1306" t="str">
            <v>JUGOS POLVO</v>
          </cell>
          <cell r="J1306" t="str">
            <v>NORMAL JP-N</v>
          </cell>
          <cell r="K1306" t="str">
            <v>ZUKO</v>
          </cell>
          <cell r="L1306">
            <v>155</v>
          </cell>
          <cell r="M1306" t="str">
            <v>TROVATO C.I.S.A. (155)</v>
          </cell>
          <cell r="N1306">
            <v>263</v>
          </cell>
          <cell r="O1306">
            <v>142</v>
          </cell>
          <cell r="P1306">
            <v>0</v>
          </cell>
          <cell r="Q1306">
            <v>1</v>
          </cell>
          <cell r="R1306">
            <v>100</v>
          </cell>
          <cell r="S1306">
            <v>122</v>
          </cell>
          <cell r="T1306">
            <v>55</v>
          </cell>
          <cell r="U1306">
            <v>0</v>
          </cell>
          <cell r="V1306">
            <v>29</v>
          </cell>
          <cell r="W1306">
            <v>60</v>
          </cell>
          <cell r="X1306">
            <v>13</v>
          </cell>
          <cell r="Y1306">
            <v>21</v>
          </cell>
          <cell r="Z1306">
            <v>34</v>
          </cell>
          <cell r="AA1306">
            <v>43</v>
          </cell>
          <cell r="AB1306">
            <v>20</v>
          </cell>
          <cell r="AC1306">
            <v>12</v>
          </cell>
          <cell r="AD1306">
            <v>201</v>
          </cell>
          <cell r="AE1306">
            <v>50</v>
          </cell>
          <cell r="AF1306">
            <v>83</v>
          </cell>
          <cell r="AG1306">
            <v>100</v>
          </cell>
          <cell r="AH1306">
            <v>0</v>
          </cell>
          <cell r="AI1306">
            <v>0</v>
          </cell>
          <cell r="AJ1306">
            <v>67</v>
          </cell>
          <cell r="AK1306">
            <v>29</v>
          </cell>
          <cell r="AL1306">
            <v>123</v>
          </cell>
          <cell r="AM1306">
            <v>4</v>
          </cell>
          <cell r="AN1306">
            <v>102</v>
          </cell>
          <cell r="AO1306">
            <v>0</v>
          </cell>
          <cell r="AP1306">
            <v>2010</v>
          </cell>
          <cell r="AQ1306" t="str">
            <v>SV</v>
          </cell>
          <cell r="AR1306">
            <v>175.71428571428569</v>
          </cell>
          <cell r="AS1306">
            <v>10</v>
          </cell>
          <cell r="AT1306">
            <v>30.6</v>
          </cell>
          <cell r="AU1306" t="str">
            <v>Q</v>
          </cell>
          <cell r="AV1306">
            <v>5744.9999969999999</v>
          </cell>
          <cell r="AW1306">
            <v>5278.8817399999998</v>
          </cell>
          <cell r="AX1306">
            <v>6900</v>
          </cell>
          <cell r="AY1306">
            <v>0.20104438705015371</v>
          </cell>
          <cell r="AZ1306">
            <v>0.16739130478260872</v>
          </cell>
          <cell r="BA1306">
            <v>6550</v>
          </cell>
          <cell r="BB1306">
            <v>6</v>
          </cell>
          <cell r="BC1306">
            <v>0.14012184567804442</v>
          </cell>
          <cell r="BD1306">
            <v>0.12290076381679391</v>
          </cell>
          <cell r="BE1306">
            <v>6290</v>
          </cell>
          <cell r="BF1306">
            <v>12</v>
          </cell>
          <cell r="BG1306">
            <v>9.4865100658763302E-2</v>
          </cell>
          <cell r="BH1306">
            <v>8.6645469475357728E-2</v>
          </cell>
        </row>
        <row r="1307">
          <cell r="B1307" t="str">
            <v>3660</v>
          </cell>
          <cell r="C1307" t="str">
            <v>7798077070899</v>
          </cell>
          <cell r="D1307" t="str">
            <v>JUGO POLVO NARANJA 2Lts 20gr ZUKO</v>
          </cell>
          <cell r="E1307">
            <v>10</v>
          </cell>
          <cell r="F1307" t="str">
            <v>BEBIDAS</v>
          </cell>
          <cell r="G1307" t="str">
            <v>BEBIDAS</v>
          </cell>
          <cell r="H1307" t="str">
            <v>JUGOS</v>
          </cell>
          <cell r="I1307" t="str">
            <v>JUGOS POLVO</v>
          </cell>
          <cell r="J1307" t="str">
            <v>NORMAL JP-N</v>
          </cell>
          <cell r="K1307" t="str">
            <v>ZUKO</v>
          </cell>
          <cell r="L1307">
            <v>155</v>
          </cell>
          <cell r="M1307" t="str">
            <v>TROVATO C.I.S.A. (155)</v>
          </cell>
          <cell r="N1307">
            <v>0</v>
          </cell>
          <cell r="O1307">
            <v>0</v>
          </cell>
          <cell r="P1307">
            <v>168</v>
          </cell>
          <cell r="Q1307">
            <v>252</v>
          </cell>
          <cell r="R1307">
            <v>0</v>
          </cell>
          <cell r="S1307">
            <v>114</v>
          </cell>
          <cell r="T1307">
            <v>165</v>
          </cell>
          <cell r="U1307">
            <v>111</v>
          </cell>
          <cell r="V1307">
            <v>0</v>
          </cell>
          <cell r="W1307">
            <v>19</v>
          </cell>
          <cell r="X1307">
            <v>117</v>
          </cell>
          <cell r="Y1307">
            <v>87</v>
          </cell>
          <cell r="Z1307">
            <v>0</v>
          </cell>
          <cell r="AA1307">
            <v>0</v>
          </cell>
          <cell r="AB1307">
            <v>0</v>
          </cell>
          <cell r="AC1307">
            <v>18</v>
          </cell>
          <cell r="AD1307">
            <v>65</v>
          </cell>
          <cell r="AE1307">
            <v>143</v>
          </cell>
          <cell r="AF1307">
            <v>194</v>
          </cell>
          <cell r="AG1307">
            <v>155</v>
          </cell>
          <cell r="AH1307">
            <v>5</v>
          </cell>
          <cell r="AI1307">
            <v>25</v>
          </cell>
          <cell r="AJ1307">
            <v>174</v>
          </cell>
          <cell r="AK1307">
            <v>167</v>
          </cell>
          <cell r="AL1307">
            <v>57</v>
          </cell>
          <cell r="AM1307">
            <v>103</v>
          </cell>
          <cell r="AN1307">
            <v>284</v>
          </cell>
          <cell r="AO1307">
            <v>45</v>
          </cell>
          <cell r="AP1307">
            <v>20.714285714285715</v>
          </cell>
          <cell r="AQ1307">
            <v>45.135135135135137</v>
          </cell>
          <cell r="AR1307">
            <v>19.655172413793103</v>
          </cell>
          <cell r="AS1307">
            <v>171.66666666666666</v>
          </cell>
          <cell r="AT1307">
            <v>54.967741935483872</v>
          </cell>
          <cell r="AU1307">
            <v>54</v>
          </cell>
          <cell r="AV1307">
            <v>1357.4</v>
          </cell>
          <cell r="AW1307">
            <v>1357.39923</v>
          </cell>
          <cell r="AX1307">
            <v>1600</v>
          </cell>
          <cell r="AY1307">
            <v>0.17872403123618685</v>
          </cell>
          <cell r="AZ1307">
            <v>0.15162499999999995</v>
          </cell>
          <cell r="BA1307">
            <v>1550</v>
          </cell>
          <cell r="BB1307">
            <v>6</v>
          </cell>
          <cell r="BC1307">
            <v>0.14188890526005582</v>
          </cell>
          <cell r="BD1307">
            <v>0.12425806451612897</v>
          </cell>
          <cell r="BE1307">
            <v>1500</v>
          </cell>
          <cell r="BF1307">
            <v>10</v>
          </cell>
          <cell r="BG1307">
            <v>0.10505377928392501</v>
          </cell>
          <cell r="BH1307">
            <v>9.5066666666666605E-2</v>
          </cell>
        </row>
        <row r="1308">
          <cell r="B1308" t="str">
            <v>27068</v>
          </cell>
          <cell r="C1308" t="str">
            <v>7798077070929</v>
          </cell>
          <cell r="D1308" t="str">
            <v>JUGO POLVO NARANJA BANANA 2Lts 20gr ZUKO</v>
          </cell>
          <cell r="E1308">
            <v>10</v>
          </cell>
          <cell r="F1308" t="str">
            <v>BEBIDAS</v>
          </cell>
          <cell r="G1308" t="str">
            <v>BEBIDAS</v>
          </cell>
          <cell r="H1308" t="str">
            <v>JUGOS</v>
          </cell>
          <cell r="I1308" t="str">
            <v>JUGOS POLVO</v>
          </cell>
          <cell r="J1308" t="str">
            <v>NORMAL JP-N</v>
          </cell>
          <cell r="K1308" t="str">
            <v>ZUKO</v>
          </cell>
          <cell r="L1308">
            <v>155</v>
          </cell>
          <cell r="M1308" t="str">
            <v>TROVATO C.I.S.A. (155)</v>
          </cell>
          <cell r="N1308">
            <v>1</v>
          </cell>
          <cell r="O1308">
            <v>116</v>
          </cell>
          <cell r="P1308">
            <v>116</v>
          </cell>
          <cell r="Q1308">
            <v>159</v>
          </cell>
          <cell r="R1308">
            <v>252</v>
          </cell>
          <cell r="S1308">
            <v>348</v>
          </cell>
          <cell r="T1308">
            <v>281</v>
          </cell>
          <cell r="U1308">
            <v>213</v>
          </cell>
          <cell r="V1308">
            <v>56</v>
          </cell>
          <cell r="W1308">
            <v>94</v>
          </cell>
          <cell r="X1308">
            <v>159</v>
          </cell>
          <cell r="Y1308">
            <v>132</v>
          </cell>
          <cell r="Z1308">
            <v>108</v>
          </cell>
          <cell r="AA1308">
            <v>116</v>
          </cell>
          <cell r="AB1308">
            <v>66</v>
          </cell>
          <cell r="AC1308">
            <v>58</v>
          </cell>
          <cell r="AD1308">
            <v>321</v>
          </cell>
          <cell r="AE1308">
            <v>239</v>
          </cell>
          <cell r="AF1308">
            <v>207</v>
          </cell>
          <cell r="AG1308">
            <v>137</v>
          </cell>
          <cell r="AH1308">
            <v>1</v>
          </cell>
          <cell r="AI1308">
            <v>24</v>
          </cell>
          <cell r="AJ1308">
            <v>68</v>
          </cell>
          <cell r="AK1308">
            <v>341</v>
          </cell>
          <cell r="AL1308">
            <v>23</v>
          </cell>
          <cell r="AM1308">
            <v>106</v>
          </cell>
          <cell r="AN1308">
            <v>280</v>
          </cell>
          <cell r="AO1308">
            <v>117</v>
          </cell>
          <cell r="AP1308">
            <v>12.830188679245284</v>
          </cell>
          <cell r="AQ1308">
            <v>48.028169014084504</v>
          </cell>
          <cell r="AR1308">
            <v>5.2272727272727275</v>
          </cell>
          <cell r="AS1308">
            <v>54.827586206896555</v>
          </cell>
          <cell r="AT1308">
            <v>61.313868613138695</v>
          </cell>
          <cell r="AU1308">
            <v>146.25</v>
          </cell>
          <cell r="AV1308">
            <v>1357.4</v>
          </cell>
          <cell r="AW1308">
            <v>1357.4</v>
          </cell>
          <cell r="AX1308">
            <v>1600</v>
          </cell>
          <cell r="AY1308">
            <v>0.17872403123618685</v>
          </cell>
          <cell r="AZ1308">
            <v>0.15162499999999995</v>
          </cell>
          <cell r="BA1308">
            <v>1550</v>
          </cell>
          <cell r="BB1308">
            <v>6</v>
          </cell>
          <cell r="BC1308">
            <v>0.14188890526005582</v>
          </cell>
          <cell r="BD1308">
            <v>0.12425806451612897</v>
          </cell>
          <cell r="BE1308">
            <v>1500</v>
          </cell>
          <cell r="BF1308">
            <v>10</v>
          </cell>
          <cell r="BG1308">
            <v>0.10505377928392501</v>
          </cell>
          <cell r="BH1308">
            <v>9.5066666666666605E-2</v>
          </cell>
        </row>
        <row r="1309">
          <cell r="B1309" t="str">
            <v>22909</v>
          </cell>
          <cell r="C1309" t="str">
            <v>7802800675340</v>
          </cell>
          <cell r="D1309" t="str">
            <v>JUGO POLVO NARANJA DULCE 10Lts ZUKO</v>
          </cell>
          <cell r="E1309">
            <v>24</v>
          </cell>
          <cell r="F1309" t="str">
            <v>BEBIDAS</v>
          </cell>
          <cell r="G1309" t="str">
            <v>BEBIDAS</v>
          </cell>
          <cell r="H1309" t="str">
            <v>JUGOS</v>
          </cell>
          <cell r="I1309" t="str">
            <v>JUGOS POLVO</v>
          </cell>
          <cell r="J1309" t="str">
            <v>NORMAL JP-N</v>
          </cell>
          <cell r="K1309" t="str">
            <v>ZUKO</v>
          </cell>
          <cell r="L1309">
            <v>155</v>
          </cell>
          <cell r="M1309" t="str">
            <v>TROVATO C.I.S.A. (155)</v>
          </cell>
          <cell r="N1309">
            <v>55</v>
          </cell>
          <cell r="O1309">
            <v>164</v>
          </cell>
          <cell r="P1309">
            <v>15</v>
          </cell>
          <cell r="Q1309">
            <v>0</v>
          </cell>
          <cell r="R1309">
            <v>79</v>
          </cell>
          <cell r="S1309">
            <v>194</v>
          </cell>
          <cell r="T1309">
            <v>80</v>
          </cell>
          <cell r="U1309">
            <v>29</v>
          </cell>
          <cell r="V1309">
            <v>602</v>
          </cell>
          <cell r="W1309">
            <v>53</v>
          </cell>
          <cell r="X1309">
            <v>113</v>
          </cell>
          <cell r="Y1309">
            <v>115</v>
          </cell>
          <cell r="Z1309">
            <v>38</v>
          </cell>
          <cell r="AA1309">
            <v>50</v>
          </cell>
          <cell r="AB1309">
            <v>0</v>
          </cell>
          <cell r="AC1309">
            <v>0</v>
          </cell>
          <cell r="AD1309">
            <v>72</v>
          </cell>
          <cell r="AE1309">
            <v>86</v>
          </cell>
          <cell r="AF1309">
            <v>24</v>
          </cell>
          <cell r="AG1309">
            <v>0</v>
          </cell>
          <cell r="AH1309">
            <v>1</v>
          </cell>
          <cell r="AI1309">
            <v>4</v>
          </cell>
          <cell r="AJ1309">
            <v>0</v>
          </cell>
          <cell r="AK1309">
            <v>-24</v>
          </cell>
          <cell r="AL1309">
            <v>522</v>
          </cell>
          <cell r="AM1309">
            <v>0</v>
          </cell>
          <cell r="AN1309">
            <v>0</v>
          </cell>
          <cell r="AO1309">
            <v>21</v>
          </cell>
          <cell r="AP1309" t="str">
            <v>Q</v>
          </cell>
          <cell r="AQ1309" t="str">
            <v>Q</v>
          </cell>
          <cell r="AR1309">
            <v>136.17391304347828</v>
          </cell>
          <cell r="AS1309" t="str">
            <v>Q</v>
          </cell>
          <cell r="AT1309" t="str">
            <v>Q</v>
          </cell>
          <cell r="AU1309">
            <v>157.5</v>
          </cell>
          <cell r="AV1309">
            <v>5745</v>
          </cell>
          <cell r="AW1309">
            <v>5278.7627199999997</v>
          </cell>
          <cell r="AX1309">
            <v>6900</v>
          </cell>
          <cell r="AY1309">
            <v>0.20104438642297651</v>
          </cell>
          <cell r="AZ1309">
            <v>0.16739130434782609</v>
          </cell>
          <cell r="BA1309">
            <v>6550</v>
          </cell>
          <cell r="BB1309">
            <v>6</v>
          </cell>
          <cell r="BC1309">
            <v>0.14012184508268066</v>
          </cell>
          <cell r="BD1309">
            <v>0.12290076335877863</v>
          </cell>
          <cell r="BE1309">
            <v>6290</v>
          </cell>
          <cell r="BF1309">
            <v>12</v>
          </cell>
          <cell r="BG1309">
            <v>9.4865100087032195E-2</v>
          </cell>
          <cell r="BH1309">
            <v>8.6645468998410177E-2</v>
          </cell>
        </row>
        <row r="1310">
          <cell r="B1310" t="str">
            <v>3665</v>
          </cell>
          <cell r="C1310" t="str">
            <v>7802800716586</v>
          </cell>
          <cell r="D1310" t="str">
            <v>JUGO POLVO NARANJA DULCE 2Lts 20gr ZUKO</v>
          </cell>
          <cell r="E1310">
            <v>100</v>
          </cell>
          <cell r="F1310" t="str">
            <v>BEBIDAS</v>
          </cell>
          <cell r="G1310" t="str">
            <v>BEBIDAS</v>
          </cell>
          <cell r="H1310" t="str">
            <v>JUGOS</v>
          </cell>
          <cell r="I1310" t="str">
            <v>JUGOS POLVO</v>
          </cell>
          <cell r="J1310" t="str">
            <v>NORMAL JP-N</v>
          </cell>
          <cell r="K1310" t="str">
            <v>ZUKO</v>
          </cell>
          <cell r="L1310">
            <v>155</v>
          </cell>
          <cell r="M1310" t="str">
            <v>TROVATO C.I.S.A. (155)</v>
          </cell>
          <cell r="N1310">
            <v>173</v>
          </cell>
          <cell r="O1310">
            <v>482</v>
          </cell>
          <cell r="P1310">
            <v>570</v>
          </cell>
          <cell r="Q1310">
            <v>579</v>
          </cell>
          <cell r="R1310">
            <v>1959</v>
          </cell>
          <cell r="S1310">
            <v>2095</v>
          </cell>
          <cell r="T1310">
            <v>2004</v>
          </cell>
          <cell r="U1310">
            <v>2252</v>
          </cell>
          <cell r="V1310">
            <v>309</v>
          </cell>
          <cell r="W1310">
            <v>287</v>
          </cell>
          <cell r="X1310">
            <v>230</v>
          </cell>
          <cell r="Y1310">
            <v>189</v>
          </cell>
          <cell r="Z1310">
            <v>350</v>
          </cell>
          <cell r="AA1310">
            <v>490</v>
          </cell>
          <cell r="AB1310">
            <v>614</v>
          </cell>
          <cell r="AC1310">
            <v>472</v>
          </cell>
          <cell r="AD1310">
            <v>708</v>
          </cell>
          <cell r="AE1310">
            <v>659</v>
          </cell>
          <cell r="AF1310">
            <v>757</v>
          </cell>
          <cell r="AG1310">
            <v>526</v>
          </cell>
          <cell r="AH1310">
            <v>22</v>
          </cell>
          <cell r="AI1310">
            <v>63</v>
          </cell>
          <cell r="AJ1310">
            <v>280</v>
          </cell>
          <cell r="AK1310">
            <v>2062</v>
          </cell>
          <cell r="AL1310">
            <v>380</v>
          </cell>
          <cell r="AM1310">
            <v>755</v>
          </cell>
          <cell r="AN1310">
            <v>1223</v>
          </cell>
          <cell r="AO1310">
            <v>302</v>
          </cell>
          <cell r="AP1310">
            <v>14.507772020725389</v>
          </cell>
          <cell r="AQ1310">
            <v>27.46891651865009</v>
          </cell>
          <cell r="AR1310">
            <v>60.317460317460323</v>
          </cell>
          <cell r="AS1310">
            <v>47.987288135593225</v>
          </cell>
          <cell r="AT1310">
            <v>69.752851711026622</v>
          </cell>
          <cell r="AU1310">
            <v>143.8095238095238</v>
          </cell>
          <cell r="AV1310">
            <v>1357.4</v>
          </cell>
          <cell r="AW1310">
            <v>1357.4</v>
          </cell>
          <cell r="AX1310">
            <v>1600</v>
          </cell>
          <cell r="AY1310">
            <v>0.17872403123618685</v>
          </cell>
          <cell r="AZ1310">
            <v>0.15162499999999995</v>
          </cell>
          <cell r="BA1310">
            <v>1550</v>
          </cell>
          <cell r="BB1310">
            <v>6</v>
          </cell>
          <cell r="BC1310">
            <v>0.14188890526005582</v>
          </cell>
          <cell r="BD1310">
            <v>0.12425806451612897</v>
          </cell>
          <cell r="BE1310">
            <v>1500</v>
          </cell>
          <cell r="BF1310">
            <v>10</v>
          </cell>
          <cell r="BG1310">
            <v>0.10505377928392501</v>
          </cell>
          <cell r="BH1310">
            <v>9.5066666666666605E-2</v>
          </cell>
        </row>
        <row r="1311">
          <cell r="B1311" t="str">
            <v>27067</v>
          </cell>
          <cell r="C1311" t="str">
            <v>7802800675357</v>
          </cell>
          <cell r="D1311" t="str">
            <v>JUGO POLVO NARANJA FRUT BANANA 10Lts 100gr ZUKO</v>
          </cell>
          <cell r="E1311">
            <v>24</v>
          </cell>
          <cell r="F1311" t="str">
            <v>BEBIDAS</v>
          </cell>
          <cell r="G1311" t="str">
            <v>BEBIDAS</v>
          </cell>
          <cell r="H1311" t="str">
            <v>JUGOS</v>
          </cell>
          <cell r="I1311" t="str">
            <v>JUGOS POLVO</v>
          </cell>
          <cell r="J1311" t="str">
            <v>NORMAL JP-N</v>
          </cell>
          <cell r="K1311" t="str">
            <v>ZUKO</v>
          </cell>
          <cell r="L1311">
            <v>155</v>
          </cell>
          <cell r="M1311" t="str">
            <v>TROVATO C.I.S.A. (155)</v>
          </cell>
          <cell r="N1311">
            <v>116</v>
          </cell>
          <cell r="O1311">
            <v>4</v>
          </cell>
          <cell r="P1311">
            <v>47</v>
          </cell>
          <cell r="Q1311">
            <v>4</v>
          </cell>
          <cell r="R1311">
            <v>237</v>
          </cell>
          <cell r="S1311">
            <v>7</v>
          </cell>
          <cell r="T1311">
            <v>24</v>
          </cell>
          <cell r="U1311">
            <v>24</v>
          </cell>
          <cell r="V1311">
            <v>27</v>
          </cell>
          <cell r="W1311">
            <v>0</v>
          </cell>
          <cell r="X1311">
            <v>0</v>
          </cell>
          <cell r="Y1311">
            <v>0</v>
          </cell>
          <cell r="Z1311">
            <v>27</v>
          </cell>
          <cell r="AA1311">
            <v>0</v>
          </cell>
          <cell r="AB1311">
            <v>48</v>
          </cell>
          <cell r="AC1311">
            <v>67</v>
          </cell>
          <cell r="AD1311">
            <v>64</v>
          </cell>
          <cell r="AE1311">
            <v>0</v>
          </cell>
          <cell r="AF1311">
            <v>0</v>
          </cell>
          <cell r="AG1311">
            <v>0</v>
          </cell>
          <cell r="AH1311">
            <v>0</v>
          </cell>
          <cell r="AI1311">
            <v>0</v>
          </cell>
          <cell r="AJ1311">
            <v>0</v>
          </cell>
          <cell r="AK1311">
            <v>0</v>
          </cell>
          <cell r="AL1311">
            <v>0</v>
          </cell>
          <cell r="AM1311">
            <v>50</v>
          </cell>
          <cell r="AN1311">
            <v>0</v>
          </cell>
          <cell r="AO1311">
            <v>0</v>
          </cell>
          <cell r="AP1311" t="str">
            <v>Q</v>
          </cell>
          <cell r="AQ1311" t="str">
            <v>Q</v>
          </cell>
          <cell r="AR1311" t="str">
            <v>Q</v>
          </cell>
          <cell r="AS1311">
            <v>22.388059701492537</v>
          </cell>
          <cell r="AT1311" t="str">
            <v>Q</v>
          </cell>
          <cell r="AU1311" t="str">
            <v>Q</v>
          </cell>
          <cell r="AV1311">
            <v>5744.9999969999999</v>
          </cell>
          <cell r="AW1311">
            <v>5278.8076000000001</v>
          </cell>
          <cell r="AX1311">
            <v>6900</v>
          </cell>
          <cell r="AY1311">
            <v>0.20104438705015371</v>
          </cell>
          <cell r="AZ1311">
            <v>0.16739130478260872</v>
          </cell>
          <cell r="BA1311">
            <v>6550</v>
          </cell>
          <cell r="BB1311">
            <v>6</v>
          </cell>
          <cell r="BC1311">
            <v>0.14012184567804442</v>
          </cell>
          <cell r="BD1311">
            <v>0.12290076381679391</v>
          </cell>
          <cell r="BE1311">
            <v>6290</v>
          </cell>
          <cell r="BF1311">
            <v>12</v>
          </cell>
          <cell r="BG1311">
            <v>9.4865100658763302E-2</v>
          </cell>
          <cell r="BH1311">
            <v>8.6645469475357728E-2</v>
          </cell>
        </row>
        <row r="1312">
          <cell r="B1312" t="str">
            <v>27070</v>
          </cell>
          <cell r="C1312" t="str">
            <v>7798077070936</v>
          </cell>
          <cell r="D1312" t="str">
            <v>JUGO POLVO NARANJA FRUT BANANA 2Lts 20gr ZUKO</v>
          </cell>
          <cell r="E1312">
            <v>10</v>
          </cell>
          <cell r="F1312" t="str">
            <v>BEBIDAS</v>
          </cell>
          <cell r="G1312" t="str">
            <v>BEBIDAS</v>
          </cell>
          <cell r="H1312" t="str">
            <v>JUGOS</v>
          </cell>
          <cell r="I1312" t="str">
            <v>JUGOS POLVO</v>
          </cell>
          <cell r="J1312" t="str">
            <v>NORMAL JP-N</v>
          </cell>
          <cell r="K1312" t="str">
            <v>ZUKO</v>
          </cell>
          <cell r="L1312">
            <v>155</v>
          </cell>
          <cell r="M1312" t="str">
            <v>TROVATO C.I.S.A. (155)</v>
          </cell>
          <cell r="N1312">
            <v>586</v>
          </cell>
          <cell r="O1312">
            <v>1160</v>
          </cell>
          <cell r="P1312">
            <v>526</v>
          </cell>
          <cell r="Q1312">
            <v>552</v>
          </cell>
          <cell r="R1312">
            <v>1440</v>
          </cell>
          <cell r="S1312">
            <v>1750</v>
          </cell>
          <cell r="T1312">
            <v>1859</v>
          </cell>
          <cell r="U1312">
            <v>1875</v>
          </cell>
          <cell r="V1312">
            <v>399</v>
          </cell>
          <cell r="W1312">
            <v>314</v>
          </cell>
          <cell r="X1312">
            <v>102</v>
          </cell>
          <cell r="Y1312">
            <v>30</v>
          </cell>
          <cell r="Z1312">
            <v>374</v>
          </cell>
          <cell r="AA1312">
            <v>670</v>
          </cell>
          <cell r="AB1312">
            <v>341</v>
          </cell>
          <cell r="AC1312">
            <v>362</v>
          </cell>
          <cell r="AD1312">
            <v>399</v>
          </cell>
          <cell r="AE1312">
            <v>479</v>
          </cell>
          <cell r="AF1312">
            <v>382</v>
          </cell>
          <cell r="AG1312">
            <v>327</v>
          </cell>
          <cell r="AH1312">
            <v>10</v>
          </cell>
          <cell r="AI1312">
            <v>33</v>
          </cell>
          <cell r="AJ1312">
            <v>1116</v>
          </cell>
          <cell r="AK1312">
            <v>2202</v>
          </cell>
          <cell r="AL1312">
            <v>474</v>
          </cell>
          <cell r="AM1312">
            <v>469</v>
          </cell>
          <cell r="AN1312">
            <v>436</v>
          </cell>
          <cell r="AO1312">
            <v>363</v>
          </cell>
          <cell r="AP1312">
            <v>60.652173913043484</v>
          </cell>
          <cell r="AQ1312">
            <v>35.232000000000006</v>
          </cell>
          <cell r="AR1312">
            <v>474</v>
          </cell>
          <cell r="AS1312">
            <v>38.867403314917127</v>
          </cell>
          <cell r="AT1312">
            <v>40</v>
          </cell>
          <cell r="AU1312">
            <v>330</v>
          </cell>
          <cell r="AV1312">
            <v>1357.4</v>
          </cell>
          <cell r="AW1312">
            <v>1357.39978</v>
          </cell>
          <cell r="AX1312">
            <v>1600</v>
          </cell>
          <cell r="AY1312">
            <v>0.17872403123618685</v>
          </cell>
          <cell r="AZ1312">
            <v>0.15162499999999995</v>
          </cell>
          <cell r="BA1312">
            <v>1550</v>
          </cell>
          <cell r="BB1312">
            <v>6</v>
          </cell>
          <cell r="BC1312">
            <v>0.14188890526005582</v>
          </cell>
          <cell r="BD1312">
            <v>0.12425806451612897</v>
          </cell>
          <cell r="BE1312">
            <v>1500</v>
          </cell>
          <cell r="BF1312">
            <v>10</v>
          </cell>
          <cell r="BG1312">
            <v>0.10505377928392501</v>
          </cell>
          <cell r="BH1312">
            <v>9.5066666666666605E-2</v>
          </cell>
        </row>
        <row r="1313">
          <cell r="B1313" t="str">
            <v>27069</v>
          </cell>
          <cell r="C1313" t="str">
            <v>7798077070943</v>
          </cell>
          <cell r="D1313" t="str">
            <v>JUGO POLVO NARANJA PIÑA 2Lts 20gr ZUKO</v>
          </cell>
          <cell r="E1313">
            <v>10</v>
          </cell>
          <cell r="F1313" t="str">
            <v>BEBIDAS</v>
          </cell>
          <cell r="G1313" t="str">
            <v>BEBIDAS</v>
          </cell>
          <cell r="H1313" t="str">
            <v>JUGOS</v>
          </cell>
          <cell r="I1313" t="str">
            <v>JUGOS POLVO</v>
          </cell>
          <cell r="J1313" t="str">
            <v>NORMAL JP-N</v>
          </cell>
          <cell r="K1313" t="str">
            <v>ZUKO</v>
          </cell>
          <cell r="L1313">
            <v>155</v>
          </cell>
          <cell r="M1313" t="str">
            <v>TROVATO C.I.S.A. (155)</v>
          </cell>
          <cell r="N1313">
            <v>0</v>
          </cell>
          <cell r="O1313">
            <v>0</v>
          </cell>
          <cell r="P1313">
            <v>0</v>
          </cell>
          <cell r="Q1313">
            <v>0</v>
          </cell>
          <cell r="R1313">
            <v>0</v>
          </cell>
          <cell r="S1313">
            <v>0</v>
          </cell>
          <cell r="T1313">
            <v>0</v>
          </cell>
          <cell r="U1313">
            <v>0</v>
          </cell>
          <cell r="V1313">
            <v>0</v>
          </cell>
          <cell r="W1313">
            <v>0</v>
          </cell>
          <cell r="X1313">
            <v>0</v>
          </cell>
          <cell r="Y1313">
            <v>0</v>
          </cell>
          <cell r="Z1313">
            <v>0</v>
          </cell>
          <cell r="AA1313">
            <v>0</v>
          </cell>
          <cell r="AB1313">
            <v>0</v>
          </cell>
          <cell r="AC1313">
            <v>0</v>
          </cell>
          <cell r="AD1313">
            <v>0</v>
          </cell>
          <cell r="AE1313">
            <v>0</v>
          </cell>
          <cell r="AF1313">
            <v>0</v>
          </cell>
          <cell r="AG1313">
            <v>0</v>
          </cell>
          <cell r="AH1313">
            <v>0</v>
          </cell>
          <cell r="AI1313">
            <v>0</v>
          </cell>
          <cell r="AJ1313">
            <v>0</v>
          </cell>
          <cell r="AK1313">
            <v>4</v>
          </cell>
          <cell r="AL1313">
            <v>0</v>
          </cell>
          <cell r="AM1313">
            <v>0</v>
          </cell>
          <cell r="AN1313">
            <v>0</v>
          </cell>
          <cell r="AO1313">
            <v>0</v>
          </cell>
          <cell r="AP1313" t="str">
            <v>Q</v>
          </cell>
          <cell r="AQ1313" t="str">
            <v>SV</v>
          </cell>
          <cell r="AR1313" t="str">
            <v>Q</v>
          </cell>
          <cell r="AS1313" t="str">
            <v>Q</v>
          </cell>
          <cell r="AT1313" t="str">
            <v>Q</v>
          </cell>
          <cell r="AU1313" t="str">
            <v>Q</v>
          </cell>
          <cell r="AV1313">
            <v>1357.4</v>
          </cell>
          <cell r="AW1313">
            <v>1357.4</v>
          </cell>
          <cell r="AX1313">
            <v>1600</v>
          </cell>
          <cell r="AY1313">
            <v>0.17872403123618685</v>
          </cell>
          <cell r="AZ1313">
            <v>0.15162499999999995</v>
          </cell>
          <cell r="BA1313">
            <v>1550</v>
          </cell>
          <cell r="BB1313">
            <v>6</v>
          </cell>
          <cell r="BC1313">
            <v>0.14188890526005582</v>
          </cell>
          <cell r="BD1313">
            <v>0.12425806451612897</v>
          </cell>
          <cell r="BE1313">
            <v>1500</v>
          </cell>
          <cell r="BF1313">
            <v>10</v>
          </cell>
          <cell r="BG1313">
            <v>0.10505377928392501</v>
          </cell>
          <cell r="BH1313">
            <v>9.5066666666666605E-2</v>
          </cell>
        </row>
        <row r="1314">
          <cell r="B1314" t="str">
            <v>22910</v>
          </cell>
          <cell r="C1314" t="str">
            <v>7802800675326</v>
          </cell>
          <cell r="D1314" t="str">
            <v>JUGO POLVO PIÑA 10Lts ZUKO</v>
          </cell>
          <cell r="E1314">
            <v>24</v>
          </cell>
          <cell r="F1314" t="str">
            <v>BEBIDAS</v>
          </cell>
          <cell r="G1314" t="str">
            <v>BEBIDAS</v>
          </cell>
          <cell r="H1314" t="str">
            <v>JUGOS</v>
          </cell>
          <cell r="I1314" t="str">
            <v>JUGOS POLVO</v>
          </cell>
          <cell r="J1314" t="str">
            <v>NORMAL JP-N</v>
          </cell>
          <cell r="K1314" t="str">
            <v>ZUKO</v>
          </cell>
          <cell r="L1314">
            <v>155</v>
          </cell>
          <cell r="M1314" t="str">
            <v>TROVATO C.I.S.A. (155)</v>
          </cell>
          <cell r="N1314">
            <v>305</v>
          </cell>
          <cell r="O1314">
            <v>660</v>
          </cell>
          <cell r="P1314">
            <v>481</v>
          </cell>
          <cell r="Q1314">
            <v>561</v>
          </cell>
          <cell r="R1314">
            <v>111</v>
          </cell>
          <cell r="S1314">
            <v>100</v>
          </cell>
          <cell r="T1314">
            <v>111</v>
          </cell>
          <cell r="U1314">
            <v>27</v>
          </cell>
          <cell r="V1314">
            <v>23</v>
          </cell>
          <cell r="W1314">
            <v>18</v>
          </cell>
          <cell r="X1314">
            <v>30</v>
          </cell>
          <cell r="Y1314">
            <v>26</v>
          </cell>
          <cell r="Z1314">
            <v>15</v>
          </cell>
          <cell r="AA1314">
            <v>24</v>
          </cell>
          <cell r="AB1314">
            <v>17</v>
          </cell>
          <cell r="AC1314">
            <v>16</v>
          </cell>
          <cell r="AD1314">
            <v>53</v>
          </cell>
          <cell r="AE1314">
            <v>56</v>
          </cell>
          <cell r="AF1314">
            <v>32</v>
          </cell>
          <cell r="AG1314">
            <v>16</v>
          </cell>
          <cell r="AH1314">
            <v>0</v>
          </cell>
          <cell r="AI1314">
            <v>1</v>
          </cell>
          <cell r="AJ1314">
            <v>1</v>
          </cell>
          <cell r="AK1314">
            <v>0</v>
          </cell>
          <cell r="AL1314">
            <v>13</v>
          </cell>
          <cell r="AM1314">
            <v>6</v>
          </cell>
          <cell r="AN1314">
            <v>0</v>
          </cell>
          <cell r="AO1314">
            <v>24</v>
          </cell>
          <cell r="AP1314">
            <v>5.3475935828877004E-2</v>
          </cell>
          <cell r="AQ1314" t="str">
            <v>Q</v>
          </cell>
          <cell r="AR1314">
            <v>15</v>
          </cell>
          <cell r="AS1314">
            <v>11.25</v>
          </cell>
          <cell r="AT1314" t="str">
            <v>Q</v>
          </cell>
          <cell r="AU1314">
            <v>720</v>
          </cell>
          <cell r="AV1314">
            <v>5745</v>
          </cell>
          <cell r="AW1314">
            <v>5278.60509</v>
          </cell>
          <cell r="AX1314">
            <v>6900</v>
          </cell>
          <cell r="AY1314">
            <v>0.20104438642297651</v>
          </cell>
          <cell r="AZ1314">
            <v>0.16739130434782609</v>
          </cell>
          <cell r="BA1314">
            <v>6550</v>
          </cell>
          <cell r="BB1314">
            <v>6</v>
          </cell>
          <cell r="BC1314">
            <v>0.14012184508268066</v>
          </cell>
          <cell r="BD1314">
            <v>0.12290076335877863</v>
          </cell>
          <cell r="BE1314">
            <v>6290</v>
          </cell>
          <cell r="BF1314">
            <v>12</v>
          </cell>
          <cell r="BG1314">
            <v>9.4865100087032195E-2</v>
          </cell>
          <cell r="BH1314">
            <v>8.6645468998410177E-2</v>
          </cell>
        </row>
        <row r="1315">
          <cell r="B1315" t="str">
            <v>3663</v>
          </cell>
          <cell r="C1315" t="str">
            <v>7798077070950</v>
          </cell>
          <cell r="D1315" t="str">
            <v>JUGO POLVO PIÑA 2Lts 20gr ZUKO</v>
          </cell>
          <cell r="E1315">
            <v>10</v>
          </cell>
          <cell r="F1315" t="str">
            <v>BEBIDAS</v>
          </cell>
          <cell r="G1315" t="str">
            <v>BEBIDAS</v>
          </cell>
          <cell r="H1315" t="str">
            <v>JUGOS</v>
          </cell>
          <cell r="I1315" t="str">
            <v>JUGOS POLVO</v>
          </cell>
          <cell r="J1315" t="str">
            <v>NORMAL JP-N</v>
          </cell>
          <cell r="K1315" t="str">
            <v>ZUKO</v>
          </cell>
          <cell r="L1315">
            <v>155</v>
          </cell>
          <cell r="M1315" t="str">
            <v>TROVATO C.I.S.A. (155)</v>
          </cell>
          <cell r="N1315">
            <v>6</v>
          </cell>
          <cell r="O1315">
            <v>194</v>
          </cell>
          <cell r="P1315">
            <v>198</v>
          </cell>
          <cell r="Q1315">
            <v>214</v>
          </cell>
          <cell r="R1315">
            <v>0</v>
          </cell>
          <cell r="S1315">
            <v>181</v>
          </cell>
          <cell r="T1315">
            <v>341</v>
          </cell>
          <cell r="U1315">
            <v>377</v>
          </cell>
          <cell r="V1315">
            <v>132</v>
          </cell>
          <cell r="W1315">
            <v>118</v>
          </cell>
          <cell r="X1315">
            <v>153</v>
          </cell>
          <cell r="Y1315">
            <v>91</v>
          </cell>
          <cell r="Z1315">
            <v>62</v>
          </cell>
          <cell r="AA1315">
            <v>111</v>
          </cell>
          <cell r="AB1315">
            <v>125</v>
          </cell>
          <cell r="AC1315">
            <v>150</v>
          </cell>
          <cell r="AD1315">
            <v>145</v>
          </cell>
          <cell r="AE1315">
            <v>161</v>
          </cell>
          <cell r="AF1315">
            <v>206</v>
          </cell>
          <cell r="AG1315">
            <v>134</v>
          </cell>
          <cell r="AH1315">
            <v>1</v>
          </cell>
          <cell r="AI1315">
            <v>15</v>
          </cell>
          <cell r="AJ1315">
            <v>265</v>
          </cell>
          <cell r="AK1315">
            <v>99</v>
          </cell>
          <cell r="AL1315">
            <v>196</v>
          </cell>
          <cell r="AM1315">
            <v>127</v>
          </cell>
          <cell r="AN1315">
            <v>273</v>
          </cell>
          <cell r="AO1315">
            <v>98</v>
          </cell>
          <cell r="AP1315">
            <v>37.149532710280376</v>
          </cell>
          <cell r="AQ1315">
            <v>7.8779840848806355</v>
          </cell>
          <cell r="AR1315">
            <v>64.615384615384613</v>
          </cell>
          <cell r="AS1315">
            <v>25.4</v>
          </cell>
          <cell r="AT1315">
            <v>61.119402985074636</v>
          </cell>
          <cell r="AU1315">
            <v>196</v>
          </cell>
          <cell r="AV1315">
            <v>1357.4</v>
          </cell>
          <cell r="AW1315">
            <v>1357.4</v>
          </cell>
          <cell r="AX1315">
            <v>1600</v>
          </cell>
          <cell r="AY1315">
            <v>0.17872403123618685</v>
          </cell>
          <cell r="AZ1315">
            <v>0.15162499999999995</v>
          </cell>
          <cell r="BA1315">
            <v>1550</v>
          </cell>
          <cell r="BB1315">
            <v>6</v>
          </cell>
          <cell r="BC1315">
            <v>0.14188890526005582</v>
          </cell>
          <cell r="BD1315">
            <v>0.12425806451612897</v>
          </cell>
          <cell r="BE1315">
            <v>1500</v>
          </cell>
          <cell r="BF1315">
            <v>10</v>
          </cell>
          <cell r="BG1315">
            <v>0.10505377928392501</v>
          </cell>
          <cell r="BH1315">
            <v>9.5066666666666605E-2</v>
          </cell>
        </row>
        <row r="1316">
          <cell r="B1316" t="str">
            <v>8408</v>
          </cell>
          <cell r="C1316" t="str">
            <v>7802800716593</v>
          </cell>
          <cell r="D1316" t="str">
            <v>JUGO POLVO PIÑA COLADA 2Lts 20gr ZUKO</v>
          </cell>
          <cell r="E1316">
            <v>100</v>
          </cell>
          <cell r="F1316" t="str">
            <v>BEBIDAS</v>
          </cell>
          <cell r="G1316" t="str">
            <v>BEBIDAS</v>
          </cell>
          <cell r="H1316" t="str">
            <v>JUGOS</v>
          </cell>
          <cell r="I1316" t="str">
            <v>JUGOS POLVO</v>
          </cell>
          <cell r="J1316" t="str">
            <v>NORMAL JP-N</v>
          </cell>
          <cell r="K1316" t="str">
            <v>ZUKO</v>
          </cell>
          <cell r="L1316">
            <v>155</v>
          </cell>
          <cell r="M1316" t="str">
            <v>TROVATO C.I.S.A. (155)</v>
          </cell>
          <cell r="N1316">
            <v>17</v>
          </cell>
          <cell r="O1316">
            <v>81</v>
          </cell>
          <cell r="P1316">
            <v>19</v>
          </cell>
          <cell r="Q1316">
            <v>0</v>
          </cell>
          <cell r="R1316">
            <v>50</v>
          </cell>
          <cell r="S1316">
            <v>20</v>
          </cell>
          <cell r="T1316">
            <v>134</v>
          </cell>
          <cell r="U1316">
            <v>100</v>
          </cell>
          <cell r="V1316">
            <v>31</v>
          </cell>
          <cell r="W1316">
            <v>120</v>
          </cell>
          <cell r="X1316">
            <v>29</v>
          </cell>
          <cell r="Y1316">
            <v>83</v>
          </cell>
          <cell r="Z1316">
            <v>83</v>
          </cell>
          <cell r="AA1316">
            <v>159</v>
          </cell>
          <cell r="AB1316">
            <v>20</v>
          </cell>
          <cell r="AC1316">
            <v>0</v>
          </cell>
          <cell r="AD1316">
            <v>259</v>
          </cell>
          <cell r="AE1316">
            <v>246</v>
          </cell>
          <cell r="AF1316">
            <v>169</v>
          </cell>
          <cell r="AG1316">
            <v>184</v>
          </cell>
          <cell r="AH1316">
            <v>15</v>
          </cell>
          <cell r="AI1316">
            <v>24</v>
          </cell>
          <cell r="AJ1316">
            <v>20</v>
          </cell>
          <cell r="AK1316">
            <v>0</v>
          </cell>
          <cell r="AL1316">
            <v>39</v>
          </cell>
          <cell r="AM1316">
            <v>200</v>
          </cell>
          <cell r="AN1316">
            <v>164</v>
          </cell>
          <cell r="AO1316">
            <v>68</v>
          </cell>
          <cell r="AP1316" t="str">
            <v>SV</v>
          </cell>
          <cell r="AQ1316" t="str">
            <v>Q</v>
          </cell>
          <cell r="AR1316">
            <v>14.096385542168676</v>
          </cell>
          <cell r="AS1316" t="str">
            <v>SV</v>
          </cell>
          <cell r="AT1316">
            <v>26.739130434782609</v>
          </cell>
          <cell r="AU1316">
            <v>85</v>
          </cell>
          <cell r="AV1316">
            <v>1357.4</v>
          </cell>
          <cell r="AW1316">
            <v>1357.4</v>
          </cell>
          <cell r="AX1316">
            <v>1600</v>
          </cell>
          <cell r="AY1316">
            <v>0.17872403123618685</v>
          </cell>
          <cell r="AZ1316">
            <v>0.15162499999999995</v>
          </cell>
          <cell r="BA1316">
            <v>1550</v>
          </cell>
          <cell r="BB1316">
            <v>6</v>
          </cell>
          <cell r="BC1316">
            <v>0.14188890526005582</v>
          </cell>
          <cell r="BD1316">
            <v>0.12425806451612897</v>
          </cell>
          <cell r="BE1316">
            <v>1500</v>
          </cell>
          <cell r="BF1316">
            <v>10</v>
          </cell>
          <cell r="BG1316">
            <v>0.10505377928392501</v>
          </cell>
          <cell r="BH1316">
            <v>9.5066666666666605E-2</v>
          </cell>
        </row>
        <row r="1317">
          <cell r="B1317" t="str">
            <v>8404</v>
          </cell>
          <cell r="C1317" t="str">
            <v>7802800675104</v>
          </cell>
          <cell r="D1317" t="str">
            <v>JUGO POLVO PIÑA COLADA 8Lts 160gr ZUKO</v>
          </cell>
          <cell r="E1317">
            <v>24</v>
          </cell>
          <cell r="F1317" t="str">
            <v>BEBIDAS</v>
          </cell>
          <cell r="G1317" t="str">
            <v>BEBIDAS</v>
          </cell>
          <cell r="H1317" t="str">
            <v>JUGOS</v>
          </cell>
          <cell r="I1317" t="str">
            <v>JUGOS POLVO</v>
          </cell>
          <cell r="J1317" t="str">
            <v>NORMAL JP-N</v>
          </cell>
          <cell r="K1317" t="str">
            <v>ZUKO</v>
          </cell>
          <cell r="L1317">
            <v>155</v>
          </cell>
          <cell r="M1317" t="str">
            <v>TROVATO C.I.S.A. (155)</v>
          </cell>
          <cell r="N1317">
            <v>0</v>
          </cell>
          <cell r="O1317">
            <v>0</v>
          </cell>
          <cell r="P1317">
            <v>0</v>
          </cell>
          <cell r="Q1317">
            <v>0</v>
          </cell>
          <cell r="R1317">
            <v>0</v>
          </cell>
          <cell r="S1317">
            <v>0</v>
          </cell>
          <cell r="T1317">
            <v>0</v>
          </cell>
          <cell r="U1317">
            <v>0</v>
          </cell>
          <cell r="V1317">
            <v>0</v>
          </cell>
          <cell r="W1317">
            <v>0</v>
          </cell>
          <cell r="X1317">
            <v>0</v>
          </cell>
          <cell r="Y1317">
            <v>0</v>
          </cell>
          <cell r="Z1317">
            <v>0</v>
          </cell>
          <cell r="AA1317">
            <v>0</v>
          </cell>
          <cell r="AB1317">
            <v>0</v>
          </cell>
          <cell r="AC1317">
            <v>0</v>
          </cell>
          <cell r="AD1317">
            <v>0</v>
          </cell>
          <cell r="AE1317">
            <v>0</v>
          </cell>
          <cell r="AF1317">
            <v>0</v>
          </cell>
          <cell r="AG1317">
            <v>0</v>
          </cell>
          <cell r="AH1317">
            <v>0</v>
          </cell>
          <cell r="AI1317">
            <v>0</v>
          </cell>
          <cell r="AJ1317">
            <v>4</v>
          </cell>
          <cell r="AK1317">
            <v>0</v>
          </cell>
          <cell r="AL1317">
            <v>0</v>
          </cell>
          <cell r="AM1317">
            <v>0</v>
          </cell>
          <cell r="AN1317">
            <v>0</v>
          </cell>
          <cell r="AO1317">
            <v>0</v>
          </cell>
          <cell r="AP1317" t="str">
            <v>SV</v>
          </cell>
          <cell r="AQ1317" t="str">
            <v>Q</v>
          </cell>
          <cell r="AR1317" t="str">
            <v>Q</v>
          </cell>
          <cell r="AS1317" t="str">
            <v>Q</v>
          </cell>
          <cell r="AT1317" t="str">
            <v>Q</v>
          </cell>
          <cell r="AU1317" t="str">
            <v>Q</v>
          </cell>
          <cell r="AV1317">
            <v>5000.0000049999999</v>
          </cell>
          <cell r="AW1317">
            <v>3730.8660399999999</v>
          </cell>
          <cell r="AX1317">
            <v>6250</v>
          </cell>
          <cell r="AY1317">
            <v>0.24999999875000012</v>
          </cell>
          <cell r="AZ1317">
            <v>0.19999999920000003</v>
          </cell>
          <cell r="BA1317">
            <v>5900</v>
          </cell>
          <cell r="BB1317">
            <v>6</v>
          </cell>
          <cell r="BC1317">
            <v>0.17999999882000006</v>
          </cell>
          <cell r="BD1317">
            <v>0.15254237203389834</v>
          </cell>
          <cell r="BE1317">
            <v>5650</v>
          </cell>
          <cell r="BF1317">
            <v>10</v>
          </cell>
          <cell r="BG1317">
            <v>0.12999999887000002</v>
          </cell>
          <cell r="BH1317">
            <v>0.11504424690265488</v>
          </cell>
        </row>
        <row r="1318">
          <cell r="B1318" t="str">
            <v>3664</v>
          </cell>
          <cell r="C1318" t="str">
            <v>7798077070967</v>
          </cell>
          <cell r="D1318" t="str">
            <v>JUGO POLVO UVA 2LTS 20gr ZUKO</v>
          </cell>
          <cell r="E1318">
            <v>10</v>
          </cell>
          <cell r="F1318" t="str">
            <v>BEBIDAS</v>
          </cell>
          <cell r="G1318" t="str">
            <v>BEBIDAS</v>
          </cell>
          <cell r="H1318" t="str">
            <v>JUGOS</v>
          </cell>
          <cell r="I1318" t="str">
            <v>JUGOS POLVO</v>
          </cell>
          <cell r="J1318" t="str">
            <v>NORMAL JP-N</v>
          </cell>
          <cell r="K1318" t="str">
            <v>ZUKO</v>
          </cell>
          <cell r="L1318">
            <v>155</v>
          </cell>
          <cell r="M1318" t="str">
            <v>TROVATO C.I.S.A. (155)</v>
          </cell>
          <cell r="N1318">
            <v>136</v>
          </cell>
          <cell r="O1318">
            <v>321</v>
          </cell>
          <cell r="P1318">
            <v>243</v>
          </cell>
          <cell r="Q1318">
            <v>282</v>
          </cell>
          <cell r="R1318">
            <v>323</v>
          </cell>
          <cell r="S1318">
            <v>706</v>
          </cell>
          <cell r="T1318">
            <v>241</v>
          </cell>
          <cell r="U1318">
            <v>485</v>
          </cell>
          <cell r="V1318">
            <v>89</v>
          </cell>
          <cell r="W1318">
            <v>158</v>
          </cell>
          <cell r="X1318">
            <v>121</v>
          </cell>
          <cell r="Y1318">
            <v>58</v>
          </cell>
          <cell r="Z1318">
            <v>75</v>
          </cell>
          <cell r="AA1318">
            <v>167</v>
          </cell>
          <cell r="AB1318">
            <v>126</v>
          </cell>
          <cell r="AC1318">
            <v>104</v>
          </cell>
          <cell r="AD1318">
            <v>200</v>
          </cell>
          <cell r="AE1318">
            <v>213</v>
          </cell>
          <cell r="AF1318">
            <v>165</v>
          </cell>
          <cell r="AG1318">
            <v>147</v>
          </cell>
          <cell r="AH1318">
            <v>8</v>
          </cell>
          <cell r="AI1318">
            <v>14</v>
          </cell>
          <cell r="AJ1318">
            <v>319</v>
          </cell>
          <cell r="AK1318">
            <v>199</v>
          </cell>
          <cell r="AL1318">
            <v>133</v>
          </cell>
          <cell r="AM1318">
            <v>214</v>
          </cell>
          <cell r="AN1318">
            <v>269</v>
          </cell>
          <cell r="AO1318">
            <v>89</v>
          </cell>
          <cell r="AP1318">
            <v>33.936170212765958</v>
          </cell>
          <cell r="AQ1318">
            <v>12.309278350515463</v>
          </cell>
          <cell r="AR1318">
            <v>68.793103448275858</v>
          </cell>
          <cell r="AS1318">
            <v>61.730769230769226</v>
          </cell>
          <cell r="AT1318">
            <v>54.897959183673471</v>
          </cell>
          <cell r="AU1318">
            <v>190.71428571428569</v>
          </cell>
          <cell r="AV1318">
            <v>1357.4</v>
          </cell>
          <cell r="AW1318">
            <v>1357.39978</v>
          </cell>
          <cell r="AX1318">
            <v>1600</v>
          </cell>
          <cell r="AY1318">
            <v>0.17872403123618685</v>
          </cell>
          <cell r="AZ1318">
            <v>0.15162499999999995</v>
          </cell>
          <cell r="BA1318">
            <v>1550</v>
          </cell>
          <cell r="BB1318">
            <v>6</v>
          </cell>
          <cell r="BC1318">
            <v>0.14188890526005582</v>
          </cell>
          <cell r="BD1318">
            <v>0.12425806451612897</v>
          </cell>
          <cell r="BE1318">
            <v>1500</v>
          </cell>
          <cell r="BF1318">
            <v>10</v>
          </cell>
          <cell r="BG1318">
            <v>0.10505377928392501</v>
          </cell>
          <cell r="BH1318">
            <v>9.5066666666666605E-2</v>
          </cell>
        </row>
        <row r="1319">
          <cell r="B1319" t="str">
            <v>17341</v>
          </cell>
          <cell r="C1319" t="str">
            <v>7802575229335</v>
          </cell>
          <cell r="D1319" t="str">
            <v>JUGO POLVO DURAZNO 2Lts 25gr SPRIM</v>
          </cell>
          <cell r="E1319">
            <v>80</v>
          </cell>
          <cell r="F1319" t="str">
            <v>BEBIDAS</v>
          </cell>
          <cell r="G1319" t="str">
            <v>BEBIDAS</v>
          </cell>
          <cell r="H1319" t="str">
            <v>JUGOS</v>
          </cell>
          <cell r="I1319" t="str">
            <v>JUGOS POLVO</v>
          </cell>
          <cell r="J1319" t="str">
            <v>NORMAL JP-N</v>
          </cell>
          <cell r="K1319" t="str">
            <v>SPRIM</v>
          </cell>
          <cell r="L1319">
            <v>140</v>
          </cell>
          <cell r="M1319" t="str">
            <v>PARAGUAY TRADING S.A. (140)</v>
          </cell>
          <cell r="N1319">
            <v>79</v>
          </cell>
          <cell r="O1319">
            <v>223</v>
          </cell>
          <cell r="P1319">
            <v>89</v>
          </cell>
          <cell r="Q1319">
            <v>92</v>
          </cell>
          <cell r="R1319">
            <v>259</v>
          </cell>
          <cell r="S1319">
            <v>76</v>
          </cell>
          <cell r="T1319">
            <v>305</v>
          </cell>
          <cell r="U1319">
            <v>121</v>
          </cell>
          <cell r="V1319">
            <v>75</v>
          </cell>
          <cell r="W1319">
            <v>119</v>
          </cell>
          <cell r="X1319">
            <v>89</v>
          </cell>
          <cell r="Y1319">
            <v>90</v>
          </cell>
          <cell r="Z1319">
            <v>89</v>
          </cell>
          <cell r="AA1319">
            <v>84</v>
          </cell>
          <cell r="AB1319">
            <v>88</v>
          </cell>
          <cell r="AC1319">
            <v>79</v>
          </cell>
          <cell r="AD1319">
            <v>0</v>
          </cell>
          <cell r="AE1319">
            <v>158</v>
          </cell>
          <cell r="AF1319">
            <v>127</v>
          </cell>
          <cell r="AG1319">
            <v>138</v>
          </cell>
          <cell r="AH1319">
            <v>16</v>
          </cell>
          <cell r="AI1319">
            <v>58</v>
          </cell>
          <cell r="AJ1319">
            <v>129</v>
          </cell>
          <cell r="AK1319">
            <v>3</v>
          </cell>
          <cell r="AL1319">
            <v>68</v>
          </cell>
          <cell r="AM1319">
            <v>8</v>
          </cell>
          <cell r="AN1319">
            <v>76</v>
          </cell>
          <cell r="AO1319">
            <v>48</v>
          </cell>
          <cell r="AP1319">
            <v>42.065217391304351</v>
          </cell>
          <cell r="AQ1319">
            <v>0.74380165289256195</v>
          </cell>
          <cell r="AR1319">
            <v>22.666666666666664</v>
          </cell>
          <cell r="AS1319">
            <v>3.0379746835443036</v>
          </cell>
          <cell r="AT1319">
            <v>16.521739130434781</v>
          </cell>
          <cell r="AU1319">
            <v>24.827586206896552</v>
          </cell>
          <cell r="AV1319">
            <v>1874.95957</v>
          </cell>
          <cell r="AW1319">
            <v>1874.9646299999999</v>
          </cell>
          <cell r="AX1319">
            <v>2250</v>
          </cell>
          <cell r="AY1319">
            <v>0.20002587575795028</v>
          </cell>
          <cell r="AZ1319">
            <v>0.16668463555555557</v>
          </cell>
          <cell r="BA1319">
            <v>2200</v>
          </cell>
          <cell r="BB1319">
            <v>6</v>
          </cell>
          <cell r="BC1319">
            <v>0.17335863407444041</v>
          </cell>
          <cell r="BD1319">
            <v>0.14774565000000001</v>
          </cell>
          <cell r="BE1319">
            <v>2150</v>
          </cell>
          <cell r="BF1319">
            <v>10</v>
          </cell>
          <cell r="BG1319">
            <v>0.14669139239093032</v>
          </cell>
          <cell r="BH1319">
            <v>0.12792578139534885</v>
          </cell>
        </row>
        <row r="1320">
          <cell r="B1320" t="str">
            <v>17342</v>
          </cell>
          <cell r="C1320" t="str">
            <v>7802575229359</v>
          </cell>
          <cell r="D1320" t="str">
            <v>JUGO POLVO FRUTILLA 2Lts 25gr SPRIM</v>
          </cell>
          <cell r="E1320">
            <v>80</v>
          </cell>
          <cell r="F1320" t="str">
            <v>BEBIDAS</v>
          </cell>
          <cell r="G1320" t="str">
            <v>BEBIDAS</v>
          </cell>
          <cell r="H1320" t="str">
            <v>JUGOS</v>
          </cell>
          <cell r="I1320" t="str">
            <v>JUGOS POLVO</v>
          </cell>
          <cell r="J1320" t="str">
            <v>NORMAL JP-N</v>
          </cell>
          <cell r="K1320" t="str">
            <v>SPRIM</v>
          </cell>
          <cell r="L1320">
            <v>140</v>
          </cell>
          <cell r="M1320" t="str">
            <v>PARAGUAY TRADING S.A. (140)</v>
          </cell>
          <cell r="N1320">
            <v>106</v>
          </cell>
          <cell r="O1320">
            <v>72</v>
          </cell>
          <cell r="P1320">
            <v>83</v>
          </cell>
          <cell r="Q1320">
            <v>74</v>
          </cell>
          <cell r="R1320">
            <v>451</v>
          </cell>
          <cell r="S1320">
            <v>109</v>
          </cell>
          <cell r="T1320">
            <v>303</v>
          </cell>
          <cell r="U1320">
            <v>257</v>
          </cell>
          <cell r="V1320">
            <v>95</v>
          </cell>
          <cell r="W1320">
            <v>75</v>
          </cell>
          <cell r="X1320">
            <v>89</v>
          </cell>
          <cell r="Y1320">
            <v>60</v>
          </cell>
          <cell r="Z1320">
            <v>119</v>
          </cell>
          <cell r="AA1320">
            <v>113</v>
          </cell>
          <cell r="AB1320">
            <v>86</v>
          </cell>
          <cell r="AC1320">
            <v>54</v>
          </cell>
          <cell r="AD1320">
            <v>136</v>
          </cell>
          <cell r="AE1320">
            <v>60</v>
          </cell>
          <cell r="AF1320">
            <v>70</v>
          </cell>
          <cell r="AG1320">
            <v>45</v>
          </cell>
          <cell r="AH1320">
            <v>15</v>
          </cell>
          <cell r="AI1320">
            <v>28</v>
          </cell>
          <cell r="AJ1320">
            <v>133</v>
          </cell>
          <cell r="AK1320">
            <v>284</v>
          </cell>
          <cell r="AL1320">
            <v>134</v>
          </cell>
          <cell r="AM1320">
            <v>143</v>
          </cell>
          <cell r="AN1320">
            <v>76</v>
          </cell>
          <cell r="AO1320">
            <v>139</v>
          </cell>
          <cell r="AP1320">
            <v>53.918918918918919</v>
          </cell>
          <cell r="AQ1320">
            <v>33.151750972762649</v>
          </cell>
          <cell r="AR1320">
            <v>67</v>
          </cell>
          <cell r="AS1320">
            <v>79.444444444444457</v>
          </cell>
          <cell r="AT1320">
            <v>50.666666666666664</v>
          </cell>
          <cell r="AU1320">
            <v>148.92857142857144</v>
          </cell>
          <cell r="AV1320">
            <v>1874.96001</v>
          </cell>
          <cell r="AW1320">
            <v>1874.96496</v>
          </cell>
          <cell r="AX1320">
            <v>2250</v>
          </cell>
          <cell r="AY1320">
            <v>0.20002559414587195</v>
          </cell>
          <cell r="AZ1320">
            <v>0.16668443999999999</v>
          </cell>
          <cell r="BA1320">
            <v>2200</v>
          </cell>
          <cell r="BB1320">
            <v>6</v>
          </cell>
          <cell r="BC1320">
            <v>0.17335835872040817</v>
          </cell>
          <cell r="BD1320">
            <v>0.14774545</v>
          </cell>
          <cell r="BE1320">
            <v>2150</v>
          </cell>
          <cell r="BF1320">
            <v>10</v>
          </cell>
          <cell r="BG1320">
            <v>0.14669112329494438</v>
          </cell>
          <cell r="BH1320">
            <v>0.12792557674418603</v>
          </cell>
        </row>
        <row r="1321">
          <cell r="B1321" t="str">
            <v>17349</v>
          </cell>
          <cell r="C1321" t="str">
            <v>7802575229410</v>
          </cell>
          <cell r="D1321" t="str">
            <v>JUGO POLVO LIMON 2Lts 25gr SPRIM</v>
          </cell>
          <cell r="E1321">
            <v>80</v>
          </cell>
          <cell r="F1321" t="str">
            <v>BEBIDAS</v>
          </cell>
          <cell r="G1321" t="str">
            <v>BEBIDAS</v>
          </cell>
          <cell r="H1321" t="str">
            <v>JUGOS</v>
          </cell>
          <cell r="I1321" t="str">
            <v>JUGOS POLVO</v>
          </cell>
          <cell r="J1321" t="str">
            <v>NORMAL JP-N</v>
          </cell>
          <cell r="K1321" t="str">
            <v>SPRIM</v>
          </cell>
          <cell r="L1321">
            <v>140</v>
          </cell>
          <cell r="M1321" t="str">
            <v>PARAGUAY TRADING S.A. (140)</v>
          </cell>
          <cell r="N1321">
            <v>57</v>
          </cell>
          <cell r="O1321">
            <v>57</v>
          </cell>
          <cell r="P1321">
            <v>63</v>
          </cell>
          <cell r="Q1321">
            <v>5</v>
          </cell>
          <cell r="R1321">
            <v>170</v>
          </cell>
          <cell r="S1321">
            <v>318</v>
          </cell>
          <cell r="T1321">
            <v>95</v>
          </cell>
          <cell r="U1321">
            <v>35</v>
          </cell>
          <cell r="V1321">
            <v>28</v>
          </cell>
          <cell r="W1321">
            <v>63</v>
          </cell>
          <cell r="X1321">
            <v>24</v>
          </cell>
          <cell r="Y1321">
            <v>16</v>
          </cell>
          <cell r="Z1321">
            <v>44</v>
          </cell>
          <cell r="AA1321">
            <v>55</v>
          </cell>
          <cell r="AB1321">
            <v>51</v>
          </cell>
          <cell r="AC1321">
            <v>54</v>
          </cell>
          <cell r="AD1321">
            <v>88</v>
          </cell>
          <cell r="AE1321">
            <v>174</v>
          </cell>
          <cell r="AF1321">
            <v>83</v>
          </cell>
          <cell r="AG1321">
            <v>0</v>
          </cell>
          <cell r="AH1321">
            <v>0</v>
          </cell>
          <cell r="AI1321">
            <v>0</v>
          </cell>
          <cell r="AJ1321">
            <v>0</v>
          </cell>
          <cell r="AK1321">
            <v>14</v>
          </cell>
          <cell r="AL1321">
            <v>28</v>
          </cell>
          <cell r="AM1321">
            <v>5</v>
          </cell>
          <cell r="AN1321">
            <v>0</v>
          </cell>
          <cell r="AO1321">
            <v>0</v>
          </cell>
          <cell r="AP1321" t="str">
            <v>Q</v>
          </cell>
          <cell r="AQ1321">
            <v>12</v>
          </cell>
          <cell r="AR1321">
            <v>52.5</v>
          </cell>
          <cell r="AS1321">
            <v>2.7777777777777777</v>
          </cell>
          <cell r="AT1321" t="str">
            <v>Q</v>
          </cell>
          <cell r="AU1321" t="str">
            <v>Q</v>
          </cell>
          <cell r="AV1321">
            <v>1875.0000500000001</v>
          </cell>
          <cell r="AW1321">
            <v>1874.9259099999999</v>
          </cell>
          <cell r="AX1321">
            <v>2250</v>
          </cell>
          <cell r="AY1321">
            <v>0.19999996800000086</v>
          </cell>
          <cell r="AZ1321">
            <v>0.1666666444444444</v>
          </cell>
          <cell r="BA1321">
            <v>2200</v>
          </cell>
          <cell r="BB1321">
            <v>6</v>
          </cell>
          <cell r="BC1321">
            <v>0.17333330204444519</v>
          </cell>
          <cell r="BD1321">
            <v>0.14772724999999995</v>
          </cell>
          <cell r="BE1321">
            <v>2150</v>
          </cell>
          <cell r="BF1321">
            <v>10</v>
          </cell>
          <cell r="BG1321">
            <v>0.14666663608888975</v>
          </cell>
          <cell r="BH1321">
            <v>0.12790695348837205</v>
          </cell>
        </row>
        <row r="1322">
          <cell r="B1322" t="str">
            <v>17346</v>
          </cell>
          <cell r="C1322" t="str">
            <v>7802575229328</v>
          </cell>
          <cell r="D1322" t="str">
            <v>JUGO POLVO MANDARINA 2Lts 25gr SPRIM</v>
          </cell>
          <cell r="E1322">
            <v>80</v>
          </cell>
          <cell r="F1322" t="str">
            <v>BEBIDAS</v>
          </cell>
          <cell r="G1322" t="str">
            <v>BEBIDAS</v>
          </cell>
          <cell r="H1322" t="str">
            <v>JUGOS</v>
          </cell>
          <cell r="I1322" t="str">
            <v>JUGOS POLVO</v>
          </cell>
          <cell r="J1322" t="str">
            <v>NORMAL JP-N</v>
          </cell>
          <cell r="K1322" t="str">
            <v>SPRIM</v>
          </cell>
          <cell r="L1322">
            <v>140</v>
          </cell>
          <cell r="M1322" t="str">
            <v>PARAGUAY TRADING S.A. (140)</v>
          </cell>
          <cell r="N1322">
            <v>0</v>
          </cell>
          <cell r="O1322">
            <v>0</v>
          </cell>
          <cell r="P1322">
            <v>0</v>
          </cell>
          <cell r="Q1322">
            <v>0</v>
          </cell>
          <cell r="R1322">
            <v>0</v>
          </cell>
          <cell r="S1322">
            <v>0</v>
          </cell>
          <cell r="T1322">
            <v>0</v>
          </cell>
          <cell r="U1322">
            <v>0</v>
          </cell>
          <cell r="V1322">
            <v>15</v>
          </cell>
          <cell r="W1322">
            <v>8</v>
          </cell>
          <cell r="X1322">
            <v>0</v>
          </cell>
          <cell r="Y1322">
            <v>0</v>
          </cell>
          <cell r="Z1322">
            <v>0</v>
          </cell>
          <cell r="AA1322">
            <v>0</v>
          </cell>
          <cell r="AB1322">
            <v>0</v>
          </cell>
          <cell r="AC1322">
            <v>0</v>
          </cell>
          <cell r="AD1322">
            <v>0</v>
          </cell>
          <cell r="AE1322">
            <v>0</v>
          </cell>
          <cell r="AF1322">
            <v>0</v>
          </cell>
          <cell r="AG1322">
            <v>0</v>
          </cell>
          <cell r="AH1322">
            <v>0</v>
          </cell>
          <cell r="AI1322">
            <v>0</v>
          </cell>
          <cell r="AJ1322">
            <v>0</v>
          </cell>
          <cell r="AK1322">
            <v>0</v>
          </cell>
          <cell r="AL1322">
            <v>0</v>
          </cell>
          <cell r="AM1322">
            <v>0</v>
          </cell>
          <cell r="AN1322">
            <v>0</v>
          </cell>
          <cell r="AO1322">
            <v>0</v>
          </cell>
          <cell r="AP1322" t="str">
            <v>Q</v>
          </cell>
          <cell r="AQ1322" t="str">
            <v>Q</v>
          </cell>
          <cell r="AR1322" t="str">
            <v>Q</v>
          </cell>
          <cell r="AS1322" t="str">
            <v>Q</v>
          </cell>
          <cell r="AT1322" t="str">
            <v>Q</v>
          </cell>
          <cell r="AU1322" t="str">
            <v>Q</v>
          </cell>
          <cell r="AV1322">
            <v>1874.96001</v>
          </cell>
          <cell r="AW1322">
            <v>1873.9624200000001</v>
          </cell>
          <cell r="AX1322">
            <v>2250</v>
          </cell>
          <cell r="AY1322">
            <v>0.20002559414587195</v>
          </cell>
          <cell r="AZ1322">
            <v>0.16668443999999999</v>
          </cell>
          <cell r="BA1322">
            <v>2200</v>
          </cell>
          <cell r="BB1322">
            <v>6</v>
          </cell>
          <cell r="BC1322">
            <v>0.17335835872040817</v>
          </cell>
          <cell r="BD1322">
            <v>0.14774545</v>
          </cell>
          <cell r="BE1322">
            <v>2150</v>
          </cell>
          <cell r="BF1322">
            <v>10</v>
          </cell>
          <cell r="BG1322">
            <v>0.14669112329494438</v>
          </cell>
          <cell r="BH1322">
            <v>0.12792557674418603</v>
          </cell>
        </row>
        <row r="1323">
          <cell r="B1323" t="str">
            <v>17347</v>
          </cell>
          <cell r="C1323" t="str">
            <v>7802575229373</v>
          </cell>
          <cell r="D1323" t="str">
            <v>JUGO POLVO MANGO 2Lts 25gr SPRIM</v>
          </cell>
          <cell r="E1323">
            <v>80</v>
          </cell>
          <cell r="F1323" t="str">
            <v>BEBIDAS</v>
          </cell>
          <cell r="G1323" t="str">
            <v>BEBIDAS</v>
          </cell>
          <cell r="H1323" t="str">
            <v>JUGOS</v>
          </cell>
          <cell r="I1323" t="str">
            <v>JUGOS POLVO</v>
          </cell>
          <cell r="J1323" t="str">
            <v>NORMAL JP-N</v>
          </cell>
          <cell r="K1323" t="str">
            <v>SPRIM</v>
          </cell>
          <cell r="L1323">
            <v>140</v>
          </cell>
          <cell r="M1323" t="str">
            <v>PARAGUAY TRADING S.A. (140)</v>
          </cell>
          <cell r="N1323">
            <v>0</v>
          </cell>
          <cell r="O1323">
            <v>0</v>
          </cell>
          <cell r="P1323">
            <v>0</v>
          </cell>
          <cell r="Q1323">
            <v>0</v>
          </cell>
          <cell r="R1323">
            <v>0</v>
          </cell>
          <cell r="S1323">
            <v>0</v>
          </cell>
          <cell r="T1323">
            <v>0</v>
          </cell>
          <cell r="U1323">
            <v>0</v>
          </cell>
          <cell r="V1323">
            <v>3</v>
          </cell>
          <cell r="W1323">
            <v>0</v>
          </cell>
          <cell r="X1323">
            <v>0</v>
          </cell>
          <cell r="Y1323">
            <v>0</v>
          </cell>
          <cell r="Z1323">
            <v>14</v>
          </cell>
          <cell r="AA1323">
            <v>0</v>
          </cell>
          <cell r="AB1323">
            <v>0</v>
          </cell>
          <cell r="AC1323">
            <v>0</v>
          </cell>
          <cell r="AD1323">
            <v>0</v>
          </cell>
          <cell r="AE1323">
            <v>0</v>
          </cell>
          <cell r="AF1323">
            <v>0</v>
          </cell>
          <cell r="AG1323">
            <v>0</v>
          </cell>
          <cell r="AH1323">
            <v>0</v>
          </cell>
          <cell r="AI1323">
            <v>0</v>
          </cell>
          <cell r="AJ1323">
            <v>0</v>
          </cell>
          <cell r="AK1323">
            <v>0</v>
          </cell>
          <cell r="AL1323">
            <v>0</v>
          </cell>
          <cell r="AM1323">
            <v>0</v>
          </cell>
          <cell r="AN1323">
            <v>0</v>
          </cell>
          <cell r="AO1323">
            <v>0</v>
          </cell>
          <cell r="AP1323" t="str">
            <v>Q</v>
          </cell>
          <cell r="AQ1323" t="str">
            <v>Q</v>
          </cell>
          <cell r="AR1323" t="str">
            <v>Q</v>
          </cell>
          <cell r="AS1323" t="str">
            <v>Q</v>
          </cell>
          <cell r="AT1323" t="str">
            <v>Q</v>
          </cell>
          <cell r="AU1323" t="str">
            <v>Q</v>
          </cell>
          <cell r="AV1323">
            <v>1874.96001</v>
          </cell>
          <cell r="AW1323">
            <v>1873.9200699999999</v>
          </cell>
          <cell r="AX1323">
            <v>2250</v>
          </cell>
          <cell r="AY1323">
            <v>0.20002559414587195</v>
          </cell>
          <cell r="AZ1323">
            <v>0.16668443999999999</v>
          </cell>
          <cell r="BA1323">
            <v>2200</v>
          </cell>
          <cell r="BB1323">
            <v>6</v>
          </cell>
          <cell r="BC1323">
            <v>0.17335835872040817</v>
          </cell>
          <cell r="BD1323">
            <v>0.14774545</v>
          </cell>
          <cell r="BE1323">
            <v>2150</v>
          </cell>
          <cell r="BF1323">
            <v>10</v>
          </cell>
          <cell r="BG1323">
            <v>0.14669112329494438</v>
          </cell>
          <cell r="BH1323">
            <v>0.12792557674418603</v>
          </cell>
        </row>
        <row r="1324">
          <cell r="B1324" t="str">
            <v>17345</v>
          </cell>
          <cell r="C1324" t="str">
            <v>7802575229366</v>
          </cell>
          <cell r="D1324" t="str">
            <v>JUGO POLVO MANZANA 2Lts 25gr SPRIM</v>
          </cell>
          <cell r="E1324">
            <v>80</v>
          </cell>
          <cell r="F1324" t="str">
            <v>BEBIDAS</v>
          </cell>
          <cell r="G1324" t="str">
            <v>BEBIDAS</v>
          </cell>
          <cell r="H1324" t="str">
            <v>JUGOS</v>
          </cell>
          <cell r="I1324" t="str">
            <v>JUGOS POLVO</v>
          </cell>
          <cell r="J1324" t="str">
            <v>NORMAL JP-N</v>
          </cell>
          <cell r="K1324" t="str">
            <v>SPRIM</v>
          </cell>
          <cell r="L1324">
            <v>140</v>
          </cell>
          <cell r="M1324" t="str">
            <v>PARAGUAY TRADING S.A. (140)</v>
          </cell>
          <cell r="N1324">
            <v>143</v>
          </cell>
          <cell r="O1324">
            <v>124</v>
          </cell>
          <cell r="P1324">
            <v>122</v>
          </cell>
          <cell r="Q1324">
            <v>48</v>
          </cell>
          <cell r="R1324">
            <v>347</v>
          </cell>
          <cell r="S1324">
            <v>369</v>
          </cell>
          <cell r="T1324">
            <v>105</v>
          </cell>
          <cell r="U1324">
            <v>7</v>
          </cell>
          <cell r="V1324">
            <v>34</v>
          </cell>
          <cell r="W1324">
            <v>42</v>
          </cell>
          <cell r="X1324">
            <v>51</v>
          </cell>
          <cell r="Y1324">
            <v>37</v>
          </cell>
          <cell r="Z1324">
            <v>53</v>
          </cell>
          <cell r="AA1324">
            <v>100</v>
          </cell>
          <cell r="AB1324">
            <v>0</v>
          </cell>
          <cell r="AC1324">
            <v>0</v>
          </cell>
          <cell r="AD1324">
            <v>74</v>
          </cell>
          <cell r="AE1324">
            <v>172</v>
          </cell>
          <cell r="AF1324">
            <v>78</v>
          </cell>
          <cell r="AG1324">
            <v>47</v>
          </cell>
          <cell r="AH1324">
            <v>2</v>
          </cell>
          <cell r="AI1324">
            <v>29</v>
          </cell>
          <cell r="AJ1324">
            <v>0</v>
          </cell>
          <cell r="AK1324">
            <v>4</v>
          </cell>
          <cell r="AL1324">
            <v>41</v>
          </cell>
          <cell r="AM1324">
            <v>0</v>
          </cell>
          <cell r="AN1324">
            <v>0</v>
          </cell>
          <cell r="AO1324">
            <v>33</v>
          </cell>
          <cell r="AP1324" t="str">
            <v>Q</v>
          </cell>
          <cell r="AQ1324">
            <v>17.142857142857142</v>
          </cell>
          <cell r="AR1324">
            <v>33.243243243243242</v>
          </cell>
          <cell r="AS1324" t="str">
            <v>Q</v>
          </cell>
          <cell r="AT1324" t="str">
            <v>Q</v>
          </cell>
          <cell r="AU1324">
            <v>34.137931034482762</v>
          </cell>
          <cell r="AV1324">
            <v>1874.95957</v>
          </cell>
          <cell r="AW1324">
            <v>1874.9622099999999</v>
          </cell>
          <cell r="AX1324">
            <v>2250</v>
          </cell>
          <cell r="AY1324">
            <v>0.20002587575795028</v>
          </cell>
          <cell r="AZ1324">
            <v>0.16668463555555557</v>
          </cell>
          <cell r="BA1324">
            <v>2200</v>
          </cell>
          <cell r="BB1324">
            <v>6</v>
          </cell>
          <cell r="BC1324">
            <v>0.17335863407444041</v>
          </cell>
          <cell r="BD1324">
            <v>0.14774565000000001</v>
          </cell>
          <cell r="BE1324">
            <v>2150</v>
          </cell>
          <cell r="BF1324">
            <v>10</v>
          </cell>
          <cell r="BG1324">
            <v>0.14669139239093032</v>
          </cell>
          <cell r="BH1324">
            <v>0.12792578139534885</v>
          </cell>
        </row>
        <row r="1325">
          <cell r="B1325" t="str">
            <v>17348</v>
          </cell>
          <cell r="C1325" t="str">
            <v>7802575229403</v>
          </cell>
          <cell r="D1325" t="str">
            <v>JUGO POLVO MBURUCUYA 2Lts 25gr SPRIM</v>
          </cell>
          <cell r="E1325">
            <v>80</v>
          </cell>
          <cell r="F1325" t="str">
            <v>BEBIDAS</v>
          </cell>
          <cell r="G1325" t="str">
            <v>BEBIDAS</v>
          </cell>
          <cell r="H1325" t="str">
            <v>JUGOS</v>
          </cell>
          <cell r="I1325" t="str">
            <v>JUGOS POLVO</v>
          </cell>
          <cell r="J1325" t="str">
            <v>NORMAL JP-N</v>
          </cell>
          <cell r="K1325" t="str">
            <v>SPRIM</v>
          </cell>
          <cell r="L1325">
            <v>140</v>
          </cell>
          <cell r="M1325" t="str">
            <v>PARAGUAY TRADING S.A. (140)</v>
          </cell>
          <cell r="N1325">
            <v>81</v>
          </cell>
          <cell r="O1325">
            <v>71</v>
          </cell>
          <cell r="P1325">
            <v>79</v>
          </cell>
          <cell r="Q1325">
            <v>64</v>
          </cell>
          <cell r="R1325">
            <v>115</v>
          </cell>
          <cell r="S1325">
            <v>23</v>
          </cell>
          <cell r="T1325">
            <v>77</v>
          </cell>
          <cell r="U1325">
            <v>5</v>
          </cell>
          <cell r="V1325">
            <v>25</v>
          </cell>
          <cell r="W1325">
            <v>24</v>
          </cell>
          <cell r="X1325">
            <v>62</v>
          </cell>
          <cell r="Y1325">
            <v>31</v>
          </cell>
          <cell r="Z1325">
            <v>77</v>
          </cell>
          <cell r="AA1325">
            <v>74</v>
          </cell>
          <cell r="AB1325">
            <v>40</v>
          </cell>
          <cell r="AC1325">
            <v>28</v>
          </cell>
          <cell r="AD1325">
            <v>73</v>
          </cell>
          <cell r="AE1325">
            <v>77</v>
          </cell>
          <cell r="AF1325">
            <v>75</v>
          </cell>
          <cell r="AG1325">
            <v>56</v>
          </cell>
          <cell r="AH1325">
            <v>4</v>
          </cell>
          <cell r="AI1325">
            <v>9</v>
          </cell>
          <cell r="AJ1325">
            <v>10</v>
          </cell>
          <cell r="AK1325">
            <v>9</v>
          </cell>
          <cell r="AL1325">
            <v>9</v>
          </cell>
          <cell r="AM1325">
            <v>17</v>
          </cell>
          <cell r="AN1325">
            <v>3</v>
          </cell>
          <cell r="AO1325">
            <v>52</v>
          </cell>
          <cell r="AP1325">
            <v>4.6875</v>
          </cell>
          <cell r="AQ1325">
            <v>54</v>
          </cell>
          <cell r="AR1325">
            <v>8.7096774193548399</v>
          </cell>
          <cell r="AS1325">
            <v>18.214285714285712</v>
          </cell>
          <cell r="AT1325">
            <v>1.607142857142857</v>
          </cell>
          <cell r="AU1325">
            <v>173.33333333333334</v>
          </cell>
          <cell r="AV1325">
            <v>1874.95957</v>
          </cell>
          <cell r="AW1325">
            <v>1874.93559</v>
          </cell>
          <cell r="AX1325">
            <v>2250</v>
          </cell>
          <cell r="AY1325">
            <v>0.20002587575795028</v>
          </cell>
          <cell r="AZ1325">
            <v>0.16668463555555557</v>
          </cell>
          <cell r="BA1325">
            <v>2200</v>
          </cell>
          <cell r="BB1325">
            <v>6</v>
          </cell>
          <cell r="BC1325">
            <v>0.17335863407444041</v>
          </cell>
          <cell r="BD1325">
            <v>0.14774565000000001</v>
          </cell>
          <cell r="BE1325">
            <v>2150</v>
          </cell>
          <cell r="BF1325">
            <v>10</v>
          </cell>
          <cell r="BG1325">
            <v>0.14669139239093032</v>
          </cell>
          <cell r="BH1325">
            <v>0.12792578139534885</v>
          </cell>
        </row>
        <row r="1326">
          <cell r="B1326" t="str">
            <v>17343</v>
          </cell>
          <cell r="C1326" t="str">
            <v>7802575229380</v>
          </cell>
          <cell r="D1326" t="str">
            <v>JUGO POLVO MELON 2Lts 25gr SPRIM</v>
          </cell>
          <cell r="E1326">
            <v>80</v>
          </cell>
          <cell r="F1326" t="str">
            <v>BEBIDAS</v>
          </cell>
          <cell r="G1326" t="str">
            <v>BEBIDAS</v>
          </cell>
          <cell r="H1326" t="str">
            <v>JUGOS</v>
          </cell>
          <cell r="I1326" t="str">
            <v>JUGOS POLVO</v>
          </cell>
          <cell r="J1326" t="str">
            <v>NORMAL JP-N</v>
          </cell>
          <cell r="K1326" t="str">
            <v>SPRIM</v>
          </cell>
          <cell r="L1326">
            <v>140</v>
          </cell>
          <cell r="M1326" t="str">
            <v>PARAGUAY TRADING S.A. (140)</v>
          </cell>
          <cell r="N1326">
            <v>182</v>
          </cell>
          <cell r="O1326">
            <v>176</v>
          </cell>
          <cell r="P1326">
            <v>115</v>
          </cell>
          <cell r="Q1326">
            <v>81</v>
          </cell>
          <cell r="R1326">
            <v>631</v>
          </cell>
          <cell r="S1326">
            <v>845</v>
          </cell>
          <cell r="T1326">
            <v>575</v>
          </cell>
          <cell r="U1326">
            <v>522</v>
          </cell>
          <cell r="V1326">
            <v>138</v>
          </cell>
          <cell r="W1326">
            <v>116</v>
          </cell>
          <cell r="X1326">
            <v>82</v>
          </cell>
          <cell r="Y1326">
            <v>69</v>
          </cell>
          <cell r="Z1326">
            <v>131</v>
          </cell>
          <cell r="AA1326">
            <v>185</v>
          </cell>
          <cell r="AB1326">
            <v>99</v>
          </cell>
          <cell r="AC1326">
            <v>65</v>
          </cell>
          <cell r="AD1326">
            <v>243</v>
          </cell>
          <cell r="AE1326">
            <v>321</v>
          </cell>
          <cell r="AF1326">
            <v>217</v>
          </cell>
          <cell r="AG1326">
            <v>177</v>
          </cell>
          <cell r="AH1326">
            <v>26</v>
          </cell>
          <cell r="AI1326">
            <v>47</v>
          </cell>
          <cell r="AJ1326">
            <v>19</v>
          </cell>
          <cell r="AK1326">
            <v>48</v>
          </cell>
          <cell r="AL1326">
            <v>183</v>
          </cell>
          <cell r="AM1326">
            <v>199</v>
          </cell>
          <cell r="AN1326">
            <v>210</v>
          </cell>
          <cell r="AO1326">
            <v>80</v>
          </cell>
          <cell r="AP1326">
            <v>7.0370370370370363</v>
          </cell>
          <cell r="AQ1326">
            <v>2.7586206896551726</v>
          </cell>
          <cell r="AR1326">
            <v>79.565217391304344</v>
          </cell>
          <cell r="AS1326">
            <v>91.84615384615384</v>
          </cell>
          <cell r="AT1326">
            <v>35.593220338983052</v>
          </cell>
          <cell r="AU1326">
            <v>51.063829787234042</v>
          </cell>
          <cell r="AV1326">
            <v>1874.95957</v>
          </cell>
          <cell r="AW1326">
            <v>1874.96001</v>
          </cell>
          <cell r="AX1326">
            <v>2250</v>
          </cell>
          <cell r="AY1326">
            <v>0.20002587575795028</v>
          </cell>
          <cell r="AZ1326">
            <v>0.16668463555555557</v>
          </cell>
          <cell r="BA1326">
            <v>2200</v>
          </cell>
          <cell r="BB1326">
            <v>6</v>
          </cell>
          <cell r="BC1326">
            <v>0.17335863407444041</v>
          </cell>
          <cell r="BD1326">
            <v>0.14774565000000001</v>
          </cell>
          <cell r="BE1326">
            <v>2150</v>
          </cell>
          <cell r="BF1326">
            <v>10</v>
          </cell>
          <cell r="BG1326">
            <v>0.14669139239093032</v>
          </cell>
          <cell r="BH1326">
            <v>0.12792578139534885</v>
          </cell>
        </row>
        <row r="1327">
          <cell r="B1327" t="str">
            <v>17337</v>
          </cell>
          <cell r="C1327" t="str">
            <v>7802575229311</v>
          </cell>
          <cell r="D1327" t="str">
            <v>JUGO POLVO NARANJA 2Lts 25gr SPRIM</v>
          </cell>
          <cell r="E1327">
            <v>80</v>
          </cell>
          <cell r="F1327" t="str">
            <v>BEBIDAS</v>
          </cell>
          <cell r="G1327" t="str">
            <v>BEBIDAS</v>
          </cell>
          <cell r="H1327" t="str">
            <v>JUGOS</v>
          </cell>
          <cell r="I1327" t="str">
            <v>JUGOS POLVO</v>
          </cell>
          <cell r="J1327" t="str">
            <v>NORMAL JP-N</v>
          </cell>
          <cell r="K1327" t="str">
            <v>SPRIM</v>
          </cell>
          <cell r="L1327">
            <v>140</v>
          </cell>
          <cell r="M1327" t="str">
            <v>PARAGUAY TRADING S.A. (140)</v>
          </cell>
          <cell r="N1327">
            <v>0</v>
          </cell>
          <cell r="O1327">
            <v>133</v>
          </cell>
          <cell r="P1327">
            <v>25</v>
          </cell>
          <cell r="Q1327">
            <v>0</v>
          </cell>
          <cell r="R1327">
            <v>75</v>
          </cell>
          <cell r="S1327">
            <v>385</v>
          </cell>
          <cell r="T1327">
            <v>337</v>
          </cell>
          <cell r="U1327">
            <v>282</v>
          </cell>
          <cell r="V1327">
            <v>48</v>
          </cell>
          <cell r="W1327">
            <v>78</v>
          </cell>
          <cell r="X1327">
            <v>55</v>
          </cell>
          <cell r="Y1327">
            <v>59</v>
          </cell>
          <cell r="Z1327">
            <v>25</v>
          </cell>
          <cell r="AA1327">
            <v>168</v>
          </cell>
          <cell r="AB1327">
            <v>65</v>
          </cell>
          <cell r="AC1327">
            <v>35</v>
          </cell>
          <cell r="AD1327">
            <v>10</v>
          </cell>
          <cell r="AE1327">
            <v>186</v>
          </cell>
          <cell r="AF1327">
            <v>99</v>
          </cell>
          <cell r="AG1327">
            <v>96</v>
          </cell>
          <cell r="AH1327">
            <v>0</v>
          </cell>
          <cell r="AI1327">
            <v>0</v>
          </cell>
          <cell r="AJ1327">
            <v>22</v>
          </cell>
          <cell r="AK1327">
            <v>-1</v>
          </cell>
          <cell r="AL1327">
            <v>46</v>
          </cell>
          <cell r="AM1327">
            <v>216</v>
          </cell>
          <cell r="AN1327">
            <v>147</v>
          </cell>
          <cell r="AO1327">
            <v>0</v>
          </cell>
          <cell r="AP1327" t="str">
            <v>SV</v>
          </cell>
          <cell r="AQ1327" t="str">
            <v>Q</v>
          </cell>
          <cell r="AR1327">
            <v>23.389830508474578</v>
          </cell>
          <cell r="AS1327">
            <v>185.14285714285714</v>
          </cell>
          <cell r="AT1327">
            <v>45.9375</v>
          </cell>
          <cell r="AU1327" t="str">
            <v>Q</v>
          </cell>
          <cell r="AV1327">
            <v>1874.96001</v>
          </cell>
          <cell r="AW1327">
            <v>1874.9682600000001</v>
          </cell>
          <cell r="AX1327">
            <v>2250</v>
          </cell>
          <cell r="AY1327">
            <v>0.20002559414587195</v>
          </cell>
          <cell r="AZ1327">
            <v>0.16668443999999999</v>
          </cell>
          <cell r="BA1327">
            <v>2200</v>
          </cell>
          <cell r="BB1327">
            <v>6</v>
          </cell>
          <cell r="BC1327">
            <v>0.17335835872040817</v>
          </cell>
          <cell r="BD1327">
            <v>0.14774545</v>
          </cell>
          <cell r="BE1327">
            <v>2150</v>
          </cell>
          <cell r="BF1327">
            <v>10</v>
          </cell>
          <cell r="BG1327">
            <v>0.14669112329494438</v>
          </cell>
          <cell r="BH1327">
            <v>0.12792557674418603</v>
          </cell>
        </row>
        <row r="1328">
          <cell r="B1328" t="str">
            <v>17339</v>
          </cell>
          <cell r="C1328" t="str">
            <v>7802575229564</v>
          </cell>
          <cell r="D1328" t="str">
            <v>JUGO POLVO PERA 2Lts 25gr SPRIM</v>
          </cell>
          <cell r="E1328">
            <v>80</v>
          </cell>
          <cell r="F1328" t="str">
            <v>BEBIDAS</v>
          </cell>
          <cell r="G1328" t="str">
            <v>BEBIDAS</v>
          </cell>
          <cell r="H1328" t="str">
            <v>JUGOS</v>
          </cell>
          <cell r="I1328" t="str">
            <v>JUGOS POLVO</v>
          </cell>
          <cell r="J1328" t="str">
            <v>NORMAL JP-N</v>
          </cell>
          <cell r="K1328" t="str">
            <v>SPRIM</v>
          </cell>
          <cell r="L1328">
            <v>140</v>
          </cell>
          <cell r="M1328" t="str">
            <v>PARAGUAY TRADING S.A. (140)</v>
          </cell>
          <cell r="N1328">
            <v>126</v>
          </cell>
          <cell r="O1328">
            <v>131</v>
          </cell>
          <cell r="P1328">
            <v>49</v>
          </cell>
          <cell r="Q1328">
            <v>73</v>
          </cell>
          <cell r="R1328">
            <v>383</v>
          </cell>
          <cell r="S1328">
            <v>188</v>
          </cell>
          <cell r="T1328">
            <v>3</v>
          </cell>
          <cell r="U1328">
            <v>75</v>
          </cell>
          <cell r="V1328">
            <v>79</v>
          </cell>
          <cell r="W1328">
            <v>35</v>
          </cell>
          <cell r="X1328">
            <v>30</v>
          </cell>
          <cell r="Y1328">
            <v>27</v>
          </cell>
          <cell r="Z1328">
            <v>60</v>
          </cell>
          <cell r="AA1328">
            <v>73</v>
          </cell>
          <cell r="AB1328">
            <v>24</v>
          </cell>
          <cell r="AC1328">
            <v>47</v>
          </cell>
          <cell r="AD1328">
            <v>110</v>
          </cell>
          <cell r="AE1328">
            <v>151</v>
          </cell>
          <cell r="AF1328">
            <v>108</v>
          </cell>
          <cell r="AG1328">
            <v>77</v>
          </cell>
          <cell r="AH1328">
            <v>7</v>
          </cell>
          <cell r="AI1328">
            <v>20</v>
          </cell>
          <cell r="AJ1328">
            <v>13</v>
          </cell>
          <cell r="AK1328">
            <v>30</v>
          </cell>
          <cell r="AL1328">
            <v>56</v>
          </cell>
          <cell r="AM1328">
            <v>119</v>
          </cell>
          <cell r="AN1328">
            <v>130</v>
          </cell>
          <cell r="AO1328">
            <v>27</v>
          </cell>
          <cell r="AP1328">
            <v>5.3424657534246576</v>
          </cell>
          <cell r="AQ1328">
            <v>12</v>
          </cell>
          <cell r="AR1328">
            <v>62.222222222222221</v>
          </cell>
          <cell r="AS1328">
            <v>75.957446808510639</v>
          </cell>
          <cell r="AT1328">
            <v>50.649350649350644</v>
          </cell>
          <cell r="AU1328">
            <v>40.5</v>
          </cell>
          <cell r="AV1328">
            <v>1874.95957</v>
          </cell>
          <cell r="AW1328">
            <v>1874.9602299999999</v>
          </cell>
          <cell r="AX1328">
            <v>2250</v>
          </cell>
          <cell r="AY1328">
            <v>0.20002587575795028</v>
          </cell>
          <cell r="AZ1328">
            <v>0.16668463555555557</v>
          </cell>
          <cell r="BA1328">
            <v>2200</v>
          </cell>
          <cell r="BB1328">
            <v>6</v>
          </cell>
          <cell r="BC1328">
            <v>0.17335863407444041</v>
          </cell>
          <cell r="BD1328">
            <v>0.14774565000000001</v>
          </cell>
          <cell r="BE1328">
            <v>2150</v>
          </cell>
          <cell r="BF1328">
            <v>10</v>
          </cell>
          <cell r="BG1328">
            <v>0.14669139239093032</v>
          </cell>
          <cell r="BH1328">
            <v>0.12792578139534885</v>
          </cell>
        </row>
        <row r="1329">
          <cell r="B1329" t="str">
            <v>17338</v>
          </cell>
          <cell r="C1329" t="str">
            <v>7802575229342</v>
          </cell>
          <cell r="D1329" t="str">
            <v>JUGO POLVO PIÑA 2Lts 25gr SPRIM</v>
          </cell>
          <cell r="E1329">
            <v>80</v>
          </cell>
          <cell r="F1329" t="str">
            <v>BEBIDAS</v>
          </cell>
          <cell r="G1329" t="str">
            <v>BEBIDAS</v>
          </cell>
          <cell r="H1329" t="str">
            <v>JUGOS</v>
          </cell>
          <cell r="I1329" t="str">
            <v>JUGOS POLVO</v>
          </cell>
          <cell r="J1329" t="str">
            <v>NORMAL JP-N</v>
          </cell>
          <cell r="K1329" t="str">
            <v>SPRIM</v>
          </cell>
          <cell r="L1329">
            <v>140</v>
          </cell>
          <cell r="M1329" t="str">
            <v>PARAGUAY TRADING S.A. (140)</v>
          </cell>
          <cell r="N1329">
            <v>141</v>
          </cell>
          <cell r="O1329">
            <v>81</v>
          </cell>
          <cell r="P1329">
            <v>100</v>
          </cell>
          <cell r="Q1329">
            <v>99</v>
          </cell>
          <cell r="R1329">
            <v>491</v>
          </cell>
          <cell r="S1329">
            <v>205</v>
          </cell>
          <cell r="T1329">
            <v>125</v>
          </cell>
          <cell r="U1329">
            <v>149</v>
          </cell>
          <cell r="V1329">
            <v>29</v>
          </cell>
          <cell r="W1329">
            <v>47</v>
          </cell>
          <cell r="X1329">
            <v>36</v>
          </cell>
          <cell r="Y1329">
            <v>23</v>
          </cell>
          <cell r="Z1329">
            <v>69</v>
          </cell>
          <cell r="AA1329">
            <v>66</v>
          </cell>
          <cell r="AB1329">
            <v>18</v>
          </cell>
          <cell r="AC1329">
            <v>33</v>
          </cell>
          <cell r="AD1329">
            <v>161</v>
          </cell>
          <cell r="AE1329">
            <v>54</v>
          </cell>
          <cell r="AF1329">
            <v>50</v>
          </cell>
          <cell r="AG1329">
            <v>52</v>
          </cell>
          <cell r="AH1329">
            <v>0</v>
          </cell>
          <cell r="AI1329">
            <v>0</v>
          </cell>
          <cell r="AJ1329">
            <v>141</v>
          </cell>
          <cell r="AK1329">
            <v>11</v>
          </cell>
          <cell r="AL1329">
            <v>59</v>
          </cell>
          <cell r="AM1329">
            <v>49</v>
          </cell>
          <cell r="AN1329">
            <v>13</v>
          </cell>
          <cell r="AO1329">
            <v>0</v>
          </cell>
          <cell r="AP1329">
            <v>42.727272727272727</v>
          </cell>
          <cell r="AQ1329">
            <v>2.2147651006711411</v>
          </cell>
          <cell r="AR1329">
            <v>76.956521739130437</v>
          </cell>
          <cell r="AS1329">
            <v>44.545454545454547</v>
          </cell>
          <cell r="AT1329">
            <v>7.5</v>
          </cell>
          <cell r="AU1329" t="str">
            <v>Q</v>
          </cell>
          <cell r="AV1329">
            <v>1874.96001</v>
          </cell>
          <cell r="AW1329">
            <v>1874.96991</v>
          </cell>
          <cell r="AX1329">
            <v>2250</v>
          </cell>
          <cell r="AY1329">
            <v>0.20002559414587195</v>
          </cell>
          <cell r="AZ1329">
            <v>0.16668443999999999</v>
          </cell>
          <cell r="BA1329">
            <v>2200</v>
          </cell>
          <cell r="BB1329">
            <v>6</v>
          </cell>
          <cell r="BC1329">
            <v>0.17335835872040817</v>
          </cell>
          <cell r="BD1329">
            <v>0.14774545</v>
          </cell>
          <cell r="BE1329">
            <v>2150</v>
          </cell>
          <cell r="BF1329">
            <v>10</v>
          </cell>
          <cell r="BG1329">
            <v>0.14669112329494438</v>
          </cell>
          <cell r="BH1329">
            <v>0.12792557674418603</v>
          </cell>
        </row>
        <row r="1330">
          <cell r="B1330" t="str">
            <v>17350</v>
          </cell>
          <cell r="C1330" t="str">
            <v>7802575216588</v>
          </cell>
          <cell r="D1330" t="str">
            <v>JUGO POLVO POMELO 2Lts 25gr SPRIM</v>
          </cell>
          <cell r="E1330">
            <v>80</v>
          </cell>
          <cell r="F1330" t="str">
            <v>BEBIDAS</v>
          </cell>
          <cell r="G1330" t="str">
            <v>BEBIDAS</v>
          </cell>
          <cell r="H1330" t="str">
            <v>JUGOS</v>
          </cell>
          <cell r="I1330" t="str">
            <v>JUGOS POLVO</v>
          </cell>
          <cell r="J1330" t="str">
            <v>NORMAL JP-N</v>
          </cell>
          <cell r="K1330" t="str">
            <v>SPRIM</v>
          </cell>
          <cell r="L1330">
            <v>140</v>
          </cell>
          <cell r="M1330" t="str">
            <v>PARAGUAY TRADING S.A. (140)</v>
          </cell>
          <cell r="N1330">
            <v>0</v>
          </cell>
          <cell r="O1330">
            <v>0</v>
          </cell>
          <cell r="P1330">
            <v>0</v>
          </cell>
          <cell r="Q1330">
            <v>0</v>
          </cell>
          <cell r="R1330">
            <v>0</v>
          </cell>
          <cell r="S1330">
            <v>0</v>
          </cell>
          <cell r="T1330">
            <v>0</v>
          </cell>
          <cell r="U1330">
            <v>0</v>
          </cell>
          <cell r="V1330">
            <v>0</v>
          </cell>
          <cell r="W1330">
            <v>0</v>
          </cell>
          <cell r="X1330">
            <v>0</v>
          </cell>
          <cell r="Y1330">
            <v>0</v>
          </cell>
          <cell r="Z1330">
            <v>0</v>
          </cell>
          <cell r="AA1330">
            <v>0</v>
          </cell>
          <cell r="AB1330">
            <v>0</v>
          </cell>
          <cell r="AC1330">
            <v>0</v>
          </cell>
          <cell r="AD1330">
            <v>0</v>
          </cell>
          <cell r="AE1330">
            <v>0</v>
          </cell>
          <cell r="AF1330">
            <v>0</v>
          </cell>
          <cell r="AG1330">
            <v>0</v>
          </cell>
          <cell r="AH1330">
            <v>0</v>
          </cell>
          <cell r="AI1330">
            <v>0</v>
          </cell>
          <cell r="AJ1330">
            <v>0</v>
          </cell>
          <cell r="AK1330">
            <v>0</v>
          </cell>
          <cell r="AL1330">
            <v>0</v>
          </cell>
          <cell r="AM1330">
            <v>0</v>
          </cell>
          <cell r="AN1330">
            <v>0</v>
          </cell>
          <cell r="AO1330">
            <v>0</v>
          </cell>
          <cell r="AP1330" t="str">
            <v>Q</v>
          </cell>
          <cell r="AQ1330" t="str">
            <v>Q</v>
          </cell>
          <cell r="AR1330" t="str">
            <v>Q</v>
          </cell>
          <cell r="AS1330" t="str">
            <v>Q</v>
          </cell>
          <cell r="AT1330" t="str">
            <v>Q</v>
          </cell>
          <cell r="AU1330" t="str">
            <v>Q</v>
          </cell>
          <cell r="AV1330">
            <v>1874.96595</v>
          </cell>
          <cell r="AW1330">
            <v>1874.7033799999999</v>
          </cell>
          <cell r="AX1330">
            <v>2250</v>
          </cell>
          <cell r="AY1330">
            <v>0.20002179239574991</v>
          </cell>
          <cell r="AZ1330">
            <v>0.16668179999999999</v>
          </cell>
          <cell r="BA1330">
            <v>2200</v>
          </cell>
          <cell r="BB1330">
            <v>6</v>
          </cell>
          <cell r="BC1330">
            <v>0.17335464145362223</v>
          </cell>
          <cell r="BD1330">
            <v>0.14774274999999998</v>
          </cell>
          <cell r="BE1330">
            <v>2150</v>
          </cell>
          <cell r="BF1330">
            <v>10</v>
          </cell>
          <cell r="BG1330">
            <v>0.14668749051149432</v>
          </cell>
          <cell r="BH1330">
            <v>0.12792281395348837</v>
          </cell>
        </row>
        <row r="1331">
          <cell r="B1331" t="str">
            <v>17340</v>
          </cell>
          <cell r="C1331" t="str">
            <v>7802575229571</v>
          </cell>
          <cell r="D1331" t="str">
            <v>JUGO POLVO UVA 2Lts 25gr SPRIM</v>
          </cell>
          <cell r="E1331">
            <v>80</v>
          </cell>
          <cell r="F1331" t="str">
            <v>BEBIDAS</v>
          </cell>
          <cell r="G1331" t="str">
            <v>BEBIDAS</v>
          </cell>
          <cell r="H1331" t="str">
            <v>JUGOS</v>
          </cell>
          <cell r="I1331" t="str">
            <v>JUGOS POLVO</v>
          </cell>
          <cell r="J1331" t="str">
            <v>NORMAL JP-N</v>
          </cell>
          <cell r="K1331" t="str">
            <v>SPRIM</v>
          </cell>
          <cell r="L1331">
            <v>140</v>
          </cell>
          <cell r="M1331" t="str">
            <v>PARAGUAY TRADING S.A. (140)</v>
          </cell>
          <cell r="N1331">
            <v>45</v>
          </cell>
          <cell r="O1331">
            <v>0</v>
          </cell>
          <cell r="P1331">
            <v>11</v>
          </cell>
          <cell r="Q1331">
            <v>11</v>
          </cell>
          <cell r="R1331">
            <v>116</v>
          </cell>
          <cell r="S1331">
            <v>4</v>
          </cell>
          <cell r="T1331">
            <v>2</v>
          </cell>
          <cell r="U1331">
            <v>1</v>
          </cell>
          <cell r="V1331">
            <v>24</v>
          </cell>
          <cell r="W1331">
            <v>39</v>
          </cell>
          <cell r="X1331">
            <v>13</v>
          </cell>
          <cell r="Y1331">
            <v>18</v>
          </cell>
          <cell r="Z1331">
            <v>33</v>
          </cell>
          <cell r="AA1331">
            <v>15</v>
          </cell>
          <cell r="AB1331">
            <v>0</v>
          </cell>
          <cell r="AC1331">
            <v>6</v>
          </cell>
          <cell r="AD1331">
            <v>94</v>
          </cell>
          <cell r="AE1331">
            <v>60</v>
          </cell>
          <cell r="AF1331">
            <v>43</v>
          </cell>
          <cell r="AG1331">
            <v>59</v>
          </cell>
          <cell r="AH1331">
            <v>1</v>
          </cell>
          <cell r="AI1331">
            <v>7</v>
          </cell>
          <cell r="AJ1331">
            <v>1</v>
          </cell>
          <cell r="AK1331">
            <v>11</v>
          </cell>
          <cell r="AL1331">
            <v>30</v>
          </cell>
          <cell r="AM1331">
            <v>3</v>
          </cell>
          <cell r="AN1331">
            <v>1</v>
          </cell>
          <cell r="AO1331">
            <v>34</v>
          </cell>
          <cell r="AP1331">
            <v>2.7272727272727275</v>
          </cell>
          <cell r="AQ1331">
            <v>330</v>
          </cell>
          <cell r="AR1331">
            <v>50</v>
          </cell>
          <cell r="AS1331">
            <v>15</v>
          </cell>
          <cell r="AT1331">
            <v>0.50847457627118642</v>
          </cell>
          <cell r="AU1331">
            <v>145.71428571428569</v>
          </cell>
          <cell r="AV1331">
            <v>1874.95957</v>
          </cell>
          <cell r="AW1331">
            <v>1874.961</v>
          </cell>
          <cell r="AX1331">
            <v>2250</v>
          </cell>
          <cell r="AY1331">
            <v>0.20002587575795028</v>
          </cell>
          <cell r="AZ1331">
            <v>0.16668463555555557</v>
          </cell>
          <cell r="BA1331">
            <v>2200</v>
          </cell>
          <cell r="BB1331">
            <v>6</v>
          </cell>
          <cell r="BC1331">
            <v>0.17335863407444041</v>
          </cell>
          <cell r="BD1331">
            <v>0.14774565000000001</v>
          </cell>
          <cell r="BE1331">
            <v>2150</v>
          </cell>
          <cell r="BF1331">
            <v>10</v>
          </cell>
          <cell r="BG1331">
            <v>0.14669139239093032</v>
          </cell>
          <cell r="BH1331">
            <v>0.12792578139534885</v>
          </cell>
        </row>
        <row r="1332">
          <cell r="B1332" t="str">
            <v>25986</v>
          </cell>
          <cell r="C1332" t="str">
            <v>7730908400543</v>
          </cell>
          <cell r="D1332" t="str">
            <v>JUGO POLVO DURAZNO 18gr RINDE 2</v>
          </cell>
          <cell r="E1332">
            <v>10</v>
          </cell>
          <cell r="F1332" t="str">
            <v>BEBIDAS</v>
          </cell>
          <cell r="G1332" t="str">
            <v>BEBIDAS</v>
          </cell>
          <cell r="H1332" t="str">
            <v>JUGOS</v>
          </cell>
          <cell r="I1332" t="str">
            <v>JUGOS POLVO</v>
          </cell>
          <cell r="J1332" t="str">
            <v>NORMAL JP-N</v>
          </cell>
          <cell r="K1332" t="str">
            <v>RINDE 2</v>
          </cell>
          <cell r="L1332">
            <v>66</v>
          </cell>
          <cell r="M1332" t="str">
            <v>CODISA SA (66)</v>
          </cell>
          <cell r="N1332">
            <v>0</v>
          </cell>
          <cell r="O1332">
            <v>31</v>
          </cell>
          <cell r="P1332">
            <v>22</v>
          </cell>
          <cell r="Q1332">
            <v>20</v>
          </cell>
          <cell r="R1332">
            <v>0</v>
          </cell>
          <cell r="S1332">
            <v>56</v>
          </cell>
          <cell r="T1332">
            <v>82</v>
          </cell>
          <cell r="U1332">
            <v>76</v>
          </cell>
          <cell r="V1332">
            <v>0</v>
          </cell>
          <cell r="W1332">
            <v>20</v>
          </cell>
          <cell r="X1332">
            <v>25</v>
          </cell>
          <cell r="Y1332">
            <v>27</v>
          </cell>
          <cell r="Z1332">
            <v>0</v>
          </cell>
          <cell r="AA1332">
            <v>0</v>
          </cell>
          <cell r="AB1332">
            <v>11</v>
          </cell>
          <cell r="AC1332">
            <v>19</v>
          </cell>
          <cell r="AD1332">
            <v>0</v>
          </cell>
          <cell r="AE1332">
            <v>13</v>
          </cell>
          <cell r="AF1332">
            <v>27</v>
          </cell>
          <cell r="AG1332">
            <v>27</v>
          </cell>
          <cell r="AH1332">
            <v>1</v>
          </cell>
          <cell r="AI1332">
            <v>10</v>
          </cell>
          <cell r="AJ1332">
            <v>49</v>
          </cell>
          <cell r="AK1332">
            <v>127</v>
          </cell>
          <cell r="AL1332">
            <v>33</v>
          </cell>
          <cell r="AM1332">
            <v>83</v>
          </cell>
          <cell r="AN1332">
            <v>28</v>
          </cell>
          <cell r="AO1332">
            <v>19</v>
          </cell>
          <cell r="AP1332">
            <v>73.5</v>
          </cell>
          <cell r="AQ1332">
            <v>50.131578947368418</v>
          </cell>
          <cell r="AR1332">
            <v>36.666666666666671</v>
          </cell>
          <cell r="AS1332">
            <v>131.05263157894737</v>
          </cell>
          <cell r="AT1332">
            <v>31.111111111111111</v>
          </cell>
          <cell r="AU1332">
            <v>57</v>
          </cell>
          <cell r="AV1332">
            <v>1065</v>
          </cell>
          <cell r="AW1332">
            <v>1055.64921</v>
          </cell>
          <cell r="AX1332">
            <v>1500</v>
          </cell>
          <cell r="AY1332">
            <v>0.40845070422535201</v>
          </cell>
          <cell r="AZ1332">
            <v>0.28999999999999998</v>
          </cell>
          <cell r="BA1332">
            <v>1450</v>
          </cell>
          <cell r="BB1332">
            <v>6</v>
          </cell>
          <cell r="BC1332">
            <v>0.36150234741784049</v>
          </cell>
          <cell r="BD1332">
            <v>0.26551724137931032</v>
          </cell>
          <cell r="BE1332">
            <v>1390</v>
          </cell>
          <cell r="BF1332">
            <v>10</v>
          </cell>
          <cell r="BG1332">
            <v>0.30516431924882625</v>
          </cell>
          <cell r="BH1332">
            <v>0.23381294964028776</v>
          </cell>
        </row>
        <row r="1333">
          <cell r="B1333" t="str">
            <v>25985</v>
          </cell>
          <cell r="C1333" t="str">
            <v>7730908401526</v>
          </cell>
          <cell r="D1333" t="str">
            <v>JUGO POLVO FRUTILLA 18gr RINDE 2</v>
          </cell>
          <cell r="E1333">
            <v>10</v>
          </cell>
          <cell r="F1333" t="str">
            <v>BEBIDAS</v>
          </cell>
          <cell r="G1333" t="str">
            <v>BEBIDAS</v>
          </cell>
          <cell r="H1333" t="str">
            <v>JUGOS</v>
          </cell>
          <cell r="I1333" t="str">
            <v>JUGOS POLVO</v>
          </cell>
          <cell r="J1333" t="str">
            <v>NORMAL JP-N</v>
          </cell>
          <cell r="K1333" t="str">
            <v>RINDE 2</v>
          </cell>
          <cell r="L1333">
            <v>66</v>
          </cell>
          <cell r="M1333" t="str">
            <v>CODISA SA (66)</v>
          </cell>
          <cell r="N1333">
            <v>3</v>
          </cell>
          <cell r="O1333">
            <v>26</v>
          </cell>
          <cell r="P1333">
            <v>39</v>
          </cell>
          <cell r="Q1333">
            <v>32</v>
          </cell>
          <cell r="R1333">
            <v>0</v>
          </cell>
          <cell r="S1333">
            <v>68</v>
          </cell>
          <cell r="T1333">
            <v>61</v>
          </cell>
          <cell r="U1333">
            <v>66</v>
          </cell>
          <cell r="V1333">
            <v>83</v>
          </cell>
          <cell r="W1333">
            <v>9</v>
          </cell>
          <cell r="X1333">
            <v>34</v>
          </cell>
          <cell r="Y1333">
            <v>29</v>
          </cell>
          <cell r="Z1333">
            <v>65</v>
          </cell>
          <cell r="AA1333">
            <v>0</v>
          </cell>
          <cell r="AB1333">
            <v>10</v>
          </cell>
          <cell r="AC1333">
            <v>16</v>
          </cell>
          <cell r="AD1333">
            <v>0</v>
          </cell>
          <cell r="AE1333">
            <v>20</v>
          </cell>
          <cell r="AF1333">
            <v>68</v>
          </cell>
          <cell r="AG1333">
            <v>33</v>
          </cell>
          <cell r="AH1333">
            <v>3</v>
          </cell>
          <cell r="AI1333">
            <v>17</v>
          </cell>
          <cell r="AJ1333">
            <v>58</v>
          </cell>
          <cell r="AK1333">
            <v>125</v>
          </cell>
          <cell r="AL1333">
            <v>40</v>
          </cell>
          <cell r="AM1333">
            <v>82</v>
          </cell>
          <cell r="AN1333">
            <v>89</v>
          </cell>
          <cell r="AO1333">
            <v>36</v>
          </cell>
          <cell r="AP1333">
            <v>54.375</v>
          </cell>
          <cell r="AQ1333">
            <v>56.81818181818182</v>
          </cell>
          <cell r="AR1333">
            <v>41.379310344827587</v>
          </cell>
          <cell r="AS1333">
            <v>153.75</v>
          </cell>
          <cell r="AT1333">
            <v>80.909090909090907</v>
          </cell>
          <cell r="AU1333">
            <v>63.529411764705884</v>
          </cell>
          <cell r="AV1333">
            <v>1065</v>
          </cell>
          <cell r="AW1333">
            <v>1054.77592</v>
          </cell>
          <cell r="AX1333">
            <v>1500</v>
          </cell>
          <cell r="AY1333">
            <v>0.40845070422535201</v>
          </cell>
          <cell r="AZ1333">
            <v>0.28999999999999998</v>
          </cell>
          <cell r="BA1333">
            <v>1450</v>
          </cell>
          <cell r="BB1333">
            <v>6</v>
          </cell>
          <cell r="BC1333">
            <v>0.36150234741784049</v>
          </cell>
          <cell r="BD1333">
            <v>0.26551724137931032</v>
          </cell>
          <cell r="BE1333">
            <v>1390</v>
          </cell>
          <cell r="BF1333">
            <v>10</v>
          </cell>
          <cell r="BG1333">
            <v>0.30516431924882625</v>
          </cell>
          <cell r="BH1333">
            <v>0.23381294964028776</v>
          </cell>
        </row>
        <row r="1334">
          <cell r="B1334" t="str">
            <v>25983</v>
          </cell>
          <cell r="C1334" t="str">
            <v>7730908400536</v>
          </cell>
          <cell r="D1334" t="str">
            <v>JUGO POLVO MIX FRUTAL 18gr RINDE 2</v>
          </cell>
          <cell r="E1334">
            <v>10</v>
          </cell>
          <cell r="F1334" t="str">
            <v>BEBIDAS</v>
          </cell>
          <cell r="G1334" t="str">
            <v>BEBIDAS</v>
          </cell>
          <cell r="H1334" t="str">
            <v>JUGOS</v>
          </cell>
          <cell r="I1334" t="str">
            <v>JUGOS POLVO</v>
          </cell>
          <cell r="J1334" t="str">
            <v>NORMAL JP-N</v>
          </cell>
          <cell r="K1334" t="str">
            <v>RINDE 2</v>
          </cell>
          <cell r="L1334">
            <v>66</v>
          </cell>
          <cell r="M1334" t="str">
            <v>CODISA SA (66)</v>
          </cell>
          <cell r="N1334">
            <v>0</v>
          </cell>
          <cell r="O1334">
            <v>36</v>
          </cell>
          <cell r="P1334">
            <v>63</v>
          </cell>
          <cell r="Q1334">
            <v>64</v>
          </cell>
          <cell r="R1334">
            <v>0</v>
          </cell>
          <cell r="S1334">
            <v>68</v>
          </cell>
          <cell r="T1334">
            <v>82</v>
          </cell>
          <cell r="U1334">
            <v>103</v>
          </cell>
          <cell r="V1334">
            <v>35</v>
          </cell>
          <cell r="W1334">
            <v>33</v>
          </cell>
          <cell r="X1334">
            <v>37</v>
          </cell>
          <cell r="Y1334">
            <v>42</v>
          </cell>
          <cell r="Z1334">
            <v>5</v>
          </cell>
          <cell r="AA1334">
            <v>0</v>
          </cell>
          <cell r="AB1334">
            <v>33</v>
          </cell>
          <cell r="AC1334">
            <v>37</v>
          </cell>
          <cell r="AD1334">
            <v>0</v>
          </cell>
          <cell r="AE1334">
            <v>20</v>
          </cell>
          <cell r="AF1334">
            <v>30</v>
          </cell>
          <cell r="AG1334">
            <v>29</v>
          </cell>
          <cell r="AH1334">
            <v>4</v>
          </cell>
          <cell r="AI1334">
            <v>11</v>
          </cell>
          <cell r="AJ1334">
            <v>79</v>
          </cell>
          <cell r="AK1334">
            <v>77</v>
          </cell>
          <cell r="AL1334">
            <v>44</v>
          </cell>
          <cell r="AM1334">
            <v>55</v>
          </cell>
          <cell r="AN1334">
            <v>43</v>
          </cell>
          <cell r="AO1334">
            <v>25</v>
          </cell>
          <cell r="AP1334">
            <v>37.03125</v>
          </cell>
          <cell r="AQ1334">
            <v>22.427184466019419</v>
          </cell>
          <cell r="AR1334">
            <v>31.428571428571431</v>
          </cell>
          <cell r="AS1334">
            <v>44.594594594594589</v>
          </cell>
          <cell r="AT1334">
            <v>44.482758620689658</v>
          </cell>
          <cell r="AU1334">
            <v>68.181818181818187</v>
          </cell>
          <cell r="AV1334">
            <v>1065</v>
          </cell>
          <cell r="AW1334">
            <v>1054.95533</v>
          </cell>
          <cell r="AX1334">
            <v>1500</v>
          </cell>
          <cell r="AY1334">
            <v>0.40845070422535201</v>
          </cell>
          <cell r="AZ1334">
            <v>0.28999999999999998</v>
          </cell>
          <cell r="BA1334">
            <v>1450</v>
          </cell>
          <cell r="BB1334">
            <v>6</v>
          </cell>
          <cell r="BC1334">
            <v>0.36150234741784049</v>
          </cell>
          <cell r="BD1334">
            <v>0.26551724137931032</v>
          </cell>
          <cell r="BE1334">
            <v>1390</v>
          </cell>
          <cell r="BF1334">
            <v>10</v>
          </cell>
          <cell r="BG1334">
            <v>0.30516431924882625</v>
          </cell>
          <cell r="BH1334">
            <v>0.23381294964028776</v>
          </cell>
        </row>
        <row r="1335">
          <cell r="B1335" t="str">
            <v>25982</v>
          </cell>
          <cell r="C1335" t="str">
            <v>7730908400529</v>
          </cell>
          <cell r="D1335" t="str">
            <v>JUGO POLVO NARANJA 18gr RINDE 2</v>
          </cell>
          <cell r="E1335">
            <v>10</v>
          </cell>
          <cell r="F1335" t="str">
            <v>BEBIDAS</v>
          </cell>
          <cell r="G1335" t="str">
            <v>BEBIDAS</v>
          </cell>
          <cell r="H1335" t="str">
            <v>JUGOS</v>
          </cell>
          <cell r="I1335" t="str">
            <v>JUGOS POLVO</v>
          </cell>
          <cell r="J1335" t="str">
            <v>NORMAL JP-N</v>
          </cell>
          <cell r="K1335" t="str">
            <v>RINDE 2</v>
          </cell>
          <cell r="L1335">
            <v>66</v>
          </cell>
          <cell r="M1335" t="str">
            <v>CODISA SA (66)</v>
          </cell>
          <cell r="N1335">
            <v>112</v>
          </cell>
          <cell r="O1335">
            <v>25</v>
          </cell>
          <cell r="P1335">
            <v>39</v>
          </cell>
          <cell r="Q1335">
            <v>12</v>
          </cell>
          <cell r="R1335">
            <v>1</v>
          </cell>
          <cell r="S1335">
            <v>87</v>
          </cell>
          <cell r="T1335">
            <v>72</v>
          </cell>
          <cell r="U1335">
            <v>67</v>
          </cell>
          <cell r="V1335">
            <v>24</v>
          </cell>
          <cell r="W1335">
            <v>20</v>
          </cell>
          <cell r="X1335">
            <v>37</v>
          </cell>
          <cell r="Y1335">
            <v>34</v>
          </cell>
          <cell r="Z1335">
            <v>5</v>
          </cell>
          <cell r="AA1335">
            <v>0</v>
          </cell>
          <cell r="AB1335">
            <v>18</v>
          </cell>
          <cell r="AC1335">
            <v>24</v>
          </cell>
          <cell r="AD1335">
            <v>0</v>
          </cell>
          <cell r="AE1335">
            <v>25</v>
          </cell>
          <cell r="AF1335">
            <v>94</v>
          </cell>
          <cell r="AG1335">
            <v>41</v>
          </cell>
          <cell r="AH1335">
            <v>2</v>
          </cell>
          <cell r="AI1335">
            <v>16</v>
          </cell>
          <cell r="AJ1335">
            <v>68</v>
          </cell>
          <cell r="AK1335">
            <v>117</v>
          </cell>
          <cell r="AL1335">
            <v>36</v>
          </cell>
          <cell r="AM1335">
            <v>78</v>
          </cell>
          <cell r="AN1335">
            <v>127</v>
          </cell>
          <cell r="AO1335">
            <v>16</v>
          </cell>
          <cell r="AP1335">
            <v>170</v>
          </cell>
          <cell r="AQ1335">
            <v>52.388059701492537</v>
          </cell>
          <cell r="AR1335">
            <v>31.764705882352942</v>
          </cell>
          <cell r="AS1335">
            <v>97.5</v>
          </cell>
          <cell r="AT1335">
            <v>92.926829268292693</v>
          </cell>
          <cell r="AU1335">
            <v>30</v>
          </cell>
          <cell r="AV1335">
            <v>1065</v>
          </cell>
          <cell r="AW1335">
            <v>1053.1795999999999</v>
          </cell>
          <cell r="AX1335">
            <v>1500</v>
          </cell>
          <cell r="AY1335">
            <v>0.40845070422535201</v>
          </cell>
          <cell r="AZ1335">
            <v>0.28999999999999998</v>
          </cell>
          <cell r="BA1335">
            <v>1450</v>
          </cell>
          <cell r="BB1335">
            <v>6</v>
          </cell>
          <cell r="BC1335">
            <v>0.36150234741784049</v>
          </cell>
          <cell r="BD1335">
            <v>0.26551724137931032</v>
          </cell>
          <cell r="BE1335">
            <v>1390</v>
          </cell>
          <cell r="BF1335">
            <v>10</v>
          </cell>
          <cell r="BG1335">
            <v>0.30516431924882625</v>
          </cell>
          <cell r="BH1335">
            <v>0.23381294964028776</v>
          </cell>
        </row>
        <row r="1336">
          <cell r="B1336" t="str">
            <v>25987</v>
          </cell>
          <cell r="C1336" t="str">
            <v>7730908400987</v>
          </cell>
          <cell r="D1336" t="str">
            <v>JUGO POLVO NARANJA/BANANA 18gr RINDE 2</v>
          </cell>
          <cell r="E1336">
            <v>10</v>
          </cell>
          <cell r="F1336" t="str">
            <v>BEBIDAS</v>
          </cell>
          <cell r="G1336" t="str">
            <v>BEBIDAS</v>
          </cell>
          <cell r="H1336" t="str">
            <v>JUGOS</v>
          </cell>
          <cell r="I1336" t="str">
            <v>JUGOS POLVO</v>
          </cell>
          <cell r="J1336" t="str">
            <v>NORMAL JP-N</v>
          </cell>
          <cell r="K1336" t="str">
            <v>RINDE 2</v>
          </cell>
          <cell r="L1336">
            <v>66</v>
          </cell>
          <cell r="M1336" t="str">
            <v>CODISA SA (66)</v>
          </cell>
          <cell r="N1336">
            <v>0</v>
          </cell>
          <cell r="O1336">
            <v>0</v>
          </cell>
          <cell r="P1336">
            <v>0</v>
          </cell>
          <cell r="Q1336">
            <v>0</v>
          </cell>
          <cell r="R1336">
            <v>0</v>
          </cell>
          <cell r="S1336">
            <v>10</v>
          </cell>
          <cell r="T1336">
            <v>40</v>
          </cell>
          <cell r="U1336">
            <v>45</v>
          </cell>
          <cell r="V1336">
            <v>3</v>
          </cell>
          <cell r="W1336">
            <v>14</v>
          </cell>
          <cell r="X1336">
            <v>15</v>
          </cell>
          <cell r="Y1336">
            <v>11</v>
          </cell>
          <cell r="Z1336">
            <v>0</v>
          </cell>
          <cell r="AA1336">
            <v>0</v>
          </cell>
          <cell r="AB1336">
            <v>9</v>
          </cell>
          <cell r="AC1336">
            <v>17</v>
          </cell>
          <cell r="AD1336">
            <v>0</v>
          </cell>
          <cell r="AE1336">
            <v>5</v>
          </cell>
          <cell r="AF1336">
            <v>31</v>
          </cell>
          <cell r="AG1336">
            <v>13</v>
          </cell>
          <cell r="AH1336">
            <v>3</v>
          </cell>
          <cell r="AI1336">
            <v>10</v>
          </cell>
          <cell r="AJ1336">
            <v>80</v>
          </cell>
          <cell r="AK1336">
            <v>65</v>
          </cell>
          <cell r="AL1336">
            <v>47</v>
          </cell>
          <cell r="AM1336">
            <v>85</v>
          </cell>
          <cell r="AN1336">
            <v>38</v>
          </cell>
          <cell r="AO1336">
            <v>2</v>
          </cell>
          <cell r="AP1336" t="str">
            <v>SV</v>
          </cell>
          <cell r="AQ1336">
            <v>43.333333333333336</v>
          </cell>
          <cell r="AR1336">
            <v>128.18181818181819</v>
          </cell>
          <cell r="AS1336">
            <v>150</v>
          </cell>
          <cell r="AT1336">
            <v>87.692307692307693</v>
          </cell>
          <cell r="AU1336">
            <v>6</v>
          </cell>
          <cell r="AV1336">
            <v>1065</v>
          </cell>
          <cell r="AW1336">
            <v>1058.5897299999999</v>
          </cell>
          <cell r="AX1336">
            <v>1500</v>
          </cell>
          <cell r="AY1336">
            <v>0.40845070422535201</v>
          </cell>
          <cell r="AZ1336">
            <v>0.28999999999999998</v>
          </cell>
          <cell r="BA1336">
            <v>1450</v>
          </cell>
          <cell r="BB1336">
            <v>6</v>
          </cell>
          <cell r="BC1336">
            <v>0.36150234741784049</v>
          </cell>
          <cell r="BD1336">
            <v>0.26551724137931032</v>
          </cell>
          <cell r="BE1336">
            <v>1390</v>
          </cell>
          <cell r="BF1336">
            <v>10</v>
          </cell>
          <cell r="BG1336">
            <v>0.30516431924882625</v>
          </cell>
          <cell r="BH1336">
            <v>0.23381294964028776</v>
          </cell>
        </row>
        <row r="1337">
          <cell r="B1337" t="str">
            <v>25988</v>
          </cell>
          <cell r="C1337" t="str">
            <v>7730908402660</v>
          </cell>
          <cell r="D1337" t="str">
            <v>JUGO POLVO NARANJA/DURAZNO 18gr RINDE 2</v>
          </cell>
          <cell r="E1337">
            <v>10</v>
          </cell>
          <cell r="F1337" t="str">
            <v>BEBIDAS</v>
          </cell>
          <cell r="G1337" t="str">
            <v>BEBIDAS</v>
          </cell>
          <cell r="H1337" t="str">
            <v>JUGOS</v>
          </cell>
          <cell r="I1337" t="str">
            <v>JUGOS POLVO</v>
          </cell>
          <cell r="J1337" t="str">
            <v>NORMAL JP-N</v>
          </cell>
          <cell r="K1337" t="str">
            <v>RINDE 2</v>
          </cell>
          <cell r="L1337">
            <v>66</v>
          </cell>
          <cell r="M1337" t="str">
            <v>CODISA SA (66)</v>
          </cell>
          <cell r="N1337">
            <v>0</v>
          </cell>
          <cell r="O1337">
            <v>0</v>
          </cell>
          <cell r="P1337">
            <v>0</v>
          </cell>
          <cell r="Q1337">
            <v>0</v>
          </cell>
          <cell r="R1337">
            <v>0</v>
          </cell>
          <cell r="S1337">
            <v>8</v>
          </cell>
          <cell r="T1337">
            <v>64</v>
          </cell>
          <cell r="U1337">
            <v>47</v>
          </cell>
          <cell r="V1337">
            <v>0</v>
          </cell>
          <cell r="W1337">
            <v>13</v>
          </cell>
          <cell r="X1337">
            <v>18</v>
          </cell>
          <cell r="Y1337">
            <v>23</v>
          </cell>
          <cell r="Z1337">
            <v>0</v>
          </cell>
          <cell r="AA1337">
            <v>0</v>
          </cell>
          <cell r="AB1337">
            <v>4</v>
          </cell>
          <cell r="AC1337">
            <v>11</v>
          </cell>
          <cell r="AD1337">
            <v>0</v>
          </cell>
          <cell r="AE1337">
            <v>10</v>
          </cell>
          <cell r="AF1337">
            <v>42</v>
          </cell>
          <cell r="AG1337">
            <v>37</v>
          </cell>
          <cell r="AH1337">
            <v>0</v>
          </cell>
          <cell r="AI1337">
            <v>5</v>
          </cell>
          <cell r="AJ1337">
            <v>80</v>
          </cell>
          <cell r="AK1337">
            <v>52</v>
          </cell>
          <cell r="AL1337">
            <v>35</v>
          </cell>
          <cell r="AM1337">
            <v>96</v>
          </cell>
          <cell r="AN1337">
            <v>57</v>
          </cell>
          <cell r="AO1337">
            <v>20</v>
          </cell>
          <cell r="AP1337" t="str">
            <v>SV</v>
          </cell>
          <cell r="AQ1337">
            <v>33.191489361702132</v>
          </cell>
          <cell r="AR1337">
            <v>45.652173913043484</v>
          </cell>
          <cell r="AS1337">
            <v>261.81818181818181</v>
          </cell>
          <cell r="AT1337">
            <v>46.216216216216218</v>
          </cell>
          <cell r="AU1337">
            <v>120</v>
          </cell>
          <cell r="AV1337">
            <v>1065</v>
          </cell>
          <cell r="AW1337">
            <v>1047.93238</v>
          </cell>
          <cell r="AX1337">
            <v>1500</v>
          </cell>
          <cell r="AY1337">
            <v>0.40845070422535201</v>
          </cell>
          <cell r="AZ1337">
            <v>0.28999999999999998</v>
          </cell>
          <cell r="BA1337">
            <v>1450</v>
          </cell>
          <cell r="BB1337">
            <v>6</v>
          </cell>
          <cell r="BC1337">
            <v>0.36150234741784049</v>
          </cell>
          <cell r="BD1337">
            <v>0.26551724137931032</v>
          </cell>
          <cell r="BE1337">
            <v>1390</v>
          </cell>
          <cell r="BF1337">
            <v>10</v>
          </cell>
          <cell r="BG1337">
            <v>0.30516431924882625</v>
          </cell>
          <cell r="BH1337">
            <v>0.23381294964028776</v>
          </cell>
        </row>
        <row r="1338">
          <cell r="B1338" t="str">
            <v>25984</v>
          </cell>
          <cell r="C1338" t="str">
            <v>7730908401588</v>
          </cell>
          <cell r="D1338" t="str">
            <v>JUGO POLVO PIÑA 18gr RINDE 2</v>
          </cell>
          <cell r="E1338">
            <v>10</v>
          </cell>
          <cell r="F1338" t="str">
            <v>BEBIDAS</v>
          </cell>
          <cell r="G1338" t="str">
            <v>BEBIDAS</v>
          </cell>
          <cell r="H1338" t="str">
            <v>JUGOS</v>
          </cell>
          <cell r="I1338" t="str">
            <v>JUGOS POLVO</v>
          </cell>
          <cell r="J1338" t="str">
            <v>NORMAL JP-N</v>
          </cell>
          <cell r="K1338" t="str">
            <v>RINDE 2</v>
          </cell>
          <cell r="L1338">
            <v>66</v>
          </cell>
          <cell r="M1338" t="str">
            <v>CODISA SA (66)</v>
          </cell>
          <cell r="N1338">
            <v>2</v>
          </cell>
          <cell r="O1338">
            <v>16</v>
          </cell>
          <cell r="P1338">
            <v>42</v>
          </cell>
          <cell r="Q1338">
            <v>42</v>
          </cell>
          <cell r="R1338">
            <v>1</v>
          </cell>
          <cell r="S1338">
            <v>59</v>
          </cell>
          <cell r="T1338">
            <v>60</v>
          </cell>
          <cell r="U1338">
            <v>79</v>
          </cell>
          <cell r="V1338">
            <v>13</v>
          </cell>
          <cell r="W1338">
            <v>5</v>
          </cell>
          <cell r="X1338">
            <v>40</v>
          </cell>
          <cell r="Y1338">
            <v>31</v>
          </cell>
          <cell r="Z1338">
            <v>1</v>
          </cell>
          <cell r="AA1338">
            <v>0</v>
          </cell>
          <cell r="AB1338">
            <v>11</v>
          </cell>
          <cell r="AC1338">
            <v>19</v>
          </cell>
          <cell r="AD1338">
            <v>0</v>
          </cell>
          <cell r="AE1338">
            <v>23</v>
          </cell>
          <cell r="AF1338">
            <v>72</v>
          </cell>
          <cell r="AG1338">
            <v>38</v>
          </cell>
          <cell r="AH1338">
            <v>2</v>
          </cell>
          <cell r="AI1338">
            <v>10</v>
          </cell>
          <cell r="AJ1338">
            <v>59</v>
          </cell>
          <cell r="AK1338">
            <v>53</v>
          </cell>
          <cell r="AL1338">
            <v>52</v>
          </cell>
          <cell r="AM1338">
            <v>81</v>
          </cell>
          <cell r="AN1338">
            <v>96</v>
          </cell>
          <cell r="AO1338">
            <v>24</v>
          </cell>
          <cell r="AP1338">
            <v>42.142857142857139</v>
          </cell>
          <cell r="AQ1338">
            <v>20.126582278481013</v>
          </cell>
          <cell r="AR1338">
            <v>50.322580645161295</v>
          </cell>
          <cell r="AS1338">
            <v>127.89473684210527</v>
          </cell>
          <cell r="AT1338">
            <v>75.78947368421052</v>
          </cell>
          <cell r="AU1338">
            <v>72</v>
          </cell>
          <cell r="AV1338">
            <v>1065</v>
          </cell>
          <cell r="AW1338">
            <v>1053.1873000000001</v>
          </cell>
          <cell r="AX1338">
            <v>1500</v>
          </cell>
          <cell r="AY1338">
            <v>0.40845070422535201</v>
          </cell>
          <cell r="AZ1338">
            <v>0.28999999999999998</v>
          </cell>
          <cell r="BA1338">
            <v>1450</v>
          </cell>
          <cell r="BB1338">
            <v>6</v>
          </cell>
          <cell r="BC1338">
            <v>0.36150234741784049</v>
          </cell>
          <cell r="BD1338">
            <v>0.26551724137931032</v>
          </cell>
          <cell r="BE1338">
            <v>1390</v>
          </cell>
          <cell r="BF1338">
            <v>10</v>
          </cell>
          <cell r="BG1338">
            <v>0.30516431924882625</v>
          </cell>
          <cell r="BH1338">
            <v>0.23381294964028776</v>
          </cell>
        </row>
        <row r="1339">
          <cell r="B1339" t="str">
            <v>39720</v>
          </cell>
          <cell r="C1339" t="str">
            <v>7802575212252</v>
          </cell>
          <cell r="D1339" t="str">
            <v>JUGO POLVO DURAZNO 10Lts 100gr CARICIA</v>
          </cell>
          <cell r="E1339">
            <v>30</v>
          </cell>
          <cell r="F1339" t="str">
            <v>BEBIDAS</v>
          </cell>
          <cell r="G1339" t="str">
            <v>BEBIDAS</v>
          </cell>
          <cell r="H1339" t="str">
            <v>JUGOS</v>
          </cell>
          <cell r="I1339" t="str">
            <v>JUGOS POLVO</v>
          </cell>
          <cell r="J1339" t="str">
            <v>NORMAL JP-N</v>
          </cell>
          <cell r="K1339" t="str">
            <v>CARICIA</v>
          </cell>
          <cell r="L1339">
            <v>140</v>
          </cell>
          <cell r="M1339" t="str">
            <v>PARAGUAY TRADING S.A. (140)</v>
          </cell>
          <cell r="N1339">
            <v>44</v>
          </cell>
          <cell r="O1339">
            <v>77</v>
          </cell>
          <cell r="P1339">
            <v>149</v>
          </cell>
          <cell r="Q1339">
            <v>0</v>
          </cell>
          <cell r="R1339">
            <v>73</v>
          </cell>
          <cell r="S1339">
            <v>243</v>
          </cell>
          <cell r="T1339">
            <v>45</v>
          </cell>
          <cell r="U1339">
            <v>37</v>
          </cell>
          <cell r="V1339">
            <v>12</v>
          </cell>
          <cell r="W1339">
            <v>27</v>
          </cell>
          <cell r="X1339">
            <v>21</v>
          </cell>
          <cell r="Y1339">
            <v>6</v>
          </cell>
          <cell r="Z1339">
            <v>27</v>
          </cell>
          <cell r="AA1339">
            <v>28</v>
          </cell>
          <cell r="AB1339">
            <v>17</v>
          </cell>
          <cell r="AC1339">
            <v>14</v>
          </cell>
          <cell r="AD1339">
            <v>5</v>
          </cell>
          <cell r="AE1339">
            <v>26</v>
          </cell>
          <cell r="AF1339">
            <v>28</v>
          </cell>
          <cell r="AG1339">
            <v>14</v>
          </cell>
          <cell r="AH1339">
            <v>0</v>
          </cell>
          <cell r="AI1339">
            <v>0</v>
          </cell>
          <cell r="AJ1339">
            <v>0</v>
          </cell>
          <cell r="AK1339">
            <v>0</v>
          </cell>
          <cell r="AL1339">
            <v>0</v>
          </cell>
          <cell r="AM1339">
            <v>62</v>
          </cell>
          <cell r="AN1339">
            <v>0</v>
          </cell>
          <cell r="AO1339">
            <v>0</v>
          </cell>
          <cell r="AP1339" t="str">
            <v>Q</v>
          </cell>
          <cell r="AQ1339" t="str">
            <v>Q</v>
          </cell>
          <cell r="AR1339" t="str">
            <v>Q</v>
          </cell>
          <cell r="AS1339">
            <v>132.85714285714286</v>
          </cell>
          <cell r="AT1339" t="str">
            <v>Q</v>
          </cell>
          <cell r="AU1339" t="str">
            <v>Q</v>
          </cell>
          <cell r="AV1339">
            <v>7222</v>
          </cell>
          <cell r="AW1339">
            <v>7221.7116400000004</v>
          </cell>
          <cell r="AX1339">
            <v>8500</v>
          </cell>
          <cell r="AY1339">
            <v>0.17695929105510944</v>
          </cell>
          <cell r="AZ1339">
            <v>0.15035294117647058</v>
          </cell>
          <cell r="BA1339">
            <v>8350</v>
          </cell>
          <cell r="BB1339">
            <v>6</v>
          </cell>
          <cell r="BC1339">
            <v>0.15618942121296042</v>
          </cell>
          <cell r="BD1339">
            <v>0.13508982035928144</v>
          </cell>
          <cell r="BE1339">
            <v>8150</v>
          </cell>
          <cell r="BF1339">
            <v>10</v>
          </cell>
          <cell r="BG1339">
            <v>0.1284962614234284</v>
          </cell>
          <cell r="BH1339">
            <v>0.11386503067484663</v>
          </cell>
        </row>
        <row r="1340">
          <cell r="B1340" t="str">
            <v>39736</v>
          </cell>
          <cell r="C1340" t="str">
            <v>7802575216601</v>
          </cell>
          <cell r="D1340" t="str">
            <v>JUGO POLVO DURAZNO 2Lts 20gr CARICIA</v>
          </cell>
          <cell r="E1340">
            <v>160</v>
          </cell>
          <cell r="F1340" t="str">
            <v>BEBIDAS</v>
          </cell>
          <cell r="G1340" t="str">
            <v>BEBIDAS</v>
          </cell>
          <cell r="H1340" t="str">
            <v>JUGOS</v>
          </cell>
          <cell r="I1340" t="str">
            <v>JUGOS POLVO</v>
          </cell>
          <cell r="J1340" t="str">
            <v>NORMAL JP-N</v>
          </cell>
          <cell r="K1340" t="str">
            <v>CARICIA</v>
          </cell>
          <cell r="L1340">
            <v>140</v>
          </cell>
          <cell r="M1340" t="str">
            <v>PARAGUAY TRADING S.A. (140)</v>
          </cell>
          <cell r="N1340">
            <v>85</v>
          </cell>
          <cell r="O1340">
            <v>134</v>
          </cell>
          <cell r="P1340">
            <v>203</v>
          </cell>
          <cell r="Q1340">
            <v>197</v>
          </cell>
          <cell r="R1340">
            <v>242</v>
          </cell>
          <cell r="S1340">
            <v>487</v>
          </cell>
          <cell r="T1340">
            <v>359</v>
          </cell>
          <cell r="U1340">
            <v>433</v>
          </cell>
          <cell r="V1340">
            <v>60</v>
          </cell>
          <cell r="W1340">
            <v>42</v>
          </cell>
          <cell r="X1340">
            <v>46</v>
          </cell>
          <cell r="Y1340">
            <v>76</v>
          </cell>
          <cell r="Z1340">
            <v>61</v>
          </cell>
          <cell r="AA1340">
            <v>112</v>
          </cell>
          <cell r="AB1340">
            <v>54</v>
          </cell>
          <cell r="AC1340">
            <v>80</v>
          </cell>
          <cell r="AD1340">
            <v>76</v>
          </cell>
          <cell r="AE1340">
            <v>112</v>
          </cell>
          <cell r="AF1340">
            <v>89</v>
          </cell>
          <cell r="AG1340">
            <v>104</v>
          </cell>
          <cell r="AH1340">
            <v>14</v>
          </cell>
          <cell r="AI1340">
            <v>38</v>
          </cell>
          <cell r="AJ1340">
            <v>279</v>
          </cell>
          <cell r="AK1340">
            <v>358</v>
          </cell>
          <cell r="AL1340">
            <v>89</v>
          </cell>
          <cell r="AM1340">
            <v>44</v>
          </cell>
          <cell r="AN1340">
            <v>137</v>
          </cell>
          <cell r="AO1340">
            <v>55</v>
          </cell>
          <cell r="AP1340">
            <v>42.487309644670049</v>
          </cell>
          <cell r="AQ1340">
            <v>24.803695150115473</v>
          </cell>
          <cell r="AR1340">
            <v>35.131578947368418</v>
          </cell>
          <cell r="AS1340">
            <v>16.5</v>
          </cell>
          <cell r="AT1340">
            <v>39.519230769230766</v>
          </cell>
          <cell r="AU1340">
            <v>43.421052631578952</v>
          </cell>
          <cell r="AV1340">
            <v>1496.83996</v>
          </cell>
          <cell r="AW1340">
            <v>1496.7179699999999</v>
          </cell>
          <cell r="AX1340">
            <v>1800</v>
          </cell>
          <cell r="AY1340">
            <v>0.20253336903164976</v>
          </cell>
          <cell r="AZ1340">
            <v>0.16842224444444442</v>
          </cell>
          <cell r="BA1340">
            <v>1750</v>
          </cell>
          <cell r="BB1340">
            <v>6</v>
          </cell>
          <cell r="BC1340">
            <v>0.16912966433632626</v>
          </cell>
          <cell r="BD1340">
            <v>0.14466287999999999</v>
          </cell>
          <cell r="BE1340">
            <v>1690</v>
          </cell>
          <cell r="BF1340">
            <v>10</v>
          </cell>
          <cell r="BG1340">
            <v>0.12904521870193797</v>
          </cell>
          <cell r="BH1340">
            <v>0.11429588165680472</v>
          </cell>
        </row>
        <row r="1341">
          <cell r="B1341" t="str">
            <v>39721</v>
          </cell>
          <cell r="C1341" t="str">
            <v>7802575212269</v>
          </cell>
          <cell r="D1341" t="str">
            <v>JUGO POLVO FRUTILLA 10Lts 100gr CARICIA</v>
          </cell>
          <cell r="E1341">
            <v>30</v>
          </cell>
          <cell r="F1341" t="str">
            <v>BEBIDAS</v>
          </cell>
          <cell r="G1341" t="str">
            <v>BEBIDAS</v>
          </cell>
          <cell r="H1341" t="str">
            <v>JUGOS</v>
          </cell>
          <cell r="I1341" t="str">
            <v>JUGOS POLVO</v>
          </cell>
          <cell r="J1341" t="str">
            <v>NORMAL JP-N</v>
          </cell>
          <cell r="K1341" t="str">
            <v>CARICIA</v>
          </cell>
          <cell r="L1341">
            <v>140</v>
          </cell>
          <cell r="M1341" t="str">
            <v>PARAGUAY TRADING S.A. (140)</v>
          </cell>
          <cell r="N1341">
            <v>14</v>
          </cell>
          <cell r="O1341">
            <v>46</v>
          </cell>
          <cell r="P1341">
            <v>34</v>
          </cell>
          <cell r="Q1341">
            <v>55</v>
          </cell>
          <cell r="R1341">
            <v>90</v>
          </cell>
          <cell r="S1341">
            <v>183</v>
          </cell>
          <cell r="T1341">
            <v>197</v>
          </cell>
          <cell r="U1341">
            <v>243</v>
          </cell>
          <cell r="V1341">
            <v>3</v>
          </cell>
          <cell r="W1341">
            <v>12</v>
          </cell>
          <cell r="X1341">
            <v>0</v>
          </cell>
          <cell r="Y1341">
            <v>4</v>
          </cell>
          <cell r="Z1341">
            <v>1</v>
          </cell>
          <cell r="AA1341">
            <v>21</v>
          </cell>
          <cell r="AB1341">
            <v>5</v>
          </cell>
          <cell r="AC1341">
            <v>4</v>
          </cell>
          <cell r="AD1341">
            <v>5</v>
          </cell>
          <cell r="AE1341">
            <v>8</v>
          </cell>
          <cell r="AF1341">
            <v>14</v>
          </cell>
          <cell r="AG1341">
            <v>17</v>
          </cell>
          <cell r="AH1341">
            <v>1</v>
          </cell>
          <cell r="AI1341">
            <v>4</v>
          </cell>
          <cell r="AJ1341">
            <v>37</v>
          </cell>
          <cell r="AK1341">
            <v>242</v>
          </cell>
          <cell r="AL1341">
            <v>12</v>
          </cell>
          <cell r="AM1341">
            <v>31</v>
          </cell>
          <cell r="AN1341">
            <v>31</v>
          </cell>
          <cell r="AO1341">
            <v>18</v>
          </cell>
          <cell r="AP1341">
            <v>20.181818181818183</v>
          </cell>
          <cell r="AQ1341">
            <v>29.876543209876544</v>
          </cell>
          <cell r="AR1341">
            <v>90</v>
          </cell>
          <cell r="AS1341">
            <v>232.5</v>
          </cell>
          <cell r="AT1341">
            <v>54.705882352941174</v>
          </cell>
          <cell r="AU1341">
            <v>135</v>
          </cell>
          <cell r="AV1341">
            <v>7221.9984100000001</v>
          </cell>
          <cell r="AW1341">
            <v>7221.9998400000004</v>
          </cell>
          <cell r="AX1341">
            <v>8500</v>
          </cell>
          <cell r="AY1341">
            <v>0.17695955017525411</v>
          </cell>
          <cell r="AZ1341">
            <v>0.15035312823529409</v>
          </cell>
          <cell r="BA1341">
            <v>8350</v>
          </cell>
          <cell r="BB1341">
            <v>6</v>
          </cell>
          <cell r="BC1341">
            <v>0.15618967576039666</v>
          </cell>
          <cell r="BD1341">
            <v>0.1350900107784431</v>
          </cell>
          <cell r="BE1341">
            <v>8150</v>
          </cell>
          <cell r="BF1341">
            <v>10</v>
          </cell>
          <cell r="BG1341">
            <v>0.12849650987392014</v>
          </cell>
          <cell r="BH1341">
            <v>0.11386522576687115</v>
          </cell>
        </row>
        <row r="1342">
          <cell r="B1342" t="str">
            <v>39737</v>
          </cell>
          <cell r="C1342" t="str">
            <v>7802575216625</v>
          </cell>
          <cell r="D1342" t="str">
            <v>JUGO POLVO FRUTILLA 2Lts 20gr CARICIA</v>
          </cell>
          <cell r="E1342">
            <v>160</v>
          </cell>
          <cell r="F1342" t="str">
            <v>BEBIDAS</v>
          </cell>
          <cell r="G1342" t="str">
            <v>BEBIDAS</v>
          </cell>
          <cell r="H1342" t="str">
            <v>JUGOS</v>
          </cell>
          <cell r="I1342" t="str">
            <v>JUGOS POLVO</v>
          </cell>
          <cell r="J1342" t="str">
            <v>NORMAL JP-N</v>
          </cell>
          <cell r="K1342" t="str">
            <v>CARICIA</v>
          </cell>
          <cell r="L1342">
            <v>140</v>
          </cell>
          <cell r="M1342" t="str">
            <v>PARAGUAY TRADING S.A. (140)</v>
          </cell>
          <cell r="N1342">
            <v>146</v>
          </cell>
          <cell r="O1342">
            <v>108</v>
          </cell>
          <cell r="P1342">
            <v>219</v>
          </cell>
          <cell r="Q1342">
            <v>220</v>
          </cell>
          <cell r="R1342">
            <v>252</v>
          </cell>
          <cell r="S1342">
            <v>326</v>
          </cell>
          <cell r="T1342">
            <v>164</v>
          </cell>
          <cell r="U1342">
            <v>226</v>
          </cell>
          <cell r="V1342">
            <v>45</v>
          </cell>
          <cell r="W1342">
            <v>65</v>
          </cell>
          <cell r="X1342">
            <v>33</v>
          </cell>
          <cell r="Y1342">
            <v>55</v>
          </cell>
          <cell r="Z1342">
            <v>47</v>
          </cell>
          <cell r="AA1342">
            <v>107</v>
          </cell>
          <cell r="AB1342">
            <v>45</v>
          </cell>
          <cell r="AC1342">
            <v>60</v>
          </cell>
          <cell r="AD1342">
            <v>58</v>
          </cell>
          <cell r="AE1342">
            <v>122</v>
          </cell>
          <cell r="AF1342">
            <v>111</v>
          </cell>
          <cell r="AG1342">
            <v>81</v>
          </cell>
          <cell r="AH1342">
            <v>14</v>
          </cell>
          <cell r="AI1342">
            <v>31</v>
          </cell>
          <cell r="AJ1342">
            <v>145</v>
          </cell>
          <cell r="AK1342">
            <v>280</v>
          </cell>
          <cell r="AL1342">
            <v>143</v>
          </cell>
          <cell r="AM1342">
            <v>94</v>
          </cell>
          <cell r="AN1342">
            <v>152</v>
          </cell>
          <cell r="AO1342">
            <v>62</v>
          </cell>
          <cell r="AP1342">
            <v>19.772727272727273</v>
          </cell>
          <cell r="AQ1342">
            <v>37.16814159292035</v>
          </cell>
          <cell r="AR1342">
            <v>78</v>
          </cell>
          <cell r="AS1342">
            <v>47</v>
          </cell>
          <cell r="AT1342">
            <v>56.296296296296291</v>
          </cell>
          <cell r="AU1342">
            <v>60</v>
          </cell>
          <cell r="AV1342">
            <v>1496.8396299999999</v>
          </cell>
          <cell r="AW1342">
            <v>1496.8446899999999</v>
          </cell>
          <cell r="AX1342">
            <v>1800</v>
          </cell>
          <cell r="AY1342">
            <v>0.20253363414756742</v>
          </cell>
          <cell r="AZ1342">
            <v>0.1684224277777778</v>
          </cell>
          <cell r="BA1342">
            <v>1750</v>
          </cell>
          <cell r="BB1342">
            <v>6</v>
          </cell>
          <cell r="BC1342">
            <v>0.16912992208791278</v>
          </cell>
          <cell r="BD1342">
            <v>0.1446630685714286</v>
          </cell>
          <cell r="BE1342">
            <v>1690</v>
          </cell>
          <cell r="BF1342">
            <v>10</v>
          </cell>
          <cell r="BG1342">
            <v>0.12904546761632707</v>
          </cell>
          <cell r="BH1342">
            <v>0.11429607692307696</v>
          </cell>
        </row>
        <row r="1343">
          <cell r="B1343" t="str">
            <v>3822</v>
          </cell>
          <cell r="C1343" t="str">
            <v>7802575212177</v>
          </cell>
          <cell r="D1343" t="str">
            <v>JUGO POLVO FRUTILLA 8Lts 200gr CARICIA</v>
          </cell>
          <cell r="E1343">
            <v>24</v>
          </cell>
          <cell r="F1343" t="str">
            <v>BEBIDAS</v>
          </cell>
          <cell r="G1343" t="str">
            <v>BEBIDAS</v>
          </cell>
          <cell r="H1343" t="str">
            <v>JUGOS</v>
          </cell>
          <cell r="I1343" t="str">
            <v>JUGOS POLVO</v>
          </cell>
          <cell r="J1343" t="str">
            <v>NORMAL JP-N</v>
          </cell>
          <cell r="K1343" t="str">
            <v>CARICIA</v>
          </cell>
          <cell r="L1343">
            <v>140</v>
          </cell>
          <cell r="M1343" t="str">
            <v>PARAGUAY TRADING S.A. (140)</v>
          </cell>
          <cell r="N1343">
            <v>132</v>
          </cell>
          <cell r="O1343">
            <v>37</v>
          </cell>
          <cell r="P1343">
            <v>0</v>
          </cell>
          <cell r="Q1343">
            <v>0</v>
          </cell>
          <cell r="R1343">
            <v>87</v>
          </cell>
          <cell r="S1343">
            <v>0</v>
          </cell>
          <cell r="T1343">
            <v>0</v>
          </cell>
          <cell r="U1343">
            <v>0</v>
          </cell>
          <cell r="V1343">
            <v>8</v>
          </cell>
          <cell r="W1343">
            <v>3</v>
          </cell>
          <cell r="X1343">
            <v>6</v>
          </cell>
          <cell r="Y1343">
            <v>6</v>
          </cell>
          <cell r="Z1343">
            <v>10</v>
          </cell>
          <cell r="AA1343">
            <v>9</v>
          </cell>
          <cell r="AB1343">
            <v>8</v>
          </cell>
          <cell r="AC1343">
            <v>5</v>
          </cell>
          <cell r="AD1343">
            <v>14</v>
          </cell>
          <cell r="AE1343">
            <v>25</v>
          </cell>
          <cell r="AF1343">
            <v>3</v>
          </cell>
          <cell r="AG1343">
            <v>1</v>
          </cell>
          <cell r="AH1343">
            <v>0</v>
          </cell>
          <cell r="AI1343">
            <v>0</v>
          </cell>
          <cell r="AJ1343">
            <v>0</v>
          </cell>
          <cell r="AK1343">
            <v>1</v>
          </cell>
          <cell r="AL1343">
            <v>70</v>
          </cell>
          <cell r="AM1343">
            <v>-1</v>
          </cell>
          <cell r="AN1343">
            <v>0</v>
          </cell>
          <cell r="AO1343">
            <v>0</v>
          </cell>
          <cell r="AP1343" t="str">
            <v>Q</v>
          </cell>
          <cell r="AQ1343" t="str">
            <v>SV</v>
          </cell>
          <cell r="AR1343">
            <v>350</v>
          </cell>
          <cell r="AS1343" t="str">
            <v>Q</v>
          </cell>
          <cell r="AT1343" t="str">
            <v>Q</v>
          </cell>
          <cell r="AU1343" t="str">
            <v>Q</v>
          </cell>
          <cell r="AV1343">
            <v>7023.28</v>
          </cell>
          <cell r="AW1343">
            <v>7020.9202800000003</v>
          </cell>
          <cell r="AX1343">
            <v>8250</v>
          </cell>
          <cell r="AY1343">
            <v>0.17466482896880087</v>
          </cell>
          <cell r="AZ1343">
            <v>0.14869333333333337</v>
          </cell>
          <cell r="BA1343">
            <v>7950</v>
          </cell>
          <cell r="BB1343">
            <v>6</v>
          </cell>
          <cell r="BC1343">
            <v>0.13194974427902628</v>
          </cell>
          <cell r="BD1343">
            <v>0.11656855345911953</v>
          </cell>
          <cell r="BE1343">
            <v>7750</v>
          </cell>
          <cell r="BF1343">
            <v>12</v>
          </cell>
          <cell r="BG1343">
            <v>0.10347302115250989</v>
          </cell>
          <cell r="BH1343">
            <v>9.3770322580645188E-2</v>
          </cell>
        </row>
        <row r="1344">
          <cell r="B1344" t="str">
            <v>39723</v>
          </cell>
          <cell r="C1344" t="str">
            <v>7802575212290</v>
          </cell>
          <cell r="D1344" t="str">
            <v>JUGO POLVO MANDARINA 10Lts 100gr CARICIA</v>
          </cell>
          <cell r="E1344">
            <v>30</v>
          </cell>
          <cell r="F1344" t="str">
            <v>BEBIDAS</v>
          </cell>
          <cell r="G1344" t="str">
            <v>BEBIDAS</v>
          </cell>
          <cell r="H1344" t="str">
            <v>JUGOS</v>
          </cell>
          <cell r="I1344" t="str">
            <v>JUGOS POLVO</v>
          </cell>
          <cell r="J1344" t="str">
            <v>NORMAL JP-N</v>
          </cell>
          <cell r="K1344" t="str">
            <v>CARICIA</v>
          </cell>
          <cell r="L1344">
            <v>140</v>
          </cell>
          <cell r="M1344" t="str">
            <v>PARAGUAY TRADING S.A. (140)</v>
          </cell>
          <cell r="N1344">
            <v>19</v>
          </cell>
          <cell r="O1344">
            <v>44</v>
          </cell>
          <cell r="P1344">
            <v>62</v>
          </cell>
          <cell r="Q1344">
            <v>103</v>
          </cell>
          <cell r="R1344">
            <v>62</v>
          </cell>
          <cell r="S1344">
            <v>20</v>
          </cell>
          <cell r="T1344">
            <v>65</v>
          </cell>
          <cell r="U1344">
            <v>64</v>
          </cell>
          <cell r="V1344">
            <v>7</v>
          </cell>
          <cell r="W1344">
            <v>8</v>
          </cell>
          <cell r="X1344">
            <v>7</v>
          </cell>
          <cell r="Y1344">
            <v>4</v>
          </cell>
          <cell r="Z1344">
            <v>15</v>
          </cell>
          <cell r="AA1344">
            <v>15</v>
          </cell>
          <cell r="AB1344">
            <v>5</v>
          </cell>
          <cell r="AC1344">
            <v>5</v>
          </cell>
          <cell r="AD1344">
            <v>6</v>
          </cell>
          <cell r="AE1344">
            <v>15</v>
          </cell>
          <cell r="AF1344">
            <v>12</v>
          </cell>
          <cell r="AG1344">
            <v>3</v>
          </cell>
          <cell r="AH1344">
            <v>1</v>
          </cell>
          <cell r="AI1344">
            <v>2</v>
          </cell>
          <cell r="AJ1344">
            <v>28</v>
          </cell>
          <cell r="AK1344">
            <v>71</v>
          </cell>
          <cell r="AL1344">
            <v>38</v>
          </cell>
          <cell r="AM1344">
            <v>25</v>
          </cell>
          <cell r="AN1344">
            <v>26</v>
          </cell>
          <cell r="AO1344">
            <v>18</v>
          </cell>
          <cell r="AP1344">
            <v>8.1553398058252426</v>
          </cell>
          <cell r="AQ1344">
            <v>33.28125</v>
          </cell>
          <cell r="AR1344">
            <v>285</v>
          </cell>
          <cell r="AS1344">
            <v>150</v>
          </cell>
          <cell r="AT1344">
            <v>260</v>
          </cell>
          <cell r="AU1344">
            <v>270</v>
          </cell>
          <cell r="AV1344">
            <v>7221.9984100000001</v>
          </cell>
          <cell r="AW1344">
            <v>7221.9997300000005</v>
          </cell>
          <cell r="AX1344">
            <v>8500</v>
          </cell>
          <cell r="AY1344">
            <v>0.17695955017525411</v>
          </cell>
          <cell r="AZ1344">
            <v>0.15035312823529409</v>
          </cell>
          <cell r="BA1344">
            <v>8350</v>
          </cell>
          <cell r="BB1344">
            <v>6</v>
          </cell>
          <cell r="BC1344">
            <v>0.15618967576039666</v>
          </cell>
          <cell r="BD1344">
            <v>0.1350900107784431</v>
          </cell>
          <cell r="BE1344">
            <v>8150</v>
          </cell>
          <cell r="BF1344">
            <v>10</v>
          </cell>
          <cell r="BG1344">
            <v>0.12849650987392014</v>
          </cell>
          <cell r="BH1344">
            <v>0.11386522576687115</v>
          </cell>
        </row>
        <row r="1345">
          <cell r="B1345" t="str">
            <v>9820</v>
          </cell>
          <cell r="C1345" t="str">
            <v>7802575211842</v>
          </cell>
          <cell r="D1345" t="str">
            <v>JUGO POLVO MANDARINA 1Lts 25gr CARICIA</v>
          </cell>
          <cell r="E1345">
            <v>16</v>
          </cell>
          <cell r="F1345" t="str">
            <v>BEBIDAS</v>
          </cell>
          <cell r="G1345" t="str">
            <v>BEBIDAS</v>
          </cell>
          <cell r="H1345" t="str">
            <v>JUGOS</v>
          </cell>
          <cell r="I1345" t="str">
            <v>JUGOS POLVO</v>
          </cell>
          <cell r="J1345" t="str">
            <v>NORMAL JP-N</v>
          </cell>
          <cell r="K1345" t="str">
            <v>CARICIA</v>
          </cell>
          <cell r="L1345">
            <v>140</v>
          </cell>
          <cell r="M1345" t="str">
            <v>PARAGUAY TRADING S.A. (140)</v>
          </cell>
          <cell r="N1345">
            <v>140</v>
          </cell>
          <cell r="O1345">
            <v>11</v>
          </cell>
          <cell r="P1345">
            <v>1</v>
          </cell>
          <cell r="Q1345">
            <v>1</v>
          </cell>
          <cell r="R1345">
            <v>206</v>
          </cell>
          <cell r="S1345">
            <v>85</v>
          </cell>
          <cell r="T1345">
            <v>14</v>
          </cell>
          <cell r="U1345">
            <v>0</v>
          </cell>
          <cell r="V1345">
            <v>28</v>
          </cell>
          <cell r="W1345">
            <v>18</v>
          </cell>
          <cell r="X1345">
            <v>15</v>
          </cell>
          <cell r="Y1345">
            <v>19</v>
          </cell>
          <cell r="Z1345">
            <v>45</v>
          </cell>
          <cell r="AA1345">
            <v>17</v>
          </cell>
          <cell r="AB1345">
            <v>0</v>
          </cell>
          <cell r="AC1345">
            <v>0</v>
          </cell>
          <cell r="AD1345">
            <v>84</v>
          </cell>
          <cell r="AE1345">
            <v>9</v>
          </cell>
          <cell r="AF1345">
            <v>0</v>
          </cell>
          <cell r="AG1345">
            <v>0</v>
          </cell>
          <cell r="AH1345">
            <v>0</v>
          </cell>
          <cell r="AI1345">
            <v>0</v>
          </cell>
          <cell r="AJ1345">
            <v>0</v>
          </cell>
          <cell r="AK1345">
            <v>-12</v>
          </cell>
          <cell r="AL1345">
            <v>154</v>
          </cell>
          <cell r="AM1345">
            <v>0</v>
          </cell>
          <cell r="AN1345">
            <v>0</v>
          </cell>
          <cell r="AO1345">
            <v>0</v>
          </cell>
          <cell r="AP1345" t="str">
            <v>Q</v>
          </cell>
          <cell r="AQ1345" t="str">
            <v>Q</v>
          </cell>
          <cell r="AR1345">
            <v>243.15789473684208</v>
          </cell>
          <cell r="AS1345" t="str">
            <v>Q</v>
          </cell>
          <cell r="AT1345" t="str">
            <v>Q</v>
          </cell>
          <cell r="AU1345" t="str">
            <v>Q</v>
          </cell>
          <cell r="AV1345">
            <v>1126.9999949999999</v>
          </cell>
          <cell r="AW1345">
            <v>1126.6945800000001</v>
          </cell>
          <cell r="AX1345">
            <v>1350</v>
          </cell>
          <cell r="AY1345">
            <v>0.19787045784325863</v>
          </cell>
          <cell r="AZ1345">
            <v>0.16518518888888897</v>
          </cell>
          <cell r="BA1345">
            <v>1290</v>
          </cell>
          <cell r="BB1345">
            <v>6</v>
          </cell>
          <cell r="BC1345">
            <v>0.14463177082800271</v>
          </cell>
          <cell r="BD1345">
            <v>0.12635659302325589</v>
          </cell>
          <cell r="BE1345">
            <v>1250</v>
          </cell>
          <cell r="BF1345">
            <v>10</v>
          </cell>
          <cell r="BG1345">
            <v>0.10913931281783196</v>
          </cell>
          <cell r="BH1345">
            <v>9.8400004000000083E-2</v>
          </cell>
        </row>
        <row r="1346">
          <cell r="B1346" t="str">
            <v>39731</v>
          </cell>
          <cell r="C1346" t="str">
            <v>7802575216632</v>
          </cell>
          <cell r="D1346" t="str">
            <v>JUGO POLVO MANDARINA 2Lts 20gr CARICIA</v>
          </cell>
          <cell r="E1346">
            <v>160</v>
          </cell>
          <cell r="F1346" t="str">
            <v>BEBIDAS</v>
          </cell>
          <cell r="G1346" t="str">
            <v>BEBIDAS</v>
          </cell>
          <cell r="H1346" t="str">
            <v>JUGOS</v>
          </cell>
          <cell r="I1346" t="str">
            <v>JUGOS POLVO</v>
          </cell>
          <cell r="J1346" t="str">
            <v>NORMAL JP-N</v>
          </cell>
          <cell r="K1346" t="str">
            <v>CARICIA</v>
          </cell>
          <cell r="L1346">
            <v>140</v>
          </cell>
          <cell r="M1346" t="str">
            <v>PARAGUAY TRADING S.A. (140)</v>
          </cell>
          <cell r="N1346">
            <v>14</v>
          </cell>
          <cell r="O1346">
            <v>94</v>
          </cell>
          <cell r="P1346">
            <v>59</v>
          </cell>
          <cell r="Q1346">
            <v>42</v>
          </cell>
          <cell r="R1346">
            <v>94</v>
          </cell>
          <cell r="S1346">
            <v>170</v>
          </cell>
          <cell r="T1346">
            <v>118</v>
          </cell>
          <cell r="U1346">
            <v>102</v>
          </cell>
          <cell r="V1346">
            <v>17</v>
          </cell>
          <cell r="W1346">
            <v>35</v>
          </cell>
          <cell r="X1346">
            <v>37</v>
          </cell>
          <cell r="Y1346">
            <v>26</v>
          </cell>
          <cell r="Z1346">
            <v>43</v>
          </cell>
          <cell r="AA1346">
            <v>86</v>
          </cell>
          <cell r="AB1346">
            <v>35</v>
          </cell>
          <cell r="AC1346">
            <v>35</v>
          </cell>
          <cell r="AD1346">
            <v>22</v>
          </cell>
          <cell r="AE1346">
            <v>59</v>
          </cell>
          <cell r="AF1346">
            <v>64</v>
          </cell>
          <cell r="AG1346">
            <v>64</v>
          </cell>
          <cell r="AH1346">
            <v>0</v>
          </cell>
          <cell r="AI1346">
            <v>0</v>
          </cell>
          <cell r="AJ1346">
            <v>130</v>
          </cell>
          <cell r="AK1346">
            <v>86</v>
          </cell>
          <cell r="AL1346">
            <v>66</v>
          </cell>
          <cell r="AM1346">
            <v>131</v>
          </cell>
          <cell r="AN1346">
            <v>149</v>
          </cell>
          <cell r="AO1346">
            <v>0</v>
          </cell>
          <cell r="AP1346">
            <v>92.857142857142861</v>
          </cell>
          <cell r="AQ1346">
            <v>25.294117647058822</v>
          </cell>
          <cell r="AR1346">
            <v>76.153846153846146</v>
          </cell>
          <cell r="AS1346">
            <v>112.28571428571429</v>
          </cell>
          <cell r="AT1346">
            <v>69.84375</v>
          </cell>
          <cell r="AU1346" t="str">
            <v>Q</v>
          </cell>
          <cell r="AV1346">
            <v>1496.83996</v>
          </cell>
          <cell r="AW1346">
            <v>1496.8699899999999</v>
          </cell>
          <cell r="AX1346">
            <v>1800</v>
          </cell>
          <cell r="AY1346">
            <v>0.20253336903164976</v>
          </cell>
          <cell r="AZ1346">
            <v>0.16842224444444442</v>
          </cell>
          <cell r="BA1346">
            <v>1750</v>
          </cell>
          <cell r="BB1346">
            <v>6</v>
          </cell>
          <cell r="BC1346">
            <v>0.16912966433632626</v>
          </cell>
          <cell r="BD1346">
            <v>0.14466287999999999</v>
          </cell>
          <cell r="BE1346">
            <v>1690</v>
          </cell>
          <cell r="BF1346">
            <v>10</v>
          </cell>
          <cell r="BG1346">
            <v>0.12904521870193797</v>
          </cell>
          <cell r="BH1346">
            <v>0.11429588165680472</v>
          </cell>
        </row>
        <row r="1347">
          <cell r="B1347" t="str">
            <v>3823</v>
          </cell>
          <cell r="C1347" t="str">
            <v>7802575212184</v>
          </cell>
          <cell r="D1347" t="str">
            <v>JUGO POLVO MANDARINA 8Lts 200gr CARICIA</v>
          </cell>
          <cell r="E1347">
            <v>24</v>
          </cell>
          <cell r="F1347" t="str">
            <v>BEBIDAS</v>
          </cell>
          <cell r="G1347" t="str">
            <v>BEBIDAS</v>
          </cell>
          <cell r="H1347" t="str">
            <v>JUGOS</v>
          </cell>
          <cell r="I1347" t="str">
            <v>JUGOS POLVO</v>
          </cell>
          <cell r="J1347" t="str">
            <v>NORMAL JP-N</v>
          </cell>
          <cell r="K1347" t="str">
            <v>CARICIA</v>
          </cell>
          <cell r="L1347">
            <v>140</v>
          </cell>
          <cell r="M1347" t="str">
            <v>PARAGUAY TRADING S.A. (140)</v>
          </cell>
          <cell r="N1347">
            <v>0</v>
          </cell>
          <cell r="O1347">
            <v>0</v>
          </cell>
          <cell r="P1347">
            <v>0</v>
          </cell>
          <cell r="Q1347">
            <v>0</v>
          </cell>
          <cell r="R1347">
            <v>0</v>
          </cell>
          <cell r="S1347">
            <v>0</v>
          </cell>
          <cell r="T1347">
            <v>0</v>
          </cell>
          <cell r="U1347">
            <v>0</v>
          </cell>
          <cell r="V1347">
            <v>0</v>
          </cell>
          <cell r="W1347">
            <v>0</v>
          </cell>
          <cell r="X1347">
            <v>3</v>
          </cell>
          <cell r="Y1347">
            <v>3</v>
          </cell>
          <cell r="Z1347">
            <v>9</v>
          </cell>
          <cell r="AA1347">
            <v>0</v>
          </cell>
          <cell r="AB1347">
            <v>0</v>
          </cell>
          <cell r="AC1347">
            <v>0</v>
          </cell>
          <cell r="AD1347">
            <v>19</v>
          </cell>
          <cell r="AE1347">
            <v>8</v>
          </cell>
          <cell r="AF1347">
            <v>12</v>
          </cell>
          <cell r="AG1347">
            <v>16</v>
          </cell>
          <cell r="AH1347">
            <v>0</v>
          </cell>
          <cell r="AI1347">
            <v>0</v>
          </cell>
          <cell r="AJ1347">
            <v>0</v>
          </cell>
          <cell r="AK1347">
            <v>0</v>
          </cell>
          <cell r="AL1347">
            <v>3</v>
          </cell>
          <cell r="AM1347">
            <v>0</v>
          </cell>
          <cell r="AN1347">
            <v>30</v>
          </cell>
          <cell r="AO1347">
            <v>0</v>
          </cell>
          <cell r="AP1347" t="str">
            <v>Q</v>
          </cell>
          <cell r="AQ1347" t="str">
            <v>Q</v>
          </cell>
          <cell r="AR1347">
            <v>30</v>
          </cell>
          <cell r="AS1347" t="str">
            <v>Q</v>
          </cell>
          <cell r="AT1347">
            <v>56.25</v>
          </cell>
          <cell r="AU1347" t="str">
            <v>Q</v>
          </cell>
          <cell r="AV1347">
            <v>7023.28</v>
          </cell>
          <cell r="AW1347">
            <v>6963.39743</v>
          </cell>
          <cell r="AX1347">
            <v>8250</v>
          </cell>
          <cell r="AY1347">
            <v>0.17466482896880087</v>
          </cell>
          <cell r="AZ1347">
            <v>0.14869333333333337</v>
          </cell>
          <cell r="BA1347">
            <v>7950</v>
          </cell>
          <cell r="BB1347">
            <v>6</v>
          </cell>
          <cell r="BC1347">
            <v>0.13194974427902628</v>
          </cell>
          <cell r="BD1347">
            <v>0.11656855345911953</v>
          </cell>
          <cell r="BE1347">
            <v>7750</v>
          </cell>
          <cell r="BF1347">
            <v>12</v>
          </cell>
          <cell r="BG1347">
            <v>0.10347302115250989</v>
          </cell>
          <cell r="BH1347">
            <v>9.3770322580645188E-2</v>
          </cell>
        </row>
        <row r="1348">
          <cell r="B1348" t="str">
            <v>39728</v>
          </cell>
          <cell r="C1348" t="str">
            <v>7802575212283</v>
          </cell>
          <cell r="D1348" t="str">
            <v>JUGO POLVO NAR/FRUT/BAN 10Lts 100gr CARICIA</v>
          </cell>
          <cell r="E1348">
            <v>30</v>
          </cell>
          <cell r="F1348" t="str">
            <v>BEBIDAS</v>
          </cell>
          <cell r="G1348" t="str">
            <v>BEBIDAS</v>
          </cell>
          <cell r="H1348" t="str">
            <v>JUGOS</v>
          </cell>
          <cell r="I1348" t="str">
            <v>JUGOS POLVO</v>
          </cell>
          <cell r="J1348" t="str">
            <v>NORMAL JP-N</v>
          </cell>
          <cell r="K1348" t="str">
            <v>CARICIA</v>
          </cell>
          <cell r="L1348">
            <v>140</v>
          </cell>
          <cell r="M1348" t="str">
            <v>PARAGUAY TRADING S.A. (140)</v>
          </cell>
          <cell r="N1348">
            <v>27</v>
          </cell>
          <cell r="O1348">
            <v>37</v>
          </cell>
          <cell r="P1348">
            <v>148</v>
          </cell>
          <cell r="Q1348">
            <v>120</v>
          </cell>
          <cell r="R1348">
            <v>74</v>
          </cell>
          <cell r="S1348">
            <v>75</v>
          </cell>
          <cell r="T1348">
            <v>93</v>
          </cell>
          <cell r="U1348">
            <v>89</v>
          </cell>
          <cell r="V1348">
            <v>16</v>
          </cell>
          <cell r="W1348">
            <v>14</v>
          </cell>
          <cell r="X1348">
            <v>19</v>
          </cell>
          <cell r="Y1348">
            <v>18</v>
          </cell>
          <cell r="Z1348">
            <v>15</v>
          </cell>
          <cell r="AA1348">
            <v>32</v>
          </cell>
          <cell r="AB1348">
            <v>18</v>
          </cell>
          <cell r="AC1348">
            <v>52</v>
          </cell>
          <cell r="AD1348">
            <v>29</v>
          </cell>
          <cell r="AE1348">
            <v>17</v>
          </cell>
          <cell r="AF1348">
            <v>37</v>
          </cell>
          <cell r="AG1348">
            <v>26</v>
          </cell>
          <cell r="AH1348">
            <v>0</v>
          </cell>
          <cell r="AI1348">
            <v>0</v>
          </cell>
          <cell r="AJ1348">
            <v>13</v>
          </cell>
          <cell r="AK1348">
            <v>34</v>
          </cell>
          <cell r="AL1348">
            <v>7</v>
          </cell>
          <cell r="AM1348">
            <v>12</v>
          </cell>
          <cell r="AN1348">
            <v>30</v>
          </cell>
          <cell r="AO1348">
            <v>0</v>
          </cell>
          <cell r="AP1348">
            <v>3.25</v>
          </cell>
          <cell r="AQ1348">
            <v>11.460674157303371</v>
          </cell>
          <cell r="AR1348">
            <v>11.666666666666666</v>
          </cell>
          <cell r="AS1348">
            <v>6.9230769230769234</v>
          </cell>
          <cell r="AT1348">
            <v>34.615384615384613</v>
          </cell>
          <cell r="AU1348" t="str">
            <v>Q</v>
          </cell>
          <cell r="AV1348">
            <v>7222.0000600000003</v>
          </cell>
          <cell r="AW1348">
            <v>7221.9999500000004</v>
          </cell>
          <cell r="AX1348">
            <v>8500</v>
          </cell>
          <cell r="AY1348">
            <v>0.1769592812769929</v>
          </cell>
          <cell r="AZ1348">
            <v>0.15035293411764702</v>
          </cell>
          <cell r="BA1348">
            <v>8350</v>
          </cell>
          <cell r="BB1348">
            <v>6</v>
          </cell>
          <cell r="BC1348">
            <v>0.15618941160739896</v>
          </cell>
          <cell r="BD1348">
            <v>0.13508981317365265</v>
          </cell>
          <cell r="BE1348">
            <v>8150</v>
          </cell>
          <cell r="BF1348">
            <v>10</v>
          </cell>
          <cell r="BG1348">
            <v>0.12849625204794024</v>
          </cell>
          <cell r="BH1348">
            <v>0.1138650233128834</v>
          </cell>
        </row>
        <row r="1349">
          <cell r="B1349" t="str">
            <v>39730</v>
          </cell>
          <cell r="C1349" t="str">
            <v>7802575216595</v>
          </cell>
          <cell r="D1349" t="str">
            <v>JUGO POLVO NAR/FRUT/BAN 2Lts 20gr CARICIA</v>
          </cell>
          <cell r="E1349">
            <v>160</v>
          </cell>
          <cell r="F1349" t="str">
            <v>BEBIDAS</v>
          </cell>
          <cell r="G1349" t="str">
            <v>BEBIDAS</v>
          </cell>
          <cell r="H1349" t="str">
            <v>JUGOS</v>
          </cell>
          <cell r="I1349" t="str">
            <v>JUGOS POLVO</v>
          </cell>
          <cell r="J1349" t="str">
            <v>NORMAL JP-N</v>
          </cell>
          <cell r="K1349" t="str">
            <v>CARICIA</v>
          </cell>
          <cell r="L1349">
            <v>140</v>
          </cell>
          <cell r="M1349" t="str">
            <v>PARAGUAY TRADING S.A. (140)</v>
          </cell>
          <cell r="N1349">
            <v>135</v>
          </cell>
          <cell r="O1349">
            <v>113</v>
          </cell>
          <cell r="P1349">
            <v>241</v>
          </cell>
          <cell r="Q1349">
            <v>210</v>
          </cell>
          <cell r="R1349">
            <v>233</v>
          </cell>
          <cell r="S1349">
            <v>527</v>
          </cell>
          <cell r="T1349">
            <v>474</v>
          </cell>
          <cell r="U1349">
            <v>426</v>
          </cell>
          <cell r="V1349">
            <v>13</v>
          </cell>
          <cell r="W1349">
            <v>72</v>
          </cell>
          <cell r="X1349">
            <v>63</v>
          </cell>
          <cell r="Y1349">
            <v>67</v>
          </cell>
          <cell r="Z1349">
            <v>75</v>
          </cell>
          <cell r="AA1349">
            <v>91</v>
          </cell>
          <cell r="AB1349">
            <v>77</v>
          </cell>
          <cell r="AC1349">
            <v>80</v>
          </cell>
          <cell r="AD1349">
            <v>81</v>
          </cell>
          <cell r="AE1349">
            <v>118</v>
          </cell>
          <cell r="AF1349">
            <v>201</v>
          </cell>
          <cell r="AG1349">
            <v>219</v>
          </cell>
          <cell r="AH1349">
            <v>10</v>
          </cell>
          <cell r="AI1349">
            <v>32</v>
          </cell>
          <cell r="AJ1349">
            <v>328</v>
          </cell>
          <cell r="AK1349">
            <v>372</v>
          </cell>
          <cell r="AL1349">
            <v>111</v>
          </cell>
          <cell r="AM1349">
            <v>134</v>
          </cell>
          <cell r="AN1349">
            <v>204</v>
          </cell>
          <cell r="AO1349">
            <v>56</v>
          </cell>
          <cell r="AP1349">
            <v>46.857142857142854</v>
          </cell>
          <cell r="AQ1349">
            <v>26.197183098591548</v>
          </cell>
          <cell r="AR1349">
            <v>49.701492537313428</v>
          </cell>
          <cell r="AS1349">
            <v>50.25</v>
          </cell>
          <cell r="AT1349">
            <v>27.945205479452053</v>
          </cell>
          <cell r="AU1349">
            <v>52.5</v>
          </cell>
          <cell r="AV1349">
            <v>1496.83996</v>
          </cell>
          <cell r="AW1349">
            <v>1496.8781300000001</v>
          </cell>
          <cell r="AX1349">
            <v>1800</v>
          </cell>
          <cell r="AY1349">
            <v>0.20253336903164976</v>
          </cell>
          <cell r="AZ1349">
            <v>0.16842224444444442</v>
          </cell>
          <cell r="BA1349">
            <v>1750</v>
          </cell>
          <cell r="BB1349">
            <v>6</v>
          </cell>
          <cell r="BC1349">
            <v>0.16912966433632626</v>
          </cell>
          <cell r="BD1349">
            <v>0.14466287999999999</v>
          </cell>
          <cell r="BE1349">
            <v>1690</v>
          </cell>
          <cell r="BF1349">
            <v>10</v>
          </cell>
          <cell r="BG1349">
            <v>0.12904521870193797</v>
          </cell>
          <cell r="BH1349">
            <v>0.11429588165680472</v>
          </cell>
        </row>
        <row r="1350">
          <cell r="B1350" t="str">
            <v>39722</v>
          </cell>
          <cell r="C1350" t="str">
            <v>7802575212276</v>
          </cell>
          <cell r="D1350" t="str">
            <v>JUGO POLVO NARANJA 10Lts 100gr CARICIA</v>
          </cell>
          <cell r="E1350">
            <v>30</v>
          </cell>
          <cell r="F1350" t="str">
            <v>BEBIDAS</v>
          </cell>
          <cell r="G1350" t="str">
            <v>BEBIDAS</v>
          </cell>
          <cell r="H1350" t="str">
            <v>JUGOS</v>
          </cell>
          <cell r="I1350" t="str">
            <v>JUGOS POLVO</v>
          </cell>
          <cell r="J1350" t="str">
            <v>NORMAL JP-N</v>
          </cell>
          <cell r="K1350" t="str">
            <v>CARICIA</v>
          </cell>
          <cell r="L1350">
            <v>140</v>
          </cell>
          <cell r="M1350" t="str">
            <v>PARAGUAY TRADING S.A. (140)</v>
          </cell>
          <cell r="N1350">
            <v>58</v>
          </cell>
          <cell r="O1350">
            <v>179</v>
          </cell>
          <cell r="P1350">
            <v>91</v>
          </cell>
          <cell r="Q1350">
            <v>20</v>
          </cell>
          <cell r="R1350">
            <v>76</v>
          </cell>
          <cell r="S1350">
            <v>85</v>
          </cell>
          <cell r="T1350">
            <v>19</v>
          </cell>
          <cell r="U1350">
            <v>46</v>
          </cell>
          <cell r="V1350">
            <v>7</v>
          </cell>
          <cell r="W1350">
            <v>15</v>
          </cell>
          <cell r="X1350">
            <v>18</v>
          </cell>
          <cell r="Y1350">
            <v>12</v>
          </cell>
          <cell r="Z1350">
            <v>22</v>
          </cell>
          <cell r="AA1350">
            <v>20</v>
          </cell>
          <cell r="AB1350">
            <v>9</v>
          </cell>
          <cell r="AC1350">
            <v>28</v>
          </cell>
          <cell r="AD1350">
            <v>20</v>
          </cell>
          <cell r="AE1350">
            <v>26</v>
          </cell>
          <cell r="AF1350">
            <v>14</v>
          </cell>
          <cell r="AG1350">
            <v>15</v>
          </cell>
          <cell r="AH1350">
            <v>0</v>
          </cell>
          <cell r="AI1350">
            <v>4</v>
          </cell>
          <cell r="AJ1350">
            <v>104</v>
          </cell>
          <cell r="AK1350">
            <v>37</v>
          </cell>
          <cell r="AL1350">
            <v>60</v>
          </cell>
          <cell r="AM1350">
            <v>46</v>
          </cell>
          <cell r="AN1350">
            <v>25</v>
          </cell>
          <cell r="AO1350">
            <v>20</v>
          </cell>
          <cell r="AP1350">
            <v>156</v>
          </cell>
          <cell r="AQ1350">
            <v>24.130434782608695</v>
          </cell>
          <cell r="AR1350">
            <v>150</v>
          </cell>
          <cell r="AS1350">
            <v>49.285714285714285</v>
          </cell>
          <cell r="AT1350">
            <v>50</v>
          </cell>
          <cell r="AU1350">
            <v>150</v>
          </cell>
          <cell r="AV1350">
            <v>7222.0000600000003</v>
          </cell>
          <cell r="AW1350">
            <v>7221.9998400000004</v>
          </cell>
          <cell r="AX1350">
            <v>8500</v>
          </cell>
          <cell r="AY1350">
            <v>0.1769592812769929</v>
          </cell>
          <cell r="AZ1350">
            <v>0.15035293411764702</v>
          </cell>
          <cell r="BA1350">
            <v>8350</v>
          </cell>
          <cell r="BB1350">
            <v>6</v>
          </cell>
          <cell r="BC1350">
            <v>0.15618941160739896</v>
          </cell>
          <cell r="BD1350">
            <v>0.13508981317365265</v>
          </cell>
          <cell r="BE1350">
            <v>8150</v>
          </cell>
          <cell r="BF1350">
            <v>10</v>
          </cell>
          <cell r="BG1350">
            <v>0.12849625204794024</v>
          </cell>
          <cell r="BH1350">
            <v>0.1138650233128834</v>
          </cell>
        </row>
        <row r="1351">
          <cell r="B1351" t="str">
            <v>9817</v>
          </cell>
          <cell r="C1351" t="str">
            <v>7802575007100</v>
          </cell>
          <cell r="D1351" t="str">
            <v>JUGO POLVO NARANJA 1Lts 25gr CARICIA</v>
          </cell>
          <cell r="E1351">
            <v>16</v>
          </cell>
          <cell r="F1351" t="str">
            <v>BEBIDAS</v>
          </cell>
          <cell r="G1351" t="str">
            <v>BEBIDAS</v>
          </cell>
          <cell r="H1351" t="str">
            <v>JUGOS</v>
          </cell>
          <cell r="I1351" t="str">
            <v>JUGOS POLVO</v>
          </cell>
          <cell r="J1351" t="str">
            <v>NORMAL JP-N</v>
          </cell>
          <cell r="K1351" t="str">
            <v>CARICIA</v>
          </cell>
          <cell r="L1351">
            <v>140</v>
          </cell>
          <cell r="M1351" t="str">
            <v>PARAGUAY TRADING S.A. (140)</v>
          </cell>
          <cell r="N1351">
            <v>275</v>
          </cell>
          <cell r="O1351">
            <v>70</v>
          </cell>
          <cell r="P1351">
            <v>1</v>
          </cell>
          <cell r="Q1351">
            <v>1</v>
          </cell>
          <cell r="R1351">
            <v>438</v>
          </cell>
          <cell r="S1351">
            <v>2</v>
          </cell>
          <cell r="T1351">
            <v>0</v>
          </cell>
          <cell r="U1351">
            <v>0</v>
          </cell>
          <cell r="V1351">
            <v>58</v>
          </cell>
          <cell r="W1351">
            <v>35</v>
          </cell>
          <cell r="X1351">
            <v>50</v>
          </cell>
          <cell r="Y1351">
            <v>35</v>
          </cell>
          <cell r="Z1351">
            <v>40</v>
          </cell>
          <cell r="AA1351">
            <v>6</v>
          </cell>
          <cell r="AB1351">
            <v>10</v>
          </cell>
          <cell r="AC1351">
            <v>4</v>
          </cell>
          <cell r="AD1351">
            <v>170</v>
          </cell>
          <cell r="AE1351">
            <v>50</v>
          </cell>
          <cell r="AF1351">
            <v>0</v>
          </cell>
          <cell r="AG1351">
            <v>0</v>
          </cell>
          <cell r="AH1351">
            <v>0</v>
          </cell>
          <cell r="AI1351">
            <v>0</v>
          </cell>
          <cell r="AJ1351">
            <v>0</v>
          </cell>
          <cell r="AK1351">
            <v>27</v>
          </cell>
          <cell r="AL1351">
            <v>48</v>
          </cell>
          <cell r="AM1351">
            <v>12</v>
          </cell>
          <cell r="AN1351">
            <v>0</v>
          </cell>
          <cell r="AO1351">
            <v>0</v>
          </cell>
          <cell r="AP1351" t="str">
            <v>Q</v>
          </cell>
          <cell r="AQ1351" t="str">
            <v>SV</v>
          </cell>
          <cell r="AR1351">
            <v>41.142857142857146</v>
          </cell>
          <cell r="AS1351">
            <v>90</v>
          </cell>
          <cell r="AT1351" t="str">
            <v>Q</v>
          </cell>
          <cell r="AU1351" t="str">
            <v>Q</v>
          </cell>
          <cell r="AV1351">
            <v>1126.9999949999999</v>
          </cell>
          <cell r="AW1351">
            <v>1126.97992</v>
          </cell>
          <cell r="AX1351">
            <v>1350</v>
          </cell>
          <cell r="AY1351">
            <v>0.19787045784325863</v>
          </cell>
          <cell r="AZ1351">
            <v>0.16518518888888897</v>
          </cell>
          <cell r="BA1351">
            <v>1290</v>
          </cell>
          <cell r="BB1351">
            <v>6</v>
          </cell>
          <cell r="BC1351">
            <v>0.14463177082800271</v>
          </cell>
          <cell r="BD1351">
            <v>0.12635659302325589</v>
          </cell>
          <cell r="BE1351">
            <v>1250</v>
          </cell>
          <cell r="BF1351">
            <v>10</v>
          </cell>
          <cell r="BG1351">
            <v>0.10913931281783196</v>
          </cell>
          <cell r="BH1351">
            <v>9.8400004000000083E-2</v>
          </cell>
        </row>
        <row r="1352">
          <cell r="B1352" t="str">
            <v>39729</v>
          </cell>
          <cell r="C1352" t="str">
            <v>7802575216618</v>
          </cell>
          <cell r="D1352" t="str">
            <v>JUGO POLVO NARANJA 2Lts 20gr CARICIA</v>
          </cell>
          <cell r="E1352">
            <v>160</v>
          </cell>
          <cell r="F1352" t="str">
            <v>BEBIDAS</v>
          </cell>
          <cell r="G1352" t="str">
            <v>BEBIDAS</v>
          </cell>
          <cell r="H1352" t="str">
            <v>JUGOS</v>
          </cell>
          <cell r="I1352" t="str">
            <v>JUGOS POLVO</v>
          </cell>
          <cell r="J1352" t="str">
            <v>NORMAL JP-N</v>
          </cell>
          <cell r="K1352" t="str">
            <v>CARICIA</v>
          </cell>
          <cell r="L1352">
            <v>140</v>
          </cell>
          <cell r="M1352" t="str">
            <v>PARAGUAY TRADING S.A. (140)</v>
          </cell>
          <cell r="N1352">
            <v>10</v>
          </cell>
          <cell r="O1352">
            <v>127</v>
          </cell>
          <cell r="P1352">
            <v>289</v>
          </cell>
          <cell r="Q1352">
            <v>257</v>
          </cell>
          <cell r="R1352">
            <v>278</v>
          </cell>
          <cell r="S1352">
            <v>297</v>
          </cell>
          <cell r="T1352">
            <v>404</v>
          </cell>
          <cell r="U1352">
            <v>376</v>
          </cell>
          <cell r="V1352">
            <v>24</v>
          </cell>
          <cell r="W1352">
            <v>94</v>
          </cell>
          <cell r="X1352">
            <v>15</v>
          </cell>
          <cell r="Y1352">
            <v>7</v>
          </cell>
          <cell r="Z1352">
            <v>63</v>
          </cell>
          <cell r="AA1352">
            <v>90</v>
          </cell>
          <cell r="AB1352">
            <v>58</v>
          </cell>
          <cell r="AC1352">
            <v>95</v>
          </cell>
          <cell r="AD1352">
            <v>45</v>
          </cell>
          <cell r="AE1352">
            <v>150</v>
          </cell>
          <cell r="AF1352">
            <v>241</v>
          </cell>
          <cell r="AG1352">
            <v>212</v>
          </cell>
          <cell r="AH1352">
            <v>13</v>
          </cell>
          <cell r="AI1352">
            <v>30</v>
          </cell>
          <cell r="AJ1352">
            <v>388</v>
          </cell>
          <cell r="AK1352">
            <v>355</v>
          </cell>
          <cell r="AL1352">
            <v>184</v>
          </cell>
          <cell r="AM1352">
            <v>24</v>
          </cell>
          <cell r="AN1352">
            <v>323</v>
          </cell>
          <cell r="AO1352">
            <v>61</v>
          </cell>
          <cell r="AP1352">
            <v>45.291828793774314</v>
          </cell>
          <cell r="AQ1352">
            <v>28.324468085106382</v>
          </cell>
          <cell r="AR1352">
            <v>788.57142857142856</v>
          </cell>
          <cell r="AS1352">
            <v>7.5789473684210531</v>
          </cell>
          <cell r="AT1352">
            <v>45.70754716981132</v>
          </cell>
          <cell r="AU1352">
            <v>61</v>
          </cell>
          <cell r="AV1352">
            <v>1496.8402900000001</v>
          </cell>
          <cell r="AW1352">
            <v>1496.8497500000001</v>
          </cell>
          <cell r="AX1352">
            <v>1800</v>
          </cell>
          <cell r="AY1352">
            <v>0.20253310391584933</v>
          </cell>
          <cell r="AZ1352">
            <v>0.16842206111111105</v>
          </cell>
          <cell r="BA1352">
            <v>1750</v>
          </cell>
          <cell r="BB1352">
            <v>6</v>
          </cell>
          <cell r="BC1352">
            <v>0.16912940658485343</v>
          </cell>
          <cell r="BD1352">
            <v>0.14466269142857138</v>
          </cell>
          <cell r="BE1352">
            <v>1690</v>
          </cell>
          <cell r="BF1352">
            <v>10</v>
          </cell>
          <cell r="BG1352">
            <v>0.12904496978765834</v>
          </cell>
          <cell r="BH1352">
            <v>0.11429568639053249</v>
          </cell>
        </row>
        <row r="1353">
          <cell r="B1353" t="str">
            <v>3819</v>
          </cell>
          <cell r="C1353" t="str">
            <v>7802575008336</v>
          </cell>
          <cell r="D1353" t="str">
            <v>JUGO POLVO NARANJA 8Lts 200gr CARICIA</v>
          </cell>
          <cell r="E1353">
            <v>24</v>
          </cell>
          <cell r="F1353" t="str">
            <v>BEBIDAS</v>
          </cell>
          <cell r="G1353" t="str">
            <v>BEBIDAS</v>
          </cell>
          <cell r="H1353" t="str">
            <v>JUGOS</v>
          </cell>
          <cell r="I1353" t="str">
            <v>JUGOS POLVO</v>
          </cell>
          <cell r="J1353" t="str">
            <v>NORMAL JP-N</v>
          </cell>
          <cell r="K1353" t="str">
            <v>CARICIA</v>
          </cell>
          <cell r="L1353">
            <v>140</v>
          </cell>
          <cell r="M1353" t="str">
            <v>PARAGUAY TRADING S.A. (140)</v>
          </cell>
          <cell r="N1353">
            <v>315</v>
          </cell>
          <cell r="O1353">
            <v>7</v>
          </cell>
          <cell r="P1353">
            <v>0</v>
          </cell>
          <cell r="Q1353">
            <v>0</v>
          </cell>
          <cell r="R1353">
            <v>23</v>
          </cell>
          <cell r="S1353">
            <v>0</v>
          </cell>
          <cell r="T1353">
            <v>0</v>
          </cell>
          <cell r="U1353">
            <v>0</v>
          </cell>
          <cell r="V1353">
            <v>30</v>
          </cell>
          <cell r="W1353">
            <v>18</v>
          </cell>
          <cell r="X1353">
            <v>8</v>
          </cell>
          <cell r="Y1353">
            <v>11</v>
          </cell>
          <cell r="Z1353">
            <v>10</v>
          </cell>
          <cell r="AA1353">
            <v>0</v>
          </cell>
          <cell r="AB1353">
            <v>1</v>
          </cell>
          <cell r="AC1353">
            <v>0</v>
          </cell>
          <cell r="AD1353">
            <v>14</v>
          </cell>
          <cell r="AE1353">
            <v>24</v>
          </cell>
          <cell r="AF1353">
            <v>7</v>
          </cell>
          <cell r="AG1353">
            <v>0</v>
          </cell>
          <cell r="AH1353">
            <v>0</v>
          </cell>
          <cell r="AI1353">
            <v>0</v>
          </cell>
          <cell r="AJ1353">
            <v>0</v>
          </cell>
          <cell r="AK1353">
            <v>24</v>
          </cell>
          <cell r="AL1353">
            <v>5</v>
          </cell>
          <cell r="AM1353">
            <v>2</v>
          </cell>
          <cell r="AN1353">
            <v>0</v>
          </cell>
          <cell r="AO1353">
            <v>0</v>
          </cell>
          <cell r="AP1353" t="str">
            <v>Q</v>
          </cell>
          <cell r="AQ1353" t="str">
            <v>SV</v>
          </cell>
          <cell r="AR1353">
            <v>13.636363636363637</v>
          </cell>
          <cell r="AS1353" t="str">
            <v>SV</v>
          </cell>
          <cell r="AT1353" t="str">
            <v>Q</v>
          </cell>
          <cell r="AU1353" t="str">
            <v>Q</v>
          </cell>
          <cell r="AV1353">
            <v>7023.28</v>
          </cell>
          <cell r="AW1353">
            <v>7017.5931099999998</v>
          </cell>
          <cell r="AX1353">
            <v>8250</v>
          </cell>
          <cell r="AY1353">
            <v>0.17466482896880087</v>
          </cell>
          <cell r="AZ1353">
            <v>0.14869333333333337</v>
          </cell>
          <cell r="BA1353">
            <v>7950</v>
          </cell>
          <cell r="BB1353">
            <v>6</v>
          </cell>
          <cell r="BC1353">
            <v>0.13194974427902628</v>
          </cell>
          <cell r="BD1353">
            <v>0.11656855345911953</v>
          </cell>
          <cell r="BE1353">
            <v>7750</v>
          </cell>
          <cell r="BF1353">
            <v>12</v>
          </cell>
          <cell r="BG1353">
            <v>0.10347302115250989</v>
          </cell>
          <cell r="BH1353">
            <v>9.3770322580645188E-2</v>
          </cell>
        </row>
        <row r="1354">
          <cell r="B1354" t="str">
            <v>39724</v>
          </cell>
          <cell r="C1354" t="str">
            <v>7802575212306</v>
          </cell>
          <cell r="D1354" t="str">
            <v>JUGO POLVO NARANJA Y BANANA 10Lts 100gr CARICIA</v>
          </cell>
          <cell r="E1354">
            <v>30</v>
          </cell>
          <cell r="F1354" t="str">
            <v>BEBIDAS</v>
          </cell>
          <cell r="G1354" t="str">
            <v>BEBIDAS</v>
          </cell>
          <cell r="H1354" t="str">
            <v>JUGOS</v>
          </cell>
          <cell r="I1354" t="str">
            <v>JUGOS POLVO</v>
          </cell>
          <cell r="J1354" t="str">
            <v>NORMAL JP-N</v>
          </cell>
          <cell r="K1354" t="str">
            <v>CARICIA</v>
          </cell>
          <cell r="L1354">
            <v>140</v>
          </cell>
          <cell r="M1354" t="str">
            <v>PARAGUAY TRADING S.A. (140)</v>
          </cell>
          <cell r="N1354">
            <v>0</v>
          </cell>
          <cell r="O1354">
            <v>64</v>
          </cell>
          <cell r="P1354">
            <v>35</v>
          </cell>
          <cell r="Q1354">
            <v>58</v>
          </cell>
          <cell r="R1354">
            <v>0</v>
          </cell>
          <cell r="S1354">
            <v>35</v>
          </cell>
          <cell r="T1354">
            <v>96</v>
          </cell>
          <cell r="U1354">
            <v>124</v>
          </cell>
          <cell r="V1354">
            <v>0</v>
          </cell>
          <cell r="W1354">
            <v>3</v>
          </cell>
          <cell r="X1354">
            <v>6</v>
          </cell>
          <cell r="Y1354">
            <v>7</v>
          </cell>
          <cell r="Z1354">
            <v>0</v>
          </cell>
          <cell r="AA1354">
            <v>2</v>
          </cell>
          <cell r="AB1354">
            <v>5</v>
          </cell>
          <cell r="AC1354">
            <v>5</v>
          </cell>
          <cell r="AD1354">
            <v>0</v>
          </cell>
          <cell r="AE1354">
            <v>9</v>
          </cell>
          <cell r="AF1354">
            <v>23</v>
          </cell>
          <cell r="AG1354">
            <v>19</v>
          </cell>
          <cell r="AH1354">
            <v>1</v>
          </cell>
          <cell r="AI1354">
            <v>5</v>
          </cell>
          <cell r="AJ1354">
            <v>65</v>
          </cell>
          <cell r="AK1354">
            <v>109</v>
          </cell>
          <cell r="AL1354">
            <v>20</v>
          </cell>
          <cell r="AM1354">
            <v>50</v>
          </cell>
          <cell r="AN1354">
            <v>50</v>
          </cell>
          <cell r="AO1354">
            <v>7</v>
          </cell>
          <cell r="AP1354">
            <v>33.620689655172413</v>
          </cell>
          <cell r="AQ1354">
            <v>26.370967741935484</v>
          </cell>
          <cell r="AR1354">
            <v>85.714285714285722</v>
          </cell>
          <cell r="AS1354">
            <v>300</v>
          </cell>
          <cell r="AT1354">
            <v>78.94736842105263</v>
          </cell>
          <cell r="AU1354">
            <v>42</v>
          </cell>
          <cell r="AV1354">
            <v>7222.0015999999996</v>
          </cell>
          <cell r="AW1354">
            <v>7221.9978600000004</v>
          </cell>
          <cell r="AX1354">
            <v>8500</v>
          </cell>
          <cell r="AY1354">
            <v>0.17695903030539362</v>
          </cell>
          <cell r="AZ1354">
            <v>0.1503527529411765</v>
          </cell>
          <cell r="BA1354">
            <v>8350</v>
          </cell>
          <cell r="BB1354">
            <v>6</v>
          </cell>
          <cell r="BC1354">
            <v>0.15618916506471003</v>
          </cell>
          <cell r="BD1354">
            <v>0.13508962874251501</v>
          </cell>
          <cell r="BE1354">
            <v>8150</v>
          </cell>
          <cell r="BF1354">
            <v>10</v>
          </cell>
          <cell r="BG1354">
            <v>0.12849601141046563</v>
          </cell>
          <cell r="BH1354">
            <v>0.11386483435582827</v>
          </cell>
        </row>
        <row r="1355">
          <cell r="B1355" t="str">
            <v>39732</v>
          </cell>
          <cell r="C1355" t="str">
            <v>7802575216649</v>
          </cell>
          <cell r="D1355" t="str">
            <v>JUGO POLVO NARANJA/BANANA 2Lts 20gr CARICIA</v>
          </cell>
          <cell r="E1355">
            <v>160</v>
          </cell>
          <cell r="F1355" t="str">
            <v>BEBIDAS</v>
          </cell>
          <cell r="G1355" t="str">
            <v>BEBIDAS</v>
          </cell>
          <cell r="H1355" t="str">
            <v>JUGOS</v>
          </cell>
          <cell r="I1355" t="str">
            <v>JUGOS POLVO</v>
          </cell>
          <cell r="J1355" t="str">
            <v>NORMAL JP-N</v>
          </cell>
          <cell r="K1355" t="str">
            <v>CARICIA</v>
          </cell>
          <cell r="L1355">
            <v>140</v>
          </cell>
          <cell r="M1355" t="str">
            <v>PARAGUAY TRADING S.A. (140)</v>
          </cell>
          <cell r="N1355">
            <v>82</v>
          </cell>
          <cell r="O1355">
            <v>126</v>
          </cell>
          <cell r="P1355">
            <v>139</v>
          </cell>
          <cell r="Q1355">
            <v>116</v>
          </cell>
          <cell r="R1355">
            <v>209</v>
          </cell>
          <cell r="S1355">
            <v>524</v>
          </cell>
          <cell r="T1355">
            <v>70</v>
          </cell>
          <cell r="U1355">
            <v>80</v>
          </cell>
          <cell r="V1355">
            <v>14</v>
          </cell>
          <cell r="W1355">
            <v>42</v>
          </cell>
          <cell r="X1355">
            <v>34</v>
          </cell>
          <cell r="Y1355">
            <v>28</v>
          </cell>
          <cell r="Z1355">
            <v>80</v>
          </cell>
          <cell r="AA1355">
            <v>129</v>
          </cell>
          <cell r="AB1355">
            <v>80</v>
          </cell>
          <cell r="AC1355">
            <v>80</v>
          </cell>
          <cell r="AD1355">
            <v>79</v>
          </cell>
          <cell r="AE1355">
            <v>91</v>
          </cell>
          <cell r="AF1355">
            <v>148</v>
          </cell>
          <cell r="AG1355">
            <v>157</v>
          </cell>
          <cell r="AH1355">
            <v>3</v>
          </cell>
          <cell r="AI1355">
            <v>17</v>
          </cell>
          <cell r="AJ1355">
            <v>270</v>
          </cell>
          <cell r="AK1355">
            <v>301</v>
          </cell>
          <cell r="AL1355">
            <v>114</v>
          </cell>
          <cell r="AM1355">
            <v>166</v>
          </cell>
          <cell r="AN1355">
            <v>80</v>
          </cell>
          <cell r="AO1355">
            <v>72</v>
          </cell>
          <cell r="AP1355">
            <v>69.827586206896541</v>
          </cell>
          <cell r="AQ1355">
            <v>112.875</v>
          </cell>
          <cell r="AR1355">
            <v>122.14285714285714</v>
          </cell>
          <cell r="AS1355">
            <v>62.250000000000007</v>
          </cell>
          <cell r="AT1355">
            <v>15.286624203821656</v>
          </cell>
          <cell r="AU1355">
            <v>127.05882352941177</v>
          </cell>
          <cell r="AV1355">
            <v>1496.8402900000001</v>
          </cell>
          <cell r="AW1355">
            <v>1496.8729599999999</v>
          </cell>
          <cell r="AX1355">
            <v>1800</v>
          </cell>
          <cell r="AY1355">
            <v>0.20253310391584933</v>
          </cell>
          <cell r="AZ1355">
            <v>0.16842206111111105</v>
          </cell>
          <cell r="BA1355">
            <v>1750</v>
          </cell>
          <cell r="BB1355">
            <v>6</v>
          </cell>
          <cell r="BC1355">
            <v>0.16912940658485343</v>
          </cell>
          <cell r="BD1355">
            <v>0.14466269142857138</v>
          </cell>
          <cell r="BE1355">
            <v>1690</v>
          </cell>
          <cell r="BF1355">
            <v>10</v>
          </cell>
          <cell r="BG1355">
            <v>0.12904496978765834</v>
          </cell>
          <cell r="BH1355">
            <v>0.11429568639053249</v>
          </cell>
        </row>
        <row r="1356">
          <cell r="B1356" t="str">
            <v>39725</v>
          </cell>
          <cell r="C1356" t="str">
            <v>7802575212313</v>
          </cell>
          <cell r="D1356" t="str">
            <v>JUGO POLVO PIÑA 10Lts 100gr CARICIA</v>
          </cell>
          <cell r="E1356">
            <v>30</v>
          </cell>
          <cell r="F1356" t="str">
            <v>BEBIDAS</v>
          </cell>
          <cell r="G1356" t="str">
            <v>BEBIDAS</v>
          </cell>
          <cell r="H1356" t="str">
            <v>JUGOS</v>
          </cell>
          <cell r="I1356" t="str">
            <v>JUGOS POLVO</v>
          </cell>
          <cell r="J1356" t="str">
            <v>NORMAL JP-N</v>
          </cell>
          <cell r="K1356" t="str">
            <v>CARICIA</v>
          </cell>
          <cell r="L1356">
            <v>140</v>
          </cell>
          <cell r="M1356" t="str">
            <v>PARAGUAY TRADING S.A. (140)</v>
          </cell>
          <cell r="N1356">
            <v>22</v>
          </cell>
          <cell r="O1356">
            <v>98</v>
          </cell>
          <cell r="P1356">
            <v>0</v>
          </cell>
          <cell r="Q1356">
            <v>6</v>
          </cell>
          <cell r="R1356">
            <v>54</v>
          </cell>
          <cell r="S1356">
            <v>51</v>
          </cell>
          <cell r="T1356">
            <v>97</v>
          </cell>
          <cell r="U1356">
            <v>124</v>
          </cell>
          <cell r="V1356">
            <v>5</v>
          </cell>
          <cell r="W1356">
            <v>17</v>
          </cell>
          <cell r="X1356">
            <v>4</v>
          </cell>
          <cell r="Y1356">
            <v>1</v>
          </cell>
          <cell r="Z1356">
            <v>3</v>
          </cell>
          <cell r="AA1356">
            <v>9</v>
          </cell>
          <cell r="AB1356">
            <v>5</v>
          </cell>
          <cell r="AC1356">
            <v>34</v>
          </cell>
          <cell r="AD1356">
            <v>2</v>
          </cell>
          <cell r="AE1356">
            <v>8</v>
          </cell>
          <cell r="AF1356">
            <v>6</v>
          </cell>
          <cell r="AG1356">
            <v>9</v>
          </cell>
          <cell r="AH1356">
            <v>1</v>
          </cell>
          <cell r="AI1356">
            <v>1</v>
          </cell>
          <cell r="AJ1356">
            <v>57</v>
          </cell>
          <cell r="AK1356">
            <v>126</v>
          </cell>
          <cell r="AL1356">
            <v>33</v>
          </cell>
          <cell r="AM1356">
            <v>13</v>
          </cell>
          <cell r="AN1356">
            <v>40</v>
          </cell>
          <cell r="AO1356">
            <v>9</v>
          </cell>
          <cell r="AP1356">
            <v>285</v>
          </cell>
          <cell r="AQ1356">
            <v>30.483870967741936</v>
          </cell>
          <cell r="AR1356">
            <v>990</v>
          </cell>
          <cell r="AS1356">
            <v>11.470588235294116</v>
          </cell>
          <cell r="AT1356">
            <v>133.33333333333334</v>
          </cell>
          <cell r="AU1356">
            <v>270</v>
          </cell>
          <cell r="AV1356">
            <v>7222.0000600000003</v>
          </cell>
          <cell r="AW1356">
            <v>7221.9999500000004</v>
          </cell>
          <cell r="AX1356">
            <v>8500</v>
          </cell>
          <cell r="AY1356">
            <v>0.1769592812769929</v>
          </cell>
          <cell r="AZ1356">
            <v>0.15035293411764702</v>
          </cell>
          <cell r="BA1356">
            <v>8350</v>
          </cell>
          <cell r="BB1356">
            <v>6</v>
          </cell>
          <cell r="BC1356">
            <v>0.15618941160739896</v>
          </cell>
          <cell r="BD1356">
            <v>0.13508981317365265</v>
          </cell>
          <cell r="BE1356">
            <v>8150</v>
          </cell>
          <cell r="BF1356">
            <v>10</v>
          </cell>
          <cell r="BG1356">
            <v>0.12849625204794024</v>
          </cell>
          <cell r="BH1356">
            <v>0.1138650233128834</v>
          </cell>
        </row>
        <row r="1357">
          <cell r="B1357" t="str">
            <v>9818</v>
          </cell>
          <cell r="C1357" t="str">
            <v>7802575007124</v>
          </cell>
          <cell r="D1357" t="str">
            <v>JUGO POLVO PIÑA 1Lts 25gr CARICIA</v>
          </cell>
          <cell r="E1357">
            <v>16</v>
          </cell>
          <cell r="F1357" t="str">
            <v>BEBIDAS</v>
          </cell>
          <cell r="G1357" t="str">
            <v>BEBIDAS</v>
          </cell>
          <cell r="H1357" t="str">
            <v>JUGOS</v>
          </cell>
          <cell r="I1357" t="str">
            <v>JUGOS POLVO</v>
          </cell>
          <cell r="J1357" t="str">
            <v>NORMAL JP-N</v>
          </cell>
          <cell r="K1357" t="str">
            <v>CARICIA</v>
          </cell>
          <cell r="L1357">
            <v>140</v>
          </cell>
          <cell r="M1357" t="str">
            <v>PARAGUAY TRADING S.A. (140)</v>
          </cell>
          <cell r="N1357">
            <v>104</v>
          </cell>
          <cell r="O1357">
            <v>7</v>
          </cell>
          <cell r="P1357">
            <v>6</v>
          </cell>
          <cell r="Q1357">
            <v>0</v>
          </cell>
          <cell r="R1357">
            <v>230</v>
          </cell>
          <cell r="S1357">
            <v>34</v>
          </cell>
          <cell r="T1357">
            <v>0</v>
          </cell>
          <cell r="U1357">
            <v>0</v>
          </cell>
          <cell r="V1357">
            <v>15</v>
          </cell>
          <cell r="W1357">
            <v>37</v>
          </cell>
          <cell r="X1357">
            <v>0</v>
          </cell>
          <cell r="Y1357">
            <v>4</v>
          </cell>
          <cell r="Z1357">
            <v>53</v>
          </cell>
          <cell r="AA1357">
            <v>13</v>
          </cell>
          <cell r="AB1357">
            <v>2</v>
          </cell>
          <cell r="AC1357">
            <v>0</v>
          </cell>
          <cell r="AD1357">
            <v>68</v>
          </cell>
          <cell r="AE1357">
            <v>48</v>
          </cell>
          <cell r="AF1357">
            <v>53</v>
          </cell>
          <cell r="AG1357">
            <v>7</v>
          </cell>
          <cell r="AH1357">
            <v>0</v>
          </cell>
          <cell r="AI1357">
            <v>0</v>
          </cell>
          <cell r="AJ1357">
            <v>0</v>
          </cell>
          <cell r="AK1357">
            <v>0</v>
          </cell>
          <cell r="AL1357">
            <v>64</v>
          </cell>
          <cell r="AM1357">
            <v>8</v>
          </cell>
          <cell r="AN1357">
            <v>0</v>
          </cell>
          <cell r="AO1357">
            <v>0</v>
          </cell>
          <cell r="AP1357" t="str">
            <v>Q</v>
          </cell>
          <cell r="AQ1357" t="str">
            <v>Q</v>
          </cell>
          <cell r="AR1357">
            <v>480</v>
          </cell>
          <cell r="AS1357" t="str">
            <v>SV</v>
          </cell>
          <cell r="AT1357" t="str">
            <v>Q</v>
          </cell>
          <cell r="AU1357" t="str">
            <v>Q</v>
          </cell>
          <cell r="AV1357">
            <v>1126.9999949999999</v>
          </cell>
          <cell r="AW1357">
            <v>1126.98982</v>
          </cell>
          <cell r="AX1357">
            <v>1350</v>
          </cell>
          <cell r="AY1357">
            <v>0.19787045784325863</v>
          </cell>
          <cell r="AZ1357">
            <v>0.16518518888888897</v>
          </cell>
          <cell r="BA1357">
            <v>1290</v>
          </cell>
          <cell r="BB1357">
            <v>6</v>
          </cell>
          <cell r="BC1357">
            <v>0.14463177082800271</v>
          </cell>
          <cell r="BD1357">
            <v>0.12635659302325589</v>
          </cell>
          <cell r="BE1357">
            <v>1250</v>
          </cell>
          <cell r="BF1357">
            <v>10</v>
          </cell>
          <cell r="BG1357">
            <v>0.10913931281783196</v>
          </cell>
          <cell r="BH1357">
            <v>9.8400004000000083E-2</v>
          </cell>
        </row>
        <row r="1358">
          <cell r="B1358" t="str">
            <v>39733</v>
          </cell>
          <cell r="C1358" t="str">
            <v>7802575216656</v>
          </cell>
          <cell r="D1358" t="str">
            <v>JUGO POLVO PIÑA 2Lts 20gr CARICIA</v>
          </cell>
          <cell r="E1358">
            <v>160</v>
          </cell>
          <cell r="F1358" t="str">
            <v>BEBIDAS</v>
          </cell>
          <cell r="G1358" t="str">
            <v>BEBIDAS</v>
          </cell>
          <cell r="H1358" t="str">
            <v>JUGOS</v>
          </cell>
          <cell r="I1358" t="str">
            <v>JUGOS POLVO</v>
          </cell>
          <cell r="J1358" t="str">
            <v>NORMAL JP-N</v>
          </cell>
          <cell r="K1358" t="str">
            <v>CARICIA</v>
          </cell>
          <cell r="L1358">
            <v>140</v>
          </cell>
          <cell r="M1358" t="str">
            <v>PARAGUAY TRADING S.A. (140)</v>
          </cell>
          <cell r="N1358">
            <v>20</v>
          </cell>
          <cell r="O1358">
            <v>75</v>
          </cell>
          <cell r="P1358">
            <v>91</v>
          </cell>
          <cell r="Q1358">
            <v>66</v>
          </cell>
          <cell r="R1358">
            <v>106</v>
          </cell>
          <cell r="S1358">
            <v>229</v>
          </cell>
          <cell r="T1358">
            <v>168</v>
          </cell>
          <cell r="U1358">
            <v>173</v>
          </cell>
          <cell r="V1358">
            <v>17</v>
          </cell>
          <cell r="W1358">
            <v>44</v>
          </cell>
          <cell r="X1358">
            <v>47</v>
          </cell>
          <cell r="Y1358">
            <v>55</v>
          </cell>
          <cell r="Z1358">
            <v>66</v>
          </cell>
          <cell r="AA1358">
            <v>76</v>
          </cell>
          <cell r="AB1358">
            <v>20</v>
          </cell>
          <cell r="AC1358">
            <v>40</v>
          </cell>
          <cell r="AD1358">
            <v>0</v>
          </cell>
          <cell r="AE1358">
            <v>56</v>
          </cell>
          <cell r="AF1358">
            <v>33</v>
          </cell>
          <cell r="AG1358">
            <v>22</v>
          </cell>
          <cell r="AH1358">
            <v>5</v>
          </cell>
          <cell r="AI1358">
            <v>22</v>
          </cell>
          <cell r="AJ1358">
            <v>122</v>
          </cell>
          <cell r="AK1358">
            <v>218</v>
          </cell>
          <cell r="AL1358">
            <v>68</v>
          </cell>
          <cell r="AM1358">
            <v>59</v>
          </cell>
          <cell r="AN1358">
            <v>120</v>
          </cell>
          <cell r="AO1358">
            <v>73</v>
          </cell>
          <cell r="AP1358">
            <v>55.454545454545453</v>
          </cell>
          <cell r="AQ1358">
            <v>37.803468208092482</v>
          </cell>
          <cell r="AR1358">
            <v>37.090909090909093</v>
          </cell>
          <cell r="AS1358">
            <v>44.25</v>
          </cell>
          <cell r="AT1358">
            <v>163.63636363636363</v>
          </cell>
          <cell r="AU1358">
            <v>99.545454545454547</v>
          </cell>
          <cell r="AV1358">
            <v>1496.8402900000001</v>
          </cell>
          <cell r="AW1358">
            <v>1496.89507</v>
          </cell>
          <cell r="AX1358">
            <v>1800</v>
          </cell>
          <cell r="AY1358">
            <v>0.20253310391584933</v>
          </cell>
          <cell r="AZ1358">
            <v>0.16842206111111105</v>
          </cell>
          <cell r="BA1358">
            <v>1750</v>
          </cell>
          <cell r="BB1358">
            <v>6</v>
          </cell>
          <cell r="BC1358">
            <v>0.16912940658485343</v>
          </cell>
          <cell r="BD1358">
            <v>0.14466269142857138</v>
          </cell>
          <cell r="BE1358">
            <v>1690</v>
          </cell>
          <cell r="BF1358">
            <v>10</v>
          </cell>
          <cell r="BG1358">
            <v>0.12904496978765834</v>
          </cell>
          <cell r="BH1358">
            <v>0.11429568639053249</v>
          </cell>
        </row>
        <row r="1359">
          <cell r="B1359" t="str">
            <v>3820</v>
          </cell>
          <cell r="C1359" t="str">
            <v>7802575008350</v>
          </cell>
          <cell r="D1359" t="str">
            <v>JUGO POLVO PIÑA 8Lts 200gr CARICIA</v>
          </cell>
          <cell r="E1359">
            <v>24</v>
          </cell>
          <cell r="F1359" t="str">
            <v>BEBIDAS</v>
          </cell>
          <cell r="G1359" t="str">
            <v>BEBIDAS</v>
          </cell>
          <cell r="H1359" t="str">
            <v>JUGOS</v>
          </cell>
          <cell r="I1359" t="str">
            <v>JUGOS POLVO</v>
          </cell>
          <cell r="J1359" t="str">
            <v>NORMAL JP-N</v>
          </cell>
          <cell r="K1359" t="str">
            <v>CARICIA</v>
          </cell>
          <cell r="L1359">
            <v>140</v>
          </cell>
          <cell r="M1359" t="str">
            <v>PARAGUAY TRADING S.A. (140)</v>
          </cell>
          <cell r="N1359">
            <v>0</v>
          </cell>
          <cell r="O1359">
            <v>0</v>
          </cell>
          <cell r="P1359">
            <v>0</v>
          </cell>
          <cell r="Q1359">
            <v>0</v>
          </cell>
          <cell r="R1359">
            <v>0</v>
          </cell>
          <cell r="S1359">
            <v>0</v>
          </cell>
          <cell r="T1359">
            <v>0</v>
          </cell>
          <cell r="U1359">
            <v>0</v>
          </cell>
          <cell r="V1359">
            <v>0</v>
          </cell>
          <cell r="W1359">
            <v>0</v>
          </cell>
          <cell r="X1359">
            <v>0</v>
          </cell>
          <cell r="Y1359">
            <v>0</v>
          </cell>
          <cell r="Z1359">
            <v>1</v>
          </cell>
          <cell r="AA1359">
            <v>0</v>
          </cell>
          <cell r="AB1359">
            <v>0</v>
          </cell>
          <cell r="AC1359">
            <v>0</v>
          </cell>
          <cell r="AD1359">
            <v>17</v>
          </cell>
          <cell r="AE1359">
            <v>11</v>
          </cell>
          <cell r="AF1359">
            <v>10</v>
          </cell>
          <cell r="AG1359">
            <v>5</v>
          </cell>
          <cell r="AH1359">
            <v>0</v>
          </cell>
          <cell r="AI1359">
            <v>0</v>
          </cell>
          <cell r="AJ1359">
            <v>6</v>
          </cell>
          <cell r="AK1359">
            <v>0</v>
          </cell>
          <cell r="AL1359">
            <v>0</v>
          </cell>
          <cell r="AM1359">
            <v>0</v>
          </cell>
          <cell r="AN1359">
            <v>0</v>
          </cell>
          <cell r="AO1359">
            <v>0</v>
          </cell>
          <cell r="AP1359" t="str">
            <v>SV</v>
          </cell>
          <cell r="AQ1359" t="str">
            <v>Q</v>
          </cell>
          <cell r="AR1359" t="str">
            <v>Q</v>
          </cell>
          <cell r="AS1359" t="str">
            <v>Q</v>
          </cell>
          <cell r="AT1359" t="str">
            <v>Q</v>
          </cell>
          <cell r="AU1359" t="str">
            <v>Q</v>
          </cell>
          <cell r="AV1359">
            <v>7023.28</v>
          </cell>
          <cell r="AW1359">
            <v>7016.4913500000002</v>
          </cell>
          <cell r="AX1359">
            <v>8250</v>
          </cell>
          <cell r="AY1359">
            <v>0.17466482896880087</v>
          </cell>
          <cell r="AZ1359">
            <v>0.14869333333333337</v>
          </cell>
          <cell r="BA1359">
            <v>7950</v>
          </cell>
          <cell r="BB1359">
            <v>6</v>
          </cell>
          <cell r="BC1359">
            <v>0.13194974427902628</v>
          </cell>
          <cell r="BD1359">
            <v>0.11656855345911953</v>
          </cell>
          <cell r="BE1359">
            <v>7750</v>
          </cell>
          <cell r="BF1359">
            <v>12</v>
          </cell>
          <cell r="BG1359">
            <v>0.10347302115250989</v>
          </cell>
          <cell r="BH1359">
            <v>9.3770322580645188E-2</v>
          </cell>
        </row>
        <row r="1360">
          <cell r="B1360" t="str">
            <v>39726</v>
          </cell>
          <cell r="C1360" t="str">
            <v>7802575212320</v>
          </cell>
          <cell r="D1360" t="str">
            <v>JUGO POLVO PIÑA COLADA 10Lts 100gr CARICIA</v>
          </cell>
          <cell r="E1360">
            <v>30</v>
          </cell>
          <cell r="F1360" t="str">
            <v>BEBIDAS</v>
          </cell>
          <cell r="G1360" t="str">
            <v>BEBIDAS</v>
          </cell>
          <cell r="H1360" t="str">
            <v>JUGOS</v>
          </cell>
          <cell r="I1360" t="str">
            <v>JUGOS POLVO</v>
          </cell>
          <cell r="J1360" t="str">
            <v>NORMAL JP-N</v>
          </cell>
          <cell r="K1360" t="str">
            <v>CARICIA</v>
          </cell>
          <cell r="L1360">
            <v>140</v>
          </cell>
          <cell r="M1360" t="str">
            <v>PARAGUAY TRADING S.A. (140)</v>
          </cell>
          <cell r="N1360">
            <v>33</v>
          </cell>
          <cell r="O1360">
            <v>27</v>
          </cell>
          <cell r="P1360">
            <v>0</v>
          </cell>
          <cell r="Q1360">
            <v>6</v>
          </cell>
          <cell r="R1360">
            <v>75</v>
          </cell>
          <cell r="S1360">
            <v>72</v>
          </cell>
          <cell r="T1360">
            <v>2</v>
          </cell>
          <cell r="U1360">
            <v>16</v>
          </cell>
          <cell r="V1360">
            <v>12</v>
          </cell>
          <cell r="W1360">
            <v>18</v>
          </cell>
          <cell r="X1360">
            <v>0</v>
          </cell>
          <cell r="Y1360">
            <v>3</v>
          </cell>
          <cell r="Z1360">
            <v>20</v>
          </cell>
          <cell r="AA1360">
            <v>29</v>
          </cell>
          <cell r="AB1360">
            <v>11</v>
          </cell>
          <cell r="AC1360">
            <v>6</v>
          </cell>
          <cell r="AD1360">
            <v>38</v>
          </cell>
          <cell r="AE1360">
            <v>32</v>
          </cell>
          <cell r="AF1360">
            <v>17</v>
          </cell>
          <cell r="AG1360">
            <v>15</v>
          </cell>
          <cell r="AH1360">
            <v>0</v>
          </cell>
          <cell r="AI1360">
            <v>5</v>
          </cell>
          <cell r="AJ1360">
            <v>157</v>
          </cell>
          <cell r="AK1360">
            <v>22</v>
          </cell>
          <cell r="AL1360">
            <v>27</v>
          </cell>
          <cell r="AM1360">
            <v>30</v>
          </cell>
          <cell r="AN1360">
            <v>30</v>
          </cell>
          <cell r="AO1360">
            <v>30</v>
          </cell>
          <cell r="AP1360">
            <v>785</v>
          </cell>
          <cell r="AQ1360">
            <v>41.25</v>
          </cell>
          <cell r="AR1360">
            <v>270</v>
          </cell>
          <cell r="AS1360">
            <v>150</v>
          </cell>
          <cell r="AT1360">
            <v>60</v>
          </cell>
          <cell r="AU1360">
            <v>180</v>
          </cell>
          <cell r="AV1360">
            <v>7222.0000600000003</v>
          </cell>
          <cell r="AW1360">
            <v>7221.9999500000004</v>
          </cell>
          <cell r="AX1360">
            <v>8500</v>
          </cell>
          <cell r="AY1360">
            <v>0.1769592812769929</v>
          </cell>
          <cell r="AZ1360">
            <v>0.15035293411764702</v>
          </cell>
          <cell r="BA1360">
            <v>8350</v>
          </cell>
          <cell r="BB1360">
            <v>6</v>
          </cell>
          <cell r="BC1360">
            <v>0.15618941160739896</v>
          </cell>
          <cell r="BD1360">
            <v>0.13508981317365265</v>
          </cell>
          <cell r="BE1360">
            <v>8150</v>
          </cell>
          <cell r="BF1360">
            <v>10</v>
          </cell>
          <cell r="BG1360">
            <v>0.12849625204794024</v>
          </cell>
          <cell r="BH1360">
            <v>0.1138650233128834</v>
          </cell>
        </row>
        <row r="1361">
          <cell r="B1361" t="str">
            <v>39734</v>
          </cell>
          <cell r="C1361" t="str">
            <v>7802575216663</v>
          </cell>
          <cell r="D1361" t="str">
            <v>JUGO POLVO PIÑA COLADA 2Lts 20gr CARICIA</v>
          </cell>
          <cell r="E1361">
            <v>160</v>
          </cell>
          <cell r="F1361" t="str">
            <v>BEBIDAS</v>
          </cell>
          <cell r="G1361" t="str">
            <v>BEBIDAS</v>
          </cell>
          <cell r="H1361" t="str">
            <v>JUGOS</v>
          </cell>
          <cell r="I1361" t="str">
            <v>JUGOS POLVO</v>
          </cell>
          <cell r="J1361" t="str">
            <v>NORMAL JP-N</v>
          </cell>
          <cell r="K1361" t="str">
            <v>CARICIA</v>
          </cell>
          <cell r="L1361">
            <v>140</v>
          </cell>
          <cell r="M1361" t="str">
            <v>PARAGUAY TRADING S.A. (140)</v>
          </cell>
          <cell r="N1361">
            <v>126</v>
          </cell>
          <cell r="O1361">
            <v>218</v>
          </cell>
          <cell r="P1361">
            <v>214</v>
          </cell>
          <cell r="Q1361">
            <v>225</v>
          </cell>
          <cell r="R1361">
            <v>390</v>
          </cell>
          <cell r="S1361">
            <v>486</v>
          </cell>
          <cell r="T1361">
            <v>439</v>
          </cell>
          <cell r="U1361">
            <v>441</v>
          </cell>
          <cell r="V1361">
            <v>63</v>
          </cell>
          <cell r="W1361">
            <v>75</v>
          </cell>
          <cell r="X1361">
            <v>82</v>
          </cell>
          <cell r="Y1361">
            <v>96</v>
          </cell>
          <cell r="Z1361">
            <v>90</v>
          </cell>
          <cell r="AA1361">
            <v>120</v>
          </cell>
          <cell r="AB1361">
            <v>173</v>
          </cell>
          <cell r="AC1361">
            <v>144</v>
          </cell>
          <cell r="AD1361">
            <v>144</v>
          </cell>
          <cell r="AE1361">
            <v>186</v>
          </cell>
          <cell r="AF1361">
            <v>146</v>
          </cell>
          <cell r="AG1361">
            <v>113</v>
          </cell>
          <cell r="AH1361">
            <v>12</v>
          </cell>
          <cell r="AI1361">
            <v>37</v>
          </cell>
          <cell r="AJ1361">
            <v>313</v>
          </cell>
          <cell r="AK1361">
            <v>414</v>
          </cell>
          <cell r="AL1361">
            <v>126</v>
          </cell>
          <cell r="AM1361">
            <v>381</v>
          </cell>
          <cell r="AN1361">
            <v>268</v>
          </cell>
          <cell r="AO1361">
            <v>60</v>
          </cell>
          <cell r="AP1361">
            <v>41.733333333333334</v>
          </cell>
          <cell r="AQ1361">
            <v>28.163265306122451</v>
          </cell>
          <cell r="AR1361">
            <v>39.375</v>
          </cell>
          <cell r="AS1361">
            <v>79.375</v>
          </cell>
          <cell r="AT1361">
            <v>71.150442477876112</v>
          </cell>
          <cell r="AU1361">
            <v>48.648648648648653</v>
          </cell>
          <cell r="AV1361">
            <v>1496.83996</v>
          </cell>
          <cell r="AW1361">
            <v>1496.847</v>
          </cell>
          <cell r="AX1361">
            <v>1800</v>
          </cell>
          <cell r="AY1361">
            <v>0.20253336903164976</v>
          </cell>
          <cell r="AZ1361">
            <v>0.16842224444444442</v>
          </cell>
          <cell r="BA1361">
            <v>1750</v>
          </cell>
          <cell r="BB1361">
            <v>6</v>
          </cell>
          <cell r="BC1361">
            <v>0.16912966433632626</v>
          </cell>
          <cell r="BD1361">
            <v>0.14466287999999999</v>
          </cell>
          <cell r="BE1361">
            <v>1690</v>
          </cell>
          <cell r="BF1361">
            <v>10</v>
          </cell>
          <cell r="BG1361">
            <v>0.12904521870193797</v>
          </cell>
          <cell r="BH1361">
            <v>0.11429588165680472</v>
          </cell>
        </row>
        <row r="1362">
          <cell r="B1362" t="str">
            <v>39727</v>
          </cell>
          <cell r="C1362" t="str">
            <v>7802575212337</v>
          </cell>
          <cell r="D1362" t="str">
            <v>JUGO POLVO TUTTI FRUTTI 10Lts 100gr CARICIA</v>
          </cell>
          <cell r="E1362">
            <v>30</v>
          </cell>
          <cell r="F1362" t="str">
            <v>BEBIDAS</v>
          </cell>
          <cell r="G1362" t="str">
            <v>BEBIDAS</v>
          </cell>
          <cell r="H1362" t="str">
            <v>JUGOS</v>
          </cell>
          <cell r="I1362" t="str">
            <v>JUGOS POLVO</v>
          </cell>
          <cell r="J1362" t="str">
            <v>NORMAL JP-N</v>
          </cell>
          <cell r="K1362" t="str">
            <v>CARICIA</v>
          </cell>
          <cell r="L1362">
            <v>140</v>
          </cell>
          <cell r="M1362" t="str">
            <v>PARAGUAY TRADING S.A. (140)</v>
          </cell>
          <cell r="N1362">
            <v>0</v>
          </cell>
          <cell r="O1362">
            <v>7</v>
          </cell>
          <cell r="P1362">
            <v>109</v>
          </cell>
          <cell r="Q1362">
            <v>192</v>
          </cell>
          <cell r="R1362">
            <v>0</v>
          </cell>
          <cell r="S1362">
            <v>0</v>
          </cell>
          <cell r="T1362">
            <v>120</v>
          </cell>
          <cell r="U1362">
            <v>99</v>
          </cell>
          <cell r="V1362">
            <v>0</v>
          </cell>
          <cell r="W1362">
            <v>0</v>
          </cell>
          <cell r="X1362">
            <v>21</v>
          </cell>
          <cell r="Y1362">
            <v>20</v>
          </cell>
          <cell r="Z1362">
            <v>0</v>
          </cell>
          <cell r="AA1362">
            <v>0</v>
          </cell>
          <cell r="AB1362">
            <v>4</v>
          </cell>
          <cell r="AC1362">
            <v>17</v>
          </cell>
          <cell r="AD1362">
            <v>0</v>
          </cell>
          <cell r="AE1362">
            <v>0</v>
          </cell>
          <cell r="AF1362">
            <v>10</v>
          </cell>
          <cell r="AG1362">
            <v>25</v>
          </cell>
          <cell r="AH1362">
            <v>3</v>
          </cell>
          <cell r="AI1362">
            <v>6</v>
          </cell>
          <cell r="AJ1362">
            <v>84</v>
          </cell>
          <cell r="AK1362">
            <v>173</v>
          </cell>
          <cell r="AL1362">
            <v>58</v>
          </cell>
          <cell r="AM1362">
            <v>43</v>
          </cell>
          <cell r="AN1362">
            <v>38</v>
          </cell>
          <cell r="AO1362">
            <v>5</v>
          </cell>
          <cell r="AP1362">
            <v>13.125</v>
          </cell>
          <cell r="AQ1362">
            <v>52.424242424242422</v>
          </cell>
          <cell r="AR1362">
            <v>87</v>
          </cell>
          <cell r="AS1362">
            <v>75.882352941176464</v>
          </cell>
          <cell r="AT1362">
            <v>45.6</v>
          </cell>
          <cell r="AU1362">
            <v>25</v>
          </cell>
          <cell r="AV1362">
            <v>7222.0015999999996</v>
          </cell>
          <cell r="AW1362">
            <v>7221.9998400000004</v>
          </cell>
          <cell r="AX1362">
            <v>8500</v>
          </cell>
          <cell r="AY1362">
            <v>0.17695903030539362</v>
          </cell>
          <cell r="AZ1362">
            <v>0.1503527529411765</v>
          </cell>
          <cell r="BA1362">
            <v>8350</v>
          </cell>
          <cell r="BB1362">
            <v>6</v>
          </cell>
          <cell r="BC1362">
            <v>0.15618916506471003</v>
          </cell>
          <cell r="BD1362">
            <v>0.13508962874251501</v>
          </cell>
          <cell r="BE1362">
            <v>8150</v>
          </cell>
          <cell r="BF1362">
            <v>10</v>
          </cell>
          <cell r="BG1362">
            <v>0.12849601141046563</v>
          </cell>
          <cell r="BH1362">
            <v>0.11386483435582827</v>
          </cell>
        </row>
        <row r="1363">
          <cell r="B1363" t="str">
            <v>39735</v>
          </cell>
          <cell r="C1363" t="str">
            <v>7802575216670</v>
          </cell>
          <cell r="D1363" t="str">
            <v>JUGO POLVO TUTTI FRUTTI 2Lts 20gr CARICIA</v>
          </cell>
          <cell r="E1363">
            <v>160</v>
          </cell>
          <cell r="F1363" t="str">
            <v>BEBIDAS</v>
          </cell>
          <cell r="G1363" t="str">
            <v>BEBIDAS</v>
          </cell>
          <cell r="H1363" t="str">
            <v>JUGOS</v>
          </cell>
          <cell r="I1363" t="str">
            <v>JUGOS POLVO</v>
          </cell>
          <cell r="J1363" t="str">
            <v>NORMAL JP-N</v>
          </cell>
          <cell r="K1363" t="str">
            <v>CARICIA</v>
          </cell>
          <cell r="L1363">
            <v>140</v>
          </cell>
          <cell r="M1363" t="str">
            <v>PARAGUAY TRADING S.A. (140)</v>
          </cell>
          <cell r="N1363">
            <v>133</v>
          </cell>
          <cell r="O1363">
            <v>153</v>
          </cell>
          <cell r="P1363">
            <v>33</v>
          </cell>
          <cell r="Q1363">
            <v>0</v>
          </cell>
          <cell r="R1363">
            <v>236</v>
          </cell>
          <cell r="S1363">
            <v>353</v>
          </cell>
          <cell r="T1363">
            <v>41</v>
          </cell>
          <cell r="U1363">
            <v>0</v>
          </cell>
          <cell r="V1363">
            <v>41</v>
          </cell>
          <cell r="W1363">
            <v>78</v>
          </cell>
          <cell r="X1363">
            <v>39</v>
          </cell>
          <cell r="Y1363">
            <v>27</v>
          </cell>
          <cell r="Z1363">
            <v>91</v>
          </cell>
          <cell r="AA1363">
            <v>151</v>
          </cell>
          <cell r="AB1363">
            <v>70</v>
          </cell>
          <cell r="AC1363">
            <v>32</v>
          </cell>
          <cell r="AD1363">
            <v>87</v>
          </cell>
          <cell r="AE1363">
            <v>144</v>
          </cell>
          <cell r="AF1363">
            <v>88</v>
          </cell>
          <cell r="AG1363">
            <v>12</v>
          </cell>
          <cell r="AH1363">
            <v>0</v>
          </cell>
          <cell r="AI1363">
            <v>0</v>
          </cell>
          <cell r="AJ1363">
            <v>0</v>
          </cell>
          <cell r="AK1363">
            <v>11</v>
          </cell>
          <cell r="AL1363">
            <v>1</v>
          </cell>
          <cell r="AM1363">
            <v>2</v>
          </cell>
          <cell r="AN1363">
            <v>0</v>
          </cell>
          <cell r="AO1363">
            <v>0</v>
          </cell>
          <cell r="AP1363" t="str">
            <v>Q</v>
          </cell>
          <cell r="AQ1363" t="str">
            <v>SV</v>
          </cell>
          <cell r="AR1363">
            <v>1.1111111111111112</v>
          </cell>
          <cell r="AS1363">
            <v>1.875</v>
          </cell>
          <cell r="AT1363" t="str">
            <v>Q</v>
          </cell>
          <cell r="AU1363" t="str">
            <v>Q</v>
          </cell>
          <cell r="AV1363">
            <v>1496.88121</v>
          </cell>
          <cell r="AW1363">
            <v>1496.8459</v>
          </cell>
          <cell r="AX1363">
            <v>1800</v>
          </cell>
          <cell r="AY1363">
            <v>0.20250023046250942</v>
          </cell>
          <cell r="AZ1363">
            <v>0.16839932777777777</v>
          </cell>
          <cell r="BA1363">
            <v>1750</v>
          </cell>
          <cell r="BB1363">
            <v>6</v>
          </cell>
          <cell r="BC1363">
            <v>0.16909744628299528</v>
          </cell>
          <cell r="BD1363">
            <v>0.14463930857142857</v>
          </cell>
          <cell r="BE1363">
            <v>1690</v>
          </cell>
          <cell r="BF1363">
            <v>10</v>
          </cell>
          <cell r="BG1363">
            <v>0.12901410526757839</v>
          </cell>
          <cell r="BH1363">
            <v>0.11427147337278105</v>
          </cell>
        </row>
        <row r="1364">
          <cell r="B1364" t="str">
            <v>3824</v>
          </cell>
          <cell r="C1364" t="str">
            <v>7802575216489</v>
          </cell>
          <cell r="D1364" t="str">
            <v>JUGO POLVO UVA 8Lts 200gr CARICIA</v>
          </cell>
          <cell r="E1364">
            <v>24</v>
          </cell>
          <cell r="F1364" t="str">
            <v>BEBIDAS</v>
          </cell>
          <cell r="G1364" t="str">
            <v>BEBIDAS</v>
          </cell>
          <cell r="H1364" t="str">
            <v>JUGOS</v>
          </cell>
          <cell r="I1364" t="str">
            <v>JUGOS POLVO</v>
          </cell>
          <cell r="J1364" t="str">
            <v>NORMAL JP-N</v>
          </cell>
          <cell r="K1364" t="str">
            <v>CARICIA</v>
          </cell>
          <cell r="L1364">
            <v>140</v>
          </cell>
          <cell r="M1364" t="str">
            <v>PARAGUAY TRADING S.A. (140)</v>
          </cell>
          <cell r="N1364">
            <v>0</v>
          </cell>
          <cell r="O1364">
            <v>0</v>
          </cell>
          <cell r="P1364">
            <v>0</v>
          </cell>
          <cell r="Q1364">
            <v>0</v>
          </cell>
          <cell r="R1364">
            <v>0</v>
          </cell>
          <cell r="S1364">
            <v>0</v>
          </cell>
          <cell r="T1364">
            <v>0</v>
          </cell>
          <cell r="U1364">
            <v>0</v>
          </cell>
          <cell r="V1364">
            <v>5</v>
          </cell>
          <cell r="W1364">
            <v>5</v>
          </cell>
          <cell r="X1364">
            <v>5</v>
          </cell>
          <cell r="Y1364">
            <v>3</v>
          </cell>
          <cell r="Z1364">
            <v>12</v>
          </cell>
          <cell r="AA1364">
            <v>13</v>
          </cell>
          <cell r="AB1364">
            <v>4</v>
          </cell>
          <cell r="AC1364">
            <v>10</v>
          </cell>
          <cell r="AD1364">
            <v>10</v>
          </cell>
          <cell r="AE1364">
            <v>7</v>
          </cell>
          <cell r="AF1364">
            <v>6</v>
          </cell>
          <cell r="AG1364">
            <v>9</v>
          </cell>
          <cell r="AH1364">
            <v>0</v>
          </cell>
          <cell r="AI1364">
            <v>0</v>
          </cell>
          <cell r="AJ1364">
            <v>4</v>
          </cell>
          <cell r="AK1364">
            <v>0</v>
          </cell>
          <cell r="AL1364">
            <v>28</v>
          </cell>
          <cell r="AM1364">
            <v>90</v>
          </cell>
          <cell r="AN1364">
            <v>16</v>
          </cell>
          <cell r="AO1364">
            <v>0</v>
          </cell>
          <cell r="AP1364" t="str">
            <v>SV</v>
          </cell>
          <cell r="AQ1364" t="str">
            <v>Q</v>
          </cell>
          <cell r="AR1364">
            <v>280</v>
          </cell>
          <cell r="AS1364">
            <v>270</v>
          </cell>
          <cell r="AT1364">
            <v>53.333333333333329</v>
          </cell>
          <cell r="AU1364" t="str">
            <v>Q</v>
          </cell>
          <cell r="AV1364">
            <v>7023.28</v>
          </cell>
          <cell r="AW1364">
            <v>6682.02304</v>
          </cell>
          <cell r="AX1364">
            <v>8250</v>
          </cell>
          <cell r="AY1364">
            <v>0.17466482896880087</v>
          </cell>
          <cell r="AZ1364">
            <v>0.14869333333333337</v>
          </cell>
          <cell r="BA1364">
            <v>7950</v>
          </cell>
          <cell r="BB1364">
            <v>6</v>
          </cell>
          <cell r="BC1364">
            <v>0.13194974427902628</v>
          </cell>
          <cell r="BD1364">
            <v>0.11656855345911953</v>
          </cell>
          <cell r="BE1364">
            <v>7750</v>
          </cell>
          <cell r="BF1364">
            <v>12</v>
          </cell>
          <cell r="BG1364">
            <v>0.10347302115250989</v>
          </cell>
          <cell r="BH1364">
            <v>9.3770322580645188E-2</v>
          </cell>
        </row>
        <row r="1365">
          <cell r="B1365" t="str">
            <v>7309</v>
          </cell>
          <cell r="C1365" t="str">
            <v>7898409872563</v>
          </cell>
          <cell r="D1365" t="str">
            <v>JUGO POLVO FRUTILLA 2Lts FRUCTUS</v>
          </cell>
          <cell r="E1365">
            <v>120</v>
          </cell>
          <cell r="F1365" t="str">
            <v>BEBIDAS</v>
          </cell>
          <cell r="G1365" t="str">
            <v>BEBIDAS</v>
          </cell>
          <cell r="H1365" t="str">
            <v>JUGOS</v>
          </cell>
          <cell r="I1365" t="str">
            <v>JUGOS POLVO</v>
          </cell>
          <cell r="J1365" t="str">
            <v>NORMAL JP-N</v>
          </cell>
          <cell r="K1365" t="str">
            <v>FRUCTUS</v>
          </cell>
          <cell r="L1365">
            <v>114</v>
          </cell>
          <cell r="M1365" t="str">
            <v>APOLO IMPORT S.A. 2 - TRENTINO (114)</v>
          </cell>
          <cell r="N1365">
            <v>0</v>
          </cell>
          <cell r="O1365">
            <v>0</v>
          </cell>
          <cell r="P1365">
            <v>0</v>
          </cell>
          <cell r="Q1365">
            <v>0</v>
          </cell>
          <cell r="R1365">
            <v>0</v>
          </cell>
          <cell r="S1365">
            <v>0</v>
          </cell>
          <cell r="T1365">
            <v>0</v>
          </cell>
          <cell r="U1365">
            <v>0</v>
          </cell>
          <cell r="V1365">
            <v>0</v>
          </cell>
          <cell r="W1365">
            <v>0</v>
          </cell>
          <cell r="X1365">
            <v>0</v>
          </cell>
          <cell r="Y1365">
            <v>0</v>
          </cell>
          <cell r="Z1365">
            <v>0</v>
          </cell>
          <cell r="AA1365">
            <v>0</v>
          </cell>
          <cell r="AB1365">
            <v>0</v>
          </cell>
          <cell r="AC1365">
            <v>0</v>
          </cell>
          <cell r="AD1365">
            <v>0</v>
          </cell>
          <cell r="AE1365">
            <v>0</v>
          </cell>
          <cell r="AF1365">
            <v>0</v>
          </cell>
          <cell r="AG1365">
            <v>0</v>
          </cell>
          <cell r="AH1365">
            <v>0</v>
          </cell>
          <cell r="AI1365">
            <v>0</v>
          </cell>
          <cell r="AJ1365">
            <v>0</v>
          </cell>
          <cell r="AK1365">
            <v>0</v>
          </cell>
          <cell r="AL1365">
            <v>0</v>
          </cell>
          <cell r="AM1365">
            <v>0</v>
          </cell>
          <cell r="AN1365">
            <v>0</v>
          </cell>
          <cell r="AO1365">
            <v>0</v>
          </cell>
          <cell r="AP1365" t="str">
            <v>Q</v>
          </cell>
          <cell r="AQ1365" t="str">
            <v>Q</v>
          </cell>
          <cell r="AR1365" t="str">
            <v>Q</v>
          </cell>
          <cell r="AS1365" t="str">
            <v>Q</v>
          </cell>
          <cell r="AT1365" t="str">
            <v>Q</v>
          </cell>
          <cell r="AU1365" t="str">
            <v>Q</v>
          </cell>
          <cell r="AV1365">
            <v>924.999999</v>
          </cell>
          <cell r="AW1365">
            <v>809.05704000000003</v>
          </cell>
          <cell r="AX1365">
            <v>1150</v>
          </cell>
          <cell r="AY1365">
            <v>0.24324324458729008</v>
          </cell>
          <cell r="AZ1365">
            <v>0.19565217478260868</v>
          </cell>
          <cell r="BA1365">
            <v>950</v>
          </cell>
          <cell r="BB1365">
            <v>3</v>
          </cell>
          <cell r="BC1365">
            <v>2.7027028137326603E-2</v>
          </cell>
          <cell r="BD1365">
            <v>2.6315790526315788E-2</v>
          </cell>
          <cell r="BE1365">
            <v>0</v>
          </cell>
          <cell r="BF1365">
            <v>0</v>
          </cell>
          <cell r="BG1365">
            <v>-1</v>
          </cell>
          <cell r="BH1365">
            <v>0</v>
          </cell>
        </row>
        <row r="1366">
          <cell r="B1366" t="str">
            <v>7310</v>
          </cell>
          <cell r="C1366" t="str">
            <v>7898409872617</v>
          </cell>
          <cell r="D1366" t="str">
            <v>JUGO POLVO GUAYABA 2Lts FRUCTUS</v>
          </cell>
          <cell r="E1366">
            <v>120</v>
          </cell>
          <cell r="F1366" t="str">
            <v>BEBIDAS</v>
          </cell>
          <cell r="G1366" t="str">
            <v>BEBIDAS</v>
          </cell>
          <cell r="H1366" t="str">
            <v>JUGOS</v>
          </cell>
          <cell r="I1366" t="str">
            <v>JUGOS POLVO</v>
          </cell>
          <cell r="J1366" t="str">
            <v>NORMAL JP-N</v>
          </cell>
          <cell r="K1366" t="str">
            <v>FRUCTUS</v>
          </cell>
          <cell r="L1366">
            <v>114</v>
          </cell>
          <cell r="M1366" t="str">
            <v>APOLO IMPORT S.A. 2 - TRENTINO (114)</v>
          </cell>
          <cell r="N1366">
            <v>0</v>
          </cell>
          <cell r="O1366">
            <v>0</v>
          </cell>
          <cell r="P1366">
            <v>0</v>
          </cell>
          <cell r="Q1366">
            <v>0</v>
          </cell>
          <cell r="R1366">
            <v>0</v>
          </cell>
          <cell r="S1366">
            <v>0</v>
          </cell>
          <cell r="T1366">
            <v>0</v>
          </cell>
          <cell r="U1366">
            <v>0</v>
          </cell>
          <cell r="V1366">
            <v>0</v>
          </cell>
          <cell r="W1366">
            <v>0</v>
          </cell>
          <cell r="X1366">
            <v>0</v>
          </cell>
          <cell r="Y1366">
            <v>0</v>
          </cell>
          <cell r="Z1366">
            <v>0</v>
          </cell>
          <cell r="AA1366">
            <v>0</v>
          </cell>
          <cell r="AB1366">
            <v>0</v>
          </cell>
          <cell r="AC1366">
            <v>0</v>
          </cell>
          <cell r="AD1366">
            <v>0</v>
          </cell>
          <cell r="AE1366">
            <v>0</v>
          </cell>
          <cell r="AF1366">
            <v>0</v>
          </cell>
          <cell r="AG1366">
            <v>0</v>
          </cell>
          <cell r="AH1366">
            <v>0</v>
          </cell>
          <cell r="AI1366">
            <v>0</v>
          </cell>
          <cell r="AJ1366">
            <v>0</v>
          </cell>
          <cell r="AK1366">
            <v>0</v>
          </cell>
          <cell r="AL1366">
            <v>0</v>
          </cell>
          <cell r="AM1366">
            <v>0</v>
          </cell>
          <cell r="AN1366">
            <v>0</v>
          </cell>
          <cell r="AO1366">
            <v>0</v>
          </cell>
          <cell r="AP1366" t="str">
            <v>Q</v>
          </cell>
          <cell r="AQ1366" t="str">
            <v>Q</v>
          </cell>
          <cell r="AR1366" t="str">
            <v>Q</v>
          </cell>
          <cell r="AS1366" t="str">
            <v>Q</v>
          </cell>
          <cell r="AT1366" t="str">
            <v>Q</v>
          </cell>
          <cell r="AU1366" t="str">
            <v>Q</v>
          </cell>
          <cell r="AV1366">
            <v>924.999999</v>
          </cell>
          <cell r="AW1366">
            <v>799.38408000000004</v>
          </cell>
          <cell r="AX1366">
            <v>1100</v>
          </cell>
          <cell r="AY1366">
            <v>0.1891891904747991</v>
          </cell>
          <cell r="AZ1366">
            <v>0.15909091</v>
          </cell>
          <cell r="BA1366">
            <v>950</v>
          </cell>
          <cell r="BB1366">
            <v>3</v>
          </cell>
          <cell r="BC1366">
            <v>2.7027028137326603E-2</v>
          </cell>
          <cell r="BD1366">
            <v>2.6315790526315788E-2</v>
          </cell>
          <cell r="BE1366">
            <v>0</v>
          </cell>
          <cell r="BF1366">
            <v>0</v>
          </cell>
          <cell r="BG1366">
            <v>-1</v>
          </cell>
          <cell r="BH1366">
            <v>0</v>
          </cell>
        </row>
        <row r="1367">
          <cell r="B1367" t="str">
            <v>7311</v>
          </cell>
          <cell r="C1367" t="str">
            <v>7898409872594</v>
          </cell>
          <cell r="D1367" t="str">
            <v>JUGO POLVO MANGO 2Lts FRUCTUS</v>
          </cell>
          <cell r="E1367">
            <v>120</v>
          </cell>
          <cell r="F1367" t="str">
            <v>BEBIDAS</v>
          </cell>
          <cell r="G1367" t="str">
            <v>BEBIDAS</v>
          </cell>
          <cell r="H1367" t="str">
            <v>JUGOS</v>
          </cell>
          <cell r="I1367" t="str">
            <v>JUGOS POLVO</v>
          </cell>
          <cell r="J1367" t="str">
            <v>NORMAL JP-N</v>
          </cell>
          <cell r="K1367" t="str">
            <v>FRUCTUS</v>
          </cell>
          <cell r="L1367">
            <v>114</v>
          </cell>
          <cell r="M1367" t="str">
            <v>APOLO IMPORT S.A. 2 - TRENTINO (114)</v>
          </cell>
          <cell r="N1367">
            <v>0</v>
          </cell>
          <cell r="O1367">
            <v>0</v>
          </cell>
          <cell r="P1367">
            <v>0</v>
          </cell>
          <cell r="Q1367">
            <v>0</v>
          </cell>
          <cell r="R1367">
            <v>0</v>
          </cell>
          <cell r="S1367">
            <v>0</v>
          </cell>
          <cell r="T1367">
            <v>0</v>
          </cell>
          <cell r="U1367">
            <v>0</v>
          </cell>
          <cell r="V1367">
            <v>0</v>
          </cell>
          <cell r="W1367">
            <v>0</v>
          </cell>
          <cell r="X1367">
            <v>0</v>
          </cell>
          <cell r="Y1367">
            <v>0</v>
          </cell>
          <cell r="Z1367">
            <v>0</v>
          </cell>
          <cell r="AA1367">
            <v>0</v>
          </cell>
          <cell r="AB1367">
            <v>0</v>
          </cell>
          <cell r="AC1367">
            <v>0</v>
          </cell>
          <cell r="AD1367">
            <v>0</v>
          </cell>
          <cell r="AE1367">
            <v>0</v>
          </cell>
          <cell r="AF1367">
            <v>0</v>
          </cell>
          <cell r="AG1367">
            <v>0</v>
          </cell>
          <cell r="AH1367">
            <v>0</v>
          </cell>
          <cell r="AI1367">
            <v>0</v>
          </cell>
          <cell r="AJ1367">
            <v>0</v>
          </cell>
          <cell r="AK1367">
            <v>0</v>
          </cell>
          <cell r="AL1367">
            <v>0</v>
          </cell>
          <cell r="AM1367">
            <v>0</v>
          </cell>
          <cell r="AN1367">
            <v>0</v>
          </cell>
          <cell r="AO1367">
            <v>0</v>
          </cell>
          <cell r="AP1367" t="str">
            <v>Q</v>
          </cell>
          <cell r="AQ1367" t="str">
            <v>Q</v>
          </cell>
          <cell r="AR1367" t="str">
            <v>Q</v>
          </cell>
          <cell r="AS1367" t="str">
            <v>Q</v>
          </cell>
          <cell r="AT1367" t="str">
            <v>Q</v>
          </cell>
          <cell r="AU1367" t="str">
            <v>Q</v>
          </cell>
          <cell r="AV1367">
            <v>924.999999</v>
          </cell>
          <cell r="AW1367">
            <v>780.23847000000001</v>
          </cell>
          <cell r="AX1367">
            <v>1150</v>
          </cell>
          <cell r="AY1367">
            <v>0.24324324458729008</v>
          </cell>
          <cell r="AZ1367">
            <v>0.19565217478260868</v>
          </cell>
          <cell r="BA1367">
            <v>950</v>
          </cell>
          <cell r="BB1367">
            <v>6</v>
          </cell>
          <cell r="BC1367">
            <v>2.7027028137326603E-2</v>
          </cell>
          <cell r="BD1367">
            <v>2.6315790526315788E-2</v>
          </cell>
          <cell r="BE1367">
            <v>0</v>
          </cell>
          <cell r="BF1367">
            <v>0</v>
          </cell>
          <cell r="BG1367">
            <v>-1</v>
          </cell>
          <cell r="BH1367">
            <v>0</v>
          </cell>
        </row>
        <row r="1368">
          <cell r="B1368" t="str">
            <v>7308</v>
          </cell>
          <cell r="C1368" t="str">
            <v>7898409872549</v>
          </cell>
          <cell r="D1368" t="str">
            <v>JUGO POLVO MBURUCUYA 2Lts FRUCTUS.</v>
          </cell>
          <cell r="E1368">
            <v>120</v>
          </cell>
          <cell r="F1368" t="str">
            <v>BEBIDAS</v>
          </cell>
          <cell r="G1368" t="str">
            <v>BEBIDAS</v>
          </cell>
          <cell r="H1368" t="str">
            <v>JUGOS</v>
          </cell>
          <cell r="I1368" t="str">
            <v>JUGOS POLVO</v>
          </cell>
          <cell r="J1368" t="str">
            <v>NORMAL JP-N</v>
          </cell>
          <cell r="K1368" t="str">
            <v>FRUCTUS</v>
          </cell>
          <cell r="L1368">
            <v>114</v>
          </cell>
          <cell r="M1368" t="str">
            <v>APOLO IMPORT S.A. 2 - TRENTINO (114)</v>
          </cell>
          <cell r="N1368">
            <v>0</v>
          </cell>
          <cell r="O1368">
            <v>0</v>
          </cell>
          <cell r="P1368">
            <v>0</v>
          </cell>
          <cell r="Q1368">
            <v>0</v>
          </cell>
          <cell r="R1368">
            <v>0</v>
          </cell>
          <cell r="S1368">
            <v>0</v>
          </cell>
          <cell r="T1368">
            <v>0</v>
          </cell>
          <cell r="U1368">
            <v>0</v>
          </cell>
          <cell r="V1368">
            <v>0</v>
          </cell>
          <cell r="W1368">
            <v>0</v>
          </cell>
          <cell r="X1368">
            <v>0</v>
          </cell>
          <cell r="Y1368">
            <v>0</v>
          </cell>
          <cell r="Z1368">
            <v>0</v>
          </cell>
          <cell r="AA1368">
            <v>0</v>
          </cell>
          <cell r="AB1368">
            <v>0</v>
          </cell>
          <cell r="AC1368">
            <v>0</v>
          </cell>
          <cell r="AD1368">
            <v>0</v>
          </cell>
          <cell r="AE1368">
            <v>0</v>
          </cell>
          <cell r="AF1368">
            <v>0</v>
          </cell>
          <cell r="AG1368">
            <v>0</v>
          </cell>
          <cell r="AH1368">
            <v>0</v>
          </cell>
          <cell r="AI1368">
            <v>0</v>
          </cell>
          <cell r="AJ1368">
            <v>0</v>
          </cell>
          <cell r="AK1368">
            <v>0</v>
          </cell>
          <cell r="AL1368">
            <v>0</v>
          </cell>
          <cell r="AM1368">
            <v>0</v>
          </cell>
          <cell r="AN1368">
            <v>0</v>
          </cell>
          <cell r="AO1368">
            <v>0</v>
          </cell>
          <cell r="AP1368" t="str">
            <v>Q</v>
          </cell>
          <cell r="AQ1368" t="str">
            <v>Q</v>
          </cell>
          <cell r="AR1368" t="str">
            <v>Q</v>
          </cell>
          <cell r="AS1368" t="str">
            <v>Q</v>
          </cell>
          <cell r="AT1368" t="str">
            <v>Q</v>
          </cell>
          <cell r="AU1368" t="str">
            <v>Q</v>
          </cell>
          <cell r="AV1368">
            <v>924.999999</v>
          </cell>
          <cell r="AW1368">
            <v>823.54723000000001</v>
          </cell>
          <cell r="AX1368">
            <v>1150</v>
          </cell>
          <cell r="AY1368">
            <v>0.24324324458729008</v>
          </cell>
          <cell r="AZ1368">
            <v>0.19565217478260868</v>
          </cell>
          <cell r="BA1368">
            <v>950</v>
          </cell>
          <cell r="BB1368">
            <v>6</v>
          </cell>
          <cell r="BC1368">
            <v>2.7027028137326603E-2</v>
          </cell>
          <cell r="BD1368">
            <v>2.6315790526315788E-2</v>
          </cell>
          <cell r="BE1368">
            <v>0</v>
          </cell>
          <cell r="BF1368">
            <v>0</v>
          </cell>
          <cell r="BG1368">
            <v>-1</v>
          </cell>
          <cell r="BH1368">
            <v>0</v>
          </cell>
        </row>
        <row r="1369">
          <cell r="B1369" t="str">
            <v>7312</v>
          </cell>
          <cell r="C1369" t="str">
            <v>7898409872587</v>
          </cell>
          <cell r="D1369" t="str">
            <v>JUGO POLVO MIX FRUTAS 2Lts FRUCTUS</v>
          </cell>
          <cell r="E1369">
            <v>120</v>
          </cell>
          <cell r="F1369" t="str">
            <v>BEBIDAS</v>
          </cell>
          <cell r="G1369" t="str">
            <v>BEBIDAS</v>
          </cell>
          <cell r="H1369" t="str">
            <v>JUGOS</v>
          </cell>
          <cell r="I1369" t="str">
            <v>JUGOS POLVO</v>
          </cell>
          <cell r="J1369" t="str">
            <v>NORMAL JP-N</v>
          </cell>
          <cell r="K1369" t="str">
            <v>FRUCTUS</v>
          </cell>
          <cell r="L1369">
            <v>114</v>
          </cell>
          <cell r="M1369" t="str">
            <v>APOLO IMPORT S.A. 2 - TRENTINO (114)</v>
          </cell>
          <cell r="N1369">
            <v>0</v>
          </cell>
          <cell r="O1369">
            <v>0</v>
          </cell>
          <cell r="P1369">
            <v>0</v>
          </cell>
          <cell r="Q1369">
            <v>0</v>
          </cell>
          <cell r="R1369">
            <v>0</v>
          </cell>
          <cell r="S1369">
            <v>0</v>
          </cell>
          <cell r="T1369">
            <v>0</v>
          </cell>
          <cell r="U1369">
            <v>0</v>
          </cell>
          <cell r="V1369">
            <v>0</v>
          </cell>
          <cell r="W1369">
            <v>0</v>
          </cell>
          <cell r="X1369">
            <v>0</v>
          </cell>
          <cell r="Y1369">
            <v>0</v>
          </cell>
          <cell r="Z1369">
            <v>0</v>
          </cell>
          <cell r="AA1369">
            <v>0</v>
          </cell>
          <cell r="AB1369">
            <v>0</v>
          </cell>
          <cell r="AC1369">
            <v>0</v>
          </cell>
          <cell r="AD1369">
            <v>0</v>
          </cell>
          <cell r="AE1369">
            <v>0</v>
          </cell>
          <cell r="AF1369">
            <v>0</v>
          </cell>
          <cell r="AG1369">
            <v>0</v>
          </cell>
          <cell r="AH1369">
            <v>0</v>
          </cell>
          <cell r="AI1369">
            <v>0</v>
          </cell>
          <cell r="AJ1369">
            <v>0</v>
          </cell>
          <cell r="AK1369">
            <v>0</v>
          </cell>
          <cell r="AL1369">
            <v>0</v>
          </cell>
          <cell r="AM1369">
            <v>0</v>
          </cell>
          <cell r="AN1369">
            <v>0</v>
          </cell>
          <cell r="AO1369">
            <v>0</v>
          </cell>
          <cell r="AP1369" t="str">
            <v>Q</v>
          </cell>
          <cell r="AQ1369" t="str">
            <v>Q</v>
          </cell>
          <cell r="AR1369" t="str">
            <v>Q</v>
          </cell>
          <cell r="AS1369" t="str">
            <v>Q</v>
          </cell>
          <cell r="AT1369" t="str">
            <v>Q</v>
          </cell>
          <cell r="AU1369" t="str">
            <v>Q</v>
          </cell>
          <cell r="AV1369">
            <v>799.86775</v>
          </cell>
          <cell r="AW1369">
            <v>799.86775</v>
          </cell>
          <cell r="AX1369">
            <v>1100</v>
          </cell>
          <cell r="AY1369">
            <v>0.37522734227001897</v>
          </cell>
          <cell r="AZ1369">
            <v>0.27284750000000002</v>
          </cell>
          <cell r="BA1369">
            <v>950</v>
          </cell>
          <cell r="BB1369">
            <v>3</v>
          </cell>
          <cell r="BC1369">
            <v>0.18769634105138011</v>
          </cell>
          <cell r="BD1369">
            <v>0.15803394736842105</v>
          </cell>
          <cell r="BE1369">
            <v>0</v>
          </cell>
          <cell r="BF1369">
            <v>0</v>
          </cell>
          <cell r="BG1369">
            <v>-1</v>
          </cell>
          <cell r="BH1369">
            <v>0</v>
          </cell>
        </row>
        <row r="1370">
          <cell r="B1370" t="str">
            <v>7313</v>
          </cell>
          <cell r="C1370" t="str">
            <v>7898409872532</v>
          </cell>
          <cell r="D1370" t="str">
            <v>JUGO POLVO NARANJA 2Lts FRUCTUS.*</v>
          </cell>
          <cell r="E1370">
            <v>120</v>
          </cell>
          <cell r="F1370" t="str">
            <v>BEBIDAS</v>
          </cell>
          <cell r="G1370" t="str">
            <v>BEBIDAS</v>
          </cell>
          <cell r="H1370" t="str">
            <v>JUGOS</v>
          </cell>
          <cell r="I1370" t="str">
            <v>JUGOS POLVO</v>
          </cell>
          <cell r="J1370" t="str">
            <v>NORMAL JP-N</v>
          </cell>
          <cell r="K1370" t="str">
            <v>FRUCTUS</v>
          </cell>
          <cell r="L1370">
            <v>114</v>
          </cell>
          <cell r="M1370" t="str">
            <v>APOLO IMPORT S.A. 2 - TRENTINO (114)</v>
          </cell>
          <cell r="N1370">
            <v>0</v>
          </cell>
          <cell r="O1370">
            <v>0</v>
          </cell>
          <cell r="P1370">
            <v>0</v>
          </cell>
          <cell r="Q1370">
            <v>0</v>
          </cell>
          <cell r="R1370">
            <v>0</v>
          </cell>
          <cell r="S1370">
            <v>0</v>
          </cell>
          <cell r="T1370">
            <v>0</v>
          </cell>
          <cell r="U1370">
            <v>0</v>
          </cell>
          <cell r="V1370">
            <v>0</v>
          </cell>
          <cell r="W1370">
            <v>0</v>
          </cell>
          <cell r="X1370">
            <v>0</v>
          </cell>
          <cell r="Y1370">
            <v>0</v>
          </cell>
          <cell r="Z1370">
            <v>0</v>
          </cell>
          <cell r="AA1370">
            <v>0</v>
          </cell>
          <cell r="AB1370">
            <v>0</v>
          </cell>
          <cell r="AC1370">
            <v>0</v>
          </cell>
          <cell r="AD1370">
            <v>0</v>
          </cell>
          <cell r="AE1370">
            <v>0</v>
          </cell>
          <cell r="AF1370">
            <v>0</v>
          </cell>
          <cell r="AG1370">
            <v>0</v>
          </cell>
          <cell r="AH1370">
            <v>0</v>
          </cell>
          <cell r="AI1370">
            <v>0</v>
          </cell>
          <cell r="AJ1370">
            <v>0</v>
          </cell>
          <cell r="AK1370">
            <v>0</v>
          </cell>
          <cell r="AL1370">
            <v>0</v>
          </cell>
          <cell r="AM1370">
            <v>0</v>
          </cell>
          <cell r="AN1370">
            <v>0</v>
          </cell>
          <cell r="AO1370">
            <v>0</v>
          </cell>
          <cell r="AP1370" t="str">
            <v>Q</v>
          </cell>
          <cell r="AQ1370" t="str">
            <v>Q</v>
          </cell>
          <cell r="AR1370" t="str">
            <v>Q</v>
          </cell>
          <cell r="AS1370" t="str">
            <v>Q</v>
          </cell>
          <cell r="AT1370" t="str">
            <v>Q</v>
          </cell>
          <cell r="AU1370" t="str">
            <v>Q</v>
          </cell>
          <cell r="AV1370">
            <v>924.999999</v>
          </cell>
          <cell r="AW1370">
            <v>881.49478999999997</v>
          </cell>
          <cell r="AX1370">
            <v>1150</v>
          </cell>
          <cell r="AY1370">
            <v>0.24324324458729008</v>
          </cell>
          <cell r="AZ1370">
            <v>0.19565217478260868</v>
          </cell>
          <cell r="BA1370">
            <v>950</v>
          </cell>
          <cell r="BB1370">
            <v>6</v>
          </cell>
          <cell r="BC1370">
            <v>2.7027028137326603E-2</v>
          </cell>
          <cell r="BD1370">
            <v>2.6315790526315788E-2</v>
          </cell>
          <cell r="BE1370">
            <v>0</v>
          </cell>
          <cell r="BF1370">
            <v>0</v>
          </cell>
          <cell r="BG1370">
            <v>-1</v>
          </cell>
          <cell r="BH1370">
            <v>0</v>
          </cell>
        </row>
        <row r="1371">
          <cell r="B1371" t="str">
            <v>7314</v>
          </cell>
          <cell r="C1371" t="str">
            <v>7898409872556</v>
          </cell>
          <cell r="D1371" t="str">
            <v>JUGO POLVO PIÑA 2Lts FRUCTUS</v>
          </cell>
          <cell r="E1371">
            <v>120</v>
          </cell>
          <cell r="F1371" t="str">
            <v>BEBIDAS</v>
          </cell>
          <cell r="G1371" t="str">
            <v>BEBIDAS</v>
          </cell>
          <cell r="H1371" t="str">
            <v>JUGOS</v>
          </cell>
          <cell r="I1371" t="str">
            <v>JUGOS POLVO</v>
          </cell>
          <cell r="J1371" t="str">
            <v>NORMAL JP-N</v>
          </cell>
          <cell r="K1371" t="str">
            <v>FRUCTUS</v>
          </cell>
          <cell r="L1371">
            <v>114</v>
          </cell>
          <cell r="M1371" t="str">
            <v>APOLO IMPORT S.A. 2 - TRENTINO (114)</v>
          </cell>
          <cell r="N1371">
            <v>0</v>
          </cell>
          <cell r="O1371">
            <v>0</v>
          </cell>
          <cell r="P1371">
            <v>0</v>
          </cell>
          <cell r="Q1371">
            <v>0</v>
          </cell>
          <cell r="R1371">
            <v>0</v>
          </cell>
          <cell r="S1371">
            <v>0</v>
          </cell>
          <cell r="T1371">
            <v>0</v>
          </cell>
          <cell r="U1371">
            <v>0</v>
          </cell>
          <cell r="V1371">
            <v>0</v>
          </cell>
          <cell r="W1371">
            <v>0</v>
          </cell>
          <cell r="X1371">
            <v>0</v>
          </cell>
          <cell r="Y1371">
            <v>0</v>
          </cell>
          <cell r="Z1371">
            <v>0</v>
          </cell>
          <cell r="AA1371">
            <v>0</v>
          </cell>
          <cell r="AB1371">
            <v>0</v>
          </cell>
          <cell r="AC1371">
            <v>0</v>
          </cell>
          <cell r="AD1371">
            <v>0</v>
          </cell>
          <cell r="AE1371">
            <v>0</v>
          </cell>
          <cell r="AF1371">
            <v>0</v>
          </cell>
          <cell r="AG1371">
            <v>0</v>
          </cell>
          <cell r="AH1371">
            <v>0</v>
          </cell>
          <cell r="AI1371">
            <v>0</v>
          </cell>
          <cell r="AJ1371">
            <v>0</v>
          </cell>
          <cell r="AK1371">
            <v>0</v>
          </cell>
          <cell r="AL1371">
            <v>0</v>
          </cell>
          <cell r="AM1371">
            <v>0</v>
          </cell>
          <cell r="AN1371">
            <v>0</v>
          </cell>
          <cell r="AO1371">
            <v>0</v>
          </cell>
          <cell r="AP1371" t="str">
            <v>Q</v>
          </cell>
          <cell r="AQ1371" t="str">
            <v>Q</v>
          </cell>
          <cell r="AR1371" t="str">
            <v>Q</v>
          </cell>
          <cell r="AS1371" t="str">
            <v>Q</v>
          </cell>
          <cell r="AT1371" t="str">
            <v>Q</v>
          </cell>
          <cell r="AU1371" t="str">
            <v>Q</v>
          </cell>
          <cell r="AV1371">
            <v>924.999999</v>
          </cell>
          <cell r="AW1371">
            <v>799.37604999999996</v>
          </cell>
          <cell r="AX1371">
            <v>1100</v>
          </cell>
          <cell r="AY1371">
            <v>0.1891891904747991</v>
          </cell>
          <cell r="AZ1371">
            <v>0.15909091</v>
          </cell>
          <cell r="BA1371">
            <v>950</v>
          </cell>
          <cell r="BB1371">
            <v>3</v>
          </cell>
          <cell r="BC1371">
            <v>2.7027028137326603E-2</v>
          </cell>
          <cell r="BD1371">
            <v>2.6315790526315788E-2</v>
          </cell>
          <cell r="BE1371">
            <v>0</v>
          </cell>
          <cell r="BF1371">
            <v>0</v>
          </cell>
          <cell r="BG1371">
            <v>-1</v>
          </cell>
          <cell r="BH1371">
            <v>0</v>
          </cell>
        </row>
        <row r="1372">
          <cell r="B1372" t="str">
            <v>7315</v>
          </cell>
          <cell r="C1372" t="str">
            <v>7898409872570</v>
          </cell>
          <cell r="D1372" t="str">
            <v>JUGO POLVO UVA 2Lts FRUCTUS</v>
          </cell>
          <cell r="E1372">
            <v>120</v>
          </cell>
          <cell r="F1372" t="str">
            <v>BEBIDAS</v>
          </cell>
          <cell r="G1372" t="str">
            <v>BEBIDAS</v>
          </cell>
          <cell r="H1372" t="str">
            <v>JUGOS</v>
          </cell>
          <cell r="I1372" t="str">
            <v>JUGOS POLVO</v>
          </cell>
          <cell r="J1372" t="str">
            <v>NORMAL JP-N</v>
          </cell>
          <cell r="K1372" t="str">
            <v>FRUCTUS</v>
          </cell>
          <cell r="L1372">
            <v>114</v>
          </cell>
          <cell r="M1372" t="str">
            <v>APOLO IMPORT S.A. 2 - TRENTINO (114)</v>
          </cell>
          <cell r="N1372">
            <v>0</v>
          </cell>
          <cell r="O1372">
            <v>0</v>
          </cell>
          <cell r="P1372">
            <v>0</v>
          </cell>
          <cell r="Q1372">
            <v>0</v>
          </cell>
          <cell r="R1372">
            <v>0</v>
          </cell>
          <cell r="S1372">
            <v>0</v>
          </cell>
          <cell r="T1372">
            <v>0</v>
          </cell>
          <cell r="U1372">
            <v>0</v>
          </cell>
          <cell r="V1372">
            <v>0</v>
          </cell>
          <cell r="W1372">
            <v>0</v>
          </cell>
          <cell r="X1372">
            <v>0</v>
          </cell>
          <cell r="Y1372">
            <v>0</v>
          </cell>
          <cell r="Z1372">
            <v>0</v>
          </cell>
          <cell r="AA1372">
            <v>0</v>
          </cell>
          <cell r="AB1372">
            <v>0</v>
          </cell>
          <cell r="AC1372">
            <v>0</v>
          </cell>
          <cell r="AD1372">
            <v>0</v>
          </cell>
          <cell r="AE1372">
            <v>0</v>
          </cell>
          <cell r="AF1372">
            <v>0</v>
          </cell>
          <cell r="AG1372">
            <v>0</v>
          </cell>
          <cell r="AH1372">
            <v>0</v>
          </cell>
          <cell r="AI1372">
            <v>0</v>
          </cell>
          <cell r="AJ1372">
            <v>0</v>
          </cell>
          <cell r="AK1372">
            <v>0</v>
          </cell>
          <cell r="AL1372">
            <v>0</v>
          </cell>
          <cell r="AM1372">
            <v>0</v>
          </cell>
          <cell r="AN1372">
            <v>0</v>
          </cell>
          <cell r="AO1372">
            <v>0</v>
          </cell>
          <cell r="AP1372" t="str">
            <v>Q</v>
          </cell>
          <cell r="AQ1372" t="str">
            <v>Q</v>
          </cell>
          <cell r="AR1372" t="str">
            <v>Q</v>
          </cell>
          <cell r="AS1372" t="str">
            <v>Q</v>
          </cell>
          <cell r="AT1372" t="str">
            <v>Q</v>
          </cell>
          <cell r="AU1372" t="str">
            <v>Q</v>
          </cell>
          <cell r="AV1372">
            <v>849.99999700000001</v>
          </cell>
          <cell r="AW1372">
            <v>798.16935000000001</v>
          </cell>
          <cell r="AX1372">
            <v>1000</v>
          </cell>
          <cell r="AY1372">
            <v>0.17647059238754315</v>
          </cell>
          <cell r="AZ1372">
            <v>0.15000000299999999</v>
          </cell>
          <cell r="BA1372">
            <v>950</v>
          </cell>
          <cell r="BB1372">
            <v>3</v>
          </cell>
          <cell r="BC1372">
            <v>0.11764706276816606</v>
          </cell>
          <cell r="BD1372">
            <v>0.10526316105263157</v>
          </cell>
          <cell r="BE1372">
            <v>900</v>
          </cell>
          <cell r="BF1372">
            <v>15</v>
          </cell>
          <cell r="BG1372">
            <v>5.8823533148788965E-2</v>
          </cell>
          <cell r="BH1372">
            <v>5.5555558888888877E-2</v>
          </cell>
        </row>
        <row r="1373">
          <cell r="B1373" t="str">
            <v>34447</v>
          </cell>
          <cell r="C1373" t="str">
            <v>7841004000428</v>
          </cell>
          <cell r="D1373" t="str">
            <v>JUGO MANZANA x 6un 200ml ARCOR</v>
          </cell>
          <cell r="E1373">
            <v>6</v>
          </cell>
          <cell r="F1373" t="str">
            <v>BEBIDAS</v>
          </cell>
          <cell r="G1373" t="str">
            <v>BEBIDAS</v>
          </cell>
          <cell r="H1373" t="str">
            <v>JUGOS</v>
          </cell>
          <cell r="I1373" t="str">
            <v>JUGOS SALUDABLES</v>
          </cell>
          <cell r="J1373" t="str">
            <v>NORMAL JS-NO</v>
          </cell>
          <cell r="K1373" t="str">
            <v>ARCOR</v>
          </cell>
          <cell r="L1373">
            <v>47</v>
          </cell>
          <cell r="M1373" t="str">
            <v>ARCORPAR S.A. (47)</v>
          </cell>
          <cell r="N1373">
            <v>0</v>
          </cell>
          <cell r="O1373">
            <v>0</v>
          </cell>
          <cell r="P1373">
            <v>0</v>
          </cell>
          <cell r="Q1373">
            <v>0</v>
          </cell>
          <cell r="R1373">
            <v>0</v>
          </cell>
          <cell r="S1373">
            <v>0</v>
          </cell>
          <cell r="T1373">
            <v>0</v>
          </cell>
          <cell r="U1373">
            <v>0</v>
          </cell>
          <cell r="V1373">
            <v>0</v>
          </cell>
          <cell r="W1373">
            <v>0</v>
          </cell>
          <cell r="X1373">
            <v>0</v>
          </cell>
          <cell r="Y1373">
            <v>0</v>
          </cell>
          <cell r="Z1373">
            <v>0</v>
          </cell>
          <cell r="AA1373">
            <v>0</v>
          </cell>
          <cell r="AB1373">
            <v>0</v>
          </cell>
          <cell r="AC1373">
            <v>0</v>
          </cell>
          <cell r="AD1373">
            <v>0</v>
          </cell>
          <cell r="AE1373">
            <v>0</v>
          </cell>
          <cell r="AF1373">
            <v>0</v>
          </cell>
          <cell r="AG1373">
            <v>0</v>
          </cell>
          <cell r="AH1373">
            <v>0</v>
          </cell>
          <cell r="AI1373">
            <v>0</v>
          </cell>
          <cell r="AJ1373">
            <v>0</v>
          </cell>
          <cell r="AK1373">
            <v>0</v>
          </cell>
          <cell r="AL1373">
            <v>0</v>
          </cell>
          <cell r="AM1373">
            <v>0</v>
          </cell>
          <cell r="AN1373">
            <v>0</v>
          </cell>
          <cell r="AO1373">
            <v>0</v>
          </cell>
          <cell r="AP1373" t="str">
            <v>Q</v>
          </cell>
          <cell r="AQ1373" t="str">
            <v>Q</v>
          </cell>
          <cell r="AR1373" t="str">
            <v>Q</v>
          </cell>
          <cell r="AS1373" t="str">
            <v>Q</v>
          </cell>
          <cell r="AT1373" t="str">
            <v>Q</v>
          </cell>
          <cell r="AU1373" t="str">
            <v>Q</v>
          </cell>
          <cell r="AV1373">
            <v>12608.999997000001</v>
          </cell>
          <cell r="AW1373">
            <v>11462.999999</v>
          </cell>
          <cell r="AX1373">
            <v>14500</v>
          </cell>
          <cell r="AY1373">
            <v>0.14997224232293727</v>
          </cell>
          <cell r="AZ1373">
            <v>0.13041379331034478</v>
          </cell>
          <cell r="BA1373">
            <v>13900</v>
          </cell>
          <cell r="BB1373">
            <v>3</v>
          </cell>
          <cell r="BC1373">
            <v>0.10238718401991909</v>
          </cell>
          <cell r="BD1373">
            <v>9.2877698057553901E-2</v>
          </cell>
          <cell r="BE1373">
            <v>0</v>
          </cell>
          <cell r="BF1373">
            <v>0</v>
          </cell>
          <cell r="BG1373">
            <v>-1</v>
          </cell>
          <cell r="BH1373">
            <v>0</v>
          </cell>
        </row>
        <row r="1374">
          <cell r="B1374" t="str">
            <v>34446</v>
          </cell>
          <cell r="C1374" t="str">
            <v>7841004000435</v>
          </cell>
          <cell r="D1374" t="str">
            <v>JUGO MULTIFRUTA x 6un 200ml ARCOR</v>
          </cell>
          <cell r="E1374">
            <v>6</v>
          </cell>
          <cell r="F1374" t="str">
            <v>BEBIDAS</v>
          </cell>
          <cell r="G1374" t="str">
            <v>BEBIDAS</v>
          </cell>
          <cell r="H1374" t="str">
            <v>JUGOS</v>
          </cell>
          <cell r="I1374" t="str">
            <v>JUGOS SALUDABLES</v>
          </cell>
          <cell r="J1374" t="str">
            <v>NORMAL JS-NO</v>
          </cell>
          <cell r="K1374" t="str">
            <v>ARCOR</v>
          </cell>
          <cell r="L1374">
            <v>47</v>
          </cell>
          <cell r="M1374" t="str">
            <v>ARCORPAR S.A. (47)</v>
          </cell>
          <cell r="N1374">
            <v>0</v>
          </cell>
          <cell r="O1374">
            <v>0</v>
          </cell>
          <cell r="P1374">
            <v>0</v>
          </cell>
          <cell r="Q1374">
            <v>0</v>
          </cell>
          <cell r="R1374">
            <v>0</v>
          </cell>
          <cell r="S1374">
            <v>0</v>
          </cell>
          <cell r="T1374">
            <v>0</v>
          </cell>
          <cell r="U1374">
            <v>0</v>
          </cell>
          <cell r="V1374">
            <v>0</v>
          </cell>
          <cell r="W1374">
            <v>0</v>
          </cell>
          <cell r="X1374">
            <v>0</v>
          </cell>
          <cell r="Y1374">
            <v>0</v>
          </cell>
          <cell r="Z1374">
            <v>0</v>
          </cell>
          <cell r="AA1374">
            <v>0</v>
          </cell>
          <cell r="AB1374">
            <v>0</v>
          </cell>
          <cell r="AC1374">
            <v>0</v>
          </cell>
          <cell r="AD1374">
            <v>0</v>
          </cell>
          <cell r="AE1374">
            <v>0</v>
          </cell>
          <cell r="AF1374">
            <v>0</v>
          </cell>
          <cell r="AG1374">
            <v>0</v>
          </cell>
          <cell r="AH1374">
            <v>0</v>
          </cell>
          <cell r="AI1374">
            <v>0</v>
          </cell>
          <cell r="AJ1374">
            <v>0</v>
          </cell>
          <cell r="AK1374">
            <v>0</v>
          </cell>
          <cell r="AL1374">
            <v>0</v>
          </cell>
          <cell r="AM1374">
            <v>0</v>
          </cell>
          <cell r="AN1374">
            <v>0</v>
          </cell>
          <cell r="AO1374">
            <v>0</v>
          </cell>
          <cell r="AP1374" t="str">
            <v>Q</v>
          </cell>
          <cell r="AQ1374" t="str">
            <v>Q</v>
          </cell>
          <cell r="AR1374" t="str">
            <v>Q</v>
          </cell>
          <cell r="AS1374" t="str">
            <v>Q</v>
          </cell>
          <cell r="AT1374" t="str">
            <v>Q</v>
          </cell>
          <cell r="AU1374" t="str">
            <v>Q</v>
          </cell>
          <cell r="AV1374">
            <v>12608.999997000001</v>
          </cell>
          <cell r="AW1374">
            <v>11462.999999</v>
          </cell>
          <cell r="AX1374">
            <v>14500</v>
          </cell>
          <cell r="AY1374">
            <v>0.14997224232293727</v>
          </cell>
          <cell r="AZ1374">
            <v>0.13041379331034478</v>
          </cell>
          <cell r="BA1374">
            <v>13900</v>
          </cell>
          <cell r="BB1374">
            <v>3</v>
          </cell>
          <cell r="BC1374">
            <v>0.10238718401991909</v>
          </cell>
          <cell r="BD1374">
            <v>9.2877698057553901E-2</v>
          </cell>
          <cell r="BE1374">
            <v>0</v>
          </cell>
          <cell r="BF1374">
            <v>0</v>
          </cell>
          <cell r="BG1374">
            <v>-1</v>
          </cell>
          <cell r="BH1374">
            <v>0</v>
          </cell>
        </row>
        <row r="1375">
          <cell r="B1375" t="str">
            <v>34450</v>
          </cell>
          <cell r="C1375" t="str">
            <v>7793360426704</v>
          </cell>
          <cell r="D1375" t="str">
            <v>JUGO MANZANA 1Lts BC</v>
          </cell>
          <cell r="E1375">
            <v>12</v>
          </cell>
          <cell r="F1375" t="str">
            <v>BEBIDAS</v>
          </cell>
          <cell r="G1375" t="str">
            <v>BEBIDAS</v>
          </cell>
          <cell r="H1375" t="str">
            <v>JUGOS</v>
          </cell>
          <cell r="I1375" t="str">
            <v>JUGOS SALUDABLES</v>
          </cell>
          <cell r="J1375" t="str">
            <v>NORMAL JS-NO</v>
          </cell>
          <cell r="K1375" t="str">
            <v>BC</v>
          </cell>
          <cell r="L1375">
            <v>47</v>
          </cell>
          <cell r="M1375" t="str">
            <v>ARCORPAR S.A. (47)</v>
          </cell>
          <cell r="N1375">
            <v>0</v>
          </cell>
          <cell r="O1375">
            <v>14</v>
          </cell>
          <cell r="P1375">
            <v>12</v>
          </cell>
          <cell r="Q1375">
            <v>10</v>
          </cell>
          <cell r="R1375">
            <v>4</v>
          </cell>
          <cell r="S1375">
            <v>10</v>
          </cell>
          <cell r="T1375">
            <v>14</v>
          </cell>
          <cell r="U1375">
            <v>16</v>
          </cell>
          <cell r="V1375">
            <v>6</v>
          </cell>
          <cell r="W1375">
            <v>2</v>
          </cell>
          <cell r="X1375">
            <v>4</v>
          </cell>
          <cell r="Y1375">
            <v>4</v>
          </cell>
          <cell r="Z1375">
            <v>5</v>
          </cell>
          <cell r="AA1375">
            <v>25</v>
          </cell>
          <cell r="AB1375">
            <v>16</v>
          </cell>
          <cell r="AC1375">
            <v>24</v>
          </cell>
          <cell r="AD1375">
            <v>2</v>
          </cell>
          <cell r="AE1375">
            <v>4</v>
          </cell>
          <cell r="AF1375">
            <v>5</v>
          </cell>
          <cell r="AG1375">
            <v>6</v>
          </cell>
          <cell r="AH1375">
            <v>0</v>
          </cell>
          <cell r="AI1375">
            <v>0</v>
          </cell>
          <cell r="AJ1375">
            <v>9</v>
          </cell>
          <cell r="AK1375">
            <v>0</v>
          </cell>
          <cell r="AL1375">
            <v>18</v>
          </cell>
          <cell r="AM1375">
            <v>28</v>
          </cell>
          <cell r="AN1375">
            <v>9</v>
          </cell>
          <cell r="AO1375">
            <v>24</v>
          </cell>
          <cell r="AP1375">
            <v>27</v>
          </cell>
          <cell r="AQ1375" t="str">
            <v>Q</v>
          </cell>
          <cell r="AR1375">
            <v>135</v>
          </cell>
          <cell r="AS1375">
            <v>35</v>
          </cell>
          <cell r="AT1375">
            <v>45</v>
          </cell>
          <cell r="AU1375" t="str">
            <v>SV</v>
          </cell>
          <cell r="AV1375">
            <v>8695</v>
          </cell>
          <cell r="AW1375">
            <v>8472.9636200000004</v>
          </cell>
          <cell r="AX1375">
            <v>9900</v>
          </cell>
          <cell r="AY1375">
            <v>0.13858539390454294</v>
          </cell>
          <cell r="AZ1375">
            <v>0.12171717171717172</v>
          </cell>
          <cell r="BA1375">
            <v>9750</v>
          </cell>
          <cell r="BB1375">
            <v>3</v>
          </cell>
          <cell r="BC1375">
            <v>0.12133410005750433</v>
          </cell>
          <cell r="BD1375">
            <v>0.1082051282051282</v>
          </cell>
          <cell r="BE1375">
            <v>9500</v>
          </cell>
          <cell r="BF1375">
            <v>6</v>
          </cell>
          <cell r="BG1375">
            <v>9.2581943645773324E-2</v>
          </cell>
          <cell r="BH1375">
            <v>8.4736842105263152E-2</v>
          </cell>
        </row>
        <row r="1376">
          <cell r="B1376" t="str">
            <v>34453</v>
          </cell>
          <cell r="C1376" t="str">
            <v>7793360426605</v>
          </cell>
          <cell r="D1376" t="str">
            <v>JUGO MANZANA 200ml BC</v>
          </cell>
          <cell r="E1376">
            <v>24</v>
          </cell>
          <cell r="F1376" t="str">
            <v>BEBIDAS</v>
          </cell>
          <cell r="G1376" t="str">
            <v>BEBIDAS</v>
          </cell>
          <cell r="H1376" t="str">
            <v>JUGOS</v>
          </cell>
          <cell r="I1376" t="str">
            <v>JUGOS SALUDABLES</v>
          </cell>
          <cell r="J1376" t="str">
            <v>NORMAL JS-NO</v>
          </cell>
          <cell r="K1376" t="str">
            <v>BC</v>
          </cell>
          <cell r="L1376">
            <v>47</v>
          </cell>
          <cell r="M1376" t="str">
            <v>ARCORPAR S.A. (47)</v>
          </cell>
          <cell r="N1376">
            <v>15</v>
          </cell>
          <cell r="O1376">
            <v>20</v>
          </cell>
          <cell r="P1376">
            <v>24</v>
          </cell>
          <cell r="Q1376">
            <v>24</v>
          </cell>
          <cell r="R1376">
            <v>4</v>
          </cell>
          <cell r="S1376">
            <v>23</v>
          </cell>
          <cell r="T1376">
            <v>35</v>
          </cell>
          <cell r="U1376">
            <v>31</v>
          </cell>
          <cell r="V1376">
            <v>16</v>
          </cell>
          <cell r="W1376">
            <v>20</v>
          </cell>
          <cell r="X1376">
            <v>34</v>
          </cell>
          <cell r="Y1376">
            <v>48</v>
          </cell>
          <cell r="Z1376">
            <v>12</v>
          </cell>
          <cell r="AA1376">
            <v>36</v>
          </cell>
          <cell r="AB1376">
            <v>0</v>
          </cell>
          <cell r="AC1376">
            <v>0</v>
          </cell>
          <cell r="AD1376">
            <v>7</v>
          </cell>
          <cell r="AE1376">
            <v>41</v>
          </cell>
          <cell r="AF1376">
            <v>47</v>
          </cell>
          <cell r="AG1376">
            <v>41</v>
          </cell>
          <cell r="AH1376">
            <v>0</v>
          </cell>
          <cell r="AI1376">
            <v>5</v>
          </cell>
          <cell r="AJ1376">
            <v>11</v>
          </cell>
          <cell r="AK1376">
            <v>42</v>
          </cell>
          <cell r="AL1376">
            <v>42</v>
          </cell>
          <cell r="AM1376">
            <v>72</v>
          </cell>
          <cell r="AN1376">
            <v>58</v>
          </cell>
          <cell r="AO1376">
            <v>21</v>
          </cell>
          <cell r="AP1376">
            <v>13.75</v>
          </cell>
          <cell r="AQ1376">
            <v>40.645161290322577</v>
          </cell>
          <cell r="AR1376">
            <v>26.25</v>
          </cell>
          <cell r="AS1376" t="str">
            <v>SV</v>
          </cell>
          <cell r="AT1376">
            <v>42.439024390243901</v>
          </cell>
          <cell r="AU1376">
            <v>126</v>
          </cell>
          <cell r="AV1376">
            <v>2766.0416300000002</v>
          </cell>
          <cell r="AW1376">
            <v>2740.1649000000002</v>
          </cell>
          <cell r="AX1376">
            <v>3150</v>
          </cell>
          <cell r="AY1376">
            <v>0.13881149359274092</v>
          </cell>
          <cell r="AZ1376">
            <v>0.12189154603174598</v>
          </cell>
          <cell r="BA1376">
            <v>3090</v>
          </cell>
          <cell r="BB1376">
            <v>6</v>
          </cell>
          <cell r="BC1376">
            <v>0.11711984609573634</v>
          </cell>
          <cell r="BD1376">
            <v>0.10484089644012939</v>
          </cell>
          <cell r="BE1376">
            <v>2995</v>
          </cell>
          <cell r="BF1376">
            <v>18</v>
          </cell>
          <cell r="BG1376">
            <v>8.2774737558812372E-2</v>
          </cell>
          <cell r="BH1376">
            <v>7.6446868113522484E-2</v>
          </cell>
        </row>
        <row r="1377">
          <cell r="B1377" t="str">
            <v>34454</v>
          </cell>
          <cell r="C1377" t="str">
            <v>7790040110397</v>
          </cell>
          <cell r="D1377" t="str">
            <v>JUGO MANZANA 500ml BC</v>
          </cell>
          <cell r="E1377">
            <v>12</v>
          </cell>
          <cell r="F1377" t="str">
            <v>BEBIDAS</v>
          </cell>
          <cell r="G1377" t="str">
            <v>BEBIDAS</v>
          </cell>
          <cell r="H1377" t="str">
            <v>JUGOS</v>
          </cell>
          <cell r="I1377" t="str">
            <v>JUGOS SALUDABLES</v>
          </cell>
          <cell r="J1377" t="str">
            <v>NORMAL JS-NO</v>
          </cell>
          <cell r="K1377" t="str">
            <v>BC</v>
          </cell>
          <cell r="L1377">
            <v>47</v>
          </cell>
          <cell r="M1377" t="str">
            <v>ARCORPAR S.A. (47)</v>
          </cell>
          <cell r="N1377">
            <v>10</v>
          </cell>
          <cell r="O1377">
            <v>17</v>
          </cell>
          <cell r="P1377">
            <v>11</v>
          </cell>
          <cell r="Q1377">
            <v>8</v>
          </cell>
          <cell r="R1377">
            <v>2</v>
          </cell>
          <cell r="S1377">
            <v>0</v>
          </cell>
          <cell r="T1377">
            <v>7</v>
          </cell>
          <cell r="U1377">
            <v>9</v>
          </cell>
          <cell r="V1377">
            <v>5</v>
          </cell>
          <cell r="W1377">
            <v>0</v>
          </cell>
          <cell r="X1377">
            <v>2</v>
          </cell>
          <cell r="Y1377">
            <v>1</v>
          </cell>
          <cell r="Z1377">
            <v>12</v>
          </cell>
          <cell r="AA1377">
            <v>7</v>
          </cell>
          <cell r="AB1377">
            <v>8</v>
          </cell>
          <cell r="AC1377">
            <v>8</v>
          </cell>
          <cell r="AD1377">
            <v>7</v>
          </cell>
          <cell r="AE1377">
            <v>3</v>
          </cell>
          <cell r="AF1377">
            <v>3</v>
          </cell>
          <cell r="AG1377">
            <v>5</v>
          </cell>
          <cell r="AH1377">
            <v>0</v>
          </cell>
          <cell r="AI1377">
            <v>1</v>
          </cell>
          <cell r="AJ1377">
            <v>11</v>
          </cell>
          <cell r="AK1377">
            <v>3</v>
          </cell>
          <cell r="AL1377">
            <v>34</v>
          </cell>
          <cell r="AM1377">
            <v>34</v>
          </cell>
          <cell r="AN1377">
            <v>23</v>
          </cell>
          <cell r="AO1377">
            <v>24</v>
          </cell>
          <cell r="AP1377">
            <v>41.25</v>
          </cell>
          <cell r="AQ1377">
            <v>10</v>
          </cell>
          <cell r="AR1377">
            <v>1020</v>
          </cell>
          <cell r="AS1377">
            <v>127.5</v>
          </cell>
          <cell r="AT1377">
            <v>138</v>
          </cell>
          <cell r="AU1377">
            <v>720</v>
          </cell>
          <cell r="AV1377">
            <v>5537</v>
          </cell>
          <cell r="AW1377">
            <v>5291.5473599999996</v>
          </cell>
          <cell r="AX1377">
            <v>6250</v>
          </cell>
          <cell r="AY1377">
            <v>0.12877009210763957</v>
          </cell>
          <cell r="AZ1377">
            <v>0.11408</v>
          </cell>
          <cell r="BA1377">
            <v>6150</v>
          </cell>
          <cell r="BB1377">
            <v>3</v>
          </cell>
          <cell r="BC1377">
            <v>0.11070977063391729</v>
          </cell>
          <cell r="BD1377">
            <v>9.9674796747967476E-2</v>
          </cell>
          <cell r="BE1377">
            <v>5900</v>
          </cell>
          <cell r="BF1377">
            <v>6</v>
          </cell>
          <cell r="BG1377">
            <v>6.5558966949611719E-2</v>
          </cell>
          <cell r="BH1377">
            <v>6.1525423728813561E-2</v>
          </cell>
        </row>
        <row r="1378">
          <cell r="B1378" t="str">
            <v>34448</v>
          </cell>
          <cell r="C1378" t="str">
            <v>7793360106002</v>
          </cell>
          <cell r="D1378" t="str">
            <v>JUGO MULTIFRUTA 1Lts BC</v>
          </cell>
          <cell r="E1378">
            <v>12</v>
          </cell>
          <cell r="F1378" t="str">
            <v>BEBIDAS</v>
          </cell>
          <cell r="G1378" t="str">
            <v>BEBIDAS</v>
          </cell>
          <cell r="H1378" t="str">
            <v>JUGOS</v>
          </cell>
          <cell r="I1378" t="str">
            <v>JUGOS SALUDABLES</v>
          </cell>
          <cell r="J1378" t="str">
            <v>NORMAL JS-NO</v>
          </cell>
          <cell r="K1378" t="str">
            <v>BC</v>
          </cell>
          <cell r="L1378">
            <v>47</v>
          </cell>
          <cell r="M1378" t="str">
            <v>ARCORPAR S.A. (47)</v>
          </cell>
          <cell r="N1378">
            <v>18</v>
          </cell>
          <cell r="O1378">
            <v>26</v>
          </cell>
          <cell r="P1378">
            <v>26</v>
          </cell>
          <cell r="Q1378">
            <v>22</v>
          </cell>
          <cell r="R1378">
            <v>39</v>
          </cell>
          <cell r="S1378">
            <v>36</v>
          </cell>
          <cell r="T1378">
            <v>34</v>
          </cell>
          <cell r="U1378">
            <v>16</v>
          </cell>
          <cell r="V1378">
            <v>19</v>
          </cell>
          <cell r="W1378">
            <v>14</v>
          </cell>
          <cell r="X1378">
            <v>15</v>
          </cell>
          <cell r="Y1378">
            <v>9</v>
          </cell>
          <cell r="Z1378">
            <v>30</v>
          </cell>
          <cell r="AA1378">
            <v>25</v>
          </cell>
          <cell r="AB1378">
            <v>18</v>
          </cell>
          <cell r="AC1378">
            <v>18</v>
          </cell>
          <cell r="AD1378">
            <v>27</v>
          </cell>
          <cell r="AE1378">
            <v>38</v>
          </cell>
          <cell r="AF1378">
            <v>28</v>
          </cell>
          <cell r="AG1378">
            <v>15</v>
          </cell>
          <cell r="AH1378">
            <v>1</v>
          </cell>
          <cell r="AI1378">
            <v>4</v>
          </cell>
          <cell r="AJ1378">
            <v>39</v>
          </cell>
          <cell r="AK1378">
            <v>0</v>
          </cell>
          <cell r="AL1378">
            <v>7</v>
          </cell>
          <cell r="AM1378">
            <v>13</v>
          </cell>
          <cell r="AN1378">
            <v>0</v>
          </cell>
          <cell r="AO1378">
            <v>21</v>
          </cell>
          <cell r="AP1378">
            <v>53.18181818181818</v>
          </cell>
          <cell r="AQ1378" t="str">
            <v>Q</v>
          </cell>
          <cell r="AR1378">
            <v>23.333333333333332</v>
          </cell>
          <cell r="AS1378">
            <v>21.666666666666668</v>
          </cell>
          <cell r="AT1378" t="str">
            <v>Q</v>
          </cell>
          <cell r="AU1378">
            <v>157.5</v>
          </cell>
          <cell r="AV1378">
            <v>8695</v>
          </cell>
          <cell r="AW1378">
            <v>8556.3479100000004</v>
          </cell>
          <cell r="AX1378">
            <v>9900</v>
          </cell>
          <cell r="AY1378">
            <v>0.13858539390454294</v>
          </cell>
          <cell r="AZ1378">
            <v>0.12171717171717172</v>
          </cell>
          <cell r="BA1378">
            <v>9750</v>
          </cell>
          <cell r="BB1378">
            <v>3</v>
          </cell>
          <cell r="BC1378">
            <v>0.12133410005750433</v>
          </cell>
          <cell r="BD1378">
            <v>0.1082051282051282</v>
          </cell>
          <cell r="BE1378">
            <v>9500</v>
          </cell>
          <cell r="BF1378">
            <v>6</v>
          </cell>
          <cell r="BG1378">
            <v>9.2581943645773324E-2</v>
          </cell>
          <cell r="BH1378">
            <v>8.4736842105263152E-2</v>
          </cell>
        </row>
        <row r="1379">
          <cell r="B1379" t="str">
            <v>34451</v>
          </cell>
          <cell r="C1379" t="str">
            <v>7793360426582</v>
          </cell>
          <cell r="D1379" t="str">
            <v>JUGO MULTIFRUTA 200ml BC</v>
          </cell>
          <cell r="E1379">
            <v>24</v>
          </cell>
          <cell r="F1379" t="str">
            <v>BEBIDAS</v>
          </cell>
          <cell r="G1379" t="str">
            <v>BEBIDAS</v>
          </cell>
          <cell r="H1379" t="str">
            <v>JUGOS</v>
          </cell>
          <cell r="I1379" t="str">
            <v>JUGOS SALUDABLES</v>
          </cell>
          <cell r="J1379" t="str">
            <v>NORMAL JS-NO</v>
          </cell>
          <cell r="K1379" t="str">
            <v>BC</v>
          </cell>
          <cell r="L1379">
            <v>47</v>
          </cell>
          <cell r="M1379" t="str">
            <v>ARCORPAR S.A. (47)</v>
          </cell>
          <cell r="N1379">
            <v>57</v>
          </cell>
          <cell r="O1379">
            <v>73</v>
          </cell>
          <cell r="P1379">
            <v>44</v>
          </cell>
          <cell r="Q1379">
            <v>71</v>
          </cell>
          <cell r="R1379">
            <v>12</v>
          </cell>
          <cell r="S1379">
            <v>34</v>
          </cell>
          <cell r="T1379">
            <v>43</v>
          </cell>
          <cell r="U1379">
            <v>50</v>
          </cell>
          <cell r="V1379">
            <v>24</v>
          </cell>
          <cell r="W1379">
            <v>36</v>
          </cell>
          <cell r="X1379">
            <v>45</v>
          </cell>
          <cell r="Y1379">
            <v>35</v>
          </cell>
          <cell r="Z1379">
            <v>30</v>
          </cell>
          <cell r="AA1379">
            <v>31</v>
          </cell>
          <cell r="AB1379">
            <v>26</v>
          </cell>
          <cell r="AC1379">
            <v>15</v>
          </cell>
          <cell r="AD1379">
            <v>37</v>
          </cell>
          <cell r="AE1379">
            <v>66</v>
          </cell>
          <cell r="AF1379">
            <v>52</v>
          </cell>
          <cell r="AG1379">
            <v>70</v>
          </cell>
          <cell r="AH1379">
            <v>7</v>
          </cell>
          <cell r="AI1379">
            <v>14</v>
          </cell>
          <cell r="AJ1379">
            <v>8</v>
          </cell>
          <cell r="AK1379">
            <v>49</v>
          </cell>
          <cell r="AL1379">
            <v>67</v>
          </cell>
          <cell r="AM1379">
            <v>15</v>
          </cell>
          <cell r="AN1379">
            <v>56</v>
          </cell>
          <cell r="AO1379">
            <v>13</v>
          </cell>
          <cell r="AP1379">
            <v>3.380281690140845</v>
          </cell>
          <cell r="AQ1379">
            <v>29.4</v>
          </cell>
          <cell r="AR1379">
            <v>57.428571428571431</v>
          </cell>
          <cell r="AS1379">
            <v>30</v>
          </cell>
          <cell r="AT1379">
            <v>24</v>
          </cell>
          <cell r="AU1379">
            <v>27.857142857142858</v>
          </cell>
          <cell r="AV1379">
            <v>2766.0416300000002</v>
          </cell>
          <cell r="AW1379">
            <v>2721.4404800000002</v>
          </cell>
          <cell r="AX1379">
            <v>3150</v>
          </cell>
          <cell r="AY1379">
            <v>0.13881149359274092</v>
          </cell>
          <cell r="AZ1379">
            <v>0.12189154603174598</v>
          </cell>
          <cell r="BA1379">
            <v>3090</v>
          </cell>
          <cell r="BB1379">
            <v>6</v>
          </cell>
          <cell r="BC1379">
            <v>0.11711984609573634</v>
          </cell>
          <cell r="BD1379">
            <v>0.10484089644012939</v>
          </cell>
          <cell r="BE1379">
            <v>2995</v>
          </cell>
          <cell r="BF1379">
            <v>18</v>
          </cell>
          <cell r="BG1379">
            <v>8.2774737558812372E-2</v>
          </cell>
          <cell r="BH1379">
            <v>7.6446868113522484E-2</v>
          </cell>
        </row>
        <row r="1380">
          <cell r="B1380" t="str">
            <v>34455</v>
          </cell>
          <cell r="C1380" t="str">
            <v>7790040110373</v>
          </cell>
          <cell r="D1380" t="str">
            <v>JUGO MULTIFRUTA 500ml BC</v>
          </cell>
          <cell r="E1380">
            <v>12</v>
          </cell>
          <cell r="F1380" t="str">
            <v>BEBIDAS</v>
          </cell>
          <cell r="G1380" t="str">
            <v>BEBIDAS</v>
          </cell>
          <cell r="H1380" t="str">
            <v>JUGOS</v>
          </cell>
          <cell r="I1380" t="str">
            <v>JUGOS SALUDABLES</v>
          </cell>
          <cell r="J1380" t="str">
            <v>NORMAL JS-NO</v>
          </cell>
          <cell r="K1380" t="str">
            <v>BC</v>
          </cell>
          <cell r="L1380">
            <v>47</v>
          </cell>
          <cell r="M1380" t="str">
            <v>ARCORPAR S.A. (47)</v>
          </cell>
          <cell r="N1380">
            <v>1191</v>
          </cell>
          <cell r="O1380">
            <v>7</v>
          </cell>
          <cell r="P1380">
            <v>27</v>
          </cell>
          <cell r="Q1380">
            <v>25</v>
          </cell>
          <cell r="R1380">
            <v>0</v>
          </cell>
          <cell r="S1380">
            <v>9</v>
          </cell>
          <cell r="T1380">
            <v>12</v>
          </cell>
          <cell r="U1380">
            <v>20</v>
          </cell>
          <cell r="V1380">
            <v>0</v>
          </cell>
          <cell r="W1380">
            <v>8</v>
          </cell>
          <cell r="X1380">
            <v>4</v>
          </cell>
          <cell r="Y1380">
            <v>4</v>
          </cell>
          <cell r="Z1380">
            <v>6</v>
          </cell>
          <cell r="AA1380">
            <v>8</v>
          </cell>
          <cell r="AB1380">
            <v>9</v>
          </cell>
          <cell r="AC1380">
            <v>7</v>
          </cell>
          <cell r="AD1380">
            <v>0</v>
          </cell>
          <cell r="AE1380">
            <v>15</v>
          </cell>
          <cell r="AF1380">
            <v>3</v>
          </cell>
          <cell r="AG1380">
            <v>12</v>
          </cell>
          <cell r="AH1380">
            <v>1</v>
          </cell>
          <cell r="AI1380">
            <v>1</v>
          </cell>
          <cell r="AJ1380">
            <v>21</v>
          </cell>
          <cell r="AK1380">
            <v>6</v>
          </cell>
          <cell r="AL1380">
            <v>11</v>
          </cell>
          <cell r="AM1380">
            <v>12</v>
          </cell>
          <cell r="AN1380">
            <v>12</v>
          </cell>
          <cell r="AO1380">
            <v>11</v>
          </cell>
          <cell r="AP1380">
            <v>25.2</v>
          </cell>
          <cell r="AQ1380">
            <v>9</v>
          </cell>
          <cell r="AR1380">
            <v>82.5</v>
          </cell>
          <cell r="AS1380">
            <v>51.428571428571423</v>
          </cell>
          <cell r="AT1380">
            <v>30</v>
          </cell>
          <cell r="AU1380">
            <v>330</v>
          </cell>
          <cell r="AV1380">
            <v>5537</v>
          </cell>
          <cell r="AW1380">
            <v>4809.8828800000001</v>
          </cell>
          <cell r="AX1380">
            <v>6250</v>
          </cell>
          <cell r="AY1380">
            <v>0.12877009210763957</v>
          </cell>
          <cell r="AZ1380">
            <v>0.11408</v>
          </cell>
          <cell r="BA1380">
            <v>6150</v>
          </cell>
          <cell r="BB1380">
            <v>3</v>
          </cell>
          <cell r="BC1380">
            <v>0.11070977063391729</v>
          </cell>
          <cell r="BD1380">
            <v>9.9674796747967476E-2</v>
          </cell>
          <cell r="BE1380">
            <v>5900</v>
          </cell>
          <cell r="BF1380">
            <v>6</v>
          </cell>
          <cell r="BG1380">
            <v>6.5558966949611719E-2</v>
          </cell>
          <cell r="BH1380">
            <v>6.1525423728813561E-2</v>
          </cell>
        </row>
        <row r="1381">
          <cell r="B1381" t="str">
            <v>34449</v>
          </cell>
          <cell r="C1381" t="str">
            <v>7793360106033</v>
          </cell>
          <cell r="D1381" t="str">
            <v>JUGO NARANJA 1Lts BC</v>
          </cell>
          <cell r="E1381">
            <v>12</v>
          </cell>
          <cell r="F1381" t="str">
            <v>BEBIDAS</v>
          </cell>
          <cell r="G1381" t="str">
            <v>BEBIDAS</v>
          </cell>
          <cell r="H1381" t="str">
            <v>JUGOS</v>
          </cell>
          <cell r="I1381" t="str">
            <v>JUGOS SALUDABLES</v>
          </cell>
          <cell r="J1381" t="str">
            <v>NORMAL JS-NO</v>
          </cell>
          <cell r="K1381" t="str">
            <v>BC</v>
          </cell>
          <cell r="L1381">
            <v>47</v>
          </cell>
          <cell r="M1381" t="str">
            <v>ARCORPAR S.A. (47)</v>
          </cell>
          <cell r="N1381">
            <v>12</v>
          </cell>
          <cell r="O1381">
            <v>36</v>
          </cell>
          <cell r="P1381">
            <v>11</v>
          </cell>
          <cell r="Q1381">
            <v>23</v>
          </cell>
          <cell r="R1381">
            <v>22</v>
          </cell>
          <cell r="S1381">
            <v>20</v>
          </cell>
          <cell r="T1381">
            <v>21</v>
          </cell>
          <cell r="U1381">
            <v>25</v>
          </cell>
          <cell r="V1381">
            <v>1</v>
          </cell>
          <cell r="W1381">
            <v>2</v>
          </cell>
          <cell r="X1381">
            <v>2</v>
          </cell>
          <cell r="Y1381">
            <v>2</v>
          </cell>
          <cell r="Z1381">
            <v>7</v>
          </cell>
          <cell r="AA1381">
            <v>13</v>
          </cell>
          <cell r="AB1381">
            <v>8</v>
          </cell>
          <cell r="AC1381">
            <v>10</v>
          </cell>
          <cell r="AD1381">
            <v>15</v>
          </cell>
          <cell r="AE1381">
            <v>9</v>
          </cell>
          <cell r="AF1381">
            <v>18</v>
          </cell>
          <cell r="AG1381">
            <v>8</v>
          </cell>
          <cell r="AH1381">
            <v>0</v>
          </cell>
          <cell r="AI1381">
            <v>0</v>
          </cell>
          <cell r="AJ1381">
            <v>13</v>
          </cell>
          <cell r="AK1381">
            <v>18</v>
          </cell>
          <cell r="AL1381">
            <v>21</v>
          </cell>
          <cell r="AM1381">
            <v>28</v>
          </cell>
          <cell r="AN1381">
            <v>6</v>
          </cell>
          <cell r="AO1381">
            <v>12</v>
          </cell>
          <cell r="AP1381">
            <v>16.956521739130434</v>
          </cell>
          <cell r="AQ1381">
            <v>21.599999999999998</v>
          </cell>
          <cell r="AR1381">
            <v>315</v>
          </cell>
          <cell r="AS1381">
            <v>84</v>
          </cell>
          <cell r="AT1381">
            <v>22.5</v>
          </cell>
          <cell r="AU1381" t="str">
            <v>SV</v>
          </cell>
          <cell r="AV1381">
            <v>8695</v>
          </cell>
          <cell r="AW1381">
            <v>8513.8144300000004</v>
          </cell>
          <cell r="AX1381">
            <v>9900</v>
          </cell>
          <cell r="AY1381">
            <v>0.13858539390454294</v>
          </cell>
          <cell r="AZ1381">
            <v>0.12171717171717172</v>
          </cell>
          <cell r="BA1381">
            <v>9750</v>
          </cell>
          <cell r="BB1381">
            <v>3</v>
          </cell>
          <cell r="BC1381">
            <v>0.12133410005750433</v>
          </cell>
          <cell r="BD1381">
            <v>0.1082051282051282</v>
          </cell>
          <cell r="BE1381">
            <v>9500</v>
          </cell>
          <cell r="BF1381">
            <v>6</v>
          </cell>
          <cell r="BG1381">
            <v>9.2581943645773324E-2</v>
          </cell>
          <cell r="BH1381">
            <v>8.4736842105263152E-2</v>
          </cell>
        </row>
        <row r="1382">
          <cell r="B1382" t="str">
            <v>34452</v>
          </cell>
          <cell r="C1382" t="str">
            <v>7793306426599</v>
          </cell>
          <cell r="D1382" t="str">
            <v>JUGO NARANJA 200ml BC</v>
          </cell>
          <cell r="E1382">
            <v>24</v>
          </cell>
          <cell r="F1382" t="str">
            <v>BEBIDAS</v>
          </cell>
          <cell r="G1382" t="str">
            <v>BEBIDAS</v>
          </cell>
          <cell r="H1382" t="str">
            <v>JUGOS</v>
          </cell>
          <cell r="I1382" t="str">
            <v>JUGOS SALUDABLES</v>
          </cell>
          <cell r="J1382" t="str">
            <v>NORMAL JS-NO</v>
          </cell>
          <cell r="K1382" t="str">
            <v>BC</v>
          </cell>
          <cell r="L1382">
            <v>47</v>
          </cell>
          <cell r="M1382" t="str">
            <v>ARCORPAR S.A. (47)</v>
          </cell>
          <cell r="N1382">
            <v>74</v>
          </cell>
          <cell r="O1382">
            <v>33</v>
          </cell>
          <cell r="P1382">
            <v>0</v>
          </cell>
          <cell r="Q1382">
            <v>0</v>
          </cell>
          <cell r="R1382">
            <v>24</v>
          </cell>
          <cell r="S1382">
            <v>41</v>
          </cell>
          <cell r="T1382">
            <v>19</v>
          </cell>
          <cell r="U1382">
            <v>2</v>
          </cell>
          <cell r="V1382">
            <v>16</v>
          </cell>
          <cell r="W1382">
            <v>14</v>
          </cell>
          <cell r="X1382">
            <v>3</v>
          </cell>
          <cell r="Y1382">
            <v>3</v>
          </cell>
          <cell r="Z1382">
            <v>56</v>
          </cell>
          <cell r="AA1382">
            <v>81</v>
          </cell>
          <cell r="AB1382">
            <v>37</v>
          </cell>
          <cell r="AC1382">
            <v>38</v>
          </cell>
          <cell r="AD1382">
            <v>18</v>
          </cell>
          <cell r="AE1382">
            <v>58</v>
          </cell>
          <cell r="AF1382">
            <v>0</v>
          </cell>
          <cell r="AG1382">
            <v>0</v>
          </cell>
          <cell r="AH1382">
            <v>0</v>
          </cell>
          <cell r="AI1382">
            <v>0</v>
          </cell>
          <cell r="AJ1382">
            <v>58</v>
          </cell>
          <cell r="AK1382">
            <v>0</v>
          </cell>
          <cell r="AL1382">
            <v>1</v>
          </cell>
          <cell r="AM1382">
            <v>50</v>
          </cell>
          <cell r="AN1382">
            <v>0</v>
          </cell>
          <cell r="AO1382">
            <v>0</v>
          </cell>
          <cell r="AP1382" t="str">
            <v>SV</v>
          </cell>
          <cell r="AQ1382" t="str">
            <v>Q</v>
          </cell>
          <cell r="AR1382">
            <v>10</v>
          </cell>
          <cell r="AS1382">
            <v>39.473684210526315</v>
          </cell>
          <cell r="AT1382" t="str">
            <v>Q</v>
          </cell>
          <cell r="AU1382" t="str">
            <v>Q</v>
          </cell>
          <cell r="AV1382">
            <v>2765.9999950000001</v>
          </cell>
          <cell r="AW1382">
            <v>2641.9281900000001</v>
          </cell>
          <cell r="AX1382">
            <v>3150</v>
          </cell>
          <cell r="AY1382">
            <v>0.13882863546426005</v>
          </cell>
          <cell r="AZ1382">
            <v>0.12190476349206346</v>
          </cell>
          <cell r="BA1382">
            <v>3090</v>
          </cell>
          <cell r="BB1382">
            <v>6</v>
          </cell>
          <cell r="BC1382">
            <v>0.11713666145541701</v>
          </cell>
          <cell r="BD1382">
            <v>0.10485437055016177</v>
          </cell>
          <cell r="BE1382">
            <v>2995</v>
          </cell>
          <cell r="BF1382">
            <v>18</v>
          </cell>
          <cell r="BG1382">
            <v>8.2791035941415458E-2</v>
          </cell>
          <cell r="BH1382">
            <v>7.6460769616026672E-2</v>
          </cell>
        </row>
        <row r="1383">
          <cell r="B1383" t="str">
            <v>34456</v>
          </cell>
          <cell r="C1383" t="str">
            <v>7790040110380</v>
          </cell>
          <cell r="D1383" t="str">
            <v>JUGO NARANJA 500ml BC</v>
          </cell>
          <cell r="E1383">
            <v>12</v>
          </cell>
          <cell r="F1383" t="str">
            <v>BEBIDAS</v>
          </cell>
          <cell r="G1383" t="str">
            <v>BEBIDAS</v>
          </cell>
          <cell r="H1383" t="str">
            <v>JUGOS</v>
          </cell>
          <cell r="I1383" t="str">
            <v>JUGOS SALUDABLES</v>
          </cell>
          <cell r="J1383" t="str">
            <v>NORMAL JS-NO</v>
          </cell>
          <cell r="K1383" t="str">
            <v>BC</v>
          </cell>
          <cell r="L1383">
            <v>47</v>
          </cell>
          <cell r="M1383" t="str">
            <v>ARCORPAR S.A. (47)</v>
          </cell>
          <cell r="N1383">
            <v>245</v>
          </cell>
          <cell r="O1383">
            <v>8</v>
          </cell>
          <cell r="P1383">
            <v>13</v>
          </cell>
          <cell r="Q1383">
            <v>5</v>
          </cell>
          <cell r="R1383">
            <v>4</v>
          </cell>
          <cell r="S1383">
            <v>0</v>
          </cell>
          <cell r="T1383">
            <v>20</v>
          </cell>
          <cell r="U1383">
            <v>15</v>
          </cell>
          <cell r="V1383">
            <v>11</v>
          </cell>
          <cell r="W1383">
            <v>1</v>
          </cell>
          <cell r="X1383">
            <v>3</v>
          </cell>
          <cell r="Y1383">
            <v>5</v>
          </cell>
          <cell r="Z1383">
            <v>6</v>
          </cell>
          <cell r="AA1383">
            <v>4</v>
          </cell>
          <cell r="AB1383">
            <v>7</v>
          </cell>
          <cell r="AC1383">
            <v>7</v>
          </cell>
          <cell r="AD1383">
            <v>5</v>
          </cell>
          <cell r="AE1383">
            <v>5</v>
          </cell>
          <cell r="AF1383">
            <v>4</v>
          </cell>
          <cell r="AG1383">
            <v>10</v>
          </cell>
          <cell r="AH1383">
            <v>3</v>
          </cell>
          <cell r="AI1383">
            <v>3</v>
          </cell>
          <cell r="AJ1383">
            <v>184</v>
          </cell>
          <cell r="AK1383">
            <v>2</v>
          </cell>
          <cell r="AL1383">
            <v>22</v>
          </cell>
          <cell r="AM1383">
            <v>4</v>
          </cell>
          <cell r="AN1383">
            <v>17</v>
          </cell>
          <cell r="AO1383">
            <v>9</v>
          </cell>
          <cell r="AP1383">
            <v>1104</v>
          </cell>
          <cell r="AQ1383">
            <v>4</v>
          </cell>
          <cell r="AR1383">
            <v>132</v>
          </cell>
          <cell r="AS1383">
            <v>17.142857142857142</v>
          </cell>
          <cell r="AT1383">
            <v>51</v>
          </cell>
          <cell r="AU1383">
            <v>90</v>
          </cell>
          <cell r="AV1383">
            <v>5537</v>
          </cell>
          <cell r="AW1383">
            <v>3379.6629899999998</v>
          </cell>
          <cell r="AX1383">
            <v>6250</v>
          </cell>
          <cell r="AY1383">
            <v>0.12877009210763957</v>
          </cell>
          <cell r="AZ1383">
            <v>0.11408</v>
          </cell>
          <cell r="BA1383">
            <v>6150</v>
          </cell>
          <cell r="BB1383">
            <v>3</v>
          </cell>
          <cell r="BC1383">
            <v>0.11070977063391729</v>
          </cell>
          <cell r="BD1383">
            <v>9.9674796747967476E-2</v>
          </cell>
          <cell r="BE1383">
            <v>5900</v>
          </cell>
          <cell r="BF1383">
            <v>6</v>
          </cell>
          <cell r="BG1383">
            <v>6.5558966949611719E-2</v>
          </cell>
          <cell r="BH1383">
            <v>6.1525423728813561E-2</v>
          </cell>
        </row>
        <row r="1384">
          <cell r="B1384" t="str">
            <v>40575</v>
          </cell>
          <cell r="C1384" t="str">
            <v>8809713910710</v>
          </cell>
          <cell r="D1384" t="str">
            <v>ALOE BEAUTY COLAGENO 500ml OKF</v>
          </cell>
          <cell r="E1384">
            <v>20</v>
          </cell>
          <cell r="F1384" t="str">
            <v>BEBIDAS</v>
          </cell>
          <cell r="G1384" t="str">
            <v>BEBIDAS</v>
          </cell>
          <cell r="H1384" t="str">
            <v>JUGOS</v>
          </cell>
          <cell r="I1384" t="str">
            <v>JUGOS SALUDABLES</v>
          </cell>
          <cell r="J1384" t="str">
            <v>NORMAL JS-NO</v>
          </cell>
          <cell r="K1384" t="str">
            <v>OKF</v>
          </cell>
          <cell r="L1384">
            <v>114</v>
          </cell>
          <cell r="M1384" t="str">
            <v>APOLO IMPORT S.A. 2 - TRENTINO (114)</v>
          </cell>
          <cell r="N1384">
            <v>5</v>
          </cell>
          <cell r="O1384">
            <v>17</v>
          </cell>
          <cell r="P1384">
            <v>15</v>
          </cell>
          <cell r="Q1384">
            <v>13</v>
          </cell>
          <cell r="R1384">
            <v>5</v>
          </cell>
          <cell r="S1384">
            <v>9</v>
          </cell>
          <cell r="T1384">
            <v>3</v>
          </cell>
          <cell r="U1384">
            <v>1</v>
          </cell>
          <cell r="V1384">
            <v>1</v>
          </cell>
          <cell r="W1384">
            <v>3</v>
          </cell>
          <cell r="X1384">
            <v>3</v>
          </cell>
          <cell r="Y1384">
            <v>4</v>
          </cell>
          <cell r="Z1384">
            <v>3</v>
          </cell>
          <cell r="AA1384">
            <v>13</v>
          </cell>
          <cell r="AB1384">
            <v>3</v>
          </cell>
          <cell r="AC1384">
            <v>2</v>
          </cell>
          <cell r="AD1384">
            <v>3</v>
          </cell>
          <cell r="AE1384">
            <v>13</v>
          </cell>
          <cell r="AF1384">
            <v>4</v>
          </cell>
          <cell r="AG1384">
            <v>6</v>
          </cell>
          <cell r="AH1384">
            <v>0</v>
          </cell>
          <cell r="AI1384">
            <v>0</v>
          </cell>
          <cell r="AJ1384">
            <v>20</v>
          </cell>
          <cell r="AK1384">
            <v>14</v>
          </cell>
          <cell r="AL1384">
            <v>10</v>
          </cell>
          <cell r="AM1384">
            <v>21</v>
          </cell>
          <cell r="AN1384">
            <v>18</v>
          </cell>
          <cell r="AO1384">
            <v>0</v>
          </cell>
          <cell r="AP1384">
            <v>46.153846153846153</v>
          </cell>
          <cell r="AQ1384">
            <v>420</v>
          </cell>
          <cell r="AR1384">
            <v>75</v>
          </cell>
          <cell r="AS1384">
            <v>315</v>
          </cell>
          <cell r="AT1384">
            <v>90</v>
          </cell>
          <cell r="AU1384" t="str">
            <v>Q</v>
          </cell>
          <cell r="AV1384">
            <v>15570.000050000001</v>
          </cell>
          <cell r="AW1384">
            <v>14310.3081</v>
          </cell>
          <cell r="AX1384">
            <v>17900</v>
          </cell>
          <cell r="AY1384">
            <v>0.14964675289130769</v>
          </cell>
          <cell r="AZ1384">
            <v>0.13016759497206701</v>
          </cell>
          <cell r="BA1384">
            <v>17500</v>
          </cell>
          <cell r="BB1384">
            <v>3</v>
          </cell>
          <cell r="BC1384">
            <v>0.12395632265909984</v>
          </cell>
          <cell r="BD1384">
            <v>0.1102857114285714</v>
          </cell>
          <cell r="BE1384">
            <v>16900</v>
          </cell>
          <cell r="BF1384">
            <v>6</v>
          </cell>
          <cell r="BG1384">
            <v>8.5420677310787729E-2</v>
          </cell>
          <cell r="BH1384">
            <v>7.8698221893491085E-2</v>
          </cell>
        </row>
        <row r="1385">
          <cell r="B1385" t="str">
            <v>40574</v>
          </cell>
          <cell r="C1385" t="str">
            <v>884394009494</v>
          </cell>
          <cell r="D1385" t="str">
            <v>ALOE LIMON JENGIBRE 500ml OKF</v>
          </cell>
          <cell r="E1385">
            <v>20</v>
          </cell>
          <cell r="F1385" t="str">
            <v>BEBIDAS</v>
          </cell>
          <cell r="G1385" t="str">
            <v>BEBIDAS</v>
          </cell>
          <cell r="H1385" t="str">
            <v>JUGOS</v>
          </cell>
          <cell r="I1385" t="str">
            <v>JUGOS SALUDABLES</v>
          </cell>
          <cell r="J1385" t="str">
            <v>NORMAL JS-NO</v>
          </cell>
          <cell r="K1385" t="str">
            <v>OKF</v>
          </cell>
          <cell r="L1385">
            <v>114</v>
          </cell>
          <cell r="M1385" t="str">
            <v>APOLO IMPORT S.A. 2 - TRENTINO (114)</v>
          </cell>
          <cell r="N1385">
            <v>1</v>
          </cell>
          <cell r="O1385">
            <v>8</v>
          </cell>
          <cell r="P1385">
            <v>4</v>
          </cell>
          <cell r="Q1385">
            <v>7</v>
          </cell>
          <cell r="R1385">
            <v>0</v>
          </cell>
          <cell r="S1385">
            <v>2</v>
          </cell>
          <cell r="T1385">
            <v>1</v>
          </cell>
          <cell r="U1385">
            <v>1</v>
          </cell>
          <cell r="V1385">
            <v>1</v>
          </cell>
          <cell r="W1385">
            <v>4</v>
          </cell>
          <cell r="X1385">
            <v>0</v>
          </cell>
          <cell r="Y1385">
            <v>0</v>
          </cell>
          <cell r="Z1385">
            <v>2</v>
          </cell>
          <cell r="AA1385">
            <v>5</v>
          </cell>
          <cell r="AB1385">
            <v>4</v>
          </cell>
          <cell r="AC1385">
            <v>0</v>
          </cell>
          <cell r="AD1385">
            <v>0</v>
          </cell>
          <cell r="AE1385">
            <v>10</v>
          </cell>
          <cell r="AF1385">
            <v>2</v>
          </cell>
          <cell r="AG1385">
            <v>6</v>
          </cell>
          <cell r="AH1385">
            <v>1</v>
          </cell>
          <cell r="AI1385">
            <v>1</v>
          </cell>
          <cell r="AJ1385">
            <v>51</v>
          </cell>
          <cell r="AK1385">
            <v>17</v>
          </cell>
          <cell r="AL1385">
            <v>15</v>
          </cell>
          <cell r="AM1385">
            <v>9</v>
          </cell>
          <cell r="AN1385">
            <v>23</v>
          </cell>
          <cell r="AO1385">
            <v>39</v>
          </cell>
          <cell r="AP1385">
            <v>218.57142857142856</v>
          </cell>
          <cell r="AQ1385">
            <v>510</v>
          </cell>
          <cell r="AR1385" t="str">
            <v>SV</v>
          </cell>
          <cell r="AS1385" t="str">
            <v>SV</v>
          </cell>
          <cell r="AT1385">
            <v>115</v>
          </cell>
          <cell r="AU1385">
            <v>1170</v>
          </cell>
          <cell r="AV1385">
            <v>15570.000050000001</v>
          </cell>
          <cell r="AW1385">
            <v>15569.999830000001</v>
          </cell>
          <cell r="AX1385">
            <v>17900</v>
          </cell>
          <cell r="AY1385">
            <v>0.14964675289130769</v>
          </cell>
          <cell r="AZ1385">
            <v>0.13016759497206701</v>
          </cell>
          <cell r="BA1385">
            <v>17500</v>
          </cell>
          <cell r="BB1385">
            <v>3</v>
          </cell>
          <cell r="BC1385">
            <v>0.12395632265909984</v>
          </cell>
          <cell r="BD1385">
            <v>0.1102857114285714</v>
          </cell>
          <cell r="BE1385">
            <v>16900</v>
          </cell>
          <cell r="BF1385">
            <v>6</v>
          </cell>
          <cell r="BG1385">
            <v>8.5420677310787729E-2</v>
          </cell>
          <cell r="BH1385">
            <v>7.8698221893491085E-2</v>
          </cell>
        </row>
        <row r="1386">
          <cell r="B1386" t="str">
            <v>40569</v>
          </cell>
          <cell r="C1386" t="str">
            <v>8809713910444</v>
          </cell>
          <cell r="D1386" t="str">
            <v>ALOE MOSCATO C/GAS 500ml OKF</v>
          </cell>
          <cell r="E1386">
            <v>20</v>
          </cell>
          <cell r="F1386" t="str">
            <v>BEBIDAS</v>
          </cell>
          <cell r="G1386" t="str">
            <v>BEBIDAS</v>
          </cell>
          <cell r="H1386" t="str">
            <v>JUGOS</v>
          </cell>
          <cell r="I1386" t="str">
            <v>JUGOS SALUDABLES</v>
          </cell>
          <cell r="J1386" t="str">
            <v>NORMAL JS-NO</v>
          </cell>
          <cell r="K1386" t="str">
            <v>OKF</v>
          </cell>
          <cell r="L1386">
            <v>114</v>
          </cell>
          <cell r="M1386" t="str">
            <v>APOLO IMPORT S.A. 2 - TRENTINO (114)</v>
          </cell>
          <cell r="N1386">
            <v>0</v>
          </cell>
          <cell r="O1386">
            <v>2</v>
          </cell>
          <cell r="P1386">
            <v>5</v>
          </cell>
          <cell r="Q1386">
            <v>3</v>
          </cell>
          <cell r="R1386">
            <v>0</v>
          </cell>
          <cell r="S1386">
            <v>2</v>
          </cell>
          <cell r="T1386">
            <v>0</v>
          </cell>
          <cell r="U1386">
            <v>0</v>
          </cell>
          <cell r="V1386">
            <v>0</v>
          </cell>
          <cell r="W1386">
            <v>0</v>
          </cell>
          <cell r="X1386">
            <v>1</v>
          </cell>
          <cell r="Y1386">
            <v>0</v>
          </cell>
          <cell r="Z1386">
            <v>0</v>
          </cell>
          <cell r="AA1386">
            <v>2</v>
          </cell>
          <cell r="AB1386">
            <v>3</v>
          </cell>
          <cell r="AC1386">
            <v>3</v>
          </cell>
          <cell r="AD1386">
            <v>2</v>
          </cell>
          <cell r="AE1386">
            <v>3</v>
          </cell>
          <cell r="AF1386">
            <v>1</v>
          </cell>
          <cell r="AG1386">
            <v>0</v>
          </cell>
          <cell r="AH1386">
            <v>0</v>
          </cell>
          <cell r="AI1386">
            <v>0</v>
          </cell>
          <cell r="AJ1386">
            <v>12</v>
          </cell>
          <cell r="AK1386">
            <v>18</v>
          </cell>
          <cell r="AL1386">
            <v>19</v>
          </cell>
          <cell r="AM1386">
            <v>15</v>
          </cell>
          <cell r="AN1386">
            <v>14</v>
          </cell>
          <cell r="AO1386">
            <v>40</v>
          </cell>
          <cell r="AP1386">
            <v>120</v>
          </cell>
          <cell r="AQ1386" t="str">
            <v>SV</v>
          </cell>
          <cell r="AR1386" t="str">
            <v>SV</v>
          </cell>
          <cell r="AS1386">
            <v>150</v>
          </cell>
          <cell r="AT1386" t="str">
            <v>SV</v>
          </cell>
          <cell r="AU1386" t="str">
            <v>SV</v>
          </cell>
          <cell r="AV1386">
            <v>15570.000050000001</v>
          </cell>
          <cell r="AW1386">
            <v>15569.999830000001</v>
          </cell>
          <cell r="AX1386">
            <v>13900</v>
          </cell>
          <cell r="AY1386">
            <v>-0.10725754943077215</v>
          </cell>
          <cell r="AZ1386">
            <v>-0.12014388848920868</v>
          </cell>
          <cell r="BA1386">
            <v>13500</v>
          </cell>
          <cell r="BB1386">
            <v>3</v>
          </cell>
          <cell r="BC1386">
            <v>-0.13294797966298022</v>
          </cell>
          <cell r="BD1386">
            <v>-0.15333333703703708</v>
          </cell>
          <cell r="BE1386">
            <v>12900</v>
          </cell>
          <cell r="BF1386">
            <v>6</v>
          </cell>
          <cell r="BG1386">
            <v>-0.17148362501129222</v>
          </cell>
          <cell r="BH1386">
            <v>-0.20697674806201555</v>
          </cell>
        </row>
        <row r="1387">
          <cell r="B1387" t="str">
            <v>40568</v>
          </cell>
          <cell r="C1387" t="str">
            <v>8809041429984</v>
          </cell>
          <cell r="D1387" t="str">
            <v>ALOE SANDIA C/GAS 500ml OKF</v>
          </cell>
          <cell r="E1387">
            <v>20</v>
          </cell>
          <cell r="F1387" t="str">
            <v>BEBIDAS</v>
          </cell>
          <cell r="G1387" t="str">
            <v>BEBIDAS</v>
          </cell>
          <cell r="H1387" t="str">
            <v>JUGOS</v>
          </cell>
          <cell r="I1387" t="str">
            <v>JUGOS SALUDABLES</v>
          </cell>
          <cell r="J1387" t="str">
            <v>NORMAL JS-NO</v>
          </cell>
          <cell r="K1387" t="str">
            <v>OKF</v>
          </cell>
          <cell r="L1387">
            <v>114</v>
          </cell>
          <cell r="M1387" t="str">
            <v>APOLO IMPORT S.A. 2 - TRENTINO (114)</v>
          </cell>
          <cell r="N1387">
            <v>5</v>
          </cell>
          <cell r="O1387">
            <v>2</v>
          </cell>
          <cell r="P1387">
            <v>4</v>
          </cell>
          <cell r="Q1387">
            <v>4</v>
          </cell>
          <cell r="R1387">
            <v>10</v>
          </cell>
          <cell r="S1387">
            <v>8</v>
          </cell>
          <cell r="T1387">
            <v>1</v>
          </cell>
          <cell r="U1387">
            <v>2</v>
          </cell>
          <cell r="V1387">
            <v>0</v>
          </cell>
          <cell r="W1387">
            <v>1</v>
          </cell>
          <cell r="X1387">
            <v>1</v>
          </cell>
          <cell r="Y1387">
            <v>0</v>
          </cell>
          <cell r="Z1387">
            <v>1</v>
          </cell>
          <cell r="AA1387">
            <v>6</v>
          </cell>
          <cell r="AB1387">
            <v>4</v>
          </cell>
          <cell r="AC1387">
            <v>2</v>
          </cell>
          <cell r="AD1387">
            <v>3</v>
          </cell>
          <cell r="AE1387">
            <v>9</v>
          </cell>
          <cell r="AF1387">
            <v>12</v>
          </cell>
          <cell r="AG1387">
            <v>14</v>
          </cell>
          <cell r="AH1387">
            <v>0</v>
          </cell>
          <cell r="AI1387">
            <v>0</v>
          </cell>
          <cell r="AJ1387">
            <v>8</v>
          </cell>
          <cell r="AK1387">
            <v>18</v>
          </cell>
          <cell r="AL1387">
            <v>18</v>
          </cell>
          <cell r="AM1387">
            <v>8</v>
          </cell>
          <cell r="AN1387">
            <v>12</v>
          </cell>
          <cell r="AO1387">
            <v>40</v>
          </cell>
          <cell r="AP1387">
            <v>60</v>
          </cell>
          <cell r="AQ1387">
            <v>270</v>
          </cell>
          <cell r="AR1387" t="str">
            <v>SV</v>
          </cell>
          <cell r="AS1387">
            <v>120</v>
          </cell>
          <cell r="AT1387">
            <v>25.714285714285712</v>
          </cell>
          <cell r="AU1387" t="str">
            <v>SV</v>
          </cell>
          <cell r="AV1387">
            <v>15570.000050000001</v>
          </cell>
          <cell r="AW1387">
            <v>15569.999830000001</v>
          </cell>
          <cell r="AX1387">
            <v>13900</v>
          </cell>
          <cell r="AY1387">
            <v>-0.10725754943077215</v>
          </cell>
          <cell r="AZ1387">
            <v>-0.12014388848920868</v>
          </cell>
          <cell r="BA1387">
            <v>13500</v>
          </cell>
          <cell r="BB1387">
            <v>3</v>
          </cell>
          <cell r="BC1387">
            <v>-0.13294797966298022</v>
          </cell>
          <cell r="BD1387">
            <v>-0.15333333703703708</v>
          </cell>
          <cell r="BE1387">
            <v>12900</v>
          </cell>
          <cell r="BF1387">
            <v>6</v>
          </cell>
          <cell r="BG1387">
            <v>-0.17148362501129222</v>
          </cell>
          <cell r="BH1387">
            <v>-0.20697674806201555</v>
          </cell>
        </row>
        <row r="1388">
          <cell r="B1388" t="str">
            <v>40571</v>
          </cell>
          <cell r="C1388" t="str">
            <v>884394009401</v>
          </cell>
          <cell r="D1388" t="str">
            <v>ALOE TE C/LECHE AZUCAR MORENO 500ml OKF</v>
          </cell>
          <cell r="E1388">
            <v>20</v>
          </cell>
          <cell r="F1388" t="str">
            <v>BEBIDAS</v>
          </cell>
          <cell r="G1388" t="str">
            <v>BEBIDAS</v>
          </cell>
          <cell r="H1388" t="str">
            <v>JUGOS</v>
          </cell>
          <cell r="I1388" t="str">
            <v>JUGOS SALUDABLES</v>
          </cell>
          <cell r="J1388" t="str">
            <v>NORMAL JS-NO</v>
          </cell>
          <cell r="K1388" t="str">
            <v>OKF</v>
          </cell>
          <cell r="L1388">
            <v>114</v>
          </cell>
          <cell r="M1388" t="str">
            <v>APOLO IMPORT S.A. 2 - TRENTINO (114)</v>
          </cell>
          <cell r="N1388">
            <v>1</v>
          </cell>
          <cell r="O1388">
            <v>2</v>
          </cell>
          <cell r="P1388">
            <v>0</v>
          </cell>
          <cell r="Q1388">
            <v>0</v>
          </cell>
          <cell r="R1388">
            <v>0</v>
          </cell>
          <cell r="S1388">
            <v>4</v>
          </cell>
          <cell r="T1388">
            <v>2</v>
          </cell>
          <cell r="U1388">
            <v>2</v>
          </cell>
          <cell r="V1388">
            <v>0</v>
          </cell>
          <cell r="W1388">
            <v>2</v>
          </cell>
          <cell r="X1388">
            <v>0</v>
          </cell>
          <cell r="Y1388">
            <v>3</v>
          </cell>
          <cell r="Z1388">
            <v>0</v>
          </cell>
          <cell r="AA1388">
            <v>2</v>
          </cell>
          <cell r="AB1388">
            <v>1</v>
          </cell>
          <cell r="AC1388">
            <v>0</v>
          </cell>
          <cell r="AD1388">
            <v>2</v>
          </cell>
          <cell r="AE1388">
            <v>3</v>
          </cell>
          <cell r="AF1388">
            <v>2</v>
          </cell>
          <cell r="AG1388">
            <v>2</v>
          </cell>
          <cell r="AH1388">
            <v>2</v>
          </cell>
          <cell r="AI1388">
            <v>4</v>
          </cell>
          <cell r="AJ1388">
            <v>17</v>
          </cell>
          <cell r="AK1388">
            <v>12</v>
          </cell>
          <cell r="AL1388">
            <v>15</v>
          </cell>
          <cell r="AM1388">
            <v>17</v>
          </cell>
          <cell r="AN1388">
            <v>13</v>
          </cell>
          <cell r="AO1388">
            <v>37</v>
          </cell>
          <cell r="AP1388" t="str">
            <v>SV</v>
          </cell>
          <cell r="AQ1388">
            <v>180</v>
          </cell>
          <cell r="AR1388">
            <v>150</v>
          </cell>
          <cell r="AS1388" t="str">
            <v>SV</v>
          </cell>
          <cell r="AT1388">
            <v>195</v>
          </cell>
          <cell r="AU1388">
            <v>277.5</v>
          </cell>
          <cell r="AV1388">
            <v>19050.000002000001</v>
          </cell>
          <cell r="AW1388">
            <v>19919.99999</v>
          </cell>
          <cell r="AX1388">
            <v>21900</v>
          </cell>
          <cell r="AY1388">
            <v>0.1496062990919047</v>
          </cell>
          <cell r="AZ1388">
            <v>0.13013698621004563</v>
          </cell>
          <cell r="BA1388">
            <v>21500</v>
          </cell>
          <cell r="BB1388">
            <v>3</v>
          </cell>
          <cell r="BC1388">
            <v>0.12860892376602528</v>
          </cell>
          <cell r="BD1388">
            <v>0.11395348827906973</v>
          </cell>
          <cell r="BE1388">
            <v>20900</v>
          </cell>
          <cell r="BF1388">
            <v>6</v>
          </cell>
          <cell r="BG1388">
            <v>9.7112860777206045E-2</v>
          </cell>
          <cell r="BH1388">
            <v>8.8516746315789444E-2</v>
          </cell>
        </row>
        <row r="1389">
          <cell r="B1389" t="str">
            <v>40570</v>
          </cell>
          <cell r="C1389" t="str">
            <v>8809713910505</v>
          </cell>
          <cell r="D1389" t="str">
            <v>ALOE VITAMINA C LIMON C/GAS 500ml OKF</v>
          </cell>
          <cell r="E1389">
            <v>20</v>
          </cell>
          <cell r="F1389" t="str">
            <v>BEBIDAS</v>
          </cell>
          <cell r="G1389" t="str">
            <v>BEBIDAS</v>
          </cell>
          <cell r="H1389" t="str">
            <v>JUGOS</v>
          </cell>
          <cell r="I1389" t="str">
            <v>JUGOS SALUDABLES</v>
          </cell>
          <cell r="J1389" t="str">
            <v>NORMAL JS-NO</v>
          </cell>
          <cell r="K1389" t="str">
            <v>OKF</v>
          </cell>
          <cell r="L1389">
            <v>114</v>
          </cell>
          <cell r="M1389" t="str">
            <v>APOLO IMPORT S.A. 2 - TRENTINO (114)</v>
          </cell>
          <cell r="N1389">
            <v>0</v>
          </cell>
          <cell r="O1389">
            <v>4</v>
          </cell>
          <cell r="P1389">
            <v>6</v>
          </cell>
          <cell r="Q1389">
            <v>5</v>
          </cell>
          <cell r="R1389">
            <v>4</v>
          </cell>
          <cell r="S1389">
            <v>2</v>
          </cell>
          <cell r="T1389">
            <v>0</v>
          </cell>
          <cell r="U1389">
            <v>0</v>
          </cell>
          <cell r="V1389">
            <v>1</v>
          </cell>
          <cell r="W1389">
            <v>2</v>
          </cell>
          <cell r="X1389">
            <v>1</v>
          </cell>
          <cell r="Y1389">
            <v>1</v>
          </cell>
          <cell r="Z1389">
            <v>2</v>
          </cell>
          <cell r="AA1389">
            <v>2</v>
          </cell>
          <cell r="AB1389">
            <v>3</v>
          </cell>
          <cell r="AC1389">
            <v>2</v>
          </cell>
          <cell r="AD1389">
            <v>3</v>
          </cell>
          <cell r="AE1389">
            <v>0</v>
          </cell>
          <cell r="AF1389">
            <v>0</v>
          </cell>
          <cell r="AG1389">
            <v>0</v>
          </cell>
          <cell r="AH1389">
            <v>0</v>
          </cell>
          <cell r="AI1389">
            <v>0</v>
          </cell>
          <cell r="AJ1389">
            <v>0</v>
          </cell>
          <cell r="AK1389">
            <v>12</v>
          </cell>
          <cell r="AL1389">
            <v>6</v>
          </cell>
          <cell r="AM1389">
            <v>13</v>
          </cell>
          <cell r="AN1389">
            <v>17</v>
          </cell>
          <cell r="AO1389">
            <v>0</v>
          </cell>
          <cell r="AP1389" t="str">
            <v>Q</v>
          </cell>
          <cell r="AQ1389" t="str">
            <v>SV</v>
          </cell>
          <cell r="AR1389">
            <v>180</v>
          </cell>
          <cell r="AS1389">
            <v>195</v>
          </cell>
          <cell r="AT1389" t="str">
            <v>SV</v>
          </cell>
          <cell r="AU1389" t="str">
            <v>Q</v>
          </cell>
          <cell r="AV1389">
            <v>15569.999995</v>
          </cell>
          <cell r="AW1389">
            <v>15570.000050000001</v>
          </cell>
          <cell r="AX1389">
            <v>13900</v>
          </cell>
          <cell r="AY1389">
            <v>-0.10725754627721829</v>
          </cell>
          <cell r="AZ1389">
            <v>-0.12014388453237411</v>
          </cell>
          <cell r="BA1389">
            <v>13500</v>
          </cell>
          <cell r="BB1389">
            <v>3</v>
          </cell>
          <cell r="BC1389">
            <v>-0.13294797660017599</v>
          </cell>
          <cell r="BD1389">
            <v>-0.15333333296296298</v>
          </cell>
          <cell r="BE1389">
            <v>12900</v>
          </cell>
          <cell r="BF1389">
            <v>6</v>
          </cell>
          <cell r="BG1389">
            <v>-0.17148362208461265</v>
          </cell>
          <cell r="BH1389">
            <v>-0.20697674379844963</v>
          </cell>
        </row>
        <row r="1390">
          <cell r="B1390" t="str">
            <v>1687</v>
          </cell>
          <cell r="C1390" t="str">
            <v>884394007414</v>
          </cell>
          <cell r="D1390" t="str">
            <v>JUGO ALOE COCO 500ml OKF F</v>
          </cell>
          <cell r="E1390">
            <v>20</v>
          </cell>
          <cell r="F1390" t="str">
            <v>BEBIDAS</v>
          </cell>
          <cell r="G1390" t="str">
            <v>BEBIDAS</v>
          </cell>
          <cell r="H1390" t="str">
            <v>JUGOS</v>
          </cell>
          <cell r="I1390" t="str">
            <v>JUGOS SALUDABLES</v>
          </cell>
          <cell r="J1390" t="str">
            <v>NORMAL JS-NO</v>
          </cell>
          <cell r="K1390" t="str">
            <v>OKF</v>
          </cell>
          <cell r="L1390">
            <v>114</v>
          </cell>
          <cell r="M1390" t="str">
            <v>APOLO IMPORT S.A. 2 - TRENTINO (114)</v>
          </cell>
          <cell r="N1390">
            <v>1</v>
          </cell>
          <cell r="O1390">
            <v>4</v>
          </cell>
          <cell r="P1390">
            <v>2</v>
          </cell>
          <cell r="Q1390">
            <v>4</v>
          </cell>
          <cell r="R1390">
            <v>6</v>
          </cell>
          <cell r="S1390">
            <v>7</v>
          </cell>
          <cell r="T1390">
            <v>7</v>
          </cell>
          <cell r="U1390">
            <v>2</v>
          </cell>
          <cell r="V1390">
            <v>0</v>
          </cell>
          <cell r="W1390">
            <v>4</v>
          </cell>
          <cell r="X1390">
            <v>1</v>
          </cell>
          <cell r="Y1390">
            <v>1</v>
          </cell>
          <cell r="Z1390">
            <v>2</v>
          </cell>
          <cell r="AA1390">
            <v>24</v>
          </cell>
          <cell r="AB1390">
            <v>10</v>
          </cell>
          <cell r="AC1390">
            <v>3</v>
          </cell>
          <cell r="AD1390">
            <v>0</v>
          </cell>
          <cell r="AE1390">
            <v>7</v>
          </cell>
          <cell r="AF1390">
            <v>7</v>
          </cell>
          <cell r="AG1390">
            <v>4</v>
          </cell>
          <cell r="AH1390">
            <v>0</v>
          </cell>
          <cell r="AI1390">
            <v>0</v>
          </cell>
          <cell r="AJ1390">
            <v>2</v>
          </cell>
          <cell r="AK1390">
            <v>1</v>
          </cell>
          <cell r="AL1390">
            <v>1</v>
          </cell>
          <cell r="AM1390">
            <v>8</v>
          </cell>
          <cell r="AN1390">
            <v>7</v>
          </cell>
          <cell r="AO1390">
            <v>0</v>
          </cell>
          <cell r="AP1390">
            <v>15</v>
          </cell>
          <cell r="AQ1390">
            <v>15</v>
          </cell>
          <cell r="AR1390">
            <v>30</v>
          </cell>
          <cell r="AS1390">
            <v>80</v>
          </cell>
          <cell r="AT1390">
            <v>52.5</v>
          </cell>
          <cell r="AU1390" t="str">
            <v>Q</v>
          </cell>
          <cell r="AV1390">
            <v>11750.000019999999</v>
          </cell>
          <cell r="AW1390">
            <v>11771.138059999999</v>
          </cell>
          <cell r="AX1390">
            <v>12900</v>
          </cell>
          <cell r="AY1390">
            <v>9.7872338556812988E-2</v>
          </cell>
          <cell r="AZ1390">
            <v>8.9147285271317864E-2</v>
          </cell>
          <cell r="BA1390">
            <v>12500</v>
          </cell>
          <cell r="BB1390">
            <v>3</v>
          </cell>
          <cell r="BC1390">
            <v>6.3829785423268559E-2</v>
          </cell>
          <cell r="BD1390">
            <v>5.9999998400000039E-2</v>
          </cell>
          <cell r="BE1390">
            <v>11900</v>
          </cell>
          <cell r="BF1390">
            <v>6</v>
          </cell>
          <cell r="BG1390">
            <v>1.2765955722951583E-2</v>
          </cell>
          <cell r="BH1390">
            <v>1.2605040336134497E-2</v>
          </cell>
        </row>
        <row r="1391">
          <cell r="B1391" t="str">
            <v>6902</v>
          </cell>
          <cell r="C1391" t="str">
            <v>884394007636</v>
          </cell>
          <cell r="D1391" t="str">
            <v>JUGO ALOE FRUTILLA 1,5Lts OKF F</v>
          </cell>
          <cell r="E1391">
            <v>12</v>
          </cell>
          <cell r="F1391" t="str">
            <v>BEBIDAS</v>
          </cell>
          <cell r="G1391" t="str">
            <v>BEBIDAS</v>
          </cell>
          <cell r="H1391" t="str">
            <v>JUGOS</v>
          </cell>
          <cell r="I1391" t="str">
            <v>JUGOS SALUDABLES</v>
          </cell>
          <cell r="J1391" t="str">
            <v>NORMAL JS-NO</v>
          </cell>
          <cell r="K1391" t="str">
            <v>OKF</v>
          </cell>
          <cell r="L1391">
            <v>114</v>
          </cell>
          <cell r="M1391" t="str">
            <v>APOLO IMPORT S.A. 2 - TRENTINO (114)</v>
          </cell>
          <cell r="N1391">
            <v>5</v>
          </cell>
          <cell r="O1391">
            <v>12</v>
          </cell>
          <cell r="P1391">
            <v>13</v>
          </cell>
          <cell r="Q1391">
            <v>7</v>
          </cell>
          <cell r="R1391">
            <v>5</v>
          </cell>
          <cell r="S1391">
            <v>8</v>
          </cell>
          <cell r="T1391">
            <v>8</v>
          </cell>
          <cell r="U1391">
            <v>15</v>
          </cell>
          <cell r="V1391">
            <v>1</v>
          </cell>
          <cell r="W1391">
            <v>1</v>
          </cell>
          <cell r="X1391">
            <v>1</v>
          </cell>
          <cell r="Y1391">
            <v>2</v>
          </cell>
          <cell r="Z1391">
            <v>9</v>
          </cell>
          <cell r="AA1391">
            <v>1</v>
          </cell>
          <cell r="AB1391">
            <v>11</v>
          </cell>
          <cell r="AC1391">
            <v>13</v>
          </cell>
          <cell r="AD1391">
            <v>5</v>
          </cell>
          <cell r="AE1391">
            <v>3</v>
          </cell>
          <cell r="AF1391">
            <v>2</v>
          </cell>
          <cell r="AG1391">
            <v>7</v>
          </cell>
          <cell r="AH1391">
            <v>1</v>
          </cell>
          <cell r="AI1391">
            <v>6</v>
          </cell>
          <cell r="AJ1391">
            <v>16</v>
          </cell>
          <cell r="AK1391">
            <v>25</v>
          </cell>
          <cell r="AL1391">
            <v>5</v>
          </cell>
          <cell r="AM1391">
            <v>16</v>
          </cell>
          <cell r="AN1391">
            <v>10</v>
          </cell>
          <cell r="AO1391">
            <v>27</v>
          </cell>
          <cell r="AP1391">
            <v>68.571428571428569</v>
          </cell>
          <cell r="AQ1391">
            <v>50</v>
          </cell>
          <cell r="AR1391">
            <v>75</v>
          </cell>
          <cell r="AS1391">
            <v>36.923076923076927</v>
          </cell>
          <cell r="AT1391">
            <v>42.857142857142861</v>
          </cell>
          <cell r="AU1391">
            <v>135</v>
          </cell>
          <cell r="AV1391">
            <v>23400.000029999999</v>
          </cell>
          <cell r="AW1391">
            <v>23411.507570000002</v>
          </cell>
          <cell r="AX1391">
            <v>26900</v>
          </cell>
          <cell r="AY1391">
            <v>0.14957264809883841</v>
          </cell>
          <cell r="AZ1391">
            <v>0.13011152304832715</v>
          </cell>
          <cell r="BA1391">
            <v>25900</v>
          </cell>
          <cell r="BB1391">
            <v>3</v>
          </cell>
          <cell r="BC1391">
            <v>0.10683760541858422</v>
          </cell>
          <cell r="BD1391">
            <v>9.6525095366795391E-2</v>
          </cell>
          <cell r="BE1391">
            <v>24900</v>
          </cell>
          <cell r="BF1391">
            <v>6</v>
          </cell>
          <cell r="BG1391">
            <v>6.4102562738330038E-2</v>
          </cell>
          <cell r="BH1391">
            <v>6.0240962650602442E-2</v>
          </cell>
        </row>
        <row r="1392">
          <cell r="B1392" t="str">
            <v>1688</v>
          </cell>
          <cell r="C1392" t="str">
            <v>884394007391</v>
          </cell>
          <cell r="D1392" t="str">
            <v>JUGO ALOE FRUTILLA 500ml OKF F</v>
          </cell>
          <cell r="E1392">
            <v>20</v>
          </cell>
          <cell r="F1392" t="str">
            <v>BEBIDAS</v>
          </cell>
          <cell r="G1392" t="str">
            <v>BEBIDAS</v>
          </cell>
          <cell r="H1392" t="str">
            <v>JUGOS</v>
          </cell>
          <cell r="I1392" t="str">
            <v>JUGOS SALUDABLES</v>
          </cell>
          <cell r="J1392" t="str">
            <v>NORMAL JS-NO</v>
          </cell>
          <cell r="K1392" t="str">
            <v>OKF</v>
          </cell>
          <cell r="L1392">
            <v>114</v>
          </cell>
          <cell r="M1392" t="str">
            <v>APOLO IMPORT S.A. 2 - TRENTINO (114)</v>
          </cell>
          <cell r="N1392">
            <v>7</v>
          </cell>
          <cell r="O1392">
            <v>8</v>
          </cell>
          <cell r="P1392">
            <v>9</v>
          </cell>
          <cell r="Q1392">
            <v>11</v>
          </cell>
          <cell r="R1392">
            <v>5</v>
          </cell>
          <cell r="S1392">
            <v>9</v>
          </cell>
          <cell r="T1392">
            <v>6</v>
          </cell>
          <cell r="U1392">
            <v>7</v>
          </cell>
          <cell r="V1392">
            <v>1</v>
          </cell>
          <cell r="W1392">
            <v>1</v>
          </cell>
          <cell r="X1392">
            <v>3</v>
          </cell>
          <cell r="Y1392">
            <v>1</v>
          </cell>
          <cell r="Z1392">
            <v>2</v>
          </cell>
          <cell r="AA1392">
            <v>3</v>
          </cell>
          <cell r="AB1392">
            <v>2</v>
          </cell>
          <cell r="AC1392">
            <v>1</v>
          </cell>
          <cell r="AD1392">
            <v>7</v>
          </cell>
          <cell r="AE1392">
            <v>7</v>
          </cell>
          <cell r="AF1392">
            <v>13</v>
          </cell>
          <cell r="AG1392">
            <v>14</v>
          </cell>
          <cell r="AH1392">
            <v>0</v>
          </cell>
          <cell r="AI1392">
            <v>0</v>
          </cell>
          <cell r="AJ1392">
            <v>17</v>
          </cell>
          <cell r="AK1392">
            <v>14</v>
          </cell>
          <cell r="AL1392">
            <v>12</v>
          </cell>
          <cell r="AM1392">
            <v>9</v>
          </cell>
          <cell r="AN1392">
            <v>11</v>
          </cell>
          <cell r="AO1392">
            <v>0</v>
          </cell>
          <cell r="AP1392">
            <v>46.36363636363636</v>
          </cell>
          <cell r="AQ1392">
            <v>60</v>
          </cell>
          <cell r="AR1392">
            <v>360</v>
          </cell>
          <cell r="AS1392">
            <v>270</v>
          </cell>
          <cell r="AT1392">
            <v>23.571428571428569</v>
          </cell>
          <cell r="AU1392" t="str">
            <v>Q</v>
          </cell>
          <cell r="AV1392">
            <v>11750.000019999999</v>
          </cell>
          <cell r="AW1392">
            <v>11762.366110000001</v>
          </cell>
          <cell r="AX1392">
            <v>12900</v>
          </cell>
          <cell r="AY1392">
            <v>9.7872338556812988E-2</v>
          </cell>
          <cell r="AZ1392">
            <v>8.9147285271317864E-2</v>
          </cell>
          <cell r="BA1392">
            <v>12500</v>
          </cell>
          <cell r="BB1392">
            <v>3</v>
          </cell>
          <cell r="BC1392">
            <v>6.3829785423268559E-2</v>
          </cell>
          <cell r="BD1392">
            <v>5.9999998400000039E-2</v>
          </cell>
          <cell r="BE1392">
            <v>11900</v>
          </cell>
          <cell r="BF1392">
            <v>6</v>
          </cell>
          <cell r="BG1392">
            <v>1.2765955722951583E-2</v>
          </cell>
          <cell r="BH1392">
            <v>1.2605040336134497E-2</v>
          </cell>
        </row>
        <row r="1393">
          <cell r="B1393" t="str">
            <v>6903</v>
          </cell>
          <cell r="C1393" t="str">
            <v>884394007674</v>
          </cell>
          <cell r="D1393" t="str">
            <v>JUGO ALOE GRANADA 1,5Lts OKF F</v>
          </cell>
          <cell r="E1393">
            <v>12</v>
          </cell>
          <cell r="F1393" t="str">
            <v>BEBIDAS</v>
          </cell>
          <cell r="G1393" t="str">
            <v>BEBIDAS</v>
          </cell>
          <cell r="H1393" t="str">
            <v>JUGOS</v>
          </cell>
          <cell r="I1393" t="str">
            <v>JUGOS SALUDABLES</v>
          </cell>
          <cell r="J1393" t="str">
            <v>NORMAL JS-NO</v>
          </cell>
          <cell r="K1393" t="str">
            <v>OKF</v>
          </cell>
          <cell r="L1393">
            <v>114</v>
          </cell>
          <cell r="M1393" t="str">
            <v>APOLO IMPORT S.A. 2 - TRENTINO (114)</v>
          </cell>
          <cell r="N1393">
            <v>4</v>
          </cell>
          <cell r="O1393">
            <v>9</v>
          </cell>
          <cell r="P1393">
            <v>8</v>
          </cell>
          <cell r="Q1393">
            <v>17</v>
          </cell>
          <cell r="R1393">
            <v>3</v>
          </cell>
          <cell r="S1393">
            <v>6</v>
          </cell>
          <cell r="T1393">
            <v>7</v>
          </cell>
          <cell r="U1393">
            <v>10</v>
          </cell>
          <cell r="V1393">
            <v>2</v>
          </cell>
          <cell r="W1393">
            <v>3</v>
          </cell>
          <cell r="X1393">
            <v>3</v>
          </cell>
          <cell r="Y1393">
            <v>2</v>
          </cell>
          <cell r="Z1393">
            <v>6</v>
          </cell>
          <cell r="AA1393">
            <v>7</v>
          </cell>
          <cell r="AB1393">
            <v>6</v>
          </cell>
          <cell r="AC1393">
            <v>6</v>
          </cell>
          <cell r="AD1393">
            <v>11</v>
          </cell>
          <cell r="AE1393">
            <v>6</v>
          </cell>
          <cell r="AF1393">
            <v>11</v>
          </cell>
          <cell r="AG1393">
            <v>12</v>
          </cell>
          <cell r="AH1393">
            <v>0</v>
          </cell>
          <cell r="AI1393">
            <v>0</v>
          </cell>
          <cell r="AJ1393">
            <v>3</v>
          </cell>
          <cell r="AK1393">
            <v>6</v>
          </cell>
          <cell r="AL1393">
            <v>1</v>
          </cell>
          <cell r="AM1393">
            <v>4</v>
          </cell>
          <cell r="AN1393">
            <v>30</v>
          </cell>
          <cell r="AO1393">
            <v>12</v>
          </cell>
          <cell r="AP1393">
            <v>5.2941176470588243</v>
          </cell>
          <cell r="AQ1393">
            <v>18</v>
          </cell>
          <cell r="AR1393">
            <v>15</v>
          </cell>
          <cell r="AS1393">
            <v>20</v>
          </cell>
          <cell r="AT1393">
            <v>75</v>
          </cell>
          <cell r="AU1393" t="str">
            <v>SV</v>
          </cell>
          <cell r="AV1393">
            <v>23400.000029999999</v>
          </cell>
          <cell r="AW1393">
            <v>23419.791120000002</v>
          </cell>
          <cell r="AX1393">
            <v>26900</v>
          </cell>
          <cell r="AY1393">
            <v>0.14957264809883841</v>
          </cell>
          <cell r="AZ1393">
            <v>0.13011152304832715</v>
          </cell>
          <cell r="BA1393">
            <v>25900</v>
          </cell>
          <cell r="BB1393">
            <v>3</v>
          </cell>
          <cell r="BC1393">
            <v>0.10683760541858422</v>
          </cell>
          <cell r="BD1393">
            <v>9.6525095366795391E-2</v>
          </cell>
          <cell r="BE1393">
            <v>24900</v>
          </cell>
          <cell r="BF1393">
            <v>6</v>
          </cell>
          <cell r="BG1393">
            <v>6.4102562738330038E-2</v>
          </cell>
          <cell r="BH1393">
            <v>6.0240962650602442E-2</v>
          </cell>
        </row>
        <row r="1394">
          <cell r="B1394" t="str">
            <v>1689</v>
          </cell>
          <cell r="C1394" t="str">
            <v>884394007353</v>
          </cell>
          <cell r="D1394" t="str">
            <v>JUGO ALOE GRANADA 500ml OKF F</v>
          </cell>
          <cell r="E1394">
            <v>20</v>
          </cell>
          <cell r="F1394" t="str">
            <v>BEBIDAS</v>
          </cell>
          <cell r="G1394" t="str">
            <v>BEBIDAS</v>
          </cell>
          <cell r="H1394" t="str">
            <v>JUGOS</v>
          </cell>
          <cell r="I1394" t="str">
            <v>JUGOS SALUDABLES</v>
          </cell>
          <cell r="J1394" t="str">
            <v>NORMAL JS-NO</v>
          </cell>
          <cell r="K1394" t="str">
            <v>OKF</v>
          </cell>
          <cell r="L1394">
            <v>114</v>
          </cell>
          <cell r="M1394" t="str">
            <v>APOLO IMPORT S.A. 2 - TRENTINO (114)</v>
          </cell>
          <cell r="N1394">
            <v>18</v>
          </cell>
          <cell r="O1394">
            <v>24</v>
          </cell>
          <cell r="P1394">
            <v>14</v>
          </cell>
          <cell r="Q1394">
            <v>11</v>
          </cell>
          <cell r="R1394">
            <v>13</v>
          </cell>
          <cell r="S1394">
            <v>10</v>
          </cell>
          <cell r="T1394">
            <v>19</v>
          </cell>
          <cell r="U1394">
            <v>11</v>
          </cell>
          <cell r="V1394">
            <v>2</v>
          </cell>
          <cell r="W1394">
            <v>2</v>
          </cell>
          <cell r="X1394">
            <v>4</v>
          </cell>
          <cell r="Y1394">
            <v>4</v>
          </cell>
          <cell r="Z1394">
            <v>9</v>
          </cell>
          <cell r="AA1394">
            <v>21</v>
          </cell>
          <cell r="AB1394">
            <v>8</v>
          </cell>
          <cell r="AC1394">
            <v>3</v>
          </cell>
          <cell r="AD1394">
            <v>0</v>
          </cell>
          <cell r="AE1394">
            <v>2</v>
          </cell>
          <cell r="AF1394">
            <v>4</v>
          </cell>
          <cell r="AG1394">
            <v>8</v>
          </cell>
          <cell r="AH1394">
            <v>0</v>
          </cell>
          <cell r="AI1394">
            <v>0</v>
          </cell>
          <cell r="AJ1394">
            <v>16</v>
          </cell>
          <cell r="AK1394">
            <v>20</v>
          </cell>
          <cell r="AL1394">
            <v>13</v>
          </cell>
          <cell r="AM1394">
            <v>-1</v>
          </cell>
          <cell r="AN1394">
            <v>10</v>
          </cell>
          <cell r="AO1394">
            <v>0</v>
          </cell>
          <cell r="AP1394">
            <v>43.63636363636364</v>
          </cell>
          <cell r="AQ1394">
            <v>54.545454545454547</v>
          </cell>
          <cell r="AR1394">
            <v>97.5</v>
          </cell>
          <cell r="AS1394" t="str">
            <v>Q</v>
          </cell>
          <cell r="AT1394">
            <v>37.5</v>
          </cell>
          <cell r="AU1394" t="str">
            <v>Q</v>
          </cell>
          <cell r="AV1394">
            <v>11750.000019999999</v>
          </cell>
          <cell r="AW1394">
            <v>11755.79702</v>
          </cell>
          <cell r="AX1394">
            <v>12900</v>
          </cell>
          <cell r="AY1394">
            <v>9.7872338556812988E-2</v>
          </cell>
          <cell r="AZ1394">
            <v>8.9147285271317864E-2</v>
          </cell>
          <cell r="BA1394">
            <v>12500</v>
          </cell>
          <cell r="BB1394">
            <v>3</v>
          </cell>
          <cell r="BC1394">
            <v>6.3829785423268559E-2</v>
          </cell>
          <cell r="BD1394">
            <v>5.9999998400000039E-2</v>
          </cell>
          <cell r="BE1394">
            <v>11900</v>
          </cell>
          <cell r="BF1394">
            <v>6</v>
          </cell>
          <cell r="BG1394">
            <v>1.2765955722951583E-2</v>
          </cell>
          <cell r="BH1394">
            <v>1.2605040336134497E-2</v>
          </cell>
        </row>
        <row r="1395">
          <cell r="B1395" t="str">
            <v>16822</v>
          </cell>
          <cell r="C1395" t="str">
            <v>884394009463</v>
          </cell>
          <cell r="D1395" t="str">
            <v>JUGO ALOE KIWI DORADO 500ml OKF</v>
          </cell>
          <cell r="E1395">
            <v>20</v>
          </cell>
          <cell r="F1395" t="str">
            <v>BEBIDAS</v>
          </cell>
          <cell r="G1395" t="str">
            <v>BEBIDAS</v>
          </cell>
          <cell r="H1395" t="str">
            <v>JUGOS</v>
          </cell>
          <cell r="I1395" t="str">
            <v>JUGOS SALUDABLES</v>
          </cell>
          <cell r="J1395" t="str">
            <v>NORMAL JS-NO</v>
          </cell>
          <cell r="K1395" t="str">
            <v>OKF</v>
          </cell>
          <cell r="L1395">
            <v>114</v>
          </cell>
          <cell r="M1395" t="str">
            <v>APOLO IMPORT S.A. 2 - TRENTINO (114)</v>
          </cell>
          <cell r="N1395">
            <v>2</v>
          </cell>
          <cell r="O1395">
            <v>0</v>
          </cell>
          <cell r="P1395">
            <v>1</v>
          </cell>
          <cell r="Q1395">
            <v>2</v>
          </cell>
          <cell r="R1395">
            <v>2</v>
          </cell>
          <cell r="S1395">
            <v>2</v>
          </cell>
          <cell r="T1395">
            <v>4</v>
          </cell>
          <cell r="U1395">
            <v>4</v>
          </cell>
          <cell r="V1395">
            <v>1</v>
          </cell>
          <cell r="W1395">
            <v>3</v>
          </cell>
          <cell r="X1395">
            <v>0</v>
          </cell>
          <cell r="Y1395">
            <v>0</v>
          </cell>
          <cell r="Z1395">
            <v>0</v>
          </cell>
          <cell r="AA1395">
            <v>0</v>
          </cell>
          <cell r="AB1395">
            <v>0</v>
          </cell>
          <cell r="AC1395">
            <v>0</v>
          </cell>
          <cell r="AD1395">
            <v>2</v>
          </cell>
          <cell r="AE1395">
            <v>0</v>
          </cell>
          <cell r="AF1395">
            <v>0</v>
          </cell>
          <cell r="AG1395">
            <v>1</v>
          </cell>
          <cell r="AH1395">
            <v>0</v>
          </cell>
          <cell r="AI1395">
            <v>0</v>
          </cell>
          <cell r="AJ1395">
            <v>34</v>
          </cell>
          <cell r="AK1395">
            <v>17</v>
          </cell>
          <cell r="AL1395">
            <v>0</v>
          </cell>
          <cell r="AM1395">
            <v>0</v>
          </cell>
          <cell r="AN1395">
            <v>19</v>
          </cell>
          <cell r="AO1395">
            <v>50</v>
          </cell>
          <cell r="AP1395">
            <v>510</v>
          </cell>
          <cell r="AQ1395">
            <v>127.5</v>
          </cell>
          <cell r="AR1395" t="str">
            <v>Q</v>
          </cell>
          <cell r="AS1395" t="str">
            <v>Q</v>
          </cell>
          <cell r="AT1395">
            <v>570</v>
          </cell>
          <cell r="AU1395" t="str">
            <v>SV</v>
          </cell>
          <cell r="AV1395">
            <v>15570.000050000001</v>
          </cell>
          <cell r="AW1395">
            <v>15366.973819999999</v>
          </cell>
          <cell r="AX1395">
            <v>17900</v>
          </cell>
          <cell r="AY1395">
            <v>0.14964675289130769</v>
          </cell>
          <cell r="AZ1395">
            <v>0.13016759497206701</v>
          </cell>
          <cell r="BA1395">
            <v>17500</v>
          </cell>
          <cell r="BB1395">
            <v>3</v>
          </cell>
          <cell r="BC1395">
            <v>0.12395632265909984</v>
          </cell>
          <cell r="BD1395">
            <v>0.1102857114285714</v>
          </cell>
          <cell r="BE1395">
            <v>16900</v>
          </cell>
          <cell r="BF1395">
            <v>6</v>
          </cell>
          <cell r="BG1395">
            <v>8.5420677310787729E-2</v>
          </cell>
          <cell r="BH1395">
            <v>7.8698221893491085E-2</v>
          </cell>
        </row>
        <row r="1396">
          <cell r="B1396" t="str">
            <v>40573</v>
          </cell>
          <cell r="C1396" t="str">
            <v>8809041428840</v>
          </cell>
          <cell r="D1396" t="str">
            <v>JUGO ALOE LECHE ARROZ 500ml OKF</v>
          </cell>
          <cell r="E1396">
            <v>20</v>
          </cell>
          <cell r="F1396" t="str">
            <v>BEBIDAS</v>
          </cell>
          <cell r="G1396" t="str">
            <v>BEBIDAS</v>
          </cell>
          <cell r="H1396" t="str">
            <v>JUGOS</v>
          </cell>
          <cell r="I1396" t="str">
            <v>JUGOS SALUDABLES</v>
          </cell>
          <cell r="J1396" t="str">
            <v>NORMAL JS-NO</v>
          </cell>
          <cell r="K1396" t="str">
            <v>OKF</v>
          </cell>
          <cell r="L1396">
            <v>114</v>
          </cell>
          <cell r="M1396" t="str">
            <v>APOLO IMPORT S.A. 2 - TRENTINO (114)</v>
          </cell>
          <cell r="N1396">
            <v>1</v>
          </cell>
          <cell r="O1396">
            <v>0</v>
          </cell>
          <cell r="P1396">
            <v>2</v>
          </cell>
          <cell r="Q1396">
            <v>1</v>
          </cell>
          <cell r="R1396">
            <v>0</v>
          </cell>
          <cell r="S1396">
            <v>0</v>
          </cell>
          <cell r="T1396">
            <v>0</v>
          </cell>
          <cell r="U1396">
            <v>0</v>
          </cell>
          <cell r="V1396">
            <v>1</v>
          </cell>
          <cell r="W1396">
            <v>1</v>
          </cell>
          <cell r="X1396">
            <v>2</v>
          </cell>
          <cell r="Y1396">
            <v>0</v>
          </cell>
          <cell r="Z1396">
            <v>1</v>
          </cell>
          <cell r="AA1396">
            <v>1</v>
          </cell>
          <cell r="AB1396">
            <v>0</v>
          </cell>
          <cell r="AC1396">
            <v>0</v>
          </cell>
          <cell r="AD1396">
            <v>0</v>
          </cell>
          <cell r="AE1396">
            <v>2</v>
          </cell>
          <cell r="AF1396">
            <v>5</v>
          </cell>
          <cell r="AG1396">
            <v>3</v>
          </cell>
          <cell r="AH1396">
            <v>0</v>
          </cell>
          <cell r="AI1396">
            <v>0</v>
          </cell>
          <cell r="AJ1396">
            <v>17</v>
          </cell>
          <cell r="AK1396">
            <v>20</v>
          </cell>
          <cell r="AL1396">
            <v>16</v>
          </cell>
          <cell r="AM1396">
            <v>18</v>
          </cell>
          <cell r="AN1396">
            <v>13</v>
          </cell>
          <cell r="AO1396">
            <v>20</v>
          </cell>
          <cell r="AP1396">
            <v>510</v>
          </cell>
          <cell r="AQ1396" t="str">
            <v>SV</v>
          </cell>
          <cell r="AR1396" t="str">
            <v>SV</v>
          </cell>
          <cell r="AS1396" t="str">
            <v>SV</v>
          </cell>
          <cell r="AT1396">
            <v>130</v>
          </cell>
          <cell r="AU1396" t="str">
            <v>SV</v>
          </cell>
          <cell r="AV1396">
            <v>15565</v>
          </cell>
          <cell r="AW1396">
            <v>15565</v>
          </cell>
          <cell r="AX1396">
            <v>15900</v>
          </cell>
          <cell r="AY1396">
            <v>2.1522646964343028E-2</v>
          </cell>
          <cell r="AZ1396">
            <v>2.1069182389937106E-2</v>
          </cell>
          <cell r="BA1396">
            <v>15500</v>
          </cell>
          <cell r="BB1396">
            <v>3</v>
          </cell>
          <cell r="BC1396">
            <v>-4.1760359781560785E-3</v>
          </cell>
          <cell r="BD1396">
            <v>-4.193548387096774E-3</v>
          </cell>
          <cell r="BE1396">
            <v>14900</v>
          </cell>
          <cell r="BF1396">
            <v>6</v>
          </cell>
          <cell r="BG1396">
            <v>-4.2724060391904906E-2</v>
          </cell>
          <cell r="BH1396">
            <v>-4.4630872483221479E-2</v>
          </cell>
        </row>
        <row r="1397">
          <cell r="B1397" t="str">
            <v>1690</v>
          </cell>
          <cell r="C1397" t="str">
            <v>884394007339</v>
          </cell>
          <cell r="D1397" t="str">
            <v>JUGO ALOE MANGO 500ml OKF F</v>
          </cell>
          <cell r="E1397">
            <v>20</v>
          </cell>
          <cell r="F1397" t="str">
            <v>BEBIDAS</v>
          </cell>
          <cell r="G1397" t="str">
            <v>BEBIDAS</v>
          </cell>
          <cell r="H1397" t="str">
            <v>JUGOS</v>
          </cell>
          <cell r="I1397" t="str">
            <v>JUGOS SALUDABLES</v>
          </cell>
          <cell r="J1397" t="str">
            <v>NORMAL JS-NO</v>
          </cell>
          <cell r="K1397" t="str">
            <v>OKF</v>
          </cell>
          <cell r="L1397">
            <v>114</v>
          </cell>
          <cell r="M1397" t="str">
            <v>APOLO IMPORT S.A. 2 - TRENTINO (114)</v>
          </cell>
          <cell r="N1397">
            <v>7</v>
          </cell>
          <cell r="O1397">
            <v>4</v>
          </cell>
          <cell r="P1397">
            <v>3</v>
          </cell>
          <cell r="Q1397">
            <v>2</v>
          </cell>
          <cell r="R1397">
            <v>2</v>
          </cell>
          <cell r="S1397">
            <v>4</v>
          </cell>
          <cell r="T1397">
            <v>5</v>
          </cell>
          <cell r="U1397">
            <v>6</v>
          </cell>
          <cell r="V1397">
            <v>1</v>
          </cell>
          <cell r="W1397">
            <v>0</v>
          </cell>
          <cell r="X1397">
            <v>0</v>
          </cell>
          <cell r="Y1397">
            <v>0</v>
          </cell>
          <cell r="Z1397">
            <v>11</v>
          </cell>
          <cell r="AA1397">
            <v>3</v>
          </cell>
          <cell r="AB1397">
            <v>0</v>
          </cell>
          <cell r="AC1397">
            <v>0</v>
          </cell>
          <cell r="AD1397">
            <v>0</v>
          </cell>
          <cell r="AE1397">
            <v>1</v>
          </cell>
          <cell r="AF1397">
            <v>5</v>
          </cell>
          <cell r="AG1397">
            <v>4</v>
          </cell>
          <cell r="AH1397">
            <v>0</v>
          </cell>
          <cell r="AI1397">
            <v>0</v>
          </cell>
          <cell r="AJ1397">
            <v>18</v>
          </cell>
          <cell r="AK1397">
            <v>12</v>
          </cell>
          <cell r="AL1397">
            <v>2</v>
          </cell>
          <cell r="AM1397">
            <v>10</v>
          </cell>
          <cell r="AN1397">
            <v>2</v>
          </cell>
          <cell r="AO1397">
            <v>0</v>
          </cell>
          <cell r="AP1397">
            <v>270</v>
          </cell>
          <cell r="AQ1397">
            <v>60</v>
          </cell>
          <cell r="AR1397" t="str">
            <v>SV</v>
          </cell>
          <cell r="AS1397" t="str">
            <v>SV</v>
          </cell>
          <cell r="AT1397">
            <v>15</v>
          </cell>
          <cell r="AU1397" t="str">
            <v>Q</v>
          </cell>
          <cell r="AV1397">
            <v>11750.000019999999</v>
          </cell>
          <cell r="AW1397">
            <v>11773.558720000001</v>
          </cell>
          <cell r="AX1397">
            <v>12900</v>
          </cell>
          <cell r="AY1397">
            <v>9.7872338556812988E-2</v>
          </cell>
          <cell r="AZ1397">
            <v>8.9147285271317864E-2</v>
          </cell>
          <cell r="BA1397">
            <v>12500</v>
          </cell>
          <cell r="BB1397">
            <v>3</v>
          </cell>
          <cell r="BC1397">
            <v>6.3829785423268559E-2</v>
          </cell>
          <cell r="BD1397">
            <v>5.9999998400000039E-2</v>
          </cell>
          <cell r="BE1397">
            <v>11900</v>
          </cell>
          <cell r="BF1397">
            <v>6</v>
          </cell>
          <cell r="BG1397">
            <v>1.2765955722951583E-2</v>
          </cell>
          <cell r="BH1397">
            <v>1.2605040336134497E-2</v>
          </cell>
        </row>
        <row r="1398">
          <cell r="B1398" t="str">
            <v>16823</v>
          </cell>
          <cell r="C1398" t="str">
            <v>884394008992</v>
          </cell>
          <cell r="D1398" t="str">
            <v>JUGO ALOE MELON JAPONES 500ml OKF</v>
          </cell>
          <cell r="E1398">
            <v>20</v>
          </cell>
          <cell r="F1398" t="str">
            <v>BEBIDAS</v>
          </cell>
          <cell r="G1398" t="str">
            <v>BEBIDAS</v>
          </cell>
          <cell r="H1398" t="str">
            <v>JUGOS</v>
          </cell>
          <cell r="I1398" t="str">
            <v>JUGOS SALUDABLES</v>
          </cell>
          <cell r="J1398" t="str">
            <v>NORMAL JS-NO</v>
          </cell>
          <cell r="K1398" t="str">
            <v>OKF</v>
          </cell>
          <cell r="L1398">
            <v>114</v>
          </cell>
          <cell r="M1398" t="str">
            <v>APOLO IMPORT S.A. 2 - TRENTINO (114)</v>
          </cell>
          <cell r="N1398">
            <v>0</v>
          </cell>
          <cell r="O1398">
            <v>0</v>
          </cell>
          <cell r="P1398">
            <v>0</v>
          </cell>
          <cell r="Q1398">
            <v>0</v>
          </cell>
          <cell r="R1398">
            <v>0</v>
          </cell>
          <cell r="S1398">
            <v>0</v>
          </cell>
          <cell r="T1398">
            <v>2</v>
          </cell>
          <cell r="U1398">
            <v>2</v>
          </cell>
          <cell r="V1398">
            <v>0</v>
          </cell>
          <cell r="W1398">
            <v>0</v>
          </cell>
          <cell r="X1398">
            <v>0</v>
          </cell>
          <cell r="Y1398">
            <v>0</v>
          </cell>
          <cell r="Z1398">
            <v>0</v>
          </cell>
          <cell r="AA1398">
            <v>0</v>
          </cell>
          <cell r="AB1398">
            <v>0</v>
          </cell>
          <cell r="AC1398">
            <v>0</v>
          </cell>
          <cell r="AD1398">
            <v>4</v>
          </cell>
          <cell r="AE1398">
            <v>0</v>
          </cell>
          <cell r="AF1398">
            <v>0</v>
          </cell>
          <cell r="AG1398">
            <v>1</v>
          </cell>
          <cell r="AH1398">
            <v>0</v>
          </cell>
          <cell r="AI1398">
            <v>1</v>
          </cell>
          <cell r="AJ1398">
            <v>28</v>
          </cell>
          <cell r="AK1398">
            <v>17</v>
          </cell>
          <cell r="AL1398">
            <v>17</v>
          </cell>
          <cell r="AM1398">
            <v>18</v>
          </cell>
          <cell r="AN1398">
            <v>16</v>
          </cell>
          <cell r="AO1398">
            <v>39</v>
          </cell>
          <cell r="AP1398" t="str">
            <v>SV</v>
          </cell>
          <cell r="AQ1398">
            <v>255</v>
          </cell>
          <cell r="AR1398" t="str">
            <v>SV</v>
          </cell>
          <cell r="AS1398" t="str">
            <v>SV</v>
          </cell>
          <cell r="AT1398">
            <v>480</v>
          </cell>
          <cell r="AU1398">
            <v>1170</v>
          </cell>
          <cell r="AV1398">
            <v>15570.000050000001</v>
          </cell>
          <cell r="AW1398">
            <v>15744.23774</v>
          </cell>
          <cell r="AX1398">
            <v>17900</v>
          </cell>
          <cell r="AY1398">
            <v>0.14964675289130769</v>
          </cell>
          <cell r="AZ1398">
            <v>0.13016759497206701</v>
          </cell>
          <cell r="BA1398">
            <v>17500</v>
          </cell>
          <cell r="BB1398">
            <v>3</v>
          </cell>
          <cell r="BC1398">
            <v>0.12395632265909984</v>
          </cell>
          <cell r="BD1398">
            <v>0.1102857114285714</v>
          </cell>
          <cell r="BE1398">
            <v>16900</v>
          </cell>
          <cell r="BF1398">
            <v>6</v>
          </cell>
          <cell r="BG1398">
            <v>8.5420677310787729E-2</v>
          </cell>
          <cell r="BH1398">
            <v>7.8698221893491085E-2</v>
          </cell>
        </row>
        <row r="1399">
          <cell r="B1399" t="str">
            <v>1691</v>
          </cell>
          <cell r="C1399" t="str">
            <v>884394007308</v>
          </cell>
          <cell r="D1399" t="str">
            <v>JUGO ALOE ORIGINAL 1,5 Lts OKF F</v>
          </cell>
          <cell r="E1399">
            <v>12</v>
          </cell>
          <cell r="F1399" t="str">
            <v>BEBIDAS</v>
          </cell>
          <cell r="G1399" t="str">
            <v>BEBIDAS</v>
          </cell>
          <cell r="H1399" t="str">
            <v>JUGOS</v>
          </cell>
          <cell r="I1399" t="str">
            <v>JUGOS SALUDABLES</v>
          </cell>
          <cell r="J1399" t="str">
            <v>NORMAL JS-NO</v>
          </cell>
          <cell r="K1399" t="str">
            <v>OKF</v>
          </cell>
          <cell r="L1399">
            <v>114</v>
          </cell>
          <cell r="M1399" t="str">
            <v>APOLO IMPORT S.A. 2 - TRENTINO (114)</v>
          </cell>
          <cell r="N1399">
            <v>42</v>
          </cell>
          <cell r="O1399">
            <v>56</v>
          </cell>
          <cell r="P1399">
            <v>4</v>
          </cell>
          <cell r="Q1399">
            <v>2</v>
          </cell>
          <cell r="R1399">
            <v>29</v>
          </cell>
          <cell r="S1399">
            <v>30</v>
          </cell>
          <cell r="T1399">
            <v>7</v>
          </cell>
          <cell r="U1399">
            <v>2</v>
          </cell>
          <cell r="V1399">
            <v>12</v>
          </cell>
          <cell r="W1399">
            <v>2</v>
          </cell>
          <cell r="X1399">
            <v>5</v>
          </cell>
          <cell r="Y1399">
            <v>5</v>
          </cell>
          <cell r="Z1399">
            <v>23</v>
          </cell>
          <cell r="AA1399">
            <v>12</v>
          </cell>
          <cell r="AB1399">
            <v>5</v>
          </cell>
          <cell r="AC1399">
            <v>2</v>
          </cell>
          <cell r="AD1399">
            <v>36</v>
          </cell>
          <cell r="AE1399">
            <v>23</v>
          </cell>
          <cell r="AF1399">
            <v>1</v>
          </cell>
          <cell r="AG1399">
            <v>0</v>
          </cell>
          <cell r="AH1399">
            <v>0</v>
          </cell>
          <cell r="AI1399">
            <v>0</v>
          </cell>
          <cell r="AJ1399">
            <v>0</v>
          </cell>
          <cell r="AK1399">
            <v>0</v>
          </cell>
          <cell r="AL1399">
            <v>33</v>
          </cell>
          <cell r="AM1399">
            <v>20</v>
          </cell>
          <cell r="AN1399">
            <v>0</v>
          </cell>
          <cell r="AO1399">
            <v>0</v>
          </cell>
          <cell r="AP1399" t="str">
            <v>Q</v>
          </cell>
          <cell r="AQ1399" t="str">
            <v>Q</v>
          </cell>
          <cell r="AR1399">
            <v>198</v>
          </cell>
          <cell r="AS1399">
            <v>300</v>
          </cell>
          <cell r="AT1399" t="str">
            <v>Q</v>
          </cell>
          <cell r="AU1399" t="str">
            <v>Q</v>
          </cell>
          <cell r="AV1399">
            <v>23400.000029999999</v>
          </cell>
          <cell r="AW1399">
            <v>23404.819899999999</v>
          </cell>
          <cell r="AX1399">
            <v>26900</v>
          </cell>
          <cell r="AY1399">
            <v>0.14957264809883841</v>
          </cell>
          <cell r="AZ1399">
            <v>0.13011152304832715</v>
          </cell>
          <cell r="BA1399">
            <v>25900</v>
          </cell>
          <cell r="BB1399">
            <v>3</v>
          </cell>
          <cell r="BC1399">
            <v>0.10683760541858422</v>
          </cell>
          <cell r="BD1399">
            <v>9.6525095366795391E-2</v>
          </cell>
          <cell r="BE1399">
            <v>24900</v>
          </cell>
          <cell r="BF1399">
            <v>6</v>
          </cell>
          <cell r="BG1399">
            <v>6.4102562738330038E-2</v>
          </cell>
          <cell r="BH1399">
            <v>6.0240962650602442E-2</v>
          </cell>
        </row>
        <row r="1400">
          <cell r="B1400" t="str">
            <v>1692</v>
          </cell>
          <cell r="C1400" t="str">
            <v>884394007285</v>
          </cell>
          <cell r="D1400" t="str">
            <v>JUGO ALOE ORIGINAL 500ml OKF F</v>
          </cell>
          <cell r="E1400">
            <v>20</v>
          </cell>
          <cell r="F1400" t="str">
            <v>BEBIDAS</v>
          </cell>
          <cell r="G1400" t="str">
            <v>BEBIDAS</v>
          </cell>
          <cell r="H1400" t="str">
            <v>JUGOS</v>
          </cell>
          <cell r="I1400" t="str">
            <v>JUGOS SALUDABLES</v>
          </cell>
          <cell r="J1400" t="str">
            <v>NORMAL JS-NO</v>
          </cell>
          <cell r="K1400" t="str">
            <v>OKF</v>
          </cell>
          <cell r="L1400">
            <v>114</v>
          </cell>
          <cell r="M1400" t="str">
            <v>APOLO IMPORT S.A. 2 - TRENTINO (114)</v>
          </cell>
          <cell r="N1400">
            <v>24</v>
          </cell>
          <cell r="O1400">
            <v>30</v>
          </cell>
          <cell r="P1400">
            <v>0</v>
          </cell>
          <cell r="Q1400">
            <v>0</v>
          </cell>
          <cell r="R1400">
            <v>7</v>
          </cell>
          <cell r="S1400">
            <v>5</v>
          </cell>
          <cell r="T1400">
            <v>0</v>
          </cell>
          <cell r="U1400">
            <v>0</v>
          </cell>
          <cell r="V1400">
            <v>11</v>
          </cell>
          <cell r="W1400">
            <v>20</v>
          </cell>
          <cell r="X1400">
            <v>9</v>
          </cell>
          <cell r="Y1400">
            <v>7</v>
          </cell>
          <cell r="Z1400">
            <v>16</v>
          </cell>
          <cell r="AA1400">
            <v>16</v>
          </cell>
          <cell r="AB1400">
            <v>4</v>
          </cell>
          <cell r="AC1400">
            <v>0</v>
          </cell>
          <cell r="AD1400">
            <v>5</v>
          </cell>
          <cell r="AE1400">
            <v>21</v>
          </cell>
          <cell r="AF1400">
            <v>1</v>
          </cell>
          <cell r="AG1400">
            <v>0</v>
          </cell>
          <cell r="AH1400">
            <v>0</v>
          </cell>
          <cell r="AI1400">
            <v>0</v>
          </cell>
          <cell r="AJ1400">
            <v>0</v>
          </cell>
          <cell r="AK1400">
            <v>0</v>
          </cell>
          <cell r="AL1400">
            <v>1</v>
          </cell>
          <cell r="AM1400">
            <v>20</v>
          </cell>
          <cell r="AN1400">
            <v>0</v>
          </cell>
          <cell r="AO1400">
            <v>0</v>
          </cell>
          <cell r="AP1400" t="str">
            <v>Q</v>
          </cell>
          <cell r="AQ1400" t="str">
            <v>Q</v>
          </cell>
          <cell r="AR1400">
            <v>4.2857142857142856</v>
          </cell>
          <cell r="AS1400" t="str">
            <v>SV</v>
          </cell>
          <cell r="AT1400" t="str">
            <v>Q</v>
          </cell>
          <cell r="AU1400" t="str">
            <v>Q</v>
          </cell>
          <cell r="AV1400">
            <v>11750.000019999999</v>
          </cell>
          <cell r="AW1400">
            <v>11753.79139</v>
          </cell>
          <cell r="AX1400">
            <v>12900</v>
          </cell>
          <cell r="AY1400">
            <v>9.7872338556812988E-2</v>
          </cell>
          <cell r="AZ1400">
            <v>8.9147285271317864E-2</v>
          </cell>
          <cell r="BA1400">
            <v>12500</v>
          </cell>
          <cell r="BB1400">
            <v>3</v>
          </cell>
          <cell r="BC1400">
            <v>6.3829785423268559E-2</v>
          </cell>
          <cell r="BD1400">
            <v>5.9999998400000039E-2</v>
          </cell>
          <cell r="BE1400">
            <v>11900</v>
          </cell>
          <cell r="BF1400">
            <v>6</v>
          </cell>
          <cell r="BG1400">
            <v>1.2765955722951583E-2</v>
          </cell>
          <cell r="BH1400">
            <v>1.2605040336134497E-2</v>
          </cell>
        </row>
        <row r="1401">
          <cell r="B1401" t="str">
            <v>6904</v>
          </cell>
          <cell r="C1401" t="str">
            <v>884394007698</v>
          </cell>
          <cell r="D1401" t="str">
            <v>JUGO ALOE PIÑA 1,5Lts OKF F</v>
          </cell>
          <cell r="E1401">
            <v>12</v>
          </cell>
          <cell r="F1401" t="str">
            <v>BEBIDAS</v>
          </cell>
          <cell r="G1401" t="str">
            <v>BEBIDAS</v>
          </cell>
          <cell r="H1401" t="str">
            <v>JUGOS</v>
          </cell>
          <cell r="I1401" t="str">
            <v>JUGOS SALUDABLES</v>
          </cell>
          <cell r="J1401" t="str">
            <v>NORMAL JS-NO</v>
          </cell>
          <cell r="K1401" t="str">
            <v>OKF</v>
          </cell>
          <cell r="L1401">
            <v>114</v>
          </cell>
          <cell r="M1401" t="str">
            <v>APOLO IMPORT S.A. 2 - TRENTINO (114)</v>
          </cell>
          <cell r="N1401">
            <v>12</v>
          </cell>
          <cell r="O1401">
            <v>11</v>
          </cell>
          <cell r="P1401">
            <v>15</v>
          </cell>
          <cell r="Q1401">
            <v>9</v>
          </cell>
          <cell r="R1401">
            <v>10</v>
          </cell>
          <cell r="S1401">
            <v>10</v>
          </cell>
          <cell r="T1401">
            <v>13</v>
          </cell>
          <cell r="U1401">
            <v>16</v>
          </cell>
          <cell r="V1401">
            <v>5</v>
          </cell>
          <cell r="W1401">
            <v>0</v>
          </cell>
          <cell r="X1401">
            <v>6</v>
          </cell>
          <cell r="Y1401">
            <v>3</v>
          </cell>
          <cell r="Z1401">
            <v>5</v>
          </cell>
          <cell r="AA1401">
            <v>3</v>
          </cell>
          <cell r="AB1401">
            <v>2</v>
          </cell>
          <cell r="AC1401">
            <v>5</v>
          </cell>
          <cell r="AD1401">
            <v>11</v>
          </cell>
          <cell r="AE1401">
            <v>10</v>
          </cell>
          <cell r="AF1401">
            <v>6</v>
          </cell>
          <cell r="AG1401">
            <v>12</v>
          </cell>
          <cell r="AH1401">
            <v>0</v>
          </cell>
          <cell r="AI1401">
            <v>0</v>
          </cell>
          <cell r="AJ1401">
            <v>10</v>
          </cell>
          <cell r="AK1401">
            <v>3</v>
          </cell>
          <cell r="AL1401">
            <v>6</v>
          </cell>
          <cell r="AM1401">
            <v>16</v>
          </cell>
          <cell r="AN1401">
            <v>26</v>
          </cell>
          <cell r="AO1401">
            <v>0</v>
          </cell>
          <cell r="AP1401">
            <v>33.333333333333336</v>
          </cell>
          <cell r="AQ1401">
            <v>5.625</v>
          </cell>
          <cell r="AR1401">
            <v>60</v>
          </cell>
          <cell r="AS1401">
            <v>96</v>
          </cell>
          <cell r="AT1401">
            <v>65</v>
          </cell>
          <cell r="AU1401" t="str">
            <v>Q</v>
          </cell>
          <cell r="AV1401">
            <v>23400.000029999999</v>
          </cell>
          <cell r="AW1401">
            <v>23413.670389999999</v>
          </cell>
          <cell r="AX1401">
            <v>26900</v>
          </cell>
          <cell r="AY1401">
            <v>0.14957264809883841</v>
          </cell>
          <cell r="AZ1401">
            <v>0.13011152304832715</v>
          </cell>
          <cell r="BA1401">
            <v>25900</v>
          </cell>
          <cell r="BB1401">
            <v>3</v>
          </cell>
          <cell r="BC1401">
            <v>0.10683760541858422</v>
          </cell>
          <cell r="BD1401">
            <v>9.6525095366795391E-2</v>
          </cell>
          <cell r="BE1401">
            <v>24900</v>
          </cell>
          <cell r="BF1401">
            <v>6</v>
          </cell>
          <cell r="BG1401">
            <v>6.4102562738330038E-2</v>
          </cell>
          <cell r="BH1401">
            <v>6.0240962650602442E-2</v>
          </cell>
        </row>
        <row r="1402">
          <cell r="B1402" t="str">
            <v>1693</v>
          </cell>
          <cell r="C1402" t="str">
            <v>884394007377</v>
          </cell>
          <cell r="D1402" t="str">
            <v>JUGO ALOE PIÑA 500ml OKF F</v>
          </cell>
          <cell r="E1402">
            <v>20</v>
          </cell>
          <cell r="F1402" t="str">
            <v>BEBIDAS</v>
          </cell>
          <cell r="G1402" t="str">
            <v>BEBIDAS</v>
          </cell>
          <cell r="H1402" t="str">
            <v>JUGOS</v>
          </cell>
          <cell r="I1402" t="str">
            <v>JUGOS SALUDABLES</v>
          </cell>
          <cell r="J1402" t="str">
            <v>NORMAL JS-NO</v>
          </cell>
          <cell r="K1402" t="str">
            <v>OKF</v>
          </cell>
          <cell r="L1402">
            <v>114</v>
          </cell>
          <cell r="M1402" t="str">
            <v>APOLO IMPORT S.A. 2 - TRENTINO (114)</v>
          </cell>
          <cell r="N1402">
            <v>9</v>
          </cell>
          <cell r="O1402">
            <v>7</v>
          </cell>
          <cell r="P1402">
            <v>1</v>
          </cell>
          <cell r="Q1402">
            <v>0</v>
          </cell>
          <cell r="R1402">
            <v>8</v>
          </cell>
          <cell r="S1402">
            <v>10</v>
          </cell>
          <cell r="T1402">
            <v>13</v>
          </cell>
          <cell r="U1402">
            <v>8</v>
          </cell>
          <cell r="V1402">
            <v>6</v>
          </cell>
          <cell r="W1402">
            <v>0</v>
          </cell>
          <cell r="X1402">
            <v>1</v>
          </cell>
          <cell r="Y1402">
            <v>0</v>
          </cell>
          <cell r="Z1402">
            <v>6</v>
          </cell>
          <cell r="AA1402">
            <v>3</v>
          </cell>
          <cell r="AB1402">
            <v>1</v>
          </cell>
          <cell r="AC1402">
            <v>1</v>
          </cell>
          <cell r="AD1402">
            <v>1</v>
          </cell>
          <cell r="AE1402">
            <v>6</v>
          </cell>
          <cell r="AF1402">
            <v>12</v>
          </cell>
          <cell r="AG1402">
            <v>12</v>
          </cell>
          <cell r="AH1402">
            <v>0</v>
          </cell>
          <cell r="AI1402">
            <v>0</v>
          </cell>
          <cell r="AJ1402">
            <v>0</v>
          </cell>
          <cell r="AK1402">
            <v>1</v>
          </cell>
          <cell r="AL1402">
            <v>0</v>
          </cell>
          <cell r="AM1402">
            <v>9</v>
          </cell>
          <cell r="AN1402">
            <v>1</v>
          </cell>
          <cell r="AO1402">
            <v>0</v>
          </cell>
          <cell r="AP1402" t="str">
            <v>Q</v>
          </cell>
          <cell r="AQ1402">
            <v>3.75</v>
          </cell>
          <cell r="AR1402" t="str">
            <v>Q</v>
          </cell>
          <cell r="AS1402">
            <v>270</v>
          </cell>
          <cell r="AT1402">
            <v>2.5</v>
          </cell>
          <cell r="AU1402" t="str">
            <v>Q</v>
          </cell>
          <cell r="AV1402">
            <v>11750.000019999999</v>
          </cell>
          <cell r="AW1402">
            <v>11762.872219999999</v>
          </cell>
          <cell r="AX1402">
            <v>12900</v>
          </cell>
          <cell r="AY1402">
            <v>9.7872338556812988E-2</v>
          </cell>
          <cell r="AZ1402">
            <v>8.9147285271317864E-2</v>
          </cell>
          <cell r="BA1402">
            <v>12500</v>
          </cell>
          <cell r="BB1402">
            <v>3</v>
          </cell>
          <cell r="BC1402">
            <v>6.3829785423268559E-2</v>
          </cell>
          <cell r="BD1402">
            <v>5.9999998400000039E-2</v>
          </cell>
          <cell r="BE1402">
            <v>11900</v>
          </cell>
          <cell r="BF1402">
            <v>6</v>
          </cell>
          <cell r="BG1402">
            <v>1.2765955722951583E-2</v>
          </cell>
          <cell r="BH1402">
            <v>1.2605040336134497E-2</v>
          </cell>
        </row>
        <row r="1403">
          <cell r="B1403" t="str">
            <v>1695</v>
          </cell>
          <cell r="C1403" t="str">
            <v>884394007773</v>
          </cell>
          <cell r="D1403" t="str">
            <v>JUGO ALOE S/AZUCAR 500ml OKF F</v>
          </cell>
          <cell r="E1403">
            <v>20</v>
          </cell>
          <cell r="F1403" t="str">
            <v>BEBIDAS</v>
          </cell>
          <cell r="G1403" t="str">
            <v>BEBIDAS</v>
          </cell>
          <cell r="H1403" t="str">
            <v>JUGOS</v>
          </cell>
          <cell r="I1403" t="str">
            <v>JUGOS SALUDABLES</v>
          </cell>
          <cell r="J1403" t="str">
            <v>NORMAL JS-NO</v>
          </cell>
          <cell r="K1403" t="str">
            <v>OKF</v>
          </cell>
          <cell r="L1403">
            <v>114</v>
          </cell>
          <cell r="M1403" t="str">
            <v>APOLO IMPORT S.A. 2 - TRENTINO (114)</v>
          </cell>
          <cell r="N1403">
            <v>36</v>
          </cell>
          <cell r="O1403">
            <v>10</v>
          </cell>
          <cell r="P1403">
            <v>0</v>
          </cell>
          <cell r="Q1403">
            <v>0</v>
          </cell>
          <cell r="R1403">
            <v>11</v>
          </cell>
          <cell r="S1403">
            <v>0</v>
          </cell>
          <cell r="T1403">
            <v>0</v>
          </cell>
          <cell r="U1403">
            <v>0</v>
          </cell>
          <cell r="V1403">
            <v>22</v>
          </cell>
          <cell r="W1403">
            <v>1</v>
          </cell>
          <cell r="X1403">
            <v>5</v>
          </cell>
          <cell r="Y1403">
            <v>4</v>
          </cell>
          <cell r="Z1403">
            <v>26</v>
          </cell>
          <cell r="AA1403">
            <v>1</v>
          </cell>
          <cell r="AB1403">
            <v>0</v>
          </cell>
          <cell r="AC1403">
            <v>0</v>
          </cell>
          <cell r="AD1403">
            <v>12</v>
          </cell>
          <cell r="AE1403">
            <v>5</v>
          </cell>
          <cell r="AF1403">
            <v>0</v>
          </cell>
          <cell r="AG1403">
            <v>0</v>
          </cell>
          <cell r="AH1403">
            <v>0</v>
          </cell>
          <cell r="AI1403">
            <v>0</v>
          </cell>
          <cell r="AJ1403">
            <v>0</v>
          </cell>
          <cell r="AK1403">
            <v>0</v>
          </cell>
          <cell r="AL1403">
            <v>5</v>
          </cell>
          <cell r="AM1403">
            <v>0</v>
          </cell>
          <cell r="AN1403">
            <v>0</v>
          </cell>
          <cell r="AO1403">
            <v>0</v>
          </cell>
          <cell r="AP1403" t="str">
            <v>Q</v>
          </cell>
          <cell r="AQ1403" t="str">
            <v>Q</v>
          </cell>
          <cell r="AR1403">
            <v>37.5</v>
          </cell>
          <cell r="AS1403" t="str">
            <v>Q</v>
          </cell>
          <cell r="AT1403" t="str">
            <v>Q</v>
          </cell>
          <cell r="AU1403" t="str">
            <v>Q</v>
          </cell>
          <cell r="AV1403">
            <v>11750.000019999999</v>
          </cell>
          <cell r="AW1403">
            <v>11752.7212</v>
          </cell>
          <cell r="AX1403">
            <v>12900</v>
          </cell>
          <cell r="AY1403">
            <v>9.7872338556812988E-2</v>
          </cell>
          <cell r="AZ1403">
            <v>8.9147285271317864E-2</v>
          </cell>
          <cell r="BA1403">
            <v>12500</v>
          </cell>
          <cell r="BB1403">
            <v>3</v>
          </cell>
          <cell r="BC1403">
            <v>6.3829785423268559E-2</v>
          </cell>
          <cell r="BD1403">
            <v>5.9999998400000039E-2</v>
          </cell>
          <cell r="BE1403">
            <v>11900</v>
          </cell>
          <cell r="BF1403">
            <v>6</v>
          </cell>
          <cell r="BG1403">
            <v>1.2765955722951583E-2</v>
          </cell>
          <cell r="BH1403">
            <v>1.2605040336134497E-2</v>
          </cell>
        </row>
        <row r="1404">
          <cell r="B1404" t="str">
            <v>18026</v>
          </cell>
          <cell r="C1404" t="str">
            <v>884394008879</v>
          </cell>
          <cell r="D1404" t="str">
            <v>JUGO ALOE SANDIA 500ml OKF</v>
          </cell>
          <cell r="E1404">
            <v>20</v>
          </cell>
          <cell r="F1404" t="str">
            <v>BEBIDAS</v>
          </cell>
          <cell r="G1404" t="str">
            <v>BEBIDAS</v>
          </cell>
          <cell r="H1404" t="str">
            <v>JUGOS</v>
          </cell>
          <cell r="I1404" t="str">
            <v>JUGOS SALUDABLES</v>
          </cell>
          <cell r="J1404" t="str">
            <v>NORMAL JS-NO</v>
          </cell>
          <cell r="K1404" t="str">
            <v>OKF</v>
          </cell>
          <cell r="L1404">
            <v>114</v>
          </cell>
          <cell r="M1404" t="str">
            <v>APOLO IMPORT S.A. 2 - TRENTINO (114)</v>
          </cell>
          <cell r="N1404">
            <v>0</v>
          </cell>
          <cell r="O1404">
            <v>12</v>
          </cell>
          <cell r="P1404">
            <v>7</v>
          </cell>
          <cell r="Q1404">
            <v>9</v>
          </cell>
          <cell r="R1404">
            <v>0</v>
          </cell>
          <cell r="S1404">
            <v>2</v>
          </cell>
          <cell r="T1404">
            <v>2</v>
          </cell>
          <cell r="U1404">
            <v>3</v>
          </cell>
          <cell r="V1404">
            <v>6</v>
          </cell>
          <cell r="W1404">
            <v>10</v>
          </cell>
          <cell r="X1404">
            <v>3</v>
          </cell>
          <cell r="Y1404">
            <v>5</v>
          </cell>
          <cell r="Z1404">
            <v>0</v>
          </cell>
          <cell r="AA1404">
            <v>1</v>
          </cell>
          <cell r="AB1404">
            <v>1</v>
          </cell>
          <cell r="AC1404">
            <v>1</v>
          </cell>
          <cell r="AD1404">
            <v>0</v>
          </cell>
          <cell r="AE1404">
            <v>0</v>
          </cell>
          <cell r="AF1404">
            <v>0</v>
          </cell>
          <cell r="AG1404">
            <v>0</v>
          </cell>
          <cell r="AH1404">
            <v>1</v>
          </cell>
          <cell r="AI1404">
            <v>3</v>
          </cell>
          <cell r="AJ1404">
            <v>46</v>
          </cell>
          <cell r="AK1404">
            <v>16</v>
          </cell>
          <cell r="AL1404">
            <v>19</v>
          </cell>
          <cell r="AM1404">
            <v>17</v>
          </cell>
          <cell r="AN1404">
            <v>20</v>
          </cell>
          <cell r="AO1404">
            <v>39</v>
          </cell>
          <cell r="AP1404">
            <v>153.33333333333331</v>
          </cell>
          <cell r="AQ1404">
            <v>160</v>
          </cell>
          <cell r="AR1404">
            <v>114</v>
          </cell>
          <cell r="AS1404">
            <v>510</v>
          </cell>
          <cell r="AT1404" t="str">
            <v>SV</v>
          </cell>
          <cell r="AU1404">
            <v>390</v>
          </cell>
          <cell r="AV1404">
            <v>15570.000050000001</v>
          </cell>
          <cell r="AW1404">
            <v>15630.1618</v>
          </cell>
          <cell r="AX1404">
            <v>17900</v>
          </cell>
          <cell r="AY1404">
            <v>0.14964675289130769</v>
          </cell>
          <cell r="AZ1404">
            <v>0.13016759497206701</v>
          </cell>
          <cell r="BA1404">
            <v>17500</v>
          </cell>
          <cell r="BB1404">
            <v>3</v>
          </cell>
          <cell r="BC1404">
            <v>0.12395632265909984</v>
          </cell>
          <cell r="BD1404">
            <v>0.1102857114285714</v>
          </cell>
          <cell r="BE1404">
            <v>16900</v>
          </cell>
          <cell r="BF1404">
            <v>6</v>
          </cell>
          <cell r="BG1404">
            <v>8.5420677310787729E-2</v>
          </cell>
          <cell r="BH1404">
            <v>7.8698221893491085E-2</v>
          </cell>
        </row>
        <row r="1405">
          <cell r="B1405" t="str">
            <v>1694</v>
          </cell>
          <cell r="C1405" t="str">
            <v>884394007759</v>
          </cell>
          <cell r="D1405" t="str">
            <v>JUGO ALOE SANDIA 500ml OKF F</v>
          </cell>
          <cell r="E1405">
            <v>20</v>
          </cell>
          <cell r="F1405" t="str">
            <v>BEBIDAS</v>
          </cell>
          <cell r="G1405" t="str">
            <v>BEBIDAS</v>
          </cell>
          <cell r="H1405" t="str">
            <v>JUGOS</v>
          </cell>
          <cell r="I1405" t="str">
            <v>JUGOS SALUDABLES</v>
          </cell>
          <cell r="J1405" t="str">
            <v>NORMAL JS-NO</v>
          </cell>
          <cell r="K1405" t="str">
            <v>OKF</v>
          </cell>
          <cell r="L1405">
            <v>114</v>
          </cell>
          <cell r="M1405" t="str">
            <v>APOLO IMPORT S.A. 2 - TRENTINO (114)</v>
          </cell>
          <cell r="N1405">
            <v>6</v>
          </cell>
          <cell r="O1405">
            <v>6</v>
          </cell>
          <cell r="P1405">
            <v>1</v>
          </cell>
          <cell r="Q1405">
            <v>0</v>
          </cell>
          <cell r="R1405">
            <v>4</v>
          </cell>
          <cell r="S1405">
            <v>5</v>
          </cell>
          <cell r="T1405">
            <v>9</v>
          </cell>
          <cell r="U1405">
            <v>6</v>
          </cell>
          <cell r="V1405">
            <v>1</v>
          </cell>
          <cell r="W1405">
            <v>1</v>
          </cell>
          <cell r="X1405">
            <v>1</v>
          </cell>
          <cell r="Y1405">
            <v>3</v>
          </cell>
          <cell r="Z1405">
            <v>2</v>
          </cell>
          <cell r="AA1405">
            <v>11</v>
          </cell>
          <cell r="AB1405">
            <v>1</v>
          </cell>
          <cell r="AC1405">
            <v>2</v>
          </cell>
          <cell r="AD1405">
            <v>0</v>
          </cell>
          <cell r="AE1405">
            <v>12</v>
          </cell>
          <cell r="AF1405">
            <v>5</v>
          </cell>
          <cell r="AG1405">
            <v>5</v>
          </cell>
          <cell r="AH1405">
            <v>0</v>
          </cell>
          <cell r="AI1405">
            <v>0</v>
          </cell>
          <cell r="AJ1405">
            <v>11</v>
          </cell>
          <cell r="AK1405">
            <v>19</v>
          </cell>
          <cell r="AL1405">
            <v>20</v>
          </cell>
          <cell r="AM1405">
            <v>7</v>
          </cell>
          <cell r="AN1405">
            <v>5</v>
          </cell>
          <cell r="AO1405">
            <v>0</v>
          </cell>
          <cell r="AP1405" t="str">
            <v>SV</v>
          </cell>
          <cell r="AQ1405">
            <v>95</v>
          </cell>
          <cell r="AR1405">
            <v>200</v>
          </cell>
          <cell r="AS1405">
            <v>105</v>
          </cell>
          <cell r="AT1405">
            <v>30</v>
          </cell>
          <cell r="AU1405" t="str">
            <v>Q</v>
          </cell>
          <cell r="AV1405">
            <v>11750.000019999999</v>
          </cell>
          <cell r="AW1405">
            <v>11757.03001</v>
          </cell>
          <cell r="AX1405">
            <v>12900</v>
          </cell>
          <cell r="AY1405">
            <v>9.7872338556812988E-2</v>
          </cell>
          <cell r="AZ1405">
            <v>8.9147285271317864E-2</v>
          </cell>
          <cell r="BA1405">
            <v>12500</v>
          </cell>
          <cell r="BB1405">
            <v>3</v>
          </cell>
          <cell r="BC1405">
            <v>6.3829785423268559E-2</v>
          </cell>
          <cell r="BD1405">
            <v>5.9999998400000039E-2</v>
          </cell>
          <cell r="BE1405">
            <v>11900</v>
          </cell>
          <cell r="BF1405">
            <v>6</v>
          </cell>
          <cell r="BG1405">
            <v>1.2765955722951583E-2</v>
          </cell>
          <cell r="BH1405">
            <v>1.2605040336134497E-2</v>
          </cell>
        </row>
        <row r="1406">
          <cell r="B1406" t="str">
            <v>16825</v>
          </cell>
          <cell r="C1406" t="str">
            <v>8809713910482</v>
          </cell>
          <cell r="D1406" t="str">
            <v>JUGO ALOE UVA MOSCATO 500ml OKF</v>
          </cell>
          <cell r="E1406">
            <v>20</v>
          </cell>
          <cell r="F1406" t="str">
            <v>BEBIDAS</v>
          </cell>
          <cell r="G1406" t="str">
            <v>BEBIDAS</v>
          </cell>
          <cell r="H1406" t="str">
            <v>JUGOS</v>
          </cell>
          <cell r="I1406" t="str">
            <v>JUGOS SALUDABLES</v>
          </cell>
          <cell r="J1406" t="str">
            <v>NORMAL JS-NO</v>
          </cell>
          <cell r="K1406" t="str">
            <v>OKF</v>
          </cell>
          <cell r="L1406">
            <v>114</v>
          </cell>
          <cell r="M1406" t="str">
            <v>APOLO IMPORT S.A. 2 - TRENTINO (114)</v>
          </cell>
          <cell r="N1406">
            <v>1</v>
          </cell>
          <cell r="O1406">
            <v>4</v>
          </cell>
          <cell r="P1406">
            <v>2</v>
          </cell>
          <cell r="Q1406">
            <v>2</v>
          </cell>
          <cell r="R1406">
            <v>0</v>
          </cell>
          <cell r="S1406">
            <v>0</v>
          </cell>
          <cell r="T1406">
            <v>1</v>
          </cell>
          <cell r="U1406">
            <v>2</v>
          </cell>
          <cell r="V1406">
            <v>1</v>
          </cell>
          <cell r="W1406">
            <v>2</v>
          </cell>
          <cell r="X1406">
            <v>0</v>
          </cell>
          <cell r="Y1406">
            <v>0</v>
          </cell>
          <cell r="Z1406">
            <v>0</v>
          </cell>
          <cell r="AA1406">
            <v>0</v>
          </cell>
          <cell r="AB1406">
            <v>0</v>
          </cell>
          <cell r="AC1406">
            <v>0</v>
          </cell>
          <cell r="AD1406">
            <v>2</v>
          </cell>
          <cell r="AE1406">
            <v>0</v>
          </cell>
          <cell r="AF1406">
            <v>0</v>
          </cell>
          <cell r="AG1406">
            <v>0</v>
          </cell>
          <cell r="AH1406">
            <v>0</v>
          </cell>
          <cell r="AI1406">
            <v>0</v>
          </cell>
          <cell r="AJ1406">
            <v>27</v>
          </cell>
          <cell r="AK1406">
            <v>16</v>
          </cell>
          <cell r="AL1406">
            <v>24</v>
          </cell>
          <cell r="AM1406">
            <v>22</v>
          </cell>
          <cell r="AN1406">
            <v>23</v>
          </cell>
          <cell r="AO1406">
            <v>40</v>
          </cell>
          <cell r="AP1406">
            <v>405</v>
          </cell>
          <cell r="AQ1406">
            <v>240</v>
          </cell>
          <cell r="AR1406" t="str">
            <v>SV</v>
          </cell>
          <cell r="AS1406" t="str">
            <v>SV</v>
          </cell>
          <cell r="AT1406" t="str">
            <v>SV</v>
          </cell>
          <cell r="AU1406" t="str">
            <v>SV</v>
          </cell>
          <cell r="AV1406">
            <v>15570.000050000001</v>
          </cell>
          <cell r="AW1406">
            <v>15227.21651</v>
          </cell>
          <cell r="AX1406">
            <v>17900</v>
          </cell>
          <cell r="AY1406">
            <v>0.14964675289130769</v>
          </cell>
          <cell r="AZ1406">
            <v>0.13016759497206701</v>
          </cell>
          <cell r="BA1406">
            <v>17500</v>
          </cell>
          <cell r="BB1406">
            <v>3</v>
          </cell>
          <cell r="BC1406">
            <v>0.12395632265909984</v>
          </cell>
          <cell r="BD1406">
            <v>0.1102857114285714</v>
          </cell>
          <cell r="BE1406">
            <v>16900</v>
          </cell>
          <cell r="BF1406">
            <v>6</v>
          </cell>
          <cell r="BG1406">
            <v>8.5420677310787729E-2</v>
          </cell>
          <cell r="BH1406">
            <v>7.8698221893491085E-2</v>
          </cell>
        </row>
        <row r="1407">
          <cell r="B1407" t="str">
            <v>1560</v>
          </cell>
          <cell r="C1407" t="str">
            <v>855433004749</v>
          </cell>
          <cell r="D1407" t="str">
            <v>AGUA DE COCO 1Lts DO VALE</v>
          </cell>
          <cell r="E1407">
            <v>12</v>
          </cell>
          <cell r="F1407" t="str">
            <v>BEBIDAS</v>
          </cell>
          <cell r="G1407" t="str">
            <v>BEBIDAS</v>
          </cell>
          <cell r="H1407" t="str">
            <v>JUGOS</v>
          </cell>
          <cell r="I1407" t="str">
            <v>JUGOS SALUDABLES</v>
          </cell>
          <cell r="J1407" t="str">
            <v>NORMAL JS-NO</v>
          </cell>
          <cell r="K1407" t="str">
            <v>COCO DO VALE</v>
          </cell>
          <cell r="L1407">
            <v>114</v>
          </cell>
          <cell r="M1407" t="str">
            <v>APOLO IMPORT S.A. 2 - TRENTINO (114)</v>
          </cell>
          <cell r="N1407">
            <v>5</v>
          </cell>
          <cell r="O1407">
            <v>12</v>
          </cell>
          <cell r="P1407">
            <v>16</v>
          </cell>
          <cell r="Q1407">
            <v>18</v>
          </cell>
          <cell r="R1407">
            <v>15</v>
          </cell>
          <cell r="S1407">
            <v>20</v>
          </cell>
          <cell r="T1407">
            <v>3</v>
          </cell>
          <cell r="U1407">
            <v>4</v>
          </cell>
          <cell r="V1407">
            <v>4</v>
          </cell>
          <cell r="W1407">
            <v>3</v>
          </cell>
          <cell r="X1407">
            <v>3</v>
          </cell>
          <cell r="Y1407">
            <v>5</v>
          </cell>
          <cell r="Z1407">
            <v>5</v>
          </cell>
          <cell r="AA1407">
            <v>10</v>
          </cell>
          <cell r="AB1407">
            <v>5</v>
          </cell>
          <cell r="AC1407">
            <v>6</v>
          </cell>
          <cell r="AD1407">
            <v>8</v>
          </cell>
          <cell r="AE1407">
            <v>12</v>
          </cell>
          <cell r="AF1407">
            <v>5</v>
          </cell>
          <cell r="AG1407">
            <v>7</v>
          </cell>
          <cell r="AH1407">
            <v>0</v>
          </cell>
          <cell r="AI1407">
            <v>1</v>
          </cell>
          <cell r="AJ1407">
            <v>56</v>
          </cell>
          <cell r="AK1407">
            <v>72</v>
          </cell>
          <cell r="AL1407">
            <v>12</v>
          </cell>
          <cell r="AM1407">
            <v>24</v>
          </cell>
          <cell r="AN1407">
            <v>42</v>
          </cell>
          <cell r="AO1407">
            <v>23</v>
          </cell>
          <cell r="AP1407">
            <v>93.333333333333329</v>
          </cell>
          <cell r="AQ1407">
            <v>540</v>
          </cell>
          <cell r="AR1407">
            <v>72</v>
          </cell>
          <cell r="AS1407">
            <v>120</v>
          </cell>
          <cell r="AT1407">
            <v>180</v>
          </cell>
          <cell r="AU1407">
            <v>690</v>
          </cell>
          <cell r="AV1407">
            <v>15550.000004</v>
          </cell>
          <cell r="AW1407">
            <v>15248.765069999999</v>
          </cell>
          <cell r="AX1407">
            <v>17900</v>
          </cell>
          <cell r="AY1407">
            <v>0.15112540163315114</v>
          </cell>
          <cell r="AZ1407">
            <v>0.13128491597765365</v>
          </cell>
          <cell r="BA1407">
            <v>16900</v>
          </cell>
          <cell r="BB1407">
            <v>3</v>
          </cell>
          <cell r="BC1407">
            <v>8.6816719977667711E-2</v>
          </cell>
          <cell r="BD1407">
            <v>7.9881656568047368E-2</v>
          </cell>
          <cell r="BE1407">
            <v>0</v>
          </cell>
          <cell r="BF1407">
            <v>0</v>
          </cell>
          <cell r="BG1407">
            <v>-1</v>
          </cell>
          <cell r="BH1407">
            <v>0</v>
          </cell>
        </row>
        <row r="1408">
          <cell r="B1408" t="str">
            <v>12749</v>
          </cell>
          <cell r="C1408" t="str">
            <v>855433004725</v>
          </cell>
          <cell r="D1408" t="str">
            <v>AGUA DE COCO 330ml DO VALE</v>
          </cell>
          <cell r="E1408">
            <v>12</v>
          </cell>
          <cell r="F1408" t="str">
            <v>BEBIDAS</v>
          </cell>
          <cell r="G1408" t="str">
            <v>BEBIDAS</v>
          </cell>
          <cell r="H1408" t="str">
            <v>JUGOS</v>
          </cell>
          <cell r="I1408" t="str">
            <v>JUGOS SALUDABLES</v>
          </cell>
          <cell r="J1408" t="str">
            <v>NORMAL JS-NO</v>
          </cell>
          <cell r="K1408" t="str">
            <v>COCO DO VALE</v>
          </cell>
          <cell r="L1408">
            <v>114</v>
          </cell>
          <cell r="M1408" t="str">
            <v>APOLO IMPORT S.A. 2 - TRENTINO (114)</v>
          </cell>
          <cell r="N1408">
            <v>3</v>
          </cell>
          <cell r="O1408">
            <v>14</v>
          </cell>
          <cell r="P1408">
            <v>28</v>
          </cell>
          <cell r="Q1408">
            <v>16</v>
          </cell>
          <cell r="R1408">
            <v>1</v>
          </cell>
          <cell r="S1408">
            <v>4</v>
          </cell>
          <cell r="T1408">
            <v>29</v>
          </cell>
          <cell r="U1408">
            <v>29</v>
          </cell>
          <cell r="V1408">
            <v>2</v>
          </cell>
          <cell r="W1408">
            <v>6</v>
          </cell>
          <cell r="X1408">
            <v>2</v>
          </cell>
          <cell r="Y1408">
            <v>2</v>
          </cell>
          <cell r="Z1408">
            <v>7</v>
          </cell>
          <cell r="AA1408">
            <v>9</v>
          </cell>
          <cell r="AB1408">
            <v>4</v>
          </cell>
          <cell r="AC1408">
            <v>3</v>
          </cell>
          <cell r="AD1408">
            <v>9</v>
          </cell>
          <cell r="AE1408">
            <v>5</v>
          </cell>
          <cell r="AF1408">
            <v>1</v>
          </cell>
          <cell r="AG1408">
            <v>4</v>
          </cell>
          <cell r="AH1408">
            <v>0</v>
          </cell>
          <cell r="AI1408">
            <v>0</v>
          </cell>
          <cell r="AJ1408">
            <v>19</v>
          </cell>
          <cell r="AK1408">
            <v>6</v>
          </cell>
          <cell r="AL1408">
            <v>21</v>
          </cell>
          <cell r="AM1408">
            <v>31</v>
          </cell>
          <cell r="AN1408">
            <v>25</v>
          </cell>
          <cell r="AO1408">
            <v>84</v>
          </cell>
          <cell r="AP1408">
            <v>35.625</v>
          </cell>
          <cell r="AQ1408">
            <v>6.2068965517241379</v>
          </cell>
          <cell r="AR1408">
            <v>315</v>
          </cell>
          <cell r="AS1408">
            <v>310</v>
          </cell>
          <cell r="AT1408">
            <v>187.5</v>
          </cell>
          <cell r="AU1408" t="str">
            <v>SV</v>
          </cell>
          <cell r="AV1408">
            <v>6850.0000030000001</v>
          </cell>
          <cell r="AW1408">
            <v>6323.3730999999998</v>
          </cell>
          <cell r="AX1408">
            <v>7900</v>
          </cell>
          <cell r="AY1408">
            <v>0.15328467102775845</v>
          </cell>
          <cell r="AZ1408">
            <v>0.13291139202531643</v>
          </cell>
          <cell r="BA1408">
            <v>7500</v>
          </cell>
          <cell r="BB1408">
            <v>3</v>
          </cell>
          <cell r="BC1408">
            <v>9.4890510469390899E-2</v>
          </cell>
          <cell r="BD1408">
            <v>8.666666626666665E-2</v>
          </cell>
          <cell r="BE1408">
            <v>7250</v>
          </cell>
          <cell r="BF1408">
            <v>6</v>
          </cell>
          <cell r="BG1408">
            <v>5.8394160120411209E-2</v>
          </cell>
          <cell r="BH1408">
            <v>5.517241337931033E-2</v>
          </cell>
        </row>
        <row r="1409">
          <cell r="B1409" t="str">
            <v>1175</v>
          </cell>
          <cell r="C1409" t="str">
            <v>7891141019838</v>
          </cell>
          <cell r="D1409" t="str">
            <v>JUGO INTEGRAL UVA 1,5Lts AURORA</v>
          </cell>
          <cell r="E1409">
            <v>6</v>
          </cell>
          <cell r="F1409" t="str">
            <v>BEBIDAS</v>
          </cell>
          <cell r="G1409" t="str">
            <v>BEBIDAS</v>
          </cell>
          <cell r="H1409" t="str">
            <v>JUGOS</v>
          </cell>
          <cell r="I1409" t="str">
            <v>JUGOS SALUDABLES</v>
          </cell>
          <cell r="J1409" t="str">
            <v>NORMAL JS-NO</v>
          </cell>
          <cell r="K1409" t="str">
            <v>AURORA</v>
          </cell>
          <cell r="L1409">
            <v>29</v>
          </cell>
          <cell r="M1409" t="str">
            <v>APOLO IMPORT S.A. 1 -  APOLO (29)</v>
          </cell>
          <cell r="N1409">
            <v>0</v>
          </cell>
          <cell r="O1409">
            <v>0</v>
          </cell>
          <cell r="P1409">
            <v>0</v>
          </cell>
          <cell r="Q1409">
            <v>0</v>
          </cell>
          <cell r="R1409">
            <v>0</v>
          </cell>
          <cell r="S1409">
            <v>0</v>
          </cell>
          <cell r="T1409">
            <v>0</v>
          </cell>
          <cell r="U1409">
            <v>0</v>
          </cell>
          <cell r="V1409">
            <v>0</v>
          </cell>
          <cell r="W1409">
            <v>0</v>
          </cell>
          <cell r="X1409">
            <v>0</v>
          </cell>
          <cell r="Y1409">
            <v>0</v>
          </cell>
          <cell r="Z1409">
            <v>0</v>
          </cell>
          <cell r="AA1409">
            <v>0</v>
          </cell>
          <cell r="AB1409">
            <v>0</v>
          </cell>
          <cell r="AC1409">
            <v>0</v>
          </cell>
          <cell r="AD1409">
            <v>0</v>
          </cell>
          <cell r="AE1409">
            <v>0</v>
          </cell>
          <cell r="AF1409">
            <v>0</v>
          </cell>
          <cell r="AG1409">
            <v>0</v>
          </cell>
          <cell r="AH1409">
            <v>0</v>
          </cell>
          <cell r="AI1409">
            <v>0</v>
          </cell>
          <cell r="AJ1409">
            <v>0</v>
          </cell>
          <cell r="AK1409">
            <v>0</v>
          </cell>
          <cell r="AL1409">
            <v>0</v>
          </cell>
          <cell r="AM1409">
            <v>0</v>
          </cell>
          <cell r="AN1409">
            <v>0</v>
          </cell>
          <cell r="AO1409">
            <v>0</v>
          </cell>
          <cell r="AP1409" t="str">
            <v>Q</v>
          </cell>
          <cell r="AQ1409" t="str">
            <v>Q</v>
          </cell>
          <cell r="AR1409" t="str">
            <v>Q</v>
          </cell>
          <cell r="AS1409" t="str">
            <v>Q</v>
          </cell>
          <cell r="AT1409" t="str">
            <v>Q</v>
          </cell>
          <cell r="AU1409" t="str">
            <v>Q</v>
          </cell>
          <cell r="AV1409">
            <v>26000.000004000001</v>
          </cell>
          <cell r="AW1409">
            <v>25313.86033</v>
          </cell>
          <cell r="AX1409">
            <v>29900</v>
          </cell>
          <cell r="AY1409">
            <v>0.14999999982307677</v>
          </cell>
          <cell r="AZ1409">
            <v>0.13043478247491636</v>
          </cell>
          <cell r="BA1409">
            <v>28900</v>
          </cell>
          <cell r="BB1409">
            <v>3</v>
          </cell>
          <cell r="BC1409">
            <v>0.11153846136745549</v>
          </cell>
          <cell r="BD1409">
            <v>0.10034602062283732</v>
          </cell>
          <cell r="BE1409">
            <v>27900</v>
          </cell>
          <cell r="BF1409">
            <v>6</v>
          </cell>
          <cell r="BG1409">
            <v>7.3076922911834208E-2</v>
          </cell>
          <cell r="BH1409">
            <v>6.8100358279569839E-2</v>
          </cell>
        </row>
        <row r="1410">
          <cell r="B1410" t="str">
            <v>1174</v>
          </cell>
          <cell r="C1410" t="str">
            <v>7891141024221</v>
          </cell>
          <cell r="D1410" t="str">
            <v>JUGO INTEGRAL UVA 1Lts  AURORA</v>
          </cell>
          <cell r="E1410">
            <v>6</v>
          </cell>
          <cell r="F1410" t="str">
            <v>BEBIDAS</v>
          </cell>
          <cell r="G1410" t="str">
            <v>BEBIDAS</v>
          </cell>
          <cell r="H1410" t="str">
            <v>JUGOS</v>
          </cell>
          <cell r="I1410" t="str">
            <v>JUGOS SALUDABLES</v>
          </cell>
          <cell r="J1410" t="str">
            <v>NORMAL JS-NO</v>
          </cell>
          <cell r="K1410" t="str">
            <v>AURORA</v>
          </cell>
          <cell r="L1410">
            <v>29</v>
          </cell>
          <cell r="M1410" t="str">
            <v>APOLO IMPORT S.A. 1 -  APOLO (29)</v>
          </cell>
          <cell r="N1410">
            <v>0</v>
          </cell>
          <cell r="O1410">
            <v>0</v>
          </cell>
          <cell r="P1410">
            <v>0</v>
          </cell>
          <cell r="Q1410">
            <v>0</v>
          </cell>
          <cell r="R1410">
            <v>0</v>
          </cell>
          <cell r="S1410">
            <v>0</v>
          </cell>
          <cell r="T1410">
            <v>0</v>
          </cell>
          <cell r="U1410">
            <v>0</v>
          </cell>
          <cell r="V1410">
            <v>0</v>
          </cell>
          <cell r="W1410">
            <v>0</v>
          </cell>
          <cell r="X1410">
            <v>0</v>
          </cell>
          <cell r="Y1410">
            <v>0</v>
          </cell>
          <cell r="Z1410">
            <v>0</v>
          </cell>
          <cell r="AA1410">
            <v>0</v>
          </cell>
          <cell r="AB1410">
            <v>0</v>
          </cell>
          <cell r="AC1410">
            <v>0</v>
          </cell>
          <cell r="AD1410">
            <v>0</v>
          </cell>
          <cell r="AE1410">
            <v>0</v>
          </cell>
          <cell r="AF1410">
            <v>0</v>
          </cell>
          <cell r="AG1410">
            <v>0</v>
          </cell>
          <cell r="AH1410">
            <v>0</v>
          </cell>
          <cell r="AI1410">
            <v>0</v>
          </cell>
          <cell r="AJ1410">
            <v>0</v>
          </cell>
          <cell r="AK1410">
            <v>0</v>
          </cell>
          <cell r="AL1410">
            <v>0</v>
          </cell>
          <cell r="AM1410">
            <v>0</v>
          </cell>
          <cell r="AN1410">
            <v>0</v>
          </cell>
          <cell r="AO1410">
            <v>0</v>
          </cell>
          <cell r="AP1410" t="str">
            <v>Q</v>
          </cell>
          <cell r="AQ1410" t="str">
            <v>Q</v>
          </cell>
          <cell r="AR1410" t="str">
            <v>Q</v>
          </cell>
          <cell r="AS1410" t="str">
            <v>Q</v>
          </cell>
          <cell r="AT1410" t="str">
            <v>Q</v>
          </cell>
          <cell r="AU1410" t="str">
            <v>Q</v>
          </cell>
          <cell r="AV1410">
            <v>19920.000001</v>
          </cell>
          <cell r="AW1410">
            <v>19028.060150000001</v>
          </cell>
          <cell r="AX1410">
            <v>22900</v>
          </cell>
          <cell r="AY1410">
            <v>0.14959839351658633</v>
          </cell>
          <cell r="AZ1410">
            <v>0.13013100432314409</v>
          </cell>
          <cell r="BA1410">
            <v>21900</v>
          </cell>
          <cell r="BB1410">
            <v>3</v>
          </cell>
          <cell r="BC1410">
            <v>9.9397590306255168E-2</v>
          </cell>
          <cell r="BD1410">
            <v>9.0410958858447479E-2</v>
          </cell>
          <cell r="BE1410">
            <v>21500</v>
          </cell>
          <cell r="BF1410">
            <v>6</v>
          </cell>
          <cell r="BG1410">
            <v>7.9317269022122661E-2</v>
          </cell>
          <cell r="BH1410">
            <v>7.348837204651161E-2</v>
          </cell>
        </row>
        <row r="1411">
          <cell r="B1411" t="str">
            <v>13974</v>
          </cell>
          <cell r="C1411" t="str">
            <v>7891141025631</v>
          </cell>
          <cell r="D1411" t="str">
            <v>JUGO INTEGRAL UVA 300ml AURORA</v>
          </cell>
          <cell r="E1411">
            <v>12</v>
          </cell>
          <cell r="F1411" t="str">
            <v>BEBIDAS</v>
          </cell>
          <cell r="G1411" t="str">
            <v>BEBIDAS</v>
          </cell>
          <cell r="H1411" t="str">
            <v>JUGOS</v>
          </cell>
          <cell r="I1411" t="str">
            <v>JUGOS SALUDABLES</v>
          </cell>
          <cell r="J1411" t="str">
            <v>NORMAL JS-NO</v>
          </cell>
          <cell r="K1411" t="str">
            <v>AURORA</v>
          </cell>
          <cell r="L1411">
            <v>29</v>
          </cell>
          <cell r="M1411" t="str">
            <v>APOLO IMPORT S.A. 1 -  APOLO (29)</v>
          </cell>
          <cell r="N1411">
            <v>0</v>
          </cell>
          <cell r="O1411">
            <v>0</v>
          </cell>
          <cell r="P1411">
            <v>0</v>
          </cell>
          <cell r="Q1411">
            <v>0</v>
          </cell>
          <cell r="R1411">
            <v>0</v>
          </cell>
          <cell r="S1411">
            <v>0</v>
          </cell>
          <cell r="T1411">
            <v>0</v>
          </cell>
          <cell r="U1411">
            <v>0</v>
          </cell>
          <cell r="V1411">
            <v>0</v>
          </cell>
          <cell r="W1411">
            <v>0</v>
          </cell>
          <cell r="X1411">
            <v>0</v>
          </cell>
          <cell r="Y1411">
            <v>0</v>
          </cell>
          <cell r="Z1411">
            <v>0</v>
          </cell>
          <cell r="AA1411">
            <v>0</v>
          </cell>
          <cell r="AB1411">
            <v>0</v>
          </cell>
          <cell r="AC1411">
            <v>0</v>
          </cell>
          <cell r="AD1411">
            <v>0</v>
          </cell>
          <cell r="AE1411">
            <v>0</v>
          </cell>
          <cell r="AF1411">
            <v>0</v>
          </cell>
          <cell r="AG1411">
            <v>0</v>
          </cell>
          <cell r="AH1411">
            <v>0</v>
          </cell>
          <cell r="AI1411">
            <v>0</v>
          </cell>
          <cell r="AJ1411">
            <v>0</v>
          </cell>
          <cell r="AK1411">
            <v>0</v>
          </cell>
          <cell r="AL1411">
            <v>0</v>
          </cell>
          <cell r="AM1411">
            <v>0</v>
          </cell>
          <cell r="AN1411">
            <v>0</v>
          </cell>
          <cell r="AO1411">
            <v>0</v>
          </cell>
          <cell r="AP1411" t="str">
            <v>Q</v>
          </cell>
          <cell r="AQ1411" t="str">
            <v>Q</v>
          </cell>
          <cell r="AR1411" t="str">
            <v>Q</v>
          </cell>
          <cell r="AS1411" t="str">
            <v>Q</v>
          </cell>
          <cell r="AT1411" t="str">
            <v>Q</v>
          </cell>
          <cell r="AU1411" t="str">
            <v>Q</v>
          </cell>
          <cell r="AV1411">
            <v>9999.9999989999997</v>
          </cell>
          <cell r="AW1411">
            <v>1407.88626</v>
          </cell>
          <cell r="AX1411">
            <v>11500</v>
          </cell>
          <cell r="AY1411">
            <v>0.15000000011500014</v>
          </cell>
          <cell r="AZ1411">
            <v>0.1304347826956522</v>
          </cell>
          <cell r="BA1411">
            <v>10900</v>
          </cell>
          <cell r="BB1411">
            <v>3</v>
          </cell>
          <cell r="BC1411">
            <v>9.0000000109E-2</v>
          </cell>
          <cell r="BD1411">
            <v>8.2568807431192687E-2</v>
          </cell>
          <cell r="BE1411">
            <v>0</v>
          </cell>
          <cell r="BF1411">
            <v>0</v>
          </cell>
          <cell r="BG1411">
            <v>-1</v>
          </cell>
          <cell r="BH1411">
            <v>0</v>
          </cell>
        </row>
        <row r="1412">
          <cell r="B1412" t="str">
            <v>1173</v>
          </cell>
          <cell r="C1412" t="str">
            <v>7891141007477</v>
          </cell>
          <cell r="D1412" t="str">
            <v>JUGO INTEGRAL UVA 500ml AURORA</v>
          </cell>
          <cell r="E1412">
            <v>12</v>
          </cell>
          <cell r="F1412" t="str">
            <v>BEBIDAS</v>
          </cell>
          <cell r="G1412" t="str">
            <v>BEBIDAS</v>
          </cell>
          <cell r="H1412" t="str">
            <v>JUGOS</v>
          </cell>
          <cell r="I1412" t="str">
            <v>JUGOS SALUDABLES</v>
          </cell>
          <cell r="J1412" t="str">
            <v>NORMAL JS-NO</v>
          </cell>
          <cell r="K1412" t="str">
            <v>AURORA</v>
          </cell>
          <cell r="L1412">
            <v>29</v>
          </cell>
          <cell r="M1412" t="str">
            <v>APOLO IMPORT S.A. 1 -  APOLO (29)</v>
          </cell>
          <cell r="N1412">
            <v>0</v>
          </cell>
          <cell r="O1412">
            <v>0</v>
          </cell>
          <cell r="P1412">
            <v>0</v>
          </cell>
          <cell r="Q1412">
            <v>0</v>
          </cell>
          <cell r="R1412">
            <v>0</v>
          </cell>
          <cell r="S1412">
            <v>0</v>
          </cell>
          <cell r="T1412">
            <v>0</v>
          </cell>
          <cell r="U1412">
            <v>0</v>
          </cell>
          <cell r="V1412">
            <v>0</v>
          </cell>
          <cell r="W1412">
            <v>0</v>
          </cell>
          <cell r="X1412">
            <v>0</v>
          </cell>
          <cell r="Y1412">
            <v>0</v>
          </cell>
          <cell r="Z1412">
            <v>0</v>
          </cell>
          <cell r="AA1412">
            <v>0</v>
          </cell>
          <cell r="AB1412">
            <v>0</v>
          </cell>
          <cell r="AC1412">
            <v>0</v>
          </cell>
          <cell r="AD1412">
            <v>0</v>
          </cell>
          <cell r="AE1412">
            <v>0</v>
          </cell>
          <cell r="AF1412">
            <v>0</v>
          </cell>
          <cell r="AG1412">
            <v>0</v>
          </cell>
          <cell r="AH1412">
            <v>0</v>
          </cell>
          <cell r="AI1412">
            <v>0</v>
          </cell>
          <cell r="AJ1412">
            <v>0</v>
          </cell>
          <cell r="AK1412">
            <v>0</v>
          </cell>
          <cell r="AL1412">
            <v>0</v>
          </cell>
          <cell r="AM1412">
            <v>0</v>
          </cell>
          <cell r="AN1412">
            <v>0</v>
          </cell>
          <cell r="AO1412">
            <v>0</v>
          </cell>
          <cell r="AP1412" t="str">
            <v>Q</v>
          </cell>
          <cell r="AQ1412" t="str">
            <v>Q</v>
          </cell>
          <cell r="AR1412" t="str">
            <v>Q</v>
          </cell>
          <cell r="AS1412" t="str">
            <v>Q</v>
          </cell>
          <cell r="AT1412" t="str">
            <v>Q</v>
          </cell>
          <cell r="AU1412" t="str">
            <v>Q</v>
          </cell>
          <cell r="AV1412">
            <v>11220</v>
          </cell>
          <cell r="AW1412">
            <v>9924.6693699999996</v>
          </cell>
          <cell r="AX1412">
            <v>12900</v>
          </cell>
          <cell r="AY1412">
            <v>0.14973262032085555</v>
          </cell>
          <cell r="AZ1412">
            <v>0.13023255813953488</v>
          </cell>
          <cell r="BA1412">
            <v>12500</v>
          </cell>
          <cell r="BB1412">
            <v>3</v>
          </cell>
          <cell r="BC1412">
            <v>0.11408199643493755</v>
          </cell>
          <cell r="BD1412">
            <v>0.1024</v>
          </cell>
          <cell r="BE1412">
            <v>11900</v>
          </cell>
          <cell r="BF1412">
            <v>6</v>
          </cell>
          <cell r="BG1412">
            <v>6.0606060606060552E-2</v>
          </cell>
          <cell r="BH1412">
            <v>5.7142857142857141E-2</v>
          </cell>
        </row>
        <row r="1413">
          <cell r="B1413" t="str">
            <v>1172</v>
          </cell>
          <cell r="C1413" t="str">
            <v>7891141025570</v>
          </cell>
          <cell r="D1413" t="str">
            <v>JUGO INTEGRAL UVA BL 1,5Lts AURORA</v>
          </cell>
          <cell r="E1413">
            <v>6</v>
          </cell>
          <cell r="F1413" t="str">
            <v>BEBIDAS</v>
          </cell>
          <cell r="G1413" t="str">
            <v>BEBIDAS</v>
          </cell>
          <cell r="H1413" t="str">
            <v>JUGOS</v>
          </cell>
          <cell r="I1413" t="str">
            <v>JUGOS SALUDABLES</v>
          </cell>
          <cell r="J1413" t="str">
            <v>NORMAL JS-NO</v>
          </cell>
          <cell r="K1413" t="str">
            <v>AURORA</v>
          </cell>
          <cell r="L1413">
            <v>29</v>
          </cell>
          <cell r="M1413" t="str">
            <v>APOLO IMPORT S.A. 1 -  APOLO (29)</v>
          </cell>
          <cell r="N1413">
            <v>0</v>
          </cell>
          <cell r="O1413">
            <v>0</v>
          </cell>
          <cell r="P1413">
            <v>0</v>
          </cell>
          <cell r="Q1413">
            <v>0</v>
          </cell>
          <cell r="R1413">
            <v>0</v>
          </cell>
          <cell r="S1413">
            <v>0</v>
          </cell>
          <cell r="T1413">
            <v>0</v>
          </cell>
          <cell r="U1413">
            <v>0</v>
          </cell>
          <cell r="V1413">
            <v>0</v>
          </cell>
          <cell r="W1413">
            <v>0</v>
          </cell>
          <cell r="X1413">
            <v>0</v>
          </cell>
          <cell r="Y1413">
            <v>0</v>
          </cell>
          <cell r="Z1413">
            <v>0</v>
          </cell>
          <cell r="AA1413">
            <v>0</v>
          </cell>
          <cell r="AB1413">
            <v>0</v>
          </cell>
          <cell r="AC1413">
            <v>0</v>
          </cell>
          <cell r="AD1413">
            <v>0</v>
          </cell>
          <cell r="AE1413">
            <v>0</v>
          </cell>
          <cell r="AF1413">
            <v>0</v>
          </cell>
          <cell r="AG1413">
            <v>0</v>
          </cell>
          <cell r="AH1413">
            <v>0</v>
          </cell>
          <cell r="AI1413">
            <v>0</v>
          </cell>
          <cell r="AJ1413">
            <v>0</v>
          </cell>
          <cell r="AK1413">
            <v>0</v>
          </cell>
          <cell r="AL1413">
            <v>0</v>
          </cell>
          <cell r="AM1413">
            <v>0</v>
          </cell>
          <cell r="AN1413">
            <v>0</v>
          </cell>
          <cell r="AO1413">
            <v>0</v>
          </cell>
          <cell r="AP1413" t="str">
            <v>Q</v>
          </cell>
          <cell r="AQ1413" t="str">
            <v>Q</v>
          </cell>
          <cell r="AR1413" t="str">
            <v>Q</v>
          </cell>
          <cell r="AS1413" t="str">
            <v>Q</v>
          </cell>
          <cell r="AT1413" t="str">
            <v>Q</v>
          </cell>
          <cell r="AU1413" t="str">
            <v>Q</v>
          </cell>
          <cell r="AV1413">
            <v>25120.000004000001</v>
          </cell>
          <cell r="AW1413">
            <v>24976.671829999999</v>
          </cell>
          <cell r="AX1413">
            <v>28900</v>
          </cell>
          <cell r="AY1413">
            <v>0.15047770682317219</v>
          </cell>
          <cell r="AZ1413">
            <v>0.13079584761245669</v>
          </cell>
          <cell r="BA1413">
            <v>27900</v>
          </cell>
          <cell r="BB1413">
            <v>3</v>
          </cell>
          <cell r="BC1413">
            <v>0.11066878963205906</v>
          </cell>
          <cell r="BD1413">
            <v>9.9641576917562674E-2</v>
          </cell>
          <cell r="BE1413">
            <v>27500</v>
          </cell>
          <cell r="BF1413">
            <v>6</v>
          </cell>
          <cell r="BG1413">
            <v>9.4745222755613812E-2</v>
          </cell>
          <cell r="BH1413">
            <v>8.6545454399999958E-2</v>
          </cell>
        </row>
        <row r="1414">
          <cell r="B1414" t="str">
            <v>15396</v>
          </cell>
          <cell r="C1414" t="str">
            <v>7896000596376</v>
          </cell>
          <cell r="D1414" t="str">
            <v>TÉ FRIO BLANCO PITAYA 1Lts NATURAL TEA</v>
          </cell>
          <cell r="E1414">
            <v>12</v>
          </cell>
          <cell r="F1414" t="str">
            <v>BEBIDAS</v>
          </cell>
          <cell r="G1414" t="str">
            <v>BEBIDAS</v>
          </cell>
          <cell r="H1414" t="str">
            <v>JUGOS</v>
          </cell>
          <cell r="I1414" t="str">
            <v>JUGOS SALUDABLES</v>
          </cell>
          <cell r="J1414" t="str">
            <v>NORMAL JS-NO</v>
          </cell>
          <cell r="K1414" t="str">
            <v>NATURAL TEA</v>
          </cell>
          <cell r="L1414">
            <v>114</v>
          </cell>
          <cell r="M1414" t="str">
            <v>APOLO IMPORT S.A. 2 - TRENTINO (114)</v>
          </cell>
          <cell r="N1414">
            <v>33</v>
          </cell>
          <cell r="O1414">
            <v>5</v>
          </cell>
          <cell r="P1414">
            <v>24</v>
          </cell>
          <cell r="Q1414">
            <v>26</v>
          </cell>
          <cell r="R1414">
            <v>12</v>
          </cell>
          <cell r="S1414">
            <v>21</v>
          </cell>
          <cell r="T1414">
            <v>14</v>
          </cell>
          <cell r="U1414">
            <v>9</v>
          </cell>
          <cell r="V1414">
            <v>14</v>
          </cell>
          <cell r="W1414">
            <v>15</v>
          </cell>
          <cell r="X1414">
            <v>10</v>
          </cell>
          <cell r="Y1414">
            <v>11</v>
          </cell>
          <cell r="Z1414">
            <v>6</v>
          </cell>
          <cell r="AA1414">
            <v>7</v>
          </cell>
          <cell r="AB1414">
            <v>2</v>
          </cell>
          <cell r="AC1414">
            <v>3</v>
          </cell>
          <cell r="AD1414">
            <v>10</v>
          </cell>
          <cell r="AE1414">
            <v>15</v>
          </cell>
          <cell r="AF1414">
            <v>8</v>
          </cell>
          <cell r="AG1414">
            <v>8</v>
          </cell>
          <cell r="AH1414">
            <v>1</v>
          </cell>
          <cell r="AI1414">
            <v>1</v>
          </cell>
          <cell r="AJ1414">
            <v>22</v>
          </cell>
          <cell r="AK1414">
            <v>30</v>
          </cell>
          <cell r="AL1414">
            <v>18</v>
          </cell>
          <cell r="AM1414">
            <v>28</v>
          </cell>
          <cell r="AN1414">
            <v>36</v>
          </cell>
          <cell r="AO1414">
            <v>23</v>
          </cell>
          <cell r="AP1414">
            <v>25.384615384615383</v>
          </cell>
          <cell r="AQ1414">
            <v>100</v>
          </cell>
          <cell r="AR1414">
            <v>49.090909090909093</v>
          </cell>
          <cell r="AS1414">
            <v>280</v>
          </cell>
          <cell r="AT1414">
            <v>135</v>
          </cell>
          <cell r="AU1414">
            <v>690</v>
          </cell>
          <cell r="AV1414">
            <v>12080.000019999999</v>
          </cell>
          <cell r="AW1414">
            <v>11528.201300000001</v>
          </cell>
          <cell r="AX1414">
            <v>13900</v>
          </cell>
          <cell r="AY1414">
            <v>0.1506622497505592</v>
          </cell>
          <cell r="AZ1414">
            <v>0.13093525035971226</v>
          </cell>
          <cell r="BA1414">
            <v>13500</v>
          </cell>
          <cell r="BB1414">
            <v>3</v>
          </cell>
          <cell r="BC1414">
            <v>0.11754966702392444</v>
          </cell>
          <cell r="BD1414">
            <v>0.10518518370370374</v>
          </cell>
          <cell r="BE1414">
            <v>12900</v>
          </cell>
          <cell r="BF1414">
            <v>6</v>
          </cell>
          <cell r="BG1414">
            <v>6.78807929339722E-2</v>
          </cell>
          <cell r="BH1414">
            <v>6.3565889922480662E-2</v>
          </cell>
        </row>
        <row r="1415">
          <cell r="B1415" t="str">
            <v>15391</v>
          </cell>
          <cell r="C1415" t="str">
            <v>7896000596390</v>
          </cell>
          <cell r="D1415" t="str">
            <v>TÉ FRIO BLANCO PITAYA Lata 355ml NATURAL TEA</v>
          </cell>
          <cell r="E1415">
            <v>6</v>
          </cell>
          <cell r="F1415" t="str">
            <v>BEBIDAS</v>
          </cell>
          <cell r="G1415" t="str">
            <v>BEBIDAS</v>
          </cell>
          <cell r="H1415" t="str">
            <v>JUGOS</v>
          </cell>
          <cell r="I1415" t="str">
            <v>JUGOS SALUDABLES</v>
          </cell>
          <cell r="J1415" t="str">
            <v>NORMAL JS-NO</v>
          </cell>
          <cell r="K1415" t="str">
            <v>NATURAL TEA</v>
          </cell>
          <cell r="L1415">
            <v>114</v>
          </cell>
          <cell r="M1415" t="str">
            <v>APOLO IMPORT S.A. 2 - TRENTINO (114)</v>
          </cell>
          <cell r="N1415">
            <v>9</v>
          </cell>
          <cell r="O1415">
            <v>8</v>
          </cell>
          <cell r="P1415">
            <v>6</v>
          </cell>
          <cell r="Q1415">
            <v>4</v>
          </cell>
          <cell r="R1415">
            <v>1</v>
          </cell>
          <cell r="S1415">
            <v>0</v>
          </cell>
          <cell r="T1415">
            <v>4</v>
          </cell>
          <cell r="U1415">
            <v>0</v>
          </cell>
          <cell r="V1415">
            <v>2</v>
          </cell>
          <cell r="W1415">
            <v>5</v>
          </cell>
          <cell r="X1415">
            <v>2</v>
          </cell>
          <cell r="Y1415">
            <v>1</v>
          </cell>
          <cell r="Z1415">
            <v>1</v>
          </cell>
          <cell r="AA1415">
            <v>7</v>
          </cell>
          <cell r="AB1415">
            <v>3</v>
          </cell>
          <cell r="AC1415">
            <v>4</v>
          </cell>
          <cell r="AD1415">
            <v>5</v>
          </cell>
          <cell r="AE1415">
            <v>3</v>
          </cell>
          <cell r="AF1415">
            <v>6</v>
          </cell>
          <cell r="AG1415">
            <v>8</v>
          </cell>
          <cell r="AH1415">
            <v>1</v>
          </cell>
          <cell r="AI1415">
            <v>1</v>
          </cell>
          <cell r="AJ1415">
            <v>23</v>
          </cell>
          <cell r="AK1415">
            <v>18</v>
          </cell>
          <cell r="AL1415">
            <v>4</v>
          </cell>
          <cell r="AM1415">
            <v>11</v>
          </cell>
          <cell r="AN1415">
            <v>8</v>
          </cell>
          <cell r="AO1415">
            <v>23</v>
          </cell>
          <cell r="AP1415">
            <v>172.5</v>
          </cell>
          <cell r="AQ1415" t="str">
            <v>SV</v>
          </cell>
          <cell r="AR1415">
            <v>120</v>
          </cell>
          <cell r="AS1415">
            <v>82.5</v>
          </cell>
          <cell r="AT1415">
            <v>30</v>
          </cell>
          <cell r="AU1415">
            <v>690</v>
          </cell>
          <cell r="AV1415">
            <v>10319.999997999999</v>
          </cell>
          <cell r="AW1415">
            <v>8962.7353199999998</v>
          </cell>
          <cell r="AX1415">
            <v>11900</v>
          </cell>
          <cell r="AY1415">
            <v>0.15310077541726774</v>
          </cell>
          <cell r="AZ1415">
            <v>0.13277310941176476</v>
          </cell>
          <cell r="BA1415">
            <v>11500</v>
          </cell>
          <cell r="BB1415">
            <v>3</v>
          </cell>
          <cell r="BC1415">
            <v>0.11434108548727551</v>
          </cell>
          <cell r="BD1415">
            <v>0.10260869582608702</v>
          </cell>
          <cell r="BE1415">
            <v>10900</v>
          </cell>
          <cell r="BF1415">
            <v>6</v>
          </cell>
          <cell r="BG1415">
            <v>5.6201550592287264E-2</v>
          </cell>
          <cell r="BH1415">
            <v>5.3211009357798225E-2</v>
          </cell>
        </row>
        <row r="1416">
          <cell r="B1416" t="str">
            <v>15393</v>
          </cell>
          <cell r="C1416" t="str">
            <v>7896000596406</v>
          </cell>
          <cell r="D1416" t="str">
            <v>TÉ FRIO HIBISCO Lata 355ml NATURAL TEA</v>
          </cell>
          <cell r="E1416">
            <v>6</v>
          </cell>
          <cell r="F1416" t="str">
            <v>BEBIDAS</v>
          </cell>
          <cell r="G1416" t="str">
            <v>BEBIDAS</v>
          </cell>
          <cell r="H1416" t="str">
            <v>JUGOS</v>
          </cell>
          <cell r="I1416" t="str">
            <v>JUGOS SALUDABLES</v>
          </cell>
          <cell r="J1416" t="str">
            <v>NORMAL JS-NO</v>
          </cell>
          <cell r="K1416" t="str">
            <v>NATURAL TEA</v>
          </cell>
          <cell r="L1416">
            <v>114</v>
          </cell>
          <cell r="M1416" t="str">
            <v>APOLO IMPORT S.A. 2 - TRENTINO (114)</v>
          </cell>
          <cell r="N1416">
            <v>11</v>
          </cell>
          <cell r="O1416">
            <v>6</v>
          </cell>
          <cell r="P1416">
            <v>0</v>
          </cell>
          <cell r="Q1416">
            <v>1</v>
          </cell>
          <cell r="R1416">
            <v>4</v>
          </cell>
          <cell r="S1416">
            <v>2</v>
          </cell>
          <cell r="T1416">
            <v>0</v>
          </cell>
          <cell r="U1416">
            <v>0</v>
          </cell>
          <cell r="V1416">
            <v>0</v>
          </cell>
          <cell r="W1416">
            <v>1</v>
          </cell>
          <cell r="X1416">
            <v>0</v>
          </cell>
          <cell r="Y1416">
            <v>0</v>
          </cell>
          <cell r="Z1416">
            <v>5</v>
          </cell>
          <cell r="AA1416">
            <v>11</v>
          </cell>
          <cell r="AB1416">
            <v>4</v>
          </cell>
          <cell r="AC1416">
            <v>1</v>
          </cell>
          <cell r="AD1416">
            <v>2</v>
          </cell>
          <cell r="AE1416">
            <v>2</v>
          </cell>
          <cell r="AF1416">
            <v>1</v>
          </cell>
          <cell r="AG1416">
            <v>0</v>
          </cell>
          <cell r="AH1416">
            <v>0</v>
          </cell>
          <cell r="AI1416">
            <v>0</v>
          </cell>
          <cell r="AJ1416">
            <v>6</v>
          </cell>
          <cell r="AK1416">
            <v>5</v>
          </cell>
          <cell r="AL1416">
            <v>0</v>
          </cell>
          <cell r="AM1416">
            <v>0</v>
          </cell>
          <cell r="AN1416">
            <v>1</v>
          </cell>
          <cell r="AO1416">
            <v>0</v>
          </cell>
          <cell r="AP1416">
            <v>180</v>
          </cell>
          <cell r="AQ1416" t="str">
            <v>SV</v>
          </cell>
          <cell r="AR1416" t="str">
            <v>Q</v>
          </cell>
          <cell r="AS1416" t="str">
            <v>Q</v>
          </cell>
          <cell r="AT1416" t="str">
            <v>SV</v>
          </cell>
          <cell r="AU1416" t="str">
            <v>Q</v>
          </cell>
          <cell r="AV1416">
            <v>10319.999997999999</v>
          </cell>
          <cell r="AW1416">
            <v>7444.3818899999997</v>
          </cell>
          <cell r="AX1416">
            <v>11900</v>
          </cell>
          <cell r="AY1416">
            <v>0.15310077541726774</v>
          </cell>
          <cell r="AZ1416">
            <v>0.13277310941176476</v>
          </cell>
          <cell r="BA1416">
            <v>11500</v>
          </cell>
          <cell r="BB1416">
            <v>3</v>
          </cell>
          <cell r="BC1416">
            <v>0.11434108548727551</v>
          </cell>
          <cell r="BD1416">
            <v>0.10260869582608702</v>
          </cell>
          <cell r="BE1416">
            <v>10900</v>
          </cell>
          <cell r="BF1416">
            <v>6</v>
          </cell>
          <cell r="BG1416">
            <v>5.6201550592287264E-2</v>
          </cell>
          <cell r="BH1416">
            <v>5.3211009357798225E-2</v>
          </cell>
        </row>
        <row r="1417">
          <cell r="B1417" t="str">
            <v>15392</v>
          </cell>
          <cell r="C1417" t="str">
            <v>7896000596383</v>
          </cell>
          <cell r="D1417" t="str">
            <v>TÉ FRIO HIBSICO 1Lts NATURAL TEA</v>
          </cell>
          <cell r="E1417">
            <v>12</v>
          </cell>
          <cell r="F1417" t="str">
            <v>BEBIDAS</v>
          </cell>
          <cell r="G1417" t="str">
            <v>BEBIDAS</v>
          </cell>
          <cell r="H1417" t="str">
            <v>JUGOS</v>
          </cell>
          <cell r="I1417" t="str">
            <v>JUGOS SALUDABLES</v>
          </cell>
          <cell r="J1417" t="str">
            <v>NORMAL JS-NO</v>
          </cell>
          <cell r="K1417" t="str">
            <v>NATURAL TEA</v>
          </cell>
          <cell r="L1417">
            <v>114</v>
          </cell>
          <cell r="M1417" t="str">
            <v>APOLO IMPORT S.A. 2 - TRENTINO (114)</v>
          </cell>
          <cell r="N1417">
            <v>9</v>
          </cell>
          <cell r="O1417">
            <v>10</v>
          </cell>
          <cell r="P1417">
            <v>23</v>
          </cell>
          <cell r="Q1417">
            <v>23</v>
          </cell>
          <cell r="R1417">
            <v>0</v>
          </cell>
          <cell r="S1417">
            <v>0</v>
          </cell>
          <cell r="T1417">
            <v>0</v>
          </cell>
          <cell r="U1417">
            <v>0</v>
          </cell>
          <cell r="V1417">
            <v>5</v>
          </cell>
          <cell r="W1417">
            <v>1</v>
          </cell>
          <cell r="X1417">
            <v>3</v>
          </cell>
          <cell r="Y1417">
            <v>6</v>
          </cell>
          <cell r="Z1417">
            <v>2</v>
          </cell>
          <cell r="AA1417">
            <v>3</v>
          </cell>
          <cell r="AB1417">
            <v>4</v>
          </cell>
          <cell r="AC1417">
            <v>4</v>
          </cell>
          <cell r="AD1417">
            <v>3</v>
          </cell>
          <cell r="AE1417">
            <v>1</v>
          </cell>
          <cell r="AF1417">
            <v>6</v>
          </cell>
          <cell r="AG1417">
            <v>3</v>
          </cell>
          <cell r="AH1417">
            <v>0</v>
          </cell>
          <cell r="AI1417">
            <v>2</v>
          </cell>
          <cell r="AJ1417">
            <v>4</v>
          </cell>
          <cell r="AK1417">
            <v>24</v>
          </cell>
          <cell r="AL1417">
            <v>18</v>
          </cell>
          <cell r="AM1417">
            <v>15</v>
          </cell>
          <cell r="AN1417">
            <v>16</v>
          </cell>
          <cell r="AO1417">
            <v>24</v>
          </cell>
          <cell r="AP1417">
            <v>5.2173913043478262</v>
          </cell>
          <cell r="AQ1417" t="str">
            <v>SV</v>
          </cell>
          <cell r="AR1417">
            <v>90</v>
          </cell>
          <cell r="AS1417">
            <v>112.5</v>
          </cell>
          <cell r="AT1417">
            <v>160</v>
          </cell>
          <cell r="AU1417">
            <v>360</v>
          </cell>
          <cell r="AV1417">
            <v>12080.000019999999</v>
          </cell>
          <cell r="AW1417">
            <v>11193.83848</v>
          </cell>
          <cell r="AX1417">
            <v>13900</v>
          </cell>
          <cell r="AY1417">
            <v>0.1506622497505592</v>
          </cell>
          <cell r="AZ1417">
            <v>0.13093525035971226</v>
          </cell>
          <cell r="BA1417">
            <v>13500</v>
          </cell>
          <cell r="BB1417">
            <v>3</v>
          </cell>
          <cell r="BC1417">
            <v>0.11754966702392444</v>
          </cell>
          <cell r="BD1417">
            <v>0.10518518370370374</v>
          </cell>
          <cell r="BE1417">
            <v>12900</v>
          </cell>
          <cell r="BF1417">
            <v>6</v>
          </cell>
          <cell r="BG1417">
            <v>6.78807929339722E-2</v>
          </cell>
          <cell r="BH1417">
            <v>6.3565889922480662E-2</v>
          </cell>
        </row>
        <row r="1418">
          <cell r="B1418" t="str">
            <v>15394</v>
          </cell>
          <cell r="C1418" t="str">
            <v>7896000595577</v>
          </cell>
          <cell r="D1418" t="str">
            <v>TÉ FRIO LICHIA 1Lts NATURAL TEA</v>
          </cell>
          <cell r="E1418">
            <v>12</v>
          </cell>
          <cell r="F1418" t="str">
            <v>BEBIDAS</v>
          </cell>
          <cell r="G1418" t="str">
            <v>BEBIDAS</v>
          </cell>
          <cell r="H1418" t="str">
            <v>JUGOS</v>
          </cell>
          <cell r="I1418" t="str">
            <v>JUGOS SALUDABLES</v>
          </cell>
          <cell r="J1418" t="str">
            <v>NORMAL JS-NO</v>
          </cell>
          <cell r="K1418" t="str">
            <v>NATURAL TEA</v>
          </cell>
          <cell r="L1418">
            <v>114</v>
          </cell>
          <cell r="M1418" t="str">
            <v>APOLO IMPORT S.A. 2 - TRENTINO (114)</v>
          </cell>
          <cell r="N1418">
            <v>18</v>
          </cell>
          <cell r="O1418">
            <v>11</v>
          </cell>
          <cell r="P1418">
            <v>22</v>
          </cell>
          <cell r="Q1418">
            <v>18</v>
          </cell>
          <cell r="R1418">
            <v>11</v>
          </cell>
          <cell r="S1418">
            <v>15</v>
          </cell>
          <cell r="T1418">
            <v>7</v>
          </cell>
          <cell r="U1418">
            <v>7</v>
          </cell>
          <cell r="V1418">
            <v>6</v>
          </cell>
          <cell r="W1418">
            <v>8</v>
          </cell>
          <cell r="X1418">
            <v>3</v>
          </cell>
          <cell r="Y1418">
            <v>2</v>
          </cell>
          <cell r="Z1418">
            <v>1</v>
          </cell>
          <cell r="AA1418">
            <v>5</v>
          </cell>
          <cell r="AB1418">
            <v>1</v>
          </cell>
          <cell r="AC1418">
            <v>0</v>
          </cell>
          <cell r="AD1418">
            <v>5</v>
          </cell>
          <cell r="AE1418">
            <v>4</v>
          </cell>
          <cell r="AF1418">
            <v>0</v>
          </cell>
          <cell r="AG1418">
            <v>4</v>
          </cell>
          <cell r="AH1418">
            <v>0</v>
          </cell>
          <cell r="AI1418">
            <v>0</v>
          </cell>
          <cell r="AJ1418">
            <v>28</v>
          </cell>
          <cell r="AK1418">
            <v>32</v>
          </cell>
          <cell r="AL1418">
            <v>9</v>
          </cell>
          <cell r="AM1418">
            <v>16</v>
          </cell>
          <cell r="AN1418">
            <v>12</v>
          </cell>
          <cell r="AO1418">
            <v>24</v>
          </cell>
          <cell r="AP1418">
            <v>46.666666666666664</v>
          </cell>
          <cell r="AQ1418">
            <v>137.14285714285714</v>
          </cell>
          <cell r="AR1418">
            <v>135</v>
          </cell>
          <cell r="AS1418" t="str">
            <v>SV</v>
          </cell>
          <cell r="AT1418">
            <v>90</v>
          </cell>
          <cell r="AU1418" t="str">
            <v>SV</v>
          </cell>
          <cell r="AV1418">
            <v>12080.000019999999</v>
          </cell>
          <cell r="AW1418">
            <v>10898.32733</v>
          </cell>
          <cell r="AX1418">
            <v>13900</v>
          </cell>
          <cell r="AY1418">
            <v>0.1506622497505592</v>
          </cell>
          <cell r="AZ1418">
            <v>0.13093525035971226</v>
          </cell>
          <cell r="BA1418">
            <v>13500</v>
          </cell>
          <cell r="BB1418">
            <v>3</v>
          </cell>
          <cell r="BC1418">
            <v>0.11754966702392444</v>
          </cell>
          <cell r="BD1418">
            <v>0.10518518370370374</v>
          </cell>
          <cell r="BE1418">
            <v>12900</v>
          </cell>
          <cell r="BF1418">
            <v>6</v>
          </cell>
          <cell r="BG1418">
            <v>6.78807929339722E-2</v>
          </cell>
          <cell r="BH1418">
            <v>6.3565889922480662E-2</v>
          </cell>
        </row>
        <row r="1419">
          <cell r="B1419" t="str">
            <v>15395</v>
          </cell>
          <cell r="C1419" t="str">
            <v>7896000595744</v>
          </cell>
          <cell r="D1419" t="str">
            <v>TÉ FRIO LICHIA Lata 355ml NATURAL TEA</v>
          </cell>
          <cell r="E1419">
            <v>6</v>
          </cell>
          <cell r="F1419" t="str">
            <v>BEBIDAS</v>
          </cell>
          <cell r="G1419" t="str">
            <v>BEBIDAS</v>
          </cell>
          <cell r="H1419" t="str">
            <v>JUGOS</v>
          </cell>
          <cell r="I1419" t="str">
            <v>JUGOS SALUDABLES</v>
          </cell>
          <cell r="J1419" t="str">
            <v>NORMAL JS-NO</v>
          </cell>
          <cell r="K1419" t="str">
            <v>NATURAL TEA</v>
          </cell>
          <cell r="L1419">
            <v>114</v>
          </cell>
          <cell r="M1419" t="str">
            <v>APOLO IMPORT S.A. 2 - TRENTINO (114)</v>
          </cell>
          <cell r="N1419">
            <v>10</v>
          </cell>
          <cell r="O1419">
            <v>14</v>
          </cell>
          <cell r="P1419">
            <v>6</v>
          </cell>
          <cell r="Q1419">
            <v>3</v>
          </cell>
          <cell r="R1419">
            <v>2</v>
          </cell>
          <cell r="S1419">
            <v>0</v>
          </cell>
          <cell r="T1419">
            <v>1</v>
          </cell>
          <cell r="U1419">
            <v>4</v>
          </cell>
          <cell r="V1419">
            <v>3</v>
          </cell>
          <cell r="W1419">
            <v>0</v>
          </cell>
          <cell r="X1419">
            <v>0</v>
          </cell>
          <cell r="Y1419">
            <v>0</v>
          </cell>
          <cell r="Z1419">
            <v>3</v>
          </cell>
          <cell r="AA1419">
            <v>4</v>
          </cell>
          <cell r="AB1419">
            <v>5</v>
          </cell>
          <cell r="AC1419">
            <v>6</v>
          </cell>
          <cell r="AD1419">
            <v>2</v>
          </cell>
          <cell r="AE1419">
            <v>2</v>
          </cell>
          <cell r="AF1419">
            <v>4</v>
          </cell>
          <cell r="AG1419">
            <v>4</v>
          </cell>
          <cell r="AH1419">
            <v>1</v>
          </cell>
          <cell r="AI1419">
            <v>2</v>
          </cell>
          <cell r="AJ1419">
            <v>30</v>
          </cell>
          <cell r="AK1419">
            <v>9</v>
          </cell>
          <cell r="AL1419">
            <v>0</v>
          </cell>
          <cell r="AM1419">
            <v>12</v>
          </cell>
          <cell r="AN1419">
            <v>5</v>
          </cell>
          <cell r="AO1419">
            <v>22</v>
          </cell>
          <cell r="AP1419">
            <v>300</v>
          </cell>
          <cell r="AQ1419">
            <v>67.5</v>
          </cell>
          <cell r="AR1419" t="str">
            <v>Q</v>
          </cell>
          <cell r="AS1419">
            <v>60</v>
          </cell>
          <cell r="AT1419">
            <v>37.5</v>
          </cell>
          <cell r="AU1419">
            <v>330</v>
          </cell>
          <cell r="AV1419">
            <v>10319.999997999999</v>
          </cell>
          <cell r="AW1419">
            <v>8762.1152299999994</v>
          </cell>
          <cell r="AX1419">
            <v>11900</v>
          </cell>
          <cell r="AY1419">
            <v>0.15310077541726774</v>
          </cell>
          <cell r="AZ1419">
            <v>0.13277310941176476</v>
          </cell>
          <cell r="BA1419">
            <v>11500</v>
          </cell>
          <cell r="BB1419">
            <v>3</v>
          </cell>
          <cell r="BC1419">
            <v>0.11434108548727551</v>
          </cell>
          <cell r="BD1419">
            <v>0.10260869582608702</v>
          </cell>
          <cell r="BE1419">
            <v>10900</v>
          </cell>
          <cell r="BF1419">
            <v>6</v>
          </cell>
          <cell r="BG1419">
            <v>5.6201550592287264E-2</v>
          </cell>
          <cell r="BH1419">
            <v>5.3211009357798225E-2</v>
          </cell>
        </row>
        <row r="1420">
          <cell r="B1420" t="str">
            <v>15397</v>
          </cell>
          <cell r="C1420" t="str">
            <v>7896000595607</v>
          </cell>
          <cell r="D1420" t="str">
            <v>TÉ FRIO VERDE C/LIMON 1Lts NATURAL TEA</v>
          </cell>
          <cell r="E1420">
            <v>12</v>
          </cell>
          <cell r="F1420" t="str">
            <v>BEBIDAS</v>
          </cell>
          <cell r="G1420" t="str">
            <v>BEBIDAS</v>
          </cell>
          <cell r="H1420" t="str">
            <v>JUGOS</v>
          </cell>
          <cell r="I1420" t="str">
            <v>JUGOS SALUDABLES</v>
          </cell>
          <cell r="J1420" t="str">
            <v>NORMAL JS-NO</v>
          </cell>
          <cell r="K1420" t="str">
            <v>NATURAL TEA</v>
          </cell>
          <cell r="L1420">
            <v>114</v>
          </cell>
          <cell r="M1420" t="str">
            <v>APOLO IMPORT S.A. 2 - TRENTINO (114)</v>
          </cell>
          <cell r="N1420">
            <v>14</v>
          </cell>
          <cell r="O1420">
            <v>17</v>
          </cell>
          <cell r="P1420">
            <v>20</v>
          </cell>
          <cell r="Q1420">
            <v>18</v>
          </cell>
          <cell r="R1420">
            <v>0</v>
          </cell>
          <cell r="S1420">
            <v>13</v>
          </cell>
          <cell r="T1420">
            <v>3</v>
          </cell>
          <cell r="U1420">
            <v>1</v>
          </cell>
          <cell r="V1420">
            <v>4</v>
          </cell>
          <cell r="W1420">
            <v>8</v>
          </cell>
          <cell r="X1420">
            <v>3</v>
          </cell>
          <cell r="Y1420">
            <v>2</v>
          </cell>
          <cell r="Z1420">
            <v>0</v>
          </cell>
          <cell r="AA1420">
            <v>3</v>
          </cell>
          <cell r="AB1420">
            <v>2</v>
          </cell>
          <cell r="AC1420">
            <v>1</v>
          </cell>
          <cell r="AD1420">
            <v>6</v>
          </cell>
          <cell r="AE1420">
            <v>9</v>
          </cell>
          <cell r="AF1420">
            <v>9</v>
          </cell>
          <cell r="AG1420">
            <v>6</v>
          </cell>
          <cell r="AH1420">
            <v>1</v>
          </cell>
          <cell r="AI1420">
            <v>2</v>
          </cell>
          <cell r="AJ1420">
            <v>19</v>
          </cell>
          <cell r="AK1420">
            <v>24</v>
          </cell>
          <cell r="AL1420">
            <v>1</v>
          </cell>
          <cell r="AM1420">
            <v>8</v>
          </cell>
          <cell r="AN1420">
            <v>40</v>
          </cell>
          <cell r="AO1420">
            <v>22</v>
          </cell>
          <cell r="AP1420">
            <v>31.666666666666668</v>
          </cell>
          <cell r="AQ1420">
            <v>720</v>
          </cell>
          <cell r="AR1420">
            <v>15</v>
          </cell>
          <cell r="AS1420">
            <v>240</v>
          </cell>
          <cell r="AT1420">
            <v>200</v>
          </cell>
          <cell r="AU1420">
            <v>330</v>
          </cell>
          <cell r="AV1420">
            <v>12080.000019999999</v>
          </cell>
          <cell r="AW1420">
            <v>11271.17002</v>
          </cell>
          <cell r="AX1420">
            <v>13900</v>
          </cell>
          <cell r="AY1420">
            <v>0.1506622497505592</v>
          </cell>
          <cell r="AZ1420">
            <v>0.13093525035971226</v>
          </cell>
          <cell r="BA1420">
            <v>13500</v>
          </cell>
          <cell r="BB1420">
            <v>3</v>
          </cell>
          <cell r="BC1420">
            <v>0.11754966702392444</v>
          </cell>
          <cell r="BD1420">
            <v>0.10518518370370374</v>
          </cell>
          <cell r="BE1420">
            <v>12900</v>
          </cell>
          <cell r="BF1420">
            <v>6</v>
          </cell>
          <cell r="BG1420">
            <v>6.78807929339722E-2</v>
          </cell>
          <cell r="BH1420">
            <v>6.3565889922480662E-2</v>
          </cell>
        </row>
        <row r="1421">
          <cell r="B1421" t="str">
            <v>15398</v>
          </cell>
          <cell r="C1421" t="str">
            <v>7896000595775</v>
          </cell>
          <cell r="D1421" t="str">
            <v>TÉ FRIO VERDE C/LIMON Lata 335ml NATURAL TEA</v>
          </cell>
          <cell r="E1421">
            <v>6</v>
          </cell>
          <cell r="F1421" t="str">
            <v>BEBIDAS</v>
          </cell>
          <cell r="G1421" t="str">
            <v>BEBIDAS</v>
          </cell>
          <cell r="H1421" t="str">
            <v>JUGOS</v>
          </cell>
          <cell r="I1421" t="str">
            <v>JUGOS SALUDABLES</v>
          </cell>
          <cell r="J1421" t="str">
            <v>NORMAL JS-NO</v>
          </cell>
          <cell r="K1421" t="str">
            <v>NATURAL TEA</v>
          </cell>
          <cell r="L1421">
            <v>114</v>
          </cell>
          <cell r="M1421" t="str">
            <v>APOLO IMPORT S.A. 2 - TRENTINO (114)</v>
          </cell>
          <cell r="N1421">
            <v>12</v>
          </cell>
          <cell r="O1421">
            <v>9</v>
          </cell>
          <cell r="P1421">
            <v>12</v>
          </cell>
          <cell r="Q1421">
            <v>5</v>
          </cell>
          <cell r="R1421">
            <v>5</v>
          </cell>
          <cell r="S1421">
            <v>3</v>
          </cell>
          <cell r="T1421">
            <v>1</v>
          </cell>
          <cell r="U1421">
            <v>0</v>
          </cell>
          <cell r="V1421">
            <v>3</v>
          </cell>
          <cell r="W1421">
            <v>1</v>
          </cell>
          <cell r="X1421">
            <v>1</v>
          </cell>
          <cell r="Y1421">
            <v>0</v>
          </cell>
          <cell r="Z1421">
            <v>1</v>
          </cell>
          <cell r="AA1421">
            <v>6</v>
          </cell>
          <cell r="AB1421">
            <v>2</v>
          </cell>
          <cell r="AC1421">
            <v>2</v>
          </cell>
          <cell r="AD1421">
            <v>6</v>
          </cell>
          <cell r="AE1421">
            <v>2</v>
          </cell>
          <cell r="AF1421">
            <v>1</v>
          </cell>
          <cell r="AG1421">
            <v>0</v>
          </cell>
          <cell r="AH1421">
            <v>1</v>
          </cell>
          <cell r="AI1421">
            <v>1</v>
          </cell>
          <cell r="AJ1421">
            <v>22</v>
          </cell>
          <cell r="AK1421">
            <v>11</v>
          </cell>
          <cell r="AL1421">
            <v>0</v>
          </cell>
          <cell r="AM1421">
            <v>29</v>
          </cell>
          <cell r="AN1421">
            <v>4</v>
          </cell>
          <cell r="AO1421">
            <v>23</v>
          </cell>
          <cell r="AP1421">
            <v>132</v>
          </cell>
          <cell r="AQ1421" t="str">
            <v>SV</v>
          </cell>
          <cell r="AR1421" t="str">
            <v>Q</v>
          </cell>
          <cell r="AS1421">
            <v>435</v>
          </cell>
          <cell r="AT1421" t="str">
            <v>SV</v>
          </cell>
          <cell r="AU1421">
            <v>690</v>
          </cell>
          <cell r="AV1421">
            <v>10319.999997999999</v>
          </cell>
          <cell r="AW1421">
            <v>8902.6789499999995</v>
          </cell>
          <cell r="AX1421">
            <v>11900</v>
          </cell>
          <cell r="AY1421">
            <v>0.15310077541726774</v>
          </cell>
          <cell r="AZ1421">
            <v>0.13277310941176476</v>
          </cell>
          <cell r="BA1421">
            <v>11500</v>
          </cell>
          <cell r="BB1421">
            <v>3</v>
          </cell>
          <cell r="BC1421">
            <v>0.11434108548727551</v>
          </cell>
          <cell r="BD1421">
            <v>0.10260869582608702</v>
          </cell>
          <cell r="BE1421">
            <v>10900</v>
          </cell>
          <cell r="BF1421">
            <v>6</v>
          </cell>
          <cell r="BG1421">
            <v>5.6201550592287264E-2</v>
          </cell>
          <cell r="BH1421">
            <v>5.3211009357798225E-2</v>
          </cell>
        </row>
        <row r="1422">
          <cell r="B1422" t="str">
            <v>15380</v>
          </cell>
          <cell r="C1422" t="str">
            <v>7896000593672</v>
          </cell>
          <cell r="D1422" t="str">
            <v>AGUA COCO PURO 1Lts MAGUARY</v>
          </cell>
          <cell r="E1422">
            <v>12</v>
          </cell>
          <cell r="F1422" t="str">
            <v>BEBIDAS</v>
          </cell>
          <cell r="G1422" t="str">
            <v>BEBIDAS</v>
          </cell>
          <cell r="H1422" t="str">
            <v>JUGOS</v>
          </cell>
          <cell r="I1422" t="str">
            <v>JUGOS SALUDABLES</v>
          </cell>
          <cell r="J1422" t="str">
            <v>NORMAL JS-NO</v>
          </cell>
          <cell r="K1422" t="str">
            <v>PURO COCO</v>
          </cell>
          <cell r="L1422">
            <v>114</v>
          </cell>
          <cell r="M1422" t="str">
            <v>APOLO IMPORT S.A. 2 - TRENTINO (114)</v>
          </cell>
          <cell r="N1422">
            <v>6</v>
          </cell>
          <cell r="O1422">
            <v>34</v>
          </cell>
          <cell r="P1422">
            <v>41</v>
          </cell>
          <cell r="Q1422">
            <v>30</v>
          </cell>
          <cell r="R1422">
            <v>51</v>
          </cell>
          <cell r="S1422">
            <v>57</v>
          </cell>
          <cell r="T1422">
            <v>57</v>
          </cell>
          <cell r="U1422">
            <v>41</v>
          </cell>
          <cell r="V1422">
            <v>11</v>
          </cell>
          <cell r="W1422">
            <v>9</v>
          </cell>
          <cell r="X1422">
            <v>12</v>
          </cell>
          <cell r="Y1422">
            <v>12</v>
          </cell>
          <cell r="Z1422">
            <v>19</v>
          </cell>
          <cell r="AA1422">
            <v>10</v>
          </cell>
          <cell r="AB1422">
            <v>15</v>
          </cell>
          <cell r="AC1422">
            <v>10</v>
          </cell>
          <cell r="AD1422">
            <v>22</v>
          </cell>
          <cell r="AE1422">
            <v>16</v>
          </cell>
          <cell r="AF1422">
            <v>17</v>
          </cell>
          <cell r="AG1422">
            <v>16</v>
          </cell>
          <cell r="AH1422">
            <v>1</v>
          </cell>
          <cell r="AI1422">
            <v>5</v>
          </cell>
          <cell r="AJ1422">
            <v>94</v>
          </cell>
          <cell r="AK1422">
            <v>131</v>
          </cell>
          <cell r="AL1422">
            <v>24</v>
          </cell>
          <cell r="AM1422">
            <v>45</v>
          </cell>
          <cell r="AN1422">
            <v>44</v>
          </cell>
          <cell r="AO1422">
            <v>59</v>
          </cell>
          <cell r="AP1422">
            <v>94</v>
          </cell>
          <cell r="AQ1422">
            <v>95.853658536585371</v>
          </cell>
          <cell r="AR1422">
            <v>60</v>
          </cell>
          <cell r="AS1422">
            <v>135</v>
          </cell>
          <cell r="AT1422">
            <v>82.5</v>
          </cell>
          <cell r="AU1422">
            <v>354</v>
          </cell>
          <cell r="AV1422">
            <v>15549.999959999999</v>
          </cell>
          <cell r="AW1422">
            <v>15139.33828</v>
          </cell>
          <cell r="AX1422">
            <v>17900</v>
          </cell>
          <cell r="AY1422">
            <v>0.15112540489035475</v>
          </cell>
          <cell r="AZ1422">
            <v>0.13128491843575424</v>
          </cell>
          <cell r="BA1422">
            <v>17500</v>
          </cell>
          <cell r="BB1422">
            <v>3</v>
          </cell>
          <cell r="BC1422">
            <v>0.12540193215537476</v>
          </cell>
          <cell r="BD1422">
            <v>0.11142857371428576</v>
          </cell>
          <cell r="BE1422">
            <v>16900</v>
          </cell>
          <cell r="BF1422">
            <v>6</v>
          </cell>
          <cell r="BG1422">
            <v>8.6816723052904887E-2</v>
          </cell>
          <cell r="BH1422">
            <v>7.9881659171597674E-2</v>
          </cell>
        </row>
        <row r="1423">
          <cell r="B1423" t="str">
            <v>15381</v>
          </cell>
          <cell r="C1423" t="str">
            <v>7896000593764</v>
          </cell>
          <cell r="D1423" t="str">
            <v>AGUA COCO PURO 200ml MAGUARY</v>
          </cell>
          <cell r="E1423">
            <v>27</v>
          </cell>
          <cell r="F1423" t="str">
            <v>BEBIDAS</v>
          </cell>
          <cell r="G1423" t="str">
            <v>BEBIDAS</v>
          </cell>
          <cell r="H1423" t="str">
            <v>JUGOS</v>
          </cell>
          <cell r="I1423" t="str">
            <v>JUGOS SALUDABLES</v>
          </cell>
          <cell r="J1423" t="str">
            <v>NORMAL JS-NO</v>
          </cell>
          <cell r="K1423" t="str">
            <v>PURO COCO</v>
          </cell>
          <cell r="L1423">
            <v>114</v>
          </cell>
          <cell r="M1423" t="str">
            <v>APOLO IMPORT S.A. 2 - TRENTINO (114)</v>
          </cell>
          <cell r="N1423">
            <v>17</v>
          </cell>
          <cell r="O1423">
            <v>26</v>
          </cell>
          <cell r="P1423">
            <v>48</v>
          </cell>
          <cell r="Q1423">
            <v>30</v>
          </cell>
          <cell r="R1423">
            <v>34</v>
          </cell>
          <cell r="S1423">
            <v>41</v>
          </cell>
          <cell r="T1423">
            <v>5</v>
          </cell>
          <cell r="U1423">
            <v>28</v>
          </cell>
          <cell r="V1423">
            <v>14</v>
          </cell>
          <cell r="W1423">
            <v>8</v>
          </cell>
          <cell r="X1423">
            <v>11</v>
          </cell>
          <cell r="Y1423">
            <v>10</v>
          </cell>
          <cell r="Z1423">
            <v>18</v>
          </cell>
          <cell r="AA1423">
            <v>16</v>
          </cell>
          <cell r="AB1423">
            <v>28</v>
          </cell>
          <cell r="AC1423">
            <v>26</v>
          </cell>
          <cell r="AD1423">
            <v>13</v>
          </cell>
          <cell r="AE1423">
            <v>31</v>
          </cell>
          <cell r="AF1423">
            <v>16</v>
          </cell>
          <cell r="AG1423">
            <v>15</v>
          </cell>
          <cell r="AH1423">
            <v>6</v>
          </cell>
          <cell r="AI1423">
            <v>16</v>
          </cell>
          <cell r="AJ1423">
            <v>148</v>
          </cell>
          <cell r="AK1423">
            <v>67</v>
          </cell>
          <cell r="AL1423">
            <v>46</v>
          </cell>
          <cell r="AM1423">
            <v>29</v>
          </cell>
          <cell r="AN1423">
            <v>296</v>
          </cell>
          <cell r="AO1423">
            <v>100</v>
          </cell>
          <cell r="AP1423">
            <v>148</v>
          </cell>
          <cell r="AQ1423">
            <v>71.785714285714278</v>
          </cell>
          <cell r="AR1423">
            <v>138</v>
          </cell>
          <cell r="AS1423">
            <v>33.46153846153846</v>
          </cell>
          <cell r="AT1423">
            <v>592</v>
          </cell>
          <cell r="AU1423">
            <v>187.5</v>
          </cell>
          <cell r="AV1423">
            <v>3770.0000030000001</v>
          </cell>
          <cell r="AW1423">
            <v>3641.3265900000001</v>
          </cell>
          <cell r="AX1423">
            <v>4350</v>
          </cell>
          <cell r="AY1423">
            <v>0.15384615292797377</v>
          </cell>
          <cell r="AZ1423">
            <v>0.13333333264367814</v>
          </cell>
          <cell r="BA1423">
            <v>4250</v>
          </cell>
          <cell r="BB1423">
            <v>6</v>
          </cell>
          <cell r="BC1423">
            <v>0.12732095401008947</v>
          </cell>
          <cell r="BD1423">
            <v>0.11294117576470586</v>
          </cell>
          <cell r="BE1423">
            <v>4150</v>
          </cell>
          <cell r="BF1423">
            <v>12</v>
          </cell>
          <cell r="BG1423">
            <v>0.10079575509220495</v>
          </cell>
          <cell r="BH1423">
            <v>9.1566264337349365E-2</v>
          </cell>
        </row>
        <row r="1424">
          <cell r="B1424" t="str">
            <v>36704</v>
          </cell>
          <cell r="C1424" t="str">
            <v>7841738000268</v>
          </cell>
          <cell r="D1424" t="str">
            <v>COMBO JUGO SUNNY DAYS + VASO</v>
          </cell>
          <cell r="E1424">
            <v>1</v>
          </cell>
          <cell r="F1424" t="str">
            <v>BEBIDAS</v>
          </cell>
          <cell r="G1424" t="str">
            <v>BEBIDAS</v>
          </cell>
          <cell r="H1424" t="str">
            <v>JUGOS</v>
          </cell>
          <cell r="I1424" t="str">
            <v>JUGOS SALUDABLES</v>
          </cell>
          <cell r="J1424" t="str">
            <v>NORMAL JS-NO</v>
          </cell>
          <cell r="K1424" t="str">
            <v>SUNNY DAYS</v>
          </cell>
          <cell r="L1424">
            <v>428</v>
          </cell>
          <cell r="M1424" t="str">
            <v>BRUMADO S.A. (428)</v>
          </cell>
          <cell r="N1424">
            <v>0</v>
          </cell>
          <cell r="O1424">
            <v>1</v>
          </cell>
          <cell r="P1424">
            <v>3</v>
          </cell>
          <cell r="Q1424">
            <v>2</v>
          </cell>
          <cell r="R1424">
            <v>1</v>
          </cell>
          <cell r="S1424">
            <v>2</v>
          </cell>
          <cell r="T1424">
            <v>3</v>
          </cell>
          <cell r="U1424">
            <v>2</v>
          </cell>
          <cell r="V1424">
            <v>0</v>
          </cell>
          <cell r="W1424">
            <v>0</v>
          </cell>
          <cell r="X1424">
            <v>3</v>
          </cell>
          <cell r="Y1424">
            <v>2</v>
          </cell>
          <cell r="Z1424">
            <v>0</v>
          </cell>
          <cell r="AA1424">
            <v>1</v>
          </cell>
          <cell r="AB1424">
            <v>1</v>
          </cell>
          <cell r="AC1424">
            <v>3</v>
          </cell>
          <cell r="AD1424">
            <v>1</v>
          </cell>
          <cell r="AE1424">
            <v>1</v>
          </cell>
          <cell r="AF1424">
            <v>0</v>
          </cell>
          <cell r="AG1424">
            <v>3</v>
          </cell>
          <cell r="AH1424">
            <v>0</v>
          </cell>
          <cell r="AI1424">
            <v>0</v>
          </cell>
          <cell r="AJ1424">
            <v>4</v>
          </cell>
          <cell r="AK1424">
            <v>0</v>
          </cell>
          <cell r="AL1424">
            <v>0</v>
          </cell>
          <cell r="AM1424">
            <v>7</v>
          </cell>
          <cell r="AN1424">
            <v>9</v>
          </cell>
          <cell r="AO1424">
            <v>0</v>
          </cell>
          <cell r="AP1424">
            <v>60</v>
          </cell>
          <cell r="AQ1424" t="str">
            <v>Q</v>
          </cell>
          <cell r="AR1424" t="str">
            <v>Q</v>
          </cell>
          <cell r="AS1424">
            <v>70</v>
          </cell>
          <cell r="AT1424">
            <v>90</v>
          </cell>
          <cell r="AU1424" t="str">
            <v>Q</v>
          </cell>
          <cell r="AV1424">
            <v>36000.000003000001</v>
          </cell>
          <cell r="AW1424">
            <v>35999.999860000004</v>
          </cell>
          <cell r="AX1424">
            <v>41900</v>
          </cell>
          <cell r="AY1424">
            <v>0.16388888879189811</v>
          </cell>
          <cell r="AZ1424">
            <v>0.14081145577565629</v>
          </cell>
          <cell r="BA1424">
            <v>40900</v>
          </cell>
          <cell r="BB1424">
            <v>3</v>
          </cell>
          <cell r="BC1424">
            <v>0.13611111101643525</v>
          </cell>
          <cell r="BD1424">
            <v>0.11980440090464545</v>
          </cell>
          <cell r="BE1424">
            <v>39900</v>
          </cell>
          <cell r="BF1424">
            <v>6</v>
          </cell>
          <cell r="BG1424">
            <v>0.10833333324097216</v>
          </cell>
          <cell r="BH1424">
            <v>9.7744360827067639E-2</v>
          </cell>
        </row>
        <row r="1425">
          <cell r="B1425" t="str">
            <v>36142</v>
          </cell>
          <cell r="C1425" t="str">
            <v>7896756805319</v>
          </cell>
          <cell r="D1425" t="str">
            <v>JUGO UVA INTEGRAL BLANCO 300ml SUNNY DAYS</v>
          </cell>
          <cell r="E1425">
            <v>12</v>
          </cell>
          <cell r="F1425" t="str">
            <v>BEBIDAS</v>
          </cell>
          <cell r="G1425" t="str">
            <v>BEBIDAS</v>
          </cell>
          <cell r="H1425" t="str">
            <v>JUGOS</v>
          </cell>
          <cell r="I1425" t="str">
            <v>JUGOS SALUDABLES</v>
          </cell>
          <cell r="J1425" t="str">
            <v>NORMAL JS-NO</v>
          </cell>
          <cell r="K1425" t="str">
            <v>SUNNY DAYS</v>
          </cell>
          <cell r="L1425">
            <v>428</v>
          </cell>
          <cell r="M1425" t="str">
            <v>BRUMADO S.A. (428)</v>
          </cell>
          <cell r="N1425">
            <v>5</v>
          </cell>
          <cell r="O1425">
            <v>3</v>
          </cell>
          <cell r="P1425">
            <v>4</v>
          </cell>
          <cell r="Q1425">
            <v>5</v>
          </cell>
          <cell r="R1425">
            <v>5</v>
          </cell>
          <cell r="S1425">
            <v>5</v>
          </cell>
          <cell r="T1425">
            <v>0</v>
          </cell>
          <cell r="U1425">
            <v>8</v>
          </cell>
          <cell r="V1425">
            <v>0</v>
          </cell>
          <cell r="W1425">
            <v>1</v>
          </cell>
          <cell r="X1425">
            <v>2</v>
          </cell>
          <cell r="Y1425">
            <v>3</v>
          </cell>
          <cell r="Z1425">
            <v>4</v>
          </cell>
          <cell r="AA1425">
            <v>3</v>
          </cell>
          <cell r="AB1425">
            <v>0</v>
          </cell>
          <cell r="AC1425">
            <v>3</v>
          </cell>
          <cell r="AD1425">
            <v>1</v>
          </cell>
          <cell r="AE1425">
            <v>1</v>
          </cell>
          <cell r="AF1425">
            <v>3</v>
          </cell>
          <cell r="AG1425">
            <v>4</v>
          </cell>
          <cell r="AH1425">
            <v>0</v>
          </cell>
          <cell r="AI1425">
            <v>0</v>
          </cell>
          <cell r="AJ1425">
            <v>4</v>
          </cell>
          <cell r="AK1425">
            <v>0</v>
          </cell>
          <cell r="AL1425">
            <v>0</v>
          </cell>
          <cell r="AM1425">
            <v>0</v>
          </cell>
          <cell r="AN1425">
            <v>2</v>
          </cell>
          <cell r="AO1425">
            <v>0</v>
          </cell>
          <cell r="AP1425">
            <v>24</v>
          </cell>
          <cell r="AQ1425" t="str">
            <v>Q</v>
          </cell>
          <cell r="AR1425" t="str">
            <v>Q</v>
          </cell>
          <cell r="AS1425" t="str">
            <v>Q</v>
          </cell>
          <cell r="AT1425">
            <v>15</v>
          </cell>
          <cell r="AU1425" t="str">
            <v>Q</v>
          </cell>
          <cell r="AV1425">
            <v>11000</v>
          </cell>
          <cell r="AW1425">
            <v>11000</v>
          </cell>
          <cell r="AX1425">
            <v>12900</v>
          </cell>
          <cell r="AY1425">
            <v>0.17272727272727262</v>
          </cell>
          <cell r="AZ1425">
            <v>0.14728682170542637</v>
          </cell>
          <cell r="BA1425">
            <v>12500</v>
          </cell>
          <cell r="BB1425">
            <v>6</v>
          </cell>
          <cell r="BC1425">
            <v>0.13636363636363646</v>
          </cell>
          <cell r="BD1425">
            <v>0.12</v>
          </cell>
          <cell r="BE1425">
            <v>11900</v>
          </cell>
          <cell r="BF1425">
            <v>12</v>
          </cell>
          <cell r="BG1425">
            <v>8.181818181818179E-2</v>
          </cell>
          <cell r="BH1425">
            <v>7.5630252100840331E-2</v>
          </cell>
        </row>
        <row r="1426">
          <cell r="B1426" t="str">
            <v>36140</v>
          </cell>
          <cell r="C1426" t="str">
            <v>7896756805289</v>
          </cell>
          <cell r="D1426" t="str">
            <v>JUGO UVA INTEGRAL ROSE 1 Lts SUNNY DAYS</v>
          </cell>
          <cell r="E1426">
            <v>6</v>
          </cell>
          <cell r="F1426" t="str">
            <v>BEBIDAS</v>
          </cell>
          <cell r="G1426" t="str">
            <v>BEBIDAS</v>
          </cell>
          <cell r="H1426" t="str">
            <v>JUGOS</v>
          </cell>
          <cell r="I1426" t="str">
            <v>JUGOS SALUDABLES</v>
          </cell>
          <cell r="J1426" t="str">
            <v>NORMAL JS-NO</v>
          </cell>
          <cell r="K1426" t="str">
            <v>SUNNY DAYS</v>
          </cell>
          <cell r="L1426">
            <v>428</v>
          </cell>
          <cell r="M1426" t="str">
            <v>BRUMADO S.A. (428)</v>
          </cell>
          <cell r="N1426">
            <v>2</v>
          </cell>
          <cell r="O1426">
            <v>4</v>
          </cell>
          <cell r="P1426">
            <v>0</v>
          </cell>
          <cell r="Q1426">
            <v>0</v>
          </cell>
          <cell r="R1426">
            <v>2</v>
          </cell>
          <cell r="S1426">
            <v>5</v>
          </cell>
          <cell r="T1426">
            <v>0</v>
          </cell>
          <cell r="U1426">
            <v>0</v>
          </cell>
          <cell r="V1426">
            <v>0</v>
          </cell>
          <cell r="W1426">
            <v>5</v>
          </cell>
          <cell r="X1426">
            <v>2</v>
          </cell>
          <cell r="Y1426">
            <v>0</v>
          </cell>
          <cell r="Z1426">
            <v>1</v>
          </cell>
          <cell r="AA1426">
            <v>4</v>
          </cell>
          <cell r="AB1426">
            <v>0</v>
          </cell>
          <cell r="AC1426">
            <v>1</v>
          </cell>
          <cell r="AD1426">
            <v>0</v>
          </cell>
          <cell r="AE1426">
            <v>2</v>
          </cell>
          <cell r="AF1426">
            <v>0</v>
          </cell>
          <cell r="AG1426">
            <v>1</v>
          </cell>
          <cell r="AH1426">
            <v>0</v>
          </cell>
          <cell r="AI1426">
            <v>0</v>
          </cell>
          <cell r="AJ1426">
            <v>0</v>
          </cell>
          <cell r="AK1426">
            <v>0</v>
          </cell>
          <cell r="AL1426">
            <v>0</v>
          </cell>
          <cell r="AM1426">
            <v>1</v>
          </cell>
          <cell r="AN1426">
            <v>0</v>
          </cell>
          <cell r="AO1426">
            <v>0</v>
          </cell>
          <cell r="AP1426" t="str">
            <v>Q</v>
          </cell>
          <cell r="AQ1426" t="str">
            <v>Q</v>
          </cell>
          <cell r="AR1426" t="str">
            <v>Q</v>
          </cell>
          <cell r="AS1426">
            <v>30</v>
          </cell>
          <cell r="AT1426" t="str">
            <v>Q</v>
          </cell>
          <cell r="AU1426" t="str">
            <v>Q</v>
          </cell>
          <cell r="AV1426">
            <v>23299.999997999999</v>
          </cell>
          <cell r="AW1426">
            <v>22821.184870000001</v>
          </cell>
          <cell r="AX1426">
            <v>26900</v>
          </cell>
          <cell r="AY1426">
            <v>0.15450643786733975</v>
          </cell>
          <cell r="AZ1426">
            <v>0.13382899635687734</v>
          </cell>
          <cell r="BA1426">
            <v>25900</v>
          </cell>
          <cell r="BB1426">
            <v>3</v>
          </cell>
          <cell r="BC1426">
            <v>0.11158798292803329</v>
          </cell>
          <cell r="BD1426">
            <v>0.10038610046332049</v>
          </cell>
          <cell r="BE1426">
            <v>24900</v>
          </cell>
          <cell r="BF1426">
            <v>6</v>
          </cell>
          <cell r="BG1426">
            <v>6.8669527988727053E-2</v>
          </cell>
          <cell r="BH1426">
            <v>6.4257028192771112E-2</v>
          </cell>
        </row>
        <row r="1427">
          <cell r="B1427" t="str">
            <v>36141</v>
          </cell>
          <cell r="C1427" t="str">
            <v>7896756805296</v>
          </cell>
          <cell r="D1427" t="str">
            <v>JUGO UVA INTEGRAL ROSE 300ml SUNNY DAYS</v>
          </cell>
          <cell r="E1427">
            <v>12</v>
          </cell>
          <cell r="F1427" t="str">
            <v>BEBIDAS</v>
          </cell>
          <cell r="G1427" t="str">
            <v>BEBIDAS</v>
          </cell>
          <cell r="H1427" t="str">
            <v>JUGOS</v>
          </cell>
          <cell r="I1427" t="str">
            <v>JUGOS SALUDABLES</v>
          </cell>
          <cell r="J1427" t="str">
            <v>NORMAL JS-NO</v>
          </cell>
          <cell r="K1427" t="str">
            <v>SUNNY DAYS</v>
          </cell>
          <cell r="L1427">
            <v>428</v>
          </cell>
          <cell r="M1427" t="str">
            <v>BRUMADO S.A. (428)</v>
          </cell>
          <cell r="N1427">
            <v>0</v>
          </cell>
          <cell r="O1427">
            <v>0</v>
          </cell>
          <cell r="P1427">
            <v>5</v>
          </cell>
          <cell r="Q1427">
            <v>6</v>
          </cell>
          <cell r="R1427">
            <v>4</v>
          </cell>
          <cell r="S1427">
            <v>1</v>
          </cell>
          <cell r="T1427">
            <v>1</v>
          </cell>
          <cell r="U1427">
            <v>4</v>
          </cell>
          <cell r="V1427">
            <v>0</v>
          </cell>
          <cell r="W1427">
            <v>0</v>
          </cell>
          <cell r="X1427">
            <v>6</v>
          </cell>
          <cell r="Y1427">
            <v>6</v>
          </cell>
          <cell r="Z1427">
            <v>0</v>
          </cell>
          <cell r="AA1427">
            <v>1</v>
          </cell>
          <cell r="AB1427">
            <v>3</v>
          </cell>
          <cell r="AC1427">
            <v>7</v>
          </cell>
          <cell r="AD1427">
            <v>4</v>
          </cell>
          <cell r="AE1427">
            <v>0</v>
          </cell>
          <cell r="AF1427">
            <v>4</v>
          </cell>
          <cell r="AG1427">
            <v>4</v>
          </cell>
          <cell r="AH1427">
            <v>0</v>
          </cell>
          <cell r="AI1427">
            <v>1</v>
          </cell>
          <cell r="AJ1427">
            <v>6</v>
          </cell>
          <cell r="AK1427">
            <v>5</v>
          </cell>
          <cell r="AL1427">
            <v>6</v>
          </cell>
          <cell r="AM1427">
            <v>2</v>
          </cell>
          <cell r="AN1427">
            <v>6</v>
          </cell>
          <cell r="AO1427">
            <v>5</v>
          </cell>
          <cell r="AP1427">
            <v>30</v>
          </cell>
          <cell r="AQ1427">
            <v>37.5</v>
          </cell>
          <cell r="AR1427">
            <v>30</v>
          </cell>
          <cell r="AS1427">
            <v>8.5714285714285712</v>
          </cell>
          <cell r="AT1427">
            <v>45</v>
          </cell>
          <cell r="AU1427">
            <v>150</v>
          </cell>
          <cell r="AV1427">
            <v>11000</v>
          </cell>
          <cell r="AW1427">
            <v>11000</v>
          </cell>
          <cell r="AX1427">
            <v>12900</v>
          </cell>
          <cell r="AY1427">
            <v>0.17272727272727262</v>
          </cell>
          <cell r="AZ1427">
            <v>0.14728682170542637</v>
          </cell>
          <cell r="BA1427">
            <v>12500</v>
          </cell>
          <cell r="BB1427">
            <v>6</v>
          </cell>
          <cell r="BC1427">
            <v>0.13636363636363646</v>
          </cell>
          <cell r="BD1427">
            <v>0.12</v>
          </cell>
          <cell r="BE1427">
            <v>11900</v>
          </cell>
          <cell r="BF1427">
            <v>12</v>
          </cell>
          <cell r="BG1427">
            <v>8.181818181818179E-2</v>
          </cell>
          <cell r="BH1427">
            <v>7.5630252100840331E-2</v>
          </cell>
        </row>
        <row r="1428">
          <cell r="B1428" t="str">
            <v>36138</v>
          </cell>
          <cell r="C1428" t="str">
            <v>7896756804411</v>
          </cell>
          <cell r="D1428" t="str">
            <v>JUGO UVA INTEGRAL TINTO 1 Lts SUNNY DAYS</v>
          </cell>
          <cell r="E1428">
            <v>6</v>
          </cell>
          <cell r="F1428" t="str">
            <v>BEBIDAS</v>
          </cell>
          <cell r="G1428" t="str">
            <v>BEBIDAS</v>
          </cell>
          <cell r="H1428" t="str">
            <v>JUGOS</v>
          </cell>
          <cell r="I1428" t="str">
            <v>JUGOS SALUDABLES</v>
          </cell>
          <cell r="J1428" t="str">
            <v>NORMAL JS-NO</v>
          </cell>
          <cell r="K1428" t="str">
            <v>SUNNY DAYS</v>
          </cell>
          <cell r="L1428">
            <v>428</v>
          </cell>
          <cell r="M1428" t="str">
            <v>BRUMADO S.A. (428)</v>
          </cell>
          <cell r="N1428">
            <v>17</v>
          </cell>
          <cell r="O1428">
            <v>35</v>
          </cell>
          <cell r="P1428">
            <v>23</v>
          </cell>
          <cell r="Q1428">
            <v>24</v>
          </cell>
          <cell r="R1428">
            <v>19</v>
          </cell>
          <cell r="S1428">
            <v>58</v>
          </cell>
          <cell r="T1428">
            <v>49</v>
          </cell>
          <cell r="U1428">
            <v>53</v>
          </cell>
          <cell r="V1428">
            <v>4</v>
          </cell>
          <cell r="W1428">
            <v>9</v>
          </cell>
          <cell r="X1428">
            <v>10</v>
          </cell>
          <cell r="Y1428">
            <v>11</v>
          </cell>
          <cell r="Z1428">
            <v>5</v>
          </cell>
          <cell r="AA1428">
            <v>5</v>
          </cell>
          <cell r="AB1428">
            <v>1</v>
          </cell>
          <cell r="AC1428">
            <v>5</v>
          </cell>
          <cell r="AD1428">
            <v>15</v>
          </cell>
          <cell r="AE1428">
            <v>12</v>
          </cell>
          <cell r="AF1428">
            <v>8</v>
          </cell>
          <cell r="AG1428">
            <v>16</v>
          </cell>
          <cell r="AH1428">
            <v>0</v>
          </cell>
          <cell r="AI1428">
            <v>2</v>
          </cell>
          <cell r="AJ1428">
            <v>17</v>
          </cell>
          <cell r="AK1428">
            <v>49</v>
          </cell>
          <cell r="AL1428">
            <v>14</v>
          </cell>
          <cell r="AM1428">
            <v>2</v>
          </cell>
          <cell r="AN1428">
            <v>0</v>
          </cell>
          <cell r="AO1428">
            <v>6</v>
          </cell>
          <cell r="AP1428">
            <v>21.25</v>
          </cell>
          <cell r="AQ1428">
            <v>27.735849056603776</v>
          </cell>
          <cell r="AR1428">
            <v>38.18181818181818</v>
          </cell>
          <cell r="AS1428">
            <v>12</v>
          </cell>
          <cell r="AT1428" t="str">
            <v>Q</v>
          </cell>
          <cell r="AU1428">
            <v>90</v>
          </cell>
          <cell r="AV1428">
            <v>27299.999980000001</v>
          </cell>
          <cell r="AW1428">
            <v>27299.304230000002</v>
          </cell>
          <cell r="AX1428">
            <v>30900</v>
          </cell>
          <cell r="AY1428">
            <v>0.13186813269733921</v>
          </cell>
          <cell r="AZ1428">
            <v>0.11650485501618121</v>
          </cell>
          <cell r="BA1428">
            <v>29900</v>
          </cell>
          <cell r="BB1428">
            <v>3</v>
          </cell>
          <cell r="BC1428">
            <v>9.5238096040467513E-2</v>
          </cell>
          <cell r="BD1428">
            <v>8.6956522408026746E-2</v>
          </cell>
          <cell r="BE1428">
            <v>28900</v>
          </cell>
          <cell r="BF1428">
            <v>6</v>
          </cell>
          <cell r="BG1428">
            <v>5.860805938359559E-2</v>
          </cell>
          <cell r="BH1428">
            <v>5.5363322491349461E-2</v>
          </cell>
        </row>
        <row r="1429">
          <cell r="B1429" t="str">
            <v>36139</v>
          </cell>
          <cell r="C1429" t="str">
            <v>7896756804428</v>
          </cell>
          <cell r="D1429" t="str">
            <v>JUGO UVA INTEGRAL TINTO 300ml SUNNY DAYS</v>
          </cell>
          <cell r="E1429">
            <v>12</v>
          </cell>
          <cell r="F1429" t="str">
            <v>BEBIDAS</v>
          </cell>
          <cell r="G1429" t="str">
            <v>BEBIDAS</v>
          </cell>
          <cell r="H1429" t="str">
            <v>JUGOS</v>
          </cell>
          <cell r="I1429" t="str">
            <v>JUGOS SALUDABLES</v>
          </cell>
          <cell r="J1429" t="str">
            <v>NORMAL JS-NO</v>
          </cell>
          <cell r="K1429" t="str">
            <v>SUNNY DAYS</v>
          </cell>
          <cell r="L1429">
            <v>428</v>
          </cell>
          <cell r="M1429" t="str">
            <v>BRUMADO S.A. (428)</v>
          </cell>
          <cell r="N1429">
            <v>1</v>
          </cell>
          <cell r="O1429">
            <v>7</v>
          </cell>
          <cell r="P1429">
            <v>4</v>
          </cell>
          <cell r="Q1429">
            <v>3</v>
          </cell>
          <cell r="R1429">
            <v>6</v>
          </cell>
          <cell r="S1429">
            <v>6</v>
          </cell>
          <cell r="T1429">
            <v>5</v>
          </cell>
          <cell r="U1429">
            <v>15</v>
          </cell>
          <cell r="V1429">
            <v>1</v>
          </cell>
          <cell r="W1429">
            <v>1</v>
          </cell>
          <cell r="X1429">
            <v>4</v>
          </cell>
          <cell r="Y1429">
            <v>2</v>
          </cell>
          <cell r="Z1429">
            <v>4</v>
          </cell>
          <cell r="AA1429">
            <v>4</v>
          </cell>
          <cell r="AB1429">
            <v>3</v>
          </cell>
          <cell r="AC1429">
            <v>2</v>
          </cell>
          <cell r="AD1429">
            <v>11</v>
          </cell>
          <cell r="AE1429">
            <v>6</v>
          </cell>
          <cell r="AF1429">
            <v>7</v>
          </cell>
          <cell r="AG1429">
            <v>2</v>
          </cell>
          <cell r="AH1429">
            <v>0</v>
          </cell>
          <cell r="AI1429">
            <v>0</v>
          </cell>
          <cell r="AJ1429">
            <v>5</v>
          </cell>
          <cell r="AK1429">
            <v>2</v>
          </cell>
          <cell r="AL1429">
            <v>9</v>
          </cell>
          <cell r="AM1429">
            <v>6</v>
          </cell>
          <cell r="AN1429">
            <v>13</v>
          </cell>
          <cell r="AO1429">
            <v>6</v>
          </cell>
          <cell r="AP1429">
            <v>50</v>
          </cell>
          <cell r="AQ1429">
            <v>4</v>
          </cell>
          <cell r="AR1429">
            <v>135</v>
          </cell>
          <cell r="AS1429">
            <v>90</v>
          </cell>
          <cell r="AT1429">
            <v>195</v>
          </cell>
          <cell r="AU1429" t="str">
            <v>SV</v>
          </cell>
          <cell r="AV1429">
            <v>13500.000029999999</v>
          </cell>
          <cell r="AW1429">
            <v>13494.264300000001</v>
          </cell>
          <cell r="AX1429">
            <v>15900</v>
          </cell>
          <cell r="AY1429">
            <v>0.17777777516049387</v>
          </cell>
          <cell r="AZ1429">
            <v>0.1509433943396227</v>
          </cell>
          <cell r="BA1429">
            <v>15500</v>
          </cell>
          <cell r="BB1429">
            <v>6</v>
          </cell>
          <cell r="BC1429">
            <v>0.14814814559670797</v>
          </cell>
          <cell r="BD1429">
            <v>0.1290322561290323</v>
          </cell>
          <cell r="BE1429">
            <v>15250</v>
          </cell>
          <cell r="BF1429">
            <v>12</v>
          </cell>
          <cell r="BG1429">
            <v>0.12962962711934156</v>
          </cell>
          <cell r="BH1429">
            <v>0.11475409639344267</v>
          </cell>
        </row>
        <row r="1430">
          <cell r="B1430" t="str">
            <v>4501</v>
          </cell>
          <cell r="C1430" t="str">
            <v>7840779002729</v>
          </cell>
          <cell r="D1430" t="str">
            <v>JUGO CITRUS 1Lts PUROSOL</v>
          </cell>
          <cell r="E1430">
            <v>6</v>
          </cell>
          <cell r="F1430" t="str">
            <v>BEBIDAS</v>
          </cell>
          <cell r="G1430" t="str">
            <v>BEBIDAS</v>
          </cell>
          <cell r="H1430" t="str">
            <v>JUGOS</v>
          </cell>
          <cell r="I1430" t="str">
            <v>REFRESCOS</v>
          </cell>
          <cell r="J1430" t="str">
            <v>NORMAL JR-N</v>
          </cell>
          <cell r="K1430" t="str">
            <v>PUROSOL</v>
          </cell>
          <cell r="L1430">
            <v>79</v>
          </cell>
          <cell r="M1430" t="str">
            <v>DISTRIBUIDORA DEL PARAGUAY (79)</v>
          </cell>
          <cell r="N1430">
            <v>85</v>
          </cell>
          <cell r="O1430">
            <v>142</v>
          </cell>
          <cell r="P1430">
            <v>5</v>
          </cell>
          <cell r="Q1430">
            <v>59</v>
          </cell>
          <cell r="R1430">
            <v>199</v>
          </cell>
          <cell r="S1430">
            <v>258</v>
          </cell>
          <cell r="T1430">
            <v>141</v>
          </cell>
          <cell r="U1430">
            <v>85</v>
          </cell>
          <cell r="V1430">
            <v>100</v>
          </cell>
          <cell r="W1430">
            <v>9</v>
          </cell>
          <cell r="X1430">
            <v>13</v>
          </cell>
          <cell r="Y1430">
            <v>51</v>
          </cell>
          <cell r="Z1430">
            <v>114</v>
          </cell>
          <cell r="AA1430">
            <v>41</v>
          </cell>
          <cell r="AB1430">
            <v>189</v>
          </cell>
          <cell r="AC1430">
            <v>207</v>
          </cell>
          <cell r="AD1430">
            <v>131</v>
          </cell>
          <cell r="AE1430">
            <v>140</v>
          </cell>
          <cell r="AF1430">
            <v>64</v>
          </cell>
          <cell r="AG1430">
            <v>75</v>
          </cell>
          <cell r="AH1430">
            <v>13</v>
          </cell>
          <cell r="AI1430">
            <v>32</v>
          </cell>
          <cell r="AJ1430">
            <v>188</v>
          </cell>
          <cell r="AK1430">
            <v>278</v>
          </cell>
          <cell r="AL1430">
            <v>74</v>
          </cell>
          <cell r="AM1430">
            <v>172</v>
          </cell>
          <cell r="AN1430">
            <v>176</v>
          </cell>
          <cell r="AO1430">
            <v>44</v>
          </cell>
          <cell r="AP1430">
            <v>95.593220338983045</v>
          </cell>
          <cell r="AQ1430">
            <v>98.117647058823522</v>
          </cell>
          <cell r="AR1430">
            <v>43.529411764705884</v>
          </cell>
          <cell r="AS1430">
            <v>24.927536231884059</v>
          </cell>
          <cell r="AT1430">
            <v>70.400000000000006</v>
          </cell>
          <cell r="AU1430">
            <v>41.25</v>
          </cell>
          <cell r="AV1430">
            <v>6638</v>
          </cell>
          <cell r="AW1430">
            <v>6533.1225299999996</v>
          </cell>
          <cell r="AX1430">
            <v>7750</v>
          </cell>
          <cell r="AY1430">
            <v>0.16752033745103945</v>
          </cell>
          <cell r="AZ1430">
            <v>0.14348387096774193</v>
          </cell>
          <cell r="BA1430">
            <v>7500</v>
          </cell>
          <cell r="BB1430">
            <v>6</v>
          </cell>
          <cell r="BC1430">
            <v>0.12985839108165109</v>
          </cell>
          <cell r="BD1430">
            <v>0.11493333333333333</v>
          </cell>
          <cell r="BE1430">
            <v>7250</v>
          </cell>
          <cell r="BF1430">
            <v>12</v>
          </cell>
          <cell r="BG1430">
            <v>9.2196444712262737E-2</v>
          </cell>
          <cell r="BH1430">
            <v>8.4413793103448279E-2</v>
          </cell>
        </row>
        <row r="1431">
          <cell r="B1431" t="str">
            <v>19931</v>
          </cell>
          <cell r="C1431" t="str">
            <v>7840779002163</v>
          </cell>
          <cell r="D1431" t="str">
            <v>JUGO CITRUS 200ml 6un PUROSOL</v>
          </cell>
          <cell r="E1431">
            <v>6</v>
          </cell>
          <cell r="F1431" t="str">
            <v>BEBIDAS</v>
          </cell>
          <cell r="G1431" t="str">
            <v>BEBIDAS</v>
          </cell>
          <cell r="H1431" t="str">
            <v>JUGOS</v>
          </cell>
          <cell r="I1431" t="str">
            <v>REFRESCOS</v>
          </cell>
          <cell r="J1431" t="str">
            <v>NORMAL JR-N</v>
          </cell>
          <cell r="K1431" t="str">
            <v>PUROSOL</v>
          </cell>
          <cell r="L1431">
            <v>79</v>
          </cell>
          <cell r="M1431" t="str">
            <v>DISTRIBUIDORA DEL PARAGUAY (79)</v>
          </cell>
          <cell r="N1431">
            <v>0</v>
          </cell>
          <cell r="O1431">
            <v>0</v>
          </cell>
          <cell r="P1431">
            <v>0</v>
          </cell>
          <cell r="Q1431">
            <v>0</v>
          </cell>
          <cell r="R1431">
            <v>0</v>
          </cell>
          <cell r="S1431">
            <v>0</v>
          </cell>
          <cell r="T1431">
            <v>0</v>
          </cell>
          <cell r="U1431">
            <v>0</v>
          </cell>
          <cell r="V1431">
            <v>0</v>
          </cell>
          <cell r="W1431">
            <v>0</v>
          </cell>
          <cell r="X1431">
            <v>0</v>
          </cell>
          <cell r="Y1431">
            <v>0</v>
          </cell>
          <cell r="Z1431">
            <v>0</v>
          </cell>
          <cell r="AA1431">
            <v>0</v>
          </cell>
          <cell r="AB1431">
            <v>0</v>
          </cell>
          <cell r="AC1431">
            <v>0</v>
          </cell>
          <cell r="AD1431">
            <v>0</v>
          </cell>
          <cell r="AE1431">
            <v>0</v>
          </cell>
          <cell r="AF1431">
            <v>0</v>
          </cell>
          <cell r="AG1431">
            <v>0</v>
          </cell>
          <cell r="AH1431">
            <v>0</v>
          </cell>
          <cell r="AI1431">
            <v>0</v>
          </cell>
          <cell r="AJ1431">
            <v>0</v>
          </cell>
          <cell r="AK1431">
            <v>0</v>
          </cell>
          <cell r="AL1431">
            <v>0</v>
          </cell>
          <cell r="AM1431">
            <v>0</v>
          </cell>
          <cell r="AN1431">
            <v>0</v>
          </cell>
          <cell r="AO1431">
            <v>0</v>
          </cell>
          <cell r="AP1431" t="str">
            <v>Q</v>
          </cell>
          <cell r="AQ1431" t="str">
            <v>Q</v>
          </cell>
          <cell r="AR1431" t="str">
            <v>Q</v>
          </cell>
          <cell r="AS1431" t="str">
            <v>Q</v>
          </cell>
          <cell r="AT1431" t="str">
            <v>Q</v>
          </cell>
          <cell r="AU1431" t="str">
            <v>Q</v>
          </cell>
          <cell r="AV1431">
            <v>15599.999997999999</v>
          </cell>
          <cell r="AW1431">
            <v>15387.5931</v>
          </cell>
          <cell r="AX1431">
            <v>17900</v>
          </cell>
          <cell r="AY1431">
            <v>0.14743589758300457</v>
          </cell>
          <cell r="AZ1431">
            <v>0.12849162022346372</v>
          </cell>
          <cell r="BA1431">
            <v>17250</v>
          </cell>
          <cell r="BB1431">
            <v>3</v>
          </cell>
          <cell r="BC1431">
            <v>0.1057692309109961</v>
          </cell>
          <cell r="BD1431">
            <v>9.5652174028985543E-2</v>
          </cell>
          <cell r="BE1431">
            <v>0</v>
          </cell>
          <cell r="BF1431">
            <v>0</v>
          </cell>
          <cell r="BG1431">
            <v>-1</v>
          </cell>
          <cell r="BH1431">
            <v>0</v>
          </cell>
        </row>
        <row r="1432">
          <cell r="B1432" t="str">
            <v>4503</v>
          </cell>
          <cell r="C1432" t="str">
            <v>7840779002699</v>
          </cell>
          <cell r="D1432" t="str">
            <v>JUGO CITRUS 200ml PUROSOL</v>
          </cell>
          <cell r="E1432">
            <v>30</v>
          </cell>
          <cell r="F1432" t="str">
            <v>BEBIDAS</v>
          </cell>
          <cell r="G1432" t="str">
            <v>BEBIDAS</v>
          </cell>
          <cell r="H1432" t="str">
            <v>JUGOS</v>
          </cell>
          <cell r="I1432" t="str">
            <v>REFRESCOS</v>
          </cell>
          <cell r="J1432" t="str">
            <v>NORMAL JR-N</v>
          </cell>
          <cell r="K1432" t="str">
            <v>PUROSOL</v>
          </cell>
          <cell r="L1432">
            <v>79</v>
          </cell>
          <cell r="M1432" t="str">
            <v>DISTRIBUIDORA DEL PARAGUAY (79)</v>
          </cell>
          <cell r="N1432">
            <v>2292</v>
          </cell>
          <cell r="O1432">
            <v>775</v>
          </cell>
          <cell r="P1432">
            <v>0</v>
          </cell>
          <cell r="Q1432">
            <v>0</v>
          </cell>
          <cell r="R1432">
            <v>1384</v>
          </cell>
          <cell r="S1432">
            <v>538</v>
          </cell>
          <cell r="T1432">
            <v>0</v>
          </cell>
          <cell r="U1432">
            <v>0</v>
          </cell>
          <cell r="V1432">
            <v>361</v>
          </cell>
          <cell r="W1432">
            <v>510</v>
          </cell>
          <cell r="X1432">
            <v>0</v>
          </cell>
          <cell r="Y1432">
            <v>94</v>
          </cell>
          <cell r="Z1432">
            <v>459</v>
          </cell>
          <cell r="AA1432">
            <v>708</v>
          </cell>
          <cell r="AB1432">
            <v>0</v>
          </cell>
          <cell r="AC1432">
            <v>36</v>
          </cell>
          <cell r="AD1432">
            <v>734</v>
          </cell>
          <cell r="AE1432">
            <v>442</v>
          </cell>
          <cell r="AF1432">
            <v>601</v>
          </cell>
          <cell r="AG1432">
            <v>328</v>
          </cell>
          <cell r="AH1432">
            <v>0</v>
          </cell>
          <cell r="AI1432">
            <v>0</v>
          </cell>
          <cell r="AJ1432">
            <v>334</v>
          </cell>
          <cell r="AK1432">
            <v>0</v>
          </cell>
          <cell r="AL1432">
            <v>58</v>
          </cell>
          <cell r="AM1432">
            <v>113</v>
          </cell>
          <cell r="AN1432">
            <v>1200</v>
          </cell>
          <cell r="AO1432">
            <v>0</v>
          </cell>
          <cell r="AP1432" t="str">
            <v>SV</v>
          </cell>
          <cell r="AQ1432" t="str">
            <v>Q</v>
          </cell>
          <cell r="AR1432">
            <v>18.51063829787234</v>
          </cell>
          <cell r="AS1432">
            <v>94.166666666666671</v>
          </cell>
          <cell r="AT1432">
            <v>109.75609756097562</v>
          </cell>
          <cell r="AU1432" t="str">
            <v>Q</v>
          </cell>
          <cell r="AV1432">
            <v>2600</v>
          </cell>
          <cell r="AW1432">
            <v>2564.5988499999999</v>
          </cell>
          <cell r="AX1432">
            <v>3150</v>
          </cell>
          <cell r="AY1432">
            <v>0.21153846153846145</v>
          </cell>
          <cell r="AZ1432">
            <v>0.17460317460317459</v>
          </cell>
          <cell r="BA1432">
            <v>0</v>
          </cell>
          <cell r="BB1432">
            <v>0</v>
          </cell>
          <cell r="BC1432">
            <v>-1</v>
          </cell>
          <cell r="BD1432">
            <v>0</v>
          </cell>
          <cell r="BE1432">
            <v>0</v>
          </cell>
          <cell r="BF1432">
            <v>0</v>
          </cell>
          <cell r="BG1432">
            <v>-1</v>
          </cell>
          <cell r="BH1432">
            <v>0</v>
          </cell>
        </row>
        <row r="1433">
          <cell r="B1433" t="str">
            <v>4505</v>
          </cell>
          <cell r="C1433" t="str">
            <v>7840779003948</v>
          </cell>
          <cell r="D1433" t="str">
            <v>JUGO CITRUS KIDS 150ml PUROSOL</v>
          </cell>
          <cell r="E1433">
            <v>12</v>
          </cell>
          <cell r="F1433" t="str">
            <v>BEBIDAS</v>
          </cell>
          <cell r="G1433" t="str">
            <v>BEBIDAS</v>
          </cell>
          <cell r="H1433" t="str">
            <v>JUGOS</v>
          </cell>
          <cell r="I1433" t="str">
            <v>REFRESCOS</v>
          </cell>
          <cell r="J1433" t="str">
            <v>NORMAL JR-N</v>
          </cell>
          <cell r="K1433" t="str">
            <v>PUROSOL</v>
          </cell>
          <cell r="L1433">
            <v>79</v>
          </cell>
          <cell r="M1433" t="str">
            <v>DISTRIBUIDORA DEL PARAGUAY (79)</v>
          </cell>
          <cell r="N1433">
            <v>1358</v>
          </cell>
          <cell r="O1433">
            <v>2147</v>
          </cell>
          <cell r="P1433">
            <v>1837</v>
          </cell>
          <cell r="Q1433">
            <v>2014</v>
          </cell>
          <cell r="R1433">
            <v>2696</v>
          </cell>
          <cell r="S1433">
            <v>4497</v>
          </cell>
          <cell r="T1433">
            <v>4269</v>
          </cell>
          <cell r="U1433">
            <v>4155</v>
          </cell>
          <cell r="V1433">
            <v>546</v>
          </cell>
          <cell r="W1433">
            <v>807</v>
          </cell>
          <cell r="X1433">
            <v>693</v>
          </cell>
          <cell r="Y1433">
            <v>643</v>
          </cell>
          <cell r="Z1433">
            <v>593</v>
          </cell>
          <cell r="AA1433">
            <v>1089</v>
          </cell>
          <cell r="AB1433">
            <v>773</v>
          </cell>
          <cell r="AC1433">
            <v>816</v>
          </cell>
          <cell r="AD1433">
            <v>788</v>
          </cell>
          <cell r="AE1433">
            <v>1362</v>
          </cell>
          <cell r="AF1433">
            <v>1330</v>
          </cell>
          <cell r="AG1433">
            <v>1150</v>
          </cell>
          <cell r="AH1433">
            <v>0</v>
          </cell>
          <cell r="AI1433">
            <v>0</v>
          </cell>
          <cell r="AJ1433">
            <v>1401</v>
          </cell>
          <cell r="AK1433">
            <v>1319</v>
          </cell>
          <cell r="AL1433">
            <v>915</v>
          </cell>
          <cell r="AM1433">
            <v>1093</v>
          </cell>
          <cell r="AN1433">
            <v>2523</v>
          </cell>
          <cell r="AO1433">
            <v>0</v>
          </cell>
          <cell r="AP1433">
            <v>20.868917576961273</v>
          </cell>
          <cell r="AQ1433">
            <v>9.5234657039711177</v>
          </cell>
          <cell r="AR1433">
            <v>42.690513219284604</v>
          </cell>
          <cell r="AS1433">
            <v>40.183823529411761</v>
          </cell>
          <cell r="AT1433">
            <v>65.817391304347822</v>
          </cell>
          <cell r="AU1433" t="str">
            <v>Q</v>
          </cell>
          <cell r="AV1433">
            <v>1850</v>
          </cell>
          <cell r="AW1433">
            <v>1843.8910599999999</v>
          </cell>
          <cell r="AX1433">
            <v>2200</v>
          </cell>
          <cell r="AY1433">
            <v>0.18918918918918926</v>
          </cell>
          <cell r="AZ1433">
            <v>0.15909090909090909</v>
          </cell>
          <cell r="BA1433">
            <v>2150</v>
          </cell>
          <cell r="BB1433">
            <v>6</v>
          </cell>
          <cell r="BC1433">
            <v>0.16216216216216206</v>
          </cell>
          <cell r="BD1433">
            <v>0.13953488372093023</v>
          </cell>
          <cell r="BE1433">
            <v>2070</v>
          </cell>
          <cell r="BF1433">
            <v>12</v>
          </cell>
          <cell r="BG1433">
            <v>0.11891891891891881</v>
          </cell>
          <cell r="BH1433">
            <v>0.10628019323671498</v>
          </cell>
        </row>
        <row r="1434">
          <cell r="B1434" t="str">
            <v>8711</v>
          </cell>
          <cell r="C1434" t="str">
            <v>7840779002910</v>
          </cell>
          <cell r="D1434" t="str">
            <v>JUGO DURAZNO 1Lts PUROSOL</v>
          </cell>
          <cell r="E1434">
            <v>6</v>
          </cell>
          <cell r="F1434" t="str">
            <v>BEBIDAS</v>
          </cell>
          <cell r="G1434" t="str">
            <v>BEBIDAS</v>
          </cell>
          <cell r="H1434" t="str">
            <v>JUGOS</v>
          </cell>
          <cell r="I1434" t="str">
            <v>REFRESCOS</v>
          </cell>
          <cell r="J1434" t="str">
            <v>NORMAL JR-N</v>
          </cell>
          <cell r="K1434" t="str">
            <v>PUROSOL</v>
          </cell>
          <cell r="L1434">
            <v>79</v>
          </cell>
          <cell r="M1434" t="str">
            <v>DISTRIBUIDORA DEL PARAGUAY (79)</v>
          </cell>
          <cell r="N1434">
            <v>40</v>
          </cell>
          <cell r="O1434">
            <v>3</v>
          </cell>
          <cell r="P1434">
            <v>1</v>
          </cell>
          <cell r="Q1434">
            <v>37</v>
          </cell>
          <cell r="R1434">
            <v>170</v>
          </cell>
          <cell r="S1434">
            <v>139</v>
          </cell>
          <cell r="T1434">
            <v>27</v>
          </cell>
          <cell r="U1434">
            <v>60</v>
          </cell>
          <cell r="V1434">
            <v>45</v>
          </cell>
          <cell r="W1434">
            <v>15</v>
          </cell>
          <cell r="X1434">
            <v>7</v>
          </cell>
          <cell r="Y1434">
            <v>15</v>
          </cell>
          <cell r="Z1434">
            <v>36</v>
          </cell>
          <cell r="AA1434">
            <v>207</v>
          </cell>
          <cell r="AB1434">
            <v>116</v>
          </cell>
          <cell r="AC1434">
            <v>97</v>
          </cell>
          <cell r="AD1434">
            <v>85</v>
          </cell>
          <cell r="AE1434">
            <v>85</v>
          </cell>
          <cell r="AF1434">
            <v>67</v>
          </cell>
          <cell r="AG1434">
            <v>58</v>
          </cell>
          <cell r="AH1434">
            <v>4</v>
          </cell>
          <cell r="AI1434">
            <v>14</v>
          </cell>
          <cell r="AJ1434">
            <v>328</v>
          </cell>
          <cell r="AK1434">
            <v>41</v>
          </cell>
          <cell r="AL1434">
            <v>105</v>
          </cell>
          <cell r="AM1434">
            <v>474</v>
          </cell>
          <cell r="AN1434">
            <v>63</v>
          </cell>
          <cell r="AO1434">
            <v>52</v>
          </cell>
          <cell r="AP1434">
            <v>265.94594594594594</v>
          </cell>
          <cell r="AQ1434">
            <v>20.5</v>
          </cell>
          <cell r="AR1434">
            <v>210</v>
          </cell>
          <cell r="AS1434">
            <v>146.5979381443299</v>
          </cell>
          <cell r="AT1434">
            <v>32.58620689655173</v>
          </cell>
          <cell r="AU1434">
            <v>111.42857142857143</v>
          </cell>
          <cell r="AV1434">
            <v>6638</v>
          </cell>
          <cell r="AW1434">
            <v>6441.5582000000004</v>
          </cell>
          <cell r="AX1434">
            <v>7750</v>
          </cell>
          <cell r="AY1434">
            <v>0.16752033745103945</v>
          </cell>
          <cell r="AZ1434">
            <v>0.14348387096774193</v>
          </cell>
          <cell r="BA1434">
            <v>7500</v>
          </cell>
          <cell r="BB1434">
            <v>6</v>
          </cell>
          <cell r="BC1434">
            <v>0.12985839108165109</v>
          </cell>
          <cell r="BD1434">
            <v>0.11493333333333333</v>
          </cell>
          <cell r="BE1434">
            <v>7250</v>
          </cell>
          <cell r="BF1434">
            <v>12</v>
          </cell>
          <cell r="BG1434">
            <v>9.2196444712262737E-2</v>
          </cell>
          <cell r="BH1434">
            <v>8.4413793103448279E-2</v>
          </cell>
        </row>
        <row r="1435">
          <cell r="B1435" t="str">
            <v>19932</v>
          </cell>
          <cell r="C1435" t="str">
            <v>7840779002897</v>
          </cell>
          <cell r="D1435" t="str">
            <v>JUGO DURAZNO 200ml 6un PUROSOL</v>
          </cell>
          <cell r="E1435">
            <v>6</v>
          </cell>
          <cell r="F1435" t="str">
            <v>BEBIDAS</v>
          </cell>
          <cell r="G1435" t="str">
            <v>BEBIDAS</v>
          </cell>
          <cell r="H1435" t="str">
            <v>JUGOS</v>
          </cell>
          <cell r="I1435" t="str">
            <v>REFRESCOS</v>
          </cell>
          <cell r="J1435" t="str">
            <v>NORMAL JR-N</v>
          </cell>
          <cell r="K1435" t="str">
            <v>PUROSOL</v>
          </cell>
          <cell r="L1435">
            <v>79</v>
          </cell>
          <cell r="M1435" t="str">
            <v>DISTRIBUIDORA DEL PARAGUAY (79)</v>
          </cell>
          <cell r="N1435">
            <v>0</v>
          </cell>
          <cell r="O1435">
            <v>0</v>
          </cell>
          <cell r="P1435">
            <v>0</v>
          </cell>
          <cell r="Q1435">
            <v>0</v>
          </cell>
          <cell r="R1435">
            <v>0</v>
          </cell>
          <cell r="S1435">
            <v>0</v>
          </cell>
          <cell r="T1435">
            <v>0</v>
          </cell>
          <cell r="U1435">
            <v>0</v>
          </cell>
          <cell r="V1435">
            <v>0</v>
          </cell>
          <cell r="W1435">
            <v>0</v>
          </cell>
          <cell r="X1435">
            <v>0</v>
          </cell>
          <cell r="Y1435">
            <v>0</v>
          </cell>
          <cell r="Z1435">
            <v>0</v>
          </cell>
          <cell r="AA1435">
            <v>0</v>
          </cell>
          <cell r="AB1435">
            <v>0</v>
          </cell>
          <cell r="AC1435">
            <v>0</v>
          </cell>
          <cell r="AD1435">
            <v>0</v>
          </cell>
          <cell r="AE1435">
            <v>0</v>
          </cell>
          <cell r="AF1435">
            <v>0</v>
          </cell>
          <cell r="AG1435">
            <v>0</v>
          </cell>
          <cell r="AH1435">
            <v>0</v>
          </cell>
          <cell r="AI1435">
            <v>0</v>
          </cell>
          <cell r="AJ1435">
            <v>0</v>
          </cell>
          <cell r="AK1435">
            <v>0</v>
          </cell>
          <cell r="AL1435">
            <v>0</v>
          </cell>
          <cell r="AM1435">
            <v>0</v>
          </cell>
          <cell r="AN1435">
            <v>0</v>
          </cell>
          <cell r="AO1435">
            <v>0</v>
          </cell>
          <cell r="AP1435" t="str">
            <v>Q</v>
          </cell>
          <cell r="AQ1435" t="str">
            <v>Q</v>
          </cell>
          <cell r="AR1435" t="str">
            <v>Q</v>
          </cell>
          <cell r="AS1435" t="str">
            <v>Q</v>
          </cell>
          <cell r="AT1435" t="str">
            <v>Q</v>
          </cell>
          <cell r="AU1435" t="str">
            <v>Q</v>
          </cell>
          <cell r="AV1435">
            <v>15599.999997999999</v>
          </cell>
          <cell r="AW1435">
            <v>15388.691339999999</v>
          </cell>
          <cell r="AX1435">
            <v>17900</v>
          </cell>
          <cell r="AY1435">
            <v>0.14743589758300457</v>
          </cell>
          <cell r="AZ1435">
            <v>0.12849162022346372</v>
          </cell>
          <cell r="BA1435">
            <v>17250</v>
          </cell>
          <cell r="BB1435">
            <v>3</v>
          </cell>
          <cell r="BC1435">
            <v>0.1057692309109961</v>
          </cell>
          <cell r="BD1435">
            <v>9.5652174028985543E-2</v>
          </cell>
          <cell r="BE1435">
            <v>0</v>
          </cell>
          <cell r="BF1435">
            <v>0</v>
          </cell>
          <cell r="BG1435">
            <v>-1</v>
          </cell>
          <cell r="BH1435">
            <v>0</v>
          </cell>
        </row>
        <row r="1436">
          <cell r="B1436" t="str">
            <v>8710</v>
          </cell>
          <cell r="C1436" t="str">
            <v>7840779002880</v>
          </cell>
          <cell r="D1436" t="str">
            <v>JUGO DURAZNO 200ml PUROSOL</v>
          </cell>
          <cell r="E1436">
            <v>30</v>
          </cell>
          <cell r="F1436" t="str">
            <v>BEBIDAS</v>
          </cell>
          <cell r="G1436" t="str">
            <v>BEBIDAS</v>
          </cell>
          <cell r="H1436" t="str">
            <v>JUGOS</v>
          </cell>
          <cell r="I1436" t="str">
            <v>REFRESCOS</v>
          </cell>
          <cell r="J1436" t="str">
            <v>NORMAL JR-N</v>
          </cell>
          <cell r="K1436" t="str">
            <v>PUROSOL</v>
          </cell>
          <cell r="L1436">
            <v>79</v>
          </cell>
          <cell r="M1436" t="str">
            <v>DISTRIBUIDORA DEL PARAGUAY (79)</v>
          </cell>
          <cell r="N1436">
            <v>1349</v>
          </cell>
          <cell r="O1436">
            <v>86</v>
          </cell>
          <cell r="P1436">
            <v>0</v>
          </cell>
          <cell r="Q1436">
            <v>0</v>
          </cell>
          <cell r="R1436">
            <v>1233</v>
          </cell>
          <cell r="S1436">
            <v>469</v>
          </cell>
          <cell r="T1436">
            <v>0</v>
          </cell>
          <cell r="U1436">
            <v>0</v>
          </cell>
          <cell r="V1436">
            <v>364</v>
          </cell>
          <cell r="W1436">
            <v>366</v>
          </cell>
          <cell r="X1436">
            <v>0</v>
          </cell>
          <cell r="Y1436">
            <v>0</v>
          </cell>
          <cell r="Z1436">
            <v>278</v>
          </cell>
          <cell r="AA1436">
            <v>548</v>
          </cell>
          <cell r="AB1436">
            <v>0</v>
          </cell>
          <cell r="AC1436">
            <v>0</v>
          </cell>
          <cell r="AD1436">
            <v>479</v>
          </cell>
          <cell r="AE1436">
            <v>533</v>
          </cell>
          <cell r="AF1436">
            <v>0</v>
          </cell>
          <cell r="AG1436">
            <v>0</v>
          </cell>
          <cell r="AH1436">
            <v>0</v>
          </cell>
          <cell r="AI1436">
            <v>0</v>
          </cell>
          <cell r="AJ1436">
            <v>36</v>
          </cell>
          <cell r="AK1436">
            <v>0</v>
          </cell>
          <cell r="AL1436">
            <v>0</v>
          </cell>
          <cell r="AM1436">
            <v>0</v>
          </cell>
          <cell r="AN1436">
            <v>0</v>
          </cell>
          <cell r="AO1436">
            <v>0</v>
          </cell>
          <cell r="AP1436" t="str">
            <v>SV</v>
          </cell>
          <cell r="AQ1436" t="str">
            <v>Q</v>
          </cell>
          <cell r="AR1436" t="str">
            <v>Q</v>
          </cell>
          <cell r="AS1436" t="str">
            <v>Q</v>
          </cell>
          <cell r="AT1436" t="str">
            <v>Q</v>
          </cell>
          <cell r="AU1436" t="str">
            <v>Q</v>
          </cell>
          <cell r="AV1436">
            <v>2600</v>
          </cell>
          <cell r="AW1436">
            <v>2564.7818900000002</v>
          </cell>
          <cell r="AX1436">
            <v>3150</v>
          </cell>
          <cell r="AY1436">
            <v>0.21153846153846145</v>
          </cell>
          <cell r="AZ1436">
            <v>0.17460317460317459</v>
          </cell>
          <cell r="BA1436">
            <v>0</v>
          </cell>
          <cell r="BB1436">
            <v>0</v>
          </cell>
          <cell r="BC1436">
            <v>-1</v>
          </cell>
          <cell r="BD1436">
            <v>0</v>
          </cell>
          <cell r="BE1436">
            <v>0</v>
          </cell>
          <cell r="BF1436">
            <v>0</v>
          </cell>
          <cell r="BG1436">
            <v>-1</v>
          </cell>
          <cell r="BH1436">
            <v>0</v>
          </cell>
        </row>
        <row r="1437">
          <cell r="B1437" t="str">
            <v>8712</v>
          </cell>
          <cell r="C1437" t="str">
            <v>7840779003962</v>
          </cell>
          <cell r="D1437" t="str">
            <v>JUGO DURAZNO KIDS 150ml PUROSOL</v>
          </cell>
          <cell r="E1437">
            <v>12</v>
          </cell>
          <cell r="F1437" t="str">
            <v>BEBIDAS</v>
          </cell>
          <cell r="G1437" t="str">
            <v>BEBIDAS</v>
          </cell>
          <cell r="H1437" t="str">
            <v>JUGOS</v>
          </cell>
          <cell r="I1437" t="str">
            <v>REFRESCOS</v>
          </cell>
          <cell r="J1437" t="str">
            <v>NORMAL JR-N</v>
          </cell>
          <cell r="K1437" t="str">
            <v>PUROSOL</v>
          </cell>
          <cell r="L1437">
            <v>79</v>
          </cell>
          <cell r="M1437" t="str">
            <v>DISTRIBUIDORA DEL PARAGUAY (79)</v>
          </cell>
          <cell r="N1437">
            <v>1438</v>
          </cell>
          <cell r="O1437">
            <v>1908</v>
          </cell>
          <cell r="P1437">
            <v>1877</v>
          </cell>
          <cell r="Q1437">
            <v>2322</v>
          </cell>
          <cell r="R1437">
            <v>2131</v>
          </cell>
          <cell r="S1437">
            <v>3810</v>
          </cell>
          <cell r="T1437">
            <v>3336</v>
          </cell>
          <cell r="U1437">
            <v>3462</v>
          </cell>
          <cell r="V1437">
            <v>360</v>
          </cell>
          <cell r="W1437">
            <v>749</v>
          </cell>
          <cell r="X1437">
            <v>534</v>
          </cell>
          <cell r="Y1437">
            <v>548</v>
          </cell>
          <cell r="Z1437">
            <v>559</v>
          </cell>
          <cell r="AA1437">
            <v>935</v>
          </cell>
          <cell r="AB1437">
            <v>1026</v>
          </cell>
          <cell r="AC1437">
            <v>899</v>
          </cell>
          <cell r="AD1437">
            <v>918</v>
          </cell>
          <cell r="AE1437">
            <v>1611</v>
          </cell>
          <cell r="AF1437">
            <v>1479</v>
          </cell>
          <cell r="AG1437">
            <v>1466</v>
          </cell>
          <cell r="AH1437">
            <v>0</v>
          </cell>
          <cell r="AI1437">
            <v>0</v>
          </cell>
          <cell r="AJ1437">
            <v>1261</v>
          </cell>
          <cell r="AK1437">
            <v>1447</v>
          </cell>
          <cell r="AL1437">
            <v>494</v>
          </cell>
          <cell r="AM1437">
            <v>35</v>
          </cell>
          <cell r="AN1437">
            <v>587</v>
          </cell>
          <cell r="AO1437">
            <v>0</v>
          </cell>
          <cell r="AP1437">
            <v>16.291989664082688</v>
          </cell>
          <cell r="AQ1437">
            <v>12.53899480069324</v>
          </cell>
          <cell r="AR1437">
            <v>27.043795620437955</v>
          </cell>
          <cell r="AS1437">
            <v>1.167964404894327</v>
          </cell>
          <cell r="AT1437">
            <v>12.012278308321964</v>
          </cell>
          <cell r="AU1437" t="str">
            <v>Q</v>
          </cell>
          <cell r="AV1437">
            <v>1850</v>
          </cell>
          <cell r="AW1437">
            <v>1843.99611</v>
          </cell>
          <cell r="AX1437">
            <v>2200</v>
          </cell>
          <cell r="AY1437">
            <v>0.18918918918918926</v>
          </cell>
          <cell r="AZ1437">
            <v>0.15909090909090909</v>
          </cell>
          <cell r="BA1437">
            <v>2150</v>
          </cell>
          <cell r="BB1437">
            <v>6</v>
          </cell>
          <cell r="BC1437">
            <v>0.16216216216216206</v>
          </cell>
          <cell r="BD1437">
            <v>0.13953488372093023</v>
          </cell>
          <cell r="BE1437">
            <v>2070</v>
          </cell>
          <cell r="BF1437">
            <v>12</v>
          </cell>
          <cell r="BG1437">
            <v>0.11891891891891881</v>
          </cell>
          <cell r="BH1437">
            <v>0.10628019323671498</v>
          </cell>
        </row>
        <row r="1438">
          <cell r="B1438" t="str">
            <v>4502</v>
          </cell>
          <cell r="C1438" t="str">
            <v>7840779002583</v>
          </cell>
          <cell r="D1438" t="str">
            <v>JUGO MANZANA 1Lts PUROSOL</v>
          </cell>
          <cell r="E1438">
            <v>6</v>
          </cell>
          <cell r="F1438" t="str">
            <v>BEBIDAS</v>
          </cell>
          <cell r="G1438" t="str">
            <v>BEBIDAS</v>
          </cell>
          <cell r="H1438" t="str">
            <v>JUGOS</v>
          </cell>
          <cell r="I1438" t="str">
            <v>REFRESCOS</v>
          </cell>
          <cell r="J1438" t="str">
            <v>NORMAL JR-N</v>
          </cell>
          <cell r="K1438" t="str">
            <v>PUROSOL</v>
          </cell>
          <cell r="L1438">
            <v>79</v>
          </cell>
          <cell r="M1438" t="str">
            <v>DISTRIBUIDORA DEL PARAGUAY (79)</v>
          </cell>
          <cell r="N1438">
            <v>97</v>
          </cell>
          <cell r="O1438">
            <v>38</v>
          </cell>
          <cell r="P1438">
            <v>0</v>
          </cell>
          <cell r="Q1438">
            <v>27</v>
          </cell>
          <cell r="R1438">
            <v>276</v>
          </cell>
          <cell r="S1438">
            <v>363</v>
          </cell>
          <cell r="T1438">
            <v>74</v>
          </cell>
          <cell r="U1438">
            <v>154</v>
          </cell>
          <cell r="V1438">
            <v>97</v>
          </cell>
          <cell r="W1438">
            <v>117</v>
          </cell>
          <cell r="X1438">
            <v>40</v>
          </cell>
          <cell r="Y1438">
            <v>38</v>
          </cell>
          <cell r="Z1438">
            <v>57</v>
          </cell>
          <cell r="AA1438">
            <v>78</v>
          </cell>
          <cell r="AB1438">
            <v>94</v>
          </cell>
          <cell r="AC1438">
            <v>129</v>
          </cell>
          <cell r="AD1438">
            <v>165</v>
          </cell>
          <cell r="AE1438">
            <v>132</v>
          </cell>
          <cell r="AF1438">
            <v>124</v>
          </cell>
          <cell r="AG1438">
            <v>135</v>
          </cell>
          <cell r="AH1438">
            <v>4</v>
          </cell>
          <cell r="AI1438">
            <v>14</v>
          </cell>
          <cell r="AJ1438">
            <v>38</v>
          </cell>
          <cell r="AK1438">
            <v>340</v>
          </cell>
          <cell r="AL1438">
            <v>112</v>
          </cell>
          <cell r="AM1438">
            <v>129</v>
          </cell>
          <cell r="AN1438">
            <v>186</v>
          </cell>
          <cell r="AO1438">
            <v>53</v>
          </cell>
          <cell r="AP1438">
            <v>42.222222222222221</v>
          </cell>
          <cell r="AQ1438">
            <v>66.233766233766232</v>
          </cell>
          <cell r="AR1438">
            <v>88.421052631578945</v>
          </cell>
          <cell r="AS1438">
            <v>30</v>
          </cell>
          <cell r="AT1438">
            <v>41.333333333333336</v>
          </cell>
          <cell r="AU1438">
            <v>113.57142857142857</v>
          </cell>
          <cell r="AV1438">
            <v>6638</v>
          </cell>
          <cell r="AW1438">
            <v>6613.47577</v>
          </cell>
          <cell r="AX1438">
            <v>7750</v>
          </cell>
          <cell r="AY1438">
            <v>0.16752033745103945</v>
          </cell>
          <cell r="AZ1438">
            <v>0.14348387096774193</v>
          </cell>
          <cell r="BA1438">
            <v>7500</v>
          </cell>
          <cell r="BB1438">
            <v>6</v>
          </cell>
          <cell r="BC1438">
            <v>0.12985839108165109</v>
          </cell>
          <cell r="BD1438">
            <v>0.11493333333333333</v>
          </cell>
          <cell r="BE1438">
            <v>7250</v>
          </cell>
          <cell r="BF1438">
            <v>12</v>
          </cell>
          <cell r="BG1438">
            <v>9.2196444712262737E-2</v>
          </cell>
          <cell r="BH1438">
            <v>8.4413793103448279E-2</v>
          </cell>
        </row>
        <row r="1439">
          <cell r="B1439" t="str">
            <v>19933</v>
          </cell>
          <cell r="C1439" t="str">
            <v>7840779002705</v>
          </cell>
          <cell r="D1439" t="str">
            <v>JUGO MANZANA 200ml 6un PUROSOL</v>
          </cell>
          <cell r="E1439">
            <v>6</v>
          </cell>
          <cell r="F1439" t="str">
            <v>BEBIDAS</v>
          </cell>
          <cell r="G1439" t="str">
            <v>BEBIDAS</v>
          </cell>
          <cell r="H1439" t="str">
            <v>JUGOS</v>
          </cell>
          <cell r="I1439" t="str">
            <v>REFRESCOS</v>
          </cell>
          <cell r="J1439" t="str">
            <v>NORMAL JR-N</v>
          </cell>
          <cell r="K1439" t="str">
            <v>PUROSOL</v>
          </cell>
          <cell r="L1439">
            <v>79</v>
          </cell>
          <cell r="M1439" t="str">
            <v>DISTRIBUIDORA DEL PARAGUAY (79)</v>
          </cell>
          <cell r="N1439">
            <v>0</v>
          </cell>
          <cell r="O1439">
            <v>0</v>
          </cell>
          <cell r="P1439">
            <v>0</v>
          </cell>
          <cell r="Q1439">
            <v>0</v>
          </cell>
          <cell r="R1439">
            <v>0</v>
          </cell>
          <cell r="S1439">
            <v>0</v>
          </cell>
          <cell r="T1439">
            <v>0</v>
          </cell>
          <cell r="U1439">
            <v>0</v>
          </cell>
          <cell r="V1439">
            <v>0</v>
          </cell>
          <cell r="W1439">
            <v>0</v>
          </cell>
          <cell r="X1439">
            <v>0</v>
          </cell>
          <cell r="Y1439">
            <v>0</v>
          </cell>
          <cell r="Z1439">
            <v>0</v>
          </cell>
          <cell r="AA1439">
            <v>0</v>
          </cell>
          <cell r="AB1439">
            <v>0</v>
          </cell>
          <cell r="AC1439">
            <v>0</v>
          </cell>
          <cell r="AD1439">
            <v>0</v>
          </cell>
          <cell r="AE1439">
            <v>0</v>
          </cell>
          <cell r="AF1439">
            <v>0</v>
          </cell>
          <cell r="AG1439">
            <v>0</v>
          </cell>
          <cell r="AH1439">
            <v>0</v>
          </cell>
          <cell r="AI1439">
            <v>0</v>
          </cell>
          <cell r="AJ1439">
            <v>0</v>
          </cell>
          <cell r="AK1439">
            <v>0</v>
          </cell>
          <cell r="AL1439">
            <v>0</v>
          </cell>
          <cell r="AM1439">
            <v>0</v>
          </cell>
          <cell r="AN1439">
            <v>0</v>
          </cell>
          <cell r="AO1439">
            <v>0</v>
          </cell>
          <cell r="AP1439" t="str">
            <v>Q</v>
          </cell>
          <cell r="AQ1439" t="str">
            <v>Q</v>
          </cell>
          <cell r="AR1439" t="str">
            <v>Q</v>
          </cell>
          <cell r="AS1439" t="str">
            <v>Q</v>
          </cell>
          <cell r="AT1439" t="str">
            <v>Q</v>
          </cell>
          <cell r="AU1439" t="str">
            <v>Q</v>
          </cell>
          <cell r="AV1439">
            <v>15599.999997999999</v>
          </cell>
          <cell r="AW1439">
            <v>15454.79298</v>
          </cell>
          <cell r="AX1439">
            <v>17900</v>
          </cell>
          <cell r="AY1439">
            <v>0.14743589758300457</v>
          </cell>
          <cell r="AZ1439">
            <v>0.12849162022346372</v>
          </cell>
          <cell r="BA1439">
            <v>17250</v>
          </cell>
          <cell r="BB1439">
            <v>3</v>
          </cell>
          <cell r="BC1439">
            <v>0.1057692309109961</v>
          </cell>
          <cell r="BD1439">
            <v>9.5652174028985543E-2</v>
          </cell>
          <cell r="BE1439">
            <v>0</v>
          </cell>
          <cell r="BF1439">
            <v>0</v>
          </cell>
          <cell r="BG1439">
            <v>-1</v>
          </cell>
          <cell r="BH1439">
            <v>0</v>
          </cell>
        </row>
        <row r="1440">
          <cell r="B1440" t="str">
            <v>4504</v>
          </cell>
          <cell r="C1440" t="str">
            <v>7840779002569</v>
          </cell>
          <cell r="D1440" t="str">
            <v>JUGO MANZANA 200ml PUROSOL</v>
          </cell>
          <cell r="E1440">
            <v>30</v>
          </cell>
          <cell r="F1440" t="str">
            <v>BEBIDAS</v>
          </cell>
          <cell r="G1440" t="str">
            <v>BEBIDAS</v>
          </cell>
          <cell r="H1440" t="str">
            <v>JUGOS</v>
          </cell>
          <cell r="I1440" t="str">
            <v>REFRESCOS</v>
          </cell>
          <cell r="J1440" t="str">
            <v>NORMAL JR-N</v>
          </cell>
          <cell r="K1440" t="str">
            <v>PUROSOL</v>
          </cell>
          <cell r="L1440">
            <v>79</v>
          </cell>
          <cell r="M1440" t="str">
            <v>DISTRIBUIDORA DEL PARAGUAY (79)</v>
          </cell>
          <cell r="N1440">
            <v>1816</v>
          </cell>
          <cell r="O1440">
            <v>1675</v>
          </cell>
          <cell r="P1440">
            <v>0</v>
          </cell>
          <cell r="Q1440">
            <v>0</v>
          </cell>
          <cell r="R1440">
            <v>2195</v>
          </cell>
          <cell r="S1440">
            <v>886</v>
          </cell>
          <cell r="T1440">
            <v>0</v>
          </cell>
          <cell r="U1440">
            <v>0</v>
          </cell>
          <cell r="V1440">
            <v>546</v>
          </cell>
          <cell r="W1440">
            <v>1158</v>
          </cell>
          <cell r="X1440">
            <v>776</v>
          </cell>
          <cell r="Y1440">
            <v>324</v>
          </cell>
          <cell r="Z1440">
            <v>660</v>
          </cell>
          <cell r="AA1440">
            <v>1032</v>
          </cell>
          <cell r="AB1440">
            <v>0</v>
          </cell>
          <cell r="AC1440">
            <v>0</v>
          </cell>
          <cell r="AD1440">
            <v>856</v>
          </cell>
          <cell r="AE1440">
            <v>1618</v>
          </cell>
          <cell r="AF1440">
            <v>1597</v>
          </cell>
          <cell r="AG1440">
            <v>1456</v>
          </cell>
          <cell r="AH1440">
            <v>0</v>
          </cell>
          <cell r="AI1440">
            <v>0</v>
          </cell>
          <cell r="AJ1440">
            <v>161</v>
          </cell>
          <cell r="AK1440">
            <v>0</v>
          </cell>
          <cell r="AL1440">
            <v>553</v>
          </cell>
          <cell r="AM1440">
            <v>26</v>
          </cell>
          <cell r="AN1440">
            <v>2082</v>
          </cell>
          <cell r="AO1440">
            <v>0</v>
          </cell>
          <cell r="AP1440" t="str">
            <v>SV</v>
          </cell>
          <cell r="AQ1440" t="str">
            <v>Q</v>
          </cell>
          <cell r="AR1440">
            <v>51.203703703703702</v>
          </cell>
          <cell r="AS1440" t="str">
            <v>SV</v>
          </cell>
          <cell r="AT1440">
            <v>42.89835164835165</v>
          </cell>
          <cell r="AU1440" t="str">
            <v>Q</v>
          </cell>
          <cell r="AV1440">
            <v>2600</v>
          </cell>
          <cell r="AW1440">
            <v>2575.7988300000002</v>
          </cell>
          <cell r="AX1440">
            <v>3150</v>
          </cell>
          <cell r="AY1440">
            <v>0.21153846153846145</v>
          </cell>
          <cell r="AZ1440">
            <v>0.17460317460317459</v>
          </cell>
          <cell r="BA1440">
            <v>0</v>
          </cell>
          <cell r="BB1440">
            <v>0</v>
          </cell>
          <cell r="BC1440">
            <v>-1</v>
          </cell>
          <cell r="BD1440">
            <v>0</v>
          </cell>
          <cell r="BE1440">
            <v>0</v>
          </cell>
          <cell r="BF1440">
            <v>0</v>
          </cell>
          <cell r="BG1440">
            <v>-1</v>
          </cell>
          <cell r="BH1440">
            <v>0</v>
          </cell>
        </row>
        <row r="1441">
          <cell r="B1441" t="str">
            <v>4506</v>
          </cell>
          <cell r="C1441" t="str">
            <v>7840779003955</v>
          </cell>
          <cell r="D1441" t="str">
            <v>JUGO MANZANA KIDS 150ml PUROSOL</v>
          </cell>
          <cell r="E1441">
            <v>12</v>
          </cell>
          <cell r="F1441" t="str">
            <v>BEBIDAS</v>
          </cell>
          <cell r="G1441" t="str">
            <v>BEBIDAS</v>
          </cell>
          <cell r="H1441" t="str">
            <v>JUGOS</v>
          </cell>
          <cell r="I1441" t="str">
            <v>REFRESCOS</v>
          </cell>
          <cell r="J1441" t="str">
            <v>NORMAL JR-N</v>
          </cell>
          <cell r="K1441" t="str">
            <v>PUROSOL</v>
          </cell>
          <cell r="L1441">
            <v>79</v>
          </cell>
          <cell r="M1441" t="str">
            <v>DISTRIBUIDORA DEL PARAGUAY (79)</v>
          </cell>
          <cell r="N1441">
            <v>1676</v>
          </cell>
          <cell r="O1441">
            <v>2526</v>
          </cell>
          <cell r="P1441">
            <v>2955</v>
          </cell>
          <cell r="Q1441">
            <v>3121</v>
          </cell>
          <cell r="R1441">
            <v>3400</v>
          </cell>
          <cell r="S1441">
            <v>7178</v>
          </cell>
          <cell r="T1441">
            <v>6462</v>
          </cell>
          <cell r="U1441">
            <v>5822</v>
          </cell>
          <cell r="V1441">
            <v>653</v>
          </cell>
          <cell r="W1441">
            <v>1145</v>
          </cell>
          <cell r="X1441">
            <v>754</v>
          </cell>
          <cell r="Y1441">
            <v>1015</v>
          </cell>
          <cell r="Z1441">
            <v>750</v>
          </cell>
          <cell r="AA1441">
            <v>856</v>
          </cell>
          <cell r="AB1441">
            <v>1177</v>
          </cell>
          <cell r="AC1441">
            <v>1222</v>
          </cell>
          <cell r="AD1441">
            <v>1192</v>
          </cell>
          <cell r="AE1441">
            <v>1798</v>
          </cell>
          <cell r="AF1441">
            <v>2302</v>
          </cell>
          <cell r="AG1441">
            <v>2144</v>
          </cell>
          <cell r="AH1441">
            <v>0</v>
          </cell>
          <cell r="AI1441">
            <v>0</v>
          </cell>
          <cell r="AJ1441">
            <v>1445</v>
          </cell>
          <cell r="AK1441">
            <v>329</v>
          </cell>
          <cell r="AL1441">
            <v>1272</v>
          </cell>
          <cell r="AM1441">
            <v>21</v>
          </cell>
          <cell r="AN1441">
            <v>66</v>
          </cell>
          <cell r="AO1441">
            <v>0</v>
          </cell>
          <cell r="AP1441">
            <v>13.889778917013778</v>
          </cell>
          <cell r="AQ1441">
            <v>1.6952937135005153</v>
          </cell>
          <cell r="AR1441">
            <v>37.596059113300491</v>
          </cell>
          <cell r="AS1441">
            <v>0.51554828150572829</v>
          </cell>
          <cell r="AT1441">
            <v>0.92350746268656714</v>
          </cell>
          <cell r="AU1441" t="str">
            <v>Q</v>
          </cell>
          <cell r="AV1441">
            <v>1850</v>
          </cell>
          <cell r="AW1441">
            <v>1844.40212</v>
          </cell>
          <cell r="AX1441">
            <v>2200</v>
          </cell>
          <cell r="AY1441">
            <v>0.18918918918918926</v>
          </cell>
          <cell r="AZ1441">
            <v>0.15909090909090909</v>
          </cell>
          <cell r="BA1441">
            <v>2150</v>
          </cell>
          <cell r="BB1441">
            <v>6</v>
          </cell>
          <cell r="BC1441">
            <v>0.16216216216216206</v>
          </cell>
          <cell r="BD1441">
            <v>0.13953488372093023</v>
          </cell>
          <cell r="BE1441">
            <v>2070</v>
          </cell>
          <cell r="BF1441">
            <v>12</v>
          </cell>
          <cell r="BG1441">
            <v>0.11891891891891881</v>
          </cell>
          <cell r="BH1441">
            <v>0.10628019323671498</v>
          </cell>
        </row>
        <row r="1442">
          <cell r="B1442" t="str">
            <v>39140</v>
          </cell>
          <cell r="C1442" t="str">
            <v>8800010075126</v>
          </cell>
          <cell r="D1442" t="str">
            <v>JUGO MANZANA 200ml 6un KAPO DEL VALLE</v>
          </cell>
          <cell r="E1442">
            <v>1</v>
          </cell>
          <cell r="F1442" t="str">
            <v>BEBIDAS</v>
          </cell>
          <cell r="G1442" t="str">
            <v>BEBIDAS</v>
          </cell>
          <cell r="H1442" t="str">
            <v>JUGOS</v>
          </cell>
          <cell r="I1442" t="str">
            <v>REFRESCOS</v>
          </cell>
          <cell r="J1442" t="str">
            <v>NORMAL JR-N</v>
          </cell>
          <cell r="K1442" t="str">
            <v>DEL VALLE</v>
          </cell>
          <cell r="L1442">
            <v>139</v>
          </cell>
          <cell r="M1442" t="str">
            <v>PARAGUAY REFRESCOS S.A.  (139)</v>
          </cell>
          <cell r="N1442">
            <v>0</v>
          </cell>
          <cell r="O1442">
            <v>0</v>
          </cell>
          <cell r="P1442">
            <v>0</v>
          </cell>
          <cell r="Q1442">
            <v>0</v>
          </cell>
          <cell r="R1442">
            <v>0</v>
          </cell>
          <cell r="S1442">
            <v>0</v>
          </cell>
          <cell r="T1442">
            <v>0</v>
          </cell>
          <cell r="U1442">
            <v>0</v>
          </cell>
          <cell r="V1442">
            <v>0</v>
          </cell>
          <cell r="W1442">
            <v>0</v>
          </cell>
          <cell r="X1442">
            <v>0</v>
          </cell>
          <cell r="Y1442">
            <v>0</v>
          </cell>
          <cell r="Z1442">
            <v>0</v>
          </cell>
          <cell r="AA1442">
            <v>0</v>
          </cell>
          <cell r="AB1442">
            <v>0</v>
          </cell>
          <cell r="AC1442">
            <v>0</v>
          </cell>
          <cell r="AD1442">
            <v>0</v>
          </cell>
          <cell r="AE1442">
            <v>0</v>
          </cell>
          <cell r="AF1442">
            <v>0</v>
          </cell>
          <cell r="AG1442">
            <v>0</v>
          </cell>
          <cell r="AH1442">
            <v>0</v>
          </cell>
          <cell r="AI1442">
            <v>0</v>
          </cell>
          <cell r="AJ1442">
            <v>0</v>
          </cell>
          <cell r="AK1442">
            <v>0</v>
          </cell>
          <cell r="AL1442">
            <v>0</v>
          </cell>
          <cell r="AM1442">
            <v>0</v>
          </cell>
          <cell r="AN1442">
            <v>0</v>
          </cell>
          <cell r="AO1442">
            <v>0</v>
          </cell>
          <cell r="AP1442" t="str">
            <v>Q</v>
          </cell>
          <cell r="AQ1442" t="str">
            <v>Q</v>
          </cell>
          <cell r="AR1442" t="str">
            <v>Q</v>
          </cell>
          <cell r="AS1442" t="str">
            <v>Q</v>
          </cell>
          <cell r="AT1442" t="str">
            <v>Q</v>
          </cell>
          <cell r="AU1442" t="str">
            <v>Q</v>
          </cell>
          <cell r="AV1442">
            <v>15479.999997000001</v>
          </cell>
          <cell r="AW1442">
            <v>15426.881579999999</v>
          </cell>
          <cell r="AX1442">
            <v>17500</v>
          </cell>
          <cell r="AY1442">
            <v>0.1304909562914387</v>
          </cell>
          <cell r="AZ1442">
            <v>0.11542857159999996</v>
          </cell>
          <cell r="BC1442">
            <v>-1</v>
          </cell>
          <cell r="BD1442">
            <v>0</v>
          </cell>
          <cell r="BG1442">
            <v>-1</v>
          </cell>
          <cell r="BH1442">
            <v>0</v>
          </cell>
        </row>
        <row r="1443">
          <cell r="B1443" t="str">
            <v>39122</v>
          </cell>
          <cell r="C1443" t="str">
            <v>7840058009838</v>
          </cell>
          <cell r="D1443" t="str">
            <v>JUGO MANZANA 200ml KAPO DEL VALLE</v>
          </cell>
          <cell r="E1443">
            <v>6</v>
          </cell>
          <cell r="F1443" t="str">
            <v>BEBIDAS</v>
          </cell>
          <cell r="G1443" t="str">
            <v>BEBIDAS</v>
          </cell>
          <cell r="H1443" t="str">
            <v>JUGOS</v>
          </cell>
          <cell r="I1443" t="str">
            <v>REFRESCOS</v>
          </cell>
          <cell r="J1443" t="str">
            <v>NORMAL JR-N</v>
          </cell>
          <cell r="K1443" t="str">
            <v>DEL VALLE</v>
          </cell>
          <cell r="L1443">
            <v>139</v>
          </cell>
          <cell r="M1443" t="str">
            <v>PARAGUAY REFRESCOS S.A.  (139)</v>
          </cell>
          <cell r="N1443">
            <v>349</v>
          </cell>
          <cell r="O1443">
            <v>340</v>
          </cell>
          <cell r="P1443">
            <v>559</v>
          </cell>
          <cell r="Q1443">
            <v>259</v>
          </cell>
          <cell r="R1443">
            <v>97</v>
          </cell>
          <cell r="S1443">
            <v>0</v>
          </cell>
          <cell r="T1443">
            <v>72</v>
          </cell>
          <cell r="U1443">
            <v>96</v>
          </cell>
          <cell r="V1443">
            <v>136</v>
          </cell>
          <cell r="W1443">
            <v>116</v>
          </cell>
          <cell r="X1443">
            <v>119</v>
          </cell>
          <cell r="Y1443">
            <v>174</v>
          </cell>
          <cell r="Z1443">
            <v>38</v>
          </cell>
          <cell r="AA1443">
            <v>0</v>
          </cell>
          <cell r="AB1443">
            <v>114</v>
          </cell>
          <cell r="AC1443">
            <v>142</v>
          </cell>
          <cell r="AD1443">
            <v>420</v>
          </cell>
          <cell r="AE1443">
            <v>831</v>
          </cell>
          <cell r="AF1443">
            <v>539</v>
          </cell>
          <cell r="AG1443">
            <v>428</v>
          </cell>
          <cell r="AH1443">
            <v>12</v>
          </cell>
          <cell r="AI1443">
            <v>48</v>
          </cell>
          <cell r="AJ1443">
            <v>240</v>
          </cell>
          <cell r="AK1443">
            <v>128</v>
          </cell>
          <cell r="AL1443">
            <v>83</v>
          </cell>
          <cell r="AM1443">
            <v>128</v>
          </cell>
          <cell r="AN1443">
            <v>304</v>
          </cell>
          <cell r="AO1443">
            <v>24</v>
          </cell>
          <cell r="AP1443">
            <v>27.799227799227801</v>
          </cell>
          <cell r="AQ1443">
            <v>40</v>
          </cell>
          <cell r="AR1443">
            <v>14.310344827586206</v>
          </cell>
          <cell r="AS1443">
            <v>27.04225352112676</v>
          </cell>
          <cell r="AT1443">
            <v>21.308411214953271</v>
          </cell>
          <cell r="AU1443">
            <v>15</v>
          </cell>
          <cell r="AV1443">
            <v>2580</v>
          </cell>
          <cell r="AW1443">
            <v>2571.1469299999999</v>
          </cell>
          <cell r="AX1443">
            <v>3150</v>
          </cell>
          <cell r="AY1443">
            <v>0.22093023255813948</v>
          </cell>
          <cell r="AZ1443">
            <v>0.18095238095238095</v>
          </cell>
          <cell r="BA1443">
            <v>2916.6666700000001</v>
          </cell>
          <cell r="BB1443">
            <v>6</v>
          </cell>
          <cell r="BC1443">
            <v>0.13049095736434113</v>
          </cell>
          <cell r="BD1443">
            <v>0.11542857243951023</v>
          </cell>
          <cell r="BE1443">
            <v>0</v>
          </cell>
          <cell r="BF1443">
            <v>0</v>
          </cell>
          <cell r="BG1443">
            <v>-1</v>
          </cell>
          <cell r="BH1443">
            <v>0</v>
          </cell>
        </row>
        <row r="1444">
          <cell r="B1444" t="str">
            <v>39139</v>
          </cell>
          <cell r="C1444" t="str">
            <v>8800010075119</v>
          </cell>
          <cell r="D1444" t="str">
            <v>JUGO NARANJA 200ml 6un KAPO DEL VALLE</v>
          </cell>
          <cell r="E1444">
            <v>1</v>
          </cell>
          <cell r="F1444" t="str">
            <v>BEBIDAS</v>
          </cell>
          <cell r="G1444" t="str">
            <v>BEBIDAS</v>
          </cell>
          <cell r="H1444" t="str">
            <v>JUGOS</v>
          </cell>
          <cell r="I1444" t="str">
            <v>REFRESCOS</v>
          </cell>
          <cell r="J1444" t="str">
            <v>NORMAL JR-N</v>
          </cell>
          <cell r="K1444" t="str">
            <v>DEL VALLE</v>
          </cell>
          <cell r="L1444">
            <v>139</v>
          </cell>
          <cell r="M1444" t="str">
            <v>PARAGUAY REFRESCOS S.A.  (139)</v>
          </cell>
          <cell r="N1444">
            <v>0</v>
          </cell>
          <cell r="O1444">
            <v>0</v>
          </cell>
          <cell r="P1444">
            <v>0</v>
          </cell>
          <cell r="Q1444">
            <v>0</v>
          </cell>
          <cell r="R1444">
            <v>0</v>
          </cell>
          <cell r="S1444">
            <v>0</v>
          </cell>
          <cell r="T1444">
            <v>0</v>
          </cell>
          <cell r="U1444">
            <v>0</v>
          </cell>
          <cell r="V1444">
            <v>0</v>
          </cell>
          <cell r="W1444">
            <v>0</v>
          </cell>
          <cell r="X1444">
            <v>0</v>
          </cell>
          <cell r="Y1444">
            <v>0</v>
          </cell>
          <cell r="Z1444">
            <v>0</v>
          </cell>
          <cell r="AA1444">
            <v>0</v>
          </cell>
          <cell r="AB1444">
            <v>0</v>
          </cell>
          <cell r="AC1444">
            <v>0</v>
          </cell>
          <cell r="AD1444">
            <v>0</v>
          </cell>
          <cell r="AE1444">
            <v>0</v>
          </cell>
          <cell r="AF1444">
            <v>0</v>
          </cell>
          <cell r="AG1444">
            <v>0</v>
          </cell>
          <cell r="AH1444">
            <v>0</v>
          </cell>
          <cell r="AI1444">
            <v>0</v>
          </cell>
          <cell r="AJ1444">
            <v>0</v>
          </cell>
          <cell r="AK1444">
            <v>0</v>
          </cell>
          <cell r="AL1444">
            <v>0</v>
          </cell>
          <cell r="AM1444">
            <v>0</v>
          </cell>
          <cell r="AN1444">
            <v>0</v>
          </cell>
          <cell r="AO1444">
            <v>0</v>
          </cell>
          <cell r="AP1444" t="str">
            <v>Q</v>
          </cell>
          <cell r="AQ1444" t="str">
            <v>Q</v>
          </cell>
          <cell r="AR1444" t="str">
            <v>Q</v>
          </cell>
          <cell r="AS1444" t="str">
            <v>Q</v>
          </cell>
          <cell r="AT1444" t="str">
            <v>Q</v>
          </cell>
          <cell r="AU1444" t="str">
            <v>Q</v>
          </cell>
          <cell r="AV1444">
            <v>15479.999997000001</v>
          </cell>
          <cell r="AW1444">
            <v>15408.800880000001</v>
          </cell>
          <cell r="AX1444">
            <v>17500</v>
          </cell>
          <cell r="AY1444">
            <v>0.1304909562914387</v>
          </cell>
          <cell r="AZ1444">
            <v>0.11542857159999996</v>
          </cell>
          <cell r="BC1444">
            <v>-1</v>
          </cell>
          <cell r="BD1444">
            <v>0</v>
          </cell>
          <cell r="BG1444">
            <v>-1</v>
          </cell>
          <cell r="BH1444">
            <v>0</v>
          </cell>
        </row>
        <row r="1445">
          <cell r="B1445" t="str">
            <v>39121</v>
          </cell>
          <cell r="C1445" t="str">
            <v>7840058009814</v>
          </cell>
          <cell r="D1445" t="str">
            <v>JUGO NARANJA 200ml KAPO DEL VALLE</v>
          </cell>
          <cell r="E1445">
            <v>6</v>
          </cell>
          <cell r="F1445" t="str">
            <v>BEBIDAS</v>
          </cell>
          <cell r="G1445" t="str">
            <v>BEBIDAS</v>
          </cell>
          <cell r="H1445" t="str">
            <v>JUGOS</v>
          </cell>
          <cell r="I1445" t="str">
            <v>REFRESCOS</v>
          </cell>
          <cell r="J1445" t="str">
            <v>NORMAL JR-N</v>
          </cell>
          <cell r="K1445" t="str">
            <v>DEL VALLE</v>
          </cell>
          <cell r="L1445">
            <v>139</v>
          </cell>
          <cell r="M1445" t="str">
            <v>PARAGUAY REFRESCOS S.A.  (139)</v>
          </cell>
          <cell r="N1445">
            <v>368</v>
          </cell>
          <cell r="O1445">
            <v>700</v>
          </cell>
          <cell r="P1445">
            <v>880</v>
          </cell>
          <cell r="Q1445">
            <v>471</v>
          </cell>
          <cell r="R1445">
            <v>128</v>
          </cell>
          <cell r="S1445">
            <v>14</v>
          </cell>
          <cell r="T1445">
            <v>0</v>
          </cell>
          <cell r="U1445">
            <v>0</v>
          </cell>
          <cell r="V1445">
            <v>65</v>
          </cell>
          <cell r="W1445">
            <v>6</v>
          </cell>
          <cell r="X1445">
            <v>73</v>
          </cell>
          <cell r="Y1445">
            <v>156</v>
          </cell>
          <cell r="Z1445">
            <v>307</v>
          </cell>
          <cell r="AA1445">
            <v>321</v>
          </cell>
          <cell r="AB1445">
            <v>413</v>
          </cell>
          <cell r="AC1445">
            <v>308</v>
          </cell>
          <cell r="AD1445">
            <v>207</v>
          </cell>
          <cell r="AE1445">
            <v>475</v>
          </cell>
          <cell r="AF1445">
            <v>382</v>
          </cell>
          <cell r="AG1445">
            <v>371</v>
          </cell>
          <cell r="AH1445">
            <v>18</v>
          </cell>
          <cell r="AI1445">
            <v>48</v>
          </cell>
          <cell r="AJ1445">
            <v>240</v>
          </cell>
          <cell r="AK1445">
            <v>90</v>
          </cell>
          <cell r="AL1445">
            <v>82</v>
          </cell>
          <cell r="AM1445">
            <v>203</v>
          </cell>
          <cell r="AN1445">
            <v>396</v>
          </cell>
          <cell r="AO1445">
            <v>12</v>
          </cell>
          <cell r="AP1445">
            <v>15.286624203821656</v>
          </cell>
          <cell r="AQ1445" t="str">
            <v>SV</v>
          </cell>
          <cell r="AR1445">
            <v>15.76923076923077</v>
          </cell>
          <cell r="AS1445">
            <v>19.772727272727273</v>
          </cell>
          <cell r="AT1445">
            <v>32.021563342318061</v>
          </cell>
          <cell r="AU1445">
            <v>7.5</v>
          </cell>
          <cell r="AV1445">
            <v>2580</v>
          </cell>
          <cell r="AW1445">
            <v>2568.13348</v>
          </cell>
          <cell r="AX1445">
            <v>3150</v>
          </cell>
          <cell r="AY1445">
            <v>0.22093023255813948</v>
          </cell>
          <cell r="AZ1445">
            <v>0.18095238095238095</v>
          </cell>
          <cell r="BA1445">
            <v>2916.6666700000001</v>
          </cell>
          <cell r="BB1445">
            <v>6</v>
          </cell>
          <cell r="BC1445">
            <v>0.13049095736434113</v>
          </cell>
          <cell r="BD1445">
            <v>0.11542857243951023</v>
          </cell>
          <cell r="BE1445">
            <v>0</v>
          </cell>
          <cell r="BF1445">
            <v>0</v>
          </cell>
          <cell r="BG1445">
            <v>-1</v>
          </cell>
          <cell r="BH1445">
            <v>0</v>
          </cell>
        </row>
        <row r="1446">
          <cell r="B1446" t="str">
            <v>39141</v>
          </cell>
          <cell r="C1446" t="str">
            <v>7840058009869</v>
          </cell>
          <cell r="D1446" t="str">
            <v>JUGO UVA 200ml 6un KAPO DEL VALLE</v>
          </cell>
          <cell r="E1446">
            <v>1</v>
          </cell>
          <cell r="F1446" t="str">
            <v>BEBIDAS</v>
          </cell>
          <cell r="G1446" t="str">
            <v>BEBIDAS</v>
          </cell>
          <cell r="H1446" t="str">
            <v>JUGOS</v>
          </cell>
          <cell r="I1446" t="str">
            <v>REFRESCOS</v>
          </cell>
          <cell r="J1446" t="str">
            <v>NORMAL JR-N</v>
          </cell>
          <cell r="K1446" t="str">
            <v>DEL VALLE</v>
          </cell>
          <cell r="L1446">
            <v>139</v>
          </cell>
          <cell r="M1446" t="str">
            <v>PARAGUAY REFRESCOS S.A.  (139)</v>
          </cell>
          <cell r="N1446">
            <v>0</v>
          </cell>
          <cell r="O1446">
            <v>0</v>
          </cell>
          <cell r="P1446">
            <v>0</v>
          </cell>
          <cell r="Q1446">
            <v>0</v>
          </cell>
          <cell r="R1446">
            <v>0</v>
          </cell>
          <cell r="S1446">
            <v>0</v>
          </cell>
          <cell r="T1446">
            <v>0</v>
          </cell>
          <cell r="U1446">
            <v>0</v>
          </cell>
          <cell r="V1446">
            <v>0</v>
          </cell>
          <cell r="W1446">
            <v>0</v>
          </cell>
          <cell r="X1446">
            <v>0</v>
          </cell>
          <cell r="Y1446">
            <v>0</v>
          </cell>
          <cell r="Z1446">
            <v>0</v>
          </cell>
          <cell r="AA1446">
            <v>0</v>
          </cell>
          <cell r="AB1446">
            <v>0</v>
          </cell>
          <cell r="AC1446">
            <v>0</v>
          </cell>
          <cell r="AD1446">
            <v>0</v>
          </cell>
          <cell r="AE1446">
            <v>0</v>
          </cell>
          <cell r="AF1446">
            <v>0</v>
          </cell>
          <cell r="AG1446">
            <v>0</v>
          </cell>
          <cell r="AH1446">
            <v>0</v>
          </cell>
          <cell r="AI1446">
            <v>0</v>
          </cell>
          <cell r="AJ1446">
            <v>0</v>
          </cell>
          <cell r="AK1446">
            <v>0</v>
          </cell>
          <cell r="AL1446">
            <v>0</v>
          </cell>
          <cell r="AM1446">
            <v>0</v>
          </cell>
          <cell r="AN1446">
            <v>0</v>
          </cell>
          <cell r="AO1446">
            <v>0</v>
          </cell>
          <cell r="AP1446" t="str">
            <v>Q</v>
          </cell>
          <cell r="AQ1446" t="str">
            <v>Q</v>
          </cell>
          <cell r="AR1446" t="str">
            <v>Q</v>
          </cell>
          <cell r="AS1446" t="str">
            <v>Q</v>
          </cell>
          <cell r="AT1446" t="str">
            <v>Q</v>
          </cell>
          <cell r="AU1446" t="str">
            <v>Q</v>
          </cell>
          <cell r="AV1446">
            <v>15479.999997000001</v>
          </cell>
          <cell r="AW1446">
            <v>15379.87506</v>
          </cell>
          <cell r="AX1446">
            <v>17500</v>
          </cell>
          <cell r="AY1446">
            <v>0.1304909562914387</v>
          </cell>
          <cell r="AZ1446">
            <v>0.11542857159999996</v>
          </cell>
          <cell r="BC1446">
            <v>-1</v>
          </cell>
          <cell r="BD1446">
            <v>0</v>
          </cell>
          <cell r="BG1446">
            <v>-1</v>
          </cell>
          <cell r="BH1446">
            <v>0</v>
          </cell>
        </row>
        <row r="1447">
          <cell r="B1447" t="str">
            <v>39123</v>
          </cell>
          <cell r="C1447" t="str">
            <v>7840058009852</v>
          </cell>
          <cell r="D1447" t="str">
            <v>JUGO UVA 200ml KAPO DEL VALLE</v>
          </cell>
          <cell r="E1447">
            <v>6</v>
          </cell>
          <cell r="F1447" t="str">
            <v>BEBIDAS</v>
          </cell>
          <cell r="G1447" t="str">
            <v>BEBIDAS</v>
          </cell>
          <cell r="H1447" t="str">
            <v>JUGOS</v>
          </cell>
          <cell r="I1447" t="str">
            <v>REFRESCOS</v>
          </cell>
          <cell r="J1447" t="str">
            <v>NORMAL JR-N</v>
          </cell>
          <cell r="K1447" t="str">
            <v>DEL VALLE</v>
          </cell>
          <cell r="L1447">
            <v>139</v>
          </cell>
          <cell r="M1447" t="str">
            <v>PARAGUAY REFRESCOS S.A.  (139)</v>
          </cell>
          <cell r="N1447">
            <v>121</v>
          </cell>
          <cell r="O1447">
            <v>273</v>
          </cell>
          <cell r="P1447">
            <v>368</v>
          </cell>
          <cell r="Q1447">
            <v>241</v>
          </cell>
          <cell r="R1447">
            <v>209</v>
          </cell>
          <cell r="S1447">
            <v>497</v>
          </cell>
          <cell r="T1447">
            <v>426</v>
          </cell>
          <cell r="U1447">
            <v>439</v>
          </cell>
          <cell r="V1447">
            <v>174</v>
          </cell>
          <cell r="W1447">
            <v>183</v>
          </cell>
          <cell r="X1447">
            <v>243</v>
          </cell>
          <cell r="Y1447">
            <v>239</v>
          </cell>
          <cell r="Z1447">
            <v>116</v>
          </cell>
          <cell r="AA1447">
            <v>297</v>
          </cell>
          <cell r="AB1447">
            <v>387</v>
          </cell>
          <cell r="AC1447">
            <v>312</v>
          </cell>
          <cell r="AD1447">
            <v>277</v>
          </cell>
          <cell r="AE1447">
            <v>268</v>
          </cell>
          <cell r="AF1447">
            <v>448</v>
          </cell>
          <cell r="AG1447">
            <v>402</v>
          </cell>
          <cell r="AH1447">
            <v>14</v>
          </cell>
          <cell r="AI1447">
            <v>59</v>
          </cell>
          <cell r="AJ1447">
            <v>180</v>
          </cell>
          <cell r="AK1447">
            <v>225</v>
          </cell>
          <cell r="AL1447">
            <v>238</v>
          </cell>
          <cell r="AM1447">
            <v>131</v>
          </cell>
          <cell r="AN1447">
            <v>265</v>
          </cell>
          <cell r="AO1447">
            <v>98</v>
          </cell>
          <cell r="AP1447">
            <v>22.406639004149376</v>
          </cell>
          <cell r="AQ1447">
            <v>15.375854214123008</v>
          </cell>
          <cell r="AR1447">
            <v>29.8744769874477</v>
          </cell>
          <cell r="AS1447">
            <v>12.596153846153847</v>
          </cell>
          <cell r="AT1447">
            <v>19.776119402985078</v>
          </cell>
          <cell r="AU1447">
            <v>49.83050847457627</v>
          </cell>
          <cell r="AV1447">
            <v>2580</v>
          </cell>
          <cell r="AW1447">
            <v>2563.3125100000002</v>
          </cell>
          <cell r="AX1447">
            <v>3150</v>
          </cell>
          <cell r="AY1447">
            <v>0.22093023255813948</v>
          </cell>
          <cell r="AZ1447">
            <v>0.18095238095238095</v>
          </cell>
          <cell r="BA1447">
            <v>2916.6666700000001</v>
          </cell>
          <cell r="BB1447">
            <v>6</v>
          </cell>
          <cell r="BC1447">
            <v>0.13049095736434113</v>
          </cell>
          <cell r="BD1447">
            <v>0.11542857243951023</v>
          </cell>
          <cell r="BE1447">
            <v>0</v>
          </cell>
          <cell r="BF1447">
            <v>0</v>
          </cell>
          <cell r="BG1447">
            <v>-1</v>
          </cell>
          <cell r="BH1447">
            <v>0</v>
          </cell>
        </row>
        <row r="1448">
          <cell r="B1448" t="str">
            <v>27290</v>
          </cell>
          <cell r="C1448" t="str">
            <v>7840058008725</v>
          </cell>
          <cell r="D1448" t="str">
            <v>JUGO FRUTOS TROPICALES 1,5Lts FRESH FRUGOS</v>
          </cell>
          <cell r="E1448">
            <v>4</v>
          </cell>
          <cell r="F1448" t="str">
            <v>BEBIDAS</v>
          </cell>
          <cell r="G1448" t="str">
            <v>BEBIDAS</v>
          </cell>
          <cell r="H1448" t="str">
            <v>JUGOS</v>
          </cell>
          <cell r="I1448" t="str">
            <v>REFRESCOS</v>
          </cell>
          <cell r="J1448" t="str">
            <v>NORMAL JR-N</v>
          </cell>
          <cell r="K1448" t="str">
            <v>FRUGOS</v>
          </cell>
          <cell r="L1448">
            <v>139</v>
          </cell>
          <cell r="M1448" t="str">
            <v>PARAGUAY REFRESCOS S.A.  (139)</v>
          </cell>
          <cell r="N1448">
            <v>56</v>
          </cell>
          <cell r="O1448">
            <v>63</v>
          </cell>
          <cell r="P1448">
            <v>41</v>
          </cell>
          <cell r="Q1448">
            <v>45</v>
          </cell>
          <cell r="R1448">
            <v>99</v>
          </cell>
          <cell r="S1448">
            <v>137</v>
          </cell>
          <cell r="T1448">
            <v>113</v>
          </cell>
          <cell r="U1448">
            <v>95</v>
          </cell>
          <cell r="V1448">
            <v>59</v>
          </cell>
          <cell r="W1448">
            <v>69</v>
          </cell>
          <cell r="X1448">
            <v>48</v>
          </cell>
          <cell r="Y1448">
            <v>49</v>
          </cell>
          <cell r="Z1448">
            <v>28</v>
          </cell>
          <cell r="AA1448">
            <v>31</v>
          </cell>
          <cell r="AB1448">
            <v>36</v>
          </cell>
          <cell r="AC1448">
            <v>32</v>
          </cell>
          <cell r="AD1448">
            <v>135</v>
          </cell>
          <cell r="AE1448">
            <v>147</v>
          </cell>
          <cell r="AF1448">
            <v>92</v>
          </cell>
          <cell r="AG1448">
            <v>86</v>
          </cell>
          <cell r="AH1448">
            <v>1</v>
          </cell>
          <cell r="AI1448">
            <v>1</v>
          </cell>
          <cell r="AJ1448">
            <v>33</v>
          </cell>
          <cell r="AK1448">
            <v>51</v>
          </cell>
          <cell r="AL1448">
            <v>58</v>
          </cell>
          <cell r="AM1448">
            <v>8</v>
          </cell>
          <cell r="AN1448">
            <v>72</v>
          </cell>
          <cell r="AO1448">
            <v>39</v>
          </cell>
          <cell r="AP1448">
            <v>22</v>
          </cell>
          <cell r="AQ1448">
            <v>16.105263157894736</v>
          </cell>
          <cell r="AR1448">
            <v>35.510204081632651</v>
          </cell>
          <cell r="AS1448">
            <v>7.5</v>
          </cell>
          <cell r="AT1448">
            <v>25.116279069767444</v>
          </cell>
          <cell r="AU1448">
            <v>1170</v>
          </cell>
          <cell r="AV1448">
            <v>7200</v>
          </cell>
          <cell r="AW1448">
            <v>7008.7141300000003</v>
          </cell>
          <cell r="AX1448">
            <v>8150</v>
          </cell>
          <cell r="AY1448">
            <v>0.13194444444444442</v>
          </cell>
          <cell r="AZ1448">
            <v>0.1165644171779141</v>
          </cell>
          <cell r="BA1448">
            <v>7900</v>
          </cell>
          <cell r="BB1448">
            <v>4</v>
          </cell>
          <cell r="BC1448">
            <v>9.7222222222222321E-2</v>
          </cell>
          <cell r="BD1448">
            <v>8.8607594936708861E-2</v>
          </cell>
          <cell r="BE1448">
            <v>0</v>
          </cell>
          <cell r="BF1448">
            <v>0</v>
          </cell>
          <cell r="BG1448">
            <v>-1</v>
          </cell>
          <cell r="BH1448">
            <v>0</v>
          </cell>
        </row>
        <row r="1449">
          <cell r="B1449" t="str">
            <v>27289</v>
          </cell>
          <cell r="C1449" t="str">
            <v>7840058008312</v>
          </cell>
          <cell r="D1449" t="str">
            <v>JUGO NARANJA 1,5Lts FRESH FRUGOS</v>
          </cell>
          <cell r="E1449">
            <v>4</v>
          </cell>
          <cell r="F1449" t="str">
            <v>BEBIDAS</v>
          </cell>
          <cell r="G1449" t="str">
            <v>BEBIDAS</v>
          </cell>
          <cell r="H1449" t="str">
            <v>JUGOS</v>
          </cell>
          <cell r="I1449" t="str">
            <v>REFRESCOS</v>
          </cell>
          <cell r="J1449" t="str">
            <v>NORMAL JR-N</v>
          </cell>
          <cell r="K1449" t="str">
            <v>FRUGOS</v>
          </cell>
          <cell r="L1449">
            <v>139</v>
          </cell>
          <cell r="M1449" t="str">
            <v>PARAGUAY REFRESCOS S.A.  (139)</v>
          </cell>
          <cell r="N1449">
            <v>663</v>
          </cell>
          <cell r="O1449">
            <v>708</v>
          </cell>
          <cell r="P1449">
            <v>610</v>
          </cell>
          <cell r="Q1449">
            <v>486</v>
          </cell>
          <cell r="R1449">
            <v>816</v>
          </cell>
          <cell r="S1449">
            <v>952</v>
          </cell>
          <cell r="T1449">
            <v>606</v>
          </cell>
          <cell r="U1449">
            <v>480</v>
          </cell>
          <cell r="V1449">
            <v>281</v>
          </cell>
          <cell r="W1449">
            <v>338</v>
          </cell>
          <cell r="X1449">
            <v>207</v>
          </cell>
          <cell r="Y1449">
            <v>183</v>
          </cell>
          <cell r="Z1449">
            <v>307</v>
          </cell>
          <cell r="AA1449">
            <v>423</v>
          </cell>
          <cell r="AB1449">
            <v>282</v>
          </cell>
          <cell r="AC1449">
            <v>248</v>
          </cell>
          <cell r="AD1449">
            <v>659</v>
          </cell>
          <cell r="AE1449">
            <v>586</v>
          </cell>
          <cell r="AF1449">
            <v>319</v>
          </cell>
          <cell r="AG1449">
            <v>339</v>
          </cell>
          <cell r="AH1449">
            <v>20</v>
          </cell>
          <cell r="AI1449">
            <v>65</v>
          </cell>
          <cell r="AJ1449">
            <v>240</v>
          </cell>
          <cell r="AK1449">
            <v>207</v>
          </cell>
          <cell r="AL1449">
            <v>176</v>
          </cell>
          <cell r="AM1449">
            <v>212</v>
          </cell>
          <cell r="AN1449">
            <v>244</v>
          </cell>
          <cell r="AO1449">
            <v>197</v>
          </cell>
          <cell r="AP1449">
            <v>14.814814814814813</v>
          </cell>
          <cell r="AQ1449">
            <v>12.9375</v>
          </cell>
          <cell r="AR1449">
            <v>28.852459016393443</v>
          </cell>
          <cell r="AS1449">
            <v>25.64516129032258</v>
          </cell>
          <cell r="AT1449">
            <v>21.592920353982301</v>
          </cell>
          <cell r="AU1449">
            <v>90.92307692307692</v>
          </cell>
          <cell r="AV1449">
            <v>7200</v>
          </cell>
          <cell r="AW1449">
            <v>7017.0691800000004</v>
          </cell>
          <cell r="AX1449">
            <v>8150</v>
          </cell>
          <cell r="AY1449">
            <v>0.13194444444444442</v>
          </cell>
          <cell r="AZ1449">
            <v>0.1165644171779141</v>
          </cell>
          <cell r="BA1449">
            <v>7900</v>
          </cell>
          <cell r="BB1449">
            <v>4</v>
          </cell>
          <cell r="BC1449">
            <v>9.7222222222222321E-2</v>
          </cell>
          <cell r="BD1449">
            <v>8.8607594936708861E-2</v>
          </cell>
          <cell r="BE1449">
            <v>0</v>
          </cell>
          <cell r="BF1449">
            <v>0</v>
          </cell>
          <cell r="BG1449">
            <v>-1</v>
          </cell>
          <cell r="BH1449">
            <v>0</v>
          </cell>
        </row>
        <row r="1450">
          <cell r="B1450" t="str">
            <v>27288</v>
          </cell>
          <cell r="C1450" t="str">
            <v>7840058008718</v>
          </cell>
          <cell r="D1450" t="str">
            <v>MINI PACK FRUTOS TROPICALES 250ml FRESH FRUGOS</v>
          </cell>
          <cell r="E1450">
            <v>1</v>
          </cell>
          <cell r="F1450" t="str">
            <v>BEBIDAS</v>
          </cell>
          <cell r="G1450" t="str">
            <v>BEBIDAS</v>
          </cell>
          <cell r="H1450" t="str">
            <v>JUGOS</v>
          </cell>
          <cell r="I1450" t="str">
            <v>REFRESCOS</v>
          </cell>
          <cell r="J1450" t="str">
            <v>NORMAL JR-N</v>
          </cell>
          <cell r="K1450" t="str">
            <v>FRUGOS</v>
          </cell>
          <cell r="L1450">
            <v>139</v>
          </cell>
          <cell r="M1450" t="str">
            <v>PARAGUAY REFRESCOS S.A.  (139)</v>
          </cell>
          <cell r="N1450">
            <v>74</v>
          </cell>
          <cell r="O1450">
            <v>100</v>
          </cell>
          <cell r="P1450">
            <v>18</v>
          </cell>
          <cell r="Q1450">
            <v>0</v>
          </cell>
          <cell r="R1450">
            <v>52</v>
          </cell>
          <cell r="S1450">
            <v>95</v>
          </cell>
          <cell r="T1450">
            <v>25</v>
          </cell>
          <cell r="U1450">
            <v>2</v>
          </cell>
          <cell r="V1450">
            <v>25</v>
          </cell>
          <cell r="W1450">
            <v>0</v>
          </cell>
          <cell r="X1450">
            <v>0</v>
          </cell>
          <cell r="Y1450">
            <v>0</v>
          </cell>
          <cell r="Z1450">
            <v>22</v>
          </cell>
          <cell r="AA1450">
            <v>2</v>
          </cell>
          <cell r="AB1450">
            <v>0</v>
          </cell>
          <cell r="AC1450">
            <v>0</v>
          </cell>
          <cell r="AD1450">
            <v>20</v>
          </cell>
          <cell r="AE1450">
            <v>47</v>
          </cell>
          <cell r="AF1450">
            <v>30</v>
          </cell>
          <cell r="AG1450">
            <v>6</v>
          </cell>
          <cell r="AH1450">
            <v>0</v>
          </cell>
          <cell r="AI1450">
            <v>0</v>
          </cell>
          <cell r="AJ1450">
            <v>12</v>
          </cell>
          <cell r="AK1450">
            <v>12</v>
          </cell>
          <cell r="AL1450">
            <v>19</v>
          </cell>
          <cell r="AM1450">
            <v>39</v>
          </cell>
          <cell r="AN1450">
            <v>36</v>
          </cell>
          <cell r="AO1450">
            <v>25</v>
          </cell>
          <cell r="AP1450" t="str">
            <v>SV</v>
          </cell>
          <cell r="AQ1450">
            <v>180</v>
          </cell>
          <cell r="AR1450" t="str">
            <v>SV</v>
          </cell>
          <cell r="AS1450" t="str">
            <v>SV</v>
          </cell>
          <cell r="AT1450">
            <v>180</v>
          </cell>
          <cell r="AU1450" t="str">
            <v>SV</v>
          </cell>
          <cell r="AV1450">
            <v>13140</v>
          </cell>
          <cell r="AW1450">
            <v>12261.265939999999</v>
          </cell>
          <cell r="AX1450">
            <v>14750</v>
          </cell>
          <cell r="AY1450">
            <v>0.12252663622526638</v>
          </cell>
          <cell r="AZ1450">
            <v>0.10915254237288136</v>
          </cell>
          <cell r="BA1450">
            <v>14500</v>
          </cell>
          <cell r="BB1450">
            <v>3</v>
          </cell>
          <cell r="BC1450">
            <v>0.1035007610350076</v>
          </cell>
          <cell r="BD1450">
            <v>9.3793103448275864E-2</v>
          </cell>
          <cell r="BE1450">
            <v>0</v>
          </cell>
          <cell r="BF1450">
            <v>0</v>
          </cell>
          <cell r="BG1450">
            <v>-1</v>
          </cell>
          <cell r="BH1450">
            <v>0</v>
          </cell>
        </row>
        <row r="1451">
          <cell r="B1451" t="str">
            <v>27287</v>
          </cell>
          <cell r="C1451" t="str">
            <v>7840058008336</v>
          </cell>
          <cell r="D1451" t="str">
            <v>MINI PACK NARANJA 250ml FRESH FRUGOS</v>
          </cell>
          <cell r="E1451">
            <v>1</v>
          </cell>
          <cell r="F1451" t="str">
            <v>BEBIDAS</v>
          </cell>
          <cell r="G1451" t="str">
            <v>BEBIDAS</v>
          </cell>
          <cell r="H1451" t="str">
            <v>JUGOS</v>
          </cell>
          <cell r="I1451" t="str">
            <v>REFRESCOS</v>
          </cell>
          <cell r="J1451" t="str">
            <v>NORMAL JR-N</v>
          </cell>
          <cell r="K1451" t="str">
            <v>FRUGOS</v>
          </cell>
          <cell r="L1451">
            <v>139</v>
          </cell>
          <cell r="M1451" t="str">
            <v>PARAGUAY REFRESCOS S.A.  (139)</v>
          </cell>
          <cell r="N1451">
            <v>343</v>
          </cell>
          <cell r="O1451">
            <v>679</v>
          </cell>
          <cell r="P1451">
            <v>374</v>
          </cell>
          <cell r="Q1451">
            <v>509</v>
          </cell>
          <cell r="R1451">
            <v>542</v>
          </cell>
          <cell r="S1451">
            <v>764</v>
          </cell>
          <cell r="T1451">
            <v>483</v>
          </cell>
          <cell r="U1451">
            <v>594</v>
          </cell>
          <cell r="V1451">
            <v>121</v>
          </cell>
          <cell r="W1451">
            <v>176</v>
          </cell>
          <cell r="X1451">
            <v>37</v>
          </cell>
          <cell r="Y1451">
            <v>90</v>
          </cell>
          <cell r="Z1451">
            <v>144</v>
          </cell>
          <cell r="AA1451">
            <v>148</v>
          </cell>
          <cell r="AB1451">
            <v>116</v>
          </cell>
          <cell r="AC1451">
            <v>192</v>
          </cell>
          <cell r="AD1451">
            <v>281</v>
          </cell>
          <cell r="AE1451">
            <v>301</v>
          </cell>
          <cell r="AF1451">
            <v>294</v>
          </cell>
          <cell r="AG1451">
            <v>311</v>
          </cell>
          <cell r="AH1451">
            <v>8</v>
          </cell>
          <cell r="AI1451">
            <v>25</v>
          </cell>
          <cell r="AJ1451">
            <v>326</v>
          </cell>
          <cell r="AK1451">
            <v>313</v>
          </cell>
          <cell r="AL1451">
            <v>42</v>
          </cell>
          <cell r="AM1451">
            <v>5</v>
          </cell>
          <cell r="AN1451">
            <v>0</v>
          </cell>
          <cell r="AO1451">
            <v>461</v>
          </cell>
          <cell r="AP1451">
            <v>19.214145383104125</v>
          </cell>
          <cell r="AQ1451">
            <v>15.808080808080808</v>
          </cell>
          <cell r="AR1451">
            <v>14</v>
          </cell>
          <cell r="AS1451">
            <v>0.78125</v>
          </cell>
          <cell r="AT1451" t="str">
            <v>Q</v>
          </cell>
          <cell r="AU1451">
            <v>553.20000000000005</v>
          </cell>
          <cell r="AV1451">
            <v>13140</v>
          </cell>
          <cell r="AW1451">
            <v>13103.356750000001</v>
          </cell>
          <cell r="AX1451">
            <v>14750</v>
          </cell>
          <cell r="AY1451">
            <v>0.12252663622526638</v>
          </cell>
          <cell r="AZ1451">
            <v>0.10915254237288136</v>
          </cell>
          <cell r="BA1451">
            <v>14500</v>
          </cell>
          <cell r="BB1451">
            <v>3</v>
          </cell>
          <cell r="BC1451">
            <v>0.1035007610350076</v>
          </cell>
          <cell r="BD1451">
            <v>9.3793103448275864E-2</v>
          </cell>
          <cell r="BE1451">
            <v>0</v>
          </cell>
          <cell r="BF1451">
            <v>0</v>
          </cell>
          <cell r="BG1451">
            <v>-1</v>
          </cell>
          <cell r="BH1451">
            <v>0</v>
          </cell>
        </row>
        <row r="1452">
          <cell r="B1452" t="str">
            <v>41125</v>
          </cell>
          <cell r="C1452" t="str">
            <v>7840235004496</v>
          </cell>
          <cell r="D1452" t="str">
            <v>JUGO CITRUS 200ml KAMPITO</v>
          </cell>
          <cell r="E1452">
            <v>18</v>
          </cell>
          <cell r="F1452" t="str">
            <v>BEBIDAS</v>
          </cell>
          <cell r="G1452" t="str">
            <v>BEBIDAS</v>
          </cell>
          <cell r="H1452" t="str">
            <v>JUGOS</v>
          </cell>
          <cell r="I1452" t="str">
            <v>REFRESCOS</v>
          </cell>
          <cell r="J1452" t="str">
            <v>NORMAL JR-N</v>
          </cell>
          <cell r="K1452" t="str">
            <v>KAMPITO</v>
          </cell>
          <cell r="L1452">
            <v>87</v>
          </cell>
          <cell r="M1452" t="str">
            <v>EMBOTELLADORA CENTRAL (87)</v>
          </cell>
          <cell r="N1452">
            <v>0</v>
          </cell>
          <cell r="O1452">
            <v>0</v>
          </cell>
          <cell r="P1452">
            <v>216</v>
          </cell>
          <cell r="Q1452">
            <v>311</v>
          </cell>
          <cell r="R1452">
            <v>0</v>
          </cell>
          <cell r="S1452">
            <v>0</v>
          </cell>
          <cell r="T1452">
            <v>210</v>
          </cell>
          <cell r="U1452">
            <v>216</v>
          </cell>
          <cell r="V1452">
            <v>0</v>
          </cell>
          <cell r="W1452">
            <v>0</v>
          </cell>
          <cell r="X1452">
            <v>42</v>
          </cell>
          <cell r="Y1452">
            <v>58</v>
          </cell>
          <cell r="Z1452">
            <v>0</v>
          </cell>
          <cell r="AA1452">
            <v>0</v>
          </cell>
          <cell r="AB1452">
            <v>101</v>
          </cell>
          <cell r="AC1452">
            <v>121</v>
          </cell>
          <cell r="AD1452">
            <v>0</v>
          </cell>
          <cell r="AE1452">
            <v>0</v>
          </cell>
          <cell r="AF1452">
            <v>72</v>
          </cell>
          <cell r="AG1452">
            <v>93</v>
          </cell>
          <cell r="AH1452">
            <v>10</v>
          </cell>
          <cell r="AI1452">
            <v>53</v>
          </cell>
          <cell r="AJ1452">
            <v>333</v>
          </cell>
          <cell r="AK1452">
            <v>602</v>
          </cell>
          <cell r="AL1452">
            <v>154</v>
          </cell>
          <cell r="AM1452">
            <v>182</v>
          </cell>
          <cell r="AN1452">
            <v>245</v>
          </cell>
          <cell r="AO1452">
            <v>139</v>
          </cell>
          <cell r="AP1452">
            <v>32.122186495176848</v>
          </cell>
          <cell r="AQ1452">
            <v>83.611111111111114</v>
          </cell>
          <cell r="AR1452">
            <v>79.65517241379311</v>
          </cell>
          <cell r="AS1452">
            <v>45.123966942148762</v>
          </cell>
          <cell r="AT1452">
            <v>79.032258064516128</v>
          </cell>
          <cell r="AU1452">
            <v>78.679245283018872</v>
          </cell>
          <cell r="AV1452">
            <v>2483.9999800000001</v>
          </cell>
          <cell r="AW1452">
            <v>2483.9999800000001</v>
          </cell>
          <cell r="AX1452">
            <v>2900</v>
          </cell>
          <cell r="AY1452">
            <v>0.16747182904566693</v>
          </cell>
          <cell r="AZ1452">
            <v>0.14344828275862068</v>
          </cell>
          <cell r="BA1452">
            <v>2850</v>
          </cell>
          <cell r="BB1452">
            <v>6</v>
          </cell>
          <cell r="BC1452">
            <v>0.14734300440694859</v>
          </cell>
          <cell r="BD1452">
            <v>0.12842105964912279</v>
          </cell>
          <cell r="BE1452">
            <v>2750</v>
          </cell>
          <cell r="BF1452">
            <v>18</v>
          </cell>
          <cell r="BG1452">
            <v>0.10708535512951167</v>
          </cell>
          <cell r="BH1452">
            <v>9.6727279999999985E-2</v>
          </cell>
        </row>
        <row r="1453">
          <cell r="B1453" t="str">
            <v>9845</v>
          </cell>
          <cell r="C1453" t="str">
            <v>7840235003017</v>
          </cell>
          <cell r="D1453" t="str">
            <v>JUGO CITRUS 250ml KAMPITO</v>
          </cell>
          <cell r="E1453">
            <v>12</v>
          </cell>
          <cell r="F1453" t="str">
            <v>BEBIDAS</v>
          </cell>
          <cell r="G1453" t="str">
            <v>BEBIDAS</v>
          </cell>
          <cell r="H1453" t="str">
            <v>JUGOS</v>
          </cell>
          <cell r="I1453" t="str">
            <v>REFRESCOS</v>
          </cell>
          <cell r="J1453" t="str">
            <v>NORMAL JR-N</v>
          </cell>
          <cell r="K1453" t="str">
            <v>KAMPITO</v>
          </cell>
          <cell r="L1453">
            <v>87</v>
          </cell>
          <cell r="M1453" t="str">
            <v>EMBOTELLADORA CENTRAL (87)</v>
          </cell>
          <cell r="N1453">
            <v>336</v>
          </cell>
          <cell r="O1453">
            <v>393</v>
          </cell>
          <cell r="P1453">
            <v>317</v>
          </cell>
          <cell r="Q1453">
            <v>350</v>
          </cell>
          <cell r="R1453">
            <v>549</v>
          </cell>
          <cell r="S1453">
            <v>1146</v>
          </cell>
          <cell r="T1453">
            <v>403</v>
          </cell>
          <cell r="U1453">
            <v>559</v>
          </cell>
          <cell r="V1453">
            <v>219</v>
          </cell>
          <cell r="W1453">
            <v>273</v>
          </cell>
          <cell r="X1453">
            <v>211</v>
          </cell>
          <cell r="Y1453">
            <v>255</v>
          </cell>
          <cell r="Z1453">
            <v>142</v>
          </cell>
          <cell r="AA1453">
            <v>411</v>
          </cell>
          <cell r="AB1453">
            <v>241</v>
          </cell>
          <cell r="AC1453">
            <v>271</v>
          </cell>
          <cell r="AD1453">
            <v>189</v>
          </cell>
          <cell r="AE1453">
            <v>479</v>
          </cell>
          <cell r="AF1453">
            <v>176</v>
          </cell>
          <cell r="AG1453">
            <v>365</v>
          </cell>
          <cell r="AH1453">
            <v>5</v>
          </cell>
          <cell r="AI1453">
            <v>7</v>
          </cell>
          <cell r="AJ1453">
            <v>375</v>
          </cell>
          <cell r="AK1453">
            <v>426</v>
          </cell>
          <cell r="AL1453">
            <v>231</v>
          </cell>
          <cell r="AM1453">
            <v>360</v>
          </cell>
          <cell r="AN1453">
            <v>348</v>
          </cell>
          <cell r="AO1453">
            <v>173</v>
          </cell>
          <cell r="AP1453">
            <v>32.142857142857139</v>
          </cell>
          <cell r="AQ1453">
            <v>22.862254025044724</v>
          </cell>
          <cell r="AR1453">
            <v>27.176470588235293</v>
          </cell>
          <cell r="AS1453">
            <v>39.852398523985237</v>
          </cell>
          <cell r="AT1453">
            <v>28.602739726027398</v>
          </cell>
          <cell r="AU1453">
            <v>741.42857142857144</v>
          </cell>
          <cell r="AV1453">
            <v>1809.3333500000001</v>
          </cell>
          <cell r="AW1453">
            <v>1808.9418599999999</v>
          </cell>
          <cell r="AX1453">
            <v>2100</v>
          </cell>
          <cell r="AY1453">
            <v>0.16064847862335596</v>
          </cell>
          <cell r="AZ1453">
            <v>0.13841269047619043</v>
          </cell>
          <cell r="BA1453">
            <v>1992</v>
          </cell>
          <cell r="BB1453">
            <v>12</v>
          </cell>
          <cell r="BC1453">
            <v>0.10095798543701195</v>
          </cell>
          <cell r="BD1453">
            <v>9.170012550200797E-2</v>
          </cell>
          <cell r="BE1453">
            <v>0</v>
          </cell>
          <cell r="BF1453">
            <v>0</v>
          </cell>
          <cell r="BG1453">
            <v>-1</v>
          </cell>
          <cell r="BH1453">
            <v>0</v>
          </cell>
        </row>
        <row r="1454">
          <cell r="B1454" t="str">
            <v>9840</v>
          </cell>
          <cell r="C1454" t="str">
            <v>7840235002898</v>
          </cell>
          <cell r="D1454" t="str">
            <v>JUGO CITRUS 2Lts KAMPITO</v>
          </cell>
          <cell r="E1454">
            <v>6</v>
          </cell>
          <cell r="F1454" t="str">
            <v>BEBIDAS</v>
          </cell>
          <cell r="G1454" t="str">
            <v>BEBIDAS</v>
          </cell>
          <cell r="H1454" t="str">
            <v>JUGOS</v>
          </cell>
          <cell r="I1454" t="str">
            <v>REFRESCOS</v>
          </cell>
          <cell r="J1454" t="str">
            <v>NORMAL JR-N</v>
          </cell>
          <cell r="K1454" t="str">
            <v>KAMPITO</v>
          </cell>
          <cell r="L1454">
            <v>87</v>
          </cell>
          <cell r="M1454" t="str">
            <v>EMBOTELLADORA CENTRAL (87)</v>
          </cell>
          <cell r="N1454">
            <v>112</v>
          </cell>
          <cell r="O1454">
            <v>272</v>
          </cell>
          <cell r="P1454">
            <v>141</v>
          </cell>
          <cell r="Q1454">
            <v>147</v>
          </cell>
          <cell r="R1454">
            <v>48</v>
          </cell>
          <cell r="S1454">
            <v>223</v>
          </cell>
          <cell r="T1454">
            <v>336</v>
          </cell>
          <cell r="U1454">
            <v>382</v>
          </cell>
          <cell r="V1454">
            <v>68</v>
          </cell>
          <cell r="W1454">
            <v>121</v>
          </cell>
          <cell r="X1454">
            <v>109</v>
          </cell>
          <cell r="Y1454">
            <v>99</v>
          </cell>
          <cell r="Z1454">
            <v>108</v>
          </cell>
          <cell r="AA1454">
            <v>116</v>
          </cell>
          <cell r="AB1454">
            <v>142</v>
          </cell>
          <cell r="AC1454">
            <v>88</v>
          </cell>
          <cell r="AD1454">
            <v>65</v>
          </cell>
          <cell r="AE1454">
            <v>167</v>
          </cell>
          <cell r="AF1454">
            <v>132</v>
          </cell>
          <cell r="AG1454">
            <v>107</v>
          </cell>
          <cell r="AH1454">
            <v>14</v>
          </cell>
          <cell r="AI1454">
            <v>73</v>
          </cell>
          <cell r="AJ1454">
            <v>159</v>
          </cell>
          <cell r="AK1454">
            <v>363</v>
          </cell>
          <cell r="AL1454">
            <v>129</v>
          </cell>
          <cell r="AM1454">
            <v>215</v>
          </cell>
          <cell r="AN1454">
            <v>206</v>
          </cell>
          <cell r="AO1454">
            <v>134</v>
          </cell>
          <cell r="AP1454">
            <v>32.448979591836739</v>
          </cell>
          <cell r="AQ1454">
            <v>28.507853403141361</v>
          </cell>
          <cell r="AR1454">
            <v>39.090909090909086</v>
          </cell>
          <cell r="AS1454">
            <v>73.295454545454547</v>
          </cell>
          <cell r="AT1454">
            <v>57.757009345794394</v>
          </cell>
          <cell r="AU1454">
            <v>55.06849315068493</v>
          </cell>
          <cell r="AV1454">
            <v>4464.5277599999999</v>
          </cell>
          <cell r="AW1454">
            <v>4464.4629699999996</v>
          </cell>
          <cell r="AX1454">
            <v>5150</v>
          </cell>
          <cell r="AY1454">
            <v>0.1535374572292949</v>
          </cell>
          <cell r="AZ1454">
            <v>0.13310140582524274</v>
          </cell>
          <cell r="BA1454">
            <v>4990</v>
          </cell>
          <cell r="BB1454">
            <v>6</v>
          </cell>
          <cell r="BC1454">
            <v>0.11769940030566639</v>
          </cell>
          <cell r="BD1454">
            <v>0.10530505811623248</v>
          </cell>
          <cell r="BE1454">
            <v>4908</v>
          </cell>
          <cell r="BF1454">
            <v>12</v>
          </cell>
          <cell r="BG1454">
            <v>9.9332396132306711E-2</v>
          </cell>
          <cell r="BH1454">
            <v>9.0357017114914437E-2</v>
          </cell>
        </row>
        <row r="1455">
          <cell r="B1455" t="str">
            <v>41126</v>
          </cell>
          <cell r="C1455" t="str">
            <v>7840235004502</v>
          </cell>
          <cell r="D1455" t="str">
            <v>JUGO DURAZNO 200ml KAMPITO</v>
          </cell>
          <cell r="E1455">
            <v>18</v>
          </cell>
          <cell r="F1455" t="str">
            <v>BEBIDAS</v>
          </cell>
          <cell r="G1455" t="str">
            <v>BEBIDAS</v>
          </cell>
          <cell r="H1455" t="str">
            <v>JUGOS</v>
          </cell>
          <cell r="I1455" t="str">
            <v>REFRESCOS</v>
          </cell>
          <cell r="J1455" t="str">
            <v>NORMAL JR-N</v>
          </cell>
          <cell r="K1455" t="str">
            <v>KAMPITO</v>
          </cell>
          <cell r="L1455">
            <v>87</v>
          </cell>
          <cell r="M1455" t="str">
            <v>EMBOTELLADORA CENTRAL (87)</v>
          </cell>
          <cell r="N1455">
            <v>0</v>
          </cell>
          <cell r="O1455">
            <v>0</v>
          </cell>
          <cell r="P1455">
            <v>316</v>
          </cell>
          <cell r="Q1455">
            <v>458</v>
          </cell>
          <cell r="R1455">
            <v>0</v>
          </cell>
          <cell r="S1455">
            <v>0</v>
          </cell>
          <cell r="T1455">
            <v>210</v>
          </cell>
          <cell r="U1455">
            <v>337</v>
          </cell>
          <cell r="V1455">
            <v>0</v>
          </cell>
          <cell r="W1455">
            <v>0</v>
          </cell>
          <cell r="X1455">
            <v>108</v>
          </cell>
          <cell r="Y1455">
            <v>99</v>
          </cell>
          <cell r="Z1455">
            <v>0</v>
          </cell>
          <cell r="AA1455">
            <v>0</v>
          </cell>
          <cell r="AB1455">
            <v>100</v>
          </cell>
          <cell r="AC1455">
            <v>129</v>
          </cell>
          <cell r="AD1455">
            <v>0</v>
          </cell>
          <cell r="AE1455">
            <v>0</v>
          </cell>
          <cell r="AF1455">
            <v>144</v>
          </cell>
          <cell r="AG1455">
            <v>156</v>
          </cell>
          <cell r="AH1455">
            <v>27</v>
          </cell>
          <cell r="AI1455">
            <v>73</v>
          </cell>
          <cell r="AJ1455">
            <v>614</v>
          </cell>
          <cell r="AK1455">
            <v>462</v>
          </cell>
          <cell r="AL1455">
            <v>163</v>
          </cell>
          <cell r="AM1455">
            <v>156</v>
          </cell>
          <cell r="AN1455">
            <v>238</v>
          </cell>
          <cell r="AO1455">
            <v>148</v>
          </cell>
          <cell r="AP1455">
            <v>40.21834061135371</v>
          </cell>
          <cell r="AQ1455">
            <v>41.127596439169139</v>
          </cell>
          <cell r="AR1455">
            <v>49.393939393939391</v>
          </cell>
          <cell r="AS1455">
            <v>36.279069767441861</v>
          </cell>
          <cell r="AT1455">
            <v>45.769230769230766</v>
          </cell>
          <cell r="AU1455">
            <v>60.821917808219183</v>
          </cell>
          <cell r="AV1455">
            <v>2483.9999800000001</v>
          </cell>
          <cell r="AW1455">
            <v>2483.9994299999998</v>
          </cell>
          <cell r="AX1455">
            <v>2900</v>
          </cell>
          <cell r="AY1455">
            <v>0.16747182904566693</v>
          </cell>
          <cell r="AZ1455">
            <v>0.14344828275862068</v>
          </cell>
          <cell r="BA1455">
            <v>2850</v>
          </cell>
          <cell r="BB1455">
            <v>6</v>
          </cell>
          <cell r="BC1455">
            <v>0.14734300440694859</v>
          </cell>
          <cell r="BD1455">
            <v>0.12842105964912279</v>
          </cell>
          <cell r="BE1455">
            <v>2750</v>
          </cell>
          <cell r="BF1455">
            <v>18</v>
          </cell>
          <cell r="BG1455">
            <v>0.10708535512951167</v>
          </cell>
          <cell r="BH1455">
            <v>9.6727279999999985E-2</v>
          </cell>
        </row>
        <row r="1456">
          <cell r="B1456" t="str">
            <v>41123</v>
          </cell>
          <cell r="C1456" t="str">
            <v>7840235004519</v>
          </cell>
          <cell r="D1456" t="str">
            <v>JUGO GREEN 200ml KAMPITO</v>
          </cell>
          <cell r="E1456">
            <v>18</v>
          </cell>
          <cell r="F1456" t="str">
            <v>BEBIDAS</v>
          </cell>
          <cell r="G1456" t="str">
            <v>BEBIDAS</v>
          </cell>
          <cell r="H1456" t="str">
            <v>JUGOS</v>
          </cell>
          <cell r="I1456" t="str">
            <v>REFRESCOS</v>
          </cell>
          <cell r="J1456" t="str">
            <v>NORMAL JR-N</v>
          </cell>
          <cell r="K1456" t="str">
            <v>KAMPITO</v>
          </cell>
          <cell r="L1456">
            <v>87</v>
          </cell>
          <cell r="M1456" t="str">
            <v>EMBOTELLADORA CENTRAL (87)</v>
          </cell>
          <cell r="N1456">
            <v>0</v>
          </cell>
          <cell r="O1456">
            <v>0</v>
          </cell>
          <cell r="P1456">
            <v>118</v>
          </cell>
          <cell r="Q1456">
            <v>135</v>
          </cell>
          <cell r="R1456">
            <v>0</v>
          </cell>
          <cell r="S1456">
            <v>0</v>
          </cell>
          <cell r="T1456">
            <v>131</v>
          </cell>
          <cell r="U1456">
            <v>148</v>
          </cell>
          <cell r="V1456">
            <v>0</v>
          </cell>
          <cell r="W1456">
            <v>0</v>
          </cell>
          <cell r="X1456">
            <v>32</v>
          </cell>
          <cell r="Y1456">
            <v>34</v>
          </cell>
          <cell r="Z1456">
            <v>0</v>
          </cell>
          <cell r="AA1456">
            <v>0</v>
          </cell>
          <cell r="AB1456">
            <v>41</v>
          </cell>
          <cell r="AC1456">
            <v>75</v>
          </cell>
          <cell r="AD1456">
            <v>0</v>
          </cell>
          <cell r="AE1456">
            <v>0</v>
          </cell>
          <cell r="AF1456">
            <v>60</v>
          </cell>
          <cell r="AG1456">
            <v>94</v>
          </cell>
          <cell r="AH1456">
            <v>3</v>
          </cell>
          <cell r="AI1456">
            <v>7</v>
          </cell>
          <cell r="AJ1456">
            <v>195</v>
          </cell>
          <cell r="AK1456">
            <v>313</v>
          </cell>
          <cell r="AL1456">
            <v>49</v>
          </cell>
          <cell r="AM1456">
            <v>100</v>
          </cell>
          <cell r="AN1456">
            <v>163</v>
          </cell>
          <cell r="AO1456">
            <v>177</v>
          </cell>
          <cell r="AP1456">
            <v>43.333333333333336</v>
          </cell>
          <cell r="AQ1456">
            <v>63.445945945945951</v>
          </cell>
          <cell r="AR1456">
            <v>43.235294117647058</v>
          </cell>
          <cell r="AS1456">
            <v>40</v>
          </cell>
          <cell r="AT1456">
            <v>52.021276595744681</v>
          </cell>
          <cell r="AU1456">
            <v>758.57142857142856</v>
          </cell>
          <cell r="AV1456">
            <v>2483.9999800000001</v>
          </cell>
          <cell r="AW1456">
            <v>2483.9998700000001</v>
          </cell>
          <cell r="AX1456">
            <v>2900</v>
          </cell>
          <cell r="AY1456">
            <v>0.16747182904566693</v>
          </cell>
          <cell r="AZ1456">
            <v>0.14344828275862068</v>
          </cell>
          <cell r="BA1456">
            <v>2850</v>
          </cell>
          <cell r="BB1456">
            <v>6</v>
          </cell>
          <cell r="BC1456">
            <v>0.14734300440694859</v>
          </cell>
          <cell r="BD1456">
            <v>0.12842105964912279</v>
          </cell>
          <cell r="BE1456">
            <v>2750</v>
          </cell>
          <cell r="BF1456">
            <v>18</v>
          </cell>
          <cell r="BG1456">
            <v>0.10708535512951167</v>
          </cell>
          <cell r="BH1456">
            <v>9.6727279999999985E-2</v>
          </cell>
        </row>
        <row r="1457">
          <cell r="B1457" t="str">
            <v>24217</v>
          </cell>
          <cell r="C1457" t="str">
            <v>7840235003321</v>
          </cell>
          <cell r="D1457" t="str">
            <v>JUGO GREEN PUNCH 250ml KAMPITO</v>
          </cell>
          <cell r="E1457">
            <v>12</v>
          </cell>
          <cell r="F1457" t="str">
            <v>BEBIDAS</v>
          </cell>
          <cell r="G1457" t="str">
            <v>BEBIDAS</v>
          </cell>
          <cell r="H1457" t="str">
            <v>JUGOS</v>
          </cell>
          <cell r="I1457" t="str">
            <v>REFRESCOS</v>
          </cell>
          <cell r="J1457" t="str">
            <v>NORMAL JR-N</v>
          </cell>
          <cell r="K1457" t="str">
            <v>KAMPITO</v>
          </cell>
          <cell r="L1457">
            <v>87</v>
          </cell>
          <cell r="M1457" t="str">
            <v>EMBOTELLADORA CENTRAL (87)</v>
          </cell>
          <cell r="N1457">
            <v>86</v>
          </cell>
          <cell r="O1457">
            <v>109</v>
          </cell>
          <cell r="P1457">
            <v>120</v>
          </cell>
          <cell r="Q1457">
            <v>68</v>
          </cell>
          <cell r="R1457">
            <v>79</v>
          </cell>
          <cell r="S1457">
            <v>192</v>
          </cell>
          <cell r="T1457">
            <v>192</v>
          </cell>
          <cell r="U1457">
            <v>122</v>
          </cell>
          <cell r="V1457">
            <v>40</v>
          </cell>
          <cell r="W1457">
            <v>45</v>
          </cell>
          <cell r="X1457">
            <v>42</v>
          </cell>
          <cell r="Y1457">
            <v>52</v>
          </cell>
          <cell r="Z1457">
            <v>21</v>
          </cell>
          <cell r="AA1457">
            <v>66</v>
          </cell>
          <cell r="AB1457">
            <v>19</v>
          </cell>
          <cell r="AC1457">
            <v>0</v>
          </cell>
          <cell r="AD1457">
            <v>101</v>
          </cell>
          <cell r="AE1457">
            <v>134</v>
          </cell>
          <cell r="AF1457">
            <v>85</v>
          </cell>
          <cell r="AG1457">
            <v>45</v>
          </cell>
          <cell r="AH1457">
            <v>0</v>
          </cell>
          <cell r="AI1457">
            <v>2</v>
          </cell>
          <cell r="AJ1457">
            <v>125</v>
          </cell>
          <cell r="AK1457">
            <v>237</v>
          </cell>
          <cell r="AL1457">
            <v>86</v>
          </cell>
          <cell r="AM1457">
            <v>120</v>
          </cell>
          <cell r="AN1457">
            <v>151</v>
          </cell>
          <cell r="AO1457">
            <v>58</v>
          </cell>
          <cell r="AP1457">
            <v>55.147058823529406</v>
          </cell>
          <cell r="AQ1457">
            <v>58.278688524590166</v>
          </cell>
          <cell r="AR1457">
            <v>49.615384615384613</v>
          </cell>
          <cell r="AS1457" t="str">
            <v>SV</v>
          </cell>
          <cell r="AT1457">
            <v>100.66666666666667</v>
          </cell>
          <cell r="AU1457">
            <v>870</v>
          </cell>
          <cell r="AV1457">
            <v>1809.3333500000001</v>
          </cell>
          <cell r="AW1457">
            <v>1715.91365</v>
          </cell>
          <cell r="AX1457">
            <v>2100</v>
          </cell>
          <cell r="AY1457">
            <v>0.16064847862335596</v>
          </cell>
          <cell r="AZ1457">
            <v>0.13841269047619043</v>
          </cell>
          <cell r="BA1457">
            <v>1991.6666700000001</v>
          </cell>
          <cell r="BB1457">
            <v>12</v>
          </cell>
          <cell r="BC1457">
            <v>0.10077375736206928</v>
          </cell>
          <cell r="BD1457">
            <v>9.1548110307032429E-2</v>
          </cell>
          <cell r="BE1457">
            <v>0</v>
          </cell>
          <cell r="BF1457">
            <v>0</v>
          </cell>
          <cell r="BG1457">
            <v>-1</v>
          </cell>
          <cell r="BH1457">
            <v>0</v>
          </cell>
        </row>
        <row r="1458">
          <cell r="B1458" t="str">
            <v>35902</v>
          </cell>
          <cell r="C1458" t="str">
            <v>7840235003345</v>
          </cell>
          <cell r="D1458" t="str">
            <v>JUGO GREEN PUNCH 2Lts KAMPITO</v>
          </cell>
          <cell r="E1458">
            <v>6</v>
          </cell>
          <cell r="F1458" t="str">
            <v>BEBIDAS</v>
          </cell>
          <cell r="G1458" t="str">
            <v>BEBIDAS</v>
          </cell>
          <cell r="H1458" t="str">
            <v>JUGOS</v>
          </cell>
          <cell r="I1458" t="str">
            <v>REFRESCOS</v>
          </cell>
          <cell r="J1458" t="str">
            <v>NORMAL JR-N</v>
          </cell>
          <cell r="K1458" t="str">
            <v>KAMPITO</v>
          </cell>
          <cell r="L1458">
            <v>87</v>
          </cell>
          <cell r="M1458" t="str">
            <v>EMBOTELLADORA CENTRAL (87)</v>
          </cell>
          <cell r="N1458">
            <v>56</v>
          </cell>
          <cell r="O1458">
            <v>106</v>
          </cell>
          <cell r="P1458">
            <v>33</v>
          </cell>
          <cell r="Q1458">
            <v>35</v>
          </cell>
          <cell r="R1458">
            <v>96</v>
          </cell>
          <cell r="S1458">
            <v>178</v>
          </cell>
          <cell r="T1458">
            <v>60</v>
          </cell>
          <cell r="U1458">
            <v>71</v>
          </cell>
          <cell r="V1458">
            <v>32</v>
          </cell>
          <cell r="W1458">
            <v>50</v>
          </cell>
          <cell r="X1458">
            <v>36</v>
          </cell>
          <cell r="Y1458">
            <v>30</v>
          </cell>
          <cell r="Z1458">
            <v>33</v>
          </cell>
          <cell r="AA1458">
            <v>51</v>
          </cell>
          <cell r="AB1458">
            <v>36</v>
          </cell>
          <cell r="AC1458">
            <v>23</v>
          </cell>
          <cell r="AD1458">
            <v>33</v>
          </cell>
          <cell r="AE1458">
            <v>83</v>
          </cell>
          <cell r="AF1458">
            <v>58</v>
          </cell>
          <cell r="AG1458">
            <v>55</v>
          </cell>
          <cell r="AH1458">
            <v>2</v>
          </cell>
          <cell r="AI1458">
            <v>8</v>
          </cell>
          <cell r="AJ1458">
            <v>86</v>
          </cell>
          <cell r="AK1458">
            <v>98</v>
          </cell>
          <cell r="AL1458">
            <v>48</v>
          </cell>
          <cell r="AM1458">
            <v>56</v>
          </cell>
          <cell r="AN1458">
            <v>72</v>
          </cell>
          <cell r="AO1458">
            <v>26</v>
          </cell>
          <cell r="AP1458">
            <v>73.714285714285722</v>
          </cell>
          <cell r="AQ1458">
            <v>41.408450704225352</v>
          </cell>
          <cell r="AR1458">
            <v>48</v>
          </cell>
          <cell r="AS1458">
            <v>73.043478260869563</v>
          </cell>
          <cell r="AT1458">
            <v>39.272727272727273</v>
          </cell>
          <cell r="AU1458">
            <v>97.5</v>
          </cell>
          <cell r="AV1458">
            <v>4464.5417299999999</v>
          </cell>
          <cell r="AW1458">
            <v>4457.6757500000003</v>
          </cell>
          <cell r="AX1458">
            <v>5150</v>
          </cell>
          <cell r="AY1458">
            <v>0.15353384769459866</v>
          </cell>
          <cell r="AZ1458">
            <v>0.13309869320388351</v>
          </cell>
          <cell r="BA1458">
            <v>4990</v>
          </cell>
          <cell r="BB1458">
            <v>6</v>
          </cell>
          <cell r="BC1458">
            <v>0.11769590291185383</v>
          </cell>
          <cell r="BD1458">
            <v>0.10530225851703409</v>
          </cell>
          <cell r="BE1458">
            <v>4908.3333300000004</v>
          </cell>
          <cell r="BF1458">
            <v>12</v>
          </cell>
          <cell r="BG1458">
            <v>9.9403617849037396E-2</v>
          </cell>
          <cell r="BH1458">
            <v>9.0415945732031294E-2</v>
          </cell>
        </row>
        <row r="1459">
          <cell r="B1459" t="str">
            <v>41124</v>
          </cell>
          <cell r="C1459" t="str">
            <v>7840235004489</v>
          </cell>
          <cell r="D1459" t="str">
            <v>JUGO MANZANA 200ml KAMPITO</v>
          </cell>
          <cell r="E1459">
            <v>18</v>
          </cell>
          <cell r="F1459" t="str">
            <v>BEBIDAS</v>
          </cell>
          <cell r="G1459" t="str">
            <v>BEBIDAS</v>
          </cell>
          <cell r="H1459" t="str">
            <v>JUGOS</v>
          </cell>
          <cell r="I1459" t="str">
            <v>REFRESCOS</v>
          </cell>
          <cell r="J1459" t="str">
            <v>NORMAL JR-N</v>
          </cell>
          <cell r="K1459" t="str">
            <v>KAMPITO</v>
          </cell>
          <cell r="L1459">
            <v>87</v>
          </cell>
          <cell r="M1459" t="str">
            <v>EMBOTELLADORA CENTRAL (87)</v>
          </cell>
          <cell r="N1459">
            <v>0</v>
          </cell>
          <cell r="O1459">
            <v>0</v>
          </cell>
          <cell r="P1459">
            <v>244</v>
          </cell>
          <cell r="Q1459">
            <v>393</v>
          </cell>
          <cell r="R1459">
            <v>0</v>
          </cell>
          <cell r="S1459">
            <v>0</v>
          </cell>
          <cell r="T1459">
            <v>270</v>
          </cell>
          <cell r="U1459">
            <v>489</v>
          </cell>
          <cell r="V1459">
            <v>0</v>
          </cell>
          <cell r="W1459">
            <v>0</v>
          </cell>
          <cell r="X1459">
            <v>48</v>
          </cell>
          <cell r="Y1459">
            <v>73</v>
          </cell>
          <cell r="Z1459">
            <v>0</v>
          </cell>
          <cell r="AA1459">
            <v>0</v>
          </cell>
          <cell r="AB1459">
            <v>72</v>
          </cell>
          <cell r="AC1459">
            <v>86</v>
          </cell>
          <cell r="AD1459">
            <v>0</v>
          </cell>
          <cell r="AE1459">
            <v>0</v>
          </cell>
          <cell r="AF1459">
            <v>106</v>
          </cell>
          <cell r="AG1459">
            <v>168</v>
          </cell>
          <cell r="AH1459">
            <v>10</v>
          </cell>
          <cell r="AI1459">
            <v>23</v>
          </cell>
          <cell r="AJ1459">
            <v>422</v>
          </cell>
          <cell r="AK1459">
            <v>425</v>
          </cell>
          <cell r="AL1459">
            <v>78</v>
          </cell>
          <cell r="AM1459">
            <v>192</v>
          </cell>
          <cell r="AN1459">
            <v>23</v>
          </cell>
          <cell r="AO1459">
            <v>13</v>
          </cell>
          <cell r="AP1459">
            <v>32.213740458015266</v>
          </cell>
          <cell r="AQ1459">
            <v>26.073619631901842</v>
          </cell>
          <cell r="AR1459">
            <v>32.054794520547944</v>
          </cell>
          <cell r="AS1459">
            <v>66.976744186046517</v>
          </cell>
          <cell r="AT1459">
            <v>4.1071428571428577</v>
          </cell>
          <cell r="AU1459">
            <v>16.956521739130434</v>
          </cell>
          <cell r="AV1459">
            <v>2483.9999800000001</v>
          </cell>
          <cell r="AW1459">
            <v>2483.9996500000002</v>
          </cell>
          <cell r="AX1459">
            <v>2900</v>
          </cell>
          <cell r="AY1459">
            <v>0.16747182904566693</v>
          </cell>
          <cell r="AZ1459">
            <v>0.14344828275862068</v>
          </cell>
          <cell r="BA1459">
            <v>2850</v>
          </cell>
          <cell r="BB1459">
            <v>6</v>
          </cell>
          <cell r="BC1459">
            <v>0.14734300440694859</v>
          </cell>
          <cell r="BD1459">
            <v>0.12842105964912279</v>
          </cell>
          <cell r="BE1459">
            <v>2750</v>
          </cell>
          <cell r="BF1459">
            <v>18</v>
          </cell>
          <cell r="BG1459">
            <v>0.10708535512951167</v>
          </cell>
          <cell r="BH1459">
            <v>9.6727279999999985E-2</v>
          </cell>
        </row>
        <row r="1460">
          <cell r="B1460" t="str">
            <v>9846</v>
          </cell>
          <cell r="C1460" t="str">
            <v>7840235003024</v>
          </cell>
          <cell r="D1460" t="str">
            <v>JUGO TROPICAL 250ml KAMPITO</v>
          </cell>
          <cell r="E1460">
            <v>12</v>
          </cell>
          <cell r="F1460" t="str">
            <v>BEBIDAS</v>
          </cell>
          <cell r="G1460" t="str">
            <v>BEBIDAS</v>
          </cell>
          <cell r="H1460" t="str">
            <v>JUGOS</v>
          </cell>
          <cell r="I1460" t="str">
            <v>REFRESCOS</v>
          </cell>
          <cell r="J1460" t="str">
            <v>NORMAL JR-N</v>
          </cell>
          <cell r="K1460" t="str">
            <v>KAMPITO</v>
          </cell>
          <cell r="L1460">
            <v>87</v>
          </cell>
          <cell r="M1460" t="str">
            <v>EMBOTELLADORA CENTRAL (87)</v>
          </cell>
          <cell r="N1460">
            <v>73</v>
          </cell>
          <cell r="O1460">
            <v>148</v>
          </cell>
          <cell r="P1460">
            <v>207</v>
          </cell>
          <cell r="Q1460">
            <v>117</v>
          </cell>
          <cell r="R1460">
            <v>226</v>
          </cell>
          <cell r="S1460">
            <v>170</v>
          </cell>
          <cell r="T1460">
            <v>284</v>
          </cell>
          <cell r="U1460">
            <v>174</v>
          </cell>
          <cell r="V1460">
            <v>59</v>
          </cell>
          <cell r="W1460">
            <v>38</v>
          </cell>
          <cell r="X1460">
            <v>57</v>
          </cell>
          <cell r="Y1460">
            <v>31</v>
          </cell>
          <cell r="Z1460">
            <v>64</v>
          </cell>
          <cell r="AA1460">
            <v>114</v>
          </cell>
          <cell r="AB1460">
            <v>102</v>
          </cell>
          <cell r="AC1460">
            <v>56</v>
          </cell>
          <cell r="AD1460">
            <v>136</v>
          </cell>
          <cell r="AE1460">
            <v>206</v>
          </cell>
          <cell r="AF1460">
            <v>93</v>
          </cell>
          <cell r="AG1460">
            <v>131</v>
          </cell>
          <cell r="AH1460">
            <v>2</v>
          </cell>
          <cell r="AI1460">
            <v>6</v>
          </cell>
          <cell r="AJ1460">
            <v>259</v>
          </cell>
          <cell r="AK1460">
            <v>347</v>
          </cell>
          <cell r="AL1460">
            <v>72</v>
          </cell>
          <cell r="AM1460">
            <v>239</v>
          </cell>
          <cell r="AN1460">
            <v>78</v>
          </cell>
          <cell r="AO1460">
            <v>115</v>
          </cell>
          <cell r="AP1460">
            <v>66.410256410256409</v>
          </cell>
          <cell r="AQ1460">
            <v>59.827586206896548</v>
          </cell>
          <cell r="AR1460">
            <v>69.677419354838719</v>
          </cell>
          <cell r="AS1460">
            <v>128.03571428571431</v>
          </cell>
          <cell r="AT1460">
            <v>17.862595419847327</v>
          </cell>
          <cell r="AU1460">
            <v>575</v>
          </cell>
          <cell r="AV1460">
            <v>1809.3333500000001</v>
          </cell>
          <cell r="AW1460">
            <v>1710.63662</v>
          </cell>
          <cell r="AX1460">
            <v>2100</v>
          </cell>
          <cell r="AY1460">
            <v>0.16064847862335596</v>
          </cell>
          <cell r="AZ1460">
            <v>0.13841269047619043</v>
          </cell>
          <cell r="BA1460">
            <v>1992</v>
          </cell>
          <cell r="BB1460">
            <v>12</v>
          </cell>
          <cell r="BC1460">
            <v>0.10095798543701195</v>
          </cell>
          <cell r="BD1460">
            <v>9.170012550200797E-2</v>
          </cell>
          <cell r="BE1460">
            <v>0</v>
          </cell>
          <cell r="BF1460">
            <v>0</v>
          </cell>
          <cell r="BG1460">
            <v>-1</v>
          </cell>
          <cell r="BH1460">
            <v>0</v>
          </cell>
        </row>
        <row r="1461">
          <cell r="B1461" t="str">
            <v>9844</v>
          </cell>
          <cell r="C1461" t="str">
            <v>7840235002935</v>
          </cell>
          <cell r="D1461" t="str">
            <v>JUGO TROPICAL 2Lts KAMPITO</v>
          </cell>
          <cell r="E1461">
            <v>6</v>
          </cell>
          <cell r="F1461" t="str">
            <v>BEBIDAS</v>
          </cell>
          <cell r="G1461" t="str">
            <v>BEBIDAS</v>
          </cell>
          <cell r="H1461" t="str">
            <v>JUGOS</v>
          </cell>
          <cell r="I1461" t="str">
            <v>REFRESCOS</v>
          </cell>
          <cell r="J1461" t="str">
            <v>NORMAL JR-N</v>
          </cell>
          <cell r="K1461" t="str">
            <v>KAMPITO</v>
          </cell>
          <cell r="L1461">
            <v>87</v>
          </cell>
          <cell r="M1461" t="str">
            <v>EMBOTELLADORA CENTRAL (87)</v>
          </cell>
          <cell r="N1461">
            <v>48</v>
          </cell>
          <cell r="O1461">
            <v>36</v>
          </cell>
          <cell r="P1461">
            <v>60</v>
          </cell>
          <cell r="Q1461">
            <v>55</v>
          </cell>
          <cell r="R1461">
            <v>36</v>
          </cell>
          <cell r="S1461">
            <v>52</v>
          </cell>
          <cell r="T1461">
            <v>140</v>
          </cell>
          <cell r="U1461">
            <v>133</v>
          </cell>
          <cell r="V1461">
            <v>34</v>
          </cell>
          <cell r="W1461">
            <v>40</v>
          </cell>
          <cell r="X1461">
            <v>47</v>
          </cell>
          <cell r="Y1461">
            <v>51</v>
          </cell>
          <cell r="Z1461">
            <v>41</v>
          </cell>
          <cell r="AA1461">
            <v>23</v>
          </cell>
          <cell r="AB1461">
            <v>46</v>
          </cell>
          <cell r="AC1461">
            <v>47</v>
          </cell>
          <cell r="AD1461">
            <v>53</v>
          </cell>
          <cell r="AE1461">
            <v>49</v>
          </cell>
          <cell r="AF1461">
            <v>88</v>
          </cell>
          <cell r="AG1461">
            <v>92</v>
          </cell>
          <cell r="AH1461">
            <v>4</v>
          </cell>
          <cell r="AI1461">
            <v>10</v>
          </cell>
          <cell r="AJ1461">
            <v>72</v>
          </cell>
          <cell r="AK1461">
            <v>156</v>
          </cell>
          <cell r="AL1461">
            <v>62</v>
          </cell>
          <cell r="AM1461">
            <v>61</v>
          </cell>
          <cell r="AN1461">
            <v>128</v>
          </cell>
          <cell r="AO1461">
            <v>18</v>
          </cell>
          <cell r="AP1461">
            <v>39.272727272727273</v>
          </cell>
          <cell r="AQ1461">
            <v>35.18796992481203</v>
          </cell>
          <cell r="AR1461">
            <v>36.470588235294116</v>
          </cell>
          <cell r="AS1461">
            <v>38.936170212765958</v>
          </cell>
          <cell r="AT1461">
            <v>41.739130434782609</v>
          </cell>
          <cell r="AU1461">
            <v>54</v>
          </cell>
          <cell r="AV1461">
            <v>4464.5000399999999</v>
          </cell>
          <cell r="AW1461">
            <v>4378.7635099999998</v>
          </cell>
          <cell r="AX1461">
            <v>5150</v>
          </cell>
          <cell r="AY1461">
            <v>0.1535446195225032</v>
          </cell>
          <cell r="AZ1461">
            <v>0.13310678834951459</v>
          </cell>
          <cell r="BA1461">
            <v>4990</v>
          </cell>
          <cell r="BB1461">
            <v>6</v>
          </cell>
          <cell r="BC1461">
            <v>0.11770634008102743</v>
          </cell>
          <cell r="BD1461">
            <v>0.10531061322645292</v>
          </cell>
          <cell r="BE1461">
            <v>4908</v>
          </cell>
          <cell r="BF1461">
            <v>12</v>
          </cell>
          <cell r="BG1461">
            <v>9.9339221867271066E-2</v>
          </cell>
          <cell r="BH1461">
            <v>9.0362665036674839E-2</v>
          </cell>
        </row>
        <row r="1462">
          <cell r="B1462" t="str">
            <v>25809</v>
          </cell>
          <cell r="C1462" t="str">
            <v>7896000597274</v>
          </cell>
          <cell r="D1462" t="str">
            <v>JUGO FRUIT SHOOT FRUTILLA 150ml MAGUARY</v>
          </cell>
          <cell r="E1462">
            <v>27</v>
          </cell>
          <cell r="F1462" t="str">
            <v>BEBIDAS</v>
          </cell>
          <cell r="G1462" t="str">
            <v>BEBIDAS</v>
          </cell>
          <cell r="H1462" t="str">
            <v>JUGOS</v>
          </cell>
          <cell r="I1462" t="str">
            <v>REFRESCOS</v>
          </cell>
          <cell r="J1462" t="str">
            <v>NORMAL JR-N</v>
          </cell>
          <cell r="K1462" t="str">
            <v>MAGUARY</v>
          </cell>
          <cell r="L1462">
            <v>114</v>
          </cell>
          <cell r="M1462" t="str">
            <v>APOLO IMPORT S.A. 2 - TRENTINO (114)</v>
          </cell>
          <cell r="N1462">
            <v>652</v>
          </cell>
          <cell r="O1462">
            <v>773</v>
          </cell>
          <cell r="P1462">
            <v>415</v>
          </cell>
          <cell r="Q1462">
            <v>335</v>
          </cell>
          <cell r="R1462">
            <v>825</v>
          </cell>
          <cell r="S1462">
            <v>1788</v>
          </cell>
          <cell r="T1462">
            <v>1216</v>
          </cell>
          <cell r="U1462">
            <v>1359</v>
          </cell>
          <cell r="V1462">
            <v>419</v>
          </cell>
          <cell r="W1462">
            <v>489</v>
          </cell>
          <cell r="X1462">
            <v>471</v>
          </cell>
          <cell r="Y1462">
            <v>425</v>
          </cell>
          <cell r="Z1462">
            <v>396</v>
          </cell>
          <cell r="AA1462">
            <v>677</v>
          </cell>
          <cell r="AB1462">
            <v>557</v>
          </cell>
          <cell r="AC1462">
            <v>514</v>
          </cell>
          <cell r="AD1462">
            <v>620</v>
          </cell>
          <cell r="AE1462">
            <v>911</v>
          </cell>
          <cell r="AF1462">
            <v>740</v>
          </cell>
          <cell r="AG1462">
            <v>730</v>
          </cell>
          <cell r="AH1462">
            <v>73</v>
          </cell>
          <cell r="AI1462">
            <v>345</v>
          </cell>
          <cell r="AJ1462">
            <v>1445</v>
          </cell>
          <cell r="AK1462">
            <v>2635</v>
          </cell>
          <cell r="AL1462">
            <v>213</v>
          </cell>
          <cell r="AM1462">
            <v>1160</v>
          </cell>
          <cell r="AN1462">
            <v>1670</v>
          </cell>
          <cell r="AO1462">
            <v>1067</v>
          </cell>
          <cell r="AP1462">
            <v>129.40298507462688</v>
          </cell>
          <cell r="AQ1462">
            <v>58.167770419426049</v>
          </cell>
          <cell r="AR1462">
            <v>15.03529411764706</v>
          </cell>
          <cell r="AS1462">
            <v>67.704280155642024</v>
          </cell>
          <cell r="AT1462">
            <v>68.630136986301366</v>
          </cell>
          <cell r="AU1462">
            <v>92.782608695652172</v>
          </cell>
          <cell r="AV1462">
            <v>1800.000004</v>
          </cell>
          <cell r="AW1462">
            <v>1711.4500700000001</v>
          </cell>
          <cell r="AX1462">
            <v>2100</v>
          </cell>
          <cell r="AY1462">
            <v>0.16666666407407416</v>
          </cell>
          <cell r="AZ1462">
            <v>0.14285714095238095</v>
          </cell>
          <cell r="BA1462">
            <v>2000</v>
          </cell>
          <cell r="BB1462">
            <v>6</v>
          </cell>
          <cell r="BC1462">
            <v>0.11111110864197538</v>
          </cell>
          <cell r="BD1462">
            <v>9.9999998000000007E-2</v>
          </cell>
          <cell r="BE1462">
            <v>1900</v>
          </cell>
          <cell r="BF1462">
            <v>12</v>
          </cell>
          <cell r="BG1462">
            <v>5.5555553209876596E-2</v>
          </cell>
          <cell r="BH1462">
            <v>5.2631576842105267E-2</v>
          </cell>
        </row>
        <row r="1463">
          <cell r="B1463" t="str">
            <v>25810</v>
          </cell>
          <cell r="C1463" t="str">
            <v>7896000595973</v>
          </cell>
          <cell r="D1463" t="str">
            <v>JUGO FRUIT SHOOT FRUTILLA 275ml MAGUARY</v>
          </cell>
          <cell r="E1463">
            <v>6</v>
          </cell>
          <cell r="F1463" t="str">
            <v>BEBIDAS</v>
          </cell>
          <cell r="G1463" t="str">
            <v>BEBIDAS</v>
          </cell>
          <cell r="H1463" t="str">
            <v>JUGOS</v>
          </cell>
          <cell r="I1463" t="str">
            <v>REFRESCOS</v>
          </cell>
          <cell r="J1463" t="str">
            <v>NORMAL JR-N</v>
          </cell>
          <cell r="K1463" t="str">
            <v>MAGUARY</v>
          </cell>
          <cell r="L1463">
            <v>114</v>
          </cell>
          <cell r="M1463" t="str">
            <v>APOLO IMPORT S.A. 2 - TRENTINO (114)</v>
          </cell>
          <cell r="N1463">
            <v>16</v>
          </cell>
          <cell r="O1463">
            <v>12</v>
          </cell>
          <cell r="P1463">
            <v>14</v>
          </cell>
          <cell r="Q1463">
            <v>11</v>
          </cell>
          <cell r="R1463">
            <v>16</v>
          </cell>
          <cell r="S1463">
            <v>86</v>
          </cell>
          <cell r="T1463">
            <v>35</v>
          </cell>
          <cell r="U1463">
            <v>25</v>
          </cell>
          <cell r="V1463">
            <v>12</v>
          </cell>
          <cell r="W1463">
            <v>7</v>
          </cell>
          <cell r="X1463">
            <v>4</v>
          </cell>
          <cell r="Y1463">
            <v>0</v>
          </cell>
          <cell r="Z1463">
            <v>5</v>
          </cell>
          <cell r="AA1463">
            <v>5</v>
          </cell>
          <cell r="AB1463">
            <v>7</v>
          </cell>
          <cell r="AC1463">
            <v>11</v>
          </cell>
          <cell r="AD1463">
            <v>9</v>
          </cell>
          <cell r="AE1463">
            <v>0</v>
          </cell>
          <cell r="AF1463">
            <v>6</v>
          </cell>
          <cell r="AG1463">
            <v>11</v>
          </cell>
          <cell r="AH1463">
            <v>0</v>
          </cell>
          <cell r="AI1463">
            <v>6</v>
          </cell>
          <cell r="AJ1463">
            <v>-2</v>
          </cell>
          <cell r="AK1463">
            <v>142</v>
          </cell>
          <cell r="AL1463">
            <v>9</v>
          </cell>
          <cell r="AM1463">
            <v>14</v>
          </cell>
          <cell r="AN1463">
            <v>15</v>
          </cell>
          <cell r="AO1463">
            <v>120</v>
          </cell>
          <cell r="AP1463" t="str">
            <v>Q</v>
          </cell>
          <cell r="AQ1463">
            <v>170.39999999999998</v>
          </cell>
          <cell r="AR1463" t="str">
            <v>SV</v>
          </cell>
          <cell r="AS1463">
            <v>38.18181818181818</v>
          </cell>
          <cell r="AT1463">
            <v>40.909090909090907</v>
          </cell>
          <cell r="AU1463">
            <v>600</v>
          </cell>
          <cell r="AV1463">
            <v>6549.9999950000001</v>
          </cell>
          <cell r="AW1463">
            <v>6128.4659700000002</v>
          </cell>
          <cell r="AX1463">
            <v>7550</v>
          </cell>
          <cell r="AY1463">
            <v>0.15267175660509302</v>
          </cell>
          <cell r="AZ1463">
            <v>0.13245033178807947</v>
          </cell>
          <cell r="BA1463">
            <v>7250</v>
          </cell>
          <cell r="BB1463">
            <v>6</v>
          </cell>
          <cell r="BC1463">
            <v>0.10687022985257277</v>
          </cell>
          <cell r="BD1463">
            <v>9.6551724827586186E-2</v>
          </cell>
          <cell r="BE1463">
            <v>6900</v>
          </cell>
          <cell r="BF1463">
            <v>12</v>
          </cell>
          <cell r="BG1463">
            <v>5.3435115307965741E-2</v>
          </cell>
          <cell r="BH1463">
            <v>5.0724638405797086E-2</v>
          </cell>
        </row>
        <row r="1464">
          <cell r="B1464" t="str">
            <v>40920</v>
          </cell>
          <cell r="C1464" t="str">
            <v>7841056006485</v>
          </cell>
          <cell r="D1464" t="str">
            <v>JUGO FRUIT SHOOT FRUTILLA 6un 150ml MAGUARY</v>
          </cell>
          <cell r="E1464">
            <v>1</v>
          </cell>
          <cell r="F1464" t="str">
            <v>BEBIDAS</v>
          </cell>
          <cell r="G1464" t="str">
            <v>BEBIDAS</v>
          </cell>
          <cell r="H1464" t="str">
            <v>JUGOS</v>
          </cell>
          <cell r="I1464" t="str">
            <v>REFRESCOS</v>
          </cell>
          <cell r="J1464" t="str">
            <v>NORMAL JR-N</v>
          </cell>
          <cell r="K1464" t="str">
            <v>MAGUARY</v>
          </cell>
          <cell r="L1464">
            <v>114</v>
          </cell>
          <cell r="M1464" t="str">
            <v>APOLO IMPORT S.A. 2 - TRENTINO (114)</v>
          </cell>
          <cell r="N1464">
            <v>8</v>
          </cell>
          <cell r="O1464">
            <v>95</v>
          </cell>
          <cell r="P1464">
            <v>97</v>
          </cell>
          <cell r="Q1464">
            <v>105</v>
          </cell>
          <cell r="R1464">
            <v>11</v>
          </cell>
          <cell r="S1464">
            <v>94</v>
          </cell>
          <cell r="T1464">
            <v>133</v>
          </cell>
          <cell r="U1464">
            <v>92</v>
          </cell>
          <cell r="V1464">
            <v>3</v>
          </cell>
          <cell r="W1464">
            <v>38</v>
          </cell>
          <cell r="X1464">
            <v>14</v>
          </cell>
          <cell r="Y1464">
            <v>5</v>
          </cell>
          <cell r="Z1464">
            <v>5</v>
          </cell>
          <cell r="AA1464">
            <v>49</v>
          </cell>
          <cell r="AB1464">
            <v>0</v>
          </cell>
          <cell r="AC1464">
            <v>0</v>
          </cell>
          <cell r="AD1464">
            <v>1</v>
          </cell>
          <cell r="AE1464">
            <v>61</v>
          </cell>
          <cell r="AF1464">
            <v>59</v>
          </cell>
          <cell r="AG1464">
            <v>33</v>
          </cell>
          <cell r="AH1464">
            <v>0</v>
          </cell>
          <cell r="AI1464">
            <v>0</v>
          </cell>
          <cell r="AJ1464">
            <v>21</v>
          </cell>
          <cell r="AK1464">
            <v>13</v>
          </cell>
          <cell r="AL1464">
            <v>0</v>
          </cell>
          <cell r="AM1464">
            <v>16</v>
          </cell>
          <cell r="AN1464">
            <v>0</v>
          </cell>
          <cell r="AO1464">
            <v>0</v>
          </cell>
          <cell r="AP1464">
            <v>6</v>
          </cell>
          <cell r="AQ1464">
            <v>4.2391304347826084</v>
          </cell>
          <cell r="AR1464" t="str">
            <v>Q</v>
          </cell>
          <cell r="AS1464" t="str">
            <v>SV</v>
          </cell>
          <cell r="AT1464" t="str">
            <v>Q</v>
          </cell>
          <cell r="AU1464" t="str">
            <v>Q</v>
          </cell>
          <cell r="AV1464">
            <v>10354.999996</v>
          </cell>
          <cell r="AW1464">
            <v>10349.99999</v>
          </cell>
          <cell r="AX1464">
            <v>11900</v>
          </cell>
          <cell r="AY1464">
            <v>0.14920328388187465</v>
          </cell>
          <cell r="AZ1464">
            <v>0.12983193310924365</v>
          </cell>
          <cell r="BA1464">
            <v>11250</v>
          </cell>
          <cell r="BB1464">
            <v>3</v>
          </cell>
          <cell r="BC1464">
            <v>8.6431675938747121E-2</v>
          </cell>
          <cell r="BD1464">
            <v>7.9555555911111075E-2</v>
          </cell>
          <cell r="BE1464">
            <v>10900</v>
          </cell>
          <cell r="BF1464">
            <v>6</v>
          </cell>
          <cell r="BG1464">
            <v>5.2631579353985991E-2</v>
          </cell>
          <cell r="BH1464">
            <v>5.0000000366972434E-2</v>
          </cell>
        </row>
        <row r="1465">
          <cell r="B1465" t="str">
            <v>25813</v>
          </cell>
          <cell r="C1465" t="str">
            <v>7896000597281</v>
          </cell>
          <cell r="D1465" t="str">
            <v>JUGO FRUIT SHOOT MBURUCUYA 150ml MAGUARY</v>
          </cell>
          <cell r="E1465">
            <v>27</v>
          </cell>
          <cell r="F1465" t="str">
            <v>BEBIDAS</v>
          </cell>
          <cell r="G1465" t="str">
            <v>BEBIDAS</v>
          </cell>
          <cell r="H1465" t="str">
            <v>JUGOS</v>
          </cell>
          <cell r="I1465" t="str">
            <v>REFRESCOS</v>
          </cell>
          <cell r="J1465" t="str">
            <v>NORMAL JR-N</v>
          </cell>
          <cell r="K1465" t="str">
            <v>MAGUARY</v>
          </cell>
          <cell r="L1465">
            <v>114</v>
          </cell>
          <cell r="M1465" t="str">
            <v>APOLO IMPORT S.A. 2 - TRENTINO (114)</v>
          </cell>
          <cell r="N1465">
            <v>188</v>
          </cell>
          <cell r="O1465">
            <v>242</v>
          </cell>
          <cell r="P1465">
            <v>234</v>
          </cell>
          <cell r="Q1465">
            <v>200</v>
          </cell>
          <cell r="R1465">
            <v>137</v>
          </cell>
          <cell r="S1465">
            <v>309</v>
          </cell>
          <cell r="T1465">
            <v>238</v>
          </cell>
          <cell r="U1465">
            <v>241</v>
          </cell>
          <cell r="V1465">
            <v>65</v>
          </cell>
          <cell r="W1465">
            <v>164</v>
          </cell>
          <cell r="X1465">
            <v>97</v>
          </cell>
          <cell r="Y1465">
            <v>83</v>
          </cell>
          <cell r="Z1465">
            <v>47</v>
          </cell>
          <cell r="AA1465">
            <v>87</v>
          </cell>
          <cell r="AB1465">
            <v>77</v>
          </cell>
          <cell r="AC1465">
            <v>65</v>
          </cell>
          <cell r="AD1465">
            <v>145</v>
          </cell>
          <cell r="AE1465">
            <v>254</v>
          </cell>
          <cell r="AF1465">
            <v>112</v>
          </cell>
          <cell r="AG1465">
            <v>137</v>
          </cell>
          <cell r="AH1465">
            <v>31</v>
          </cell>
          <cell r="AI1465">
            <v>69</v>
          </cell>
          <cell r="AJ1465">
            <v>296</v>
          </cell>
          <cell r="AK1465">
            <v>560</v>
          </cell>
          <cell r="AL1465">
            <v>232</v>
          </cell>
          <cell r="AM1465">
            <v>184</v>
          </cell>
          <cell r="AN1465">
            <v>634</v>
          </cell>
          <cell r="AO1465">
            <v>438</v>
          </cell>
          <cell r="AP1465">
            <v>44.4</v>
          </cell>
          <cell r="AQ1465">
            <v>69.709543568464738</v>
          </cell>
          <cell r="AR1465">
            <v>83.855421686746993</v>
          </cell>
          <cell r="AS1465">
            <v>84.923076923076934</v>
          </cell>
          <cell r="AT1465">
            <v>138.83211678832117</v>
          </cell>
          <cell r="AU1465">
            <v>190.43478260869566</v>
          </cell>
          <cell r="AV1465">
            <v>1800.000004</v>
          </cell>
          <cell r="AW1465">
            <v>1601.39111</v>
          </cell>
          <cell r="AX1465">
            <v>2100</v>
          </cell>
          <cell r="AY1465">
            <v>0.16666666407407416</v>
          </cell>
          <cell r="AZ1465">
            <v>0.14285714095238095</v>
          </cell>
          <cell r="BA1465">
            <v>2000</v>
          </cell>
          <cell r="BB1465">
            <v>6</v>
          </cell>
          <cell r="BC1465">
            <v>0.11111110864197538</v>
          </cell>
          <cell r="BD1465">
            <v>9.9999998000000007E-2</v>
          </cell>
          <cell r="BE1465">
            <v>1900</v>
          </cell>
          <cell r="BF1465">
            <v>12</v>
          </cell>
          <cell r="BG1465">
            <v>5.5555553209876596E-2</v>
          </cell>
          <cell r="BH1465">
            <v>5.2631576842105267E-2</v>
          </cell>
        </row>
        <row r="1466">
          <cell r="B1466" t="str">
            <v>25814</v>
          </cell>
          <cell r="C1466" t="str">
            <v>7896000595959</v>
          </cell>
          <cell r="D1466" t="str">
            <v>JUGO FRUIT SHOOT MBURUCUYA 275ml MAGUARY</v>
          </cell>
          <cell r="E1466">
            <v>6</v>
          </cell>
          <cell r="F1466" t="str">
            <v>BEBIDAS</v>
          </cell>
          <cell r="G1466" t="str">
            <v>BEBIDAS</v>
          </cell>
          <cell r="H1466" t="str">
            <v>JUGOS</v>
          </cell>
          <cell r="I1466" t="str">
            <v>REFRESCOS</v>
          </cell>
          <cell r="J1466" t="str">
            <v>NORMAL JR-N</v>
          </cell>
          <cell r="K1466" t="str">
            <v>MAGUARY</v>
          </cell>
          <cell r="L1466">
            <v>114</v>
          </cell>
          <cell r="M1466" t="str">
            <v>APOLO IMPORT S.A. 2 - TRENTINO (114)</v>
          </cell>
          <cell r="N1466">
            <v>4</v>
          </cell>
          <cell r="O1466">
            <v>5</v>
          </cell>
          <cell r="P1466">
            <v>0</v>
          </cell>
          <cell r="Q1466">
            <v>0</v>
          </cell>
          <cell r="R1466">
            <v>8</v>
          </cell>
          <cell r="S1466">
            <v>10</v>
          </cell>
          <cell r="T1466">
            <v>2</v>
          </cell>
          <cell r="U1466">
            <v>7</v>
          </cell>
          <cell r="V1466">
            <v>4</v>
          </cell>
          <cell r="W1466">
            <v>0</v>
          </cell>
          <cell r="X1466">
            <v>0</v>
          </cell>
          <cell r="Y1466">
            <v>0</v>
          </cell>
          <cell r="Z1466">
            <v>0</v>
          </cell>
          <cell r="AA1466">
            <v>0</v>
          </cell>
          <cell r="AB1466">
            <v>2</v>
          </cell>
          <cell r="AC1466">
            <v>3</v>
          </cell>
          <cell r="AD1466">
            <v>0</v>
          </cell>
          <cell r="AE1466">
            <v>4</v>
          </cell>
          <cell r="AF1466">
            <v>0</v>
          </cell>
          <cell r="AG1466">
            <v>0</v>
          </cell>
          <cell r="AH1466">
            <v>0</v>
          </cell>
          <cell r="AI1466">
            <v>1</v>
          </cell>
          <cell r="AJ1466">
            <v>-5</v>
          </cell>
          <cell r="AK1466">
            <v>17</v>
          </cell>
          <cell r="AL1466">
            <v>0</v>
          </cell>
          <cell r="AM1466">
            <v>21</v>
          </cell>
          <cell r="AN1466">
            <v>0</v>
          </cell>
          <cell r="AO1466">
            <v>30</v>
          </cell>
          <cell r="AP1466" t="str">
            <v>Q</v>
          </cell>
          <cell r="AQ1466">
            <v>72.857142857142847</v>
          </cell>
          <cell r="AR1466" t="str">
            <v>Q</v>
          </cell>
          <cell r="AS1466">
            <v>210</v>
          </cell>
          <cell r="AT1466" t="str">
            <v>Q</v>
          </cell>
          <cell r="AU1466">
            <v>900</v>
          </cell>
          <cell r="AV1466">
            <v>6549.9999950000001</v>
          </cell>
          <cell r="AW1466">
            <v>5756.3217800000002</v>
          </cell>
          <cell r="AX1466">
            <v>7550</v>
          </cell>
          <cell r="AY1466">
            <v>0.15267175660509302</v>
          </cell>
          <cell r="AZ1466">
            <v>0.13245033178807947</v>
          </cell>
          <cell r="BA1466">
            <v>7250</v>
          </cell>
          <cell r="BB1466">
            <v>6</v>
          </cell>
          <cell r="BC1466">
            <v>0.10687022985257277</v>
          </cell>
          <cell r="BD1466">
            <v>9.6551724827586186E-2</v>
          </cell>
          <cell r="BE1466">
            <v>6900</v>
          </cell>
          <cell r="BF1466">
            <v>12</v>
          </cell>
          <cell r="BG1466">
            <v>5.3435115307965741E-2</v>
          </cell>
          <cell r="BH1466">
            <v>5.0724638405797086E-2</v>
          </cell>
        </row>
        <row r="1467">
          <cell r="B1467" t="str">
            <v>25815</v>
          </cell>
          <cell r="C1467" t="str">
            <v>7896000597267</v>
          </cell>
          <cell r="D1467" t="str">
            <v>JUGO FRUIT SHOOT NARANJA 150ml MAGUARY</v>
          </cell>
          <cell r="E1467">
            <v>27</v>
          </cell>
          <cell r="F1467" t="str">
            <v>BEBIDAS</v>
          </cell>
          <cell r="G1467" t="str">
            <v>BEBIDAS</v>
          </cell>
          <cell r="H1467" t="str">
            <v>JUGOS</v>
          </cell>
          <cell r="I1467" t="str">
            <v>REFRESCOS</v>
          </cell>
          <cell r="J1467" t="str">
            <v>NORMAL JR-N</v>
          </cell>
          <cell r="K1467" t="str">
            <v>MAGUARY</v>
          </cell>
          <cell r="L1467">
            <v>114</v>
          </cell>
          <cell r="M1467" t="str">
            <v>APOLO IMPORT S.A. 2 - TRENTINO (114)</v>
          </cell>
          <cell r="N1467">
            <v>829</v>
          </cell>
          <cell r="O1467">
            <v>657</v>
          </cell>
          <cell r="P1467">
            <v>542</v>
          </cell>
          <cell r="Q1467">
            <v>364</v>
          </cell>
          <cell r="R1467">
            <v>837</v>
          </cell>
          <cell r="S1467">
            <v>1235</v>
          </cell>
          <cell r="T1467">
            <v>981</v>
          </cell>
          <cell r="U1467">
            <v>1118</v>
          </cell>
          <cell r="V1467">
            <v>391</v>
          </cell>
          <cell r="W1467">
            <v>458</v>
          </cell>
          <cell r="X1467">
            <v>302</v>
          </cell>
          <cell r="Y1467">
            <v>339</v>
          </cell>
          <cell r="Z1467">
            <v>405</v>
          </cell>
          <cell r="AA1467">
            <v>407</v>
          </cell>
          <cell r="AB1467">
            <v>446</v>
          </cell>
          <cell r="AC1467">
            <v>352</v>
          </cell>
          <cell r="AD1467">
            <v>671</v>
          </cell>
          <cell r="AE1467">
            <v>773</v>
          </cell>
          <cell r="AF1467">
            <v>645</v>
          </cell>
          <cell r="AG1467">
            <v>718</v>
          </cell>
          <cell r="AH1467">
            <v>58</v>
          </cell>
          <cell r="AI1467">
            <v>236</v>
          </cell>
          <cell r="AJ1467">
            <v>2158</v>
          </cell>
          <cell r="AK1467">
            <v>1692</v>
          </cell>
          <cell r="AL1467">
            <v>935</v>
          </cell>
          <cell r="AM1467">
            <v>870</v>
          </cell>
          <cell r="AN1467">
            <v>1275</v>
          </cell>
          <cell r="AO1467">
            <v>787</v>
          </cell>
          <cell r="AP1467">
            <v>177.85714285714286</v>
          </cell>
          <cell r="AQ1467">
            <v>45.402504472271914</v>
          </cell>
          <cell r="AR1467">
            <v>82.743362831858406</v>
          </cell>
          <cell r="AS1467">
            <v>74.14772727272728</v>
          </cell>
          <cell r="AT1467">
            <v>53.272980501392759</v>
          </cell>
          <cell r="AU1467">
            <v>100.04237288135594</v>
          </cell>
          <cell r="AV1467">
            <v>1800.000004</v>
          </cell>
          <cell r="AW1467">
            <v>1721.16219</v>
          </cell>
          <cell r="AX1467">
            <v>2100</v>
          </cell>
          <cell r="AY1467">
            <v>0.16666666407407416</v>
          </cell>
          <cell r="AZ1467">
            <v>0.14285714095238095</v>
          </cell>
          <cell r="BA1467">
            <v>2000</v>
          </cell>
          <cell r="BB1467">
            <v>6</v>
          </cell>
          <cell r="BC1467">
            <v>0.11111110864197538</v>
          </cell>
          <cell r="BD1467">
            <v>9.9999998000000007E-2</v>
          </cell>
          <cell r="BE1467">
            <v>1900</v>
          </cell>
          <cell r="BF1467">
            <v>12</v>
          </cell>
          <cell r="BG1467">
            <v>5.5555553209876596E-2</v>
          </cell>
          <cell r="BH1467">
            <v>5.2631576842105267E-2</v>
          </cell>
        </row>
        <row r="1468">
          <cell r="B1468" t="str">
            <v>25816</v>
          </cell>
          <cell r="C1468" t="str">
            <v>7896000595966</v>
          </cell>
          <cell r="D1468" t="str">
            <v>JUGO FRUIT SHOOT NARANJA 275ml MAGUARY</v>
          </cell>
          <cell r="E1468">
            <v>6</v>
          </cell>
          <cell r="F1468" t="str">
            <v>BEBIDAS</v>
          </cell>
          <cell r="G1468" t="str">
            <v>BEBIDAS</v>
          </cell>
          <cell r="H1468" t="str">
            <v>JUGOS</v>
          </cell>
          <cell r="I1468" t="str">
            <v>REFRESCOS</v>
          </cell>
          <cell r="J1468" t="str">
            <v>NORMAL JR-N</v>
          </cell>
          <cell r="K1468" t="str">
            <v>MAGUARY</v>
          </cell>
          <cell r="L1468">
            <v>114</v>
          </cell>
          <cell r="M1468" t="str">
            <v>APOLO IMPORT S.A. 2 - TRENTINO (114)</v>
          </cell>
          <cell r="N1468">
            <v>2</v>
          </cell>
          <cell r="O1468">
            <v>2</v>
          </cell>
          <cell r="P1468">
            <v>0</v>
          </cell>
          <cell r="Q1468">
            <v>0</v>
          </cell>
          <cell r="R1468">
            <v>16</v>
          </cell>
          <cell r="S1468">
            <v>35</v>
          </cell>
          <cell r="T1468">
            <v>12</v>
          </cell>
          <cell r="U1468">
            <v>27</v>
          </cell>
          <cell r="V1468">
            <v>9</v>
          </cell>
          <cell r="W1468">
            <v>2</v>
          </cell>
          <cell r="X1468">
            <v>0</v>
          </cell>
          <cell r="Y1468">
            <v>0</v>
          </cell>
          <cell r="Z1468">
            <v>0</v>
          </cell>
          <cell r="AA1468">
            <v>1</v>
          </cell>
          <cell r="AB1468">
            <v>4</v>
          </cell>
          <cell r="AC1468">
            <v>11</v>
          </cell>
          <cell r="AD1468">
            <v>0</v>
          </cell>
          <cell r="AE1468">
            <v>7</v>
          </cell>
          <cell r="AF1468">
            <v>5</v>
          </cell>
          <cell r="AG1468">
            <v>6</v>
          </cell>
          <cell r="AH1468">
            <v>0</v>
          </cell>
          <cell r="AI1468">
            <v>6</v>
          </cell>
          <cell r="AJ1468">
            <v>23</v>
          </cell>
          <cell r="AK1468">
            <v>33</v>
          </cell>
          <cell r="AL1468">
            <v>1</v>
          </cell>
          <cell r="AM1468">
            <v>1</v>
          </cell>
          <cell r="AN1468">
            <v>0</v>
          </cell>
          <cell r="AO1468">
            <v>62</v>
          </cell>
          <cell r="AP1468" t="str">
            <v>SV</v>
          </cell>
          <cell r="AQ1468">
            <v>36.666666666666671</v>
          </cell>
          <cell r="AR1468" t="str">
            <v>SV</v>
          </cell>
          <cell r="AS1468">
            <v>2.7272727272727275</v>
          </cell>
          <cell r="AT1468" t="str">
            <v>Q</v>
          </cell>
          <cell r="AU1468">
            <v>310</v>
          </cell>
          <cell r="AV1468">
            <v>6549.9999950000001</v>
          </cell>
          <cell r="AW1468">
            <v>5933.0131300000003</v>
          </cell>
          <cell r="AX1468">
            <v>7550</v>
          </cell>
          <cell r="AY1468">
            <v>0.15267175660509302</v>
          </cell>
          <cell r="AZ1468">
            <v>0.13245033178807947</v>
          </cell>
          <cell r="BA1468">
            <v>7250</v>
          </cell>
          <cell r="BB1468">
            <v>6</v>
          </cell>
          <cell r="BC1468">
            <v>0.10687022985257277</v>
          </cell>
          <cell r="BD1468">
            <v>9.6551724827586186E-2</v>
          </cell>
          <cell r="BE1468">
            <v>6900</v>
          </cell>
          <cell r="BF1468">
            <v>12</v>
          </cell>
          <cell r="BG1468">
            <v>5.3435115307965741E-2</v>
          </cell>
          <cell r="BH1468">
            <v>5.0724638405797086E-2</v>
          </cell>
        </row>
        <row r="1469">
          <cell r="B1469" t="str">
            <v>40921</v>
          </cell>
          <cell r="C1469" t="str">
            <v>7841056006492</v>
          </cell>
          <cell r="D1469" t="str">
            <v>JUGO FRUIT SHOOT NARANJA 6un 150ml MAGUARY</v>
          </cell>
          <cell r="E1469">
            <v>1</v>
          </cell>
          <cell r="F1469" t="str">
            <v>BEBIDAS</v>
          </cell>
          <cell r="G1469" t="str">
            <v>BEBIDAS</v>
          </cell>
          <cell r="H1469" t="str">
            <v>JUGOS</v>
          </cell>
          <cell r="I1469" t="str">
            <v>REFRESCOS</v>
          </cell>
          <cell r="J1469" t="str">
            <v>NORMAL JR-N</v>
          </cell>
          <cell r="K1469" t="str">
            <v>MAGUARY</v>
          </cell>
          <cell r="L1469">
            <v>114</v>
          </cell>
          <cell r="M1469" t="str">
            <v>APOLO IMPORT S.A. 2 - TRENTINO (114)</v>
          </cell>
          <cell r="N1469">
            <v>11</v>
          </cell>
          <cell r="O1469">
            <v>92</v>
          </cell>
          <cell r="P1469">
            <v>109</v>
          </cell>
          <cell r="Q1469">
            <v>102</v>
          </cell>
          <cell r="R1469">
            <v>12</v>
          </cell>
          <cell r="S1469">
            <v>80</v>
          </cell>
          <cell r="T1469">
            <v>78</v>
          </cell>
          <cell r="U1469">
            <v>42</v>
          </cell>
          <cell r="V1469">
            <v>4</v>
          </cell>
          <cell r="W1469">
            <v>31</v>
          </cell>
          <cell r="X1469">
            <v>32</v>
          </cell>
          <cell r="Y1469">
            <v>24</v>
          </cell>
          <cell r="Z1469">
            <v>2</v>
          </cell>
          <cell r="AA1469">
            <v>52</v>
          </cell>
          <cell r="AB1469">
            <v>25</v>
          </cell>
          <cell r="AC1469">
            <v>0</v>
          </cell>
          <cell r="AD1469">
            <v>6</v>
          </cell>
          <cell r="AE1469">
            <v>49</v>
          </cell>
          <cell r="AF1469">
            <v>48</v>
          </cell>
          <cell r="AG1469">
            <v>21</v>
          </cell>
          <cell r="AH1469">
            <v>0</v>
          </cell>
          <cell r="AI1469">
            <v>0</v>
          </cell>
          <cell r="AJ1469">
            <v>27</v>
          </cell>
          <cell r="AK1469">
            <v>15</v>
          </cell>
          <cell r="AL1469">
            <v>1</v>
          </cell>
          <cell r="AM1469">
            <v>1</v>
          </cell>
          <cell r="AN1469">
            <v>-4</v>
          </cell>
          <cell r="AO1469">
            <v>0</v>
          </cell>
          <cell r="AP1469">
            <v>7.9411764705882355</v>
          </cell>
          <cell r="AQ1469">
            <v>10.714285714285715</v>
          </cell>
          <cell r="AR1469">
            <v>1.25</v>
          </cell>
          <cell r="AS1469" t="str">
            <v>SV</v>
          </cell>
          <cell r="AT1469" t="str">
            <v>Q</v>
          </cell>
          <cell r="AU1469" t="str">
            <v>Q</v>
          </cell>
          <cell r="AV1469">
            <v>10354.999996</v>
          </cell>
          <cell r="AW1469">
            <v>10349.999879999999</v>
          </cell>
          <cell r="AX1469">
            <v>11900</v>
          </cell>
          <cell r="AY1469">
            <v>0.14920328388187465</v>
          </cell>
          <cell r="AZ1469">
            <v>0.12983193310924365</v>
          </cell>
          <cell r="BA1469">
            <v>11250</v>
          </cell>
          <cell r="BB1469">
            <v>3</v>
          </cell>
          <cell r="BC1469">
            <v>8.6431675938747121E-2</v>
          </cell>
          <cell r="BD1469">
            <v>7.9555555911111075E-2</v>
          </cell>
          <cell r="BE1469">
            <v>10900</v>
          </cell>
          <cell r="BF1469">
            <v>6</v>
          </cell>
          <cell r="BG1469">
            <v>5.2631579353985991E-2</v>
          </cell>
          <cell r="BH1469">
            <v>5.0000000366972434E-2</v>
          </cell>
        </row>
        <row r="1470">
          <cell r="B1470" t="str">
            <v>25817</v>
          </cell>
          <cell r="C1470" t="str">
            <v>7896000597250</v>
          </cell>
          <cell r="D1470" t="str">
            <v>JUGO FRUIT SHOOT UVA 150ml MAGUARY</v>
          </cell>
          <cell r="E1470">
            <v>27</v>
          </cell>
          <cell r="F1470" t="str">
            <v>BEBIDAS</v>
          </cell>
          <cell r="G1470" t="str">
            <v>BEBIDAS</v>
          </cell>
          <cell r="H1470" t="str">
            <v>JUGOS</v>
          </cell>
          <cell r="I1470" t="str">
            <v>REFRESCOS</v>
          </cell>
          <cell r="J1470" t="str">
            <v>NORMAL JR-N</v>
          </cell>
          <cell r="K1470" t="str">
            <v>MAGUARY</v>
          </cell>
          <cell r="L1470">
            <v>114</v>
          </cell>
          <cell r="M1470" t="str">
            <v>APOLO IMPORT S.A. 2 - TRENTINO (114)</v>
          </cell>
          <cell r="N1470">
            <v>454</v>
          </cell>
          <cell r="O1470">
            <v>705</v>
          </cell>
          <cell r="P1470">
            <v>406</v>
          </cell>
          <cell r="Q1470">
            <v>370</v>
          </cell>
          <cell r="R1470">
            <v>693</v>
          </cell>
          <cell r="S1470">
            <v>1102</v>
          </cell>
          <cell r="T1470">
            <v>861</v>
          </cell>
          <cell r="U1470">
            <v>982</v>
          </cell>
          <cell r="V1470">
            <v>263</v>
          </cell>
          <cell r="W1470">
            <v>315</v>
          </cell>
          <cell r="X1470">
            <v>249</v>
          </cell>
          <cell r="Y1470">
            <v>297</v>
          </cell>
          <cell r="Z1470">
            <v>310</v>
          </cell>
          <cell r="AA1470">
            <v>479</v>
          </cell>
          <cell r="AB1470">
            <v>391</v>
          </cell>
          <cell r="AC1470">
            <v>354</v>
          </cell>
          <cell r="AD1470">
            <v>380</v>
          </cell>
          <cell r="AE1470">
            <v>576</v>
          </cell>
          <cell r="AF1470">
            <v>555</v>
          </cell>
          <cell r="AG1470">
            <v>472</v>
          </cell>
          <cell r="AH1470">
            <v>54</v>
          </cell>
          <cell r="AI1470">
            <v>206</v>
          </cell>
          <cell r="AJ1470">
            <v>1818</v>
          </cell>
          <cell r="AK1470">
            <v>2518</v>
          </cell>
          <cell r="AL1470">
            <v>495</v>
          </cell>
          <cell r="AM1470">
            <v>932</v>
          </cell>
          <cell r="AN1470">
            <v>914</v>
          </cell>
          <cell r="AO1470">
            <v>1075</v>
          </cell>
          <cell r="AP1470">
            <v>147.40540540540542</v>
          </cell>
          <cell r="AQ1470">
            <v>76.924643584521391</v>
          </cell>
          <cell r="AR1470">
            <v>50</v>
          </cell>
          <cell r="AS1470">
            <v>78.983050847457619</v>
          </cell>
          <cell r="AT1470">
            <v>58.093220338983052</v>
          </cell>
          <cell r="AU1470">
            <v>156.55339805825241</v>
          </cell>
          <cell r="AV1470">
            <v>1800.000004</v>
          </cell>
          <cell r="AW1470">
            <v>1722.5468699999999</v>
          </cell>
          <cell r="AX1470">
            <v>2100</v>
          </cell>
          <cell r="AY1470">
            <v>0.16666666407407416</v>
          </cell>
          <cell r="AZ1470">
            <v>0.14285714095238095</v>
          </cell>
          <cell r="BA1470">
            <v>2000</v>
          </cell>
          <cell r="BB1470">
            <v>6</v>
          </cell>
          <cell r="BC1470">
            <v>0.11111110864197538</v>
          </cell>
          <cell r="BD1470">
            <v>9.9999998000000007E-2</v>
          </cell>
          <cell r="BE1470">
            <v>1900</v>
          </cell>
          <cell r="BF1470">
            <v>12</v>
          </cell>
          <cell r="BG1470">
            <v>5.5555553209876596E-2</v>
          </cell>
          <cell r="BH1470">
            <v>5.2631576842105267E-2</v>
          </cell>
        </row>
        <row r="1471">
          <cell r="B1471" t="str">
            <v>25818</v>
          </cell>
          <cell r="C1471" t="str">
            <v>7896000595980</v>
          </cell>
          <cell r="D1471" t="str">
            <v>JUGO FRUIT SHOOT UVA 275ml MAGUARY</v>
          </cell>
          <cell r="E1471">
            <v>6</v>
          </cell>
          <cell r="F1471" t="str">
            <v>BEBIDAS</v>
          </cell>
          <cell r="G1471" t="str">
            <v>BEBIDAS</v>
          </cell>
          <cell r="H1471" t="str">
            <v>JUGOS</v>
          </cell>
          <cell r="I1471" t="str">
            <v>REFRESCOS</v>
          </cell>
          <cell r="J1471" t="str">
            <v>NORMAL JR-N</v>
          </cell>
          <cell r="K1471" t="str">
            <v>MAGUARY</v>
          </cell>
          <cell r="L1471">
            <v>114</v>
          </cell>
          <cell r="M1471" t="str">
            <v>APOLO IMPORT S.A. 2 - TRENTINO (114)</v>
          </cell>
          <cell r="N1471">
            <v>8</v>
          </cell>
          <cell r="O1471">
            <v>9</v>
          </cell>
          <cell r="P1471">
            <v>0</v>
          </cell>
          <cell r="Q1471">
            <v>0</v>
          </cell>
          <cell r="R1471">
            <v>12</v>
          </cell>
          <cell r="S1471">
            <v>40</v>
          </cell>
          <cell r="T1471">
            <v>11</v>
          </cell>
          <cell r="U1471">
            <v>12</v>
          </cell>
          <cell r="V1471">
            <v>13</v>
          </cell>
          <cell r="W1471">
            <v>2</v>
          </cell>
          <cell r="X1471">
            <v>0</v>
          </cell>
          <cell r="Y1471">
            <v>0</v>
          </cell>
          <cell r="Z1471">
            <v>4</v>
          </cell>
          <cell r="AA1471">
            <v>0</v>
          </cell>
          <cell r="AB1471">
            <v>0</v>
          </cell>
          <cell r="AC1471">
            <v>0</v>
          </cell>
          <cell r="AD1471">
            <v>19</v>
          </cell>
          <cell r="AE1471">
            <v>7</v>
          </cell>
          <cell r="AF1471">
            <v>0</v>
          </cell>
          <cell r="AG1471">
            <v>0</v>
          </cell>
          <cell r="AH1471">
            <v>2</v>
          </cell>
          <cell r="AI1471">
            <v>6</v>
          </cell>
          <cell r="AJ1471">
            <v>-1</v>
          </cell>
          <cell r="AK1471">
            <v>30</v>
          </cell>
          <cell r="AL1471">
            <v>0</v>
          </cell>
          <cell r="AM1471">
            <v>-3</v>
          </cell>
          <cell r="AN1471">
            <v>0</v>
          </cell>
          <cell r="AO1471">
            <v>58</v>
          </cell>
          <cell r="AP1471" t="str">
            <v>Q</v>
          </cell>
          <cell r="AQ1471">
            <v>75</v>
          </cell>
          <cell r="AR1471" t="str">
            <v>Q</v>
          </cell>
          <cell r="AS1471" t="str">
            <v>Q</v>
          </cell>
          <cell r="AT1471" t="str">
            <v>Q</v>
          </cell>
          <cell r="AU1471">
            <v>290</v>
          </cell>
          <cell r="AV1471">
            <v>6549.9999950000001</v>
          </cell>
          <cell r="AW1471">
            <v>6020.6836800000001</v>
          </cell>
          <cell r="AX1471">
            <v>7550</v>
          </cell>
          <cell r="AY1471">
            <v>0.15267175660509302</v>
          </cell>
          <cell r="AZ1471">
            <v>0.13245033178807947</v>
          </cell>
          <cell r="BA1471">
            <v>7250</v>
          </cell>
          <cell r="BB1471">
            <v>6</v>
          </cell>
          <cell r="BC1471">
            <v>0.10687022985257277</v>
          </cell>
          <cell r="BD1471">
            <v>9.6551724827586186E-2</v>
          </cell>
          <cell r="BE1471">
            <v>6900</v>
          </cell>
          <cell r="BF1471">
            <v>12</v>
          </cell>
          <cell r="BG1471">
            <v>5.3435115307965741E-2</v>
          </cell>
          <cell r="BH1471">
            <v>5.0724638405797086E-2</v>
          </cell>
        </row>
        <row r="1472">
          <cell r="B1472" t="str">
            <v>40922</v>
          </cell>
          <cell r="C1472" t="str">
            <v>7841056006508</v>
          </cell>
          <cell r="D1472" t="str">
            <v>JUGO FRUIT SHOOT UVA 6un 150ml MAGUARY</v>
          </cell>
          <cell r="E1472">
            <v>1</v>
          </cell>
          <cell r="F1472" t="str">
            <v>BEBIDAS</v>
          </cell>
          <cell r="G1472" t="str">
            <v>BEBIDAS</v>
          </cell>
          <cell r="H1472" t="str">
            <v>JUGOS</v>
          </cell>
          <cell r="I1472" t="str">
            <v>REFRESCOS</v>
          </cell>
          <cell r="J1472" t="str">
            <v>NORMAL JR-N</v>
          </cell>
          <cell r="K1472" t="str">
            <v>MAGUARY</v>
          </cell>
          <cell r="L1472">
            <v>114</v>
          </cell>
          <cell r="M1472" t="str">
            <v>APOLO IMPORT S.A. 2 - TRENTINO (114)</v>
          </cell>
          <cell r="N1472">
            <v>12</v>
          </cell>
          <cell r="O1472">
            <v>51</v>
          </cell>
          <cell r="P1472">
            <v>79</v>
          </cell>
          <cell r="Q1472">
            <v>34</v>
          </cell>
          <cell r="R1472">
            <v>7</v>
          </cell>
          <cell r="S1472">
            <v>56</v>
          </cell>
          <cell r="T1472">
            <v>39</v>
          </cell>
          <cell r="U1472">
            <v>2</v>
          </cell>
          <cell r="V1472">
            <v>3</v>
          </cell>
          <cell r="W1472">
            <v>13</v>
          </cell>
          <cell r="X1472">
            <v>21</v>
          </cell>
          <cell r="Y1472">
            <v>15</v>
          </cell>
          <cell r="Z1472">
            <v>3</v>
          </cell>
          <cell r="AA1472">
            <v>32</v>
          </cell>
          <cell r="AB1472">
            <v>25</v>
          </cell>
          <cell r="AC1472">
            <v>0</v>
          </cell>
          <cell r="AD1472">
            <v>1</v>
          </cell>
          <cell r="AE1472">
            <v>20</v>
          </cell>
          <cell r="AF1472">
            <v>42</v>
          </cell>
          <cell r="AG1472">
            <v>40</v>
          </cell>
          <cell r="AH1472">
            <v>0</v>
          </cell>
          <cell r="AI1472">
            <v>0</v>
          </cell>
          <cell r="AJ1472">
            <v>8</v>
          </cell>
          <cell r="AK1472">
            <v>3</v>
          </cell>
          <cell r="AL1472">
            <v>0</v>
          </cell>
          <cell r="AM1472">
            <v>0</v>
          </cell>
          <cell r="AN1472">
            <v>32</v>
          </cell>
          <cell r="AO1472">
            <v>0</v>
          </cell>
          <cell r="AP1472">
            <v>7.0588235294117645</v>
          </cell>
          <cell r="AQ1472">
            <v>45</v>
          </cell>
          <cell r="AR1472" t="str">
            <v>Q</v>
          </cell>
          <cell r="AS1472" t="str">
            <v>Q</v>
          </cell>
          <cell r="AT1472">
            <v>24</v>
          </cell>
          <cell r="AU1472" t="str">
            <v>Q</v>
          </cell>
          <cell r="AV1472">
            <v>10354.999996</v>
          </cell>
          <cell r="AW1472">
            <v>10349.99999</v>
          </cell>
          <cell r="AX1472">
            <v>11900</v>
          </cell>
          <cell r="AY1472">
            <v>0.14920328388187465</v>
          </cell>
          <cell r="AZ1472">
            <v>0.12983193310924365</v>
          </cell>
          <cell r="BA1472">
            <v>11250</v>
          </cell>
          <cell r="BB1472">
            <v>3</v>
          </cell>
          <cell r="BC1472">
            <v>8.6431675938747121E-2</v>
          </cell>
          <cell r="BD1472">
            <v>7.9555555911111075E-2</v>
          </cell>
          <cell r="BE1472">
            <v>10900</v>
          </cell>
          <cell r="BF1472">
            <v>6</v>
          </cell>
          <cell r="BG1472">
            <v>5.2631579353985991E-2</v>
          </cell>
          <cell r="BH1472">
            <v>5.0000000366972434E-2</v>
          </cell>
        </row>
        <row r="1473">
          <cell r="B1473" t="str">
            <v>30023</v>
          </cell>
          <cell r="C1473" t="str">
            <v>7896000597002</v>
          </cell>
          <cell r="D1473" t="str">
            <v>JUGO FRUTILLA 6un 150ml MAGUARY</v>
          </cell>
          <cell r="E1473">
            <v>1</v>
          </cell>
          <cell r="F1473" t="str">
            <v>BEBIDAS</v>
          </cell>
          <cell r="G1473" t="str">
            <v>BEBIDAS</v>
          </cell>
          <cell r="H1473" t="str">
            <v>JUGOS</v>
          </cell>
          <cell r="I1473" t="str">
            <v>REFRESCOS</v>
          </cell>
          <cell r="J1473" t="str">
            <v>NORMAL JR-N</v>
          </cell>
          <cell r="K1473" t="str">
            <v>MAGUARY</v>
          </cell>
          <cell r="L1473">
            <v>114</v>
          </cell>
          <cell r="M1473" t="str">
            <v>APOLO IMPORT S.A. 2 - TRENTINO (114)</v>
          </cell>
          <cell r="N1473">
            <v>0</v>
          </cell>
          <cell r="O1473">
            <v>0</v>
          </cell>
          <cell r="P1473">
            <v>0</v>
          </cell>
          <cell r="Q1473">
            <v>0</v>
          </cell>
          <cell r="R1473">
            <v>0</v>
          </cell>
          <cell r="S1473">
            <v>0</v>
          </cell>
          <cell r="T1473">
            <v>0</v>
          </cell>
          <cell r="U1473">
            <v>0</v>
          </cell>
          <cell r="V1473">
            <v>0</v>
          </cell>
          <cell r="W1473">
            <v>0</v>
          </cell>
          <cell r="X1473">
            <v>0</v>
          </cell>
          <cell r="Y1473">
            <v>0</v>
          </cell>
          <cell r="Z1473">
            <v>0</v>
          </cell>
          <cell r="AA1473">
            <v>0</v>
          </cell>
          <cell r="AB1473">
            <v>0</v>
          </cell>
          <cell r="AC1473">
            <v>0</v>
          </cell>
          <cell r="AD1473">
            <v>0</v>
          </cell>
          <cell r="AE1473">
            <v>0</v>
          </cell>
          <cell r="AF1473">
            <v>0</v>
          </cell>
          <cell r="AG1473">
            <v>0</v>
          </cell>
          <cell r="AH1473">
            <v>0</v>
          </cell>
          <cell r="AI1473">
            <v>0</v>
          </cell>
          <cell r="AJ1473">
            <v>0</v>
          </cell>
          <cell r="AK1473">
            <v>0</v>
          </cell>
          <cell r="AL1473">
            <v>0</v>
          </cell>
          <cell r="AM1473">
            <v>0</v>
          </cell>
          <cell r="AN1473">
            <v>0</v>
          </cell>
          <cell r="AO1473">
            <v>0</v>
          </cell>
          <cell r="AP1473" t="str">
            <v>Q</v>
          </cell>
          <cell r="AQ1473" t="str">
            <v>Q</v>
          </cell>
          <cell r="AR1473" t="str">
            <v>Q</v>
          </cell>
          <cell r="AS1473" t="str">
            <v>Q</v>
          </cell>
          <cell r="AT1473" t="str">
            <v>Q</v>
          </cell>
          <cell r="AU1473" t="str">
            <v>Q</v>
          </cell>
          <cell r="AV1473">
            <v>10350.000001</v>
          </cell>
          <cell r="AW1473">
            <v>10199.99992</v>
          </cell>
          <cell r="AX1473">
            <v>11900</v>
          </cell>
          <cell r="AY1473">
            <v>0.14975845399519239</v>
          </cell>
          <cell r="AZ1473">
            <v>0.1302521007563025</v>
          </cell>
          <cell r="BA1473">
            <v>11250</v>
          </cell>
          <cell r="BB1473">
            <v>3</v>
          </cell>
          <cell r="BC1473">
            <v>8.6956521634110384E-2</v>
          </cell>
          <cell r="BD1473">
            <v>7.9999999911111078E-2</v>
          </cell>
          <cell r="BE1473">
            <v>10900</v>
          </cell>
          <cell r="BF1473">
            <v>6</v>
          </cell>
          <cell r="BG1473">
            <v>5.3140096516604896E-2</v>
          </cell>
          <cell r="BH1473">
            <v>5.0458715504587123E-2</v>
          </cell>
        </row>
        <row r="1474">
          <cell r="B1474" t="str">
            <v>29847</v>
          </cell>
          <cell r="C1474" t="str">
            <v>7840894001492</v>
          </cell>
          <cell r="D1474" t="str">
            <v>JUGO DURAZNO 330ml TISS</v>
          </cell>
          <cell r="E1474">
            <v>12</v>
          </cell>
          <cell r="F1474" t="str">
            <v>BEBIDAS</v>
          </cell>
          <cell r="G1474" t="str">
            <v>BEBIDAS</v>
          </cell>
          <cell r="H1474" t="str">
            <v>JUGOS</v>
          </cell>
          <cell r="I1474" t="str">
            <v>REFRESCOS</v>
          </cell>
          <cell r="J1474" t="str">
            <v>NORMAL JR-N</v>
          </cell>
          <cell r="K1474" t="str">
            <v>TISS</v>
          </cell>
          <cell r="L1474">
            <v>428</v>
          </cell>
          <cell r="M1474" t="str">
            <v>BRUMADO S.A. (428)</v>
          </cell>
          <cell r="N1474">
            <v>0</v>
          </cell>
          <cell r="O1474">
            <v>5</v>
          </cell>
          <cell r="P1474">
            <v>31</v>
          </cell>
          <cell r="Q1474">
            <v>31</v>
          </cell>
          <cell r="R1474">
            <v>91</v>
          </cell>
          <cell r="S1474">
            <v>223</v>
          </cell>
          <cell r="T1474">
            <v>250</v>
          </cell>
          <cell r="U1474">
            <v>135</v>
          </cell>
          <cell r="V1474">
            <v>38</v>
          </cell>
          <cell r="W1474">
            <v>121</v>
          </cell>
          <cell r="X1474">
            <v>87</v>
          </cell>
          <cell r="Y1474">
            <v>59</v>
          </cell>
          <cell r="Z1474">
            <v>24</v>
          </cell>
          <cell r="AA1474">
            <v>46</v>
          </cell>
          <cell r="AB1474">
            <v>32</v>
          </cell>
          <cell r="AC1474">
            <v>35</v>
          </cell>
          <cell r="AD1474">
            <v>49</v>
          </cell>
          <cell r="AE1474">
            <v>69</v>
          </cell>
          <cell r="AF1474">
            <v>73</v>
          </cell>
          <cell r="AG1474">
            <v>63</v>
          </cell>
          <cell r="AH1474">
            <v>0</v>
          </cell>
          <cell r="AI1474">
            <v>0</v>
          </cell>
          <cell r="AJ1474">
            <v>29</v>
          </cell>
          <cell r="AK1474">
            <v>322</v>
          </cell>
          <cell r="AL1474">
            <v>147</v>
          </cell>
          <cell r="AM1474">
            <v>37</v>
          </cell>
          <cell r="AN1474">
            <v>124</v>
          </cell>
          <cell r="AO1474">
            <v>36</v>
          </cell>
          <cell r="AP1474">
            <v>28.064516129032256</v>
          </cell>
          <cell r="AQ1474">
            <v>71.555555555555557</v>
          </cell>
          <cell r="AR1474">
            <v>74.745762711864401</v>
          </cell>
          <cell r="AS1474">
            <v>31.714285714285715</v>
          </cell>
          <cell r="AT1474">
            <v>59.047619047619044</v>
          </cell>
          <cell r="AU1474" t="str">
            <v>SV</v>
          </cell>
          <cell r="AV1474">
            <v>1600.0000500000001</v>
          </cell>
          <cell r="AW1474">
            <v>1599.972</v>
          </cell>
          <cell r="AX1474">
            <v>1900</v>
          </cell>
          <cell r="AY1474">
            <v>0.18749996289062598</v>
          </cell>
          <cell r="AZ1474">
            <v>0.15789471052631573</v>
          </cell>
          <cell r="BA1474">
            <v>1850</v>
          </cell>
          <cell r="BB1474">
            <v>6</v>
          </cell>
          <cell r="BC1474">
            <v>0.15624996386718859</v>
          </cell>
          <cell r="BD1474">
            <v>0.13513510810810805</v>
          </cell>
          <cell r="BE1474">
            <v>1790</v>
          </cell>
          <cell r="BF1474">
            <v>12</v>
          </cell>
          <cell r="BG1474">
            <v>0.11874996503906354</v>
          </cell>
          <cell r="BH1474">
            <v>0.1061452234636871</v>
          </cell>
        </row>
        <row r="1475">
          <cell r="B1475" t="str">
            <v>29846</v>
          </cell>
          <cell r="C1475" t="str">
            <v>7840894001522</v>
          </cell>
          <cell r="D1475" t="str">
            <v>JUGO FRUTAS CITRICAS 330ml TISS</v>
          </cell>
          <cell r="E1475">
            <v>12</v>
          </cell>
          <cell r="F1475" t="str">
            <v>BEBIDAS</v>
          </cell>
          <cell r="G1475" t="str">
            <v>BEBIDAS</v>
          </cell>
          <cell r="H1475" t="str">
            <v>JUGOS</v>
          </cell>
          <cell r="I1475" t="str">
            <v>REFRESCOS</v>
          </cell>
          <cell r="J1475" t="str">
            <v>NORMAL JR-N</v>
          </cell>
          <cell r="K1475" t="str">
            <v>TISS</v>
          </cell>
          <cell r="L1475">
            <v>428</v>
          </cell>
          <cell r="M1475" t="str">
            <v>BRUMADO S.A. (428)</v>
          </cell>
          <cell r="N1475">
            <v>204</v>
          </cell>
          <cell r="O1475">
            <v>60</v>
          </cell>
          <cell r="P1475">
            <v>24</v>
          </cell>
          <cell r="Q1475">
            <v>49</v>
          </cell>
          <cell r="R1475">
            <v>340</v>
          </cell>
          <cell r="S1475">
            <v>363</v>
          </cell>
          <cell r="T1475">
            <v>234</v>
          </cell>
          <cell r="U1475">
            <v>163</v>
          </cell>
          <cell r="V1475">
            <v>72</v>
          </cell>
          <cell r="W1475">
            <v>136</v>
          </cell>
          <cell r="X1475">
            <v>54</v>
          </cell>
          <cell r="Y1475">
            <v>120</v>
          </cell>
          <cell r="Z1475">
            <v>33</v>
          </cell>
          <cell r="AA1475">
            <v>28</v>
          </cell>
          <cell r="AB1475">
            <v>41</v>
          </cell>
          <cell r="AC1475">
            <v>53</v>
          </cell>
          <cell r="AD1475">
            <v>88</v>
          </cell>
          <cell r="AE1475">
            <v>144</v>
          </cell>
          <cell r="AF1475">
            <v>190</v>
          </cell>
          <cell r="AG1475">
            <v>145</v>
          </cell>
          <cell r="AH1475">
            <v>8</v>
          </cell>
          <cell r="AI1475">
            <v>11</v>
          </cell>
          <cell r="AJ1475">
            <v>59</v>
          </cell>
          <cell r="AK1475">
            <v>360</v>
          </cell>
          <cell r="AL1475">
            <v>25</v>
          </cell>
          <cell r="AM1475">
            <v>53</v>
          </cell>
          <cell r="AN1475">
            <v>246</v>
          </cell>
          <cell r="AO1475">
            <v>27</v>
          </cell>
          <cell r="AP1475">
            <v>36.122448979591837</v>
          </cell>
          <cell r="AQ1475">
            <v>66.25766871165645</v>
          </cell>
          <cell r="AR1475">
            <v>6.25</v>
          </cell>
          <cell r="AS1475">
            <v>30</v>
          </cell>
          <cell r="AT1475">
            <v>50.896551724137936</v>
          </cell>
          <cell r="AU1475">
            <v>73.63636363636364</v>
          </cell>
          <cell r="AV1475">
            <v>1600.0000500000001</v>
          </cell>
          <cell r="AW1475">
            <v>1600.0014799999999</v>
          </cell>
          <cell r="AX1475">
            <v>1900</v>
          </cell>
          <cell r="AY1475">
            <v>0.18749996289062598</v>
          </cell>
          <cell r="AZ1475">
            <v>0.15789471052631573</v>
          </cell>
          <cell r="BA1475">
            <v>1850</v>
          </cell>
          <cell r="BB1475">
            <v>6</v>
          </cell>
          <cell r="BC1475">
            <v>0.15624996386718859</v>
          </cell>
          <cell r="BD1475">
            <v>0.13513510810810805</v>
          </cell>
          <cell r="BE1475">
            <v>1790</v>
          </cell>
          <cell r="BF1475">
            <v>12</v>
          </cell>
          <cell r="BG1475">
            <v>0.11874996503906354</v>
          </cell>
          <cell r="BH1475">
            <v>0.1061452234636871</v>
          </cell>
        </row>
        <row r="1476">
          <cell r="B1476" t="str">
            <v>29848</v>
          </cell>
          <cell r="C1476" t="str">
            <v>7840894001461</v>
          </cell>
          <cell r="D1476" t="str">
            <v>JUGO FRUTAS ROJAS 330ml TISS</v>
          </cell>
          <cell r="E1476">
            <v>12</v>
          </cell>
          <cell r="F1476" t="str">
            <v>BEBIDAS</v>
          </cell>
          <cell r="G1476" t="str">
            <v>BEBIDAS</v>
          </cell>
          <cell r="H1476" t="str">
            <v>JUGOS</v>
          </cell>
          <cell r="I1476" t="str">
            <v>REFRESCOS</v>
          </cell>
          <cell r="J1476" t="str">
            <v>NORMAL JR-N</v>
          </cell>
          <cell r="K1476" t="str">
            <v>TISS</v>
          </cell>
          <cell r="L1476">
            <v>428</v>
          </cell>
          <cell r="M1476" t="str">
            <v>BRUMADO S.A. (428)</v>
          </cell>
          <cell r="N1476">
            <v>121</v>
          </cell>
          <cell r="O1476">
            <v>104</v>
          </cell>
          <cell r="P1476">
            <v>66</v>
          </cell>
          <cell r="Q1476">
            <v>54</v>
          </cell>
          <cell r="R1476">
            <v>266</v>
          </cell>
          <cell r="S1476">
            <v>196</v>
          </cell>
          <cell r="T1476">
            <v>146</v>
          </cell>
          <cell r="U1476">
            <v>135</v>
          </cell>
          <cell r="V1476">
            <v>72</v>
          </cell>
          <cell r="W1476">
            <v>99</v>
          </cell>
          <cell r="X1476">
            <v>42</v>
          </cell>
          <cell r="Y1476">
            <v>53</v>
          </cell>
          <cell r="Z1476">
            <v>31</v>
          </cell>
          <cell r="AA1476">
            <v>60</v>
          </cell>
          <cell r="AB1476">
            <v>80</v>
          </cell>
          <cell r="AC1476">
            <v>87</v>
          </cell>
          <cell r="AD1476">
            <v>74</v>
          </cell>
          <cell r="AE1476">
            <v>104</v>
          </cell>
          <cell r="AF1476">
            <v>114</v>
          </cell>
          <cell r="AG1476">
            <v>87</v>
          </cell>
          <cell r="AH1476">
            <v>0</v>
          </cell>
          <cell r="AI1476">
            <v>21</v>
          </cell>
          <cell r="AJ1476">
            <v>145</v>
          </cell>
          <cell r="AK1476">
            <v>146</v>
          </cell>
          <cell r="AL1476">
            <v>88</v>
          </cell>
          <cell r="AM1476">
            <v>127</v>
          </cell>
          <cell r="AN1476">
            <v>108</v>
          </cell>
          <cell r="AO1476">
            <v>23</v>
          </cell>
          <cell r="AP1476">
            <v>80.555555555555557</v>
          </cell>
          <cell r="AQ1476">
            <v>32.444444444444443</v>
          </cell>
          <cell r="AR1476">
            <v>49.811320754716981</v>
          </cell>
          <cell r="AS1476">
            <v>43.793103448275865</v>
          </cell>
          <cell r="AT1476">
            <v>37.241379310344826</v>
          </cell>
          <cell r="AU1476">
            <v>32.857142857142861</v>
          </cell>
          <cell r="AV1476">
            <v>1600.0000500000001</v>
          </cell>
          <cell r="AW1476">
            <v>1599.99873</v>
          </cell>
          <cell r="AX1476">
            <v>1900</v>
          </cell>
          <cell r="AY1476">
            <v>0.18749996289062598</v>
          </cell>
          <cell r="AZ1476">
            <v>0.15789471052631573</v>
          </cell>
          <cell r="BA1476">
            <v>1850</v>
          </cell>
          <cell r="BB1476">
            <v>6</v>
          </cell>
          <cell r="BC1476">
            <v>0.15624996386718859</v>
          </cell>
          <cell r="BD1476">
            <v>0.13513510810810805</v>
          </cell>
          <cell r="BE1476">
            <v>1790</v>
          </cell>
          <cell r="BF1476">
            <v>12</v>
          </cell>
          <cell r="BG1476">
            <v>0.11874996503906354</v>
          </cell>
          <cell r="BH1476">
            <v>0.1061452234636871</v>
          </cell>
        </row>
        <row r="1477">
          <cell r="B1477" t="str">
            <v>41680</v>
          </cell>
          <cell r="C1477" t="str">
            <v>669576040003</v>
          </cell>
          <cell r="D1477" t="str">
            <v>VINO CANVASBACK RED MOUNTAIN WASHINGTON ESTATE 750</v>
          </cell>
          <cell r="E1477">
            <v>1</v>
          </cell>
          <cell r="F1477" t="str">
            <v>BEBIDAS</v>
          </cell>
          <cell r="G1477" t="str">
            <v>BEBIDAS</v>
          </cell>
          <cell r="H1477" t="str">
            <v>VINOS FINOS Y VARIETALES</v>
          </cell>
          <cell r="I1477" t="str">
            <v>INSUMOS PROVEEDORES</v>
          </cell>
          <cell r="J1477" t="str">
            <v>CHALECO</v>
          </cell>
          <cell r="K1477" t="str">
            <v>VARIOS</v>
          </cell>
          <cell r="L1477">
            <v>114</v>
          </cell>
          <cell r="M1477" t="str">
            <v>APOLO IMPORT S.A. 2 - TRENTINO (114)</v>
          </cell>
          <cell r="N1477">
            <v>0</v>
          </cell>
          <cell r="O1477">
            <v>0</v>
          </cell>
          <cell r="P1477">
            <v>0</v>
          </cell>
          <cell r="Q1477">
            <v>0</v>
          </cell>
          <cell r="R1477">
            <v>0</v>
          </cell>
          <cell r="S1477">
            <v>0</v>
          </cell>
          <cell r="T1477">
            <v>0</v>
          </cell>
          <cell r="U1477">
            <v>0</v>
          </cell>
          <cell r="V1477">
            <v>0</v>
          </cell>
          <cell r="W1477">
            <v>0</v>
          </cell>
          <cell r="X1477">
            <v>0</v>
          </cell>
          <cell r="Y1477">
            <v>0</v>
          </cell>
          <cell r="Z1477">
            <v>0</v>
          </cell>
          <cell r="AA1477">
            <v>0</v>
          </cell>
          <cell r="AB1477">
            <v>0</v>
          </cell>
          <cell r="AC1477">
            <v>0</v>
          </cell>
          <cell r="AD1477">
            <v>0</v>
          </cell>
          <cell r="AE1477">
            <v>0</v>
          </cell>
          <cell r="AF1477">
            <v>0</v>
          </cell>
          <cell r="AG1477">
            <v>0</v>
          </cell>
          <cell r="AH1477">
            <v>0</v>
          </cell>
          <cell r="AI1477">
            <v>0</v>
          </cell>
          <cell r="AJ1477">
            <v>0</v>
          </cell>
          <cell r="AK1477">
            <v>0</v>
          </cell>
          <cell r="AL1477">
            <v>0</v>
          </cell>
          <cell r="AM1477">
            <v>0</v>
          </cell>
          <cell r="AN1477">
            <v>0</v>
          </cell>
          <cell r="AO1477">
            <v>0</v>
          </cell>
          <cell r="AP1477" t="str">
            <v>Q</v>
          </cell>
          <cell r="AQ1477" t="str">
            <v>Q</v>
          </cell>
          <cell r="AR1477" t="str">
            <v>Q</v>
          </cell>
          <cell r="AS1477" t="str">
            <v>Q</v>
          </cell>
          <cell r="AT1477" t="str">
            <v>Q</v>
          </cell>
          <cell r="AU1477" t="str">
            <v>Q</v>
          </cell>
          <cell r="AV1477">
            <v>291585.00000300002</v>
          </cell>
          <cell r="AW1477">
            <v>291585.00000300002</v>
          </cell>
          <cell r="AX1477">
            <v>0</v>
          </cell>
          <cell r="AY1477">
            <v>-1</v>
          </cell>
          <cell r="AZ1477" t="e">
            <v>#DIV/0!</v>
          </cell>
          <cell r="BC1477">
            <v>-1</v>
          </cell>
          <cell r="BD1477">
            <v>0</v>
          </cell>
          <cell r="BG1477">
            <v>-1</v>
          </cell>
          <cell r="BH1477">
            <v>0</v>
          </cell>
        </row>
        <row r="1478">
          <cell r="B1478" t="str">
            <v>41656</v>
          </cell>
          <cell r="C1478" t="str">
            <v>8420523332655</v>
          </cell>
          <cell r="D1478" t="str">
            <v>VINO CRIANZA 2017 750ml VIÑA PEDROSA</v>
          </cell>
          <cell r="E1478">
            <v>1</v>
          </cell>
          <cell r="F1478" t="str">
            <v>BEBIDAS</v>
          </cell>
          <cell r="G1478" t="str">
            <v>BEBIDAS</v>
          </cell>
          <cell r="H1478" t="str">
            <v>VINOS FINOS Y VARIETALES</v>
          </cell>
          <cell r="I1478" t="str">
            <v>INSUMOS PROVEEDORES</v>
          </cell>
          <cell r="J1478" t="str">
            <v>CHALECO</v>
          </cell>
          <cell r="K1478" t="str">
            <v>VIÑA PEDROSA</v>
          </cell>
          <cell r="L1478">
            <v>114</v>
          </cell>
          <cell r="M1478" t="str">
            <v>APOLO IMPORT S.A. 2 - TRENTINO (114)</v>
          </cell>
          <cell r="N1478">
            <v>0</v>
          </cell>
          <cell r="O1478">
            <v>0</v>
          </cell>
          <cell r="P1478">
            <v>0</v>
          </cell>
          <cell r="Q1478">
            <v>0</v>
          </cell>
          <cell r="R1478">
            <v>0</v>
          </cell>
          <cell r="S1478">
            <v>0</v>
          </cell>
          <cell r="T1478">
            <v>0</v>
          </cell>
          <cell r="U1478">
            <v>0</v>
          </cell>
          <cell r="V1478">
            <v>0</v>
          </cell>
          <cell r="W1478">
            <v>0</v>
          </cell>
          <cell r="X1478">
            <v>0</v>
          </cell>
          <cell r="Y1478">
            <v>0</v>
          </cell>
          <cell r="Z1478">
            <v>0</v>
          </cell>
          <cell r="AA1478">
            <v>0</v>
          </cell>
          <cell r="AB1478">
            <v>0</v>
          </cell>
          <cell r="AC1478">
            <v>0</v>
          </cell>
          <cell r="AD1478">
            <v>0</v>
          </cell>
          <cell r="AE1478">
            <v>0</v>
          </cell>
          <cell r="AF1478">
            <v>0</v>
          </cell>
          <cell r="AG1478">
            <v>0</v>
          </cell>
          <cell r="AH1478">
            <v>0</v>
          </cell>
          <cell r="AI1478">
            <v>0</v>
          </cell>
          <cell r="AJ1478">
            <v>0</v>
          </cell>
          <cell r="AK1478">
            <v>0</v>
          </cell>
          <cell r="AL1478">
            <v>0</v>
          </cell>
          <cell r="AM1478">
            <v>0</v>
          </cell>
          <cell r="AN1478">
            <v>0</v>
          </cell>
          <cell r="AO1478">
            <v>0</v>
          </cell>
          <cell r="AP1478" t="str">
            <v>Q</v>
          </cell>
          <cell r="AQ1478" t="str">
            <v>Q</v>
          </cell>
          <cell r="AR1478" t="str">
            <v>Q</v>
          </cell>
          <cell r="AS1478" t="str">
            <v>Q</v>
          </cell>
          <cell r="AT1478" t="str">
            <v>Q</v>
          </cell>
          <cell r="AU1478" t="str">
            <v>Q</v>
          </cell>
          <cell r="AV1478">
            <v>258249.99999700001</v>
          </cell>
          <cell r="AW1478">
            <v>258249.99999700001</v>
          </cell>
          <cell r="AX1478">
            <v>0</v>
          </cell>
          <cell r="AY1478">
            <v>-1</v>
          </cell>
          <cell r="AZ1478" t="e">
            <v>#DIV/0!</v>
          </cell>
          <cell r="BC1478">
            <v>-1</v>
          </cell>
          <cell r="BD1478">
            <v>0</v>
          </cell>
          <cell r="BG1478">
            <v>-1</v>
          </cell>
          <cell r="BH1478">
            <v>0</v>
          </cell>
        </row>
        <row r="1479">
          <cell r="B1479" t="str">
            <v>41672</v>
          </cell>
          <cell r="C1479" t="str">
            <v>7808765713486</v>
          </cell>
          <cell r="D1479" t="str">
            <v>VINO CARMENERE 750ml SOL DE CHILE</v>
          </cell>
          <cell r="E1479">
            <v>1</v>
          </cell>
          <cell r="F1479" t="str">
            <v>BEBIDAS</v>
          </cell>
          <cell r="G1479" t="str">
            <v>BEBIDAS</v>
          </cell>
          <cell r="H1479" t="str">
            <v>VINOS FINOS Y VARIETALES</v>
          </cell>
          <cell r="I1479" t="str">
            <v>INSUMOS PROVEEDORES</v>
          </cell>
          <cell r="J1479" t="str">
            <v>CHALECO</v>
          </cell>
          <cell r="K1479" t="str">
            <v>SOL DE CHILE</v>
          </cell>
          <cell r="L1479">
            <v>114</v>
          </cell>
          <cell r="M1479" t="str">
            <v>APOLO IMPORT S.A. 2 - TRENTINO (114)</v>
          </cell>
          <cell r="N1479">
            <v>0</v>
          </cell>
          <cell r="O1479">
            <v>0</v>
          </cell>
          <cell r="P1479">
            <v>0</v>
          </cell>
          <cell r="Q1479">
            <v>0</v>
          </cell>
          <cell r="R1479">
            <v>0</v>
          </cell>
          <cell r="S1479">
            <v>0</v>
          </cell>
          <cell r="T1479">
            <v>0</v>
          </cell>
          <cell r="U1479">
            <v>0</v>
          </cell>
          <cell r="V1479">
            <v>0</v>
          </cell>
          <cell r="W1479">
            <v>0</v>
          </cell>
          <cell r="X1479">
            <v>0</v>
          </cell>
          <cell r="Y1479">
            <v>0</v>
          </cell>
          <cell r="Z1479">
            <v>0</v>
          </cell>
          <cell r="AA1479">
            <v>0</v>
          </cell>
          <cell r="AB1479">
            <v>0</v>
          </cell>
          <cell r="AC1479">
            <v>0</v>
          </cell>
          <cell r="AD1479">
            <v>0</v>
          </cell>
          <cell r="AE1479">
            <v>0</v>
          </cell>
          <cell r="AF1479">
            <v>0</v>
          </cell>
          <cell r="AG1479">
            <v>0</v>
          </cell>
          <cell r="AH1479">
            <v>0</v>
          </cell>
          <cell r="AI1479">
            <v>0</v>
          </cell>
          <cell r="AJ1479">
            <v>0</v>
          </cell>
          <cell r="AK1479">
            <v>0</v>
          </cell>
          <cell r="AL1479">
            <v>0</v>
          </cell>
          <cell r="AM1479">
            <v>0</v>
          </cell>
          <cell r="AN1479">
            <v>0</v>
          </cell>
          <cell r="AO1479">
            <v>12</v>
          </cell>
          <cell r="AP1479" t="str">
            <v>Q</v>
          </cell>
          <cell r="AQ1479" t="str">
            <v>Q</v>
          </cell>
          <cell r="AR1479" t="str">
            <v>Q</v>
          </cell>
          <cell r="AS1479" t="str">
            <v>Q</v>
          </cell>
          <cell r="AT1479" t="str">
            <v>Q</v>
          </cell>
          <cell r="AU1479" t="str">
            <v>SV</v>
          </cell>
          <cell r="AV1479">
            <v>30350.00001</v>
          </cell>
          <cell r="AW1479">
            <v>30350.00001</v>
          </cell>
          <cell r="AX1479">
            <v>0</v>
          </cell>
          <cell r="AY1479">
            <v>-1</v>
          </cell>
          <cell r="AZ1479" t="e">
            <v>#DIV/0!</v>
          </cell>
          <cell r="BC1479">
            <v>-1</v>
          </cell>
          <cell r="BD1479">
            <v>0</v>
          </cell>
          <cell r="BG1479">
            <v>-1</v>
          </cell>
          <cell r="BH1479">
            <v>0</v>
          </cell>
        </row>
        <row r="1480">
          <cell r="B1480" t="str">
            <v>41658</v>
          </cell>
          <cell r="C1480" t="str">
            <v>8412934327184</v>
          </cell>
          <cell r="D1480" t="str">
            <v>VINO FUENTESPINA ROBLE 3 750 ml ZENI</v>
          </cell>
          <cell r="E1480">
            <v>1</v>
          </cell>
          <cell r="F1480" t="str">
            <v>BEBIDAS</v>
          </cell>
          <cell r="G1480" t="str">
            <v>BEBIDAS</v>
          </cell>
          <cell r="H1480" t="str">
            <v>VINOS FINOS Y VARIETALES</v>
          </cell>
          <cell r="I1480" t="str">
            <v>INSUMOS PROVEEDORES</v>
          </cell>
          <cell r="J1480" t="str">
            <v>CHALECO</v>
          </cell>
          <cell r="K1480" t="str">
            <v>ZENI</v>
          </cell>
          <cell r="L1480">
            <v>114</v>
          </cell>
          <cell r="M1480" t="str">
            <v>APOLO IMPORT S.A. 2 - TRENTINO (114)</v>
          </cell>
          <cell r="N1480">
            <v>0</v>
          </cell>
          <cell r="O1480">
            <v>0</v>
          </cell>
          <cell r="P1480">
            <v>0</v>
          </cell>
          <cell r="Q1480">
            <v>0</v>
          </cell>
          <cell r="R1480">
            <v>0</v>
          </cell>
          <cell r="S1480">
            <v>0</v>
          </cell>
          <cell r="T1480">
            <v>0</v>
          </cell>
          <cell r="U1480">
            <v>0</v>
          </cell>
          <cell r="V1480">
            <v>0</v>
          </cell>
          <cell r="W1480">
            <v>0</v>
          </cell>
          <cell r="X1480">
            <v>0</v>
          </cell>
          <cell r="Y1480">
            <v>0</v>
          </cell>
          <cell r="Z1480">
            <v>0</v>
          </cell>
          <cell r="AA1480">
            <v>0</v>
          </cell>
          <cell r="AB1480">
            <v>0</v>
          </cell>
          <cell r="AC1480">
            <v>0</v>
          </cell>
          <cell r="AD1480">
            <v>0</v>
          </cell>
          <cell r="AE1480">
            <v>0</v>
          </cell>
          <cell r="AF1480">
            <v>0</v>
          </cell>
          <cell r="AG1480">
            <v>0</v>
          </cell>
          <cell r="AH1480">
            <v>0</v>
          </cell>
          <cell r="AI1480">
            <v>0</v>
          </cell>
          <cell r="AJ1480">
            <v>0</v>
          </cell>
          <cell r="AK1480">
            <v>0</v>
          </cell>
          <cell r="AL1480">
            <v>0</v>
          </cell>
          <cell r="AM1480">
            <v>0</v>
          </cell>
          <cell r="AN1480">
            <v>0</v>
          </cell>
          <cell r="AO1480">
            <v>6</v>
          </cell>
          <cell r="AP1480" t="str">
            <v>Q</v>
          </cell>
          <cell r="AQ1480" t="str">
            <v>Q</v>
          </cell>
          <cell r="AR1480" t="str">
            <v>Q</v>
          </cell>
          <cell r="AS1480" t="str">
            <v>Q</v>
          </cell>
          <cell r="AT1480" t="str">
            <v>Q</v>
          </cell>
          <cell r="AU1480" t="str">
            <v>SV</v>
          </cell>
          <cell r="AV1480">
            <v>83255</v>
          </cell>
          <cell r="AW1480">
            <v>74910</v>
          </cell>
          <cell r="AX1480">
            <v>0</v>
          </cell>
          <cell r="AY1480">
            <v>-1</v>
          </cell>
          <cell r="AZ1480" t="e">
            <v>#DIV/0!</v>
          </cell>
          <cell r="BC1480">
            <v>-1</v>
          </cell>
          <cell r="BD1480">
            <v>0</v>
          </cell>
          <cell r="BG1480">
            <v>-1</v>
          </cell>
          <cell r="BH1480">
            <v>0</v>
          </cell>
        </row>
        <row r="1481">
          <cell r="B1481" t="str">
            <v>41657</v>
          </cell>
          <cell r="C1481" t="str">
            <v>8436557311122</v>
          </cell>
          <cell r="D1481" t="str">
            <v>VINO LA REVELIA 750 ml ZENI</v>
          </cell>
          <cell r="E1481">
            <v>1</v>
          </cell>
          <cell r="F1481" t="str">
            <v>BEBIDAS</v>
          </cell>
          <cell r="G1481" t="str">
            <v>BEBIDAS</v>
          </cell>
          <cell r="H1481" t="str">
            <v>VINOS FINOS Y VARIETALES</v>
          </cell>
          <cell r="I1481" t="str">
            <v>INSUMOS PROVEEDORES</v>
          </cell>
          <cell r="J1481" t="str">
            <v>CHALECO</v>
          </cell>
          <cell r="K1481" t="str">
            <v>ZENI</v>
          </cell>
          <cell r="L1481">
            <v>114</v>
          </cell>
          <cell r="M1481" t="str">
            <v>APOLO IMPORT S.A. 2 - TRENTINO (114)</v>
          </cell>
          <cell r="N1481">
            <v>0</v>
          </cell>
          <cell r="O1481">
            <v>0</v>
          </cell>
          <cell r="P1481">
            <v>0</v>
          </cell>
          <cell r="Q1481">
            <v>0</v>
          </cell>
          <cell r="R1481">
            <v>0</v>
          </cell>
          <cell r="S1481">
            <v>0</v>
          </cell>
          <cell r="T1481">
            <v>0</v>
          </cell>
          <cell r="U1481">
            <v>0</v>
          </cell>
          <cell r="V1481">
            <v>0</v>
          </cell>
          <cell r="W1481">
            <v>0</v>
          </cell>
          <cell r="X1481">
            <v>0</v>
          </cell>
          <cell r="Y1481">
            <v>0</v>
          </cell>
          <cell r="Z1481">
            <v>0</v>
          </cell>
          <cell r="AA1481">
            <v>0</v>
          </cell>
          <cell r="AB1481">
            <v>0</v>
          </cell>
          <cell r="AC1481">
            <v>0</v>
          </cell>
          <cell r="AD1481">
            <v>0</v>
          </cell>
          <cell r="AE1481">
            <v>0</v>
          </cell>
          <cell r="AF1481">
            <v>0</v>
          </cell>
          <cell r="AG1481">
            <v>0</v>
          </cell>
          <cell r="AH1481">
            <v>0</v>
          </cell>
          <cell r="AI1481">
            <v>0</v>
          </cell>
          <cell r="AJ1481">
            <v>0</v>
          </cell>
          <cell r="AK1481">
            <v>0</v>
          </cell>
          <cell r="AL1481">
            <v>0</v>
          </cell>
          <cell r="AM1481">
            <v>0</v>
          </cell>
          <cell r="AN1481">
            <v>0</v>
          </cell>
          <cell r="AO1481">
            <v>0</v>
          </cell>
          <cell r="AP1481" t="str">
            <v>Q</v>
          </cell>
          <cell r="AQ1481" t="str">
            <v>Q</v>
          </cell>
          <cell r="AR1481" t="str">
            <v>Q</v>
          </cell>
          <cell r="AS1481" t="str">
            <v>Q</v>
          </cell>
          <cell r="AT1481" t="str">
            <v>Q</v>
          </cell>
          <cell r="AU1481" t="str">
            <v>Q</v>
          </cell>
          <cell r="AV1481">
            <v>299900.00000399997</v>
          </cell>
          <cell r="AW1481">
            <v>299900.00000399997</v>
          </cell>
          <cell r="AX1481">
            <v>0</v>
          </cell>
          <cell r="AY1481">
            <v>-1</v>
          </cell>
          <cell r="AZ1481" t="e">
            <v>#DIV/0!</v>
          </cell>
          <cell r="BC1481">
            <v>-1</v>
          </cell>
          <cell r="BD1481">
            <v>0</v>
          </cell>
          <cell r="BG1481">
            <v>-1</v>
          </cell>
          <cell r="BH1481">
            <v>0</v>
          </cell>
        </row>
        <row r="1482">
          <cell r="B1482" t="str">
            <v>41654</v>
          </cell>
          <cell r="C1482" t="str">
            <v>8412934361171</v>
          </cell>
          <cell r="D1482" t="str">
            <v>VINO CIRCE 750ml</v>
          </cell>
          <cell r="E1482">
            <v>1</v>
          </cell>
          <cell r="F1482" t="str">
            <v>BEBIDAS</v>
          </cell>
          <cell r="G1482" t="str">
            <v>BEBIDAS</v>
          </cell>
          <cell r="H1482" t="str">
            <v>VINOS FINOS Y VARIETALES</v>
          </cell>
          <cell r="I1482" t="str">
            <v>INSUMOS PROVEEDORES</v>
          </cell>
          <cell r="J1482" t="str">
            <v>CHALECO</v>
          </cell>
          <cell r="K1482" t="str">
            <v>CIRCE</v>
          </cell>
          <cell r="L1482">
            <v>114</v>
          </cell>
          <cell r="M1482" t="str">
            <v>APOLO IMPORT S.A. 2 - TRENTINO (114)</v>
          </cell>
          <cell r="N1482">
            <v>0</v>
          </cell>
          <cell r="O1482">
            <v>0</v>
          </cell>
          <cell r="P1482">
            <v>0</v>
          </cell>
          <cell r="Q1482">
            <v>0</v>
          </cell>
          <cell r="R1482">
            <v>0</v>
          </cell>
          <cell r="S1482">
            <v>0</v>
          </cell>
          <cell r="T1482">
            <v>0</v>
          </cell>
          <cell r="U1482">
            <v>0</v>
          </cell>
          <cell r="V1482">
            <v>0</v>
          </cell>
          <cell r="W1482">
            <v>0</v>
          </cell>
          <cell r="X1482">
            <v>0</v>
          </cell>
          <cell r="Y1482">
            <v>0</v>
          </cell>
          <cell r="Z1482">
            <v>0</v>
          </cell>
          <cell r="AA1482">
            <v>0</v>
          </cell>
          <cell r="AB1482">
            <v>0</v>
          </cell>
          <cell r="AC1482">
            <v>0</v>
          </cell>
          <cell r="AD1482">
            <v>0</v>
          </cell>
          <cell r="AE1482">
            <v>0</v>
          </cell>
          <cell r="AF1482">
            <v>0</v>
          </cell>
          <cell r="AG1482">
            <v>0</v>
          </cell>
          <cell r="AH1482">
            <v>0</v>
          </cell>
          <cell r="AI1482">
            <v>0</v>
          </cell>
          <cell r="AJ1482">
            <v>0</v>
          </cell>
          <cell r="AK1482">
            <v>0</v>
          </cell>
          <cell r="AL1482">
            <v>0</v>
          </cell>
          <cell r="AM1482">
            <v>0</v>
          </cell>
          <cell r="AN1482">
            <v>0</v>
          </cell>
          <cell r="AO1482">
            <v>3</v>
          </cell>
          <cell r="AP1482" t="str">
            <v>Q</v>
          </cell>
          <cell r="AQ1482" t="str">
            <v>Q</v>
          </cell>
          <cell r="AR1482" t="str">
            <v>Q</v>
          </cell>
          <cell r="AS1482" t="str">
            <v>Q</v>
          </cell>
          <cell r="AT1482" t="str">
            <v>Q</v>
          </cell>
          <cell r="AU1482" t="str">
            <v>SV</v>
          </cell>
          <cell r="AV1482">
            <v>141585.00004000001</v>
          </cell>
          <cell r="AW1482">
            <v>141585.00026</v>
          </cell>
          <cell r="AX1482">
            <v>0</v>
          </cell>
          <cell r="AY1482">
            <v>-1</v>
          </cell>
          <cell r="AZ1482" t="e">
            <v>#DIV/0!</v>
          </cell>
          <cell r="BC1482">
            <v>-1</v>
          </cell>
          <cell r="BD1482">
            <v>0</v>
          </cell>
          <cell r="BG1482">
            <v>-1</v>
          </cell>
          <cell r="BH1482">
            <v>0</v>
          </cell>
        </row>
        <row r="1483">
          <cell r="B1483" t="str">
            <v>41655</v>
          </cell>
          <cell r="C1483" t="str">
            <v>8420523369651</v>
          </cell>
          <cell r="D1483" t="str">
            <v>VINO CEPA  CRIANZA 2017 750ml GAVILAN</v>
          </cell>
          <cell r="E1483">
            <v>1</v>
          </cell>
          <cell r="F1483" t="str">
            <v>BEBIDAS</v>
          </cell>
          <cell r="G1483" t="str">
            <v>BEBIDAS</v>
          </cell>
          <cell r="H1483" t="str">
            <v>VINOS FINOS Y VARIETALES</v>
          </cell>
          <cell r="I1483" t="str">
            <v>INSUMOS PROVEEDORES</v>
          </cell>
          <cell r="J1483" t="str">
            <v>CHALECO</v>
          </cell>
          <cell r="K1483" t="str">
            <v>GAVILAN</v>
          </cell>
          <cell r="L1483">
            <v>114</v>
          </cell>
          <cell r="M1483" t="str">
            <v>APOLO IMPORT S.A. 2 - TRENTINO (114)</v>
          </cell>
          <cell r="N1483">
            <v>0</v>
          </cell>
          <cell r="O1483">
            <v>0</v>
          </cell>
          <cell r="P1483">
            <v>0</v>
          </cell>
          <cell r="Q1483">
            <v>0</v>
          </cell>
          <cell r="R1483">
            <v>0</v>
          </cell>
          <cell r="S1483">
            <v>0</v>
          </cell>
          <cell r="T1483">
            <v>0</v>
          </cell>
          <cell r="U1483">
            <v>0</v>
          </cell>
          <cell r="V1483">
            <v>0</v>
          </cell>
          <cell r="W1483">
            <v>0</v>
          </cell>
          <cell r="X1483">
            <v>0</v>
          </cell>
          <cell r="Y1483">
            <v>0</v>
          </cell>
          <cell r="Z1483">
            <v>0</v>
          </cell>
          <cell r="AA1483">
            <v>0</v>
          </cell>
          <cell r="AB1483">
            <v>0</v>
          </cell>
          <cell r="AC1483">
            <v>0</v>
          </cell>
          <cell r="AD1483">
            <v>0</v>
          </cell>
          <cell r="AE1483">
            <v>0</v>
          </cell>
          <cell r="AF1483">
            <v>0</v>
          </cell>
          <cell r="AG1483">
            <v>0</v>
          </cell>
          <cell r="AH1483">
            <v>0</v>
          </cell>
          <cell r="AI1483">
            <v>0</v>
          </cell>
          <cell r="AJ1483">
            <v>0</v>
          </cell>
          <cell r="AK1483">
            <v>0</v>
          </cell>
          <cell r="AL1483">
            <v>0</v>
          </cell>
          <cell r="AM1483">
            <v>0</v>
          </cell>
          <cell r="AN1483">
            <v>0</v>
          </cell>
          <cell r="AO1483">
            <v>3</v>
          </cell>
          <cell r="AP1483" t="str">
            <v>Q</v>
          </cell>
          <cell r="AQ1483" t="str">
            <v>Q</v>
          </cell>
          <cell r="AR1483" t="str">
            <v>Q</v>
          </cell>
          <cell r="AS1483" t="str">
            <v>Q</v>
          </cell>
          <cell r="AT1483" t="str">
            <v>Q</v>
          </cell>
          <cell r="AU1483" t="str">
            <v>SV</v>
          </cell>
          <cell r="AV1483">
            <v>149900.00003</v>
          </cell>
          <cell r="AW1483">
            <v>149899.99926000001</v>
          </cell>
          <cell r="AX1483">
            <v>0</v>
          </cell>
          <cell r="AY1483">
            <v>-1</v>
          </cell>
          <cell r="AZ1483" t="e">
            <v>#DIV/0!</v>
          </cell>
          <cell r="BC1483">
            <v>-1</v>
          </cell>
          <cell r="BD1483">
            <v>0</v>
          </cell>
          <cell r="BG1483">
            <v>-1</v>
          </cell>
          <cell r="BH1483">
            <v>0</v>
          </cell>
        </row>
        <row r="1484">
          <cell r="B1484" t="str">
            <v>41659</v>
          </cell>
          <cell r="C1484" t="str">
            <v>8437019133023</v>
          </cell>
          <cell r="D1484" t="str">
            <v>VINO OMUS 750ml OMUS</v>
          </cell>
          <cell r="E1484">
            <v>1</v>
          </cell>
          <cell r="F1484" t="str">
            <v>BEBIDAS</v>
          </cell>
          <cell r="G1484" t="str">
            <v>BEBIDAS</v>
          </cell>
          <cell r="H1484" t="str">
            <v>VINOS FINOS Y VARIETALES</v>
          </cell>
          <cell r="I1484" t="str">
            <v>INSUMOS PROVEEDORES</v>
          </cell>
          <cell r="J1484" t="str">
            <v>CHALECO</v>
          </cell>
          <cell r="K1484" t="str">
            <v>OMUS</v>
          </cell>
          <cell r="L1484">
            <v>114</v>
          </cell>
          <cell r="M1484" t="str">
            <v>APOLO IMPORT S.A. 2 - TRENTINO (114)</v>
          </cell>
          <cell r="N1484">
            <v>0</v>
          </cell>
          <cell r="O1484">
            <v>0</v>
          </cell>
          <cell r="P1484">
            <v>0</v>
          </cell>
          <cell r="Q1484">
            <v>0</v>
          </cell>
          <cell r="R1484">
            <v>0</v>
          </cell>
          <cell r="S1484">
            <v>0</v>
          </cell>
          <cell r="T1484">
            <v>0</v>
          </cell>
          <cell r="U1484">
            <v>0</v>
          </cell>
          <cell r="V1484">
            <v>0</v>
          </cell>
          <cell r="W1484">
            <v>0</v>
          </cell>
          <cell r="X1484">
            <v>0</v>
          </cell>
          <cell r="Y1484">
            <v>0</v>
          </cell>
          <cell r="Z1484">
            <v>0</v>
          </cell>
          <cell r="AA1484">
            <v>0</v>
          </cell>
          <cell r="AB1484">
            <v>0</v>
          </cell>
          <cell r="AC1484">
            <v>0</v>
          </cell>
          <cell r="AD1484">
            <v>0</v>
          </cell>
          <cell r="AE1484">
            <v>0</v>
          </cell>
          <cell r="AF1484">
            <v>0</v>
          </cell>
          <cell r="AG1484">
            <v>0</v>
          </cell>
          <cell r="AH1484">
            <v>0</v>
          </cell>
          <cell r="AI1484">
            <v>0</v>
          </cell>
          <cell r="AJ1484">
            <v>0</v>
          </cell>
          <cell r="AK1484">
            <v>0</v>
          </cell>
          <cell r="AL1484">
            <v>0</v>
          </cell>
          <cell r="AM1484">
            <v>0</v>
          </cell>
          <cell r="AN1484">
            <v>0</v>
          </cell>
          <cell r="AO1484">
            <v>0</v>
          </cell>
          <cell r="AP1484" t="str">
            <v>Q</v>
          </cell>
          <cell r="AQ1484" t="str">
            <v>Q</v>
          </cell>
          <cell r="AR1484" t="str">
            <v>Q</v>
          </cell>
          <cell r="AS1484" t="str">
            <v>Q</v>
          </cell>
          <cell r="AT1484" t="str">
            <v>Q</v>
          </cell>
          <cell r="AU1484" t="str">
            <v>Q</v>
          </cell>
          <cell r="AV1484">
            <v>299900.00000399997</v>
          </cell>
          <cell r="AW1484">
            <v>299900.00000399997</v>
          </cell>
          <cell r="AX1484">
            <v>0</v>
          </cell>
          <cell r="AY1484">
            <v>-1</v>
          </cell>
          <cell r="AZ1484" t="e">
            <v>#DIV/0!</v>
          </cell>
          <cell r="BC1484">
            <v>-1</v>
          </cell>
          <cell r="BD1484">
            <v>0</v>
          </cell>
          <cell r="BG1484">
            <v>-1</v>
          </cell>
          <cell r="BH1484">
            <v>0</v>
          </cell>
        </row>
        <row r="1485">
          <cell r="B1485" t="str">
            <v>41660</v>
          </cell>
          <cell r="C1485" t="str">
            <v>8437019133054</v>
          </cell>
          <cell r="D1485" t="str">
            <v>VINO PRADES 950 750 ml PRADES</v>
          </cell>
          <cell r="E1485">
            <v>1</v>
          </cell>
          <cell r="F1485" t="str">
            <v>BEBIDAS</v>
          </cell>
          <cell r="G1485" t="str">
            <v>BEBIDAS</v>
          </cell>
          <cell r="H1485" t="str">
            <v>VINOS FINOS Y VARIETALES</v>
          </cell>
          <cell r="I1485" t="str">
            <v>INSUMOS PROVEEDORES</v>
          </cell>
          <cell r="J1485" t="str">
            <v>CHALECO</v>
          </cell>
          <cell r="K1485" t="str">
            <v>PRADES</v>
          </cell>
          <cell r="L1485">
            <v>114</v>
          </cell>
          <cell r="M1485" t="str">
            <v>APOLO IMPORT S.A. 2 - TRENTINO (114)</v>
          </cell>
          <cell r="N1485">
            <v>0</v>
          </cell>
          <cell r="O1485">
            <v>0</v>
          </cell>
          <cell r="P1485">
            <v>0</v>
          </cell>
          <cell r="Q1485">
            <v>0</v>
          </cell>
          <cell r="R1485">
            <v>0</v>
          </cell>
          <cell r="S1485">
            <v>0</v>
          </cell>
          <cell r="T1485">
            <v>0</v>
          </cell>
          <cell r="U1485">
            <v>0</v>
          </cell>
          <cell r="V1485">
            <v>0</v>
          </cell>
          <cell r="W1485">
            <v>0</v>
          </cell>
          <cell r="X1485">
            <v>0</v>
          </cell>
          <cell r="Y1485">
            <v>0</v>
          </cell>
          <cell r="Z1485">
            <v>0</v>
          </cell>
          <cell r="AA1485">
            <v>0</v>
          </cell>
          <cell r="AB1485">
            <v>0</v>
          </cell>
          <cell r="AC1485">
            <v>0</v>
          </cell>
          <cell r="AD1485">
            <v>0</v>
          </cell>
          <cell r="AE1485">
            <v>0</v>
          </cell>
          <cell r="AF1485">
            <v>0</v>
          </cell>
          <cell r="AG1485">
            <v>0</v>
          </cell>
          <cell r="AH1485">
            <v>0</v>
          </cell>
          <cell r="AI1485">
            <v>0</v>
          </cell>
          <cell r="AJ1485">
            <v>0</v>
          </cell>
          <cell r="AK1485">
            <v>0</v>
          </cell>
          <cell r="AL1485">
            <v>0</v>
          </cell>
          <cell r="AM1485">
            <v>0</v>
          </cell>
          <cell r="AN1485">
            <v>0</v>
          </cell>
          <cell r="AO1485">
            <v>3</v>
          </cell>
          <cell r="AP1485" t="str">
            <v>Q</v>
          </cell>
          <cell r="AQ1485" t="str">
            <v>Q</v>
          </cell>
          <cell r="AR1485" t="str">
            <v>Q</v>
          </cell>
          <cell r="AS1485" t="str">
            <v>Q</v>
          </cell>
          <cell r="AT1485" t="str">
            <v>Q</v>
          </cell>
          <cell r="AU1485" t="str">
            <v>SV</v>
          </cell>
          <cell r="AV1485">
            <v>216570</v>
          </cell>
          <cell r="AW1485">
            <v>199919.99862999999</v>
          </cell>
          <cell r="AX1485">
            <v>0</v>
          </cell>
          <cell r="AY1485">
            <v>-1</v>
          </cell>
          <cell r="AZ1485" t="e">
            <v>#DIV/0!</v>
          </cell>
          <cell r="BC1485">
            <v>-1</v>
          </cell>
          <cell r="BD1485">
            <v>0</v>
          </cell>
          <cell r="BG1485">
            <v>-1</v>
          </cell>
          <cell r="BH1485">
            <v>0</v>
          </cell>
        </row>
        <row r="1486">
          <cell r="B1486" t="str">
            <v>41661</v>
          </cell>
          <cell r="C1486" t="str">
            <v>8437019133092</v>
          </cell>
          <cell r="D1486" t="str">
            <v>VINO 750ml SHIRUS SYRAH</v>
          </cell>
          <cell r="E1486">
            <v>1</v>
          </cell>
          <cell r="F1486" t="str">
            <v>BEBIDAS</v>
          </cell>
          <cell r="G1486" t="str">
            <v>BEBIDAS</v>
          </cell>
          <cell r="H1486" t="str">
            <v>VINOS FINOS Y VARIETALES</v>
          </cell>
          <cell r="I1486" t="str">
            <v>INSUMOS PROVEEDORES</v>
          </cell>
          <cell r="J1486" t="str">
            <v>CHALECO</v>
          </cell>
          <cell r="K1486" t="str">
            <v>SHIRUS SYRAH</v>
          </cell>
          <cell r="L1486">
            <v>114</v>
          </cell>
          <cell r="M1486" t="str">
            <v>APOLO IMPORT S.A. 2 - TRENTINO (114)</v>
          </cell>
          <cell r="N1486">
            <v>0</v>
          </cell>
          <cell r="O1486">
            <v>0</v>
          </cell>
          <cell r="P1486">
            <v>0</v>
          </cell>
          <cell r="Q1486">
            <v>0</v>
          </cell>
          <cell r="R1486">
            <v>0</v>
          </cell>
          <cell r="S1486">
            <v>0</v>
          </cell>
          <cell r="T1486">
            <v>0</v>
          </cell>
          <cell r="U1486">
            <v>0</v>
          </cell>
          <cell r="V1486">
            <v>0</v>
          </cell>
          <cell r="W1486">
            <v>0</v>
          </cell>
          <cell r="X1486">
            <v>0</v>
          </cell>
          <cell r="Y1486">
            <v>0</v>
          </cell>
          <cell r="Z1486">
            <v>0</v>
          </cell>
          <cell r="AA1486">
            <v>0</v>
          </cell>
          <cell r="AB1486">
            <v>0</v>
          </cell>
          <cell r="AC1486">
            <v>0</v>
          </cell>
          <cell r="AD1486">
            <v>0</v>
          </cell>
          <cell r="AE1486">
            <v>0</v>
          </cell>
          <cell r="AF1486">
            <v>0</v>
          </cell>
          <cell r="AG1486">
            <v>0</v>
          </cell>
          <cell r="AH1486">
            <v>0</v>
          </cell>
          <cell r="AI1486">
            <v>0</v>
          </cell>
          <cell r="AJ1486">
            <v>0</v>
          </cell>
          <cell r="AK1486">
            <v>0</v>
          </cell>
          <cell r="AL1486">
            <v>0</v>
          </cell>
          <cell r="AM1486">
            <v>0</v>
          </cell>
          <cell r="AN1486">
            <v>0</v>
          </cell>
          <cell r="AO1486">
            <v>0</v>
          </cell>
          <cell r="AP1486" t="str">
            <v>Q</v>
          </cell>
          <cell r="AQ1486" t="str">
            <v>Q</v>
          </cell>
          <cell r="AR1486" t="str">
            <v>Q</v>
          </cell>
          <cell r="AS1486" t="str">
            <v>Q</v>
          </cell>
          <cell r="AT1486" t="str">
            <v>Q</v>
          </cell>
          <cell r="AU1486" t="str">
            <v>Q</v>
          </cell>
          <cell r="AV1486">
            <v>333249.99999500002</v>
          </cell>
          <cell r="AW1486">
            <v>333249.99999500002</v>
          </cell>
          <cell r="AX1486">
            <v>0</v>
          </cell>
          <cell r="AY1486">
            <v>-1</v>
          </cell>
          <cell r="AZ1486" t="e">
            <v>#DIV/0!</v>
          </cell>
          <cell r="BC1486">
            <v>-1</v>
          </cell>
          <cell r="BD1486">
            <v>0</v>
          </cell>
          <cell r="BG1486">
            <v>-1</v>
          </cell>
          <cell r="BH1486">
            <v>0</v>
          </cell>
        </row>
        <row r="1487">
          <cell r="B1487" t="str">
            <v>41662</v>
          </cell>
          <cell r="C1487" t="str">
            <v>7798126272229</v>
          </cell>
          <cell r="D1487" t="str">
            <v>VINO MALBEC 2019 750ml J. ALBERTO</v>
          </cell>
          <cell r="E1487">
            <v>1</v>
          </cell>
          <cell r="F1487" t="str">
            <v>BEBIDAS</v>
          </cell>
          <cell r="G1487" t="str">
            <v>BEBIDAS</v>
          </cell>
          <cell r="H1487" t="str">
            <v>VINOS FINOS Y VARIETALES</v>
          </cell>
          <cell r="I1487" t="str">
            <v>INSUMOS PROVEEDORES</v>
          </cell>
          <cell r="J1487" t="str">
            <v>CHALECO</v>
          </cell>
          <cell r="K1487" t="str">
            <v>J. ALBERTO</v>
          </cell>
          <cell r="L1487">
            <v>114</v>
          </cell>
          <cell r="M1487" t="str">
            <v>APOLO IMPORT S.A. 2 - TRENTINO (114)</v>
          </cell>
          <cell r="N1487">
            <v>0</v>
          </cell>
          <cell r="O1487">
            <v>0</v>
          </cell>
          <cell r="P1487">
            <v>0</v>
          </cell>
          <cell r="Q1487">
            <v>0</v>
          </cell>
          <cell r="R1487">
            <v>0</v>
          </cell>
          <cell r="S1487">
            <v>0</v>
          </cell>
          <cell r="T1487">
            <v>0</v>
          </cell>
          <cell r="U1487">
            <v>0</v>
          </cell>
          <cell r="V1487">
            <v>0</v>
          </cell>
          <cell r="W1487">
            <v>0</v>
          </cell>
          <cell r="X1487">
            <v>0</v>
          </cell>
          <cell r="Y1487">
            <v>0</v>
          </cell>
          <cell r="Z1487">
            <v>0</v>
          </cell>
          <cell r="AA1487">
            <v>0</v>
          </cell>
          <cell r="AB1487">
            <v>0</v>
          </cell>
          <cell r="AC1487">
            <v>0</v>
          </cell>
          <cell r="AD1487">
            <v>0</v>
          </cell>
          <cell r="AE1487">
            <v>0</v>
          </cell>
          <cell r="AF1487">
            <v>0</v>
          </cell>
          <cell r="AG1487">
            <v>0</v>
          </cell>
          <cell r="AH1487">
            <v>0</v>
          </cell>
          <cell r="AI1487">
            <v>0</v>
          </cell>
          <cell r="AJ1487">
            <v>0</v>
          </cell>
          <cell r="AK1487">
            <v>0</v>
          </cell>
          <cell r="AL1487">
            <v>0</v>
          </cell>
          <cell r="AM1487">
            <v>0</v>
          </cell>
          <cell r="AN1487">
            <v>0</v>
          </cell>
          <cell r="AO1487">
            <v>2</v>
          </cell>
          <cell r="AP1487" t="str">
            <v>Q</v>
          </cell>
          <cell r="AQ1487" t="str">
            <v>Q</v>
          </cell>
          <cell r="AR1487" t="str">
            <v>Q</v>
          </cell>
          <cell r="AS1487" t="str">
            <v>Q</v>
          </cell>
          <cell r="AT1487" t="str">
            <v>Q</v>
          </cell>
          <cell r="AU1487" t="str">
            <v>SV</v>
          </cell>
          <cell r="AV1487">
            <v>316580</v>
          </cell>
          <cell r="AW1487">
            <v>316580</v>
          </cell>
          <cell r="AX1487">
            <v>0</v>
          </cell>
          <cell r="AY1487">
            <v>-1</v>
          </cell>
          <cell r="AZ1487" t="e">
            <v>#DIV/0!</v>
          </cell>
          <cell r="BC1487">
            <v>-1</v>
          </cell>
          <cell r="BD1487">
            <v>0</v>
          </cell>
          <cell r="BG1487">
            <v>-1</v>
          </cell>
          <cell r="BH1487">
            <v>0</v>
          </cell>
        </row>
        <row r="1488">
          <cell r="B1488" t="str">
            <v>41663</v>
          </cell>
          <cell r="C1488" t="str">
            <v>7804332011115</v>
          </cell>
          <cell r="D1488" t="str">
            <v>VINO CABERNET SAUVIGNON 750 ml CHACAI</v>
          </cell>
          <cell r="E1488">
            <v>1</v>
          </cell>
          <cell r="F1488" t="str">
            <v>BEBIDAS</v>
          </cell>
          <cell r="G1488" t="str">
            <v>BEBIDAS</v>
          </cell>
          <cell r="H1488" t="str">
            <v>VINOS FINOS Y VARIETALES</v>
          </cell>
          <cell r="I1488" t="str">
            <v>INSUMOS PROVEEDORES</v>
          </cell>
          <cell r="J1488" t="str">
            <v>CHALECO</v>
          </cell>
          <cell r="K1488" t="str">
            <v>CHACAI</v>
          </cell>
          <cell r="L1488">
            <v>114</v>
          </cell>
          <cell r="M1488" t="str">
            <v>APOLO IMPORT S.A. 2 - TRENTINO (114)</v>
          </cell>
          <cell r="N1488">
            <v>0</v>
          </cell>
          <cell r="O1488">
            <v>0</v>
          </cell>
          <cell r="P1488">
            <v>0</v>
          </cell>
          <cell r="Q1488">
            <v>0</v>
          </cell>
          <cell r="R1488">
            <v>0</v>
          </cell>
          <cell r="S1488">
            <v>0</v>
          </cell>
          <cell r="T1488">
            <v>0</v>
          </cell>
          <cell r="U1488">
            <v>0</v>
          </cell>
          <cell r="V1488">
            <v>0</v>
          </cell>
          <cell r="W1488">
            <v>0</v>
          </cell>
          <cell r="X1488">
            <v>0</v>
          </cell>
          <cell r="Y1488">
            <v>0</v>
          </cell>
          <cell r="Z1488">
            <v>0</v>
          </cell>
          <cell r="AA1488">
            <v>0</v>
          </cell>
          <cell r="AB1488">
            <v>0</v>
          </cell>
          <cell r="AC1488">
            <v>0</v>
          </cell>
          <cell r="AD1488">
            <v>0</v>
          </cell>
          <cell r="AE1488">
            <v>0</v>
          </cell>
          <cell r="AF1488">
            <v>0</v>
          </cell>
          <cell r="AG1488">
            <v>0</v>
          </cell>
          <cell r="AH1488">
            <v>0</v>
          </cell>
          <cell r="AI1488">
            <v>0</v>
          </cell>
          <cell r="AJ1488">
            <v>0</v>
          </cell>
          <cell r="AK1488">
            <v>0</v>
          </cell>
          <cell r="AL1488">
            <v>0</v>
          </cell>
          <cell r="AM1488">
            <v>0</v>
          </cell>
          <cell r="AN1488">
            <v>0</v>
          </cell>
          <cell r="AO1488">
            <v>3</v>
          </cell>
          <cell r="AP1488" t="str">
            <v>Q</v>
          </cell>
          <cell r="AQ1488" t="str">
            <v>Q</v>
          </cell>
          <cell r="AR1488" t="str">
            <v>Q</v>
          </cell>
          <cell r="AS1488" t="str">
            <v>Q</v>
          </cell>
          <cell r="AT1488" t="str">
            <v>Q</v>
          </cell>
          <cell r="AU1488" t="str">
            <v>SV</v>
          </cell>
          <cell r="AV1488">
            <v>208249.99997999999</v>
          </cell>
          <cell r="AW1488">
            <v>208250.00163000001</v>
          </cell>
          <cell r="AX1488">
            <v>0</v>
          </cell>
          <cell r="AY1488">
            <v>-1</v>
          </cell>
          <cell r="AZ1488" t="e">
            <v>#DIV/0!</v>
          </cell>
          <cell r="BC1488">
            <v>-1</v>
          </cell>
          <cell r="BD1488">
            <v>0</v>
          </cell>
          <cell r="BG1488">
            <v>-1</v>
          </cell>
          <cell r="BH1488">
            <v>0</v>
          </cell>
        </row>
        <row r="1489">
          <cell r="B1489" t="str">
            <v>41664</v>
          </cell>
          <cell r="C1489" t="str">
            <v>5603343210699</v>
          </cell>
          <cell r="D1489" t="str">
            <v>VINO 750ml PERA GRAVE</v>
          </cell>
          <cell r="E1489">
            <v>1</v>
          </cell>
          <cell r="F1489" t="str">
            <v>BEBIDAS</v>
          </cell>
          <cell r="G1489" t="str">
            <v>BEBIDAS</v>
          </cell>
          <cell r="H1489" t="str">
            <v>VINOS FINOS Y VARIETALES</v>
          </cell>
          <cell r="I1489" t="str">
            <v>INSUMOS PROVEEDORES</v>
          </cell>
          <cell r="J1489" t="str">
            <v>CHALECO</v>
          </cell>
          <cell r="K1489" t="str">
            <v>PERA GRAVE</v>
          </cell>
          <cell r="L1489">
            <v>114</v>
          </cell>
          <cell r="M1489" t="str">
            <v>APOLO IMPORT S.A. 2 - TRENTINO (114)</v>
          </cell>
          <cell r="N1489">
            <v>0</v>
          </cell>
          <cell r="O1489">
            <v>0</v>
          </cell>
          <cell r="P1489">
            <v>0</v>
          </cell>
          <cell r="Q1489">
            <v>0</v>
          </cell>
          <cell r="R1489">
            <v>0</v>
          </cell>
          <cell r="S1489">
            <v>0</v>
          </cell>
          <cell r="T1489">
            <v>0</v>
          </cell>
          <cell r="U1489">
            <v>0</v>
          </cell>
          <cell r="V1489">
            <v>0</v>
          </cell>
          <cell r="W1489">
            <v>0</v>
          </cell>
          <cell r="X1489">
            <v>0</v>
          </cell>
          <cell r="Y1489">
            <v>0</v>
          </cell>
          <cell r="Z1489">
            <v>0</v>
          </cell>
          <cell r="AA1489">
            <v>0</v>
          </cell>
          <cell r="AB1489">
            <v>0</v>
          </cell>
          <cell r="AC1489">
            <v>0</v>
          </cell>
          <cell r="AD1489">
            <v>0</v>
          </cell>
          <cell r="AE1489">
            <v>0</v>
          </cell>
          <cell r="AF1489">
            <v>0</v>
          </cell>
          <cell r="AG1489">
            <v>0</v>
          </cell>
          <cell r="AH1489">
            <v>0</v>
          </cell>
          <cell r="AI1489">
            <v>0</v>
          </cell>
          <cell r="AJ1489">
            <v>0</v>
          </cell>
          <cell r="AK1489">
            <v>0</v>
          </cell>
          <cell r="AL1489">
            <v>0</v>
          </cell>
          <cell r="AM1489">
            <v>0</v>
          </cell>
          <cell r="AN1489">
            <v>0</v>
          </cell>
          <cell r="AO1489">
            <v>0</v>
          </cell>
          <cell r="AP1489" t="str">
            <v>Q</v>
          </cell>
          <cell r="AQ1489" t="str">
            <v>Q</v>
          </cell>
          <cell r="AR1489" t="str">
            <v>Q</v>
          </cell>
          <cell r="AS1489" t="str">
            <v>Q</v>
          </cell>
          <cell r="AT1489" t="str">
            <v>Q</v>
          </cell>
          <cell r="AU1489" t="str">
            <v>Q</v>
          </cell>
          <cell r="AV1489">
            <v>133249.99995999999</v>
          </cell>
          <cell r="AW1489">
            <v>133249.99963000001</v>
          </cell>
          <cell r="AX1489">
            <v>0</v>
          </cell>
          <cell r="AY1489">
            <v>-1</v>
          </cell>
          <cell r="AZ1489" t="e">
            <v>#DIV/0!</v>
          </cell>
          <cell r="BC1489">
            <v>-1</v>
          </cell>
          <cell r="BD1489">
            <v>0</v>
          </cell>
          <cell r="BG1489">
            <v>-1</v>
          </cell>
          <cell r="BH1489">
            <v>0</v>
          </cell>
        </row>
        <row r="1490">
          <cell r="B1490" t="str">
            <v>41665</v>
          </cell>
          <cell r="C1490" t="str">
            <v>5600343210828</v>
          </cell>
          <cell r="D1490" t="str">
            <v>VINO BLANCO 750ml PERA GRAVE</v>
          </cell>
          <cell r="E1490">
            <v>1</v>
          </cell>
          <cell r="F1490" t="str">
            <v>BEBIDAS</v>
          </cell>
          <cell r="G1490" t="str">
            <v>BEBIDAS</v>
          </cell>
          <cell r="H1490" t="str">
            <v>VINOS FINOS Y VARIETALES</v>
          </cell>
          <cell r="I1490" t="str">
            <v>INSUMOS PROVEEDORES</v>
          </cell>
          <cell r="J1490" t="str">
            <v>CHALECO</v>
          </cell>
          <cell r="K1490" t="str">
            <v>PERA GRAVE</v>
          </cell>
          <cell r="L1490">
            <v>114</v>
          </cell>
          <cell r="M1490" t="str">
            <v>APOLO IMPORT S.A. 2 - TRENTINO (114)</v>
          </cell>
          <cell r="N1490">
            <v>0</v>
          </cell>
          <cell r="O1490">
            <v>0</v>
          </cell>
          <cell r="P1490">
            <v>0</v>
          </cell>
          <cell r="Q1490">
            <v>0</v>
          </cell>
          <cell r="R1490">
            <v>0</v>
          </cell>
          <cell r="S1490">
            <v>0</v>
          </cell>
          <cell r="T1490">
            <v>0</v>
          </cell>
          <cell r="U1490">
            <v>0</v>
          </cell>
          <cell r="V1490">
            <v>0</v>
          </cell>
          <cell r="W1490">
            <v>0</v>
          </cell>
          <cell r="X1490">
            <v>0</v>
          </cell>
          <cell r="Y1490">
            <v>0</v>
          </cell>
          <cell r="Z1490">
            <v>0</v>
          </cell>
          <cell r="AA1490">
            <v>0</v>
          </cell>
          <cell r="AB1490">
            <v>0</v>
          </cell>
          <cell r="AC1490">
            <v>0</v>
          </cell>
          <cell r="AD1490">
            <v>0</v>
          </cell>
          <cell r="AE1490">
            <v>0</v>
          </cell>
          <cell r="AF1490">
            <v>0</v>
          </cell>
          <cell r="AG1490">
            <v>0</v>
          </cell>
          <cell r="AH1490">
            <v>0</v>
          </cell>
          <cell r="AI1490">
            <v>0</v>
          </cell>
          <cell r="AJ1490">
            <v>0</v>
          </cell>
          <cell r="AK1490">
            <v>0</v>
          </cell>
          <cell r="AL1490">
            <v>0</v>
          </cell>
          <cell r="AM1490">
            <v>0</v>
          </cell>
          <cell r="AN1490">
            <v>0</v>
          </cell>
          <cell r="AO1490">
            <v>6</v>
          </cell>
          <cell r="AP1490" t="str">
            <v>Q</v>
          </cell>
          <cell r="AQ1490" t="str">
            <v>Q</v>
          </cell>
          <cell r="AR1490" t="str">
            <v>Q</v>
          </cell>
          <cell r="AS1490" t="str">
            <v>Q</v>
          </cell>
          <cell r="AT1490" t="str">
            <v>Q</v>
          </cell>
          <cell r="AU1490" t="str">
            <v>SV</v>
          </cell>
          <cell r="AV1490">
            <v>119900</v>
          </cell>
          <cell r="AW1490">
            <v>99919.999630000006</v>
          </cell>
          <cell r="AX1490">
            <v>0</v>
          </cell>
          <cell r="AY1490">
            <v>-1</v>
          </cell>
          <cell r="AZ1490" t="e">
            <v>#DIV/0!</v>
          </cell>
          <cell r="BC1490">
            <v>-1</v>
          </cell>
          <cell r="BD1490">
            <v>0</v>
          </cell>
          <cell r="BG1490">
            <v>-1</v>
          </cell>
          <cell r="BH1490">
            <v>0</v>
          </cell>
        </row>
        <row r="1491">
          <cell r="B1491" t="str">
            <v>41666</v>
          </cell>
          <cell r="C1491" t="str">
            <v>5600343210705</v>
          </cell>
          <cell r="D1491" t="str">
            <v>VINO RESERVA 750ml PERA GRAVE</v>
          </cell>
          <cell r="E1491">
            <v>1</v>
          </cell>
          <cell r="F1491" t="str">
            <v>BEBIDAS</v>
          </cell>
          <cell r="G1491" t="str">
            <v>BEBIDAS</v>
          </cell>
          <cell r="H1491" t="str">
            <v>VINOS FINOS Y VARIETALES</v>
          </cell>
          <cell r="I1491" t="str">
            <v>INSUMOS PROVEEDORES</v>
          </cell>
          <cell r="J1491" t="str">
            <v>CHALECO</v>
          </cell>
          <cell r="K1491" t="str">
            <v>PERA GRAVE</v>
          </cell>
          <cell r="L1491">
            <v>114</v>
          </cell>
          <cell r="M1491" t="str">
            <v>APOLO IMPORT S.A. 2 - TRENTINO (114)</v>
          </cell>
          <cell r="N1491">
            <v>0</v>
          </cell>
          <cell r="O1491">
            <v>0</v>
          </cell>
          <cell r="P1491">
            <v>0</v>
          </cell>
          <cell r="Q1491">
            <v>0</v>
          </cell>
          <cell r="R1491">
            <v>0</v>
          </cell>
          <cell r="S1491">
            <v>0</v>
          </cell>
          <cell r="T1491">
            <v>0</v>
          </cell>
          <cell r="U1491">
            <v>0</v>
          </cell>
          <cell r="V1491">
            <v>0</v>
          </cell>
          <cell r="W1491">
            <v>0</v>
          </cell>
          <cell r="X1491">
            <v>0</v>
          </cell>
          <cell r="Y1491">
            <v>0</v>
          </cell>
          <cell r="Z1491">
            <v>0</v>
          </cell>
          <cell r="AA1491">
            <v>0</v>
          </cell>
          <cell r="AB1491">
            <v>0</v>
          </cell>
          <cell r="AC1491">
            <v>0</v>
          </cell>
          <cell r="AD1491">
            <v>0</v>
          </cell>
          <cell r="AE1491">
            <v>0</v>
          </cell>
          <cell r="AF1491">
            <v>0</v>
          </cell>
          <cell r="AG1491">
            <v>0</v>
          </cell>
          <cell r="AH1491">
            <v>0</v>
          </cell>
          <cell r="AI1491">
            <v>0</v>
          </cell>
          <cell r="AJ1491">
            <v>0</v>
          </cell>
          <cell r="AK1491">
            <v>0</v>
          </cell>
          <cell r="AL1491">
            <v>0</v>
          </cell>
          <cell r="AM1491">
            <v>0</v>
          </cell>
          <cell r="AN1491">
            <v>0</v>
          </cell>
          <cell r="AO1491">
            <v>0</v>
          </cell>
          <cell r="AP1491" t="str">
            <v>Q</v>
          </cell>
          <cell r="AQ1491" t="str">
            <v>Q</v>
          </cell>
          <cell r="AR1491" t="str">
            <v>Q</v>
          </cell>
          <cell r="AS1491" t="str">
            <v>Q</v>
          </cell>
          <cell r="AT1491" t="str">
            <v>Q</v>
          </cell>
          <cell r="AU1491" t="str">
            <v>Q</v>
          </cell>
          <cell r="AV1491">
            <v>266580.00000499998</v>
          </cell>
          <cell r="AW1491">
            <v>266580.00000499998</v>
          </cell>
          <cell r="AX1491">
            <v>0</v>
          </cell>
          <cell r="AY1491">
            <v>-1</v>
          </cell>
          <cell r="AZ1491" t="e">
            <v>#DIV/0!</v>
          </cell>
          <cell r="BC1491">
            <v>-1</v>
          </cell>
          <cell r="BD1491">
            <v>0</v>
          </cell>
          <cell r="BG1491">
            <v>-1</v>
          </cell>
          <cell r="BH1491">
            <v>0</v>
          </cell>
        </row>
        <row r="1492">
          <cell r="B1492" t="str">
            <v>41667</v>
          </cell>
          <cell r="C1492" t="str">
            <v>5605538002394</v>
          </cell>
          <cell r="D1492" t="str">
            <v>VINO 750 ml QUINTA DA ROMANEIRA</v>
          </cell>
          <cell r="E1492">
            <v>1</v>
          </cell>
          <cell r="F1492" t="str">
            <v>BEBIDAS</v>
          </cell>
          <cell r="G1492" t="str">
            <v>BEBIDAS</v>
          </cell>
          <cell r="H1492" t="str">
            <v>VINOS FINOS Y VARIETALES</v>
          </cell>
          <cell r="I1492" t="str">
            <v>INSUMOS PROVEEDORES</v>
          </cell>
          <cell r="J1492" t="str">
            <v>CHALECO</v>
          </cell>
          <cell r="K1492" t="str">
            <v>QUINTA DA ROMANEIRA</v>
          </cell>
          <cell r="L1492">
            <v>114</v>
          </cell>
          <cell r="M1492" t="str">
            <v>APOLO IMPORT S.A. 2 - TRENTINO (114)</v>
          </cell>
          <cell r="N1492">
            <v>0</v>
          </cell>
          <cell r="O1492">
            <v>0</v>
          </cell>
          <cell r="P1492">
            <v>0</v>
          </cell>
          <cell r="Q1492">
            <v>0</v>
          </cell>
          <cell r="R1492">
            <v>0</v>
          </cell>
          <cell r="S1492">
            <v>0</v>
          </cell>
          <cell r="T1492">
            <v>0</v>
          </cell>
          <cell r="U1492">
            <v>0</v>
          </cell>
          <cell r="V1492">
            <v>0</v>
          </cell>
          <cell r="W1492">
            <v>0</v>
          </cell>
          <cell r="X1492">
            <v>0</v>
          </cell>
          <cell r="Y1492">
            <v>0</v>
          </cell>
          <cell r="Z1492">
            <v>0</v>
          </cell>
          <cell r="AA1492">
            <v>0</v>
          </cell>
          <cell r="AB1492">
            <v>0</v>
          </cell>
          <cell r="AC1492">
            <v>0</v>
          </cell>
          <cell r="AD1492">
            <v>0</v>
          </cell>
          <cell r="AE1492">
            <v>0</v>
          </cell>
          <cell r="AF1492">
            <v>0</v>
          </cell>
          <cell r="AG1492">
            <v>0</v>
          </cell>
          <cell r="AH1492">
            <v>0</v>
          </cell>
          <cell r="AI1492">
            <v>0</v>
          </cell>
          <cell r="AJ1492">
            <v>0</v>
          </cell>
          <cell r="AK1492">
            <v>0</v>
          </cell>
          <cell r="AL1492">
            <v>0</v>
          </cell>
          <cell r="AM1492">
            <v>0</v>
          </cell>
          <cell r="AN1492">
            <v>0</v>
          </cell>
          <cell r="AO1492">
            <v>0</v>
          </cell>
          <cell r="AP1492" t="str">
            <v>Q</v>
          </cell>
          <cell r="AQ1492" t="str">
            <v>Q</v>
          </cell>
          <cell r="AR1492" t="str">
            <v>Q</v>
          </cell>
          <cell r="AS1492" t="str">
            <v>Q</v>
          </cell>
          <cell r="AT1492" t="str">
            <v>Q</v>
          </cell>
          <cell r="AU1492" t="str">
            <v>Q</v>
          </cell>
          <cell r="AV1492">
            <v>249899.99999800001</v>
          </cell>
          <cell r="AW1492">
            <v>249899.99999800001</v>
          </cell>
          <cell r="AX1492">
            <v>0</v>
          </cell>
          <cell r="AY1492">
            <v>-1</v>
          </cell>
          <cell r="AZ1492" t="e">
            <v>#DIV/0!</v>
          </cell>
          <cell r="BC1492">
            <v>-1</v>
          </cell>
          <cell r="BD1492">
            <v>0</v>
          </cell>
          <cell r="BG1492">
            <v>-1</v>
          </cell>
          <cell r="BH1492">
            <v>0</v>
          </cell>
        </row>
        <row r="1493">
          <cell r="B1493" t="str">
            <v>41668</v>
          </cell>
          <cell r="C1493" t="str">
            <v>5605538002592</v>
          </cell>
          <cell r="D1493" t="str">
            <v>VINO R DE ROMANEIRA 750 ml</v>
          </cell>
          <cell r="E1493">
            <v>1</v>
          </cell>
          <cell r="F1493" t="str">
            <v>BEBIDAS</v>
          </cell>
          <cell r="G1493" t="str">
            <v>BEBIDAS</v>
          </cell>
          <cell r="H1493" t="str">
            <v>VINOS FINOS Y VARIETALES</v>
          </cell>
          <cell r="I1493" t="str">
            <v>INSUMOS PROVEEDORES</v>
          </cell>
          <cell r="J1493" t="str">
            <v>CHALECO</v>
          </cell>
          <cell r="K1493" t="str">
            <v xml:space="preserve"> R DE ROMANEIRA</v>
          </cell>
          <cell r="L1493">
            <v>114</v>
          </cell>
          <cell r="M1493" t="str">
            <v>APOLO IMPORT S.A. 2 - TRENTINO (114)</v>
          </cell>
          <cell r="N1493">
            <v>0</v>
          </cell>
          <cell r="O1493">
            <v>0</v>
          </cell>
          <cell r="P1493">
            <v>0</v>
          </cell>
          <cell r="Q1493">
            <v>0</v>
          </cell>
          <cell r="R1493">
            <v>0</v>
          </cell>
          <cell r="S1493">
            <v>0</v>
          </cell>
          <cell r="T1493">
            <v>0</v>
          </cell>
          <cell r="U1493">
            <v>0</v>
          </cell>
          <cell r="V1493">
            <v>0</v>
          </cell>
          <cell r="W1493">
            <v>0</v>
          </cell>
          <cell r="X1493">
            <v>0</v>
          </cell>
          <cell r="Y1493">
            <v>0</v>
          </cell>
          <cell r="Z1493">
            <v>0</v>
          </cell>
          <cell r="AA1493">
            <v>0</v>
          </cell>
          <cell r="AB1493">
            <v>0</v>
          </cell>
          <cell r="AC1493">
            <v>0</v>
          </cell>
          <cell r="AD1493">
            <v>0</v>
          </cell>
          <cell r="AE1493">
            <v>0</v>
          </cell>
          <cell r="AF1493">
            <v>0</v>
          </cell>
          <cell r="AG1493">
            <v>0</v>
          </cell>
          <cell r="AH1493">
            <v>0</v>
          </cell>
          <cell r="AI1493">
            <v>0</v>
          </cell>
          <cell r="AJ1493">
            <v>0</v>
          </cell>
          <cell r="AK1493">
            <v>0</v>
          </cell>
          <cell r="AL1493">
            <v>0</v>
          </cell>
          <cell r="AM1493">
            <v>0</v>
          </cell>
          <cell r="AN1493">
            <v>0</v>
          </cell>
          <cell r="AO1493">
            <v>6</v>
          </cell>
          <cell r="AP1493" t="str">
            <v>Q</v>
          </cell>
          <cell r="AQ1493" t="str">
            <v>Q</v>
          </cell>
          <cell r="AR1493" t="str">
            <v>Q</v>
          </cell>
          <cell r="AS1493" t="str">
            <v>Q</v>
          </cell>
          <cell r="AT1493" t="str">
            <v>Q</v>
          </cell>
          <cell r="AU1493" t="str">
            <v>SV</v>
          </cell>
          <cell r="AV1493">
            <v>91580.000050000002</v>
          </cell>
          <cell r="AW1493">
            <v>91579.999500000005</v>
          </cell>
          <cell r="AX1493">
            <v>0</v>
          </cell>
          <cell r="AY1493">
            <v>-1</v>
          </cell>
          <cell r="AZ1493" t="e">
            <v>#DIV/0!</v>
          </cell>
          <cell r="BC1493">
            <v>-1</v>
          </cell>
          <cell r="BD1493">
            <v>0</v>
          </cell>
          <cell r="BG1493">
            <v>-1</v>
          </cell>
          <cell r="BH1493">
            <v>0</v>
          </cell>
        </row>
        <row r="1494">
          <cell r="B1494" t="str">
            <v>41669</v>
          </cell>
          <cell r="C1494" t="str">
            <v>5605538002462</v>
          </cell>
          <cell r="D1494" t="str">
            <v>VINO 750ml SINO DA ROMANEIRA</v>
          </cell>
          <cell r="E1494">
            <v>1</v>
          </cell>
          <cell r="F1494" t="str">
            <v>BEBIDAS</v>
          </cell>
          <cell r="G1494" t="str">
            <v>BEBIDAS</v>
          </cell>
          <cell r="H1494" t="str">
            <v>VINOS FINOS Y VARIETALES</v>
          </cell>
          <cell r="I1494" t="str">
            <v>INSUMOS PROVEEDORES</v>
          </cell>
          <cell r="J1494" t="str">
            <v>CHALECO</v>
          </cell>
          <cell r="K1494" t="str">
            <v>SINO DA ROMANEIRA</v>
          </cell>
          <cell r="L1494">
            <v>114</v>
          </cell>
          <cell r="M1494" t="str">
            <v>APOLO IMPORT S.A. 2 - TRENTINO (114)</v>
          </cell>
          <cell r="N1494">
            <v>0</v>
          </cell>
          <cell r="O1494">
            <v>0</v>
          </cell>
          <cell r="P1494">
            <v>0</v>
          </cell>
          <cell r="Q1494">
            <v>0</v>
          </cell>
          <cell r="R1494">
            <v>0</v>
          </cell>
          <cell r="S1494">
            <v>0</v>
          </cell>
          <cell r="T1494">
            <v>0</v>
          </cell>
          <cell r="U1494">
            <v>0</v>
          </cell>
          <cell r="V1494">
            <v>0</v>
          </cell>
          <cell r="W1494">
            <v>0</v>
          </cell>
          <cell r="X1494">
            <v>0</v>
          </cell>
          <cell r="Y1494">
            <v>0</v>
          </cell>
          <cell r="Z1494">
            <v>0</v>
          </cell>
          <cell r="AA1494">
            <v>0</v>
          </cell>
          <cell r="AB1494">
            <v>0</v>
          </cell>
          <cell r="AC1494">
            <v>0</v>
          </cell>
          <cell r="AD1494">
            <v>0</v>
          </cell>
          <cell r="AE1494">
            <v>0</v>
          </cell>
          <cell r="AF1494">
            <v>0</v>
          </cell>
          <cell r="AG1494">
            <v>0</v>
          </cell>
          <cell r="AH1494">
            <v>0</v>
          </cell>
          <cell r="AI1494">
            <v>0</v>
          </cell>
          <cell r="AJ1494">
            <v>0</v>
          </cell>
          <cell r="AK1494">
            <v>0</v>
          </cell>
          <cell r="AL1494">
            <v>0</v>
          </cell>
          <cell r="AM1494">
            <v>0</v>
          </cell>
          <cell r="AN1494">
            <v>0</v>
          </cell>
          <cell r="AO1494">
            <v>3</v>
          </cell>
          <cell r="AP1494" t="str">
            <v>Q</v>
          </cell>
          <cell r="AQ1494" t="str">
            <v>Q</v>
          </cell>
          <cell r="AR1494" t="str">
            <v>Q</v>
          </cell>
          <cell r="AS1494" t="str">
            <v>Q</v>
          </cell>
          <cell r="AT1494" t="str">
            <v>Q</v>
          </cell>
          <cell r="AU1494" t="str">
            <v>SV</v>
          </cell>
          <cell r="AV1494">
            <v>141579.99999000001</v>
          </cell>
          <cell r="AW1494">
            <v>141579.99900000001</v>
          </cell>
          <cell r="AX1494">
            <v>0</v>
          </cell>
          <cell r="AY1494">
            <v>-1</v>
          </cell>
          <cell r="AZ1494" t="e">
            <v>#DIV/0!</v>
          </cell>
          <cell r="BC1494">
            <v>-1</v>
          </cell>
          <cell r="BD1494">
            <v>0</v>
          </cell>
          <cell r="BG1494">
            <v>-1</v>
          </cell>
          <cell r="BH1494">
            <v>0</v>
          </cell>
        </row>
        <row r="1495">
          <cell r="B1495" t="str">
            <v>41670</v>
          </cell>
          <cell r="C1495" t="str">
            <v>8022931504206</v>
          </cell>
          <cell r="D1495" t="str">
            <v>VINO ARGIANO ROSSO DI MONTALCINO DOC 750 ml</v>
          </cell>
          <cell r="E1495">
            <v>1</v>
          </cell>
          <cell r="F1495" t="str">
            <v>BEBIDAS</v>
          </cell>
          <cell r="G1495" t="str">
            <v>BEBIDAS</v>
          </cell>
          <cell r="H1495" t="str">
            <v>VINOS FINOS Y VARIETALES</v>
          </cell>
          <cell r="I1495" t="str">
            <v>INSUMOS PROVEEDORES</v>
          </cell>
          <cell r="J1495" t="str">
            <v>CHALECO</v>
          </cell>
          <cell r="K1495" t="str">
            <v>ARGIANO ROSSO DI MONTALCINO</v>
          </cell>
          <cell r="L1495">
            <v>114</v>
          </cell>
          <cell r="M1495" t="str">
            <v>APOLO IMPORT S.A. 2 - TRENTINO (114)</v>
          </cell>
          <cell r="N1495">
            <v>0</v>
          </cell>
          <cell r="O1495">
            <v>0</v>
          </cell>
          <cell r="P1495">
            <v>0</v>
          </cell>
          <cell r="Q1495">
            <v>0</v>
          </cell>
          <cell r="R1495">
            <v>0</v>
          </cell>
          <cell r="S1495">
            <v>0</v>
          </cell>
          <cell r="T1495">
            <v>0</v>
          </cell>
          <cell r="U1495">
            <v>0</v>
          </cell>
          <cell r="V1495">
            <v>0</v>
          </cell>
          <cell r="W1495">
            <v>0</v>
          </cell>
          <cell r="X1495">
            <v>0</v>
          </cell>
          <cell r="Y1495">
            <v>0</v>
          </cell>
          <cell r="Z1495">
            <v>0</v>
          </cell>
          <cell r="AA1495">
            <v>0</v>
          </cell>
          <cell r="AB1495">
            <v>0</v>
          </cell>
          <cell r="AC1495">
            <v>0</v>
          </cell>
          <cell r="AD1495">
            <v>0</v>
          </cell>
          <cell r="AE1495">
            <v>0</v>
          </cell>
          <cell r="AF1495">
            <v>0</v>
          </cell>
          <cell r="AG1495">
            <v>0</v>
          </cell>
          <cell r="AH1495">
            <v>0</v>
          </cell>
          <cell r="AI1495">
            <v>0</v>
          </cell>
          <cell r="AJ1495">
            <v>0</v>
          </cell>
          <cell r="AK1495">
            <v>0</v>
          </cell>
          <cell r="AL1495">
            <v>0</v>
          </cell>
          <cell r="AM1495">
            <v>0</v>
          </cell>
          <cell r="AN1495">
            <v>0</v>
          </cell>
          <cell r="AO1495">
            <v>3</v>
          </cell>
          <cell r="AP1495" t="str">
            <v>Q</v>
          </cell>
          <cell r="AQ1495" t="str">
            <v>Q</v>
          </cell>
          <cell r="AR1495" t="str">
            <v>Q</v>
          </cell>
          <cell r="AS1495" t="str">
            <v>Q</v>
          </cell>
          <cell r="AT1495" t="str">
            <v>Q</v>
          </cell>
          <cell r="AU1495" t="str">
            <v>SV</v>
          </cell>
          <cell r="AV1495">
            <v>203250.00003</v>
          </cell>
          <cell r="AW1495">
            <v>203249.99926000001</v>
          </cell>
          <cell r="AX1495">
            <v>0</v>
          </cell>
          <cell r="AY1495">
            <v>-1</v>
          </cell>
          <cell r="AZ1495" t="e">
            <v>#DIV/0!</v>
          </cell>
          <cell r="BC1495">
            <v>-1</v>
          </cell>
          <cell r="BD1495">
            <v>0</v>
          </cell>
          <cell r="BG1495">
            <v>-1</v>
          </cell>
          <cell r="BH1495">
            <v>0</v>
          </cell>
        </row>
        <row r="1496">
          <cell r="B1496" t="str">
            <v>41671</v>
          </cell>
          <cell r="C1496" t="str">
            <v>8022931509218</v>
          </cell>
          <cell r="D1496" t="str">
            <v>VINO TOSCANA IGT 750ml  ARGIANO NON CONFUNDITUR</v>
          </cell>
          <cell r="E1496">
            <v>1</v>
          </cell>
          <cell r="F1496" t="str">
            <v>BEBIDAS</v>
          </cell>
          <cell r="G1496" t="str">
            <v>BEBIDAS</v>
          </cell>
          <cell r="H1496" t="str">
            <v>VINOS FINOS Y VARIETALES</v>
          </cell>
          <cell r="I1496" t="str">
            <v>INSUMOS PROVEEDORES</v>
          </cell>
          <cell r="J1496" t="str">
            <v>CHALECO</v>
          </cell>
          <cell r="K1496" t="str">
            <v xml:space="preserve"> ARGIANO NON CONFUNDITUR</v>
          </cell>
          <cell r="L1496">
            <v>114</v>
          </cell>
          <cell r="M1496" t="str">
            <v>APOLO IMPORT S.A. 2 - TRENTINO (114)</v>
          </cell>
          <cell r="N1496">
            <v>0</v>
          </cell>
          <cell r="O1496">
            <v>0</v>
          </cell>
          <cell r="P1496">
            <v>0</v>
          </cell>
          <cell r="Q1496">
            <v>0</v>
          </cell>
          <cell r="R1496">
            <v>0</v>
          </cell>
          <cell r="S1496">
            <v>0</v>
          </cell>
          <cell r="T1496">
            <v>0</v>
          </cell>
          <cell r="U1496">
            <v>0</v>
          </cell>
          <cell r="V1496">
            <v>0</v>
          </cell>
          <cell r="W1496">
            <v>0</v>
          </cell>
          <cell r="X1496">
            <v>0</v>
          </cell>
          <cell r="Y1496">
            <v>0</v>
          </cell>
          <cell r="Z1496">
            <v>0</v>
          </cell>
          <cell r="AA1496">
            <v>0</v>
          </cell>
          <cell r="AB1496">
            <v>0</v>
          </cell>
          <cell r="AC1496">
            <v>0</v>
          </cell>
          <cell r="AD1496">
            <v>0</v>
          </cell>
          <cell r="AE1496">
            <v>0</v>
          </cell>
          <cell r="AF1496">
            <v>0</v>
          </cell>
          <cell r="AG1496">
            <v>0</v>
          </cell>
          <cell r="AH1496">
            <v>0</v>
          </cell>
          <cell r="AI1496">
            <v>0</v>
          </cell>
          <cell r="AJ1496">
            <v>0</v>
          </cell>
          <cell r="AK1496">
            <v>0</v>
          </cell>
          <cell r="AL1496">
            <v>0</v>
          </cell>
          <cell r="AM1496">
            <v>0</v>
          </cell>
          <cell r="AN1496">
            <v>0</v>
          </cell>
          <cell r="AO1496">
            <v>4</v>
          </cell>
          <cell r="AP1496" t="str">
            <v>Q</v>
          </cell>
          <cell r="AQ1496" t="str">
            <v>Q</v>
          </cell>
          <cell r="AR1496" t="str">
            <v>Q</v>
          </cell>
          <cell r="AS1496" t="str">
            <v>Q</v>
          </cell>
          <cell r="AT1496" t="str">
            <v>Q</v>
          </cell>
          <cell r="AU1496" t="str">
            <v>SV</v>
          </cell>
          <cell r="AV1496">
            <v>166579.99875</v>
          </cell>
          <cell r="AW1496">
            <v>166579.99875</v>
          </cell>
          <cell r="AX1496">
            <v>0</v>
          </cell>
          <cell r="AY1496">
            <v>-1</v>
          </cell>
          <cell r="AZ1496" t="e">
            <v>#DIV/0!</v>
          </cell>
          <cell r="BC1496">
            <v>-1</v>
          </cell>
          <cell r="BD1496">
            <v>0</v>
          </cell>
          <cell r="BG1496">
            <v>-1</v>
          </cell>
          <cell r="BH1496">
            <v>0</v>
          </cell>
        </row>
        <row r="1497">
          <cell r="B1497" t="str">
            <v>41673</v>
          </cell>
          <cell r="C1497" t="str">
            <v>669576019405</v>
          </cell>
          <cell r="D1497" t="str">
            <v>VINO SAUVIGNON BLANC 750ml DUCKHORN NORTH COAST</v>
          </cell>
          <cell r="E1497">
            <v>1</v>
          </cell>
          <cell r="F1497" t="str">
            <v>BEBIDAS</v>
          </cell>
          <cell r="G1497" t="str">
            <v>BEBIDAS</v>
          </cell>
          <cell r="H1497" t="str">
            <v>VINOS FINOS Y VARIETALES</v>
          </cell>
          <cell r="I1497" t="str">
            <v>INSUMOS PROVEEDORES</v>
          </cell>
          <cell r="J1497" t="str">
            <v>CHALECO</v>
          </cell>
          <cell r="K1497" t="str">
            <v>DUCKHORN NORTH COAST</v>
          </cell>
          <cell r="L1497">
            <v>114</v>
          </cell>
          <cell r="M1497" t="str">
            <v>APOLO IMPORT S.A. 2 - TRENTINO (114)</v>
          </cell>
          <cell r="N1497">
            <v>0</v>
          </cell>
          <cell r="O1497">
            <v>0</v>
          </cell>
          <cell r="P1497">
            <v>0</v>
          </cell>
          <cell r="Q1497">
            <v>0</v>
          </cell>
          <cell r="R1497">
            <v>0</v>
          </cell>
          <cell r="S1497">
            <v>0</v>
          </cell>
          <cell r="T1497">
            <v>0</v>
          </cell>
          <cell r="U1497">
            <v>0</v>
          </cell>
          <cell r="V1497">
            <v>0</v>
          </cell>
          <cell r="W1497">
            <v>0</v>
          </cell>
          <cell r="X1497">
            <v>0</v>
          </cell>
          <cell r="Y1497">
            <v>0</v>
          </cell>
          <cell r="Z1497">
            <v>0</v>
          </cell>
          <cell r="AA1497">
            <v>0</v>
          </cell>
          <cell r="AB1497">
            <v>0</v>
          </cell>
          <cell r="AC1497">
            <v>0</v>
          </cell>
          <cell r="AD1497">
            <v>0</v>
          </cell>
          <cell r="AE1497">
            <v>0</v>
          </cell>
          <cell r="AF1497">
            <v>0</v>
          </cell>
          <cell r="AG1497">
            <v>0</v>
          </cell>
          <cell r="AH1497">
            <v>0</v>
          </cell>
          <cell r="AI1497">
            <v>0</v>
          </cell>
          <cell r="AJ1497">
            <v>0</v>
          </cell>
          <cell r="AK1497">
            <v>0</v>
          </cell>
          <cell r="AL1497">
            <v>0</v>
          </cell>
          <cell r="AM1497">
            <v>0</v>
          </cell>
          <cell r="AN1497">
            <v>0</v>
          </cell>
          <cell r="AO1497">
            <v>3</v>
          </cell>
          <cell r="AP1497" t="str">
            <v>Q</v>
          </cell>
          <cell r="AQ1497" t="str">
            <v>Q</v>
          </cell>
          <cell r="AR1497" t="str">
            <v>Q</v>
          </cell>
          <cell r="AS1497" t="str">
            <v>Q</v>
          </cell>
          <cell r="AT1497" t="str">
            <v>Q</v>
          </cell>
          <cell r="AU1497" t="str">
            <v>SV</v>
          </cell>
          <cell r="AV1497">
            <v>199920.00005999999</v>
          </cell>
          <cell r="AW1497">
            <v>199919.99862999999</v>
          </cell>
          <cell r="AX1497">
            <v>0</v>
          </cell>
          <cell r="AY1497">
            <v>-1</v>
          </cell>
          <cell r="AZ1497" t="e">
            <v>#DIV/0!</v>
          </cell>
          <cell r="BC1497">
            <v>-1</v>
          </cell>
          <cell r="BD1497">
            <v>0</v>
          </cell>
          <cell r="BG1497">
            <v>-1</v>
          </cell>
          <cell r="BH1497">
            <v>0</v>
          </cell>
        </row>
        <row r="1498">
          <cell r="B1498" t="str">
            <v>41674</v>
          </cell>
          <cell r="C1498" t="str">
            <v>669576020548</v>
          </cell>
          <cell r="D1498" t="str">
            <v>VINO DUCKHORN VINEYARDS NAPA VALLEY CHARDONNAY 750</v>
          </cell>
          <cell r="E1498">
            <v>1</v>
          </cell>
          <cell r="F1498" t="str">
            <v>BEBIDAS</v>
          </cell>
          <cell r="G1498" t="str">
            <v>BEBIDAS</v>
          </cell>
          <cell r="H1498" t="str">
            <v>VINOS FINOS Y VARIETALES</v>
          </cell>
          <cell r="I1498" t="str">
            <v>INSUMOS PROVEEDORES</v>
          </cell>
          <cell r="J1498" t="str">
            <v>CHALECO</v>
          </cell>
          <cell r="K1498" t="str">
            <v>DUCKHORN VINEYARDS NAPA VALLEY</v>
          </cell>
          <cell r="L1498">
            <v>114</v>
          </cell>
          <cell r="M1498" t="str">
            <v>APOLO IMPORT S.A. 2 - TRENTINO (114)</v>
          </cell>
          <cell r="N1498">
            <v>0</v>
          </cell>
          <cell r="O1498">
            <v>0</v>
          </cell>
          <cell r="P1498">
            <v>0</v>
          </cell>
          <cell r="Q1498">
            <v>0</v>
          </cell>
          <cell r="R1498">
            <v>0</v>
          </cell>
          <cell r="S1498">
            <v>0</v>
          </cell>
          <cell r="T1498">
            <v>0</v>
          </cell>
          <cell r="U1498">
            <v>0</v>
          </cell>
          <cell r="V1498">
            <v>0</v>
          </cell>
          <cell r="W1498">
            <v>0</v>
          </cell>
          <cell r="X1498">
            <v>0</v>
          </cell>
          <cell r="Y1498">
            <v>0</v>
          </cell>
          <cell r="Z1498">
            <v>0</v>
          </cell>
          <cell r="AA1498">
            <v>0</v>
          </cell>
          <cell r="AB1498">
            <v>0</v>
          </cell>
          <cell r="AC1498">
            <v>0</v>
          </cell>
          <cell r="AD1498">
            <v>0</v>
          </cell>
          <cell r="AE1498">
            <v>0</v>
          </cell>
          <cell r="AF1498">
            <v>0</v>
          </cell>
          <cell r="AG1498">
            <v>0</v>
          </cell>
          <cell r="AH1498">
            <v>0</v>
          </cell>
          <cell r="AI1498">
            <v>0</v>
          </cell>
          <cell r="AJ1498">
            <v>0</v>
          </cell>
          <cell r="AK1498">
            <v>0</v>
          </cell>
          <cell r="AL1498">
            <v>0</v>
          </cell>
          <cell r="AM1498">
            <v>0</v>
          </cell>
          <cell r="AN1498">
            <v>0</v>
          </cell>
          <cell r="AO1498">
            <v>0</v>
          </cell>
          <cell r="AP1498" t="str">
            <v>Q</v>
          </cell>
          <cell r="AQ1498" t="str">
            <v>Q</v>
          </cell>
          <cell r="AR1498" t="str">
            <v>Q</v>
          </cell>
          <cell r="AS1498" t="str">
            <v>Q</v>
          </cell>
          <cell r="AT1498" t="str">
            <v>Q</v>
          </cell>
          <cell r="AU1498" t="str">
            <v>Q</v>
          </cell>
          <cell r="AV1498">
            <v>246589.99999700001</v>
          </cell>
          <cell r="AW1498">
            <v>246589.99999700001</v>
          </cell>
          <cell r="AX1498">
            <v>0</v>
          </cell>
          <cell r="AY1498">
            <v>-1</v>
          </cell>
          <cell r="AZ1498" t="e">
            <v>#DIV/0!</v>
          </cell>
          <cell r="BC1498">
            <v>-1</v>
          </cell>
          <cell r="BD1498">
            <v>0</v>
          </cell>
          <cell r="BG1498">
            <v>-1</v>
          </cell>
          <cell r="BH1498">
            <v>0</v>
          </cell>
        </row>
        <row r="1499">
          <cell r="B1499" t="str">
            <v>41678</v>
          </cell>
          <cell r="C1499" t="str">
            <v>669576019269</v>
          </cell>
          <cell r="D1499" t="str">
            <v>VINO CABERNET SAUVIGNON 750ml DECOY</v>
          </cell>
          <cell r="E1499">
            <v>1</v>
          </cell>
          <cell r="F1499" t="str">
            <v>BEBIDAS</v>
          </cell>
          <cell r="G1499" t="str">
            <v>BEBIDAS</v>
          </cell>
          <cell r="H1499" t="str">
            <v>VINOS FINOS Y VARIETALES</v>
          </cell>
          <cell r="I1499" t="str">
            <v>INSUMOS PROVEEDORES</v>
          </cell>
          <cell r="J1499" t="str">
            <v>CHALECO</v>
          </cell>
          <cell r="K1499" t="str">
            <v>DECOY</v>
          </cell>
          <cell r="L1499">
            <v>114</v>
          </cell>
          <cell r="M1499" t="str">
            <v>APOLO IMPORT S.A. 2 - TRENTINO (114)</v>
          </cell>
          <cell r="N1499">
            <v>0</v>
          </cell>
          <cell r="O1499">
            <v>0</v>
          </cell>
          <cell r="P1499">
            <v>0</v>
          </cell>
          <cell r="Q1499">
            <v>0</v>
          </cell>
          <cell r="R1499">
            <v>0</v>
          </cell>
          <cell r="S1499">
            <v>0</v>
          </cell>
          <cell r="T1499">
            <v>0</v>
          </cell>
          <cell r="U1499">
            <v>0</v>
          </cell>
          <cell r="V1499">
            <v>0</v>
          </cell>
          <cell r="W1499">
            <v>0</v>
          </cell>
          <cell r="X1499">
            <v>0</v>
          </cell>
          <cell r="Y1499">
            <v>0</v>
          </cell>
          <cell r="Z1499">
            <v>0</v>
          </cell>
          <cell r="AA1499">
            <v>0</v>
          </cell>
          <cell r="AB1499">
            <v>0</v>
          </cell>
          <cell r="AC1499">
            <v>0</v>
          </cell>
          <cell r="AD1499">
            <v>0</v>
          </cell>
          <cell r="AE1499">
            <v>0</v>
          </cell>
          <cell r="AF1499">
            <v>0</v>
          </cell>
          <cell r="AG1499">
            <v>0</v>
          </cell>
          <cell r="AH1499">
            <v>0</v>
          </cell>
          <cell r="AI1499">
            <v>0</v>
          </cell>
          <cell r="AJ1499">
            <v>0</v>
          </cell>
          <cell r="AK1499">
            <v>0</v>
          </cell>
          <cell r="AL1499">
            <v>0</v>
          </cell>
          <cell r="AM1499">
            <v>0</v>
          </cell>
          <cell r="AN1499">
            <v>0</v>
          </cell>
          <cell r="AO1499">
            <v>3</v>
          </cell>
          <cell r="AP1499" t="str">
            <v>Q</v>
          </cell>
          <cell r="AQ1499" t="str">
            <v>Q</v>
          </cell>
          <cell r="AR1499" t="str">
            <v>Q</v>
          </cell>
          <cell r="AS1499" t="str">
            <v>Q</v>
          </cell>
          <cell r="AT1499" t="str">
            <v>Q</v>
          </cell>
          <cell r="AU1499" t="str">
            <v>SV</v>
          </cell>
          <cell r="AV1499">
            <v>199920.00005999999</v>
          </cell>
          <cell r="AW1499">
            <v>199919.99862999999</v>
          </cell>
          <cell r="AX1499">
            <v>0</v>
          </cell>
          <cell r="AY1499">
            <v>-1</v>
          </cell>
          <cell r="AZ1499" t="e">
            <v>#DIV/0!</v>
          </cell>
          <cell r="BC1499">
            <v>-1</v>
          </cell>
          <cell r="BD1499">
            <v>0</v>
          </cell>
          <cell r="BG1499">
            <v>-1</v>
          </cell>
          <cell r="BH1499">
            <v>0</v>
          </cell>
        </row>
        <row r="1500">
          <cell r="B1500" t="str">
            <v>41677</v>
          </cell>
          <cell r="C1500" t="str">
            <v>669576019245</v>
          </cell>
          <cell r="D1500" t="str">
            <v>VINO CHARDONNAY 750ml DECOY</v>
          </cell>
          <cell r="E1500">
            <v>1</v>
          </cell>
          <cell r="F1500" t="str">
            <v>BEBIDAS</v>
          </cell>
          <cell r="G1500" t="str">
            <v>BEBIDAS</v>
          </cell>
          <cell r="H1500" t="str">
            <v>VINOS FINOS Y VARIETALES</v>
          </cell>
          <cell r="I1500" t="str">
            <v>INSUMOS PROVEEDORES</v>
          </cell>
          <cell r="J1500" t="str">
            <v>CHALECO</v>
          </cell>
          <cell r="K1500" t="str">
            <v>DECOY</v>
          </cell>
          <cell r="L1500">
            <v>114</v>
          </cell>
          <cell r="M1500" t="str">
            <v>APOLO IMPORT S.A. 2 - TRENTINO (114)</v>
          </cell>
          <cell r="N1500">
            <v>0</v>
          </cell>
          <cell r="O1500">
            <v>0</v>
          </cell>
          <cell r="P1500">
            <v>0</v>
          </cell>
          <cell r="Q1500">
            <v>0</v>
          </cell>
          <cell r="R1500">
            <v>0</v>
          </cell>
          <cell r="S1500">
            <v>0</v>
          </cell>
          <cell r="T1500">
            <v>0</v>
          </cell>
          <cell r="U1500">
            <v>0</v>
          </cell>
          <cell r="V1500">
            <v>0</v>
          </cell>
          <cell r="W1500">
            <v>0</v>
          </cell>
          <cell r="X1500">
            <v>0</v>
          </cell>
          <cell r="Y1500">
            <v>0</v>
          </cell>
          <cell r="Z1500">
            <v>0</v>
          </cell>
          <cell r="AA1500">
            <v>0</v>
          </cell>
          <cell r="AB1500">
            <v>0</v>
          </cell>
          <cell r="AC1500">
            <v>0</v>
          </cell>
          <cell r="AD1500">
            <v>0</v>
          </cell>
          <cell r="AE1500">
            <v>0</v>
          </cell>
          <cell r="AF1500">
            <v>0</v>
          </cell>
          <cell r="AG1500">
            <v>0</v>
          </cell>
          <cell r="AH1500">
            <v>0</v>
          </cell>
          <cell r="AI1500">
            <v>0</v>
          </cell>
          <cell r="AJ1500">
            <v>0</v>
          </cell>
          <cell r="AK1500">
            <v>0</v>
          </cell>
          <cell r="AL1500">
            <v>0</v>
          </cell>
          <cell r="AM1500">
            <v>0</v>
          </cell>
          <cell r="AN1500">
            <v>0</v>
          </cell>
          <cell r="AO1500">
            <v>3</v>
          </cell>
          <cell r="AP1500" t="str">
            <v>Q</v>
          </cell>
          <cell r="AQ1500" t="str">
            <v>Q</v>
          </cell>
          <cell r="AR1500" t="str">
            <v>Q</v>
          </cell>
          <cell r="AS1500" t="str">
            <v>Q</v>
          </cell>
          <cell r="AT1500" t="str">
            <v>Q</v>
          </cell>
          <cell r="AU1500" t="str">
            <v>SV</v>
          </cell>
          <cell r="AV1500">
            <v>171580.00002000001</v>
          </cell>
          <cell r="AW1500">
            <v>171579.99825999999</v>
          </cell>
          <cell r="AX1500">
            <v>0</v>
          </cell>
          <cell r="AY1500">
            <v>-1</v>
          </cell>
          <cell r="AZ1500" t="e">
            <v>#DIV/0!</v>
          </cell>
          <cell r="BC1500">
            <v>-1</v>
          </cell>
          <cell r="BD1500">
            <v>0</v>
          </cell>
          <cell r="BG1500">
            <v>-1</v>
          </cell>
          <cell r="BH1500">
            <v>0</v>
          </cell>
        </row>
        <row r="1501">
          <cell r="B1501" t="str">
            <v>41675</v>
          </cell>
          <cell r="C1501" t="str">
            <v>669576019184</v>
          </cell>
          <cell r="D1501" t="str">
            <v>VINO ESPUMANTE BRUT 750ml DECOY</v>
          </cell>
          <cell r="E1501">
            <v>1</v>
          </cell>
          <cell r="F1501" t="str">
            <v>BEBIDAS</v>
          </cell>
          <cell r="G1501" t="str">
            <v>BEBIDAS</v>
          </cell>
          <cell r="H1501" t="str">
            <v>VINOS FINOS Y VARIETALES</v>
          </cell>
          <cell r="I1501" t="str">
            <v>INSUMOS PROVEEDORES</v>
          </cell>
          <cell r="J1501" t="str">
            <v>CHALECO</v>
          </cell>
          <cell r="K1501" t="str">
            <v>DECOY</v>
          </cell>
          <cell r="L1501">
            <v>114</v>
          </cell>
          <cell r="M1501" t="str">
            <v>APOLO IMPORT S.A. 2 - TRENTINO (114)</v>
          </cell>
          <cell r="N1501">
            <v>0</v>
          </cell>
          <cell r="O1501">
            <v>0</v>
          </cell>
          <cell r="P1501">
            <v>0</v>
          </cell>
          <cell r="Q1501">
            <v>0</v>
          </cell>
          <cell r="R1501">
            <v>0</v>
          </cell>
          <cell r="S1501">
            <v>0</v>
          </cell>
          <cell r="T1501">
            <v>0</v>
          </cell>
          <cell r="U1501">
            <v>0</v>
          </cell>
          <cell r="V1501">
            <v>0</v>
          </cell>
          <cell r="W1501">
            <v>0</v>
          </cell>
          <cell r="X1501">
            <v>0</v>
          </cell>
          <cell r="Y1501">
            <v>0</v>
          </cell>
          <cell r="Z1501">
            <v>0</v>
          </cell>
          <cell r="AA1501">
            <v>0</v>
          </cell>
          <cell r="AB1501">
            <v>0</v>
          </cell>
          <cell r="AC1501">
            <v>0</v>
          </cell>
          <cell r="AD1501">
            <v>0</v>
          </cell>
          <cell r="AE1501">
            <v>0</v>
          </cell>
          <cell r="AF1501">
            <v>0</v>
          </cell>
          <cell r="AG1501">
            <v>0</v>
          </cell>
          <cell r="AH1501">
            <v>0</v>
          </cell>
          <cell r="AI1501">
            <v>0</v>
          </cell>
          <cell r="AJ1501">
            <v>0</v>
          </cell>
          <cell r="AK1501">
            <v>0</v>
          </cell>
          <cell r="AL1501">
            <v>0</v>
          </cell>
          <cell r="AM1501">
            <v>0</v>
          </cell>
          <cell r="AN1501">
            <v>0</v>
          </cell>
          <cell r="AO1501">
            <v>3</v>
          </cell>
          <cell r="AP1501" t="str">
            <v>Q</v>
          </cell>
          <cell r="AQ1501" t="str">
            <v>Q</v>
          </cell>
          <cell r="AR1501" t="str">
            <v>Q</v>
          </cell>
          <cell r="AS1501" t="str">
            <v>Q</v>
          </cell>
          <cell r="AT1501" t="str">
            <v>Q</v>
          </cell>
          <cell r="AU1501" t="str">
            <v>SV</v>
          </cell>
          <cell r="AV1501">
            <v>163250.00000100001</v>
          </cell>
          <cell r="AW1501">
            <v>163249.99900000001</v>
          </cell>
          <cell r="AX1501">
            <v>0</v>
          </cell>
          <cell r="AY1501">
            <v>-1</v>
          </cell>
          <cell r="AZ1501" t="e">
            <v>#DIV/0!</v>
          </cell>
          <cell r="BC1501">
            <v>-1</v>
          </cell>
          <cell r="BD1501">
            <v>0</v>
          </cell>
          <cell r="BG1501">
            <v>-1</v>
          </cell>
          <cell r="BH1501">
            <v>0</v>
          </cell>
        </row>
        <row r="1502">
          <cell r="B1502" t="str">
            <v>41676</v>
          </cell>
          <cell r="C1502" t="str">
            <v>669576020562</v>
          </cell>
          <cell r="D1502" t="str">
            <v>VINO ROSE 750ml DECOY</v>
          </cell>
          <cell r="E1502">
            <v>1</v>
          </cell>
          <cell r="F1502" t="str">
            <v>BEBIDAS</v>
          </cell>
          <cell r="G1502" t="str">
            <v>BEBIDAS</v>
          </cell>
          <cell r="H1502" t="str">
            <v>VINOS FINOS Y VARIETALES</v>
          </cell>
          <cell r="I1502" t="str">
            <v>INSUMOS PROVEEDORES</v>
          </cell>
          <cell r="J1502" t="str">
            <v>CHALECO</v>
          </cell>
          <cell r="K1502" t="str">
            <v>DECOY</v>
          </cell>
          <cell r="L1502">
            <v>114</v>
          </cell>
          <cell r="M1502" t="str">
            <v>APOLO IMPORT S.A. 2 - TRENTINO (114)</v>
          </cell>
          <cell r="N1502">
            <v>0</v>
          </cell>
          <cell r="O1502">
            <v>0</v>
          </cell>
          <cell r="P1502">
            <v>0</v>
          </cell>
          <cell r="Q1502">
            <v>0</v>
          </cell>
          <cell r="R1502">
            <v>0</v>
          </cell>
          <cell r="S1502">
            <v>0</v>
          </cell>
          <cell r="T1502">
            <v>0</v>
          </cell>
          <cell r="U1502">
            <v>0</v>
          </cell>
          <cell r="V1502">
            <v>0</v>
          </cell>
          <cell r="W1502">
            <v>0</v>
          </cell>
          <cell r="X1502">
            <v>0</v>
          </cell>
          <cell r="Y1502">
            <v>0</v>
          </cell>
          <cell r="Z1502">
            <v>0</v>
          </cell>
          <cell r="AA1502">
            <v>0</v>
          </cell>
          <cell r="AB1502">
            <v>0</v>
          </cell>
          <cell r="AC1502">
            <v>0</v>
          </cell>
          <cell r="AD1502">
            <v>0</v>
          </cell>
          <cell r="AE1502">
            <v>0</v>
          </cell>
          <cell r="AF1502">
            <v>0</v>
          </cell>
          <cell r="AG1502">
            <v>0</v>
          </cell>
          <cell r="AH1502">
            <v>0</v>
          </cell>
          <cell r="AI1502">
            <v>0</v>
          </cell>
          <cell r="AJ1502">
            <v>0</v>
          </cell>
          <cell r="AK1502">
            <v>0</v>
          </cell>
          <cell r="AL1502">
            <v>0</v>
          </cell>
          <cell r="AM1502">
            <v>0</v>
          </cell>
          <cell r="AN1502">
            <v>0</v>
          </cell>
          <cell r="AO1502">
            <v>6</v>
          </cell>
          <cell r="AP1502" t="str">
            <v>Q</v>
          </cell>
          <cell r="AQ1502" t="str">
            <v>Q</v>
          </cell>
          <cell r="AR1502" t="str">
            <v>Q</v>
          </cell>
          <cell r="AS1502" t="str">
            <v>Q</v>
          </cell>
          <cell r="AT1502" t="str">
            <v>Q</v>
          </cell>
          <cell r="AU1502" t="str">
            <v>SV</v>
          </cell>
          <cell r="AV1502">
            <v>141579.99999000001</v>
          </cell>
          <cell r="AW1502">
            <v>141580.00076</v>
          </cell>
          <cell r="AX1502">
            <v>0</v>
          </cell>
          <cell r="AY1502">
            <v>-1</v>
          </cell>
          <cell r="AZ1502" t="e">
            <v>#DIV/0!</v>
          </cell>
          <cell r="BC1502">
            <v>-1</v>
          </cell>
          <cell r="BD1502">
            <v>0</v>
          </cell>
          <cell r="BG1502">
            <v>-1</v>
          </cell>
          <cell r="BH1502">
            <v>0</v>
          </cell>
        </row>
        <row r="1503">
          <cell r="B1503" t="str">
            <v>41679</v>
          </cell>
          <cell r="C1503" t="str">
            <v>669576030158</v>
          </cell>
          <cell r="D1503" t="str">
            <v>VINO POSTMARK PASO ROBLES CABERNET SAUVIGNON 750 m</v>
          </cell>
          <cell r="E1503">
            <v>1</v>
          </cell>
          <cell r="F1503" t="str">
            <v>BEBIDAS</v>
          </cell>
          <cell r="G1503" t="str">
            <v>BEBIDAS</v>
          </cell>
          <cell r="H1503" t="str">
            <v>VINOS FINOS Y VARIETALES</v>
          </cell>
          <cell r="I1503" t="str">
            <v>INSUMOS PROVEEDORES</v>
          </cell>
          <cell r="J1503" t="str">
            <v>CHALECO</v>
          </cell>
          <cell r="K1503" t="str">
            <v>POSTMARK PASO ROBLES</v>
          </cell>
          <cell r="L1503">
            <v>114</v>
          </cell>
          <cell r="M1503" t="str">
            <v>APOLO IMPORT S.A. 2 - TRENTINO (114)</v>
          </cell>
          <cell r="N1503">
            <v>0</v>
          </cell>
          <cell r="O1503">
            <v>0</v>
          </cell>
          <cell r="P1503">
            <v>0</v>
          </cell>
          <cell r="Q1503">
            <v>0</v>
          </cell>
          <cell r="R1503">
            <v>0</v>
          </cell>
          <cell r="S1503">
            <v>0</v>
          </cell>
          <cell r="T1503">
            <v>0</v>
          </cell>
          <cell r="U1503">
            <v>0</v>
          </cell>
          <cell r="V1503">
            <v>0</v>
          </cell>
          <cell r="W1503">
            <v>0</v>
          </cell>
          <cell r="X1503">
            <v>0</v>
          </cell>
          <cell r="Y1503">
            <v>0</v>
          </cell>
          <cell r="Z1503">
            <v>0</v>
          </cell>
          <cell r="AA1503">
            <v>0</v>
          </cell>
          <cell r="AB1503">
            <v>0</v>
          </cell>
          <cell r="AC1503">
            <v>0</v>
          </cell>
          <cell r="AD1503">
            <v>0</v>
          </cell>
          <cell r="AE1503">
            <v>0</v>
          </cell>
          <cell r="AF1503">
            <v>0</v>
          </cell>
          <cell r="AG1503">
            <v>0</v>
          </cell>
          <cell r="AH1503">
            <v>0</v>
          </cell>
          <cell r="AI1503">
            <v>0</v>
          </cell>
          <cell r="AJ1503">
            <v>0</v>
          </cell>
          <cell r="AK1503">
            <v>0</v>
          </cell>
          <cell r="AL1503">
            <v>0</v>
          </cell>
          <cell r="AM1503">
            <v>0</v>
          </cell>
          <cell r="AN1503">
            <v>0</v>
          </cell>
          <cell r="AO1503">
            <v>0</v>
          </cell>
          <cell r="AP1503" t="str">
            <v>Q</v>
          </cell>
          <cell r="AQ1503" t="str">
            <v>Q</v>
          </cell>
          <cell r="AR1503" t="str">
            <v>Q</v>
          </cell>
          <cell r="AS1503" t="str">
            <v>Q</v>
          </cell>
          <cell r="AT1503" t="str">
            <v>Q</v>
          </cell>
          <cell r="AU1503" t="str">
            <v>Q</v>
          </cell>
          <cell r="AV1503">
            <v>199920.00000500001</v>
          </cell>
          <cell r="AW1503">
            <v>199920.00000500001</v>
          </cell>
          <cell r="AX1503">
            <v>0</v>
          </cell>
          <cell r="AY1503">
            <v>-1</v>
          </cell>
          <cell r="AZ1503" t="e">
            <v>#DIV/0!</v>
          </cell>
          <cell r="BC1503">
            <v>-1</v>
          </cell>
          <cell r="BD1503">
            <v>0</v>
          </cell>
          <cell r="BG1503">
            <v>-1</v>
          </cell>
          <cell r="BH1503">
            <v>0</v>
          </cell>
        </row>
        <row r="1504">
          <cell r="B1504" t="str">
            <v>12502</v>
          </cell>
          <cell r="C1504" t="str">
            <v>7798140000471</v>
          </cell>
          <cell r="D1504" t="str">
            <v>VINO MALBEC 750ml CARELLI</v>
          </cell>
          <cell r="E1504">
            <v>6</v>
          </cell>
          <cell r="F1504" t="str">
            <v>BEBIDAS</v>
          </cell>
          <cell r="G1504" t="str">
            <v>BEBIDAS</v>
          </cell>
          <cell r="H1504" t="str">
            <v>VINOS FINOS Y VARIETALES</v>
          </cell>
          <cell r="I1504" t="str">
            <v>ARGENTINA</v>
          </cell>
          <cell r="J1504" t="str">
            <v>CARELLI_x000D_</v>
          </cell>
          <cell r="K1504" t="str">
            <v>CARELLI</v>
          </cell>
          <cell r="L1504">
            <v>114</v>
          </cell>
          <cell r="M1504" t="str">
            <v>APOLO IMPORT S.A. 2 - TRENTINO (114)</v>
          </cell>
          <cell r="N1504">
            <v>0</v>
          </cell>
          <cell r="O1504">
            <v>0</v>
          </cell>
          <cell r="P1504">
            <v>0</v>
          </cell>
          <cell r="Q1504">
            <v>0</v>
          </cell>
          <cell r="R1504">
            <v>0</v>
          </cell>
          <cell r="S1504">
            <v>0</v>
          </cell>
          <cell r="T1504">
            <v>0</v>
          </cell>
          <cell r="U1504">
            <v>0</v>
          </cell>
          <cell r="V1504">
            <v>0</v>
          </cell>
          <cell r="W1504">
            <v>0</v>
          </cell>
          <cell r="X1504">
            <v>0</v>
          </cell>
          <cell r="Y1504">
            <v>0</v>
          </cell>
          <cell r="Z1504">
            <v>0</v>
          </cell>
          <cell r="AA1504">
            <v>0</v>
          </cell>
          <cell r="AB1504">
            <v>0</v>
          </cell>
          <cell r="AC1504">
            <v>0</v>
          </cell>
          <cell r="AD1504">
            <v>0</v>
          </cell>
          <cell r="AE1504">
            <v>0</v>
          </cell>
          <cell r="AF1504">
            <v>0</v>
          </cell>
          <cell r="AG1504">
            <v>0</v>
          </cell>
          <cell r="AH1504">
            <v>0</v>
          </cell>
          <cell r="AI1504">
            <v>0</v>
          </cell>
          <cell r="AJ1504">
            <v>3</v>
          </cell>
          <cell r="AK1504">
            <v>3</v>
          </cell>
          <cell r="AL1504">
            <v>0</v>
          </cell>
          <cell r="AM1504">
            <v>0</v>
          </cell>
          <cell r="AN1504">
            <v>0</v>
          </cell>
          <cell r="AO1504">
            <v>0</v>
          </cell>
          <cell r="AP1504" t="str">
            <v>SV</v>
          </cell>
          <cell r="AQ1504" t="str">
            <v>SV</v>
          </cell>
          <cell r="AR1504" t="str">
            <v>Q</v>
          </cell>
          <cell r="AS1504" t="str">
            <v>Q</v>
          </cell>
          <cell r="AT1504" t="str">
            <v>Q</v>
          </cell>
          <cell r="AU1504" t="str">
            <v>Q</v>
          </cell>
          <cell r="AV1504">
            <v>421871.00000100001</v>
          </cell>
          <cell r="AW1504">
            <v>421870.69672000001</v>
          </cell>
          <cell r="AX1504">
            <v>599900</v>
          </cell>
          <cell r="AY1504">
            <v>0.42199866783585027</v>
          </cell>
          <cell r="AZ1504">
            <v>0.2967644607417903</v>
          </cell>
          <cell r="BA1504">
            <v>574900</v>
          </cell>
          <cell r="BB1504">
            <v>2</v>
          </cell>
          <cell r="BC1504">
            <v>0.36273884670583478</v>
          </cell>
          <cell r="BD1504">
            <v>0.26618368411723775</v>
          </cell>
          <cell r="BE1504">
            <v>549900</v>
          </cell>
          <cell r="BF1504">
            <v>6</v>
          </cell>
          <cell r="BG1504">
            <v>0.30347902557581952</v>
          </cell>
          <cell r="BH1504">
            <v>0.2328223313311511</v>
          </cell>
        </row>
        <row r="1505">
          <cell r="B1505" t="str">
            <v>12504</v>
          </cell>
          <cell r="C1505" t="str">
            <v>7798140000693</v>
          </cell>
          <cell r="D1505" t="str">
            <v>VINO BONARDA 750ml RVA CARLA CHIARO</v>
          </cell>
          <cell r="E1505">
            <v>6</v>
          </cell>
          <cell r="F1505" t="str">
            <v>BEBIDAS</v>
          </cell>
          <cell r="G1505" t="str">
            <v>BEBIDAS</v>
          </cell>
          <cell r="H1505" t="str">
            <v>VINOS FINOS Y VARIETALES</v>
          </cell>
          <cell r="I1505" t="str">
            <v>ARGENTINA</v>
          </cell>
          <cell r="J1505" t="str">
            <v>CARELLI_x000D_</v>
          </cell>
          <cell r="K1505" t="str">
            <v>CARLA CHIARO</v>
          </cell>
          <cell r="L1505">
            <v>114</v>
          </cell>
          <cell r="M1505" t="str">
            <v>APOLO IMPORT S.A. 2 - TRENTINO (114)</v>
          </cell>
          <cell r="N1505">
            <v>0</v>
          </cell>
          <cell r="O1505">
            <v>0</v>
          </cell>
          <cell r="P1505">
            <v>0</v>
          </cell>
          <cell r="Q1505">
            <v>0</v>
          </cell>
          <cell r="R1505">
            <v>1</v>
          </cell>
          <cell r="S1505">
            <v>0</v>
          </cell>
          <cell r="T1505">
            <v>0</v>
          </cell>
          <cell r="U1505">
            <v>0</v>
          </cell>
          <cell r="V1505">
            <v>2</v>
          </cell>
          <cell r="W1505">
            <v>0</v>
          </cell>
          <cell r="X1505">
            <v>0</v>
          </cell>
          <cell r="Y1505">
            <v>0</v>
          </cell>
          <cell r="Z1505">
            <v>1</v>
          </cell>
          <cell r="AA1505">
            <v>0</v>
          </cell>
          <cell r="AB1505">
            <v>0</v>
          </cell>
          <cell r="AC1505">
            <v>0</v>
          </cell>
          <cell r="AD1505">
            <v>2</v>
          </cell>
          <cell r="AE1505">
            <v>0</v>
          </cell>
          <cell r="AF1505">
            <v>0</v>
          </cell>
          <cell r="AG1505">
            <v>0</v>
          </cell>
          <cell r="AH1505">
            <v>0</v>
          </cell>
          <cell r="AI1505">
            <v>0</v>
          </cell>
          <cell r="AJ1505">
            <v>19</v>
          </cell>
          <cell r="AK1505">
            <v>15</v>
          </cell>
          <cell r="AL1505">
            <v>13</v>
          </cell>
          <cell r="AM1505">
            <v>15</v>
          </cell>
          <cell r="AN1505">
            <v>10</v>
          </cell>
          <cell r="AO1505">
            <v>3</v>
          </cell>
          <cell r="AP1505" t="str">
            <v>SV</v>
          </cell>
          <cell r="AQ1505" t="str">
            <v>SV</v>
          </cell>
          <cell r="AR1505" t="str">
            <v>SV</v>
          </cell>
          <cell r="AS1505" t="str">
            <v>SV</v>
          </cell>
          <cell r="AT1505" t="str">
            <v>SV</v>
          </cell>
          <cell r="AU1505" t="str">
            <v>SV</v>
          </cell>
          <cell r="AV1505">
            <v>89899.999970000004</v>
          </cell>
          <cell r="AW1505">
            <v>69988.973559999999</v>
          </cell>
          <cell r="AX1505">
            <v>107900</v>
          </cell>
          <cell r="AY1505">
            <v>0.20022246981097513</v>
          </cell>
          <cell r="AZ1505">
            <v>0.16682113095458753</v>
          </cell>
          <cell r="BA1505">
            <v>99900</v>
          </cell>
          <cell r="BB1505">
            <v>3</v>
          </cell>
          <cell r="BC1505">
            <v>0.11123470559885473</v>
          </cell>
          <cell r="BD1505">
            <v>0.10010010040040036</v>
          </cell>
          <cell r="BE1505">
            <v>0</v>
          </cell>
          <cell r="BF1505">
            <v>0</v>
          </cell>
          <cell r="BG1505">
            <v>-1</v>
          </cell>
          <cell r="BH1505">
            <v>0</v>
          </cell>
        </row>
        <row r="1506">
          <cell r="B1506" t="str">
            <v>12503</v>
          </cell>
          <cell r="C1506" t="str">
            <v>7798140000327</v>
          </cell>
          <cell r="D1506" t="str">
            <v>VINO MALBEC 750ml RVA CARLA CHIARO</v>
          </cell>
          <cell r="E1506">
            <v>6</v>
          </cell>
          <cell r="F1506" t="str">
            <v>BEBIDAS</v>
          </cell>
          <cell r="G1506" t="str">
            <v>BEBIDAS</v>
          </cell>
          <cell r="H1506" t="str">
            <v>VINOS FINOS Y VARIETALES</v>
          </cell>
          <cell r="I1506" t="str">
            <v>ARGENTINA</v>
          </cell>
          <cell r="J1506" t="str">
            <v>CARELLI_x000D_</v>
          </cell>
          <cell r="K1506" t="str">
            <v>CARLA CHIARO</v>
          </cell>
          <cell r="L1506">
            <v>114</v>
          </cell>
          <cell r="M1506" t="str">
            <v>APOLO IMPORT S.A. 2 - TRENTINO (114)</v>
          </cell>
          <cell r="N1506">
            <v>0</v>
          </cell>
          <cell r="O1506">
            <v>0</v>
          </cell>
          <cell r="P1506">
            <v>0</v>
          </cell>
          <cell r="Q1506">
            <v>0</v>
          </cell>
          <cell r="R1506">
            <v>0</v>
          </cell>
          <cell r="S1506">
            <v>0</v>
          </cell>
          <cell r="T1506">
            <v>0</v>
          </cell>
          <cell r="U1506">
            <v>0</v>
          </cell>
          <cell r="V1506">
            <v>0</v>
          </cell>
          <cell r="W1506">
            <v>0</v>
          </cell>
          <cell r="X1506">
            <v>0</v>
          </cell>
          <cell r="Y1506">
            <v>0</v>
          </cell>
          <cell r="Z1506">
            <v>0</v>
          </cell>
          <cell r="AA1506">
            <v>0</v>
          </cell>
          <cell r="AB1506">
            <v>0</v>
          </cell>
          <cell r="AC1506">
            <v>0</v>
          </cell>
          <cell r="AD1506">
            <v>2</v>
          </cell>
          <cell r="AE1506">
            <v>0</v>
          </cell>
          <cell r="AF1506">
            <v>0</v>
          </cell>
          <cell r="AG1506">
            <v>0</v>
          </cell>
          <cell r="AH1506">
            <v>0</v>
          </cell>
          <cell r="AI1506">
            <v>0</v>
          </cell>
          <cell r="AJ1506">
            <v>6</v>
          </cell>
          <cell r="AK1506">
            <v>13</v>
          </cell>
          <cell r="AL1506">
            <v>10</v>
          </cell>
          <cell r="AM1506">
            <v>9</v>
          </cell>
          <cell r="AN1506">
            <v>10</v>
          </cell>
          <cell r="AO1506">
            <v>3</v>
          </cell>
          <cell r="AP1506" t="str">
            <v>SV</v>
          </cell>
          <cell r="AQ1506" t="str">
            <v>SV</v>
          </cell>
          <cell r="AR1506" t="str">
            <v>SV</v>
          </cell>
          <cell r="AS1506" t="str">
            <v>SV</v>
          </cell>
          <cell r="AT1506" t="str">
            <v>SV</v>
          </cell>
          <cell r="AU1506" t="str">
            <v>SV</v>
          </cell>
          <cell r="AV1506">
            <v>89899.999970000004</v>
          </cell>
          <cell r="AW1506">
            <v>69138.72163</v>
          </cell>
          <cell r="AX1506">
            <v>107900</v>
          </cell>
          <cell r="AY1506">
            <v>0.20022246981097513</v>
          </cell>
          <cell r="AZ1506">
            <v>0.16682113095458753</v>
          </cell>
          <cell r="BA1506">
            <v>99900</v>
          </cell>
          <cell r="BB1506">
            <v>3</v>
          </cell>
          <cell r="BC1506">
            <v>0.11123470559885473</v>
          </cell>
          <cell r="BD1506">
            <v>0.10010010040040036</v>
          </cell>
          <cell r="BE1506">
            <v>0</v>
          </cell>
          <cell r="BF1506">
            <v>0</v>
          </cell>
          <cell r="BG1506">
            <v>-1</v>
          </cell>
          <cell r="BH1506">
            <v>0</v>
          </cell>
        </row>
        <row r="1507">
          <cell r="B1507" t="str">
            <v>12511</v>
          </cell>
          <cell r="C1507" t="str">
            <v>7798140000662</v>
          </cell>
          <cell r="D1507" t="str">
            <v>VINO CAB SAUVIGNON/MERLOT 750ml 34.</v>
          </cell>
          <cell r="E1507">
            <v>6</v>
          </cell>
          <cell r="F1507" t="str">
            <v>BEBIDAS</v>
          </cell>
          <cell r="G1507" t="str">
            <v>BEBIDAS</v>
          </cell>
          <cell r="H1507" t="str">
            <v>VINOS FINOS Y VARIETALES</v>
          </cell>
          <cell r="I1507" t="str">
            <v>ARGENTINA</v>
          </cell>
          <cell r="J1507" t="str">
            <v>CARELLI_x000D_</v>
          </cell>
          <cell r="K1507" t="str">
            <v>34</v>
          </cell>
          <cell r="L1507">
            <v>114</v>
          </cell>
          <cell r="M1507" t="str">
            <v>APOLO IMPORT S.A. 2 - TRENTINO (114)</v>
          </cell>
          <cell r="N1507">
            <v>0</v>
          </cell>
          <cell r="O1507">
            <v>0</v>
          </cell>
          <cell r="P1507">
            <v>0</v>
          </cell>
          <cell r="Q1507">
            <v>0</v>
          </cell>
          <cell r="R1507">
            <v>1</v>
          </cell>
          <cell r="S1507">
            <v>6</v>
          </cell>
          <cell r="T1507">
            <v>3</v>
          </cell>
          <cell r="U1507">
            <v>5</v>
          </cell>
          <cell r="V1507">
            <v>0</v>
          </cell>
          <cell r="W1507">
            <v>0</v>
          </cell>
          <cell r="X1507">
            <v>0</v>
          </cell>
          <cell r="Y1507">
            <v>0</v>
          </cell>
          <cell r="Z1507">
            <v>2</v>
          </cell>
          <cell r="AA1507">
            <v>0</v>
          </cell>
          <cell r="AB1507">
            <v>0</v>
          </cell>
          <cell r="AC1507">
            <v>1</v>
          </cell>
          <cell r="AD1507">
            <v>0</v>
          </cell>
          <cell r="AE1507">
            <v>0</v>
          </cell>
          <cell r="AF1507">
            <v>0</v>
          </cell>
          <cell r="AG1507">
            <v>0</v>
          </cell>
          <cell r="AH1507">
            <v>0</v>
          </cell>
          <cell r="AI1507">
            <v>0</v>
          </cell>
          <cell r="AJ1507">
            <v>17</v>
          </cell>
          <cell r="AK1507">
            <v>33</v>
          </cell>
          <cell r="AL1507">
            <v>21</v>
          </cell>
          <cell r="AM1507">
            <v>12</v>
          </cell>
          <cell r="AN1507">
            <v>15</v>
          </cell>
          <cell r="AO1507">
            <v>6</v>
          </cell>
          <cell r="AP1507" t="str">
            <v>SV</v>
          </cell>
          <cell r="AQ1507">
            <v>198</v>
          </cell>
          <cell r="AR1507" t="str">
            <v>SV</v>
          </cell>
          <cell r="AS1507">
            <v>360</v>
          </cell>
          <cell r="AT1507" t="str">
            <v>SV</v>
          </cell>
          <cell r="AU1507" t="str">
            <v>SV</v>
          </cell>
          <cell r="AV1507">
            <v>37419.999980000001</v>
          </cell>
          <cell r="AW1507">
            <v>30429.828440000001</v>
          </cell>
          <cell r="AX1507">
            <v>44900</v>
          </cell>
          <cell r="AY1507">
            <v>0.19989310593259924</v>
          </cell>
          <cell r="AZ1507">
            <v>0.1665924280623608</v>
          </cell>
          <cell r="BA1507">
            <v>41900</v>
          </cell>
          <cell r="BB1507">
            <v>3</v>
          </cell>
          <cell r="BC1507">
            <v>0.11972207435581073</v>
          </cell>
          <cell r="BD1507">
            <v>0.1069212415274463</v>
          </cell>
          <cell r="BE1507">
            <v>39900</v>
          </cell>
          <cell r="BF1507">
            <v>6</v>
          </cell>
          <cell r="BG1507">
            <v>6.6274719971285201E-2</v>
          </cell>
          <cell r="BH1507">
            <v>6.2155388972431065E-2</v>
          </cell>
        </row>
        <row r="1508">
          <cell r="B1508" t="str">
            <v>12507</v>
          </cell>
          <cell r="C1508" t="str">
            <v>7798140000181</v>
          </cell>
          <cell r="D1508" t="str">
            <v>VINO CABERNET SAUVIGNON 750ml 34.</v>
          </cell>
          <cell r="E1508">
            <v>6</v>
          </cell>
          <cell r="F1508" t="str">
            <v>BEBIDAS</v>
          </cell>
          <cell r="G1508" t="str">
            <v>BEBIDAS</v>
          </cell>
          <cell r="H1508" t="str">
            <v>VINOS FINOS Y VARIETALES</v>
          </cell>
          <cell r="I1508" t="str">
            <v>ARGENTINA</v>
          </cell>
          <cell r="J1508" t="str">
            <v>CARELLI_x000D_</v>
          </cell>
          <cell r="K1508" t="str">
            <v>34</v>
          </cell>
          <cell r="L1508">
            <v>114</v>
          </cell>
          <cell r="M1508" t="str">
            <v>APOLO IMPORT S.A. 2 - TRENTINO (114)</v>
          </cell>
          <cell r="N1508">
            <v>1</v>
          </cell>
          <cell r="O1508">
            <v>1</v>
          </cell>
          <cell r="P1508">
            <v>1</v>
          </cell>
          <cell r="Q1508">
            <v>2</v>
          </cell>
          <cell r="R1508">
            <v>2</v>
          </cell>
          <cell r="S1508">
            <v>2</v>
          </cell>
          <cell r="T1508">
            <v>2</v>
          </cell>
          <cell r="U1508">
            <v>3</v>
          </cell>
          <cell r="V1508">
            <v>2</v>
          </cell>
          <cell r="W1508">
            <v>2</v>
          </cell>
          <cell r="X1508">
            <v>1</v>
          </cell>
          <cell r="Y1508">
            <v>0</v>
          </cell>
          <cell r="Z1508">
            <v>3</v>
          </cell>
          <cell r="AA1508">
            <v>2</v>
          </cell>
          <cell r="AB1508">
            <v>5</v>
          </cell>
          <cell r="AC1508">
            <v>1</v>
          </cell>
          <cell r="AD1508">
            <v>1</v>
          </cell>
          <cell r="AE1508">
            <v>0</v>
          </cell>
          <cell r="AF1508">
            <v>2</v>
          </cell>
          <cell r="AG1508">
            <v>4</v>
          </cell>
          <cell r="AH1508">
            <v>0</v>
          </cell>
          <cell r="AI1508">
            <v>0</v>
          </cell>
          <cell r="AJ1508">
            <v>40</v>
          </cell>
          <cell r="AK1508">
            <v>48</v>
          </cell>
          <cell r="AL1508">
            <v>28</v>
          </cell>
          <cell r="AM1508">
            <v>44</v>
          </cell>
          <cell r="AN1508">
            <v>32</v>
          </cell>
          <cell r="AO1508">
            <v>6</v>
          </cell>
          <cell r="AP1508">
            <v>600</v>
          </cell>
          <cell r="AQ1508">
            <v>480</v>
          </cell>
          <cell r="AR1508" t="str">
            <v>SV</v>
          </cell>
          <cell r="AS1508">
            <v>1320</v>
          </cell>
          <cell r="AT1508">
            <v>240</v>
          </cell>
          <cell r="AU1508" t="str">
            <v>SV</v>
          </cell>
          <cell r="AV1508">
            <v>37419.999980000001</v>
          </cell>
          <cell r="AW1508">
            <v>31032.427800000001</v>
          </cell>
          <cell r="AX1508">
            <v>44900</v>
          </cell>
          <cell r="AY1508">
            <v>0.19989310593259924</v>
          </cell>
          <cell r="AZ1508">
            <v>0.1665924280623608</v>
          </cell>
          <cell r="BA1508">
            <v>41900</v>
          </cell>
          <cell r="BB1508">
            <v>3</v>
          </cell>
          <cell r="BC1508">
            <v>0.11972207435581073</v>
          </cell>
          <cell r="BD1508">
            <v>0.1069212415274463</v>
          </cell>
          <cell r="BE1508">
            <v>39900</v>
          </cell>
          <cell r="BF1508">
            <v>6</v>
          </cell>
          <cell r="BG1508">
            <v>6.6274719971285201E-2</v>
          </cell>
          <cell r="BH1508">
            <v>6.2155388972431065E-2</v>
          </cell>
        </row>
        <row r="1509">
          <cell r="B1509" t="str">
            <v>12510</v>
          </cell>
          <cell r="C1509" t="str">
            <v>7798140000969</v>
          </cell>
          <cell r="D1509" t="str">
            <v>VINO CHARDONNAY 750ml 34.</v>
          </cell>
          <cell r="E1509">
            <v>6</v>
          </cell>
          <cell r="F1509" t="str">
            <v>BEBIDAS</v>
          </cell>
          <cell r="G1509" t="str">
            <v>BEBIDAS</v>
          </cell>
          <cell r="H1509" t="str">
            <v>VINOS FINOS Y VARIETALES</v>
          </cell>
          <cell r="I1509" t="str">
            <v>ARGENTINA</v>
          </cell>
          <cell r="J1509" t="str">
            <v>CARELLI_x000D_</v>
          </cell>
          <cell r="K1509" t="str">
            <v>34</v>
          </cell>
          <cell r="L1509">
            <v>114</v>
          </cell>
          <cell r="M1509" t="str">
            <v>APOLO IMPORT S.A. 2 - TRENTINO (114)</v>
          </cell>
          <cell r="N1509">
            <v>6</v>
          </cell>
          <cell r="O1509">
            <v>0</v>
          </cell>
          <cell r="P1509">
            <v>0</v>
          </cell>
          <cell r="Q1509">
            <v>0</v>
          </cell>
          <cell r="R1509">
            <v>0</v>
          </cell>
          <cell r="S1509">
            <v>3</v>
          </cell>
          <cell r="T1509">
            <v>2</v>
          </cell>
          <cell r="U1509">
            <v>1</v>
          </cell>
          <cell r="V1509">
            <v>0</v>
          </cell>
          <cell r="W1509">
            <v>0</v>
          </cell>
          <cell r="X1509">
            <v>0</v>
          </cell>
          <cell r="Y1509">
            <v>0</v>
          </cell>
          <cell r="Z1509">
            <v>3</v>
          </cell>
          <cell r="AA1509">
            <v>0</v>
          </cell>
          <cell r="AB1509">
            <v>3</v>
          </cell>
          <cell r="AC1509">
            <v>5</v>
          </cell>
          <cell r="AD1509">
            <v>4</v>
          </cell>
          <cell r="AE1509">
            <v>1</v>
          </cell>
          <cell r="AF1509">
            <v>1</v>
          </cell>
          <cell r="AG1509">
            <v>0</v>
          </cell>
          <cell r="AH1509">
            <v>0</v>
          </cell>
          <cell r="AI1509">
            <v>0</v>
          </cell>
          <cell r="AJ1509">
            <v>23</v>
          </cell>
          <cell r="AK1509">
            <v>24</v>
          </cell>
          <cell r="AL1509">
            <v>23</v>
          </cell>
          <cell r="AM1509">
            <v>29</v>
          </cell>
          <cell r="AN1509">
            <v>16</v>
          </cell>
          <cell r="AO1509">
            <v>12</v>
          </cell>
          <cell r="AP1509" t="str">
            <v>SV</v>
          </cell>
          <cell r="AQ1509">
            <v>720</v>
          </cell>
          <cell r="AR1509" t="str">
            <v>SV</v>
          </cell>
          <cell r="AS1509">
            <v>174</v>
          </cell>
          <cell r="AT1509" t="str">
            <v>SV</v>
          </cell>
          <cell r="AU1509" t="str">
            <v>SV</v>
          </cell>
          <cell r="AV1509">
            <v>37419.999980000001</v>
          </cell>
          <cell r="AW1509">
            <v>33085.215239999998</v>
          </cell>
          <cell r="AX1509">
            <v>44900</v>
          </cell>
          <cell r="AY1509">
            <v>0.19989310593259924</v>
          </cell>
          <cell r="AZ1509">
            <v>0.1665924280623608</v>
          </cell>
          <cell r="BA1509">
            <v>41900</v>
          </cell>
          <cell r="BB1509">
            <v>3</v>
          </cell>
          <cell r="BC1509">
            <v>0.11972207435581073</v>
          </cell>
          <cell r="BD1509">
            <v>0.1069212415274463</v>
          </cell>
          <cell r="BE1509">
            <v>39900</v>
          </cell>
          <cell r="BF1509">
            <v>6</v>
          </cell>
          <cell r="BG1509">
            <v>6.6274719971285201E-2</v>
          </cell>
          <cell r="BH1509">
            <v>6.2155388972431065E-2</v>
          </cell>
        </row>
        <row r="1510">
          <cell r="B1510" t="str">
            <v>12508</v>
          </cell>
          <cell r="C1510" t="str">
            <v>7798140000174</v>
          </cell>
          <cell r="D1510" t="str">
            <v>VINO MALBEC 750ml 34.</v>
          </cell>
          <cell r="E1510">
            <v>6</v>
          </cell>
          <cell r="F1510" t="str">
            <v>BEBIDAS</v>
          </cell>
          <cell r="G1510" t="str">
            <v>BEBIDAS</v>
          </cell>
          <cell r="H1510" t="str">
            <v>VINOS FINOS Y VARIETALES</v>
          </cell>
          <cell r="I1510" t="str">
            <v>ARGENTINA</v>
          </cell>
          <cell r="J1510" t="str">
            <v>CARELLI_x000D_</v>
          </cell>
          <cell r="K1510" t="str">
            <v>34</v>
          </cell>
          <cell r="L1510">
            <v>114</v>
          </cell>
          <cell r="M1510" t="str">
            <v>APOLO IMPORT S.A. 2 - TRENTINO (114)</v>
          </cell>
          <cell r="N1510">
            <v>2</v>
          </cell>
          <cell r="O1510">
            <v>6</v>
          </cell>
          <cell r="P1510">
            <v>1</v>
          </cell>
          <cell r="Q1510">
            <v>1</v>
          </cell>
          <cell r="R1510">
            <v>2</v>
          </cell>
          <cell r="S1510">
            <v>3</v>
          </cell>
          <cell r="T1510">
            <v>2</v>
          </cell>
          <cell r="U1510">
            <v>4</v>
          </cell>
          <cell r="V1510">
            <v>0</v>
          </cell>
          <cell r="W1510">
            <v>2</v>
          </cell>
          <cell r="X1510">
            <v>0</v>
          </cell>
          <cell r="Y1510">
            <v>3</v>
          </cell>
          <cell r="Z1510">
            <v>2</v>
          </cell>
          <cell r="AA1510">
            <v>2</v>
          </cell>
          <cell r="AB1510">
            <v>1</v>
          </cell>
          <cell r="AC1510">
            <v>4</v>
          </cell>
          <cell r="AD1510">
            <v>0</v>
          </cell>
          <cell r="AE1510">
            <v>2</v>
          </cell>
          <cell r="AF1510">
            <v>4</v>
          </cell>
          <cell r="AG1510">
            <v>4</v>
          </cell>
          <cell r="AH1510">
            <v>0</v>
          </cell>
          <cell r="AI1510">
            <v>0</v>
          </cell>
          <cell r="AJ1510">
            <v>37</v>
          </cell>
          <cell r="AK1510">
            <v>69</v>
          </cell>
          <cell r="AL1510">
            <v>15</v>
          </cell>
          <cell r="AM1510">
            <v>46</v>
          </cell>
          <cell r="AN1510">
            <v>26</v>
          </cell>
          <cell r="AO1510">
            <v>6</v>
          </cell>
          <cell r="AP1510">
            <v>1110</v>
          </cell>
          <cell r="AQ1510">
            <v>517.5</v>
          </cell>
          <cell r="AR1510">
            <v>150</v>
          </cell>
          <cell r="AS1510">
            <v>345</v>
          </cell>
          <cell r="AT1510">
            <v>195</v>
          </cell>
          <cell r="AU1510" t="str">
            <v>SV</v>
          </cell>
          <cell r="AV1510">
            <v>37419.999980000001</v>
          </cell>
          <cell r="AW1510">
            <v>33063.667999999998</v>
          </cell>
          <cell r="AX1510">
            <v>44900</v>
          </cell>
          <cell r="AY1510">
            <v>0.19989310593259924</v>
          </cell>
          <cell r="AZ1510">
            <v>0.1665924280623608</v>
          </cell>
          <cell r="BA1510">
            <v>41900</v>
          </cell>
          <cell r="BB1510">
            <v>3</v>
          </cell>
          <cell r="BC1510">
            <v>0.11972207435581073</v>
          </cell>
          <cell r="BD1510">
            <v>0.1069212415274463</v>
          </cell>
          <cell r="BE1510">
            <v>39900</v>
          </cell>
          <cell r="BF1510">
            <v>6</v>
          </cell>
          <cell r="BG1510">
            <v>6.6274719971285201E-2</v>
          </cell>
          <cell r="BH1510">
            <v>6.2155388972431065E-2</v>
          </cell>
        </row>
        <row r="1511">
          <cell r="B1511" t="str">
            <v>12506</v>
          </cell>
          <cell r="C1511" t="str">
            <v>7798140000204</v>
          </cell>
          <cell r="D1511" t="str">
            <v>VINO MERLOT 750ml 34.</v>
          </cell>
          <cell r="E1511">
            <v>6</v>
          </cell>
          <cell r="F1511" t="str">
            <v>BEBIDAS</v>
          </cell>
          <cell r="G1511" t="str">
            <v>BEBIDAS</v>
          </cell>
          <cell r="H1511" t="str">
            <v>VINOS FINOS Y VARIETALES</v>
          </cell>
          <cell r="I1511" t="str">
            <v>ARGENTINA</v>
          </cell>
          <cell r="J1511" t="str">
            <v>CARELLI_x000D_</v>
          </cell>
          <cell r="K1511" t="str">
            <v>34</v>
          </cell>
          <cell r="L1511">
            <v>114</v>
          </cell>
          <cell r="M1511" t="str">
            <v>APOLO IMPORT S.A. 2 - TRENTINO (114)</v>
          </cell>
          <cell r="N1511">
            <v>0</v>
          </cell>
          <cell r="O1511">
            <v>1</v>
          </cell>
          <cell r="P1511">
            <v>0</v>
          </cell>
          <cell r="Q1511">
            <v>0</v>
          </cell>
          <cell r="R1511">
            <v>0</v>
          </cell>
          <cell r="S1511">
            <v>1</v>
          </cell>
          <cell r="T1511">
            <v>1</v>
          </cell>
          <cell r="U1511">
            <v>1</v>
          </cell>
          <cell r="V1511">
            <v>1</v>
          </cell>
          <cell r="W1511">
            <v>1</v>
          </cell>
          <cell r="X1511">
            <v>0</v>
          </cell>
          <cell r="Y1511">
            <v>0</v>
          </cell>
          <cell r="Z1511">
            <v>1</v>
          </cell>
          <cell r="AA1511">
            <v>0</v>
          </cell>
          <cell r="AB1511">
            <v>2</v>
          </cell>
          <cell r="AC1511">
            <v>1</v>
          </cell>
          <cell r="AD1511">
            <v>0</v>
          </cell>
          <cell r="AE1511">
            <v>2</v>
          </cell>
          <cell r="AF1511">
            <v>1</v>
          </cell>
          <cell r="AG1511">
            <v>1</v>
          </cell>
          <cell r="AH1511">
            <v>0</v>
          </cell>
          <cell r="AI1511">
            <v>0</v>
          </cell>
          <cell r="AJ1511">
            <v>41</v>
          </cell>
          <cell r="AK1511">
            <v>46</v>
          </cell>
          <cell r="AL1511">
            <v>47</v>
          </cell>
          <cell r="AM1511">
            <v>47</v>
          </cell>
          <cell r="AN1511">
            <v>15</v>
          </cell>
          <cell r="AO1511">
            <v>6</v>
          </cell>
          <cell r="AP1511" t="str">
            <v>SV</v>
          </cell>
          <cell r="AQ1511">
            <v>1380</v>
          </cell>
          <cell r="AR1511" t="str">
            <v>SV</v>
          </cell>
          <cell r="AS1511">
            <v>1410</v>
          </cell>
          <cell r="AT1511">
            <v>450</v>
          </cell>
          <cell r="AU1511" t="str">
            <v>SV</v>
          </cell>
          <cell r="AV1511">
            <v>37419.999980000001</v>
          </cell>
          <cell r="AW1511">
            <v>31527.184260000002</v>
          </cell>
          <cell r="AX1511">
            <v>44900</v>
          </cell>
          <cell r="AY1511">
            <v>0.19989310593259924</v>
          </cell>
          <cell r="AZ1511">
            <v>0.1665924280623608</v>
          </cell>
          <cell r="BA1511">
            <v>41900</v>
          </cell>
          <cell r="BB1511">
            <v>3</v>
          </cell>
          <cell r="BC1511">
            <v>0.11972207435581073</v>
          </cell>
          <cell r="BD1511">
            <v>0.1069212415274463</v>
          </cell>
          <cell r="BE1511">
            <v>39900</v>
          </cell>
          <cell r="BF1511">
            <v>6</v>
          </cell>
          <cell r="BG1511">
            <v>6.6274719971285201E-2</v>
          </cell>
          <cell r="BH1511">
            <v>6.2155388972431065E-2</v>
          </cell>
        </row>
        <row r="1512">
          <cell r="B1512" t="str">
            <v>12505</v>
          </cell>
          <cell r="C1512" t="str">
            <v>7798140000198</v>
          </cell>
          <cell r="D1512" t="str">
            <v>VINO SYRAH 750ml 34.</v>
          </cell>
          <cell r="E1512">
            <v>6</v>
          </cell>
          <cell r="F1512" t="str">
            <v>BEBIDAS</v>
          </cell>
          <cell r="G1512" t="str">
            <v>BEBIDAS</v>
          </cell>
          <cell r="H1512" t="str">
            <v>VINOS FINOS Y VARIETALES</v>
          </cell>
          <cell r="I1512" t="str">
            <v>ARGENTINA</v>
          </cell>
          <cell r="J1512" t="str">
            <v>CARELLI_x000D_</v>
          </cell>
          <cell r="K1512" t="str">
            <v>34</v>
          </cell>
          <cell r="L1512">
            <v>114</v>
          </cell>
          <cell r="M1512" t="str">
            <v>APOLO IMPORT S.A. 2 - TRENTINO (114)</v>
          </cell>
          <cell r="N1512">
            <v>1</v>
          </cell>
          <cell r="O1512">
            <v>1</v>
          </cell>
          <cell r="P1512">
            <v>0</v>
          </cell>
          <cell r="Q1512">
            <v>0</v>
          </cell>
          <cell r="R1512">
            <v>0</v>
          </cell>
          <cell r="S1512">
            <v>1</v>
          </cell>
          <cell r="T1512">
            <v>4</v>
          </cell>
          <cell r="U1512">
            <v>4</v>
          </cell>
          <cell r="V1512">
            <v>0</v>
          </cell>
          <cell r="W1512">
            <v>0</v>
          </cell>
          <cell r="X1512">
            <v>1</v>
          </cell>
          <cell r="Y1512">
            <v>1</v>
          </cell>
          <cell r="Z1512">
            <v>3</v>
          </cell>
          <cell r="AA1512">
            <v>0</v>
          </cell>
          <cell r="AB1512">
            <v>3</v>
          </cell>
          <cell r="AC1512">
            <v>4</v>
          </cell>
          <cell r="AD1512">
            <v>0</v>
          </cell>
          <cell r="AE1512">
            <v>0</v>
          </cell>
          <cell r="AF1512">
            <v>0</v>
          </cell>
          <cell r="AG1512">
            <v>0</v>
          </cell>
          <cell r="AH1512">
            <v>0</v>
          </cell>
          <cell r="AI1512">
            <v>0</v>
          </cell>
          <cell r="AJ1512">
            <v>63</v>
          </cell>
          <cell r="AK1512">
            <v>31</v>
          </cell>
          <cell r="AL1512">
            <v>28</v>
          </cell>
          <cell r="AM1512">
            <v>26</v>
          </cell>
          <cell r="AN1512">
            <v>19</v>
          </cell>
          <cell r="AO1512">
            <v>30</v>
          </cell>
          <cell r="AP1512" t="str">
            <v>SV</v>
          </cell>
          <cell r="AQ1512">
            <v>232.5</v>
          </cell>
          <cell r="AR1512">
            <v>840</v>
          </cell>
          <cell r="AS1512">
            <v>195</v>
          </cell>
          <cell r="AT1512" t="str">
            <v>SV</v>
          </cell>
          <cell r="AU1512" t="str">
            <v>SV</v>
          </cell>
          <cell r="AV1512">
            <v>37420.000002000001</v>
          </cell>
          <cell r="AW1512">
            <v>31893.023690000002</v>
          </cell>
          <cell r="AX1512">
            <v>44900</v>
          </cell>
          <cell r="AY1512">
            <v>0.19989310522715686</v>
          </cell>
          <cell r="AZ1512">
            <v>0.16659242757238304</v>
          </cell>
          <cell r="BA1512">
            <v>41900</v>
          </cell>
          <cell r="BB1512">
            <v>3</v>
          </cell>
          <cell r="BC1512">
            <v>0.11972207369750287</v>
          </cell>
          <cell r="BD1512">
            <v>0.10692124100238662</v>
          </cell>
          <cell r="BE1512">
            <v>39900</v>
          </cell>
          <cell r="BF1512">
            <v>6</v>
          </cell>
          <cell r="BG1512">
            <v>6.627471934439999E-2</v>
          </cell>
          <cell r="BH1512">
            <v>6.2155388421052615E-2</v>
          </cell>
        </row>
        <row r="1513">
          <cell r="B1513" t="str">
            <v>12509</v>
          </cell>
          <cell r="C1513" t="str">
            <v>7798140000167</v>
          </cell>
          <cell r="D1513" t="str">
            <v>VINO TORRONTES 750ml 34.</v>
          </cell>
          <cell r="E1513">
            <v>6</v>
          </cell>
          <cell r="F1513" t="str">
            <v>BEBIDAS</v>
          </cell>
          <cell r="G1513" t="str">
            <v>BEBIDAS</v>
          </cell>
          <cell r="H1513" t="str">
            <v>VINOS FINOS Y VARIETALES</v>
          </cell>
          <cell r="I1513" t="str">
            <v>ARGENTINA</v>
          </cell>
          <cell r="J1513" t="str">
            <v>CARELLI_x000D_</v>
          </cell>
          <cell r="K1513" t="str">
            <v>34</v>
          </cell>
          <cell r="L1513">
            <v>114</v>
          </cell>
          <cell r="M1513" t="str">
            <v>APOLO IMPORT S.A. 2 - TRENTINO (114)</v>
          </cell>
          <cell r="N1513">
            <v>7</v>
          </cell>
          <cell r="O1513">
            <v>9</v>
          </cell>
          <cell r="P1513">
            <v>3</v>
          </cell>
          <cell r="Q1513">
            <v>2</v>
          </cell>
          <cell r="R1513">
            <v>0</v>
          </cell>
          <cell r="S1513">
            <v>0</v>
          </cell>
          <cell r="T1513">
            <v>0</v>
          </cell>
          <cell r="U1513">
            <v>0</v>
          </cell>
          <cell r="V1513">
            <v>0</v>
          </cell>
          <cell r="W1513">
            <v>0</v>
          </cell>
          <cell r="X1513">
            <v>0</v>
          </cell>
          <cell r="Y1513">
            <v>0</v>
          </cell>
          <cell r="Z1513">
            <v>0</v>
          </cell>
          <cell r="AA1513">
            <v>0</v>
          </cell>
          <cell r="AB1513">
            <v>0</v>
          </cell>
          <cell r="AC1513">
            <v>0</v>
          </cell>
          <cell r="AD1513">
            <v>0</v>
          </cell>
          <cell r="AE1513">
            <v>0</v>
          </cell>
          <cell r="AF1513">
            <v>0</v>
          </cell>
          <cell r="AG1513">
            <v>0</v>
          </cell>
          <cell r="AH1513">
            <v>0</v>
          </cell>
          <cell r="AI1513">
            <v>0</v>
          </cell>
          <cell r="AJ1513">
            <v>3</v>
          </cell>
          <cell r="AK1513">
            <v>0</v>
          </cell>
          <cell r="AL1513">
            <v>0</v>
          </cell>
          <cell r="AM1513">
            <v>0</v>
          </cell>
          <cell r="AN1513">
            <v>0</v>
          </cell>
          <cell r="AO1513">
            <v>0</v>
          </cell>
          <cell r="AP1513">
            <v>45</v>
          </cell>
          <cell r="AQ1513" t="str">
            <v>Q</v>
          </cell>
          <cell r="AR1513" t="str">
            <v>Q</v>
          </cell>
          <cell r="AS1513" t="str">
            <v>Q</v>
          </cell>
          <cell r="AT1513" t="str">
            <v>Q</v>
          </cell>
          <cell r="AU1513" t="str">
            <v>Q</v>
          </cell>
          <cell r="AV1513">
            <v>37420.000002000001</v>
          </cell>
          <cell r="AW1513">
            <v>31041.337469999999</v>
          </cell>
          <cell r="AX1513">
            <v>44900</v>
          </cell>
          <cell r="AY1513">
            <v>0.19989310522715686</v>
          </cell>
          <cell r="AZ1513">
            <v>0.16659242757238304</v>
          </cell>
          <cell r="BA1513">
            <v>41900</v>
          </cell>
          <cell r="BB1513">
            <v>3</v>
          </cell>
          <cell r="BC1513">
            <v>0.11972207369750287</v>
          </cell>
          <cell r="BD1513">
            <v>0.10692124100238662</v>
          </cell>
          <cell r="BE1513">
            <v>39900</v>
          </cell>
          <cell r="BF1513">
            <v>6</v>
          </cell>
          <cell r="BG1513">
            <v>6.627471934439999E-2</v>
          </cell>
          <cell r="BH1513">
            <v>6.2155388421052615E-2</v>
          </cell>
        </row>
        <row r="1514">
          <cell r="B1514" t="str">
            <v>11135</v>
          </cell>
          <cell r="C1514" t="str">
            <v>7798086532036</v>
          </cell>
          <cell r="D1514" t="str">
            <v>VINO CABERNET SAUVIGNON 750ml RVA CASARENA</v>
          </cell>
          <cell r="E1514">
            <v>1</v>
          </cell>
          <cell r="F1514" t="str">
            <v>BEBIDAS</v>
          </cell>
          <cell r="G1514" t="str">
            <v>BEBIDAS</v>
          </cell>
          <cell r="H1514" t="str">
            <v>VINOS FINOS Y VARIETALES</v>
          </cell>
          <cell r="I1514" t="str">
            <v>ARGENTINA</v>
          </cell>
          <cell r="J1514" t="str">
            <v>CASARENA</v>
          </cell>
          <cell r="K1514" t="str">
            <v>CASARENA</v>
          </cell>
          <cell r="L1514">
            <v>984</v>
          </cell>
          <cell r="M1514" t="str">
            <v>CAMINOS DEL VINO S.A. (984)</v>
          </cell>
          <cell r="N1514">
            <v>0</v>
          </cell>
          <cell r="O1514">
            <v>0</v>
          </cell>
          <cell r="P1514">
            <v>0</v>
          </cell>
          <cell r="Q1514">
            <v>0</v>
          </cell>
          <cell r="R1514">
            <v>0</v>
          </cell>
          <cell r="S1514">
            <v>0</v>
          </cell>
          <cell r="T1514">
            <v>0</v>
          </cell>
          <cell r="U1514">
            <v>0</v>
          </cell>
          <cell r="V1514">
            <v>0</v>
          </cell>
          <cell r="W1514">
            <v>0</v>
          </cell>
          <cell r="X1514">
            <v>0</v>
          </cell>
          <cell r="Y1514">
            <v>0</v>
          </cell>
          <cell r="Z1514">
            <v>0</v>
          </cell>
          <cell r="AA1514">
            <v>0</v>
          </cell>
          <cell r="AB1514">
            <v>0</v>
          </cell>
          <cell r="AC1514">
            <v>0</v>
          </cell>
          <cell r="AD1514">
            <v>0</v>
          </cell>
          <cell r="AE1514">
            <v>0</v>
          </cell>
          <cell r="AF1514">
            <v>0</v>
          </cell>
          <cell r="AG1514">
            <v>0</v>
          </cell>
          <cell r="AH1514">
            <v>0</v>
          </cell>
          <cell r="AI1514">
            <v>0</v>
          </cell>
          <cell r="AJ1514">
            <v>3</v>
          </cell>
          <cell r="AK1514">
            <v>0</v>
          </cell>
          <cell r="AL1514">
            <v>0</v>
          </cell>
          <cell r="AM1514">
            <v>0</v>
          </cell>
          <cell r="AN1514">
            <v>0</v>
          </cell>
          <cell r="AO1514">
            <v>0</v>
          </cell>
          <cell r="AP1514" t="str">
            <v>SV</v>
          </cell>
          <cell r="AQ1514" t="str">
            <v>Q</v>
          </cell>
          <cell r="AR1514" t="str">
            <v>Q</v>
          </cell>
          <cell r="AS1514" t="str">
            <v>Q</v>
          </cell>
          <cell r="AT1514" t="str">
            <v>Q</v>
          </cell>
          <cell r="AU1514" t="str">
            <v>Q</v>
          </cell>
          <cell r="AV1514">
            <v>58499.999997999999</v>
          </cell>
          <cell r="AW1514">
            <v>58475.672859999999</v>
          </cell>
          <cell r="AX1514">
            <v>69900</v>
          </cell>
          <cell r="AY1514">
            <v>0.19487179491264528</v>
          </cell>
          <cell r="AZ1514">
            <v>0.16309012878397711</v>
          </cell>
          <cell r="BA1514">
            <v>67900</v>
          </cell>
          <cell r="BB1514">
            <v>3</v>
          </cell>
          <cell r="BC1514">
            <v>0.16068376072344215</v>
          </cell>
          <cell r="BD1514">
            <v>0.13843888073637703</v>
          </cell>
          <cell r="BE1514">
            <v>66900</v>
          </cell>
          <cell r="BF1514">
            <v>6</v>
          </cell>
          <cell r="BG1514">
            <v>0.14358974362884069</v>
          </cell>
          <cell r="BH1514">
            <v>0.12556053814648729</v>
          </cell>
        </row>
        <row r="1515">
          <cell r="B1515" t="str">
            <v>15953</v>
          </cell>
          <cell r="C1515" t="str">
            <v>7798145140332</v>
          </cell>
          <cell r="D1515" t="str">
            <v>VINO MALBEC 750ml COBOS BRAMARE</v>
          </cell>
          <cell r="E1515">
            <v>1</v>
          </cell>
          <cell r="F1515" t="str">
            <v>BEBIDAS</v>
          </cell>
          <cell r="G1515" t="str">
            <v>BEBIDAS</v>
          </cell>
          <cell r="H1515" t="str">
            <v>VINOS FINOS Y VARIETALES</v>
          </cell>
          <cell r="I1515" t="str">
            <v>ARGENTINA</v>
          </cell>
          <cell r="J1515" t="str">
            <v>COBOS FELINO</v>
          </cell>
          <cell r="K1515" t="str">
            <v>BRAMARE</v>
          </cell>
          <cell r="L1515">
            <v>984</v>
          </cell>
          <cell r="M1515" t="str">
            <v>CAMINOS DEL VINO S.A. (984)</v>
          </cell>
          <cell r="N1515">
            <v>0</v>
          </cell>
          <cell r="O1515">
            <v>0</v>
          </cell>
          <cell r="P1515">
            <v>0</v>
          </cell>
          <cell r="Q1515">
            <v>0</v>
          </cell>
          <cell r="R1515">
            <v>0</v>
          </cell>
          <cell r="S1515">
            <v>0</v>
          </cell>
          <cell r="T1515">
            <v>0</v>
          </cell>
          <cell r="U1515">
            <v>0</v>
          </cell>
          <cell r="V1515">
            <v>0</v>
          </cell>
          <cell r="W1515">
            <v>0</v>
          </cell>
          <cell r="X1515">
            <v>0</v>
          </cell>
          <cell r="Y1515">
            <v>0</v>
          </cell>
          <cell r="Z1515">
            <v>0</v>
          </cell>
          <cell r="AA1515">
            <v>0</v>
          </cell>
          <cell r="AB1515">
            <v>0</v>
          </cell>
          <cell r="AC1515">
            <v>0</v>
          </cell>
          <cell r="AD1515">
            <v>0</v>
          </cell>
          <cell r="AE1515">
            <v>0</v>
          </cell>
          <cell r="AF1515">
            <v>0</v>
          </cell>
          <cell r="AG1515">
            <v>0</v>
          </cell>
          <cell r="AH1515">
            <v>0</v>
          </cell>
          <cell r="AI1515">
            <v>0</v>
          </cell>
          <cell r="AJ1515">
            <v>5</v>
          </cell>
          <cell r="AK1515">
            <v>6</v>
          </cell>
          <cell r="AL1515">
            <v>0</v>
          </cell>
          <cell r="AM1515">
            <v>0</v>
          </cell>
          <cell r="AN1515">
            <v>0</v>
          </cell>
          <cell r="AO1515">
            <v>0</v>
          </cell>
          <cell r="AP1515" t="str">
            <v>SV</v>
          </cell>
          <cell r="AQ1515" t="str">
            <v>SV</v>
          </cell>
          <cell r="AR1515" t="str">
            <v>Q</v>
          </cell>
          <cell r="AS1515" t="str">
            <v>Q</v>
          </cell>
          <cell r="AT1515" t="str">
            <v>Q</v>
          </cell>
          <cell r="AU1515" t="str">
            <v>Q</v>
          </cell>
          <cell r="AV1515">
            <v>170909.99999700001</v>
          </cell>
          <cell r="AW1515">
            <v>170909.99882000001</v>
          </cell>
          <cell r="AX1515">
            <v>204900</v>
          </cell>
          <cell r="AY1515">
            <v>0.19887660174124755</v>
          </cell>
          <cell r="AZ1515">
            <v>0.16588579796486089</v>
          </cell>
          <cell r="BA1515">
            <v>199900</v>
          </cell>
          <cell r="BB1515">
            <v>2</v>
          </cell>
          <cell r="BC1515">
            <v>0.16962143820436992</v>
          </cell>
          <cell r="BD1515">
            <v>0.14502251127063528</v>
          </cell>
          <cell r="BE1515">
            <v>194900</v>
          </cell>
          <cell r="BF1515">
            <v>6</v>
          </cell>
          <cell r="BG1515">
            <v>0.1403662746674923</v>
          </cell>
          <cell r="BH1515">
            <v>0.12308876348383783</v>
          </cell>
        </row>
        <row r="1516">
          <cell r="B1516" t="str">
            <v>15933</v>
          </cell>
          <cell r="C1516" t="str">
            <v>7798145140424</v>
          </cell>
          <cell r="D1516" t="str">
            <v>VINO RED BLEND 750ml COBOS COCODRILO</v>
          </cell>
          <cell r="E1516">
            <v>12</v>
          </cell>
          <cell r="F1516" t="str">
            <v>BEBIDAS</v>
          </cell>
          <cell r="G1516" t="str">
            <v>BEBIDAS</v>
          </cell>
          <cell r="H1516" t="str">
            <v>VINOS FINOS Y VARIETALES</v>
          </cell>
          <cell r="I1516" t="str">
            <v>ARGENTINA</v>
          </cell>
          <cell r="J1516" t="str">
            <v>COBOS FELINO</v>
          </cell>
          <cell r="K1516" t="str">
            <v>COCODRILO</v>
          </cell>
          <cell r="L1516">
            <v>984</v>
          </cell>
          <cell r="M1516" t="str">
            <v>CAMINOS DEL VINO S.A. (984)</v>
          </cell>
          <cell r="N1516">
            <v>1</v>
          </cell>
          <cell r="O1516">
            <v>0</v>
          </cell>
          <cell r="P1516">
            <v>0</v>
          </cell>
          <cell r="Q1516">
            <v>0</v>
          </cell>
          <cell r="R1516">
            <v>0</v>
          </cell>
          <cell r="S1516">
            <v>0</v>
          </cell>
          <cell r="T1516">
            <v>0</v>
          </cell>
          <cell r="U1516">
            <v>0</v>
          </cell>
          <cell r="V1516">
            <v>0</v>
          </cell>
          <cell r="W1516">
            <v>0</v>
          </cell>
          <cell r="X1516">
            <v>0</v>
          </cell>
          <cell r="Y1516">
            <v>0</v>
          </cell>
          <cell r="Z1516">
            <v>0</v>
          </cell>
          <cell r="AA1516">
            <v>0</v>
          </cell>
          <cell r="AB1516">
            <v>0</v>
          </cell>
          <cell r="AC1516">
            <v>0</v>
          </cell>
          <cell r="AD1516">
            <v>0</v>
          </cell>
          <cell r="AE1516">
            <v>0</v>
          </cell>
          <cell r="AF1516">
            <v>0</v>
          </cell>
          <cell r="AG1516">
            <v>0</v>
          </cell>
          <cell r="AH1516">
            <v>0</v>
          </cell>
          <cell r="AI1516">
            <v>0</v>
          </cell>
          <cell r="AJ1516">
            <v>3</v>
          </cell>
          <cell r="AK1516">
            <v>3</v>
          </cell>
          <cell r="AL1516">
            <v>2</v>
          </cell>
          <cell r="AM1516">
            <v>3</v>
          </cell>
          <cell r="AN1516">
            <v>3</v>
          </cell>
          <cell r="AO1516">
            <v>3</v>
          </cell>
          <cell r="AP1516" t="str">
            <v>SV</v>
          </cell>
          <cell r="AQ1516" t="str">
            <v>SV</v>
          </cell>
          <cell r="AR1516" t="str">
            <v>SV</v>
          </cell>
          <cell r="AS1516" t="str">
            <v>SV</v>
          </cell>
          <cell r="AT1516" t="str">
            <v>SV</v>
          </cell>
          <cell r="AU1516" t="str">
            <v>SV</v>
          </cell>
          <cell r="AV1516">
            <v>190499.99999800001</v>
          </cell>
          <cell r="AW1516">
            <v>147500.00000999999</v>
          </cell>
          <cell r="AX1516">
            <v>228900</v>
          </cell>
          <cell r="AY1516">
            <v>0.20157480316222109</v>
          </cell>
          <cell r="AZ1516">
            <v>0.1677588466666666</v>
          </cell>
          <cell r="BA1516">
            <v>224900</v>
          </cell>
          <cell r="BB1516">
            <v>3</v>
          </cell>
          <cell r="BC1516">
            <v>0.18057742783391673</v>
          </cell>
          <cell r="BD1516">
            <v>0.15295686972876829</v>
          </cell>
          <cell r="BE1516">
            <v>220900</v>
          </cell>
          <cell r="BF1516">
            <v>6</v>
          </cell>
          <cell r="BG1516">
            <v>0.15958005250561236</v>
          </cell>
          <cell r="BH1516">
            <v>0.13761883205975547</v>
          </cell>
        </row>
        <row r="1517">
          <cell r="B1517" t="str">
            <v>15935</v>
          </cell>
          <cell r="C1517" t="str">
            <v>7798145140202</v>
          </cell>
          <cell r="D1517" t="str">
            <v>VINO CABERNET SAUVIGNON 750ml COBOS FELINO</v>
          </cell>
          <cell r="E1517">
            <v>12</v>
          </cell>
          <cell r="F1517" t="str">
            <v>BEBIDAS</v>
          </cell>
          <cell r="G1517" t="str">
            <v>BEBIDAS</v>
          </cell>
          <cell r="H1517" t="str">
            <v>VINOS FINOS Y VARIETALES</v>
          </cell>
          <cell r="I1517" t="str">
            <v>ARGENTINA</v>
          </cell>
          <cell r="J1517" t="str">
            <v>COBOS FELINO</v>
          </cell>
          <cell r="K1517" t="str">
            <v>FELINO</v>
          </cell>
          <cell r="L1517">
            <v>984</v>
          </cell>
          <cell r="M1517" t="str">
            <v>CAMINOS DEL VINO S.A. (984)</v>
          </cell>
          <cell r="N1517">
            <v>0</v>
          </cell>
          <cell r="O1517">
            <v>0</v>
          </cell>
          <cell r="P1517">
            <v>0</v>
          </cell>
          <cell r="Q1517">
            <v>0</v>
          </cell>
          <cell r="R1517">
            <v>0</v>
          </cell>
          <cell r="S1517">
            <v>0</v>
          </cell>
          <cell r="T1517">
            <v>0</v>
          </cell>
          <cell r="U1517">
            <v>0</v>
          </cell>
          <cell r="V1517">
            <v>0</v>
          </cell>
          <cell r="W1517">
            <v>0</v>
          </cell>
          <cell r="X1517">
            <v>0</v>
          </cell>
          <cell r="Y1517">
            <v>0</v>
          </cell>
          <cell r="Z1517">
            <v>0</v>
          </cell>
          <cell r="AA1517">
            <v>0</v>
          </cell>
          <cell r="AB1517">
            <v>0</v>
          </cell>
          <cell r="AC1517">
            <v>0</v>
          </cell>
          <cell r="AD1517">
            <v>0</v>
          </cell>
          <cell r="AE1517">
            <v>0</v>
          </cell>
          <cell r="AF1517">
            <v>0</v>
          </cell>
          <cell r="AG1517">
            <v>0</v>
          </cell>
          <cell r="AH1517">
            <v>0</v>
          </cell>
          <cell r="AI1517">
            <v>0</v>
          </cell>
          <cell r="AJ1517">
            <v>5</v>
          </cell>
          <cell r="AK1517">
            <v>4</v>
          </cell>
          <cell r="AL1517">
            <v>4</v>
          </cell>
          <cell r="AM1517">
            <v>4</v>
          </cell>
          <cell r="AN1517">
            <v>2</v>
          </cell>
          <cell r="AO1517">
            <v>3</v>
          </cell>
          <cell r="AP1517" t="str">
            <v>SV</v>
          </cell>
          <cell r="AQ1517" t="str">
            <v>SV</v>
          </cell>
          <cell r="AR1517" t="str">
            <v>SV</v>
          </cell>
          <cell r="AS1517" t="str">
            <v>SV</v>
          </cell>
          <cell r="AT1517" t="str">
            <v>SV</v>
          </cell>
          <cell r="AU1517" t="str">
            <v>SV</v>
          </cell>
          <cell r="AV1517">
            <v>106999.99999700001</v>
          </cell>
          <cell r="AW1517">
            <v>80999.999630000006</v>
          </cell>
          <cell r="AX1517">
            <v>127900</v>
          </cell>
          <cell r="AY1517">
            <v>0.19532710283725208</v>
          </cell>
          <cell r="AZ1517">
            <v>0.16340891323690379</v>
          </cell>
          <cell r="BA1517">
            <v>124900</v>
          </cell>
          <cell r="BB1517">
            <v>3</v>
          </cell>
          <cell r="BC1517">
            <v>0.16728971965889583</v>
          </cell>
          <cell r="BD1517">
            <v>0.14331465174539626</v>
          </cell>
          <cell r="BE1517">
            <v>122900</v>
          </cell>
          <cell r="BF1517">
            <v>6</v>
          </cell>
          <cell r="BG1517">
            <v>0.14859813087332507</v>
          </cell>
          <cell r="BH1517">
            <v>0.12937347439381605</v>
          </cell>
        </row>
        <row r="1518">
          <cell r="B1518" t="str">
            <v>15952</v>
          </cell>
          <cell r="C1518" t="str">
            <v>7798145140233</v>
          </cell>
          <cell r="D1518" t="str">
            <v>VINO CHARDONNAY 750ml FELINO</v>
          </cell>
          <cell r="E1518">
            <v>12</v>
          </cell>
          <cell r="F1518" t="str">
            <v>BEBIDAS</v>
          </cell>
          <cell r="G1518" t="str">
            <v>BEBIDAS</v>
          </cell>
          <cell r="H1518" t="str">
            <v>VINOS FINOS Y VARIETALES</v>
          </cell>
          <cell r="I1518" t="str">
            <v>ARGENTINA</v>
          </cell>
          <cell r="J1518" t="str">
            <v>COBOS FELINO</v>
          </cell>
          <cell r="K1518" t="str">
            <v>FELINO</v>
          </cell>
          <cell r="L1518">
            <v>984</v>
          </cell>
          <cell r="M1518" t="str">
            <v>CAMINOS DEL VINO S.A. (984)</v>
          </cell>
          <cell r="N1518">
            <v>0</v>
          </cell>
          <cell r="O1518">
            <v>0</v>
          </cell>
          <cell r="P1518">
            <v>0</v>
          </cell>
          <cell r="Q1518">
            <v>0</v>
          </cell>
          <cell r="R1518">
            <v>0</v>
          </cell>
          <cell r="S1518">
            <v>0</v>
          </cell>
          <cell r="T1518">
            <v>0</v>
          </cell>
          <cell r="U1518">
            <v>0</v>
          </cell>
          <cell r="V1518">
            <v>0</v>
          </cell>
          <cell r="W1518">
            <v>0</v>
          </cell>
          <cell r="X1518">
            <v>0</v>
          </cell>
          <cell r="Y1518">
            <v>0</v>
          </cell>
          <cell r="Z1518">
            <v>0</v>
          </cell>
          <cell r="AA1518">
            <v>0</v>
          </cell>
          <cell r="AB1518">
            <v>0</v>
          </cell>
          <cell r="AC1518">
            <v>0</v>
          </cell>
          <cell r="AD1518">
            <v>0</v>
          </cell>
          <cell r="AE1518">
            <v>0</v>
          </cell>
          <cell r="AF1518">
            <v>0</v>
          </cell>
          <cell r="AG1518">
            <v>0</v>
          </cell>
          <cell r="AH1518">
            <v>0</v>
          </cell>
          <cell r="AI1518">
            <v>0</v>
          </cell>
          <cell r="AJ1518">
            <v>3</v>
          </cell>
          <cell r="AK1518">
            <v>5</v>
          </cell>
          <cell r="AL1518">
            <v>3</v>
          </cell>
          <cell r="AM1518">
            <v>3</v>
          </cell>
          <cell r="AN1518">
            <v>4</v>
          </cell>
          <cell r="AO1518">
            <v>3</v>
          </cell>
          <cell r="AP1518" t="str">
            <v>SV</v>
          </cell>
          <cell r="AQ1518" t="str">
            <v>SV</v>
          </cell>
          <cell r="AR1518" t="str">
            <v>SV</v>
          </cell>
          <cell r="AS1518" t="str">
            <v>SV</v>
          </cell>
          <cell r="AT1518" t="str">
            <v>SV</v>
          </cell>
          <cell r="AU1518" t="str">
            <v>SV</v>
          </cell>
          <cell r="AV1518">
            <v>106999.99999700001</v>
          </cell>
          <cell r="AW1518">
            <v>59844.827239999999</v>
          </cell>
          <cell r="AX1518">
            <v>127900</v>
          </cell>
          <cell r="AY1518">
            <v>0.19532710283725208</v>
          </cell>
          <cell r="AZ1518">
            <v>0.16340891323690379</v>
          </cell>
          <cell r="BA1518">
            <v>124900</v>
          </cell>
          <cell r="BB1518">
            <v>3</v>
          </cell>
          <cell r="BC1518">
            <v>0.16728971965889583</v>
          </cell>
          <cell r="BD1518">
            <v>0.14331465174539626</v>
          </cell>
          <cell r="BE1518">
            <v>122900</v>
          </cell>
          <cell r="BF1518">
            <v>6</v>
          </cell>
          <cell r="BG1518">
            <v>0.14859813087332507</v>
          </cell>
          <cell r="BH1518">
            <v>0.12937347439381605</v>
          </cell>
        </row>
        <row r="1519">
          <cell r="B1519" t="str">
            <v>15934</v>
          </cell>
          <cell r="C1519" t="str">
            <v>7798145140172</v>
          </cell>
          <cell r="D1519" t="str">
            <v>VINO MALBEC 750ml COBOS FELINO</v>
          </cell>
          <cell r="E1519">
            <v>12</v>
          </cell>
          <cell r="F1519" t="str">
            <v>BEBIDAS</v>
          </cell>
          <cell r="G1519" t="str">
            <v>BEBIDAS</v>
          </cell>
          <cell r="H1519" t="str">
            <v>VINOS FINOS Y VARIETALES</v>
          </cell>
          <cell r="I1519" t="str">
            <v>ARGENTINA</v>
          </cell>
          <cell r="J1519" t="str">
            <v>COBOS FELINO</v>
          </cell>
          <cell r="K1519" t="str">
            <v>FELINO</v>
          </cell>
          <cell r="L1519">
            <v>984</v>
          </cell>
          <cell r="M1519" t="str">
            <v>CAMINOS DEL VINO S.A. (984)</v>
          </cell>
          <cell r="N1519">
            <v>0</v>
          </cell>
          <cell r="O1519">
            <v>0</v>
          </cell>
          <cell r="P1519">
            <v>0</v>
          </cell>
          <cell r="Q1519">
            <v>0</v>
          </cell>
          <cell r="R1519">
            <v>0</v>
          </cell>
          <cell r="S1519">
            <v>0</v>
          </cell>
          <cell r="T1519">
            <v>0</v>
          </cell>
          <cell r="U1519">
            <v>0</v>
          </cell>
          <cell r="V1519">
            <v>0</v>
          </cell>
          <cell r="W1519">
            <v>0</v>
          </cell>
          <cell r="X1519">
            <v>0</v>
          </cell>
          <cell r="Y1519">
            <v>0</v>
          </cell>
          <cell r="Z1519">
            <v>0</v>
          </cell>
          <cell r="AA1519">
            <v>0</v>
          </cell>
          <cell r="AB1519">
            <v>1</v>
          </cell>
          <cell r="AC1519">
            <v>0</v>
          </cell>
          <cell r="AD1519">
            <v>0</v>
          </cell>
          <cell r="AE1519">
            <v>0</v>
          </cell>
          <cell r="AF1519">
            <v>0</v>
          </cell>
          <cell r="AG1519">
            <v>0</v>
          </cell>
          <cell r="AH1519">
            <v>0</v>
          </cell>
          <cell r="AI1519">
            <v>0</v>
          </cell>
          <cell r="AJ1519">
            <v>4</v>
          </cell>
          <cell r="AK1519">
            <v>5</v>
          </cell>
          <cell r="AL1519">
            <v>3</v>
          </cell>
          <cell r="AM1519">
            <v>2</v>
          </cell>
          <cell r="AN1519">
            <v>3</v>
          </cell>
          <cell r="AO1519">
            <v>3</v>
          </cell>
          <cell r="AP1519" t="str">
            <v>SV</v>
          </cell>
          <cell r="AQ1519" t="str">
            <v>SV</v>
          </cell>
          <cell r="AR1519" t="str">
            <v>SV</v>
          </cell>
          <cell r="AS1519" t="str">
            <v>SV</v>
          </cell>
          <cell r="AT1519" t="str">
            <v>SV</v>
          </cell>
          <cell r="AU1519" t="str">
            <v>SV</v>
          </cell>
          <cell r="AV1519">
            <v>106999.99999700001</v>
          </cell>
          <cell r="AW1519">
            <v>86842.104689999993</v>
          </cell>
          <cell r="AX1519">
            <v>127900</v>
          </cell>
          <cell r="AY1519">
            <v>0.19532710283725208</v>
          </cell>
          <cell r="AZ1519">
            <v>0.16340891323690379</v>
          </cell>
          <cell r="BA1519">
            <v>124900</v>
          </cell>
          <cell r="BB1519">
            <v>3</v>
          </cell>
          <cell r="BC1519">
            <v>0.16728971965889583</v>
          </cell>
          <cell r="BD1519">
            <v>0.14331465174539626</v>
          </cell>
          <cell r="BE1519">
            <v>122900</v>
          </cell>
          <cell r="BF1519">
            <v>6</v>
          </cell>
          <cell r="BG1519">
            <v>0.14859813087332507</v>
          </cell>
          <cell r="BH1519">
            <v>0.12937347439381605</v>
          </cell>
        </row>
        <row r="1520">
          <cell r="B1520" t="str">
            <v>12541</v>
          </cell>
          <cell r="C1520" t="str">
            <v>7798136451041</v>
          </cell>
          <cell r="D1520" t="str">
            <v>VINO 750ml GRAND CUVELIER LOS ANDES</v>
          </cell>
          <cell r="E1520">
            <v>6</v>
          </cell>
          <cell r="F1520" t="str">
            <v>BEBIDAS</v>
          </cell>
          <cell r="G1520" t="str">
            <v>BEBIDAS</v>
          </cell>
          <cell r="H1520" t="str">
            <v>VINOS FINOS Y VARIETALES</v>
          </cell>
          <cell r="I1520" t="str">
            <v>ARGENTINA</v>
          </cell>
          <cell r="J1520" t="str">
            <v>CUVELIER LOS ANDES</v>
          </cell>
          <cell r="K1520" t="str">
            <v>CUVELIER A</v>
          </cell>
          <cell r="L1520">
            <v>114</v>
          </cell>
          <cell r="M1520" t="str">
            <v>APOLO IMPORT S.A. 2 - TRENTINO (114)</v>
          </cell>
          <cell r="N1520">
            <v>0</v>
          </cell>
          <cell r="O1520">
            <v>0</v>
          </cell>
          <cell r="P1520">
            <v>1</v>
          </cell>
          <cell r="Q1520">
            <v>1</v>
          </cell>
          <cell r="R1520">
            <v>0</v>
          </cell>
          <cell r="S1520">
            <v>0</v>
          </cell>
          <cell r="T1520">
            <v>1</v>
          </cell>
          <cell r="U1520">
            <v>0</v>
          </cell>
          <cell r="V1520">
            <v>0</v>
          </cell>
          <cell r="W1520">
            <v>0</v>
          </cell>
          <cell r="X1520">
            <v>1</v>
          </cell>
          <cell r="Y1520">
            <v>0</v>
          </cell>
          <cell r="Z1520">
            <v>0</v>
          </cell>
          <cell r="AA1520">
            <v>0</v>
          </cell>
          <cell r="AB1520">
            <v>0</v>
          </cell>
          <cell r="AC1520">
            <v>0</v>
          </cell>
          <cell r="AD1520">
            <v>0</v>
          </cell>
          <cell r="AE1520">
            <v>0</v>
          </cell>
          <cell r="AF1520">
            <v>0</v>
          </cell>
          <cell r="AG1520">
            <v>0</v>
          </cell>
          <cell r="AH1520">
            <v>0</v>
          </cell>
          <cell r="AI1520">
            <v>0</v>
          </cell>
          <cell r="AJ1520">
            <v>4</v>
          </cell>
          <cell r="AK1520">
            <v>8</v>
          </cell>
          <cell r="AL1520">
            <v>4</v>
          </cell>
          <cell r="AM1520">
            <v>6</v>
          </cell>
          <cell r="AN1520">
            <v>5</v>
          </cell>
          <cell r="AO1520">
            <v>3</v>
          </cell>
          <cell r="AP1520">
            <v>120</v>
          </cell>
          <cell r="AQ1520" t="str">
            <v>SV</v>
          </cell>
          <cell r="AR1520" t="str">
            <v>SV</v>
          </cell>
          <cell r="AS1520" t="str">
            <v>SV</v>
          </cell>
          <cell r="AT1520" t="str">
            <v>SV</v>
          </cell>
          <cell r="AU1520" t="str">
            <v>SV</v>
          </cell>
          <cell r="AV1520">
            <v>183250.00000999999</v>
          </cell>
          <cell r="AW1520">
            <v>201410.45913999999</v>
          </cell>
          <cell r="AX1520">
            <v>219900</v>
          </cell>
          <cell r="AY1520">
            <v>0.19999999993451567</v>
          </cell>
          <cell r="AZ1520">
            <v>0.16666666662119151</v>
          </cell>
          <cell r="BA1520">
            <v>209900</v>
          </cell>
          <cell r="BB1520">
            <v>3</v>
          </cell>
          <cell r="BC1520">
            <v>0.14542974072876236</v>
          </cell>
          <cell r="BD1520">
            <v>0.12696522148642217</v>
          </cell>
          <cell r="BE1520">
            <v>0</v>
          </cell>
          <cell r="BF1520">
            <v>0</v>
          </cell>
          <cell r="BG1520">
            <v>-1</v>
          </cell>
          <cell r="BH1520">
            <v>0</v>
          </cell>
        </row>
        <row r="1521">
          <cell r="B1521" t="str">
            <v>12547</v>
          </cell>
          <cell r="C1521" t="str">
            <v>7798136450969</v>
          </cell>
          <cell r="D1521" t="str">
            <v>VINO CABERNET SAUVIGNON 750ml CUVELIER LOS ANDES</v>
          </cell>
          <cell r="E1521">
            <v>6</v>
          </cell>
          <cell r="F1521" t="str">
            <v>BEBIDAS</v>
          </cell>
          <cell r="G1521" t="str">
            <v>BEBIDAS</v>
          </cell>
          <cell r="H1521" t="str">
            <v>VINOS FINOS Y VARIETALES</v>
          </cell>
          <cell r="I1521" t="str">
            <v>ARGENTINA</v>
          </cell>
          <cell r="J1521" t="str">
            <v>CUVELIER LOS ANDES</v>
          </cell>
          <cell r="K1521" t="str">
            <v>CUVELIER A</v>
          </cell>
          <cell r="L1521">
            <v>114</v>
          </cell>
          <cell r="M1521" t="str">
            <v>APOLO IMPORT S.A. 2 - TRENTINO (114)</v>
          </cell>
          <cell r="N1521">
            <v>0</v>
          </cell>
          <cell r="O1521">
            <v>1</v>
          </cell>
          <cell r="P1521">
            <v>1</v>
          </cell>
          <cell r="Q1521">
            <v>2</v>
          </cell>
          <cell r="R1521">
            <v>0</v>
          </cell>
          <cell r="S1521">
            <v>0</v>
          </cell>
          <cell r="T1521">
            <v>1</v>
          </cell>
          <cell r="U1521">
            <v>0</v>
          </cell>
          <cell r="V1521">
            <v>0</v>
          </cell>
          <cell r="W1521">
            <v>0</v>
          </cell>
          <cell r="X1521">
            <v>0</v>
          </cell>
          <cell r="Y1521">
            <v>0</v>
          </cell>
          <cell r="Z1521">
            <v>0</v>
          </cell>
          <cell r="AA1521">
            <v>0</v>
          </cell>
          <cell r="AB1521">
            <v>0</v>
          </cell>
          <cell r="AC1521">
            <v>0</v>
          </cell>
          <cell r="AD1521">
            <v>0</v>
          </cell>
          <cell r="AE1521">
            <v>0</v>
          </cell>
          <cell r="AF1521">
            <v>0</v>
          </cell>
          <cell r="AG1521">
            <v>0</v>
          </cell>
          <cell r="AH1521">
            <v>0</v>
          </cell>
          <cell r="AI1521">
            <v>0</v>
          </cell>
          <cell r="AJ1521">
            <v>8</v>
          </cell>
          <cell r="AK1521">
            <v>6</v>
          </cell>
          <cell r="AL1521">
            <v>5</v>
          </cell>
          <cell r="AM1521">
            <v>6</v>
          </cell>
          <cell r="AN1521">
            <v>12</v>
          </cell>
          <cell r="AO1521">
            <v>4</v>
          </cell>
          <cell r="AP1521">
            <v>120</v>
          </cell>
          <cell r="AQ1521" t="str">
            <v>SV</v>
          </cell>
          <cell r="AR1521" t="str">
            <v>SV</v>
          </cell>
          <cell r="AS1521" t="str">
            <v>SV</v>
          </cell>
          <cell r="AT1521" t="str">
            <v>SV</v>
          </cell>
          <cell r="AU1521" t="str">
            <v>SV</v>
          </cell>
          <cell r="AV1521">
            <v>108249.99999</v>
          </cell>
          <cell r="AW1521">
            <v>110225.29672</v>
          </cell>
          <cell r="AX1521">
            <v>129900</v>
          </cell>
          <cell r="AY1521">
            <v>0.20000000011085461</v>
          </cell>
          <cell r="AZ1521">
            <v>0.16666666674364899</v>
          </cell>
          <cell r="BA1521">
            <v>119900</v>
          </cell>
          <cell r="BB1521">
            <v>3</v>
          </cell>
          <cell r="BC1521">
            <v>0.10762124721548472</v>
          </cell>
          <cell r="BD1521">
            <v>9.7164303669724797E-2</v>
          </cell>
          <cell r="BE1521">
            <v>0</v>
          </cell>
          <cell r="BF1521">
            <v>0</v>
          </cell>
          <cell r="BG1521">
            <v>-1</v>
          </cell>
          <cell r="BH1521">
            <v>0</v>
          </cell>
        </row>
        <row r="1522">
          <cell r="B1522" t="str">
            <v>12543</v>
          </cell>
          <cell r="C1522" t="str">
            <v>7798136450570</v>
          </cell>
          <cell r="D1522" t="str">
            <v>VINO COLECCIÓN 750ml CUVELIER LOS ANDES</v>
          </cell>
          <cell r="E1522">
            <v>6</v>
          </cell>
          <cell r="F1522" t="str">
            <v>BEBIDAS</v>
          </cell>
          <cell r="G1522" t="str">
            <v>BEBIDAS</v>
          </cell>
          <cell r="H1522" t="str">
            <v>VINOS FINOS Y VARIETALES</v>
          </cell>
          <cell r="I1522" t="str">
            <v>ARGENTINA</v>
          </cell>
          <cell r="J1522" t="str">
            <v>CUVELIER LOS ANDES</v>
          </cell>
          <cell r="K1522" t="str">
            <v>CUVELIER A</v>
          </cell>
          <cell r="L1522">
            <v>114</v>
          </cell>
          <cell r="M1522" t="str">
            <v>APOLO IMPORT S.A. 2 - TRENTINO (114)</v>
          </cell>
          <cell r="N1522">
            <v>1</v>
          </cell>
          <cell r="O1522">
            <v>0</v>
          </cell>
          <cell r="P1522">
            <v>0</v>
          </cell>
          <cell r="Q1522">
            <v>0</v>
          </cell>
          <cell r="R1522">
            <v>0</v>
          </cell>
          <cell r="S1522">
            <v>0</v>
          </cell>
          <cell r="T1522">
            <v>0</v>
          </cell>
          <cell r="U1522">
            <v>0</v>
          </cell>
          <cell r="V1522">
            <v>0</v>
          </cell>
          <cell r="W1522">
            <v>0</v>
          </cell>
          <cell r="X1522">
            <v>0</v>
          </cell>
          <cell r="Y1522">
            <v>0</v>
          </cell>
          <cell r="Z1522">
            <v>0</v>
          </cell>
          <cell r="AA1522">
            <v>0</v>
          </cell>
          <cell r="AB1522">
            <v>0</v>
          </cell>
          <cell r="AC1522">
            <v>0</v>
          </cell>
          <cell r="AD1522">
            <v>0</v>
          </cell>
          <cell r="AE1522">
            <v>0</v>
          </cell>
          <cell r="AF1522">
            <v>0</v>
          </cell>
          <cell r="AG1522">
            <v>0</v>
          </cell>
          <cell r="AH1522">
            <v>0</v>
          </cell>
          <cell r="AI1522">
            <v>0</v>
          </cell>
          <cell r="AJ1522">
            <v>7</v>
          </cell>
          <cell r="AK1522">
            <v>8</v>
          </cell>
          <cell r="AL1522">
            <v>5</v>
          </cell>
          <cell r="AM1522">
            <v>6</v>
          </cell>
          <cell r="AN1522">
            <v>6</v>
          </cell>
          <cell r="AO1522">
            <v>6</v>
          </cell>
          <cell r="AP1522" t="str">
            <v>SV</v>
          </cell>
          <cell r="AQ1522" t="str">
            <v>SV</v>
          </cell>
          <cell r="AR1522" t="str">
            <v>SV</v>
          </cell>
          <cell r="AS1522" t="str">
            <v>SV</v>
          </cell>
          <cell r="AT1522" t="str">
            <v>SV</v>
          </cell>
          <cell r="AU1522" t="str">
            <v>SV</v>
          </cell>
          <cell r="AV1522">
            <v>141574.99999499999</v>
          </cell>
          <cell r="AW1522">
            <v>135454.47795</v>
          </cell>
          <cell r="AX1522">
            <v>169900</v>
          </cell>
          <cell r="AY1522">
            <v>0.20007063398199088</v>
          </cell>
          <cell r="AZ1522">
            <v>0.16671571515597416</v>
          </cell>
          <cell r="BA1522">
            <v>159900</v>
          </cell>
          <cell r="BB1522">
            <v>3</v>
          </cell>
          <cell r="BC1522">
            <v>0.12943669437151462</v>
          </cell>
          <cell r="BD1522">
            <v>0.11460287682926835</v>
          </cell>
          <cell r="BE1522">
            <v>0</v>
          </cell>
          <cell r="BF1522">
            <v>0</v>
          </cell>
          <cell r="BG1522">
            <v>-1</v>
          </cell>
          <cell r="BH1522">
            <v>0</v>
          </cell>
        </row>
        <row r="1523">
          <cell r="B1523" t="str">
            <v>12545</v>
          </cell>
          <cell r="C1523" t="str">
            <v>7798136450952</v>
          </cell>
          <cell r="D1523" t="str">
            <v>VINO MALBEC 750ml CUVELIER LOS ANDES</v>
          </cell>
          <cell r="E1523">
            <v>6</v>
          </cell>
          <cell r="F1523" t="str">
            <v>BEBIDAS</v>
          </cell>
          <cell r="G1523" t="str">
            <v>BEBIDAS</v>
          </cell>
          <cell r="H1523" t="str">
            <v>VINOS FINOS Y VARIETALES</v>
          </cell>
          <cell r="I1523" t="str">
            <v>ARGENTINA</v>
          </cell>
          <cell r="J1523" t="str">
            <v>CUVELIER LOS ANDES</v>
          </cell>
          <cell r="K1523" t="str">
            <v>CUVELIER A</v>
          </cell>
          <cell r="L1523">
            <v>114</v>
          </cell>
          <cell r="M1523" t="str">
            <v>APOLO IMPORT S.A. 2 - TRENTINO (114)</v>
          </cell>
          <cell r="N1523">
            <v>0</v>
          </cell>
          <cell r="O1523">
            <v>0</v>
          </cell>
          <cell r="P1523">
            <v>1</v>
          </cell>
          <cell r="Q1523">
            <v>1</v>
          </cell>
          <cell r="R1523">
            <v>1</v>
          </cell>
          <cell r="S1523">
            <v>0</v>
          </cell>
          <cell r="T1523">
            <v>0</v>
          </cell>
          <cell r="U1523">
            <v>0</v>
          </cell>
          <cell r="V1523">
            <v>0</v>
          </cell>
          <cell r="W1523">
            <v>0</v>
          </cell>
          <cell r="X1523">
            <v>0</v>
          </cell>
          <cell r="Y1523">
            <v>0</v>
          </cell>
          <cell r="Z1523">
            <v>0</v>
          </cell>
          <cell r="AA1523">
            <v>0</v>
          </cell>
          <cell r="AB1523">
            <v>0</v>
          </cell>
          <cell r="AC1523">
            <v>0</v>
          </cell>
          <cell r="AD1523">
            <v>0</v>
          </cell>
          <cell r="AE1523">
            <v>0</v>
          </cell>
          <cell r="AF1523">
            <v>0</v>
          </cell>
          <cell r="AG1523">
            <v>0</v>
          </cell>
          <cell r="AH1523">
            <v>0</v>
          </cell>
          <cell r="AI1523">
            <v>0</v>
          </cell>
          <cell r="AJ1523">
            <v>8</v>
          </cell>
          <cell r="AK1523">
            <v>9</v>
          </cell>
          <cell r="AL1523">
            <v>7</v>
          </cell>
          <cell r="AM1523">
            <v>6</v>
          </cell>
          <cell r="AN1523">
            <v>5</v>
          </cell>
          <cell r="AO1523">
            <v>3</v>
          </cell>
          <cell r="AP1523">
            <v>240</v>
          </cell>
          <cell r="AQ1523" t="str">
            <v>SV</v>
          </cell>
          <cell r="AR1523" t="str">
            <v>SV</v>
          </cell>
          <cell r="AS1523" t="str">
            <v>SV</v>
          </cell>
          <cell r="AT1523" t="str">
            <v>SV</v>
          </cell>
          <cell r="AU1523" t="str">
            <v>SV</v>
          </cell>
          <cell r="AV1523">
            <v>108249.99999</v>
          </cell>
          <cell r="AW1523">
            <v>108151.63898</v>
          </cell>
          <cell r="AX1523">
            <v>129900</v>
          </cell>
          <cell r="AY1523">
            <v>0.20000000011085461</v>
          </cell>
          <cell r="AZ1523">
            <v>0.16666666674364899</v>
          </cell>
          <cell r="BA1523">
            <v>119900</v>
          </cell>
          <cell r="BB1523">
            <v>3</v>
          </cell>
          <cell r="BC1523">
            <v>0.10762124721548472</v>
          </cell>
          <cell r="BD1523">
            <v>9.7164303669724797E-2</v>
          </cell>
          <cell r="BE1523">
            <v>0</v>
          </cell>
          <cell r="BF1523">
            <v>0</v>
          </cell>
          <cell r="BG1523">
            <v>-1</v>
          </cell>
          <cell r="BH1523">
            <v>0</v>
          </cell>
        </row>
        <row r="1524">
          <cell r="B1524" t="str">
            <v>12539</v>
          </cell>
          <cell r="C1524" t="str">
            <v>7798136451065</v>
          </cell>
          <cell r="D1524" t="str">
            <v>VINO MALBEC 750ml GRAND CUVELIER LOS ANDES</v>
          </cell>
          <cell r="E1524">
            <v>6</v>
          </cell>
          <cell r="F1524" t="str">
            <v>BEBIDAS</v>
          </cell>
          <cell r="G1524" t="str">
            <v>BEBIDAS</v>
          </cell>
          <cell r="H1524" t="str">
            <v>VINOS FINOS Y VARIETALES</v>
          </cell>
          <cell r="I1524" t="str">
            <v>ARGENTINA</v>
          </cell>
          <cell r="J1524" t="str">
            <v>CUVELIER LOS ANDES</v>
          </cell>
          <cell r="K1524" t="str">
            <v>CUVELIER A</v>
          </cell>
          <cell r="L1524">
            <v>114</v>
          </cell>
          <cell r="M1524" t="str">
            <v>APOLO IMPORT S.A. 2 - TRENTINO (114)</v>
          </cell>
          <cell r="N1524">
            <v>0</v>
          </cell>
          <cell r="O1524">
            <v>0</v>
          </cell>
          <cell r="P1524">
            <v>0</v>
          </cell>
          <cell r="Q1524">
            <v>0</v>
          </cell>
          <cell r="R1524">
            <v>0</v>
          </cell>
          <cell r="S1524">
            <v>0</v>
          </cell>
          <cell r="T1524">
            <v>0</v>
          </cell>
          <cell r="U1524">
            <v>0</v>
          </cell>
          <cell r="V1524">
            <v>0</v>
          </cell>
          <cell r="W1524">
            <v>0</v>
          </cell>
          <cell r="X1524">
            <v>0</v>
          </cell>
          <cell r="Y1524">
            <v>0</v>
          </cell>
          <cell r="Z1524">
            <v>0</v>
          </cell>
          <cell r="AA1524">
            <v>0</v>
          </cell>
          <cell r="AB1524">
            <v>0</v>
          </cell>
          <cell r="AC1524">
            <v>0</v>
          </cell>
          <cell r="AD1524">
            <v>0</v>
          </cell>
          <cell r="AE1524">
            <v>0</v>
          </cell>
          <cell r="AF1524">
            <v>0</v>
          </cell>
          <cell r="AG1524">
            <v>0</v>
          </cell>
          <cell r="AH1524">
            <v>0</v>
          </cell>
          <cell r="AI1524">
            <v>0</v>
          </cell>
          <cell r="AJ1524">
            <v>5</v>
          </cell>
          <cell r="AK1524">
            <v>7</v>
          </cell>
          <cell r="AL1524">
            <v>2</v>
          </cell>
          <cell r="AM1524">
            <v>8</v>
          </cell>
          <cell r="AN1524">
            <v>2</v>
          </cell>
          <cell r="AO1524">
            <v>0</v>
          </cell>
          <cell r="AP1524" t="str">
            <v>SV</v>
          </cell>
          <cell r="AQ1524" t="str">
            <v>SV</v>
          </cell>
          <cell r="AR1524" t="str">
            <v>SV</v>
          </cell>
          <cell r="AS1524" t="str">
            <v>SV</v>
          </cell>
          <cell r="AT1524" t="str">
            <v>SV</v>
          </cell>
          <cell r="AU1524" t="str">
            <v>Q</v>
          </cell>
          <cell r="AV1524">
            <v>366670.00000399997</v>
          </cell>
          <cell r="AW1524">
            <v>366669.99962999998</v>
          </cell>
          <cell r="AX1524">
            <v>439900</v>
          </cell>
          <cell r="AY1524">
            <v>0.19971636620176492</v>
          </cell>
          <cell r="AZ1524">
            <v>0.16646965218458748</v>
          </cell>
          <cell r="BA1524">
            <v>419900</v>
          </cell>
          <cell r="BB1524">
            <v>2</v>
          </cell>
          <cell r="BC1524">
            <v>0.14517140752016622</v>
          </cell>
          <cell r="BD1524">
            <v>0.126768278151941</v>
          </cell>
          <cell r="BE1524">
            <v>399900</v>
          </cell>
          <cell r="BF1524">
            <v>6</v>
          </cell>
          <cell r="BG1524">
            <v>9.0626448838567519E-2</v>
          </cell>
          <cell r="BH1524">
            <v>8.3095773933483441E-2</v>
          </cell>
        </row>
        <row r="1525">
          <cell r="B1525" t="str">
            <v>12546</v>
          </cell>
          <cell r="C1525" t="str">
            <v>7798136451102</v>
          </cell>
          <cell r="D1525" t="str">
            <v>VINO MALBEC ROSADO 750ml CUVELIER LOS ANDES</v>
          </cell>
          <cell r="E1525">
            <v>12</v>
          </cell>
          <cell r="F1525" t="str">
            <v>BEBIDAS</v>
          </cell>
          <cell r="G1525" t="str">
            <v>BEBIDAS</v>
          </cell>
          <cell r="H1525" t="str">
            <v>VINOS FINOS Y VARIETALES</v>
          </cell>
          <cell r="I1525" t="str">
            <v>ARGENTINA</v>
          </cell>
          <cell r="J1525" t="str">
            <v>CUVELIER LOS ANDES</v>
          </cell>
          <cell r="K1525" t="str">
            <v>CUVELIER A</v>
          </cell>
          <cell r="L1525">
            <v>114</v>
          </cell>
          <cell r="M1525" t="str">
            <v>APOLO IMPORT S.A. 2 - TRENTINO (114)</v>
          </cell>
          <cell r="N1525">
            <v>0</v>
          </cell>
          <cell r="O1525">
            <v>0</v>
          </cell>
          <cell r="P1525">
            <v>0</v>
          </cell>
          <cell r="Q1525">
            <v>0</v>
          </cell>
          <cell r="R1525">
            <v>0</v>
          </cell>
          <cell r="S1525">
            <v>0</v>
          </cell>
          <cell r="T1525">
            <v>0</v>
          </cell>
          <cell r="U1525">
            <v>0</v>
          </cell>
          <cell r="V1525">
            <v>0</v>
          </cell>
          <cell r="W1525">
            <v>0</v>
          </cell>
          <cell r="X1525">
            <v>0</v>
          </cell>
          <cell r="Y1525">
            <v>0</v>
          </cell>
          <cell r="Z1525">
            <v>0</v>
          </cell>
          <cell r="AA1525">
            <v>0</v>
          </cell>
          <cell r="AB1525">
            <v>0</v>
          </cell>
          <cell r="AC1525">
            <v>0</v>
          </cell>
          <cell r="AD1525">
            <v>0</v>
          </cell>
          <cell r="AE1525">
            <v>0</v>
          </cell>
          <cell r="AF1525">
            <v>0</v>
          </cell>
          <cell r="AG1525">
            <v>0</v>
          </cell>
          <cell r="AH1525">
            <v>0</v>
          </cell>
          <cell r="AI1525">
            <v>0</v>
          </cell>
          <cell r="AJ1525">
            <v>11</v>
          </cell>
          <cell r="AK1525">
            <v>11</v>
          </cell>
          <cell r="AL1525">
            <v>9</v>
          </cell>
          <cell r="AM1525">
            <v>14</v>
          </cell>
          <cell r="AN1525">
            <v>9</v>
          </cell>
          <cell r="AO1525">
            <v>6</v>
          </cell>
          <cell r="AP1525" t="str">
            <v>SV</v>
          </cell>
          <cell r="AQ1525" t="str">
            <v>SV</v>
          </cell>
          <cell r="AR1525" t="str">
            <v>SV</v>
          </cell>
          <cell r="AS1525" t="str">
            <v>SV</v>
          </cell>
          <cell r="AT1525" t="str">
            <v>SV</v>
          </cell>
          <cell r="AU1525" t="str">
            <v>SV</v>
          </cell>
          <cell r="AV1525">
            <v>74899.999999000007</v>
          </cell>
          <cell r="AW1525">
            <v>73332.162970000005</v>
          </cell>
          <cell r="AX1525">
            <v>89900</v>
          </cell>
          <cell r="AY1525">
            <v>0.20026702271295416</v>
          </cell>
          <cell r="AZ1525">
            <v>0.16685205785317012</v>
          </cell>
          <cell r="BA1525">
            <v>85900</v>
          </cell>
          <cell r="BB1525">
            <v>3</v>
          </cell>
          <cell r="BC1525">
            <v>0.14686248332639318</v>
          </cell>
          <cell r="BD1525">
            <v>0.12805587894062856</v>
          </cell>
          <cell r="BE1525">
            <v>83900</v>
          </cell>
          <cell r="BF1525">
            <v>6</v>
          </cell>
          <cell r="BG1525">
            <v>0.1201602136331128</v>
          </cell>
          <cell r="BH1525">
            <v>0.10727056020262209</v>
          </cell>
        </row>
        <row r="1526">
          <cell r="B1526" t="str">
            <v>15972</v>
          </cell>
          <cell r="C1526" t="str">
            <v>7798101651001</v>
          </cell>
          <cell r="D1526" t="str">
            <v>VINO CAB SAU 750ml RVA DOMAINE BOUSQUET</v>
          </cell>
          <cell r="E1526">
            <v>1</v>
          </cell>
          <cell r="F1526" t="str">
            <v>BEBIDAS</v>
          </cell>
          <cell r="G1526" t="str">
            <v>BEBIDAS</v>
          </cell>
          <cell r="H1526" t="str">
            <v>VINOS FINOS Y VARIETALES</v>
          </cell>
          <cell r="I1526" t="str">
            <v>ARGENTINA</v>
          </cell>
          <cell r="J1526" t="str">
            <v>DOMAINE BOUSQUET</v>
          </cell>
          <cell r="K1526" t="str">
            <v>DOMAINE BOUSQUET</v>
          </cell>
          <cell r="L1526">
            <v>984</v>
          </cell>
          <cell r="M1526" t="str">
            <v>CAMINOS DEL VINO S.A. (984)</v>
          </cell>
          <cell r="N1526">
            <v>0</v>
          </cell>
          <cell r="O1526">
            <v>0</v>
          </cell>
          <cell r="P1526">
            <v>0</v>
          </cell>
          <cell r="Q1526">
            <v>0</v>
          </cell>
          <cell r="R1526">
            <v>0</v>
          </cell>
          <cell r="S1526">
            <v>0</v>
          </cell>
          <cell r="T1526">
            <v>0</v>
          </cell>
          <cell r="U1526">
            <v>0</v>
          </cell>
          <cell r="V1526">
            <v>0</v>
          </cell>
          <cell r="W1526">
            <v>0</v>
          </cell>
          <cell r="X1526">
            <v>0</v>
          </cell>
          <cell r="Y1526">
            <v>0</v>
          </cell>
          <cell r="Z1526">
            <v>0</v>
          </cell>
          <cell r="AA1526">
            <v>0</v>
          </cell>
          <cell r="AB1526">
            <v>0</v>
          </cell>
          <cell r="AC1526">
            <v>0</v>
          </cell>
          <cell r="AD1526">
            <v>0</v>
          </cell>
          <cell r="AE1526">
            <v>0</v>
          </cell>
          <cell r="AF1526">
            <v>0</v>
          </cell>
          <cell r="AG1526">
            <v>0</v>
          </cell>
          <cell r="AH1526">
            <v>0</v>
          </cell>
          <cell r="AI1526">
            <v>0</v>
          </cell>
          <cell r="AJ1526">
            <v>5</v>
          </cell>
          <cell r="AK1526">
            <v>0</v>
          </cell>
          <cell r="AL1526">
            <v>0</v>
          </cell>
          <cell r="AM1526">
            <v>0</v>
          </cell>
          <cell r="AN1526">
            <v>0</v>
          </cell>
          <cell r="AO1526">
            <v>0</v>
          </cell>
          <cell r="AP1526" t="str">
            <v>SV</v>
          </cell>
          <cell r="AQ1526" t="str">
            <v>Q</v>
          </cell>
          <cell r="AR1526" t="str">
            <v>Q</v>
          </cell>
          <cell r="AS1526" t="str">
            <v>Q</v>
          </cell>
          <cell r="AT1526" t="str">
            <v>Q</v>
          </cell>
          <cell r="AU1526" t="str">
            <v>Q</v>
          </cell>
          <cell r="AV1526">
            <v>58049.999996999999</v>
          </cell>
          <cell r="AW1526">
            <v>58049.999259999997</v>
          </cell>
          <cell r="AX1526">
            <v>69900</v>
          </cell>
          <cell r="AY1526">
            <v>0.2041343669872937</v>
          </cell>
          <cell r="AZ1526">
            <v>0.16952789703862661</v>
          </cell>
          <cell r="BA1526">
            <v>67900</v>
          </cell>
          <cell r="BB1526">
            <v>3</v>
          </cell>
          <cell r="BC1526">
            <v>0.1696813092766416</v>
          </cell>
          <cell r="BD1526">
            <v>0.14506627397643596</v>
          </cell>
          <cell r="BE1526">
            <v>66900</v>
          </cell>
          <cell r="BF1526">
            <v>6</v>
          </cell>
          <cell r="BG1526">
            <v>0.15245478042131544</v>
          </cell>
          <cell r="BH1526">
            <v>0.13228699556053813</v>
          </cell>
        </row>
        <row r="1527">
          <cell r="B1527" t="str">
            <v>15970</v>
          </cell>
          <cell r="C1527" t="str">
            <v>7798101651568</v>
          </cell>
          <cell r="D1527" t="str">
            <v>VINO MALBEC 750ml GRAN RVA DOMAINE BOUSQUET</v>
          </cell>
          <cell r="E1527">
            <v>1</v>
          </cell>
          <cell r="F1527" t="str">
            <v>BEBIDAS</v>
          </cell>
          <cell r="G1527" t="str">
            <v>BEBIDAS</v>
          </cell>
          <cell r="H1527" t="str">
            <v>VINOS FINOS Y VARIETALES</v>
          </cell>
          <cell r="I1527" t="str">
            <v>ARGENTINA</v>
          </cell>
          <cell r="J1527" t="str">
            <v>DOMAINE BOUSQUET</v>
          </cell>
          <cell r="K1527" t="str">
            <v>DOMAINE BOUSQUET</v>
          </cell>
          <cell r="L1527">
            <v>984</v>
          </cell>
          <cell r="M1527" t="str">
            <v>CAMINOS DEL VINO S.A. (984)</v>
          </cell>
          <cell r="N1527">
            <v>0</v>
          </cell>
          <cell r="O1527">
            <v>0</v>
          </cell>
          <cell r="P1527">
            <v>1</v>
          </cell>
          <cell r="Q1527">
            <v>0</v>
          </cell>
          <cell r="R1527">
            <v>0</v>
          </cell>
          <cell r="S1527">
            <v>0</v>
          </cell>
          <cell r="T1527">
            <v>0</v>
          </cell>
          <cell r="U1527">
            <v>0</v>
          </cell>
          <cell r="V1527">
            <v>0</v>
          </cell>
          <cell r="W1527">
            <v>0</v>
          </cell>
          <cell r="X1527">
            <v>0</v>
          </cell>
          <cell r="Y1527">
            <v>0</v>
          </cell>
          <cell r="Z1527">
            <v>0</v>
          </cell>
          <cell r="AA1527">
            <v>0</v>
          </cell>
          <cell r="AB1527">
            <v>0</v>
          </cell>
          <cell r="AC1527">
            <v>0</v>
          </cell>
          <cell r="AD1527">
            <v>0</v>
          </cell>
          <cell r="AE1527">
            <v>0</v>
          </cell>
          <cell r="AF1527">
            <v>0</v>
          </cell>
          <cell r="AG1527">
            <v>0</v>
          </cell>
          <cell r="AH1527">
            <v>0</v>
          </cell>
          <cell r="AI1527">
            <v>0</v>
          </cell>
          <cell r="AJ1527">
            <v>6</v>
          </cell>
          <cell r="AK1527">
            <v>2</v>
          </cell>
          <cell r="AL1527">
            <v>0</v>
          </cell>
          <cell r="AM1527">
            <v>0</v>
          </cell>
          <cell r="AN1527">
            <v>0</v>
          </cell>
          <cell r="AO1527">
            <v>0</v>
          </cell>
          <cell r="AP1527" t="str">
            <v>SV</v>
          </cell>
          <cell r="AQ1527" t="str">
            <v>SV</v>
          </cell>
          <cell r="AR1527" t="str">
            <v>Q</v>
          </cell>
          <cell r="AS1527" t="str">
            <v>Q</v>
          </cell>
          <cell r="AT1527" t="str">
            <v>Q</v>
          </cell>
          <cell r="AU1527" t="str">
            <v>Q</v>
          </cell>
          <cell r="AV1527">
            <v>85050.000002000001</v>
          </cell>
          <cell r="AW1527">
            <v>85049.999979999993</v>
          </cell>
          <cell r="AX1527">
            <v>99900</v>
          </cell>
          <cell r="AY1527">
            <v>0.17460317457555319</v>
          </cell>
          <cell r="AZ1527">
            <v>0.14864864862862862</v>
          </cell>
          <cell r="BA1527">
            <v>97900</v>
          </cell>
          <cell r="BB1527">
            <v>2</v>
          </cell>
          <cell r="BC1527">
            <v>0.15108759550497153</v>
          </cell>
          <cell r="BD1527">
            <v>0.1312563840449438</v>
          </cell>
          <cell r="BE1527">
            <v>95900</v>
          </cell>
          <cell r="BF1527">
            <v>6</v>
          </cell>
          <cell r="BG1527">
            <v>0.12757201643438987</v>
          </cell>
          <cell r="BH1527">
            <v>0.11313868611053179</v>
          </cell>
        </row>
        <row r="1528">
          <cell r="B1528" t="str">
            <v>15976</v>
          </cell>
          <cell r="C1528" t="str">
            <v>7798101650431</v>
          </cell>
          <cell r="D1528" t="str">
            <v>VINO MALBEC 750ml RVA DOMAINE BOUSQUET</v>
          </cell>
          <cell r="E1528">
            <v>1</v>
          </cell>
          <cell r="F1528" t="str">
            <v>BEBIDAS</v>
          </cell>
          <cell r="G1528" t="str">
            <v>BEBIDAS</v>
          </cell>
          <cell r="H1528" t="str">
            <v>VINOS FINOS Y VARIETALES</v>
          </cell>
          <cell r="I1528" t="str">
            <v>ARGENTINA</v>
          </cell>
          <cell r="J1528" t="str">
            <v>DOMAINE BOUSQUET</v>
          </cell>
          <cell r="K1528" t="str">
            <v>DOMAINE BOUSQUET</v>
          </cell>
          <cell r="L1528">
            <v>984</v>
          </cell>
          <cell r="M1528" t="str">
            <v>CAMINOS DEL VINO S.A. (984)</v>
          </cell>
          <cell r="N1528">
            <v>0</v>
          </cell>
          <cell r="O1528">
            <v>0</v>
          </cell>
          <cell r="P1528">
            <v>0</v>
          </cell>
          <cell r="Q1528">
            <v>0</v>
          </cell>
          <cell r="R1528">
            <v>0</v>
          </cell>
          <cell r="S1528">
            <v>0</v>
          </cell>
          <cell r="T1528">
            <v>0</v>
          </cell>
          <cell r="U1528">
            <v>0</v>
          </cell>
          <cell r="V1528">
            <v>0</v>
          </cell>
          <cell r="W1528">
            <v>0</v>
          </cell>
          <cell r="X1528">
            <v>0</v>
          </cell>
          <cell r="Y1528">
            <v>0</v>
          </cell>
          <cell r="Z1528">
            <v>0</v>
          </cell>
          <cell r="AA1528">
            <v>0</v>
          </cell>
          <cell r="AB1528">
            <v>0</v>
          </cell>
          <cell r="AC1528">
            <v>0</v>
          </cell>
          <cell r="AD1528">
            <v>0</v>
          </cell>
          <cell r="AE1528">
            <v>0</v>
          </cell>
          <cell r="AF1528">
            <v>0</v>
          </cell>
          <cell r="AG1528">
            <v>0</v>
          </cell>
          <cell r="AH1528">
            <v>0</v>
          </cell>
          <cell r="AI1528">
            <v>0</v>
          </cell>
          <cell r="AJ1528">
            <v>2</v>
          </cell>
          <cell r="AK1528">
            <v>0</v>
          </cell>
          <cell r="AL1528">
            <v>0</v>
          </cell>
          <cell r="AM1528">
            <v>0</v>
          </cell>
          <cell r="AN1528">
            <v>0</v>
          </cell>
          <cell r="AO1528">
            <v>0</v>
          </cell>
          <cell r="AP1528" t="str">
            <v>SV</v>
          </cell>
          <cell r="AQ1528" t="str">
            <v>Q</v>
          </cell>
          <cell r="AR1528" t="str">
            <v>Q</v>
          </cell>
          <cell r="AS1528" t="str">
            <v>Q</v>
          </cell>
          <cell r="AT1528" t="str">
            <v>Q</v>
          </cell>
          <cell r="AU1528" t="str">
            <v>Q</v>
          </cell>
          <cell r="AV1528">
            <v>58049.999996999999</v>
          </cell>
          <cell r="AW1528">
            <v>58049.999259999997</v>
          </cell>
          <cell r="AX1528">
            <v>69900</v>
          </cell>
          <cell r="AY1528">
            <v>0.2041343669872937</v>
          </cell>
          <cell r="AZ1528">
            <v>0.16952789703862661</v>
          </cell>
          <cell r="BA1528">
            <v>67900</v>
          </cell>
          <cell r="BB1528">
            <v>3</v>
          </cell>
          <cell r="BC1528">
            <v>0.1696813092766416</v>
          </cell>
          <cell r="BD1528">
            <v>0.14506627397643596</v>
          </cell>
          <cell r="BE1528">
            <v>66900</v>
          </cell>
          <cell r="BF1528">
            <v>6</v>
          </cell>
          <cell r="BG1528">
            <v>0.15245478042131544</v>
          </cell>
          <cell r="BH1528">
            <v>0.13228699556053813</v>
          </cell>
        </row>
        <row r="1529">
          <cell r="B1529" t="str">
            <v>15965</v>
          </cell>
          <cell r="C1529" t="str">
            <v>7798101651957</v>
          </cell>
          <cell r="D1529" t="str">
            <v>VINO TORR-CHARD 750ml DOMAINE BOUSQUET</v>
          </cell>
          <cell r="E1529">
            <v>1</v>
          </cell>
          <cell r="F1529" t="str">
            <v>BEBIDAS</v>
          </cell>
          <cell r="G1529" t="str">
            <v>BEBIDAS</v>
          </cell>
          <cell r="H1529" t="str">
            <v>VINOS FINOS Y VARIETALES</v>
          </cell>
          <cell r="I1529" t="str">
            <v>ARGENTINA</v>
          </cell>
          <cell r="J1529" t="str">
            <v>DOMAINE BOUSQUET</v>
          </cell>
          <cell r="K1529" t="str">
            <v>DOMAINE BOUSQUET</v>
          </cell>
          <cell r="L1529">
            <v>984</v>
          </cell>
          <cell r="M1529" t="str">
            <v>CAMINOS DEL VINO S.A. (984)</v>
          </cell>
          <cell r="N1529">
            <v>0</v>
          </cell>
          <cell r="O1529">
            <v>0</v>
          </cell>
          <cell r="P1529">
            <v>0</v>
          </cell>
          <cell r="Q1529">
            <v>0</v>
          </cell>
          <cell r="R1529">
            <v>1</v>
          </cell>
          <cell r="S1529">
            <v>0</v>
          </cell>
          <cell r="T1529">
            <v>0</v>
          </cell>
          <cell r="U1529">
            <v>0</v>
          </cell>
          <cell r="V1529">
            <v>0</v>
          </cell>
          <cell r="W1529">
            <v>0</v>
          </cell>
          <cell r="X1529">
            <v>0</v>
          </cell>
          <cell r="Y1529">
            <v>0</v>
          </cell>
          <cell r="Z1529">
            <v>0</v>
          </cell>
          <cell r="AA1529">
            <v>0</v>
          </cell>
          <cell r="AB1529">
            <v>0</v>
          </cell>
          <cell r="AC1529">
            <v>0</v>
          </cell>
          <cell r="AD1529">
            <v>0</v>
          </cell>
          <cell r="AE1529">
            <v>0</v>
          </cell>
          <cell r="AF1529">
            <v>0</v>
          </cell>
          <cell r="AG1529">
            <v>0</v>
          </cell>
          <cell r="AH1529">
            <v>0</v>
          </cell>
          <cell r="AI1529">
            <v>0</v>
          </cell>
          <cell r="AJ1529">
            <v>0</v>
          </cell>
          <cell r="AK1529">
            <v>2</v>
          </cell>
          <cell r="AL1529">
            <v>0</v>
          </cell>
          <cell r="AM1529">
            <v>0</v>
          </cell>
          <cell r="AN1529">
            <v>0</v>
          </cell>
          <cell r="AO1529">
            <v>0</v>
          </cell>
          <cell r="AP1529" t="str">
            <v>Q</v>
          </cell>
          <cell r="AQ1529" t="str">
            <v>SV</v>
          </cell>
          <cell r="AR1529" t="str">
            <v>Q</v>
          </cell>
          <cell r="AS1529" t="str">
            <v>Q</v>
          </cell>
          <cell r="AT1529" t="str">
            <v>Q</v>
          </cell>
          <cell r="AU1529" t="str">
            <v>Q</v>
          </cell>
          <cell r="AV1529">
            <v>36000.000003000001</v>
          </cell>
          <cell r="AW1529">
            <v>36000.000079999998</v>
          </cell>
          <cell r="AX1529">
            <v>42900</v>
          </cell>
          <cell r="AY1529">
            <v>0.19166666656736098</v>
          </cell>
          <cell r="AZ1529">
            <v>0.16083916076923074</v>
          </cell>
          <cell r="BA1529">
            <v>41900</v>
          </cell>
          <cell r="BB1529">
            <v>3</v>
          </cell>
          <cell r="BC1529">
            <v>0.16388888879189811</v>
          </cell>
          <cell r="BD1529">
            <v>0.14081145577565629</v>
          </cell>
          <cell r="BE1529">
            <v>40900</v>
          </cell>
          <cell r="BF1529">
            <v>6</v>
          </cell>
          <cell r="BG1529">
            <v>0.13611111101643525</v>
          </cell>
          <cell r="BH1529">
            <v>0.11980440090464545</v>
          </cell>
        </row>
        <row r="1530">
          <cell r="B1530" t="str">
            <v>1006</v>
          </cell>
          <cell r="C1530" t="str">
            <v>7791843010587</v>
          </cell>
          <cell r="D1530" t="str">
            <v>VINO BLEND 750ml ESTATE LOS HAROLDOS</v>
          </cell>
          <cell r="E1530">
            <v>6</v>
          </cell>
          <cell r="F1530" t="str">
            <v>BEBIDAS</v>
          </cell>
          <cell r="G1530" t="str">
            <v>BEBIDAS</v>
          </cell>
          <cell r="H1530" t="str">
            <v>VINOS FINOS Y VARIETALES</v>
          </cell>
          <cell r="I1530" t="str">
            <v>ARGENTINA</v>
          </cell>
          <cell r="J1530" t="str">
            <v>FALASCO</v>
          </cell>
          <cell r="K1530" t="str">
            <v>LOS HAROLDOS</v>
          </cell>
          <cell r="L1530">
            <v>114</v>
          </cell>
          <cell r="M1530" t="str">
            <v>APOLO IMPORT S.A. 2 - TRENTINO (114)</v>
          </cell>
          <cell r="N1530">
            <v>0</v>
          </cell>
          <cell r="O1530">
            <v>1</v>
          </cell>
          <cell r="P1530">
            <v>0</v>
          </cell>
          <cell r="Q1530">
            <v>0</v>
          </cell>
          <cell r="R1530">
            <v>0</v>
          </cell>
          <cell r="S1530">
            <v>1</v>
          </cell>
          <cell r="T1530">
            <v>1</v>
          </cell>
          <cell r="U1530">
            <v>0</v>
          </cell>
          <cell r="V1530">
            <v>0</v>
          </cell>
          <cell r="W1530">
            <v>0</v>
          </cell>
          <cell r="X1530">
            <v>1</v>
          </cell>
          <cell r="Y1530">
            <v>1</v>
          </cell>
          <cell r="Z1530">
            <v>1</v>
          </cell>
          <cell r="AA1530">
            <v>0</v>
          </cell>
          <cell r="AB1530">
            <v>0</v>
          </cell>
          <cell r="AC1530">
            <v>0</v>
          </cell>
          <cell r="AD1530">
            <v>0</v>
          </cell>
          <cell r="AE1530">
            <v>0</v>
          </cell>
          <cell r="AF1530">
            <v>1</v>
          </cell>
          <cell r="AG1530">
            <v>0</v>
          </cell>
          <cell r="AH1530">
            <v>1</v>
          </cell>
          <cell r="AI1530">
            <v>1</v>
          </cell>
          <cell r="AJ1530">
            <v>30</v>
          </cell>
          <cell r="AK1530">
            <v>24</v>
          </cell>
          <cell r="AL1530">
            <v>20</v>
          </cell>
          <cell r="AM1530">
            <v>30</v>
          </cell>
          <cell r="AN1530">
            <v>41</v>
          </cell>
          <cell r="AO1530">
            <v>5</v>
          </cell>
          <cell r="AP1530" t="str">
            <v>SV</v>
          </cell>
          <cell r="AQ1530" t="str">
            <v>SV</v>
          </cell>
          <cell r="AR1530">
            <v>600</v>
          </cell>
          <cell r="AS1530" t="str">
            <v>SV</v>
          </cell>
          <cell r="AT1530" t="str">
            <v>SV</v>
          </cell>
          <cell r="AU1530">
            <v>150</v>
          </cell>
          <cell r="AV1530">
            <v>55850.000030000003</v>
          </cell>
          <cell r="AW1530">
            <v>39742.743040000001</v>
          </cell>
          <cell r="AX1530">
            <v>65900</v>
          </cell>
          <cell r="AY1530">
            <v>0.17994628405732516</v>
          </cell>
          <cell r="AZ1530">
            <v>0.15250379317147189</v>
          </cell>
          <cell r="BA1530">
            <v>61900</v>
          </cell>
          <cell r="BB1530">
            <v>3</v>
          </cell>
          <cell r="BC1530">
            <v>0.10832587227842838</v>
          </cell>
          <cell r="BD1530">
            <v>9.7738287075928867E-2</v>
          </cell>
          <cell r="BE1530">
            <v>0</v>
          </cell>
          <cell r="BF1530">
            <v>0</v>
          </cell>
          <cell r="BG1530">
            <v>-1</v>
          </cell>
          <cell r="BH1530">
            <v>0</v>
          </cell>
        </row>
        <row r="1531">
          <cell r="B1531" t="str">
            <v>1433</v>
          </cell>
          <cell r="C1531" t="str">
            <v>7791843009154</v>
          </cell>
          <cell r="D1531" t="str">
            <v>VINO CAB SAU 750ml ESTATE LOS HAROLDOS</v>
          </cell>
          <cell r="E1531">
            <v>6</v>
          </cell>
          <cell r="F1531" t="str">
            <v>BEBIDAS</v>
          </cell>
          <cell r="G1531" t="str">
            <v>BEBIDAS</v>
          </cell>
          <cell r="H1531" t="str">
            <v>VINOS FINOS Y VARIETALES</v>
          </cell>
          <cell r="I1531" t="str">
            <v>ARGENTINA</v>
          </cell>
          <cell r="J1531" t="str">
            <v>FALASCO</v>
          </cell>
          <cell r="K1531" t="str">
            <v>LOS HAROLDOS</v>
          </cell>
          <cell r="L1531">
            <v>114</v>
          </cell>
          <cell r="M1531" t="str">
            <v>APOLO IMPORT S.A. 2 - TRENTINO (114)</v>
          </cell>
          <cell r="N1531">
            <v>0</v>
          </cell>
          <cell r="O1531">
            <v>0</v>
          </cell>
          <cell r="P1531">
            <v>2</v>
          </cell>
          <cell r="Q1531">
            <v>2</v>
          </cell>
          <cell r="R1531">
            <v>1</v>
          </cell>
          <cell r="S1531">
            <v>3</v>
          </cell>
          <cell r="T1531">
            <v>7</v>
          </cell>
          <cell r="U1531">
            <v>0</v>
          </cell>
          <cell r="V1531">
            <v>1</v>
          </cell>
          <cell r="W1531">
            <v>1</v>
          </cell>
          <cell r="X1531">
            <v>0</v>
          </cell>
          <cell r="Y1531">
            <v>0</v>
          </cell>
          <cell r="Z1531">
            <v>1</v>
          </cell>
          <cell r="AA1531">
            <v>0</v>
          </cell>
          <cell r="AB1531">
            <v>0</v>
          </cell>
          <cell r="AC1531">
            <v>0</v>
          </cell>
          <cell r="AD1531">
            <v>2</v>
          </cell>
          <cell r="AE1531">
            <v>1</v>
          </cell>
          <cell r="AF1531">
            <v>1</v>
          </cell>
          <cell r="AG1531">
            <v>1</v>
          </cell>
          <cell r="AH1531">
            <v>0</v>
          </cell>
          <cell r="AI1531">
            <v>0</v>
          </cell>
          <cell r="AJ1531">
            <v>47</v>
          </cell>
          <cell r="AK1531">
            <v>66</v>
          </cell>
          <cell r="AL1531">
            <v>44</v>
          </cell>
          <cell r="AM1531">
            <v>40</v>
          </cell>
          <cell r="AN1531">
            <v>56</v>
          </cell>
          <cell r="AO1531">
            <v>70</v>
          </cell>
          <cell r="AP1531">
            <v>705</v>
          </cell>
          <cell r="AQ1531" t="str">
            <v>SV</v>
          </cell>
          <cell r="AR1531" t="str">
            <v>SV</v>
          </cell>
          <cell r="AS1531" t="str">
            <v>SV</v>
          </cell>
          <cell r="AT1531">
            <v>1680</v>
          </cell>
          <cell r="AU1531" t="str">
            <v>SV</v>
          </cell>
          <cell r="AV1531">
            <v>55849.999996999999</v>
          </cell>
          <cell r="AW1531">
            <v>34973.991029999997</v>
          </cell>
          <cell r="AX1531">
            <v>65900</v>
          </cell>
          <cell r="AY1531">
            <v>0.17994628475451813</v>
          </cell>
          <cell r="AZ1531">
            <v>0.15250379367223066</v>
          </cell>
          <cell r="BA1531">
            <v>61900</v>
          </cell>
          <cell r="BB1531">
            <v>3</v>
          </cell>
          <cell r="BC1531">
            <v>0.1083258729333032</v>
          </cell>
          <cell r="BD1531">
            <v>9.7738287609046862E-2</v>
          </cell>
          <cell r="BE1531">
            <v>0</v>
          </cell>
          <cell r="BF1531">
            <v>0</v>
          </cell>
          <cell r="BG1531">
            <v>-1</v>
          </cell>
          <cell r="BH1531">
            <v>0</v>
          </cell>
        </row>
        <row r="1532">
          <cell r="B1532" t="str">
            <v>1435</v>
          </cell>
          <cell r="C1532" t="str">
            <v>7791843004982</v>
          </cell>
          <cell r="D1532" t="str">
            <v>VINO CAB SAU 750ml RVA LOS HAROLDOS</v>
          </cell>
          <cell r="E1532">
            <v>6</v>
          </cell>
          <cell r="F1532" t="str">
            <v>BEBIDAS</v>
          </cell>
          <cell r="G1532" t="str">
            <v>BEBIDAS</v>
          </cell>
          <cell r="H1532" t="str">
            <v>VINOS FINOS Y VARIETALES</v>
          </cell>
          <cell r="I1532" t="str">
            <v>ARGENTINA</v>
          </cell>
          <cell r="J1532" t="str">
            <v>FALASCO</v>
          </cell>
          <cell r="K1532" t="str">
            <v>LOS HAROLDOS</v>
          </cell>
          <cell r="L1532">
            <v>114</v>
          </cell>
          <cell r="M1532" t="str">
            <v>APOLO IMPORT S.A. 2 - TRENTINO (114)</v>
          </cell>
          <cell r="N1532">
            <v>0</v>
          </cell>
          <cell r="O1532">
            <v>0</v>
          </cell>
          <cell r="P1532">
            <v>0</v>
          </cell>
          <cell r="Q1532">
            <v>1</v>
          </cell>
          <cell r="R1532">
            <v>0</v>
          </cell>
          <cell r="S1532">
            <v>0</v>
          </cell>
          <cell r="T1532">
            <v>4</v>
          </cell>
          <cell r="U1532">
            <v>1</v>
          </cell>
          <cell r="V1532">
            <v>0</v>
          </cell>
          <cell r="W1532">
            <v>0</v>
          </cell>
          <cell r="X1532">
            <v>0</v>
          </cell>
          <cell r="Y1532">
            <v>0</v>
          </cell>
          <cell r="Z1532">
            <v>2</v>
          </cell>
          <cell r="AA1532">
            <v>0</v>
          </cell>
          <cell r="AB1532">
            <v>2</v>
          </cell>
          <cell r="AC1532">
            <v>2</v>
          </cell>
          <cell r="AD1532">
            <v>1</v>
          </cell>
          <cell r="AE1532">
            <v>0</v>
          </cell>
          <cell r="AF1532">
            <v>0</v>
          </cell>
          <cell r="AG1532">
            <v>0</v>
          </cell>
          <cell r="AH1532">
            <v>0</v>
          </cell>
          <cell r="AI1532">
            <v>1</v>
          </cell>
          <cell r="AJ1532">
            <v>43</v>
          </cell>
          <cell r="AK1532">
            <v>26</v>
          </cell>
          <cell r="AL1532">
            <v>26</v>
          </cell>
          <cell r="AM1532">
            <v>12</v>
          </cell>
          <cell r="AN1532">
            <v>36</v>
          </cell>
          <cell r="AO1532">
            <v>6</v>
          </cell>
          <cell r="AP1532">
            <v>1290</v>
          </cell>
          <cell r="AQ1532">
            <v>780</v>
          </cell>
          <cell r="AR1532" t="str">
            <v>SV</v>
          </cell>
          <cell r="AS1532">
            <v>180</v>
          </cell>
          <cell r="AT1532" t="str">
            <v>SV</v>
          </cell>
          <cell r="AU1532">
            <v>180</v>
          </cell>
          <cell r="AV1532">
            <v>67710.000050000002</v>
          </cell>
          <cell r="AW1532">
            <v>50595.481090000001</v>
          </cell>
          <cell r="AX1532">
            <v>79900</v>
          </cell>
          <cell r="AY1532">
            <v>0.18003249063651405</v>
          </cell>
          <cell r="AZ1532">
            <v>0.15256570650813514</v>
          </cell>
          <cell r="BA1532">
            <v>75900</v>
          </cell>
          <cell r="BB1532">
            <v>3</v>
          </cell>
          <cell r="BC1532">
            <v>0.12095702176860357</v>
          </cell>
          <cell r="BD1532">
            <v>0.10790513768115939</v>
          </cell>
          <cell r="BE1532">
            <v>0</v>
          </cell>
          <cell r="BF1532">
            <v>0</v>
          </cell>
          <cell r="BG1532">
            <v>-1</v>
          </cell>
          <cell r="BH1532">
            <v>0</v>
          </cell>
        </row>
        <row r="1533">
          <cell r="B1533" t="str">
            <v>6919</v>
          </cell>
          <cell r="C1533" t="str">
            <v>7791843009178</v>
          </cell>
          <cell r="D1533" t="str">
            <v>VINO CHARDONNAY 750ml ESTATE LOS HAROLDOS</v>
          </cell>
          <cell r="E1533">
            <v>6</v>
          </cell>
          <cell r="F1533" t="str">
            <v>BEBIDAS</v>
          </cell>
          <cell r="G1533" t="str">
            <v>BEBIDAS</v>
          </cell>
          <cell r="H1533" t="str">
            <v>VINOS FINOS Y VARIETALES</v>
          </cell>
          <cell r="I1533" t="str">
            <v>ARGENTINA</v>
          </cell>
          <cell r="J1533" t="str">
            <v>FALASCO</v>
          </cell>
          <cell r="K1533" t="str">
            <v>LOS HAROLDOS</v>
          </cell>
          <cell r="L1533">
            <v>114</v>
          </cell>
          <cell r="M1533" t="str">
            <v>APOLO IMPORT S.A. 2 - TRENTINO (114)</v>
          </cell>
          <cell r="N1533">
            <v>2</v>
          </cell>
          <cell r="O1533">
            <v>0</v>
          </cell>
          <cell r="P1533">
            <v>1</v>
          </cell>
          <cell r="Q1533">
            <v>1</v>
          </cell>
          <cell r="R1533">
            <v>0</v>
          </cell>
          <cell r="S1533">
            <v>0</v>
          </cell>
          <cell r="T1533">
            <v>0</v>
          </cell>
          <cell r="U1533">
            <v>0</v>
          </cell>
          <cell r="V1533">
            <v>0</v>
          </cell>
          <cell r="W1533">
            <v>0</v>
          </cell>
          <cell r="X1533">
            <v>0</v>
          </cell>
          <cell r="Y1533">
            <v>0</v>
          </cell>
          <cell r="Z1533">
            <v>0</v>
          </cell>
          <cell r="AA1533">
            <v>1</v>
          </cell>
          <cell r="AB1533">
            <v>0</v>
          </cell>
          <cell r="AC1533">
            <v>0</v>
          </cell>
          <cell r="AD1533">
            <v>0</v>
          </cell>
          <cell r="AE1533">
            <v>0</v>
          </cell>
          <cell r="AF1533">
            <v>0</v>
          </cell>
          <cell r="AG1533">
            <v>0</v>
          </cell>
          <cell r="AH1533">
            <v>0</v>
          </cell>
          <cell r="AI1533">
            <v>0</v>
          </cell>
          <cell r="AJ1533">
            <v>38</v>
          </cell>
          <cell r="AK1533">
            <v>36</v>
          </cell>
          <cell r="AL1533">
            <v>33</v>
          </cell>
          <cell r="AM1533">
            <v>21</v>
          </cell>
          <cell r="AN1533">
            <v>31</v>
          </cell>
          <cell r="AO1533">
            <v>6</v>
          </cell>
          <cell r="AP1533">
            <v>1140</v>
          </cell>
          <cell r="AQ1533" t="str">
            <v>SV</v>
          </cell>
          <cell r="AR1533" t="str">
            <v>SV</v>
          </cell>
          <cell r="AS1533" t="str">
            <v>SV</v>
          </cell>
          <cell r="AT1533" t="str">
            <v>SV</v>
          </cell>
          <cell r="AU1533" t="str">
            <v>SV</v>
          </cell>
          <cell r="AV1533">
            <v>55850.000030000003</v>
          </cell>
          <cell r="AW1533">
            <v>37058.679239999998</v>
          </cell>
          <cell r="AX1533">
            <v>65900</v>
          </cell>
          <cell r="AY1533">
            <v>0.17994628405732516</v>
          </cell>
          <cell r="AZ1533">
            <v>0.15250379317147189</v>
          </cell>
          <cell r="BA1533">
            <v>61900</v>
          </cell>
          <cell r="BB1533">
            <v>3</v>
          </cell>
          <cell r="BC1533">
            <v>0.10832587227842838</v>
          </cell>
          <cell r="BD1533">
            <v>9.7738287075928867E-2</v>
          </cell>
          <cell r="BE1533">
            <v>0</v>
          </cell>
          <cell r="BF1533">
            <v>0</v>
          </cell>
          <cell r="BG1533">
            <v>-1</v>
          </cell>
          <cell r="BH1533">
            <v>0</v>
          </cell>
        </row>
        <row r="1534">
          <cell r="B1534" t="str">
            <v>1434</v>
          </cell>
          <cell r="C1534" t="str">
            <v>7791843009130</v>
          </cell>
          <cell r="D1534" t="str">
            <v>VINO MALBEC 750ml ESTATE LOS HAROLDOS</v>
          </cell>
          <cell r="E1534">
            <v>6</v>
          </cell>
          <cell r="F1534" t="str">
            <v>BEBIDAS</v>
          </cell>
          <cell r="G1534" t="str">
            <v>BEBIDAS</v>
          </cell>
          <cell r="H1534" t="str">
            <v>VINOS FINOS Y VARIETALES</v>
          </cell>
          <cell r="I1534" t="str">
            <v>ARGENTINA</v>
          </cell>
          <cell r="J1534" t="str">
            <v>FALASCO</v>
          </cell>
          <cell r="K1534" t="str">
            <v>LOS HAROLDOS</v>
          </cell>
          <cell r="L1534">
            <v>114</v>
          </cell>
          <cell r="M1534" t="str">
            <v>APOLO IMPORT S.A. 2 - TRENTINO (114)</v>
          </cell>
          <cell r="N1534">
            <v>5</v>
          </cell>
          <cell r="O1534">
            <v>0</v>
          </cell>
          <cell r="P1534">
            <v>6</v>
          </cell>
          <cell r="Q1534">
            <v>1</v>
          </cell>
          <cell r="R1534">
            <v>1</v>
          </cell>
          <cell r="S1534">
            <v>12</v>
          </cell>
          <cell r="T1534">
            <v>12</v>
          </cell>
          <cell r="U1534">
            <v>10</v>
          </cell>
          <cell r="V1534">
            <v>2</v>
          </cell>
          <cell r="W1534">
            <v>1</v>
          </cell>
          <cell r="X1534">
            <v>0</v>
          </cell>
          <cell r="Y1534">
            <v>1</v>
          </cell>
          <cell r="Z1534">
            <v>1</v>
          </cell>
          <cell r="AA1534">
            <v>1</v>
          </cell>
          <cell r="AB1534">
            <v>0</v>
          </cell>
          <cell r="AC1534">
            <v>0</v>
          </cell>
          <cell r="AD1534">
            <v>2</v>
          </cell>
          <cell r="AE1534">
            <v>1</v>
          </cell>
          <cell r="AF1534">
            <v>0</v>
          </cell>
          <cell r="AG1534">
            <v>0</v>
          </cell>
          <cell r="AH1534">
            <v>0</v>
          </cell>
          <cell r="AI1534">
            <v>0</v>
          </cell>
          <cell r="AJ1534">
            <v>66</v>
          </cell>
          <cell r="AK1534">
            <v>86</v>
          </cell>
          <cell r="AL1534">
            <v>49</v>
          </cell>
          <cell r="AM1534">
            <v>51</v>
          </cell>
          <cell r="AN1534">
            <v>33</v>
          </cell>
          <cell r="AO1534">
            <v>20</v>
          </cell>
          <cell r="AP1534">
            <v>1980</v>
          </cell>
          <cell r="AQ1534">
            <v>258</v>
          </cell>
          <cell r="AR1534">
            <v>1470</v>
          </cell>
          <cell r="AS1534" t="str">
            <v>SV</v>
          </cell>
          <cell r="AT1534" t="str">
            <v>SV</v>
          </cell>
          <cell r="AU1534" t="str">
            <v>SV</v>
          </cell>
          <cell r="AV1534">
            <v>55850.000030000003</v>
          </cell>
          <cell r="AW1534">
            <v>44870.202409999998</v>
          </cell>
          <cell r="AX1534">
            <v>65900</v>
          </cell>
          <cell r="AY1534">
            <v>0.17994628405732516</v>
          </cell>
          <cell r="AZ1534">
            <v>0.15250379317147189</v>
          </cell>
          <cell r="BA1534">
            <v>61900</v>
          </cell>
          <cell r="BB1534">
            <v>3</v>
          </cell>
          <cell r="BC1534">
            <v>0.10832587227842838</v>
          </cell>
          <cell r="BD1534">
            <v>9.7738287075928867E-2</v>
          </cell>
          <cell r="BE1534">
            <v>0</v>
          </cell>
          <cell r="BF1534">
            <v>0</v>
          </cell>
          <cell r="BG1534">
            <v>-1</v>
          </cell>
          <cell r="BH1534">
            <v>0</v>
          </cell>
        </row>
        <row r="1535">
          <cell r="B1535" t="str">
            <v>1436</v>
          </cell>
          <cell r="C1535" t="str">
            <v>7791843005002</v>
          </cell>
          <cell r="D1535" t="str">
            <v>VINO MALBEC 750ml RVA LOS HAROLDOS</v>
          </cell>
          <cell r="E1535">
            <v>6</v>
          </cell>
          <cell r="F1535" t="str">
            <v>BEBIDAS</v>
          </cell>
          <cell r="G1535" t="str">
            <v>BEBIDAS</v>
          </cell>
          <cell r="H1535" t="str">
            <v>VINOS FINOS Y VARIETALES</v>
          </cell>
          <cell r="I1535" t="str">
            <v>ARGENTINA</v>
          </cell>
          <cell r="J1535" t="str">
            <v>FALASCO</v>
          </cell>
          <cell r="K1535" t="str">
            <v>LOS HAROLDOS</v>
          </cell>
          <cell r="L1535">
            <v>114</v>
          </cell>
          <cell r="M1535" t="str">
            <v>APOLO IMPORT S.A. 2 - TRENTINO (114)</v>
          </cell>
          <cell r="N1535">
            <v>3</v>
          </cell>
          <cell r="O1535">
            <v>0</v>
          </cell>
          <cell r="P1535">
            <v>4</v>
          </cell>
          <cell r="Q1535">
            <v>1</v>
          </cell>
          <cell r="R1535">
            <v>0</v>
          </cell>
          <cell r="S1535">
            <v>3</v>
          </cell>
          <cell r="T1535">
            <v>1</v>
          </cell>
          <cell r="U1535">
            <v>2</v>
          </cell>
          <cell r="V1535">
            <v>0</v>
          </cell>
          <cell r="W1535">
            <v>1</v>
          </cell>
          <cell r="X1535">
            <v>2</v>
          </cell>
          <cell r="Y1535">
            <v>1</v>
          </cell>
          <cell r="Z1535">
            <v>3</v>
          </cell>
          <cell r="AA1535">
            <v>0</v>
          </cell>
          <cell r="AB1535">
            <v>0</v>
          </cell>
          <cell r="AC1535">
            <v>0</v>
          </cell>
          <cell r="AD1535">
            <v>0</v>
          </cell>
          <cell r="AE1535">
            <v>0</v>
          </cell>
          <cell r="AF1535">
            <v>0</v>
          </cell>
          <cell r="AG1535">
            <v>1</v>
          </cell>
          <cell r="AH1535">
            <v>0</v>
          </cell>
          <cell r="AI1535">
            <v>0</v>
          </cell>
          <cell r="AJ1535">
            <v>10</v>
          </cell>
          <cell r="AK1535">
            <v>23</v>
          </cell>
          <cell r="AL1535">
            <v>20</v>
          </cell>
          <cell r="AM1535">
            <v>9</v>
          </cell>
          <cell r="AN1535">
            <v>16</v>
          </cell>
          <cell r="AO1535">
            <v>6</v>
          </cell>
          <cell r="AP1535">
            <v>300</v>
          </cell>
          <cell r="AQ1535">
            <v>345</v>
          </cell>
          <cell r="AR1535">
            <v>600</v>
          </cell>
          <cell r="AS1535" t="str">
            <v>SV</v>
          </cell>
          <cell r="AT1535">
            <v>480</v>
          </cell>
          <cell r="AU1535" t="str">
            <v>SV</v>
          </cell>
          <cell r="AV1535">
            <v>67710.000050000002</v>
          </cell>
          <cell r="AW1535">
            <v>55320.359380000002</v>
          </cell>
          <cell r="AX1535">
            <v>79900</v>
          </cell>
          <cell r="AY1535">
            <v>0.18003249063651405</v>
          </cell>
          <cell r="AZ1535">
            <v>0.15256570650813514</v>
          </cell>
          <cell r="BA1535">
            <v>75900</v>
          </cell>
          <cell r="BB1535">
            <v>3</v>
          </cell>
          <cell r="BC1535">
            <v>0.12095702176860357</v>
          </cell>
          <cell r="BD1535">
            <v>0.10790513768115939</v>
          </cell>
          <cell r="BE1535">
            <v>0</v>
          </cell>
          <cell r="BF1535">
            <v>0</v>
          </cell>
          <cell r="BG1535">
            <v>-1</v>
          </cell>
          <cell r="BH1535">
            <v>0</v>
          </cell>
        </row>
        <row r="1536">
          <cell r="B1536" t="str">
            <v>13789</v>
          </cell>
          <cell r="C1536" t="str">
            <v>7791843012642</v>
          </cell>
          <cell r="D1536" t="str">
            <v>VINO BLEND 750ml HERMANDAD</v>
          </cell>
          <cell r="E1536">
            <v>6</v>
          </cell>
          <cell r="F1536" t="str">
            <v>BEBIDAS</v>
          </cell>
          <cell r="G1536" t="str">
            <v>BEBIDAS</v>
          </cell>
          <cell r="H1536" t="str">
            <v>VINOS FINOS Y VARIETALES</v>
          </cell>
          <cell r="I1536" t="str">
            <v>ARGENTINA</v>
          </cell>
          <cell r="J1536" t="str">
            <v>FALASCO</v>
          </cell>
          <cell r="K1536" t="str">
            <v>HERMANDAD</v>
          </cell>
          <cell r="L1536">
            <v>114</v>
          </cell>
          <cell r="M1536" t="str">
            <v>APOLO IMPORT S.A. 2 - TRENTINO (114)</v>
          </cell>
          <cell r="N1536">
            <v>0</v>
          </cell>
          <cell r="O1536">
            <v>0</v>
          </cell>
          <cell r="P1536">
            <v>0</v>
          </cell>
          <cell r="Q1536">
            <v>0</v>
          </cell>
          <cell r="R1536">
            <v>0</v>
          </cell>
          <cell r="S1536">
            <v>0</v>
          </cell>
          <cell r="T1536">
            <v>0</v>
          </cell>
          <cell r="U1536">
            <v>0</v>
          </cell>
          <cell r="V1536">
            <v>0</v>
          </cell>
          <cell r="W1536">
            <v>0</v>
          </cell>
          <cell r="X1536">
            <v>0</v>
          </cell>
          <cell r="Y1536">
            <v>0</v>
          </cell>
          <cell r="Z1536">
            <v>0</v>
          </cell>
          <cell r="AA1536">
            <v>0</v>
          </cell>
          <cell r="AB1536">
            <v>0</v>
          </cell>
          <cell r="AC1536">
            <v>0</v>
          </cell>
          <cell r="AD1536">
            <v>0</v>
          </cell>
          <cell r="AE1536">
            <v>0</v>
          </cell>
          <cell r="AF1536">
            <v>0</v>
          </cell>
          <cell r="AG1536">
            <v>0</v>
          </cell>
          <cell r="AH1536">
            <v>0</v>
          </cell>
          <cell r="AI1536">
            <v>0</v>
          </cell>
          <cell r="AJ1536">
            <v>6</v>
          </cell>
          <cell r="AK1536">
            <v>8</v>
          </cell>
          <cell r="AL1536">
            <v>7</v>
          </cell>
          <cell r="AM1536">
            <v>7</v>
          </cell>
          <cell r="AN1536">
            <v>4</v>
          </cell>
          <cell r="AO1536">
            <v>6</v>
          </cell>
          <cell r="AP1536" t="str">
            <v>SV</v>
          </cell>
          <cell r="AQ1536" t="str">
            <v>SV</v>
          </cell>
          <cell r="AR1536" t="str">
            <v>SV</v>
          </cell>
          <cell r="AS1536" t="str">
            <v>SV</v>
          </cell>
          <cell r="AT1536" t="str">
            <v>SV</v>
          </cell>
          <cell r="AU1536" t="str">
            <v>SV</v>
          </cell>
          <cell r="AV1536">
            <v>179900.00005999999</v>
          </cell>
          <cell r="AW1536">
            <v>172616.71658000001</v>
          </cell>
          <cell r="AX1536">
            <v>215900</v>
          </cell>
          <cell r="AY1536">
            <v>0.20011117247355936</v>
          </cell>
          <cell r="AZ1536">
            <v>0.16674386262158411</v>
          </cell>
          <cell r="BA1536">
            <v>199900</v>
          </cell>
          <cell r="BB1536">
            <v>3</v>
          </cell>
          <cell r="BC1536">
            <v>0.11117287344819138</v>
          </cell>
          <cell r="BD1536">
            <v>0.10005002471235622</v>
          </cell>
          <cell r="BE1536">
            <v>0</v>
          </cell>
          <cell r="BF1536">
            <v>0</v>
          </cell>
          <cell r="BG1536">
            <v>-1</v>
          </cell>
          <cell r="BH1536">
            <v>0</v>
          </cell>
        </row>
        <row r="1537">
          <cell r="B1537" t="str">
            <v>13788</v>
          </cell>
          <cell r="C1537" t="str">
            <v>7791843012635</v>
          </cell>
          <cell r="D1537" t="str">
            <v>VINO MALBEC 750ml HERMANDAD</v>
          </cell>
          <cell r="E1537">
            <v>6</v>
          </cell>
          <cell r="F1537" t="str">
            <v>BEBIDAS</v>
          </cell>
          <cell r="G1537" t="str">
            <v>BEBIDAS</v>
          </cell>
          <cell r="H1537" t="str">
            <v>VINOS FINOS Y VARIETALES</v>
          </cell>
          <cell r="I1537" t="str">
            <v>ARGENTINA</v>
          </cell>
          <cell r="J1537" t="str">
            <v>FALASCO</v>
          </cell>
          <cell r="K1537" t="str">
            <v>HERMANDAD</v>
          </cell>
          <cell r="L1537">
            <v>114</v>
          </cell>
          <cell r="M1537" t="str">
            <v>APOLO IMPORT S.A. 2 - TRENTINO (114)</v>
          </cell>
          <cell r="N1537">
            <v>0</v>
          </cell>
          <cell r="O1537">
            <v>0</v>
          </cell>
          <cell r="P1537">
            <v>0</v>
          </cell>
          <cell r="Q1537">
            <v>0</v>
          </cell>
          <cell r="R1537">
            <v>0</v>
          </cell>
          <cell r="S1537">
            <v>0</v>
          </cell>
          <cell r="T1537">
            <v>0</v>
          </cell>
          <cell r="U1537">
            <v>0</v>
          </cell>
          <cell r="V1537">
            <v>0</v>
          </cell>
          <cell r="W1537">
            <v>0</v>
          </cell>
          <cell r="X1537">
            <v>0</v>
          </cell>
          <cell r="Y1537">
            <v>0</v>
          </cell>
          <cell r="Z1537">
            <v>0</v>
          </cell>
          <cell r="AA1537">
            <v>0</v>
          </cell>
          <cell r="AB1537">
            <v>0</v>
          </cell>
          <cell r="AC1537">
            <v>0</v>
          </cell>
          <cell r="AD1537">
            <v>0</v>
          </cell>
          <cell r="AE1537">
            <v>0</v>
          </cell>
          <cell r="AF1537">
            <v>0</v>
          </cell>
          <cell r="AG1537">
            <v>0</v>
          </cell>
          <cell r="AH1537">
            <v>0</v>
          </cell>
          <cell r="AI1537">
            <v>0</v>
          </cell>
          <cell r="AJ1537">
            <v>11</v>
          </cell>
          <cell r="AK1537">
            <v>5</v>
          </cell>
          <cell r="AL1537">
            <v>2</v>
          </cell>
          <cell r="AM1537">
            <v>2</v>
          </cell>
          <cell r="AN1537">
            <v>2</v>
          </cell>
          <cell r="AO1537">
            <v>6</v>
          </cell>
          <cell r="AP1537" t="str">
            <v>SV</v>
          </cell>
          <cell r="AQ1537" t="str">
            <v>SV</v>
          </cell>
          <cell r="AR1537" t="str">
            <v>SV</v>
          </cell>
          <cell r="AS1537" t="str">
            <v>SV</v>
          </cell>
          <cell r="AT1537" t="str">
            <v>SV</v>
          </cell>
          <cell r="AU1537" t="str">
            <v>SV</v>
          </cell>
          <cell r="AV1537">
            <v>179900.00005999999</v>
          </cell>
          <cell r="AW1537">
            <v>172905.43336</v>
          </cell>
          <cell r="AX1537">
            <v>215900</v>
          </cell>
          <cell r="AY1537">
            <v>0.20011117247355936</v>
          </cell>
          <cell r="AZ1537">
            <v>0.16674386262158411</v>
          </cell>
          <cell r="BA1537">
            <v>199900</v>
          </cell>
          <cell r="BB1537">
            <v>3</v>
          </cell>
          <cell r="BC1537">
            <v>0.11117287344819138</v>
          </cell>
          <cell r="BD1537">
            <v>0.10005002471235622</v>
          </cell>
          <cell r="BE1537">
            <v>0</v>
          </cell>
          <cell r="BF1537">
            <v>0</v>
          </cell>
          <cell r="BG1537">
            <v>-1</v>
          </cell>
          <cell r="BH1537">
            <v>0</v>
          </cell>
        </row>
        <row r="1538">
          <cell r="B1538" t="str">
            <v>9725</v>
          </cell>
          <cell r="C1538" t="str">
            <v>7791203003327</v>
          </cell>
          <cell r="D1538" t="str">
            <v>VINO CABERNET SAUVIGNON 750ml FINCA LA LINDA</v>
          </cell>
          <cell r="E1538">
            <v>12</v>
          </cell>
          <cell r="F1538" t="str">
            <v>BEBIDAS</v>
          </cell>
          <cell r="G1538" t="str">
            <v>BEBIDAS</v>
          </cell>
          <cell r="H1538" t="str">
            <v>VINOS FINOS Y VARIETALES</v>
          </cell>
          <cell r="I1538" t="str">
            <v>ARGENTINA</v>
          </cell>
          <cell r="J1538" t="str">
            <v>FINCA LA LINDA</v>
          </cell>
          <cell r="K1538" t="str">
            <v>FINCA LA LINDA</v>
          </cell>
          <cell r="L1538">
            <v>27</v>
          </cell>
          <cell r="M1538" t="str">
            <v>A.J. S.A. CALIDAD ANTE TODO (27)</v>
          </cell>
          <cell r="N1538">
            <v>16</v>
          </cell>
          <cell r="O1538">
            <v>10</v>
          </cell>
          <cell r="P1538">
            <v>1</v>
          </cell>
          <cell r="Q1538">
            <v>5</v>
          </cell>
          <cell r="R1538">
            <v>1</v>
          </cell>
          <cell r="S1538">
            <v>4</v>
          </cell>
          <cell r="T1538">
            <v>2</v>
          </cell>
          <cell r="U1538">
            <v>3</v>
          </cell>
          <cell r="V1538">
            <v>0</v>
          </cell>
          <cell r="W1538">
            <v>3</v>
          </cell>
          <cell r="X1538">
            <v>1</v>
          </cell>
          <cell r="Y1538">
            <v>1</v>
          </cell>
          <cell r="Z1538">
            <v>0</v>
          </cell>
          <cell r="AA1538">
            <v>2</v>
          </cell>
          <cell r="AB1538">
            <v>3</v>
          </cell>
          <cell r="AC1538">
            <v>7</v>
          </cell>
          <cell r="AD1538">
            <v>1</v>
          </cell>
          <cell r="AE1538">
            <v>2</v>
          </cell>
          <cell r="AF1538">
            <v>4</v>
          </cell>
          <cell r="AG1538">
            <v>5</v>
          </cell>
          <cell r="AH1538">
            <v>0</v>
          </cell>
          <cell r="AI1538">
            <v>1</v>
          </cell>
          <cell r="AJ1538">
            <v>18</v>
          </cell>
          <cell r="AK1538">
            <v>14</v>
          </cell>
          <cell r="AL1538">
            <v>9</v>
          </cell>
          <cell r="AM1538">
            <v>2</v>
          </cell>
          <cell r="AN1538">
            <v>12</v>
          </cell>
          <cell r="AO1538">
            <v>18</v>
          </cell>
          <cell r="AP1538">
            <v>108</v>
          </cell>
          <cell r="AQ1538">
            <v>140</v>
          </cell>
          <cell r="AR1538">
            <v>270</v>
          </cell>
          <cell r="AS1538">
            <v>8.5714285714285712</v>
          </cell>
          <cell r="AT1538">
            <v>72</v>
          </cell>
          <cell r="AU1538">
            <v>540</v>
          </cell>
          <cell r="AV1538">
            <v>43700</v>
          </cell>
          <cell r="AW1538">
            <v>42240.009239999999</v>
          </cell>
          <cell r="AX1538">
            <v>48500</v>
          </cell>
          <cell r="AY1538">
            <v>0.10983981693363853</v>
          </cell>
          <cell r="AZ1538">
            <v>9.8969072164948449E-2</v>
          </cell>
          <cell r="BA1538">
            <v>47900</v>
          </cell>
          <cell r="BB1538">
            <v>3</v>
          </cell>
          <cell r="BC1538">
            <v>9.6109839816933551E-2</v>
          </cell>
          <cell r="BD1538">
            <v>8.7682672233820466E-2</v>
          </cell>
          <cell r="BE1538">
            <v>46900</v>
          </cell>
          <cell r="BF1538">
            <v>6</v>
          </cell>
          <cell r="BG1538">
            <v>7.3226544622425616E-2</v>
          </cell>
          <cell r="BH1538">
            <v>6.8230277185501065E-2</v>
          </cell>
        </row>
        <row r="1539">
          <cell r="B1539" t="str">
            <v>8451</v>
          </cell>
          <cell r="C1539" t="str">
            <v>7791203003341</v>
          </cell>
          <cell r="D1539" t="str">
            <v>VINO MALBEC 750ml FINCA LA LINDA</v>
          </cell>
          <cell r="E1539">
            <v>12</v>
          </cell>
          <cell r="F1539" t="str">
            <v>BEBIDAS</v>
          </cell>
          <cell r="G1539" t="str">
            <v>BEBIDAS</v>
          </cell>
          <cell r="H1539" t="str">
            <v>VINOS FINOS Y VARIETALES</v>
          </cell>
          <cell r="I1539" t="str">
            <v>ARGENTINA</v>
          </cell>
          <cell r="J1539" t="str">
            <v>FINCA LA LINDA</v>
          </cell>
          <cell r="K1539" t="str">
            <v>FINCA LA LINDA</v>
          </cell>
          <cell r="L1539">
            <v>27</v>
          </cell>
          <cell r="M1539" t="str">
            <v>A.J. S.A. CALIDAD ANTE TODO (27)</v>
          </cell>
          <cell r="N1539">
            <v>1</v>
          </cell>
          <cell r="O1539">
            <v>3</v>
          </cell>
          <cell r="P1539">
            <v>26</v>
          </cell>
          <cell r="Q1539">
            <v>48</v>
          </cell>
          <cell r="R1539">
            <v>2</v>
          </cell>
          <cell r="S1539">
            <v>3</v>
          </cell>
          <cell r="T1539">
            <v>19</v>
          </cell>
          <cell r="U1539">
            <v>17</v>
          </cell>
          <cell r="V1539">
            <v>1</v>
          </cell>
          <cell r="W1539">
            <v>2</v>
          </cell>
          <cell r="X1539">
            <v>1</v>
          </cell>
          <cell r="Y1539">
            <v>1</v>
          </cell>
          <cell r="Z1539">
            <v>0</v>
          </cell>
          <cell r="AA1539">
            <v>0</v>
          </cell>
          <cell r="AB1539">
            <v>4</v>
          </cell>
          <cell r="AC1539">
            <v>4</v>
          </cell>
          <cell r="AD1539">
            <v>1</v>
          </cell>
          <cell r="AE1539">
            <v>3</v>
          </cell>
          <cell r="AF1539">
            <v>6</v>
          </cell>
          <cell r="AG1539">
            <v>4</v>
          </cell>
          <cell r="AH1539">
            <v>0</v>
          </cell>
          <cell r="AI1539">
            <v>2</v>
          </cell>
          <cell r="AJ1539">
            <v>9</v>
          </cell>
          <cell r="AK1539">
            <v>6</v>
          </cell>
          <cell r="AL1539">
            <v>9</v>
          </cell>
          <cell r="AM1539">
            <v>12</v>
          </cell>
          <cell r="AN1539">
            <v>3</v>
          </cell>
          <cell r="AO1539">
            <v>23</v>
          </cell>
          <cell r="AP1539">
            <v>5.625</v>
          </cell>
          <cell r="AQ1539">
            <v>10.588235294117649</v>
          </cell>
          <cell r="AR1539">
            <v>270</v>
          </cell>
          <cell r="AS1539">
            <v>90</v>
          </cell>
          <cell r="AT1539">
            <v>22.5</v>
          </cell>
          <cell r="AU1539">
            <v>345</v>
          </cell>
          <cell r="AV1539">
            <v>43700</v>
          </cell>
          <cell r="AW1539">
            <v>41112.089039999999</v>
          </cell>
          <cell r="AX1539">
            <v>48500</v>
          </cell>
          <cell r="AY1539">
            <v>0.10983981693363853</v>
          </cell>
          <cell r="AZ1539">
            <v>9.8969072164948449E-2</v>
          </cell>
          <cell r="BA1539">
            <v>47900</v>
          </cell>
          <cell r="BB1539">
            <v>3</v>
          </cell>
          <cell r="BC1539">
            <v>9.6109839816933551E-2</v>
          </cell>
          <cell r="BD1539">
            <v>8.7682672233820466E-2</v>
          </cell>
          <cell r="BE1539">
            <v>46900</v>
          </cell>
          <cell r="BF1539">
            <v>6</v>
          </cell>
          <cell r="BG1539">
            <v>7.3226544622425616E-2</v>
          </cell>
          <cell r="BH1539">
            <v>6.8230277185501065E-2</v>
          </cell>
        </row>
        <row r="1540">
          <cell r="B1540" t="str">
            <v>15945</v>
          </cell>
          <cell r="C1540" t="str">
            <v>7798111740641</v>
          </cell>
          <cell r="D1540" t="str">
            <v>VINO CAB SAUVIGNON/MALBEC 750ml HUARPE</v>
          </cell>
          <cell r="E1540">
            <v>6</v>
          </cell>
          <cell r="F1540" t="str">
            <v>BEBIDAS</v>
          </cell>
          <cell r="G1540" t="str">
            <v>BEBIDAS</v>
          </cell>
          <cell r="H1540" t="str">
            <v>VINOS FINOS Y VARIETALES</v>
          </cell>
          <cell r="I1540" t="str">
            <v>ARGENTINA</v>
          </cell>
          <cell r="J1540" t="str">
            <v>HUARPE WINES</v>
          </cell>
          <cell r="K1540" t="str">
            <v>HUARPE</v>
          </cell>
          <cell r="L1540">
            <v>984</v>
          </cell>
          <cell r="M1540" t="str">
            <v>CAMINOS DEL VINO S.A. (984)</v>
          </cell>
          <cell r="N1540">
            <v>0</v>
          </cell>
          <cell r="O1540">
            <v>0</v>
          </cell>
          <cell r="P1540">
            <v>0</v>
          </cell>
          <cell r="Q1540">
            <v>0</v>
          </cell>
          <cell r="R1540">
            <v>0</v>
          </cell>
          <cell r="S1540">
            <v>0</v>
          </cell>
          <cell r="T1540">
            <v>0</v>
          </cell>
          <cell r="U1540">
            <v>0</v>
          </cell>
          <cell r="V1540">
            <v>0</v>
          </cell>
          <cell r="W1540">
            <v>0</v>
          </cell>
          <cell r="X1540">
            <v>0</v>
          </cell>
          <cell r="Y1540">
            <v>0</v>
          </cell>
          <cell r="Z1540">
            <v>0</v>
          </cell>
          <cell r="AA1540">
            <v>0</v>
          </cell>
          <cell r="AB1540">
            <v>0</v>
          </cell>
          <cell r="AC1540">
            <v>0</v>
          </cell>
          <cell r="AD1540">
            <v>0</v>
          </cell>
          <cell r="AE1540">
            <v>0</v>
          </cell>
          <cell r="AF1540">
            <v>0</v>
          </cell>
          <cell r="AG1540">
            <v>0</v>
          </cell>
          <cell r="AH1540">
            <v>0</v>
          </cell>
          <cell r="AI1540">
            <v>0</v>
          </cell>
          <cell r="AJ1540">
            <v>3</v>
          </cell>
          <cell r="AK1540">
            <v>2</v>
          </cell>
          <cell r="AL1540">
            <v>0</v>
          </cell>
          <cell r="AM1540">
            <v>0</v>
          </cell>
          <cell r="AN1540">
            <v>0</v>
          </cell>
          <cell r="AO1540">
            <v>0</v>
          </cell>
          <cell r="AP1540" t="str">
            <v>SV</v>
          </cell>
          <cell r="AQ1540" t="str">
            <v>SV</v>
          </cell>
          <cell r="AR1540" t="str">
            <v>Q</v>
          </cell>
          <cell r="AS1540" t="str">
            <v>Q</v>
          </cell>
          <cell r="AT1540" t="str">
            <v>Q</v>
          </cell>
          <cell r="AU1540" t="str">
            <v>Q</v>
          </cell>
          <cell r="AV1540">
            <v>62999.999996999999</v>
          </cell>
          <cell r="AW1540">
            <v>62999.999479999999</v>
          </cell>
          <cell r="AX1540">
            <v>74900</v>
          </cell>
          <cell r="AY1540">
            <v>0.18888888894550271</v>
          </cell>
          <cell r="AZ1540">
            <v>0.15887850471295062</v>
          </cell>
          <cell r="BA1540">
            <v>72900</v>
          </cell>
          <cell r="BB1540">
            <v>3</v>
          </cell>
          <cell r="BC1540">
            <v>0.15714285719795917</v>
          </cell>
          <cell r="BD1540">
            <v>0.13580246917695474</v>
          </cell>
          <cell r="BE1540">
            <v>70900</v>
          </cell>
          <cell r="BF1540">
            <v>6</v>
          </cell>
          <cell r="BG1540">
            <v>0.12539682545041564</v>
          </cell>
          <cell r="BH1540">
            <v>0.11142454165021158</v>
          </cell>
        </row>
        <row r="1541">
          <cell r="B1541" t="str">
            <v>15948</v>
          </cell>
          <cell r="C1541" t="str">
            <v>7798111740290</v>
          </cell>
          <cell r="D1541" t="str">
            <v>VINO CAB SAUVIGNON/MERLOT 750ml HUARPE</v>
          </cell>
          <cell r="E1541">
            <v>1</v>
          </cell>
          <cell r="F1541" t="str">
            <v>BEBIDAS</v>
          </cell>
          <cell r="G1541" t="str">
            <v>BEBIDAS</v>
          </cell>
          <cell r="H1541" t="str">
            <v>VINOS FINOS Y VARIETALES</v>
          </cell>
          <cell r="I1541" t="str">
            <v>ARGENTINA</v>
          </cell>
          <cell r="J1541" t="str">
            <v>HUARPE WINES</v>
          </cell>
          <cell r="K1541" t="str">
            <v>HUARPE</v>
          </cell>
          <cell r="L1541">
            <v>984</v>
          </cell>
          <cell r="M1541" t="str">
            <v>CAMINOS DEL VINO S.A. (984)</v>
          </cell>
          <cell r="N1541">
            <v>0</v>
          </cell>
          <cell r="O1541">
            <v>0</v>
          </cell>
          <cell r="P1541">
            <v>0</v>
          </cell>
          <cell r="Q1541">
            <v>0</v>
          </cell>
          <cell r="R1541">
            <v>0</v>
          </cell>
          <cell r="S1541">
            <v>0</v>
          </cell>
          <cell r="T1541">
            <v>0</v>
          </cell>
          <cell r="U1541">
            <v>0</v>
          </cell>
          <cell r="V1541">
            <v>0</v>
          </cell>
          <cell r="W1541">
            <v>0</v>
          </cell>
          <cell r="X1541">
            <v>0</v>
          </cell>
          <cell r="Y1541">
            <v>0</v>
          </cell>
          <cell r="Z1541">
            <v>0</v>
          </cell>
          <cell r="AA1541">
            <v>0</v>
          </cell>
          <cell r="AB1541">
            <v>0</v>
          </cell>
          <cell r="AC1541">
            <v>0</v>
          </cell>
          <cell r="AD1541">
            <v>0</v>
          </cell>
          <cell r="AE1541">
            <v>0</v>
          </cell>
          <cell r="AF1541">
            <v>0</v>
          </cell>
          <cell r="AG1541">
            <v>0</v>
          </cell>
          <cell r="AH1541">
            <v>0</v>
          </cell>
          <cell r="AI1541">
            <v>0</v>
          </cell>
          <cell r="AJ1541">
            <v>4</v>
          </cell>
          <cell r="AK1541">
            <v>5</v>
          </cell>
          <cell r="AL1541">
            <v>0</v>
          </cell>
          <cell r="AM1541">
            <v>0</v>
          </cell>
          <cell r="AN1541">
            <v>0</v>
          </cell>
          <cell r="AO1541">
            <v>0</v>
          </cell>
          <cell r="AP1541" t="str">
            <v>SV</v>
          </cell>
          <cell r="AQ1541" t="str">
            <v>SV</v>
          </cell>
          <cell r="AR1541" t="str">
            <v>Q</v>
          </cell>
          <cell r="AS1541" t="str">
            <v>Q</v>
          </cell>
          <cell r="AT1541" t="str">
            <v>Q</v>
          </cell>
          <cell r="AU1541" t="str">
            <v>Q</v>
          </cell>
          <cell r="AV1541">
            <v>62999.999996999999</v>
          </cell>
          <cell r="AW1541">
            <v>62999.999589999999</v>
          </cell>
          <cell r="AX1541">
            <v>74900</v>
          </cell>
          <cell r="AY1541">
            <v>0.18888888894550271</v>
          </cell>
          <cell r="AZ1541">
            <v>0.15887850471295062</v>
          </cell>
          <cell r="BA1541">
            <v>72900</v>
          </cell>
          <cell r="BB1541">
            <v>3</v>
          </cell>
          <cell r="BC1541">
            <v>0.15714285719795917</v>
          </cell>
          <cell r="BD1541">
            <v>0.13580246917695474</v>
          </cell>
          <cell r="BE1541">
            <v>70900</v>
          </cell>
          <cell r="BF1541">
            <v>6</v>
          </cell>
          <cell r="BG1541">
            <v>0.12539682545041564</v>
          </cell>
          <cell r="BH1541">
            <v>0.11142454165021158</v>
          </cell>
        </row>
        <row r="1542">
          <cell r="B1542" t="str">
            <v>33264</v>
          </cell>
          <cell r="C1542" t="str">
            <v>7790577003711</v>
          </cell>
          <cell r="D1542" t="str">
            <v>VINO CABERNET SAUVIGNON 750ML RUTINI</v>
          </cell>
          <cell r="E1542">
            <v>1</v>
          </cell>
          <cell r="F1542" t="str">
            <v>BEBIDAS</v>
          </cell>
          <cell r="G1542" t="str">
            <v>BEBIDAS</v>
          </cell>
          <cell r="H1542" t="str">
            <v>VINOS FINOS Y VARIETALES</v>
          </cell>
          <cell r="I1542" t="str">
            <v>ARGENTINA</v>
          </cell>
          <cell r="J1542" t="str">
            <v>LUIGI BOSCA</v>
          </cell>
          <cell r="K1542" t="str">
            <v>RUTINI</v>
          </cell>
          <cell r="L1542">
            <v>27</v>
          </cell>
          <cell r="M1542" t="str">
            <v>A.J. S.A. CALIDAD ANTE TODO (27)</v>
          </cell>
          <cell r="N1542">
            <v>0</v>
          </cell>
          <cell r="O1542">
            <v>0</v>
          </cell>
          <cell r="P1542">
            <v>1</v>
          </cell>
          <cell r="Q1542">
            <v>0</v>
          </cell>
          <cell r="R1542">
            <v>0</v>
          </cell>
          <cell r="S1542">
            <v>0</v>
          </cell>
          <cell r="T1542">
            <v>0</v>
          </cell>
          <cell r="U1542">
            <v>2</v>
          </cell>
          <cell r="V1542">
            <v>0</v>
          </cell>
          <cell r="W1542">
            <v>1</v>
          </cell>
          <cell r="X1542">
            <v>0</v>
          </cell>
          <cell r="Y1542">
            <v>0</v>
          </cell>
          <cell r="Z1542">
            <v>0</v>
          </cell>
          <cell r="AA1542">
            <v>0</v>
          </cell>
          <cell r="AB1542">
            <v>0</v>
          </cell>
          <cell r="AC1542">
            <v>0</v>
          </cell>
          <cell r="AD1542">
            <v>2</v>
          </cell>
          <cell r="AE1542">
            <v>0</v>
          </cell>
          <cell r="AF1542">
            <v>0</v>
          </cell>
          <cell r="AG1542">
            <v>0</v>
          </cell>
          <cell r="AH1542">
            <v>0</v>
          </cell>
          <cell r="AI1542">
            <v>0</v>
          </cell>
          <cell r="AJ1542">
            <v>5</v>
          </cell>
          <cell r="AK1542">
            <v>3</v>
          </cell>
          <cell r="AL1542">
            <v>8</v>
          </cell>
          <cell r="AM1542">
            <v>5</v>
          </cell>
          <cell r="AN1542">
            <v>12</v>
          </cell>
          <cell r="AO1542">
            <v>6</v>
          </cell>
          <cell r="AP1542" t="str">
            <v>SV</v>
          </cell>
          <cell r="AQ1542">
            <v>45</v>
          </cell>
          <cell r="AR1542" t="str">
            <v>SV</v>
          </cell>
          <cell r="AS1542" t="str">
            <v>SV</v>
          </cell>
          <cell r="AT1542" t="str">
            <v>SV</v>
          </cell>
          <cell r="AU1542" t="str">
            <v>SV</v>
          </cell>
          <cell r="AV1542">
            <v>173850</v>
          </cell>
          <cell r="AW1542">
            <v>173849.99961999999</v>
          </cell>
          <cell r="AX1542">
            <v>199900</v>
          </cell>
          <cell r="AY1542">
            <v>0.14984181765890137</v>
          </cell>
          <cell r="AZ1542">
            <v>0.13031515757878939</v>
          </cell>
          <cell r="BA1542">
            <v>194900</v>
          </cell>
          <cell r="BB1542">
            <v>2</v>
          </cell>
          <cell r="BC1542">
            <v>0.12108139200460166</v>
          </cell>
          <cell r="BD1542">
            <v>0.10800410466906106</v>
          </cell>
          <cell r="BE1542">
            <v>189900</v>
          </cell>
          <cell r="BF1542">
            <v>6</v>
          </cell>
          <cell r="BG1542">
            <v>9.2320966350301958E-2</v>
          </cell>
          <cell r="BH1542">
            <v>8.4518167456556076E-2</v>
          </cell>
        </row>
        <row r="1543">
          <cell r="B1543" t="str">
            <v>33257</v>
          </cell>
          <cell r="C1543" t="str">
            <v>7791203000104</v>
          </cell>
          <cell r="D1543" t="str">
            <v>VINO 750ML SANGRE LUIGI BOSCA</v>
          </cell>
          <cell r="E1543">
            <v>1</v>
          </cell>
          <cell r="F1543" t="str">
            <v>BEBIDAS</v>
          </cell>
          <cell r="G1543" t="str">
            <v>BEBIDAS</v>
          </cell>
          <cell r="H1543" t="str">
            <v>VINOS FINOS Y VARIETALES</v>
          </cell>
          <cell r="I1543" t="str">
            <v>ARGENTINA</v>
          </cell>
          <cell r="J1543" t="str">
            <v>LUIGI BOSCA</v>
          </cell>
          <cell r="K1543" t="str">
            <v>LUIGI BOSCA</v>
          </cell>
          <cell r="L1543">
            <v>27</v>
          </cell>
          <cell r="M1543" t="str">
            <v>A.J. S.A. CALIDAD ANTE TODO (27)</v>
          </cell>
          <cell r="N1543">
            <v>1</v>
          </cell>
          <cell r="O1543">
            <v>2</v>
          </cell>
          <cell r="P1543">
            <v>0</v>
          </cell>
          <cell r="Q1543">
            <v>0</v>
          </cell>
          <cell r="R1543">
            <v>1</v>
          </cell>
          <cell r="S1543">
            <v>2</v>
          </cell>
          <cell r="T1543">
            <v>3</v>
          </cell>
          <cell r="U1543">
            <v>3</v>
          </cell>
          <cell r="V1543">
            <v>0</v>
          </cell>
          <cell r="W1543">
            <v>0</v>
          </cell>
          <cell r="X1543">
            <v>0</v>
          </cell>
          <cell r="Y1543">
            <v>0</v>
          </cell>
          <cell r="Z1543">
            <v>0</v>
          </cell>
          <cell r="AA1543">
            <v>0</v>
          </cell>
          <cell r="AB1543">
            <v>0</v>
          </cell>
          <cell r="AC1543">
            <v>0</v>
          </cell>
          <cell r="AD1543">
            <v>0</v>
          </cell>
          <cell r="AE1543">
            <v>0</v>
          </cell>
          <cell r="AF1543">
            <v>1</v>
          </cell>
          <cell r="AG1543">
            <v>0</v>
          </cell>
          <cell r="AH1543">
            <v>0</v>
          </cell>
          <cell r="AI1543">
            <v>0</v>
          </cell>
          <cell r="AJ1543">
            <v>7</v>
          </cell>
          <cell r="AK1543">
            <v>17</v>
          </cell>
          <cell r="AL1543">
            <v>11</v>
          </cell>
          <cell r="AM1543">
            <v>12</v>
          </cell>
          <cell r="AN1543">
            <v>11</v>
          </cell>
          <cell r="AO1543">
            <v>0</v>
          </cell>
          <cell r="AP1543" t="str">
            <v>SV</v>
          </cell>
          <cell r="AQ1543">
            <v>170</v>
          </cell>
          <cell r="AR1543" t="str">
            <v>SV</v>
          </cell>
          <cell r="AS1543" t="str">
            <v>SV</v>
          </cell>
          <cell r="AT1543" t="str">
            <v>SV</v>
          </cell>
          <cell r="AU1543" t="str">
            <v>Q</v>
          </cell>
          <cell r="AV1543">
            <v>108300.00005</v>
          </cell>
          <cell r="AW1543">
            <v>108300.01303</v>
          </cell>
          <cell r="AX1543">
            <v>119900</v>
          </cell>
          <cell r="AY1543">
            <v>0.10710987945193451</v>
          </cell>
          <cell r="AZ1543">
            <v>9.6747288990825672E-2</v>
          </cell>
          <cell r="BA1543">
            <v>117900</v>
          </cell>
          <cell r="BB1543">
            <v>2</v>
          </cell>
          <cell r="BC1543">
            <v>8.8642658777173367E-2</v>
          </cell>
          <cell r="BD1543">
            <v>8.1424935962680217E-2</v>
          </cell>
          <cell r="BE1543">
            <v>114900</v>
          </cell>
          <cell r="BF1543">
            <v>6</v>
          </cell>
          <cell r="BG1543">
            <v>6.0941827765031542E-2</v>
          </cell>
          <cell r="BH1543">
            <v>5.7441252828546542E-2</v>
          </cell>
        </row>
        <row r="1544">
          <cell r="B1544" t="str">
            <v>27894</v>
          </cell>
          <cell r="C1544" t="str">
            <v>7791203001248</v>
          </cell>
          <cell r="D1544" t="str">
            <v>VINO CABERNET SAUVIGNON 750ml LUIGI BOSCA</v>
          </cell>
          <cell r="E1544">
            <v>12</v>
          </cell>
          <cell r="F1544" t="str">
            <v>BEBIDAS</v>
          </cell>
          <cell r="G1544" t="str">
            <v>BEBIDAS</v>
          </cell>
          <cell r="H1544" t="str">
            <v>VINOS FINOS Y VARIETALES</v>
          </cell>
          <cell r="I1544" t="str">
            <v>ARGENTINA</v>
          </cell>
          <cell r="J1544" t="str">
            <v>LUIGI BOSCA</v>
          </cell>
          <cell r="K1544" t="str">
            <v>LUIGI BOSCA</v>
          </cell>
          <cell r="L1544">
            <v>27</v>
          </cell>
          <cell r="M1544" t="str">
            <v>A.J. S.A. CALIDAD ANTE TODO (27)</v>
          </cell>
          <cell r="N1544">
            <v>1</v>
          </cell>
          <cell r="O1544">
            <v>0</v>
          </cell>
          <cell r="P1544">
            <v>4</v>
          </cell>
          <cell r="Q1544">
            <v>3</v>
          </cell>
          <cell r="R1544">
            <v>5</v>
          </cell>
          <cell r="S1544">
            <v>7</v>
          </cell>
          <cell r="T1544">
            <v>5</v>
          </cell>
          <cell r="U1544">
            <v>11</v>
          </cell>
          <cell r="V1544">
            <v>1</v>
          </cell>
          <cell r="W1544">
            <v>1</v>
          </cell>
          <cell r="X1544">
            <v>3</v>
          </cell>
          <cell r="Y1544">
            <v>1</v>
          </cell>
          <cell r="Z1544">
            <v>0</v>
          </cell>
          <cell r="AA1544">
            <v>0</v>
          </cell>
          <cell r="AB1544">
            <v>0</v>
          </cell>
          <cell r="AC1544">
            <v>0</v>
          </cell>
          <cell r="AD1544">
            <v>2</v>
          </cell>
          <cell r="AE1544">
            <v>2</v>
          </cell>
          <cell r="AF1544">
            <v>3</v>
          </cell>
          <cell r="AG1544">
            <v>6</v>
          </cell>
          <cell r="AH1544">
            <v>0</v>
          </cell>
          <cell r="AI1544">
            <v>0</v>
          </cell>
          <cell r="AJ1544">
            <v>16</v>
          </cell>
          <cell r="AK1544">
            <v>17</v>
          </cell>
          <cell r="AL1544">
            <v>9</v>
          </cell>
          <cell r="AM1544">
            <v>3</v>
          </cell>
          <cell r="AN1544">
            <v>3</v>
          </cell>
          <cell r="AO1544">
            <v>12</v>
          </cell>
          <cell r="AP1544">
            <v>160</v>
          </cell>
          <cell r="AQ1544">
            <v>46.36363636363636</v>
          </cell>
          <cell r="AR1544">
            <v>270</v>
          </cell>
          <cell r="AS1544" t="str">
            <v>SV</v>
          </cell>
          <cell r="AT1544">
            <v>15</v>
          </cell>
          <cell r="AU1544" t="str">
            <v>SV</v>
          </cell>
          <cell r="AV1544">
            <v>74100</v>
          </cell>
          <cell r="AW1544">
            <v>72791.307050000003</v>
          </cell>
          <cell r="AX1544">
            <v>81900</v>
          </cell>
          <cell r="AY1544">
            <v>0.10526315789473695</v>
          </cell>
          <cell r="AZ1544">
            <v>9.5238095238095233E-2</v>
          </cell>
          <cell r="BA1544">
            <v>79900</v>
          </cell>
          <cell r="BB1544">
            <v>3</v>
          </cell>
          <cell r="BC1544">
            <v>7.8272604588394135E-2</v>
          </cell>
          <cell r="BD1544">
            <v>7.2590738423028781E-2</v>
          </cell>
          <cell r="BE1544">
            <v>78900</v>
          </cell>
          <cell r="BF1544">
            <v>6</v>
          </cell>
          <cell r="BG1544">
            <v>6.4777327935222617E-2</v>
          </cell>
          <cell r="BH1544">
            <v>6.0836501901140684E-2</v>
          </cell>
        </row>
        <row r="1545">
          <cell r="B1545" t="str">
            <v>33263</v>
          </cell>
          <cell r="C1545" t="str">
            <v>7791203002283</v>
          </cell>
          <cell r="D1545" t="str">
            <v>VINO CABERNET SAUVIGNON 750ML SANGRE LUIGI BOSCA</v>
          </cell>
          <cell r="E1545">
            <v>1</v>
          </cell>
          <cell r="F1545" t="str">
            <v>BEBIDAS</v>
          </cell>
          <cell r="G1545" t="str">
            <v>BEBIDAS</v>
          </cell>
          <cell r="H1545" t="str">
            <v>VINOS FINOS Y VARIETALES</v>
          </cell>
          <cell r="I1545" t="str">
            <v>ARGENTINA</v>
          </cell>
          <cell r="J1545" t="str">
            <v>LUIGI BOSCA</v>
          </cell>
          <cell r="K1545" t="str">
            <v>LUIGI BOSCA</v>
          </cell>
          <cell r="L1545">
            <v>27</v>
          </cell>
          <cell r="M1545" t="str">
            <v>A.J. S.A. CALIDAD ANTE TODO (27)</v>
          </cell>
          <cell r="N1545">
            <v>0</v>
          </cell>
          <cell r="O1545">
            <v>0</v>
          </cell>
          <cell r="P1545">
            <v>0</v>
          </cell>
          <cell r="Q1545">
            <v>0</v>
          </cell>
          <cell r="R1545">
            <v>0</v>
          </cell>
          <cell r="S1545">
            <v>1</v>
          </cell>
          <cell r="T1545">
            <v>1</v>
          </cell>
          <cell r="U1545">
            <v>1</v>
          </cell>
          <cell r="V1545">
            <v>0</v>
          </cell>
          <cell r="W1545">
            <v>0</v>
          </cell>
          <cell r="X1545">
            <v>1</v>
          </cell>
          <cell r="Y1545">
            <v>1</v>
          </cell>
          <cell r="Z1545">
            <v>0</v>
          </cell>
          <cell r="AA1545">
            <v>0</v>
          </cell>
          <cell r="AB1545">
            <v>0</v>
          </cell>
          <cell r="AC1545">
            <v>0</v>
          </cell>
          <cell r="AD1545">
            <v>1</v>
          </cell>
          <cell r="AE1545">
            <v>0</v>
          </cell>
          <cell r="AF1545">
            <v>4</v>
          </cell>
          <cell r="AG1545">
            <v>0</v>
          </cell>
          <cell r="AH1545">
            <v>0</v>
          </cell>
          <cell r="AI1545">
            <v>0</v>
          </cell>
          <cell r="AJ1545">
            <v>10</v>
          </cell>
          <cell r="AK1545">
            <v>23</v>
          </cell>
          <cell r="AL1545">
            <v>7</v>
          </cell>
          <cell r="AM1545">
            <v>5</v>
          </cell>
          <cell r="AN1545">
            <v>5</v>
          </cell>
          <cell r="AO1545">
            <v>6</v>
          </cell>
          <cell r="AP1545" t="str">
            <v>SV</v>
          </cell>
          <cell r="AQ1545">
            <v>690</v>
          </cell>
          <cell r="AR1545">
            <v>210</v>
          </cell>
          <cell r="AS1545" t="str">
            <v>SV</v>
          </cell>
          <cell r="AT1545" t="str">
            <v>SV</v>
          </cell>
          <cell r="AU1545" t="str">
            <v>SV</v>
          </cell>
          <cell r="AV1545">
            <v>108300</v>
          </cell>
          <cell r="AW1545">
            <v>108300.005</v>
          </cell>
          <cell r="AX1545">
            <v>119900</v>
          </cell>
          <cell r="AY1545">
            <v>0.10710987996306565</v>
          </cell>
          <cell r="AZ1545">
            <v>9.6747289407839873E-2</v>
          </cell>
          <cell r="BA1545">
            <v>117900</v>
          </cell>
          <cell r="BB1545">
            <v>2</v>
          </cell>
          <cell r="BC1545">
            <v>8.8642659279778435E-2</v>
          </cell>
          <cell r="BD1545">
            <v>8.1424936386768454E-2</v>
          </cell>
          <cell r="BE1545">
            <v>114900</v>
          </cell>
          <cell r="BF1545">
            <v>6</v>
          </cell>
          <cell r="BG1545">
            <v>6.094182825484773E-2</v>
          </cell>
          <cell r="BH1545">
            <v>5.7441253263707574E-2</v>
          </cell>
        </row>
        <row r="1546">
          <cell r="B1546" t="str">
            <v>33259</v>
          </cell>
          <cell r="C1546" t="str">
            <v>7791203000142</v>
          </cell>
          <cell r="D1546" t="str">
            <v>VINO MALBEC 750ML D.O.C LUIGI BOSCA</v>
          </cell>
          <cell r="E1546">
            <v>1</v>
          </cell>
          <cell r="F1546" t="str">
            <v>BEBIDAS</v>
          </cell>
          <cell r="G1546" t="str">
            <v>BEBIDAS</v>
          </cell>
          <cell r="H1546" t="str">
            <v>VINOS FINOS Y VARIETALES</v>
          </cell>
          <cell r="I1546" t="str">
            <v>ARGENTINA</v>
          </cell>
          <cell r="J1546" t="str">
            <v>LUIGI BOSCA</v>
          </cell>
          <cell r="K1546" t="str">
            <v>LUIGI BOSCA</v>
          </cell>
          <cell r="L1546">
            <v>27</v>
          </cell>
          <cell r="M1546" t="str">
            <v>A.J. S.A. CALIDAD ANTE TODO (27)</v>
          </cell>
          <cell r="N1546">
            <v>0</v>
          </cell>
          <cell r="O1546">
            <v>0</v>
          </cell>
          <cell r="P1546">
            <v>3</v>
          </cell>
          <cell r="Q1546">
            <v>3</v>
          </cell>
          <cell r="R1546">
            <v>3</v>
          </cell>
          <cell r="S1546">
            <v>2</v>
          </cell>
          <cell r="T1546">
            <v>2</v>
          </cell>
          <cell r="U1546">
            <v>1</v>
          </cell>
          <cell r="V1546">
            <v>0</v>
          </cell>
          <cell r="W1546">
            <v>1</v>
          </cell>
          <cell r="X1546">
            <v>1</v>
          </cell>
          <cell r="Y1546">
            <v>1</v>
          </cell>
          <cell r="Z1546">
            <v>0</v>
          </cell>
          <cell r="AA1546">
            <v>1</v>
          </cell>
          <cell r="AB1546">
            <v>0</v>
          </cell>
          <cell r="AC1546">
            <v>0</v>
          </cell>
          <cell r="AD1546">
            <v>0</v>
          </cell>
          <cell r="AE1546">
            <v>5</v>
          </cell>
          <cell r="AF1546">
            <v>0</v>
          </cell>
          <cell r="AG1546">
            <v>3</v>
          </cell>
          <cell r="AH1546">
            <v>0</v>
          </cell>
          <cell r="AI1546">
            <v>0</v>
          </cell>
          <cell r="AJ1546">
            <v>6</v>
          </cell>
          <cell r="AK1546">
            <v>3</v>
          </cell>
          <cell r="AL1546">
            <v>10</v>
          </cell>
          <cell r="AM1546">
            <v>11</v>
          </cell>
          <cell r="AN1546">
            <v>7</v>
          </cell>
          <cell r="AO1546">
            <v>0</v>
          </cell>
          <cell r="AP1546">
            <v>60</v>
          </cell>
          <cell r="AQ1546">
            <v>90</v>
          </cell>
          <cell r="AR1546">
            <v>300</v>
          </cell>
          <cell r="AS1546" t="str">
            <v>SV</v>
          </cell>
          <cell r="AT1546">
            <v>70</v>
          </cell>
          <cell r="AU1546" t="str">
            <v>Q</v>
          </cell>
          <cell r="AV1546">
            <v>108300.00005</v>
          </cell>
          <cell r="AW1546">
            <v>108299.99993999999</v>
          </cell>
          <cell r="AX1546">
            <v>119900</v>
          </cell>
          <cell r="AY1546">
            <v>0.10710987945193451</v>
          </cell>
          <cell r="AZ1546">
            <v>9.6747288990825672E-2</v>
          </cell>
          <cell r="BA1546">
            <v>117900</v>
          </cell>
          <cell r="BB1546">
            <v>2</v>
          </cell>
          <cell r="BC1546">
            <v>8.8642658777173367E-2</v>
          </cell>
          <cell r="BD1546">
            <v>8.1424935962680217E-2</v>
          </cell>
          <cell r="BE1546">
            <v>114900</v>
          </cell>
          <cell r="BF1546">
            <v>6</v>
          </cell>
          <cell r="BG1546">
            <v>6.0941827765031542E-2</v>
          </cell>
          <cell r="BH1546">
            <v>5.7441252828546542E-2</v>
          </cell>
        </row>
        <row r="1547">
          <cell r="B1547" t="str">
            <v>4850</v>
          </cell>
          <cell r="C1547" t="str">
            <v>7791203001231</v>
          </cell>
          <cell r="D1547" t="str">
            <v>VINO MALBEC 750ml LUIGI BOSCA</v>
          </cell>
          <cell r="E1547">
            <v>12</v>
          </cell>
          <cell r="F1547" t="str">
            <v>BEBIDAS</v>
          </cell>
          <cell r="G1547" t="str">
            <v>BEBIDAS</v>
          </cell>
          <cell r="H1547" t="str">
            <v>VINOS FINOS Y VARIETALES</v>
          </cell>
          <cell r="I1547" t="str">
            <v>ARGENTINA</v>
          </cell>
          <cell r="J1547" t="str">
            <v>LUIGI BOSCA</v>
          </cell>
          <cell r="K1547" t="str">
            <v>LUIGI BOSCA</v>
          </cell>
          <cell r="L1547">
            <v>27</v>
          </cell>
          <cell r="M1547" t="str">
            <v>A.J. S.A. CALIDAD ANTE TODO (27)</v>
          </cell>
          <cell r="N1547">
            <v>2</v>
          </cell>
          <cell r="O1547">
            <v>1</v>
          </cell>
          <cell r="P1547">
            <v>20</v>
          </cell>
          <cell r="Q1547">
            <v>25</v>
          </cell>
          <cell r="R1547">
            <v>0</v>
          </cell>
          <cell r="S1547">
            <v>14</v>
          </cell>
          <cell r="T1547">
            <v>13</v>
          </cell>
          <cell r="U1547">
            <v>7</v>
          </cell>
          <cell r="V1547">
            <v>2</v>
          </cell>
          <cell r="W1547">
            <v>0</v>
          </cell>
          <cell r="X1547">
            <v>3</v>
          </cell>
          <cell r="Y1547">
            <v>0</v>
          </cell>
          <cell r="Z1547">
            <v>2</v>
          </cell>
          <cell r="AA1547">
            <v>3</v>
          </cell>
          <cell r="AB1547">
            <v>3</v>
          </cell>
          <cell r="AC1547">
            <v>1</v>
          </cell>
          <cell r="AD1547">
            <v>6</v>
          </cell>
          <cell r="AE1547">
            <v>5</v>
          </cell>
          <cell r="AF1547">
            <v>10</v>
          </cell>
          <cell r="AG1547">
            <v>8</v>
          </cell>
          <cell r="AH1547">
            <v>0</v>
          </cell>
          <cell r="AI1547">
            <v>0</v>
          </cell>
          <cell r="AJ1547">
            <v>37</v>
          </cell>
          <cell r="AK1547">
            <v>41</v>
          </cell>
          <cell r="AL1547">
            <v>8</v>
          </cell>
          <cell r="AM1547">
            <v>15</v>
          </cell>
          <cell r="AN1547">
            <v>0</v>
          </cell>
          <cell r="AO1547">
            <v>18</v>
          </cell>
          <cell r="AP1547">
            <v>44.4</v>
          </cell>
          <cell r="AQ1547">
            <v>175.71428571428569</v>
          </cell>
          <cell r="AR1547" t="str">
            <v>SV</v>
          </cell>
          <cell r="AS1547">
            <v>450</v>
          </cell>
          <cell r="AT1547" t="str">
            <v>Q</v>
          </cell>
          <cell r="AU1547" t="str">
            <v>SV</v>
          </cell>
          <cell r="AV1547">
            <v>74100</v>
          </cell>
          <cell r="AW1547">
            <v>73227.250799999994</v>
          </cell>
          <cell r="AX1547">
            <v>81900</v>
          </cell>
          <cell r="AY1547">
            <v>0.10526315789473695</v>
          </cell>
          <cell r="AZ1547">
            <v>9.5238095238095233E-2</v>
          </cell>
          <cell r="BA1547">
            <v>79900</v>
          </cell>
          <cell r="BB1547">
            <v>3</v>
          </cell>
          <cell r="BC1547">
            <v>7.8272604588394135E-2</v>
          </cell>
          <cell r="BD1547">
            <v>7.2590738423028781E-2</v>
          </cell>
          <cell r="BE1547">
            <v>78900</v>
          </cell>
          <cell r="BF1547">
            <v>6</v>
          </cell>
          <cell r="BG1547">
            <v>6.4777327935222617E-2</v>
          </cell>
          <cell r="BH1547">
            <v>6.0836501901140684E-2</v>
          </cell>
        </row>
        <row r="1548">
          <cell r="B1548" t="str">
            <v>33261</v>
          </cell>
          <cell r="C1548" t="str">
            <v>7791203002436</v>
          </cell>
          <cell r="D1548" t="str">
            <v>VINO MALBEC 750ML SANGRE LUIGI BOSCA</v>
          </cell>
          <cell r="E1548">
            <v>1</v>
          </cell>
          <cell r="F1548" t="str">
            <v>BEBIDAS</v>
          </cell>
          <cell r="G1548" t="str">
            <v>BEBIDAS</v>
          </cell>
          <cell r="H1548" t="str">
            <v>VINOS FINOS Y VARIETALES</v>
          </cell>
          <cell r="I1548" t="str">
            <v>ARGENTINA</v>
          </cell>
          <cell r="J1548" t="str">
            <v>LUIGI BOSCA</v>
          </cell>
          <cell r="K1548" t="str">
            <v>LUIGI BOSCA</v>
          </cell>
          <cell r="L1548">
            <v>27</v>
          </cell>
          <cell r="M1548" t="str">
            <v>A.J. S.A. CALIDAD ANTE TODO (27)</v>
          </cell>
          <cell r="N1548">
            <v>0</v>
          </cell>
          <cell r="O1548">
            <v>0</v>
          </cell>
          <cell r="P1548">
            <v>0</v>
          </cell>
          <cell r="Q1548">
            <v>1</v>
          </cell>
          <cell r="R1548">
            <v>0</v>
          </cell>
          <cell r="S1548">
            <v>2</v>
          </cell>
          <cell r="T1548">
            <v>1</v>
          </cell>
          <cell r="U1548">
            <v>1</v>
          </cell>
          <cell r="V1548">
            <v>0</v>
          </cell>
          <cell r="W1548">
            <v>0</v>
          </cell>
          <cell r="X1548">
            <v>0</v>
          </cell>
          <cell r="Y1548">
            <v>0</v>
          </cell>
          <cell r="Z1548">
            <v>0</v>
          </cell>
          <cell r="AA1548">
            <v>0</v>
          </cell>
          <cell r="AB1548">
            <v>1</v>
          </cell>
          <cell r="AC1548">
            <v>1</v>
          </cell>
          <cell r="AD1548">
            <v>0</v>
          </cell>
          <cell r="AE1548">
            <v>0</v>
          </cell>
          <cell r="AF1548">
            <v>4</v>
          </cell>
          <cell r="AG1548">
            <v>2</v>
          </cell>
          <cell r="AH1548">
            <v>0</v>
          </cell>
          <cell r="AI1548">
            <v>0</v>
          </cell>
          <cell r="AJ1548">
            <v>15</v>
          </cell>
          <cell r="AK1548">
            <v>7</v>
          </cell>
          <cell r="AL1548">
            <v>8</v>
          </cell>
          <cell r="AM1548">
            <v>8</v>
          </cell>
          <cell r="AN1548">
            <v>6</v>
          </cell>
          <cell r="AO1548">
            <v>6</v>
          </cell>
          <cell r="AP1548">
            <v>450</v>
          </cell>
          <cell r="AQ1548">
            <v>210</v>
          </cell>
          <cell r="AR1548" t="str">
            <v>SV</v>
          </cell>
          <cell r="AS1548">
            <v>240</v>
          </cell>
          <cell r="AT1548">
            <v>90</v>
          </cell>
          <cell r="AU1548" t="str">
            <v>SV</v>
          </cell>
          <cell r="AV1548">
            <v>108300</v>
          </cell>
          <cell r="AW1548">
            <v>108299.99961</v>
          </cell>
          <cell r="AX1548">
            <v>119900</v>
          </cell>
          <cell r="AY1548">
            <v>0.10710987996306565</v>
          </cell>
          <cell r="AZ1548">
            <v>9.6747289407839873E-2</v>
          </cell>
          <cell r="BA1548">
            <v>117900</v>
          </cell>
          <cell r="BB1548">
            <v>2</v>
          </cell>
          <cell r="BC1548">
            <v>8.8642659279778435E-2</v>
          </cell>
          <cell r="BD1548">
            <v>8.1424936386768454E-2</v>
          </cell>
          <cell r="BE1548">
            <v>114900</v>
          </cell>
          <cell r="BF1548">
            <v>6</v>
          </cell>
          <cell r="BG1548">
            <v>6.094182825484773E-2</v>
          </cell>
          <cell r="BH1548">
            <v>5.7441253263707574E-2</v>
          </cell>
        </row>
        <row r="1549">
          <cell r="B1549" t="str">
            <v>27893</v>
          </cell>
          <cell r="C1549" t="str">
            <v>7791203000036</v>
          </cell>
          <cell r="D1549" t="str">
            <v>VINO PINOT NOIR 750ml LUIGI BOSCA</v>
          </cell>
          <cell r="E1549">
            <v>12</v>
          </cell>
          <cell r="F1549" t="str">
            <v>BEBIDAS</v>
          </cell>
          <cell r="G1549" t="str">
            <v>BEBIDAS</v>
          </cell>
          <cell r="H1549" t="str">
            <v>VINOS FINOS Y VARIETALES</v>
          </cell>
          <cell r="I1549" t="str">
            <v>ARGENTINA</v>
          </cell>
          <cell r="J1549" t="str">
            <v>LUIGI BOSCA</v>
          </cell>
          <cell r="K1549" t="str">
            <v>LUIGI BOSCA</v>
          </cell>
          <cell r="L1549">
            <v>27</v>
          </cell>
          <cell r="M1549" t="str">
            <v>A.J. S.A. CALIDAD ANTE TODO (27)</v>
          </cell>
          <cell r="N1549">
            <v>1</v>
          </cell>
          <cell r="O1549">
            <v>0</v>
          </cell>
          <cell r="P1549">
            <v>0</v>
          </cell>
          <cell r="Q1549">
            <v>0</v>
          </cell>
          <cell r="R1549">
            <v>0</v>
          </cell>
          <cell r="S1549">
            <v>1</v>
          </cell>
          <cell r="T1549">
            <v>1</v>
          </cell>
          <cell r="U1549">
            <v>2</v>
          </cell>
          <cell r="V1549">
            <v>0</v>
          </cell>
          <cell r="W1549">
            <v>0</v>
          </cell>
          <cell r="X1549">
            <v>1</v>
          </cell>
          <cell r="Y1549">
            <v>1</v>
          </cell>
          <cell r="Z1549">
            <v>0</v>
          </cell>
          <cell r="AA1549">
            <v>0</v>
          </cell>
          <cell r="AB1549">
            <v>0</v>
          </cell>
          <cell r="AC1549">
            <v>0</v>
          </cell>
          <cell r="AD1549">
            <v>4</v>
          </cell>
          <cell r="AE1549">
            <v>0</v>
          </cell>
          <cell r="AF1549">
            <v>0</v>
          </cell>
          <cell r="AG1549">
            <v>0</v>
          </cell>
          <cell r="AH1549">
            <v>0</v>
          </cell>
          <cell r="AI1549">
            <v>0</v>
          </cell>
          <cell r="AJ1549">
            <v>2</v>
          </cell>
          <cell r="AK1549">
            <v>3</v>
          </cell>
          <cell r="AL1549">
            <v>0</v>
          </cell>
          <cell r="AM1549">
            <v>6</v>
          </cell>
          <cell r="AN1549">
            <v>0</v>
          </cell>
          <cell r="AO1549">
            <v>12</v>
          </cell>
          <cell r="AP1549" t="str">
            <v>SV</v>
          </cell>
          <cell r="AQ1549">
            <v>45</v>
          </cell>
          <cell r="AR1549" t="str">
            <v>Q</v>
          </cell>
          <cell r="AS1549" t="str">
            <v>SV</v>
          </cell>
          <cell r="AT1549" t="str">
            <v>Q</v>
          </cell>
          <cell r="AU1549" t="str">
            <v>SV</v>
          </cell>
          <cell r="AV1549">
            <v>74100</v>
          </cell>
          <cell r="AW1549">
            <v>72689.920159999994</v>
          </cell>
          <cell r="AX1549">
            <v>81900</v>
          </cell>
          <cell r="AY1549">
            <v>0.10526315789473695</v>
          </cell>
          <cell r="AZ1549">
            <v>9.5238095238095233E-2</v>
          </cell>
          <cell r="BA1549">
            <v>79900</v>
          </cell>
          <cell r="BB1549">
            <v>3</v>
          </cell>
          <cell r="BC1549">
            <v>7.8272604588394135E-2</v>
          </cell>
          <cell r="BD1549">
            <v>7.2590738423028781E-2</v>
          </cell>
          <cell r="BE1549">
            <v>78900</v>
          </cell>
          <cell r="BF1549">
            <v>6</v>
          </cell>
          <cell r="BG1549">
            <v>6.4777327935222617E-2</v>
          </cell>
          <cell r="BH1549">
            <v>6.0836501901140684E-2</v>
          </cell>
        </row>
        <row r="1550">
          <cell r="B1550" t="str">
            <v>27892</v>
          </cell>
          <cell r="C1550" t="str">
            <v>7791203000043</v>
          </cell>
          <cell r="D1550" t="str">
            <v>VINO SAUVIGNON 750ml LUIGI BOSCA</v>
          </cell>
          <cell r="E1550">
            <v>12</v>
          </cell>
          <cell r="F1550" t="str">
            <v>BEBIDAS</v>
          </cell>
          <cell r="G1550" t="str">
            <v>BEBIDAS</v>
          </cell>
          <cell r="H1550" t="str">
            <v>VINOS FINOS Y VARIETALES</v>
          </cell>
          <cell r="I1550" t="str">
            <v>ARGENTINA</v>
          </cell>
          <cell r="J1550" t="str">
            <v>LUIGI BOSCA</v>
          </cell>
          <cell r="K1550" t="str">
            <v>LUIGI BOSCA</v>
          </cell>
          <cell r="L1550">
            <v>27</v>
          </cell>
          <cell r="M1550" t="str">
            <v>A.J. S.A. CALIDAD ANTE TODO (27)</v>
          </cell>
          <cell r="N1550">
            <v>1</v>
          </cell>
          <cell r="O1550">
            <v>0</v>
          </cell>
          <cell r="P1550">
            <v>0</v>
          </cell>
          <cell r="Q1550">
            <v>1</v>
          </cell>
          <cell r="R1550">
            <v>0</v>
          </cell>
          <cell r="S1550">
            <v>0</v>
          </cell>
          <cell r="T1550">
            <v>0</v>
          </cell>
          <cell r="U1550">
            <v>0</v>
          </cell>
          <cell r="V1550">
            <v>0</v>
          </cell>
          <cell r="W1550">
            <v>0</v>
          </cell>
          <cell r="X1550">
            <v>0</v>
          </cell>
          <cell r="Y1550">
            <v>0</v>
          </cell>
          <cell r="Z1550">
            <v>0</v>
          </cell>
          <cell r="AA1550">
            <v>0</v>
          </cell>
          <cell r="AB1550">
            <v>0</v>
          </cell>
          <cell r="AC1550">
            <v>0</v>
          </cell>
          <cell r="AD1550">
            <v>1</v>
          </cell>
          <cell r="AE1550">
            <v>4</v>
          </cell>
          <cell r="AF1550">
            <v>0</v>
          </cell>
          <cell r="AG1550">
            <v>0</v>
          </cell>
          <cell r="AH1550">
            <v>0</v>
          </cell>
          <cell r="AI1550">
            <v>0</v>
          </cell>
          <cell r="AJ1550">
            <v>18</v>
          </cell>
          <cell r="AK1550">
            <v>9</v>
          </cell>
          <cell r="AL1550">
            <v>7</v>
          </cell>
          <cell r="AM1550">
            <v>6</v>
          </cell>
          <cell r="AN1550">
            <v>15</v>
          </cell>
          <cell r="AO1550">
            <v>0</v>
          </cell>
          <cell r="AP1550">
            <v>540</v>
          </cell>
          <cell r="AQ1550" t="str">
            <v>SV</v>
          </cell>
          <cell r="AR1550" t="str">
            <v>SV</v>
          </cell>
          <cell r="AS1550" t="str">
            <v>SV</v>
          </cell>
          <cell r="AT1550" t="str">
            <v>SV</v>
          </cell>
          <cell r="AU1550" t="str">
            <v>Q</v>
          </cell>
          <cell r="AV1550">
            <v>70395.000004999994</v>
          </cell>
          <cell r="AW1550">
            <v>71135.999989999997</v>
          </cell>
          <cell r="AX1550">
            <v>79900</v>
          </cell>
          <cell r="AY1550">
            <v>0.13502379422295463</v>
          </cell>
          <cell r="AZ1550">
            <v>0.1189612014392992</v>
          </cell>
          <cell r="BA1550">
            <v>77900</v>
          </cell>
          <cell r="BB1550">
            <v>3</v>
          </cell>
          <cell r="BC1550">
            <v>0.10661268548145375</v>
          </cell>
          <cell r="BD1550">
            <v>9.6341463350449366E-2</v>
          </cell>
          <cell r="BE1550">
            <v>75900</v>
          </cell>
          <cell r="BF1550">
            <v>6</v>
          </cell>
          <cell r="BG1550">
            <v>7.8201576739953094E-2</v>
          </cell>
          <cell r="BH1550">
            <v>7.2529644202898619E-2</v>
          </cell>
        </row>
        <row r="1551">
          <cell r="B1551" t="str">
            <v>8564</v>
          </cell>
          <cell r="C1551" t="str">
            <v>7791250001680</v>
          </cell>
          <cell r="D1551" t="str">
            <v>VINO CAB SAUVIGNON 750ml NAVARRO CORREAS</v>
          </cell>
          <cell r="E1551">
            <v>6</v>
          </cell>
          <cell r="F1551" t="str">
            <v>BEBIDAS</v>
          </cell>
          <cell r="G1551" t="str">
            <v>BEBIDAS</v>
          </cell>
          <cell r="H1551" t="str">
            <v>VINOS FINOS Y VARIETALES</v>
          </cell>
          <cell r="I1551" t="str">
            <v>ARGENTINA</v>
          </cell>
          <cell r="J1551" t="str">
            <v>NAVARRO CORREA</v>
          </cell>
          <cell r="K1551" t="str">
            <v>NAVARRO CORREA</v>
          </cell>
          <cell r="L1551">
            <v>161</v>
          </cell>
          <cell r="M1551" t="str">
            <v>WINES AND SPIRITS S.A. (161)</v>
          </cell>
          <cell r="N1551">
            <v>0</v>
          </cell>
          <cell r="O1551">
            <v>0</v>
          </cell>
          <cell r="P1551">
            <v>4</v>
          </cell>
          <cell r="Q1551">
            <v>3</v>
          </cell>
          <cell r="R1551">
            <v>3</v>
          </cell>
          <cell r="S1551">
            <v>6</v>
          </cell>
          <cell r="T1551">
            <v>1</v>
          </cell>
          <cell r="U1551">
            <v>1</v>
          </cell>
          <cell r="V1551">
            <v>0</v>
          </cell>
          <cell r="W1551">
            <v>0</v>
          </cell>
          <cell r="X1551">
            <v>4</v>
          </cell>
          <cell r="Y1551">
            <v>1</v>
          </cell>
          <cell r="Z1551">
            <v>1</v>
          </cell>
          <cell r="AA1551">
            <v>1</v>
          </cell>
          <cell r="AB1551">
            <v>0</v>
          </cell>
          <cell r="AC1551">
            <v>4</v>
          </cell>
          <cell r="AD1551">
            <v>0</v>
          </cell>
          <cell r="AE1551">
            <v>0</v>
          </cell>
          <cell r="AF1551">
            <v>0</v>
          </cell>
          <cell r="AG1551">
            <v>1</v>
          </cell>
          <cell r="AH1551">
            <v>0</v>
          </cell>
          <cell r="AI1551">
            <v>0</v>
          </cell>
          <cell r="AJ1551">
            <v>45</v>
          </cell>
          <cell r="AK1551">
            <v>6</v>
          </cell>
          <cell r="AL1551">
            <v>5</v>
          </cell>
          <cell r="AM1551">
            <v>7</v>
          </cell>
          <cell r="AN1551">
            <v>5</v>
          </cell>
          <cell r="AO1551">
            <v>6</v>
          </cell>
          <cell r="AP1551">
            <v>450</v>
          </cell>
          <cell r="AQ1551">
            <v>180</v>
          </cell>
          <cell r="AR1551">
            <v>150</v>
          </cell>
          <cell r="AS1551">
            <v>52.5</v>
          </cell>
          <cell r="AT1551">
            <v>150</v>
          </cell>
          <cell r="AU1551" t="str">
            <v>SV</v>
          </cell>
          <cell r="AV1551">
            <v>53131.000010000003</v>
          </cell>
          <cell r="AW1551">
            <v>52695.166369999999</v>
          </cell>
          <cell r="AX1551">
            <v>62900</v>
          </cell>
          <cell r="AY1551">
            <v>0.18386629252529274</v>
          </cell>
          <cell r="AZ1551">
            <v>0.15531001573926861</v>
          </cell>
          <cell r="BA1551">
            <v>60900</v>
          </cell>
          <cell r="BB1551">
            <v>3</v>
          </cell>
          <cell r="BC1551">
            <v>0.14622348513180183</v>
          </cell>
          <cell r="BD1551">
            <v>0.12756978637110011</v>
          </cell>
          <cell r="BE1551">
            <v>59900</v>
          </cell>
          <cell r="BF1551">
            <v>6</v>
          </cell>
          <cell r="BG1551">
            <v>0.12740208143505627</v>
          </cell>
          <cell r="BH1551">
            <v>0.11300500818030045</v>
          </cell>
        </row>
        <row r="1552">
          <cell r="B1552" t="str">
            <v>30291</v>
          </cell>
          <cell r="C1552" t="str">
            <v>7791250001727</v>
          </cell>
          <cell r="D1552" t="str">
            <v>VINO CHARDONNAY 750ml CP NAVARRO CORREA</v>
          </cell>
          <cell r="E1552">
            <v>6</v>
          </cell>
          <cell r="F1552" t="str">
            <v>BEBIDAS</v>
          </cell>
          <cell r="G1552" t="str">
            <v>BEBIDAS</v>
          </cell>
          <cell r="H1552" t="str">
            <v>VINOS FINOS Y VARIETALES</v>
          </cell>
          <cell r="I1552" t="str">
            <v>ARGENTINA</v>
          </cell>
          <cell r="J1552" t="str">
            <v>NAVARRO CORREA</v>
          </cell>
          <cell r="K1552" t="str">
            <v>NAVARRO CORREA</v>
          </cell>
          <cell r="L1552">
            <v>161</v>
          </cell>
          <cell r="M1552" t="str">
            <v>WINES AND SPIRITS S.A. (161)</v>
          </cell>
          <cell r="N1552">
            <v>0</v>
          </cell>
          <cell r="O1552">
            <v>1</v>
          </cell>
          <cell r="P1552">
            <v>0</v>
          </cell>
          <cell r="Q1552">
            <v>2</v>
          </cell>
          <cell r="R1552">
            <v>0</v>
          </cell>
          <cell r="S1552">
            <v>0</v>
          </cell>
          <cell r="T1552">
            <v>0</v>
          </cell>
          <cell r="U1552">
            <v>0</v>
          </cell>
          <cell r="V1552">
            <v>0</v>
          </cell>
          <cell r="W1552">
            <v>0</v>
          </cell>
          <cell r="X1552">
            <v>0</v>
          </cell>
          <cell r="Y1552">
            <v>0</v>
          </cell>
          <cell r="Z1552">
            <v>1</v>
          </cell>
          <cell r="AA1552">
            <v>0</v>
          </cell>
          <cell r="AB1552">
            <v>3</v>
          </cell>
          <cell r="AC1552">
            <v>2</v>
          </cell>
          <cell r="AD1552">
            <v>0</v>
          </cell>
          <cell r="AE1552">
            <v>0</v>
          </cell>
          <cell r="AF1552">
            <v>0</v>
          </cell>
          <cell r="AG1552">
            <v>0</v>
          </cell>
          <cell r="AH1552">
            <v>0</v>
          </cell>
          <cell r="AI1552">
            <v>0</v>
          </cell>
          <cell r="AJ1552">
            <v>7</v>
          </cell>
          <cell r="AK1552">
            <v>6</v>
          </cell>
          <cell r="AL1552">
            <v>6</v>
          </cell>
          <cell r="AM1552">
            <v>2</v>
          </cell>
          <cell r="AN1552">
            <v>5</v>
          </cell>
          <cell r="AO1552">
            <v>6</v>
          </cell>
          <cell r="AP1552">
            <v>105</v>
          </cell>
          <cell r="AQ1552" t="str">
            <v>SV</v>
          </cell>
          <cell r="AR1552" t="str">
            <v>SV</v>
          </cell>
          <cell r="AS1552">
            <v>30</v>
          </cell>
          <cell r="AT1552" t="str">
            <v>SV</v>
          </cell>
          <cell r="AU1552" t="str">
            <v>SV</v>
          </cell>
          <cell r="AV1552">
            <v>53131.000010000003</v>
          </cell>
          <cell r="AW1552">
            <v>50511.694309999999</v>
          </cell>
          <cell r="AX1552">
            <v>62900</v>
          </cell>
          <cell r="AY1552">
            <v>0.18386629252529274</v>
          </cell>
          <cell r="AZ1552">
            <v>0.15531001573926861</v>
          </cell>
          <cell r="BA1552">
            <v>60900</v>
          </cell>
          <cell r="BB1552">
            <v>3</v>
          </cell>
          <cell r="BC1552">
            <v>0.14622348513180183</v>
          </cell>
          <cell r="BD1552">
            <v>0.12756978637110011</v>
          </cell>
          <cell r="BE1552">
            <v>59900</v>
          </cell>
          <cell r="BF1552">
            <v>6</v>
          </cell>
          <cell r="BG1552">
            <v>0.12740208143505627</v>
          </cell>
          <cell r="BH1552">
            <v>0.11300500818030045</v>
          </cell>
        </row>
        <row r="1553">
          <cell r="B1553" t="str">
            <v>8560</v>
          </cell>
          <cell r="C1553" t="str">
            <v>7791250001673</v>
          </cell>
          <cell r="D1553" t="str">
            <v>VINO MALBEC 750ml CP NAVARRO CORREAS</v>
          </cell>
          <cell r="E1553">
            <v>6</v>
          </cell>
          <cell r="F1553" t="str">
            <v>BEBIDAS</v>
          </cell>
          <cell r="G1553" t="str">
            <v>BEBIDAS</v>
          </cell>
          <cell r="H1553" t="str">
            <v>VINOS FINOS Y VARIETALES</v>
          </cell>
          <cell r="I1553" t="str">
            <v>ARGENTINA</v>
          </cell>
          <cell r="J1553" t="str">
            <v>NAVARRO CORREA</v>
          </cell>
          <cell r="K1553" t="str">
            <v>NAVARRO CORREA</v>
          </cell>
          <cell r="L1553">
            <v>161</v>
          </cell>
          <cell r="M1553" t="str">
            <v>WINES AND SPIRITS S.A. (161)</v>
          </cell>
          <cell r="N1553">
            <v>3</v>
          </cell>
          <cell r="O1553">
            <v>4</v>
          </cell>
          <cell r="P1553">
            <v>5</v>
          </cell>
          <cell r="Q1553">
            <v>10</v>
          </cell>
          <cell r="R1553">
            <v>11</v>
          </cell>
          <cell r="S1553">
            <v>18</v>
          </cell>
          <cell r="T1553">
            <v>0</v>
          </cell>
          <cell r="U1553">
            <v>6</v>
          </cell>
          <cell r="V1553">
            <v>0</v>
          </cell>
          <cell r="W1553">
            <v>0</v>
          </cell>
          <cell r="X1553">
            <v>4</v>
          </cell>
          <cell r="Y1553">
            <v>4</v>
          </cell>
          <cell r="Z1553">
            <v>2</v>
          </cell>
          <cell r="AA1553">
            <v>0</v>
          </cell>
          <cell r="AB1553">
            <v>3</v>
          </cell>
          <cell r="AC1553">
            <v>5</v>
          </cell>
          <cell r="AD1553">
            <v>1</v>
          </cell>
          <cell r="AE1553">
            <v>2</v>
          </cell>
          <cell r="AF1553">
            <v>7</v>
          </cell>
          <cell r="AG1553">
            <v>6</v>
          </cell>
          <cell r="AH1553">
            <v>0</v>
          </cell>
          <cell r="AI1553">
            <v>0</v>
          </cell>
          <cell r="AJ1553">
            <v>5</v>
          </cell>
          <cell r="AK1553">
            <v>6</v>
          </cell>
          <cell r="AL1553">
            <v>6</v>
          </cell>
          <cell r="AM1553">
            <v>3</v>
          </cell>
          <cell r="AN1553">
            <v>11</v>
          </cell>
          <cell r="AO1553">
            <v>12</v>
          </cell>
          <cell r="AP1553">
            <v>15</v>
          </cell>
          <cell r="AQ1553">
            <v>30</v>
          </cell>
          <cell r="AR1553">
            <v>45</v>
          </cell>
          <cell r="AS1553">
            <v>18</v>
          </cell>
          <cell r="AT1553">
            <v>55</v>
          </cell>
          <cell r="AU1553" t="str">
            <v>SV</v>
          </cell>
          <cell r="AV1553">
            <v>53131.000010000003</v>
          </cell>
          <cell r="AW1553">
            <v>53055.448490000002</v>
          </cell>
          <cell r="AX1553">
            <v>62900</v>
          </cell>
          <cell r="AY1553">
            <v>0.18386629252529274</v>
          </cell>
          <cell r="AZ1553">
            <v>0.15531001573926861</v>
          </cell>
          <cell r="BA1553">
            <v>60900</v>
          </cell>
          <cell r="BB1553">
            <v>3</v>
          </cell>
          <cell r="BC1553">
            <v>0.14622348513180183</v>
          </cell>
          <cell r="BD1553">
            <v>0.12756978637110011</v>
          </cell>
          <cell r="BE1553">
            <v>59900</v>
          </cell>
          <cell r="BF1553">
            <v>6</v>
          </cell>
          <cell r="BG1553">
            <v>0.12740208143505627</v>
          </cell>
          <cell r="BH1553">
            <v>0.11300500818030045</v>
          </cell>
        </row>
        <row r="1554">
          <cell r="B1554" t="str">
            <v>20378</v>
          </cell>
          <cell r="C1554" t="str">
            <v>7793440702964</v>
          </cell>
          <cell r="D1554" t="str">
            <v>VINO CABERNET 750ml NIETO BENJAMIN</v>
          </cell>
          <cell r="E1554">
            <v>6</v>
          </cell>
          <cell r="F1554" t="str">
            <v>BEBIDAS</v>
          </cell>
          <cell r="G1554" t="str">
            <v>BEBIDAS</v>
          </cell>
          <cell r="H1554" t="str">
            <v>VINOS FINOS Y VARIETALES</v>
          </cell>
          <cell r="I1554" t="str">
            <v>ARGENTINA</v>
          </cell>
          <cell r="J1554" t="str">
            <v>NIETO SENETINER</v>
          </cell>
          <cell r="K1554" t="str">
            <v>NIETO BENJAMIN</v>
          </cell>
          <cell r="L1554">
            <v>126</v>
          </cell>
          <cell r="M1554" t="str">
            <v>LONDON IMPORT S.A. (126)</v>
          </cell>
          <cell r="N1554">
            <v>1</v>
          </cell>
          <cell r="O1554">
            <v>1</v>
          </cell>
          <cell r="P1554">
            <v>1</v>
          </cell>
          <cell r="Q1554">
            <v>3</v>
          </cell>
          <cell r="R1554">
            <v>2</v>
          </cell>
          <cell r="S1554">
            <v>1</v>
          </cell>
          <cell r="T1554">
            <v>10</v>
          </cell>
          <cell r="U1554">
            <v>9</v>
          </cell>
          <cell r="V1554">
            <v>3</v>
          </cell>
          <cell r="W1554">
            <v>4</v>
          </cell>
          <cell r="X1554">
            <v>3</v>
          </cell>
          <cell r="Y1554">
            <v>0</v>
          </cell>
          <cell r="Z1554">
            <v>0</v>
          </cell>
          <cell r="AA1554">
            <v>0</v>
          </cell>
          <cell r="AB1554">
            <v>3</v>
          </cell>
          <cell r="AC1554">
            <v>6</v>
          </cell>
          <cell r="AD1554">
            <v>1</v>
          </cell>
          <cell r="AE1554">
            <v>6</v>
          </cell>
          <cell r="AF1554">
            <v>2</v>
          </cell>
          <cell r="AG1554">
            <v>0</v>
          </cell>
          <cell r="AH1554">
            <v>0</v>
          </cell>
          <cell r="AI1554">
            <v>0</v>
          </cell>
          <cell r="AJ1554">
            <v>37</v>
          </cell>
          <cell r="AK1554">
            <v>0</v>
          </cell>
          <cell r="AL1554">
            <v>6</v>
          </cell>
          <cell r="AM1554">
            <v>11</v>
          </cell>
          <cell r="AN1554">
            <v>12</v>
          </cell>
          <cell r="AO1554">
            <v>6</v>
          </cell>
          <cell r="AP1554">
            <v>370</v>
          </cell>
          <cell r="AQ1554" t="str">
            <v>Q</v>
          </cell>
          <cell r="AR1554" t="str">
            <v>SV</v>
          </cell>
          <cell r="AS1554">
            <v>55</v>
          </cell>
          <cell r="AT1554" t="str">
            <v>SV</v>
          </cell>
          <cell r="AU1554" t="str">
            <v>SV</v>
          </cell>
          <cell r="AV1554">
            <v>33149.000059999998</v>
          </cell>
          <cell r="AW1554">
            <v>25084.873879999999</v>
          </cell>
          <cell r="AX1554">
            <v>32500</v>
          </cell>
          <cell r="AY1554">
            <v>-1.957826959562281E-2</v>
          </cell>
          <cell r="AZ1554">
            <v>-1.996923261538457E-2</v>
          </cell>
          <cell r="BA1554">
            <v>31900</v>
          </cell>
          <cell r="BB1554">
            <v>3</v>
          </cell>
          <cell r="BC1554">
            <v>-3.7678363080011379E-2</v>
          </cell>
          <cell r="BD1554">
            <v>-3.9153606896551674E-2</v>
          </cell>
          <cell r="BE1554">
            <v>30900</v>
          </cell>
          <cell r="BF1554">
            <v>6</v>
          </cell>
          <cell r="BG1554">
            <v>-6.7845185553992216E-2</v>
          </cell>
          <cell r="BH1554">
            <v>-7.2783173462783124E-2</v>
          </cell>
        </row>
        <row r="1555">
          <cell r="B1555" t="str">
            <v>20379</v>
          </cell>
          <cell r="C1555" t="str">
            <v>7793440702940</v>
          </cell>
          <cell r="D1555" t="str">
            <v>VINO MALBEC 750ml NIETO BENJAMIN</v>
          </cell>
          <cell r="E1555">
            <v>6</v>
          </cell>
          <cell r="F1555" t="str">
            <v>BEBIDAS</v>
          </cell>
          <cell r="G1555" t="str">
            <v>BEBIDAS</v>
          </cell>
          <cell r="H1555" t="str">
            <v>VINOS FINOS Y VARIETALES</v>
          </cell>
          <cell r="I1555" t="str">
            <v>ARGENTINA</v>
          </cell>
          <cell r="J1555" t="str">
            <v>NIETO SENETINER</v>
          </cell>
          <cell r="K1555" t="str">
            <v>NIETO BENJAMIN</v>
          </cell>
          <cell r="L1555">
            <v>126</v>
          </cell>
          <cell r="M1555" t="str">
            <v>LONDON IMPORT S.A. (126)</v>
          </cell>
          <cell r="N1555">
            <v>5</v>
          </cell>
          <cell r="O1555">
            <v>11</v>
          </cell>
          <cell r="P1555">
            <v>7</v>
          </cell>
          <cell r="Q1555">
            <v>7</v>
          </cell>
          <cell r="R1555">
            <v>1</v>
          </cell>
          <cell r="S1555">
            <v>1</v>
          </cell>
          <cell r="T1555">
            <v>6</v>
          </cell>
          <cell r="U1555">
            <v>9</v>
          </cell>
          <cell r="V1555">
            <v>0</v>
          </cell>
          <cell r="W1555">
            <v>2</v>
          </cell>
          <cell r="X1555">
            <v>1</v>
          </cell>
          <cell r="Y1555">
            <v>2</v>
          </cell>
          <cell r="Z1555">
            <v>5</v>
          </cell>
          <cell r="AA1555">
            <v>0</v>
          </cell>
          <cell r="AB1555">
            <v>3</v>
          </cell>
          <cell r="AC1555">
            <v>5</v>
          </cell>
          <cell r="AD1555">
            <v>0</v>
          </cell>
          <cell r="AE1555">
            <v>5</v>
          </cell>
          <cell r="AF1555">
            <v>6</v>
          </cell>
          <cell r="AG1555">
            <v>5</v>
          </cell>
          <cell r="AH1555">
            <v>0</v>
          </cell>
          <cell r="AI1555">
            <v>0</v>
          </cell>
          <cell r="AJ1555">
            <v>7</v>
          </cell>
          <cell r="AK1555">
            <v>2</v>
          </cell>
          <cell r="AL1555">
            <v>4</v>
          </cell>
          <cell r="AM1555">
            <v>1</v>
          </cell>
          <cell r="AN1555">
            <v>9</v>
          </cell>
          <cell r="AO1555">
            <v>6</v>
          </cell>
          <cell r="AP1555">
            <v>30</v>
          </cell>
          <cell r="AQ1555">
            <v>6.6666666666666661</v>
          </cell>
          <cell r="AR1555">
            <v>60</v>
          </cell>
          <cell r="AS1555">
            <v>6</v>
          </cell>
          <cell r="AT1555">
            <v>54</v>
          </cell>
          <cell r="AU1555" t="str">
            <v>SV</v>
          </cell>
          <cell r="AV1555">
            <v>33149.000059999998</v>
          </cell>
          <cell r="AW1555">
            <v>26251.618470000001</v>
          </cell>
          <cell r="AX1555">
            <v>32500</v>
          </cell>
          <cell r="AY1555">
            <v>-1.957826959562281E-2</v>
          </cell>
          <cell r="AZ1555">
            <v>-1.996923261538457E-2</v>
          </cell>
          <cell r="BA1555">
            <v>31900</v>
          </cell>
          <cell r="BB1555">
            <v>3</v>
          </cell>
          <cell r="BC1555">
            <v>-3.7678363080011379E-2</v>
          </cell>
          <cell r="BD1555">
            <v>-3.9153606896551674E-2</v>
          </cell>
          <cell r="BE1555">
            <v>30900</v>
          </cell>
          <cell r="BF1555">
            <v>6</v>
          </cell>
          <cell r="BG1555">
            <v>-6.7845185553992216E-2</v>
          </cell>
          <cell r="BH1555">
            <v>-7.2783173462783124E-2</v>
          </cell>
        </row>
        <row r="1556">
          <cell r="B1556" t="str">
            <v>20385</v>
          </cell>
          <cell r="C1556" t="str">
            <v>7793440702735</v>
          </cell>
          <cell r="D1556" t="str">
            <v>VINO MALBEC 750ml NIETO DON NICANOR</v>
          </cell>
          <cell r="E1556">
            <v>6</v>
          </cell>
          <cell r="F1556" t="str">
            <v>BEBIDAS</v>
          </cell>
          <cell r="G1556" t="str">
            <v>BEBIDAS</v>
          </cell>
          <cell r="H1556" t="str">
            <v>VINOS FINOS Y VARIETALES</v>
          </cell>
          <cell r="I1556" t="str">
            <v>ARGENTINA</v>
          </cell>
          <cell r="J1556" t="str">
            <v>NIETO SENETINER</v>
          </cell>
          <cell r="K1556" t="str">
            <v>NIETO DON NICANOR</v>
          </cell>
          <cell r="L1556">
            <v>126</v>
          </cell>
          <cell r="M1556" t="str">
            <v>LONDON IMPORT S.A. (126)</v>
          </cell>
          <cell r="N1556">
            <v>0</v>
          </cell>
          <cell r="O1556">
            <v>1</v>
          </cell>
          <cell r="P1556">
            <v>1</v>
          </cell>
          <cell r="Q1556">
            <v>1</v>
          </cell>
          <cell r="R1556">
            <v>0</v>
          </cell>
          <cell r="S1556">
            <v>1</v>
          </cell>
          <cell r="T1556">
            <v>3</v>
          </cell>
          <cell r="U1556">
            <v>3</v>
          </cell>
          <cell r="V1556">
            <v>0</v>
          </cell>
          <cell r="W1556">
            <v>0</v>
          </cell>
          <cell r="X1556">
            <v>1</v>
          </cell>
          <cell r="Y1556">
            <v>1</v>
          </cell>
          <cell r="Z1556">
            <v>0</v>
          </cell>
          <cell r="AA1556">
            <v>0</v>
          </cell>
          <cell r="AB1556">
            <v>0</v>
          </cell>
          <cell r="AC1556">
            <v>0</v>
          </cell>
          <cell r="AD1556">
            <v>0</v>
          </cell>
          <cell r="AE1556">
            <v>0</v>
          </cell>
          <cell r="AF1556">
            <v>2</v>
          </cell>
          <cell r="AG1556">
            <v>2</v>
          </cell>
          <cell r="AH1556">
            <v>0</v>
          </cell>
          <cell r="AI1556">
            <v>0</v>
          </cell>
          <cell r="AJ1556">
            <v>4</v>
          </cell>
          <cell r="AK1556">
            <v>2</v>
          </cell>
          <cell r="AL1556">
            <v>6</v>
          </cell>
          <cell r="AM1556">
            <v>11</v>
          </cell>
          <cell r="AN1556">
            <v>3</v>
          </cell>
          <cell r="AO1556">
            <v>6</v>
          </cell>
          <cell r="AP1556">
            <v>120</v>
          </cell>
          <cell r="AQ1556">
            <v>20</v>
          </cell>
          <cell r="AR1556">
            <v>180</v>
          </cell>
          <cell r="AS1556" t="str">
            <v>SV</v>
          </cell>
          <cell r="AT1556">
            <v>45</v>
          </cell>
          <cell r="AU1556" t="str">
            <v>SV</v>
          </cell>
          <cell r="AV1556">
            <v>101656</v>
          </cell>
          <cell r="AW1556">
            <v>78720.564559999999</v>
          </cell>
          <cell r="AX1556">
            <v>94900</v>
          </cell>
          <cell r="AY1556">
            <v>-6.6459431809238967E-2</v>
          </cell>
          <cell r="AZ1556">
            <v>-7.1190727081138036E-2</v>
          </cell>
          <cell r="BA1556">
            <v>92900</v>
          </cell>
          <cell r="BB1556">
            <v>3</v>
          </cell>
          <cell r="BC1556">
            <v>-8.6133627134650226E-2</v>
          </cell>
          <cell r="BD1556">
            <v>-9.4251883745963397E-2</v>
          </cell>
          <cell r="BE1556">
            <v>89900</v>
          </cell>
          <cell r="BF1556">
            <v>6</v>
          </cell>
          <cell r="BG1556">
            <v>-0.11564492012276695</v>
          </cell>
          <cell r="BH1556">
            <v>-0.13076751946607343</v>
          </cell>
        </row>
        <row r="1557">
          <cell r="B1557" t="str">
            <v>20386</v>
          </cell>
          <cell r="C1557" t="str">
            <v>7793440000305</v>
          </cell>
          <cell r="D1557" t="str">
            <v>VINO MALBEC 750ml EMILIA NIETO SENETINER</v>
          </cell>
          <cell r="E1557">
            <v>6</v>
          </cell>
          <cell r="F1557" t="str">
            <v>BEBIDAS</v>
          </cell>
          <cell r="G1557" t="str">
            <v>BEBIDAS</v>
          </cell>
          <cell r="H1557" t="str">
            <v>VINOS FINOS Y VARIETALES</v>
          </cell>
          <cell r="I1557" t="str">
            <v>ARGENTINA</v>
          </cell>
          <cell r="J1557" t="str">
            <v>NIETO SENETINER</v>
          </cell>
          <cell r="K1557" t="str">
            <v>NIETO EMILIA</v>
          </cell>
          <cell r="L1557">
            <v>126</v>
          </cell>
          <cell r="M1557" t="str">
            <v>LONDON IMPORT S.A. (126)</v>
          </cell>
          <cell r="N1557">
            <v>2</v>
          </cell>
          <cell r="O1557">
            <v>1</v>
          </cell>
          <cell r="P1557">
            <v>3</v>
          </cell>
          <cell r="Q1557">
            <v>5</v>
          </cell>
          <cell r="R1557">
            <v>0</v>
          </cell>
          <cell r="S1557">
            <v>1</v>
          </cell>
          <cell r="T1557">
            <v>2</v>
          </cell>
          <cell r="U1557">
            <v>3</v>
          </cell>
          <cell r="V1557">
            <v>1</v>
          </cell>
          <cell r="W1557">
            <v>0</v>
          </cell>
          <cell r="X1557">
            <v>4</v>
          </cell>
          <cell r="Y1557">
            <v>4</v>
          </cell>
          <cell r="Z1557">
            <v>0</v>
          </cell>
          <cell r="AA1557">
            <v>0</v>
          </cell>
          <cell r="AB1557">
            <v>2</v>
          </cell>
          <cell r="AC1557">
            <v>2</v>
          </cell>
          <cell r="AD1557">
            <v>0</v>
          </cell>
          <cell r="AE1557">
            <v>2</v>
          </cell>
          <cell r="AF1557">
            <v>0</v>
          </cell>
          <cell r="AG1557">
            <v>3</v>
          </cell>
          <cell r="AH1557">
            <v>0</v>
          </cell>
          <cell r="AI1557">
            <v>0</v>
          </cell>
          <cell r="AJ1557">
            <v>140</v>
          </cell>
          <cell r="AK1557">
            <v>13</v>
          </cell>
          <cell r="AL1557">
            <v>3</v>
          </cell>
          <cell r="AM1557">
            <v>19</v>
          </cell>
          <cell r="AN1557">
            <v>3</v>
          </cell>
          <cell r="AO1557">
            <v>0</v>
          </cell>
          <cell r="AP1557">
            <v>840</v>
          </cell>
          <cell r="AQ1557">
            <v>130</v>
          </cell>
          <cell r="AR1557">
            <v>22.5</v>
          </cell>
          <cell r="AS1557">
            <v>285</v>
          </cell>
          <cell r="AT1557">
            <v>30</v>
          </cell>
          <cell r="AU1557" t="str">
            <v>Q</v>
          </cell>
          <cell r="AV1557">
            <v>37125</v>
          </cell>
          <cell r="AW1557">
            <v>36868.999750000003</v>
          </cell>
          <cell r="AX1557">
            <v>47900</v>
          </cell>
          <cell r="AY1557">
            <v>0.29023569023569018</v>
          </cell>
          <cell r="AZ1557">
            <v>0.22494780793319416</v>
          </cell>
          <cell r="BA1557">
            <v>46900</v>
          </cell>
          <cell r="BB1557">
            <v>3</v>
          </cell>
          <cell r="BC1557">
            <v>0.26329966329966337</v>
          </cell>
          <cell r="BD1557">
            <v>0.20842217484008529</v>
          </cell>
          <cell r="BE1557">
            <v>45900</v>
          </cell>
          <cell r="BF1557">
            <v>6</v>
          </cell>
          <cell r="BG1557">
            <v>0.23636363636363633</v>
          </cell>
          <cell r="BH1557">
            <v>0.19117647058823528</v>
          </cell>
        </row>
        <row r="1558">
          <cell r="B1558" t="str">
            <v>12512</v>
          </cell>
          <cell r="C1558" t="str">
            <v>7798126272182</v>
          </cell>
          <cell r="D1558" t="str">
            <v>VINO TINTO 750ml A LISA</v>
          </cell>
          <cell r="E1558">
            <v>6</v>
          </cell>
          <cell r="F1558" t="str">
            <v>BEBIDAS</v>
          </cell>
          <cell r="G1558" t="str">
            <v>BEBIDAS</v>
          </cell>
          <cell r="H1558" t="str">
            <v>VINOS FINOS Y VARIETALES</v>
          </cell>
          <cell r="I1558" t="str">
            <v>ARGENTINA</v>
          </cell>
          <cell r="J1558" t="str">
            <v>NOEMIA</v>
          </cell>
          <cell r="K1558" t="str">
            <v>A LISA</v>
          </cell>
          <cell r="L1558">
            <v>114</v>
          </cell>
          <cell r="M1558" t="str">
            <v>APOLO IMPORT S.A. 2 - TRENTINO (114)</v>
          </cell>
          <cell r="N1558">
            <v>0</v>
          </cell>
          <cell r="O1558">
            <v>0</v>
          </cell>
          <cell r="P1558">
            <v>0</v>
          </cell>
          <cell r="Q1558">
            <v>0</v>
          </cell>
          <cell r="R1558">
            <v>0</v>
          </cell>
          <cell r="S1558">
            <v>0</v>
          </cell>
          <cell r="T1558">
            <v>0</v>
          </cell>
          <cell r="U1558">
            <v>4</v>
          </cell>
          <cell r="V1558">
            <v>0</v>
          </cell>
          <cell r="W1558">
            <v>0</v>
          </cell>
          <cell r="X1558">
            <v>0</v>
          </cell>
          <cell r="Y1558">
            <v>0</v>
          </cell>
          <cell r="Z1558">
            <v>0</v>
          </cell>
          <cell r="AA1558">
            <v>0</v>
          </cell>
          <cell r="AB1558">
            <v>0</v>
          </cell>
          <cell r="AC1558">
            <v>0</v>
          </cell>
          <cell r="AD1558">
            <v>0</v>
          </cell>
          <cell r="AE1558">
            <v>0</v>
          </cell>
          <cell r="AF1558">
            <v>0</v>
          </cell>
          <cell r="AG1558">
            <v>0</v>
          </cell>
          <cell r="AH1558">
            <v>0</v>
          </cell>
          <cell r="AI1558">
            <v>0</v>
          </cell>
          <cell r="AJ1558">
            <v>32</v>
          </cell>
          <cell r="AK1558">
            <v>1</v>
          </cell>
          <cell r="AL1558">
            <v>4</v>
          </cell>
          <cell r="AM1558">
            <v>6</v>
          </cell>
          <cell r="AN1558">
            <v>5</v>
          </cell>
          <cell r="AO1558">
            <v>15</v>
          </cell>
          <cell r="AP1558" t="str">
            <v>SV</v>
          </cell>
          <cell r="AQ1558">
            <v>7.5</v>
          </cell>
          <cell r="AR1558" t="str">
            <v>SV</v>
          </cell>
          <cell r="AS1558" t="str">
            <v>SV</v>
          </cell>
          <cell r="AT1558" t="str">
            <v>SV</v>
          </cell>
          <cell r="AU1558" t="str">
            <v>SV</v>
          </cell>
          <cell r="AV1558">
            <v>174925.00003</v>
          </cell>
          <cell r="AW1558">
            <v>134921.42741</v>
          </cell>
          <cell r="AX1558">
            <v>209900</v>
          </cell>
          <cell r="AY1558">
            <v>0.19994283243676847</v>
          </cell>
          <cell r="AZ1558">
            <v>0.16662696507860889</v>
          </cell>
          <cell r="BA1558">
            <v>199900</v>
          </cell>
          <cell r="BB1558">
            <v>3</v>
          </cell>
          <cell r="BC1558">
            <v>0.1427754750076704</v>
          </cell>
          <cell r="BD1558">
            <v>0.12493746858429217</v>
          </cell>
          <cell r="BE1558">
            <v>189900</v>
          </cell>
          <cell r="BF1558">
            <v>6</v>
          </cell>
          <cell r="BG1558">
            <v>8.560811757857234E-2</v>
          </cell>
          <cell r="BH1558">
            <v>7.8857293154291755E-2</v>
          </cell>
        </row>
        <row r="1559">
          <cell r="B1559" t="str">
            <v>12513</v>
          </cell>
          <cell r="C1559" t="str">
            <v>7798126271871</v>
          </cell>
          <cell r="D1559" t="str">
            <v>VINO TINTO 750ml J. ALBERTO</v>
          </cell>
          <cell r="E1559">
            <v>6</v>
          </cell>
          <cell r="F1559" t="str">
            <v>BEBIDAS</v>
          </cell>
          <cell r="G1559" t="str">
            <v>BEBIDAS</v>
          </cell>
          <cell r="H1559" t="str">
            <v>VINOS FINOS Y VARIETALES</v>
          </cell>
          <cell r="I1559" t="str">
            <v>ARGENTINA</v>
          </cell>
          <cell r="J1559" t="str">
            <v>NOEMIA</v>
          </cell>
          <cell r="K1559" t="str">
            <v>J ALBERTO</v>
          </cell>
          <cell r="L1559">
            <v>114</v>
          </cell>
          <cell r="M1559" t="str">
            <v>APOLO IMPORT S.A. 2 - TRENTINO (114)</v>
          </cell>
          <cell r="N1559">
            <v>0</v>
          </cell>
          <cell r="O1559">
            <v>0</v>
          </cell>
          <cell r="P1559">
            <v>1</v>
          </cell>
          <cell r="Q1559">
            <v>1</v>
          </cell>
          <cell r="R1559">
            <v>0</v>
          </cell>
          <cell r="S1559">
            <v>0</v>
          </cell>
          <cell r="T1559">
            <v>0</v>
          </cell>
          <cell r="U1559">
            <v>0</v>
          </cell>
          <cell r="V1559">
            <v>0</v>
          </cell>
          <cell r="W1559">
            <v>0</v>
          </cell>
          <cell r="X1559">
            <v>0</v>
          </cell>
          <cell r="Y1559">
            <v>0</v>
          </cell>
          <cell r="Z1559">
            <v>0</v>
          </cell>
          <cell r="AA1559">
            <v>0</v>
          </cell>
          <cell r="AB1559">
            <v>0</v>
          </cell>
          <cell r="AC1559">
            <v>0</v>
          </cell>
          <cell r="AD1559">
            <v>0</v>
          </cell>
          <cell r="AE1559">
            <v>0</v>
          </cell>
          <cell r="AF1559">
            <v>0</v>
          </cell>
          <cell r="AG1559">
            <v>0</v>
          </cell>
          <cell r="AH1559">
            <v>0</v>
          </cell>
          <cell r="AI1559">
            <v>0</v>
          </cell>
          <cell r="AJ1559">
            <v>5</v>
          </cell>
          <cell r="AK1559">
            <v>6</v>
          </cell>
          <cell r="AL1559">
            <v>3</v>
          </cell>
          <cell r="AM1559">
            <v>4</v>
          </cell>
          <cell r="AN1559">
            <v>6</v>
          </cell>
          <cell r="AO1559">
            <v>6</v>
          </cell>
          <cell r="AP1559">
            <v>150</v>
          </cell>
          <cell r="AQ1559" t="str">
            <v>SV</v>
          </cell>
          <cell r="AR1559" t="str">
            <v>SV</v>
          </cell>
          <cell r="AS1559" t="str">
            <v>SV</v>
          </cell>
          <cell r="AT1559" t="str">
            <v>SV</v>
          </cell>
          <cell r="AU1559" t="str">
            <v>SV</v>
          </cell>
          <cell r="AV1559">
            <v>316580</v>
          </cell>
          <cell r="AW1559">
            <v>231792.23485000001</v>
          </cell>
          <cell r="AX1559">
            <v>379900</v>
          </cell>
          <cell r="AY1559">
            <v>0.20001263503695754</v>
          </cell>
          <cell r="AZ1559">
            <v>0.16667544090550146</v>
          </cell>
          <cell r="BA1559">
            <v>369900</v>
          </cell>
          <cell r="BB1559">
            <v>3</v>
          </cell>
          <cell r="BC1559">
            <v>0.16842504264324965</v>
          </cell>
          <cell r="BD1559">
            <v>0.14414706677480399</v>
          </cell>
          <cell r="BE1559">
            <v>359900</v>
          </cell>
          <cell r="BF1559">
            <v>6</v>
          </cell>
          <cell r="BG1559">
            <v>0.13683745024954197</v>
          </cell>
          <cell r="BH1559">
            <v>0.12036676854681856</v>
          </cell>
        </row>
        <row r="1560">
          <cell r="B1560" t="str">
            <v>15399</v>
          </cell>
          <cell r="C1560" t="str">
            <v>742832556873</v>
          </cell>
          <cell r="D1560" t="str">
            <v>VINO CABERNET SAUVIGNON 750ml ALTO MOLINO</v>
          </cell>
          <cell r="E1560">
            <v>6</v>
          </cell>
          <cell r="F1560" t="str">
            <v>BEBIDAS</v>
          </cell>
          <cell r="G1560" t="str">
            <v>BEBIDAS</v>
          </cell>
          <cell r="H1560" t="str">
            <v>VINOS FINOS Y VARIETALES</v>
          </cell>
          <cell r="I1560" t="str">
            <v>ARGENTINA</v>
          </cell>
          <cell r="J1560" t="str">
            <v>PIATTELLI</v>
          </cell>
          <cell r="K1560" t="str">
            <v>ALTO MOLINO</v>
          </cell>
          <cell r="L1560">
            <v>114</v>
          </cell>
          <cell r="M1560" t="str">
            <v>APOLO IMPORT S.A. 2 - TRENTINO (114)</v>
          </cell>
          <cell r="N1560">
            <v>0</v>
          </cell>
          <cell r="O1560">
            <v>0</v>
          </cell>
          <cell r="P1560">
            <v>0</v>
          </cell>
          <cell r="Q1560">
            <v>0</v>
          </cell>
          <cell r="R1560">
            <v>0</v>
          </cell>
          <cell r="S1560">
            <v>4</v>
          </cell>
          <cell r="T1560">
            <v>0</v>
          </cell>
          <cell r="U1560">
            <v>1</v>
          </cell>
          <cell r="V1560">
            <v>0</v>
          </cell>
          <cell r="W1560">
            <v>0</v>
          </cell>
          <cell r="X1560">
            <v>0</v>
          </cell>
          <cell r="Y1560">
            <v>0</v>
          </cell>
          <cell r="Z1560">
            <v>0</v>
          </cell>
          <cell r="AA1560">
            <v>0</v>
          </cell>
          <cell r="AB1560">
            <v>0</v>
          </cell>
          <cell r="AC1560">
            <v>0</v>
          </cell>
          <cell r="AD1560">
            <v>0</v>
          </cell>
          <cell r="AE1560">
            <v>0</v>
          </cell>
          <cell r="AF1560">
            <v>0</v>
          </cell>
          <cell r="AG1560">
            <v>0</v>
          </cell>
          <cell r="AH1560">
            <v>0</v>
          </cell>
          <cell r="AI1560">
            <v>1</v>
          </cell>
          <cell r="AJ1560">
            <v>32</v>
          </cell>
          <cell r="AK1560">
            <v>30</v>
          </cell>
          <cell r="AL1560">
            <v>47</v>
          </cell>
          <cell r="AM1560">
            <v>47</v>
          </cell>
          <cell r="AN1560">
            <v>60</v>
          </cell>
          <cell r="AO1560">
            <v>6</v>
          </cell>
          <cell r="AP1560" t="str">
            <v>SV</v>
          </cell>
          <cell r="AQ1560">
            <v>900</v>
          </cell>
          <cell r="AR1560" t="str">
            <v>SV</v>
          </cell>
          <cell r="AS1560" t="str">
            <v>SV</v>
          </cell>
          <cell r="AT1560" t="str">
            <v>SV</v>
          </cell>
          <cell r="AU1560">
            <v>180</v>
          </cell>
          <cell r="AV1560">
            <v>44080.000030000003</v>
          </cell>
          <cell r="AW1560">
            <v>44786.328289999998</v>
          </cell>
          <cell r="AX1560">
            <v>52900</v>
          </cell>
          <cell r="AY1560">
            <v>0.20009074328487464</v>
          </cell>
          <cell r="AZ1560">
            <v>0.16672967807183359</v>
          </cell>
          <cell r="BA1560">
            <v>49900</v>
          </cell>
          <cell r="BB1560">
            <v>3</v>
          </cell>
          <cell r="BC1560">
            <v>0.13203266710614825</v>
          </cell>
          <cell r="BD1560">
            <v>0.11663326593186367</v>
          </cell>
          <cell r="BE1560">
            <v>48900</v>
          </cell>
          <cell r="BF1560">
            <v>6</v>
          </cell>
          <cell r="BG1560">
            <v>0.1093466417132396</v>
          </cell>
          <cell r="BH1560">
            <v>9.8568506543967219E-2</v>
          </cell>
        </row>
        <row r="1561">
          <cell r="B1561" t="str">
            <v>15400</v>
          </cell>
          <cell r="C1561" t="str">
            <v>742832556880</v>
          </cell>
          <cell r="D1561" t="str">
            <v>VINO MALBEC 750ml ALTO MOLINO</v>
          </cell>
          <cell r="E1561">
            <v>6</v>
          </cell>
          <cell r="F1561" t="str">
            <v>BEBIDAS</v>
          </cell>
          <cell r="G1561" t="str">
            <v>BEBIDAS</v>
          </cell>
          <cell r="H1561" t="str">
            <v>VINOS FINOS Y VARIETALES</v>
          </cell>
          <cell r="I1561" t="str">
            <v>ARGENTINA</v>
          </cell>
          <cell r="J1561" t="str">
            <v>PIATTELLI</v>
          </cell>
          <cell r="K1561" t="str">
            <v>ALTO MOLINO</v>
          </cell>
          <cell r="L1561">
            <v>114</v>
          </cell>
          <cell r="M1561" t="str">
            <v>APOLO IMPORT S.A. 2 - TRENTINO (114)</v>
          </cell>
          <cell r="N1561">
            <v>0</v>
          </cell>
          <cell r="O1561">
            <v>0</v>
          </cell>
          <cell r="P1561">
            <v>0</v>
          </cell>
          <cell r="Q1561">
            <v>0</v>
          </cell>
          <cell r="R1561">
            <v>0</v>
          </cell>
          <cell r="S1561">
            <v>2</v>
          </cell>
          <cell r="T1561">
            <v>0</v>
          </cell>
          <cell r="U1561">
            <v>1</v>
          </cell>
          <cell r="V1561">
            <v>0</v>
          </cell>
          <cell r="W1561">
            <v>0</v>
          </cell>
          <cell r="X1561">
            <v>0</v>
          </cell>
          <cell r="Y1561">
            <v>1</v>
          </cell>
          <cell r="Z1561">
            <v>0</v>
          </cell>
          <cell r="AA1561">
            <v>0</v>
          </cell>
          <cell r="AB1561">
            <v>0</v>
          </cell>
          <cell r="AC1561">
            <v>0</v>
          </cell>
          <cell r="AD1561">
            <v>0</v>
          </cell>
          <cell r="AE1561">
            <v>0</v>
          </cell>
          <cell r="AF1561">
            <v>0</v>
          </cell>
          <cell r="AG1561">
            <v>1</v>
          </cell>
          <cell r="AH1561">
            <v>0</v>
          </cell>
          <cell r="AI1561">
            <v>0</v>
          </cell>
          <cell r="AJ1561">
            <v>24</v>
          </cell>
          <cell r="AK1561">
            <v>21</v>
          </cell>
          <cell r="AL1561">
            <v>23</v>
          </cell>
          <cell r="AM1561">
            <v>40</v>
          </cell>
          <cell r="AN1561">
            <v>32</v>
          </cell>
          <cell r="AO1561">
            <v>6</v>
          </cell>
          <cell r="AP1561" t="str">
            <v>SV</v>
          </cell>
          <cell r="AQ1561">
            <v>630</v>
          </cell>
          <cell r="AR1561">
            <v>690</v>
          </cell>
          <cell r="AS1561" t="str">
            <v>SV</v>
          </cell>
          <cell r="AT1561">
            <v>960</v>
          </cell>
          <cell r="AU1561" t="str">
            <v>SV</v>
          </cell>
          <cell r="AV1561">
            <v>44080.000030000003</v>
          </cell>
          <cell r="AW1561">
            <v>43711.864020000001</v>
          </cell>
          <cell r="AX1561">
            <v>52900</v>
          </cell>
          <cell r="AY1561">
            <v>0.20009074328487464</v>
          </cell>
          <cell r="AZ1561">
            <v>0.16672967807183359</v>
          </cell>
          <cell r="BA1561">
            <v>49900</v>
          </cell>
          <cell r="BB1561">
            <v>3</v>
          </cell>
          <cell r="BC1561">
            <v>0.13203266710614825</v>
          </cell>
          <cell r="BD1561">
            <v>0.11663326593186367</v>
          </cell>
          <cell r="BE1561">
            <v>48900</v>
          </cell>
          <cell r="BF1561">
            <v>6</v>
          </cell>
          <cell r="BG1561">
            <v>0.1093466417132396</v>
          </cell>
          <cell r="BH1561">
            <v>9.8568506543967219E-2</v>
          </cell>
        </row>
        <row r="1562">
          <cell r="B1562" t="str">
            <v>16040</v>
          </cell>
          <cell r="C1562" t="str">
            <v>7798276560078</v>
          </cell>
          <cell r="D1562" t="str">
            <v>VINO BLEND 750ml ARLENE SALTA PIATTELLI</v>
          </cell>
          <cell r="E1562">
            <v>6</v>
          </cell>
          <cell r="F1562" t="str">
            <v>BEBIDAS</v>
          </cell>
          <cell r="G1562" t="str">
            <v>BEBIDAS</v>
          </cell>
          <cell r="H1562" t="str">
            <v>VINOS FINOS Y VARIETALES</v>
          </cell>
          <cell r="I1562" t="str">
            <v>ARGENTINA</v>
          </cell>
          <cell r="J1562" t="str">
            <v>PIATTELLI</v>
          </cell>
          <cell r="K1562" t="str">
            <v>PIATELLI</v>
          </cell>
          <cell r="L1562">
            <v>114</v>
          </cell>
          <cell r="M1562" t="str">
            <v>APOLO IMPORT S.A. 2 - TRENTINO (114)</v>
          </cell>
          <cell r="N1562">
            <v>0</v>
          </cell>
          <cell r="O1562">
            <v>0</v>
          </cell>
          <cell r="P1562">
            <v>0</v>
          </cell>
          <cell r="Q1562">
            <v>0</v>
          </cell>
          <cell r="R1562">
            <v>0</v>
          </cell>
          <cell r="S1562">
            <v>0</v>
          </cell>
          <cell r="T1562">
            <v>0</v>
          </cell>
          <cell r="U1562">
            <v>2</v>
          </cell>
          <cell r="V1562">
            <v>0</v>
          </cell>
          <cell r="W1562">
            <v>0</v>
          </cell>
          <cell r="X1562">
            <v>0</v>
          </cell>
          <cell r="Y1562">
            <v>0</v>
          </cell>
          <cell r="Z1562">
            <v>0</v>
          </cell>
          <cell r="AA1562">
            <v>0</v>
          </cell>
          <cell r="AB1562">
            <v>0</v>
          </cell>
          <cell r="AC1562">
            <v>0</v>
          </cell>
          <cell r="AD1562">
            <v>0</v>
          </cell>
          <cell r="AE1562">
            <v>0</v>
          </cell>
          <cell r="AF1562">
            <v>0</v>
          </cell>
          <cell r="AG1562">
            <v>0</v>
          </cell>
          <cell r="AH1562">
            <v>0</v>
          </cell>
          <cell r="AI1562">
            <v>0</v>
          </cell>
          <cell r="AJ1562">
            <v>10</v>
          </cell>
          <cell r="AK1562">
            <v>9</v>
          </cell>
          <cell r="AL1562">
            <v>3</v>
          </cell>
          <cell r="AM1562">
            <v>3</v>
          </cell>
          <cell r="AN1562">
            <v>6</v>
          </cell>
          <cell r="AO1562">
            <v>18</v>
          </cell>
          <cell r="AP1562" t="str">
            <v>SV</v>
          </cell>
          <cell r="AQ1562">
            <v>135</v>
          </cell>
          <cell r="AR1562" t="str">
            <v>SV</v>
          </cell>
          <cell r="AS1562" t="str">
            <v>SV</v>
          </cell>
          <cell r="AT1562" t="str">
            <v>SV</v>
          </cell>
          <cell r="AU1562" t="str">
            <v>SV</v>
          </cell>
          <cell r="AV1562">
            <v>216574.99995999999</v>
          </cell>
          <cell r="AW1562">
            <v>215438.89554</v>
          </cell>
          <cell r="AX1562">
            <v>259900</v>
          </cell>
          <cell r="AY1562">
            <v>0.20004617360268662</v>
          </cell>
          <cell r="AZ1562">
            <v>0.16669873043478267</v>
          </cell>
          <cell r="BA1562">
            <v>249900</v>
          </cell>
          <cell r="BB1562">
            <v>2</v>
          </cell>
          <cell r="BC1562">
            <v>0.15387279254833164</v>
          </cell>
          <cell r="BD1562">
            <v>0.13335334149659869</v>
          </cell>
          <cell r="BE1562">
            <v>239900</v>
          </cell>
          <cell r="BF1562">
            <v>6</v>
          </cell>
          <cell r="BG1562">
            <v>0.10769941149397666</v>
          </cell>
          <cell r="BH1562">
            <v>9.7228011838266001E-2</v>
          </cell>
        </row>
        <row r="1563">
          <cell r="B1563" t="str">
            <v>15401</v>
          </cell>
          <cell r="C1563" t="str">
            <v>7798124010168</v>
          </cell>
          <cell r="D1563" t="str">
            <v>VINO CAB SAU 750ml MENDOZA PIATTELLI.</v>
          </cell>
          <cell r="E1563">
            <v>6</v>
          </cell>
          <cell r="F1563" t="str">
            <v>BEBIDAS</v>
          </cell>
          <cell r="G1563" t="str">
            <v>BEBIDAS</v>
          </cell>
          <cell r="H1563" t="str">
            <v>VINOS FINOS Y VARIETALES</v>
          </cell>
          <cell r="I1563" t="str">
            <v>ARGENTINA</v>
          </cell>
          <cell r="J1563" t="str">
            <v>PIATTELLI</v>
          </cell>
          <cell r="K1563" t="str">
            <v>PIATELLI</v>
          </cell>
          <cell r="L1563">
            <v>114</v>
          </cell>
          <cell r="M1563" t="str">
            <v>APOLO IMPORT S.A. 2 - TRENTINO (114)</v>
          </cell>
          <cell r="N1563">
            <v>0</v>
          </cell>
          <cell r="O1563">
            <v>0</v>
          </cell>
          <cell r="P1563">
            <v>0</v>
          </cell>
          <cell r="Q1563">
            <v>0</v>
          </cell>
          <cell r="R1563">
            <v>0</v>
          </cell>
          <cell r="S1563">
            <v>0</v>
          </cell>
          <cell r="T1563">
            <v>0</v>
          </cell>
          <cell r="U1563">
            <v>0</v>
          </cell>
          <cell r="V1563">
            <v>0</v>
          </cell>
          <cell r="W1563">
            <v>0</v>
          </cell>
          <cell r="X1563">
            <v>0</v>
          </cell>
          <cell r="Y1563">
            <v>0</v>
          </cell>
          <cell r="Z1563">
            <v>0</v>
          </cell>
          <cell r="AA1563">
            <v>3</v>
          </cell>
          <cell r="AB1563">
            <v>0</v>
          </cell>
          <cell r="AC1563">
            <v>0</v>
          </cell>
          <cell r="AD1563">
            <v>0</v>
          </cell>
          <cell r="AE1563">
            <v>0</v>
          </cell>
          <cell r="AF1563">
            <v>0</v>
          </cell>
          <cell r="AG1563">
            <v>0</v>
          </cell>
          <cell r="AH1563">
            <v>0</v>
          </cell>
          <cell r="AI1563">
            <v>0</v>
          </cell>
          <cell r="AJ1563">
            <v>12</v>
          </cell>
          <cell r="AK1563">
            <v>11</v>
          </cell>
          <cell r="AL1563">
            <v>12</v>
          </cell>
          <cell r="AM1563">
            <v>8</v>
          </cell>
          <cell r="AN1563">
            <v>7</v>
          </cell>
          <cell r="AO1563">
            <v>9</v>
          </cell>
          <cell r="AP1563" t="str">
            <v>SV</v>
          </cell>
          <cell r="AQ1563" t="str">
            <v>SV</v>
          </cell>
          <cell r="AR1563" t="str">
            <v>SV</v>
          </cell>
          <cell r="AS1563" t="str">
            <v>SV</v>
          </cell>
          <cell r="AT1563" t="str">
            <v>SV</v>
          </cell>
          <cell r="AU1563" t="str">
            <v>SV</v>
          </cell>
          <cell r="AV1563">
            <v>116574.99997</v>
          </cell>
          <cell r="AW1563">
            <v>117966.20396</v>
          </cell>
          <cell r="AX1563">
            <v>129900</v>
          </cell>
          <cell r="AY1563">
            <v>0.11430409636224859</v>
          </cell>
          <cell r="AZ1563">
            <v>0.10257890708237102</v>
          </cell>
          <cell r="BA1563">
            <v>119900</v>
          </cell>
          <cell r="BB1563">
            <v>3</v>
          </cell>
          <cell r="BC1563">
            <v>2.8522410730050796E-2</v>
          </cell>
          <cell r="BD1563">
            <v>2.7731443119266019E-2</v>
          </cell>
          <cell r="BE1563">
            <v>115900</v>
          </cell>
          <cell r="BF1563">
            <v>6</v>
          </cell>
          <cell r="BG1563">
            <v>-5.7902635228282984E-3</v>
          </cell>
          <cell r="BH1563">
            <v>-5.8239859361518933E-3</v>
          </cell>
        </row>
        <row r="1564">
          <cell r="B1564" t="str">
            <v>15405</v>
          </cell>
          <cell r="C1564" t="str">
            <v>7798124010144</v>
          </cell>
          <cell r="D1564" t="str">
            <v>VINO CAB SAUVIGNON 750ml RVA MENDOZA PIATTELLI</v>
          </cell>
          <cell r="E1564">
            <v>6</v>
          </cell>
          <cell r="F1564" t="str">
            <v>BEBIDAS</v>
          </cell>
          <cell r="G1564" t="str">
            <v>BEBIDAS</v>
          </cell>
          <cell r="H1564" t="str">
            <v>VINOS FINOS Y VARIETALES</v>
          </cell>
          <cell r="I1564" t="str">
            <v>ARGENTINA</v>
          </cell>
          <cell r="J1564" t="str">
            <v>PIATTELLI</v>
          </cell>
          <cell r="K1564" t="str">
            <v>PIATELLI</v>
          </cell>
          <cell r="L1564">
            <v>114</v>
          </cell>
          <cell r="M1564" t="str">
            <v>APOLO IMPORT S.A. 2 - TRENTINO (114)</v>
          </cell>
          <cell r="N1564">
            <v>0</v>
          </cell>
          <cell r="O1564">
            <v>0</v>
          </cell>
          <cell r="P1564">
            <v>0</v>
          </cell>
          <cell r="Q1564">
            <v>0</v>
          </cell>
          <cell r="R1564">
            <v>0</v>
          </cell>
          <cell r="S1564">
            <v>1</v>
          </cell>
          <cell r="T1564">
            <v>0</v>
          </cell>
          <cell r="U1564">
            <v>0</v>
          </cell>
          <cell r="V1564">
            <v>1</v>
          </cell>
          <cell r="W1564">
            <v>2</v>
          </cell>
          <cell r="X1564">
            <v>0</v>
          </cell>
          <cell r="Y1564">
            <v>0</v>
          </cell>
          <cell r="Z1564">
            <v>0</v>
          </cell>
          <cell r="AA1564">
            <v>1</v>
          </cell>
          <cell r="AB1564">
            <v>3</v>
          </cell>
          <cell r="AC1564">
            <v>2</v>
          </cell>
          <cell r="AD1564">
            <v>1</v>
          </cell>
          <cell r="AE1564">
            <v>1</v>
          </cell>
          <cell r="AF1564">
            <v>4</v>
          </cell>
          <cell r="AG1564">
            <v>3</v>
          </cell>
          <cell r="AH1564">
            <v>0</v>
          </cell>
          <cell r="AI1564">
            <v>0</v>
          </cell>
          <cell r="AJ1564">
            <v>12</v>
          </cell>
          <cell r="AK1564">
            <v>32</v>
          </cell>
          <cell r="AL1564">
            <v>24</v>
          </cell>
          <cell r="AM1564">
            <v>27</v>
          </cell>
          <cell r="AN1564">
            <v>18</v>
          </cell>
          <cell r="AO1564">
            <v>36</v>
          </cell>
          <cell r="AP1564" t="str">
            <v>SV</v>
          </cell>
          <cell r="AQ1564" t="str">
            <v>SV</v>
          </cell>
          <cell r="AR1564" t="str">
            <v>SV</v>
          </cell>
          <cell r="AS1564">
            <v>405</v>
          </cell>
          <cell r="AT1564">
            <v>180</v>
          </cell>
          <cell r="AU1564" t="str">
            <v>SV</v>
          </cell>
          <cell r="AV1564">
            <v>66575.000029999996</v>
          </cell>
          <cell r="AW1564">
            <v>66629.432430000001</v>
          </cell>
          <cell r="AX1564">
            <v>79900</v>
          </cell>
          <cell r="AY1564">
            <v>0.20015020599317301</v>
          </cell>
          <cell r="AZ1564">
            <v>0.1667709633291615</v>
          </cell>
          <cell r="BA1564">
            <v>75900</v>
          </cell>
          <cell r="BB1564">
            <v>3</v>
          </cell>
          <cell r="BC1564">
            <v>0.1400675924265562</v>
          </cell>
          <cell r="BD1564">
            <v>0.12285902463768121</v>
          </cell>
          <cell r="BE1564">
            <v>71900</v>
          </cell>
          <cell r="BF1564">
            <v>6</v>
          </cell>
          <cell r="BG1564">
            <v>7.998497885993916E-2</v>
          </cell>
          <cell r="BH1564">
            <v>7.4061195688456247E-2</v>
          </cell>
        </row>
        <row r="1565">
          <cell r="B1565" t="str">
            <v>18028</v>
          </cell>
          <cell r="C1565" t="str">
            <v>7798124010212</v>
          </cell>
          <cell r="D1565" t="str">
            <v>VINO CABERNET 750ml RVA S.SALTA PIATTELLI</v>
          </cell>
          <cell r="E1565">
            <v>6</v>
          </cell>
          <cell r="F1565" t="str">
            <v>BEBIDAS</v>
          </cell>
          <cell r="G1565" t="str">
            <v>BEBIDAS</v>
          </cell>
          <cell r="H1565" t="str">
            <v>VINOS FINOS Y VARIETALES</v>
          </cell>
          <cell r="I1565" t="str">
            <v>ARGENTINA</v>
          </cell>
          <cell r="J1565" t="str">
            <v>PIATTELLI</v>
          </cell>
          <cell r="K1565" t="str">
            <v>PIATELLI</v>
          </cell>
          <cell r="L1565">
            <v>114</v>
          </cell>
          <cell r="M1565" t="str">
            <v>APOLO IMPORT S.A. 2 - TRENTINO (114)</v>
          </cell>
          <cell r="N1565">
            <v>2</v>
          </cell>
          <cell r="O1565">
            <v>0</v>
          </cell>
          <cell r="P1565">
            <v>2</v>
          </cell>
          <cell r="Q1565">
            <v>1</v>
          </cell>
          <cell r="R1565">
            <v>4</v>
          </cell>
          <cell r="S1565">
            <v>4</v>
          </cell>
          <cell r="T1565">
            <v>9</v>
          </cell>
          <cell r="U1565">
            <v>8</v>
          </cell>
          <cell r="V1565">
            <v>0</v>
          </cell>
          <cell r="W1565">
            <v>1</v>
          </cell>
          <cell r="X1565">
            <v>1</v>
          </cell>
          <cell r="Y1565">
            <v>1</v>
          </cell>
          <cell r="Z1565">
            <v>0</v>
          </cell>
          <cell r="AA1565">
            <v>5</v>
          </cell>
          <cell r="AB1565">
            <v>4</v>
          </cell>
          <cell r="AC1565">
            <v>4</v>
          </cell>
          <cell r="AD1565">
            <v>0</v>
          </cell>
          <cell r="AE1565">
            <v>1</v>
          </cell>
          <cell r="AF1565">
            <v>4</v>
          </cell>
          <cell r="AG1565">
            <v>2</v>
          </cell>
          <cell r="AH1565">
            <v>2</v>
          </cell>
          <cell r="AI1565">
            <v>2</v>
          </cell>
          <cell r="AJ1565">
            <v>39</v>
          </cell>
          <cell r="AK1565">
            <v>19</v>
          </cell>
          <cell r="AL1565">
            <v>26</v>
          </cell>
          <cell r="AM1565">
            <v>20</v>
          </cell>
          <cell r="AN1565">
            <v>35</v>
          </cell>
          <cell r="AO1565">
            <v>34</v>
          </cell>
          <cell r="AP1565">
            <v>1170</v>
          </cell>
          <cell r="AQ1565">
            <v>71.25</v>
          </cell>
          <cell r="AR1565">
            <v>780</v>
          </cell>
          <cell r="AS1565">
            <v>150</v>
          </cell>
          <cell r="AT1565">
            <v>525</v>
          </cell>
          <cell r="AU1565">
            <v>510</v>
          </cell>
          <cell r="AV1565">
            <v>66575.000029999996</v>
          </cell>
          <cell r="AW1565">
            <v>66588.20289</v>
          </cell>
          <cell r="AX1565">
            <v>79900</v>
          </cell>
          <cell r="AY1565">
            <v>0.20015020599317301</v>
          </cell>
          <cell r="AZ1565">
            <v>0.1667709633291615</v>
          </cell>
          <cell r="BA1565">
            <v>75900</v>
          </cell>
          <cell r="BB1565">
            <v>3</v>
          </cell>
          <cell r="BC1565">
            <v>0.1400675924265562</v>
          </cell>
          <cell r="BD1565">
            <v>0.12285902463768121</v>
          </cell>
          <cell r="BE1565">
            <v>71900</v>
          </cell>
          <cell r="BF1565">
            <v>6</v>
          </cell>
          <cell r="BG1565">
            <v>7.998497885993916E-2</v>
          </cell>
          <cell r="BH1565">
            <v>7.4061195688456247E-2</v>
          </cell>
        </row>
        <row r="1566">
          <cell r="B1566" t="str">
            <v>15402</v>
          </cell>
          <cell r="C1566" t="str">
            <v>7798124010151</v>
          </cell>
          <cell r="D1566" t="str">
            <v>VINO MALBEC 750ml MENDOZA PIATTELLI.</v>
          </cell>
          <cell r="E1566">
            <v>6</v>
          </cell>
          <cell r="F1566" t="str">
            <v>BEBIDAS</v>
          </cell>
          <cell r="G1566" t="str">
            <v>BEBIDAS</v>
          </cell>
          <cell r="H1566" t="str">
            <v>VINOS FINOS Y VARIETALES</v>
          </cell>
          <cell r="I1566" t="str">
            <v>ARGENTINA</v>
          </cell>
          <cell r="J1566" t="str">
            <v>PIATTELLI</v>
          </cell>
          <cell r="K1566" t="str">
            <v>PIATELLI</v>
          </cell>
          <cell r="L1566">
            <v>114</v>
          </cell>
          <cell r="M1566" t="str">
            <v>APOLO IMPORT S.A. 2 - TRENTINO (114)</v>
          </cell>
          <cell r="N1566">
            <v>1</v>
          </cell>
          <cell r="O1566">
            <v>0</v>
          </cell>
          <cell r="P1566">
            <v>1</v>
          </cell>
          <cell r="Q1566">
            <v>0</v>
          </cell>
          <cell r="R1566">
            <v>0</v>
          </cell>
          <cell r="S1566">
            <v>0</v>
          </cell>
          <cell r="T1566">
            <v>0</v>
          </cell>
          <cell r="U1566">
            <v>0</v>
          </cell>
          <cell r="V1566">
            <v>0</v>
          </cell>
          <cell r="W1566">
            <v>0</v>
          </cell>
          <cell r="X1566">
            <v>0</v>
          </cell>
          <cell r="Y1566">
            <v>0</v>
          </cell>
          <cell r="Z1566">
            <v>2</v>
          </cell>
          <cell r="AA1566">
            <v>2</v>
          </cell>
          <cell r="AB1566">
            <v>0</v>
          </cell>
          <cell r="AC1566">
            <v>0</v>
          </cell>
          <cell r="AD1566">
            <v>0</v>
          </cell>
          <cell r="AE1566">
            <v>1</v>
          </cell>
          <cell r="AF1566">
            <v>1</v>
          </cell>
          <cell r="AG1566">
            <v>1</v>
          </cell>
          <cell r="AH1566">
            <v>0</v>
          </cell>
          <cell r="AI1566">
            <v>0</v>
          </cell>
          <cell r="AJ1566">
            <v>20</v>
          </cell>
          <cell r="AK1566">
            <v>15</v>
          </cell>
          <cell r="AL1566">
            <v>4</v>
          </cell>
          <cell r="AM1566">
            <v>14</v>
          </cell>
          <cell r="AN1566">
            <v>10</v>
          </cell>
          <cell r="AO1566">
            <v>15</v>
          </cell>
          <cell r="AP1566" t="str">
            <v>SV</v>
          </cell>
          <cell r="AQ1566" t="str">
            <v>SV</v>
          </cell>
          <cell r="AR1566" t="str">
            <v>SV</v>
          </cell>
          <cell r="AS1566" t="str">
            <v>SV</v>
          </cell>
          <cell r="AT1566">
            <v>300</v>
          </cell>
          <cell r="AU1566" t="str">
            <v>SV</v>
          </cell>
          <cell r="AV1566">
            <v>116574.99997</v>
          </cell>
          <cell r="AW1566">
            <v>116626.43388</v>
          </cell>
          <cell r="AX1566">
            <v>129900</v>
          </cell>
          <cell r="AY1566">
            <v>0.11430409636224859</v>
          </cell>
          <cell r="AZ1566">
            <v>0.10257890708237102</v>
          </cell>
          <cell r="BA1566">
            <v>119900</v>
          </cell>
          <cell r="BB1566">
            <v>3</v>
          </cell>
          <cell r="BC1566">
            <v>2.8522410730050796E-2</v>
          </cell>
          <cell r="BD1566">
            <v>2.7731443119266019E-2</v>
          </cell>
          <cell r="BE1566">
            <v>115900</v>
          </cell>
          <cell r="BF1566">
            <v>0</v>
          </cell>
          <cell r="BG1566">
            <v>-5.7902635228282984E-3</v>
          </cell>
          <cell r="BH1566">
            <v>-5.8239859361518933E-3</v>
          </cell>
        </row>
        <row r="1567">
          <cell r="B1567" t="str">
            <v>15406</v>
          </cell>
          <cell r="C1567" t="str">
            <v>7798124010137</v>
          </cell>
          <cell r="D1567" t="str">
            <v>VINO MALBEC 750ml RVA MENDOZA PIATTELLI</v>
          </cell>
          <cell r="E1567">
            <v>6</v>
          </cell>
          <cell r="F1567" t="str">
            <v>BEBIDAS</v>
          </cell>
          <cell r="G1567" t="str">
            <v>BEBIDAS</v>
          </cell>
          <cell r="H1567" t="str">
            <v>VINOS FINOS Y VARIETALES</v>
          </cell>
          <cell r="I1567" t="str">
            <v>ARGENTINA</v>
          </cell>
          <cell r="J1567" t="str">
            <v>PIATTELLI</v>
          </cell>
          <cell r="K1567" t="str">
            <v>PIATELLI</v>
          </cell>
          <cell r="L1567">
            <v>114</v>
          </cell>
          <cell r="M1567" t="str">
            <v>APOLO IMPORT S.A. 2 - TRENTINO (114)</v>
          </cell>
          <cell r="N1567">
            <v>4</v>
          </cell>
          <cell r="O1567">
            <v>4</v>
          </cell>
          <cell r="P1567">
            <v>11</v>
          </cell>
          <cell r="Q1567">
            <v>11</v>
          </cell>
          <cell r="R1567">
            <v>1</v>
          </cell>
          <cell r="S1567">
            <v>3</v>
          </cell>
          <cell r="T1567">
            <v>10</v>
          </cell>
          <cell r="U1567">
            <v>17</v>
          </cell>
          <cell r="V1567">
            <v>2</v>
          </cell>
          <cell r="W1567">
            <v>2</v>
          </cell>
          <cell r="X1567">
            <v>15</v>
          </cell>
          <cell r="Y1567">
            <v>15</v>
          </cell>
          <cell r="Z1567">
            <v>2</v>
          </cell>
          <cell r="AA1567">
            <v>3</v>
          </cell>
          <cell r="AB1567">
            <v>3</v>
          </cell>
          <cell r="AC1567">
            <v>3</v>
          </cell>
          <cell r="AD1567">
            <v>0</v>
          </cell>
          <cell r="AE1567">
            <v>3</v>
          </cell>
          <cell r="AF1567">
            <v>1</v>
          </cell>
          <cell r="AG1567">
            <v>3</v>
          </cell>
          <cell r="AH1567">
            <v>4</v>
          </cell>
          <cell r="AI1567">
            <v>7</v>
          </cell>
          <cell r="AJ1567">
            <v>27</v>
          </cell>
          <cell r="AK1567">
            <v>22</v>
          </cell>
          <cell r="AL1567">
            <v>9</v>
          </cell>
          <cell r="AM1567">
            <v>22</v>
          </cell>
          <cell r="AN1567">
            <v>17</v>
          </cell>
          <cell r="AO1567">
            <v>61</v>
          </cell>
          <cell r="AP1567">
            <v>73.63636363636364</v>
          </cell>
          <cell r="AQ1567">
            <v>38.82352941176471</v>
          </cell>
          <cell r="AR1567">
            <v>18</v>
          </cell>
          <cell r="AS1567">
            <v>220</v>
          </cell>
          <cell r="AT1567">
            <v>170</v>
          </cell>
          <cell r="AU1567">
            <v>261.42857142857139</v>
          </cell>
          <cell r="AV1567">
            <v>66575.000029999996</v>
          </cell>
          <cell r="AW1567">
            <v>66577.461389999997</v>
          </cell>
          <cell r="AX1567">
            <v>79900</v>
          </cell>
          <cell r="AY1567">
            <v>0.20015020599317301</v>
          </cell>
          <cell r="AZ1567">
            <v>0.1667709633291615</v>
          </cell>
          <cell r="BA1567">
            <v>75900</v>
          </cell>
          <cell r="BB1567">
            <v>3</v>
          </cell>
          <cell r="BC1567">
            <v>0.1400675924265562</v>
          </cell>
          <cell r="BD1567">
            <v>0.12285902463768121</v>
          </cell>
          <cell r="BE1567">
            <v>71900</v>
          </cell>
          <cell r="BF1567">
            <v>6</v>
          </cell>
          <cell r="BG1567">
            <v>7.998497885993916E-2</v>
          </cell>
          <cell r="BH1567">
            <v>7.4061195688456247E-2</v>
          </cell>
        </row>
        <row r="1568">
          <cell r="B1568" t="str">
            <v>15407</v>
          </cell>
          <cell r="C1568" t="str">
            <v>7798124010243</v>
          </cell>
          <cell r="D1568" t="str">
            <v>VINO MALBEC 750ml RVA SALTA PIATTELLI</v>
          </cell>
          <cell r="E1568">
            <v>6</v>
          </cell>
          <cell r="F1568" t="str">
            <v>BEBIDAS</v>
          </cell>
          <cell r="G1568" t="str">
            <v>BEBIDAS</v>
          </cell>
          <cell r="H1568" t="str">
            <v>VINOS FINOS Y VARIETALES</v>
          </cell>
          <cell r="I1568" t="str">
            <v>ARGENTINA</v>
          </cell>
          <cell r="J1568" t="str">
            <v>PIATTELLI</v>
          </cell>
          <cell r="K1568" t="str">
            <v>PIATELLI</v>
          </cell>
          <cell r="L1568">
            <v>114</v>
          </cell>
          <cell r="M1568" t="str">
            <v>APOLO IMPORT S.A. 2 - TRENTINO (114)</v>
          </cell>
          <cell r="N1568">
            <v>3</v>
          </cell>
          <cell r="O1568">
            <v>3</v>
          </cell>
          <cell r="P1568">
            <v>10</v>
          </cell>
          <cell r="Q1568">
            <v>11</v>
          </cell>
          <cell r="R1568">
            <v>3</v>
          </cell>
          <cell r="S1568">
            <v>27</v>
          </cell>
          <cell r="T1568">
            <v>6</v>
          </cell>
          <cell r="U1568">
            <v>2</v>
          </cell>
          <cell r="V1568">
            <v>0</v>
          </cell>
          <cell r="W1568">
            <v>1</v>
          </cell>
          <cell r="X1568">
            <v>2</v>
          </cell>
          <cell r="Y1568">
            <v>3</v>
          </cell>
          <cell r="Z1568">
            <v>0</v>
          </cell>
          <cell r="AA1568">
            <v>6</v>
          </cell>
          <cell r="AB1568">
            <v>3</v>
          </cell>
          <cell r="AC1568">
            <v>0</v>
          </cell>
          <cell r="AD1568">
            <v>5</v>
          </cell>
          <cell r="AE1568">
            <v>8</v>
          </cell>
          <cell r="AF1568">
            <v>5</v>
          </cell>
          <cell r="AG1568">
            <v>4</v>
          </cell>
          <cell r="AH1568">
            <v>1</v>
          </cell>
          <cell r="AI1568">
            <v>5</v>
          </cell>
          <cell r="AJ1568">
            <v>39</v>
          </cell>
          <cell r="AK1568">
            <v>136</v>
          </cell>
          <cell r="AL1568">
            <v>31</v>
          </cell>
          <cell r="AM1568">
            <v>16</v>
          </cell>
          <cell r="AN1568">
            <v>22</v>
          </cell>
          <cell r="AO1568">
            <v>63</v>
          </cell>
          <cell r="AP1568">
            <v>106.36363636363636</v>
          </cell>
          <cell r="AQ1568">
            <v>2040</v>
          </cell>
          <cell r="AR1568">
            <v>310</v>
          </cell>
          <cell r="AS1568" t="str">
            <v>SV</v>
          </cell>
          <cell r="AT1568">
            <v>165</v>
          </cell>
          <cell r="AU1568">
            <v>378</v>
          </cell>
          <cell r="AV1568">
            <v>66575.000029999996</v>
          </cell>
          <cell r="AW1568">
            <v>66577.993019999994</v>
          </cell>
          <cell r="AX1568">
            <v>79900</v>
          </cell>
          <cell r="AY1568">
            <v>0.20015020599317301</v>
          </cell>
          <cell r="AZ1568">
            <v>0.1667709633291615</v>
          </cell>
          <cell r="BA1568">
            <v>75900</v>
          </cell>
          <cell r="BB1568">
            <v>3</v>
          </cell>
          <cell r="BC1568">
            <v>0.1400675924265562</v>
          </cell>
          <cell r="BD1568">
            <v>0.12285902463768121</v>
          </cell>
          <cell r="BE1568">
            <v>71900</v>
          </cell>
          <cell r="BF1568">
            <v>6</v>
          </cell>
          <cell r="BG1568">
            <v>7.998497885993916E-2</v>
          </cell>
          <cell r="BH1568">
            <v>7.4061195688456247E-2</v>
          </cell>
        </row>
        <row r="1569">
          <cell r="B1569" t="str">
            <v>15404</v>
          </cell>
          <cell r="C1569" t="str">
            <v>7798124010236</v>
          </cell>
          <cell r="D1569" t="str">
            <v>VINO MALBEC 750ml SALTA PIATTELLI.</v>
          </cell>
          <cell r="E1569">
            <v>6</v>
          </cell>
          <cell r="F1569" t="str">
            <v>BEBIDAS</v>
          </cell>
          <cell r="G1569" t="str">
            <v>BEBIDAS</v>
          </cell>
          <cell r="H1569" t="str">
            <v>VINOS FINOS Y VARIETALES</v>
          </cell>
          <cell r="I1569" t="str">
            <v>ARGENTINA</v>
          </cell>
          <cell r="J1569" t="str">
            <v>PIATTELLI</v>
          </cell>
          <cell r="K1569" t="str">
            <v>PIATELLI</v>
          </cell>
          <cell r="L1569">
            <v>114</v>
          </cell>
          <cell r="M1569" t="str">
            <v>APOLO IMPORT S.A. 2 - TRENTINO (114)</v>
          </cell>
          <cell r="N1569">
            <v>0</v>
          </cell>
          <cell r="O1569">
            <v>1</v>
          </cell>
          <cell r="P1569">
            <v>1</v>
          </cell>
          <cell r="Q1569">
            <v>0</v>
          </cell>
          <cell r="R1569">
            <v>0</v>
          </cell>
          <cell r="S1569">
            <v>0</v>
          </cell>
          <cell r="T1569">
            <v>0</v>
          </cell>
          <cell r="U1569">
            <v>0</v>
          </cell>
          <cell r="V1569">
            <v>0</v>
          </cell>
          <cell r="W1569">
            <v>1</v>
          </cell>
          <cell r="X1569">
            <v>0</v>
          </cell>
          <cell r="Y1569">
            <v>0</v>
          </cell>
          <cell r="Z1569">
            <v>0</v>
          </cell>
          <cell r="AA1569">
            <v>0</v>
          </cell>
          <cell r="AB1569">
            <v>0</v>
          </cell>
          <cell r="AC1569">
            <v>0</v>
          </cell>
          <cell r="AD1569">
            <v>1</v>
          </cell>
          <cell r="AE1569">
            <v>0</v>
          </cell>
          <cell r="AF1569">
            <v>0</v>
          </cell>
          <cell r="AG1569">
            <v>0</v>
          </cell>
          <cell r="AH1569">
            <v>0</v>
          </cell>
          <cell r="AI1569">
            <v>0</v>
          </cell>
          <cell r="AJ1569">
            <v>10</v>
          </cell>
          <cell r="AK1569">
            <v>16</v>
          </cell>
          <cell r="AL1569">
            <v>10</v>
          </cell>
          <cell r="AM1569">
            <v>7</v>
          </cell>
          <cell r="AN1569">
            <v>12</v>
          </cell>
          <cell r="AO1569">
            <v>18</v>
          </cell>
          <cell r="AP1569" t="str">
            <v>SV</v>
          </cell>
          <cell r="AQ1569" t="str">
            <v>SV</v>
          </cell>
          <cell r="AR1569" t="str">
            <v>SV</v>
          </cell>
          <cell r="AS1569" t="str">
            <v>SV</v>
          </cell>
          <cell r="AT1569" t="str">
            <v>SV</v>
          </cell>
          <cell r="AU1569" t="str">
            <v>SV</v>
          </cell>
          <cell r="AV1569">
            <v>116574.99997</v>
          </cell>
          <cell r="AW1569">
            <v>116668.88739</v>
          </cell>
          <cell r="AX1569">
            <v>139900</v>
          </cell>
          <cell r="AY1569">
            <v>0.20008578199444615</v>
          </cell>
          <cell r="AZ1569">
            <v>0.16672623323802713</v>
          </cell>
          <cell r="BA1569">
            <v>129900</v>
          </cell>
          <cell r="BB1569">
            <v>3</v>
          </cell>
          <cell r="BC1569">
            <v>0.11430409636224859</v>
          </cell>
          <cell r="BD1569">
            <v>0.10257890708237102</v>
          </cell>
          <cell r="BE1569">
            <v>0</v>
          </cell>
          <cell r="BF1569">
            <v>0</v>
          </cell>
          <cell r="BG1569">
            <v>-1</v>
          </cell>
          <cell r="BH1569">
            <v>0</v>
          </cell>
        </row>
        <row r="1570">
          <cell r="B1570" t="str">
            <v>15408</v>
          </cell>
          <cell r="C1570" t="str">
            <v>7798124010267</v>
          </cell>
          <cell r="D1570" t="str">
            <v>VINO TORRONTES 750ml SALTA PIATTELLI</v>
          </cell>
          <cell r="E1570">
            <v>6</v>
          </cell>
          <cell r="F1570" t="str">
            <v>BEBIDAS</v>
          </cell>
          <cell r="G1570" t="str">
            <v>BEBIDAS</v>
          </cell>
          <cell r="H1570" t="str">
            <v>VINOS FINOS Y VARIETALES</v>
          </cell>
          <cell r="I1570" t="str">
            <v>ARGENTINA</v>
          </cell>
          <cell r="J1570" t="str">
            <v>PIATTELLI</v>
          </cell>
          <cell r="K1570" t="str">
            <v>PIATELLI</v>
          </cell>
          <cell r="L1570">
            <v>114</v>
          </cell>
          <cell r="M1570" t="str">
            <v>APOLO IMPORT S.A. 2 - TRENTINO (114)</v>
          </cell>
          <cell r="N1570">
            <v>18</v>
          </cell>
          <cell r="O1570">
            <v>5</v>
          </cell>
          <cell r="P1570">
            <v>14</v>
          </cell>
          <cell r="Q1570">
            <v>8</v>
          </cell>
          <cell r="R1570">
            <v>0</v>
          </cell>
          <cell r="S1570">
            <v>0</v>
          </cell>
          <cell r="T1570">
            <v>8</v>
          </cell>
          <cell r="U1570">
            <v>8</v>
          </cell>
          <cell r="V1570">
            <v>8</v>
          </cell>
          <cell r="W1570">
            <v>4</v>
          </cell>
          <cell r="X1570">
            <v>6</v>
          </cell>
          <cell r="Y1570">
            <v>6</v>
          </cell>
          <cell r="Z1570">
            <v>0</v>
          </cell>
          <cell r="AA1570">
            <v>3</v>
          </cell>
          <cell r="AB1570">
            <v>1</v>
          </cell>
          <cell r="AC1570">
            <v>1</v>
          </cell>
          <cell r="AD1570">
            <v>3</v>
          </cell>
          <cell r="AE1570">
            <v>0</v>
          </cell>
          <cell r="AF1570">
            <v>0</v>
          </cell>
          <cell r="AG1570">
            <v>4</v>
          </cell>
          <cell r="AH1570">
            <v>0</v>
          </cell>
          <cell r="AI1570">
            <v>1</v>
          </cell>
          <cell r="AJ1570">
            <v>76</v>
          </cell>
          <cell r="AK1570">
            <v>16</v>
          </cell>
          <cell r="AL1570">
            <v>17</v>
          </cell>
          <cell r="AM1570">
            <v>15</v>
          </cell>
          <cell r="AN1570">
            <v>12</v>
          </cell>
          <cell r="AO1570">
            <v>41</v>
          </cell>
          <cell r="AP1570">
            <v>285</v>
          </cell>
          <cell r="AQ1570">
            <v>60</v>
          </cell>
          <cell r="AR1570">
            <v>85</v>
          </cell>
          <cell r="AS1570">
            <v>450</v>
          </cell>
          <cell r="AT1570">
            <v>90</v>
          </cell>
          <cell r="AU1570">
            <v>1230</v>
          </cell>
          <cell r="AV1570">
            <v>66575.000029999996</v>
          </cell>
          <cell r="AW1570">
            <v>66578.672489999997</v>
          </cell>
          <cell r="AX1570">
            <v>79900</v>
          </cell>
          <cell r="AY1570">
            <v>0.20015020599317301</v>
          </cell>
          <cell r="AZ1570">
            <v>0.1667709633291615</v>
          </cell>
          <cell r="BA1570">
            <v>75900</v>
          </cell>
          <cell r="BB1570">
            <v>3</v>
          </cell>
          <cell r="BC1570">
            <v>0.1400675924265562</v>
          </cell>
          <cell r="BD1570">
            <v>0.12285902463768121</v>
          </cell>
          <cell r="BE1570">
            <v>71900</v>
          </cell>
          <cell r="BF1570">
            <v>6</v>
          </cell>
          <cell r="BG1570">
            <v>7.998497885993916E-2</v>
          </cell>
          <cell r="BH1570">
            <v>7.4061195688456247E-2</v>
          </cell>
        </row>
        <row r="1571">
          <cell r="B1571" t="str">
            <v>15403</v>
          </cell>
          <cell r="C1571" t="str">
            <v>7798124010175</v>
          </cell>
          <cell r="D1571" t="str">
            <v>VINO TRINITA 750ml MENDOZA PIATTELLI.</v>
          </cell>
          <cell r="E1571">
            <v>6</v>
          </cell>
          <cell r="F1571" t="str">
            <v>BEBIDAS</v>
          </cell>
          <cell r="G1571" t="str">
            <v>BEBIDAS</v>
          </cell>
          <cell r="H1571" t="str">
            <v>VINOS FINOS Y VARIETALES</v>
          </cell>
          <cell r="I1571" t="str">
            <v>ARGENTINA</v>
          </cell>
          <cell r="J1571" t="str">
            <v>PIATTELLI</v>
          </cell>
          <cell r="K1571" t="str">
            <v>PIATELLI</v>
          </cell>
          <cell r="L1571">
            <v>114</v>
          </cell>
          <cell r="M1571" t="str">
            <v>APOLO IMPORT S.A. 2 - TRENTINO (114)</v>
          </cell>
          <cell r="N1571">
            <v>0</v>
          </cell>
          <cell r="O1571">
            <v>0</v>
          </cell>
          <cell r="P1571">
            <v>0</v>
          </cell>
          <cell r="Q1571">
            <v>0</v>
          </cell>
          <cell r="R1571">
            <v>0</v>
          </cell>
          <cell r="S1571">
            <v>0</v>
          </cell>
          <cell r="T1571">
            <v>0</v>
          </cell>
          <cell r="U1571">
            <v>0</v>
          </cell>
          <cell r="V1571">
            <v>0</v>
          </cell>
          <cell r="W1571">
            <v>0</v>
          </cell>
          <cell r="X1571">
            <v>0</v>
          </cell>
          <cell r="Y1571">
            <v>0</v>
          </cell>
          <cell r="Z1571">
            <v>0</v>
          </cell>
          <cell r="AA1571">
            <v>3</v>
          </cell>
          <cell r="AB1571">
            <v>0</v>
          </cell>
          <cell r="AC1571">
            <v>0</v>
          </cell>
          <cell r="AD1571">
            <v>0</v>
          </cell>
          <cell r="AE1571">
            <v>0</v>
          </cell>
          <cell r="AF1571">
            <v>0</v>
          </cell>
          <cell r="AG1571">
            <v>0</v>
          </cell>
          <cell r="AH1571">
            <v>0</v>
          </cell>
          <cell r="AI1571">
            <v>0</v>
          </cell>
          <cell r="AJ1571">
            <v>12</v>
          </cell>
          <cell r="AK1571">
            <v>12</v>
          </cell>
          <cell r="AL1571">
            <v>7</v>
          </cell>
          <cell r="AM1571">
            <v>51</v>
          </cell>
          <cell r="AN1571">
            <v>6</v>
          </cell>
          <cell r="AO1571">
            <v>18</v>
          </cell>
          <cell r="AP1571" t="str">
            <v>SV</v>
          </cell>
          <cell r="AQ1571" t="str">
            <v>SV</v>
          </cell>
          <cell r="AR1571" t="str">
            <v>SV</v>
          </cell>
          <cell r="AS1571" t="str">
            <v>SV</v>
          </cell>
          <cell r="AT1571" t="str">
            <v>SV</v>
          </cell>
          <cell r="AU1571" t="str">
            <v>SV</v>
          </cell>
          <cell r="AV1571">
            <v>158259.99999700001</v>
          </cell>
          <cell r="AW1571">
            <v>148447.35652999999</v>
          </cell>
          <cell r="AX1571">
            <v>189900</v>
          </cell>
          <cell r="AY1571">
            <v>0.19992417543030316</v>
          </cell>
          <cell r="AZ1571">
            <v>0.16661400738809898</v>
          </cell>
          <cell r="BA1571">
            <v>179900</v>
          </cell>
          <cell r="BB1571">
            <v>3</v>
          </cell>
          <cell r="BC1571">
            <v>0.13673701506009217</v>
          </cell>
          <cell r="BD1571">
            <v>0.12028904948860475</v>
          </cell>
          <cell r="BE1571">
            <v>169900</v>
          </cell>
          <cell r="BF1571">
            <v>6</v>
          </cell>
          <cell r="BG1571">
            <v>7.35498546898814E-2</v>
          </cell>
          <cell r="BH1571">
            <v>6.85108887757504E-2</v>
          </cell>
        </row>
        <row r="1572">
          <cell r="B1572" t="str">
            <v>15929</v>
          </cell>
          <cell r="C1572" t="str">
            <v>7798108254090</v>
          </cell>
          <cell r="D1572" t="str">
            <v>VINO BLEND 750ml ESTATE V RED PULENTA</v>
          </cell>
          <cell r="E1572">
            <v>12</v>
          </cell>
          <cell r="F1572" t="str">
            <v>BEBIDAS</v>
          </cell>
          <cell r="G1572" t="str">
            <v>BEBIDAS</v>
          </cell>
          <cell r="H1572" t="str">
            <v>VINOS FINOS Y VARIETALES</v>
          </cell>
          <cell r="I1572" t="str">
            <v>ARGENTINA</v>
          </cell>
          <cell r="J1572" t="str">
            <v>PULENTA</v>
          </cell>
          <cell r="K1572" t="str">
            <v>PULENTA</v>
          </cell>
          <cell r="L1572">
            <v>984</v>
          </cell>
          <cell r="M1572" t="str">
            <v>CAMINOS DEL VINO S.A. (984)</v>
          </cell>
          <cell r="N1572">
            <v>1</v>
          </cell>
          <cell r="O1572">
            <v>0</v>
          </cell>
          <cell r="P1572">
            <v>1</v>
          </cell>
          <cell r="Q1572">
            <v>1</v>
          </cell>
          <cell r="R1572">
            <v>0</v>
          </cell>
          <cell r="S1572">
            <v>0</v>
          </cell>
          <cell r="T1572">
            <v>0</v>
          </cell>
          <cell r="U1572">
            <v>0</v>
          </cell>
          <cell r="V1572">
            <v>0</v>
          </cell>
          <cell r="W1572">
            <v>0</v>
          </cell>
          <cell r="X1572">
            <v>0</v>
          </cell>
          <cell r="Y1572">
            <v>0</v>
          </cell>
          <cell r="Z1572">
            <v>0</v>
          </cell>
          <cell r="AA1572">
            <v>0</v>
          </cell>
          <cell r="AB1572">
            <v>0</v>
          </cell>
          <cell r="AC1572">
            <v>0</v>
          </cell>
          <cell r="AD1572">
            <v>0</v>
          </cell>
          <cell r="AE1572">
            <v>0</v>
          </cell>
          <cell r="AF1572">
            <v>0</v>
          </cell>
          <cell r="AG1572">
            <v>0</v>
          </cell>
          <cell r="AH1572">
            <v>0</v>
          </cell>
          <cell r="AI1572">
            <v>0</v>
          </cell>
          <cell r="AJ1572">
            <v>3</v>
          </cell>
          <cell r="AK1572">
            <v>5</v>
          </cell>
          <cell r="AL1572">
            <v>4</v>
          </cell>
          <cell r="AM1572">
            <v>3</v>
          </cell>
          <cell r="AN1572">
            <v>5</v>
          </cell>
          <cell r="AO1572">
            <v>4</v>
          </cell>
          <cell r="AP1572">
            <v>90</v>
          </cell>
          <cell r="AQ1572" t="str">
            <v>SV</v>
          </cell>
          <cell r="AR1572" t="str">
            <v>SV</v>
          </cell>
          <cell r="AS1572" t="str">
            <v>SV</v>
          </cell>
          <cell r="AT1572" t="str">
            <v>SV</v>
          </cell>
          <cell r="AU1572" t="str">
            <v>SV</v>
          </cell>
          <cell r="AV1572">
            <v>140500.00000299999</v>
          </cell>
          <cell r="AW1572">
            <v>107418.96539</v>
          </cell>
          <cell r="AX1572">
            <v>169900</v>
          </cell>
          <cell r="AY1572">
            <v>0.20925266901332562</v>
          </cell>
          <cell r="AZ1572">
            <v>0.17304296643319603</v>
          </cell>
          <cell r="BA1572">
            <v>166900</v>
          </cell>
          <cell r="BB1572">
            <v>3</v>
          </cell>
          <cell r="BC1572">
            <v>0.18790035584652176</v>
          </cell>
          <cell r="BD1572">
            <v>0.15817855001198325</v>
          </cell>
          <cell r="BE1572">
            <v>162900</v>
          </cell>
          <cell r="BF1572">
            <v>6</v>
          </cell>
          <cell r="BG1572">
            <v>0.15943060495744987</v>
          </cell>
          <cell r="BH1572">
            <v>0.13750767340085945</v>
          </cell>
        </row>
        <row r="1573">
          <cell r="B1573" t="str">
            <v>15951</v>
          </cell>
          <cell r="C1573" t="str">
            <v>7798108253154</v>
          </cell>
          <cell r="D1573" t="str">
            <v>VINO BLEND 750ml LA FLOR PULENTA</v>
          </cell>
          <cell r="E1573">
            <v>12</v>
          </cell>
          <cell r="F1573" t="str">
            <v>BEBIDAS</v>
          </cell>
          <cell r="G1573" t="str">
            <v>BEBIDAS</v>
          </cell>
          <cell r="H1573" t="str">
            <v>VINOS FINOS Y VARIETALES</v>
          </cell>
          <cell r="I1573" t="str">
            <v>ARGENTINA</v>
          </cell>
          <cell r="J1573" t="str">
            <v>PULENTA</v>
          </cell>
          <cell r="K1573" t="str">
            <v>PULENTA</v>
          </cell>
          <cell r="L1573">
            <v>984</v>
          </cell>
          <cell r="M1573" t="str">
            <v>CAMINOS DEL VINO S.A. (984)</v>
          </cell>
          <cell r="N1573">
            <v>0</v>
          </cell>
          <cell r="O1573">
            <v>0</v>
          </cell>
          <cell r="P1573">
            <v>0</v>
          </cell>
          <cell r="Q1573">
            <v>0</v>
          </cell>
          <cell r="R1573">
            <v>0</v>
          </cell>
          <cell r="S1573">
            <v>0</v>
          </cell>
          <cell r="T1573">
            <v>0</v>
          </cell>
          <cell r="U1573">
            <v>0</v>
          </cell>
          <cell r="V1573">
            <v>0</v>
          </cell>
          <cell r="W1573">
            <v>0</v>
          </cell>
          <cell r="X1573">
            <v>0</v>
          </cell>
          <cell r="Y1573">
            <v>0</v>
          </cell>
          <cell r="Z1573">
            <v>0</v>
          </cell>
          <cell r="AA1573">
            <v>0</v>
          </cell>
          <cell r="AB1573">
            <v>0</v>
          </cell>
          <cell r="AC1573">
            <v>0</v>
          </cell>
          <cell r="AD1573">
            <v>0</v>
          </cell>
          <cell r="AE1573">
            <v>0</v>
          </cell>
          <cell r="AF1573">
            <v>0</v>
          </cell>
          <cell r="AG1573">
            <v>0</v>
          </cell>
          <cell r="AH1573">
            <v>0</v>
          </cell>
          <cell r="AI1573">
            <v>0</v>
          </cell>
          <cell r="AJ1573">
            <v>3</v>
          </cell>
          <cell r="AK1573">
            <v>2</v>
          </cell>
          <cell r="AL1573">
            <v>2</v>
          </cell>
          <cell r="AM1573">
            <v>1</v>
          </cell>
          <cell r="AN1573">
            <v>2</v>
          </cell>
          <cell r="AO1573">
            <v>3</v>
          </cell>
          <cell r="AP1573" t="str">
            <v>SV</v>
          </cell>
          <cell r="AQ1573" t="str">
            <v>SV</v>
          </cell>
          <cell r="AR1573" t="str">
            <v>SV</v>
          </cell>
          <cell r="AS1573" t="str">
            <v>SV</v>
          </cell>
          <cell r="AT1573" t="str">
            <v>SV</v>
          </cell>
          <cell r="AU1573" t="str">
            <v>SV</v>
          </cell>
          <cell r="AV1573">
            <v>82500</v>
          </cell>
          <cell r="AW1573">
            <v>55714.285770000002</v>
          </cell>
          <cell r="AX1573">
            <v>99900</v>
          </cell>
          <cell r="AY1573">
            <v>0.21090909090909093</v>
          </cell>
          <cell r="AZ1573">
            <v>0.17417417417417416</v>
          </cell>
          <cell r="BA1573">
            <v>96900</v>
          </cell>
          <cell r="BB1573">
            <v>3</v>
          </cell>
          <cell r="BC1573">
            <v>0.17454545454545456</v>
          </cell>
          <cell r="BD1573">
            <v>0.14860681114551083</v>
          </cell>
          <cell r="BE1573">
            <v>94900</v>
          </cell>
          <cell r="BF1573">
            <v>6</v>
          </cell>
          <cell r="BG1573">
            <v>0.15030303030303038</v>
          </cell>
          <cell r="BH1573">
            <v>0.13066385669125394</v>
          </cell>
        </row>
        <row r="1574">
          <cell r="B1574" t="str">
            <v>15930</v>
          </cell>
          <cell r="C1574" t="str">
            <v>7798108253529</v>
          </cell>
          <cell r="D1574" t="str">
            <v>VINO CAB SAUVIGNON 750ml PULENTA</v>
          </cell>
          <cell r="E1574">
            <v>12</v>
          </cell>
          <cell r="F1574" t="str">
            <v>BEBIDAS</v>
          </cell>
          <cell r="G1574" t="str">
            <v>BEBIDAS</v>
          </cell>
          <cell r="H1574" t="str">
            <v>VINOS FINOS Y VARIETALES</v>
          </cell>
          <cell r="I1574" t="str">
            <v>ARGENTINA</v>
          </cell>
          <cell r="J1574" t="str">
            <v>PULENTA</v>
          </cell>
          <cell r="K1574" t="str">
            <v>PULENTA</v>
          </cell>
          <cell r="L1574">
            <v>984</v>
          </cell>
          <cell r="M1574" t="str">
            <v>CAMINOS DEL VINO S.A. (984)</v>
          </cell>
          <cell r="N1574">
            <v>0</v>
          </cell>
          <cell r="O1574">
            <v>0</v>
          </cell>
          <cell r="P1574">
            <v>0</v>
          </cell>
          <cell r="Q1574">
            <v>0</v>
          </cell>
          <cell r="R1574">
            <v>0</v>
          </cell>
          <cell r="S1574">
            <v>0</v>
          </cell>
          <cell r="T1574">
            <v>0</v>
          </cell>
          <cell r="U1574">
            <v>0</v>
          </cell>
          <cell r="V1574">
            <v>0</v>
          </cell>
          <cell r="W1574">
            <v>0</v>
          </cell>
          <cell r="X1574">
            <v>0</v>
          </cell>
          <cell r="Y1574">
            <v>0</v>
          </cell>
          <cell r="Z1574">
            <v>0</v>
          </cell>
          <cell r="AA1574">
            <v>0</v>
          </cell>
          <cell r="AB1574">
            <v>0</v>
          </cell>
          <cell r="AC1574">
            <v>0</v>
          </cell>
          <cell r="AD1574">
            <v>0</v>
          </cell>
          <cell r="AE1574">
            <v>0</v>
          </cell>
          <cell r="AF1574">
            <v>0</v>
          </cell>
          <cell r="AG1574">
            <v>0</v>
          </cell>
          <cell r="AH1574">
            <v>0</v>
          </cell>
          <cell r="AI1574">
            <v>0</v>
          </cell>
          <cell r="AJ1574">
            <v>3</v>
          </cell>
          <cell r="AK1574">
            <v>3</v>
          </cell>
          <cell r="AL1574">
            <v>2</v>
          </cell>
          <cell r="AM1574">
            <v>2</v>
          </cell>
          <cell r="AN1574">
            <v>2</v>
          </cell>
          <cell r="AO1574">
            <v>3</v>
          </cell>
          <cell r="AP1574" t="str">
            <v>SV</v>
          </cell>
          <cell r="AQ1574" t="str">
            <v>SV</v>
          </cell>
          <cell r="AR1574" t="str">
            <v>SV</v>
          </cell>
          <cell r="AS1574" t="str">
            <v>SV</v>
          </cell>
          <cell r="AT1574" t="str">
            <v>SV</v>
          </cell>
          <cell r="AU1574" t="str">
            <v>SV</v>
          </cell>
          <cell r="AV1574">
            <v>140500.00000299999</v>
          </cell>
          <cell r="AW1574">
            <v>44999.999770000002</v>
          </cell>
          <cell r="AX1574">
            <v>169900</v>
          </cell>
          <cell r="AY1574">
            <v>0.20925266901332562</v>
          </cell>
          <cell r="AZ1574">
            <v>0.17304296643319603</v>
          </cell>
          <cell r="BA1574">
            <v>166900</v>
          </cell>
          <cell r="BB1574">
            <v>3</v>
          </cell>
          <cell r="BC1574">
            <v>0.18790035584652176</v>
          </cell>
          <cell r="BD1574">
            <v>0.15817855001198325</v>
          </cell>
          <cell r="BE1574">
            <v>162900</v>
          </cell>
          <cell r="BF1574">
            <v>6</v>
          </cell>
          <cell r="BG1574">
            <v>0.15943060495744987</v>
          </cell>
          <cell r="BH1574">
            <v>0.13750767340085945</v>
          </cell>
        </row>
        <row r="1575">
          <cell r="B1575" t="str">
            <v>11144</v>
          </cell>
          <cell r="C1575" t="str">
            <v>7798108253772</v>
          </cell>
          <cell r="D1575" t="str">
            <v>VINO CHARDONNAY 750ml ESTATE VIII PULENTA</v>
          </cell>
          <cell r="E1575">
            <v>12</v>
          </cell>
          <cell r="F1575" t="str">
            <v>BEBIDAS</v>
          </cell>
          <cell r="G1575" t="str">
            <v>BEBIDAS</v>
          </cell>
          <cell r="H1575" t="str">
            <v>VINOS FINOS Y VARIETALES</v>
          </cell>
          <cell r="I1575" t="str">
            <v>ARGENTINA</v>
          </cell>
          <cell r="J1575" t="str">
            <v>PULENTA</v>
          </cell>
          <cell r="K1575" t="str">
            <v>PULENTA</v>
          </cell>
          <cell r="L1575">
            <v>984</v>
          </cell>
          <cell r="M1575" t="str">
            <v>CAMINOS DEL VINO S.A. (984)</v>
          </cell>
          <cell r="N1575">
            <v>0</v>
          </cell>
          <cell r="O1575">
            <v>0</v>
          </cell>
          <cell r="P1575">
            <v>0</v>
          </cell>
          <cell r="Q1575">
            <v>0</v>
          </cell>
          <cell r="R1575">
            <v>0</v>
          </cell>
          <cell r="S1575">
            <v>0</v>
          </cell>
          <cell r="T1575">
            <v>0</v>
          </cell>
          <cell r="U1575">
            <v>0</v>
          </cell>
          <cell r="V1575">
            <v>0</v>
          </cell>
          <cell r="W1575">
            <v>0</v>
          </cell>
          <cell r="X1575">
            <v>0</v>
          </cell>
          <cell r="Y1575">
            <v>0</v>
          </cell>
          <cell r="Z1575">
            <v>0</v>
          </cell>
          <cell r="AA1575">
            <v>0</v>
          </cell>
          <cell r="AB1575">
            <v>0</v>
          </cell>
          <cell r="AC1575">
            <v>0</v>
          </cell>
          <cell r="AD1575">
            <v>0</v>
          </cell>
          <cell r="AE1575">
            <v>0</v>
          </cell>
          <cell r="AF1575">
            <v>0</v>
          </cell>
          <cell r="AG1575">
            <v>0</v>
          </cell>
          <cell r="AH1575">
            <v>0</v>
          </cell>
          <cell r="AI1575">
            <v>0</v>
          </cell>
          <cell r="AJ1575">
            <v>3</v>
          </cell>
          <cell r="AK1575">
            <v>3</v>
          </cell>
          <cell r="AL1575">
            <v>3</v>
          </cell>
          <cell r="AM1575">
            <v>3</v>
          </cell>
          <cell r="AN1575">
            <v>3</v>
          </cell>
          <cell r="AO1575">
            <v>3</v>
          </cell>
          <cell r="AP1575" t="str">
            <v>SV</v>
          </cell>
          <cell r="AQ1575" t="str">
            <v>SV</v>
          </cell>
          <cell r="AR1575" t="str">
            <v>SV</v>
          </cell>
          <cell r="AS1575" t="str">
            <v>SV</v>
          </cell>
          <cell r="AT1575" t="str">
            <v>SV</v>
          </cell>
          <cell r="AU1575" t="str">
            <v>SV</v>
          </cell>
          <cell r="AV1575">
            <v>140500.00000299999</v>
          </cell>
          <cell r="AW1575">
            <v>92600.00013</v>
          </cell>
          <cell r="AX1575">
            <v>169900</v>
          </cell>
          <cell r="AY1575">
            <v>0.20925266901332562</v>
          </cell>
          <cell r="AZ1575">
            <v>0.17304296643319603</v>
          </cell>
          <cell r="BA1575">
            <v>166900</v>
          </cell>
          <cell r="BB1575">
            <v>3</v>
          </cell>
          <cell r="BC1575">
            <v>0.18790035584652176</v>
          </cell>
          <cell r="BD1575">
            <v>0.15817855001198325</v>
          </cell>
          <cell r="BE1575">
            <v>162900</v>
          </cell>
          <cell r="BF1575">
            <v>6</v>
          </cell>
          <cell r="BG1575">
            <v>0.15943060495744987</v>
          </cell>
          <cell r="BH1575">
            <v>0.13750767340085945</v>
          </cell>
        </row>
        <row r="1576">
          <cell r="B1576" t="str">
            <v>11146</v>
          </cell>
          <cell r="C1576" t="str">
            <v>7798108253413</v>
          </cell>
          <cell r="D1576" t="str">
            <v>VINO GRAN MALBEC 750ml PULENTA</v>
          </cell>
          <cell r="E1576">
            <v>1</v>
          </cell>
          <cell r="F1576" t="str">
            <v>BEBIDAS</v>
          </cell>
          <cell r="G1576" t="str">
            <v>BEBIDAS</v>
          </cell>
          <cell r="H1576" t="str">
            <v>VINOS FINOS Y VARIETALES</v>
          </cell>
          <cell r="I1576" t="str">
            <v>ARGENTINA</v>
          </cell>
          <cell r="J1576" t="str">
            <v>PULENTA</v>
          </cell>
          <cell r="K1576" t="str">
            <v>PULENTA</v>
          </cell>
          <cell r="L1576">
            <v>984</v>
          </cell>
          <cell r="M1576" t="str">
            <v>CAMINOS DEL VINO S.A. (984)</v>
          </cell>
          <cell r="N1576">
            <v>0</v>
          </cell>
          <cell r="O1576">
            <v>0</v>
          </cell>
          <cell r="P1576">
            <v>0</v>
          </cell>
          <cell r="Q1576">
            <v>0</v>
          </cell>
          <cell r="R1576">
            <v>0</v>
          </cell>
          <cell r="S1576">
            <v>0</v>
          </cell>
          <cell r="T1576">
            <v>0</v>
          </cell>
          <cell r="U1576">
            <v>0</v>
          </cell>
          <cell r="V1576">
            <v>0</v>
          </cell>
          <cell r="W1576">
            <v>0</v>
          </cell>
          <cell r="X1576">
            <v>0</v>
          </cell>
          <cell r="Y1576">
            <v>0</v>
          </cell>
          <cell r="Z1576">
            <v>0</v>
          </cell>
          <cell r="AA1576">
            <v>0</v>
          </cell>
          <cell r="AB1576">
            <v>0</v>
          </cell>
          <cell r="AC1576">
            <v>0</v>
          </cell>
          <cell r="AD1576">
            <v>0</v>
          </cell>
          <cell r="AE1576">
            <v>0</v>
          </cell>
          <cell r="AF1576">
            <v>0</v>
          </cell>
          <cell r="AG1576">
            <v>0</v>
          </cell>
          <cell r="AH1576">
            <v>0</v>
          </cell>
          <cell r="AI1576">
            <v>0</v>
          </cell>
          <cell r="AJ1576">
            <v>1</v>
          </cell>
          <cell r="AK1576">
            <v>0</v>
          </cell>
          <cell r="AL1576">
            <v>0</v>
          </cell>
          <cell r="AM1576">
            <v>0</v>
          </cell>
          <cell r="AN1576">
            <v>0</v>
          </cell>
          <cell r="AO1576">
            <v>0</v>
          </cell>
          <cell r="AP1576" t="str">
            <v>SV</v>
          </cell>
          <cell r="AQ1576" t="str">
            <v>Q</v>
          </cell>
          <cell r="AR1576" t="str">
            <v>Q</v>
          </cell>
          <cell r="AS1576" t="str">
            <v>Q</v>
          </cell>
          <cell r="AT1576" t="str">
            <v>Q</v>
          </cell>
          <cell r="AU1576" t="str">
            <v>Q</v>
          </cell>
          <cell r="AV1576">
            <v>165000</v>
          </cell>
          <cell r="AW1576">
            <v>165000</v>
          </cell>
          <cell r="AX1576">
            <v>199900</v>
          </cell>
          <cell r="AY1576">
            <v>0.21151515151515143</v>
          </cell>
          <cell r="AZ1576">
            <v>0.1745872936468234</v>
          </cell>
          <cell r="BA1576">
            <v>194900</v>
          </cell>
          <cell r="BB1576">
            <v>3</v>
          </cell>
          <cell r="BC1576">
            <v>0.18121212121212116</v>
          </cell>
          <cell r="BD1576">
            <v>0.15341200615700359</v>
          </cell>
          <cell r="BE1576">
            <v>189900</v>
          </cell>
          <cell r="BF1576">
            <v>6</v>
          </cell>
          <cell r="BG1576">
            <v>0.15090909090909088</v>
          </cell>
          <cell r="BH1576">
            <v>0.13112164296998421</v>
          </cell>
        </row>
        <row r="1577">
          <cell r="B1577" t="str">
            <v>11139</v>
          </cell>
          <cell r="C1577" t="str">
            <v>7798108253246</v>
          </cell>
          <cell r="D1577" t="str">
            <v>VINO MALBEC 750ml ESTATE I PULENTA</v>
          </cell>
          <cell r="E1577">
            <v>12</v>
          </cell>
          <cell r="F1577" t="str">
            <v>BEBIDAS</v>
          </cell>
          <cell r="G1577" t="str">
            <v>BEBIDAS</v>
          </cell>
          <cell r="H1577" t="str">
            <v>VINOS FINOS Y VARIETALES</v>
          </cell>
          <cell r="I1577" t="str">
            <v>ARGENTINA</v>
          </cell>
          <cell r="J1577" t="str">
            <v>PULENTA</v>
          </cell>
          <cell r="K1577" t="str">
            <v>PULENTA</v>
          </cell>
          <cell r="L1577">
            <v>984</v>
          </cell>
          <cell r="M1577" t="str">
            <v>CAMINOS DEL VINO S.A. (984)</v>
          </cell>
          <cell r="N1577">
            <v>0</v>
          </cell>
          <cell r="O1577">
            <v>0</v>
          </cell>
          <cell r="P1577">
            <v>0</v>
          </cell>
          <cell r="Q1577">
            <v>0</v>
          </cell>
          <cell r="R1577">
            <v>0</v>
          </cell>
          <cell r="S1577">
            <v>0</v>
          </cell>
          <cell r="T1577">
            <v>1</v>
          </cell>
          <cell r="U1577">
            <v>1</v>
          </cell>
          <cell r="V1577">
            <v>0</v>
          </cell>
          <cell r="W1577">
            <v>0</v>
          </cell>
          <cell r="X1577">
            <v>0</v>
          </cell>
          <cell r="Y1577">
            <v>0</v>
          </cell>
          <cell r="Z1577">
            <v>0</v>
          </cell>
          <cell r="AA1577">
            <v>0</v>
          </cell>
          <cell r="AB1577">
            <v>0</v>
          </cell>
          <cell r="AC1577">
            <v>0</v>
          </cell>
          <cell r="AD1577">
            <v>0</v>
          </cell>
          <cell r="AE1577">
            <v>0</v>
          </cell>
          <cell r="AF1577">
            <v>0</v>
          </cell>
          <cell r="AG1577">
            <v>0</v>
          </cell>
          <cell r="AH1577">
            <v>0</v>
          </cell>
          <cell r="AI1577">
            <v>0</v>
          </cell>
          <cell r="AJ1577">
            <v>2</v>
          </cell>
          <cell r="AK1577">
            <v>2</v>
          </cell>
          <cell r="AL1577">
            <v>2</v>
          </cell>
          <cell r="AM1577">
            <v>2</v>
          </cell>
          <cell r="AN1577">
            <v>2</v>
          </cell>
          <cell r="AO1577">
            <v>2</v>
          </cell>
          <cell r="AP1577" t="str">
            <v>SV</v>
          </cell>
          <cell r="AQ1577">
            <v>60</v>
          </cell>
          <cell r="AR1577" t="str">
            <v>SV</v>
          </cell>
          <cell r="AS1577" t="str">
            <v>SV</v>
          </cell>
          <cell r="AT1577" t="str">
            <v>SV</v>
          </cell>
          <cell r="AU1577" t="str">
            <v>SV</v>
          </cell>
          <cell r="AV1577">
            <v>140499.99997</v>
          </cell>
          <cell r="AW1577">
            <v>116333.08654</v>
          </cell>
          <cell r="AX1577">
            <v>169900</v>
          </cell>
          <cell r="AY1577">
            <v>0.20925266929734931</v>
          </cell>
          <cell r="AZ1577">
            <v>0.17304296662742788</v>
          </cell>
          <cell r="BA1577">
            <v>166900</v>
          </cell>
          <cell r="BB1577">
            <v>3</v>
          </cell>
          <cell r="BC1577">
            <v>0.18790035612553035</v>
          </cell>
          <cell r="BD1577">
            <v>0.15817855020970639</v>
          </cell>
          <cell r="BE1577">
            <v>162900</v>
          </cell>
          <cell r="BF1577">
            <v>6</v>
          </cell>
          <cell r="BG1577">
            <v>0.15943060522977159</v>
          </cell>
          <cell r="BH1577">
            <v>0.13750767360343766</v>
          </cell>
        </row>
        <row r="1578">
          <cell r="B1578" t="str">
            <v>11150</v>
          </cell>
          <cell r="C1578" t="str">
            <v>7798108253512</v>
          </cell>
          <cell r="D1578" t="str">
            <v>VINO MALBEC 750ml LA FLOR PULENTA</v>
          </cell>
          <cell r="E1578">
            <v>12</v>
          </cell>
          <cell r="F1578" t="str">
            <v>BEBIDAS</v>
          </cell>
          <cell r="G1578" t="str">
            <v>BEBIDAS</v>
          </cell>
          <cell r="H1578" t="str">
            <v>VINOS FINOS Y VARIETALES</v>
          </cell>
          <cell r="I1578" t="str">
            <v>ARGENTINA</v>
          </cell>
          <cell r="J1578" t="str">
            <v>PULENTA</v>
          </cell>
          <cell r="K1578" t="str">
            <v>PULENTA</v>
          </cell>
          <cell r="L1578">
            <v>984</v>
          </cell>
          <cell r="M1578" t="str">
            <v>CAMINOS DEL VINO S.A. (984)</v>
          </cell>
          <cell r="N1578">
            <v>0</v>
          </cell>
          <cell r="O1578">
            <v>0</v>
          </cell>
          <cell r="P1578">
            <v>0</v>
          </cell>
          <cell r="Q1578">
            <v>0</v>
          </cell>
          <cell r="R1578">
            <v>0</v>
          </cell>
          <cell r="S1578">
            <v>0</v>
          </cell>
          <cell r="T1578">
            <v>1</v>
          </cell>
          <cell r="U1578">
            <v>1</v>
          </cell>
          <cell r="V1578">
            <v>0</v>
          </cell>
          <cell r="W1578">
            <v>0</v>
          </cell>
          <cell r="X1578">
            <v>0</v>
          </cell>
          <cell r="Y1578">
            <v>0</v>
          </cell>
          <cell r="Z1578">
            <v>0</v>
          </cell>
          <cell r="AA1578">
            <v>0</v>
          </cell>
          <cell r="AB1578">
            <v>0</v>
          </cell>
          <cell r="AC1578">
            <v>0</v>
          </cell>
          <cell r="AD1578">
            <v>0</v>
          </cell>
          <cell r="AE1578">
            <v>0</v>
          </cell>
          <cell r="AF1578">
            <v>0</v>
          </cell>
          <cell r="AG1578">
            <v>0</v>
          </cell>
          <cell r="AH1578">
            <v>0</v>
          </cell>
          <cell r="AI1578">
            <v>0</v>
          </cell>
          <cell r="AJ1578">
            <v>2</v>
          </cell>
          <cell r="AK1578">
            <v>2</v>
          </cell>
          <cell r="AL1578">
            <v>2</v>
          </cell>
          <cell r="AM1578">
            <v>2</v>
          </cell>
          <cell r="AN1578">
            <v>3</v>
          </cell>
          <cell r="AO1578">
            <v>3</v>
          </cell>
          <cell r="AP1578" t="str">
            <v>SV</v>
          </cell>
          <cell r="AQ1578">
            <v>60</v>
          </cell>
          <cell r="AR1578" t="str">
            <v>SV</v>
          </cell>
          <cell r="AS1578" t="str">
            <v>SV</v>
          </cell>
          <cell r="AT1578" t="str">
            <v>SV</v>
          </cell>
          <cell r="AU1578" t="str">
            <v>SV</v>
          </cell>
          <cell r="AV1578">
            <v>82500</v>
          </cell>
          <cell r="AW1578">
            <v>72278.787899999996</v>
          </cell>
          <cell r="AX1578">
            <v>99900</v>
          </cell>
          <cell r="AY1578">
            <v>0.21090909090909093</v>
          </cell>
          <cell r="AZ1578">
            <v>0.17417417417417416</v>
          </cell>
          <cell r="BA1578">
            <v>96900</v>
          </cell>
          <cell r="BB1578">
            <v>3</v>
          </cell>
          <cell r="BC1578">
            <v>0.17454545454545456</v>
          </cell>
          <cell r="BD1578">
            <v>0.14860681114551083</v>
          </cell>
          <cell r="BE1578">
            <v>94900</v>
          </cell>
          <cell r="BF1578">
            <v>6</v>
          </cell>
          <cell r="BG1578">
            <v>0.15030303030303038</v>
          </cell>
          <cell r="BH1578">
            <v>0.13066385669125394</v>
          </cell>
        </row>
        <row r="1579">
          <cell r="B1579" t="str">
            <v>11151</v>
          </cell>
          <cell r="C1579" t="str">
            <v>7798108253604</v>
          </cell>
          <cell r="D1579" t="str">
            <v>VINO MALBEC ROSADO LA FLOR 750ml PULENTA</v>
          </cell>
          <cell r="E1579">
            <v>12</v>
          </cell>
          <cell r="F1579" t="str">
            <v>BEBIDAS</v>
          </cell>
          <cell r="G1579" t="str">
            <v>BEBIDAS</v>
          </cell>
          <cell r="H1579" t="str">
            <v>VINOS FINOS Y VARIETALES</v>
          </cell>
          <cell r="I1579" t="str">
            <v>ARGENTINA</v>
          </cell>
          <cell r="J1579" t="str">
            <v>PULENTA</v>
          </cell>
          <cell r="K1579" t="str">
            <v>PULENTA</v>
          </cell>
          <cell r="L1579">
            <v>984</v>
          </cell>
          <cell r="M1579" t="str">
            <v>CAMINOS DEL VINO S.A. (984)</v>
          </cell>
          <cell r="N1579">
            <v>0</v>
          </cell>
          <cell r="O1579">
            <v>0</v>
          </cell>
          <cell r="P1579">
            <v>0</v>
          </cell>
          <cell r="Q1579">
            <v>0</v>
          </cell>
          <cell r="R1579">
            <v>0</v>
          </cell>
          <cell r="S1579">
            <v>0</v>
          </cell>
          <cell r="T1579">
            <v>0</v>
          </cell>
          <cell r="U1579">
            <v>0</v>
          </cell>
          <cell r="V1579">
            <v>0</v>
          </cell>
          <cell r="W1579">
            <v>0</v>
          </cell>
          <cell r="X1579">
            <v>0</v>
          </cell>
          <cell r="Y1579">
            <v>0</v>
          </cell>
          <cell r="Z1579">
            <v>0</v>
          </cell>
          <cell r="AA1579">
            <v>0</v>
          </cell>
          <cell r="AB1579">
            <v>0</v>
          </cell>
          <cell r="AC1579">
            <v>0</v>
          </cell>
          <cell r="AD1579">
            <v>1</v>
          </cell>
          <cell r="AE1579">
            <v>0</v>
          </cell>
          <cell r="AF1579">
            <v>0</v>
          </cell>
          <cell r="AG1579">
            <v>0</v>
          </cell>
          <cell r="AH1579">
            <v>0</v>
          </cell>
          <cell r="AI1579">
            <v>0</v>
          </cell>
          <cell r="AJ1579">
            <v>5</v>
          </cell>
          <cell r="AK1579">
            <v>5</v>
          </cell>
          <cell r="AL1579">
            <v>4</v>
          </cell>
          <cell r="AM1579">
            <v>4</v>
          </cell>
          <cell r="AN1579">
            <v>2</v>
          </cell>
          <cell r="AO1579">
            <v>3</v>
          </cell>
          <cell r="AP1579" t="str">
            <v>SV</v>
          </cell>
          <cell r="AQ1579" t="str">
            <v>SV</v>
          </cell>
          <cell r="AR1579" t="str">
            <v>SV</v>
          </cell>
          <cell r="AS1579" t="str">
            <v>SV</v>
          </cell>
          <cell r="AT1579" t="str">
            <v>SV</v>
          </cell>
          <cell r="AU1579" t="str">
            <v>SV</v>
          </cell>
          <cell r="AV1579">
            <v>82500</v>
          </cell>
          <cell r="AW1579">
            <v>55256.688410000002</v>
          </cell>
          <cell r="AX1579">
            <v>99900</v>
          </cell>
          <cell r="AY1579">
            <v>0.21090909090909093</v>
          </cell>
          <cell r="AZ1579">
            <v>0.17417417417417416</v>
          </cell>
          <cell r="BA1579">
            <v>96900</v>
          </cell>
          <cell r="BB1579">
            <v>3</v>
          </cell>
          <cell r="BC1579">
            <v>0.17454545454545456</v>
          </cell>
          <cell r="BD1579">
            <v>0.14860681114551083</v>
          </cell>
          <cell r="BE1579">
            <v>94900</v>
          </cell>
          <cell r="BF1579">
            <v>6</v>
          </cell>
          <cell r="BG1579">
            <v>0.15030303030303038</v>
          </cell>
          <cell r="BH1579">
            <v>0.13066385669125394</v>
          </cell>
        </row>
        <row r="1580">
          <cell r="B1580" t="str">
            <v>15949</v>
          </cell>
          <cell r="C1580" t="str">
            <v>7798108253307</v>
          </cell>
          <cell r="D1580" t="str">
            <v>VINO PINOT NOIR 750ml ESTATE Xl PULENTA</v>
          </cell>
          <cell r="E1580">
            <v>12</v>
          </cell>
          <cell r="F1580" t="str">
            <v>BEBIDAS</v>
          </cell>
          <cell r="G1580" t="str">
            <v>BEBIDAS</v>
          </cell>
          <cell r="H1580" t="str">
            <v>VINOS FINOS Y VARIETALES</v>
          </cell>
          <cell r="I1580" t="str">
            <v>ARGENTINA</v>
          </cell>
          <cell r="J1580" t="str">
            <v>PULENTA</v>
          </cell>
          <cell r="K1580" t="str">
            <v>PULENTA</v>
          </cell>
          <cell r="L1580">
            <v>984</v>
          </cell>
          <cell r="M1580" t="str">
            <v>CAMINOS DEL VINO S.A. (984)</v>
          </cell>
          <cell r="N1580">
            <v>0</v>
          </cell>
          <cell r="O1580">
            <v>0</v>
          </cell>
          <cell r="P1580">
            <v>0</v>
          </cell>
          <cell r="Q1580">
            <v>0</v>
          </cell>
          <cell r="R1580">
            <v>0</v>
          </cell>
          <cell r="S1580">
            <v>0</v>
          </cell>
          <cell r="T1580">
            <v>0</v>
          </cell>
          <cell r="U1580">
            <v>0</v>
          </cell>
          <cell r="V1580">
            <v>0</v>
          </cell>
          <cell r="W1580">
            <v>0</v>
          </cell>
          <cell r="X1580">
            <v>0</v>
          </cell>
          <cell r="Y1580">
            <v>0</v>
          </cell>
          <cell r="Z1580">
            <v>0</v>
          </cell>
          <cell r="AA1580">
            <v>0</v>
          </cell>
          <cell r="AB1580">
            <v>0</v>
          </cell>
          <cell r="AC1580">
            <v>0</v>
          </cell>
          <cell r="AD1580">
            <v>0</v>
          </cell>
          <cell r="AE1580">
            <v>0</v>
          </cell>
          <cell r="AF1580">
            <v>0</v>
          </cell>
          <cell r="AG1580">
            <v>0</v>
          </cell>
          <cell r="AH1580">
            <v>0</v>
          </cell>
          <cell r="AI1580">
            <v>0</v>
          </cell>
          <cell r="AJ1580">
            <v>5</v>
          </cell>
          <cell r="AK1580">
            <v>3</v>
          </cell>
          <cell r="AL1580">
            <v>4</v>
          </cell>
          <cell r="AM1580">
            <v>4</v>
          </cell>
          <cell r="AN1580">
            <v>4</v>
          </cell>
          <cell r="AO1580">
            <v>3</v>
          </cell>
          <cell r="AP1580" t="str">
            <v>SV</v>
          </cell>
          <cell r="AQ1580" t="str">
            <v>SV</v>
          </cell>
          <cell r="AR1580" t="str">
            <v>SV</v>
          </cell>
          <cell r="AS1580" t="str">
            <v>SV</v>
          </cell>
          <cell r="AT1580" t="str">
            <v>SV</v>
          </cell>
          <cell r="AU1580" t="str">
            <v>SV</v>
          </cell>
          <cell r="AV1580">
            <v>140500.00000299999</v>
          </cell>
          <cell r="AW1580">
            <v>98189.484249999994</v>
          </cell>
          <cell r="AX1580">
            <v>169900</v>
          </cell>
          <cell r="AY1580">
            <v>0.20925266901332562</v>
          </cell>
          <cell r="AZ1580">
            <v>0.17304296643319603</v>
          </cell>
          <cell r="BA1580">
            <v>166900</v>
          </cell>
          <cell r="BB1580">
            <v>3</v>
          </cell>
          <cell r="BC1580">
            <v>0.18790035584652176</v>
          </cell>
          <cell r="BD1580">
            <v>0.15817855001198325</v>
          </cell>
          <cell r="BE1580">
            <v>162900</v>
          </cell>
          <cell r="BF1580">
            <v>6</v>
          </cell>
          <cell r="BG1580">
            <v>0.15943060495744987</v>
          </cell>
          <cell r="BH1580">
            <v>0.13750767340085945</v>
          </cell>
        </row>
        <row r="1581">
          <cell r="B1581" t="str">
            <v>11152</v>
          </cell>
          <cell r="C1581" t="str">
            <v>7798108253574</v>
          </cell>
          <cell r="D1581" t="str">
            <v>VINO SAUVIGNON 750ml LA FLOR PULENTA</v>
          </cell>
          <cell r="E1581">
            <v>12</v>
          </cell>
          <cell r="F1581" t="str">
            <v>BEBIDAS</v>
          </cell>
          <cell r="G1581" t="str">
            <v>BEBIDAS</v>
          </cell>
          <cell r="H1581" t="str">
            <v>VINOS FINOS Y VARIETALES</v>
          </cell>
          <cell r="I1581" t="str">
            <v>ARGENTINA</v>
          </cell>
          <cell r="J1581" t="str">
            <v>PULENTA</v>
          </cell>
          <cell r="K1581" t="str">
            <v>PULENTA</v>
          </cell>
          <cell r="L1581">
            <v>984</v>
          </cell>
          <cell r="M1581" t="str">
            <v>CAMINOS DEL VINO S.A. (984)</v>
          </cell>
          <cell r="N1581">
            <v>0</v>
          </cell>
          <cell r="O1581">
            <v>0</v>
          </cell>
          <cell r="P1581">
            <v>0</v>
          </cell>
          <cell r="Q1581">
            <v>0</v>
          </cell>
          <cell r="R1581">
            <v>0</v>
          </cell>
          <cell r="S1581">
            <v>0</v>
          </cell>
          <cell r="T1581">
            <v>0</v>
          </cell>
          <cell r="U1581">
            <v>0</v>
          </cell>
          <cell r="V1581">
            <v>0</v>
          </cell>
          <cell r="W1581">
            <v>0</v>
          </cell>
          <cell r="X1581">
            <v>0</v>
          </cell>
          <cell r="Y1581">
            <v>0</v>
          </cell>
          <cell r="Z1581">
            <v>0</v>
          </cell>
          <cell r="AA1581">
            <v>0</v>
          </cell>
          <cell r="AB1581">
            <v>0</v>
          </cell>
          <cell r="AC1581">
            <v>0</v>
          </cell>
          <cell r="AD1581">
            <v>0</v>
          </cell>
          <cell r="AE1581">
            <v>0</v>
          </cell>
          <cell r="AF1581">
            <v>0</v>
          </cell>
          <cell r="AG1581">
            <v>0</v>
          </cell>
          <cell r="AH1581">
            <v>0</v>
          </cell>
          <cell r="AI1581">
            <v>0</v>
          </cell>
          <cell r="AJ1581">
            <v>3</v>
          </cell>
          <cell r="AK1581">
            <v>4</v>
          </cell>
          <cell r="AL1581">
            <v>1</v>
          </cell>
          <cell r="AM1581">
            <v>2</v>
          </cell>
          <cell r="AN1581">
            <v>3</v>
          </cell>
          <cell r="AO1581">
            <v>2</v>
          </cell>
          <cell r="AP1581" t="str">
            <v>SV</v>
          </cell>
          <cell r="AQ1581" t="str">
            <v>SV</v>
          </cell>
          <cell r="AR1581" t="str">
            <v>SV</v>
          </cell>
          <cell r="AS1581" t="str">
            <v>SV</v>
          </cell>
          <cell r="AT1581" t="str">
            <v>SV</v>
          </cell>
          <cell r="AU1581" t="str">
            <v>SV</v>
          </cell>
          <cell r="AV1581">
            <v>82500</v>
          </cell>
          <cell r="AW1581">
            <v>55075.961159999999</v>
          </cell>
          <cell r="AX1581">
            <v>99900</v>
          </cell>
          <cell r="AY1581">
            <v>0.21090909090909093</v>
          </cell>
          <cell r="AZ1581">
            <v>0.17417417417417416</v>
          </cell>
          <cell r="BA1581">
            <v>96900</v>
          </cell>
          <cell r="BB1581">
            <v>3</v>
          </cell>
          <cell r="BC1581">
            <v>0.17454545454545456</v>
          </cell>
          <cell r="BD1581">
            <v>0.14860681114551083</v>
          </cell>
          <cell r="BE1581">
            <v>94900</v>
          </cell>
          <cell r="BF1581">
            <v>6</v>
          </cell>
          <cell r="BG1581">
            <v>0.15030303030303038</v>
          </cell>
          <cell r="BH1581">
            <v>0.13066385669125394</v>
          </cell>
        </row>
        <row r="1582">
          <cell r="B1582" t="str">
            <v>15944</v>
          </cell>
          <cell r="C1582" t="str">
            <v>7798136200205</v>
          </cell>
          <cell r="D1582" t="str">
            <v>VINO GRAN MALBEC 750ml RIGLOS</v>
          </cell>
          <cell r="E1582">
            <v>6</v>
          </cell>
          <cell r="F1582" t="str">
            <v>BEBIDAS</v>
          </cell>
          <cell r="G1582" t="str">
            <v>BEBIDAS</v>
          </cell>
          <cell r="H1582" t="str">
            <v>VINOS FINOS Y VARIETALES</v>
          </cell>
          <cell r="I1582" t="str">
            <v>ARGENTINA</v>
          </cell>
          <cell r="J1582" t="str">
            <v>RIGLOS</v>
          </cell>
          <cell r="K1582" t="str">
            <v>RIGLOS</v>
          </cell>
          <cell r="L1582">
            <v>984</v>
          </cell>
          <cell r="M1582" t="str">
            <v>CAMINOS DEL VINO S.A. (984)</v>
          </cell>
          <cell r="N1582">
            <v>0</v>
          </cell>
          <cell r="O1582">
            <v>0</v>
          </cell>
          <cell r="P1582">
            <v>0</v>
          </cell>
          <cell r="Q1582">
            <v>0</v>
          </cell>
          <cell r="R1582">
            <v>0</v>
          </cell>
          <cell r="S1582">
            <v>0</v>
          </cell>
          <cell r="T1582">
            <v>0</v>
          </cell>
          <cell r="U1582">
            <v>0</v>
          </cell>
          <cell r="V1582">
            <v>0</v>
          </cell>
          <cell r="W1582">
            <v>0</v>
          </cell>
          <cell r="X1582">
            <v>0</v>
          </cell>
          <cell r="Y1582">
            <v>0</v>
          </cell>
          <cell r="Z1582">
            <v>0</v>
          </cell>
          <cell r="AA1582">
            <v>0</v>
          </cell>
          <cell r="AB1582">
            <v>0</v>
          </cell>
          <cell r="AC1582">
            <v>0</v>
          </cell>
          <cell r="AD1582">
            <v>0</v>
          </cell>
          <cell r="AE1582">
            <v>0</v>
          </cell>
          <cell r="AF1582">
            <v>0</v>
          </cell>
          <cell r="AG1582">
            <v>0</v>
          </cell>
          <cell r="AH1582">
            <v>0</v>
          </cell>
          <cell r="AI1582">
            <v>0</v>
          </cell>
          <cell r="AJ1582">
            <v>9</v>
          </cell>
          <cell r="AK1582">
            <v>2</v>
          </cell>
          <cell r="AL1582">
            <v>0</v>
          </cell>
          <cell r="AM1582">
            <v>0</v>
          </cell>
          <cell r="AN1582">
            <v>0</v>
          </cell>
          <cell r="AO1582">
            <v>0</v>
          </cell>
          <cell r="AP1582" t="str">
            <v>SV</v>
          </cell>
          <cell r="AQ1582" t="str">
            <v>SV</v>
          </cell>
          <cell r="AR1582" t="str">
            <v>Q</v>
          </cell>
          <cell r="AS1582" t="str">
            <v>Q</v>
          </cell>
          <cell r="AT1582" t="str">
            <v>Q</v>
          </cell>
          <cell r="AU1582" t="str">
            <v>Q</v>
          </cell>
          <cell r="AV1582">
            <v>98600.000004000001</v>
          </cell>
          <cell r="AW1582">
            <v>85500.0003</v>
          </cell>
          <cell r="AX1582">
            <v>119900</v>
          </cell>
          <cell r="AY1582">
            <v>0.21602434072145948</v>
          </cell>
          <cell r="AZ1582">
            <v>0.17764803999999998</v>
          </cell>
          <cell r="BA1582">
            <v>117900</v>
          </cell>
          <cell r="BB1582">
            <v>3</v>
          </cell>
          <cell r="BC1582">
            <v>0.19574036506305315</v>
          </cell>
          <cell r="BD1582">
            <v>0.16369804916030534</v>
          </cell>
          <cell r="BE1582">
            <v>114900</v>
          </cell>
          <cell r="BF1582">
            <v>6</v>
          </cell>
          <cell r="BG1582">
            <v>0.16531440157544353</v>
          </cell>
          <cell r="BH1582">
            <v>0.14186248908616186</v>
          </cell>
        </row>
        <row r="1583">
          <cell r="B1583" t="str">
            <v>10604</v>
          </cell>
          <cell r="C1583" t="str">
            <v>7790577001663</v>
          </cell>
          <cell r="D1583" t="str">
            <v>VINO CABERNET MALBEC 750ml RUTINI</v>
          </cell>
          <cell r="E1583">
            <v>6</v>
          </cell>
          <cell r="F1583" t="str">
            <v>BEBIDAS</v>
          </cell>
          <cell r="G1583" t="str">
            <v>BEBIDAS</v>
          </cell>
          <cell r="H1583" t="str">
            <v>VINOS FINOS Y VARIETALES</v>
          </cell>
          <cell r="I1583" t="str">
            <v>ARGENTINA</v>
          </cell>
          <cell r="J1583" t="str">
            <v>RUTINI WINES</v>
          </cell>
          <cell r="K1583" t="str">
            <v>RUTINI</v>
          </cell>
          <cell r="L1583">
            <v>27</v>
          </cell>
          <cell r="M1583" t="str">
            <v>A.J. S.A. CALIDAD ANTE TODO (27)</v>
          </cell>
          <cell r="N1583">
            <v>6</v>
          </cell>
          <cell r="O1583">
            <v>2</v>
          </cell>
          <cell r="P1583">
            <v>5</v>
          </cell>
          <cell r="Q1583">
            <v>3</v>
          </cell>
          <cell r="R1583">
            <v>0</v>
          </cell>
          <cell r="S1583">
            <v>1</v>
          </cell>
          <cell r="T1583">
            <v>1</v>
          </cell>
          <cell r="U1583">
            <v>2</v>
          </cell>
          <cell r="V1583">
            <v>3</v>
          </cell>
          <cell r="W1583">
            <v>5</v>
          </cell>
          <cell r="X1583">
            <v>1</v>
          </cell>
          <cell r="Y1583">
            <v>1</v>
          </cell>
          <cell r="Z1583">
            <v>0</v>
          </cell>
          <cell r="AA1583">
            <v>0</v>
          </cell>
          <cell r="AB1583">
            <v>7</v>
          </cell>
          <cell r="AC1583">
            <v>7</v>
          </cell>
          <cell r="AD1583">
            <v>0</v>
          </cell>
          <cell r="AE1583">
            <v>3</v>
          </cell>
          <cell r="AF1583">
            <v>3</v>
          </cell>
          <cell r="AG1583">
            <v>4</v>
          </cell>
          <cell r="AH1583">
            <v>11</v>
          </cell>
          <cell r="AI1583">
            <v>11</v>
          </cell>
          <cell r="AJ1583">
            <v>8</v>
          </cell>
          <cell r="AK1583">
            <v>15</v>
          </cell>
          <cell r="AL1583">
            <v>14</v>
          </cell>
          <cell r="AM1583">
            <v>0</v>
          </cell>
          <cell r="AN1583">
            <v>3</v>
          </cell>
          <cell r="AO1583">
            <v>1</v>
          </cell>
          <cell r="AP1583">
            <v>80</v>
          </cell>
          <cell r="AQ1583">
            <v>225</v>
          </cell>
          <cell r="AR1583">
            <v>420</v>
          </cell>
          <cell r="AS1583" t="str">
            <v>Q</v>
          </cell>
          <cell r="AT1583">
            <v>22.5</v>
          </cell>
          <cell r="AU1583">
            <v>2.7272727272727275</v>
          </cell>
          <cell r="AV1583">
            <v>82650</v>
          </cell>
          <cell r="AW1583">
            <v>81606.358349999995</v>
          </cell>
          <cell r="AX1583">
            <v>92900</v>
          </cell>
          <cell r="AY1583">
            <v>0.12401693889897158</v>
          </cell>
          <cell r="AZ1583">
            <v>0.11033369214208827</v>
          </cell>
          <cell r="BA1583">
            <v>90900</v>
          </cell>
          <cell r="BB1583">
            <v>2</v>
          </cell>
          <cell r="BC1583">
            <v>9.9818511796733178E-2</v>
          </cell>
          <cell r="BD1583">
            <v>9.0759075907590761E-2</v>
          </cell>
          <cell r="BE1583">
            <v>88900</v>
          </cell>
          <cell r="BF1583">
            <v>6</v>
          </cell>
          <cell r="BG1583">
            <v>7.5620084694494771E-2</v>
          </cell>
          <cell r="BH1583">
            <v>7.0303712035995503E-2</v>
          </cell>
        </row>
        <row r="1584">
          <cell r="B1584" t="str">
            <v>33255</v>
          </cell>
          <cell r="C1584" t="str">
            <v>7790577000833</v>
          </cell>
          <cell r="D1584" t="str">
            <v>VINO CHARDONNAY 750ML RUTINI</v>
          </cell>
          <cell r="E1584">
            <v>1</v>
          </cell>
          <cell r="F1584" t="str">
            <v>BEBIDAS</v>
          </cell>
          <cell r="G1584" t="str">
            <v>BEBIDAS</v>
          </cell>
          <cell r="H1584" t="str">
            <v>VINOS FINOS Y VARIETALES</v>
          </cell>
          <cell r="I1584" t="str">
            <v>ARGENTINA</v>
          </cell>
          <cell r="J1584" t="str">
            <v>RUTINI WINES</v>
          </cell>
          <cell r="K1584" t="str">
            <v>RUTINI</v>
          </cell>
          <cell r="L1584">
            <v>27</v>
          </cell>
          <cell r="M1584" t="str">
            <v>A.J. S.A. CALIDAD ANTE TODO (27)</v>
          </cell>
          <cell r="N1584">
            <v>0</v>
          </cell>
          <cell r="O1584">
            <v>0</v>
          </cell>
          <cell r="P1584">
            <v>0</v>
          </cell>
          <cell r="Q1584">
            <v>0</v>
          </cell>
          <cell r="R1584">
            <v>0</v>
          </cell>
          <cell r="S1584">
            <v>2</v>
          </cell>
          <cell r="T1584">
            <v>2</v>
          </cell>
          <cell r="U1584">
            <v>2</v>
          </cell>
          <cell r="V1584">
            <v>0</v>
          </cell>
          <cell r="W1584">
            <v>0</v>
          </cell>
          <cell r="X1584">
            <v>0</v>
          </cell>
          <cell r="Y1584">
            <v>0</v>
          </cell>
          <cell r="Z1584">
            <v>0</v>
          </cell>
          <cell r="AA1584">
            <v>0</v>
          </cell>
          <cell r="AB1584">
            <v>0</v>
          </cell>
          <cell r="AC1584">
            <v>0</v>
          </cell>
          <cell r="AD1584">
            <v>0</v>
          </cell>
          <cell r="AE1584">
            <v>0</v>
          </cell>
          <cell r="AF1584">
            <v>0</v>
          </cell>
          <cell r="AG1584">
            <v>0</v>
          </cell>
          <cell r="AH1584">
            <v>0</v>
          </cell>
          <cell r="AI1584">
            <v>0</v>
          </cell>
          <cell r="AJ1584">
            <v>6</v>
          </cell>
          <cell r="AK1584">
            <v>2</v>
          </cell>
          <cell r="AL1584">
            <v>8</v>
          </cell>
          <cell r="AM1584">
            <v>6</v>
          </cell>
          <cell r="AN1584">
            <v>6</v>
          </cell>
          <cell r="AO1584">
            <v>6</v>
          </cell>
          <cell r="AP1584" t="str">
            <v>SV</v>
          </cell>
          <cell r="AQ1584">
            <v>30</v>
          </cell>
          <cell r="AR1584" t="str">
            <v>SV</v>
          </cell>
          <cell r="AS1584" t="str">
            <v>SV</v>
          </cell>
          <cell r="AT1584" t="str">
            <v>SV</v>
          </cell>
          <cell r="AU1584" t="str">
            <v>SV</v>
          </cell>
          <cell r="AV1584">
            <v>99750</v>
          </cell>
          <cell r="AW1584">
            <v>99750.000020000007</v>
          </cell>
          <cell r="AX1584">
            <v>110900</v>
          </cell>
          <cell r="AY1584">
            <v>0.11177944862155398</v>
          </cell>
          <cell r="AZ1584">
            <v>0.10054102795311091</v>
          </cell>
          <cell r="BA1584">
            <v>107900</v>
          </cell>
          <cell r="BB1584">
            <v>2</v>
          </cell>
          <cell r="BC1584">
            <v>8.1704260651629168E-2</v>
          </cell>
          <cell r="BD1584">
            <v>7.553290083410566E-2</v>
          </cell>
          <cell r="BE1584">
            <v>104900</v>
          </cell>
          <cell r="BF1584">
            <v>6</v>
          </cell>
          <cell r="BG1584">
            <v>5.1629072681704358E-2</v>
          </cell>
          <cell r="BH1584">
            <v>4.9094375595805533E-2</v>
          </cell>
        </row>
        <row r="1585">
          <cell r="B1585" t="str">
            <v>8450</v>
          </cell>
          <cell r="C1585" t="str">
            <v>7790577001151</v>
          </cell>
          <cell r="D1585" t="str">
            <v>VINO MALBEC 750ml RUTINI</v>
          </cell>
          <cell r="E1585">
            <v>6</v>
          </cell>
          <cell r="F1585" t="str">
            <v>BEBIDAS</v>
          </cell>
          <cell r="G1585" t="str">
            <v>BEBIDAS</v>
          </cell>
          <cell r="H1585" t="str">
            <v>VINOS FINOS Y VARIETALES</v>
          </cell>
          <cell r="I1585" t="str">
            <v>ARGENTINA</v>
          </cell>
          <cell r="J1585" t="str">
            <v>RUTINI WINES</v>
          </cell>
          <cell r="K1585" t="str">
            <v>RUTINI</v>
          </cell>
          <cell r="L1585">
            <v>27</v>
          </cell>
          <cell r="M1585" t="str">
            <v>A.J. S.A. CALIDAD ANTE TODO (27)</v>
          </cell>
          <cell r="N1585">
            <v>3</v>
          </cell>
          <cell r="O1585">
            <v>2</v>
          </cell>
          <cell r="P1585">
            <v>1</v>
          </cell>
          <cell r="Q1585">
            <v>0</v>
          </cell>
          <cell r="R1585">
            <v>0</v>
          </cell>
          <cell r="S1585">
            <v>1</v>
          </cell>
          <cell r="T1585">
            <v>2</v>
          </cell>
          <cell r="U1585">
            <v>2</v>
          </cell>
          <cell r="V1585">
            <v>0</v>
          </cell>
          <cell r="W1585">
            <v>0</v>
          </cell>
          <cell r="X1585">
            <v>0</v>
          </cell>
          <cell r="Y1585">
            <v>1</v>
          </cell>
          <cell r="Z1585">
            <v>0</v>
          </cell>
          <cell r="AA1585">
            <v>0</v>
          </cell>
          <cell r="AB1585">
            <v>1</v>
          </cell>
          <cell r="AC1585">
            <v>0</v>
          </cell>
          <cell r="AD1585">
            <v>0</v>
          </cell>
          <cell r="AE1585">
            <v>0</v>
          </cell>
          <cell r="AF1585">
            <v>0</v>
          </cell>
          <cell r="AG1585">
            <v>0</v>
          </cell>
          <cell r="AH1585">
            <v>0</v>
          </cell>
          <cell r="AI1585">
            <v>0</v>
          </cell>
          <cell r="AJ1585">
            <v>19</v>
          </cell>
          <cell r="AK1585">
            <v>58</v>
          </cell>
          <cell r="AL1585">
            <v>25</v>
          </cell>
          <cell r="AM1585">
            <v>3</v>
          </cell>
          <cell r="AN1585">
            <v>6</v>
          </cell>
          <cell r="AO1585">
            <v>6</v>
          </cell>
          <cell r="AP1585" t="str">
            <v>SV</v>
          </cell>
          <cell r="AQ1585">
            <v>870</v>
          </cell>
          <cell r="AR1585">
            <v>750</v>
          </cell>
          <cell r="AS1585" t="str">
            <v>SV</v>
          </cell>
          <cell r="AT1585" t="str">
            <v>SV</v>
          </cell>
          <cell r="AU1585" t="str">
            <v>SV</v>
          </cell>
          <cell r="AV1585">
            <v>173850</v>
          </cell>
          <cell r="AW1585">
            <v>173840.62168000001</v>
          </cell>
          <cell r="AX1585">
            <v>199900</v>
          </cell>
          <cell r="AY1585">
            <v>0.14984181765890137</v>
          </cell>
          <cell r="AZ1585">
            <v>0.13031515757878939</v>
          </cell>
          <cell r="BA1585">
            <v>194900</v>
          </cell>
          <cell r="BB1585">
            <v>2</v>
          </cell>
          <cell r="BC1585">
            <v>0.12108139200460166</v>
          </cell>
          <cell r="BD1585">
            <v>0.10800410466906106</v>
          </cell>
          <cell r="BE1585">
            <v>189900</v>
          </cell>
          <cell r="BF1585">
            <v>6</v>
          </cell>
          <cell r="BG1585">
            <v>9.2320966350301958E-2</v>
          </cell>
          <cell r="BH1585">
            <v>8.4518167456556076E-2</v>
          </cell>
        </row>
        <row r="1586">
          <cell r="B1586" t="str">
            <v>30435</v>
          </cell>
          <cell r="C1586" t="str">
            <v>7790577001700</v>
          </cell>
          <cell r="D1586" t="str">
            <v>VINO SAUVIGNON 750ml RUTINI</v>
          </cell>
          <cell r="E1586">
            <v>6</v>
          </cell>
          <cell r="F1586" t="str">
            <v>BEBIDAS</v>
          </cell>
          <cell r="G1586" t="str">
            <v>BEBIDAS</v>
          </cell>
          <cell r="H1586" t="str">
            <v>VINOS FINOS Y VARIETALES</v>
          </cell>
          <cell r="I1586" t="str">
            <v>ARGENTINA</v>
          </cell>
          <cell r="J1586" t="str">
            <v>RUTINI WINES</v>
          </cell>
          <cell r="K1586" t="str">
            <v>RUTINI</v>
          </cell>
          <cell r="L1586">
            <v>27</v>
          </cell>
          <cell r="M1586" t="str">
            <v>A.J. S.A. CALIDAD ANTE TODO (27)</v>
          </cell>
          <cell r="N1586">
            <v>6</v>
          </cell>
          <cell r="O1586">
            <v>1</v>
          </cell>
          <cell r="P1586">
            <v>0</v>
          </cell>
          <cell r="Q1586">
            <v>0</v>
          </cell>
          <cell r="R1586">
            <v>1</v>
          </cell>
          <cell r="S1586">
            <v>0</v>
          </cell>
          <cell r="T1586">
            <v>0</v>
          </cell>
          <cell r="U1586">
            <v>5</v>
          </cell>
          <cell r="V1586">
            <v>1</v>
          </cell>
          <cell r="W1586">
            <v>3</v>
          </cell>
          <cell r="X1586">
            <v>0</v>
          </cell>
          <cell r="Y1586">
            <v>0</v>
          </cell>
          <cell r="Z1586">
            <v>0</v>
          </cell>
          <cell r="AA1586">
            <v>1</v>
          </cell>
          <cell r="AB1586">
            <v>0</v>
          </cell>
          <cell r="AC1586">
            <v>0</v>
          </cell>
          <cell r="AD1586">
            <v>0</v>
          </cell>
          <cell r="AE1586">
            <v>0</v>
          </cell>
          <cell r="AF1586">
            <v>0</v>
          </cell>
          <cell r="AG1586">
            <v>0</v>
          </cell>
          <cell r="AH1586">
            <v>6</v>
          </cell>
          <cell r="AI1586">
            <v>8</v>
          </cell>
          <cell r="AJ1586">
            <v>4</v>
          </cell>
          <cell r="AK1586">
            <v>7</v>
          </cell>
          <cell r="AL1586">
            <v>0</v>
          </cell>
          <cell r="AM1586">
            <v>6</v>
          </cell>
          <cell r="AN1586">
            <v>5</v>
          </cell>
          <cell r="AO1586">
            <v>6</v>
          </cell>
          <cell r="AP1586" t="str">
            <v>SV</v>
          </cell>
          <cell r="AQ1586">
            <v>42</v>
          </cell>
          <cell r="AR1586" t="str">
            <v>Q</v>
          </cell>
          <cell r="AS1586" t="str">
            <v>SV</v>
          </cell>
          <cell r="AT1586" t="str">
            <v>SV</v>
          </cell>
          <cell r="AU1586">
            <v>22.5</v>
          </cell>
          <cell r="AV1586">
            <v>77900</v>
          </cell>
          <cell r="AW1586">
            <v>78186.370790000001</v>
          </cell>
          <cell r="AX1586">
            <v>87900</v>
          </cell>
          <cell r="AY1586">
            <v>0.12836970474967901</v>
          </cell>
          <cell r="AZ1586">
            <v>0.11376564277588168</v>
          </cell>
          <cell r="BA1586">
            <v>85900</v>
          </cell>
          <cell r="BB1586">
            <v>2</v>
          </cell>
          <cell r="BC1586">
            <v>0.10269576379974321</v>
          </cell>
          <cell r="BD1586">
            <v>9.3131548311990692E-2</v>
          </cell>
          <cell r="BE1586">
            <v>83900</v>
          </cell>
          <cell r="BF1586">
            <v>6</v>
          </cell>
          <cell r="BG1586">
            <v>7.7021822849807409E-2</v>
          </cell>
          <cell r="BH1586">
            <v>7.1513706793802145E-2</v>
          </cell>
        </row>
        <row r="1587">
          <cell r="B1587" t="str">
            <v>12521</v>
          </cell>
          <cell r="C1587" t="str">
            <v>7798136451867</v>
          </cell>
          <cell r="D1587" t="str">
            <v>VINO BLEND 750ml GRAN RVA SAMCHEN</v>
          </cell>
          <cell r="E1587">
            <v>12</v>
          </cell>
          <cell r="F1587" t="str">
            <v>BEBIDAS</v>
          </cell>
          <cell r="G1587" t="str">
            <v>BEBIDAS</v>
          </cell>
          <cell r="H1587" t="str">
            <v>VINOS FINOS Y VARIETALES</v>
          </cell>
          <cell r="I1587" t="str">
            <v>ARGENTINA</v>
          </cell>
          <cell r="J1587" t="str">
            <v>SAMCHEN</v>
          </cell>
          <cell r="K1587" t="str">
            <v>SAMCHEN</v>
          </cell>
          <cell r="L1587">
            <v>114</v>
          </cell>
          <cell r="M1587" t="str">
            <v>APOLO IMPORT S.A. 2 - TRENTINO (114)</v>
          </cell>
          <cell r="N1587">
            <v>0</v>
          </cell>
          <cell r="O1587">
            <v>0</v>
          </cell>
          <cell r="P1587">
            <v>0</v>
          </cell>
          <cell r="Q1587">
            <v>0</v>
          </cell>
          <cell r="R1587">
            <v>0</v>
          </cell>
          <cell r="S1587">
            <v>0</v>
          </cell>
          <cell r="T1587">
            <v>0</v>
          </cell>
          <cell r="U1587">
            <v>0</v>
          </cell>
          <cell r="V1587">
            <v>0</v>
          </cell>
          <cell r="W1587">
            <v>0</v>
          </cell>
          <cell r="X1587">
            <v>0</v>
          </cell>
          <cell r="Y1587">
            <v>0</v>
          </cell>
          <cell r="Z1587">
            <v>0</v>
          </cell>
          <cell r="AA1587">
            <v>0</v>
          </cell>
          <cell r="AB1587">
            <v>0</v>
          </cell>
          <cell r="AC1587">
            <v>0</v>
          </cell>
          <cell r="AD1587">
            <v>0</v>
          </cell>
          <cell r="AE1587">
            <v>0</v>
          </cell>
          <cell r="AF1587">
            <v>0</v>
          </cell>
          <cell r="AG1587">
            <v>0</v>
          </cell>
          <cell r="AH1587">
            <v>0</v>
          </cell>
          <cell r="AI1587">
            <v>0</v>
          </cell>
          <cell r="AJ1587">
            <v>24</v>
          </cell>
          <cell r="AK1587">
            <v>24</v>
          </cell>
          <cell r="AL1587">
            <v>25</v>
          </cell>
          <cell r="AM1587">
            <v>15</v>
          </cell>
          <cell r="AN1587">
            <v>16</v>
          </cell>
          <cell r="AO1587">
            <v>0</v>
          </cell>
          <cell r="AP1587" t="str">
            <v>SV</v>
          </cell>
          <cell r="AQ1587" t="str">
            <v>SV</v>
          </cell>
          <cell r="AR1587" t="str">
            <v>SV</v>
          </cell>
          <cell r="AS1587" t="str">
            <v>SV</v>
          </cell>
          <cell r="AT1587" t="str">
            <v>SV</v>
          </cell>
          <cell r="AU1587" t="str">
            <v>Q</v>
          </cell>
          <cell r="AV1587">
            <v>74345.000004000001</v>
          </cell>
          <cell r="AW1587">
            <v>74345.39662</v>
          </cell>
          <cell r="AX1587">
            <v>109900</v>
          </cell>
          <cell r="AY1587">
            <v>0.47824332495913668</v>
          </cell>
          <cell r="AZ1587">
            <v>0.32352138303912648</v>
          </cell>
          <cell r="BA1587">
            <v>99900</v>
          </cell>
          <cell r="BB1587">
            <v>3</v>
          </cell>
          <cell r="BC1587">
            <v>0.34373528811117171</v>
          </cell>
          <cell r="BD1587">
            <v>0.25580580576576573</v>
          </cell>
          <cell r="BE1587">
            <v>0</v>
          </cell>
          <cell r="BF1587">
            <v>0</v>
          </cell>
          <cell r="BG1587">
            <v>-1</v>
          </cell>
          <cell r="BH1587">
            <v>0</v>
          </cell>
        </row>
        <row r="1588">
          <cell r="B1588" t="str">
            <v>12518</v>
          </cell>
          <cell r="C1588" t="str">
            <v>7798136451836</v>
          </cell>
          <cell r="D1588" t="str">
            <v>VINO CAB SAUVIGNON 750ml GRAN RVA SAMCHEN</v>
          </cell>
          <cell r="E1588">
            <v>12</v>
          </cell>
          <cell r="F1588" t="str">
            <v>BEBIDAS</v>
          </cell>
          <cell r="G1588" t="str">
            <v>BEBIDAS</v>
          </cell>
          <cell r="H1588" t="str">
            <v>VINOS FINOS Y VARIETALES</v>
          </cell>
          <cell r="I1588" t="str">
            <v>ARGENTINA</v>
          </cell>
          <cell r="J1588" t="str">
            <v>SAMCHEN</v>
          </cell>
          <cell r="K1588" t="str">
            <v>SAMCHEN</v>
          </cell>
          <cell r="L1588">
            <v>114</v>
          </cell>
          <cell r="M1588" t="str">
            <v>APOLO IMPORT S.A. 2 - TRENTINO (114)</v>
          </cell>
          <cell r="N1588">
            <v>0</v>
          </cell>
          <cell r="O1588">
            <v>0</v>
          </cell>
          <cell r="P1588">
            <v>0</v>
          </cell>
          <cell r="Q1588">
            <v>0</v>
          </cell>
          <cell r="R1588">
            <v>0</v>
          </cell>
          <cell r="S1588">
            <v>0</v>
          </cell>
          <cell r="T1588">
            <v>0</v>
          </cell>
          <cell r="U1588">
            <v>0</v>
          </cell>
          <cell r="V1588">
            <v>0</v>
          </cell>
          <cell r="W1588">
            <v>0</v>
          </cell>
          <cell r="X1588">
            <v>0</v>
          </cell>
          <cell r="Y1588">
            <v>0</v>
          </cell>
          <cell r="Z1588">
            <v>0</v>
          </cell>
          <cell r="AA1588">
            <v>0</v>
          </cell>
          <cell r="AB1588">
            <v>0</v>
          </cell>
          <cell r="AC1588">
            <v>0</v>
          </cell>
          <cell r="AD1588">
            <v>0</v>
          </cell>
          <cell r="AE1588">
            <v>0</v>
          </cell>
          <cell r="AF1588">
            <v>0</v>
          </cell>
          <cell r="AG1588">
            <v>0</v>
          </cell>
          <cell r="AH1588">
            <v>0</v>
          </cell>
          <cell r="AI1588">
            <v>0</v>
          </cell>
          <cell r="AJ1588">
            <v>18</v>
          </cell>
          <cell r="AK1588">
            <v>23</v>
          </cell>
          <cell r="AL1588">
            <v>12</v>
          </cell>
          <cell r="AM1588">
            <v>22</v>
          </cell>
          <cell r="AN1588">
            <v>23</v>
          </cell>
          <cell r="AO1588">
            <v>12</v>
          </cell>
          <cell r="AP1588" t="str">
            <v>SV</v>
          </cell>
          <cell r="AQ1588" t="str">
            <v>SV</v>
          </cell>
          <cell r="AR1588" t="str">
            <v>SV</v>
          </cell>
          <cell r="AS1588" t="str">
            <v>SV</v>
          </cell>
          <cell r="AT1588" t="str">
            <v>SV</v>
          </cell>
          <cell r="AU1588" t="str">
            <v>SV</v>
          </cell>
          <cell r="AV1588">
            <v>91580.000050000002</v>
          </cell>
          <cell r="AW1588">
            <v>75592.823130000004</v>
          </cell>
          <cell r="AX1588">
            <v>109900</v>
          </cell>
          <cell r="AY1588">
            <v>0.20004367700368864</v>
          </cell>
          <cell r="AZ1588">
            <v>0.1666969968152866</v>
          </cell>
          <cell r="BA1588">
            <v>99900</v>
          </cell>
          <cell r="BB1588">
            <v>3</v>
          </cell>
          <cell r="BC1588">
            <v>9.0849529869595047E-2</v>
          </cell>
          <cell r="BD1588">
            <v>8.3283282782782755E-2</v>
          </cell>
          <cell r="BE1588">
            <v>0</v>
          </cell>
          <cell r="BF1588">
            <v>0</v>
          </cell>
          <cell r="BG1588">
            <v>-1</v>
          </cell>
          <cell r="BH1588">
            <v>0</v>
          </cell>
        </row>
        <row r="1589">
          <cell r="B1589" t="str">
            <v>12515</v>
          </cell>
          <cell r="C1589" t="str">
            <v>7798136451799</v>
          </cell>
          <cell r="D1589" t="str">
            <v>VINO CAB SAUVIGNON 750ml SAMCHEN</v>
          </cell>
          <cell r="E1589">
            <v>12</v>
          </cell>
          <cell r="F1589" t="str">
            <v>BEBIDAS</v>
          </cell>
          <cell r="G1589" t="str">
            <v>BEBIDAS</v>
          </cell>
          <cell r="H1589" t="str">
            <v>VINOS FINOS Y VARIETALES</v>
          </cell>
          <cell r="I1589" t="str">
            <v>ARGENTINA</v>
          </cell>
          <cell r="J1589" t="str">
            <v>SAMCHEN</v>
          </cell>
          <cell r="K1589" t="str">
            <v>SAMCHEN</v>
          </cell>
          <cell r="L1589">
            <v>114</v>
          </cell>
          <cell r="M1589" t="str">
            <v>APOLO IMPORT S.A. 2 - TRENTINO (114)</v>
          </cell>
          <cell r="N1589">
            <v>0</v>
          </cell>
          <cell r="O1589">
            <v>0</v>
          </cell>
          <cell r="P1589">
            <v>2</v>
          </cell>
          <cell r="Q1589">
            <v>1</v>
          </cell>
          <cell r="R1589">
            <v>0</v>
          </cell>
          <cell r="S1589">
            <v>0</v>
          </cell>
          <cell r="T1589">
            <v>0</v>
          </cell>
          <cell r="U1589">
            <v>0</v>
          </cell>
          <cell r="V1589">
            <v>0</v>
          </cell>
          <cell r="W1589">
            <v>0</v>
          </cell>
          <cell r="X1589">
            <v>0</v>
          </cell>
          <cell r="Y1589">
            <v>0</v>
          </cell>
          <cell r="Z1589">
            <v>0</v>
          </cell>
          <cell r="AA1589">
            <v>0</v>
          </cell>
          <cell r="AB1589">
            <v>0</v>
          </cell>
          <cell r="AC1589">
            <v>0</v>
          </cell>
          <cell r="AD1589">
            <v>0</v>
          </cell>
          <cell r="AE1589">
            <v>0</v>
          </cell>
          <cell r="AF1589">
            <v>0</v>
          </cell>
          <cell r="AG1589">
            <v>0</v>
          </cell>
          <cell r="AH1589">
            <v>0</v>
          </cell>
          <cell r="AI1589">
            <v>0</v>
          </cell>
          <cell r="AJ1589">
            <v>14</v>
          </cell>
          <cell r="AK1589">
            <v>19</v>
          </cell>
          <cell r="AL1589">
            <v>11</v>
          </cell>
          <cell r="AM1589">
            <v>22</v>
          </cell>
          <cell r="AN1589">
            <v>24</v>
          </cell>
          <cell r="AO1589">
            <v>12</v>
          </cell>
          <cell r="AP1589">
            <v>420</v>
          </cell>
          <cell r="AQ1589" t="str">
            <v>SV</v>
          </cell>
          <cell r="AR1589" t="str">
            <v>SV</v>
          </cell>
          <cell r="AS1589" t="str">
            <v>SV</v>
          </cell>
          <cell r="AT1589" t="str">
            <v>SV</v>
          </cell>
          <cell r="AU1589" t="str">
            <v>SV</v>
          </cell>
          <cell r="AV1589">
            <v>74919.999989999997</v>
          </cell>
          <cell r="AW1589">
            <v>53127.8462</v>
          </cell>
          <cell r="AX1589">
            <v>89900</v>
          </cell>
          <cell r="AY1589">
            <v>0.19994660987719537</v>
          </cell>
          <cell r="AZ1589">
            <v>0.16662958854282539</v>
          </cell>
          <cell r="BA1589">
            <v>79900</v>
          </cell>
          <cell r="BB1589">
            <v>3</v>
          </cell>
          <cell r="BC1589">
            <v>6.6470902438130253E-2</v>
          </cell>
          <cell r="BD1589">
            <v>6.232791001251569E-2</v>
          </cell>
          <cell r="BE1589">
            <v>0</v>
          </cell>
          <cell r="BF1589">
            <v>0</v>
          </cell>
          <cell r="BG1589">
            <v>-1</v>
          </cell>
          <cell r="BH1589">
            <v>0</v>
          </cell>
        </row>
        <row r="1590">
          <cell r="B1590" t="str">
            <v>12520</v>
          </cell>
          <cell r="C1590" t="str">
            <v>7798136451843</v>
          </cell>
          <cell r="D1590" t="str">
            <v>VINO MALBEC 750ml GRAN RVA SAMCHEN</v>
          </cell>
          <cell r="E1590">
            <v>12</v>
          </cell>
          <cell r="F1590" t="str">
            <v>BEBIDAS</v>
          </cell>
          <cell r="G1590" t="str">
            <v>BEBIDAS</v>
          </cell>
          <cell r="H1590" t="str">
            <v>VINOS FINOS Y VARIETALES</v>
          </cell>
          <cell r="I1590" t="str">
            <v>ARGENTINA</v>
          </cell>
          <cell r="J1590" t="str">
            <v>SAMCHEN</v>
          </cell>
          <cell r="K1590" t="str">
            <v>SAMCHEN</v>
          </cell>
          <cell r="L1590">
            <v>114</v>
          </cell>
          <cell r="M1590" t="str">
            <v>APOLO IMPORT S.A. 2 - TRENTINO (114)</v>
          </cell>
          <cell r="N1590">
            <v>0</v>
          </cell>
          <cell r="O1590">
            <v>0</v>
          </cell>
          <cell r="P1590">
            <v>0</v>
          </cell>
          <cell r="Q1590">
            <v>0</v>
          </cell>
          <cell r="R1590">
            <v>0</v>
          </cell>
          <cell r="S1590">
            <v>0</v>
          </cell>
          <cell r="T1590">
            <v>0</v>
          </cell>
          <cell r="U1590">
            <v>0</v>
          </cell>
          <cell r="V1590">
            <v>0</v>
          </cell>
          <cell r="W1590">
            <v>0</v>
          </cell>
          <cell r="X1590">
            <v>1</v>
          </cell>
          <cell r="Y1590">
            <v>1</v>
          </cell>
          <cell r="Z1590">
            <v>0</v>
          </cell>
          <cell r="AA1590">
            <v>0</v>
          </cell>
          <cell r="AB1590">
            <v>1</v>
          </cell>
          <cell r="AC1590">
            <v>1</v>
          </cell>
          <cell r="AD1590">
            <v>0</v>
          </cell>
          <cell r="AE1590">
            <v>0</v>
          </cell>
          <cell r="AF1590">
            <v>1</v>
          </cell>
          <cell r="AG1590">
            <v>1</v>
          </cell>
          <cell r="AH1590">
            <v>0</v>
          </cell>
          <cell r="AI1590">
            <v>0</v>
          </cell>
          <cell r="AJ1590">
            <v>14</v>
          </cell>
          <cell r="AK1590">
            <v>26</v>
          </cell>
          <cell r="AL1590">
            <v>14</v>
          </cell>
          <cell r="AM1590">
            <v>21</v>
          </cell>
          <cell r="AN1590">
            <v>22</v>
          </cell>
          <cell r="AO1590">
            <v>12</v>
          </cell>
          <cell r="AP1590" t="str">
            <v>SV</v>
          </cell>
          <cell r="AQ1590" t="str">
            <v>SV</v>
          </cell>
          <cell r="AR1590">
            <v>420</v>
          </cell>
          <cell r="AS1590">
            <v>630</v>
          </cell>
          <cell r="AT1590">
            <v>660</v>
          </cell>
          <cell r="AU1590" t="str">
            <v>SV</v>
          </cell>
          <cell r="AV1590">
            <v>91580.000050000002</v>
          </cell>
          <cell r="AW1590">
            <v>75533.097089999996</v>
          </cell>
          <cell r="AX1590">
            <v>109900</v>
          </cell>
          <cell r="AY1590">
            <v>0.20004367700368864</v>
          </cell>
          <cell r="AZ1590">
            <v>0.1666969968152866</v>
          </cell>
          <cell r="BA1590">
            <v>99900</v>
          </cell>
          <cell r="BB1590">
            <v>3</v>
          </cell>
          <cell r="BC1590">
            <v>9.0849529869595047E-2</v>
          </cell>
          <cell r="BD1590">
            <v>8.3283282782782755E-2</v>
          </cell>
          <cell r="BE1590">
            <v>0</v>
          </cell>
          <cell r="BF1590">
            <v>0</v>
          </cell>
          <cell r="BG1590">
            <v>-1</v>
          </cell>
          <cell r="BH1590">
            <v>0</v>
          </cell>
        </row>
        <row r="1591">
          <cell r="B1591" t="str">
            <v>12516</v>
          </cell>
          <cell r="C1591" t="str">
            <v>7798136451805</v>
          </cell>
          <cell r="D1591" t="str">
            <v>VINO MALBEC 750ml RVA SAMCHEN</v>
          </cell>
          <cell r="E1591">
            <v>12</v>
          </cell>
          <cell r="F1591" t="str">
            <v>BEBIDAS</v>
          </cell>
          <cell r="G1591" t="str">
            <v>BEBIDAS</v>
          </cell>
          <cell r="H1591" t="str">
            <v>VINOS FINOS Y VARIETALES</v>
          </cell>
          <cell r="I1591" t="str">
            <v>ARGENTINA</v>
          </cell>
          <cell r="J1591" t="str">
            <v>SAMCHEN</v>
          </cell>
          <cell r="K1591" t="str">
            <v>SAMCHEN</v>
          </cell>
          <cell r="L1591">
            <v>114</v>
          </cell>
          <cell r="M1591" t="str">
            <v>APOLO IMPORT S.A. 2 - TRENTINO (114)</v>
          </cell>
          <cell r="N1591">
            <v>0</v>
          </cell>
          <cell r="O1591">
            <v>0</v>
          </cell>
          <cell r="P1591">
            <v>0</v>
          </cell>
          <cell r="Q1591">
            <v>0</v>
          </cell>
          <cell r="R1591">
            <v>0</v>
          </cell>
          <cell r="S1591">
            <v>1</v>
          </cell>
          <cell r="T1591">
            <v>2</v>
          </cell>
          <cell r="U1591">
            <v>2</v>
          </cell>
          <cell r="V1591">
            <v>0</v>
          </cell>
          <cell r="W1591">
            <v>0</v>
          </cell>
          <cell r="X1591">
            <v>0</v>
          </cell>
          <cell r="Y1591">
            <v>0</v>
          </cell>
          <cell r="Z1591">
            <v>0</v>
          </cell>
          <cell r="AA1591">
            <v>0</v>
          </cell>
          <cell r="AB1591">
            <v>0</v>
          </cell>
          <cell r="AC1591">
            <v>0</v>
          </cell>
          <cell r="AD1591">
            <v>0</v>
          </cell>
          <cell r="AE1591">
            <v>0</v>
          </cell>
          <cell r="AF1591">
            <v>0</v>
          </cell>
          <cell r="AG1591">
            <v>0</v>
          </cell>
          <cell r="AH1591">
            <v>0</v>
          </cell>
          <cell r="AI1591">
            <v>0</v>
          </cell>
          <cell r="AJ1591">
            <v>11</v>
          </cell>
          <cell r="AK1591">
            <v>15</v>
          </cell>
          <cell r="AL1591">
            <v>17</v>
          </cell>
          <cell r="AM1591">
            <v>25</v>
          </cell>
          <cell r="AN1591">
            <v>23</v>
          </cell>
          <cell r="AO1591">
            <v>12</v>
          </cell>
          <cell r="AP1591" t="str">
            <v>SV</v>
          </cell>
          <cell r="AQ1591">
            <v>225</v>
          </cell>
          <cell r="AR1591" t="str">
            <v>SV</v>
          </cell>
          <cell r="AS1591" t="str">
            <v>SV</v>
          </cell>
          <cell r="AT1591" t="str">
            <v>SV</v>
          </cell>
          <cell r="AU1591" t="str">
            <v>SV</v>
          </cell>
          <cell r="AV1591">
            <v>74919.999989999997</v>
          </cell>
          <cell r="AW1591">
            <v>53281.9804</v>
          </cell>
          <cell r="AX1591">
            <v>89900</v>
          </cell>
          <cell r="AY1591">
            <v>0.19994660987719537</v>
          </cell>
          <cell r="AZ1591">
            <v>0.16662958854282539</v>
          </cell>
          <cell r="BA1591">
            <v>79900</v>
          </cell>
          <cell r="BB1591">
            <v>3</v>
          </cell>
          <cell r="BC1591">
            <v>6.6470902438130253E-2</v>
          </cell>
          <cell r="BD1591">
            <v>6.232791001251569E-2</v>
          </cell>
          <cell r="BE1591">
            <v>0</v>
          </cell>
          <cell r="BF1591">
            <v>0</v>
          </cell>
          <cell r="BG1591">
            <v>-1</v>
          </cell>
          <cell r="BH1591">
            <v>0</v>
          </cell>
        </row>
        <row r="1592">
          <cell r="B1592" t="str">
            <v>12517</v>
          </cell>
          <cell r="C1592" t="str">
            <v>7798136451812</v>
          </cell>
          <cell r="D1592" t="str">
            <v>VINO MERLOT 750ml RVA SAMCHEN</v>
          </cell>
          <cell r="E1592">
            <v>12</v>
          </cell>
          <cell r="F1592" t="str">
            <v>BEBIDAS</v>
          </cell>
          <cell r="G1592" t="str">
            <v>BEBIDAS</v>
          </cell>
          <cell r="H1592" t="str">
            <v>VINOS FINOS Y VARIETALES</v>
          </cell>
          <cell r="I1592" t="str">
            <v>ARGENTINA</v>
          </cell>
          <cell r="J1592" t="str">
            <v>SAMCHEN</v>
          </cell>
          <cell r="K1592" t="str">
            <v>SAMCHEN</v>
          </cell>
          <cell r="L1592">
            <v>114</v>
          </cell>
          <cell r="M1592" t="str">
            <v>APOLO IMPORT S.A. 2 - TRENTINO (114)</v>
          </cell>
          <cell r="N1592">
            <v>0</v>
          </cell>
          <cell r="O1592">
            <v>0</v>
          </cell>
          <cell r="P1592">
            <v>0</v>
          </cell>
          <cell r="Q1592">
            <v>0</v>
          </cell>
          <cell r="R1592">
            <v>0</v>
          </cell>
          <cell r="S1592">
            <v>0</v>
          </cell>
          <cell r="T1592">
            <v>0</v>
          </cell>
          <cell r="U1592">
            <v>0</v>
          </cell>
          <cell r="V1592">
            <v>0</v>
          </cell>
          <cell r="W1592">
            <v>0</v>
          </cell>
          <cell r="X1592">
            <v>0</v>
          </cell>
          <cell r="Y1592">
            <v>0</v>
          </cell>
          <cell r="Z1592">
            <v>0</v>
          </cell>
          <cell r="AA1592">
            <v>0</v>
          </cell>
          <cell r="AB1592">
            <v>2</v>
          </cell>
          <cell r="AC1592">
            <v>2</v>
          </cell>
          <cell r="AD1592">
            <v>0</v>
          </cell>
          <cell r="AE1592">
            <v>0</v>
          </cell>
          <cell r="AF1592">
            <v>0</v>
          </cell>
          <cell r="AG1592">
            <v>1</v>
          </cell>
          <cell r="AH1592">
            <v>0</v>
          </cell>
          <cell r="AI1592">
            <v>0</v>
          </cell>
          <cell r="AJ1592">
            <v>11</v>
          </cell>
          <cell r="AK1592">
            <v>17</v>
          </cell>
          <cell r="AL1592">
            <v>11</v>
          </cell>
          <cell r="AM1592">
            <v>16</v>
          </cell>
          <cell r="AN1592">
            <v>10</v>
          </cell>
          <cell r="AO1592">
            <v>0</v>
          </cell>
          <cell r="AP1592" t="str">
            <v>SV</v>
          </cell>
          <cell r="AQ1592" t="str">
            <v>SV</v>
          </cell>
          <cell r="AR1592" t="str">
            <v>SV</v>
          </cell>
          <cell r="AS1592">
            <v>240</v>
          </cell>
          <cell r="AT1592">
            <v>300</v>
          </cell>
          <cell r="AU1592" t="str">
            <v>Q</v>
          </cell>
          <cell r="AV1592">
            <v>74920.000000999993</v>
          </cell>
          <cell r="AW1592">
            <v>50801.972099999999</v>
          </cell>
          <cell r="AX1592">
            <v>89900</v>
          </cell>
          <cell r="AY1592">
            <v>0.19994660970101519</v>
          </cell>
          <cell r="AZ1592">
            <v>0.16662958842046727</v>
          </cell>
          <cell r="BA1592">
            <v>79900</v>
          </cell>
          <cell r="BB1592">
            <v>3</v>
          </cell>
          <cell r="BC1592">
            <v>6.6470902281547506E-2</v>
          </cell>
          <cell r="BD1592">
            <v>6.2327909874843643E-2</v>
          </cell>
          <cell r="BE1592">
            <v>0</v>
          </cell>
          <cell r="BF1592">
            <v>0</v>
          </cell>
          <cell r="BG1592">
            <v>-1</v>
          </cell>
          <cell r="BH1592">
            <v>0</v>
          </cell>
        </row>
        <row r="1593">
          <cell r="B1593" t="str">
            <v>20366</v>
          </cell>
          <cell r="C1593" t="str">
            <v>7791728002713</v>
          </cell>
          <cell r="D1593" t="str">
            <v>VINO CABERNET SAUVIGNON 750ml ALAMBRADO</v>
          </cell>
          <cell r="E1593">
            <v>6</v>
          </cell>
          <cell r="F1593" t="str">
            <v>BEBIDAS</v>
          </cell>
          <cell r="G1593" t="str">
            <v>BEBIDAS</v>
          </cell>
          <cell r="H1593" t="str">
            <v>VINOS FINOS Y VARIETALES</v>
          </cell>
          <cell r="I1593" t="str">
            <v>ARGENTINA</v>
          </cell>
          <cell r="J1593" t="str">
            <v>SANTA JULIA</v>
          </cell>
          <cell r="K1593" t="str">
            <v>ALAMBRADO</v>
          </cell>
          <cell r="L1593">
            <v>126</v>
          </cell>
          <cell r="M1593" t="str">
            <v>LONDON IMPORT S.A. (126)</v>
          </cell>
          <cell r="N1593">
            <v>0</v>
          </cell>
          <cell r="O1593">
            <v>0</v>
          </cell>
          <cell r="P1593">
            <v>0</v>
          </cell>
          <cell r="Q1593">
            <v>0</v>
          </cell>
          <cell r="R1593">
            <v>0</v>
          </cell>
          <cell r="S1593">
            <v>0</v>
          </cell>
          <cell r="T1593">
            <v>0</v>
          </cell>
          <cell r="U1593">
            <v>0</v>
          </cell>
          <cell r="V1593">
            <v>0</v>
          </cell>
          <cell r="W1593">
            <v>0</v>
          </cell>
          <cell r="X1593">
            <v>0</v>
          </cell>
          <cell r="Y1593">
            <v>0</v>
          </cell>
          <cell r="Z1593">
            <v>0</v>
          </cell>
          <cell r="AA1593">
            <v>0</v>
          </cell>
          <cell r="AB1593">
            <v>0</v>
          </cell>
          <cell r="AC1593">
            <v>0</v>
          </cell>
          <cell r="AD1593">
            <v>0</v>
          </cell>
          <cell r="AE1593">
            <v>1</v>
          </cell>
          <cell r="AF1593">
            <v>0</v>
          </cell>
          <cell r="AG1593">
            <v>0</v>
          </cell>
          <cell r="AH1593">
            <v>0</v>
          </cell>
          <cell r="AI1593">
            <v>0</v>
          </cell>
          <cell r="AJ1593">
            <v>6</v>
          </cell>
          <cell r="AK1593">
            <v>20</v>
          </cell>
          <cell r="AL1593">
            <v>5</v>
          </cell>
          <cell r="AM1593">
            <v>7</v>
          </cell>
          <cell r="AN1593">
            <v>4</v>
          </cell>
          <cell r="AO1593">
            <v>6</v>
          </cell>
          <cell r="AP1593" t="str">
            <v>SV</v>
          </cell>
          <cell r="AQ1593" t="str">
            <v>SV</v>
          </cell>
          <cell r="AR1593" t="str">
            <v>SV</v>
          </cell>
          <cell r="AS1593" t="str">
            <v>SV</v>
          </cell>
          <cell r="AT1593" t="str">
            <v>SV</v>
          </cell>
          <cell r="AU1593" t="str">
            <v>SV</v>
          </cell>
          <cell r="AV1593">
            <v>71453.999979999993</v>
          </cell>
          <cell r="AW1593">
            <v>55828.249400000001</v>
          </cell>
          <cell r="AX1593">
            <v>82900</v>
          </cell>
          <cell r="AY1593">
            <v>0.16018697376219304</v>
          </cell>
          <cell r="AZ1593">
            <v>0.13806996405307609</v>
          </cell>
          <cell r="BA1593">
            <v>80900</v>
          </cell>
          <cell r="BB1593">
            <v>3</v>
          </cell>
          <cell r="BC1593">
            <v>0.13219693820701361</v>
          </cell>
          <cell r="BD1593">
            <v>0.11676143411619291</v>
          </cell>
          <cell r="BE1593">
            <v>78900</v>
          </cell>
          <cell r="BF1593">
            <v>6</v>
          </cell>
          <cell r="BG1593">
            <v>0.10420690265183397</v>
          </cell>
          <cell r="BH1593">
            <v>9.4372623827629995E-2</v>
          </cell>
        </row>
        <row r="1594">
          <cell r="B1594" t="str">
            <v>20372</v>
          </cell>
          <cell r="C1594" t="str">
            <v>7791728002690</v>
          </cell>
          <cell r="D1594" t="str">
            <v>VINO MALBEC 750ml ALAMBRADO</v>
          </cell>
          <cell r="E1594">
            <v>6</v>
          </cell>
          <cell r="F1594" t="str">
            <v>BEBIDAS</v>
          </cell>
          <cell r="G1594" t="str">
            <v>BEBIDAS</v>
          </cell>
          <cell r="H1594" t="str">
            <v>VINOS FINOS Y VARIETALES</v>
          </cell>
          <cell r="I1594" t="str">
            <v>ARGENTINA</v>
          </cell>
          <cell r="J1594" t="str">
            <v>SANTA JULIA</v>
          </cell>
          <cell r="K1594" t="str">
            <v>ALAMBRADO</v>
          </cell>
          <cell r="L1594">
            <v>126</v>
          </cell>
          <cell r="M1594" t="str">
            <v>LONDON IMPORT S.A. (126)</v>
          </cell>
          <cell r="N1594">
            <v>0</v>
          </cell>
          <cell r="O1594">
            <v>0</v>
          </cell>
          <cell r="P1594">
            <v>1</v>
          </cell>
          <cell r="Q1594">
            <v>1</v>
          </cell>
          <cell r="R1594">
            <v>1</v>
          </cell>
          <cell r="S1594">
            <v>0</v>
          </cell>
          <cell r="T1594">
            <v>1</v>
          </cell>
          <cell r="U1594">
            <v>2</v>
          </cell>
          <cell r="V1594">
            <v>0</v>
          </cell>
          <cell r="W1594">
            <v>0</v>
          </cell>
          <cell r="X1594">
            <v>1</v>
          </cell>
          <cell r="Y1594">
            <v>1</v>
          </cell>
          <cell r="Z1594">
            <v>0</v>
          </cell>
          <cell r="AA1594">
            <v>0</v>
          </cell>
          <cell r="AB1594">
            <v>0</v>
          </cell>
          <cell r="AC1594">
            <v>0</v>
          </cell>
          <cell r="AD1594">
            <v>1</v>
          </cell>
          <cell r="AE1594">
            <v>0</v>
          </cell>
          <cell r="AF1594">
            <v>1</v>
          </cell>
          <cell r="AG1594">
            <v>1</v>
          </cell>
          <cell r="AH1594">
            <v>0</v>
          </cell>
          <cell r="AI1594">
            <v>0</v>
          </cell>
          <cell r="AJ1594">
            <v>7</v>
          </cell>
          <cell r="AK1594">
            <v>7</v>
          </cell>
          <cell r="AL1594">
            <v>8</v>
          </cell>
          <cell r="AM1594">
            <v>6</v>
          </cell>
          <cell r="AN1594">
            <v>4</v>
          </cell>
          <cell r="AO1594">
            <v>6</v>
          </cell>
          <cell r="AP1594">
            <v>210</v>
          </cell>
          <cell r="AQ1594">
            <v>105</v>
          </cell>
          <cell r="AR1594">
            <v>240</v>
          </cell>
          <cell r="AS1594" t="str">
            <v>SV</v>
          </cell>
          <cell r="AT1594">
            <v>120</v>
          </cell>
          <cell r="AU1594" t="str">
            <v>SV</v>
          </cell>
          <cell r="AV1594">
            <v>71453.999979999993</v>
          </cell>
          <cell r="AW1594">
            <v>62431.7837</v>
          </cell>
          <cell r="AX1594">
            <v>82900</v>
          </cell>
          <cell r="AY1594">
            <v>0.16018697376219304</v>
          </cell>
          <cell r="AZ1594">
            <v>0.13806996405307609</v>
          </cell>
          <cell r="BA1594">
            <v>80900</v>
          </cell>
          <cell r="BB1594">
            <v>3</v>
          </cell>
          <cell r="BC1594">
            <v>0.13219693820701361</v>
          </cell>
          <cell r="BD1594">
            <v>0.11676143411619291</v>
          </cell>
          <cell r="BE1594">
            <v>78900</v>
          </cell>
          <cell r="BF1594">
            <v>6</v>
          </cell>
          <cell r="BG1594">
            <v>0.10420690265183397</v>
          </cell>
          <cell r="BH1594">
            <v>9.4372623827629995E-2</v>
          </cell>
        </row>
        <row r="1595">
          <cell r="B1595" t="str">
            <v>20373</v>
          </cell>
          <cell r="C1595" t="str">
            <v>7791728006407</v>
          </cell>
          <cell r="D1595" t="str">
            <v>VINO SAUVIGNON 750ml ALAMBRADO</v>
          </cell>
          <cell r="E1595">
            <v>6</v>
          </cell>
          <cell r="F1595" t="str">
            <v>BEBIDAS</v>
          </cell>
          <cell r="G1595" t="str">
            <v>BEBIDAS</v>
          </cell>
          <cell r="H1595" t="str">
            <v>VINOS FINOS Y VARIETALES</v>
          </cell>
          <cell r="I1595" t="str">
            <v>ARGENTINA</v>
          </cell>
          <cell r="J1595" t="str">
            <v>SANTA JULIA</v>
          </cell>
          <cell r="K1595" t="str">
            <v>ALAMBRADO</v>
          </cell>
          <cell r="L1595">
            <v>126</v>
          </cell>
          <cell r="M1595" t="str">
            <v>LONDON IMPORT S.A. (126)</v>
          </cell>
          <cell r="N1595">
            <v>0</v>
          </cell>
          <cell r="O1595">
            <v>0</v>
          </cell>
          <cell r="P1595">
            <v>0</v>
          </cell>
          <cell r="Q1595">
            <v>0</v>
          </cell>
          <cell r="R1595">
            <v>0</v>
          </cell>
          <cell r="S1595">
            <v>0</v>
          </cell>
          <cell r="T1595">
            <v>0</v>
          </cell>
          <cell r="U1595">
            <v>0</v>
          </cell>
          <cell r="V1595">
            <v>0</v>
          </cell>
          <cell r="W1595">
            <v>0</v>
          </cell>
          <cell r="X1595">
            <v>2</v>
          </cell>
          <cell r="Y1595">
            <v>1</v>
          </cell>
          <cell r="Z1595">
            <v>0</v>
          </cell>
          <cell r="AA1595">
            <v>0</v>
          </cell>
          <cell r="AB1595">
            <v>0</v>
          </cell>
          <cell r="AC1595">
            <v>0</v>
          </cell>
          <cell r="AD1595">
            <v>0</v>
          </cell>
          <cell r="AE1595">
            <v>0</v>
          </cell>
          <cell r="AF1595">
            <v>0</v>
          </cell>
          <cell r="AG1595">
            <v>1</v>
          </cell>
          <cell r="AH1595">
            <v>0</v>
          </cell>
          <cell r="AI1595">
            <v>0</v>
          </cell>
          <cell r="AJ1595">
            <v>8</v>
          </cell>
          <cell r="AK1595">
            <v>9</v>
          </cell>
          <cell r="AL1595">
            <v>7</v>
          </cell>
          <cell r="AM1595">
            <v>9</v>
          </cell>
          <cell r="AN1595">
            <v>5</v>
          </cell>
          <cell r="AO1595">
            <v>6</v>
          </cell>
          <cell r="AP1595" t="str">
            <v>SV</v>
          </cell>
          <cell r="AQ1595" t="str">
            <v>SV</v>
          </cell>
          <cell r="AR1595">
            <v>210</v>
          </cell>
          <cell r="AS1595" t="str">
            <v>SV</v>
          </cell>
          <cell r="AT1595">
            <v>150</v>
          </cell>
          <cell r="AU1595" t="str">
            <v>SV</v>
          </cell>
          <cell r="AV1595">
            <v>71453.999979999993</v>
          </cell>
          <cell r="AW1595">
            <v>61131.771359999999</v>
          </cell>
          <cell r="AX1595">
            <v>82900</v>
          </cell>
          <cell r="AY1595">
            <v>0.16018697376219304</v>
          </cell>
          <cell r="AZ1595">
            <v>0.13806996405307609</v>
          </cell>
          <cell r="BA1595">
            <v>80900</v>
          </cell>
          <cell r="BB1595">
            <v>3</v>
          </cell>
          <cell r="BC1595">
            <v>0.13219693820701361</v>
          </cell>
          <cell r="BD1595">
            <v>0.11676143411619291</v>
          </cell>
          <cell r="BE1595">
            <v>78900</v>
          </cell>
          <cell r="BF1595">
            <v>6</v>
          </cell>
          <cell r="BG1595">
            <v>0.10420690265183397</v>
          </cell>
          <cell r="BH1595">
            <v>9.4372623827629995E-2</v>
          </cell>
        </row>
        <row r="1596">
          <cell r="B1596" t="str">
            <v>11158</v>
          </cell>
          <cell r="C1596" t="str">
            <v>7798127630417</v>
          </cell>
          <cell r="D1596" t="str">
            <v>VINO BLEND 750ml RVA SOTTANO</v>
          </cell>
          <cell r="E1596">
            <v>6</v>
          </cell>
          <cell r="F1596" t="str">
            <v>BEBIDAS</v>
          </cell>
          <cell r="G1596" t="str">
            <v>BEBIDAS</v>
          </cell>
          <cell r="H1596" t="str">
            <v>VINOS FINOS Y VARIETALES</v>
          </cell>
          <cell r="I1596" t="str">
            <v>ARGENTINA</v>
          </cell>
          <cell r="J1596" t="str">
            <v>SOTTANO</v>
          </cell>
          <cell r="K1596" t="str">
            <v>SOTTANO</v>
          </cell>
          <cell r="L1596">
            <v>984</v>
          </cell>
          <cell r="M1596" t="str">
            <v>CAMINOS DEL VINO S.A. (984)</v>
          </cell>
          <cell r="N1596">
            <v>0</v>
          </cell>
          <cell r="O1596">
            <v>0</v>
          </cell>
          <cell r="P1596">
            <v>0</v>
          </cell>
          <cell r="Q1596">
            <v>0</v>
          </cell>
          <cell r="R1596">
            <v>0</v>
          </cell>
          <cell r="S1596">
            <v>0</v>
          </cell>
          <cell r="T1596">
            <v>0</v>
          </cell>
          <cell r="U1596">
            <v>0</v>
          </cell>
          <cell r="V1596">
            <v>0</v>
          </cell>
          <cell r="W1596">
            <v>0</v>
          </cell>
          <cell r="X1596">
            <v>0</v>
          </cell>
          <cell r="Y1596">
            <v>0</v>
          </cell>
          <cell r="Z1596">
            <v>0</v>
          </cell>
          <cell r="AA1596">
            <v>0</v>
          </cell>
          <cell r="AB1596">
            <v>0</v>
          </cell>
          <cell r="AC1596">
            <v>0</v>
          </cell>
          <cell r="AD1596">
            <v>0</v>
          </cell>
          <cell r="AE1596">
            <v>0</v>
          </cell>
          <cell r="AF1596">
            <v>0</v>
          </cell>
          <cell r="AG1596">
            <v>0</v>
          </cell>
          <cell r="AH1596">
            <v>0</v>
          </cell>
          <cell r="AI1596">
            <v>0</v>
          </cell>
          <cell r="AJ1596">
            <v>3</v>
          </cell>
          <cell r="AK1596">
            <v>12</v>
          </cell>
          <cell r="AL1596">
            <v>0</v>
          </cell>
          <cell r="AM1596">
            <v>0</v>
          </cell>
          <cell r="AN1596">
            <v>0</v>
          </cell>
          <cell r="AO1596">
            <v>0</v>
          </cell>
          <cell r="AP1596" t="str">
            <v>SV</v>
          </cell>
          <cell r="AQ1596" t="str">
            <v>SV</v>
          </cell>
          <cell r="AR1596" t="str">
            <v>Q</v>
          </cell>
          <cell r="AS1596" t="str">
            <v>Q</v>
          </cell>
          <cell r="AT1596" t="str">
            <v>Q</v>
          </cell>
          <cell r="AU1596" t="str">
            <v>Q</v>
          </cell>
          <cell r="AV1596">
            <v>79200</v>
          </cell>
          <cell r="AW1596">
            <v>79199.999779999998</v>
          </cell>
          <cell r="AX1596">
            <v>94900</v>
          </cell>
          <cell r="AY1596">
            <v>0.19823232323232332</v>
          </cell>
          <cell r="AZ1596">
            <v>0.1654373024236038</v>
          </cell>
          <cell r="BA1596">
            <v>92900</v>
          </cell>
          <cell r="BB1596">
            <v>2</v>
          </cell>
          <cell r="BC1596">
            <v>0.17297979797979801</v>
          </cell>
          <cell r="BD1596">
            <v>0.14747039827771799</v>
          </cell>
          <cell r="BE1596">
            <v>89900</v>
          </cell>
          <cell r="BF1596">
            <v>6</v>
          </cell>
          <cell r="BG1596">
            <v>0.13510101010101017</v>
          </cell>
          <cell r="BH1596">
            <v>0.11902113459399333</v>
          </cell>
        </row>
        <row r="1597">
          <cell r="B1597" t="str">
            <v>15958</v>
          </cell>
          <cell r="C1597" t="str">
            <v>7798127630868</v>
          </cell>
          <cell r="D1597" t="str">
            <v>VINO CABERNET SAUVIGNON 750ml SOTTANO</v>
          </cell>
          <cell r="E1597">
            <v>6</v>
          </cell>
          <cell r="F1597" t="str">
            <v>BEBIDAS</v>
          </cell>
          <cell r="G1597" t="str">
            <v>BEBIDAS</v>
          </cell>
          <cell r="H1597" t="str">
            <v>VINOS FINOS Y VARIETALES</v>
          </cell>
          <cell r="I1597" t="str">
            <v>ARGENTINA</v>
          </cell>
          <cell r="J1597" t="str">
            <v>SOTTANO</v>
          </cell>
          <cell r="K1597" t="str">
            <v>SOTTANO</v>
          </cell>
          <cell r="L1597">
            <v>984</v>
          </cell>
          <cell r="M1597" t="str">
            <v>CAMINOS DEL VINO S.A. (984)</v>
          </cell>
          <cell r="N1597">
            <v>1</v>
          </cell>
          <cell r="O1597">
            <v>0</v>
          </cell>
          <cell r="P1597">
            <v>0</v>
          </cell>
          <cell r="Q1597">
            <v>0</v>
          </cell>
          <cell r="R1597">
            <v>0</v>
          </cell>
          <cell r="S1597">
            <v>0</v>
          </cell>
          <cell r="T1597">
            <v>0</v>
          </cell>
          <cell r="U1597">
            <v>0</v>
          </cell>
          <cell r="V1597">
            <v>0</v>
          </cell>
          <cell r="W1597">
            <v>0</v>
          </cell>
          <cell r="X1597">
            <v>0</v>
          </cell>
          <cell r="Y1597">
            <v>0</v>
          </cell>
          <cell r="Z1597">
            <v>0</v>
          </cell>
          <cell r="AA1597">
            <v>0</v>
          </cell>
          <cell r="AB1597">
            <v>0</v>
          </cell>
          <cell r="AC1597">
            <v>0</v>
          </cell>
          <cell r="AD1597">
            <v>0</v>
          </cell>
          <cell r="AE1597">
            <v>0</v>
          </cell>
          <cell r="AF1597">
            <v>0</v>
          </cell>
          <cell r="AG1597">
            <v>0</v>
          </cell>
          <cell r="AH1597">
            <v>0</v>
          </cell>
          <cell r="AI1597">
            <v>0</v>
          </cell>
          <cell r="AJ1597">
            <v>11</v>
          </cell>
          <cell r="AK1597">
            <v>4</v>
          </cell>
          <cell r="AL1597">
            <v>0</v>
          </cell>
          <cell r="AM1597">
            <v>0</v>
          </cell>
          <cell r="AN1597">
            <v>0</v>
          </cell>
          <cell r="AO1597">
            <v>0</v>
          </cell>
          <cell r="AP1597" t="str">
            <v>SV</v>
          </cell>
          <cell r="AQ1597" t="str">
            <v>SV</v>
          </cell>
          <cell r="AR1597" t="str">
            <v>Q</v>
          </cell>
          <cell r="AS1597" t="str">
            <v>Q</v>
          </cell>
          <cell r="AT1597" t="str">
            <v>Q</v>
          </cell>
          <cell r="AU1597" t="str">
            <v>Q</v>
          </cell>
          <cell r="AV1597">
            <v>97199.999995999999</v>
          </cell>
          <cell r="AW1597">
            <v>97200.000260000001</v>
          </cell>
          <cell r="AX1597">
            <v>117900</v>
          </cell>
          <cell r="AY1597">
            <v>0.21296296301287909</v>
          </cell>
          <cell r="AZ1597">
            <v>0.17557251911789654</v>
          </cell>
          <cell r="BA1597">
            <v>114900</v>
          </cell>
          <cell r="BB1597">
            <v>2</v>
          </cell>
          <cell r="BC1597">
            <v>0.18209876548074488</v>
          </cell>
          <cell r="BD1597">
            <v>0.15404699742384684</v>
          </cell>
          <cell r="BE1597">
            <v>112900</v>
          </cell>
          <cell r="BF1597">
            <v>6</v>
          </cell>
          <cell r="BG1597">
            <v>0.16152263379265519</v>
          </cell>
          <cell r="BH1597">
            <v>0.13906111606731622</v>
          </cell>
        </row>
        <row r="1598">
          <cell r="B1598" t="str">
            <v>11154</v>
          </cell>
          <cell r="C1598" t="str">
            <v>7798127630387</v>
          </cell>
          <cell r="D1598" t="str">
            <v>VINO CHARDONNAY 750ml SOTTANO</v>
          </cell>
          <cell r="E1598">
            <v>12</v>
          </cell>
          <cell r="F1598" t="str">
            <v>BEBIDAS</v>
          </cell>
          <cell r="G1598" t="str">
            <v>BEBIDAS</v>
          </cell>
          <cell r="H1598" t="str">
            <v>VINOS FINOS Y VARIETALES</v>
          </cell>
          <cell r="I1598" t="str">
            <v>ARGENTINA</v>
          </cell>
          <cell r="J1598" t="str">
            <v>SOTTANO</v>
          </cell>
          <cell r="K1598" t="str">
            <v>SOTTANO</v>
          </cell>
          <cell r="L1598">
            <v>984</v>
          </cell>
          <cell r="M1598" t="str">
            <v>CAMINOS DEL VINO S.A. (984)</v>
          </cell>
          <cell r="N1598">
            <v>0</v>
          </cell>
          <cell r="O1598">
            <v>0</v>
          </cell>
          <cell r="P1598">
            <v>0</v>
          </cell>
          <cell r="Q1598">
            <v>0</v>
          </cell>
          <cell r="R1598">
            <v>0</v>
          </cell>
          <cell r="S1598">
            <v>0</v>
          </cell>
          <cell r="T1598">
            <v>1</v>
          </cell>
          <cell r="U1598">
            <v>0</v>
          </cell>
          <cell r="V1598">
            <v>0</v>
          </cell>
          <cell r="W1598">
            <v>0</v>
          </cell>
          <cell r="X1598">
            <v>0</v>
          </cell>
          <cell r="Y1598">
            <v>0</v>
          </cell>
          <cell r="Z1598">
            <v>0</v>
          </cell>
          <cell r="AA1598">
            <v>0</v>
          </cell>
          <cell r="AB1598">
            <v>0</v>
          </cell>
          <cell r="AC1598">
            <v>0</v>
          </cell>
          <cell r="AD1598">
            <v>0</v>
          </cell>
          <cell r="AE1598">
            <v>0</v>
          </cell>
          <cell r="AF1598">
            <v>0</v>
          </cell>
          <cell r="AG1598">
            <v>0</v>
          </cell>
          <cell r="AH1598">
            <v>0</v>
          </cell>
          <cell r="AI1598">
            <v>0</v>
          </cell>
          <cell r="AJ1598">
            <v>6</v>
          </cell>
          <cell r="AK1598">
            <v>1</v>
          </cell>
          <cell r="AL1598">
            <v>0</v>
          </cell>
          <cell r="AM1598">
            <v>0</v>
          </cell>
          <cell r="AN1598">
            <v>0</v>
          </cell>
          <cell r="AO1598">
            <v>0</v>
          </cell>
          <cell r="AP1598" t="str">
            <v>SV</v>
          </cell>
          <cell r="AQ1598" t="str">
            <v>SV</v>
          </cell>
          <cell r="AR1598" t="str">
            <v>Q</v>
          </cell>
          <cell r="AS1598" t="str">
            <v>Q</v>
          </cell>
          <cell r="AT1598" t="str">
            <v>Q</v>
          </cell>
          <cell r="AU1598" t="str">
            <v>Q</v>
          </cell>
          <cell r="AV1598">
            <v>44099.999999</v>
          </cell>
          <cell r="AW1598">
            <v>44099.999459999999</v>
          </cell>
          <cell r="AX1598">
            <v>52900</v>
          </cell>
          <cell r="AY1598">
            <v>0.19954648528797159</v>
          </cell>
          <cell r="AZ1598">
            <v>0.16635160682419661</v>
          </cell>
          <cell r="BA1598">
            <v>51900</v>
          </cell>
          <cell r="BB1598">
            <v>3</v>
          </cell>
          <cell r="BC1598">
            <v>0.17687074832600613</v>
          </cell>
          <cell r="BD1598">
            <v>0.15028901736030828</v>
          </cell>
          <cell r="BE1598">
            <v>49900</v>
          </cell>
          <cell r="BF1598">
            <v>6</v>
          </cell>
          <cell r="BG1598">
            <v>0.13151927440207523</v>
          </cell>
          <cell r="BH1598">
            <v>0.11623246494989981</v>
          </cell>
        </row>
        <row r="1599">
          <cell r="B1599" t="str">
            <v>11157</v>
          </cell>
          <cell r="C1599" t="str">
            <v>7798127630837</v>
          </cell>
          <cell r="D1599" t="str">
            <v>VINO MALBEC 750ml RE FAMILIA SOTTANO</v>
          </cell>
          <cell r="E1599">
            <v>6</v>
          </cell>
          <cell r="F1599" t="str">
            <v>BEBIDAS</v>
          </cell>
          <cell r="G1599" t="str">
            <v>BEBIDAS</v>
          </cell>
          <cell r="H1599" t="str">
            <v>VINOS FINOS Y VARIETALES</v>
          </cell>
          <cell r="I1599" t="str">
            <v>ARGENTINA</v>
          </cell>
          <cell r="J1599" t="str">
            <v>SOTTANO</v>
          </cell>
          <cell r="K1599" t="str">
            <v>SOTTANO</v>
          </cell>
          <cell r="L1599">
            <v>984</v>
          </cell>
          <cell r="M1599" t="str">
            <v>CAMINOS DEL VINO S.A. (984)</v>
          </cell>
          <cell r="N1599">
            <v>0</v>
          </cell>
          <cell r="O1599">
            <v>0</v>
          </cell>
          <cell r="P1599">
            <v>0</v>
          </cell>
          <cell r="Q1599">
            <v>0</v>
          </cell>
          <cell r="R1599">
            <v>0</v>
          </cell>
          <cell r="S1599">
            <v>0</v>
          </cell>
          <cell r="T1599">
            <v>0</v>
          </cell>
          <cell r="U1599">
            <v>0</v>
          </cell>
          <cell r="V1599">
            <v>0</v>
          </cell>
          <cell r="W1599">
            <v>0</v>
          </cell>
          <cell r="X1599">
            <v>0</v>
          </cell>
          <cell r="Y1599">
            <v>0</v>
          </cell>
          <cell r="Z1599">
            <v>0</v>
          </cell>
          <cell r="AA1599">
            <v>0</v>
          </cell>
          <cell r="AB1599">
            <v>0</v>
          </cell>
          <cell r="AC1599">
            <v>0</v>
          </cell>
          <cell r="AD1599">
            <v>0</v>
          </cell>
          <cell r="AE1599">
            <v>0</v>
          </cell>
          <cell r="AF1599">
            <v>0</v>
          </cell>
          <cell r="AG1599">
            <v>0</v>
          </cell>
          <cell r="AH1599">
            <v>0</v>
          </cell>
          <cell r="AI1599">
            <v>0</v>
          </cell>
          <cell r="AJ1599">
            <v>6</v>
          </cell>
          <cell r="AK1599">
            <v>0</v>
          </cell>
          <cell r="AL1599">
            <v>0</v>
          </cell>
          <cell r="AM1599">
            <v>0</v>
          </cell>
          <cell r="AN1599">
            <v>0</v>
          </cell>
          <cell r="AO1599">
            <v>0</v>
          </cell>
          <cell r="AP1599" t="str">
            <v>SV</v>
          </cell>
          <cell r="AQ1599" t="str">
            <v>Q</v>
          </cell>
          <cell r="AR1599" t="str">
            <v>Q</v>
          </cell>
          <cell r="AS1599" t="str">
            <v>Q</v>
          </cell>
          <cell r="AT1599" t="str">
            <v>Q</v>
          </cell>
          <cell r="AU1599" t="str">
            <v>Q</v>
          </cell>
          <cell r="AV1599">
            <v>97199.999995999999</v>
          </cell>
          <cell r="AW1599">
            <v>97200.000260000001</v>
          </cell>
          <cell r="AX1599">
            <v>117900</v>
          </cell>
          <cell r="AY1599">
            <v>0.21296296301287909</v>
          </cell>
          <cell r="AZ1599">
            <v>0.17557251911789654</v>
          </cell>
          <cell r="BA1599">
            <v>114900</v>
          </cell>
          <cell r="BB1599">
            <v>2</v>
          </cell>
          <cell r="BC1599">
            <v>0.18209876548074488</v>
          </cell>
          <cell r="BD1599">
            <v>0.15404699742384684</v>
          </cell>
          <cell r="BE1599">
            <v>112900</v>
          </cell>
          <cell r="BF1599">
            <v>6</v>
          </cell>
          <cell r="BG1599">
            <v>0.16152263379265519</v>
          </cell>
          <cell r="BH1599">
            <v>0.13906111606731622</v>
          </cell>
        </row>
        <row r="1600">
          <cell r="B1600" t="str">
            <v>31717</v>
          </cell>
          <cell r="C1600" t="str">
            <v>7790240072808</v>
          </cell>
          <cell r="D1600" t="str">
            <v>VINO MALBEC 750ml RVA TRAPICHE</v>
          </cell>
          <cell r="E1600">
            <v>12</v>
          </cell>
          <cell r="F1600" t="str">
            <v>BEBIDAS</v>
          </cell>
          <cell r="G1600" t="str">
            <v>BEBIDAS</v>
          </cell>
          <cell r="H1600" t="str">
            <v>VINOS FINOS Y VARIETALES</v>
          </cell>
          <cell r="I1600" t="str">
            <v>ARGENTINA</v>
          </cell>
          <cell r="J1600" t="str">
            <v>TRAPICHE</v>
          </cell>
          <cell r="K1600" t="str">
            <v>TRAPICHE</v>
          </cell>
          <cell r="L1600">
            <v>81</v>
          </cell>
          <cell r="M1600" t="str">
            <v>DISTRIBUIDORA GLORIA S.A.  (81)</v>
          </cell>
          <cell r="N1600">
            <v>0</v>
          </cell>
          <cell r="O1600">
            <v>0</v>
          </cell>
          <cell r="P1600">
            <v>0</v>
          </cell>
          <cell r="Q1600">
            <v>0</v>
          </cell>
          <cell r="R1600">
            <v>1</v>
          </cell>
          <cell r="S1600">
            <v>0</v>
          </cell>
          <cell r="T1600">
            <v>0</v>
          </cell>
          <cell r="U1600">
            <v>0</v>
          </cell>
          <cell r="V1600">
            <v>1</v>
          </cell>
          <cell r="W1600">
            <v>0</v>
          </cell>
          <cell r="X1600">
            <v>0</v>
          </cell>
          <cell r="Y1600">
            <v>0</v>
          </cell>
          <cell r="Z1600">
            <v>0</v>
          </cell>
          <cell r="AA1600">
            <v>0</v>
          </cell>
          <cell r="AB1600">
            <v>0</v>
          </cell>
          <cell r="AC1600">
            <v>0</v>
          </cell>
          <cell r="AD1600">
            <v>0</v>
          </cell>
          <cell r="AE1600">
            <v>0</v>
          </cell>
          <cell r="AF1600">
            <v>3</v>
          </cell>
          <cell r="AG1600">
            <v>2</v>
          </cell>
          <cell r="AH1600">
            <v>0</v>
          </cell>
          <cell r="AI1600">
            <v>0</v>
          </cell>
          <cell r="AJ1600">
            <v>0</v>
          </cell>
          <cell r="AK1600">
            <v>8</v>
          </cell>
          <cell r="AL1600">
            <v>0</v>
          </cell>
          <cell r="AM1600">
            <v>0</v>
          </cell>
          <cell r="AN1600">
            <v>0</v>
          </cell>
          <cell r="AO1600">
            <v>0</v>
          </cell>
          <cell r="AP1600" t="str">
            <v>Q</v>
          </cell>
          <cell r="AQ1600" t="str">
            <v>SV</v>
          </cell>
          <cell r="AR1600" t="str">
            <v>Q</v>
          </cell>
          <cell r="AS1600" t="str">
            <v>Q</v>
          </cell>
          <cell r="AT1600" t="str">
            <v>Q</v>
          </cell>
          <cell r="AU1600" t="str">
            <v>Q</v>
          </cell>
          <cell r="AV1600">
            <v>38958.000004000001</v>
          </cell>
          <cell r="AW1600">
            <v>40021.359839999997</v>
          </cell>
          <cell r="AX1600">
            <v>49900</v>
          </cell>
          <cell r="AY1600">
            <v>0.28086657412794636</v>
          </cell>
          <cell r="AZ1600">
            <v>0.21927855703406812</v>
          </cell>
          <cell r="BA1600">
            <v>48900</v>
          </cell>
          <cell r="BB1600">
            <v>3</v>
          </cell>
          <cell r="BC1600">
            <v>0.25519790530774689</v>
          </cell>
          <cell r="BD1600">
            <v>0.2033128833537832</v>
          </cell>
          <cell r="BE1600">
            <v>47900</v>
          </cell>
          <cell r="BF1600">
            <v>6</v>
          </cell>
          <cell r="BG1600">
            <v>0.22952923648754764</v>
          </cell>
          <cell r="BH1600">
            <v>0.18668058446764088</v>
          </cell>
        </row>
        <row r="1601">
          <cell r="B1601" t="str">
            <v>15938</v>
          </cell>
          <cell r="C1601" t="str">
            <v>7798123970388</v>
          </cell>
          <cell r="D1601" t="str">
            <v>VINO CABERNET 750ml RVA LAS PERDICES</v>
          </cell>
          <cell r="E1601">
            <v>6</v>
          </cell>
          <cell r="F1601" t="str">
            <v>BEBIDAS</v>
          </cell>
          <cell r="G1601" t="str">
            <v>BEBIDAS</v>
          </cell>
          <cell r="H1601" t="str">
            <v>VINOS FINOS Y VARIETALES</v>
          </cell>
          <cell r="I1601" t="str">
            <v>ARGENTINA</v>
          </cell>
          <cell r="J1601" t="str">
            <v>VIÑA LAS PERDICES</v>
          </cell>
          <cell r="K1601" t="str">
            <v>LAS PERDICES</v>
          </cell>
          <cell r="L1601">
            <v>984</v>
          </cell>
          <cell r="M1601" t="str">
            <v>CAMINOS DEL VINO S.A. (984)</v>
          </cell>
          <cell r="N1601">
            <v>0</v>
          </cell>
          <cell r="O1601">
            <v>0</v>
          </cell>
          <cell r="P1601">
            <v>0</v>
          </cell>
          <cell r="Q1601">
            <v>0</v>
          </cell>
          <cell r="R1601">
            <v>3</v>
          </cell>
          <cell r="S1601">
            <v>0</v>
          </cell>
          <cell r="T1601">
            <v>0</v>
          </cell>
          <cell r="U1601">
            <v>0</v>
          </cell>
          <cell r="V1601">
            <v>0</v>
          </cell>
          <cell r="W1601">
            <v>0</v>
          </cell>
          <cell r="X1601">
            <v>0</v>
          </cell>
          <cell r="Y1601">
            <v>0</v>
          </cell>
          <cell r="Z1601">
            <v>0</v>
          </cell>
          <cell r="AA1601">
            <v>0</v>
          </cell>
          <cell r="AB1601">
            <v>0</v>
          </cell>
          <cell r="AC1601">
            <v>0</v>
          </cell>
          <cell r="AD1601">
            <v>0</v>
          </cell>
          <cell r="AE1601">
            <v>0</v>
          </cell>
          <cell r="AF1601">
            <v>0</v>
          </cell>
          <cell r="AG1601">
            <v>0</v>
          </cell>
          <cell r="AH1601">
            <v>0</v>
          </cell>
          <cell r="AI1601">
            <v>0</v>
          </cell>
          <cell r="AJ1601">
            <v>14</v>
          </cell>
          <cell r="AK1601">
            <v>1</v>
          </cell>
          <cell r="AL1601">
            <v>0</v>
          </cell>
          <cell r="AM1601">
            <v>0</v>
          </cell>
          <cell r="AN1601">
            <v>0</v>
          </cell>
          <cell r="AO1601">
            <v>0</v>
          </cell>
          <cell r="AP1601" t="str">
            <v>SV</v>
          </cell>
          <cell r="AQ1601" t="str">
            <v>SV</v>
          </cell>
          <cell r="AR1601" t="str">
            <v>Q</v>
          </cell>
          <cell r="AS1601" t="str">
            <v>Q</v>
          </cell>
          <cell r="AT1601" t="str">
            <v>Q</v>
          </cell>
          <cell r="AU1601" t="str">
            <v>Q</v>
          </cell>
          <cell r="AV1601">
            <v>84291.949995000003</v>
          </cell>
          <cell r="AW1601">
            <v>77250.178719999996</v>
          </cell>
          <cell r="AX1601">
            <v>99900</v>
          </cell>
          <cell r="AY1601">
            <v>0.18516655512093183</v>
          </cell>
          <cell r="AZ1601">
            <v>0.15623673678678676</v>
          </cell>
          <cell r="BA1601">
            <v>97900</v>
          </cell>
          <cell r="BB1601">
            <v>3</v>
          </cell>
          <cell r="BC1601">
            <v>0.16143949696035254</v>
          </cell>
          <cell r="BD1601">
            <v>0.13899948932584266</v>
          </cell>
          <cell r="BE1601">
            <v>94900</v>
          </cell>
          <cell r="BF1601">
            <v>6</v>
          </cell>
          <cell r="BG1601">
            <v>0.1258489097194837</v>
          </cell>
          <cell r="BH1601">
            <v>0.11178134884088511</v>
          </cell>
        </row>
        <row r="1602">
          <cell r="B1602" t="str">
            <v>16239</v>
          </cell>
          <cell r="C1602" t="str">
            <v>7798148941547</v>
          </cell>
          <cell r="D1602" t="str">
            <v>VINO 750ml TIZA EGGO ZORZAL</v>
          </cell>
          <cell r="E1602">
            <v>6</v>
          </cell>
          <cell r="F1602" t="str">
            <v>BEBIDAS</v>
          </cell>
          <cell r="G1602" t="str">
            <v>BEBIDAS</v>
          </cell>
          <cell r="H1602" t="str">
            <v>VINOS FINOS Y VARIETALES</v>
          </cell>
          <cell r="I1602" t="str">
            <v>ARGENTINA</v>
          </cell>
          <cell r="J1602" t="str">
            <v>ZORZAL</v>
          </cell>
          <cell r="K1602" t="str">
            <v>ZORZAL</v>
          </cell>
          <cell r="L1602">
            <v>114</v>
          </cell>
          <cell r="M1602" t="str">
            <v>APOLO IMPORT S.A. 2 - TRENTINO (114)</v>
          </cell>
          <cell r="N1602">
            <v>0</v>
          </cell>
          <cell r="O1602">
            <v>0</v>
          </cell>
          <cell r="P1602">
            <v>0</v>
          </cell>
          <cell r="Q1602">
            <v>0</v>
          </cell>
          <cell r="R1602">
            <v>0</v>
          </cell>
          <cell r="S1602">
            <v>0</v>
          </cell>
          <cell r="T1602">
            <v>0</v>
          </cell>
          <cell r="U1602">
            <v>0</v>
          </cell>
          <cell r="V1602">
            <v>0</v>
          </cell>
          <cell r="W1602">
            <v>0</v>
          </cell>
          <cell r="X1602">
            <v>0</v>
          </cell>
          <cell r="Y1602">
            <v>0</v>
          </cell>
          <cell r="Z1602">
            <v>0</v>
          </cell>
          <cell r="AA1602">
            <v>0</v>
          </cell>
          <cell r="AB1602">
            <v>0</v>
          </cell>
          <cell r="AC1602">
            <v>0</v>
          </cell>
          <cell r="AD1602">
            <v>0</v>
          </cell>
          <cell r="AE1602">
            <v>0</v>
          </cell>
          <cell r="AF1602">
            <v>0</v>
          </cell>
          <cell r="AG1602">
            <v>0</v>
          </cell>
          <cell r="AH1602">
            <v>0</v>
          </cell>
          <cell r="AI1602">
            <v>0</v>
          </cell>
          <cell r="AJ1602">
            <v>8</v>
          </cell>
          <cell r="AK1602">
            <v>5</v>
          </cell>
          <cell r="AL1602">
            <v>3</v>
          </cell>
          <cell r="AM1602">
            <v>10</v>
          </cell>
          <cell r="AN1602">
            <v>11</v>
          </cell>
          <cell r="AO1602">
            <v>3</v>
          </cell>
          <cell r="AP1602" t="str">
            <v>SV</v>
          </cell>
          <cell r="AQ1602" t="str">
            <v>SV</v>
          </cell>
          <cell r="AR1602" t="str">
            <v>SV</v>
          </cell>
          <cell r="AS1602" t="str">
            <v>SV</v>
          </cell>
          <cell r="AT1602" t="str">
            <v>SV</v>
          </cell>
          <cell r="AU1602" t="str">
            <v>SV</v>
          </cell>
          <cell r="AV1602">
            <v>141570</v>
          </cell>
          <cell r="AW1602">
            <v>137698.83171</v>
          </cell>
          <cell r="AX1602">
            <v>169900</v>
          </cell>
          <cell r="AY1602">
            <v>0.20011301829483652</v>
          </cell>
          <cell r="AZ1602">
            <v>0.16674514420247205</v>
          </cell>
          <cell r="BA1602">
            <v>159900</v>
          </cell>
          <cell r="BB1602">
            <v>3</v>
          </cell>
          <cell r="BC1602">
            <v>0.12947658402203865</v>
          </cell>
          <cell r="BD1602">
            <v>0.11463414634146342</v>
          </cell>
          <cell r="BE1602">
            <v>154900</v>
          </cell>
          <cell r="BF1602">
            <v>6</v>
          </cell>
          <cell r="BG1602">
            <v>9.4158366885639611E-2</v>
          </cell>
          <cell r="BH1602">
            <v>8.6055519690122664E-2</v>
          </cell>
        </row>
        <row r="1603">
          <cell r="B1603" t="str">
            <v>16238</v>
          </cell>
          <cell r="C1603" t="str">
            <v>7798148941851</v>
          </cell>
          <cell r="D1603" t="str">
            <v>VINO BLEND 750ml PINTAO ZORZAL</v>
          </cell>
          <cell r="E1603">
            <v>6</v>
          </cell>
          <cell r="F1603" t="str">
            <v>BEBIDAS</v>
          </cell>
          <cell r="G1603" t="str">
            <v>BEBIDAS</v>
          </cell>
          <cell r="H1603" t="str">
            <v>VINOS FINOS Y VARIETALES</v>
          </cell>
          <cell r="I1603" t="str">
            <v>ARGENTINA</v>
          </cell>
          <cell r="J1603" t="str">
            <v>ZORZAL</v>
          </cell>
          <cell r="K1603" t="str">
            <v>ZORZAL</v>
          </cell>
          <cell r="L1603">
            <v>114</v>
          </cell>
          <cell r="M1603" t="str">
            <v>APOLO IMPORT S.A. 2 - TRENTINO (114)</v>
          </cell>
          <cell r="N1603">
            <v>0</v>
          </cell>
          <cell r="O1603">
            <v>0</v>
          </cell>
          <cell r="P1603">
            <v>0</v>
          </cell>
          <cell r="Q1603">
            <v>0</v>
          </cell>
          <cell r="R1603">
            <v>0</v>
          </cell>
          <cell r="S1603">
            <v>0</v>
          </cell>
          <cell r="T1603">
            <v>0</v>
          </cell>
          <cell r="U1603">
            <v>0</v>
          </cell>
          <cell r="V1603">
            <v>0</v>
          </cell>
          <cell r="W1603">
            <v>0</v>
          </cell>
          <cell r="X1603">
            <v>0</v>
          </cell>
          <cell r="Y1603">
            <v>0</v>
          </cell>
          <cell r="Z1603">
            <v>0</v>
          </cell>
          <cell r="AA1603">
            <v>0</v>
          </cell>
          <cell r="AB1603">
            <v>0</v>
          </cell>
          <cell r="AC1603">
            <v>0</v>
          </cell>
          <cell r="AD1603">
            <v>0</v>
          </cell>
          <cell r="AE1603">
            <v>0</v>
          </cell>
          <cell r="AF1603">
            <v>0</v>
          </cell>
          <cell r="AG1603">
            <v>0</v>
          </cell>
          <cell r="AH1603">
            <v>0</v>
          </cell>
          <cell r="AI1603">
            <v>0</v>
          </cell>
          <cell r="AJ1603">
            <v>6</v>
          </cell>
          <cell r="AK1603">
            <v>4</v>
          </cell>
          <cell r="AL1603">
            <v>5</v>
          </cell>
          <cell r="AM1603">
            <v>3</v>
          </cell>
          <cell r="AN1603">
            <v>4</v>
          </cell>
          <cell r="AO1603">
            <v>0</v>
          </cell>
          <cell r="AP1603" t="str">
            <v>SV</v>
          </cell>
          <cell r="AQ1603" t="str">
            <v>SV</v>
          </cell>
          <cell r="AR1603" t="str">
            <v>SV</v>
          </cell>
          <cell r="AS1603" t="str">
            <v>SV</v>
          </cell>
          <cell r="AT1603" t="str">
            <v>SV</v>
          </cell>
          <cell r="AU1603" t="str">
            <v>Q</v>
          </cell>
          <cell r="AV1603">
            <v>375000.00000100001</v>
          </cell>
          <cell r="AW1603">
            <v>375000.00043000001</v>
          </cell>
          <cell r="AX1603">
            <v>449900</v>
          </cell>
          <cell r="AY1603">
            <v>0.1997333333301341</v>
          </cell>
          <cell r="AZ1603">
            <v>0.16648144031784839</v>
          </cell>
          <cell r="BA1603">
            <v>429900</v>
          </cell>
          <cell r="BB1603">
            <v>2</v>
          </cell>
          <cell r="BC1603">
            <v>0.14639999999694298</v>
          </cell>
          <cell r="BD1603">
            <v>0.12770411723424049</v>
          </cell>
          <cell r="BE1603">
            <v>409900</v>
          </cell>
          <cell r="BF1603">
            <v>6</v>
          </cell>
          <cell r="BG1603">
            <v>9.3066666663751851E-2</v>
          </cell>
          <cell r="BH1603">
            <v>8.514271773359354E-2</v>
          </cell>
        </row>
        <row r="1604">
          <cell r="B1604" t="str">
            <v>16241</v>
          </cell>
          <cell r="C1604" t="str">
            <v>7798148940694</v>
          </cell>
          <cell r="D1604" t="str">
            <v>VINO CAB SAUVIGNON 750ml TERROIR UNICO ZORZAL</v>
          </cell>
          <cell r="E1604">
            <v>12</v>
          </cell>
          <cell r="F1604" t="str">
            <v>BEBIDAS</v>
          </cell>
          <cell r="G1604" t="str">
            <v>BEBIDAS</v>
          </cell>
          <cell r="H1604" t="str">
            <v>VINOS FINOS Y VARIETALES</v>
          </cell>
          <cell r="I1604" t="str">
            <v>ARGENTINA</v>
          </cell>
          <cell r="J1604" t="str">
            <v>ZORZAL</v>
          </cell>
          <cell r="K1604" t="str">
            <v>ZORZAL</v>
          </cell>
          <cell r="L1604">
            <v>114</v>
          </cell>
          <cell r="M1604" t="str">
            <v>APOLO IMPORT S.A. 2 - TRENTINO (114)</v>
          </cell>
          <cell r="N1604">
            <v>0</v>
          </cell>
          <cell r="O1604">
            <v>0</v>
          </cell>
          <cell r="P1604">
            <v>0</v>
          </cell>
          <cell r="Q1604">
            <v>0</v>
          </cell>
          <cell r="R1604">
            <v>0</v>
          </cell>
          <cell r="S1604">
            <v>0</v>
          </cell>
          <cell r="T1604">
            <v>2</v>
          </cell>
          <cell r="U1604">
            <v>2</v>
          </cell>
          <cell r="V1604">
            <v>0</v>
          </cell>
          <cell r="W1604">
            <v>0</v>
          </cell>
          <cell r="X1604">
            <v>0</v>
          </cell>
          <cell r="Y1604">
            <v>0</v>
          </cell>
          <cell r="Z1604">
            <v>0</v>
          </cell>
          <cell r="AA1604">
            <v>0</v>
          </cell>
          <cell r="AB1604">
            <v>1</v>
          </cell>
          <cell r="AC1604">
            <v>1</v>
          </cell>
          <cell r="AD1604">
            <v>0</v>
          </cell>
          <cell r="AE1604">
            <v>0</v>
          </cell>
          <cell r="AF1604">
            <v>0</v>
          </cell>
          <cell r="AG1604">
            <v>0</v>
          </cell>
          <cell r="AH1604">
            <v>0</v>
          </cell>
          <cell r="AI1604">
            <v>0</v>
          </cell>
          <cell r="AJ1604">
            <v>18</v>
          </cell>
          <cell r="AK1604">
            <v>14</v>
          </cell>
          <cell r="AL1604">
            <v>17</v>
          </cell>
          <cell r="AM1604">
            <v>15</v>
          </cell>
          <cell r="AN1604">
            <v>11</v>
          </cell>
          <cell r="AO1604">
            <v>6</v>
          </cell>
          <cell r="AP1604" t="str">
            <v>SV</v>
          </cell>
          <cell r="AQ1604">
            <v>210</v>
          </cell>
          <cell r="AR1604" t="str">
            <v>SV</v>
          </cell>
          <cell r="AS1604">
            <v>450</v>
          </cell>
          <cell r="AT1604" t="str">
            <v>SV</v>
          </cell>
          <cell r="AU1604" t="str">
            <v>SV</v>
          </cell>
          <cell r="AV1604">
            <v>58250.000050000002</v>
          </cell>
          <cell r="AW1604">
            <v>56003.831400000003</v>
          </cell>
          <cell r="AX1604">
            <v>69900</v>
          </cell>
          <cell r="AY1604">
            <v>0.19999999896995702</v>
          </cell>
          <cell r="AZ1604">
            <v>0.16666666595135904</v>
          </cell>
          <cell r="BA1604">
            <v>62900</v>
          </cell>
          <cell r="BB1604">
            <v>3</v>
          </cell>
          <cell r="BC1604">
            <v>7.982832525336625E-2</v>
          </cell>
          <cell r="BD1604">
            <v>7.3926867249602513E-2</v>
          </cell>
          <cell r="BE1604">
            <v>59900</v>
          </cell>
          <cell r="BF1604">
            <v>6</v>
          </cell>
          <cell r="BG1604">
            <v>2.8326179374827287E-2</v>
          </cell>
          <cell r="BH1604">
            <v>2.7545909015025002E-2</v>
          </cell>
        </row>
        <row r="1605">
          <cell r="B1605" t="str">
            <v>16240</v>
          </cell>
          <cell r="C1605" t="str">
            <v>7798148940663</v>
          </cell>
          <cell r="D1605" t="str">
            <v>VINO MALBEC 750ml ZORZAL</v>
          </cell>
          <cell r="E1605">
            <v>12</v>
          </cell>
          <cell r="F1605" t="str">
            <v>BEBIDAS</v>
          </cell>
          <cell r="G1605" t="str">
            <v>BEBIDAS</v>
          </cell>
          <cell r="H1605" t="str">
            <v>VINOS FINOS Y VARIETALES</v>
          </cell>
          <cell r="I1605" t="str">
            <v>ARGENTINA</v>
          </cell>
          <cell r="J1605" t="str">
            <v>ZORZAL</v>
          </cell>
          <cell r="K1605" t="str">
            <v>ZORZAL</v>
          </cell>
          <cell r="L1605">
            <v>114</v>
          </cell>
          <cell r="M1605" t="str">
            <v>APOLO IMPORT S.A. 2 - TRENTINO (114)</v>
          </cell>
          <cell r="N1605">
            <v>0</v>
          </cell>
          <cell r="O1605">
            <v>0</v>
          </cell>
          <cell r="P1605">
            <v>0</v>
          </cell>
          <cell r="Q1605">
            <v>0</v>
          </cell>
          <cell r="R1605">
            <v>1</v>
          </cell>
          <cell r="S1605">
            <v>0</v>
          </cell>
          <cell r="T1605">
            <v>0</v>
          </cell>
          <cell r="U1605">
            <v>0</v>
          </cell>
          <cell r="V1605">
            <v>0</v>
          </cell>
          <cell r="W1605">
            <v>0</v>
          </cell>
          <cell r="X1605">
            <v>1</v>
          </cell>
          <cell r="Y1605">
            <v>1</v>
          </cell>
          <cell r="Z1605">
            <v>0</v>
          </cell>
          <cell r="AA1605">
            <v>0</v>
          </cell>
          <cell r="AB1605">
            <v>0</v>
          </cell>
          <cell r="AC1605">
            <v>0</v>
          </cell>
          <cell r="AD1605">
            <v>0</v>
          </cell>
          <cell r="AE1605">
            <v>0</v>
          </cell>
          <cell r="AF1605">
            <v>0</v>
          </cell>
          <cell r="AG1605">
            <v>0</v>
          </cell>
          <cell r="AH1605">
            <v>0</v>
          </cell>
          <cell r="AI1605">
            <v>1</v>
          </cell>
          <cell r="AJ1605">
            <v>7</v>
          </cell>
          <cell r="AK1605">
            <v>7</v>
          </cell>
          <cell r="AL1605">
            <v>8</v>
          </cell>
          <cell r="AM1605">
            <v>9</v>
          </cell>
          <cell r="AN1605">
            <v>8</v>
          </cell>
          <cell r="AO1605">
            <v>5</v>
          </cell>
          <cell r="AP1605" t="str">
            <v>SV</v>
          </cell>
          <cell r="AQ1605" t="str">
            <v>SV</v>
          </cell>
          <cell r="AR1605">
            <v>240</v>
          </cell>
          <cell r="AS1605" t="str">
            <v>SV</v>
          </cell>
          <cell r="AT1605" t="str">
            <v>SV</v>
          </cell>
          <cell r="AU1605">
            <v>150</v>
          </cell>
          <cell r="AV1605">
            <v>58250.000050000002</v>
          </cell>
          <cell r="AW1605">
            <v>55908.602200000001</v>
          </cell>
          <cell r="AX1605">
            <v>69900</v>
          </cell>
          <cell r="AY1605">
            <v>0.19999999896995702</v>
          </cell>
          <cell r="AZ1605">
            <v>0.16666666595135904</v>
          </cell>
          <cell r="BA1605">
            <v>62900</v>
          </cell>
          <cell r="BB1605">
            <v>3</v>
          </cell>
          <cell r="BC1605">
            <v>7.982832525336625E-2</v>
          </cell>
          <cell r="BD1605">
            <v>7.3926867249602513E-2</v>
          </cell>
          <cell r="BE1605">
            <v>59900</v>
          </cell>
          <cell r="BF1605">
            <v>6</v>
          </cell>
          <cell r="BG1605">
            <v>2.8326179374827287E-2</v>
          </cell>
          <cell r="BH1605">
            <v>2.7545909015025002E-2</v>
          </cell>
        </row>
        <row r="1606">
          <cell r="B1606" t="str">
            <v>20367</v>
          </cell>
          <cell r="C1606" t="str">
            <v>7791728001082</v>
          </cell>
          <cell r="D1606" t="str">
            <v>VINO CABERNET SAUVIGNON 750ml RVA ZUCCARDI</v>
          </cell>
          <cell r="E1606">
            <v>6</v>
          </cell>
          <cell r="F1606" t="str">
            <v>BEBIDAS</v>
          </cell>
          <cell r="G1606" t="str">
            <v>BEBIDAS</v>
          </cell>
          <cell r="H1606" t="str">
            <v>VINOS FINOS Y VARIETALES</v>
          </cell>
          <cell r="I1606" t="str">
            <v>ARGENTINA</v>
          </cell>
          <cell r="J1606" t="str">
            <v>ZUCCARDI</v>
          </cell>
          <cell r="K1606" t="str">
            <v>ZUCCARDI</v>
          </cell>
          <cell r="L1606">
            <v>126</v>
          </cell>
          <cell r="M1606" t="str">
            <v>LONDON IMPORT S.A. (126)</v>
          </cell>
          <cell r="N1606">
            <v>0</v>
          </cell>
          <cell r="O1606">
            <v>0</v>
          </cell>
          <cell r="P1606">
            <v>0</v>
          </cell>
          <cell r="Q1606">
            <v>0</v>
          </cell>
          <cell r="R1606">
            <v>0</v>
          </cell>
          <cell r="S1606">
            <v>0</v>
          </cell>
          <cell r="T1606">
            <v>0</v>
          </cell>
          <cell r="U1606">
            <v>0</v>
          </cell>
          <cell r="V1606">
            <v>0</v>
          </cell>
          <cell r="W1606">
            <v>1</v>
          </cell>
          <cell r="X1606">
            <v>0</v>
          </cell>
          <cell r="Y1606">
            <v>0</v>
          </cell>
          <cell r="Z1606">
            <v>0</v>
          </cell>
          <cell r="AA1606">
            <v>0</v>
          </cell>
          <cell r="AB1606">
            <v>0</v>
          </cell>
          <cell r="AC1606">
            <v>0</v>
          </cell>
          <cell r="AD1606">
            <v>0</v>
          </cell>
          <cell r="AE1606">
            <v>0</v>
          </cell>
          <cell r="AF1606">
            <v>0</v>
          </cell>
          <cell r="AG1606">
            <v>0</v>
          </cell>
          <cell r="AH1606">
            <v>0</v>
          </cell>
          <cell r="AI1606">
            <v>0</v>
          </cell>
          <cell r="AJ1606">
            <v>0</v>
          </cell>
          <cell r="AK1606">
            <v>0</v>
          </cell>
          <cell r="AL1606">
            <v>2</v>
          </cell>
          <cell r="AM1606">
            <v>0</v>
          </cell>
          <cell r="AN1606">
            <v>0</v>
          </cell>
          <cell r="AO1606">
            <v>0</v>
          </cell>
          <cell r="AP1606" t="str">
            <v>Q</v>
          </cell>
          <cell r="AQ1606" t="str">
            <v>Q</v>
          </cell>
          <cell r="AR1606" t="str">
            <v>SV</v>
          </cell>
          <cell r="AS1606" t="str">
            <v>Q</v>
          </cell>
          <cell r="AT1606" t="str">
            <v>Q</v>
          </cell>
          <cell r="AU1606" t="str">
            <v>Q</v>
          </cell>
          <cell r="AV1606">
            <v>99004.999995000006</v>
          </cell>
          <cell r="AW1606">
            <v>84132.69975</v>
          </cell>
          <cell r="AX1606">
            <v>114900</v>
          </cell>
          <cell r="AY1606">
            <v>0.1605474471572419</v>
          </cell>
          <cell r="AZ1606">
            <v>0.13833768498694513</v>
          </cell>
          <cell r="BA1606">
            <v>112900</v>
          </cell>
          <cell r="BB1606">
            <v>2</v>
          </cell>
          <cell r="BC1606">
            <v>0.14034644720672418</v>
          </cell>
          <cell r="BD1606">
            <v>0.12307351643046939</v>
          </cell>
          <cell r="BE1606">
            <v>110900</v>
          </cell>
          <cell r="BF1606">
            <v>6</v>
          </cell>
          <cell r="BG1606">
            <v>0.12014544725620646</v>
          </cell>
          <cell r="BH1606">
            <v>0.10725879174932366</v>
          </cell>
        </row>
        <row r="1607">
          <cell r="B1607" t="str">
            <v>20369</v>
          </cell>
          <cell r="C1607" t="str">
            <v>7791728001532</v>
          </cell>
          <cell r="D1607" t="str">
            <v>VINO CHARDONNAY 750ml RVA ZUCCARDI</v>
          </cell>
          <cell r="E1607">
            <v>6</v>
          </cell>
          <cell r="F1607" t="str">
            <v>BEBIDAS</v>
          </cell>
          <cell r="G1607" t="str">
            <v>BEBIDAS</v>
          </cell>
          <cell r="H1607" t="str">
            <v>VINOS FINOS Y VARIETALES</v>
          </cell>
          <cell r="I1607" t="str">
            <v>ARGENTINA</v>
          </cell>
          <cell r="J1607" t="str">
            <v>ZUCCARDI</v>
          </cell>
          <cell r="K1607" t="str">
            <v>ZUCCARDI</v>
          </cell>
          <cell r="L1607">
            <v>126</v>
          </cell>
          <cell r="M1607" t="str">
            <v>LONDON IMPORT S.A. (126)</v>
          </cell>
          <cell r="N1607">
            <v>0</v>
          </cell>
          <cell r="O1607">
            <v>0</v>
          </cell>
          <cell r="P1607">
            <v>0</v>
          </cell>
          <cell r="Q1607">
            <v>0</v>
          </cell>
          <cell r="R1607">
            <v>0</v>
          </cell>
          <cell r="S1607">
            <v>1</v>
          </cell>
          <cell r="T1607">
            <v>0</v>
          </cell>
          <cell r="U1607">
            <v>0</v>
          </cell>
          <cell r="V1607">
            <v>0</v>
          </cell>
          <cell r="W1607">
            <v>0</v>
          </cell>
          <cell r="X1607">
            <v>0</v>
          </cell>
          <cell r="Y1607">
            <v>0</v>
          </cell>
          <cell r="Z1607">
            <v>0</v>
          </cell>
          <cell r="AA1607">
            <v>1</v>
          </cell>
          <cell r="AB1607">
            <v>0</v>
          </cell>
          <cell r="AC1607">
            <v>0</v>
          </cell>
          <cell r="AD1607">
            <v>0</v>
          </cell>
          <cell r="AE1607">
            <v>1</v>
          </cell>
          <cell r="AF1607">
            <v>0</v>
          </cell>
          <cell r="AG1607">
            <v>0</v>
          </cell>
          <cell r="AH1607">
            <v>0</v>
          </cell>
          <cell r="AI1607">
            <v>0</v>
          </cell>
          <cell r="AJ1607">
            <v>6</v>
          </cell>
          <cell r="AK1607">
            <v>4</v>
          </cell>
          <cell r="AL1607">
            <v>4</v>
          </cell>
          <cell r="AM1607">
            <v>9</v>
          </cell>
          <cell r="AN1607">
            <v>6</v>
          </cell>
          <cell r="AO1607">
            <v>3</v>
          </cell>
          <cell r="AP1607" t="str">
            <v>SV</v>
          </cell>
          <cell r="AQ1607" t="str">
            <v>SV</v>
          </cell>
          <cell r="AR1607" t="str">
            <v>SV</v>
          </cell>
          <cell r="AS1607" t="str">
            <v>SV</v>
          </cell>
          <cell r="AT1607" t="str">
            <v>SV</v>
          </cell>
          <cell r="AU1607" t="str">
            <v>SV</v>
          </cell>
          <cell r="AV1607">
            <v>131857.99999899999</v>
          </cell>
          <cell r="AW1607">
            <v>96893.524420000002</v>
          </cell>
          <cell r="AX1607">
            <v>149900</v>
          </cell>
          <cell r="AY1607">
            <v>0.13682901303778938</v>
          </cell>
          <cell r="AZ1607">
            <v>0.1203602401667779</v>
          </cell>
          <cell r="BA1607">
            <v>145900</v>
          </cell>
          <cell r="BB1607">
            <v>2</v>
          </cell>
          <cell r="BC1607">
            <v>0.1064933489140325</v>
          </cell>
          <cell r="BD1607">
            <v>9.6244002748457902E-2</v>
          </cell>
          <cell r="BE1607">
            <v>142900</v>
          </cell>
          <cell r="BF1607">
            <v>6</v>
          </cell>
          <cell r="BG1607">
            <v>8.3741600821214845E-2</v>
          </cell>
          <cell r="BH1607">
            <v>7.7270818761371637E-2</v>
          </cell>
        </row>
        <row r="1608">
          <cell r="B1608" t="str">
            <v>20371</v>
          </cell>
          <cell r="C1608" t="str">
            <v>7791728022841</v>
          </cell>
          <cell r="D1608" t="str">
            <v>VINO MALBEC 375ml SERIE A ZUCCARDI</v>
          </cell>
          <cell r="E1608">
            <v>12</v>
          </cell>
          <cell r="F1608" t="str">
            <v>BEBIDAS</v>
          </cell>
          <cell r="G1608" t="str">
            <v>BEBIDAS</v>
          </cell>
          <cell r="H1608" t="str">
            <v>VINOS FINOS Y VARIETALES</v>
          </cell>
          <cell r="I1608" t="str">
            <v>ARGENTINA</v>
          </cell>
          <cell r="J1608" t="str">
            <v>ZUCCARDI</v>
          </cell>
          <cell r="K1608" t="str">
            <v>ZUCCARDI</v>
          </cell>
          <cell r="L1608">
            <v>126</v>
          </cell>
          <cell r="M1608" t="str">
            <v>LONDON IMPORT S.A. (126)</v>
          </cell>
          <cell r="N1608">
            <v>0</v>
          </cell>
          <cell r="O1608">
            <v>1</v>
          </cell>
          <cell r="P1608">
            <v>1</v>
          </cell>
          <cell r="Q1608">
            <v>0</v>
          </cell>
          <cell r="R1608">
            <v>1</v>
          </cell>
          <cell r="S1608">
            <v>1</v>
          </cell>
          <cell r="T1608">
            <v>2</v>
          </cell>
          <cell r="U1608">
            <v>0</v>
          </cell>
          <cell r="V1608">
            <v>0</v>
          </cell>
          <cell r="W1608">
            <v>0</v>
          </cell>
          <cell r="X1608">
            <v>0</v>
          </cell>
          <cell r="Y1608">
            <v>0</v>
          </cell>
          <cell r="Z1608">
            <v>0</v>
          </cell>
          <cell r="AA1608">
            <v>0</v>
          </cell>
          <cell r="AB1608">
            <v>3</v>
          </cell>
          <cell r="AC1608">
            <v>3</v>
          </cell>
          <cell r="AD1608">
            <v>0</v>
          </cell>
          <cell r="AE1608">
            <v>0</v>
          </cell>
          <cell r="AF1608">
            <v>0</v>
          </cell>
          <cell r="AG1608">
            <v>0</v>
          </cell>
          <cell r="AH1608">
            <v>0</v>
          </cell>
          <cell r="AI1608">
            <v>0</v>
          </cell>
          <cell r="AJ1608">
            <v>3</v>
          </cell>
          <cell r="AK1608">
            <v>7</v>
          </cell>
          <cell r="AL1608">
            <v>9</v>
          </cell>
          <cell r="AM1608">
            <v>10</v>
          </cell>
          <cell r="AN1608">
            <v>9</v>
          </cell>
          <cell r="AO1608">
            <v>3</v>
          </cell>
          <cell r="AP1608" t="str">
            <v>SV</v>
          </cell>
          <cell r="AQ1608" t="str">
            <v>SV</v>
          </cell>
          <cell r="AR1608" t="str">
            <v>SV</v>
          </cell>
          <cell r="AS1608">
            <v>100</v>
          </cell>
          <cell r="AT1608" t="str">
            <v>SV</v>
          </cell>
          <cell r="AU1608" t="str">
            <v>SV</v>
          </cell>
          <cell r="AV1608">
            <v>55981</v>
          </cell>
          <cell r="AW1608">
            <v>43386.499530000001</v>
          </cell>
          <cell r="AX1608">
            <v>62900</v>
          </cell>
          <cell r="AY1608">
            <v>0.12359550561797761</v>
          </cell>
          <cell r="AZ1608">
            <v>0.11</v>
          </cell>
          <cell r="BA1608">
            <v>61900</v>
          </cell>
          <cell r="BB1608">
            <v>3</v>
          </cell>
          <cell r="BC1608">
            <v>0.10573230203104633</v>
          </cell>
          <cell r="BD1608">
            <v>9.5621970920840071E-2</v>
          </cell>
          <cell r="BE1608">
            <v>60900</v>
          </cell>
          <cell r="BF1608">
            <v>6</v>
          </cell>
          <cell r="BG1608">
            <v>8.7869098444115057E-2</v>
          </cell>
          <cell r="BH1608">
            <v>8.0771756978653533E-2</v>
          </cell>
        </row>
        <row r="1609">
          <cell r="B1609" t="str">
            <v>20368</v>
          </cell>
          <cell r="C1609" t="str">
            <v>7791728001075</v>
          </cell>
          <cell r="D1609" t="str">
            <v>VINO MALBEC 750ml RVA ZUCCARDI</v>
          </cell>
          <cell r="E1609">
            <v>6</v>
          </cell>
          <cell r="F1609" t="str">
            <v>BEBIDAS</v>
          </cell>
          <cell r="G1609" t="str">
            <v>BEBIDAS</v>
          </cell>
          <cell r="H1609" t="str">
            <v>VINOS FINOS Y VARIETALES</v>
          </cell>
          <cell r="I1609" t="str">
            <v>ARGENTINA</v>
          </cell>
          <cell r="J1609" t="str">
            <v>ZUCCARDI</v>
          </cell>
          <cell r="K1609" t="str">
            <v>ZUCCARDI</v>
          </cell>
          <cell r="L1609">
            <v>126</v>
          </cell>
          <cell r="M1609" t="str">
            <v>LONDON IMPORT S.A. (126)</v>
          </cell>
          <cell r="N1609">
            <v>0</v>
          </cell>
          <cell r="O1609">
            <v>2</v>
          </cell>
          <cell r="P1609">
            <v>1</v>
          </cell>
          <cell r="Q1609">
            <v>4</v>
          </cell>
          <cell r="R1609">
            <v>0</v>
          </cell>
          <cell r="S1609">
            <v>0</v>
          </cell>
          <cell r="T1609">
            <v>1</v>
          </cell>
          <cell r="U1609">
            <v>1</v>
          </cell>
          <cell r="V1609">
            <v>0</v>
          </cell>
          <cell r="W1609">
            <v>0</v>
          </cell>
          <cell r="X1609">
            <v>0</v>
          </cell>
          <cell r="Y1609">
            <v>0</v>
          </cell>
          <cell r="Z1609">
            <v>0</v>
          </cell>
          <cell r="AA1609">
            <v>2</v>
          </cell>
          <cell r="AB1609">
            <v>0</v>
          </cell>
          <cell r="AC1609">
            <v>0</v>
          </cell>
          <cell r="AD1609">
            <v>1</v>
          </cell>
          <cell r="AE1609">
            <v>0</v>
          </cell>
          <cell r="AF1609">
            <v>0</v>
          </cell>
          <cell r="AG1609">
            <v>0</v>
          </cell>
          <cell r="AH1609">
            <v>0</v>
          </cell>
          <cell r="AI1609">
            <v>0</v>
          </cell>
          <cell r="AJ1609">
            <v>4</v>
          </cell>
          <cell r="AK1609">
            <v>6</v>
          </cell>
          <cell r="AL1609">
            <v>4</v>
          </cell>
          <cell r="AM1609">
            <v>4</v>
          </cell>
          <cell r="AN1609">
            <v>6</v>
          </cell>
          <cell r="AO1609">
            <v>3</v>
          </cell>
          <cell r="AP1609">
            <v>30</v>
          </cell>
          <cell r="AQ1609">
            <v>180</v>
          </cell>
          <cell r="AR1609" t="str">
            <v>SV</v>
          </cell>
          <cell r="AS1609" t="str">
            <v>SV</v>
          </cell>
          <cell r="AT1609" t="str">
            <v>SV</v>
          </cell>
          <cell r="AU1609" t="str">
            <v>SV</v>
          </cell>
          <cell r="AV1609">
            <v>128910.999998</v>
          </cell>
          <cell r="AW1609">
            <v>107917.68878</v>
          </cell>
          <cell r="AX1609">
            <v>149900</v>
          </cell>
          <cell r="AY1609">
            <v>0.16281775800610987</v>
          </cell>
          <cell r="AZ1609">
            <v>0.14002001335557038</v>
          </cell>
          <cell r="BA1609">
            <v>145900</v>
          </cell>
          <cell r="BB1609">
            <v>2</v>
          </cell>
          <cell r="BC1609">
            <v>0.13178859835284484</v>
          </cell>
          <cell r="BD1609">
            <v>0.11644276903358465</v>
          </cell>
          <cell r="BE1609">
            <v>142900</v>
          </cell>
          <cell r="BF1609">
            <v>6</v>
          </cell>
          <cell r="BG1609">
            <v>0.10851672861289607</v>
          </cell>
          <cell r="BH1609">
            <v>9.7893631924422672E-2</v>
          </cell>
        </row>
        <row r="1610">
          <cell r="B1610" t="str">
            <v>20370</v>
          </cell>
          <cell r="C1610" t="str">
            <v>7791728021301</v>
          </cell>
          <cell r="D1610" t="str">
            <v>VINO MALBEC 750ml SERIE A ZUCCARDI</v>
          </cell>
          <cell r="E1610">
            <v>12</v>
          </cell>
          <cell r="F1610" t="str">
            <v>BEBIDAS</v>
          </cell>
          <cell r="G1610" t="str">
            <v>BEBIDAS</v>
          </cell>
          <cell r="H1610" t="str">
            <v>VINOS FINOS Y VARIETALES</v>
          </cell>
          <cell r="I1610" t="str">
            <v>ARGENTINA</v>
          </cell>
          <cell r="J1610" t="str">
            <v>ZUCCARDI</v>
          </cell>
          <cell r="K1610" t="str">
            <v>ZUCCARDI</v>
          </cell>
          <cell r="L1610">
            <v>126</v>
          </cell>
          <cell r="M1610" t="str">
            <v>LONDON IMPORT S.A. (126)</v>
          </cell>
          <cell r="N1610">
            <v>2</v>
          </cell>
          <cell r="O1610">
            <v>0</v>
          </cell>
          <cell r="P1610">
            <v>1</v>
          </cell>
          <cell r="Q1610">
            <v>1</v>
          </cell>
          <cell r="R1610">
            <v>1</v>
          </cell>
          <cell r="S1610">
            <v>4</v>
          </cell>
          <cell r="T1610">
            <v>7</v>
          </cell>
          <cell r="U1610">
            <v>7</v>
          </cell>
          <cell r="V1610">
            <v>0</v>
          </cell>
          <cell r="W1610">
            <v>0</v>
          </cell>
          <cell r="X1610">
            <v>1</v>
          </cell>
          <cell r="Y1610">
            <v>1</v>
          </cell>
          <cell r="Z1610">
            <v>0</v>
          </cell>
          <cell r="AA1610">
            <v>0</v>
          </cell>
          <cell r="AB1610">
            <v>0</v>
          </cell>
          <cell r="AC1610">
            <v>0</v>
          </cell>
          <cell r="AD1610">
            <v>0</v>
          </cell>
          <cell r="AE1610">
            <v>0</v>
          </cell>
          <cell r="AF1610">
            <v>4</v>
          </cell>
          <cell r="AG1610">
            <v>5</v>
          </cell>
          <cell r="AH1610">
            <v>0</v>
          </cell>
          <cell r="AI1610">
            <v>0</v>
          </cell>
          <cell r="AJ1610">
            <v>3</v>
          </cell>
          <cell r="AK1610">
            <v>0</v>
          </cell>
          <cell r="AL1610">
            <v>4</v>
          </cell>
          <cell r="AM1610">
            <v>8</v>
          </cell>
          <cell r="AN1610">
            <v>3</v>
          </cell>
          <cell r="AO1610">
            <v>3</v>
          </cell>
          <cell r="AP1610">
            <v>90</v>
          </cell>
          <cell r="AQ1610" t="str">
            <v>Q</v>
          </cell>
          <cell r="AR1610">
            <v>120</v>
          </cell>
          <cell r="AS1610" t="str">
            <v>SV</v>
          </cell>
          <cell r="AT1610">
            <v>18</v>
          </cell>
          <cell r="AU1610" t="str">
            <v>SV</v>
          </cell>
          <cell r="AV1610">
            <v>92080.000000999993</v>
          </cell>
          <cell r="AW1610">
            <v>75133.531990000003</v>
          </cell>
          <cell r="AX1610">
            <v>94900</v>
          </cell>
          <cell r="AY1610">
            <v>3.0625542994888955E-2</v>
          </cell>
          <cell r="AZ1610">
            <v>2.9715489978925258E-2</v>
          </cell>
          <cell r="BA1610">
            <v>92900</v>
          </cell>
          <cell r="BB1610">
            <v>3</v>
          </cell>
          <cell r="BC1610">
            <v>8.9052997284002622E-3</v>
          </cell>
          <cell r="BD1610">
            <v>8.8266953606028729E-3</v>
          </cell>
          <cell r="BE1610">
            <v>90900</v>
          </cell>
          <cell r="BF1610">
            <v>6</v>
          </cell>
          <cell r="BG1610">
            <v>-1.281494353808843E-2</v>
          </cell>
          <cell r="BH1610">
            <v>-1.2981298140814005E-2</v>
          </cell>
        </row>
        <row r="1611">
          <cell r="B1611" t="str">
            <v>24290</v>
          </cell>
          <cell r="C1611" t="str">
            <v>7798136980725</v>
          </cell>
          <cell r="D1611" t="str">
            <v>VINO PINOT NOIR 750ml  CHACRA BARDA</v>
          </cell>
          <cell r="E1611">
            <v>6</v>
          </cell>
          <cell r="F1611" t="str">
            <v>BEBIDAS</v>
          </cell>
          <cell r="G1611" t="str">
            <v>BEBIDAS</v>
          </cell>
          <cell r="H1611" t="str">
            <v>VINOS FINOS Y VARIETALES</v>
          </cell>
          <cell r="I1611" t="str">
            <v>ARGENTINA</v>
          </cell>
          <cell r="J1611" t="str">
            <v>CHACRA</v>
          </cell>
          <cell r="K1611" t="str">
            <v>BARDA</v>
          </cell>
          <cell r="L1611">
            <v>114</v>
          </cell>
          <cell r="M1611" t="str">
            <v>APOLO IMPORT S.A. 2 - TRENTINO (114)</v>
          </cell>
          <cell r="N1611">
            <v>0</v>
          </cell>
          <cell r="O1611">
            <v>0</v>
          </cell>
          <cell r="P1611">
            <v>0</v>
          </cell>
          <cell r="Q1611">
            <v>0</v>
          </cell>
          <cell r="R1611">
            <v>0</v>
          </cell>
          <cell r="S1611">
            <v>0</v>
          </cell>
          <cell r="T1611">
            <v>0</v>
          </cell>
          <cell r="U1611">
            <v>3</v>
          </cell>
          <cell r="V1611">
            <v>0</v>
          </cell>
          <cell r="W1611">
            <v>0</v>
          </cell>
          <cell r="X1611">
            <v>0</v>
          </cell>
          <cell r="Y1611">
            <v>0</v>
          </cell>
          <cell r="Z1611">
            <v>0</v>
          </cell>
          <cell r="AA1611">
            <v>0</v>
          </cell>
          <cell r="AB1611">
            <v>0</v>
          </cell>
          <cell r="AC1611">
            <v>0</v>
          </cell>
          <cell r="AD1611">
            <v>0</v>
          </cell>
          <cell r="AE1611">
            <v>0</v>
          </cell>
          <cell r="AF1611">
            <v>0</v>
          </cell>
          <cell r="AG1611">
            <v>0</v>
          </cell>
          <cell r="AH1611">
            <v>0</v>
          </cell>
          <cell r="AI1611">
            <v>0</v>
          </cell>
          <cell r="AJ1611">
            <v>7</v>
          </cell>
          <cell r="AK1611">
            <v>0</v>
          </cell>
          <cell r="AL1611">
            <v>3</v>
          </cell>
          <cell r="AM1611">
            <v>3</v>
          </cell>
          <cell r="AN1611">
            <v>7</v>
          </cell>
          <cell r="AO1611">
            <v>3</v>
          </cell>
          <cell r="AP1611" t="str">
            <v>SV</v>
          </cell>
          <cell r="AQ1611" t="str">
            <v>Q</v>
          </cell>
          <cell r="AR1611" t="str">
            <v>SV</v>
          </cell>
          <cell r="AS1611" t="str">
            <v>SV</v>
          </cell>
          <cell r="AT1611" t="str">
            <v>SV</v>
          </cell>
          <cell r="AU1611" t="str">
            <v>SV</v>
          </cell>
          <cell r="AV1611">
            <v>199899.99997</v>
          </cell>
          <cell r="AW1611">
            <v>201807.74635999999</v>
          </cell>
          <cell r="AX1611">
            <v>239900</v>
          </cell>
          <cell r="AY1611">
            <v>0.20010005020511756</v>
          </cell>
          <cell r="AZ1611">
            <v>0.16673614018340974</v>
          </cell>
          <cell r="BA1611">
            <v>219900</v>
          </cell>
          <cell r="BB1611">
            <v>3</v>
          </cell>
          <cell r="BC1611">
            <v>0.1000500251775962</v>
          </cell>
          <cell r="BD1611">
            <v>9.09504321509777E-2</v>
          </cell>
          <cell r="BE1611">
            <v>0</v>
          </cell>
          <cell r="BF1611">
            <v>0</v>
          </cell>
          <cell r="BG1611">
            <v>-1</v>
          </cell>
          <cell r="BH1611">
            <v>0</v>
          </cell>
        </row>
        <row r="1612">
          <cell r="B1612" t="str">
            <v>30297</v>
          </cell>
          <cell r="C1612" t="str">
            <v>7790762052494</v>
          </cell>
          <cell r="D1612" t="str">
            <v>VINO MALBEC 750ml GRAN MASCOTA</v>
          </cell>
          <cell r="E1612">
            <v>6</v>
          </cell>
          <cell r="F1612" t="str">
            <v>BEBIDAS</v>
          </cell>
          <cell r="G1612" t="str">
            <v>BEBIDAS</v>
          </cell>
          <cell r="H1612" t="str">
            <v>VINOS FINOS Y VARIETALES</v>
          </cell>
          <cell r="I1612" t="str">
            <v>ARGENTINA</v>
          </cell>
          <cell r="J1612" t="str">
            <v>MASCOTA</v>
          </cell>
          <cell r="K1612" t="str">
            <v>LA MASCOTA</v>
          </cell>
          <cell r="L1612">
            <v>161</v>
          </cell>
          <cell r="M1612" t="str">
            <v>WINES AND SPIRITS S.A. (161)</v>
          </cell>
          <cell r="N1612">
            <v>0</v>
          </cell>
          <cell r="O1612">
            <v>0</v>
          </cell>
          <cell r="P1612">
            <v>0</v>
          </cell>
          <cell r="Q1612">
            <v>0</v>
          </cell>
          <cell r="R1612">
            <v>2</v>
          </cell>
          <cell r="S1612">
            <v>0</v>
          </cell>
          <cell r="T1612">
            <v>0</v>
          </cell>
          <cell r="U1612">
            <v>0</v>
          </cell>
          <cell r="V1612">
            <v>0</v>
          </cell>
          <cell r="W1612">
            <v>0</v>
          </cell>
          <cell r="X1612">
            <v>0</v>
          </cell>
          <cell r="Y1612">
            <v>0</v>
          </cell>
          <cell r="Z1612">
            <v>0</v>
          </cell>
          <cell r="AA1612">
            <v>0</v>
          </cell>
          <cell r="AB1612">
            <v>1</v>
          </cell>
          <cell r="AC1612">
            <v>0</v>
          </cell>
          <cell r="AD1612">
            <v>0</v>
          </cell>
          <cell r="AE1612">
            <v>0</v>
          </cell>
          <cell r="AF1612">
            <v>3</v>
          </cell>
          <cell r="AG1612">
            <v>0</v>
          </cell>
          <cell r="AH1612">
            <v>0</v>
          </cell>
          <cell r="AI1612">
            <v>0</v>
          </cell>
          <cell r="AJ1612">
            <v>28</v>
          </cell>
          <cell r="AK1612">
            <v>6</v>
          </cell>
          <cell r="AL1612">
            <v>12</v>
          </cell>
          <cell r="AM1612">
            <v>5</v>
          </cell>
          <cell r="AN1612">
            <v>5</v>
          </cell>
          <cell r="AO1612">
            <v>6</v>
          </cell>
          <cell r="AP1612" t="str">
            <v>SV</v>
          </cell>
          <cell r="AQ1612" t="str">
            <v>SV</v>
          </cell>
          <cell r="AR1612" t="str">
            <v>SV</v>
          </cell>
          <cell r="AS1612" t="str">
            <v>SV</v>
          </cell>
          <cell r="AT1612" t="str">
            <v>SV</v>
          </cell>
          <cell r="AU1612" t="str">
            <v>SV</v>
          </cell>
          <cell r="AV1612">
            <v>118494.00002000001</v>
          </cell>
          <cell r="AW1612">
            <v>107483.04754</v>
          </cell>
          <cell r="AX1612">
            <v>142900</v>
          </cell>
          <cell r="AY1612">
            <v>0.20596823447499979</v>
          </cell>
          <cell r="AZ1612">
            <v>0.1707907626312106</v>
          </cell>
          <cell r="BA1612">
            <v>137900</v>
          </cell>
          <cell r="BB1612">
            <v>2</v>
          </cell>
          <cell r="BC1612">
            <v>0.16377200513717627</v>
          </cell>
          <cell r="BD1612">
            <v>0.1407251630166787</v>
          </cell>
          <cell r="BE1612">
            <v>134900</v>
          </cell>
          <cell r="BF1612">
            <v>6</v>
          </cell>
          <cell r="BG1612">
            <v>0.13845426753448198</v>
          </cell>
          <cell r="BH1612">
            <v>0.12161601171237948</v>
          </cell>
        </row>
        <row r="1613">
          <cell r="B1613" t="str">
            <v>30298</v>
          </cell>
          <cell r="C1613" t="str">
            <v>7790762050124</v>
          </cell>
          <cell r="D1613" t="str">
            <v>VINO MALBEC 750ml LA MASCOTA</v>
          </cell>
          <cell r="E1613">
            <v>6</v>
          </cell>
          <cell r="F1613" t="str">
            <v>BEBIDAS</v>
          </cell>
          <cell r="G1613" t="str">
            <v>BEBIDAS</v>
          </cell>
          <cell r="H1613" t="str">
            <v>VINOS FINOS Y VARIETALES</v>
          </cell>
          <cell r="I1613" t="str">
            <v>ARGENTINA</v>
          </cell>
          <cell r="J1613" t="str">
            <v>MASCOTA</v>
          </cell>
          <cell r="K1613" t="str">
            <v>LA MASCOTA</v>
          </cell>
          <cell r="L1613">
            <v>161</v>
          </cell>
          <cell r="M1613" t="str">
            <v>WINES AND SPIRITS S.A. (161)</v>
          </cell>
          <cell r="N1613">
            <v>0</v>
          </cell>
          <cell r="O1613">
            <v>0</v>
          </cell>
          <cell r="P1613">
            <v>4</v>
          </cell>
          <cell r="Q1613">
            <v>3</v>
          </cell>
          <cell r="R1613">
            <v>1</v>
          </cell>
          <cell r="S1613">
            <v>0</v>
          </cell>
          <cell r="T1613">
            <v>1</v>
          </cell>
          <cell r="U1613">
            <v>1</v>
          </cell>
          <cell r="V1613">
            <v>0</v>
          </cell>
          <cell r="W1613">
            <v>0</v>
          </cell>
          <cell r="X1613">
            <v>0</v>
          </cell>
          <cell r="Y1613">
            <v>1</v>
          </cell>
          <cell r="Z1613">
            <v>0</v>
          </cell>
          <cell r="AA1613">
            <v>1</v>
          </cell>
          <cell r="AB1613">
            <v>0</v>
          </cell>
          <cell r="AC1613">
            <v>1</v>
          </cell>
          <cell r="AD1613">
            <v>0</v>
          </cell>
          <cell r="AE1613">
            <v>0</v>
          </cell>
          <cell r="AF1613">
            <v>2</v>
          </cell>
          <cell r="AG1613">
            <v>3</v>
          </cell>
          <cell r="AH1613">
            <v>0</v>
          </cell>
          <cell r="AI1613">
            <v>1</v>
          </cell>
          <cell r="AJ1613">
            <v>5</v>
          </cell>
          <cell r="AK1613">
            <v>9</v>
          </cell>
          <cell r="AL1613">
            <v>9</v>
          </cell>
          <cell r="AM1613">
            <v>5</v>
          </cell>
          <cell r="AN1613">
            <v>16</v>
          </cell>
          <cell r="AO1613">
            <v>5</v>
          </cell>
          <cell r="AP1613">
            <v>50</v>
          </cell>
          <cell r="AQ1613">
            <v>270</v>
          </cell>
          <cell r="AR1613">
            <v>270</v>
          </cell>
          <cell r="AS1613">
            <v>150</v>
          </cell>
          <cell r="AT1613">
            <v>160</v>
          </cell>
          <cell r="AU1613">
            <v>150</v>
          </cell>
          <cell r="AV1613">
            <v>76447.999979999993</v>
          </cell>
          <cell r="AW1613">
            <v>69877.869489999997</v>
          </cell>
          <cell r="AX1613">
            <v>89900</v>
          </cell>
          <cell r="AY1613">
            <v>0.17596274622644503</v>
          </cell>
          <cell r="AZ1613">
            <v>0.149632925695217</v>
          </cell>
          <cell r="BA1613">
            <v>87900</v>
          </cell>
          <cell r="BB1613">
            <v>3</v>
          </cell>
          <cell r="BC1613">
            <v>0.149801172339316</v>
          </cell>
          <cell r="BD1613">
            <v>0.13028441433447108</v>
          </cell>
          <cell r="BE1613">
            <v>85900</v>
          </cell>
          <cell r="BF1613">
            <v>6</v>
          </cell>
          <cell r="BG1613">
            <v>0.12363959845218719</v>
          </cell>
          <cell r="BH1613">
            <v>0.11003492456344595</v>
          </cell>
        </row>
        <row r="1614">
          <cell r="B1614" t="str">
            <v>30700</v>
          </cell>
          <cell r="C1614" t="str">
            <v>7794450008053</v>
          </cell>
          <cell r="D1614" t="str">
            <v>VINO MALBEC 750ml 2019 CATENA ZAPATA</v>
          </cell>
          <cell r="E1614">
            <v>12</v>
          </cell>
          <cell r="F1614" t="str">
            <v>BEBIDAS</v>
          </cell>
          <cell r="G1614" t="str">
            <v>BEBIDAS</v>
          </cell>
          <cell r="H1614" t="str">
            <v>VINOS FINOS Y VARIETALES</v>
          </cell>
          <cell r="I1614" t="str">
            <v>ARGENTINA</v>
          </cell>
          <cell r="J1614" t="str">
            <v>CATENA ZAPATA</v>
          </cell>
          <cell r="K1614" t="str">
            <v>CATENA ZAPATA</v>
          </cell>
          <cell r="L1614">
            <v>747</v>
          </cell>
          <cell r="M1614" t="str">
            <v>APOLO IMPORT S.A. 5 - SINERGIA (747)</v>
          </cell>
          <cell r="N1614">
            <v>0</v>
          </cell>
          <cell r="O1614">
            <v>0</v>
          </cell>
          <cell r="P1614">
            <v>2</v>
          </cell>
          <cell r="Q1614">
            <v>3</v>
          </cell>
          <cell r="R1614">
            <v>0</v>
          </cell>
          <cell r="S1614">
            <v>1</v>
          </cell>
          <cell r="T1614">
            <v>0</v>
          </cell>
          <cell r="U1614">
            <v>0</v>
          </cell>
          <cell r="V1614">
            <v>0</v>
          </cell>
          <cell r="W1614">
            <v>1</v>
          </cell>
          <cell r="X1614">
            <v>1</v>
          </cell>
          <cell r="Y1614">
            <v>1</v>
          </cell>
          <cell r="Z1614">
            <v>0</v>
          </cell>
          <cell r="AA1614">
            <v>0</v>
          </cell>
          <cell r="AB1614">
            <v>1</v>
          </cell>
          <cell r="AC1614">
            <v>0</v>
          </cell>
          <cell r="AD1614">
            <v>0</v>
          </cell>
          <cell r="AE1614">
            <v>0</v>
          </cell>
          <cell r="AF1614">
            <v>0</v>
          </cell>
          <cell r="AG1614">
            <v>0</v>
          </cell>
          <cell r="AH1614">
            <v>0</v>
          </cell>
          <cell r="AI1614">
            <v>0</v>
          </cell>
          <cell r="AJ1614">
            <v>2</v>
          </cell>
          <cell r="AK1614">
            <v>3</v>
          </cell>
          <cell r="AL1614">
            <v>2</v>
          </cell>
          <cell r="AM1614">
            <v>2</v>
          </cell>
          <cell r="AN1614">
            <v>1</v>
          </cell>
          <cell r="AO1614">
            <v>0</v>
          </cell>
          <cell r="AP1614">
            <v>20</v>
          </cell>
          <cell r="AQ1614" t="str">
            <v>SV</v>
          </cell>
          <cell r="AR1614">
            <v>60</v>
          </cell>
          <cell r="AS1614" t="str">
            <v>SV</v>
          </cell>
          <cell r="AT1614" t="str">
            <v>SV</v>
          </cell>
          <cell r="AU1614" t="str">
            <v>Q</v>
          </cell>
          <cell r="AV1614">
            <v>107760.99999500001</v>
          </cell>
          <cell r="AW1614">
            <v>107760.74980000001</v>
          </cell>
          <cell r="AX1614">
            <v>134900</v>
          </cell>
          <cell r="AY1614">
            <v>0.25184435933463134</v>
          </cell>
          <cell r="AZ1614">
            <v>0.20117865088954778</v>
          </cell>
          <cell r="BA1614">
            <v>131900</v>
          </cell>
          <cell r="BB1614">
            <v>2</v>
          </cell>
          <cell r="BC1614">
            <v>0.22400497402696717</v>
          </cell>
          <cell r="BD1614">
            <v>0.18300985598938585</v>
          </cell>
          <cell r="BE1614">
            <v>127900</v>
          </cell>
          <cell r="BF1614">
            <v>3</v>
          </cell>
          <cell r="BG1614">
            <v>0.18688579361674829</v>
          </cell>
          <cell r="BH1614">
            <v>0.15745895234558244</v>
          </cell>
        </row>
        <row r="1615">
          <cell r="B1615" t="str">
            <v>30694</v>
          </cell>
          <cell r="C1615" t="str">
            <v>7794450090096</v>
          </cell>
          <cell r="D1615" t="str">
            <v>VINO MALBEC 750ml D.V 2019 CATENA ZAPATA</v>
          </cell>
          <cell r="E1615">
            <v>6</v>
          </cell>
          <cell r="F1615" t="str">
            <v>BEBIDAS</v>
          </cell>
          <cell r="G1615" t="str">
            <v>BEBIDAS</v>
          </cell>
          <cell r="H1615" t="str">
            <v>VINOS FINOS Y VARIETALES</v>
          </cell>
          <cell r="I1615" t="str">
            <v>ARGENTINA</v>
          </cell>
          <cell r="J1615" t="str">
            <v>CATENA ZAPATA</v>
          </cell>
          <cell r="K1615" t="str">
            <v>CATENA ZAPATA</v>
          </cell>
          <cell r="L1615">
            <v>747</v>
          </cell>
          <cell r="M1615" t="str">
            <v>APOLO IMPORT S.A. 5 - SINERGIA (747)</v>
          </cell>
          <cell r="N1615">
            <v>0</v>
          </cell>
          <cell r="O1615">
            <v>0</v>
          </cell>
          <cell r="P1615">
            <v>0</v>
          </cell>
          <cell r="Q1615">
            <v>0</v>
          </cell>
          <cell r="R1615">
            <v>0</v>
          </cell>
          <cell r="S1615">
            <v>0</v>
          </cell>
          <cell r="T1615">
            <v>0</v>
          </cell>
          <cell r="U1615">
            <v>0</v>
          </cell>
          <cell r="V1615">
            <v>0</v>
          </cell>
          <cell r="W1615">
            <v>0</v>
          </cell>
          <cell r="X1615">
            <v>1</v>
          </cell>
          <cell r="Y1615">
            <v>1</v>
          </cell>
          <cell r="Z1615">
            <v>0</v>
          </cell>
          <cell r="AA1615">
            <v>0</v>
          </cell>
          <cell r="AB1615">
            <v>0</v>
          </cell>
          <cell r="AC1615">
            <v>0</v>
          </cell>
          <cell r="AD1615">
            <v>0</v>
          </cell>
          <cell r="AE1615">
            <v>0</v>
          </cell>
          <cell r="AF1615">
            <v>0</v>
          </cell>
          <cell r="AG1615">
            <v>0</v>
          </cell>
          <cell r="AH1615">
            <v>0</v>
          </cell>
          <cell r="AI1615">
            <v>0</v>
          </cell>
          <cell r="AJ1615">
            <v>0</v>
          </cell>
          <cell r="AK1615">
            <v>0</v>
          </cell>
          <cell r="AL1615">
            <v>0</v>
          </cell>
          <cell r="AM1615">
            <v>1</v>
          </cell>
          <cell r="AN1615">
            <v>0</v>
          </cell>
          <cell r="AO1615">
            <v>0</v>
          </cell>
          <cell r="AP1615" t="str">
            <v>Q</v>
          </cell>
          <cell r="AQ1615" t="str">
            <v>Q</v>
          </cell>
          <cell r="AR1615" t="str">
            <v>Q</v>
          </cell>
          <cell r="AS1615" t="str">
            <v>SV</v>
          </cell>
          <cell r="AT1615" t="str">
            <v>Q</v>
          </cell>
          <cell r="AU1615" t="str">
            <v>Q</v>
          </cell>
          <cell r="AV1615">
            <v>114190.00000099999</v>
          </cell>
          <cell r="AW1615">
            <v>114189.99988</v>
          </cell>
          <cell r="AX1615">
            <v>137900</v>
          </cell>
          <cell r="AY1615">
            <v>0.20763639547063995</v>
          </cell>
          <cell r="AZ1615">
            <v>0.17193618563451782</v>
          </cell>
          <cell r="BA1615">
            <v>134900</v>
          </cell>
          <cell r="BB1615">
            <v>2</v>
          </cell>
          <cell r="BC1615">
            <v>0.18136439266852311</v>
          </cell>
          <cell r="BD1615">
            <v>0.15352112675315052</v>
          </cell>
          <cell r="BE1615">
            <v>129900</v>
          </cell>
          <cell r="BF1615">
            <v>3</v>
          </cell>
          <cell r="BG1615">
            <v>0.13757772133166157</v>
          </cell>
          <cell r="BH1615">
            <v>0.12093918397998465</v>
          </cell>
        </row>
        <row r="1616">
          <cell r="B1616" t="str">
            <v>30695</v>
          </cell>
          <cell r="C1616" t="str">
            <v>7794450088581</v>
          </cell>
          <cell r="D1616" t="str">
            <v>VINO MALBEC 750ml SAINT FELICIEN CATENA ZAPATA</v>
          </cell>
          <cell r="E1616">
            <v>6</v>
          </cell>
          <cell r="F1616" t="str">
            <v>BEBIDAS</v>
          </cell>
          <cell r="G1616" t="str">
            <v>BEBIDAS</v>
          </cell>
          <cell r="H1616" t="str">
            <v>VINOS FINOS Y VARIETALES</v>
          </cell>
          <cell r="I1616" t="str">
            <v>ARGENTINA</v>
          </cell>
          <cell r="J1616" t="str">
            <v>CATENA ZAPATA</v>
          </cell>
          <cell r="K1616" t="str">
            <v>CATENA ZAPATA</v>
          </cell>
          <cell r="L1616">
            <v>747</v>
          </cell>
          <cell r="M1616" t="str">
            <v>APOLO IMPORT S.A. 5 - SINERGIA (747)</v>
          </cell>
          <cell r="N1616">
            <v>0</v>
          </cell>
          <cell r="O1616">
            <v>0</v>
          </cell>
          <cell r="P1616">
            <v>0</v>
          </cell>
          <cell r="Q1616">
            <v>0</v>
          </cell>
          <cell r="R1616">
            <v>0</v>
          </cell>
          <cell r="S1616">
            <v>0</v>
          </cell>
          <cell r="T1616">
            <v>0</v>
          </cell>
          <cell r="U1616">
            <v>0</v>
          </cell>
          <cell r="V1616">
            <v>0</v>
          </cell>
          <cell r="W1616">
            <v>2</v>
          </cell>
          <cell r="X1616">
            <v>0</v>
          </cell>
          <cell r="Y1616">
            <v>0</v>
          </cell>
          <cell r="Z1616">
            <v>0</v>
          </cell>
          <cell r="AA1616">
            <v>0</v>
          </cell>
          <cell r="AB1616">
            <v>0</v>
          </cell>
          <cell r="AC1616">
            <v>0</v>
          </cell>
          <cell r="AD1616">
            <v>0</v>
          </cell>
          <cell r="AE1616">
            <v>0</v>
          </cell>
          <cell r="AF1616">
            <v>0</v>
          </cell>
          <cell r="AG1616">
            <v>0</v>
          </cell>
          <cell r="AH1616">
            <v>0</v>
          </cell>
          <cell r="AI1616">
            <v>0</v>
          </cell>
          <cell r="AJ1616">
            <v>0</v>
          </cell>
          <cell r="AK1616">
            <v>0</v>
          </cell>
          <cell r="AL1616">
            <v>1</v>
          </cell>
          <cell r="AM1616">
            <v>0</v>
          </cell>
          <cell r="AN1616">
            <v>0</v>
          </cell>
          <cell r="AO1616">
            <v>0</v>
          </cell>
          <cell r="AP1616" t="str">
            <v>Q</v>
          </cell>
          <cell r="AQ1616" t="str">
            <v>Q</v>
          </cell>
          <cell r="AR1616" t="str">
            <v>SV</v>
          </cell>
          <cell r="AS1616" t="str">
            <v>Q</v>
          </cell>
          <cell r="AT1616" t="str">
            <v>Q</v>
          </cell>
          <cell r="AU1616" t="str">
            <v>Q</v>
          </cell>
          <cell r="AV1616">
            <v>76886.000004000001</v>
          </cell>
          <cell r="AW1616">
            <v>76885.999739999999</v>
          </cell>
          <cell r="AX1616">
            <v>99900</v>
          </cell>
          <cell r="AY1616">
            <v>0.29932627519707999</v>
          </cell>
          <cell r="AZ1616">
            <v>0.23037037033033031</v>
          </cell>
          <cell r="BA1616">
            <v>96900</v>
          </cell>
          <cell r="BB1616">
            <v>2</v>
          </cell>
          <cell r="BC1616">
            <v>0.26030746813410466</v>
          </cell>
          <cell r="BD1616">
            <v>0.20654282761609905</v>
          </cell>
          <cell r="BE1616">
            <v>92900</v>
          </cell>
          <cell r="BF1616">
            <v>3</v>
          </cell>
          <cell r="BG1616">
            <v>0.20828239205013754</v>
          </cell>
          <cell r="BH1616">
            <v>0.17237890200215283</v>
          </cell>
        </row>
        <row r="1617">
          <cell r="B1617" t="str">
            <v>30696</v>
          </cell>
          <cell r="C1617" t="str">
            <v>7794450090492</v>
          </cell>
          <cell r="D1617" t="str">
            <v>VINO MALBEC CABERNET 750ml CATENA ZAPATA</v>
          </cell>
          <cell r="E1617">
            <v>6</v>
          </cell>
          <cell r="F1617" t="str">
            <v>BEBIDAS</v>
          </cell>
          <cell r="G1617" t="str">
            <v>BEBIDAS</v>
          </cell>
          <cell r="H1617" t="str">
            <v>VINOS FINOS Y VARIETALES</v>
          </cell>
          <cell r="I1617" t="str">
            <v>ARGENTINA</v>
          </cell>
          <cell r="J1617" t="str">
            <v>CATENA ZAPATA</v>
          </cell>
          <cell r="K1617" t="str">
            <v>CATENA ZAPATA</v>
          </cell>
          <cell r="L1617">
            <v>747</v>
          </cell>
          <cell r="M1617" t="str">
            <v>APOLO IMPORT S.A. 5 - SINERGIA (747)</v>
          </cell>
          <cell r="N1617">
            <v>0</v>
          </cell>
          <cell r="O1617">
            <v>0</v>
          </cell>
          <cell r="P1617">
            <v>0</v>
          </cell>
          <cell r="Q1617">
            <v>0</v>
          </cell>
          <cell r="R1617">
            <v>0</v>
          </cell>
          <cell r="S1617">
            <v>0</v>
          </cell>
          <cell r="T1617">
            <v>2</v>
          </cell>
          <cell r="U1617">
            <v>2</v>
          </cell>
          <cell r="V1617">
            <v>0</v>
          </cell>
          <cell r="W1617">
            <v>1</v>
          </cell>
          <cell r="X1617">
            <v>0</v>
          </cell>
          <cell r="Y1617">
            <v>0</v>
          </cell>
          <cell r="Z1617">
            <v>0</v>
          </cell>
          <cell r="AA1617">
            <v>0</v>
          </cell>
          <cell r="AB1617">
            <v>0</v>
          </cell>
          <cell r="AC1617">
            <v>0</v>
          </cell>
          <cell r="AD1617">
            <v>0</v>
          </cell>
          <cell r="AE1617">
            <v>0</v>
          </cell>
          <cell r="AF1617">
            <v>0</v>
          </cell>
          <cell r="AG1617">
            <v>0</v>
          </cell>
          <cell r="AH1617">
            <v>0</v>
          </cell>
          <cell r="AI1617">
            <v>0</v>
          </cell>
          <cell r="AJ1617">
            <v>0</v>
          </cell>
          <cell r="AK1617">
            <v>0</v>
          </cell>
          <cell r="AL1617">
            <v>0</v>
          </cell>
          <cell r="AM1617">
            <v>3</v>
          </cell>
          <cell r="AN1617">
            <v>0</v>
          </cell>
          <cell r="AO1617">
            <v>0</v>
          </cell>
          <cell r="AP1617" t="str">
            <v>Q</v>
          </cell>
          <cell r="AQ1617" t="str">
            <v>Q</v>
          </cell>
          <cell r="AR1617" t="str">
            <v>Q</v>
          </cell>
          <cell r="AS1617" t="str">
            <v>SV</v>
          </cell>
          <cell r="AT1617" t="str">
            <v>Q</v>
          </cell>
          <cell r="AU1617" t="str">
            <v>Q</v>
          </cell>
          <cell r="AV1617">
            <v>96067.999995000006</v>
          </cell>
          <cell r="AW1617">
            <v>96068.499779999998</v>
          </cell>
          <cell r="AX1617">
            <v>115900</v>
          </cell>
          <cell r="AY1617">
            <v>0.20643710711196417</v>
          </cell>
          <cell r="AZ1617">
            <v>0.171113028515962</v>
          </cell>
          <cell r="BA1617">
            <v>112900</v>
          </cell>
          <cell r="BB1617">
            <v>2</v>
          </cell>
          <cell r="BC1617">
            <v>0.17520922685885032</v>
          </cell>
          <cell r="BD1617">
            <v>0.14908768826395036</v>
          </cell>
          <cell r="BE1617">
            <v>109900</v>
          </cell>
          <cell r="BF1617">
            <v>3</v>
          </cell>
          <cell r="BG1617">
            <v>0.14398134660573647</v>
          </cell>
          <cell r="BH1617">
            <v>0.12585987265696083</v>
          </cell>
        </row>
        <row r="1618">
          <cell r="B1618" t="str">
            <v>30697</v>
          </cell>
          <cell r="C1618" t="str">
            <v>7794450003645</v>
          </cell>
          <cell r="D1618" t="str">
            <v>VINO CABERNET FRANC 750ml EL ENEMIGO</v>
          </cell>
          <cell r="E1618">
            <v>6</v>
          </cell>
          <cell r="F1618" t="str">
            <v>BEBIDAS</v>
          </cell>
          <cell r="G1618" t="str">
            <v>BEBIDAS</v>
          </cell>
          <cell r="H1618" t="str">
            <v>VINOS FINOS Y VARIETALES</v>
          </cell>
          <cell r="I1618" t="str">
            <v>ARGENTINA</v>
          </cell>
          <cell r="J1618" t="str">
            <v>CATENA ZAPATA</v>
          </cell>
          <cell r="K1618" t="str">
            <v>EL ENEMIGO</v>
          </cell>
          <cell r="L1618">
            <v>747</v>
          </cell>
          <cell r="M1618" t="str">
            <v>APOLO IMPORT S.A. 5 - SINERGIA (747)</v>
          </cell>
          <cell r="N1618">
            <v>0</v>
          </cell>
          <cell r="O1618">
            <v>0</v>
          </cell>
          <cell r="P1618">
            <v>1</v>
          </cell>
          <cell r="Q1618">
            <v>1</v>
          </cell>
          <cell r="R1618">
            <v>0</v>
          </cell>
          <cell r="S1618">
            <v>1</v>
          </cell>
          <cell r="T1618">
            <v>0</v>
          </cell>
          <cell r="U1618">
            <v>1</v>
          </cell>
          <cell r="V1618">
            <v>0</v>
          </cell>
          <cell r="W1618">
            <v>0</v>
          </cell>
          <cell r="X1618">
            <v>0</v>
          </cell>
          <cell r="Y1618">
            <v>0</v>
          </cell>
          <cell r="Z1618">
            <v>0</v>
          </cell>
          <cell r="AA1618">
            <v>0</v>
          </cell>
          <cell r="AB1618">
            <v>0</v>
          </cell>
          <cell r="AC1618">
            <v>0</v>
          </cell>
          <cell r="AD1618">
            <v>0</v>
          </cell>
          <cell r="AE1618">
            <v>0</v>
          </cell>
          <cell r="AF1618">
            <v>0</v>
          </cell>
          <cell r="AG1618">
            <v>0</v>
          </cell>
          <cell r="AH1618">
            <v>0</v>
          </cell>
          <cell r="AI1618">
            <v>0</v>
          </cell>
          <cell r="AJ1618">
            <v>2</v>
          </cell>
          <cell r="AK1618">
            <v>0</v>
          </cell>
          <cell r="AL1618">
            <v>1</v>
          </cell>
          <cell r="AM1618">
            <v>2</v>
          </cell>
          <cell r="AN1618">
            <v>1</v>
          </cell>
          <cell r="AO1618">
            <v>0</v>
          </cell>
          <cell r="AP1618">
            <v>60</v>
          </cell>
          <cell r="AQ1618" t="str">
            <v>Q</v>
          </cell>
          <cell r="AR1618" t="str">
            <v>SV</v>
          </cell>
          <cell r="AS1618" t="str">
            <v>SV</v>
          </cell>
          <cell r="AT1618" t="str">
            <v>SV</v>
          </cell>
          <cell r="AU1618" t="str">
            <v>Q</v>
          </cell>
          <cell r="AV1618">
            <v>158250.00004000001</v>
          </cell>
          <cell r="AW1618">
            <v>154316.66623999999</v>
          </cell>
          <cell r="AX1618">
            <v>189900</v>
          </cell>
          <cell r="AY1618">
            <v>0.19999999969668236</v>
          </cell>
          <cell r="AZ1618">
            <v>0.16666666645602943</v>
          </cell>
          <cell r="BA1618">
            <v>184900</v>
          </cell>
          <cell r="BB1618">
            <v>2</v>
          </cell>
          <cell r="BC1618">
            <v>0.16840442308539538</v>
          </cell>
          <cell r="BD1618">
            <v>0.14413196300703077</v>
          </cell>
          <cell r="BE1618">
            <v>179900</v>
          </cell>
          <cell r="BF1618">
            <v>3</v>
          </cell>
          <cell r="BG1618">
            <v>0.13680884647410818</v>
          </cell>
          <cell r="BH1618">
            <v>0.12034463568649242</v>
          </cell>
        </row>
        <row r="1619">
          <cell r="B1619" t="str">
            <v>30698</v>
          </cell>
          <cell r="C1619" t="str">
            <v>7798126082415</v>
          </cell>
          <cell r="D1619" t="str">
            <v>VINO TINTO 750ml  GRAN ENEMIGO</v>
          </cell>
          <cell r="E1619">
            <v>6</v>
          </cell>
          <cell r="F1619" t="str">
            <v>BEBIDAS</v>
          </cell>
          <cell r="G1619" t="str">
            <v>BEBIDAS</v>
          </cell>
          <cell r="H1619" t="str">
            <v>VINOS FINOS Y VARIETALES</v>
          </cell>
          <cell r="I1619" t="str">
            <v>ARGENTINA</v>
          </cell>
          <cell r="J1619" t="str">
            <v>CATENA ZAPATA</v>
          </cell>
          <cell r="K1619" t="str">
            <v>GRAN ENEMIGO</v>
          </cell>
          <cell r="L1619">
            <v>747</v>
          </cell>
          <cell r="M1619" t="str">
            <v>APOLO IMPORT S.A. 5 - SINERGIA (747)</v>
          </cell>
          <cell r="N1619">
            <v>0</v>
          </cell>
          <cell r="O1619">
            <v>0</v>
          </cell>
          <cell r="P1619">
            <v>0</v>
          </cell>
          <cell r="Q1619">
            <v>0</v>
          </cell>
          <cell r="R1619">
            <v>0</v>
          </cell>
          <cell r="S1619">
            <v>0</v>
          </cell>
          <cell r="T1619">
            <v>0</v>
          </cell>
          <cell r="U1619">
            <v>0</v>
          </cell>
          <cell r="V1619">
            <v>1</v>
          </cell>
          <cell r="W1619">
            <v>0</v>
          </cell>
          <cell r="X1619">
            <v>0</v>
          </cell>
          <cell r="Y1619">
            <v>0</v>
          </cell>
          <cell r="Z1619">
            <v>0</v>
          </cell>
          <cell r="AA1619">
            <v>0</v>
          </cell>
          <cell r="AB1619">
            <v>0</v>
          </cell>
          <cell r="AC1619">
            <v>0</v>
          </cell>
          <cell r="AD1619">
            <v>0</v>
          </cell>
          <cell r="AE1619">
            <v>0</v>
          </cell>
          <cell r="AF1619">
            <v>0</v>
          </cell>
          <cell r="AG1619">
            <v>0</v>
          </cell>
          <cell r="AH1619">
            <v>0</v>
          </cell>
          <cell r="AI1619">
            <v>0</v>
          </cell>
          <cell r="AJ1619">
            <v>4</v>
          </cell>
          <cell r="AK1619">
            <v>1</v>
          </cell>
          <cell r="AL1619">
            <v>0</v>
          </cell>
          <cell r="AM1619">
            <v>1</v>
          </cell>
          <cell r="AN1619">
            <v>0</v>
          </cell>
          <cell r="AO1619">
            <v>0</v>
          </cell>
          <cell r="AP1619" t="str">
            <v>SV</v>
          </cell>
          <cell r="AQ1619" t="str">
            <v>SV</v>
          </cell>
          <cell r="AR1619" t="str">
            <v>Q</v>
          </cell>
          <cell r="AS1619" t="str">
            <v>SV</v>
          </cell>
          <cell r="AT1619" t="str">
            <v>Q</v>
          </cell>
          <cell r="AU1619" t="str">
            <v>Q</v>
          </cell>
          <cell r="AV1619">
            <v>405130</v>
          </cell>
          <cell r="AW1619">
            <v>380770.00049000001</v>
          </cell>
          <cell r="AX1619">
            <v>484900</v>
          </cell>
          <cell r="AY1619">
            <v>0.19689976057068104</v>
          </cell>
          <cell r="AZ1619">
            <v>0.16450814600948649</v>
          </cell>
          <cell r="BA1619">
            <v>459900</v>
          </cell>
          <cell r="BB1619">
            <v>2</v>
          </cell>
          <cell r="BC1619">
            <v>0.13519117320366303</v>
          </cell>
          <cell r="BD1619">
            <v>0.11909110676233964</v>
          </cell>
          <cell r="BE1619">
            <v>434900</v>
          </cell>
          <cell r="BF1619">
            <v>6</v>
          </cell>
          <cell r="BG1619">
            <v>7.348258583664502E-2</v>
          </cell>
          <cell r="BH1619">
            <v>6.8452517820188546E-2</v>
          </cell>
        </row>
        <row r="1620">
          <cell r="B1620" t="str">
            <v>40607</v>
          </cell>
          <cell r="C1620" t="str">
            <v>7795232000715</v>
          </cell>
          <cell r="D1620" t="str">
            <v>VINO 750ml EL GRAN LOCO</v>
          </cell>
          <cell r="E1620">
            <v>6</v>
          </cell>
          <cell r="F1620" t="str">
            <v>BEBIDAS</v>
          </cell>
          <cell r="G1620" t="str">
            <v>BEBIDAS</v>
          </cell>
          <cell r="H1620" t="str">
            <v>VINOS FINOS Y VARIETALES</v>
          </cell>
          <cell r="I1620" t="str">
            <v>ARGENTINA</v>
          </cell>
          <cell r="J1620" t="str">
            <v>OTRO LOCO MAS</v>
          </cell>
          <cell r="K1620" t="str">
            <v>OTRO LOCO MAS</v>
          </cell>
          <cell r="L1620">
            <v>114</v>
          </cell>
          <cell r="M1620" t="str">
            <v>APOLO IMPORT S.A. 2 - TRENTINO (114)</v>
          </cell>
          <cell r="N1620">
            <v>0</v>
          </cell>
          <cell r="O1620">
            <v>0</v>
          </cell>
          <cell r="P1620">
            <v>0</v>
          </cell>
          <cell r="Q1620">
            <v>0</v>
          </cell>
          <cell r="R1620">
            <v>0</v>
          </cell>
          <cell r="S1620">
            <v>0</v>
          </cell>
          <cell r="T1620">
            <v>0</v>
          </cell>
          <cell r="U1620">
            <v>0</v>
          </cell>
          <cell r="V1620">
            <v>0</v>
          </cell>
          <cell r="W1620">
            <v>0</v>
          </cell>
          <cell r="X1620">
            <v>0</v>
          </cell>
          <cell r="Y1620">
            <v>0</v>
          </cell>
          <cell r="Z1620">
            <v>0</v>
          </cell>
          <cell r="AA1620">
            <v>0</v>
          </cell>
          <cell r="AB1620">
            <v>2</v>
          </cell>
          <cell r="AC1620">
            <v>1</v>
          </cell>
          <cell r="AD1620">
            <v>0</v>
          </cell>
          <cell r="AE1620">
            <v>0</v>
          </cell>
          <cell r="AF1620">
            <v>0</v>
          </cell>
          <cell r="AG1620">
            <v>0</v>
          </cell>
          <cell r="AH1620">
            <v>0</v>
          </cell>
          <cell r="AI1620">
            <v>0</v>
          </cell>
          <cell r="AJ1620">
            <v>24</v>
          </cell>
          <cell r="AK1620">
            <v>24</v>
          </cell>
          <cell r="AL1620">
            <v>12</v>
          </cell>
          <cell r="AM1620">
            <v>10</v>
          </cell>
          <cell r="AN1620">
            <v>16</v>
          </cell>
          <cell r="AO1620">
            <v>24</v>
          </cell>
          <cell r="AP1620" t="str">
            <v>SV</v>
          </cell>
          <cell r="AQ1620" t="str">
            <v>SV</v>
          </cell>
          <cell r="AR1620" t="str">
            <v>SV</v>
          </cell>
          <cell r="AS1620">
            <v>300</v>
          </cell>
          <cell r="AT1620" t="str">
            <v>SV</v>
          </cell>
          <cell r="AU1620" t="str">
            <v>SV</v>
          </cell>
          <cell r="AV1620">
            <v>110070.00004</v>
          </cell>
          <cell r="AW1620">
            <v>110069.99982</v>
          </cell>
          <cell r="AX1620">
            <v>129900</v>
          </cell>
          <cell r="AY1620">
            <v>0.18015808079216566</v>
          </cell>
          <cell r="AZ1620">
            <v>0.15265588883756737</v>
          </cell>
          <cell r="BA1620">
            <v>119900</v>
          </cell>
          <cell r="BB1620">
            <v>3</v>
          </cell>
          <cell r="BC1620">
            <v>8.9306804364747139E-2</v>
          </cell>
          <cell r="BD1620">
            <v>8.1984987155963307E-2</v>
          </cell>
          <cell r="BE1620">
            <v>0</v>
          </cell>
          <cell r="BF1620">
            <v>0</v>
          </cell>
          <cell r="BG1620">
            <v>-1</v>
          </cell>
          <cell r="BH1620">
            <v>0</v>
          </cell>
        </row>
        <row r="1621">
          <cell r="B1621" t="str">
            <v>34464</v>
          </cell>
          <cell r="C1621" t="str">
            <v>7795232000463</v>
          </cell>
          <cell r="D1621" t="str">
            <v>VINO ICE 750ml OTRO LOCO MAS</v>
          </cell>
          <cell r="E1621">
            <v>6</v>
          </cell>
          <cell r="F1621" t="str">
            <v>BEBIDAS</v>
          </cell>
          <cell r="G1621" t="str">
            <v>BEBIDAS</v>
          </cell>
          <cell r="H1621" t="str">
            <v>VINOS FINOS Y VARIETALES</v>
          </cell>
          <cell r="I1621" t="str">
            <v>ARGENTINA</v>
          </cell>
          <cell r="J1621" t="str">
            <v>OTRO LOCO MAS</v>
          </cell>
          <cell r="K1621" t="str">
            <v>OTRO LOCO MAS</v>
          </cell>
          <cell r="L1621">
            <v>114</v>
          </cell>
          <cell r="M1621" t="str">
            <v>APOLO IMPORT S.A. 2 - TRENTINO (114)</v>
          </cell>
          <cell r="N1621">
            <v>4</v>
          </cell>
          <cell r="O1621">
            <v>1</v>
          </cell>
          <cell r="P1621">
            <v>3</v>
          </cell>
          <cell r="Q1621">
            <v>4</v>
          </cell>
          <cell r="R1621">
            <v>1</v>
          </cell>
          <cell r="S1621">
            <v>3</v>
          </cell>
          <cell r="T1621">
            <v>2</v>
          </cell>
          <cell r="U1621">
            <v>0</v>
          </cell>
          <cell r="V1621">
            <v>0</v>
          </cell>
          <cell r="W1621">
            <v>1</v>
          </cell>
          <cell r="X1621">
            <v>0</v>
          </cell>
          <cell r="Y1621">
            <v>0</v>
          </cell>
          <cell r="Z1621">
            <v>5</v>
          </cell>
          <cell r="AA1621">
            <v>0</v>
          </cell>
          <cell r="AB1621">
            <v>2</v>
          </cell>
          <cell r="AC1621">
            <v>1</v>
          </cell>
          <cell r="AD1621">
            <v>1</v>
          </cell>
          <cell r="AE1621">
            <v>0</v>
          </cell>
          <cell r="AF1621">
            <v>1</v>
          </cell>
          <cell r="AG1621">
            <v>0</v>
          </cell>
          <cell r="AH1621">
            <v>0</v>
          </cell>
          <cell r="AI1621">
            <v>0</v>
          </cell>
          <cell r="AJ1621">
            <v>89</v>
          </cell>
          <cell r="AK1621">
            <v>67</v>
          </cell>
          <cell r="AL1621">
            <v>34</v>
          </cell>
          <cell r="AM1621">
            <v>10</v>
          </cell>
          <cell r="AN1621">
            <v>35</v>
          </cell>
          <cell r="AO1621">
            <v>12</v>
          </cell>
          <cell r="AP1621">
            <v>667.5</v>
          </cell>
          <cell r="AQ1621" t="str">
            <v>SV</v>
          </cell>
          <cell r="AR1621" t="str">
            <v>SV</v>
          </cell>
          <cell r="AS1621">
            <v>300</v>
          </cell>
          <cell r="AT1621" t="str">
            <v>SV</v>
          </cell>
          <cell r="AU1621" t="str">
            <v>SV</v>
          </cell>
          <cell r="AV1621">
            <v>37280.000010000003</v>
          </cell>
          <cell r="AW1621">
            <v>36466.117489999997</v>
          </cell>
          <cell r="AX1621">
            <v>42900</v>
          </cell>
          <cell r="AY1621">
            <v>0.15075107265269549</v>
          </cell>
          <cell r="AZ1621">
            <v>0.13100233076923068</v>
          </cell>
          <cell r="BA1621">
            <v>41900</v>
          </cell>
          <cell r="BB1621">
            <v>3</v>
          </cell>
          <cell r="BC1621">
            <v>0.12392703832512675</v>
          </cell>
          <cell r="BD1621">
            <v>0.11026252959427199</v>
          </cell>
          <cell r="BE1621">
            <v>39900</v>
          </cell>
          <cell r="BF1621">
            <v>6</v>
          </cell>
          <cell r="BG1621">
            <v>7.0278969669989477E-2</v>
          </cell>
          <cell r="BH1621">
            <v>6.566416015037585E-2</v>
          </cell>
        </row>
        <row r="1622">
          <cell r="B1622" t="str">
            <v>34465</v>
          </cell>
          <cell r="C1622" t="str">
            <v>7795232000524</v>
          </cell>
          <cell r="D1622" t="str">
            <v>VINO MALBEC 750ml OTRO LOCO MAS</v>
          </cell>
          <cell r="E1622">
            <v>6</v>
          </cell>
          <cell r="F1622" t="str">
            <v>BEBIDAS</v>
          </cell>
          <cell r="G1622" t="str">
            <v>BEBIDAS</v>
          </cell>
          <cell r="H1622" t="str">
            <v>VINOS FINOS Y VARIETALES</v>
          </cell>
          <cell r="I1622" t="str">
            <v>ARGENTINA</v>
          </cell>
          <cell r="J1622" t="str">
            <v>OTRO LOCO MAS</v>
          </cell>
          <cell r="K1622" t="str">
            <v>OTRO LOCO MAS</v>
          </cell>
          <cell r="L1622">
            <v>114</v>
          </cell>
          <cell r="M1622" t="str">
            <v>APOLO IMPORT S.A. 2 - TRENTINO (114)</v>
          </cell>
          <cell r="N1622">
            <v>22</v>
          </cell>
          <cell r="O1622">
            <v>25</v>
          </cell>
          <cell r="P1622">
            <v>39</v>
          </cell>
          <cell r="Q1622">
            <v>60</v>
          </cell>
          <cell r="R1622">
            <v>14</v>
          </cell>
          <cell r="S1622">
            <v>18</v>
          </cell>
          <cell r="T1622">
            <v>24</v>
          </cell>
          <cell r="U1622">
            <v>21</v>
          </cell>
          <cell r="V1622">
            <v>3</v>
          </cell>
          <cell r="W1622">
            <v>4</v>
          </cell>
          <cell r="X1622">
            <v>9</v>
          </cell>
          <cell r="Y1622">
            <v>10</v>
          </cell>
          <cell r="Z1622">
            <v>10</v>
          </cell>
          <cell r="AA1622">
            <v>10</v>
          </cell>
          <cell r="AB1622">
            <v>18</v>
          </cell>
          <cell r="AC1622">
            <v>15</v>
          </cell>
          <cell r="AD1622">
            <v>2</v>
          </cell>
          <cell r="AE1622">
            <v>7</v>
          </cell>
          <cell r="AF1622">
            <v>10</v>
          </cell>
          <cell r="AG1622">
            <v>15</v>
          </cell>
          <cell r="AH1622">
            <v>7</v>
          </cell>
          <cell r="AI1622">
            <v>7</v>
          </cell>
          <cell r="AJ1622">
            <v>187</v>
          </cell>
          <cell r="AK1622">
            <v>180</v>
          </cell>
          <cell r="AL1622">
            <v>89</v>
          </cell>
          <cell r="AM1622">
            <v>31</v>
          </cell>
          <cell r="AN1622">
            <v>71</v>
          </cell>
          <cell r="AO1622">
            <v>93</v>
          </cell>
          <cell r="AP1622">
            <v>93.5</v>
          </cell>
          <cell r="AQ1622">
            <v>257.14285714285711</v>
          </cell>
          <cell r="AR1622">
            <v>267</v>
          </cell>
          <cell r="AS1622">
            <v>62.000000000000007</v>
          </cell>
          <cell r="AT1622">
            <v>142</v>
          </cell>
          <cell r="AU1622">
            <v>398.57142857142861</v>
          </cell>
          <cell r="AV1622">
            <v>37280.000010000003</v>
          </cell>
          <cell r="AW1622">
            <v>36760.732909999999</v>
          </cell>
          <cell r="AX1622">
            <v>42900</v>
          </cell>
          <cell r="AY1622">
            <v>0.15075107265269549</v>
          </cell>
          <cell r="AZ1622">
            <v>0.13100233076923068</v>
          </cell>
          <cell r="BA1622">
            <v>41900</v>
          </cell>
          <cell r="BB1622">
            <v>3</v>
          </cell>
          <cell r="BC1622">
            <v>0.12392703832512675</v>
          </cell>
          <cell r="BD1622">
            <v>0.11026252959427199</v>
          </cell>
          <cell r="BE1622">
            <v>39900</v>
          </cell>
          <cell r="BF1622">
            <v>6</v>
          </cell>
          <cell r="BG1622">
            <v>7.0278969669989477E-2</v>
          </cell>
          <cell r="BH1622">
            <v>6.566416015037585E-2</v>
          </cell>
        </row>
        <row r="1623">
          <cell r="B1623" t="str">
            <v>36503</v>
          </cell>
          <cell r="C1623" t="str">
            <v>7798116930092</v>
          </cell>
          <cell r="D1623" t="str">
            <v>VINO CABERNET 750ml MONTEAGRELO BRESSIA</v>
          </cell>
          <cell r="E1623">
            <v>6</v>
          </cell>
          <cell r="F1623" t="str">
            <v>BEBIDAS</v>
          </cell>
          <cell r="G1623" t="str">
            <v>BEBIDAS</v>
          </cell>
          <cell r="H1623" t="str">
            <v>VINOS FINOS Y VARIETALES</v>
          </cell>
          <cell r="I1623" t="str">
            <v>ARGENTINA</v>
          </cell>
          <cell r="J1623" t="str">
            <v>BRESSIA</v>
          </cell>
          <cell r="K1623" t="str">
            <v>MONTEAGRELO</v>
          </cell>
          <cell r="L1623">
            <v>984</v>
          </cell>
          <cell r="M1623" t="str">
            <v>CAMINOS DEL VINO S.A. (984)</v>
          </cell>
          <cell r="N1623">
            <v>0</v>
          </cell>
          <cell r="O1623">
            <v>0</v>
          </cell>
          <cell r="P1623">
            <v>0</v>
          </cell>
          <cell r="Q1623">
            <v>0</v>
          </cell>
          <cell r="R1623">
            <v>0</v>
          </cell>
          <cell r="S1623">
            <v>0</v>
          </cell>
          <cell r="T1623">
            <v>0</v>
          </cell>
          <cell r="U1623">
            <v>0</v>
          </cell>
          <cell r="V1623">
            <v>0</v>
          </cell>
          <cell r="W1623">
            <v>0</v>
          </cell>
          <cell r="X1623">
            <v>0</v>
          </cell>
          <cell r="Y1623">
            <v>0</v>
          </cell>
          <cell r="Z1623">
            <v>0</v>
          </cell>
          <cell r="AA1623">
            <v>0</v>
          </cell>
          <cell r="AB1623">
            <v>0</v>
          </cell>
          <cell r="AC1623">
            <v>0</v>
          </cell>
          <cell r="AD1623">
            <v>0</v>
          </cell>
          <cell r="AE1623">
            <v>0</v>
          </cell>
          <cell r="AF1623">
            <v>0</v>
          </cell>
          <cell r="AG1623">
            <v>0</v>
          </cell>
          <cell r="AH1623">
            <v>0</v>
          </cell>
          <cell r="AI1623">
            <v>0</v>
          </cell>
          <cell r="AJ1623">
            <v>4</v>
          </cell>
          <cell r="AK1623">
            <v>4</v>
          </cell>
          <cell r="AL1623">
            <v>2</v>
          </cell>
          <cell r="AM1623">
            <v>2</v>
          </cell>
          <cell r="AN1623">
            <v>2</v>
          </cell>
          <cell r="AO1623">
            <v>3</v>
          </cell>
          <cell r="AP1623" t="str">
            <v>SV</v>
          </cell>
          <cell r="AQ1623" t="str">
            <v>SV</v>
          </cell>
          <cell r="AR1623" t="str">
            <v>SV</v>
          </cell>
          <cell r="AS1623" t="str">
            <v>SV</v>
          </cell>
          <cell r="AT1623" t="str">
            <v>SV</v>
          </cell>
          <cell r="AU1623" t="str">
            <v>SV</v>
          </cell>
          <cell r="AV1623">
            <v>123999.99997</v>
          </cell>
          <cell r="AW1623">
            <v>123999.99997</v>
          </cell>
          <cell r="AX1623">
            <v>148900</v>
          </cell>
          <cell r="AY1623">
            <v>0.20080645190342095</v>
          </cell>
          <cell r="AZ1623">
            <v>0.1672263265950302</v>
          </cell>
          <cell r="BA1623">
            <v>144900</v>
          </cell>
          <cell r="BB1623">
            <v>3</v>
          </cell>
          <cell r="BC1623">
            <v>0.16854838737948752</v>
          </cell>
          <cell r="BD1623">
            <v>0.14423740531400964</v>
          </cell>
          <cell r="BE1623">
            <v>142900</v>
          </cell>
          <cell r="BF1623">
            <v>6</v>
          </cell>
          <cell r="BG1623">
            <v>0.15241935511752081</v>
          </cell>
          <cell r="BH1623">
            <v>0.13226032211336597</v>
          </cell>
        </row>
        <row r="1624">
          <cell r="B1624" t="str">
            <v>36502</v>
          </cell>
          <cell r="C1624" t="str">
            <v>7798116930122</v>
          </cell>
          <cell r="D1624" t="str">
            <v>VINO MALBEC 750ml MONTEAGRELO BRESSIA</v>
          </cell>
          <cell r="E1624">
            <v>6</v>
          </cell>
          <cell r="F1624" t="str">
            <v>BEBIDAS</v>
          </cell>
          <cell r="G1624" t="str">
            <v>BEBIDAS</v>
          </cell>
          <cell r="H1624" t="str">
            <v>VINOS FINOS Y VARIETALES</v>
          </cell>
          <cell r="I1624" t="str">
            <v>ARGENTINA</v>
          </cell>
          <cell r="J1624" t="str">
            <v>BRESSIA</v>
          </cell>
          <cell r="K1624" t="str">
            <v>MONTEAGRELO</v>
          </cell>
          <cell r="L1624">
            <v>984</v>
          </cell>
          <cell r="M1624" t="str">
            <v>CAMINOS DEL VINO S.A. (984)</v>
          </cell>
          <cell r="N1624">
            <v>0</v>
          </cell>
          <cell r="O1624">
            <v>0</v>
          </cell>
          <cell r="P1624">
            <v>0</v>
          </cell>
          <cell r="Q1624">
            <v>0</v>
          </cell>
          <cell r="R1624">
            <v>0</v>
          </cell>
          <cell r="S1624">
            <v>0</v>
          </cell>
          <cell r="T1624">
            <v>0</v>
          </cell>
          <cell r="U1624">
            <v>0</v>
          </cell>
          <cell r="V1624">
            <v>0</v>
          </cell>
          <cell r="W1624">
            <v>0</v>
          </cell>
          <cell r="X1624">
            <v>0</v>
          </cell>
          <cell r="Y1624">
            <v>0</v>
          </cell>
          <cell r="Z1624">
            <v>0</v>
          </cell>
          <cell r="AA1624">
            <v>0</v>
          </cell>
          <cell r="AB1624">
            <v>0</v>
          </cell>
          <cell r="AC1624">
            <v>0</v>
          </cell>
          <cell r="AD1624">
            <v>0</v>
          </cell>
          <cell r="AE1624">
            <v>0</v>
          </cell>
          <cell r="AF1624">
            <v>0</v>
          </cell>
          <cell r="AG1624">
            <v>0</v>
          </cell>
          <cell r="AH1624">
            <v>0</v>
          </cell>
          <cell r="AI1624">
            <v>0</v>
          </cell>
          <cell r="AJ1624">
            <v>4</v>
          </cell>
          <cell r="AK1624">
            <v>3</v>
          </cell>
          <cell r="AL1624">
            <v>2</v>
          </cell>
          <cell r="AM1624">
            <v>2</v>
          </cell>
          <cell r="AN1624">
            <v>2</v>
          </cell>
          <cell r="AO1624">
            <v>3</v>
          </cell>
          <cell r="AP1624" t="str">
            <v>SV</v>
          </cell>
          <cell r="AQ1624" t="str">
            <v>SV</v>
          </cell>
          <cell r="AR1624" t="str">
            <v>SV</v>
          </cell>
          <cell r="AS1624" t="str">
            <v>SV</v>
          </cell>
          <cell r="AT1624" t="str">
            <v>SV</v>
          </cell>
          <cell r="AU1624" t="str">
            <v>SV</v>
          </cell>
          <cell r="AV1624">
            <v>123999.99997</v>
          </cell>
          <cell r="AW1624">
            <v>124000.00008</v>
          </cell>
          <cell r="AX1624">
            <v>148900</v>
          </cell>
          <cell r="AY1624">
            <v>0.20080645190342095</v>
          </cell>
          <cell r="AZ1624">
            <v>0.1672263265950302</v>
          </cell>
          <cell r="BA1624">
            <v>144900</v>
          </cell>
          <cell r="BB1624">
            <v>3</v>
          </cell>
          <cell r="BC1624">
            <v>0.16854838737948752</v>
          </cell>
          <cell r="BD1624">
            <v>0.14423740531400964</v>
          </cell>
          <cell r="BE1624">
            <v>142900</v>
          </cell>
          <cell r="BF1624">
            <v>6</v>
          </cell>
          <cell r="BG1624">
            <v>0.15241935511752081</v>
          </cell>
          <cell r="BH1624">
            <v>0.13226032211336597</v>
          </cell>
        </row>
        <row r="1625">
          <cell r="B1625" t="str">
            <v>27479</v>
          </cell>
          <cell r="C1625" t="str">
            <v>7798370680047</v>
          </cell>
          <cell r="D1625" t="str">
            <v>VINO MALBEC 750ml INSEPARABLE PER SE</v>
          </cell>
          <cell r="E1625">
            <v>4</v>
          </cell>
          <cell r="F1625" t="str">
            <v>BEBIDAS</v>
          </cell>
          <cell r="G1625" t="str">
            <v>BEBIDAS</v>
          </cell>
          <cell r="H1625" t="str">
            <v>VINOS FINOS Y VARIETALES</v>
          </cell>
          <cell r="I1625" t="str">
            <v>ARGENTINA</v>
          </cell>
          <cell r="J1625" t="str">
            <v>GUALTALLARY</v>
          </cell>
          <cell r="K1625" t="str">
            <v>PER SE</v>
          </cell>
          <cell r="L1625">
            <v>114</v>
          </cell>
          <cell r="M1625" t="str">
            <v>APOLO IMPORT S.A. 2 - TRENTINO (114)</v>
          </cell>
          <cell r="N1625">
            <v>0</v>
          </cell>
          <cell r="O1625">
            <v>0</v>
          </cell>
          <cell r="P1625">
            <v>1</v>
          </cell>
          <cell r="Q1625">
            <v>1</v>
          </cell>
          <cell r="R1625">
            <v>0</v>
          </cell>
          <cell r="S1625">
            <v>0</v>
          </cell>
          <cell r="T1625">
            <v>1</v>
          </cell>
          <cell r="U1625">
            <v>0</v>
          </cell>
          <cell r="V1625">
            <v>0</v>
          </cell>
          <cell r="W1625">
            <v>1</v>
          </cell>
          <cell r="X1625">
            <v>0</v>
          </cell>
          <cell r="Y1625">
            <v>0</v>
          </cell>
          <cell r="Z1625">
            <v>0</v>
          </cell>
          <cell r="AA1625">
            <v>0</v>
          </cell>
          <cell r="AB1625">
            <v>0</v>
          </cell>
          <cell r="AC1625">
            <v>0</v>
          </cell>
          <cell r="AD1625">
            <v>0</v>
          </cell>
          <cell r="AE1625">
            <v>0</v>
          </cell>
          <cell r="AF1625">
            <v>0</v>
          </cell>
          <cell r="AG1625">
            <v>0</v>
          </cell>
          <cell r="AH1625">
            <v>0</v>
          </cell>
          <cell r="AI1625">
            <v>0</v>
          </cell>
          <cell r="AJ1625">
            <v>5</v>
          </cell>
          <cell r="AK1625">
            <v>5</v>
          </cell>
          <cell r="AL1625">
            <v>4</v>
          </cell>
          <cell r="AM1625">
            <v>5</v>
          </cell>
          <cell r="AN1625">
            <v>6</v>
          </cell>
          <cell r="AO1625">
            <v>6</v>
          </cell>
          <cell r="AP1625">
            <v>150</v>
          </cell>
          <cell r="AQ1625" t="str">
            <v>SV</v>
          </cell>
          <cell r="AR1625" t="str">
            <v>SV</v>
          </cell>
          <cell r="AS1625" t="str">
            <v>SV</v>
          </cell>
          <cell r="AT1625" t="str">
            <v>SV</v>
          </cell>
          <cell r="AU1625" t="str">
            <v>SV</v>
          </cell>
          <cell r="AV1625">
            <v>249900.00002000001</v>
          </cell>
          <cell r="AW1625">
            <v>249899.99979999999</v>
          </cell>
          <cell r="AX1625">
            <v>299900</v>
          </cell>
          <cell r="AY1625">
            <v>0.20008003191676016</v>
          </cell>
          <cell r="AZ1625">
            <v>0.16672224068022673</v>
          </cell>
          <cell r="BA1625">
            <v>289900</v>
          </cell>
          <cell r="BB1625">
            <v>3</v>
          </cell>
          <cell r="BC1625">
            <v>0.16006402551740173</v>
          </cell>
          <cell r="BD1625">
            <v>0.13797861324594685</v>
          </cell>
          <cell r="BE1625">
            <v>0</v>
          </cell>
          <cell r="BF1625">
            <v>0</v>
          </cell>
          <cell r="BG1625">
            <v>-1</v>
          </cell>
          <cell r="BH1625">
            <v>0</v>
          </cell>
        </row>
        <row r="1626">
          <cell r="B1626" t="str">
            <v>40579</v>
          </cell>
          <cell r="C1626" t="str">
            <v>7798152260832</v>
          </cell>
          <cell r="D1626" t="str">
            <v>VINO CABERNET SAUVIGNON 750ml RVA DURIGUTTI</v>
          </cell>
          <cell r="E1626">
            <v>1</v>
          </cell>
          <cell r="F1626" t="str">
            <v>BEBIDAS</v>
          </cell>
          <cell r="G1626" t="str">
            <v>BEBIDAS</v>
          </cell>
          <cell r="H1626" t="str">
            <v>VINOS FINOS Y VARIETALES</v>
          </cell>
          <cell r="I1626" t="str">
            <v>ARGENTINA</v>
          </cell>
          <cell r="J1626" t="str">
            <v>DURIGUTTI</v>
          </cell>
          <cell r="K1626" t="str">
            <v>DURIGUTTI</v>
          </cell>
          <cell r="L1626">
            <v>114</v>
          </cell>
          <cell r="M1626" t="str">
            <v>APOLO IMPORT S.A. 2 - TRENTINO (114)</v>
          </cell>
          <cell r="N1626">
            <v>0</v>
          </cell>
          <cell r="O1626">
            <v>0</v>
          </cell>
          <cell r="P1626">
            <v>0</v>
          </cell>
          <cell r="Q1626">
            <v>0</v>
          </cell>
          <cell r="R1626">
            <v>0</v>
          </cell>
          <cell r="S1626">
            <v>0</v>
          </cell>
          <cell r="T1626">
            <v>0</v>
          </cell>
          <cell r="U1626">
            <v>0</v>
          </cell>
          <cell r="V1626">
            <v>0</v>
          </cell>
          <cell r="W1626">
            <v>0</v>
          </cell>
          <cell r="X1626">
            <v>0</v>
          </cell>
          <cell r="Y1626">
            <v>0</v>
          </cell>
          <cell r="Z1626">
            <v>0</v>
          </cell>
          <cell r="AA1626">
            <v>0</v>
          </cell>
          <cell r="AB1626">
            <v>0</v>
          </cell>
          <cell r="AC1626">
            <v>0</v>
          </cell>
          <cell r="AD1626">
            <v>0</v>
          </cell>
          <cell r="AE1626">
            <v>0</v>
          </cell>
          <cell r="AF1626">
            <v>0</v>
          </cell>
          <cell r="AG1626">
            <v>0</v>
          </cell>
          <cell r="AH1626">
            <v>0</v>
          </cell>
          <cell r="AI1626">
            <v>0</v>
          </cell>
          <cell r="AJ1626">
            <v>6</v>
          </cell>
          <cell r="AK1626">
            <v>12</v>
          </cell>
          <cell r="AL1626">
            <v>6</v>
          </cell>
          <cell r="AM1626">
            <v>6</v>
          </cell>
          <cell r="AN1626">
            <v>6</v>
          </cell>
          <cell r="AO1626">
            <v>3</v>
          </cell>
          <cell r="AP1626" t="str">
            <v>SV</v>
          </cell>
          <cell r="AQ1626" t="str">
            <v>SV</v>
          </cell>
          <cell r="AR1626" t="str">
            <v>SV</v>
          </cell>
          <cell r="AS1626" t="str">
            <v>SV</v>
          </cell>
          <cell r="AT1626" t="str">
            <v>SV</v>
          </cell>
          <cell r="AU1626" t="str">
            <v>SV</v>
          </cell>
          <cell r="AV1626">
            <v>108249.99999</v>
          </cell>
          <cell r="AW1626">
            <v>108249.99976999999</v>
          </cell>
          <cell r="AX1626">
            <v>129900</v>
          </cell>
          <cell r="AY1626">
            <v>0.20000000011085461</v>
          </cell>
          <cell r="AZ1626">
            <v>0.16666666674364899</v>
          </cell>
          <cell r="BA1626">
            <v>119900</v>
          </cell>
          <cell r="BB1626">
            <v>3</v>
          </cell>
          <cell r="BC1626">
            <v>0.10762124721548472</v>
          </cell>
          <cell r="BD1626">
            <v>9.7164303669724797E-2</v>
          </cell>
          <cell r="BE1626">
            <v>115900</v>
          </cell>
          <cell r="BF1626">
            <v>6</v>
          </cell>
          <cell r="BG1626">
            <v>7.0669746057336669E-2</v>
          </cell>
          <cell r="BH1626">
            <v>6.6005176962899079E-2</v>
          </cell>
        </row>
        <row r="1627">
          <cell r="B1627" t="str">
            <v>40577</v>
          </cell>
          <cell r="C1627" t="str">
            <v>7798152260351</v>
          </cell>
          <cell r="D1627" t="str">
            <v>VINO CABERNET SUAVIGNON 750ml DURIGUTTI</v>
          </cell>
          <cell r="E1627">
            <v>1</v>
          </cell>
          <cell r="F1627" t="str">
            <v>BEBIDAS</v>
          </cell>
          <cell r="G1627" t="str">
            <v>BEBIDAS</v>
          </cell>
          <cell r="H1627" t="str">
            <v>VINOS FINOS Y VARIETALES</v>
          </cell>
          <cell r="I1627" t="str">
            <v>ARGENTINA</v>
          </cell>
          <cell r="J1627" t="str">
            <v>DURIGUTTI</v>
          </cell>
          <cell r="K1627" t="str">
            <v>DURIGUTTI</v>
          </cell>
          <cell r="L1627">
            <v>114</v>
          </cell>
          <cell r="M1627" t="str">
            <v>APOLO IMPORT S.A. 2 - TRENTINO (114)</v>
          </cell>
          <cell r="N1627">
            <v>0</v>
          </cell>
          <cell r="O1627">
            <v>0</v>
          </cell>
          <cell r="P1627">
            <v>0</v>
          </cell>
          <cell r="Q1627">
            <v>0</v>
          </cell>
          <cell r="R1627">
            <v>1</v>
          </cell>
          <cell r="S1627">
            <v>0</v>
          </cell>
          <cell r="T1627">
            <v>0</v>
          </cell>
          <cell r="U1627">
            <v>0</v>
          </cell>
          <cell r="V1627">
            <v>0</v>
          </cell>
          <cell r="W1627">
            <v>0</v>
          </cell>
          <cell r="X1627">
            <v>0</v>
          </cell>
          <cell r="Y1627">
            <v>0</v>
          </cell>
          <cell r="Z1627">
            <v>0</v>
          </cell>
          <cell r="AA1627">
            <v>0</v>
          </cell>
          <cell r="AB1627">
            <v>0</v>
          </cell>
          <cell r="AC1627">
            <v>1</v>
          </cell>
          <cell r="AD1627">
            <v>0</v>
          </cell>
          <cell r="AE1627">
            <v>0</v>
          </cell>
          <cell r="AF1627">
            <v>0</v>
          </cell>
          <cell r="AG1627">
            <v>3</v>
          </cell>
          <cell r="AH1627">
            <v>0</v>
          </cell>
          <cell r="AI1627">
            <v>0</v>
          </cell>
          <cell r="AJ1627">
            <v>12</v>
          </cell>
          <cell r="AK1627">
            <v>11</v>
          </cell>
          <cell r="AL1627">
            <v>12</v>
          </cell>
          <cell r="AM1627">
            <v>12</v>
          </cell>
          <cell r="AN1627">
            <v>9</v>
          </cell>
          <cell r="AO1627">
            <v>6</v>
          </cell>
          <cell r="AP1627" t="str">
            <v>SV</v>
          </cell>
          <cell r="AQ1627" t="str">
            <v>SV</v>
          </cell>
          <cell r="AR1627" t="str">
            <v>SV</v>
          </cell>
          <cell r="AS1627">
            <v>360</v>
          </cell>
          <cell r="AT1627">
            <v>90</v>
          </cell>
          <cell r="AU1627" t="str">
            <v>SV</v>
          </cell>
          <cell r="AV1627">
            <v>66575.000029999996</v>
          </cell>
          <cell r="AW1627">
            <v>66574.999920000002</v>
          </cell>
          <cell r="AX1627">
            <v>79900</v>
          </cell>
          <cell r="AY1627">
            <v>0.20015020599317301</v>
          </cell>
          <cell r="AZ1627">
            <v>0.1667709633291615</v>
          </cell>
          <cell r="BA1627">
            <v>75900</v>
          </cell>
          <cell r="BB1627">
            <v>3</v>
          </cell>
          <cell r="BC1627">
            <v>0.1400675924265562</v>
          </cell>
          <cell r="BD1627">
            <v>0.12285902463768121</v>
          </cell>
          <cell r="BE1627">
            <v>71900</v>
          </cell>
          <cell r="BF1627">
            <v>6</v>
          </cell>
          <cell r="BG1627">
            <v>7.998497885993916E-2</v>
          </cell>
          <cell r="BH1627">
            <v>7.4061195688456247E-2</v>
          </cell>
        </row>
        <row r="1628">
          <cell r="B1628" t="str">
            <v>40576</v>
          </cell>
          <cell r="C1628" t="str">
            <v>7798152261082</v>
          </cell>
          <cell r="D1628" t="str">
            <v>VINO MALBEC 750ml DURIGUTTI</v>
          </cell>
          <cell r="E1628">
            <v>1</v>
          </cell>
          <cell r="F1628" t="str">
            <v>BEBIDAS</v>
          </cell>
          <cell r="G1628" t="str">
            <v>BEBIDAS</v>
          </cell>
          <cell r="H1628" t="str">
            <v>VINOS FINOS Y VARIETALES</v>
          </cell>
          <cell r="I1628" t="str">
            <v>ARGENTINA</v>
          </cell>
          <cell r="J1628" t="str">
            <v>DURIGUTTI</v>
          </cell>
          <cell r="K1628" t="str">
            <v>DURIGUTTI</v>
          </cell>
          <cell r="L1628">
            <v>114</v>
          </cell>
          <cell r="M1628" t="str">
            <v>APOLO IMPORT S.A. 2 - TRENTINO (114)</v>
          </cell>
          <cell r="N1628">
            <v>1</v>
          </cell>
          <cell r="O1628">
            <v>0</v>
          </cell>
          <cell r="P1628">
            <v>0</v>
          </cell>
          <cell r="Q1628">
            <v>0</v>
          </cell>
          <cell r="R1628">
            <v>0</v>
          </cell>
          <cell r="S1628">
            <v>0</v>
          </cell>
          <cell r="T1628">
            <v>0</v>
          </cell>
          <cell r="U1628">
            <v>1</v>
          </cell>
          <cell r="V1628">
            <v>0</v>
          </cell>
          <cell r="W1628">
            <v>0</v>
          </cell>
          <cell r="X1628">
            <v>0</v>
          </cell>
          <cell r="Y1628">
            <v>0</v>
          </cell>
          <cell r="Z1628">
            <v>0</v>
          </cell>
          <cell r="AA1628">
            <v>0</v>
          </cell>
          <cell r="AB1628">
            <v>0</v>
          </cell>
          <cell r="AC1628">
            <v>0</v>
          </cell>
          <cell r="AD1628">
            <v>0</v>
          </cell>
          <cell r="AE1628">
            <v>0</v>
          </cell>
          <cell r="AF1628">
            <v>0</v>
          </cell>
          <cell r="AG1628">
            <v>3</v>
          </cell>
          <cell r="AH1628">
            <v>0</v>
          </cell>
          <cell r="AI1628">
            <v>0</v>
          </cell>
          <cell r="AJ1628">
            <v>11</v>
          </cell>
          <cell r="AK1628">
            <v>12</v>
          </cell>
          <cell r="AL1628">
            <v>12</v>
          </cell>
          <cell r="AM1628">
            <v>12</v>
          </cell>
          <cell r="AN1628">
            <v>9</v>
          </cell>
          <cell r="AO1628">
            <v>9</v>
          </cell>
          <cell r="AP1628" t="str">
            <v>SV</v>
          </cell>
          <cell r="AQ1628">
            <v>360</v>
          </cell>
          <cell r="AR1628" t="str">
            <v>SV</v>
          </cell>
          <cell r="AS1628" t="str">
            <v>SV</v>
          </cell>
          <cell r="AT1628">
            <v>90</v>
          </cell>
          <cell r="AU1628" t="str">
            <v>SV</v>
          </cell>
          <cell r="AV1628">
            <v>66575.000029999996</v>
          </cell>
          <cell r="AW1628">
            <v>66574.999809999994</v>
          </cell>
          <cell r="AX1628">
            <v>79900</v>
          </cell>
          <cell r="AY1628">
            <v>0.20015020599317301</v>
          </cell>
          <cell r="AZ1628">
            <v>0.1667709633291615</v>
          </cell>
          <cell r="BA1628">
            <v>75900</v>
          </cell>
          <cell r="BB1628">
            <v>3</v>
          </cell>
          <cell r="BC1628">
            <v>0.1400675924265562</v>
          </cell>
          <cell r="BD1628">
            <v>0.12285902463768121</v>
          </cell>
          <cell r="BE1628">
            <v>71900</v>
          </cell>
          <cell r="BF1628">
            <v>6</v>
          </cell>
          <cell r="BG1628">
            <v>7.998497885993916E-2</v>
          </cell>
          <cell r="BH1628">
            <v>7.4061195688456247E-2</v>
          </cell>
        </row>
        <row r="1629">
          <cell r="B1629" t="str">
            <v>40580</v>
          </cell>
          <cell r="C1629" t="str">
            <v>7798152261280</v>
          </cell>
          <cell r="D1629" t="str">
            <v>VINO MALBEC 750ml FAMILIA DURIGUTTI</v>
          </cell>
          <cell r="E1629">
            <v>10</v>
          </cell>
          <cell r="F1629" t="str">
            <v>BEBIDAS</v>
          </cell>
          <cell r="G1629" t="str">
            <v>BEBIDAS</v>
          </cell>
          <cell r="H1629" t="str">
            <v>VINOS FINOS Y VARIETALES</v>
          </cell>
          <cell r="I1629" t="str">
            <v>ARGENTINA</v>
          </cell>
          <cell r="J1629" t="str">
            <v>DURIGUTTI</v>
          </cell>
          <cell r="K1629" t="str">
            <v>DURIGUTTI</v>
          </cell>
          <cell r="L1629">
            <v>114</v>
          </cell>
          <cell r="M1629" t="str">
            <v>APOLO IMPORT S.A. 2 - TRENTINO (114)</v>
          </cell>
          <cell r="N1629">
            <v>0</v>
          </cell>
          <cell r="O1629">
            <v>0</v>
          </cell>
          <cell r="P1629">
            <v>0</v>
          </cell>
          <cell r="Q1629">
            <v>0</v>
          </cell>
          <cell r="R1629">
            <v>0</v>
          </cell>
          <cell r="S1629">
            <v>0</v>
          </cell>
          <cell r="T1629">
            <v>0</v>
          </cell>
          <cell r="U1629">
            <v>0</v>
          </cell>
          <cell r="V1629">
            <v>0</v>
          </cell>
          <cell r="W1629">
            <v>0</v>
          </cell>
          <cell r="X1629">
            <v>0</v>
          </cell>
          <cell r="Y1629">
            <v>0</v>
          </cell>
          <cell r="Z1629">
            <v>0</v>
          </cell>
          <cell r="AA1629">
            <v>0</v>
          </cell>
          <cell r="AB1629">
            <v>0</v>
          </cell>
          <cell r="AC1629">
            <v>0</v>
          </cell>
          <cell r="AD1629">
            <v>0</v>
          </cell>
          <cell r="AE1629">
            <v>0</v>
          </cell>
          <cell r="AF1629">
            <v>0</v>
          </cell>
          <cell r="AG1629">
            <v>0</v>
          </cell>
          <cell r="AH1629">
            <v>0</v>
          </cell>
          <cell r="AI1629">
            <v>0</v>
          </cell>
          <cell r="AJ1629">
            <v>0</v>
          </cell>
          <cell r="AK1629">
            <v>0</v>
          </cell>
          <cell r="AL1629">
            <v>0</v>
          </cell>
          <cell r="AM1629">
            <v>0</v>
          </cell>
          <cell r="AN1629">
            <v>0</v>
          </cell>
          <cell r="AO1629">
            <v>0</v>
          </cell>
          <cell r="AP1629" t="str">
            <v>Q</v>
          </cell>
          <cell r="AQ1629" t="str">
            <v>Q</v>
          </cell>
          <cell r="AR1629" t="str">
            <v>Q</v>
          </cell>
          <cell r="AS1629" t="str">
            <v>Q</v>
          </cell>
          <cell r="AT1629" t="str">
            <v>Q</v>
          </cell>
          <cell r="AU1629" t="str">
            <v>Q</v>
          </cell>
          <cell r="AV1629">
            <v>383250.00000100001</v>
          </cell>
          <cell r="AW1629">
            <v>383250.00000100001</v>
          </cell>
          <cell r="AX1629">
            <v>459900</v>
          </cell>
          <cell r="AY1629">
            <v>0.1999999999968689</v>
          </cell>
          <cell r="AZ1629">
            <v>0.16666666666449226</v>
          </cell>
          <cell r="BA1629">
            <v>429900</v>
          </cell>
          <cell r="BB1629">
            <v>3</v>
          </cell>
          <cell r="BC1629">
            <v>0.12172211350000861</v>
          </cell>
          <cell r="BD1629">
            <v>0.10851360781344498</v>
          </cell>
          <cell r="BE1629">
            <v>0</v>
          </cell>
          <cell r="BF1629">
            <v>0</v>
          </cell>
          <cell r="BG1629">
            <v>-1</v>
          </cell>
          <cell r="BH1629">
            <v>0</v>
          </cell>
        </row>
        <row r="1630">
          <cell r="B1630" t="str">
            <v>40578</v>
          </cell>
          <cell r="C1630" t="str">
            <v>736040502869</v>
          </cell>
          <cell r="D1630" t="str">
            <v>VINO MALBEC 750ml RVA DURIGUTTI</v>
          </cell>
          <cell r="E1630">
            <v>1</v>
          </cell>
          <cell r="F1630" t="str">
            <v>BEBIDAS</v>
          </cell>
          <cell r="G1630" t="str">
            <v>BEBIDAS</v>
          </cell>
          <cell r="H1630" t="str">
            <v>VINOS FINOS Y VARIETALES</v>
          </cell>
          <cell r="I1630" t="str">
            <v>ARGENTINA</v>
          </cell>
          <cell r="J1630" t="str">
            <v>DURIGUTTI</v>
          </cell>
          <cell r="K1630" t="str">
            <v>DURIGUTTI</v>
          </cell>
          <cell r="L1630">
            <v>114</v>
          </cell>
          <cell r="M1630" t="str">
            <v>APOLO IMPORT S.A. 2 - TRENTINO (114)</v>
          </cell>
          <cell r="N1630">
            <v>0</v>
          </cell>
          <cell r="O1630">
            <v>0</v>
          </cell>
          <cell r="P1630">
            <v>0</v>
          </cell>
          <cell r="Q1630">
            <v>0</v>
          </cell>
          <cell r="R1630">
            <v>0</v>
          </cell>
          <cell r="S1630">
            <v>0</v>
          </cell>
          <cell r="T1630">
            <v>1</v>
          </cell>
          <cell r="U1630">
            <v>0</v>
          </cell>
          <cell r="V1630">
            <v>0</v>
          </cell>
          <cell r="W1630">
            <v>0</v>
          </cell>
          <cell r="X1630">
            <v>0</v>
          </cell>
          <cell r="Y1630">
            <v>0</v>
          </cell>
          <cell r="Z1630">
            <v>0</v>
          </cell>
          <cell r="AA1630">
            <v>0</v>
          </cell>
          <cell r="AB1630">
            <v>0</v>
          </cell>
          <cell r="AC1630">
            <v>0</v>
          </cell>
          <cell r="AD1630">
            <v>0</v>
          </cell>
          <cell r="AE1630">
            <v>0</v>
          </cell>
          <cell r="AF1630">
            <v>3</v>
          </cell>
          <cell r="AG1630">
            <v>0</v>
          </cell>
          <cell r="AH1630">
            <v>0</v>
          </cell>
          <cell r="AI1630">
            <v>0</v>
          </cell>
          <cell r="AJ1630">
            <v>12</v>
          </cell>
          <cell r="AK1630">
            <v>11</v>
          </cell>
          <cell r="AL1630">
            <v>6</v>
          </cell>
          <cell r="AM1630">
            <v>6</v>
          </cell>
          <cell r="AN1630">
            <v>3</v>
          </cell>
          <cell r="AO1630">
            <v>6</v>
          </cell>
          <cell r="AP1630" t="str">
            <v>SV</v>
          </cell>
          <cell r="AQ1630" t="str">
            <v>SV</v>
          </cell>
          <cell r="AR1630" t="str">
            <v>SV</v>
          </cell>
          <cell r="AS1630" t="str">
            <v>SV</v>
          </cell>
          <cell r="AT1630" t="str">
            <v>SV</v>
          </cell>
          <cell r="AU1630" t="str">
            <v>SV</v>
          </cell>
          <cell r="AV1630">
            <v>108249.99999</v>
          </cell>
          <cell r="AW1630">
            <v>108249.99999</v>
          </cell>
          <cell r="AX1630">
            <v>129900</v>
          </cell>
          <cell r="AY1630">
            <v>0.20000000011085461</v>
          </cell>
          <cell r="AZ1630">
            <v>0.16666666674364899</v>
          </cell>
          <cell r="BA1630">
            <v>119900</v>
          </cell>
          <cell r="BB1630">
            <v>3</v>
          </cell>
          <cell r="BC1630">
            <v>0.10762124721548472</v>
          </cell>
          <cell r="BD1630">
            <v>9.7164303669724797E-2</v>
          </cell>
          <cell r="BE1630">
            <v>115900</v>
          </cell>
          <cell r="BF1630">
            <v>6</v>
          </cell>
          <cell r="BG1630">
            <v>7.0669746057336669E-2</v>
          </cell>
          <cell r="BH1630">
            <v>6.6005176962899079E-2</v>
          </cell>
        </row>
        <row r="1631">
          <cell r="B1631" t="str">
            <v>1427</v>
          </cell>
          <cell r="C1631" t="str">
            <v>7891141016998</v>
          </cell>
          <cell r="D1631" t="str">
            <v>VINO CAB SAUVIGNON 750ml RVA AURORA.</v>
          </cell>
          <cell r="E1631">
            <v>6</v>
          </cell>
          <cell r="F1631" t="str">
            <v>BEBIDAS</v>
          </cell>
          <cell r="G1631" t="str">
            <v>BEBIDAS</v>
          </cell>
          <cell r="H1631" t="str">
            <v>VINOS FINOS Y VARIETALES</v>
          </cell>
          <cell r="I1631" t="str">
            <v>BRASIL</v>
          </cell>
          <cell r="J1631" t="str">
            <v>AURORA VF</v>
          </cell>
          <cell r="K1631" t="str">
            <v>AURORA</v>
          </cell>
          <cell r="L1631">
            <v>29</v>
          </cell>
          <cell r="M1631" t="str">
            <v>APOLO IMPORT S.A. 1 -  APOLO (29)</v>
          </cell>
          <cell r="N1631">
            <v>0</v>
          </cell>
          <cell r="O1631">
            <v>1</v>
          </cell>
          <cell r="P1631">
            <v>0</v>
          </cell>
          <cell r="Q1631">
            <v>0</v>
          </cell>
          <cell r="R1631">
            <v>0</v>
          </cell>
          <cell r="S1631">
            <v>0</v>
          </cell>
          <cell r="T1631">
            <v>0</v>
          </cell>
          <cell r="U1631">
            <v>0</v>
          </cell>
          <cell r="V1631">
            <v>0</v>
          </cell>
          <cell r="W1631">
            <v>0</v>
          </cell>
          <cell r="X1631">
            <v>0</v>
          </cell>
          <cell r="Y1631">
            <v>0</v>
          </cell>
          <cell r="Z1631">
            <v>0</v>
          </cell>
          <cell r="AA1631">
            <v>0</v>
          </cell>
          <cell r="AB1631">
            <v>0</v>
          </cell>
          <cell r="AC1631">
            <v>0</v>
          </cell>
          <cell r="AD1631">
            <v>0</v>
          </cell>
          <cell r="AE1631">
            <v>0</v>
          </cell>
          <cell r="AF1631">
            <v>0</v>
          </cell>
          <cell r="AG1631">
            <v>0</v>
          </cell>
          <cell r="AH1631">
            <v>0</v>
          </cell>
          <cell r="AI1631">
            <v>0</v>
          </cell>
          <cell r="AJ1631">
            <v>35</v>
          </cell>
          <cell r="AK1631">
            <v>0</v>
          </cell>
          <cell r="AL1631">
            <v>0</v>
          </cell>
          <cell r="AM1631">
            <v>0</v>
          </cell>
          <cell r="AN1631">
            <v>0</v>
          </cell>
          <cell r="AO1631">
            <v>0</v>
          </cell>
          <cell r="AP1631" t="str">
            <v>SV</v>
          </cell>
          <cell r="AQ1631" t="str">
            <v>Q</v>
          </cell>
          <cell r="AR1631" t="str">
            <v>Q</v>
          </cell>
          <cell r="AS1631" t="str">
            <v>Q</v>
          </cell>
          <cell r="AT1631" t="str">
            <v>Q</v>
          </cell>
          <cell r="AU1631" t="str">
            <v>Q</v>
          </cell>
          <cell r="AV1631">
            <v>49899.999995999999</v>
          </cell>
          <cell r="AW1631">
            <v>42590.310619999997</v>
          </cell>
          <cell r="AX1631">
            <v>59900</v>
          </cell>
          <cell r="AY1631">
            <v>0.20040080169943097</v>
          </cell>
          <cell r="AZ1631">
            <v>0.1669449082470785</v>
          </cell>
          <cell r="BA1631">
            <v>55900</v>
          </cell>
          <cell r="BB1631">
            <v>3</v>
          </cell>
          <cell r="BC1631">
            <v>0.1202404810517228</v>
          </cell>
          <cell r="BD1631">
            <v>0.10733452601073348</v>
          </cell>
          <cell r="BE1631">
            <v>0</v>
          </cell>
          <cell r="BF1631">
            <v>0</v>
          </cell>
          <cell r="BG1631">
            <v>-1</v>
          </cell>
          <cell r="BH1631">
            <v>0</v>
          </cell>
        </row>
        <row r="1632">
          <cell r="B1632" t="str">
            <v>1429</v>
          </cell>
          <cell r="C1632" t="str">
            <v>7891141007620</v>
          </cell>
          <cell r="D1632" t="str">
            <v>VINO CAB SAUVIGNON 750ml VARIETAL AURORA.</v>
          </cell>
          <cell r="E1632">
            <v>6</v>
          </cell>
          <cell r="F1632" t="str">
            <v>BEBIDAS</v>
          </cell>
          <cell r="G1632" t="str">
            <v>BEBIDAS</v>
          </cell>
          <cell r="H1632" t="str">
            <v>VINOS FINOS Y VARIETALES</v>
          </cell>
          <cell r="I1632" t="str">
            <v>BRASIL</v>
          </cell>
          <cell r="J1632" t="str">
            <v>AURORA VF</v>
          </cell>
          <cell r="K1632" t="str">
            <v>AURORA</v>
          </cell>
          <cell r="L1632">
            <v>29</v>
          </cell>
          <cell r="M1632" t="str">
            <v>APOLO IMPORT S.A. 1 -  APOLO (29)</v>
          </cell>
          <cell r="N1632">
            <v>0</v>
          </cell>
          <cell r="O1632">
            <v>0</v>
          </cell>
          <cell r="P1632">
            <v>0</v>
          </cell>
          <cell r="Q1632">
            <v>0</v>
          </cell>
          <cell r="R1632">
            <v>0</v>
          </cell>
          <cell r="S1632">
            <v>0</v>
          </cell>
          <cell r="T1632">
            <v>0</v>
          </cell>
          <cell r="U1632">
            <v>0</v>
          </cell>
          <cell r="V1632">
            <v>0</v>
          </cell>
          <cell r="W1632">
            <v>0</v>
          </cell>
          <cell r="X1632">
            <v>0</v>
          </cell>
          <cell r="Y1632">
            <v>1</v>
          </cell>
          <cell r="Z1632">
            <v>0</v>
          </cell>
          <cell r="AA1632">
            <v>0</v>
          </cell>
          <cell r="AB1632">
            <v>0</v>
          </cell>
          <cell r="AC1632">
            <v>0</v>
          </cell>
          <cell r="AD1632">
            <v>0</v>
          </cell>
          <cell r="AE1632">
            <v>0</v>
          </cell>
          <cell r="AF1632">
            <v>0</v>
          </cell>
          <cell r="AG1632">
            <v>0</v>
          </cell>
          <cell r="AH1632">
            <v>0</v>
          </cell>
          <cell r="AI1632">
            <v>0</v>
          </cell>
          <cell r="AJ1632">
            <v>26</v>
          </cell>
          <cell r="AK1632">
            <v>14</v>
          </cell>
          <cell r="AL1632">
            <v>3</v>
          </cell>
          <cell r="AM1632">
            <v>0</v>
          </cell>
          <cell r="AN1632">
            <v>0</v>
          </cell>
          <cell r="AO1632">
            <v>0</v>
          </cell>
          <cell r="AP1632" t="str">
            <v>SV</v>
          </cell>
          <cell r="AQ1632" t="str">
            <v>SV</v>
          </cell>
          <cell r="AR1632">
            <v>90</v>
          </cell>
          <cell r="AS1632" t="str">
            <v>Q</v>
          </cell>
          <cell r="AT1632" t="str">
            <v>Q</v>
          </cell>
          <cell r="AU1632" t="str">
            <v>Q</v>
          </cell>
          <cell r="AV1632">
            <v>41580</v>
          </cell>
          <cell r="AW1632">
            <v>30908.984369999998</v>
          </cell>
          <cell r="AX1632">
            <v>49900</v>
          </cell>
          <cell r="AY1632">
            <v>0.20009620009620011</v>
          </cell>
          <cell r="AZ1632">
            <v>0.16673346693386773</v>
          </cell>
          <cell r="BA1632">
            <v>47900</v>
          </cell>
          <cell r="BB1632">
            <v>3</v>
          </cell>
          <cell r="BC1632">
            <v>0.15199615199615191</v>
          </cell>
          <cell r="BD1632">
            <v>0.13194154488517745</v>
          </cell>
          <cell r="BE1632">
            <v>45900</v>
          </cell>
          <cell r="BF1632">
            <v>6</v>
          </cell>
          <cell r="BG1632">
            <v>0.10389610389610393</v>
          </cell>
          <cell r="BH1632">
            <v>9.4117647058823528E-2</v>
          </cell>
        </row>
        <row r="1633">
          <cell r="B1633" t="str">
            <v>1430</v>
          </cell>
          <cell r="C1633" t="str">
            <v>7891141007682</v>
          </cell>
          <cell r="D1633" t="str">
            <v>VINO CHARDONNAY 750ml VARIETAL AURORA.</v>
          </cell>
          <cell r="E1633">
            <v>6</v>
          </cell>
          <cell r="F1633" t="str">
            <v>BEBIDAS</v>
          </cell>
          <cell r="G1633" t="str">
            <v>BEBIDAS</v>
          </cell>
          <cell r="H1633" t="str">
            <v>VINOS FINOS Y VARIETALES</v>
          </cell>
          <cell r="I1633" t="str">
            <v>BRASIL</v>
          </cell>
          <cell r="J1633" t="str">
            <v>AURORA VF</v>
          </cell>
          <cell r="K1633" t="str">
            <v>AURORA</v>
          </cell>
          <cell r="L1633">
            <v>29</v>
          </cell>
          <cell r="M1633" t="str">
            <v>APOLO IMPORT S.A. 1 -  APOLO (29)</v>
          </cell>
          <cell r="N1633">
            <v>0</v>
          </cell>
          <cell r="O1633">
            <v>1</v>
          </cell>
          <cell r="P1633">
            <v>0</v>
          </cell>
          <cell r="Q1633">
            <v>3</v>
          </cell>
          <cell r="R1633">
            <v>2</v>
          </cell>
          <cell r="S1633">
            <v>0</v>
          </cell>
          <cell r="T1633">
            <v>0</v>
          </cell>
          <cell r="U1633">
            <v>0</v>
          </cell>
          <cell r="V1633">
            <v>0</v>
          </cell>
          <cell r="W1633">
            <v>0</v>
          </cell>
          <cell r="X1633">
            <v>0</v>
          </cell>
          <cell r="Y1633">
            <v>0</v>
          </cell>
          <cell r="Z1633">
            <v>0</v>
          </cell>
          <cell r="AA1633">
            <v>0</v>
          </cell>
          <cell r="AB1633">
            <v>0</v>
          </cell>
          <cell r="AC1633">
            <v>0</v>
          </cell>
          <cell r="AD1633">
            <v>0</v>
          </cell>
          <cell r="AE1633">
            <v>0</v>
          </cell>
          <cell r="AF1633">
            <v>0</v>
          </cell>
          <cell r="AG1633">
            <v>0</v>
          </cell>
          <cell r="AH1633">
            <v>0</v>
          </cell>
          <cell r="AI1633">
            <v>0</v>
          </cell>
          <cell r="AJ1633">
            <v>15</v>
          </cell>
          <cell r="AK1633">
            <v>0</v>
          </cell>
          <cell r="AL1633">
            <v>0</v>
          </cell>
          <cell r="AM1633">
            <v>0</v>
          </cell>
          <cell r="AN1633">
            <v>0</v>
          </cell>
          <cell r="AO1633">
            <v>0</v>
          </cell>
          <cell r="AP1633">
            <v>150</v>
          </cell>
          <cell r="AQ1633" t="str">
            <v>Q</v>
          </cell>
          <cell r="AR1633" t="str">
            <v>Q</v>
          </cell>
          <cell r="AS1633" t="str">
            <v>Q</v>
          </cell>
          <cell r="AT1633" t="str">
            <v>Q</v>
          </cell>
          <cell r="AU1633" t="str">
            <v>Q</v>
          </cell>
          <cell r="AV1633">
            <v>29365.000005000002</v>
          </cell>
          <cell r="AW1633">
            <v>29364.531350000001</v>
          </cell>
          <cell r="AX1633">
            <v>35900</v>
          </cell>
          <cell r="AY1633">
            <v>0.22254384450493037</v>
          </cell>
          <cell r="AZ1633">
            <v>0.18203342604456821</v>
          </cell>
          <cell r="BA1633">
            <v>34900</v>
          </cell>
          <cell r="BB1633">
            <v>3</v>
          </cell>
          <cell r="BC1633">
            <v>0.1884896984184421</v>
          </cell>
          <cell r="BD1633">
            <v>0.15859598839541542</v>
          </cell>
          <cell r="BE1633">
            <v>0</v>
          </cell>
          <cell r="BF1633">
            <v>0</v>
          </cell>
          <cell r="BG1633">
            <v>-1</v>
          </cell>
          <cell r="BH1633">
            <v>0</v>
          </cell>
        </row>
        <row r="1634">
          <cell r="B1634" t="str">
            <v>1428</v>
          </cell>
          <cell r="C1634" t="str">
            <v>7891141026270</v>
          </cell>
          <cell r="D1634" t="str">
            <v>VINO TANNAT 750ml RVA AURORA.</v>
          </cell>
          <cell r="E1634">
            <v>6</v>
          </cell>
          <cell r="F1634" t="str">
            <v>BEBIDAS</v>
          </cell>
          <cell r="G1634" t="str">
            <v>BEBIDAS</v>
          </cell>
          <cell r="H1634" t="str">
            <v>VINOS FINOS Y VARIETALES</v>
          </cell>
          <cell r="I1634" t="str">
            <v>BRASIL</v>
          </cell>
          <cell r="J1634" t="str">
            <v>AURORA VF</v>
          </cell>
          <cell r="K1634" t="str">
            <v>AURORA</v>
          </cell>
          <cell r="L1634">
            <v>29</v>
          </cell>
          <cell r="M1634" t="str">
            <v>APOLO IMPORT S.A. 1 -  APOLO (29)</v>
          </cell>
          <cell r="N1634">
            <v>0</v>
          </cell>
          <cell r="O1634">
            <v>0</v>
          </cell>
          <cell r="P1634">
            <v>0</v>
          </cell>
          <cell r="Q1634">
            <v>0</v>
          </cell>
          <cell r="R1634">
            <v>0</v>
          </cell>
          <cell r="S1634">
            <v>0</v>
          </cell>
          <cell r="T1634">
            <v>0</v>
          </cell>
          <cell r="U1634">
            <v>0</v>
          </cell>
          <cell r="V1634">
            <v>0</v>
          </cell>
          <cell r="W1634">
            <v>0</v>
          </cell>
          <cell r="X1634">
            <v>0</v>
          </cell>
          <cell r="Y1634">
            <v>0</v>
          </cell>
          <cell r="Z1634">
            <v>0</v>
          </cell>
          <cell r="AA1634">
            <v>0</v>
          </cell>
          <cell r="AB1634">
            <v>0</v>
          </cell>
          <cell r="AC1634">
            <v>0</v>
          </cell>
          <cell r="AD1634">
            <v>1</v>
          </cell>
          <cell r="AE1634">
            <v>0</v>
          </cell>
          <cell r="AF1634">
            <v>0</v>
          </cell>
          <cell r="AG1634">
            <v>0</v>
          </cell>
          <cell r="AH1634">
            <v>0</v>
          </cell>
          <cell r="AI1634">
            <v>0</v>
          </cell>
          <cell r="AJ1634">
            <v>29</v>
          </cell>
          <cell r="AK1634">
            <v>0</v>
          </cell>
          <cell r="AL1634">
            <v>0</v>
          </cell>
          <cell r="AM1634">
            <v>0</v>
          </cell>
          <cell r="AN1634">
            <v>0</v>
          </cell>
          <cell r="AO1634">
            <v>0</v>
          </cell>
          <cell r="AP1634" t="str">
            <v>SV</v>
          </cell>
          <cell r="AQ1634" t="str">
            <v>Q</v>
          </cell>
          <cell r="AR1634" t="str">
            <v>Q</v>
          </cell>
          <cell r="AS1634" t="str">
            <v>Q</v>
          </cell>
          <cell r="AT1634" t="str">
            <v>Q</v>
          </cell>
          <cell r="AU1634" t="str">
            <v>Q</v>
          </cell>
          <cell r="AV1634">
            <v>49899.999995999999</v>
          </cell>
          <cell r="AW1634">
            <v>42399.6463</v>
          </cell>
          <cell r="AX1634">
            <v>59900</v>
          </cell>
          <cell r="AY1634">
            <v>0.20040080169943097</v>
          </cell>
          <cell r="AZ1634">
            <v>0.1669449082470785</v>
          </cell>
          <cell r="BA1634">
            <v>55900</v>
          </cell>
          <cell r="BB1634">
            <v>3</v>
          </cell>
          <cell r="BC1634">
            <v>0.1202404810517228</v>
          </cell>
          <cell r="BD1634">
            <v>0.10733452601073348</v>
          </cell>
          <cell r="BE1634">
            <v>0</v>
          </cell>
          <cell r="BF1634">
            <v>0</v>
          </cell>
          <cell r="BG1634">
            <v>-1</v>
          </cell>
          <cell r="BH1634">
            <v>0</v>
          </cell>
        </row>
        <row r="1635">
          <cell r="B1635" t="str">
            <v>15975</v>
          </cell>
          <cell r="C1635" t="str">
            <v>7804606600069</v>
          </cell>
          <cell r="D1635" t="str">
            <v>VINO CARMENERE 750ml GRAN RVA APALTAGUA</v>
          </cell>
          <cell r="E1635">
            <v>1</v>
          </cell>
          <cell r="F1635" t="str">
            <v>BEBIDAS</v>
          </cell>
          <cell r="G1635" t="str">
            <v>BEBIDAS</v>
          </cell>
          <cell r="H1635" t="str">
            <v>VINOS FINOS Y VARIETALES</v>
          </cell>
          <cell r="I1635" t="str">
            <v>CHILE</v>
          </cell>
          <cell r="J1635" t="str">
            <v>APALTAGUA</v>
          </cell>
          <cell r="K1635" t="str">
            <v>APALTAGUA</v>
          </cell>
          <cell r="L1635">
            <v>984</v>
          </cell>
          <cell r="M1635" t="str">
            <v>CAMINOS DEL VINO S.A. (984)</v>
          </cell>
          <cell r="N1635">
            <v>0</v>
          </cell>
          <cell r="O1635">
            <v>0</v>
          </cell>
          <cell r="P1635">
            <v>0</v>
          </cell>
          <cell r="Q1635">
            <v>0</v>
          </cell>
          <cell r="R1635">
            <v>0</v>
          </cell>
          <cell r="S1635">
            <v>0</v>
          </cell>
          <cell r="T1635">
            <v>0</v>
          </cell>
          <cell r="U1635">
            <v>0</v>
          </cell>
          <cell r="V1635">
            <v>0</v>
          </cell>
          <cell r="W1635">
            <v>0</v>
          </cell>
          <cell r="X1635">
            <v>0</v>
          </cell>
          <cell r="Y1635">
            <v>0</v>
          </cell>
          <cell r="Z1635">
            <v>0</v>
          </cell>
          <cell r="AA1635">
            <v>0</v>
          </cell>
          <cell r="AB1635">
            <v>0</v>
          </cell>
          <cell r="AC1635">
            <v>0</v>
          </cell>
          <cell r="AD1635">
            <v>0</v>
          </cell>
          <cell r="AE1635">
            <v>0</v>
          </cell>
          <cell r="AF1635">
            <v>0</v>
          </cell>
          <cell r="AG1635">
            <v>0</v>
          </cell>
          <cell r="AH1635">
            <v>0</v>
          </cell>
          <cell r="AI1635">
            <v>0</v>
          </cell>
          <cell r="AJ1635">
            <v>0</v>
          </cell>
          <cell r="AK1635">
            <v>1</v>
          </cell>
          <cell r="AL1635">
            <v>0</v>
          </cell>
          <cell r="AM1635">
            <v>0</v>
          </cell>
          <cell r="AN1635">
            <v>0</v>
          </cell>
          <cell r="AO1635">
            <v>0</v>
          </cell>
          <cell r="AP1635" t="str">
            <v>Q</v>
          </cell>
          <cell r="AQ1635" t="str">
            <v>SV</v>
          </cell>
          <cell r="AR1635" t="str">
            <v>Q</v>
          </cell>
          <cell r="AS1635" t="str">
            <v>Q</v>
          </cell>
          <cell r="AT1635" t="str">
            <v>Q</v>
          </cell>
          <cell r="AU1635" t="str">
            <v>Q</v>
          </cell>
          <cell r="AV1635">
            <v>49500</v>
          </cell>
          <cell r="AW1635">
            <v>49500</v>
          </cell>
          <cell r="AX1635">
            <v>59900</v>
          </cell>
          <cell r="AY1635">
            <v>0.21010101010101012</v>
          </cell>
          <cell r="AZ1635">
            <v>0.17362270450751252</v>
          </cell>
          <cell r="BA1635">
            <v>58900</v>
          </cell>
          <cell r="BB1635">
            <v>3</v>
          </cell>
          <cell r="BC1635">
            <v>0.18989898989898979</v>
          </cell>
          <cell r="BD1635">
            <v>0.15959252971137522</v>
          </cell>
          <cell r="BE1635">
            <v>57900</v>
          </cell>
          <cell r="BF1635">
            <v>6</v>
          </cell>
          <cell r="BG1635">
            <v>0.16969696969696968</v>
          </cell>
          <cell r="BH1635">
            <v>0.14507772020725387</v>
          </cell>
        </row>
        <row r="1636">
          <cell r="B1636" t="str">
            <v>12366</v>
          </cell>
          <cell r="C1636" t="str">
            <v>7804606600175</v>
          </cell>
          <cell r="D1636" t="str">
            <v>VINO PINOT NOIR 750ml RVA APALTAGUA</v>
          </cell>
          <cell r="E1636">
            <v>1</v>
          </cell>
          <cell r="F1636" t="str">
            <v>BEBIDAS</v>
          </cell>
          <cell r="G1636" t="str">
            <v>BEBIDAS</v>
          </cell>
          <cell r="H1636" t="str">
            <v>VINOS FINOS Y VARIETALES</v>
          </cell>
          <cell r="I1636" t="str">
            <v>CHILE</v>
          </cell>
          <cell r="J1636" t="str">
            <v>APALTAGUA</v>
          </cell>
          <cell r="K1636" t="str">
            <v>APALTAGUA</v>
          </cell>
          <cell r="L1636">
            <v>984</v>
          </cell>
          <cell r="M1636" t="str">
            <v>CAMINOS DEL VINO S.A. (984)</v>
          </cell>
          <cell r="N1636">
            <v>0</v>
          </cell>
          <cell r="O1636">
            <v>0</v>
          </cell>
          <cell r="P1636">
            <v>0</v>
          </cell>
          <cell r="Q1636">
            <v>0</v>
          </cell>
          <cell r="R1636">
            <v>0</v>
          </cell>
          <cell r="S1636">
            <v>0</v>
          </cell>
          <cell r="T1636">
            <v>0</v>
          </cell>
          <cell r="U1636">
            <v>0</v>
          </cell>
          <cell r="V1636">
            <v>0</v>
          </cell>
          <cell r="W1636">
            <v>0</v>
          </cell>
          <cell r="X1636">
            <v>0</v>
          </cell>
          <cell r="Y1636">
            <v>0</v>
          </cell>
          <cell r="Z1636">
            <v>0</v>
          </cell>
          <cell r="AA1636">
            <v>0</v>
          </cell>
          <cell r="AB1636">
            <v>0</v>
          </cell>
          <cell r="AC1636">
            <v>0</v>
          </cell>
          <cell r="AD1636">
            <v>0</v>
          </cell>
          <cell r="AE1636">
            <v>0</v>
          </cell>
          <cell r="AF1636">
            <v>0</v>
          </cell>
          <cell r="AG1636">
            <v>0</v>
          </cell>
          <cell r="AH1636">
            <v>0</v>
          </cell>
          <cell r="AI1636">
            <v>0</v>
          </cell>
          <cell r="AJ1636">
            <v>1</v>
          </cell>
          <cell r="AK1636">
            <v>0</v>
          </cell>
          <cell r="AL1636">
            <v>0</v>
          </cell>
          <cell r="AM1636">
            <v>0</v>
          </cell>
          <cell r="AN1636">
            <v>0</v>
          </cell>
          <cell r="AO1636">
            <v>0</v>
          </cell>
          <cell r="AP1636" t="str">
            <v>SV</v>
          </cell>
          <cell r="AQ1636" t="str">
            <v>Q</v>
          </cell>
          <cell r="AR1636" t="str">
            <v>Q</v>
          </cell>
          <cell r="AS1636" t="str">
            <v>Q</v>
          </cell>
          <cell r="AT1636" t="str">
            <v>Q</v>
          </cell>
          <cell r="AU1636" t="str">
            <v>Q</v>
          </cell>
          <cell r="AV1636">
            <v>36000.000003000001</v>
          </cell>
          <cell r="AW1636">
            <v>36000.000189999999</v>
          </cell>
          <cell r="AX1636">
            <v>42900</v>
          </cell>
          <cell r="AY1636">
            <v>0.19166666656736098</v>
          </cell>
          <cell r="AZ1636">
            <v>0.16083916076923074</v>
          </cell>
          <cell r="BA1636">
            <v>41900</v>
          </cell>
          <cell r="BB1636">
            <v>3</v>
          </cell>
          <cell r="BC1636">
            <v>0.16388888879189811</v>
          </cell>
          <cell r="BD1636">
            <v>0.14081145577565629</v>
          </cell>
          <cell r="BE1636">
            <v>40900</v>
          </cell>
          <cell r="BF1636">
            <v>6</v>
          </cell>
          <cell r="BG1636">
            <v>0.13611111101643525</v>
          </cell>
          <cell r="BH1636">
            <v>0.11980440090464545</v>
          </cell>
        </row>
        <row r="1637">
          <cell r="B1637" t="str">
            <v>1004</v>
          </cell>
          <cell r="C1637" t="str">
            <v>7804305002034</v>
          </cell>
          <cell r="D1637" t="str">
            <v>VINO MACULANT RES MERLOT</v>
          </cell>
          <cell r="E1637">
            <v>1</v>
          </cell>
          <cell r="F1637" t="str">
            <v>BEBIDAS</v>
          </cell>
          <cell r="G1637" t="str">
            <v>BEBIDAS</v>
          </cell>
          <cell r="H1637" t="str">
            <v>VINOS FINOS Y VARIETALES</v>
          </cell>
          <cell r="I1637" t="str">
            <v>CHILE</v>
          </cell>
          <cell r="J1637" t="str">
            <v>COUSIÑO MACUL</v>
          </cell>
          <cell r="K1637" t="str">
            <v>CREMER</v>
          </cell>
          <cell r="L1637">
            <v>27</v>
          </cell>
          <cell r="M1637" t="str">
            <v>A.J. S.A. CALIDAD ANTE TODO (27)</v>
          </cell>
          <cell r="N1637">
            <v>1</v>
          </cell>
          <cell r="O1637">
            <v>0</v>
          </cell>
          <cell r="P1637">
            <v>0</v>
          </cell>
          <cell r="Q1637">
            <v>0</v>
          </cell>
          <cell r="R1637">
            <v>0</v>
          </cell>
          <cell r="S1637">
            <v>0</v>
          </cell>
          <cell r="T1637">
            <v>0</v>
          </cell>
          <cell r="U1637">
            <v>0</v>
          </cell>
          <cell r="V1637">
            <v>0</v>
          </cell>
          <cell r="W1637">
            <v>0</v>
          </cell>
          <cell r="X1637">
            <v>0</v>
          </cell>
          <cell r="Y1637">
            <v>0</v>
          </cell>
          <cell r="Z1637">
            <v>0</v>
          </cell>
          <cell r="AA1637">
            <v>4</v>
          </cell>
          <cell r="AB1637">
            <v>0</v>
          </cell>
          <cell r="AC1637">
            <v>0</v>
          </cell>
          <cell r="AD1637">
            <v>0</v>
          </cell>
          <cell r="AE1637">
            <v>0</v>
          </cell>
          <cell r="AF1637">
            <v>0</v>
          </cell>
          <cell r="AG1637">
            <v>0</v>
          </cell>
          <cell r="AH1637">
            <v>0</v>
          </cell>
          <cell r="AI1637">
            <v>0</v>
          </cell>
          <cell r="AJ1637">
            <v>-1</v>
          </cell>
          <cell r="AK1637">
            <v>0</v>
          </cell>
          <cell r="AL1637">
            <v>0</v>
          </cell>
          <cell r="AM1637">
            <v>0</v>
          </cell>
          <cell r="AN1637">
            <v>0</v>
          </cell>
          <cell r="AO1637">
            <v>0</v>
          </cell>
          <cell r="AP1637" t="str">
            <v>Q</v>
          </cell>
          <cell r="AQ1637" t="str">
            <v>Q</v>
          </cell>
          <cell r="AR1637" t="str">
            <v>Q</v>
          </cell>
          <cell r="AS1637" t="str">
            <v>Q</v>
          </cell>
          <cell r="AT1637" t="str">
            <v>Q</v>
          </cell>
          <cell r="AU1637" t="str">
            <v>Q</v>
          </cell>
          <cell r="AV1637">
            <v>58333</v>
          </cell>
          <cell r="AW1637">
            <v>58333</v>
          </cell>
          <cell r="AY1637">
            <v>-1</v>
          </cell>
          <cell r="AZ1637" t="e">
            <v>#DIV/0!</v>
          </cell>
          <cell r="BC1637">
            <v>-1</v>
          </cell>
          <cell r="BD1637">
            <v>0</v>
          </cell>
          <cell r="BG1637">
            <v>-1</v>
          </cell>
          <cell r="BH1637">
            <v>0</v>
          </cell>
        </row>
        <row r="1638">
          <cell r="B1638" t="str">
            <v>4846</v>
          </cell>
          <cell r="C1638" t="str">
            <v>7804305002041</v>
          </cell>
          <cell r="D1638" t="str">
            <v>VINO CABERNET SAUVIGNON 750ml DON LUIS COUSIÑO</v>
          </cell>
          <cell r="E1638">
            <v>12</v>
          </cell>
          <cell r="F1638" t="str">
            <v>BEBIDAS</v>
          </cell>
          <cell r="G1638" t="str">
            <v>BEBIDAS</v>
          </cell>
          <cell r="H1638" t="str">
            <v>VINOS FINOS Y VARIETALES</v>
          </cell>
          <cell r="I1638" t="str">
            <v>CHILE</v>
          </cell>
          <cell r="J1638" t="str">
            <v>COUSIÑO MACUL</v>
          </cell>
          <cell r="K1638" t="str">
            <v>COUSIÑO</v>
          </cell>
          <cell r="L1638">
            <v>27</v>
          </cell>
          <cell r="M1638" t="str">
            <v>A.J. S.A. CALIDAD ANTE TODO (27)</v>
          </cell>
          <cell r="N1638">
            <v>3</v>
          </cell>
          <cell r="O1638">
            <v>7</v>
          </cell>
          <cell r="P1638">
            <v>1</v>
          </cell>
          <cell r="Q1638">
            <v>1</v>
          </cell>
          <cell r="R1638">
            <v>0</v>
          </cell>
          <cell r="S1638">
            <v>3</v>
          </cell>
          <cell r="T1638">
            <v>1</v>
          </cell>
          <cell r="U1638">
            <v>2</v>
          </cell>
          <cell r="V1638">
            <v>2</v>
          </cell>
          <cell r="W1638">
            <v>0</v>
          </cell>
          <cell r="X1638">
            <v>1</v>
          </cell>
          <cell r="Y1638">
            <v>1</v>
          </cell>
          <cell r="Z1638">
            <v>0</v>
          </cell>
          <cell r="AA1638">
            <v>0</v>
          </cell>
          <cell r="AB1638">
            <v>6</v>
          </cell>
          <cell r="AC1638">
            <v>2</v>
          </cell>
          <cell r="AD1638">
            <v>3</v>
          </cell>
          <cell r="AE1638">
            <v>0</v>
          </cell>
          <cell r="AF1638">
            <v>0</v>
          </cell>
          <cell r="AG1638">
            <v>1</v>
          </cell>
          <cell r="AH1638">
            <v>0</v>
          </cell>
          <cell r="AI1638">
            <v>0</v>
          </cell>
          <cell r="AJ1638">
            <v>15</v>
          </cell>
          <cell r="AK1638">
            <v>3</v>
          </cell>
          <cell r="AL1638">
            <v>3</v>
          </cell>
          <cell r="AM1638">
            <v>0</v>
          </cell>
          <cell r="AN1638">
            <v>8</v>
          </cell>
          <cell r="AO1638">
            <v>6</v>
          </cell>
          <cell r="AP1638">
            <v>450</v>
          </cell>
          <cell r="AQ1638">
            <v>45</v>
          </cell>
          <cell r="AR1638">
            <v>90</v>
          </cell>
          <cell r="AS1638" t="str">
            <v>Q</v>
          </cell>
          <cell r="AT1638">
            <v>240</v>
          </cell>
          <cell r="AU1638" t="str">
            <v>SV</v>
          </cell>
          <cell r="AV1638">
            <v>37050</v>
          </cell>
          <cell r="AW1638">
            <v>36979.541279999998</v>
          </cell>
          <cell r="AX1638">
            <v>41900</v>
          </cell>
          <cell r="AY1638">
            <v>0.1309041835357625</v>
          </cell>
          <cell r="AZ1638">
            <v>0.11575178997613365</v>
          </cell>
          <cell r="BA1638">
            <v>40900</v>
          </cell>
          <cell r="BB1638">
            <v>3</v>
          </cell>
          <cell r="BC1638">
            <v>0.10391363022941968</v>
          </cell>
          <cell r="BD1638">
            <v>9.4132029339853304E-2</v>
          </cell>
          <cell r="BE1638">
            <v>39900</v>
          </cell>
          <cell r="BF1638">
            <v>6</v>
          </cell>
          <cell r="BG1638">
            <v>7.6923076923076872E-2</v>
          </cell>
          <cell r="BH1638">
            <v>7.1428571428571425E-2</v>
          </cell>
        </row>
        <row r="1639">
          <cell r="B1639" t="str">
            <v>9716</v>
          </cell>
          <cell r="C1639" t="str">
            <v>7804300003234</v>
          </cell>
          <cell r="D1639" t="str">
            <v>VINO CABERNET SAUVIGNON 750ml RVA SANTA HELENA</v>
          </cell>
          <cell r="E1639">
            <v>12</v>
          </cell>
          <cell r="F1639" t="str">
            <v>BEBIDAS</v>
          </cell>
          <cell r="G1639" t="str">
            <v>BEBIDAS</v>
          </cell>
          <cell r="H1639" t="str">
            <v>VINOS FINOS Y VARIETALES</v>
          </cell>
          <cell r="I1639" t="str">
            <v>CHILE</v>
          </cell>
          <cell r="J1639" t="str">
            <v>SANTA HELENA VF-CH</v>
          </cell>
          <cell r="K1639" t="str">
            <v>SANTA HELENA</v>
          </cell>
          <cell r="L1639">
            <v>27</v>
          </cell>
          <cell r="M1639" t="str">
            <v>A.J. S.A. CALIDAD ANTE TODO (27)</v>
          </cell>
          <cell r="N1639">
            <v>6</v>
          </cell>
          <cell r="O1639">
            <v>5</v>
          </cell>
          <cell r="P1639">
            <v>1</v>
          </cell>
          <cell r="Q1639">
            <v>6</v>
          </cell>
          <cell r="R1639">
            <v>1</v>
          </cell>
          <cell r="S1639">
            <v>13</v>
          </cell>
          <cell r="T1639">
            <v>9</v>
          </cell>
          <cell r="U1639">
            <v>24</v>
          </cell>
          <cell r="V1639">
            <v>1</v>
          </cell>
          <cell r="W1639">
            <v>5</v>
          </cell>
          <cell r="X1639">
            <v>1</v>
          </cell>
          <cell r="Y1639">
            <v>1</v>
          </cell>
          <cell r="Z1639">
            <v>3</v>
          </cell>
          <cell r="AA1639">
            <v>0</v>
          </cell>
          <cell r="AB1639">
            <v>7</v>
          </cell>
          <cell r="AC1639">
            <v>14</v>
          </cell>
          <cell r="AD1639">
            <v>3</v>
          </cell>
          <cell r="AE1639">
            <v>13</v>
          </cell>
          <cell r="AF1639">
            <v>7</v>
          </cell>
          <cell r="AG1639">
            <v>12</v>
          </cell>
          <cell r="AH1639">
            <v>0</v>
          </cell>
          <cell r="AI1639">
            <v>1</v>
          </cell>
          <cell r="AJ1639">
            <v>20</v>
          </cell>
          <cell r="AK1639">
            <v>7</v>
          </cell>
          <cell r="AL1639">
            <v>1</v>
          </cell>
          <cell r="AM1639">
            <v>0</v>
          </cell>
          <cell r="AN1639">
            <v>5</v>
          </cell>
          <cell r="AO1639">
            <v>12</v>
          </cell>
          <cell r="AP1639">
            <v>100</v>
          </cell>
          <cell r="AQ1639">
            <v>8.75</v>
          </cell>
          <cell r="AR1639">
            <v>30</v>
          </cell>
          <cell r="AS1639" t="str">
            <v>Q</v>
          </cell>
          <cell r="AT1639">
            <v>12.5</v>
          </cell>
          <cell r="AU1639">
            <v>360</v>
          </cell>
          <cell r="AV1639">
            <v>23520</v>
          </cell>
          <cell r="AW1639">
            <v>23519.999800000001</v>
          </cell>
          <cell r="AX1639">
            <v>25900</v>
          </cell>
          <cell r="AY1639">
            <v>0.10119047619047628</v>
          </cell>
          <cell r="AZ1639">
            <v>9.1891891891891897E-2</v>
          </cell>
          <cell r="BA1639">
            <v>25500</v>
          </cell>
          <cell r="BB1639">
            <v>3</v>
          </cell>
          <cell r="BC1639">
            <v>8.418367346938771E-2</v>
          </cell>
          <cell r="BD1639">
            <v>7.7647058823529416E-2</v>
          </cell>
          <cell r="BE1639">
            <v>24900</v>
          </cell>
          <cell r="BF1639">
            <v>6</v>
          </cell>
          <cell r="BG1639">
            <v>5.8673469387755084E-2</v>
          </cell>
          <cell r="BH1639">
            <v>5.5421686746987948E-2</v>
          </cell>
        </row>
        <row r="1640">
          <cell r="B1640" t="str">
            <v>9722</v>
          </cell>
          <cell r="C1640" t="str">
            <v>7804300123512</v>
          </cell>
          <cell r="D1640" t="str">
            <v>VINO CARMENERE 750ml RVA SANTA HELENA</v>
          </cell>
          <cell r="E1640">
            <v>12</v>
          </cell>
          <cell r="F1640" t="str">
            <v>BEBIDAS</v>
          </cell>
          <cell r="G1640" t="str">
            <v>BEBIDAS</v>
          </cell>
          <cell r="H1640" t="str">
            <v>VINOS FINOS Y VARIETALES</v>
          </cell>
          <cell r="I1640" t="str">
            <v>CHILE</v>
          </cell>
          <cell r="J1640" t="str">
            <v>SANTA HELENA VF-CH</v>
          </cell>
          <cell r="K1640" t="str">
            <v>SANTA HELENA</v>
          </cell>
          <cell r="L1640">
            <v>27</v>
          </cell>
          <cell r="M1640" t="str">
            <v>A.J. S.A. CALIDAD ANTE TODO (27)</v>
          </cell>
          <cell r="N1640">
            <v>0</v>
          </cell>
          <cell r="O1640">
            <v>4</v>
          </cell>
          <cell r="P1640">
            <v>1</v>
          </cell>
          <cell r="Q1640">
            <v>9</v>
          </cell>
          <cell r="R1640">
            <v>0</v>
          </cell>
          <cell r="S1640">
            <v>2</v>
          </cell>
          <cell r="T1640">
            <v>3</v>
          </cell>
          <cell r="U1640">
            <v>4</v>
          </cell>
          <cell r="V1640">
            <v>4</v>
          </cell>
          <cell r="W1640">
            <v>10</v>
          </cell>
          <cell r="X1640">
            <v>0</v>
          </cell>
          <cell r="Y1640">
            <v>7</v>
          </cell>
          <cell r="Z1640">
            <v>0</v>
          </cell>
          <cell r="AA1640">
            <v>7</v>
          </cell>
          <cell r="AB1640">
            <v>8</v>
          </cell>
          <cell r="AC1640">
            <v>2</v>
          </cell>
          <cell r="AD1640">
            <v>4</v>
          </cell>
          <cell r="AE1640">
            <v>4</v>
          </cell>
          <cell r="AF1640">
            <v>1</v>
          </cell>
          <cell r="AG1640">
            <v>3</v>
          </cell>
          <cell r="AH1640">
            <v>0</v>
          </cell>
          <cell r="AI1640">
            <v>0</v>
          </cell>
          <cell r="AJ1640">
            <v>2</v>
          </cell>
          <cell r="AK1640">
            <v>2</v>
          </cell>
          <cell r="AL1640">
            <v>18</v>
          </cell>
          <cell r="AM1640">
            <v>24</v>
          </cell>
          <cell r="AN1640">
            <v>10</v>
          </cell>
          <cell r="AO1640">
            <v>0</v>
          </cell>
          <cell r="AP1640">
            <v>6.6666666666666661</v>
          </cell>
          <cell r="AQ1640">
            <v>15</v>
          </cell>
          <cell r="AR1640">
            <v>77.142857142857153</v>
          </cell>
          <cell r="AS1640">
            <v>360</v>
          </cell>
          <cell r="AT1640">
            <v>100</v>
          </cell>
          <cell r="AU1640" t="str">
            <v>Q</v>
          </cell>
          <cell r="AV1640">
            <v>23520</v>
          </cell>
          <cell r="AW1640">
            <v>23519.999690000001</v>
          </cell>
          <cell r="AX1640">
            <v>25900</v>
          </cell>
          <cell r="AY1640">
            <v>0.10119047619047628</v>
          </cell>
          <cell r="AZ1640">
            <v>9.1891891891891897E-2</v>
          </cell>
          <cell r="BA1640">
            <v>25500</v>
          </cell>
          <cell r="BB1640">
            <v>3</v>
          </cell>
          <cell r="BC1640">
            <v>8.418367346938771E-2</v>
          </cell>
          <cell r="BD1640">
            <v>7.7647058823529416E-2</v>
          </cell>
          <cell r="BE1640">
            <v>24900</v>
          </cell>
          <cell r="BF1640">
            <v>6</v>
          </cell>
          <cell r="BG1640">
            <v>5.8673469387755084E-2</v>
          </cell>
          <cell r="BH1640">
            <v>5.5421686746987948E-2</v>
          </cell>
        </row>
        <row r="1641">
          <cell r="B1641" t="str">
            <v>24346</v>
          </cell>
          <cell r="C1641" t="str">
            <v>7802180089256</v>
          </cell>
          <cell r="D1641" t="str">
            <v>VINO 750ml EDICION 18 CABALLO LOCO</v>
          </cell>
          <cell r="E1641">
            <v>6</v>
          </cell>
          <cell r="F1641" t="str">
            <v>BEBIDAS</v>
          </cell>
          <cell r="G1641" t="str">
            <v>BEBIDAS</v>
          </cell>
          <cell r="H1641" t="str">
            <v>VINOS FINOS Y VARIETALES</v>
          </cell>
          <cell r="I1641" t="str">
            <v>CHILE</v>
          </cell>
          <cell r="J1641" t="str">
            <v>VALDIVIESO</v>
          </cell>
          <cell r="K1641" t="str">
            <v>CABALLO LOCO</v>
          </cell>
          <cell r="L1641">
            <v>2490</v>
          </cell>
          <cell r="M1641" t="str">
            <v>BENIN S.A.  (2490)</v>
          </cell>
          <cell r="N1641">
            <v>0</v>
          </cell>
          <cell r="O1641">
            <v>0</v>
          </cell>
          <cell r="P1641">
            <v>0</v>
          </cell>
          <cell r="Q1641">
            <v>0</v>
          </cell>
          <cell r="R1641">
            <v>0</v>
          </cell>
          <cell r="S1641">
            <v>0</v>
          </cell>
          <cell r="T1641">
            <v>0</v>
          </cell>
          <cell r="U1641">
            <v>0</v>
          </cell>
          <cell r="V1641">
            <v>0</v>
          </cell>
          <cell r="W1641">
            <v>0</v>
          </cell>
          <cell r="X1641">
            <v>0</v>
          </cell>
          <cell r="Y1641">
            <v>0</v>
          </cell>
          <cell r="Z1641">
            <v>0</v>
          </cell>
          <cell r="AA1641">
            <v>0</v>
          </cell>
          <cell r="AB1641">
            <v>0</v>
          </cell>
          <cell r="AC1641">
            <v>0</v>
          </cell>
          <cell r="AD1641">
            <v>0</v>
          </cell>
          <cell r="AE1641">
            <v>0</v>
          </cell>
          <cell r="AF1641">
            <v>0</v>
          </cell>
          <cell r="AG1641">
            <v>0</v>
          </cell>
          <cell r="AH1641">
            <v>0</v>
          </cell>
          <cell r="AI1641">
            <v>0</v>
          </cell>
          <cell r="AJ1641">
            <v>-1</v>
          </cell>
          <cell r="AK1641">
            <v>1</v>
          </cell>
          <cell r="AL1641">
            <v>0</v>
          </cell>
          <cell r="AM1641">
            <v>7</v>
          </cell>
          <cell r="AN1641">
            <v>1</v>
          </cell>
          <cell r="AO1641">
            <v>0</v>
          </cell>
          <cell r="AP1641" t="str">
            <v>Q</v>
          </cell>
          <cell r="AQ1641" t="str">
            <v>SV</v>
          </cell>
          <cell r="AR1641" t="str">
            <v>Q</v>
          </cell>
          <cell r="AS1641" t="str">
            <v>SV</v>
          </cell>
          <cell r="AT1641" t="str">
            <v>SV</v>
          </cell>
          <cell r="AU1641" t="str">
            <v>Q</v>
          </cell>
          <cell r="AV1641">
            <v>343000.00000200002</v>
          </cell>
          <cell r="AW1641">
            <v>336290.69715999998</v>
          </cell>
          <cell r="AX1641">
            <v>444900</v>
          </cell>
          <cell r="AY1641">
            <v>0.29708454809739293</v>
          </cell>
          <cell r="AZ1641">
            <v>0.22904023375590016</v>
          </cell>
          <cell r="BA1641">
            <v>429900</v>
          </cell>
          <cell r="BB1641">
            <v>2</v>
          </cell>
          <cell r="BC1641">
            <v>0.25335276967199216</v>
          </cell>
          <cell r="BD1641">
            <v>0.20214003256106067</v>
          </cell>
          <cell r="BE1641">
            <v>419900</v>
          </cell>
          <cell r="BF1641">
            <v>6</v>
          </cell>
          <cell r="BG1641">
            <v>0.22419825072172483</v>
          </cell>
          <cell r="BH1641">
            <v>0.18313884257680396</v>
          </cell>
        </row>
        <row r="1642">
          <cell r="B1642" t="str">
            <v>24345</v>
          </cell>
          <cell r="C1642" t="str">
            <v>7802180001944</v>
          </cell>
          <cell r="D1642" t="str">
            <v>VINO 750ml G.C. MAIPO CABALLO LOCO</v>
          </cell>
          <cell r="E1642">
            <v>6</v>
          </cell>
          <cell r="F1642" t="str">
            <v>BEBIDAS</v>
          </cell>
          <cell r="G1642" t="str">
            <v>BEBIDAS</v>
          </cell>
          <cell r="H1642" t="str">
            <v>VINOS FINOS Y VARIETALES</v>
          </cell>
          <cell r="I1642" t="str">
            <v>CHILE</v>
          </cell>
          <cell r="J1642" t="str">
            <v>VALDIVIESO</v>
          </cell>
          <cell r="K1642" t="str">
            <v>CABALLO LOCO</v>
          </cell>
          <cell r="L1642">
            <v>2490</v>
          </cell>
          <cell r="M1642" t="str">
            <v>BENIN S.A.  (2490)</v>
          </cell>
          <cell r="N1642">
            <v>0</v>
          </cell>
          <cell r="O1642">
            <v>0</v>
          </cell>
          <cell r="P1642">
            <v>0</v>
          </cell>
          <cell r="Q1642">
            <v>0</v>
          </cell>
          <cell r="R1642">
            <v>0</v>
          </cell>
          <cell r="S1642">
            <v>0</v>
          </cell>
          <cell r="T1642">
            <v>0</v>
          </cell>
          <cell r="U1642">
            <v>0</v>
          </cell>
          <cell r="V1642">
            <v>0</v>
          </cell>
          <cell r="W1642">
            <v>0</v>
          </cell>
          <cell r="X1642">
            <v>1</v>
          </cell>
          <cell r="Y1642">
            <v>1</v>
          </cell>
          <cell r="Z1642">
            <v>0</v>
          </cell>
          <cell r="AA1642">
            <v>0</v>
          </cell>
          <cell r="AB1642">
            <v>0</v>
          </cell>
          <cell r="AC1642">
            <v>0</v>
          </cell>
          <cell r="AD1642">
            <v>0</v>
          </cell>
          <cell r="AE1642">
            <v>0</v>
          </cell>
          <cell r="AF1642">
            <v>0</v>
          </cell>
          <cell r="AG1642">
            <v>0</v>
          </cell>
          <cell r="AH1642">
            <v>0</v>
          </cell>
          <cell r="AI1642">
            <v>0</v>
          </cell>
          <cell r="AJ1642">
            <v>0</v>
          </cell>
          <cell r="AK1642">
            <v>4</v>
          </cell>
          <cell r="AL1642">
            <v>1</v>
          </cell>
          <cell r="AM1642">
            <v>6</v>
          </cell>
          <cell r="AN1642">
            <v>0</v>
          </cell>
          <cell r="AO1642">
            <v>0</v>
          </cell>
          <cell r="AP1642" t="str">
            <v>Q</v>
          </cell>
          <cell r="AQ1642" t="str">
            <v>SV</v>
          </cell>
          <cell r="AR1642">
            <v>30</v>
          </cell>
          <cell r="AS1642" t="str">
            <v>SV</v>
          </cell>
          <cell r="AT1642" t="str">
            <v>Q</v>
          </cell>
          <cell r="AU1642" t="str">
            <v>Q</v>
          </cell>
          <cell r="AV1642">
            <v>207199.999996</v>
          </cell>
          <cell r="AW1642">
            <v>184050.32756000001</v>
          </cell>
          <cell r="AX1642">
            <v>264900</v>
          </cell>
          <cell r="AY1642">
            <v>0.27847490349958437</v>
          </cell>
          <cell r="AZ1642">
            <v>0.21781804456021139</v>
          </cell>
          <cell r="BA1642">
            <v>259900</v>
          </cell>
          <cell r="BB1642">
            <v>2</v>
          </cell>
          <cell r="BC1642">
            <v>0.25434362936784449</v>
          </cell>
          <cell r="BD1642">
            <v>0.20277029628318585</v>
          </cell>
          <cell r="BE1642">
            <v>252900</v>
          </cell>
          <cell r="BF1642">
            <v>6</v>
          </cell>
          <cell r="BG1642">
            <v>0.22055984558340858</v>
          </cell>
          <cell r="BH1642">
            <v>0.1807038355239225</v>
          </cell>
        </row>
        <row r="1643">
          <cell r="B1643" t="str">
            <v>24344</v>
          </cell>
          <cell r="C1643" t="str">
            <v>7802180001937</v>
          </cell>
          <cell r="D1643" t="str">
            <v>VINO 750ml G.C. PALTA CABALLO LOCO</v>
          </cell>
          <cell r="E1643">
            <v>6</v>
          </cell>
          <cell r="F1643" t="str">
            <v>BEBIDAS</v>
          </cell>
          <cell r="G1643" t="str">
            <v>BEBIDAS</v>
          </cell>
          <cell r="H1643" t="str">
            <v>VINOS FINOS Y VARIETALES</v>
          </cell>
          <cell r="I1643" t="str">
            <v>CHILE</v>
          </cell>
          <cell r="J1643" t="str">
            <v>VALDIVIESO</v>
          </cell>
          <cell r="K1643" t="str">
            <v>CABALLO LOCO</v>
          </cell>
          <cell r="L1643">
            <v>2490</v>
          </cell>
          <cell r="M1643" t="str">
            <v>BENIN S.A.  (2490)</v>
          </cell>
          <cell r="N1643">
            <v>0</v>
          </cell>
          <cell r="O1643">
            <v>0</v>
          </cell>
          <cell r="P1643">
            <v>0</v>
          </cell>
          <cell r="Q1643">
            <v>0</v>
          </cell>
          <cell r="R1643">
            <v>0</v>
          </cell>
          <cell r="S1643">
            <v>0</v>
          </cell>
          <cell r="T1643">
            <v>0</v>
          </cell>
          <cell r="U1643">
            <v>0</v>
          </cell>
          <cell r="V1643">
            <v>0</v>
          </cell>
          <cell r="W1643">
            <v>0</v>
          </cell>
          <cell r="X1643">
            <v>0</v>
          </cell>
          <cell r="Y1643">
            <v>0</v>
          </cell>
          <cell r="Z1643">
            <v>0</v>
          </cell>
          <cell r="AA1643">
            <v>0</v>
          </cell>
          <cell r="AB1643">
            <v>0</v>
          </cell>
          <cell r="AC1643">
            <v>0</v>
          </cell>
          <cell r="AD1643">
            <v>0</v>
          </cell>
          <cell r="AE1643">
            <v>0</v>
          </cell>
          <cell r="AF1643">
            <v>0</v>
          </cell>
          <cell r="AG1643">
            <v>0</v>
          </cell>
          <cell r="AH1643">
            <v>0</v>
          </cell>
          <cell r="AI1643">
            <v>0</v>
          </cell>
          <cell r="AJ1643">
            <v>0</v>
          </cell>
          <cell r="AK1643">
            <v>6</v>
          </cell>
          <cell r="AL1643">
            <v>6</v>
          </cell>
          <cell r="AM1643">
            <v>7</v>
          </cell>
          <cell r="AN1643">
            <v>0</v>
          </cell>
          <cell r="AO1643">
            <v>0</v>
          </cell>
          <cell r="AP1643" t="str">
            <v>Q</v>
          </cell>
          <cell r="AQ1643" t="str">
            <v>SV</v>
          </cell>
          <cell r="AR1643" t="str">
            <v>SV</v>
          </cell>
          <cell r="AS1643" t="str">
            <v>SV</v>
          </cell>
          <cell r="AT1643" t="str">
            <v>Q</v>
          </cell>
          <cell r="AU1643" t="str">
            <v>Q</v>
          </cell>
          <cell r="AV1643">
            <v>207199.999996</v>
          </cell>
          <cell r="AW1643">
            <v>182488.87943</v>
          </cell>
          <cell r="AX1643">
            <v>264900</v>
          </cell>
          <cell r="AY1643">
            <v>0.27847490349958437</v>
          </cell>
          <cell r="AZ1643">
            <v>0.21781804456021139</v>
          </cell>
          <cell r="BA1643">
            <v>259900</v>
          </cell>
          <cell r="BB1643">
            <v>2</v>
          </cell>
          <cell r="BC1643">
            <v>0.25434362936784449</v>
          </cell>
          <cell r="BD1643">
            <v>0.20277029628318585</v>
          </cell>
          <cell r="BE1643">
            <v>252900</v>
          </cell>
          <cell r="BF1643">
            <v>6</v>
          </cell>
          <cell r="BG1643">
            <v>0.22055984558340858</v>
          </cell>
          <cell r="BH1643">
            <v>0.1807038355239225</v>
          </cell>
        </row>
        <row r="1644">
          <cell r="B1644" t="str">
            <v>24348</v>
          </cell>
          <cell r="C1644" t="str">
            <v>7804454001285</v>
          </cell>
          <cell r="D1644" t="str">
            <v>VINO CABERNET SAUVIGNON 750ml COL CASA SILVA</v>
          </cell>
          <cell r="E1644">
            <v>6</v>
          </cell>
          <cell r="F1644" t="str">
            <v>BEBIDAS</v>
          </cell>
          <cell r="G1644" t="str">
            <v>BEBIDAS</v>
          </cell>
          <cell r="H1644" t="str">
            <v>VINOS FINOS Y VARIETALES</v>
          </cell>
          <cell r="I1644" t="str">
            <v>CHILE</v>
          </cell>
          <cell r="J1644" t="str">
            <v>CASA SILVA</v>
          </cell>
          <cell r="K1644" t="str">
            <v>CASA SILVA</v>
          </cell>
          <cell r="L1644">
            <v>2490</v>
          </cell>
          <cell r="M1644" t="str">
            <v>BENIN S.A.  (2490)</v>
          </cell>
          <cell r="N1644">
            <v>0</v>
          </cell>
          <cell r="O1644">
            <v>1</v>
          </cell>
          <cell r="P1644">
            <v>1</v>
          </cell>
          <cell r="Q1644">
            <v>0</v>
          </cell>
          <cell r="R1644">
            <v>2</v>
          </cell>
          <cell r="S1644">
            <v>0</v>
          </cell>
          <cell r="T1644">
            <v>0</v>
          </cell>
          <cell r="U1644">
            <v>0</v>
          </cell>
          <cell r="V1644">
            <v>0</v>
          </cell>
          <cell r="W1644">
            <v>0</v>
          </cell>
          <cell r="X1644">
            <v>0</v>
          </cell>
          <cell r="Y1644">
            <v>0</v>
          </cell>
          <cell r="Z1644">
            <v>1</v>
          </cell>
          <cell r="AA1644">
            <v>1</v>
          </cell>
          <cell r="AB1644">
            <v>0</v>
          </cell>
          <cell r="AC1644">
            <v>0</v>
          </cell>
          <cell r="AD1644">
            <v>0</v>
          </cell>
          <cell r="AE1644">
            <v>0</v>
          </cell>
          <cell r="AF1644">
            <v>0</v>
          </cell>
          <cell r="AG1644">
            <v>0</v>
          </cell>
          <cell r="AH1644">
            <v>0</v>
          </cell>
          <cell r="AI1644">
            <v>0</v>
          </cell>
          <cell r="AJ1644">
            <v>9</v>
          </cell>
          <cell r="AK1644">
            <v>0</v>
          </cell>
          <cell r="AL1644">
            <v>10</v>
          </cell>
          <cell r="AM1644">
            <v>2</v>
          </cell>
          <cell r="AN1644">
            <v>6</v>
          </cell>
          <cell r="AO1644">
            <v>0</v>
          </cell>
          <cell r="AP1644" t="str">
            <v>SV</v>
          </cell>
          <cell r="AQ1644" t="str">
            <v>Q</v>
          </cell>
          <cell r="AR1644" t="str">
            <v>SV</v>
          </cell>
          <cell r="AS1644" t="str">
            <v>SV</v>
          </cell>
          <cell r="AT1644" t="str">
            <v>SV</v>
          </cell>
          <cell r="AU1644" t="str">
            <v>Q</v>
          </cell>
          <cell r="AV1644">
            <v>49000.000005000002</v>
          </cell>
          <cell r="AW1644">
            <v>47249.889719999999</v>
          </cell>
          <cell r="AX1644">
            <v>62900</v>
          </cell>
          <cell r="AY1644">
            <v>0.28367346925676795</v>
          </cell>
          <cell r="AZ1644">
            <v>0.22098569149443559</v>
          </cell>
          <cell r="BA1644">
            <v>60900</v>
          </cell>
          <cell r="BB1644">
            <v>3</v>
          </cell>
          <cell r="BC1644">
            <v>0.24285714273032055</v>
          </cell>
          <cell r="BD1644">
            <v>0.19540229876847287</v>
          </cell>
          <cell r="BE1644">
            <v>59900</v>
          </cell>
          <cell r="BF1644">
            <v>6</v>
          </cell>
          <cell r="BG1644">
            <v>0.22244897946709696</v>
          </cell>
          <cell r="BH1644">
            <v>0.18196994983305506</v>
          </cell>
        </row>
        <row r="1645">
          <cell r="B1645" t="str">
            <v>24347</v>
          </cell>
          <cell r="C1645" t="str">
            <v>7804454001384</v>
          </cell>
          <cell r="D1645" t="str">
            <v>VINO CARMENERE 750ml COL CASA SILVA</v>
          </cell>
          <cell r="E1645">
            <v>1</v>
          </cell>
          <cell r="F1645" t="str">
            <v>BEBIDAS</v>
          </cell>
          <cell r="G1645" t="str">
            <v>BEBIDAS</v>
          </cell>
          <cell r="H1645" t="str">
            <v>VINOS FINOS Y VARIETALES</v>
          </cell>
          <cell r="I1645" t="str">
            <v>CHILE</v>
          </cell>
          <cell r="J1645" t="str">
            <v>CASA SILVA</v>
          </cell>
          <cell r="K1645" t="str">
            <v>CASA SILVA</v>
          </cell>
          <cell r="L1645">
            <v>2490</v>
          </cell>
          <cell r="M1645" t="str">
            <v>BENIN S.A.  (2490)</v>
          </cell>
          <cell r="N1645">
            <v>0</v>
          </cell>
          <cell r="O1645">
            <v>0</v>
          </cell>
          <cell r="P1645">
            <v>0</v>
          </cell>
          <cell r="Q1645">
            <v>0</v>
          </cell>
          <cell r="R1645">
            <v>4</v>
          </cell>
          <cell r="S1645">
            <v>0</v>
          </cell>
          <cell r="T1645">
            <v>0</v>
          </cell>
          <cell r="U1645">
            <v>0</v>
          </cell>
          <cell r="V1645">
            <v>0</v>
          </cell>
          <cell r="W1645">
            <v>0</v>
          </cell>
          <cell r="X1645">
            <v>0</v>
          </cell>
          <cell r="Y1645">
            <v>0</v>
          </cell>
          <cell r="Z1645">
            <v>2</v>
          </cell>
          <cell r="AA1645">
            <v>3</v>
          </cell>
          <cell r="AB1645">
            <v>1</v>
          </cell>
          <cell r="AC1645">
            <v>1</v>
          </cell>
          <cell r="AD1645">
            <v>1</v>
          </cell>
          <cell r="AE1645">
            <v>0</v>
          </cell>
          <cell r="AF1645">
            <v>1</v>
          </cell>
          <cell r="AG1645">
            <v>0</v>
          </cell>
          <cell r="AH1645">
            <v>0</v>
          </cell>
          <cell r="AI1645">
            <v>0</v>
          </cell>
          <cell r="AJ1645">
            <v>-1</v>
          </cell>
          <cell r="AK1645">
            <v>0</v>
          </cell>
          <cell r="AL1645">
            <v>0</v>
          </cell>
          <cell r="AM1645">
            <v>1</v>
          </cell>
          <cell r="AN1645">
            <v>3</v>
          </cell>
          <cell r="AO1645">
            <v>0</v>
          </cell>
          <cell r="AP1645" t="str">
            <v>Q</v>
          </cell>
          <cell r="AQ1645" t="str">
            <v>Q</v>
          </cell>
          <cell r="AR1645" t="str">
            <v>Q</v>
          </cell>
          <cell r="AS1645">
            <v>30</v>
          </cell>
          <cell r="AT1645" t="str">
            <v>SV</v>
          </cell>
          <cell r="AU1645" t="str">
            <v>Q</v>
          </cell>
          <cell r="AV1645">
            <v>49000.000005000002</v>
          </cell>
          <cell r="AW1645">
            <v>48710.603479999998</v>
          </cell>
          <cell r="AX1645">
            <v>62900</v>
          </cell>
          <cell r="AY1645">
            <v>0.28367346925676795</v>
          </cell>
          <cell r="AZ1645">
            <v>0.22098569149443559</v>
          </cell>
          <cell r="BA1645">
            <v>60900</v>
          </cell>
          <cell r="BB1645">
            <v>3</v>
          </cell>
          <cell r="BC1645">
            <v>0.24285714273032055</v>
          </cell>
          <cell r="BD1645">
            <v>0.19540229876847287</v>
          </cell>
          <cell r="BE1645">
            <v>59900</v>
          </cell>
          <cell r="BF1645">
            <v>6</v>
          </cell>
          <cell r="BG1645">
            <v>0.22244897946709696</v>
          </cell>
          <cell r="BH1645">
            <v>0.18196994983305506</v>
          </cell>
        </row>
        <row r="1646">
          <cell r="B1646" t="str">
            <v>24349</v>
          </cell>
          <cell r="C1646" t="str">
            <v>7804454001278</v>
          </cell>
          <cell r="D1646" t="str">
            <v>VINO CHARDONNAY 750ml COL CASA SILVA</v>
          </cell>
          <cell r="E1646">
            <v>12</v>
          </cell>
          <cell r="F1646" t="str">
            <v>BEBIDAS</v>
          </cell>
          <cell r="G1646" t="str">
            <v>BEBIDAS</v>
          </cell>
          <cell r="H1646" t="str">
            <v>VINOS FINOS Y VARIETALES</v>
          </cell>
          <cell r="I1646" t="str">
            <v>CHILE</v>
          </cell>
          <cell r="J1646" t="str">
            <v>CASA SILVA</v>
          </cell>
          <cell r="K1646" t="str">
            <v>CASA SILVA</v>
          </cell>
          <cell r="L1646">
            <v>2490</v>
          </cell>
          <cell r="M1646" t="str">
            <v>BENIN S.A.  (2490)</v>
          </cell>
          <cell r="N1646">
            <v>0</v>
          </cell>
          <cell r="O1646">
            <v>0</v>
          </cell>
          <cell r="P1646">
            <v>1</v>
          </cell>
          <cell r="Q1646">
            <v>0</v>
          </cell>
          <cell r="R1646">
            <v>2</v>
          </cell>
          <cell r="S1646">
            <v>0</v>
          </cell>
          <cell r="T1646">
            <v>0</v>
          </cell>
          <cell r="U1646">
            <v>0</v>
          </cell>
          <cell r="V1646">
            <v>1</v>
          </cell>
          <cell r="W1646">
            <v>0</v>
          </cell>
          <cell r="X1646">
            <v>0</v>
          </cell>
          <cell r="Y1646">
            <v>0</v>
          </cell>
          <cell r="Z1646">
            <v>3</v>
          </cell>
          <cell r="AA1646">
            <v>0</v>
          </cell>
          <cell r="AB1646">
            <v>0</v>
          </cell>
          <cell r="AC1646">
            <v>0</v>
          </cell>
          <cell r="AD1646">
            <v>0</v>
          </cell>
          <cell r="AE1646">
            <v>0</v>
          </cell>
          <cell r="AF1646">
            <v>0</v>
          </cell>
          <cell r="AG1646">
            <v>0</v>
          </cell>
          <cell r="AH1646">
            <v>0</v>
          </cell>
          <cell r="AI1646">
            <v>0</v>
          </cell>
          <cell r="AJ1646">
            <v>-1</v>
          </cell>
          <cell r="AK1646">
            <v>1</v>
          </cell>
          <cell r="AL1646">
            <v>1</v>
          </cell>
          <cell r="AM1646">
            <v>0</v>
          </cell>
          <cell r="AN1646">
            <v>0</v>
          </cell>
          <cell r="AO1646">
            <v>0</v>
          </cell>
          <cell r="AP1646" t="str">
            <v>Q</v>
          </cell>
          <cell r="AQ1646" t="str">
            <v>SV</v>
          </cell>
          <cell r="AR1646" t="str">
            <v>SV</v>
          </cell>
          <cell r="AS1646" t="str">
            <v>Q</v>
          </cell>
          <cell r="AT1646" t="str">
            <v>Q</v>
          </cell>
          <cell r="AU1646" t="str">
            <v>Q</v>
          </cell>
          <cell r="AV1646">
            <v>49000.000005000002</v>
          </cell>
          <cell r="AW1646">
            <v>46687.655079999997</v>
          </cell>
          <cell r="AX1646">
            <v>62900</v>
          </cell>
          <cell r="AY1646">
            <v>0.28367346925676795</v>
          </cell>
          <cell r="AZ1646">
            <v>0.22098569149443559</v>
          </cell>
          <cell r="BA1646">
            <v>60900</v>
          </cell>
          <cell r="BB1646">
            <v>3</v>
          </cell>
          <cell r="BC1646">
            <v>0.24285714273032055</v>
          </cell>
          <cell r="BD1646">
            <v>0.19540229876847287</v>
          </cell>
          <cell r="BE1646">
            <v>59900</v>
          </cell>
          <cell r="BF1646">
            <v>6</v>
          </cell>
          <cell r="BG1646">
            <v>0.22244897946709696</v>
          </cell>
          <cell r="BH1646">
            <v>0.18196994983305506</v>
          </cell>
        </row>
        <row r="1647">
          <cell r="B1647" t="str">
            <v>29025</v>
          </cell>
          <cell r="C1647" t="str">
            <v>7808721800083</v>
          </cell>
          <cell r="D1647" t="str">
            <v>VINO 750ml RVA VIOGNIER ESTAMPA</v>
          </cell>
          <cell r="E1647">
            <v>6</v>
          </cell>
          <cell r="F1647" t="str">
            <v>BEBIDAS</v>
          </cell>
          <cell r="G1647" t="str">
            <v>BEBIDAS</v>
          </cell>
          <cell r="H1647" t="str">
            <v>VINOS FINOS Y VARIETALES</v>
          </cell>
          <cell r="I1647" t="str">
            <v>CHILE</v>
          </cell>
          <cell r="J1647" t="str">
            <v>ESTAMPA</v>
          </cell>
          <cell r="K1647" t="str">
            <v>ESTAMPA</v>
          </cell>
          <cell r="L1647">
            <v>114</v>
          </cell>
          <cell r="M1647" t="str">
            <v>APOLO IMPORT S.A. 2 - TRENTINO (114)</v>
          </cell>
          <cell r="N1647">
            <v>0</v>
          </cell>
          <cell r="O1647">
            <v>0</v>
          </cell>
          <cell r="P1647">
            <v>0</v>
          </cell>
          <cell r="Q1647">
            <v>0</v>
          </cell>
          <cell r="R1647">
            <v>0</v>
          </cell>
          <cell r="S1647">
            <v>0</v>
          </cell>
          <cell r="T1647">
            <v>0</v>
          </cell>
          <cell r="U1647">
            <v>0</v>
          </cell>
          <cell r="V1647">
            <v>0</v>
          </cell>
          <cell r="W1647">
            <v>0</v>
          </cell>
          <cell r="X1647">
            <v>0</v>
          </cell>
          <cell r="Y1647">
            <v>0</v>
          </cell>
          <cell r="Z1647">
            <v>0</v>
          </cell>
          <cell r="AA1647">
            <v>0</v>
          </cell>
          <cell r="AB1647">
            <v>0</v>
          </cell>
          <cell r="AC1647">
            <v>0</v>
          </cell>
          <cell r="AD1647">
            <v>0</v>
          </cell>
          <cell r="AE1647">
            <v>0</v>
          </cell>
          <cell r="AF1647">
            <v>0</v>
          </cell>
          <cell r="AG1647">
            <v>0</v>
          </cell>
          <cell r="AH1647">
            <v>0</v>
          </cell>
          <cell r="AI1647">
            <v>0</v>
          </cell>
          <cell r="AJ1647">
            <v>14</v>
          </cell>
          <cell r="AK1647">
            <v>7</v>
          </cell>
          <cell r="AL1647">
            <v>11</v>
          </cell>
          <cell r="AM1647">
            <v>9</v>
          </cell>
          <cell r="AN1647">
            <v>10</v>
          </cell>
          <cell r="AO1647">
            <v>6</v>
          </cell>
          <cell r="AP1647" t="str">
            <v>SV</v>
          </cell>
          <cell r="AQ1647" t="str">
            <v>SV</v>
          </cell>
          <cell r="AR1647" t="str">
            <v>SV</v>
          </cell>
          <cell r="AS1647" t="str">
            <v>SV</v>
          </cell>
          <cell r="AT1647" t="str">
            <v>SV</v>
          </cell>
          <cell r="AU1647" t="str">
            <v>SV</v>
          </cell>
          <cell r="AV1647">
            <v>58250.000050000002</v>
          </cell>
          <cell r="AW1647">
            <v>58249.999830000001</v>
          </cell>
          <cell r="AX1647">
            <v>69900</v>
          </cell>
          <cell r="AY1647">
            <v>0.19999999896995702</v>
          </cell>
          <cell r="AZ1647">
            <v>0.16666666595135904</v>
          </cell>
          <cell r="BA1647">
            <v>65900</v>
          </cell>
          <cell r="BB1647">
            <v>3</v>
          </cell>
          <cell r="BC1647">
            <v>0.13133047113190521</v>
          </cell>
          <cell r="BD1647">
            <v>0.11608497647951438</v>
          </cell>
          <cell r="BE1647">
            <v>64900</v>
          </cell>
          <cell r="BF1647">
            <v>6</v>
          </cell>
          <cell r="BG1647">
            <v>0.11416308917239215</v>
          </cell>
          <cell r="BH1647">
            <v>0.10246533050847453</v>
          </cell>
        </row>
        <row r="1648">
          <cell r="B1648" t="str">
            <v>29026</v>
          </cell>
          <cell r="C1648" t="str">
            <v>7808721800656</v>
          </cell>
          <cell r="D1648" t="str">
            <v>VINO CABERNET 750ml RVA S.PETIT VERDOT ESTAMPA</v>
          </cell>
          <cell r="E1648">
            <v>6</v>
          </cell>
          <cell r="F1648" t="str">
            <v>BEBIDAS</v>
          </cell>
          <cell r="G1648" t="str">
            <v>BEBIDAS</v>
          </cell>
          <cell r="H1648" t="str">
            <v>VINOS FINOS Y VARIETALES</v>
          </cell>
          <cell r="I1648" t="str">
            <v>CHILE</v>
          </cell>
          <cell r="J1648" t="str">
            <v>ESTAMPA</v>
          </cell>
          <cell r="K1648" t="str">
            <v>ESTAMPA</v>
          </cell>
          <cell r="L1648">
            <v>114</v>
          </cell>
          <cell r="M1648" t="str">
            <v>APOLO IMPORT S.A. 2 - TRENTINO (114)</v>
          </cell>
          <cell r="N1648">
            <v>0</v>
          </cell>
          <cell r="O1648">
            <v>0</v>
          </cell>
          <cell r="P1648">
            <v>0</v>
          </cell>
          <cell r="Q1648">
            <v>0</v>
          </cell>
          <cell r="R1648">
            <v>0</v>
          </cell>
          <cell r="S1648">
            <v>0</v>
          </cell>
          <cell r="T1648">
            <v>0</v>
          </cell>
          <cell r="U1648">
            <v>1</v>
          </cell>
          <cell r="V1648">
            <v>0</v>
          </cell>
          <cell r="W1648">
            <v>0</v>
          </cell>
          <cell r="X1648">
            <v>0</v>
          </cell>
          <cell r="Y1648">
            <v>0</v>
          </cell>
          <cell r="Z1648">
            <v>0</v>
          </cell>
          <cell r="AA1648">
            <v>0</v>
          </cell>
          <cell r="AB1648">
            <v>0</v>
          </cell>
          <cell r="AC1648">
            <v>0</v>
          </cell>
          <cell r="AD1648">
            <v>0</v>
          </cell>
          <cell r="AE1648">
            <v>0</v>
          </cell>
          <cell r="AF1648">
            <v>0</v>
          </cell>
          <cell r="AG1648">
            <v>0</v>
          </cell>
          <cell r="AH1648">
            <v>0</v>
          </cell>
          <cell r="AI1648">
            <v>0</v>
          </cell>
          <cell r="AJ1648">
            <v>12</v>
          </cell>
          <cell r="AK1648">
            <v>5</v>
          </cell>
          <cell r="AL1648">
            <v>8</v>
          </cell>
          <cell r="AM1648">
            <v>9</v>
          </cell>
          <cell r="AN1648">
            <v>8</v>
          </cell>
          <cell r="AO1648">
            <v>6</v>
          </cell>
          <cell r="AP1648" t="str">
            <v>SV</v>
          </cell>
          <cell r="AQ1648">
            <v>150</v>
          </cell>
          <cell r="AR1648" t="str">
            <v>SV</v>
          </cell>
          <cell r="AS1648" t="str">
            <v>SV</v>
          </cell>
          <cell r="AT1648" t="str">
            <v>SV</v>
          </cell>
          <cell r="AU1648" t="str">
            <v>SV</v>
          </cell>
          <cell r="AV1648">
            <v>58250.000050000002</v>
          </cell>
          <cell r="AW1648">
            <v>58249.999830000001</v>
          </cell>
          <cell r="AX1648">
            <v>69900</v>
          </cell>
          <cell r="AY1648">
            <v>0.19999999896995702</v>
          </cell>
          <cell r="AZ1648">
            <v>0.16666666595135904</v>
          </cell>
          <cell r="BA1648">
            <v>65900</v>
          </cell>
          <cell r="BB1648">
            <v>3</v>
          </cell>
          <cell r="BC1648">
            <v>0.13133047113190521</v>
          </cell>
          <cell r="BD1648">
            <v>0.11608497647951438</v>
          </cell>
          <cell r="BE1648">
            <v>64900</v>
          </cell>
          <cell r="BF1648">
            <v>6</v>
          </cell>
          <cell r="BG1648">
            <v>0.11416308917239215</v>
          </cell>
          <cell r="BH1648">
            <v>0.10246533050847453</v>
          </cell>
        </row>
        <row r="1649">
          <cell r="B1649" t="str">
            <v>29024</v>
          </cell>
          <cell r="C1649" t="str">
            <v>7808721800052</v>
          </cell>
          <cell r="D1649" t="str">
            <v>VINO CARMENERE 750ml GRAN RVA ESTAMPA</v>
          </cell>
          <cell r="E1649">
            <v>6</v>
          </cell>
          <cell r="F1649" t="str">
            <v>BEBIDAS</v>
          </cell>
          <cell r="G1649" t="str">
            <v>BEBIDAS</v>
          </cell>
          <cell r="H1649" t="str">
            <v>VINOS FINOS Y VARIETALES</v>
          </cell>
          <cell r="I1649" t="str">
            <v>CHILE</v>
          </cell>
          <cell r="J1649" t="str">
            <v>ESTAMPA</v>
          </cell>
          <cell r="K1649" t="str">
            <v>ESTAMPA</v>
          </cell>
          <cell r="L1649">
            <v>114</v>
          </cell>
          <cell r="M1649" t="str">
            <v>APOLO IMPORT S.A. 2 - TRENTINO (114)</v>
          </cell>
          <cell r="N1649">
            <v>0</v>
          </cell>
          <cell r="O1649">
            <v>0</v>
          </cell>
          <cell r="P1649">
            <v>0</v>
          </cell>
          <cell r="Q1649">
            <v>0</v>
          </cell>
          <cell r="R1649">
            <v>0</v>
          </cell>
          <cell r="S1649">
            <v>0</v>
          </cell>
          <cell r="T1649">
            <v>0</v>
          </cell>
          <cell r="U1649">
            <v>0</v>
          </cell>
          <cell r="V1649">
            <v>0</v>
          </cell>
          <cell r="W1649">
            <v>0</v>
          </cell>
          <cell r="X1649">
            <v>0</v>
          </cell>
          <cell r="Y1649">
            <v>0</v>
          </cell>
          <cell r="Z1649">
            <v>0</v>
          </cell>
          <cell r="AA1649">
            <v>0</v>
          </cell>
          <cell r="AB1649">
            <v>0</v>
          </cell>
          <cell r="AC1649">
            <v>0</v>
          </cell>
          <cell r="AD1649">
            <v>0</v>
          </cell>
          <cell r="AE1649">
            <v>0</v>
          </cell>
          <cell r="AF1649">
            <v>0</v>
          </cell>
          <cell r="AG1649">
            <v>0</v>
          </cell>
          <cell r="AH1649">
            <v>0</v>
          </cell>
          <cell r="AI1649">
            <v>0</v>
          </cell>
          <cell r="AJ1649">
            <v>7</v>
          </cell>
          <cell r="AK1649">
            <v>6</v>
          </cell>
          <cell r="AL1649">
            <v>5</v>
          </cell>
          <cell r="AM1649">
            <v>5</v>
          </cell>
          <cell r="AN1649">
            <v>8</v>
          </cell>
          <cell r="AO1649">
            <v>6</v>
          </cell>
          <cell r="AP1649" t="str">
            <v>SV</v>
          </cell>
          <cell r="AQ1649" t="str">
            <v>SV</v>
          </cell>
          <cell r="AR1649" t="str">
            <v>SV</v>
          </cell>
          <cell r="AS1649" t="str">
            <v>SV</v>
          </cell>
          <cell r="AT1649" t="str">
            <v>SV</v>
          </cell>
          <cell r="AU1649" t="str">
            <v>SV</v>
          </cell>
          <cell r="AV1649">
            <v>99915.000020000007</v>
          </cell>
          <cell r="AW1649">
            <v>99914.999469999995</v>
          </cell>
          <cell r="AX1649">
            <v>119900</v>
          </cell>
          <cell r="AY1649">
            <v>0.20002001677425407</v>
          </cell>
          <cell r="AZ1649">
            <v>0.16668056697247702</v>
          </cell>
          <cell r="BA1649">
            <v>109900</v>
          </cell>
          <cell r="BB1649">
            <v>3</v>
          </cell>
          <cell r="BC1649">
            <v>9.9934944482823251E-2</v>
          </cell>
          <cell r="BD1649">
            <v>9.085532283894443E-2</v>
          </cell>
          <cell r="BE1649">
            <v>0</v>
          </cell>
          <cell r="BF1649">
            <v>0</v>
          </cell>
          <cell r="BG1649">
            <v>-1</v>
          </cell>
          <cell r="BH1649">
            <v>0</v>
          </cell>
        </row>
        <row r="1650">
          <cell r="B1650" t="str">
            <v>29027</v>
          </cell>
          <cell r="C1650" t="str">
            <v>7808721800663</v>
          </cell>
          <cell r="D1650" t="str">
            <v>VINO CARMENERE MALBEC 750ml RVA ESTAMPA</v>
          </cell>
          <cell r="E1650">
            <v>6</v>
          </cell>
          <cell r="F1650" t="str">
            <v>BEBIDAS</v>
          </cell>
          <cell r="G1650" t="str">
            <v>BEBIDAS</v>
          </cell>
          <cell r="H1650" t="str">
            <v>VINOS FINOS Y VARIETALES</v>
          </cell>
          <cell r="I1650" t="str">
            <v>CHILE</v>
          </cell>
          <cell r="J1650" t="str">
            <v>ESTAMPA</v>
          </cell>
          <cell r="K1650" t="str">
            <v>ESTAMPA</v>
          </cell>
          <cell r="L1650">
            <v>114</v>
          </cell>
          <cell r="M1650" t="str">
            <v>APOLO IMPORT S.A. 2 - TRENTINO (114)</v>
          </cell>
          <cell r="N1650">
            <v>0</v>
          </cell>
          <cell r="O1650">
            <v>0</v>
          </cell>
          <cell r="P1650">
            <v>1</v>
          </cell>
          <cell r="Q1650">
            <v>1</v>
          </cell>
          <cell r="R1650">
            <v>0</v>
          </cell>
          <cell r="S1650">
            <v>0</v>
          </cell>
          <cell r="T1650">
            <v>0</v>
          </cell>
          <cell r="U1650">
            <v>0</v>
          </cell>
          <cell r="V1650">
            <v>0</v>
          </cell>
          <cell r="W1650">
            <v>0</v>
          </cell>
          <cell r="X1650">
            <v>0</v>
          </cell>
          <cell r="Y1650">
            <v>0</v>
          </cell>
          <cell r="Z1650">
            <v>0</v>
          </cell>
          <cell r="AA1650">
            <v>0</v>
          </cell>
          <cell r="AB1650">
            <v>0</v>
          </cell>
          <cell r="AC1650">
            <v>0</v>
          </cell>
          <cell r="AD1650">
            <v>0</v>
          </cell>
          <cell r="AE1650">
            <v>0</v>
          </cell>
          <cell r="AF1650">
            <v>0</v>
          </cell>
          <cell r="AG1650">
            <v>0</v>
          </cell>
          <cell r="AH1650">
            <v>0</v>
          </cell>
          <cell r="AI1650">
            <v>0</v>
          </cell>
          <cell r="AJ1650">
            <v>14</v>
          </cell>
          <cell r="AK1650">
            <v>6</v>
          </cell>
          <cell r="AL1650">
            <v>9</v>
          </cell>
          <cell r="AM1650">
            <v>8</v>
          </cell>
          <cell r="AN1650">
            <v>9</v>
          </cell>
          <cell r="AO1650">
            <v>6</v>
          </cell>
          <cell r="AP1650">
            <v>420</v>
          </cell>
          <cell r="AQ1650" t="str">
            <v>SV</v>
          </cell>
          <cell r="AR1650" t="str">
            <v>SV</v>
          </cell>
          <cell r="AS1650" t="str">
            <v>SV</v>
          </cell>
          <cell r="AT1650" t="str">
            <v>SV</v>
          </cell>
          <cell r="AU1650" t="str">
            <v>SV</v>
          </cell>
          <cell r="AV1650">
            <v>58250.000050000002</v>
          </cell>
          <cell r="AW1650">
            <v>58249.999830000001</v>
          </cell>
          <cell r="AX1650">
            <v>69900</v>
          </cell>
          <cell r="AY1650">
            <v>0.19999999896995702</v>
          </cell>
          <cell r="AZ1650">
            <v>0.16666666595135904</v>
          </cell>
          <cell r="BA1650">
            <v>65900</v>
          </cell>
          <cell r="BB1650">
            <v>3</v>
          </cell>
          <cell r="BC1650">
            <v>0.13133047113190521</v>
          </cell>
          <cell r="BD1650">
            <v>0.11608497647951438</v>
          </cell>
          <cell r="BE1650">
            <v>64900</v>
          </cell>
          <cell r="BF1650">
            <v>6</v>
          </cell>
          <cell r="BG1650">
            <v>0.11416308917239215</v>
          </cell>
          <cell r="BH1650">
            <v>0.10246533050847453</v>
          </cell>
        </row>
        <row r="1651">
          <cell r="B1651" t="str">
            <v>29023</v>
          </cell>
          <cell r="C1651" t="str">
            <v>7808721800076</v>
          </cell>
          <cell r="D1651" t="str">
            <v>VINO GOLD 750ml ESTAMPA</v>
          </cell>
          <cell r="E1651">
            <v>6</v>
          </cell>
          <cell r="F1651" t="str">
            <v>BEBIDAS</v>
          </cell>
          <cell r="G1651" t="str">
            <v>BEBIDAS</v>
          </cell>
          <cell r="H1651" t="str">
            <v>VINOS FINOS Y VARIETALES</v>
          </cell>
          <cell r="I1651" t="str">
            <v>CHILE</v>
          </cell>
          <cell r="J1651" t="str">
            <v>ESTAMPA</v>
          </cell>
          <cell r="K1651" t="str">
            <v>ESTAMPA</v>
          </cell>
          <cell r="L1651">
            <v>114</v>
          </cell>
          <cell r="M1651" t="str">
            <v>APOLO IMPORT S.A. 2 - TRENTINO (114)</v>
          </cell>
          <cell r="N1651">
            <v>0</v>
          </cell>
          <cell r="O1651">
            <v>0</v>
          </cell>
          <cell r="P1651">
            <v>0</v>
          </cell>
          <cell r="Q1651">
            <v>0</v>
          </cell>
          <cell r="R1651">
            <v>0</v>
          </cell>
          <cell r="S1651">
            <v>0</v>
          </cell>
          <cell r="T1651">
            <v>0</v>
          </cell>
          <cell r="U1651">
            <v>0</v>
          </cell>
          <cell r="V1651">
            <v>0</v>
          </cell>
          <cell r="W1651">
            <v>0</v>
          </cell>
          <cell r="X1651">
            <v>0</v>
          </cell>
          <cell r="Y1651">
            <v>0</v>
          </cell>
          <cell r="Z1651">
            <v>0</v>
          </cell>
          <cell r="AA1651">
            <v>0</v>
          </cell>
          <cell r="AB1651">
            <v>3</v>
          </cell>
          <cell r="AC1651">
            <v>3</v>
          </cell>
          <cell r="AD1651">
            <v>0</v>
          </cell>
          <cell r="AE1651">
            <v>0</v>
          </cell>
          <cell r="AF1651">
            <v>0</v>
          </cell>
          <cell r="AG1651">
            <v>0</v>
          </cell>
          <cell r="AH1651">
            <v>0</v>
          </cell>
          <cell r="AI1651">
            <v>0</v>
          </cell>
          <cell r="AJ1651">
            <v>2</v>
          </cell>
          <cell r="AK1651">
            <v>3</v>
          </cell>
          <cell r="AL1651">
            <v>2</v>
          </cell>
          <cell r="AM1651">
            <v>0</v>
          </cell>
          <cell r="AN1651">
            <v>1</v>
          </cell>
          <cell r="AO1651">
            <v>0</v>
          </cell>
          <cell r="AP1651" t="str">
            <v>SV</v>
          </cell>
          <cell r="AQ1651" t="str">
            <v>SV</v>
          </cell>
          <cell r="AR1651" t="str">
            <v>SV</v>
          </cell>
          <cell r="AS1651" t="str">
            <v>Q</v>
          </cell>
          <cell r="AT1651" t="str">
            <v>SV</v>
          </cell>
          <cell r="AU1651" t="str">
            <v>Q</v>
          </cell>
          <cell r="AV1651">
            <v>191575.00000100001</v>
          </cell>
          <cell r="AW1651">
            <v>191574.99966</v>
          </cell>
          <cell r="AX1651">
            <v>229900</v>
          </cell>
          <cell r="AY1651">
            <v>0.20005219887145986</v>
          </cell>
          <cell r="AZ1651">
            <v>0.16670291430622006</v>
          </cell>
          <cell r="BA1651">
            <v>219900</v>
          </cell>
          <cell r="BB1651">
            <v>2</v>
          </cell>
          <cell r="BC1651">
            <v>0.14785332114760341</v>
          </cell>
          <cell r="BD1651">
            <v>0.12880854933606181</v>
          </cell>
          <cell r="BE1651">
            <v>209900</v>
          </cell>
          <cell r="BF1651">
            <v>6</v>
          </cell>
          <cell r="BG1651">
            <v>9.565444342374696E-2</v>
          </cell>
          <cell r="BH1651">
            <v>8.7303477841829402E-2</v>
          </cell>
        </row>
        <row r="1652">
          <cell r="B1652" t="str">
            <v>29020</v>
          </cell>
          <cell r="C1652" t="str">
            <v>7804332000003</v>
          </cell>
          <cell r="D1652" t="str">
            <v>VINO CABERNET 750ml RVA ESPECIAL ESPINO</v>
          </cell>
          <cell r="E1652">
            <v>12</v>
          </cell>
          <cell r="F1652" t="str">
            <v>BEBIDAS</v>
          </cell>
          <cell r="G1652" t="str">
            <v>BEBIDAS</v>
          </cell>
          <cell r="H1652" t="str">
            <v>VINOS FINOS Y VARIETALES</v>
          </cell>
          <cell r="I1652" t="str">
            <v>CHILE</v>
          </cell>
          <cell r="J1652" t="str">
            <v>WILLIAN FEVRE</v>
          </cell>
          <cell r="K1652" t="str">
            <v>ESPINO</v>
          </cell>
          <cell r="L1652">
            <v>114</v>
          </cell>
          <cell r="M1652" t="str">
            <v>APOLO IMPORT S.A. 2 - TRENTINO (114)</v>
          </cell>
          <cell r="N1652">
            <v>0</v>
          </cell>
          <cell r="O1652">
            <v>0</v>
          </cell>
          <cell r="P1652">
            <v>0</v>
          </cell>
          <cell r="Q1652">
            <v>0</v>
          </cell>
          <cell r="R1652">
            <v>1</v>
          </cell>
          <cell r="S1652">
            <v>0</v>
          </cell>
          <cell r="T1652">
            <v>0</v>
          </cell>
          <cell r="U1652">
            <v>0</v>
          </cell>
          <cell r="V1652">
            <v>0</v>
          </cell>
          <cell r="W1652">
            <v>0</v>
          </cell>
          <cell r="X1652">
            <v>0</v>
          </cell>
          <cell r="Y1652">
            <v>0</v>
          </cell>
          <cell r="Z1652">
            <v>0</v>
          </cell>
          <cell r="AA1652">
            <v>0</v>
          </cell>
          <cell r="AB1652">
            <v>0</v>
          </cell>
          <cell r="AC1652">
            <v>0</v>
          </cell>
          <cell r="AD1652">
            <v>0</v>
          </cell>
          <cell r="AE1652">
            <v>0</v>
          </cell>
          <cell r="AF1652">
            <v>0</v>
          </cell>
          <cell r="AG1652">
            <v>0</v>
          </cell>
          <cell r="AH1652">
            <v>0</v>
          </cell>
          <cell r="AI1652">
            <v>0</v>
          </cell>
          <cell r="AJ1652">
            <v>9</v>
          </cell>
          <cell r="AK1652">
            <v>9</v>
          </cell>
          <cell r="AL1652">
            <v>8</v>
          </cell>
          <cell r="AM1652">
            <v>7</v>
          </cell>
          <cell r="AN1652">
            <v>12</v>
          </cell>
          <cell r="AO1652">
            <v>6</v>
          </cell>
          <cell r="AP1652" t="str">
            <v>SV</v>
          </cell>
          <cell r="AQ1652" t="str">
            <v>SV</v>
          </cell>
          <cell r="AR1652" t="str">
            <v>SV</v>
          </cell>
          <cell r="AS1652" t="str">
            <v>SV</v>
          </cell>
          <cell r="AT1652" t="str">
            <v>SV</v>
          </cell>
          <cell r="AU1652" t="str">
            <v>SV</v>
          </cell>
          <cell r="AV1652">
            <v>91575</v>
          </cell>
          <cell r="AW1652">
            <v>90615.440960000007</v>
          </cell>
          <cell r="AX1652">
            <v>109900</v>
          </cell>
          <cell r="AY1652">
            <v>0.20010920010920019</v>
          </cell>
          <cell r="AZ1652">
            <v>0.16674249317561418</v>
          </cell>
          <cell r="BA1652">
            <v>104900</v>
          </cell>
          <cell r="BB1652">
            <v>2</v>
          </cell>
          <cell r="BC1652">
            <v>0.14550914550914551</v>
          </cell>
          <cell r="BD1652">
            <v>0.12702573879885606</v>
          </cell>
          <cell r="BE1652">
            <v>99900</v>
          </cell>
          <cell r="BF1652">
            <v>6</v>
          </cell>
          <cell r="BG1652">
            <v>9.0909090909090828E-2</v>
          </cell>
          <cell r="BH1652">
            <v>8.3333333333333329E-2</v>
          </cell>
        </row>
        <row r="1653">
          <cell r="B1653" t="str">
            <v>29021</v>
          </cell>
          <cell r="C1653" t="str">
            <v>7804332001178</v>
          </cell>
          <cell r="D1653" t="str">
            <v>VINO CARMENERE 750ml RVA ESPECIAL ESPINO</v>
          </cell>
          <cell r="E1653">
            <v>12</v>
          </cell>
          <cell r="F1653" t="str">
            <v>BEBIDAS</v>
          </cell>
          <cell r="G1653" t="str">
            <v>BEBIDAS</v>
          </cell>
          <cell r="H1653" t="str">
            <v>VINOS FINOS Y VARIETALES</v>
          </cell>
          <cell r="I1653" t="str">
            <v>CHILE</v>
          </cell>
          <cell r="J1653" t="str">
            <v>WILLIAN FEVRE</v>
          </cell>
          <cell r="K1653" t="str">
            <v>ESPINO</v>
          </cell>
          <cell r="L1653">
            <v>114</v>
          </cell>
          <cell r="M1653" t="str">
            <v>APOLO IMPORT S.A. 2 - TRENTINO (114)</v>
          </cell>
          <cell r="N1653">
            <v>0</v>
          </cell>
          <cell r="O1653">
            <v>0</v>
          </cell>
          <cell r="P1653">
            <v>0</v>
          </cell>
          <cell r="Q1653">
            <v>0</v>
          </cell>
          <cell r="R1653">
            <v>1</v>
          </cell>
          <cell r="S1653">
            <v>0</v>
          </cell>
          <cell r="T1653">
            <v>0</v>
          </cell>
          <cell r="U1653">
            <v>0</v>
          </cell>
          <cell r="V1653">
            <v>0</v>
          </cell>
          <cell r="W1653">
            <v>0</v>
          </cell>
          <cell r="X1653">
            <v>0</v>
          </cell>
          <cell r="Y1653">
            <v>0</v>
          </cell>
          <cell r="Z1653">
            <v>0</v>
          </cell>
          <cell r="AA1653">
            <v>0</v>
          </cell>
          <cell r="AB1653">
            <v>0</v>
          </cell>
          <cell r="AC1653">
            <v>0</v>
          </cell>
          <cell r="AD1653">
            <v>0</v>
          </cell>
          <cell r="AE1653">
            <v>0</v>
          </cell>
          <cell r="AF1653">
            <v>0</v>
          </cell>
          <cell r="AG1653">
            <v>0</v>
          </cell>
          <cell r="AH1653">
            <v>0</v>
          </cell>
          <cell r="AI1653">
            <v>0</v>
          </cell>
          <cell r="AJ1653">
            <v>11</v>
          </cell>
          <cell r="AK1653">
            <v>7</v>
          </cell>
          <cell r="AL1653">
            <v>5</v>
          </cell>
          <cell r="AM1653">
            <v>6</v>
          </cell>
          <cell r="AN1653">
            <v>12</v>
          </cell>
          <cell r="AO1653">
            <v>12</v>
          </cell>
          <cell r="AP1653" t="str">
            <v>SV</v>
          </cell>
          <cell r="AQ1653" t="str">
            <v>SV</v>
          </cell>
          <cell r="AR1653" t="str">
            <v>SV</v>
          </cell>
          <cell r="AS1653" t="str">
            <v>SV</v>
          </cell>
          <cell r="AT1653" t="str">
            <v>SV</v>
          </cell>
          <cell r="AU1653" t="str">
            <v>SV</v>
          </cell>
          <cell r="AV1653">
            <v>91575</v>
          </cell>
          <cell r="AW1653">
            <v>91575</v>
          </cell>
          <cell r="AX1653">
            <v>109900</v>
          </cell>
          <cell r="AY1653">
            <v>0.20010920010920019</v>
          </cell>
          <cell r="AZ1653">
            <v>0.16674249317561418</v>
          </cell>
          <cell r="BA1653">
            <v>104900</v>
          </cell>
          <cell r="BB1653">
            <v>2</v>
          </cell>
          <cell r="BC1653">
            <v>0.14550914550914551</v>
          </cell>
          <cell r="BD1653">
            <v>0.12702573879885606</v>
          </cell>
          <cell r="BE1653">
            <v>99900</v>
          </cell>
          <cell r="BF1653">
            <v>6</v>
          </cell>
          <cell r="BG1653">
            <v>9.0909090909090828E-2</v>
          </cell>
          <cell r="BH1653">
            <v>8.3333333333333329E-2</v>
          </cell>
        </row>
        <row r="1654">
          <cell r="B1654" t="str">
            <v>29022</v>
          </cell>
          <cell r="C1654" t="str">
            <v>7804332000607</v>
          </cell>
          <cell r="D1654" t="str">
            <v>VINO CHARDONNAY 750ml RVA ESPECIAL ESPINO</v>
          </cell>
          <cell r="E1654">
            <v>12</v>
          </cell>
          <cell r="F1654" t="str">
            <v>BEBIDAS</v>
          </cell>
          <cell r="G1654" t="str">
            <v>BEBIDAS</v>
          </cell>
          <cell r="H1654" t="str">
            <v>VINOS FINOS Y VARIETALES</v>
          </cell>
          <cell r="I1654" t="str">
            <v>CHILE</v>
          </cell>
          <cell r="J1654" t="str">
            <v>WILLIAN FEVRE</v>
          </cell>
          <cell r="K1654" t="str">
            <v>ESPINO</v>
          </cell>
          <cell r="L1654">
            <v>114</v>
          </cell>
          <cell r="M1654" t="str">
            <v>APOLO IMPORT S.A. 2 - TRENTINO (114)</v>
          </cell>
          <cell r="N1654">
            <v>0</v>
          </cell>
          <cell r="O1654">
            <v>0</v>
          </cell>
          <cell r="P1654">
            <v>0</v>
          </cell>
          <cell r="Q1654">
            <v>0</v>
          </cell>
          <cell r="R1654">
            <v>0</v>
          </cell>
          <cell r="S1654">
            <v>0</v>
          </cell>
          <cell r="T1654">
            <v>0</v>
          </cell>
          <cell r="U1654">
            <v>0</v>
          </cell>
          <cell r="V1654">
            <v>0</v>
          </cell>
          <cell r="W1654">
            <v>0</v>
          </cell>
          <cell r="X1654">
            <v>0</v>
          </cell>
          <cell r="Y1654">
            <v>0</v>
          </cell>
          <cell r="Z1654">
            <v>0</v>
          </cell>
          <cell r="AA1654">
            <v>0</v>
          </cell>
          <cell r="AB1654">
            <v>0</v>
          </cell>
          <cell r="AC1654">
            <v>0</v>
          </cell>
          <cell r="AD1654">
            <v>0</v>
          </cell>
          <cell r="AE1654">
            <v>0</v>
          </cell>
          <cell r="AF1654">
            <v>0</v>
          </cell>
          <cell r="AG1654">
            <v>0</v>
          </cell>
          <cell r="AH1654">
            <v>0</v>
          </cell>
          <cell r="AI1654">
            <v>0</v>
          </cell>
          <cell r="AJ1654">
            <v>6</v>
          </cell>
          <cell r="AK1654">
            <v>6</v>
          </cell>
          <cell r="AL1654">
            <v>6</v>
          </cell>
          <cell r="AM1654">
            <v>6</v>
          </cell>
          <cell r="AN1654">
            <v>5</v>
          </cell>
          <cell r="AO1654">
            <v>6</v>
          </cell>
          <cell r="AP1654" t="str">
            <v>SV</v>
          </cell>
          <cell r="AQ1654" t="str">
            <v>SV</v>
          </cell>
          <cell r="AR1654" t="str">
            <v>SV</v>
          </cell>
          <cell r="AS1654" t="str">
            <v>SV</v>
          </cell>
          <cell r="AT1654" t="str">
            <v>SV</v>
          </cell>
          <cell r="AU1654" t="str">
            <v>SV</v>
          </cell>
          <cell r="AV1654">
            <v>91575</v>
          </cell>
          <cell r="AW1654">
            <v>91575</v>
          </cell>
          <cell r="AX1654">
            <v>109900</v>
          </cell>
          <cell r="AY1654">
            <v>0.20010920010920019</v>
          </cell>
          <cell r="AZ1654">
            <v>0.16674249317561418</v>
          </cell>
          <cell r="BA1654">
            <v>104900</v>
          </cell>
          <cell r="BB1654">
            <v>2</v>
          </cell>
          <cell r="BC1654">
            <v>0.14550914550914551</v>
          </cell>
          <cell r="BD1654">
            <v>0.12702573879885606</v>
          </cell>
          <cell r="BE1654">
            <v>99900</v>
          </cell>
          <cell r="BF1654">
            <v>6</v>
          </cell>
          <cell r="BG1654">
            <v>9.0909090909090828E-2</v>
          </cell>
          <cell r="BH1654">
            <v>8.3333333333333329E-2</v>
          </cell>
        </row>
        <row r="1655">
          <cell r="B1655" t="str">
            <v>36475</v>
          </cell>
          <cell r="C1655" t="str">
            <v>715126000123</v>
          </cell>
          <cell r="D1655" t="str">
            <v>VINO CHARDONNAY 750ml MONTES ALPHA</v>
          </cell>
          <cell r="E1655">
            <v>6</v>
          </cell>
          <cell r="F1655" t="str">
            <v>BEBIDAS</v>
          </cell>
          <cell r="G1655" t="str">
            <v>BEBIDAS</v>
          </cell>
          <cell r="H1655" t="str">
            <v>VINOS FINOS Y VARIETALES</v>
          </cell>
          <cell r="I1655" t="str">
            <v>CHILE</v>
          </cell>
          <cell r="J1655" t="str">
            <v>MONTES</v>
          </cell>
          <cell r="K1655" t="str">
            <v>ALPHA</v>
          </cell>
          <cell r="L1655">
            <v>984</v>
          </cell>
          <cell r="M1655" t="str">
            <v>CAMINOS DEL VINO S.A. (984)</v>
          </cell>
          <cell r="N1655">
            <v>1</v>
          </cell>
          <cell r="O1655">
            <v>0</v>
          </cell>
          <cell r="P1655">
            <v>0</v>
          </cell>
          <cell r="Q1655">
            <v>0</v>
          </cell>
          <cell r="R1655">
            <v>0</v>
          </cell>
          <cell r="S1655">
            <v>0</v>
          </cell>
          <cell r="T1655">
            <v>0</v>
          </cell>
          <cell r="U1655">
            <v>0</v>
          </cell>
          <cell r="V1655">
            <v>0</v>
          </cell>
          <cell r="W1655">
            <v>0</v>
          </cell>
          <cell r="X1655">
            <v>0</v>
          </cell>
          <cell r="Y1655">
            <v>0</v>
          </cell>
          <cell r="Z1655">
            <v>0</v>
          </cell>
          <cell r="AA1655">
            <v>0</v>
          </cell>
          <cell r="AB1655">
            <v>0</v>
          </cell>
          <cell r="AC1655">
            <v>0</v>
          </cell>
          <cell r="AD1655">
            <v>0</v>
          </cell>
          <cell r="AE1655">
            <v>0</v>
          </cell>
          <cell r="AF1655">
            <v>0</v>
          </cell>
          <cell r="AG1655">
            <v>0</v>
          </cell>
          <cell r="AH1655">
            <v>0</v>
          </cell>
          <cell r="AI1655">
            <v>0</v>
          </cell>
          <cell r="AJ1655">
            <v>5</v>
          </cell>
          <cell r="AK1655">
            <v>3</v>
          </cell>
          <cell r="AL1655">
            <v>2</v>
          </cell>
          <cell r="AM1655">
            <v>2</v>
          </cell>
          <cell r="AN1655">
            <v>2</v>
          </cell>
          <cell r="AO1655">
            <v>3</v>
          </cell>
          <cell r="AP1655" t="str">
            <v>SV</v>
          </cell>
          <cell r="AQ1655" t="str">
            <v>SV</v>
          </cell>
          <cell r="AR1655" t="str">
            <v>SV</v>
          </cell>
          <cell r="AS1655" t="str">
            <v>SV</v>
          </cell>
          <cell r="AT1655" t="str">
            <v>SV</v>
          </cell>
          <cell r="AU1655" t="str">
            <v>SV</v>
          </cell>
          <cell r="AV1655">
            <v>149150.00000999999</v>
          </cell>
          <cell r="AW1655">
            <v>149149.99968000001</v>
          </cell>
          <cell r="AX1655">
            <v>178900</v>
          </cell>
          <cell r="AY1655">
            <v>0.19946362714049859</v>
          </cell>
          <cell r="AZ1655">
            <v>0.16629401894913365</v>
          </cell>
          <cell r="BA1655">
            <v>174900</v>
          </cell>
          <cell r="BB1655">
            <v>3</v>
          </cell>
          <cell r="BC1655">
            <v>0.17264498818822371</v>
          </cell>
          <cell r="BD1655">
            <v>0.14722698679245289</v>
          </cell>
          <cell r="BE1655">
            <v>169900</v>
          </cell>
          <cell r="BF1655">
            <v>6</v>
          </cell>
          <cell r="BG1655">
            <v>0.13912168949787995</v>
          </cell>
          <cell r="BH1655">
            <v>0.12213066503825787</v>
          </cell>
        </row>
        <row r="1656">
          <cell r="B1656" t="str">
            <v>36477</v>
          </cell>
          <cell r="C1656" t="str">
            <v>715126000017</v>
          </cell>
          <cell r="D1656" t="str">
            <v>VINO CAB SAU 750ml RVA MONTES CLASSIC</v>
          </cell>
          <cell r="E1656">
            <v>6</v>
          </cell>
          <cell r="F1656" t="str">
            <v>BEBIDAS</v>
          </cell>
          <cell r="G1656" t="str">
            <v>BEBIDAS</v>
          </cell>
          <cell r="H1656" t="str">
            <v>VINOS FINOS Y VARIETALES</v>
          </cell>
          <cell r="I1656" t="str">
            <v>CHILE</v>
          </cell>
          <cell r="J1656" t="str">
            <v>MONTES</v>
          </cell>
          <cell r="K1656" t="str">
            <v>MONTES</v>
          </cell>
          <cell r="L1656">
            <v>984</v>
          </cell>
          <cell r="M1656" t="str">
            <v>CAMINOS DEL VINO S.A. (984)</v>
          </cell>
          <cell r="N1656">
            <v>0</v>
          </cell>
          <cell r="O1656">
            <v>0</v>
          </cell>
          <cell r="P1656">
            <v>0</v>
          </cell>
          <cell r="Q1656">
            <v>0</v>
          </cell>
          <cell r="R1656">
            <v>0</v>
          </cell>
          <cell r="S1656">
            <v>1</v>
          </cell>
          <cell r="T1656">
            <v>1</v>
          </cell>
          <cell r="U1656">
            <v>0</v>
          </cell>
          <cell r="V1656">
            <v>0</v>
          </cell>
          <cell r="W1656">
            <v>0</v>
          </cell>
          <cell r="X1656">
            <v>0</v>
          </cell>
          <cell r="Y1656">
            <v>0</v>
          </cell>
          <cell r="Z1656">
            <v>0</v>
          </cell>
          <cell r="AA1656">
            <v>0</v>
          </cell>
          <cell r="AB1656">
            <v>0</v>
          </cell>
          <cell r="AC1656">
            <v>0</v>
          </cell>
          <cell r="AD1656">
            <v>0</v>
          </cell>
          <cell r="AE1656">
            <v>0</v>
          </cell>
          <cell r="AF1656">
            <v>0</v>
          </cell>
          <cell r="AG1656">
            <v>0</v>
          </cell>
          <cell r="AH1656">
            <v>0</v>
          </cell>
          <cell r="AI1656">
            <v>0</v>
          </cell>
          <cell r="AJ1656">
            <v>9</v>
          </cell>
          <cell r="AK1656">
            <v>9</v>
          </cell>
          <cell r="AL1656">
            <v>6</v>
          </cell>
          <cell r="AM1656">
            <v>4</v>
          </cell>
          <cell r="AN1656">
            <v>6</v>
          </cell>
          <cell r="AO1656">
            <v>3</v>
          </cell>
          <cell r="AP1656" t="str">
            <v>SV</v>
          </cell>
          <cell r="AQ1656" t="str">
            <v>SV</v>
          </cell>
          <cell r="AR1656" t="str">
            <v>SV</v>
          </cell>
          <cell r="AS1656" t="str">
            <v>SV</v>
          </cell>
          <cell r="AT1656" t="str">
            <v>SV</v>
          </cell>
          <cell r="AU1656" t="str">
            <v>SV</v>
          </cell>
          <cell r="AV1656">
            <v>62416.999996999999</v>
          </cell>
          <cell r="AW1656">
            <v>62417.000030000003</v>
          </cell>
          <cell r="AX1656">
            <v>74900.399999999994</v>
          </cell>
          <cell r="AY1656">
            <v>0.20000000005767649</v>
          </cell>
          <cell r="AZ1656">
            <v>0.16666666670671981</v>
          </cell>
          <cell r="BA1656">
            <v>73900</v>
          </cell>
          <cell r="BB1656">
            <v>3</v>
          </cell>
          <cell r="BC1656">
            <v>0.18397231529153779</v>
          </cell>
          <cell r="BD1656">
            <v>0.15538565633288229</v>
          </cell>
          <cell r="BE1656">
            <v>72900</v>
          </cell>
          <cell r="BF1656">
            <v>6</v>
          </cell>
          <cell r="BG1656">
            <v>0.16795103903590136</v>
          </cell>
          <cell r="BH1656">
            <v>0.14379972569272978</v>
          </cell>
        </row>
        <row r="1657">
          <cell r="B1657" t="str">
            <v>36473</v>
          </cell>
          <cell r="C1657" t="str">
            <v>715126000116</v>
          </cell>
          <cell r="D1657" t="str">
            <v>VINO CABERNET SAUVIGNON 750ml MONTES ALPHA</v>
          </cell>
          <cell r="E1657">
            <v>6</v>
          </cell>
          <cell r="F1657" t="str">
            <v>BEBIDAS</v>
          </cell>
          <cell r="G1657" t="str">
            <v>BEBIDAS</v>
          </cell>
          <cell r="H1657" t="str">
            <v>VINOS FINOS Y VARIETALES</v>
          </cell>
          <cell r="I1657" t="str">
            <v>CHILE</v>
          </cell>
          <cell r="J1657" t="str">
            <v>MONTES</v>
          </cell>
          <cell r="K1657" t="str">
            <v>MONTES</v>
          </cell>
          <cell r="L1657">
            <v>984</v>
          </cell>
          <cell r="M1657" t="str">
            <v>CAMINOS DEL VINO S.A. (984)</v>
          </cell>
          <cell r="N1657">
            <v>0</v>
          </cell>
          <cell r="O1657">
            <v>0</v>
          </cell>
          <cell r="P1657">
            <v>0</v>
          </cell>
          <cell r="Q1657">
            <v>0</v>
          </cell>
          <cell r="R1657">
            <v>0</v>
          </cell>
          <cell r="S1657">
            <v>0</v>
          </cell>
          <cell r="T1657">
            <v>0</v>
          </cell>
          <cell r="U1657">
            <v>0</v>
          </cell>
          <cell r="V1657">
            <v>0</v>
          </cell>
          <cell r="W1657">
            <v>0</v>
          </cell>
          <cell r="X1657">
            <v>0</v>
          </cell>
          <cell r="Y1657">
            <v>0</v>
          </cell>
          <cell r="Z1657">
            <v>0</v>
          </cell>
          <cell r="AA1657">
            <v>0</v>
          </cell>
          <cell r="AB1657">
            <v>0</v>
          </cell>
          <cell r="AC1657">
            <v>0</v>
          </cell>
          <cell r="AD1657">
            <v>0</v>
          </cell>
          <cell r="AE1657">
            <v>0</v>
          </cell>
          <cell r="AF1657">
            <v>0</v>
          </cell>
          <cell r="AG1657">
            <v>0</v>
          </cell>
          <cell r="AH1657">
            <v>0</v>
          </cell>
          <cell r="AI1657">
            <v>0</v>
          </cell>
          <cell r="AJ1657">
            <v>4</v>
          </cell>
          <cell r="AK1657">
            <v>4</v>
          </cell>
          <cell r="AL1657">
            <v>4</v>
          </cell>
          <cell r="AM1657">
            <v>4</v>
          </cell>
          <cell r="AN1657">
            <v>4</v>
          </cell>
          <cell r="AO1657">
            <v>3</v>
          </cell>
          <cell r="AP1657" t="str">
            <v>SV</v>
          </cell>
          <cell r="AQ1657" t="str">
            <v>SV</v>
          </cell>
          <cell r="AR1657" t="str">
            <v>SV</v>
          </cell>
          <cell r="AS1657" t="str">
            <v>SV</v>
          </cell>
          <cell r="AT1657" t="str">
            <v>SV</v>
          </cell>
          <cell r="AU1657" t="str">
            <v>SV</v>
          </cell>
          <cell r="AV1657">
            <v>149149.99999899999</v>
          </cell>
          <cell r="AW1657">
            <v>149150.00000999999</v>
          </cell>
          <cell r="AX1657">
            <v>178900</v>
          </cell>
          <cell r="AY1657">
            <v>0.19946362722896049</v>
          </cell>
          <cell r="AZ1657">
            <v>0.16629401901062049</v>
          </cell>
          <cell r="BA1657">
            <v>174900</v>
          </cell>
          <cell r="BB1657">
            <v>3</v>
          </cell>
          <cell r="BC1657">
            <v>0.17264498827470764</v>
          </cell>
          <cell r="BD1657">
            <v>0.14722698685534596</v>
          </cell>
          <cell r="BE1657">
            <v>169900</v>
          </cell>
          <cell r="BF1657">
            <v>6</v>
          </cell>
          <cell r="BG1657">
            <v>0.13912168958189164</v>
          </cell>
          <cell r="BH1657">
            <v>0.12213066510300181</v>
          </cell>
        </row>
        <row r="1658">
          <cell r="B1658" t="str">
            <v>36474</v>
          </cell>
          <cell r="C1658" t="str">
            <v>715126900195</v>
          </cell>
          <cell r="D1658" t="str">
            <v>VINO CAMENERE 750ml MONTES ALPHA</v>
          </cell>
          <cell r="E1658">
            <v>6</v>
          </cell>
          <cell r="F1658" t="str">
            <v>BEBIDAS</v>
          </cell>
          <cell r="G1658" t="str">
            <v>BEBIDAS</v>
          </cell>
          <cell r="H1658" t="str">
            <v>VINOS FINOS Y VARIETALES</v>
          </cell>
          <cell r="I1658" t="str">
            <v>CHILE</v>
          </cell>
          <cell r="J1658" t="str">
            <v>MONTES</v>
          </cell>
          <cell r="K1658" t="str">
            <v>MONTES</v>
          </cell>
          <cell r="L1658">
            <v>984</v>
          </cell>
          <cell r="M1658" t="str">
            <v>CAMINOS DEL VINO S.A. (984)</v>
          </cell>
          <cell r="N1658">
            <v>0</v>
          </cell>
          <cell r="O1658">
            <v>0</v>
          </cell>
          <cell r="P1658">
            <v>0</v>
          </cell>
          <cell r="Q1658">
            <v>0</v>
          </cell>
          <cell r="R1658">
            <v>0</v>
          </cell>
          <cell r="S1658">
            <v>0</v>
          </cell>
          <cell r="T1658">
            <v>0</v>
          </cell>
          <cell r="U1658">
            <v>0</v>
          </cell>
          <cell r="V1658">
            <v>0</v>
          </cell>
          <cell r="W1658">
            <v>0</v>
          </cell>
          <cell r="X1658">
            <v>0</v>
          </cell>
          <cell r="Y1658">
            <v>0</v>
          </cell>
          <cell r="Z1658">
            <v>0</v>
          </cell>
          <cell r="AA1658">
            <v>0</v>
          </cell>
          <cell r="AB1658">
            <v>0</v>
          </cell>
          <cell r="AC1658">
            <v>0</v>
          </cell>
          <cell r="AD1658">
            <v>0</v>
          </cell>
          <cell r="AE1658">
            <v>0</v>
          </cell>
          <cell r="AF1658">
            <v>0</v>
          </cell>
          <cell r="AG1658">
            <v>0</v>
          </cell>
          <cell r="AH1658">
            <v>0</v>
          </cell>
          <cell r="AI1658">
            <v>0</v>
          </cell>
          <cell r="AJ1658">
            <v>5</v>
          </cell>
          <cell r="AK1658">
            <v>3</v>
          </cell>
          <cell r="AL1658">
            <v>2</v>
          </cell>
          <cell r="AM1658">
            <v>2</v>
          </cell>
          <cell r="AN1658">
            <v>3</v>
          </cell>
          <cell r="AO1658">
            <v>2</v>
          </cell>
          <cell r="AP1658" t="str">
            <v>SV</v>
          </cell>
          <cell r="AQ1658" t="str">
            <v>SV</v>
          </cell>
          <cell r="AR1658" t="str">
            <v>SV</v>
          </cell>
          <cell r="AS1658" t="str">
            <v>SV</v>
          </cell>
          <cell r="AT1658" t="str">
            <v>SV</v>
          </cell>
          <cell r="AU1658" t="str">
            <v>SV</v>
          </cell>
          <cell r="AV1658">
            <v>149150.00000999999</v>
          </cell>
          <cell r="AW1658">
            <v>149149.99968000001</v>
          </cell>
          <cell r="AX1658">
            <v>178900</v>
          </cell>
          <cell r="AY1658">
            <v>0.19946362714049859</v>
          </cell>
          <cell r="AZ1658">
            <v>0.16629401894913365</v>
          </cell>
          <cell r="BA1658">
            <v>174900</v>
          </cell>
          <cell r="BB1658">
            <v>3</v>
          </cell>
          <cell r="BC1658">
            <v>0.17264498818822371</v>
          </cell>
          <cell r="BD1658">
            <v>0.14722698679245289</v>
          </cell>
          <cell r="BE1658">
            <v>169900</v>
          </cell>
          <cell r="BF1658">
            <v>6</v>
          </cell>
          <cell r="BG1658">
            <v>0.13912168949787995</v>
          </cell>
          <cell r="BH1658">
            <v>0.12213066503825787</v>
          </cell>
        </row>
        <row r="1659">
          <cell r="B1659" t="str">
            <v>36478</v>
          </cell>
          <cell r="C1659" t="str">
            <v>715126011228</v>
          </cell>
          <cell r="D1659" t="str">
            <v>VINO CHARDONNAY 750ml RVA MONTES CLASSIC</v>
          </cell>
          <cell r="E1659">
            <v>6</v>
          </cell>
          <cell r="F1659" t="str">
            <v>BEBIDAS</v>
          </cell>
          <cell r="G1659" t="str">
            <v>BEBIDAS</v>
          </cell>
          <cell r="H1659" t="str">
            <v>VINOS FINOS Y VARIETALES</v>
          </cell>
          <cell r="I1659" t="str">
            <v>CHILE</v>
          </cell>
          <cell r="J1659" t="str">
            <v>MONTES</v>
          </cell>
          <cell r="K1659" t="str">
            <v>MONTES</v>
          </cell>
          <cell r="L1659">
            <v>984</v>
          </cell>
          <cell r="M1659" t="str">
            <v>CAMINOS DEL VINO S.A. (984)</v>
          </cell>
          <cell r="N1659">
            <v>1</v>
          </cell>
          <cell r="O1659">
            <v>0</v>
          </cell>
          <cell r="P1659">
            <v>0</v>
          </cell>
          <cell r="Q1659">
            <v>0</v>
          </cell>
          <cell r="R1659">
            <v>0</v>
          </cell>
          <cell r="S1659">
            <v>0</v>
          </cell>
          <cell r="T1659">
            <v>0</v>
          </cell>
          <cell r="U1659">
            <v>0</v>
          </cell>
          <cell r="V1659">
            <v>0</v>
          </cell>
          <cell r="W1659">
            <v>0</v>
          </cell>
          <cell r="X1659">
            <v>0</v>
          </cell>
          <cell r="Y1659">
            <v>0</v>
          </cell>
          <cell r="Z1659">
            <v>1</v>
          </cell>
          <cell r="AA1659">
            <v>0</v>
          </cell>
          <cell r="AB1659">
            <v>0</v>
          </cell>
          <cell r="AC1659">
            <v>0</v>
          </cell>
          <cell r="AD1659">
            <v>0</v>
          </cell>
          <cell r="AE1659">
            <v>0</v>
          </cell>
          <cell r="AF1659">
            <v>0</v>
          </cell>
          <cell r="AG1659">
            <v>0</v>
          </cell>
          <cell r="AH1659">
            <v>0</v>
          </cell>
          <cell r="AI1659">
            <v>0</v>
          </cell>
          <cell r="AJ1659">
            <v>4</v>
          </cell>
          <cell r="AK1659">
            <v>5</v>
          </cell>
          <cell r="AL1659">
            <v>4</v>
          </cell>
          <cell r="AM1659">
            <v>4</v>
          </cell>
          <cell r="AN1659">
            <v>3</v>
          </cell>
          <cell r="AO1659">
            <v>3</v>
          </cell>
          <cell r="AP1659" t="str">
            <v>SV</v>
          </cell>
          <cell r="AQ1659" t="str">
            <v>SV</v>
          </cell>
          <cell r="AR1659" t="str">
            <v>SV</v>
          </cell>
          <cell r="AS1659" t="str">
            <v>SV</v>
          </cell>
          <cell r="AT1659" t="str">
            <v>SV</v>
          </cell>
          <cell r="AU1659" t="str">
            <v>SV</v>
          </cell>
          <cell r="AV1659">
            <v>62416.999996999999</v>
          </cell>
          <cell r="AW1659">
            <v>62417.000030000003</v>
          </cell>
          <cell r="AX1659">
            <v>74900.399999999994</v>
          </cell>
          <cell r="AY1659">
            <v>0.20000000005767649</v>
          </cell>
          <cell r="AZ1659">
            <v>0.16666666670671981</v>
          </cell>
          <cell r="BA1659">
            <v>73900</v>
          </cell>
          <cell r="BB1659">
            <v>3</v>
          </cell>
          <cell r="BC1659">
            <v>0.18397231529153779</v>
          </cell>
          <cell r="BD1659">
            <v>0.15538565633288229</v>
          </cell>
          <cell r="BE1659">
            <v>72900</v>
          </cell>
          <cell r="BF1659">
            <v>6</v>
          </cell>
          <cell r="BG1659">
            <v>0.16795103903590136</v>
          </cell>
          <cell r="BH1659">
            <v>0.14379972569272978</v>
          </cell>
        </row>
        <row r="1660">
          <cell r="B1660" t="str">
            <v>36480</v>
          </cell>
          <cell r="C1660" t="str">
            <v>715126400022</v>
          </cell>
          <cell r="D1660" t="str">
            <v>VINO MALBEC 750ml RVA MONTES CLASSIC</v>
          </cell>
          <cell r="E1660">
            <v>6</v>
          </cell>
          <cell r="F1660" t="str">
            <v>BEBIDAS</v>
          </cell>
          <cell r="G1660" t="str">
            <v>BEBIDAS</v>
          </cell>
          <cell r="H1660" t="str">
            <v>VINOS FINOS Y VARIETALES</v>
          </cell>
          <cell r="I1660" t="str">
            <v>CHILE</v>
          </cell>
          <cell r="J1660" t="str">
            <v>MONTES</v>
          </cell>
          <cell r="K1660" t="str">
            <v>MONTES</v>
          </cell>
          <cell r="L1660">
            <v>984</v>
          </cell>
          <cell r="M1660" t="str">
            <v>CAMINOS DEL VINO S.A. (984)</v>
          </cell>
          <cell r="N1660">
            <v>0</v>
          </cell>
          <cell r="O1660">
            <v>0</v>
          </cell>
          <cell r="P1660">
            <v>2</v>
          </cell>
          <cell r="Q1660">
            <v>2</v>
          </cell>
          <cell r="R1660">
            <v>0</v>
          </cell>
          <cell r="S1660">
            <v>0</v>
          </cell>
          <cell r="T1660">
            <v>0</v>
          </cell>
          <cell r="U1660">
            <v>0</v>
          </cell>
          <cell r="V1660">
            <v>0</v>
          </cell>
          <cell r="W1660">
            <v>0</v>
          </cell>
          <cell r="X1660">
            <v>1</v>
          </cell>
          <cell r="Y1660">
            <v>1</v>
          </cell>
          <cell r="Z1660">
            <v>0</v>
          </cell>
          <cell r="AA1660">
            <v>0</v>
          </cell>
          <cell r="AB1660">
            <v>1</v>
          </cell>
          <cell r="AC1660">
            <v>1</v>
          </cell>
          <cell r="AD1660">
            <v>0</v>
          </cell>
          <cell r="AE1660">
            <v>0</v>
          </cell>
          <cell r="AF1660">
            <v>0</v>
          </cell>
          <cell r="AG1660">
            <v>0</v>
          </cell>
          <cell r="AH1660">
            <v>0</v>
          </cell>
          <cell r="AI1660">
            <v>0</v>
          </cell>
          <cell r="AJ1660">
            <v>3</v>
          </cell>
          <cell r="AK1660">
            <v>4</v>
          </cell>
          <cell r="AL1660">
            <v>5</v>
          </cell>
          <cell r="AM1660">
            <v>4</v>
          </cell>
          <cell r="AN1660">
            <v>4</v>
          </cell>
          <cell r="AO1660">
            <v>3</v>
          </cell>
          <cell r="AP1660">
            <v>45</v>
          </cell>
          <cell r="AQ1660" t="str">
            <v>SV</v>
          </cell>
          <cell r="AR1660">
            <v>150</v>
          </cell>
          <cell r="AS1660">
            <v>120</v>
          </cell>
          <cell r="AT1660" t="str">
            <v>SV</v>
          </cell>
          <cell r="AU1660" t="str">
            <v>SV</v>
          </cell>
          <cell r="AV1660">
            <v>62416.999996999999</v>
          </cell>
          <cell r="AW1660">
            <v>62417.000030000003</v>
          </cell>
          <cell r="AX1660">
            <v>74900</v>
          </cell>
          <cell r="AY1660">
            <v>0.19999359154717444</v>
          </cell>
          <cell r="AZ1660">
            <v>0.16666221632843792</v>
          </cell>
          <cell r="BA1660">
            <v>73900</v>
          </cell>
          <cell r="BB1660">
            <v>3</v>
          </cell>
          <cell r="BC1660">
            <v>0.18397231529153779</v>
          </cell>
          <cell r="BD1660">
            <v>0.15538565633288229</v>
          </cell>
          <cell r="BE1660">
            <v>72900</v>
          </cell>
          <cell r="BF1660">
            <v>6</v>
          </cell>
          <cell r="BG1660">
            <v>0.16795103903590136</v>
          </cell>
          <cell r="BH1660">
            <v>0.14379972569272978</v>
          </cell>
        </row>
        <row r="1661">
          <cell r="B1661" t="str">
            <v>36476</v>
          </cell>
          <cell r="C1661" t="str">
            <v>715126900133</v>
          </cell>
          <cell r="D1661" t="str">
            <v>VINO PINOT NOIR 750ml MONTES ALPHA</v>
          </cell>
          <cell r="E1661">
            <v>6</v>
          </cell>
          <cell r="F1661" t="str">
            <v>BEBIDAS</v>
          </cell>
          <cell r="G1661" t="str">
            <v>BEBIDAS</v>
          </cell>
          <cell r="H1661" t="str">
            <v>VINOS FINOS Y VARIETALES</v>
          </cell>
          <cell r="I1661" t="str">
            <v>CHILE</v>
          </cell>
          <cell r="J1661" t="str">
            <v>MONTES</v>
          </cell>
          <cell r="K1661" t="str">
            <v>MONTES</v>
          </cell>
          <cell r="L1661">
            <v>984</v>
          </cell>
          <cell r="M1661" t="str">
            <v>CAMINOS DEL VINO S.A. (984)</v>
          </cell>
          <cell r="N1661">
            <v>0</v>
          </cell>
          <cell r="O1661">
            <v>0</v>
          </cell>
          <cell r="P1661">
            <v>0</v>
          </cell>
          <cell r="Q1661">
            <v>0</v>
          </cell>
          <cell r="R1661">
            <v>0</v>
          </cell>
          <cell r="S1661">
            <v>0</v>
          </cell>
          <cell r="T1661">
            <v>0</v>
          </cell>
          <cell r="U1661">
            <v>0</v>
          </cell>
          <cell r="V1661">
            <v>0</v>
          </cell>
          <cell r="W1661">
            <v>0</v>
          </cell>
          <cell r="X1661">
            <v>0</v>
          </cell>
          <cell r="Y1661">
            <v>0</v>
          </cell>
          <cell r="Z1661">
            <v>0</v>
          </cell>
          <cell r="AA1661">
            <v>0</v>
          </cell>
          <cell r="AB1661">
            <v>0</v>
          </cell>
          <cell r="AC1661">
            <v>0</v>
          </cell>
          <cell r="AD1661">
            <v>0</v>
          </cell>
          <cell r="AE1661">
            <v>0</v>
          </cell>
          <cell r="AF1661">
            <v>0</v>
          </cell>
          <cell r="AG1661">
            <v>0</v>
          </cell>
          <cell r="AH1661">
            <v>0</v>
          </cell>
          <cell r="AI1661">
            <v>0</v>
          </cell>
          <cell r="AJ1661">
            <v>2</v>
          </cell>
          <cell r="AK1661">
            <v>2</v>
          </cell>
          <cell r="AL1661">
            <v>2</v>
          </cell>
          <cell r="AM1661">
            <v>2</v>
          </cell>
          <cell r="AN1661">
            <v>2</v>
          </cell>
          <cell r="AO1661">
            <v>2</v>
          </cell>
          <cell r="AP1661" t="str">
            <v>SV</v>
          </cell>
          <cell r="AQ1661" t="str">
            <v>SV</v>
          </cell>
          <cell r="AR1661" t="str">
            <v>SV</v>
          </cell>
          <cell r="AS1661" t="str">
            <v>SV</v>
          </cell>
          <cell r="AT1661" t="str">
            <v>SV</v>
          </cell>
          <cell r="AU1661" t="str">
            <v>SV</v>
          </cell>
          <cell r="AV1661">
            <v>149150.00000999999</v>
          </cell>
          <cell r="AW1661">
            <v>149150.00000999999</v>
          </cell>
          <cell r="AX1661">
            <v>178900</v>
          </cell>
          <cell r="AY1661">
            <v>0.19946362714049859</v>
          </cell>
          <cell r="AZ1661">
            <v>0.16629401894913365</v>
          </cell>
          <cell r="BA1661">
            <v>174900</v>
          </cell>
          <cell r="BB1661">
            <v>3</v>
          </cell>
          <cell r="BC1661">
            <v>0.17264498818822371</v>
          </cell>
          <cell r="BD1661">
            <v>0.14722698679245289</v>
          </cell>
          <cell r="BE1661">
            <v>169900</v>
          </cell>
          <cell r="BF1661">
            <v>6</v>
          </cell>
          <cell r="BG1661">
            <v>0.13912168949787995</v>
          </cell>
          <cell r="BH1661">
            <v>0.12213066503825787</v>
          </cell>
        </row>
        <row r="1662">
          <cell r="B1662" t="str">
            <v>36479</v>
          </cell>
          <cell r="C1662" t="str">
            <v>715126022125</v>
          </cell>
          <cell r="D1662" t="str">
            <v>VINO SAUVIGNON 750ml RVA MONTES CLASSIC</v>
          </cell>
          <cell r="E1662">
            <v>6</v>
          </cell>
          <cell r="F1662" t="str">
            <v>BEBIDAS</v>
          </cell>
          <cell r="G1662" t="str">
            <v>BEBIDAS</v>
          </cell>
          <cell r="H1662" t="str">
            <v>VINOS FINOS Y VARIETALES</v>
          </cell>
          <cell r="I1662" t="str">
            <v>CHILE</v>
          </cell>
          <cell r="J1662" t="str">
            <v>MONTES</v>
          </cell>
          <cell r="K1662" t="str">
            <v>MONTES</v>
          </cell>
          <cell r="L1662">
            <v>984</v>
          </cell>
          <cell r="M1662" t="str">
            <v>CAMINOS DEL VINO S.A. (984)</v>
          </cell>
          <cell r="N1662">
            <v>0</v>
          </cell>
          <cell r="O1662">
            <v>0</v>
          </cell>
          <cell r="P1662">
            <v>0</v>
          </cell>
          <cell r="Q1662">
            <v>1</v>
          </cell>
          <cell r="R1662">
            <v>0</v>
          </cell>
          <cell r="S1662">
            <v>0</v>
          </cell>
          <cell r="T1662">
            <v>0</v>
          </cell>
          <cell r="U1662">
            <v>0</v>
          </cell>
          <cell r="V1662">
            <v>0</v>
          </cell>
          <cell r="W1662">
            <v>0</v>
          </cell>
          <cell r="X1662">
            <v>0</v>
          </cell>
          <cell r="Y1662">
            <v>0</v>
          </cell>
          <cell r="Z1662">
            <v>1</v>
          </cell>
          <cell r="AA1662">
            <v>0</v>
          </cell>
          <cell r="AB1662">
            <v>0</v>
          </cell>
          <cell r="AC1662">
            <v>0</v>
          </cell>
          <cell r="AD1662">
            <v>0</v>
          </cell>
          <cell r="AE1662">
            <v>0</v>
          </cell>
          <cell r="AF1662">
            <v>0</v>
          </cell>
          <cell r="AG1662">
            <v>0</v>
          </cell>
          <cell r="AH1662">
            <v>0</v>
          </cell>
          <cell r="AI1662">
            <v>0</v>
          </cell>
          <cell r="AJ1662">
            <v>3</v>
          </cell>
          <cell r="AK1662">
            <v>3</v>
          </cell>
          <cell r="AL1662">
            <v>3</v>
          </cell>
          <cell r="AM1662">
            <v>3</v>
          </cell>
          <cell r="AN1662">
            <v>3</v>
          </cell>
          <cell r="AO1662">
            <v>3</v>
          </cell>
          <cell r="AP1662">
            <v>90</v>
          </cell>
          <cell r="AQ1662" t="str">
            <v>SV</v>
          </cell>
          <cell r="AR1662" t="str">
            <v>SV</v>
          </cell>
          <cell r="AS1662" t="str">
            <v>SV</v>
          </cell>
          <cell r="AT1662" t="str">
            <v>SV</v>
          </cell>
          <cell r="AU1662" t="str">
            <v>SV</v>
          </cell>
          <cell r="AV1662">
            <v>62417.000030000003</v>
          </cell>
          <cell r="AW1662">
            <v>62416.9997</v>
          </cell>
          <cell r="AX1662">
            <v>74900.399999999994</v>
          </cell>
          <cell r="AY1662">
            <v>0.19999999942323399</v>
          </cell>
          <cell r="AZ1662">
            <v>0.16666666626613466</v>
          </cell>
          <cell r="BA1662">
            <v>73900</v>
          </cell>
          <cell r="BB1662">
            <v>3</v>
          </cell>
          <cell r="BC1662">
            <v>0.18397231466556918</v>
          </cell>
          <cell r="BD1662">
            <v>0.15538565588633285</v>
          </cell>
          <cell r="BE1662">
            <v>72900</v>
          </cell>
          <cell r="BF1662">
            <v>6</v>
          </cell>
          <cell r="BG1662">
            <v>0.16795103841840309</v>
          </cell>
          <cell r="BH1662">
            <v>0.14379972524005483</v>
          </cell>
        </row>
        <row r="1663">
          <cell r="B1663" t="str">
            <v>36499</v>
          </cell>
          <cell r="C1663" t="str">
            <v>7804310548541</v>
          </cell>
          <cell r="D1663" t="str">
            <v>VINO CAB SAUVIGNON 750ml GRAN RVA AVES DEL SUR</v>
          </cell>
          <cell r="E1663">
            <v>6</v>
          </cell>
          <cell r="F1663" t="str">
            <v>BEBIDAS</v>
          </cell>
          <cell r="G1663" t="str">
            <v>BEBIDAS</v>
          </cell>
          <cell r="H1663" t="str">
            <v>VINOS FINOS Y VARIETALES</v>
          </cell>
          <cell r="I1663" t="str">
            <v>CHILE</v>
          </cell>
          <cell r="J1663" t="str">
            <v>AVES DEL SUR</v>
          </cell>
          <cell r="K1663" t="str">
            <v>AVES DEL SUR</v>
          </cell>
          <cell r="L1663">
            <v>984</v>
          </cell>
          <cell r="M1663" t="str">
            <v>CAMINOS DEL VINO S.A. (984)</v>
          </cell>
          <cell r="N1663">
            <v>0</v>
          </cell>
          <cell r="O1663">
            <v>0</v>
          </cell>
          <cell r="P1663">
            <v>0</v>
          </cell>
          <cell r="Q1663">
            <v>0</v>
          </cell>
          <cell r="R1663">
            <v>0</v>
          </cell>
          <cell r="S1663">
            <v>0</v>
          </cell>
          <cell r="T1663">
            <v>0</v>
          </cell>
          <cell r="U1663">
            <v>0</v>
          </cell>
          <cell r="V1663">
            <v>0</v>
          </cell>
          <cell r="W1663">
            <v>0</v>
          </cell>
          <cell r="X1663">
            <v>0</v>
          </cell>
          <cell r="Y1663">
            <v>0</v>
          </cell>
          <cell r="Z1663">
            <v>0</v>
          </cell>
          <cell r="AA1663">
            <v>0</v>
          </cell>
          <cell r="AB1663">
            <v>0</v>
          </cell>
          <cell r="AC1663">
            <v>0</v>
          </cell>
          <cell r="AD1663">
            <v>0</v>
          </cell>
          <cell r="AE1663">
            <v>1</v>
          </cell>
          <cell r="AF1663">
            <v>0</v>
          </cell>
          <cell r="AG1663">
            <v>0</v>
          </cell>
          <cell r="AH1663">
            <v>0</v>
          </cell>
          <cell r="AI1663">
            <v>0</v>
          </cell>
          <cell r="AJ1663">
            <v>3</v>
          </cell>
          <cell r="AK1663">
            <v>3</v>
          </cell>
          <cell r="AL1663">
            <v>2</v>
          </cell>
          <cell r="AM1663">
            <v>2</v>
          </cell>
          <cell r="AN1663">
            <v>2</v>
          </cell>
          <cell r="AO1663">
            <v>3</v>
          </cell>
          <cell r="AP1663" t="str">
            <v>SV</v>
          </cell>
          <cell r="AQ1663" t="str">
            <v>SV</v>
          </cell>
          <cell r="AR1663" t="str">
            <v>SV</v>
          </cell>
          <cell r="AS1663" t="str">
            <v>SV</v>
          </cell>
          <cell r="AT1663" t="str">
            <v>SV</v>
          </cell>
          <cell r="AU1663" t="str">
            <v>SV</v>
          </cell>
          <cell r="AV1663">
            <v>99149.999960000001</v>
          </cell>
          <cell r="AW1663">
            <v>99149.999630000006</v>
          </cell>
          <cell r="AX1663">
            <v>118900</v>
          </cell>
          <cell r="AY1663">
            <v>0.19919314218827755</v>
          </cell>
          <cell r="AZ1663">
            <v>0.16610597174095879</v>
          </cell>
          <cell r="BA1663">
            <v>116900</v>
          </cell>
          <cell r="BB1663">
            <v>3</v>
          </cell>
          <cell r="BC1663">
            <v>0.17902168479234359</v>
          </cell>
          <cell r="BD1663">
            <v>0.15183917912745937</v>
          </cell>
          <cell r="BE1663">
            <v>114900</v>
          </cell>
          <cell r="BF1663">
            <v>6</v>
          </cell>
          <cell r="BG1663">
            <v>0.15885022739640964</v>
          </cell>
          <cell r="BH1663">
            <v>0.13707571836379459</v>
          </cell>
        </row>
        <row r="1664">
          <cell r="B1664" t="str">
            <v>36500</v>
          </cell>
          <cell r="C1664" t="str">
            <v>7804310552692</v>
          </cell>
          <cell r="D1664" t="str">
            <v>VINO CAMENERE 750ml GRAN RVA AVES DEL SUR</v>
          </cell>
          <cell r="E1664">
            <v>6</v>
          </cell>
          <cell r="F1664" t="str">
            <v>BEBIDAS</v>
          </cell>
          <cell r="G1664" t="str">
            <v>BEBIDAS</v>
          </cell>
          <cell r="H1664" t="str">
            <v>VINOS FINOS Y VARIETALES</v>
          </cell>
          <cell r="I1664" t="str">
            <v>CHILE</v>
          </cell>
          <cell r="J1664" t="str">
            <v>AVES DEL SUR</v>
          </cell>
          <cell r="K1664" t="str">
            <v>AVES DEL SUR</v>
          </cell>
          <cell r="L1664">
            <v>984</v>
          </cell>
          <cell r="M1664" t="str">
            <v>CAMINOS DEL VINO S.A. (984)</v>
          </cell>
          <cell r="N1664">
            <v>0</v>
          </cell>
          <cell r="O1664">
            <v>0</v>
          </cell>
          <cell r="P1664">
            <v>0</v>
          </cell>
          <cell r="Q1664">
            <v>0</v>
          </cell>
          <cell r="R1664">
            <v>0</v>
          </cell>
          <cell r="S1664">
            <v>0</v>
          </cell>
          <cell r="T1664">
            <v>0</v>
          </cell>
          <cell r="U1664">
            <v>0</v>
          </cell>
          <cell r="V1664">
            <v>0</v>
          </cell>
          <cell r="W1664">
            <v>0</v>
          </cell>
          <cell r="X1664">
            <v>0</v>
          </cell>
          <cell r="Y1664">
            <v>0</v>
          </cell>
          <cell r="Z1664">
            <v>0</v>
          </cell>
          <cell r="AA1664">
            <v>0</v>
          </cell>
          <cell r="AB1664">
            <v>0</v>
          </cell>
          <cell r="AC1664">
            <v>0</v>
          </cell>
          <cell r="AD1664">
            <v>0</v>
          </cell>
          <cell r="AE1664">
            <v>0</v>
          </cell>
          <cell r="AF1664">
            <v>0</v>
          </cell>
          <cell r="AG1664">
            <v>0</v>
          </cell>
          <cell r="AH1664">
            <v>0</v>
          </cell>
          <cell r="AI1664">
            <v>0</v>
          </cell>
          <cell r="AJ1664">
            <v>3</v>
          </cell>
          <cell r="AK1664">
            <v>3</v>
          </cell>
          <cell r="AL1664">
            <v>2</v>
          </cell>
          <cell r="AM1664">
            <v>3</v>
          </cell>
          <cell r="AN1664">
            <v>2</v>
          </cell>
          <cell r="AO1664">
            <v>3</v>
          </cell>
          <cell r="AP1664" t="str">
            <v>SV</v>
          </cell>
          <cell r="AQ1664" t="str">
            <v>SV</v>
          </cell>
          <cell r="AR1664" t="str">
            <v>SV</v>
          </cell>
          <cell r="AS1664" t="str">
            <v>SV</v>
          </cell>
          <cell r="AT1664" t="str">
            <v>SV</v>
          </cell>
          <cell r="AU1664" t="str">
            <v>SV</v>
          </cell>
          <cell r="AV1664">
            <v>99149.999960000001</v>
          </cell>
          <cell r="AW1664">
            <v>99149.999630000006</v>
          </cell>
          <cell r="AX1664">
            <v>118900</v>
          </cell>
          <cell r="AY1664">
            <v>0.19919314218827755</v>
          </cell>
          <cell r="AZ1664">
            <v>0.16610597174095879</v>
          </cell>
          <cell r="BA1664">
            <v>116900</v>
          </cell>
          <cell r="BB1664">
            <v>3</v>
          </cell>
          <cell r="BC1664">
            <v>0.17902168479234359</v>
          </cell>
          <cell r="BD1664">
            <v>0.15183917912745937</v>
          </cell>
          <cell r="BE1664">
            <v>114900</v>
          </cell>
          <cell r="BF1664">
            <v>6</v>
          </cell>
          <cell r="BG1664">
            <v>0.15885022739640964</v>
          </cell>
          <cell r="BH1664">
            <v>0.13707571836379459</v>
          </cell>
        </row>
        <row r="1665">
          <cell r="B1665" t="str">
            <v>36501</v>
          </cell>
          <cell r="C1665" t="str">
            <v>7804310548596</v>
          </cell>
          <cell r="D1665" t="str">
            <v>VINO CHARDONNAY 750ml GRAN RVA AVES DEL SUR</v>
          </cell>
          <cell r="E1665">
            <v>6</v>
          </cell>
          <cell r="F1665" t="str">
            <v>BEBIDAS</v>
          </cell>
          <cell r="G1665" t="str">
            <v>BEBIDAS</v>
          </cell>
          <cell r="H1665" t="str">
            <v>VINOS FINOS Y VARIETALES</v>
          </cell>
          <cell r="I1665" t="str">
            <v>CHILE</v>
          </cell>
          <cell r="J1665" t="str">
            <v>AVES DEL SUR</v>
          </cell>
          <cell r="K1665" t="str">
            <v>AVES DEL SUR</v>
          </cell>
          <cell r="L1665">
            <v>984</v>
          </cell>
          <cell r="M1665" t="str">
            <v>CAMINOS DEL VINO S.A. (984)</v>
          </cell>
          <cell r="N1665">
            <v>0</v>
          </cell>
          <cell r="O1665">
            <v>0</v>
          </cell>
          <cell r="P1665">
            <v>0</v>
          </cell>
          <cell r="Q1665">
            <v>0</v>
          </cell>
          <cell r="R1665">
            <v>0</v>
          </cell>
          <cell r="S1665">
            <v>0</v>
          </cell>
          <cell r="T1665">
            <v>0</v>
          </cell>
          <cell r="U1665">
            <v>0</v>
          </cell>
          <cell r="V1665">
            <v>0</v>
          </cell>
          <cell r="W1665">
            <v>0</v>
          </cell>
          <cell r="X1665">
            <v>0</v>
          </cell>
          <cell r="Y1665">
            <v>0</v>
          </cell>
          <cell r="Z1665">
            <v>0</v>
          </cell>
          <cell r="AA1665">
            <v>0</v>
          </cell>
          <cell r="AB1665">
            <v>0</v>
          </cell>
          <cell r="AC1665">
            <v>0</v>
          </cell>
          <cell r="AD1665">
            <v>0</v>
          </cell>
          <cell r="AE1665">
            <v>0</v>
          </cell>
          <cell r="AF1665">
            <v>0</v>
          </cell>
          <cell r="AG1665">
            <v>0</v>
          </cell>
          <cell r="AH1665">
            <v>0</v>
          </cell>
          <cell r="AI1665">
            <v>0</v>
          </cell>
          <cell r="AJ1665">
            <v>2</v>
          </cell>
          <cell r="AK1665">
            <v>2</v>
          </cell>
          <cell r="AL1665">
            <v>2</v>
          </cell>
          <cell r="AM1665">
            <v>2</v>
          </cell>
          <cell r="AN1665">
            <v>2</v>
          </cell>
          <cell r="AO1665">
            <v>2</v>
          </cell>
          <cell r="AP1665" t="str">
            <v>SV</v>
          </cell>
          <cell r="AQ1665" t="str">
            <v>SV</v>
          </cell>
          <cell r="AR1665" t="str">
            <v>SV</v>
          </cell>
          <cell r="AS1665" t="str">
            <v>SV</v>
          </cell>
          <cell r="AT1665" t="str">
            <v>SV</v>
          </cell>
          <cell r="AU1665" t="str">
            <v>SV</v>
          </cell>
          <cell r="AV1665">
            <v>99150.000004000001</v>
          </cell>
          <cell r="AW1665">
            <v>99149.999630000006</v>
          </cell>
          <cell r="AX1665">
            <v>118900</v>
          </cell>
          <cell r="AY1665">
            <v>0.19919314165610924</v>
          </cell>
          <cell r="AZ1665">
            <v>0.16610597137089991</v>
          </cell>
          <cell r="BA1665">
            <v>116900</v>
          </cell>
          <cell r="BB1665">
            <v>3</v>
          </cell>
          <cell r="BC1665">
            <v>0.17902168426912679</v>
          </cell>
          <cell r="BD1665">
            <v>0.15183917875106928</v>
          </cell>
          <cell r="BE1665">
            <v>114900</v>
          </cell>
          <cell r="BF1665">
            <v>6</v>
          </cell>
          <cell r="BG1665">
            <v>0.15885022688214412</v>
          </cell>
          <cell r="BH1665">
            <v>0.13707571798085291</v>
          </cell>
        </row>
        <row r="1666">
          <cell r="B1666" t="str">
            <v>36481</v>
          </cell>
          <cell r="C1666" t="str">
            <v>7804314945056</v>
          </cell>
          <cell r="D1666" t="str">
            <v>VINO CAB SAU 750ml ESTATE COLLETION VIU MANENT</v>
          </cell>
          <cell r="E1666">
            <v>6</v>
          </cell>
          <cell r="F1666" t="str">
            <v>BEBIDAS</v>
          </cell>
          <cell r="G1666" t="str">
            <v>BEBIDAS</v>
          </cell>
          <cell r="H1666" t="str">
            <v>VINOS FINOS Y VARIETALES</v>
          </cell>
          <cell r="I1666" t="str">
            <v>CHILE</v>
          </cell>
          <cell r="J1666" t="str">
            <v>VIU MANENT</v>
          </cell>
          <cell r="K1666" t="str">
            <v>VIU MANENT</v>
          </cell>
          <cell r="L1666">
            <v>984</v>
          </cell>
          <cell r="M1666" t="str">
            <v>CAMINOS DEL VINO S.A. (984)</v>
          </cell>
          <cell r="N1666">
            <v>0</v>
          </cell>
          <cell r="O1666">
            <v>0</v>
          </cell>
          <cell r="P1666">
            <v>0</v>
          </cell>
          <cell r="Q1666">
            <v>0</v>
          </cell>
          <cell r="R1666">
            <v>0</v>
          </cell>
          <cell r="S1666">
            <v>0</v>
          </cell>
          <cell r="T1666">
            <v>0</v>
          </cell>
          <cell r="U1666">
            <v>0</v>
          </cell>
          <cell r="V1666">
            <v>0</v>
          </cell>
          <cell r="W1666">
            <v>0</v>
          </cell>
          <cell r="X1666">
            <v>0</v>
          </cell>
          <cell r="Y1666">
            <v>0</v>
          </cell>
          <cell r="Z1666">
            <v>0</v>
          </cell>
          <cell r="AA1666">
            <v>0</v>
          </cell>
          <cell r="AB1666">
            <v>0</v>
          </cell>
          <cell r="AC1666">
            <v>0</v>
          </cell>
          <cell r="AD1666">
            <v>0</v>
          </cell>
          <cell r="AE1666">
            <v>0</v>
          </cell>
          <cell r="AF1666">
            <v>1</v>
          </cell>
          <cell r="AG1666">
            <v>1</v>
          </cell>
          <cell r="AH1666">
            <v>0</v>
          </cell>
          <cell r="AI1666">
            <v>0</v>
          </cell>
          <cell r="AJ1666">
            <v>6</v>
          </cell>
          <cell r="AK1666">
            <v>5</v>
          </cell>
          <cell r="AL1666">
            <v>5</v>
          </cell>
          <cell r="AM1666">
            <v>5</v>
          </cell>
          <cell r="AN1666">
            <v>3</v>
          </cell>
          <cell r="AO1666">
            <v>3</v>
          </cell>
          <cell r="AP1666" t="str">
            <v>SV</v>
          </cell>
          <cell r="AQ1666" t="str">
            <v>SV</v>
          </cell>
          <cell r="AR1666" t="str">
            <v>SV</v>
          </cell>
          <cell r="AS1666" t="str">
            <v>SV</v>
          </cell>
          <cell r="AT1666">
            <v>90</v>
          </cell>
          <cell r="AU1666" t="str">
            <v>SV</v>
          </cell>
          <cell r="AV1666">
            <v>62416.999996999999</v>
          </cell>
          <cell r="AW1666">
            <v>62417.000030000003</v>
          </cell>
          <cell r="AX1666">
            <v>74900.399999999994</v>
          </cell>
          <cell r="AY1666">
            <v>0.20000000005767649</v>
          </cell>
          <cell r="AZ1666">
            <v>0.16666666670671981</v>
          </cell>
          <cell r="BA1666">
            <v>73900</v>
          </cell>
          <cell r="BB1666">
            <v>3</v>
          </cell>
          <cell r="BC1666">
            <v>0.18397231529153779</v>
          </cell>
          <cell r="BD1666">
            <v>0.15538565633288229</v>
          </cell>
          <cell r="BE1666">
            <v>72900</v>
          </cell>
          <cell r="BF1666">
            <v>6</v>
          </cell>
          <cell r="BG1666">
            <v>0.16795103903590136</v>
          </cell>
          <cell r="BH1666">
            <v>0.14379972569272978</v>
          </cell>
        </row>
        <row r="1667">
          <cell r="B1667" t="str">
            <v>36483</v>
          </cell>
          <cell r="C1667" t="str">
            <v>7804314945315</v>
          </cell>
          <cell r="D1667" t="str">
            <v>VINO CAMENERE 750ml ESTATE COLLETION VIU MANENT</v>
          </cell>
          <cell r="E1667">
            <v>6</v>
          </cell>
          <cell r="F1667" t="str">
            <v>BEBIDAS</v>
          </cell>
          <cell r="G1667" t="str">
            <v>BEBIDAS</v>
          </cell>
          <cell r="H1667" t="str">
            <v>VINOS FINOS Y VARIETALES</v>
          </cell>
          <cell r="I1667" t="str">
            <v>CHILE</v>
          </cell>
          <cell r="J1667" t="str">
            <v>VIU MANENT</v>
          </cell>
          <cell r="K1667" t="str">
            <v>VIU MANENT</v>
          </cell>
          <cell r="L1667">
            <v>984</v>
          </cell>
          <cell r="M1667" t="str">
            <v>CAMINOS DEL VINO S.A. (984)</v>
          </cell>
          <cell r="N1667">
            <v>0</v>
          </cell>
          <cell r="O1667">
            <v>0</v>
          </cell>
          <cell r="P1667">
            <v>0</v>
          </cell>
          <cell r="Q1667">
            <v>0</v>
          </cell>
          <cell r="R1667">
            <v>0</v>
          </cell>
          <cell r="S1667">
            <v>0</v>
          </cell>
          <cell r="T1667">
            <v>0</v>
          </cell>
          <cell r="U1667">
            <v>1</v>
          </cell>
          <cell r="V1667">
            <v>0</v>
          </cell>
          <cell r="W1667">
            <v>0</v>
          </cell>
          <cell r="X1667">
            <v>0</v>
          </cell>
          <cell r="Y1667">
            <v>0</v>
          </cell>
          <cell r="Z1667">
            <v>0</v>
          </cell>
          <cell r="AA1667">
            <v>2</v>
          </cell>
          <cell r="AB1667">
            <v>0</v>
          </cell>
          <cell r="AC1667">
            <v>0</v>
          </cell>
          <cell r="AD1667">
            <v>0</v>
          </cell>
          <cell r="AE1667">
            <v>0</v>
          </cell>
          <cell r="AF1667">
            <v>0</v>
          </cell>
          <cell r="AG1667">
            <v>0</v>
          </cell>
          <cell r="AH1667">
            <v>0</v>
          </cell>
          <cell r="AI1667">
            <v>0</v>
          </cell>
          <cell r="AJ1667">
            <v>4</v>
          </cell>
          <cell r="AK1667">
            <v>2</v>
          </cell>
          <cell r="AL1667">
            <v>3</v>
          </cell>
          <cell r="AM1667">
            <v>0</v>
          </cell>
          <cell r="AN1667">
            <v>3</v>
          </cell>
          <cell r="AO1667">
            <v>3</v>
          </cell>
          <cell r="AP1667" t="str">
            <v>SV</v>
          </cell>
          <cell r="AQ1667">
            <v>60</v>
          </cell>
          <cell r="AR1667" t="str">
            <v>SV</v>
          </cell>
          <cell r="AS1667" t="str">
            <v>Q</v>
          </cell>
          <cell r="AT1667" t="str">
            <v>SV</v>
          </cell>
          <cell r="AU1667" t="str">
            <v>SV</v>
          </cell>
          <cell r="AV1667">
            <v>62417.000030000003</v>
          </cell>
          <cell r="AW1667">
            <v>62416.9997</v>
          </cell>
          <cell r="AX1667">
            <v>74900.399999999994</v>
          </cell>
          <cell r="AY1667">
            <v>0.19999999942323399</v>
          </cell>
          <cell r="AZ1667">
            <v>0.16666666626613466</v>
          </cell>
          <cell r="BA1667">
            <v>73900</v>
          </cell>
          <cell r="BB1667">
            <v>3</v>
          </cell>
          <cell r="BC1667">
            <v>0.18397231466556918</v>
          </cell>
          <cell r="BD1667">
            <v>0.15538565588633285</v>
          </cell>
          <cell r="BE1667">
            <v>72900</v>
          </cell>
          <cell r="BF1667">
            <v>6</v>
          </cell>
          <cell r="BG1667">
            <v>0.16795103841840309</v>
          </cell>
          <cell r="BH1667">
            <v>0.14379972524005483</v>
          </cell>
        </row>
        <row r="1668">
          <cell r="B1668" t="str">
            <v>36486</v>
          </cell>
          <cell r="C1668" t="str">
            <v>7804314945636</v>
          </cell>
          <cell r="D1668" t="str">
            <v>VINO CAMENERE 750ml GRAN RVA VIU MANENT SECRETO</v>
          </cell>
          <cell r="E1668">
            <v>6</v>
          </cell>
          <cell r="F1668" t="str">
            <v>BEBIDAS</v>
          </cell>
          <cell r="G1668" t="str">
            <v>BEBIDAS</v>
          </cell>
          <cell r="H1668" t="str">
            <v>VINOS FINOS Y VARIETALES</v>
          </cell>
          <cell r="I1668" t="str">
            <v>CHILE</v>
          </cell>
          <cell r="J1668" t="str">
            <v>VIU MANENT</v>
          </cell>
          <cell r="K1668" t="str">
            <v>VIU MANENT</v>
          </cell>
          <cell r="L1668">
            <v>984</v>
          </cell>
          <cell r="M1668" t="str">
            <v>CAMINOS DEL VINO S.A. (984)</v>
          </cell>
          <cell r="N1668">
            <v>1</v>
          </cell>
          <cell r="O1668">
            <v>0</v>
          </cell>
          <cell r="P1668">
            <v>2</v>
          </cell>
          <cell r="Q1668">
            <v>2</v>
          </cell>
          <cell r="R1668">
            <v>0</v>
          </cell>
          <cell r="S1668">
            <v>0</v>
          </cell>
          <cell r="T1668">
            <v>1</v>
          </cell>
          <cell r="U1668">
            <v>1</v>
          </cell>
          <cell r="V1668">
            <v>0</v>
          </cell>
          <cell r="W1668">
            <v>0</v>
          </cell>
          <cell r="X1668">
            <v>0</v>
          </cell>
          <cell r="Y1668">
            <v>0</v>
          </cell>
          <cell r="Z1668">
            <v>0</v>
          </cell>
          <cell r="AA1668">
            <v>2</v>
          </cell>
          <cell r="AB1668">
            <v>0</v>
          </cell>
          <cell r="AC1668">
            <v>0</v>
          </cell>
          <cell r="AD1668">
            <v>0</v>
          </cell>
          <cell r="AE1668">
            <v>0</v>
          </cell>
          <cell r="AF1668">
            <v>0</v>
          </cell>
          <cell r="AG1668">
            <v>0</v>
          </cell>
          <cell r="AH1668">
            <v>0</v>
          </cell>
          <cell r="AI1668">
            <v>0</v>
          </cell>
          <cell r="AJ1668">
            <v>2</v>
          </cell>
          <cell r="AK1668">
            <v>3</v>
          </cell>
          <cell r="AL1668">
            <v>2</v>
          </cell>
          <cell r="AM1668">
            <v>1</v>
          </cell>
          <cell r="AN1668">
            <v>3</v>
          </cell>
          <cell r="AO1668">
            <v>2</v>
          </cell>
          <cell r="AP1668">
            <v>30</v>
          </cell>
          <cell r="AQ1668">
            <v>90</v>
          </cell>
          <cell r="AR1668" t="str">
            <v>SV</v>
          </cell>
          <cell r="AS1668" t="str">
            <v>SV</v>
          </cell>
          <cell r="AT1668" t="str">
            <v>SV</v>
          </cell>
          <cell r="AU1668" t="str">
            <v>SV</v>
          </cell>
          <cell r="AV1668">
            <v>107499.99997</v>
          </cell>
          <cell r="AW1668">
            <v>107500.00040999999</v>
          </cell>
          <cell r="AX1668">
            <v>128900</v>
          </cell>
          <cell r="AY1668">
            <v>0.19906976777648455</v>
          </cell>
          <cell r="AZ1668">
            <v>0.16602017090768034</v>
          </cell>
          <cell r="BA1668">
            <v>126900</v>
          </cell>
          <cell r="BB1668">
            <v>3</v>
          </cell>
          <cell r="BC1668">
            <v>0.18046511660850184</v>
          </cell>
          <cell r="BD1668">
            <v>0.15287628077226159</v>
          </cell>
          <cell r="BE1668">
            <v>124900</v>
          </cell>
          <cell r="BF1668">
            <v>6</v>
          </cell>
          <cell r="BG1668">
            <v>0.16186046544051913</v>
          </cell>
          <cell r="BH1668">
            <v>0.13931144939951959</v>
          </cell>
        </row>
        <row r="1669">
          <cell r="B1669" t="str">
            <v>36484</v>
          </cell>
          <cell r="C1669" t="str">
            <v>7804314945094</v>
          </cell>
          <cell r="D1669" t="str">
            <v>VINO MALBEC 750ml ESTATE COLLETION VIU MANENT</v>
          </cell>
          <cell r="E1669">
            <v>6</v>
          </cell>
          <cell r="F1669" t="str">
            <v>BEBIDAS</v>
          </cell>
          <cell r="G1669" t="str">
            <v>BEBIDAS</v>
          </cell>
          <cell r="H1669" t="str">
            <v>VINOS FINOS Y VARIETALES</v>
          </cell>
          <cell r="I1669" t="str">
            <v>CHILE</v>
          </cell>
          <cell r="J1669" t="str">
            <v>VIU MANENT</v>
          </cell>
          <cell r="K1669" t="str">
            <v>VIU MANENT</v>
          </cell>
          <cell r="L1669">
            <v>984</v>
          </cell>
          <cell r="M1669" t="str">
            <v>CAMINOS DEL VINO S.A. (984)</v>
          </cell>
          <cell r="N1669">
            <v>0</v>
          </cell>
          <cell r="O1669">
            <v>0</v>
          </cell>
          <cell r="P1669">
            <v>0</v>
          </cell>
          <cell r="Q1669">
            <v>0</v>
          </cell>
          <cell r="R1669">
            <v>0</v>
          </cell>
          <cell r="S1669">
            <v>1</v>
          </cell>
          <cell r="T1669">
            <v>1</v>
          </cell>
          <cell r="U1669">
            <v>1</v>
          </cell>
          <cell r="V1669">
            <v>0</v>
          </cell>
          <cell r="W1669">
            <v>0</v>
          </cell>
          <cell r="X1669">
            <v>0</v>
          </cell>
          <cell r="Y1669">
            <v>0</v>
          </cell>
          <cell r="Z1669">
            <v>0</v>
          </cell>
          <cell r="AA1669">
            <v>0</v>
          </cell>
          <cell r="AB1669">
            <v>1</v>
          </cell>
          <cell r="AC1669">
            <v>1</v>
          </cell>
          <cell r="AD1669">
            <v>1</v>
          </cell>
          <cell r="AE1669">
            <v>1</v>
          </cell>
          <cell r="AF1669">
            <v>0</v>
          </cell>
          <cell r="AG1669">
            <v>0</v>
          </cell>
          <cell r="AH1669">
            <v>0</v>
          </cell>
          <cell r="AI1669">
            <v>0</v>
          </cell>
          <cell r="AJ1669">
            <v>3</v>
          </cell>
          <cell r="AK1669">
            <v>3</v>
          </cell>
          <cell r="AL1669">
            <v>3</v>
          </cell>
          <cell r="AM1669">
            <v>4</v>
          </cell>
          <cell r="AN1669">
            <v>3</v>
          </cell>
          <cell r="AO1669">
            <v>3</v>
          </cell>
          <cell r="AP1669" t="str">
            <v>SV</v>
          </cell>
          <cell r="AQ1669">
            <v>90</v>
          </cell>
          <cell r="AR1669" t="str">
            <v>SV</v>
          </cell>
          <cell r="AS1669">
            <v>120</v>
          </cell>
          <cell r="AT1669" t="str">
            <v>SV</v>
          </cell>
          <cell r="AU1669" t="str">
            <v>SV</v>
          </cell>
          <cell r="AV1669">
            <v>62416.999996999999</v>
          </cell>
          <cell r="AW1669">
            <v>62417.000030000003</v>
          </cell>
          <cell r="AX1669">
            <v>74900</v>
          </cell>
          <cell r="AY1669">
            <v>0.19999359154717444</v>
          </cell>
          <cell r="AZ1669">
            <v>0.16666221632843792</v>
          </cell>
          <cell r="BA1669">
            <v>73900</v>
          </cell>
          <cell r="BB1669">
            <v>3</v>
          </cell>
          <cell r="BC1669">
            <v>0.18397231529153779</v>
          </cell>
          <cell r="BD1669">
            <v>0.15538565633288229</v>
          </cell>
          <cell r="BE1669">
            <v>72900</v>
          </cell>
          <cell r="BF1669">
            <v>6</v>
          </cell>
          <cell r="BG1669">
            <v>0.16795103903590136</v>
          </cell>
          <cell r="BH1669">
            <v>0.14379972569272978</v>
          </cell>
        </row>
        <row r="1670">
          <cell r="B1670" t="str">
            <v>36485</v>
          </cell>
          <cell r="C1670" t="str">
            <v>7804314945629</v>
          </cell>
          <cell r="D1670" t="str">
            <v>VINO MALBEC 750ml GRAN RVA VIU MANENT SECRETO</v>
          </cell>
          <cell r="E1670">
            <v>6</v>
          </cell>
          <cell r="F1670" t="str">
            <v>BEBIDAS</v>
          </cell>
          <cell r="G1670" t="str">
            <v>BEBIDAS</v>
          </cell>
          <cell r="H1670" t="str">
            <v>VINOS FINOS Y VARIETALES</v>
          </cell>
          <cell r="I1670" t="str">
            <v>CHILE</v>
          </cell>
          <cell r="J1670" t="str">
            <v>VIU MANENT</v>
          </cell>
          <cell r="K1670" t="str">
            <v>VIU MANENT</v>
          </cell>
          <cell r="L1670">
            <v>984</v>
          </cell>
          <cell r="M1670" t="str">
            <v>CAMINOS DEL VINO S.A. (984)</v>
          </cell>
          <cell r="N1670">
            <v>0</v>
          </cell>
          <cell r="O1670">
            <v>0</v>
          </cell>
          <cell r="P1670">
            <v>1</v>
          </cell>
          <cell r="Q1670">
            <v>1</v>
          </cell>
          <cell r="R1670">
            <v>0</v>
          </cell>
          <cell r="S1670">
            <v>1</v>
          </cell>
          <cell r="T1670">
            <v>0</v>
          </cell>
          <cell r="U1670">
            <v>0</v>
          </cell>
          <cell r="V1670">
            <v>0</v>
          </cell>
          <cell r="W1670">
            <v>0</v>
          </cell>
          <cell r="X1670">
            <v>0</v>
          </cell>
          <cell r="Y1670">
            <v>0</v>
          </cell>
          <cell r="Z1670">
            <v>0</v>
          </cell>
          <cell r="AA1670">
            <v>0</v>
          </cell>
          <cell r="AB1670">
            <v>0</v>
          </cell>
          <cell r="AC1670">
            <v>0</v>
          </cell>
          <cell r="AD1670">
            <v>0</v>
          </cell>
          <cell r="AE1670">
            <v>0</v>
          </cell>
          <cell r="AF1670">
            <v>1</v>
          </cell>
          <cell r="AG1670">
            <v>1</v>
          </cell>
          <cell r="AH1670">
            <v>0</v>
          </cell>
          <cell r="AI1670">
            <v>0</v>
          </cell>
          <cell r="AJ1670">
            <v>4</v>
          </cell>
          <cell r="AK1670">
            <v>2</v>
          </cell>
          <cell r="AL1670">
            <v>2</v>
          </cell>
          <cell r="AM1670">
            <v>2</v>
          </cell>
          <cell r="AN1670">
            <v>2</v>
          </cell>
          <cell r="AO1670">
            <v>3</v>
          </cell>
          <cell r="AP1670">
            <v>120</v>
          </cell>
          <cell r="AQ1670" t="str">
            <v>SV</v>
          </cell>
          <cell r="AR1670" t="str">
            <v>SV</v>
          </cell>
          <cell r="AS1670" t="str">
            <v>SV</v>
          </cell>
          <cell r="AT1670">
            <v>60</v>
          </cell>
          <cell r="AU1670" t="str">
            <v>SV</v>
          </cell>
          <cell r="AV1670">
            <v>107500.00000299999</v>
          </cell>
          <cell r="AW1670">
            <v>107499.99997</v>
          </cell>
          <cell r="AX1670">
            <v>128900</v>
          </cell>
          <cell r="AY1670">
            <v>0.1990697674083981</v>
          </cell>
          <cell r="AZ1670">
            <v>0.16602017065166802</v>
          </cell>
          <cell r="BA1670">
            <v>126900</v>
          </cell>
          <cell r="BB1670">
            <v>3</v>
          </cell>
          <cell r="BC1670">
            <v>0.1804651162461266</v>
          </cell>
          <cell r="BD1670">
            <v>0.15287628051221439</v>
          </cell>
          <cell r="BE1670">
            <v>124900</v>
          </cell>
          <cell r="BF1670">
            <v>6</v>
          </cell>
          <cell r="BG1670">
            <v>0.1618604650838551</v>
          </cell>
          <cell r="BH1670">
            <v>0.1393114491353083</v>
          </cell>
        </row>
        <row r="1671">
          <cell r="B1671" t="str">
            <v>36482</v>
          </cell>
          <cell r="C1671" t="str">
            <v>7804314945063</v>
          </cell>
          <cell r="D1671" t="str">
            <v>VINO SAUVIGNON 750ml ESTATE COLLETION VIU MANENT</v>
          </cell>
          <cell r="E1671">
            <v>6</v>
          </cell>
          <cell r="F1671" t="str">
            <v>BEBIDAS</v>
          </cell>
          <cell r="G1671" t="str">
            <v>BEBIDAS</v>
          </cell>
          <cell r="H1671" t="str">
            <v>VINOS FINOS Y VARIETALES</v>
          </cell>
          <cell r="I1671" t="str">
            <v>CHILE</v>
          </cell>
          <cell r="J1671" t="str">
            <v>VIU MANENT</v>
          </cell>
          <cell r="K1671" t="str">
            <v>VIU MANENT</v>
          </cell>
          <cell r="L1671">
            <v>984</v>
          </cell>
          <cell r="M1671" t="str">
            <v>CAMINOS DEL VINO S.A. (984)</v>
          </cell>
          <cell r="N1671">
            <v>0</v>
          </cell>
          <cell r="O1671">
            <v>0</v>
          </cell>
          <cell r="P1671">
            <v>4</v>
          </cell>
          <cell r="Q1671">
            <v>1</v>
          </cell>
          <cell r="R1671">
            <v>0</v>
          </cell>
          <cell r="S1671">
            <v>0</v>
          </cell>
          <cell r="T1671">
            <v>0</v>
          </cell>
          <cell r="U1671">
            <v>0</v>
          </cell>
          <cell r="V1671">
            <v>0</v>
          </cell>
          <cell r="W1671">
            <v>0</v>
          </cell>
          <cell r="X1671">
            <v>0</v>
          </cell>
          <cell r="Y1671">
            <v>0</v>
          </cell>
          <cell r="Z1671">
            <v>2</v>
          </cell>
          <cell r="AA1671">
            <v>0</v>
          </cell>
          <cell r="AB1671">
            <v>1</v>
          </cell>
          <cell r="AC1671">
            <v>1</v>
          </cell>
          <cell r="AD1671">
            <v>0</v>
          </cell>
          <cell r="AE1671">
            <v>0</v>
          </cell>
          <cell r="AF1671">
            <v>2</v>
          </cell>
          <cell r="AG1671">
            <v>2</v>
          </cell>
          <cell r="AH1671">
            <v>0</v>
          </cell>
          <cell r="AI1671">
            <v>0</v>
          </cell>
          <cell r="AJ1671">
            <v>8</v>
          </cell>
          <cell r="AK1671">
            <v>3</v>
          </cell>
          <cell r="AL1671">
            <v>2</v>
          </cell>
          <cell r="AM1671">
            <v>3</v>
          </cell>
          <cell r="AN1671">
            <v>1</v>
          </cell>
          <cell r="AO1671">
            <v>0</v>
          </cell>
          <cell r="AP1671">
            <v>240</v>
          </cell>
          <cell r="AQ1671" t="str">
            <v>SV</v>
          </cell>
          <cell r="AR1671" t="str">
            <v>SV</v>
          </cell>
          <cell r="AS1671">
            <v>90</v>
          </cell>
          <cell r="AT1671">
            <v>15</v>
          </cell>
          <cell r="AU1671" t="str">
            <v>Q</v>
          </cell>
          <cell r="AV1671">
            <v>62417.000030000003</v>
          </cell>
          <cell r="AW1671">
            <v>62416.999369999998</v>
          </cell>
          <cell r="AX1671">
            <v>74900.399999999994</v>
          </cell>
          <cell r="AY1671">
            <v>0.19999999942323399</v>
          </cell>
          <cell r="AZ1671">
            <v>0.16666666626613466</v>
          </cell>
          <cell r="BA1671">
            <v>73900</v>
          </cell>
          <cell r="BB1671">
            <v>3</v>
          </cell>
          <cell r="BC1671">
            <v>0.18397231466556918</v>
          </cell>
          <cell r="BD1671">
            <v>0.15538565588633285</v>
          </cell>
          <cell r="BE1671">
            <v>72900</v>
          </cell>
          <cell r="BF1671">
            <v>6</v>
          </cell>
          <cell r="BG1671">
            <v>0.16795103841840309</v>
          </cell>
          <cell r="BH1671">
            <v>0.14379972524005483</v>
          </cell>
        </row>
        <row r="1672">
          <cell r="B1672" t="str">
            <v>16491</v>
          </cell>
          <cell r="C1672" t="str">
            <v>8412934328198</v>
          </cell>
          <cell r="D1672" t="str">
            <v>VINO 750ml ROBLE 7 FUENTESPINA</v>
          </cell>
          <cell r="E1672">
            <v>6</v>
          </cell>
          <cell r="F1672" t="str">
            <v>BEBIDAS</v>
          </cell>
          <cell r="G1672" t="str">
            <v>BEBIDAS</v>
          </cell>
          <cell r="H1672" t="str">
            <v>VINOS FINOS Y VARIETALES</v>
          </cell>
          <cell r="I1672" t="str">
            <v>ESPAÑA</v>
          </cell>
          <cell r="J1672" t="str">
            <v>AVELINO VEGAS</v>
          </cell>
          <cell r="K1672" t="str">
            <v>FUENTESPINA</v>
          </cell>
          <cell r="L1672">
            <v>114</v>
          </cell>
          <cell r="M1672" t="str">
            <v>APOLO IMPORT S.A. 2 - TRENTINO (114)</v>
          </cell>
          <cell r="N1672">
            <v>0</v>
          </cell>
          <cell r="O1672">
            <v>0</v>
          </cell>
          <cell r="P1672">
            <v>0</v>
          </cell>
          <cell r="Q1672">
            <v>0</v>
          </cell>
          <cell r="R1672">
            <v>0</v>
          </cell>
          <cell r="S1672">
            <v>0</v>
          </cell>
          <cell r="T1672">
            <v>0</v>
          </cell>
          <cell r="U1672">
            <v>0</v>
          </cell>
          <cell r="V1672">
            <v>0</v>
          </cell>
          <cell r="W1672">
            <v>0</v>
          </cell>
          <cell r="X1672">
            <v>0</v>
          </cell>
          <cell r="Y1672">
            <v>0</v>
          </cell>
          <cell r="Z1672">
            <v>0</v>
          </cell>
          <cell r="AA1672">
            <v>0</v>
          </cell>
          <cell r="AB1672">
            <v>0</v>
          </cell>
          <cell r="AC1672">
            <v>0</v>
          </cell>
          <cell r="AD1672">
            <v>0</v>
          </cell>
          <cell r="AE1672">
            <v>0</v>
          </cell>
          <cell r="AF1672">
            <v>0</v>
          </cell>
          <cell r="AG1672">
            <v>0</v>
          </cell>
          <cell r="AH1672">
            <v>0</v>
          </cell>
          <cell r="AI1672">
            <v>0</v>
          </cell>
          <cell r="AJ1672">
            <v>6</v>
          </cell>
          <cell r="AK1672">
            <v>4</v>
          </cell>
          <cell r="AL1672">
            <v>5</v>
          </cell>
          <cell r="AM1672">
            <v>3</v>
          </cell>
          <cell r="AN1672">
            <v>4</v>
          </cell>
          <cell r="AO1672">
            <v>6</v>
          </cell>
          <cell r="AP1672" t="str">
            <v>SV</v>
          </cell>
          <cell r="AQ1672" t="str">
            <v>SV</v>
          </cell>
          <cell r="AR1672" t="str">
            <v>SV</v>
          </cell>
          <cell r="AS1672" t="str">
            <v>SV</v>
          </cell>
          <cell r="AT1672" t="str">
            <v>SV</v>
          </cell>
          <cell r="AU1672" t="str">
            <v>SV</v>
          </cell>
          <cell r="AV1672">
            <v>124920.00004</v>
          </cell>
          <cell r="AW1672">
            <v>116376.31170000001</v>
          </cell>
          <cell r="AX1672">
            <v>129900</v>
          </cell>
          <cell r="AY1672">
            <v>3.986551359594448E-2</v>
          </cell>
          <cell r="AZ1672">
            <v>3.8337182140107784E-2</v>
          </cell>
          <cell r="BA1672">
            <v>119900</v>
          </cell>
          <cell r="BB1672">
            <v>3</v>
          </cell>
          <cell r="BC1672">
            <v>-4.0185719167407652E-2</v>
          </cell>
          <cell r="BD1672">
            <v>-4.1868223853210998E-2</v>
          </cell>
          <cell r="BE1672">
            <v>115900</v>
          </cell>
          <cell r="BF1672">
            <v>6</v>
          </cell>
          <cell r="BG1672">
            <v>-7.2206212272748593E-2</v>
          </cell>
          <cell r="BH1672">
            <v>-7.7825712165660046E-2</v>
          </cell>
        </row>
        <row r="1673">
          <cell r="B1673" t="str">
            <v>16490</v>
          </cell>
          <cell r="C1673" t="str">
            <v>8412934325005</v>
          </cell>
          <cell r="D1673" t="str">
            <v>VINO 750ml RVA FUENTESPINA</v>
          </cell>
          <cell r="E1673">
            <v>6</v>
          </cell>
          <cell r="F1673" t="str">
            <v>BEBIDAS</v>
          </cell>
          <cell r="G1673" t="str">
            <v>BEBIDAS</v>
          </cell>
          <cell r="H1673" t="str">
            <v>VINOS FINOS Y VARIETALES</v>
          </cell>
          <cell r="I1673" t="str">
            <v>ESPAÑA</v>
          </cell>
          <cell r="J1673" t="str">
            <v>AVELINO VEGAS</v>
          </cell>
          <cell r="K1673" t="str">
            <v>FUENTESPINA</v>
          </cell>
          <cell r="L1673">
            <v>114</v>
          </cell>
          <cell r="M1673" t="str">
            <v>APOLO IMPORT S.A. 2 - TRENTINO (114)</v>
          </cell>
          <cell r="N1673">
            <v>0</v>
          </cell>
          <cell r="O1673">
            <v>0</v>
          </cell>
          <cell r="P1673">
            <v>0</v>
          </cell>
          <cell r="Q1673">
            <v>0</v>
          </cell>
          <cell r="R1673">
            <v>0</v>
          </cell>
          <cell r="S1673">
            <v>0</v>
          </cell>
          <cell r="T1673">
            <v>0</v>
          </cell>
          <cell r="U1673">
            <v>0</v>
          </cell>
          <cell r="V1673">
            <v>0</v>
          </cell>
          <cell r="W1673">
            <v>0</v>
          </cell>
          <cell r="X1673">
            <v>0</v>
          </cell>
          <cell r="Y1673">
            <v>0</v>
          </cell>
          <cell r="Z1673">
            <v>0</v>
          </cell>
          <cell r="AA1673">
            <v>0</v>
          </cell>
          <cell r="AB1673">
            <v>0</v>
          </cell>
          <cell r="AC1673">
            <v>0</v>
          </cell>
          <cell r="AD1673">
            <v>0</v>
          </cell>
          <cell r="AE1673">
            <v>0</v>
          </cell>
          <cell r="AF1673">
            <v>0</v>
          </cell>
          <cell r="AG1673">
            <v>0</v>
          </cell>
          <cell r="AH1673">
            <v>0</v>
          </cell>
          <cell r="AI1673">
            <v>0</v>
          </cell>
          <cell r="AJ1673">
            <v>4</v>
          </cell>
          <cell r="AK1673">
            <v>8</v>
          </cell>
          <cell r="AL1673">
            <v>1</v>
          </cell>
          <cell r="AM1673">
            <v>4</v>
          </cell>
          <cell r="AN1673">
            <v>4</v>
          </cell>
          <cell r="AO1673">
            <v>6</v>
          </cell>
          <cell r="AP1673" t="str">
            <v>SV</v>
          </cell>
          <cell r="AQ1673" t="str">
            <v>SV</v>
          </cell>
          <cell r="AR1673" t="str">
            <v>SV</v>
          </cell>
          <cell r="AS1673" t="str">
            <v>SV</v>
          </cell>
          <cell r="AT1673" t="str">
            <v>SV</v>
          </cell>
          <cell r="AU1673" t="str">
            <v>SV</v>
          </cell>
          <cell r="AV1673">
            <v>208249.99997999999</v>
          </cell>
          <cell r="AW1673">
            <v>208290.38461000001</v>
          </cell>
          <cell r="AX1673">
            <v>189900</v>
          </cell>
          <cell r="AY1673">
            <v>-8.8115246010863402E-2</v>
          </cell>
          <cell r="AZ1673">
            <v>-9.6629805055292228E-2</v>
          </cell>
          <cell r="BA1673">
            <v>179900</v>
          </cell>
          <cell r="BB1673">
            <v>3</v>
          </cell>
          <cell r="BC1673">
            <v>-0.13613445369854826</v>
          </cell>
          <cell r="BD1673">
            <v>-0.15758754852695939</v>
          </cell>
          <cell r="BE1673">
            <v>0</v>
          </cell>
          <cell r="BF1673">
            <v>0</v>
          </cell>
          <cell r="BG1673">
            <v>-1</v>
          </cell>
          <cell r="BH1673">
            <v>0</v>
          </cell>
        </row>
        <row r="1674">
          <cell r="B1674" t="str">
            <v>18753</v>
          </cell>
          <cell r="C1674" t="str">
            <v>8412934325135</v>
          </cell>
          <cell r="D1674" t="str">
            <v>VINO TINTO 750ml  FUENTESPINA</v>
          </cell>
          <cell r="E1674">
            <v>6</v>
          </cell>
          <cell r="F1674" t="str">
            <v>BEBIDAS</v>
          </cell>
          <cell r="G1674" t="str">
            <v>BEBIDAS</v>
          </cell>
          <cell r="H1674" t="str">
            <v>VINOS FINOS Y VARIETALES</v>
          </cell>
          <cell r="I1674" t="str">
            <v>ESPAÑA</v>
          </cell>
          <cell r="J1674" t="str">
            <v>AVELINO VEGAS</v>
          </cell>
          <cell r="K1674" t="str">
            <v>FUENTESPINA</v>
          </cell>
          <cell r="L1674">
            <v>114</v>
          </cell>
          <cell r="M1674" t="str">
            <v>APOLO IMPORT S.A. 2 - TRENTINO (114)</v>
          </cell>
          <cell r="N1674">
            <v>0</v>
          </cell>
          <cell r="O1674">
            <v>0</v>
          </cell>
          <cell r="P1674">
            <v>0</v>
          </cell>
          <cell r="Q1674">
            <v>0</v>
          </cell>
          <cell r="R1674">
            <v>0</v>
          </cell>
          <cell r="S1674">
            <v>0</v>
          </cell>
          <cell r="T1674">
            <v>0</v>
          </cell>
          <cell r="U1674">
            <v>0</v>
          </cell>
          <cell r="V1674">
            <v>0</v>
          </cell>
          <cell r="W1674">
            <v>0</v>
          </cell>
          <cell r="X1674">
            <v>0</v>
          </cell>
          <cell r="Y1674">
            <v>0</v>
          </cell>
          <cell r="Z1674">
            <v>0</v>
          </cell>
          <cell r="AA1674">
            <v>0</v>
          </cell>
          <cell r="AB1674">
            <v>0</v>
          </cell>
          <cell r="AC1674">
            <v>0</v>
          </cell>
          <cell r="AD1674">
            <v>0</v>
          </cell>
          <cell r="AE1674">
            <v>0</v>
          </cell>
          <cell r="AF1674">
            <v>0</v>
          </cell>
          <cell r="AG1674">
            <v>0</v>
          </cell>
          <cell r="AH1674">
            <v>0</v>
          </cell>
          <cell r="AI1674">
            <v>0</v>
          </cell>
          <cell r="AJ1674">
            <v>7</v>
          </cell>
          <cell r="AK1674">
            <v>2</v>
          </cell>
          <cell r="AL1674">
            <v>1</v>
          </cell>
          <cell r="AM1674">
            <v>2</v>
          </cell>
          <cell r="AN1674">
            <v>1</v>
          </cell>
          <cell r="AO1674">
            <v>6</v>
          </cell>
          <cell r="AP1674" t="str">
            <v>SV</v>
          </cell>
          <cell r="AQ1674" t="str">
            <v>SV</v>
          </cell>
          <cell r="AR1674" t="str">
            <v>SV</v>
          </cell>
          <cell r="AS1674" t="str">
            <v>SV</v>
          </cell>
          <cell r="AT1674" t="str">
            <v>SV</v>
          </cell>
          <cell r="AU1674" t="str">
            <v>SV</v>
          </cell>
          <cell r="AV1674">
            <v>416575.00004999997</v>
          </cell>
          <cell r="AW1674">
            <v>416574.99949999998</v>
          </cell>
          <cell r="AX1674">
            <v>459000</v>
          </cell>
          <cell r="AY1674">
            <v>0.10184240519692223</v>
          </cell>
          <cell r="AZ1674">
            <v>9.2429193790849726E-2</v>
          </cell>
          <cell r="BA1674">
            <v>439900</v>
          </cell>
          <cell r="BB1674">
            <v>3</v>
          </cell>
          <cell r="BC1674">
            <v>5.599231818328132E-2</v>
          </cell>
          <cell r="BD1674">
            <v>5.3023414298704309E-2</v>
          </cell>
          <cell r="BE1674">
            <v>0</v>
          </cell>
          <cell r="BF1674">
            <v>0</v>
          </cell>
          <cell r="BG1674">
            <v>-1</v>
          </cell>
          <cell r="BH1674">
            <v>0</v>
          </cell>
        </row>
        <row r="1675">
          <cell r="B1675" t="str">
            <v>16493</v>
          </cell>
          <cell r="C1675" t="str">
            <v>8412934361775</v>
          </cell>
          <cell r="D1675" t="str">
            <v>VINO 750ml VERDEJO NICTE</v>
          </cell>
          <cell r="E1675">
            <v>6</v>
          </cell>
          <cell r="F1675" t="str">
            <v>BEBIDAS</v>
          </cell>
          <cell r="G1675" t="str">
            <v>BEBIDAS</v>
          </cell>
          <cell r="H1675" t="str">
            <v>VINOS FINOS Y VARIETALES</v>
          </cell>
          <cell r="I1675" t="str">
            <v>ESPAÑA</v>
          </cell>
          <cell r="J1675" t="str">
            <v>AVELINO VEGAS</v>
          </cell>
          <cell r="K1675" t="str">
            <v>NICTE</v>
          </cell>
          <cell r="L1675">
            <v>114</v>
          </cell>
          <cell r="M1675" t="str">
            <v>APOLO IMPORT S.A. 2 - TRENTINO (114)</v>
          </cell>
          <cell r="N1675">
            <v>0</v>
          </cell>
          <cell r="O1675">
            <v>0</v>
          </cell>
          <cell r="P1675">
            <v>0</v>
          </cell>
          <cell r="Q1675">
            <v>0</v>
          </cell>
          <cell r="R1675">
            <v>0</v>
          </cell>
          <cell r="S1675">
            <v>1</v>
          </cell>
          <cell r="T1675">
            <v>0</v>
          </cell>
          <cell r="U1675">
            <v>0</v>
          </cell>
          <cell r="V1675">
            <v>0</v>
          </cell>
          <cell r="W1675">
            <v>0</v>
          </cell>
          <cell r="X1675">
            <v>0</v>
          </cell>
          <cell r="Y1675">
            <v>0</v>
          </cell>
          <cell r="Z1675">
            <v>0</v>
          </cell>
          <cell r="AA1675">
            <v>0</v>
          </cell>
          <cell r="AB1675">
            <v>0</v>
          </cell>
          <cell r="AC1675">
            <v>0</v>
          </cell>
          <cell r="AD1675">
            <v>0</v>
          </cell>
          <cell r="AE1675">
            <v>0</v>
          </cell>
          <cell r="AF1675">
            <v>0</v>
          </cell>
          <cell r="AG1675">
            <v>0</v>
          </cell>
          <cell r="AH1675">
            <v>0</v>
          </cell>
          <cell r="AI1675">
            <v>0</v>
          </cell>
          <cell r="AJ1675">
            <v>10</v>
          </cell>
          <cell r="AK1675">
            <v>5</v>
          </cell>
          <cell r="AL1675">
            <v>4</v>
          </cell>
          <cell r="AM1675">
            <v>7</v>
          </cell>
          <cell r="AN1675">
            <v>6</v>
          </cell>
          <cell r="AO1675">
            <v>6</v>
          </cell>
          <cell r="AP1675" t="str">
            <v>SV</v>
          </cell>
          <cell r="AQ1675" t="str">
            <v>SV</v>
          </cell>
          <cell r="AR1675" t="str">
            <v>SV</v>
          </cell>
          <cell r="AS1675" t="str">
            <v>SV</v>
          </cell>
          <cell r="AT1675" t="str">
            <v>SV</v>
          </cell>
          <cell r="AU1675" t="str">
            <v>SV</v>
          </cell>
          <cell r="AV1675">
            <v>141585.00004000001</v>
          </cell>
          <cell r="AW1675">
            <v>116880.82505</v>
          </cell>
          <cell r="AX1675">
            <v>159900</v>
          </cell>
          <cell r="AY1675">
            <v>0.12935692308384161</v>
          </cell>
          <cell r="AZ1675">
            <v>0.11454033746091298</v>
          </cell>
          <cell r="BA1675">
            <v>154900</v>
          </cell>
          <cell r="BB1675">
            <v>3</v>
          </cell>
          <cell r="BC1675">
            <v>9.4042447690350528E-2</v>
          </cell>
          <cell r="BD1675">
            <v>8.5958682763072863E-2</v>
          </cell>
          <cell r="BE1675">
            <v>149900</v>
          </cell>
          <cell r="BF1675">
            <v>6</v>
          </cell>
          <cell r="BG1675">
            <v>5.8727972296859665E-2</v>
          </cell>
          <cell r="BH1675">
            <v>5.5470313275516922E-2</v>
          </cell>
        </row>
        <row r="1676">
          <cell r="B1676" t="str">
            <v>16492</v>
          </cell>
          <cell r="C1676" t="str">
            <v>8412934010017</v>
          </cell>
          <cell r="D1676" t="str">
            <v>VINO ROSA PALIDO 750ml NICTE</v>
          </cell>
          <cell r="E1676">
            <v>6</v>
          </cell>
          <cell r="F1676" t="str">
            <v>BEBIDAS</v>
          </cell>
          <cell r="G1676" t="str">
            <v>BEBIDAS</v>
          </cell>
          <cell r="H1676" t="str">
            <v>VINOS FINOS Y VARIETALES</v>
          </cell>
          <cell r="I1676" t="str">
            <v>ESPAÑA</v>
          </cell>
          <cell r="J1676" t="str">
            <v>AVELINO VEGAS</v>
          </cell>
          <cell r="K1676" t="str">
            <v>NICTE</v>
          </cell>
          <cell r="L1676">
            <v>114</v>
          </cell>
          <cell r="M1676" t="str">
            <v>APOLO IMPORT S.A. 2 - TRENTINO (114)</v>
          </cell>
          <cell r="N1676">
            <v>0</v>
          </cell>
          <cell r="O1676">
            <v>0</v>
          </cell>
          <cell r="P1676">
            <v>0</v>
          </cell>
          <cell r="Q1676">
            <v>0</v>
          </cell>
          <cell r="R1676">
            <v>0</v>
          </cell>
          <cell r="S1676">
            <v>0</v>
          </cell>
          <cell r="T1676">
            <v>0</v>
          </cell>
          <cell r="U1676">
            <v>0</v>
          </cell>
          <cell r="V1676">
            <v>0</v>
          </cell>
          <cell r="W1676">
            <v>0</v>
          </cell>
          <cell r="X1676">
            <v>0</v>
          </cell>
          <cell r="Y1676">
            <v>0</v>
          </cell>
          <cell r="Z1676">
            <v>0</v>
          </cell>
          <cell r="AA1676">
            <v>0</v>
          </cell>
          <cell r="AB1676">
            <v>0</v>
          </cell>
          <cell r="AC1676">
            <v>0</v>
          </cell>
          <cell r="AD1676">
            <v>0</v>
          </cell>
          <cell r="AE1676">
            <v>0</v>
          </cell>
          <cell r="AF1676">
            <v>0</v>
          </cell>
          <cell r="AG1676">
            <v>0</v>
          </cell>
          <cell r="AH1676">
            <v>0</v>
          </cell>
          <cell r="AI1676">
            <v>0</v>
          </cell>
          <cell r="AJ1676">
            <v>7</v>
          </cell>
          <cell r="AK1676">
            <v>7</v>
          </cell>
          <cell r="AL1676">
            <v>5</v>
          </cell>
          <cell r="AM1676">
            <v>6</v>
          </cell>
          <cell r="AN1676">
            <v>5</v>
          </cell>
          <cell r="AO1676">
            <v>6</v>
          </cell>
          <cell r="AP1676" t="str">
            <v>SV</v>
          </cell>
          <cell r="AQ1676" t="str">
            <v>SV</v>
          </cell>
          <cell r="AR1676" t="str">
            <v>SV</v>
          </cell>
          <cell r="AS1676" t="str">
            <v>SV</v>
          </cell>
          <cell r="AT1676" t="str">
            <v>SV</v>
          </cell>
          <cell r="AU1676" t="str">
            <v>SV</v>
          </cell>
          <cell r="AV1676">
            <v>141585.00004000001</v>
          </cell>
          <cell r="AW1676">
            <v>115762.26442000001</v>
          </cell>
          <cell r="AX1676">
            <v>159900</v>
          </cell>
          <cell r="AY1676">
            <v>0.12935692308384161</v>
          </cell>
          <cell r="AZ1676">
            <v>0.11454033746091298</v>
          </cell>
          <cell r="BA1676">
            <v>154900</v>
          </cell>
          <cell r="BB1676">
            <v>3</v>
          </cell>
          <cell r="BC1676">
            <v>9.4042447690350528E-2</v>
          </cell>
          <cell r="BD1676">
            <v>8.5958682763072863E-2</v>
          </cell>
          <cell r="BE1676">
            <v>149900</v>
          </cell>
          <cell r="BF1676">
            <v>6</v>
          </cell>
          <cell r="BG1676">
            <v>5.8727972296859665E-2</v>
          </cell>
          <cell r="BH1676">
            <v>5.5470313275516922E-2</v>
          </cell>
        </row>
        <row r="1677">
          <cell r="B1677" t="str">
            <v>16483</v>
          </cell>
          <cell r="C1677" t="str">
            <v>8436557311153</v>
          </cell>
          <cell r="D1677" t="str">
            <v>VINO 750ml FINCA RESALSO</v>
          </cell>
          <cell r="E1677">
            <v>1</v>
          </cell>
          <cell r="F1677" t="str">
            <v>BEBIDAS</v>
          </cell>
          <cell r="G1677" t="str">
            <v>BEBIDAS</v>
          </cell>
          <cell r="H1677" t="str">
            <v>VINOS FINOS Y VARIETALES</v>
          </cell>
          <cell r="I1677" t="str">
            <v>ESPAÑA</v>
          </cell>
          <cell r="J1677" t="str">
            <v>EMILIO MORO</v>
          </cell>
          <cell r="K1677" t="str">
            <v>FINCA RESALSO</v>
          </cell>
          <cell r="L1677">
            <v>114</v>
          </cell>
          <cell r="M1677" t="str">
            <v>APOLO IMPORT S.A. 2 - TRENTINO (114)</v>
          </cell>
          <cell r="N1677">
            <v>0</v>
          </cell>
          <cell r="O1677">
            <v>0</v>
          </cell>
          <cell r="P1677">
            <v>0</v>
          </cell>
          <cell r="Q1677">
            <v>1</v>
          </cell>
          <cell r="R1677">
            <v>0</v>
          </cell>
          <cell r="S1677">
            <v>2</v>
          </cell>
          <cell r="T1677">
            <v>0</v>
          </cell>
          <cell r="U1677">
            <v>0</v>
          </cell>
          <cell r="V1677">
            <v>1</v>
          </cell>
          <cell r="W1677">
            <v>0</v>
          </cell>
          <cell r="X1677">
            <v>1</v>
          </cell>
          <cell r="Y1677">
            <v>0</v>
          </cell>
          <cell r="Z1677">
            <v>0</v>
          </cell>
          <cell r="AA1677">
            <v>0</v>
          </cell>
          <cell r="AB1677">
            <v>0</v>
          </cell>
          <cell r="AC1677">
            <v>0</v>
          </cell>
          <cell r="AD1677">
            <v>0</v>
          </cell>
          <cell r="AE1677">
            <v>0</v>
          </cell>
          <cell r="AF1677">
            <v>0</v>
          </cell>
          <cell r="AG1677">
            <v>0</v>
          </cell>
          <cell r="AH1677">
            <v>0</v>
          </cell>
          <cell r="AI1677">
            <v>0</v>
          </cell>
          <cell r="AJ1677">
            <v>14</v>
          </cell>
          <cell r="AK1677">
            <v>14</v>
          </cell>
          <cell r="AL1677">
            <v>4</v>
          </cell>
          <cell r="AM1677">
            <v>2</v>
          </cell>
          <cell r="AN1677">
            <v>6</v>
          </cell>
          <cell r="AO1677">
            <v>6</v>
          </cell>
          <cell r="AP1677">
            <v>420</v>
          </cell>
          <cell r="AQ1677" t="str">
            <v>SV</v>
          </cell>
          <cell r="AR1677" t="str">
            <v>SV</v>
          </cell>
          <cell r="AS1677" t="str">
            <v>SV</v>
          </cell>
          <cell r="AT1677" t="str">
            <v>SV</v>
          </cell>
          <cell r="AU1677" t="str">
            <v>SV</v>
          </cell>
          <cell r="AV1677">
            <v>108224.99996</v>
          </cell>
          <cell r="AW1677">
            <v>95668.394799999995</v>
          </cell>
          <cell r="AX1677">
            <v>129900</v>
          </cell>
          <cell r="AY1677">
            <v>0.20027720072082311</v>
          </cell>
          <cell r="AZ1677">
            <v>0.16685912270977674</v>
          </cell>
          <cell r="BA1677">
            <v>119900</v>
          </cell>
          <cell r="BB1677">
            <v>3</v>
          </cell>
          <cell r="BC1677">
            <v>0.1078771082865797</v>
          </cell>
          <cell r="BD1677">
            <v>9.7372811009174304E-2</v>
          </cell>
          <cell r="BE1677">
            <v>0</v>
          </cell>
          <cell r="BF1677">
            <v>0</v>
          </cell>
          <cell r="BG1677">
            <v>-1</v>
          </cell>
          <cell r="BH1677">
            <v>0</v>
          </cell>
        </row>
        <row r="1678">
          <cell r="B1678" t="str">
            <v>36425</v>
          </cell>
          <cell r="C1678" t="str">
            <v>8436557311108</v>
          </cell>
          <cell r="D1678" t="str">
            <v>VINO 750ml EL ZARZAL EMILIO MORO</v>
          </cell>
          <cell r="E1678">
            <v>6</v>
          </cell>
          <cell r="F1678" t="str">
            <v>BEBIDAS</v>
          </cell>
          <cell r="G1678" t="str">
            <v>BEBIDAS</v>
          </cell>
          <cell r="H1678" t="str">
            <v>VINOS FINOS Y VARIETALES</v>
          </cell>
          <cell r="I1678" t="str">
            <v>ESPAÑA</v>
          </cell>
          <cell r="J1678" t="str">
            <v>EMILIO MORO</v>
          </cell>
          <cell r="K1678" t="str">
            <v>EMILIO MORO</v>
          </cell>
          <cell r="L1678">
            <v>114</v>
          </cell>
          <cell r="M1678" t="str">
            <v>APOLO IMPORT S.A. 2 - TRENTINO (114)</v>
          </cell>
          <cell r="N1678">
            <v>0</v>
          </cell>
          <cell r="O1678">
            <v>0</v>
          </cell>
          <cell r="P1678">
            <v>0</v>
          </cell>
          <cell r="Q1678">
            <v>0</v>
          </cell>
          <cell r="R1678">
            <v>0</v>
          </cell>
          <cell r="S1678">
            <v>0</v>
          </cell>
          <cell r="T1678">
            <v>0</v>
          </cell>
          <cell r="U1678">
            <v>0</v>
          </cell>
          <cell r="V1678">
            <v>0</v>
          </cell>
          <cell r="W1678">
            <v>0</v>
          </cell>
          <cell r="X1678">
            <v>0</v>
          </cell>
          <cell r="Y1678">
            <v>0</v>
          </cell>
          <cell r="Z1678">
            <v>0</v>
          </cell>
          <cell r="AA1678">
            <v>0</v>
          </cell>
          <cell r="AB1678">
            <v>0</v>
          </cell>
          <cell r="AC1678">
            <v>0</v>
          </cell>
          <cell r="AD1678">
            <v>0</v>
          </cell>
          <cell r="AE1678">
            <v>0</v>
          </cell>
          <cell r="AF1678">
            <v>0</v>
          </cell>
          <cell r="AG1678">
            <v>0</v>
          </cell>
          <cell r="AH1678">
            <v>0</v>
          </cell>
          <cell r="AI1678">
            <v>0</v>
          </cell>
          <cell r="AJ1678">
            <v>3</v>
          </cell>
          <cell r="AK1678">
            <v>3</v>
          </cell>
          <cell r="AL1678">
            <v>2</v>
          </cell>
          <cell r="AM1678">
            <v>4</v>
          </cell>
          <cell r="AN1678">
            <v>2</v>
          </cell>
          <cell r="AO1678">
            <v>6</v>
          </cell>
          <cell r="AP1678" t="str">
            <v>SV</v>
          </cell>
          <cell r="AQ1678" t="str">
            <v>SV</v>
          </cell>
          <cell r="AR1678" t="str">
            <v>SV</v>
          </cell>
          <cell r="AS1678" t="str">
            <v>SV</v>
          </cell>
          <cell r="AT1678" t="str">
            <v>SV</v>
          </cell>
          <cell r="AU1678" t="str">
            <v>SV</v>
          </cell>
          <cell r="AV1678">
            <v>191580.00004000001</v>
          </cell>
          <cell r="AW1678">
            <v>191579.99992999999</v>
          </cell>
          <cell r="AX1678">
            <v>219900</v>
          </cell>
          <cell r="AY1678">
            <v>0.14782336336823798</v>
          </cell>
          <cell r="AZ1678">
            <v>0.12878581155070482</v>
          </cell>
          <cell r="BA1678">
            <v>199900</v>
          </cell>
          <cell r="BB1678">
            <v>3</v>
          </cell>
          <cell r="BC1678">
            <v>4.342833259350054E-2</v>
          </cell>
          <cell r="BD1678">
            <v>4.1620810205102485E-2</v>
          </cell>
          <cell r="BE1678">
            <v>0</v>
          </cell>
          <cell r="BF1678">
            <v>0</v>
          </cell>
          <cell r="BG1678">
            <v>-1</v>
          </cell>
          <cell r="BH1678">
            <v>0</v>
          </cell>
        </row>
        <row r="1679">
          <cell r="B1679" t="str">
            <v>16484</v>
          </cell>
          <cell r="C1679" t="str">
            <v>8436557310866</v>
          </cell>
          <cell r="D1679" t="str">
            <v>VINO 750ml EMILIO MORO</v>
          </cell>
          <cell r="E1679">
            <v>1</v>
          </cell>
          <cell r="F1679" t="str">
            <v>BEBIDAS</v>
          </cell>
          <cell r="G1679" t="str">
            <v>BEBIDAS</v>
          </cell>
          <cell r="H1679" t="str">
            <v>VINOS FINOS Y VARIETALES</v>
          </cell>
          <cell r="I1679" t="str">
            <v>ESPAÑA</v>
          </cell>
          <cell r="J1679" t="str">
            <v>EMILIO MORO</v>
          </cell>
          <cell r="K1679" t="str">
            <v>EMILIO MORO</v>
          </cell>
          <cell r="L1679">
            <v>114</v>
          </cell>
          <cell r="M1679" t="str">
            <v>APOLO IMPORT S.A. 2 - TRENTINO (114)</v>
          </cell>
          <cell r="N1679">
            <v>0</v>
          </cell>
          <cell r="O1679">
            <v>0</v>
          </cell>
          <cell r="P1679">
            <v>1</v>
          </cell>
          <cell r="Q1679">
            <v>1</v>
          </cell>
          <cell r="R1679">
            <v>0</v>
          </cell>
          <cell r="S1679">
            <v>0</v>
          </cell>
          <cell r="T1679">
            <v>1</v>
          </cell>
          <cell r="U1679">
            <v>0</v>
          </cell>
          <cell r="V1679">
            <v>0</v>
          </cell>
          <cell r="W1679">
            <v>0</v>
          </cell>
          <cell r="X1679">
            <v>0</v>
          </cell>
          <cell r="Y1679">
            <v>0</v>
          </cell>
          <cell r="Z1679">
            <v>0</v>
          </cell>
          <cell r="AA1679">
            <v>0</v>
          </cell>
          <cell r="AB1679">
            <v>0</v>
          </cell>
          <cell r="AC1679">
            <v>0</v>
          </cell>
          <cell r="AD1679">
            <v>0</v>
          </cell>
          <cell r="AE1679">
            <v>0</v>
          </cell>
          <cell r="AF1679">
            <v>0</v>
          </cell>
          <cell r="AG1679">
            <v>0</v>
          </cell>
          <cell r="AH1679">
            <v>2</v>
          </cell>
          <cell r="AI1679">
            <v>2</v>
          </cell>
          <cell r="AJ1679">
            <v>16</v>
          </cell>
          <cell r="AK1679">
            <v>5</v>
          </cell>
          <cell r="AL1679">
            <v>1</v>
          </cell>
          <cell r="AM1679">
            <v>3</v>
          </cell>
          <cell r="AN1679">
            <v>3</v>
          </cell>
          <cell r="AO1679">
            <v>4</v>
          </cell>
          <cell r="AP1679">
            <v>480</v>
          </cell>
          <cell r="AQ1679" t="str">
            <v>SV</v>
          </cell>
          <cell r="AR1679" t="str">
            <v>SV</v>
          </cell>
          <cell r="AS1679" t="str">
            <v>SV</v>
          </cell>
          <cell r="AT1679" t="str">
            <v>SV</v>
          </cell>
          <cell r="AU1679">
            <v>60</v>
          </cell>
          <cell r="AV1679">
            <v>216580.00000999999</v>
          </cell>
          <cell r="AW1679">
            <v>208570.10823000001</v>
          </cell>
          <cell r="AX1679">
            <v>259900</v>
          </cell>
          <cell r="AY1679">
            <v>0.20001846887062436</v>
          </cell>
          <cell r="AZ1679">
            <v>0.16667949207387461</v>
          </cell>
          <cell r="BA1679">
            <v>239900</v>
          </cell>
          <cell r="BB1679">
            <v>3</v>
          </cell>
          <cell r="BC1679">
            <v>0.10767383871513192</v>
          </cell>
          <cell r="BD1679">
            <v>9.7207169612338523E-2</v>
          </cell>
          <cell r="BE1679">
            <v>0</v>
          </cell>
          <cell r="BF1679">
            <v>0</v>
          </cell>
          <cell r="BG1679">
            <v>-1</v>
          </cell>
          <cell r="BH1679">
            <v>0</v>
          </cell>
        </row>
        <row r="1680">
          <cell r="B1680" t="str">
            <v>36424</v>
          </cell>
          <cell r="C1680" t="str">
            <v>8436557311528</v>
          </cell>
          <cell r="D1680" t="str">
            <v>VINO 750ml POLVORETE EMILIO MORO</v>
          </cell>
          <cell r="E1680">
            <v>6</v>
          </cell>
          <cell r="F1680" t="str">
            <v>BEBIDAS</v>
          </cell>
          <cell r="G1680" t="str">
            <v>BEBIDAS</v>
          </cell>
          <cell r="H1680" t="str">
            <v>VINOS FINOS Y VARIETALES</v>
          </cell>
          <cell r="I1680" t="str">
            <v>ESPAÑA</v>
          </cell>
          <cell r="J1680" t="str">
            <v>EMILIO MORO</v>
          </cell>
          <cell r="K1680" t="str">
            <v>EMILIO MORO</v>
          </cell>
          <cell r="L1680">
            <v>114</v>
          </cell>
          <cell r="M1680" t="str">
            <v>APOLO IMPORT S.A. 2 - TRENTINO (114)</v>
          </cell>
          <cell r="N1680">
            <v>0</v>
          </cell>
          <cell r="O1680">
            <v>0</v>
          </cell>
          <cell r="P1680">
            <v>1</v>
          </cell>
          <cell r="Q1680">
            <v>1</v>
          </cell>
          <cell r="R1680">
            <v>0</v>
          </cell>
          <cell r="S1680">
            <v>0</v>
          </cell>
          <cell r="T1680">
            <v>0</v>
          </cell>
          <cell r="U1680">
            <v>0</v>
          </cell>
          <cell r="V1680">
            <v>0</v>
          </cell>
          <cell r="W1680">
            <v>0</v>
          </cell>
          <cell r="X1680">
            <v>0</v>
          </cell>
          <cell r="Y1680">
            <v>0</v>
          </cell>
          <cell r="Z1680">
            <v>0</v>
          </cell>
          <cell r="AA1680">
            <v>0</v>
          </cell>
          <cell r="AB1680">
            <v>0</v>
          </cell>
          <cell r="AC1680">
            <v>0</v>
          </cell>
          <cell r="AD1680">
            <v>0</v>
          </cell>
          <cell r="AE1680">
            <v>0</v>
          </cell>
          <cell r="AF1680">
            <v>0</v>
          </cell>
          <cell r="AG1680">
            <v>0</v>
          </cell>
          <cell r="AH1680">
            <v>0</v>
          </cell>
          <cell r="AI1680">
            <v>0</v>
          </cell>
          <cell r="AJ1680">
            <v>3</v>
          </cell>
          <cell r="AK1680">
            <v>4</v>
          </cell>
          <cell r="AL1680">
            <v>2</v>
          </cell>
          <cell r="AM1680">
            <v>3</v>
          </cell>
          <cell r="AN1680">
            <v>2</v>
          </cell>
          <cell r="AO1680">
            <v>4</v>
          </cell>
          <cell r="AP1680">
            <v>90</v>
          </cell>
          <cell r="AQ1680" t="str">
            <v>SV</v>
          </cell>
          <cell r="AR1680" t="str">
            <v>SV</v>
          </cell>
          <cell r="AS1680" t="str">
            <v>SV</v>
          </cell>
          <cell r="AT1680" t="str">
            <v>SV</v>
          </cell>
          <cell r="AU1680" t="str">
            <v>SV</v>
          </cell>
          <cell r="AV1680">
            <v>133250.000004</v>
          </cell>
          <cell r="AW1680">
            <v>133250.00018</v>
          </cell>
          <cell r="AX1680">
            <v>149900</v>
          </cell>
          <cell r="AY1680">
            <v>0.12495309565103319</v>
          </cell>
          <cell r="AZ1680">
            <v>0.11107404933955969</v>
          </cell>
          <cell r="BA1680">
            <v>144900</v>
          </cell>
          <cell r="BB1680">
            <v>3</v>
          </cell>
          <cell r="BC1680">
            <v>8.7429643494561171E-2</v>
          </cell>
          <cell r="BD1680">
            <v>8.0400276024844716E-2</v>
          </cell>
          <cell r="BE1680">
            <v>139900</v>
          </cell>
          <cell r="BF1680">
            <v>0</v>
          </cell>
          <cell r="BG1680">
            <v>4.9906191338089156E-2</v>
          </cell>
          <cell r="BH1680">
            <v>4.7533952794853458E-2</v>
          </cell>
        </row>
        <row r="1681">
          <cell r="B1681" t="str">
            <v>16485</v>
          </cell>
          <cell r="C1681" t="str">
            <v>8436557310927</v>
          </cell>
          <cell r="D1681" t="str">
            <v>VINO 750ml MALLEOLUS</v>
          </cell>
          <cell r="E1681">
            <v>1</v>
          </cell>
          <cell r="F1681" t="str">
            <v>BEBIDAS</v>
          </cell>
          <cell r="G1681" t="str">
            <v>BEBIDAS</v>
          </cell>
          <cell r="H1681" t="str">
            <v>VINOS FINOS Y VARIETALES</v>
          </cell>
          <cell r="I1681" t="str">
            <v>ESPAÑA</v>
          </cell>
          <cell r="J1681" t="str">
            <v>EMILIO MORO</v>
          </cell>
          <cell r="K1681" t="str">
            <v>MALLEOLUS</v>
          </cell>
          <cell r="L1681">
            <v>114</v>
          </cell>
          <cell r="M1681" t="str">
            <v>APOLO IMPORT S.A. 2 - TRENTINO (114)</v>
          </cell>
          <cell r="N1681">
            <v>0</v>
          </cell>
          <cell r="O1681">
            <v>0</v>
          </cell>
          <cell r="P1681">
            <v>0</v>
          </cell>
          <cell r="Q1681">
            <v>0</v>
          </cell>
          <cell r="R1681">
            <v>0</v>
          </cell>
          <cell r="S1681">
            <v>0</v>
          </cell>
          <cell r="T1681">
            <v>0</v>
          </cell>
          <cell r="U1681">
            <v>0</v>
          </cell>
          <cell r="V1681">
            <v>0</v>
          </cell>
          <cell r="W1681">
            <v>0</v>
          </cell>
          <cell r="X1681">
            <v>0</v>
          </cell>
          <cell r="Y1681">
            <v>0</v>
          </cell>
          <cell r="Z1681">
            <v>0</v>
          </cell>
          <cell r="AA1681">
            <v>0</v>
          </cell>
          <cell r="AB1681">
            <v>0</v>
          </cell>
          <cell r="AC1681">
            <v>0</v>
          </cell>
          <cell r="AD1681">
            <v>0</v>
          </cell>
          <cell r="AE1681">
            <v>0</v>
          </cell>
          <cell r="AF1681">
            <v>0</v>
          </cell>
          <cell r="AG1681">
            <v>0</v>
          </cell>
          <cell r="AH1681">
            <v>0</v>
          </cell>
          <cell r="AI1681">
            <v>0</v>
          </cell>
          <cell r="AJ1681">
            <v>3</v>
          </cell>
          <cell r="AK1681">
            <v>3</v>
          </cell>
          <cell r="AL1681">
            <v>2</v>
          </cell>
          <cell r="AM1681">
            <v>1</v>
          </cell>
          <cell r="AN1681">
            <v>3</v>
          </cell>
          <cell r="AO1681">
            <v>0</v>
          </cell>
          <cell r="AP1681" t="str">
            <v>SV</v>
          </cell>
          <cell r="AQ1681" t="str">
            <v>SV</v>
          </cell>
          <cell r="AR1681" t="str">
            <v>SV</v>
          </cell>
          <cell r="AS1681" t="str">
            <v>SV</v>
          </cell>
          <cell r="AT1681" t="str">
            <v>SV</v>
          </cell>
          <cell r="AU1681" t="str">
            <v>Q</v>
          </cell>
          <cell r="AV1681">
            <v>374900.00000200002</v>
          </cell>
          <cell r="AW1681">
            <v>337328.08901</v>
          </cell>
          <cell r="AX1681">
            <v>449900</v>
          </cell>
          <cell r="AY1681">
            <v>0.20005334755294713</v>
          </cell>
          <cell r="AZ1681">
            <v>0.16670371193154032</v>
          </cell>
          <cell r="BA1681">
            <v>399900</v>
          </cell>
          <cell r="BB1681">
            <v>3</v>
          </cell>
          <cell r="BC1681">
            <v>6.668444918075922E-2</v>
          </cell>
          <cell r="BD1681">
            <v>6.251562890222552E-2</v>
          </cell>
          <cell r="BE1681">
            <v>0</v>
          </cell>
          <cell r="BF1681">
            <v>0</v>
          </cell>
          <cell r="BG1681">
            <v>-1</v>
          </cell>
          <cell r="BH1681">
            <v>0</v>
          </cell>
        </row>
        <row r="1682">
          <cell r="B1682" t="str">
            <v>16367</v>
          </cell>
          <cell r="C1682" t="str">
            <v>8426427003158</v>
          </cell>
          <cell r="D1682" t="str">
            <v>VINO 750ml BARON DE LAJOYOSA</v>
          </cell>
          <cell r="E1682">
            <v>6</v>
          </cell>
          <cell r="F1682" t="str">
            <v>BEBIDAS</v>
          </cell>
          <cell r="G1682" t="str">
            <v>BEBIDAS</v>
          </cell>
          <cell r="H1682" t="str">
            <v>VINOS FINOS Y VARIETALES</v>
          </cell>
          <cell r="I1682" t="str">
            <v>ESPAÑA</v>
          </cell>
          <cell r="J1682" t="str">
            <v>IGNACIO MARIN</v>
          </cell>
          <cell r="K1682" t="str">
            <v>BARON DE LAJOYOSA</v>
          </cell>
          <cell r="L1682">
            <v>114</v>
          </cell>
          <cell r="M1682" t="str">
            <v>APOLO IMPORT S.A. 2 - TRENTINO (114)</v>
          </cell>
          <cell r="N1682">
            <v>0</v>
          </cell>
          <cell r="O1682">
            <v>0</v>
          </cell>
          <cell r="P1682">
            <v>0</v>
          </cell>
          <cell r="Q1682">
            <v>0</v>
          </cell>
          <cell r="R1682">
            <v>0</v>
          </cell>
          <cell r="S1682">
            <v>0</v>
          </cell>
          <cell r="T1682">
            <v>0</v>
          </cell>
          <cell r="U1682">
            <v>0</v>
          </cell>
          <cell r="V1682">
            <v>0</v>
          </cell>
          <cell r="W1682">
            <v>0</v>
          </cell>
          <cell r="X1682">
            <v>0</v>
          </cell>
          <cell r="Y1682">
            <v>0</v>
          </cell>
          <cell r="Z1682">
            <v>0</v>
          </cell>
          <cell r="AA1682">
            <v>0</v>
          </cell>
          <cell r="AB1682">
            <v>0</v>
          </cell>
          <cell r="AC1682">
            <v>0</v>
          </cell>
          <cell r="AD1682">
            <v>0</v>
          </cell>
          <cell r="AE1682">
            <v>0</v>
          </cell>
          <cell r="AF1682">
            <v>0</v>
          </cell>
          <cell r="AG1682">
            <v>0</v>
          </cell>
          <cell r="AH1682">
            <v>0</v>
          </cell>
          <cell r="AI1682">
            <v>0</v>
          </cell>
          <cell r="AJ1682">
            <v>6</v>
          </cell>
          <cell r="AK1682">
            <v>3</v>
          </cell>
          <cell r="AL1682">
            <v>1</v>
          </cell>
          <cell r="AM1682">
            <v>1</v>
          </cell>
          <cell r="AN1682">
            <v>1</v>
          </cell>
          <cell r="AO1682">
            <v>0</v>
          </cell>
          <cell r="AP1682" t="str">
            <v>SV</v>
          </cell>
          <cell r="AQ1682" t="str">
            <v>SV</v>
          </cell>
          <cell r="AR1682" t="str">
            <v>SV</v>
          </cell>
          <cell r="AS1682" t="str">
            <v>SV</v>
          </cell>
          <cell r="AT1682" t="str">
            <v>SV</v>
          </cell>
          <cell r="AU1682" t="str">
            <v>Q</v>
          </cell>
          <cell r="AV1682">
            <v>140934.99999700001</v>
          </cell>
          <cell r="AW1682">
            <v>140934.67443000001</v>
          </cell>
          <cell r="AX1682">
            <v>169900</v>
          </cell>
          <cell r="AY1682">
            <v>0.20552027532987949</v>
          </cell>
          <cell r="AZ1682">
            <v>0.17048263686286047</v>
          </cell>
          <cell r="BA1682">
            <v>159900</v>
          </cell>
          <cell r="BB1682">
            <v>3</v>
          </cell>
          <cell r="BC1682">
            <v>0.13456557990139917</v>
          </cell>
          <cell r="BD1682">
            <v>0.1186053783802376</v>
          </cell>
          <cell r="BE1682">
            <v>149900</v>
          </cell>
          <cell r="BF1682">
            <v>6</v>
          </cell>
          <cell r="BG1682">
            <v>6.3610884472918849E-2</v>
          </cell>
          <cell r="BH1682">
            <v>5.9806537711807828E-2</v>
          </cell>
        </row>
        <row r="1683">
          <cell r="B1683" t="str">
            <v>16368</v>
          </cell>
          <cell r="C1683" t="str">
            <v>8426427007187</v>
          </cell>
          <cell r="D1683" t="str">
            <v>VINO 750ml CASTILLO DE VIÑARAL</v>
          </cell>
          <cell r="E1683">
            <v>6</v>
          </cell>
          <cell r="F1683" t="str">
            <v>BEBIDAS</v>
          </cell>
          <cell r="G1683" t="str">
            <v>BEBIDAS</v>
          </cell>
          <cell r="H1683" t="str">
            <v>VINOS FINOS Y VARIETALES</v>
          </cell>
          <cell r="I1683" t="str">
            <v>ESPAÑA</v>
          </cell>
          <cell r="J1683" t="str">
            <v>IGNACIO MARIN</v>
          </cell>
          <cell r="K1683" t="str">
            <v>CASTILLO DE VIÑARAL</v>
          </cell>
          <cell r="L1683">
            <v>114</v>
          </cell>
          <cell r="M1683" t="str">
            <v>APOLO IMPORT S.A. 2 - TRENTINO (114)</v>
          </cell>
          <cell r="N1683">
            <v>0</v>
          </cell>
          <cell r="O1683">
            <v>0</v>
          </cell>
          <cell r="P1683">
            <v>0</v>
          </cell>
          <cell r="Q1683">
            <v>0</v>
          </cell>
          <cell r="R1683">
            <v>0</v>
          </cell>
          <cell r="S1683">
            <v>1</v>
          </cell>
          <cell r="T1683">
            <v>0</v>
          </cell>
          <cell r="U1683">
            <v>0</v>
          </cell>
          <cell r="V1683">
            <v>0</v>
          </cell>
          <cell r="W1683">
            <v>0</v>
          </cell>
          <cell r="X1683">
            <v>0</v>
          </cell>
          <cell r="Y1683">
            <v>1</v>
          </cell>
          <cell r="Z1683">
            <v>0</v>
          </cell>
          <cell r="AA1683">
            <v>0</v>
          </cell>
          <cell r="AB1683">
            <v>0</v>
          </cell>
          <cell r="AC1683">
            <v>0</v>
          </cell>
          <cell r="AD1683">
            <v>3</v>
          </cell>
          <cell r="AE1683">
            <v>0</v>
          </cell>
          <cell r="AF1683">
            <v>0</v>
          </cell>
          <cell r="AG1683">
            <v>0</v>
          </cell>
          <cell r="AH1683">
            <v>0</v>
          </cell>
          <cell r="AI1683">
            <v>0</v>
          </cell>
          <cell r="AJ1683">
            <v>11</v>
          </cell>
          <cell r="AK1683">
            <v>6</v>
          </cell>
          <cell r="AL1683">
            <v>4</v>
          </cell>
          <cell r="AM1683">
            <v>3</v>
          </cell>
          <cell r="AN1683">
            <v>8</v>
          </cell>
          <cell r="AO1683">
            <v>6</v>
          </cell>
          <cell r="AP1683" t="str">
            <v>SV</v>
          </cell>
          <cell r="AQ1683" t="str">
            <v>SV</v>
          </cell>
          <cell r="AR1683">
            <v>120</v>
          </cell>
          <cell r="AS1683" t="str">
            <v>SV</v>
          </cell>
          <cell r="AT1683" t="str">
            <v>SV</v>
          </cell>
          <cell r="AU1683" t="str">
            <v>SV</v>
          </cell>
          <cell r="AV1683">
            <v>83250.000020000007</v>
          </cell>
          <cell r="AW1683">
            <v>81386.967749999996</v>
          </cell>
          <cell r="AX1683">
            <v>59900</v>
          </cell>
          <cell r="AY1683">
            <v>-0.28048048065333808</v>
          </cell>
          <cell r="AZ1683">
            <v>-0.38981636093489158</v>
          </cell>
          <cell r="BA1683">
            <v>55900</v>
          </cell>
          <cell r="BB1683">
            <v>3</v>
          </cell>
          <cell r="BC1683">
            <v>-0.32852852868984306</v>
          </cell>
          <cell r="BD1683">
            <v>-0.48926654776386419</v>
          </cell>
          <cell r="BE1683">
            <v>0</v>
          </cell>
          <cell r="BF1683">
            <v>0</v>
          </cell>
          <cell r="BG1683">
            <v>-1</v>
          </cell>
          <cell r="BH1683">
            <v>0</v>
          </cell>
        </row>
        <row r="1684">
          <cell r="B1684" t="str">
            <v>16369</v>
          </cell>
          <cell r="C1684" t="str">
            <v>8426427005749</v>
          </cell>
          <cell r="D1684" t="str">
            <v>VINO 750ml GARNACHA EL GORDO</v>
          </cell>
          <cell r="E1684">
            <v>6</v>
          </cell>
          <cell r="F1684" t="str">
            <v>BEBIDAS</v>
          </cell>
          <cell r="G1684" t="str">
            <v>BEBIDAS</v>
          </cell>
          <cell r="H1684" t="str">
            <v>VINOS FINOS Y VARIETALES</v>
          </cell>
          <cell r="I1684" t="str">
            <v>ESPAÑA</v>
          </cell>
          <cell r="J1684" t="str">
            <v>IGNACIO MARIN</v>
          </cell>
          <cell r="K1684" t="str">
            <v>EL GORDO</v>
          </cell>
          <cell r="L1684">
            <v>114</v>
          </cell>
          <cell r="M1684" t="str">
            <v>APOLO IMPORT S.A. 2 - TRENTINO (114)</v>
          </cell>
          <cell r="N1684">
            <v>0</v>
          </cell>
          <cell r="O1684">
            <v>2</v>
          </cell>
          <cell r="P1684">
            <v>3</v>
          </cell>
          <cell r="Q1684">
            <v>0</v>
          </cell>
          <cell r="R1684">
            <v>2</v>
          </cell>
          <cell r="S1684">
            <v>5</v>
          </cell>
          <cell r="T1684">
            <v>3</v>
          </cell>
          <cell r="U1684">
            <v>3</v>
          </cell>
          <cell r="V1684">
            <v>0</v>
          </cell>
          <cell r="W1684">
            <v>0</v>
          </cell>
          <cell r="X1684">
            <v>0</v>
          </cell>
          <cell r="Y1684">
            <v>0</v>
          </cell>
          <cell r="Z1684">
            <v>1</v>
          </cell>
          <cell r="AA1684">
            <v>0</v>
          </cell>
          <cell r="AB1684">
            <v>1</v>
          </cell>
          <cell r="AC1684">
            <v>2</v>
          </cell>
          <cell r="AD1684">
            <v>0</v>
          </cell>
          <cell r="AE1684">
            <v>0</v>
          </cell>
          <cell r="AF1684">
            <v>1</v>
          </cell>
          <cell r="AG1684">
            <v>1</v>
          </cell>
          <cell r="AH1684">
            <v>0</v>
          </cell>
          <cell r="AI1684">
            <v>0</v>
          </cell>
          <cell r="AJ1684">
            <v>59</v>
          </cell>
          <cell r="AK1684">
            <v>88</v>
          </cell>
          <cell r="AL1684">
            <v>129</v>
          </cell>
          <cell r="AM1684">
            <v>65</v>
          </cell>
          <cell r="AN1684">
            <v>72</v>
          </cell>
          <cell r="AO1684">
            <v>100</v>
          </cell>
          <cell r="AP1684" t="str">
            <v>SV</v>
          </cell>
          <cell r="AQ1684">
            <v>880</v>
          </cell>
          <cell r="AR1684" t="str">
            <v>SV</v>
          </cell>
          <cell r="AS1684">
            <v>975</v>
          </cell>
          <cell r="AT1684">
            <v>2160</v>
          </cell>
          <cell r="AU1684" t="str">
            <v>SV</v>
          </cell>
          <cell r="AV1684">
            <v>41590.000001</v>
          </cell>
          <cell r="AW1684">
            <v>33688.067819999997</v>
          </cell>
          <cell r="AX1684">
            <v>49900</v>
          </cell>
          <cell r="AY1684">
            <v>0.19980764603991807</v>
          </cell>
          <cell r="AZ1684">
            <v>0.16653306611222443</v>
          </cell>
          <cell r="BA1684">
            <v>45900</v>
          </cell>
          <cell r="BB1684">
            <v>3</v>
          </cell>
          <cell r="BC1684">
            <v>0.10363068042549584</v>
          </cell>
          <cell r="BD1684">
            <v>9.3899782113289754E-2</v>
          </cell>
          <cell r="BE1684">
            <v>44900</v>
          </cell>
          <cell r="BF1684">
            <v>6</v>
          </cell>
          <cell r="BG1684">
            <v>7.958643902189011E-2</v>
          </cell>
          <cell r="BH1684">
            <v>7.371937636971046E-2</v>
          </cell>
        </row>
        <row r="1685">
          <cell r="B1685" t="str">
            <v>16373</v>
          </cell>
          <cell r="C1685" t="str">
            <v>8426427006616</v>
          </cell>
          <cell r="D1685" t="str">
            <v>VINO 750ml GARNACHA ROSÉ EL GORDO</v>
          </cell>
          <cell r="E1685">
            <v>6</v>
          </cell>
          <cell r="F1685" t="str">
            <v>BEBIDAS</v>
          </cell>
          <cell r="G1685" t="str">
            <v>BEBIDAS</v>
          </cell>
          <cell r="H1685" t="str">
            <v>VINOS FINOS Y VARIETALES</v>
          </cell>
          <cell r="I1685" t="str">
            <v>ESPAÑA</v>
          </cell>
          <cell r="J1685" t="str">
            <v>IGNACIO MARIN</v>
          </cell>
          <cell r="K1685" t="str">
            <v>EL GORDO</v>
          </cell>
          <cell r="L1685">
            <v>114</v>
          </cell>
          <cell r="M1685" t="str">
            <v>APOLO IMPORT S.A. 2 - TRENTINO (114)</v>
          </cell>
          <cell r="N1685">
            <v>2</v>
          </cell>
          <cell r="O1685">
            <v>1</v>
          </cell>
          <cell r="P1685">
            <v>0</v>
          </cell>
          <cell r="Q1685">
            <v>0</v>
          </cell>
          <cell r="R1685">
            <v>0</v>
          </cell>
          <cell r="S1685">
            <v>0</v>
          </cell>
          <cell r="T1685">
            <v>0</v>
          </cell>
          <cell r="U1685">
            <v>0</v>
          </cell>
          <cell r="V1685">
            <v>0</v>
          </cell>
          <cell r="W1685">
            <v>0</v>
          </cell>
          <cell r="X1685">
            <v>0</v>
          </cell>
          <cell r="Y1685">
            <v>0</v>
          </cell>
          <cell r="Z1685">
            <v>0</v>
          </cell>
          <cell r="AA1685">
            <v>0</v>
          </cell>
          <cell r="AB1685">
            <v>0</v>
          </cell>
          <cell r="AC1685">
            <v>0</v>
          </cell>
          <cell r="AD1685">
            <v>0</v>
          </cell>
          <cell r="AE1685">
            <v>0</v>
          </cell>
          <cell r="AF1685">
            <v>1</v>
          </cell>
          <cell r="AG1685">
            <v>1</v>
          </cell>
          <cell r="AH1685">
            <v>0</v>
          </cell>
          <cell r="AI1685">
            <v>0</v>
          </cell>
          <cell r="AJ1685">
            <v>90</v>
          </cell>
          <cell r="AK1685">
            <v>53</v>
          </cell>
          <cell r="AL1685">
            <v>51</v>
          </cell>
          <cell r="AM1685">
            <v>43</v>
          </cell>
          <cell r="AN1685">
            <v>30</v>
          </cell>
          <cell r="AO1685">
            <v>20</v>
          </cell>
          <cell r="AP1685" t="str">
            <v>SV</v>
          </cell>
          <cell r="AQ1685" t="str">
            <v>SV</v>
          </cell>
          <cell r="AR1685" t="str">
            <v>SV</v>
          </cell>
          <cell r="AS1685" t="str">
            <v>SV</v>
          </cell>
          <cell r="AT1685">
            <v>900</v>
          </cell>
          <cell r="AU1685" t="str">
            <v>SV</v>
          </cell>
          <cell r="AV1685">
            <v>41590.000001</v>
          </cell>
          <cell r="AW1685">
            <v>34663.602050000001</v>
          </cell>
          <cell r="AX1685">
            <v>49900</v>
          </cell>
          <cell r="AY1685">
            <v>0.19980764603991807</v>
          </cell>
          <cell r="AZ1685">
            <v>0.16653306611222443</v>
          </cell>
          <cell r="BA1685">
            <v>45900</v>
          </cell>
          <cell r="BB1685">
            <v>3</v>
          </cell>
          <cell r="BC1685">
            <v>0.10363068042549584</v>
          </cell>
          <cell r="BD1685">
            <v>9.3899782113289754E-2</v>
          </cell>
          <cell r="BE1685">
            <v>44900</v>
          </cell>
          <cell r="BF1685">
            <v>6</v>
          </cell>
          <cell r="BG1685">
            <v>7.958643902189011E-2</v>
          </cell>
          <cell r="BH1685">
            <v>7.371937636971046E-2</v>
          </cell>
        </row>
        <row r="1686">
          <cell r="B1686" t="str">
            <v>16372</v>
          </cell>
          <cell r="C1686" t="str">
            <v>8426427005794</v>
          </cell>
          <cell r="D1686" t="str">
            <v>VINO 750ml MACABEO EL GORDO</v>
          </cell>
          <cell r="E1686">
            <v>6</v>
          </cell>
          <cell r="F1686" t="str">
            <v>BEBIDAS</v>
          </cell>
          <cell r="G1686" t="str">
            <v>BEBIDAS</v>
          </cell>
          <cell r="H1686" t="str">
            <v>VINOS FINOS Y VARIETALES</v>
          </cell>
          <cell r="I1686" t="str">
            <v>ESPAÑA</v>
          </cell>
          <cell r="J1686" t="str">
            <v>IGNACIO MARIN</v>
          </cell>
          <cell r="K1686" t="str">
            <v>EL GORDO</v>
          </cell>
          <cell r="L1686">
            <v>114</v>
          </cell>
          <cell r="M1686" t="str">
            <v>APOLO IMPORT S.A. 2 - TRENTINO (114)</v>
          </cell>
          <cell r="N1686">
            <v>0</v>
          </cell>
          <cell r="O1686">
            <v>0</v>
          </cell>
          <cell r="P1686">
            <v>3</v>
          </cell>
          <cell r="Q1686">
            <v>3</v>
          </cell>
          <cell r="R1686">
            <v>1</v>
          </cell>
          <cell r="S1686">
            <v>2</v>
          </cell>
          <cell r="T1686">
            <v>0</v>
          </cell>
          <cell r="U1686">
            <v>1</v>
          </cell>
          <cell r="V1686">
            <v>0</v>
          </cell>
          <cell r="W1686">
            <v>0</v>
          </cell>
          <cell r="X1686">
            <v>0</v>
          </cell>
          <cell r="Y1686">
            <v>0</v>
          </cell>
          <cell r="Z1686">
            <v>0</v>
          </cell>
          <cell r="AA1686">
            <v>0</v>
          </cell>
          <cell r="AB1686">
            <v>0</v>
          </cell>
          <cell r="AC1686">
            <v>1</v>
          </cell>
          <cell r="AD1686">
            <v>0</v>
          </cell>
          <cell r="AE1686">
            <v>1</v>
          </cell>
          <cell r="AF1686">
            <v>0</v>
          </cell>
          <cell r="AG1686">
            <v>0</v>
          </cell>
          <cell r="AH1686">
            <v>0</v>
          </cell>
          <cell r="AI1686">
            <v>0</v>
          </cell>
          <cell r="AJ1686">
            <v>41</v>
          </cell>
          <cell r="AK1686">
            <v>45</v>
          </cell>
          <cell r="AL1686">
            <v>52</v>
          </cell>
          <cell r="AM1686">
            <v>29</v>
          </cell>
          <cell r="AN1686">
            <v>45</v>
          </cell>
          <cell r="AO1686">
            <v>6</v>
          </cell>
          <cell r="AP1686">
            <v>410</v>
          </cell>
          <cell r="AQ1686">
            <v>1350</v>
          </cell>
          <cell r="AR1686" t="str">
            <v>SV</v>
          </cell>
          <cell r="AS1686">
            <v>870</v>
          </cell>
          <cell r="AT1686" t="str">
            <v>SV</v>
          </cell>
          <cell r="AU1686" t="str">
            <v>SV</v>
          </cell>
          <cell r="AV1686">
            <v>41590.000001</v>
          </cell>
          <cell r="AW1686">
            <v>34765.63134</v>
          </cell>
          <cell r="AX1686">
            <v>49900</v>
          </cell>
          <cell r="AY1686">
            <v>0.19980764603991807</v>
          </cell>
          <cell r="AZ1686">
            <v>0.16653306611222443</v>
          </cell>
          <cell r="BA1686">
            <v>45900</v>
          </cell>
          <cell r="BB1686">
            <v>3</v>
          </cell>
          <cell r="BC1686">
            <v>0.10363068042549584</v>
          </cell>
          <cell r="BD1686">
            <v>9.3899782113289754E-2</v>
          </cell>
          <cell r="BE1686">
            <v>44900</v>
          </cell>
          <cell r="BF1686">
            <v>6</v>
          </cell>
          <cell r="BG1686">
            <v>7.958643902189011E-2</v>
          </cell>
          <cell r="BH1686">
            <v>7.371937636971046E-2</v>
          </cell>
        </row>
        <row r="1687">
          <cell r="B1687" t="str">
            <v>16371</v>
          </cell>
          <cell r="C1687" t="str">
            <v>8426427005770</v>
          </cell>
          <cell r="D1687" t="str">
            <v>VINO CABERNET SAUVIGNON 750ml EL GORDO</v>
          </cell>
          <cell r="E1687">
            <v>6</v>
          </cell>
          <cell r="F1687" t="str">
            <v>BEBIDAS</v>
          </cell>
          <cell r="G1687" t="str">
            <v>BEBIDAS</v>
          </cell>
          <cell r="H1687" t="str">
            <v>VINOS FINOS Y VARIETALES</v>
          </cell>
          <cell r="I1687" t="str">
            <v>ESPAÑA</v>
          </cell>
          <cell r="J1687" t="str">
            <v>IGNACIO MARIN</v>
          </cell>
          <cell r="K1687" t="str">
            <v>EL GORDO</v>
          </cell>
          <cell r="L1687">
            <v>114</v>
          </cell>
          <cell r="M1687" t="str">
            <v>APOLO IMPORT S.A. 2 - TRENTINO (114)</v>
          </cell>
          <cell r="N1687">
            <v>0</v>
          </cell>
          <cell r="O1687">
            <v>0</v>
          </cell>
          <cell r="P1687">
            <v>0</v>
          </cell>
          <cell r="Q1687">
            <v>0</v>
          </cell>
          <cell r="R1687">
            <v>0</v>
          </cell>
          <cell r="S1687">
            <v>1</v>
          </cell>
          <cell r="T1687">
            <v>0</v>
          </cell>
          <cell r="U1687">
            <v>0</v>
          </cell>
          <cell r="V1687">
            <v>0</v>
          </cell>
          <cell r="W1687">
            <v>0</v>
          </cell>
          <cell r="X1687">
            <v>0</v>
          </cell>
          <cell r="Y1687">
            <v>0</v>
          </cell>
          <cell r="Z1687">
            <v>0</v>
          </cell>
          <cell r="AA1687">
            <v>0</v>
          </cell>
          <cell r="AB1687">
            <v>0</v>
          </cell>
          <cell r="AC1687">
            <v>0</v>
          </cell>
          <cell r="AD1687">
            <v>1</v>
          </cell>
          <cell r="AE1687">
            <v>0</v>
          </cell>
          <cell r="AF1687">
            <v>0</v>
          </cell>
          <cell r="AG1687">
            <v>1</v>
          </cell>
          <cell r="AH1687">
            <v>0</v>
          </cell>
          <cell r="AI1687">
            <v>0</v>
          </cell>
          <cell r="AJ1687">
            <v>9</v>
          </cell>
          <cell r="AK1687">
            <v>9</v>
          </cell>
          <cell r="AL1687">
            <v>9</v>
          </cell>
          <cell r="AM1687">
            <v>8</v>
          </cell>
          <cell r="AN1687">
            <v>2</v>
          </cell>
          <cell r="AO1687">
            <v>6</v>
          </cell>
          <cell r="AP1687" t="str">
            <v>SV</v>
          </cell>
          <cell r="AQ1687" t="str">
            <v>SV</v>
          </cell>
          <cell r="AR1687" t="str">
            <v>SV</v>
          </cell>
          <cell r="AS1687" t="str">
            <v>SV</v>
          </cell>
          <cell r="AT1687">
            <v>60</v>
          </cell>
          <cell r="AU1687" t="str">
            <v>SV</v>
          </cell>
          <cell r="AV1687">
            <v>41590.000001</v>
          </cell>
          <cell r="AW1687">
            <v>32936.865940000003</v>
          </cell>
          <cell r="AX1687">
            <v>49900</v>
          </cell>
          <cell r="AY1687">
            <v>0.19980764603991807</v>
          </cell>
          <cell r="AZ1687">
            <v>0.16653306611222443</v>
          </cell>
          <cell r="BA1687">
            <v>45900</v>
          </cell>
          <cell r="BB1687">
            <v>3</v>
          </cell>
          <cell r="BC1687">
            <v>0.10363068042549584</v>
          </cell>
          <cell r="BD1687">
            <v>9.3899782113289754E-2</v>
          </cell>
          <cell r="BE1687">
            <v>44900</v>
          </cell>
          <cell r="BF1687">
            <v>6</v>
          </cell>
          <cell r="BG1687">
            <v>7.958643902189011E-2</v>
          </cell>
          <cell r="BH1687">
            <v>7.371937636971046E-2</v>
          </cell>
        </row>
        <row r="1688">
          <cell r="B1688" t="str">
            <v>16370</v>
          </cell>
          <cell r="C1688" t="str">
            <v>8426427005756</v>
          </cell>
          <cell r="D1688" t="str">
            <v>VINO TEMPRANILLO 750ml  EL GORDO</v>
          </cell>
          <cell r="E1688">
            <v>6</v>
          </cell>
          <cell r="F1688" t="str">
            <v>BEBIDAS</v>
          </cell>
          <cell r="G1688" t="str">
            <v>BEBIDAS</v>
          </cell>
          <cell r="H1688" t="str">
            <v>VINOS FINOS Y VARIETALES</v>
          </cell>
          <cell r="I1688" t="str">
            <v>ESPAÑA</v>
          </cell>
          <cell r="J1688" t="str">
            <v>IGNACIO MARIN</v>
          </cell>
          <cell r="K1688" t="str">
            <v>EL GORDO</v>
          </cell>
          <cell r="L1688">
            <v>114</v>
          </cell>
          <cell r="M1688" t="str">
            <v>APOLO IMPORT S.A. 2 - TRENTINO (114)</v>
          </cell>
          <cell r="N1688">
            <v>0</v>
          </cell>
          <cell r="O1688">
            <v>0</v>
          </cell>
          <cell r="P1688">
            <v>1</v>
          </cell>
          <cell r="Q1688">
            <v>0</v>
          </cell>
          <cell r="R1688">
            <v>0</v>
          </cell>
          <cell r="S1688">
            <v>5</v>
          </cell>
          <cell r="T1688">
            <v>3</v>
          </cell>
          <cell r="U1688">
            <v>2</v>
          </cell>
          <cell r="V1688">
            <v>0</v>
          </cell>
          <cell r="W1688">
            <v>0</v>
          </cell>
          <cell r="X1688">
            <v>3</v>
          </cell>
          <cell r="Y1688">
            <v>3</v>
          </cell>
          <cell r="Z1688">
            <v>3</v>
          </cell>
          <cell r="AA1688">
            <v>0</v>
          </cell>
          <cell r="AB1688">
            <v>1</v>
          </cell>
          <cell r="AC1688">
            <v>2</v>
          </cell>
          <cell r="AD1688">
            <v>2</v>
          </cell>
          <cell r="AE1688">
            <v>1</v>
          </cell>
          <cell r="AF1688">
            <v>3</v>
          </cell>
          <cell r="AG1688">
            <v>3</v>
          </cell>
          <cell r="AH1688">
            <v>0</v>
          </cell>
          <cell r="AI1688">
            <v>0</v>
          </cell>
          <cell r="AJ1688">
            <v>82</v>
          </cell>
          <cell r="AK1688">
            <v>85</v>
          </cell>
          <cell r="AL1688">
            <v>47</v>
          </cell>
          <cell r="AM1688">
            <v>56</v>
          </cell>
          <cell r="AN1688">
            <v>37</v>
          </cell>
          <cell r="AO1688">
            <v>60</v>
          </cell>
          <cell r="AP1688" t="str">
            <v>SV</v>
          </cell>
          <cell r="AQ1688">
            <v>1275</v>
          </cell>
          <cell r="AR1688">
            <v>470</v>
          </cell>
          <cell r="AS1688">
            <v>840</v>
          </cell>
          <cell r="AT1688">
            <v>370</v>
          </cell>
          <cell r="AU1688" t="str">
            <v>SV</v>
          </cell>
          <cell r="AV1688">
            <v>41590.000001</v>
          </cell>
          <cell r="AW1688">
            <v>33608.708870000002</v>
          </cell>
          <cell r="AX1688">
            <v>49900</v>
          </cell>
          <cell r="AY1688">
            <v>0.19980764603991807</v>
          </cell>
          <cell r="AZ1688">
            <v>0.16653306611222443</v>
          </cell>
          <cell r="BA1688">
            <v>45900</v>
          </cell>
          <cell r="BB1688">
            <v>3</v>
          </cell>
          <cell r="BC1688">
            <v>0.10363068042549584</v>
          </cell>
          <cell r="BD1688">
            <v>9.3899782113289754E-2</v>
          </cell>
          <cell r="BE1688">
            <v>44900</v>
          </cell>
          <cell r="BF1688">
            <v>6</v>
          </cell>
          <cell r="BG1688">
            <v>7.958643902189011E-2</v>
          </cell>
          <cell r="BH1688">
            <v>7.371937636971046E-2</v>
          </cell>
        </row>
        <row r="1689">
          <cell r="B1689" t="str">
            <v>16494</v>
          </cell>
          <cell r="C1689" t="str">
            <v>8410011220304</v>
          </cell>
          <cell r="D1689" t="str">
            <v>VINO 750ml DOC RIOJA CRIANZA LAGUNILLA</v>
          </cell>
          <cell r="E1689">
            <v>6</v>
          </cell>
          <cell r="F1689" t="str">
            <v>BEBIDAS</v>
          </cell>
          <cell r="G1689" t="str">
            <v>BEBIDAS</v>
          </cell>
          <cell r="H1689" t="str">
            <v>VINOS FINOS Y VARIETALES</v>
          </cell>
          <cell r="I1689" t="str">
            <v>ESPAÑA</v>
          </cell>
          <cell r="J1689" t="str">
            <v>MARQUES DE LA CONCORDIA</v>
          </cell>
          <cell r="K1689" t="str">
            <v>LAGUNILLA</v>
          </cell>
          <cell r="L1689">
            <v>114</v>
          </cell>
          <cell r="M1689" t="str">
            <v>APOLO IMPORT S.A. 2 - TRENTINO (114)</v>
          </cell>
          <cell r="N1689">
            <v>2</v>
          </cell>
          <cell r="O1689">
            <v>0</v>
          </cell>
          <cell r="P1689">
            <v>2</v>
          </cell>
          <cell r="Q1689">
            <v>0</v>
          </cell>
          <cell r="R1689">
            <v>1</v>
          </cell>
          <cell r="S1689">
            <v>0</v>
          </cell>
          <cell r="T1689">
            <v>0</v>
          </cell>
          <cell r="U1689">
            <v>0</v>
          </cell>
          <cell r="V1689">
            <v>0</v>
          </cell>
          <cell r="W1689">
            <v>0</v>
          </cell>
          <cell r="X1689">
            <v>0</v>
          </cell>
          <cell r="Y1689">
            <v>0</v>
          </cell>
          <cell r="Z1689">
            <v>1</v>
          </cell>
          <cell r="AA1689">
            <v>0</v>
          </cell>
          <cell r="AB1689">
            <v>1</v>
          </cell>
          <cell r="AC1689">
            <v>0</v>
          </cell>
          <cell r="AD1689">
            <v>0</v>
          </cell>
          <cell r="AE1689">
            <v>0</v>
          </cell>
          <cell r="AF1689">
            <v>0</v>
          </cell>
          <cell r="AG1689">
            <v>0</v>
          </cell>
          <cell r="AH1689">
            <v>0</v>
          </cell>
          <cell r="AI1689">
            <v>0</v>
          </cell>
          <cell r="AJ1689">
            <v>12</v>
          </cell>
          <cell r="AK1689">
            <v>15</v>
          </cell>
          <cell r="AL1689">
            <v>12</v>
          </cell>
          <cell r="AM1689">
            <v>18</v>
          </cell>
          <cell r="AN1689">
            <v>10</v>
          </cell>
          <cell r="AO1689">
            <v>6</v>
          </cell>
          <cell r="AP1689" t="str">
            <v>SV</v>
          </cell>
          <cell r="AQ1689" t="str">
            <v>SV</v>
          </cell>
          <cell r="AR1689" t="str">
            <v>SV</v>
          </cell>
          <cell r="AS1689" t="str">
            <v>SV</v>
          </cell>
          <cell r="AT1689" t="str">
            <v>SV</v>
          </cell>
          <cell r="AU1689" t="str">
            <v>SV</v>
          </cell>
          <cell r="AV1689">
            <v>91575</v>
          </cell>
          <cell r="AW1689">
            <v>79601.065390000003</v>
          </cell>
          <cell r="AX1689">
            <v>109900</v>
          </cell>
          <cell r="AY1689">
            <v>0.20010920010920019</v>
          </cell>
          <cell r="AZ1689">
            <v>0.16674249317561418</v>
          </cell>
          <cell r="BA1689">
            <v>99900</v>
          </cell>
          <cell r="BB1689">
            <v>3</v>
          </cell>
          <cell r="BC1689">
            <v>9.0909090909090828E-2</v>
          </cell>
          <cell r="BD1689">
            <v>8.3333333333333329E-2</v>
          </cell>
          <cell r="BE1689">
            <v>0</v>
          </cell>
          <cell r="BF1689">
            <v>0</v>
          </cell>
          <cell r="BG1689">
            <v>-1</v>
          </cell>
          <cell r="BH1689">
            <v>0</v>
          </cell>
        </row>
        <row r="1690">
          <cell r="B1690" t="str">
            <v>16495</v>
          </cell>
          <cell r="C1690" t="str">
            <v>8410011230105</v>
          </cell>
          <cell r="D1690" t="str">
            <v>VINO 750ml DOC RIOJA RVA LAGUNILLA</v>
          </cell>
          <cell r="E1690">
            <v>6</v>
          </cell>
          <cell r="F1690" t="str">
            <v>BEBIDAS</v>
          </cell>
          <cell r="G1690" t="str">
            <v>BEBIDAS</v>
          </cell>
          <cell r="H1690" t="str">
            <v>VINOS FINOS Y VARIETALES</v>
          </cell>
          <cell r="I1690" t="str">
            <v>ESPAÑA</v>
          </cell>
          <cell r="J1690" t="str">
            <v>MARQUES DE LA CONCORDIA</v>
          </cell>
          <cell r="K1690" t="str">
            <v>LAGUNILLA</v>
          </cell>
          <cell r="L1690">
            <v>114</v>
          </cell>
          <cell r="M1690" t="str">
            <v>APOLO IMPORT S.A. 2 - TRENTINO (114)</v>
          </cell>
          <cell r="N1690">
            <v>0</v>
          </cell>
          <cell r="O1690">
            <v>0</v>
          </cell>
          <cell r="P1690">
            <v>1</v>
          </cell>
          <cell r="Q1690">
            <v>1</v>
          </cell>
          <cell r="R1690">
            <v>1</v>
          </cell>
          <cell r="S1690">
            <v>2</v>
          </cell>
          <cell r="T1690">
            <v>0</v>
          </cell>
          <cell r="U1690">
            <v>0</v>
          </cell>
          <cell r="V1690">
            <v>1</v>
          </cell>
          <cell r="W1690">
            <v>0</v>
          </cell>
          <cell r="X1690">
            <v>0</v>
          </cell>
          <cell r="Y1690">
            <v>0</v>
          </cell>
          <cell r="Z1690">
            <v>0</v>
          </cell>
          <cell r="AA1690">
            <v>0</v>
          </cell>
          <cell r="AB1690">
            <v>0</v>
          </cell>
          <cell r="AC1690">
            <v>0</v>
          </cell>
          <cell r="AD1690">
            <v>0</v>
          </cell>
          <cell r="AE1690">
            <v>0</v>
          </cell>
          <cell r="AF1690">
            <v>0</v>
          </cell>
          <cell r="AG1690">
            <v>0</v>
          </cell>
          <cell r="AH1690">
            <v>0</v>
          </cell>
          <cell r="AI1690">
            <v>0</v>
          </cell>
          <cell r="AJ1690">
            <v>16</v>
          </cell>
          <cell r="AK1690">
            <v>13</v>
          </cell>
          <cell r="AL1690">
            <v>10</v>
          </cell>
          <cell r="AM1690">
            <v>11</v>
          </cell>
          <cell r="AN1690">
            <v>11</v>
          </cell>
          <cell r="AO1690">
            <v>6</v>
          </cell>
          <cell r="AP1690">
            <v>480</v>
          </cell>
          <cell r="AQ1690" t="str">
            <v>SV</v>
          </cell>
          <cell r="AR1690" t="str">
            <v>SV</v>
          </cell>
          <cell r="AS1690" t="str">
            <v>SV</v>
          </cell>
          <cell r="AT1690" t="str">
            <v>SV</v>
          </cell>
          <cell r="AU1690" t="str">
            <v>SV</v>
          </cell>
          <cell r="AV1690">
            <v>124919.999996</v>
          </cell>
          <cell r="AW1690">
            <v>102182.00817</v>
          </cell>
          <cell r="AX1690">
            <v>149900</v>
          </cell>
          <cell r="AY1690">
            <v>0.19996797954530798</v>
          </cell>
          <cell r="AZ1690">
            <v>0.16664442964643097</v>
          </cell>
          <cell r="BA1690">
            <v>139900</v>
          </cell>
          <cell r="BB1690">
            <v>3</v>
          </cell>
          <cell r="BC1690">
            <v>0.11991674675375985</v>
          </cell>
          <cell r="BD1690">
            <v>0.1070764832308792</v>
          </cell>
          <cell r="BE1690">
            <v>0</v>
          </cell>
          <cell r="BF1690">
            <v>0</v>
          </cell>
          <cell r="BG1690">
            <v>-1</v>
          </cell>
          <cell r="BH1690">
            <v>0</v>
          </cell>
        </row>
        <row r="1691">
          <cell r="B1691" t="str">
            <v>16496</v>
          </cell>
          <cell r="C1691" t="str">
            <v>8410011750450</v>
          </cell>
          <cell r="D1691" t="str">
            <v>VINO TEMPRANILLO 750ml DOC RIOJA LAGUNILLA</v>
          </cell>
          <cell r="E1691">
            <v>6</v>
          </cell>
          <cell r="F1691" t="str">
            <v>BEBIDAS</v>
          </cell>
          <cell r="G1691" t="str">
            <v>BEBIDAS</v>
          </cell>
          <cell r="H1691" t="str">
            <v>VINOS FINOS Y VARIETALES</v>
          </cell>
          <cell r="I1691" t="str">
            <v>ESPAÑA</v>
          </cell>
          <cell r="J1691" t="str">
            <v>MARQUES DE LA CONCORDIA</v>
          </cell>
          <cell r="K1691" t="str">
            <v>LAGUNILLA</v>
          </cell>
          <cell r="L1691">
            <v>114</v>
          </cell>
          <cell r="M1691" t="str">
            <v>APOLO IMPORT S.A. 2 - TRENTINO (114)</v>
          </cell>
          <cell r="N1691">
            <v>1</v>
          </cell>
          <cell r="O1691">
            <v>0</v>
          </cell>
          <cell r="P1691">
            <v>0</v>
          </cell>
          <cell r="Q1691">
            <v>0</v>
          </cell>
          <cell r="R1691">
            <v>0</v>
          </cell>
          <cell r="S1691">
            <v>0</v>
          </cell>
          <cell r="T1691">
            <v>4</v>
          </cell>
          <cell r="U1691">
            <v>3</v>
          </cell>
          <cell r="V1691">
            <v>0</v>
          </cell>
          <cell r="W1691">
            <v>0</v>
          </cell>
          <cell r="X1691">
            <v>0</v>
          </cell>
          <cell r="Y1691">
            <v>0</v>
          </cell>
          <cell r="Z1691">
            <v>1</v>
          </cell>
          <cell r="AA1691">
            <v>0</v>
          </cell>
          <cell r="AB1691">
            <v>0</v>
          </cell>
          <cell r="AC1691">
            <v>0</v>
          </cell>
          <cell r="AD1691">
            <v>0</v>
          </cell>
          <cell r="AE1691">
            <v>0</v>
          </cell>
          <cell r="AF1691">
            <v>0</v>
          </cell>
          <cell r="AG1691">
            <v>0</v>
          </cell>
          <cell r="AH1691">
            <v>0</v>
          </cell>
          <cell r="AI1691">
            <v>0</v>
          </cell>
          <cell r="AJ1691">
            <v>19</v>
          </cell>
          <cell r="AK1691">
            <v>8</v>
          </cell>
          <cell r="AL1691">
            <v>16</v>
          </cell>
          <cell r="AM1691">
            <v>21</v>
          </cell>
          <cell r="AN1691">
            <v>11</v>
          </cell>
          <cell r="AO1691">
            <v>6</v>
          </cell>
          <cell r="AP1691" t="str">
            <v>SV</v>
          </cell>
          <cell r="AQ1691">
            <v>80</v>
          </cell>
          <cell r="AR1691" t="str">
            <v>SV</v>
          </cell>
          <cell r="AS1691" t="str">
            <v>SV</v>
          </cell>
          <cell r="AT1691" t="str">
            <v>SV</v>
          </cell>
          <cell r="AU1691" t="str">
            <v>SV</v>
          </cell>
          <cell r="AV1691">
            <v>83250.000020000007</v>
          </cell>
          <cell r="AW1691">
            <v>70529.823210000002</v>
          </cell>
          <cell r="AX1691">
            <v>89900</v>
          </cell>
          <cell r="AY1691">
            <v>7.9879879620449179E-2</v>
          </cell>
          <cell r="AZ1691">
            <v>7.3971078754171221E-2</v>
          </cell>
          <cell r="BA1691">
            <v>85900</v>
          </cell>
          <cell r="BB1691">
            <v>3</v>
          </cell>
          <cell r="BC1691">
            <v>3.1831831583944314E-2</v>
          </cell>
          <cell r="BD1691">
            <v>3.0849825145517967E-2</v>
          </cell>
          <cell r="BE1691">
            <v>79900</v>
          </cell>
          <cell r="BF1691">
            <v>6</v>
          </cell>
          <cell r="BG1691">
            <v>-4.0240240470813204E-2</v>
          </cell>
          <cell r="BH1691">
            <v>-4.1927409511889946E-2</v>
          </cell>
        </row>
        <row r="1692">
          <cell r="B1692" t="str">
            <v>16497</v>
          </cell>
          <cell r="C1692" t="str">
            <v>8410026047545</v>
          </cell>
          <cell r="D1692" t="str">
            <v>VINO 750ml DOC RIOJA BANDA AZUL PATERNINA</v>
          </cell>
          <cell r="E1692">
            <v>6</v>
          </cell>
          <cell r="F1692" t="str">
            <v>BEBIDAS</v>
          </cell>
          <cell r="G1692" t="str">
            <v>BEBIDAS</v>
          </cell>
          <cell r="H1692" t="str">
            <v>VINOS FINOS Y VARIETALES</v>
          </cell>
          <cell r="I1692" t="str">
            <v>ESPAÑA</v>
          </cell>
          <cell r="J1692" t="str">
            <v>MARQUES DE LA CONCORDIA</v>
          </cell>
          <cell r="K1692" t="str">
            <v xml:space="preserve"> PATERNINA</v>
          </cell>
          <cell r="L1692">
            <v>114</v>
          </cell>
          <cell r="M1692" t="str">
            <v>APOLO IMPORT S.A. 2 - TRENTINO (114)</v>
          </cell>
          <cell r="N1692">
            <v>1</v>
          </cell>
          <cell r="O1692">
            <v>0</v>
          </cell>
          <cell r="P1692">
            <v>0</v>
          </cell>
          <cell r="Q1692">
            <v>0</v>
          </cell>
          <cell r="R1692">
            <v>0</v>
          </cell>
          <cell r="S1692">
            <v>0</v>
          </cell>
          <cell r="T1692">
            <v>0</v>
          </cell>
          <cell r="U1692">
            <v>0</v>
          </cell>
          <cell r="V1692">
            <v>0</v>
          </cell>
          <cell r="W1692">
            <v>0</v>
          </cell>
          <cell r="X1692">
            <v>0</v>
          </cell>
          <cell r="Y1692">
            <v>0</v>
          </cell>
          <cell r="Z1692">
            <v>0</v>
          </cell>
          <cell r="AA1692">
            <v>1</v>
          </cell>
          <cell r="AB1692">
            <v>0</v>
          </cell>
          <cell r="AC1692">
            <v>0</v>
          </cell>
          <cell r="AD1692">
            <v>3</v>
          </cell>
          <cell r="AE1692">
            <v>0</v>
          </cell>
          <cell r="AF1692">
            <v>3</v>
          </cell>
          <cell r="AG1692">
            <v>0</v>
          </cell>
          <cell r="AH1692">
            <v>0</v>
          </cell>
          <cell r="AI1692">
            <v>0</v>
          </cell>
          <cell r="AJ1692">
            <v>27</v>
          </cell>
          <cell r="AK1692">
            <v>36</v>
          </cell>
          <cell r="AL1692">
            <v>10</v>
          </cell>
          <cell r="AM1692">
            <v>11</v>
          </cell>
          <cell r="AN1692">
            <v>19</v>
          </cell>
          <cell r="AO1692">
            <v>6</v>
          </cell>
          <cell r="AP1692" t="str">
            <v>SV</v>
          </cell>
          <cell r="AQ1692" t="str">
            <v>SV</v>
          </cell>
          <cell r="AR1692" t="str">
            <v>SV</v>
          </cell>
          <cell r="AS1692" t="str">
            <v>SV</v>
          </cell>
          <cell r="AT1692" t="str">
            <v>SV</v>
          </cell>
          <cell r="AU1692" t="str">
            <v>SV</v>
          </cell>
          <cell r="AV1692">
            <v>91575</v>
          </cell>
          <cell r="AW1692">
            <v>84192.074559999994</v>
          </cell>
          <cell r="AX1692">
            <v>109900</v>
          </cell>
          <cell r="AY1692">
            <v>0.20010920010920019</v>
          </cell>
          <cell r="AZ1692">
            <v>0.16674249317561418</v>
          </cell>
          <cell r="BA1692">
            <v>99900</v>
          </cell>
          <cell r="BB1692">
            <v>3</v>
          </cell>
          <cell r="BC1692">
            <v>9.0909090909090828E-2</v>
          </cell>
          <cell r="BD1692">
            <v>8.3333333333333329E-2</v>
          </cell>
          <cell r="BE1692">
            <v>0</v>
          </cell>
          <cell r="BF1692">
            <v>0</v>
          </cell>
          <cell r="BG1692">
            <v>-1</v>
          </cell>
          <cell r="BH1692">
            <v>0</v>
          </cell>
        </row>
        <row r="1693">
          <cell r="B1693" t="str">
            <v>16498</v>
          </cell>
          <cell r="C1693" t="str">
            <v>8410026047675</v>
          </cell>
          <cell r="D1693" t="str">
            <v>VINO 750ml DOC RIOJA RVA PATERNINA</v>
          </cell>
          <cell r="E1693">
            <v>6</v>
          </cell>
          <cell r="F1693" t="str">
            <v>BEBIDAS</v>
          </cell>
          <cell r="G1693" t="str">
            <v>BEBIDAS</v>
          </cell>
          <cell r="H1693" t="str">
            <v>VINOS FINOS Y VARIETALES</v>
          </cell>
          <cell r="I1693" t="str">
            <v>ESPAÑA</v>
          </cell>
          <cell r="J1693" t="str">
            <v>MARQUES DE LA CONCORDIA</v>
          </cell>
          <cell r="K1693" t="str">
            <v xml:space="preserve"> PATERNINA</v>
          </cell>
          <cell r="L1693">
            <v>114</v>
          </cell>
          <cell r="M1693" t="str">
            <v>APOLO IMPORT S.A. 2 - TRENTINO (114)</v>
          </cell>
          <cell r="N1693">
            <v>0</v>
          </cell>
          <cell r="O1693">
            <v>0</v>
          </cell>
          <cell r="P1693">
            <v>2</v>
          </cell>
          <cell r="Q1693">
            <v>0</v>
          </cell>
          <cell r="R1693">
            <v>0</v>
          </cell>
          <cell r="S1693">
            <v>0</v>
          </cell>
          <cell r="T1693">
            <v>0</v>
          </cell>
          <cell r="U1693">
            <v>0</v>
          </cell>
          <cell r="V1693">
            <v>0</v>
          </cell>
          <cell r="W1693">
            <v>0</v>
          </cell>
          <cell r="X1693">
            <v>0</v>
          </cell>
          <cell r="Y1693">
            <v>0</v>
          </cell>
          <cell r="Z1693">
            <v>0</v>
          </cell>
          <cell r="AA1693">
            <v>0</v>
          </cell>
          <cell r="AB1693">
            <v>0</v>
          </cell>
          <cell r="AC1693">
            <v>0</v>
          </cell>
          <cell r="AD1693">
            <v>3</v>
          </cell>
          <cell r="AE1693">
            <v>2</v>
          </cell>
          <cell r="AF1693">
            <v>3</v>
          </cell>
          <cell r="AG1693">
            <v>0</v>
          </cell>
          <cell r="AH1693">
            <v>0</v>
          </cell>
          <cell r="AI1693">
            <v>0</v>
          </cell>
          <cell r="AJ1693">
            <v>13</v>
          </cell>
          <cell r="AK1693">
            <v>15</v>
          </cell>
          <cell r="AL1693">
            <v>15</v>
          </cell>
          <cell r="AM1693">
            <v>15</v>
          </cell>
          <cell r="AN1693">
            <v>38</v>
          </cell>
          <cell r="AO1693">
            <v>6</v>
          </cell>
          <cell r="AP1693" t="str">
            <v>SV</v>
          </cell>
          <cell r="AQ1693" t="str">
            <v>SV</v>
          </cell>
          <cell r="AR1693" t="str">
            <v>SV</v>
          </cell>
          <cell r="AS1693" t="str">
            <v>SV</v>
          </cell>
          <cell r="AT1693" t="str">
            <v>SV</v>
          </cell>
          <cell r="AU1693" t="str">
            <v>SV</v>
          </cell>
          <cell r="AV1693">
            <v>108249.99999</v>
          </cell>
          <cell r="AW1693">
            <v>99481.392120000004</v>
          </cell>
          <cell r="AX1693">
            <v>129900</v>
          </cell>
          <cell r="AY1693">
            <v>0.20000000011085461</v>
          </cell>
          <cell r="AZ1693">
            <v>0.16666666674364899</v>
          </cell>
          <cell r="BA1693">
            <v>119900</v>
          </cell>
          <cell r="BB1693">
            <v>3</v>
          </cell>
          <cell r="BC1693">
            <v>0.10762124721548472</v>
          </cell>
          <cell r="BD1693">
            <v>9.7164303669724797E-2</v>
          </cell>
          <cell r="BE1693">
            <v>0</v>
          </cell>
          <cell r="BF1693">
            <v>0</v>
          </cell>
          <cell r="BG1693">
            <v>-1</v>
          </cell>
          <cell r="BH1693">
            <v>0</v>
          </cell>
        </row>
        <row r="1694">
          <cell r="B1694" t="str">
            <v>16499</v>
          </cell>
          <cell r="C1694" t="str">
            <v>8410396282003</v>
          </cell>
          <cell r="D1694" t="str">
            <v>VINO TEMPRANILLO 750ml CASTILLA PATERNINA</v>
          </cell>
          <cell r="E1694">
            <v>6</v>
          </cell>
          <cell r="F1694" t="str">
            <v>BEBIDAS</v>
          </cell>
          <cell r="G1694" t="str">
            <v>BEBIDAS</v>
          </cell>
          <cell r="H1694" t="str">
            <v>VINOS FINOS Y VARIETALES</v>
          </cell>
          <cell r="I1694" t="str">
            <v>ESPAÑA</v>
          </cell>
          <cell r="J1694" t="str">
            <v>MARQUES DE LA CONCORDIA</v>
          </cell>
          <cell r="K1694" t="str">
            <v xml:space="preserve"> PATERNINA</v>
          </cell>
          <cell r="L1694">
            <v>114</v>
          </cell>
          <cell r="M1694" t="str">
            <v>APOLO IMPORT S.A. 2 - TRENTINO (114)</v>
          </cell>
          <cell r="N1694">
            <v>1</v>
          </cell>
          <cell r="O1694">
            <v>9</v>
          </cell>
          <cell r="P1694">
            <v>2</v>
          </cell>
          <cell r="Q1694">
            <v>3</v>
          </cell>
          <cell r="R1694">
            <v>0</v>
          </cell>
          <cell r="S1694">
            <v>0</v>
          </cell>
          <cell r="T1694">
            <v>0</v>
          </cell>
          <cell r="U1694">
            <v>0</v>
          </cell>
          <cell r="V1694">
            <v>1</v>
          </cell>
          <cell r="W1694">
            <v>1</v>
          </cell>
          <cell r="X1694">
            <v>2</v>
          </cell>
          <cell r="Y1694">
            <v>0</v>
          </cell>
          <cell r="Z1694">
            <v>1</v>
          </cell>
          <cell r="AA1694">
            <v>0</v>
          </cell>
          <cell r="AB1694">
            <v>1</v>
          </cell>
          <cell r="AC1694">
            <v>0</v>
          </cell>
          <cell r="AD1694">
            <v>0</v>
          </cell>
          <cell r="AE1694">
            <v>0</v>
          </cell>
          <cell r="AF1694">
            <v>0</v>
          </cell>
          <cell r="AG1694">
            <v>0</v>
          </cell>
          <cell r="AH1694">
            <v>0</v>
          </cell>
          <cell r="AI1694">
            <v>0</v>
          </cell>
          <cell r="AJ1694">
            <v>26</v>
          </cell>
          <cell r="AK1694">
            <v>55</v>
          </cell>
          <cell r="AL1694">
            <v>49</v>
          </cell>
          <cell r="AM1694">
            <v>16</v>
          </cell>
          <cell r="AN1694">
            <v>55</v>
          </cell>
          <cell r="AO1694">
            <v>6</v>
          </cell>
          <cell r="AP1694">
            <v>260</v>
          </cell>
          <cell r="AQ1694" t="str">
            <v>SV</v>
          </cell>
          <cell r="AR1694" t="str">
            <v>SV</v>
          </cell>
          <cell r="AS1694" t="str">
            <v>SV</v>
          </cell>
          <cell r="AT1694" t="str">
            <v>SV</v>
          </cell>
          <cell r="AU1694" t="str">
            <v>SV</v>
          </cell>
          <cell r="AV1694">
            <v>58249.999994999998</v>
          </cell>
          <cell r="AW1694">
            <v>39610.808490000003</v>
          </cell>
          <cell r="AX1694">
            <v>69900</v>
          </cell>
          <cell r="AY1694">
            <v>0.20000000010300423</v>
          </cell>
          <cell r="AZ1694">
            <v>0.16666666673819744</v>
          </cell>
          <cell r="BA1694">
            <v>67900</v>
          </cell>
          <cell r="BB1694">
            <v>3</v>
          </cell>
          <cell r="BC1694">
            <v>0.16566523615155937</v>
          </cell>
          <cell r="BD1694">
            <v>0.14212076590574377</v>
          </cell>
          <cell r="BE1694">
            <v>64900</v>
          </cell>
          <cell r="BF1694">
            <v>6</v>
          </cell>
          <cell r="BG1694">
            <v>0.11416309022439175</v>
          </cell>
          <cell r="BH1694">
            <v>0.10246533135593223</v>
          </cell>
        </row>
        <row r="1695">
          <cell r="B1695" t="str">
            <v>16487</v>
          </cell>
          <cell r="C1695" t="str">
            <v>8420523322656</v>
          </cell>
          <cell r="D1695" t="str">
            <v>VINO 750ml CRIANZA VIÑA PEDROSA</v>
          </cell>
          <cell r="E1695">
            <v>6</v>
          </cell>
          <cell r="F1695" t="str">
            <v>BEBIDAS</v>
          </cell>
          <cell r="G1695" t="str">
            <v>BEBIDAS</v>
          </cell>
          <cell r="H1695" t="str">
            <v>VINOS FINOS Y VARIETALES</v>
          </cell>
          <cell r="I1695" t="str">
            <v>ESPAÑA</v>
          </cell>
          <cell r="J1695" t="str">
            <v>VIÑA PEDROSA</v>
          </cell>
          <cell r="K1695" t="str">
            <v>VIÑA PEDROSA</v>
          </cell>
          <cell r="L1695">
            <v>114</v>
          </cell>
          <cell r="M1695" t="str">
            <v>APOLO IMPORT S.A. 2 - TRENTINO (114)</v>
          </cell>
          <cell r="N1695">
            <v>0</v>
          </cell>
          <cell r="O1695">
            <v>0</v>
          </cell>
          <cell r="P1695">
            <v>0</v>
          </cell>
          <cell r="Q1695">
            <v>0</v>
          </cell>
          <cell r="R1695">
            <v>0</v>
          </cell>
          <cell r="S1695">
            <v>0</v>
          </cell>
          <cell r="T1695">
            <v>0</v>
          </cell>
          <cell r="U1695">
            <v>0</v>
          </cell>
          <cell r="V1695">
            <v>0</v>
          </cell>
          <cell r="W1695">
            <v>0</v>
          </cell>
          <cell r="X1695">
            <v>0</v>
          </cell>
          <cell r="Y1695">
            <v>0</v>
          </cell>
          <cell r="Z1695">
            <v>0</v>
          </cell>
          <cell r="AA1695">
            <v>0</v>
          </cell>
          <cell r="AB1695">
            <v>0</v>
          </cell>
          <cell r="AC1695">
            <v>0</v>
          </cell>
          <cell r="AD1695">
            <v>0</v>
          </cell>
          <cell r="AE1695">
            <v>0</v>
          </cell>
          <cell r="AF1695">
            <v>0</v>
          </cell>
          <cell r="AG1695">
            <v>0</v>
          </cell>
          <cell r="AH1695">
            <v>0</v>
          </cell>
          <cell r="AI1695">
            <v>0</v>
          </cell>
          <cell r="AJ1695">
            <v>5</v>
          </cell>
          <cell r="AK1695">
            <v>5</v>
          </cell>
          <cell r="AL1695">
            <v>3</v>
          </cell>
          <cell r="AM1695">
            <v>4</v>
          </cell>
          <cell r="AN1695">
            <v>4</v>
          </cell>
          <cell r="AO1695">
            <v>3</v>
          </cell>
          <cell r="AP1695" t="str">
            <v>SV</v>
          </cell>
          <cell r="AQ1695" t="str">
            <v>SV</v>
          </cell>
          <cell r="AR1695" t="str">
            <v>SV</v>
          </cell>
          <cell r="AS1695" t="str">
            <v>SV</v>
          </cell>
          <cell r="AT1695" t="str">
            <v>SV</v>
          </cell>
          <cell r="AU1695" t="str">
            <v>SV</v>
          </cell>
          <cell r="AV1695">
            <v>258250.00003</v>
          </cell>
          <cell r="AW1695">
            <v>258299.97302999999</v>
          </cell>
          <cell r="AX1695">
            <v>309900</v>
          </cell>
          <cell r="AY1695">
            <v>0.19999999986060013</v>
          </cell>
          <cell r="AZ1695">
            <v>0.16666666656986126</v>
          </cell>
          <cell r="BA1695">
            <v>299900</v>
          </cell>
          <cell r="BB1695">
            <v>3</v>
          </cell>
          <cell r="BC1695">
            <v>0.16127783142366581</v>
          </cell>
          <cell r="BD1695">
            <v>0.13887962644214741</v>
          </cell>
          <cell r="BE1695">
            <v>0</v>
          </cell>
          <cell r="BF1695">
            <v>0</v>
          </cell>
          <cell r="BG1695">
            <v>-1</v>
          </cell>
          <cell r="BH1695">
            <v>0</v>
          </cell>
        </row>
        <row r="1696">
          <cell r="B1696" t="str">
            <v>16486</v>
          </cell>
          <cell r="C1696" t="str">
            <v>8420523339654</v>
          </cell>
          <cell r="D1696" t="str">
            <v>VINO GAVILAN 750ml VIÑA PEDROSA</v>
          </cell>
          <cell r="E1696">
            <v>6</v>
          </cell>
          <cell r="F1696" t="str">
            <v>BEBIDAS</v>
          </cell>
          <cell r="G1696" t="str">
            <v>BEBIDAS</v>
          </cell>
          <cell r="H1696" t="str">
            <v>VINOS FINOS Y VARIETALES</v>
          </cell>
          <cell r="I1696" t="str">
            <v>ESPAÑA</v>
          </cell>
          <cell r="J1696" t="str">
            <v>VIÑA PEDROSA</v>
          </cell>
          <cell r="K1696" t="str">
            <v>VIÑA PEDROSA</v>
          </cell>
          <cell r="L1696">
            <v>114</v>
          </cell>
          <cell r="M1696" t="str">
            <v>APOLO IMPORT S.A. 2 - TRENTINO (114)</v>
          </cell>
          <cell r="N1696">
            <v>0</v>
          </cell>
          <cell r="O1696">
            <v>0</v>
          </cell>
          <cell r="P1696">
            <v>0</v>
          </cell>
          <cell r="Q1696">
            <v>0</v>
          </cell>
          <cell r="R1696">
            <v>0</v>
          </cell>
          <cell r="S1696">
            <v>0</v>
          </cell>
          <cell r="T1696">
            <v>1</v>
          </cell>
          <cell r="U1696">
            <v>0</v>
          </cell>
          <cell r="V1696">
            <v>0</v>
          </cell>
          <cell r="W1696">
            <v>0</v>
          </cell>
          <cell r="X1696">
            <v>0</v>
          </cell>
          <cell r="Y1696">
            <v>0</v>
          </cell>
          <cell r="Z1696">
            <v>0</v>
          </cell>
          <cell r="AA1696">
            <v>0</v>
          </cell>
          <cell r="AB1696">
            <v>0</v>
          </cell>
          <cell r="AC1696">
            <v>0</v>
          </cell>
          <cell r="AD1696">
            <v>0</v>
          </cell>
          <cell r="AE1696">
            <v>0</v>
          </cell>
          <cell r="AF1696">
            <v>0</v>
          </cell>
          <cell r="AG1696">
            <v>0</v>
          </cell>
          <cell r="AH1696">
            <v>0</v>
          </cell>
          <cell r="AI1696">
            <v>0</v>
          </cell>
          <cell r="AJ1696">
            <v>8</v>
          </cell>
          <cell r="AK1696">
            <v>2</v>
          </cell>
          <cell r="AL1696">
            <v>3</v>
          </cell>
          <cell r="AM1696">
            <v>3</v>
          </cell>
          <cell r="AN1696">
            <v>3</v>
          </cell>
          <cell r="AO1696">
            <v>0</v>
          </cell>
          <cell r="AP1696" t="str">
            <v>SV</v>
          </cell>
          <cell r="AQ1696" t="str">
            <v>SV</v>
          </cell>
          <cell r="AR1696" t="str">
            <v>SV</v>
          </cell>
          <cell r="AS1696" t="str">
            <v>SV</v>
          </cell>
          <cell r="AT1696" t="str">
            <v>SV</v>
          </cell>
          <cell r="AU1696" t="str">
            <v>Q</v>
          </cell>
          <cell r="AV1696">
            <v>149899.99999700001</v>
          </cell>
          <cell r="AW1696">
            <v>158264.99974999999</v>
          </cell>
          <cell r="AX1696">
            <v>179900</v>
          </cell>
          <cell r="AY1696">
            <v>0.20013342230553954</v>
          </cell>
          <cell r="AZ1696">
            <v>0.16675931074485822</v>
          </cell>
          <cell r="BA1696">
            <v>169900</v>
          </cell>
          <cell r="BB1696">
            <v>3</v>
          </cell>
          <cell r="BC1696">
            <v>0.13342228154369762</v>
          </cell>
          <cell r="BD1696">
            <v>0.11771630372572098</v>
          </cell>
          <cell r="BE1696">
            <v>0</v>
          </cell>
          <cell r="BF1696">
            <v>0</v>
          </cell>
          <cell r="BG1696">
            <v>-1</v>
          </cell>
          <cell r="BH1696">
            <v>0</v>
          </cell>
        </row>
        <row r="1697">
          <cell r="B1697" t="str">
            <v>36432</v>
          </cell>
          <cell r="C1697" t="str">
            <v>8414542100104</v>
          </cell>
          <cell r="D1697" t="str">
            <v>VINO 750ml RIOJA RVA MUGA</v>
          </cell>
          <cell r="E1697">
            <v>6</v>
          </cell>
          <cell r="F1697" t="str">
            <v>BEBIDAS</v>
          </cell>
          <cell r="G1697" t="str">
            <v>BEBIDAS</v>
          </cell>
          <cell r="H1697" t="str">
            <v>VINOS FINOS Y VARIETALES</v>
          </cell>
          <cell r="I1697" t="str">
            <v>ESPAÑA</v>
          </cell>
          <cell r="J1697" t="str">
            <v>BODEGA MUGA</v>
          </cell>
          <cell r="K1697" t="str">
            <v>MUGA</v>
          </cell>
          <cell r="L1697">
            <v>114</v>
          </cell>
          <cell r="M1697" t="str">
            <v>APOLO IMPORT S.A. 2 - TRENTINO (114)</v>
          </cell>
          <cell r="N1697">
            <v>0</v>
          </cell>
          <cell r="O1697">
            <v>0</v>
          </cell>
          <cell r="P1697">
            <v>0</v>
          </cell>
          <cell r="Q1697">
            <v>0</v>
          </cell>
          <cell r="R1697">
            <v>0</v>
          </cell>
          <cell r="S1697">
            <v>0</v>
          </cell>
          <cell r="T1697">
            <v>0</v>
          </cell>
          <cell r="U1697">
            <v>0</v>
          </cell>
          <cell r="V1697">
            <v>0</v>
          </cell>
          <cell r="W1697">
            <v>0</v>
          </cell>
          <cell r="X1697">
            <v>0</v>
          </cell>
          <cell r="Y1697">
            <v>0</v>
          </cell>
          <cell r="Z1697">
            <v>0</v>
          </cell>
          <cell r="AA1697">
            <v>0</v>
          </cell>
          <cell r="AB1697">
            <v>0</v>
          </cell>
          <cell r="AC1697">
            <v>0</v>
          </cell>
          <cell r="AD1697">
            <v>0</v>
          </cell>
          <cell r="AE1697">
            <v>0</v>
          </cell>
          <cell r="AF1697">
            <v>2</v>
          </cell>
          <cell r="AG1697">
            <v>0</v>
          </cell>
          <cell r="AH1697">
            <v>1</v>
          </cell>
          <cell r="AI1697">
            <v>1</v>
          </cell>
          <cell r="AJ1697">
            <v>5</v>
          </cell>
          <cell r="AK1697">
            <v>6</v>
          </cell>
          <cell r="AL1697">
            <v>2</v>
          </cell>
          <cell r="AM1697">
            <v>3</v>
          </cell>
          <cell r="AN1697">
            <v>7</v>
          </cell>
          <cell r="AO1697">
            <v>5</v>
          </cell>
          <cell r="AP1697" t="str">
            <v>SV</v>
          </cell>
          <cell r="AQ1697" t="str">
            <v>SV</v>
          </cell>
          <cell r="AR1697" t="str">
            <v>SV</v>
          </cell>
          <cell r="AS1697" t="str">
            <v>SV</v>
          </cell>
          <cell r="AT1697" t="str">
            <v>SV</v>
          </cell>
          <cell r="AU1697">
            <v>150</v>
          </cell>
          <cell r="AV1697">
            <v>224900.00005</v>
          </cell>
          <cell r="AW1697">
            <v>224899.99982999999</v>
          </cell>
          <cell r="AX1697">
            <v>259900</v>
          </cell>
          <cell r="AY1697">
            <v>0.15562472184179077</v>
          </cell>
          <cell r="AZ1697">
            <v>0.13466717949211235</v>
          </cell>
          <cell r="BA1697">
            <v>249900</v>
          </cell>
          <cell r="BB1697">
            <v>3</v>
          </cell>
          <cell r="BC1697">
            <v>0.11116051553775885</v>
          </cell>
          <cell r="BD1697">
            <v>0.10004001580632252</v>
          </cell>
          <cell r="BE1697">
            <v>0</v>
          </cell>
          <cell r="BF1697">
            <v>0</v>
          </cell>
          <cell r="BG1697">
            <v>-1</v>
          </cell>
          <cell r="BH1697">
            <v>0</v>
          </cell>
        </row>
        <row r="1698">
          <cell r="B1698" t="str">
            <v>36434</v>
          </cell>
          <cell r="C1698" t="str">
            <v>8414542040134</v>
          </cell>
          <cell r="D1698" t="str">
            <v>VINO BLANCO 750ml MUGA</v>
          </cell>
          <cell r="E1698">
            <v>6</v>
          </cell>
          <cell r="F1698" t="str">
            <v>BEBIDAS</v>
          </cell>
          <cell r="G1698" t="str">
            <v>BEBIDAS</v>
          </cell>
          <cell r="H1698" t="str">
            <v>VINOS FINOS Y VARIETALES</v>
          </cell>
          <cell r="I1698" t="str">
            <v>ESPAÑA</v>
          </cell>
          <cell r="J1698" t="str">
            <v>BODEGA MUGA</v>
          </cell>
          <cell r="K1698" t="str">
            <v>MUGA</v>
          </cell>
          <cell r="L1698">
            <v>114</v>
          </cell>
          <cell r="M1698" t="str">
            <v>APOLO IMPORT S.A. 2 - TRENTINO (114)</v>
          </cell>
          <cell r="N1698">
            <v>0</v>
          </cell>
          <cell r="O1698">
            <v>0</v>
          </cell>
          <cell r="P1698">
            <v>1</v>
          </cell>
          <cell r="Q1698">
            <v>1</v>
          </cell>
          <cell r="R1698">
            <v>0</v>
          </cell>
          <cell r="S1698">
            <v>0</v>
          </cell>
          <cell r="T1698">
            <v>0</v>
          </cell>
          <cell r="U1698">
            <v>0</v>
          </cell>
          <cell r="V1698">
            <v>0</v>
          </cell>
          <cell r="W1698">
            <v>0</v>
          </cell>
          <cell r="X1698">
            <v>0</v>
          </cell>
          <cell r="Y1698">
            <v>0</v>
          </cell>
          <cell r="Z1698">
            <v>0</v>
          </cell>
          <cell r="AA1698">
            <v>0</v>
          </cell>
          <cell r="AB1698">
            <v>0</v>
          </cell>
          <cell r="AC1698">
            <v>0</v>
          </cell>
          <cell r="AD1698">
            <v>0</v>
          </cell>
          <cell r="AE1698">
            <v>0</v>
          </cell>
          <cell r="AF1698">
            <v>0</v>
          </cell>
          <cell r="AG1698">
            <v>0</v>
          </cell>
          <cell r="AH1698">
            <v>0</v>
          </cell>
          <cell r="AI1698">
            <v>0</v>
          </cell>
          <cell r="AJ1698">
            <v>1</v>
          </cell>
          <cell r="AK1698">
            <v>2</v>
          </cell>
          <cell r="AL1698">
            <v>2</v>
          </cell>
          <cell r="AM1698">
            <v>2</v>
          </cell>
          <cell r="AN1698">
            <v>2</v>
          </cell>
          <cell r="AO1698">
            <v>6</v>
          </cell>
          <cell r="AP1698">
            <v>30</v>
          </cell>
          <cell r="AQ1698" t="str">
            <v>SV</v>
          </cell>
          <cell r="AR1698" t="str">
            <v>SV</v>
          </cell>
          <cell r="AS1698" t="str">
            <v>SV</v>
          </cell>
          <cell r="AT1698" t="str">
            <v>SV</v>
          </cell>
          <cell r="AU1698" t="str">
            <v>SV</v>
          </cell>
          <cell r="AV1698">
            <v>124900.00006000001</v>
          </cell>
          <cell r="AW1698">
            <v>124899.99907000001</v>
          </cell>
          <cell r="AX1698">
            <v>144900</v>
          </cell>
          <cell r="AY1698">
            <v>0.1601281019246783</v>
          </cell>
          <cell r="AZ1698">
            <v>0.138026224568668</v>
          </cell>
          <cell r="BA1698">
            <v>139900</v>
          </cell>
          <cell r="BB1698">
            <v>3</v>
          </cell>
          <cell r="BC1698">
            <v>0.12009607632341246</v>
          </cell>
          <cell r="BD1698">
            <v>0.1072194420300214</v>
          </cell>
          <cell r="BE1698">
            <v>132900</v>
          </cell>
          <cell r="BF1698">
            <v>0</v>
          </cell>
          <cell r="BG1698">
            <v>6.4051240481640681E-2</v>
          </cell>
          <cell r="BH1698">
            <v>6.0195635364935995E-2</v>
          </cell>
        </row>
        <row r="1699">
          <cell r="B1699" t="str">
            <v>36433</v>
          </cell>
          <cell r="C1699" t="str">
            <v>8414542060019</v>
          </cell>
          <cell r="D1699" t="str">
            <v>VINO CAVA BRUT 750ml RVA CONDE HARO MUGA</v>
          </cell>
          <cell r="E1699">
            <v>6</v>
          </cell>
          <cell r="F1699" t="str">
            <v>BEBIDAS</v>
          </cell>
          <cell r="G1699" t="str">
            <v>BEBIDAS</v>
          </cell>
          <cell r="H1699" t="str">
            <v>VINOS FINOS Y VARIETALES</v>
          </cell>
          <cell r="I1699" t="str">
            <v>ESPAÑA</v>
          </cell>
          <cell r="J1699" t="str">
            <v>BODEGA MUGA</v>
          </cell>
          <cell r="K1699" t="str">
            <v>MUGA</v>
          </cell>
          <cell r="L1699">
            <v>114</v>
          </cell>
          <cell r="M1699" t="str">
            <v>APOLO IMPORT S.A. 2 - TRENTINO (114)</v>
          </cell>
          <cell r="N1699">
            <v>0</v>
          </cell>
          <cell r="O1699">
            <v>0</v>
          </cell>
          <cell r="P1699">
            <v>0</v>
          </cell>
          <cell r="Q1699">
            <v>0</v>
          </cell>
          <cell r="R1699">
            <v>0</v>
          </cell>
          <cell r="S1699">
            <v>0</v>
          </cell>
          <cell r="T1699">
            <v>0</v>
          </cell>
          <cell r="U1699">
            <v>0</v>
          </cell>
          <cell r="V1699">
            <v>0</v>
          </cell>
          <cell r="W1699">
            <v>0</v>
          </cell>
          <cell r="X1699">
            <v>0</v>
          </cell>
          <cell r="Y1699">
            <v>0</v>
          </cell>
          <cell r="Z1699">
            <v>0</v>
          </cell>
          <cell r="AA1699">
            <v>0</v>
          </cell>
          <cell r="AB1699">
            <v>0</v>
          </cell>
          <cell r="AC1699">
            <v>0</v>
          </cell>
          <cell r="AD1699">
            <v>0</v>
          </cell>
          <cell r="AE1699">
            <v>0</v>
          </cell>
          <cell r="AF1699">
            <v>0</v>
          </cell>
          <cell r="AG1699">
            <v>0</v>
          </cell>
          <cell r="AH1699">
            <v>0</v>
          </cell>
          <cell r="AI1699">
            <v>0</v>
          </cell>
          <cell r="AJ1699">
            <v>3</v>
          </cell>
          <cell r="AK1699">
            <v>3</v>
          </cell>
          <cell r="AL1699">
            <v>2</v>
          </cell>
          <cell r="AM1699">
            <v>2</v>
          </cell>
          <cell r="AN1699">
            <v>1</v>
          </cell>
          <cell r="AO1699">
            <v>6</v>
          </cell>
          <cell r="AP1699" t="str">
            <v>SV</v>
          </cell>
          <cell r="AQ1699" t="str">
            <v>SV</v>
          </cell>
          <cell r="AR1699" t="str">
            <v>SV</v>
          </cell>
          <cell r="AS1699" t="str">
            <v>SV</v>
          </cell>
          <cell r="AT1699" t="str">
            <v>SV</v>
          </cell>
          <cell r="AU1699" t="str">
            <v>SV</v>
          </cell>
          <cell r="AV1699">
            <v>183224.99997999999</v>
          </cell>
          <cell r="AW1699">
            <v>183225.00031</v>
          </cell>
          <cell r="AX1699">
            <v>219900</v>
          </cell>
          <cell r="AY1699">
            <v>0.20016373324602688</v>
          </cell>
          <cell r="AZ1699">
            <v>0.16678035479763531</v>
          </cell>
          <cell r="BA1699">
            <v>199900</v>
          </cell>
          <cell r="BB1699">
            <v>3</v>
          </cell>
          <cell r="BC1699">
            <v>9.1008323219103238E-2</v>
          </cell>
          <cell r="BD1699">
            <v>8.3416708454227148E-2</v>
          </cell>
          <cell r="BE1699">
            <v>0</v>
          </cell>
          <cell r="BF1699">
            <v>0</v>
          </cell>
          <cell r="BG1699">
            <v>-1</v>
          </cell>
          <cell r="BH1699">
            <v>0</v>
          </cell>
        </row>
        <row r="1700">
          <cell r="B1700" t="str">
            <v>36436</v>
          </cell>
          <cell r="C1700" t="str">
            <v>8414542065090</v>
          </cell>
          <cell r="D1700" t="str">
            <v>VINO CAVA ROSE 750ml CONDE HARO MUGA</v>
          </cell>
          <cell r="E1700">
            <v>6</v>
          </cell>
          <cell r="F1700" t="str">
            <v>BEBIDAS</v>
          </cell>
          <cell r="G1700" t="str">
            <v>BEBIDAS</v>
          </cell>
          <cell r="H1700" t="str">
            <v>VINOS FINOS Y VARIETALES</v>
          </cell>
          <cell r="I1700" t="str">
            <v>ESPAÑA</v>
          </cell>
          <cell r="J1700" t="str">
            <v>BODEGA MUGA</v>
          </cell>
          <cell r="K1700" t="str">
            <v>MUGA</v>
          </cell>
          <cell r="L1700">
            <v>114</v>
          </cell>
          <cell r="M1700" t="str">
            <v>APOLO IMPORT S.A. 2 - TRENTINO (114)</v>
          </cell>
          <cell r="N1700">
            <v>0</v>
          </cell>
          <cell r="O1700">
            <v>0</v>
          </cell>
          <cell r="P1700">
            <v>0</v>
          </cell>
          <cell r="Q1700">
            <v>0</v>
          </cell>
          <cell r="R1700">
            <v>0</v>
          </cell>
          <cell r="S1700">
            <v>0</v>
          </cell>
          <cell r="T1700">
            <v>0</v>
          </cell>
          <cell r="U1700">
            <v>0</v>
          </cell>
          <cell r="V1700">
            <v>0</v>
          </cell>
          <cell r="W1700">
            <v>0</v>
          </cell>
          <cell r="X1700">
            <v>0</v>
          </cell>
          <cell r="Y1700">
            <v>0</v>
          </cell>
          <cell r="Z1700">
            <v>0</v>
          </cell>
          <cell r="AA1700">
            <v>0</v>
          </cell>
          <cell r="AB1700">
            <v>0</v>
          </cell>
          <cell r="AC1700">
            <v>0</v>
          </cell>
          <cell r="AD1700">
            <v>0</v>
          </cell>
          <cell r="AE1700">
            <v>0</v>
          </cell>
          <cell r="AF1700">
            <v>0</v>
          </cell>
          <cell r="AG1700">
            <v>0</v>
          </cell>
          <cell r="AH1700">
            <v>0</v>
          </cell>
          <cell r="AI1700">
            <v>0</v>
          </cell>
          <cell r="AJ1700">
            <v>3</v>
          </cell>
          <cell r="AK1700">
            <v>3</v>
          </cell>
          <cell r="AL1700">
            <v>2</v>
          </cell>
          <cell r="AM1700">
            <v>2</v>
          </cell>
          <cell r="AN1700">
            <v>2</v>
          </cell>
          <cell r="AO1700">
            <v>4</v>
          </cell>
          <cell r="AP1700" t="str">
            <v>SV</v>
          </cell>
          <cell r="AQ1700" t="str">
            <v>SV</v>
          </cell>
          <cell r="AR1700" t="str">
            <v>SV</v>
          </cell>
          <cell r="AS1700" t="str">
            <v>SV</v>
          </cell>
          <cell r="AT1700" t="str">
            <v>SV</v>
          </cell>
          <cell r="AU1700" t="str">
            <v>SV</v>
          </cell>
          <cell r="AV1700">
            <v>183224.99997999999</v>
          </cell>
          <cell r="AW1700">
            <v>183224.99997999999</v>
          </cell>
          <cell r="AX1700">
            <v>219900</v>
          </cell>
          <cell r="AY1700">
            <v>0.20016373324602688</v>
          </cell>
          <cell r="AZ1700">
            <v>0.16678035479763531</v>
          </cell>
          <cell r="BA1700">
            <v>199900</v>
          </cell>
          <cell r="BB1700">
            <v>3</v>
          </cell>
          <cell r="BC1700">
            <v>9.1008323219103238E-2</v>
          </cell>
          <cell r="BD1700">
            <v>8.3416708454227148E-2</v>
          </cell>
          <cell r="BE1700">
            <v>0</v>
          </cell>
          <cell r="BF1700">
            <v>0</v>
          </cell>
          <cell r="BG1700">
            <v>-1</v>
          </cell>
          <cell r="BH1700">
            <v>0</v>
          </cell>
        </row>
        <row r="1701">
          <cell r="B1701" t="str">
            <v>36435</v>
          </cell>
          <cell r="C1701" t="str">
            <v>8414542050133</v>
          </cell>
          <cell r="D1701" t="str">
            <v>VINO ROSADO 750ml RIOJA MUGA</v>
          </cell>
          <cell r="E1701">
            <v>6</v>
          </cell>
          <cell r="F1701" t="str">
            <v>BEBIDAS</v>
          </cell>
          <cell r="G1701" t="str">
            <v>BEBIDAS</v>
          </cell>
          <cell r="H1701" t="str">
            <v>VINOS FINOS Y VARIETALES</v>
          </cell>
          <cell r="I1701" t="str">
            <v>ESPAÑA</v>
          </cell>
          <cell r="J1701" t="str">
            <v>BODEGA MUGA</v>
          </cell>
          <cell r="K1701" t="str">
            <v>MUGA</v>
          </cell>
          <cell r="L1701">
            <v>114</v>
          </cell>
          <cell r="M1701" t="str">
            <v>APOLO IMPORT S.A. 2 - TRENTINO (114)</v>
          </cell>
          <cell r="N1701">
            <v>0</v>
          </cell>
          <cell r="O1701">
            <v>0</v>
          </cell>
          <cell r="P1701">
            <v>0</v>
          </cell>
          <cell r="Q1701">
            <v>0</v>
          </cell>
          <cell r="R1701">
            <v>0</v>
          </cell>
          <cell r="S1701">
            <v>0</v>
          </cell>
          <cell r="T1701">
            <v>0</v>
          </cell>
          <cell r="U1701">
            <v>0</v>
          </cell>
          <cell r="V1701">
            <v>0</v>
          </cell>
          <cell r="W1701">
            <v>0</v>
          </cell>
          <cell r="X1701">
            <v>0</v>
          </cell>
          <cell r="Y1701">
            <v>0</v>
          </cell>
          <cell r="Z1701">
            <v>0</v>
          </cell>
          <cell r="AA1701">
            <v>0</v>
          </cell>
          <cell r="AB1701">
            <v>0</v>
          </cell>
          <cell r="AC1701">
            <v>0</v>
          </cell>
          <cell r="AD1701">
            <v>0</v>
          </cell>
          <cell r="AE1701">
            <v>0</v>
          </cell>
          <cell r="AF1701">
            <v>0</v>
          </cell>
          <cell r="AG1701">
            <v>0</v>
          </cell>
          <cell r="AH1701">
            <v>0</v>
          </cell>
          <cell r="AI1701">
            <v>0</v>
          </cell>
          <cell r="AJ1701">
            <v>3</v>
          </cell>
          <cell r="AK1701">
            <v>3</v>
          </cell>
          <cell r="AL1701">
            <v>2</v>
          </cell>
          <cell r="AM1701">
            <v>2</v>
          </cell>
          <cell r="AN1701">
            <v>2</v>
          </cell>
          <cell r="AO1701">
            <v>6</v>
          </cell>
          <cell r="AP1701" t="str">
            <v>SV</v>
          </cell>
          <cell r="AQ1701" t="str">
            <v>SV</v>
          </cell>
          <cell r="AR1701" t="str">
            <v>SV</v>
          </cell>
          <cell r="AS1701" t="str">
            <v>SV</v>
          </cell>
          <cell r="AT1701" t="str">
            <v>SV</v>
          </cell>
          <cell r="AU1701" t="str">
            <v>SV</v>
          </cell>
          <cell r="AV1701">
            <v>124900.00006000001</v>
          </cell>
          <cell r="AW1701">
            <v>124899.99918</v>
          </cell>
          <cell r="AX1701">
            <v>139900</v>
          </cell>
          <cell r="AY1701">
            <v>0.12009607632341246</v>
          </cell>
          <cell r="AZ1701">
            <v>0.1072194420300214</v>
          </cell>
          <cell r="BA1701">
            <v>134900</v>
          </cell>
          <cell r="BB1701">
            <v>3</v>
          </cell>
          <cell r="BC1701">
            <v>8.006405072214684E-2</v>
          </cell>
          <cell r="BD1701">
            <v>7.4128983988139316E-2</v>
          </cell>
          <cell r="BE1701">
            <v>127900</v>
          </cell>
          <cell r="BF1701">
            <v>0</v>
          </cell>
          <cell r="BG1701">
            <v>2.4019214880375062E-2</v>
          </cell>
          <cell r="BH1701">
            <v>2.3455824394057814E-2</v>
          </cell>
        </row>
        <row r="1702">
          <cell r="B1702" t="str">
            <v>36437</v>
          </cell>
          <cell r="C1702" t="str">
            <v>8414542055169</v>
          </cell>
          <cell r="D1702" t="str">
            <v>VINO ROSE 750ml FLOR MUGA</v>
          </cell>
          <cell r="E1702">
            <v>6</v>
          </cell>
          <cell r="F1702" t="str">
            <v>BEBIDAS</v>
          </cell>
          <cell r="G1702" t="str">
            <v>BEBIDAS</v>
          </cell>
          <cell r="H1702" t="str">
            <v>VINOS FINOS Y VARIETALES</v>
          </cell>
          <cell r="I1702" t="str">
            <v>ESPAÑA</v>
          </cell>
          <cell r="J1702" t="str">
            <v>BODEGA MUGA</v>
          </cell>
          <cell r="K1702" t="str">
            <v>MUGA</v>
          </cell>
          <cell r="L1702">
            <v>114</v>
          </cell>
          <cell r="M1702" t="str">
            <v>APOLO IMPORT S.A. 2 - TRENTINO (114)</v>
          </cell>
          <cell r="N1702">
            <v>0</v>
          </cell>
          <cell r="O1702">
            <v>0</v>
          </cell>
          <cell r="P1702">
            <v>0</v>
          </cell>
          <cell r="Q1702">
            <v>0</v>
          </cell>
          <cell r="R1702">
            <v>0</v>
          </cell>
          <cell r="S1702">
            <v>0</v>
          </cell>
          <cell r="T1702">
            <v>0</v>
          </cell>
          <cell r="U1702">
            <v>0</v>
          </cell>
          <cell r="V1702">
            <v>0</v>
          </cell>
          <cell r="W1702">
            <v>0</v>
          </cell>
          <cell r="X1702">
            <v>0</v>
          </cell>
          <cell r="Y1702">
            <v>0</v>
          </cell>
          <cell r="Z1702">
            <v>0</v>
          </cell>
          <cell r="AA1702">
            <v>0</v>
          </cell>
          <cell r="AB1702">
            <v>0</v>
          </cell>
          <cell r="AC1702">
            <v>0</v>
          </cell>
          <cell r="AD1702">
            <v>0</v>
          </cell>
          <cell r="AE1702">
            <v>1</v>
          </cell>
          <cell r="AF1702">
            <v>0</v>
          </cell>
          <cell r="AG1702">
            <v>0</v>
          </cell>
          <cell r="AH1702">
            <v>0</v>
          </cell>
          <cell r="AI1702">
            <v>0</v>
          </cell>
          <cell r="AJ1702">
            <v>3</v>
          </cell>
          <cell r="AK1702">
            <v>3</v>
          </cell>
          <cell r="AL1702">
            <v>2</v>
          </cell>
          <cell r="AM1702">
            <v>2</v>
          </cell>
          <cell r="AN1702">
            <v>2</v>
          </cell>
          <cell r="AO1702">
            <v>0</v>
          </cell>
          <cell r="AP1702" t="str">
            <v>SV</v>
          </cell>
          <cell r="AQ1702" t="str">
            <v>SV</v>
          </cell>
          <cell r="AR1702" t="str">
            <v>SV</v>
          </cell>
          <cell r="AS1702" t="str">
            <v>SV</v>
          </cell>
          <cell r="AT1702" t="str">
            <v>SV</v>
          </cell>
          <cell r="AU1702" t="str">
            <v>Q</v>
          </cell>
          <cell r="AV1702">
            <v>224900.00005</v>
          </cell>
          <cell r="AW1702">
            <v>224900.00070999999</v>
          </cell>
          <cell r="AX1702">
            <v>259900</v>
          </cell>
          <cell r="AY1702">
            <v>0.15562472184179077</v>
          </cell>
          <cell r="AZ1702">
            <v>0.13466717949211235</v>
          </cell>
          <cell r="BA1702">
            <v>249900</v>
          </cell>
          <cell r="BB1702">
            <v>3</v>
          </cell>
          <cell r="BC1702">
            <v>0.11116051553775885</v>
          </cell>
          <cell r="BD1702">
            <v>0.10004001580632252</v>
          </cell>
          <cell r="BE1702">
            <v>0</v>
          </cell>
          <cell r="BF1702">
            <v>0</v>
          </cell>
          <cell r="BG1702">
            <v>-1</v>
          </cell>
          <cell r="BH1702">
            <v>0</v>
          </cell>
        </row>
        <row r="1703">
          <cell r="B1703" t="str">
            <v>20375</v>
          </cell>
          <cell r="C1703" t="str">
            <v>086003061910</v>
          </cell>
          <cell r="D1703" t="str">
            <v>VINO CABERNET 750ml ROBERT MONDAVI</v>
          </cell>
          <cell r="E1703">
            <v>12</v>
          </cell>
          <cell r="F1703" t="str">
            <v>BEBIDAS</v>
          </cell>
          <cell r="G1703" t="str">
            <v>BEBIDAS</v>
          </cell>
          <cell r="H1703" t="str">
            <v>VINOS FINOS Y VARIETALES</v>
          </cell>
          <cell r="I1703" t="str">
            <v>EUA</v>
          </cell>
          <cell r="J1703" t="str">
            <v>ROBERT MONDAVI</v>
          </cell>
          <cell r="K1703" t="str">
            <v>ROBERT MOVDAVI</v>
          </cell>
          <cell r="L1703">
            <v>126</v>
          </cell>
          <cell r="M1703" t="str">
            <v>LONDON IMPORT S.A. (126)</v>
          </cell>
          <cell r="N1703">
            <v>0</v>
          </cell>
          <cell r="O1703">
            <v>0</v>
          </cell>
          <cell r="P1703">
            <v>0</v>
          </cell>
          <cell r="Q1703">
            <v>1</v>
          </cell>
          <cell r="R1703">
            <v>0</v>
          </cell>
          <cell r="S1703">
            <v>2</v>
          </cell>
          <cell r="T1703">
            <v>0</v>
          </cell>
          <cell r="U1703">
            <v>0</v>
          </cell>
          <cell r="V1703">
            <v>0</v>
          </cell>
          <cell r="W1703">
            <v>0</v>
          </cell>
          <cell r="X1703">
            <v>0</v>
          </cell>
          <cell r="Y1703">
            <v>0</v>
          </cell>
          <cell r="Z1703">
            <v>1</v>
          </cell>
          <cell r="AA1703">
            <v>3</v>
          </cell>
          <cell r="AB1703">
            <v>0</v>
          </cell>
          <cell r="AC1703">
            <v>0</v>
          </cell>
          <cell r="AD1703">
            <v>0</v>
          </cell>
          <cell r="AE1703">
            <v>0</v>
          </cell>
          <cell r="AF1703">
            <v>0</v>
          </cell>
          <cell r="AG1703">
            <v>0</v>
          </cell>
          <cell r="AH1703">
            <v>0</v>
          </cell>
          <cell r="AI1703">
            <v>0</v>
          </cell>
          <cell r="AJ1703">
            <v>10</v>
          </cell>
          <cell r="AK1703">
            <v>11</v>
          </cell>
          <cell r="AL1703">
            <v>4</v>
          </cell>
          <cell r="AM1703">
            <v>8</v>
          </cell>
          <cell r="AN1703">
            <v>6</v>
          </cell>
          <cell r="AO1703">
            <v>0</v>
          </cell>
          <cell r="AP1703">
            <v>300</v>
          </cell>
          <cell r="AQ1703" t="str">
            <v>SV</v>
          </cell>
          <cell r="AR1703" t="str">
            <v>SV</v>
          </cell>
          <cell r="AS1703" t="str">
            <v>SV</v>
          </cell>
          <cell r="AT1703" t="str">
            <v>SV</v>
          </cell>
          <cell r="AU1703" t="str">
            <v>Q</v>
          </cell>
          <cell r="AV1703">
            <v>100183</v>
          </cell>
          <cell r="AW1703">
            <v>100108.87942</v>
          </cell>
          <cell r="AX1703">
            <v>129900</v>
          </cell>
          <cell r="AY1703">
            <v>0.29662717227473734</v>
          </cell>
          <cell r="AZ1703">
            <v>0.2287682832948422</v>
          </cell>
          <cell r="BA1703">
            <v>127900</v>
          </cell>
          <cell r="BB1703">
            <v>2</v>
          </cell>
          <cell r="BC1703">
            <v>0.27666370541908303</v>
          </cell>
          <cell r="BD1703">
            <v>0.21670836591086787</v>
          </cell>
          <cell r="BE1703">
            <v>124900</v>
          </cell>
          <cell r="BF1703">
            <v>6</v>
          </cell>
          <cell r="BG1703">
            <v>0.24671850513560178</v>
          </cell>
          <cell r="BH1703">
            <v>0.19789431545236189</v>
          </cell>
        </row>
        <row r="1704">
          <cell r="B1704" t="str">
            <v>20374</v>
          </cell>
          <cell r="C1704" t="str">
            <v>086003461925</v>
          </cell>
          <cell r="D1704" t="str">
            <v>VINO CHARDONNAY 750ml ROBERT MONDAVI</v>
          </cell>
          <cell r="E1704">
            <v>12</v>
          </cell>
          <cell r="F1704" t="str">
            <v>BEBIDAS</v>
          </cell>
          <cell r="G1704" t="str">
            <v>BEBIDAS</v>
          </cell>
          <cell r="H1704" t="str">
            <v>VINOS FINOS Y VARIETALES</v>
          </cell>
          <cell r="I1704" t="str">
            <v>EUA</v>
          </cell>
          <cell r="J1704" t="str">
            <v>ROBERT MONDAVI</v>
          </cell>
          <cell r="K1704" t="str">
            <v>ROBERT MOVDAVI</v>
          </cell>
          <cell r="L1704">
            <v>126</v>
          </cell>
          <cell r="M1704" t="str">
            <v>LONDON IMPORT S.A. (126)</v>
          </cell>
          <cell r="N1704">
            <v>0</v>
          </cell>
          <cell r="O1704">
            <v>0</v>
          </cell>
          <cell r="P1704">
            <v>0</v>
          </cell>
          <cell r="Q1704">
            <v>0</v>
          </cell>
          <cell r="R1704">
            <v>0</v>
          </cell>
          <cell r="S1704">
            <v>0</v>
          </cell>
          <cell r="T1704">
            <v>0</v>
          </cell>
          <cell r="U1704">
            <v>0</v>
          </cell>
          <cell r="V1704">
            <v>0</v>
          </cell>
          <cell r="W1704">
            <v>0</v>
          </cell>
          <cell r="X1704">
            <v>0</v>
          </cell>
          <cell r="Y1704">
            <v>0</v>
          </cell>
          <cell r="Z1704">
            <v>0</v>
          </cell>
          <cell r="AA1704">
            <v>0</v>
          </cell>
          <cell r="AB1704">
            <v>0</v>
          </cell>
          <cell r="AC1704">
            <v>0</v>
          </cell>
          <cell r="AD1704">
            <v>0</v>
          </cell>
          <cell r="AE1704">
            <v>0</v>
          </cell>
          <cell r="AF1704">
            <v>0</v>
          </cell>
          <cell r="AG1704">
            <v>0</v>
          </cell>
          <cell r="AH1704">
            <v>0</v>
          </cell>
          <cell r="AI1704">
            <v>0</v>
          </cell>
          <cell r="AJ1704">
            <v>7</v>
          </cell>
          <cell r="AK1704">
            <v>15</v>
          </cell>
          <cell r="AL1704">
            <v>9</v>
          </cell>
          <cell r="AM1704">
            <v>11</v>
          </cell>
          <cell r="AN1704">
            <v>11</v>
          </cell>
          <cell r="AO1704">
            <v>0</v>
          </cell>
          <cell r="AP1704" t="str">
            <v>SV</v>
          </cell>
          <cell r="AQ1704" t="str">
            <v>SV</v>
          </cell>
          <cell r="AR1704" t="str">
            <v>SV</v>
          </cell>
          <cell r="AS1704" t="str">
            <v>SV</v>
          </cell>
          <cell r="AT1704" t="str">
            <v>SV</v>
          </cell>
          <cell r="AU1704" t="str">
            <v>Q</v>
          </cell>
          <cell r="AV1704">
            <v>139225.00000199999</v>
          </cell>
          <cell r="AW1704">
            <v>96301.410480000006</v>
          </cell>
          <cell r="AX1704">
            <v>129900</v>
          </cell>
          <cell r="AY1704">
            <v>-6.697791346285531E-2</v>
          </cell>
          <cell r="AZ1704">
            <v>-7.1785989237875186E-2</v>
          </cell>
          <cell r="BA1704">
            <v>127900</v>
          </cell>
          <cell r="BB1704">
            <v>2</v>
          </cell>
          <cell r="BC1704">
            <v>-8.13431495912178E-2</v>
          </cell>
          <cell r="BD1704">
            <v>-8.8545738874120303E-2</v>
          </cell>
          <cell r="BE1704">
            <v>124900</v>
          </cell>
          <cell r="BF1704">
            <v>6</v>
          </cell>
          <cell r="BG1704">
            <v>-0.10289100378376159</v>
          </cell>
          <cell r="BH1704">
            <v>-0.11469175341873487</v>
          </cell>
        </row>
        <row r="1705">
          <cell r="B1705" t="str">
            <v>20376</v>
          </cell>
          <cell r="C1705" t="str">
            <v>086003091931</v>
          </cell>
          <cell r="D1705" t="str">
            <v>VINO PINOT 750ml ROBERT MOVDAVI</v>
          </cell>
          <cell r="E1705">
            <v>12</v>
          </cell>
          <cell r="F1705" t="str">
            <v>BEBIDAS</v>
          </cell>
          <cell r="G1705" t="str">
            <v>BEBIDAS</v>
          </cell>
          <cell r="H1705" t="str">
            <v>VINOS FINOS Y VARIETALES</v>
          </cell>
          <cell r="I1705" t="str">
            <v>EUA</v>
          </cell>
          <cell r="J1705" t="str">
            <v>ROBERT MONDAVI</v>
          </cell>
          <cell r="K1705" t="str">
            <v>ROBERT MOVDAVI</v>
          </cell>
          <cell r="L1705">
            <v>126</v>
          </cell>
          <cell r="M1705" t="str">
            <v>LONDON IMPORT S.A. (126)</v>
          </cell>
          <cell r="N1705">
            <v>0</v>
          </cell>
          <cell r="O1705">
            <v>0</v>
          </cell>
          <cell r="P1705">
            <v>0</v>
          </cell>
          <cell r="Q1705">
            <v>0</v>
          </cell>
          <cell r="R1705">
            <v>0</v>
          </cell>
          <cell r="S1705">
            <v>0</v>
          </cell>
          <cell r="T1705">
            <v>0</v>
          </cell>
          <cell r="U1705">
            <v>0</v>
          </cell>
          <cell r="V1705">
            <v>0</v>
          </cell>
          <cell r="W1705">
            <v>0</v>
          </cell>
          <cell r="X1705">
            <v>0</v>
          </cell>
          <cell r="Y1705">
            <v>0</v>
          </cell>
          <cell r="Z1705">
            <v>0</v>
          </cell>
          <cell r="AA1705">
            <v>0</v>
          </cell>
          <cell r="AB1705">
            <v>0</v>
          </cell>
          <cell r="AC1705">
            <v>0</v>
          </cell>
          <cell r="AD1705">
            <v>0</v>
          </cell>
          <cell r="AE1705">
            <v>0</v>
          </cell>
          <cell r="AF1705">
            <v>0</v>
          </cell>
          <cell r="AG1705">
            <v>0</v>
          </cell>
          <cell r="AH1705">
            <v>0</v>
          </cell>
          <cell r="AI1705">
            <v>0</v>
          </cell>
          <cell r="AJ1705">
            <v>7</v>
          </cell>
          <cell r="AK1705">
            <v>9</v>
          </cell>
          <cell r="AL1705">
            <v>8</v>
          </cell>
          <cell r="AM1705">
            <v>5</v>
          </cell>
          <cell r="AN1705">
            <v>9</v>
          </cell>
          <cell r="AO1705">
            <v>0</v>
          </cell>
          <cell r="AP1705" t="str">
            <v>SV</v>
          </cell>
          <cell r="AQ1705" t="str">
            <v>SV</v>
          </cell>
          <cell r="AR1705" t="str">
            <v>SV</v>
          </cell>
          <cell r="AS1705" t="str">
            <v>SV</v>
          </cell>
          <cell r="AT1705" t="str">
            <v>SV</v>
          </cell>
          <cell r="AU1705" t="str">
            <v>Q</v>
          </cell>
          <cell r="AV1705">
            <v>100183.00000499999</v>
          </cell>
          <cell r="AW1705">
            <v>98454.88983</v>
          </cell>
          <cell r="AX1705">
            <v>129900</v>
          </cell>
          <cell r="AY1705">
            <v>0.29662717221002444</v>
          </cell>
          <cell r="AZ1705">
            <v>0.2287682832563511</v>
          </cell>
          <cell r="BA1705">
            <v>127900</v>
          </cell>
          <cell r="BB1705">
            <v>2</v>
          </cell>
          <cell r="BC1705">
            <v>0.27666370535536666</v>
          </cell>
          <cell r="BD1705">
            <v>0.21670836587177486</v>
          </cell>
          <cell r="BE1705">
            <v>124900</v>
          </cell>
          <cell r="BF1705">
            <v>6</v>
          </cell>
          <cell r="BG1705">
            <v>0.24671850507337978</v>
          </cell>
          <cell r="BH1705">
            <v>0.19789431541232991</v>
          </cell>
        </row>
        <row r="1706">
          <cell r="B1706" t="str">
            <v>27389</v>
          </cell>
          <cell r="C1706" t="str">
            <v>7841738000145</v>
          </cell>
          <cell r="D1706" t="str">
            <v>VINOS 2UND ROSE PISCINE + COPA</v>
          </cell>
          <cell r="E1706">
            <v>1</v>
          </cell>
          <cell r="F1706" t="str">
            <v>BEBIDAS</v>
          </cell>
          <cell r="G1706" t="str">
            <v>BEBIDAS</v>
          </cell>
          <cell r="H1706" t="str">
            <v>VINOS FINOS Y VARIETALES</v>
          </cell>
          <cell r="I1706" t="str">
            <v>FRANCIA</v>
          </cell>
          <cell r="J1706" t="str">
            <v>PACK PROMOCIONAL</v>
          </cell>
          <cell r="K1706" t="str">
            <v>ROSE PISCINE</v>
          </cell>
          <cell r="L1706">
            <v>428</v>
          </cell>
          <cell r="M1706" t="str">
            <v>BRUMADO S.A. (428)</v>
          </cell>
          <cell r="N1706">
            <v>0</v>
          </cell>
          <cell r="O1706">
            <v>2</v>
          </cell>
          <cell r="P1706">
            <v>3</v>
          </cell>
          <cell r="Q1706">
            <v>3</v>
          </cell>
          <cell r="R1706">
            <v>3</v>
          </cell>
          <cell r="S1706">
            <v>4</v>
          </cell>
          <cell r="T1706">
            <v>1</v>
          </cell>
          <cell r="U1706">
            <v>1</v>
          </cell>
          <cell r="V1706">
            <v>0</v>
          </cell>
          <cell r="W1706">
            <v>0</v>
          </cell>
          <cell r="X1706">
            <v>2</v>
          </cell>
          <cell r="Y1706">
            <v>0</v>
          </cell>
          <cell r="Z1706">
            <v>0</v>
          </cell>
          <cell r="AA1706">
            <v>3</v>
          </cell>
          <cell r="AB1706">
            <v>0</v>
          </cell>
          <cell r="AC1706">
            <v>1</v>
          </cell>
          <cell r="AD1706">
            <v>0</v>
          </cell>
          <cell r="AE1706">
            <v>0</v>
          </cell>
          <cell r="AF1706">
            <v>1</v>
          </cell>
          <cell r="AG1706">
            <v>1</v>
          </cell>
          <cell r="AH1706">
            <v>0</v>
          </cell>
          <cell r="AI1706">
            <v>0</v>
          </cell>
          <cell r="AJ1706">
            <v>8</v>
          </cell>
          <cell r="AK1706">
            <v>6</v>
          </cell>
          <cell r="AL1706">
            <v>7</v>
          </cell>
          <cell r="AM1706">
            <v>2</v>
          </cell>
          <cell r="AN1706">
            <v>7</v>
          </cell>
          <cell r="AO1706">
            <v>2</v>
          </cell>
          <cell r="AP1706">
            <v>80</v>
          </cell>
          <cell r="AQ1706">
            <v>180</v>
          </cell>
          <cell r="AR1706" t="str">
            <v>SV</v>
          </cell>
          <cell r="AS1706">
            <v>60</v>
          </cell>
          <cell r="AT1706">
            <v>210</v>
          </cell>
          <cell r="AU1706" t="str">
            <v>SV</v>
          </cell>
          <cell r="AV1706">
            <v>130000.00002000001</v>
          </cell>
          <cell r="AW1706">
            <v>116669.05734</v>
          </cell>
          <cell r="AX1706">
            <v>162900</v>
          </cell>
          <cell r="AY1706">
            <v>0.25307692288414185</v>
          </cell>
          <cell r="AZ1706">
            <v>0.20196439521178633</v>
          </cell>
          <cell r="BA1706">
            <v>159900</v>
          </cell>
          <cell r="BB1706">
            <v>2</v>
          </cell>
          <cell r="BC1706">
            <v>0.22999999981076913</v>
          </cell>
          <cell r="BD1706">
            <v>0.18699186979362098</v>
          </cell>
          <cell r="BE1706">
            <v>154900</v>
          </cell>
          <cell r="BF1706">
            <v>6</v>
          </cell>
          <cell r="BG1706">
            <v>0.19153846135514785</v>
          </cell>
          <cell r="BH1706">
            <v>0.16074887010974817</v>
          </cell>
        </row>
        <row r="1707">
          <cell r="B1707" t="str">
            <v>29849</v>
          </cell>
          <cell r="C1707" t="str">
            <v>3280111580005</v>
          </cell>
          <cell r="D1707" t="str">
            <v>VINO ROSE 750ml PISCINE</v>
          </cell>
          <cell r="E1707">
            <v>6</v>
          </cell>
          <cell r="F1707" t="str">
            <v>BEBIDAS</v>
          </cell>
          <cell r="G1707" t="str">
            <v>BEBIDAS</v>
          </cell>
          <cell r="H1707" t="str">
            <v>VINOS FINOS Y VARIETALES</v>
          </cell>
          <cell r="I1707" t="str">
            <v>FRANCIA</v>
          </cell>
          <cell r="J1707" t="str">
            <v>PISCINE</v>
          </cell>
          <cell r="K1707" t="str">
            <v>ROSE PISCINE</v>
          </cell>
          <cell r="L1707">
            <v>428</v>
          </cell>
          <cell r="M1707" t="str">
            <v>BRUMADO S.A. (428)</v>
          </cell>
          <cell r="N1707">
            <v>0</v>
          </cell>
          <cell r="O1707">
            <v>0</v>
          </cell>
          <cell r="P1707">
            <v>0</v>
          </cell>
          <cell r="Q1707">
            <v>0</v>
          </cell>
          <cell r="R1707">
            <v>3</v>
          </cell>
          <cell r="S1707">
            <v>0</v>
          </cell>
          <cell r="T1707">
            <v>0</v>
          </cell>
          <cell r="U1707">
            <v>4</v>
          </cell>
          <cell r="V1707">
            <v>0</v>
          </cell>
          <cell r="W1707">
            <v>0</v>
          </cell>
          <cell r="X1707">
            <v>0</v>
          </cell>
          <cell r="Y1707">
            <v>0</v>
          </cell>
          <cell r="Z1707">
            <v>0</v>
          </cell>
          <cell r="AA1707">
            <v>0</v>
          </cell>
          <cell r="AB1707">
            <v>0</v>
          </cell>
          <cell r="AC1707">
            <v>0</v>
          </cell>
          <cell r="AD1707">
            <v>0</v>
          </cell>
          <cell r="AE1707">
            <v>0</v>
          </cell>
          <cell r="AF1707">
            <v>0</v>
          </cell>
          <cell r="AG1707">
            <v>0</v>
          </cell>
          <cell r="AH1707">
            <v>0</v>
          </cell>
          <cell r="AI1707">
            <v>0</v>
          </cell>
          <cell r="AJ1707">
            <v>12</v>
          </cell>
          <cell r="AK1707">
            <v>0</v>
          </cell>
          <cell r="AL1707">
            <v>10</v>
          </cell>
          <cell r="AM1707">
            <v>9</v>
          </cell>
          <cell r="AN1707">
            <v>9</v>
          </cell>
          <cell r="AO1707">
            <v>4</v>
          </cell>
          <cell r="AP1707" t="str">
            <v>SV</v>
          </cell>
          <cell r="AQ1707" t="str">
            <v>Q</v>
          </cell>
          <cell r="AR1707" t="str">
            <v>SV</v>
          </cell>
          <cell r="AS1707" t="str">
            <v>SV</v>
          </cell>
          <cell r="AT1707" t="str">
            <v>SV</v>
          </cell>
          <cell r="AU1707" t="str">
            <v>SV</v>
          </cell>
          <cell r="AV1707">
            <v>58700.000039999999</v>
          </cell>
          <cell r="AW1707">
            <v>53223.775880000001</v>
          </cell>
          <cell r="AX1707">
            <v>73900</v>
          </cell>
          <cell r="AY1707">
            <v>0.25894378108419502</v>
          </cell>
          <cell r="AZ1707">
            <v>0.20568335534506091</v>
          </cell>
          <cell r="BA1707">
            <v>71900</v>
          </cell>
          <cell r="BB1707">
            <v>3</v>
          </cell>
          <cell r="BC1707">
            <v>0.2248722308518758</v>
          </cell>
          <cell r="BD1707">
            <v>0.18358831655076496</v>
          </cell>
          <cell r="BE1707">
            <v>69900</v>
          </cell>
          <cell r="BF1707">
            <v>6</v>
          </cell>
          <cell r="BG1707">
            <v>0.19080068061955657</v>
          </cell>
          <cell r="BH1707">
            <v>0.16022889785407726</v>
          </cell>
        </row>
        <row r="1708">
          <cell r="B1708" t="str">
            <v>29850</v>
          </cell>
          <cell r="C1708" t="str">
            <v>3661710012478</v>
          </cell>
          <cell r="D1708" t="str">
            <v>VINO ROSE COPACABANA 750ml PISCINE</v>
          </cell>
          <cell r="E1708">
            <v>6</v>
          </cell>
          <cell r="F1708" t="str">
            <v>BEBIDAS</v>
          </cell>
          <cell r="G1708" t="str">
            <v>BEBIDAS</v>
          </cell>
          <cell r="H1708" t="str">
            <v>VINOS FINOS Y VARIETALES</v>
          </cell>
          <cell r="I1708" t="str">
            <v>FRANCIA</v>
          </cell>
          <cell r="J1708" t="str">
            <v>PISCINE</v>
          </cell>
          <cell r="K1708" t="str">
            <v>ROSE PISCINE</v>
          </cell>
          <cell r="L1708">
            <v>428</v>
          </cell>
          <cell r="M1708" t="str">
            <v>BRUMADO S.A. (428)</v>
          </cell>
          <cell r="N1708">
            <v>2</v>
          </cell>
          <cell r="O1708">
            <v>0</v>
          </cell>
          <cell r="P1708">
            <v>0</v>
          </cell>
          <cell r="Q1708">
            <v>0</v>
          </cell>
          <cell r="R1708">
            <v>2</v>
          </cell>
          <cell r="S1708">
            <v>1</v>
          </cell>
          <cell r="T1708">
            <v>2</v>
          </cell>
          <cell r="U1708">
            <v>2</v>
          </cell>
          <cell r="V1708">
            <v>0</v>
          </cell>
          <cell r="W1708">
            <v>0</v>
          </cell>
          <cell r="X1708">
            <v>0</v>
          </cell>
          <cell r="Y1708">
            <v>0</v>
          </cell>
          <cell r="Z1708">
            <v>0</v>
          </cell>
          <cell r="AA1708">
            <v>0</v>
          </cell>
          <cell r="AB1708">
            <v>0</v>
          </cell>
          <cell r="AC1708">
            <v>0</v>
          </cell>
          <cell r="AD1708">
            <v>0</v>
          </cell>
          <cell r="AE1708">
            <v>0</v>
          </cell>
          <cell r="AF1708">
            <v>0</v>
          </cell>
          <cell r="AG1708">
            <v>0</v>
          </cell>
          <cell r="AH1708">
            <v>0</v>
          </cell>
          <cell r="AI1708">
            <v>0</v>
          </cell>
          <cell r="AJ1708">
            <v>16</v>
          </cell>
          <cell r="AK1708">
            <v>3</v>
          </cell>
          <cell r="AL1708">
            <v>5</v>
          </cell>
          <cell r="AM1708">
            <v>7</v>
          </cell>
          <cell r="AN1708">
            <v>6</v>
          </cell>
          <cell r="AO1708">
            <v>4</v>
          </cell>
          <cell r="AP1708" t="str">
            <v>SV</v>
          </cell>
          <cell r="AQ1708">
            <v>45</v>
          </cell>
          <cell r="AR1708" t="str">
            <v>SV</v>
          </cell>
          <cell r="AS1708" t="str">
            <v>SV</v>
          </cell>
          <cell r="AT1708" t="str">
            <v>SV</v>
          </cell>
          <cell r="AU1708" t="str">
            <v>SV</v>
          </cell>
          <cell r="AV1708">
            <v>58700.000039999999</v>
          </cell>
          <cell r="AW1708">
            <v>53469.703759999997</v>
          </cell>
          <cell r="AX1708">
            <v>73900</v>
          </cell>
          <cell r="AY1708">
            <v>0.25894378108419502</v>
          </cell>
          <cell r="AZ1708">
            <v>0.20568335534506091</v>
          </cell>
          <cell r="BA1708">
            <v>71900</v>
          </cell>
          <cell r="BB1708">
            <v>3</v>
          </cell>
          <cell r="BC1708">
            <v>0.2248722308518758</v>
          </cell>
          <cell r="BD1708">
            <v>0.18358831655076496</v>
          </cell>
          <cell r="BE1708">
            <v>69900</v>
          </cell>
          <cell r="BF1708">
            <v>6</v>
          </cell>
          <cell r="BG1708">
            <v>0.19080068061955657</v>
          </cell>
          <cell r="BH1708">
            <v>0.16022889785407726</v>
          </cell>
        </row>
        <row r="1709">
          <cell r="B1709" t="str">
            <v>20382</v>
          </cell>
          <cell r="C1709" t="str">
            <v>8001660101757</v>
          </cell>
          <cell r="D1709" t="str">
            <v>VINO CHIANTI DOCG 750ml RUFFINO</v>
          </cell>
          <cell r="E1709">
            <v>6</v>
          </cell>
          <cell r="F1709" t="str">
            <v>BEBIDAS</v>
          </cell>
          <cell r="G1709" t="str">
            <v>BEBIDAS</v>
          </cell>
          <cell r="H1709" t="str">
            <v>VINOS FINOS Y VARIETALES</v>
          </cell>
          <cell r="I1709" t="str">
            <v>ITALIA</v>
          </cell>
          <cell r="J1709" t="str">
            <v>RUFFINO</v>
          </cell>
          <cell r="K1709" t="str">
            <v>RUFFINO</v>
          </cell>
          <cell r="L1709">
            <v>126</v>
          </cell>
          <cell r="M1709" t="str">
            <v>LONDON IMPORT S.A. (126)</v>
          </cell>
          <cell r="N1709">
            <v>0</v>
          </cell>
          <cell r="O1709">
            <v>1</v>
          </cell>
          <cell r="P1709">
            <v>0</v>
          </cell>
          <cell r="Q1709">
            <v>2</v>
          </cell>
          <cell r="R1709">
            <v>0</v>
          </cell>
          <cell r="S1709">
            <v>1</v>
          </cell>
          <cell r="T1709">
            <v>0</v>
          </cell>
          <cell r="U1709">
            <v>0</v>
          </cell>
          <cell r="V1709">
            <v>0</v>
          </cell>
          <cell r="W1709">
            <v>0</v>
          </cell>
          <cell r="X1709">
            <v>0</v>
          </cell>
          <cell r="Y1709">
            <v>0</v>
          </cell>
          <cell r="Z1709">
            <v>0</v>
          </cell>
          <cell r="AA1709">
            <v>0</v>
          </cell>
          <cell r="AB1709">
            <v>0</v>
          </cell>
          <cell r="AC1709">
            <v>0</v>
          </cell>
          <cell r="AD1709">
            <v>0</v>
          </cell>
          <cell r="AE1709">
            <v>0</v>
          </cell>
          <cell r="AF1709">
            <v>0</v>
          </cell>
          <cell r="AG1709">
            <v>0</v>
          </cell>
          <cell r="AH1709">
            <v>0</v>
          </cell>
          <cell r="AI1709">
            <v>0</v>
          </cell>
          <cell r="AJ1709">
            <v>5</v>
          </cell>
          <cell r="AK1709">
            <v>5</v>
          </cell>
          <cell r="AL1709">
            <v>5</v>
          </cell>
          <cell r="AM1709">
            <v>7</v>
          </cell>
          <cell r="AN1709">
            <v>9</v>
          </cell>
          <cell r="AO1709">
            <v>6</v>
          </cell>
          <cell r="AP1709">
            <v>75</v>
          </cell>
          <cell r="AQ1709" t="str">
            <v>SV</v>
          </cell>
          <cell r="AR1709" t="str">
            <v>SV</v>
          </cell>
          <cell r="AS1709" t="str">
            <v>SV</v>
          </cell>
          <cell r="AT1709" t="str">
            <v>SV</v>
          </cell>
          <cell r="AU1709" t="str">
            <v>SV</v>
          </cell>
          <cell r="AV1709">
            <v>86186.000010000003</v>
          </cell>
          <cell r="AW1709">
            <v>63262.540220000003</v>
          </cell>
          <cell r="AX1709">
            <v>76900</v>
          </cell>
          <cell r="AY1709">
            <v>-0.10774371718054632</v>
          </cell>
          <cell r="AZ1709">
            <v>-0.12075422639791943</v>
          </cell>
          <cell r="BA1709">
            <v>75900</v>
          </cell>
          <cell r="BB1709">
            <v>3</v>
          </cell>
          <cell r="BC1709">
            <v>-0.11934652970095538</v>
          </cell>
          <cell r="BD1709">
            <v>-0.13552042173913048</v>
          </cell>
          <cell r="BE1709">
            <v>73900</v>
          </cell>
          <cell r="BF1709">
            <v>6</v>
          </cell>
          <cell r="BG1709">
            <v>-0.14255215474177341</v>
          </cell>
          <cell r="BH1709">
            <v>-0.16625169161028422</v>
          </cell>
        </row>
        <row r="1710">
          <cell r="B1710" t="str">
            <v>16830</v>
          </cell>
          <cell r="C1710" t="str">
            <v>8002477090319</v>
          </cell>
          <cell r="D1710" t="str">
            <v>VINO 750ml CHIANTI COLLEZIONE SENSI</v>
          </cell>
          <cell r="E1710">
            <v>6</v>
          </cell>
          <cell r="F1710" t="str">
            <v>BEBIDAS</v>
          </cell>
          <cell r="G1710" t="str">
            <v>BEBIDAS</v>
          </cell>
          <cell r="H1710" t="str">
            <v>VINOS FINOS Y VARIETALES</v>
          </cell>
          <cell r="I1710" t="str">
            <v>ITALIA</v>
          </cell>
          <cell r="J1710" t="str">
            <v>SENSI</v>
          </cell>
          <cell r="K1710" t="str">
            <v>SENSI</v>
          </cell>
          <cell r="L1710">
            <v>114</v>
          </cell>
          <cell r="M1710" t="str">
            <v>APOLO IMPORT S.A. 2 - TRENTINO (114)</v>
          </cell>
          <cell r="N1710">
            <v>2</v>
          </cell>
          <cell r="O1710">
            <v>0</v>
          </cell>
          <cell r="P1710">
            <v>3</v>
          </cell>
          <cell r="Q1710">
            <v>3</v>
          </cell>
          <cell r="R1710">
            <v>0</v>
          </cell>
          <cell r="S1710">
            <v>0</v>
          </cell>
          <cell r="T1710">
            <v>0</v>
          </cell>
          <cell r="U1710">
            <v>0</v>
          </cell>
          <cell r="V1710">
            <v>0</v>
          </cell>
          <cell r="W1710">
            <v>2</v>
          </cell>
          <cell r="X1710">
            <v>0</v>
          </cell>
          <cell r="Y1710">
            <v>0</v>
          </cell>
          <cell r="Z1710">
            <v>0</v>
          </cell>
          <cell r="AA1710">
            <v>0</v>
          </cell>
          <cell r="AB1710">
            <v>0</v>
          </cell>
          <cell r="AC1710">
            <v>0</v>
          </cell>
          <cell r="AD1710">
            <v>0</v>
          </cell>
          <cell r="AE1710">
            <v>0</v>
          </cell>
          <cell r="AF1710">
            <v>0</v>
          </cell>
          <cell r="AG1710">
            <v>0</v>
          </cell>
          <cell r="AH1710">
            <v>0</v>
          </cell>
          <cell r="AI1710">
            <v>0</v>
          </cell>
          <cell r="AJ1710">
            <v>7</v>
          </cell>
          <cell r="AK1710">
            <v>12</v>
          </cell>
          <cell r="AL1710">
            <v>10</v>
          </cell>
          <cell r="AM1710">
            <v>15</v>
          </cell>
          <cell r="AN1710">
            <v>18</v>
          </cell>
          <cell r="AO1710">
            <v>6</v>
          </cell>
          <cell r="AP1710">
            <v>70</v>
          </cell>
          <cell r="AQ1710" t="str">
            <v>SV</v>
          </cell>
          <cell r="AR1710" t="str">
            <v>SV</v>
          </cell>
          <cell r="AS1710" t="str">
            <v>SV</v>
          </cell>
          <cell r="AT1710" t="str">
            <v>SV</v>
          </cell>
          <cell r="AU1710" t="str">
            <v>SV</v>
          </cell>
          <cell r="AV1710">
            <v>66575.000029999996</v>
          </cell>
          <cell r="AW1710">
            <v>62830.069940000001</v>
          </cell>
          <cell r="AX1710">
            <v>79900</v>
          </cell>
          <cell r="AY1710">
            <v>0.20015020599317301</v>
          </cell>
          <cell r="AZ1710">
            <v>0.1667709633291615</v>
          </cell>
          <cell r="BA1710">
            <v>75900</v>
          </cell>
          <cell r="BB1710">
            <v>3</v>
          </cell>
          <cell r="BC1710">
            <v>0.1400675924265562</v>
          </cell>
          <cell r="BD1710">
            <v>0.12285902463768121</v>
          </cell>
          <cell r="BE1710">
            <v>73900</v>
          </cell>
          <cell r="BF1710">
            <v>6</v>
          </cell>
          <cell r="BG1710">
            <v>0.11002628564324768</v>
          </cell>
          <cell r="BH1710">
            <v>9.9120432611637402E-2</v>
          </cell>
        </row>
        <row r="1711">
          <cell r="B1711" t="str">
            <v>16831</v>
          </cell>
          <cell r="C1711" t="str">
            <v>8002477090449</v>
          </cell>
          <cell r="D1711" t="str">
            <v>VINO 750ml MONTEPULCIANO COLLEZIONE SENSI</v>
          </cell>
          <cell r="E1711">
            <v>6</v>
          </cell>
          <cell r="F1711" t="str">
            <v>BEBIDAS</v>
          </cell>
          <cell r="G1711" t="str">
            <v>BEBIDAS</v>
          </cell>
          <cell r="H1711" t="str">
            <v>VINOS FINOS Y VARIETALES</v>
          </cell>
          <cell r="I1711" t="str">
            <v>ITALIA</v>
          </cell>
          <cell r="J1711" t="str">
            <v>SENSI</v>
          </cell>
          <cell r="K1711" t="str">
            <v>SENSI</v>
          </cell>
          <cell r="L1711">
            <v>114</v>
          </cell>
          <cell r="M1711" t="str">
            <v>APOLO IMPORT S.A. 2 - TRENTINO (114)</v>
          </cell>
          <cell r="N1711">
            <v>0</v>
          </cell>
          <cell r="O1711">
            <v>0</v>
          </cell>
          <cell r="P1711">
            <v>0</v>
          </cell>
          <cell r="Q1711">
            <v>0</v>
          </cell>
          <cell r="R1711">
            <v>0</v>
          </cell>
          <cell r="S1711">
            <v>0</v>
          </cell>
          <cell r="T1711">
            <v>0</v>
          </cell>
          <cell r="U1711">
            <v>0</v>
          </cell>
          <cell r="V1711">
            <v>1</v>
          </cell>
          <cell r="W1711">
            <v>0</v>
          </cell>
          <cell r="X1711">
            <v>1</v>
          </cell>
          <cell r="Y1711">
            <v>1</v>
          </cell>
          <cell r="Z1711">
            <v>1</v>
          </cell>
          <cell r="AA1711">
            <v>0</v>
          </cell>
          <cell r="AB1711">
            <v>0</v>
          </cell>
          <cell r="AC1711">
            <v>0</v>
          </cell>
          <cell r="AD1711">
            <v>0</v>
          </cell>
          <cell r="AE1711">
            <v>1</v>
          </cell>
          <cell r="AF1711">
            <v>0</v>
          </cell>
          <cell r="AG1711">
            <v>0</v>
          </cell>
          <cell r="AH1711">
            <v>0</v>
          </cell>
          <cell r="AI1711">
            <v>0</v>
          </cell>
          <cell r="AJ1711">
            <v>12</v>
          </cell>
          <cell r="AK1711">
            <v>25</v>
          </cell>
          <cell r="AL1711">
            <v>13</v>
          </cell>
          <cell r="AM1711">
            <v>17</v>
          </cell>
          <cell r="AN1711">
            <v>12</v>
          </cell>
          <cell r="AO1711">
            <v>6</v>
          </cell>
          <cell r="AP1711" t="str">
            <v>SV</v>
          </cell>
          <cell r="AQ1711" t="str">
            <v>SV</v>
          </cell>
          <cell r="AR1711">
            <v>390</v>
          </cell>
          <cell r="AS1711" t="str">
            <v>SV</v>
          </cell>
          <cell r="AT1711" t="str">
            <v>SV</v>
          </cell>
          <cell r="AU1711" t="str">
            <v>SV</v>
          </cell>
          <cell r="AV1711">
            <v>66575.000029999996</v>
          </cell>
          <cell r="AW1711">
            <v>63768.743719999999</v>
          </cell>
          <cell r="AX1711">
            <v>79900</v>
          </cell>
          <cell r="AY1711">
            <v>0.20015020599317301</v>
          </cell>
          <cell r="AZ1711">
            <v>0.1667709633291615</v>
          </cell>
          <cell r="BA1711">
            <v>75900</v>
          </cell>
          <cell r="BB1711">
            <v>3</v>
          </cell>
          <cell r="BC1711">
            <v>0.1400675924265562</v>
          </cell>
          <cell r="BD1711">
            <v>0.12285902463768121</v>
          </cell>
          <cell r="BE1711">
            <v>73900</v>
          </cell>
          <cell r="BF1711">
            <v>6</v>
          </cell>
          <cell r="BG1711">
            <v>0.11002628564324768</v>
          </cell>
          <cell r="BH1711">
            <v>9.9120432611637402E-2</v>
          </cell>
        </row>
        <row r="1712">
          <cell r="B1712" t="str">
            <v>24695</v>
          </cell>
          <cell r="C1712" t="str">
            <v>8002477173494</v>
          </cell>
          <cell r="D1712" t="str">
            <v>VINO 750ml NERO D'AVOLA DOC SICILIA SENSI</v>
          </cell>
          <cell r="E1712">
            <v>6</v>
          </cell>
          <cell r="F1712" t="str">
            <v>BEBIDAS</v>
          </cell>
          <cell r="G1712" t="str">
            <v>BEBIDAS</v>
          </cell>
          <cell r="H1712" t="str">
            <v>VINOS FINOS Y VARIETALES</v>
          </cell>
          <cell r="I1712" t="str">
            <v>ITALIA</v>
          </cell>
          <cell r="J1712" t="str">
            <v>SENSI</v>
          </cell>
          <cell r="K1712" t="str">
            <v>SENSI</v>
          </cell>
          <cell r="L1712">
            <v>114</v>
          </cell>
          <cell r="M1712" t="str">
            <v>APOLO IMPORT S.A. 2 - TRENTINO (114)</v>
          </cell>
          <cell r="N1712">
            <v>2</v>
          </cell>
          <cell r="O1712">
            <v>0</v>
          </cell>
          <cell r="P1712">
            <v>0</v>
          </cell>
          <cell r="Q1712">
            <v>0</v>
          </cell>
          <cell r="R1712">
            <v>0</v>
          </cell>
          <cell r="S1712">
            <v>0</v>
          </cell>
          <cell r="T1712">
            <v>0</v>
          </cell>
          <cell r="U1712">
            <v>0</v>
          </cell>
          <cell r="V1712">
            <v>1</v>
          </cell>
          <cell r="W1712">
            <v>1</v>
          </cell>
          <cell r="X1712">
            <v>0</v>
          </cell>
          <cell r="Y1712">
            <v>1</v>
          </cell>
          <cell r="Z1712">
            <v>0</v>
          </cell>
          <cell r="AA1712">
            <v>0</v>
          </cell>
          <cell r="AB1712">
            <v>0</v>
          </cell>
          <cell r="AC1712">
            <v>0</v>
          </cell>
          <cell r="AD1712">
            <v>0</v>
          </cell>
          <cell r="AE1712">
            <v>0</v>
          </cell>
          <cell r="AF1712">
            <v>0</v>
          </cell>
          <cell r="AG1712">
            <v>0</v>
          </cell>
          <cell r="AH1712">
            <v>0</v>
          </cell>
          <cell r="AI1712">
            <v>0</v>
          </cell>
          <cell r="AJ1712">
            <v>8</v>
          </cell>
          <cell r="AK1712">
            <v>16</v>
          </cell>
          <cell r="AL1712">
            <v>13</v>
          </cell>
          <cell r="AM1712">
            <v>14</v>
          </cell>
          <cell r="AN1712">
            <v>12</v>
          </cell>
          <cell r="AO1712">
            <v>6</v>
          </cell>
          <cell r="AP1712" t="str">
            <v>SV</v>
          </cell>
          <cell r="AQ1712" t="str">
            <v>SV</v>
          </cell>
          <cell r="AR1712">
            <v>390</v>
          </cell>
          <cell r="AS1712" t="str">
            <v>SV</v>
          </cell>
          <cell r="AT1712" t="str">
            <v>SV</v>
          </cell>
          <cell r="AU1712" t="str">
            <v>SV</v>
          </cell>
          <cell r="AV1712">
            <v>66575.000029999996</v>
          </cell>
          <cell r="AW1712">
            <v>62730.16519</v>
          </cell>
          <cell r="AX1712">
            <v>79900</v>
          </cell>
          <cell r="AY1712">
            <v>0.20015020599317301</v>
          </cell>
          <cell r="AZ1712">
            <v>0.1667709633291615</v>
          </cell>
          <cell r="BA1712">
            <v>75900</v>
          </cell>
          <cell r="BB1712">
            <v>3</v>
          </cell>
          <cell r="BC1712">
            <v>0.1400675924265562</v>
          </cell>
          <cell r="BD1712">
            <v>0.12285902463768121</v>
          </cell>
          <cell r="BE1712">
            <v>73900</v>
          </cell>
          <cell r="BF1712">
            <v>6</v>
          </cell>
          <cell r="BG1712">
            <v>0.11002628564324768</v>
          </cell>
          <cell r="BH1712">
            <v>9.9120432611637402E-2</v>
          </cell>
        </row>
        <row r="1713">
          <cell r="B1713" t="str">
            <v>16833</v>
          </cell>
          <cell r="C1713" t="str">
            <v>8002477090500</v>
          </cell>
          <cell r="D1713" t="str">
            <v>VINO 750ml PRIMITIVO COLLEZIONE SENSI</v>
          </cell>
          <cell r="E1713">
            <v>6</v>
          </cell>
          <cell r="F1713" t="str">
            <v>BEBIDAS</v>
          </cell>
          <cell r="G1713" t="str">
            <v>BEBIDAS</v>
          </cell>
          <cell r="H1713" t="str">
            <v>VINOS FINOS Y VARIETALES</v>
          </cell>
          <cell r="I1713" t="str">
            <v>ITALIA</v>
          </cell>
          <cell r="J1713" t="str">
            <v>SENSI</v>
          </cell>
          <cell r="K1713" t="str">
            <v>SENSI</v>
          </cell>
          <cell r="L1713">
            <v>114</v>
          </cell>
          <cell r="M1713" t="str">
            <v>APOLO IMPORT S.A. 2 - TRENTINO (114)</v>
          </cell>
          <cell r="N1713">
            <v>0</v>
          </cell>
          <cell r="O1713">
            <v>0</v>
          </cell>
          <cell r="P1713">
            <v>0</v>
          </cell>
          <cell r="Q1713">
            <v>0</v>
          </cell>
          <cell r="R1713">
            <v>0</v>
          </cell>
          <cell r="S1713">
            <v>3</v>
          </cell>
          <cell r="T1713">
            <v>2</v>
          </cell>
          <cell r="U1713">
            <v>1</v>
          </cell>
          <cell r="V1713">
            <v>0</v>
          </cell>
          <cell r="W1713">
            <v>0</v>
          </cell>
          <cell r="X1713">
            <v>0</v>
          </cell>
          <cell r="Y1713">
            <v>0</v>
          </cell>
          <cell r="Z1713">
            <v>1</v>
          </cell>
          <cell r="AA1713">
            <v>0</v>
          </cell>
          <cell r="AB1713">
            <v>0</v>
          </cell>
          <cell r="AC1713">
            <v>0</v>
          </cell>
          <cell r="AD1713">
            <v>0</v>
          </cell>
          <cell r="AE1713">
            <v>0</v>
          </cell>
          <cell r="AF1713">
            <v>0</v>
          </cell>
          <cell r="AG1713">
            <v>0</v>
          </cell>
          <cell r="AH1713">
            <v>0</v>
          </cell>
          <cell r="AI1713">
            <v>0</v>
          </cell>
          <cell r="AJ1713">
            <v>15</v>
          </cell>
          <cell r="AK1713">
            <v>15</v>
          </cell>
          <cell r="AL1713">
            <v>15</v>
          </cell>
          <cell r="AM1713">
            <v>17</v>
          </cell>
          <cell r="AN1713">
            <v>16</v>
          </cell>
          <cell r="AO1713">
            <v>6</v>
          </cell>
          <cell r="AP1713" t="str">
            <v>SV</v>
          </cell>
          <cell r="AQ1713">
            <v>450</v>
          </cell>
          <cell r="AR1713" t="str">
            <v>SV</v>
          </cell>
          <cell r="AS1713" t="str">
            <v>SV</v>
          </cell>
          <cell r="AT1713" t="str">
            <v>SV</v>
          </cell>
          <cell r="AU1713" t="str">
            <v>SV</v>
          </cell>
          <cell r="AV1713">
            <v>66575.000029999996</v>
          </cell>
          <cell r="AW1713">
            <v>62067.691290000002</v>
          </cell>
          <cell r="AX1713">
            <v>79900</v>
          </cell>
          <cell r="AY1713">
            <v>0.20015020599317301</v>
          </cell>
          <cell r="AZ1713">
            <v>0.1667709633291615</v>
          </cell>
          <cell r="BA1713">
            <v>75900</v>
          </cell>
          <cell r="BB1713">
            <v>3</v>
          </cell>
          <cell r="BC1713">
            <v>0.1400675924265562</v>
          </cell>
          <cell r="BD1713">
            <v>0.12285902463768121</v>
          </cell>
          <cell r="BE1713">
            <v>73900</v>
          </cell>
          <cell r="BF1713">
            <v>6</v>
          </cell>
          <cell r="BG1713">
            <v>0.11002628564324768</v>
          </cell>
          <cell r="BH1713">
            <v>9.9120432611637402E-2</v>
          </cell>
        </row>
        <row r="1714">
          <cell r="B1714" t="str">
            <v>16834</v>
          </cell>
          <cell r="C1714" t="str">
            <v>8002477090210</v>
          </cell>
          <cell r="D1714" t="str">
            <v>VINO 750ml SANGIOVESE COLLEZIONE SENSI</v>
          </cell>
          <cell r="E1714">
            <v>6</v>
          </cell>
          <cell r="F1714" t="str">
            <v>BEBIDAS</v>
          </cell>
          <cell r="G1714" t="str">
            <v>BEBIDAS</v>
          </cell>
          <cell r="H1714" t="str">
            <v>VINOS FINOS Y VARIETALES</v>
          </cell>
          <cell r="I1714" t="str">
            <v>ITALIA</v>
          </cell>
          <cell r="J1714" t="str">
            <v>SENSI</v>
          </cell>
          <cell r="K1714" t="str">
            <v>SENSI</v>
          </cell>
          <cell r="L1714">
            <v>114</v>
          </cell>
          <cell r="M1714" t="str">
            <v>APOLO IMPORT S.A. 2 - TRENTINO (114)</v>
          </cell>
          <cell r="N1714">
            <v>0</v>
          </cell>
          <cell r="O1714">
            <v>0</v>
          </cell>
          <cell r="P1714">
            <v>0</v>
          </cell>
          <cell r="Q1714">
            <v>0</v>
          </cell>
          <cell r="R1714">
            <v>4</v>
          </cell>
          <cell r="S1714">
            <v>0</v>
          </cell>
          <cell r="T1714">
            <v>0</v>
          </cell>
          <cell r="U1714">
            <v>0</v>
          </cell>
          <cell r="V1714">
            <v>0</v>
          </cell>
          <cell r="W1714">
            <v>1</v>
          </cell>
          <cell r="X1714">
            <v>0</v>
          </cell>
          <cell r="Y1714">
            <v>0</v>
          </cell>
          <cell r="Z1714">
            <v>0</v>
          </cell>
          <cell r="AA1714">
            <v>0</v>
          </cell>
          <cell r="AB1714">
            <v>0</v>
          </cell>
          <cell r="AC1714">
            <v>0</v>
          </cell>
          <cell r="AD1714">
            <v>0</v>
          </cell>
          <cell r="AE1714">
            <v>1</v>
          </cell>
          <cell r="AF1714">
            <v>0</v>
          </cell>
          <cell r="AG1714">
            <v>0</v>
          </cell>
          <cell r="AH1714">
            <v>0</v>
          </cell>
          <cell r="AI1714">
            <v>0</v>
          </cell>
          <cell r="AJ1714">
            <v>12</v>
          </cell>
          <cell r="AK1714">
            <v>11</v>
          </cell>
          <cell r="AL1714">
            <v>14</v>
          </cell>
          <cell r="AM1714">
            <v>10</v>
          </cell>
          <cell r="AN1714">
            <v>14</v>
          </cell>
          <cell r="AO1714">
            <v>6</v>
          </cell>
          <cell r="AP1714" t="str">
            <v>SV</v>
          </cell>
          <cell r="AQ1714" t="str">
            <v>SV</v>
          </cell>
          <cell r="AR1714" t="str">
            <v>SV</v>
          </cell>
          <cell r="AS1714" t="str">
            <v>SV</v>
          </cell>
          <cell r="AT1714" t="str">
            <v>SV</v>
          </cell>
          <cell r="AU1714" t="str">
            <v>SV</v>
          </cell>
          <cell r="AV1714">
            <v>66575.000029999996</v>
          </cell>
          <cell r="AW1714">
            <v>61388.418409999998</v>
          </cell>
          <cell r="AX1714">
            <v>79900</v>
          </cell>
          <cell r="AY1714">
            <v>0.20015020599317301</v>
          </cell>
          <cell r="AZ1714">
            <v>0.1667709633291615</v>
          </cell>
          <cell r="BA1714">
            <v>75900</v>
          </cell>
          <cell r="BB1714">
            <v>3</v>
          </cell>
          <cell r="BC1714">
            <v>0.1400675924265562</v>
          </cell>
          <cell r="BD1714">
            <v>0.12285902463768121</v>
          </cell>
          <cell r="BE1714">
            <v>73900</v>
          </cell>
          <cell r="BF1714">
            <v>6</v>
          </cell>
          <cell r="BG1714">
            <v>0.11002628564324768</v>
          </cell>
          <cell r="BH1714">
            <v>9.9120432611637402E-2</v>
          </cell>
        </row>
        <row r="1715">
          <cell r="B1715" t="str">
            <v>16832</v>
          </cell>
          <cell r="C1715" t="str">
            <v>8002477173470</v>
          </cell>
          <cell r="D1715" t="str">
            <v>VINO PINOT 750ml GRIGIO COLLEZIONE SENSI</v>
          </cell>
          <cell r="E1715">
            <v>6</v>
          </cell>
          <cell r="F1715" t="str">
            <v>BEBIDAS</v>
          </cell>
          <cell r="G1715" t="str">
            <v>BEBIDAS</v>
          </cell>
          <cell r="H1715" t="str">
            <v>VINOS FINOS Y VARIETALES</v>
          </cell>
          <cell r="I1715" t="str">
            <v>ITALIA</v>
          </cell>
          <cell r="J1715" t="str">
            <v>SENSI</v>
          </cell>
          <cell r="K1715" t="str">
            <v>SENSI</v>
          </cell>
          <cell r="L1715">
            <v>114</v>
          </cell>
          <cell r="M1715" t="str">
            <v>APOLO IMPORT S.A. 2 - TRENTINO (114)</v>
          </cell>
          <cell r="N1715">
            <v>1</v>
          </cell>
          <cell r="O1715">
            <v>1</v>
          </cell>
          <cell r="P1715">
            <v>1</v>
          </cell>
          <cell r="Q1715">
            <v>1</v>
          </cell>
          <cell r="R1715">
            <v>0</v>
          </cell>
          <cell r="S1715">
            <v>1</v>
          </cell>
          <cell r="T1715">
            <v>0</v>
          </cell>
          <cell r="U1715">
            <v>0</v>
          </cell>
          <cell r="V1715">
            <v>1</v>
          </cell>
          <cell r="W1715">
            <v>0</v>
          </cell>
          <cell r="X1715">
            <v>1</v>
          </cell>
          <cell r="Y1715">
            <v>0</v>
          </cell>
          <cell r="Z1715">
            <v>0</v>
          </cell>
          <cell r="AA1715">
            <v>0</v>
          </cell>
          <cell r="AB1715">
            <v>1</v>
          </cell>
          <cell r="AC1715">
            <v>1</v>
          </cell>
          <cell r="AD1715">
            <v>1</v>
          </cell>
          <cell r="AE1715">
            <v>0</v>
          </cell>
          <cell r="AF1715">
            <v>0</v>
          </cell>
          <cell r="AG1715">
            <v>0</v>
          </cell>
          <cell r="AH1715">
            <v>0</v>
          </cell>
          <cell r="AI1715">
            <v>0</v>
          </cell>
          <cell r="AJ1715">
            <v>8</v>
          </cell>
          <cell r="AK1715">
            <v>15</v>
          </cell>
          <cell r="AL1715">
            <v>6</v>
          </cell>
          <cell r="AM1715">
            <v>8</v>
          </cell>
          <cell r="AN1715">
            <v>11</v>
          </cell>
          <cell r="AO1715">
            <v>6</v>
          </cell>
          <cell r="AP1715">
            <v>240</v>
          </cell>
          <cell r="AQ1715" t="str">
            <v>SV</v>
          </cell>
          <cell r="AR1715" t="str">
            <v>SV</v>
          </cell>
          <cell r="AS1715">
            <v>240</v>
          </cell>
          <cell r="AT1715" t="str">
            <v>SV</v>
          </cell>
          <cell r="AU1715" t="str">
            <v>SV</v>
          </cell>
          <cell r="AV1715">
            <v>66575.000029999996</v>
          </cell>
          <cell r="AW1715">
            <v>63431.245900000002</v>
          </cell>
          <cell r="AX1715">
            <v>79900</v>
          </cell>
          <cell r="AY1715">
            <v>0.20015020599317301</v>
          </cell>
          <cell r="AZ1715">
            <v>0.1667709633291615</v>
          </cell>
          <cell r="BA1715">
            <v>75900</v>
          </cell>
          <cell r="BB1715">
            <v>3</v>
          </cell>
          <cell r="BC1715">
            <v>0.1400675924265562</v>
          </cell>
          <cell r="BD1715">
            <v>0.12285902463768121</v>
          </cell>
          <cell r="BE1715">
            <v>73900</v>
          </cell>
          <cell r="BF1715">
            <v>6</v>
          </cell>
          <cell r="BG1715">
            <v>0.11002628564324768</v>
          </cell>
          <cell r="BH1715">
            <v>9.9120432611637402E-2</v>
          </cell>
        </row>
        <row r="1716">
          <cell r="B1716" t="str">
            <v>16835</v>
          </cell>
          <cell r="C1716" t="str">
            <v>8002477972615</v>
          </cell>
          <cell r="D1716" t="str">
            <v>VINO ROSA 750ml TUA ROSATO SENSI</v>
          </cell>
          <cell r="E1716">
            <v>6</v>
          </cell>
          <cell r="F1716" t="str">
            <v>BEBIDAS</v>
          </cell>
          <cell r="G1716" t="str">
            <v>BEBIDAS</v>
          </cell>
          <cell r="H1716" t="str">
            <v>VINOS FINOS Y VARIETALES</v>
          </cell>
          <cell r="I1716" t="str">
            <v>ITALIA</v>
          </cell>
          <cell r="J1716" t="str">
            <v>SENSI</v>
          </cell>
          <cell r="K1716" t="str">
            <v>SENSI</v>
          </cell>
          <cell r="L1716">
            <v>114</v>
          </cell>
          <cell r="M1716" t="str">
            <v>APOLO IMPORT S.A. 2 - TRENTINO (114)</v>
          </cell>
          <cell r="N1716">
            <v>1</v>
          </cell>
          <cell r="O1716">
            <v>0</v>
          </cell>
          <cell r="P1716">
            <v>0</v>
          </cell>
          <cell r="Q1716">
            <v>0</v>
          </cell>
          <cell r="R1716">
            <v>0</v>
          </cell>
          <cell r="S1716">
            <v>0</v>
          </cell>
          <cell r="T1716">
            <v>0</v>
          </cell>
          <cell r="U1716">
            <v>0</v>
          </cell>
          <cell r="V1716">
            <v>0</v>
          </cell>
          <cell r="W1716">
            <v>0</v>
          </cell>
          <cell r="X1716">
            <v>0</v>
          </cell>
          <cell r="Y1716">
            <v>0</v>
          </cell>
          <cell r="Z1716">
            <v>1</v>
          </cell>
          <cell r="AA1716">
            <v>0</v>
          </cell>
          <cell r="AB1716">
            <v>1</v>
          </cell>
          <cell r="AC1716">
            <v>0</v>
          </cell>
          <cell r="AD1716">
            <v>0</v>
          </cell>
          <cell r="AE1716">
            <v>0</v>
          </cell>
          <cell r="AF1716">
            <v>0</v>
          </cell>
          <cell r="AG1716">
            <v>0</v>
          </cell>
          <cell r="AH1716">
            <v>0</v>
          </cell>
          <cell r="AI1716">
            <v>0</v>
          </cell>
          <cell r="AJ1716">
            <v>12</v>
          </cell>
          <cell r="AK1716">
            <v>34</v>
          </cell>
          <cell r="AL1716">
            <v>18</v>
          </cell>
          <cell r="AM1716">
            <v>18</v>
          </cell>
          <cell r="AN1716">
            <v>24</v>
          </cell>
          <cell r="AO1716">
            <v>6</v>
          </cell>
          <cell r="AP1716" t="str">
            <v>SV</v>
          </cell>
          <cell r="AQ1716" t="str">
            <v>SV</v>
          </cell>
          <cell r="AR1716" t="str">
            <v>SV</v>
          </cell>
          <cell r="AS1716" t="str">
            <v>SV</v>
          </cell>
          <cell r="AT1716" t="str">
            <v>SV</v>
          </cell>
          <cell r="AU1716" t="str">
            <v>SV</v>
          </cell>
          <cell r="AV1716">
            <v>108249.99999</v>
          </cell>
          <cell r="AW1716">
            <v>107921.24046</v>
          </cell>
          <cell r="AX1716">
            <v>129900</v>
          </cell>
          <cell r="AY1716">
            <v>0.20000000011085461</v>
          </cell>
          <cell r="AZ1716">
            <v>0.16666666674364899</v>
          </cell>
          <cell r="BA1716">
            <v>124900</v>
          </cell>
          <cell r="BB1716">
            <v>2</v>
          </cell>
          <cell r="BC1716">
            <v>0.15381062366316955</v>
          </cell>
          <cell r="BD1716">
            <v>0.13330664539631709</v>
          </cell>
          <cell r="BE1716">
            <v>119900</v>
          </cell>
          <cell r="BF1716">
            <v>6</v>
          </cell>
          <cell r="BG1716">
            <v>0.10762124721548472</v>
          </cell>
          <cell r="BH1716">
            <v>9.7164303669724797E-2</v>
          </cell>
        </row>
        <row r="1717">
          <cell r="B1717" t="str">
            <v>16488</v>
          </cell>
          <cell r="C1717" t="str">
            <v>8005369001462</v>
          </cell>
          <cell r="D1717" t="str">
            <v>VINO 750ml AMARONE VALPOLICELLA DOCG ZENI</v>
          </cell>
          <cell r="E1717">
            <v>6</v>
          </cell>
          <cell r="F1717" t="str">
            <v>BEBIDAS</v>
          </cell>
          <cell r="G1717" t="str">
            <v>BEBIDAS</v>
          </cell>
          <cell r="H1717" t="str">
            <v>VINOS FINOS Y VARIETALES</v>
          </cell>
          <cell r="I1717" t="str">
            <v>ITALIA</v>
          </cell>
          <cell r="J1717" t="str">
            <v>ZENI</v>
          </cell>
          <cell r="K1717" t="str">
            <v>ZENI</v>
          </cell>
          <cell r="L1717">
            <v>114</v>
          </cell>
          <cell r="M1717" t="str">
            <v>APOLO IMPORT S.A. 2 - TRENTINO (114)</v>
          </cell>
          <cell r="N1717">
            <v>0</v>
          </cell>
          <cell r="O1717">
            <v>0</v>
          </cell>
          <cell r="P1717">
            <v>0</v>
          </cell>
          <cell r="Q1717">
            <v>0</v>
          </cell>
          <cell r="R1717">
            <v>0</v>
          </cell>
          <cell r="S1717">
            <v>0</v>
          </cell>
          <cell r="T1717">
            <v>0</v>
          </cell>
          <cell r="U1717">
            <v>0</v>
          </cell>
          <cell r="V1717">
            <v>0</v>
          </cell>
          <cell r="W1717">
            <v>0</v>
          </cell>
          <cell r="X1717">
            <v>0</v>
          </cell>
          <cell r="Y1717">
            <v>0</v>
          </cell>
          <cell r="Z1717">
            <v>0</v>
          </cell>
          <cell r="AA1717">
            <v>0</v>
          </cell>
          <cell r="AB1717">
            <v>0</v>
          </cell>
          <cell r="AC1717">
            <v>0</v>
          </cell>
          <cell r="AD1717">
            <v>0</v>
          </cell>
          <cell r="AE1717">
            <v>0</v>
          </cell>
          <cell r="AF1717">
            <v>0</v>
          </cell>
          <cell r="AG1717">
            <v>0</v>
          </cell>
          <cell r="AH1717">
            <v>0</v>
          </cell>
          <cell r="AI1717">
            <v>0</v>
          </cell>
          <cell r="AJ1717">
            <v>4</v>
          </cell>
          <cell r="AK1717">
            <v>5</v>
          </cell>
          <cell r="AL1717">
            <v>2</v>
          </cell>
          <cell r="AM1717">
            <v>4</v>
          </cell>
          <cell r="AN1717">
            <v>3</v>
          </cell>
          <cell r="AO1717">
            <v>0</v>
          </cell>
          <cell r="AP1717" t="str">
            <v>SV</v>
          </cell>
          <cell r="AQ1717" t="str">
            <v>SV</v>
          </cell>
          <cell r="AR1717" t="str">
            <v>SV</v>
          </cell>
          <cell r="AS1717" t="str">
            <v>SV</v>
          </cell>
          <cell r="AT1717" t="str">
            <v>SV</v>
          </cell>
          <cell r="AU1717" t="str">
            <v>Q</v>
          </cell>
          <cell r="AV1717">
            <v>383219.99999799998</v>
          </cell>
          <cell r="AW1717">
            <v>329150.00018999999</v>
          </cell>
          <cell r="AX1717">
            <v>419900</v>
          </cell>
          <cell r="AY1717">
            <v>9.5715254950658801E-2</v>
          </cell>
          <cell r="AZ1717">
            <v>8.7354131940938357E-2</v>
          </cell>
          <cell r="BA1717">
            <v>399900</v>
          </cell>
          <cell r="BB1717">
            <v>3</v>
          </cell>
          <cell r="BC1717">
            <v>4.3525912014213963E-2</v>
          </cell>
          <cell r="BD1717">
            <v>4.1710427611903016E-2</v>
          </cell>
          <cell r="BE1717">
            <v>0</v>
          </cell>
          <cell r="BF1717">
            <v>0</v>
          </cell>
          <cell r="BG1717">
            <v>-1</v>
          </cell>
          <cell r="BH1717">
            <v>0</v>
          </cell>
        </row>
        <row r="1718">
          <cell r="B1718" t="str">
            <v>16489</v>
          </cell>
          <cell r="C1718" t="str">
            <v>8051499870003</v>
          </cell>
          <cell r="D1718" t="str">
            <v>VINO 750ml BARDOLINO SUP DOCG ZENI</v>
          </cell>
          <cell r="E1718">
            <v>6</v>
          </cell>
          <cell r="F1718" t="str">
            <v>BEBIDAS</v>
          </cell>
          <cell r="G1718" t="str">
            <v>BEBIDAS</v>
          </cell>
          <cell r="H1718" t="str">
            <v>VINOS FINOS Y VARIETALES</v>
          </cell>
          <cell r="I1718" t="str">
            <v>ITALIA</v>
          </cell>
          <cell r="J1718" t="str">
            <v>ZENI</v>
          </cell>
          <cell r="K1718" t="str">
            <v>ZENI</v>
          </cell>
          <cell r="L1718">
            <v>114</v>
          </cell>
          <cell r="M1718" t="str">
            <v>APOLO IMPORT S.A. 2 - TRENTINO (114)</v>
          </cell>
          <cell r="N1718">
            <v>0</v>
          </cell>
          <cell r="O1718">
            <v>0</v>
          </cell>
          <cell r="P1718">
            <v>0</v>
          </cell>
          <cell r="Q1718">
            <v>0</v>
          </cell>
          <cell r="R1718">
            <v>0</v>
          </cell>
          <cell r="S1718">
            <v>0</v>
          </cell>
          <cell r="T1718">
            <v>2</v>
          </cell>
          <cell r="U1718">
            <v>1</v>
          </cell>
          <cell r="V1718">
            <v>0</v>
          </cell>
          <cell r="W1718">
            <v>0</v>
          </cell>
          <cell r="X1718">
            <v>0</v>
          </cell>
          <cell r="Y1718">
            <v>0</v>
          </cell>
          <cell r="Z1718">
            <v>0</v>
          </cell>
          <cell r="AA1718">
            <v>0</v>
          </cell>
          <cell r="AB1718">
            <v>0</v>
          </cell>
          <cell r="AC1718">
            <v>0</v>
          </cell>
          <cell r="AD1718">
            <v>0</v>
          </cell>
          <cell r="AE1718">
            <v>0</v>
          </cell>
          <cell r="AF1718">
            <v>0</v>
          </cell>
          <cell r="AG1718">
            <v>0</v>
          </cell>
          <cell r="AH1718">
            <v>0</v>
          </cell>
          <cell r="AI1718">
            <v>0</v>
          </cell>
          <cell r="AJ1718">
            <v>10</v>
          </cell>
          <cell r="AK1718">
            <v>5</v>
          </cell>
          <cell r="AL1718">
            <v>3</v>
          </cell>
          <cell r="AM1718">
            <v>3</v>
          </cell>
          <cell r="AN1718">
            <v>2</v>
          </cell>
          <cell r="AO1718">
            <v>3</v>
          </cell>
          <cell r="AP1718" t="str">
            <v>SV</v>
          </cell>
          <cell r="AQ1718">
            <v>150</v>
          </cell>
          <cell r="AR1718" t="str">
            <v>SV</v>
          </cell>
          <cell r="AS1718" t="str">
            <v>SV</v>
          </cell>
          <cell r="AT1718" t="str">
            <v>SV</v>
          </cell>
          <cell r="AU1718" t="str">
            <v>SV</v>
          </cell>
          <cell r="AV1718">
            <v>174925.00003</v>
          </cell>
          <cell r="AW1718">
            <v>167122.77757999999</v>
          </cell>
          <cell r="AX1718">
            <v>209900</v>
          </cell>
          <cell r="AY1718">
            <v>0.19994283243676847</v>
          </cell>
          <cell r="AZ1718">
            <v>0.16662696507860889</v>
          </cell>
          <cell r="BA1718">
            <v>199900</v>
          </cell>
          <cell r="BB1718">
            <v>3</v>
          </cell>
          <cell r="BC1718">
            <v>0.1427754750076704</v>
          </cell>
          <cell r="BD1718">
            <v>0.12493746858429217</v>
          </cell>
          <cell r="BE1718">
            <v>0</v>
          </cell>
          <cell r="BF1718">
            <v>0</v>
          </cell>
          <cell r="BG1718">
            <v>-1</v>
          </cell>
          <cell r="BH1718">
            <v>0</v>
          </cell>
        </row>
        <row r="1719">
          <cell r="B1719" t="str">
            <v>18752</v>
          </cell>
          <cell r="C1719" t="str">
            <v>8005369001332</v>
          </cell>
          <cell r="D1719" t="str">
            <v>VINO 750ml RECIOTO VALPOLICELLA DOCG ZENI</v>
          </cell>
          <cell r="E1719">
            <v>6</v>
          </cell>
          <cell r="F1719" t="str">
            <v>BEBIDAS</v>
          </cell>
          <cell r="G1719" t="str">
            <v>BEBIDAS</v>
          </cell>
          <cell r="H1719" t="str">
            <v>VINOS FINOS Y VARIETALES</v>
          </cell>
          <cell r="I1719" t="str">
            <v>ITALIA</v>
          </cell>
          <cell r="J1719" t="str">
            <v>ZENI</v>
          </cell>
          <cell r="K1719" t="str">
            <v>ZENI</v>
          </cell>
          <cell r="L1719">
            <v>114</v>
          </cell>
          <cell r="M1719" t="str">
            <v>APOLO IMPORT S.A. 2 - TRENTINO (114)</v>
          </cell>
          <cell r="N1719">
            <v>0</v>
          </cell>
          <cell r="O1719">
            <v>0</v>
          </cell>
          <cell r="P1719">
            <v>0</v>
          </cell>
          <cell r="Q1719">
            <v>0</v>
          </cell>
          <cell r="R1719">
            <v>0</v>
          </cell>
          <cell r="S1719">
            <v>0</v>
          </cell>
          <cell r="T1719">
            <v>0</v>
          </cell>
          <cell r="U1719">
            <v>0</v>
          </cell>
          <cell r="V1719">
            <v>0</v>
          </cell>
          <cell r="W1719">
            <v>0</v>
          </cell>
          <cell r="X1719">
            <v>0</v>
          </cell>
          <cell r="Y1719">
            <v>0</v>
          </cell>
          <cell r="Z1719">
            <v>0</v>
          </cell>
          <cell r="AA1719">
            <v>0</v>
          </cell>
          <cell r="AB1719">
            <v>0</v>
          </cell>
          <cell r="AC1719">
            <v>0</v>
          </cell>
          <cell r="AD1719">
            <v>0</v>
          </cell>
          <cell r="AE1719">
            <v>0</v>
          </cell>
          <cell r="AF1719">
            <v>0</v>
          </cell>
          <cell r="AG1719">
            <v>0</v>
          </cell>
          <cell r="AH1719">
            <v>0</v>
          </cell>
          <cell r="AI1719">
            <v>0</v>
          </cell>
          <cell r="AJ1719">
            <v>3</v>
          </cell>
          <cell r="AK1719">
            <v>3</v>
          </cell>
          <cell r="AL1719">
            <v>3</v>
          </cell>
          <cell r="AM1719">
            <v>2</v>
          </cell>
          <cell r="AN1719">
            <v>3</v>
          </cell>
          <cell r="AO1719">
            <v>3</v>
          </cell>
          <cell r="AP1719" t="str">
            <v>SV</v>
          </cell>
          <cell r="AQ1719" t="str">
            <v>SV</v>
          </cell>
          <cell r="AR1719" t="str">
            <v>SV</v>
          </cell>
          <cell r="AS1719" t="str">
            <v>SV</v>
          </cell>
          <cell r="AT1719" t="str">
            <v>SV</v>
          </cell>
          <cell r="AU1719" t="str">
            <v>SV</v>
          </cell>
          <cell r="AV1719">
            <v>466580.00004000001</v>
          </cell>
          <cell r="AW1719">
            <v>466579.99999600003</v>
          </cell>
          <cell r="AX1719">
            <v>359900</v>
          </cell>
          <cell r="AY1719">
            <v>-0.22864246223767482</v>
          </cell>
          <cell r="AZ1719">
            <v>-0.29641567113086975</v>
          </cell>
          <cell r="BA1719">
            <v>349900</v>
          </cell>
          <cell r="BB1719">
            <v>3</v>
          </cell>
          <cell r="BC1719">
            <v>-0.25007501399544985</v>
          </cell>
          <cell r="BD1719">
            <v>-0.33346670488711067</v>
          </cell>
          <cell r="BE1719">
            <v>0</v>
          </cell>
          <cell r="BF1719">
            <v>0</v>
          </cell>
          <cell r="BG1719">
            <v>-1</v>
          </cell>
          <cell r="BH1719">
            <v>0</v>
          </cell>
        </row>
        <row r="1720">
          <cell r="B1720" t="str">
            <v>40957</v>
          </cell>
          <cell r="C1720" t="str">
            <v>8410036808433</v>
          </cell>
          <cell r="D1720" t="str">
            <v>VINO BLANCO GRIGIO 750ml FREIXENET</v>
          </cell>
          <cell r="E1720">
            <v>6</v>
          </cell>
          <cell r="F1720" t="str">
            <v>BEBIDAS</v>
          </cell>
          <cell r="G1720" t="str">
            <v>BEBIDAS</v>
          </cell>
          <cell r="H1720" t="str">
            <v>VINOS FINOS Y VARIETALES</v>
          </cell>
          <cell r="I1720" t="str">
            <v>ITALIA</v>
          </cell>
          <cell r="J1720" t="str">
            <v>FREIXENET</v>
          </cell>
          <cell r="K1720" t="str">
            <v>FREIXENET</v>
          </cell>
          <cell r="L1720">
            <v>27</v>
          </cell>
          <cell r="M1720" t="str">
            <v>A.J. S.A. CALIDAD ANTE TODO (27)</v>
          </cell>
          <cell r="N1720">
            <v>0</v>
          </cell>
          <cell r="O1720">
            <v>0</v>
          </cell>
          <cell r="P1720">
            <v>1</v>
          </cell>
          <cell r="Q1720">
            <v>1</v>
          </cell>
          <cell r="R1720">
            <v>0</v>
          </cell>
          <cell r="S1720">
            <v>0</v>
          </cell>
          <cell r="T1720">
            <v>0</v>
          </cell>
          <cell r="U1720">
            <v>0</v>
          </cell>
          <cell r="V1720">
            <v>0</v>
          </cell>
          <cell r="W1720">
            <v>0</v>
          </cell>
          <cell r="X1720">
            <v>0</v>
          </cell>
          <cell r="Y1720">
            <v>0</v>
          </cell>
          <cell r="Z1720">
            <v>0</v>
          </cell>
          <cell r="AA1720">
            <v>0</v>
          </cell>
          <cell r="AB1720">
            <v>0</v>
          </cell>
          <cell r="AC1720">
            <v>1</v>
          </cell>
          <cell r="AD1720">
            <v>0</v>
          </cell>
          <cell r="AE1720">
            <v>0</v>
          </cell>
          <cell r="AF1720">
            <v>0</v>
          </cell>
          <cell r="AG1720">
            <v>0</v>
          </cell>
          <cell r="AH1720">
            <v>0</v>
          </cell>
          <cell r="AI1720">
            <v>0</v>
          </cell>
          <cell r="AJ1720">
            <v>5</v>
          </cell>
          <cell r="AK1720">
            <v>6</v>
          </cell>
          <cell r="AL1720">
            <v>6</v>
          </cell>
          <cell r="AM1720">
            <v>5</v>
          </cell>
          <cell r="AN1720">
            <v>6</v>
          </cell>
          <cell r="AO1720">
            <v>6</v>
          </cell>
          <cell r="AP1720">
            <v>150</v>
          </cell>
          <cell r="AQ1720" t="str">
            <v>SV</v>
          </cell>
          <cell r="AR1720" t="str">
            <v>SV</v>
          </cell>
          <cell r="AS1720">
            <v>150</v>
          </cell>
          <cell r="AT1720" t="str">
            <v>SV</v>
          </cell>
          <cell r="AU1720" t="str">
            <v>SV</v>
          </cell>
          <cell r="AV1720">
            <v>83030</v>
          </cell>
          <cell r="AW1720">
            <v>78927.340800000005</v>
          </cell>
          <cell r="AX1720">
            <v>97900</v>
          </cell>
          <cell r="AY1720">
            <v>0.17909189449596541</v>
          </cell>
          <cell r="AZ1720">
            <v>0.15188968335035752</v>
          </cell>
          <cell r="BA1720">
            <v>94900</v>
          </cell>
          <cell r="BB1720">
            <v>3</v>
          </cell>
          <cell r="BC1720">
            <v>0.14296037576779486</v>
          </cell>
          <cell r="BD1720">
            <v>0.1250790305584826</v>
          </cell>
          <cell r="BE1720">
            <v>92900</v>
          </cell>
          <cell r="BF1720">
            <v>6</v>
          </cell>
          <cell r="BG1720">
            <v>0.11887269661568101</v>
          </cell>
          <cell r="BH1720">
            <v>0.10624327233584499</v>
          </cell>
        </row>
        <row r="1721">
          <cell r="B1721" t="str">
            <v>40956</v>
          </cell>
          <cell r="C1721" t="str">
            <v>8410036808419</v>
          </cell>
          <cell r="D1721" t="str">
            <v>VINO CHIANTI DOCG 750ml FREIXENET</v>
          </cell>
          <cell r="E1721">
            <v>6</v>
          </cell>
          <cell r="F1721" t="str">
            <v>BEBIDAS</v>
          </cell>
          <cell r="G1721" t="str">
            <v>BEBIDAS</v>
          </cell>
          <cell r="H1721" t="str">
            <v>VINOS FINOS Y VARIETALES</v>
          </cell>
          <cell r="I1721" t="str">
            <v>ITALIA</v>
          </cell>
          <cell r="J1721" t="str">
            <v>FREIXENET</v>
          </cell>
          <cell r="K1721" t="str">
            <v>FREIXENET</v>
          </cell>
          <cell r="L1721">
            <v>27</v>
          </cell>
          <cell r="M1721" t="str">
            <v>A.J. S.A. CALIDAD ANTE TODO (27)</v>
          </cell>
          <cell r="N1721">
            <v>0</v>
          </cell>
          <cell r="O1721">
            <v>0</v>
          </cell>
          <cell r="P1721">
            <v>0</v>
          </cell>
          <cell r="Q1721">
            <v>0</v>
          </cell>
          <cell r="R1721">
            <v>0</v>
          </cell>
          <cell r="S1721">
            <v>0</v>
          </cell>
          <cell r="T1721">
            <v>0</v>
          </cell>
          <cell r="U1721">
            <v>0</v>
          </cell>
          <cell r="V1721">
            <v>0</v>
          </cell>
          <cell r="W1721">
            <v>0</v>
          </cell>
          <cell r="X1721">
            <v>0</v>
          </cell>
          <cell r="Y1721">
            <v>0</v>
          </cell>
          <cell r="Z1721">
            <v>0</v>
          </cell>
          <cell r="AA1721">
            <v>0</v>
          </cell>
          <cell r="AB1721">
            <v>0</v>
          </cell>
          <cell r="AC1721">
            <v>0</v>
          </cell>
          <cell r="AD1721">
            <v>0</v>
          </cell>
          <cell r="AE1721">
            <v>0</v>
          </cell>
          <cell r="AF1721">
            <v>0</v>
          </cell>
          <cell r="AG1721">
            <v>0</v>
          </cell>
          <cell r="AH1721">
            <v>0</v>
          </cell>
          <cell r="AI1721">
            <v>0</v>
          </cell>
          <cell r="AJ1721">
            <v>6</v>
          </cell>
          <cell r="AK1721">
            <v>6</v>
          </cell>
          <cell r="AL1721">
            <v>6</v>
          </cell>
          <cell r="AM1721">
            <v>6</v>
          </cell>
          <cell r="AN1721">
            <v>6</v>
          </cell>
          <cell r="AO1721">
            <v>6</v>
          </cell>
          <cell r="AP1721" t="str">
            <v>SV</v>
          </cell>
          <cell r="AQ1721" t="str">
            <v>SV</v>
          </cell>
          <cell r="AR1721" t="str">
            <v>SV</v>
          </cell>
          <cell r="AS1721" t="str">
            <v>SV</v>
          </cell>
          <cell r="AT1721" t="str">
            <v>SV</v>
          </cell>
          <cell r="AU1721" t="str">
            <v>SV</v>
          </cell>
          <cell r="AV1721">
            <v>83030</v>
          </cell>
          <cell r="AW1721">
            <v>78878.499479999999</v>
          </cell>
          <cell r="AX1721">
            <v>97900</v>
          </cell>
          <cell r="AY1721">
            <v>0.17909189449596541</v>
          </cell>
          <cell r="AZ1721">
            <v>0.15188968335035752</v>
          </cell>
          <cell r="BA1721">
            <v>94900</v>
          </cell>
          <cell r="BB1721">
            <v>3</v>
          </cell>
          <cell r="BC1721">
            <v>0.14296037576779486</v>
          </cell>
          <cell r="BD1721">
            <v>0.1250790305584826</v>
          </cell>
          <cell r="BE1721">
            <v>92900</v>
          </cell>
          <cell r="BF1721">
            <v>6</v>
          </cell>
          <cell r="BG1721">
            <v>0.11887269661568101</v>
          </cell>
          <cell r="BH1721">
            <v>0.10624327233584499</v>
          </cell>
        </row>
        <row r="1722">
          <cell r="B1722" t="str">
            <v>11344</v>
          </cell>
          <cell r="C1722" t="str">
            <v>5281004011178</v>
          </cell>
          <cell r="D1722" t="str">
            <v>VINO RED LES BRETECHES 750ml 2014 CHATEAU KEFRAYA</v>
          </cell>
          <cell r="E1722">
            <v>6</v>
          </cell>
          <cell r="F1722" t="str">
            <v>BEBIDAS</v>
          </cell>
          <cell r="G1722" t="str">
            <v>BEBIDAS</v>
          </cell>
          <cell r="H1722" t="str">
            <v>VINOS FINOS Y VARIETALES</v>
          </cell>
          <cell r="I1722" t="str">
            <v>LIBANO</v>
          </cell>
          <cell r="J1722" t="str">
            <v>CHATEU KEFRAYA</v>
          </cell>
          <cell r="K1722" t="str">
            <v>CHATEAU KEFRAYA</v>
          </cell>
          <cell r="L1722">
            <v>984</v>
          </cell>
          <cell r="M1722" t="str">
            <v>CAMINOS DEL VINO S.A. (984)</v>
          </cell>
          <cell r="N1722">
            <v>0</v>
          </cell>
          <cell r="O1722">
            <v>0</v>
          </cell>
          <cell r="P1722">
            <v>0</v>
          </cell>
          <cell r="Q1722">
            <v>0</v>
          </cell>
          <cell r="R1722">
            <v>0</v>
          </cell>
          <cell r="S1722">
            <v>0</v>
          </cell>
          <cell r="T1722">
            <v>0</v>
          </cell>
          <cell r="U1722">
            <v>0</v>
          </cell>
          <cell r="V1722">
            <v>0</v>
          </cell>
          <cell r="W1722">
            <v>0</v>
          </cell>
          <cell r="X1722">
            <v>0</v>
          </cell>
          <cell r="Y1722">
            <v>0</v>
          </cell>
          <cell r="Z1722">
            <v>0</v>
          </cell>
          <cell r="AA1722">
            <v>0</v>
          </cell>
          <cell r="AB1722">
            <v>0</v>
          </cell>
          <cell r="AC1722">
            <v>0</v>
          </cell>
          <cell r="AD1722">
            <v>0</v>
          </cell>
          <cell r="AE1722">
            <v>0</v>
          </cell>
          <cell r="AF1722">
            <v>0</v>
          </cell>
          <cell r="AG1722">
            <v>0</v>
          </cell>
          <cell r="AH1722">
            <v>0</v>
          </cell>
          <cell r="AI1722">
            <v>0</v>
          </cell>
          <cell r="AJ1722">
            <v>2</v>
          </cell>
          <cell r="AK1722">
            <v>0</v>
          </cell>
          <cell r="AL1722">
            <v>0</v>
          </cell>
          <cell r="AM1722">
            <v>0</v>
          </cell>
          <cell r="AN1722">
            <v>0</v>
          </cell>
          <cell r="AO1722">
            <v>0</v>
          </cell>
          <cell r="AP1722" t="str">
            <v>SV</v>
          </cell>
          <cell r="AQ1722" t="str">
            <v>Q</v>
          </cell>
          <cell r="AR1722" t="str">
            <v>Q</v>
          </cell>
          <cell r="AS1722" t="str">
            <v>Q</v>
          </cell>
          <cell r="AT1722" t="str">
            <v>Q</v>
          </cell>
          <cell r="AU1722" t="str">
            <v>Q</v>
          </cell>
          <cell r="AV1722">
            <v>58499.999997999999</v>
          </cell>
          <cell r="AW1722">
            <v>58499.999470000002</v>
          </cell>
          <cell r="AX1722">
            <v>69900</v>
          </cell>
          <cell r="AY1722">
            <v>0.19487179491264528</v>
          </cell>
          <cell r="AZ1722">
            <v>0.16309012878397711</v>
          </cell>
          <cell r="BA1722">
            <v>67900</v>
          </cell>
          <cell r="BB1722">
            <v>3</v>
          </cell>
          <cell r="BC1722">
            <v>0.16068376072344215</v>
          </cell>
          <cell r="BD1722">
            <v>0.13843888073637703</v>
          </cell>
          <cell r="BE1722">
            <v>65900</v>
          </cell>
          <cell r="BF1722">
            <v>6</v>
          </cell>
          <cell r="BG1722">
            <v>0.12649572653423924</v>
          </cell>
          <cell r="BH1722">
            <v>0.11229135056145677</v>
          </cell>
        </row>
        <row r="1723">
          <cell r="B1723" t="str">
            <v>11345</v>
          </cell>
          <cell r="C1723" t="str">
            <v>5281004161156</v>
          </cell>
          <cell r="D1723" t="str">
            <v>VINO RED LES COTEAUX 750ml 2015 CHATEAU KEFRAYA</v>
          </cell>
          <cell r="E1723">
            <v>6</v>
          </cell>
          <cell r="F1723" t="str">
            <v>BEBIDAS</v>
          </cell>
          <cell r="G1723" t="str">
            <v>BEBIDAS</v>
          </cell>
          <cell r="H1723" t="str">
            <v>VINOS FINOS Y VARIETALES</v>
          </cell>
          <cell r="I1723" t="str">
            <v>LIBANO</v>
          </cell>
          <cell r="J1723" t="str">
            <v>CHATEU KEFRAYA</v>
          </cell>
          <cell r="K1723" t="str">
            <v>CHATEAU KEFRAYA</v>
          </cell>
          <cell r="L1723">
            <v>984</v>
          </cell>
          <cell r="M1723" t="str">
            <v>CAMINOS DEL VINO S.A. (984)</v>
          </cell>
          <cell r="N1723">
            <v>0</v>
          </cell>
          <cell r="O1723">
            <v>0</v>
          </cell>
          <cell r="P1723">
            <v>0</v>
          </cell>
          <cell r="Q1723">
            <v>0</v>
          </cell>
          <cell r="R1723">
            <v>0</v>
          </cell>
          <cell r="S1723">
            <v>0</v>
          </cell>
          <cell r="T1723">
            <v>0</v>
          </cell>
          <cell r="U1723">
            <v>0</v>
          </cell>
          <cell r="V1723">
            <v>0</v>
          </cell>
          <cell r="W1723">
            <v>0</v>
          </cell>
          <cell r="X1723">
            <v>0</v>
          </cell>
          <cell r="Y1723">
            <v>0</v>
          </cell>
          <cell r="Z1723">
            <v>0</v>
          </cell>
          <cell r="AA1723">
            <v>0</v>
          </cell>
          <cell r="AB1723">
            <v>0</v>
          </cell>
          <cell r="AC1723">
            <v>0</v>
          </cell>
          <cell r="AD1723">
            <v>0</v>
          </cell>
          <cell r="AE1723">
            <v>0</v>
          </cell>
          <cell r="AF1723">
            <v>0</v>
          </cell>
          <cell r="AG1723">
            <v>0</v>
          </cell>
          <cell r="AH1723">
            <v>0</v>
          </cell>
          <cell r="AI1723">
            <v>0</v>
          </cell>
          <cell r="AJ1723">
            <v>2</v>
          </cell>
          <cell r="AK1723">
            <v>4</v>
          </cell>
          <cell r="AL1723">
            <v>0</v>
          </cell>
          <cell r="AM1723">
            <v>0</v>
          </cell>
          <cell r="AN1723">
            <v>0</v>
          </cell>
          <cell r="AO1723">
            <v>0</v>
          </cell>
          <cell r="AP1723" t="str">
            <v>SV</v>
          </cell>
          <cell r="AQ1723" t="str">
            <v>SV</v>
          </cell>
          <cell r="AR1723" t="str">
            <v>Q</v>
          </cell>
          <cell r="AS1723" t="str">
            <v>Q</v>
          </cell>
          <cell r="AT1723" t="str">
            <v>Q</v>
          </cell>
          <cell r="AU1723" t="str">
            <v>Q</v>
          </cell>
          <cell r="AV1723">
            <v>90000.000002000001</v>
          </cell>
          <cell r="AW1723">
            <v>89999.999979999993</v>
          </cell>
          <cell r="AX1723">
            <v>109900</v>
          </cell>
          <cell r="AY1723">
            <v>0.22111111108397541</v>
          </cell>
          <cell r="AZ1723">
            <v>0.18107370334849862</v>
          </cell>
          <cell r="BA1723">
            <v>107900</v>
          </cell>
          <cell r="BB1723">
            <v>2</v>
          </cell>
          <cell r="BC1723">
            <v>0.19888888886224687</v>
          </cell>
          <cell r="BD1723">
            <v>0.1658943465987025</v>
          </cell>
          <cell r="BE1723">
            <v>104900</v>
          </cell>
          <cell r="BF1723">
            <v>6</v>
          </cell>
          <cell r="BG1723">
            <v>0.1655555555296544</v>
          </cell>
          <cell r="BH1723">
            <v>0.14204003811248808</v>
          </cell>
        </row>
        <row r="1724">
          <cell r="B1724" t="str">
            <v>15994</v>
          </cell>
          <cell r="C1724" t="str">
            <v>5281004041199</v>
          </cell>
          <cell r="D1724" t="str">
            <v>VINO ROSADO LES BRETECHES 750ml CHATEAU KEFRAYA</v>
          </cell>
          <cell r="E1724">
            <v>6</v>
          </cell>
          <cell r="F1724" t="str">
            <v>BEBIDAS</v>
          </cell>
          <cell r="G1724" t="str">
            <v>BEBIDAS</v>
          </cell>
          <cell r="H1724" t="str">
            <v>VINOS FINOS Y VARIETALES</v>
          </cell>
          <cell r="I1724" t="str">
            <v>LIBANO</v>
          </cell>
          <cell r="J1724" t="str">
            <v>CHATEU KEFRAYA</v>
          </cell>
          <cell r="K1724" t="str">
            <v>CHATEAU KEFRAYA</v>
          </cell>
          <cell r="L1724">
            <v>984</v>
          </cell>
          <cell r="M1724" t="str">
            <v>CAMINOS DEL VINO S.A. (984)</v>
          </cell>
          <cell r="N1724">
            <v>0</v>
          </cell>
          <cell r="O1724">
            <v>0</v>
          </cell>
          <cell r="P1724">
            <v>0</v>
          </cell>
          <cell r="Q1724">
            <v>0</v>
          </cell>
          <cell r="R1724">
            <v>0</v>
          </cell>
          <cell r="S1724">
            <v>0</v>
          </cell>
          <cell r="T1724">
            <v>0</v>
          </cell>
          <cell r="U1724">
            <v>0</v>
          </cell>
          <cell r="V1724">
            <v>0</v>
          </cell>
          <cell r="W1724">
            <v>0</v>
          </cell>
          <cell r="X1724">
            <v>0</v>
          </cell>
          <cell r="Y1724">
            <v>0</v>
          </cell>
          <cell r="Z1724">
            <v>0</v>
          </cell>
          <cell r="AA1724">
            <v>0</v>
          </cell>
          <cell r="AB1724">
            <v>0</v>
          </cell>
          <cell r="AC1724">
            <v>0</v>
          </cell>
          <cell r="AD1724">
            <v>0</v>
          </cell>
          <cell r="AE1724">
            <v>0</v>
          </cell>
          <cell r="AF1724">
            <v>0</v>
          </cell>
          <cell r="AG1724">
            <v>0</v>
          </cell>
          <cell r="AH1724">
            <v>0</v>
          </cell>
          <cell r="AI1724">
            <v>0</v>
          </cell>
          <cell r="AJ1724">
            <v>1</v>
          </cell>
          <cell r="AK1724">
            <v>4</v>
          </cell>
          <cell r="AL1724">
            <v>0</v>
          </cell>
          <cell r="AM1724">
            <v>0</v>
          </cell>
          <cell r="AN1724">
            <v>0</v>
          </cell>
          <cell r="AO1724">
            <v>0</v>
          </cell>
          <cell r="AP1724" t="str">
            <v>SV</v>
          </cell>
          <cell r="AQ1724" t="str">
            <v>SV</v>
          </cell>
          <cell r="AR1724" t="str">
            <v>Q</v>
          </cell>
          <cell r="AS1724" t="str">
            <v>Q</v>
          </cell>
          <cell r="AT1724" t="str">
            <v>Q</v>
          </cell>
          <cell r="AU1724" t="str">
            <v>Q</v>
          </cell>
          <cell r="AV1724">
            <v>58499.999997999999</v>
          </cell>
          <cell r="AW1724">
            <v>58500.00013</v>
          </cell>
          <cell r="AX1724">
            <v>69900</v>
          </cell>
          <cell r="AY1724">
            <v>0.19487179491264528</v>
          </cell>
          <cell r="AZ1724">
            <v>0.16309012878397711</v>
          </cell>
          <cell r="BA1724">
            <v>67900</v>
          </cell>
          <cell r="BB1724">
            <v>3</v>
          </cell>
          <cell r="BC1724">
            <v>0.16068376072344215</v>
          </cell>
          <cell r="BD1724">
            <v>0.13843888073637703</v>
          </cell>
          <cell r="BE1724">
            <v>65900</v>
          </cell>
          <cell r="BF1724">
            <v>6</v>
          </cell>
          <cell r="BG1724">
            <v>0.12649572653423924</v>
          </cell>
          <cell r="BH1724">
            <v>0.11229135056145677</v>
          </cell>
        </row>
        <row r="1725">
          <cell r="B1725" t="str">
            <v>15971</v>
          </cell>
          <cell r="C1725" t="str">
            <v>5010867203969</v>
          </cell>
          <cell r="D1725" t="str">
            <v>VINO 750ml SYMINGTON ALTANO DOURO</v>
          </cell>
          <cell r="E1725">
            <v>6</v>
          </cell>
          <cell r="F1725" t="str">
            <v>BEBIDAS</v>
          </cell>
          <cell r="G1725" t="str">
            <v>BEBIDAS</v>
          </cell>
          <cell r="H1725" t="str">
            <v>VINOS FINOS Y VARIETALES</v>
          </cell>
          <cell r="I1725" t="str">
            <v>PORTUGAL</v>
          </cell>
          <cell r="J1725" t="str">
            <v>ALTANO</v>
          </cell>
          <cell r="K1725" t="str">
            <v>ALTANO</v>
          </cell>
          <cell r="L1725">
            <v>984</v>
          </cell>
          <cell r="M1725" t="str">
            <v>CAMINOS DEL VINO S.A. (984)</v>
          </cell>
          <cell r="N1725">
            <v>0</v>
          </cell>
          <cell r="O1725">
            <v>0</v>
          </cell>
          <cell r="P1725">
            <v>0</v>
          </cell>
          <cell r="Q1725">
            <v>0</v>
          </cell>
          <cell r="R1725">
            <v>0</v>
          </cell>
          <cell r="S1725">
            <v>0</v>
          </cell>
          <cell r="T1725">
            <v>0</v>
          </cell>
          <cell r="U1725">
            <v>1</v>
          </cell>
          <cell r="V1725">
            <v>0</v>
          </cell>
          <cell r="W1725">
            <v>0</v>
          </cell>
          <cell r="X1725">
            <v>0</v>
          </cell>
          <cell r="Y1725">
            <v>0</v>
          </cell>
          <cell r="Z1725">
            <v>0</v>
          </cell>
          <cell r="AA1725">
            <v>0</v>
          </cell>
          <cell r="AB1725">
            <v>0</v>
          </cell>
          <cell r="AC1725">
            <v>0</v>
          </cell>
          <cell r="AD1725">
            <v>0</v>
          </cell>
          <cell r="AE1725">
            <v>0</v>
          </cell>
          <cell r="AF1725">
            <v>0</v>
          </cell>
          <cell r="AG1725">
            <v>0</v>
          </cell>
          <cell r="AH1725">
            <v>0</v>
          </cell>
          <cell r="AI1725">
            <v>0</v>
          </cell>
          <cell r="AJ1725">
            <v>6</v>
          </cell>
          <cell r="AK1725">
            <v>7</v>
          </cell>
          <cell r="AL1725">
            <v>0</v>
          </cell>
          <cell r="AM1725">
            <v>0</v>
          </cell>
          <cell r="AN1725">
            <v>0</v>
          </cell>
          <cell r="AO1725">
            <v>0</v>
          </cell>
          <cell r="AP1725" t="str">
            <v>SV</v>
          </cell>
          <cell r="AQ1725">
            <v>210</v>
          </cell>
          <cell r="AR1725" t="str">
            <v>Q</v>
          </cell>
          <cell r="AS1725" t="str">
            <v>Q</v>
          </cell>
          <cell r="AT1725" t="str">
            <v>Q</v>
          </cell>
          <cell r="AU1725" t="str">
            <v>Q</v>
          </cell>
          <cell r="AV1725">
            <v>45000.000001</v>
          </cell>
          <cell r="AW1725">
            <v>45000.000099999997</v>
          </cell>
          <cell r="AX1725">
            <v>54900</v>
          </cell>
          <cell r="AY1725">
            <v>0.21999999997288877</v>
          </cell>
          <cell r="AZ1725">
            <v>0.18032786883424406</v>
          </cell>
          <cell r="BA1725">
            <v>53900</v>
          </cell>
          <cell r="BB1725">
            <v>3</v>
          </cell>
          <cell r="BC1725">
            <v>0.19777777775116046</v>
          </cell>
          <cell r="BD1725">
            <v>0.16512059367346937</v>
          </cell>
          <cell r="BE1725">
            <v>52900</v>
          </cell>
          <cell r="BF1725">
            <v>6</v>
          </cell>
          <cell r="BG1725">
            <v>0.17555555552943214</v>
          </cell>
          <cell r="BH1725">
            <v>0.14933837427221172</v>
          </cell>
        </row>
        <row r="1726">
          <cell r="B1726" t="str">
            <v>15968</v>
          </cell>
          <cell r="C1726" t="str">
            <v>5010867506107</v>
          </cell>
          <cell r="D1726" t="str">
            <v>VINO 750ml SYMINGTON RVA ALTANO DOURO</v>
          </cell>
          <cell r="E1726">
            <v>6</v>
          </cell>
          <cell r="F1726" t="str">
            <v>BEBIDAS</v>
          </cell>
          <cell r="G1726" t="str">
            <v>BEBIDAS</v>
          </cell>
          <cell r="H1726" t="str">
            <v>VINOS FINOS Y VARIETALES</v>
          </cell>
          <cell r="I1726" t="str">
            <v>PORTUGAL</v>
          </cell>
          <cell r="J1726" t="str">
            <v>ALTANO</v>
          </cell>
          <cell r="K1726" t="str">
            <v>ALTANO</v>
          </cell>
          <cell r="L1726">
            <v>984</v>
          </cell>
          <cell r="M1726" t="str">
            <v>CAMINOS DEL VINO S.A. (984)</v>
          </cell>
          <cell r="N1726">
            <v>0</v>
          </cell>
          <cell r="O1726">
            <v>0</v>
          </cell>
          <cell r="P1726">
            <v>0</v>
          </cell>
          <cell r="Q1726">
            <v>0</v>
          </cell>
          <cell r="R1726">
            <v>0</v>
          </cell>
          <cell r="S1726">
            <v>1</v>
          </cell>
          <cell r="T1726">
            <v>0</v>
          </cell>
          <cell r="U1726">
            <v>0</v>
          </cell>
          <cell r="V1726">
            <v>0</v>
          </cell>
          <cell r="W1726">
            <v>0</v>
          </cell>
          <cell r="X1726">
            <v>0</v>
          </cell>
          <cell r="Y1726">
            <v>0</v>
          </cell>
          <cell r="Z1726">
            <v>0</v>
          </cell>
          <cell r="AA1726">
            <v>0</v>
          </cell>
          <cell r="AB1726">
            <v>0</v>
          </cell>
          <cell r="AC1726">
            <v>0</v>
          </cell>
          <cell r="AD1726">
            <v>0</v>
          </cell>
          <cell r="AE1726">
            <v>0</v>
          </cell>
          <cell r="AF1726">
            <v>0</v>
          </cell>
          <cell r="AG1726">
            <v>0</v>
          </cell>
          <cell r="AH1726">
            <v>0</v>
          </cell>
          <cell r="AI1726">
            <v>0</v>
          </cell>
          <cell r="AJ1726">
            <v>3</v>
          </cell>
          <cell r="AK1726">
            <v>5</v>
          </cell>
          <cell r="AL1726">
            <v>0</v>
          </cell>
          <cell r="AM1726">
            <v>3</v>
          </cell>
          <cell r="AN1726">
            <v>0</v>
          </cell>
          <cell r="AO1726">
            <v>0</v>
          </cell>
          <cell r="AP1726" t="str">
            <v>SV</v>
          </cell>
          <cell r="AQ1726" t="str">
            <v>SV</v>
          </cell>
          <cell r="AR1726" t="str">
            <v>Q</v>
          </cell>
          <cell r="AS1726" t="str">
            <v>SV</v>
          </cell>
          <cell r="AT1726" t="str">
            <v>Q</v>
          </cell>
          <cell r="AU1726" t="str">
            <v>Q</v>
          </cell>
          <cell r="AV1726">
            <v>97199.999995999999</v>
          </cell>
          <cell r="AW1726">
            <v>97200.000039999999</v>
          </cell>
          <cell r="AX1726">
            <v>119900</v>
          </cell>
          <cell r="AY1726">
            <v>0.23353909470096879</v>
          </cell>
          <cell r="AZ1726">
            <v>0.1893244370642202</v>
          </cell>
          <cell r="BA1726">
            <v>117900</v>
          </cell>
          <cell r="BB1726">
            <v>2</v>
          </cell>
          <cell r="BC1726">
            <v>0.21296296301287909</v>
          </cell>
          <cell r="BD1726">
            <v>0.17557251911789654</v>
          </cell>
          <cell r="BE1726">
            <v>114900</v>
          </cell>
          <cell r="BF1726">
            <v>6</v>
          </cell>
          <cell r="BG1726">
            <v>0.18209876548074488</v>
          </cell>
          <cell r="BH1726">
            <v>0.15404699742384684</v>
          </cell>
        </row>
        <row r="1727">
          <cell r="B1727" t="str">
            <v>15973</v>
          </cell>
          <cell r="C1727" t="str">
            <v>5010867771079</v>
          </cell>
          <cell r="D1727" t="str">
            <v>VINO PRATS-SYMING DOURO 750ml PRAZO DE RORIZ</v>
          </cell>
          <cell r="E1727">
            <v>6</v>
          </cell>
          <cell r="F1727" t="str">
            <v>BEBIDAS</v>
          </cell>
          <cell r="G1727" t="str">
            <v>BEBIDAS</v>
          </cell>
          <cell r="H1727" t="str">
            <v>VINOS FINOS Y VARIETALES</v>
          </cell>
          <cell r="I1727" t="str">
            <v>PORTUGAL</v>
          </cell>
          <cell r="J1727" t="str">
            <v>PRATS &amp; SYMINGTON</v>
          </cell>
          <cell r="K1727" t="str">
            <v>PRAZO DE RORIZ</v>
          </cell>
          <cell r="L1727">
            <v>984</v>
          </cell>
          <cell r="M1727" t="str">
            <v>CAMINOS DEL VINO S.A. (984)</v>
          </cell>
          <cell r="N1727">
            <v>0</v>
          </cell>
          <cell r="O1727">
            <v>0</v>
          </cell>
          <cell r="P1727">
            <v>0</v>
          </cell>
          <cell r="Q1727">
            <v>0</v>
          </cell>
          <cell r="R1727">
            <v>0</v>
          </cell>
          <cell r="S1727">
            <v>1</v>
          </cell>
          <cell r="T1727">
            <v>0</v>
          </cell>
          <cell r="U1727">
            <v>0</v>
          </cell>
          <cell r="V1727">
            <v>0</v>
          </cell>
          <cell r="W1727">
            <v>0</v>
          </cell>
          <cell r="X1727">
            <v>0</v>
          </cell>
          <cell r="Y1727">
            <v>0</v>
          </cell>
          <cell r="Z1727">
            <v>0</v>
          </cell>
          <cell r="AA1727">
            <v>0</v>
          </cell>
          <cell r="AB1727">
            <v>0</v>
          </cell>
          <cell r="AC1727">
            <v>0</v>
          </cell>
          <cell r="AD1727">
            <v>0</v>
          </cell>
          <cell r="AE1727">
            <v>0</v>
          </cell>
          <cell r="AF1727">
            <v>0</v>
          </cell>
          <cell r="AG1727">
            <v>0</v>
          </cell>
          <cell r="AH1727">
            <v>0</v>
          </cell>
          <cell r="AI1727">
            <v>0</v>
          </cell>
          <cell r="AJ1727">
            <v>6</v>
          </cell>
          <cell r="AK1727">
            <v>6</v>
          </cell>
          <cell r="AL1727">
            <v>0</v>
          </cell>
          <cell r="AM1727">
            <v>3</v>
          </cell>
          <cell r="AN1727">
            <v>0</v>
          </cell>
          <cell r="AO1727">
            <v>0</v>
          </cell>
          <cell r="AP1727" t="str">
            <v>SV</v>
          </cell>
          <cell r="AQ1727" t="str">
            <v>SV</v>
          </cell>
          <cell r="AR1727" t="str">
            <v>Q</v>
          </cell>
          <cell r="AS1727" t="str">
            <v>SV</v>
          </cell>
          <cell r="AT1727" t="str">
            <v>Q</v>
          </cell>
          <cell r="AU1727" t="str">
            <v>Q</v>
          </cell>
          <cell r="AV1727">
            <v>90000.000002000001</v>
          </cell>
          <cell r="AW1727">
            <v>89999.999760000006</v>
          </cell>
          <cell r="AX1727">
            <v>109900</v>
          </cell>
          <cell r="AY1727">
            <v>0.22111111108397541</v>
          </cell>
          <cell r="AZ1727">
            <v>0.18107370334849862</v>
          </cell>
          <cell r="BA1727">
            <v>107900</v>
          </cell>
          <cell r="BB1727">
            <v>2</v>
          </cell>
          <cell r="BC1727">
            <v>0.19888888886224687</v>
          </cell>
          <cell r="BD1727">
            <v>0.1658943465987025</v>
          </cell>
          <cell r="BE1727">
            <v>104900</v>
          </cell>
          <cell r="BF1727">
            <v>6</v>
          </cell>
          <cell r="BG1727">
            <v>0.1655555555296544</v>
          </cell>
          <cell r="BH1727">
            <v>0.14204003811248808</v>
          </cell>
        </row>
        <row r="1728">
          <cell r="B1728" t="str">
            <v>22629</v>
          </cell>
          <cell r="C1728" t="str">
            <v>5601083001585</v>
          </cell>
          <cell r="D1728" t="str">
            <v>VINO FINE RUBY PORTO 750ml SANDEMAN</v>
          </cell>
          <cell r="E1728">
            <v>6</v>
          </cell>
          <cell r="F1728" t="str">
            <v>BEBIDAS</v>
          </cell>
          <cell r="G1728" t="str">
            <v>BEBIDAS</v>
          </cell>
          <cell r="H1728" t="str">
            <v>VINOS FINOS Y VARIETALES</v>
          </cell>
          <cell r="I1728" t="str">
            <v>PORTUGAL</v>
          </cell>
          <cell r="J1728" t="str">
            <v>SOBRAPE</v>
          </cell>
          <cell r="K1728" t="str">
            <v>SANDEMAN</v>
          </cell>
          <cell r="L1728">
            <v>2217</v>
          </cell>
          <cell r="M1728" t="str">
            <v>ANCHI GROUP S.A. (2217)</v>
          </cell>
          <cell r="N1728">
            <v>0</v>
          </cell>
          <cell r="O1728">
            <v>0</v>
          </cell>
          <cell r="P1728">
            <v>0</v>
          </cell>
          <cell r="Q1728">
            <v>0</v>
          </cell>
          <cell r="R1728">
            <v>0</v>
          </cell>
          <cell r="S1728">
            <v>0</v>
          </cell>
          <cell r="T1728">
            <v>1</v>
          </cell>
          <cell r="U1728">
            <v>1</v>
          </cell>
          <cell r="V1728">
            <v>0</v>
          </cell>
          <cell r="W1728">
            <v>0</v>
          </cell>
          <cell r="X1728">
            <v>0</v>
          </cell>
          <cell r="Y1728">
            <v>0</v>
          </cell>
          <cell r="Z1728">
            <v>0</v>
          </cell>
          <cell r="AA1728">
            <v>0</v>
          </cell>
          <cell r="AB1728">
            <v>0</v>
          </cell>
          <cell r="AC1728">
            <v>0</v>
          </cell>
          <cell r="AD1728">
            <v>0</v>
          </cell>
          <cell r="AE1728">
            <v>0</v>
          </cell>
          <cell r="AF1728">
            <v>0</v>
          </cell>
          <cell r="AG1728">
            <v>0</v>
          </cell>
          <cell r="AH1728">
            <v>0</v>
          </cell>
          <cell r="AI1728">
            <v>0</v>
          </cell>
          <cell r="AJ1728">
            <v>5</v>
          </cell>
          <cell r="AK1728">
            <v>4</v>
          </cell>
          <cell r="AL1728">
            <v>3</v>
          </cell>
          <cell r="AM1728">
            <v>4</v>
          </cell>
          <cell r="AN1728">
            <v>3</v>
          </cell>
          <cell r="AO1728">
            <v>6</v>
          </cell>
          <cell r="AP1728" t="str">
            <v>SV</v>
          </cell>
          <cell r="AQ1728">
            <v>120</v>
          </cell>
          <cell r="AR1728" t="str">
            <v>SV</v>
          </cell>
          <cell r="AS1728" t="str">
            <v>SV</v>
          </cell>
          <cell r="AT1728" t="str">
            <v>SV</v>
          </cell>
          <cell r="AU1728" t="str">
            <v>SV</v>
          </cell>
          <cell r="AV1728">
            <v>85000.000029999996</v>
          </cell>
          <cell r="AW1728">
            <v>71111.11073</v>
          </cell>
          <cell r="AX1728">
            <v>109900</v>
          </cell>
          <cell r="AY1728">
            <v>0.29294117601425618</v>
          </cell>
          <cell r="AZ1728">
            <v>0.22656960846223845</v>
          </cell>
          <cell r="BA1728">
            <v>107900</v>
          </cell>
          <cell r="BB1728">
            <v>3</v>
          </cell>
          <cell r="BC1728">
            <v>0.26941176425785485</v>
          </cell>
          <cell r="BD1728">
            <v>0.21223354930491201</v>
          </cell>
          <cell r="BE1728">
            <v>104900</v>
          </cell>
          <cell r="BF1728">
            <v>6</v>
          </cell>
          <cell r="BG1728">
            <v>0.23411764662325263</v>
          </cell>
          <cell r="BH1728">
            <v>0.18970448017159203</v>
          </cell>
        </row>
        <row r="1729">
          <cell r="B1729" t="str">
            <v>22627</v>
          </cell>
          <cell r="C1729" t="str">
            <v>5601083640104</v>
          </cell>
          <cell r="D1729" t="str">
            <v>VINO FINE TAWNY PORTO 750ml SANDEMAN</v>
          </cell>
          <cell r="E1729">
            <v>6</v>
          </cell>
          <cell r="F1729" t="str">
            <v>BEBIDAS</v>
          </cell>
          <cell r="G1729" t="str">
            <v>BEBIDAS</v>
          </cell>
          <cell r="H1729" t="str">
            <v>VINOS FINOS Y VARIETALES</v>
          </cell>
          <cell r="I1729" t="str">
            <v>PORTUGAL</v>
          </cell>
          <cell r="J1729" t="str">
            <v>SOBRAPE</v>
          </cell>
          <cell r="K1729" t="str">
            <v>SANDEMAN</v>
          </cell>
          <cell r="L1729">
            <v>2217</v>
          </cell>
          <cell r="M1729" t="str">
            <v>ANCHI GROUP S.A. (2217)</v>
          </cell>
          <cell r="N1729">
            <v>0</v>
          </cell>
          <cell r="O1729">
            <v>0</v>
          </cell>
          <cell r="P1729">
            <v>0</v>
          </cell>
          <cell r="Q1729">
            <v>0</v>
          </cell>
          <cell r="R1729">
            <v>0</v>
          </cell>
          <cell r="S1729">
            <v>0</v>
          </cell>
          <cell r="T1729">
            <v>1</v>
          </cell>
          <cell r="U1729">
            <v>1</v>
          </cell>
          <cell r="V1729">
            <v>0</v>
          </cell>
          <cell r="W1729">
            <v>0</v>
          </cell>
          <cell r="X1729">
            <v>0</v>
          </cell>
          <cell r="Y1729">
            <v>0</v>
          </cell>
          <cell r="Z1729">
            <v>0</v>
          </cell>
          <cell r="AA1729">
            <v>0</v>
          </cell>
          <cell r="AB1729">
            <v>0</v>
          </cell>
          <cell r="AC1729">
            <v>0</v>
          </cell>
          <cell r="AD1729">
            <v>0</v>
          </cell>
          <cell r="AE1729">
            <v>0</v>
          </cell>
          <cell r="AF1729">
            <v>0</v>
          </cell>
          <cell r="AG1729">
            <v>0</v>
          </cell>
          <cell r="AH1729">
            <v>0</v>
          </cell>
          <cell r="AI1729">
            <v>0</v>
          </cell>
          <cell r="AJ1729">
            <v>5</v>
          </cell>
          <cell r="AK1729">
            <v>5</v>
          </cell>
          <cell r="AL1729">
            <v>3</v>
          </cell>
          <cell r="AM1729">
            <v>3</v>
          </cell>
          <cell r="AN1729">
            <v>5</v>
          </cell>
          <cell r="AO1729">
            <v>6</v>
          </cell>
          <cell r="AP1729" t="str">
            <v>SV</v>
          </cell>
          <cell r="AQ1729">
            <v>150</v>
          </cell>
          <cell r="AR1729" t="str">
            <v>SV</v>
          </cell>
          <cell r="AS1729" t="str">
            <v>SV</v>
          </cell>
          <cell r="AT1729" t="str">
            <v>SV</v>
          </cell>
          <cell r="AU1729" t="str">
            <v>SV</v>
          </cell>
          <cell r="AV1729">
            <v>85000.000029999996</v>
          </cell>
          <cell r="AW1729">
            <v>70344.827189999996</v>
          </cell>
          <cell r="AX1729">
            <v>109900</v>
          </cell>
          <cell r="AY1729">
            <v>0.29294117601425618</v>
          </cell>
          <cell r="AZ1729">
            <v>0.22656960846223845</v>
          </cell>
          <cell r="BA1729">
            <v>107900</v>
          </cell>
          <cell r="BB1729">
            <v>3</v>
          </cell>
          <cell r="BC1729">
            <v>0.26941176425785485</v>
          </cell>
          <cell r="BD1729">
            <v>0.21223354930491201</v>
          </cell>
          <cell r="BE1729">
            <v>104900</v>
          </cell>
          <cell r="BF1729">
            <v>6</v>
          </cell>
          <cell r="BG1729">
            <v>0.23411764662325263</v>
          </cell>
          <cell r="BH1729">
            <v>0.18970448017159203</v>
          </cell>
        </row>
        <row r="1730">
          <cell r="B1730" t="str">
            <v>22628</v>
          </cell>
          <cell r="C1730" t="str">
            <v>5601083641101</v>
          </cell>
          <cell r="D1730" t="str">
            <v>VINO FINE WHITE PORTO 750ml SANDEMAN</v>
          </cell>
          <cell r="E1730">
            <v>6</v>
          </cell>
          <cell r="F1730" t="str">
            <v>BEBIDAS</v>
          </cell>
          <cell r="G1730" t="str">
            <v>BEBIDAS</v>
          </cell>
          <cell r="H1730" t="str">
            <v>VINOS FINOS Y VARIETALES</v>
          </cell>
          <cell r="I1730" t="str">
            <v>PORTUGAL</v>
          </cell>
          <cell r="J1730" t="str">
            <v>SOBRAPE</v>
          </cell>
          <cell r="K1730" t="str">
            <v>SANDEMAN</v>
          </cell>
          <cell r="L1730">
            <v>2217</v>
          </cell>
          <cell r="M1730" t="str">
            <v>ANCHI GROUP S.A. (2217)</v>
          </cell>
          <cell r="N1730">
            <v>0</v>
          </cell>
          <cell r="O1730">
            <v>0</v>
          </cell>
          <cell r="P1730">
            <v>0</v>
          </cell>
          <cell r="Q1730">
            <v>0</v>
          </cell>
          <cell r="R1730">
            <v>0</v>
          </cell>
          <cell r="S1730">
            <v>0</v>
          </cell>
          <cell r="T1730">
            <v>1</v>
          </cell>
          <cell r="U1730">
            <v>1</v>
          </cell>
          <cell r="V1730">
            <v>0</v>
          </cell>
          <cell r="W1730">
            <v>0</v>
          </cell>
          <cell r="X1730">
            <v>0</v>
          </cell>
          <cell r="Y1730">
            <v>0</v>
          </cell>
          <cell r="Z1730">
            <v>0</v>
          </cell>
          <cell r="AA1730">
            <v>0</v>
          </cell>
          <cell r="AB1730">
            <v>0</v>
          </cell>
          <cell r="AC1730">
            <v>0</v>
          </cell>
          <cell r="AD1730">
            <v>0</v>
          </cell>
          <cell r="AE1730">
            <v>0</v>
          </cell>
          <cell r="AF1730">
            <v>0</v>
          </cell>
          <cell r="AG1730">
            <v>0</v>
          </cell>
          <cell r="AH1730">
            <v>0</v>
          </cell>
          <cell r="AI1730">
            <v>0</v>
          </cell>
          <cell r="AJ1730">
            <v>8</v>
          </cell>
          <cell r="AK1730">
            <v>6</v>
          </cell>
          <cell r="AL1730">
            <v>6</v>
          </cell>
          <cell r="AM1730">
            <v>6</v>
          </cell>
          <cell r="AN1730">
            <v>5</v>
          </cell>
          <cell r="AO1730">
            <v>6</v>
          </cell>
          <cell r="AP1730" t="str">
            <v>SV</v>
          </cell>
          <cell r="AQ1730">
            <v>180</v>
          </cell>
          <cell r="AR1730" t="str">
            <v>SV</v>
          </cell>
          <cell r="AS1730" t="str">
            <v>SV</v>
          </cell>
          <cell r="AT1730" t="str">
            <v>SV</v>
          </cell>
          <cell r="AU1730" t="str">
            <v>SV</v>
          </cell>
          <cell r="AV1730">
            <v>84999.999997000006</v>
          </cell>
          <cell r="AW1730">
            <v>60000.000059999998</v>
          </cell>
          <cell r="AX1730">
            <v>109900</v>
          </cell>
          <cell r="AY1730">
            <v>0.29294117651622131</v>
          </cell>
          <cell r="AZ1730">
            <v>0.22656960876251131</v>
          </cell>
          <cell r="BA1730">
            <v>107900</v>
          </cell>
          <cell r="BB1730">
            <v>3</v>
          </cell>
          <cell r="BC1730">
            <v>0.26941176475068507</v>
          </cell>
          <cell r="BD1730">
            <v>0.21223354961075064</v>
          </cell>
          <cell r="BE1730">
            <v>104900</v>
          </cell>
          <cell r="BF1730">
            <v>6</v>
          </cell>
          <cell r="BG1730">
            <v>0.23411764710238048</v>
          </cell>
          <cell r="BH1730">
            <v>0.18970448048617725</v>
          </cell>
        </row>
        <row r="1731">
          <cell r="B1731" t="str">
            <v>22631</v>
          </cell>
          <cell r="C1731" t="str">
            <v>5601012011104</v>
          </cell>
          <cell r="D1731" t="str">
            <v>VINO ROSE 187ml MATEUS</v>
          </cell>
          <cell r="E1731">
            <v>12</v>
          </cell>
          <cell r="F1731" t="str">
            <v>BEBIDAS</v>
          </cell>
          <cell r="G1731" t="str">
            <v>BEBIDAS</v>
          </cell>
          <cell r="H1731" t="str">
            <v>VINOS FINOS Y VARIETALES</v>
          </cell>
          <cell r="I1731" t="str">
            <v>PORTUGAL</v>
          </cell>
          <cell r="J1731" t="str">
            <v>SOBRAPE</v>
          </cell>
          <cell r="K1731" t="str">
            <v>MATEUS</v>
          </cell>
          <cell r="L1731">
            <v>2217</v>
          </cell>
          <cell r="M1731" t="str">
            <v>ANCHI GROUP S.A. (2217)</v>
          </cell>
          <cell r="N1731">
            <v>0</v>
          </cell>
          <cell r="O1731">
            <v>11</v>
          </cell>
          <cell r="P1731">
            <v>0</v>
          </cell>
          <cell r="Q1731">
            <v>0</v>
          </cell>
          <cell r="R1731">
            <v>1</v>
          </cell>
          <cell r="S1731">
            <v>0</v>
          </cell>
          <cell r="T1731">
            <v>0</v>
          </cell>
          <cell r="U1731">
            <v>0</v>
          </cell>
          <cell r="V1731">
            <v>5</v>
          </cell>
          <cell r="W1731">
            <v>2</v>
          </cell>
          <cell r="X1731">
            <v>0</v>
          </cell>
          <cell r="Y1731">
            <v>0</v>
          </cell>
          <cell r="Z1731">
            <v>0</v>
          </cell>
          <cell r="AA1731">
            <v>2</v>
          </cell>
          <cell r="AB1731">
            <v>1</v>
          </cell>
          <cell r="AC1731">
            <v>1</v>
          </cell>
          <cell r="AD1731">
            <v>0</v>
          </cell>
          <cell r="AE1731">
            <v>1</v>
          </cell>
          <cell r="AF1731">
            <v>3</v>
          </cell>
          <cell r="AG1731">
            <v>4</v>
          </cell>
          <cell r="AH1731">
            <v>0</v>
          </cell>
          <cell r="AI1731">
            <v>0</v>
          </cell>
          <cell r="AJ1731">
            <v>6</v>
          </cell>
          <cell r="AK1731">
            <v>8</v>
          </cell>
          <cell r="AL1731">
            <v>9</v>
          </cell>
          <cell r="AM1731">
            <v>8</v>
          </cell>
          <cell r="AN1731">
            <v>3</v>
          </cell>
          <cell r="AO1731">
            <v>6</v>
          </cell>
          <cell r="AP1731" t="str">
            <v>SV</v>
          </cell>
          <cell r="AQ1731" t="str">
            <v>SV</v>
          </cell>
          <cell r="AR1731" t="str">
            <v>SV</v>
          </cell>
          <cell r="AS1731">
            <v>240</v>
          </cell>
          <cell r="AT1731">
            <v>22.5</v>
          </cell>
          <cell r="AU1731" t="str">
            <v>SV</v>
          </cell>
          <cell r="AV1731">
            <v>24418.99999</v>
          </cell>
          <cell r="AW1731">
            <v>24317.095109999998</v>
          </cell>
          <cell r="AX1731">
            <v>29900</v>
          </cell>
          <cell r="AY1731">
            <v>0.22445636644598732</v>
          </cell>
          <cell r="AZ1731">
            <v>0.1833110371237458</v>
          </cell>
          <cell r="BA1731">
            <v>28900</v>
          </cell>
          <cell r="BB1731">
            <v>3</v>
          </cell>
          <cell r="BC1731">
            <v>0.18350464850464987</v>
          </cell>
          <cell r="BD1731">
            <v>0.15505190346020761</v>
          </cell>
          <cell r="BE1731">
            <v>27900</v>
          </cell>
          <cell r="BF1731">
            <v>6</v>
          </cell>
          <cell r="BG1731">
            <v>0.14255293056331264</v>
          </cell>
          <cell r="BH1731">
            <v>0.12476702544802866</v>
          </cell>
        </row>
        <row r="1732">
          <cell r="B1732" t="str">
            <v>22632</v>
          </cell>
          <cell r="C1732" t="str">
            <v>5601012011500</v>
          </cell>
          <cell r="D1732" t="str">
            <v>VINO ROSE 750ml MATEUS</v>
          </cell>
          <cell r="E1732">
            <v>6</v>
          </cell>
          <cell r="F1732" t="str">
            <v>BEBIDAS</v>
          </cell>
          <cell r="G1732" t="str">
            <v>BEBIDAS</v>
          </cell>
          <cell r="H1732" t="str">
            <v>VINOS FINOS Y VARIETALES</v>
          </cell>
          <cell r="I1732" t="str">
            <v>PORTUGAL</v>
          </cell>
          <cell r="J1732" t="str">
            <v>SOBRAPE</v>
          </cell>
          <cell r="K1732" t="str">
            <v>MATEUS</v>
          </cell>
          <cell r="L1732">
            <v>2217</v>
          </cell>
          <cell r="M1732" t="str">
            <v>ANCHI GROUP S.A. (2217)</v>
          </cell>
          <cell r="N1732">
            <v>1</v>
          </cell>
          <cell r="O1732">
            <v>1</v>
          </cell>
          <cell r="P1732">
            <v>5</v>
          </cell>
          <cell r="Q1732">
            <v>4</v>
          </cell>
          <cell r="R1732">
            <v>1</v>
          </cell>
          <cell r="S1732">
            <v>1</v>
          </cell>
          <cell r="T1732">
            <v>0</v>
          </cell>
          <cell r="U1732">
            <v>0</v>
          </cell>
          <cell r="V1732">
            <v>0</v>
          </cell>
          <cell r="W1732">
            <v>0</v>
          </cell>
          <cell r="X1732">
            <v>0</v>
          </cell>
          <cell r="Y1732">
            <v>0</v>
          </cell>
          <cell r="Z1732">
            <v>0</v>
          </cell>
          <cell r="AA1732">
            <v>0</v>
          </cell>
          <cell r="AB1732">
            <v>2</v>
          </cell>
          <cell r="AC1732">
            <v>2</v>
          </cell>
          <cell r="AD1732">
            <v>0</v>
          </cell>
          <cell r="AE1732">
            <v>1</v>
          </cell>
          <cell r="AF1732">
            <v>1</v>
          </cell>
          <cell r="AG1732">
            <v>1</v>
          </cell>
          <cell r="AH1732">
            <v>0</v>
          </cell>
          <cell r="AI1732">
            <v>0</v>
          </cell>
          <cell r="AJ1732">
            <v>4</v>
          </cell>
          <cell r="AK1732">
            <v>5</v>
          </cell>
          <cell r="AL1732">
            <v>5</v>
          </cell>
          <cell r="AM1732">
            <v>4</v>
          </cell>
          <cell r="AN1732">
            <v>6</v>
          </cell>
          <cell r="AO1732">
            <v>6</v>
          </cell>
          <cell r="AP1732">
            <v>30</v>
          </cell>
          <cell r="AQ1732" t="str">
            <v>SV</v>
          </cell>
          <cell r="AR1732" t="str">
            <v>SV</v>
          </cell>
          <cell r="AS1732">
            <v>60</v>
          </cell>
          <cell r="AT1732">
            <v>180</v>
          </cell>
          <cell r="AU1732" t="str">
            <v>SV</v>
          </cell>
          <cell r="AV1732">
            <v>65000.000010000003</v>
          </cell>
          <cell r="AW1732">
            <v>64524.536339999999</v>
          </cell>
          <cell r="AX1732">
            <v>79900</v>
          </cell>
          <cell r="AY1732">
            <v>0.22923076904165685</v>
          </cell>
          <cell r="AZ1732">
            <v>0.18648310375469332</v>
          </cell>
          <cell r="BA1732">
            <v>78900</v>
          </cell>
          <cell r="BB1732">
            <v>3</v>
          </cell>
          <cell r="BC1732">
            <v>0.21384615365940829</v>
          </cell>
          <cell r="BD1732">
            <v>0.17617236996197713</v>
          </cell>
          <cell r="BE1732">
            <v>77900</v>
          </cell>
          <cell r="BF1732">
            <v>6</v>
          </cell>
          <cell r="BG1732">
            <v>0.19846153827715973</v>
          </cell>
          <cell r="BH1732">
            <v>0.16559691899871626</v>
          </cell>
        </row>
        <row r="1733">
          <cell r="B1733" t="str">
            <v>22633</v>
          </cell>
          <cell r="C1733" t="str">
            <v>5601012006056</v>
          </cell>
          <cell r="D1733" t="str">
            <v>VINO VERDE 750ml AZEVEDO</v>
          </cell>
          <cell r="E1733">
            <v>6</v>
          </cell>
          <cell r="F1733" t="str">
            <v>BEBIDAS</v>
          </cell>
          <cell r="G1733" t="str">
            <v>BEBIDAS</v>
          </cell>
          <cell r="H1733" t="str">
            <v>VINOS FINOS Y VARIETALES</v>
          </cell>
          <cell r="I1733" t="str">
            <v>PORTUGAL</v>
          </cell>
          <cell r="J1733" t="str">
            <v>SOBRAPE</v>
          </cell>
          <cell r="K1733" t="str">
            <v>AZEVEDO</v>
          </cell>
          <cell r="L1733">
            <v>2217</v>
          </cell>
          <cell r="M1733" t="str">
            <v>ANCHI GROUP S.A. (2217)</v>
          </cell>
          <cell r="N1733">
            <v>1</v>
          </cell>
          <cell r="O1733">
            <v>2</v>
          </cell>
          <cell r="P1733">
            <v>0</v>
          </cell>
          <cell r="Q1733">
            <v>0</v>
          </cell>
          <cell r="R1733">
            <v>0</v>
          </cell>
          <cell r="S1733">
            <v>0</v>
          </cell>
          <cell r="T1733">
            <v>0</v>
          </cell>
          <cell r="U1733">
            <v>0</v>
          </cell>
          <cell r="V1733">
            <v>0</v>
          </cell>
          <cell r="W1733">
            <v>0</v>
          </cell>
          <cell r="X1733">
            <v>0</v>
          </cell>
          <cell r="Y1733">
            <v>0</v>
          </cell>
          <cell r="Z1733">
            <v>0</v>
          </cell>
          <cell r="AA1733">
            <v>1</v>
          </cell>
          <cell r="AB1733">
            <v>0</v>
          </cell>
          <cell r="AC1733">
            <v>0</v>
          </cell>
          <cell r="AD1733">
            <v>0</v>
          </cell>
          <cell r="AE1733">
            <v>0</v>
          </cell>
          <cell r="AF1733">
            <v>0</v>
          </cell>
          <cell r="AG1733">
            <v>0</v>
          </cell>
          <cell r="AH1733">
            <v>0</v>
          </cell>
          <cell r="AI1733">
            <v>0</v>
          </cell>
          <cell r="AJ1733">
            <v>1</v>
          </cell>
          <cell r="AK1733">
            <v>3</v>
          </cell>
          <cell r="AL1733">
            <v>1</v>
          </cell>
          <cell r="AM1733">
            <v>3</v>
          </cell>
          <cell r="AN1733">
            <v>3</v>
          </cell>
          <cell r="AO1733">
            <v>9</v>
          </cell>
          <cell r="AP1733" t="str">
            <v>SV</v>
          </cell>
          <cell r="AQ1733" t="str">
            <v>SV</v>
          </cell>
          <cell r="AR1733" t="str">
            <v>SV</v>
          </cell>
          <cell r="AS1733" t="str">
            <v>SV</v>
          </cell>
          <cell r="AT1733" t="str">
            <v>SV</v>
          </cell>
          <cell r="AU1733" t="str">
            <v>SV</v>
          </cell>
          <cell r="AV1733">
            <v>80154.999979999993</v>
          </cell>
          <cell r="AW1733">
            <v>69669.02162</v>
          </cell>
          <cell r="AX1733">
            <v>94900</v>
          </cell>
          <cell r="AY1733">
            <v>0.18395608538056418</v>
          </cell>
          <cell r="AZ1733">
            <v>0.15537407818756593</v>
          </cell>
          <cell r="BA1733">
            <v>92900</v>
          </cell>
          <cell r="BB1733">
            <v>2</v>
          </cell>
          <cell r="BC1733">
            <v>0.15900442920816049</v>
          </cell>
          <cell r="BD1733">
            <v>0.13719052766415507</v>
          </cell>
          <cell r="BE1733">
            <v>89900</v>
          </cell>
          <cell r="BF1733">
            <v>6</v>
          </cell>
          <cell r="BG1733">
            <v>0.12157694494955451</v>
          </cell>
          <cell r="BH1733">
            <v>0.10839822046718584</v>
          </cell>
        </row>
        <row r="1734">
          <cell r="B1734" t="str">
            <v>22634</v>
          </cell>
          <cell r="C1734" t="str">
            <v>5601012006087</v>
          </cell>
          <cell r="D1734" t="str">
            <v>VINO VERDE 750ml RVA AZEVEDO</v>
          </cell>
          <cell r="E1734">
            <v>6</v>
          </cell>
          <cell r="F1734" t="str">
            <v>BEBIDAS</v>
          </cell>
          <cell r="G1734" t="str">
            <v>BEBIDAS</v>
          </cell>
          <cell r="H1734" t="str">
            <v>VINOS FINOS Y VARIETALES</v>
          </cell>
          <cell r="I1734" t="str">
            <v>PORTUGAL</v>
          </cell>
          <cell r="J1734" t="str">
            <v>SOBRAPE</v>
          </cell>
          <cell r="K1734" t="str">
            <v>AZEVEDO</v>
          </cell>
          <cell r="L1734">
            <v>2217</v>
          </cell>
          <cell r="M1734" t="str">
            <v>ANCHI GROUP S.A. (2217)</v>
          </cell>
          <cell r="N1734">
            <v>1</v>
          </cell>
          <cell r="O1734">
            <v>0</v>
          </cell>
          <cell r="P1734">
            <v>0</v>
          </cell>
          <cell r="Q1734">
            <v>0</v>
          </cell>
          <cell r="R1734">
            <v>0</v>
          </cell>
          <cell r="S1734">
            <v>0</v>
          </cell>
          <cell r="T1734">
            <v>0</v>
          </cell>
          <cell r="U1734">
            <v>0</v>
          </cell>
          <cell r="V1734">
            <v>0</v>
          </cell>
          <cell r="W1734">
            <v>0</v>
          </cell>
          <cell r="X1734">
            <v>0</v>
          </cell>
          <cell r="Y1734">
            <v>0</v>
          </cell>
          <cell r="Z1734">
            <v>0</v>
          </cell>
          <cell r="AA1734">
            <v>1</v>
          </cell>
          <cell r="AB1734">
            <v>0</v>
          </cell>
          <cell r="AC1734">
            <v>0</v>
          </cell>
          <cell r="AD1734">
            <v>0</v>
          </cell>
          <cell r="AE1734">
            <v>0</v>
          </cell>
          <cell r="AF1734">
            <v>0</v>
          </cell>
          <cell r="AG1734">
            <v>0</v>
          </cell>
          <cell r="AH1734">
            <v>0</v>
          </cell>
          <cell r="AI1734">
            <v>0</v>
          </cell>
          <cell r="AJ1734">
            <v>6</v>
          </cell>
          <cell r="AK1734">
            <v>4</v>
          </cell>
          <cell r="AL1734">
            <v>4</v>
          </cell>
          <cell r="AM1734">
            <v>2</v>
          </cell>
          <cell r="AN1734">
            <v>4</v>
          </cell>
          <cell r="AO1734">
            <v>2</v>
          </cell>
          <cell r="AP1734" t="str">
            <v>SV</v>
          </cell>
          <cell r="AQ1734" t="str">
            <v>SV</v>
          </cell>
          <cell r="AR1734" t="str">
            <v>SV</v>
          </cell>
          <cell r="AS1734" t="str">
            <v>SV</v>
          </cell>
          <cell r="AT1734" t="str">
            <v>SV</v>
          </cell>
          <cell r="AU1734" t="str">
            <v>SV</v>
          </cell>
          <cell r="AV1734">
            <v>125000.000004</v>
          </cell>
          <cell r="AW1734">
            <v>111538.46154</v>
          </cell>
          <cell r="AX1734">
            <v>149900</v>
          </cell>
          <cell r="AY1734">
            <v>0.19919999996162563</v>
          </cell>
          <cell r="AZ1734">
            <v>0.16611074046697796</v>
          </cell>
          <cell r="BA1734">
            <v>144900</v>
          </cell>
          <cell r="BB1734">
            <v>2</v>
          </cell>
          <cell r="BC1734">
            <v>0.15919999996290568</v>
          </cell>
          <cell r="BD1734">
            <v>0.13733609383022774</v>
          </cell>
          <cell r="BE1734">
            <v>139900</v>
          </cell>
          <cell r="BF1734">
            <v>6</v>
          </cell>
          <cell r="BG1734">
            <v>0.11919999996418551</v>
          </cell>
          <cell r="BH1734">
            <v>0.10650464614724803</v>
          </cell>
        </row>
        <row r="1735">
          <cell r="B1735" t="str">
            <v>24353</v>
          </cell>
          <cell r="C1735" t="str">
            <v>6002323400332</v>
          </cell>
          <cell r="D1735" t="str">
            <v>VINO CABERNET SAUVIGNON 750ml KWV</v>
          </cell>
          <cell r="E1735">
            <v>12</v>
          </cell>
          <cell r="F1735" t="str">
            <v>BEBIDAS</v>
          </cell>
          <cell r="G1735" t="str">
            <v>BEBIDAS</v>
          </cell>
          <cell r="H1735" t="str">
            <v>VINOS FINOS Y VARIETALES</v>
          </cell>
          <cell r="I1735" t="str">
            <v>SUDAFRICA</v>
          </cell>
          <cell r="J1735" t="str">
            <v>KWV</v>
          </cell>
          <cell r="K1735" t="str">
            <v>KWV</v>
          </cell>
          <cell r="L1735">
            <v>2490</v>
          </cell>
          <cell r="M1735" t="str">
            <v>BENIN S.A.  (2490)</v>
          </cell>
          <cell r="N1735">
            <v>0</v>
          </cell>
          <cell r="O1735">
            <v>0</v>
          </cell>
          <cell r="P1735">
            <v>0</v>
          </cell>
          <cell r="Q1735">
            <v>0</v>
          </cell>
          <cell r="R1735">
            <v>0</v>
          </cell>
          <cell r="S1735">
            <v>0</v>
          </cell>
          <cell r="T1735">
            <v>0</v>
          </cell>
          <cell r="U1735">
            <v>0</v>
          </cell>
          <cell r="V1735">
            <v>0</v>
          </cell>
          <cell r="W1735">
            <v>0</v>
          </cell>
          <cell r="X1735">
            <v>0</v>
          </cell>
          <cell r="Y1735">
            <v>0</v>
          </cell>
          <cell r="Z1735">
            <v>0</v>
          </cell>
          <cell r="AA1735">
            <v>0</v>
          </cell>
          <cell r="AB1735">
            <v>0</v>
          </cell>
          <cell r="AC1735">
            <v>0</v>
          </cell>
          <cell r="AD1735">
            <v>0</v>
          </cell>
          <cell r="AE1735">
            <v>0</v>
          </cell>
          <cell r="AF1735">
            <v>0</v>
          </cell>
          <cell r="AG1735">
            <v>0</v>
          </cell>
          <cell r="AH1735">
            <v>0</v>
          </cell>
          <cell r="AI1735">
            <v>0</v>
          </cell>
          <cell r="AJ1735">
            <v>0</v>
          </cell>
          <cell r="AK1735">
            <v>0</v>
          </cell>
          <cell r="AL1735">
            <v>0</v>
          </cell>
          <cell r="AM1735">
            <v>6</v>
          </cell>
          <cell r="AN1735">
            <v>0</v>
          </cell>
          <cell r="AO1735">
            <v>0</v>
          </cell>
          <cell r="AP1735" t="str">
            <v>Q</v>
          </cell>
          <cell r="AQ1735" t="str">
            <v>Q</v>
          </cell>
          <cell r="AR1735" t="str">
            <v>Q</v>
          </cell>
          <cell r="AS1735" t="str">
            <v>SV</v>
          </cell>
          <cell r="AT1735" t="str">
            <v>Q</v>
          </cell>
          <cell r="AU1735" t="str">
            <v>Q</v>
          </cell>
          <cell r="AV1735">
            <v>56000.000001</v>
          </cell>
          <cell r="AW1735">
            <v>51549.822610000003</v>
          </cell>
          <cell r="AX1735">
            <v>72900</v>
          </cell>
          <cell r="AY1735">
            <v>0.30178571426246803</v>
          </cell>
          <cell r="AZ1735">
            <v>0.23182441699588477</v>
          </cell>
          <cell r="BA1735">
            <v>71900</v>
          </cell>
          <cell r="BB1735">
            <v>3</v>
          </cell>
          <cell r="BC1735">
            <v>0.28392857140564409</v>
          </cell>
          <cell r="BD1735">
            <v>0.22114047286509039</v>
          </cell>
          <cell r="BE1735">
            <v>70900</v>
          </cell>
          <cell r="BF1735">
            <v>6</v>
          </cell>
          <cell r="BG1735">
            <v>0.26607142854882015</v>
          </cell>
          <cell r="BH1735">
            <v>0.21015514808180535</v>
          </cell>
        </row>
        <row r="1736">
          <cell r="B1736" t="str">
            <v>24351</v>
          </cell>
          <cell r="C1736" t="str">
            <v>6002323000808</v>
          </cell>
          <cell r="D1736" t="str">
            <v>VINO GOLDEN KAAN PINOTAGE 750ml KWV</v>
          </cell>
          <cell r="E1736">
            <v>12</v>
          </cell>
          <cell r="F1736" t="str">
            <v>BEBIDAS</v>
          </cell>
          <cell r="G1736" t="str">
            <v>BEBIDAS</v>
          </cell>
          <cell r="H1736" t="str">
            <v>VINOS FINOS Y VARIETALES</v>
          </cell>
          <cell r="I1736" t="str">
            <v>SUDAFRICA</v>
          </cell>
          <cell r="J1736" t="str">
            <v>KWV</v>
          </cell>
          <cell r="K1736" t="str">
            <v>KWV</v>
          </cell>
          <cell r="L1736">
            <v>2490</v>
          </cell>
          <cell r="M1736" t="str">
            <v>BENIN S.A.  (2490)</v>
          </cell>
          <cell r="N1736">
            <v>0</v>
          </cell>
          <cell r="O1736">
            <v>0</v>
          </cell>
          <cell r="P1736">
            <v>0</v>
          </cell>
          <cell r="Q1736">
            <v>0</v>
          </cell>
          <cell r="R1736">
            <v>0</v>
          </cell>
          <cell r="S1736">
            <v>0</v>
          </cell>
          <cell r="T1736">
            <v>0</v>
          </cell>
          <cell r="U1736">
            <v>0</v>
          </cell>
          <cell r="V1736">
            <v>0</v>
          </cell>
          <cell r="W1736">
            <v>0</v>
          </cell>
          <cell r="X1736">
            <v>0</v>
          </cell>
          <cell r="Y1736">
            <v>0</v>
          </cell>
          <cell r="Z1736">
            <v>0</v>
          </cell>
          <cell r="AA1736">
            <v>0</v>
          </cell>
          <cell r="AB1736">
            <v>0</v>
          </cell>
          <cell r="AC1736">
            <v>1</v>
          </cell>
          <cell r="AD1736">
            <v>0</v>
          </cell>
          <cell r="AE1736">
            <v>0</v>
          </cell>
          <cell r="AF1736">
            <v>0</v>
          </cell>
          <cell r="AG1736">
            <v>0</v>
          </cell>
          <cell r="AH1736">
            <v>0</v>
          </cell>
          <cell r="AI1736">
            <v>0</v>
          </cell>
          <cell r="AJ1736">
            <v>0</v>
          </cell>
          <cell r="AK1736">
            <v>0</v>
          </cell>
          <cell r="AL1736">
            <v>0</v>
          </cell>
          <cell r="AM1736">
            <v>3</v>
          </cell>
          <cell r="AN1736">
            <v>0</v>
          </cell>
          <cell r="AO1736">
            <v>0</v>
          </cell>
          <cell r="AP1736" t="str">
            <v>Q</v>
          </cell>
          <cell r="AQ1736" t="str">
            <v>Q</v>
          </cell>
          <cell r="AR1736" t="str">
            <v>Q</v>
          </cell>
          <cell r="AS1736">
            <v>90</v>
          </cell>
          <cell r="AT1736" t="str">
            <v>Q</v>
          </cell>
          <cell r="AU1736" t="str">
            <v>Q</v>
          </cell>
          <cell r="AV1736">
            <v>38500</v>
          </cell>
          <cell r="AW1736">
            <v>35712.20147</v>
          </cell>
          <cell r="AX1736">
            <v>49900</v>
          </cell>
          <cell r="AY1736">
            <v>0.2961038961038962</v>
          </cell>
          <cell r="AZ1736">
            <v>0.22845691382765532</v>
          </cell>
          <cell r="BA1736">
            <v>48900</v>
          </cell>
          <cell r="BB1736">
            <v>3</v>
          </cell>
          <cell r="BC1736">
            <v>0.27012987012987022</v>
          </cell>
          <cell r="BD1736">
            <v>0.21267893660531698</v>
          </cell>
          <cell r="BE1736">
            <v>47900</v>
          </cell>
          <cell r="BF1736">
            <v>6</v>
          </cell>
          <cell r="BG1736">
            <v>0.24415584415584424</v>
          </cell>
          <cell r="BH1736">
            <v>0.19624217118997914</v>
          </cell>
        </row>
        <row r="1737">
          <cell r="B1737" t="str">
            <v>24352</v>
          </cell>
          <cell r="C1737" t="str">
            <v>6002323400530</v>
          </cell>
          <cell r="D1737" t="str">
            <v>VINO PINOTAGE 750ml KWV</v>
          </cell>
          <cell r="E1737">
            <v>12</v>
          </cell>
          <cell r="F1737" t="str">
            <v>BEBIDAS</v>
          </cell>
          <cell r="G1737" t="str">
            <v>BEBIDAS</v>
          </cell>
          <cell r="H1737" t="str">
            <v>VINOS FINOS Y VARIETALES</v>
          </cell>
          <cell r="I1737" t="str">
            <v>SUDAFRICA</v>
          </cell>
          <cell r="J1737" t="str">
            <v>KWV</v>
          </cell>
          <cell r="K1737" t="str">
            <v>KWV</v>
          </cell>
          <cell r="L1737">
            <v>2490</v>
          </cell>
          <cell r="M1737" t="str">
            <v>BENIN S.A.  (2490)</v>
          </cell>
          <cell r="N1737">
            <v>1</v>
          </cell>
          <cell r="O1737">
            <v>0</v>
          </cell>
          <cell r="P1737">
            <v>0</v>
          </cell>
          <cell r="Q1737">
            <v>0</v>
          </cell>
          <cell r="R1737">
            <v>0</v>
          </cell>
          <cell r="S1737">
            <v>0</v>
          </cell>
          <cell r="T1737">
            <v>0</v>
          </cell>
          <cell r="U1737">
            <v>0</v>
          </cell>
          <cell r="V1737">
            <v>0</v>
          </cell>
          <cell r="W1737">
            <v>0</v>
          </cell>
          <cell r="X1737">
            <v>0</v>
          </cell>
          <cell r="Y1737">
            <v>0</v>
          </cell>
          <cell r="Z1737">
            <v>0</v>
          </cell>
          <cell r="AA1737">
            <v>0</v>
          </cell>
          <cell r="AB1737">
            <v>0</v>
          </cell>
          <cell r="AC1737">
            <v>0</v>
          </cell>
          <cell r="AD1737">
            <v>0</v>
          </cell>
          <cell r="AE1737">
            <v>0</v>
          </cell>
          <cell r="AF1737">
            <v>0</v>
          </cell>
          <cell r="AG1737">
            <v>0</v>
          </cell>
          <cell r="AH1737">
            <v>0</v>
          </cell>
          <cell r="AI1737">
            <v>0</v>
          </cell>
          <cell r="AJ1737">
            <v>10</v>
          </cell>
          <cell r="AK1737">
            <v>0</v>
          </cell>
          <cell r="AL1737">
            <v>0</v>
          </cell>
          <cell r="AM1737">
            <v>0</v>
          </cell>
          <cell r="AN1737">
            <v>0</v>
          </cell>
          <cell r="AO1737">
            <v>0</v>
          </cell>
          <cell r="AP1737" t="str">
            <v>SV</v>
          </cell>
          <cell r="AQ1737" t="str">
            <v>Q</v>
          </cell>
          <cell r="AR1737" t="str">
            <v>Q</v>
          </cell>
          <cell r="AS1737" t="str">
            <v>Q</v>
          </cell>
          <cell r="AT1737" t="str">
            <v>Q</v>
          </cell>
          <cell r="AU1737" t="str">
            <v>Q</v>
          </cell>
          <cell r="AV1737">
            <v>56000.000001</v>
          </cell>
          <cell r="AW1737">
            <v>50425.696859999996</v>
          </cell>
          <cell r="AX1737">
            <v>71900</v>
          </cell>
          <cell r="AY1737">
            <v>0.28392857140564409</v>
          </cell>
          <cell r="AZ1737">
            <v>0.22114047286509039</v>
          </cell>
          <cell r="BA1737">
            <v>69900</v>
          </cell>
          <cell r="BB1737">
            <v>3</v>
          </cell>
          <cell r="BC1737">
            <v>0.24821428569199622</v>
          </cell>
          <cell r="BD1737">
            <v>0.19885550785407724</v>
          </cell>
          <cell r="BE1737">
            <v>67900</v>
          </cell>
          <cell r="BF1737">
            <v>6</v>
          </cell>
          <cell r="BG1737">
            <v>0.21249999997834812</v>
          </cell>
          <cell r="BH1737">
            <v>0.17525773194403535</v>
          </cell>
        </row>
        <row r="1738">
          <cell r="B1738" t="str">
            <v>13800</v>
          </cell>
          <cell r="C1738" t="str">
            <v>7730429000857</v>
          </cell>
          <cell r="D1738" t="str">
            <v>VINO CAB SAUVIGNON 750ml CATAMAYOR</v>
          </cell>
          <cell r="E1738">
            <v>1</v>
          </cell>
          <cell r="F1738" t="str">
            <v>BEBIDAS</v>
          </cell>
          <cell r="G1738" t="str">
            <v>BEBIDAS</v>
          </cell>
          <cell r="H1738" t="str">
            <v>VINOS FINOS Y VARIETALES</v>
          </cell>
          <cell r="I1738" t="str">
            <v>URUGUAY</v>
          </cell>
          <cell r="J1738" t="str">
            <v>BRESESTI</v>
          </cell>
          <cell r="K1738" t="str">
            <v>CATAMAYOR</v>
          </cell>
          <cell r="L1738">
            <v>114</v>
          </cell>
          <cell r="M1738" t="str">
            <v>APOLO IMPORT S.A. 2 - TRENTINO (114)</v>
          </cell>
          <cell r="N1738">
            <v>0</v>
          </cell>
          <cell r="O1738">
            <v>0</v>
          </cell>
          <cell r="P1738">
            <v>0</v>
          </cell>
          <cell r="Q1738">
            <v>0</v>
          </cell>
          <cell r="R1738">
            <v>0</v>
          </cell>
          <cell r="S1738">
            <v>0</v>
          </cell>
          <cell r="T1738">
            <v>1</v>
          </cell>
          <cell r="U1738">
            <v>0</v>
          </cell>
          <cell r="V1738">
            <v>0</v>
          </cell>
          <cell r="W1738">
            <v>0</v>
          </cell>
          <cell r="X1738">
            <v>0</v>
          </cell>
          <cell r="Y1738">
            <v>0</v>
          </cell>
          <cell r="Z1738">
            <v>0</v>
          </cell>
          <cell r="AA1738">
            <v>0</v>
          </cell>
          <cell r="AB1738">
            <v>1</v>
          </cell>
          <cell r="AC1738">
            <v>0</v>
          </cell>
          <cell r="AD1738">
            <v>0</v>
          </cell>
          <cell r="AE1738">
            <v>0</v>
          </cell>
          <cell r="AF1738">
            <v>0</v>
          </cell>
          <cell r="AG1738">
            <v>0</v>
          </cell>
          <cell r="AH1738">
            <v>0</v>
          </cell>
          <cell r="AI1738">
            <v>0</v>
          </cell>
          <cell r="AJ1738">
            <v>20</v>
          </cell>
          <cell r="AK1738">
            <v>24</v>
          </cell>
          <cell r="AL1738">
            <v>14</v>
          </cell>
          <cell r="AM1738">
            <v>18</v>
          </cell>
          <cell r="AN1738">
            <v>17</v>
          </cell>
          <cell r="AO1738">
            <v>3</v>
          </cell>
          <cell r="AP1738" t="str">
            <v>SV</v>
          </cell>
          <cell r="AQ1738" t="str">
            <v>SV</v>
          </cell>
          <cell r="AR1738" t="str">
            <v>SV</v>
          </cell>
          <cell r="AS1738" t="str">
            <v>SV</v>
          </cell>
          <cell r="AT1738" t="str">
            <v>SV</v>
          </cell>
          <cell r="AU1738" t="str">
            <v>SV</v>
          </cell>
          <cell r="AV1738">
            <v>66575.000029999996</v>
          </cell>
          <cell r="AW1738">
            <v>63274.082849999999</v>
          </cell>
          <cell r="AX1738">
            <v>79900</v>
          </cell>
          <cell r="AY1738">
            <v>0.20015020599317301</v>
          </cell>
          <cell r="AZ1738">
            <v>0.1667709633291615</v>
          </cell>
          <cell r="BA1738">
            <v>75900</v>
          </cell>
          <cell r="BB1738">
            <v>3</v>
          </cell>
          <cell r="BC1738">
            <v>0.1400675924265562</v>
          </cell>
          <cell r="BD1738">
            <v>0.12285902463768121</v>
          </cell>
          <cell r="BE1738">
            <v>72900</v>
          </cell>
          <cell r="BF1738">
            <v>6</v>
          </cell>
          <cell r="BG1738">
            <v>9.500563225159353E-2</v>
          </cell>
          <cell r="BH1738">
            <v>8.6762688203017899E-2</v>
          </cell>
        </row>
        <row r="1739">
          <cell r="B1739" t="str">
            <v>13804</v>
          </cell>
          <cell r="C1739" t="str">
            <v>7730429002042</v>
          </cell>
          <cell r="D1739" t="str">
            <v>VINO GRAND 750ml CATAMAYOR</v>
          </cell>
          <cell r="E1739">
            <v>1</v>
          </cell>
          <cell r="F1739" t="str">
            <v>BEBIDAS</v>
          </cell>
          <cell r="G1739" t="str">
            <v>BEBIDAS</v>
          </cell>
          <cell r="H1739" t="str">
            <v>VINOS FINOS Y VARIETALES</v>
          </cell>
          <cell r="I1739" t="str">
            <v>URUGUAY</v>
          </cell>
          <cell r="J1739" t="str">
            <v>BRESESTI</v>
          </cell>
          <cell r="K1739" t="str">
            <v>CATAMAYOR</v>
          </cell>
          <cell r="L1739">
            <v>114</v>
          </cell>
          <cell r="M1739" t="str">
            <v>APOLO IMPORT S.A. 2 - TRENTINO (114)</v>
          </cell>
          <cell r="N1739">
            <v>0</v>
          </cell>
          <cell r="O1739">
            <v>0</v>
          </cell>
          <cell r="P1739">
            <v>0</v>
          </cell>
          <cell r="Q1739">
            <v>0</v>
          </cell>
          <cell r="R1739">
            <v>1</v>
          </cell>
          <cell r="S1739">
            <v>0</v>
          </cell>
          <cell r="T1739">
            <v>0</v>
          </cell>
          <cell r="U1739">
            <v>0</v>
          </cell>
          <cell r="V1739">
            <v>0</v>
          </cell>
          <cell r="W1739">
            <v>0</v>
          </cell>
          <cell r="X1739">
            <v>0</v>
          </cell>
          <cell r="Y1739">
            <v>0</v>
          </cell>
          <cell r="Z1739">
            <v>0</v>
          </cell>
          <cell r="AA1739">
            <v>0</v>
          </cell>
          <cell r="AB1739">
            <v>0</v>
          </cell>
          <cell r="AC1739">
            <v>0</v>
          </cell>
          <cell r="AD1739">
            <v>0</v>
          </cell>
          <cell r="AE1739">
            <v>0</v>
          </cell>
          <cell r="AF1739">
            <v>0</v>
          </cell>
          <cell r="AG1739">
            <v>0</v>
          </cell>
          <cell r="AH1739">
            <v>0</v>
          </cell>
          <cell r="AI1739">
            <v>0</v>
          </cell>
          <cell r="AJ1739">
            <v>6</v>
          </cell>
          <cell r="AK1739">
            <v>3</v>
          </cell>
          <cell r="AL1739">
            <v>3</v>
          </cell>
          <cell r="AM1739">
            <v>3</v>
          </cell>
          <cell r="AN1739">
            <v>2</v>
          </cell>
          <cell r="AO1739">
            <v>3</v>
          </cell>
          <cell r="AP1739" t="str">
            <v>SV</v>
          </cell>
          <cell r="AQ1739" t="str">
            <v>SV</v>
          </cell>
          <cell r="AR1739" t="str">
            <v>SV</v>
          </cell>
          <cell r="AS1739" t="str">
            <v>SV</v>
          </cell>
          <cell r="AT1739" t="str">
            <v>SV</v>
          </cell>
          <cell r="AU1739" t="str">
            <v>SV</v>
          </cell>
          <cell r="AV1739">
            <v>208249.99997999999</v>
          </cell>
          <cell r="AW1739">
            <v>216410.02591999999</v>
          </cell>
          <cell r="AX1739">
            <v>249900</v>
          </cell>
          <cell r="AY1739">
            <v>0.20000000011524621</v>
          </cell>
          <cell r="AZ1739">
            <v>0.16666666674669869</v>
          </cell>
          <cell r="BA1739">
            <v>239900</v>
          </cell>
          <cell r="BB1739">
            <v>2</v>
          </cell>
          <cell r="BC1739">
            <v>0.15198079242756113</v>
          </cell>
          <cell r="BD1739">
            <v>0.13192997090454359</v>
          </cell>
          <cell r="BE1739">
            <v>229900</v>
          </cell>
          <cell r="BF1739">
            <v>6</v>
          </cell>
          <cell r="BG1739">
            <v>0.10396158473987627</v>
          </cell>
          <cell r="BH1739">
            <v>9.4171378947368448E-2</v>
          </cell>
        </row>
        <row r="1740">
          <cell r="B1740" t="str">
            <v>13801</v>
          </cell>
          <cell r="C1740" t="str">
            <v>7730429000994</v>
          </cell>
          <cell r="D1740" t="str">
            <v>VINO TANNAT 750ml CATAMAYOR</v>
          </cell>
          <cell r="E1740">
            <v>1</v>
          </cell>
          <cell r="F1740" t="str">
            <v>BEBIDAS</v>
          </cell>
          <cell r="G1740" t="str">
            <v>BEBIDAS</v>
          </cell>
          <cell r="H1740" t="str">
            <v>VINOS FINOS Y VARIETALES</v>
          </cell>
          <cell r="I1740" t="str">
            <v>URUGUAY</v>
          </cell>
          <cell r="J1740" t="str">
            <v>BRESESTI</v>
          </cell>
          <cell r="K1740" t="str">
            <v>CATAMAYOR</v>
          </cell>
          <cell r="L1740">
            <v>114</v>
          </cell>
          <cell r="M1740" t="str">
            <v>APOLO IMPORT S.A. 2 - TRENTINO (114)</v>
          </cell>
          <cell r="N1740">
            <v>0</v>
          </cell>
          <cell r="O1740">
            <v>0</v>
          </cell>
          <cell r="P1740">
            <v>0</v>
          </cell>
          <cell r="Q1740">
            <v>0</v>
          </cell>
          <cell r="R1740">
            <v>1</v>
          </cell>
          <cell r="S1740">
            <v>0</v>
          </cell>
          <cell r="T1740">
            <v>0</v>
          </cell>
          <cell r="U1740">
            <v>0</v>
          </cell>
          <cell r="V1740">
            <v>0</v>
          </cell>
          <cell r="W1740">
            <v>0</v>
          </cell>
          <cell r="X1740">
            <v>0</v>
          </cell>
          <cell r="Y1740">
            <v>0</v>
          </cell>
          <cell r="Z1740">
            <v>0</v>
          </cell>
          <cell r="AA1740">
            <v>0</v>
          </cell>
          <cell r="AB1740">
            <v>1</v>
          </cell>
          <cell r="AC1740">
            <v>0</v>
          </cell>
          <cell r="AD1740">
            <v>1</v>
          </cell>
          <cell r="AE1740">
            <v>0</v>
          </cell>
          <cell r="AF1740">
            <v>0</v>
          </cell>
          <cell r="AG1740">
            <v>0</v>
          </cell>
          <cell r="AH1740">
            <v>0</v>
          </cell>
          <cell r="AI1740">
            <v>0</v>
          </cell>
          <cell r="AJ1740">
            <v>18</v>
          </cell>
          <cell r="AK1740">
            <v>24</v>
          </cell>
          <cell r="AL1740">
            <v>15</v>
          </cell>
          <cell r="AM1740">
            <v>19</v>
          </cell>
          <cell r="AN1740">
            <v>15</v>
          </cell>
          <cell r="AO1740">
            <v>6</v>
          </cell>
          <cell r="AP1740" t="str">
            <v>SV</v>
          </cell>
          <cell r="AQ1740" t="str">
            <v>SV</v>
          </cell>
          <cell r="AR1740" t="str">
            <v>SV</v>
          </cell>
          <cell r="AS1740" t="str">
            <v>SV</v>
          </cell>
          <cell r="AT1740" t="str">
            <v>SV</v>
          </cell>
          <cell r="AU1740" t="str">
            <v>SV</v>
          </cell>
          <cell r="AV1740">
            <v>66575.000029999996</v>
          </cell>
          <cell r="AW1740">
            <v>63864.871729999999</v>
          </cell>
          <cell r="AX1740">
            <v>79900</v>
          </cell>
          <cell r="AY1740">
            <v>0.20015020599317301</v>
          </cell>
          <cell r="AZ1740">
            <v>0.1667709633291615</v>
          </cell>
          <cell r="BA1740">
            <v>75900</v>
          </cell>
          <cell r="BB1740">
            <v>3</v>
          </cell>
          <cell r="BC1740">
            <v>0.1400675924265562</v>
          </cell>
          <cell r="BD1740">
            <v>0.12285902463768121</v>
          </cell>
          <cell r="BE1740">
            <v>72900</v>
          </cell>
          <cell r="BF1740">
            <v>6</v>
          </cell>
          <cell r="BG1740">
            <v>9.500563225159353E-2</v>
          </cell>
          <cell r="BH1740">
            <v>8.6762688203017899E-2</v>
          </cell>
        </row>
        <row r="1741">
          <cell r="B1741" t="str">
            <v>13803</v>
          </cell>
          <cell r="C1741" t="str">
            <v>7730429000543</v>
          </cell>
          <cell r="D1741" t="str">
            <v>VINO TANNAT 750ml RVA CATAMAYOR</v>
          </cell>
          <cell r="E1741">
            <v>1</v>
          </cell>
          <cell r="F1741" t="str">
            <v>BEBIDAS</v>
          </cell>
          <cell r="G1741" t="str">
            <v>BEBIDAS</v>
          </cell>
          <cell r="H1741" t="str">
            <v>VINOS FINOS Y VARIETALES</v>
          </cell>
          <cell r="I1741" t="str">
            <v>URUGUAY</v>
          </cell>
          <cell r="J1741" t="str">
            <v>BRESESTI</v>
          </cell>
          <cell r="K1741" t="str">
            <v>CATAMAYOR</v>
          </cell>
          <cell r="L1741">
            <v>114</v>
          </cell>
          <cell r="M1741" t="str">
            <v>APOLO IMPORT S.A. 2 - TRENTINO (114)</v>
          </cell>
          <cell r="N1741">
            <v>0</v>
          </cell>
          <cell r="O1741">
            <v>0</v>
          </cell>
          <cell r="P1741">
            <v>0</v>
          </cell>
          <cell r="Q1741">
            <v>0</v>
          </cell>
          <cell r="R1741">
            <v>0</v>
          </cell>
          <cell r="S1741">
            <v>0</v>
          </cell>
          <cell r="T1741">
            <v>0</v>
          </cell>
          <cell r="U1741">
            <v>0</v>
          </cell>
          <cell r="V1741">
            <v>0</v>
          </cell>
          <cell r="W1741">
            <v>0</v>
          </cell>
          <cell r="X1741">
            <v>0</v>
          </cell>
          <cell r="Y1741">
            <v>0</v>
          </cell>
          <cell r="Z1741">
            <v>0</v>
          </cell>
          <cell r="AA1741">
            <v>0</v>
          </cell>
          <cell r="AB1741">
            <v>0</v>
          </cell>
          <cell r="AC1741">
            <v>0</v>
          </cell>
          <cell r="AD1741">
            <v>0</v>
          </cell>
          <cell r="AE1741">
            <v>0</v>
          </cell>
          <cell r="AF1741">
            <v>0</v>
          </cell>
          <cell r="AG1741">
            <v>0</v>
          </cell>
          <cell r="AH1741">
            <v>0</v>
          </cell>
          <cell r="AI1741">
            <v>0</v>
          </cell>
          <cell r="AJ1741">
            <v>10</v>
          </cell>
          <cell r="AK1741">
            <v>9</v>
          </cell>
          <cell r="AL1741">
            <v>6</v>
          </cell>
          <cell r="AM1741">
            <v>6</v>
          </cell>
          <cell r="AN1741">
            <v>4</v>
          </cell>
          <cell r="AO1741">
            <v>3</v>
          </cell>
          <cell r="AP1741" t="str">
            <v>SV</v>
          </cell>
          <cell r="AQ1741" t="str">
            <v>SV</v>
          </cell>
          <cell r="AR1741" t="str">
            <v>SV</v>
          </cell>
          <cell r="AS1741" t="str">
            <v>SV</v>
          </cell>
          <cell r="AT1741" t="str">
            <v>SV</v>
          </cell>
          <cell r="AU1741" t="str">
            <v>SV</v>
          </cell>
          <cell r="AV1741">
            <v>116574.99997</v>
          </cell>
          <cell r="AW1741">
            <v>109168.19177</v>
          </cell>
          <cell r="AX1741">
            <v>139900</v>
          </cell>
          <cell r="AY1741">
            <v>0.20008578199444615</v>
          </cell>
          <cell r="AZ1741">
            <v>0.16672623323802713</v>
          </cell>
          <cell r="BA1741">
            <v>129900</v>
          </cell>
          <cell r="BB1741">
            <v>3</v>
          </cell>
          <cell r="BC1741">
            <v>0.11430409636224859</v>
          </cell>
          <cell r="BD1741">
            <v>0.10257890708237102</v>
          </cell>
          <cell r="BE1741">
            <v>0</v>
          </cell>
          <cell r="BF1741">
            <v>0</v>
          </cell>
          <cell r="BG1741">
            <v>-1</v>
          </cell>
          <cell r="BH1741">
            <v>0</v>
          </cell>
        </row>
        <row r="1742">
          <cell r="B1742" t="str">
            <v>13802</v>
          </cell>
          <cell r="C1742" t="str">
            <v>7730429000178</v>
          </cell>
          <cell r="D1742" t="str">
            <v>VINO TANNAT/CABERNET 750ml RVA CATAMAYOR</v>
          </cell>
          <cell r="E1742">
            <v>1</v>
          </cell>
          <cell r="F1742" t="str">
            <v>BEBIDAS</v>
          </cell>
          <cell r="G1742" t="str">
            <v>BEBIDAS</v>
          </cell>
          <cell r="H1742" t="str">
            <v>VINOS FINOS Y VARIETALES</v>
          </cell>
          <cell r="I1742" t="str">
            <v>URUGUAY</v>
          </cell>
          <cell r="J1742" t="str">
            <v>BRESESTI</v>
          </cell>
          <cell r="K1742" t="str">
            <v>CATAMAYOR</v>
          </cell>
          <cell r="L1742">
            <v>114</v>
          </cell>
          <cell r="M1742" t="str">
            <v>APOLO IMPORT S.A. 2 - TRENTINO (114)</v>
          </cell>
          <cell r="N1742">
            <v>0</v>
          </cell>
          <cell r="O1742">
            <v>0</v>
          </cell>
          <cell r="P1742">
            <v>0</v>
          </cell>
          <cell r="Q1742">
            <v>0</v>
          </cell>
          <cell r="R1742">
            <v>0</v>
          </cell>
          <cell r="S1742">
            <v>0</v>
          </cell>
          <cell r="T1742">
            <v>0</v>
          </cell>
          <cell r="U1742">
            <v>0</v>
          </cell>
          <cell r="V1742">
            <v>0</v>
          </cell>
          <cell r="W1742">
            <v>0</v>
          </cell>
          <cell r="X1742">
            <v>0</v>
          </cell>
          <cell r="Y1742">
            <v>0</v>
          </cell>
          <cell r="Z1742">
            <v>0</v>
          </cell>
          <cell r="AA1742">
            <v>0</v>
          </cell>
          <cell r="AB1742">
            <v>0</v>
          </cell>
          <cell r="AC1742">
            <v>0</v>
          </cell>
          <cell r="AD1742">
            <v>0</v>
          </cell>
          <cell r="AE1742">
            <v>0</v>
          </cell>
          <cell r="AF1742">
            <v>0</v>
          </cell>
          <cell r="AG1742">
            <v>0</v>
          </cell>
          <cell r="AH1742">
            <v>0</v>
          </cell>
          <cell r="AI1742">
            <v>0</v>
          </cell>
          <cell r="AJ1742">
            <v>9</v>
          </cell>
          <cell r="AK1742">
            <v>6</v>
          </cell>
          <cell r="AL1742">
            <v>4</v>
          </cell>
          <cell r="AM1742">
            <v>5</v>
          </cell>
          <cell r="AN1742">
            <v>5</v>
          </cell>
          <cell r="AO1742">
            <v>3</v>
          </cell>
          <cell r="AP1742" t="str">
            <v>SV</v>
          </cell>
          <cell r="AQ1742" t="str">
            <v>SV</v>
          </cell>
          <cell r="AR1742" t="str">
            <v>SV</v>
          </cell>
          <cell r="AS1742" t="str">
            <v>SV</v>
          </cell>
          <cell r="AT1742" t="str">
            <v>SV</v>
          </cell>
          <cell r="AU1742" t="str">
            <v>SV</v>
          </cell>
          <cell r="AV1742">
            <v>116574.99997</v>
          </cell>
          <cell r="AW1742">
            <v>108879.34783</v>
          </cell>
          <cell r="AX1742">
            <v>139900</v>
          </cell>
          <cell r="AY1742">
            <v>0.20008578199444615</v>
          </cell>
          <cell r="AZ1742">
            <v>0.16672623323802713</v>
          </cell>
          <cell r="BA1742">
            <v>129900</v>
          </cell>
          <cell r="BB1742">
            <v>3</v>
          </cell>
          <cell r="BC1742">
            <v>0.11430409636224859</v>
          </cell>
          <cell r="BD1742">
            <v>0.10257890708237102</v>
          </cell>
          <cell r="BE1742">
            <v>0</v>
          </cell>
          <cell r="BF1742">
            <v>0</v>
          </cell>
          <cell r="BG1742">
            <v>-1</v>
          </cell>
          <cell r="BH1742">
            <v>0</v>
          </cell>
        </row>
        <row r="1743">
          <cell r="B1743" t="str">
            <v>16336</v>
          </cell>
          <cell r="C1743" t="str">
            <v>7730903270158</v>
          </cell>
          <cell r="D1743" t="str">
            <v>VINO 750ml VIÑA SAU HISTORICA BRESESTI</v>
          </cell>
          <cell r="E1743">
            <v>12</v>
          </cell>
          <cell r="F1743" t="str">
            <v>BEBIDAS</v>
          </cell>
          <cell r="G1743" t="str">
            <v>BEBIDAS</v>
          </cell>
          <cell r="H1743" t="str">
            <v>VINOS FINOS Y VARIETALES</v>
          </cell>
          <cell r="I1743" t="str">
            <v>URUGUAY</v>
          </cell>
          <cell r="J1743" t="str">
            <v>BRESESTI</v>
          </cell>
          <cell r="K1743" t="str">
            <v>BRESESTI</v>
          </cell>
          <cell r="L1743">
            <v>114</v>
          </cell>
          <cell r="M1743" t="str">
            <v>APOLO IMPORT S.A. 2 - TRENTINO (114)</v>
          </cell>
          <cell r="N1743">
            <v>0</v>
          </cell>
          <cell r="O1743">
            <v>0</v>
          </cell>
          <cell r="P1743">
            <v>1</v>
          </cell>
          <cell r="Q1743">
            <v>2</v>
          </cell>
          <cell r="R1743">
            <v>0</v>
          </cell>
          <cell r="S1743">
            <v>0</v>
          </cell>
          <cell r="T1743">
            <v>0</v>
          </cell>
          <cell r="U1743">
            <v>0</v>
          </cell>
          <cell r="V1743">
            <v>0</v>
          </cell>
          <cell r="W1743">
            <v>0</v>
          </cell>
          <cell r="X1743">
            <v>0</v>
          </cell>
          <cell r="Y1743">
            <v>0</v>
          </cell>
          <cell r="Z1743">
            <v>0</v>
          </cell>
          <cell r="AA1743">
            <v>0</v>
          </cell>
          <cell r="AB1743">
            <v>6</v>
          </cell>
          <cell r="AC1743">
            <v>0</v>
          </cell>
          <cell r="AD1743">
            <v>0</v>
          </cell>
          <cell r="AE1743">
            <v>0</v>
          </cell>
          <cell r="AF1743">
            <v>2</v>
          </cell>
          <cell r="AG1743">
            <v>2</v>
          </cell>
          <cell r="AH1743">
            <v>0</v>
          </cell>
          <cell r="AI1743">
            <v>1</v>
          </cell>
          <cell r="AJ1743">
            <v>17</v>
          </cell>
          <cell r="AK1743">
            <v>37</v>
          </cell>
          <cell r="AL1743">
            <v>19</v>
          </cell>
          <cell r="AM1743">
            <v>49</v>
          </cell>
          <cell r="AN1743">
            <v>15</v>
          </cell>
          <cell r="AO1743">
            <v>6</v>
          </cell>
          <cell r="AP1743">
            <v>255</v>
          </cell>
          <cell r="AQ1743" t="str">
            <v>SV</v>
          </cell>
          <cell r="AR1743" t="str">
            <v>SV</v>
          </cell>
          <cell r="AS1743" t="str">
            <v>SV</v>
          </cell>
          <cell r="AT1743">
            <v>225</v>
          </cell>
          <cell r="AU1743">
            <v>180</v>
          </cell>
          <cell r="AV1743">
            <v>53249.999989999997</v>
          </cell>
          <cell r="AW1743">
            <v>53263.4905</v>
          </cell>
          <cell r="AX1743">
            <v>63900</v>
          </cell>
          <cell r="AY1743">
            <v>0.20000000022535214</v>
          </cell>
          <cell r="AZ1743">
            <v>0.16666666682316125</v>
          </cell>
          <cell r="BA1743">
            <v>59900</v>
          </cell>
          <cell r="BB1743">
            <v>3</v>
          </cell>
          <cell r="BC1743">
            <v>0.12488262931922689</v>
          </cell>
          <cell r="BD1743">
            <v>0.11101836410684479</v>
          </cell>
          <cell r="BE1743">
            <v>57900</v>
          </cell>
          <cell r="BF1743">
            <v>6</v>
          </cell>
          <cell r="BG1743">
            <v>8.7323943866164155E-2</v>
          </cell>
          <cell r="BH1743">
            <v>8.0310881001727175E-2</v>
          </cell>
        </row>
        <row r="1744">
          <cell r="B1744" t="str">
            <v>13806</v>
          </cell>
          <cell r="C1744" t="str">
            <v>7730903270202</v>
          </cell>
          <cell r="D1744" t="str">
            <v>VINO CAB SAUVIGNON 750ml HISTORICA BRESESTI</v>
          </cell>
          <cell r="E1744">
            <v>12</v>
          </cell>
          <cell r="F1744" t="str">
            <v>BEBIDAS</v>
          </cell>
          <cell r="G1744" t="str">
            <v>BEBIDAS</v>
          </cell>
          <cell r="H1744" t="str">
            <v>VINOS FINOS Y VARIETALES</v>
          </cell>
          <cell r="I1744" t="str">
            <v>URUGUAY</v>
          </cell>
          <cell r="J1744" t="str">
            <v>BRESESTI</v>
          </cell>
          <cell r="K1744" t="str">
            <v>BRESESTI</v>
          </cell>
          <cell r="L1744">
            <v>114</v>
          </cell>
          <cell r="M1744" t="str">
            <v>APOLO IMPORT S.A. 2 - TRENTINO (114)</v>
          </cell>
          <cell r="N1744">
            <v>0</v>
          </cell>
          <cell r="O1744">
            <v>3</v>
          </cell>
          <cell r="P1744">
            <v>1</v>
          </cell>
          <cell r="Q1744">
            <v>1</v>
          </cell>
          <cell r="R1744">
            <v>2</v>
          </cell>
          <cell r="S1744">
            <v>1</v>
          </cell>
          <cell r="T1744">
            <v>0</v>
          </cell>
          <cell r="U1744">
            <v>0</v>
          </cell>
          <cell r="V1744">
            <v>0</v>
          </cell>
          <cell r="W1744">
            <v>0</v>
          </cell>
          <cell r="X1744">
            <v>1</v>
          </cell>
          <cell r="Y1744">
            <v>0</v>
          </cell>
          <cell r="Z1744">
            <v>0</v>
          </cell>
          <cell r="AA1744">
            <v>1</v>
          </cell>
          <cell r="AB1744">
            <v>1</v>
          </cell>
          <cell r="AC1744">
            <v>2</v>
          </cell>
          <cell r="AD1744">
            <v>0</v>
          </cell>
          <cell r="AE1744">
            <v>3</v>
          </cell>
          <cell r="AF1744">
            <v>0</v>
          </cell>
          <cell r="AG1744">
            <v>0</v>
          </cell>
          <cell r="AH1744">
            <v>0</v>
          </cell>
          <cell r="AI1744">
            <v>0</v>
          </cell>
          <cell r="AJ1744">
            <v>15</v>
          </cell>
          <cell r="AK1744">
            <v>7</v>
          </cell>
          <cell r="AL1744">
            <v>2</v>
          </cell>
          <cell r="AM1744">
            <v>3</v>
          </cell>
          <cell r="AN1744">
            <v>17</v>
          </cell>
          <cell r="AO1744">
            <v>6</v>
          </cell>
          <cell r="AP1744">
            <v>450</v>
          </cell>
          <cell r="AQ1744" t="str">
            <v>SV</v>
          </cell>
          <cell r="AR1744" t="str">
            <v>SV</v>
          </cell>
          <cell r="AS1744">
            <v>45</v>
          </cell>
          <cell r="AT1744" t="str">
            <v>SV</v>
          </cell>
          <cell r="AU1744" t="str">
            <v>SV</v>
          </cell>
          <cell r="AV1744">
            <v>53249.999989999997</v>
          </cell>
          <cell r="AW1744">
            <v>50759.12644</v>
          </cell>
          <cell r="AX1744">
            <v>63900</v>
          </cell>
          <cell r="AY1744">
            <v>0.20000000022535214</v>
          </cell>
          <cell r="AZ1744">
            <v>0.16666666682316125</v>
          </cell>
          <cell r="BA1744">
            <v>59900</v>
          </cell>
          <cell r="BB1744">
            <v>3</v>
          </cell>
          <cell r="BC1744">
            <v>0.12488262931922689</v>
          </cell>
          <cell r="BD1744">
            <v>0.11101836410684479</v>
          </cell>
          <cell r="BE1744">
            <v>57900</v>
          </cell>
          <cell r="BF1744">
            <v>6</v>
          </cell>
          <cell r="BG1744">
            <v>8.7323943866164155E-2</v>
          </cell>
          <cell r="BH1744">
            <v>8.0310881001727175E-2</v>
          </cell>
        </row>
        <row r="1745">
          <cell r="B1745" t="str">
            <v>13809</v>
          </cell>
          <cell r="C1745" t="str">
            <v>7730903270226</v>
          </cell>
          <cell r="D1745" t="str">
            <v>VINO CAB SAUVIGNON 750ml PEQ COLECCION BRESESTI</v>
          </cell>
          <cell r="E1745">
            <v>6</v>
          </cell>
          <cell r="F1745" t="str">
            <v>BEBIDAS</v>
          </cell>
          <cell r="G1745" t="str">
            <v>BEBIDAS</v>
          </cell>
          <cell r="H1745" t="str">
            <v>VINOS FINOS Y VARIETALES</v>
          </cell>
          <cell r="I1745" t="str">
            <v>URUGUAY</v>
          </cell>
          <cell r="J1745" t="str">
            <v>BRESESTI</v>
          </cell>
          <cell r="K1745" t="str">
            <v>BRESESTI</v>
          </cell>
          <cell r="L1745">
            <v>114</v>
          </cell>
          <cell r="M1745" t="str">
            <v>APOLO IMPORT S.A. 2 - TRENTINO (114)</v>
          </cell>
          <cell r="N1745">
            <v>0</v>
          </cell>
          <cell r="O1745">
            <v>0</v>
          </cell>
          <cell r="P1745">
            <v>0</v>
          </cell>
          <cell r="Q1745">
            <v>0</v>
          </cell>
          <cell r="R1745">
            <v>0</v>
          </cell>
          <cell r="S1745">
            <v>0</v>
          </cell>
          <cell r="T1745">
            <v>0</v>
          </cell>
          <cell r="U1745">
            <v>0</v>
          </cell>
          <cell r="V1745">
            <v>0</v>
          </cell>
          <cell r="W1745">
            <v>0</v>
          </cell>
          <cell r="X1745">
            <v>0</v>
          </cell>
          <cell r="Y1745">
            <v>0</v>
          </cell>
          <cell r="Z1745">
            <v>0</v>
          </cell>
          <cell r="AA1745">
            <v>0</v>
          </cell>
          <cell r="AB1745">
            <v>0</v>
          </cell>
          <cell r="AC1745">
            <v>0</v>
          </cell>
          <cell r="AD1745">
            <v>0</v>
          </cell>
          <cell r="AE1745">
            <v>0</v>
          </cell>
          <cell r="AF1745">
            <v>0</v>
          </cell>
          <cell r="AG1745">
            <v>0</v>
          </cell>
          <cell r="AH1745">
            <v>0</v>
          </cell>
          <cell r="AI1745">
            <v>0</v>
          </cell>
          <cell r="AJ1745">
            <v>14</v>
          </cell>
          <cell r="AK1745">
            <v>9</v>
          </cell>
          <cell r="AL1745">
            <v>6</v>
          </cell>
          <cell r="AM1745">
            <v>7</v>
          </cell>
          <cell r="AN1745">
            <v>6</v>
          </cell>
          <cell r="AO1745">
            <v>6</v>
          </cell>
          <cell r="AP1745" t="str">
            <v>SV</v>
          </cell>
          <cell r="AQ1745" t="str">
            <v>SV</v>
          </cell>
          <cell r="AR1745" t="str">
            <v>SV</v>
          </cell>
          <cell r="AS1745" t="str">
            <v>SV</v>
          </cell>
          <cell r="AT1745" t="str">
            <v>SV</v>
          </cell>
          <cell r="AU1745" t="str">
            <v>SV</v>
          </cell>
          <cell r="AV1745">
            <v>108249.99999</v>
          </cell>
          <cell r="AW1745">
            <v>108021.56981</v>
          </cell>
          <cell r="AX1745">
            <v>129900</v>
          </cell>
          <cell r="AY1745">
            <v>0.20000000011085461</v>
          </cell>
          <cell r="AZ1745">
            <v>0.16666666674364899</v>
          </cell>
          <cell r="BA1745">
            <v>124900</v>
          </cell>
          <cell r="BB1745">
            <v>2</v>
          </cell>
          <cell r="BC1745">
            <v>0.15381062366316955</v>
          </cell>
          <cell r="BD1745">
            <v>0.13330664539631709</v>
          </cell>
          <cell r="BE1745">
            <v>119900</v>
          </cell>
          <cell r="BF1745">
            <v>6</v>
          </cell>
          <cell r="BG1745">
            <v>0.10762124721548472</v>
          </cell>
          <cell r="BH1745">
            <v>9.7164303669724797E-2</v>
          </cell>
        </row>
        <row r="1746">
          <cell r="B1746" t="str">
            <v>16335</v>
          </cell>
          <cell r="C1746" t="str">
            <v>7730903270141</v>
          </cell>
          <cell r="D1746" t="str">
            <v>VINO CABERNET 750ml FRANC HISTORICA BRESESTI</v>
          </cell>
          <cell r="E1746">
            <v>12</v>
          </cell>
          <cell r="F1746" t="str">
            <v>BEBIDAS</v>
          </cell>
          <cell r="G1746" t="str">
            <v>BEBIDAS</v>
          </cell>
          <cell r="H1746" t="str">
            <v>VINOS FINOS Y VARIETALES</v>
          </cell>
          <cell r="I1746" t="str">
            <v>URUGUAY</v>
          </cell>
          <cell r="J1746" t="str">
            <v>BRESESTI</v>
          </cell>
          <cell r="K1746" t="str">
            <v>BRESESTI</v>
          </cell>
          <cell r="L1746">
            <v>114</v>
          </cell>
          <cell r="M1746" t="str">
            <v>APOLO IMPORT S.A. 2 - TRENTINO (114)</v>
          </cell>
          <cell r="N1746">
            <v>1</v>
          </cell>
          <cell r="O1746">
            <v>0</v>
          </cell>
          <cell r="P1746">
            <v>1</v>
          </cell>
          <cell r="Q1746">
            <v>1</v>
          </cell>
          <cell r="R1746">
            <v>1</v>
          </cell>
          <cell r="S1746">
            <v>0</v>
          </cell>
          <cell r="T1746">
            <v>1</v>
          </cell>
          <cell r="U1746">
            <v>0</v>
          </cell>
          <cell r="V1746">
            <v>0</v>
          </cell>
          <cell r="W1746">
            <v>0</v>
          </cell>
          <cell r="X1746">
            <v>0</v>
          </cell>
          <cell r="Y1746">
            <v>0</v>
          </cell>
          <cell r="Z1746">
            <v>0</v>
          </cell>
          <cell r="AA1746">
            <v>0</v>
          </cell>
          <cell r="AB1746">
            <v>1</v>
          </cell>
          <cell r="AC1746">
            <v>1</v>
          </cell>
          <cell r="AD1746">
            <v>1</v>
          </cell>
          <cell r="AE1746">
            <v>4</v>
          </cell>
          <cell r="AF1746">
            <v>0</v>
          </cell>
          <cell r="AG1746">
            <v>1</v>
          </cell>
          <cell r="AH1746">
            <v>0</v>
          </cell>
          <cell r="AI1746">
            <v>0</v>
          </cell>
          <cell r="AJ1746">
            <v>50</v>
          </cell>
          <cell r="AK1746">
            <v>49</v>
          </cell>
          <cell r="AL1746">
            <v>29</v>
          </cell>
          <cell r="AM1746">
            <v>35</v>
          </cell>
          <cell r="AN1746">
            <v>48</v>
          </cell>
          <cell r="AO1746">
            <v>6</v>
          </cell>
          <cell r="AP1746">
            <v>1500</v>
          </cell>
          <cell r="AQ1746" t="str">
            <v>SV</v>
          </cell>
          <cell r="AR1746" t="str">
            <v>SV</v>
          </cell>
          <cell r="AS1746">
            <v>1050</v>
          </cell>
          <cell r="AT1746">
            <v>1440</v>
          </cell>
          <cell r="AU1746" t="str">
            <v>SV</v>
          </cell>
          <cell r="AV1746">
            <v>53249.999989999997</v>
          </cell>
          <cell r="AW1746">
            <v>53259.60398</v>
          </cell>
          <cell r="AX1746">
            <v>63900</v>
          </cell>
          <cell r="AY1746">
            <v>0.20000000022535214</v>
          </cell>
          <cell r="AZ1746">
            <v>0.16666666682316125</v>
          </cell>
          <cell r="BA1746">
            <v>59900</v>
          </cell>
          <cell r="BB1746">
            <v>3</v>
          </cell>
          <cell r="BC1746">
            <v>0.12488262931922689</v>
          </cell>
          <cell r="BD1746">
            <v>0.11101836410684479</v>
          </cell>
          <cell r="BE1746">
            <v>57900</v>
          </cell>
          <cell r="BF1746">
            <v>6</v>
          </cell>
          <cell r="BG1746">
            <v>8.7323943866164155E-2</v>
          </cell>
          <cell r="BH1746">
            <v>8.0310881001727175E-2</v>
          </cell>
        </row>
        <row r="1747">
          <cell r="B1747" t="str">
            <v>13807</v>
          </cell>
          <cell r="C1747" t="str">
            <v>7730903270196</v>
          </cell>
          <cell r="D1747" t="str">
            <v>VINO TANNAT 750ml HISTORICA BRESESTI</v>
          </cell>
          <cell r="E1747">
            <v>12</v>
          </cell>
          <cell r="F1747" t="str">
            <v>BEBIDAS</v>
          </cell>
          <cell r="G1747" t="str">
            <v>BEBIDAS</v>
          </cell>
          <cell r="H1747" t="str">
            <v>VINOS FINOS Y VARIETALES</v>
          </cell>
          <cell r="I1747" t="str">
            <v>URUGUAY</v>
          </cell>
          <cell r="J1747" t="str">
            <v>BRESESTI</v>
          </cell>
          <cell r="K1747" t="str">
            <v>BRESESTI</v>
          </cell>
          <cell r="L1747">
            <v>114</v>
          </cell>
          <cell r="M1747" t="str">
            <v>APOLO IMPORT S.A. 2 - TRENTINO (114)</v>
          </cell>
          <cell r="N1747">
            <v>4</v>
          </cell>
          <cell r="O1747">
            <v>7</v>
          </cell>
          <cell r="P1747">
            <v>2</v>
          </cell>
          <cell r="Q1747">
            <v>2</v>
          </cell>
          <cell r="R1747">
            <v>2</v>
          </cell>
          <cell r="S1747">
            <v>1</v>
          </cell>
          <cell r="T1747">
            <v>2</v>
          </cell>
          <cell r="U1747">
            <v>4</v>
          </cell>
          <cell r="V1747">
            <v>0</v>
          </cell>
          <cell r="W1747">
            <v>0</v>
          </cell>
          <cell r="X1747">
            <v>1</v>
          </cell>
          <cell r="Y1747">
            <v>1</v>
          </cell>
          <cell r="Z1747">
            <v>1</v>
          </cell>
          <cell r="AA1747">
            <v>1</v>
          </cell>
          <cell r="AB1747">
            <v>1</v>
          </cell>
          <cell r="AC1747">
            <v>0</v>
          </cell>
          <cell r="AD1747">
            <v>2</v>
          </cell>
          <cell r="AE1747">
            <v>0</v>
          </cell>
          <cell r="AF1747">
            <v>1</v>
          </cell>
          <cell r="AG1747">
            <v>1</v>
          </cell>
          <cell r="AH1747">
            <v>0</v>
          </cell>
          <cell r="AI1747">
            <v>2</v>
          </cell>
          <cell r="AJ1747">
            <v>26</v>
          </cell>
          <cell r="AK1747">
            <v>18</v>
          </cell>
          <cell r="AL1747">
            <v>11</v>
          </cell>
          <cell r="AM1747">
            <v>8</v>
          </cell>
          <cell r="AN1747">
            <v>11</v>
          </cell>
          <cell r="AO1747">
            <v>4</v>
          </cell>
          <cell r="AP1747">
            <v>390</v>
          </cell>
          <cell r="AQ1747">
            <v>135</v>
          </cell>
          <cell r="AR1747">
            <v>330</v>
          </cell>
          <cell r="AS1747" t="str">
            <v>SV</v>
          </cell>
          <cell r="AT1747">
            <v>330</v>
          </cell>
          <cell r="AU1747">
            <v>60</v>
          </cell>
          <cell r="AV1747">
            <v>53249.999989999997</v>
          </cell>
          <cell r="AW1747">
            <v>50171.953260000002</v>
          </cell>
          <cell r="AX1747">
            <v>63900</v>
          </cell>
          <cell r="AY1747">
            <v>0.20000000022535214</v>
          </cell>
          <cell r="AZ1747">
            <v>0.16666666682316125</v>
          </cell>
          <cell r="BA1747">
            <v>59900</v>
          </cell>
          <cell r="BB1747">
            <v>3</v>
          </cell>
          <cell r="BC1747">
            <v>0.12488262931922689</v>
          </cell>
          <cell r="BD1747">
            <v>0.11101836410684479</v>
          </cell>
          <cell r="BE1747">
            <v>57900</v>
          </cell>
          <cell r="BF1747">
            <v>6</v>
          </cell>
          <cell r="BG1747">
            <v>8.7323943866164155E-2</v>
          </cell>
          <cell r="BH1747">
            <v>8.0310881001727175E-2</v>
          </cell>
        </row>
        <row r="1748">
          <cell r="B1748" t="str">
            <v>13808</v>
          </cell>
          <cell r="C1748" t="str">
            <v>7730903270172</v>
          </cell>
          <cell r="D1748" t="str">
            <v>VINO TANNAT 750ml PEQ COLECCION BRESESTI</v>
          </cell>
          <cell r="E1748">
            <v>6</v>
          </cell>
          <cell r="F1748" t="str">
            <v>BEBIDAS</v>
          </cell>
          <cell r="G1748" t="str">
            <v>BEBIDAS</v>
          </cell>
          <cell r="H1748" t="str">
            <v>VINOS FINOS Y VARIETALES</v>
          </cell>
          <cell r="I1748" t="str">
            <v>URUGUAY</v>
          </cell>
          <cell r="J1748" t="str">
            <v>BRESESTI</v>
          </cell>
          <cell r="K1748" t="str">
            <v>BRESESTI</v>
          </cell>
          <cell r="L1748">
            <v>114</v>
          </cell>
          <cell r="M1748" t="str">
            <v>APOLO IMPORT S.A. 2 - TRENTINO (114)</v>
          </cell>
          <cell r="N1748">
            <v>0</v>
          </cell>
          <cell r="O1748">
            <v>0</v>
          </cell>
          <cell r="P1748">
            <v>0</v>
          </cell>
          <cell r="Q1748">
            <v>0</v>
          </cell>
          <cell r="R1748">
            <v>0</v>
          </cell>
          <cell r="S1748">
            <v>1</v>
          </cell>
          <cell r="T1748">
            <v>0</v>
          </cell>
          <cell r="U1748">
            <v>0</v>
          </cell>
          <cell r="V1748">
            <v>0</v>
          </cell>
          <cell r="W1748">
            <v>0</v>
          </cell>
          <cell r="X1748">
            <v>0</v>
          </cell>
          <cell r="Y1748">
            <v>0</v>
          </cell>
          <cell r="Z1748">
            <v>0</v>
          </cell>
          <cell r="AA1748">
            <v>0</v>
          </cell>
          <cell r="AB1748">
            <v>0</v>
          </cell>
          <cell r="AC1748">
            <v>0</v>
          </cell>
          <cell r="AD1748">
            <v>0</v>
          </cell>
          <cell r="AE1748">
            <v>0</v>
          </cell>
          <cell r="AF1748">
            <v>0</v>
          </cell>
          <cell r="AG1748">
            <v>0</v>
          </cell>
          <cell r="AH1748">
            <v>0</v>
          </cell>
          <cell r="AI1748">
            <v>0</v>
          </cell>
          <cell r="AJ1748">
            <v>8</v>
          </cell>
          <cell r="AK1748">
            <v>11</v>
          </cell>
          <cell r="AL1748">
            <v>6</v>
          </cell>
          <cell r="AM1748">
            <v>10</v>
          </cell>
          <cell r="AN1748">
            <v>8</v>
          </cell>
          <cell r="AO1748">
            <v>6</v>
          </cell>
          <cell r="AP1748" t="str">
            <v>SV</v>
          </cell>
          <cell r="AQ1748" t="str">
            <v>SV</v>
          </cell>
          <cell r="AR1748" t="str">
            <v>SV</v>
          </cell>
          <cell r="AS1748" t="str">
            <v>SV</v>
          </cell>
          <cell r="AT1748" t="str">
            <v>SV</v>
          </cell>
          <cell r="AU1748" t="str">
            <v>SV</v>
          </cell>
          <cell r="AV1748">
            <v>108249.99999</v>
          </cell>
          <cell r="AW1748">
            <v>108016.26165</v>
          </cell>
          <cell r="AX1748">
            <v>129900</v>
          </cell>
          <cell r="AY1748">
            <v>0.20000000011085461</v>
          </cell>
          <cell r="AZ1748">
            <v>0.16666666674364899</v>
          </cell>
          <cell r="BA1748">
            <v>124900</v>
          </cell>
          <cell r="BB1748">
            <v>2</v>
          </cell>
          <cell r="BC1748">
            <v>0.15381062366316955</v>
          </cell>
          <cell r="BD1748">
            <v>0.13330664539631709</v>
          </cell>
          <cell r="BE1748">
            <v>119900</v>
          </cell>
          <cell r="BF1748">
            <v>6</v>
          </cell>
          <cell r="BG1748">
            <v>0.10762124721548472</v>
          </cell>
          <cell r="BH1748">
            <v>9.7164303669724797E-2</v>
          </cell>
        </row>
        <row r="1749">
          <cell r="B1749" t="str">
            <v>13810</v>
          </cell>
          <cell r="C1749" t="str">
            <v>7730903270165</v>
          </cell>
          <cell r="D1749" t="str">
            <v>VINO TANNAT 750ml PREMIUM BRESESTI</v>
          </cell>
          <cell r="E1749">
            <v>6</v>
          </cell>
          <cell r="F1749" t="str">
            <v>BEBIDAS</v>
          </cell>
          <cell r="G1749" t="str">
            <v>BEBIDAS</v>
          </cell>
          <cell r="H1749" t="str">
            <v>VINOS FINOS Y VARIETALES</v>
          </cell>
          <cell r="I1749" t="str">
            <v>URUGUAY</v>
          </cell>
          <cell r="J1749" t="str">
            <v>BRESESTI</v>
          </cell>
          <cell r="K1749" t="str">
            <v>BRESESTI</v>
          </cell>
          <cell r="L1749">
            <v>114</v>
          </cell>
          <cell r="M1749" t="str">
            <v>APOLO IMPORT S.A. 2 - TRENTINO (114)</v>
          </cell>
          <cell r="N1749">
            <v>0</v>
          </cell>
          <cell r="O1749">
            <v>0</v>
          </cell>
          <cell r="P1749">
            <v>0</v>
          </cell>
          <cell r="Q1749">
            <v>0</v>
          </cell>
          <cell r="R1749">
            <v>0</v>
          </cell>
          <cell r="S1749">
            <v>0</v>
          </cell>
          <cell r="T1749">
            <v>0</v>
          </cell>
          <cell r="U1749">
            <v>0</v>
          </cell>
          <cell r="V1749">
            <v>0</v>
          </cell>
          <cell r="W1749">
            <v>0</v>
          </cell>
          <cell r="X1749">
            <v>0</v>
          </cell>
          <cell r="Y1749">
            <v>0</v>
          </cell>
          <cell r="Z1749">
            <v>0</v>
          </cell>
          <cell r="AA1749">
            <v>0</v>
          </cell>
          <cell r="AB1749">
            <v>0</v>
          </cell>
          <cell r="AC1749">
            <v>0</v>
          </cell>
          <cell r="AD1749">
            <v>0</v>
          </cell>
          <cell r="AE1749">
            <v>0</v>
          </cell>
          <cell r="AF1749">
            <v>0</v>
          </cell>
          <cell r="AG1749">
            <v>0</v>
          </cell>
          <cell r="AH1749">
            <v>0</v>
          </cell>
          <cell r="AI1749">
            <v>0</v>
          </cell>
          <cell r="AJ1749">
            <v>8</v>
          </cell>
          <cell r="AK1749">
            <v>13</v>
          </cell>
          <cell r="AL1749">
            <v>5</v>
          </cell>
          <cell r="AM1749">
            <v>3</v>
          </cell>
          <cell r="AN1749">
            <v>2</v>
          </cell>
          <cell r="AO1749">
            <v>3</v>
          </cell>
          <cell r="AP1749" t="str">
            <v>SV</v>
          </cell>
          <cell r="AQ1749" t="str">
            <v>SV</v>
          </cell>
          <cell r="AR1749" t="str">
            <v>SV</v>
          </cell>
          <cell r="AS1749" t="str">
            <v>SV</v>
          </cell>
          <cell r="AT1749" t="str">
            <v>SV</v>
          </cell>
          <cell r="AU1749" t="str">
            <v>SV</v>
          </cell>
          <cell r="AV1749">
            <v>208249.99997999999</v>
          </cell>
          <cell r="AW1749">
            <v>208721.35834000001</v>
          </cell>
          <cell r="AX1749">
            <v>249900</v>
          </cell>
          <cell r="AY1749">
            <v>0.20000000011524621</v>
          </cell>
          <cell r="AZ1749">
            <v>0.16666666674669869</v>
          </cell>
          <cell r="BA1749">
            <v>239900</v>
          </cell>
          <cell r="BB1749">
            <v>2</v>
          </cell>
          <cell r="BC1749">
            <v>0.15198079242756113</v>
          </cell>
          <cell r="BD1749">
            <v>0.13192997090454359</v>
          </cell>
          <cell r="BE1749">
            <v>229900</v>
          </cell>
          <cell r="BF1749">
            <v>6</v>
          </cell>
          <cell r="BG1749">
            <v>0.10396158473987627</v>
          </cell>
          <cell r="BH1749">
            <v>9.4171378947368448E-2</v>
          </cell>
        </row>
        <row r="1750">
          <cell r="B1750" t="str">
            <v>15983</v>
          </cell>
          <cell r="C1750" t="str">
            <v>7730902910086</v>
          </cell>
          <cell r="D1750" t="str">
            <v>VINO BLEND 750ml SELECT RVA PIZZORNO</v>
          </cell>
          <cell r="E1750">
            <v>12</v>
          </cell>
          <cell r="F1750" t="str">
            <v>BEBIDAS</v>
          </cell>
          <cell r="G1750" t="str">
            <v>BEBIDAS</v>
          </cell>
          <cell r="H1750" t="str">
            <v>VINOS FINOS Y VARIETALES</v>
          </cell>
          <cell r="I1750" t="str">
            <v>URUGUAY</v>
          </cell>
          <cell r="J1750" t="str">
            <v>PIZZORNO DON PROSPERO</v>
          </cell>
          <cell r="K1750" t="str">
            <v>PIZZORNO</v>
          </cell>
          <cell r="L1750">
            <v>984</v>
          </cell>
          <cell r="M1750" t="str">
            <v>CAMINOS DEL VINO S.A. (984)</v>
          </cell>
          <cell r="N1750">
            <v>0</v>
          </cell>
          <cell r="O1750">
            <v>0</v>
          </cell>
          <cell r="P1750">
            <v>0</v>
          </cell>
          <cell r="Q1750">
            <v>0</v>
          </cell>
          <cell r="R1750">
            <v>0</v>
          </cell>
          <cell r="S1750">
            <v>0</v>
          </cell>
          <cell r="T1750">
            <v>0</v>
          </cell>
          <cell r="U1750">
            <v>0</v>
          </cell>
          <cell r="V1750">
            <v>0</v>
          </cell>
          <cell r="W1750">
            <v>0</v>
          </cell>
          <cell r="X1750">
            <v>0</v>
          </cell>
          <cell r="Y1750">
            <v>0</v>
          </cell>
          <cell r="Z1750">
            <v>0</v>
          </cell>
          <cell r="AA1750">
            <v>0</v>
          </cell>
          <cell r="AB1750">
            <v>0</v>
          </cell>
          <cell r="AC1750">
            <v>0</v>
          </cell>
          <cell r="AD1750">
            <v>0</v>
          </cell>
          <cell r="AE1750">
            <v>0</v>
          </cell>
          <cell r="AF1750">
            <v>0</v>
          </cell>
          <cell r="AG1750">
            <v>0</v>
          </cell>
          <cell r="AH1750">
            <v>0</v>
          </cell>
          <cell r="AI1750">
            <v>0</v>
          </cell>
          <cell r="AJ1750">
            <v>2</v>
          </cell>
          <cell r="AK1750">
            <v>3</v>
          </cell>
          <cell r="AL1750">
            <v>0</v>
          </cell>
          <cell r="AM1750">
            <v>0</v>
          </cell>
          <cell r="AN1750">
            <v>0</v>
          </cell>
          <cell r="AO1750">
            <v>0</v>
          </cell>
          <cell r="AP1750" t="str">
            <v>SV</v>
          </cell>
          <cell r="AQ1750" t="str">
            <v>SV</v>
          </cell>
          <cell r="AR1750" t="str">
            <v>Q</v>
          </cell>
          <cell r="AS1750" t="str">
            <v>Q</v>
          </cell>
          <cell r="AT1750" t="str">
            <v>Q</v>
          </cell>
          <cell r="AU1750" t="str">
            <v>Q</v>
          </cell>
          <cell r="AV1750">
            <v>91375.000002000001</v>
          </cell>
          <cell r="AW1750">
            <v>89100</v>
          </cell>
          <cell r="AX1750">
            <v>109900</v>
          </cell>
          <cell r="AY1750">
            <v>0.20273597808584976</v>
          </cell>
          <cell r="AZ1750">
            <v>0.16856232937215651</v>
          </cell>
          <cell r="BA1750">
            <v>107900</v>
          </cell>
          <cell r="BB1750">
            <v>2</v>
          </cell>
          <cell r="BC1750">
            <v>0.18084815318892811</v>
          </cell>
          <cell r="BD1750">
            <v>0.15315106578313253</v>
          </cell>
          <cell r="BE1750">
            <v>104900</v>
          </cell>
          <cell r="BF1750">
            <v>6</v>
          </cell>
          <cell r="BG1750">
            <v>0.14801641584354552</v>
          </cell>
          <cell r="BH1750">
            <v>0.12893231647283127</v>
          </cell>
        </row>
        <row r="1751">
          <cell r="B1751" t="str">
            <v>16001</v>
          </cell>
          <cell r="C1751" t="str">
            <v>7730902910031</v>
          </cell>
          <cell r="D1751" t="str">
            <v>VINO CABERNET SAUVIGNON 750ml DON PROS PIZZORNO</v>
          </cell>
          <cell r="E1751">
            <v>12</v>
          </cell>
          <cell r="F1751" t="str">
            <v>BEBIDAS</v>
          </cell>
          <cell r="G1751" t="str">
            <v>BEBIDAS</v>
          </cell>
          <cell r="H1751" t="str">
            <v>VINOS FINOS Y VARIETALES</v>
          </cell>
          <cell r="I1751" t="str">
            <v>URUGUAY</v>
          </cell>
          <cell r="J1751" t="str">
            <v>PIZZORNO DON PROSPERO</v>
          </cell>
          <cell r="K1751" t="str">
            <v>PIZZORNO</v>
          </cell>
          <cell r="L1751">
            <v>984</v>
          </cell>
          <cell r="M1751" t="str">
            <v>CAMINOS DEL VINO S.A. (984)</v>
          </cell>
          <cell r="N1751">
            <v>0</v>
          </cell>
          <cell r="O1751">
            <v>0</v>
          </cell>
          <cell r="P1751">
            <v>0</v>
          </cell>
          <cell r="Q1751">
            <v>0</v>
          </cell>
          <cell r="R1751">
            <v>0</v>
          </cell>
          <cell r="S1751">
            <v>0</v>
          </cell>
          <cell r="T1751">
            <v>0</v>
          </cell>
          <cell r="U1751">
            <v>0</v>
          </cell>
          <cell r="V1751">
            <v>0</v>
          </cell>
          <cell r="W1751">
            <v>0</v>
          </cell>
          <cell r="X1751">
            <v>0</v>
          </cell>
          <cell r="Y1751">
            <v>0</v>
          </cell>
          <cell r="Z1751">
            <v>0</v>
          </cell>
          <cell r="AA1751">
            <v>0</v>
          </cell>
          <cell r="AB1751">
            <v>0</v>
          </cell>
          <cell r="AC1751">
            <v>0</v>
          </cell>
          <cell r="AD1751">
            <v>0</v>
          </cell>
          <cell r="AE1751">
            <v>0</v>
          </cell>
          <cell r="AF1751">
            <v>0</v>
          </cell>
          <cell r="AG1751">
            <v>0</v>
          </cell>
          <cell r="AH1751">
            <v>0</v>
          </cell>
          <cell r="AI1751">
            <v>0</v>
          </cell>
          <cell r="AJ1751">
            <v>5</v>
          </cell>
          <cell r="AK1751">
            <v>0</v>
          </cell>
          <cell r="AL1751">
            <v>0</v>
          </cell>
          <cell r="AM1751">
            <v>0</v>
          </cell>
          <cell r="AN1751">
            <v>0</v>
          </cell>
          <cell r="AO1751">
            <v>0</v>
          </cell>
          <cell r="AP1751" t="str">
            <v>SV</v>
          </cell>
          <cell r="AQ1751" t="str">
            <v>Q</v>
          </cell>
          <cell r="AR1751" t="str">
            <v>Q</v>
          </cell>
          <cell r="AS1751" t="str">
            <v>Q</v>
          </cell>
          <cell r="AT1751" t="str">
            <v>Q</v>
          </cell>
          <cell r="AU1751" t="str">
            <v>Q</v>
          </cell>
          <cell r="AV1751">
            <v>54900.000001</v>
          </cell>
          <cell r="AW1751">
            <v>54900.000540000001</v>
          </cell>
          <cell r="AX1751">
            <v>64900</v>
          </cell>
          <cell r="AY1751">
            <v>0.18214936245569846</v>
          </cell>
          <cell r="AZ1751">
            <v>0.15408320491525423</v>
          </cell>
          <cell r="BA1751">
            <v>63900</v>
          </cell>
          <cell r="BB1751">
            <v>3</v>
          </cell>
          <cell r="BC1751">
            <v>0.16393442620830712</v>
          </cell>
          <cell r="BD1751">
            <v>0.14084507040688576</v>
          </cell>
          <cell r="BE1751">
            <v>62900</v>
          </cell>
          <cell r="BF1751">
            <v>6</v>
          </cell>
          <cell r="BG1751">
            <v>0.14571948996091577</v>
          </cell>
          <cell r="BH1751">
            <v>0.12718600952305245</v>
          </cell>
        </row>
        <row r="1752">
          <cell r="B1752" t="str">
            <v>15947</v>
          </cell>
          <cell r="C1752" t="str">
            <v>7730902910079</v>
          </cell>
          <cell r="D1752" t="str">
            <v>VINO SAUVIGNON 750ml DON PROSPERO PIZZORNO</v>
          </cell>
          <cell r="E1752">
            <v>12</v>
          </cell>
          <cell r="F1752" t="str">
            <v>BEBIDAS</v>
          </cell>
          <cell r="G1752" t="str">
            <v>BEBIDAS</v>
          </cell>
          <cell r="H1752" t="str">
            <v>VINOS FINOS Y VARIETALES</v>
          </cell>
          <cell r="I1752" t="str">
            <v>URUGUAY</v>
          </cell>
          <cell r="J1752" t="str">
            <v>PIZZORNO DON PROSPERO</v>
          </cell>
          <cell r="K1752" t="str">
            <v>PIZZORNO</v>
          </cell>
          <cell r="L1752">
            <v>984</v>
          </cell>
          <cell r="M1752" t="str">
            <v>CAMINOS DEL VINO S.A. (984)</v>
          </cell>
          <cell r="N1752">
            <v>0</v>
          </cell>
          <cell r="O1752">
            <v>0</v>
          </cell>
          <cell r="P1752">
            <v>0</v>
          </cell>
          <cell r="Q1752">
            <v>0</v>
          </cell>
          <cell r="R1752">
            <v>0</v>
          </cell>
          <cell r="S1752">
            <v>0</v>
          </cell>
          <cell r="T1752">
            <v>1</v>
          </cell>
          <cell r="U1752">
            <v>1</v>
          </cell>
          <cell r="V1752">
            <v>0</v>
          </cell>
          <cell r="W1752">
            <v>0</v>
          </cell>
          <cell r="X1752">
            <v>0</v>
          </cell>
          <cell r="Y1752">
            <v>0</v>
          </cell>
          <cell r="Z1752">
            <v>0</v>
          </cell>
          <cell r="AA1752">
            <v>0</v>
          </cell>
          <cell r="AB1752">
            <v>0</v>
          </cell>
          <cell r="AC1752">
            <v>0</v>
          </cell>
          <cell r="AD1752">
            <v>0</v>
          </cell>
          <cell r="AE1752">
            <v>0</v>
          </cell>
          <cell r="AF1752">
            <v>0</v>
          </cell>
          <cell r="AG1752">
            <v>0</v>
          </cell>
          <cell r="AH1752">
            <v>0</v>
          </cell>
          <cell r="AI1752">
            <v>0</v>
          </cell>
          <cell r="AJ1752">
            <v>2</v>
          </cell>
          <cell r="AK1752">
            <v>0</v>
          </cell>
          <cell r="AL1752">
            <v>0</v>
          </cell>
          <cell r="AM1752">
            <v>0</v>
          </cell>
          <cell r="AN1752">
            <v>0</v>
          </cell>
          <cell r="AO1752">
            <v>0</v>
          </cell>
          <cell r="AP1752" t="str">
            <v>SV</v>
          </cell>
          <cell r="AQ1752" t="str">
            <v>Q</v>
          </cell>
          <cell r="AR1752" t="str">
            <v>Q</v>
          </cell>
          <cell r="AS1752" t="str">
            <v>Q</v>
          </cell>
          <cell r="AT1752" t="str">
            <v>Q</v>
          </cell>
          <cell r="AU1752" t="str">
            <v>Q</v>
          </cell>
          <cell r="AV1752">
            <v>49512.999997999999</v>
          </cell>
          <cell r="AW1752">
            <v>42299.999499999998</v>
          </cell>
          <cell r="AX1752">
            <v>59900</v>
          </cell>
          <cell r="AY1752">
            <v>0.2097832892860374</v>
          </cell>
          <cell r="AZ1752">
            <v>0.17340567616026711</v>
          </cell>
          <cell r="BA1752">
            <v>58900</v>
          </cell>
          <cell r="BB1752">
            <v>3</v>
          </cell>
          <cell r="BC1752">
            <v>0.1895865732712454</v>
          </cell>
          <cell r="BD1752">
            <v>0.159371816672326</v>
          </cell>
          <cell r="BE1752">
            <v>57900</v>
          </cell>
          <cell r="BF1752">
            <v>6</v>
          </cell>
          <cell r="BG1752">
            <v>0.16938985725645339</v>
          </cell>
          <cell r="BH1752">
            <v>0.14485319519861831</v>
          </cell>
        </row>
        <row r="1753">
          <cell r="B1753" t="str">
            <v>15992</v>
          </cell>
          <cell r="C1753" t="str">
            <v>7730902910017</v>
          </cell>
          <cell r="D1753" t="str">
            <v>VINO TANNAT 750ml PIZZORNO</v>
          </cell>
          <cell r="E1753">
            <v>12</v>
          </cell>
          <cell r="F1753" t="str">
            <v>BEBIDAS</v>
          </cell>
          <cell r="G1753" t="str">
            <v>BEBIDAS</v>
          </cell>
          <cell r="H1753" t="str">
            <v>VINOS FINOS Y VARIETALES</v>
          </cell>
          <cell r="I1753" t="str">
            <v>URUGUAY</v>
          </cell>
          <cell r="J1753" t="str">
            <v>PIZZORNO DON PROSPERO</v>
          </cell>
          <cell r="K1753" t="str">
            <v>PIZZORNO</v>
          </cell>
          <cell r="L1753">
            <v>984</v>
          </cell>
          <cell r="M1753" t="str">
            <v>CAMINOS DEL VINO S.A. (984)</v>
          </cell>
          <cell r="N1753">
            <v>0</v>
          </cell>
          <cell r="O1753">
            <v>0</v>
          </cell>
          <cell r="P1753">
            <v>0</v>
          </cell>
          <cell r="Q1753">
            <v>0</v>
          </cell>
          <cell r="R1753">
            <v>0</v>
          </cell>
          <cell r="S1753">
            <v>0</v>
          </cell>
          <cell r="T1753">
            <v>0</v>
          </cell>
          <cell r="U1753">
            <v>0</v>
          </cell>
          <cell r="V1753">
            <v>0</v>
          </cell>
          <cell r="W1753">
            <v>0</v>
          </cell>
          <cell r="X1753">
            <v>0</v>
          </cell>
          <cell r="Y1753">
            <v>0</v>
          </cell>
          <cell r="Z1753">
            <v>0</v>
          </cell>
          <cell r="AA1753">
            <v>0</v>
          </cell>
          <cell r="AB1753">
            <v>0</v>
          </cell>
          <cell r="AC1753">
            <v>0</v>
          </cell>
          <cell r="AD1753">
            <v>0</v>
          </cell>
          <cell r="AE1753">
            <v>0</v>
          </cell>
          <cell r="AF1753">
            <v>0</v>
          </cell>
          <cell r="AG1753">
            <v>0</v>
          </cell>
          <cell r="AH1753">
            <v>0</v>
          </cell>
          <cell r="AI1753">
            <v>0</v>
          </cell>
          <cell r="AJ1753">
            <v>3</v>
          </cell>
          <cell r="AK1753">
            <v>0</v>
          </cell>
          <cell r="AL1753">
            <v>0</v>
          </cell>
          <cell r="AM1753">
            <v>0</v>
          </cell>
          <cell r="AN1753">
            <v>0</v>
          </cell>
          <cell r="AO1753">
            <v>0</v>
          </cell>
          <cell r="AP1753" t="str">
            <v>SV</v>
          </cell>
          <cell r="AQ1753" t="str">
            <v>Q</v>
          </cell>
          <cell r="AR1753" t="str">
            <v>Q</v>
          </cell>
          <cell r="AS1753" t="str">
            <v>Q</v>
          </cell>
          <cell r="AT1753" t="str">
            <v>Q</v>
          </cell>
          <cell r="AU1753" t="str">
            <v>Q</v>
          </cell>
          <cell r="AV1753">
            <v>49512.500004000001</v>
          </cell>
          <cell r="AW1753">
            <v>45981.557489999999</v>
          </cell>
          <cell r="AX1753">
            <v>59900</v>
          </cell>
          <cell r="AY1753">
            <v>0.20979550608757003</v>
          </cell>
          <cell r="AZ1753">
            <v>0.17341402330550915</v>
          </cell>
          <cell r="BA1753">
            <v>58900</v>
          </cell>
          <cell r="BB1753">
            <v>3</v>
          </cell>
          <cell r="BC1753">
            <v>0.18959858611949709</v>
          </cell>
          <cell r="BD1753">
            <v>0.15938030553480473</v>
          </cell>
          <cell r="BE1753">
            <v>57900</v>
          </cell>
          <cell r="BF1753">
            <v>6</v>
          </cell>
          <cell r="BG1753">
            <v>0.16940166615142416</v>
          </cell>
          <cell r="BH1753">
            <v>0.14486183067357511</v>
          </cell>
        </row>
        <row r="1754">
          <cell r="B1754" t="str">
            <v>15997</v>
          </cell>
          <cell r="C1754" t="str">
            <v>7730902910543</v>
          </cell>
          <cell r="D1754" t="str">
            <v>VINO TANNAT- MALBEC 375ml PIZZORNO</v>
          </cell>
          <cell r="E1754">
            <v>12</v>
          </cell>
          <cell r="F1754" t="str">
            <v>BEBIDAS</v>
          </cell>
          <cell r="G1754" t="str">
            <v>BEBIDAS</v>
          </cell>
          <cell r="H1754" t="str">
            <v>VINOS FINOS Y VARIETALES</v>
          </cell>
          <cell r="I1754" t="str">
            <v>URUGUAY</v>
          </cell>
          <cell r="J1754" t="str">
            <v>PIZZORNO DON PROSPERO</v>
          </cell>
          <cell r="K1754" t="str">
            <v>PIZZORNO</v>
          </cell>
          <cell r="L1754">
            <v>984</v>
          </cell>
          <cell r="M1754" t="str">
            <v>CAMINOS DEL VINO S.A. (984)</v>
          </cell>
          <cell r="N1754">
            <v>0</v>
          </cell>
          <cell r="O1754">
            <v>1</v>
          </cell>
          <cell r="P1754">
            <v>0</v>
          </cell>
          <cell r="Q1754">
            <v>0</v>
          </cell>
          <cell r="R1754">
            <v>1</v>
          </cell>
          <cell r="S1754">
            <v>1</v>
          </cell>
          <cell r="T1754">
            <v>0</v>
          </cell>
          <cell r="U1754">
            <v>0</v>
          </cell>
          <cell r="V1754">
            <v>0</v>
          </cell>
          <cell r="W1754">
            <v>0</v>
          </cell>
          <cell r="X1754">
            <v>0</v>
          </cell>
          <cell r="Y1754">
            <v>0</v>
          </cell>
          <cell r="Z1754">
            <v>0</v>
          </cell>
          <cell r="AA1754">
            <v>0</v>
          </cell>
          <cell r="AB1754">
            <v>0</v>
          </cell>
          <cell r="AC1754">
            <v>0</v>
          </cell>
          <cell r="AD1754">
            <v>0</v>
          </cell>
          <cell r="AE1754">
            <v>0</v>
          </cell>
          <cell r="AF1754">
            <v>0</v>
          </cell>
          <cell r="AG1754">
            <v>0</v>
          </cell>
          <cell r="AH1754">
            <v>0</v>
          </cell>
          <cell r="AI1754">
            <v>0</v>
          </cell>
          <cell r="AJ1754">
            <v>14</v>
          </cell>
          <cell r="AK1754">
            <v>1</v>
          </cell>
          <cell r="AL1754">
            <v>0</v>
          </cell>
          <cell r="AM1754">
            <v>0</v>
          </cell>
          <cell r="AN1754">
            <v>0</v>
          </cell>
          <cell r="AO1754">
            <v>0</v>
          </cell>
          <cell r="AP1754" t="str">
            <v>SV</v>
          </cell>
          <cell r="AQ1754" t="str">
            <v>SV</v>
          </cell>
          <cell r="AR1754" t="str">
            <v>Q</v>
          </cell>
          <cell r="AS1754" t="str">
            <v>Q</v>
          </cell>
          <cell r="AT1754" t="str">
            <v>Q</v>
          </cell>
          <cell r="AU1754" t="str">
            <v>Q</v>
          </cell>
          <cell r="AV1754">
            <v>33626.000001</v>
          </cell>
          <cell r="AW1754">
            <v>32379.1721</v>
          </cell>
          <cell r="AX1754">
            <v>39900</v>
          </cell>
          <cell r="AY1754">
            <v>0.18658181165804488</v>
          </cell>
          <cell r="AZ1754">
            <v>0.1572431077443609</v>
          </cell>
          <cell r="BA1754">
            <v>38900</v>
          </cell>
          <cell r="BB1754">
            <v>3</v>
          </cell>
          <cell r="BC1754">
            <v>0.15684291913528692</v>
          </cell>
          <cell r="BD1754">
            <v>0.13557840614395886</v>
          </cell>
          <cell r="BE1754">
            <v>37900</v>
          </cell>
          <cell r="BF1754">
            <v>6</v>
          </cell>
          <cell r="BG1754">
            <v>0.12710402661252895</v>
          </cell>
          <cell r="BH1754">
            <v>0.11277044852242743</v>
          </cell>
        </row>
        <row r="1755">
          <cell r="B1755" t="str">
            <v>15990</v>
          </cell>
          <cell r="C1755" t="str">
            <v>7730902910161</v>
          </cell>
          <cell r="D1755" t="str">
            <v>VINO TANNAT- MALBEC 750ml PIZZORNO</v>
          </cell>
          <cell r="E1755">
            <v>12</v>
          </cell>
          <cell r="F1755" t="str">
            <v>BEBIDAS</v>
          </cell>
          <cell r="G1755" t="str">
            <v>BEBIDAS</v>
          </cell>
          <cell r="H1755" t="str">
            <v>VINOS FINOS Y VARIETALES</v>
          </cell>
          <cell r="I1755" t="str">
            <v>URUGUAY</v>
          </cell>
          <cell r="J1755" t="str">
            <v>PIZZORNO DON PROSPERO</v>
          </cell>
          <cell r="K1755" t="str">
            <v>DON PROSPERO</v>
          </cell>
          <cell r="L1755">
            <v>984</v>
          </cell>
          <cell r="M1755" t="str">
            <v>CAMINOS DEL VINO S.A. (984)</v>
          </cell>
          <cell r="N1755">
            <v>0</v>
          </cell>
          <cell r="O1755">
            <v>0</v>
          </cell>
          <cell r="P1755">
            <v>0</v>
          </cell>
          <cell r="Q1755">
            <v>0</v>
          </cell>
          <cell r="R1755">
            <v>0</v>
          </cell>
          <cell r="S1755">
            <v>0</v>
          </cell>
          <cell r="T1755">
            <v>0</v>
          </cell>
          <cell r="U1755">
            <v>0</v>
          </cell>
          <cell r="V1755">
            <v>0</v>
          </cell>
          <cell r="W1755">
            <v>0</v>
          </cell>
          <cell r="X1755">
            <v>0</v>
          </cell>
          <cell r="Y1755">
            <v>0</v>
          </cell>
          <cell r="Z1755">
            <v>0</v>
          </cell>
          <cell r="AA1755">
            <v>0</v>
          </cell>
          <cell r="AB1755">
            <v>1</v>
          </cell>
          <cell r="AC1755">
            <v>1</v>
          </cell>
          <cell r="AD1755">
            <v>0</v>
          </cell>
          <cell r="AE1755">
            <v>0</v>
          </cell>
          <cell r="AF1755">
            <v>0</v>
          </cell>
          <cell r="AG1755">
            <v>0</v>
          </cell>
          <cell r="AH1755">
            <v>0</v>
          </cell>
          <cell r="AI1755">
            <v>0</v>
          </cell>
          <cell r="AJ1755">
            <v>4</v>
          </cell>
          <cell r="AK1755">
            <v>0</v>
          </cell>
          <cell r="AL1755">
            <v>0</v>
          </cell>
          <cell r="AM1755">
            <v>0</v>
          </cell>
          <cell r="AN1755">
            <v>0</v>
          </cell>
          <cell r="AO1755">
            <v>0</v>
          </cell>
          <cell r="AP1755" t="str">
            <v>SV</v>
          </cell>
          <cell r="AQ1755" t="str">
            <v>Q</v>
          </cell>
          <cell r="AR1755" t="str">
            <v>Q</v>
          </cell>
          <cell r="AS1755" t="str">
            <v>Q</v>
          </cell>
          <cell r="AT1755" t="str">
            <v>Q</v>
          </cell>
          <cell r="AU1755" t="str">
            <v>Q</v>
          </cell>
          <cell r="AV1755">
            <v>49512.500004000001</v>
          </cell>
          <cell r="AW1755">
            <v>47003.934560000002</v>
          </cell>
          <cell r="AX1755">
            <v>59900</v>
          </cell>
          <cell r="AY1755">
            <v>0.20979550608757003</v>
          </cell>
          <cell r="AZ1755">
            <v>0.17341402330550915</v>
          </cell>
          <cell r="BA1755">
            <v>58900</v>
          </cell>
          <cell r="BB1755">
            <v>3</v>
          </cell>
          <cell r="BC1755">
            <v>0.18959858611949709</v>
          </cell>
          <cell r="BD1755">
            <v>0.15938030553480473</v>
          </cell>
          <cell r="BE1755">
            <v>57900</v>
          </cell>
          <cell r="BF1755">
            <v>6</v>
          </cell>
          <cell r="BG1755">
            <v>0.16940166615142416</v>
          </cell>
          <cell r="BH1755">
            <v>0.14486183067357511</v>
          </cell>
        </row>
        <row r="1756">
          <cell r="B1756" t="str">
            <v>1440</v>
          </cell>
          <cell r="C1756" t="str">
            <v>7891141026973</v>
          </cell>
          <cell r="D1756" t="str">
            <v>VINO BLANCO SUAVE 750ml SANGUE DE BOI</v>
          </cell>
          <cell r="E1756">
            <v>6</v>
          </cell>
          <cell r="F1756" t="str">
            <v>BEBIDAS</v>
          </cell>
          <cell r="G1756" t="str">
            <v>BEBIDAS</v>
          </cell>
          <cell r="H1756" t="str">
            <v>VINOS MASIVOS</v>
          </cell>
          <cell r="I1756" t="str">
            <v>VINOS BOTELLA</v>
          </cell>
          <cell r="J1756" t="str">
            <v>AURORA VM</v>
          </cell>
          <cell r="K1756" t="str">
            <v>SANGRE DE BOI</v>
          </cell>
          <cell r="L1756">
            <v>29</v>
          </cell>
          <cell r="M1756" t="str">
            <v>APOLO IMPORT S.A. 1 -  APOLO (29)</v>
          </cell>
          <cell r="N1756">
            <v>1</v>
          </cell>
          <cell r="O1756">
            <v>5</v>
          </cell>
          <cell r="P1756">
            <v>9</v>
          </cell>
          <cell r="Q1756">
            <v>21</v>
          </cell>
          <cell r="R1756">
            <v>0</v>
          </cell>
          <cell r="S1756">
            <v>6</v>
          </cell>
          <cell r="T1756">
            <v>10</v>
          </cell>
          <cell r="U1756">
            <v>8</v>
          </cell>
          <cell r="V1756">
            <v>2</v>
          </cell>
          <cell r="W1756">
            <v>0</v>
          </cell>
          <cell r="X1756">
            <v>0</v>
          </cell>
          <cell r="Y1756">
            <v>0</v>
          </cell>
          <cell r="Z1756">
            <v>2</v>
          </cell>
          <cell r="AA1756">
            <v>3</v>
          </cell>
          <cell r="AB1756">
            <v>0</v>
          </cell>
          <cell r="AC1756">
            <v>0</v>
          </cell>
          <cell r="AD1756">
            <v>0</v>
          </cell>
          <cell r="AE1756">
            <v>0</v>
          </cell>
          <cell r="AF1756">
            <v>0</v>
          </cell>
          <cell r="AG1756">
            <v>0</v>
          </cell>
          <cell r="AH1756">
            <v>0</v>
          </cell>
          <cell r="AI1756">
            <v>0</v>
          </cell>
          <cell r="AJ1756">
            <v>2</v>
          </cell>
          <cell r="AK1756">
            <v>0</v>
          </cell>
          <cell r="AL1756">
            <v>0</v>
          </cell>
          <cell r="AM1756">
            <v>0</v>
          </cell>
          <cell r="AN1756">
            <v>0</v>
          </cell>
          <cell r="AO1756">
            <v>0</v>
          </cell>
          <cell r="AP1756">
            <v>2.8571428571428568</v>
          </cell>
          <cell r="AQ1756" t="str">
            <v>Q</v>
          </cell>
          <cell r="AR1756" t="str">
            <v>Q</v>
          </cell>
          <cell r="AS1756" t="str">
            <v>Q</v>
          </cell>
          <cell r="AT1756" t="str">
            <v>Q</v>
          </cell>
          <cell r="AU1756" t="str">
            <v>Q</v>
          </cell>
          <cell r="AV1756">
            <v>15549.999959999999</v>
          </cell>
          <cell r="AW1756">
            <v>15500.00265</v>
          </cell>
          <cell r="AX1756">
            <v>17900</v>
          </cell>
          <cell r="AY1756">
            <v>0.15112540489035475</v>
          </cell>
          <cell r="AZ1756">
            <v>0.13128491843575424</v>
          </cell>
          <cell r="BA1756">
            <v>16900</v>
          </cell>
          <cell r="BB1756">
            <v>3</v>
          </cell>
          <cell r="BC1756">
            <v>8.6816723052904887E-2</v>
          </cell>
          <cell r="BD1756">
            <v>7.9881659171597674E-2</v>
          </cell>
          <cell r="BE1756">
            <v>0</v>
          </cell>
          <cell r="BF1756">
            <v>0</v>
          </cell>
          <cell r="BG1756">
            <v>-1</v>
          </cell>
          <cell r="BH1756">
            <v>0</v>
          </cell>
        </row>
        <row r="1757">
          <cell r="B1757" t="str">
            <v>1007</v>
          </cell>
          <cell r="C1757" t="str">
            <v>7891141004469</v>
          </cell>
          <cell r="D1757" t="str">
            <v>VINO TINTO SUAVE 750ml SANGUE DE BOI</v>
          </cell>
          <cell r="E1757">
            <v>6</v>
          </cell>
          <cell r="F1757" t="str">
            <v>BEBIDAS</v>
          </cell>
          <cell r="G1757" t="str">
            <v>BEBIDAS</v>
          </cell>
          <cell r="H1757" t="str">
            <v>VINOS MASIVOS</v>
          </cell>
          <cell r="I1757" t="str">
            <v>VINOS BOTELLA</v>
          </cell>
          <cell r="J1757" t="str">
            <v>AURORA VM</v>
          </cell>
          <cell r="K1757" t="str">
            <v>SANGRE DE BOI</v>
          </cell>
          <cell r="L1757">
            <v>29</v>
          </cell>
          <cell r="M1757" t="str">
            <v>APOLO IMPORT S.A. 1 -  APOLO (29)</v>
          </cell>
          <cell r="N1757">
            <v>0</v>
          </cell>
          <cell r="O1757">
            <v>0</v>
          </cell>
          <cell r="P1757">
            <v>0</v>
          </cell>
          <cell r="Q1757">
            <v>0</v>
          </cell>
          <cell r="R1757">
            <v>4</v>
          </cell>
          <cell r="S1757">
            <v>-1</v>
          </cell>
          <cell r="T1757">
            <v>0</v>
          </cell>
          <cell r="U1757">
            <v>0</v>
          </cell>
          <cell r="V1757">
            <v>0</v>
          </cell>
          <cell r="W1757">
            <v>0</v>
          </cell>
          <cell r="X1757">
            <v>0</v>
          </cell>
          <cell r="Y1757">
            <v>0</v>
          </cell>
          <cell r="Z1757">
            <v>0</v>
          </cell>
          <cell r="AA1757">
            <v>0</v>
          </cell>
          <cell r="AB1757">
            <v>0</v>
          </cell>
          <cell r="AC1757">
            <v>0</v>
          </cell>
          <cell r="AD1757">
            <v>0</v>
          </cell>
          <cell r="AE1757">
            <v>0</v>
          </cell>
          <cell r="AF1757">
            <v>0</v>
          </cell>
          <cell r="AG1757">
            <v>0</v>
          </cell>
          <cell r="AH1757">
            <v>0</v>
          </cell>
          <cell r="AI1757">
            <v>0</v>
          </cell>
          <cell r="AJ1757">
            <v>0</v>
          </cell>
          <cell r="AK1757">
            <v>0</v>
          </cell>
          <cell r="AL1757">
            <v>0</v>
          </cell>
          <cell r="AM1757">
            <v>0</v>
          </cell>
          <cell r="AN1757">
            <v>0</v>
          </cell>
          <cell r="AO1757">
            <v>0</v>
          </cell>
          <cell r="AP1757" t="str">
            <v>Q</v>
          </cell>
          <cell r="AQ1757" t="str">
            <v>Q</v>
          </cell>
          <cell r="AR1757" t="str">
            <v>Q</v>
          </cell>
          <cell r="AS1757" t="str">
            <v>Q</v>
          </cell>
          <cell r="AT1757" t="str">
            <v>Q</v>
          </cell>
          <cell r="AU1757" t="str">
            <v>Q</v>
          </cell>
          <cell r="AV1757">
            <v>15550.000004</v>
          </cell>
          <cell r="AW1757">
            <v>15544.38171</v>
          </cell>
          <cell r="AX1757">
            <v>17900</v>
          </cell>
          <cell r="AY1757">
            <v>0.15112540163315114</v>
          </cell>
          <cell r="AZ1757">
            <v>0.13128491597765365</v>
          </cell>
          <cell r="BA1757">
            <v>16900</v>
          </cell>
          <cell r="BB1757">
            <v>3</v>
          </cell>
          <cell r="BC1757">
            <v>8.6816719977667711E-2</v>
          </cell>
          <cell r="BD1757">
            <v>7.9881656568047368E-2</v>
          </cell>
          <cell r="BE1757">
            <v>0</v>
          </cell>
          <cell r="BF1757">
            <v>0</v>
          </cell>
          <cell r="BG1757">
            <v>-1</v>
          </cell>
          <cell r="BH1757">
            <v>0</v>
          </cell>
        </row>
        <row r="1758">
          <cell r="B1758" t="str">
            <v>4845</v>
          </cell>
          <cell r="C1758" t="str">
            <v>7790703100321</v>
          </cell>
          <cell r="D1758" t="str">
            <v>VINO TINTO LACRADO 750ml DON VALENTIN</v>
          </cell>
          <cell r="E1758">
            <v>12</v>
          </cell>
          <cell r="F1758" t="str">
            <v>BEBIDAS</v>
          </cell>
          <cell r="G1758" t="str">
            <v>BEBIDAS</v>
          </cell>
          <cell r="H1758" t="str">
            <v>VINOS MASIVOS</v>
          </cell>
          <cell r="I1758" t="str">
            <v>VINOS BOTELLA</v>
          </cell>
          <cell r="J1758" t="str">
            <v>BIANCHI</v>
          </cell>
          <cell r="K1758" t="str">
            <v>DON VALENTIN</v>
          </cell>
          <cell r="L1758">
            <v>27</v>
          </cell>
          <cell r="M1758" t="str">
            <v>A.J. S.A. CALIDAD ANTE TODO (27)</v>
          </cell>
          <cell r="N1758">
            <v>25</v>
          </cell>
          <cell r="O1758">
            <v>18</v>
          </cell>
          <cell r="P1758">
            <v>28</v>
          </cell>
          <cell r="Q1758">
            <v>39</v>
          </cell>
          <cell r="R1758">
            <v>16</v>
          </cell>
          <cell r="S1758">
            <v>30</v>
          </cell>
          <cell r="T1758">
            <v>40</v>
          </cell>
          <cell r="U1758">
            <v>32</v>
          </cell>
          <cell r="V1758">
            <v>8</v>
          </cell>
          <cell r="W1758">
            <v>19</v>
          </cell>
          <cell r="X1758">
            <v>18</v>
          </cell>
          <cell r="Y1758">
            <v>30</v>
          </cell>
          <cell r="Z1758">
            <v>14</v>
          </cell>
          <cell r="AA1758">
            <v>18</v>
          </cell>
          <cell r="AB1758">
            <v>29</v>
          </cell>
          <cell r="AC1758">
            <v>41</v>
          </cell>
          <cell r="AD1758">
            <v>15</v>
          </cell>
          <cell r="AE1758">
            <v>47</v>
          </cell>
          <cell r="AF1758">
            <v>50</v>
          </cell>
          <cell r="AG1758">
            <v>60</v>
          </cell>
          <cell r="AH1758">
            <v>0</v>
          </cell>
          <cell r="AI1758">
            <v>8</v>
          </cell>
          <cell r="AJ1758">
            <v>52</v>
          </cell>
          <cell r="AK1758">
            <v>-1</v>
          </cell>
          <cell r="AL1758">
            <v>31</v>
          </cell>
          <cell r="AM1758">
            <v>10</v>
          </cell>
          <cell r="AN1758">
            <v>44</v>
          </cell>
          <cell r="AO1758">
            <v>34</v>
          </cell>
          <cell r="AP1758">
            <v>40</v>
          </cell>
          <cell r="AQ1758" t="str">
            <v>Q</v>
          </cell>
          <cell r="AR1758">
            <v>31.000000000000004</v>
          </cell>
          <cell r="AS1758">
            <v>7.3170731707317067</v>
          </cell>
          <cell r="AT1758">
            <v>22</v>
          </cell>
          <cell r="AU1758">
            <v>127.5</v>
          </cell>
          <cell r="AV1758">
            <v>20482</v>
          </cell>
          <cell r="AW1758">
            <v>20258.136579999999</v>
          </cell>
          <cell r="AX1758">
            <v>22500</v>
          </cell>
          <cell r="AY1758">
            <v>9.852553461576008E-2</v>
          </cell>
          <cell r="AZ1758">
            <v>8.9688888888888887E-2</v>
          </cell>
          <cell r="BA1758">
            <v>21900</v>
          </cell>
          <cell r="BB1758">
            <v>3</v>
          </cell>
          <cell r="BC1758">
            <v>6.9231520359339882E-2</v>
          </cell>
          <cell r="BD1758">
            <v>6.474885844748858E-2</v>
          </cell>
          <cell r="BE1758">
            <v>21500</v>
          </cell>
          <cell r="BF1758">
            <v>6</v>
          </cell>
          <cell r="BG1758">
            <v>4.9702177521726343E-2</v>
          </cell>
          <cell r="BH1758">
            <v>4.7348837209302323E-2</v>
          </cell>
        </row>
        <row r="1759">
          <cell r="B1759" t="str">
            <v>21317</v>
          </cell>
          <cell r="C1759" t="str">
            <v>7791540053153</v>
          </cell>
          <cell r="D1759" t="str">
            <v>EVO BLUE LATA 473ml FRIZZE</v>
          </cell>
          <cell r="E1759">
            <v>1</v>
          </cell>
          <cell r="F1759" t="str">
            <v>BEBIDAS</v>
          </cell>
          <cell r="G1759" t="str">
            <v>BEBIDAS</v>
          </cell>
          <cell r="H1759" t="str">
            <v>VINOS MASIVOS</v>
          </cell>
          <cell r="I1759" t="str">
            <v>VINOS BOTELLA</v>
          </cell>
          <cell r="J1759" t="str">
            <v>GASIFICADOS</v>
          </cell>
          <cell r="K1759" t="str">
            <v>FRIZZE</v>
          </cell>
          <cell r="L1759">
            <v>81</v>
          </cell>
          <cell r="M1759" t="str">
            <v>DISTRIBUIDORA GLORIA S.A.  (81)</v>
          </cell>
          <cell r="N1759">
            <v>0</v>
          </cell>
          <cell r="O1759">
            <v>0</v>
          </cell>
          <cell r="P1759">
            <v>0</v>
          </cell>
          <cell r="Q1759">
            <v>0</v>
          </cell>
          <cell r="R1759">
            <v>0</v>
          </cell>
          <cell r="S1759">
            <v>0</v>
          </cell>
          <cell r="T1759">
            <v>0</v>
          </cell>
          <cell r="U1759">
            <v>0</v>
          </cell>
          <cell r="V1759">
            <v>0</v>
          </cell>
          <cell r="W1759">
            <v>0</v>
          </cell>
          <cell r="X1759">
            <v>0</v>
          </cell>
          <cell r="Y1759">
            <v>0</v>
          </cell>
          <cell r="Z1759">
            <v>0</v>
          </cell>
          <cell r="AA1759">
            <v>0</v>
          </cell>
          <cell r="AB1759">
            <v>0</v>
          </cell>
          <cell r="AC1759">
            <v>0</v>
          </cell>
          <cell r="AD1759">
            <v>0</v>
          </cell>
          <cell r="AE1759">
            <v>0</v>
          </cell>
          <cell r="AF1759">
            <v>0</v>
          </cell>
          <cell r="AG1759">
            <v>0</v>
          </cell>
          <cell r="AH1759">
            <v>0</v>
          </cell>
          <cell r="AI1759">
            <v>0</v>
          </cell>
          <cell r="AJ1759">
            <v>0</v>
          </cell>
          <cell r="AK1759">
            <v>0</v>
          </cell>
          <cell r="AL1759">
            <v>0</v>
          </cell>
          <cell r="AM1759">
            <v>0</v>
          </cell>
          <cell r="AN1759">
            <v>0</v>
          </cell>
          <cell r="AO1759">
            <v>0</v>
          </cell>
          <cell r="AP1759" t="str">
            <v>Q</v>
          </cell>
          <cell r="AQ1759" t="str">
            <v>Q</v>
          </cell>
          <cell r="AR1759" t="str">
            <v>Q</v>
          </cell>
          <cell r="AS1759" t="str">
            <v>Q</v>
          </cell>
          <cell r="AT1759" t="str">
            <v>Q</v>
          </cell>
          <cell r="AU1759" t="str">
            <v>Q</v>
          </cell>
          <cell r="AV1759">
            <v>6249.9999980000002</v>
          </cell>
          <cell r="AW1759">
            <v>6197.6924900000004</v>
          </cell>
          <cell r="AX1759">
            <v>6950</v>
          </cell>
          <cell r="AY1759">
            <v>0.1120000003558399</v>
          </cell>
          <cell r="AZ1759">
            <v>0.10071942474820141</v>
          </cell>
          <cell r="BA1759">
            <v>6790</v>
          </cell>
          <cell r="BB1759">
            <v>6</v>
          </cell>
          <cell r="BC1759">
            <v>8.6400000347647943E-2</v>
          </cell>
          <cell r="BD1759">
            <v>7.9528718998527217E-2</v>
          </cell>
          <cell r="BE1759">
            <v>6650</v>
          </cell>
          <cell r="BF1759">
            <v>12</v>
          </cell>
          <cell r="BG1759">
            <v>6.4000000340479923E-2</v>
          </cell>
          <cell r="BH1759">
            <v>6.0150376240601468E-2</v>
          </cell>
        </row>
        <row r="1760">
          <cell r="B1760" t="str">
            <v>21235</v>
          </cell>
          <cell r="C1760" t="str">
            <v>7791540053184</v>
          </cell>
          <cell r="D1760" t="str">
            <v>EVOLUTION BLUE 1Lts FRIZZE</v>
          </cell>
          <cell r="E1760">
            <v>6</v>
          </cell>
          <cell r="F1760" t="str">
            <v>BEBIDAS</v>
          </cell>
          <cell r="G1760" t="str">
            <v>BEBIDAS</v>
          </cell>
          <cell r="H1760" t="str">
            <v>VINOS MASIVOS</v>
          </cell>
          <cell r="I1760" t="str">
            <v>VINOS BOTELLA</v>
          </cell>
          <cell r="J1760" t="str">
            <v>GASIFICADOS</v>
          </cell>
          <cell r="K1760" t="str">
            <v>FRIZZE</v>
          </cell>
          <cell r="L1760">
            <v>81</v>
          </cell>
          <cell r="M1760" t="str">
            <v>DISTRIBUIDORA GLORIA S.A.  (81)</v>
          </cell>
          <cell r="N1760">
            <v>26</v>
          </cell>
          <cell r="O1760">
            <v>8</v>
          </cell>
          <cell r="P1760">
            <v>16</v>
          </cell>
          <cell r="Q1760">
            <v>15</v>
          </cell>
          <cell r="R1760">
            <v>0</v>
          </cell>
          <cell r="S1760">
            <v>11</v>
          </cell>
          <cell r="T1760">
            <v>29</v>
          </cell>
          <cell r="U1760">
            <v>32</v>
          </cell>
          <cell r="V1760">
            <v>20</v>
          </cell>
          <cell r="W1760">
            <v>7</v>
          </cell>
          <cell r="X1760">
            <v>8</v>
          </cell>
          <cell r="Y1760">
            <v>19</v>
          </cell>
          <cell r="Z1760">
            <v>11</v>
          </cell>
          <cell r="AA1760">
            <v>13</v>
          </cell>
          <cell r="AB1760">
            <v>9</v>
          </cell>
          <cell r="AC1760">
            <v>7</v>
          </cell>
          <cell r="AD1760">
            <v>19</v>
          </cell>
          <cell r="AE1760">
            <v>28</v>
          </cell>
          <cell r="AF1760">
            <v>22</v>
          </cell>
          <cell r="AG1760">
            <v>21</v>
          </cell>
          <cell r="AH1760">
            <v>0</v>
          </cell>
          <cell r="AI1760">
            <v>0</v>
          </cell>
          <cell r="AJ1760">
            <v>-37</v>
          </cell>
          <cell r="AK1760">
            <v>53</v>
          </cell>
          <cell r="AL1760">
            <v>16</v>
          </cell>
          <cell r="AM1760">
            <v>18</v>
          </cell>
          <cell r="AN1760">
            <v>0</v>
          </cell>
          <cell r="AO1760">
            <v>0</v>
          </cell>
          <cell r="AP1760" t="str">
            <v>Q</v>
          </cell>
          <cell r="AQ1760">
            <v>49.6875</v>
          </cell>
          <cell r="AR1760">
            <v>25.263157894736842</v>
          </cell>
          <cell r="AS1760">
            <v>77.142857142857153</v>
          </cell>
          <cell r="AT1760" t="str">
            <v>Q</v>
          </cell>
          <cell r="AU1760" t="str">
            <v>Q</v>
          </cell>
          <cell r="AV1760">
            <v>14015.694439999999</v>
          </cell>
          <cell r="AW1760">
            <v>14015.699500000001</v>
          </cell>
          <cell r="AX1760">
            <v>15500</v>
          </cell>
          <cell r="AY1760">
            <v>0.10590310500519173</v>
          </cell>
          <cell r="AZ1760">
            <v>9.5761649032258103E-2</v>
          </cell>
          <cell r="BA1760">
            <v>15250</v>
          </cell>
          <cell r="BB1760">
            <v>3</v>
          </cell>
          <cell r="BC1760">
            <v>8.8065958150269186E-2</v>
          </cell>
          <cell r="BD1760">
            <v>8.0938069508196764E-2</v>
          </cell>
          <cell r="BE1760">
            <v>14900</v>
          </cell>
          <cell r="BF1760">
            <v>6</v>
          </cell>
          <cell r="BG1760">
            <v>6.3093952553377797E-2</v>
          </cell>
          <cell r="BH1760">
            <v>5.9349366442953064E-2</v>
          </cell>
        </row>
        <row r="1761">
          <cell r="B1761" t="str">
            <v>21236</v>
          </cell>
          <cell r="C1761" t="str">
            <v>7791540053191</v>
          </cell>
          <cell r="D1761" t="str">
            <v>ITALIAN LIMONATA 1Lts FRIZZE</v>
          </cell>
          <cell r="E1761">
            <v>6</v>
          </cell>
          <cell r="F1761" t="str">
            <v>BEBIDAS</v>
          </cell>
          <cell r="G1761" t="str">
            <v>BEBIDAS</v>
          </cell>
          <cell r="H1761" t="str">
            <v>VINOS MASIVOS</v>
          </cell>
          <cell r="I1761" t="str">
            <v>VINOS BOTELLA</v>
          </cell>
          <cell r="J1761" t="str">
            <v>GASIFICADOS</v>
          </cell>
          <cell r="K1761" t="str">
            <v>FRIZZE</v>
          </cell>
          <cell r="L1761">
            <v>81</v>
          </cell>
          <cell r="M1761" t="str">
            <v>DISTRIBUIDORA GLORIA S.A.  (81)</v>
          </cell>
          <cell r="N1761">
            <v>9</v>
          </cell>
          <cell r="O1761">
            <v>9</v>
          </cell>
          <cell r="P1761">
            <v>6</v>
          </cell>
          <cell r="Q1761">
            <v>4</v>
          </cell>
          <cell r="R1761">
            <v>10</v>
          </cell>
          <cell r="S1761">
            <v>9</v>
          </cell>
          <cell r="T1761">
            <v>17</v>
          </cell>
          <cell r="U1761">
            <v>21</v>
          </cell>
          <cell r="V1761">
            <v>7</v>
          </cell>
          <cell r="W1761">
            <v>3</v>
          </cell>
          <cell r="X1761">
            <v>0</v>
          </cell>
          <cell r="Y1761">
            <v>0</v>
          </cell>
          <cell r="Z1761">
            <v>0</v>
          </cell>
          <cell r="AA1761">
            <v>0</v>
          </cell>
          <cell r="AB1761">
            <v>0</v>
          </cell>
          <cell r="AC1761">
            <v>0</v>
          </cell>
          <cell r="AD1761">
            <v>12</v>
          </cell>
          <cell r="AE1761">
            <v>1</v>
          </cell>
          <cell r="AF1761">
            <v>0</v>
          </cell>
          <cell r="AG1761">
            <v>0</v>
          </cell>
          <cell r="AH1761">
            <v>0</v>
          </cell>
          <cell r="AI1761">
            <v>0</v>
          </cell>
          <cell r="AJ1761">
            <v>0</v>
          </cell>
          <cell r="AK1761">
            <v>9</v>
          </cell>
          <cell r="AL1761">
            <v>0</v>
          </cell>
          <cell r="AM1761">
            <v>0</v>
          </cell>
          <cell r="AN1761">
            <v>0</v>
          </cell>
          <cell r="AO1761">
            <v>0</v>
          </cell>
          <cell r="AP1761" t="str">
            <v>Q</v>
          </cell>
          <cell r="AQ1761">
            <v>12.857142857142856</v>
          </cell>
          <cell r="AR1761" t="str">
            <v>Q</v>
          </cell>
          <cell r="AS1761" t="str">
            <v>Q</v>
          </cell>
          <cell r="AT1761" t="str">
            <v>Q</v>
          </cell>
          <cell r="AU1761" t="str">
            <v>Q</v>
          </cell>
          <cell r="AV1761">
            <v>14015.999997999999</v>
          </cell>
          <cell r="AW1761">
            <v>14015.71996</v>
          </cell>
          <cell r="AX1761">
            <v>15500</v>
          </cell>
          <cell r="AY1761">
            <v>0.10587899559159242</v>
          </cell>
          <cell r="AZ1761">
            <v>9.574193561290327E-2</v>
          </cell>
          <cell r="BA1761">
            <v>15250</v>
          </cell>
          <cell r="BB1761">
            <v>3</v>
          </cell>
          <cell r="BC1761">
            <v>8.8042237598179529E-2</v>
          </cell>
          <cell r="BD1761">
            <v>8.0918032918032831E-2</v>
          </cell>
          <cell r="BE1761">
            <v>14900</v>
          </cell>
          <cell r="BF1761">
            <v>6</v>
          </cell>
          <cell r="BG1761">
            <v>6.3070776407401663E-2</v>
          </cell>
          <cell r="BH1761">
            <v>5.932885919463092E-2</v>
          </cell>
        </row>
        <row r="1762">
          <cell r="B1762" t="str">
            <v>1176</v>
          </cell>
          <cell r="C1762" t="str">
            <v>7891141022814</v>
          </cell>
          <cell r="D1762" t="str">
            <v>VINO FRISANTE CLASSIC DURAZNO 275ml KEEP COOLER</v>
          </cell>
          <cell r="E1762">
            <v>6</v>
          </cell>
          <cell r="F1762" t="str">
            <v>BEBIDAS</v>
          </cell>
          <cell r="G1762" t="str">
            <v>BEBIDAS</v>
          </cell>
          <cell r="H1762" t="str">
            <v>VINOS MASIVOS</v>
          </cell>
          <cell r="I1762" t="str">
            <v>VINOS BOTELLA</v>
          </cell>
          <cell r="J1762" t="str">
            <v>GASIFICADOS</v>
          </cell>
          <cell r="K1762" t="str">
            <v>KEEP COOLER</v>
          </cell>
          <cell r="L1762">
            <v>29</v>
          </cell>
          <cell r="M1762" t="str">
            <v>APOLO IMPORT S.A. 1 -  APOLO (29)</v>
          </cell>
          <cell r="N1762">
            <v>0</v>
          </cell>
          <cell r="O1762">
            <v>0</v>
          </cell>
          <cell r="P1762">
            <v>0</v>
          </cell>
          <cell r="Q1762">
            <v>0</v>
          </cell>
          <cell r="R1762">
            <v>0</v>
          </cell>
          <cell r="S1762">
            <v>0</v>
          </cell>
          <cell r="T1762">
            <v>0</v>
          </cell>
          <cell r="U1762">
            <v>0</v>
          </cell>
          <cell r="V1762">
            <v>0</v>
          </cell>
          <cell r="W1762">
            <v>0</v>
          </cell>
          <cell r="X1762">
            <v>0</v>
          </cell>
          <cell r="Y1762">
            <v>0</v>
          </cell>
          <cell r="Z1762">
            <v>2</v>
          </cell>
          <cell r="AA1762">
            <v>0</v>
          </cell>
          <cell r="AB1762">
            <v>0</v>
          </cell>
          <cell r="AC1762">
            <v>0</v>
          </cell>
          <cell r="AD1762">
            <v>0</v>
          </cell>
          <cell r="AE1762">
            <v>0</v>
          </cell>
          <cell r="AF1762">
            <v>0</v>
          </cell>
          <cell r="AG1762">
            <v>0</v>
          </cell>
          <cell r="AH1762">
            <v>0</v>
          </cell>
          <cell r="AI1762">
            <v>0</v>
          </cell>
          <cell r="AJ1762">
            <v>0</v>
          </cell>
          <cell r="AK1762">
            <v>0</v>
          </cell>
          <cell r="AL1762">
            <v>0</v>
          </cell>
          <cell r="AM1762">
            <v>0</v>
          </cell>
          <cell r="AN1762">
            <v>0</v>
          </cell>
          <cell r="AO1762">
            <v>0</v>
          </cell>
          <cell r="AP1762" t="str">
            <v>Q</v>
          </cell>
          <cell r="AQ1762" t="str">
            <v>Q</v>
          </cell>
          <cell r="AR1762" t="str">
            <v>Q</v>
          </cell>
          <cell r="AS1762" t="str">
            <v>Q</v>
          </cell>
          <cell r="AT1762" t="str">
            <v>Q</v>
          </cell>
          <cell r="AU1762" t="str">
            <v>Q</v>
          </cell>
          <cell r="AV1762">
            <v>8599.9999800000005</v>
          </cell>
          <cell r="AW1762">
            <v>6520.5576700000001</v>
          </cell>
          <cell r="AX1762">
            <v>9900</v>
          </cell>
          <cell r="AY1762">
            <v>0.15116279337479721</v>
          </cell>
          <cell r="AZ1762">
            <v>0.13131313333333328</v>
          </cell>
          <cell r="BA1762">
            <v>9500</v>
          </cell>
          <cell r="BB1762">
            <v>6</v>
          </cell>
          <cell r="BC1762">
            <v>0.1046511653596538</v>
          </cell>
          <cell r="BD1762">
            <v>9.4736844210526264E-2</v>
          </cell>
          <cell r="BE1762">
            <v>9250</v>
          </cell>
          <cell r="BF1762">
            <v>12</v>
          </cell>
          <cell r="BG1762">
            <v>7.5581397850189136E-2</v>
          </cell>
          <cell r="BH1762">
            <v>7.0270272432432376E-2</v>
          </cell>
        </row>
        <row r="1763">
          <cell r="B1763" t="str">
            <v>1177</v>
          </cell>
          <cell r="C1763" t="str">
            <v>7891141022852</v>
          </cell>
          <cell r="D1763" t="str">
            <v>VINO FRISANTE CLASSIC FRUTILLA 275ml KEEP COOLER.</v>
          </cell>
          <cell r="E1763">
            <v>6</v>
          </cell>
          <cell r="F1763" t="str">
            <v>BEBIDAS</v>
          </cell>
          <cell r="G1763" t="str">
            <v>BEBIDAS</v>
          </cell>
          <cell r="H1763" t="str">
            <v>VINOS MASIVOS</v>
          </cell>
          <cell r="I1763" t="str">
            <v>VINOS BOTELLA</v>
          </cell>
          <cell r="J1763" t="str">
            <v>GASIFICADOS</v>
          </cell>
          <cell r="K1763" t="str">
            <v>KEEP COOLER</v>
          </cell>
          <cell r="L1763">
            <v>29</v>
          </cell>
          <cell r="M1763" t="str">
            <v>APOLO IMPORT S.A. 1 -  APOLO (29)</v>
          </cell>
          <cell r="N1763">
            <v>4</v>
          </cell>
          <cell r="O1763">
            <v>1</v>
          </cell>
          <cell r="P1763">
            <v>0</v>
          </cell>
          <cell r="Q1763">
            <v>1</v>
          </cell>
          <cell r="R1763">
            <v>10</v>
          </cell>
          <cell r="S1763">
            <v>3</v>
          </cell>
          <cell r="T1763">
            <v>1</v>
          </cell>
          <cell r="U1763">
            <v>2</v>
          </cell>
          <cell r="V1763">
            <v>6</v>
          </cell>
          <cell r="W1763">
            <v>6</v>
          </cell>
          <cell r="X1763">
            <v>1</v>
          </cell>
          <cell r="Y1763">
            <v>1</v>
          </cell>
          <cell r="Z1763">
            <v>0</v>
          </cell>
          <cell r="AA1763">
            <v>0</v>
          </cell>
          <cell r="AB1763">
            <v>3</v>
          </cell>
          <cell r="AC1763">
            <v>6</v>
          </cell>
          <cell r="AD1763">
            <v>0</v>
          </cell>
          <cell r="AE1763">
            <v>0</v>
          </cell>
          <cell r="AF1763">
            <v>0</v>
          </cell>
          <cell r="AG1763">
            <v>0</v>
          </cell>
          <cell r="AH1763">
            <v>0</v>
          </cell>
          <cell r="AI1763">
            <v>3</v>
          </cell>
          <cell r="AJ1763">
            <v>11</v>
          </cell>
          <cell r="AK1763">
            <v>40</v>
          </cell>
          <cell r="AL1763">
            <v>38</v>
          </cell>
          <cell r="AM1763">
            <v>15</v>
          </cell>
          <cell r="AN1763">
            <v>57</v>
          </cell>
          <cell r="AO1763">
            <v>10</v>
          </cell>
          <cell r="AP1763">
            <v>330</v>
          </cell>
          <cell r="AQ1763">
            <v>600</v>
          </cell>
          <cell r="AR1763">
            <v>1140</v>
          </cell>
          <cell r="AS1763">
            <v>75</v>
          </cell>
          <cell r="AT1763" t="str">
            <v>SV</v>
          </cell>
          <cell r="AU1763">
            <v>100</v>
          </cell>
          <cell r="AV1763">
            <v>8599.9999800000005</v>
          </cell>
          <cell r="AW1763">
            <v>8348.4168900000004</v>
          </cell>
          <cell r="AX1763">
            <v>9900</v>
          </cell>
          <cell r="AY1763">
            <v>0.15116279337479721</v>
          </cell>
          <cell r="AZ1763">
            <v>0.13131313333333328</v>
          </cell>
          <cell r="BA1763">
            <v>9500</v>
          </cell>
          <cell r="BB1763">
            <v>6</v>
          </cell>
          <cell r="BC1763">
            <v>0.1046511653596538</v>
          </cell>
          <cell r="BD1763">
            <v>9.4736844210526264E-2</v>
          </cell>
          <cell r="BE1763">
            <v>9250</v>
          </cell>
          <cell r="BF1763">
            <v>12</v>
          </cell>
          <cell r="BG1763">
            <v>7.5581397850189136E-2</v>
          </cell>
          <cell r="BH1763">
            <v>7.0270272432432376E-2</v>
          </cell>
        </row>
        <row r="1764">
          <cell r="B1764" t="str">
            <v>1178</v>
          </cell>
          <cell r="C1764" t="str">
            <v>7891141023019</v>
          </cell>
          <cell r="D1764" t="str">
            <v>VINO FRISANTE CLASSIC UVA 275ml KEEP COOLER.</v>
          </cell>
          <cell r="E1764">
            <v>6</v>
          </cell>
          <cell r="F1764" t="str">
            <v>BEBIDAS</v>
          </cell>
          <cell r="G1764" t="str">
            <v>BEBIDAS</v>
          </cell>
          <cell r="H1764" t="str">
            <v>VINOS MASIVOS</v>
          </cell>
          <cell r="I1764" t="str">
            <v>VINOS BOTELLA</v>
          </cell>
          <cell r="J1764" t="str">
            <v>GASIFICADOS</v>
          </cell>
          <cell r="K1764" t="str">
            <v>KEEP COOLER</v>
          </cell>
          <cell r="L1764">
            <v>29</v>
          </cell>
          <cell r="M1764" t="str">
            <v>APOLO IMPORT S.A. 1 -  APOLO (29)</v>
          </cell>
          <cell r="N1764">
            <v>4</v>
          </cell>
          <cell r="O1764">
            <v>12</v>
          </cell>
          <cell r="P1764">
            <v>0</v>
          </cell>
          <cell r="Q1764">
            <v>3</v>
          </cell>
          <cell r="R1764">
            <v>3</v>
          </cell>
          <cell r="S1764">
            <v>2</v>
          </cell>
          <cell r="T1764">
            <v>1</v>
          </cell>
          <cell r="U1764">
            <v>1</v>
          </cell>
          <cell r="V1764">
            <v>0</v>
          </cell>
          <cell r="W1764">
            <v>0</v>
          </cell>
          <cell r="X1764">
            <v>0</v>
          </cell>
          <cell r="Y1764">
            <v>0</v>
          </cell>
          <cell r="Z1764">
            <v>11</v>
          </cell>
          <cell r="AA1764">
            <v>12</v>
          </cell>
          <cell r="AB1764">
            <v>0</v>
          </cell>
          <cell r="AC1764">
            <v>0</v>
          </cell>
          <cell r="AD1764">
            <v>0</v>
          </cell>
          <cell r="AE1764">
            <v>6</v>
          </cell>
          <cell r="AF1764">
            <v>0</v>
          </cell>
          <cell r="AG1764">
            <v>0</v>
          </cell>
          <cell r="AH1764">
            <v>0</v>
          </cell>
          <cell r="AI1764">
            <v>1</v>
          </cell>
          <cell r="AJ1764">
            <v>74</v>
          </cell>
          <cell r="AK1764">
            <v>57</v>
          </cell>
          <cell r="AL1764">
            <v>18</v>
          </cell>
          <cell r="AM1764">
            <v>48</v>
          </cell>
          <cell r="AN1764">
            <v>30</v>
          </cell>
          <cell r="AO1764">
            <v>12</v>
          </cell>
          <cell r="AP1764">
            <v>740</v>
          </cell>
          <cell r="AQ1764">
            <v>1710</v>
          </cell>
          <cell r="AR1764" t="str">
            <v>SV</v>
          </cell>
          <cell r="AS1764" t="str">
            <v>SV</v>
          </cell>
          <cell r="AT1764" t="str">
            <v>SV</v>
          </cell>
          <cell r="AU1764">
            <v>360</v>
          </cell>
          <cell r="AV1764">
            <v>8600</v>
          </cell>
          <cell r="AW1764">
            <v>7952.9793200000004</v>
          </cell>
          <cell r="AX1764">
            <v>9900</v>
          </cell>
          <cell r="AY1764">
            <v>0.15116279069767447</v>
          </cell>
          <cell r="AZ1764">
            <v>0.13131313131313133</v>
          </cell>
          <cell r="BA1764">
            <v>9500</v>
          </cell>
          <cell r="BB1764">
            <v>6</v>
          </cell>
          <cell r="BC1764">
            <v>0.10465116279069764</v>
          </cell>
          <cell r="BD1764">
            <v>9.4736842105263161E-2</v>
          </cell>
          <cell r="BE1764">
            <v>9250</v>
          </cell>
          <cell r="BF1764">
            <v>12</v>
          </cell>
          <cell r="BG1764">
            <v>7.5581395348837122E-2</v>
          </cell>
          <cell r="BH1764">
            <v>7.0270270270270274E-2</v>
          </cell>
        </row>
        <row r="1765">
          <cell r="B1765" t="str">
            <v>41551</v>
          </cell>
          <cell r="C1765" t="str">
            <v>7896037917427</v>
          </cell>
          <cell r="D1765" t="str">
            <v>VINO TINTO SUAVE 1,5Lts QUINTA DO MORGADO</v>
          </cell>
          <cell r="E1765">
            <v>6</v>
          </cell>
          <cell r="F1765" t="str">
            <v>BEBIDAS</v>
          </cell>
          <cell r="G1765" t="str">
            <v>BEBIDAS</v>
          </cell>
          <cell r="H1765" t="str">
            <v>VINOS MASIVOS</v>
          </cell>
          <cell r="I1765" t="str">
            <v>VINOS BOTELLA</v>
          </cell>
          <cell r="J1765" t="str">
            <v>QUINTA DO MORGADO</v>
          </cell>
          <cell r="K1765" t="str">
            <v>QUINTA DO MORGADO</v>
          </cell>
          <cell r="L1765">
            <v>117</v>
          </cell>
          <cell r="M1765" t="str">
            <v>LA CAOBA S.A.I.C. (117)</v>
          </cell>
          <cell r="N1765">
            <v>0</v>
          </cell>
          <cell r="O1765">
            <v>0</v>
          </cell>
          <cell r="P1765">
            <v>0</v>
          </cell>
          <cell r="Q1765">
            <v>0</v>
          </cell>
          <cell r="R1765">
            <v>0</v>
          </cell>
          <cell r="S1765">
            <v>0</v>
          </cell>
          <cell r="T1765">
            <v>0</v>
          </cell>
          <cell r="U1765">
            <v>0</v>
          </cell>
          <cell r="V1765">
            <v>0</v>
          </cell>
          <cell r="W1765">
            <v>0</v>
          </cell>
          <cell r="X1765">
            <v>0</v>
          </cell>
          <cell r="Y1765">
            <v>0</v>
          </cell>
          <cell r="Z1765">
            <v>0</v>
          </cell>
          <cell r="AA1765">
            <v>0</v>
          </cell>
          <cell r="AB1765">
            <v>0</v>
          </cell>
          <cell r="AC1765">
            <v>0</v>
          </cell>
          <cell r="AD1765">
            <v>0</v>
          </cell>
          <cell r="AE1765">
            <v>0</v>
          </cell>
          <cell r="AF1765">
            <v>0</v>
          </cell>
          <cell r="AG1765">
            <v>0</v>
          </cell>
          <cell r="AH1765">
            <v>0</v>
          </cell>
          <cell r="AI1765">
            <v>0</v>
          </cell>
          <cell r="AJ1765">
            <v>0</v>
          </cell>
          <cell r="AK1765">
            <v>0</v>
          </cell>
          <cell r="AL1765">
            <v>0</v>
          </cell>
          <cell r="AM1765">
            <v>0</v>
          </cell>
          <cell r="AN1765">
            <v>0</v>
          </cell>
          <cell r="AO1765">
            <v>0</v>
          </cell>
          <cell r="AP1765" t="str">
            <v>Q</v>
          </cell>
          <cell r="AQ1765" t="str">
            <v>Q</v>
          </cell>
          <cell r="AR1765" t="str">
            <v>Q</v>
          </cell>
          <cell r="AS1765" t="str">
            <v>Q</v>
          </cell>
          <cell r="AT1765" t="str">
            <v>Q</v>
          </cell>
          <cell r="AU1765" t="str">
            <v>Q</v>
          </cell>
          <cell r="AV1765">
            <v>35120.000003000001</v>
          </cell>
          <cell r="AW1765">
            <v>35120.000003000001</v>
          </cell>
          <cell r="AX1765">
            <v>39900</v>
          </cell>
          <cell r="AY1765">
            <v>0.13610478350204103</v>
          </cell>
          <cell r="AZ1765">
            <v>0.11979949867167917</v>
          </cell>
          <cell r="BA1765">
            <v>38900</v>
          </cell>
          <cell r="BB1765">
            <v>3</v>
          </cell>
          <cell r="BC1765">
            <v>0.1076309794042456</v>
          </cell>
          <cell r="BD1765">
            <v>9.7172236426735198E-2</v>
          </cell>
          <cell r="BE1765">
            <v>37900</v>
          </cell>
          <cell r="BF1765">
            <v>6</v>
          </cell>
          <cell r="BG1765">
            <v>7.9157175306450167E-2</v>
          </cell>
          <cell r="BH1765">
            <v>7.335092340369391E-2</v>
          </cell>
        </row>
        <row r="1766">
          <cell r="B1766" t="str">
            <v>9682</v>
          </cell>
          <cell r="C1766" t="str">
            <v>7896037913849</v>
          </cell>
          <cell r="D1766" t="str">
            <v>VINO TINTO SUAVE 1Lts QUINTA DO MORGADO</v>
          </cell>
          <cell r="E1766">
            <v>12</v>
          </cell>
          <cell r="F1766" t="str">
            <v>BEBIDAS</v>
          </cell>
          <cell r="G1766" t="str">
            <v>BEBIDAS</v>
          </cell>
          <cell r="H1766" t="str">
            <v>VINOS MASIVOS</v>
          </cell>
          <cell r="I1766" t="str">
            <v>VINOS BOTELLA</v>
          </cell>
          <cell r="J1766" t="str">
            <v>QUINTA DO MORGADO</v>
          </cell>
          <cell r="K1766" t="str">
            <v>QUINTA DO MORGADO</v>
          </cell>
          <cell r="L1766">
            <v>117</v>
          </cell>
          <cell r="M1766" t="str">
            <v>LA CAOBA S.A.I.C. (117)</v>
          </cell>
          <cell r="N1766">
            <v>20</v>
          </cell>
          <cell r="O1766">
            <v>40</v>
          </cell>
          <cell r="P1766">
            <v>40</v>
          </cell>
          <cell r="Q1766">
            <v>53</v>
          </cell>
          <cell r="R1766">
            <v>61</v>
          </cell>
          <cell r="S1766">
            <v>127</v>
          </cell>
          <cell r="T1766">
            <v>195</v>
          </cell>
          <cell r="U1766">
            <v>175</v>
          </cell>
          <cell r="V1766">
            <v>6</v>
          </cell>
          <cell r="W1766">
            <v>22</v>
          </cell>
          <cell r="X1766">
            <v>24</v>
          </cell>
          <cell r="Y1766">
            <v>32</v>
          </cell>
          <cell r="Z1766">
            <v>22</v>
          </cell>
          <cell r="AA1766">
            <v>29</v>
          </cell>
          <cell r="AB1766">
            <v>30</v>
          </cell>
          <cell r="AC1766">
            <v>30</v>
          </cell>
          <cell r="AD1766">
            <v>24</v>
          </cell>
          <cell r="AE1766">
            <v>31</v>
          </cell>
          <cell r="AF1766">
            <v>53</v>
          </cell>
          <cell r="AG1766">
            <v>86</v>
          </cell>
          <cell r="AH1766">
            <v>5</v>
          </cell>
          <cell r="AI1766">
            <v>17</v>
          </cell>
          <cell r="AJ1766">
            <v>51</v>
          </cell>
          <cell r="AK1766">
            <v>143</v>
          </cell>
          <cell r="AL1766">
            <v>46</v>
          </cell>
          <cell r="AM1766">
            <v>65</v>
          </cell>
          <cell r="AN1766">
            <v>41</v>
          </cell>
          <cell r="AO1766">
            <v>29</v>
          </cell>
          <cell r="AP1766">
            <v>28.867924528301888</v>
          </cell>
          <cell r="AQ1766">
            <v>24.514285714285716</v>
          </cell>
          <cell r="AR1766">
            <v>43.125</v>
          </cell>
          <cell r="AS1766">
            <v>65</v>
          </cell>
          <cell r="AT1766">
            <v>14.302325581395349</v>
          </cell>
          <cell r="AU1766">
            <v>51.17647058823529</v>
          </cell>
          <cell r="AV1766">
            <v>23559.999980000001</v>
          </cell>
          <cell r="AW1766">
            <v>23462.937519999999</v>
          </cell>
          <cell r="AX1766">
            <v>26900</v>
          </cell>
          <cell r="AY1766">
            <v>0.1417657055532815</v>
          </cell>
          <cell r="AZ1766">
            <v>0.12416356951672861</v>
          </cell>
          <cell r="BA1766">
            <v>26500</v>
          </cell>
          <cell r="BB1766">
            <v>3</v>
          </cell>
          <cell r="BC1766">
            <v>0.1247877768461696</v>
          </cell>
          <cell r="BD1766">
            <v>0.11094339698113205</v>
          </cell>
          <cell r="BE1766">
            <v>25900</v>
          </cell>
          <cell r="BF1766">
            <v>6</v>
          </cell>
          <cell r="BG1766">
            <v>9.9320883785501524E-2</v>
          </cell>
          <cell r="BH1766">
            <v>9.0347491119691106E-2</v>
          </cell>
        </row>
        <row r="1767">
          <cell r="B1767" t="str">
            <v>9683</v>
          </cell>
          <cell r="C1767" t="str">
            <v>7896037913603</v>
          </cell>
          <cell r="D1767" t="str">
            <v>VINO TINTO SUAVE 2Lts QUINTA DO MORGADO</v>
          </cell>
          <cell r="E1767">
            <v>6</v>
          </cell>
          <cell r="F1767" t="str">
            <v>BEBIDAS</v>
          </cell>
          <cell r="G1767" t="str">
            <v>BEBIDAS</v>
          </cell>
          <cell r="H1767" t="str">
            <v>VINOS MASIVOS</v>
          </cell>
          <cell r="I1767" t="str">
            <v>VINOS BOTELLA</v>
          </cell>
          <cell r="J1767" t="str">
            <v>QUINTA DO MORGADO</v>
          </cell>
          <cell r="K1767" t="str">
            <v>QUINTA DO MORGADO</v>
          </cell>
          <cell r="L1767">
            <v>117</v>
          </cell>
          <cell r="M1767" t="str">
            <v>LA CAOBA S.A.I.C. (117)</v>
          </cell>
          <cell r="N1767">
            <v>7</v>
          </cell>
          <cell r="O1767">
            <v>14</v>
          </cell>
          <cell r="P1767">
            <v>20</v>
          </cell>
          <cell r="Q1767">
            <v>20</v>
          </cell>
          <cell r="R1767">
            <v>15</v>
          </cell>
          <cell r="S1767">
            <v>31</v>
          </cell>
          <cell r="T1767">
            <v>4</v>
          </cell>
          <cell r="U1767">
            <v>1</v>
          </cell>
          <cell r="V1767">
            <v>9</v>
          </cell>
          <cell r="W1767">
            <v>22</v>
          </cell>
          <cell r="X1767">
            <v>5</v>
          </cell>
          <cell r="Y1767">
            <v>9</v>
          </cell>
          <cell r="Z1767">
            <v>9</v>
          </cell>
          <cell r="AA1767">
            <v>15</v>
          </cell>
          <cell r="AB1767">
            <v>12</v>
          </cell>
          <cell r="AC1767">
            <v>24</v>
          </cell>
          <cell r="AD1767">
            <v>22</v>
          </cell>
          <cell r="AE1767">
            <v>6</v>
          </cell>
          <cell r="AF1767">
            <v>0</v>
          </cell>
          <cell r="AG1767">
            <v>0</v>
          </cell>
          <cell r="AH1767">
            <v>0</v>
          </cell>
          <cell r="AI1767">
            <v>0</v>
          </cell>
          <cell r="AJ1767">
            <v>8</v>
          </cell>
          <cell r="AK1767">
            <v>8</v>
          </cell>
          <cell r="AL1767">
            <v>2</v>
          </cell>
          <cell r="AM1767">
            <v>5</v>
          </cell>
          <cell r="AN1767">
            <v>0</v>
          </cell>
          <cell r="AO1767">
            <v>0</v>
          </cell>
          <cell r="AP1767">
            <v>12</v>
          </cell>
          <cell r="AQ1767">
            <v>240</v>
          </cell>
          <cell r="AR1767">
            <v>6.6666666666666661</v>
          </cell>
          <cell r="AS1767">
            <v>6.25</v>
          </cell>
          <cell r="AT1767" t="str">
            <v>Q</v>
          </cell>
          <cell r="AU1767" t="str">
            <v>Q</v>
          </cell>
          <cell r="AV1767">
            <v>45219.999989999997</v>
          </cell>
          <cell r="AW1767">
            <v>45184.107429999996</v>
          </cell>
          <cell r="AX1767">
            <v>52900</v>
          </cell>
          <cell r="AY1767">
            <v>0.16983635585356849</v>
          </cell>
          <cell r="AZ1767">
            <v>0.14517958431001896</v>
          </cell>
          <cell r="BA1767">
            <v>51500</v>
          </cell>
          <cell r="BB1767">
            <v>3</v>
          </cell>
          <cell r="BC1767">
            <v>0.13887660352474063</v>
          </cell>
          <cell r="BD1767">
            <v>0.12194174776699036</v>
          </cell>
          <cell r="BE1767">
            <v>49900</v>
          </cell>
          <cell r="BF1767">
            <v>6</v>
          </cell>
          <cell r="BG1767">
            <v>0.10349402943465158</v>
          </cell>
          <cell r="BH1767">
            <v>9.3787575350701466E-2</v>
          </cell>
        </row>
        <row r="1768">
          <cell r="B1768" t="str">
            <v>9681</v>
          </cell>
          <cell r="C1768" t="str">
            <v>7896037913146</v>
          </cell>
          <cell r="D1768" t="str">
            <v>VINO TINTO SUAVE 750ml QUINTA DO MORGADO</v>
          </cell>
          <cell r="E1768">
            <v>12</v>
          </cell>
          <cell r="F1768" t="str">
            <v>BEBIDAS</v>
          </cell>
          <cell r="G1768" t="str">
            <v>BEBIDAS</v>
          </cell>
          <cell r="H1768" t="str">
            <v>VINOS MASIVOS</v>
          </cell>
          <cell r="I1768" t="str">
            <v>VINOS BOTELLA</v>
          </cell>
          <cell r="J1768" t="str">
            <v>QUINTA DO MORGADO</v>
          </cell>
          <cell r="K1768" t="str">
            <v>QUINTA DO MORGADO</v>
          </cell>
          <cell r="L1768">
            <v>117</v>
          </cell>
          <cell r="M1768" t="str">
            <v>LA CAOBA S.A.I.C. (117)</v>
          </cell>
          <cell r="N1768">
            <v>55</v>
          </cell>
          <cell r="O1768">
            <v>56</v>
          </cell>
          <cell r="P1768">
            <v>41</v>
          </cell>
          <cell r="Q1768">
            <v>55</v>
          </cell>
          <cell r="R1768">
            <v>135</v>
          </cell>
          <cell r="S1768">
            <v>69</v>
          </cell>
          <cell r="T1768">
            <v>53</v>
          </cell>
          <cell r="U1768">
            <v>84</v>
          </cell>
          <cell r="V1768">
            <v>41</v>
          </cell>
          <cell r="W1768">
            <v>29</v>
          </cell>
          <cell r="X1768">
            <v>25</v>
          </cell>
          <cell r="Y1768">
            <v>35</v>
          </cell>
          <cell r="Z1768">
            <v>52</v>
          </cell>
          <cell r="AA1768">
            <v>70</v>
          </cell>
          <cell r="AB1768">
            <v>58</v>
          </cell>
          <cell r="AC1768">
            <v>79</v>
          </cell>
          <cell r="AD1768">
            <v>67</v>
          </cell>
          <cell r="AE1768">
            <v>71</v>
          </cell>
          <cell r="AF1768">
            <v>69</v>
          </cell>
          <cell r="AG1768">
            <v>69</v>
          </cell>
          <cell r="AH1768">
            <v>16</v>
          </cell>
          <cell r="AI1768">
            <v>32</v>
          </cell>
          <cell r="AJ1768">
            <v>44</v>
          </cell>
          <cell r="AK1768">
            <v>78</v>
          </cell>
          <cell r="AL1768">
            <v>79</v>
          </cell>
          <cell r="AM1768">
            <v>79</v>
          </cell>
          <cell r="AN1768">
            <v>99</v>
          </cell>
          <cell r="AO1768">
            <v>102</v>
          </cell>
          <cell r="AP1768">
            <v>24</v>
          </cell>
          <cell r="AQ1768">
            <v>27.857142857142858</v>
          </cell>
          <cell r="AR1768">
            <v>67.714285714285708</v>
          </cell>
          <cell r="AS1768">
            <v>30</v>
          </cell>
          <cell r="AT1768">
            <v>43.043478260869563</v>
          </cell>
          <cell r="AU1768">
            <v>95.625</v>
          </cell>
          <cell r="AV1768">
            <v>17859.999960000001</v>
          </cell>
          <cell r="AW1768">
            <v>17725.24237</v>
          </cell>
          <cell r="AX1768">
            <v>20500</v>
          </cell>
          <cell r="AY1768">
            <v>0.1478163519547957</v>
          </cell>
          <cell r="AZ1768">
            <v>0.12878048975609752</v>
          </cell>
          <cell r="BA1768">
            <v>19900</v>
          </cell>
          <cell r="BB1768">
            <v>3</v>
          </cell>
          <cell r="BC1768">
            <v>0.11422172701953337</v>
          </cell>
          <cell r="BD1768">
            <v>0.10251256482412055</v>
          </cell>
          <cell r="BE1768">
            <v>19500</v>
          </cell>
          <cell r="BF1768">
            <v>6</v>
          </cell>
          <cell r="BG1768">
            <v>9.1825310396025372E-2</v>
          </cell>
          <cell r="BH1768">
            <v>8.4102566153846106E-2</v>
          </cell>
        </row>
        <row r="1769">
          <cell r="B1769" t="str">
            <v>2937</v>
          </cell>
          <cell r="C1769" t="str">
            <v>7804350000061</v>
          </cell>
          <cell r="D1769" t="str">
            <v>VINO BLANCO 750ml PREMIO SANTA CAROLINA</v>
          </cell>
          <cell r="E1769">
            <v>12</v>
          </cell>
          <cell r="F1769" t="str">
            <v>BEBIDAS</v>
          </cell>
          <cell r="G1769" t="str">
            <v>BEBIDAS</v>
          </cell>
          <cell r="H1769" t="str">
            <v>VINOS MASIVOS</v>
          </cell>
          <cell r="I1769" t="str">
            <v>VINOS BOTELLA</v>
          </cell>
          <cell r="J1769" t="str">
            <v>SANTA CAROLINA</v>
          </cell>
          <cell r="K1769" t="str">
            <v>SANTA CAROLINA</v>
          </cell>
          <cell r="L1769">
            <v>126</v>
          </cell>
          <cell r="M1769" t="str">
            <v>LONDON IMPORT S.A. (126)</v>
          </cell>
          <cell r="N1769">
            <v>0</v>
          </cell>
          <cell r="O1769">
            <v>1</v>
          </cell>
          <cell r="P1769">
            <v>6</v>
          </cell>
          <cell r="Q1769">
            <v>7</v>
          </cell>
          <cell r="R1769">
            <v>7</v>
          </cell>
          <cell r="S1769">
            <v>2</v>
          </cell>
          <cell r="T1769">
            <v>10</v>
          </cell>
          <cell r="U1769">
            <v>13</v>
          </cell>
          <cell r="V1769">
            <v>0</v>
          </cell>
          <cell r="W1769">
            <v>0</v>
          </cell>
          <cell r="X1769">
            <v>1</v>
          </cell>
          <cell r="Y1769">
            <v>1</v>
          </cell>
          <cell r="Z1769">
            <v>0</v>
          </cell>
          <cell r="AA1769">
            <v>0</v>
          </cell>
          <cell r="AB1769">
            <v>0</v>
          </cell>
          <cell r="AC1769">
            <v>0</v>
          </cell>
          <cell r="AD1769">
            <v>7</v>
          </cell>
          <cell r="AE1769">
            <v>0</v>
          </cell>
          <cell r="AF1769">
            <v>3</v>
          </cell>
          <cell r="AG1769">
            <v>9</v>
          </cell>
          <cell r="AH1769">
            <v>0</v>
          </cell>
          <cell r="AI1769">
            <v>0</v>
          </cell>
          <cell r="AJ1769">
            <v>2</v>
          </cell>
          <cell r="AK1769">
            <v>5</v>
          </cell>
          <cell r="AL1769">
            <v>6</v>
          </cell>
          <cell r="AM1769">
            <v>7</v>
          </cell>
          <cell r="AN1769">
            <v>3</v>
          </cell>
          <cell r="AO1769">
            <v>6</v>
          </cell>
          <cell r="AP1769">
            <v>8.5714285714285712</v>
          </cell>
          <cell r="AQ1769">
            <v>11.538461538461538</v>
          </cell>
          <cell r="AR1769">
            <v>180</v>
          </cell>
          <cell r="AS1769" t="str">
            <v>SV</v>
          </cell>
          <cell r="AT1769">
            <v>10</v>
          </cell>
          <cell r="AU1769" t="str">
            <v>SV</v>
          </cell>
          <cell r="AV1769">
            <v>22099</v>
          </cell>
          <cell r="AW1769">
            <v>18261.801909999998</v>
          </cell>
          <cell r="AX1769">
            <v>22900</v>
          </cell>
          <cell r="AY1769">
            <v>3.6245983981175511E-2</v>
          </cell>
          <cell r="AZ1769">
            <v>3.497816593886463E-2</v>
          </cell>
          <cell r="BA1769">
            <v>22500</v>
          </cell>
          <cell r="BB1769">
            <v>3</v>
          </cell>
          <cell r="BC1769">
            <v>1.8145617448753315E-2</v>
          </cell>
          <cell r="BD1769">
            <v>1.7822222222222222E-2</v>
          </cell>
          <cell r="BE1769">
            <v>21900</v>
          </cell>
          <cell r="BF1769">
            <v>6</v>
          </cell>
          <cell r="BG1769">
            <v>-9.0049323498800904E-3</v>
          </cell>
          <cell r="BH1769">
            <v>-9.0867579908675798E-3</v>
          </cell>
        </row>
        <row r="1770">
          <cell r="B1770" t="str">
            <v>7362</v>
          </cell>
          <cell r="C1770" t="str">
            <v>7804350596632</v>
          </cell>
          <cell r="D1770" t="str">
            <v>VINO CABERNET SAUVIGNON 1.5Lts RVA SANTA CAROLINA</v>
          </cell>
          <cell r="E1770">
            <v>6</v>
          </cell>
          <cell r="F1770" t="str">
            <v>BEBIDAS</v>
          </cell>
          <cell r="G1770" t="str">
            <v>BEBIDAS</v>
          </cell>
          <cell r="H1770" t="str">
            <v>VINOS MASIVOS</v>
          </cell>
          <cell r="I1770" t="str">
            <v>VINOS BOTELLA</v>
          </cell>
          <cell r="J1770" t="str">
            <v>SANTA CAROLINA</v>
          </cell>
          <cell r="K1770" t="str">
            <v>SANTA CAROLINA</v>
          </cell>
          <cell r="L1770">
            <v>126</v>
          </cell>
          <cell r="M1770" t="str">
            <v>LONDON IMPORT S.A. (126)</v>
          </cell>
          <cell r="N1770">
            <v>6</v>
          </cell>
          <cell r="O1770">
            <v>4</v>
          </cell>
          <cell r="P1770">
            <v>7</v>
          </cell>
          <cell r="Q1770">
            <v>4</v>
          </cell>
          <cell r="R1770">
            <v>1</v>
          </cell>
          <cell r="S1770">
            <v>4</v>
          </cell>
          <cell r="T1770">
            <v>1</v>
          </cell>
          <cell r="U1770">
            <v>1</v>
          </cell>
          <cell r="V1770">
            <v>2</v>
          </cell>
          <cell r="W1770">
            <v>4</v>
          </cell>
          <cell r="X1770">
            <v>1</v>
          </cell>
          <cell r="Y1770">
            <v>2</v>
          </cell>
          <cell r="Z1770">
            <v>1</v>
          </cell>
          <cell r="AA1770">
            <v>1</v>
          </cell>
          <cell r="AB1770">
            <v>5</v>
          </cell>
          <cell r="AC1770">
            <v>7</v>
          </cell>
          <cell r="AD1770">
            <v>2</v>
          </cell>
          <cell r="AE1770">
            <v>7</v>
          </cell>
          <cell r="AF1770">
            <v>0</v>
          </cell>
          <cell r="AG1770">
            <v>2</v>
          </cell>
          <cell r="AH1770">
            <v>1</v>
          </cell>
          <cell r="AI1770">
            <v>1</v>
          </cell>
          <cell r="AJ1770">
            <v>4</v>
          </cell>
          <cell r="AK1770">
            <v>11</v>
          </cell>
          <cell r="AL1770">
            <v>0</v>
          </cell>
          <cell r="AM1770">
            <v>0</v>
          </cell>
          <cell r="AN1770">
            <v>16</v>
          </cell>
          <cell r="AO1770">
            <v>5</v>
          </cell>
          <cell r="AP1770">
            <v>30</v>
          </cell>
          <cell r="AQ1770">
            <v>330</v>
          </cell>
          <cell r="AR1770" t="str">
            <v>Q</v>
          </cell>
          <cell r="AS1770" t="str">
            <v>Q</v>
          </cell>
          <cell r="AT1770">
            <v>240</v>
          </cell>
          <cell r="AU1770">
            <v>150</v>
          </cell>
          <cell r="AV1770">
            <v>42724</v>
          </cell>
          <cell r="AW1770">
            <v>37891.610569999997</v>
          </cell>
          <cell r="AX1770">
            <v>47900</v>
          </cell>
          <cell r="AY1770">
            <v>0.12114970508379375</v>
          </cell>
          <cell r="AZ1770">
            <v>0.10805845511482255</v>
          </cell>
          <cell r="BA1770">
            <v>46900</v>
          </cell>
          <cell r="BB1770">
            <v>3</v>
          </cell>
          <cell r="BC1770">
            <v>9.7743656960958658E-2</v>
          </cell>
          <cell r="BD1770">
            <v>8.9040511727078886E-2</v>
          </cell>
          <cell r="BE1770">
            <v>45900</v>
          </cell>
          <cell r="BF1770">
            <v>6</v>
          </cell>
          <cell r="BG1770">
            <v>7.4337608838123792E-2</v>
          </cell>
          <cell r="BH1770">
            <v>6.9193899782135082E-2</v>
          </cell>
        </row>
        <row r="1771">
          <cell r="B1771" t="str">
            <v>2934</v>
          </cell>
          <cell r="C1771" t="str">
            <v>7804350596236</v>
          </cell>
          <cell r="D1771" t="str">
            <v>VINO CABERNET SAUVIGNON 750ml RVA SANTA CAROLINA</v>
          </cell>
          <cell r="E1771">
            <v>12</v>
          </cell>
          <cell r="F1771" t="str">
            <v>BEBIDAS</v>
          </cell>
          <cell r="G1771" t="str">
            <v>BEBIDAS</v>
          </cell>
          <cell r="H1771" t="str">
            <v>VINOS MASIVOS</v>
          </cell>
          <cell r="I1771" t="str">
            <v>VINOS BOTELLA</v>
          </cell>
          <cell r="J1771" t="str">
            <v>SANTA CAROLINA</v>
          </cell>
          <cell r="K1771" t="str">
            <v>SANTA CAROLINA</v>
          </cell>
          <cell r="L1771">
            <v>126</v>
          </cell>
          <cell r="M1771" t="str">
            <v>LONDON IMPORT S.A. (126)</v>
          </cell>
          <cell r="N1771">
            <v>3</v>
          </cell>
          <cell r="O1771">
            <v>10</v>
          </cell>
          <cell r="P1771">
            <v>6</v>
          </cell>
          <cell r="Q1771">
            <v>12</v>
          </cell>
          <cell r="R1771">
            <v>4</v>
          </cell>
          <cell r="S1771">
            <v>11</v>
          </cell>
          <cell r="T1771">
            <v>4</v>
          </cell>
          <cell r="U1771">
            <v>14</v>
          </cell>
          <cell r="V1771">
            <v>3</v>
          </cell>
          <cell r="W1771">
            <v>9</v>
          </cell>
          <cell r="X1771">
            <v>3</v>
          </cell>
          <cell r="Y1771">
            <v>1</v>
          </cell>
          <cell r="Z1771">
            <v>3</v>
          </cell>
          <cell r="AA1771">
            <v>5</v>
          </cell>
          <cell r="AB1771">
            <v>1</v>
          </cell>
          <cell r="AC1771">
            <v>11</v>
          </cell>
          <cell r="AD1771">
            <v>5</v>
          </cell>
          <cell r="AE1771">
            <v>15</v>
          </cell>
          <cell r="AF1771">
            <v>5</v>
          </cell>
          <cell r="AG1771">
            <v>8</v>
          </cell>
          <cell r="AH1771">
            <v>2</v>
          </cell>
          <cell r="AI1771">
            <v>4</v>
          </cell>
          <cell r="AJ1771">
            <v>0</v>
          </cell>
          <cell r="AK1771">
            <v>5</v>
          </cell>
          <cell r="AL1771">
            <v>0</v>
          </cell>
          <cell r="AM1771">
            <v>7</v>
          </cell>
          <cell r="AN1771">
            <v>16</v>
          </cell>
          <cell r="AO1771">
            <v>2</v>
          </cell>
          <cell r="AP1771" t="str">
            <v>Q</v>
          </cell>
          <cell r="AQ1771">
            <v>10.714285714285715</v>
          </cell>
          <cell r="AR1771" t="str">
            <v>Q</v>
          </cell>
          <cell r="AS1771">
            <v>19.09090909090909</v>
          </cell>
          <cell r="AT1771">
            <v>60</v>
          </cell>
          <cell r="AU1771">
            <v>15</v>
          </cell>
          <cell r="AV1771">
            <v>24308.99999</v>
          </cell>
          <cell r="AW1771">
            <v>19916.972129999998</v>
          </cell>
          <cell r="AX1771">
            <v>24900</v>
          </cell>
          <cell r="AY1771">
            <v>2.4311983637464341E-2</v>
          </cell>
          <cell r="AZ1771">
            <v>2.3734940160642561E-2</v>
          </cell>
          <cell r="BA1771">
            <v>24500</v>
          </cell>
          <cell r="BB1771">
            <v>3</v>
          </cell>
          <cell r="BC1771">
            <v>7.8571726553362531E-3</v>
          </cell>
          <cell r="BD1771">
            <v>7.795918775510194E-3</v>
          </cell>
          <cell r="BE1771">
            <v>23900</v>
          </cell>
          <cell r="BF1771">
            <v>6</v>
          </cell>
          <cell r="BG1771">
            <v>-1.6825043817855545E-2</v>
          </cell>
          <cell r="BH1771">
            <v>-1.7112970292887039E-2</v>
          </cell>
        </row>
        <row r="1772">
          <cell r="B1772" t="str">
            <v>2936</v>
          </cell>
          <cell r="C1772" t="str">
            <v>7804350002157</v>
          </cell>
          <cell r="D1772" t="str">
            <v>VINO CARMENERE 750ml RVA SANTA CAROLINA</v>
          </cell>
          <cell r="E1772">
            <v>12</v>
          </cell>
          <cell r="F1772" t="str">
            <v>BEBIDAS</v>
          </cell>
          <cell r="G1772" t="str">
            <v>BEBIDAS</v>
          </cell>
          <cell r="H1772" t="str">
            <v>VINOS MASIVOS</v>
          </cell>
          <cell r="I1772" t="str">
            <v>VINOS BOTELLA</v>
          </cell>
          <cell r="J1772" t="str">
            <v>SANTA CAROLINA</v>
          </cell>
          <cell r="K1772" t="str">
            <v>SANTA CAROLINA</v>
          </cell>
          <cell r="L1772">
            <v>126</v>
          </cell>
          <cell r="M1772" t="str">
            <v>LONDON IMPORT S.A. (126)</v>
          </cell>
          <cell r="N1772">
            <v>1</v>
          </cell>
          <cell r="O1772">
            <v>13</v>
          </cell>
          <cell r="P1772">
            <v>3</v>
          </cell>
          <cell r="Q1772">
            <v>16</v>
          </cell>
          <cell r="R1772">
            <v>9</v>
          </cell>
          <cell r="S1772">
            <v>5</v>
          </cell>
          <cell r="T1772">
            <v>6</v>
          </cell>
          <cell r="U1772">
            <v>6</v>
          </cell>
          <cell r="V1772">
            <v>2</v>
          </cell>
          <cell r="W1772">
            <v>2</v>
          </cell>
          <cell r="X1772">
            <v>1</v>
          </cell>
          <cell r="Y1772">
            <v>3</v>
          </cell>
          <cell r="Z1772">
            <v>0</v>
          </cell>
          <cell r="AA1772">
            <v>7</v>
          </cell>
          <cell r="AB1772">
            <v>1</v>
          </cell>
          <cell r="AC1772">
            <v>0</v>
          </cell>
          <cell r="AD1772">
            <v>5</v>
          </cell>
          <cell r="AE1772">
            <v>6</v>
          </cell>
          <cell r="AF1772">
            <v>3</v>
          </cell>
          <cell r="AG1772">
            <v>4</v>
          </cell>
          <cell r="AH1772">
            <v>0</v>
          </cell>
          <cell r="AI1772">
            <v>1</v>
          </cell>
          <cell r="AJ1772">
            <v>15</v>
          </cell>
          <cell r="AK1772">
            <v>13</v>
          </cell>
          <cell r="AL1772">
            <v>6</v>
          </cell>
          <cell r="AM1772">
            <v>5</v>
          </cell>
          <cell r="AN1772">
            <v>8</v>
          </cell>
          <cell r="AO1772">
            <v>5</v>
          </cell>
          <cell r="AP1772">
            <v>28.125</v>
          </cell>
          <cell r="AQ1772">
            <v>65</v>
          </cell>
          <cell r="AR1772">
            <v>60</v>
          </cell>
          <cell r="AS1772" t="str">
            <v>SV</v>
          </cell>
          <cell r="AT1772">
            <v>60</v>
          </cell>
          <cell r="AU1772">
            <v>150</v>
          </cell>
          <cell r="AV1772">
            <v>24308.99999</v>
          </cell>
          <cell r="AW1772">
            <v>19752.699229999998</v>
          </cell>
          <cell r="AX1772">
            <v>24900</v>
          </cell>
          <cell r="AY1772">
            <v>2.4311983637464341E-2</v>
          </cell>
          <cell r="AZ1772">
            <v>2.3734940160642561E-2</v>
          </cell>
          <cell r="BA1772">
            <v>24500</v>
          </cell>
          <cell r="BB1772">
            <v>3</v>
          </cell>
          <cell r="BC1772">
            <v>7.8571726553362531E-3</v>
          </cell>
          <cell r="BD1772">
            <v>7.795918775510194E-3</v>
          </cell>
          <cell r="BE1772">
            <v>23900</v>
          </cell>
          <cell r="BF1772">
            <v>6</v>
          </cell>
          <cell r="BG1772">
            <v>-1.6825043817855545E-2</v>
          </cell>
          <cell r="BH1772">
            <v>-1.7112970292887039E-2</v>
          </cell>
        </row>
        <row r="1773">
          <cell r="B1773" t="str">
            <v>2935</v>
          </cell>
          <cell r="C1773" t="str">
            <v>7804350596229</v>
          </cell>
          <cell r="D1773" t="str">
            <v>VINO SAUVIGNON 750ml RVA SANTA CAROLINA</v>
          </cell>
          <cell r="E1773">
            <v>12</v>
          </cell>
          <cell r="F1773" t="str">
            <v>BEBIDAS</v>
          </cell>
          <cell r="G1773" t="str">
            <v>BEBIDAS</v>
          </cell>
          <cell r="H1773" t="str">
            <v>VINOS MASIVOS</v>
          </cell>
          <cell r="I1773" t="str">
            <v>VINOS BOTELLA</v>
          </cell>
          <cell r="J1773" t="str">
            <v>SANTA CAROLINA</v>
          </cell>
          <cell r="K1773" t="str">
            <v>SANTA CAROLINA</v>
          </cell>
          <cell r="L1773">
            <v>126</v>
          </cell>
          <cell r="M1773" t="str">
            <v>LONDON IMPORT S.A. (126)</v>
          </cell>
          <cell r="N1773">
            <v>5</v>
          </cell>
          <cell r="O1773">
            <v>7</v>
          </cell>
          <cell r="P1773">
            <v>7</v>
          </cell>
          <cell r="Q1773">
            <v>11</v>
          </cell>
          <cell r="R1773">
            <v>1</v>
          </cell>
          <cell r="S1773">
            <v>9</v>
          </cell>
          <cell r="T1773">
            <v>8</v>
          </cell>
          <cell r="U1773">
            <v>11</v>
          </cell>
          <cell r="V1773">
            <v>0</v>
          </cell>
          <cell r="W1773">
            <v>4</v>
          </cell>
          <cell r="X1773">
            <v>0</v>
          </cell>
          <cell r="Y1773">
            <v>0</v>
          </cell>
          <cell r="Z1773">
            <v>0</v>
          </cell>
          <cell r="AA1773">
            <v>0</v>
          </cell>
          <cell r="AB1773">
            <v>0</v>
          </cell>
          <cell r="AC1773">
            <v>0</v>
          </cell>
          <cell r="AD1773">
            <v>5</v>
          </cell>
          <cell r="AE1773">
            <v>5</v>
          </cell>
          <cell r="AF1773">
            <v>1</v>
          </cell>
          <cell r="AG1773">
            <v>1</v>
          </cell>
          <cell r="AH1773">
            <v>0</v>
          </cell>
          <cell r="AI1773">
            <v>3</v>
          </cell>
          <cell r="AJ1773">
            <v>2</v>
          </cell>
          <cell r="AK1773">
            <v>2</v>
          </cell>
          <cell r="AL1773">
            <v>6</v>
          </cell>
          <cell r="AM1773">
            <v>6</v>
          </cell>
          <cell r="AN1773">
            <v>15</v>
          </cell>
          <cell r="AO1773">
            <v>6</v>
          </cell>
          <cell r="AP1773">
            <v>5.454545454545455</v>
          </cell>
          <cell r="AQ1773">
            <v>5.454545454545455</v>
          </cell>
          <cell r="AR1773" t="str">
            <v>SV</v>
          </cell>
          <cell r="AS1773" t="str">
            <v>SV</v>
          </cell>
          <cell r="AT1773">
            <v>450</v>
          </cell>
          <cell r="AU1773">
            <v>60</v>
          </cell>
          <cell r="AV1773">
            <v>24308.99999</v>
          </cell>
          <cell r="AW1773">
            <v>19958.145680000001</v>
          </cell>
          <cell r="AX1773">
            <v>24900</v>
          </cell>
          <cell r="AY1773">
            <v>2.4311983637464341E-2</v>
          </cell>
          <cell r="AZ1773">
            <v>2.3734940160642561E-2</v>
          </cell>
          <cell r="BA1773">
            <v>24500</v>
          </cell>
          <cell r="BB1773">
            <v>3</v>
          </cell>
          <cell r="BC1773">
            <v>7.8571726553362531E-3</v>
          </cell>
          <cell r="BD1773">
            <v>7.795918775510194E-3</v>
          </cell>
          <cell r="BE1773">
            <v>23900</v>
          </cell>
          <cell r="BF1773">
            <v>6</v>
          </cell>
          <cell r="BG1773">
            <v>-1.6825043817855545E-2</v>
          </cell>
          <cell r="BH1773">
            <v>-1.7112970292887039E-2</v>
          </cell>
        </row>
        <row r="1774">
          <cell r="B1774" t="str">
            <v>2939</v>
          </cell>
          <cell r="C1774" t="str">
            <v>7804350004854</v>
          </cell>
          <cell r="D1774" t="str">
            <v>VINO TINTO 1.5Lts PREMIO SANTA CAROLINA</v>
          </cell>
          <cell r="E1774">
            <v>6</v>
          </cell>
          <cell r="F1774" t="str">
            <v>BEBIDAS</v>
          </cell>
          <cell r="G1774" t="str">
            <v>BEBIDAS</v>
          </cell>
          <cell r="H1774" t="str">
            <v>VINOS MASIVOS</v>
          </cell>
          <cell r="I1774" t="str">
            <v>VINOS BOTELLA</v>
          </cell>
          <cell r="J1774" t="str">
            <v>SANTA CAROLINA</v>
          </cell>
          <cell r="K1774" t="str">
            <v>SANTA CAROLINA</v>
          </cell>
          <cell r="L1774">
            <v>126</v>
          </cell>
          <cell r="M1774" t="str">
            <v>LONDON IMPORT S.A. (126)</v>
          </cell>
          <cell r="N1774">
            <v>1</v>
          </cell>
          <cell r="O1774">
            <v>0</v>
          </cell>
          <cell r="P1774">
            <v>2</v>
          </cell>
          <cell r="Q1774">
            <v>1</v>
          </cell>
          <cell r="R1774">
            <v>6</v>
          </cell>
          <cell r="S1774">
            <v>8</v>
          </cell>
          <cell r="T1774">
            <v>9</v>
          </cell>
          <cell r="U1774">
            <v>6</v>
          </cell>
          <cell r="V1774">
            <v>0</v>
          </cell>
          <cell r="W1774">
            <v>3</v>
          </cell>
          <cell r="X1774">
            <v>2</v>
          </cell>
          <cell r="Y1774">
            <v>2</v>
          </cell>
          <cell r="Z1774">
            <v>0</v>
          </cell>
          <cell r="AA1774">
            <v>0</v>
          </cell>
          <cell r="AB1774">
            <v>5</v>
          </cell>
          <cell r="AC1774">
            <v>4</v>
          </cell>
          <cell r="AD1774">
            <v>0</v>
          </cell>
          <cell r="AE1774">
            <v>0</v>
          </cell>
          <cell r="AF1774">
            <v>2</v>
          </cell>
          <cell r="AG1774">
            <v>4</v>
          </cell>
          <cell r="AH1774">
            <v>0</v>
          </cell>
          <cell r="AI1774">
            <v>1</v>
          </cell>
          <cell r="AJ1774">
            <v>5</v>
          </cell>
          <cell r="AK1774">
            <v>7</v>
          </cell>
          <cell r="AL1774">
            <v>0</v>
          </cell>
          <cell r="AM1774">
            <v>5</v>
          </cell>
          <cell r="AN1774">
            <v>8</v>
          </cell>
          <cell r="AO1774">
            <v>6</v>
          </cell>
          <cell r="AP1774">
            <v>150</v>
          </cell>
          <cell r="AQ1774">
            <v>35</v>
          </cell>
          <cell r="AR1774" t="str">
            <v>Q</v>
          </cell>
          <cell r="AS1774">
            <v>37.5</v>
          </cell>
          <cell r="AT1774">
            <v>60</v>
          </cell>
          <cell r="AU1774">
            <v>180</v>
          </cell>
          <cell r="AV1774">
            <v>41252</v>
          </cell>
          <cell r="AW1774">
            <v>35022.459560000003</v>
          </cell>
          <cell r="AX1774">
            <v>43900</v>
          </cell>
          <cell r="AY1774">
            <v>6.4190827111412885E-2</v>
          </cell>
          <cell r="AZ1774">
            <v>6.0318906605922554E-2</v>
          </cell>
          <cell r="BA1774">
            <v>42900</v>
          </cell>
          <cell r="BB1774">
            <v>3</v>
          </cell>
          <cell r="BC1774">
            <v>3.9949578202268965E-2</v>
          </cell>
          <cell r="BD1774">
            <v>3.8414918414918418E-2</v>
          </cell>
          <cell r="BE1774">
            <v>41900</v>
          </cell>
          <cell r="BF1774">
            <v>6</v>
          </cell>
          <cell r="BG1774">
            <v>1.5708329293125267E-2</v>
          </cell>
          <cell r="BH1774">
            <v>1.5465393794749403E-2</v>
          </cell>
        </row>
        <row r="1775">
          <cell r="B1775" t="str">
            <v>2938</v>
          </cell>
          <cell r="C1775" t="str">
            <v>7804350000054</v>
          </cell>
          <cell r="D1775" t="str">
            <v>VINO TINTO 750ml PREMIO SANTA CAROLINA</v>
          </cell>
          <cell r="E1775">
            <v>12</v>
          </cell>
          <cell r="F1775" t="str">
            <v>BEBIDAS</v>
          </cell>
          <cell r="G1775" t="str">
            <v>BEBIDAS</v>
          </cell>
          <cell r="H1775" t="str">
            <v>VINOS MASIVOS</v>
          </cell>
          <cell r="I1775" t="str">
            <v>VINOS BOTELLA</v>
          </cell>
          <cell r="J1775" t="str">
            <v>SANTA CAROLINA</v>
          </cell>
          <cell r="K1775" t="str">
            <v>SANTA CAROLINA</v>
          </cell>
          <cell r="L1775">
            <v>126</v>
          </cell>
          <cell r="M1775" t="str">
            <v>LONDON IMPORT S.A. (126)</v>
          </cell>
          <cell r="N1775">
            <v>6</v>
          </cell>
          <cell r="O1775">
            <v>7</v>
          </cell>
          <cell r="P1775">
            <v>2</v>
          </cell>
          <cell r="Q1775">
            <v>3</v>
          </cell>
          <cell r="R1775">
            <v>1</v>
          </cell>
          <cell r="S1775">
            <v>5</v>
          </cell>
          <cell r="T1775">
            <v>1</v>
          </cell>
          <cell r="U1775">
            <v>9</v>
          </cell>
          <cell r="V1775">
            <v>0</v>
          </cell>
          <cell r="W1775">
            <v>1</v>
          </cell>
          <cell r="X1775">
            <v>1</v>
          </cell>
          <cell r="Y1775">
            <v>1</v>
          </cell>
          <cell r="Z1775">
            <v>0</v>
          </cell>
          <cell r="AA1775">
            <v>8</v>
          </cell>
          <cell r="AB1775">
            <v>0</v>
          </cell>
          <cell r="AC1775">
            <v>1</v>
          </cell>
          <cell r="AD1775">
            <v>9</v>
          </cell>
          <cell r="AE1775">
            <v>10</v>
          </cell>
          <cell r="AF1775">
            <v>12</v>
          </cell>
          <cell r="AG1775">
            <v>10</v>
          </cell>
          <cell r="AH1775">
            <v>0</v>
          </cell>
          <cell r="AI1775">
            <v>0</v>
          </cell>
          <cell r="AJ1775">
            <v>4</v>
          </cell>
          <cell r="AK1775">
            <v>5</v>
          </cell>
          <cell r="AL1775">
            <v>14</v>
          </cell>
          <cell r="AM1775">
            <v>12</v>
          </cell>
          <cell r="AN1775">
            <v>16</v>
          </cell>
          <cell r="AO1775">
            <v>6</v>
          </cell>
          <cell r="AP1775">
            <v>40</v>
          </cell>
          <cell r="AQ1775">
            <v>16.666666666666668</v>
          </cell>
          <cell r="AR1775">
            <v>420</v>
          </cell>
          <cell r="AS1775">
            <v>360</v>
          </cell>
          <cell r="AT1775">
            <v>48</v>
          </cell>
          <cell r="AU1775" t="str">
            <v>SV</v>
          </cell>
          <cell r="AV1775">
            <v>22099</v>
          </cell>
          <cell r="AW1775">
            <v>17874.135730000002</v>
          </cell>
          <cell r="AX1775">
            <v>22900</v>
          </cell>
          <cell r="AY1775">
            <v>3.6245983981175511E-2</v>
          </cell>
          <cell r="AZ1775">
            <v>3.497816593886463E-2</v>
          </cell>
          <cell r="BA1775">
            <v>22500</v>
          </cell>
          <cell r="BB1775">
            <v>3</v>
          </cell>
          <cell r="BC1775">
            <v>1.8145617448753315E-2</v>
          </cell>
          <cell r="BD1775">
            <v>1.7822222222222222E-2</v>
          </cell>
          <cell r="BE1775">
            <v>21900</v>
          </cell>
          <cell r="BF1775">
            <v>6</v>
          </cell>
          <cell r="BG1775">
            <v>-9.0049323498800904E-3</v>
          </cell>
          <cell r="BH1775">
            <v>-9.0867579908675798E-3</v>
          </cell>
        </row>
        <row r="1776">
          <cell r="B1776" t="str">
            <v>2940</v>
          </cell>
          <cell r="C1776" t="str">
            <v>7804350006896</v>
          </cell>
          <cell r="D1776" t="str">
            <v>VINO TINTO DULCE 750ml SANTA CAROLINA</v>
          </cell>
          <cell r="E1776">
            <v>12</v>
          </cell>
          <cell r="F1776" t="str">
            <v>BEBIDAS</v>
          </cell>
          <cell r="G1776" t="str">
            <v>BEBIDAS</v>
          </cell>
          <cell r="H1776" t="str">
            <v>VINOS MASIVOS</v>
          </cell>
          <cell r="I1776" t="str">
            <v>VINOS BOTELLA</v>
          </cell>
          <cell r="J1776" t="str">
            <v>SANTA CAROLINA</v>
          </cell>
          <cell r="K1776" t="str">
            <v>SANTA CAROLINA</v>
          </cell>
          <cell r="L1776">
            <v>126</v>
          </cell>
          <cell r="M1776" t="str">
            <v>LONDON IMPORT S.A. (126)</v>
          </cell>
          <cell r="N1776">
            <v>1</v>
          </cell>
          <cell r="O1776">
            <v>0</v>
          </cell>
          <cell r="P1776">
            <v>2</v>
          </cell>
          <cell r="Q1776">
            <v>4</v>
          </cell>
          <cell r="R1776">
            <v>0</v>
          </cell>
          <cell r="S1776">
            <v>6</v>
          </cell>
          <cell r="T1776">
            <v>5</v>
          </cell>
          <cell r="U1776">
            <v>5</v>
          </cell>
          <cell r="V1776">
            <v>0</v>
          </cell>
          <cell r="W1776">
            <v>5</v>
          </cell>
          <cell r="X1776">
            <v>1</v>
          </cell>
          <cell r="Y1776">
            <v>0</v>
          </cell>
          <cell r="Z1776">
            <v>0</v>
          </cell>
          <cell r="AA1776">
            <v>2</v>
          </cell>
          <cell r="AB1776">
            <v>1</v>
          </cell>
          <cell r="AC1776">
            <v>5</v>
          </cell>
          <cell r="AD1776">
            <v>3</v>
          </cell>
          <cell r="AE1776">
            <v>6</v>
          </cell>
          <cell r="AF1776">
            <v>1</v>
          </cell>
          <cell r="AG1776">
            <v>3</v>
          </cell>
          <cell r="AH1776">
            <v>2</v>
          </cell>
          <cell r="AI1776">
            <v>2</v>
          </cell>
          <cell r="AJ1776">
            <v>7</v>
          </cell>
          <cell r="AK1776">
            <v>2</v>
          </cell>
          <cell r="AL1776">
            <v>0</v>
          </cell>
          <cell r="AM1776">
            <v>9</v>
          </cell>
          <cell r="AN1776">
            <v>9</v>
          </cell>
          <cell r="AO1776">
            <v>4</v>
          </cell>
          <cell r="AP1776">
            <v>52.5</v>
          </cell>
          <cell r="AQ1776">
            <v>12</v>
          </cell>
          <cell r="AR1776" t="str">
            <v>Q</v>
          </cell>
          <cell r="AS1776">
            <v>54</v>
          </cell>
          <cell r="AT1776">
            <v>90</v>
          </cell>
          <cell r="AU1776">
            <v>60</v>
          </cell>
          <cell r="AV1776">
            <v>23571.99999</v>
          </cell>
          <cell r="AW1776">
            <v>19536.149819999999</v>
          </cell>
          <cell r="AX1776">
            <v>24900</v>
          </cell>
          <cell r="AY1776">
            <v>5.6338028617146652E-2</v>
          </cell>
          <cell r="AZ1776">
            <v>5.3333333734939752E-2</v>
          </cell>
          <cell r="BA1776">
            <v>24500</v>
          </cell>
          <cell r="BB1776">
            <v>3</v>
          </cell>
          <cell r="BC1776">
            <v>3.936874301687121E-2</v>
          </cell>
          <cell r="BD1776">
            <v>3.7877551428571417E-2</v>
          </cell>
          <cell r="BE1776">
            <v>23900</v>
          </cell>
          <cell r="BF1776">
            <v>6</v>
          </cell>
          <cell r="BG1776">
            <v>1.3914814616458049E-2</v>
          </cell>
          <cell r="BH1776">
            <v>1.3723849790794969E-2</v>
          </cell>
        </row>
        <row r="1777">
          <cell r="B1777" t="str">
            <v>31191</v>
          </cell>
          <cell r="C1777" t="str">
            <v>7804350008012</v>
          </cell>
          <cell r="D1777" t="str">
            <v>VINO TINTO SUAVE 750ml SANTA CAROLINA</v>
          </cell>
          <cell r="E1777">
            <v>12</v>
          </cell>
          <cell r="F1777" t="str">
            <v>BEBIDAS</v>
          </cell>
          <cell r="G1777" t="str">
            <v>BEBIDAS</v>
          </cell>
          <cell r="H1777" t="str">
            <v>VINOS MASIVOS</v>
          </cell>
          <cell r="I1777" t="str">
            <v>VINOS BOTELLA</v>
          </cell>
          <cell r="J1777" t="str">
            <v>SANTA CAROLINA</v>
          </cell>
          <cell r="K1777" t="str">
            <v>SANTA CAROLINA</v>
          </cell>
          <cell r="L1777">
            <v>126</v>
          </cell>
          <cell r="M1777" t="str">
            <v>LONDON IMPORT S.A. (126)</v>
          </cell>
          <cell r="N1777">
            <v>1</v>
          </cell>
          <cell r="O1777">
            <v>4</v>
          </cell>
          <cell r="P1777">
            <v>2</v>
          </cell>
          <cell r="Q1777">
            <v>2</v>
          </cell>
          <cell r="R1777">
            <v>2</v>
          </cell>
          <cell r="S1777">
            <v>6</v>
          </cell>
          <cell r="T1777">
            <v>3</v>
          </cell>
          <cell r="U1777">
            <v>2</v>
          </cell>
          <cell r="V1777">
            <v>0</v>
          </cell>
          <cell r="W1777">
            <v>2</v>
          </cell>
          <cell r="X1777">
            <v>1</v>
          </cell>
          <cell r="Y1777">
            <v>2</v>
          </cell>
          <cell r="Z1777">
            <v>4</v>
          </cell>
          <cell r="AA1777">
            <v>2</v>
          </cell>
          <cell r="AB1777">
            <v>0</v>
          </cell>
          <cell r="AC1777">
            <v>5</v>
          </cell>
          <cell r="AD1777">
            <v>4</v>
          </cell>
          <cell r="AE1777">
            <v>3</v>
          </cell>
          <cell r="AF1777">
            <v>5</v>
          </cell>
          <cell r="AG1777">
            <v>0</v>
          </cell>
          <cell r="AH1777">
            <v>0</v>
          </cell>
          <cell r="AI1777">
            <v>1</v>
          </cell>
          <cell r="AJ1777">
            <v>6</v>
          </cell>
          <cell r="AK1777">
            <v>10</v>
          </cell>
          <cell r="AL1777">
            <v>3</v>
          </cell>
          <cell r="AM1777">
            <v>0</v>
          </cell>
          <cell r="AN1777">
            <v>0</v>
          </cell>
          <cell r="AO1777">
            <v>6</v>
          </cell>
          <cell r="AP1777">
            <v>90</v>
          </cell>
          <cell r="AQ1777">
            <v>150</v>
          </cell>
          <cell r="AR1777">
            <v>45</v>
          </cell>
          <cell r="AS1777" t="str">
            <v>Q</v>
          </cell>
          <cell r="AT1777" t="str">
            <v>Q</v>
          </cell>
          <cell r="AU1777">
            <v>180</v>
          </cell>
          <cell r="AV1777">
            <v>27255.999980000001</v>
          </cell>
          <cell r="AW1777">
            <v>25626.513330000002</v>
          </cell>
          <cell r="AX1777">
            <v>32900</v>
          </cell>
          <cell r="AY1777">
            <v>0.20707367273779975</v>
          </cell>
          <cell r="AZ1777">
            <v>0.17155015258358661</v>
          </cell>
          <cell r="BA1777">
            <v>31900</v>
          </cell>
          <cell r="BB1777">
            <v>3</v>
          </cell>
          <cell r="BC1777">
            <v>0.17038450335367217</v>
          </cell>
          <cell r="BD1777">
            <v>0.14557993793103446</v>
          </cell>
          <cell r="BE1777">
            <v>30900</v>
          </cell>
          <cell r="BF1777">
            <v>6</v>
          </cell>
          <cell r="BG1777">
            <v>0.13369533396954458</v>
          </cell>
          <cell r="BH1777">
            <v>0.11792880323624594</v>
          </cell>
        </row>
        <row r="1778">
          <cell r="B1778" t="str">
            <v>8454</v>
          </cell>
          <cell r="C1778" t="str">
            <v>7804300120276</v>
          </cell>
          <cell r="D1778" t="str">
            <v>VINO BLANCO 750ml SANTA HELENA</v>
          </cell>
          <cell r="E1778">
            <v>12</v>
          </cell>
          <cell r="F1778" t="str">
            <v>BEBIDAS</v>
          </cell>
          <cell r="G1778" t="str">
            <v>BEBIDAS</v>
          </cell>
          <cell r="H1778" t="str">
            <v>VINOS MASIVOS</v>
          </cell>
          <cell r="I1778" t="str">
            <v>VINOS BOTELLA</v>
          </cell>
          <cell r="J1778" t="str">
            <v>SANTA HELENA</v>
          </cell>
          <cell r="K1778" t="str">
            <v>SANTA HELENA</v>
          </cell>
          <cell r="L1778">
            <v>27</v>
          </cell>
          <cell r="M1778" t="str">
            <v>A.J. S.A. CALIDAD ANTE TODO (27)</v>
          </cell>
          <cell r="N1778">
            <v>34</v>
          </cell>
          <cell r="O1778">
            <v>43</v>
          </cell>
          <cell r="P1778">
            <v>69</v>
          </cell>
          <cell r="Q1778">
            <v>48</v>
          </cell>
          <cell r="R1778">
            <v>27</v>
          </cell>
          <cell r="S1778">
            <v>41</v>
          </cell>
          <cell r="T1778">
            <v>36</v>
          </cell>
          <cell r="U1778">
            <v>20</v>
          </cell>
          <cell r="V1778">
            <v>4</v>
          </cell>
          <cell r="W1778">
            <v>16</v>
          </cell>
          <cell r="X1778">
            <v>10</v>
          </cell>
          <cell r="Y1778">
            <v>14</v>
          </cell>
          <cell r="Z1778">
            <v>21</v>
          </cell>
          <cell r="AA1778">
            <v>12</v>
          </cell>
          <cell r="AB1778">
            <v>20</v>
          </cell>
          <cell r="AC1778">
            <v>22</v>
          </cell>
          <cell r="AD1778">
            <v>1</v>
          </cell>
          <cell r="AE1778">
            <v>25</v>
          </cell>
          <cell r="AF1778">
            <v>59</v>
          </cell>
          <cell r="AG1778">
            <v>25</v>
          </cell>
          <cell r="AH1778">
            <v>2</v>
          </cell>
          <cell r="AI1778">
            <v>9</v>
          </cell>
          <cell r="AJ1778">
            <v>3</v>
          </cell>
          <cell r="AK1778">
            <v>12</v>
          </cell>
          <cell r="AL1778">
            <v>12</v>
          </cell>
          <cell r="AM1778">
            <v>0</v>
          </cell>
          <cell r="AN1778">
            <v>0</v>
          </cell>
          <cell r="AO1778">
            <v>21</v>
          </cell>
          <cell r="AP1778">
            <v>1.875</v>
          </cell>
          <cell r="AQ1778">
            <v>18</v>
          </cell>
          <cell r="AR1778">
            <v>25.714285714285712</v>
          </cell>
          <cell r="AS1778" t="str">
            <v>Q</v>
          </cell>
          <cell r="AT1778" t="str">
            <v>Q</v>
          </cell>
          <cell r="AU1778">
            <v>70</v>
          </cell>
          <cell r="AV1778">
            <v>19110</v>
          </cell>
          <cell r="AW1778">
            <v>18619.713970000001</v>
          </cell>
          <cell r="AX1778">
            <v>21500</v>
          </cell>
          <cell r="AY1778">
            <v>0.12506541077969646</v>
          </cell>
          <cell r="AZ1778">
            <v>0.11116279069767442</v>
          </cell>
          <cell r="BA1778">
            <v>20900</v>
          </cell>
          <cell r="BB1778">
            <v>3</v>
          </cell>
          <cell r="BC1778">
            <v>9.3668236525379367E-2</v>
          </cell>
          <cell r="BD1778">
            <v>8.5645933014354067E-2</v>
          </cell>
          <cell r="BE1778">
            <v>20500</v>
          </cell>
          <cell r="BF1778">
            <v>6</v>
          </cell>
          <cell r="BG1778">
            <v>7.2736787022501304E-2</v>
          </cell>
          <cell r="BH1778">
            <v>6.7804878048780493E-2</v>
          </cell>
        </row>
        <row r="1779">
          <cell r="B1779" t="str">
            <v>33244</v>
          </cell>
          <cell r="C1779" t="str">
            <v>7804300157029</v>
          </cell>
          <cell r="D1779" t="str">
            <v>VINO BLANCO DULCE 750ml SANTA HELENA</v>
          </cell>
          <cell r="E1779">
            <v>12</v>
          </cell>
          <cell r="F1779" t="str">
            <v>BEBIDAS</v>
          </cell>
          <cell r="G1779" t="str">
            <v>BEBIDAS</v>
          </cell>
          <cell r="H1779" t="str">
            <v>VINOS MASIVOS</v>
          </cell>
          <cell r="I1779" t="str">
            <v>VINOS BOTELLA</v>
          </cell>
          <cell r="J1779" t="str">
            <v>SANTA HELENA</v>
          </cell>
          <cell r="K1779" t="str">
            <v>SANTA HELENA</v>
          </cell>
          <cell r="L1779">
            <v>27</v>
          </cell>
          <cell r="M1779" t="str">
            <v>A.J. S.A. CALIDAD ANTE TODO (27)</v>
          </cell>
          <cell r="N1779">
            <v>20</v>
          </cell>
          <cell r="O1779">
            <v>19</v>
          </cell>
          <cell r="P1779">
            <v>33</v>
          </cell>
          <cell r="Q1779">
            <v>32</v>
          </cell>
          <cell r="R1779">
            <v>7</v>
          </cell>
          <cell r="S1779">
            <v>32</v>
          </cell>
          <cell r="T1779">
            <v>70</v>
          </cell>
          <cell r="U1779">
            <v>64</v>
          </cell>
          <cell r="V1779">
            <v>0</v>
          </cell>
          <cell r="W1779">
            <v>5</v>
          </cell>
          <cell r="X1779">
            <v>5</v>
          </cell>
          <cell r="Y1779">
            <v>15</v>
          </cell>
          <cell r="Z1779">
            <v>17</v>
          </cell>
          <cell r="AA1779">
            <v>27</v>
          </cell>
          <cell r="AB1779">
            <v>11</v>
          </cell>
          <cell r="AC1779">
            <v>15</v>
          </cell>
          <cell r="AD1779">
            <v>14</v>
          </cell>
          <cell r="AE1779">
            <v>22</v>
          </cell>
          <cell r="AF1779">
            <v>37</v>
          </cell>
          <cell r="AG1779">
            <v>76</v>
          </cell>
          <cell r="AH1779">
            <v>9</v>
          </cell>
          <cell r="AI1779">
            <v>22</v>
          </cell>
          <cell r="AJ1779">
            <v>18</v>
          </cell>
          <cell r="AK1779">
            <v>4</v>
          </cell>
          <cell r="AL1779">
            <v>15</v>
          </cell>
          <cell r="AM1779">
            <v>47</v>
          </cell>
          <cell r="AN1779">
            <v>8</v>
          </cell>
          <cell r="AO1779">
            <v>9</v>
          </cell>
          <cell r="AP1779">
            <v>16.875</v>
          </cell>
          <cell r="AQ1779">
            <v>1.875</v>
          </cell>
          <cell r="AR1779">
            <v>30</v>
          </cell>
          <cell r="AS1779">
            <v>94</v>
          </cell>
          <cell r="AT1779">
            <v>3.1578947368421053</v>
          </cell>
          <cell r="AU1779">
            <v>12.272727272727273</v>
          </cell>
          <cell r="AV1779">
            <v>18620</v>
          </cell>
          <cell r="AW1779">
            <v>18543.802199999998</v>
          </cell>
          <cell r="AX1779">
            <v>20750</v>
          </cell>
          <cell r="AY1779">
            <v>0.11439312567132109</v>
          </cell>
          <cell r="AZ1779">
            <v>0.10265060240963855</v>
          </cell>
          <cell r="BA1779">
            <v>20250</v>
          </cell>
          <cell r="BB1779">
            <v>3</v>
          </cell>
          <cell r="BC1779">
            <v>8.7540279269602506E-2</v>
          </cell>
          <cell r="BD1779">
            <v>8.049382716049383E-2</v>
          </cell>
          <cell r="BE1779">
            <v>19900</v>
          </cell>
          <cell r="BF1779">
            <v>6</v>
          </cell>
          <cell r="BG1779">
            <v>6.8743286788399471E-2</v>
          </cell>
          <cell r="BH1779">
            <v>6.4321608040201012E-2</v>
          </cell>
        </row>
        <row r="1780">
          <cell r="B1780" t="str">
            <v>33246</v>
          </cell>
          <cell r="C1780" t="str">
            <v>7804300156411</v>
          </cell>
          <cell r="D1780" t="str">
            <v>VINO CABERNET SAUVIGNON 750ml SANTA HELENA</v>
          </cell>
          <cell r="E1780">
            <v>12</v>
          </cell>
          <cell r="F1780" t="str">
            <v>BEBIDAS</v>
          </cell>
          <cell r="G1780" t="str">
            <v>BEBIDAS</v>
          </cell>
          <cell r="H1780" t="str">
            <v>VINOS MASIVOS</v>
          </cell>
          <cell r="I1780" t="str">
            <v>VINOS BOTELLA</v>
          </cell>
          <cell r="J1780" t="str">
            <v>SANTA HELENA</v>
          </cell>
          <cell r="K1780" t="str">
            <v>SANTA HELENA</v>
          </cell>
          <cell r="L1780">
            <v>27</v>
          </cell>
          <cell r="M1780" t="str">
            <v>A.J. S.A. CALIDAD ANTE TODO (27)</v>
          </cell>
          <cell r="N1780">
            <v>6</v>
          </cell>
          <cell r="O1780">
            <v>3</v>
          </cell>
          <cell r="P1780">
            <v>14</v>
          </cell>
          <cell r="Q1780">
            <v>11</v>
          </cell>
          <cell r="R1780">
            <v>16</v>
          </cell>
          <cell r="S1780">
            <v>28</v>
          </cell>
          <cell r="T1780">
            <v>21</v>
          </cell>
          <cell r="U1780">
            <v>36</v>
          </cell>
          <cell r="V1780">
            <v>8</v>
          </cell>
          <cell r="W1780">
            <v>8</v>
          </cell>
          <cell r="X1780">
            <v>13</v>
          </cell>
          <cell r="Y1780">
            <v>16</v>
          </cell>
          <cell r="Z1780">
            <v>2</v>
          </cell>
          <cell r="AA1780">
            <v>4</v>
          </cell>
          <cell r="AB1780">
            <v>0</v>
          </cell>
          <cell r="AC1780">
            <v>5</v>
          </cell>
          <cell r="AD1780">
            <v>16</v>
          </cell>
          <cell r="AE1780">
            <v>16</v>
          </cell>
          <cell r="AF1780">
            <v>10</v>
          </cell>
          <cell r="AG1780">
            <v>14</v>
          </cell>
          <cell r="AH1780">
            <v>1</v>
          </cell>
          <cell r="AI1780">
            <v>1</v>
          </cell>
          <cell r="AJ1780">
            <v>8</v>
          </cell>
          <cell r="AK1780">
            <v>10</v>
          </cell>
          <cell r="AL1780">
            <v>4</v>
          </cell>
          <cell r="AM1780">
            <v>7</v>
          </cell>
          <cell r="AN1780">
            <v>12</v>
          </cell>
          <cell r="AO1780">
            <v>11</v>
          </cell>
          <cell r="AP1780">
            <v>21.81818181818182</v>
          </cell>
          <cell r="AQ1780">
            <v>8.3333333333333339</v>
          </cell>
          <cell r="AR1780">
            <v>7.5</v>
          </cell>
          <cell r="AS1780">
            <v>42</v>
          </cell>
          <cell r="AT1780">
            <v>25.714285714285712</v>
          </cell>
          <cell r="AU1780">
            <v>330</v>
          </cell>
          <cell r="AV1780">
            <v>21168</v>
          </cell>
          <cell r="AW1780">
            <v>21168.000370000002</v>
          </cell>
          <cell r="AX1780">
            <v>23500</v>
          </cell>
          <cell r="AY1780">
            <v>0.11016628873771728</v>
          </cell>
          <cell r="AZ1780">
            <v>9.9234042553191487E-2</v>
          </cell>
          <cell r="BA1780">
            <v>22900</v>
          </cell>
          <cell r="BB1780">
            <v>3</v>
          </cell>
          <cell r="BC1780">
            <v>8.1821617535903224E-2</v>
          </cell>
          <cell r="BD1780">
            <v>7.563318777292577E-2</v>
          </cell>
          <cell r="BE1780">
            <v>22500</v>
          </cell>
          <cell r="BF1780">
            <v>6</v>
          </cell>
          <cell r="BG1780">
            <v>6.2925170068027114E-2</v>
          </cell>
          <cell r="BH1780">
            <v>5.9200000000000003E-2</v>
          </cell>
        </row>
        <row r="1781">
          <cell r="B1781" t="str">
            <v>33247</v>
          </cell>
          <cell r="C1781" t="str">
            <v>7804300121846</v>
          </cell>
          <cell r="D1781" t="str">
            <v>VINO MERLOT 750ml RVA SANTA HELENA</v>
          </cell>
          <cell r="E1781">
            <v>12</v>
          </cell>
          <cell r="F1781" t="str">
            <v>BEBIDAS</v>
          </cell>
          <cell r="G1781" t="str">
            <v>BEBIDAS</v>
          </cell>
          <cell r="H1781" t="str">
            <v>VINOS MASIVOS</v>
          </cell>
          <cell r="I1781" t="str">
            <v>VINOS BOTELLA</v>
          </cell>
          <cell r="J1781" t="str">
            <v>SANTA HELENA</v>
          </cell>
          <cell r="K1781" t="str">
            <v>SANTA HELENA</v>
          </cell>
          <cell r="L1781">
            <v>27</v>
          </cell>
          <cell r="M1781" t="str">
            <v>A.J. S.A. CALIDAD ANTE TODO (27)</v>
          </cell>
          <cell r="N1781">
            <v>0</v>
          </cell>
          <cell r="O1781">
            <v>0</v>
          </cell>
          <cell r="P1781">
            <v>9</v>
          </cell>
          <cell r="Q1781">
            <v>12</v>
          </cell>
          <cell r="R1781">
            <v>11</v>
          </cell>
          <cell r="S1781">
            <v>1</v>
          </cell>
          <cell r="T1781">
            <v>17</v>
          </cell>
          <cell r="U1781">
            <v>14</v>
          </cell>
          <cell r="V1781">
            <v>0</v>
          </cell>
          <cell r="W1781">
            <v>6</v>
          </cell>
          <cell r="X1781">
            <v>3</v>
          </cell>
          <cell r="Y1781">
            <v>2</v>
          </cell>
          <cell r="Z1781">
            <v>1</v>
          </cell>
          <cell r="AA1781">
            <v>2</v>
          </cell>
          <cell r="AB1781">
            <v>2</v>
          </cell>
          <cell r="AC1781">
            <v>8</v>
          </cell>
          <cell r="AD1781">
            <v>2</v>
          </cell>
          <cell r="AE1781">
            <v>1</v>
          </cell>
          <cell r="AF1781">
            <v>6</v>
          </cell>
          <cell r="AG1781">
            <v>5</v>
          </cell>
          <cell r="AH1781">
            <v>0</v>
          </cell>
          <cell r="AI1781">
            <v>1</v>
          </cell>
          <cell r="AJ1781">
            <v>0</v>
          </cell>
          <cell r="AK1781">
            <v>14</v>
          </cell>
          <cell r="AL1781">
            <v>3</v>
          </cell>
          <cell r="AM1781">
            <v>17</v>
          </cell>
          <cell r="AN1781">
            <v>29</v>
          </cell>
          <cell r="AO1781">
            <v>12</v>
          </cell>
          <cell r="AP1781" t="str">
            <v>Q</v>
          </cell>
          <cell r="AQ1781">
            <v>30</v>
          </cell>
          <cell r="AR1781">
            <v>45</v>
          </cell>
          <cell r="AS1781">
            <v>63.75</v>
          </cell>
          <cell r="AT1781">
            <v>174</v>
          </cell>
          <cell r="AU1781">
            <v>360</v>
          </cell>
          <cell r="AV1781">
            <v>23520</v>
          </cell>
          <cell r="AW1781">
            <v>23519.999800000001</v>
          </cell>
          <cell r="AX1781">
            <v>25900</v>
          </cell>
          <cell r="AY1781">
            <v>0.10119047619047628</v>
          </cell>
          <cell r="AZ1781">
            <v>9.1891891891891897E-2</v>
          </cell>
          <cell r="BA1781">
            <v>25500</v>
          </cell>
          <cell r="BB1781">
            <v>3</v>
          </cell>
          <cell r="BC1781">
            <v>8.418367346938771E-2</v>
          </cell>
          <cell r="BD1781">
            <v>7.7647058823529416E-2</v>
          </cell>
          <cell r="BE1781">
            <v>24900</v>
          </cell>
          <cell r="BF1781">
            <v>6</v>
          </cell>
          <cell r="BG1781">
            <v>5.8673469387755084E-2</v>
          </cell>
          <cell r="BH1781">
            <v>5.5421686746987948E-2</v>
          </cell>
        </row>
        <row r="1782">
          <cell r="B1782" t="str">
            <v>33260</v>
          </cell>
          <cell r="C1782" t="str">
            <v>7804300120559</v>
          </cell>
          <cell r="D1782" t="str">
            <v>VINO ROSADO 1,5Lts SANTA HELENA</v>
          </cell>
          <cell r="E1782">
            <v>6</v>
          </cell>
          <cell r="F1782" t="str">
            <v>BEBIDAS</v>
          </cell>
          <cell r="G1782" t="str">
            <v>BEBIDAS</v>
          </cell>
          <cell r="H1782" t="str">
            <v>VINOS MASIVOS</v>
          </cell>
          <cell r="I1782" t="str">
            <v>VINOS BOTELLA</v>
          </cell>
          <cell r="J1782" t="str">
            <v>SANTA HELENA</v>
          </cell>
          <cell r="K1782" t="str">
            <v>SANTA HELENA</v>
          </cell>
          <cell r="L1782">
            <v>27</v>
          </cell>
          <cell r="M1782" t="str">
            <v>A.J. S.A. CALIDAD ANTE TODO (27)</v>
          </cell>
          <cell r="N1782">
            <v>5</v>
          </cell>
          <cell r="O1782">
            <v>4</v>
          </cell>
          <cell r="P1782">
            <v>5</v>
          </cell>
          <cell r="Q1782">
            <v>2</v>
          </cell>
          <cell r="R1782">
            <v>2</v>
          </cell>
          <cell r="S1782">
            <v>6</v>
          </cell>
          <cell r="T1782">
            <v>4</v>
          </cell>
          <cell r="U1782">
            <v>6</v>
          </cell>
          <cell r="V1782">
            <v>1</v>
          </cell>
          <cell r="W1782">
            <v>4</v>
          </cell>
          <cell r="X1782">
            <v>2</v>
          </cell>
          <cell r="Y1782">
            <v>4</v>
          </cell>
          <cell r="Z1782">
            <v>2</v>
          </cell>
          <cell r="AA1782">
            <v>0</v>
          </cell>
          <cell r="AB1782">
            <v>0</v>
          </cell>
          <cell r="AC1782">
            <v>1</v>
          </cell>
          <cell r="AD1782">
            <v>6</v>
          </cell>
          <cell r="AE1782">
            <v>7</v>
          </cell>
          <cell r="AF1782">
            <v>13</v>
          </cell>
          <cell r="AG1782">
            <v>15</v>
          </cell>
          <cell r="AH1782">
            <v>0</v>
          </cell>
          <cell r="AI1782">
            <v>1</v>
          </cell>
          <cell r="AJ1782">
            <v>14</v>
          </cell>
          <cell r="AK1782">
            <v>1</v>
          </cell>
          <cell r="AL1782">
            <v>3</v>
          </cell>
          <cell r="AM1782">
            <v>6</v>
          </cell>
          <cell r="AN1782">
            <v>12</v>
          </cell>
          <cell r="AO1782">
            <v>24</v>
          </cell>
          <cell r="AP1782">
            <v>210</v>
          </cell>
          <cell r="AQ1782">
            <v>5</v>
          </cell>
          <cell r="AR1782">
            <v>22.5</v>
          </cell>
          <cell r="AS1782">
            <v>180</v>
          </cell>
          <cell r="AT1782">
            <v>24</v>
          </cell>
          <cell r="AU1782">
            <v>720</v>
          </cell>
          <cell r="AV1782">
            <v>36750</v>
          </cell>
          <cell r="AW1782">
            <v>36048.38149</v>
          </cell>
          <cell r="AX1782">
            <v>40900</v>
          </cell>
          <cell r="AY1782">
            <v>0.11292517006802716</v>
          </cell>
          <cell r="AZ1782">
            <v>0.10146699266503667</v>
          </cell>
          <cell r="BA1782">
            <v>39900</v>
          </cell>
          <cell r="BB1782">
            <v>3</v>
          </cell>
          <cell r="BC1782">
            <v>8.5714285714285632E-2</v>
          </cell>
          <cell r="BD1782">
            <v>7.8947368421052627E-2</v>
          </cell>
          <cell r="BE1782">
            <v>38900</v>
          </cell>
          <cell r="BF1782">
            <v>6</v>
          </cell>
          <cell r="BG1782">
            <v>5.8503401360544327E-2</v>
          </cell>
          <cell r="BH1782">
            <v>5.5269922879177376E-2</v>
          </cell>
        </row>
        <row r="1783">
          <cell r="B1783" t="str">
            <v>8452</v>
          </cell>
          <cell r="C1783" t="str">
            <v>7804300120566</v>
          </cell>
          <cell r="D1783" t="str">
            <v>VINO TINTO 1.5Lts SANTA HELENA</v>
          </cell>
          <cell r="E1783">
            <v>6</v>
          </cell>
          <cell r="F1783" t="str">
            <v>BEBIDAS</v>
          </cell>
          <cell r="G1783" t="str">
            <v>BEBIDAS</v>
          </cell>
          <cell r="H1783" t="str">
            <v>VINOS MASIVOS</v>
          </cell>
          <cell r="I1783" t="str">
            <v>VINOS BOTELLA</v>
          </cell>
          <cell r="J1783" t="str">
            <v>SANTA HELENA</v>
          </cell>
          <cell r="K1783" t="str">
            <v>SANTA HELENA</v>
          </cell>
          <cell r="L1783">
            <v>27</v>
          </cell>
          <cell r="M1783" t="str">
            <v>A.J. S.A. CALIDAD ANTE TODO (27)</v>
          </cell>
          <cell r="N1783">
            <v>30</v>
          </cell>
          <cell r="O1783">
            <v>62</v>
          </cell>
          <cell r="P1783">
            <v>46</v>
          </cell>
          <cell r="Q1783">
            <v>58</v>
          </cell>
          <cell r="R1783">
            <v>39</v>
          </cell>
          <cell r="S1783">
            <v>60</v>
          </cell>
          <cell r="T1783">
            <v>83</v>
          </cell>
          <cell r="U1783">
            <v>119</v>
          </cell>
          <cell r="V1783">
            <v>36</v>
          </cell>
          <cell r="W1783">
            <v>34</v>
          </cell>
          <cell r="X1783">
            <v>29</v>
          </cell>
          <cell r="Y1783">
            <v>48</v>
          </cell>
          <cell r="Z1783">
            <v>24</v>
          </cell>
          <cell r="AA1783">
            <v>25</v>
          </cell>
          <cell r="AB1783">
            <v>16</v>
          </cell>
          <cell r="AC1783">
            <v>2</v>
          </cell>
          <cell r="AD1783">
            <v>34</v>
          </cell>
          <cell r="AE1783">
            <v>53</v>
          </cell>
          <cell r="AF1783">
            <v>65</v>
          </cell>
          <cell r="AG1783">
            <v>89</v>
          </cell>
          <cell r="AH1783">
            <v>5</v>
          </cell>
          <cell r="AI1783">
            <v>20</v>
          </cell>
          <cell r="AJ1783">
            <v>58</v>
          </cell>
          <cell r="AK1783">
            <v>25</v>
          </cell>
          <cell r="AL1783">
            <v>12</v>
          </cell>
          <cell r="AM1783">
            <v>45</v>
          </cell>
          <cell r="AN1783">
            <v>47</v>
          </cell>
          <cell r="AO1783">
            <v>22</v>
          </cell>
          <cell r="AP1783">
            <v>30</v>
          </cell>
          <cell r="AQ1783">
            <v>6.3025210084033612</v>
          </cell>
          <cell r="AR1783">
            <v>7.5</v>
          </cell>
          <cell r="AS1783">
            <v>675</v>
          </cell>
          <cell r="AT1783">
            <v>15.842696629213481</v>
          </cell>
          <cell r="AU1783">
            <v>33</v>
          </cell>
          <cell r="AV1783">
            <v>36750</v>
          </cell>
          <cell r="AW1783">
            <v>36401.085709999999</v>
          </cell>
          <cell r="AX1783">
            <v>40900</v>
          </cell>
          <cell r="AY1783">
            <v>0.11292517006802716</v>
          </cell>
          <cell r="AZ1783">
            <v>0.10146699266503667</v>
          </cell>
          <cell r="BA1783">
            <v>39900</v>
          </cell>
          <cell r="BB1783">
            <v>3</v>
          </cell>
          <cell r="BC1783">
            <v>8.5714285714285632E-2</v>
          </cell>
          <cell r="BD1783">
            <v>7.8947368421052627E-2</v>
          </cell>
          <cell r="BE1783">
            <v>38900</v>
          </cell>
          <cell r="BF1783">
            <v>6</v>
          </cell>
          <cell r="BG1783">
            <v>5.8503401360544327E-2</v>
          </cell>
          <cell r="BH1783">
            <v>5.5269922879177376E-2</v>
          </cell>
        </row>
        <row r="1784">
          <cell r="B1784" t="str">
            <v>4844</v>
          </cell>
          <cell r="C1784" t="str">
            <v>7804300120467</v>
          </cell>
          <cell r="D1784" t="str">
            <v>VINO TINTO 750ml SANTA HELENA</v>
          </cell>
          <cell r="E1784">
            <v>12</v>
          </cell>
          <cell r="F1784" t="str">
            <v>BEBIDAS</v>
          </cell>
          <cell r="G1784" t="str">
            <v>BEBIDAS</v>
          </cell>
          <cell r="H1784" t="str">
            <v>VINOS MASIVOS</v>
          </cell>
          <cell r="I1784" t="str">
            <v>VINOS BOTELLA</v>
          </cell>
          <cell r="J1784" t="str">
            <v>SANTA HELENA</v>
          </cell>
          <cell r="K1784" t="str">
            <v>SANTA HELENA</v>
          </cell>
          <cell r="L1784">
            <v>27</v>
          </cell>
          <cell r="M1784" t="str">
            <v>A.J. S.A. CALIDAD ANTE TODO (27)</v>
          </cell>
          <cell r="N1784">
            <v>183</v>
          </cell>
          <cell r="O1784">
            <v>194</v>
          </cell>
          <cell r="P1784">
            <v>276</v>
          </cell>
          <cell r="Q1784">
            <v>378</v>
          </cell>
          <cell r="R1784">
            <v>172</v>
          </cell>
          <cell r="S1784">
            <v>313</v>
          </cell>
          <cell r="T1784">
            <v>400</v>
          </cell>
          <cell r="U1784">
            <v>448</v>
          </cell>
          <cell r="V1784">
            <v>79</v>
          </cell>
          <cell r="W1784">
            <v>136</v>
          </cell>
          <cell r="X1784">
            <v>119</v>
          </cell>
          <cell r="Y1784">
            <v>182</v>
          </cell>
          <cell r="Z1784">
            <v>76</v>
          </cell>
          <cell r="AA1784">
            <v>108</v>
          </cell>
          <cell r="AB1784">
            <v>188</v>
          </cell>
          <cell r="AC1784">
            <v>283</v>
          </cell>
          <cell r="AD1784">
            <v>169</v>
          </cell>
          <cell r="AE1784">
            <v>195</v>
          </cell>
          <cell r="AF1784">
            <v>241</v>
          </cell>
          <cell r="AG1784">
            <v>297</v>
          </cell>
          <cell r="AH1784">
            <v>27</v>
          </cell>
          <cell r="AI1784">
            <v>75</v>
          </cell>
          <cell r="AJ1784">
            <v>225</v>
          </cell>
          <cell r="AK1784">
            <v>5</v>
          </cell>
          <cell r="AL1784">
            <v>77</v>
          </cell>
          <cell r="AM1784">
            <v>422</v>
          </cell>
          <cell r="AN1784">
            <v>225</v>
          </cell>
          <cell r="AO1784">
            <v>79</v>
          </cell>
          <cell r="AP1784">
            <v>17.857142857142858</v>
          </cell>
          <cell r="AQ1784">
            <v>0.3348214285714286</v>
          </cell>
          <cell r="AR1784">
            <v>12.692307692307692</v>
          </cell>
          <cell r="AS1784">
            <v>44.734982332155475</v>
          </cell>
          <cell r="AT1784">
            <v>22.727272727272727</v>
          </cell>
          <cell r="AU1784">
            <v>31.599999999999998</v>
          </cell>
          <cell r="AV1784">
            <v>19110</v>
          </cell>
          <cell r="AW1784">
            <v>19021.225409999999</v>
          </cell>
          <cell r="AX1784">
            <v>21500</v>
          </cell>
          <cell r="AY1784">
            <v>0.12506541077969646</v>
          </cell>
          <cell r="AZ1784">
            <v>0.11116279069767442</v>
          </cell>
          <cell r="BA1784">
            <v>20900</v>
          </cell>
          <cell r="BB1784">
            <v>3</v>
          </cell>
          <cell r="BC1784">
            <v>9.3668236525379367E-2</v>
          </cell>
          <cell r="BD1784">
            <v>8.5645933014354067E-2</v>
          </cell>
          <cell r="BE1784">
            <v>20500</v>
          </cell>
          <cell r="BF1784">
            <v>6</v>
          </cell>
          <cell r="BG1784">
            <v>7.2736787022501304E-2</v>
          </cell>
          <cell r="BH1784">
            <v>6.7804878048780493E-2</v>
          </cell>
        </row>
        <row r="1785">
          <cell r="B1785" t="str">
            <v>33262</v>
          </cell>
          <cell r="C1785" t="str">
            <v>7804300149314</v>
          </cell>
          <cell r="D1785" t="str">
            <v>VINO TINTO DULCE 1,5Lts SANTA HELENA</v>
          </cell>
          <cell r="E1785">
            <v>6</v>
          </cell>
          <cell r="F1785" t="str">
            <v>BEBIDAS</v>
          </cell>
          <cell r="G1785" t="str">
            <v>BEBIDAS</v>
          </cell>
          <cell r="H1785" t="str">
            <v>VINOS MASIVOS</v>
          </cell>
          <cell r="I1785" t="str">
            <v>VINOS BOTELLA</v>
          </cell>
          <cell r="J1785" t="str">
            <v>SANTA HELENA</v>
          </cell>
          <cell r="K1785" t="str">
            <v>SANTA HELENA</v>
          </cell>
          <cell r="L1785">
            <v>27</v>
          </cell>
          <cell r="M1785" t="str">
            <v>A.J. S.A. CALIDAD ANTE TODO (27)</v>
          </cell>
          <cell r="N1785">
            <v>9</v>
          </cell>
          <cell r="O1785">
            <v>19</v>
          </cell>
          <cell r="P1785">
            <v>16</v>
          </cell>
          <cell r="Q1785">
            <v>19</v>
          </cell>
          <cell r="R1785">
            <v>13</v>
          </cell>
          <cell r="S1785">
            <v>42</v>
          </cell>
          <cell r="T1785">
            <v>25</v>
          </cell>
          <cell r="U1785">
            <v>42</v>
          </cell>
          <cell r="V1785">
            <v>5</v>
          </cell>
          <cell r="W1785">
            <v>10</v>
          </cell>
          <cell r="X1785">
            <v>21</v>
          </cell>
          <cell r="Y1785">
            <v>24</v>
          </cell>
          <cell r="Z1785">
            <v>5</v>
          </cell>
          <cell r="AA1785">
            <v>14</v>
          </cell>
          <cell r="AB1785">
            <v>10</v>
          </cell>
          <cell r="AC1785">
            <v>6</v>
          </cell>
          <cell r="AD1785">
            <v>14</v>
          </cell>
          <cell r="AE1785">
            <v>22</v>
          </cell>
          <cell r="AF1785">
            <v>17</v>
          </cell>
          <cell r="AG1785">
            <v>32</v>
          </cell>
          <cell r="AH1785">
            <v>5</v>
          </cell>
          <cell r="AI1785">
            <v>6</v>
          </cell>
          <cell r="AJ1785">
            <v>19</v>
          </cell>
          <cell r="AK1785">
            <v>50</v>
          </cell>
          <cell r="AL1785">
            <v>13</v>
          </cell>
          <cell r="AM1785">
            <v>27</v>
          </cell>
          <cell r="AN1785">
            <v>16</v>
          </cell>
          <cell r="AO1785">
            <v>19</v>
          </cell>
          <cell r="AP1785">
            <v>30</v>
          </cell>
          <cell r="AQ1785">
            <v>35.714285714285715</v>
          </cell>
          <cell r="AR1785">
            <v>16.25</v>
          </cell>
          <cell r="AS1785">
            <v>135</v>
          </cell>
          <cell r="AT1785">
            <v>15</v>
          </cell>
          <cell r="AU1785">
            <v>95</v>
          </cell>
          <cell r="AV1785">
            <v>35770</v>
          </cell>
          <cell r="AW1785">
            <v>35530.399080000003</v>
          </cell>
          <cell r="AX1785">
            <v>39900</v>
          </cell>
          <cell r="AY1785">
            <v>0.1154598825831703</v>
          </cell>
          <cell r="AZ1785">
            <v>0.10350877192982456</v>
          </cell>
          <cell r="BA1785">
            <v>38900</v>
          </cell>
          <cell r="BB1785">
            <v>3</v>
          </cell>
          <cell r="BC1785">
            <v>8.7503494548504257E-2</v>
          </cell>
          <cell r="BD1785">
            <v>8.0462724935732644E-2</v>
          </cell>
          <cell r="BE1785">
            <v>37900</v>
          </cell>
          <cell r="BF1785">
            <v>6</v>
          </cell>
          <cell r="BG1785">
            <v>5.9547106513838433E-2</v>
          </cell>
          <cell r="BH1785">
            <v>5.6200527704485491E-2</v>
          </cell>
        </row>
        <row r="1786">
          <cell r="B1786" t="str">
            <v>8456</v>
          </cell>
          <cell r="C1786" t="str">
            <v>7804300149307</v>
          </cell>
          <cell r="D1786" t="str">
            <v>VINO TINTO DULCE 750ml SANTA HELENA</v>
          </cell>
          <cell r="E1786">
            <v>12</v>
          </cell>
          <cell r="F1786" t="str">
            <v>BEBIDAS</v>
          </cell>
          <cell r="G1786" t="str">
            <v>BEBIDAS</v>
          </cell>
          <cell r="H1786" t="str">
            <v>VINOS MASIVOS</v>
          </cell>
          <cell r="I1786" t="str">
            <v>VINOS BOTELLA</v>
          </cell>
          <cell r="J1786" t="str">
            <v>SANTA HELENA</v>
          </cell>
          <cell r="K1786" t="str">
            <v>SANTA HELENA</v>
          </cell>
          <cell r="L1786">
            <v>27</v>
          </cell>
          <cell r="M1786" t="str">
            <v>A.J. S.A. CALIDAD ANTE TODO (27)</v>
          </cell>
          <cell r="N1786">
            <v>18</v>
          </cell>
          <cell r="O1786">
            <v>36</v>
          </cell>
          <cell r="P1786">
            <v>49</v>
          </cell>
          <cell r="Q1786">
            <v>50</v>
          </cell>
          <cell r="R1786">
            <v>37</v>
          </cell>
          <cell r="S1786">
            <v>82</v>
          </cell>
          <cell r="T1786">
            <v>88</v>
          </cell>
          <cell r="U1786">
            <v>88</v>
          </cell>
          <cell r="V1786">
            <v>14</v>
          </cell>
          <cell r="W1786">
            <v>21</v>
          </cell>
          <cell r="X1786">
            <v>13</v>
          </cell>
          <cell r="Y1786">
            <v>28</v>
          </cell>
          <cell r="Z1786">
            <v>14</v>
          </cell>
          <cell r="AA1786">
            <v>16</v>
          </cell>
          <cell r="AB1786">
            <v>19</v>
          </cell>
          <cell r="AC1786">
            <v>25</v>
          </cell>
          <cell r="AD1786">
            <v>11</v>
          </cell>
          <cell r="AE1786">
            <v>28</v>
          </cell>
          <cell r="AF1786">
            <v>37</v>
          </cell>
          <cell r="AG1786">
            <v>36</v>
          </cell>
          <cell r="AH1786">
            <v>4</v>
          </cell>
          <cell r="AI1786">
            <v>9</v>
          </cell>
          <cell r="AJ1786">
            <v>51</v>
          </cell>
          <cell r="AK1786">
            <v>44</v>
          </cell>
          <cell r="AL1786">
            <v>12</v>
          </cell>
          <cell r="AM1786">
            <v>31</v>
          </cell>
          <cell r="AN1786">
            <v>46</v>
          </cell>
          <cell r="AO1786">
            <v>20</v>
          </cell>
          <cell r="AP1786">
            <v>30.6</v>
          </cell>
          <cell r="AQ1786">
            <v>15</v>
          </cell>
          <cell r="AR1786">
            <v>12.857142857142856</v>
          </cell>
          <cell r="AS1786">
            <v>37.200000000000003</v>
          </cell>
          <cell r="AT1786">
            <v>38.333333333333329</v>
          </cell>
          <cell r="AU1786">
            <v>66.666666666666671</v>
          </cell>
          <cell r="AV1786">
            <v>18620</v>
          </cell>
          <cell r="AW1786">
            <v>18506.641449999999</v>
          </cell>
          <cell r="AX1786">
            <v>20750</v>
          </cell>
          <cell r="AY1786">
            <v>0.11439312567132109</v>
          </cell>
          <cell r="AZ1786">
            <v>0.10265060240963855</v>
          </cell>
          <cell r="BA1786">
            <v>20250</v>
          </cell>
          <cell r="BB1786">
            <v>3</v>
          </cell>
          <cell r="BC1786">
            <v>8.7540279269602506E-2</v>
          </cell>
          <cell r="BD1786">
            <v>8.049382716049383E-2</v>
          </cell>
          <cell r="BE1786">
            <v>19900</v>
          </cell>
          <cell r="BF1786">
            <v>6</v>
          </cell>
          <cell r="BG1786">
            <v>6.8743286788399471E-2</v>
          </cell>
          <cell r="BH1786">
            <v>6.4321608040201012E-2</v>
          </cell>
        </row>
        <row r="1787">
          <cell r="B1787" t="str">
            <v>21220</v>
          </cell>
          <cell r="C1787" t="str">
            <v>7804300151478</v>
          </cell>
          <cell r="D1787" t="str">
            <v>VINO BLANCO MENTA LIMON 750ml VIBRA</v>
          </cell>
          <cell r="E1787">
            <v>12</v>
          </cell>
          <cell r="F1787" t="str">
            <v>BEBIDAS</v>
          </cell>
          <cell r="G1787" t="str">
            <v>BEBIDAS</v>
          </cell>
          <cell r="H1787" t="str">
            <v>VINOS MASIVOS</v>
          </cell>
          <cell r="I1787" t="str">
            <v>VINOS BOTELLA</v>
          </cell>
          <cell r="J1787" t="str">
            <v>SANTA HELENA</v>
          </cell>
          <cell r="K1787" t="str">
            <v>VIBRA</v>
          </cell>
          <cell r="L1787">
            <v>27</v>
          </cell>
          <cell r="M1787" t="str">
            <v>A.J. S.A. CALIDAD ANTE TODO (27)</v>
          </cell>
          <cell r="N1787">
            <v>18</v>
          </cell>
          <cell r="O1787">
            <v>8</v>
          </cell>
          <cell r="P1787">
            <v>7</v>
          </cell>
          <cell r="Q1787">
            <v>4</v>
          </cell>
          <cell r="R1787">
            <v>10</v>
          </cell>
          <cell r="S1787">
            <v>4</v>
          </cell>
          <cell r="T1787">
            <v>24</v>
          </cell>
          <cell r="U1787">
            <v>22</v>
          </cell>
          <cell r="V1787">
            <v>8</v>
          </cell>
          <cell r="W1787">
            <v>1</v>
          </cell>
          <cell r="X1787">
            <v>1</v>
          </cell>
          <cell r="Y1787">
            <v>3</v>
          </cell>
          <cell r="Z1787">
            <v>9</v>
          </cell>
          <cell r="AA1787">
            <v>1</v>
          </cell>
          <cell r="AB1787">
            <v>7</v>
          </cell>
          <cell r="AC1787">
            <v>7</v>
          </cell>
          <cell r="AD1787">
            <v>10</v>
          </cell>
          <cell r="AE1787">
            <v>1</v>
          </cell>
          <cell r="AF1787">
            <v>6</v>
          </cell>
          <cell r="AG1787">
            <v>6</v>
          </cell>
          <cell r="AH1787">
            <v>0</v>
          </cell>
          <cell r="AI1787">
            <v>1</v>
          </cell>
          <cell r="AJ1787">
            <v>35</v>
          </cell>
          <cell r="AK1787">
            <v>27</v>
          </cell>
          <cell r="AL1787">
            <v>10</v>
          </cell>
          <cell r="AM1787">
            <v>20</v>
          </cell>
          <cell r="AN1787">
            <v>15</v>
          </cell>
          <cell r="AO1787">
            <v>36</v>
          </cell>
          <cell r="AP1787">
            <v>262.5</v>
          </cell>
          <cell r="AQ1787">
            <v>36.81818181818182</v>
          </cell>
          <cell r="AR1787">
            <v>100</v>
          </cell>
          <cell r="AS1787">
            <v>85.714285714285722</v>
          </cell>
          <cell r="AT1787">
            <v>75</v>
          </cell>
          <cell r="AU1787">
            <v>1080</v>
          </cell>
          <cell r="AV1787">
            <v>17150</v>
          </cell>
          <cell r="AW1787">
            <v>9457.01152</v>
          </cell>
          <cell r="AX1787">
            <v>17500</v>
          </cell>
          <cell r="AY1787">
            <v>2.0408163265306145E-2</v>
          </cell>
          <cell r="AZ1787">
            <v>0.02</v>
          </cell>
          <cell r="BA1787">
            <v>16900</v>
          </cell>
          <cell r="BB1787">
            <v>3</v>
          </cell>
          <cell r="BC1787">
            <v>-1.4577259475218707E-2</v>
          </cell>
          <cell r="BD1787">
            <v>-1.4792899408284023E-2</v>
          </cell>
          <cell r="BE1787">
            <v>16500</v>
          </cell>
          <cell r="BF1787">
            <v>6</v>
          </cell>
          <cell r="BG1787">
            <v>-3.790087463556846E-2</v>
          </cell>
          <cell r="BH1787">
            <v>-3.9393939393939391E-2</v>
          </cell>
        </row>
        <row r="1788">
          <cell r="B1788" t="str">
            <v>21219</v>
          </cell>
          <cell r="C1788" t="str">
            <v>7804300151461</v>
          </cell>
          <cell r="D1788" t="str">
            <v>VINO NARANJA 750ml VIBRA</v>
          </cell>
          <cell r="E1788">
            <v>12</v>
          </cell>
          <cell r="F1788" t="str">
            <v>BEBIDAS</v>
          </cell>
          <cell r="G1788" t="str">
            <v>BEBIDAS</v>
          </cell>
          <cell r="H1788" t="str">
            <v>VINOS MASIVOS</v>
          </cell>
          <cell r="I1788" t="str">
            <v>VINOS BOTELLA</v>
          </cell>
          <cell r="J1788" t="str">
            <v>SANTA HELENA</v>
          </cell>
          <cell r="K1788" t="str">
            <v>VIBRA</v>
          </cell>
          <cell r="L1788">
            <v>27</v>
          </cell>
          <cell r="M1788" t="str">
            <v>A.J. S.A. CALIDAD ANTE TODO (27)</v>
          </cell>
          <cell r="N1788">
            <v>29</v>
          </cell>
          <cell r="O1788">
            <v>90</v>
          </cell>
          <cell r="P1788">
            <v>55</v>
          </cell>
          <cell r="Q1788">
            <v>51</v>
          </cell>
          <cell r="R1788">
            <v>29</v>
          </cell>
          <cell r="S1788">
            <v>5</v>
          </cell>
          <cell r="T1788">
            <v>47</v>
          </cell>
          <cell r="U1788">
            <v>41</v>
          </cell>
          <cell r="V1788">
            <v>82</v>
          </cell>
          <cell r="W1788">
            <v>3</v>
          </cell>
          <cell r="X1788">
            <v>23</v>
          </cell>
          <cell r="Y1788">
            <v>18</v>
          </cell>
          <cell r="Z1788">
            <v>24</v>
          </cell>
          <cell r="AA1788">
            <v>3</v>
          </cell>
          <cell r="AB1788">
            <v>75</v>
          </cell>
          <cell r="AC1788">
            <v>59</v>
          </cell>
          <cell r="AD1788">
            <v>23</v>
          </cell>
          <cell r="AE1788">
            <v>6</v>
          </cell>
          <cell r="AF1788">
            <v>61</v>
          </cell>
          <cell r="AG1788">
            <v>49</v>
          </cell>
          <cell r="AH1788">
            <v>0</v>
          </cell>
          <cell r="AI1788">
            <v>0</v>
          </cell>
          <cell r="AJ1788">
            <v>278</v>
          </cell>
          <cell r="AK1788">
            <v>474</v>
          </cell>
          <cell r="AL1788">
            <v>117</v>
          </cell>
          <cell r="AM1788">
            <v>248</v>
          </cell>
          <cell r="AN1788">
            <v>264</v>
          </cell>
          <cell r="AO1788">
            <v>48</v>
          </cell>
          <cell r="AP1788">
            <v>163.52941176470588</v>
          </cell>
          <cell r="AQ1788">
            <v>346.82926829268291</v>
          </cell>
          <cell r="AR1788">
            <v>195</v>
          </cell>
          <cell r="AS1788">
            <v>126.10169491525424</v>
          </cell>
          <cell r="AT1788">
            <v>161.63265306122449</v>
          </cell>
          <cell r="AU1788" t="str">
            <v>SV</v>
          </cell>
          <cell r="AV1788">
            <v>17150</v>
          </cell>
          <cell r="AW1788">
            <v>4805.2964300000003</v>
          </cell>
          <cell r="AX1788">
            <v>16900</v>
          </cell>
          <cell r="AY1788">
            <v>-1.4577259475218707E-2</v>
          </cell>
          <cell r="AZ1788">
            <v>-1.4792899408284023E-2</v>
          </cell>
          <cell r="BA1788">
            <v>16500</v>
          </cell>
          <cell r="BB1788">
            <v>3</v>
          </cell>
          <cell r="BC1788">
            <v>-3.790087463556846E-2</v>
          </cell>
          <cell r="BD1788">
            <v>-3.9393939393939391E-2</v>
          </cell>
          <cell r="BE1788">
            <v>15900</v>
          </cell>
          <cell r="BF1788">
            <v>6</v>
          </cell>
          <cell r="BG1788">
            <v>-7.2886297376093312E-2</v>
          </cell>
          <cell r="BH1788">
            <v>-7.8616352201257858E-2</v>
          </cell>
        </row>
        <row r="1789">
          <cell r="B1789" t="str">
            <v>21218</v>
          </cell>
          <cell r="C1789" t="str">
            <v>7804300151485</v>
          </cell>
          <cell r="D1789" t="str">
            <v>VINO TINTO DULCE 1,5Lts VIBRA</v>
          </cell>
          <cell r="E1789">
            <v>6</v>
          </cell>
          <cell r="F1789" t="str">
            <v>BEBIDAS</v>
          </cell>
          <cell r="G1789" t="str">
            <v>BEBIDAS</v>
          </cell>
          <cell r="H1789" t="str">
            <v>VINOS MASIVOS</v>
          </cell>
          <cell r="I1789" t="str">
            <v>VINOS BOTELLA</v>
          </cell>
          <cell r="J1789" t="str">
            <v>SANTA HELENA</v>
          </cell>
          <cell r="K1789" t="str">
            <v>VIBRA</v>
          </cell>
          <cell r="L1789">
            <v>27</v>
          </cell>
          <cell r="M1789" t="str">
            <v>A.J. S.A. CALIDAD ANTE TODO (27)</v>
          </cell>
          <cell r="N1789">
            <v>90</v>
          </cell>
          <cell r="O1789">
            <v>63</v>
          </cell>
          <cell r="P1789">
            <v>8</v>
          </cell>
          <cell r="Q1789">
            <v>11</v>
          </cell>
          <cell r="R1789">
            <v>44</v>
          </cell>
          <cell r="S1789">
            <v>26</v>
          </cell>
          <cell r="T1789">
            <v>27</v>
          </cell>
          <cell r="U1789">
            <v>25</v>
          </cell>
          <cell r="V1789">
            <v>55</v>
          </cell>
          <cell r="W1789">
            <v>12</v>
          </cell>
          <cell r="X1789">
            <v>11</v>
          </cell>
          <cell r="Y1789">
            <v>13</v>
          </cell>
          <cell r="Z1789">
            <v>12</v>
          </cell>
          <cell r="AA1789">
            <v>18</v>
          </cell>
          <cell r="AB1789">
            <v>12</v>
          </cell>
          <cell r="AC1789">
            <v>12</v>
          </cell>
          <cell r="AD1789">
            <v>13</v>
          </cell>
          <cell r="AE1789">
            <v>7</v>
          </cell>
          <cell r="AF1789">
            <v>19</v>
          </cell>
          <cell r="AG1789">
            <v>19</v>
          </cell>
          <cell r="AH1789">
            <v>7</v>
          </cell>
          <cell r="AI1789">
            <v>29</v>
          </cell>
          <cell r="AJ1789">
            <v>77</v>
          </cell>
          <cell r="AK1789">
            <v>39</v>
          </cell>
          <cell r="AL1789">
            <v>93</v>
          </cell>
          <cell r="AM1789">
            <v>132</v>
          </cell>
          <cell r="AN1789">
            <v>150</v>
          </cell>
          <cell r="AO1789">
            <v>25</v>
          </cell>
          <cell r="AP1789">
            <v>210</v>
          </cell>
          <cell r="AQ1789">
            <v>46.800000000000004</v>
          </cell>
          <cell r="AR1789">
            <v>214.61538461538461</v>
          </cell>
          <cell r="AS1789">
            <v>330</v>
          </cell>
          <cell r="AT1789">
            <v>236.84210526315789</v>
          </cell>
          <cell r="AU1789">
            <v>25.862068965517238</v>
          </cell>
          <cell r="AV1789">
            <v>32830</v>
          </cell>
          <cell r="AW1789">
            <v>11389.60449</v>
          </cell>
          <cell r="AX1789">
            <v>32900</v>
          </cell>
          <cell r="AY1789">
            <v>2.132196162046851E-3</v>
          </cell>
          <cell r="AZ1789">
            <v>2.1276595744680851E-3</v>
          </cell>
          <cell r="BA1789">
            <v>31900</v>
          </cell>
          <cell r="BB1789">
            <v>3</v>
          </cell>
          <cell r="BC1789">
            <v>-2.832774901005175E-2</v>
          </cell>
          <cell r="BD1789">
            <v>-2.9153605015673982E-2</v>
          </cell>
          <cell r="BE1789">
            <v>30900</v>
          </cell>
          <cell r="BF1789">
            <v>6</v>
          </cell>
          <cell r="BG1789">
            <v>-5.8787694182150463E-2</v>
          </cell>
          <cell r="BH1789">
            <v>-6.2459546925566344E-2</v>
          </cell>
        </row>
        <row r="1790">
          <cell r="B1790" t="str">
            <v>21217</v>
          </cell>
          <cell r="C1790" t="str">
            <v>7804300151454</v>
          </cell>
          <cell r="D1790" t="str">
            <v>VINO TINTO DULCE 750ml VIBRA</v>
          </cell>
          <cell r="E1790">
            <v>12</v>
          </cell>
          <cell r="F1790" t="str">
            <v>BEBIDAS</v>
          </cell>
          <cell r="G1790" t="str">
            <v>BEBIDAS</v>
          </cell>
          <cell r="H1790" t="str">
            <v>VINOS MASIVOS</v>
          </cell>
          <cell r="I1790" t="str">
            <v>VINOS BOTELLA</v>
          </cell>
          <cell r="J1790" t="str">
            <v>SANTA HELENA</v>
          </cell>
          <cell r="K1790" t="str">
            <v>VIBRA</v>
          </cell>
          <cell r="L1790">
            <v>27</v>
          </cell>
          <cell r="M1790" t="str">
            <v>A.J. S.A. CALIDAD ANTE TODO (27)</v>
          </cell>
          <cell r="N1790">
            <v>53</v>
          </cell>
          <cell r="O1790">
            <v>91</v>
          </cell>
          <cell r="P1790">
            <v>52</v>
          </cell>
          <cell r="Q1790">
            <v>39</v>
          </cell>
          <cell r="R1790">
            <v>37</v>
          </cell>
          <cell r="S1790">
            <v>2</v>
          </cell>
          <cell r="T1790">
            <v>70</v>
          </cell>
          <cell r="U1790">
            <v>52</v>
          </cell>
          <cell r="V1790">
            <v>13</v>
          </cell>
          <cell r="W1790">
            <v>2</v>
          </cell>
          <cell r="X1790">
            <v>38</v>
          </cell>
          <cell r="Y1790">
            <v>28</v>
          </cell>
          <cell r="Z1790">
            <v>15</v>
          </cell>
          <cell r="AA1790">
            <v>0</v>
          </cell>
          <cell r="AB1790">
            <v>42</v>
          </cell>
          <cell r="AC1790">
            <v>42</v>
          </cell>
          <cell r="AD1790">
            <v>22</v>
          </cell>
          <cell r="AE1790">
            <v>3</v>
          </cell>
          <cell r="AF1790">
            <v>23</v>
          </cell>
          <cell r="AG1790">
            <v>13</v>
          </cell>
          <cell r="AH1790">
            <v>0</v>
          </cell>
          <cell r="AI1790">
            <v>1</v>
          </cell>
          <cell r="AJ1790">
            <v>148</v>
          </cell>
          <cell r="AK1790">
            <v>50</v>
          </cell>
          <cell r="AL1790">
            <v>180</v>
          </cell>
          <cell r="AM1790">
            <v>205</v>
          </cell>
          <cell r="AN1790">
            <v>12</v>
          </cell>
          <cell r="AO1790">
            <v>35</v>
          </cell>
          <cell r="AP1790">
            <v>113.84615384615384</v>
          </cell>
          <cell r="AQ1790">
            <v>28.846153846153847</v>
          </cell>
          <cell r="AR1790">
            <v>192.85714285714286</v>
          </cell>
          <cell r="AS1790">
            <v>146.42857142857144</v>
          </cell>
          <cell r="AT1790">
            <v>27.692307692307693</v>
          </cell>
          <cell r="AU1790">
            <v>1050</v>
          </cell>
          <cell r="AV1790">
            <v>17150</v>
          </cell>
          <cell r="AW1790">
            <v>5280.1380499999996</v>
          </cell>
          <cell r="AX1790">
            <v>16500</v>
          </cell>
          <cell r="AY1790">
            <v>-3.790087463556846E-2</v>
          </cell>
          <cell r="AZ1790">
            <v>-3.9393939393939391E-2</v>
          </cell>
          <cell r="BA1790">
            <v>15900</v>
          </cell>
          <cell r="BB1790">
            <v>3</v>
          </cell>
          <cell r="BC1790">
            <v>-7.2886297376093312E-2</v>
          </cell>
          <cell r="BD1790">
            <v>-7.8616352201257858E-2</v>
          </cell>
          <cell r="BE1790">
            <v>15500</v>
          </cell>
          <cell r="BF1790">
            <v>6</v>
          </cell>
          <cell r="BG1790">
            <v>-9.6209912536443176E-2</v>
          </cell>
          <cell r="BH1790">
            <v>-0.1064516129032258</v>
          </cell>
        </row>
        <row r="1791">
          <cell r="B1791" t="str">
            <v>8742</v>
          </cell>
          <cell r="C1791" t="str">
            <v>7791728000115</v>
          </cell>
          <cell r="D1791" t="str">
            <v>VINO BLANCO DULCE 750ml CHENIN SANTA JULIA</v>
          </cell>
          <cell r="E1791">
            <v>6</v>
          </cell>
          <cell r="F1791" t="str">
            <v>BEBIDAS</v>
          </cell>
          <cell r="G1791" t="str">
            <v>BEBIDAS</v>
          </cell>
          <cell r="H1791" t="str">
            <v>VINOS MASIVOS</v>
          </cell>
          <cell r="I1791" t="str">
            <v>VINOS BOTELLA</v>
          </cell>
          <cell r="J1791" t="str">
            <v>SANTA JULIA</v>
          </cell>
          <cell r="K1791" t="str">
            <v>SANTA JULIA</v>
          </cell>
          <cell r="L1791">
            <v>126</v>
          </cell>
          <cell r="M1791" t="str">
            <v>LONDON IMPORT S.A. (126)</v>
          </cell>
          <cell r="N1791">
            <v>15</v>
          </cell>
          <cell r="O1791">
            <v>17</v>
          </cell>
          <cell r="P1791">
            <v>8</v>
          </cell>
          <cell r="Q1791">
            <v>12</v>
          </cell>
          <cell r="R1791">
            <v>6</v>
          </cell>
          <cell r="S1791">
            <v>11</v>
          </cell>
          <cell r="T1791">
            <v>12</v>
          </cell>
          <cell r="U1791">
            <v>12</v>
          </cell>
          <cell r="V1791">
            <v>1</v>
          </cell>
          <cell r="W1791">
            <v>6</v>
          </cell>
          <cell r="X1791">
            <v>3</v>
          </cell>
          <cell r="Y1791">
            <v>2</v>
          </cell>
          <cell r="Z1791">
            <v>9</v>
          </cell>
          <cell r="AA1791">
            <v>5</v>
          </cell>
          <cell r="AB1791">
            <v>6</v>
          </cell>
          <cell r="AC1791">
            <v>6</v>
          </cell>
          <cell r="AD1791">
            <v>4</v>
          </cell>
          <cell r="AE1791">
            <v>7</v>
          </cell>
          <cell r="AF1791">
            <v>3</v>
          </cell>
          <cell r="AG1791">
            <v>6</v>
          </cell>
          <cell r="AH1791">
            <v>0</v>
          </cell>
          <cell r="AI1791">
            <v>5</v>
          </cell>
          <cell r="AJ1791">
            <v>20</v>
          </cell>
          <cell r="AK1791">
            <v>0</v>
          </cell>
          <cell r="AL1791">
            <v>5</v>
          </cell>
          <cell r="AM1791">
            <v>0</v>
          </cell>
          <cell r="AN1791">
            <v>7</v>
          </cell>
          <cell r="AO1791">
            <v>6</v>
          </cell>
          <cell r="AP1791">
            <v>50</v>
          </cell>
          <cell r="AQ1791" t="str">
            <v>Q</v>
          </cell>
          <cell r="AR1791">
            <v>75</v>
          </cell>
          <cell r="AS1791" t="str">
            <v>Q</v>
          </cell>
          <cell r="AT1791">
            <v>35</v>
          </cell>
          <cell r="AU1791">
            <v>36</v>
          </cell>
          <cell r="AV1791">
            <v>54511.999960000001</v>
          </cell>
          <cell r="AW1791">
            <v>51946.681270000001</v>
          </cell>
          <cell r="AX1791">
            <v>57900</v>
          </cell>
          <cell r="AY1791">
            <v>6.2151453670495682E-2</v>
          </cell>
          <cell r="AZ1791">
            <v>5.8514681174438671E-2</v>
          </cell>
          <cell r="BA1791">
            <v>56900</v>
          </cell>
          <cell r="BB1791">
            <v>3</v>
          </cell>
          <cell r="BC1791">
            <v>4.380686897843189E-2</v>
          </cell>
          <cell r="BD1791">
            <v>4.1968366256590492E-2</v>
          </cell>
          <cell r="BE1791">
            <v>55900</v>
          </cell>
          <cell r="BF1791">
            <v>6</v>
          </cell>
          <cell r="BG1791">
            <v>2.5462284286367876E-2</v>
          </cell>
          <cell r="BH1791">
            <v>2.4830054382826459E-2</v>
          </cell>
        </row>
        <row r="1792">
          <cell r="B1792" t="str">
            <v>29899</v>
          </cell>
          <cell r="C1792" t="str">
            <v>7840557002019</v>
          </cell>
          <cell r="D1792" t="str">
            <v>VINO DULCE SANTA JULIA + VASO</v>
          </cell>
          <cell r="E1792">
            <v>1</v>
          </cell>
          <cell r="F1792" t="str">
            <v>BEBIDAS</v>
          </cell>
          <cell r="G1792" t="str">
            <v>BEBIDAS</v>
          </cell>
          <cell r="H1792" t="str">
            <v>VINOS MASIVOS</v>
          </cell>
          <cell r="I1792" t="str">
            <v>VINOS BOTELLA</v>
          </cell>
          <cell r="J1792" t="str">
            <v>SANTA JULIA</v>
          </cell>
          <cell r="K1792" t="str">
            <v>SANTA JULIA</v>
          </cell>
          <cell r="L1792">
            <v>126</v>
          </cell>
          <cell r="M1792" t="str">
            <v>LONDON IMPORT S.A. (126)</v>
          </cell>
          <cell r="N1792">
            <v>5</v>
          </cell>
          <cell r="O1792">
            <v>3</v>
          </cell>
          <cell r="P1792">
            <v>1</v>
          </cell>
          <cell r="Q1792">
            <v>0</v>
          </cell>
          <cell r="R1792">
            <v>1</v>
          </cell>
          <cell r="S1792">
            <v>3</v>
          </cell>
          <cell r="T1792">
            <v>4</v>
          </cell>
          <cell r="U1792">
            <v>2</v>
          </cell>
          <cell r="V1792">
            <v>0</v>
          </cell>
          <cell r="W1792">
            <v>1</v>
          </cell>
          <cell r="X1792">
            <v>0</v>
          </cell>
          <cell r="Y1792">
            <v>1</v>
          </cell>
          <cell r="Z1792">
            <v>2</v>
          </cell>
          <cell r="AA1792">
            <v>1</v>
          </cell>
          <cell r="AB1792">
            <v>0</v>
          </cell>
          <cell r="AC1792">
            <v>2</v>
          </cell>
          <cell r="AD1792">
            <v>6</v>
          </cell>
          <cell r="AE1792">
            <v>0</v>
          </cell>
          <cell r="AF1792">
            <v>5</v>
          </cell>
          <cell r="AG1792">
            <v>5</v>
          </cell>
          <cell r="AH1792">
            <v>0</v>
          </cell>
          <cell r="AI1792">
            <v>0</v>
          </cell>
          <cell r="AJ1792">
            <v>1</v>
          </cell>
          <cell r="AK1792">
            <v>0</v>
          </cell>
          <cell r="AL1792">
            <v>3</v>
          </cell>
          <cell r="AM1792">
            <v>0</v>
          </cell>
          <cell r="AN1792">
            <v>0</v>
          </cell>
          <cell r="AO1792">
            <v>0</v>
          </cell>
          <cell r="AP1792" t="str">
            <v>SV</v>
          </cell>
          <cell r="AQ1792" t="str">
            <v>Q</v>
          </cell>
          <cell r="AR1792">
            <v>90</v>
          </cell>
          <cell r="AS1792" t="str">
            <v>Q</v>
          </cell>
          <cell r="AT1792" t="str">
            <v>Q</v>
          </cell>
          <cell r="AU1792" t="str">
            <v>Q</v>
          </cell>
          <cell r="AV1792">
            <v>89133</v>
          </cell>
          <cell r="AW1792">
            <v>83788.422189999997</v>
          </cell>
          <cell r="AX1792">
            <v>97900</v>
          </cell>
          <cell r="AY1792">
            <v>9.8358632605207941E-2</v>
          </cell>
          <cell r="AZ1792">
            <v>8.9550561797752809E-2</v>
          </cell>
          <cell r="BA1792">
            <v>94900</v>
          </cell>
          <cell r="BB1792">
            <v>2</v>
          </cell>
          <cell r="BC1792">
            <v>6.4701064701064626E-2</v>
          </cell>
          <cell r="BD1792">
            <v>6.076923076923077E-2</v>
          </cell>
          <cell r="BE1792">
            <v>92900</v>
          </cell>
          <cell r="BF1792">
            <v>6</v>
          </cell>
          <cell r="BG1792">
            <v>4.2262686098302638E-2</v>
          </cell>
          <cell r="BH1792">
            <v>4.0548977395048438E-2</v>
          </cell>
        </row>
        <row r="1793">
          <cell r="B1793" t="str">
            <v>31192</v>
          </cell>
          <cell r="C1793" t="str">
            <v>7791728005165</v>
          </cell>
          <cell r="D1793" t="str">
            <v>VINO TINTO DULCE 750ml CHEMIN SANTA JULIA</v>
          </cell>
          <cell r="E1793">
            <v>6</v>
          </cell>
          <cell r="F1793" t="str">
            <v>BEBIDAS</v>
          </cell>
          <cell r="G1793" t="str">
            <v>BEBIDAS</v>
          </cell>
          <cell r="H1793" t="str">
            <v>VINOS MASIVOS</v>
          </cell>
          <cell r="I1793" t="str">
            <v>VINOS BOTELLA</v>
          </cell>
          <cell r="J1793" t="str">
            <v>SANTA JULIA</v>
          </cell>
          <cell r="K1793" t="str">
            <v>SANTA JULIA</v>
          </cell>
          <cell r="L1793">
            <v>126</v>
          </cell>
          <cell r="M1793" t="str">
            <v>LONDON IMPORT S.A. (126)</v>
          </cell>
          <cell r="N1793">
            <v>0</v>
          </cell>
          <cell r="O1793">
            <v>1</v>
          </cell>
          <cell r="P1793">
            <v>0</v>
          </cell>
          <cell r="Q1793">
            <v>0</v>
          </cell>
          <cell r="R1793">
            <v>2</v>
          </cell>
          <cell r="S1793">
            <v>6</v>
          </cell>
          <cell r="T1793">
            <v>1</v>
          </cell>
          <cell r="U1793">
            <v>1</v>
          </cell>
          <cell r="V1793">
            <v>0</v>
          </cell>
          <cell r="W1793">
            <v>3</v>
          </cell>
          <cell r="X1793">
            <v>3</v>
          </cell>
          <cell r="Y1793">
            <v>3</v>
          </cell>
          <cell r="Z1793">
            <v>1</v>
          </cell>
          <cell r="AA1793">
            <v>1</v>
          </cell>
          <cell r="AB1793">
            <v>1</v>
          </cell>
          <cell r="AC1793">
            <v>2</v>
          </cell>
          <cell r="AD1793">
            <v>5</v>
          </cell>
          <cell r="AE1793">
            <v>2</v>
          </cell>
          <cell r="AF1793">
            <v>4</v>
          </cell>
          <cell r="AG1793">
            <v>5</v>
          </cell>
          <cell r="AH1793">
            <v>0</v>
          </cell>
          <cell r="AI1793">
            <v>0</v>
          </cell>
          <cell r="AJ1793">
            <v>6</v>
          </cell>
          <cell r="AK1793">
            <v>14</v>
          </cell>
          <cell r="AL1793">
            <v>7</v>
          </cell>
          <cell r="AM1793">
            <v>9</v>
          </cell>
          <cell r="AN1793">
            <v>2</v>
          </cell>
          <cell r="AO1793">
            <v>6</v>
          </cell>
          <cell r="AP1793" t="str">
            <v>SV</v>
          </cell>
          <cell r="AQ1793">
            <v>420</v>
          </cell>
          <cell r="AR1793">
            <v>70</v>
          </cell>
          <cell r="AS1793">
            <v>135</v>
          </cell>
          <cell r="AT1793">
            <v>12</v>
          </cell>
          <cell r="AU1793" t="str">
            <v>SV</v>
          </cell>
          <cell r="AV1793">
            <v>54511.999960000001</v>
          </cell>
          <cell r="AW1793">
            <v>50394.392180000003</v>
          </cell>
          <cell r="AX1793">
            <v>57900</v>
          </cell>
          <cell r="AY1793">
            <v>6.2151453670495682E-2</v>
          </cell>
          <cell r="AZ1793">
            <v>5.8514681174438671E-2</v>
          </cell>
          <cell r="BA1793">
            <v>56900</v>
          </cell>
          <cell r="BB1793">
            <v>3</v>
          </cell>
          <cell r="BC1793">
            <v>4.380686897843189E-2</v>
          </cell>
          <cell r="BD1793">
            <v>4.1968366256590492E-2</v>
          </cell>
          <cell r="BE1793">
            <v>55900</v>
          </cell>
          <cell r="BF1793">
            <v>6</v>
          </cell>
          <cell r="BG1793">
            <v>2.5462284286367876E-2</v>
          </cell>
          <cell r="BH1793">
            <v>2.4830054382826459E-2</v>
          </cell>
        </row>
        <row r="1794">
          <cell r="B1794" t="str">
            <v>12525</v>
          </cell>
          <cell r="C1794" t="str">
            <v>7841056003279</v>
          </cell>
          <cell r="D1794" t="str">
            <v>VINO BIVARIETAL CHARD 750ml SANTA MONICA</v>
          </cell>
          <cell r="E1794">
            <v>6</v>
          </cell>
          <cell r="F1794" t="str">
            <v>BEBIDAS</v>
          </cell>
          <cell r="G1794" t="str">
            <v>BEBIDAS</v>
          </cell>
          <cell r="H1794" t="str">
            <v>VINOS MASIVOS</v>
          </cell>
          <cell r="I1794" t="str">
            <v>VINOS BOTELLA</v>
          </cell>
          <cell r="J1794" t="str">
            <v>SANTA MONICA</v>
          </cell>
          <cell r="K1794" t="str">
            <v>SANTA MONICA</v>
          </cell>
          <cell r="L1794">
            <v>114</v>
          </cell>
          <cell r="M1794" t="str">
            <v>APOLO IMPORT S.A. 2 - TRENTINO (114)</v>
          </cell>
          <cell r="N1794">
            <v>0</v>
          </cell>
          <cell r="O1794">
            <v>4</v>
          </cell>
          <cell r="P1794">
            <v>0</v>
          </cell>
          <cell r="Q1794">
            <v>0</v>
          </cell>
          <cell r="R1794">
            <v>0</v>
          </cell>
          <cell r="S1794">
            <v>1</v>
          </cell>
          <cell r="T1794">
            <v>6</v>
          </cell>
          <cell r="U1794">
            <v>2</v>
          </cell>
          <cell r="V1794">
            <v>0</v>
          </cell>
          <cell r="W1794">
            <v>0</v>
          </cell>
          <cell r="X1794">
            <v>1</v>
          </cell>
          <cell r="Y1794">
            <v>0</v>
          </cell>
          <cell r="Z1794">
            <v>0</v>
          </cell>
          <cell r="AA1794">
            <v>2</v>
          </cell>
          <cell r="AB1794">
            <v>3</v>
          </cell>
          <cell r="AC1794">
            <v>2</v>
          </cell>
          <cell r="AD1794">
            <v>7</v>
          </cell>
          <cell r="AE1794">
            <v>3</v>
          </cell>
          <cell r="AF1794">
            <v>0</v>
          </cell>
          <cell r="AG1794">
            <v>1</v>
          </cell>
          <cell r="AH1794">
            <v>0</v>
          </cell>
          <cell r="AI1794">
            <v>0</v>
          </cell>
          <cell r="AJ1794">
            <v>8</v>
          </cell>
          <cell r="AK1794">
            <v>2</v>
          </cell>
          <cell r="AL1794">
            <v>17</v>
          </cell>
          <cell r="AM1794">
            <v>4</v>
          </cell>
          <cell r="AN1794">
            <v>0</v>
          </cell>
          <cell r="AO1794">
            <v>0</v>
          </cell>
          <cell r="AP1794" t="str">
            <v>SV</v>
          </cell>
          <cell r="AQ1794">
            <v>30</v>
          </cell>
          <cell r="AR1794" t="str">
            <v>SV</v>
          </cell>
          <cell r="AS1794">
            <v>60</v>
          </cell>
          <cell r="AT1794" t="str">
            <v>Q</v>
          </cell>
          <cell r="AU1794" t="str">
            <v>Q</v>
          </cell>
          <cell r="AV1794">
            <v>23920.000005000002</v>
          </cell>
          <cell r="AW1794">
            <v>23417.566589999999</v>
          </cell>
          <cell r="AX1794">
            <v>27500</v>
          </cell>
          <cell r="AY1794">
            <v>0.14966555159915007</v>
          </cell>
          <cell r="AZ1794">
            <v>0.13018181799999995</v>
          </cell>
          <cell r="BA1794">
            <v>26500</v>
          </cell>
          <cell r="BB1794">
            <v>3</v>
          </cell>
          <cell r="BC1794">
            <v>0.10785953154099914</v>
          </cell>
          <cell r="BD1794">
            <v>9.7358490377358428E-2</v>
          </cell>
          <cell r="BE1794">
            <v>25900</v>
          </cell>
          <cell r="BF1794">
            <v>6</v>
          </cell>
          <cell r="BG1794">
            <v>8.2775919506108631E-2</v>
          </cell>
          <cell r="BH1794">
            <v>7.6447876254826186E-2</v>
          </cell>
        </row>
        <row r="1795">
          <cell r="B1795" t="str">
            <v>12527</v>
          </cell>
          <cell r="C1795" t="str">
            <v>7841056003200</v>
          </cell>
          <cell r="D1795" t="str">
            <v>VINO CAB SAUVIGNON 750ml RVA SANTA MONICA</v>
          </cell>
          <cell r="E1795">
            <v>6</v>
          </cell>
          <cell r="F1795" t="str">
            <v>BEBIDAS</v>
          </cell>
          <cell r="G1795" t="str">
            <v>BEBIDAS</v>
          </cell>
          <cell r="H1795" t="str">
            <v>VINOS MASIVOS</v>
          </cell>
          <cell r="I1795" t="str">
            <v>VINOS BOTELLA</v>
          </cell>
          <cell r="J1795" t="str">
            <v>SANTA MONICA</v>
          </cell>
          <cell r="K1795" t="str">
            <v>SANTA MONICA</v>
          </cell>
          <cell r="L1795">
            <v>114</v>
          </cell>
          <cell r="M1795" t="str">
            <v>APOLO IMPORT S.A. 2 - TRENTINO (114)</v>
          </cell>
          <cell r="N1795">
            <v>1</v>
          </cell>
          <cell r="O1795">
            <v>1</v>
          </cell>
          <cell r="P1795">
            <v>0</v>
          </cell>
          <cell r="Q1795">
            <v>0</v>
          </cell>
          <cell r="R1795">
            <v>1</v>
          </cell>
          <cell r="S1795">
            <v>0</v>
          </cell>
          <cell r="T1795">
            <v>0</v>
          </cell>
          <cell r="U1795">
            <v>0</v>
          </cell>
          <cell r="V1795">
            <v>0</v>
          </cell>
          <cell r="W1795">
            <v>0</v>
          </cell>
          <cell r="X1795">
            <v>0</v>
          </cell>
          <cell r="Y1795">
            <v>0</v>
          </cell>
          <cell r="Z1795">
            <v>0</v>
          </cell>
          <cell r="AA1795">
            <v>0</v>
          </cell>
          <cell r="AB1795">
            <v>0</v>
          </cell>
          <cell r="AC1795">
            <v>0</v>
          </cell>
          <cell r="AD1795">
            <v>0</v>
          </cell>
          <cell r="AE1795">
            <v>0</v>
          </cell>
          <cell r="AF1795">
            <v>0</v>
          </cell>
          <cell r="AG1795">
            <v>0</v>
          </cell>
          <cell r="AH1795">
            <v>0</v>
          </cell>
          <cell r="AI1795">
            <v>0</v>
          </cell>
          <cell r="AJ1795">
            <v>0</v>
          </cell>
          <cell r="AK1795">
            <v>2</v>
          </cell>
          <cell r="AL1795">
            <v>0</v>
          </cell>
          <cell r="AM1795">
            <v>0</v>
          </cell>
          <cell r="AN1795">
            <v>0</v>
          </cell>
          <cell r="AO1795">
            <v>0</v>
          </cell>
          <cell r="AP1795" t="str">
            <v>Q</v>
          </cell>
          <cell r="AQ1795" t="str">
            <v>SV</v>
          </cell>
          <cell r="AR1795" t="str">
            <v>Q</v>
          </cell>
          <cell r="AS1795" t="str">
            <v>Q</v>
          </cell>
          <cell r="AT1795" t="str">
            <v>Q</v>
          </cell>
          <cell r="AU1795" t="str">
            <v>Q</v>
          </cell>
          <cell r="AV1795">
            <v>23920.000005000002</v>
          </cell>
          <cell r="AW1795">
            <v>23386.948090000002</v>
          </cell>
          <cell r="AX1795">
            <v>27500</v>
          </cell>
          <cell r="AY1795">
            <v>0.14966555159915007</v>
          </cell>
          <cell r="AZ1795">
            <v>0.13018181799999995</v>
          </cell>
          <cell r="BA1795">
            <v>26500</v>
          </cell>
          <cell r="BB1795">
            <v>3</v>
          </cell>
          <cell r="BC1795">
            <v>0.10785953154099914</v>
          </cell>
          <cell r="BD1795">
            <v>9.7358490377358428E-2</v>
          </cell>
          <cell r="BE1795">
            <v>25900</v>
          </cell>
          <cell r="BF1795">
            <v>6</v>
          </cell>
          <cell r="BG1795">
            <v>8.2775919506108631E-2</v>
          </cell>
          <cell r="BH1795">
            <v>7.6447876254826186E-2</v>
          </cell>
        </row>
        <row r="1796">
          <cell r="B1796" t="str">
            <v>12530</v>
          </cell>
          <cell r="C1796" t="str">
            <v>7841056003217</v>
          </cell>
          <cell r="D1796" t="str">
            <v>VINO CARMENERE 750ml RVA SANTA MONICA</v>
          </cell>
          <cell r="E1796">
            <v>6</v>
          </cell>
          <cell r="F1796" t="str">
            <v>BEBIDAS</v>
          </cell>
          <cell r="G1796" t="str">
            <v>BEBIDAS</v>
          </cell>
          <cell r="H1796" t="str">
            <v>VINOS MASIVOS</v>
          </cell>
          <cell r="I1796" t="str">
            <v>VINOS BOTELLA</v>
          </cell>
          <cell r="J1796" t="str">
            <v>SANTA MONICA</v>
          </cell>
          <cell r="K1796" t="str">
            <v>SANTA MONICA</v>
          </cell>
          <cell r="L1796">
            <v>114</v>
          </cell>
          <cell r="M1796" t="str">
            <v>APOLO IMPORT S.A. 2 - TRENTINO (114)</v>
          </cell>
          <cell r="N1796">
            <v>0</v>
          </cell>
          <cell r="O1796">
            <v>0</v>
          </cell>
          <cell r="P1796">
            <v>1</v>
          </cell>
          <cell r="Q1796">
            <v>2</v>
          </cell>
          <cell r="R1796">
            <v>0</v>
          </cell>
          <cell r="S1796">
            <v>0</v>
          </cell>
          <cell r="T1796">
            <v>2</v>
          </cell>
          <cell r="U1796">
            <v>4</v>
          </cell>
          <cell r="V1796">
            <v>2</v>
          </cell>
          <cell r="W1796">
            <v>4</v>
          </cell>
          <cell r="X1796">
            <v>4</v>
          </cell>
          <cell r="Y1796">
            <v>3</v>
          </cell>
          <cell r="Z1796">
            <v>0</v>
          </cell>
          <cell r="AA1796">
            <v>5</v>
          </cell>
          <cell r="AB1796">
            <v>11</v>
          </cell>
          <cell r="AC1796">
            <v>15</v>
          </cell>
          <cell r="AD1796">
            <v>4</v>
          </cell>
          <cell r="AE1796">
            <v>4</v>
          </cell>
          <cell r="AF1796">
            <v>3</v>
          </cell>
          <cell r="AG1796">
            <v>7</v>
          </cell>
          <cell r="AH1796">
            <v>2</v>
          </cell>
          <cell r="AI1796">
            <v>4</v>
          </cell>
          <cell r="AJ1796">
            <v>21</v>
          </cell>
          <cell r="AK1796">
            <v>18</v>
          </cell>
          <cell r="AL1796">
            <v>17</v>
          </cell>
          <cell r="AM1796">
            <v>22</v>
          </cell>
          <cell r="AN1796">
            <v>28</v>
          </cell>
          <cell r="AO1796">
            <v>4</v>
          </cell>
          <cell r="AP1796">
            <v>315</v>
          </cell>
          <cell r="AQ1796">
            <v>135</v>
          </cell>
          <cell r="AR1796">
            <v>170</v>
          </cell>
          <cell r="AS1796">
            <v>44</v>
          </cell>
          <cell r="AT1796">
            <v>120</v>
          </cell>
          <cell r="AU1796">
            <v>30</v>
          </cell>
          <cell r="AV1796">
            <v>23920.000005000002</v>
          </cell>
          <cell r="AW1796">
            <v>23407.394230000002</v>
          </cell>
          <cell r="AX1796">
            <v>27500</v>
          </cell>
          <cell r="AY1796">
            <v>0.14966555159915007</v>
          </cell>
          <cell r="AZ1796">
            <v>0.13018181799999995</v>
          </cell>
          <cell r="BA1796">
            <v>26500</v>
          </cell>
          <cell r="BB1796">
            <v>3</v>
          </cell>
          <cell r="BC1796">
            <v>0.10785953154099914</v>
          </cell>
          <cell r="BD1796">
            <v>9.7358490377358428E-2</v>
          </cell>
          <cell r="BE1796">
            <v>25900</v>
          </cell>
          <cell r="BF1796">
            <v>6</v>
          </cell>
          <cell r="BG1796">
            <v>8.2775919506108631E-2</v>
          </cell>
          <cell r="BH1796">
            <v>7.6447876254826186E-2</v>
          </cell>
        </row>
        <row r="1797">
          <cell r="B1797" t="str">
            <v>12524</v>
          </cell>
          <cell r="C1797" t="str">
            <v>7841056003255</v>
          </cell>
          <cell r="D1797" t="str">
            <v>VINO CARMENERE-CAB SAUVIG 750ml SANTA MONICA</v>
          </cell>
          <cell r="E1797">
            <v>6</v>
          </cell>
          <cell r="F1797" t="str">
            <v>BEBIDAS</v>
          </cell>
          <cell r="G1797" t="str">
            <v>BEBIDAS</v>
          </cell>
          <cell r="H1797" t="str">
            <v>VINOS MASIVOS</v>
          </cell>
          <cell r="I1797" t="str">
            <v>VINOS BOTELLA</v>
          </cell>
          <cell r="J1797" t="str">
            <v>SANTA MONICA</v>
          </cell>
          <cell r="K1797" t="str">
            <v>SANTA MONICA</v>
          </cell>
          <cell r="L1797">
            <v>114</v>
          </cell>
          <cell r="M1797" t="str">
            <v>APOLO IMPORT S.A. 2 - TRENTINO (114)</v>
          </cell>
          <cell r="N1797">
            <v>0</v>
          </cell>
          <cell r="O1797">
            <v>2</v>
          </cell>
          <cell r="P1797">
            <v>1</v>
          </cell>
          <cell r="Q1797">
            <v>2</v>
          </cell>
          <cell r="R1797">
            <v>0</v>
          </cell>
          <cell r="S1797">
            <v>0</v>
          </cell>
          <cell r="T1797">
            <v>2</v>
          </cell>
          <cell r="U1797">
            <v>5</v>
          </cell>
          <cell r="V1797">
            <v>2</v>
          </cell>
          <cell r="W1797">
            <v>0</v>
          </cell>
          <cell r="X1797">
            <v>6</v>
          </cell>
          <cell r="Y1797">
            <v>7</v>
          </cell>
          <cell r="Z1797">
            <v>0</v>
          </cell>
          <cell r="AA1797">
            <v>0</v>
          </cell>
          <cell r="AB1797">
            <v>0</v>
          </cell>
          <cell r="AC1797">
            <v>0</v>
          </cell>
          <cell r="AD1797">
            <v>2</v>
          </cell>
          <cell r="AE1797">
            <v>0</v>
          </cell>
          <cell r="AF1797">
            <v>0</v>
          </cell>
          <cell r="AG1797">
            <v>0</v>
          </cell>
          <cell r="AH1797">
            <v>0</v>
          </cell>
          <cell r="AI1797">
            <v>0</v>
          </cell>
          <cell r="AJ1797">
            <v>21</v>
          </cell>
          <cell r="AK1797">
            <v>23</v>
          </cell>
          <cell r="AL1797">
            <v>0</v>
          </cell>
          <cell r="AM1797">
            <v>0</v>
          </cell>
          <cell r="AN1797">
            <v>0</v>
          </cell>
          <cell r="AO1797">
            <v>0</v>
          </cell>
          <cell r="AP1797">
            <v>315</v>
          </cell>
          <cell r="AQ1797">
            <v>138</v>
          </cell>
          <cell r="AR1797" t="str">
            <v>Q</v>
          </cell>
          <cell r="AS1797" t="str">
            <v>Q</v>
          </cell>
          <cell r="AT1797" t="str">
            <v>Q</v>
          </cell>
          <cell r="AU1797" t="str">
            <v>Q</v>
          </cell>
          <cell r="AV1797">
            <v>23920.000005000002</v>
          </cell>
          <cell r="AW1797">
            <v>23342.474429999998</v>
          </cell>
          <cell r="AX1797">
            <v>27500</v>
          </cell>
          <cell r="AY1797">
            <v>0.14966555159915007</v>
          </cell>
          <cell r="AZ1797">
            <v>0.13018181799999995</v>
          </cell>
          <cell r="BA1797">
            <v>26500</v>
          </cell>
          <cell r="BB1797">
            <v>3</v>
          </cell>
          <cell r="BC1797">
            <v>0.10785953154099914</v>
          </cell>
          <cell r="BD1797">
            <v>9.7358490377358428E-2</v>
          </cell>
          <cell r="BE1797">
            <v>25900</v>
          </cell>
          <cell r="BF1797">
            <v>6</v>
          </cell>
          <cell r="BG1797">
            <v>8.2775919506108631E-2</v>
          </cell>
          <cell r="BH1797">
            <v>7.6447876254826186E-2</v>
          </cell>
        </row>
        <row r="1798">
          <cell r="B1798" t="str">
            <v>12529</v>
          </cell>
          <cell r="C1798" t="str">
            <v>7841056003224</v>
          </cell>
          <cell r="D1798" t="str">
            <v>VINO CHARDONNAY RESERVA 750ml SANTA MONICA</v>
          </cell>
          <cell r="E1798">
            <v>6</v>
          </cell>
          <cell r="F1798" t="str">
            <v>BEBIDAS</v>
          </cell>
          <cell r="G1798" t="str">
            <v>BEBIDAS</v>
          </cell>
          <cell r="H1798" t="str">
            <v>VINOS MASIVOS</v>
          </cell>
          <cell r="I1798" t="str">
            <v>VINOS BOTELLA</v>
          </cell>
          <cell r="J1798" t="str">
            <v>SANTA MONICA</v>
          </cell>
          <cell r="K1798" t="str">
            <v>SANTA MONICA</v>
          </cell>
          <cell r="L1798">
            <v>114</v>
          </cell>
          <cell r="M1798" t="str">
            <v>APOLO IMPORT S.A. 2 - TRENTINO (114)</v>
          </cell>
          <cell r="N1798">
            <v>1</v>
          </cell>
          <cell r="O1798">
            <v>2</v>
          </cell>
          <cell r="P1798">
            <v>1</v>
          </cell>
          <cell r="Q1798">
            <v>6</v>
          </cell>
          <cell r="R1798">
            <v>0</v>
          </cell>
          <cell r="S1798">
            <v>0</v>
          </cell>
          <cell r="T1798">
            <v>2</v>
          </cell>
          <cell r="U1798">
            <v>7</v>
          </cell>
          <cell r="V1798">
            <v>1</v>
          </cell>
          <cell r="W1798">
            <v>0</v>
          </cell>
          <cell r="X1798">
            <v>1</v>
          </cell>
          <cell r="Y1798">
            <v>1</v>
          </cell>
          <cell r="Z1798">
            <v>0</v>
          </cell>
          <cell r="AA1798">
            <v>6</v>
          </cell>
          <cell r="AB1798">
            <v>0</v>
          </cell>
          <cell r="AC1798">
            <v>0</v>
          </cell>
          <cell r="AD1798">
            <v>1</v>
          </cell>
          <cell r="AE1798">
            <v>0</v>
          </cell>
          <cell r="AF1798">
            <v>0</v>
          </cell>
          <cell r="AG1798">
            <v>0</v>
          </cell>
          <cell r="AH1798">
            <v>2</v>
          </cell>
          <cell r="AI1798">
            <v>2</v>
          </cell>
          <cell r="AJ1798">
            <v>14</v>
          </cell>
          <cell r="AK1798">
            <v>17</v>
          </cell>
          <cell r="AL1798">
            <v>17</v>
          </cell>
          <cell r="AM1798">
            <v>24</v>
          </cell>
          <cell r="AN1798">
            <v>41</v>
          </cell>
          <cell r="AO1798">
            <v>4</v>
          </cell>
          <cell r="AP1798">
            <v>70</v>
          </cell>
          <cell r="AQ1798">
            <v>72.857142857142847</v>
          </cell>
          <cell r="AR1798">
            <v>510</v>
          </cell>
          <cell r="AS1798" t="str">
            <v>SV</v>
          </cell>
          <cell r="AT1798" t="str">
            <v>SV</v>
          </cell>
          <cell r="AU1798">
            <v>60</v>
          </cell>
          <cell r="AV1798">
            <v>23920.000005000002</v>
          </cell>
          <cell r="AW1798">
            <v>23369.647290000001</v>
          </cell>
          <cell r="AX1798">
            <v>27500</v>
          </cell>
          <cell r="AY1798">
            <v>0.14966555159915007</v>
          </cell>
          <cell r="AZ1798">
            <v>0.13018181799999995</v>
          </cell>
          <cell r="BA1798">
            <v>26500</v>
          </cell>
          <cell r="BB1798">
            <v>3</v>
          </cell>
          <cell r="BC1798">
            <v>0.10785953154099914</v>
          </cell>
          <cell r="BD1798">
            <v>9.7358490377358428E-2</v>
          </cell>
          <cell r="BE1798">
            <v>25900</v>
          </cell>
          <cell r="BF1798">
            <v>6</v>
          </cell>
          <cell r="BG1798">
            <v>8.2775919506108631E-2</v>
          </cell>
          <cell r="BH1798">
            <v>7.6447876254826186E-2</v>
          </cell>
        </row>
        <row r="1799">
          <cell r="B1799" t="str">
            <v>38791</v>
          </cell>
          <cell r="C1799" t="str">
            <v>7891141038075</v>
          </cell>
          <cell r="D1799" t="str">
            <v>VINO DULCE 1Lts SANTA MONICA</v>
          </cell>
          <cell r="E1799">
            <v>6</v>
          </cell>
          <cell r="F1799" t="str">
            <v>BEBIDAS</v>
          </cell>
          <cell r="G1799" t="str">
            <v>BEBIDAS</v>
          </cell>
          <cell r="H1799" t="str">
            <v>VINOS MASIVOS</v>
          </cell>
          <cell r="I1799" t="str">
            <v>VINOS BOTELLA</v>
          </cell>
          <cell r="J1799" t="str">
            <v>SANTA MONICA</v>
          </cell>
          <cell r="K1799" t="str">
            <v>SANTA MONICA</v>
          </cell>
          <cell r="L1799">
            <v>114</v>
          </cell>
          <cell r="M1799" t="str">
            <v>APOLO IMPORT S.A. 2 - TRENTINO (114)</v>
          </cell>
          <cell r="N1799">
            <v>4</v>
          </cell>
          <cell r="O1799">
            <v>9</v>
          </cell>
          <cell r="P1799">
            <v>5</v>
          </cell>
          <cell r="Q1799">
            <v>15</v>
          </cell>
          <cell r="R1799">
            <v>4</v>
          </cell>
          <cell r="S1799">
            <v>14</v>
          </cell>
          <cell r="T1799">
            <v>27</v>
          </cell>
          <cell r="U1799">
            <v>33</v>
          </cell>
          <cell r="V1799">
            <v>4</v>
          </cell>
          <cell r="W1799">
            <v>9</v>
          </cell>
          <cell r="X1799">
            <v>8</v>
          </cell>
          <cell r="Y1799">
            <v>13</v>
          </cell>
          <cell r="Z1799">
            <v>9</v>
          </cell>
          <cell r="AA1799">
            <v>17</v>
          </cell>
          <cell r="AB1799">
            <v>11</v>
          </cell>
          <cell r="AC1799">
            <v>23</v>
          </cell>
          <cell r="AD1799">
            <v>8</v>
          </cell>
          <cell r="AE1799">
            <v>15</v>
          </cell>
          <cell r="AF1799">
            <v>19</v>
          </cell>
          <cell r="AG1799">
            <v>23</v>
          </cell>
          <cell r="AH1799">
            <v>0</v>
          </cell>
          <cell r="AI1799">
            <v>8</v>
          </cell>
          <cell r="AJ1799">
            <v>39</v>
          </cell>
          <cell r="AK1799">
            <v>102</v>
          </cell>
          <cell r="AL1799">
            <v>45</v>
          </cell>
          <cell r="AM1799">
            <v>41</v>
          </cell>
          <cell r="AN1799">
            <v>131</v>
          </cell>
          <cell r="AO1799">
            <v>10</v>
          </cell>
          <cell r="AP1799">
            <v>78</v>
          </cell>
          <cell r="AQ1799">
            <v>92.72727272727272</v>
          </cell>
          <cell r="AR1799">
            <v>103.84615384615385</v>
          </cell>
          <cell r="AS1799">
            <v>53.478260869565219</v>
          </cell>
          <cell r="AT1799">
            <v>170.86956521739131</v>
          </cell>
          <cell r="AU1799">
            <v>37.5</v>
          </cell>
          <cell r="AV1799">
            <v>18150</v>
          </cell>
          <cell r="AW1799">
            <v>18150</v>
          </cell>
          <cell r="AX1799">
            <v>20900</v>
          </cell>
          <cell r="AY1799">
            <v>0.1515151515151516</v>
          </cell>
          <cell r="AZ1799">
            <v>0.13157894736842105</v>
          </cell>
          <cell r="BA1799">
            <v>19900</v>
          </cell>
          <cell r="BB1799">
            <v>3</v>
          </cell>
          <cell r="BC1799">
            <v>9.6418732782369121E-2</v>
          </cell>
          <cell r="BD1799">
            <v>8.7939698492462318E-2</v>
          </cell>
          <cell r="BE1799">
            <v>19500</v>
          </cell>
          <cell r="BF1799">
            <v>6</v>
          </cell>
          <cell r="BG1799">
            <v>7.4380165289256173E-2</v>
          </cell>
          <cell r="BH1799">
            <v>6.9230769230769235E-2</v>
          </cell>
        </row>
        <row r="1800">
          <cell r="B1800" t="str">
            <v>11080</v>
          </cell>
          <cell r="C1800" t="str">
            <v>7891141038136</v>
          </cell>
          <cell r="D1800" t="str">
            <v>VINO DULCE 750ml SANTA MONICA</v>
          </cell>
          <cell r="E1800">
            <v>6</v>
          </cell>
          <cell r="F1800" t="str">
            <v>BEBIDAS</v>
          </cell>
          <cell r="G1800" t="str">
            <v>BEBIDAS</v>
          </cell>
          <cell r="H1800" t="str">
            <v>VINOS MASIVOS</v>
          </cell>
          <cell r="I1800" t="str">
            <v>VINOS BOTELLA</v>
          </cell>
          <cell r="J1800" t="str">
            <v>SANTA MONICA</v>
          </cell>
          <cell r="K1800" t="str">
            <v>SANTA MONICA</v>
          </cell>
          <cell r="L1800">
            <v>114</v>
          </cell>
          <cell r="M1800" t="str">
            <v>APOLO IMPORT S.A. 2 - TRENTINO (114)</v>
          </cell>
          <cell r="N1800">
            <v>172</v>
          </cell>
          <cell r="O1800">
            <v>337</v>
          </cell>
          <cell r="P1800">
            <v>297</v>
          </cell>
          <cell r="Q1800">
            <v>461</v>
          </cell>
          <cell r="R1800">
            <v>299</v>
          </cell>
          <cell r="S1800">
            <v>628</v>
          </cell>
          <cell r="T1800">
            <v>709</v>
          </cell>
          <cell r="U1800">
            <v>886</v>
          </cell>
          <cell r="V1800">
            <v>115</v>
          </cell>
          <cell r="W1800">
            <v>225</v>
          </cell>
          <cell r="X1800">
            <v>188</v>
          </cell>
          <cell r="Y1800">
            <v>292</v>
          </cell>
          <cell r="Z1800">
            <v>154</v>
          </cell>
          <cell r="AA1800">
            <v>247</v>
          </cell>
          <cell r="AB1800">
            <v>302</v>
          </cell>
          <cell r="AC1800">
            <v>385</v>
          </cell>
          <cell r="AD1800">
            <v>203</v>
          </cell>
          <cell r="AE1800">
            <v>353</v>
          </cell>
          <cell r="AF1800">
            <v>383</v>
          </cell>
          <cell r="AG1800">
            <v>487</v>
          </cell>
          <cell r="AH1800">
            <v>28</v>
          </cell>
          <cell r="AI1800">
            <v>119</v>
          </cell>
          <cell r="AJ1800">
            <v>1037</v>
          </cell>
          <cell r="AK1800">
            <v>1368</v>
          </cell>
          <cell r="AL1800">
            <v>702</v>
          </cell>
          <cell r="AM1800">
            <v>1015</v>
          </cell>
          <cell r="AN1800">
            <v>655</v>
          </cell>
          <cell r="AO1800">
            <v>826</v>
          </cell>
          <cell r="AP1800">
            <v>67.483731019522779</v>
          </cell>
          <cell r="AQ1800">
            <v>46.320541760722342</v>
          </cell>
          <cell r="AR1800">
            <v>72.123287671232873</v>
          </cell>
          <cell r="AS1800">
            <v>79.090909090909093</v>
          </cell>
          <cell r="AT1800">
            <v>40.349075975359341</v>
          </cell>
          <cell r="AU1800">
            <v>208.23529411764707</v>
          </cell>
          <cell r="AV1800">
            <v>13824.999980000001</v>
          </cell>
          <cell r="AW1800">
            <v>12758.83301</v>
          </cell>
          <cell r="AX1800">
            <v>15900</v>
          </cell>
          <cell r="AY1800">
            <v>0.15009041757698438</v>
          </cell>
          <cell r="AZ1800">
            <v>0.13050314591194964</v>
          </cell>
          <cell r="BA1800">
            <v>15500</v>
          </cell>
          <cell r="BB1800">
            <v>3</v>
          </cell>
          <cell r="BC1800">
            <v>0.12115732531089662</v>
          </cell>
          <cell r="BD1800">
            <v>0.1080645174193548</v>
          </cell>
          <cell r="BE1800">
            <v>14900</v>
          </cell>
          <cell r="BF1800">
            <v>6</v>
          </cell>
          <cell r="BG1800">
            <v>7.77576869117651E-2</v>
          </cell>
          <cell r="BH1800">
            <v>7.2147652348993258E-2</v>
          </cell>
        </row>
        <row r="1801">
          <cell r="B1801" t="str">
            <v>12523</v>
          </cell>
          <cell r="C1801" t="str">
            <v>12523</v>
          </cell>
          <cell r="D1801" t="str">
            <v>VINO DULCE TINTO 750ml SANTA MONICA</v>
          </cell>
          <cell r="E1801">
            <v>1</v>
          </cell>
          <cell r="F1801" t="str">
            <v>BEBIDAS</v>
          </cell>
          <cell r="G1801" t="str">
            <v>BEBIDAS</v>
          </cell>
          <cell r="H1801" t="str">
            <v>VINOS MASIVOS</v>
          </cell>
          <cell r="I1801" t="str">
            <v>VINOS BOTELLA</v>
          </cell>
          <cell r="J1801" t="str">
            <v>SANTA MONICA</v>
          </cell>
          <cell r="K1801" t="str">
            <v>SANTA MONICA</v>
          </cell>
          <cell r="L1801">
            <v>114</v>
          </cell>
          <cell r="M1801" t="str">
            <v>APOLO IMPORT S.A. 2 - TRENTINO (114)</v>
          </cell>
          <cell r="N1801">
            <v>0</v>
          </cell>
          <cell r="O1801">
            <v>0</v>
          </cell>
          <cell r="P1801">
            <v>0</v>
          </cell>
          <cell r="Q1801">
            <v>0</v>
          </cell>
          <cell r="R1801">
            <v>0</v>
          </cell>
          <cell r="S1801">
            <v>0</v>
          </cell>
          <cell r="T1801">
            <v>0</v>
          </cell>
          <cell r="U1801">
            <v>0</v>
          </cell>
          <cell r="V1801">
            <v>0</v>
          </cell>
          <cell r="W1801">
            <v>0</v>
          </cell>
          <cell r="X1801">
            <v>0</v>
          </cell>
          <cell r="Y1801">
            <v>0</v>
          </cell>
          <cell r="Z1801">
            <v>0</v>
          </cell>
          <cell r="AA1801">
            <v>0</v>
          </cell>
          <cell r="AB1801">
            <v>0</v>
          </cell>
          <cell r="AC1801">
            <v>0</v>
          </cell>
          <cell r="AD1801">
            <v>0</v>
          </cell>
          <cell r="AE1801">
            <v>0</v>
          </cell>
          <cell r="AF1801">
            <v>0</v>
          </cell>
          <cell r="AG1801">
            <v>0</v>
          </cell>
          <cell r="AH1801">
            <v>0</v>
          </cell>
          <cell r="AI1801">
            <v>0</v>
          </cell>
          <cell r="AJ1801">
            <v>0</v>
          </cell>
          <cell r="AK1801">
            <v>0</v>
          </cell>
          <cell r="AL1801">
            <v>0</v>
          </cell>
          <cell r="AM1801">
            <v>0</v>
          </cell>
          <cell r="AN1801">
            <v>0</v>
          </cell>
          <cell r="AO1801">
            <v>0</v>
          </cell>
          <cell r="AP1801" t="str">
            <v>Q</v>
          </cell>
          <cell r="AQ1801" t="str">
            <v>Q</v>
          </cell>
          <cell r="AR1801" t="str">
            <v>Q</v>
          </cell>
          <cell r="AS1801" t="str">
            <v>Q</v>
          </cell>
          <cell r="AT1801" t="str">
            <v>Q</v>
          </cell>
          <cell r="AU1801" t="str">
            <v>Q</v>
          </cell>
          <cell r="AV1801">
            <v>15899.999995</v>
          </cell>
          <cell r="AW1801">
            <v>15899.999995</v>
          </cell>
          <cell r="AX1801">
            <v>17900</v>
          </cell>
          <cell r="AY1801">
            <v>0.12578616387603336</v>
          </cell>
          <cell r="AZ1801">
            <v>0.1117318438547486</v>
          </cell>
          <cell r="BC1801">
            <v>-1</v>
          </cell>
          <cell r="BD1801">
            <v>0</v>
          </cell>
          <cell r="BG1801">
            <v>-1</v>
          </cell>
          <cell r="BH1801">
            <v>0</v>
          </cell>
        </row>
        <row r="1802">
          <cell r="B1802" t="str">
            <v>12532</v>
          </cell>
          <cell r="C1802" t="str">
            <v>7841056003231</v>
          </cell>
          <cell r="D1802" t="str">
            <v>VINO SAUVIGNON 750ml RVA SANTA MONICA</v>
          </cell>
          <cell r="E1802">
            <v>6</v>
          </cell>
          <cell r="F1802" t="str">
            <v>BEBIDAS</v>
          </cell>
          <cell r="G1802" t="str">
            <v>BEBIDAS</v>
          </cell>
          <cell r="H1802" t="str">
            <v>VINOS MASIVOS</v>
          </cell>
          <cell r="I1802" t="str">
            <v>VINOS BOTELLA</v>
          </cell>
          <cell r="J1802" t="str">
            <v>SANTA MONICA</v>
          </cell>
          <cell r="K1802" t="str">
            <v>SANTA MONICA</v>
          </cell>
          <cell r="L1802">
            <v>114</v>
          </cell>
          <cell r="M1802" t="str">
            <v>APOLO IMPORT S.A. 2 - TRENTINO (114)</v>
          </cell>
          <cell r="N1802">
            <v>0</v>
          </cell>
          <cell r="O1802">
            <v>0</v>
          </cell>
          <cell r="P1802">
            <v>0</v>
          </cell>
          <cell r="Q1802">
            <v>0</v>
          </cell>
          <cell r="R1802">
            <v>0</v>
          </cell>
          <cell r="S1802">
            <v>0</v>
          </cell>
          <cell r="T1802">
            <v>0</v>
          </cell>
          <cell r="U1802">
            <v>0</v>
          </cell>
          <cell r="V1802">
            <v>0</v>
          </cell>
          <cell r="W1802">
            <v>0</v>
          </cell>
          <cell r="X1802">
            <v>0</v>
          </cell>
          <cell r="Y1802">
            <v>0</v>
          </cell>
          <cell r="Z1802">
            <v>0</v>
          </cell>
          <cell r="AA1802">
            <v>0</v>
          </cell>
          <cell r="AB1802">
            <v>0</v>
          </cell>
          <cell r="AC1802">
            <v>0</v>
          </cell>
          <cell r="AD1802">
            <v>0</v>
          </cell>
          <cell r="AE1802">
            <v>0</v>
          </cell>
          <cell r="AF1802">
            <v>0</v>
          </cell>
          <cell r="AG1802">
            <v>0</v>
          </cell>
          <cell r="AH1802">
            <v>0</v>
          </cell>
          <cell r="AI1802">
            <v>0</v>
          </cell>
          <cell r="AJ1802">
            <v>0</v>
          </cell>
          <cell r="AK1802">
            <v>0</v>
          </cell>
          <cell r="AL1802">
            <v>0</v>
          </cell>
          <cell r="AM1802">
            <v>0</v>
          </cell>
          <cell r="AN1802">
            <v>0</v>
          </cell>
          <cell r="AO1802">
            <v>0</v>
          </cell>
          <cell r="AP1802" t="str">
            <v>Q</v>
          </cell>
          <cell r="AQ1802" t="str">
            <v>Q</v>
          </cell>
          <cell r="AR1802" t="str">
            <v>Q</v>
          </cell>
          <cell r="AS1802" t="str">
            <v>Q</v>
          </cell>
          <cell r="AT1802" t="str">
            <v>Q</v>
          </cell>
          <cell r="AU1802" t="str">
            <v>Q</v>
          </cell>
          <cell r="AV1802">
            <v>23920.000005000002</v>
          </cell>
          <cell r="AW1802">
            <v>23239.79163</v>
          </cell>
          <cell r="AX1802">
            <v>27500</v>
          </cell>
          <cell r="AY1802">
            <v>0.14966555159915007</v>
          </cell>
          <cell r="AZ1802">
            <v>0.13018181799999995</v>
          </cell>
          <cell r="BA1802">
            <v>26500</v>
          </cell>
          <cell r="BB1802">
            <v>3</v>
          </cell>
          <cell r="BC1802">
            <v>0.10785953154099914</v>
          </cell>
          <cell r="BD1802">
            <v>9.7358490377358428E-2</v>
          </cell>
          <cell r="BE1802">
            <v>25900</v>
          </cell>
          <cell r="BF1802">
            <v>6</v>
          </cell>
          <cell r="BG1802">
            <v>8.2775919506108631E-2</v>
          </cell>
          <cell r="BH1802">
            <v>7.6447876254826186E-2</v>
          </cell>
        </row>
        <row r="1803">
          <cell r="B1803" t="str">
            <v>12533</v>
          </cell>
          <cell r="C1803" t="str">
            <v>7841056003286</v>
          </cell>
          <cell r="D1803" t="str">
            <v>VINO SYRAH 750ml RVA SANTA MONICA</v>
          </cell>
          <cell r="E1803">
            <v>6</v>
          </cell>
          <cell r="F1803" t="str">
            <v>BEBIDAS</v>
          </cell>
          <cell r="G1803" t="str">
            <v>BEBIDAS</v>
          </cell>
          <cell r="H1803" t="str">
            <v>VINOS MASIVOS</v>
          </cell>
          <cell r="I1803" t="str">
            <v>VINOS BOTELLA</v>
          </cell>
          <cell r="J1803" t="str">
            <v>SANTA MONICA</v>
          </cell>
          <cell r="K1803" t="str">
            <v>SANTA MONICA</v>
          </cell>
          <cell r="L1803">
            <v>114</v>
          </cell>
          <cell r="M1803" t="str">
            <v>APOLO IMPORT S.A. 2 - TRENTINO (114)</v>
          </cell>
          <cell r="N1803">
            <v>0</v>
          </cell>
          <cell r="O1803">
            <v>1</v>
          </cell>
          <cell r="P1803">
            <v>2</v>
          </cell>
          <cell r="Q1803">
            <v>1</v>
          </cell>
          <cell r="R1803">
            <v>1</v>
          </cell>
          <cell r="S1803">
            <v>0</v>
          </cell>
          <cell r="T1803">
            <v>0</v>
          </cell>
          <cell r="U1803">
            <v>0</v>
          </cell>
          <cell r="V1803">
            <v>0</v>
          </cell>
          <cell r="W1803">
            <v>0</v>
          </cell>
          <cell r="X1803">
            <v>0</v>
          </cell>
          <cell r="Y1803">
            <v>0</v>
          </cell>
          <cell r="Z1803">
            <v>0</v>
          </cell>
          <cell r="AA1803">
            <v>0</v>
          </cell>
          <cell r="AB1803">
            <v>3</v>
          </cell>
          <cell r="AC1803">
            <v>4</v>
          </cell>
          <cell r="AD1803">
            <v>0</v>
          </cell>
          <cell r="AE1803">
            <v>0</v>
          </cell>
          <cell r="AF1803">
            <v>0</v>
          </cell>
          <cell r="AG1803">
            <v>0</v>
          </cell>
          <cell r="AH1803">
            <v>0</v>
          </cell>
          <cell r="AI1803">
            <v>0</v>
          </cell>
          <cell r="AJ1803">
            <v>7</v>
          </cell>
          <cell r="AK1803">
            <v>0</v>
          </cell>
          <cell r="AL1803">
            <v>0</v>
          </cell>
          <cell r="AM1803">
            <v>0</v>
          </cell>
          <cell r="AN1803">
            <v>0</v>
          </cell>
          <cell r="AO1803">
            <v>0</v>
          </cell>
          <cell r="AP1803">
            <v>210</v>
          </cell>
          <cell r="AQ1803" t="str">
            <v>Q</v>
          </cell>
          <cell r="AR1803" t="str">
            <v>Q</v>
          </cell>
          <cell r="AS1803" t="str">
            <v>Q</v>
          </cell>
          <cell r="AT1803" t="str">
            <v>Q</v>
          </cell>
          <cell r="AU1803" t="str">
            <v>Q</v>
          </cell>
          <cell r="AV1803">
            <v>23920.000005000002</v>
          </cell>
          <cell r="AW1803">
            <v>23296.777129999999</v>
          </cell>
          <cell r="AX1803">
            <v>27500</v>
          </cell>
          <cell r="AY1803">
            <v>0.14966555159915007</v>
          </cell>
          <cell r="AZ1803">
            <v>0.13018181799999995</v>
          </cell>
          <cell r="BA1803">
            <v>26500</v>
          </cell>
          <cell r="BB1803">
            <v>3</v>
          </cell>
          <cell r="BC1803">
            <v>0.10785953154099914</v>
          </cell>
          <cell r="BD1803">
            <v>9.7358490377358428E-2</v>
          </cell>
          <cell r="BE1803">
            <v>25900</v>
          </cell>
          <cell r="BF1803">
            <v>6</v>
          </cell>
          <cell r="BG1803">
            <v>8.2775919506108631E-2</v>
          </cell>
          <cell r="BH1803">
            <v>7.6447876254826186E-2</v>
          </cell>
        </row>
        <row r="1804">
          <cell r="B1804" t="str">
            <v>12535</v>
          </cell>
          <cell r="C1804" t="str">
            <v>7841056003248</v>
          </cell>
          <cell r="D1804" t="str">
            <v>VINO SYRAH 750ml RVA SANTA MONICA</v>
          </cell>
          <cell r="E1804">
            <v>6</v>
          </cell>
          <cell r="F1804" t="str">
            <v>BEBIDAS</v>
          </cell>
          <cell r="G1804" t="str">
            <v>BEBIDAS</v>
          </cell>
          <cell r="H1804" t="str">
            <v>VINOS MASIVOS</v>
          </cell>
          <cell r="I1804" t="str">
            <v>VINOS BOTELLA</v>
          </cell>
          <cell r="J1804" t="str">
            <v>SANTA MONICA</v>
          </cell>
          <cell r="K1804" t="str">
            <v>SANTA MONICA</v>
          </cell>
          <cell r="L1804">
            <v>114</v>
          </cell>
          <cell r="M1804" t="str">
            <v>APOLO IMPORT S.A. 2 - TRENTINO (114)</v>
          </cell>
          <cell r="N1804">
            <v>3</v>
          </cell>
          <cell r="O1804">
            <v>1</v>
          </cell>
          <cell r="P1804">
            <v>0</v>
          </cell>
          <cell r="Q1804">
            <v>3</v>
          </cell>
          <cell r="R1804">
            <v>1</v>
          </cell>
          <cell r="S1804">
            <v>1</v>
          </cell>
          <cell r="T1804">
            <v>0</v>
          </cell>
          <cell r="U1804">
            <v>3</v>
          </cell>
          <cell r="V1804">
            <v>0</v>
          </cell>
          <cell r="W1804">
            <v>0</v>
          </cell>
          <cell r="X1804">
            <v>0</v>
          </cell>
          <cell r="Y1804">
            <v>0</v>
          </cell>
          <cell r="Z1804">
            <v>0</v>
          </cell>
          <cell r="AA1804">
            <v>1</v>
          </cell>
          <cell r="AB1804">
            <v>1</v>
          </cell>
          <cell r="AC1804">
            <v>0</v>
          </cell>
          <cell r="AD1804">
            <v>2</v>
          </cell>
          <cell r="AE1804">
            <v>0</v>
          </cell>
          <cell r="AF1804">
            <v>0</v>
          </cell>
          <cell r="AG1804">
            <v>0</v>
          </cell>
          <cell r="AH1804">
            <v>0</v>
          </cell>
          <cell r="AI1804">
            <v>0</v>
          </cell>
          <cell r="AJ1804">
            <v>10</v>
          </cell>
          <cell r="AK1804">
            <v>10</v>
          </cell>
          <cell r="AL1804">
            <v>0</v>
          </cell>
          <cell r="AM1804">
            <v>1</v>
          </cell>
          <cell r="AN1804">
            <v>0</v>
          </cell>
          <cell r="AO1804">
            <v>0</v>
          </cell>
          <cell r="AP1804">
            <v>100</v>
          </cell>
          <cell r="AQ1804">
            <v>100</v>
          </cell>
          <cell r="AR1804" t="str">
            <v>Q</v>
          </cell>
          <cell r="AS1804" t="str">
            <v>SV</v>
          </cell>
          <cell r="AT1804" t="str">
            <v>Q</v>
          </cell>
          <cell r="AU1804" t="str">
            <v>Q</v>
          </cell>
          <cell r="AV1804">
            <v>23350.000003000001</v>
          </cell>
          <cell r="AW1804">
            <v>23349.55645</v>
          </cell>
          <cell r="AX1804">
            <v>26900</v>
          </cell>
          <cell r="AY1804">
            <v>0.1520342610939569</v>
          </cell>
          <cell r="AZ1804">
            <v>0.13197026011152413</v>
          </cell>
          <cell r="BA1804">
            <v>26500</v>
          </cell>
          <cell r="BB1804">
            <v>3</v>
          </cell>
          <cell r="BC1804">
            <v>0.13490364011114719</v>
          </cell>
          <cell r="BD1804">
            <v>0.11886792441509431</v>
          </cell>
          <cell r="BE1804">
            <v>25900</v>
          </cell>
          <cell r="BF1804">
            <v>6</v>
          </cell>
          <cell r="BG1804">
            <v>0.10920770863693252</v>
          </cell>
          <cell r="BH1804">
            <v>9.8455598339768302E-2</v>
          </cell>
        </row>
        <row r="1805">
          <cell r="B1805" t="str">
            <v>40919</v>
          </cell>
          <cell r="C1805" t="str">
            <v>7808765759811</v>
          </cell>
          <cell r="D1805" t="str">
            <v>VINO TINTO 1,5Lts GRAN VINO-SANTA MONICA</v>
          </cell>
          <cell r="E1805">
            <v>6</v>
          </cell>
          <cell r="F1805" t="str">
            <v>BEBIDAS</v>
          </cell>
          <cell r="G1805" t="str">
            <v>BEBIDAS</v>
          </cell>
          <cell r="H1805" t="str">
            <v>VINOS MASIVOS</v>
          </cell>
          <cell r="I1805" t="str">
            <v>VINOS BOTELLA</v>
          </cell>
          <cell r="J1805" t="str">
            <v>SANTA MONICA</v>
          </cell>
          <cell r="K1805" t="str">
            <v>SANTA MONICA</v>
          </cell>
          <cell r="L1805">
            <v>114</v>
          </cell>
          <cell r="M1805" t="str">
            <v>APOLO IMPORT S.A. 2 - TRENTINO (114)</v>
          </cell>
          <cell r="N1805">
            <v>0</v>
          </cell>
          <cell r="O1805">
            <v>2</v>
          </cell>
          <cell r="P1805">
            <v>1</v>
          </cell>
          <cell r="Q1805">
            <v>1</v>
          </cell>
          <cell r="R1805">
            <v>0</v>
          </cell>
          <cell r="S1805">
            <v>9</v>
          </cell>
          <cell r="T1805">
            <v>6</v>
          </cell>
          <cell r="U1805">
            <v>12</v>
          </cell>
          <cell r="V1805">
            <v>0</v>
          </cell>
          <cell r="W1805">
            <v>1</v>
          </cell>
          <cell r="X1805">
            <v>4</v>
          </cell>
          <cell r="Y1805">
            <v>2</v>
          </cell>
          <cell r="Z1805">
            <v>0</v>
          </cell>
          <cell r="AA1805">
            <v>6</v>
          </cell>
          <cell r="AB1805">
            <v>13</v>
          </cell>
          <cell r="AC1805">
            <v>20</v>
          </cell>
          <cell r="AD1805">
            <v>0</v>
          </cell>
          <cell r="AE1805">
            <v>4</v>
          </cell>
          <cell r="AF1805">
            <v>2</v>
          </cell>
          <cell r="AG1805">
            <v>12</v>
          </cell>
          <cell r="AH1805">
            <v>0</v>
          </cell>
          <cell r="AI1805">
            <v>1</v>
          </cell>
          <cell r="AJ1805">
            <v>33</v>
          </cell>
          <cell r="AK1805">
            <v>50</v>
          </cell>
          <cell r="AL1805">
            <v>19</v>
          </cell>
          <cell r="AM1805">
            <v>22</v>
          </cell>
          <cell r="AN1805">
            <v>22</v>
          </cell>
          <cell r="AO1805">
            <v>5</v>
          </cell>
          <cell r="AP1805">
            <v>990</v>
          </cell>
          <cell r="AQ1805">
            <v>125.00000000000001</v>
          </cell>
          <cell r="AR1805">
            <v>285</v>
          </cell>
          <cell r="AS1805">
            <v>33</v>
          </cell>
          <cell r="AT1805">
            <v>55</v>
          </cell>
          <cell r="AU1805">
            <v>150</v>
          </cell>
          <cell r="AV1805">
            <v>36425.000039999999</v>
          </cell>
          <cell r="AW1805">
            <v>36424.999929999998</v>
          </cell>
          <cell r="AX1805">
            <v>41900</v>
          </cell>
          <cell r="AY1805">
            <v>0.15030885254598902</v>
          </cell>
          <cell r="AZ1805">
            <v>0.13066825680190933</v>
          </cell>
          <cell r="BA1805">
            <v>39900</v>
          </cell>
          <cell r="BB1805">
            <v>3</v>
          </cell>
          <cell r="BC1805">
            <v>9.5401508749044295E-2</v>
          </cell>
          <cell r="BD1805">
            <v>8.7092730827067699E-2</v>
          </cell>
          <cell r="BE1805">
            <v>0</v>
          </cell>
          <cell r="BF1805">
            <v>0</v>
          </cell>
          <cell r="BG1805">
            <v>-1</v>
          </cell>
          <cell r="BH1805">
            <v>0</v>
          </cell>
        </row>
        <row r="1806">
          <cell r="B1806" t="str">
            <v>12522</v>
          </cell>
          <cell r="C1806" t="str">
            <v>7841056003262</v>
          </cell>
          <cell r="D1806" t="str">
            <v>VINO TINTO 750ml SANTA MONICA</v>
          </cell>
          <cell r="E1806">
            <v>6</v>
          </cell>
          <cell r="F1806" t="str">
            <v>BEBIDAS</v>
          </cell>
          <cell r="G1806" t="str">
            <v>BEBIDAS</v>
          </cell>
          <cell r="H1806" t="str">
            <v>VINOS MASIVOS</v>
          </cell>
          <cell r="I1806" t="str">
            <v>VINOS BOTELLA</v>
          </cell>
          <cell r="J1806" t="str">
            <v>SANTA MONICA</v>
          </cell>
          <cell r="K1806" t="str">
            <v>SANTA MONICA</v>
          </cell>
          <cell r="L1806">
            <v>114</v>
          </cell>
          <cell r="M1806" t="str">
            <v>APOLO IMPORT S.A. 2 - TRENTINO (114)</v>
          </cell>
          <cell r="N1806">
            <v>64</v>
          </cell>
          <cell r="O1806">
            <v>112</v>
          </cell>
          <cell r="P1806">
            <v>151</v>
          </cell>
          <cell r="Q1806">
            <v>198</v>
          </cell>
          <cell r="R1806">
            <v>94</v>
          </cell>
          <cell r="S1806">
            <v>154</v>
          </cell>
          <cell r="T1806">
            <v>166</v>
          </cell>
          <cell r="U1806">
            <v>224</v>
          </cell>
          <cell r="V1806">
            <v>54</v>
          </cell>
          <cell r="W1806">
            <v>78</v>
          </cell>
          <cell r="X1806">
            <v>115</v>
          </cell>
          <cell r="Y1806">
            <v>178</v>
          </cell>
          <cell r="Z1806">
            <v>52</v>
          </cell>
          <cell r="AA1806">
            <v>79</v>
          </cell>
          <cell r="AB1806">
            <v>123</v>
          </cell>
          <cell r="AC1806">
            <v>172</v>
          </cell>
          <cell r="AD1806">
            <v>68</v>
          </cell>
          <cell r="AE1806">
            <v>94</v>
          </cell>
          <cell r="AF1806">
            <v>143</v>
          </cell>
          <cell r="AG1806">
            <v>186</v>
          </cell>
          <cell r="AH1806">
            <v>20</v>
          </cell>
          <cell r="AI1806">
            <v>59</v>
          </cell>
          <cell r="AJ1806">
            <v>404</v>
          </cell>
          <cell r="AK1806">
            <v>632</v>
          </cell>
          <cell r="AL1806">
            <v>198</v>
          </cell>
          <cell r="AM1806">
            <v>371</v>
          </cell>
          <cell r="AN1806">
            <v>312</v>
          </cell>
          <cell r="AO1806">
            <v>339</v>
          </cell>
          <cell r="AP1806">
            <v>61.212121212121204</v>
          </cell>
          <cell r="AQ1806">
            <v>84.642857142857153</v>
          </cell>
          <cell r="AR1806">
            <v>33.370786516853933</v>
          </cell>
          <cell r="AS1806">
            <v>64.70930232558139</v>
          </cell>
          <cell r="AT1806">
            <v>50.322580645161295</v>
          </cell>
          <cell r="AU1806">
            <v>172.37288135593221</v>
          </cell>
          <cell r="AV1806">
            <v>17305.000019999999</v>
          </cell>
          <cell r="AW1806">
            <v>17154.04405</v>
          </cell>
          <cell r="AX1806">
            <v>19900</v>
          </cell>
          <cell r="AY1806">
            <v>0.14995665859583163</v>
          </cell>
          <cell r="AZ1806">
            <v>0.13040200904522617</v>
          </cell>
          <cell r="BA1806">
            <v>19500</v>
          </cell>
          <cell r="BB1806">
            <v>3</v>
          </cell>
          <cell r="BC1806">
            <v>0.12684195189038783</v>
          </cell>
          <cell r="BD1806">
            <v>0.11256410153846157</v>
          </cell>
          <cell r="BE1806">
            <v>0</v>
          </cell>
          <cell r="BF1806">
            <v>0</v>
          </cell>
          <cell r="BG1806">
            <v>-1</v>
          </cell>
          <cell r="BH1806">
            <v>0</v>
          </cell>
        </row>
        <row r="1807">
          <cell r="B1807" t="str">
            <v>1779</v>
          </cell>
          <cell r="C1807" t="str">
            <v>7791843008294</v>
          </cell>
          <cell r="D1807" t="str">
            <v>VINO TINTO 1.125Lts VIÑAS DE BALBO</v>
          </cell>
          <cell r="E1807">
            <v>6</v>
          </cell>
          <cell r="F1807" t="str">
            <v>BEBIDAS</v>
          </cell>
          <cell r="G1807" t="str">
            <v>BEBIDAS</v>
          </cell>
          <cell r="H1807" t="str">
            <v>VINOS MASIVOS</v>
          </cell>
          <cell r="I1807" t="str">
            <v>VINOS BOTELLA</v>
          </cell>
          <cell r="J1807" t="str">
            <v>VIÑAS BALBO</v>
          </cell>
          <cell r="K1807" t="str">
            <v>VIÑAS DE BALBO</v>
          </cell>
          <cell r="L1807">
            <v>114</v>
          </cell>
          <cell r="M1807" t="str">
            <v>APOLO IMPORT S.A. 2 - TRENTINO (114)</v>
          </cell>
          <cell r="N1807">
            <v>120</v>
          </cell>
          <cell r="O1807">
            <v>112</v>
          </cell>
          <cell r="P1807">
            <v>180</v>
          </cell>
          <cell r="Q1807">
            <v>152</v>
          </cell>
          <cell r="R1807">
            <v>64</v>
          </cell>
          <cell r="S1807">
            <v>116</v>
          </cell>
          <cell r="T1807">
            <v>109</v>
          </cell>
          <cell r="U1807">
            <v>115</v>
          </cell>
          <cell r="V1807">
            <v>34</v>
          </cell>
          <cell r="W1807">
            <v>34</v>
          </cell>
          <cell r="X1807">
            <v>39</v>
          </cell>
          <cell r="Y1807">
            <v>72</v>
          </cell>
          <cell r="Z1807">
            <v>25</v>
          </cell>
          <cell r="AA1807">
            <v>60</v>
          </cell>
          <cell r="AB1807">
            <v>60</v>
          </cell>
          <cell r="AC1807">
            <v>81</v>
          </cell>
          <cell r="AD1807">
            <v>75</v>
          </cell>
          <cell r="AE1807">
            <v>144</v>
          </cell>
          <cell r="AF1807">
            <v>93</v>
          </cell>
          <cell r="AG1807">
            <v>129</v>
          </cell>
          <cell r="AH1807">
            <v>0</v>
          </cell>
          <cell r="AI1807">
            <v>8</v>
          </cell>
          <cell r="AJ1807">
            <v>715</v>
          </cell>
          <cell r="AK1807">
            <v>530</v>
          </cell>
          <cell r="AL1807">
            <v>385</v>
          </cell>
          <cell r="AM1807">
            <v>265</v>
          </cell>
          <cell r="AN1807">
            <v>641</v>
          </cell>
          <cell r="AO1807">
            <v>98</v>
          </cell>
          <cell r="AP1807">
            <v>141.11842105263156</v>
          </cell>
          <cell r="AQ1807">
            <v>138.2608695652174</v>
          </cell>
          <cell r="AR1807">
            <v>160.41666666666666</v>
          </cell>
          <cell r="AS1807">
            <v>98.148148148148138</v>
          </cell>
          <cell r="AT1807">
            <v>149.06976744186045</v>
          </cell>
          <cell r="AU1807">
            <v>367.5</v>
          </cell>
          <cell r="AV1807">
            <v>19049.999980000001</v>
          </cell>
          <cell r="AW1807">
            <v>16743.305700000001</v>
          </cell>
          <cell r="AX1807">
            <v>21900</v>
          </cell>
          <cell r="AY1807">
            <v>0.14960630041953404</v>
          </cell>
          <cell r="AZ1807">
            <v>0.13013698721461184</v>
          </cell>
          <cell r="BA1807">
            <v>20900</v>
          </cell>
          <cell r="BB1807">
            <v>3</v>
          </cell>
          <cell r="BC1807">
            <v>9.7112862044212989E-2</v>
          </cell>
          <cell r="BD1807">
            <v>8.8516747368421023E-2</v>
          </cell>
          <cell r="BE1807">
            <v>19900</v>
          </cell>
          <cell r="BF1807">
            <v>6</v>
          </cell>
          <cell r="BG1807">
            <v>4.4619423668891711E-2</v>
          </cell>
          <cell r="BH1807">
            <v>4.2713568844221082E-2</v>
          </cell>
        </row>
        <row r="1808">
          <cell r="B1808" t="str">
            <v>1778</v>
          </cell>
          <cell r="C1808" t="str">
            <v>7791843000052</v>
          </cell>
          <cell r="D1808" t="str">
            <v>VINO TINTO 750ml VIÑAS DE BALBO.</v>
          </cell>
          <cell r="E1808">
            <v>6</v>
          </cell>
          <cell r="F1808" t="str">
            <v>BEBIDAS</v>
          </cell>
          <cell r="G1808" t="str">
            <v>BEBIDAS</v>
          </cell>
          <cell r="H1808" t="str">
            <v>VINOS MASIVOS</v>
          </cell>
          <cell r="I1808" t="str">
            <v>VINOS BOTELLA</v>
          </cell>
          <cell r="J1808" t="str">
            <v>VIÑAS BALBO</v>
          </cell>
          <cell r="K1808" t="str">
            <v>VIÑAS DE BALBO</v>
          </cell>
          <cell r="L1808">
            <v>114</v>
          </cell>
          <cell r="M1808" t="str">
            <v>APOLO IMPORT S.A. 2 - TRENTINO (114)</v>
          </cell>
          <cell r="N1808">
            <v>0</v>
          </cell>
          <cell r="O1808">
            <v>0</v>
          </cell>
          <cell r="P1808">
            <v>0</v>
          </cell>
          <cell r="Q1808">
            <v>0</v>
          </cell>
          <cell r="R1808">
            <v>0</v>
          </cell>
          <cell r="S1808">
            <v>1</v>
          </cell>
          <cell r="T1808">
            <v>0</v>
          </cell>
          <cell r="U1808">
            <v>0</v>
          </cell>
          <cell r="V1808">
            <v>0</v>
          </cell>
          <cell r="W1808">
            <v>0</v>
          </cell>
          <cell r="X1808">
            <v>0</v>
          </cell>
          <cell r="Y1808">
            <v>0</v>
          </cell>
          <cell r="Z1808">
            <v>0</v>
          </cell>
          <cell r="AA1808">
            <v>0</v>
          </cell>
          <cell r="AB1808">
            <v>0</v>
          </cell>
          <cell r="AC1808">
            <v>0</v>
          </cell>
          <cell r="AD1808">
            <v>0</v>
          </cell>
          <cell r="AE1808">
            <v>0</v>
          </cell>
          <cell r="AF1808">
            <v>0</v>
          </cell>
          <cell r="AG1808">
            <v>0</v>
          </cell>
          <cell r="AH1808">
            <v>0</v>
          </cell>
          <cell r="AI1808">
            <v>0</v>
          </cell>
          <cell r="AJ1808">
            <v>0</v>
          </cell>
          <cell r="AK1808">
            <v>-1</v>
          </cell>
          <cell r="AL1808">
            <v>0</v>
          </cell>
          <cell r="AM1808">
            <v>0</v>
          </cell>
          <cell r="AN1808">
            <v>0</v>
          </cell>
          <cell r="AO1808">
            <v>0</v>
          </cell>
          <cell r="AP1808" t="str">
            <v>Q</v>
          </cell>
          <cell r="AQ1808" t="str">
            <v>Q</v>
          </cell>
          <cell r="AR1808" t="str">
            <v>Q</v>
          </cell>
          <cell r="AS1808" t="str">
            <v>Q</v>
          </cell>
          <cell r="AT1808" t="str">
            <v>Q</v>
          </cell>
          <cell r="AU1808" t="str">
            <v>Q</v>
          </cell>
          <cell r="AV1808">
            <v>10427.000001</v>
          </cell>
          <cell r="AW1808">
            <v>10427.495870000001</v>
          </cell>
          <cell r="AX1808">
            <v>13500</v>
          </cell>
          <cell r="AY1808">
            <v>0.29471564195888411</v>
          </cell>
          <cell r="AZ1808">
            <v>0.22762962955555552</v>
          </cell>
          <cell r="BA1808">
            <v>12900</v>
          </cell>
          <cell r="BB1808">
            <v>3</v>
          </cell>
          <cell r="BC1808">
            <v>0.23717272453848914</v>
          </cell>
          <cell r="BD1808">
            <v>0.19170542627906975</v>
          </cell>
          <cell r="BE1808">
            <v>12500</v>
          </cell>
          <cell r="BF1808">
            <v>6</v>
          </cell>
          <cell r="BG1808">
            <v>0.19881077959155924</v>
          </cell>
          <cell r="BH1808">
            <v>0.16583999991999998</v>
          </cell>
        </row>
        <row r="1809">
          <cell r="B1809" t="str">
            <v>24336</v>
          </cell>
          <cell r="C1809" t="str">
            <v>3058080117761</v>
          </cell>
          <cell r="D1809" t="str">
            <v>VINO 750ml + COPA GRAN HACIENDA SANTA RITA</v>
          </cell>
          <cell r="E1809">
            <v>1</v>
          </cell>
          <cell r="F1809" t="str">
            <v>BEBIDAS</v>
          </cell>
          <cell r="G1809" t="str">
            <v>BEBIDAS</v>
          </cell>
          <cell r="H1809" t="str">
            <v>VINOS MASIVOS</v>
          </cell>
          <cell r="I1809" t="str">
            <v>VINOS BOTELLA</v>
          </cell>
          <cell r="J1809" t="str">
            <v>SANTA RITA</v>
          </cell>
          <cell r="K1809" t="str">
            <v>SANTARITA</v>
          </cell>
          <cell r="L1809">
            <v>2490</v>
          </cell>
          <cell r="M1809" t="str">
            <v>BENIN S.A.  (2490)</v>
          </cell>
          <cell r="N1809">
            <v>1</v>
          </cell>
          <cell r="O1809">
            <v>3</v>
          </cell>
          <cell r="P1809">
            <v>3</v>
          </cell>
          <cell r="Q1809">
            <v>7</v>
          </cell>
          <cell r="R1809">
            <v>5</v>
          </cell>
          <cell r="S1809">
            <v>5</v>
          </cell>
          <cell r="T1809">
            <v>9</v>
          </cell>
          <cell r="U1809">
            <v>8</v>
          </cell>
          <cell r="V1809">
            <v>4</v>
          </cell>
          <cell r="W1809">
            <v>4</v>
          </cell>
          <cell r="X1809">
            <v>3</v>
          </cell>
          <cell r="Y1809">
            <v>4</v>
          </cell>
          <cell r="Z1809">
            <v>0</v>
          </cell>
          <cell r="AA1809">
            <v>5</v>
          </cell>
          <cell r="AB1809">
            <v>4</v>
          </cell>
          <cell r="AC1809">
            <v>4</v>
          </cell>
          <cell r="AD1809">
            <v>4</v>
          </cell>
          <cell r="AE1809">
            <v>1</v>
          </cell>
          <cell r="AF1809">
            <v>5</v>
          </cell>
          <cell r="AG1809">
            <v>5</v>
          </cell>
          <cell r="AH1809">
            <v>1</v>
          </cell>
          <cell r="AI1809">
            <v>3</v>
          </cell>
          <cell r="AJ1809">
            <v>3</v>
          </cell>
          <cell r="AK1809">
            <v>3</v>
          </cell>
          <cell r="AL1809">
            <v>3</v>
          </cell>
          <cell r="AM1809">
            <v>8</v>
          </cell>
          <cell r="AN1809">
            <v>3</v>
          </cell>
          <cell r="AO1809">
            <v>3</v>
          </cell>
          <cell r="AP1809">
            <v>12.857142857142856</v>
          </cell>
          <cell r="AQ1809">
            <v>11.25</v>
          </cell>
          <cell r="AR1809">
            <v>22.5</v>
          </cell>
          <cell r="AS1809">
            <v>60</v>
          </cell>
          <cell r="AT1809">
            <v>18</v>
          </cell>
          <cell r="AU1809">
            <v>30</v>
          </cell>
          <cell r="AV1809">
            <v>37800</v>
          </cell>
          <cell r="AW1809">
            <v>35079.220329999996</v>
          </cell>
          <cell r="AX1809">
            <v>48900</v>
          </cell>
          <cell r="AY1809">
            <v>0.29365079365079372</v>
          </cell>
          <cell r="AZ1809">
            <v>0.22699386503067484</v>
          </cell>
          <cell r="BA1809">
            <v>47900</v>
          </cell>
          <cell r="BB1809">
            <v>3</v>
          </cell>
          <cell r="BC1809">
            <v>0.26719576719576721</v>
          </cell>
          <cell r="BD1809">
            <v>0.21085594989561587</v>
          </cell>
          <cell r="BE1809">
            <v>46900</v>
          </cell>
          <cell r="BF1809">
            <v>6</v>
          </cell>
          <cell r="BG1809">
            <v>0.2407407407407407</v>
          </cell>
          <cell r="BH1809">
            <v>0.19402985074626866</v>
          </cell>
        </row>
        <row r="1810">
          <cell r="B1810" t="str">
            <v>24341</v>
          </cell>
          <cell r="C1810" t="str">
            <v>7804330311101</v>
          </cell>
          <cell r="D1810" t="str">
            <v>VINO CARBERNET SAUVIGNON 750ml 120 RE SANTA RITA</v>
          </cell>
          <cell r="E1810">
            <v>12</v>
          </cell>
          <cell r="F1810" t="str">
            <v>BEBIDAS</v>
          </cell>
          <cell r="G1810" t="str">
            <v>BEBIDAS</v>
          </cell>
          <cell r="H1810" t="str">
            <v>VINOS MASIVOS</v>
          </cell>
          <cell r="I1810" t="str">
            <v>VINOS BOTELLA</v>
          </cell>
          <cell r="J1810" t="str">
            <v>SANTA RITA</v>
          </cell>
          <cell r="K1810" t="str">
            <v>SANTARITA</v>
          </cell>
          <cell r="L1810">
            <v>2490</v>
          </cell>
          <cell r="M1810" t="str">
            <v>BENIN S.A.  (2490)</v>
          </cell>
          <cell r="N1810">
            <v>3</v>
          </cell>
          <cell r="O1810">
            <v>6</v>
          </cell>
          <cell r="P1810">
            <v>0</v>
          </cell>
          <cell r="Q1810">
            <v>1</v>
          </cell>
          <cell r="R1810">
            <v>5</v>
          </cell>
          <cell r="S1810">
            <v>2</v>
          </cell>
          <cell r="T1810">
            <v>5</v>
          </cell>
          <cell r="U1810">
            <v>6</v>
          </cell>
          <cell r="V1810">
            <v>0</v>
          </cell>
          <cell r="W1810">
            <v>3</v>
          </cell>
          <cell r="X1810">
            <v>4</v>
          </cell>
          <cell r="Y1810">
            <v>4</v>
          </cell>
          <cell r="Z1810">
            <v>1</v>
          </cell>
          <cell r="AA1810">
            <v>2</v>
          </cell>
          <cell r="AB1810">
            <v>0</v>
          </cell>
          <cell r="AC1810">
            <v>0</v>
          </cell>
          <cell r="AD1810">
            <v>4</v>
          </cell>
          <cell r="AE1810">
            <v>1</v>
          </cell>
          <cell r="AF1810">
            <v>0</v>
          </cell>
          <cell r="AG1810">
            <v>0</v>
          </cell>
          <cell r="AH1810">
            <v>0</v>
          </cell>
          <cell r="AI1810">
            <v>0</v>
          </cell>
          <cell r="AJ1810">
            <v>31</v>
          </cell>
          <cell r="AK1810">
            <v>10</v>
          </cell>
          <cell r="AL1810">
            <v>10</v>
          </cell>
          <cell r="AM1810">
            <v>40</v>
          </cell>
          <cell r="AN1810">
            <v>13</v>
          </cell>
          <cell r="AO1810">
            <v>0</v>
          </cell>
          <cell r="AP1810">
            <v>930</v>
          </cell>
          <cell r="AQ1810">
            <v>50</v>
          </cell>
          <cell r="AR1810">
            <v>75</v>
          </cell>
          <cell r="AS1810" t="str">
            <v>SV</v>
          </cell>
          <cell r="AT1810" t="str">
            <v>SV</v>
          </cell>
          <cell r="AU1810" t="str">
            <v>Q</v>
          </cell>
          <cell r="AV1810">
            <v>39950</v>
          </cell>
          <cell r="AW1810">
            <v>39706.145049999999</v>
          </cell>
          <cell r="AX1810">
            <v>52900</v>
          </cell>
          <cell r="AY1810">
            <v>0.32415519399249071</v>
          </cell>
          <cell r="AZ1810">
            <v>0.2448015122873346</v>
          </cell>
          <cell r="BA1810">
            <v>50900</v>
          </cell>
          <cell r="BB1810">
            <v>3</v>
          </cell>
          <cell r="BC1810">
            <v>0.27409261576971211</v>
          </cell>
          <cell r="BD1810">
            <v>0.21512770137524559</v>
          </cell>
          <cell r="BE1810">
            <v>49900</v>
          </cell>
          <cell r="BF1810">
            <v>6</v>
          </cell>
          <cell r="BG1810">
            <v>0.24906132665832281</v>
          </cell>
          <cell r="BH1810">
            <v>0.19939879759519039</v>
          </cell>
        </row>
        <row r="1811">
          <cell r="B1811" t="str">
            <v>24338</v>
          </cell>
          <cell r="C1811" t="str">
            <v>7804330006717</v>
          </cell>
          <cell r="D1811" t="str">
            <v>VINO CARBERNET SAUVIGNON 750ml 3 MED SANTA RITA</v>
          </cell>
          <cell r="E1811">
            <v>12</v>
          </cell>
          <cell r="F1811" t="str">
            <v>BEBIDAS</v>
          </cell>
          <cell r="G1811" t="str">
            <v>BEBIDAS</v>
          </cell>
          <cell r="H1811" t="str">
            <v>VINOS MASIVOS</v>
          </cell>
          <cell r="I1811" t="str">
            <v>VINOS BOTELLA</v>
          </cell>
          <cell r="J1811" t="str">
            <v>SANTA RITA</v>
          </cell>
          <cell r="K1811" t="str">
            <v>SANTARITA</v>
          </cell>
          <cell r="L1811">
            <v>2490</v>
          </cell>
          <cell r="M1811" t="str">
            <v>BENIN S.A.  (2490)</v>
          </cell>
          <cell r="N1811">
            <v>0</v>
          </cell>
          <cell r="O1811">
            <v>3</v>
          </cell>
          <cell r="P1811">
            <v>8</v>
          </cell>
          <cell r="Q1811">
            <v>5</v>
          </cell>
          <cell r="R1811">
            <v>18</v>
          </cell>
          <cell r="S1811">
            <v>19</v>
          </cell>
          <cell r="T1811">
            <v>14</v>
          </cell>
          <cell r="U1811">
            <v>8</v>
          </cell>
          <cell r="V1811">
            <v>0</v>
          </cell>
          <cell r="W1811">
            <v>0</v>
          </cell>
          <cell r="X1811">
            <v>6</v>
          </cell>
          <cell r="Y1811">
            <v>6</v>
          </cell>
          <cell r="Z1811">
            <v>0</v>
          </cell>
          <cell r="AA1811">
            <v>8</v>
          </cell>
          <cell r="AB1811">
            <v>10</v>
          </cell>
          <cell r="AC1811">
            <v>14</v>
          </cell>
          <cell r="AD1811">
            <v>0</v>
          </cell>
          <cell r="AE1811">
            <v>2</v>
          </cell>
          <cell r="AF1811">
            <v>4</v>
          </cell>
          <cell r="AG1811">
            <v>1</v>
          </cell>
          <cell r="AH1811">
            <v>2</v>
          </cell>
          <cell r="AI1811">
            <v>2</v>
          </cell>
          <cell r="AJ1811">
            <v>12</v>
          </cell>
          <cell r="AK1811">
            <v>19</v>
          </cell>
          <cell r="AL1811">
            <v>4</v>
          </cell>
          <cell r="AM1811">
            <v>3</v>
          </cell>
          <cell r="AN1811">
            <v>5</v>
          </cell>
          <cell r="AO1811">
            <v>4</v>
          </cell>
          <cell r="AP1811">
            <v>72</v>
          </cell>
          <cell r="AQ1811">
            <v>71.25</v>
          </cell>
          <cell r="AR1811">
            <v>20</v>
          </cell>
          <cell r="AS1811">
            <v>6.4285714285714279</v>
          </cell>
          <cell r="AT1811">
            <v>150</v>
          </cell>
          <cell r="AU1811">
            <v>60</v>
          </cell>
          <cell r="AV1811">
            <v>19250</v>
          </cell>
          <cell r="AW1811">
            <v>19249.99956</v>
          </cell>
          <cell r="AX1811">
            <v>24900</v>
          </cell>
          <cell r="AY1811">
            <v>0.29350649350649349</v>
          </cell>
          <cell r="AZ1811">
            <v>0.22690763052208834</v>
          </cell>
          <cell r="BA1811">
            <v>24500</v>
          </cell>
          <cell r="BB1811">
            <v>3</v>
          </cell>
          <cell r="BC1811">
            <v>0.27272727272727271</v>
          </cell>
          <cell r="BD1811">
            <v>0.21428571428571427</v>
          </cell>
          <cell r="BE1811">
            <v>23900</v>
          </cell>
          <cell r="BF1811">
            <v>6</v>
          </cell>
          <cell r="BG1811">
            <v>0.24155844155844153</v>
          </cell>
          <cell r="BH1811">
            <v>0.19456066945606695</v>
          </cell>
        </row>
        <row r="1812">
          <cell r="B1812" t="str">
            <v>24342</v>
          </cell>
          <cell r="C1812" t="str">
            <v>7804330984060</v>
          </cell>
          <cell r="D1812" t="str">
            <v>VINO CARMENERE 750ml 120 RE SANTA RITA</v>
          </cell>
          <cell r="E1812">
            <v>12</v>
          </cell>
          <cell r="F1812" t="str">
            <v>BEBIDAS</v>
          </cell>
          <cell r="G1812" t="str">
            <v>BEBIDAS</v>
          </cell>
          <cell r="H1812" t="str">
            <v>VINOS MASIVOS</v>
          </cell>
          <cell r="I1812" t="str">
            <v>VINOS BOTELLA</v>
          </cell>
          <cell r="J1812" t="str">
            <v>SANTA RITA</v>
          </cell>
          <cell r="K1812" t="str">
            <v>SANTARITA</v>
          </cell>
          <cell r="L1812">
            <v>2490</v>
          </cell>
          <cell r="M1812" t="str">
            <v>BENIN S.A.  (2490)</v>
          </cell>
          <cell r="N1812">
            <v>1</v>
          </cell>
          <cell r="O1812">
            <v>0</v>
          </cell>
          <cell r="P1812">
            <v>6</v>
          </cell>
          <cell r="Q1812">
            <v>3</v>
          </cell>
          <cell r="R1812">
            <v>2</v>
          </cell>
          <cell r="S1812">
            <v>7</v>
          </cell>
          <cell r="T1812">
            <v>1</v>
          </cell>
          <cell r="U1812">
            <v>3</v>
          </cell>
          <cell r="V1812">
            <v>0</v>
          </cell>
          <cell r="W1812">
            <v>5</v>
          </cell>
          <cell r="X1812">
            <v>1</v>
          </cell>
          <cell r="Y1812">
            <v>0</v>
          </cell>
          <cell r="Z1812">
            <v>4</v>
          </cell>
          <cell r="AA1812">
            <v>3</v>
          </cell>
          <cell r="AB1812">
            <v>4</v>
          </cell>
          <cell r="AC1812">
            <v>0</v>
          </cell>
          <cell r="AD1812">
            <v>4</v>
          </cell>
          <cell r="AE1812">
            <v>4</v>
          </cell>
          <cell r="AF1812">
            <v>3</v>
          </cell>
          <cell r="AG1812">
            <v>1</v>
          </cell>
          <cell r="AH1812">
            <v>0</v>
          </cell>
          <cell r="AI1812">
            <v>0</v>
          </cell>
          <cell r="AJ1812">
            <v>79</v>
          </cell>
          <cell r="AK1812">
            <v>57</v>
          </cell>
          <cell r="AL1812">
            <v>34</v>
          </cell>
          <cell r="AM1812">
            <v>40</v>
          </cell>
          <cell r="AN1812">
            <v>52</v>
          </cell>
          <cell r="AO1812">
            <v>3</v>
          </cell>
          <cell r="AP1812">
            <v>790</v>
          </cell>
          <cell r="AQ1812">
            <v>570</v>
          </cell>
          <cell r="AR1812" t="str">
            <v>SV</v>
          </cell>
          <cell r="AS1812" t="str">
            <v>SV</v>
          </cell>
          <cell r="AT1812">
            <v>1560</v>
          </cell>
          <cell r="AU1812" t="str">
            <v>SV</v>
          </cell>
          <cell r="AV1812">
            <v>39950</v>
          </cell>
          <cell r="AW1812">
            <v>39653.687700000002</v>
          </cell>
          <cell r="AX1812">
            <v>52900</v>
          </cell>
          <cell r="AY1812">
            <v>0.32415519399249071</v>
          </cell>
          <cell r="AZ1812">
            <v>0.2448015122873346</v>
          </cell>
          <cell r="BA1812">
            <v>50900</v>
          </cell>
          <cell r="BB1812">
            <v>3</v>
          </cell>
          <cell r="BC1812">
            <v>0.27409261576971211</v>
          </cell>
          <cell r="BD1812">
            <v>0.21512770137524559</v>
          </cell>
          <cell r="BE1812">
            <v>49900</v>
          </cell>
          <cell r="BF1812">
            <v>6</v>
          </cell>
          <cell r="BG1812">
            <v>0.24906132665832281</v>
          </cell>
          <cell r="BH1812">
            <v>0.19939879759519039</v>
          </cell>
        </row>
        <row r="1813">
          <cell r="B1813" t="str">
            <v>24339</v>
          </cell>
          <cell r="C1813" t="str">
            <v>7804330006755</v>
          </cell>
          <cell r="D1813" t="str">
            <v>VINO CARMENERE 750ml 3 MED SANTA RITA</v>
          </cell>
          <cell r="E1813">
            <v>12</v>
          </cell>
          <cell r="F1813" t="str">
            <v>BEBIDAS</v>
          </cell>
          <cell r="G1813" t="str">
            <v>BEBIDAS</v>
          </cell>
          <cell r="H1813" t="str">
            <v>VINOS MASIVOS</v>
          </cell>
          <cell r="I1813" t="str">
            <v>VINOS BOTELLA</v>
          </cell>
          <cell r="J1813" t="str">
            <v>SANTA RITA</v>
          </cell>
          <cell r="K1813" t="str">
            <v>SANTARITA</v>
          </cell>
          <cell r="L1813">
            <v>2490</v>
          </cell>
          <cell r="M1813" t="str">
            <v>BENIN S.A.  (2490)</v>
          </cell>
          <cell r="N1813">
            <v>16</v>
          </cell>
          <cell r="O1813">
            <v>21</v>
          </cell>
          <cell r="P1813">
            <v>4</v>
          </cell>
          <cell r="Q1813">
            <v>3</v>
          </cell>
          <cell r="R1813">
            <v>2</v>
          </cell>
          <cell r="S1813">
            <v>13</v>
          </cell>
          <cell r="T1813">
            <v>11</v>
          </cell>
          <cell r="U1813">
            <v>16</v>
          </cell>
          <cell r="V1813">
            <v>0</v>
          </cell>
          <cell r="W1813">
            <v>0</v>
          </cell>
          <cell r="X1813">
            <v>5</v>
          </cell>
          <cell r="Y1813">
            <v>3</v>
          </cell>
          <cell r="Z1813">
            <v>2</v>
          </cell>
          <cell r="AA1813">
            <v>9</v>
          </cell>
          <cell r="AB1813">
            <v>9</v>
          </cell>
          <cell r="AC1813">
            <v>13</v>
          </cell>
          <cell r="AD1813">
            <v>0</v>
          </cell>
          <cell r="AE1813">
            <v>12</v>
          </cell>
          <cell r="AF1813">
            <v>13</v>
          </cell>
          <cell r="AG1813">
            <v>10</v>
          </cell>
          <cell r="AH1813">
            <v>1</v>
          </cell>
          <cell r="AI1813">
            <v>1</v>
          </cell>
          <cell r="AJ1813">
            <v>21</v>
          </cell>
          <cell r="AK1813">
            <v>-2</v>
          </cell>
          <cell r="AL1813">
            <v>7</v>
          </cell>
          <cell r="AM1813">
            <v>11</v>
          </cell>
          <cell r="AN1813">
            <v>10</v>
          </cell>
          <cell r="AO1813">
            <v>11</v>
          </cell>
          <cell r="AP1813">
            <v>210</v>
          </cell>
          <cell r="AQ1813" t="str">
            <v>Q</v>
          </cell>
          <cell r="AR1813">
            <v>70</v>
          </cell>
          <cell r="AS1813">
            <v>25.384615384615383</v>
          </cell>
          <cell r="AT1813">
            <v>30</v>
          </cell>
          <cell r="AU1813">
            <v>330</v>
          </cell>
          <cell r="AV1813">
            <v>19250</v>
          </cell>
          <cell r="AW1813">
            <v>19249.059720000001</v>
          </cell>
          <cell r="AX1813">
            <v>24900</v>
          </cell>
          <cell r="AY1813">
            <v>0.29350649350649349</v>
          </cell>
          <cell r="AZ1813">
            <v>0.22690763052208834</v>
          </cell>
          <cell r="BA1813">
            <v>24500</v>
          </cell>
          <cell r="BB1813">
            <v>3</v>
          </cell>
          <cell r="BC1813">
            <v>0.27272727272727271</v>
          </cell>
          <cell r="BD1813">
            <v>0.21428571428571427</v>
          </cell>
          <cell r="BE1813">
            <v>23900</v>
          </cell>
          <cell r="BF1813">
            <v>6</v>
          </cell>
          <cell r="BG1813">
            <v>0.24155844155844153</v>
          </cell>
          <cell r="BH1813">
            <v>0.19456066945606695</v>
          </cell>
        </row>
        <row r="1814">
          <cell r="B1814" t="str">
            <v>24340</v>
          </cell>
          <cell r="C1814" t="str">
            <v>7804330006748</v>
          </cell>
          <cell r="D1814" t="str">
            <v>VINO CHARDONAY 750ml 3 MED SANTA RITA</v>
          </cell>
          <cell r="E1814">
            <v>12</v>
          </cell>
          <cell r="F1814" t="str">
            <v>BEBIDAS</v>
          </cell>
          <cell r="G1814" t="str">
            <v>BEBIDAS</v>
          </cell>
          <cell r="H1814" t="str">
            <v>VINOS MASIVOS</v>
          </cell>
          <cell r="I1814" t="str">
            <v>VINOS BOTELLA</v>
          </cell>
          <cell r="J1814" t="str">
            <v>SANTA RITA</v>
          </cell>
          <cell r="K1814" t="str">
            <v>SANTARITA</v>
          </cell>
          <cell r="L1814">
            <v>2490</v>
          </cell>
          <cell r="M1814" t="str">
            <v>BENIN S.A.  (2490)</v>
          </cell>
          <cell r="N1814">
            <v>1</v>
          </cell>
          <cell r="O1814">
            <v>0</v>
          </cell>
          <cell r="P1814">
            <v>0</v>
          </cell>
          <cell r="Q1814">
            <v>0</v>
          </cell>
          <cell r="R1814">
            <v>1</v>
          </cell>
          <cell r="S1814">
            <v>3</v>
          </cell>
          <cell r="T1814">
            <v>8</v>
          </cell>
          <cell r="U1814">
            <v>4</v>
          </cell>
          <cell r="V1814">
            <v>1</v>
          </cell>
          <cell r="W1814">
            <v>0</v>
          </cell>
          <cell r="X1814">
            <v>1</v>
          </cell>
          <cell r="Y1814">
            <v>1</v>
          </cell>
          <cell r="Z1814">
            <v>13</v>
          </cell>
          <cell r="AA1814">
            <v>16</v>
          </cell>
          <cell r="AB1814">
            <v>7</v>
          </cell>
          <cell r="AC1814">
            <v>8</v>
          </cell>
          <cell r="AD1814">
            <v>0</v>
          </cell>
          <cell r="AE1814">
            <v>4</v>
          </cell>
          <cell r="AF1814">
            <v>8</v>
          </cell>
          <cell r="AG1814">
            <v>6</v>
          </cell>
          <cell r="AH1814">
            <v>0</v>
          </cell>
          <cell r="AI1814">
            <v>0</v>
          </cell>
          <cell r="AJ1814">
            <v>12</v>
          </cell>
          <cell r="AK1814">
            <v>2</v>
          </cell>
          <cell r="AL1814">
            <v>30</v>
          </cell>
          <cell r="AM1814">
            <v>10</v>
          </cell>
          <cell r="AN1814">
            <v>6</v>
          </cell>
          <cell r="AO1814">
            <v>12</v>
          </cell>
          <cell r="AP1814" t="str">
            <v>SV</v>
          </cell>
          <cell r="AQ1814">
            <v>15</v>
          </cell>
          <cell r="AR1814">
            <v>900</v>
          </cell>
          <cell r="AS1814">
            <v>37.5</v>
          </cell>
          <cell r="AT1814">
            <v>30</v>
          </cell>
          <cell r="AU1814" t="str">
            <v>SV</v>
          </cell>
          <cell r="AV1814">
            <v>19250</v>
          </cell>
          <cell r="AW1814">
            <v>19243.466550000001</v>
          </cell>
          <cell r="AX1814">
            <v>24900</v>
          </cell>
          <cell r="AY1814">
            <v>0.29350649350649349</v>
          </cell>
          <cell r="AZ1814">
            <v>0.22690763052208834</v>
          </cell>
          <cell r="BA1814">
            <v>24500</v>
          </cell>
          <cell r="BB1814">
            <v>3</v>
          </cell>
          <cell r="BC1814">
            <v>0.27272727272727271</v>
          </cell>
          <cell r="BD1814">
            <v>0.21428571428571427</v>
          </cell>
          <cell r="BE1814">
            <v>23900</v>
          </cell>
          <cell r="BF1814">
            <v>6</v>
          </cell>
          <cell r="BG1814">
            <v>0.24155844155844153</v>
          </cell>
          <cell r="BH1814">
            <v>0.19456066945606695</v>
          </cell>
        </row>
        <row r="1815">
          <cell r="B1815" t="str">
            <v>24343</v>
          </cell>
          <cell r="C1815" t="str">
            <v>7804330321209</v>
          </cell>
          <cell r="D1815" t="str">
            <v>VINO SAUVIGNON 750ml 120 RE SANTA RITA</v>
          </cell>
          <cell r="E1815">
            <v>12</v>
          </cell>
          <cell r="F1815" t="str">
            <v>BEBIDAS</v>
          </cell>
          <cell r="G1815" t="str">
            <v>BEBIDAS</v>
          </cell>
          <cell r="H1815" t="str">
            <v>VINOS MASIVOS</v>
          </cell>
          <cell r="I1815" t="str">
            <v>VINOS BOTELLA</v>
          </cell>
          <cell r="J1815" t="str">
            <v>SANTA RITA</v>
          </cell>
          <cell r="K1815" t="str">
            <v>SANTARITA</v>
          </cell>
          <cell r="L1815">
            <v>2490</v>
          </cell>
          <cell r="M1815" t="str">
            <v>BENIN S.A.  (2490)</v>
          </cell>
          <cell r="N1815">
            <v>1</v>
          </cell>
          <cell r="O1815">
            <v>0</v>
          </cell>
          <cell r="P1815">
            <v>3</v>
          </cell>
          <cell r="Q1815">
            <v>1</v>
          </cell>
          <cell r="R1815">
            <v>5</v>
          </cell>
          <cell r="S1815">
            <v>3</v>
          </cell>
          <cell r="T1815">
            <v>1</v>
          </cell>
          <cell r="U1815">
            <v>2</v>
          </cell>
          <cell r="V1815">
            <v>1</v>
          </cell>
          <cell r="W1815">
            <v>0</v>
          </cell>
          <cell r="X1815">
            <v>1</v>
          </cell>
          <cell r="Y1815">
            <v>0</v>
          </cell>
          <cell r="Z1815">
            <v>1</v>
          </cell>
          <cell r="AA1815">
            <v>7</v>
          </cell>
          <cell r="AB1815">
            <v>0</v>
          </cell>
          <cell r="AC1815">
            <v>0</v>
          </cell>
          <cell r="AD1815">
            <v>3</v>
          </cell>
          <cell r="AE1815">
            <v>2</v>
          </cell>
          <cell r="AF1815">
            <v>2</v>
          </cell>
          <cell r="AG1815">
            <v>1</v>
          </cell>
          <cell r="AH1815">
            <v>0</v>
          </cell>
          <cell r="AI1815">
            <v>0</v>
          </cell>
          <cell r="AJ1815">
            <v>48</v>
          </cell>
          <cell r="AK1815">
            <v>42</v>
          </cell>
          <cell r="AL1815">
            <v>60</v>
          </cell>
          <cell r="AM1815">
            <v>38</v>
          </cell>
          <cell r="AN1815">
            <v>51</v>
          </cell>
          <cell r="AO1815">
            <v>0</v>
          </cell>
          <cell r="AP1815">
            <v>1440</v>
          </cell>
          <cell r="AQ1815">
            <v>630</v>
          </cell>
          <cell r="AR1815" t="str">
            <v>SV</v>
          </cell>
          <cell r="AS1815" t="str">
            <v>SV</v>
          </cell>
          <cell r="AT1815">
            <v>1530</v>
          </cell>
          <cell r="AU1815" t="str">
            <v>Q</v>
          </cell>
          <cell r="AV1815">
            <v>39950.000002000001</v>
          </cell>
          <cell r="AW1815">
            <v>39658.339489999998</v>
          </cell>
          <cell r="AX1815">
            <v>52900</v>
          </cell>
          <cell r="AY1815">
            <v>0.32415519392619996</v>
          </cell>
          <cell r="AZ1815">
            <v>0.2448015122495274</v>
          </cell>
          <cell r="BA1815">
            <v>50900</v>
          </cell>
          <cell r="BB1815">
            <v>3</v>
          </cell>
          <cell r="BC1815">
            <v>0.2740926157059278</v>
          </cell>
          <cell r="BD1815">
            <v>0.21512770133595283</v>
          </cell>
          <cell r="BE1815">
            <v>49900</v>
          </cell>
          <cell r="BF1815">
            <v>6</v>
          </cell>
          <cell r="BG1815">
            <v>0.24906132659579172</v>
          </cell>
          <cell r="BH1815">
            <v>0.1993987975551102</v>
          </cell>
        </row>
        <row r="1816">
          <cell r="B1816" t="str">
            <v>27658</v>
          </cell>
          <cell r="C1816" t="str">
            <v>7804330009039</v>
          </cell>
          <cell r="D1816" t="str">
            <v>VINO TINTO 1,5Lts GRAN HACIENDA SANTA RITA</v>
          </cell>
          <cell r="E1816">
            <v>6</v>
          </cell>
          <cell r="F1816" t="str">
            <v>BEBIDAS</v>
          </cell>
          <cell r="G1816" t="str">
            <v>BEBIDAS</v>
          </cell>
          <cell r="H1816" t="str">
            <v>VINOS MASIVOS</v>
          </cell>
          <cell r="I1816" t="str">
            <v>VINOS BOTELLA</v>
          </cell>
          <cell r="J1816" t="str">
            <v>SANTA RITA</v>
          </cell>
          <cell r="K1816" t="str">
            <v>SANTARITA</v>
          </cell>
          <cell r="L1816">
            <v>2490</v>
          </cell>
          <cell r="M1816" t="str">
            <v>BENIN S.A.  (2490)</v>
          </cell>
          <cell r="N1816">
            <v>2</v>
          </cell>
          <cell r="O1816">
            <v>5</v>
          </cell>
          <cell r="P1816">
            <v>4</v>
          </cell>
          <cell r="Q1816">
            <v>4</v>
          </cell>
          <cell r="R1816">
            <v>3</v>
          </cell>
          <cell r="S1816">
            <v>4</v>
          </cell>
          <cell r="T1816">
            <v>14</v>
          </cell>
          <cell r="U1816">
            <v>14</v>
          </cell>
          <cell r="V1816">
            <v>5</v>
          </cell>
          <cell r="W1816">
            <v>8</v>
          </cell>
          <cell r="X1816">
            <v>1</v>
          </cell>
          <cell r="Y1816">
            <v>6</v>
          </cell>
          <cell r="Z1816">
            <v>0</v>
          </cell>
          <cell r="AA1816">
            <v>3</v>
          </cell>
          <cell r="AB1816">
            <v>6</v>
          </cell>
          <cell r="AC1816">
            <v>7</v>
          </cell>
          <cell r="AD1816">
            <v>4</v>
          </cell>
          <cell r="AE1816">
            <v>8</v>
          </cell>
          <cell r="AF1816">
            <v>4</v>
          </cell>
          <cell r="AG1816">
            <v>6</v>
          </cell>
          <cell r="AH1816">
            <v>0</v>
          </cell>
          <cell r="AI1816">
            <v>0</v>
          </cell>
          <cell r="AJ1816">
            <v>10</v>
          </cell>
          <cell r="AK1816">
            <v>2</v>
          </cell>
          <cell r="AL1816">
            <v>5</v>
          </cell>
          <cell r="AM1816">
            <v>2</v>
          </cell>
          <cell r="AN1816">
            <v>12</v>
          </cell>
          <cell r="AO1816">
            <v>6</v>
          </cell>
          <cell r="AP1816">
            <v>75</v>
          </cell>
          <cell r="AQ1816">
            <v>4.2857142857142856</v>
          </cell>
          <cell r="AR1816">
            <v>25</v>
          </cell>
          <cell r="AS1816">
            <v>8.5714285714285712</v>
          </cell>
          <cell r="AT1816">
            <v>60</v>
          </cell>
          <cell r="AU1816" t="str">
            <v>SV</v>
          </cell>
          <cell r="AV1816">
            <v>34900</v>
          </cell>
          <cell r="AW1816">
            <v>34386.269500000002</v>
          </cell>
          <cell r="AX1816">
            <v>44900</v>
          </cell>
          <cell r="AY1816">
            <v>0.28653295128939837</v>
          </cell>
          <cell r="AZ1816">
            <v>0.22271714922048999</v>
          </cell>
          <cell r="BA1816">
            <v>43900</v>
          </cell>
          <cell r="BB1816">
            <v>3</v>
          </cell>
          <cell r="BC1816">
            <v>0.25787965616045838</v>
          </cell>
          <cell r="BD1816">
            <v>0.20501138952164008</v>
          </cell>
          <cell r="BE1816">
            <v>42900</v>
          </cell>
          <cell r="BF1816">
            <v>6</v>
          </cell>
          <cell r="BG1816">
            <v>0.22922636103151861</v>
          </cell>
          <cell r="BH1816">
            <v>0.18648018648018649</v>
          </cell>
        </row>
        <row r="1817">
          <cell r="B1817" t="str">
            <v>24337</v>
          </cell>
          <cell r="C1817" t="str">
            <v>7804330008759</v>
          </cell>
          <cell r="D1817" t="str">
            <v>VINO TINTO 750ml GRAN HACIENDA SANTA RITA</v>
          </cell>
          <cell r="E1817">
            <v>12</v>
          </cell>
          <cell r="F1817" t="str">
            <v>BEBIDAS</v>
          </cell>
          <cell r="G1817" t="str">
            <v>BEBIDAS</v>
          </cell>
          <cell r="H1817" t="str">
            <v>VINOS MASIVOS</v>
          </cell>
          <cell r="I1817" t="str">
            <v>VINOS BOTELLA</v>
          </cell>
          <cell r="J1817" t="str">
            <v>SANTA RITA</v>
          </cell>
          <cell r="K1817" t="str">
            <v>SANTARITA</v>
          </cell>
          <cell r="L1817">
            <v>2490</v>
          </cell>
          <cell r="M1817" t="str">
            <v>BENIN S.A.  (2490)</v>
          </cell>
          <cell r="N1817">
            <v>4</v>
          </cell>
          <cell r="O1817">
            <v>16</v>
          </cell>
          <cell r="P1817">
            <v>9</v>
          </cell>
          <cell r="Q1817">
            <v>9</v>
          </cell>
          <cell r="R1817">
            <v>1</v>
          </cell>
          <cell r="S1817">
            <v>51</v>
          </cell>
          <cell r="T1817">
            <v>32</v>
          </cell>
          <cell r="U1817">
            <v>37</v>
          </cell>
          <cell r="V1817">
            <v>7</v>
          </cell>
          <cell r="W1817">
            <v>13</v>
          </cell>
          <cell r="X1817">
            <v>2</v>
          </cell>
          <cell r="Y1817">
            <v>2</v>
          </cell>
          <cell r="Z1817">
            <v>9</v>
          </cell>
          <cell r="AA1817">
            <v>12</v>
          </cell>
          <cell r="AB1817">
            <v>22</v>
          </cell>
          <cell r="AC1817">
            <v>16</v>
          </cell>
          <cell r="AD1817">
            <v>6</v>
          </cell>
          <cell r="AE1817">
            <v>23</v>
          </cell>
          <cell r="AF1817">
            <v>33</v>
          </cell>
          <cell r="AG1817">
            <v>36</v>
          </cell>
          <cell r="AH1817">
            <v>3</v>
          </cell>
          <cell r="AI1817">
            <v>15</v>
          </cell>
          <cell r="AJ1817">
            <v>39</v>
          </cell>
          <cell r="AK1817">
            <v>10</v>
          </cell>
          <cell r="AL1817">
            <v>30</v>
          </cell>
          <cell r="AM1817">
            <v>45</v>
          </cell>
          <cell r="AN1817">
            <v>5</v>
          </cell>
          <cell r="AO1817">
            <v>28</v>
          </cell>
          <cell r="AP1817">
            <v>130</v>
          </cell>
          <cell r="AQ1817">
            <v>8.1081081081081088</v>
          </cell>
          <cell r="AR1817">
            <v>450</v>
          </cell>
          <cell r="AS1817">
            <v>84.375</v>
          </cell>
          <cell r="AT1817">
            <v>4.166666666666667</v>
          </cell>
          <cell r="AU1817">
            <v>56</v>
          </cell>
          <cell r="AV1817">
            <v>19500</v>
          </cell>
          <cell r="AW1817">
            <v>15489.00419</v>
          </cell>
          <cell r="AX1817">
            <v>24900</v>
          </cell>
          <cell r="AY1817">
            <v>0.27692307692307683</v>
          </cell>
          <cell r="AZ1817">
            <v>0.21686746987951808</v>
          </cell>
          <cell r="BA1817">
            <v>24500</v>
          </cell>
          <cell r="BB1817">
            <v>3</v>
          </cell>
          <cell r="BC1817">
            <v>0.25641025641025639</v>
          </cell>
          <cell r="BD1817">
            <v>0.20408163265306123</v>
          </cell>
          <cell r="BE1817">
            <v>23900</v>
          </cell>
          <cell r="BF1817">
            <v>6</v>
          </cell>
          <cell r="BG1817">
            <v>0.22564102564102573</v>
          </cell>
          <cell r="BH1817">
            <v>0.18410041841004185</v>
          </cell>
        </row>
        <row r="1818">
          <cell r="B1818" t="str">
            <v>16482</v>
          </cell>
          <cell r="C1818" t="str">
            <v>7808765700509</v>
          </cell>
          <cell r="D1818" t="str">
            <v>VINO CABERNET 750ml RVA SOL DE CHILE.</v>
          </cell>
          <cell r="E1818">
            <v>6</v>
          </cell>
          <cell r="F1818" t="str">
            <v>BEBIDAS</v>
          </cell>
          <cell r="G1818" t="str">
            <v>BEBIDAS</v>
          </cell>
          <cell r="H1818" t="str">
            <v>VINOS MASIVOS</v>
          </cell>
          <cell r="I1818" t="str">
            <v>VINOS BOTELLA</v>
          </cell>
          <cell r="J1818" t="str">
            <v>SOL DE CHILE</v>
          </cell>
          <cell r="K1818" t="str">
            <v>SOL DE CHILE</v>
          </cell>
          <cell r="L1818">
            <v>114</v>
          </cell>
          <cell r="M1818" t="str">
            <v>APOLO IMPORT S.A. 2 - TRENTINO (114)</v>
          </cell>
          <cell r="N1818">
            <v>0</v>
          </cell>
          <cell r="O1818">
            <v>1</v>
          </cell>
          <cell r="P1818">
            <v>10</v>
          </cell>
          <cell r="Q1818">
            <v>6</v>
          </cell>
          <cell r="R1818">
            <v>3</v>
          </cell>
          <cell r="S1818">
            <v>0</v>
          </cell>
          <cell r="T1818">
            <v>0</v>
          </cell>
          <cell r="U1818">
            <v>2</v>
          </cell>
          <cell r="V1818">
            <v>0</v>
          </cell>
          <cell r="W1818">
            <v>3</v>
          </cell>
          <cell r="X1818">
            <v>1</v>
          </cell>
          <cell r="Y1818">
            <v>1</v>
          </cell>
          <cell r="Z1818">
            <v>0</v>
          </cell>
          <cell r="AA1818">
            <v>0</v>
          </cell>
          <cell r="AB1818">
            <v>1</v>
          </cell>
          <cell r="AC1818">
            <v>1</v>
          </cell>
          <cell r="AD1818">
            <v>3</v>
          </cell>
          <cell r="AE1818">
            <v>0</v>
          </cell>
          <cell r="AF1818">
            <v>0</v>
          </cell>
          <cell r="AG1818">
            <v>0</v>
          </cell>
          <cell r="AH1818">
            <v>0</v>
          </cell>
          <cell r="AI1818">
            <v>0</v>
          </cell>
          <cell r="AJ1818">
            <v>0</v>
          </cell>
          <cell r="AK1818">
            <v>18</v>
          </cell>
          <cell r="AL1818">
            <v>20</v>
          </cell>
          <cell r="AM1818">
            <v>8</v>
          </cell>
          <cell r="AN1818">
            <v>12</v>
          </cell>
          <cell r="AO1818">
            <v>12</v>
          </cell>
          <cell r="AP1818" t="str">
            <v>Q</v>
          </cell>
          <cell r="AQ1818">
            <v>270</v>
          </cell>
          <cell r="AR1818">
            <v>600</v>
          </cell>
          <cell r="AS1818">
            <v>240</v>
          </cell>
          <cell r="AT1818" t="str">
            <v>SV</v>
          </cell>
          <cell r="AU1818" t="str">
            <v>SV</v>
          </cell>
          <cell r="AV1818">
            <v>38150.000019999999</v>
          </cell>
          <cell r="AW1818">
            <v>37603.073199999999</v>
          </cell>
          <cell r="AX1818">
            <v>43900</v>
          </cell>
          <cell r="AY1818">
            <v>0.15072083819097215</v>
          </cell>
          <cell r="AZ1818">
            <v>0.13097949840546699</v>
          </cell>
          <cell r="BA1818">
            <v>42900</v>
          </cell>
          <cell r="BB1818">
            <v>3</v>
          </cell>
          <cell r="BC1818">
            <v>0.12450851841441235</v>
          </cell>
          <cell r="BD1818">
            <v>0.11072261025641027</v>
          </cell>
          <cell r="BE1818">
            <v>41900</v>
          </cell>
          <cell r="BF1818">
            <v>6</v>
          </cell>
          <cell r="BG1818">
            <v>9.829619863785255E-2</v>
          </cell>
          <cell r="BH1818">
            <v>8.9498806205250608E-2</v>
          </cell>
        </row>
        <row r="1819">
          <cell r="B1819" t="str">
            <v>16481</v>
          </cell>
          <cell r="C1819" t="str">
            <v>7808765708307</v>
          </cell>
          <cell r="D1819" t="str">
            <v>VINO CABERNET 750ml SOL DE CHILE</v>
          </cell>
          <cell r="E1819">
            <v>6</v>
          </cell>
          <cell r="F1819" t="str">
            <v>BEBIDAS</v>
          </cell>
          <cell r="G1819" t="str">
            <v>BEBIDAS</v>
          </cell>
          <cell r="H1819" t="str">
            <v>VINOS MASIVOS</v>
          </cell>
          <cell r="I1819" t="str">
            <v>VINOS BOTELLA</v>
          </cell>
          <cell r="J1819" t="str">
            <v>SOL DE CHILE</v>
          </cell>
          <cell r="K1819" t="str">
            <v>SOL DE CHILE</v>
          </cell>
          <cell r="L1819">
            <v>114</v>
          </cell>
          <cell r="M1819" t="str">
            <v>APOLO IMPORT S.A. 2 - TRENTINO (114)</v>
          </cell>
          <cell r="N1819">
            <v>2</v>
          </cell>
          <cell r="O1819">
            <v>3</v>
          </cell>
          <cell r="P1819">
            <v>2</v>
          </cell>
          <cell r="Q1819">
            <v>3</v>
          </cell>
          <cell r="R1819">
            <v>5</v>
          </cell>
          <cell r="S1819">
            <v>5</v>
          </cell>
          <cell r="T1819">
            <v>1</v>
          </cell>
          <cell r="U1819">
            <v>4</v>
          </cell>
          <cell r="V1819">
            <v>0</v>
          </cell>
          <cell r="W1819">
            <v>5</v>
          </cell>
          <cell r="X1819">
            <v>2</v>
          </cell>
          <cell r="Y1819">
            <v>0</v>
          </cell>
          <cell r="Z1819">
            <v>0</v>
          </cell>
          <cell r="AA1819">
            <v>4</v>
          </cell>
          <cell r="AB1819">
            <v>1</v>
          </cell>
          <cell r="AC1819">
            <v>0</v>
          </cell>
          <cell r="AD1819">
            <v>2</v>
          </cell>
          <cell r="AE1819">
            <v>14</v>
          </cell>
          <cell r="AF1819">
            <v>1</v>
          </cell>
          <cell r="AG1819">
            <v>4</v>
          </cell>
          <cell r="AH1819">
            <v>0</v>
          </cell>
          <cell r="AI1819">
            <v>0</v>
          </cell>
          <cell r="AJ1819">
            <v>35</v>
          </cell>
          <cell r="AK1819">
            <v>29</v>
          </cell>
          <cell r="AL1819">
            <v>27</v>
          </cell>
          <cell r="AM1819">
            <v>22</v>
          </cell>
          <cell r="AN1819">
            <v>81</v>
          </cell>
          <cell r="AO1819">
            <v>12</v>
          </cell>
          <cell r="AP1819">
            <v>350</v>
          </cell>
          <cell r="AQ1819">
            <v>217.5</v>
          </cell>
          <cell r="AR1819" t="str">
            <v>SV</v>
          </cell>
          <cell r="AS1819" t="str">
            <v>SV</v>
          </cell>
          <cell r="AT1819">
            <v>607.5</v>
          </cell>
          <cell r="AU1819" t="str">
            <v>SV</v>
          </cell>
          <cell r="AV1819">
            <v>30350.00001</v>
          </cell>
          <cell r="AW1819">
            <v>29059.654030000002</v>
          </cell>
          <cell r="AX1819">
            <v>34900</v>
          </cell>
          <cell r="AY1819">
            <v>0.14991762729821501</v>
          </cell>
          <cell r="AZ1819">
            <v>0.13037249255014327</v>
          </cell>
          <cell r="BA1819">
            <v>33900</v>
          </cell>
          <cell r="BB1819">
            <v>3</v>
          </cell>
          <cell r="BC1819">
            <v>0.11696869814926902</v>
          </cell>
          <cell r="BD1819">
            <v>0.10471976371681417</v>
          </cell>
          <cell r="BE1819">
            <v>0</v>
          </cell>
          <cell r="BF1819">
            <v>0</v>
          </cell>
          <cell r="BG1819">
            <v>-1</v>
          </cell>
          <cell r="BH1819">
            <v>0</v>
          </cell>
        </row>
        <row r="1820">
          <cell r="B1820" t="str">
            <v>13787</v>
          </cell>
          <cell r="C1820" t="str">
            <v>7791843018309</v>
          </cell>
          <cell r="D1820" t="str">
            <v>VINO BLANCO DULCE 750ml CHENIN NAMPE</v>
          </cell>
          <cell r="E1820">
            <v>6</v>
          </cell>
          <cell r="F1820" t="str">
            <v>BEBIDAS</v>
          </cell>
          <cell r="G1820" t="str">
            <v>BEBIDAS</v>
          </cell>
          <cell r="H1820" t="str">
            <v>VINOS MASIVOS</v>
          </cell>
          <cell r="I1820" t="str">
            <v>VINOS BOTELLA</v>
          </cell>
          <cell r="J1820" t="str">
            <v>FALASCO</v>
          </cell>
          <cell r="K1820" t="str">
            <v>NAMPE</v>
          </cell>
          <cell r="L1820">
            <v>114</v>
          </cell>
          <cell r="M1820" t="str">
            <v>APOLO IMPORT S.A. 2 - TRENTINO (114)</v>
          </cell>
          <cell r="N1820">
            <v>0</v>
          </cell>
          <cell r="O1820">
            <v>5</v>
          </cell>
          <cell r="P1820">
            <v>4</v>
          </cell>
          <cell r="Q1820">
            <v>4</v>
          </cell>
          <cell r="R1820">
            <v>1</v>
          </cell>
          <cell r="S1820">
            <v>11</v>
          </cell>
          <cell r="T1820">
            <v>9</v>
          </cell>
          <cell r="U1820">
            <v>10</v>
          </cell>
          <cell r="V1820">
            <v>0</v>
          </cell>
          <cell r="W1820">
            <v>1</v>
          </cell>
          <cell r="X1820">
            <v>2</v>
          </cell>
          <cell r="Y1820">
            <v>2</v>
          </cell>
          <cell r="Z1820">
            <v>0</v>
          </cell>
          <cell r="AA1820">
            <v>8</v>
          </cell>
          <cell r="AB1820">
            <v>3</v>
          </cell>
          <cell r="AC1820">
            <v>3</v>
          </cell>
          <cell r="AD1820">
            <v>0</v>
          </cell>
          <cell r="AE1820">
            <v>4</v>
          </cell>
          <cell r="AF1820">
            <v>1</v>
          </cell>
          <cell r="AG1820">
            <v>2</v>
          </cell>
          <cell r="AH1820">
            <v>0</v>
          </cell>
          <cell r="AI1820">
            <v>1</v>
          </cell>
          <cell r="AJ1820">
            <v>62</v>
          </cell>
          <cell r="AK1820">
            <v>74</v>
          </cell>
          <cell r="AL1820">
            <v>9</v>
          </cell>
          <cell r="AM1820">
            <v>35</v>
          </cell>
          <cell r="AN1820">
            <v>17</v>
          </cell>
          <cell r="AO1820">
            <v>5</v>
          </cell>
          <cell r="AP1820">
            <v>465</v>
          </cell>
          <cell r="AQ1820">
            <v>222</v>
          </cell>
          <cell r="AR1820">
            <v>135</v>
          </cell>
          <cell r="AS1820">
            <v>350</v>
          </cell>
          <cell r="AT1820">
            <v>255</v>
          </cell>
          <cell r="AU1820">
            <v>150</v>
          </cell>
          <cell r="AV1820">
            <v>34700.000059999998</v>
          </cell>
          <cell r="AW1820">
            <v>34699.999949999998</v>
          </cell>
          <cell r="AX1820">
            <v>39900</v>
          </cell>
          <cell r="AY1820">
            <v>0.14985590579275643</v>
          </cell>
          <cell r="AZ1820">
            <v>0.13032581303258148</v>
          </cell>
          <cell r="BA1820">
            <v>38900</v>
          </cell>
          <cell r="BB1820">
            <v>3</v>
          </cell>
          <cell r="BC1820">
            <v>0.12103746203855192</v>
          </cell>
          <cell r="BD1820">
            <v>0.10796915012853474</v>
          </cell>
          <cell r="BE1820">
            <v>37900</v>
          </cell>
          <cell r="BF1820">
            <v>6</v>
          </cell>
          <cell r="BG1820">
            <v>9.2219018284347642E-2</v>
          </cell>
          <cell r="BH1820">
            <v>8.4432716094986843E-2</v>
          </cell>
        </row>
        <row r="1821">
          <cell r="B1821" t="str">
            <v>1008</v>
          </cell>
          <cell r="C1821" t="str">
            <v>7791843008935</v>
          </cell>
          <cell r="D1821" t="str">
            <v>VINO CABERNET SAUVIGNON 750ml NAMPE</v>
          </cell>
          <cell r="E1821">
            <v>6</v>
          </cell>
          <cell r="F1821" t="str">
            <v>BEBIDAS</v>
          </cell>
          <cell r="G1821" t="str">
            <v>BEBIDAS</v>
          </cell>
          <cell r="H1821" t="str">
            <v>VINOS MASIVOS</v>
          </cell>
          <cell r="I1821" t="str">
            <v>VINOS BOTELLA</v>
          </cell>
          <cell r="J1821" t="str">
            <v>FALASCO</v>
          </cell>
          <cell r="K1821" t="str">
            <v>NAMPE</v>
          </cell>
          <cell r="L1821">
            <v>114</v>
          </cell>
          <cell r="M1821" t="str">
            <v>APOLO IMPORT S.A. 2 - TRENTINO (114)</v>
          </cell>
          <cell r="N1821">
            <v>5</v>
          </cell>
          <cell r="O1821">
            <v>6</v>
          </cell>
          <cell r="P1821">
            <v>11</v>
          </cell>
          <cell r="Q1821">
            <v>9</v>
          </cell>
          <cell r="R1821">
            <v>2</v>
          </cell>
          <cell r="S1821">
            <v>2</v>
          </cell>
          <cell r="T1821">
            <v>3</v>
          </cell>
          <cell r="U1821">
            <v>4</v>
          </cell>
          <cell r="V1821">
            <v>0</v>
          </cell>
          <cell r="W1821">
            <v>3</v>
          </cell>
          <cell r="X1821">
            <v>1</v>
          </cell>
          <cell r="Y1821">
            <v>3</v>
          </cell>
          <cell r="Z1821">
            <v>0</v>
          </cell>
          <cell r="AA1821">
            <v>3</v>
          </cell>
          <cell r="AB1821">
            <v>6</v>
          </cell>
          <cell r="AC1821">
            <v>7</v>
          </cell>
          <cell r="AD1821">
            <v>1</v>
          </cell>
          <cell r="AE1821">
            <v>6</v>
          </cell>
          <cell r="AF1821">
            <v>7</v>
          </cell>
          <cell r="AG1821">
            <v>11</v>
          </cell>
          <cell r="AH1821">
            <v>0</v>
          </cell>
          <cell r="AI1821">
            <v>0</v>
          </cell>
          <cell r="AJ1821">
            <v>53</v>
          </cell>
          <cell r="AK1821">
            <v>37</v>
          </cell>
          <cell r="AL1821">
            <v>56</v>
          </cell>
          <cell r="AM1821">
            <v>39</v>
          </cell>
          <cell r="AN1821">
            <v>29</v>
          </cell>
          <cell r="AO1821">
            <v>20</v>
          </cell>
          <cell r="AP1821">
            <v>176.66666666666669</v>
          </cell>
          <cell r="AQ1821">
            <v>277.5</v>
          </cell>
          <cell r="AR1821">
            <v>560</v>
          </cell>
          <cell r="AS1821">
            <v>167.14285714285714</v>
          </cell>
          <cell r="AT1821">
            <v>79.090909090909093</v>
          </cell>
          <cell r="AU1821" t="str">
            <v>SV</v>
          </cell>
          <cell r="AV1821">
            <v>34700.000005000002</v>
          </cell>
          <cell r="AW1821">
            <v>27532.307110000002</v>
          </cell>
          <cell r="AX1821">
            <v>39900</v>
          </cell>
          <cell r="AY1821">
            <v>0.14985590761529455</v>
          </cell>
          <cell r="AZ1821">
            <v>0.13032581441102753</v>
          </cell>
          <cell r="BA1821">
            <v>38900</v>
          </cell>
          <cell r="BB1821">
            <v>3</v>
          </cell>
          <cell r="BC1821">
            <v>0.12103746381541236</v>
          </cell>
          <cell r="BD1821">
            <v>0.1079691515424164</v>
          </cell>
          <cell r="BE1821">
            <v>37900</v>
          </cell>
          <cell r="BF1821">
            <v>6</v>
          </cell>
          <cell r="BG1821">
            <v>9.2219020015530395E-2</v>
          </cell>
          <cell r="BH1821">
            <v>8.4432717546174096E-2</v>
          </cell>
        </row>
        <row r="1822">
          <cell r="B1822" t="str">
            <v>1438</v>
          </cell>
          <cell r="C1822" t="str">
            <v>7791843008911</v>
          </cell>
          <cell r="D1822" t="str">
            <v>VINO MALBEC 750ml NAMPE</v>
          </cell>
          <cell r="E1822">
            <v>6</v>
          </cell>
          <cell r="F1822" t="str">
            <v>BEBIDAS</v>
          </cell>
          <cell r="G1822" t="str">
            <v>BEBIDAS</v>
          </cell>
          <cell r="H1822" t="str">
            <v>VINOS MASIVOS</v>
          </cell>
          <cell r="I1822" t="str">
            <v>VINOS BOTELLA</v>
          </cell>
          <cell r="J1822" t="str">
            <v>FALASCO</v>
          </cell>
          <cell r="K1822" t="str">
            <v>NAMPE</v>
          </cell>
          <cell r="L1822">
            <v>114</v>
          </cell>
          <cell r="M1822" t="str">
            <v>APOLO IMPORT S.A. 2 - TRENTINO (114)</v>
          </cell>
          <cell r="N1822">
            <v>6</v>
          </cell>
          <cell r="O1822">
            <v>3</v>
          </cell>
          <cell r="P1822">
            <v>16</v>
          </cell>
          <cell r="Q1822">
            <v>14</v>
          </cell>
          <cell r="R1822">
            <v>1</v>
          </cell>
          <cell r="S1822">
            <v>8</v>
          </cell>
          <cell r="T1822">
            <v>17</v>
          </cell>
          <cell r="U1822">
            <v>11</v>
          </cell>
          <cell r="V1822">
            <v>0</v>
          </cell>
          <cell r="W1822">
            <v>6</v>
          </cell>
          <cell r="X1822">
            <v>7</v>
          </cell>
          <cell r="Y1822">
            <v>5</v>
          </cell>
          <cell r="Z1822">
            <v>2</v>
          </cell>
          <cell r="AA1822">
            <v>2</v>
          </cell>
          <cell r="AB1822">
            <v>15</v>
          </cell>
          <cell r="AC1822">
            <v>17</v>
          </cell>
          <cell r="AD1822">
            <v>7</v>
          </cell>
          <cell r="AE1822">
            <v>8</v>
          </cell>
          <cell r="AF1822">
            <v>6</v>
          </cell>
          <cell r="AG1822">
            <v>6</v>
          </cell>
          <cell r="AH1822">
            <v>1</v>
          </cell>
          <cell r="AI1822">
            <v>4</v>
          </cell>
          <cell r="AJ1822">
            <v>68</v>
          </cell>
          <cell r="AK1822">
            <v>77</v>
          </cell>
          <cell r="AL1822">
            <v>24</v>
          </cell>
          <cell r="AM1822">
            <v>26</v>
          </cell>
          <cell r="AN1822">
            <v>62</v>
          </cell>
          <cell r="AO1822">
            <v>11</v>
          </cell>
          <cell r="AP1822">
            <v>145.71428571428569</v>
          </cell>
          <cell r="AQ1822">
            <v>210</v>
          </cell>
          <cell r="AR1822">
            <v>144</v>
          </cell>
          <cell r="AS1822">
            <v>45.882352941176464</v>
          </cell>
          <cell r="AT1822">
            <v>310</v>
          </cell>
          <cell r="AU1822">
            <v>82.5</v>
          </cell>
          <cell r="AV1822">
            <v>34700.000059999998</v>
          </cell>
          <cell r="AW1822">
            <v>31245.246780000001</v>
          </cell>
          <cell r="AX1822">
            <v>39900</v>
          </cell>
          <cell r="AY1822">
            <v>0.14985590579275643</v>
          </cell>
          <cell r="AZ1822">
            <v>0.13032581303258148</v>
          </cell>
          <cell r="BA1822">
            <v>38900</v>
          </cell>
          <cell r="BB1822">
            <v>3</v>
          </cell>
          <cell r="BC1822">
            <v>0.12103746203855192</v>
          </cell>
          <cell r="BD1822">
            <v>0.10796915012853474</v>
          </cell>
          <cell r="BE1822">
            <v>37900</v>
          </cell>
          <cell r="BF1822">
            <v>6</v>
          </cell>
          <cell r="BG1822">
            <v>9.2219018284347642E-2</v>
          </cell>
          <cell r="BH1822">
            <v>8.4432716094986843E-2</v>
          </cell>
        </row>
        <row r="1823">
          <cell r="B1823" t="str">
            <v>1437</v>
          </cell>
          <cell r="C1823" t="str">
            <v>7791843008898</v>
          </cell>
          <cell r="D1823" t="str">
            <v>VINO MALBEC ROSADO 750ml NAMPE</v>
          </cell>
          <cell r="E1823">
            <v>6</v>
          </cell>
          <cell r="F1823" t="str">
            <v>BEBIDAS</v>
          </cell>
          <cell r="G1823" t="str">
            <v>BEBIDAS</v>
          </cell>
          <cell r="H1823" t="str">
            <v>VINOS MASIVOS</v>
          </cell>
          <cell r="I1823" t="str">
            <v>VINOS BOTELLA</v>
          </cell>
          <cell r="J1823" t="str">
            <v>FALASCO</v>
          </cell>
          <cell r="K1823" t="str">
            <v>NAMPE</v>
          </cell>
          <cell r="L1823">
            <v>114</v>
          </cell>
          <cell r="M1823" t="str">
            <v>APOLO IMPORT S.A. 2 - TRENTINO (114)</v>
          </cell>
          <cell r="N1823">
            <v>7</v>
          </cell>
          <cell r="O1823">
            <v>1</v>
          </cell>
          <cell r="P1823">
            <v>0</v>
          </cell>
          <cell r="Q1823">
            <v>0</v>
          </cell>
          <cell r="R1823">
            <v>6</v>
          </cell>
          <cell r="S1823">
            <v>10</v>
          </cell>
          <cell r="T1823">
            <v>3</v>
          </cell>
          <cell r="U1823">
            <v>11</v>
          </cell>
          <cell r="V1823">
            <v>0</v>
          </cell>
          <cell r="W1823">
            <v>1</v>
          </cell>
          <cell r="X1823">
            <v>0</v>
          </cell>
          <cell r="Y1823">
            <v>0</v>
          </cell>
          <cell r="Z1823">
            <v>10</v>
          </cell>
          <cell r="AA1823">
            <v>10</v>
          </cell>
          <cell r="AB1823">
            <v>32</v>
          </cell>
          <cell r="AC1823">
            <v>36</v>
          </cell>
          <cell r="AD1823">
            <v>5</v>
          </cell>
          <cell r="AE1823">
            <v>2</v>
          </cell>
          <cell r="AF1823">
            <v>5</v>
          </cell>
          <cell r="AG1823">
            <v>5</v>
          </cell>
          <cell r="AH1823">
            <v>0</v>
          </cell>
          <cell r="AI1823">
            <v>0</v>
          </cell>
          <cell r="AJ1823">
            <v>23</v>
          </cell>
          <cell r="AK1823">
            <v>53</v>
          </cell>
          <cell r="AL1823">
            <v>47</v>
          </cell>
          <cell r="AM1823">
            <v>9</v>
          </cell>
          <cell r="AN1823">
            <v>23</v>
          </cell>
          <cell r="AO1823">
            <v>20</v>
          </cell>
          <cell r="AP1823" t="str">
            <v>SV</v>
          </cell>
          <cell r="AQ1823">
            <v>144.54545454545456</v>
          </cell>
          <cell r="AR1823" t="str">
            <v>SV</v>
          </cell>
          <cell r="AS1823">
            <v>7.5</v>
          </cell>
          <cell r="AT1823">
            <v>138</v>
          </cell>
          <cell r="AU1823" t="str">
            <v>SV</v>
          </cell>
          <cell r="AV1823">
            <v>34700</v>
          </cell>
          <cell r="AW1823">
            <v>30504.971420000002</v>
          </cell>
          <cell r="AX1823">
            <v>39900</v>
          </cell>
          <cell r="AY1823">
            <v>0.14985590778097979</v>
          </cell>
          <cell r="AZ1823">
            <v>0.13032581453634084</v>
          </cell>
          <cell r="BA1823">
            <v>38900</v>
          </cell>
          <cell r="BB1823">
            <v>3</v>
          </cell>
          <cell r="BC1823">
            <v>0.12103746397694515</v>
          </cell>
          <cell r="BD1823">
            <v>0.10796915167095116</v>
          </cell>
          <cell r="BE1823">
            <v>37900</v>
          </cell>
          <cell r="BF1823">
            <v>6</v>
          </cell>
          <cell r="BG1823">
            <v>9.2219020172910726E-2</v>
          </cell>
          <cell r="BH1823">
            <v>8.4432717678100261E-2</v>
          </cell>
        </row>
        <row r="1824">
          <cell r="B1824" t="str">
            <v>1439</v>
          </cell>
          <cell r="C1824" t="str">
            <v>7791843008959</v>
          </cell>
          <cell r="D1824" t="str">
            <v>VINO TORRONTES 750ml NAMPE</v>
          </cell>
          <cell r="E1824">
            <v>6</v>
          </cell>
          <cell r="F1824" t="str">
            <v>BEBIDAS</v>
          </cell>
          <cell r="G1824" t="str">
            <v>BEBIDAS</v>
          </cell>
          <cell r="H1824" t="str">
            <v>VINOS MASIVOS</v>
          </cell>
          <cell r="I1824" t="str">
            <v>VINOS BOTELLA</v>
          </cell>
          <cell r="J1824" t="str">
            <v>FALASCO</v>
          </cell>
          <cell r="K1824" t="str">
            <v>NAMPE</v>
          </cell>
          <cell r="L1824">
            <v>114</v>
          </cell>
          <cell r="M1824" t="str">
            <v>APOLO IMPORT S.A. 2 - TRENTINO (114)</v>
          </cell>
          <cell r="N1824">
            <v>1</v>
          </cell>
          <cell r="O1824">
            <v>3</v>
          </cell>
          <cell r="P1824">
            <v>1</v>
          </cell>
          <cell r="Q1824">
            <v>3</v>
          </cell>
          <cell r="R1824">
            <v>0</v>
          </cell>
          <cell r="S1824">
            <v>6</v>
          </cell>
          <cell r="T1824">
            <v>6</v>
          </cell>
          <cell r="U1824">
            <v>5</v>
          </cell>
          <cell r="V1824">
            <v>6</v>
          </cell>
          <cell r="W1824">
            <v>1</v>
          </cell>
          <cell r="X1824">
            <v>1</v>
          </cell>
          <cell r="Y1824">
            <v>0</v>
          </cell>
          <cell r="Z1824">
            <v>7</v>
          </cell>
          <cell r="AA1824">
            <v>6</v>
          </cell>
          <cell r="AB1824">
            <v>29</v>
          </cell>
          <cell r="AC1824">
            <v>27</v>
          </cell>
          <cell r="AD1824">
            <v>0</v>
          </cell>
          <cell r="AE1824">
            <v>4</v>
          </cell>
          <cell r="AF1824">
            <v>2</v>
          </cell>
          <cell r="AG1824">
            <v>4</v>
          </cell>
          <cell r="AH1824">
            <v>0</v>
          </cell>
          <cell r="AI1824">
            <v>1</v>
          </cell>
          <cell r="AJ1824">
            <v>13</v>
          </cell>
          <cell r="AK1824">
            <v>35</v>
          </cell>
          <cell r="AL1824">
            <v>38</v>
          </cell>
          <cell r="AM1824">
            <v>12</v>
          </cell>
          <cell r="AN1824">
            <v>9</v>
          </cell>
          <cell r="AO1824">
            <v>12</v>
          </cell>
          <cell r="AP1824">
            <v>130</v>
          </cell>
          <cell r="AQ1824">
            <v>210</v>
          </cell>
          <cell r="AR1824" t="str">
            <v>SV</v>
          </cell>
          <cell r="AS1824">
            <v>13.333333333333332</v>
          </cell>
          <cell r="AT1824">
            <v>67.5</v>
          </cell>
          <cell r="AU1824">
            <v>360</v>
          </cell>
          <cell r="AV1824">
            <v>34700.000059999998</v>
          </cell>
          <cell r="AW1824">
            <v>33285.102180000002</v>
          </cell>
          <cell r="AX1824">
            <v>39900</v>
          </cell>
          <cell r="AY1824">
            <v>0.14985590579275643</v>
          </cell>
          <cell r="AZ1824">
            <v>0.13032581303258148</v>
          </cell>
          <cell r="BA1824">
            <v>38900</v>
          </cell>
          <cell r="BB1824">
            <v>3</v>
          </cell>
          <cell r="BC1824">
            <v>0.12103746203855192</v>
          </cell>
          <cell r="BD1824">
            <v>0.10796915012853474</v>
          </cell>
          <cell r="BE1824">
            <v>37900</v>
          </cell>
          <cell r="BF1824">
            <v>6</v>
          </cell>
          <cell r="BG1824">
            <v>9.2219018284347642E-2</v>
          </cell>
          <cell r="BH1824">
            <v>8.4432716094986843E-2</v>
          </cell>
        </row>
        <row r="1825">
          <cell r="B1825" t="str">
            <v>8577</v>
          </cell>
          <cell r="C1825" t="str">
            <v>7791250000942</v>
          </cell>
          <cell r="D1825" t="str">
            <v>VINO CABERNET SAUVIGNON 750ml LOS ARBOLES</v>
          </cell>
          <cell r="E1825">
            <v>6</v>
          </cell>
          <cell r="F1825" t="str">
            <v>BEBIDAS</v>
          </cell>
          <cell r="G1825" t="str">
            <v>BEBIDAS</v>
          </cell>
          <cell r="H1825" t="str">
            <v>VINOS MASIVOS</v>
          </cell>
          <cell r="I1825" t="str">
            <v>VINOS BOTELLA</v>
          </cell>
          <cell r="J1825" t="str">
            <v>LOS ARBOLES</v>
          </cell>
          <cell r="K1825" t="str">
            <v>LOS ARBOLES</v>
          </cell>
          <cell r="L1825">
            <v>161</v>
          </cell>
          <cell r="M1825" t="str">
            <v>WINES AND SPIRITS S.A. (161)</v>
          </cell>
          <cell r="N1825">
            <v>4</v>
          </cell>
          <cell r="O1825">
            <v>16</v>
          </cell>
          <cell r="P1825">
            <v>19</v>
          </cell>
          <cell r="Q1825">
            <v>16</v>
          </cell>
          <cell r="R1825">
            <v>13</v>
          </cell>
          <cell r="S1825">
            <v>8</v>
          </cell>
          <cell r="T1825">
            <v>8</v>
          </cell>
          <cell r="U1825">
            <v>7</v>
          </cell>
          <cell r="V1825">
            <v>1</v>
          </cell>
          <cell r="W1825">
            <v>3</v>
          </cell>
          <cell r="X1825">
            <v>2</v>
          </cell>
          <cell r="Y1825">
            <v>2</v>
          </cell>
          <cell r="Z1825">
            <v>5</v>
          </cell>
          <cell r="AA1825">
            <v>7</v>
          </cell>
          <cell r="AB1825">
            <v>11</v>
          </cell>
          <cell r="AC1825">
            <v>13</v>
          </cell>
          <cell r="AD1825">
            <v>7</v>
          </cell>
          <cell r="AE1825">
            <v>2</v>
          </cell>
          <cell r="AF1825">
            <v>3</v>
          </cell>
          <cell r="AG1825">
            <v>5</v>
          </cell>
          <cell r="AH1825">
            <v>0</v>
          </cell>
          <cell r="AI1825">
            <v>7</v>
          </cell>
          <cell r="AJ1825">
            <v>22</v>
          </cell>
          <cell r="AK1825">
            <v>12</v>
          </cell>
          <cell r="AL1825">
            <v>5</v>
          </cell>
          <cell r="AM1825">
            <v>10</v>
          </cell>
          <cell r="AN1825">
            <v>7</v>
          </cell>
          <cell r="AO1825">
            <v>12</v>
          </cell>
          <cell r="AP1825">
            <v>41.25</v>
          </cell>
          <cell r="AQ1825">
            <v>51.428571428571423</v>
          </cell>
          <cell r="AR1825">
            <v>75</v>
          </cell>
          <cell r="AS1825">
            <v>23.076923076923077</v>
          </cell>
          <cell r="AT1825">
            <v>42</v>
          </cell>
          <cell r="AU1825">
            <v>51.428571428571423</v>
          </cell>
          <cell r="AV1825">
            <v>29432.999970000001</v>
          </cell>
          <cell r="AW1825">
            <v>29377.943319999998</v>
          </cell>
          <cell r="AX1825">
            <v>34900</v>
          </cell>
          <cell r="AY1825">
            <v>0.18574389411790571</v>
          </cell>
          <cell r="AZ1825">
            <v>0.15664756532951288</v>
          </cell>
          <cell r="BA1825">
            <v>33900</v>
          </cell>
          <cell r="BB1825">
            <v>3</v>
          </cell>
          <cell r="BC1825">
            <v>0.1517684243724069</v>
          </cell>
          <cell r="BD1825">
            <v>0.13176991238938052</v>
          </cell>
          <cell r="BE1825">
            <v>32900</v>
          </cell>
          <cell r="BF1825">
            <v>6</v>
          </cell>
          <cell r="BG1825">
            <v>0.11779295462690809</v>
          </cell>
          <cell r="BH1825">
            <v>0.10537994012158053</v>
          </cell>
        </row>
        <row r="1826">
          <cell r="B1826" t="str">
            <v>8573</v>
          </cell>
          <cell r="C1826" t="str">
            <v>7791250000935</v>
          </cell>
          <cell r="D1826" t="str">
            <v>VINO MALBEC 750ml LOS ARBOLES</v>
          </cell>
          <cell r="E1826">
            <v>6</v>
          </cell>
          <cell r="F1826" t="str">
            <v>BEBIDAS</v>
          </cell>
          <cell r="G1826" t="str">
            <v>BEBIDAS</v>
          </cell>
          <cell r="H1826" t="str">
            <v>VINOS MASIVOS</v>
          </cell>
          <cell r="I1826" t="str">
            <v>VINOS BOTELLA</v>
          </cell>
          <cell r="J1826" t="str">
            <v>LOS ARBOLES</v>
          </cell>
          <cell r="K1826" t="str">
            <v>LOS ARBOLES</v>
          </cell>
          <cell r="L1826">
            <v>161</v>
          </cell>
          <cell r="M1826" t="str">
            <v>WINES AND SPIRITS S.A. (161)</v>
          </cell>
          <cell r="N1826">
            <v>12</v>
          </cell>
          <cell r="O1826">
            <v>27</v>
          </cell>
          <cell r="P1826">
            <v>21</v>
          </cell>
          <cell r="Q1826">
            <v>24</v>
          </cell>
          <cell r="R1826">
            <v>25</v>
          </cell>
          <cell r="S1826">
            <v>12</v>
          </cell>
          <cell r="T1826">
            <v>2</v>
          </cell>
          <cell r="U1826">
            <v>11</v>
          </cell>
          <cell r="V1826">
            <v>2</v>
          </cell>
          <cell r="W1826">
            <v>7</v>
          </cell>
          <cell r="X1826">
            <v>6</v>
          </cell>
          <cell r="Y1826">
            <v>10</v>
          </cell>
          <cell r="Z1826">
            <v>0</v>
          </cell>
          <cell r="AA1826">
            <v>0</v>
          </cell>
          <cell r="AB1826">
            <v>0</v>
          </cell>
          <cell r="AC1826">
            <v>0</v>
          </cell>
          <cell r="AD1826">
            <v>4</v>
          </cell>
          <cell r="AE1826">
            <v>7</v>
          </cell>
          <cell r="AF1826">
            <v>9</v>
          </cell>
          <cell r="AG1826">
            <v>16</v>
          </cell>
          <cell r="AH1826">
            <v>4</v>
          </cell>
          <cell r="AI1826">
            <v>5</v>
          </cell>
          <cell r="AJ1826">
            <v>34</v>
          </cell>
          <cell r="AK1826">
            <v>1</v>
          </cell>
          <cell r="AL1826">
            <v>7</v>
          </cell>
          <cell r="AM1826">
            <v>0</v>
          </cell>
          <cell r="AN1826">
            <v>10</v>
          </cell>
          <cell r="AO1826">
            <v>13</v>
          </cell>
          <cell r="AP1826">
            <v>42.5</v>
          </cell>
          <cell r="AQ1826">
            <v>2.7272727272727275</v>
          </cell>
          <cell r="AR1826">
            <v>21</v>
          </cell>
          <cell r="AS1826" t="str">
            <v>Q</v>
          </cell>
          <cell r="AT1826">
            <v>18.75</v>
          </cell>
          <cell r="AU1826">
            <v>78</v>
          </cell>
          <cell r="AV1826">
            <v>29432.999970000001</v>
          </cell>
          <cell r="AW1826">
            <v>29426.648679999998</v>
          </cell>
          <cell r="AX1826">
            <v>34900</v>
          </cell>
          <cell r="AY1826">
            <v>0.18574389411790571</v>
          </cell>
          <cell r="AZ1826">
            <v>0.15664756532951288</v>
          </cell>
          <cell r="BA1826">
            <v>33900</v>
          </cell>
          <cell r="BB1826">
            <v>3</v>
          </cell>
          <cell r="BC1826">
            <v>0.1517684243724069</v>
          </cell>
          <cell r="BD1826">
            <v>0.13176991238938052</v>
          </cell>
          <cell r="BE1826">
            <v>32900</v>
          </cell>
          <cell r="BF1826">
            <v>6</v>
          </cell>
          <cell r="BG1826">
            <v>0.11779295462690809</v>
          </cell>
          <cell r="BH1826">
            <v>0.10537994012158053</v>
          </cell>
        </row>
        <row r="1827">
          <cell r="B1827" t="str">
            <v>30878</v>
          </cell>
          <cell r="C1827" t="str">
            <v>7896780902466</v>
          </cell>
          <cell r="D1827" t="str">
            <v>VINO 1Lts CANCAO</v>
          </cell>
          <cell r="E1827">
            <v>12</v>
          </cell>
          <cell r="F1827" t="str">
            <v>BEBIDAS</v>
          </cell>
          <cell r="G1827" t="str">
            <v>BEBIDAS</v>
          </cell>
          <cell r="H1827" t="str">
            <v>VINOS MASIVOS</v>
          </cell>
          <cell r="I1827" t="str">
            <v>VINOS BOTELLA</v>
          </cell>
          <cell r="J1827" t="str">
            <v>CANCAO</v>
          </cell>
          <cell r="K1827" t="str">
            <v>CANCAO</v>
          </cell>
          <cell r="L1827">
            <v>66</v>
          </cell>
          <cell r="M1827" t="str">
            <v>CODISA SA (66)</v>
          </cell>
          <cell r="N1827">
            <v>43</v>
          </cell>
          <cell r="O1827">
            <v>38</v>
          </cell>
          <cell r="P1827">
            <v>69</v>
          </cell>
          <cell r="Q1827">
            <v>61</v>
          </cell>
          <cell r="R1827">
            <v>60</v>
          </cell>
          <cell r="S1827">
            <v>120</v>
          </cell>
          <cell r="T1827">
            <v>69</v>
          </cell>
          <cell r="U1827">
            <v>105</v>
          </cell>
          <cell r="V1827">
            <v>34</v>
          </cell>
          <cell r="W1827">
            <v>28</v>
          </cell>
          <cell r="X1827">
            <v>101</v>
          </cell>
          <cell r="Y1827">
            <v>97</v>
          </cell>
          <cell r="Z1827">
            <v>36</v>
          </cell>
          <cell r="AA1827">
            <v>14</v>
          </cell>
          <cell r="AB1827">
            <v>36</v>
          </cell>
          <cell r="AC1827">
            <v>25</v>
          </cell>
          <cell r="AD1827">
            <v>49</v>
          </cell>
          <cell r="AE1827">
            <v>60</v>
          </cell>
          <cell r="AF1827">
            <v>134</v>
          </cell>
          <cell r="AG1827">
            <v>141</v>
          </cell>
          <cell r="AH1827">
            <v>1</v>
          </cell>
          <cell r="AI1827">
            <v>23</v>
          </cell>
          <cell r="AJ1827">
            <v>84</v>
          </cell>
          <cell r="AK1827">
            <v>119</v>
          </cell>
          <cell r="AL1827">
            <v>106</v>
          </cell>
          <cell r="AM1827">
            <v>48</v>
          </cell>
          <cell r="AN1827">
            <v>109</v>
          </cell>
          <cell r="AO1827">
            <v>30</v>
          </cell>
          <cell r="AP1827">
            <v>41.311475409836063</v>
          </cell>
          <cell r="AQ1827">
            <v>34</v>
          </cell>
          <cell r="AR1827">
            <v>32.783505154639172</v>
          </cell>
          <cell r="AS1827">
            <v>57.599999999999994</v>
          </cell>
          <cell r="AT1827">
            <v>23.191489361702128</v>
          </cell>
          <cell r="AU1827">
            <v>39.130434782608695</v>
          </cell>
          <cell r="AV1827">
            <v>20450.00001</v>
          </cell>
          <cell r="AW1827">
            <v>20047.111150000001</v>
          </cell>
          <cell r="AX1827">
            <v>21900</v>
          </cell>
          <cell r="AY1827">
            <v>7.090464495310278E-2</v>
          </cell>
          <cell r="AZ1827">
            <v>6.6210045205479462E-2</v>
          </cell>
          <cell r="BA1827">
            <v>20900</v>
          </cell>
          <cell r="BB1827">
            <v>3</v>
          </cell>
          <cell r="BC1827">
            <v>2.2004889475792266E-2</v>
          </cell>
          <cell r="BD1827">
            <v>2.1531100000000011E-2</v>
          </cell>
          <cell r="BE1827">
            <v>20500</v>
          </cell>
          <cell r="BF1827">
            <v>6</v>
          </cell>
          <cell r="BG1827">
            <v>2.4449872848679721E-3</v>
          </cell>
          <cell r="BH1827">
            <v>2.4390239024390369E-3</v>
          </cell>
        </row>
        <row r="1828">
          <cell r="B1828" t="str">
            <v>30877</v>
          </cell>
          <cell r="C1828" t="str">
            <v>7896780900196</v>
          </cell>
          <cell r="D1828" t="str">
            <v>VINO 750ml CANCAO</v>
          </cell>
          <cell r="E1828">
            <v>12</v>
          </cell>
          <cell r="F1828" t="str">
            <v>BEBIDAS</v>
          </cell>
          <cell r="G1828" t="str">
            <v>BEBIDAS</v>
          </cell>
          <cell r="H1828" t="str">
            <v>VINOS MASIVOS</v>
          </cell>
          <cell r="I1828" t="str">
            <v>VINOS BOTELLA</v>
          </cell>
          <cell r="J1828" t="str">
            <v>CANCAO</v>
          </cell>
          <cell r="K1828" t="str">
            <v>CANCAO</v>
          </cell>
          <cell r="L1828">
            <v>66</v>
          </cell>
          <cell r="M1828" t="str">
            <v>CODISA SA (66)</v>
          </cell>
          <cell r="N1828">
            <v>16</v>
          </cell>
          <cell r="O1828">
            <v>107</v>
          </cell>
          <cell r="P1828">
            <v>134</v>
          </cell>
          <cell r="Q1828">
            <v>42</v>
          </cell>
          <cell r="R1828">
            <v>58</v>
          </cell>
          <cell r="S1828">
            <v>131</v>
          </cell>
          <cell r="T1828">
            <v>50</v>
          </cell>
          <cell r="U1828">
            <v>114</v>
          </cell>
          <cell r="V1828">
            <v>24</v>
          </cell>
          <cell r="W1828">
            <v>62</v>
          </cell>
          <cell r="X1828">
            <v>329</v>
          </cell>
          <cell r="Y1828">
            <v>109</v>
          </cell>
          <cell r="Z1828">
            <v>36</v>
          </cell>
          <cell r="AA1828">
            <v>161</v>
          </cell>
          <cell r="AB1828">
            <v>430</v>
          </cell>
          <cell r="AC1828">
            <v>172</v>
          </cell>
          <cell r="AD1828">
            <v>57</v>
          </cell>
          <cell r="AE1828">
            <v>152</v>
          </cell>
          <cell r="AF1828">
            <v>241</v>
          </cell>
          <cell r="AG1828">
            <v>164</v>
          </cell>
          <cell r="AH1828">
            <v>1</v>
          </cell>
          <cell r="AI1828">
            <v>10</v>
          </cell>
          <cell r="AJ1828">
            <v>194</v>
          </cell>
          <cell r="AK1828">
            <v>69</v>
          </cell>
          <cell r="AL1828">
            <v>231</v>
          </cell>
          <cell r="AM1828">
            <v>530</v>
          </cell>
          <cell r="AN1828">
            <v>239</v>
          </cell>
          <cell r="AO1828">
            <v>176</v>
          </cell>
          <cell r="AP1828">
            <v>138.57142857142856</v>
          </cell>
          <cell r="AQ1828">
            <v>18.157894736842106</v>
          </cell>
          <cell r="AR1828">
            <v>63.577981651376149</v>
          </cell>
          <cell r="AS1828">
            <v>92.441860465116278</v>
          </cell>
          <cell r="AT1828">
            <v>43.719512195121951</v>
          </cell>
          <cell r="AU1828">
            <v>528</v>
          </cell>
          <cell r="AV1828">
            <v>16099.999959999999</v>
          </cell>
          <cell r="AW1828">
            <v>14805.74876</v>
          </cell>
          <cell r="AX1828">
            <v>17500</v>
          </cell>
          <cell r="AY1828">
            <v>8.6956524439643523E-2</v>
          </cell>
          <cell r="AZ1828">
            <v>8.0000002285714328E-2</v>
          </cell>
          <cell r="BA1828">
            <v>16900</v>
          </cell>
          <cell r="BB1828">
            <v>3</v>
          </cell>
          <cell r="BC1828">
            <v>4.9689443601713013E-2</v>
          </cell>
          <cell r="BD1828">
            <v>4.7337280473372829E-2</v>
          </cell>
          <cell r="BE1828">
            <v>16500</v>
          </cell>
          <cell r="BF1828">
            <v>6</v>
          </cell>
          <cell r="BG1828">
            <v>2.4844723043092598E-2</v>
          </cell>
          <cell r="BH1828">
            <v>2.4242426666666716E-2</v>
          </cell>
        </row>
        <row r="1829">
          <cell r="B1829" t="str">
            <v>31728</v>
          </cell>
          <cell r="C1829" t="str">
            <v>7791540044502</v>
          </cell>
          <cell r="D1829" t="str">
            <v>VINO MALBEC 750ml N°1 BONARDA DADA</v>
          </cell>
          <cell r="E1829">
            <v>12</v>
          </cell>
          <cell r="F1829" t="str">
            <v>BEBIDAS</v>
          </cell>
          <cell r="G1829" t="str">
            <v>BEBIDAS</v>
          </cell>
          <cell r="H1829" t="str">
            <v>VINOS MASIVOS</v>
          </cell>
          <cell r="I1829" t="str">
            <v>VINOS BOTELLA</v>
          </cell>
          <cell r="J1829" t="str">
            <v>DADA</v>
          </cell>
          <cell r="K1829" t="str">
            <v>DADA</v>
          </cell>
          <cell r="L1829">
            <v>81</v>
          </cell>
          <cell r="M1829" t="str">
            <v>DISTRIBUIDORA GLORIA S.A.  (81)</v>
          </cell>
          <cell r="N1829">
            <v>0</v>
          </cell>
          <cell r="O1829">
            <v>2</v>
          </cell>
          <cell r="P1829">
            <v>1</v>
          </cell>
          <cell r="Q1829">
            <v>3</v>
          </cell>
          <cell r="R1829">
            <v>0</v>
          </cell>
          <cell r="S1829">
            <v>0</v>
          </cell>
          <cell r="T1829">
            <v>0</v>
          </cell>
          <cell r="U1829">
            <v>0</v>
          </cell>
          <cell r="V1829">
            <v>0</v>
          </cell>
          <cell r="W1829">
            <v>3</v>
          </cell>
          <cell r="X1829">
            <v>0</v>
          </cell>
          <cell r="Y1829">
            <v>0</v>
          </cell>
          <cell r="Z1829">
            <v>0</v>
          </cell>
          <cell r="AA1829">
            <v>0</v>
          </cell>
          <cell r="AB1829">
            <v>0</v>
          </cell>
          <cell r="AC1829">
            <v>0</v>
          </cell>
          <cell r="AD1829">
            <v>2</v>
          </cell>
          <cell r="AE1829">
            <v>6</v>
          </cell>
          <cell r="AF1829">
            <v>4</v>
          </cell>
          <cell r="AG1829">
            <v>8</v>
          </cell>
          <cell r="AH1829">
            <v>0</v>
          </cell>
          <cell r="AI1829">
            <v>0</v>
          </cell>
          <cell r="AJ1829">
            <v>1</v>
          </cell>
          <cell r="AK1829">
            <v>0</v>
          </cell>
          <cell r="AL1829">
            <v>0</v>
          </cell>
          <cell r="AM1829">
            <v>0</v>
          </cell>
          <cell r="AN1829">
            <v>5</v>
          </cell>
          <cell r="AO1829">
            <v>0</v>
          </cell>
          <cell r="AP1829">
            <v>10</v>
          </cell>
          <cell r="AQ1829" t="str">
            <v>Q</v>
          </cell>
          <cell r="AR1829" t="str">
            <v>Q</v>
          </cell>
          <cell r="AS1829" t="str">
            <v>Q</v>
          </cell>
          <cell r="AT1829">
            <v>18.75</v>
          </cell>
          <cell r="AU1829" t="str">
            <v>Q</v>
          </cell>
          <cell r="AV1829">
            <v>37499.999999</v>
          </cell>
          <cell r="AW1829">
            <v>37499.999680000001</v>
          </cell>
          <cell r="AX1829">
            <v>41900</v>
          </cell>
          <cell r="AY1829">
            <v>0.11733333336312879</v>
          </cell>
          <cell r="AZ1829">
            <v>0.1050119331980907</v>
          </cell>
          <cell r="BA1829">
            <v>40900</v>
          </cell>
          <cell r="BB1829">
            <v>3</v>
          </cell>
          <cell r="BC1829">
            <v>9.0666666695751186E-2</v>
          </cell>
          <cell r="BD1829">
            <v>8.3129584376528121E-2</v>
          </cell>
          <cell r="BE1829">
            <v>39900</v>
          </cell>
          <cell r="BF1829">
            <v>6</v>
          </cell>
          <cell r="BG1829">
            <v>6.4000000028373361E-2</v>
          </cell>
          <cell r="BH1829">
            <v>6.0150375964912288E-2</v>
          </cell>
        </row>
        <row r="1830">
          <cell r="B1830" t="str">
            <v>31729</v>
          </cell>
          <cell r="C1830" t="str">
            <v>7791540044519</v>
          </cell>
          <cell r="D1830" t="str">
            <v>VINO MERLOT N°2 750ml DADA</v>
          </cell>
          <cell r="E1830">
            <v>12</v>
          </cell>
          <cell r="F1830" t="str">
            <v>BEBIDAS</v>
          </cell>
          <cell r="G1830" t="str">
            <v>BEBIDAS</v>
          </cell>
          <cell r="H1830" t="str">
            <v>VINOS MASIVOS</v>
          </cell>
          <cell r="I1830" t="str">
            <v>VINOS BOTELLA</v>
          </cell>
          <cell r="J1830" t="str">
            <v>DADA</v>
          </cell>
          <cell r="K1830" t="str">
            <v>DADA</v>
          </cell>
          <cell r="L1830">
            <v>81</v>
          </cell>
          <cell r="M1830" t="str">
            <v>DISTRIBUIDORA GLORIA S.A.  (81)</v>
          </cell>
          <cell r="N1830">
            <v>0</v>
          </cell>
          <cell r="O1830">
            <v>1</v>
          </cell>
          <cell r="P1830">
            <v>3</v>
          </cell>
          <cell r="Q1830">
            <v>2</v>
          </cell>
          <cell r="R1830">
            <v>0</v>
          </cell>
          <cell r="S1830">
            <v>0</v>
          </cell>
          <cell r="T1830">
            <v>0</v>
          </cell>
          <cell r="U1830">
            <v>3</v>
          </cell>
          <cell r="V1830">
            <v>0</v>
          </cell>
          <cell r="W1830">
            <v>2</v>
          </cell>
          <cell r="X1830">
            <v>0</v>
          </cell>
          <cell r="Y1830">
            <v>0</v>
          </cell>
          <cell r="Z1830">
            <v>2</v>
          </cell>
          <cell r="AA1830">
            <v>1</v>
          </cell>
          <cell r="AB1830">
            <v>0</v>
          </cell>
          <cell r="AC1830">
            <v>0</v>
          </cell>
          <cell r="AD1830">
            <v>1</v>
          </cell>
          <cell r="AE1830">
            <v>0</v>
          </cell>
          <cell r="AF1830">
            <v>2</v>
          </cell>
          <cell r="AG1830">
            <v>5</v>
          </cell>
          <cell r="AH1830">
            <v>0</v>
          </cell>
          <cell r="AI1830">
            <v>0</v>
          </cell>
          <cell r="AJ1830">
            <v>11</v>
          </cell>
          <cell r="AK1830">
            <v>24</v>
          </cell>
          <cell r="AL1830">
            <v>7</v>
          </cell>
          <cell r="AM1830">
            <v>0</v>
          </cell>
          <cell r="AN1830">
            <v>0</v>
          </cell>
          <cell r="AO1830">
            <v>0</v>
          </cell>
          <cell r="AP1830">
            <v>165</v>
          </cell>
          <cell r="AQ1830">
            <v>240</v>
          </cell>
          <cell r="AR1830" t="str">
            <v>SV</v>
          </cell>
          <cell r="AS1830" t="str">
            <v>Q</v>
          </cell>
          <cell r="AT1830" t="str">
            <v>Q</v>
          </cell>
          <cell r="AU1830" t="str">
            <v>Q</v>
          </cell>
          <cell r="AV1830">
            <v>37499.999999</v>
          </cell>
          <cell r="AW1830">
            <v>37499.999790000002</v>
          </cell>
          <cell r="AX1830">
            <v>41900</v>
          </cell>
          <cell r="AY1830">
            <v>0.11733333336312879</v>
          </cell>
          <cell r="AZ1830">
            <v>0.1050119331980907</v>
          </cell>
          <cell r="BA1830">
            <v>40900</v>
          </cell>
          <cell r="BB1830">
            <v>3</v>
          </cell>
          <cell r="BC1830">
            <v>9.0666666695751186E-2</v>
          </cell>
          <cell r="BD1830">
            <v>8.3129584376528121E-2</v>
          </cell>
          <cell r="BE1830">
            <v>39900</v>
          </cell>
          <cell r="BF1830">
            <v>6</v>
          </cell>
          <cell r="BG1830">
            <v>6.4000000028373361E-2</v>
          </cell>
          <cell r="BH1830">
            <v>6.0150375964912288E-2</v>
          </cell>
        </row>
        <row r="1831">
          <cell r="B1831" t="str">
            <v>31725</v>
          </cell>
          <cell r="C1831" t="str">
            <v>7791540092336</v>
          </cell>
          <cell r="D1831" t="str">
            <v>VINO MALBEC 750ml ALMA MORA</v>
          </cell>
          <cell r="E1831">
            <v>12</v>
          </cell>
          <cell r="F1831" t="str">
            <v>BEBIDAS</v>
          </cell>
          <cell r="G1831" t="str">
            <v>BEBIDAS</v>
          </cell>
          <cell r="H1831" t="str">
            <v>VINOS MASIVOS</v>
          </cell>
          <cell r="I1831" t="str">
            <v>VINOS BOTELLA</v>
          </cell>
          <cell r="J1831" t="str">
            <v>ALMA MORA</v>
          </cell>
          <cell r="K1831" t="str">
            <v>ALMA MORA</v>
          </cell>
          <cell r="L1831">
            <v>81</v>
          </cell>
          <cell r="M1831" t="str">
            <v>DISTRIBUIDORA GLORIA S.A.  (81)</v>
          </cell>
          <cell r="N1831">
            <v>0</v>
          </cell>
          <cell r="O1831">
            <v>0</v>
          </cell>
          <cell r="P1831">
            <v>0</v>
          </cell>
          <cell r="Q1831">
            <v>0</v>
          </cell>
          <cell r="R1831">
            <v>0</v>
          </cell>
          <cell r="S1831">
            <v>0</v>
          </cell>
          <cell r="T1831">
            <v>0</v>
          </cell>
          <cell r="U1831">
            <v>0</v>
          </cell>
          <cell r="V1831">
            <v>0</v>
          </cell>
          <cell r="W1831">
            <v>0</v>
          </cell>
          <cell r="X1831">
            <v>0</v>
          </cell>
          <cell r="Y1831">
            <v>0</v>
          </cell>
          <cell r="Z1831">
            <v>0</v>
          </cell>
          <cell r="AA1831">
            <v>0</v>
          </cell>
          <cell r="AB1831">
            <v>0</v>
          </cell>
          <cell r="AC1831">
            <v>0</v>
          </cell>
          <cell r="AD1831">
            <v>0</v>
          </cell>
          <cell r="AE1831">
            <v>0</v>
          </cell>
          <cell r="AF1831">
            <v>0</v>
          </cell>
          <cell r="AG1831">
            <v>0</v>
          </cell>
          <cell r="AH1831">
            <v>0</v>
          </cell>
          <cell r="AI1831">
            <v>0</v>
          </cell>
          <cell r="AJ1831">
            <v>0</v>
          </cell>
          <cell r="AK1831">
            <v>0</v>
          </cell>
          <cell r="AL1831">
            <v>0</v>
          </cell>
          <cell r="AM1831">
            <v>1</v>
          </cell>
          <cell r="AN1831">
            <v>0</v>
          </cell>
          <cell r="AO1831">
            <v>0</v>
          </cell>
          <cell r="AP1831" t="str">
            <v>Q</v>
          </cell>
          <cell r="AQ1831" t="str">
            <v>Q</v>
          </cell>
          <cell r="AR1831" t="str">
            <v>Q</v>
          </cell>
          <cell r="AS1831" t="str">
            <v>SV</v>
          </cell>
          <cell r="AT1831" t="str">
            <v>Q</v>
          </cell>
          <cell r="AU1831" t="str">
            <v>Q</v>
          </cell>
          <cell r="AV1831">
            <v>26665.999997999999</v>
          </cell>
          <cell r="AW1831">
            <v>26744.36204</v>
          </cell>
          <cell r="AX1831">
            <v>34900</v>
          </cell>
          <cell r="AY1831">
            <v>0.30878271966615034</v>
          </cell>
          <cell r="AZ1831">
            <v>0.23593123214899717</v>
          </cell>
          <cell r="BA1831">
            <v>33900</v>
          </cell>
          <cell r="BB1831">
            <v>3</v>
          </cell>
          <cell r="BC1831">
            <v>0.27128178213989962</v>
          </cell>
          <cell r="BD1831">
            <v>0.21339233044247791</v>
          </cell>
          <cell r="BE1831">
            <v>32900</v>
          </cell>
          <cell r="BF1831">
            <v>6</v>
          </cell>
          <cell r="BG1831">
            <v>0.2337808446136489</v>
          </cell>
          <cell r="BH1831">
            <v>0.18948328273556234</v>
          </cell>
        </row>
        <row r="1832">
          <cell r="B1832" t="str">
            <v>31731</v>
          </cell>
          <cell r="C1832" t="str">
            <v>7528300666878</v>
          </cell>
          <cell r="D1832" t="str">
            <v>VINO TINTO DULCE 1Lts SANTA CLAUDIA</v>
          </cell>
          <cell r="E1832">
            <v>12</v>
          </cell>
          <cell r="F1832" t="str">
            <v>BEBIDAS</v>
          </cell>
          <cell r="G1832" t="str">
            <v>BEBIDAS</v>
          </cell>
          <cell r="H1832" t="str">
            <v>VINOS MASIVOS</v>
          </cell>
          <cell r="I1832" t="str">
            <v>VINOS BOTELLA</v>
          </cell>
          <cell r="J1832" t="str">
            <v>SANTA CLAUDIA</v>
          </cell>
          <cell r="K1832" t="str">
            <v>SANTA CLAUDIA</v>
          </cell>
          <cell r="L1832">
            <v>81</v>
          </cell>
          <cell r="M1832" t="str">
            <v>DISTRIBUIDORA GLORIA S.A.  (81)</v>
          </cell>
          <cell r="N1832">
            <v>26</v>
          </cell>
          <cell r="O1832">
            <v>20</v>
          </cell>
          <cell r="P1832">
            <v>33</v>
          </cell>
          <cell r="Q1832">
            <v>25</v>
          </cell>
          <cell r="R1832">
            <v>16</v>
          </cell>
          <cell r="S1832">
            <v>47</v>
          </cell>
          <cell r="T1832">
            <v>1</v>
          </cell>
          <cell r="U1832">
            <v>0</v>
          </cell>
          <cell r="V1832">
            <v>18</v>
          </cell>
          <cell r="W1832">
            <v>31</v>
          </cell>
          <cell r="X1832">
            <v>5</v>
          </cell>
          <cell r="Y1832">
            <v>0</v>
          </cell>
          <cell r="Z1832">
            <v>0</v>
          </cell>
          <cell r="AA1832">
            <v>12</v>
          </cell>
          <cell r="AB1832">
            <v>0</v>
          </cell>
          <cell r="AC1832">
            <v>0</v>
          </cell>
          <cell r="AD1832">
            <v>45</v>
          </cell>
          <cell r="AE1832">
            <v>75</v>
          </cell>
          <cell r="AF1832">
            <v>0</v>
          </cell>
          <cell r="AG1832">
            <v>0</v>
          </cell>
          <cell r="AH1832">
            <v>0</v>
          </cell>
          <cell r="AI1832">
            <v>0</v>
          </cell>
          <cell r="AJ1832">
            <v>-1</v>
          </cell>
          <cell r="AK1832">
            <v>0</v>
          </cell>
          <cell r="AL1832">
            <v>0</v>
          </cell>
          <cell r="AM1832">
            <v>24</v>
          </cell>
          <cell r="AN1832">
            <v>48</v>
          </cell>
          <cell r="AO1832">
            <v>0</v>
          </cell>
          <cell r="AP1832" t="str">
            <v>Q</v>
          </cell>
          <cell r="AQ1832" t="str">
            <v>Q</v>
          </cell>
          <cell r="AR1832" t="str">
            <v>Q</v>
          </cell>
          <cell r="AS1832" t="str">
            <v>SV</v>
          </cell>
          <cell r="AT1832" t="str">
            <v>SV</v>
          </cell>
          <cell r="AU1832" t="str">
            <v>Q</v>
          </cell>
          <cell r="AV1832">
            <v>20257.000005000002</v>
          </cell>
          <cell r="AW1832">
            <v>19881.238740000001</v>
          </cell>
          <cell r="AX1832">
            <v>22500</v>
          </cell>
          <cell r="AY1832">
            <v>0.11072715577066505</v>
          </cell>
          <cell r="AZ1832">
            <v>9.9688888666666586E-2</v>
          </cell>
          <cell r="BA1832">
            <v>21900</v>
          </cell>
          <cell r="BB1832">
            <v>3</v>
          </cell>
          <cell r="BC1832">
            <v>8.1107764950113959E-2</v>
          </cell>
          <cell r="BD1832">
            <v>7.5022830821917727E-2</v>
          </cell>
          <cell r="BE1832">
            <v>21500</v>
          </cell>
          <cell r="BF1832">
            <v>12</v>
          </cell>
          <cell r="BG1832">
            <v>6.1361504403079969E-2</v>
          </cell>
          <cell r="BH1832">
            <v>5.7813953255813871E-2</v>
          </cell>
        </row>
        <row r="1833">
          <cell r="B1833" t="str">
            <v>31730</v>
          </cell>
          <cell r="C1833" t="str">
            <v>7528309352666</v>
          </cell>
          <cell r="D1833" t="str">
            <v>VINO TINTO DULCE 750ml SANTA CLAUDIA</v>
          </cell>
          <cell r="E1833">
            <v>12</v>
          </cell>
          <cell r="F1833" t="str">
            <v>BEBIDAS</v>
          </cell>
          <cell r="G1833" t="str">
            <v>BEBIDAS</v>
          </cell>
          <cell r="H1833" t="str">
            <v>VINOS MASIVOS</v>
          </cell>
          <cell r="I1833" t="str">
            <v>VINOS BOTELLA</v>
          </cell>
          <cell r="J1833" t="str">
            <v>SANTA CLAUDIA</v>
          </cell>
          <cell r="K1833" t="str">
            <v>SANTA CLAUDIA</v>
          </cell>
          <cell r="L1833">
            <v>81</v>
          </cell>
          <cell r="M1833" t="str">
            <v>DISTRIBUIDORA GLORIA S.A.  (81)</v>
          </cell>
          <cell r="N1833">
            <v>16</v>
          </cell>
          <cell r="O1833">
            <v>59</v>
          </cell>
          <cell r="P1833">
            <v>110</v>
          </cell>
          <cell r="Q1833">
            <v>122</v>
          </cell>
          <cell r="R1833">
            <v>87</v>
          </cell>
          <cell r="S1833">
            <v>33</v>
          </cell>
          <cell r="T1833">
            <v>22</v>
          </cell>
          <cell r="U1833">
            <v>104</v>
          </cell>
          <cell r="V1833">
            <v>19</v>
          </cell>
          <cell r="W1833">
            <v>44</v>
          </cell>
          <cell r="X1833">
            <v>33</v>
          </cell>
          <cell r="Y1833">
            <v>15</v>
          </cell>
          <cell r="Z1833">
            <v>16</v>
          </cell>
          <cell r="AA1833">
            <v>33</v>
          </cell>
          <cell r="AB1833">
            <v>30</v>
          </cell>
          <cell r="AC1833">
            <v>63</v>
          </cell>
          <cell r="AD1833">
            <v>55</v>
          </cell>
          <cell r="AE1833">
            <v>44</v>
          </cell>
          <cell r="AF1833">
            <v>84</v>
          </cell>
          <cell r="AG1833">
            <v>132</v>
          </cell>
          <cell r="AH1833">
            <v>0</v>
          </cell>
          <cell r="AI1833">
            <v>0</v>
          </cell>
          <cell r="AJ1833">
            <v>98</v>
          </cell>
          <cell r="AK1833">
            <v>59</v>
          </cell>
          <cell r="AL1833">
            <v>1</v>
          </cell>
          <cell r="AM1833">
            <v>93</v>
          </cell>
          <cell r="AN1833">
            <v>27</v>
          </cell>
          <cell r="AO1833">
            <v>0</v>
          </cell>
          <cell r="AP1833">
            <v>24.098360655737704</v>
          </cell>
          <cell r="AQ1833">
            <v>17.01923076923077</v>
          </cell>
          <cell r="AR1833">
            <v>2</v>
          </cell>
          <cell r="AS1833">
            <v>44.285714285714292</v>
          </cell>
          <cell r="AT1833">
            <v>6.1363636363636367</v>
          </cell>
          <cell r="AU1833" t="str">
            <v>Q</v>
          </cell>
          <cell r="AV1833">
            <v>16216.999997000001</v>
          </cell>
          <cell r="AW1833">
            <v>12590.88963</v>
          </cell>
          <cell r="AX1833">
            <v>17900</v>
          </cell>
          <cell r="AY1833">
            <v>0.10377998417163092</v>
          </cell>
          <cell r="AZ1833">
            <v>9.4022346536312806E-2</v>
          </cell>
          <cell r="BA1833">
            <v>17500</v>
          </cell>
          <cell r="BB1833">
            <v>3</v>
          </cell>
          <cell r="BC1833">
            <v>7.9114509665002331E-2</v>
          </cell>
          <cell r="BD1833">
            <v>7.3314285885714245E-2</v>
          </cell>
          <cell r="BE1833">
            <v>17250</v>
          </cell>
          <cell r="BF1833">
            <v>12</v>
          </cell>
          <cell r="BG1833">
            <v>6.3698588098359377E-2</v>
          </cell>
          <cell r="BH1833">
            <v>5.9884058144927491E-2</v>
          </cell>
        </row>
        <row r="1834">
          <cell r="B1834" t="str">
            <v>33258</v>
          </cell>
          <cell r="C1834" t="str">
            <v>5601142192476</v>
          </cell>
          <cell r="D1834" t="str">
            <v>VINO BLANCO 750ml LANCERS</v>
          </cell>
          <cell r="E1834">
            <v>6</v>
          </cell>
          <cell r="F1834" t="str">
            <v>BEBIDAS</v>
          </cell>
          <cell r="G1834" t="str">
            <v>BEBIDAS</v>
          </cell>
          <cell r="H1834" t="str">
            <v>VINOS MASIVOS</v>
          </cell>
          <cell r="I1834" t="str">
            <v>VINOS BOTELLA</v>
          </cell>
          <cell r="J1834" t="str">
            <v>LANCERS</v>
          </cell>
          <cell r="K1834" t="str">
            <v>LANCERS</v>
          </cell>
          <cell r="L1834">
            <v>27</v>
          </cell>
          <cell r="M1834" t="str">
            <v>A.J. S.A. CALIDAD ANTE TODO (27)</v>
          </cell>
          <cell r="N1834">
            <v>3</v>
          </cell>
          <cell r="O1834">
            <v>1</v>
          </cell>
          <cell r="P1834">
            <v>2</v>
          </cell>
          <cell r="Q1834">
            <v>0</v>
          </cell>
          <cell r="R1834">
            <v>2</v>
          </cell>
          <cell r="S1834">
            <v>4</v>
          </cell>
          <cell r="T1834">
            <v>0</v>
          </cell>
          <cell r="U1834">
            <v>0</v>
          </cell>
          <cell r="V1834">
            <v>0</v>
          </cell>
          <cell r="W1834">
            <v>1</v>
          </cell>
          <cell r="X1834">
            <v>0</v>
          </cell>
          <cell r="Y1834">
            <v>0</v>
          </cell>
          <cell r="Z1834">
            <v>1</v>
          </cell>
          <cell r="AA1834">
            <v>0</v>
          </cell>
          <cell r="AB1834">
            <v>6</v>
          </cell>
          <cell r="AC1834">
            <v>6</v>
          </cell>
          <cell r="AD1834">
            <v>2</v>
          </cell>
          <cell r="AE1834">
            <v>3</v>
          </cell>
          <cell r="AF1834">
            <v>0</v>
          </cell>
          <cell r="AG1834">
            <v>0</v>
          </cell>
          <cell r="AH1834">
            <v>0</v>
          </cell>
          <cell r="AI1834">
            <v>0</v>
          </cell>
          <cell r="AJ1834">
            <v>5</v>
          </cell>
          <cell r="AK1834">
            <v>9</v>
          </cell>
          <cell r="AL1834">
            <v>6</v>
          </cell>
          <cell r="AM1834">
            <v>6</v>
          </cell>
          <cell r="AN1834">
            <v>9</v>
          </cell>
          <cell r="AO1834">
            <v>6</v>
          </cell>
          <cell r="AP1834" t="str">
            <v>SV</v>
          </cell>
          <cell r="AQ1834" t="str">
            <v>SV</v>
          </cell>
          <cell r="AR1834" t="str">
            <v>SV</v>
          </cell>
          <cell r="AS1834">
            <v>30</v>
          </cell>
          <cell r="AT1834" t="str">
            <v>SV</v>
          </cell>
          <cell r="AU1834" t="str">
            <v>SV</v>
          </cell>
          <cell r="AV1834">
            <v>33250</v>
          </cell>
          <cell r="AW1834">
            <v>33010.324050000003</v>
          </cell>
          <cell r="AX1834">
            <v>37900</v>
          </cell>
          <cell r="AY1834">
            <v>0.13984962406015033</v>
          </cell>
          <cell r="AZ1834">
            <v>0.12269129287598944</v>
          </cell>
          <cell r="BA1834">
            <v>36900</v>
          </cell>
          <cell r="BB1834">
            <v>3</v>
          </cell>
          <cell r="BC1834">
            <v>0.10977443609022552</v>
          </cell>
          <cell r="BD1834">
            <v>9.8915989159891596E-2</v>
          </cell>
          <cell r="BE1834">
            <v>35900</v>
          </cell>
          <cell r="BF1834">
            <v>6</v>
          </cell>
          <cell r="BG1834">
            <v>7.9699248120300714E-2</v>
          </cell>
          <cell r="BH1834">
            <v>7.3816155988857934E-2</v>
          </cell>
        </row>
        <row r="1835">
          <cell r="B1835" t="str">
            <v>33256</v>
          </cell>
          <cell r="C1835" t="str">
            <v>5601142192636</v>
          </cell>
          <cell r="D1835" t="str">
            <v>VINO ROSE 750ml LANCERS</v>
          </cell>
          <cell r="E1835">
            <v>6</v>
          </cell>
          <cell r="F1835" t="str">
            <v>BEBIDAS</v>
          </cell>
          <cell r="G1835" t="str">
            <v>BEBIDAS</v>
          </cell>
          <cell r="H1835" t="str">
            <v>VINOS MASIVOS</v>
          </cell>
          <cell r="I1835" t="str">
            <v>VINOS BOTELLA</v>
          </cell>
          <cell r="J1835" t="str">
            <v>LANCERS</v>
          </cell>
          <cell r="K1835" t="str">
            <v>LANCERS</v>
          </cell>
          <cell r="L1835">
            <v>27</v>
          </cell>
          <cell r="M1835" t="str">
            <v>A.J. S.A. CALIDAD ANTE TODO (27)</v>
          </cell>
          <cell r="N1835">
            <v>2</v>
          </cell>
          <cell r="O1835">
            <v>1</v>
          </cell>
          <cell r="P1835">
            <v>1</v>
          </cell>
          <cell r="Q1835">
            <v>2</v>
          </cell>
          <cell r="R1835">
            <v>5</v>
          </cell>
          <cell r="S1835">
            <v>2</v>
          </cell>
          <cell r="T1835">
            <v>1</v>
          </cell>
          <cell r="U1835">
            <v>4</v>
          </cell>
          <cell r="V1835">
            <v>0</v>
          </cell>
          <cell r="W1835">
            <v>4</v>
          </cell>
          <cell r="X1835">
            <v>2</v>
          </cell>
          <cell r="Y1835">
            <v>2</v>
          </cell>
          <cell r="Z1835">
            <v>1</v>
          </cell>
          <cell r="AA1835">
            <v>1</v>
          </cell>
          <cell r="AB1835">
            <v>1</v>
          </cell>
          <cell r="AC1835">
            <v>0</v>
          </cell>
          <cell r="AD1835">
            <v>4</v>
          </cell>
          <cell r="AE1835">
            <v>10</v>
          </cell>
          <cell r="AF1835">
            <v>7</v>
          </cell>
          <cell r="AG1835">
            <v>4</v>
          </cell>
          <cell r="AH1835">
            <v>0</v>
          </cell>
          <cell r="AI1835">
            <v>2</v>
          </cell>
          <cell r="AJ1835">
            <v>2</v>
          </cell>
          <cell r="AK1835">
            <v>4</v>
          </cell>
          <cell r="AL1835">
            <v>6</v>
          </cell>
          <cell r="AM1835">
            <v>6</v>
          </cell>
          <cell r="AN1835">
            <v>17</v>
          </cell>
          <cell r="AO1835">
            <v>6</v>
          </cell>
          <cell r="AP1835">
            <v>30</v>
          </cell>
          <cell r="AQ1835">
            <v>30</v>
          </cell>
          <cell r="AR1835">
            <v>90</v>
          </cell>
          <cell r="AS1835" t="str">
            <v>SV</v>
          </cell>
          <cell r="AT1835">
            <v>127.5</v>
          </cell>
          <cell r="AU1835">
            <v>90</v>
          </cell>
          <cell r="AV1835">
            <v>33250</v>
          </cell>
          <cell r="AW1835">
            <v>33243.885840000003</v>
          </cell>
          <cell r="AX1835">
            <v>37900</v>
          </cell>
          <cell r="AY1835">
            <v>0.13984962406015033</v>
          </cell>
          <cell r="AZ1835">
            <v>0.12269129287598944</v>
          </cell>
          <cell r="BA1835">
            <v>36900</v>
          </cell>
          <cell r="BB1835">
            <v>3</v>
          </cell>
          <cell r="BC1835">
            <v>0.10977443609022552</v>
          </cell>
          <cell r="BD1835">
            <v>9.8915989159891596E-2</v>
          </cell>
          <cell r="BE1835">
            <v>35900</v>
          </cell>
          <cell r="BF1835">
            <v>6</v>
          </cell>
          <cell r="BG1835">
            <v>7.9699248120300714E-2</v>
          </cell>
          <cell r="BH1835">
            <v>7.3816155988857934E-2</v>
          </cell>
        </row>
        <row r="1836">
          <cell r="B1836" t="str">
            <v>33240</v>
          </cell>
          <cell r="C1836" t="str">
            <v>7790577002141</v>
          </cell>
          <cell r="D1836" t="str">
            <v>VINO CABERNET SAUVIGNON 750ML TRUMPETER</v>
          </cell>
          <cell r="E1836">
            <v>1</v>
          </cell>
          <cell r="F1836" t="str">
            <v>BEBIDAS</v>
          </cell>
          <cell r="G1836" t="str">
            <v>BEBIDAS</v>
          </cell>
          <cell r="H1836" t="str">
            <v>VINOS MASIVOS</v>
          </cell>
          <cell r="I1836" t="str">
            <v>VINOS BOTELLA</v>
          </cell>
          <cell r="J1836" t="str">
            <v>TRUMPETER</v>
          </cell>
          <cell r="K1836" t="str">
            <v>TRUMPETER</v>
          </cell>
          <cell r="L1836">
            <v>27</v>
          </cell>
          <cell r="M1836" t="str">
            <v>A.J. S.A. CALIDAD ANTE TODO (27)</v>
          </cell>
          <cell r="N1836">
            <v>1</v>
          </cell>
          <cell r="O1836">
            <v>1</v>
          </cell>
          <cell r="P1836">
            <v>0</v>
          </cell>
          <cell r="Q1836">
            <v>0</v>
          </cell>
          <cell r="R1836">
            <v>4</v>
          </cell>
          <cell r="S1836">
            <v>2</v>
          </cell>
          <cell r="T1836">
            <v>5</v>
          </cell>
          <cell r="U1836">
            <v>5</v>
          </cell>
          <cell r="V1836">
            <v>3</v>
          </cell>
          <cell r="W1836">
            <v>0</v>
          </cell>
          <cell r="X1836">
            <v>1</v>
          </cell>
          <cell r="Y1836">
            <v>1</v>
          </cell>
          <cell r="Z1836">
            <v>2</v>
          </cell>
          <cell r="AA1836">
            <v>3</v>
          </cell>
          <cell r="AB1836">
            <v>3</v>
          </cell>
          <cell r="AC1836">
            <v>2</v>
          </cell>
          <cell r="AD1836">
            <v>0</v>
          </cell>
          <cell r="AE1836">
            <v>0</v>
          </cell>
          <cell r="AF1836">
            <v>4</v>
          </cell>
          <cell r="AG1836">
            <v>4</v>
          </cell>
          <cell r="AH1836">
            <v>0</v>
          </cell>
          <cell r="AI1836">
            <v>0</v>
          </cell>
          <cell r="AJ1836">
            <v>10</v>
          </cell>
          <cell r="AK1836">
            <v>1</v>
          </cell>
          <cell r="AL1836">
            <v>3</v>
          </cell>
          <cell r="AM1836">
            <v>4</v>
          </cell>
          <cell r="AN1836">
            <v>1</v>
          </cell>
          <cell r="AO1836">
            <v>24</v>
          </cell>
          <cell r="AP1836" t="str">
            <v>SV</v>
          </cell>
          <cell r="AQ1836">
            <v>6</v>
          </cell>
          <cell r="AR1836">
            <v>90</v>
          </cell>
          <cell r="AS1836">
            <v>60</v>
          </cell>
          <cell r="AT1836">
            <v>7.5</v>
          </cell>
          <cell r="AU1836" t="str">
            <v>SV</v>
          </cell>
          <cell r="AV1836">
            <v>50350</v>
          </cell>
          <cell r="AW1836">
            <v>49452.37429</v>
          </cell>
          <cell r="AX1836">
            <v>55900</v>
          </cell>
          <cell r="AY1836">
            <v>0.11022840119165833</v>
          </cell>
          <cell r="AZ1836">
            <v>9.9284436493738817E-2</v>
          </cell>
          <cell r="BA1836">
            <v>54900</v>
          </cell>
          <cell r="BB1836">
            <v>3</v>
          </cell>
          <cell r="BC1836">
            <v>9.0367428003972128E-2</v>
          </cell>
          <cell r="BD1836">
            <v>8.2877959927140255E-2</v>
          </cell>
          <cell r="BE1836">
            <v>53900</v>
          </cell>
          <cell r="BF1836">
            <v>6</v>
          </cell>
          <cell r="BG1836">
            <v>7.0506454816285924E-2</v>
          </cell>
          <cell r="BH1836">
            <v>6.5862708719851573E-2</v>
          </cell>
        </row>
        <row r="1837">
          <cell r="B1837" t="str">
            <v>33237</v>
          </cell>
          <cell r="C1837" t="str">
            <v>7790577002189</v>
          </cell>
          <cell r="D1837" t="str">
            <v>VINO CHARDONNAY 750ML TRUMPETER</v>
          </cell>
          <cell r="E1837">
            <v>1</v>
          </cell>
          <cell r="F1837" t="str">
            <v>BEBIDAS</v>
          </cell>
          <cell r="G1837" t="str">
            <v>BEBIDAS</v>
          </cell>
          <cell r="H1837" t="str">
            <v>VINOS MASIVOS</v>
          </cell>
          <cell r="I1837" t="str">
            <v>VINOS BOTELLA</v>
          </cell>
          <cell r="J1837" t="str">
            <v>TRUMPETER</v>
          </cell>
          <cell r="K1837" t="str">
            <v>TRUMPETER</v>
          </cell>
          <cell r="L1837">
            <v>27</v>
          </cell>
          <cell r="M1837" t="str">
            <v>A.J. S.A. CALIDAD ANTE TODO (27)</v>
          </cell>
          <cell r="N1837">
            <v>0</v>
          </cell>
          <cell r="O1837">
            <v>0</v>
          </cell>
          <cell r="P1837">
            <v>0</v>
          </cell>
          <cell r="Q1837">
            <v>0</v>
          </cell>
          <cell r="R1837">
            <v>0</v>
          </cell>
          <cell r="S1837">
            <v>0</v>
          </cell>
          <cell r="T1837">
            <v>0</v>
          </cell>
          <cell r="U1837">
            <v>1</v>
          </cell>
          <cell r="V1837">
            <v>0</v>
          </cell>
          <cell r="W1837">
            <v>0</v>
          </cell>
          <cell r="X1837">
            <v>2</v>
          </cell>
          <cell r="Y1837">
            <v>2</v>
          </cell>
          <cell r="Z1837">
            <v>0</v>
          </cell>
          <cell r="AA1837">
            <v>0</v>
          </cell>
          <cell r="AB1837">
            <v>0</v>
          </cell>
          <cell r="AC1837">
            <v>0</v>
          </cell>
          <cell r="AD1837">
            <v>0</v>
          </cell>
          <cell r="AE1837">
            <v>0</v>
          </cell>
          <cell r="AF1837">
            <v>0</v>
          </cell>
          <cell r="AG1837">
            <v>0</v>
          </cell>
          <cell r="AH1837">
            <v>0</v>
          </cell>
          <cell r="AI1837">
            <v>1</v>
          </cell>
          <cell r="AJ1837">
            <v>15</v>
          </cell>
          <cell r="AK1837">
            <v>5</v>
          </cell>
          <cell r="AL1837">
            <v>5</v>
          </cell>
          <cell r="AM1837">
            <v>10</v>
          </cell>
          <cell r="AN1837">
            <v>11</v>
          </cell>
          <cell r="AO1837">
            <v>24</v>
          </cell>
          <cell r="AP1837" t="str">
            <v>SV</v>
          </cell>
          <cell r="AQ1837">
            <v>150</v>
          </cell>
          <cell r="AR1837">
            <v>75</v>
          </cell>
          <cell r="AS1837" t="str">
            <v>SV</v>
          </cell>
          <cell r="AT1837" t="str">
            <v>SV</v>
          </cell>
          <cell r="AU1837">
            <v>720</v>
          </cell>
          <cell r="AV1837">
            <v>50350</v>
          </cell>
          <cell r="AW1837">
            <v>50200.171009999998</v>
          </cell>
          <cell r="AX1837">
            <v>55900</v>
          </cell>
          <cell r="AY1837">
            <v>0.11022840119165833</v>
          </cell>
          <cell r="AZ1837">
            <v>9.9284436493738817E-2</v>
          </cell>
          <cell r="BA1837">
            <v>54900</v>
          </cell>
          <cell r="BB1837">
            <v>3</v>
          </cell>
          <cell r="BC1837">
            <v>9.0367428003972128E-2</v>
          </cell>
          <cell r="BD1837">
            <v>8.2877959927140255E-2</v>
          </cell>
          <cell r="BE1837">
            <v>53900</v>
          </cell>
          <cell r="BF1837">
            <v>6</v>
          </cell>
          <cell r="BG1837">
            <v>7.0506454816285924E-2</v>
          </cell>
          <cell r="BH1837">
            <v>6.5862708719851573E-2</v>
          </cell>
        </row>
        <row r="1838">
          <cell r="B1838" t="str">
            <v>9727</v>
          </cell>
          <cell r="C1838" t="str">
            <v>7790577002165</v>
          </cell>
          <cell r="D1838" t="str">
            <v>VINO MALBEC 750ml TRUMPETER</v>
          </cell>
          <cell r="E1838">
            <v>6</v>
          </cell>
          <cell r="F1838" t="str">
            <v>BEBIDAS</v>
          </cell>
          <cell r="G1838" t="str">
            <v>BEBIDAS</v>
          </cell>
          <cell r="H1838" t="str">
            <v>VINOS MASIVOS</v>
          </cell>
          <cell r="I1838" t="str">
            <v>VINOS BOTELLA</v>
          </cell>
          <cell r="J1838" t="str">
            <v>TRUMPETER</v>
          </cell>
          <cell r="K1838" t="str">
            <v>TRUMPETER</v>
          </cell>
          <cell r="L1838">
            <v>27</v>
          </cell>
          <cell r="M1838" t="str">
            <v>A.J. S.A. CALIDAD ANTE TODO (27)</v>
          </cell>
          <cell r="N1838">
            <v>1</v>
          </cell>
          <cell r="O1838">
            <v>0</v>
          </cell>
          <cell r="P1838">
            <v>1</v>
          </cell>
          <cell r="Q1838">
            <v>4</v>
          </cell>
          <cell r="R1838">
            <v>6</v>
          </cell>
          <cell r="S1838">
            <v>0</v>
          </cell>
          <cell r="T1838">
            <v>5</v>
          </cell>
          <cell r="U1838">
            <v>6</v>
          </cell>
          <cell r="V1838">
            <v>2</v>
          </cell>
          <cell r="W1838">
            <v>0</v>
          </cell>
          <cell r="X1838">
            <v>0</v>
          </cell>
          <cell r="Y1838">
            <v>2</v>
          </cell>
          <cell r="Z1838">
            <v>1</v>
          </cell>
          <cell r="AA1838">
            <v>0</v>
          </cell>
          <cell r="AB1838">
            <v>0</v>
          </cell>
          <cell r="AC1838">
            <v>0</v>
          </cell>
          <cell r="AD1838">
            <v>8</v>
          </cell>
          <cell r="AE1838">
            <v>2</v>
          </cell>
          <cell r="AF1838">
            <v>13</v>
          </cell>
          <cell r="AG1838">
            <v>10</v>
          </cell>
          <cell r="AH1838">
            <v>2</v>
          </cell>
          <cell r="AI1838">
            <v>2</v>
          </cell>
          <cell r="AJ1838">
            <v>15</v>
          </cell>
          <cell r="AK1838">
            <v>-1</v>
          </cell>
          <cell r="AL1838">
            <v>9</v>
          </cell>
          <cell r="AM1838">
            <v>16</v>
          </cell>
          <cell r="AN1838">
            <v>0</v>
          </cell>
          <cell r="AO1838">
            <v>28</v>
          </cell>
          <cell r="AP1838">
            <v>112.5</v>
          </cell>
          <cell r="AQ1838" t="str">
            <v>Q</v>
          </cell>
          <cell r="AR1838">
            <v>135</v>
          </cell>
          <cell r="AS1838" t="str">
            <v>SV</v>
          </cell>
          <cell r="AT1838" t="str">
            <v>Q</v>
          </cell>
          <cell r="AU1838">
            <v>420</v>
          </cell>
          <cell r="AV1838">
            <v>50350</v>
          </cell>
          <cell r="AW1838">
            <v>49601.416259999998</v>
          </cell>
          <cell r="AX1838">
            <v>55900</v>
          </cell>
          <cell r="AY1838">
            <v>0.11022840119165833</v>
          </cell>
          <cell r="AZ1838">
            <v>9.9284436493738817E-2</v>
          </cell>
          <cell r="BA1838">
            <v>54900</v>
          </cell>
          <cell r="BB1838">
            <v>3</v>
          </cell>
          <cell r="BC1838">
            <v>9.0367428003972128E-2</v>
          </cell>
          <cell r="BD1838">
            <v>8.2877959927140255E-2</v>
          </cell>
          <cell r="BE1838">
            <v>53900</v>
          </cell>
          <cell r="BF1838">
            <v>6</v>
          </cell>
          <cell r="BG1838">
            <v>7.0506454816285924E-2</v>
          </cell>
          <cell r="BH1838">
            <v>6.5862708719851573E-2</v>
          </cell>
        </row>
        <row r="1839">
          <cell r="B1839" t="str">
            <v>33248</v>
          </cell>
          <cell r="C1839" t="str">
            <v>7804305002010</v>
          </cell>
          <cell r="D1839" t="str">
            <v>VINO CABERNET SAUVIGNON 750ML ANTIGUAS RVAS</v>
          </cell>
          <cell r="E1839">
            <v>1</v>
          </cell>
          <cell r="F1839" t="str">
            <v>BEBIDAS</v>
          </cell>
          <cell r="G1839" t="str">
            <v>BEBIDAS</v>
          </cell>
          <cell r="H1839" t="str">
            <v>VINOS MASIVOS</v>
          </cell>
          <cell r="I1839" t="str">
            <v>VINOS BOTELLA</v>
          </cell>
          <cell r="J1839" t="str">
            <v>ANTIGUAS RESERVAS</v>
          </cell>
          <cell r="K1839" t="str">
            <v>ANTIGUAS RESERVAS</v>
          </cell>
          <cell r="L1839">
            <v>27</v>
          </cell>
          <cell r="M1839" t="str">
            <v>A.J. S.A. CALIDAD ANTE TODO (27)</v>
          </cell>
          <cell r="N1839">
            <v>0</v>
          </cell>
          <cell r="O1839">
            <v>0</v>
          </cell>
          <cell r="P1839">
            <v>0</v>
          </cell>
          <cell r="Q1839">
            <v>0</v>
          </cell>
          <cell r="R1839">
            <v>0</v>
          </cell>
          <cell r="S1839">
            <v>1</v>
          </cell>
          <cell r="T1839">
            <v>4</v>
          </cell>
          <cell r="U1839">
            <v>1</v>
          </cell>
          <cell r="V1839">
            <v>0</v>
          </cell>
          <cell r="W1839">
            <v>1</v>
          </cell>
          <cell r="X1839">
            <v>2</v>
          </cell>
          <cell r="Y1839">
            <v>2</v>
          </cell>
          <cell r="Z1839">
            <v>3</v>
          </cell>
          <cell r="AA1839">
            <v>0</v>
          </cell>
          <cell r="AB1839">
            <v>0</v>
          </cell>
          <cell r="AC1839">
            <v>0</v>
          </cell>
          <cell r="AD1839">
            <v>2</v>
          </cell>
          <cell r="AE1839">
            <v>1</v>
          </cell>
          <cell r="AF1839">
            <v>1</v>
          </cell>
          <cell r="AG1839">
            <v>0</v>
          </cell>
          <cell r="AH1839">
            <v>0</v>
          </cell>
          <cell r="AI1839">
            <v>0</v>
          </cell>
          <cell r="AJ1839">
            <v>4</v>
          </cell>
          <cell r="AK1839">
            <v>1</v>
          </cell>
          <cell r="AL1839">
            <v>3</v>
          </cell>
          <cell r="AM1839">
            <v>3</v>
          </cell>
          <cell r="AN1839">
            <v>3</v>
          </cell>
          <cell r="AO1839">
            <v>3</v>
          </cell>
          <cell r="AP1839" t="str">
            <v>SV</v>
          </cell>
          <cell r="AQ1839">
            <v>30</v>
          </cell>
          <cell r="AR1839">
            <v>45</v>
          </cell>
          <cell r="AS1839" t="str">
            <v>SV</v>
          </cell>
          <cell r="AT1839" t="str">
            <v>SV</v>
          </cell>
          <cell r="AU1839" t="str">
            <v>SV</v>
          </cell>
          <cell r="AV1839">
            <v>67450</v>
          </cell>
          <cell r="AW1839">
            <v>67440.8416</v>
          </cell>
          <cell r="AX1839">
            <v>73900</v>
          </cell>
          <cell r="AY1839">
            <v>9.5626389918458177E-2</v>
          </cell>
          <cell r="AZ1839">
            <v>8.7280108254397831E-2</v>
          </cell>
          <cell r="BA1839">
            <v>72900</v>
          </cell>
          <cell r="BB1839">
            <v>3</v>
          </cell>
          <cell r="BC1839">
            <v>8.0800593031875367E-2</v>
          </cell>
          <cell r="BD1839">
            <v>7.4759945130315503E-2</v>
          </cell>
          <cell r="BE1839">
            <v>71900</v>
          </cell>
          <cell r="BF1839">
            <v>6</v>
          </cell>
          <cell r="BG1839">
            <v>6.597479614529278E-2</v>
          </cell>
          <cell r="BH1839">
            <v>6.1891515994436715E-2</v>
          </cell>
        </row>
        <row r="1840">
          <cell r="B1840" t="str">
            <v>34711</v>
          </cell>
          <cell r="C1840" t="str">
            <v>7790984002260</v>
          </cell>
          <cell r="D1840" t="str">
            <v>VINO BLANCO 750ml TARDIO DULCE MARQUEZ DEL SUR</v>
          </cell>
          <cell r="E1840">
            <v>6</v>
          </cell>
          <cell r="F1840" t="str">
            <v>BEBIDAS</v>
          </cell>
          <cell r="G1840" t="str">
            <v>BEBIDAS</v>
          </cell>
          <cell r="H1840" t="str">
            <v>VINOS MASIVOS</v>
          </cell>
          <cell r="I1840" t="str">
            <v>VINOS BOTELLA</v>
          </cell>
          <cell r="J1840" t="str">
            <v>MARQUEZ DEL SUR</v>
          </cell>
          <cell r="K1840" t="str">
            <v>MARQUEZ DEL SUR</v>
          </cell>
          <cell r="L1840">
            <v>126</v>
          </cell>
          <cell r="M1840" t="str">
            <v>LONDON IMPORT S.A. (126)</v>
          </cell>
          <cell r="N1840">
            <v>6</v>
          </cell>
          <cell r="O1840">
            <v>1</v>
          </cell>
          <cell r="P1840">
            <v>0</v>
          </cell>
          <cell r="Q1840">
            <v>0</v>
          </cell>
          <cell r="R1840">
            <v>2</v>
          </cell>
          <cell r="S1840">
            <v>2</v>
          </cell>
          <cell r="T1840">
            <v>4</v>
          </cell>
          <cell r="U1840">
            <v>3</v>
          </cell>
          <cell r="V1840">
            <v>0</v>
          </cell>
          <cell r="W1840">
            <v>0</v>
          </cell>
          <cell r="X1840">
            <v>1</v>
          </cell>
          <cell r="Y1840">
            <v>1</v>
          </cell>
          <cell r="Z1840">
            <v>6</v>
          </cell>
          <cell r="AA1840">
            <v>5</v>
          </cell>
          <cell r="AB1840">
            <v>2</v>
          </cell>
          <cell r="AC1840">
            <v>1</v>
          </cell>
          <cell r="AD1840">
            <v>3</v>
          </cell>
          <cell r="AE1840">
            <v>1</v>
          </cell>
          <cell r="AF1840">
            <v>3</v>
          </cell>
          <cell r="AG1840">
            <v>0</v>
          </cell>
          <cell r="AH1840">
            <v>0</v>
          </cell>
          <cell r="AI1840">
            <v>0</v>
          </cell>
          <cell r="AJ1840">
            <v>72</v>
          </cell>
          <cell r="AK1840">
            <v>27</v>
          </cell>
          <cell r="AL1840">
            <v>18</v>
          </cell>
          <cell r="AM1840">
            <v>21</v>
          </cell>
          <cell r="AN1840">
            <v>10</v>
          </cell>
          <cell r="AO1840">
            <v>0</v>
          </cell>
          <cell r="AP1840" t="str">
            <v>SV</v>
          </cell>
          <cell r="AQ1840">
            <v>270</v>
          </cell>
          <cell r="AR1840">
            <v>540</v>
          </cell>
          <cell r="AS1840">
            <v>630</v>
          </cell>
          <cell r="AT1840" t="str">
            <v>SV</v>
          </cell>
          <cell r="AU1840" t="str">
            <v>Q</v>
          </cell>
          <cell r="AV1840">
            <v>16205.999997000001</v>
          </cell>
          <cell r="AW1840">
            <v>16201.99955</v>
          </cell>
          <cell r="AX1840">
            <v>20900</v>
          </cell>
          <cell r="AY1840">
            <v>0.28964581043249016</v>
          </cell>
          <cell r="AZ1840">
            <v>0.22459330157894733</v>
          </cell>
          <cell r="BA1840">
            <v>20500</v>
          </cell>
          <cell r="BB1840">
            <v>3</v>
          </cell>
          <cell r="BC1840">
            <v>0.26496359396488267</v>
          </cell>
          <cell r="BD1840">
            <v>0.20946341478048777</v>
          </cell>
          <cell r="BE1840">
            <v>19900</v>
          </cell>
          <cell r="BF1840">
            <v>6</v>
          </cell>
          <cell r="BG1840">
            <v>0.22794026926347155</v>
          </cell>
          <cell r="BH1840">
            <v>0.18562814085427132</v>
          </cell>
        </row>
        <row r="1841">
          <cell r="B1841" t="str">
            <v>36489</v>
          </cell>
          <cell r="C1841" t="str">
            <v>7804310548657</v>
          </cell>
          <cell r="D1841" t="str">
            <v>VINO CABERNET SAUVIGNON 750ml AVES DEL SUR</v>
          </cell>
          <cell r="E1841">
            <v>6</v>
          </cell>
          <cell r="F1841" t="str">
            <v>BEBIDAS</v>
          </cell>
          <cell r="G1841" t="str">
            <v>BEBIDAS</v>
          </cell>
          <cell r="H1841" t="str">
            <v>VINOS MASIVOS</v>
          </cell>
          <cell r="I1841" t="str">
            <v>VINOS BOTELLA</v>
          </cell>
          <cell r="J1841" t="str">
            <v>AVES DEL SUR</v>
          </cell>
          <cell r="K1841" t="str">
            <v>AVES DEL SUR</v>
          </cell>
          <cell r="L1841">
            <v>984</v>
          </cell>
          <cell r="M1841" t="str">
            <v>CAMINOS DEL VINO S.A. (984)</v>
          </cell>
          <cell r="N1841">
            <v>0</v>
          </cell>
          <cell r="O1841">
            <v>0</v>
          </cell>
          <cell r="P1841">
            <v>0</v>
          </cell>
          <cell r="Q1841">
            <v>1</v>
          </cell>
          <cell r="R1841">
            <v>1</v>
          </cell>
          <cell r="S1841">
            <v>0</v>
          </cell>
          <cell r="T1841">
            <v>0</v>
          </cell>
          <cell r="U1841">
            <v>0</v>
          </cell>
          <cell r="V1841">
            <v>1</v>
          </cell>
          <cell r="W1841">
            <v>2</v>
          </cell>
          <cell r="X1841">
            <v>0</v>
          </cell>
          <cell r="Y1841">
            <v>0</v>
          </cell>
          <cell r="Z1841">
            <v>1</v>
          </cell>
          <cell r="AA1841">
            <v>5</v>
          </cell>
          <cell r="AB1841">
            <v>0</v>
          </cell>
          <cell r="AC1841">
            <v>0</v>
          </cell>
          <cell r="AD1841">
            <v>0</v>
          </cell>
          <cell r="AE1841">
            <v>2</v>
          </cell>
          <cell r="AF1841">
            <v>1</v>
          </cell>
          <cell r="AG1841">
            <v>0</v>
          </cell>
          <cell r="AH1841">
            <v>1</v>
          </cell>
          <cell r="AI1841">
            <v>2</v>
          </cell>
          <cell r="AJ1841">
            <v>8</v>
          </cell>
          <cell r="AK1841">
            <v>13</v>
          </cell>
          <cell r="AL1841">
            <v>9</v>
          </cell>
          <cell r="AM1841">
            <v>0</v>
          </cell>
          <cell r="AN1841">
            <v>6</v>
          </cell>
          <cell r="AO1841">
            <v>2</v>
          </cell>
          <cell r="AP1841">
            <v>240</v>
          </cell>
          <cell r="AQ1841" t="str">
            <v>SV</v>
          </cell>
          <cell r="AR1841" t="str">
            <v>SV</v>
          </cell>
          <cell r="AS1841" t="str">
            <v>Q</v>
          </cell>
          <cell r="AT1841" t="str">
            <v>SV</v>
          </cell>
          <cell r="AU1841">
            <v>30</v>
          </cell>
          <cell r="AV1841">
            <v>29083.000001</v>
          </cell>
          <cell r="AW1841">
            <v>29082.99999</v>
          </cell>
          <cell r="AX1841">
            <v>34900</v>
          </cell>
          <cell r="AY1841">
            <v>0.2000137536980362</v>
          </cell>
          <cell r="AZ1841">
            <v>0.16667621773638969</v>
          </cell>
          <cell r="BA1841">
            <v>33900</v>
          </cell>
          <cell r="BB1841">
            <v>3</v>
          </cell>
          <cell r="BC1841">
            <v>0.16562940545453952</v>
          </cell>
          <cell r="BD1841">
            <v>0.14209439525073744</v>
          </cell>
          <cell r="BE1841">
            <v>32900</v>
          </cell>
          <cell r="BF1841">
            <v>6</v>
          </cell>
          <cell r="BG1841">
            <v>0.13124505721104263</v>
          </cell>
          <cell r="BH1841">
            <v>0.11601823705167172</v>
          </cell>
        </row>
        <row r="1842">
          <cell r="B1842" t="str">
            <v>36495</v>
          </cell>
          <cell r="C1842" t="str">
            <v>7804310548602</v>
          </cell>
          <cell r="D1842" t="str">
            <v>VINO CABERNET SAUVIGNON 750ml RVA AVES DEL SUR</v>
          </cell>
          <cell r="E1842">
            <v>6</v>
          </cell>
          <cell r="F1842" t="str">
            <v>BEBIDAS</v>
          </cell>
          <cell r="G1842" t="str">
            <v>BEBIDAS</v>
          </cell>
          <cell r="H1842" t="str">
            <v>VINOS MASIVOS</v>
          </cell>
          <cell r="I1842" t="str">
            <v>VINOS BOTELLA</v>
          </cell>
          <cell r="J1842" t="str">
            <v>AVES DEL SUR</v>
          </cell>
          <cell r="K1842" t="str">
            <v>AVES DEL SUR</v>
          </cell>
          <cell r="L1842">
            <v>984</v>
          </cell>
          <cell r="M1842" t="str">
            <v>CAMINOS DEL VINO S.A. (984)</v>
          </cell>
          <cell r="N1842">
            <v>0</v>
          </cell>
          <cell r="O1842">
            <v>0</v>
          </cell>
          <cell r="P1842">
            <v>4</v>
          </cell>
          <cell r="Q1842">
            <v>1</v>
          </cell>
          <cell r="R1842">
            <v>0</v>
          </cell>
          <cell r="S1842">
            <v>0</v>
          </cell>
          <cell r="T1842">
            <v>0</v>
          </cell>
          <cell r="U1842">
            <v>0</v>
          </cell>
          <cell r="V1842">
            <v>0</v>
          </cell>
          <cell r="W1842">
            <v>2</v>
          </cell>
          <cell r="X1842">
            <v>0</v>
          </cell>
          <cell r="Y1842">
            <v>0</v>
          </cell>
          <cell r="Z1842">
            <v>0</v>
          </cell>
          <cell r="AA1842">
            <v>0</v>
          </cell>
          <cell r="AB1842">
            <v>0</v>
          </cell>
          <cell r="AC1842">
            <v>0</v>
          </cell>
          <cell r="AD1842">
            <v>1</v>
          </cell>
          <cell r="AE1842">
            <v>1</v>
          </cell>
          <cell r="AF1842">
            <v>0</v>
          </cell>
          <cell r="AG1842">
            <v>0</v>
          </cell>
          <cell r="AH1842">
            <v>0</v>
          </cell>
          <cell r="AI1842">
            <v>0</v>
          </cell>
          <cell r="AJ1842">
            <v>5</v>
          </cell>
          <cell r="AK1842">
            <v>3</v>
          </cell>
          <cell r="AL1842">
            <v>2</v>
          </cell>
          <cell r="AM1842">
            <v>2</v>
          </cell>
          <cell r="AN1842">
            <v>2</v>
          </cell>
          <cell r="AO1842">
            <v>3</v>
          </cell>
          <cell r="AP1842">
            <v>150</v>
          </cell>
          <cell r="AQ1842" t="str">
            <v>SV</v>
          </cell>
          <cell r="AR1842" t="str">
            <v>SV</v>
          </cell>
          <cell r="AS1842" t="str">
            <v>SV</v>
          </cell>
          <cell r="AT1842" t="str">
            <v>SV</v>
          </cell>
          <cell r="AU1842" t="str">
            <v>SV</v>
          </cell>
          <cell r="AV1842">
            <v>49900.000039999999</v>
          </cell>
          <cell r="AW1842">
            <v>49900.000260000001</v>
          </cell>
          <cell r="AX1842">
            <v>59900</v>
          </cell>
          <cell r="AY1842">
            <v>0.20040080064096122</v>
          </cell>
          <cell r="AZ1842">
            <v>0.16694490751252089</v>
          </cell>
          <cell r="BA1842">
            <v>58900</v>
          </cell>
          <cell r="BB1842">
            <v>3</v>
          </cell>
          <cell r="BC1842">
            <v>0.18036072049670482</v>
          </cell>
          <cell r="BD1842">
            <v>0.15280135755517829</v>
          </cell>
          <cell r="BE1842">
            <v>57900</v>
          </cell>
          <cell r="BF1842">
            <v>6</v>
          </cell>
          <cell r="BG1842">
            <v>0.16032064035244842</v>
          </cell>
          <cell r="BH1842">
            <v>0.13816925664939553</v>
          </cell>
        </row>
        <row r="1843">
          <cell r="B1843" t="str">
            <v>36490</v>
          </cell>
          <cell r="C1843" t="str">
            <v>7804310548916</v>
          </cell>
          <cell r="D1843" t="str">
            <v>VINO CAMENERE 750ml AVES DEL SUR</v>
          </cell>
          <cell r="E1843">
            <v>6</v>
          </cell>
          <cell r="F1843" t="str">
            <v>BEBIDAS</v>
          </cell>
          <cell r="G1843" t="str">
            <v>BEBIDAS</v>
          </cell>
          <cell r="H1843" t="str">
            <v>VINOS MASIVOS</v>
          </cell>
          <cell r="I1843" t="str">
            <v>VINOS BOTELLA</v>
          </cell>
          <cell r="J1843" t="str">
            <v>AVES DEL SUR</v>
          </cell>
          <cell r="K1843" t="str">
            <v>AVES DEL SUR</v>
          </cell>
          <cell r="L1843">
            <v>984</v>
          </cell>
          <cell r="M1843" t="str">
            <v>CAMINOS DEL VINO S.A. (984)</v>
          </cell>
          <cell r="N1843">
            <v>0</v>
          </cell>
          <cell r="O1843">
            <v>1</v>
          </cell>
          <cell r="P1843">
            <v>0</v>
          </cell>
          <cell r="Q1843">
            <v>0</v>
          </cell>
          <cell r="R1843">
            <v>1</v>
          </cell>
          <cell r="S1843">
            <v>0</v>
          </cell>
          <cell r="T1843">
            <v>0</v>
          </cell>
          <cell r="U1843">
            <v>0</v>
          </cell>
          <cell r="V1843">
            <v>3</v>
          </cell>
          <cell r="W1843">
            <v>0</v>
          </cell>
          <cell r="X1843">
            <v>1</v>
          </cell>
          <cell r="Y1843">
            <v>1</v>
          </cell>
          <cell r="Z1843">
            <v>0</v>
          </cell>
          <cell r="AA1843">
            <v>0</v>
          </cell>
          <cell r="AB1843">
            <v>2</v>
          </cell>
          <cell r="AC1843">
            <v>1</v>
          </cell>
          <cell r="AD1843">
            <v>2</v>
          </cell>
          <cell r="AE1843">
            <v>0</v>
          </cell>
          <cell r="AF1843">
            <v>0</v>
          </cell>
          <cell r="AG1843">
            <v>1</v>
          </cell>
          <cell r="AH1843">
            <v>0</v>
          </cell>
          <cell r="AI1843">
            <v>0</v>
          </cell>
          <cell r="AJ1843">
            <v>12</v>
          </cell>
          <cell r="AK1843">
            <v>5</v>
          </cell>
          <cell r="AL1843">
            <v>0</v>
          </cell>
          <cell r="AM1843">
            <v>0</v>
          </cell>
          <cell r="AN1843">
            <v>3</v>
          </cell>
          <cell r="AO1843">
            <v>3</v>
          </cell>
          <cell r="AP1843" t="str">
            <v>SV</v>
          </cell>
          <cell r="AQ1843" t="str">
            <v>SV</v>
          </cell>
          <cell r="AR1843" t="str">
            <v>Q</v>
          </cell>
          <cell r="AS1843" t="str">
            <v>Q</v>
          </cell>
          <cell r="AT1843">
            <v>90</v>
          </cell>
          <cell r="AU1843" t="str">
            <v>SV</v>
          </cell>
          <cell r="AV1843">
            <v>29082.99999</v>
          </cell>
          <cell r="AW1843">
            <v>29083.000209999998</v>
          </cell>
          <cell r="AX1843">
            <v>34900</v>
          </cell>
          <cell r="AY1843">
            <v>0.20001375415191469</v>
          </cell>
          <cell r="AZ1843">
            <v>0.16667621805157593</v>
          </cell>
          <cell r="BA1843">
            <v>33900</v>
          </cell>
          <cell r="BB1843">
            <v>3</v>
          </cell>
          <cell r="BC1843">
            <v>0.16562940589541286</v>
          </cell>
          <cell r="BD1843">
            <v>0.14209439557522124</v>
          </cell>
          <cell r="BE1843">
            <v>32900</v>
          </cell>
          <cell r="BF1843">
            <v>6</v>
          </cell>
          <cell r="BG1843">
            <v>0.13124505763891103</v>
          </cell>
          <cell r="BH1843">
            <v>0.11601823738601823</v>
          </cell>
        </row>
        <row r="1844">
          <cell r="B1844" t="str">
            <v>36496</v>
          </cell>
          <cell r="C1844" t="str">
            <v>7804310548619</v>
          </cell>
          <cell r="D1844" t="str">
            <v>VINO CAMENERE 750ml RVA AVES DEL SUR</v>
          </cell>
          <cell r="E1844">
            <v>6</v>
          </cell>
          <cell r="F1844" t="str">
            <v>BEBIDAS</v>
          </cell>
          <cell r="G1844" t="str">
            <v>BEBIDAS</v>
          </cell>
          <cell r="H1844" t="str">
            <v>VINOS MASIVOS</v>
          </cell>
          <cell r="I1844" t="str">
            <v>VINOS BOTELLA</v>
          </cell>
          <cell r="J1844" t="str">
            <v>AVES DEL SUR</v>
          </cell>
          <cell r="K1844" t="str">
            <v>AVES DEL SUR</v>
          </cell>
          <cell r="L1844">
            <v>984</v>
          </cell>
          <cell r="M1844" t="str">
            <v>CAMINOS DEL VINO S.A. (984)</v>
          </cell>
          <cell r="N1844">
            <v>0</v>
          </cell>
          <cell r="O1844">
            <v>0</v>
          </cell>
          <cell r="P1844">
            <v>0</v>
          </cell>
          <cell r="Q1844">
            <v>0</v>
          </cell>
          <cell r="R1844">
            <v>0</v>
          </cell>
          <cell r="S1844">
            <v>0</v>
          </cell>
          <cell r="T1844">
            <v>0</v>
          </cell>
          <cell r="U1844">
            <v>0</v>
          </cell>
          <cell r="V1844">
            <v>0</v>
          </cell>
          <cell r="W1844">
            <v>1</v>
          </cell>
          <cell r="X1844">
            <v>1</v>
          </cell>
          <cell r="Y1844">
            <v>0</v>
          </cell>
          <cell r="Z1844">
            <v>1</v>
          </cell>
          <cell r="AA1844">
            <v>2</v>
          </cell>
          <cell r="AB1844">
            <v>0</v>
          </cell>
          <cell r="AC1844">
            <v>0</v>
          </cell>
          <cell r="AD1844">
            <v>0</v>
          </cell>
          <cell r="AE1844">
            <v>0</v>
          </cell>
          <cell r="AF1844">
            <v>0</v>
          </cell>
          <cell r="AG1844">
            <v>0</v>
          </cell>
          <cell r="AH1844">
            <v>0</v>
          </cell>
          <cell r="AI1844">
            <v>0</v>
          </cell>
          <cell r="AJ1844">
            <v>9</v>
          </cell>
          <cell r="AK1844">
            <v>3</v>
          </cell>
          <cell r="AL1844">
            <v>2</v>
          </cell>
          <cell r="AM1844">
            <v>0</v>
          </cell>
          <cell r="AN1844">
            <v>3</v>
          </cell>
          <cell r="AO1844">
            <v>2</v>
          </cell>
          <cell r="AP1844" t="str">
            <v>SV</v>
          </cell>
          <cell r="AQ1844" t="str">
            <v>SV</v>
          </cell>
          <cell r="AR1844" t="str">
            <v>SV</v>
          </cell>
          <cell r="AS1844" t="str">
            <v>Q</v>
          </cell>
          <cell r="AT1844" t="str">
            <v>SV</v>
          </cell>
          <cell r="AU1844" t="str">
            <v>SV</v>
          </cell>
          <cell r="AV1844">
            <v>49900.000039999999</v>
          </cell>
          <cell r="AW1844">
            <v>49899.999709999996</v>
          </cell>
          <cell r="AX1844">
            <v>59900</v>
          </cell>
          <cell r="AY1844">
            <v>0.20040080064096122</v>
          </cell>
          <cell r="AZ1844">
            <v>0.16694490751252089</v>
          </cell>
          <cell r="BA1844">
            <v>58900</v>
          </cell>
          <cell r="BB1844">
            <v>3</v>
          </cell>
          <cell r="BC1844">
            <v>0.18036072049670482</v>
          </cell>
          <cell r="BD1844">
            <v>0.15280135755517829</v>
          </cell>
          <cell r="BE1844">
            <v>57900</v>
          </cell>
          <cell r="BF1844">
            <v>6</v>
          </cell>
          <cell r="BG1844">
            <v>0.16032064035244842</v>
          </cell>
          <cell r="BH1844">
            <v>0.13816925664939553</v>
          </cell>
        </row>
        <row r="1845">
          <cell r="B1845" t="str">
            <v>36493</v>
          </cell>
          <cell r="C1845" t="str">
            <v>7804310548688</v>
          </cell>
          <cell r="D1845" t="str">
            <v>VINO CHARDONNAY 750ml AVES DEL SUR</v>
          </cell>
          <cell r="E1845">
            <v>6</v>
          </cell>
          <cell r="F1845" t="str">
            <v>BEBIDAS</v>
          </cell>
          <cell r="G1845" t="str">
            <v>BEBIDAS</v>
          </cell>
          <cell r="H1845" t="str">
            <v>VINOS MASIVOS</v>
          </cell>
          <cell r="I1845" t="str">
            <v>VINOS BOTELLA</v>
          </cell>
          <cell r="J1845" t="str">
            <v>AVES DEL SUR</v>
          </cell>
          <cell r="K1845" t="str">
            <v>AVES DEL SUR</v>
          </cell>
          <cell r="L1845">
            <v>984</v>
          </cell>
          <cell r="M1845" t="str">
            <v>CAMINOS DEL VINO S.A. (984)</v>
          </cell>
          <cell r="N1845">
            <v>1</v>
          </cell>
          <cell r="O1845">
            <v>0</v>
          </cell>
          <cell r="P1845">
            <v>0</v>
          </cell>
          <cell r="Q1845">
            <v>0</v>
          </cell>
          <cell r="R1845">
            <v>0</v>
          </cell>
          <cell r="S1845">
            <v>0</v>
          </cell>
          <cell r="T1845">
            <v>0</v>
          </cell>
          <cell r="U1845">
            <v>0</v>
          </cell>
          <cell r="V1845">
            <v>3</v>
          </cell>
          <cell r="W1845">
            <v>0</v>
          </cell>
          <cell r="X1845">
            <v>0</v>
          </cell>
          <cell r="Y1845">
            <v>0</v>
          </cell>
          <cell r="Z1845">
            <v>1</v>
          </cell>
          <cell r="AA1845">
            <v>0</v>
          </cell>
          <cell r="AB1845">
            <v>0</v>
          </cell>
          <cell r="AC1845">
            <v>0</v>
          </cell>
          <cell r="AD1845">
            <v>2</v>
          </cell>
          <cell r="AE1845">
            <v>0</v>
          </cell>
          <cell r="AF1845">
            <v>0</v>
          </cell>
          <cell r="AG1845">
            <v>0</v>
          </cell>
          <cell r="AH1845">
            <v>0</v>
          </cell>
          <cell r="AI1845">
            <v>0</v>
          </cell>
          <cell r="AJ1845">
            <v>3</v>
          </cell>
          <cell r="AK1845">
            <v>5</v>
          </cell>
          <cell r="AL1845">
            <v>2</v>
          </cell>
          <cell r="AM1845">
            <v>3</v>
          </cell>
          <cell r="AN1845">
            <v>3</v>
          </cell>
          <cell r="AO1845">
            <v>2</v>
          </cell>
          <cell r="AP1845" t="str">
            <v>SV</v>
          </cell>
          <cell r="AQ1845" t="str">
            <v>SV</v>
          </cell>
          <cell r="AR1845" t="str">
            <v>SV</v>
          </cell>
          <cell r="AS1845" t="str">
            <v>SV</v>
          </cell>
          <cell r="AT1845" t="str">
            <v>SV</v>
          </cell>
          <cell r="AU1845" t="str">
            <v>SV</v>
          </cell>
          <cell r="AV1845">
            <v>29082.99999</v>
          </cell>
          <cell r="AW1845">
            <v>29083.000209999998</v>
          </cell>
          <cell r="AX1845">
            <v>34900</v>
          </cell>
          <cell r="AY1845">
            <v>0.20001375415191469</v>
          </cell>
          <cell r="AZ1845">
            <v>0.16667621805157593</v>
          </cell>
          <cell r="BA1845">
            <v>33900</v>
          </cell>
          <cell r="BB1845">
            <v>3</v>
          </cell>
          <cell r="BC1845">
            <v>0.16562940589541286</v>
          </cell>
          <cell r="BD1845">
            <v>0.14209439557522124</v>
          </cell>
          <cell r="BE1845">
            <v>32900</v>
          </cell>
          <cell r="BF1845">
            <v>6</v>
          </cell>
          <cell r="BG1845">
            <v>0.13124505763891103</v>
          </cell>
          <cell r="BH1845">
            <v>0.11601823738601823</v>
          </cell>
        </row>
        <row r="1846">
          <cell r="B1846" t="str">
            <v>36498</v>
          </cell>
          <cell r="C1846" t="str">
            <v>7804310548633</v>
          </cell>
          <cell r="D1846" t="str">
            <v>VINO CHARDONNAY 750ml RVA AVES DEL SUR</v>
          </cell>
          <cell r="E1846">
            <v>6</v>
          </cell>
          <cell r="F1846" t="str">
            <v>BEBIDAS</v>
          </cell>
          <cell r="G1846" t="str">
            <v>BEBIDAS</v>
          </cell>
          <cell r="H1846" t="str">
            <v>VINOS MASIVOS</v>
          </cell>
          <cell r="I1846" t="str">
            <v>VINOS BOTELLA</v>
          </cell>
          <cell r="J1846" t="str">
            <v>AVES DEL SUR</v>
          </cell>
          <cell r="K1846" t="str">
            <v>AVES DEL SUR</v>
          </cell>
          <cell r="L1846">
            <v>984</v>
          </cell>
          <cell r="M1846" t="str">
            <v>CAMINOS DEL VINO S.A. (984)</v>
          </cell>
          <cell r="N1846">
            <v>0</v>
          </cell>
          <cell r="O1846">
            <v>0</v>
          </cell>
          <cell r="P1846">
            <v>0</v>
          </cell>
          <cell r="Q1846">
            <v>0</v>
          </cell>
          <cell r="R1846">
            <v>0</v>
          </cell>
          <cell r="S1846">
            <v>0</v>
          </cell>
          <cell r="T1846">
            <v>0</v>
          </cell>
          <cell r="U1846">
            <v>0</v>
          </cell>
          <cell r="V1846">
            <v>2</v>
          </cell>
          <cell r="W1846">
            <v>0</v>
          </cell>
          <cell r="X1846">
            <v>0</v>
          </cell>
          <cell r="Y1846">
            <v>0</v>
          </cell>
          <cell r="Z1846">
            <v>0</v>
          </cell>
          <cell r="AA1846">
            <v>0</v>
          </cell>
          <cell r="AB1846">
            <v>1</v>
          </cell>
          <cell r="AC1846">
            <v>0</v>
          </cell>
          <cell r="AD1846">
            <v>0</v>
          </cell>
          <cell r="AE1846">
            <v>0</v>
          </cell>
          <cell r="AF1846">
            <v>1</v>
          </cell>
          <cell r="AG1846">
            <v>1</v>
          </cell>
          <cell r="AH1846">
            <v>0</v>
          </cell>
          <cell r="AI1846">
            <v>0</v>
          </cell>
          <cell r="AJ1846">
            <v>3</v>
          </cell>
          <cell r="AK1846">
            <v>3</v>
          </cell>
          <cell r="AL1846">
            <v>3</v>
          </cell>
          <cell r="AM1846">
            <v>2</v>
          </cell>
          <cell r="AN1846">
            <v>2</v>
          </cell>
          <cell r="AO1846">
            <v>3</v>
          </cell>
          <cell r="AP1846" t="str">
            <v>SV</v>
          </cell>
          <cell r="AQ1846" t="str">
            <v>SV</v>
          </cell>
          <cell r="AR1846" t="str">
            <v>SV</v>
          </cell>
          <cell r="AS1846" t="str">
            <v>SV</v>
          </cell>
          <cell r="AT1846">
            <v>60</v>
          </cell>
          <cell r="AU1846" t="str">
            <v>SV</v>
          </cell>
          <cell r="AV1846">
            <v>49900.000039999999</v>
          </cell>
          <cell r="AW1846">
            <v>49900.000260000001</v>
          </cell>
          <cell r="AX1846">
            <v>59900</v>
          </cell>
          <cell r="AY1846">
            <v>0.20040080064096122</v>
          </cell>
          <cell r="AZ1846">
            <v>0.16694490751252089</v>
          </cell>
          <cell r="BA1846">
            <v>58900</v>
          </cell>
          <cell r="BB1846">
            <v>3</v>
          </cell>
          <cell r="BC1846">
            <v>0.18036072049670482</v>
          </cell>
          <cell r="BD1846">
            <v>0.15280135755517829</v>
          </cell>
          <cell r="BE1846">
            <v>57900</v>
          </cell>
          <cell r="BF1846">
            <v>6</v>
          </cell>
          <cell r="BG1846">
            <v>0.16032064035244842</v>
          </cell>
          <cell r="BH1846">
            <v>0.13816925664939553</v>
          </cell>
        </row>
        <row r="1847">
          <cell r="B1847" t="str">
            <v>36491</v>
          </cell>
          <cell r="C1847" t="str">
            <v>7804310548664</v>
          </cell>
          <cell r="D1847" t="str">
            <v>VINO MERLOT 750ml AVES DEL SUR</v>
          </cell>
          <cell r="E1847">
            <v>6</v>
          </cell>
          <cell r="F1847" t="str">
            <v>BEBIDAS</v>
          </cell>
          <cell r="G1847" t="str">
            <v>BEBIDAS</v>
          </cell>
          <cell r="H1847" t="str">
            <v>VINOS MASIVOS</v>
          </cell>
          <cell r="I1847" t="str">
            <v>VINOS BOTELLA</v>
          </cell>
          <cell r="J1847" t="str">
            <v>AVES DEL SUR</v>
          </cell>
          <cell r="K1847" t="str">
            <v>AVES DEL SUR</v>
          </cell>
          <cell r="L1847">
            <v>984</v>
          </cell>
          <cell r="M1847" t="str">
            <v>CAMINOS DEL VINO S.A. (984)</v>
          </cell>
          <cell r="N1847">
            <v>0</v>
          </cell>
          <cell r="O1847">
            <v>1</v>
          </cell>
          <cell r="P1847">
            <v>1</v>
          </cell>
          <cell r="Q1847">
            <v>2</v>
          </cell>
          <cell r="R1847">
            <v>0</v>
          </cell>
          <cell r="S1847">
            <v>0</v>
          </cell>
          <cell r="T1847">
            <v>0</v>
          </cell>
          <cell r="U1847">
            <v>0</v>
          </cell>
          <cell r="V1847">
            <v>1</v>
          </cell>
          <cell r="W1847">
            <v>0</v>
          </cell>
          <cell r="X1847">
            <v>2</v>
          </cell>
          <cell r="Y1847">
            <v>1</v>
          </cell>
          <cell r="Z1847">
            <v>0</v>
          </cell>
          <cell r="AA1847">
            <v>2</v>
          </cell>
          <cell r="AB1847">
            <v>0</v>
          </cell>
          <cell r="AC1847">
            <v>0</v>
          </cell>
          <cell r="AD1847">
            <v>0</v>
          </cell>
          <cell r="AE1847">
            <v>0</v>
          </cell>
          <cell r="AF1847">
            <v>2</v>
          </cell>
          <cell r="AG1847">
            <v>0</v>
          </cell>
          <cell r="AH1847">
            <v>1</v>
          </cell>
          <cell r="AI1847">
            <v>1</v>
          </cell>
          <cell r="AJ1847">
            <v>8</v>
          </cell>
          <cell r="AK1847">
            <v>3</v>
          </cell>
          <cell r="AL1847">
            <v>1</v>
          </cell>
          <cell r="AM1847">
            <v>0</v>
          </cell>
          <cell r="AN1847">
            <v>0</v>
          </cell>
          <cell r="AO1847">
            <v>2</v>
          </cell>
          <cell r="AP1847">
            <v>120</v>
          </cell>
          <cell r="AQ1847" t="str">
            <v>SV</v>
          </cell>
          <cell r="AR1847">
            <v>30</v>
          </cell>
          <cell r="AS1847" t="str">
            <v>Q</v>
          </cell>
          <cell r="AT1847" t="str">
            <v>Q</v>
          </cell>
          <cell r="AU1847">
            <v>60</v>
          </cell>
          <cell r="AV1847">
            <v>29082.99999</v>
          </cell>
          <cell r="AW1847">
            <v>29083.00043</v>
          </cell>
          <cell r="AX1847">
            <v>34900</v>
          </cell>
          <cell r="AY1847">
            <v>0.20001375415191469</v>
          </cell>
          <cell r="AZ1847">
            <v>0.16667621805157593</v>
          </cell>
          <cell r="BA1847">
            <v>33900</v>
          </cell>
          <cell r="BB1847">
            <v>3</v>
          </cell>
          <cell r="BC1847">
            <v>0.16562940589541286</v>
          </cell>
          <cell r="BD1847">
            <v>0.14209439557522124</v>
          </cell>
          <cell r="BE1847">
            <v>32900</v>
          </cell>
          <cell r="BF1847">
            <v>6</v>
          </cell>
          <cell r="BG1847">
            <v>0.13124505763891103</v>
          </cell>
          <cell r="BH1847">
            <v>0.11601823738601823</v>
          </cell>
        </row>
        <row r="1848">
          <cell r="B1848" t="str">
            <v>36494</v>
          </cell>
          <cell r="C1848" t="str">
            <v>7804310548909</v>
          </cell>
          <cell r="D1848" t="str">
            <v>VINO ROSE 750ml AVES DEL SUR</v>
          </cell>
          <cell r="E1848">
            <v>6</v>
          </cell>
          <cell r="F1848" t="str">
            <v>BEBIDAS</v>
          </cell>
          <cell r="G1848" t="str">
            <v>BEBIDAS</v>
          </cell>
          <cell r="H1848" t="str">
            <v>VINOS MASIVOS</v>
          </cell>
          <cell r="I1848" t="str">
            <v>VINOS BOTELLA</v>
          </cell>
          <cell r="J1848" t="str">
            <v>AVES DEL SUR</v>
          </cell>
          <cell r="K1848" t="str">
            <v>AVES DEL SUR</v>
          </cell>
          <cell r="L1848">
            <v>984</v>
          </cell>
          <cell r="M1848" t="str">
            <v>CAMINOS DEL VINO S.A. (984)</v>
          </cell>
          <cell r="N1848">
            <v>0</v>
          </cell>
          <cell r="O1848">
            <v>0</v>
          </cell>
          <cell r="P1848">
            <v>1</v>
          </cell>
          <cell r="Q1848">
            <v>1</v>
          </cell>
          <cell r="R1848">
            <v>0</v>
          </cell>
          <cell r="S1848">
            <v>0</v>
          </cell>
          <cell r="T1848">
            <v>0</v>
          </cell>
          <cell r="U1848">
            <v>0</v>
          </cell>
          <cell r="V1848">
            <v>2</v>
          </cell>
          <cell r="W1848">
            <v>0</v>
          </cell>
          <cell r="X1848">
            <v>0</v>
          </cell>
          <cell r="Y1848">
            <v>0</v>
          </cell>
          <cell r="Z1848">
            <v>2</v>
          </cell>
          <cell r="AA1848">
            <v>0</v>
          </cell>
          <cell r="AB1848">
            <v>0</v>
          </cell>
          <cell r="AC1848">
            <v>0</v>
          </cell>
          <cell r="AD1848">
            <v>3</v>
          </cell>
          <cell r="AE1848">
            <v>1</v>
          </cell>
          <cell r="AF1848">
            <v>0</v>
          </cell>
          <cell r="AG1848">
            <v>1</v>
          </cell>
          <cell r="AH1848">
            <v>0</v>
          </cell>
          <cell r="AI1848">
            <v>0</v>
          </cell>
          <cell r="AJ1848">
            <v>4</v>
          </cell>
          <cell r="AK1848">
            <v>3</v>
          </cell>
          <cell r="AL1848">
            <v>2</v>
          </cell>
          <cell r="AM1848">
            <v>3</v>
          </cell>
          <cell r="AN1848">
            <v>1</v>
          </cell>
          <cell r="AO1848">
            <v>2</v>
          </cell>
          <cell r="AP1848">
            <v>120</v>
          </cell>
          <cell r="AQ1848" t="str">
            <v>SV</v>
          </cell>
          <cell r="AR1848" t="str">
            <v>SV</v>
          </cell>
          <cell r="AS1848" t="str">
            <v>SV</v>
          </cell>
          <cell r="AT1848">
            <v>30</v>
          </cell>
          <cell r="AU1848" t="str">
            <v>SV</v>
          </cell>
          <cell r="AV1848">
            <v>29082.99999</v>
          </cell>
          <cell r="AW1848">
            <v>29082.999879999999</v>
          </cell>
          <cell r="AX1848">
            <v>34900</v>
          </cell>
          <cell r="AY1848">
            <v>0.20001375415191469</v>
          </cell>
          <cell r="AZ1848">
            <v>0.16667621805157593</v>
          </cell>
          <cell r="BA1848">
            <v>33900</v>
          </cell>
          <cell r="BB1848">
            <v>3</v>
          </cell>
          <cell r="BC1848">
            <v>0.16562940589541286</v>
          </cell>
          <cell r="BD1848">
            <v>0.14209439557522124</v>
          </cell>
          <cell r="BE1848">
            <v>32900</v>
          </cell>
          <cell r="BF1848">
            <v>6</v>
          </cell>
          <cell r="BG1848">
            <v>0.13124505763891103</v>
          </cell>
          <cell r="BH1848">
            <v>0.11601823738601823</v>
          </cell>
        </row>
        <row r="1849">
          <cell r="B1849" t="str">
            <v>36492</v>
          </cell>
          <cell r="C1849" t="str">
            <v>7804310548671</v>
          </cell>
          <cell r="D1849" t="str">
            <v>VINO SAUVIGNON 750ml AVES DEL SUR</v>
          </cell>
          <cell r="E1849">
            <v>6</v>
          </cell>
          <cell r="F1849" t="str">
            <v>BEBIDAS</v>
          </cell>
          <cell r="G1849" t="str">
            <v>BEBIDAS</v>
          </cell>
          <cell r="H1849" t="str">
            <v>VINOS MASIVOS</v>
          </cell>
          <cell r="I1849" t="str">
            <v>VINOS BOTELLA</v>
          </cell>
          <cell r="J1849" t="str">
            <v>AVES DEL SUR</v>
          </cell>
          <cell r="K1849" t="str">
            <v>AVES DEL SUR</v>
          </cell>
          <cell r="L1849">
            <v>984</v>
          </cell>
          <cell r="M1849" t="str">
            <v>CAMINOS DEL VINO S.A. (984)</v>
          </cell>
          <cell r="N1849">
            <v>0</v>
          </cell>
          <cell r="O1849">
            <v>0</v>
          </cell>
          <cell r="P1849">
            <v>3</v>
          </cell>
          <cell r="Q1849">
            <v>1</v>
          </cell>
          <cell r="R1849">
            <v>1</v>
          </cell>
          <cell r="S1849">
            <v>0</v>
          </cell>
          <cell r="T1849">
            <v>0</v>
          </cell>
          <cell r="U1849">
            <v>0</v>
          </cell>
          <cell r="V1849">
            <v>1</v>
          </cell>
          <cell r="W1849">
            <v>1</v>
          </cell>
          <cell r="X1849">
            <v>0</v>
          </cell>
          <cell r="Y1849">
            <v>0</v>
          </cell>
          <cell r="Z1849">
            <v>0</v>
          </cell>
          <cell r="AA1849">
            <v>0</v>
          </cell>
          <cell r="AB1849">
            <v>0</v>
          </cell>
          <cell r="AC1849">
            <v>0</v>
          </cell>
          <cell r="AD1849">
            <v>1</v>
          </cell>
          <cell r="AE1849">
            <v>0</v>
          </cell>
          <cell r="AF1849">
            <v>0</v>
          </cell>
          <cell r="AG1849">
            <v>0</v>
          </cell>
          <cell r="AH1849">
            <v>0</v>
          </cell>
          <cell r="AI1849">
            <v>0</v>
          </cell>
          <cell r="AJ1849">
            <v>14</v>
          </cell>
          <cell r="AK1849">
            <v>2</v>
          </cell>
          <cell r="AL1849">
            <v>0</v>
          </cell>
          <cell r="AM1849">
            <v>2</v>
          </cell>
          <cell r="AN1849">
            <v>1</v>
          </cell>
          <cell r="AO1849">
            <v>3</v>
          </cell>
          <cell r="AP1849">
            <v>420</v>
          </cell>
          <cell r="AQ1849" t="str">
            <v>SV</v>
          </cell>
          <cell r="AR1849" t="str">
            <v>Q</v>
          </cell>
          <cell r="AS1849" t="str">
            <v>SV</v>
          </cell>
          <cell r="AT1849" t="str">
            <v>SV</v>
          </cell>
          <cell r="AU1849" t="str">
            <v>SV</v>
          </cell>
          <cell r="AV1849">
            <v>29082.99999</v>
          </cell>
          <cell r="AW1849">
            <v>29082.99999</v>
          </cell>
          <cell r="AX1849">
            <v>34900</v>
          </cell>
          <cell r="AY1849">
            <v>0.20001375415191469</v>
          </cell>
          <cell r="AZ1849">
            <v>0.16667621805157593</v>
          </cell>
          <cell r="BA1849">
            <v>33900</v>
          </cell>
          <cell r="BB1849">
            <v>3</v>
          </cell>
          <cell r="BC1849">
            <v>0.16562940589541286</v>
          </cell>
          <cell r="BD1849">
            <v>0.14209439557522124</v>
          </cell>
          <cell r="BE1849">
            <v>32900</v>
          </cell>
          <cell r="BF1849">
            <v>6</v>
          </cell>
          <cell r="BG1849">
            <v>0.13124505763891103</v>
          </cell>
          <cell r="BH1849">
            <v>0.11601823738601823</v>
          </cell>
        </row>
        <row r="1850">
          <cell r="B1850" t="str">
            <v>36497</v>
          </cell>
          <cell r="C1850" t="str">
            <v>7804310549951</v>
          </cell>
          <cell r="D1850" t="str">
            <v>VINO SAUVIGNON 750ml RVA AVES DEL SUR</v>
          </cell>
          <cell r="E1850">
            <v>6</v>
          </cell>
          <cell r="F1850" t="str">
            <v>BEBIDAS</v>
          </cell>
          <cell r="G1850" t="str">
            <v>BEBIDAS</v>
          </cell>
          <cell r="H1850" t="str">
            <v>VINOS MASIVOS</v>
          </cell>
          <cell r="I1850" t="str">
            <v>VINOS BOTELLA</v>
          </cell>
          <cell r="J1850" t="str">
            <v>AVES DEL SUR</v>
          </cell>
          <cell r="K1850" t="str">
            <v>AVES DEL SUR</v>
          </cell>
          <cell r="L1850">
            <v>984</v>
          </cell>
          <cell r="M1850" t="str">
            <v>CAMINOS DEL VINO S.A. (984)</v>
          </cell>
          <cell r="N1850">
            <v>0</v>
          </cell>
          <cell r="O1850">
            <v>0</v>
          </cell>
          <cell r="P1850">
            <v>0</v>
          </cell>
          <cell r="Q1850">
            <v>0</v>
          </cell>
          <cell r="R1850">
            <v>0</v>
          </cell>
          <cell r="S1850">
            <v>0</v>
          </cell>
          <cell r="T1850">
            <v>0</v>
          </cell>
          <cell r="U1850">
            <v>0</v>
          </cell>
          <cell r="V1850">
            <v>0</v>
          </cell>
          <cell r="W1850">
            <v>0</v>
          </cell>
          <cell r="X1850">
            <v>0</v>
          </cell>
          <cell r="Y1850">
            <v>0</v>
          </cell>
          <cell r="Z1850">
            <v>0</v>
          </cell>
          <cell r="AA1850">
            <v>0</v>
          </cell>
          <cell r="AB1850">
            <v>0</v>
          </cell>
          <cell r="AC1850">
            <v>0</v>
          </cell>
          <cell r="AD1850">
            <v>0</v>
          </cell>
          <cell r="AE1850">
            <v>0</v>
          </cell>
          <cell r="AF1850">
            <v>0</v>
          </cell>
          <cell r="AG1850">
            <v>0</v>
          </cell>
          <cell r="AH1850">
            <v>0</v>
          </cell>
          <cell r="AI1850">
            <v>0</v>
          </cell>
          <cell r="AJ1850">
            <v>3</v>
          </cell>
          <cell r="AK1850">
            <v>3</v>
          </cell>
          <cell r="AL1850">
            <v>3</v>
          </cell>
          <cell r="AM1850">
            <v>2</v>
          </cell>
          <cell r="AN1850">
            <v>2</v>
          </cell>
          <cell r="AO1850">
            <v>3</v>
          </cell>
          <cell r="AP1850" t="str">
            <v>SV</v>
          </cell>
          <cell r="AQ1850" t="str">
            <v>SV</v>
          </cell>
          <cell r="AR1850" t="str">
            <v>SV</v>
          </cell>
          <cell r="AS1850" t="str">
            <v>SV</v>
          </cell>
          <cell r="AT1850" t="str">
            <v>SV</v>
          </cell>
          <cell r="AU1850" t="str">
            <v>SV</v>
          </cell>
          <cell r="AV1850">
            <v>49900.000039999999</v>
          </cell>
          <cell r="AW1850">
            <v>49900.000260000001</v>
          </cell>
          <cell r="AX1850">
            <v>59900</v>
          </cell>
          <cell r="AY1850">
            <v>0.20040080064096122</v>
          </cell>
          <cell r="AZ1850">
            <v>0.16694490751252089</v>
          </cell>
          <cell r="BA1850">
            <v>58900</v>
          </cell>
          <cell r="BB1850">
            <v>3</v>
          </cell>
          <cell r="BC1850">
            <v>0.18036072049670482</v>
          </cell>
          <cell r="BD1850">
            <v>0.15280135755517829</v>
          </cell>
          <cell r="BE1850">
            <v>57900</v>
          </cell>
          <cell r="BF1850">
            <v>6</v>
          </cell>
          <cell r="BG1850">
            <v>0.16032064035244842</v>
          </cell>
          <cell r="BH1850">
            <v>0.13816925664939553</v>
          </cell>
        </row>
        <row r="1851">
          <cell r="B1851" t="str">
            <v>9309</v>
          </cell>
          <cell r="C1851" t="str">
            <v>7840192001422</v>
          </cell>
          <cell r="D1851" t="str">
            <v>VINO DULCE TINTO 4.07Lts LA COPA</v>
          </cell>
          <cell r="E1851">
            <v>1</v>
          </cell>
          <cell r="F1851" t="str">
            <v>BEBIDAS</v>
          </cell>
          <cell r="G1851" t="str">
            <v>BEBIDAS</v>
          </cell>
          <cell r="H1851" t="str">
            <v>VINOS MASIVOS</v>
          </cell>
          <cell r="I1851" t="str">
            <v>VINOS PET - LATA</v>
          </cell>
          <cell r="J1851" t="str">
            <v>PET</v>
          </cell>
          <cell r="K1851" t="str">
            <v>LA COPA</v>
          </cell>
          <cell r="L1851">
            <v>478</v>
          </cell>
          <cell r="M1851" t="str">
            <v>INEXSUR S.A. (478)</v>
          </cell>
          <cell r="N1851">
            <v>0</v>
          </cell>
          <cell r="O1851">
            <v>0</v>
          </cell>
          <cell r="P1851">
            <v>0</v>
          </cell>
          <cell r="Q1851">
            <v>0</v>
          </cell>
          <cell r="R1851">
            <v>0</v>
          </cell>
          <cell r="S1851">
            <v>0</v>
          </cell>
          <cell r="T1851">
            <v>0</v>
          </cell>
          <cell r="U1851">
            <v>0</v>
          </cell>
          <cell r="V1851">
            <v>0</v>
          </cell>
          <cell r="W1851">
            <v>1</v>
          </cell>
          <cell r="X1851">
            <v>0</v>
          </cell>
          <cell r="Y1851">
            <v>0</v>
          </cell>
          <cell r="Z1851">
            <v>0</v>
          </cell>
          <cell r="AA1851">
            <v>0</v>
          </cell>
          <cell r="AB1851">
            <v>0</v>
          </cell>
          <cell r="AC1851">
            <v>0</v>
          </cell>
          <cell r="AD1851">
            <v>0</v>
          </cell>
          <cell r="AE1851">
            <v>0</v>
          </cell>
          <cell r="AF1851">
            <v>0</v>
          </cell>
          <cell r="AG1851">
            <v>0</v>
          </cell>
          <cell r="AH1851">
            <v>0</v>
          </cell>
          <cell r="AI1851">
            <v>0</v>
          </cell>
          <cell r="AJ1851">
            <v>0</v>
          </cell>
          <cell r="AK1851">
            <v>0</v>
          </cell>
          <cell r="AL1851">
            <v>3</v>
          </cell>
          <cell r="AM1851">
            <v>0</v>
          </cell>
          <cell r="AN1851">
            <v>0</v>
          </cell>
          <cell r="AO1851">
            <v>0</v>
          </cell>
          <cell r="AP1851" t="str">
            <v>Q</v>
          </cell>
          <cell r="AQ1851" t="str">
            <v>Q</v>
          </cell>
          <cell r="AR1851" t="str">
            <v>SV</v>
          </cell>
          <cell r="AS1851" t="str">
            <v>Q</v>
          </cell>
          <cell r="AT1851" t="str">
            <v>Q</v>
          </cell>
          <cell r="AU1851" t="str">
            <v>Q</v>
          </cell>
          <cell r="AV1851">
            <v>17028.750002000001</v>
          </cell>
          <cell r="AW1851">
            <v>15534.68268</v>
          </cell>
          <cell r="AX1851">
            <v>18900</v>
          </cell>
          <cell r="AY1851">
            <v>0.10988768980578278</v>
          </cell>
          <cell r="AZ1851">
            <v>9.9007936402116373E-2</v>
          </cell>
          <cell r="BA1851">
            <v>18500</v>
          </cell>
          <cell r="BB1851">
            <v>3</v>
          </cell>
          <cell r="BC1851">
            <v>8.6398003249046562E-2</v>
          </cell>
          <cell r="BD1851">
            <v>7.9527026918918886E-2</v>
          </cell>
          <cell r="BE1851">
            <v>17900</v>
          </cell>
          <cell r="BF1851">
            <v>6</v>
          </cell>
          <cell r="BG1851">
            <v>5.116347341394234E-2</v>
          </cell>
          <cell r="BH1851">
            <v>4.8673184245810019E-2</v>
          </cell>
        </row>
        <row r="1852">
          <cell r="B1852" t="str">
            <v>13266</v>
          </cell>
          <cell r="C1852" t="str">
            <v>7840192000593</v>
          </cell>
          <cell r="D1852" t="str">
            <v>VINO TINTO SECO 4.07 Lts LA COPA</v>
          </cell>
          <cell r="E1852">
            <v>1</v>
          </cell>
          <cell r="F1852" t="str">
            <v>BEBIDAS</v>
          </cell>
          <cell r="G1852" t="str">
            <v>BEBIDAS</v>
          </cell>
          <cell r="H1852" t="str">
            <v>VINOS MASIVOS</v>
          </cell>
          <cell r="I1852" t="str">
            <v>VINOS PET - LATA</v>
          </cell>
          <cell r="J1852" t="str">
            <v>PET</v>
          </cell>
          <cell r="K1852" t="str">
            <v>LA COPA</v>
          </cell>
          <cell r="L1852">
            <v>478</v>
          </cell>
          <cell r="M1852" t="str">
            <v>INEXSUR S.A. (478)</v>
          </cell>
          <cell r="N1852">
            <v>5</v>
          </cell>
          <cell r="O1852">
            <v>0</v>
          </cell>
          <cell r="P1852">
            <v>4</v>
          </cell>
          <cell r="Q1852">
            <v>6</v>
          </cell>
          <cell r="R1852">
            <v>8</v>
          </cell>
          <cell r="S1852">
            <v>3</v>
          </cell>
          <cell r="T1852">
            <v>6</v>
          </cell>
          <cell r="U1852">
            <v>8</v>
          </cell>
          <cell r="V1852">
            <v>0</v>
          </cell>
          <cell r="W1852">
            <v>1</v>
          </cell>
          <cell r="X1852">
            <v>0</v>
          </cell>
          <cell r="Y1852">
            <v>0</v>
          </cell>
          <cell r="Z1852">
            <v>0</v>
          </cell>
          <cell r="AA1852">
            <v>3</v>
          </cell>
          <cell r="AB1852">
            <v>1</v>
          </cell>
          <cell r="AC1852">
            <v>2</v>
          </cell>
          <cell r="AD1852">
            <v>0</v>
          </cell>
          <cell r="AE1852">
            <v>4</v>
          </cell>
          <cell r="AF1852">
            <v>5</v>
          </cell>
          <cell r="AG1852">
            <v>0</v>
          </cell>
          <cell r="AH1852">
            <v>0</v>
          </cell>
          <cell r="AI1852">
            <v>1</v>
          </cell>
          <cell r="AJ1852">
            <v>28</v>
          </cell>
          <cell r="AK1852">
            <v>71</v>
          </cell>
          <cell r="AL1852">
            <v>63</v>
          </cell>
          <cell r="AM1852">
            <v>67</v>
          </cell>
          <cell r="AN1852">
            <v>70</v>
          </cell>
          <cell r="AO1852">
            <v>96</v>
          </cell>
          <cell r="AP1852">
            <v>140</v>
          </cell>
          <cell r="AQ1852">
            <v>266.25</v>
          </cell>
          <cell r="AR1852" t="str">
            <v>SV</v>
          </cell>
          <cell r="AS1852">
            <v>1005</v>
          </cell>
          <cell r="AT1852" t="str">
            <v>SV</v>
          </cell>
          <cell r="AU1852">
            <v>2880</v>
          </cell>
          <cell r="AV1852">
            <v>17028.75</v>
          </cell>
          <cell r="AW1852">
            <v>16312.218779999999</v>
          </cell>
          <cell r="AX1852">
            <v>18900</v>
          </cell>
          <cell r="AY1852">
            <v>0.1098876899361374</v>
          </cell>
          <cell r="AZ1852">
            <v>9.9007936507936503E-2</v>
          </cell>
          <cell r="BA1852">
            <v>18500</v>
          </cell>
          <cell r="BB1852">
            <v>3</v>
          </cell>
          <cell r="BC1852">
            <v>8.6398003376642496E-2</v>
          </cell>
          <cell r="BD1852">
            <v>7.9527027027027034E-2</v>
          </cell>
          <cell r="BE1852">
            <v>17900</v>
          </cell>
          <cell r="BF1852">
            <v>6</v>
          </cell>
          <cell r="BG1852">
            <v>5.1163473537400028E-2</v>
          </cell>
          <cell r="BH1852">
            <v>4.86731843575419E-2</v>
          </cell>
        </row>
        <row r="1853">
          <cell r="B1853" t="str">
            <v>1566</v>
          </cell>
          <cell r="C1853" t="str">
            <v>7896514701426</v>
          </cell>
          <cell r="D1853" t="str">
            <v>VINO TINTO SUAVE 2Lts 7 COLINAS</v>
          </cell>
          <cell r="E1853">
            <v>6</v>
          </cell>
          <cell r="F1853" t="str">
            <v>BEBIDAS</v>
          </cell>
          <cell r="G1853" t="str">
            <v>BEBIDAS</v>
          </cell>
          <cell r="H1853" t="str">
            <v>VINOS MASIVOS</v>
          </cell>
          <cell r="I1853" t="str">
            <v>VINOS PET - LATA</v>
          </cell>
          <cell r="J1853" t="str">
            <v>PET</v>
          </cell>
          <cell r="K1853" t="str">
            <v>7 Colinas</v>
          </cell>
          <cell r="L1853">
            <v>114</v>
          </cell>
          <cell r="M1853" t="str">
            <v>APOLO IMPORT S.A. 2 - TRENTINO (114)</v>
          </cell>
          <cell r="N1853">
            <v>13</v>
          </cell>
          <cell r="O1853">
            <v>11</v>
          </cell>
          <cell r="P1853">
            <v>15</v>
          </cell>
          <cell r="Q1853">
            <v>18</v>
          </cell>
          <cell r="R1853">
            <v>20</v>
          </cell>
          <cell r="S1853">
            <v>29</v>
          </cell>
          <cell r="T1853">
            <v>24</v>
          </cell>
          <cell r="U1853">
            <v>20</v>
          </cell>
          <cell r="V1853">
            <v>9</v>
          </cell>
          <cell r="W1853">
            <v>11</v>
          </cell>
          <cell r="X1853">
            <v>7</v>
          </cell>
          <cell r="Y1853">
            <v>9</v>
          </cell>
          <cell r="Z1853">
            <v>9</v>
          </cell>
          <cell r="AA1853">
            <v>11</v>
          </cell>
          <cell r="AB1853">
            <v>8</v>
          </cell>
          <cell r="AC1853">
            <v>9</v>
          </cell>
          <cell r="AD1853">
            <v>16</v>
          </cell>
          <cell r="AE1853">
            <v>20</v>
          </cell>
          <cell r="AF1853">
            <v>12</v>
          </cell>
          <cell r="AG1853">
            <v>6</v>
          </cell>
          <cell r="AH1853">
            <v>0</v>
          </cell>
          <cell r="AI1853">
            <v>5</v>
          </cell>
          <cell r="AJ1853">
            <v>73</v>
          </cell>
          <cell r="AK1853">
            <v>141</v>
          </cell>
          <cell r="AL1853">
            <v>37</v>
          </cell>
          <cell r="AM1853">
            <v>36</v>
          </cell>
          <cell r="AN1853">
            <v>142</v>
          </cell>
          <cell r="AO1853">
            <v>100</v>
          </cell>
          <cell r="AP1853">
            <v>121.66666666666666</v>
          </cell>
          <cell r="AQ1853">
            <v>211.5</v>
          </cell>
          <cell r="AR1853">
            <v>123.33333333333331</v>
          </cell>
          <cell r="AS1853">
            <v>120</v>
          </cell>
          <cell r="AT1853">
            <v>710</v>
          </cell>
          <cell r="AU1853">
            <v>600</v>
          </cell>
          <cell r="AV1853">
            <v>14700.000040000001</v>
          </cell>
          <cell r="AW1853">
            <v>13861.400960000001</v>
          </cell>
          <cell r="AX1853">
            <v>16900</v>
          </cell>
          <cell r="AY1853">
            <v>0.14965986081725191</v>
          </cell>
          <cell r="AZ1853">
            <v>0.13017751242603545</v>
          </cell>
          <cell r="BA1853">
            <v>16500</v>
          </cell>
          <cell r="BB1853">
            <v>3</v>
          </cell>
          <cell r="BC1853">
            <v>0.12244897653755382</v>
          </cell>
          <cell r="BD1853">
            <v>0.10909090666666661</v>
          </cell>
          <cell r="BE1853">
            <v>15900</v>
          </cell>
          <cell r="BF1853">
            <v>6</v>
          </cell>
          <cell r="BG1853">
            <v>8.1632650118006245E-2</v>
          </cell>
          <cell r="BH1853">
            <v>7.547169559748422E-2</v>
          </cell>
        </row>
        <row r="1854">
          <cell r="B1854" t="str">
            <v>1568</v>
          </cell>
          <cell r="C1854" t="str">
            <v>7896514700801</v>
          </cell>
          <cell r="D1854" t="str">
            <v>VINO TINTO SUAVE 3Lts 7 COLINAS</v>
          </cell>
          <cell r="E1854">
            <v>6</v>
          </cell>
          <cell r="F1854" t="str">
            <v>BEBIDAS</v>
          </cell>
          <cell r="G1854" t="str">
            <v>BEBIDAS</v>
          </cell>
          <cell r="H1854" t="str">
            <v>VINOS MASIVOS</v>
          </cell>
          <cell r="I1854" t="str">
            <v>VINOS PET - LATA</v>
          </cell>
          <cell r="J1854" t="str">
            <v>PET</v>
          </cell>
          <cell r="K1854" t="str">
            <v>7 Colinas</v>
          </cell>
          <cell r="L1854">
            <v>114</v>
          </cell>
          <cell r="M1854" t="str">
            <v>APOLO IMPORT S.A. 2 - TRENTINO (114)</v>
          </cell>
          <cell r="N1854">
            <v>16</v>
          </cell>
          <cell r="O1854">
            <v>11</v>
          </cell>
          <cell r="P1854">
            <v>5</v>
          </cell>
          <cell r="Q1854">
            <v>6</v>
          </cell>
          <cell r="R1854">
            <v>13</v>
          </cell>
          <cell r="S1854">
            <v>20</v>
          </cell>
          <cell r="T1854">
            <v>10</v>
          </cell>
          <cell r="U1854">
            <v>13</v>
          </cell>
          <cell r="V1854">
            <v>15</v>
          </cell>
          <cell r="W1854">
            <v>6</v>
          </cell>
          <cell r="X1854">
            <v>8</v>
          </cell>
          <cell r="Y1854">
            <v>13</v>
          </cell>
          <cell r="Z1854">
            <v>5</v>
          </cell>
          <cell r="AA1854">
            <v>8</v>
          </cell>
          <cell r="AB1854">
            <v>3</v>
          </cell>
          <cell r="AC1854">
            <v>5</v>
          </cell>
          <cell r="AD1854">
            <v>20</v>
          </cell>
          <cell r="AE1854">
            <v>20</v>
          </cell>
          <cell r="AF1854">
            <v>18</v>
          </cell>
          <cell r="AG1854">
            <v>23</v>
          </cell>
          <cell r="AH1854">
            <v>0</v>
          </cell>
          <cell r="AI1854">
            <v>1</v>
          </cell>
          <cell r="AJ1854">
            <v>68</v>
          </cell>
          <cell r="AK1854">
            <v>102</v>
          </cell>
          <cell r="AL1854">
            <v>23</v>
          </cell>
          <cell r="AM1854">
            <v>35</v>
          </cell>
          <cell r="AN1854">
            <v>44</v>
          </cell>
          <cell r="AO1854">
            <v>89</v>
          </cell>
          <cell r="AP1854">
            <v>340</v>
          </cell>
          <cell r="AQ1854">
            <v>235.38461538461539</v>
          </cell>
          <cell r="AR1854">
            <v>53.076923076923073</v>
          </cell>
          <cell r="AS1854">
            <v>210</v>
          </cell>
          <cell r="AT1854">
            <v>57.391304347826086</v>
          </cell>
          <cell r="AU1854">
            <v>2670</v>
          </cell>
          <cell r="AV1854">
            <v>19919.99999</v>
          </cell>
          <cell r="AW1854">
            <v>18773.333480000001</v>
          </cell>
          <cell r="AX1854">
            <v>22900</v>
          </cell>
          <cell r="AY1854">
            <v>0.14959839415140475</v>
          </cell>
          <cell r="AZ1854">
            <v>0.13013100480349343</v>
          </cell>
          <cell r="BA1854">
            <v>21900</v>
          </cell>
          <cell r="BB1854">
            <v>3</v>
          </cell>
          <cell r="BC1854">
            <v>9.9397590913352207E-2</v>
          </cell>
          <cell r="BD1854">
            <v>9.0410959360730583E-2</v>
          </cell>
          <cell r="BE1854">
            <v>20900</v>
          </cell>
          <cell r="BF1854">
            <v>6</v>
          </cell>
          <cell r="BG1854">
            <v>4.9196787675299669E-2</v>
          </cell>
          <cell r="BH1854">
            <v>4.6889952631578934E-2</v>
          </cell>
        </row>
        <row r="1855">
          <cell r="B1855" t="str">
            <v>1567</v>
          </cell>
          <cell r="C1855" t="str">
            <v>7896514700153</v>
          </cell>
          <cell r="D1855" t="str">
            <v>VINO TINTO SUAVE 4Lts 7 COLINAS</v>
          </cell>
          <cell r="E1855">
            <v>2</v>
          </cell>
          <cell r="F1855" t="str">
            <v>BEBIDAS</v>
          </cell>
          <cell r="G1855" t="str">
            <v>BEBIDAS</v>
          </cell>
          <cell r="H1855" t="str">
            <v>VINOS MASIVOS</v>
          </cell>
          <cell r="I1855" t="str">
            <v>VINOS PET - LATA</v>
          </cell>
          <cell r="J1855" t="str">
            <v>PET</v>
          </cell>
          <cell r="K1855" t="str">
            <v>7 Colinas</v>
          </cell>
          <cell r="L1855">
            <v>114</v>
          </cell>
          <cell r="M1855" t="str">
            <v>APOLO IMPORT S.A. 2 - TRENTINO (114)</v>
          </cell>
          <cell r="N1855">
            <v>1</v>
          </cell>
          <cell r="O1855">
            <v>2</v>
          </cell>
          <cell r="P1855">
            <v>6</v>
          </cell>
          <cell r="Q1855">
            <v>8</v>
          </cell>
          <cell r="R1855">
            <v>4</v>
          </cell>
          <cell r="S1855">
            <v>6</v>
          </cell>
          <cell r="T1855">
            <v>1</v>
          </cell>
          <cell r="U1855">
            <v>4</v>
          </cell>
          <cell r="V1855">
            <v>1</v>
          </cell>
          <cell r="W1855">
            <v>0</v>
          </cell>
          <cell r="X1855">
            <v>0</v>
          </cell>
          <cell r="Y1855">
            <v>0</v>
          </cell>
          <cell r="Z1855">
            <v>2</v>
          </cell>
          <cell r="AA1855">
            <v>3</v>
          </cell>
          <cell r="AB1855">
            <v>1</v>
          </cell>
          <cell r="AC1855">
            <v>2</v>
          </cell>
          <cell r="AD1855">
            <v>3</v>
          </cell>
          <cell r="AE1855">
            <v>2</v>
          </cell>
          <cell r="AF1855">
            <v>1</v>
          </cell>
          <cell r="AG1855">
            <v>2</v>
          </cell>
          <cell r="AH1855">
            <v>0</v>
          </cell>
          <cell r="AI1855">
            <v>0</v>
          </cell>
          <cell r="AJ1855">
            <v>18</v>
          </cell>
          <cell r="AK1855">
            <v>55</v>
          </cell>
          <cell r="AL1855">
            <v>13</v>
          </cell>
          <cell r="AM1855">
            <v>31</v>
          </cell>
          <cell r="AN1855">
            <v>48</v>
          </cell>
          <cell r="AO1855">
            <v>70</v>
          </cell>
          <cell r="AP1855">
            <v>67.5</v>
          </cell>
          <cell r="AQ1855">
            <v>412.5</v>
          </cell>
          <cell r="AR1855" t="str">
            <v>SV</v>
          </cell>
          <cell r="AS1855">
            <v>465</v>
          </cell>
          <cell r="AT1855">
            <v>720</v>
          </cell>
          <cell r="AU1855" t="str">
            <v>SV</v>
          </cell>
          <cell r="AV1855">
            <v>31200.000039999999</v>
          </cell>
          <cell r="AW1855">
            <v>30177.44169</v>
          </cell>
          <cell r="AX1855">
            <v>35900</v>
          </cell>
          <cell r="AY1855">
            <v>0.15064102416584491</v>
          </cell>
          <cell r="AZ1855">
            <v>0.13091921894150421</v>
          </cell>
          <cell r="BA1855">
            <v>34900</v>
          </cell>
          <cell r="BB1855">
            <v>3</v>
          </cell>
          <cell r="BC1855">
            <v>0.11858974215565432</v>
          </cell>
          <cell r="BD1855">
            <v>0.10601719083094559</v>
          </cell>
          <cell r="BE1855">
            <v>0</v>
          </cell>
          <cell r="BF1855">
            <v>0</v>
          </cell>
          <cell r="BG1855">
            <v>-1</v>
          </cell>
          <cell r="BH1855">
            <v>0</v>
          </cell>
        </row>
        <row r="1856">
          <cell r="B1856" t="str">
            <v>1565</v>
          </cell>
          <cell r="C1856" t="str">
            <v>7896514700436</v>
          </cell>
          <cell r="D1856" t="str">
            <v>VINO TINTO SUAVE 880ml 7 COLINAS</v>
          </cell>
          <cell r="E1856">
            <v>12</v>
          </cell>
          <cell r="F1856" t="str">
            <v>BEBIDAS</v>
          </cell>
          <cell r="G1856" t="str">
            <v>BEBIDAS</v>
          </cell>
          <cell r="H1856" t="str">
            <v>VINOS MASIVOS</v>
          </cell>
          <cell r="I1856" t="str">
            <v>VINOS PET - LATA</v>
          </cell>
          <cell r="J1856" t="str">
            <v>PET</v>
          </cell>
          <cell r="K1856" t="str">
            <v>7 Colinas</v>
          </cell>
          <cell r="L1856">
            <v>114</v>
          </cell>
          <cell r="M1856" t="str">
            <v>APOLO IMPORT S.A. 2 - TRENTINO (114)</v>
          </cell>
          <cell r="N1856">
            <v>11</v>
          </cell>
          <cell r="O1856">
            <v>10</v>
          </cell>
          <cell r="P1856">
            <v>28</v>
          </cell>
          <cell r="Q1856">
            <v>33</v>
          </cell>
          <cell r="R1856">
            <v>24</v>
          </cell>
          <cell r="S1856">
            <v>25</v>
          </cell>
          <cell r="T1856">
            <v>54</v>
          </cell>
          <cell r="U1856">
            <v>62</v>
          </cell>
          <cell r="V1856">
            <v>4</v>
          </cell>
          <cell r="W1856">
            <v>11</v>
          </cell>
          <cell r="X1856">
            <v>16</v>
          </cell>
          <cell r="Y1856">
            <v>16</v>
          </cell>
          <cell r="Z1856">
            <v>6</v>
          </cell>
          <cell r="AA1856">
            <v>10</v>
          </cell>
          <cell r="AB1856">
            <v>19</v>
          </cell>
          <cell r="AC1856">
            <v>14</v>
          </cell>
          <cell r="AD1856">
            <v>19</v>
          </cell>
          <cell r="AE1856">
            <v>24</v>
          </cell>
          <cell r="AF1856">
            <v>25</v>
          </cell>
          <cell r="AG1856">
            <v>36</v>
          </cell>
          <cell r="AH1856">
            <v>2</v>
          </cell>
          <cell r="AI1856">
            <v>4</v>
          </cell>
          <cell r="AJ1856">
            <v>197</v>
          </cell>
          <cell r="AK1856">
            <v>144</v>
          </cell>
          <cell r="AL1856">
            <v>66</v>
          </cell>
          <cell r="AM1856">
            <v>59</v>
          </cell>
          <cell r="AN1856">
            <v>83</v>
          </cell>
          <cell r="AO1856">
            <v>57</v>
          </cell>
          <cell r="AP1856">
            <v>179.09090909090909</v>
          </cell>
          <cell r="AQ1856">
            <v>69.677419354838719</v>
          </cell>
          <cell r="AR1856">
            <v>123.75</v>
          </cell>
          <cell r="AS1856">
            <v>126.42857142857143</v>
          </cell>
          <cell r="AT1856">
            <v>69.166666666666657</v>
          </cell>
          <cell r="AU1856">
            <v>427.5</v>
          </cell>
          <cell r="AV1856">
            <v>7399.9999699999998</v>
          </cell>
          <cell r="AW1856">
            <v>6842.75108</v>
          </cell>
          <cell r="AX1856">
            <v>8500</v>
          </cell>
          <cell r="AY1856">
            <v>0.14864865330533239</v>
          </cell>
          <cell r="AZ1856">
            <v>0.12941176823529413</v>
          </cell>
          <cell r="BA1856">
            <v>8250</v>
          </cell>
          <cell r="BB1856">
            <v>6</v>
          </cell>
          <cell r="BC1856">
            <v>0.11486486938458729</v>
          </cell>
          <cell r="BD1856">
            <v>0.10303030666666668</v>
          </cell>
          <cell r="BE1856">
            <v>7900</v>
          </cell>
          <cell r="BF1856">
            <v>12</v>
          </cell>
          <cell r="BG1856">
            <v>6.7567571895544187E-2</v>
          </cell>
          <cell r="BH1856">
            <v>6.3291143037974701E-2</v>
          </cell>
        </row>
        <row r="1857">
          <cell r="B1857" t="str">
            <v>20377</v>
          </cell>
          <cell r="C1857" t="str">
            <v>7791728237160</v>
          </cell>
          <cell r="D1857" t="str">
            <v>VINO BLANCO DULCE 355ml CHENIN SANTA JULIA</v>
          </cell>
          <cell r="E1857">
            <v>24</v>
          </cell>
          <cell r="F1857" t="str">
            <v>BEBIDAS</v>
          </cell>
          <cell r="G1857" t="str">
            <v>BEBIDAS</v>
          </cell>
          <cell r="H1857" t="str">
            <v>VINOS MASIVOS</v>
          </cell>
          <cell r="I1857" t="str">
            <v>VINOS PET - LATA</v>
          </cell>
          <cell r="J1857" t="str">
            <v>LATA</v>
          </cell>
          <cell r="K1857" t="str">
            <v>SANTA JULIA</v>
          </cell>
          <cell r="L1857">
            <v>126</v>
          </cell>
          <cell r="M1857" t="str">
            <v>LONDON IMPORT S.A. (126)</v>
          </cell>
          <cell r="N1857">
            <v>2</v>
          </cell>
          <cell r="O1857">
            <v>5</v>
          </cell>
          <cell r="P1857">
            <v>0</v>
          </cell>
          <cell r="Q1857">
            <v>0</v>
          </cell>
          <cell r="R1857">
            <v>3</v>
          </cell>
          <cell r="S1857">
            <v>0</v>
          </cell>
          <cell r="T1857">
            <v>5</v>
          </cell>
          <cell r="U1857">
            <v>2</v>
          </cell>
          <cell r="V1857">
            <v>2</v>
          </cell>
          <cell r="W1857">
            <v>1</v>
          </cell>
          <cell r="X1857">
            <v>5</v>
          </cell>
          <cell r="Y1857">
            <v>0</v>
          </cell>
          <cell r="Z1857">
            <v>0</v>
          </cell>
          <cell r="AA1857">
            <v>0</v>
          </cell>
          <cell r="AB1857">
            <v>6</v>
          </cell>
          <cell r="AC1857">
            <v>6</v>
          </cell>
          <cell r="AD1857">
            <v>0</v>
          </cell>
          <cell r="AE1857">
            <v>1</v>
          </cell>
          <cell r="AF1857">
            <v>0</v>
          </cell>
          <cell r="AG1857">
            <v>2</v>
          </cell>
          <cell r="AH1857">
            <v>0</v>
          </cell>
          <cell r="AI1857">
            <v>0</v>
          </cell>
          <cell r="AJ1857">
            <v>24</v>
          </cell>
          <cell r="AK1857">
            <v>3</v>
          </cell>
          <cell r="AL1857">
            <v>1</v>
          </cell>
          <cell r="AM1857">
            <v>1</v>
          </cell>
          <cell r="AN1857">
            <v>9</v>
          </cell>
          <cell r="AO1857">
            <v>6</v>
          </cell>
          <cell r="AP1857" t="str">
            <v>SV</v>
          </cell>
          <cell r="AQ1857">
            <v>45</v>
          </cell>
          <cell r="AR1857" t="str">
            <v>SV</v>
          </cell>
          <cell r="AS1857">
            <v>5</v>
          </cell>
          <cell r="AT1857">
            <v>135</v>
          </cell>
          <cell r="AU1857" t="str">
            <v>SV</v>
          </cell>
          <cell r="AV1857">
            <v>25045.99999</v>
          </cell>
          <cell r="AW1857">
            <v>22476.321670000001</v>
          </cell>
          <cell r="AX1857">
            <v>26500</v>
          </cell>
          <cell r="AY1857">
            <v>5.8053182567297412E-2</v>
          </cell>
          <cell r="AZ1857">
            <v>5.4867924905660365E-2</v>
          </cell>
          <cell r="BA1857">
            <v>25900</v>
          </cell>
          <cell r="BB1857">
            <v>3</v>
          </cell>
          <cell r="BC1857">
            <v>3.4097261452566086E-2</v>
          </cell>
          <cell r="BD1857">
            <v>3.297297335907335E-2</v>
          </cell>
          <cell r="BE1857">
            <v>25500</v>
          </cell>
          <cell r="BF1857">
            <v>12</v>
          </cell>
          <cell r="BG1857">
            <v>1.8126647376078608E-2</v>
          </cell>
          <cell r="BH1857">
            <v>1.7803921960784303E-2</v>
          </cell>
        </row>
        <row r="1858">
          <cell r="B1858" t="str">
            <v>33239</v>
          </cell>
          <cell r="C1858" t="str">
            <v>7804300156275</v>
          </cell>
          <cell r="D1858" t="str">
            <v>VINO TINTO DULCE 269ml VIBRA</v>
          </cell>
          <cell r="E1858">
            <v>24</v>
          </cell>
          <cell r="F1858" t="str">
            <v>BEBIDAS</v>
          </cell>
          <cell r="G1858" t="str">
            <v>BEBIDAS</v>
          </cell>
          <cell r="H1858" t="str">
            <v>VINOS MASIVOS</v>
          </cell>
          <cell r="I1858" t="str">
            <v>VINOS PET - LATA</v>
          </cell>
          <cell r="J1858" t="str">
            <v>LATA</v>
          </cell>
          <cell r="K1858" t="str">
            <v>VIBRA</v>
          </cell>
          <cell r="L1858">
            <v>27</v>
          </cell>
          <cell r="M1858" t="str">
            <v>A.J. S.A. CALIDAD ANTE TODO (27)</v>
          </cell>
          <cell r="N1858">
            <v>0</v>
          </cell>
          <cell r="O1858">
            <v>0</v>
          </cell>
          <cell r="P1858">
            <v>0</v>
          </cell>
          <cell r="Q1858">
            <v>0</v>
          </cell>
          <cell r="R1858">
            <v>0</v>
          </cell>
          <cell r="S1858">
            <v>0</v>
          </cell>
          <cell r="T1858">
            <v>0</v>
          </cell>
          <cell r="U1858">
            <v>0</v>
          </cell>
          <cell r="V1858">
            <v>0</v>
          </cell>
          <cell r="W1858">
            <v>0</v>
          </cell>
          <cell r="X1858">
            <v>0</v>
          </cell>
          <cell r="Y1858">
            <v>0</v>
          </cell>
          <cell r="Z1858">
            <v>0</v>
          </cell>
          <cell r="AA1858">
            <v>0</v>
          </cell>
          <cell r="AB1858">
            <v>0</v>
          </cell>
          <cell r="AC1858">
            <v>0</v>
          </cell>
          <cell r="AD1858">
            <v>0</v>
          </cell>
          <cell r="AE1858">
            <v>0</v>
          </cell>
          <cell r="AF1858">
            <v>0</v>
          </cell>
          <cell r="AG1858">
            <v>0</v>
          </cell>
          <cell r="AH1858">
            <v>0</v>
          </cell>
          <cell r="AI1858">
            <v>0</v>
          </cell>
          <cell r="AJ1858">
            <v>0</v>
          </cell>
          <cell r="AK1858">
            <v>0</v>
          </cell>
          <cell r="AL1858">
            <v>0</v>
          </cell>
          <cell r="AM1858">
            <v>0</v>
          </cell>
          <cell r="AN1858">
            <v>0</v>
          </cell>
          <cell r="AO1858">
            <v>0</v>
          </cell>
          <cell r="AP1858" t="str">
            <v>Q</v>
          </cell>
          <cell r="AQ1858" t="str">
            <v>Q</v>
          </cell>
          <cell r="AR1858" t="str">
            <v>Q</v>
          </cell>
          <cell r="AS1858" t="str">
            <v>Q</v>
          </cell>
          <cell r="AT1858" t="str">
            <v>Q</v>
          </cell>
          <cell r="AU1858" t="str">
            <v>Q</v>
          </cell>
          <cell r="AV1858">
            <v>6908.9999989999997</v>
          </cell>
          <cell r="AW1858">
            <v>6908.9999989999997</v>
          </cell>
          <cell r="AX1858">
            <v>7750</v>
          </cell>
          <cell r="AY1858">
            <v>0.12172528602138155</v>
          </cell>
          <cell r="AZ1858">
            <v>0.10851612916129037</v>
          </cell>
          <cell r="BA1858">
            <v>7550</v>
          </cell>
          <cell r="BB1858">
            <v>6</v>
          </cell>
          <cell r="BC1858">
            <v>9.2777536704700792E-2</v>
          </cell>
          <cell r="BD1858">
            <v>8.4900662384105999E-2</v>
          </cell>
          <cell r="BE1858">
            <v>7350</v>
          </cell>
          <cell r="BF1858">
            <v>12</v>
          </cell>
          <cell r="BG1858">
            <v>6.3829787388020032E-2</v>
          </cell>
          <cell r="BH1858">
            <v>6.0000000136054471E-2</v>
          </cell>
        </row>
        <row r="1859">
          <cell r="B1859" t="str">
            <v>9880</v>
          </cell>
          <cell r="C1859" t="str">
            <v>7790314063848</v>
          </cell>
          <cell r="D1859" t="str">
            <v>VINO BLANCO 1Lts TORO</v>
          </cell>
          <cell r="E1859">
            <v>12</v>
          </cell>
          <cell r="F1859" t="str">
            <v>BEBIDAS</v>
          </cell>
          <cell r="G1859" t="str">
            <v>BEBIDAS</v>
          </cell>
          <cell r="H1859" t="str">
            <v>VINOS MASIVOS</v>
          </cell>
          <cell r="I1859" t="str">
            <v>VINOS TETRA</v>
          </cell>
          <cell r="J1859" t="str">
            <v>BLANCO VT</v>
          </cell>
          <cell r="K1859" t="str">
            <v>TORO VIEJO</v>
          </cell>
          <cell r="L1859">
            <v>1009</v>
          </cell>
          <cell r="M1859" t="str">
            <v>LEKAJA S.R.L. (1009)</v>
          </cell>
          <cell r="N1859">
            <v>0</v>
          </cell>
          <cell r="O1859">
            <v>0</v>
          </cell>
          <cell r="P1859">
            <v>0</v>
          </cell>
          <cell r="Q1859">
            <v>0</v>
          </cell>
          <cell r="R1859">
            <v>0</v>
          </cell>
          <cell r="S1859">
            <v>0</v>
          </cell>
          <cell r="T1859">
            <v>0</v>
          </cell>
          <cell r="U1859">
            <v>0</v>
          </cell>
          <cell r="V1859">
            <v>0</v>
          </cell>
          <cell r="W1859">
            <v>0</v>
          </cell>
          <cell r="X1859">
            <v>0</v>
          </cell>
          <cell r="Y1859">
            <v>0</v>
          </cell>
          <cell r="Z1859">
            <v>0</v>
          </cell>
          <cell r="AA1859">
            <v>0</v>
          </cell>
          <cell r="AB1859">
            <v>0</v>
          </cell>
          <cell r="AC1859">
            <v>0</v>
          </cell>
          <cell r="AD1859">
            <v>0</v>
          </cell>
          <cell r="AE1859">
            <v>0</v>
          </cell>
          <cell r="AF1859">
            <v>0</v>
          </cell>
          <cell r="AG1859">
            <v>0</v>
          </cell>
          <cell r="AH1859">
            <v>2</v>
          </cell>
          <cell r="AI1859">
            <v>9</v>
          </cell>
          <cell r="AJ1859">
            <v>0</v>
          </cell>
          <cell r="AK1859">
            <v>0</v>
          </cell>
          <cell r="AL1859">
            <v>0</v>
          </cell>
          <cell r="AM1859">
            <v>0</v>
          </cell>
          <cell r="AN1859">
            <v>0</v>
          </cell>
          <cell r="AO1859">
            <v>117</v>
          </cell>
          <cell r="AP1859" t="str">
            <v>Q</v>
          </cell>
          <cell r="AQ1859" t="str">
            <v>Q</v>
          </cell>
          <cell r="AR1859" t="str">
            <v>Q</v>
          </cell>
          <cell r="AS1859" t="str">
            <v>Q</v>
          </cell>
          <cell r="AT1859" t="str">
            <v>Q</v>
          </cell>
          <cell r="AU1859">
            <v>390</v>
          </cell>
          <cell r="AV1859">
            <v>10000.00001</v>
          </cell>
          <cell r="AW1859">
            <v>9993.5514800000001</v>
          </cell>
          <cell r="AX1859">
            <v>11500</v>
          </cell>
          <cell r="AY1859">
            <v>0.14999999885000004</v>
          </cell>
          <cell r="AZ1859">
            <v>0.13043478173913045</v>
          </cell>
          <cell r="BA1859">
            <v>11250</v>
          </cell>
          <cell r="BB1859">
            <v>6</v>
          </cell>
          <cell r="BC1859">
            <v>0.12499999887500013</v>
          </cell>
          <cell r="BD1859">
            <v>0.11111111022222224</v>
          </cell>
          <cell r="BE1859">
            <v>10900</v>
          </cell>
          <cell r="BF1859">
            <v>12</v>
          </cell>
          <cell r="BG1859">
            <v>8.999999890999999E-2</v>
          </cell>
          <cell r="BH1859">
            <v>8.2568806422018373E-2</v>
          </cell>
        </row>
        <row r="1860">
          <cell r="B1860" t="str">
            <v>4966</v>
          </cell>
          <cell r="C1860" t="str">
            <v>7790036044323</v>
          </cell>
          <cell r="D1860" t="str">
            <v>VINO BLANCO 1Lts  UVITA</v>
          </cell>
          <cell r="E1860">
            <v>12</v>
          </cell>
          <cell r="F1860" t="str">
            <v>BEBIDAS</v>
          </cell>
          <cell r="G1860" t="str">
            <v>BEBIDAS</v>
          </cell>
          <cell r="H1860" t="str">
            <v>VINOS MASIVOS</v>
          </cell>
          <cell r="I1860" t="str">
            <v>VINOS TETRA</v>
          </cell>
          <cell r="J1860" t="str">
            <v>BLANCO VT</v>
          </cell>
          <cell r="K1860" t="str">
            <v>UVITA</v>
          </cell>
          <cell r="L1860">
            <v>50</v>
          </cell>
          <cell r="M1860" t="str">
            <v>AV S.A. (50)</v>
          </cell>
          <cell r="N1860">
            <v>159</v>
          </cell>
          <cell r="O1860">
            <v>52</v>
          </cell>
          <cell r="P1860">
            <v>0</v>
          </cell>
          <cell r="Q1860">
            <v>0</v>
          </cell>
          <cell r="R1860">
            <v>34</v>
          </cell>
          <cell r="S1860">
            <v>24</v>
          </cell>
          <cell r="T1860">
            <v>0</v>
          </cell>
          <cell r="U1860">
            <v>0</v>
          </cell>
          <cell r="V1860">
            <v>18</v>
          </cell>
          <cell r="W1860">
            <v>26</v>
          </cell>
          <cell r="X1860">
            <v>11</v>
          </cell>
          <cell r="Y1860">
            <v>1</v>
          </cell>
          <cell r="Z1860">
            <v>77</v>
          </cell>
          <cell r="AA1860">
            <v>25</v>
          </cell>
          <cell r="AB1860">
            <v>25</v>
          </cell>
          <cell r="AC1860">
            <v>11</v>
          </cell>
          <cell r="AD1860">
            <v>37</v>
          </cell>
          <cell r="AE1860">
            <v>46</v>
          </cell>
          <cell r="AF1860">
            <v>0</v>
          </cell>
          <cell r="AG1860">
            <v>0</v>
          </cell>
          <cell r="AH1860">
            <v>0</v>
          </cell>
          <cell r="AI1860">
            <v>0</v>
          </cell>
          <cell r="AJ1860">
            <v>17</v>
          </cell>
          <cell r="AK1860">
            <v>0</v>
          </cell>
          <cell r="AL1860">
            <v>0</v>
          </cell>
          <cell r="AM1860">
            <v>0</v>
          </cell>
          <cell r="AN1860">
            <v>0</v>
          </cell>
          <cell r="AO1860">
            <v>0</v>
          </cell>
          <cell r="AP1860" t="str">
            <v>SV</v>
          </cell>
          <cell r="AQ1860" t="str">
            <v>Q</v>
          </cell>
          <cell r="AR1860" t="str">
            <v>Q</v>
          </cell>
          <cell r="AS1860" t="str">
            <v>Q</v>
          </cell>
          <cell r="AT1860" t="str">
            <v>Q</v>
          </cell>
          <cell r="AU1860" t="str">
            <v>Q</v>
          </cell>
          <cell r="AV1860">
            <v>11250</v>
          </cell>
          <cell r="AW1860">
            <v>10403.06388</v>
          </cell>
          <cell r="AX1860">
            <v>11500</v>
          </cell>
          <cell r="AY1860">
            <v>2.2222222222222143E-2</v>
          </cell>
          <cell r="AZ1860">
            <v>2.1739130434782608E-2</v>
          </cell>
          <cell r="BA1860">
            <v>11250</v>
          </cell>
          <cell r="BB1860">
            <v>3</v>
          </cell>
          <cell r="BC1860">
            <v>0</v>
          </cell>
          <cell r="BD1860">
            <v>0</v>
          </cell>
          <cell r="BE1860">
            <v>10950</v>
          </cell>
          <cell r="BF1860">
            <v>6</v>
          </cell>
          <cell r="BG1860">
            <v>-2.6666666666666616E-2</v>
          </cell>
          <cell r="BH1860">
            <v>-2.7397260273972601E-2</v>
          </cell>
        </row>
        <row r="1861">
          <cell r="B1861" t="str">
            <v>9877</v>
          </cell>
          <cell r="C1861" t="str">
            <v>7790314000416</v>
          </cell>
          <cell r="D1861" t="str">
            <v>VINO ROSADO 1Lts TORO</v>
          </cell>
          <cell r="E1861">
            <v>12</v>
          </cell>
          <cell r="F1861" t="str">
            <v>BEBIDAS</v>
          </cell>
          <cell r="G1861" t="str">
            <v>BEBIDAS</v>
          </cell>
          <cell r="H1861" t="str">
            <v>VINOS MASIVOS</v>
          </cell>
          <cell r="I1861" t="str">
            <v>VINOS TETRA</v>
          </cell>
          <cell r="J1861" t="str">
            <v>ROSADO VT</v>
          </cell>
          <cell r="K1861" t="str">
            <v>TORO VIEJO</v>
          </cell>
          <cell r="L1861">
            <v>1009</v>
          </cell>
          <cell r="M1861" t="str">
            <v>LEKAJA S.R.L. (1009)</v>
          </cell>
          <cell r="N1861">
            <v>0</v>
          </cell>
          <cell r="O1861">
            <v>0</v>
          </cell>
          <cell r="P1861">
            <v>0</v>
          </cell>
          <cell r="Q1861">
            <v>0</v>
          </cell>
          <cell r="R1861">
            <v>0</v>
          </cell>
          <cell r="S1861">
            <v>0</v>
          </cell>
          <cell r="T1861">
            <v>0</v>
          </cell>
          <cell r="U1861">
            <v>0</v>
          </cell>
          <cell r="V1861">
            <v>0</v>
          </cell>
          <cell r="W1861">
            <v>0</v>
          </cell>
          <cell r="X1861">
            <v>0</v>
          </cell>
          <cell r="Y1861">
            <v>0</v>
          </cell>
          <cell r="Z1861">
            <v>0</v>
          </cell>
          <cell r="AA1861">
            <v>0</v>
          </cell>
          <cell r="AB1861">
            <v>0</v>
          </cell>
          <cell r="AC1861">
            <v>0</v>
          </cell>
          <cell r="AD1861">
            <v>0</v>
          </cell>
          <cell r="AE1861">
            <v>0</v>
          </cell>
          <cell r="AF1861">
            <v>0</v>
          </cell>
          <cell r="AG1861">
            <v>0</v>
          </cell>
          <cell r="AH1861">
            <v>1</v>
          </cell>
          <cell r="AI1861">
            <v>11</v>
          </cell>
          <cell r="AJ1861">
            <v>0</v>
          </cell>
          <cell r="AK1861">
            <v>0</v>
          </cell>
          <cell r="AL1861">
            <v>0</v>
          </cell>
          <cell r="AM1861">
            <v>0</v>
          </cell>
          <cell r="AN1861">
            <v>0</v>
          </cell>
          <cell r="AO1861">
            <v>67</v>
          </cell>
          <cell r="AP1861" t="str">
            <v>Q</v>
          </cell>
          <cell r="AQ1861" t="str">
            <v>Q</v>
          </cell>
          <cell r="AR1861" t="str">
            <v>Q</v>
          </cell>
          <cell r="AS1861" t="str">
            <v>Q</v>
          </cell>
          <cell r="AT1861" t="str">
            <v>Q</v>
          </cell>
          <cell r="AU1861">
            <v>182.72727272727272</v>
          </cell>
          <cell r="AV1861">
            <v>9333.3333500000008</v>
          </cell>
          <cell r="AW1861">
            <v>9277.5178099999994</v>
          </cell>
          <cell r="AX1861">
            <v>10900</v>
          </cell>
          <cell r="AY1861">
            <v>0.16785714077168357</v>
          </cell>
          <cell r="AZ1861">
            <v>0.14373088532110084</v>
          </cell>
          <cell r="BA1861">
            <v>10500</v>
          </cell>
          <cell r="BB1861">
            <v>6</v>
          </cell>
          <cell r="BC1861">
            <v>0.12499999799107142</v>
          </cell>
          <cell r="BD1861">
            <v>0.11111110952380945</v>
          </cell>
          <cell r="BE1861">
            <v>10250</v>
          </cell>
          <cell r="BF1861">
            <v>12</v>
          </cell>
          <cell r="BG1861">
            <v>9.8214283753188747E-2</v>
          </cell>
          <cell r="BH1861">
            <v>8.9430892682926755E-2</v>
          </cell>
        </row>
        <row r="1862">
          <cell r="B1862" t="str">
            <v>4967</v>
          </cell>
          <cell r="C1862" t="str">
            <v>7790036047324</v>
          </cell>
          <cell r="D1862" t="str">
            <v>VINO ROSADO 1Lts UVITA</v>
          </cell>
          <cell r="E1862">
            <v>12</v>
          </cell>
          <cell r="F1862" t="str">
            <v>BEBIDAS</v>
          </cell>
          <cell r="G1862" t="str">
            <v>BEBIDAS</v>
          </cell>
          <cell r="H1862" t="str">
            <v>VINOS MASIVOS</v>
          </cell>
          <cell r="I1862" t="str">
            <v>VINOS TETRA</v>
          </cell>
          <cell r="J1862" t="str">
            <v>ROSADO VT</v>
          </cell>
          <cell r="K1862" t="str">
            <v>UVITA</v>
          </cell>
          <cell r="L1862">
            <v>50</v>
          </cell>
          <cell r="M1862" t="str">
            <v>AV S.A. (50)</v>
          </cell>
          <cell r="N1862">
            <v>86</v>
          </cell>
          <cell r="O1862">
            <v>127</v>
          </cell>
          <cell r="P1862">
            <v>150</v>
          </cell>
          <cell r="Q1862">
            <v>250</v>
          </cell>
          <cell r="R1862">
            <v>256</v>
          </cell>
          <cell r="S1862">
            <v>386</v>
          </cell>
          <cell r="T1862">
            <v>29</v>
          </cell>
          <cell r="U1862">
            <v>4</v>
          </cell>
          <cell r="V1862">
            <v>44</v>
          </cell>
          <cell r="W1862">
            <v>80</v>
          </cell>
          <cell r="X1862">
            <v>92</v>
          </cell>
          <cell r="Y1862">
            <v>103</v>
          </cell>
          <cell r="Z1862">
            <v>37</v>
          </cell>
          <cell r="AA1862">
            <v>91</v>
          </cell>
          <cell r="AB1862">
            <v>88</v>
          </cell>
          <cell r="AC1862">
            <v>25</v>
          </cell>
          <cell r="AD1862">
            <v>109</v>
          </cell>
          <cell r="AE1862">
            <v>141</v>
          </cell>
          <cell r="AF1862">
            <v>21</v>
          </cell>
          <cell r="AG1862">
            <v>0</v>
          </cell>
          <cell r="AH1862">
            <v>0</v>
          </cell>
          <cell r="AI1862">
            <v>0</v>
          </cell>
          <cell r="AJ1862">
            <v>38</v>
          </cell>
          <cell r="AK1862">
            <v>6</v>
          </cell>
          <cell r="AL1862">
            <v>49</v>
          </cell>
          <cell r="AM1862">
            <v>0</v>
          </cell>
          <cell r="AN1862">
            <v>6</v>
          </cell>
          <cell r="AO1862">
            <v>0</v>
          </cell>
          <cell r="AP1862">
            <v>4.5599999999999996</v>
          </cell>
          <cell r="AQ1862">
            <v>45</v>
          </cell>
          <cell r="AR1862">
            <v>14.271844660194175</v>
          </cell>
          <cell r="AS1862" t="str">
            <v>Q</v>
          </cell>
          <cell r="AT1862" t="str">
            <v>SV</v>
          </cell>
          <cell r="AU1862" t="str">
            <v>Q</v>
          </cell>
          <cell r="AV1862">
            <v>8749.9999950000001</v>
          </cell>
          <cell r="AW1862">
            <v>9124.8224100000007</v>
          </cell>
          <cell r="AX1862">
            <v>10350</v>
          </cell>
          <cell r="AY1862">
            <v>0.18285714353306126</v>
          </cell>
          <cell r="AZ1862">
            <v>0.15458937246376811</v>
          </cell>
          <cell r="BA1862">
            <v>10250</v>
          </cell>
          <cell r="BB1862">
            <v>3</v>
          </cell>
          <cell r="BC1862">
            <v>0.17142857209795914</v>
          </cell>
          <cell r="BD1862">
            <v>0.14634146390243902</v>
          </cell>
          <cell r="BE1862">
            <v>9900</v>
          </cell>
          <cell r="BF1862">
            <v>6</v>
          </cell>
          <cell r="BG1862">
            <v>0.13142857207510206</v>
          </cell>
          <cell r="BH1862">
            <v>0.11616161666666665</v>
          </cell>
        </row>
        <row r="1863">
          <cell r="B1863" t="str">
            <v>9881</v>
          </cell>
          <cell r="C1863" t="str">
            <v>7790314063824</v>
          </cell>
          <cell r="D1863" t="str">
            <v>VINO TINTO 1Lts TORO</v>
          </cell>
          <cell r="E1863">
            <v>12</v>
          </cell>
          <cell r="F1863" t="str">
            <v>BEBIDAS</v>
          </cell>
          <cell r="G1863" t="str">
            <v>BEBIDAS</v>
          </cell>
          <cell r="H1863" t="str">
            <v>VINOS MASIVOS</v>
          </cell>
          <cell r="I1863" t="str">
            <v>VINOS TETRA</v>
          </cell>
          <cell r="J1863" t="str">
            <v>TINTO VT</v>
          </cell>
          <cell r="K1863" t="str">
            <v>TORO VIEJO</v>
          </cell>
          <cell r="L1863">
            <v>1009</v>
          </cell>
          <cell r="M1863" t="str">
            <v>LEKAJA S.R.L. (1009)</v>
          </cell>
          <cell r="N1863">
            <v>0</v>
          </cell>
          <cell r="O1863">
            <v>0</v>
          </cell>
          <cell r="P1863">
            <v>0</v>
          </cell>
          <cell r="Q1863">
            <v>12</v>
          </cell>
          <cell r="R1863">
            <v>33</v>
          </cell>
          <cell r="S1863">
            <v>1</v>
          </cell>
          <cell r="T1863">
            <v>0</v>
          </cell>
          <cell r="U1863">
            <v>37</v>
          </cell>
          <cell r="V1863">
            <v>0</v>
          </cell>
          <cell r="W1863">
            <v>0</v>
          </cell>
          <cell r="X1863">
            <v>0</v>
          </cell>
          <cell r="Y1863">
            <v>0</v>
          </cell>
          <cell r="Z1863">
            <v>0</v>
          </cell>
          <cell r="AA1863">
            <v>0</v>
          </cell>
          <cell r="AB1863">
            <v>0</v>
          </cell>
          <cell r="AC1863">
            <v>19</v>
          </cell>
          <cell r="AD1863">
            <v>0</v>
          </cell>
          <cell r="AE1863">
            <v>0</v>
          </cell>
          <cell r="AF1863">
            <v>0</v>
          </cell>
          <cell r="AG1863">
            <v>0</v>
          </cell>
          <cell r="AH1863">
            <v>4</v>
          </cell>
          <cell r="AI1863">
            <v>13</v>
          </cell>
          <cell r="AJ1863">
            <v>119</v>
          </cell>
          <cell r="AK1863">
            <v>104</v>
          </cell>
          <cell r="AL1863">
            <v>0</v>
          </cell>
          <cell r="AM1863">
            <v>111</v>
          </cell>
          <cell r="AN1863">
            <v>0</v>
          </cell>
          <cell r="AO1863">
            <v>236</v>
          </cell>
          <cell r="AP1863">
            <v>297.5</v>
          </cell>
          <cell r="AQ1863">
            <v>84.324324324324323</v>
          </cell>
          <cell r="AR1863" t="str">
            <v>Q</v>
          </cell>
          <cell r="AS1863">
            <v>175.26315789473685</v>
          </cell>
          <cell r="AT1863" t="str">
            <v>Q</v>
          </cell>
          <cell r="AU1863">
            <v>544.61538461538464</v>
          </cell>
          <cell r="AV1863">
            <v>9583.3333199999997</v>
          </cell>
          <cell r="AW1863">
            <v>9598.4986900000004</v>
          </cell>
          <cell r="AX1863">
            <v>10900</v>
          </cell>
          <cell r="AY1863">
            <v>0.13739130593028359</v>
          </cell>
          <cell r="AZ1863">
            <v>0.12079510825688076</v>
          </cell>
          <cell r="BA1863">
            <v>10500</v>
          </cell>
          <cell r="BB1863">
            <v>6</v>
          </cell>
          <cell r="BC1863">
            <v>9.5652175437429099E-2</v>
          </cell>
          <cell r="BD1863">
            <v>8.7301588571428598E-2</v>
          </cell>
          <cell r="BE1863">
            <v>10250</v>
          </cell>
          <cell r="BF1863">
            <v>12</v>
          </cell>
          <cell r="BG1863">
            <v>6.9565218879395152E-2</v>
          </cell>
          <cell r="BH1863">
            <v>6.5040651707317099E-2</v>
          </cell>
        </row>
        <row r="1864">
          <cell r="B1864" t="str">
            <v>4968</v>
          </cell>
          <cell r="C1864" t="str">
            <v>7790036046327</v>
          </cell>
          <cell r="D1864" t="str">
            <v>VINO TINTO 1Lts UVITA</v>
          </cell>
          <cell r="E1864">
            <v>12</v>
          </cell>
          <cell r="F1864" t="str">
            <v>BEBIDAS</v>
          </cell>
          <cell r="G1864" t="str">
            <v>BEBIDAS</v>
          </cell>
          <cell r="H1864" t="str">
            <v>VINOS MASIVOS</v>
          </cell>
          <cell r="I1864" t="str">
            <v>VINOS TETRA</v>
          </cell>
          <cell r="J1864" t="str">
            <v>TINTO VT</v>
          </cell>
          <cell r="K1864" t="str">
            <v>UVITA</v>
          </cell>
          <cell r="L1864">
            <v>50</v>
          </cell>
          <cell r="M1864" t="str">
            <v>AV S.A. (50)</v>
          </cell>
          <cell r="N1864">
            <v>515</v>
          </cell>
          <cell r="O1864">
            <v>445</v>
          </cell>
          <cell r="P1864">
            <v>413</v>
          </cell>
          <cell r="Q1864">
            <v>487</v>
          </cell>
          <cell r="R1864">
            <v>245</v>
          </cell>
          <cell r="S1864">
            <v>401</v>
          </cell>
          <cell r="T1864">
            <v>649</v>
          </cell>
          <cell r="U1864">
            <v>703</v>
          </cell>
          <cell r="V1864">
            <v>108</v>
          </cell>
          <cell r="W1864">
            <v>171</v>
          </cell>
          <cell r="X1864">
            <v>228</v>
          </cell>
          <cell r="Y1864">
            <v>228</v>
          </cell>
          <cell r="Z1864">
            <v>174</v>
          </cell>
          <cell r="AA1864">
            <v>199</v>
          </cell>
          <cell r="AB1864">
            <v>258</v>
          </cell>
          <cell r="AC1864">
            <v>323</v>
          </cell>
          <cell r="AD1864">
            <v>202</v>
          </cell>
          <cell r="AE1864">
            <v>214</v>
          </cell>
          <cell r="AF1864">
            <v>374</v>
          </cell>
          <cell r="AG1864">
            <v>432</v>
          </cell>
          <cell r="AH1864">
            <v>19</v>
          </cell>
          <cell r="AI1864">
            <v>69</v>
          </cell>
          <cell r="AJ1864">
            <v>1334</v>
          </cell>
          <cell r="AK1864">
            <v>1341</v>
          </cell>
          <cell r="AL1864">
            <v>796</v>
          </cell>
          <cell r="AM1864">
            <v>1029</v>
          </cell>
          <cell r="AN1864">
            <v>971</v>
          </cell>
          <cell r="AO1864">
            <v>933</v>
          </cell>
          <cell r="AP1864">
            <v>82.176591375770016</v>
          </cell>
          <cell r="AQ1864">
            <v>57.226173541963014</v>
          </cell>
          <cell r="AR1864">
            <v>104.73684210526316</v>
          </cell>
          <cell r="AS1864">
            <v>95.572755417956657</v>
          </cell>
          <cell r="AT1864">
            <v>67.430555555555557</v>
          </cell>
          <cell r="AU1864">
            <v>405.6521739130435</v>
          </cell>
          <cell r="AV1864">
            <v>11250</v>
          </cell>
          <cell r="AW1864">
            <v>9992.3202500000007</v>
          </cell>
          <cell r="AX1864">
            <v>11500</v>
          </cell>
          <cell r="AY1864">
            <v>2.2222222222222143E-2</v>
          </cell>
          <cell r="AZ1864">
            <v>2.1739130434782608E-2</v>
          </cell>
          <cell r="BA1864">
            <v>10900</v>
          </cell>
          <cell r="BB1864">
            <v>3</v>
          </cell>
          <cell r="BC1864">
            <v>-3.1111111111111089E-2</v>
          </cell>
          <cell r="BD1864">
            <v>-3.2110091743119268E-2</v>
          </cell>
          <cell r="BE1864">
            <v>10500</v>
          </cell>
          <cell r="BF1864">
            <v>6</v>
          </cell>
          <cell r="BG1864">
            <v>-6.6666666666666652E-2</v>
          </cell>
          <cell r="BH1864">
            <v>-7.1428571428571425E-2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CEDIMIENTOS"/>
      <sheetName val="ACCION MKT"/>
      <sheetName val="PL OFERTA"/>
      <sheetName val="LP"/>
      <sheetName val="REGLAMENTO"/>
      <sheetName val="STOCK"/>
      <sheetName val="VTA"/>
    </sheetNames>
    <sheetDataSet>
      <sheetData sheetId="0"/>
      <sheetData sheetId="1"/>
      <sheetData sheetId="2"/>
      <sheetData sheetId="3">
        <row r="1">
          <cell r="B1">
            <v>0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  <cell r="G1">
            <v>0</v>
          </cell>
          <cell r="H1">
            <v>0</v>
          </cell>
          <cell r="I1">
            <v>0</v>
          </cell>
          <cell r="J1">
            <v>0</v>
          </cell>
          <cell r="K1">
            <v>0</v>
          </cell>
          <cell r="L1">
            <v>0</v>
          </cell>
          <cell r="M1">
            <v>0</v>
          </cell>
          <cell r="N1" t="str">
            <v>VENTA UNIDADES 2024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>
            <v>0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>
            <v>0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  <cell r="BF1">
            <v>0</v>
          </cell>
          <cell r="BG1">
            <v>0</v>
          </cell>
          <cell r="BH1">
            <v>0</v>
          </cell>
        </row>
        <row r="2">
          <cell r="B2">
            <v>0</v>
          </cell>
          <cell r="C2">
            <v>0</v>
          </cell>
          <cell r="D2">
            <v>0</v>
          </cell>
          <cell r="E2" t="str">
            <v>BULTO</v>
          </cell>
          <cell r="F2" t="str">
            <v>ARBOL MKT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 t="str">
            <v>PROVEEDOR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 t="str">
            <v>ABAS</v>
          </cell>
          <cell r="R2">
            <v>0</v>
          </cell>
          <cell r="S2">
            <v>0</v>
          </cell>
          <cell r="T2">
            <v>0</v>
          </cell>
          <cell r="U2" t="str">
            <v>MRA</v>
          </cell>
          <cell r="V2">
            <v>0</v>
          </cell>
          <cell r="W2">
            <v>0</v>
          </cell>
          <cell r="X2">
            <v>0</v>
          </cell>
          <cell r="Y2" t="str">
            <v>CR1</v>
          </cell>
          <cell r="Z2">
            <v>0</v>
          </cell>
          <cell r="AA2">
            <v>0</v>
          </cell>
          <cell r="AB2">
            <v>0</v>
          </cell>
          <cell r="AC2" t="str">
            <v>LUQ</v>
          </cell>
          <cell r="AD2">
            <v>0</v>
          </cell>
          <cell r="AE2">
            <v>0</v>
          </cell>
          <cell r="AF2">
            <v>0</v>
          </cell>
          <cell r="AG2" t="str">
            <v>ARAT</v>
          </cell>
          <cell r="AH2">
            <v>0</v>
          </cell>
          <cell r="AI2" t="str">
            <v>MOG</v>
          </cell>
          <cell r="AJ2" t="str">
            <v>STOCK a la FECHA</v>
          </cell>
          <cell r="AK2">
            <v>0</v>
          </cell>
          <cell r="AL2">
            <v>0</v>
          </cell>
          <cell r="AM2">
            <v>0</v>
          </cell>
          <cell r="AN2">
            <v>0</v>
          </cell>
          <cell r="AO2">
            <v>0</v>
          </cell>
          <cell r="AP2" t="str">
            <v xml:space="preserve">ROTACION Dias x SUC </v>
          </cell>
          <cell r="AQ2">
            <v>0</v>
          </cell>
          <cell r="AR2">
            <v>0</v>
          </cell>
          <cell r="AS2">
            <v>0</v>
          </cell>
          <cell r="AT2">
            <v>0</v>
          </cell>
          <cell r="AU2">
            <v>0</v>
          </cell>
          <cell r="AV2">
            <v>0</v>
          </cell>
          <cell r="AW2">
            <v>0</v>
          </cell>
          <cell r="AX2">
            <v>0</v>
          </cell>
          <cell r="AY2">
            <v>0</v>
          </cell>
          <cell r="AZ2">
            <v>0</v>
          </cell>
          <cell r="BA2">
            <v>0</v>
          </cell>
          <cell r="BB2">
            <v>0</v>
          </cell>
          <cell r="BC2">
            <v>0</v>
          </cell>
          <cell r="BD2">
            <v>0</v>
          </cell>
          <cell r="BE2">
            <v>0</v>
          </cell>
          <cell r="BF2">
            <v>0</v>
          </cell>
          <cell r="BG2">
            <v>0</v>
          </cell>
          <cell r="BH2">
            <v>0</v>
          </cell>
        </row>
        <row r="3">
          <cell r="B3" t="str">
            <v>Codigo</v>
          </cell>
          <cell r="C3" t="str">
            <v>codigo_barras</v>
          </cell>
          <cell r="D3" t="str">
            <v>Descripcion_producto</v>
          </cell>
          <cell r="E3">
            <v>0</v>
          </cell>
          <cell r="F3" t="str">
            <v>SECCIONES</v>
          </cell>
          <cell r="G3" t="str">
            <v>SUB_SECCIONES</v>
          </cell>
          <cell r="H3" t="str">
            <v>GRUPO</v>
          </cell>
          <cell r="I3" t="str">
            <v>CATEGORIA</v>
          </cell>
          <cell r="J3" t="str">
            <v>SUB_CATEGORIA</v>
          </cell>
          <cell r="K3" t="str">
            <v>MARCA</v>
          </cell>
          <cell r="L3" t="str">
            <v>cod_prov</v>
          </cell>
          <cell r="M3" t="str">
            <v>PROVEEDOR</v>
          </cell>
          <cell r="N3" t="str">
            <v>FEB</v>
          </cell>
          <cell r="O3" t="str">
            <v>MAR</v>
          </cell>
          <cell r="P3" t="str">
            <v>ABR</v>
          </cell>
          <cell r="Q3" t="str">
            <v>30 D</v>
          </cell>
          <cell r="R3" t="str">
            <v>FEB</v>
          </cell>
          <cell r="S3" t="str">
            <v>MAR</v>
          </cell>
          <cell r="T3" t="str">
            <v>ABR</v>
          </cell>
          <cell r="U3" t="str">
            <v>30 D</v>
          </cell>
          <cell r="V3" t="str">
            <v>FEB</v>
          </cell>
          <cell r="W3" t="str">
            <v>MAR</v>
          </cell>
          <cell r="X3" t="str">
            <v>ABR</v>
          </cell>
          <cell r="Y3" t="str">
            <v>30 D</v>
          </cell>
          <cell r="Z3" t="str">
            <v>FEB</v>
          </cell>
          <cell r="AA3" t="str">
            <v>MAR</v>
          </cell>
          <cell r="AB3" t="str">
            <v>ABR</v>
          </cell>
          <cell r="AC3" t="str">
            <v>30 D</v>
          </cell>
          <cell r="AD3" t="str">
            <v>FEB</v>
          </cell>
          <cell r="AE3" t="str">
            <v>MAR</v>
          </cell>
          <cell r="AF3" t="str">
            <v>ABR</v>
          </cell>
          <cell r="AG3" t="str">
            <v>30 D</v>
          </cell>
          <cell r="AH3" t="str">
            <v>MAY</v>
          </cell>
          <cell r="AI3" t="str">
            <v>30 D</v>
          </cell>
          <cell r="AJ3" t="str">
            <v>ABAS</v>
          </cell>
          <cell r="AK3" t="str">
            <v>MRA</v>
          </cell>
          <cell r="AL3" t="str">
            <v>CR1</v>
          </cell>
          <cell r="AM3" t="str">
            <v>LUQ</v>
          </cell>
          <cell r="AN3" t="str">
            <v>ARAT</v>
          </cell>
          <cell r="AO3" t="str">
            <v>MOG</v>
          </cell>
          <cell r="AP3" t="str">
            <v>ABAS</v>
          </cell>
          <cell r="AQ3" t="str">
            <v>MRA</v>
          </cell>
          <cell r="AR3" t="str">
            <v>CR1</v>
          </cell>
          <cell r="AS3" t="str">
            <v>LUQ</v>
          </cell>
          <cell r="AT3" t="str">
            <v>ARAT</v>
          </cell>
          <cell r="AU3" t="str">
            <v>MOG</v>
          </cell>
          <cell r="AV3" t="str">
            <v>COSTO MATRIZ</v>
          </cell>
          <cell r="AW3" t="str">
            <v>COSTO PRO</v>
          </cell>
          <cell r="AX3" t="str">
            <v>PVP MIN</v>
          </cell>
          <cell r="AY3" t="str">
            <v>MU%</v>
          </cell>
          <cell r="AZ3" t="str">
            <v>MD%</v>
          </cell>
          <cell r="BA3" t="str">
            <v xml:space="preserve">PVP MAY </v>
          </cell>
          <cell r="BB3" t="str">
            <v>CANT</v>
          </cell>
          <cell r="BC3" t="str">
            <v>MU%</v>
          </cell>
          <cell r="BD3" t="str">
            <v>MD%</v>
          </cell>
          <cell r="BE3" t="str">
            <v>PVP DIST</v>
          </cell>
          <cell r="BF3" t="str">
            <v>CANT</v>
          </cell>
          <cell r="BG3" t="str">
            <v>MU%</v>
          </cell>
          <cell r="BH3" t="str">
            <v>MD%</v>
          </cell>
        </row>
        <row r="4">
          <cell r="B4">
            <v>24490</v>
          </cell>
          <cell r="C4">
            <v>7896514703123</v>
          </cell>
          <cell r="D4" t="str">
            <v>COCKTEL BLUE 500ml 7 COLINAS</v>
          </cell>
          <cell r="E4">
            <v>12</v>
          </cell>
          <cell r="F4" t="str">
            <v>BEBIDAS</v>
          </cell>
          <cell r="G4" t="str">
            <v>BEBIDAS</v>
          </cell>
          <cell r="H4" t="str">
            <v>APERITIVOS</v>
          </cell>
          <cell r="I4" t="str">
            <v>APERITIVOS C/ALCOHOL</v>
          </cell>
          <cell r="J4" t="str">
            <v>BATIDOS - COCKTAIL</v>
          </cell>
          <cell r="K4" t="str">
            <v>7 Colinas</v>
          </cell>
          <cell r="L4">
            <v>114</v>
          </cell>
          <cell r="M4" t="str">
            <v>APOLO IMPORT S.A. 2 - TRENTINO (114)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5</v>
          </cell>
          <cell r="W4">
            <v>2</v>
          </cell>
          <cell r="X4">
            <v>10</v>
          </cell>
          <cell r="Y4">
            <v>10</v>
          </cell>
          <cell r="Z4">
            <v>3</v>
          </cell>
          <cell r="AA4">
            <v>4</v>
          </cell>
          <cell r="AB4">
            <v>1</v>
          </cell>
          <cell r="AC4">
            <v>3</v>
          </cell>
          <cell r="AD4">
            <v>3</v>
          </cell>
          <cell r="AE4">
            <v>4</v>
          </cell>
          <cell r="AF4">
            <v>1</v>
          </cell>
          <cell r="AG4">
            <v>2</v>
          </cell>
          <cell r="AH4">
            <v>0</v>
          </cell>
          <cell r="AI4">
            <v>0</v>
          </cell>
          <cell r="AJ4" t="str">
            <v xml:space="preserve"> </v>
          </cell>
          <cell r="AK4" t="str">
            <v xml:space="preserve"> </v>
          </cell>
          <cell r="AL4" t="str">
            <v xml:space="preserve"> </v>
          </cell>
          <cell r="AM4" t="str">
            <v xml:space="preserve"> </v>
          </cell>
          <cell r="AN4" t="str">
            <v xml:space="preserve"> </v>
          </cell>
          <cell r="AO4" t="str">
            <v xml:space="preserve"> </v>
          </cell>
          <cell r="AP4" t="str">
            <v>SV</v>
          </cell>
          <cell r="AQ4" t="str">
            <v>SV</v>
          </cell>
          <cell r="AR4">
            <v>0</v>
          </cell>
          <cell r="AS4">
            <v>0</v>
          </cell>
          <cell r="AT4">
            <v>0</v>
          </cell>
          <cell r="AU4" t="str">
            <v>SV</v>
          </cell>
          <cell r="AV4">
            <v>5519.9999799999996</v>
          </cell>
          <cell r="AW4">
            <v>5381.9357900000005</v>
          </cell>
          <cell r="AX4">
            <v>6350</v>
          </cell>
          <cell r="AY4">
            <v>0.15036232300855912</v>
          </cell>
          <cell r="AZ4">
            <v>0.1307086645669292</v>
          </cell>
          <cell r="BA4">
            <v>6150</v>
          </cell>
          <cell r="BB4">
            <v>6</v>
          </cell>
          <cell r="BC4">
            <v>0.11413043881931317</v>
          </cell>
          <cell r="BD4">
            <v>0.10243902764227648</v>
          </cell>
          <cell r="BE4">
            <v>5900</v>
          </cell>
          <cell r="BF4">
            <v>12</v>
          </cell>
          <cell r="BG4">
            <v>6.884058358275591E-2</v>
          </cell>
          <cell r="BH4">
            <v>6.440678305084753E-2</v>
          </cell>
        </row>
        <row r="5">
          <cell r="B5">
            <v>23519</v>
          </cell>
          <cell r="C5">
            <v>7896514702669</v>
          </cell>
          <cell r="D5" t="str">
            <v>COCKTEL CACAO 500ml 7 COLINAS</v>
          </cell>
          <cell r="E5">
            <v>12</v>
          </cell>
          <cell r="F5" t="str">
            <v>BEBIDAS</v>
          </cell>
          <cell r="G5" t="str">
            <v>BEBIDAS</v>
          </cell>
          <cell r="H5" t="str">
            <v>APERITIVOS</v>
          </cell>
          <cell r="I5" t="str">
            <v>APERITIVOS C/ALCOHOL</v>
          </cell>
          <cell r="J5" t="str">
            <v>BATIDOS - COCKTAIL</v>
          </cell>
          <cell r="K5" t="str">
            <v>7 Colinas</v>
          </cell>
          <cell r="L5">
            <v>114</v>
          </cell>
          <cell r="M5" t="str">
            <v>APOLO IMPORT S.A. 2 - TRENTINO (114)</v>
          </cell>
          <cell r="N5">
            <v>0</v>
          </cell>
          <cell r="O5">
            <v>1</v>
          </cell>
          <cell r="P5">
            <v>0</v>
          </cell>
          <cell r="Q5">
            <v>0</v>
          </cell>
          <cell r="R5">
            <v>3</v>
          </cell>
          <cell r="S5">
            <v>2</v>
          </cell>
          <cell r="T5">
            <v>3</v>
          </cell>
          <cell r="U5">
            <v>3</v>
          </cell>
          <cell r="V5">
            <v>2</v>
          </cell>
          <cell r="W5">
            <v>1</v>
          </cell>
          <cell r="X5">
            <v>0</v>
          </cell>
          <cell r="Y5">
            <v>0</v>
          </cell>
          <cell r="Z5">
            <v>1</v>
          </cell>
          <cell r="AA5">
            <v>1</v>
          </cell>
          <cell r="AB5">
            <v>0</v>
          </cell>
          <cell r="AC5">
            <v>0</v>
          </cell>
          <cell r="AD5">
            <v>1</v>
          </cell>
          <cell r="AE5">
            <v>0</v>
          </cell>
          <cell r="AF5">
            <v>1</v>
          </cell>
          <cell r="AG5">
            <v>0</v>
          </cell>
          <cell r="AH5">
            <v>0</v>
          </cell>
          <cell r="AI5">
            <v>0</v>
          </cell>
          <cell r="AJ5" t="str">
            <v xml:space="preserve"> </v>
          </cell>
          <cell r="AK5" t="str">
            <v xml:space="preserve"> </v>
          </cell>
          <cell r="AL5" t="str">
            <v xml:space="preserve"> </v>
          </cell>
          <cell r="AM5" t="str">
            <v xml:space="preserve"> </v>
          </cell>
          <cell r="AN5" t="str">
            <v xml:space="preserve"> </v>
          </cell>
          <cell r="AO5" t="str">
            <v xml:space="preserve"> </v>
          </cell>
          <cell r="AP5" t="str">
            <v>SV</v>
          </cell>
          <cell r="AQ5">
            <v>0</v>
          </cell>
          <cell r="AR5" t="str">
            <v>SV</v>
          </cell>
          <cell r="AS5" t="str">
            <v>SV</v>
          </cell>
          <cell r="AT5" t="str">
            <v>SV</v>
          </cell>
          <cell r="AU5" t="str">
            <v>SV</v>
          </cell>
          <cell r="AV5">
            <v>5519.9999799999996</v>
          </cell>
          <cell r="AW5">
            <v>5346.7536099999998</v>
          </cell>
          <cell r="AX5">
            <v>6350</v>
          </cell>
          <cell r="AY5">
            <v>0.15036232300855912</v>
          </cell>
          <cell r="AZ5">
            <v>0.1307086645669292</v>
          </cell>
          <cell r="BA5">
            <v>6150</v>
          </cell>
          <cell r="BB5">
            <v>6</v>
          </cell>
          <cell r="BC5">
            <v>0.11413043881931317</v>
          </cell>
          <cell r="BD5">
            <v>0.10243902764227648</v>
          </cell>
          <cell r="BE5">
            <v>5900</v>
          </cell>
          <cell r="BF5">
            <v>12</v>
          </cell>
          <cell r="BG5">
            <v>6.884058358275591E-2</v>
          </cell>
          <cell r="BH5">
            <v>6.440678305084753E-2</v>
          </cell>
        </row>
        <row r="6">
          <cell r="B6">
            <v>23520</v>
          </cell>
          <cell r="C6">
            <v>7896514702690</v>
          </cell>
          <cell r="D6" t="str">
            <v>COCKTEL COCO 500ml 7 COLINAS</v>
          </cell>
          <cell r="E6">
            <v>12</v>
          </cell>
          <cell r="F6" t="str">
            <v>BEBIDAS</v>
          </cell>
          <cell r="G6" t="str">
            <v>BEBIDAS</v>
          </cell>
          <cell r="H6" t="str">
            <v>APERITIVOS</v>
          </cell>
          <cell r="I6" t="str">
            <v>APERITIVOS C/ALCOHOL</v>
          </cell>
          <cell r="J6" t="str">
            <v>BATIDOS - COCKTAIL</v>
          </cell>
          <cell r="K6" t="str">
            <v>7 Colinas</v>
          </cell>
          <cell r="L6">
            <v>114</v>
          </cell>
          <cell r="M6" t="str">
            <v>APOLO IMPORT S.A. 2 - TRENTINO (114)</v>
          </cell>
          <cell r="N6">
            <v>2</v>
          </cell>
          <cell r="O6">
            <v>1</v>
          </cell>
          <cell r="P6">
            <v>1</v>
          </cell>
          <cell r="Q6">
            <v>3</v>
          </cell>
          <cell r="R6">
            <v>1</v>
          </cell>
          <cell r="S6">
            <v>3</v>
          </cell>
          <cell r="T6">
            <v>0</v>
          </cell>
          <cell r="U6">
            <v>1</v>
          </cell>
          <cell r="V6">
            <v>6</v>
          </cell>
          <cell r="W6">
            <v>4</v>
          </cell>
          <cell r="X6">
            <v>3</v>
          </cell>
          <cell r="Y6">
            <v>4</v>
          </cell>
          <cell r="Z6">
            <v>0</v>
          </cell>
          <cell r="AA6">
            <v>3</v>
          </cell>
          <cell r="AB6">
            <v>2</v>
          </cell>
          <cell r="AC6">
            <v>3</v>
          </cell>
          <cell r="AD6">
            <v>4</v>
          </cell>
          <cell r="AE6">
            <v>3</v>
          </cell>
          <cell r="AF6">
            <v>3</v>
          </cell>
          <cell r="AG6">
            <v>2</v>
          </cell>
          <cell r="AH6">
            <v>1</v>
          </cell>
          <cell r="AI6">
            <v>1</v>
          </cell>
          <cell r="AJ6" t="str">
            <v xml:space="preserve"> </v>
          </cell>
          <cell r="AK6" t="str">
            <v xml:space="preserve"> </v>
          </cell>
          <cell r="AL6" t="str">
            <v xml:space="preserve"> </v>
          </cell>
          <cell r="AM6" t="str">
            <v xml:space="preserve"> </v>
          </cell>
          <cell r="AN6" t="str">
            <v xml:space="preserve"> </v>
          </cell>
          <cell r="AO6" t="str">
            <v xml:space="preserve"> 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5519.9999799999996</v>
          </cell>
          <cell r="AW6">
            <v>5469.3500400000003</v>
          </cell>
          <cell r="AX6">
            <v>6350</v>
          </cell>
          <cell r="AY6">
            <v>0.15036232300855912</v>
          </cell>
          <cell r="AZ6">
            <v>0.1307086645669292</v>
          </cell>
          <cell r="BA6">
            <v>6150</v>
          </cell>
          <cell r="BB6">
            <v>6</v>
          </cell>
          <cell r="BC6">
            <v>0.11413043881931317</v>
          </cell>
          <cell r="BD6">
            <v>0.10243902764227648</v>
          </cell>
          <cell r="BE6">
            <v>5900</v>
          </cell>
          <cell r="BF6">
            <v>12</v>
          </cell>
          <cell r="BG6">
            <v>6.884058358275591E-2</v>
          </cell>
          <cell r="BH6">
            <v>6.440678305084753E-2</v>
          </cell>
        </row>
        <row r="7">
          <cell r="B7">
            <v>13526</v>
          </cell>
          <cell r="C7">
            <v>7896514702829</v>
          </cell>
          <cell r="D7" t="str">
            <v>COCKTEL COCO 880ml 7 COLINAS</v>
          </cell>
          <cell r="E7">
            <v>12</v>
          </cell>
          <cell r="F7" t="str">
            <v>BEBIDAS</v>
          </cell>
          <cell r="G7" t="str">
            <v>BEBIDAS</v>
          </cell>
          <cell r="H7" t="str">
            <v>APERITIVOS</v>
          </cell>
          <cell r="I7" t="str">
            <v>APERITIVOS C/ALCOHOL</v>
          </cell>
          <cell r="J7" t="str">
            <v>BATIDOS - COCKTAIL</v>
          </cell>
          <cell r="K7" t="str">
            <v>7 Colinas</v>
          </cell>
          <cell r="L7">
            <v>114</v>
          </cell>
          <cell r="M7" t="str">
            <v>APOLO IMPORT S.A. 2 - TRENTINO (114)</v>
          </cell>
          <cell r="N7">
            <v>0</v>
          </cell>
          <cell r="O7">
            <v>2</v>
          </cell>
          <cell r="P7">
            <v>3</v>
          </cell>
          <cell r="Q7">
            <v>0</v>
          </cell>
          <cell r="R7">
            <v>0</v>
          </cell>
          <cell r="S7">
            <v>0</v>
          </cell>
          <cell r="T7">
            <v>3</v>
          </cell>
          <cell r="U7">
            <v>6</v>
          </cell>
          <cell r="V7">
            <v>0</v>
          </cell>
          <cell r="W7">
            <v>4</v>
          </cell>
          <cell r="X7">
            <v>1</v>
          </cell>
          <cell r="Y7">
            <v>1</v>
          </cell>
          <cell r="Z7">
            <v>2</v>
          </cell>
          <cell r="AA7">
            <v>1</v>
          </cell>
          <cell r="AB7">
            <v>2</v>
          </cell>
          <cell r="AC7">
            <v>4</v>
          </cell>
          <cell r="AD7">
            <v>2</v>
          </cell>
          <cell r="AE7">
            <v>4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 t="str">
            <v xml:space="preserve"> </v>
          </cell>
          <cell r="AK7" t="str">
            <v xml:space="preserve"> </v>
          </cell>
          <cell r="AL7" t="str">
            <v xml:space="preserve"> </v>
          </cell>
          <cell r="AM7" t="str">
            <v xml:space="preserve"> </v>
          </cell>
          <cell r="AN7" t="str">
            <v xml:space="preserve"> </v>
          </cell>
          <cell r="AO7" t="str">
            <v xml:space="preserve"> </v>
          </cell>
          <cell r="AP7" t="str">
            <v>SV</v>
          </cell>
          <cell r="AQ7">
            <v>0</v>
          </cell>
          <cell r="AR7">
            <v>0</v>
          </cell>
          <cell r="AS7">
            <v>0</v>
          </cell>
          <cell r="AT7" t="str">
            <v>SV</v>
          </cell>
          <cell r="AU7" t="str">
            <v>SV</v>
          </cell>
          <cell r="AV7">
            <v>12074.999970000001</v>
          </cell>
          <cell r="AW7">
            <v>11910.39388</v>
          </cell>
          <cell r="AX7">
            <v>13900</v>
          </cell>
          <cell r="AY7">
            <v>0.15113871921607958</v>
          </cell>
          <cell r="AZ7">
            <v>0.1312949661870503</v>
          </cell>
          <cell r="BA7">
            <v>13500</v>
          </cell>
          <cell r="BB7">
            <v>3</v>
          </cell>
          <cell r="BC7">
            <v>0.1180124251379191</v>
          </cell>
          <cell r="BD7">
            <v>0.10555555777777773</v>
          </cell>
          <cell r="BE7">
            <v>12900</v>
          </cell>
          <cell r="BF7">
            <v>6</v>
          </cell>
          <cell r="BG7">
            <v>6.8322984020678046E-2</v>
          </cell>
          <cell r="BH7">
            <v>6.3953490697674364E-2</v>
          </cell>
        </row>
        <row r="8">
          <cell r="B8">
            <v>23521</v>
          </cell>
          <cell r="C8">
            <v>7896514702676</v>
          </cell>
          <cell r="D8" t="str">
            <v>COCKTEL FRUTILLA 500ml 7 COLINAS</v>
          </cell>
          <cell r="E8">
            <v>12</v>
          </cell>
          <cell r="F8" t="str">
            <v>BEBIDAS</v>
          </cell>
          <cell r="G8" t="str">
            <v>BEBIDAS</v>
          </cell>
          <cell r="H8" t="str">
            <v>APERITIVOS</v>
          </cell>
          <cell r="I8" t="str">
            <v>APERITIVOS C/ALCOHOL</v>
          </cell>
          <cell r="J8" t="str">
            <v>BATIDOS - COCKTAIL</v>
          </cell>
          <cell r="K8" t="str">
            <v>7 Colinas</v>
          </cell>
          <cell r="L8">
            <v>114</v>
          </cell>
          <cell r="M8" t="str">
            <v>APOLO IMPORT S.A. 2 - TRENTINO (114)</v>
          </cell>
          <cell r="N8">
            <v>5</v>
          </cell>
          <cell r="O8">
            <v>1</v>
          </cell>
          <cell r="P8">
            <v>5</v>
          </cell>
          <cell r="Q8">
            <v>4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3</v>
          </cell>
          <cell r="W8">
            <v>0</v>
          </cell>
          <cell r="X8">
            <v>1</v>
          </cell>
          <cell r="Y8">
            <v>3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2</v>
          </cell>
          <cell r="AF8">
            <v>1</v>
          </cell>
          <cell r="AG8">
            <v>2</v>
          </cell>
          <cell r="AH8">
            <v>1</v>
          </cell>
          <cell r="AI8">
            <v>1</v>
          </cell>
          <cell r="AJ8" t="str">
            <v xml:space="preserve"> </v>
          </cell>
          <cell r="AK8" t="str">
            <v xml:space="preserve"> </v>
          </cell>
          <cell r="AL8" t="str">
            <v xml:space="preserve"> </v>
          </cell>
          <cell r="AM8" t="str">
            <v xml:space="preserve"> </v>
          </cell>
          <cell r="AN8" t="str">
            <v xml:space="preserve"> </v>
          </cell>
          <cell r="AO8" t="str">
            <v xml:space="preserve"> </v>
          </cell>
          <cell r="AP8">
            <v>0</v>
          </cell>
          <cell r="AQ8" t="str">
            <v>SV</v>
          </cell>
          <cell r="AR8">
            <v>0</v>
          </cell>
          <cell r="AS8" t="str">
            <v>SV</v>
          </cell>
          <cell r="AT8">
            <v>0</v>
          </cell>
          <cell r="AU8">
            <v>0</v>
          </cell>
          <cell r="AV8">
            <v>5519.9999799999996</v>
          </cell>
          <cell r="AW8">
            <v>5326.2127600000003</v>
          </cell>
          <cell r="AX8">
            <v>6350</v>
          </cell>
          <cell r="AY8">
            <v>0.15036232300855912</v>
          </cell>
          <cell r="AZ8">
            <v>0.1307086645669292</v>
          </cell>
          <cell r="BA8">
            <v>6150</v>
          </cell>
          <cell r="BB8">
            <v>6</v>
          </cell>
          <cell r="BC8">
            <v>0.11413043881931317</v>
          </cell>
          <cell r="BD8">
            <v>0.10243902764227648</v>
          </cell>
          <cell r="BE8">
            <v>5900</v>
          </cell>
          <cell r="BF8">
            <v>12</v>
          </cell>
          <cell r="BG8">
            <v>6.884058358275591E-2</v>
          </cell>
          <cell r="BH8">
            <v>6.440678305084753E-2</v>
          </cell>
        </row>
        <row r="9">
          <cell r="B9">
            <v>24491</v>
          </cell>
          <cell r="C9">
            <v>7896514703116</v>
          </cell>
          <cell r="D9" t="str">
            <v>COCKTEL LIMON 500ml 7 COLINAS</v>
          </cell>
          <cell r="E9">
            <v>12</v>
          </cell>
          <cell r="F9" t="str">
            <v>BEBIDAS</v>
          </cell>
          <cell r="G9" t="str">
            <v>BEBIDAS</v>
          </cell>
          <cell r="H9" t="str">
            <v>APERITIVOS</v>
          </cell>
          <cell r="I9" t="str">
            <v>APERITIVOS C/ALCOHOL</v>
          </cell>
          <cell r="J9" t="str">
            <v>BATIDOS - COCKTAIL</v>
          </cell>
          <cell r="K9" t="str">
            <v>7 Colinas</v>
          </cell>
          <cell r="L9">
            <v>114</v>
          </cell>
          <cell r="M9" t="str">
            <v>APOLO IMPORT S.A. 2 - TRENTINO (114)</v>
          </cell>
          <cell r="N9">
            <v>1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</v>
          </cell>
          <cell r="W9">
            <v>0</v>
          </cell>
          <cell r="X9">
            <v>2</v>
          </cell>
          <cell r="Y9">
            <v>2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3</v>
          </cell>
          <cell r="AF9">
            <v>1</v>
          </cell>
          <cell r="AG9">
            <v>2</v>
          </cell>
          <cell r="AH9">
            <v>0</v>
          </cell>
          <cell r="AI9">
            <v>0</v>
          </cell>
          <cell r="AJ9" t="str">
            <v xml:space="preserve"> </v>
          </cell>
          <cell r="AK9" t="str">
            <v xml:space="preserve"> </v>
          </cell>
          <cell r="AL9" t="str">
            <v xml:space="preserve"> </v>
          </cell>
          <cell r="AM9" t="str">
            <v xml:space="preserve"> </v>
          </cell>
          <cell r="AN9" t="str">
            <v xml:space="preserve"> </v>
          </cell>
          <cell r="AO9" t="str">
            <v xml:space="preserve"> </v>
          </cell>
          <cell r="AP9" t="str">
            <v>SV</v>
          </cell>
          <cell r="AQ9" t="str">
            <v>SV</v>
          </cell>
          <cell r="AR9">
            <v>0</v>
          </cell>
          <cell r="AS9" t="str">
            <v>SV</v>
          </cell>
          <cell r="AT9">
            <v>0</v>
          </cell>
          <cell r="AU9" t="str">
            <v>SV</v>
          </cell>
          <cell r="AV9">
            <v>5519.9999799999996</v>
          </cell>
          <cell r="AW9">
            <v>5176.0855300000003</v>
          </cell>
          <cell r="AX9">
            <v>6350</v>
          </cell>
          <cell r="AY9">
            <v>0.15036232300855912</v>
          </cell>
          <cell r="AZ9">
            <v>0.1307086645669292</v>
          </cell>
          <cell r="BA9">
            <v>6150</v>
          </cell>
          <cell r="BB9">
            <v>6</v>
          </cell>
          <cell r="BC9">
            <v>0.11413043881931317</v>
          </cell>
          <cell r="BD9">
            <v>0.10243902764227648</v>
          </cell>
          <cell r="BE9">
            <v>5900</v>
          </cell>
          <cell r="BF9">
            <v>12</v>
          </cell>
          <cell r="BG9">
            <v>6.884058358275591E-2</v>
          </cell>
          <cell r="BH9">
            <v>6.440678305084753E-2</v>
          </cell>
        </row>
        <row r="10">
          <cell r="B10">
            <v>23522</v>
          </cell>
          <cell r="C10">
            <v>7896514702683</v>
          </cell>
          <cell r="D10" t="str">
            <v>COCKTEL MANI 500ml 7 COLINAS</v>
          </cell>
          <cell r="E10">
            <v>12</v>
          </cell>
          <cell r="F10" t="str">
            <v>BEBIDAS</v>
          </cell>
          <cell r="G10" t="str">
            <v>BEBIDAS</v>
          </cell>
          <cell r="H10" t="str">
            <v>APERITIVOS</v>
          </cell>
          <cell r="I10" t="str">
            <v>APERITIVOS C/ALCOHOL</v>
          </cell>
          <cell r="J10" t="str">
            <v>BATIDOS - COCKTAIL</v>
          </cell>
          <cell r="K10" t="str">
            <v>7 Colinas</v>
          </cell>
          <cell r="L10">
            <v>114</v>
          </cell>
          <cell r="M10" t="str">
            <v>APOLO IMPORT S.A. 2 - TRENTINO (114)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1</v>
          </cell>
          <cell r="S10">
            <v>1</v>
          </cell>
          <cell r="T10">
            <v>1</v>
          </cell>
          <cell r="U10">
            <v>1</v>
          </cell>
          <cell r="V10">
            <v>0</v>
          </cell>
          <cell r="W10">
            <v>0</v>
          </cell>
          <cell r="X10">
            <v>1</v>
          </cell>
          <cell r="Y10">
            <v>2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 t="str">
            <v xml:space="preserve"> </v>
          </cell>
          <cell r="AK10" t="str">
            <v xml:space="preserve"> </v>
          </cell>
          <cell r="AL10" t="str">
            <v xml:space="preserve"> </v>
          </cell>
          <cell r="AM10" t="str">
            <v xml:space="preserve"> </v>
          </cell>
          <cell r="AN10" t="str">
            <v xml:space="preserve"> </v>
          </cell>
          <cell r="AO10" t="str">
            <v xml:space="preserve"> </v>
          </cell>
          <cell r="AP10" t="str">
            <v>SV</v>
          </cell>
          <cell r="AQ10">
            <v>0</v>
          </cell>
          <cell r="AR10">
            <v>0</v>
          </cell>
          <cell r="AS10" t="str">
            <v>SV</v>
          </cell>
          <cell r="AT10" t="str">
            <v>SV</v>
          </cell>
          <cell r="AU10" t="str">
            <v>SV</v>
          </cell>
          <cell r="AV10">
            <v>5519.9999799999996</v>
          </cell>
          <cell r="AW10">
            <v>5233.2311900000004</v>
          </cell>
          <cell r="AX10">
            <v>6350</v>
          </cell>
          <cell r="AY10">
            <v>0.15036232300855912</v>
          </cell>
          <cell r="AZ10">
            <v>0.1307086645669292</v>
          </cell>
          <cell r="BA10">
            <v>6150</v>
          </cell>
          <cell r="BB10">
            <v>6</v>
          </cell>
          <cell r="BC10">
            <v>0.11413043881931317</v>
          </cell>
          <cell r="BD10">
            <v>0.10243902764227648</v>
          </cell>
          <cell r="BE10">
            <v>5900</v>
          </cell>
          <cell r="BF10">
            <v>12</v>
          </cell>
          <cell r="BG10">
            <v>6.884058358275591E-2</v>
          </cell>
          <cell r="BH10">
            <v>6.440678305084753E-2</v>
          </cell>
        </row>
        <row r="11">
          <cell r="B11">
            <v>13527</v>
          </cell>
          <cell r="C11">
            <v>7896514702836</v>
          </cell>
          <cell r="D11" t="str">
            <v>COCKTEL MANI 880ml 7 COLINAS</v>
          </cell>
          <cell r="E11">
            <v>12</v>
          </cell>
          <cell r="F11" t="str">
            <v>BEBIDAS</v>
          </cell>
          <cell r="G11" t="str">
            <v>BEBIDAS</v>
          </cell>
          <cell r="H11" t="str">
            <v>APERITIVOS</v>
          </cell>
          <cell r="I11" t="str">
            <v>APERITIVOS C/ALCOHOL</v>
          </cell>
          <cell r="J11" t="str">
            <v>BATIDOS - COCKTAIL</v>
          </cell>
          <cell r="K11" t="str">
            <v>7 Colinas</v>
          </cell>
          <cell r="L11">
            <v>114</v>
          </cell>
          <cell r="M11" t="str">
            <v>APOLO IMPORT S.A. 2 - TRENTINO (114)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1</v>
          </cell>
          <cell r="AC11">
            <v>0</v>
          </cell>
          <cell r="AD11">
            <v>0</v>
          </cell>
          <cell r="AE11">
            <v>1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 t="str">
            <v xml:space="preserve"> </v>
          </cell>
          <cell r="AK11" t="str">
            <v xml:space="preserve"> </v>
          </cell>
          <cell r="AL11" t="str">
            <v xml:space="preserve"> </v>
          </cell>
          <cell r="AM11" t="str">
            <v xml:space="preserve"> </v>
          </cell>
          <cell r="AN11" t="str">
            <v xml:space="preserve"> </v>
          </cell>
          <cell r="AO11" t="str">
            <v xml:space="preserve"> </v>
          </cell>
          <cell r="AP11" t="str">
            <v>SV</v>
          </cell>
          <cell r="AQ11" t="str">
            <v>SV</v>
          </cell>
          <cell r="AR11" t="str">
            <v>SV</v>
          </cell>
          <cell r="AS11" t="str">
            <v>SV</v>
          </cell>
          <cell r="AT11" t="str">
            <v>SV</v>
          </cell>
          <cell r="AU11" t="str">
            <v>SV</v>
          </cell>
          <cell r="AV11">
            <v>12074.999970000001</v>
          </cell>
          <cell r="AW11">
            <v>11523.29277</v>
          </cell>
          <cell r="AX11">
            <v>13900</v>
          </cell>
          <cell r="AY11">
            <v>0.15113871921607958</v>
          </cell>
          <cell r="AZ11">
            <v>0.1312949661870503</v>
          </cell>
          <cell r="BA11">
            <v>13500</v>
          </cell>
          <cell r="BB11">
            <v>3</v>
          </cell>
          <cell r="BC11">
            <v>0.1180124251379191</v>
          </cell>
          <cell r="BD11">
            <v>0.10555555777777773</v>
          </cell>
          <cell r="BE11">
            <v>12900</v>
          </cell>
          <cell r="BF11">
            <v>6</v>
          </cell>
          <cell r="BG11">
            <v>6.8322984020678046E-2</v>
          </cell>
          <cell r="BH11">
            <v>6.3953490697674364E-2</v>
          </cell>
        </row>
        <row r="12">
          <cell r="B12">
            <v>16351</v>
          </cell>
          <cell r="C12">
            <v>8594005020191</v>
          </cell>
          <cell r="D12" t="str">
            <v>FERNET CITRUS 1lt STOCK</v>
          </cell>
          <cell r="E12">
            <v>9</v>
          </cell>
          <cell r="F12" t="str">
            <v>BEBIDAS</v>
          </cell>
          <cell r="G12" t="str">
            <v>BEBIDAS</v>
          </cell>
          <cell r="H12" t="str">
            <v>APERITIVOS</v>
          </cell>
          <cell r="I12" t="str">
            <v>APERITIVOS C/ALCOHOL</v>
          </cell>
          <cell r="J12" t="str">
            <v>FERNET</v>
          </cell>
          <cell r="K12" t="str">
            <v>STOCK</v>
          </cell>
          <cell r="L12">
            <v>114</v>
          </cell>
          <cell r="M12" t="str">
            <v>APOLO IMPORT S.A. 2 - TRENTINO (114)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 t="str">
            <v xml:space="preserve"> </v>
          </cell>
          <cell r="AK12" t="str">
            <v xml:space="preserve"> </v>
          </cell>
          <cell r="AL12" t="str">
            <v xml:space="preserve"> </v>
          </cell>
          <cell r="AM12" t="str">
            <v xml:space="preserve"> </v>
          </cell>
          <cell r="AN12" t="str">
            <v xml:space="preserve"> </v>
          </cell>
          <cell r="AO12" t="str">
            <v xml:space="preserve"> </v>
          </cell>
          <cell r="AP12" t="str">
            <v>SV</v>
          </cell>
          <cell r="AQ12" t="str">
            <v>SV</v>
          </cell>
          <cell r="AR12" t="str">
            <v>SV</v>
          </cell>
          <cell r="AS12" t="str">
            <v>SV</v>
          </cell>
          <cell r="AT12" t="str">
            <v>SV</v>
          </cell>
          <cell r="AU12" t="str">
            <v>SV</v>
          </cell>
          <cell r="AV12">
            <v>67700.000060000006</v>
          </cell>
          <cell r="AW12">
            <v>64480.201500000003</v>
          </cell>
          <cell r="AX12">
            <v>79900</v>
          </cell>
          <cell r="AY12">
            <v>0.18020679363644887</v>
          </cell>
          <cell r="AZ12">
            <v>0.15269086282853558</v>
          </cell>
          <cell r="BA12">
            <v>75900</v>
          </cell>
          <cell r="BB12">
            <v>3</v>
          </cell>
          <cell r="BC12">
            <v>0.12112259871096964</v>
          </cell>
          <cell r="BD12">
            <v>0.10803688985507238</v>
          </cell>
          <cell r="BE12">
            <v>72900</v>
          </cell>
          <cell r="BF12">
            <v>6</v>
          </cell>
          <cell r="BG12">
            <v>7.6809452516860111E-2</v>
          </cell>
          <cell r="BH12">
            <v>7.1330589026063027E-2</v>
          </cell>
        </row>
        <row r="13">
          <cell r="B13">
            <v>12531</v>
          </cell>
          <cell r="C13">
            <v>8594005020139</v>
          </cell>
          <cell r="D13" t="str">
            <v>FERNET CLASSIC 1Lt STOCK</v>
          </cell>
          <cell r="E13">
            <v>9</v>
          </cell>
          <cell r="F13" t="str">
            <v>BEBIDAS</v>
          </cell>
          <cell r="G13" t="str">
            <v>BEBIDAS</v>
          </cell>
          <cell r="H13" t="str">
            <v>APERITIVOS</v>
          </cell>
          <cell r="I13" t="str">
            <v>APERITIVOS C/ALCOHOL</v>
          </cell>
          <cell r="J13" t="str">
            <v>FERNET</v>
          </cell>
          <cell r="K13" t="str">
            <v>STOCK</v>
          </cell>
          <cell r="L13">
            <v>114</v>
          </cell>
          <cell r="M13" t="str">
            <v>APOLO IMPORT S.A. 2 - TRENTINO (114)</v>
          </cell>
          <cell r="N13">
            <v>1</v>
          </cell>
          <cell r="O13">
            <v>0</v>
          </cell>
          <cell r="P13">
            <v>1</v>
          </cell>
          <cell r="Q13">
            <v>3</v>
          </cell>
          <cell r="R13">
            <v>0</v>
          </cell>
          <cell r="S13">
            <v>2</v>
          </cell>
          <cell r="T13">
            <v>0</v>
          </cell>
          <cell r="U13">
            <v>0</v>
          </cell>
          <cell r="V13">
            <v>0</v>
          </cell>
          <cell r="W13">
            <v>1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0</v>
          </cell>
          <cell r="AE13">
            <v>0</v>
          </cell>
          <cell r="AF13">
            <v>1</v>
          </cell>
          <cell r="AG13">
            <v>2</v>
          </cell>
          <cell r="AH13">
            <v>0</v>
          </cell>
          <cell r="AI13">
            <v>0</v>
          </cell>
          <cell r="AJ13" t="str">
            <v xml:space="preserve"> </v>
          </cell>
          <cell r="AK13" t="str">
            <v xml:space="preserve"> </v>
          </cell>
          <cell r="AL13" t="str">
            <v xml:space="preserve"> </v>
          </cell>
          <cell r="AM13" t="str">
            <v xml:space="preserve"> </v>
          </cell>
          <cell r="AN13" t="str">
            <v xml:space="preserve"> </v>
          </cell>
          <cell r="AO13" t="str">
            <v xml:space="preserve"> </v>
          </cell>
          <cell r="AP13">
            <v>0</v>
          </cell>
          <cell r="AQ13" t="str">
            <v>SV</v>
          </cell>
          <cell r="AR13" t="str">
            <v>SV</v>
          </cell>
          <cell r="AS13">
            <v>0</v>
          </cell>
          <cell r="AT13">
            <v>0</v>
          </cell>
          <cell r="AU13" t="str">
            <v>SV</v>
          </cell>
          <cell r="AV13">
            <v>67700.000060000006</v>
          </cell>
          <cell r="AW13">
            <v>64245.196620000002</v>
          </cell>
          <cell r="AX13">
            <v>79900</v>
          </cell>
          <cell r="AY13">
            <v>0.18020679363644887</v>
          </cell>
          <cell r="AZ13">
            <v>0.15269086282853558</v>
          </cell>
          <cell r="BA13">
            <v>75900</v>
          </cell>
          <cell r="BB13">
            <v>3</v>
          </cell>
          <cell r="BC13">
            <v>0.12112259871096964</v>
          </cell>
          <cell r="BD13">
            <v>0.10803688985507238</v>
          </cell>
          <cell r="BE13">
            <v>72900</v>
          </cell>
          <cell r="BF13">
            <v>6</v>
          </cell>
          <cell r="BG13">
            <v>7.6809452516860111E-2</v>
          </cell>
          <cell r="BH13">
            <v>7.1330589026063027E-2</v>
          </cell>
        </row>
        <row r="14">
          <cell r="B14">
            <v>38834</v>
          </cell>
          <cell r="C14">
            <v>7896022630003</v>
          </cell>
          <cell r="D14" t="str">
            <v>FERNET 900ml THOQUINO</v>
          </cell>
          <cell r="E14">
            <v>6</v>
          </cell>
          <cell r="F14" t="str">
            <v>BEBIDAS</v>
          </cell>
          <cell r="G14" t="str">
            <v>BEBIDAS</v>
          </cell>
          <cell r="H14" t="str">
            <v>APERITIVOS</v>
          </cell>
          <cell r="I14" t="str">
            <v>APERITIVOS C/ALCOHOL</v>
          </cell>
          <cell r="J14" t="str">
            <v>FERNET</v>
          </cell>
          <cell r="K14" t="str">
            <v>THOQUINO</v>
          </cell>
          <cell r="L14">
            <v>114</v>
          </cell>
          <cell r="M14" t="str">
            <v>APOLO IMPORT S.A. 2 - TRENTINO (114)</v>
          </cell>
          <cell r="N14">
            <v>4</v>
          </cell>
          <cell r="O14">
            <v>2</v>
          </cell>
          <cell r="P14">
            <v>1</v>
          </cell>
          <cell r="Q14">
            <v>3</v>
          </cell>
          <cell r="R14">
            <v>3</v>
          </cell>
          <cell r="S14">
            <v>9</v>
          </cell>
          <cell r="T14">
            <v>4</v>
          </cell>
          <cell r="U14">
            <v>12</v>
          </cell>
          <cell r="V14">
            <v>0</v>
          </cell>
          <cell r="W14">
            <v>2</v>
          </cell>
          <cell r="X14">
            <v>3</v>
          </cell>
          <cell r="Y14">
            <v>6</v>
          </cell>
          <cell r="Z14">
            <v>2</v>
          </cell>
          <cell r="AA14">
            <v>6</v>
          </cell>
          <cell r="AB14">
            <v>1</v>
          </cell>
          <cell r="AC14">
            <v>1</v>
          </cell>
          <cell r="AD14">
            <v>4</v>
          </cell>
          <cell r="AE14">
            <v>1</v>
          </cell>
          <cell r="AF14">
            <v>5</v>
          </cell>
          <cell r="AG14">
            <v>7</v>
          </cell>
          <cell r="AH14">
            <v>0</v>
          </cell>
          <cell r="AI14">
            <v>2</v>
          </cell>
          <cell r="AJ14" t="str">
            <v xml:space="preserve"> </v>
          </cell>
          <cell r="AK14" t="str">
            <v xml:space="preserve"> </v>
          </cell>
          <cell r="AL14" t="str">
            <v xml:space="preserve"> </v>
          </cell>
          <cell r="AM14" t="str">
            <v xml:space="preserve"> </v>
          </cell>
          <cell r="AN14" t="str">
            <v xml:space="preserve"> </v>
          </cell>
          <cell r="AO14" t="str">
            <v xml:space="preserve"> 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31220.000019999999</v>
          </cell>
          <cell r="AW14">
            <v>31219.999800000001</v>
          </cell>
          <cell r="AX14">
            <v>35900</v>
          </cell>
          <cell r="AY14">
            <v>0.14990390701479561</v>
          </cell>
          <cell r="AZ14">
            <v>0.1303621164345404</v>
          </cell>
          <cell r="BA14">
            <v>34900</v>
          </cell>
          <cell r="BB14">
            <v>3</v>
          </cell>
          <cell r="BC14">
            <v>0.11787315751577632</v>
          </cell>
          <cell r="BD14">
            <v>0.10544412550143267</v>
          </cell>
          <cell r="BE14">
            <v>0</v>
          </cell>
          <cell r="BF14">
            <v>0</v>
          </cell>
          <cell r="BG14">
            <v>-1</v>
          </cell>
          <cell r="BH14">
            <v>0</v>
          </cell>
        </row>
        <row r="15">
          <cell r="B15">
            <v>16339</v>
          </cell>
          <cell r="C15">
            <v>8001134000524</v>
          </cell>
          <cell r="D15" t="str">
            <v>APERITIVO 1Lts APERBITTER</v>
          </cell>
          <cell r="E15">
            <v>6</v>
          </cell>
          <cell r="F15" t="str">
            <v>BEBIDAS</v>
          </cell>
          <cell r="G15" t="str">
            <v>BEBIDAS</v>
          </cell>
          <cell r="H15" t="str">
            <v>APERITIVOS</v>
          </cell>
          <cell r="I15" t="str">
            <v>APERITIVOS C/ALCOHOL</v>
          </cell>
          <cell r="J15" t="str">
            <v>APERITIVO</v>
          </cell>
          <cell r="K15" t="str">
            <v>APERBITTER</v>
          </cell>
          <cell r="L15">
            <v>114</v>
          </cell>
          <cell r="M15" t="str">
            <v>APOLO IMPORT S.A. 2 - TRENTINO (114)</v>
          </cell>
          <cell r="N15">
            <v>5</v>
          </cell>
          <cell r="O15">
            <v>8</v>
          </cell>
          <cell r="P15">
            <v>4</v>
          </cell>
          <cell r="Q15">
            <v>4</v>
          </cell>
          <cell r="R15">
            <v>4</v>
          </cell>
          <cell r="S15">
            <v>8</v>
          </cell>
          <cell r="T15">
            <v>5</v>
          </cell>
          <cell r="U15">
            <v>5</v>
          </cell>
          <cell r="V15">
            <v>0</v>
          </cell>
          <cell r="W15">
            <v>2</v>
          </cell>
          <cell r="X15">
            <v>2</v>
          </cell>
          <cell r="Y15">
            <v>1</v>
          </cell>
          <cell r="Z15">
            <v>1</v>
          </cell>
          <cell r="AA15">
            <v>6</v>
          </cell>
          <cell r="AB15">
            <v>0</v>
          </cell>
          <cell r="AC15">
            <v>2</v>
          </cell>
          <cell r="AD15">
            <v>6</v>
          </cell>
          <cell r="AE15">
            <v>6</v>
          </cell>
          <cell r="AF15">
            <v>3</v>
          </cell>
          <cell r="AG15">
            <v>1</v>
          </cell>
          <cell r="AH15">
            <v>0</v>
          </cell>
          <cell r="AI15">
            <v>0</v>
          </cell>
          <cell r="AJ15" t="str">
            <v xml:space="preserve"> </v>
          </cell>
          <cell r="AK15" t="str">
            <v xml:space="preserve"> </v>
          </cell>
          <cell r="AL15" t="str">
            <v xml:space="preserve"> </v>
          </cell>
          <cell r="AM15" t="str">
            <v xml:space="preserve"> </v>
          </cell>
          <cell r="AN15" t="str">
            <v xml:space="preserve"> </v>
          </cell>
          <cell r="AO15" t="str">
            <v xml:space="preserve"> 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 t="str">
            <v>SV</v>
          </cell>
          <cell r="AV15">
            <v>50749.999960000001</v>
          </cell>
          <cell r="AW15">
            <v>49075.255680000002</v>
          </cell>
          <cell r="AX15">
            <v>59900</v>
          </cell>
          <cell r="AY15">
            <v>0.18029556743274533</v>
          </cell>
          <cell r="AZ15">
            <v>0.15275459165275457</v>
          </cell>
          <cell r="BA15">
            <v>57900</v>
          </cell>
          <cell r="BB15">
            <v>3</v>
          </cell>
          <cell r="BC15">
            <v>0.14088670040661011</v>
          </cell>
          <cell r="BD15">
            <v>0.12348877443868737</v>
          </cell>
          <cell r="BE15">
            <v>55900</v>
          </cell>
          <cell r="BF15">
            <v>6</v>
          </cell>
          <cell r="BG15">
            <v>0.10147783338047511</v>
          </cell>
          <cell r="BH15">
            <v>9.2128802146690503E-2</v>
          </cell>
        </row>
        <row r="16">
          <cell r="B16">
            <v>38833</v>
          </cell>
          <cell r="C16">
            <v>7896022650506</v>
          </cell>
          <cell r="D16" t="str">
            <v>APERITIVO STEINHAEGER SCHUSS 980ml THOQUINO</v>
          </cell>
          <cell r="E16">
            <v>6</v>
          </cell>
          <cell r="F16" t="str">
            <v>BEBIDAS</v>
          </cell>
          <cell r="G16" t="str">
            <v>BEBIDAS</v>
          </cell>
          <cell r="H16" t="str">
            <v>APERITIVOS</v>
          </cell>
          <cell r="I16" t="str">
            <v>APERITIVOS C/ALCOHOL</v>
          </cell>
          <cell r="J16" t="str">
            <v>APERITIVO</v>
          </cell>
          <cell r="K16" t="str">
            <v>THOQUINO</v>
          </cell>
          <cell r="L16">
            <v>114</v>
          </cell>
          <cell r="M16" t="str">
            <v>APOLO IMPORT S.A. 2 - TRENTINO (114)</v>
          </cell>
          <cell r="N16">
            <v>0</v>
          </cell>
          <cell r="O16">
            <v>0</v>
          </cell>
          <cell r="P16">
            <v>0</v>
          </cell>
          <cell r="Q16">
            <v>1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1</v>
          </cell>
          <cell r="AH16">
            <v>0</v>
          </cell>
          <cell r="AI16">
            <v>0</v>
          </cell>
          <cell r="AJ16" t="str">
            <v xml:space="preserve"> </v>
          </cell>
          <cell r="AK16" t="str">
            <v xml:space="preserve"> </v>
          </cell>
          <cell r="AL16" t="str">
            <v xml:space="preserve"> </v>
          </cell>
          <cell r="AM16" t="str">
            <v xml:space="preserve"> </v>
          </cell>
          <cell r="AN16" t="str">
            <v xml:space="preserve"> </v>
          </cell>
          <cell r="AO16" t="str">
            <v xml:space="preserve"> </v>
          </cell>
          <cell r="AP16">
            <v>0</v>
          </cell>
          <cell r="AQ16" t="str">
            <v>SV</v>
          </cell>
          <cell r="AR16" t="str">
            <v>SV</v>
          </cell>
          <cell r="AS16" t="str">
            <v>SV</v>
          </cell>
          <cell r="AT16">
            <v>0</v>
          </cell>
          <cell r="AU16" t="str">
            <v>SV</v>
          </cell>
          <cell r="AV16">
            <v>45999.999980000001</v>
          </cell>
          <cell r="AW16">
            <v>45999.999759999999</v>
          </cell>
          <cell r="AX16">
            <v>52900</v>
          </cell>
          <cell r="AY16">
            <v>0.15000000049999995</v>
          </cell>
          <cell r="AZ16">
            <v>0.13043478298676747</v>
          </cell>
          <cell r="BA16">
            <v>49900</v>
          </cell>
          <cell r="BB16">
            <v>3</v>
          </cell>
          <cell r="BC16">
            <v>8.4782609167296741E-2</v>
          </cell>
          <cell r="BD16">
            <v>7.8156313026052096E-2</v>
          </cell>
          <cell r="BE16">
            <v>0</v>
          </cell>
          <cell r="BF16">
            <v>0</v>
          </cell>
          <cell r="BG16">
            <v>-1</v>
          </cell>
          <cell r="BH16">
            <v>0</v>
          </cell>
        </row>
        <row r="17">
          <cell r="B17">
            <v>16347</v>
          </cell>
          <cell r="C17">
            <v>8001134001293</v>
          </cell>
          <cell r="D17" t="str">
            <v>PULPA CONCENTRADA  DURAZNO 950ml DREAMY</v>
          </cell>
          <cell r="E17">
            <v>6</v>
          </cell>
          <cell r="F17" t="str">
            <v>BEBIDAS</v>
          </cell>
          <cell r="G17" t="str">
            <v>BEBIDAS</v>
          </cell>
          <cell r="H17" t="str">
            <v>APERITIVOS</v>
          </cell>
          <cell r="I17" t="str">
            <v>APERITIVOS S/ALCOHOL</v>
          </cell>
          <cell r="J17" t="str">
            <v>CONCENTRADOS FRUTAS</v>
          </cell>
          <cell r="K17" t="str">
            <v>DREAMY</v>
          </cell>
          <cell r="L17">
            <v>114</v>
          </cell>
          <cell r="M17" t="str">
            <v>APOLO IMPORT S.A. 2 - TRENTINO (114)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 t="str">
            <v xml:space="preserve"> </v>
          </cell>
          <cell r="AK17" t="str">
            <v xml:space="preserve"> </v>
          </cell>
          <cell r="AL17" t="str">
            <v xml:space="preserve"> </v>
          </cell>
          <cell r="AM17" t="str">
            <v xml:space="preserve"> </v>
          </cell>
          <cell r="AN17" t="str">
            <v xml:space="preserve"> </v>
          </cell>
          <cell r="AO17" t="str">
            <v xml:space="preserve"> </v>
          </cell>
          <cell r="AP17" t="str">
            <v>SV</v>
          </cell>
          <cell r="AQ17" t="str">
            <v>SV</v>
          </cell>
          <cell r="AR17" t="str">
            <v>SV</v>
          </cell>
          <cell r="AS17" t="str">
            <v>SV</v>
          </cell>
          <cell r="AT17" t="str">
            <v>SV</v>
          </cell>
          <cell r="AU17" t="str">
            <v>SV</v>
          </cell>
          <cell r="AV17">
            <v>69450.000004000001</v>
          </cell>
          <cell r="AW17">
            <v>84649.999500000005</v>
          </cell>
          <cell r="AX17">
            <v>79900</v>
          </cell>
          <cell r="AY17">
            <v>0.15046796249673333</v>
          </cell>
          <cell r="AZ17">
            <v>0.13078848555694617</v>
          </cell>
          <cell r="BA17">
            <v>75900</v>
          </cell>
          <cell r="BB17">
            <v>3</v>
          </cell>
          <cell r="BC17">
            <v>9.2872570131439902E-2</v>
          </cell>
          <cell r="BD17">
            <v>8.4980237101449252E-2</v>
          </cell>
          <cell r="BE17">
            <v>0</v>
          </cell>
          <cell r="BF17">
            <v>0</v>
          </cell>
          <cell r="BG17">
            <v>-1</v>
          </cell>
          <cell r="BH17">
            <v>0</v>
          </cell>
        </row>
        <row r="18">
          <cell r="B18">
            <v>16345</v>
          </cell>
          <cell r="C18">
            <v>8001134001194</v>
          </cell>
          <cell r="D18" t="str">
            <v>PULPA CONCENTRADA  GRANADINA 950ml DREAMY</v>
          </cell>
          <cell r="E18">
            <v>6</v>
          </cell>
          <cell r="F18" t="str">
            <v>BEBIDAS</v>
          </cell>
          <cell r="G18" t="str">
            <v>BEBIDAS</v>
          </cell>
          <cell r="H18" t="str">
            <v>APERITIVOS</v>
          </cell>
          <cell r="I18" t="str">
            <v>APERITIVOS S/ALCOHOL</v>
          </cell>
          <cell r="J18" t="str">
            <v>CONCENTRADOS FRUTAS</v>
          </cell>
          <cell r="K18" t="str">
            <v>DREAMY</v>
          </cell>
          <cell r="L18">
            <v>114</v>
          </cell>
          <cell r="M18" t="str">
            <v>APOLO IMPORT S.A. 2 - TRENTINO (114)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 t="str">
            <v xml:space="preserve"> </v>
          </cell>
          <cell r="AK18" t="str">
            <v xml:space="preserve"> </v>
          </cell>
          <cell r="AL18" t="str">
            <v xml:space="preserve"> </v>
          </cell>
          <cell r="AM18" t="str">
            <v xml:space="preserve"> </v>
          </cell>
          <cell r="AN18" t="str">
            <v xml:space="preserve"> </v>
          </cell>
          <cell r="AO18" t="str">
            <v xml:space="preserve"> </v>
          </cell>
          <cell r="AP18" t="str">
            <v>SV</v>
          </cell>
          <cell r="AQ18" t="str">
            <v>SV</v>
          </cell>
          <cell r="AR18" t="str">
            <v>SV</v>
          </cell>
          <cell r="AS18" t="str">
            <v>SV</v>
          </cell>
          <cell r="AT18" t="str">
            <v>SV</v>
          </cell>
          <cell r="AU18" t="str">
            <v>SV</v>
          </cell>
          <cell r="AV18">
            <v>69450.000004000001</v>
          </cell>
          <cell r="AW18">
            <v>128948.26394999999</v>
          </cell>
          <cell r="AX18">
            <v>79900</v>
          </cell>
          <cell r="AY18">
            <v>0.15046796249673333</v>
          </cell>
          <cell r="AZ18">
            <v>0.13078848555694617</v>
          </cell>
          <cell r="BA18">
            <v>75900</v>
          </cell>
          <cell r="BB18">
            <v>3</v>
          </cell>
          <cell r="BC18">
            <v>9.2872570131439902E-2</v>
          </cell>
          <cell r="BD18">
            <v>8.4980237101449252E-2</v>
          </cell>
          <cell r="BE18">
            <v>0</v>
          </cell>
          <cell r="BF18">
            <v>0</v>
          </cell>
          <cell r="BG18">
            <v>-1</v>
          </cell>
          <cell r="BH18">
            <v>0</v>
          </cell>
        </row>
        <row r="19">
          <cell r="B19">
            <v>16348</v>
          </cell>
          <cell r="C19">
            <v>8001134014064</v>
          </cell>
          <cell r="D19" t="str">
            <v>PULPA CONCENTRADA  PIÑA COLADA 950ml DREAMY</v>
          </cell>
          <cell r="E19">
            <v>6</v>
          </cell>
          <cell r="F19" t="str">
            <v>BEBIDAS</v>
          </cell>
          <cell r="G19" t="str">
            <v>BEBIDAS</v>
          </cell>
          <cell r="H19" t="str">
            <v>APERITIVOS</v>
          </cell>
          <cell r="I19" t="str">
            <v>APERITIVOS S/ALCOHOL</v>
          </cell>
          <cell r="J19" t="str">
            <v>CONCENTRADOS FRUTAS</v>
          </cell>
          <cell r="K19" t="str">
            <v>DREAMY</v>
          </cell>
          <cell r="L19">
            <v>114</v>
          </cell>
          <cell r="M19" t="str">
            <v>APOLO IMPORT S.A. 2 - TRENTINO (114)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 t="str">
            <v xml:space="preserve"> </v>
          </cell>
          <cell r="AK19" t="str">
            <v xml:space="preserve"> </v>
          </cell>
          <cell r="AL19" t="str">
            <v xml:space="preserve"> </v>
          </cell>
          <cell r="AM19" t="str">
            <v xml:space="preserve"> </v>
          </cell>
          <cell r="AN19" t="str">
            <v xml:space="preserve"> </v>
          </cell>
          <cell r="AO19" t="str">
            <v xml:space="preserve"> </v>
          </cell>
          <cell r="AP19" t="str">
            <v>SV</v>
          </cell>
          <cell r="AQ19" t="str">
            <v>SV</v>
          </cell>
          <cell r="AR19" t="str">
            <v>SV</v>
          </cell>
          <cell r="AS19" t="str">
            <v>SV</v>
          </cell>
          <cell r="AT19" t="str">
            <v>SV</v>
          </cell>
          <cell r="AU19" t="str">
            <v>SV</v>
          </cell>
          <cell r="AV19">
            <v>69450.000004000001</v>
          </cell>
          <cell r="AW19">
            <v>140387.73639000001</v>
          </cell>
          <cell r="AX19">
            <v>79900</v>
          </cell>
          <cell r="AY19">
            <v>0.15046796249673333</v>
          </cell>
          <cell r="AZ19">
            <v>0.13078848555694617</v>
          </cell>
          <cell r="BA19">
            <v>75900</v>
          </cell>
          <cell r="BB19">
            <v>3</v>
          </cell>
          <cell r="BC19">
            <v>9.2872570131439902E-2</v>
          </cell>
          <cell r="BD19">
            <v>8.4980237101449252E-2</v>
          </cell>
          <cell r="BE19">
            <v>0</v>
          </cell>
          <cell r="BF19">
            <v>0</v>
          </cell>
          <cell r="BG19">
            <v>-1</v>
          </cell>
          <cell r="BH19">
            <v>0</v>
          </cell>
        </row>
        <row r="20">
          <cell r="B20">
            <v>16346</v>
          </cell>
          <cell r="C20">
            <v>8001134001224</v>
          </cell>
          <cell r="D20" t="str">
            <v>PULPA CONCENTRADA FRUTILLA 950ml DREAMY</v>
          </cell>
          <cell r="E20">
            <v>6</v>
          </cell>
          <cell r="F20" t="str">
            <v>BEBIDAS</v>
          </cell>
          <cell r="G20" t="str">
            <v>BEBIDAS</v>
          </cell>
          <cell r="H20" t="str">
            <v>APERITIVOS</v>
          </cell>
          <cell r="I20" t="str">
            <v>APERITIVOS S/ALCOHOL</v>
          </cell>
          <cell r="J20" t="str">
            <v>CONCENTRADOS FRUTAS</v>
          </cell>
          <cell r="K20" t="str">
            <v>DREAMY</v>
          </cell>
          <cell r="L20">
            <v>114</v>
          </cell>
          <cell r="M20" t="str">
            <v>APOLO IMPORT S.A. 2 - TRENTINO (114)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 t="str">
            <v xml:space="preserve"> </v>
          </cell>
          <cell r="AK20" t="str">
            <v xml:space="preserve"> </v>
          </cell>
          <cell r="AL20" t="str">
            <v xml:space="preserve"> </v>
          </cell>
          <cell r="AM20" t="str">
            <v xml:space="preserve"> </v>
          </cell>
          <cell r="AN20" t="str">
            <v xml:space="preserve"> </v>
          </cell>
          <cell r="AO20" t="str">
            <v xml:space="preserve"> </v>
          </cell>
          <cell r="AP20" t="str">
            <v>SV</v>
          </cell>
          <cell r="AQ20" t="str">
            <v>SV</v>
          </cell>
          <cell r="AR20" t="str">
            <v>SV</v>
          </cell>
          <cell r="AS20" t="str">
            <v>SV</v>
          </cell>
          <cell r="AT20" t="str">
            <v>SV</v>
          </cell>
          <cell r="AU20" t="str">
            <v>SV</v>
          </cell>
          <cell r="AV20">
            <v>69450.000004000001</v>
          </cell>
          <cell r="AW20">
            <v>127411.62214000001</v>
          </cell>
          <cell r="AX20">
            <v>79900</v>
          </cell>
          <cell r="AY20">
            <v>0.15046796249673333</v>
          </cell>
          <cell r="AZ20">
            <v>0.13078848555694617</v>
          </cell>
          <cell r="BA20">
            <v>75900</v>
          </cell>
          <cell r="BB20">
            <v>3</v>
          </cell>
          <cell r="BC20">
            <v>9.2872570131439902E-2</v>
          </cell>
          <cell r="BD20">
            <v>8.4980237101449252E-2</v>
          </cell>
          <cell r="BE20">
            <v>0</v>
          </cell>
          <cell r="BF20">
            <v>0</v>
          </cell>
          <cell r="BG20">
            <v>-1</v>
          </cell>
          <cell r="BH20">
            <v>0</v>
          </cell>
        </row>
        <row r="21">
          <cell r="B21">
            <v>16349</v>
          </cell>
          <cell r="C21">
            <v>8001134014163</v>
          </cell>
          <cell r="D21" t="str">
            <v>PULPA CONCENTRADA MOJITO 950ml DREAMY</v>
          </cell>
          <cell r="E21">
            <v>6</v>
          </cell>
          <cell r="F21" t="str">
            <v>BEBIDAS</v>
          </cell>
          <cell r="G21" t="str">
            <v>BEBIDAS</v>
          </cell>
          <cell r="H21" t="str">
            <v>APERITIVOS</v>
          </cell>
          <cell r="I21" t="str">
            <v>APERITIVOS S/ALCOHOL</v>
          </cell>
          <cell r="J21" t="str">
            <v>CONCENTRADOS FRUTAS</v>
          </cell>
          <cell r="K21" t="str">
            <v>DREAMY</v>
          </cell>
          <cell r="L21">
            <v>114</v>
          </cell>
          <cell r="M21" t="str">
            <v>APOLO IMPORT S.A. 2 - TRENTINO (114)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 t="str">
            <v xml:space="preserve"> </v>
          </cell>
          <cell r="AK21" t="str">
            <v xml:space="preserve"> </v>
          </cell>
          <cell r="AL21" t="str">
            <v xml:space="preserve"> </v>
          </cell>
          <cell r="AM21" t="str">
            <v xml:space="preserve"> </v>
          </cell>
          <cell r="AN21" t="str">
            <v xml:space="preserve"> </v>
          </cell>
          <cell r="AO21" t="str">
            <v xml:space="preserve"> </v>
          </cell>
          <cell r="AP21" t="str">
            <v>SV</v>
          </cell>
          <cell r="AQ21" t="str">
            <v>SV</v>
          </cell>
          <cell r="AR21" t="str">
            <v>SV</v>
          </cell>
          <cell r="AS21" t="str">
            <v>SV</v>
          </cell>
          <cell r="AT21" t="str">
            <v>SV</v>
          </cell>
          <cell r="AU21" t="str">
            <v>SV</v>
          </cell>
          <cell r="AV21">
            <v>69450.000004000001</v>
          </cell>
          <cell r="AW21">
            <v>100713.52467</v>
          </cell>
          <cell r="AX21">
            <v>79900</v>
          </cell>
          <cell r="AY21">
            <v>0.15046796249673333</v>
          </cell>
          <cell r="AZ21">
            <v>0.13078848555694617</v>
          </cell>
          <cell r="BA21">
            <v>75900</v>
          </cell>
          <cell r="BB21">
            <v>3</v>
          </cell>
          <cell r="BC21">
            <v>9.2872570131439902E-2</v>
          </cell>
          <cell r="BD21">
            <v>8.4980237101449252E-2</v>
          </cell>
          <cell r="BE21">
            <v>0</v>
          </cell>
          <cell r="BF21">
            <v>0</v>
          </cell>
          <cell r="BG21">
            <v>-1</v>
          </cell>
          <cell r="BH21">
            <v>0</v>
          </cell>
        </row>
        <row r="22">
          <cell r="B22">
            <v>16350</v>
          </cell>
          <cell r="C22">
            <v>8001134014170</v>
          </cell>
          <cell r="D22" t="str">
            <v>PULPA CONCENTRADA RASPEBERRY 950ml DREAMY</v>
          </cell>
          <cell r="E22">
            <v>6</v>
          </cell>
          <cell r="F22" t="str">
            <v>BEBIDAS</v>
          </cell>
          <cell r="G22" t="str">
            <v>BEBIDAS</v>
          </cell>
          <cell r="H22" t="str">
            <v>APERITIVOS</v>
          </cell>
          <cell r="I22" t="str">
            <v>APERITIVOS S/ALCOHOL</v>
          </cell>
          <cell r="J22" t="str">
            <v>CONCENTRADOS FRUTAS</v>
          </cell>
          <cell r="K22" t="str">
            <v>DREAMY</v>
          </cell>
          <cell r="L22">
            <v>114</v>
          </cell>
          <cell r="M22" t="str">
            <v>APOLO IMPORT S.A. 2 - TRENTINO (114)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 t="str">
            <v xml:space="preserve"> </v>
          </cell>
          <cell r="AK22" t="str">
            <v xml:space="preserve"> </v>
          </cell>
          <cell r="AL22" t="str">
            <v xml:space="preserve"> </v>
          </cell>
          <cell r="AM22" t="str">
            <v xml:space="preserve"> </v>
          </cell>
          <cell r="AN22" t="str">
            <v xml:space="preserve"> </v>
          </cell>
          <cell r="AO22" t="str">
            <v xml:space="preserve"> </v>
          </cell>
          <cell r="AP22" t="str">
            <v>SV</v>
          </cell>
          <cell r="AQ22" t="str">
            <v>SV</v>
          </cell>
          <cell r="AR22" t="str">
            <v>SV</v>
          </cell>
          <cell r="AS22" t="str">
            <v>SV</v>
          </cell>
          <cell r="AT22" t="str">
            <v>SV</v>
          </cell>
          <cell r="AU22" t="str">
            <v>SV</v>
          </cell>
          <cell r="AV22">
            <v>69450.000004000001</v>
          </cell>
          <cell r="AW22">
            <v>84650.005000000005</v>
          </cell>
          <cell r="AX22">
            <v>79900</v>
          </cell>
          <cell r="AY22">
            <v>0.15046796249673333</v>
          </cell>
          <cell r="AZ22">
            <v>0.13078848555694617</v>
          </cell>
          <cell r="BA22">
            <v>75900</v>
          </cell>
          <cell r="BB22">
            <v>3</v>
          </cell>
          <cell r="BC22">
            <v>9.2872570131439902E-2</v>
          </cell>
          <cell r="BD22">
            <v>8.4980237101449252E-2</v>
          </cell>
          <cell r="BE22">
            <v>0</v>
          </cell>
          <cell r="BF22">
            <v>0</v>
          </cell>
          <cell r="BG22">
            <v>-1</v>
          </cell>
          <cell r="BH22">
            <v>0</v>
          </cell>
        </row>
        <row r="23">
          <cell r="B23">
            <v>1147</v>
          </cell>
          <cell r="C23">
            <v>7891141028830</v>
          </cell>
          <cell r="D23" t="str">
            <v>ESPUMANTE BRUT 750ml AURORA.</v>
          </cell>
          <cell r="E23">
            <v>6</v>
          </cell>
          <cell r="F23" t="str">
            <v>BEBIDAS</v>
          </cell>
          <cell r="G23" t="str">
            <v>BEBIDAS</v>
          </cell>
          <cell r="H23" t="str">
            <v>BEBIDAS C/ ALCOHOL</v>
          </cell>
          <cell r="I23" t="str">
            <v>CHAMPAGNES / ESPUMANTE</v>
          </cell>
          <cell r="J23" t="str">
            <v>ESPUMANTE</v>
          </cell>
          <cell r="K23" t="str">
            <v>AURORA</v>
          </cell>
          <cell r="L23">
            <v>29</v>
          </cell>
          <cell r="M23" t="str">
            <v>APOLO IMPORT S.A. 1 -  APOLO (29)</v>
          </cell>
          <cell r="N23">
            <v>11</v>
          </cell>
          <cell r="O23">
            <v>10</v>
          </cell>
          <cell r="P23">
            <v>12</v>
          </cell>
          <cell r="Q23">
            <v>11</v>
          </cell>
          <cell r="R23">
            <v>3</v>
          </cell>
          <cell r="S23">
            <v>0</v>
          </cell>
          <cell r="T23">
            <v>0</v>
          </cell>
          <cell r="U23">
            <v>2</v>
          </cell>
          <cell r="V23">
            <v>0</v>
          </cell>
          <cell r="W23">
            <v>5</v>
          </cell>
          <cell r="X23">
            <v>0</v>
          </cell>
          <cell r="Y23">
            <v>2</v>
          </cell>
          <cell r="Z23">
            <v>4</v>
          </cell>
          <cell r="AA23">
            <v>1</v>
          </cell>
          <cell r="AB23">
            <v>2</v>
          </cell>
          <cell r="AC23">
            <v>0</v>
          </cell>
          <cell r="AD23">
            <v>4</v>
          </cell>
          <cell r="AE23">
            <v>2</v>
          </cell>
          <cell r="AF23">
            <v>6</v>
          </cell>
          <cell r="AG23">
            <v>0</v>
          </cell>
          <cell r="AH23">
            <v>0</v>
          </cell>
          <cell r="AI23">
            <v>0</v>
          </cell>
          <cell r="AJ23" t="str">
            <v xml:space="preserve"> </v>
          </cell>
          <cell r="AK23" t="str">
            <v xml:space="preserve"> </v>
          </cell>
          <cell r="AL23" t="str">
            <v xml:space="preserve"> </v>
          </cell>
          <cell r="AM23" t="str">
            <v xml:space="preserve"> </v>
          </cell>
          <cell r="AN23" t="str">
            <v xml:space="preserve"> </v>
          </cell>
          <cell r="AO23" t="str">
            <v xml:space="preserve"> </v>
          </cell>
          <cell r="AP23">
            <v>0</v>
          </cell>
          <cell r="AQ23">
            <v>0</v>
          </cell>
          <cell r="AR23">
            <v>0</v>
          </cell>
          <cell r="AS23" t="str">
            <v>SV</v>
          </cell>
          <cell r="AT23" t="str">
            <v>SV</v>
          </cell>
          <cell r="AU23" t="str">
            <v>SV</v>
          </cell>
          <cell r="AV23">
            <v>43400.000050000002</v>
          </cell>
          <cell r="AW23">
            <v>42735.482020000003</v>
          </cell>
          <cell r="AX23">
            <v>49900</v>
          </cell>
          <cell r="AY23">
            <v>0.14976958392883688</v>
          </cell>
          <cell r="AZ23">
            <v>0.13026052004008012</v>
          </cell>
          <cell r="BA23">
            <v>47900</v>
          </cell>
          <cell r="BB23">
            <v>3</v>
          </cell>
          <cell r="BC23">
            <v>0.10368663467317196</v>
          </cell>
          <cell r="BD23">
            <v>9.3945719206680531E-2</v>
          </cell>
          <cell r="BE23">
            <v>45900</v>
          </cell>
          <cell r="BF23">
            <v>6</v>
          </cell>
          <cell r="BG23">
            <v>5.7603685417507267E-2</v>
          </cell>
          <cell r="BH23">
            <v>5.4466229847494503E-2</v>
          </cell>
        </row>
        <row r="24">
          <cell r="B24">
            <v>1148</v>
          </cell>
          <cell r="C24">
            <v>7891141028854</v>
          </cell>
          <cell r="D24" t="str">
            <v>ESPUMANTE DEMI SEC 750ml  AURORA.</v>
          </cell>
          <cell r="E24">
            <v>6</v>
          </cell>
          <cell r="F24" t="str">
            <v>BEBIDAS</v>
          </cell>
          <cell r="G24" t="str">
            <v>BEBIDAS</v>
          </cell>
          <cell r="H24" t="str">
            <v>BEBIDAS C/ ALCOHOL</v>
          </cell>
          <cell r="I24" t="str">
            <v>CHAMPAGNES / ESPUMANTE</v>
          </cell>
          <cell r="J24" t="str">
            <v>ESPUMANTE</v>
          </cell>
          <cell r="K24" t="str">
            <v>AURORA</v>
          </cell>
          <cell r="L24">
            <v>29</v>
          </cell>
          <cell r="M24" t="str">
            <v>APOLO IMPORT S.A. 1 -  APOLO (29)</v>
          </cell>
          <cell r="N24">
            <v>6</v>
          </cell>
          <cell r="O24">
            <v>7</v>
          </cell>
          <cell r="P24">
            <v>0</v>
          </cell>
          <cell r="Q24">
            <v>0</v>
          </cell>
          <cell r="R24">
            <v>0</v>
          </cell>
          <cell r="S24">
            <v>3</v>
          </cell>
          <cell r="T24">
            <v>1</v>
          </cell>
          <cell r="U24">
            <v>0</v>
          </cell>
          <cell r="V24">
            <v>1</v>
          </cell>
          <cell r="W24">
            <v>1</v>
          </cell>
          <cell r="X24">
            <v>1</v>
          </cell>
          <cell r="Y24">
            <v>1</v>
          </cell>
          <cell r="Z24">
            <v>5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 t="str">
            <v xml:space="preserve"> </v>
          </cell>
          <cell r="AK24" t="str">
            <v xml:space="preserve"> </v>
          </cell>
          <cell r="AL24" t="str">
            <v xml:space="preserve"> </v>
          </cell>
          <cell r="AM24" t="str">
            <v xml:space="preserve"> </v>
          </cell>
          <cell r="AN24" t="str">
            <v xml:space="preserve"> </v>
          </cell>
          <cell r="AO24" t="str">
            <v xml:space="preserve"> </v>
          </cell>
          <cell r="AP24" t="str">
            <v>SV</v>
          </cell>
          <cell r="AQ24" t="str">
            <v>SV</v>
          </cell>
          <cell r="AR24">
            <v>0</v>
          </cell>
          <cell r="AS24" t="str">
            <v>SV</v>
          </cell>
          <cell r="AT24" t="str">
            <v>SV</v>
          </cell>
          <cell r="AU24" t="str">
            <v>SV</v>
          </cell>
          <cell r="AV24">
            <v>43399.999994999998</v>
          </cell>
          <cell r="AW24">
            <v>37875.889479999998</v>
          </cell>
          <cell r="AX24">
            <v>49900</v>
          </cell>
          <cell r="AY24">
            <v>0.14976958538591822</v>
          </cell>
          <cell r="AZ24">
            <v>0.13026052114228459</v>
          </cell>
          <cell r="BA24">
            <v>47900</v>
          </cell>
          <cell r="BB24">
            <v>3</v>
          </cell>
          <cell r="BC24">
            <v>0.10368663607185336</v>
          </cell>
          <cell r="BD24">
            <v>9.3945720354906087E-2</v>
          </cell>
          <cell r="BE24">
            <v>45900</v>
          </cell>
          <cell r="BF24">
            <v>6</v>
          </cell>
          <cell r="BG24">
            <v>5.7603686757788486E-2</v>
          </cell>
          <cell r="BH24">
            <v>5.446623104575167E-2</v>
          </cell>
        </row>
        <row r="25">
          <cell r="B25">
            <v>1150</v>
          </cell>
          <cell r="C25">
            <v>7891141018541</v>
          </cell>
          <cell r="D25" t="str">
            <v>ESPUMANTE MOSCATEL 750ml AURORA</v>
          </cell>
          <cell r="E25">
            <v>6</v>
          </cell>
          <cell r="F25" t="str">
            <v>BEBIDAS</v>
          </cell>
          <cell r="G25" t="str">
            <v>BEBIDAS</v>
          </cell>
          <cell r="H25" t="str">
            <v>BEBIDAS C/ ALCOHOL</v>
          </cell>
          <cell r="I25" t="str">
            <v>CHAMPAGNES / ESPUMANTE</v>
          </cell>
          <cell r="J25" t="str">
            <v>ESPUMANTE</v>
          </cell>
          <cell r="K25" t="str">
            <v>AURORA</v>
          </cell>
          <cell r="L25">
            <v>29</v>
          </cell>
          <cell r="M25" t="str">
            <v>APOLO IMPORT S.A. 1 -  APOLO (29)</v>
          </cell>
          <cell r="N25">
            <v>68</v>
          </cell>
          <cell r="O25">
            <v>112</v>
          </cell>
          <cell r="P25">
            <v>110</v>
          </cell>
          <cell r="Q25">
            <v>69</v>
          </cell>
          <cell r="R25">
            <v>28</v>
          </cell>
          <cell r="S25">
            <v>17</v>
          </cell>
          <cell r="T25">
            <v>30</v>
          </cell>
          <cell r="U25">
            <v>35</v>
          </cell>
          <cell r="V25">
            <v>22</v>
          </cell>
          <cell r="W25">
            <v>26</v>
          </cell>
          <cell r="X25">
            <v>27</v>
          </cell>
          <cell r="Y25">
            <v>24</v>
          </cell>
          <cell r="Z25">
            <v>19</v>
          </cell>
          <cell r="AA25">
            <v>24</v>
          </cell>
          <cell r="AB25">
            <v>20</v>
          </cell>
          <cell r="AC25">
            <v>25</v>
          </cell>
          <cell r="AD25">
            <v>26</v>
          </cell>
          <cell r="AE25">
            <v>20</v>
          </cell>
          <cell r="AF25">
            <v>20</v>
          </cell>
          <cell r="AG25">
            <v>21</v>
          </cell>
          <cell r="AH25">
            <v>0</v>
          </cell>
          <cell r="AI25">
            <v>0</v>
          </cell>
          <cell r="AJ25" t="str">
            <v xml:space="preserve"> </v>
          </cell>
          <cell r="AK25" t="str">
            <v xml:space="preserve"> </v>
          </cell>
          <cell r="AL25" t="str">
            <v xml:space="preserve"> </v>
          </cell>
          <cell r="AM25" t="str">
            <v xml:space="preserve"> </v>
          </cell>
          <cell r="AN25" t="str">
            <v xml:space="preserve"> </v>
          </cell>
          <cell r="AO25" t="str">
            <v xml:space="preserve"> 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 t="str">
            <v>SV</v>
          </cell>
          <cell r="AV25">
            <v>36420</v>
          </cell>
          <cell r="AW25">
            <v>34777.875659999998</v>
          </cell>
          <cell r="AX25">
            <v>41900</v>
          </cell>
          <cell r="AY25">
            <v>0.15046677649643048</v>
          </cell>
          <cell r="AZ25">
            <v>0.13078758949880667</v>
          </cell>
          <cell r="BA25">
            <v>39900</v>
          </cell>
          <cell r="BB25">
            <v>3</v>
          </cell>
          <cell r="BC25">
            <v>9.5551894563426609E-2</v>
          </cell>
          <cell r="BD25">
            <v>8.7218045112781958E-2</v>
          </cell>
          <cell r="BE25">
            <v>38900</v>
          </cell>
          <cell r="BF25">
            <v>6</v>
          </cell>
          <cell r="BG25">
            <v>6.8094453596924787E-2</v>
          </cell>
          <cell r="BH25">
            <v>6.3753213367609252E-2</v>
          </cell>
        </row>
        <row r="26">
          <cell r="B26">
            <v>1149</v>
          </cell>
          <cell r="C26">
            <v>7891141023774</v>
          </cell>
          <cell r="D26" t="str">
            <v>ESPUMANTE MOSCATEL C/COPA 750ml AURORA.</v>
          </cell>
          <cell r="E26">
            <v>4</v>
          </cell>
          <cell r="F26" t="str">
            <v>BEBIDAS</v>
          </cell>
          <cell r="G26" t="str">
            <v>BEBIDAS</v>
          </cell>
          <cell r="H26" t="str">
            <v>BEBIDAS C/ ALCOHOL</v>
          </cell>
          <cell r="I26" t="str">
            <v>CHAMPAGNES / ESPUMANTE</v>
          </cell>
          <cell r="J26" t="str">
            <v>ESPUMANTE</v>
          </cell>
          <cell r="K26" t="str">
            <v>AURORA</v>
          </cell>
          <cell r="L26">
            <v>29</v>
          </cell>
          <cell r="M26" t="str">
            <v>APOLO IMPORT S.A. 1 -  APOLO (29)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 t="str">
            <v xml:space="preserve"> </v>
          </cell>
          <cell r="AK26" t="str">
            <v xml:space="preserve"> </v>
          </cell>
          <cell r="AL26" t="str">
            <v xml:space="preserve"> </v>
          </cell>
          <cell r="AM26" t="str">
            <v xml:space="preserve"> </v>
          </cell>
          <cell r="AN26" t="str">
            <v xml:space="preserve"> </v>
          </cell>
          <cell r="AO26" t="str">
            <v xml:space="preserve"> </v>
          </cell>
          <cell r="AP26" t="str">
            <v>SV</v>
          </cell>
          <cell r="AQ26" t="str">
            <v>SV</v>
          </cell>
          <cell r="AR26" t="str">
            <v>SV</v>
          </cell>
          <cell r="AS26" t="str">
            <v>SV</v>
          </cell>
          <cell r="AT26" t="str">
            <v>SV</v>
          </cell>
          <cell r="AU26" t="str">
            <v>SV</v>
          </cell>
          <cell r="AV26">
            <v>83249.999997999999</v>
          </cell>
          <cell r="AW26">
            <v>68674.263130000007</v>
          </cell>
          <cell r="AX26">
            <v>99900</v>
          </cell>
          <cell r="AY26">
            <v>0.20000000002882889</v>
          </cell>
          <cell r="AZ26">
            <v>0.1666666666866867</v>
          </cell>
          <cell r="BA26">
            <v>95900</v>
          </cell>
          <cell r="BB26">
            <v>3</v>
          </cell>
          <cell r="BC26">
            <v>0.15195195197962641</v>
          </cell>
          <cell r="BD26">
            <v>0.13190823776850888</v>
          </cell>
          <cell r="BE26">
            <v>0</v>
          </cell>
          <cell r="BF26">
            <v>0</v>
          </cell>
          <cell r="BG26">
            <v>-1</v>
          </cell>
          <cell r="BH26">
            <v>0</v>
          </cell>
        </row>
        <row r="27">
          <cell r="B27">
            <v>13581</v>
          </cell>
          <cell r="C27">
            <v>7891141024917</v>
          </cell>
          <cell r="D27" t="str">
            <v>ESPUMANTE MOSCATEL ROSE 750ml AURORA.</v>
          </cell>
          <cell r="E27">
            <v>6</v>
          </cell>
          <cell r="F27" t="str">
            <v>BEBIDAS</v>
          </cell>
          <cell r="G27" t="str">
            <v>BEBIDAS</v>
          </cell>
          <cell r="H27" t="str">
            <v>BEBIDAS C/ ALCOHOL</v>
          </cell>
          <cell r="I27" t="str">
            <v>CHAMPAGNES / ESPUMANTE</v>
          </cell>
          <cell r="J27" t="str">
            <v>ESPUMANTE</v>
          </cell>
          <cell r="K27" t="str">
            <v>AURORA</v>
          </cell>
          <cell r="L27">
            <v>29</v>
          </cell>
          <cell r="M27" t="str">
            <v>APOLO IMPORT S.A. 1 -  APOLO (29)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 t="str">
            <v xml:space="preserve"> </v>
          </cell>
          <cell r="AK27" t="str">
            <v xml:space="preserve"> </v>
          </cell>
          <cell r="AL27" t="str">
            <v xml:space="preserve"> </v>
          </cell>
          <cell r="AM27" t="str">
            <v xml:space="preserve"> </v>
          </cell>
          <cell r="AN27" t="str">
            <v xml:space="preserve"> </v>
          </cell>
          <cell r="AO27" t="str">
            <v xml:space="preserve"> </v>
          </cell>
          <cell r="AP27" t="str">
            <v>SV</v>
          </cell>
          <cell r="AQ27" t="str">
            <v>SV</v>
          </cell>
          <cell r="AR27" t="str">
            <v>SV</v>
          </cell>
          <cell r="AS27" t="str">
            <v>SV</v>
          </cell>
          <cell r="AT27" t="str">
            <v>SV</v>
          </cell>
          <cell r="AU27" t="str">
            <v>SV</v>
          </cell>
          <cell r="AV27">
            <v>39919.999999</v>
          </cell>
          <cell r="AW27">
            <v>35533.271070000003</v>
          </cell>
          <cell r="AX27">
            <v>45900</v>
          </cell>
          <cell r="AY27">
            <v>0.14979959922719943</v>
          </cell>
          <cell r="AZ27">
            <v>0.13028322442265797</v>
          </cell>
          <cell r="BA27">
            <v>43900</v>
          </cell>
          <cell r="BB27">
            <v>3</v>
          </cell>
          <cell r="BC27">
            <v>9.9699398825142671E-2</v>
          </cell>
          <cell r="BD27">
            <v>9.0660592277904337E-2</v>
          </cell>
          <cell r="BE27">
            <v>0</v>
          </cell>
          <cell r="BF27">
            <v>0</v>
          </cell>
          <cell r="BG27">
            <v>-1</v>
          </cell>
          <cell r="BH27">
            <v>0</v>
          </cell>
        </row>
        <row r="28">
          <cell r="B28">
            <v>13790</v>
          </cell>
          <cell r="C28">
            <v>7791843004166</v>
          </cell>
          <cell r="D28" t="str">
            <v>ESPUMANTE EXTRA BRUT 750ml LOS HAROLDOS</v>
          </cell>
          <cell r="E28">
            <v>6</v>
          </cell>
          <cell r="F28" t="str">
            <v>BEBIDAS</v>
          </cell>
          <cell r="G28" t="str">
            <v>BEBIDAS</v>
          </cell>
          <cell r="H28" t="str">
            <v>BEBIDAS C/ ALCOHOL</v>
          </cell>
          <cell r="I28" t="str">
            <v>CHAMPAGNES / ESPUMANTE</v>
          </cell>
          <cell r="J28" t="str">
            <v>ESPUMANTE</v>
          </cell>
          <cell r="K28" t="str">
            <v>LOS HAROLDOS</v>
          </cell>
          <cell r="L28">
            <v>114</v>
          </cell>
          <cell r="M28" t="str">
            <v>APOLO IMPORT S.A. 2 - TRENTINO (114)</v>
          </cell>
          <cell r="N28">
            <v>7</v>
          </cell>
          <cell r="O28">
            <v>1</v>
          </cell>
          <cell r="P28">
            <v>0</v>
          </cell>
          <cell r="Q28">
            <v>0</v>
          </cell>
          <cell r="R28">
            <v>1</v>
          </cell>
          <cell r="S28">
            <v>0</v>
          </cell>
          <cell r="T28">
            <v>0</v>
          </cell>
          <cell r="U28">
            <v>0</v>
          </cell>
          <cell r="V28">
            <v>5</v>
          </cell>
          <cell r="W28">
            <v>0</v>
          </cell>
          <cell r="X28">
            <v>0</v>
          </cell>
          <cell r="Y28">
            <v>1</v>
          </cell>
          <cell r="Z28">
            <v>1</v>
          </cell>
          <cell r="AA28">
            <v>0</v>
          </cell>
          <cell r="AB28">
            <v>0</v>
          </cell>
          <cell r="AC28">
            <v>0</v>
          </cell>
          <cell r="AD28">
            <v>1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 t="str">
            <v xml:space="preserve"> </v>
          </cell>
          <cell r="AK28" t="str">
            <v xml:space="preserve"> </v>
          </cell>
          <cell r="AL28" t="str">
            <v xml:space="preserve"> </v>
          </cell>
          <cell r="AM28" t="str">
            <v xml:space="preserve"> </v>
          </cell>
          <cell r="AN28" t="str">
            <v xml:space="preserve"> </v>
          </cell>
          <cell r="AO28" t="str">
            <v xml:space="preserve"> </v>
          </cell>
          <cell r="AP28" t="str">
            <v>SV</v>
          </cell>
          <cell r="AQ28" t="str">
            <v>SV</v>
          </cell>
          <cell r="AR28">
            <v>0</v>
          </cell>
          <cell r="AS28" t="str">
            <v>SV</v>
          </cell>
          <cell r="AT28" t="str">
            <v>SV</v>
          </cell>
          <cell r="AU28" t="str">
            <v>SV</v>
          </cell>
          <cell r="AV28">
            <v>67709.999995000006</v>
          </cell>
          <cell r="AW28">
            <v>44642.678959999997</v>
          </cell>
          <cell r="AX28">
            <v>79900</v>
          </cell>
          <cell r="AY28">
            <v>0.18003249159503998</v>
          </cell>
          <cell r="AZ28">
            <v>0.15256570719649554</v>
          </cell>
          <cell r="BA28">
            <v>75900</v>
          </cell>
          <cell r="BB28">
            <v>3</v>
          </cell>
          <cell r="BC28">
            <v>0.12095702267914299</v>
          </cell>
          <cell r="BD28">
            <v>0.10790513840579703</v>
          </cell>
          <cell r="BE28">
            <v>0</v>
          </cell>
          <cell r="BF28">
            <v>0</v>
          </cell>
          <cell r="BG28">
            <v>-1</v>
          </cell>
          <cell r="BH28">
            <v>0</v>
          </cell>
        </row>
        <row r="29">
          <cell r="B29">
            <v>13778</v>
          </cell>
          <cell r="C29">
            <v>8003325602791</v>
          </cell>
          <cell r="D29" t="str">
            <v>VINO FRISANTE BLANCO LAMBRUSCO 750ml PODERI ALTI</v>
          </cell>
          <cell r="E29">
            <v>6</v>
          </cell>
          <cell r="F29" t="str">
            <v>BEBIDAS</v>
          </cell>
          <cell r="G29" t="str">
            <v>BEBIDAS</v>
          </cell>
          <cell r="H29" t="str">
            <v>BEBIDAS C/ ALCOHOL</v>
          </cell>
          <cell r="I29" t="str">
            <v>CHAMPAGNES / ESPUMANTE</v>
          </cell>
          <cell r="J29" t="str">
            <v>ESPUMANTE</v>
          </cell>
          <cell r="K29" t="str">
            <v>PODERI ALTI</v>
          </cell>
          <cell r="L29">
            <v>114</v>
          </cell>
          <cell r="M29" t="str">
            <v>APOLO IMPORT S.A. 2 - TRENTINO (114)</v>
          </cell>
          <cell r="N29">
            <v>9</v>
          </cell>
          <cell r="O29">
            <v>9</v>
          </cell>
          <cell r="P29">
            <v>11</v>
          </cell>
          <cell r="Q29">
            <v>13</v>
          </cell>
          <cell r="R29">
            <v>4</v>
          </cell>
          <cell r="S29">
            <v>11</v>
          </cell>
          <cell r="T29">
            <v>1</v>
          </cell>
          <cell r="U29">
            <v>2</v>
          </cell>
          <cell r="V29">
            <v>7</v>
          </cell>
          <cell r="W29">
            <v>2</v>
          </cell>
          <cell r="X29">
            <v>3</v>
          </cell>
          <cell r="Y29">
            <v>1</v>
          </cell>
          <cell r="Z29">
            <v>8</v>
          </cell>
          <cell r="AA29">
            <v>7</v>
          </cell>
          <cell r="AB29">
            <v>6</v>
          </cell>
          <cell r="AC29">
            <v>7</v>
          </cell>
          <cell r="AD29">
            <v>1</v>
          </cell>
          <cell r="AE29">
            <v>9</v>
          </cell>
          <cell r="AF29">
            <v>1</v>
          </cell>
          <cell r="AG29">
            <v>0</v>
          </cell>
          <cell r="AH29">
            <v>1</v>
          </cell>
          <cell r="AI29">
            <v>1</v>
          </cell>
          <cell r="AJ29" t="str">
            <v xml:space="preserve"> </v>
          </cell>
          <cell r="AK29" t="str">
            <v xml:space="preserve"> </v>
          </cell>
          <cell r="AL29" t="str">
            <v xml:space="preserve"> </v>
          </cell>
          <cell r="AM29" t="str">
            <v xml:space="preserve"> </v>
          </cell>
          <cell r="AN29" t="str">
            <v xml:space="preserve"> </v>
          </cell>
          <cell r="AO29" t="str">
            <v xml:space="preserve"> 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 t="str">
            <v>SV</v>
          </cell>
          <cell r="AU29">
            <v>0</v>
          </cell>
          <cell r="AV29">
            <v>34700.000005000002</v>
          </cell>
          <cell r="AW29">
            <v>27770.501110000001</v>
          </cell>
          <cell r="AX29">
            <v>39900</v>
          </cell>
          <cell r="AY29">
            <v>0.14985590761529455</v>
          </cell>
          <cell r="AZ29">
            <v>0.13032581441102753</v>
          </cell>
          <cell r="BA29">
            <v>38900</v>
          </cell>
          <cell r="BB29">
            <v>3</v>
          </cell>
          <cell r="BC29">
            <v>0.12103746381541236</v>
          </cell>
          <cell r="BD29">
            <v>0.1079691515424164</v>
          </cell>
          <cell r="BE29">
            <v>37900</v>
          </cell>
          <cell r="BF29">
            <v>6</v>
          </cell>
          <cell r="BG29">
            <v>9.2219020015530395E-2</v>
          </cell>
          <cell r="BH29">
            <v>8.4432717546174096E-2</v>
          </cell>
        </row>
        <row r="30">
          <cell r="B30">
            <v>13779</v>
          </cell>
          <cell r="C30">
            <v>8003325602814</v>
          </cell>
          <cell r="D30" t="str">
            <v>VINO FRISANTE ROSADO LAMBRUSCO 750ml PODERI ALTI</v>
          </cell>
          <cell r="E30">
            <v>6</v>
          </cell>
          <cell r="F30" t="str">
            <v>BEBIDAS</v>
          </cell>
          <cell r="G30" t="str">
            <v>BEBIDAS</v>
          </cell>
          <cell r="H30" t="str">
            <v>BEBIDAS C/ ALCOHOL</v>
          </cell>
          <cell r="I30" t="str">
            <v>CHAMPAGNES / ESPUMANTE</v>
          </cell>
          <cell r="J30" t="str">
            <v>ESPUMANTE</v>
          </cell>
          <cell r="K30" t="str">
            <v>PODERI ALTI</v>
          </cell>
          <cell r="L30">
            <v>114</v>
          </cell>
          <cell r="M30" t="str">
            <v>APOLO IMPORT S.A. 2 - TRENTINO (114)</v>
          </cell>
          <cell r="N30">
            <v>28</v>
          </cell>
          <cell r="O30">
            <v>8</v>
          </cell>
          <cell r="P30">
            <v>18</v>
          </cell>
          <cell r="Q30">
            <v>16</v>
          </cell>
          <cell r="R30">
            <v>3</v>
          </cell>
          <cell r="S30">
            <v>6</v>
          </cell>
          <cell r="T30">
            <v>3</v>
          </cell>
          <cell r="U30">
            <v>1</v>
          </cell>
          <cell r="V30">
            <v>11</v>
          </cell>
          <cell r="W30">
            <v>5</v>
          </cell>
          <cell r="X30">
            <v>4</v>
          </cell>
          <cell r="Y30">
            <v>4</v>
          </cell>
          <cell r="Z30">
            <v>4</v>
          </cell>
          <cell r="AA30">
            <v>5</v>
          </cell>
          <cell r="AB30">
            <v>2</v>
          </cell>
          <cell r="AC30">
            <v>7</v>
          </cell>
          <cell r="AD30">
            <v>8</v>
          </cell>
          <cell r="AE30">
            <v>8</v>
          </cell>
          <cell r="AF30">
            <v>2</v>
          </cell>
          <cell r="AG30">
            <v>3</v>
          </cell>
          <cell r="AH30">
            <v>0</v>
          </cell>
          <cell r="AI30">
            <v>3</v>
          </cell>
          <cell r="AJ30" t="str">
            <v xml:space="preserve"> </v>
          </cell>
          <cell r="AK30" t="str">
            <v xml:space="preserve"> </v>
          </cell>
          <cell r="AL30" t="str">
            <v xml:space="preserve"> </v>
          </cell>
          <cell r="AM30" t="str">
            <v xml:space="preserve"> </v>
          </cell>
          <cell r="AN30" t="str">
            <v xml:space="preserve"> </v>
          </cell>
          <cell r="AO30" t="str">
            <v xml:space="preserve"> 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34700.000005000002</v>
          </cell>
          <cell r="AW30">
            <v>27787.19284</v>
          </cell>
          <cell r="AX30">
            <v>39900</v>
          </cell>
          <cell r="AY30">
            <v>0.14985590761529455</v>
          </cell>
          <cell r="AZ30">
            <v>0.13032581441102753</v>
          </cell>
          <cell r="BA30">
            <v>38900</v>
          </cell>
          <cell r="BB30">
            <v>3</v>
          </cell>
          <cell r="BC30">
            <v>0.12103746381541236</v>
          </cell>
          <cell r="BD30">
            <v>0.1079691515424164</v>
          </cell>
          <cell r="BE30">
            <v>37900</v>
          </cell>
          <cell r="BF30">
            <v>6</v>
          </cell>
          <cell r="BG30">
            <v>9.2219020015530395E-2</v>
          </cell>
          <cell r="BH30">
            <v>8.4432717546174096E-2</v>
          </cell>
        </row>
        <row r="31">
          <cell r="B31">
            <v>13780</v>
          </cell>
          <cell r="C31">
            <v>8003325602777</v>
          </cell>
          <cell r="D31" t="str">
            <v>VINO FRISANTE TINTO LAMBRUSCO 750ml PODERI ALTI</v>
          </cell>
          <cell r="E31">
            <v>6</v>
          </cell>
          <cell r="F31" t="str">
            <v>BEBIDAS</v>
          </cell>
          <cell r="G31" t="str">
            <v>BEBIDAS</v>
          </cell>
          <cell r="H31" t="str">
            <v>BEBIDAS C/ ALCOHOL</v>
          </cell>
          <cell r="I31" t="str">
            <v>CHAMPAGNES / ESPUMANTE</v>
          </cell>
          <cell r="J31" t="str">
            <v>ESPUMANTE</v>
          </cell>
          <cell r="K31" t="str">
            <v>PODERI ALTI</v>
          </cell>
          <cell r="L31">
            <v>114</v>
          </cell>
          <cell r="M31" t="str">
            <v>APOLO IMPORT S.A. 2 - TRENTINO (114)</v>
          </cell>
          <cell r="N31">
            <v>10</v>
          </cell>
          <cell r="O31">
            <v>6</v>
          </cell>
          <cell r="P31">
            <v>27</v>
          </cell>
          <cell r="Q31">
            <v>44</v>
          </cell>
          <cell r="R31">
            <v>4</v>
          </cell>
          <cell r="S31">
            <v>6</v>
          </cell>
          <cell r="T31">
            <v>9</v>
          </cell>
          <cell r="U31">
            <v>10</v>
          </cell>
          <cell r="V31">
            <v>5</v>
          </cell>
          <cell r="W31">
            <v>1</v>
          </cell>
          <cell r="X31">
            <v>12</v>
          </cell>
          <cell r="Y31">
            <v>12</v>
          </cell>
          <cell r="Z31">
            <v>2</v>
          </cell>
          <cell r="AA31">
            <v>4</v>
          </cell>
          <cell r="AB31">
            <v>0</v>
          </cell>
          <cell r="AC31">
            <v>1</v>
          </cell>
          <cell r="AD31">
            <v>6</v>
          </cell>
          <cell r="AE31">
            <v>4</v>
          </cell>
          <cell r="AF31">
            <v>3</v>
          </cell>
          <cell r="AG31">
            <v>0</v>
          </cell>
          <cell r="AH31">
            <v>0</v>
          </cell>
          <cell r="AI31">
            <v>0</v>
          </cell>
          <cell r="AJ31" t="str">
            <v xml:space="preserve"> </v>
          </cell>
          <cell r="AK31" t="str">
            <v xml:space="preserve"> </v>
          </cell>
          <cell r="AL31" t="str">
            <v xml:space="preserve"> </v>
          </cell>
          <cell r="AM31" t="str">
            <v xml:space="preserve"> </v>
          </cell>
          <cell r="AN31" t="str">
            <v xml:space="preserve"> </v>
          </cell>
          <cell r="AO31" t="str">
            <v xml:space="preserve"> 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 t="str">
            <v>SV</v>
          </cell>
          <cell r="AU31" t="str">
            <v>SV</v>
          </cell>
          <cell r="AV31">
            <v>34700.000005000002</v>
          </cell>
          <cell r="AW31">
            <v>27997.412520000002</v>
          </cell>
          <cell r="AX31">
            <v>39900</v>
          </cell>
          <cell r="AY31">
            <v>0.14985590761529455</v>
          </cell>
          <cell r="AZ31">
            <v>0.13032581441102753</v>
          </cell>
          <cell r="BA31">
            <v>38900</v>
          </cell>
          <cell r="BB31">
            <v>3</v>
          </cell>
          <cell r="BC31">
            <v>0.12103746381541236</v>
          </cell>
          <cell r="BD31">
            <v>0.1079691515424164</v>
          </cell>
          <cell r="BE31">
            <v>37900</v>
          </cell>
          <cell r="BF31">
            <v>6</v>
          </cell>
          <cell r="BG31">
            <v>9.2219020015530395E-2</v>
          </cell>
          <cell r="BH31">
            <v>8.4432717546174096E-2</v>
          </cell>
        </row>
        <row r="32">
          <cell r="B32">
            <v>16826</v>
          </cell>
          <cell r="C32">
            <v>8002477177515</v>
          </cell>
          <cell r="D32" t="str">
            <v>ESPUMANTE BLANC DE BLANCS 18k 750ml SENSI</v>
          </cell>
          <cell r="E32">
            <v>6</v>
          </cell>
          <cell r="F32" t="str">
            <v>BEBIDAS</v>
          </cell>
          <cell r="G32" t="str">
            <v>BEBIDAS</v>
          </cell>
          <cell r="H32" t="str">
            <v>BEBIDAS C/ ALCOHOL</v>
          </cell>
          <cell r="I32" t="str">
            <v>CHAMPAGNES / ESPUMANTE</v>
          </cell>
          <cell r="J32" t="str">
            <v>ESPUMANTE</v>
          </cell>
          <cell r="K32" t="str">
            <v>SENSI</v>
          </cell>
          <cell r="L32">
            <v>114</v>
          </cell>
          <cell r="M32" t="str">
            <v>APOLO IMPORT S.A. 2 - TRENTINO (114)</v>
          </cell>
          <cell r="N32">
            <v>0</v>
          </cell>
          <cell r="O32">
            <v>0</v>
          </cell>
          <cell r="P32">
            <v>2</v>
          </cell>
          <cell r="Q32">
            <v>1</v>
          </cell>
          <cell r="R32">
            <v>0</v>
          </cell>
          <cell r="S32">
            <v>1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2</v>
          </cell>
          <cell r="Y32">
            <v>2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 t="str">
            <v xml:space="preserve"> </v>
          </cell>
          <cell r="AK32" t="str">
            <v xml:space="preserve"> </v>
          </cell>
          <cell r="AL32" t="str">
            <v xml:space="preserve"> </v>
          </cell>
          <cell r="AM32" t="str">
            <v xml:space="preserve"> </v>
          </cell>
          <cell r="AN32" t="str">
            <v xml:space="preserve"> </v>
          </cell>
          <cell r="AO32" t="str">
            <v xml:space="preserve"> </v>
          </cell>
          <cell r="AP32">
            <v>0</v>
          </cell>
          <cell r="AQ32" t="str">
            <v>SV</v>
          </cell>
          <cell r="AR32">
            <v>0</v>
          </cell>
          <cell r="AS32" t="str">
            <v>SV</v>
          </cell>
          <cell r="AT32" t="str">
            <v>SV</v>
          </cell>
          <cell r="AU32" t="str">
            <v>SV</v>
          </cell>
          <cell r="AV32">
            <v>116570.00003</v>
          </cell>
          <cell r="AW32">
            <v>108377.49494</v>
          </cell>
          <cell r="AX32">
            <v>139900</v>
          </cell>
          <cell r="AY32">
            <v>0.20013725627516421</v>
          </cell>
          <cell r="AZ32">
            <v>0.16676197262330239</v>
          </cell>
          <cell r="BA32">
            <v>129900</v>
          </cell>
          <cell r="BB32">
            <v>3</v>
          </cell>
          <cell r="BC32">
            <v>0.11435189128051348</v>
          </cell>
          <cell r="BD32">
            <v>0.10261739776751351</v>
          </cell>
          <cell r="BE32">
            <v>125900</v>
          </cell>
          <cell r="BF32">
            <v>6</v>
          </cell>
          <cell r="BG32">
            <v>8.0037745282653061E-2</v>
          </cell>
          <cell r="BH32">
            <v>7.4106433439237521E-2</v>
          </cell>
        </row>
        <row r="33">
          <cell r="B33">
            <v>16828</v>
          </cell>
          <cell r="C33">
            <v>8002477177553</v>
          </cell>
          <cell r="D33" t="str">
            <v>ESPUMANTE PROSECCO DOC 18k 750ml SENSI</v>
          </cell>
          <cell r="E33">
            <v>6</v>
          </cell>
          <cell r="F33" t="str">
            <v>BEBIDAS</v>
          </cell>
          <cell r="G33" t="str">
            <v>BEBIDAS</v>
          </cell>
          <cell r="H33" t="str">
            <v>BEBIDAS C/ ALCOHOL</v>
          </cell>
          <cell r="I33" t="str">
            <v>CHAMPAGNES / ESPUMANTE</v>
          </cell>
          <cell r="J33" t="str">
            <v>ESPUMANTE</v>
          </cell>
          <cell r="K33" t="str">
            <v>SENSI</v>
          </cell>
          <cell r="L33">
            <v>114</v>
          </cell>
          <cell r="M33" t="str">
            <v>APOLO IMPORT S.A. 2 - TRENTINO (114)</v>
          </cell>
          <cell r="N33">
            <v>1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1</v>
          </cell>
          <cell r="Y33">
            <v>1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1</v>
          </cell>
          <cell r="AH33">
            <v>0</v>
          </cell>
          <cell r="AI33">
            <v>0</v>
          </cell>
          <cell r="AJ33" t="str">
            <v xml:space="preserve"> </v>
          </cell>
          <cell r="AK33" t="str">
            <v xml:space="preserve"> </v>
          </cell>
          <cell r="AL33" t="str">
            <v xml:space="preserve"> </v>
          </cell>
          <cell r="AM33" t="str">
            <v xml:space="preserve"> </v>
          </cell>
          <cell r="AN33" t="str">
            <v xml:space="preserve"> </v>
          </cell>
          <cell r="AO33" t="str">
            <v xml:space="preserve"> </v>
          </cell>
          <cell r="AP33" t="str">
            <v>SV</v>
          </cell>
          <cell r="AQ33" t="str">
            <v>SV</v>
          </cell>
          <cell r="AR33">
            <v>0</v>
          </cell>
          <cell r="AS33" t="str">
            <v>SV</v>
          </cell>
          <cell r="AT33">
            <v>0</v>
          </cell>
          <cell r="AU33" t="str">
            <v>SV</v>
          </cell>
          <cell r="AV33">
            <v>116570.00003</v>
          </cell>
          <cell r="AW33">
            <v>110511.20652000001</v>
          </cell>
          <cell r="AX33">
            <v>139900</v>
          </cell>
          <cell r="AY33">
            <v>0.20013725627516421</v>
          </cell>
          <cell r="AZ33">
            <v>0.16676197262330239</v>
          </cell>
          <cell r="BA33">
            <v>129900</v>
          </cell>
          <cell r="BB33">
            <v>3</v>
          </cell>
          <cell r="BC33">
            <v>0.11435189128051348</v>
          </cell>
          <cell r="BD33">
            <v>0.10261739776751351</v>
          </cell>
          <cell r="BE33">
            <v>125900</v>
          </cell>
          <cell r="BF33">
            <v>6</v>
          </cell>
          <cell r="BG33">
            <v>8.0037745282653061E-2</v>
          </cell>
          <cell r="BH33">
            <v>7.4106433439237521E-2</v>
          </cell>
        </row>
        <row r="34">
          <cell r="B34">
            <v>16829</v>
          </cell>
          <cell r="C34">
            <v>8002477197551</v>
          </cell>
          <cell r="D34" t="str">
            <v>ESPUMANTE PROSECCO DOC GIFT 18k 1.5ml SENSI</v>
          </cell>
          <cell r="E34">
            <v>1</v>
          </cell>
          <cell r="F34" t="str">
            <v>BEBIDAS</v>
          </cell>
          <cell r="G34" t="str">
            <v>BEBIDAS</v>
          </cell>
          <cell r="H34" t="str">
            <v>BEBIDAS C/ ALCOHOL</v>
          </cell>
          <cell r="I34" t="str">
            <v>CHAMPAGNES / ESPUMANTE</v>
          </cell>
          <cell r="J34" t="str">
            <v>ESPUMANTE</v>
          </cell>
          <cell r="K34" t="str">
            <v>SENSI</v>
          </cell>
          <cell r="L34">
            <v>114</v>
          </cell>
          <cell r="M34" t="str">
            <v>APOLO IMPORT S.A. 2 - TRENTINO (114)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1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2</v>
          </cell>
          <cell r="AG34">
            <v>0</v>
          </cell>
          <cell r="AH34">
            <v>0</v>
          </cell>
          <cell r="AI34">
            <v>0</v>
          </cell>
          <cell r="AJ34" t="str">
            <v xml:space="preserve"> </v>
          </cell>
          <cell r="AK34" t="str">
            <v xml:space="preserve"> </v>
          </cell>
          <cell r="AL34" t="str">
            <v xml:space="preserve"> </v>
          </cell>
          <cell r="AM34" t="str">
            <v xml:space="preserve"> </v>
          </cell>
          <cell r="AN34" t="str">
            <v xml:space="preserve"> </v>
          </cell>
          <cell r="AO34" t="str">
            <v xml:space="preserve"> </v>
          </cell>
          <cell r="AP34" t="str">
            <v>SV</v>
          </cell>
          <cell r="AQ34" t="str">
            <v>SV</v>
          </cell>
          <cell r="AR34" t="str">
            <v>SV</v>
          </cell>
          <cell r="AS34" t="str">
            <v>SV</v>
          </cell>
          <cell r="AT34" t="str">
            <v>SV</v>
          </cell>
          <cell r="AU34" t="str">
            <v>SV</v>
          </cell>
          <cell r="AV34">
            <v>274899.99998999998</v>
          </cell>
          <cell r="AW34">
            <v>267044.02218999999</v>
          </cell>
          <cell r="AX34">
            <v>329900</v>
          </cell>
          <cell r="AY34">
            <v>0.20007275377228351</v>
          </cell>
          <cell r="AZ34">
            <v>0.1667171870566839</v>
          </cell>
          <cell r="BA34">
            <v>299900</v>
          </cell>
          <cell r="BB34">
            <v>3</v>
          </cell>
          <cell r="BC34">
            <v>9.09421608254255E-2</v>
          </cell>
          <cell r="BD34">
            <v>8.3361120406802325E-2</v>
          </cell>
          <cell r="BE34">
            <v>0</v>
          </cell>
          <cell r="BF34">
            <v>0</v>
          </cell>
          <cell r="BG34">
            <v>-1</v>
          </cell>
          <cell r="BH34">
            <v>0</v>
          </cell>
        </row>
        <row r="35">
          <cell r="B35">
            <v>16827</v>
          </cell>
          <cell r="C35">
            <v>8002477178482</v>
          </cell>
          <cell r="D35" t="str">
            <v>ESPUMANTE ROSA MOSCATO 18k 750ml SENSI</v>
          </cell>
          <cell r="E35">
            <v>6</v>
          </cell>
          <cell r="F35" t="str">
            <v>BEBIDAS</v>
          </cell>
          <cell r="G35" t="str">
            <v>BEBIDAS</v>
          </cell>
          <cell r="H35" t="str">
            <v>BEBIDAS C/ ALCOHOL</v>
          </cell>
          <cell r="I35" t="str">
            <v>CHAMPAGNES / ESPUMANTE</v>
          </cell>
          <cell r="J35" t="str">
            <v>ESPUMANTE</v>
          </cell>
          <cell r="K35" t="str">
            <v>SENSI</v>
          </cell>
          <cell r="L35">
            <v>114</v>
          </cell>
          <cell r="M35" t="str">
            <v>APOLO IMPORT S.A. 2 - TRENTINO (114)</v>
          </cell>
          <cell r="N35">
            <v>0</v>
          </cell>
          <cell r="O35">
            <v>1</v>
          </cell>
          <cell r="P35">
            <v>0</v>
          </cell>
          <cell r="Q35">
            <v>0</v>
          </cell>
          <cell r="R35">
            <v>1</v>
          </cell>
          <cell r="S35">
            <v>1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2</v>
          </cell>
          <cell r="AD35">
            <v>0</v>
          </cell>
          <cell r="AE35">
            <v>1</v>
          </cell>
          <cell r="AF35">
            <v>2</v>
          </cell>
          <cell r="AG35">
            <v>0</v>
          </cell>
          <cell r="AH35">
            <v>0</v>
          </cell>
          <cell r="AI35">
            <v>0</v>
          </cell>
          <cell r="AJ35" t="str">
            <v xml:space="preserve"> </v>
          </cell>
          <cell r="AK35" t="str">
            <v xml:space="preserve"> </v>
          </cell>
          <cell r="AL35" t="str">
            <v xml:space="preserve"> </v>
          </cell>
          <cell r="AM35" t="str">
            <v xml:space="preserve"> </v>
          </cell>
          <cell r="AN35" t="str">
            <v xml:space="preserve"> </v>
          </cell>
          <cell r="AO35" t="str">
            <v xml:space="preserve"> </v>
          </cell>
          <cell r="AP35" t="str">
            <v>SV</v>
          </cell>
          <cell r="AQ35" t="str">
            <v>SV</v>
          </cell>
          <cell r="AR35" t="str">
            <v>SV</v>
          </cell>
          <cell r="AS35">
            <v>0</v>
          </cell>
          <cell r="AT35" t="str">
            <v>SV</v>
          </cell>
          <cell r="AU35" t="str">
            <v>SV</v>
          </cell>
          <cell r="AV35">
            <v>116570.00003</v>
          </cell>
          <cell r="AW35">
            <v>113608.75427</v>
          </cell>
          <cell r="AX35">
            <v>139900</v>
          </cell>
          <cell r="AY35">
            <v>0.20013725627516421</v>
          </cell>
          <cell r="AZ35">
            <v>0.16676197262330239</v>
          </cell>
          <cell r="BA35">
            <v>129900</v>
          </cell>
          <cell r="BB35">
            <v>3</v>
          </cell>
          <cell r="BC35">
            <v>0.11435189128051348</v>
          </cell>
          <cell r="BD35">
            <v>0.10261739776751351</v>
          </cell>
          <cell r="BE35">
            <v>125900</v>
          </cell>
          <cell r="BF35">
            <v>6</v>
          </cell>
          <cell r="BG35">
            <v>8.0037745282653061E-2</v>
          </cell>
          <cell r="BH35">
            <v>7.4106433439237521E-2</v>
          </cell>
        </row>
        <row r="36">
          <cell r="B36">
            <v>24692</v>
          </cell>
          <cell r="C36">
            <v>7798284910018</v>
          </cell>
          <cell r="D36" t="str">
            <v>ESPUMANTE BLACK E.BRUT 750ml JASMINE MONET</v>
          </cell>
          <cell r="E36">
            <v>6</v>
          </cell>
          <cell r="F36" t="str">
            <v>BEBIDAS</v>
          </cell>
          <cell r="G36" t="str">
            <v>BEBIDAS</v>
          </cell>
          <cell r="H36" t="str">
            <v>BEBIDAS C/ ALCOHOL</v>
          </cell>
          <cell r="I36" t="str">
            <v>CHAMPAGNES / ESPUMANTE</v>
          </cell>
          <cell r="J36" t="str">
            <v>ESPUMANTE</v>
          </cell>
          <cell r="K36" t="str">
            <v>JASMINE MONET</v>
          </cell>
          <cell r="L36">
            <v>114</v>
          </cell>
          <cell r="M36" t="str">
            <v>APOLO IMPORT S.A. 2 - TRENTINO (114)</v>
          </cell>
          <cell r="N36">
            <v>1</v>
          </cell>
          <cell r="O36">
            <v>0</v>
          </cell>
          <cell r="P36">
            <v>2</v>
          </cell>
          <cell r="Q36">
            <v>0</v>
          </cell>
          <cell r="R36">
            <v>2</v>
          </cell>
          <cell r="S36">
            <v>2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2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 t="str">
            <v xml:space="preserve"> </v>
          </cell>
          <cell r="AK36" t="str">
            <v xml:space="preserve"> </v>
          </cell>
          <cell r="AL36" t="str">
            <v xml:space="preserve"> </v>
          </cell>
          <cell r="AM36" t="str">
            <v xml:space="preserve"> </v>
          </cell>
          <cell r="AN36" t="str">
            <v xml:space="preserve"> </v>
          </cell>
          <cell r="AO36" t="str">
            <v xml:space="preserve"> </v>
          </cell>
          <cell r="AP36" t="str">
            <v>SV</v>
          </cell>
          <cell r="AQ36" t="str">
            <v>SV</v>
          </cell>
          <cell r="AR36" t="str">
            <v>SV</v>
          </cell>
          <cell r="AS36" t="str">
            <v>SV</v>
          </cell>
          <cell r="AT36" t="str">
            <v>SV</v>
          </cell>
          <cell r="AU36" t="str">
            <v>SV</v>
          </cell>
          <cell r="AV36">
            <v>74919.999989999997</v>
          </cell>
          <cell r="AW36">
            <v>78827.595990000002</v>
          </cell>
          <cell r="AX36">
            <v>89900</v>
          </cell>
          <cell r="AY36">
            <v>0.19994660987719537</v>
          </cell>
          <cell r="AZ36">
            <v>0.16662958854282539</v>
          </cell>
          <cell r="BA36">
            <v>84900</v>
          </cell>
          <cell r="BB36">
            <v>3</v>
          </cell>
          <cell r="BC36">
            <v>0.1332087561576627</v>
          </cell>
          <cell r="BD36">
            <v>0.11755005901060074</v>
          </cell>
          <cell r="BE36">
            <v>0</v>
          </cell>
          <cell r="BF36">
            <v>0</v>
          </cell>
          <cell r="BG36">
            <v>-1</v>
          </cell>
          <cell r="BH36">
            <v>0</v>
          </cell>
        </row>
        <row r="37">
          <cell r="B37">
            <v>24693</v>
          </cell>
          <cell r="C37">
            <v>7798284910025</v>
          </cell>
          <cell r="D37" t="str">
            <v>ESPUMANTE PINK DEMI SEC 750ml JASMINE MONET</v>
          </cell>
          <cell r="E37">
            <v>6</v>
          </cell>
          <cell r="F37" t="str">
            <v>BEBIDAS</v>
          </cell>
          <cell r="G37" t="str">
            <v>BEBIDAS</v>
          </cell>
          <cell r="H37" t="str">
            <v>BEBIDAS C/ ALCOHOL</v>
          </cell>
          <cell r="I37" t="str">
            <v>CHAMPAGNES / ESPUMANTE</v>
          </cell>
          <cell r="J37" t="str">
            <v>ESPUMANTE</v>
          </cell>
          <cell r="K37" t="str">
            <v>JASMINE MONET</v>
          </cell>
          <cell r="L37">
            <v>114</v>
          </cell>
          <cell r="M37" t="str">
            <v>APOLO IMPORT S.A. 2 - TRENTINO (114)</v>
          </cell>
          <cell r="N37">
            <v>4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2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1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 t="str">
            <v xml:space="preserve"> </v>
          </cell>
          <cell r="AK37" t="str">
            <v xml:space="preserve"> </v>
          </cell>
          <cell r="AL37" t="str">
            <v xml:space="preserve"> </v>
          </cell>
          <cell r="AM37" t="str">
            <v xml:space="preserve"> </v>
          </cell>
          <cell r="AN37" t="str">
            <v xml:space="preserve"> </v>
          </cell>
          <cell r="AO37" t="str">
            <v xml:space="preserve"> </v>
          </cell>
          <cell r="AP37" t="str">
            <v>SV</v>
          </cell>
          <cell r="AQ37" t="str">
            <v>SV</v>
          </cell>
          <cell r="AR37" t="str">
            <v>SV</v>
          </cell>
          <cell r="AS37" t="str">
            <v>SV</v>
          </cell>
          <cell r="AT37" t="str">
            <v>SV</v>
          </cell>
          <cell r="AU37" t="str">
            <v>SV</v>
          </cell>
          <cell r="AV37">
            <v>74920.000000999993</v>
          </cell>
          <cell r="AW37">
            <v>82607.150999999998</v>
          </cell>
          <cell r="AX37">
            <v>89900</v>
          </cell>
          <cell r="AY37">
            <v>0.19994660970101519</v>
          </cell>
          <cell r="AZ37">
            <v>0.16662958842046727</v>
          </cell>
          <cell r="BA37">
            <v>80900</v>
          </cell>
          <cell r="BB37">
            <v>3</v>
          </cell>
          <cell r="BC37">
            <v>7.9818473023494318E-2</v>
          </cell>
          <cell r="BD37">
            <v>7.391841778739193E-2</v>
          </cell>
          <cell r="BE37">
            <v>0</v>
          </cell>
          <cell r="BF37">
            <v>0</v>
          </cell>
          <cell r="BG37">
            <v>-1</v>
          </cell>
          <cell r="BH37">
            <v>0</v>
          </cell>
        </row>
        <row r="38">
          <cell r="B38">
            <v>24694</v>
          </cell>
          <cell r="C38">
            <v>7798284910032</v>
          </cell>
          <cell r="D38" t="str">
            <v>ESPUMANTE WHITE BRUT 750ml JASMINE MONET</v>
          </cell>
          <cell r="E38">
            <v>6</v>
          </cell>
          <cell r="F38" t="str">
            <v>BEBIDAS</v>
          </cell>
          <cell r="G38" t="str">
            <v>BEBIDAS</v>
          </cell>
          <cell r="H38" t="str">
            <v>BEBIDAS C/ ALCOHOL</v>
          </cell>
          <cell r="I38" t="str">
            <v>CHAMPAGNES / ESPUMANTE</v>
          </cell>
          <cell r="J38" t="str">
            <v>ESPUMANTE</v>
          </cell>
          <cell r="K38" t="str">
            <v>JASMINE MONET</v>
          </cell>
          <cell r="L38">
            <v>114</v>
          </cell>
          <cell r="M38" t="str">
            <v>APOLO IMPORT S.A. 2 - TRENTINO (114)</v>
          </cell>
          <cell r="N38">
            <v>1</v>
          </cell>
          <cell r="O38">
            <v>0</v>
          </cell>
          <cell r="P38">
            <v>3</v>
          </cell>
          <cell r="Q38">
            <v>3</v>
          </cell>
          <cell r="R38">
            <v>2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1</v>
          </cell>
          <cell r="AG38">
            <v>1</v>
          </cell>
          <cell r="AH38">
            <v>0</v>
          </cell>
          <cell r="AI38">
            <v>0</v>
          </cell>
          <cell r="AJ38" t="str">
            <v xml:space="preserve"> </v>
          </cell>
          <cell r="AK38" t="str">
            <v xml:space="preserve"> </v>
          </cell>
          <cell r="AL38" t="str">
            <v xml:space="preserve"> </v>
          </cell>
          <cell r="AM38" t="str">
            <v xml:space="preserve"> </v>
          </cell>
          <cell r="AN38" t="str">
            <v xml:space="preserve"> </v>
          </cell>
          <cell r="AO38" t="str">
            <v xml:space="preserve"> </v>
          </cell>
          <cell r="AP38">
            <v>0</v>
          </cell>
          <cell r="AQ38" t="str">
            <v>SV</v>
          </cell>
          <cell r="AR38" t="str">
            <v>SV</v>
          </cell>
          <cell r="AS38" t="str">
            <v>SV</v>
          </cell>
          <cell r="AT38">
            <v>0</v>
          </cell>
          <cell r="AU38" t="str">
            <v>SV</v>
          </cell>
          <cell r="AV38">
            <v>91575</v>
          </cell>
          <cell r="AW38">
            <v>92230.494290000002</v>
          </cell>
          <cell r="AX38">
            <v>109900</v>
          </cell>
          <cell r="AY38">
            <v>0.20010920010920019</v>
          </cell>
          <cell r="AZ38">
            <v>0.16674249317561418</v>
          </cell>
          <cell r="BA38">
            <v>99900</v>
          </cell>
          <cell r="BB38">
            <v>3</v>
          </cell>
          <cell r="BC38">
            <v>9.0909090909090828E-2</v>
          </cell>
          <cell r="BD38">
            <v>8.3333333333333329E-2</v>
          </cell>
          <cell r="BE38">
            <v>0</v>
          </cell>
          <cell r="BF38">
            <v>0</v>
          </cell>
          <cell r="BG38">
            <v>-1</v>
          </cell>
          <cell r="BH38">
            <v>0</v>
          </cell>
        </row>
        <row r="39">
          <cell r="B39">
            <v>38832</v>
          </cell>
          <cell r="C39">
            <v>7896022660000</v>
          </cell>
          <cell r="D39" t="str">
            <v>CACHAZA PRAIANINHA 970ml THOQUINO</v>
          </cell>
          <cell r="E39">
            <v>6</v>
          </cell>
          <cell r="F39" t="str">
            <v>BEBIDAS</v>
          </cell>
          <cell r="G39" t="str">
            <v>BEBIDAS</v>
          </cell>
          <cell r="H39" t="str">
            <v>BEBIDAS C/ ALCOHOL</v>
          </cell>
          <cell r="I39" t="str">
            <v>DESTILADOS</v>
          </cell>
          <cell r="J39" t="str">
            <v>AGUARDIENTES / CACHAZA</v>
          </cell>
          <cell r="K39" t="str">
            <v>THOQUINO</v>
          </cell>
          <cell r="L39">
            <v>114</v>
          </cell>
          <cell r="M39" t="str">
            <v>APOLO IMPORT S.A. 2 - TRENTINO (114)</v>
          </cell>
          <cell r="N39">
            <v>6</v>
          </cell>
          <cell r="O39">
            <v>14</v>
          </cell>
          <cell r="P39">
            <v>3</v>
          </cell>
          <cell r="Q39">
            <v>11</v>
          </cell>
          <cell r="R39">
            <v>19</v>
          </cell>
          <cell r="S39">
            <v>43</v>
          </cell>
          <cell r="T39">
            <v>38</v>
          </cell>
          <cell r="U39">
            <v>49</v>
          </cell>
          <cell r="V39">
            <v>15</v>
          </cell>
          <cell r="W39">
            <v>26</v>
          </cell>
          <cell r="X39">
            <v>26</v>
          </cell>
          <cell r="Y39">
            <v>20</v>
          </cell>
          <cell r="Z39">
            <v>5</v>
          </cell>
          <cell r="AA39">
            <v>3</v>
          </cell>
          <cell r="AB39">
            <v>4</v>
          </cell>
          <cell r="AC39">
            <v>1</v>
          </cell>
          <cell r="AD39">
            <v>18</v>
          </cell>
          <cell r="AE39">
            <v>10</v>
          </cell>
          <cell r="AF39">
            <v>10</v>
          </cell>
          <cell r="AG39">
            <v>7</v>
          </cell>
          <cell r="AH39">
            <v>0</v>
          </cell>
          <cell r="AI39">
            <v>0</v>
          </cell>
          <cell r="AJ39" t="str">
            <v xml:space="preserve"> </v>
          </cell>
          <cell r="AK39" t="str">
            <v xml:space="preserve"> </v>
          </cell>
          <cell r="AL39" t="str">
            <v xml:space="preserve"> </v>
          </cell>
          <cell r="AM39" t="str">
            <v xml:space="preserve"> </v>
          </cell>
          <cell r="AN39" t="str">
            <v xml:space="preserve"> </v>
          </cell>
          <cell r="AO39" t="str">
            <v xml:space="preserve"> 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 t="str">
            <v>SV</v>
          </cell>
          <cell r="AV39">
            <v>15549.999959999999</v>
          </cell>
          <cell r="AW39">
            <v>15414.9292</v>
          </cell>
          <cell r="AX39">
            <v>17900</v>
          </cell>
          <cell r="AY39">
            <v>0.15112540489035475</v>
          </cell>
          <cell r="AZ39">
            <v>0.13128491843575424</v>
          </cell>
          <cell r="BA39">
            <v>16900</v>
          </cell>
          <cell r="BB39">
            <v>3</v>
          </cell>
          <cell r="BC39">
            <v>8.6816723052904887E-2</v>
          </cell>
          <cell r="BD39">
            <v>7.9881659171597674E-2</v>
          </cell>
          <cell r="BE39">
            <v>0</v>
          </cell>
          <cell r="BF39">
            <v>0</v>
          </cell>
          <cell r="BG39">
            <v>-1</v>
          </cell>
          <cell r="BH39">
            <v>0</v>
          </cell>
        </row>
        <row r="40">
          <cell r="B40">
            <v>12542</v>
          </cell>
          <cell r="C40">
            <v>8000440217220</v>
          </cell>
          <cell r="D40" t="str">
            <v>BRANDY 84 ORIGINAL 700ml STOCK</v>
          </cell>
          <cell r="E40">
            <v>6</v>
          </cell>
          <cell r="F40" t="str">
            <v>BEBIDAS</v>
          </cell>
          <cell r="G40" t="str">
            <v>BEBIDAS</v>
          </cell>
          <cell r="H40" t="str">
            <v>BEBIDAS C/ ALCOHOL</v>
          </cell>
          <cell r="I40" t="str">
            <v>DESTILADOS</v>
          </cell>
          <cell r="J40" t="str">
            <v>BRANDYS / COGÑAC</v>
          </cell>
          <cell r="K40" t="str">
            <v>STOCK</v>
          </cell>
          <cell r="L40">
            <v>114</v>
          </cell>
          <cell r="M40" t="str">
            <v>APOLO IMPORT S.A. 2 - TRENTINO (114)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 t="str">
            <v xml:space="preserve"> </v>
          </cell>
          <cell r="AK40" t="str">
            <v xml:space="preserve"> </v>
          </cell>
          <cell r="AL40" t="str">
            <v xml:space="preserve"> </v>
          </cell>
          <cell r="AM40" t="str">
            <v xml:space="preserve"> </v>
          </cell>
          <cell r="AN40" t="str">
            <v xml:space="preserve"> </v>
          </cell>
          <cell r="AO40" t="str">
            <v xml:space="preserve"> </v>
          </cell>
          <cell r="AP40" t="str">
            <v>SV</v>
          </cell>
          <cell r="AQ40" t="str">
            <v>SV</v>
          </cell>
          <cell r="AR40" t="str">
            <v>SV</v>
          </cell>
          <cell r="AS40" t="str">
            <v>SV</v>
          </cell>
          <cell r="AT40" t="str">
            <v>SV</v>
          </cell>
          <cell r="AU40" t="str">
            <v>SV</v>
          </cell>
          <cell r="AV40">
            <v>93130.000039999999</v>
          </cell>
          <cell r="AW40">
            <v>75570.285889999999</v>
          </cell>
          <cell r="AX40">
            <v>109900</v>
          </cell>
          <cell r="AY40">
            <v>0.18007086817134299</v>
          </cell>
          <cell r="AZ40">
            <v>0.15259326624203823</v>
          </cell>
          <cell r="BA40">
            <v>99900</v>
          </cell>
          <cell r="BB40">
            <v>3</v>
          </cell>
          <cell r="BC40">
            <v>7.2694083078409077E-2</v>
          </cell>
          <cell r="BD40">
            <v>6.7767767367367379E-2</v>
          </cell>
          <cell r="BE40">
            <v>0</v>
          </cell>
          <cell r="BF40">
            <v>0</v>
          </cell>
          <cell r="BG40">
            <v>-1</v>
          </cell>
          <cell r="BH40">
            <v>0</v>
          </cell>
        </row>
        <row r="41">
          <cell r="B41">
            <v>12544</v>
          </cell>
          <cell r="C41">
            <v>8000440396390</v>
          </cell>
          <cell r="D41" t="str">
            <v>BRANDY 84 RESERVA SPIRIT DRINK 700ml STOCK</v>
          </cell>
          <cell r="E41">
            <v>6</v>
          </cell>
          <cell r="F41" t="str">
            <v>BEBIDAS</v>
          </cell>
          <cell r="G41" t="str">
            <v>BEBIDAS</v>
          </cell>
          <cell r="H41" t="str">
            <v>BEBIDAS C/ ALCOHOL</v>
          </cell>
          <cell r="I41" t="str">
            <v>DESTILADOS</v>
          </cell>
          <cell r="J41" t="str">
            <v>BRANDYS / COGÑAC</v>
          </cell>
          <cell r="K41" t="str">
            <v>STOCK</v>
          </cell>
          <cell r="L41">
            <v>114</v>
          </cell>
          <cell r="M41" t="str">
            <v>APOLO IMPORT S.A. 2 - TRENTINO (114)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1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 t="str">
            <v xml:space="preserve"> </v>
          </cell>
          <cell r="AK41" t="str">
            <v xml:space="preserve"> </v>
          </cell>
          <cell r="AL41" t="str">
            <v xml:space="preserve"> </v>
          </cell>
          <cell r="AM41" t="str">
            <v xml:space="preserve"> </v>
          </cell>
          <cell r="AN41" t="str">
            <v xml:space="preserve"> </v>
          </cell>
          <cell r="AO41" t="str">
            <v xml:space="preserve"> </v>
          </cell>
          <cell r="AP41" t="str">
            <v>SV</v>
          </cell>
          <cell r="AQ41" t="str">
            <v>SV</v>
          </cell>
          <cell r="AR41" t="str">
            <v>SV</v>
          </cell>
          <cell r="AS41" t="str">
            <v>SV</v>
          </cell>
          <cell r="AT41" t="str">
            <v>SV</v>
          </cell>
          <cell r="AU41" t="str">
            <v>SV</v>
          </cell>
          <cell r="AV41">
            <v>67720.000039999999</v>
          </cell>
          <cell r="AW41">
            <v>59597.106690000001</v>
          </cell>
          <cell r="AX41">
            <v>79900</v>
          </cell>
          <cell r="AY41">
            <v>0.17985823911408261</v>
          </cell>
          <cell r="AZ41">
            <v>0.15244055018773467</v>
          </cell>
          <cell r="BA41">
            <v>75900</v>
          </cell>
          <cell r="BB41">
            <v>3</v>
          </cell>
          <cell r="BC41">
            <v>0.12079149372664411</v>
          </cell>
          <cell r="BD41">
            <v>0.1077733855072464</v>
          </cell>
          <cell r="BE41">
            <v>0</v>
          </cell>
          <cell r="BF41">
            <v>0</v>
          </cell>
          <cell r="BG41">
            <v>-1</v>
          </cell>
          <cell r="BH41">
            <v>0</v>
          </cell>
        </row>
        <row r="42">
          <cell r="B42">
            <v>38816</v>
          </cell>
          <cell r="C42">
            <v>7896022610005</v>
          </cell>
          <cell r="D42" t="str">
            <v>COGNAC JOAO DA BARRA 900ml THOQUINO</v>
          </cell>
          <cell r="E42">
            <v>12</v>
          </cell>
          <cell r="F42" t="str">
            <v>BEBIDAS</v>
          </cell>
          <cell r="G42" t="str">
            <v>BEBIDAS</v>
          </cell>
          <cell r="H42" t="str">
            <v>BEBIDAS C/ ALCOHOL</v>
          </cell>
          <cell r="I42" t="str">
            <v>DESTILADOS</v>
          </cell>
          <cell r="J42" t="str">
            <v>BRANDYS / COGÑAC</v>
          </cell>
          <cell r="K42" t="str">
            <v>THOQUINO</v>
          </cell>
          <cell r="L42">
            <v>114</v>
          </cell>
          <cell r="M42" t="str">
            <v>APOLO IMPORT S.A. 2 - TRENTINO (114)</v>
          </cell>
          <cell r="N42">
            <v>0</v>
          </cell>
          <cell r="O42">
            <v>2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1</v>
          </cell>
          <cell r="U42">
            <v>1</v>
          </cell>
          <cell r="V42">
            <v>0</v>
          </cell>
          <cell r="W42">
            <v>1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 t="str">
            <v xml:space="preserve"> </v>
          </cell>
          <cell r="AK42" t="str">
            <v xml:space="preserve"> </v>
          </cell>
          <cell r="AL42" t="str">
            <v xml:space="preserve"> </v>
          </cell>
          <cell r="AM42" t="str">
            <v xml:space="preserve"> </v>
          </cell>
          <cell r="AN42" t="str">
            <v xml:space="preserve"> </v>
          </cell>
          <cell r="AO42" t="str">
            <v xml:space="preserve"> </v>
          </cell>
          <cell r="AP42" t="str">
            <v>SV</v>
          </cell>
          <cell r="AQ42">
            <v>0</v>
          </cell>
          <cell r="AR42" t="str">
            <v>SV</v>
          </cell>
          <cell r="AS42" t="str">
            <v>SV</v>
          </cell>
          <cell r="AT42" t="str">
            <v>SV</v>
          </cell>
          <cell r="AU42" t="str">
            <v>SV</v>
          </cell>
          <cell r="AV42">
            <v>34700.000059999998</v>
          </cell>
          <cell r="AW42">
            <v>34699.999839999997</v>
          </cell>
          <cell r="AX42">
            <v>39900</v>
          </cell>
          <cell r="AY42">
            <v>0.14985590579275643</v>
          </cell>
          <cell r="AZ42">
            <v>0.13032581303258148</v>
          </cell>
          <cell r="BA42">
            <v>38900</v>
          </cell>
          <cell r="BB42">
            <v>3</v>
          </cell>
          <cell r="BC42">
            <v>0.12103746203855192</v>
          </cell>
          <cell r="BD42">
            <v>0.10796915012853474</v>
          </cell>
          <cell r="BE42">
            <v>0</v>
          </cell>
          <cell r="BF42">
            <v>0</v>
          </cell>
          <cell r="BG42">
            <v>-1</v>
          </cell>
          <cell r="BH42">
            <v>0</v>
          </cell>
        </row>
        <row r="43">
          <cell r="B43">
            <v>39490</v>
          </cell>
          <cell r="C43">
            <v>8901556122920</v>
          </cell>
          <cell r="D43" t="str">
            <v>BRANDY 750ML MORPHEUS</v>
          </cell>
          <cell r="E43">
            <v>12</v>
          </cell>
          <cell r="F43" t="str">
            <v>BEBIDAS</v>
          </cell>
          <cell r="G43" t="str">
            <v>BEBIDAS</v>
          </cell>
          <cell r="H43" t="str">
            <v>BEBIDAS C/ ALCOHOL</v>
          </cell>
          <cell r="I43" t="str">
            <v>DESTILADOS</v>
          </cell>
          <cell r="J43" t="str">
            <v>BRANDYS / COGÑAC</v>
          </cell>
          <cell r="K43" t="str">
            <v>MORPHEUS</v>
          </cell>
          <cell r="L43">
            <v>114</v>
          </cell>
          <cell r="M43" t="str">
            <v>APOLO IMPORT S.A. 2 - TRENTINO (114)</v>
          </cell>
          <cell r="N43">
            <v>0</v>
          </cell>
          <cell r="O43">
            <v>0</v>
          </cell>
          <cell r="P43">
            <v>2</v>
          </cell>
          <cell r="Q43">
            <v>1</v>
          </cell>
          <cell r="R43">
            <v>0</v>
          </cell>
          <cell r="S43">
            <v>0</v>
          </cell>
          <cell r="T43">
            <v>1</v>
          </cell>
          <cell r="U43">
            <v>0</v>
          </cell>
          <cell r="V43">
            <v>0</v>
          </cell>
          <cell r="W43">
            <v>1</v>
          </cell>
          <cell r="X43">
            <v>1</v>
          </cell>
          <cell r="Y43">
            <v>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1</v>
          </cell>
          <cell r="AG43">
            <v>2</v>
          </cell>
          <cell r="AH43">
            <v>0</v>
          </cell>
          <cell r="AI43">
            <v>0</v>
          </cell>
          <cell r="AJ43" t="str">
            <v xml:space="preserve"> </v>
          </cell>
          <cell r="AK43" t="str">
            <v xml:space="preserve"> </v>
          </cell>
          <cell r="AL43" t="str">
            <v xml:space="preserve"> </v>
          </cell>
          <cell r="AM43" t="str">
            <v xml:space="preserve"> </v>
          </cell>
          <cell r="AN43" t="str">
            <v xml:space="preserve"> </v>
          </cell>
          <cell r="AO43" t="str">
            <v xml:space="preserve"> </v>
          </cell>
          <cell r="AP43">
            <v>0</v>
          </cell>
          <cell r="AQ43" t="str">
            <v>SV</v>
          </cell>
          <cell r="AR43">
            <v>0</v>
          </cell>
          <cell r="AS43" t="str">
            <v>SV</v>
          </cell>
          <cell r="AT43">
            <v>0</v>
          </cell>
          <cell r="AU43" t="str">
            <v>SV</v>
          </cell>
          <cell r="AV43">
            <v>119919.99997999999</v>
          </cell>
          <cell r="AW43">
            <v>119920.00019999999</v>
          </cell>
          <cell r="AX43">
            <v>137900</v>
          </cell>
          <cell r="AY43">
            <v>0.14993328905102299</v>
          </cell>
          <cell r="AZ43">
            <v>0.13038433662073973</v>
          </cell>
          <cell r="BA43">
            <v>129900</v>
          </cell>
          <cell r="BB43">
            <v>3</v>
          </cell>
          <cell r="BC43">
            <v>8.3222148279390007E-2</v>
          </cell>
          <cell r="BD43">
            <v>7.6828329638183271E-2</v>
          </cell>
          <cell r="BE43">
            <v>0</v>
          </cell>
          <cell r="BF43">
            <v>0</v>
          </cell>
          <cell r="BG43">
            <v>-1</v>
          </cell>
          <cell r="BH43">
            <v>0</v>
          </cell>
        </row>
        <row r="44">
          <cell r="B44">
            <v>39478</v>
          </cell>
          <cell r="C44">
            <v>811272022580</v>
          </cell>
          <cell r="D44" t="str">
            <v>RON 180ml CONTESSA</v>
          </cell>
          <cell r="E44">
            <v>48</v>
          </cell>
          <cell r="F44" t="str">
            <v>BEBIDAS</v>
          </cell>
          <cell r="G44" t="str">
            <v>BEBIDAS</v>
          </cell>
          <cell r="H44" t="str">
            <v>BEBIDAS C/ ALCOHOL</v>
          </cell>
          <cell r="I44" t="str">
            <v>DESTILADOS</v>
          </cell>
          <cell r="J44" t="str">
            <v>RON</v>
          </cell>
          <cell r="K44" t="str">
            <v>CONTESSA</v>
          </cell>
          <cell r="L44">
            <v>114</v>
          </cell>
          <cell r="M44" t="str">
            <v>APOLO IMPORT S.A. 2 - TRENTINO (114)</v>
          </cell>
          <cell r="N44">
            <v>4</v>
          </cell>
          <cell r="O44">
            <v>1</v>
          </cell>
          <cell r="P44">
            <v>4</v>
          </cell>
          <cell r="Q44">
            <v>5</v>
          </cell>
          <cell r="R44">
            <v>3</v>
          </cell>
          <cell r="S44">
            <v>1</v>
          </cell>
          <cell r="T44">
            <v>2</v>
          </cell>
          <cell r="U44">
            <v>2</v>
          </cell>
          <cell r="V44">
            <v>3</v>
          </cell>
          <cell r="W44">
            <v>1</v>
          </cell>
          <cell r="X44">
            <v>1</v>
          </cell>
          <cell r="Y44">
            <v>1</v>
          </cell>
          <cell r="Z44">
            <v>2</v>
          </cell>
          <cell r="AA44">
            <v>6</v>
          </cell>
          <cell r="AB44">
            <v>1</v>
          </cell>
          <cell r="AC44">
            <v>2</v>
          </cell>
          <cell r="AD44">
            <v>3</v>
          </cell>
          <cell r="AE44">
            <v>3</v>
          </cell>
          <cell r="AF44">
            <v>2</v>
          </cell>
          <cell r="AG44">
            <v>3</v>
          </cell>
          <cell r="AH44">
            <v>0</v>
          </cell>
          <cell r="AI44">
            <v>0</v>
          </cell>
          <cell r="AJ44" t="str">
            <v xml:space="preserve"> </v>
          </cell>
          <cell r="AK44" t="str">
            <v xml:space="preserve"> </v>
          </cell>
          <cell r="AL44" t="str">
            <v xml:space="preserve"> </v>
          </cell>
          <cell r="AM44" t="str">
            <v xml:space="preserve"> </v>
          </cell>
          <cell r="AN44" t="str">
            <v xml:space="preserve"> </v>
          </cell>
          <cell r="AO44" t="str">
            <v xml:space="preserve"> 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 t="str">
            <v>SV</v>
          </cell>
          <cell r="AV44">
            <v>7725.0000300000002</v>
          </cell>
          <cell r="AW44">
            <v>7724.9998100000003</v>
          </cell>
          <cell r="AX44">
            <v>8900</v>
          </cell>
          <cell r="AY44">
            <v>0.15210355539636167</v>
          </cell>
          <cell r="AZ44">
            <v>0.13202246853932584</v>
          </cell>
          <cell r="BA44">
            <v>8750</v>
          </cell>
          <cell r="BB44">
            <v>6</v>
          </cell>
          <cell r="BC44">
            <v>0.13268607974361402</v>
          </cell>
          <cell r="BD44">
            <v>0.11714285371428569</v>
          </cell>
          <cell r="BE44">
            <v>8250</v>
          </cell>
          <cell r="BF44">
            <v>12</v>
          </cell>
          <cell r="BG44">
            <v>6.7961160901121698E-2</v>
          </cell>
          <cell r="BH44">
            <v>6.3636359999999975E-2</v>
          </cell>
        </row>
        <row r="45">
          <cell r="B45">
            <v>39481</v>
          </cell>
          <cell r="C45">
            <v>811272022573</v>
          </cell>
          <cell r="D45" t="str">
            <v>RON 375ml CONTESSA</v>
          </cell>
          <cell r="E45">
            <v>24</v>
          </cell>
          <cell r="F45" t="str">
            <v>BEBIDAS</v>
          </cell>
          <cell r="G45" t="str">
            <v>BEBIDAS</v>
          </cell>
          <cell r="H45" t="str">
            <v>BEBIDAS C/ ALCOHOL</v>
          </cell>
          <cell r="I45" t="str">
            <v>DESTILADOS</v>
          </cell>
          <cell r="J45" t="str">
            <v>RON</v>
          </cell>
          <cell r="K45" t="str">
            <v>CONTESSA</v>
          </cell>
          <cell r="L45">
            <v>114</v>
          </cell>
          <cell r="M45" t="str">
            <v>APOLO IMPORT S.A. 2 - TRENTINO (114)</v>
          </cell>
          <cell r="N45">
            <v>1</v>
          </cell>
          <cell r="O45">
            <v>2</v>
          </cell>
          <cell r="P45">
            <v>1</v>
          </cell>
          <cell r="Q45">
            <v>2</v>
          </cell>
          <cell r="R45">
            <v>2</v>
          </cell>
          <cell r="S45">
            <v>2</v>
          </cell>
          <cell r="T45">
            <v>1</v>
          </cell>
          <cell r="U45">
            <v>2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1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1</v>
          </cell>
          <cell r="AG45">
            <v>1</v>
          </cell>
          <cell r="AH45">
            <v>0</v>
          </cell>
          <cell r="AI45">
            <v>1</v>
          </cell>
          <cell r="AJ45" t="str">
            <v xml:space="preserve"> </v>
          </cell>
          <cell r="AK45" t="str">
            <v xml:space="preserve"> </v>
          </cell>
          <cell r="AL45" t="str">
            <v xml:space="preserve"> </v>
          </cell>
          <cell r="AM45" t="str">
            <v xml:space="preserve"> </v>
          </cell>
          <cell r="AN45" t="str">
            <v xml:space="preserve"> </v>
          </cell>
          <cell r="AO45" t="str">
            <v xml:space="preserve"> </v>
          </cell>
          <cell r="AP45">
            <v>0</v>
          </cell>
          <cell r="AQ45">
            <v>0</v>
          </cell>
          <cell r="AR45" t="str">
            <v>SV</v>
          </cell>
          <cell r="AS45" t="str">
            <v>SV</v>
          </cell>
          <cell r="AT45">
            <v>0</v>
          </cell>
          <cell r="AU45">
            <v>0</v>
          </cell>
          <cell r="AV45">
            <v>15549.999959999999</v>
          </cell>
          <cell r="AW45">
            <v>15549.999739999999</v>
          </cell>
          <cell r="AX45">
            <v>17900</v>
          </cell>
          <cell r="AY45">
            <v>0.15112540489035475</v>
          </cell>
          <cell r="AZ45">
            <v>0.13128491843575424</v>
          </cell>
          <cell r="BA45">
            <v>17500</v>
          </cell>
          <cell r="BB45">
            <v>3</v>
          </cell>
          <cell r="BC45">
            <v>0.12540193215537476</v>
          </cell>
          <cell r="BD45">
            <v>0.11142857371428576</v>
          </cell>
          <cell r="BE45">
            <v>16900</v>
          </cell>
          <cell r="BF45">
            <v>6</v>
          </cell>
          <cell r="BG45">
            <v>8.6816723052904887E-2</v>
          </cell>
          <cell r="BH45">
            <v>7.9881659171597674E-2</v>
          </cell>
        </row>
        <row r="46">
          <cell r="B46">
            <v>39480</v>
          </cell>
          <cell r="C46">
            <v>8902147010121</v>
          </cell>
          <cell r="D46" t="str">
            <v>RON 750ml CONTESSA</v>
          </cell>
          <cell r="E46">
            <v>12</v>
          </cell>
          <cell r="F46" t="str">
            <v>BEBIDAS</v>
          </cell>
          <cell r="G46" t="str">
            <v>BEBIDAS</v>
          </cell>
          <cell r="H46" t="str">
            <v>BEBIDAS C/ ALCOHOL</v>
          </cell>
          <cell r="I46" t="str">
            <v>DESTILADOS</v>
          </cell>
          <cell r="J46" t="str">
            <v>RON</v>
          </cell>
          <cell r="K46" t="str">
            <v>CONTESSA</v>
          </cell>
          <cell r="L46">
            <v>114</v>
          </cell>
          <cell r="M46" t="str">
            <v>APOLO IMPORT S.A. 2 - TRENTINO (114)</v>
          </cell>
          <cell r="N46">
            <v>1</v>
          </cell>
          <cell r="O46">
            <v>0</v>
          </cell>
          <cell r="P46">
            <v>7</v>
          </cell>
          <cell r="Q46">
            <v>0</v>
          </cell>
          <cell r="R46">
            <v>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1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1</v>
          </cell>
          <cell r="AC46">
            <v>1</v>
          </cell>
          <cell r="AD46">
            <v>1</v>
          </cell>
          <cell r="AE46">
            <v>0</v>
          </cell>
          <cell r="AF46">
            <v>1</v>
          </cell>
          <cell r="AG46">
            <v>1</v>
          </cell>
          <cell r="AH46">
            <v>0</v>
          </cell>
          <cell r="AI46">
            <v>0</v>
          </cell>
          <cell r="AJ46" t="str">
            <v xml:space="preserve"> </v>
          </cell>
          <cell r="AK46" t="str">
            <v xml:space="preserve"> </v>
          </cell>
          <cell r="AL46" t="str">
            <v xml:space="preserve"> </v>
          </cell>
          <cell r="AM46" t="str">
            <v xml:space="preserve"> </v>
          </cell>
          <cell r="AN46" t="str">
            <v xml:space="preserve"> </v>
          </cell>
          <cell r="AO46" t="str">
            <v xml:space="preserve"> </v>
          </cell>
          <cell r="AP46" t="str">
            <v>SV</v>
          </cell>
          <cell r="AQ46" t="str">
            <v>SV</v>
          </cell>
          <cell r="AR46" t="str">
            <v>SV</v>
          </cell>
          <cell r="AS46">
            <v>0</v>
          </cell>
          <cell r="AT46">
            <v>0</v>
          </cell>
          <cell r="AU46" t="str">
            <v>SV</v>
          </cell>
          <cell r="AV46">
            <v>31719.999960000001</v>
          </cell>
          <cell r="AW46">
            <v>31719.999629999998</v>
          </cell>
          <cell r="AX46">
            <v>36500</v>
          </cell>
          <cell r="AY46">
            <v>0.15069357017741924</v>
          </cell>
          <cell r="AZ46">
            <v>0.13095890520547943</v>
          </cell>
          <cell r="BA46">
            <v>35500</v>
          </cell>
          <cell r="BB46">
            <v>3</v>
          </cell>
          <cell r="BC46">
            <v>0.11916771893968181</v>
          </cell>
          <cell r="BD46">
            <v>0.10647887436619716</v>
          </cell>
          <cell r="BE46">
            <v>34500</v>
          </cell>
          <cell r="BF46">
            <v>6</v>
          </cell>
          <cell r="BG46">
            <v>8.7641867701944376E-2</v>
          </cell>
          <cell r="BH46">
            <v>8.0579711304347795E-2</v>
          </cell>
        </row>
        <row r="47">
          <cell r="B47">
            <v>39479</v>
          </cell>
          <cell r="C47">
            <v>811272022597</v>
          </cell>
          <cell r="D47" t="str">
            <v>RON 90ml CONTESSA</v>
          </cell>
          <cell r="E47">
            <v>96</v>
          </cell>
          <cell r="F47" t="str">
            <v>BEBIDAS</v>
          </cell>
          <cell r="G47" t="str">
            <v>BEBIDAS</v>
          </cell>
          <cell r="H47" t="str">
            <v>BEBIDAS C/ ALCOHOL</v>
          </cell>
          <cell r="I47" t="str">
            <v>DESTILADOS</v>
          </cell>
          <cell r="J47" t="str">
            <v>RON</v>
          </cell>
          <cell r="K47" t="str">
            <v>CONTESSA</v>
          </cell>
          <cell r="L47">
            <v>114</v>
          </cell>
          <cell r="M47" t="str">
            <v>APOLO IMPORT S.A. 2 - TRENTINO (114)</v>
          </cell>
          <cell r="N47">
            <v>7</v>
          </cell>
          <cell r="O47">
            <v>18</v>
          </cell>
          <cell r="P47">
            <v>67</v>
          </cell>
          <cell r="Q47">
            <v>58</v>
          </cell>
          <cell r="R47">
            <v>1</v>
          </cell>
          <cell r="S47">
            <v>14</v>
          </cell>
          <cell r="T47">
            <v>12</v>
          </cell>
          <cell r="U47">
            <v>13</v>
          </cell>
          <cell r="V47">
            <v>10</v>
          </cell>
          <cell r="W47">
            <v>15</v>
          </cell>
          <cell r="X47">
            <v>16</v>
          </cell>
          <cell r="Y47">
            <v>23</v>
          </cell>
          <cell r="Z47">
            <v>5</v>
          </cell>
          <cell r="AA47">
            <v>17</v>
          </cell>
          <cell r="AB47">
            <v>10</v>
          </cell>
          <cell r="AC47">
            <v>6</v>
          </cell>
          <cell r="AD47">
            <v>13</v>
          </cell>
          <cell r="AE47">
            <v>16</v>
          </cell>
          <cell r="AF47">
            <v>7</v>
          </cell>
          <cell r="AG47">
            <v>7</v>
          </cell>
          <cell r="AH47">
            <v>1</v>
          </cell>
          <cell r="AI47">
            <v>6</v>
          </cell>
          <cell r="AJ47" t="str">
            <v xml:space="preserve"> </v>
          </cell>
          <cell r="AK47" t="str">
            <v xml:space="preserve"> </v>
          </cell>
          <cell r="AL47" t="str">
            <v xml:space="preserve"> </v>
          </cell>
          <cell r="AM47" t="str">
            <v xml:space="preserve"> </v>
          </cell>
          <cell r="AN47" t="str">
            <v xml:space="preserve"> </v>
          </cell>
          <cell r="AO47" t="str">
            <v xml:space="preserve"> 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3950.0000100000002</v>
          </cell>
          <cell r="AW47">
            <v>3949.9998999999998</v>
          </cell>
          <cell r="AX47">
            <v>4550</v>
          </cell>
          <cell r="AY47">
            <v>0.15189873126101583</v>
          </cell>
          <cell r="AZ47">
            <v>0.13186812967032963</v>
          </cell>
          <cell r="BA47">
            <v>4350</v>
          </cell>
          <cell r="BB47">
            <v>6</v>
          </cell>
          <cell r="BC47">
            <v>0.10126581999679529</v>
          </cell>
          <cell r="BD47">
            <v>9.1954020689655122E-2</v>
          </cell>
          <cell r="BE47">
            <v>4250</v>
          </cell>
          <cell r="BF47">
            <v>12</v>
          </cell>
          <cell r="BG47">
            <v>7.5949364364685135E-2</v>
          </cell>
          <cell r="BH47">
            <v>7.0588232941176429E-2</v>
          </cell>
        </row>
        <row r="48">
          <cell r="B48">
            <v>39482</v>
          </cell>
          <cell r="C48">
            <v>811272022610</v>
          </cell>
          <cell r="D48" t="str">
            <v>RON BLANCO 180ml CONTESSA</v>
          </cell>
          <cell r="E48">
            <v>48</v>
          </cell>
          <cell r="F48" t="str">
            <v>BEBIDAS</v>
          </cell>
          <cell r="G48" t="str">
            <v>BEBIDAS</v>
          </cell>
          <cell r="H48" t="str">
            <v>BEBIDAS C/ ALCOHOL</v>
          </cell>
          <cell r="I48" t="str">
            <v>DESTILADOS</v>
          </cell>
          <cell r="J48" t="str">
            <v>RON</v>
          </cell>
          <cell r="K48" t="str">
            <v>CONTESSA</v>
          </cell>
          <cell r="L48">
            <v>114</v>
          </cell>
          <cell r="M48" t="str">
            <v>APOLO IMPORT S.A. 2 - TRENTINO (114)</v>
          </cell>
          <cell r="N48">
            <v>2</v>
          </cell>
          <cell r="O48">
            <v>0</v>
          </cell>
          <cell r="P48">
            <v>4</v>
          </cell>
          <cell r="Q48">
            <v>2</v>
          </cell>
          <cell r="R48">
            <v>3</v>
          </cell>
          <cell r="S48">
            <v>0</v>
          </cell>
          <cell r="T48">
            <v>1</v>
          </cell>
          <cell r="U48">
            <v>2</v>
          </cell>
          <cell r="V48">
            <v>0</v>
          </cell>
          <cell r="W48">
            <v>1</v>
          </cell>
          <cell r="X48">
            <v>0</v>
          </cell>
          <cell r="Y48">
            <v>1</v>
          </cell>
          <cell r="Z48">
            <v>2</v>
          </cell>
          <cell r="AA48">
            <v>1</v>
          </cell>
          <cell r="AB48">
            <v>1</v>
          </cell>
          <cell r="AC48">
            <v>2</v>
          </cell>
          <cell r="AD48">
            <v>0</v>
          </cell>
          <cell r="AE48">
            <v>1</v>
          </cell>
          <cell r="AF48">
            <v>2</v>
          </cell>
          <cell r="AG48">
            <v>2</v>
          </cell>
          <cell r="AH48">
            <v>0</v>
          </cell>
          <cell r="AI48">
            <v>0</v>
          </cell>
          <cell r="AJ48" t="str">
            <v xml:space="preserve"> </v>
          </cell>
          <cell r="AK48" t="str">
            <v xml:space="preserve"> </v>
          </cell>
          <cell r="AL48" t="str">
            <v xml:space="preserve"> </v>
          </cell>
          <cell r="AM48" t="str">
            <v xml:space="preserve"> </v>
          </cell>
          <cell r="AN48" t="str">
            <v xml:space="preserve"> </v>
          </cell>
          <cell r="AO48" t="str">
            <v xml:space="preserve"> 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 t="str">
            <v>SV</v>
          </cell>
          <cell r="AV48">
            <v>7725.0000300000002</v>
          </cell>
          <cell r="AW48">
            <v>7724.9997000000003</v>
          </cell>
          <cell r="AX48">
            <v>8900</v>
          </cell>
          <cell r="AY48">
            <v>0.15210355539636167</v>
          </cell>
          <cell r="AZ48">
            <v>0.13202246853932584</v>
          </cell>
          <cell r="BA48">
            <v>8750</v>
          </cell>
          <cell r="BB48">
            <v>6</v>
          </cell>
          <cell r="BC48">
            <v>0.13268607974361402</v>
          </cell>
          <cell r="BD48">
            <v>0.11714285371428569</v>
          </cell>
          <cell r="BE48">
            <v>8250</v>
          </cell>
          <cell r="BF48">
            <v>12</v>
          </cell>
          <cell r="BG48">
            <v>6.7961160901121698E-2</v>
          </cell>
          <cell r="BH48">
            <v>6.3636359999999975E-2</v>
          </cell>
        </row>
        <row r="49">
          <cell r="B49">
            <v>39484</v>
          </cell>
          <cell r="C49">
            <v>811272022603</v>
          </cell>
          <cell r="D49" t="str">
            <v>RON BLANCO 375ml CONTESSA</v>
          </cell>
          <cell r="E49">
            <v>24</v>
          </cell>
          <cell r="F49" t="str">
            <v>BEBIDAS</v>
          </cell>
          <cell r="G49" t="str">
            <v>BEBIDAS</v>
          </cell>
          <cell r="H49" t="str">
            <v>BEBIDAS C/ ALCOHOL</v>
          </cell>
          <cell r="I49" t="str">
            <v>DESTILADOS</v>
          </cell>
          <cell r="J49" t="str">
            <v>RON</v>
          </cell>
          <cell r="K49" t="str">
            <v>CONTESSA</v>
          </cell>
          <cell r="L49">
            <v>114</v>
          </cell>
          <cell r="M49" t="str">
            <v>APOLO IMPORT S.A. 2 - TRENTINO (114)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1</v>
          </cell>
          <cell r="S49">
            <v>1</v>
          </cell>
          <cell r="T49">
            <v>1</v>
          </cell>
          <cell r="U49">
            <v>1</v>
          </cell>
          <cell r="V49">
            <v>1</v>
          </cell>
          <cell r="W49">
            <v>1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 t="str">
            <v xml:space="preserve"> </v>
          </cell>
          <cell r="AK49" t="str">
            <v xml:space="preserve"> </v>
          </cell>
          <cell r="AL49" t="str">
            <v xml:space="preserve"> </v>
          </cell>
          <cell r="AM49" t="str">
            <v xml:space="preserve"> </v>
          </cell>
          <cell r="AN49" t="str">
            <v xml:space="preserve"> </v>
          </cell>
          <cell r="AO49" t="str">
            <v xml:space="preserve"> </v>
          </cell>
          <cell r="AP49" t="str">
            <v>SV</v>
          </cell>
          <cell r="AQ49">
            <v>0</v>
          </cell>
          <cell r="AR49" t="str">
            <v>SV</v>
          </cell>
          <cell r="AS49" t="str">
            <v>SV</v>
          </cell>
          <cell r="AT49" t="str">
            <v>SV</v>
          </cell>
          <cell r="AU49" t="str">
            <v>SV</v>
          </cell>
          <cell r="AV49">
            <v>15549.999959999999</v>
          </cell>
          <cell r="AW49">
            <v>15549.999739999999</v>
          </cell>
          <cell r="AX49">
            <v>17900</v>
          </cell>
          <cell r="AY49">
            <v>0.15112540489035475</v>
          </cell>
          <cell r="AZ49">
            <v>0.13128491843575424</v>
          </cell>
          <cell r="BA49">
            <v>17500</v>
          </cell>
          <cell r="BB49">
            <v>3</v>
          </cell>
          <cell r="BC49">
            <v>0.12540193215537476</v>
          </cell>
          <cell r="BD49">
            <v>0.11142857371428576</v>
          </cell>
          <cell r="BE49">
            <v>16900</v>
          </cell>
          <cell r="BF49">
            <v>6</v>
          </cell>
          <cell r="BG49">
            <v>8.6816723052904887E-2</v>
          </cell>
          <cell r="BH49">
            <v>7.9881659171597674E-2</v>
          </cell>
        </row>
        <row r="50">
          <cell r="B50">
            <v>39483</v>
          </cell>
          <cell r="C50">
            <v>8902147012729</v>
          </cell>
          <cell r="D50" t="str">
            <v>RON BLANCO 750ml CONTESSA</v>
          </cell>
          <cell r="E50">
            <v>12</v>
          </cell>
          <cell r="F50" t="str">
            <v>BEBIDAS</v>
          </cell>
          <cell r="G50" t="str">
            <v>BEBIDAS</v>
          </cell>
          <cell r="H50" t="str">
            <v>BEBIDAS C/ ALCOHOL</v>
          </cell>
          <cell r="I50" t="str">
            <v>DESTILADOS</v>
          </cell>
          <cell r="J50" t="str">
            <v>RON</v>
          </cell>
          <cell r="K50" t="str">
            <v>CONTESSA</v>
          </cell>
          <cell r="L50">
            <v>114</v>
          </cell>
          <cell r="M50" t="str">
            <v>APOLO IMPORT S.A. 2 - TRENTINO (114)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1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 t="str">
            <v xml:space="preserve"> </v>
          </cell>
          <cell r="AK50" t="str">
            <v xml:space="preserve"> </v>
          </cell>
          <cell r="AL50" t="str">
            <v xml:space="preserve"> </v>
          </cell>
          <cell r="AM50" t="str">
            <v xml:space="preserve"> </v>
          </cell>
          <cell r="AN50" t="str">
            <v xml:space="preserve"> </v>
          </cell>
          <cell r="AO50" t="str">
            <v xml:space="preserve"> </v>
          </cell>
          <cell r="AP50" t="str">
            <v>SV</v>
          </cell>
          <cell r="AQ50" t="str">
            <v>SV</v>
          </cell>
          <cell r="AR50" t="str">
            <v>SV</v>
          </cell>
          <cell r="AS50" t="str">
            <v>SV</v>
          </cell>
          <cell r="AT50" t="str">
            <v>SV</v>
          </cell>
          <cell r="AU50" t="str">
            <v>SV</v>
          </cell>
          <cell r="AV50">
            <v>31719.999960000001</v>
          </cell>
          <cell r="AW50">
            <v>31719.999739999999</v>
          </cell>
          <cell r="AX50">
            <v>36500</v>
          </cell>
          <cell r="AY50">
            <v>0.15069357017741924</v>
          </cell>
          <cell r="AZ50">
            <v>0.13095890520547943</v>
          </cell>
          <cell r="BA50">
            <v>35900</v>
          </cell>
          <cell r="BB50">
            <v>3</v>
          </cell>
          <cell r="BC50">
            <v>0.13177805943477683</v>
          </cell>
          <cell r="BD50">
            <v>0.11643454150417824</v>
          </cell>
          <cell r="BE50">
            <v>34500</v>
          </cell>
          <cell r="BF50">
            <v>6</v>
          </cell>
          <cell r="BG50">
            <v>8.7641867701944376E-2</v>
          </cell>
          <cell r="BH50">
            <v>8.0579711304347795E-2</v>
          </cell>
        </row>
        <row r="51">
          <cell r="B51">
            <v>39485</v>
          </cell>
          <cell r="C51">
            <v>811272022627</v>
          </cell>
          <cell r="D51" t="str">
            <v>RON BLANCO 90ml CONTESSA</v>
          </cell>
          <cell r="E51">
            <v>96</v>
          </cell>
          <cell r="F51" t="str">
            <v>BEBIDAS</v>
          </cell>
          <cell r="G51" t="str">
            <v>BEBIDAS</v>
          </cell>
          <cell r="H51" t="str">
            <v>BEBIDAS C/ ALCOHOL</v>
          </cell>
          <cell r="I51" t="str">
            <v>DESTILADOS</v>
          </cell>
          <cell r="J51" t="str">
            <v>RON</v>
          </cell>
          <cell r="K51" t="str">
            <v>CONTESSA</v>
          </cell>
          <cell r="L51">
            <v>114</v>
          </cell>
          <cell r="M51" t="str">
            <v>APOLO IMPORT S.A. 2 - TRENTINO (114)</v>
          </cell>
          <cell r="N51">
            <v>10</v>
          </cell>
          <cell r="O51">
            <v>12</v>
          </cell>
          <cell r="P51">
            <v>21</v>
          </cell>
          <cell r="Q51">
            <v>15</v>
          </cell>
          <cell r="R51">
            <v>10</v>
          </cell>
          <cell r="S51">
            <v>5</v>
          </cell>
          <cell r="T51">
            <v>10</v>
          </cell>
          <cell r="U51">
            <v>12</v>
          </cell>
          <cell r="V51">
            <v>7</v>
          </cell>
          <cell r="W51">
            <v>12</v>
          </cell>
          <cell r="X51">
            <v>10</v>
          </cell>
          <cell r="Y51">
            <v>14</v>
          </cell>
          <cell r="Z51">
            <v>4</v>
          </cell>
          <cell r="AA51">
            <v>3</v>
          </cell>
          <cell r="AB51">
            <v>7</v>
          </cell>
          <cell r="AC51">
            <v>6</v>
          </cell>
          <cell r="AD51">
            <v>9</v>
          </cell>
          <cell r="AE51">
            <v>17</v>
          </cell>
          <cell r="AF51">
            <v>20</v>
          </cell>
          <cell r="AG51">
            <v>21</v>
          </cell>
          <cell r="AH51">
            <v>3</v>
          </cell>
          <cell r="AI51">
            <v>4</v>
          </cell>
          <cell r="AJ51" t="str">
            <v xml:space="preserve"> </v>
          </cell>
          <cell r="AK51" t="str">
            <v xml:space="preserve"> </v>
          </cell>
          <cell r="AL51" t="str">
            <v xml:space="preserve"> </v>
          </cell>
          <cell r="AM51" t="str">
            <v xml:space="preserve"> </v>
          </cell>
          <cell r="AN51" t="str">
            <v xml:space="preserve"> </v>
          </cell>
          <cell r="AO51" t="str">
            <v xml:space="preserve"> 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3950.0000100000002</v>
          </cell>
          <cell r="AW51">
            <v>3949.9997899999998</v>
          </cell>
          <cell r="AX51">
            <v>4550</v>
          </cell>
          <cell r="AY51">
            <v>0.15189873126101583</v>
          </cell>
          <cell r="AZ51">
            <v>0.13186812967032963</v>
          </cell>
          <cell r="BA51">
            <v>4350</v>
          </cell>
          <cell r="BB51">
            <v>6</v>
          </cell>
          <cell r="BC51">
            <v>0.10126581999679529</v>
          </cell>
          <cell r="BD51">
            <v>9.1954020689655122E-2</v>
          </cell>
          <cell r="BE51">
            <v>4250</v>
          </cell>
          <cell r="BF51">
            <v>12</v>
          </cell>
          <cell r="BG51">
            <v>7.5949364364685135E-2</v>
          </cell>
          <cell r="BH51">
            <v>7.0588232941176429E-2</v>
          </cell>
        </row>
        <row r="52">
          <cell r="B52">
            <v>16360</v>
          </cell>
          <cell r="C52">
            <v>8000440365518</v>
          </cell>
          <cell r="D52" t="str">
            <v>GIN 1lt WAPPING</v>
          </cell>
          <cell r="E52">
            <v>6</v>
          </cell>
          <cell r="F52" t="str">
            <v>BEBIDAS</v>
          </cell>
          <cell r="G52" t="str">
            <v>BEBIDAS</v>
          </cell>
          <cell r="H52" t="str">
            <v>BEBIDAS C/ ALCOHOL</v>
          </cell>
          <cell r="I52" t="str">
            <v>GIN / PISCO</v>
          </cell>
          <cell r="J52" t="str">
            <v>GIN</v>
          </cell>
          <cell r="K52" t="str">
            <v>WAPPING</v>
          </cell>
          <cell r="L52">
            <v>114</v>
          </cell>
          <cell r="M52" t="str">
            <v>APOLO IMPORT S.A. 2 - TRENTINO (114)</v>
          </cell>
          <cell r="N52">
            <v>3</v>
          </cell>
          <cell r="O52">
            <v>1</v>
          </cell>
          <cell r="P52">
            <v>1</v>
          </cell>
          <cell r="Q52">
            <v>1</v>
          </cell>
          <cell r="R52">
            <v>1</v>
          </cell>
          <cell r="S52">
            <v>3</v>
          </cell>
          <cell r="T52">
            <v>5</v>
          </cell>
          <cell r="U52">
            <v>3</v>
          </cell>
          <cell r="V52">
            <v>3</v>
          </cell>
          <cell r="W52">
            <v>0</v>
          </cell>
          <cell r="X52">
            <v>0</v>
          </cell>
          <cell r="Y52">
            <v>0</v>
          </cell>
          <cell r="Z52">
            <v>1</v>
          </cell>
          <cell r="AA52">
            <v>1</v>
          </cell>
          <cell r="AB52">
            <v>0</v>
          </cell>
          <cell r="AC52">
            <v>0</v>
          </cell>
          <cell r="AD52">
            <v>1</v>
          </cell>
          <cell r="AE52">
            <v>1</v>
          </cell>
          <cell r="AF52">
            <v>3</v>
          </cell>
          <cell r="AG52">
            <v>1</v>
          </cell>
          <cell r="AH52">
            <v>0</v>
          </cell>
          <cell r="AI52">
            <v>0</v>
          </cell>
          <cell r="AJ52" t="str">
            <v xml:space="preserve"> </v>
          </cell>
          <cell r="AK52" t="str">
            <v xml:space="preserve"> </v>
          </cell>
          <cell r="AL52" t="str">
            <v xml:space="preserve"> </v>
          </cell>
          <cell r="AM52" t="str">
            <v xml:space="preserve"> </v>
          </cell>
          <cell r="AN52" t="str">
            <v xml:space="preserve"> </v>
          </cell>
          <cell r="AO52" t="str">
            <v xml:space="preserve"> </v>
          </cell>
          <cell r="AP52">
            <v>0</v>
          </cell>
          <cell r="AQ52">
            <v>0</v>
          </cell>
          <cell r="AR52" t="str">
            <v>SV</v>
          </cell>
          <cell r="AS52" t="str">
            <v>SV</v>
          </cell>
          <cell r="AT52">
            <v>0</v>
          </cell>
          <cell r="AU52" t="str">
            <v>SV</v>
          </cell>
          <cell r="AV52">
            <v>53290.000059999998</v>
          </cell>
          <cell r="AW52">
            <v>44360.641929999998</v>
          </cell>
          <cell r="AX52">
            <v>62900</v>
          </cell>
          <cell r="AY52">
            <v>0.1803340200634258</v>
          </cell>
          <cell r="AZ52">
            <v>0.1527821930047695</v>
          </cell>
          <cell r="BA52">
            <v>59900</v>
          </cell>
          <cell r="BB52">
            <v>3</v>
          </cell>
          <cell r="BC52">
            <v>0.12403827983782523</v>
          </cell>
          <cell r="BD52">
            <v>0.1103505833055092</v>
          </cell>
          <cell r="BE52">
            <v>57900</v>
          </cell>
          <cell r="BF52">
            <v>6</v>
          </cell>
          <cell r="BG52">
            <v>8.6507786354091509E-2</v>
          </cell>
          <cell r="BH52">
            <v>7.9620033506044935E-2</v>
          </cell>
        </row>
        <row r="53">
          <cell r="B53">
            <v>30483</v>
          </cell>
          <cell r="C53">
            <v>8000440365013</v>
          </cell>
          <cell r="D53" t="str">
            <v>GIN PACK PROMOCIONAL WAPPING</v>
          </cell>
          <cell r="E53">
            <v>1</v>
          </cell>
          <cell r="F53" t="str">
            <v>BEBIDAS</v>
          </cell>
          <cell r="G53" t="str">
            <v>BEBIDAS</v>
          </cell>
          <cell r="H53" t="str">
            <v>BEBIDAS C/ ALCOHOL</v>
          </cell>
          <cell r="I53" t="str">
            <v>GIN / PISCO</v>
          </cell>
          <cell r="J53" t="str">
            <v>GIN</v>
          </cell>
          <cell r="K53" t="str">
            <v>WAPPING</v>
          </cell>
          <cell r="L53">
            <v>114</v>
          </cell>
          <cell r="M53" t="str">
            <v>APOLO IMPORT S.A. 2 - TRENTINO (114)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 t="str">
            <v xml:space="preserve"> </v>
          </cell>
          <cell r="AK53" t="str">
            <v xml:space="preserve"> </v>
          </cell>
          <cell r="AL53" t="str">
            <v xml:space="preserve"> </v>
          </cell>
          <cell r="AM53" t="str">
            <v xml:space="preserve"> </v>
          </cell>
          <cell r="AN53" t="str">
            <v xml:space="preserve"> </v>
          </cell>
          <cell r="AO53" t="str">
            <v xml:space="preserve"> </v>
          </cell>
          <cell r="AP53" t="str">
            <v>SV</v>
          </cell>
          <cell r="AQ53" t="str">
            <v>SV</v>
          </cell>
          <cell r="AR53" t="str">
            <v>SV</v>
          </cell>
          <cell r="AS53" t="str">
            <v>SV</v>
          </cell>
          <cell r="AT53" t="str">
            <v>SV</v>
          </cell>
          <cell r="AU53" t="str">
            <v>SV</v>
          </cell>
          <cell r="AV53">
            <v>62116.000001</v>
          </cell>
          <cell r="AW53">
            <v>62115.999989999997</v>
          </cell>
          <cell r="AX53">
            <v>69900</v>
          </cell>
          <cell r="AY53">
            <v>0.12531392876029823</v>
          </cell>
          <cell r="AZ53">
            <v>0.11135908439198855</v>
          </cell>
          <cell r="BB53">
            <v>0</v>
          </cell>
          <cell r="BC53">
            <v>-1</v>
          </cell>
          <cell r="BD53">
            <v>0</v>
          </cell>
          <cell r="BF53">
            <v>0</v>
          </cell>
          <cell r="BG53">
            <v>-1</v>
          </cell>
          <cell r="BH53">
            <v>0</v>
          </cell>
        </row>
        <row r="54">
          <cell r="B54">
            <v>16352</v>
          </cell>
          <cell r="C54">
            <v>8000440112792</v>
          </cell>
          <cell r="D54" t="str">
            <v>APERITIVO 84 CREMA 700ml  STOCK</v>
          </cell>
          <cell r="E54">
            <v>6</v>
          </cell>
          <cell r="F54" t="str">
            <v>BEBIDAS</v>
          </cell>
          <cell r="G54" t="str">
            <v>BEBIDAS</v>
          </cell>
          <cell r="H54" t="str">
            <v>BEBIDAS C/ ALCOHOL</v>
          </cell>
          <cell r="I54" t="str">
            <v>LICORES</v>
          </cell>
          <cell r="J54" t="str">
            <v>COGNAC / CREMOSOS</v>
          </cell>
          <cell r="K54" t="str">
            <v>STOCK</v>
          </cell>
          <cell r="L54">
            <v>114</v>
          </cell>
          <cell r="M54" t="str">
            <v>APOLO IMPORT S.A. 2 - TRENTINO (114)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1</v>
          </cell>
          <cell r="AC54">
            <v>2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 t="str">
            <v xml:space="preserve"> </v>
          </cell>
          <cell r="AK54" t="str">
            <v xml:space="preserve"> </v>
          </cell>
          <cell r="AL54" t="str">
            <v xml:space="preserve"> </v>
          </cell>
          <cell r="AM54" t="str">
            <v xml:space="preserve"> </v>
          </cell>
          <cell r="AN54" t="str">
            <v xml:space="preserve"> </v>
          </cell>
          <cell r="AO54" t="str">
            <v xml:space="preserve"> </v>
          </cell>
          <cell r="AP54" t="str">
            <v>SV</v>
          </cell>
          <cell r="AQ54" t="str">
            <v>SV</v>
          </cell>
          <cell r="AR54" t="str">
            <v>SV</v>
          </cell>
          <cell r="AS54">
            <v>0</v>
          </cell>
          <cell r="AT54" t="str">
            <v>SV</v>
          </cell>
          <cell r="AU54" t="str">
            <v>SV</v>
          </cell>
          <cell r="AV54">
            <v>110090.00002000001</v>
          </cell>
          <cell r="AW54">
            <v>77328.784280000007</v>
          </cell>
          <cell r="AX54">
            <v>129900</v>
          </cell>
          <cell r="AY54">
            <v>0.17994368222727886</v>
          </cell>
          <cell r="AZ54">
            <v>0.15250192440338717</v>
          </cell>
          <cell r="BA54">
            <v>119900</v>
          </cell>
          <cell r="BB54">
            <v>3</v>
          </cell>
          <cell r="BC54">
            <v>8.9108910693231014E-2</v>
          </cell>
          <cell r="BD54">
            <v>8.1818181651376096E-2</v>
          </cell>
          <cell r="BE54">
            <v>0</v>
          </cell>
          <cell r="BF54">
            <v>0</v>
          </cell>
          <cell r="BG54">
            <v>-1</v>
          </cell>
          <cell r="BH54">
            <v>0</v>
          </cell>
        </row>
        <row r="55">
          <cell r="B55">
            <v>16343</v>
          </cell>
          <cell r="C55">
            <v>8001134000760</v>
          </cell>
          <cell r="D55" t="str">
            <v>LICOR WHISKY CREAM 700ml SHERWOOD</v>
          </cell>
          <cell r="E55">
            <v>12</v>
          </cell>
          <cell r="F55" t="str">
            <v>BEBIDAS</v>
          </cell>
          <cell r="G55" t="str">
            <v>BEBIDAS</v>
          </cell>
          <cell r="H55" t="str">
            <v>BEBIDAS C/ ALCOHOL</v>
          </cell>
          <cell r="I55" t="str">
            <v>LICORES</v>
          </cell>
          <cell r="J55" t="str">
            <v>COGNAC / CREMOSOS</v>
          </cell>
          <cell r="K55" t="str">
            <v>SHERWOOD</v>
          </cell>
          <cell r="L55">
            <v>114</v>
          </cell>
          <cell r="M55" t="str">
            <v>APOLO IMPORT S.A. 2 - TRENTINO (114)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 t="str">
            <v xml:space="preserve"> </v>
          </cell>
          <cell r="AK55" t="str">
            <v xml:space="preserve"> </v>
          </cell>
          <cell r="AL55" t="str">
            <v xml:space="preserve"> </v>
          </cell>
          <cell r="AM55" t="str">
            <v xml:space="preserve"> </v>
          </cell>
          <cell r="AN55" t="str">
            <v xml:space="preserve"> </v>
          </cell>
          <cell r="AO55" t="str">
            <v xml:space="preserve"> </v>
          </cell>
          <cell r="AP55" t="str">
            <v>SV</v>
          </cell>
          <cell r="AQ55" t="str">
            <v>SV</v>
          </cell>
          <cell r="AR55" t="str">
            <v>SV</v>
          </cell>
          <cell r="AS55" t="str">
            <v>SV</v>
          </cell>
          <cell r="AT55" t="str">
            <v>SV</v>
          </cell>
          <cell r="AU55" t="str">
            <v>SV</v>
          </cell>
          <cell r="AV55">
            <v>101610.00003</v>
          </cell>
          <cell r="AW55">
            <v>85765.492670000007</v>
          </cell>
          <cell r="AX55">
            <v>119900</v>
          </cell>
          <cell r="AY55">
            <v>0.18000196796181434</v>
          </cell>
          <cell r="AZ55">
            <v>0.15254378623853215</v>
          </cell>
          <cell r="BA55">
            <v>109900</v>
          </cell>
          <cell r="BB55">
            <v>3</v>
          </cell>
          <cell r="BC55">
            <v>8.1586457706450233E-2</v>
          </cell>
          <cell r="BD55">
            <v>7.5432210828025523E-2</v>
          </cell>
          <cell r="BE55">
            <v>0</v>
          </cell>
          <cell r="BF55">
            <v>0</v>
          </cell>
          <cell r="BG55">
            <v>-1</v>
          </cell>
          <cell r="BH55">
            <v>0</v>
          </cell>
        </row>
        <row r="56">
          <cell r="B56">
            <v>16353</v>
          </cell>
          <cell r="C56">
            <v>8000440112877</v>
          </cell>
          <cell r="D56" t="str">
            <v>APERITIVO SAMBUCA 1lt STOCK</v>
          </cell>
          <cell r="E56">
            <v>6</v>
          </cell>
          <cell r="F56" t="str">
            <v>BEBIDAS</v>
          </cell>
          <cell r="G56" t="str">
            <v>BEBIDAS</v>
          </cell>
          <cell r="H56" t="str">
            <v>BEBIDAS C/ ALCOHOL</v>
          </cell>
          <cell r="I56" t="str">
            <v>LICORES</v>
          </cell>
          <cell r="J56" t="str">
            <v>LICORES ESPECIALES</v>
          </cell>
          <cell r="K56" t="str">
            <v>STOCK</v>
          </cell>
          <cell r="L56">
            <v>114</v>
          </cell>
          <cell r="M56" t="str">
            <v>APOLO IMPORT S.A. 2 - TRENTINO (114)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 t="str">
            <v xml:space="preserve"> </v>
          </cell>
          <cell r="AK56" t="str">
            <v xml:space="preserve"> </v>
          </cell>
          <cell r="AL56" t="str">
            <v xml:space="preserve"> </v>
          </cell>
          <cell r="AM56" t="str">
            <v xml:space="preserve"> </v>
          </cell>
          <cell r="AN56" t="str">
            <v xml:space="preserve"> </v>
          </cell>
          <cell r="AO56" t="str">
            <v xml:space="preserve"> </v>
          </cell>
          <cell r="AP56" t="str">
            <v>SV</v>
          </cell>
          <cell r="AQ56" t="str">
            <v>SV</v>
          </cell>
          <cell r="AR56" t="str">
            <v>SV</v>
          </cell>
          <cell r="AS56" t="str">
            <v>SV</v>
          </cell>
          <cell r="AT56" t="str">
            <v>SV</v>
          </cell>
          <cell r="AU56" t="str">
            <v>SV</v>
          </cell>
          <cell r="AV56">
            <v>93129.999995999999</v>
          </cell>
          <cell r="AW56">
            <v>83384.359630000006</v>
          </cell>
          <cell r="AX56">
            <v>109900</v>
          </cell>
          <cell r="AY56">
            <v>0.18007086872887679</v>
          </cell>
          <cell r="AZ56">
            <v>0.15259326664240219</v>
          </cell>
          <cell r="BA56">
            <v>99900</v>
          </cell>
          <cell r="BB56">
            <v>3</v>
          </cell>
          <cell r="BC56">
            <v>7.2694083585211899E-2</v>
          </cell>
          <cell r="BD56">
            <v>6.7767767807807827E-2</v>
          </cell>
          <cell r="BE56">
            <v>0</v>
          </cell>
          <cell r="BF56">
            <v>0</v>
          </cell>
          <cell r="BG56">
            <v>-1</v>
          </cell>
          <cell r="BH56">
            <v>0</v>
          </cell>
        </row>
        <row r="57">
          <cell r="B57">
            <v>16354</v>
          </cell>
          <cell r="C57">
            <v>8000440113096</v>
          </cell>
          <cell r="D57" t="str">
            <v>APERITIVO TRIPLE SEC 1lt STOCK</v>
          </cell>
          <cell r="E57">
            <v>6</v>
          </cell>
          <cell r="F57" t="str">
            <v>BEBIDAS</v>
          </cell>
          <cell r="G57" t="str">
            <v>BEBIDAS</v>
          </cell>
          <cell r="H57" t="str">
            <v>BEBIDAS C/ ALCOHOL</v>
          </cell>
          <cell r="I57" t="str">
            <v>LICORES</v>
          </cell>
          <cell r="J57" t="str">
            <v>NORMAL BL-NO</v>
          </cell>
          <cell r="K57" t="str">
            <v>STOCK</v>
          </cell>
          <cell r="L57">
            <v>114</v>
          </cell>
          <cell r="M57" t="str">
            <v>APOLO IMPORT S.A. 2 - TRENTINO (114)</v>
          </cell>
          <cell r="N57">
            <v>0</v>
          </cell>
          <cell r="O57">
            <v>0</v>
          </cell>
          <cell r="P57">
            <v>1</v>
          </cell>
          <cell r="Q57">
            <v>1</v>
          </cell>
          <cell r="R57">
            <v>0</v>
          </cell>
          <cell r="S57">
            <v>0</v>
          </cell>
          <cell r="T57">
            <v>1</v>
          </cell>
          <cell r="U57">
            <v>1</v>
          </cell>
          <cell r="V57">
            <v>1</v>
          </cell>
          <cell r="W57">
            <v>0</v>
          </cell>
          <cell r="X57">
            <v>0</v>
          </cell>
          <cell r="Y57">
            <v>1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3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 t="str">
            <v xml:space="preserve"> </v>
          </cell>
          <cell r="AK57" t="str">
            <v xml:space="preserve"> </v>
          </cell>
          <cell r="AL57" t="str">
            <v xml:space="preserve"> </v>
          </cell>
          <cell r="AM57" t="str">
            <v xml:space="preserve"> </v>
          </cell>
          <cell r="AN57" t="str">
            <v xml:space="preserve"> </v>
          </cell>
          <cell r="AO57" t="str">
            <v xml:space="preserve"> </v>
          </cell>
          <cell r="AP57">
            <v>0</v>
          </cell>
          <cell r="AQ57">
            <v>0</v>
          </cell>
          <cell r="AR57">
            <v>0</v>
          </cell>
          <cell r="AS57" t="str">
            <v>SV</v>
          </cell>
          <cell r="AT57" t="str">
            <v>SV</v>
          </cell>
          <cell r="AU57" t="str">
            <v>SV</v>
          </cell>
          <cell r="AV57">
            <v>93129.999995999999</v>
          </cell>
          <cell r="AW57">
            <v>83854.457939999993</v>
          </cell>
          <cell r="AX57">
            <v>109900</v>
          </cell>
          <cell r="AY57">
            <v>0.18007086872887679</v>
          </cell>
          <cell r="AZ57">
            <v>0.15259326664240219</v>
          </cell>
          <cell r="BA57">
            <v>99900</v>
          </cell>
          <cell r="BB57">
            <v>3</v>
          </cell>
          <cell r="BC57">
            <v>7.2694083585211899E-2</v>
          </cell>
          <cell r="BD57">
            <v>6.7767767807807827E-2</v>
          </cell>
          <cell r="BE57">
            <v>0</v>
          </cell>
          <cell r="BF57">
            <v>0</v>
          </cell>
          <cell r="BG57">
            <v>-1</v>
          </cell>
          <cell r="BH57">
            <v>0</v>
          </cell>
        </row>
        <row r="58">
          <cell r="B58">
            <v>16338</v>
          </cell>
          <cell r="C58">
            <v>8001134000500</v>
          </cell>
          <cell r="D58" t="str">
            <v>LICOR AMARETTO 700ml ROSEMARIE</v>
          </cell>
          <cell r="E58">
            <v>6</v>
          </cell>
          <cell r="F58" t="str">
            <v>BEBIDAS</v>
          </cell>
          <cell r="G58" t="str">
            <v>BEBIDAS</v>
          </cell>
          <cell r="H58" t="str">
            <v>BEBIDAS C/ ALCOHOL</v>
          </cell>
          <cell r="I58" t="str">
            <v>LICORES</v>
          </cell>
          <cell r="J58" t="str">
            <v>NORMAL BL-NO</v>
          </cell>
          <cell r="K58" t="str">
            <v>ROSEMARIE</v>
          </cell>
          <cell r="L58">
            <v>114</v>
          </cell>
          <cell r="M58" t="str">
            <v>APOLO IMPORT S.A. 2 - TRENTINO (114)</v>
          </cell>
          <cell r="N58">
            <v>0</v>
          </cell>
          <cell r="O58">
            <v>1</v>
          </cell>
          <cell r="P58">
            <v>5</v>
          </cell>
          <cell r="Q58">
            <v>3</v>
          </cell>
          <cell r="R58">
            <v>2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2</v>
          </cell>
          <cell r="AB58">
            <v>0</v>
          </cell>
          <cell r="AC58">
            <v>0</v>
          </cell>
          <cell r="AD58">
            <v>1</v>
          </cell>
          <cell r="AE58">
            <v>1</v>
          </cell>
          <cell r="AF58">
            <v>0</v>
          </cell>
          <cell r="AG58">
            <v>1</v>
          </cell>
          <cell r="AH58">
            <v>0</v>
          </cell>
          <cell r="AI58">
            <v>0</v>
          </cell>
          <cell r="AJ58" t="str">
            <v xml:space="preserve"> </v>
          </cell>
          <cell r="AK58" t="str">
            <v xml:space="preserve"> </v>
          </cell>
          <cell r="AL58" t="str">
            <v xml:space="preserve"> </v>
          </cell>
          <cell r="AM58" t="str">
            <v xml:space="preserve"> </v>
          </cell>
          <cell r="AN58" t="str">
            <v xml:space="preserve"> </v>
          </cell>
          <cell r="AO58" t="str">
            <v xml:space="preserve"> </v>
          </cell>
          <cell r="AP58">
            <v>0</v>
          </cell>
          <cell r="AQ58" t="str">
            <v>SV</v>
          </cell>
          <cell r="AR58" t="str">
            <v>SV</v>
          </cell>
          <cell r="AS58" t="str">
            <v>SV</v>
          </cell>
          <cell r="AT58">
            <v>0</v>
          </cell>
          <cell r="AU58" t="str">
            <v>SV</v>
          </cell>
          <cell r="AV58">
            <v>59219.999960000001</v>
          </cell>
          <cell r="AW58">
            <v>59215.64198</v>
          </cell>
          <cell r="AX58">
            <v>69900</v>
          </cell>
          <cell r="AY58">
            <v>0.18034447901407935</v>
          </cell>
          <cell r="AZ58">
            <v>0.15278970014306151</v>
          </cell>
          <cell r="BA58">
            <v>65900</v>
          </cell>
          <cell r="BB58">
            <v>6</v>
          </cell>
          <cell r="BC58">
            <v>0.11279973057264425</v>
          </cell>
          <cell r="BD58">
            <v>0.10136570622154778</v>
          </cell>
          <cell r="BE58">
            <v>0</v>
          </cell>
          <cell r="BF58">
            <v>0</v>
          </cell>
          <cell r="BG58">
            <v>-1</v>
          </cell>
          <cell r="BH58">
            <v>0</v>
          </cell>
        </row>
        <row r="59">
          <cell r="B59">
            <v>16342</v>
          </cell>
          <cell r="C59">
            <v>8001134071241</v>
          </cell>
          <cell r="D59" t="str">
            <v>LICOR BLUE CURACAO 700ml MOUD</v>
          </cell>
          <cell r="E59">
            <v>6</v>
          </cell>
          <cell r="F59" t="str">
            <v>BEBIDAS</v>
          </cell>
          <cell r="G59" t="str">
            <v>BEBIDAS</v>
          </cell>
          <cell r="H59" t="str">
            <v>BEBIDAS C/ ALCOHOL</v>
          </cell>
          <cell r="I59" t="str">
            <v>LICORES</v>
          </cell>
          <cell r="J59" t="str">
            <v>NORMAL BL-NO</v>
          </cell>
          <cell r="K59" t="str">
            <v>MOUD</v>
          </cell>
          <cell r="L59">
            <v>114</v>
          </cell>
          <cell r="M59" t="str">
            <v>APOLO IMPORT S.A. 2 - TRENTINO (114)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1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1</v>
          </cell>
          <cell r="AC59">
            <v>1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 t="str">
            <v xml:space="preserve"> </v>
          </cell>
          <cell r="AK59" t="str">
            <v xml:space="preserve"> </v>
          </cell>
          <cell r="AL59" t="str">
            <v xml:space="preserve"> </v>
          </cell>
          <cell r="AM59" t="str">
            <v xml:space="preserve"> </v>
          </cell>
          <cell r="AN59" t="str">
            <v xml:space="preserve"> </v>
          </cell>
          <cell r="AO59" t="str">
            <v xml:space="preserve"> </v>
          </cell>
          <cell r="AP59" t="str">
            <v>SV</v>
          </cell>
          <cell r="AQ59" t="str">
            <v>SV</v>
          </cell>
          <cell r="AR59" t="str">
            <v>SV</v>
          </cell>
          <cell r="AS59">
            <v>0</v>
          </cell>
          <cell r="AT59" t="str">
            <v>SV</v>
          </cell>
          <cell r="AU59" t="str">
            <v>SV</v>
          </cell>
          <cell r="AV59">
            <v>76180.000050000002</v>
          </cell>
          <cell r="AW59">
            <v>73137.98173</v>
          </cell>
          <cell r="AX59">
            <v>89900</v>
          </cell>
          <cell r="AY59">
            <v>0.18009976294296415</v>
          </cell>
          <cell r="AZ59">
            <v>0.15261401501668517</v>
          </cell>
          <cell r="BA59">
            <v>84900</v>
          </cell>
          <cell r="BB59">
            <v>6</v>
          </cell>
          <cell r="BC59">
            <v>0.11446573830764906</v>
          </cell>
          <cell r="BD59">
            <v>0.10270906890459361</v>
          </cell>
          <cell r="BE59">
            <v>0</v>
          </cell>
          <cell r="BF59">
            <v>0</v>
          </cell>
          <cell r="BG59">
            <v>-1</v>
          </cell>
          <cell r="BH59">
            <v>0</v>
          </cell>
        </row>
        <row r="60">
          <cell r="B60">
            <v>16344</v>
          </cell>
          <cell r="C60">
            <v>8000440113379</v>
          </cell>
          <cell r="D60" t="str">
            <v>LICOR LIMONCELLO 700ml LIMONCE</v>
          </cell>
          <cell r="E60">
            <v>6</v>
          </cell>
          <cell r="F60" t="str">
            <v>BEBIDAS</v>
          </cell>
          <cell r="G60" t="str">
            <v>BEBIDAS</v>
          </cell>
          <cell r="H60" t="str">
            <v>BEBIDAS C/ ALCOHOL</v>
          </cell>
          <cell r="I60" t="str">
            <v>LICORES</v>
          </cell>
          <cell r="J60" t="str">
            <v>NORMAL BL-NO</v>
          </cell>
          <cell r="K60" t="str">
            <v>LIMONCÉ</v>
          </cell>
          <cell r="L60">
            <v>114</v>
          </cell>
          <cell r="M60" t="str">
            <v>APOLO IMPORT S.A. 2 - TRENTINO (114)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1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1</v>
          </cell>
          <cell r="AG60">
            <v>3</v>
          </cell>
          <cell r="AH60">
            <v>0</v>
          </cell>
          <cell r="AI60">
            <v>0</v>
          </cell>
          <cell r="AJ60" t="str">
            <v xml:space="preserve"> </v>
          </cell>
          <cell r="AK60" t="str">
            <v xml:space="preserve"> </v>
          </cell>
          <cell r="AL60" t="str">
            <v xml:space="preserve"> </v>
          </cell>
          <cell r="AM60" t="str">
            <v xml:space="preserve"> </v>
          </cell>
          <cell r="AN60" t="str">
            <v xml:space="preserve"> </v>
          </cell>
          <cell r="AO60" t="str">
            <v xml:space="preserve"> </v>
          </cell>
          <cell r="AP60" t="str">
            <v>SV</v>
          </cell>
          <cell r="AQ60" t="str">
            <v>SV</v>
          </cell>
          <cell r="AR60" t="str">
            <v>SV</v>
          </cell>
          <cell r="AS60" t="str">
            <v>SV</v>
          </cell>
          <cell r="AT60">
            <v>0</v>
          </cell>
          <cell r="AU60" t="str">
            <v>SV</v>
          </cell>
          <cell r="AV60">
            <v>118550.00003</v>
          </cell>
          <cell r="AW60">
            <v>92313.037410000004</v>
          </cell>
          <cell r="AX60">
            <v>139900</v>
          </cell>
          <cell r="AY60">
            <v>0.18009278755459479</v>
          </cell>
          <cell r="AZ60">
            <v>0.15260900621872769</v>
          </cell>
          <cell r="BA60">
            <v>129900</v>
          </cell>
          <cell r="BB60">
            <v>3</v>
          </cell>
          <cell r="BC60">
            <v>9.5740193733680368E-2</v>
          </cell>
          <cell r="BD60">
            <v>8.7374903541185558E-2</v>
          </cell>
          <cell r="BE60">
            <v>0</v>
          </cell>
          <cell r="BF60">
            <v>0</v>
          </cell>
          <cell r="BG60">
            <v>-1</v>
          </cell>
          <cell r="BH60">
            <v>0</v>
          </cell>
        </row>
        <row r="61">
          <cell r="B61">
            <v>16337</v>
          </cell>
          <cell r="C61">
            <v>8001134015436</v>
          </cell>
          <cell r="D61" t="str">
            <v>LICOR AMARGO 700ml FLYING HIRSCH</v>
          </cell>
          <cell r="E61">
            <v>6</v>
          </cell>
          <cell r="F61" t="str">
            <v>BEBIDAS</v>
          </cell>
          <cell r="G61" t="str">
            <v>BEBIDAS</v>
          </cell>
          <cell r="H61" t="str">
            <v>BEBIDAS C/ ALCOHOL</v>
          </cell>
          <cell r="I61" t="str">
            <v>LICORES</v>
          </cell>
          <cell r="J61" t="str">
            <v>YERBALES BL-NO</v>
          </cell>
          <cell r="K61" t="str">
            <v>FLYING HIRSCH</v>
          </cell>
          <cell r="L61">
            <v>114</v>
          </cell>
          <cell r="M61" t="str">
            <v>APOLO IMPORT S.A. 2 - TRENTINO (114)</v>
          </cell>
          <cell r="N61">
            <v>1</v>
          </cell>
          <cell r="O61">
            <v>0</v>
          </cell>
          <cell r="P61">
            <v>2</v>
          </cell>
          <cell r="Q61">
            <v>2</v>
          </cell>
          <cell r="R61">
            <v>4</v>
          </cell>
          <cell r="S61">
            <v>0</v>
          </cell>
          <cell r="T61">
            <v>2</v>
          </cell>
          <cell r="U61">
            <v>2</v>
          </cell>
          <cell r="V61">
            <v>0</v>
          </cell>
          <cell r="W61">
            <v>0</v>
          </cell>
          <cell r="X61">
            <v>0</v>
          </cell>
          <cell r="Y61">
            <v>1</v>
          </cell>
          <cell r="Z61">
            <v>1</v>
          </cell>
          <cell r="AA61">
            <v>2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2</v>
          </cell>
          <cell r="AG61">
            <v>1</v>
          </cell>
          <cell r="AH61">
            <v>0</v>
          </cell>
          <cell r="AI61">
            <v>0</v>
          </cell>
          <cell r="AJ61" t="str">
            <v xml:space="preserve"> </v>
          </cell>
          <cell r="AK61" t="str">
            <v xml:space="preserve"> </v>
          </cell>
          <cell r="AL61" t="str">
            <v xml:space="preserve"> </v>
          </cell>
          <cell r="AM61" t="str">
            <v xml:space="preserve"> </v>
          </cell>
          <cell r="AN61" t="str">
            <v xml:space="preserve"> </v>
          </cell>
          <cell r="AO61" t="str">
            <v xml:space="preserve"> </v>
          </cell>
          <cell r="AP61">
            <v>0</v>
          </cell>
          <cell r="AQ61">
            <v>0</v>
          </cell>
          <cell r="AR61">
            <v>0</v>
          </cell>
          <cell r="AS61" t="str">
            <v>SV</v>
          </cell>
          <cell r="AT61">
            <v>0</v>
          </cell>
          <cell r="AU61" t="str">
            <v>SV</v>
          </cell>
          <cell r="AV61">
            <v>71920.000020000007</v>
          </cell>
          <cell r="AW61">
            <v>65381.421049999997</v>
          </cell>
          <cell r="AX61">
            <v>84900</v>
          </cell>
          <cell r="AY61">
            <v>0.18047830890420502</v>
          </cell>
          <cell r="AZ61">
            <v>0.15288574770318014</v>
          </cell>
          <cell r="BA61">
            <v>79900</v>
          </cell>
          <cell r="BB61">
            <v>3</v>
          </cell>
          <cell r="BC61">
            <v>0.11095661815601865</v>
          </cell>
          <cell r="BD61">
            <v>9.9874843304130073E-2</v>
          </cell>
          <cell r="BE61">
            <v>77900</v>
          </cell>
          <cell r="BF61">
            <v>6</v>
          </cell>
          <cell r="BG61">
            <v>8.3147941856744012E-2</v>
          </cell>
          <cell r="BH61">
            <v>7.6765083183568589E-2</v>
          </cell>
        </row>
        <row r="62">
          <cell r="B62">
            <v>1746</v>
          </cell>
          <cell r="C62">
            <v>7792716930513</v>
          </cell>
          <cell r="D62" t="str">
            <v>SIDRA CATEGORIA 710ml LA FARRUCA.</v>
          </cell>
          <cell r="E62">
            <v>6</v>
          </cell>
          <cell r="F62" t="str">
            <v>BEBIDAS</v>
          </cell>
          <cell r="G62" t="str">
            <v>BEBIDAS</v>
          </cell>
          <cell r="H62" t="str">
            <v>BEBIDAS C/ ALCOHOL</v>
          </cell>
          <cell r="I62" t="str">
            <v>SIDRAS</v>
          </cell>
          <cell r="J62" t="str">
            <v>NORMAL BS-N</v>
          </cell>
          <cell r="K62" t="str">
            <v xml:space="preserve"> LA FARRUCA</v>
          </cell>
          <cell r="L62">
            <v>114</v>
          </cell>
          <cell r="M62" t="str">
            <v>APOLO IMPORT S.A. 2 - TRENTINO (114)</v>
          </cell>
          <cell r="N62">
            <v>11</v>
          </cell>
          <cell r="O62">
            <v>32</v>
          </cell>
          <cell r="P62">
            <v>22</v>
          </cell>
          <cell r="Q62">
            <v>8</v>
          </cell>
          <cell r="R62">
            <v>21</v>
          </cell>
          <cell r="S62">
            <v>12</v>
          </cell>
          <cell r="T62">
            <v>14</v>
          </cell>
          <cell r="U62">
            <v>17</v>
          </cell>
          <cell r="V62">
            <v>2</v>
          </cell>
          <cell r="W62">
            <v>10</v>
          </cell>
          <cell r="X62">
            <v>0</v>
          </cell>
          <cell r="Y62">
            <v>6</v>
          </cell>
          <cell r="Z62">
            <v>23</v>
          </cell>
          <cell r="AA62">
            <v>34</v>
          </cell>
          <cell r="AB62">
            <v>16</v>
          </cell>
          <cell r="AC62">
            <v>19</v>
          </cell>
          <cell r="AD62">
            <v>24</v>
          </cell>
          <cell r="AE62">
            <v>16</v>
          </cell>
          <cell r="AF62">
            <v>19</v>
          </cell>
          <cell r="AG62">
            <v>20</v>
          </cell>
          <cell r="AH62">
            <v>0</v>
          </cell>
          <cell r="AI62">
            <v>0</v>
          </cell>
          <cell r="AJ62" t="str">
            <v xml:space="preserve"> </v>
          </cell>
          <cell r="AK62" t="str">
            <v xml:space="preserve"> </v>
          </cell>
          <cell r="AL62" t="str">
            <v xml:space="preserve"> </v>
          </cell>
          <cell r="AM62" t="str">
            <v xml:space="preserve"> </v>
          </cell>
          <cell r="AN62" t="str">
            <v xml:space="preserve"> </v>
          </cell>
          <cell r="AO62" t="str">
            <v xml:space="preserve"> 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 t="str">
            <v>SV</v>
          </cell>
          <cell r="AV62">
            <v>14070.00001</v>
          </cell>
          <cell r="AW62">
            <v>14109.533020000001</v>
          </cell>
          <cell r="AX62">
            <v>15500</v>
          </cell>
          <cell r="AY62">
            <v>0.10163468294126887</v>
          </cell>
          <cell r="AZ62">
            <v>9.2258063870967758E-2</v>
          </cell>
          <cell r="BA62">
            <v>14900</v>
          </cell>
          <cell r="BB62">
            <v>3</v>
          </cell>
          <cell r="BC62">
            <v>5.8990759730639164E-2</v>
          </cell>
          <cell r="BD62">
            <v>5.5704697315436258E-2</v>
          </cell>
          <cell r="BE62">
            <v>14500</v>
          </cell>
          <cell r="BF62">
            <v>6</v>
          </cell>
          <cell r="BG62">
            <v>3.056147759021921E-2</v>
          </cell>
          <cell r="BH62">
            <v>2.9655171724137949E-2</v>
          </cell>
        </row>
        <row r="63">
          <cell r="B63">
            <v>1747</v>
          </cell>
          <cell r="C63">
            <v>7792716000155</v>
          </cell>
          <cell r="D63" t="str">
            <v>SIDRA CATEGORIA 910ml LA FARRUCA..</v>
          </cell>
          <cell r="E63">
            <v>6</v>
          </cell>
          <cell r="F63" t="str">
            <v>BEBIDAS</v>
          </cell>
          <cell r="G63" t="str">
            <v>BEBIDAS</v>
          </cell>
          <cell r="H63" t="str">
            <v>BEBIDAS C/ ALCOHOL</v>
          </cell>
          <cell r="I63" t="str">
            <v>SIDRAS</v>
          </cell>
          <cell r="J63" t="str">
            <v>NORMAL BS-N</v>
          </cell>
          <cell r="K63" t="str">
            <v xml:space="preserve"> LA FARRUCA</v>
          </cell>
          <cell r="L63">
            <v>114</v>
          </cell>
          <cell r="M63" t="str">
            <v>APOLO IMPORT S.A. 2 - TRENTINO (114)</v>
          </cell>
          <cell r="N63">
            <v>21</v>
          </cell>
          <cell r="O63">
            <v>30</v>
          </cell>
          <cell r="P63">
            <v>38</v>
          </cell>
          <cell r="Q63">
            <v>35</v>
          </cell>
          <cell r="R63">
            <v>22</v>
          </cell>
          <cell r="S63">
            <v>10</v>
          </cell>
          <cell r="T63">
            <v>19</v>
          </cell>
          <cell r="U63">
            <v>16</v>
          </cell>
          <cell r="V63">
            <v>21</v>
          </cell>
          <cell r="W63">
            <v>3</v>
          </cell>
          <cell r="X63">
            <v>5</v>
          </cell>
          <cell r="Y63">
            <v>8</v>
          </cell>
          <cell r="Z63">
            <v>29</v>
          </cell>
          <cell r="AA63">
            <v>0</v>
          </cell>
          <cell r="AB63">
            <v>0</v>
          </cell>
          <cell r="AC63">
            <v>2</v>
          </cell>
          <cell r="AD63">
            <v>9</v>
          </cell>
          <cell r="AE63">
            <v>12</v>
          </cell>
          <cell r="AF63">
            <v>6</v>
          </cell>
          <cell r="AG63">
            <v>2</v>
          </cell>
          <cell r="AH63">
            <v>0</v>
          </cell>
          <cell r="AI63">
            <v>2</v>
          </cell>
          <cell r="AJ63" t="str">
            <v xml:space="preserve"> </v>
          </cell>
          <cell r="AK63" t="str">
            <v xml:space="preserve"> </v>
          </cell>
          <cell r="AL63" t="str">
            <v xml:space="preserve"> </v>
          </cell>
          <cell r="AM63" t="str">
            <v xml:space="preserve"> </v>
          </cell>
          <cell r="AN63" t="str">
            <v xml:space="preserve"> </v>
          </cell>
          <cell r="AO63" t="str">
            <v xml:space="preserve"> 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14680.000005</v>
          </cell>
          <cell r="AW63">
            <v>14459.06957</v>
          </cell>
          <cell r="AX63">
            <v>16900</v>
          </cell>
          <cell r="AY63">
            <v>0.15122615764604008</v>
          </cell>
          <cell r="AZ63">
            <v>0.13136094644970414</v>
          </cell>
          <cell r="BA63">
            <v>15900</v>
          </cell>
          <cell r="BB63">
            <v>3</v>
          </cell>
          <cell r="BC63">
            <v>8.3106266661067352E-2</v>
          </cell>
          <cell r="BD63">
            <v>7.6729559433962272E-2</v>
          </cell>
          <cell r="BE63">
            <v>15500</v>
          </cell>
          <cell r="BF63">
            <v>6</v>
          </cell>
          <cell r="BG63">
            <v>5.5858310267078215E-2</v>
          </cell>
          <cell r="BH63">
            <v>5.2903225483870976E-2</v>
          </cell>
        </row>
        <row r="64">
          <cell r="B64">
            <v>13468</v>
          </cell>
          <cell r="C64">
            <v>7792716006256</v>
          </cell>
          <cell r="D64" t="str">
            <v>SIDRA COSECHA PRIVADA 1950 2Lts LA FARRUCA</v>
          </cell>
          <cell r="E64">
            <v>4</v>
          </cell>
          <cell r="F64" t="str">
            <v>BEBIDAS</v>
          </cell>
          <cell r="G64" t="str">
            <v>BEBIDAS</v>
          </cell>
          <cell r="H64" t="str">
            <v>BEBIDAS C/ ALCOHOL</v>
          </cell>
          <cell r="I64" t="str">
            <v>SIDRAS</v>
          </cell>
          <cell r="J64" t="str">
            <v>NORMAL BS-N</v>
          </cell>
          <cell r="K64" t="str">
            <v xml:space="preserve"> LA FARRUCA</v>
          </cell>
          <cell r="L64">
            <v>114</v>
          </cell>
          <cell r="M64" t="str">
            <v>APOLO IMPORT S.A. 2 - TRENTINO (114)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 t="str">
            <v xml:space="preserve"> </v>
          </cell>
          <cell r="AK64" t="str">
            <v xml:space="preserve"> </v>
          </cell>
          <cell r="AL64" t="str">
            <v xml:space="preserve"> </v>
          </cell>
          <cell r="AM64" t="str">
            <v xml:space="preserve"> </v>
          </cell>
          <cell r="AN64" t="str">
            <v xml:space="preserve"> </v>
          </cell>
          <cell r="AO64" t="str">
            <v xml:space="preserve"> </v>
          </cell>
          <cell r="AP64" t="str">
            <v>SV</v>
          </cell>
          <cell r="AQ64" t="str">
            <v>SV</v>
          </cell>
          <cell r="AR64" t="str">
            <v>SV</v>
          </cell>
          <cell r="AS64" t="str">
            <v>SV</v>
          </cell>
          <cell r="AT64" t="str">
            <v>SV</v>
          </cell>
          <cell r="AU64" t="str">
            <v>SV</v>
          </cell>
          <cell r="AV64">
            <v>89179.999997000006</v>
          </cell>
          <cell r="AW64">
            <v>89179.999259999997</v>
          </cell>
          <cell r="AX64">
            <v>99900</v>
          </cell>
          <cell r="AY64">
            <v>0.12020632432564038</v>
          </cell>
          <cell r="AZ64">
            <v>0.10730730733733727</v>
          </cell>
          <cell r="BA64">
            <v>95900</v>
          </cell>
          <cell r="BB64">
            <v>3</v>
          </cell>
          <cell r="BC64">
            <v>7.5353218246535736E-2</v>
          </cell>
          <cell r="BD64">
            <v>7.0072992732012451E-2</v>
          </cell>
          <cell r="BE64">
            <v>0</v>
          </cell>
          <cell r="BF64">
            <v>0</v>
          </cell>
          <cell r="BG64">
            <v>-1</v>
          </cell>
          <cell r="BH64">
            <v>0</v>
          </cell>
        </row>
        <row r="65">
          <cell r="B65">
            <v>13469</v>
          </cell>
          <cell r="C65">
            <v>7792716006119</v>
          </cell>
          <cell r="D65" t="str">
            <v>SIDRA COSECHA PRIVADA 1950 750ml LA FARRUCA</v>
          </cell>
          <cell r="E65">
            <v>6</v>
          </cell>
          <cell r="F65" t="str">
            <v>BEBIDAS</v>
          </cell>
          <cell r="G65" t="str">
            <v>BEBIDAS</v>
          </cell>
          <cell r="H65" t="str">
            <v>BEBIDAS C/ ALCOHOL</v>
          </cell>
          <cell r="I65" t="str">
            <v>SIDRAS</v>
          </cell>
          <cell r="J65" t="str">
            <v>NORMAL BS-N</v>
          </cell>
          <cell r="K65" t="str">
            <v xml:space="preserve"> LA FARRUCA</v>
          </cell>
          <cell r="L65">
            <v>114</v>
          </cell>
          <cell r="M65" t="str">
            <v>APOLO IMPORT S.A. 2 - TRENTINO (114)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2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 t="str">
            <v xml:space="preserve"> </v>
          </cell>
          <cell r="AK65" t="str">
            <v xml:space="preserve"> </v>
          </cell>
          <cell r="AL65" t="str">
            <v xml:space="preserve"> </v>
          </cell>
          <cell r="AM65" t="str">
            <v xml:space="preserve"> </v>
          </cell>
          <cell r="AN65" t="str">
            <v xml:space="preserve"> </v>
          </cell>
          <cell r="AO65" t="str">
            <v xml:space="preserve"> </v>
          </cell>
          <cell r="AP65" t="str">
            <v>SV</v>
          </cell>
          <cell r="AQ65" t="str">
            <v>SV</v>
          </cell>
          <cell r="AR65" t="str">
            <v>SV</v>
          </cell>
          <cell r="AS65" t="str">
            <v>SV</v>
          </cell>
          <cell r="AT65" t="str">
            <v>SV</v>
          </cell>
          <cell r="AU65" t="str">
            <v>SV</v>
          </cell>
          <cell r="AV65">
            <v>35600.000039999999</v>
          </cell>
          <cell r="AW65">
            <v>35599.265019999999</v>
          </cell>
          <cell r="AX65">
            <v>39900</v>
          </cell>
          <cell r="AY65">
            <v>0.12078651559462195</v>
          </cell>
          <cell r="AZ65">
            <v>0.10776942255639101</v>
          </cell>
          <cell r="BA65">
            <v>37900</v>
          </cell>
          <cell r="BB65">
            <v>3</v>
          </cell>
          <cell r="BC65">
            <v>6.4606740376846439E-2</v>
          </cell>
          <cell r="BD65">
            <v>6.0686014775725619E-2</v>
          </cell>
          <cell r="BE65">
            <v>36900</v>
          </cell>
          <cell r="BF65">
            <v>12</v>
          </cell>
          <cell r="BG65">
            <v>3.6516852767958685E-2</v>
          </cell>
          <cell r="BH65">
            <v>3.5230351219512221E-2</v>
          </cell>
        </row>
        <row r="66">
          <cell r="B66">
            <v>1383</v>
          </cell>
          <cell r="C66">
            <v>7792716000261</v>
          </cell>
          <cell r="D66" t="str">
            <v>SIDRA 910ml SANTANDER</v>
          </cell>
          <cell r="E66">
            <v>6</v>
          </cell>
          <cell r="F66" t="str">
            <v>BEBIDAS</v>
          </cell>
          <cell r="G66" t="str">
            <v>BEBIDAS</v>
          </cell>
          <cell r="H66" t="str">
            <v>BEBIDAS C/ ALCOHOL</v>
          </cell>
          <cell r="I66" t="str">
            <v>SIDRAS</v>
          </cell>
          <cell r="J66" t="str">
            <v>NORMAL BS-N</v>
          </cell>
          <cell r="K66" t="str">
            <v>SANTANDER</v>
          </cell>
          <cell r="L66">
            <v>747</v>
          </cell>
          <cell r="M66" t="str">
            <v>APOLO IMPORT S.A. 5 - SINERGIA (747)</v>
          </cell>
          <cell r="N66">
            <v>26</v>
          </cell>
          <cell r="O66">
            <v>0</v>
          </cell>
          <cell r="P66">
            <v>2</v>
          </cell>
          <cell r="Q66">
            <v>3</v>
          </cell>
          <cell r="R66">
            <v>9</v>
          </cell>
          <cell r="S66">
            <v>17</v>
          </cell>
          <cell r="T66">
            <v>4</v>
          </cell>
          <cell r="U66">
            <v>3</v>
          </cell>
          <cell r="V66">
            <v>0</v>
          </cell>
          <cell r="W66">
            <v>0</v>
          </cell>
          <cell r="X66">
            <v>2</v>
          </cell>
          <cell r="Y66">
            <v>4</v>
          </cell>
          <cell r="Z66">
            <v>0</v>
          </cell>
          <cell r="AA66">
            <v>0</v>
          </cell>
          <cell r="AB66">
            <v>1</v>
          </cell>
          <cell r="AC66">
            <v>1</v>
          </cell>
          <cell r="AD66">
            <v>15</v>
          </cell>
          <cell r="AE66">
            <v>15</v>
          </cell>
          <cell r="AF66">
            <v>10</v>
          </cell>
          <cell r="AG66">
            <v>9</v>
          </cell>
          <cell r="AH66">
            <v>0</v>
          </cell>
          <cell r="AI66">
            <v>0</v>
          </cell>
          <cell r="AJ66" t="str">
            <v xml:space="preserve"> </v>
          </cell>
          <cell r="AK66" t="str">
            <v xml:space="preserve"> </v>
          </cell>
          <cell r="AL66" t="str">
            <v xml:space="preserve"> </v>
          </cell>
          <cell r="AM66" t="str">
            <v xml:space="preserve"> </v>
          </cell>
          <cell r="AN66" t="str">
            <v xml:space="preserve"> </v>
          </cell>
          <cell r="AO66" t="str">
            <v xml:space="preserve"> 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 t="str">
            <v>SV</v>
          </cell>
          <cell r="AV66">
            <v>13819.999996</v>
          </cell>
          <cell r="AW66">
            <v>12885.60526</v>
          </cell>
          <cell r="AX66">
            <v>15900</v>
          </cell>
          <cell r="AY66">
            <v>0.1505065126340106</v>
          </cell>
          <cell r="AZ66">
            <v>0.13081761031446537</v>
          </cell>
          <cell r="BA66">
            <v>15500</v>
          </cell>
          <cell r="BB66">
            <v>6</v>
          </cell>
          <cell r="BC66">
            <v>0.12156295256774619</v>
          </cell>
          <cell r="BD66">
            <v>0.10838709703225803</v>
          </cell>
          <cell r="BE66">
            <v>14900</v>
          </cell>
          <cell r="BF66">
            <v>30</v>
          </cell>
          <cell r="BG66">
            <v>7.8147612468349559E-2</v>
          </cell>
          <cell r="BH66">
            <v>7.2483221744966408E-2</v>
          </cell>
        </row>
        <row r="67">
          <cell r="B67">
            <v>1749</v>
          </cell>
          <cell r="C67">
            <v>7792716000094</v>
          </cell>
          <cell r="D67" t="str">
            <v>SIDRA CLERICO FIZZ 710ml LA FARRUCA</v>
          </cell>
          <cell r="E67">
            <v>6</v>
          </cell>
          <cell r="F67" t="str">
            <v>BEBIDAS</v>
          </cell>
          <cell r="G67" t="str">
            <v>BEBIDAS</v>
          </cell>
          <cell r="H67" t="str">
            <v>BEBIDAS C/ ALCOHOL</v>
          </cell>
          <cell r="I67" t="str">
            <v>SIDRAS</v>
          </cell>
          <cell r="J67" t="str">
            <v>SABORIZADA BS-S</v>
          </cell>
          <cell r="K67" t="str">
            <v xml:space="preserve"> LA FARRUCA</v>
          </cell>
          <cell r="L67">
            <v>114</v>
          </cell>
          <cell r="M67" t="str">
            <v>APOLO IMPORT S.A. 2 - TRENTINO (114)</v>
          </cell>
          <cell r="N67">
            <v>9</v>
          </cell>
          <cell r="O67">
            <v>7</v>
          </cell>
          <cell r="P67">
            <v>6</v>
          </cell>
          <cell r="Q67">
            <v>6</v>
          </cell>
          <cell r="R67">
            <v>15</v>
          </cell>
          <cell r="S67">
            <v>3</v>
          </cell>
          <cell r="T67">
            <v>7</v>
          </cell>
          <cell r="U67">
            <v>6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3</v>
          </cell>
          <cell r="AE67">
            <v>2</v>
          </cell>
          <cell r="AF67">
            <v>4</v>
          </cell>
          <cell r="AG67">
            <v>1</v>
          </cell>
          <cell r="AH67">
            <v>1</v>
          </cell>
          <cell r="AI67">
            <v>1</v>
          </cell>
          <cell r="AJ67" t="str">
            <v xml:space="preserve"> </v>
          </cell>
          <cell r="AK67" t="str">
            <v xml:space="preserve"> </v>
          </cell>
          <cell r="AL67" t="str">
            <v xml:space="preserve"> </v>
          </cell>
          <cell r="AM67" t="str">
            <v xml:space="preserve"> </v>
          </cell>
          <cell r="AN67" t="str">
            <v xml:space="preserve"> </v>
          </cell>
          <cell r="AO67" t="str">
            <v xml:space="preserve"> </v>
          </cell>
          <cell r="AP67">
            <v>0</v>
          </cell>
          <cell r="AQ67">
            <v>0</v>
          </cell>
          <cell r="AR67" t="str">
            <v>SV</v>
          </cell>
          <cell r="AS67" t="str">
            <v>SV</v>
          </cell>
          <cell r="AT67">
            <v>0</v>
          </cell>
          <cell r="AU67">
            <v>0</v>
          </cell>
          <cell r="AV67">
            <v>17290.000002000001</v>
          </cell>
          <cell r="AW67">
            <v>17038.755690000002</v>
          </cell>
          <cell r="AX67">
            <v>19900</v>
          </cell>
          <cell r="AY67">
            <v>0.15095430871591042</v>
          </cell>
          <cell r="AZ67">
            <v>0.13115577879396981</v>
          </cell>
          <cell r="BA67">
            <v>19500</v>
          </cell>
          <cell r="BB67">
            <v>3</v>
          </cell>
          <cell r="BC67">
            <v>0.1278195487417213</v>
          </cell>
          <cell r="BD67">
            <v>0.11333333323076919</v>
          </cell>
          <cell r="BE67">
            <v>18900</v>
          </cell>
          <cell r="BF67">
            <v>12</v>
          </cell>
          <cell r="BG67">
            <v>9.3117408780437394E-2</v>
          </cell>
          <cell r="BH67">
            <v>8.5185185079365039E-2</v>
          </cell>
        </row>
        <row r="68">
          <cell r="B68">
            <v>1750</v>
          </cell>
          <cell r="C68">
            <v>7792716000117</v>
          </cell>
          <cell r="D68" t="str">
            <v>SIDRA DURAZNO FIZZ 710ml LA FARRUCA</v>
          </cell>
          <cell r="E68">
            <v>6</v>
          </cell>
          <cell r="F68" t="str">
            <v>BEBIDAS</v>
          </cell>
          <cell r="G68" t="str">
            <v>BEBIDAS</v>
          </cell>
          <cell r="H68" t="str">
            <v>BEBIDAS C/ ALCOHOL</v>
          </cell>
          <cell r="I68" t="str">
            <v>SIDRAS</v>
          </cell>
          <cell r="J68" t="str">
            <v>SABORIZADA BS-S</v>
          </cell>
          <cell r="K68" t="str">
            <v xml:space="preserve"> LA FARRUCA</v>
          </cell>
          <cell r="L68">
            <v>114</v>
          </cell>
          <cell r="M68" t="str">
            <v>APOLO IMPORT S.A. 2 - TRENTINO (114)</v>
          </cell>
          <cell r="N68">
            <v>4</v>
          </cell>
          <cell r="O68">
            <v>3</v>
          </cell>
          <cell r="P68">
            <v>6</v>
          </cell>
          <cell r="Q68">
            <v>6</v>
          </cell>
          <cell r="R68">
            <v>5</v>
          </cell>
          <cell r="S68">
            <v>1</v>
          </cell>
          <cell r="T68">
            <v>0</v>
          </cell>
          <cell r="U68">
            <v>0</v>
          </cell>
          <cell r="V68">
            <v>12</v>
          </cell>
          <cell r="W68">
            <v>2</v>
          </cell>
          <cell r="X68">
            <v>2</v>
          </cell>
          <cell r="Y68">
            <v>2</v>
          </cell>
          <cell r="Z68">
            <v>6</v>
          </cell>
          <cell r="AA68">
            <v>7</v>
          </cell>
          <cell r="AB68">
            <v>0</v>
          </cell>
          <cell r="AC68">
            <v>4</v>
          </cell>
          <cell r="AD68">
            <v>0</v>
          </cell>
          <cell r="AE68">
            <v>0</v>
          </cell>
          <cell r="AF68">
            <v>1</v>
          </cell>
          <cell r="AG68">
            <v>3</v>
          </cell>
          <cell r="AH68">
            <v>0</v>
          </cell>
          <cell r="AI68">
            <v>0</v>
          </cell>
          <cell r="AJ68" t="str">
            <v xml:space="preserve"> </v>
          </cell>
          <cell r="AK68" t="str">
            <v xml:space="preserve"> </v>
          </cell>
          <cell r="AL68" t="str">
            <v xml:space="preserve"> </v>
          </cell>
          <cell r="AM68" t="str">
            <v xml:space="preserve"> </v>
          </cell>
          <cell r="AN68" t="str">
            <v xml:space="preserve"> </v>
          </cell>
          <cell r="AO68" t="str">
            <v xml:space="preserve"> </v>
          </cell>
          <cell r="AP68">
            <v>0</v>
          </cell>
          <cell r="AQ68" t="str">
            <v>SV</v>
          </cell>
          <cell r="AR68">
            <v>0</v>
          </cell>
          <cell r="AS68">
            <v>0</v>
          </cell>
          <cell r="AT68">
            <v>0</v>
          </cell>
          <cell r="AU68" t="str">
            <v>SV</v>
          </cell>
          <cell r="AV68">
            <v>17290.000002000001</v>
          </cell>
          <cell r="AW68">
            <v>17044.124349999998</v>
          </cell>
          <cell r="AX68">
            <v>19900</v>
          </cell>
          <cell r="AY68">
            <v>0.15095430871591042</v>
          </cell>
          <cell r="AZ68">
            <v>0.13115577879396981</v>
          </cell>
          <cell r="BA68">
            <v>19500</v>
          </cell>
          <cell r="BB68">
            <v>3</v>
          </cell>
          <cell r="BC68">
            <v>0.1278195487417213</v>
          </cell>
          <cell r="BD68">
            <v>0.11333333323076919</v>
          </cell>
          <cell r="BE68">
            <v>18900</v>
          </cell>
          <cell r="BF68">
            <v>12</v>
          </cell>
          <cell r="BG68">
            <v>9.3117408780437394E-2</v>
          </cell>
          <cell r="BH68">
            <v>8.5185185079365039E-2</v>
          </cell>
        </row>
        <row r="69">
          <cell r="B69">
            <v>1751</v>
          </cell>
          <cell r="C69">
            <v>7792716000230</v>
          </cell>
          <cell r="D69" t="str">
            <v>SIDRA FRESAS FIZZ 710ml LA FARRUCA.</v>
          </cell>
          <cell r="E69">
            <v>6</v>
          </cell>
          <cell r="F69" t="str">
            <v>BEBIDAS</v>
          </cell>
          <cell r="G69" t="str">
            <v>BEBIDAS</v>
          </cell>
          <cell r="H69" t="str">
            <v>BEBIDAS C/ ALCOHOL</v>
          </cell>
          <cell r="I69" t="str">
            <v>SIDRAS</v>
          </cell>
          <cell r="J69" t="str">
            <v>SABORIZADA BS-S</v>
          </cell>
          <cell r="K69" t="str">
            <v xml:space="preserve"> LA FARRUCA</v>
          </cell>
          <cell r="L69">
            <v>114</v>
          </cell>
          <cell r="M69" t="str">
            <v>APOLO IMPORT S.A. 2 - TRENTINO (114)</v>
          </cell>
          <cell r="N69">
            <v>1</v>
          </cell>
          <cell r="O69">
            <v>6</v>
          </cell>
          <cell r="P69">
            <v>3</v>
          </cell>
          <cell r="Q69">
            <v>4</v>
          </cell>
          <cell r="R69">
            <v>12</v>
          </cell>
          <cell r="S69">
            <v>11</v>
          </cell>
          <cell r="T69">
            <v>9</v>
          </cell>
          <cell r="U69">
            <v>9</v>
          </cell>
          <cell r="V69">
            <v>0</v>
          </cell>
          <cell r="W69">
            <v>3</v>
          </cell>
          <cell r="X69">
            <v>3</v>
          </cell>
          <cell r="Y69">
            <v>3</v>
          </cell>
          <cell r="Z69">
            <v>0</v>
          </cell>
          <cell r="AA69">
            <v>5</v>
          </cell>
          <cell r="AB69">
            <v>2</v>
          </cell>
          <cell r="AC69">
            <v>1</v>
          </cell>
          <cell r="AD69">
            <v>7</v>
          </cell>
          <cell r="AE69">
            <v>8</v>
          </cell>
          <cell r="AF69">
            <v>8</v>
          </cell>
          <cell r="AG69">
            <v>6</v>
          </cell>
          <cell r="AH69">
            <v>0</v>
          </cell>
          <cell r="AI69">
            <v>0</v>
          </cell>
          <cell r="AJ69" t="str">
            <v xml:space="preserve"> </v>
          </cell>
          <cell r="AK69" t="str">
            <v xml:space="preserve"> </v>
          </cell>
          <cell r="AL69" t="str">
            <v xml:space="preserve"> </v>
          </cell>
          <cell r="AM69" t="str">
            <v xml:space="preserve"> </v>
          </cell>
          <cell r="AN69" t="str">
            <v xml:space="preserve"> </v>
          </cell>
          <cell r="AO69" t="str">
            <v xml:space="preserve"> 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 t="str">
            <v>SV</v>
          </cell>
          <cell r="AV69">
            <v>17290.000002000001</v>
          </cell>
          <cell r="AW69">
            <v>17148.570230000001</v>
          </cell>
          <cell r="AX69">
            <v>19900</v>
          </cell>
          <cell r="AY69">
            <v>0.15095430871591042</v>
          </cell>
          <cell r="AZ69">
            <v>0.13115577879396981</v>
          </cell>
          <cell r="BA69">
            <v>19500</v>
          </cell>
          <cell r="BB69">
            <v>3</v>
          </cell>
          <cell r="BC69">
            <v>0.1278195487417213</v>
          </cell>
          <cell r="BD69">
            <v>0.11333333323076919</v>
          </cell>
          <cell r="BE69">
            <v>18900</v>
          </cell>
          <cell r="BF69">
            <v>12</v>
          </cell>
          <cell r="BG69">
            <v>9.3117408780437394E-2</v>
          </cell>
          <cell r="BH69">
            <v>8.5185185079365039E-2</v>
          </cell>
        </row>
        <row r="70">
          <cell r="B70">
            <v>1752</v>
          </cell>
          <cell r="C70">
            <v>7792716000025</v>
          </cell>
          <cell r="D70" t="str">
            <v>SIDRA PIÑA FIZZ 710ml LA FARRUCA.</v>
          </cell>
          <cell r="E70">
            <v>6</v>
          </cell>
          <cell r="F70" t="str">
            <v>BEBIDAS</v>
          </cell>
          <cell r="G70" t="str">
            <v>BEBIDAS</v>
          </cell>
          <cell r="H70" t="str">
            <v>BEBIDAS C/ ALCOHOL</v>
          </cell>
          <cell r="I70" t="str">
            <v>SIDRAS</v>
          </cell>
          <cell r="J70" t="str">
            <v>SABORIZADA BS-S</v>
          </cell>
          <cell r="K70" t="str">
            <v xml:space="preserve"> LA FARRUCA</v>
          </cell>
          <cell r="L70">
            <v>114</v>
          </cell>
          <cell r="M70" t="str">
            <v>APOLO IMPORT S.A. 2 - TRENTINO (114)</v>
          </cell>
          <cell r="N70">
            <v>0</v>
          </cell>
          <cell r="O70">
            <v>2</v>
          </cell>
          <cell r="P70">
            <v>3</v>
          </cell>
          <cell r="Q70">
            <v>5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2</v>
          </cell>
          <cell r="Y70">
            <v>2</v>
          </cell>
          <cell r="Z70">
            <v>6</v>
          </cell>
          <cell r="AA70">
            <v>0</v>
          </cell>
          <cell r="AB70">
            <v>0</v>
          </cell>
          <cell r="AC70">
            <v>0</v>
          </cell>
          <cell r="AD70">
            <v>8</v>
          </cell>
          <cell r="AE70">
            <v>6</v>
          </cell>
          <cell r="AF70">
            <v>6</v>
          </cell>
          <cell r="AG70">
            <v>6</v>
          </cell>
          <cell r="AH70">
            <v>0</v>
          </cell>
          <cell r="AI70">
            <v>0</v>
          </cell>
          <cell r="AJ70" t="str">
            <v xml:space="preserve"> </v>
          </cell>
          <cell r="AK70" t="str">
            <v xml:space="preserve"> </v>
          </cell>
          <cell r="AL70" t="str">
            <v xml:space="preserve"> </v>
          </cell>
          <cell r="AM70" t="str">
            <v xml:space="preserve"> </v>
          </cell>
          <cell r="AN70" t="str">
            <v xml:space="preserve"> </v>
          </cell>
          <cell r="AO70" t="str">
            <v xml:space="preserve"> </v>
          </cell>
          <cell r="AP70">
            <v>0</v>
          </cell>
          <cell r="AQ70" t="str">
            <v>SV</v>
          </cell>
          <cell r="AR70">
            <v>0</v>
          </cell>
          <cell r="AS70" t="str">
            <v>SV</v>
          </cell>
          <cell r="AT70">
            <v>0</v>
          </cell>
          <cell r="AU70" t="str">
            <v>SV</v>
          </cell>
          <cell r="AV70">
            <v>17290.000002000001</v>
          </cell>
          <cell r="AW70">
            <v>17101.772270000001</v>
          </cell>
          <cell r="AX70">
            <v>19900</v>
          </cell>
          <cell r="AY70">
            <v>0.15095430871591042</v>
          </cell>
          <cell r="AZ70">
            <v>0.13115577879396981</v>
          </cell>
          <cell r="BA70">
            <v>19500</v>
          </cell>
          <cell r="BB70">
            <v>3</v>
          </cell>
          <cell r="BC70">
            <v>0.1278195487417213</v>
          </cell>
          <cell r="BD70">
            <v>0.11333333323076919</v>
          </cell>
          <cell r="BE70">
            <v>18900</v>
          </cell>
          <cell r="BF70">
            <v>12</v>
          </cell>
          <cell r="BG70">
            <v>9.3117408780437394E-2</v>
          </cell>
          <cell r="BH70">
            <v>8.5185185079365039E-2</v>
          </cell>
        </row>
        <row r="71">
          <cell r="B71">
            <v>1753</v>
          </cell>
          <cell r="C71">
            <v>7792716930926</v>
          </cell>
          <cell r="D71" t="str">
            <v>SIDRA S/ALCOHOL 710ml LA FARRUCA</v>
          </cell>
          <cell r="E71">
            <v>6</v>
          </cell>
          <cell r="F71" t="str">
            <v>BEBIDAS</v>
          </cell>
          <cell r="G71" t="str">
            <v>BEBIDAS</v>
          </cell>
          <cell r="H71" t="str">
            <v>BEBIDAS C/ ALCOHOL</v>
          </cell>
          <cell r="I71" t="str">
            <v>SIDRAS</v>
          </cell>
          <cell r="J71" t="str">
            <v>SIN ALCOHOL BS-SA</v>
          </cell>
          <cell r="K71" t="str">
            <v xml:space="preserve"> LA FARRUCA</v>
          </cell>
          <cell r="L71">
            <v>114</v>
          </cell>
          <cell r="M71" t="str">
            <v>APOLO IMPORT S.A. 2 - TRENTINO (114)</v>
          </cell>
          <cell r="N71">
            <v>4</v>
          </cell>
          <cell r="O71">
            <v>2</v>
          </cell>
          <cell r="P71">
            <v>8</v>
          </cell>
          <cell r="Q71">
            <v>7</v>
          </cell>
          <cell r="R71">
            <v>0</v>
          </cell>
          <cell r="S71">
            <v>6</v>
          </cell>
          <cell r="T71">
            <v>2</v>
          </cell>
          <cell r="U71">
            <v>4</v>
          </cell>
          <cell r="V71">
            <v>0</v>
          </cell>
          <cell r="W71">
            <v>0</v>
          </cell>
          <cell r="X71">
            <v>1</v>
          </cell>
          <cell r="Y71">
            <v>0</v>
          </cell>
          <cell r="Z71">
            <v>0</v>
          </cell>
          <cell r="AA71">
            <v>6</v>
          </cell>
          <cell r="AB71">
            <v>2</v>
          </cell>
          <cell r="AC71">
            <v>1</v>
          </cell>
          <cell r="AD71">
            <v>0</v>
          </cell>
          <cell r="AE71">
            <v>0</v>
          </cell>
          <cell r="AF71">
            <v>0</v>
          </cell>
          <cell r="AG71">
            <v>7</v>
          </cell>
          <cell r="AH71">
            <v>0</v>
          </cell>
          <cell r="AI71">
            <v>0</v>
          </cell>
          <cell r="AJ71" t="str">
            <v xml:space="preserve"> </v>
          </cell>
          <cell r="AK71" t="str">
            <v xml:space="preserve"> </v>
          </cell>
          <cell r="AL71" t="str">
            <v xml:space="preserve"> </v>
          </cell>
          <cell r="AM71" t="str">
            <v xml:space="preserve"> </v>
          </cell>
          <cell r="AN71" t="str">
            <v xml:space="preserve"> </v>
          </cell>
          <cell r="AO71" t="str">
            <v xml:space="preserve"> </v>
          </cell>
          <cell r="AP71">
            <v>0</v>
          </cell>
          <cell r="AQ71">
            <v>0</v>
          </cell>
          <cell r="AR71" t="str">
            <v>SV</v>
          </cell>
          <cell r="AS71">
            <v>0</v>
          </cell>
          <cell r="AT71">
            <v>0</v>
          </cell>
          <cell r="AU71" t="str">
            <v>SV</v>
          </cell>
          <cell r="AV71">
            <v>17290.000002000001</v>
          </cell>
          <cell r="AW71">
            <v>17158.85974</v>
          </cell>
          <cell r="AX71">
            <v>19900</v>
          </cell>
          <cell r="AY71">
            <v>0.15095430871591042</v>
          </cell>
          <cell r="AZ71">
            <v>0.13115577879396981</v>
          </cell>
          <cell r="BA71">
            <v>19500</v>
          </cell>
          <cell r="BB71">
            <v>3</v>
          </cell>
          <cell r="BC71">
            <v>0.1278195487417213</v>
          </cell>
          <cell r="BD71">
            <v>0.11333333323076919</v>
          </cell>
          <cell r="BE71">
            <v>18900</v>
          </cell>
          <cell r="BF71">
            <v>12</v>
          </cell>
          <cell r="BG71">
            <v>9.3117408780437394E-2</v>
          </cell>
          <cell r="BH71">
            <v>8.5185185079365039E-2</v>
          </cell>
        </row>
        <row r="72">
          <cell r="B72">
            <v>22346</v>
          </cell>
          <cell r="C72">
            <v>5902573007002</v>
          </cell>
          <cell r="D72" t="str">
            <v>PACK VODKA AMUNDSEN + COCTELERA ACERO INOX</v>
          </cell>
          <cell r="E72">
            <v>1</v>
          </cell>
          <cell r="F72" t="str">
            <v>BEBIDAS</v>
          </cell>
          <cell r="G72" t="str">
            <v>BEBIDAS</v>
          </cell>
          <cell r="H72" t="str">
            <v>BEBIDAS C/ ALCOHOL</v>
          </cell>
          <cell r="I72" t="str">
            <v>VODKA</v>
          </cell>
          <cell r="J72" t="str">
            <v>NORMALES BV-N</v>
          </cell>
          <cell r="K72" t="str">
            <v>AMUNDSEN</v>
          </cell>
          <cell r="L72">
            <v>114</v>
          </cell>
          <cell r="M72" t="str">
            <v>APOLO IMPORT S.A. 2 - TRENTINO (114)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 t="str">
            <v xml:space="preserve"> </v>
          </cell>
          <cell r="AK72" t="str">
            <v xml:space="preserve"> </v>
          </cell>
          <cell r="AL72" t="str">
            <v xml:space="preserve"> </v>
          </cell>
          <cell r="AM72" t="str">
            <v xml:space="preserve"> </v>
          </cell>
          <cell r="AN72" t="str">
            <v xml:space="preserve"> </v>
          </cell>
          <cell r="AO72" t="str">
            <v xml:space="preserve"> </v>
          </cell>
          <cell r="AP72" t="str">
            <v>SV</v>
          </cell>
          <cell r="AQ72" t="str">
            <v>SV</v>
          </cell>
          <cell r="AR72" t="str">
            <v>SV</v>
          </cell>
          <cell r="AS72" t="str">
            <v>SV</v>
          </cell>
          <cell r="AT72" t="str">
            <v>SV</v>
          </cell>
          <cell r="AU72" t="str">
            <v>SV</v>
          </cell>
          <cell r="AV72">
            <v>148220.00000500001</v>
          </cell>
          <cell r="AW72">
            <v>148220.00005999999</v>
          </cell>
          <cell r="AX72">
            <v>174900</v>
          </cell>
          <cell r="AY72">
            <v>0.18000269865132901</v>
          </cell>
          <cell r="AZ72">
            <v>0.15254431100628926</v>
          </cell>
          <cell r="BB72">
            <v>0</v>
          </cell>
          <cell r="BC72">
            <v>-1</v>
          </cell>
          <cell r="BD72">
            <v>0</v>
          </cell>
          <cell r="BF72">
            <v>0</v>
          </cell>
          <cell r="BG72">
            <v>-1</v>
          </cell>
          <cell r="BH72">
            <v>0</v>
          </cell>
        </row>
        <row r="73">
          <cell r="B73">
            <v>12526</v>
          </cell>
          <cell r="C73">
            <v>5902573007910</v>
          </cell>
          <cell r="D73" t="str">
            <v>VODKA 1Lts AMUNDSEN</v>
          </cell>
          <cell r="E73">
            <v>6</v>
          </cell>
          <cell r="F73" t="str">
            <v>BEBIDAS</v>
          </cell>
          <cell r="G73" t="str">
            <v>BEBIDAS</v>
          </cell>
          <cell r="H73" t="str">
            <v>BEBIDAS C/ ALCOHOL</v>
          </cell>
          <cell r="I73" t="str">
            <v>VODKA</v>
          </cell>
          <cell r="J73" t="str">
            <v>NORMALES BV-N</v>
          </cell>
          <cell r="K73" t="str">
            <v>AMUNDSEN</v>
          </cell>
          <cell r="L73">
            <v>114</v>
          </cell>
          <cell r="M73" t="str">
            <v>APOLO IMPORT S.A. 2 - TRENTINO (114)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</v>
          </cell>
          <cell r="AJ73" t="str">
            <v xml:space="preserve"> </v>
          </cell>
          <cell r="AK73" t="str">
            <v xml:space="preserve"> </v>
          </cell>
          <cell r="AL73" t="str">
            <v xml:space="preserve"> </v>
          </cell>
          <cell r="AM73" t="str">
            <v xml:space="preserve"> </v>
          </cell>
          <cell r="AN73" t="str">
            <v xml:space="preserve"> </v>
          </cell>
          <cell r="AO73" t="str">
            <v xml:space="preserve"> </v>
          </cell>
          <cell r="AP73" t="str">
            <v>SV</v>
          </cell>
          <cell r="AQ73" t="str">
            <v>SV</v>
          </cell>
          <cell r="AR73" t="str">
            <v>SV</v>
          </cell>
          <cell r="AS73" t="str">
            <v>SV</v>
          </cell>
          <cell r="AT73" t="str">
            <v>SV</v>
          </cell>
          <cell r="AU73" t="str">
            <v>SV</v>
          </cell>
          <cell r="AV73">
            <v>135500.00002000001</v>
          </cell>
          <cell r="AW73">
            <v>118179.05495000001</v>
          </cell>
          <cell r="AX73">
            <v>159900</v>
          </cell>
          <cell r="AY73">
            <v>0.18007380056382671</v>
          </cell>
          <cell r="AZ73">
            <v>0.15259537198248901</v>
          </cell>
          <cell r="BA73">
            <v>149900</v>
          </cell>
          <cell r="BB73">
            <v>3</v>
          </cell>
          <cell r="BC73">
            <v>0.10627306256733982</v>
          </cell>
          <cell r="BD73">
            <v>9.6064042561707766E-2</v>
          </cell>
          <cell r="BE73">
            <v>0</v>
          </cell>
          <cell r="BF73">
            <v>0</v>
          </cell>
          <cell r="BG73">
            <v>-1</v>
          </cell>
          <cell r="BH73">
            <v>0</v>
          </cell>
        </row>
        <row r="74">
          <cell r="B74">
            <v>12528</v>
          </cell>
          <cell r="C74">
            <v>8000440112365</v>
          </cell>
          <cell r="D74" t="str">
            <v>VODKA 1Lts KEGLEVICH</v>
          </cell>
          <cell r="E74">
            <v>6</v>
          </cell>
          <cell r="F74" t="str">
            <v>BEBIDAS</v>
          </cell>
          <cell r="G74" t="str">
            <v>BEBIDAS</v>
          </cell>
          <cell r="H74" t="str">
            <v>BEBIDAS C/ ALCOHOL</v>
          </cell>
          <cell r="I74" t="str">
            <v>VODKA</v>
          </cell>
          <cell r="J74" t="str">
            <v>NORMALES BV-N</v>
          </cell>
          <cell r="K74" t="str">
            <v>KEGLEVICH</v>
          </cell>
          <cell r="L74">
            <v>114</v>
          </cell>
          <cell r="M74" t="str">
            <v>APOLO IMPORT S.A. 2 - TRENTINO (114)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1</v>
          </cell>
          <cell r="S74">
            <v>1</v>
          </cell>
          <cell r="T74">
            <v>1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 t="str">
            <v xml:space="preserve"> </v>
          </cell>
          <cell r="AK74" t="str">
            <v xml:space="preserve"> </v>
          </cell>
          <cell r="AL74" t="str">
            <v xml:space="preserve"> </v>
          </cell>
          <cell r="AM74" t="str">
            <v xml:space="preserve"> </v>
          </cell>
          <cell r="AN74" t="str">
            <v xml:space="preserve"> </v>
          </cell>
          <cell r="AO74" t="str">
            <v xml:space="preserve"> </v>
          </cell>
          <cell r="AP74" t="str">
            <v>SV</v>
          </cell>
          <cell r="AQ74" t="str">
            <v>SV</v>
          </cell>
          <cell r="AR74" t="str">
            <v>SV</v>
          </cell>
          <cell r="AS74" t="str">
            <v>SV</v>
          </cell>
          <cell r="AT74" t="str">
            <v>SV</v>
          </cell>
          <cell r="AU74" t="str">
            <v>SV</v>
          </cell>
          <cell r="AV74">
            <v>59225.000010000003</v>
          </cell>
          <cell r="AW74">
            <v>50086.013339999998</v>
          </cell>
          <cell r="AX74">
            <v>69900</v>
          </cell>
          <cell r="AY74">
            <v>0.18024482884250825</v>
          </cell>
          <cell r="AZ74">
            <v>0.15271816866952784</v>
          </cell>
          <cell r="BA74">
            <v>65900</v>
          </cell>
          <cell r="BB74">
            <v>3</v>
          </cell>
          <cell r="BC74">
            <v>0.11270578284293697</v>
          </cell>
          <cell r="BD74">
            <v>0.10128983292867977</v>
          </cell>
          <cell r="BE74">
            <v>0</v>
          </cell>
          <cell r="BF74">
            <v>0</v>
          </cell>
          <cell r="BG74">
            <v>-1</v>
          </cell>
          <cell r="BH74">
            <v>0</v>
          </cell>
        </row>
        <row r="75">
          <cell r="B75">
            <v>38826</v>
          </cell>
          <cell r="C75">
            <v>7896022670009</v>
          </cell>
          <cell r="D75" t="str">
            <v>VODKA KOVAK 1Lts THOQUINO</v>
          </cell>
          <cell r="E75">
            <v>12</v>
          </cell>
          <cell r="F75" t="str">
            <v>BEBIDAS</v>
          </cell>
          <cell r="G75" t="str">
            <v>BEBIDAS</v>
          </cell>
          <cell r="H75" t="str">
            <v>BEBIDAS C/ ALCOHOL</v>
          </cell>
          <cell r="I75" t="str">
            <v>VODKA</v>
          </cell>
          <cell r="J75" t="str">
            <v>NORMALES BV-N</v>
          </cell>
          <cell r="K75" t="str">
            <v>THOQUINO</v>
          </cell>
          <cell r="L75">
            <v>114</v>
          </cell>
          <cell r="M75" t="str">
            <v>APOLO IMPORT S.A. 2 - TRENTINO (114)</v>
          </cell>
          <cell r="N75">
            <v>0</v>
          </cell>
          <cell r="O75">
            <v>0</v>
          </cell>
          <cell r="P75">
            <v>0</v>
          </cell>
          <cell r="Q75">
            <v>1</v>
          </cell>
          <cell r="R75">
            <v>2</v>
          </cell>
          <cell r="S75">
            <v>10</v>
          </cell>
          <cell r="T75">
            <v>3</v>
          </cell>
          <cell r="U75">
            <v>8</v>
          </cell>
          <cell r="V75">
            <v>1</v>
          </cell>
          <cell r="W75">
            <v>0</v>
          </cell>
          <cell r="X75">
            <v>0</v>
          </cell>
          <cell r="Y75">
            <v>1</v>
          </cell>
          <cell r="Z75">
            <v>0</v>
          </cell>
          <cell r="AA75">
            <v>1</v>
          </cell>
          <cell r="AB75">
            <v>0</v>
          </cell>
          <cell r="AC75">
            <v>2</v>
          </cell>
          <cell r="AD75">
            <v>0</v>
          </cell>
          <cell r="AE75">
            <v>0</v>
          </cell>
          <cell r="AF75">
            <v>1</v>
          </cell>
          <cell r="AG75">
            <v>1</v>
          </cell>
          <cell r="AH75">
            <v>0</v>
          </cell>
          <cell r="AI75">
            <v>0</v>
          </cell>
          <cell r="AJ75" t="str">
            <v xml:space="preserve"> </v>
          </cell>
          <cell r="AK75" t="str">
            <v xml:space="preserve"> </v>
          </cell>
          <cell r="AL75" t="str">
            <v xml:space="preserve"> </v>
          </cell>
          <cell r="AM75" t="str">
            <v xml:space="preserve"> </v>
          </cell>
          <cell r="AN75" t="str">
            <v xml:space="preserve"> </v>
          </cell>
          <cell r="AO75" t="str">
            <v xml:space="preserve"> 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 t="str">
            <v>SV</v>
          </cell>
          <cell r="AV75">
            <v>36439.999969999997</v>
          </cell>
          <cell r="AW75">
            <v>36439.999860000004</v>
          </cell>
          <cell r="AX75">
            <v>41900</v>
          </cell>
          <cell r="AY75">
            <v>0.14983534672050114</v>
          </cell>
          <cell r="AZ75">
            <v>0.13031026324582345</v>
          </cell>
          <cell r="BA75">
            <v>39900</v>
          </cell>
          <cell r="BB75">
            <v>3</v>
          </cell>
          <cell r="BC75">
            <v>9.4950604633603719E-2</v>
          </cell>
          <cell r="BD75">
            <v>8.6716792731829639E-2</v>
          </cell>
          <cell r="BE75">
            <v>0</v>
          </cell>
          <cell r="BF75">
            <v>0</v>
          </cell>
          <cell r="BG75">
            <v>-1</v>
          </cell>
          <cell r="BH75">
            <v>0</v>
          </cell>
        </row>
        <row r="76">
          <cell r="B76">
            <v>38831</v>
          </cell>
          <cell r="C76">
            <v>7896022610029</v>
          </cell>
          <cell r="D76" t="str">
            <v>VODKA KRAKOVIA 970ml THOQUINO</v>
          </cell>
          <cell r="E76">
            <v>6</v>
          </cell>
          <cell r="F76" t="str">
            <v>BEBIDAS</v>
          </cell>
          <cell r="G76" t="str">
            <v>BEBIDAS</v>
          </cell>
          <cell r="H76" t="str">
            <v>BEBIDAS C/ ALCOHOL</v>
          </cell>
          <cell r="I76" t="str">
            <v>VODKA</v>
          </cell>
          <cell r="J76" t="str">
            <v>NORMALES BV-N</v>
          </cell>
          <cell r="K76" t="str">
            <v>THOQUINO</v>
          </cell>
          <cell r="L76">
            <v>114</v>
          </cell>
          <cell r="M76" t="str">
            <v>APOLO IMPORT S.A. 2 - TRENTINO (114)</v>
          </cell>
          <cell r="N76">
            <v>2</v>
          </cell>
          <cell r="O76">
            <v>3</v>
          </cell>
          <cell r="P76">
            <v>2</v>
          </cell>
          <cell r="Q76">
            <v>5</v>
          </cell>
          <cell r="R76">
            <v>3</v>
          </cell>
          <cell r="S76">
            <v>8</v>
          </cell>
          <cell r="T76">
            <v>6</v>
          </cell>
          <cell r="U76">
            <v>4</v>
          </cell>
          <cell r="V76">
            <v>2</v>
          </cell>
          <cell r="W76">
            <v>0</v>
          </cell>
          <cell r="X76">
            <v>2</v>
          </cell>
          <cell r="Y76">
            <v>2</v>
          </cell>
          <cell r="Z76">
            <v>1</v>
          </cell>
          <cell r="AA76">
            <v>4</v>
          </cell>
          <cell r="AB76">
            <v>0</v>
          </cell>
          <cell r="AC76">
            <v>0</v>
          </cell>
          <cell r="AD76">
            <v>3</v>
          </cell>
          <cell r="AE76">
            <v>1</v>
          </cell>
          <cell r="AF76">
            <v>0</v>
          </cell>
          <cell r="AG76">
            <v>3</v>
          </cell>
          <cell r="AH76">
            <v>0</v>
          </cell>
          <cell r="AI76">
            <v>1</v>
          </cell>
          <cell r="AJ76" t="str">
            <v xml:space="preserve"> </v>
          </cell>
          <cell r="AK76" t="str">
            <v xml:space="preserve"> </v>
          </cell>
          <cell r="AL76" t="str">
            <v xml:space="preserve"> </v>
          </cell>
          <cell r="AM76" t="str">
            <v xml:space="preserve"> </v>
          </cell>
          <cell r="AN76" t="str">
            <v xml:space="preserve"> </v>
          </cell>
          <cell r="AO76" t="str">
            <v xml:space="preserve"> </v>
          </cell>
          <cell r="AP76">
            <v>0</v>
          </cell>
          <cell r="AQ76">
            <v>0</v>
          </cell>
          <cell r="AR76">
            <v>0</v>
          </cell>
          <cell r="AS76" t="str">
            <v>SV</v>
          </cell>
          <cell r="AT76">
            <v>0</v>
          </cell>
          <cell r="AU76">
            <v>0</v>
          </cell>
          <cell r="AV76">
            <v>17309.999960000001</v>
          </cell>
          <cell r="AW76">
            <v>17309.999629999998</v>
          </cell>
          <cell r="AX76">
            <v>19900</v>
          </cell>
          <cell r="AY76">
            <v>0.14962449716839843</v>
          </cell>
          <cell r="AZ76">
            <v>0.13015075577889443</v>
          </cell>
          <cell r="BA76">
            <v>19500</v>
          </cell>
          <cell r="BB76">
            <v>3</v>
          </cell>
          <cell r="BC76">
            <v>0.12651646707456132</v>
          </cell>
          <cell r="BD76">
            <v>0.11230769435897431</v>
          </cell>
          <cell r="BE76">
            <v>0</v>
          </cell>
          <cell r="BF76">
            <v>0</v>
          </cell>
          <cell r="BG76">
            <v>-1</v>
          </cell>
          <cell r="BH76">
            <v>0</v>
          </cell>
        </row>
        <row r="77">
          <cell r="B77">
            <v>38817</v>
          </cell>
          <cell r="C77">
            <v>7896022670214</v>
          </cell>
          <cell r="D77" t="str">
            <v>VODKA KOVAK ICE BLUEBERRY 275ml THOQUINO</v>
          </cell>
          <cell r="E77">
            <v>24</v>
          </cell>
          <cell r="F77" t="str">
            <v>BEBIDAS</v>
          </cell>
          <cell r="G77" t="str">
            <v>BEBIDAS</v>
          </cell>
          <cell r="H77" t="str">
            <v>BEBIDAS C/ ALCOHOL</v>
          </cell>
          <cell r="I77" t="str">
            <v>VODKA</v>
          </cell>
          <cell r="J77" t="str">
            <v>READY TO DRINK V</v>
          </cell>
          <cell r="K77" t="str">
            <v>THOQUINO</v>
          </cell>
          <cell r="L77">
            <v>114</v>
          </cell>
          <cell r="M77" t="str">
            <v>APOLO IMPORT S.A. 2 - TRENTINO (114)</v>
          </cell>
          <cell r="N77">
            <v>5</v>
          </cell>
          <cell r="O77">
            <v>14</v>
          </cell>
          <cell r="P77">
            <v>2</v>
          </cell>
          <cell r="Q77">
            <v>5</v>
          </cell>
          <cell r="R77">
            <v>17</v>
          </cell>
          <cell r="S77">
            <v>27</v>
          </cell>
          <cell r="T77">
            <v>15</v>
          </cell>
          <cell r="U77">
            <v>14</v>
          </cell>
          <cell r="V77">
            <v>1</v>
          </cell>
          <cell r="W77">
            <v>18</v>
          </cell>
          <cell r="X77">
            <v>3</v>
          </cell>
          <cell r="Y77">
            <v>2</v>
          </cell>
          <cell r="Z77">
            <v>1</v>
          </cell>
          <cell r="AA77">
            <v>13</v>
          </cell>
          <cell r="AB77">
            <v>1</v>
          </cell>
          <cell r="AC77">
            <v>4</v>
          </cell>
          <cell r="AD77">
            <v>14</v>
          </cell>
          <cell r="AE77">
            <v>17</v>
          </cell>
          <cell r="AF77">
            <v>13</v>
          </cell>
          <cell r="AG77">
            <v>10</v>
          </cell>
          <cell r="AH77">
            <v>0</v>
          </cell>
          <cell r="AI77">
            <v>3</v>
          </cell>
          <cell r="AJ77" t="str">
            <v xml:space="preserve"> </v>
          </cell>
          <cell r="AK77" t="str">
            <v xml:space="preserve"> </v>
          </cell>
          <cell r="AL77" t="str">
            <v xml:space="preserve"> </v>
          </cell>
          <cell r="AM77" t="str">
            <v xml:space="preserve"> </v>
          </cell>
          <cell r="AN77" t="str">
            <v xml:space="preserve"> </v>
          </cell>
          <cell r="AO77" t="str">
            <v xml:space="preserve"> 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5440.0000600000003</v>
          </cell>
          <cell r="AW77">
            <v>5368.6554900000001</v>
          </cell>
          <cell r="AX77">
            <v>6250</v>
          </cell>
          <cell r="AY77">
            <v>0.14889704615187083</v>
          </cell>
          <cell r="AZ77">
            <v>0.12959999039999995</v>
          </cell>
          <cell r="BA77">
            <v>5900</v>
          </cell>
          <cell r="BB77">
            <v>3</v>
          </cell>
          <cell r="BC77">
            <v>8.4558811567365888E-2</v>
          </cell>
          <cell r="BD77">
            <v>7.7966091525423678E-2</v>
          </cell>
          <cell r="BE77">
            <v>5750</v>
          </cell>
          <cell r="BF77">
            <v>6</v>
          </cell>
          <cell r="BG77">
            <v>5.6985282459721009E-2</v>
          </cell>
          <cell r="BH77">
            <v>5.3913033043478206E-2</v>
          </cell>
        </row>
        <row r="78">
          <cell r="B78">
            <v>38818</v>
          </cell>
          <cell r="C78">
            <v>7896022670047</v>
          </cell>
          <cell r="D78" t="str">
            <v>VODKA KOVAK ICE BOCK 275ml THOQUINO</v>
          </cell>
          <cell r="E78">
            <v>24</v>
          </cell>
          <cell r="F78" t="str">
            <v>BEBIDAS</v>
          </cell>
          <cell r="G78" t="str">
            <v>BEBIDAS</v>
          </cell>
          <cell r="H78" t="str">
            <v>BEBIDAS C/ ALCOHOL</v>
          </cell>
          <cell r="I78" t="str">
            <v>VODKA</v>
          </cell>
          <cell r="J78" t="str">
            <v>READY TO DRINK V</v>
          </cell>
          <cell r="K78" t="str">
            <v>THOQUINO</v>
          </cell>
          <cell r="L78">
            <v>114</v>
          </cell>
          <cell r="M78" t="str">
            <v>APOLO IMPORT S.A. 2 - TRENTINO (114)</v>
          </cell>
          <cell r="N78">
            <v>3</v>
          </cell>
          <cell r="O78">
            <v>15</v>
          </cell>
          <cell r="P78">
            <v>1</v>
          </cell>
          <cell r="Q78">
            <v>1</v>
          </cell>
          <cell r="R78">
            <v>10</v>
          </cell>
          <cell r="S78">
            <v>18</v>
          </cell>
          <cell r="T78">
            <v>15</v>
          </cell>
          <cell r="U78">
            <v>11</v>
          </cell>
          <cell r="V78">
            <v>0</v>
          </cell>
          <cell r="W78">
            <v>10</v>
          </cell>
          <cell r="X78">
            <v>1</v>
          </cell>
          <cell r="Y78">
            <v>1</v>
          </cell>
          <cell r="Z78">
            <v>0</v>
          </cell>
          <cell r="AA78">
            <v>5</v>
          </cell>
          <cell r="AB78">
            <v>0</v>
          </cell>
          <cell r="AC78">
            <v>0</v>
          </cell>
          <cell r="AD78">
            <v>0</v>
          </cell>
          <cell r="AE78">
            <v>15</v>
          </cell>
          <cell r="AF78">
            <v>4</v>
          </cell>
          <cell r="AG78">
            <v>2</v>
          </cell>
          <cell r="AH78">
            <v>0</v>
          </cell>
          <cell r="AI78">
            <v>0</v>
          </cell>
          <cell r="AJ78" t="str">
            <v xml:space="preserve"> </v>
          </cell>
          <cell r="AK78" t="str">
            <v xml:space="preserve"> </v>
          </cell>
          <cell r="AL78" t="str">
            <v xml:space="preserve"> </v>
          </cell>
          <cell r="AM78" t="str">
            <v xml:space="preserve"> </v>
          </cell>
          <cell r="AN78" t="str">
            <v xml:space="preserve"> </v>
          </cell>
          <cell r="AO78" t="str">
            <v xml:space="preserve"> </v>
          </cell>
          <cell r="AP78">
            <v>0</v>
          </cell>
          <cell r="AQ78">
            <v>0</v>
          </cell>
          <cell r="AR78">
            <v>0</v>
          </cell>
          <cell r="AS78" t="str">
            <v>SV</v>
          </cell>
          <cell r="AT78">
            <v>0</v>
          </cell>
          <cell r="AU78" t="str">
            <v>SV</v>
          </cell>
          <cell r="AV78">
            <v>5440.0000600000003</v>
          </cell>
          <cell r="AW78">
            <v>5331.5030999999999</v>
          </cell>
          <cell r="AX78">
            <v>6250</v>
          </cell>
          <cell r="AY78">
            <v>0.14889704615187083</v>
          </cell>
          <cell r="AZ78">
            <v>0.12959999039999995</v>
          </cell>
          <cell r="BA78">
            <v>5900</v>
          </cell>
          <cell r="BB78">
            <v>3</v>
          </cell>
          <cell r="BC78">
            <v>8.4558811567365888E-2</v>
          </cell>
          <cell r="BD78">
            <v>7.7966091525423678E-2</v>
          </cell>
          <cell r="BE78">
            <v>5750</v>
          </cell>
          <cell r="BF78">
            <v>6</v>
          </cell>
          <cell r="BG78">
            <v>5.6985282459721009E-2</v>
          </cell>
          <cell r="BH78">
            <v>5.3913033043478206E-2</v>
          </cell>
        </row>
        <row r="79">
          <cell r="B79">
            <v>38819</v>
          </cell>
          <cell r="C79">
            <v>7896022670153</v>
          </cell>
          <cell r="D79" t="str">
            <v>VODKA KOVAK ICE FRUTOS ROJOS 275ml THOQUINO</v>
          </cell>
          <cell r="E79">
            <v>24</v>
          </cell>
          <cell r="F79" t="str">
            <v>BEBIDAS</v>
          </cell>
          <cell r="G79" t="str">
            <v>BEBIDAS</v>
          </cell>
          <cell r="H79" t="str">
            <v>BEBIDAS C/ ALCOHOL</v>
          </cell>
          <cell r="I79" t="str">
            <v>VODKA</v>
          </cell>
          <cell r="J79" t="str">
            <v>READY TO DRINK V</v>
          </cell>
          <cell r="K79" t="str">
            <v>THOQUINO</v>
          </cell>
          <cell r="L79">
            <v>114</v>
          </cell>
          <cell r="M79" t="str">
            <v>APOLO IMPORT S.A. 2 - TRENTINO (114)</v>
          </cell>
          <cell r="N79">
            <v>21</v>
          </cell>
          <cell r="O79">
            <v>30</v>
          </cell>
          <cell r="P79">
            <v>11</v>
          </cell>
          <cell r="Q79">
            <v>21</v>
          </cell>
          <cell r="R79">
            <v>27</v>
          </cell>
          <cell r="S79">
            <v>45</v>
          </cell>
          <cell r="T79">
            <v>13</v>
          </cell>
          <cell r="U79">
            <v>9</v>
          </cell>
          <cell r="V79">
            <v>7</v>
          </cell>
          <cell r="W79">
            <v>30</v>
          </cell>
          <cell r="X79">
            <v>7</v>
          </cell>
          <cell r="Y79">
            <v>4</v>
          </cell>
          <cell r="Z79">
            <v>6</v>
          </cell>
          <cell r="AA79">
            <v>15</v>
          </cell>
          <cell r="AB79">
            <v>4</v>
          </cell>
          <cell r="AC79">
            <v>7</v>
          </cell>
          <cell r="AD79">
            <v>20</v>
          </cell>
          <cell r="AE79">
            <v>29</v>
          </cell>
          <cell r="AF79">
            <v>15</v>
          </cell>
          <cell r="AG79">
            <v>13</v>
          </cell>
          <cell r="AH79">
            <v>7</v>
          </cell>
          <cell r="AI79">
            <v>10</v>
          </cell>
          <cell r="AJ79" t="str">
            <v xml:space="preserve"> </v>
          </cell>
          <cell r="AK79" t="str">
            <v xml:space="preserve"> </v>
          </cell>
          <cell r="AL79" t="str">
            <v xml:space="preserve"> </v>
          </cell>
          <cell r="AM79" t="str">
            <v xml:space="preserve"> </v>
          </cell>
          <cell r="AN79" t="str">
            <v xml:space="preserve"> </v>
          </cell>
          <cell r="AO79" t="str">
            <v xml:space="preserve"> 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5440.0000600000003</v>
          </cell>
          <cell r="AW79">
            <v>5424.1201300000002</v>
          </cell>
          <cell r="AX79">
            <v>6250</v>
          </cell>
          <cell r="AY79">
            <v>0.14889704615187083</v>
          </cell>
          <cell r="AZ79">
            <v>0.12959999039999995</v>
          </cell>
          <cell r="BA79">
            <v>5900</v>
          </cell>
          <cell r="BB79">
            <v>3</v>
          </cell>
          <cell r="BC79">
            <v>8.4558811567365888E-2</v>
          </cell>
          <cell r="BD79">
            <v>7.7966091525423678E-2</v>
          </cell>
          <cell r="BE79">
            <v>5750</v>
          </cell>
          <cell r="BF79">
            <v>6</v>
          </cell>
          <cell r="BG79">
            <v>5.6985282459721009E-2</v>
          </cell>
          <cell r="BH79">
            <v>5.3913033043478206E-2</v>
          </cell>
        </row>
        <row r="80">
          <cell r="B80">
            <v>38820</v>
          </cell>
          <cell r="C80">
            <v>7896022670313</v>
          </cell>
          <cell r="D80" t="str">
            <v>VODKA KOVAK ICE KIWI 275ml THOQUINO</v>
          </cell>
          <cell r="E80">
            <v>24</v>
          </cell>
          <cell r="F80" t="str">
            <v>BEBIDAS</v>
          </cell>
          <cell r="G80" t="str">
            <v>BEBIDAS</v>
          </cell>
          <cell r="H80" t="str">
            <v>BEBIDAS C/ ALCOHOL</v>
          </cell>
          <cell r="I80" t="str">
            <v>VODKA</v>
          </cell>
          <cell r="J80" t="str">
            <v>READY TO DRINK V</v>
          </cell>
          <cell r="K80" t="str">
            <v>THOQUINO</v>
          </cell>
          <cell r="L80">
            <v>114</v>
          </cell>
          <cell r="M80" t="str">
            <v>APOLO IMPORT S.A. 2 - TRENTINO (114)</v>
          </cell>
          <cell r="N80">
            <v>11</v>
          </cell>
          <cell r="O80">
            <v>15</v>
          </cell>
          <cell r="P80">
            <v>13</v>
          </cell>
          <cell r="Q80">
            <v>11</v>
          </cell>
          <cell r="R80">
            <v>17</v>
          </cell>
          <cell r="S80">
            <v>30</v>
          </cell>
          <cell r="T80">
            <v>26</v>
          </cell>
          <cell r="U80">
            <v>29</v>
          </cell>
          <cell r="V80">
            <v>4</v>
          </cell>
          <cell r="W80">
            <v>13</v>
          </cell>
          <cell r="X80">
            <v>10</v>
          </cell>
          <cell r="Y80">
            <v>6</v>
          </cell>
          <cell r="Z80">
            <v>3</v>
          </cell>
          <cell r="AA80">
            <v>16</v>
          </cell>
          <cell r="AB80">
            <v>1</v>
          </cell>
          <cell r="AC80">
            <v>3</v>
          </cell>
          <cell r="AD80">
            <v>1</v>
          </cell>
          <cell r="AE80">
            <v>20</v>
          </cell>
          <cell r="AF80">
            <v>1</v>
          </cell>
          <cell r="AG80">
            <v>0</v>
          </cell>
          <cell r="AH80">
            <v>5</v>
          </cell>
          <cell r="AI80">
            <v>7</v>
          </cell>
          <cell r="AJ80" t="str">
            <v xml:space="preserve"> </v>
          </cell>
          <cell r="AK80" t="str">
            <v xml:space="preserve"> </v>
          </cell>
          <cell r="AL80" t="str">
            <v xml:space="preserve"> </v>
          </cell>
          <cell r="AM80" t="str">
            <v xml:space="preserve"> </v>
          </cell>
          <cell r="AN80" t="str">
            <v xml:space="preserve"> </v>
          </cell>
          <cell r="AO80" t="str">
            <v xml:space="preserve"> 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 t="str">
            <v>SV</v>
          </cell>
          <cell r="AU80">
            <v>0</v>
          </cell>
          <cell r="AV80">
            <v>5440.0000600000003</v>
          </cell>
          <cell r="AW80">
            <v>5421.9168300000001</v>
          </cell>
          <cell r="AX80">
            <v>6250</v>
          </cell>
          <cell r="AY80">
            <v>0.14889704615187083</v>
          </cell>
          <cell r="AZ80">
            <v>0.12959999039999995</v>
          </cell>
          <cell r="BA80">
            <v>5900</v>
          </cell>
          <cell r="BB80">
            <v>3</v>
          </cell>
          <cell r="BC80">
            <v>8.4558811567365888E-2</v>
          </cell>
          <cell r="BD80">
            <v>7.7966091525423678E-2</v>
          </cell>
          <cell r="BE80">
            <v>5750</v>
          </cell>
          <cell r="BF80">
            <v>6</v>
          </cell>
          <cell r="BG80">
            <v>5.6985282459721009E-2</v>
          </cell>
          <cell r="BH80">
            <v>5.3913033043478206E-2</v>
          </cell>
        </row>
        <row r="81">
          <cell r="B81">
            <v>38821</v>
          </cell>
          <cell r="C81">
            <v>7896022670016</v>
          </cell>
          <cell r="D81" t="str">
            <v>VODKA KOVAK ICE LIMON 275ml THOQUINO</v>
          </cell>
          <cell r="E81">
            <v>24</v>
          </cell>
          <cell r="F81" t="str">
            <v>BEBIDAS</v>
          </cell>
          <cell r="G81" t="str">
            <v>BEBIDAS</v>
          </cell>
          <cell r="H81" t="str">
            <v>BEBIDAS C/ ALCOHOL</v>
          </cell>
          <cell r="I81" t="str">
            <v>VODKA</v>
          </cell>
          <cell r="J81" t="str">
            <v>READY TO DRINK V</v>
          </cell>
          <cell r="K81" t="str">
            <v>THOQUINO</v>
          </cell>
          <cell r="L81">
            <v>114</v>
          </cell>
          <cell r="M81" t="str">
            <v>APOLO IMPORT S.A. 2 - TRENTINO (114)</v>
          </cell>
          <cell r="N81">
            <v>8</v>
          </cell>
          <cell r="O81">
            <v>30</v>
          </cell>
          <cell r="P81">
            <v>19</v>
          </cell>
          <cell r="Q81">
            <v>12</v>
          </cell>
          <cell r="R81">
            <v>20</v>
          </cell>
          <cell r="S81">
            <v>52</v>
          </cell>
          <cell r="T81">
            <v>32</v>
          </cell>
          <cell r="U81">
            <v>48</v>
          </cell>
          <cell r="V81">
            <v>1</v>
          </cell>
          <cell r="W81">
            <v>17</v>
          </cell>
          <cell r="X81">
            <v>6</v>
          </cell>
          <cell r="Y81">
            <v>7</v>
          </cell>
          <cell r="Z81">
            <v>1</v>
          </cell>
          <cell r="AA81">
            <v>38</v>
          </cell>
          <cell r="AB81">
            <v>3</v>
          </cell>
          <cell r="AC81">
            <v>6</v>
          </cell>
          <cell r="AD81">
            <v>5</v>
          </cell>
          <cell r="AE81">
            <v>27</v>
          </cell>
          <cell r="AF81">
            <v>23</v>
          </cell>
          <cell r="AG81">
            <v>18</v>
          </cell>
          <cell r="AH81">
            <v>10</v>
          </cell>
          <cell r="AI81">
            <v>17</v>
          </cell>
          <cell r="AJ81" t="str">
            <v xml:space="preserve"> </v>
          </cell>
          <cell r="AK81" t="str">
            <v xml:space="preserve"> </v>
          </cell>
          <cell r="AL81" t="str">
            <v xml:space="preserve"> </v>
          </cell>
          <cell r="AM81" t="str">
            <v xml:space="preserve"> </v>
          </cell>
          <cell r="AN81" t="str">
            <v xml:space="preserve"> </v>
          </cell>
          <cell r="AO81" t="str">
            <v xml:space="preserve"> 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5440.0000600000003</v>
          </cell>
          <cell r="AW81">
            <v>5378.3499000000002</v>
          </cell>
          <cell r="AX81">
            <v>6250</v>
          </cell>
          <cell r="AY81">
            <v>0.14889704615187083</v>
          </cell>
          <cell r="AZ81">
            <v>0.12959999039999995</v>
          </cell>
          <cell r="BA81">
            <v>5900</v>
          </cell>
          <cell r="BB81">
            <v>3</v>
          </cell>
          <cell r="BC81">
            <v>8.4558811567365888E-2</v>
          </cell>
          <cell r="BD81">
            <v>7.7966091525423678E-2</v>
          </cell>
          <cell r="BE81">
            <v>5750</v>
          </cell>
          <cell r="BF81">
            <v>6</v>
          </cell>
          <cell r="BG81">
            <v>5.6985282459721009E-2</v>
          </cell>
          <cell r="BH81">
            <v>5.3913033043478206E-2</v>
          </cell>
        </row>
        <row r="82">
          <cell r="B82">
            <v>38822</v>
          </cell>
          <cell r="C82">
            <v>7896022670337</v>
          </cell>
          <cell r="D82" t="str">
            <v>VODKA KOVAK ICE MANDARINA 275ml THOQUINO</v>
          </cell>
          <cell r="E82">
            <v>24</v>
          </cell>
          <cell r="F82" t="str">
            <v>BEBIDAS</v>
          </cell>
          <cell r="G82" t="str">
            <v>BEBIDAS</v>
          </cell>
          <cell r="H82" t="str">
            <v>BEBIDAS C/ ALCOHOL</v>
          </cell>
          <cell r="I82" t="str">
            <v>VODKA</v>
          </cell>
          <cell r="J82" t="str">
            <v>READY TO DRINK V</v>
          </cell>
          <cell r="K82" t="str">
            <v>THOQUINO</v>
          </cell>
          <cell r="L82">
            <v>114</v>
          </cell>
          <cell r="M82" t="str">
            <v>APOLO IMPORT S.A. 2 - TRENTINO (114)</v>
          </cell>
          <cell r="N82">
            <v>6</v>
          </cell>
          <cell r="O82">
            <v>18</v>
          </cell>
          <cell r="P82">
            <v>1</v>
          </cell>
          <cell r="Q82">
            <v>3</v>
          </cell>
          <cell r="R82">
            <v>15</v>
          </cell>
          <cell r="S82">
            <v>12</v>
          </cell>
          <cell r="T82">
            <v>21</v>
          </cell>
          <cell r="U82">
            <v>20</v>
          </cell>
          <cell r="V82">
            <v>2</v>
          </cell>
          <cell r="W82">
            <v>9</v>
          </cell>
          <cell r="X82">
            <v>7</v>
          </cell>
          <cell r="Y82">
            <v>5</v>
          </cell>
          <cell r="Z82">
            <v>3</v>
          </cell>
          <cell r="AA82">
            <v>17</v>
          </cell>
          <cell r="AB82">
            <v>0</v>
          </cell>
          <cell r="AC82">
            <v>0</v>
          </cell>
          <cell r="AD82">
            <v>2</v>
          </cell>
          <cell r="AE82">
            <v>20</v>
          </cell>
          <cell r="AF82">
            <v>17</v>
          </cell>
          <cell r="AG82">
            <v>15</v>
          </cell>
          <cell r="AH82">
            <v>4</v>
          </cell>
          <cell r="AI82">
            <v>5</v>
          </cell>
          <cell r="AJ82" t="str">
            <v xml:space="preserve"> </v>
          </cell>
          <cell r="AK82" t="str">
            <v xml:space="preserve"> </v>
          </cell>
          <cell r="AL82" t="str">
            <v xml:space="preserve"> </v>
          </cell>
          <cell r="AM82" t="str">
            <v xml:space="preserve"> </v>
          </cell>
          <cell r="AN82" t="str">
            <v xml:space="preserve"> </v>
          </cell>
          <cell r="AO82" t="str">
            <v xml:space="preserve"> </v>
          </cell>
          <cell r="AP82">
            <v>0</v>
          </cell>
          <cell r="AQ82">
            <v>0</v>
          </cell>
          <cell r="AR82">
            <v>0</v>
          </cell>
          <cell r="AS82" t="str">
            <v>SV</v>
          </cell>
          <cell r="AT82">
            <v>0</v>
          </cell>
          <cell r="AU82">
            <v>0</v>
          </cell>
          <cell r="AV82">
            <v>5440.0000600000003</v>
          </cell>
          <cell r="AW82">
            <v>5372.6206599999996</v>
          </cell>
          <cell r="AX82">
            <v>6250</v>
          </cell>
          <cell r="AY82">
            <v>0.14889704615187083</v>
          </cell>
          <cell r="AZ82">
            <v>0.12959999039999995</v>
          </cell>
          <cell r="BA82">
            <v>5900</v>
          </cell>
          <cell r="BB82">
            <v>3</v>
          </cell>
          <cell r="BC82">
            <v>8.4558811567365888E-2</v>
          </cell>
          <cell r="BD82">
            <v>7.7966091525423678E-2</v>
          </cell>
          <cell r="BE82">
            <v>5750</v>
          </cell>
          <cell r="BF82">
            <v>6</v>
          </cell>
          <cell r="BG82">
            <v>5.6985282459721009E-2</v>
          </cell>
          <cell r="BH82">
            <v>5.3913033043478206E-2</v>
          </cell>
        </row>
        <row r="83">
          <cell r="B83">
            <v>38823</v>
          </cell>
          <cell r="C83">
            <v>7896022670306</v>
          </cell>
          <cell r="D83" t="str">
            <v>VODKA KOVAK ICE MANZANA VERDE 275ml THOQUINO</v>
          </cell>
          <cell r="E83">
            <v>24</v>
          </cell>
          <cell r="F83" t="str">
            <v>BEBIDAS</v>
          </cell>
          <cell r="G83" t="str">
            <v>BEBIDAS</v>
          </cell>
          <cell r="H83" t="str">
            <v>BEBIDAS C/ ALCOHOL</v>
          </cell>
          <cell r="I83" t="str">
            <v>VODKA</v>
          </cell>
          <cell r="J83" t="str">
            <v>READY TO DRINK V</v>
          </cell>
          <cell r="K83" t="str">
            <v>THOQUINO</v>
          </cell>
          <cell r="L83">
            <v>114</v>
          </cell>
          <cell r="M83" t="str">
            <v>APOLO IMPORT S.A. 2 - TRENTINO (114)</v>
          </cell>
          <cell r="N83">
            <v>5</v>
          </cell>
          <cell r="O83">
            <v>13</v>
          </cell>
          <cell r="P83">
            <v>1</v>
          </cell>
          <cell r="Q83">
            <v>1</v>
          </cell>
          <cell r="R83">
            <v>15</v>
          </cell>
          <cell r="S83">
            <v>26</v>
          </cell>
          <cell r="T83">
            <v>8</v>
          </cell>
          <cell r="U83">
            <v>14</v>
          </cell>
          <cell r="V83">
            <v>3</v>
          </cell>
          <cell r="W83">
            <v>12</v>
          </cell>
          <cell r="X83">
            <v>3</v>
          </cell>
          <cell r="Y83">
            <v>3</v>
          </cell>
          <cell r="Z83">
            <v>3</v>
          </cell>
          <cell r="AA83">
            <v>8</v>
          </cell>
          <cell r="AB83">
            <v>1</v>
          </cell>
          <cell r="AC83">
            <v>1</v>
          </cell>
          <cell r="AD83">
            <v>8</v>
          </cell>
          <cell r="AE83">
            <v>10</v>
          </cell>
          <cell r="AF83">
            <v>6</v>
          </cell>
          <cell r="AG83">
            <v>4</v>
          </cell>
          <cell r="AH83">
            <v>0</v>
          </cell>
          <cell r="AI83">
            <v>1</v>
          </cell>
          <cell r="AJ83" t="str">
            <v xml:space="preserve"> </v>
          </cell>
          <cell r="AK83" t="str">
            <v xml:space="preserve"> </v>
          </cell>
          <cell r="AL83" t="str">
            <v xml:space="preserve"> </v>
          </cell>
          <cell r="AM83" t="str">
            <v xml:space="preserve"> </v>
          </cell>
          <cell r="AN83" t="str">
            <v xml:space="preserve"> </v>
          </cell>
          <cell r="AO83" t="str">
            <v xml:space="preserve"> 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5440.0000600000003</v>
          </cell>
          <cell r="AW83">
            <v>5400.4406499999996</v>
          </cell>
          <cell r="AX83">
            <v>6250</v>
          </cell>
          <cell r="AY83">
            <v>0.14889704615187083</v>
          </cell>
          <cell r="AZ83">
            <v>0.12959999039999995</v>
          </cell>
          <cell r="BA83">
            <v>5900</v>
          </cell>
          <cell r="BB83">
            <v>3</v>
          </cell>
          <cell r="BC83">
            <v>8.4558811567365888E-2</v>
          </cell>
          <cell r="BD83">
            <v>7.7966091525423678E-2</v>
          </cell>
          <cell r="BE83">
            <v>5750</v>
          </cell>
          <cell r="BF83">
            <v>6</v>
          </cell>
          <cell r="BG83">
            <v>5.6985282459721009E-2</v>
          </cell>
          <cell r="BH83">
            <v>5.3913033043478206E-2</v>
          </cell>
        </row>
        <row r="84">
          <cell r="B84">
            <v>38824</v>
          </cell>
          <cell r="C84">
            <v>7896022670221</v>
          </cell>
          <cell r="D84" t="str">
            <v>VODKA KOVAK ICE MBURUCUYA 275ml THOQUINO</v>
          </cell>
          <cell r="E84">
            <v>24</v>
          </cell>
          <cell r="F84" t="str">
            <v>BEBIDAS</v>
          </cell>
          <cell r="G84" t="str">
            <v>BEBIDAS</v>
          </cell>
          <cell r="H84" t="str">
            <v>BEBIDAS C/ ALCOHOL</v>
          </cell>
          <cell r="I84" t="str">
            <v>VODKA</v>
          </cell>
          <cell r="J84" t="str">
            <v>READY TO DRINK V</v>
          </cell>
          <cell r="K84" t="str">
            <v>THOQUINO</v>
          </cell>
          <cell r="L84">
            <v>114</v>
          </cell>
          <cell r="M84" t="str">
            <v>APOLO IMPORT S.A. 2 - TRENTINO (114)</v>
          </cell>
          <cell r="N84">
            <v>15</v>
          </cell>
          <cell r="O84">
            <v>30</v>
          </cell>
          <cell r="P84">
            <v>3</v>
          </cell>
          <cell r="Q84">
            <v>7</v>
          </cell>
          <cell r="R84">
            <v>17</v>
          </cell>
          <cell r="S84">
            <v>22</v>
          </cell>
          <cell r="T84">
            <v>39</v>
          </cell>
          <cell r="U84">
            <v>37</v>
          </cell>
          <cell r="V84">
            <v>2</v>
          </cell>
          <cell r="W84">
            <v>19</v>
          </cell>
          <cell r="X84">
            <v>4</v>
          </cell>
          <cell r="Y84">
            <v>1</v>
          </cell>
          <cell r="Z84">
            <v>4</v>
          </cell>
          <cell r="AA84">
            <v>11</v>
          </cell>
          <cell r="AB84">
            <v>1</v>
          </cell>
          <cell r="AC84">
            <v>4</v>
          </cell>
          <cell r="AD84">
            <v>3</v>
          </cell>
          <cell r="AE84">
            <v>23</v>
          </cell>
          <cell r="AF84">
            <v>13</v>
          </cell>
          <cell r="AG84">
            <v>12</v>
          </cell>
          <cell r="AH84">
            <v>3</v>
          </cell>
          <cell r="AI84">
            <v>5</v>
          </cell>
          <cell r="AJ84" t="str">
            <v xml:space="preserve"> </v>
          </cell>
          <cell r="AK84" t="str">
            <v xml:space="preserve"> </v>
          </cell>
          <cell r="AL84" t="str">
            <v xml:space="preserve"> </v>
          </cell>
          <cell r="AM84" t="str">
            <v xml:space="preserve"> </v>
          </cell>
          <cell r="AN84" t="str">
            <v xml:space="preserve"> </v>
          </cell>
          <cell r="AO84" t="str">
            <v xml:space="preserve"> 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5440.0000600000003</v>
          </cell>
          <cell r="AW84">
            <v>5413.1710599999997</v>
          </cell>
          <cell r="AX84">
            <v>6250</v>
          </cell>
          <cell r="AY84">
            <v>0.14889704615187083</v>
          </cell>
          <cell r="AZ84">
            <v>0.12959999039999995</v>
          </cell>
          <cell r="BA84">
            <v>5900</v>
          </cell>
          <cell r="BB84">
            <v>3</v>
          </cell>
          <cell r="BC84">
            <v>8.4558811567365888E-2</v>
          </cell>
          <cell r="BD84">
            <v>7.7966091525423678E-2</v>
          </cell>
          <cell r="BE84">
            <v>5750</v>
          </cell>
          <cell r="BF84">
            <v>6</v>
          </cell>
          <cell r="BG84">
            <v>5.6985282459721009E-2</v>
          </cell>
          <cell r="BH84">
            <v>5.3913033043478206E-2</v>
          </cell>
        </row>
        <row r="85">
          <cell r="B85">
            <v>38825</v>
          </cell>
          <cell r="C85">
            <v>7896022670320</v>
          </cell>
          <cell r="D85" t="str">
            <v>VODKA KOVAK ICE PINK LIMONADA 275ml THOQUINO</v>
          </cell>
          <cell r="E85">
            <v>24</v>
          </cell>
          <cell r="F85" t="str">
            <v>BEBIDAS</v>
          </cell>
          <cell r="G85" t="str">
            <v>BEBIDAS</v>
          </cell>
          <cell r="H85" t="str">
            <v>BEBIDAS C/ ALCOHOL</v>
          </cell>
          <cell r="I85" t="str">
            <v>VODKA</v>
          </cell>
          <cell r="J85" t="str">
            <v>READY TO DRINK V</v>
          </cell>
          <cell r="K85" t="str">
            <v>THOQUINO</v>
          </cell>
          <cell r="L85">
            <v>114</v>
          </cell>
          <cell r="M85" t="str">
            <v>APOLO IMPORT S.A. 2 - TRENTINO (114)</v>
          </cell>
          <cell r="N85">
            <v>5</v>
          </cell>
          <cell r="O85">
            <v>21</v>
          </cell>
          <cell r="P85">
            <v>7</v>
          </cell>
          <cell r="Q85">
            <v>11</v>
          </cell>
          <cell r="R85">
            <v>16</v>
          </cell>
          <cell r="S85">
            <v>16</v>
          </cell>
          <cell r="T85">
            <v>21</v>
          </cell>
          <cell r="U85">
            <v>23</v>
          </cell>
          <cell r="V85">
            <v>3</v>
          </cell>
          <cell r="W85">
            <v>12</v>
          </cell>
          <cell r="X85">
            <v>10</v>
          </cell>
          <cell r="Y85">
            <v>11</v>
          </cell>
          <cell r="Z85">
            <v>4</v>
          </cell>
          <cell r="AA85">
            <v>18</v>
          </cell>
          <cell r="AB85">
            <v>5</v>
          </cell>
          <cell r="AC85">
            <v>5</v>
          </cell>
          <cell r="AD85">
            <v>7</v>
          </cell>
          <cell r="AE85">
            <v>27</v>
          </cell>
          <cell r="AF85">
            <v>12</v>
          </cell>
          <cell r="AG85">
            <v>9</v>
          </cell>
          <cell r="AH85">
            <v>5</v>
          </cell>
          <cell r="AI85">
            <v>7</v>
          </cell>
          <cell r="AJ85" t="str">
            <v xml:space="preserve"> </v>
          </cell>
          <cell r="AK85" t="str">
            <v xml:space="preserve"> </v>
          </cell>
          <cell r="AL85" t="str">
            <v xml:space="preserve"> </v>
          </cell>
          <cell r="AM85" t="str">
            <v xml:space="preserve"> </v>
          </cell>
          <cell r="AN85" t="str">
            <v xml:space="preserve"> </v>
          </cell>
          <cell r="AO85" t="str">
            <v xml:space="preserve"> 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5440.0000600000003</v>
          </cell>
          <cell r="AW85">
            <v>5413.8818799999999</v>
          </cell>
          <cell r="AX85">
            <v>6250</v>
          </cell>
          <cell r="AY85">
            <v>0.14889704615187083</v>
          </cell>
          <cell r="AZ85">
            <v>0.12959999039999995</v>
          </cell>
          <cell r="BA85">
            <v>5900</v>
          </cell>
          <cell r="BB85">
            <v>3</v>
          </cell>
          <cell r="BC85">
            <v>8.4558811567365888E-2</v>
          </cell>
          <cell r="BD85">
            <v>7.7966091525423678E-2</v>
          </cell>
          <cell r="BE85">
            <v>5750</v>
          </cell>
          <cell r="BF85">
            <v>6</v>
          </cell>
          <cell r="BG85">
            <v>5.6985282459721009E-2</v>
          </cell>
          <cell r="BH85">
            <v>5.3913033043478206E-2</v>
          </cell>
        </row>
        <row r="86">
          <cell r="B86">
            <v>16356</v>
          </cell>
          <cell r="C86">
            <v>8000440112389</v>
          </cell>
          <cell r="D86" t="str">
            <v>VODKA DURAZNO 700ml KEGLEVICH</v>
          </cell>
          <cell r="E86">
            <v>6</v>
          </cell>
          <cell r="F86" t="str">
            <v>BEBIDAS</v>
          </cell>
          <cell r="G86" t="str">
            <v>BEBIDAS</v>
          </cell>
          <cell r="H86" t="str">
            <v>BEBIDAS C/ ALCOHOL</v>
          </cell>
          <cell r="I86" t="str">
            <v>VODKA</v>
          </cell>
          <cell r="J86" t="str">
            <v>SABORIZADAS BV-S</v>
          </cell>
          <cell r="K86" t="str">
            <v>KEGLEVICH</v>
          </cell>
          <cell r="L86">
            <v>114</v>
          </cell>
          <cell r="M86" t="str">
            <v>APOLO IMPORT S.A. 2 - TRENTINO (114)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 t="str">
            <v xml:space="preserve"> </v>
          </cell>
          <cell r="AK86" t="str">
            <v xml:space="preserve"> </v>
          </cell>
          <cell r="AL86" t="str">
            <v xml:space="preserve"> </v>
          </cell>
          <cell r="AM86" t="str">
            <v xml:space="preserve"> </v>
          </cell>
          <cell r="AN86" t="str">
            <v xml:space="preserve"> </v>
          </cell>
          <cell r="AO86" t="str">
            <v xml:space="preserve"> </v>
          </cell>
          <cell r="AP86" t="str">
            <v>SV</v>
          </cell>
          <cell r="AQ86" t="str">
            <v>SV</v>
          </cell>
          <cell r="AR86" t="str">
            <v>SV</v>
          </cell>
          <cell r="AS86" t="str">
            <v>SV</v>
          </cell>
          <cell r="AT86" t="str">
            <v>SV</v>
          </cell>
          <cell r="AU86" t="str">
            <v>SV</v>
          </cell>
          <cell r="AV86">
            <v>84670.000029999996</v>
          </cell>
          <cell r="AW86">
            <v>65377.464240000001</v>
          </cell>
          <cell r="AX86">
            <v>99900</v>
          </cell>
          <cell r="AY86">
            <v>0.17987480766037267</v>
          </cell>
          <cell r="AZ86">
            <v>0.1524524521521522</v>
          </cell>
          <cell r="BA86">
            <v>89900</v>
          </cell>
          <cell r="BB86">
            <v>3</v>
          </cell>
          <cell r="BC86">
            <v>6.1769221307983013E-2</v>
          </cell>
          <cell r="BD86">
            <v>5.817575050055622E-2</v>
          </cell>
          <cell r="BE86">
            <v>0</v>
          </cell>
          <cell r="BF86">
            <v>0</v>
          </cell>
          <cell r="BG86">
            <v>-1</v>
          </cell>
          <cell r="BH86">
            <v>0</v>
          </cell>
        </row>
        <row r="87">
          <cell r="B87">
            <v>16358</v>
          </cell>
          <cell r="C87">
            <v>8000440112440</v>
          </cell>
          <cell r="D87" t="str">
            <v>VODKA FRUTILLA 700ml KEGLEVICH</v>
          </cell>
          <cell r="E87">
            <v>6</v>
          </cell>
          <cell r="F87" t="str">
            <v>BEBIDAS</v>
          </cell>
          <cell r="G87" t="str">
            <v>BEBIDAS</v>
          </cell>
          <cell r="H87" t="str">
            <v>BEBIDAS C/ ALCOHOL</v>
          </cell>
          <cell r="I87" t="str">
            <v>VODKA</v>
          </cell>
          <cell r="J87" t="str">
            <v>SABORIZADAS BV-S</v>
          </cell>
          <cell r="K87" t="str">
            <v>KEGLEVICH</v>
          </cell>
          <cell r="L87">
            <v>114</v>
          </cell>
          <cell r="M87" t="str">
            <v>APOLO IMPORT S.A. 2 - TRENTINO (114)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1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 t="str">
            <v xml:space="preserve"> </v>
          </cell>
          <cell r="AK87" t="str">
            <v xml:space="preserve"> </v>
          </cell>
          <cell r="AL87" t="str">
            <v xml:space="preserve"> </v>
          </cell>
          <cell r="AM87" t="str">
            <v xml:space="preserve"> </v>
          </cell>
          <cell r="AN87" t="str">
            <v xml:space="preserve"> </v>
          </cell>
          <cell r="AO87" t="str">
            <v xml:space="preserve"> </v>
          </cell>
          <cell r="AP87" t="str">
            <v>SV</v>
          </cell>
          <cell r="AQ87" t="str">
            <v>SV</v>
          </cell>
          <cell r="AR87" t="str">
            <v>SV</v>
          </cell>
          <cell r="AS87" t="str">
            <v>SV</v>
          </cell>
          <cell r="AT87" t="str">
            <v>SV</v>
          </cell>
          <cell r="AU87" t="str">
            <v>SV</v>
          </cell>
          <cell r="AV87">
            <v>84670.000029999996</v>
          </cell>
          <cell r="AW87">
            <v>64314.270239999998</v>
          </cell>
          <cell r="AX87">
            <v>99900</v>
          </cell>
          <cell r="AY87">
            <v>0.17987480766037267</v>
          </cell>
          <cell r="AZ87">
            <v>0.1524524521521522</v>
          </cell>
          <cell r="BA87">
            <v>89900</v>
          </cell>
          <cell r="BB87">
            <v>3</v>
          </cell>
          <cell r="BC87">
            <v>6.1769221307983013E-2</v>
          </cell>
          <cell r="BD87">
            <v>5.817575050055622E-2</v>
          </cell>
          <cell r="BE87">
            <v>0</v>
          </cell>
          <cell r="BF87">
            <v>0</v>
          </cell>
          <cell r="BG87">
            <v>-1</v>
          </cell>
          <cell r="BH87">
            <v>0</v>
          </cell>
        </row>
        <row r="88">
          <cell r="B88">
            <v>16357</v>
          </cell>
          <cell r="C88">
            <v>8000440112402</v>
          </cell>
          <cell r="D88" t="str">
            <v>VODKA LIMON 700ml KEGLEVICH</v>
          </cell>
          <cell r="E88">
            <v>6</v>
          </cell>
          <cell r="F88" t="str">
            <v>BEBIDAS</v>
          </cell>
          <cell r="G88" t="str">
            <v>BEBIDAS</v>
          </cell>
          <cell r="H88" t="str">
            <v>BEBIDAS C/ ALCOHOL</v>
          </cell>
          <cell r="I88" t="str">
            <v>VODKA</v>
          </cell>
          <cell r="J88" t="str">
            <v>SABORIZADAS BV-S</v>
          </cell>
          <cell r="K88" t="str">
            <v>KEGLEVICH</v>
          </cell>
          <cell r="L88">
            <v>114</v>
          </cell>
          <cell r="M88" t="str">
            <v>APOLO IMPORT S.A. 2 - TRENTINO (114)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 t="str">
            <v xml:space="preserve"> </v>
          </cell>
          <cell r="AK88" t="str">
            <v xml:space="preserve"> </v>
          </cell>
          <cell r="AL88" t="str">
            <v xml:space="preserve"> </v>
          </cell>
          <cell r="AM88" t="str">
            <v xml:space="preserve"> </v>
          </cell>
          <cell r="AN88" t="str">
            <v xml:space="preserve"> </v>
          </cell>
          <cell r="AO88" t="str">
            <v xml:space="preserve"> </v>
          </cell>
          <cell r="AP88" t="str">
            <v>SV</v>
          </cell>
          <cell r="AQ88" t="str">
            <v>SV</v>
          </cell>
          <cell r="AR88" t="str">
            <v>SV</v>
          </cell>
          <cell r="AS88" t="str">
            <v>SV</v>
          </cell>
          <cell r="AT88" t="str">
            <v>SV</v>
          </cell>
          <cell r="AU88" t="str">
            <v>SV</v>
          </cell>
          <cell r="AV88">
            <v>84669.999997000006</v>
          </cell>
          <cell r="AW88">
            <v>55619.024449999997</v>
          </cell>
          <cell r="AX88">
            <v>99900</v>
          </cell>
          <cell r="AY88">
            <v>0.17987480812022705</v>
          </cell>
          <cell r="AZ88">
            <v>0.15245245248248243</v>
          </cell>
          <cell r="BA88">
            <v>89900</v>
          </cell>
          <cell r="BB88">
            <v>3</v>
          </cell>
          <cell r="BC88">
            <v>6.1769221721805767E-2</v>
          </cell>
          <cell r="BD88">
            <v>5.8175750867630632E-2</v>
          </cell>
          <cell r="BE88">
            <v>0</v>
          </cell>
          <cell r="BF88">
            <v>0</v>
          </cell>
          <cell r="BG88">
            <v>-1</v>
          </cell>
          <cell r="BH88">
            <v>0</v>
          </cell>
        </row>
        <row r="89">
          <cell r="B89">
            <v>38827</v>
          </cell>
          <cell r="C89">
            <v>7896022670108</v>
          </cell>
          <cell r="D89" t="str">
            <v>VODKA KOVAK MANZANA VERDE 1Lts THOQUINO</v>
          </cell>
          <cell r="E89">
            <v>12</v>
          </cell>
          <cell r="F89" t="str">
            <v>BEBIDAS</v>
          </cell>
          <cell r="G89" t="str">
            <v>BEBIDAS</v>
          </cell>
          <cell r="H89" t="str">
            <v>BEBIDAS C/ ALCOHOL</v>
          </cell>
          <cell r="I89" t="str">
            <v>VODKA</v>
          </cell>
          <cell r="J89" t="str">
            <v>SABORIZADAS BV-S</v>
          </cell>
          <cell r="K89" t="str">
            <v>THOQUINO</v>
          </cell>
          <cell r="L89">
            <v>114</v>
          </cell>
          <cell r="M89" t="str">
            <v>APOLO IMPORT S.A. 2 - TRENTINO (114)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1</v>
          </cell>
          <cell r="S89">
            <v>0</v>
          </cell>
          <cell r="T89">
            <v>1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1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 t="str">
            <v xml:space="preserve"> </v>
          </cell>
          <cell r="AK89" t="str">
            <v xml:space="preserve"> </v>
          </cell>
          <cell r="AL89" t="str">
            <v xml:space="preserve"> </v>
          </cell>
          <cell r="AM89" t="str">
            <v xml:space="preserve"> </v>
          </cell>
          <cell r="AN89" t="str">
            <v xml:space="preserve"> </v>
          </cell>
          <cell r="AO89" t="str">
            <v xml:space="preserve"> </v>
          </cell>
          <cell r="AP89" t="str">
            <v>SV</v>
          </cell>
          <cell r="AQ89" t="str">
            <v>SV</v>
          </cell>
          <cell r="AR89" t="str">
            <v>SV</v>
          </cell>
          <cell r="AS89" t="str">
            <v>SV</v>
          </cell>
          <cell r="AT89" t="str">
            <v>SV</v>
          </cell>
          <cell r="AU89" t="str">
            <v>SV</v>
          </cell>
          <cell r="AV89">
            <v>36439.999969999997</v>
          </cell>
          <cell r="AW89">
            <v>36439.999969999997</v>
          </cell>
          <cell r="AX89">
            <v>41900</v>
          </cell>
          <cell r="AY89">
            <v>0.14983534672050114</v>
          </cell>
          <cell r="AZ89">
            <v>0.13031026324582345</v>
          </cell>
          <cell r="BA89">
            <v>39900</v>
          </cell>
          <cell r="BB89">
            <v>3</v>
          </cell>
          <cell r="BC89">
            <v>9.4950604633603719E-2</v>
          </cell>
          <cell r="BD89">
            <v>8.6716792731829639E-2</v>
          </cell>
          <cell r="BE89">
            <v>0</v>
          </cell>
          <cell r="BF89">
            <v>0</v>
          </cell>
          <cell r="BG89">
            <v>-1</v>
          </cell>
          <cell r="BH89">
            <v>0</v>
          </cell>
        </row>
        <row r="90">
          <cell r="B90">
            <v>38828</v>
          </cell>
          <cell r="C90">
            <v>7896022660659</v>
          </cell>
          <cell r="D90" t="str">
            <v>VODKA KRAKOVIA FRUTOS ROJOS 970ml THOQUINO</v>
          </cell>
          <cell r="E90">
            <v>6</v>
          </cell>
          <cell r="F90" t="str">
            <v>BEBIDAS</v>
          </cell>
          <cell r="G90" t="str">
            <v>BEBIDAS</v>
          </cell>
          <cell r="H90" t="str">
            <v>BEBIDAS C/ ALCOHOL</v>
          </cell>
          <cell r="I90" t="str">
            <v>VODKA</v>
          </cell>
          <cell r="J90" t="str">
            <v>SABORIZADAS BV-S</v>
          </cell>
          <cell r="K90" t="str">
            <v>THOQUINO</v>
          </cell>
          <cell r="L90">
            <v>114</v>
          </cell>
          <cell r="M90" t="str">
            <v>APOLO IMPORT S.A. 2 - TRENTINO (114)</v>
          </cell>
          <cell r="N90">
            <v>0</v>
          </cell>
          <cell r="O90">
            <v>0</v>
          </cell>
          <cell r="P90">
            <v>3</v>
          </cell>
          <cell r="Q90">
            <v>0</v>
          </cell>
          <cell r="R90">
            <v>0</v>
          </cell>
          <cell r="S90">
            <v>3</v>
          </cell>
          <cell r="T90">
            <v>4</v>
          </cell>
          <cell r="U90">
            <v>4</v>
          </cell>
          <cell r="V90">
            <v>0</v>
          </cell>
          <cell r="W90">
            <v>0</v>
          </cell>
          <cell r="X90">
            <v>1</v>
          </cell>
          <cell r="Y90">
            <v>0</v>
          </cell>
          <cell r="Z90">
            <v>1</v>
          </cell>
          <cell r="AA90">
            <v>0</v>
          </cell>
          <cell r="AB90">
            <v>1</v>
          </cell>
          <cell r="AC90">
            <v>0</v>
          </cell>
          <cell r="AD90">
            <v>1</v>
          </cell>
          <cell r="AE90">
            <v>2</v>
          </cell>
          <cell r="AF90">
            <v>1</v>
          </cell>
          <cell r="AG90">
            <v>2</v>
          </cell>
          <cell r="AH90">
            <v>0</v>
          </cell>
          <cell r="AI90">
            <v>0</v>
          </cell>
          <cell r="AJ90" t="str">
            <v xml:space="preserve"> </v>
          </cell>
          <cell r="AK90" t="str">
            <v xml:space="preserve"> </v>
          </cell>
          <cell r="AL90" t="str">
            <v xml:space="preserve"> </v>
          </cell>
          <cell r="AM90" t="str">
            <v xml:space="preserve"> </v>
          </cell>
          <cell r="AN90" t="str">
            <v xml:space="preserve"> </v>
          </cell>
          <cell r="AO90" t="str">
            <v xml:space="preserve"> </v>
          </cell>
          <cell r="AP90" t="str">
            <v>SV</v>
          </cell>
          <cell r="AQ90">
            <v>0</v>
          </cell>
          <cell r="AR90" t="str">
            <v>SV</v>
          </cell>
          <cell r="AS90" t="str">
            <v>SV</v>
          </cell>
          <cell r="AT90">
            <v>0</v>
          </cell>
          <cell r="AU90" t="str">
            <v>SV</v>
          </cell>
          <cell r="AV90">
            <v>17309.999960000001</v>
          </cell>
          <cell r="AW90">
            <v>17309.999739999999</v>
          </cell>
          <cell r="AX90">
            <v>19900</v>
          </cell>
          <cell r="AY90">
            <v>0.14962449716839843</v>
          </cell>
          <cell r="AZ90">
            <v>0.13015075577889443</v>
          </cell>
          <cell r="BA90">
            <v>19500</v>
          </cell>
          <cell r="BB90">
            <v>3</v>
          </cell>
          <cell r="BC90">
            <v>0.12651646707456132</v>
          </cell>
          <cell r="BD90">
            <v>0.11230769435897431</v>
          </cell>
          <cell r="BE90">
            <v>0</v>
          </cell>
          <cell r="BF90">
            <v>0</v>
          </cell>
          <cell r="BG90">
            <v>-1</v>
          </cell>
          <cell r="BH90">
            <v>0</v>
          </cell>
        </row>
        <row r="91">
          <cell r="B91">
            <v>38829</v>
          </cell>
          <cell r="C91">
            <v>7896022670504</v>
          </cell>
          <cell r="D91" t="str">
            <v>VODKA KRAKOVIA LICHIA 970ml THOQUINO</v>
          </cell>
          <cell r="E91">
            <v>6</v>
          </cell>
          <cell r="F91" t="str">
            <v>BEBIDAS</v>
          </cell>
          <cell r="G91" t="str">
            <v>BEBIDAS</v>
          </cell>
          <cell r="H91" t="str">
            <v>BEBIDAS C/ ALCOHOL</v>
          </cell>
          <cell r="I91" t="str">
            <v>VODKA</v>
          </cell>
          <cell r="J91" t="str">
            <v>SABORIZADAS BV-S</v>
          </cell>
          <cell r="K91" t="str">
            <v>THOQUINO</v>
          </cell>
          <cell r="L91">
            <v>114</v>
          </cell>
          <cell r="M91" t="str">
            <v>APOLO IMPORT S.A. 2 - TRENTINO (114)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 t="str">
            <v xml:space="preserve"> </v>
          </cell>
          <cell r="AK91" t="str">
            <v xml:space="preserve"> </v>
          </cell>
          <cell r="AL91" t="str">
            <v xml:space="preserve"> </v>
          </cell>
          <cell r="AM91" t="str">
            <v xml:space="preserve"> </v>
          </cell>
          <cell r="AN91" t="str">
            <v xml:space="preserve"> </v>
          </cell>
          <cell r="AO91" t="str">
            <v xml:space="preserve"> </v>
          </cell>
          <cell r="AP91" t="str">
            <v>SV</v>
          </cell>
          <cell r="AQ91" t="str">
            <v>SV</v>
          </cell>
          <cell r="AR91" t="str">
            <v>SV</v>
          </cell>
          <cell r="AS91" t="str">
            <v>SV</v>
          </cell>
          <cell r="AT91" t="str">
            <v>SV</v>
          </cell>
          <cell r="AU91" t="str">
            <v>SV</v>
          </cell>
          <cell r="AV91">
            <v>17310.000004000001</v>
          </cell>
          <cell r="AW91">
            <v>17310.000004000001</v>
          </cell>
          <cell r="AX91">
            <v>19900</v>
          </cell>
          <cell r="AY91">
            <v>0.14962449424618729</v>
          </cell>
          <cell r="AZ91">
            <v>0.13015075356783912</v>
          </cell>
          <cell r="BA91">
            <v>19500</v>
          </cell>
          <cell r="BB91">
            <v>3</v>
          </cell>
          <cell r="BC91">
            <v>0.12651646421108786</v>
          </cell>
          <cell r="BD91">
            <v>0.11230769210256403</v>
          </cell>
          <cell r="BE91">
            <v>0</v>
          </cell>
          <cell r="BF91">
            <v>0</v>
          </cell>
          <cell r="BG91">
            <v>-1</v>
          </cell>
          <cell r="BH91">
            <v>0</v>
          </cell>
        </row>
        <row r="92">
          <cell r="B92">
            <v>38830</v>
          </cell>
          <cell r="C92">
            <v>7896022660604</v>
          </cell>
          <cell r="D92" t="str">
            <v>VODKA KRAKOVIA MANZANA 970ml THOQUINO</v>
          </cell>
          <cell r="E92">
            <v>6</v>
          </cell>
          <cell r="F92" t="str">
            <v>BEBIDAS</v>
          </cell>
          <cell r="G92" t="str">
            <v>BEBIDAS</v>
          </cell>
          <cell r="H92" t="str">
            <v>BEBIDAS C/ ALCOHOL</v>
          </cell>
          <cell r="I92" t="str">
            <v>VODKA</v>
          </cell>
          <cell r="J92" t="str">
            <v>SABORIZADAS BV-S</v>
          </cell>
          <cell r="K92" t="str">
            <v>THOQUINO</v>
          </cell>
          <cell r="L92">
            <v>114</v>
          </cell>
          <cell r="M92" t="str">
            <v>APOLO IMPORT S.A. 2 - TRENTINO (114)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1</v>
          </cell>
          <cell r="T92">
            <v>1</v>
          </cell>
          <cell r="U92">
            <v>1</v>
          </cell>
          <cell r="V92">
            <v>0</v>
          </cell>
          <cell r="W92">
            <v>1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 t="str">
            <v xml:space="preserve"> </v>
          </cell>
          <cell r="AK92" t="str">
            <v xml:space="preserve"> </v>
          </cell>
          <cell r="AL92" t="str">
            <v xml:space="preserve"> </v>
          </cell>
          <cell r="AM92" t="str">
            <v xml:space="preserve"> </v>
          </cell>
          <cell r="AN92" t="str">
            <v xml:space="preserve"> </v>
          </cell>
          <cell r="AO92" t="str">
            <v xml:space="preserve"> </v>
          </cell>
          <cell r="AP92" t="str">
            <v>SV</v>
          </cell>
          <cell r="AQ92">
            <v>0</v>
          </cell>
          <cell r="AR92" t="str">
            <v>SV</v>
          </cell>
          <cell r="AS92" t="str">
            <v>SV</v>
          </cell>
          <cell r="AT92" t="str">
            <v>SV</v>
          </cell>
          <cell r="AU92" t="str">
            <v>SV</v>
          </cell>
          <cell r="AV92">
            <v>17309.999960000001</v>
          </cell>
          <cell r="AW92">
            <v>17309.999629999998</v>
          </cell>
          <cell r="AX92">
            <v>19900</v>
          </cell>
          <cell r="AY92">
            <v>0.14962449716839843</v>
          </cell>
          <cell r="AZ92">
            <v>0.13015075577889443</v>
          </cell>
          <cell r="BA92">
            <v>19500</v>
          </cell>
          <cell r="BB92">
            <v>3</v>
          </cell>
          <cell r="BC92">
            <v>0.12651646707456132</v>
          </cell>
          <cell r="BD92">
            <v>0.11230769435897431</v>
          </cell>
          <cell r="BE92">
            <v>0</v>
          </cell>
          <cell r="BF92">
            <v>0</v>
          </cell>
          <cell r="BG92">
            <v>-1</v>
          </cell>
          <cell r="BH92">
            <v>0</v>
          </cell>
        </row>
        <row r="93">
          <cell r="B93">
            <v>38814</v>
          </cell>
          <cell r="C93">
            <v>7896022690106</v>
          </cell>
          <cell r="D93" t="str">
            <v>WHISKY BLACK STREET 1Lts THOQUINO</v>
          </cell>
          <cell r="E93">
            <v>6</v>
          </cell>
          <cell r="F93" t="str">
            <v>BEBIDAS</v>
          </cell>
          <cell r="G93" t="str">
            <v>BEBIDAS</v>
          </cell>
          <cell r="H93" t="str">
            <v>BEBIDAS C/ ALCOHOL</v>
          </cell>
          <cell r="I93" t="str">
            <v>WHISKYS</v>
          </cell>
          <cell r="J93" t="str">
            <v>TRADICIONALES</v>
          </cell>
          <cell r="K93" t="str">
            <v>THOQUINO</v>
          </cell>
          <cell r="L93">
            <v>114</v>
          </cell>
          <cell r="M93" t="str">
            <v>APOLO IMPORT S.A. 2 - TRENTINO (114)</v>
          </cell>
          <cell r="N93">
            <v>2</v>
          </cell>
          <cell r="O93">
            <v>1</v>
          </cell>
          <cell r="P93">
            <v>0</v>
          </cell>
          <cell r="Q93">
            <v>0</v>
          </cell>
          <cell r="R93">
            <v>0</v>
          </cell>
          <cell r="S93">
            <v>3</v>
          </cell>
          <cell r="T93">
            <v>1</v>
          </cell>
          <cell r="U93">
            <v>1</v>
          </cell>
          <cell r="V93">
            <v>0</v>
          </cell>
          <cell r="W93">
            <v>0</v>
          </cell>
          <cell r="X93">
            <v>2</v>
          </cell>
          <cell r="Y93">
            <v>3</v>
          </cell>
          <cell r="Z93">
            <v>0</v>
          </cell>
          <cell r="AA93">
            <v>0</v>
          </cell>
          <cell r="AB93">
            <v>2</v>
          </cell>
          <cell r="AC93">
            <v>2</v>
          </cell>
          <cell r="AD93">
            <v>1</v>
          </cell>
          <cell r="AE93">
            <v>1</v>
          </cell>
          <cell r="AF93">
            <v>0</v>
          </cell>
          <cell r="AG93">
            <v>3</v>
          </cell>
          <cell r="AH93">
            <v>0</v>
          </cell>
          <cell r="AI93">
            <v>0</v>
          </cell>
          <cell r="AJ93" t="str">
            <v xml:space="preserve"> </v>
          </cell>
          <cell r="AK93" t="str">
            <v xml:space="preserve"> </v>
          </cell>
          <cell r="AL93" t="str">
            <v xml:space="preserve"> </v>
          </cell>
          <cell r="AM93" t="str">
            <v xml:space="preserve"> </v>
          </cell>
          <cell r="AN93" t="str">
            <v xml:space="preserve"> </v>
          </cell>
          <cell r="AO93" t="str">
            <v xml:space="preserve"> </v>
          </cell>
          <cell r="AP93" t="str">
            <v>SV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 t="str">
            <v>SV</v>
          </cell>
          <cell r="AV93">
            <v>28600</v>
          </cell>
          <cell r="AW93">
            <v>28080.291799999999</v>
          </cell>
          <cell r="AX93">
            <v>32900</v>
          </cell>
          <cell r="AY93">
            <v>0.15034965034965042</v>
          </cell>
          <cell r="AZ93">
            <v>0.13069908814589665</v>
          </cell>
          <cell r="BA93">
            <v>31900</v>
          </cell>
          <cell r="BB93">
            <v>3</v>
          </cell>
          <cell r="BC93">
            <v>0.11538461538461542</v>
          </cell>
          <cell r="BD93">
            <v>0.10344827586206896</v>
          </cell>
          <cell r="BE93">
            <v>0</v>
          </cell>
          <cell r="BF93">
            <v>0</v>
          </cell>
          <cell r="BG93">
            <v>-1</v>
          </cell>
          <cell r="BH93">
            <v>0</v>
          </cell>
        </row>
        <row r="94">
          <cell r="B94">
            <v>38815</v>
          </cell>
          <cell r="C94">
            <v>7896022690151</v>
          </cell>
          <cell r="D94" t="str">
            <v>WHISKY BLACK STREET HONEY 1Lts THOQUINO</v>
          </cell>
          <cell r="E94">
            <v>6</v>
          </cell>
          <cell r="F94" t="str">
            <v>BEBIDAS</v>
          </cell>
          <cell r="G94" t="str">
            <v>BEBIDAS</v>
          </cell>
          <cell r="H94" t="str">
            <v>BEBIDAS C/ ALCOHOL</v>
          </cell>
          <cell r="I94" t="str">
            <v>WHISKYS</v>
          </cell>
          <cell r="J94" t="str">
            <v>TRADICIONALES</v>
          </cell>
          <cell r="K94" t="str">
            <v>THOQUINO</v>
          </cell>
          <cell r="L94">
            <v>114</v>
          </cell>
          <cell r="M94" t="str">
            <v>APOLO IMPORT S.A. 2 - TRENTINO (114)</v>
          </cell>
          <cell r="N94">
            <v>2</v>
          </cell>
          <cell r="O94">
            <v>1</v>
          </cell>
          <cell r="P94">
            <v>2</v>
          </cell>
          <cell r="Q94">
            <v>1</v>
          </cell>
          <cell r="R94">
            <v>1</v>
          </cell>
          <cell r="S94">
            <v>2</v>
          </cell>
          <cell r="T94">
            <v>0</v>
          </cell>
          <cell r="U94">
            <v>2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1</v>
          </cell>
          <cell r="AA94">
            <v>2</v>
          </cell>
          <cell r="AB94">
            <v>4</v>
          </cell>
          <cell r="AC94">
            <v>3</v>
          </cell>
          <cell r="AD94">
            <v>1</v>
          </cell>
          <cell r="AE94">
            <v>4</v>
          </cell>
          <cell r="AF94">
            <v>7</v>
          </cell>
          <cell r="AG94">
            <v>5</v>
          </cell>
          <cell r="AH94">
            <v>0</v>
          </cell>
          <cell r="AI94">
            <v>1</v>
          </cell>
          <cell r="AJ94" t="str">
            <v xml:space="preserve"> </v>
          </cell>
          <cell r="AK94" t="str">
            <v xml:space="preserve"> </v>
          </cell>
          <cell r="AL94" t="str">
            <v xml:space="preserve"> </v>
          </cell>
          <cell r="AM94" t="str">
            <v xml:space="preserve"> </v>
          </cell>
          <cell r="AN94" t="str">
            <v xml:space="preserve"> </v>
          </cell>
          <cell r="AO94" t="str">
            <v xml:space="preserve"> </v>
          </cell>
          <cell r="AP94">
            <v>0</v>
          </cell>
          <cell r="AQ94">
            <v>0</v>
          </cell>
          <cell r="AR94" t="str">
            <v>SV</v>
          </cell>
          <cell r="AS94">
            <v>0</v>
          </cell>
          <cell r="AT94">
            <v>0</v>
          </cell>
          <cell r="AU94">
            <v>0</v>
          </cell>
          <cell r="AV94">
            <v>28600</v>
          </cell>
          <cell r="AW94">
            <v>28399.709800000001</v>
          </cell>
          <cell r="AX94">
            <v>32900</v>
          </cell>
          <cell r="AY94">
            <v>0.15034965034965042</v>
          </cell>
          <cell r="AZ94">
            <v>0.13069908814589665</v>
          </cell>
          <cell r="BA94">
            <v>31900</v>
          </cell>
          <cell r="BB94">
            <v>3</v>
          </cell>
          <cell r="BC94">
            <v>0.11538461538461542</v>
          </cell>
          <cell r="BD94">
            <v>0.10344827586206896</v>
          </cell>
          <cell r="BE94">
            <v>0</v>
          </cell>
          <cell r="BF94">
            <v>0</v>
          </cell>
          <cell r="BG94">
            <v>-1</v>
          </cell>
          <cell r="BH94">
            <v>0</v>
          </cell>
        </row>
        <row r="95">
          <cell r="B95">
            <v>39500</v>
          </cell>
          <cell r="C95">
            <v>8902147010947</v>
          </cell>
          <cell r="D95" t="str">
            <v>WHISKY 180ml 8PM</v>
          </cell>
          <cell r="E95">
            <v>48</v>
          </cell>
          <cell r="F95" t="str">
            <v>BEBIDAS</v>
          </cell>
          <cell r="G95" t="str">
            <v>BEBIDAS</v>
          </cell>
          <cell r="H95" t="str">
            <v>BEBIDAS C/ ALCOHOL</v>
          </cell>
          <cell r="I95" t="str">
            <v>WHISKYS</v>
          </cell>
          <cell r="J95" t="str">
            <v>TRADICIONALES</v>
          </cell>
          <cell r="K95" t="str">
            <v>8 PM</v>
          </cell>
          <cell r="L95">
            <v>114</v>
          </cell>
          <cell r="M95" t="str">
            <v>APOLO IMPORT S.A. 2 - TRENTINO (114)</v>
          </cell>
          <cell r="N95">
            <v>5</v>
          </cell>
          <cell r="O95">
            <v>8</v>
          </cell>
          <cell r="P95">
            <v>4</v>
          </cell>
          <cell r="Q95">
            <v>6</v>
          </cell>
          <cell r="R95">
            <v>3</v>
          </cell>
          <cell r="S95">
            <v>7</v>
          </cell>
          <cell r="T95">
            <v>9</v>
          </cell>
          <cell r="U95">
            <v>3</v>
          </cell>
          <cell r="V95">
            <v>7</v>
          </cell>
          <cell r="W95">
            <v>4</v>
          </cell>
          <cell r="X95">
            <v>2</v>
          </cell>
          <cell r="Y95">
            <v>4</v>
          </cell>
          <cell r="Z95">
            <v>1</v>
          </cell>
          <cell r="AA95">
            <v>4</v>
          </cell>
          <cell r="AB95">
            <v>7</v>
          </cell>
          <cell r="AC95">
            <v>1</v>
          </cell>
          <cell r="AD95">
            <v>7</v>
          </cell>
          <cell r="AE95">
            <v>5</v>
          </cell>
          <cell r="AF95">
            <v>1</v>
          </cell>
          <cell r="AG95">
            <v>4</v>
          </cell>
          <cell r="AH95">
            <v>0</v>
          </cell>
          <cell r="AI95">
            <v>0</v>
          </cell>
          <cell r="AJ95" t="str">
            <v xml:space="preserve"> </v>
          </cell>
          <cell r="AK95" t="str">
            <v xml:space="preserve"> </v>
          </cell>
          <cell r="AL95" t="str">
            <v xml:space="preserve"> </v>
          </cell>
          <cell r="AM95" t="str">
            <v xml:space="preserve"> </v>
          </cell>
          <cell r="AN95" t="str">
            <v xml:space="preserve"> </v>
          </cell>
          <cell r="AO95" t="str">
            <v xml:space="preserve"> 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 t="str">
            <v>SV</v>
          </cell>
          <cell r="AV95">
            <v>7725.0000300000002</v>
          </cell>
          <cell r="AW95">
            <v>7724.9998100000003</v>
          </cell>
          <cell r="AX95">
            <v>8900</v>
          </cell>
          <cell r="AY95">
            <v>0.15210355539636167</v>
          </cell>
          <cell r="AZ95">
            <v>0.13202246853932584</v>
          </cell>
          <cell r="BA95">
            <v>8500</v>
          </cell>
          <cell r="BB95">
            <v>6</v>
          </cell>
          <cell r="BC95">
            <v>0.10032362032236786</v>
          </cell>
          <cell r="BD95">
            <v>9.1176467058823513E-2</v>
          </cell>
          <cell r="BE95">
            <v>8250</v>
          </cell>
          <cell r="BF95">
            <v>12</v>
          </cell>
          <cell r="BG95">
            <v>6.7961160901121698E-2</v>
          </cell>
          <cell r="BH95">
            <v>6.3636359999999975E-2</v>
          </cell>
        </row>
        <row r="96">
          <cell r="B96">
            <v>39496</v>
          </cell>
          <cell r="C96">
            <v>8902147010916</v>
          </cell>
          <cell r="D96" t="str">
            <v>WHISKY 1Lts 8PM</v>
          </cell>
          <cell r="E96">
            <v>12</v>
          </cell>
          <cell r="F96" t="str">
            <v>BEBIDAS</v>
          </cell>
          <cell r="G96" t="str">
            <v>BEBIDAS</v>
          </cell>
          <cell r="H96" t="str">
            <v>BEBIDAS C/ ALCOHOL</v>
          </cell>
          <cell r="I96" t="str">
            <v>WHISKYS</v>
          </cell>
          <cell r="J96" t="str">
            <v>TRADICIONALES</v>
          </cell>
          <cell r="K96" t="str">
            <v>8 PM</v>
          </cell>
          <cell r="L96">
            <v>114</v>
          </cell>
          <cell r="M96" t="str">
            <v>APOLO IMPORT S.A. 2 - TRENTINO (114)</v>
          </cell>
          <cell r="N96">
            <v>3</v>
          </cell>
          <cell r="O96">
            <v>0</v>
          </cell>
          <cell r="P96">
            <v>2</v>
          </cell>
          <cell r="Q96">
            <v>1</v>
          </cell>
          <cell r="R96">
            <v>2</v>
          </cell>
          <cell r="S96">
            <v>3</v>
          </cell>
          <cell r="T96">
            <v>4</v>
          </cell>
          <cell r="U96">
            <v>8</v>
          </cell>
          <cell r="V96">
            <v>3</v>
          </cell>
          <cell r="W96">
            <v>3</v>
          </cell>
          <cell r="X96">
            <v>4</v>
          </cell>
          <cell r="Y96">
            <v>5</v>
          </cell>
          <cell r="Z96">
            <v>5</v>
          </cell>
          <cell r="AA96">
            <v>4</v>
          </cell>
          <cell r="AB96">
            <v>4</v>
          </cell>
          <cell r="AC96">
            <v>6</v>
          </cell>
          <cell r="AD96">
            <v>0</v>
          </cell>
          <cell r="AE96">
            <v>4</v>
          </cell>
          <cell r="AF96">
            <v>3</v>
          </cell>
          <cell r="AG96">
            <v>7</v>
          </cell>
          <cell r="AH96">
            <v>0</v>
          </cell>
          <cell r="AI96">
            <v>2</v>
          </cell>
          <cell r="AJ96" t="str">
            <v xml:space="preserve"> </v>
          </cell>
          <cell r="AK96" t="str">
            <v xml:space="preserve"> </v>
          </cell>
          <cell r="AL96" t="str">
            <v xml:space="preserve"> </v>
          </cell>
          <cell r="AM96" t="str">
            <v xml:space="preserve"> </v>
          </cell>
          <cell r="AN96" t="str">
            <v xml:space="preserve"> </v>
          </cell>
          <cell r="AO96" t="str">
            <v xml:space="preserve"> 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52090.000050000002</v>
          </cell>
          <cell r="AW96">
            <v>47498.247280000003</v>
          </cell>
          <cell r="AX96">
            <v>59900</v>
          </cell>
          <cell r="AY96">
            <v>0.14993280749670479</v>
          </cell>
          <cell r="AZ96">
            <v>0.13038397245409011</v>
          </cell>
          <cell r="BA96">
            <v>57900</v>
          </cell>
          <cell r="BB96">
            <v>3</v>
          </cell>
          <cell r="BC96">
            <v>0.11153772210449442</v>
          </cell>
          <cell r="BD96">
            <v>0.10034542227979271</v>
          </cell>
          <cell r="BE96">
            <v>55900</v>
          </cell>
          <cell r="BF96">
            <v>6</v>
          </cell>
          <cell r="BG96">
            <v>7.3142636712283826E-2</v>
          </cell>
          <cell r="BH96">
            <v>6.8157423076923032E-2</v>
          </cell>
        </row>
        <row r="97">
          <cell r="B97">
            <v>39499</v>
          </cell>
          <cell r="C97">
            <v>8902147010930</v>
          </cell>
          <cell r="D97" t="str">
            <v>WHISKY 375ml 8PM</v>
          </cell>
          <cell r="E97">
            <v>24</v>
          </cell>
          <cell r="F97" t="str">
            <v>BEBIDAS</v>
          </cell>
          <cell r="G97" t="str">
            <v>BEBIDAS</v>
          </cell>
          <cell r="H97" t="str">
            <v>BEBIDAS C/ ALCOHOL</v>
          </cell>
          <cell r="I97" t="str">
            <v>WHISKYS</v>
          </cell>
          <cell r="J97" t="str">
            <v>TRADICIONALES</v>
          </cell>
          <cell r="K97" t="str">
            <v>8 PM</v>
          </cell>
          <cell r="L97">
            <v>114</v>
          </cell>
          <cell r="M97" t="str">
            <v>APOLO IMPORT S.A. 2 - TRENTINO (114)</v>
          </cell>
          <cell r="N97">
            <v>1</v>
          </cell>
          <cell r="O97">
            <v>12</v>
          </cell>
          <cell r="P97">
            <v>3</v>
          </cell>
          <cell r="Q97">
            <v>4</v>
          </cell>
          <cell r="R97">
            <v>1</v>
          </cell>
          <cell r="S97">
            <v>0</v>
          </cell>
          <cell r="T97">
            <v>1</v>
          </cell>
          <cell r="U97">
            <v>4</v>
          </cell>
          <cell r="V97">
            <v>1</v>
          </cell>
          <cell r="W97">
            <v>1</v>
          </cell>
          <cell r="X97">
            <v>0</v>
          </cell>
          <cell r="Y97">
            <v>1</v>
          </cell>
          <cell r="Z97">
            <v>1</v>
          </cell>
          <cell r="AA97">
            <v>2</v>
          </cell>
          <cell r="AB97">
            <v>2</v>
          </cell>
          <cell r="AC97">
            <v>5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1</v>
          </cell>
          <cell r="AJ97" t="str">
            <v xml:space="preserve"> </v>
          </cell>
          <cell r="AK97" t="str">
            <v xml:space="preserve"> </v>
          </cell>
          <cell r="AL97" t="str">
            <v xml:space="preserve"> </v>
          </cell>
          <cell r="AM97" t="str">
            <v xml:space="preserve"> </v>
          </cell>
          <cell r="AN97" t="str">
            <v xml:space="preserve"> </v>
          </cell>
          <cell r="AO97" t="str">
            <v xml:space="preserve"> 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 t="str">
            <v>SV</v>
          </cell>
          <cell r="AU97">
            <v>0</v>
          </cell>
          <cell r="AV97">
            <v>19919.99999</v>
          </cell>
          <cell r="AW97">
            <v>19919.999879999999</v>
          </cell>
          <cell r="AX97">
            <v>22900</v>
          </cell>
          <cell r="AY97">
            <v>0.14959839415140475</v>
          </cell>
          <cell r="AZ97">
            <v>0.13013100480349343</v>
          </cell>
          <cell r="BA97">
            <v>21900</v>
          </cell>
          <cell r="BB97">
            <v>3</v>
          </cell>
          <cell r="BC97">
            <v>9.9397590913352207E-2</v>
          </cell>
          <cell r="BD97">
            <v>9.0410959360730583E-2</v>
          </cell>
          <cell r="BE97">
            <v>21500</v>
          </cell>
          <cell r="BF97">
            <v>6</v>
          </cell>
          <cell r="BG97">
            <v>7.9317269618131236E-2</v>
          </cell>
          <cell r="BH97">
            <v>7.3488372558139517E-2</v>
          </cell>
        </row>
        <row r="98">
          <cell r="B98">
            <v>39497</v>
          </cell>
          <cell r="C98">
            <v>8902147010923</v>
          </cell>
          <cell r="D98" t="str">
            <v>WHISKY 750ml 8PM</v>
          </cell>
          <cell r="E98">
            <v>12</v>
          </cell>
          <cell r="F98" t="str">
            <v>BEBIDAS</v>
          </cell>
          <cell r="G98" t="str">
            <v>BEBIDAS</v>
          </cell>
          <cell r="H98" t="str">
            <v>BEBIDAS C/ ALCOHOL</v>
          </cell>
          <cell r="I98" t="str">
            <v>WHISKYS</v>
          </cell>
          <cell r="J98" t="str">
            <v>TRADICIONALES</v>
          </cell>
          <cell r="K98" t="str">
            <v>8 PM</v>
          </cell>
          <cell r="L98">
            <v>114</v>
          </cell>
          <cell r="M98" t="str">
            <v>APOLO IMPORT S.A. 2 - TRENTINO (114)</v>
          </cell>
          <cell r="N98">
            <v>1</v>
          </cell>
          <cell r="O98">
            <v>1</v>
          </cell>
          <cell r="P98">
            <v>7</v>
          </cell>
          <cell r="Q98">
            <v>1</v>
          </cell>
          <cell r="R98">
            <v>1</v>
          </cell>
          <cell r="S98">
            <v>3</v>
          </cell>
          <cell r="T98">
            <v>0</v>
          </cell>
          <cell r="U98">
            <v>1</v>
          </cell>
          <cell r="V98">
            <v>0</v>
          </cell>
          <cell r="W98">
            <v>0</v>
          </cell>
          <cell r="X98">
            <v>2</v>
          </cell>
          <cell r="Y98">
            <v>2</v>
          </cell>
          <cell r="Z98">
            <v>2</v>
          </cell>
          <cell r="AA98">
            <v>2</v>
          </cell>
          <cell r="AB98">
            <v>3</v>
          </cell>
          <cell r="AC98">
            <v>2</v>
          </cell>
          <cell r="AD98">
            <v>1</v>
          </cell>
          <cell r="AE98">
            <v>1</v>
          </cell>
          <cell r="AF98">
            <v>4</v>
          </cell>
          <cell r="AG98">
            <v>6</v>
          </cell>
          <cell r="AH98">
            <v>0</v>
          </cell>
          <cell r="AI98">
            <v>4</v>
          </cell>
          <cell r="AJ98" t="str">
            <v xml:space="preserve"> </v>
          </cell>
          <cell r="AK98" t="str">
            <v xml:space="preserve"> </v>
          </cell>
          <cell r="AL98" t="str">
            <v xml:space="preserve"> </v>
          </cell>
          <cell r="AM98" t="str">
            <v xml:space="preserve"> </v>
          </cell>
          <cell r="AN98" t="str">
            <v xml:space="preserve"> </v>
          </cell>
          <cell r="AO98" t="str">
            <v xml:space="preserve"> 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37304.999995999999</v>
          </cell>
          <cell r="AW98">
            <v>34699.999949999998</v>
          </cell>
          <cell r="AX98">
            <v>43900</v>
          </cell>
          <cell r="AY98">
            <v>0.17678595375169937</v>
          </cell>
          <cell r="AZ98">
            <v>0.15022779052391802</v>
          </cell>
          <cell r="BA98">
            <v>41900</v>
          </cell>
          <cell r="BB98">
            <v>3</v>
          </cell>
          <cell r="BC98">
            <v>0.1231738374076583</v>
          </cell>
          <cell r="BD98">
            <v>0.1096658712171838</v>
          </cell>
          <cell r="BE98">
            <v>39900</v>
          </cell>
          <cell r="BF98">
            <v>6</v>
          </cell>
          <cell r="BG98">
            <v>6.9561721063617465E-2</v>
          </cell>
          <cell r="BH98">
            <v>6.5037594085213063E-2</v>
          </cell>
        </row>
        <row r="99">
          <cell r="B99">
            <v>39498</v>
          </cell>
          <cell r="C99">
            <v>8902147010954</v>
          </cell>
          <cell r="D99" t="str">
            <v>WHISKY 90ml 8PM</v>
          </cell>
          <cell r="E99">
            <v>96</v>
          </cell>
          <cell r="F99" t="str">
            <v>BEBIDAS</v>
          </cell>
          <cell r="G99" t="str">
            <v>BEBIDAS</v>
          </cell>
          <cell r="H99" t="str">
            <v>BEBIDAS C/ ALCOHOL</v>
          </cell>
          <cell r="I99" t="str">
            <v>WHISKYS</v>
          </cell>
          <cell r="J99" t="str">
            <v>TRADICIONALES</v>
          </cell>
          <cell r="K99" t="str">
            <v>8 PM</v>
          </cell>
          <cell r="L99">
            <v>114</v>
          </cell>
          <cell r="M99" t="str">
            <v>APOLO IMPORT S.A. 2 - TRENTINO (114)</v>
          </cell>
          <cell r="N99">
            <v>17</v>
          </cell>
          <cell r="O99">
            <v>30</v>
          </cell>
          <cell r="P99">
            <v>19</v>
          </cell>
          <cell r="Q99">
            <v>58</v>
          </cell>
          <cell r="R99">
            <v>2</v>
          </cell>
          <cell r="S99">
            <v>28</v>
          </cell>
          <cell r="T99">
            <v>20</v>
          </cell>
          <cell r="U99">
            <v>22</v>
          </cell>
          <cell r="V99">
            <v>15</v>
          </cell>
          <cell r="W99">
            <v>45</v>
          </cell>
          <cell r="X99">
            <v>16</v>
          </cell>
          <cell r="Y99">
            <v>9</v>
          </cell>
          <cell r="Z99">
            <v>30</v>
          </cell>
          <cell r="AA99">
            <v>35</v>
          </cell>
          <cell r="AB99">
            <v>18</v>
          </cell>
          <cell r="AC99">
            <v>22</v>
          </cell>
          <cell r="AD99">
            <v>23</v>
          </cell>
          <cell r="AE99">
            <v>57</v>
          </cell>
          <cell r="AF99">
            <v>40</v>
          </cell>
          <cell r="AG99">
            <v>68</v>
          </cell>
          <cell r="AH99">
            <v>3</v>
          </cell>
          <cell r="AI99">
            <v>5</v>
          </cell>
          <cell r="AJ99" t="str">
            <v xml:space="preserve"> </v>
          </cell>
          <cell r="AK99" t="str">
            <v xml:space="preserve"> </v>
          </cell>
          <cell r="AL99" t="str">
            <v xml:space="preserve"> </v>
          </cell>
          <cell r="AM99" t="str">
            <v xml:space="preserve"> </v>
          </cell>
          <cell r="AN99" t="str">
            <v xml:space="preserve"> </v>
          </cell>
          <cell r="AO99" t="str">
            <v xml:space="preserve"> 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3920.0000399999999</v>
          </cell>
          <cell r="AW99">
            <v>3919.9999299999999</v>
          </cell>
          <cell r="AX99">
            <v>4500</v>
          </cell>
          <cell r="AY99">
            <v>0.14795917195960029</v>
          </cell>
          <cell r="AZ99">
            <v>0.12888888000000001</v>
          </cell>
          <cell r="BA99">
            <v>4350</v>
          </cell>
          <cell r="BB99">
            <v>6</v>
          </cell>
          <cell r="BC99">
            <v>0.10969386622761368</v>
          </cell>
          <cell r="BD99">
            <v>9.8850565517241404E-2</v>
          </cell>
          <cell r="BE99">
            <v>4250</v>
          </cell>
          <cell r="BF99">
            <v>12</v>
          </cell>
          <cell r="BG99">
            <v>8.4183662406289272E-2</v>
          </cell>
          <cell r="BH99">
            <v>7.7647049411764729E-2</v>
          </cell>
        </row>
        <row r="100">
          <cell r="B100">
            <v>39489</v>
          </cell>
          <cell r="C100">
            <v>8902147011548</v>
          </cell>
          <cell r="D100" t="str">
            <v>WHISKY 180ml CROWN</v>
          </cell>
          <cell r="E100">
            <v>48</v>
          </cell>
          <cell r="F100" t="str">
            <v>BEBIDAS</v>
          </cell>
          <cell r="G100" t="str">
            <v>BEBIDAS</v>
          </cell>
          <cell r="H100" t="str">
            <v>BEBIDAS C/ ALCOHOL</v>
          </cell>
          <cell r="I100" t="str">
            <v>WHISKYS</v>
          </cell>
          <cell r="J100" t="str">
            <v>TRADICIONALES</v>
          </cell>
          <cell r="K100" t="str">
            <v>CROWN</v>
          </cell>
          <cell r="L100">
            <v>114</v>
          </cell>
          <cell r="M100" t="str">
            <v>APOLO IMPORT S.A. 2 - TRENTINO (114)</v>
          </cell>
          <cell r="N100">
            <v>2</v>
          </cell>
          <cell r="O100">
            <v>8</v>
          </cell>
          <cell r="P100">
            <v>4</v>
          </cell>
          <cell r="Q100">
            <v>4</v>
          </cell>
          <cell r="R100">
            <v>2</v>
          </cell>
          <cell r="S100">
            <v>9</v>
          </cell>
          <cell r="T100">
            <v>22</v>
          </cell>
          <cell r="U100">
            <v>7</v>
          </cell>
          <cell r="V100">
            <v>0</v>
          </cell>
          <cell r="W100">
            <v>1</v>
          </cell>
          <cell r="X100">
            <v>1</v>
          </cell>
          <cell r="Y100">
            <v>1</v>
          </cell>
          <cell r="Z100">
            <v>2</v>
          </cell>
          <cell r="AA100">
            <v>1</v>
          </cell>
          <cell r="AB100">
            <v>2</v>
          </cell>
          <cell r="AC100">
            <v>3</v>
          </cell>
          <cell r="AD100">
            <v>5</v>
          </cell>
          <cell r="AE100">
            <v>9</v>
          </cell>
          <cell r="AF100">
            <v>10</v>
          </cell>
          <cell r="AG100">
            <v>8</v>
          </cell>
          <cell r="AH100">
            <v>1</v>
          </cell>
          <cell r="AI100">
            <v>4</v>
          </cell>
          <cell r="AJ100" t="str">
            <v xml:space="preserve"> </v>
          </cell>
          <cell r="AK100" t="str">
            <v xml:space="preserve"> </v>
          </cell>
          <cell r="AL100" t="str">
            <v xml:space="preserve"> </v>
          </cell>
          <cell r="AM100" t="str">
            <v xml:space="preserve"> </v>
          </cell>
          <cell r="AN100" t="str">
            <v xml:space="preserve"> </v>
          </cell>
          <cell r="AO100" t="str">
            <v xml:space="preserve"> 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6280</v>
          </cell>
          <cell r="AW100">
            <v>6144.9296700000004</v>
          </cell>
          <cell r="AX100">
            <v>7250</v>
          </cell>
          <cell r="AY100">
            <v>0.15445859872611467</v>
          </cell>
          <cell r="AZ100">
            <v>0.13379310344827586</v>
          </cell>
          <cell r="BA100">
            <v>6900</v>
          </cell>
          <cell r="BB100">
            <v>6</v>
          </cell>
          <cell r="BC100">
            <v>9.8726114649681618E-2</v>
          </cell>
          <cell r="BD100">
            <v>8.9855072463768115E-2</v>
          </cell>
          <cell r="BE100">
            <v>6750</v>
          </cell>
          <cell r="BF100">
            <v>12</v>
          </cell>
          <cell r="BG100">
            <v>7.4840764331210119E-2</v>
          </cell>
          <cell r="BH100">
            <v>6.9629629629629625E-2</v>
          </cell>
        </row>
        <row r="101">
          <cell r="B101">
            <v>39487</v>
          </cell>
          <cell r="C101">
            <v>8902147011531</v>
          </cell>
          <cell r="D101" t="str">
            <v>WHISKY 375ml CROWN</v>
          </cell>
          <cell r="E101">
            <v>24</v>
          </cell>
          <cell r="F101" t="str">
            <v>BEBIDAS</v>
          </cell>
          <cell r="G101" t="str">
            <v>BEBIDAS</v>
          </cell>
          <cell r="H101" t="str">
            <v>BEBIDAS C/ ALCOHOL</v>
          </cell>
          <cell r="I101" t="str">
            <v>WHISKYS</v>
          </cell>
          <cell r="J101" t="str">
            <v>TRADICIONALES</v>
          </cell>
          <cell r="K101" t="str">
            <v>CROWN</v>
          </cell>
          <cell r="L101">
            <v>114</v>
          </cell>
          <cell r="M101" t="str">
            <v>APOLO IMPORT S.A. 2 - TRENTINO (114)</v>
          </cell>
          <cell r="N101">
            <v>0</v>
          </cell>
          <cell r="O101">
            <v>9</v>
          </cell>
          <cell r="P101">
            <v>4</v>
          </cell>
          <cell r="Q101">
            <v>2</v>
          </cell>
          <cell r="R101">
            <v>1</v>
          </cell>
          <cell r="S101">
            <v>3</v>
          </cell>
          <cell r="T101">
            <v>5</v>
          </cell>
          <cell r="U101">
            <v>6</v>
          </cell>
          <cell r="V101">
            <v>1</v>
          </cell>
          <cell r="W101">
            <v>2</v>
          </cell>
          <cell r="X101">
            <v>0</v>
          </cell>
          <cell r="Y101">
            <v>0</v>
          </cell>
          <cell r="Z101">
            <v>0</v>
          </cell>
          <cell r="AA101">
            <v>1</v>
          </cell>
          <cell r="AB101">
            <v>4</v>
          </cell>
          <cell r="AC101">
            <v>4</v>
          </cell>
          <cell r="AD101">
            <v>0</v>
          </cell>
          <cell r="AE101">
            <v>3</v>
          </cell>
          <cell r="AF101">
            <v>4</v>
          </cell>
          <cell r="AG101">
            <v>8</v>
          </cell>
          <cell r="AH101">
            <v>0</v>
          </cell>
          <cell r="AI101">
            <v>0</v>
          </cell>
          <cell r="AJ101" t="str">
            <v xml:space="preserve"> </v>
          </cell>
          <cell r="AK101" t="str">
            <v xml:space="preserve"> </v>
          </cell>
          <cell r="AL101" t="str">
            <v xml:space="preserve"> </v>
          </cell>
          <cell r="AM101" t="str">
            <v xml:space="preserve"> </v>
          </cell>
          <cell r="AN101" t="str">
            <v xml:space="preserve"> </v>
          </cell>
          <cell r="AO101" t="str">
            <v xml:space="preserve"> </v>
          </cell>
          <cell r="AP101">
            <v>0</v>
          </cell>
          <cell r="AQ101">
            <v>0</v>
          </cell>
          <cell r="AR101" t="str">
            <v>SV</v>
          </cell>
          <cell r="AS101">
            <v>0</v>
          </cell>
          <cell r="AT101">
            <v>0</v>
          </cell>
          <cell r="AU101" t="str">
            <v>SV</v>
          </cell>
          <cell r="AV101">
            <v>13824.999980000001</v>
          </cell>
          <cell r="AW101">
            <v>13695.13607</v>
          </cell>
          <cell r="AX101">
            <v>15900</v>
          </cell>
          <cell r="AY101">
            <v>0.15009041757698438</v>
          </cell>
          <cell r="AZ101">
            <v>0.13050314591194964</v>
          </cell>
          <cell r="BA101">
            <v>15500</v>
          </cell>
          <cell r="BB101">
            <v>3</v>
          </cell>
          <cell r="BC101">
            <v>0.12115732531089662</v>
          </cell>
          <cell r="BD101">
            <v>0.1080645174193548</v>
          </cell>
          <cell r="BE101">
            <v>14900</v>
          </cell>
          <cell r="BF101">
            <v>6</v>
          </cell>
          <cell r="BG101">
            <v>7.77576869117651E-2</v>
          </cell>
          <cell r="BH101">
            <v>7.2147652348993258E-2</v>
          </cell>
        </row>
        <row r="102">
          <cell r="B102">
            <v>39488</v>
          </cell>
          <cell r="C102">
            <v>8902147011524</v>
          </cell>
          <cell r="D102" t="str">
            <v>WHISKY 750ml CROWN</v>
          </cell>
          <cell r="E102">
            <v>12</v>
          </cell>
          <cell r="F102" t="str">
            <v>BEBIDAS</v>
          </cell>
          <cell r="G102" t="str">
            <v>BEBIDAS</v>
          </cell>
          <cell r="H102" t="str">
            <v>BEBIDAS C/ ALCOHOL</v>
          </cell>
          <cell r="I102" t="str">
            <v>WHISKYS</v>
          </cell>
          <cell r="J102" t="str">
            <v>TRADICIONALES</v>
          </cell>
          <cell r="K102" t="str">
            <v>CROWN</v>
          </cell>
          <cell r="L102">
            <v>114</v>
          </cell>
          <cell r="M102" t="str">
            <v>APOLO IMPORT S.A. 2 - TRENTINO (114)</v>
          </cell>
          <cell r="N102">
            <v>0</v>
          </cell>
          <cell r="O102">
            <v>1</v>
          </cell>
          <cell r="P102">
            <v>2</v>
          </cell>
          <cell r="Q102">
            <v>2</v>
          </cell>
          <cell r="R102">
            <v>2</v>
          </cell>
          <cell r="S102">
            <v>2</v>
          </cell>
          <cell r="T102">
            <v>4</v>
          </cell>
          <cell r="U102">
            <v>4</v>
          </cell>
          <cell r="V102">
            <v>0</v>
          </cell>
          <cell r="W102">
            <v>0</v>
          </cell>
          <cell r="X102">
            <v>1</v>
          </cell>
          <cell r="Y102">
            <v>2</v>
          </cell>
          <cell r="Z102">
            <v>1</v>
          </cell>
          <cell r="AA102">
            <v>2</v>
          </cell>
          <cell r="AB102">
            <v>3</v>
          </cell>
          <cell r="AC102">
            <v>2</v>
          </cell>
          <cell r="AD102">
            <v>2</v>
          </cell>
          <cell r="AE102">
            <v>2</v>
          </cell>
          <cell r="AF102">
            <v>2</v>
          </cell>
          <cell r="AG102">
            <v>4</v>
          </cell>
          <cell r="AH102">
            <v>0</v>
          </cell>
          <cell r="AI102">
            <v>0</v>
          </cell>
          <cell r="AJ102" t="str">
            <v xml:space="preserve"> </v>
          </cell>
          <cell r="AK102" t="str">
            <v xml:space="preserve"> </v>
          </cell>
          <cell r="AL102" t="str">
            <v xml:space="preserve"> </v>
          </cell>
          <cell r="AM102" t="str">
            <v xml:space="preserve"> </v>
          </cell>
          <cell r="AN102" t="str">
            <v xml:space="preserve"> </v>
          </cell>
          <cell r="AO102" t="str">
            <v xml:space="preserve"> 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 t="str">
            <v>SV</v>
          </cell>
          <cell r="AV102">
            <v>25999.999960000001</v>
          </cell>
          <cell r="AW102">
            <v>24536.863450000001</v>
          </cell>
          <cell r="AX102">
            <v>29900</v>
          </cell>
          <cell r="AY102">
            <v>0.15000000176923067</v>
          </cell>
          <cell r="AZ102">
            <v>0.13043478394648825</v>
          </cell>
          <cell r="BA102">
            <v>28900</v>
          </cell>
          <cell r="BB102">
            <v>3</v>
          </cell>
          <cell r="BC102">
            <v>0.11153846324852057</v>
          </cell>
          <cell r="BD102">
            <v>0.10034602214532869</v>
          </cell>
          <cell r="BE102">
            <v>27900</v>
          </cell>
          <cell r="BF102">
            <v>6</v>
          </cell>
          <cell r="BG102">
            <v>7.3076924727810688E-2</v>
          </cell>
          <cell r="BH102">
            <v>6.8100359856630793E-2</v>
          </cell>
        </row>
        <row r="103">
          <cell r="B103">
            <v>39486</v>
          </cell>
          <cell r="C103">
            <v>8902147011555</v>
          </cell>
          <cell r="D103" t="str">
            <v>WHISKY 90ml CROWN</v>
          </cell>
          <cell r="E103">
            <v>96</v>
          </cell>
          <cell r="F103" t="str">
            <v>BEBIDAS</v>
          </cell>
          <cell r="G103" t="str">
            <v>BEBIDAS</v>
          </cell>
          <cell r="H103" t="str">
            <v>BEBIDAS C/ ALCOHOL</v>
          </cell>
          <cell r="I103" t="str">
            <v>WHISKYS</v>
          </cell>
          <cell r="J103" t="str">
            <v>TRADICIONALES</v>
          </cell>
          <cell r="K103" t="str">
            <v>CROWN</v>
          </cell>
          <cell r="L103">
            <v>114</v>
          </cell>
          <cell r="M103" t="str">
            <v>APOLO IMPORT S.A. 2 - TRENTINO (114)</v>
          </cell>
          <cell r="N103">
            <v>11</v>
          </cell>
          <cell r="O103">
            <v>67</v>
          </cell>
          <cell r="P103">
            <v>21</v>
          </cell>
          <cell r="Q103">
            <v>30</v>
          </cell>
          <cell r="R103">
            <v>1</v>
          </cell>
          <cell r="S103">
            <v>28</v>
          </cell>
          <cell r="T103">
            <v>24</v>
          </cell>
          <cell r="U103">
            <v>30</v>
          </cell>
          <cell r="V103">
            <v>12</v>
          </cell>
          <cell r="W103">
            <v>68</v>
          </cell>
          <cell r="X103">
            <v>11</v>
          </cell>
          <cell r="Y103">
            <v>13</v>
          </cell>
          <cell r="Z103">
            <v>5</v>
          </cell>
          <cell r="AA103">
            <v>1</v>
          </cell>
          <cell r="AB103">
            <v>8</v>
          </cell>
          <cell r="AC103">
            <v>7</v>
          </cell>
          <cell r="AD103">
            <v>8</v>
          </cell>
          <cell r="AE103">
            <v>16</v>
          </cell>
          <cell r="AF103">
            <v>64</v>
          </cell>
          <cell r="AG103">
            <v>40</v>
          </cell>
          <cell r="AH103">
            <v>4</v>
          </cell>
          <cell r="AI103">
            <v>11</v>
          </cell>
          <cell r="AJ103" t="str">
            <v xml:space="preserve"> </v>
          </cell>
          <cell r="AK103" t="str">
            <v xml:space="preserve"> </v>
          </cell>
          <cell r="AL103" t="str">
            <v xml:space="preserve"> </v>
          </cell>
          <cell r="AM103" t="str">
            <v xml:space="preserve"> </v>
          </cell>
          <cell r="AN103" t="str">
            <v xml:space="preserve"> </v>
          </cell>
          <cell r="AO103" t="str">
            <v xml:space="preserve"> 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3080</v>
          </cell>
          <cell r="AW103">
            <v>3080</v>
          </cell>
          <cell r="AX103">
            <v>3550</v>
          </cell>
          <cell r="AY103">
            <v>0.15259740259740262</v>
          </cell>
          <cell r="AZ103">
            <v>0.13239436619718309</v>
          </cell>
          <cell r="BA103">
            <v>3450</v>
          </cell>
          <cell r="BB103">
            <v>6</v>
          </cell>
          <cell r="BC103">
            <v>0.12012987012987009</v>
          </cell>
          <cell r="BD103">
            <v>0.1072463768115942</v>
          </cell>
          <cell r="BE103">
            <v>3350</v>
          </cell>
          <cell r="BF103">
            <v>12</v>
          </cell>
          <cell r="BG103">
            <v>8.7662337662337553E-2</v>
          </cell>
          <cell r="BH103">
            <v>8.0597014925373134E-2</v>
          </cell>
        </row>
        <row r="104">
          <cell r="B104">
            <v>39491</v>
          </cell>
          <cell r="C104">
            <v>8902146010313</v>
          </cell>
          <cell r="D104" t="str">
            <v>WHISKY 1Lts WHYTEHALL</v>
          </cell>
          <cell r="E104">
            <v>12</v>
          </cell>
          <cell r="F104" t="str">
            <v>BEBIDAS</v>
          </cell>
          <cell r="G104" t="str">
            <v>BEBIDAS</v>
          </cell>
          <cell r="H104" t="str">
            <v>BEBIDAS C/ ALCOHOL</v>
          </cell>
          <cell r="I104" t="str">
            <v>WHISKYS</v>
          </cell>
          <cell r="J104" t="str">
            <v>TRADICIONALES</v>
          </cell>
          <cell r="K104" t="str">
            <v>WHYTEHALL</v>
          </cell>
          <cell r="L104">
            <v>114</v>
          </cell>
          <cell r="M104" t="str">
            <v>APOLO IMPORT S.A. 2 - TRENTINO (114)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R104">
            <v>1</v>
          </cell>
          <cell r="S104">
            <v>0</v>
          </cell>
          <cell r="T104">
            <v>0</v>
          </cell>
          <cell r="U104">
            <v>0</v>
          </cell>
          <cell r="V104">
            <v>1</v>
          </cell>
          <cell r="W104">
            <v>1</v>
          </cell>
          <cell r="X104">
            <v>1</v>
          </cell>
          <cell r="Y104">
            <v>1</v>
          </cell>
          <cell r="Z104">
            <v>0</v>
          </cell>
          <cell r="AA104">
            <v>1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 t="str">
            <v xml:space="preserve"> </v>
          </cell>
          <cell r="AK104" t="str">
            <v xml:space="preserve"> </v>
          </cell>
          <cell r="AL104" t="str">
            <v xml:space="preserve"> </v>
          </cell>
          <cell r="AM104" t="str">
            <v xml:space="preserve"> </v>
          </cell>
          <cell r="AN104" t="str">
            <v xml:space="preserve"> </v>
          </cell>
          <cell r="AO104" t="str">
            <v xml:space="preserve"> </v>
          </cell>
          <cell r="AP104" t="str">
            <v>SV</v>
          </cell>
          <cell r="AQ104" t="str">
            <v>SV</v>
          </cell>
          <cell r="AR104">
            <v>0</v>
          </cell>
          <cell r="AS104" t="str">
            <v>SV</v>
          </cell>
          <cell r="AT104" t="str">
            <v>SV</v>
          </cell>
          <cell r="AU104" t="str">
            <v>SV</v>
          </cell>
          <cell r="AV104">
            <v>78180.000029999996</v>
          </cell>
          <cell r="AW104">
            <v>62954.999689999997</v>
          </cell>
          <cell r="AX104">
            <v>89900</v>
          </cell>
          <cell r="AY104">
            <v>0.14991046259276919</v>
          </cell>
          <cell r="AZ104">
            <v>0.13036707419354843</v>
          </cell>
          <cell r="BA104">
            <v>85900</v>
          </cell>
          <cell r="BB104">
            <v>3</v>
          </cell>
          <cell r="BC104">
            <v>9.8746482054714813E-2</v>
          </cell>
          <cell r="BD104">
            <v>8.9871943771827764E-2</v>
          </cell>
          <cell r="BE104">
            <v>83900</v>
          </cell>
          <cell r="BF104">
            <v>6</v>
          </cell>
          <cell r="BG104">
            <v>7.3164491785687735E-2</v>
          </cell>
          <cell r="BH104">
            <v>6.8176400119189559E-2</v>
          </cell>
        </row>
        <row r="105">
          <cell r="B105">
            <v>39495</v>
          </cell>
          <cell r="C105">
            <v>8902146010535</v>
          </cell>
          <cell r="D105" t="str">
            <v>WHISKY 375ml WHYTEHALL</v>
          </cell>
          <cell r="E105">
            <v>24</v>
          </cell>
          <cell r="F105" t="str">
            <v>BEBIDAS</v>
          </cell>
          <cell r="G105" t="str">
            <v>BEBIDAS</v>
          </cell>
          <cell r="H105" t="str">
            <v>BEBIDAS C/ ALCOHOL</v>
          </cell>
          <cell r="I105" t="str">
            <v>WHISKYS</v>
          </cell>
          <cell r="J105" t="str">
            <v>TRADICIONALES</v>
          </cell>
          <cell r="K105" t="str">
            <v>WHYTEHALL</v>
          </cell>
          <cell r="L105">
            <v>114</v>
          </cell>
          <cell r="M105" t="str">
            <v>APOLO IMPORT S.A. 2 - TRENTINO (114)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1</v>
          </cell>
          <cell r="U105">
            <v>1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1</v>
          </cell>
          <cell r="AH105">
            <v>1</v>
          </cell>
          <cell r="AI105">
            <v>1</v>
          </cell>
          <cell r="AJ105" t="str">
            <v xml:space="preserve"> </v>
          </cell>
          <cell r="AK105" t="str">
            <v xml:space="preserve"> </v>
          </cell>
          <cell r="AL105" t="str">
            <v xml:space="preserve"> </v>
          </cell>
          <cell r="AM105" t="str">
            <v xml:space="preserve"> </v>
          </cell>
          <cell r="AN105" t="str">
            <v xml:space="preserve"> </v>
          </cell>
          <cell r="AO105" t="str">
            <v xml:space="preserve"> </v>
          </cell>
          <cell r="AP105" t="str">
            <v>SV</v>
          </cell>
          <cell r="AQ105">
            <v>0</v>
          </cell>
          <cell r="AR105" t="str">
            <v>SV</v>
          </cell>
          <cell r="AS105" t="str">
            <v>SV</v>
          </cell>
          <cell r="AT105">
            <v>0</v>
          </cell>
          <cell r="AU105">
            <v>0</v>
          </cell>
          <cell r="AV105">
            <v>34679.999969999997</v>
          </cell>
          <cell r="AW105">
            <v>32597.999830000001</v>
          </cell>
          <cell r="AX105">
            <v>39900</v>
          </cell>
          <cell r="AY105">
            <v>0.15051903213712725</v>
          </cell>
          <cell r="AZ105">
            <v>0.13082706842105271</v>
          </cell>
          <cell r="BA105">
            <v>38900</v>
          </cell>
          <cell r="BB105">
            <v>3</v>
          </cell>
          <cell r="BC105">
            <v>0.12168396867504394</v>
          </cell>
          <cell r="BD105">
            <v>0.10848329125964018</v>
          </cell>
          <cell r="BE105">
            <v>37900</v>
          </cell>
          <cell r="BF105">
            <v>6</v>
          </cell>
          <cell r="BG105">
            <v>9.2848905212960409E-2</v>
          </cell>
          <cell r="BH105">
            <v>8.4960422955145193E-2</v>
          </cell>
        </row>
        <row r="106">
          <cell r="B106">
            <v>39493</v>
          </cell>
          <cell r="C106">
            <v>8902146010528</v>
          </cell>
          <cell r="D106" t="str">
            <v>WHISKY 750ml WHYTEHALL</v>
          </cell>
          <cell r="E106">
            <v>12</v>
          </cell>
          <cell r="F106" t="str">
            <v>BEBIDAS</v>
          </cell>
          <cell r="G106" t="str">
            <v>BEBIDAS</v>
          </cell>
          <cell r="H106" t="str">
            <v>BEBIDAS C/ ALCOHOL</v>
          </cell>
          <cell r="I106" t="str">
            <v>WHISKYS</v>
          </cell>
          <cell r="J106" t="str">
            <v>TRADICIONALES</v>
          </cell>
          <cell r="K106" t="str">
            <v>WHYTEHALL</v>
          </cell>
          <cell r="L106">
            <v>114</v>
          </cell>
          <cell r="M106" t="str">
            <v>APOLO IMPORT S.A. 2 - TRENTINO (114)</v>
          </cell>
          <cell r="N106">
            <v>0</v>
          </cell>
          <cell r="O106">
            <v>1</v>
          </cell>
          <cell r="P106">
            <v>4</v>
          </cell>
          <cell r="Q106">
            <v>0</v>
          </cell>
          <cell r="R106">
            <v>1</v>
          </cell>
          <cell r="S106">
            <v>1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1</v>
          </cell>
          <cell r="Y106">
            <v>0</v>
          </cell>
          <cell r="Z106">
            <v>1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 t="str">
            <v xml:space="preserve"> </v>
          </cell>
          <cell r="AK106" t="str">
            <v xml:space="preserve"> </v>
          </cell>
          <cell r="AL106" t="str">
            <v xml:space="preserve"> </v>
          </cell>
          <cell r="AM106" t="str">
            <v xml:space="preserve"> </v>
          </cell>
          <cell r="AN106" t="str">
            <v xml:space="preserve"> </v>
          </cell>
          <cell r="AO106" t="str">
            <v xml:space="preserve"> </v>
          </cell>
          <cell r="AP106" t="str">
            <v>SV</v>
          </cell>
          <cell r="AQ106" t="str">
            <v>SV</v>
          </cell>
          <cell r="AR106" t="str">
            <v>SV</v>
          </cell>
          <cell r="AS106" t="str">
            <v>SV</v>
          </cell>
          <cell r="AT106" t="str">
            <v>SV</v>
          </cell>
          <cell r="AU106" t="str">
            <v>SV</v>
          </cell>
          <cell r="AV106">
            <v>69480.000039999999</v>
          </cell>
          <cell r="AW106">
            <v>60779.999830000001</v>
          </cell>
          <cell r="AX106">
            <v>79900</v>
          </cell>
          <cell r="AY106">
            <v>0.14997121407600966</v>
          </cell>
          <cell r="AZ106">
            <v>0.13041301576971215</v>
          </cell>
          <cell r="BA106">
            <v>77900</v>
          </cell>
          <cell r="BB106">
            <v>3</v>
          </cell>
          <cell r="BC106">
            <v>0.12118595214669781</v>
          </cell>
          <cell r="BD106">
            <v>0.10808729088575098</v>
          </cell>
          <cell r="BE106">
            <v>75900</v>
          </cell>
          <cell r="BF106">
            <v>6</v>
          </cell>
          <cell r="BG106">
            <v>9.240069021738595E-2</v>
          </cell>
          <cell r="BH106">
            <v>8.4584979710144947E-2</v>
          </cell>
        </row>
        <row r="107">
          <cell r="B107">
            <v>39494</v>
          </cell>
          <cell r="C107">
            <v>811272022634</v>
          </cell>
          <cell r="D107" t="str">
            <v>WHISKY 90ml WHYTEHALL</v>
          </cell>
          <cell r="E107">
            <v>96</v>
          </cell>
          <cell r="F107" t="str">
            <v>BEBIDAS</v>
          </cell>
          <cell r="G107" t="str">
            <v>BEBIDAS</v>
          </cell>
          <cell r="H107" t="str">
            <v>BEBIDAS C/ ALCOHOL</v>
          </cell>
          <cell r="I107" t="str">
            <v>WHISKYS</v>
          </cell>
          <cell r="J107" t="str">
            <v>TRADICIONALES</v>
          </cell>
          <cell r="K107" t="str">
            <v>WHYTEHALL</v>
          </cell>
          <cell r="L107">
            <v>114</v>
          </cell>
          <cell r="M107" t="str">
            <v>APOLO IMPORT S.A. 2 - TRENTINO (114)</v>
          </cell>
          <cell r="N107">
            <v>6</v>
          </cell>
          <cell r="O107">
            <v>4</v>
          </cell>
          <cell r="P107">
            <v>14</v>
          </cell>
          <cell r="Q107">
            <v>13</v>
          </cell>
          <cell r="R107">
            <v>4</v>
          </cell>
          <cell r="S107">
            <v>11</v>
          </cell>
          <cell r="T107">
            <v>9</v>
          </cell>
          <cell r="U107">
            <v>10</v>
          </cell>
          <cell r="V107">
            <v>13</v>
          </cell>
          <cell r="W107">
            <v>7</v>
          </cell>
          <cell r="X107">
            <v>9</v>
          </cell>
          <cell r="Y107">
            <v>4</v>
          </cell>
          <cell r="Z107">
            <v>3</v>
          </cell>
          <cell r="AA107">
            <v>2</v>
          </cell>
          <cell r="AB107">
            <v>4</v>
          </cell>
          <cell r="AC107">
            <v>3</v>
          </cell>
          <cell r="AD107">
            <v>6</v>
          </cell>
          <cell r="AE107">
            <v>8</v>
          </cell>
          <cell r="AF107">
            <v>9</v>
          </cell>
          <cell r="AG107">
            <v>13</v>
          </cell>
          <cell r="AH107">
            <v>0</v>
          </cell>
          <cell r="AI107">
            <v>3</v>
          </cell>
          <cell r="AJ107" t="str">
            <v xml:space="preserve"> </v>
          </cell>
          <cell r="AK107" t="str">
            <v xml:space="preserve"> </v>
          </cell>
          <cell r="AL107" t="str">
            <v xml:space="preserve"> </v>
          </cell>
          <cell r="AM107" t="str">
            <v xml:space="preserve"> </v>
          </cell>
          <cell r="AN107" t="str">
            <v xml:space="preserve"> </v>
          </cell>
          <cell r="AO107" t="str">
            <v xml:space="preserve"> 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6000.0000499999996</v>
          </cell>
          <cell r="AW107">
            <v>5999.9999399999997</v>
          </cell>
          <cell r="AX107">
            <v>6900</v>
          </cell>
          <cell r="AY107">
            <v>0.1499999904166669</v>
          </cell>
          <cell r="AZ107">
            <v>0.1304347753623189</v>
          </cell>
          <cell r="BA107">
            <v>6750</v>
          </cell>
          <cell r="BB107">
            <v>6</v>
          </cell>
          <cell r="BC107">
            <v>0.12499999062500011</v>
          </cell>
          <cell r="BD107">
            <v>0.11111110370370375</v>
          </cell>
          <cell r="BE107">
            <v>6550</v>
          </cell>
          <cell r="BF107">
            <v>12</v>
          </cell>
          <cell r="BG107">
            <v>9.1666657569444476E-2</v>
          </cell>
          <cell r="BH107">
            <v>8.3969458015267229E-2</v>
          </cell>
        </row>
        <row r="108">
          <cell r="B108">
            <v>39492</v>
          </cell>
          <cell r="C108">
            <v>8902146014717</v>
          </cell>
          <cell r="D108" t="str">
            <v>WHISKY HONEY 1Lts  WHYTEHALL</v>
          </cell>
          <cell r="E108">
            <v>12</v>
          </cell>
          <cell r="F108" t="str">
            <v>BEBIDAS</v>
          </cell>
          <cell r="G108" t="str">
            <v>BEBIDAS</v>
          </cell>
          <cell r="H108" t="str">
            <v>BEBIDAS C/ ALCOHOL</v>
          </cell>
          <cell r="I108" t="str">
            <v>WHISKYS</v>
          </cell>
          <cell r="J108" t="str">
            <v>TRADICIONALES</v>
          </cell>
          <cell r="K108" t="str">
            <v>WHYTEHALL</v>
          </cell>
          <cell r="L108">
            <v>114</v>
          </cell>
          <cell r="M108" t="str">
            <v>APOLO IMPORT S.A. 2 - TRENTINO (114)</v>
          </cell>
          <cell r="N108">
            <v>0</v>
          </cell>
          <cell r="O108">
            <v>1</v>
          </cell>
          <cell r="P108">
            <v>1</v>
          </cell>
          <cell r="Q108">
            <v>2</v>
          </cell>
          <cell r="R108">
            <v>1</v>
          </cell>
          <cell r="S108">
            <v>2</v>
          </cell>
          <cell r="T108">
            <v>1</v>
          </cell>
          <cell r="U108">
            <v>0</v>
          </cell>
          <cell r="V108">
            <v>0</v>
          </cell>
          <cell r="W108">
            <v>0</v>
          </cell>
          <cell r="X108">
            <v>1</v>
          </cell>
          <cell r="Y108">
            <v>1</v>
          </cell>
          <cell r="Z108">
            <v>0</v>
          </cell>
          <cell r="AA108">
            <v>3</v>
          </cell>
          <cell r="AB108">
            <v>0</v>
          </cell>
          <cell r="AC108">
            <v>0</v>
          </cell>
          <cell r="AD108">
            <v>1</v>
          </cell>
          <cell r="AE108">
            <v>0</v>
          </cell>
          <cell r="AF108">
            <v>2</v>
          </cell>
          <cell r="AG108">
            <v>1</v>
          </cell>
          <cell r="AH108">
            <v>1</v>
          </cell>
          <cell r="AI108">
            <v>1</v>
          </cell>
          <cell r="AJ108" t="str">
            <v xml:space="preserve"> </v>
          </cell>
          <cell r="AK108" t="str">
            <v xml:space="preserve"> </v>
          </cell>
          <cell r="AL108" t="str">
            <v xml:space="preserve"> </v>
          </cell>
          <cell r="AM108" t="str">
            <v xml:space="preserve"> </v>
          </cell>
          <cell r="AN108" t="str">
            <v xml:space="preserve"> </v>
          </cell>
          <cell r="AO108" t="str">
            <v xml:space="preserve"> </v>
          </cell>
          <cell r="AP108">
            <v>0</v>
          </cell>
          <cell r="AQ108" t="str">
            <v>SV</v>
          </cell>
          <cell r="AR108">
            <v>0</v>
          </cell>
          <cell r="AS108" t="str">
            <v>SV</v>
          </cell>
          <cell r="AT108">
            <v>0</v>
          </cell>
          <cell r="AU108">
            <v>0</v>
          </cell>
          <cell r="AV108">
            <v>78180.000029999996</v>
          </cell>
          <cell r="AW108">
            <v>75045.387340000001</v>
          </cell>
          <cell r="AX108">
            <v>89900</v>
          </cell>
          <cell r="AY108">
            <v>0.14991046259276919</v>
          </cell>
          <cell r="AZ108">
            <v>0.13036707419354843</v>
          </cell>
          <cell r="BA108">
            <v>85900</v>
          </cell>
          <cell r="BB108">
            <v>3</v>
          </cell>
          <cell r="BC108">
            <v>9.8746482054714813E-2</v>
          </cell>
          <cell r="BD108">
            <v>8.9871943771827764E-2</v>
          </cell>
          <cell r="BE108">
            <v>83900</v>
          </cell>
          <cell r="BF108">
            <v>6</v>
          </cell>
          <cell r="BG108">
            <v>7.3164491785687735E-2</v>
          </cell>
          <cell r="BH108">
            <v>6.8176400119189559E-2</v>
          </cell>
        </row>
        <row r="109">
          <cell r="B109">
            <v>12536</v>
          </cell>
          <cell r="C109">
            <v>5902573004575</v>
          </cell>
          <cell r="D109" t="str">
            <v>VODKA PRESTIGE 1Lts STOCK</v>
          </cell>
          <cell r="E109">
            <v>6</v>
          </cell>
          <cell r="F109" t="str">
            <v>BEBIDAS</v>
          </cell>
          <cell r="G109" t="str">
            <v>BEBIDAS</v>
          </cell>
          <cell r="H109" t="str">
            <v>BEBIDAS C/ ALCOHOL</v>
          </cell>
          <cell r="I109" t="str">
            <v>VODKA SELECTIVOS</v>
          </cell>
          <cell r="J109" t="str">
            <v>SELECTIVOS BCA-VS</v>
          </cell>
          <cell r="K109" t="str">
            <v>STOCK</v>
          </cell>
          <cell r="L109">
            <v>114</v>
          </cell>
          <cell r="M109" t="str">
            <v>APOLO IMPORT S.A. 2 - TRENTINO (114)</v>
          </cell>
          <cell r="N109">
            <v>0</v>
          </cell>
          <cell r="O109">
            <v>0</v>
          </cell>
          <cell r="P109">
            <v>3</v>
          </cell>
          <cell r="Q109">
            <v>3</v>
          </cell>
          <cell r="R109">
            <v>0</v>
          </cell>
          <cell r="S109">
            <v>1</v>
          </cell>
          <cell r="T109">
            <v>2</v>
          </cell>
          <cell r="U109">
            <v>2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7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 t="str">
            <v xml:space="preserve"> </v>
          </cell>
          <cell r="AK109" t="str">
            <v xml:space="preserve"> </v>
          </cell>
          <cell r="AL109" t="str">
            <v xml:space="preserve"> </v>
          </cell>
          <cell r="AM109" t="str">
            <v xml:space="preserve"> </v>
          </cell>
          <cell r="AN109" t="str">
            <v xml:space="preserve"> </v>
          </cell>
          <cell r="AO109" t="str">
            <v xml:space="preserve"> </v>
          </cell>
          <cell r="AP109">
            <v>0</v>
          </cell>
          <cell r="AQ109">
            <v>0</v>
          </cell>
          <cell r="AR109" t="str">
            <v>SV</v>
          </cell>
          <cell r="AS109" t="str">
            <v>SV</v>
          </cell>
          <cell r="AT109" t="str">
            <v>SV</v>
          </cell>
          <cell r="AU109" t="str">
            <v>SV</v>
          </cell>
          <cell r="AV109">
            <v>67700.000004999994</v>
          </cell>
          <cell r="AW109">
            <v>60502.048199999997</v>
          </cell>
          <cell r="AX109">
            <v>79900</v>
          </cell>
          <cell r="AY109">
            <v>0.18020679459525812</v>
          </cell>
          <cell r="AZ109">
            <v>0.1526908635168962</v>
          </cell>
          <cell r="BA109">
            <v>75900</v>
          </cell>
          <cell r="BB109">
            <v>3</v>
          </cell>
          <cell r="BC109">
            <v>0.1211225996217784</v>
          </cell>
          <cell r="BD109">
            <v>0.10803689057971022</v>
          </cell>
          <cell r="BE109">
            <v>0</v>
          </cell>
          <cell r="BF109">
            <v>0</v>
          </cell>
          <cell r="BG109">
            <v>-1</v>
          </cell>
          <cell r="BH109">
            <v>0</v>
          </cell>
        </row>
        <row r="110">
          <cell r="B110">
            <v>12537</v>
          </cell>
          <cell r="C110">
            <v>5902573004674</v>
          </cell>
          <cell r="D110" t="str">
            <v>VODKA PRESTIGE CITRON 700ml STOCK</v>
          </cell>
          <cell r="E110">
            <v>12</v>
          </cell>
          <cell r="F110" t="str">
            <v>BEBIDAS</v>
          </cell>
          <cell r="G110" t="str">
            <v>BEBIDAS</v>
          </cell>
          <cell r="H110" t="str">
            <v>BEBIDAS C/ ALCOHOL</v>
          </cell>
          <cell r="I110" t="str">
            <v>VODKA SELECTIVOS</v>
          </cell>
          <cell r="J110" t="str">
            <v>SELECTIVOS BCA-VS</v>
          </cell>
          <cell r="K110" t="str">
            <v>STOCK</v>
          </cell>
          <cell r="L110">
            <v>114</v>
          </cell>
          <cell r="M110" t="str">
            <v>APOLO IMPORT S.A. 2 - TRENTINO (114)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 t="str">
            <v xml:space="preserve"> </v>
          </cell>
          <cell r="AK110" t="str">
            <v xml:space="preserve"> </v>
          </cell>
          <cell r="AL110" t="str">
            <v xml:space="preserve"> </v>
          </cell>
          <cell r="AM110" t="str">
            <v xml:space="preserve"> </v>
          </cell>
          <cell r="AN110" t="str">
            <v xml:space="preserve"> </v>
          </cell>
          <cell r="AO110" t="str">
            <v xml:space="preserve"> </v>
          </cell>
          <cell r="AP110" t="str">
            <v>SV</v>
          </cell>
          <cell r="AQ110" t="str">
            <v>SV</v>
          </cell>
          <cell r="AR110" t="str">
            <v>SV</v>
          </cell>
          <cell r="AS110" t="str">
            <v>SV</v>
          </cell>
          <cell r="AT110" t="str">
            <v>SV</v>
          </cell>
          <cell r="AU110" t="str">
            <v>SV</v>
          </cell>
          <cell r="AV110">
            <v>67700.000004999994</v>
          </cell>
          <cell r="AW110">
            <v>56802.39862</v>
          </cell>
          <cell r="AX110">
            <v>79900</v>
          </cell>
          <cell r="AY110">
            <v>0.18020679459525812</v>
          </cell>
          <cell r="AZ110">
            <v>0.1526908635168962</v>
          </cell>
          <cell r="BA110">
            <v>74900</v>
          </cell>
          <cell r="BB110">
            <v>3</v>
          </cell>
          <cell r="BC110">
            <v>0.10635155087840831</v>
          </cell>
          <cell r="BD110">
            <v>9.6128170827770434E-2</v>
          </cell>
          <cell r="BE110">
            <v>0</v>
          </cell>
          <cell r="BF110">
            <v>0</v>
          </cell>
          <cell r="BG110">
            <v>-1</v>
          </cell>
          <cell r="BH110">
            <v>0</v>
          </cell>
        </row>
        <row r="111">
          <cell r="B111">
            <v>12538</v>
          </cell>
          <cell r="C111">
            <v>5902573004698</v>
          </cell>
          <cell r="D111" t="str">
            <v>VODKA PRESTIGE CRANBERRY 700ml STOCK</v>
          </cell>
          <cell r="E111">
            <v>12</v>
          </cell>
          <cell r="F111" t="str">
            <v>BEBIDAS</v>
          </cell>
          <cell r="G111" t="str">
            <v>BEBIDAS</v>
          </cell>
          <cell r="H111" t="str">
            <v>BEBIDAS C/ ALCOHOL</v>
          </cell>
          <cell r="I111" t="str">
            <v>VODKA SELECTIVOS</v>
          </cell>
          <cell r="J111" t="str">
            <v>SELECTIVOS BCA-VS</v>
          </cell>
          <cell r="K111" t="str">
            <v>STOCK</v>
          </cell>
          <cell r="L111">
            <v>114</v>
          </cell>
          <cell r="M111" t="str">
            <v>APOLO IMPORT S.A. 2 - TRENTINO (114)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  <cell r="AH111">
            <v>0</v>
          </cell>
          <cell r="AI111">
            <v>0</v>
          </cell>
          <cell r="AJ111" t="str">
            <v xml:space="preserve"> </v>
          </cell>
          <cell r="AK111" t="str">
            <v xml:space="preserve"> </v>
          </cell>
          <cell r="AL111" t="str">
            <v xml:space="preserve"> </v>
          </cell>
          <cell r="AM111" t="str">
            <v xml:space="preserve"> </v>
          </cell>
          <cell r="AN111" t="str">
            <v xml:space="preserve"> </v>
          </cell>
          <cell r="AO111" t="str">
            <v xml:space="preserve"> </v>
          </cell>
          <cell r="AP111" t="str">
            <v>SV</v>
          </cell>
          <cell r="AQ111" t="str">
            <v>SV</v>
          </cell>
          <cell r="AR111" t="str">
            <v>SV</v>
          </cell>
          <cell r="AS111" t="str">
            <v>SV</v>
          </cell>
          <cell r="AT111" t="str">
            <v>SV</v>
          </cell>
          <cell r="AU111" t="str">
            <v>SV</v>
          </cell>
          <cell r="AV111">
            <v>67700.000060000006</v>
          </cell>
          <cell r="AW111">
            <v>58412.413070000002</v>
          </cell>
          <cell r="AX111">
            <v>79900</v>
          </cell>
          <cell r="AY111">
            <v>0.18020679363644887</v>
          </cell>
          <cell r="AZ111">
            <v>0.15269086282853558</v>
          </cell>
          <cell r="BA111">
            <v>75900</v>
          </cell>
          <cell r="BB111">
            <v>3</v>
          </cell>
          <cell r="BC111">
            <v>0.12112259871096964</v>
          </cell>
          <cell r="BD111">
            <v>0.10803688985507238</v>
          </cell>
          <cell r="BE111">
            <v>0</v>
          </cell>
          <cell r="BF111">
            <v>0</v>
          </cell>
          <cell r="BG111">
            <v>-1</v>
          </cell>
          <cell r="BH111">
            <v>0</v>
          </cell>
        </row>
        <row r="112">
          <cell r="B112">
            <v>23922</v>
          </cell>
          <cell r="C112">
            <v>5902573008887</v>
          </cell>
          <cell r="D112" t="str">
            <v>VODKA 100ml STOCK 1906</v>
          </cell>
          <cell r="E112">
            <v>96</v>
          </cell>
          <cell r="F112" t="str">
            <v>BEBIDAS</v>
          </cell>
          <cell r="G112" t="str">
            <v>BEBIDAS</v>
          </cell>
          <cell r="H112" t="str">
            <v>BEBIDAS C/ ALCOHOL</v>
          </cell>
          <cell r="I112" t="str">
            <v>VODKA SELECTIVOS</v>
          </cell>
          <cell r="J112" t="str">
            <v>SELECTIVOS BCA-VS</v>
          </cell>
          <cell r="K112" t="str">
            <v>1906</v>
          </cell>
          <cell r="L112">
            <v>114</v>
          </cell>
          <cell r="M112" t="str">
            <v>APOLO IMPORT S.A. 2 - TRENTINO (114)</v>
          </cell>
          <cell r="N112">
            <v>5</v>
          </cell>
          <cell r="O112">
            <v>8</v>
          </cell>
          <cell r="P112">
            <v>5</v>
          </cell>
          <cell r="Q112">
            <v>6</v>
          </cell>
          <cell r="R112">
            <v>10</v>
          </cell>
          <cell r="S112">
            <v>11</v>
          </cell>
          <cell r="T112">
            <v>11</v>
          </cell>
          <cell r="U112">
            <v>11</v>
          </cell>
          <cell r="V112">
            <v>4</v>
          </cell>
          <cell r="W112">
            <v>5</v>
          </cell>
          <cell r="X112">
            <v>5</v>
          </cell>
          <cell r="Y112">
            <v>3</v>
          </cell>
          <cell r="Z112">
            <v>3</v>
          </cell>
          <cell r="AA112">
            <v>10</v>
          </cell>
          <cell r="AB112">
            <v>7</v>
          </cell>
          <cell r="AC112">
            <v>14</v>
          </cell>
          <cell r="AD112">
            <v>5</v>
          </cell>
          <cell r="AE112">
            <v>11</v>
          </cell>
          <cell r="AF112">
            <v>6</v>
          </cell>
          <cell r="AG112">
            <v>6</v>
          </cell>
          <cell r="AH112">
            <v>2</v>
          </cell>
          <cell r="AI112">
            <v>3</v>
          </cell>
          <cell r="AJ112" t="str">
            <v xml:space="preserve"> </v>
          </cell>
          <cell r="AK112" t="str">
            <v xml:space="preserve"> </v>
          </cell>
          <cell r="AL112" t="str">
            <v xml:space="preserve"> </v>
          </cell>
          <cell r="AM112" t="str">
            <v xml:space="preserve"> </v>
          </cell>
          <cell r="AN112" t="str">
            <v xml:space="preserve"> </v>
          </cell>
          <cell r="AO112" t="str">
            <v xml:space="preserve"> 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6700.0000099999997</v>
          </cell>
          <cell r="AW112">
            <v>6178.5697600000003</v>
          </cell>
          <cell r="AX112">
            <v>7900</v>
          </cell>
          <cell r="AY112">
            <v>0.179104475852083</v>
          </cell>
          <cell r="AZ112">
            <v>0.15189873291139244</v>
          </cell>
          <cell r="BA112">
            <v>7550</v>
          </cell>
          <cell r="BB112">
            <v>6</v>
          </cell>
          <cell r="BC112">
            <v>0.12686566995990201</v>
          </cell>
          <cell r="BD112">
            <v>0.11258278013245036</v>
          </cell>
          <cell r="BE112">
            <v>6950</v>
          </cell>
          <cell r="BF112">
            <v>12</v>
          </cell>
          <cell r="BG112">
            <v>3.7313431287592014E-2</v>
          </cell>
          <cell r="BH112">
            <v>3.5971221582733852E-2</v>
          </cell>
        </row>
        <row r="113">
          <cell r="B113">
            <v>12540</v>
          </cell>
          <cell r="C113">
            <v>5902573004964</v>
          </cell>
          <cell r="D113" t="str">
            <v>VODKA 1Lts 1906</v>
          </cell>
          <cell r="E113">
            <v>6</v>
          </cell>
          <cell r="F113" t="str">
            <v>BEBIDAS</v>
          </cell>
          <cell r="G113" t="str">
            <v>BEBIDAS</v>
          </cell>
          <cell r="H113" t="str">
            <v>BEBIDAS C/ ALCOHOL</v>
          </cell>
          <cell r="I113" t="str">
            <v>VODKA SELECTIVOS</v>
          </cell>
          <cell r="J113" t="str">
            <v>SELECTIVOS BCA-VS</v>
          </cell>
          <cell r="K113" t="str">
            <v>1906</v>
          </cell>
          <cell r="L113">
            <v>114</v>
          </cell>
          <cell r="M113" t="str">
            <v>APOLO IMPORT S.A. 2 - TRENTINO (114)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 t="str">
            <v xml:space="preserve"> </v>
          </cell>
          <cell r="AK113" t="str">
            <v xml:space="preserve"> </v>
          </cell>
          <cell r="AL113" t="str">
            <v xml:space="preserve"> </v>
          </cell>
          <cell r="AM113" t="str">
            <v xml:space="preserve"> </v>
          </cell>
          <cell r="AN113" t="str">
            <v xml:space="preserve"> </v>
          </cell>
          <cell r="AO113" t="str">
            <v xml:space="preserve"> </v>
          </cell>
          <cell r="AP113" t="str">
            <v>SV</v>
          </cell>
          <cell r="AQ113" t="str">
            <v>SV</v>
          </cell>
          <cell r="AR113" t="str">
            <v>SV</v>
          </cell>
          <cell r="AS113" t="str">
            <v>SV</v>
          </cell>
          <cell r="AT113" t="str">
            <v>SV</v>
          </cell>
          <cell r="AU113" t="str">
            <v>SV</v>
          </cell>
          <cell r="AV113">
            <v>35499.999996999999</v>
          </cell>
          <cell r="AW113">
            <v>27554.25244</v>
          </cell>
          <cell r="AX113">
            <v>41900</v>
          </cell>
          <cell r="AY113">
            <v>0.18028169024058727</v>
          </cell>
          <cell r="AZ113">
            <v>0.15274463014319811</v>
          </cell>
          <cell r="BA113">
            <v>39900</v>
          </cell>
          <cell r="BB113">
            <v>3</v>
          </cell>
          <cell r="BC113">
            <v>0.12394366206681218</v>
          </cell>
          <cell r="BD113">
            <v>0.11027568929824563</v>
          </cell>
          <cell r="BE113">
            <v>0</v>
          </cell>
          <cell r="BF113">
            <v>0</v>
          </cell>
          <cell r="BG113">
            <v>-1</v>
          </cell>
          <cell r="BH113">
            <v>0</v>
          </cell>
        </row>
        <row r="114">
          <cell r="B114">
            <v>16355</v>
          </cell>
          <cell r="C114">
            <v>5902573003004</v>
          </cell>
          <cell r="D114" t="str">
            <v>VODKA 700ml 1906</v>
          </cell>
          <cell r="E114">
            <v>12</v>
          </cell>
          <cell r="F114" t="str">
            <v>BEBIDAS</v>
          </cell>
          <cell r="G114" t="str">
            <v>BEBIDAS</v>
          </cell>
          <cell r="H114" t="str">
            <v>BEBIDAS C/ ALCOHOL</v>
          </cell>
          <cell r="I114" t="str">
            <v>VODKA SELECTIVOS</v>
          </cell>
          <cell r="J114" t="str">
            <v>SELECTIVOS BCA-VS</v>
          </cell>
          <cell r="K114" t="str">
            <v>1906</v>
          </cell>
          <cell r="L114">
            <v>114</v>
          </cell>
          <cell r="M114" t="str">
            <v>APOLO IMPORT S.A. 2 - TRENTINO (114)</v>
          </cell>
          <cell r="N114">
            <v>0</v>
          </cell>
          <cell r="O114">
            <v>2</v>
          </cell>
          <cell r="P114">
            <v>2</v>
          </cell>
          <cell r="Q114">
            <v>3</v>
          </cell>
          <cell r="R114">
            <v>3</v>
          </cell>
          <cell r="S114">
            <v>1</v>
          </cell>
          <cell r="T114">
            <v>1</v>
          </cell>
          <cell r="U114">
            <v>2</v>
          </cell>
          <cell r="V114">
            <v>0</v>
          </cell>
          <cell r="W114">
            <v>1</v>
          </cell>
          <cell r="X114">
            <v>4</v>
          </cell>
          <cell r="Y114">
            <v>4</v>
          </cell>
          <cell r="Z114">
            <v>0</v>
          </cell>
          <cell r="AA114">
            <v>3</v>
          </cell>
          <cell r="AB114">
            <v>7</v>
          </cell>
          <cell r="AC114">
            <v>3</v>
          </cell>
          <cell r="AD114">
            <v>1</v>
          </cell>
          <cell r="AE114">
            <v>0</v>
          </cell>
          <cell r="AF114">
            <v>3</v>
          </cell>
          <cell r="AG114">
            <v>3</v>
          </cell>
          <cell r="AH114">
            <v>0</v>
          </cell>
          <cell r="AI114">
            <v>0</v>
          </cell>
          <cell r="AJ114" t="str">
            <v xml:space="preserve"> </v>
          </cell>
          <cell r="AK114" t="str">
            <v xml:space="preserve"> </v>
          </cell>
          <cell r="AL114" t="str">
            <v xml:space="preserve"> </v>
          </cell>
          <cell r="AM114" t="str">
            <v xml:space="preserve"> </v>
          </cell>
          <cell r="AN114" t="str">
            <v xml:space="preserve"> </v>
          </cell>
          <cell r="AO114" t="str">
            <v xml:space="preserve"> 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 t="str">
            <v>SV</v>
          </cell>
          <cell r="AV114">
            <v>26180</v>
          </cell>
          <cell r="AW114">
            <v>22224.647059999999</v>
          </cell>
          <cell r="AX114">
            <v>30900</v>
          </cell>
          <cell r="AY114">
            <v>0.18029029793735685</v>
          </cell>
          <cell r="AZ114">
            <v>0.15275080906148866</v>
          </cell>
          <cell r="BA114">
            <v>29900</v>
          </cell>
          <cell r="BB114">
            <v>3</v>
          </cell>
          <cell r="BC114">
            <v>0.14209320091673039</v>
          </cell>
          <cell r="BD114">
            <v>0.12441471571906354</v>
          </cell>
          <cell r="BE114">
            <v>28900</v>
          </cell>
          <cell r="BF114">
            <v>6</v>
          </cell>
          <cell r="BG114">
            <v>0.10389610389610393</v>
          </cell>
          <cell r="BH114">
            <v>9.4117647058823528E-2</v>
          </cell>
        </row>
        <row r="115">
          <cell r="B115">
            <v>37479</v>
          </cell>
          <cell r="C115">
            <v>17898334962060</v>
          </cell>
          <cell r="D115" t="str">
            <v>CERVEZA Lata 269ml 12un PILSEN OPA BIER</v>
          </cell>
          <cell r="E115">
            <v>1</v>
          </cell>
          <cell r="F115" t="str">
            <v>BEBIDAS</v>
          </cell>
          <cell r="G115" t="str">
            <v>BEBIDAS</v>
          </cell>
          <cell r="H115" t="str">
            <v>CERVEZAS</v>
          </cell>
          <cell r="I115" t="str">
            <v>ECONOMICAS Y REGULARES</v>
          </cell>
          <cell r="J115" t="str">
            <v>LATA 269ML ER</v>
          </cell>
          <cell r="K115" t="str">
            <v>OPA</v>
          </cell>
          <cell r="L115">
            <v>114</v>
          </cell>
          <cell r="M115" t="str">
            <v>APOLO IMPORT S.A. 2 - TRENTINO (114)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H115">
            <v>0</v>
          </cell>
          <cell r="AI115">
            <v>0</v>
          </cell>
          <cell r="AJ115" t="str">
            <v xml:space="preserve"> </v>
          </cell>
          <cell r="AK115" t="str">
            <v xml:space="preserve"> </v>
          </cell>
          <cell r="AL115" t="str">
            <v xml:space="preserve"> </v>
          </cell>
          <cell r="AM115" t="str">
            <v xml:space="preserve"> </v>
          </cell>
          <cell r="AN115" t="str">
            <v xml:space="preserve"> </v>
          </cell>
          <cell r="AO115" t="str">
            <v xml:space="preserve"> </v>
          </cell>
          <cell r="AP115" t="str">
            <v>SV</v>
          </cell>
          <cell r="AQ115" t="str">
            <v>SV</v>
          </cell>
          <cell r="AR115" t="str">
            <v>SV</v>
          </cell>
          <cell r="AS115" t="str">
            <v>SV</v>
          </cell>
          <cell r="AT115" t="str">
            <v>SV</v>
          </cell>
          <cell r="AU115" t="str">
            <v>SV</v>
          </cell>
          <cell r="AV115">
            <v>37799.999995999999</v>
          </cell>
          <cell r="AW115">
            <v>37906.22352</v>
          </cell>
          <cell r="AX115">
            <v>41500</v>
          </cell>
          <cell r="AY115">
            <v>9.7883597999776084E-2</v>
          </cell>
          <cell r="AZ115">
            <v>8.9156626602409667E-2</v>
          </cell>
          <cell r="BA115">
            <v>39900</v>
          </cell>
          <cell r="BB115">
            <v>3</v>
          </cell>
          <cell r="BC115">
            <v>5.5555555667254675E-2</v>
          </cell>
          <cell r="BD115">
            <v>5.263157904761908E-2</v>
          </cell>
          <cell r="BE115">
            <v>0</v>
          </cell>
          <cell r="BF115">
            <v>0</v>
          </cell>
          <cell r="BG115">
            <v>-1</v>
          </cell>
          <cell r="BH115">
            <v>0</v>
          </cell>
        </row>
        <row r="116">
          <cell r="B116">
            <v>37478</v>
          </cell>
          <cell r="C116">
            <v>7898334962063</v>
          </cell>
          <cell r="D116" t="str">
            <v>CERVEZA Lata 269ml PILSEN OPA BIER</v>
          </cell>
          <cell r="E116">
            <v>12</v>
          </cell>
          <cell r="F116" t="str">
            <v>BEBIDAS</v>
          </cell>
          <cell r="G116" t="str">
            <v>BEBIDAS</v>
          </cell>
          <cell r="H116" t="str">
            <v>CERVEZAS</v>
          </cell>
          <cell r="I116" t="str">
            <v>ECONOMICAS Y REGULARES</v>
          </cell>
          <cell r="J116" t="str">
            <v>LATA 269ML ER</v>
          </cell>
          <cell r="K116" t="str">
            <v>OPA</v>
          </cell>
          <cell r="L116">
            <v>114</v>
          </cell>
          <cell r="M116" t="str">
            <v>APOLO IMPORT S.A. 2 - TRENTINO (114)</v>
          </cell>
          <cell r="N116">
            <v>277</v>
          </cell>
          <cell r="O116">
            <v>3473</v>
          </cell>
          <cell r="P116">
            <v>955</v>
          </cell>
          <cell r="Q116">
            <v>738</v>
          </cell>
          <cell r="R116">
            <v>340</v>
          </cell>
          <cell r="S116">
            <v>4877</v>
          </cell>
          <cell r="T116">
            <v>1958</v>
          </cell>
          <cell r="U116">
            <v>556</v>
          </cell>
          <cell r="V116">
            <v>109</v>
          </cell>
          <cell r="W116">
            <v>2408</v>
          </cell>
          <cell r="X116">
            <v>860</v>
          </cell>
          <cell r="Y116">
            <v>359</v>
          </cell>
          <cell r="Z116">
            <v>318</v>
          </cell>
          <cell r="AA116">
            <v>3968</v>
          </cell>
          <cell r="AB116">
            <v>331</v>
          </cell>
          <cell r="AC116">
            <v>963</v>
          </cell>
          <cell r="AD116">
            <v>394</v>
          </cell>
          <cell r="AE116">
            <v>3949</v>
          </cell>
          <cell r="AF116">
            <v>394</v>
          </cell>
          <cell r="AG116">
            <v>600</v>
          </cell>
          <cell r="AH116">
            <v>457</v>
          </cell>
          <cell r="AI116">
            <v>1609</v>
          </cell>
          <cell r="AJ116" t="str">
            <v xml:space="preserve"> </v>
          </cell>
          <cell r="AK116" t="str">
            <v xml:space="preserve"> </v>
          </cell>
          <cell r="AL116" t="str">
            <v xml:space="preserve"> </v>
          </cell>
          <cell r="AM116" t="str">
            <v xml:space="preserve"> </v>
          </cell>
          <cell r="AN116" t="str">
            <v xml:space="preserve"> </v>
          </cell>
          <cell r="AO116" t="str">
            <v xml:space="preserve"> 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3160.0000300000002</v>
          </cell>
          <cell r="AW116">
            <v>3158.85196</v>
          </cell>
          <cell r="AX116">
            <v>3550</v>
          </cell>
          <cell r="AY116">
            <v>0.12341771085362918</v>
          </cell>
          <cell r="AZ116">
            <v>0.1098591464788732</v>
          </cell>
          <cell r="BA116">
            <v>3458.3333299999999</v>
          </cell>
          <cell r="BB116">
            <v>12</v>
          </cell>
          <cell r="BC116">
            <v>9.4409271255608163E-2</v>
          </cell>
          <cell r="BD116">
            <v>8.6265050685556607E-2</v>
          </cell>
          <cell r="BE116">
            <v>3325</v>
          </cell>
          <cell r="BF116">
            <v>36</v>
          </cell>
          <cell r="BG116">
            <v>5.2215179884033125E-2</v>
          </cell>
          <cell r="BH116">
            <v>4.96240511278195E-2</v>
          </cell>
        </row>
        <row r="117">
          <cell r="B117">
            <v>23785</v>
          </cell>
          <cell r="C117">
            <v>7898334962230</v>
          </cell>
          <cell r="D117" t="str">
            <v>CERVEZA 600ml PILSEN OPA BIER</v>
          </cell>
          <cell r="E117">
            <v>12</v>
          </cell>
          <cell r="F117" t="str">
            <v>BEBIDAS</v>
          </cell>
          <cell r="G117" t="str">
            <v>BEBIDAS</v>
          </cell>
          <cell r="H117" t="str">
            <v>CERVEZAS</v>
          </cell>
          <cell r="I117" t="str">
            <v>PREMIUM</v>
          </cell>
          <cell r="J117" t="str">
            <v>BOTELLA 600-710ML</v>
          </cell>
          <cell r="K117" t="str">
            <v>OPA</v>
          </cell>
          <cell r="L117">
            <v>114</v>
          </cell>
          <cell r="M117" t="str">
            <v>APOLO IMPORT S.A. 2 - TRENTINO (114)</v>
          </cell>
          <cell r="N117">
            <v>33</v>
          </cell>
          <cell r="O117">
            <v>166</v>
          </cell>
          <cell r="P117">
            <v>81</v>
          </cell>
          <cell r="Q117">
            <v>89</v>
          </cell>
          <cell r="R117">
            <v>60</v>
          </cell>
          <cell r="S117">
            <v>86</v>
          </cell>
          <cell r="T117">
            <v>140</v>
          </cell>
          <cell r="U117">
            <v>133</v>
          </cell>
          <cell r="V117">
            <v>45</v>
          </cell>
          <cell r="W117">
            <v>52</v>
          </cell>
          <cell r="X117">
            <v>57</v>
          </cell>
          <cell r="Y117">
            <v>60</v>
          </cell>
          <cell r="Z117">
            <v>32</v>
          </cell>
          <cell r="AA117">
            <v>117</v>
          </cell>
          <cell r="AB117">
            <v>85</v>
          </cell>
          <cell r="AC117">
            <v>109</v>
          </cell>
          <cell r="AD117">
            <v>40</v>
          </cell>
          <cell r="AE117">
            <v>73</v>
          </cell>
          <cell r="AF117">
            <v>72</v>
          </cell>
          <cell r="AG117">
            <v>96</v>
          </cell>
          <cell r="AH117">
            <v>32</v>
          </cell>
          <cell r="AI117">
            <v>42</v>
          </cell>
          <cell r="AJ117" t="str">
            <v xml:space="preserve"> </v>
          </cell>
          <cell r="AK117" t="str">
            <v xml:space="preserve"> </v>
          </cell>
          <cell r="AL117" t="str">
            <v xml:space="preserve"> </v>
          </cell>
          <cell r="AM117" t="str">
            <v xml:space="preserve"> </v>
          </cell>
          <cell r="AN117" t="str">
            <v xml:space="preserve"> </v>
          </cell>
          <cell r="AO117" t="str">
            <v xml:space="preserve"> 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8450.0000199999995</v>
          </cell>
          <cell r="AW117">
            <v>8380.0062500000004</v>
          </cell>
          <cell r="AX117">
            <v>9750</v>
          </cell>
          <cell r="AY117">
            <v>0.1538461511151572</v>
          </cell>
          <cell r="AZ117">
            <v>0.13333333128205133</v>
          </cell>
          <cell r="BA117">
            <v>9250</v>
          </cell>
          <cell r="BB117">
            <v>6</v>
          </cell>
          <cell r="BC117">
            <v>9.4674553622072111E-2</v>
          </cell>
          <cell r="BD117">
            <v>8.6486484324324375E-2</v>
          </cell>
          <cell r="BE117">
            <v>8950</v>
          </cell>
          <cell r="BF117">
            <v>12</v>
          </cell>
          <cell r="BG117">
            <v>5.9171595126221055E-2</v>
          </cell>
          <cell r="BH117">
            <v>5.5865919553072685E-2</v>
          </cell>
        </row>
        <row r="118">
          <cell r="B118">
            <v>32315</v>
          </cell>
          <cell r="C118">
            <v>7898334960677</v>
          </cell>
          <cell r="D118" t="str">
            <v>CERVEZA PREMIUM LAGER 600ml 12un OPA BIER</v>
          </cell>
          <cell r="E118">
            <v>1</v>
          </cell>
          <cell r="F118" t="str">
            <v>BEBIDAS</v>
          </cell>
          <cell r="G118" t="str">
            <v>BEBIDAS</v>
          </cell>
          <cell r="H118" t="str">
            <v>CERVEZAS</v>
          </cell>
          <cell r="I118" t="str">
            <v>PREMIUM</v>
          </cell>
          <cell r="J118" t="str">
            <v>BOTELLA 600-710ML</v>
          </cell>
          <cell r="K118" t="str">
            <v>OPA</v>
          </cell>
          <cell r="L118">
            <v>114</v>
          </cell>
          <cell r="M118" t="str">
            <v>APOLO IMPORT S.A. 2 - TRENTINO (114)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 t="str">
            <v xml:space="preserve"> </v>
          </cell>
          <cell r="AK118" t="str">
            <v xml:space="preserve"> </v>
          </cell>
          <cell r="AL118" t="str">
            <v xml:space="preserve"> </v>
          </cell>
          <cell r="AM118" t="str">
            <v xml:space="preserve"> </v>
          </cell>
          <cell r="AN118" t="str">
            <v xml:space="preserve"> </v>
          </cell>
          <cell r="AO118" t="str">
            <v xml:space="preserve"> </v>
          </cell>
          <cell r="AP118" t="str">
            <v>SV</v>
          </cell>
          <cell r="AQ118" t="str">
            <v>SV</v>
          </cell>
          <cell r="AR118" t="str">
            <v>SV</v>
          </cell>
          <cell r="AS118" t="str">
            <v>SV</v>
          </cell>
          <cell r="AT118" t="str">
            <v>SV</v>
          </cell>
          <cell r="AU118" t="str">
            <v>SV</v>
          </cell>
          <cell r="AV118">
            <v>106068.00000499999</v>
          </cell>
          <cell r="AW118">
            <v>103852.90872000001</v>
          </cell>
          <cell r="AX118">
            <v>129000</v>
          </cell>
          <cell r="AY118">
            <v>0.216200927649423</v>
          </cell>
          <cell r="AZ118">
            <v>0.17776744182170548</v>
          </cell>
          <cell r="BB118">
            <v>0</v>
          </cell>
          <cell r="BC118">
            <v>-1</v>
          </cell>
          <cell r="BD118">
            <v>0</v>
          </cell>
          <cell r="BF118">
            <v>0</v>
          </cell>
          <cell r="BG118">
            <v>-1</v>
          </cell>
          <cell r="BH118">
            <v>0</v>
          </cell>
        </row>
        <row r="119">
          <cell r="B119">
            <v>23783</v>
          </cell>
          <cell r="C119">
            <v>7898334962094</v>
          </cell>
          <cell r="D119" t="str">
            <v>CERVEZA PREMIUM LAGER 600ml OPA BIER</v>
          </cell>
          <cell r="E119">
            <v>12</v>
          </cell>
          <cell r="F119" t="str">
            <v>BEBIDAS</v>
          </cell>
          <cell r="G119" t="str">
            <v>BEBIDAS</v>
          </cell>
          <cell r="H119" t="str">
            <v>CERVEZAS</v>
          </cell>
          <cell r="I119" t="str">
            <v>PREMIUM</v>
          </cell>
          <cell r="J119" t="str">
            <v>BOTELLA 600-710ML</v>
          </cell>
          <cell r="K119" t="str">
            <v>OPA</v>
          </cell>
          <cell r="L119">
            <v>114</v>
          </cell>
          <cell r="M119" t="str">
            <v>APOLO IMPORT S.A. 2 - TRENTINO (114)</v>
          </cell>
          <cell r="N119">
            <v>16</v>
          </cell>
          <cell r="O119">
            <v>119</v>
          </cell>
          <cell r="P119">
            <v>36</v>
          </cell>
          <cell r="Q119">
            <v>29</v>
          </cell>
          <cell r="R119">
            <v>60</v>
          </cell>
          <cell r="S119">
            <v>82</v>
          </cell>
          <cell r="T119">
            <v>0</v>
          </cell>
          <cell r="U119">
            <v>36</v>
          </cell>
          <cell r="V119">
            <v>24</v>
          </cell>
          <cell r="W119">
            <v>82</v>
          </cell>
          <cell r="X119">
            <v>30</v>
          </cell>
          <cell r="Y119">
            <v>19</v>
          </cell>
          <cell r="Z119">
            <v>9</v>
          </cell>
          <cell r="AA119">
            <v>13</v>
          </cell>
          <cell r="AB119">
            <v>14</v>
          </cell>
          <cell r="AC119">
            <v>62</v>
          </cell>
          <cell r="AD119">
            <v>3</v>
          </cell>
          <cell r="AE119">
            <v>67</v>
          </cell>
          <cell r="AF119">
            <v>16</v>
          </cell>
          <cell r="AG119">
            <v>13</v>
          </cell>
          <cell r="AH119">
            <v>2</v>
          </cell>
          <cell r="AI119">
            <v>5</v>
          </cell>
          <cell r="AJ119" t="str">
            <v xml:space="preserve"> </v>
          </cell>
          <cell r="AK119" t="str">
            <v xml:space="preserve"> </v>
          </cell>
          <cell r="AL119" t="str">
            <v xml:space="preserve"> </v>
          </cell>
          <cell r="AM119" t="str">
            <v xml:space="preserve"> </v>
          </cell>
          <cell r="AN119" t="str">
            <v xml:space="preserve"> </v>
          </cell>
          <cell r="AO119" t="str">
            <v xml:space="preserve"> 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10320.000019999999</v>
          </cell>
          <cell r="AW119">
            <v>8654.40906</v>
          </cell>
          <cell r="AX119">
            <v>11550</v>
          </cell>
          <cell r="AY119">
            <v>0.11918604434266267</v>
          </cell>
          <cell r="AZ119">
            <v>0.10649350476190481</v>
          </cell>
          <cell r="BA119">
            <v>10950</v>
          </cell>
          <cell r="BB119">
            <v>3</v>
          </cell>
          <cell r="BC119">
            <v>6.1046509571615282E-2</v>
          </cell>
          <cell r="BD119">
            <v>5.7534244748858494E-2</v>
          </cell>
          <cell r="BE119">
            <v>10750</v>
          </cell>
          <cell r="BF119">
            <v>6</v>
          </cell>
          <cell r="BG119">
            <v>4.1666664647932894E-2</v>
          </cell>
          <cell r="BH119">
            <v>3.9999998139534934E-2</v>
          </cell>
        </row>
        <row r="120">
          <cell r="B120">
            <v>37481</v>
          </cell>
          <cell r="C120">
            <v>17898334962084</v>
          </cell>
          <cell r="D120" t="str">
            <v>CERVEZA PREMIUM LAGER Lata 269ml 12un OPA BIER</v>
          </cell>
          <cell r="E120">
            <v>1</v>
          </cell>
          <cell r="F120" t="str">
            <v>BEBIDAS</v>
          </cell>
          <cell r="G120" t="str">
            <v>BEBIDAS</v>
          </cell>
          <cell r="H120" t="str">
            <v>CERVEZAS</v>
          </cell>
          <cell r="I120" t="str">
            <v>PREMIUM</v>
          </cell>
          <cell r="J120" t="str">
            <v>LATA 269 ML</v>
          </cell>
          <cell r="K120" t="str">
            <v>OPA</v>
          </cell>
          <cell r="L120">
            <v>114</v>
          </cell>
          <cell r="M120" t="str">
            <v>APOLO IMPORT S.A. 2 - TRENTINO (114)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 t="str">
            <v xml:space="preserve"> </v>
          </cell>
          <cell r="AK120" t="str">
            <v xml:space="preserve"> </v>
          </cell>
          <cell r="AL120" t="str">
            <v xml:space="preserve"> </v>
          </cell>
          <cell r="AM120" t="str">
            <v xml:space="preserve"> </v>
          </cell>
          <cell r="AN120" t="str">
            <v xml:space="preserve"> </v>
          </cell>
          <cell r="AO120" t="str">
            <v xml:space="preserve"> </v>
          </cell>
          <cell r="AP120" t="str">
            <v>SV</v>
          </cell>
          <cell r="AQ120" t="str">
            <v>SV</v>
          </cell>
          <cell r="AR120" t="str">
            <v>SV</v>
          </cell>
          <cell r="AS120" t="str">
            <v>SV</v>
          </cell>
          <cell r="AT120" t="str">
            <v>SV</v>
          </cell>
          <cell r="AU120" t="str">
            <v>SV</v>
          </cell>
          <cell r="AV120">
            <v>45599.999994999998</v>
          </cell>
          <cell r="AW120">
            <v>45599.997960000001</v>
          </cell>
          <cell r="AX120">
            <v>49900</v>
          </cell>
          <cell r="AY120">
            <v>9.4298245734024011E-2</v>
          </cell>
          <cell r="AZ120">
            <v>8.6172344789579192E-2</v>
          </cell>
          <cell r="BA120">
            <v>0</v>
          </cell>
          <cell r="BB120">
            <v>0</v>
          </cell>
          <cell r="BC120">
            <v>-1</v>
          </cell>
          <cell r="BD120">
            <v>0</v>
          </cell>
          <cell r="BE120">
            <v>0</v>
          </cell>
          <cell r="BF120">
            <v>0</v>
          </cell>
          <cell r="BG120">
            <v>-1</v>
          </cell>
          <cell r="BH120">
            <v>0</v>
          </cell>
        </row>
        <row r="121">
          <cell r="B121">
            <v>37480</v>
          </cell>
          <cell r="C121">
            <v>7898334962087</v>
          </cell>
          <cell r="D121" t="str">
            <v>CERVEZA PREMIUM LAGER Lata 269ml OPA BIER</v>
          </cell>
          <cell r="E121">
            <v>12</v>
          </cell>
          <cell r="F121" t="str">
            <v>BEBIDAS</v>
          </cell>
          <cell r="G121" t="str">
            <v>BEBIDAS</v>
          </cell>
          <cell r="H121" t="str">
            <v>CERVEZAS</v>
          </cell>
          <cell r="I121" t="str">
            <v>PREMIUM</v>
          </cell>
          <cell r="J121" t="str">
            <v>LATA 269 ML</v>
          </cell>
          <cell r="K121" t="str">
            <v>OPA</v>
          </cell>
          <cell r="L121">
            <v>114</v>
          </cell>
          <cell r="M121" t="str">
            <v>APOLO IMPORT S.A. 2 - TRENTINO (114)</v>
          </cell>
          <cell r="N121">
            <v>76</v>
          </cell>
          <cell r="O121">
            <v>378</v>
          </cell>
          <cell r="P121">
            <v>188</v>
          </cell>
          <cell r="Q121">
            <v>269</v>
          </cell>
          <cell r="R121">
            <v>87</v>
          </cell>
          <cell r="S121">
            <v>437</v>
          </cell>
          <cell r="T121">
            <v>178</v>
          </cell>
          <cell r="U121">
            <v>290</v>
          </cell>
          <cell r="V121">
            <v>81</v>
          </cell>
          <cell r="W121">
            <v>197</v>
          </cell>
          <cell r="X121">
            <v>156</v>
          </cell>
          <cell r="Y121">
            <v>96</v>
          </cell>
          <cell r="Z121">
            <v>16</v>
          </cell>
          <cell r="AA121">
            <v>172</v>
          </cell>
          <cell r="AB121">
            <v>179</v>
          </cell>
          <cell r="AC121">
            <v>42</v>
          </cell>
          <cell r="AD121">
            <v>136</v>
          </cell>
          <cell r="AE121">
            <v>394</v>
          </cell>
          <cell r="AF121">
            <v>290</v>
          </cell>
          <cell r="AG121">
            <v>72</v>
          </cell>
          <cell r="AH121">
            <v>373</v>
          </cell>
          <cell r="AI121">
            <v>543</v>
          </cell>
          <cell r="AJ121" t="str">
            <v xml:space="preserve"> </v>
          </cell>
          <cell r="AK121" t="str">
            <v xml:space="preserve"> </v>
          </cell>
          <cell r="AL121" t="str">
            <v xml:space="preserve"> </v>
          </cell>
          <cell r="AM121" t="str">
            <v xml:space="preserve"> </v>
          </cell>
          <cell r="AN121" t="str">
            <v xml:space="preserve"> </v>
          </cell>
          <cell r="AO121" t="str">
            <v xml:space="preserve"> 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3800.0000500000001</v>
          </cell>
          <cell r="AW121">
            <v>3799.9998300000002</v>
          </cell>
          <cell r="AX121">
            <v>4250</v>
          </cell>
          <cell r="AY121">
            <v>0.11842103791551262</v>
          </cell>
          <cell r="AZ121">
            <v>0.10588234117647057</v>
          </cell>
          <cell r="BA121">
            <v>4158.3333300000004</v>
          </cell>
          <cell r="BB121">
            <v>12</v>
          </cell>
          <cell r="BC121">
            <v>9.4298230338181188E-2</v>
          </cell>
          <cell r="BD121">
            <v>8.6172331932803534E-2</v>
          </cell>
          <cell r="BE121">
            <v>0</v>
          </cell>
          <cell r="BF121">
            <v>0</v>
          </cell>
          <cell r="BG121">
            <v>-1</v>
          </cell>
          <cell r="BH121">
            <v>0</v>
          </cell>
        </row>
        <row r="122">
          <cell r="B122">
            <v>22692</v>
          </cell>
          <cell r="C122">
            <v>4002631026714</v>
          </cell>
          <cell r="D122" t="str">
            <v>CERVEZA LATA HELLES 500ml KARLSBRAU</v>
          </cell>
          <cell r="E122">
            <v>24</v>
          </cell>
          <cell r="F122" t="str">
            <v>BEBIDAS</v>
          </cell>
          <cell r="G122" t="str">
            <v>BEBIDAS</v>
          </cell>
          <cell r="H122" t="str">
            <v>CERVEZAS</v>
          </cell>
          <cell r="I122" t="str">
            <v>SUPER PREMIUM-ESPECIALES-ARTES</v>
          </cell>
          <cell r="J122" t="str">
            <v>PREMIUM REGULAR</v>
          </cell>
          <cell r="K122" t="str">
            <v>KARLSBRAU</v>
          </cell>
          <cell r="L122">
            <v>114</v>
          </cell>
          <cell r="M122" t="str">
            <v>APOLO IMPORT S.A. 2 - TRENTINO (114)</v>
          </cell>
          <cell r="N122">
            <v>27</v>
          </cell>
          <cell r="O122">
            <v>4</v>
          </cell>
          <cell r="P122">
            <v>4</v>
          </cell>
          <cell r="Q122">
            <v>8</v>
          </cell>
          <cell r="R122">
            <v>1</v>
          </cell>
          <cell r="S122">
            <v>5</v>
          </cell>
          <cell r="T122">
            <v>1</v>
          </cell>
          <cell r="U122">
            <v>14</v>
          </cell>
          <cell r="V122">
            <v>2</v>
          </cell>
          <cell r="W122">
            <v>1</v>
          </cell>
          <cell r="X122">
            <v>0</v>
          </cell>
          <cell r="Y122">
            <v>2</v>
          </cell>
          <cell r="Z122">
            <v>11</v>
          </cell>
          <cell r="AA122">
            <v>5</v>
          </cell>
          <cell r="AB122">
            <v>2</v>
          </cell>
          <cell r="AC122">
            <v>11</v>
          </cell>
          <cell r="AD122">
            <v>6</v>
          </cell>
          <cell r="AE122">
            <v>1</v>
          </cell>
          <cell r="AF122">
            <v>3</v>
          </cell>
          <cell r="AG122">
            <v>8</v>
          </cell>
          <cell r="AH122">
            <v>5</v>
          </cell>
          <cell r="AI122">
            <v>8</v>
          </cell>
          <cell r="AJ122" t="str">
            <v xml:space="preserve"> </v>
          </cell>
          <cell r="AK122" t="str">
            <v xml:space="preserve"> </v>
          </cell>
          <cell r="AL122" t="str">
            <v xml:space="preserve"> </v>
          </cell>
          <cell r="AM122" t="str">
            <v xml:space="preserve"> </v>
          </cell>
          <cell r="AN122" t="str">
            <v xml:space="preserve"> </v>
          </cell>
          <cell r="AO122" t="str">
            <v xml:space="preserve"> 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10320.000019999999</v>
          </cell>
          <cell r="AW122">
            <v>9213.4906599999995</v>
          </cell>
          <cell r="AX122">
            <v>11900</v>
          </cell>
          <cell r="AY122">
            <v>0.15310077295910718</v>
          </cell>
          <cell r="AZ122">
            <v>0.13277310756302524</v>
          </cell>
          <cell r="BA122">
            <v>11500</v>
          </cell>
          <cell r="BB122">
            <v>3</v>
          </cell>
          <cell r="BC122">
            <v>0.11434108311174218</v>
          </cell>
          <cell r="BD122">
            <v>0.10260869391304352</v>
          </cell>
          <cell r="BE122">
            <v>10900</v>
          </cell>
          <cell r="BF122">
            <v>6</v>
          </cell>
          <cell r="BG122">
            <v>5.6201548340694796E-2</v>
          </cell>
          <cell r="BH122">
            <v>5.3211007339449591E-2</v>
          </cell>
        </row>
        <row r="123">
          <cell r="B123">
            <v>22693</v>
          </cell>
          <cell r="C123">
            <v>4002631026721</v>
          </cell>
          <cell r="D123" t="str">
            <v>CERVEZA LATA KELLERBIER 500ml KARLSBRAU</v>
          </cell>
          <cell r="E123">
            <v>24</v>
          </cell>
          <cell r="F123" t="str">
            <v>BEBIDAS</v>
          </cell>
          <cell r="G123" t="str">
            <v>BEBIDAS</v>
          </cell>
          <cell r="H123" t="str">
            <v>CERVEZAS</v>
          </cell>
          <cell r="I123" t="str">
            <v>SUPER PREMIUM-ESPECIALES-ARTES</v>
          </cell>
          <cell r="J123" t="str">
            <v>PREMIUM REGULAR</v>
          </cell>
          <cell r="K123" t="str">
            <v>KARLSBRAU</v>
          </cell>
          <cell r="L123">
            <v>114</v>
          </cell>
          <cell r="M123" t="str">
            <v>APOLO IMPORT S.A. 2 - TRENTINO (114)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</v>
          </cell>
          <cell r="AI123">
            <v>0</v>
          </cell>
          <cell r="AJ123" t="str">
            <v xml:space="preserve"> </v>
          </cell>
          <cell r="AK123" t="str">
            <v xml:space="preserve"> </v>
          </cell>
          <cell r="AL123" t="str">
            <v xml:space="preserve"> </v>
          </cell>
          <cell r="AM123" t="str">
            <v xml:space="preserve"> </v>
          </cell>
          <cell r="AN123" t="str">
            <v xml:space="preserve"> </v>
          </cell>
          <cell r="AO123" t="str">
            <v xml:space="preserve"> </v>
          </cell>
          <cell r="AP123" t="str">
            <v>SV</v>
          </cell>
          <cell r="AQ123" t="str">
            <v>SV</v>
          </cell>
          <cell r="AR123" t="str">
            <v>SV</v>
          </cell>
          <cell r="AS123" t="str">
            <v>SV</v>
          </cell>
          <cell r="AT123" t="str">
            <v>SV</v>
          </cell>
          <cell r="AU123" t="str">
            <v>SV</v>
          </cell>
          <cell r="AV123">
            <v>9480.0000020000007</v>
          </cell>
          <cell r="AW123">
            <v>6369.2070199999998</v>
          </cell>
          <cell r="AX123">
            <v>10900</v>
          </cell>
          <cell r="AY123">
            <v>0.1497890292932933</v>
          </cell>
          <cell r="AZ123">
            <v>0.13027522917431186</v>
          </cell>
          <cell r="BA123">
            <v>10500</v>
          </cell>
          <cell r="BB123">
            <v>3</v>
          </cell>
          <cell r="BC123">
            <v>0.10759493647519092</v>
          </cell>
          <cell r="BD123">
            <v>9.7142856952380882E-2</v>
          </cell>
          <cell r="BE123">
            <v>9900</v>
          </cell>
          <cell r="BF123">
            <v>6</v>
          </cell>
          <cell r="BG123">
            <v>4.4303797248037124E-2</v>
          </cell>
          <cell r="BH123">
            <v>4.2424242222222151E-2</v>
          </cell>
        </row>
        <row r="124">
          <cell r="B124">
            <v>22602</v>
          </cell>
          <cell r="C124">
            <v>4002631023799</v>
          </cell>
          <cell r="D124" t="str">
            <v>CERVEZA LATA LAGER 500ml KARLSBRAU</v>
          </cell>
          <cell r="E124">
            <v>24</v>
          </cell>
          <cell r="F124" t="str">
            <v>BEBIDAS</v>
          </cell>
          <cell r="G124" t="str">
            <v>BEBIDAS</v>
          </cell>
          <cell r="H124" t="str">
            <v>CERVEZAS</v>
          </cell>
          <cell r="I124" t="str">
            <v>SUPER PREMIUM-ESPECIALES-ARTES</v>
          </cell>
          <cell r="J124" t="str">
            <v>PREMIUM REGULAR</v>
          </cell>
          <cell r="K124" t="str">
            <v>KARLSBRAU</v>
          </cell>
          <cell r="L124">
            <v>114</v>
          </cell>
          <cell r="M124" t="str">
            <v>APOLO IMPORT S.A. 2 - TRENTINO (114)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1</v>
          </cell>
          <cell r="T124">
            <v>1</v>
          </cell>
          <cell r="U124">
            <v>2</v>
          </cell>
          <cell r="V124">
            <v>0</v>
          </cell>
          <cell r="W124">
            <v>3</v>
          </cell>
          <cell r="X124">
            <v>2</v>
          </cell>
          <cell r="Y124">
            <v>21</v>
          </cell>
          <cell r="Z124">
            <v>0</v>
          </cell>
          <cell r="AA124">
            <v>1</v>
          </cell>
          <cell r="AB124">
            <v>3</v>
          </cell>
          <cell r="AC124">
            <v>15</v>
          </cell>
          <cell r="AD124">
            <v>0</v>
          </cell>
          <cell r="AE124">
            <v>11</v>
          </cell>
          <cell r="AF124">
            <v>24</v>
          </cell>
          <cell r="AG124">
            <v>28</v>
          </cell>
          <cell r="AH124">
            <v>8</v>
          </cell>
          <cell r="AI124">
            <v>22</v>
          </cell>
          <cell r="AJ124" t="str">
            <v xml:space="preserve"> </v>
          </cell>
          <cell r="AK124" t="str">
            <v xml:space="preserve"> </v>
          </cell>
          <cell r="AL124" t="str">
            <v xml:space="preserve"> </v>
          </cell>
          <cell r="AM124" t="str">
            <v xml:space="preserve"> </v>
          </cell>
          <cell r="AN124" t="str">
            <v xml:space="preserve"> </v>
          </cell>
          <cell r="AO124" t="str">
            <v xml:space="preserve"> </v>
          </cell>
          <cell r="AP124" t="str">
            <v>SV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9479.9999800000005</v>
          </cell>
          <cell r="AW124">
            <v>8559.1275000000005</v>
          </cell>
          <cell r="AX124">
            <v>10900</v>
          </cell>
          <cell r="AY124">
            <v>0.14978903196158022</v>
          </cell>
          <cell r="AZ124">
            <v>0.13027523119266052</v>
          </cell>
          <cell r="BA124">
            <v>10500</v>
          </cell>
          <cell r="BB124">
            <v>3</v>
          </cell>
          <cell r="BC124">
            <v>0.10759493904555884</v>
          </cell>
          <cell r="BD124">
            <v>9.7142859047619004E-2</v>
          </cell>
          <cell r="BE124">
            <v>9900</v>
          </cell>
          <cell r="BF124">
            <v>6</v>
          </cell>
          <cell r="BG124">
            <v>4.4303799671526978E-2</v>
          </cell>
          <cell r="BH124">
            <v>4.2424244444444391E-2</v>
          </cell>
        </row>
        <row r="125">
          <cell r="B125">
            <v>22603</v>
          </cell>
          <cell r="C125">
            <v>4002631023805</v>
          </cell>
          <cell r="D125" t="str">
            <v>CERVEZA LATA URPILS 500ml KARLSBRAU</v>
          </cell>
          <cell r="E125">
            <v>24</v>
          </cell>
          <cell r="F125" t="str">
            <v>BEBIDAS</v>
          </cell>
          <cell r="G125" t="str">
            <v>BEBIDAS</v>
          </cell>
          <cell r="H125" t="str">
            <v>CERVEZAS</v>
          </cell>
          <cell r="I125" t="str">
            <v>SUPER PREMIUM-ESPECIALES-ARTES</v>
          </cell>
          <cell r="J125" t="str">
            <v>PREMIUM REGULAR</v>
          </cell>
          <cell r="K125" t="str">
            <v>KARLSBRAU</v>
          </cell>
          <cell r="L125">
            <v>114</v>
          </cell>
          <cell r="M125" t="str">
            <v>APOLO IMPORT S.A. 2 - TRENTINO (114)</v>
          </cell>
          <cell r="N125">
            <v>8</v>
          </cell>
          <cell r="O125">
            <v>3</v>
          </cell>
          <cell r="P125">
            <v>6</v>
          </cell>
          <cell r="Q125">
            <v>9</v>
          </cell>
          <cell r="R125">
            <v>12</v>
          </cell>
          <cell r="S125">
            <v>2</v>
          </cell>
          <cell r="T125">
            <v>3</v>
          </cell>
          <cell r="U125">
            <v>4</v>
          </cell>
          <cell r="V125">
            <v>4</v>
          </cell>
          <cell r="W125">
            <v>9</v>
          </cell>
          <cell r="X125">
            <v>5</v>
          </cell>
          <cell r="Y125">
            <v>18</v>
          </cell>
          <cell r="Z125">
            <v>9</v>
          </cell>
          <cell r="AA125">
            <v>2</v>
          </cell>
          <cell r="AB125">
            <v>0</v>
          </cell>
          <cell r="AC125">
            <v>15</v>
          </cell>
          <cell r="AD125">
            <v>18</v>
          </cell>
          <cell r="AE125">
            <v>4</v>
          </cell>
          <cell r="AF125">
            <v>11</v>
          </cell>
          <cell r="AG125">
            <v>10</v>
          </cell>
          <cell r="AH125">
            <v>10</v>
          </cell>
          <cell r="AI125">
            <v>27</v>
          </cell>
          <cell r="AJ125" t="str">
            <v xml:space="preserve"> </v>
          </cell>
          <cell r="AK125" t="str">
            <v xml:space="preserve"> </v>
          </cell>
          <cell r="AL125" t="str">
            <v xml:space="preserve"> </v>
          </cell>
          <cell r="AM125" t="str">
            <v xml:space="preserve"> </v>
          </cell>
          <cell r="AN125" t="str">
            <v xml:space="preserve"> </v>
          </cell>
          <cell r="AO125" t="str">
            <v xml:space="preserve"> 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9479.9999800000005</v>
          </cell>
          <cell r="AW125">
            <v>8137.4814399999996</v>
          </cell>
          <cell r="AX125">
            <v>10900</v>
          </cell>
          <cell r="AY125">
            <v>0.14978903196158022</v>
          </cell>
          <cell r="AZ125">
            <v>0.13027523119266052</v>
          </cell>
          <cell r="BA125">
            <v>10500</v>
          </cell>
          <cell r="BB125">
            <v>3</v>
          </cell>
          <cell r="BC125">
            <v>0.10759493904555884</v>
          </cell>
          <cell r="BD125">
            <v>9.7142859047619004E-2</v>
          </cell>
          <cell r="BE125">
            <v>9900</v>
          </cell>
          <cell r="BF125">
            <v>6</v>
          </cell>
          <cell r="BG125">
            <v>4.4303799671526978E-2</v>
          </cell>
          <cell r="BH125">
            <v>4.2424244444444391E-2</v>
          </cell>
        </row>
        <row r="126">
          <cell r="B126">
            <v>22694</v>
          </cell>
          <cell r="C126">
            <v>4002631026769</v>
          </cell>
          <cell r="D126" t="str">
            <v>CERVEZA LATA WEIZEN 500ml KARLSBRAU</v>
          </cell>
          <cell r="E126">
            <v>24</v>
          </cell>
          <cell r="F126" t="str">
            <v>BEBIDAS</v>
          </cell>
          <cell r="G126" t="str">
            <v>BEBIDAS</v>
          </cell>
          <cell r="H126" t="str">
            <v>CERVEZAS</v>
          </cell>
          <cell r="I126" t="str">
            <v>SUPER PREMIUM-ESPECIALES-ARTES</v>
          </cell>
          <cell r="J126" t="str">
            <v>PREMIUM REGULAR</v>
          </cell>
          <cell r="K126" t="str">
            <v>KARLSBRAU</v>
          </cell>
          <cell r="L126">
            <v>114</v>
          </cell>
          <cell r="M126" t="str">
            <v>APOLO IMPORT S.A. 2 - TRENTINO (114)</v>
          </cell>
          <cell r="N126">
            <v>6</v>
          </cell>
          <cell r="O126">
            <v>9</v>
          </cell>
          <cell r="P126">
            <v>6</v>
          </cell>
          <cell r="Q126">
            <v>9</v>
          </cell>
          <cell r="R126">
            <v>21</v>
          </cell>
          <cell r="S126">
            <v>5</v>
          </cell>
          <cell r="T126">
            <v>8</v>
          </cell>
          <cell r="U126">
            <v>13</v>
          </cell>
          <cell r="V126">
            <v>0</v>
          </cell>
          <cell r="W126">
            <v>13</v>
          </cell>
          <cell r="X126">
            <v>2</v>
          </cell>
          <cell r="Y126">
            <v>2</v>
          </cell>
          <cell r="Z126">
            <v>48</v>
          </cell>
          <cell r="AA126">
            <v>22</v>
          </cell>
          <cell r="AB126">
            <v>27</v>
          </cell>
          <cell r="AC126">
            <v>53</v>
          </cell>
          <cell r="AD126">
            <v>3</v>
          </cell>
          <cell r="AE126">
            <v>15</v>
          </cell>
          <cell r="AF126">
            <v>8</v>
          </cell>
          <cell r="AG126">
            <v>8</v>
          </cell>
          <cell r="AH126">
            <v>6</v>
          </cell>
          <cell r="AI126">
            <v>13</v>
          </cell>
          <cell r="AJ126" t="str">
            <v xml:space="preserve"> </v>
          </cell>
          <cell r="AK126" t="str">
            <v xml:space="preserve"> </v>
          </cell>
          <cell r="AL126" t="str">
            <v xml:space="preserve"> </v>
          </cell>
          <cell r="AM126" t="str">
            <v xml:space="preserve"> </v>
          </cell>
          <cell r="AN126" t="str">
            <v xml:space="preserve"> </v>
          </cell>
          <cell r="AO126" t="str">
            <v xml:space="preserve"> 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10320.000019999999</v>
          </cell>
          <cell r="AW126">
            <v>8460.7903600000009</v>
          </cell>
          <cell r="AX126">
            <v>11900</v>
          </cell>
          <cell r="AY126">
            <v>0.15310077295910718</v>
          </cell>
          <cell r="AZ126">
            <v>0.13277310756302524</v>
          </cell>
          <cell r="BA126">
            <v>11500</v>
          </cell>
          <cell r="BB126">
            <v>3</v>
          </cell>
          <cell r="BC126">
            <v>0.11434108311174218</v>
          </cell>
          <cell r="BD126">
            <v>0.10260869391304352</v>
          </cell>
          <cell r="BE126">
            <v>10900</v>
          </cell>
          <cell r="BF126">
            <v>6</v>
          </cell>
          <cell r="BG126">
            <v>5.6201548340694796E-2</v>
          </cell>
          <cell r="BH126">
            <v>5.3211007339449591E-2</v>
          </cell>
        </row>
        <row r="127">
          <cell r="B127">
            <v>39432</v>
          </cell>
          <cell r="C127">
            <v>4053400204444</v>
          </cell>
          <cell r="D127" t="str">
            <v>CERVEZA PILSEN Lata 500ml BERLINER</v>
          </cell>
          <cell r="E127">
            <v>24</v>
          </cell>
          <cell r="F127" t="str">
            <v>BEBIDAS</v>
          </cell>
          <cell r="G127" t="str">
            <v>BEBIDAS</v>
          </cell>
          <cell r="H127" t="str">
            <v>CERVEZAS</v>
          </cell>
          <cell r="I127" t="str">
            <v>SUPER PREMIUM-ESPECIALES-ARTES</v>
          </cell>
          <cell r="J127" t="str">
            <v>PREMIUM REGULAR</v>
          </cell>
          <cell r="K127" t="str">
            <v>BERLINER</v>
          </cell>
          <cell r="L127">
            <v>114</v>
          </cell>
          <cell r="M127" t="str">
            <v>APOLO IMPORT S.A. 2 - TRENTINO (114)</v>
          </cell>
          <cell r="N127">
            <v>8</v>
          </cell>
          <cell r="O127">
            <v>15</v>
          </cell>
          <cell r="P127">
            <v>7</v>
          </cell>
          <cell r="Q127">
            <v>6</v>
          </cell>
          <cell r="R127">
            <v>27</v>
          </cell>
          <cell r="S127">
            <v>15</v>
          </cell>
          <cell r="T127">
            <v>7</v>
          </cell>
          <cell r="U127">
            <v>8</v>
          </cell>
          <cell r="V127">
            <v>27</v>
          </cell>
          <cell r="W127">
            <v>20</v>
          </cell>
          <cell r="X127">
            <v>27</v>
          </cell>
          <cell r="Y127">
            <v>37</v>
          </cell>
          <cell r="Z127">
            <v>7</v>
          </cell>
          <cell r="AA127">
            <v>5</v>
          </cell>
          <cell r="AB127">
            <v>6</v>
          </cell>
          <cell r="AC127">
            <v>8</v>
          </cell>
          <cell r="AD127">
            <v>8</v>
          </cell>
          <cell r="AE127">
            <v>11</v>
          </cell>
          <cell r="AF127">
            <v>16</v>
          </cell>
          <cell r="AG127">
            <v>16</v>
          </cell>
          <cell r="AH127">
            <v>4</v>
          </cell>
          <cell r="AI127">
            <v>4</v>
          </cell>
          <cell r="AJ127" t="str">
            <v xml:space="preserve"> </v>
          </cell>
          <cell r="AK127" t="str">
            <v xml:space="preserve"> </v>
          </cell>
          <cell r="AL127" t="str">
            <v xml:space="preserve"> </v>
          </cell>
          <cell r="AM127" t="str">
            <v xml:space="preserve"> </v>
          </cell>
          <cell r="AN127" t="str">
            <v xml:space="preserve"> </v>
          </cell>
          <cell r="AO127" t="str">
            <v xml:space="preserve"> 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10320.000019999999</v>
          </cell>
          <cell r="AW127">
            <v>10251.86371</v>
          </cell>
          <cell r="AX127">
            <v>11900</v>
          </cell>
          <cell r="AY127">
            <v>0.15310077295910718</v>
          </cell>
          <cell r="AZ127">
            <v>0.13277310756302524</v>
          </cell>
          <cell r="BA127">
            <v>11500</v>
          </cell>
          <cell r="BB127">
            <v>3</v>
          </cell>
          <cell r="BC127">
            <v>0.11434108311174218</v>
          </cell>
          <cell r="BD127">
            <v>0.10260869391304352</v>
          </cell>
          <cell r="BE127">
            <v>10900</v>
          </cell>
          <cell r="BF127">
            <v>6</v>
          </cell>
          <cell r="BG127">
            <v>5.6201548340694796E-2</v>
          </cell>
          <cell r="BH127">
            <v>5.3211007339449591E-2</v>
          </cell>
        </row>
        <row r="128">
          <cell r="B128">
            <v>36428</v>
          </cell>
          <cell r="C128">
            <v>7898962603222</v>
          </cell>
          <cell r="D128" t="str">
            <v>CERVEZA Bot 500ml IPA DRAGON LEUVEN</v>
          </cell>
          <cell r="E128">
            <v>6</v>
          </cell>
          <cell r="F128" t="str">
            <v>BEBIDAS</v>
          </cell>
          <cell r="G128" t="str">
            <v>BEBIDAS</v>
          </cell>
          <cell r="H128" t="str">
            <v>CERVEZAS</v>
          </cell>
          <cell r="I128" t="str">
            <v>SUPER PREMIUM-ESPECIALES-ARTES</v>
          </cell>
          <cell r="J128" t="str">
            <v>ESPECIALES</v>
          </cell>
          <cell r="K128" t="str">
            <v>LEUVEN</v>
          </cell>
          <cell r="L128">
            <v>114</v>
          </cell>
          <cell r="M128" t="str">
            <v>APOLO IMPORT S.A. 2 - TRENTINO (114)</v>
          </cell>
          <cell r="N128">
            <v>1</v>
          </cell>
          <cell r="O128">
            <v>1</v>
          </cell>
          <cell r="P128">
            <v>1</v>
          </cell>
          <cell r="Q128">
            <v>1</v>
          </cell>
          <cell r="R128">
            <v>2</v>
          </cell>
          <cell r="S128">
            <v>1</v>
          </cell>
          <cell r="T128">
            <v>2</v>
          </cell>
          <cell r="U128">
            <v>1</v>
          </cell>
          <cell r="V128">
            <v>2</v>
          </cell>
          <cell r="W128">
            <v>0</v>
          </cell>
          <cell r="X128">
            <v>1</v>
          </cell>
          <cell r="Y128">
            <v>1</v>
          </cell>
          <cell r="Z128">
            <v>3</v>
          </cell>
          <cell r="AA128">
            <v>0</v>
          </cell>
          <cell r="AB128">
            <v>1</v>
          </cell>
          <cell r="AC128">
            <v>1</v>
          </cell>
          <cell r="AD128">
            <v>2</v>
          </cell>
          <cell r="AE128">
            <v>4</v>
          </cell>
          <cell r="AF128">
            <v>2</v>
          </cell>
          <cell r="AG128">
            <v>0</v>
          </cell>
          <cell r="AH128">
            <v>0</v>
          </cell>
          <cell r="AI128">
            <v>0</v>
          </cell>
          <cell r="AJ128" t="str">
            <v xml:space="preserve"> </v>
          </cell>
          <cell r="AK128" t="str">
            <v xml:space="preserve"> </v>
          </cell>
          <cell r="AL128" t="str">
            <v xml:space="preserve"> </v>
          </cell>
          <cell r="AM128" t="str">
            <v xml:space="preserve"> </v>
          </cell>
          <cell r="AN128" t="str">
            <v xml:space="preserve"> </v>
          </cell>
          <cell r="AO128" t="str">
            <v xml:space="preserve"> 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 t="str">
            <v>SV</v>
          </cell>
          <cell r="AU128" t="str">
            <v>SV</v>
          </cell>
          <cell r="AV128">
            <v>22419.999997999999</v>
          </cell>
          <cell r="AW128">
            <v>21099.999909999999</v>
          </cell>
          <cell r="AX128">
            <v>26900</v>
          </cell>
          <cell r="AY128">
            <v>0.19982158797500649</v>
          </cell>
          <cell r="AZ128">
            <v>0.16654275100371749</v>
          </cell>
          <cell r="BA128">
            <v>24900</v>
          </cell>
          <cell r="BB128">
            <v>3</v>
          </cell>
          <cell r="BC128">
            <v>0.11061552195455993</v>
          </cell>
          <cell r="BD128">
            <v>9.9598393654618506E-2</v>
          </cell>
          <cell r="BE128">
            <v>0</v>
          </cell>
          <cell r="BF128">
            <v>0</v>
          </cell>
          <cell r="BG128">
            <v>-1</v>
          </cell>
          <cell r="BH128">
            <v>0</v>
          </cell>
        </row>
        <row r="129">
          <cell r="B129">
            <v>36427</v>
          </cell>
          <cell r="C129">
            <v>7898962603055</v>
          </cell>
          <cell r="D129" t="str">
            <v>CERVEZA Bot 500ml IPA GOLDEN ALE KING LEUVEN</v>
          </cell>
          <cell r="E129">
            <v>6</v>
          </cell>
          <cell r="F129" t="str">
            <v>BEBIDAS</v>
          </cell>
          <cell r="G129" t="str">
            <v>BEBIDAS</v>
          </cell>
          <cell r="H129" t="str">
            <v>CERVEZAS</v>
          </cell>
          <cell r="I129" t="str">
            <v>SUPER PREMIUM-ESPECIALES-ARTES</v>
          </cell>
          <cell r="J129" t="str">
            <v>ESPECIALES</v>
          </cell>
          <cell r="K129" t="str">
            <v>LEUVEN</v>
          </cell>
          <cell r="L129">
            <v>114</v>
          </cell>
          <cell r="M129" t="str">
            <v>APOLO IMPORT S.A. 2 - TRENTINO (114)</v>
          </cell>
          <cell r="N129">
            <v>1</v>
          </cell>
          <cell r="O129">
            <v>0</v>
          </cell>
          <cell r="P129">
            <v>0</v>
          </cell>
          <cell r="Q129">
            <v>0</v>
          </cell>
          <cell r="R129">
            <v>1</v>
          </cell>
          <cell r="S129">
            <v>1</v>
          </cell>
          <cell r="T129">
            <v>0</v>
          </cell>
          <cell r="U129">
            <v>0</v>
          </cell>
          <cell r="V129">
            <v>1</v>
          </cell>
          <cell r="W129">
            <v>0</v>
          </cell>
          <cell r="X129">
            <v>0</v>
          </cell>
          <cell r="Y129">
            <v>0</v>
          </cell>
          <cell r="Z129">
            <v>1</v>
          </cell>
          <cell r="AA129">
            <v>1</v>
          </cell>
          <cell r="AB129">
            <v>0</v>
          </cell>
          <cell r="AC129">
            <v>0</v>
          </cell>
          <cell r="AD129">
            <v>1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</v>
          </cell>
          <cell r="AJ129" t="str">
            <v xml:space="preserve"> </v>
          </cell>
          <cell r="AK129" t="str">
            <v xml:space="preserve"> </v>
          </cell>
          <cell r="AL129" t="str">
            <v xml:space="preserve"> </v>
          </cell>
          <cell r="AM129" t="str">
            <v xml:space="preserve"> </v>
          </cell>
          <cell r="AN129" t="str">
            <v xml:space="preserve"> </v>
          </cell>
          <cell r="AO129" t="str">
            <v xml:space="preserve"> </v>
          </cell>
          <cell r="AP129" t="str">
            <v>SV</v>
          </cell>
          <cell r="AQ129" t="str">
            <v>SV</v>
          </cell>
          <cell r="AR129" t="str">
            <v>SV</v>
          </cell>
          <cell r="AS129" t="str">
            <v>SV</v>
          </cell>
          <cell r="AT129" t="str">
            <v>SV</v>
          </cell>
          <cell r="AU129" t="str">
            <v>SV</v>
          </cell>
          <cell r="AV129">
            <v>20759.999996999999</v>
          </cell>
          <cell r="AW129">
            <v>20028.343939999999</v>
          </cell>
          <cell r="AX129">
            <v>24900</v>
          </cell>
          <cell r="AY129">
            <v>0.19942196549124591</v>
          </cell>
          <cell r="AZ129">
            <v>0.16626506036144584</v>
          </cell>
          <cell r="BA129">
            <v>22900</v>
          </cell>
          <cell r="BB129">
            <v>3</v>
          </cell>
          <cell r="BC129">
            <v>0.10308285179717003</v>
          </cell>
          <cell r="BD129">
            <v>9.3449781790393052E-2</v>
          </cell>
          <cell r="BE129">
            <v>0</v>
          </cell>
          <cell r="BF129">
            <v>0</v>
          </cell>
          <cell r="BG129">
            <v>-1</v>
          </cell>
          <cell r="BH129">
            <v>0</v>
          </cell>
        </row>
        <row r="130">
          <cell r="B130">
            <v>36426</v>
          </cell>
          <cell r="C130">
            <v>7898962603116</v>
          </cell>
          <cell r="D130" t="str">
            <v>CERVEZA Bot 500ml PILSEN CELEBRATION LEUVEN</v>
          </cell>
          <cell r="E130">
            <v>6</v>
          </cell>
          <cell r="F130" t="str">
            <v>BEBIDAS</v>
          </cell>
          <cell r="G130" t="str">
            <v>BEBIDAS</v>
          </cell>
          <cell r="H130" t="str">
            <v>CERVEZAS</v>
          </cell>
          <cell r="I130" t="str">
            <v>SUPER PREMIUM-ESPECIALES-ARTES</v>
          </cell>
          <cell r="J130" t="str">
            <v>ESPECIALES</v>
          </cell>
          <cell r="K130" t="str">
            <v>LEUVEN</v>
          </cell>
          <cell r="L130">
            <v>114</v>
          </cell>
          <cell r="M130" t="str">
            <v>APOLO IMPORT S.A. 2 - TRENTINO (114)</v>
          </cell>
          <cell r="N130">
            <v>0</v>
          </cell>
          <cell r="O130">
            <v>2</v>
          </cell>
          <cell r="P130">
            <v>2</v>
          </cell>
          <cell r="Q130">
            <v>1</v>
          </cell>
          <cell r="R130">
            <v>2</v>
          </cell>
          <cell r="S130">
            <v>0</v>
          </cell>
          <cell r="T130">
            <v>1</v>
          </cell>
          <cell r="U130">
            <v>0</v>
          </cell>
          <cell r="V130">
            <v>0</v>
          </cell>
          <cell r="W130">
            <v>0</v>
          </cell>
          <cell r="X130">
            <v>1</v>
          </cell>
          <cell r="Y130">
            <v>1</v>
          </cell>
          <cell r="Z130">
            <v>0</v>
          </cell>
          <cell r="AA130">
            <v>0</v>
          </cell>
          <cell r="AB130">
            <v>2</v>
          </cell>
          <cell r="AC130">
            <v>1</v>
          </cell>
          <cell r="AD130">
            <v>0</v>
          </cell>
          <cell r="AE130">
            <v>1</v>
          </cell>
          <cell r="AF130">
            <v>1</v>
          </cell>
          <cell r="AG130">
            <v>0</v>
          </cell>
          <cell r="AH130">
            <v>0</v>
          </cell>
          <cell r="AI130">
            <v>0</v>
          </cell>
          <cell r="AJ130" t="str">
            <v xml:space="preserve"> </v>
          </cell>
          <cell r="AK130" t="str">
            <v xml:space="preserve"> </v>
          </cell>
          <cell r="AL130" t="str">
            <v xml:space="preserve"> </v>
          </cell>
          <cell r="AM130" t="str">
            <v xml:space="preserve"> </v>
          </cell>
          <cell r="AN130" t="str">
            <v xml:space="preserve"> </v>
          </cell>
          <cell r="AO130" t="str">
            <v xml:space="preserve"> </v>
          </cell>
          <cell r="AP130">
            <v>0</v>
          </cell>
          <cell r="AQ130" t="str">
            <v>SV</v>
          </cell>
          <cell r="AR130">
            <v>0</v>
          </cell>
          <cell r="AS130">
            <v>0</v>
          </cell>
          <cell r="AT130" t="str">
            <v>SV</v>
          </cell>
          <cell r="AU130" t="str">
            <v>SV</v>
          </cell>
          <cell r="AV130">
            <v>19920.000001</v>
          </cell>
          <cell r="AW130">
            <v>17719.99999</v>
          </cell>
          <cell r="AX130">
            <v>23900</v>
          </cell>
          <cell r="AY130">
            <v>0.1997991967269177</v>
          </cell>
          <cell r="AZ130">
            <v>0.16652719661087864</v>
          </cell>
          <cell r="BA130">
            <v>22900</v>
          </cell>
          <cell r="BB130">
            <v>3</v>
          </cell>
          <cell r="BC130">
            <v>0.14959839351658633</v>
          </cell>
          <cell r="BD130">
            <v>0.13013100432314409</v>
          </cell>
          <cell r="BE130">
            <v>0</v>
          </cell>
          <cell r="BF130">
            <v>0</v>
          </cell>
          <cell r="BG130">
            <v>-1</v>
          </cell>
          <cell r="BH130">
            <v>0</v>
          </cell>
        </row>
        <row r="131">
          <cell r="B131">
            <v>36429</v>
          </cell>
          <cell r="C131">
            <v>7898962603079</v>
          </cell>
          <cell r="D131" t="str">
            <v>CERVEZA Bot 500ml RED ALE KNIGHT LEUVEN</v>
          </cell>
          <cell r="E131">
            <v>6</v>
          </cell>
          <cell r="F131" t="str">
            <v>BEBIDAS</v>
          </cell>
          <cell r="G131" t="str">
            <v>BEBIDAS</v>
          </cell>
          <cell r="H131" t="str">
            <v>CERVEZAS</v>
          </cell>
          <cell r="I131" t="str">
            <v>SUPER PREMIUM-ESPECIALES-ARTES</v>
          </cell>
          <cell r="J131" t="str">
            <v>ESPECIALES</v>
          </cell>
          <cell r="K131" t="str">
            <v>LEUVEN</v>
          </cell>
          <cell r="L131">
            <v>114</v>
          </cell>
          <cell r="M131" t="str">
            <v>APOLO IMPORT S.A. 2 - TRENTINO (114)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1</v>
          </cell>
          <cell r="S131">
            <v>0</v>
          </cell>
          <cell r="T131">
            <v>0</v>
          </cell>
          <cell r="U131">
            <v>0</v>
          </cell>
          <cell r="V131">
            <v>2</v>
          </cell>
          <cell r="W131">
            <v>0</v>
          </cell>
          <cell r="X131">
            <v>0</v>
          </cell>
          <cell r="Y131">
            <v>0</v>
          </cell>
          <cell r="Z131">
            <v>1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 t="str">
            <v xml:space="preserve"> </v>
          </cell>
          <cell r="AK131" t="str">
            <v xml:space="preserve"> </v>
          </cell>
          <cell r="AL131" t="str">
            <v xml:space="preserve"> </v>
          </cell>
          <cell r="AM131" t="str">
            <v xml:space="preserve"> </v>
          </cell>
          <cell r="AN131" t="str">
            <v xml:space="preserve"> </v>
          </cell>
          <cell r="AO131" t="str">
            <v xml:space="preserve"> </v>
          </cell>
          <cell r="AP131" t="str">
            <v>SV</v>
          </cell>
          <cell r="AQ131" t="str">
            <v>SV</v>
          </cell>
          <cell r="AR131" t="str">
            <v>SV</v>
          </cell>
          <cell r="AS131" t="str">
            <v>SV</v>
          </cell>
          <cell r="AT131" t="str">
            <v>SV</v>
          </cell>
          <cell r="AU131" t="str">
            <v>SV</v>
          </cell>
          <cell r="AV131">
            <v>22419.999997999999</v>
          </cell>
          <cell r="AW131">
            <v>20846.292170000001</v>
          </cell>
          <cell r="AX131">
            <v>26900</v>
          </cell>
          <cell r="AY131">
            <v>0.19982158797500649</v>
          </cell>
          <cell r="AZ131">
            <v>0.16654275100371749</v>
          </cell>
          <cell r="BA131">
            <v>24900</v>
          </cell>
          <cell r="BB131">
            <v>3</v>
          </cell>
          <cell r="BC131">
            <v>0.11061552195455993</v>
          </cell>
          <cell r="BD131">
            <v>9.9598393654618506E-2</v>
          </cell>
          <cell r="BE131">
            <v>0</v>
          </cell>
          <cell r="BF131">
            <v>0</v>
          </cell>
          <cell r="BG131">
            <v>-1</v>
          </cell>
          <cell r="BH131">
            <v>0</v>
          </cell>
        </row>
        <row r="132">
          <cell r="B132">
            <v>36430</v>
          </cell>
          <cell r="C132">
            <v>7898962603192</v>
          </cell>
          <cell r="D132" t="str">
            <v>CERVEZA Bot 500ml WEISSBIER ARCHER LEUVEN</v>
          </cell>
          <cell r="E132">
            <v>6</v>
          </cell>
          <cell r="F132" t="str">
            <v>BEBIDAS</v>
          </cell>
          <cell r="G132" t="str">
            <v>BEBIDAS</v>
          </cell>
          <cell r="H132" t="str">
            <v>CERVEZAS</v>
          </cell>
          <cell r="I132" t="str">
            <v>SUPER PREMIUM-ESPECIALES-ARTES</v>
          </cell>
          <cell r="J132" t="str">
            <v>ESPECIALES</v>
          </cell>
          <cell r="K132" t="str">
            <v>LEUVEN</v>
          </cell>
          <cell r="L132">
            <v>114</v>
          </cell>
          <cell r="M132" t="str">
            <v>APOLO IMPORT S.A. 2 - TRENTINO (114)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 t="str">
            <v xml:space="preserve"> </v>
          </cell>
          <cell r="AK132" t="str">
            <v xml:space="preserve"> </v>
          </cell>
          <cell r="AL132" t="str">
            <v xml:space="preserve"> </v>
          </cell>
          <cell r="AM132" t="str">
            <v xml:space="preserve"> </v>
          </cell>
          <cell r="AN132" t="str">
            <v xml:space="preserve"> </v>
          </cell>
          <cell r="AO132" t="str">
            <v xml:space="preserve"> </v>
          </cell>
          <cell r="AP132" t="str">
            <v>SV</v>
          </cell>
          <cell r="AQ132" t="str">
            <v>SV</v>
          </cell>
          <cell r="AR132" t="str">
            <v>SV</v>
          </cell>
          <cell r="AS132" t="str">
            <v>SV</v>
          </cell>
          <cell r="AT132" t="str">
            <v>SV</v>
          </cell>
          <cell r="AU132" t="str">
            <v>SV</v>
          </cell>
          <cell r="AV132">
            <v>22419.999997999999</v>
          </cell>
          <cell r="AW132">
            <v>20224.995999999999</v>
          </cell>
          <cell r="AX132">
            <v>26900</v>
          </cell>
          <cell r="AY132">
            <v>0.19982158797500649</v>
          </cell>
          <cell r="AZ132">
            <v>0.16654275100371749</v>
          </cell>
          <cell r="BA132">
            <v>24900</v>
          </cell>
          <cell r="BB132">
            <v>3</v>
          </cell>
          <cell r="BC132">
            <v>0.11061552195455993</v>
          </cell>
          <cell r="BD132">
            <v>9.9598393654618506E-2</v>
          </cell>
          <cell r="BE132">
            <v>0</v>
          </cell>
          <cell r="BF132">
            <v>0</v>
          </cell>
          <cell r="BG132">
            <v>-1</v>
          </cell>
          <cell r="BH132">
            <v>0</v>
          </cell>
        </row>
        <row r="133">
          <cell r="B133">
            <v>36431</v>
          </cell>
          <cell r="C133">
            <v>7898962603093</v>
          </cell>
          <cell r="D133" t="str">
            <v>CERVEZA Bot 500ml WITBIER THE WITCH LEUVEN</v>
          </cell>
          <cell r="E133">
            <v>6</v>
          </cell>
          <cell r="F133" t="str">
            <v>BEBIDAS</v>
          </cell>
          <cell r="G133" t="str">
            <v>BEBIDAS</v>
          </cell>
          <cell r="H133" t="str">
            <v>CERVEZAS</v>
          </cell>
          <cell r="I133" t="str">
            <v>SUPER PREMIUM-ESPECIALES-ARTES</v>
          </cell>
          <cell r="J133" t="str">
            <v>ESPECIALES</v>
          </cell>
          <cell r="K133" t="str">
            <v>LEUVEN</v>
          </cell>
          <cell r="L133">
            <v>114</v>
          </cell>
          <cell r="M133" t="str">
            <v>APOLO IMPORT S.A. 2 - TRENTINO (114)</v>
          </cell>
          <cell r="N133">
            <v>1</v>
          </cell>
          <cell r="O133">
            <v>0</v>
          </cell>
          <cell r="P133">
            <v>2</v>
          </cell>
          <cell r="Q133">
            <v>0</v>
          </cell>
          <cell r="R133">
            <v>2</v>
          </cell>
          <cell r="S133">
            <v>1</v>
          </cell>
          <cell r="T133">
            <v>1</v>
          </cell>
          <cell r="U133">
            <v>0</v>
          </cell>
          <cell r="V133">
            <v>1</v>
          </cell>
          <cell r="W133">
            <v>0</v>
          </cell>
          <cell r="X133">
            <v>1</v>
          </cell>
          <cell r="Y133">
            <v>1</v>
          </cell>
          <cell r="Z133">
            <v>1</v>
          </cell>
          <cell r="AA133">
            <v>0</v>
          </cell>
          <cell r="AB133">
            <v>1</v>
          </cell>
          <cell r="AC133">
            <v>1</v>
          </cell>
          <cell r="AD133">
            <v>1</v>
          </cell>
          <cell r="AE133">
            <v>3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 t="str">
            <v xml:space="preserve"> </v>
          </cell>
          <cell r="AK133" t="str">
            <v xml:space="preserve"> </v>
          </cell>
          <cell r="AL133" t="str">
            <v xml:space="preserve"> </v>
          </cell>
          <cell r="AM133" t="str">
            <v xml:space="preserve"> </v>
          </cell>
          <cell r="AN133" t="str">
            <v xml:space="preserve"> </v>
          </cell>
          <cell r="AO133" t="str">
            <v xml:space="preserve"> </v>
          </cell>
          <cell r="AP133" t="str">
            <v>SV</v>
          </cell>
          <cell r="AQ133" t="str">
            <v>SV</v>
          </cell>
          <cell r="AR133">
            <v>0</v>
          </cell>
          <cell r="AS133">
            <v>0</v>
          </cell>
          <cell r="AT133" t="str">
            <v>SV</v>
          </cell>
          <cell r="AU133" t="str">
            <v>SV</v>
          </cell>
          <cell r="AV133">
            <v>22419.999997999999</v>
          </cell>
          <cell r="AW133">
            <v>20149.49827</v>
          </cell>
          <cell r="AX133">
            <v>26900</v>
          </cell>
          <cell r="AY133">
            <v>0.19982158797500649</v>
          </cell>
          <cell r="AZ133">
            <v>0.16654275100371749</v>
          </cell>
          <cell r="BA133">
            <v>24900</v>
          </cell>
          <cell r="BB133">
            <v>3</v>
          </cell>
          <cell r="BC133">
            <v>0.11061552195455993</v>
          </cell>
          <cell r="BD133">
            <v>9.9598393654618506E-2</v>
          </cell>
          <cell r="BE133">
            <v>0</v>
          </cell>
          <cell r="BF133">
            <v>0</v>
          </cell>
          <cell r="BG133">
            <v>-1</v>
          </cell>
          <cell r="BH133">
            <v>0</v>
          </cell>
        </row>
        <row r="134">
          <cell r="B134">
            <v>36440</v>
          </cell>
          <cell r="C134">
            <v>742832886864</v>
          </cell>
          <cell r="D134" t="str">
            <v>CERVEZA Bot 500ml APA SHORNSTEIN</v>
          </cell>
          <cell r="E134">
            <v>12</v>
          </cell>
          <cell r="F134" t="str">
            <v>BEBIDAS</v>
          </cell>
          <cell r="G134" t="str">
            <v>BEBIDAS</v>
          </cell>
          <cell r="H134" t="str">
            <v>CERVEZAS</v>
          </cell>
          <cell r="I134" t="str">
            <v>SUPER PREMIUM-ESPECIALES-ARTES</v>
          </cell>
          <cell r="J134" t="str">
            <v>ESPECIALES</v>
          </cell>
          <cell r="K134" t="str">
            <v>SHORNSTEIN</v>
          </cell>
          <cell r="L134">
            <v>114</v>
          </cell>
          <cell r="M134" t="str">
            <v>APOLO IMPORT S.A. 2 - TRENTINO (114)</v>
          </cell>
          <cell r="N134">
            <v>0</v>
          </cell>
          <cell r="O134">
            <v>1</v>
          </cell>
          <cell r="P134">
            <v>0</v>
          </cell>
          <cell r="Q134">
            <v>0</v>
          </cell>
          <cell r="R134">
            <v>2</v>
          </cell>
          <cell r="S134">
            <v>2</v>
          </cell>
          <cell r="T134">
            <v>1</v>
          </cell>
          <cell r="U134">
            <v>0</v>
          </cell>
          <cell r="V134">
            <v>2</v>
          </cell>
          <cell r="W134">
            <v>5</v>
          </cell>
          <cell r="X134">
            <v>0</v>
          </cell>
          <cell r="Y134">
            <v>0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1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 t="str">
            <v xml:space="preserve"> </v>
          </cell>
          <cell r="AK134" t="str">
            <v xml:space="preserve"> </v>
          </cell>
          <cell r="AL134" t="str">
            <v xml:space="preserve"> </v>
          </cell>
          <cell r="AM134" t="str">
            <v xml:space="preserve"> </v>
          </cell>
          <cell r="AN134" t="str">
            <v xml:space="preserve"> </v>
          </cell>
          <cell r="AO134" t="str">
            <v xml:space="preserve"> </v>
          </cell>
          <cell r="AP134" t="str">
            <v>SV</v>
          </cell>
          <cell r="AQ134" t="str">
            <v>SV</v>
          </cell>
          <cell r="AR134" t="str">
            <v>SV</v>
          </cell>
          <cell r="AS134" t="str">
            <v>SV</v>
          </cell>
          <cell r="AT134" t="str">
            <v>SV</v>
          </cell>
          <cell r="AU134" t="str">
            <v>SV</v>
          </cell>
          <cell r="AV134">
            <v>22419.999997999999</v>
          </cell>
          <cell r="AW134">
            <v>21099.999909999999</v>
          </cell>
          <cell r="AX134">
            <v>26900</v>
          </cell>
          <cell r="AY134">
            <v>0.19982158797500649</v>
          </cell>
          <cell r="AZ134">
            <v>0.16654275100371749</v>
          </cell>
          <cell r="BA134">
            <v>24900</v>
          </cell>
          <cell r="BB134">
            <v>3</v>
          </cell>
          <cell r="BC134">
            <v>0.11061552195455993</v>
          </cell>
          <cell r="BD134">
            <v>9.9598393654618506E-2</v>
          </cell>
          <cell r="BE134">
            <v>0</v>
          </cell>
          <cell r="BF134">
            <v>0</v>
          </cell>
          <cell r="BG134">
            <v>-1</v>
          </cell>
          <cell r="BH134">
            <v>0</v>
          </cell>
        </row>
        <row r="135">
          <cell r="B135">
            <v>36441</v>
          </cell>
          <cell r="C135">
            <v>40232728556</v>
          </cell>
          <cell r="D135" t="str">
            <v>CERVEZA Bot 500ml IMPERIAL STOUT SHORNSTEIN</v>
          </cell>
          <cell r="E135">
            <v>12</v>
          </cell>
          <cell r="F135" t="str">
            <v>BEBIDAS</v>
          </cell>
          <cell r="G135" t="str">
            <v>BEBIDAS</v>
          </cell>
          <cell r="H135" t="str">
            <v>CERVEZAS</v>
          </cell>
          <cell r="I135" t="str">
            <v>SUPER PREMIUM-ESPECIALES-ARTES</v>
          </cell>
          <cell r="J135" t="str">
            <v>ESPECIALES</v>
          </cell>
          <cell r="K135" t="str">
            <v>SHORNSTEIN</v>
          </cell>
          <cell r="L135">
            <v>114</v>
          </cell>
          <cell r="M135" t="str">
            <v>APOLO IMPORT S.A. 2 - TRENTINO (114)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5</v>
          </cell>
          <cell r="T135">
            <v>2</v>
          </cell>
          <cell r="U135">
            <v>2</v>
          </cell>
          <cell r="V135">
            <v>0</v>
          </cell>
          <cell r="W135">
            <v>3</v>
          </cell>
          <cell r="X135">
            <v>2</v>
          </cell>
          <cell r="Y135">
            <v>1</v>
          </cell>
          <cell r="Z135">
            <v>2</v>
          </cell>
          <cell r="AA135">
            <v>1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 t="str">
            <v xml:space="preserve"> </v>
          </cell>
          <cell r="AK135" t="str">
            <v xml:space="preserve"> </v>
          </cell>
          <cell r="AL135" t="str">
            <v xml:space="preserve"> </v>
          </cell>
          <cell r="AM135" t="str">
            <v xml:space="preserve"> </v>
          </cell>
          <cell r="AN135" t="str">
            <v xml:space="preserve"> </v>
          </cell>
          <cell r="AO135" t="str">
            <v xml:space="preserve"> </v>
          </cell>
          <cell r="AP135" t="str">
            <v>SV</v>
          </cell>
          <cell r="AQ135">
            <v>0</v>
          </cell>
          <cell r="AR135">
            <v>0</v>
          </cell>
          <cell r="AS135" t="str">
            <v>SV</v>
          </cell>
          <cell r="AT135" t="str">
            <v>SV</v>
          </cell>
          <cell r="AU135" t="str">
            <v>SV</v>
          </cell>
          <cell r="AV135">
            <v>22419.999997999999</v>
          </cell>
          <cell r="AW135">
            <v>21099.999909999999</v>
          </cell>
          <cell r="AX135">
            <v>26900</v>
          </cell>
          <cell r="AY135">
            <v>0.19982158797500649</v>
          </cell>
          <cell r="AZ135">
            <v>0.16654275100371749</v>
          </cell>
          <cell r="BA135">
            <v>24900</v>
          </cell>
          <cell r="BB135">
            <v>3</v>
          </cell>
          <cell r="BC135">
            <v>0.11061552195455993</v>
          </cell>
          <cell r="BD135">
            <v>9.9598393654618506E-2</v>
          </cell>
          <cell r="BE135">
            <v>0</v>
          </cell>
          <cell r="BF135">
            <v>0</v>
          </cell>
          <cell r="BG135">
            <v>-1</v>
          </cell>
          <cell r="BH135">
            <v>0</v>
          </cell>
        </row>
        <row r="136">
          <cell r="B136">
            <v>36438</v>
          </cell>
          <cell r="C136">
            <v>40232728594</v>
          </cell>
          <cell r="D136" t="str">
            <v>CERVEZA Bot 500ml IPA PILSEN SHORNSTEIN</v>
          </cell>
          <cell r="E136">
            <v>12</v>
          </cell>
          <cell r="F136" t="str">
            <v>BEBIDAS</v>
          </cell>
          <cell r="G136" t="str">
            <v>BEBIDAS</v>
          </cell>
          <cell r="H136" t="str">
            <v>CERVEZAS</v>
          </cell>
          <cell r="I136" t="str">
            <v>SUPER PREMIUM-ESPECIALES-ARTES</v>
          </cell>
          <cell r="J136" t="str">
            <v>ESPECIALES</v>
          </cell>
          <cell r="K136" t="str">
            <v>SHORNSTEIN</v>
          </cell>
          <cell r="L136">
            <v>114</v>
          </cell>
          <cell r="M136" t="str">
            <v>APOLO IMPORT S.A. 2 - TRENTINO (114)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2</v>
          </cell>
          <cell r="S136">
            <v>4</v>
          </cell>
          <cell r="T136">
            <v>0</v>
          </cell>
          <cell r="U136">
            <v>0</v>
          </cell>
          <cell r="V136">
            <v>2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1</v>
          </cell>
          <cell r="AE136">
            <v>0</v>
          </cell>
          <cell r="AF136">
            <v>1</v>
          </cell>
          <cell r="AG136">
            <v>0</v>
          </cell>
          <cell r="AH136">
            <v>0</v>
          </cell>
          <cell r="AI136">
            <v>0</v>
          </cell>
          <cell r="AJ136" t="str">
            <v xml:space="preserve"> </v>
          </cell>
          <cell r="AK136" t="str">
            <v xml:space="preserve"> </v>
          </cell>
          <cell r="AL136" t="str">
            <v xml:space="preserve"> </v>
          </cell>
          <cell r="AM136" t="str">
            <v xml:space="preserve"> </v>
          </cell>
          <cell r="AN136" t="str">
            <v xml:space="preserve"> </v>
          </cell>
          <cell r="AO136" t="str">
            <v xml:space="preserve"> </v>
          </cell>
          <cell r="AP136" t="str">
            <v>SV</v>
          </cell>
          <cell r="AQ136" t="str">
            <v>SV</v>
          </cell>
          <cell r="AR136" t="str">
            <v>SV</v>
          </cell>
          <cell r="AS136" t="str">
            <v>SV</v>
          </cell>
          <cell r="AT136" t="str">
            <v>SV</v>
          </cell>
          <cell r="AU136" t="str">
            <v>SV</v>
          </cell>
          <cell r="AV136">
            <v>21099.999997999999</v>
          </cell>
          <cell r="AW136">
            <v>17719.999879999999</v>
          </cell>
          <cell r="AX136">
            <v>23900</v>
          </cell>
          <cell r="AY136">
            <v>0.13270142190831291</v>
          </cell>
          <cell r="AZ136">
            <v>0.11715481179916321</v>
          </cell>
          <cell r="BA136">
            <v>22900</v>
          </cell>
          <cell r="BB136">
            <v>3</v>
          </cell>
          <cell r="BC136">
            <v>8.5308056974910729E-2</v>
          </cell>
          <cell r="BD136">
            <v>7.8602620174672524E-2</v>
          </cell>
          <cell r="BE136">
            <v>0</v>
          </cell>
          <cell r="BF136">
            <v>0</v>
          </cell>
          <cell r="BG136">
            <v>-1</v>
          </cell>
          <cell r="BH136">
            <v>0</v>
          </cell>
        </row>
        <row r="137">
          <cell r="B137">
            <v>36439</v>
          </cell>
          <cell r="C137">
            <v>40232728549</v>
          </cell>
          <cell r="D137" t="str">
            <v>CERVEZA Bot 500ml IPA SHORNSTEIN</v>
          </cell>
          <cell r="E137">
            <v>12</v>
          </cell>
          <cell r="F137" t="str">
            <v>BEBIDAS</v>
          </cell>
          <cell r="G137" t="str">
            <v>BEBIDAS</v>
          </cell>
          <cell r="H137" t="str">
            <v>CERVEZAS</v>
          </cell>
          <cell r="I137" t="str">
            <v>SUPER PREMIUM-ESPECIALES-ARTES</v>
          </cell>
          <cell r="J137" t="str">
            <v>ESPECIALES</v>
          </cell>
          <cell r="K137" t="str">
            <v>SHORNSTEIN</v>
          </cell>
          <cell r="L137">
            <v>114</v>
          </cell>
          <cell r="M137" t="str">
            <v>APOLO IMPORT S.A. 2 - TRENTINO (114)</v>
          </cell>
          <cell r="N137">
            <v>2</v>
          </cell>
          <cell r="O137">
            <v>2</v>
          </cell>
          <cell r="P137">
            <v>0</v>
          </cell>
          <cell r="Q137">
            <v>0</v>
          </cell>
          <cell r="R137">
            <v>3</v>
          </cell>
          <cell r="S137">
            <v>5</v>
          </cell>
          <cell r="T137">
            <v>2</v>
          </cell>
          <cell r="U137">
            <v>0</v>
          </cell>
          <cell r="V137">
            <v>7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3</v>
          </cell>
          <cell r="AB137">
            <v>0</v>
          </cell>
          <cell r="AC137">
            <v>0</v>
          </cell>
          <cell r="AD137">
            <v>3</v>
          </cell>
          <cell r="AE137">
            <v>1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 t="str">
            <v xml:space="preserve"> </v>
          </cell>
          <cell r="AK137" t="str">
            <v xml:space="preserve"> </v>
          </cell>
          <cell r="AL137" t="str">
            <v xml:space="preserve"> </v>
          </cell>
          <cell r="AM137" t="str">
            <v xml:space="preserve"> </v>
          </cell>
          <cell r="AN137" t="str">
            <v xml:space="preserve"> </v>
          </cell>
          <cell r="AO137" t="str">
            <v xml:space="preserve"> </v>
          </cell>
          <cell r="AP137" t="str">
            <v>SV</v>
          </cell>
          <cell r="AQ137" t="str">
            <v>SV</v>
          </cell>
          <cell r="AR137" t="str">
            <v>SV</v>
          </cell>
          <cell r="AS137" t="str">
            <v>SV</v>
          </cell>
          <cell r="AT137" t="str">
            <v>SV</v>
          </cell>
          <cell r="AU137" t="str">
            <v>SV</v>
          </cell>
          <cell r="AV137">
            <v>22419.999997999999</v>
          </cell>
          <cell r="AW137">
            <v>20091.562480000001</v>
          </cell>
          <cell r="AX137">
            <v>26900</v>
          </cell>
          <cell r="AY137">
            <v>0.19982158797500649</v>
          </cell>
          <cell r="AZ137">
            <v>0.16654275100371749</v>
          </cell>
          <cell r="BA137">
            <v>24900</v>
          </cell>
          <cell r="BB137">
            <v>3</v>
          </cell>
          <cell r="BC137">
            <v>0.11061552195455993</v>
          </cell>
          <cell r="BD137">
            <v>9.9598393654618506E-2</v>
          </cell>
          <cell r="BE137">
            <v>0</v>
          </cell>
          <cell r="BF137">
            <v>0</v>
          </cell>
          <cell r="BG137">
            <v>-1</v>
          </cell>
          <cell r="BH137">
            <v>0</v>
          </cell>
        </row>
        <row r="138">
          <cell r="B138">
            <v>36442</v>
          </cell>
          <cell r="C138">
            <v>40232728532</v>
          </cell>
          <cell r="D138" t="str">
            <v>CERVEZA Bot 500ml WEISS SHORNSTEIN</v>
          </cell>
          <cell r="E138">
            <v>12</v>
          </cell>
          <cell r="F138" t="str">
            <v>BEBIDAS</v>
          </cell>
          <cell r="G138" t="str">
            <v>BEBIDAS</v>
          </cell>
          <cell r="H138" t="str">
            <v>CERVEZAS</v>
          </cell>
          <cell r="I138" t="str">
            <v>SUPER PREMIUM-ESPECIALES-ARTES</v>
          </cell>
          <cell r="J138" t="str">
            <v>ESPECIALES</v>
          </cell>
          <cell r="K138" t="str">
            <v>SHORNSTEIN</v>
          </cell>
          <cell r="L138">
            <v>114</v>
          </cell>
          <cell r="M138" t="str">
            <v>APOLO IMPORT S.A. 2 - TRENTINO (114)</v>
          </cell>
          <cell r="N138">
            <v>0</v>
          </cell>
          <cell r="O138">
            <v>1</v>
          </cell>
          <cell r="P138">
            <v>0</v>
          </cell>
          <cell r="Q138">
            <v>0</v>
          </cell>
          <cell r="R138">
            <v>2</v>
          </cell>
          <cell r="S138">
            <v>2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2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 t="str">
            <v xml:space="preserve"> </v>
          </cell>
          <cell r="AK138" t="str">
            <v xml:space="preserve"> </v>
          </cell>
          <cell r="AL138" t="str">
            <v xml:space="preserve"> </v>
          </cell>
          <cell r="AM138" t="str">
            <v xml:space="preserve"> </v>
          </cell>
          <cell r="AN138" t="str">
            <v xml:space="preserve"> </v>
          </cell>
          <cell r="AO138" t="str">
            <v xml:space="preserve"> </v>
          </cell>
          <cell r="AP138" t="str">
            <v>SV</v>
          </cell>
          <cell r="AQ138" t="str">
            <v>SV</v>
          </cell>
          <cell r="AR138" t="str">
            <v>SV</v>
          </cell>
          <cell r="AS138" t="str">
            <v>SV</v>
          </cell>
          <cell r="AT138" t="str">
            <v>SV</v>
          </cell>
          <cell r="AU138" t="str">
            <v>SV</v>
          </cell>
          <cell r="AV138">
            <v>22419.999997999999</v>
          </cell>
          <cell r="AW138">
            <v>19919.99999</v>
          </cell>
          <cell r="AX138">
            <v>26900</v>
          </cell>
          <cell r="AY138">
            <v>0.19982158797500649</v>
          </cell>
          <cell r="AZ138">
            <v>0.16654275100371749</v>
          </cell>
          <cell r="BA138">
            <v>24900</v>
          </cell>
          <cell r="BB138">
            <v>3</v>
          </cell>
          <cell r="BC138">
            <v>0.11061552195455993</v>
          </cell>
          <cell r="BD138">
            <v>9.9598393654618506E-2</v>
          </cell>
          <cell r="BE138">
            <v>0</v>
          </cell>
          <cell r="BF138">
            <v>0</v>
          </cell>
          <cell r="BG138">
            <v>-1</v>
          </cell>
          <cell r="BH138">
            <v>0</v>
          </cell>
        </row>
        <row r="139">
          <cell r="B139">
            <v>36443</v>
          </cell>
          <cell r="C139">
            <v>7908265500989</v>
          </cell>
          <cell r="D139" t="str">
            <v>CERVEZA Lata 350ml HOPPY LAGER UNICORN</v>
          </cell>
          <cell r="E139">
            <v>12</v>
          </cell>
          <cell r="F139" t="str">
            <v>BEBIDAS</v>
          </cell>
          <cell r="G139" t="str">
            <v>BEBIDAS</v>
          </cell>
          <cell r="H139" t="str">
            <v>CERVEZAS</v>
          </cell>
          <cell r="I139" t="str">
            <v>SUPER PREMIUM-ESPECIALES-ARTES</v>
          </cell>
          <cell r="J139" t="str">
            <v>ESPECIALES</v>
          </cell>
          <cell r="K139" t="str">
            <v>UNICORN</v>
          </cell>
          <cell r="L139">
            <v>114</v>
          </cell>
          <cell r="M139" t="str">
            <v>APOLO IMPORT S.A. 2 - TRENTINO (114)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 t="str">
            <v xml:space="preserve"> </v>
          </cell>
          <cell r="AK139" t="str">
            <v xml:space="preserve"> </v>
          </cell>
          <cell r="AL139" t="str">
            <v xml:space="preserve"> </v>
          </cell>
          <cell r="AM139" t="str">
            <v xml:space="preserve"> </v>
          </cell>
          <cell r="AN139" t="str">
            <v xml:space="preserve"> </v>
          </cell>
          <cell r="AO139" t="str">
            <v xml:space="preserve"> </v>
          </cell>
          <cell r="AP139" t="str">
            <v>SV</v>
          </cell>
          <cell r="AQ139" t="str">
            <v>SV</v>
          </cell>
          <cell r="AR139" t="str">
            <v>SV</v>
          </cell>
          <cell r="AS139" t="str">
            <v>SV</v>
          </cell>
          <cell r="AT139" t="str">
            <v>SV</v>
          </cell>
          <cell r="AU139" t="str">
            <v>SV</v>
          </cell>
          <cell r="AV139">
            <v>16579.999996999999</v>
          </cell>
          <cell r="AW139">
            <v>15989.99963</v>
          </cell>
          <cell r="AX139">
            <v>19900</v>
          </cell>
          <cell r="AY139">
            <v>0.2002412547406951</v>
          </cell>
          <cell r="AZ139">
            <v>0.16683417100502518</v>
          </cell>
          <cell r="BA139">
            <v>17900</v>
          </cell>
          <cell r="BB139">
            <v>3</v>
          </cell>
          <cell r="BC139">
            <v>7.9613992957710655E-2</v>
          </cell>
          <cell r="BD139">
            <v>7.3743016927374352E-2</v>
          </cell>
          <cell r="BE139">
            <v>0</v>
          </cell>
          <cell r="BF139">
            <v>0</v>
          </cell>
          <cell r="BG139">
            <v>-1</v>
          </cell>
          <cell r="BH139">
            <v>0</v>
          </cell>
        </row>
        <row r="140">
          <cell r="B140">
            <v>36445</v>
          </cell>
          <cell r="C140">
            <v>7898962706114</v>
          </cell>
          <cell r="D140" t="str">
            <v>CERVEZA Lata 473ml IPA UNICORN</v>
          </cell>
          <cell r="E140">
            <v>12</v>
          </cell>
          <cell r="F140" t="str">
            <v>BEBIDAS</v>
          </cell>
          <cell r="G140" t="str">
            <v>BEBIDAS</v>
          </cell>
          <cell r="H140" t="str">
            <v>CERVEZAS</v>
          </cell>
          <cell r="I140" t="str">
            <v>SUPER PREMIUM-ESPECIALES-ARTES</v>
          </cell>
          <cell r="J140" t="str">
            <v>ESPECIALES</v>
          </cell>
          <cell r="K140" t="str">
            <v>UNICORN</v>
          </cell>
          <cell r="L140">
            <v>114</v>
          </cell>
          <cell r="M140" t="str">
            <v>APOLO IMPORT S.A. 2 - TRENTINO (114)</v>
          </cell>
          <cell r="N140">
            <v>1</v>
          </cell>
          <cell r="O140">
            <v>1</v>
          </cell>
          <cell r="P140">
            <v>0</v>
          </cell>
          <cell r="Q140">
            <v>0</v>
          </cell>
          <cell r="R140">
            <v>0</v>
          </cell>
          <cell r="S140">
            <v>1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9</v>
          </cell>
          <cell r="AA140">
            <v>2</v>
          </cell>
          <cell r="AB140">
            <v>0</v>
          </cell>
          <cell r="AC140">
            <v>0</v>
          </cell>
          <cell r="AD140">
            <v>5</v>
          </cell>
          <cell r="AE140">
            <v>3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 t="str">
            <v xml:space="preserve"> </v>
          </cell>
          <cell r="AK140" t="str">
            <v xml:space="preserve"> </v>
          </cell>
          <cell r="AL140" t="str">
            <v xml:space="preserve"> </v>
          </cell>
          <cell r="AM140" t="str">
            <v xml:space="preserve"> </v>
          </cell>
          <cell r="AN140" t="str">
            <v xml:space="preserve"> </v>
          </cell>
          <cell r="AO140" t="str">
            <v xml:space="preserve"> </v>
          </cell>
          <cell r="AP140" t="str">
            <v>SV</v>
          </cell>
          <cell r="AQ140" t="str">
            <v>SV</v>
          </cell>
          <cell r="AR140" t="str">
            <v>SV</v>
          </cell>
          <cell r="AS140" t="str">
            <v>SV</v>
          </cell>
          <cell r="AT140" t="str">
            <v>SV</v>
          </cell>
          <cell r="AU140" t="str">
            <v>SV</v>
          </cell>
          <cell r="AV140">
            <v>20759.999996999999</v>
          </cell>
          <cell r="AW140">
            <v>20165.955259999999</v>
          </cell>
          <cell r="AX140">
            <v>24900</v>
          </cell>
          <cell r="AY140">
            <v>0.19942196549124591</v>
          </cell>
          <cell r="AZ140">
            <v>0.16626506036144584</v>
          </cell>
          <cell r="BA140">
            <v>22900</v>
          </cell>
          <cell r="BB140">
            <v>3</v>
          </cell>
          <cell r="BC140">
            <v>0.10308285179717003</v>
          </cell>
          <cell r="BD140">
            <v>9.3449781790393052E-2</v>
          </cell>
          <cell r="BE140">
            <v>0</v>
          </cell>
          <cell r="BF140">
            <v>0</v>
          </cell>
          <cell r="BG140">
            <v>-1</v>
          </cell>
          <cell r="BH140">
            <v>0</v>
          </cell>
        </row>
        <row r="141">
          <cell r="B141">
            <v>36449</v>
          </cell>
          <cell r="C141">
            <v>7898962706718</v>
          </cell>
          <cell r="D141" t="str">
            <v>CERVEZA Lata 473ml NEIPA UNICORN</v>
          </cell>
          <cell r="E141">
            <v>12</v>
          </cell>
          <cell r="F141" t="str">
            <v>BEBIDAS</v>
          </cell>
          <cell r="G141" t="str">
            <v>BEBIDAS</v>
          </cell>
          <cell r="H141" t="str">
            <v>CERVEZAS</v>
          </cell>
          <cell r="I141" t="str">
            <v>SUPER PREMIUM-ESPECIALES-ARTES</v>
          </cell>
          <cell r="J141" t="str">
            <v>ESPECIALES</v>
          </cell>
          <cell r="K141" t="str">
            <v>UNICORN</v>
          </cell>
          <cell r="L141">
            <v>114</v>
          </cell>
          <cell r="M141" t="str">
            <v>APOLO IMPORT S.A. 2 - TRENTINO (114)</v>
          </cell>
          <cell r="N141">
            <v>8</v>
          </cell>
          <cell r="O141">
            <v>0</v>
          </cell>
          <cell r="P141">
            <v>0</v>
          </cell>
          <cell r="Q141">
            <v>0</v>
          </cell>
          <cell r="R141">
            <v>1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>
            <v>6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3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 t="str">
            <v xml:space="preserve"> </v>
          </cell>
          <cell r="AK141" t="str">
            <v xml:space="preserve"> </v>
          </cell>
          <cell r="AL141" t="str">
            <v xml:space="preserve"> </v>
          </cell>
          <cell r="AM141" t="str">
            <v xml:space="preserve"> </v>
          </cell>
          <cell r="AN141" t="str">
            <v xml:space="preserve"> </v>
          </cell>
          <cell r="AO141" t="str">
            <v xml:space="preserve"> </v>
          </cell>
          <cell r="AP141" t="str">
            <v>SV</v>
          </cell>
          <cell r="AQ141" t="str">
            <v>SV</v>
          </cell>
          <cell r="AR141" t="str">
            <v>SV</v>
          </cell>
          <cell r="AS141" t="str">
            <v>SV</v>
          </cell>
          <cell r="AT141" t="str">
            <v>SV</v>
          </cell>
          <cell r="AU141" t="str">
            <v>SV</v>
          </cell>
          <cell r="AV141">
            <v>22419.999997999999</v>
          </cell>
          <cell r="AW141">
            <v>20605.161169999999</v>
          </cell>
          <cell r="AX141">
            <v>26900</v>
          </cell>
          <cell r="AY141">
            <v>0.19982158797500649</v>
          </cell>
          <cell r="AZ141">
            <v>0.16654275100371749</v>
          </cell>
          <cell r="BA141">
            <v>24900</v>
          </cell>
          <cell r="BB141">
            <v>3</v>
          </cell>
          <cell r="BC141">
            <v>0.11061552195455993</v>
          </cell>
          <cell r="BD141">
            <v>9.9598393654618506E-2</v>
          </cell>
          <cell r="BE141">
            <v>0</v>
          </cell>
          <cell r="BF141">
            <v>0</v>
          </cell>
          <cell r="BG141">
            <v>-1</v>
          </cell>
          <cell r="BH141">
            <v>0</v>
          </cell>
        </row>
        <row r="142">
          <cell r="B142">
            <v>36447</v>
          </cell>
          <cell r="C142">
            <v>7898962706138</v>
          </cell>
          <cell r="D142" t="str">
            <v>CERVEZA Lata 473ml PALE ALE UNICORN</v>
          </cell>
          <cell r="E142">
            <v>12</v>
          </cell>
          <cell r="F142" t="str">
            <v>BEBIDAS</v>
          </cell>
          <cell r="G142" t="str">
            <v>BEBIDAS</v>
          </cell>
          <cell r="H142" t="str">
            <v>CERVEZAS</v>
          </cell>
          <cell r="I142" t="str">
            <v>SUPER PREMIUM-ESPECIALES-ARTES</v>
          </cell>
          <cell r="J142" t="str">
            <v>ESPECIALES</v>
          </cell>
          <cell r="K142" t="str">
            <v>UNICORN</v>
          </cell>
          <cell r="L142">
            <v>114</v>
          </cell>
          <cell r="M142" t="str">
            <v>APOLO IMPORT S.A. 2 - TRENTINO (114)</v>
          </cell>
          <cell r="N142">
            <v>0</v>
          </cell>
          <cell r="O142">
            <v>1</v>
          </cell>
          <cell r="P142">
            <v>0</v>
          </cell>
          <cell r="Q142">
            <v>0</v>
          </cell>
          <cell r="R142">
            <v>0</v>
          </cell>
          <cell r="S142">
            <v>1</v>
          </cell>
          <cell r="T142">
            <v>7</v>
          </cell>
          <cell r="U142">
            <v>2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6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3</v>
          </cell>
          <cell r="AF142">
            <v>1</v>
          </cell>
          <cell r="AG142">
            <v>1</v>
          </cell>
          <cell r="AH142">
            <v>0</v>
          </cell>
          <cell r="AI142">
            <v>0</v>
          </cell>
          <cell r="AJ142" t="str">
            <v xml:space="preserve"> </v>
          </cell>
          <cell r="AK142" t="str">
            <v xml:space="preserve"> </v>
          </cell>
          <cell r="AL142" t="str">
            <v xml:space="preserve"> </v>
          </cell>
          <cell r="AM142" t="str">
            <v xml:space="preserve"> </v>
          </cell>
          <cell r="AN142" t="str">
            <v xml:space="preserve"> </v>
          </cell>
          <cell r="AO142" t="str">
            <v xml:space="preserve"> </v>
          </cell>
          <cell r="AP142" t="str">
            <v>SV</v>
          </cell>
          <cell r="AQ142">
            <v>0</v>
          </cell>
          <cell r="AR142" t="str">
            <v>SV</v>
          </cell>
          <cell r="AS142" t="str">
            <v>SV</v>
          </cell>
          <cell r="AT142">
            <v>0</v>
          </cell>
          <cell r="AU142" t="str">
            <v>SV</v>
          </cell>
          <cell r="AV142">
            <v>22419.999997999999</v>
          </cell>
          <cell r="AW142">
            <v>19968.157660000001</v>
          </cell>
          <cell r="AX142">
            <v>26900</v>
          </cell>
          <cell r="AY142">
            <v>0.19982158797500649</v>
          </cell>
          <cell r="AZ142">
            <v>0.16654275100371749</v>
          </cell>
          <cell r="BA142">
            <v>24900</v>
          </cell>
          <cell r="BB142">
            <v>3</v>
          </cell>
          <cell r="BC142">
            <v>0.11061552195455993</v>
          </cell>
          <cell r="BD142">
            <v>9.9598393654618506E-2</v>
          </cell>
          <cell r="BE142">
            <v>0</v>
          </cell>
          <cell r="BF142">
            <v>0</v>
          </cell>
          <cell r="BG142">
            <v>-1</v>
          </cell>
          <cell r="BH142">
            <v>0</v>
          </cell>
        </row>
        <row r="143">
          <cell r="B143">
            <v>36448</v>
          </cell>
          <cell r="C143">
            <v>7908265501849</v>
          </cell>
          <cell r="D143" t="str">
            <v>CERVEZA Lata 473ml SESSION IPA UNICORN</v>
          </cell>
          <cell r="E143">
            <v>12</v>
          </cell>
          <cell r="F143" t="str">
            <v>BEBIDAS</v>
          </cell>
          <cell r="G143" t="str">
            <v>BEBIDAS</v>
          </cell>
          <cell r="H143" t="str">
            <v>CERVEZAS</v>
          </cell>
          <cell r="I143" t="str">
            <v>SUPER PREMIUM-ESPECIALES-ARTES</v>
          </cell>
          <cell r="J143" t="str">
            <v>ESPECIALES</v>
          </cell>
          <cell r="K143" t="str">
            <v>UNICORN</v>
          </cell>
          <cell r="L143">
            <v>114</v>
          </cell>
          <cell r="M143" t="str">
            <v>APOLO IMPORT S.A. 2 - TRENTINO (114)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 t="str">
            <v xml:space="preserve"> </v>
          </cell>
          <cell r="AK143" t="str">
            <v xml:space="preserve"> </v>
          </cell>
          <cell r="AL143" t="str">
            <v xml:space="preserve"> </v>
          </cell>
          <cell r="AM143" t="str">
            <v xml:space="preserve"> </v>
          </cell>
          <cell r="AN143" t="str">
            <v xml:space="preserve"> </v>
          </cell>
          <cell r="AO143" t="str">
            <v xml:space="preserve"> </v>
          </cell>
          <cell r="AP143" t="str">
            <v>SV</v>
          </cell>
          <cell r="AQ143" t="str">
            <v>SV</v>
          </cell>
          <cell r="AR143" t="str">
            <v>SV</v>
          </cell>
          <cell r="AS143" t="str">
            <v>SV</v>
          </cell>
          <cell r="AT143" t="str">
            <v>SV</v>
          </cell>
          <cell r="AU143" t="str">
            <v>SV</v>
          </cell>
          <cell r="AV143">
            <v>20759.999996999999</v>
          </cell>
          <cell r="AW143">
            <v>20008.548340000001</v>
          </cell>
          <cell r="AX143">
            <v>24900</v>
          </cell>
          <cell r="AY143">
            <v>0.19942196549124591</v>
          </cell>
          <cell r="AZ143">
            <v>0.16626506036144584</v>
          </cell>
          <cell r="BA143">
            <v>22900</v>
          </cell>
          <cell r="BB143">
            <v>3</v>
          </cell>
          <cell r="BC143">
            <v>0.10308285179717003</v>
          </cell>
          <cell r="BD143">
            <v>9.3449781790393052E-2</v>
          </cell>
          <cell r="BE143">
            <v>0</v>
          </cell>
          <cell r="BF143">
            <v>0</v>
          </cell>
          <cell r="BG143">
            <v>-1</v>
          </cell>
          <cell r="BH143">
            <v>0</v>
          </cell>
        </row>
        <row r="144">
          <cell r="B144">
            <v>36446</v>
          </cell>
          <cell r="C144">
            <v>7898962706077</v>
          </cell>
          <cell r="D144" t="str">
            <v>CERVEZA Lata 473ml WITBIER UNICORN</v>
          </cell>
          <cell r="E144">
            <v>12</v>
          </cell>
          <cell r="F144" t="str">
            <v>BEBIDAS</v>
          </cell>
          <cell r="G144" t="str">
            <v>BEBIDAS</v>
          </cell>
          <cell r="H144" t="str">
            <v>CERVEZAS</v>
          </cell>
          <cell r="I144" t="str">
            <v>SUPER PREMIUM-ESPECIALES-ARTES</v>
          </cell>
          <cell r="J144" t="str">
            <v>ESPECIALES</v>
          </cell>
          <cell r="K144" t="str">
            <v>UNICORN</v>
          </cell>
          <cell r="L144">
            <v>114</v>
          </cell>
          <cell r="M144" t="str">
            <v>APOLO IMPORT S.A. 2 - TRENTINO (114)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1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 t="str">
            <v xml:space="preserve"> </v>
          </cell>
          <cell r="AK144" t="str">
            <v xml:space="preserve"> </v>
          </cell>
          <cell r="AL144" t="str">
            <v xml:space="preserve"> </v>
          </cell>
          <cell r="AM144" t="str">
            <v xml:space="preserve"> </v>
          </cell>
          <cell r="AN144" t="str">
            <v xml:space="preserve"> </v>
          </cell>
          <cell r="AO144" t="str">
            <v xml:space="preserve"> </v>
          </cell>
          <cell r="AP144" t="str">
            <v>SV</v>
          </cell>
          <cell r="AQ144" t="str">
            <v>SV</v>
          </cell>
          <cell r="AR144" t="str">
            <v>SV</v>
          </cell>
          <cell r="AS144" t="str">
            <v>SV</v>
          </cell>
          <cell r="AT144" t="str">
            <v>SV</v>
          </cell>
          <cell r="AU144" t="str">
            <v>SV</v>
          </cell>
          <cell r="AV144">
            <v>20759.999996999999</v>
          </cell>
          <cell r="AW144">
            <v>19932.448690000001</v>
          </cell>
          <cell r="AX144">
            <v>24900</v>
          </cell>
          <cell r="AY144">
            <v>0.19942196549124591</v>
          </cell>
          <cell r="AZ144">
            <v>0.16626506036144584</v>
          </cell>
          <cell r="BA144">
            <v>22900</v>
          </cell>
          <cell r="BB144">
            <v>3</v>
          </cell>
          <cell r="BC144">
            <v>0.10308285179717003</v>
          </cell>
          <cell r="BD144">
            <v>9.3449781790393052E-2</v>
          </cell>
          <cell r="BE144">
            <v>0</v>
          </cell>
          <cell r="BF144">
            <v>0</v>
          </cell>
          <cell r="BG144">
            <v>-1</v>
          </cell>
          <cell r="BH144">
            <v>0</v>
          </cell>
        </row>
        <row r="145">
          <cell r="B145">
            <v>36444</v>
          </cell>
          <cell r="C145">
            <v>7908265501641</v>
          </cell>
          <cell r="D145" t="str">
            <v>CERVEZA PREMIUM LAGER Lata 350ml UNICORN</v>
          </cell>
          <cell r="E145">
            <v>12</v>
          </cell>
          <cell r="F145" t="str">
            <v>BEBIDAS</v>
          </cell>
          <cell r="G145" t="str">
            <v>BEBIDAS</v>
          </cell>
          <cell r="H145" t="str">
            <v>CERVEZAS</v>
          </cell>
          <cell r="I145" t="str">
            <v>SUPER PREMIUM-ESPECIALES-ARTES</v>
          </cell>
          <cell r="J145" t="str">
            <v>ESPECIALES</v>
          </cell>
          <cell r="K145" t="str">
            <v>UNICORN</v>
          </cell>
          <cell r="L145">
            <v>114</v>
          </cell>
          <cell r="M145" t="str">
            <v>APOLO IMPORT S.A. 2 - TRENTINO (114)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1</v>
          </cell>
          <cell r="T145">
            <v>0</v>
          </cell>
          <cell r="U145">
            <v>0</v>
          </cell>
          <cell r="V145">
            <v>1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 t="str">
            <v xml:space="preserve"> </v>
          </cell>
          <cell r="AK145" t="str">
            <v xml:space="preserve"> </v>
          </cell>
          <cell r="AL145" t="str">
            <v xml:space="preserve"> </v>
          </cell>
          <cell r="AM145" t="str">
            <v xml:space="preserve"> </v>
          </cell>
          <cell r="AN145" t="str">
            <v xml:space="preserve"> </v>
          </cell>
          <cell r="AO145" t="str">
            <v xml:space="preserve"> </v>
          </cell>
          <cell r="AP145" t="str">
            <v>SV</v>
          </cell>
          <cell r="AQ145" t="str">
            <v>SV</v>
          </cell>
          <cell r="AR145" t="str">
            <v>SV</v>
          </cell>
          <cell r="AS145" t="str">
            <v>SV</v>
          </cell>
          <cell r="AT145" t="str">
            <v>SV</v>
          </cell>
          <cell r="AU145" t="str">
            <v>SV</v>
          </cell>
          <cell r="AV145">
            <v>15989.999959999999</v>
          </cell>
          <cell r="AW145">
            <v>15989.999739999999</v>
          </cell>
          <cell r="AX145">
            <v>18900</v>
          </cell>
          <cell r="AY145">
            <v>0.18198874592117265</v>
          </cell>
          <cell r="AZ145">
            <v>0.15396825608465614</v>
          </cell>
          <cell r="BA145">
            <v>17900</v>
          </cell>
          <cell r="BB145">
            <v>3</v>
          </cell>
          <cell r="BC145">
            <v>0.11944965883539638</v>
          </cell>
          <cell r="BD145">
            <v>0.10670391284916206</v>
          </cell>
          <cell r="BE145">
            <v>0</v>
          </cell>
          <cell r="BF145">
            <v>0</v>
          </cell>
          <cell r="BG145">
            <v>-1</v>
          </cell>
          <cell r="BH145">
            <v>0</v>
          </cell>
        </row>
        <row r="146">
          <cell r="B146">
            <v>27826</v>
          </cell>
          <cell r="C146">
            <v>78416406</v>
          </cell>
          <cell r="D146" t="str">
            <v>ESENCIA P/VAPE BLUEBERRY TABACO 50gr ZOMO</v>
          </cell>
          <cell r="E146">
            <v>10</v>
          </cell>
          <cell r="F146" t="str">
            <v>BEBIDAS</v>
          </cell>
          <cell r="G146" t="str">
            <v>BEBIDAS</v>
          </cell>
          <cell r="H146" t="str">
            <v>CIGARRILLOS - VAPES</v>
          </cell>
          <cell r="I146" t="str">
            <v>CIGARRILLOS-VAPES</v>
          </cell>
          <cell r="J146" t="str">
            <v>VAPES-ESENCIAS</v>
          </cell>
          <cell r="K146" t="str">
            <v>ZOMO</v>
          </cell>
          <cell r="L146">
            <v>747</v>
          </cell>
          <cell r="M146" t="str">
            <v>APOLO IMPORT S.A. 5 - SINERGIA (747)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 t="str">
            <v xml:space="preserve"> </v>
          </cell>
          <cell r="AK146" t="str">
            <v xml:space="preserve"> </v>
          </cell>
          <cell r="AL146" t="str">
            <v xml:space="preserve"> </v>
          </cell>
          <cell r="AM146" t="str">
            <v xml:space="preserve"> </v>
          </cell>
          <cell r="AN146" t="str">
            <v xml:space="preserve"> </v>
          </cell>
          <cell r="AO146" t="str">
            <v xml:space="preserve"> </v>
          </cell>
          <cell r="AP146" t="str">
            <v>SV</v>
          </cell>
          <cell r="AQ146" t="str">
            <v>SV</v>
          </cell>
          <cell r="AR146" t="str">
            <v>SV</v>
          </cell>
          <cell r="AS146" t="str">
            <v>SV</v>
          </cell>
          <cell r="AT146" t="str">
            <v>SV</v>
          </cell>
          <cell r="AU146" t="str">
            <v>SV</v>
          </cell>
          <cell r="AV146">
            <v>7325.0000010000003</v>
          </cell>
          <cell r="AW146">
            <v>7324.9998800000003</v>
          </cell>
          <cell r="AX146">
            <v>9900</v>
          </cell>
          <cell r="AY146">
            <v>0.35153583599296434</v>
          </cell>
          <cell r="AZ146">
            <v>0.26010100999999997</v>
          </cell>
          <cell r="BA146">
            <v>8900</v>
          </cell>
          <cell r="BB146">
            <v>6</v>
          </cell>
          <cell r="BC146">
            <v>0.2150170646805436</v>
          </cell>
          <cell r="BD146">
            <v>0.17696629202247188</v>
          </cell>
          <cell r="BE146">
            <v>8500</v>
          </cell>
          <cell r="BF146">
            <v>10</v>
          </cell>
          <cell r="BG146">
            <v>0.16040955615557539</v>
          </cell>
          <cell r="BH146">
            <v>0.13823529399999995</v>
          </cell>
        </row>
        <row r="147">
          <cell r="B147">
            <v>27835</v>
          </cell>
          <cell r="C147">
            <v>7841881017717</v>
          </cell>
          <cell r="D147" t="str">
            <v>ESENCIA P/VAPE CARBON COCO WOOD 1Kg ZOMO</v>
          </cell>
          <cell r="E147">
            <v>12</v>
          </cell>
          <cell r="F147" t="str">
            <v>BEBIDAS</v>
          </cell>
          <cell r="G147" t="str">
            <v>BEBIDAS</v>
          </cell>
          <cell r="H147" t="str">
            <v>CIGARRILLOS - VAPES</v>
          </cell>
          <cell r="I147" t="str">
            <v>CIGARRILLOS-VAPES</v>
          </cell>
          <cell r="J147" t="str">
            <v>VAPES-ESENCIAS</v>
          </cell>
          <cell r="K147" t="str">
            <v>ZOMO</v>
          </cell>
          <cell r="L147">
            <v>747</v>
          </cell>
          <cell r="M147" t="str">
            <v>APOLO IMPORT S.A. 5 - SINERGIA (747)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 t="str">
            <v xml:space="preserve"> </v>
          </cell>
          <cell r="AK147" t="str">
            <v xml:space="preserve"> </v>
          </cell>
          <cell r="AL147" t="str">
            <v xml:space="preserve"> </v>
          </cell>
          <cell r="AM147" t="str">
            <v xml:space="preserve"> </v>
          </cell>
          <cell r="AN147" t="str">
            <v xml:space="preserve"> </v>
          </cell>
          <cell r="AO147" t="str">
            <v xml:space="preserve"> </v>
          </cell>
          <cell r="AP147" t="str">
            <v>SV</v>
          </cell>
          <cell r="AQ147" t="str">
            <v>SV</v>
          </cell>
          <cell r="AR147" t="str">
            <v>SV</v>
          </cell>
          <cell r="AS147" t="str">
            <v>SV</v>
          </cell>
          <cell r="AT147" t="str">
            <v>SV</v>
          </cell>
          <cell r="AU147" t="str">
            <v>SV</v>
          </cell>
          <cell r="AV147">
            <v>16589.999997999999</v>
          </cell>
          <cell r="AW147">
            <v>16589.999909999999</v>
          </cell>
          <cell r="AX147">
            <v>24900</v>
          </cell>
          <cell r="AY147">
            <v>0.50090415931294818</v>
          </cell>
          <cell r="AZ147">
            <v>0.33373493983935748</v>
          </cell>
          <cell r="BA147">
            <v>22900</v>
          </cell>
          <cell r="BB147">
            <v>3</v>
          </cell>
          <cell r="BC147">
            <v>0.38034960836411691</v>
          </cell>
          <cell r="BD147">
            <v>0.27554585161572054</v>
          </cell>
          <cell r="BE147">
            <v>21900</v>
          </cell>
          <cell r="BF147">
            <v>6</v>
          </cell>
          <cell r="BG147">
            <v>0.32007233288970127</v>
          </cell>
          <cell r="BH147">
            <v>0.24246575351598176</v>
          </cell>
        </row>
        <row r="148">
          <cell r="B148">
            <v>27827</v>
          </cell>
          <cell r="C148">
            <v>78415379</v>
          </cell>
          <cell r="D148" t="str">
            <v>ESENCIA P/VAPE GRAPE TABACO 50gr ZOMO</v>
          </cell>
          <cell r="E148">
            <v>10</v>
          </cell>
          <cell r="F148" t="str">
            <v>BEBIDAS</v>
          </cell>
          <cell r="G148" t="str">
            <v>BEBIDAS</v>
          </cell>
          <cell r="H148" t="str">
            <v>CIGARRILLOS - VAPES</v>
          </cell>
          <cell r="I148" t="str">
            <v>CIGARRILLOS-VAPES</v>
          </cell>
          <cell r="J148" t="str">
            <v>VAPES-ESENCIAS</v>
          </cell>
          <cell r="K148" t="str">
            <v>ZOMO</v>
          </cell>
          <cell r="L148">
            <v>747</v>
          </cell>
          <cell r="M148" t="str">
            <v>APOLO IMPORT S.A. 5 - SINERGIA (747)</v>
          </cell>
          <cell r="N148">
            <v>7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1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 t="str">
            <v xml:space="preserve"> </v>
          </cell>
          <cell r="AK148" t="str">
            <v xml:space="preserve"> </v>
          </cell>
          <cell r="AL148" t="str">
            <v xml:space="preserve"> </v>
          </cell>
          <cell r="AM148" t="str">
            <v xml:space="preserve"> </v>
          </cell>
          <cell r="AN148" t="str">
            <v xml:space="preserve"> </v>
          </cell>
          <cell r="AO148" t="str">
            <v xml:space="preserve"> </v>
          </cell>
          <cell r="AP148" t="str">
            <v>SV</v>
          </cell>
          <cell r="AQ148" t="str">
            <v>SV</v>
          </cell>
          <cell r="AR148" t="str">
            <v>SV</v>
          </cell>
          <cell r="AS148" t="str">
            <v>SV</v>
          </cell>
          <cell r="AT148" t="str">
            <v>SV</v>
          </cell>
          <cell r="AU148" t="str">
            <v>SV</v>
          </cell>
          <cell r="AV148">
            <v>7325.0000010000003</v>
          </cell>
          <cell r="AW148">
            <v>7324.9997700000004</v>
          </cell>
          <cell r="AX148">
            <v>9900</v>
          </cell>
          <cell r="AY148">
            <v>0.35153583599296434</v>
          </cell>
          <cell r="AZ148">
            <v>0.26010100999999997</v>
          </cell>
          <cell r="BA148">
            <v>8900</v>
          </cell>
          <cell r="BB148">
            <v>6</v>
          </cell>
          <cell r="BC148">
            <v>0.2150170646805436</v>
          </cell>
          <cell r="BD148">
            <v>0.17696629202247188</v>
          </cell>
          <cell r="BE148">
            <v>8500</v>
          </cell>
          <cell r="BF148">
            <v>10</v>
          </cell>
          <cell r="BG148">
            <v>0.16040955615557539</v>
          </cell>
          <cell r="BH148">
            <v>0.13823529399999995</v>
          </cell>
        </row>
        <row r="149">
          <cell r="B149">
            <v>27828</v>
          </cell>
          <cell r="C149">
            <v>78417694</v>
          </cell>
          <cell r="D149" t="str">
            <v>ESENCIA P/VAPE IBIZA SENSATIONS 50gr ZOMO</v>
          </cell>
          <cell r="E149">
            <v>10</v>
          </cell>
          <cell r="F149" t="str">
            <v>BEBIDAS</v>
          </cell>
          <cell r="G149" t="str">
            <v>BEBIDAS</v>
          </cell>
          <cell r="H149" t="str">
            <v>CIGARRILLOS - VAPES</v>
          </cell>
          <cell r="I149" t="str">
            <v>CIGARRILLOS-VAPES</v>
          </cell>
          <cell r="J149" t="str">
            <v>VAPES-ESENCIAS</v>
          </cell>
          <cell r="K149" t="str">
            <v>ZOMO</v>
          </cell>
          <cell r="L149">
            <v>747</v>
          </cell>
          <cell r="M149" t="str">
            <v>APOLO IMPORT S.A. 5 - SINERGIA (747)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 t="str">
            <v xml:space="preserve"> </v>
          </cell>
          <cell r="AK149" t="str">
            <v xml:space="preserve"> </v>
          </cell>
          <cell r="AL149" t="str">
            <v xml:space="preserve"> </v>
          </cell>
          <cell r="AM149" t="str">
            <v xml:space="preserve"> </v>
          </cell>
          <cell r="AN149" t="str">
            <v xml:space="preserve"> </v>
          </cell>
          <cell r="AO149" t="str">
            <v xml:space="preserve"> </v>
          </cell>
          <cell r="AP149" t="str">
            <v>SV</v>
          </cell>
          <cell r="AQ149" t="str">
            <v>SV</v>
          </cell>
          <cell r="AR149" t="str">
            <v>SV</v>
          </cell>
          <cell r="AS149" t="str">
            <v>SV</v>
          </cell>
          <cell r="AT149" t="str">
            <v>SV</v>
          </cell>
          <cell r="AU149" t="str">
            <v>SV</v>
          </cell>
          <cell r="AV149">
            <v>7325.0000010000003</v>
          </cell>
          <cell r="AW149">
            <v>7324.9950399999998</v>
          </cell>
          <cell r="AX149">
            <v>9900</v>
          </cell>
          <cell r="AY149">
            <v>0.35153583599296434</v>
          </cell>
          <cell r="AZ149">
            <v>0.26010100999999997</v>
          </cell>
          <cell r="BA149">
            <v>8900</v>
          </cell>
          <cell r="BB149">
            <v>6</v>
          </cell>
          <cell r="BC149">
            <v>0.2150170646805436</v>
          </cell>
          <cell r="BD149">
            <v>0.17696629202247188</v>
          </cell>
          <cell r="BE149">
            <v>8500</v>
          </cell>
          <cell r="BF149">
            <v>10</v>
          </cell>
          <cell r="BG149">
            <v>0.16040955615557539</v>
          </cell>
          <cell r="BH149">
            <v>0.13823529399999995</v>
          </cell>
        </row>
        <row r="150">
          <cell r="B150">
            <v>27829</v>
          </cell>
          <cell r="C150">
            <v>78420809</v>
          </cell>
          <cell r="D150" t="str">
            <v>ESENCIA P/VAPE LARANJA PEACH 50gr ZOMO</v>
          </cell>
          <cell r="E150">
            <v>10</v>
          </cell>
          <cell r="F150" t="str">
            <v>BEBIDAS</v>
          </cell>
          <cell r="G150" t="str">
            <v>BEBIDAS</v>
          </cell>
          <cell r="H150" t="str">
            <v>CIGARRILLOS - VAPES</v>
          </cell>
          <cell r="I150" t="str">
            <v>CIGARRILLOS-VAPES</v>
          </cell>
          <cell r="J150" t="str">
            <v>VAPES-ESENCIAS</v>
          </cell>
          <cell r="K150" t="str">
            <v>ZOMO</v>
          </cell>
          <cell r="L150">
            <v>747</v>
          </cell>
          <cell r="M150" t="str">
            <v>APOLO IMPORT S.A. 5 - SINERGIA (747)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 t="str">
            <v xml:space="preserve"> </v>
          </cell>
          <cell r="AK150" t="str">
            <v xml:space="preserve"> </v>
          </cell>
          <cell r="AL150" t="str">
            <v xml:space="preserve"> </v>
          </cell>
          <cell r="AM150" t="str">
            <v xml:space="preserve"> </v>
          </cell>
          <cell r="AN150" t="str">
            <v xml:space="preserve"> </v>
          </cell>
          <cell r="AO150" t="str">
            <v xml:space="preserve"> </v>
          </cell>
          <cell r="AP150" t="str">
            <v>SV</v>
          </cell>
          <cell r="AQ150" t="str">
            <v>SV</v>
          </cell>
          <cell r="AR150" t="str">
            <v>SV</v>
          </cell>
          <cell r="AS150" t="str">
            <v>SV</v>
          </cell>
          <cell r="AT150" t="str">
            <v>SV</v>
          </cell>
          <cell r="AU150" t="str">
            <v>SV</v>
          </cell>
          <cell r="AV150">
            <v>7325.0000010000003</v>
          </cell>
          <cell r="AW150">
            <v>7324.9997700000004</v>
          </cell>
          <cell r="AX150">
            <v>9900</v>
          </cell>
          <cell r="AY150">
            <v>0.35153583599296434</v>
          </cell>
          <cell r="AZ150">
            <v>0.26010100999999997</v>
          </cell>
          <cell r="BA150">
            <v>8900</v>
          </cell>
          <cell r="BB150">
            <v>6</v>
          </cell>
          <cell r="BC150">
            <v>0.2150170646805436</v>
          </cell>
          <cell r="BD150">
            <v>0.17696629202247188</v>
          </cell>
          <cell r="BE150">
            <v>8500</v>
          </cell>
          <cell r="BF150">
            <v>10</v>
          </cell>
          <cell r="BG150">
            <v>0.16040955615557539</v>
          </cell>
          <cell r="BH150">
            <v>0.13823529399999995</v>
          </cell>
        </row>
        <row r="151">
          <cell r="B151">
            <v>27830</v>
          </cell>
          <cell r="C151">
            <v>78415713</v>
          </cell>
          <cell r="D151" t="str">
            <v>ESENCIA P/VAPE MANGO TABACO 50gr ZOMO</v>
          </cell>
          <cell r="E151">
            <v>10</v>
          </cell>
          <cell r="F151" t="str">
            <v>BEBIDAS</v>
          </cell>
          <cell r="G151" t="str">
            <v>BEBIDAS</v>
          </cell>
          <cell r="H151" t="str">
            <v>CIGARRILLOS - VAPES</v>
          </cell>
          <cell r="I151" t="str">
            <v>CIGARRILLOS-VAPES</v>
          </cell>
          <cell r="J151" t="str">
            <v>VAPES-ESENCIAS</v>
          </cell>
          <cell r="K151" t="str">
            <v>ZOMO</v>
          </cell>
          <cell r="L151">
            <v>747</v>
          </cell>
          <cell r="M151" t="str">
            <v>APOLO IMPORT S.A. 5 - SINERGIA (747)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1</v>
          </cell>
          <cell r="AA151">
            <v>2</v>
          </cell>
          <cell r="AB151">
            <v>0</v>
          </cell>
          <cell r="AC151">
            <v>0</v>
          </cell>
          <cell r="AD151">
            <v>3</v>
          </cell>
          <cell r="AE151">
            <v>1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 t="str">
            <v xml:space="preserve"> </v>
          </cell>
          <cell r="AK151" t="str">
            <v xml:space="preserve"> </v>
          </cell>
          <cell r="AL151" t="str">
            <v xml:space="preserve"> </v>
          </cell>
          <cell r="AM151" t="str">
            <v xml:space="preserve"> </v>
          </cell>
          <cell r="AN151" t="str">
            <v xml:space="preserve"> </v>
          </cell>
          <cell r="AO151" t="str">
            <v xml:space="preserve"> </v>
          </cell>
          <cell r="AP151" t="str">
            <v>SV</v>
          </cell>
          <cell r="AQ151" t="str">
            <v>SV</v>
          </cell>
          <cell r="AR151" t="str">
            <v>SV</v>
          </cell>
          <cell r="AS151" t="str">
            <v>SV</v>
          </cell>
          <cell r="AT151" t="str">
            <v>SV</v>
          </cell>
          <cell r="AU151" t="str">
            <v>SV</v>
          </cell>
          <cell r="AV151">
            <v>7325.0000010000003</v>
          </cell>
          <cell r="AW151">
            <v>7324.9999900000003</v>
          </cell>
          <cell r="AX151">
            <v>9900</v>
          </cell>
          <cell r="AY151">
            <v>0.35153583599296434</v>
          </cell>
          <cell r="AZ151">
            <v>0.26010100999999997</v>
          </cell>
          <cell r="BA151">
            <v>8900</v>
          </cell>
          <cell r="BB151">
            <v>6</v>
          </cell>
          <cell r="BC151">
            <v>0.2150170646805436</v>
          </cell>
          <cell r="BD151">
            <v>0.17696629202247188</v>
          </cell>
          <cell r="BE151">
            <v>8500</v>
          </cell>
          <cell r="BF151">
            <v>10</v>
          </cell>
          <cell r="BG151">
            <v>0.16040955615557539</v>
          </cell>
          <cell r="BH151">
            <v>0.13823529399999995</v>
          </cell>
        </row>
        <row r="152">
          <cell r="B152">
            <v>27831</v>
          </cell>
          <cell r="C152">
            <v>78411234</v>
          </cell>
          <cell r="D152" t="str">
            <v>ESENCIA P/VAPE MINT TABACO 50gr ZOMO</v>
          </cell>
          <cell r="E152">
            <v>10</v>
          </cell>
          <cell r="F152" t="str">
            <v>BEBIDAS</v>
          </cell>
          <cell r="G152" t="str">
            <v>BEBIDAS</v>
          </cell>
          <cell r="H152" t="str">
            <v>CIGARRILLOS - VAPES</v>
          </cell>
          <cell r="I152" t="str">
            <v>CIGARRILLOS-VAPES</v>
          </cell>
          <cell r="J152" t="str">
            <v>VAPES-ESENCIAS</v>
          </cell>
          <cell r="K152" t="str">
            <v>ZOMO</v>
          </cell>
          <cell r="L152">
            <v>747</v>
          </cell>
          <cell r="M152" t="str">
            <v>APOLO IMPORT S.A. 5 - SINERGIA (747)</v>
          </cell>
          <cell r="N152">
            <v>0</v>
          </cell>
          <cell r="O152">
            <v>0</v>
          </cell>
          <cell r="P152">
            <v>1</v>
          </cell>
          <cell r="Q152">
            <v>2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2</v>
          </cell>
          <cell r="AA152">
            <v>3</v>
          </cell>
          <cell r="AB152">
            <v>1</v>
          </cell>
          <cell r="AC152">
            <v>1</v>
          </cell>
          <cell r="AD152">
            <v>1</v>
          </cell>
          <cell r="AE152">
            <v>1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 t="str">
            <v xml:space="preserve"> </v>
          </cell>
          <cell r="AK152" t="str">
            <v xml:space="preserve"> </v>
          </cell>
          <cell r="AL152" t="str">
            <v xml:space="preserve"> </v>
          </cell>
          <cell r="AM152" t="str">
            <v xml:space="preserve"> </v>
          </cell>
          <cell r="AN152" t="str">
            <v xml:space="preserve"> </v>
          </cell>
          <cell r="AO152" t="str">
            <v xml:space="preserve"> </v>
          </cell>
          <cell r="AP152">
            <v>0</v>
          </cell>
          <cell r="AQ152" t="str">
            <v>SV</v>
          </cell>
          <cell r="AR152" t="str">
            <v>SV</v>
          </cell>
          <cell r="AS152">
            <v>0</v>
          </cell>
          <cell r="AT152" t="str">
            <v>SV</v>
          </cell>
          <cell r="AU152" t="str">
            <v>SV</v>
          </cell>
          <cell r="AV152">
            <v>7325.0000010000003</v>
          </cell>
          <cell r="AW152">
            <v>7324.9998800000003</v>
          </cell>
          <cell r="AX152">
            <v>9900</v>
          </cell>
          <cell r="AY152">
            <v>0.35153583599296434</v>
          </cell>
          <cell r="AZ152">
            <v>0.26010100999999997</v>
          </cell>
          <cell r="BA152">
            <v>8900</v>
          </cell>
          <cell r="BB152">
            <v>6</v>
          </cell>
          <cell r="BC152">
            <v>0.2150170646805436</v>
          </cell>
          <cell r="BD152">
            <v>0.17696629202247188</v>
          </cell>
          <cell r="BE152">
            <v>8500</v>
          </cell>
          <cell r="BF152">
            <v>10</v>
          </cell>
          <cell r="BG152">
            <v>0.16040955615557539</v>
          </cell>
          <cell r="BH152">
            <v>0.13823529399999995</v>
          </cell>
        </row>
        <row r="153">
          <cell r="B153">
            <v>27832</v>
          </cell>
          <cell r="C153">
            <v>78411517</v>
          </cell>
          <cell r="D153" t="str">
            <v>ESENCIA P/VAPE PASSION WITH MINT 50gr ZOMO</v>
          </cell>
          <cell r="E153">
            <v>10</v>
          </cell>
          <cell r="F153" t="str">
            <v>BEBIDAS</v>
          </cell>
          <cell r="G153" t="str">
            <v>BEBIDAS</v>
          </cell>
          <cell r="H153" t="str">
            <v>CIGARRILLOS - VAPES</v>
          </cell>
          <cell r="I153" t="str">
            <v>CIGARRILLOS-VAPES</v>
          </cell>
          <cell r="J153" t="str">
            <v>VAPES-ESENCIAS</v>
          </cell>
          <cell r="K153" t="str">
            <v>ZOMO</v>
          </cell>
          <cell r="L153">
            <v>747</v>
          </cell>
          <cell r="M153" t="str">
            <v>APOLO IMPORT S.A. 5 - SINERGIA (747)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1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 xml:space="preserve"> </v>
          </cell>
          <cell r="AK153" t="str">
            <v xml:space="preserve"> </v>
          </cell>
          <cell r="AL153" t="str">
            <v xml:space="preserve"> </v>
          </cell>
          <cell r="AM153" t="str">
            <v xml:space="preserve"> </v>
          </cell>
          <cell r="AN153" t="str">
            <v xml:space="preserve"> </v>
          </cell>
          <cell r="AO153" t="str">
            <v xml:space="preserve"> </v>
          </cell>
          <cell r="AP153" t="str">
            <v>SV</v>
          </cell>
          <cell r="AQ153" t="str">
            <v>SV</v>
          </cell>
          <cell r="AR153" t="str">
            <v>SV</v>
          </cell>
          <cell r="AS153" t="str">
            <v>SV</v>
          </cell>
          <cell r="AT153" t="str">
            <v>SV</v>
          </cell>
          <cell r="AU153" t="str">
            <v>SV</v>
          </cell>
          <cell r="AV153">
            <v>7325.0000010000003</v>
          </cell>
          <cell r="AW153">
            <v>7324.9998800000003</v>
          </cell>
          <cell r="AX153">
            <v>9900</v>
          </cell>
          <cell r="AY153">
            <v>0.35153583599296434</v>
          </cell>
          <cell r="AZ153">
            <v>0.26010100999999997</v>
          </cell>
          <cell r="BA153">
            <v>8900</v>
          </cell>
          <cell r="BB153">
            <v>6</v>
          </cell>
          <cell r="BC153">
            <v>0.2150170646805436</v>
          </cell>
          <cell r="BD153">
            <v>0.17696629202247188</v>
          </cell>
          <cell r="BE153">
            <v>8500</v>
          </cell>
          <cell r="BF153">
            <v>10</v>
          </cell>
          <cell r="BG153">
            <v>0.16040955615557539</v>
          </cell>
          <cell r="BH153">
            <v>0.13823529399999995</v>
          </cell>
        </row>
        <row r="154">
          <cell r="B154">
            <v>27833</v>
          </cell>
          <cell r="C154">
            <v>78415768</v>
          </cell>
          <cell r="D154" t="str">
            <v>ESENCIA P/VAPE STRAWBERRY TABACO 50gr ZOMO</v>
          </cell>
          <cell r="E154">
            <v>10</v>
          </cell>
          <cell r="F154" t="str">
            <v>BEBIDAS</v>
          </cell>
          <cell r="G154" t="str">
            <v>BEBIDAS</v>
          </cell>
          <cell r="H154" t="str">
            <v>CIGARRILLOS - VAPES</v>
          </cell>
          <cell r="I154" t="str">
            <v>CIGARRILLOS-VAPES</v>
          </cell>
          <cell r="J154" t="str">
            <v>VAPES-ESENCIAS</v>
          </cell>
          <cell r="K154" t="str">
            <v>ZOMO</v>
          </cell>
          <cell r="L154">
            <v>747</v>
          </cell>
          <cell r="M154" t="str">
            <v>APOLO IMPORT S.A. 5 - SINERGIA (747)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>
            <v>0</v>
          </cell>
          <cell r="AB154">
            <v>0</v>
          </cell>
          <cell r="AC154">
            <v>0</v>
          </cell>
          <cell r="AD154">
            <v>0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 t="str">
            <v xml:space="preserve"> </v>
          </cell>
          <cell r="AK154" t="str">
            <v xml:space="preserve"> </v>
          </cell>
          <cell r="AL154" t="str">
            <v xml:space="preserve"> </v>
          </cell>
          <cell r="AM154" t="str">
            <v xml:space="preserve"> </v>
          </cell>
          <cell r="AN154" t="str">
            <v xml:space="preserve"> </v>
          </cell>
          <cell r="AO154" t="str">
            <v xml:space="preserve"> </v>
          </cell>
          <cell r="AP154" t="str">
            <v>SV</v>
          </cell>
          <cell r="AQ154" t="str">
            <v>SV</v>
          </cell>
          <cell r="AR154" t="str">
            <v>SV</v>
          </cell>
          <cell r="AS154" t="str">
            <v>SV</v>
          </cell>
          <cell r="AT154" t="str">
            <v>SV</v>
          </cell>
          <cell r="AU154" t="str">
            <v>SV</v>
          </cell>
          <cell r="AV154">
            <v>7325.0000010000003</v>
          </cell>
          <cell r="AW154">
            <v>7308.38922</v>
          </cell>
          <cell r="AX154">
            <v>9900</v>
          </cell>
          <cell r="AY154">
            <v>0.35153583599296434</v>
          </cell>
          <cell r="AZ154">
            <v>0.26010100999999997</v>
          </cell>
          <cell r="BA154">
            <v>8900</v>
          </cell>
          <cell r="BB154">
            <v>6</v>
          </cell>
          <cell r="BC154">
            <v>0.2150170646805436</v>
          </cell>
          <cell r="BD154">
            <v>0.17696629202247188</v>
          </cell>
          <cell r="BE154">
            <v>8500</v>
          </cell>
          <cell r="BF154">
            <v>10</v>
          </cell>
          <cell r="BG154">
            <v>0.16040955615557539</v>
          </cell>
          <cell r="BH154">
            <v>0.13823529399999995</v>
          </cell>
        </row>
        <row r="155">
          <cell r="B155">
            <v>27834</v>
          </cell>
          <cell r="C155">
            <v>78421790</v>
          </cell>
          <cell r="D155" t="str">
            <v>ESENCIA P/VAPE TUTTI FRUTI 50gr ZOMO</v>
          </cell>
          <cell r="E155">
            <v>10</v>
          </cell>
          <cell r="F155" t="str">
            <v>BEBIDAS</v>
          </cell>
          <cell r="G155" t="str">
            <v>BEBIDAS</v>
          </cell>
          <cell r="H155" t="str">
            <v>CIGARRILLOS - VAPES</v>
          </cell>
          <cell r="I155" t="str">
            <v>CIGARRILLOS-VAPES</v>
          </cell>
          <cell r="J155" t="str">
            <v>VAPES-ESENCIAS</v>
          </cell>
          <cell r="K155" t="str">
            <v>ZOMO</v>
          </cell>
          <cell r="L155">
            <v>747</v>
          </cell>
          <cell r="M155" t="str">
            <v>APOLO IMPORT S.A. 5 - SINERGIA (747)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 t="str">
            <v xml:space="preserve"> </v>
          </cell>
          <cell r="AK155" t="str">
            <v xml:space="preserve"> </v>
          </cell>
          <cell r="AL155" t="str">
            <v xml:space="preserve"> </v>
          </cell>
          <cell r="AM155" t="str">
            <v xml:space="preserve"> </v>
          </cell>
          <cell r="AN155" t="str">
            <v xml:space="preserve"> </v>
          </cell>
          <cell r="AO155" t="str">
            <v xml:space="preserve"> </v>
          </cell>
          <cell r="AP155" t="str">
            <v>SV</v>
          </cell>
          <cell r="AQ155" t="str">
            <v>SV</v>
          </cell>
          <cell r="AR155" t="str">
            <v>SV</v>
          </cell>
          <cell r="AS155" t="str">
            <v>SV</v>
          </cell>
          <cell r="AT155" t="str">
            <v>SV</v>
          </cell>
          <cell r="AU155" t="str">
            <v>SV</v>
          </cell>
          <cell r="AV155">
            <v>7325.0000010000003</v>
          </cell>
          <cell r="AW155">
            <v>7328.8173200000001</v>
          </cell>
          <cell r="AX155">
            <v>9900</v>
          </cell>
          <cell r="AY155">
            <v>0.35153583599296434</v>
          </cell>
          <cell r="AZ155">
            <v>0.26010100999999997</v>
          </cell>
          <cell r="BA155">
            <v>8900</v>
          </cell>
          <cell r="BB155">
            <v>6</v>
          </cell>
          <cell r="BC155">
            <v>0.2150170646805436</v>
          </cell>
          <cell r="BD155">
            <v>0.17696629202247188</v>
          </cell>
          <cell r="BE155">
            <v>8500</v>
          </cell>
          <cell r="BF155">
            <v>10</v>
          </cell>
          <cell r="BG155">
            <v>0.16040955615557539</v>
          </cell>
          <cell r="BH155">
            <v>0.13823529399999995</v>
          </cell>
        </row>
        <row r="156">
          <cell r="B156">
            <v>27836</v>
          </cell>
          <cell r="C156">
            <v>78418530</v>
          </cell>
          <cell r="D156" t="str">
            <v>PAPEL NATURAL MINI C/50un ZOMO</v>
          </cell>
          <cell r="E156">
            <v>25</v>
          </cell>
          <cell r="F156" t="str">
            <v>BEBIDAS</v>
          </cell>
          <cell r="G156" t="str">
            <v>BEBIDAS</v>
          </cell>
          <cell r="H156" t="str">
            <v>CIGARRILLOS - VAPES</v>
          </cell>
          <cell r="I156" t="str">
            <v>CIGARRILLOS-VAPES</v>
          </cell>
          <cell r="J156" t="str">
            <v>VAPES-ESENCIAS</v>
          </cell>
          <cell r="K156" t="str">
            <v>ZOMO</v>
          </cell>
          <cell r="L156">
            <v>747</v>
          </cell>
          <cell r="M156" t="str">
            <v>APOLO IMPORT S.A. 5 - SINERGIA (747)</v>
          </cell>
          <cell r="N156">
            <v>27</v>
          </cell>
          <cell r="O156">
            <v>7</v>
          </cell>
          <cell r="P156">
            <v>11</v>
          </cell>
          <cell r="Q156">
            <v>11</v>
          </cell>
          <cell r="R156">
            <v>15</v>
          </cell>
          <cell r="S156">
            <v>19</v>
          </cell>
          <cell r="T156">
            <v>15</v>
          </cell>
          <cell r="U156">
            <v>18</v>
          </cell>
          <cell r="V156">
            <v>1</v>
          </cell>
          <cell r="W156">
            <v>2</v>
          </cell>
          <cell r="X156">
            <v>0</v>
          </cell>
          <cell r="Y156">
            <v>2</v>
          </cell>
          <cell r="Z156">
            <v>2</v>
          </cell>
          <cell r="AA156">
            <v>8</v>
          </cell>
          <cell r="AB156">
            <v>3</v>
          </cell>
          <cell r="AC156">
            <v>3</v>
          </cell>
          <cell r="AD156">
            <v>8</v>
          </cell>
          <cell r="AE156">
            <v>3</v>
          </cell>
          <cell r="AF156">
            <v>6</v>
          </cell>
          <cell r="AG156">
            <v>12</v>
          </cell>
          <cell r="AH156">
            <v>0</v>
          </cell>
          <cell r="AI156">
            <v>8</v>
          </cell>
          <cell r="AJ156" t="str">
            <v xml:space="preserve"> </v>
          </cell>
          <cell r="AK156" t="str">
            <v xml:space="preserve"> </v>
          </cell>
          <cell r="AL156" t="str">
            <v xml:space="preserve"> </v>
          </cell>
          <cell r="AM156" t="str">
            <v xml:space="preserve"> </v>
          </cell>
          <cell r="AN156" t="str">
            <v xml:space="preserve"> </v>
          </cell>
          <cell r="AO156" t="str">
            <v xml:space="preserve"> 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3625</v>
          </cell>
          <cell r="AW156">
            <v>2624.9999600000001</v>
          </cell>
          <cell r="AX156">
            <v>3950</v>
          </cell>
          <cell r="AY156">
            <v>8.9655172413793061E-2</v>
          </cell>
          <cell r="AZ156">
            <v>8.2278481012658222E-2</v>
          </cell>
          <cell r="BA156">
            <v>3750</v>
          </cell>
          <cell r="BB156">
            <v>6</v>
          </cell>
          <cell r="BC156">
            <v>3.4482758620689724E-2</v>
          </cell>
          <cell r="BD156">
            <v>3.3333333333333333E-2</v>
          </cell>
          <cell r="BE156">
            <v>3500</v>
          </cell>
          <cell r="BF156">
            <v>25</v>
          </cell>
          <cell r="BG156">
            <v>-3.4482758620689613E-2</v>
          </cell>
          <cell r="BH156">
            <v>-3.5714285714285712E-2</v>
          </cell>
        </row>
        <row r="157">
          <cell r="B157">
            <v>27837</v>
          </cell>
          <cell r="C157">
            <v>78420274</v>
          </cell>
          <cell r="D157" t="str">
            <v>PAPEL NATURAL PERFECT C/33un ZOMO</v>
          </cell>
          <cell r="E157">
            <v>50</v>
          </cell>
          <cell r="F157" t="str">
            <v>BEBIDAS</v>
          </cell>
          <cell r="G157" t="str">
            <v>BEBIDAS</v>
          </cell>
          <cell r="H157" t="str">
            <v>CIGARRILLOS - VAPES</v>
          </cell>
          <cell r="I157" t="str">
            <v>CIGARRILLOS-VAPES</v>
          </cell>
          <cell r="J157" t="str">
            <v>VAPES-ESENCIAS</v>
          </cell>
          <cell r="K157" t="str">
            <v>ZOMO</v>
          </cell>
          <cell r="L157">
            <v>747</v>
          </cell>
          <cell r="M157" t="str">
            <v>APOLO IMPORT S.A. 5 - SINERGIA (747)</v>
          </cell>
          <cell r="N157">
            <v>7</v>
          </cell>
          <cell r="O157">
            <v>2</v>
          </cell>
          <cell r="P157">
            <v>4</v>
          </cell>
          <cell r="Q157">
            <v>5</v>
          </cell>
          <cell r="R157">
            <v>30</v>
          </cell>
          <cell r="S157">
            <v>37</v>
          </cell>
          <cell r="T157">
            <v>30</v>
          </cell>
          <cell r="U157">
            <v>52</v>
          </cell>
          <cell r="V157">
            <v>1</v>
          </cell>
          <cell r="W157">
            <v>2</v>
          </cell>
          <cell r="X157">
            <v>4</v>
          </cell>
          <cell r="Y157">
            <v>4</v>
          </cell>
          <cell r="Z157">
            <v>2</v>
          </cell>
          <cell r="AA157">
            <v>7</v>
          </cell>
          <cell r="AB157">
            <v>4</v>
          </cell>
          <cell r="AC157">
            <v>4</v>
          </cell>
          <cell r="AD157">
            <v>6</v>
          </cell>
          <cell r="AE157">
            <v>4</v>
          </cell>
          <cell r="AF157">
            <v>5</v>
          </cell>
          <cell r="AG157">
            <v>6</v>
          </cell>
          <cell r="AH157">
            <v>0</v>
          </cell>
          <cell r="AI157">
            <v>4</v>
          </cell>
          <cell r="AJ157" t="str">
            <v xml:space="preserve"> </v>
          </cell>
          <cell r="AK157" t="str">
            <v xml:space="preserve"> </v>
          </cell>
          <cell r="AL157" t="str">
            <v xml:space="preserve"> </v>
          </cell>
          <cell r="AM157" t="str">
            <v xml:space="preserve"> </v>
          </cell>
          <cell r="AN157" t="str">
            <v xml:space="preserve"> </v>
          </cell>
          <cell r="AO157" t="str">
            <v xml:space="preserve"> 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3924.9999800000001</v>
          </cell>
          <cell r="AW157">
            <v>3924.9999800000001</v>
          </cell>
          <cell r="AX157">
            <v>5900</v>
          </cell>
          <cell r="AY157">
            <v>0.50318472103533618</v>
          </cell>
          <cell r="AZ157">
            <v>0.33474576610169493</v>
          </cell>
          <cell r="BA157">
            <v>5750</v>
          </cell>
          <cell r="BB157">
            <v>6</v>
          </cell>
          <cell r="BC157">
            <v>0.46496816033104804</v>
          </cell>
          <cell r="BD157">
            <v>0.31739130782608693</v>
          </cell>
          <cell r="BE157">
            <v>5500</v>
          </cell>
          <cell r="BF157">
            <v>50</v>
          </cell>
          <cell r="BG157">
            <v>0.40127389249056766</v>
          </cell>
          <cell r="BH157">
            <v>0.28636363999999997</v>
          </cell>
        </row>
        <row r="158">
          <cell r="B158">
            <v>27814</v>
          </cell>
          <cell r="C158">
            <v>7841881020014</v>
          </cell>
          <cell r="D158" t="str">
            <v>VAPE GRAPE ICE 800PUFF 2ml ZOMO</v>
          </cell>
          <cell r="E158">
            <v>10</v>
          </cell>
          <cell r="F158" t="str">
            <v>BEBIDAS</v>
          </cell>
          <cell r="G158" t="str">
            <v>BEBIDAS</v>
          </cell>
          <cell r="H158" t="str">
            <v>CIGARRILLOS - VAPES</v>
          </cell>
          <cell r="I158" t="str">
            <v>CIGARRILLOS-VAPES</v>
          </cell>
          <cell r="J158" t="str">
            <v>VAPES-ESENCIAS</v>
          </cell>
          <cell r="K158" t="str">
            <v>ZOMO</v>
          </cell>
          <cell r="L158">
            <v>747</v>
          </cell>
          <cell r="M158" t="str">
            <v>APOLO IMPORT S.A. 5 - SINERGIA (747)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 t="str">
            <v xml:space="preserve"> </v>
          </cell>
          <cell r="AK158" t="str">
            <v xml:space="preserve"> </v>
          </cell>
          <cell r="AL158" t="str">
            <v xml:space="preserve"> </v>
          </cell>
          <cell r="AM158" t="str">
            <v xml:space="preserve"> </v>
          </cell>
          <cell r="AN158" t="str">
            <v xml:space="preserve"> </v>
          </cell>
          <cell r="AO158" t="str">
            <v xml:space="preserve"> </v>
          </cell>
          <cell r="AP158" t="str">
            <v>SV</v>
          </cell>
          <cell r="AQ158" t="str">
            <v>SV</v>
          </cell>
          <cell r="AR158" t="str">
            <v>SV</v>
          </cell>
          <cell r="AS158" t="str">
            <v>SV</v>
          </cell>
          <cell r="AT158" t="str">
            <v>SV</v>
          </cell>
          <cell r="AU158" t="str">
            <v>SV</v>
          </cell>
          <cell r="AV158">
            <v>26569.999994999998</v>
          </cell>
          <cell r="AW158">
            <v>26569.985970000002</v>
          </cell>
          <cell r="AX158">
            <v>39900</v>
          </cell>
          <cell r="AY158">
            <v>0.5016936397255729</v>
          </cell>
          <cell r="AZ158">
            <v>0.3340852131578948</v>
          </cell>
          <cell r="BA158">
            <v>37900</v>
          </cell>
          <cell r="BB158">
            <v>3</v>
          </cell>
          <cell r="BC158">
            <v>0.42642077557892755</v>
          </cell>
          <cell r="BD158">
            <v>0.2989445911609499</v>
          </cell>
          <cell r="BE158">
            <v>35900</v>
          </cell>
          <cell r="BF158">
            <v>6</v>
          </cell>
          <cell r="BG158">
            <v>0.35114791143228241</v>
          </cell>
          <cell r="BH158">
            <v>0.25988857952646244</v>
          </cell>
        </row>
        <row r="159">
          <cell r="B159">
            <v>27815</v>
          </cell>
          <cell r="C159">
            <v>7841881020021</v>
          </cell>
          <cell r="D159" t="str">
            <v>VAPE GUM MINT 800PUFF 2ml ZOMO</v>
          </cell>
          <cell r="E159">
            <v>10</v>
          </cell>
          <cell r="F159" t="str">
            <v>BEBIDAS</v>
          </cell>
          <cell r="G159" t="str">
            <v>BEBIDAS</v>
          </cell>
          <cell r="H159" t="str">
            <v>CIGARRILLOS - VAPES</v>
          </cell>
          <cell r="I159" t="str">
            <v>CIGARRILLOS-VAPES</v>
          </cell>
          <cell r="J159" t="str">
            <v>VAPES-ESENCIAS</v>
          </cell>
          <cell r="K159" t="str">
            <v>ZOMO</v>
          </cell>
          <cell r="L159">
            <v>747</v>
          </cell>
          <cell r="M159" t="str">
            <v>APOLO IMPORT S.A. 5 - SINERGIA (747)</v>
          </cell>
          <cell r="N159">
            <v>1</v>
          </cell>
          <cell r="O159">
            <v>0</v>
          </cell>
          <cell r="P159">
            <v>1</v>
          </cell>
          <cell r="Q159">
            <v>1</v>
          </cell>
          <cell r="R159">
            <v>0</v>
          </cell>
          <cell r="S159">
            <v>0</v>
          </cell>
          <cell r="T159">
            <v>1</v>
          </cell>
          <cell r="U159">
            <v>1</v>
          </cell>
          <cell r="V159">
            <v>3</v>
          </cell>
          <cell r="W159">
            <v>0</v>
          </cell>
          <cell r="X159">
            <v>0</v>
          </cell>
          <cell r="Y159">
            <v>1</v>
          </cell>
          <cell r="Z159">
            <v>1</v>
          </cell>
          <cell r="AA159">
            <v>3</v>
          </cell>
          <cell r="AB159">
            <v>0</v>
          </cell>
          <cell r="AC159">
            <v>0</v>
          </cell>
          <cell r="AD159">
            <v>4</v>
          </cell>
          <cell r="AE159">
            <v>3</v>
          </cell>
          <cell r="AF159">
            <v>0</v>
          </cell>
          <cell r="AG159">
            <v>0</v>
          </cell>
          <cell r="AH159">
            <v>0</v>
          </cell>
          <cell r="AI159">
            <v>0</v>
          </cell>
          <cell r="AJ159" t="str">
            <v xml:space="preserve"> </v>
          </cell>
          <cell r="AK159" t="str">
            <v xml:space="preserve"> </v>
          </cell>
          <cell r="AL159" t="str">
            <v xml:space="preserve"> </v>
          </cell>
          <cell r="AM159" t="str">
            <v xml:space="preserve"> </v>
          </cell>
          <cell r="AN159" t="str">
            <v xml:space="preserve"> </v>
          </cell>
          <cell r="AO159" t="str">
            <v xml:space="preserve"> </v>
          </cell>
          <cell r="AP159">
            <v>0</v>
          </cell>
          <cell r="AQ159">
            <v>0</v>
          </cell>
          <cell r="AR159">
            <v>0</v>
          </cell>
          <cell r="AS159" t="str">
            <v>SV</v>
          </cell>
          <cell r="AT159" t="str">
            <v>SV</v>
          </cell>
          <cell r="AU159" t="str">
            <v>SV</v>
          </cell>
          <cell r="AV159">
            <v>26570.000049999999</v>
          </cell>
          <cell r="AW159">
            <v>26569.999830000001</v>
          </cell>
          <cell r="AX159">
            <v>39900</v>
          </cell>
          <cell r="AY159">
            <v>0.50169363661706146</v>
          </cell>
          <cell r="AZ159">
            <v>0.33408521177944867</v>
          </cell>
          <cell r="BA159">
            <v>37900</v>
          </cell>
          <cell r="BB159">
            <v>3</v>
          </cell>
          <cell r="BC159">
            <v>0.42642077262623124</v>
          </cell>
          <cell r="BD159">
            <v>0.29894458970976256</v>
          </cell>
          <cell r="BE159">
            <v>35900</v>
          </cell>
          <cell r="BF159">
            <v>6</v>
          </cell>
          <cell r="BG159">
            <v>0.35114790863540102</v>
          </cell>
          <cell r="BH159">
            <v>0.25988857799442899</v>
          </cell>
        </row>
        <row r="160">
          <cell r="B160">
            <v>27816</v>
          </cell>
          <cell r="C160">
            <v>7841881020250</v>
          </cell>
          <cell r="D160" t="str">
            <v>VAPE MANGO ICE 1500PUFF 5ml ZOMO</v>
          </cell>
          <cell r="E160">
            <v>10</v>
          </cell>
          <cell r="F160" t="str">
            <v>BEBIDAS</v>
          </cell>
          <cell r="G160" t="str">
            <v>BEBIDAS</v>
          </cell>
          <cell r="H160" t="str">
            <v>CIGARRILLOS - VAPES</v>
          </cell>
          <cell r="I160" t="str">
            <v>CIGARRILLOS-VAPES</v>
          </cell>
          <cell r="J160" t="str">
            <v>VAPES-ESENCIAS</v>
          </cell>
          <cell r="K160" t="str">
            <v>ZOMO</v>
          </cell>
          <cell r="L160">
            <v>747</v>
          </cell>
          <cell r="M160" t="str">
            <v>APOLO IMPORT S.A. 5 - SINERGIA (747)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2</v>
          </cell>
          <cell r="W160">
            <v>7</v>
          </cell>
          <cell r="X160">
            <v>1</v>
          </cell>
          <cell r="Y160">
            <v>0</v>
          </cell>
          <cell r="Z160">
            <v>2</v>
          </cell>
          <cell r="AA160">
            <v>0</v>
          </cell>
          <cell r="AB160">
            <v>0</v>
          </cell>
          <cell r="AC160">
            <v>0</v>
          </cell>
          <cell r="AD160">
            <v>1</v>
          </cell>
          <cell r="AE160">
            <v>2</v>
          </cell>
          <cell r="AF160">
            <v>1</v>
          </cell>
          <cell r="AG160">
            <v>1</v>
          </cell>
          <cell r="AH160">
            <v>0</v>
          </cell>
          <cell r="AI160">
            <v>0</v>
          </cell>
          <cell r="AJ160" t="str">
            <v xml:space="preserve"> </v>
          </cell>
          <cell r="AK160" t="str">
            <v xml:space="preserve"> </v>
          </cell>
          <cell r="AL160" t="str">
            <v xml:space="preserve"> </v>
          </cell>
          <cell r="AM160" t="str">
            <v xml:space="preserve"> </v>
          </cell>
          <cell r="AN160" t="str">
            <v xml:space="preserve"> </v>
          </cell>
          <cell r="AO160" t="str">
            <v xml:space="preserve"> </v>
          </cell>
          <cell r="AP160" t="str">
            <v>SV</v>
          </cell>
          <cell r="AQ160" t="str">
            <v>SV</v>
          </cell>
          <cell r="AR160" t="str">
            <v>SV</v>
          </cell>
          <cell r="AS160" t="str">
            <v>SV</v>
          </cell>
          <cell r="AT160">
            <v>0</v>
          </cell>
          <cell r="AU160" t="str">
            <v>SV</v>
          </cell>
          <cell r="AV160">
            <v>33249.999969999997</v>
          </cell>
          <cell r="AW160">
            <v>33249.999860000004</v>
          </cell>
          <cell r="AX160">
            <v>49900</v>
          </cell>
          <cell r="AY160">
            <v>0.50075188105331003</v>
          </cell>
          <cell r="AZ160">
            <v>0.33366733527054115</v>
          </cell>
          <cell r="BA160">
            <v>45900</v>
          </cell>
          <cell r="BB160">
            <v>3</v>
          </cell>
          <cell r="BC160">
            <v>0.38045112906506873</v>
          </cell>
          <cell r="BD160">
            <v>0.27559912919389984</v>
          </cell>
          <cell r="BE160">
            <v>39900</v>
          </cell>
          <cell r="BF160">
            <v>6</v>
          </cell>
          <cell r="BG160">
            <v>0.20000000108270677</v>
          </cell>
          <cell r="BH160">
            <v>0.16666666741854644</v>
          </cell>
        </row>
        <row r="161">
          <cell r="B161">
            <v>27817</v>
          </cell>
          <cell r="C161">
            <v>7841881020045</v>
          </cell>
          <cell r="D161" t="str">
            <v>VAPE MANGO ICE 800PUFF 2ml ZOMO</v>
          </cell>
          <cell r="E161">
            <v>10</v>
          </cell>
          <cell r="F161" t="str">
            <v>BEBIDAS</v>
          </cell>
          <cell r="G161" t="str">
            <v>BEBIDAS</v>
          </cell>
          <cell r="H161" t="str">
            <v>CIGARRILLOS - VAPES</v>
          </cell>
          <cell r="I161" t="str">
            <v>CIGARRILLOS-VAPES</v>
          </cell>
          <cell r="J161" t="str">
            <v>VAPES-ESENCIAS</v>
          </cell>
          <cell r="K161" t="str">
            <v>ZOMO</v>
          </cell>
          <cell r="L161">
            <v>747</v>
          </cell>
          <cell r="M161" t="str">
            <v>APOLO IMPORT S.A. 5 - SINERGIA (747)</v>
          </cell>
          <cell r="N161">
            <v>0</v>
          </cell>
          <cell r="O161">
            <v>0</v>
          </cell>
          <cell r="P161">
            <v>1</v>
          </cell>
          <cell r="Q161">
            <v>1</v>
          </cell>
          <cell r="R161">
            <v>1</v>
          </cell>
          <cell r="S161">
            <v>0</v>
          </cell>
          <cell r="T161">
            <v>0</v>
          </cell>
          <cell r="U161">
            <v>0</v>
          </cell>
          <cell r="V161">
            <v>3</v>
          </cell>
          <cell r="W161">
            <v>0</v>
          </cell>
          <cell r="X161">
            <v>0</v>
          </cell>
          <cell r="Y161">
            <v>0</v>
          </cell>
          <cell r="Z161">
            <v>1</v>
          </cell>
          <cell r="AA161">
            <v>1</v>
          </cell>
          <cell r="AB161">
            <v>0</v>
          </cell>
          <cell r="AC161">
            <v>0</v>
          </cell>
          <cell r="AD161">
            <v>1</v>
          </cell>
          <cell r="AE161">
            <v>0</v>
          </cell>
          <cell r="AF161">
            <v>1</v>
          </cell>
          <cell r="AG161">
            <v>1</v>
          </cell>
          <cell r="AH161">
            <v>0</v>
          </cell>
          <cell r="AI161">
            <v>0</v>
          </cell>
          <cell r="AJ161" t="str">
            <v xml:space="preserve"> </v>
          </cell>
          <cell r="AK161" t="str">
            <v xml:space="preserve"> </v>
          </cell>
          <cell r="AL161" t="str">
            <v xml:space="preserve"> </v>
          </cell>
          <cell r="AM161" t="str">
            <v xml:space="preserve"> </v>
          </cell>
          <cell r="AN161" t="str">
            <v xml:space="preserve"> </v>
          </cell>
          <cell r="AO161" t="str">
            <v xml:space="preserve"> </v>
          </cell>
          <cell r="AP161">
            <v>0</v>
          </cell>
          <cell r="AQ161" t="str">
            <v>SV</v>
          </cell>
          <cell r="AR161" t="str">
            <v>SV</v>
          </cell>
          <cell r="AS161" t="str">
            <v>SV</v>
          </cell>
          <cell r="AT161">
            <v>0</v>
          </cell>
          <cell r="AU161" t="str">
            <v>SV</v>
          </cell>
          <cell r="AV161">
            <v>26570.000049999999</v>
          </cell>
          <cell r="AW161">
            <v>26569.999830000001</v>
          </cell>
          <cell r="AX161">
            <v>39900</v>
          </cell>
          <cell r="AY161">
            <v>0.50169363661706146</v>
          </cell>
          <cell r="AZ161">
            <v>0.33408521177944867</v>
          </cell>
          <cell r="BA161">
            <v>37900</v>
          </cell>
          <cell r="BB161">
            <v>3</v>
          </cell>
          <cell r="BC161">
            <v>0.42642077262623124</v>
          </cell>
          <cell r="BD161">
            <v>0.29894458970976256</v>
          </cell>
          <cell r="BE161">
            <v>35900</v>
          </cell>
          <cell r="BF161">
            <v>6</v>
          </cell>
          <cell r="BG161">
            <v>0.35114790863540102</v>
          </cell>
          <cell r="BH161">
            <v>0.25988857799442899</v>
          </cell>
        </row>
        <row r="162">
          <cell r="B162">
            <v>27818</v>
          </cell>
          <cell r="C162">
            <v>7841881020274</v>
          </cell>
          <cell r="D162" t="str">
            <v>VAPE MINT 1500PUFF 5ml ZOMO</v>
          </cell>
          <cell r="E162">
            <v>10</v>
          </cell>
          <cell r="F162" t="str">
            <v>BEBIDAS</v>
          </cell>
          <cell r="G162" t="str">
            <v>BEBIDAS</v>
          </cell>
          <cell r="H162" t="str">
            <v>CIGARRILLOS - VAPES</v>
          </cell>
          <cell r="I162" t="str">
            <v>CIGARRILLOS-VAPES</v>
          </cell>
          <cell r="J162" t="str">
            <v>VAPES-ESENCIAS</v>
          </cell>
          <cell r="K162" t="str">
            <v>ZOMO</v>
          </cell>
          <cell r="L162">
            <v>747</v>
          </cell>
          <cell r="M162" t="str">
            <v>APOLO IMPORT S.A. 5 - SINERGIA (747)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6</v>
          </cell>
          <cell r="AA162">
            <v>0</v>
          </cell>
          <cell r="AB162">
            <v>3</v>
          </cell>
          <cell r="AC162">
            <v>3</v>
          </cell>
          <cell r="AD162">
            <v>2</v>
          </cell>
          <cell r="AE162">
            <v>1</v>
          </cell>
          <cell r="AF162">
            <v>1</v>
          </cell>
          <cell r="AG162">
            <v>1</v>
          </cell>
          <cell r="AH162">
            <v>0</v>
          </cell>
          <cell r="AI162">
            <v>0</v>
          </cell>
          <cell r="AJ162" t="str">
            <v xml:space="preserve"> </v>
          </cell>
          <cell r="AK162" t="str">
            <v xml:space="preserve"> </v>
          </cell>
          <cell r="AL162" t="str">
            <v xml:space="preserve"> </v>
          </cell>
          <cell r="AM162" t="str">
            <v xml:space="preserve"> </v>
          </cell>
          <cell r="AN162" t="str">
            <v xml:space="preserve"> </v>
          </cell>
          <cell r="AO162" t="str">
            <v xml:space="preserve"> </v>
          </cell>
          <cell r="AP162" t="str">
            <v>SV</v>
          </cell>
          <cell r="AQ162" t="str">
            <v>SV</v>
          </cell>
          <cell r="AR162" t="str">
            <v>SV</v>
          </cell>
          <cell r="AS162">
            <v>0</v>
          </cell>
          <cell r="AT162">
            <v>0</v>
          </cell>
          <cell r="AU162" t="str">
            <v>SV</v>
          </cell>
          <cell r="AV162">
            <v>33249.999969999997</v>
          </cell>
          <cell r="AW162">
            <v>33249.999750000003</v>
          </cell>
          <cell r="AX162">
            <v>49900</v>
          </cell>
          <cell r="AY162">
            <v>0.50075188105331003</v>
          </cell>
          <cell r="AZ162">
            <v>0.33366733527054115</v>
          </cell>
          <cell r="BA162">
            <v>45900</v>
          </cell>
          <cell r="BB162">
            <v>3</v>
          </cell>
          <cell r="BC162">
            <v>0.38045112906506873</v>
          </cell>
          <cell r="BD162">
            <v>0.27559912919389984</v>
          </cell>
          <cell r="BE162">
            <v>39900</v>
          </cell>
          <cell r="BF162">
            <v>6</v>
          </cell>
          <cell r="BG162">
            <v>0.20000000108270677</v>
          </cell>
          <cell r="BH162">
            <v>0.16666666741854644</v>
          </cell>
        </row>
        <row r="163">
          <cell r="B163">
            <v>27819</v>
          </cell>
          <cell r="C163">
            <v>7841881020113</v>
          </cell>
          <cell r="D163" t="str">
            <v>VAPE PASSION MIX ICE 800PUFF 2ml ZOMO</v>
          </cell>
          <cell r="E163">
            <v>10</v>
          </cell>
          <cell r="F163" t="str">
            <v>BEBIDAS</v>
          </cell>
          <cell r="G163" t="str">
            <v>BEBIDAS</v>
          </cell>
          <cell r="H163" t="str">
            <v>CIGARRILLOS - VAPES</v>
          </cell>
          <cell r="I163" t="str">
            <v>CIGARRILLOS-VAPES</v>
          </cell>
          <cell r="J163" t="str">
            <v>VAPES-ESENCIAS</v>
          </cell>
          <cell r="K163" t="str">
            <v>ZOMO</v>
          </cell>
          <cell r="L163">
            <v>747</v>
          </cell>
          <cell r="M163" t="str">
            <v>APOLO IMPORT S.A. 5 - SINERGIA (747)</v>
          </cell>
          <cell r="N163">
            <v>0</v>
          </cell>
          <cell r="O163">
            <v>1</v>
          </cell>
          <cell r="P163">
            <v>1</v>
          </cell>
          <cell r="Q163">
            <v>1</v>
          </cell>
          <cell r="R163">
            <v>1</v>
          </cell>
          <cell r="S163">
            <v>1</v>
          </cell>
          <cell r="T163">
            <v>0</v>
          </cell>
          <cell r="U163">
            <v>0</v>
          </cell>
          <cell r="V163">
            <v>2</v>
          </cell>
          <cell r="W163">
            <v>2</v>
          </cell>
          <cell r="X163">
            <v>0</v>
          </cell>
          <cell r="Y163">
            <v>0</v>
          </cell>
          <cell r="Z163">
            <v>1</v>
          </cell>
          <cell r="AA163">
            <v>1</v>
          </cell>
          <cell r="AB163">
            <v>1</v>
          </cell>
          <cell r="AC163">
            <v>0</v>
          </cell>
          <cell r="AD163">
            <v>4</v>
          </cell>
          <cell r="AE163">
            <v>4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 t="str">
            <v xml:space="preserve"> </v>
          </cell>
          <cell r="AK163" t="str">
            <v xml:space="preserve"> </v>
          </cell>
          <cell r="AL163" t="str">
            <v xml:space="preserve"> </v>
          </cell>
          <cell r="AM163" t="str">
            <v xml:space="preserve"> </v>
          </cell>
          <cell r="AN163" t="str">
            <v xml:space="preserve"> </v>
          </cell>
          <cell r="AO163" t="str">
            <v xml:space="preserve"> </v>
          </cell>
          <cell r="AP163">
            <v>0</v>
          </cell>
          <cell r="AQ163" t="str">
            <v>SV</v>
          </cell>
          <cell r="AR163" t="str">
            <v>SV</v>
          </cell>
          <cell r="AS163" t="str">
            <v>SV</v>
          </cell>
          <cell r="AT163" t="str">
            <v>SV</v>
          </cell>
          <cell r="AU163" t="str">
            <v>SV</v>
          </cell>
          <cell r="AV163">
            <v>26570.000049999999</v>
          </cell>
          <cell r="AW163">
            <v>26569.999940000002</v>
          </cell>
          <cell r="AX163">
            <v>39900</v>
          </cell>
          <cell r="AY163">
            <v>0.50169363661706146</v>
          </cell>
          <cell r="AZ163">
            <v>0.33408521177944867</v>
          </cell>
          <cell r="BA163">
            <v>37900</v>
          </cell>
          <cell r="BB163">
            <v>3</v>
          </cell>
          <cell r="BC163">
            <v>0.42642077262623124</v>
          </cell>
          <cell r="BD163">
            <v>0.29894458970976256</v>
          </cell>
          <cell r="BE163">
            <v>35900</v>
          </cell>
          <cell r="BF163">
            <v>6</v>
          </cell>
          <cell r="BG163">
            <v>0.35114790863540102</v>
          </cell>
          <cell r="BH163">
            <v>0.25988857799442899</v>
          </cell>
        </row>
        <row r="164">
          <cell r="B164">
            <v>27820</v>
          </cell>
          <cell r="C164">
            <v>7841881026474</v>
          </cell>
          <cell r="D164" t="str">
            <v>VAPE PEACH CRUNCH 1500PUFF 5ml ZOMO</v>
          </cell>
          <cell r="E164">
            <v>10</v>
          </cell>
          <cell r="F164" t="str">
            <v>BEBIDAS</v>
          </cell>
          <cell r="G164" t="str">
            <v>BEBIDAS</v>
          </cell>
          <cell r="H164" t="str">
            <v>CIGARRILLOS - VAPES</v>
          </cell>
          <cell r="I164" t="str">
            <v>CIGARRILLOS-VAPES</v>
          </cell>
          <cell r="J164" t="str">
            <v>VAPES-ESENCIAS</v>
          </cell>
          <cell r="K164" t="str">
            <v>ZOMO</v>
          </cell>
          <cell r="L164">
            <v>747</v>
          </cell>
          <cell r="M164" t="str">
            <v>APOLO IMPORT S.A. 5 - SINERGIA (747)</v>
          </cell>
          <cell r="N164">
            <v>2</v>
          </cell>
          <cell r="O164">
            <v>0</v>
          </cell>
          <cell r="P164">
            <v>1</v>
          </cell>
          <cell r="Q164">
            <v>1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1</v>
          </cell>
          <cell r="AE164">
            <v>0</v>
          </cell>
          <cell r="AF164">
            <v>1</v>
          </cell>
          <cell r="AG164">
            <v>1</v>
          </cell>
          <cell r="AH164">
            <v>0</v>
          </cell>
          <cell r="AI164">
            <v>0</v>
          </cell>
          <cell r="AJ164" t="str">
            <v xml:space="preserve"> </v>
          </cell>
          <cell r="AK164" t="str">
            <v xml:space="preserve"> </v>
          </cell>
          <cell r="AL164" t="str">
            <v xml:space="preserve"> </v>
          </cell>
          <cell r="AM164" t="str">
            <v xml:space="preserve"> </v>
          </cell>
          <cell r="AN164" t="str">
            <v xml:space="preserve"> </v>
          </cell>
          <cell r="AO164" t="str">
            <v xml:space="preserve"> </v>
          </cell>
          <cell r="AP164">
            <v>0</v>
          </cell>
          <cell r="AQ164" t="str">
            <v>SV</v>
          </cell>
          <cell r="AR164" t="str">
            <v>SV</v>
          </cell>
          <cell r="AS164" t="str">
            <v>SV</v>
          </cell>
          <cell r="AT164">
            <v>0</v>
          </cell>
          <cell r="AU164" t="str">
            <v>SV</v>
          </cell>
          <cell r="AV164">
            <v>33249.999969999997</v>
          </cell>
          <cell r="AW164">
            <v>33249.999969999997</v>
          </cell>
          <cell r="AX164">
            <v>49900</v>
          </cell>
          <cell r="AY164">
            <v>0.50075188105331003</v>
          </cell>
          <cell r="AZ164">
            <v>0.33366733527054115</v>
          </cell>
          <cell r="BA164">
            <v>45900</v>
          </cell>
          <cell r="BB164">
            <v>3</v>
          </cell>
          <cell r="BC164">
            <v>0.38045112906506873</v>
          </cell>
          <cell r="BD164">
            <v>0.27559912919389984</v>
          </cell>
          <cell r="BE164">
            <v>39900</v>
          </cell>
          <cell r="BF164">
            <v>6</v>
          </cell>
          <cell r="BG164">
            <v>0.20000000108270677</v>
          </cell>
          <cell r="BH164">
            <v>0.16666666741854644</v>
          </cell>
        </row>
        <row r="165">
          <cell r="B165">
            <v>27821</v>
          </cell>
          <cell r="C165">
            <v>7841881020311</v>
          </cell>
          <cell r="D165" t="str">
            <v>VAPE PINEAPPLE ICE 1500PUFF 5ml ZOMO</v>
          </cell>
          <cell r="E165">
            <v>10</v>
          </cell>
          <cell r="F165" t="str">
            <v>BEBIDAS</v>
          </cell>
          <cell r="G165" t="str">
            <v>BEBIDAS</v>
          </cell>
          <cell r="H165" t="str">
            <v>CIGARRILLOS - VAPES</v>
          </cell>
          <cell r="I165" t="str">
            <v>CIGARRILLOS-VAPES</v>
          </cell>
          <cell r="J165" t="str">
            <v>VAPES-ESENCIAS</v>
          </cell>
          <cell r="K165" t="str">
            <v>ZOMO</v>
          </cell>
          <cell r="L165">
            <v>747</v>
          </cell>
          <cell r="M165" t="str">
            <v>APOLO IMPORT S.A. 5 - SINERGIA (747)</v>
          </cell>
          <cell r="N165">
            <v>0</v>
          </cell>
          <cell r="O165">
            <v>0</v>
          </cell>
          <cell r="P165">
            <v>2</v>
          </cell>
          <cell r="Q165">
            <v>3</v>
          </cell>
          <cell r="R165">
            <v>3</v>
          </cell>
          <cell r="S165">
            <v>4</v>
          </cell>
          <cell r="T165">
            <v>2</v>
          </cell>
          <cell r="U165">
            <v>2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1</v>
          </cell>
          <cell r="AA165">
            <v>0</v>
          </cell>
          <cell r="AB165">
            <v>0</v>
          </cell>
          <cell r="AC165">
            <v>0</v>
          </cell>
          <cell r="AD165">
            <v>1</v>
          </cell>
          <cell r="AE165">
            <v>1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 t="str">
            <v xml:space="preserve"> </v>
          </cell>
          <cell r="AK165" t="str">
            <v xml:space="preserve"> </v>
          </cell>
          <cell r="AL165" t="str">
            <v xml:space="preserve"> </v>
          </cell>
          <cell r="AM165" t="str">
            <v xml:space="preserve"> </v>
          </cell>
          <cell r="AN165" t="str">
            <v xml:space="preserve"> </v>
          </cell>
          <cell r="AO165" t="str">
            <v xml:space="preserve"> </v>
          </cell>
          <cell r="AP165">
            <v>0</v>
          </cell>
          <cell r="AQ165">
            <v>0</v>
          </cell>
          <cell r="AR165" t="str">
            <v>SV</v>
          </cell>
          <cell r="AS165" t="str">
            <v>SV</v>
          </cell>
          <cell r="AT165" t="str">
            <v>SV</v>
          </cell>
          <cell r="AU165" t="str">
            <v>SV</v>
          </cell>
          <cell r="AV165">
            <v>33249.999969999997</v>
          </cell>
          <cell r="AW165">
            <v>33249.999969999997</v>
          </cell>
          <cell r="AX165">
            <v>49900</v>
          </cell>
          <cell r="AY165">
            <v>0.50075188105331003</v>
          </cell>
          <cell r="AZ165">
            <v>0.33366733527054115</v>
          </cell>
          <cell r="BA165">
            <v>45900</v>
          </cell>
          <cell r="BB165">
            <v>3</v>
          </cell>
          <cell r="BC165">
            <v>0.38045112906506873</v>
          </cell>
          <cell r="BD165">
            <v>0.27559912919389984</v>
          </cell>
          <cell r="BE165">
            <v>39900</v>
          </cell>
          <cell r="BF165">
            <v>6</v>
          </cell>
          <cell r="BG165">
            <v>0.20000000108270677</v>
          </cell>
          <cell r="BH165">
            <v>0.16666666741854644</v>
          </cell>
        </row>
        <row r="166">
          <cell r="B166">
            <v>27822</v>
          </cell>
          <cell r="C166">
            <v>7841881020120</v>
          </cell>
          <cell r="D166" t="str">
            <v>VAPE PINEAPPLE ICE 800PUFF 2ml ZOMO</v>
          </cell>
          <cell r="E166">
            <v>10</v>
          </cell>
          <cell r="F166" t="str">
            <v>BEBIDAS</v>
          </cell>
          <cell r="G166" t="str">
            <v>BEBIDAS</v>
          </cell>
          <cell r="H166" t="str">
            <v>CIGARRILLOS - VAPES</v>
          </cell>
          <cell r="I166" t="str">
            <v>CIGARRILLOS-VAPES</v>
          </cell>
          <cell r="J166" t="str">
            <v>VAPES-ESENCIAS</v>
          </cell>
          <cell r="K166" t="str">
            <v>ZOMO</v>
          </cell>
          <cell r="L166">
            <v>747</v>
          </cell>
          <cell r="M166" t="str">
            <v>APOLO IMPORT S.A. 5 - SINERGIA (747)</v>
          </cell>
          <cell r="N166">
            <v>2</v>
          </cell>
          <cell r="O166">
            <v>2</v>
          </cell>
          <cell r="P166">
            <v>1</v>
          </cell>
          <cell r="Q166">
            <v>1</v>
          </cell>
          <cell r="R166">
            <v>8</v>
          </cell>
          <cell r="S166">
            <v>5</v>
          </cell>
          <cell r="T166">
            <v>3</v>
          </cell>
          <cell r="U166">
            <v>1</v>
          </cell>
          <cell r="V166">
            <v>1</v>
          </cell>
          <cell r="W166">
            <v>0</v>
          </cell>
          <cell r="X166">
            <v>0</v>
          </cell>
          <cell r="Y166">
            <v>0</v>
          </cell>
          <cell r="Z166">
            <v>1</v>
          </cell>
          <cell r="AA166">
            <v>2</v>
          </cell>
          <cell r="AB166">
            <v>3</v>
          </cell>
          <cell r="AC166">
            <v>4</v>
          </cell>
          <cell r="AD166">
            <v>3</v>
          </cell>
          <cell r="AE166">
            <v>0</v>
          </cell>
          <cell r="AF166">
            <v>1</v>
          </cell>
          <cell r="AG166">
            <v>1</v>
          </cell>
          <cell r="AH166">
            <v>0</v>
          </cell>
          <cell r="AI166">
            <v>0</v>
          </cell>
          <cell r="AJ166" t="str">
            <v xml:space="preserve"> </v>
          </cell>
          <cell r="AK166" t="str">
            <v xml:space="preserve"> </v>
          </cell>
          <cell r="AL166" t="str">
            <v xml:space="preserve"> </v>
          </cell>
          <cell r="AM166" t="str">
            <v xml:space="preserve"> </v>
          </cell>
          <cell r="AN166" t="str">
            <v xml:space="preserve"> </v>
          </cell>
          <cell r="AO166" t="str">
            <v xml:space="preserve"> </v>
          </cell>
          <cell r="AP166">
            <v>0</v>
          </cell>
          <cell r="AQ166">
            <v>0</v>
          </cell>
          <cell r="AR166" t="str">
            <v>SV</v>
          </cell>
          <cell r="AS166">
            <v>0</v>
          </cell>
          <cell r="AT166">
            <v>0</v>
          </cell>
          <cell r="AU166" t="str">
            <v>SV</v>
          </cell>
          <cell r="AV166">
            <v>26570.000049999999</v>
          </cell>
          <cell r="AW166">
            <v>26569.999940000002</v>
          </cell>
          <cell r="AX166">
            <v>39900</v>
          </cell>
          <cell r="AY166">
            <v>0.50169363661706146</v>
          </cell>
          <cell r="AZ166">
            <v>0.33408521177944867</v>
          </cell>
          <cell r="BA166">
            <v>37900</v>
          </cell>
          <cell r="BB166">
            <v>3</v>
          </cell>
          <cell r="BC166">
            <v>0.42642077262623124</v>
          </cell>
          <cell r="BD166">
            <v>0.29894458970976256</v>
          </cell>
          <cell r="BE166">
            <v>35900</v>
          </cell>
          <cell r="BF166">
            <v>6</v>
          </cell>
          <cell r="BG166">
            <v>0.35114790863540102</v>
          </cell>
          <cell r="BH166">
            <v>0.25988857799442899</v>
          </cell>
        </row>
        <row r="167">
          <cell r="B167">
            <v>27823</v>
          </cell>
          <cell r="C167">
            <v>7841881020144</v>
          </cell>
          <cell r="D167" t="str">
            <v>VAPE POME ICE 800PUFF 2ml ZOMO</v>
          </cell>
          <cell r="E167">
            <v>10</v>
          </cell>
          <cell r="F167" t="str">
            <v>BEBIDAS</v>
          </cell>
          <cell r="G167" t="str">
            <v>BEBIDAS</v>
          </cell>
          <cell r="H167" t="str">
            <v>CIGARRILLOS - VAPES</v>
          </cell>
          <cell r="I167" t="str">
            <v>CIGARRILLOS-VAPES</v>
          </cell>
          <cell r="J167" t="str">
            <v>VAPES-ESENCIAS</v>
          </cell>
          <cell r="K167" t="str">
            <v>ZOMO</v>
          </cell>
          <cell r="L167">
            <v>747</v>
          </cell>
          <cell r="M167" t="str">
            <v>APOLO IMPORT S.A. 5 - SINERGIA (747)</v>
          </cell>
          <cell r="N167">
            <v>1</v>
          </cell>
          <cell r="O167">
            <v>1</v>
          </cell>
          <cell r="P167">
            <v>5</v>
          </cell>
          <cell r="Q167">
            <v>4</v>
          </cell>
          <cell r="R167">
            <v>0</v>
          </cell>
          <cell r="S167">
            <v>0</v>
          </cell>
          <cell r="T167">
            <v>0</v>
          </cell>
          <cell r="U167">
            <v>0</v>
          </cell>
          <cell r="V167">
            <v>5</v>
          </cell>
          <cell r="W167">
            <v>3</v>
          </cell>
          <cell r="X167">
            <v>0</v>
          </cell>
          <cell r="Y167">
            <v>0</v>
          </cell>
          <cell r="Z167">
            <v>2</v>
          </cell>
          <cell r="AA167">
            <v>1</v>
          </cell>
          <cell r="AB167">
            <v>3</v>
          </cell>
          <cell r="AC167">
            <v>0</v>
          </cell>
          <cell r="AD167">
            <v>3</v>
          </cell>
          <cell r="AE167">
            <v>1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 t="str">
            <v xml:space="preserve"> </v>
          </cell>
          <cell r="AK167" t="str">
            <v xml:space="preserve"> </v>
          </cell>
          <cell r="AL167" t="str">
            <v xml:space="preserve"> </v>
          </cell>
          <cell r="AM167" t="str">
            <v xml:space="preserve"> </v>
          </cell>
          <cell r="AN167" t="str">
            <v xml:space="preserve"> </v>
          </cell>
          <cell r="AO167" t="str">
            <v xml:space="preserve"> </v>
          </cell>
          <cell r="AP167">
            <v>0</v>
          </cell>
          <cell r="AQ167" t="str">
            <v>SV</v>
          </cell>
          <cell r="AR167" t="str">
            <v>SV</v>
          </cell>
          <cell r="AS167" t="str">
            <v>SV</v>
          </cell>
          <cell r="AT167" t="str">
            <v>SV</v>
          </cell>
          <cell r="AU167" t="str">
            <v>SV</v>
          </cell>
          <cell r="AV167">
            <v>26570.000049999999</v>
          </cell>
          <cell r="AW167">
            <v>26569.99972</v>
          </cell>
          <cell r="AX167">
            <v>39900</v>
          </cell>
          <cell r="AY167">
            <v>0.50169363661706146</v>
          </cell>
          <cell r="AZ167">
            <v>0.33408521177944867</v>
          </cell>
          <cell r="BA167">
            <v>37900</v>
          </cell>
          <cell r="BB167">
            <v>3</v>
          </cell>
          <cell r="BC167">
            <v>0.42642077262623124</v>
          </cell>
          <cell r="BD167">
            <v>0.29894458970976256</v>
          </cell>
          <cell r="BE167">
            <v>35900</v>
          </cell>
          <cell r="BF167">
            <v>6</v>
          </cell>
          <cell r="BG167">
            <v>0.35114790863540102</v>
          </cell>
          <cell r="BH167">
            <v>0.25988857799442899</v>
          </cell>
        </row>
        <row r="168">
          <cell r="B168">
            <v>27824</v>
          </cell>
          <cell r="C168">
            <v>7841881019995</v>
          </cell>
          <cell r="D168" t="str">
            <v>VAPE STRAWBERRY CREAM 800PUFF 2ml ZOMO</v>
          </cell>
          <cell r="E168">
            <v>10</v>
          </cell>
          <cell r="F168" t="str">
            <v>BEBIDAS</v>
          </cell>
          <cell r="G168" t="str">
            <v>BEBIDAS</v>
          </cell>
          <cell r="H168" t="str">
            <v>CIGARRILLOS - VAPES</v>
          </cell>
          <cell r="I168" t="str">
            <v>CIGARRILLOS-VAPES</v>
          </cell>
          <cell r="J168" t="str">
            <v>VAPES-ESENCIAS</v>
          </cell>
          <cell r="K168" t="str">
            <v>ZOMO</v>
          </cell>
          <cell r="L168">
            <v>747</v>
          </cell>
          <cell r="M168" t="str">
            <v>APOLO IMPORT S.A. 5 - SINERGIA (747)</v>
          </cell>
          <cell r="N168">
            <v>1</v>
          </cell>
          <cell r="O168">
            <v>2</v>
          </cell>
          <cell r="P168">
            <v>1</v>
          </cell>
          <cell r="Q168">
            <v>2</v>
          </cell>
          <cell r="R168">
            <v>0</v>
          </cell>
          <cell r="S168">
            <v>0</v>
          </cell>
          <cell r="T168">
            <v>0</v>
          </cell>
          <cell r="U168">
            <v>1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1</v>
          </cell>
          <cell r="AJ168" t="str">
            <v xml:space="preserve"> </v>
          </cell>
          <cell r="AK168" t="str">
            <v xml:space="preserve"> </v>
          </cell>
          <cell r="AL168" t="str">
            <v xml:space="preserve"> </v>
          </cell>
          <cell r="AM168" t="str">
            <v xml:space="preserve"> </v>
          </cell>
          <cell r="AN168" t="str">
            <v xml:space="preserve"> </v>
          </cell>
          <cell r="AO168" t="str">
            <v xml:space="preserve"> </v>
          </cell>
          <cell r="AP168">
            <v>0</v>
          </cell>
          <cell r="AQ168">
            <v>0</v>
          </cell>
          <cell r="AR168" t="str">
            <v>SV</v>
          </cell>
          <cell r="AS168" t="str">
            <v>SV</v>
          </cell>
          <cell r="AT168" t="str">
            <v>SV</v>
          </cell>
          <cell r="AU168">
            <v>0</v>
          </cell>
          <cell r="AV168">
            <v>26570.000049999999</v>
          </cell>
          <cell r="AW168">
            <v>26569.999500000002</v>
          </cell>
          <cell r="AX168">
            <v>39900</v>
          </cell>
          <cell r="AY168">
            <v>0.50169363661706146</v>
          </cell>
          <cell r="AZ168">
            <v>0.33408521177944867</v>
          </cell>
          <cell r="BA168">
            <v>37900</v>
          </cell>
          <cell r="BB168">
            <v>3</v>
          </cell>
          <cell r="BC168">
            <v>0.42642077262623124</v>
          </cell>
          <cell r="BD168">
            <v>0.29894458970976256</v>
          </cell>
          <cell r="BE168">
            <v>35900</v>
          </cell>
          <cell r="BF168">
            <v>6</v>
          </cell>
          <cell r="BG168">
            <v>0.35114790863540102</v>
          </cell>
          <cell r="BH168">
            <v>0.25988857799442899</v>
          </cell>
        </row>
        <row r="169">
          <cell r="B169">
            <v>27825</v>
          </cell>
          <cell r="C169">
            <v>7841881020052</v>
          </cell>
          <cell r="D169" t="str">
            <v>VAPE TABACO 800PUFF 2ml ZOMO</v>
          </cell>
          <cell r="E169">
            <v>10</v>
          </cell>
          <cell r="F169" t="str">
            <v>BEBIDAS</v>
          </cell>
          <cell r="G169" t="str">
            <v>BEBIDAS</v>
          </cell>
          <cell r="H169" t="str">
            <v>CIGARRILLOS - VAPES</v>
          </cell>
          <cell r="I169" t="str">
            <v>CIGARRILLOS-VAPES</v>
          </cell>
          <cell r="J169" t="str">
            <v>VAPES-ESENCIAS</v>
          </cell>
          <cell r="K169" t="str">
            <v>ZOMO</v>
          </cell>
          <cell r="L169">
            <v>747</v>
          </cell>
          <cell r="M169" t="str">
            <v>APOLO IMPORT S.A. 5 - SINERGIA (747)</v>
          </cell>
          <cell r="N169">
            <v>1</v>
          </cell>
          <cell r="O169">
            <v>0</v>
          </cell>
          <cell r="P169">
            <v>0</v>
          </cell>
          <cell r="Q169">
            <v>0</v>
          </cell>
          <cell r="R169">
            <v>1</v>
          </cell>
          <cell r="S169">
            <v>1</v>
          </cell>
          <cell r="T169">
            <v>4</v>
          </cell>
          <cell r="U169">
            <v>1</v>
          </cell>
          <cell r="V169">
            <v>1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 t="str">
            <v xml:space="preserve"> </v>
          </cell>
          <cell r="AK169" t="str">
            <v xml:space="preserve"> </v>
          </cell>
          <cell r="AL169" t="str">
            <v xml:space="preserve"> </v>
          </cell>
          <cell r="AM169" t="str">
            <v xml:space="preserve"> </v>
          </cell>
          <cell r="AN169" t="str">
            <v xml:space="preserve"> </v>
          </cell>
          <cell r="AO169" t="str">
            <v xml:space="preserve"> </v>
          </cell>
          <cell r="AP169" t="str">
            <v>SV</v>
          </cell>
          <cell r="AQ169">
            <v>0</v>
          </cell>
          <cell r="AR169" t="str">
            <v>SV</v>
          </cell>
          <cell r="AS169" t="str">
            <v>SV</v>
          </cell>
          <cell r="AT169" t="str">
            <v>SV</v>
          </cell>
          <cell r="AU169" t="str">
            <v>SV</v>
          </cell>
          <cell r="AV169">
            <v>26569.999994999998</v>
          </cell>
          <cell r="AW169">
            <v>26570.000049999999</v>
          </cell>
          <cell r="AX169">
            <v>39900</v>
          </cell>
          <cell r="AY169">
            <v>0.5016936397255729</v>
          </cell>
          <cell r="AZ169">
            <v>0.3340852131578948</v>
          </cell>
          <cell r="BA169">
            <v>37900</v>
          </cell>
          <cell r="BB169">
            <v>3</v>
          </cell>
          <cell r="BC169">
            <v>0.42642077557892755</v>
          </cell>
          <cell r="BD169">
            <v>0.2989445911609499</v>
          </cell>
          <cell r="BE169">
            <v>35900</v>
          </cell>
          <cell r="BF169">
            <v>6</v>
          </cell>
          <cell r="BG169">
            <v>0.35114791143228241</v>
          </cell>
          <cell r="BH169">
            <v>0.25988857952646244</v>
          </cell>
        </row>
        <row r="170">
          <cell r="B170">
            <v>16478</v>
          </cell>
          <cell r="C170">
            <v>7896000559265</v>
          </cell>
          <cell r="D170" t="str">
            <v>JUGO CONCENTRADO GUAYABA 500ml MAGUARY</v>
          </cell>
          <cell r="E170">
            <v>12</v>
          </cell>
          <cell r="F170" t="str">
            <v>BEBIDAS</v>
          </cell>
          <cell r="G170" t="str">
            <v>BEBIDAS</v>
          </cell>
          <cell r="H170" t="str">
            <v>JUGOS</v>
          </cell>
          <cell r="I170" t="str">
            <v>JUGOS CONCENTRADOS</v>
          </cell>
          <cell r="J170" t="str">
            <v>NORMAL JC-N</v>
          </cell>
          <cell r="K170" t="str">
            <v>MAGUARY</v>
          </cell>
          <cell r="L170">
            <v>114</v>
          </cell>
          <cell r="M170" t="str">
            <v>APOLO IMPORT S.A. 2 - TRENTINO (114)</v>
          </cell>
          <cell r="N170">
            <v>15</v>
          </cell>
          <cell r="O170">
            <v>20</v>
          </cell>
          <cell r="P170">
            <v>13</v>
          </cell>
          <cell r="Q170">
            <v>8</v>
          </cell>
          <cell r="R170">
            <v>42</v>
          </cell>
          <cell r="S170">
            <v>33</v>
          </cell>
          <cell r="T170">
            <v>20</v>
          </cell>
          <cell r="U170">
            <v>19</v>
          </cell>
          <cell r="V170">
            <v>3</v>
          </cell>
          <cell r="W170">
            <v>2</v>
          </cell>
          <cell r="X170">
            <v>1</v>
          </cell>
          <cell r="Y170">
            <v>1</v>
          </cell>
          <cell r="Z170">
            <v>3</v>
          </cell>
          <cell r="AA170">
            <v>6</v>
          </cell>
          <cell r="AB170">
            <v>5</v>
          </cell>
          <cell r="AC170">
            <v>6</v>
          </cell>
          <cell r="AD170">
            <v>6</v>
          </cell>
          <cell r="AE170">
            <v>4</v>
          </cell>
          <cell r="AF170">
            <v>7</v>
          </cell>
          <cell r="AG170">
            <v>5</v>
          </cell>
          <cell r="AH170">
            <v>3</v>
          </cell>
          <cell r="AI170">
            <v>7</v>
          </cell>
          <cell r="AJ170" t="str">
            <v xml:space="preserve"> </v>
          </cell>
          <cell r="AK170" t="str">
            <v xml:space="preserve"> </v>
          </cell>
          <cell r="AL170" t="str">
            <v xml:space="preserve"> </v>
          </cell>
          <cell r="AM170" t="str">
            <v xml:space="preserve"> </v>
          </cell>
          <cell r="AN170" t="str">
            <v xml:space="preserve"> </v>
          </cell>
          <cell r="AO170" t="str">
            <v xml:space="preserve"> 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7920</v>
          </cell>
          <cell r="AW170">
            <v>7803.6045999999997</v>
          </cell>
          <cell r="AX170">
            <v>8900</v>
          </cell>
          <cell r="AY170">
            <v>0.1237373737373737</v>
          </cell>
          <cell r="AZ170">
            <v>0.1101123595505618</v>
          </cell>
          <cell r="BA170">
            <v>8550</v>
          </cell>
          <cell r="BB170">
            <v>3</v>
          </cell>
          <cell r="BC170">
            <v>7.9545454545454586E-2</v>
          </cell>
          <cell r="BD170">
            <v>7.3684210526315783E-2</v>
          </cell>
          <cell r="BE170">
            <v>8250</v>
          </cell>
          <cell r="BF170">
            <v>12</v>
          </cell>
          <cell r="BG170">
            <v>4.1666666666666741E-2</v>
          </cell>
          <cell r="BH170">
            <v>0.04</v>
          </cell>
        </row>
        <row r="171">
          <cell r="B171">
            <v>16479</v>
          </cell>
          <cell r="C171">
            <v>7896000555359</v>
          </cell>
          <cell r="D171" t="str">
            <v>JUGO CONCENTRADO MBURUCUYA 500ml MAGUARY</v>
          </cell>
          <cell r="E171">
            <v>12</v>
          </cell>
          <cell r="F171" t="str">
            <v>BEBIDAS</v>
          </cell>
          <cell r="G171" t="str">
            <v>BEBIDAS</v>
          </cell>
          <cell r="H171" t="str">
            <v>JUGOS</v>
          </cell>
          <cell r="I171" t="str">
            <v>JUGOS CONCENTRADOS</v>
          </cell>
          <cell r="J171" t="str">
            <v>NORMAL JC-N</v>
          </cell>
          <cell r="K171" t="str">
            <v>MAGUARY</v>
          </cell>
          <cell r="L171">
            <v>114</v>
          </cell>
          <cell r="M171" t="str">
            <v>APOLO IMPORT S.A. 2 - TRENTINO (114)</v>
          </cell>
          <cell r="N171">
            <v>51</v>
          </cell>
          <cell r="O171">
            <v>70</v>
          </cell>
          <cell r="P171">
            <v>51</v>
          </cell>
          <cell r="Q171">
            <v>45</v>
          </cell>
          <cell r="R171">
            <v>61</v>
          </cell>
          <cell r="S171">
            <v>48</v>
          </cell>
          <cell r="T171">
            <v>25</v>
          </cell>
          <cell r="U171">
            <v>33</v>
          </cell>
          <cell r="V171">
            <v>4</v>
          </cell>
          <cell r="W171">
            <v>4</v>
          </cell>
          <cell r="X171">
            <v>4</v>
          </cell>
          <cell r="Y171">
            <v>4</v>
          </cell>
          <cell r="Z171">
            <v>12</v>
          </cell>
          <cell r="AA171">
            <v>16</v>
          </cell>
          <cell r="AB171">
            <v>5</v>
          </cell>
          <cell r="AC171">
            <v>7</v>
          </cell>
          <cell r="AD171">
            <v>6</v>
          </cell>
          <cell r="AE171">
            <v>16</v>
          </cell>
          <cell r="AF171">
            <v>9</v>
          </cell>
          <cell r="AG171">
            <v>9</v>
          </cell>
          <cell r="AH171">
            <v>1</v>
          </cell>
          <cell r="AI171">
            <v>2</v>
          </cell>
          <cell r="AJ171" t="str">
            <v xml:space="preserve"> </v>
          </cell>
          <cell r="AK171" t="str">
            <v xml:space="preserve"> </v>
          </cell>
          <cell r="AL171" t="str">
            <v xml:space="preserve"> </v>
          </cell>
          <cell r="AM171" t="str">
            <v xml:space="preserve"> </v>
          </cell>
          <cell r="AN171" t="str">
            <v xml:space="preserve"> </v>
          </cell>
          <cell r="AO171" t="str">
            <v xml:space="preserve"> 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16425.000019999999</v>
          </cell>
          <cell r="AW171">
            <v>16194.979020000001</v>
          </cell>
          <cell r="AX171">
            <v>18900</v>
          </cell>
          <cell r="AY171">
            <v>0.15068493010571093</v>
          </cell>
          <cell r="AZ171">
            <v>0.13095237989417993</v>
          </cell>
          <cell r="BA171">
            <v>17900</v>
          </cell>
          <cell r="BB171">
            <v>3</v>
          </cell>
          <cell r="BC171">
            <v>8.9802129571017186E-2</v>
          </cell>
          <cell r="BD171">
            <v>8.24022335195531E-2</v>
          </cell>
          <cell r="BE171">
            <v>16900</v>
          </cell>
          <cell r="BF171">
            <v>6</v>
          </cell>
          <cell r="BG171">
            <v>2.8919329036323438E-2</v>
          </cell>
          <cell r="BH171">
            <v>2.8106507692307721E-2</v>
          </cell>
        </row>
        <row r="172">
          <cell r="B172">
            <v>15385</v>
          </cell>
          <cell r="C172">
            <v>7896000550064</v>
          </cell>
          <cell r="D172" t="str">
            <v>JUGO CONCENTRADO NARANJA 500ml MAGUARY.</v>
          </cell>
          <cell r="E172">
            <v>12</v>
          </cell>
          <cell r="F172" t="str">
            <v>BEBIDAS</v>
          </cell>
          <cell r="G172" t="str">
            <v>BEBIDAS</v>
          </cell>
          <cell r="H172" t="str">
            <v>JUGOS</v>
          </cell>
          <cell r="I172" t="str">
            <v>JUGOS CONCENTRADOS</v>
          </cell>
          <cell r="J172" t="str">
            <v>NORMAL JC-N</v>
          </cell>
          <cell r="K172" t="str">
            <v>MAGUARY</v>
          </cell>
          <cell r="L172">
            <v>114</v>
          </cell>
          <cell r="M172" t="str">
            <v>APOLO IMPORT S.A. 2 - TRENTINO (114)</v>
          </cell>
          <cell r="N172">
            <v>3</v>
          </cell>
          <cell r="O172">
            <v>3</v>
          </cell>
          <cell r="P172">
            <v>11</v>
          </cell>
          <cell r="Q172">
            <v>10</v>
          </cell>
          <cell r="R172">
            <v>35</v>
          </cell>
          <cell r="S172">
            <v>23</v>
          </cell>
          <cell r="T172">
            <v>22</v>
          </cell>
          <cell r="U172">
            <v>15</v>
          </cell>
          <cell r="V172">
            <v>3</v>
          </cell>
          <cell r="W172">
            <v>4</v>
          </cell>
          <cell r="X172">
            <v>5</v>
          </cell>
          <cell r="Y172">
            <v>2</v>
          </cell>
          <cell r="Z172">
            <v>2</v>
          </cell>
          <cell r="AA172">
            <v>12</v>
          </cell>
          <cell r="AB172">
            <v>13</v>
          </cell>
          <cell r="AC172">
            <v>13</v>
          </cell>
          <cell r="AD172">
            <v>8</v>
          </cell>
          <cell r="AE172">
            <v>13</v>
          </cell>
          <cell r="AF172">
            <v>9</v>
          </cell>
          <cell r="AG172">
            <v>12</v>
          </cell>
          <cell r="AH172">
            <v>1</v>
          </cell>
          <cell r="AI172">
            <v>5</v>
          </cell>
          <cell r="AJ172" t="str">
            <v xml:space="preserve"> </v>
          </cell>
          <cell r="AK172" t="str">
            <v xml:space="preserve"> </v>
          </cell>
          <cell r="AL172" t="str">
            <v xml:space="preserve"> </v>
          </cell>
          <cell r="AM172" t="str">
            <v xml:space="preserve"> </v>
          </cell>
          <cell r="AN172" t="str">
            <v xml:space="preserve"> </v>
          </cell>
          <cell r="AO172" t="str">
            <v xml:space="preserve"> 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9719.9999599999992</v>
          </cell>
          <cell r="AW172">
            <v>8926.7523399999991</v>
          </cell>
          <cell r="AX172">
            <v>10900</v>
          </cell>
          <cell r="AY172">
            <v>0.1213991815695441</v>
          </cell>
          <cell r="AZ172">
            <v>0.1082568844036698</v>
          </cell>
          <cell r="BA172">
            <v>10500</v>
          </cell>
          <cell r="BB172">
            <v>3</v>
          </cell>
          <cell r="BC172">
            <v>8.0246918025707492E-2</v>
          </cell>
          <cell r="BD172">
            <v>7.4285718095238179E-2</v>
          </cell>
          <cell r="BE172">
            <v>9900</v>
          </cell>
          <cell r="BF172">
            <v>6</v>
          </cell>
          <cell r="BG172">
            <v>1.8518522709952911E-2</v>
          </cell>
          <cell r="BH172">
            <v>1.8181822222222303E-2</v>
          </cell>
        </row>
        <row r="173">
          <cell r="B173">
            <v>16480</v>
          </cell>
          <cell r="C173">
            <v>7896000557056</v>
          </cell>
          <cell r="D173" t="str">
            <v>JUGO CONCENTRADO PIÑA 500ml MAGUARY</v>
          </cell>
          <cell r="E173">
            <v>12</v>
          </cell>
          <cell r="F173" t="str">
            <v>BEBIDAS</v>
          </cell>
          <cell r="G173" t="str">
            <v>BEBIDAS</v>
          </cell>
          <cell r="H173" t="str">
            <v>JUGOS</v>
          </cell>
          <cell r="I173" t="str">
            <v>JUGOS CONCENTRADOS</v>
          </cell>
          <cell r="J173" t="str">
            <v>NORMAL JC-N</v>
          </cell>
          <cell r="K173" t="str">
            <v>MAGUARY</v>
          </cell>
          <cell r="L173">
            <v>114</v>
          </cell>
          <cell r="M173" t="str">
            <v>APOLO IMPORT S.A. 2 - TRENTINO (114)</v>
          </cell>
          <cell r="N173">
            <v>4</v>
          </cell>
          <cell r="O173">
            <v>27</v>
          </cell>
          <cell r="P173">
            <v>8</v>
          </cell>
          <cell r="Q173">
            <v>5</v>
          </cell>
          <cell r="R173">
            <v>25</v>
          </cell>
          <cell r="S173">
            <v>24</v>
          </cell>
          <cell r="T173">
            <v>12</v>
          </cell>
          <cell r="U173">
            <v>14</v>
          </cell>
          <cell r="V173">
            <v>7</v>
          </cell>
          <cell r="W173">
            <v>3</v>
          </cell>
          <cell r="X173">
            <v>3</v>
          </cell>
          <cell r="Y173">
            <v>4</v>
          </cell>
          <cell r="Z173">
            <v>11</v>
          </cell>
          <cell r="AA173">
            <v>2</v>
          </cell>
          <cell r="AB173">
            <v>3</v>
          </cell>
          <cell r="AC173">
            <v>3</v>
          </cell>
          <cell r="AD173">
            <v>0</v>
          </cell>
          <cell r="AE173">
            <v>1</v>
          </cell>
          <cell r="AF173">
            <v>5</v>
          </cell>
          <cell r="AG173">
            <v>4</v>
          </cell>
          <cell r="AH173">
            <v>1</v>
          </cell>
          <cell r="AI173">
            <v>2</v>
          </cell>
          <cell r="AJ173" t="str">
            <v xml:space="preserve"> </v>
          </cell>
          <cell r="AK173" t="str">
            <v xml:space="preserve"> </v>
          </cell>
          <cell r="AL173" t="str">
            <v xml:space="preserve"> </v>
          </cell>
          <cell r="AM173" t="str">
            <v xml:space="preserve"> </v>
          </cell>
          <cell r="AN173" t="str">
            <v xml:space="preserve"> </v>
          </cell>
          <cell r="AO173" t="str">
            <v xml:space="preserve"> 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12400.000029999999</v>
          </cell>
          <cell r="AW173">
            <v>11906.732749999999</v>
          </cell>
          <cell r="AX173">
            <v>13900</v>
          </cell>
          <cell r="AY173">
            <v>0.12096773922346515</v>
          </cell>
          <cell r="AZ173">
            <v>0.10791366690647487</v>
          </cell>
          <cell r="BA173">
            <v>13500</v>
          </cell>
          <cell r="BB173">
            <v>3</v>
          </cell>
          <cell r="BC173">
            <v>8.8709674785379944E-2</v>
          </cell>
          <cell r="BD173">
            <v>8.1481479259259318E-2</v>
          </cell>
          <cell r="BE173">
            <v>12900</v>
          </cell>
          <cell r="BF173">
            <v>6</v>
          </cell>
          <cell r="BG173">
            <v>4.0322578128251907E-2</v>
          </cell>
          <cell r="BH173">
            <v>3.8759687596899281E-2</v>
          </cell>
        </row>
        <row r="174">
          <cell r="B174">
            <v>15386</v>
          </cell>
          <cell r="C174">
            <v>7896000556066</v>
          </cell>
          <cell r="D174" t="str">
            <v>JUGO CONCENTRADO UVA 500ml MAGUARY</v>
          </cell>
          <cell r="E174">
            <v>12</v>
          </cell>
          <cell r="F174" t="str">
            <v>BEBIDAS</v>
          </cell>
          <cell r="G174" t="str">
            <v>BEBIDAS</v>
          </cell>
          <cell r="H174" t="str">
            <v>JUGOS</v>
          </cell>
          <cell r="I174" t="str">
            <v>JUGOS CONCENTRADOS</v>
          </cell>
          <cell r="J174" t="str">
            <v>NORMAL JC-N</v>
          </cell>
          <cell r="K174" t="str">
            <v>MAGUARY</v>
          </cell>
          <cell r="L174">
            <v>114</v>
          </cell>
          <cell r="M174" t="str">
            <v>APOLO IMPORT S.A. 2 - TRENTINO (114)</v>
          </cell>
          <cell r="N174">
            <v>22</v>
          </cell>
          <cell r="O174">
            <v>29</v>
          </cell>
          <cell r="P174">
            <v>18</v>
          </cell>
          <cell r="Q174">
            <v>12</v>
          </cell>
          <cell r="R174">
            <v>11</v>
          </cell>
          <cell r="S174">
            <v>11</v>
          </cell>
          <cell r="T174">
            <v>15</v>
          </cell>
          <cell r="U174">
            <v>12</v>
          </cell>
          <cell r="V174">
            <v>0</v>
          </cell>
          <cell r="W174">
            <v>1</v>
          </cell>
          <cell r="X174">
            <v>0</v>
          </cell>
          <cell r="Y174">
            <v>1</v>
          </cell>
          <cell r="Z174">
            <v>0</v>
          </cell>
          <cell r="AA174">
            <v>3</v>
          </cell>
          <cell r="AB174">
            <v>2</v>
          </cell>
          <cell r="AC174">
            <v>2</v>
          </cell>
          <cell r="AD174">
            <v>1</v>
          </cell>
          <cell r="AE174">
            <v>3</v>
          </cell>
          <cell r="AF174">
            <v>2</v>
          </cell>
          <cell r="AG174">
            <v>5</v>
          </cell>
          <cell r="AH174">
            <v>0</v>
          </cell>
          <cell r="AI174">
            <v>0</v>
          </cell>
          <cell r="AJ174" t="str">
            <v xml:space="preserve"> </v>
          </cell>
          <cell r="AK174" t="str">
            <v xml:space="preserve"> </v>
          </cell>
          <cell r="AL174" t="str">
            <v xml:space="preserve"> </v>
          </cell>
          <cell r="AM174" t="str">
            <v xml:space="preserve"> </v>
          </cell>
          <cell r="AN174" t="str">
            <v xml:space="preserve"> </v>
          </cell>
          <cell r="AO174" t="str">
            <v xml:space="preserve"> 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 t="str">
            <v>SV</v>
          </cell>
          <cell r="AV174">
            <v>12400.000029999999</v>
          </cell>
          <cell r="AW174">
            <v>11493.59024</v>
          </cell>
          <cell r="AX174">
            <v>13900</v>
          </cell>
          <cell r="AY174">
            <v>0.12096773922346515</v>
          </cell>
          <cell r="AZ174">
            <v>0.10791366690647487</v>
          </cell>
          <cell r="BA174">
            <v>13500</v>
          </cell>
          <cell r="BB174">
            <v>3</v>
          </cell>
          <cell r="BC174">
            <v>8.8709674785379944E-2</v>
          </cell>
          <cell r="BD174">
            <v>8.1481479259259318E-2</v>
          </cell>
          <cell r="BE174">
            <v>12900</v>
          </cell>
          <cell r="BF174">
            <v>6</v>
          </cell>
          <cell r="BG174">
            <v>4.0322578128251907E-2</v>
          </cell>
          <cell r="BH174">
            <v>3.8759687596899281E-2</v>
          </cell>
        </row>
        <row r="175">
          <cell r="B175">
            <v>15382</v>
          </cell>
          <cell r="C175">
            <v>7896000595645</v>
          </cell>
          <cell r="D175" t="str">
            <v>JUGO MANZANA LIFE 1Lts MAGUARY</v>
          </cell>
          <cell r="E175">
            <v>12</v>
          </cell>
          <cell r="F175" t="str">
            <v>BEBIDAS</v>
          </cell>
          <cell r="G175" t="str">
            <v>BEBIDAS</v>
          </cell>
          <cell r="H175" t="str">
            <v>JUGOS</v>
          </cell>
          <cell r="I175" t="str">
            <v>JUGOS de NECTAR</v>
          </cell>
          <cell r="J175" t="str">
            <v>LIGHT JN-LI</v>
          </cell>
          <cell r="K175" t="str">
            <v>MAGUARY</v>
          </cell>
          <cell r="L175">
            <v>114</v>
          </cell>
          <cell r="M175" t="str">
            <v>APOLO IMPORT S.A. 2 - TRENTINO (114)</v>
          </cell>
          <cell r="N175">
            <v>6</v>
          </cell>
          <cell r="O175">
            <v>6</v>
          </cell>
          <cell r="P175">
            <v>4</v>
          </cell>
          <cell r="Q175">
            <v>4</v>
          </cell>
          <cell r="R175">
            <v>0</v>
          </cell>
          <cell r="S175">
            <v>1</v>
          </cell>
          <cell r="T175">
            <v>6</v>
          </cell>
          <cell r="U175">
            <v>3</v>
          </cell>
          <cell r="V175">
            <v>1</v>
          </cell>
          <cell r="W175">
            <v>0</v>
          </cell>
          <cell r="X175">
            <v>0</v>
          </cell>
          <cell r="Y175">
            <v>0</v>
          </cell>
          <cell r="Z175">
            <v>4</v>
          </cell>
          <cell r="AA175">
            <v>8</v>
          </cell>
          <cell r="AB175">
            <v>1</v>
          </cell>
          <cell r="AC175">
            <v>0</v>
          </cell>
          <cell r="AD175">
            <v>11</v>
          </cell>
          <cell r="AE175">
            <v>2</v>
          </cell>
          <cell r="AF175">
            <v>2</v>
          </cell>
          <cell r="AG175">
            <v>2</v>
          </cell>
          <cell r="AH175">
            <v>0</v>
          </cell>
          <cell r="AI175">
            <v>0</v>
          </cell>
          <cell r="AJ175" t="str">
            <v xml:space="preserve"> </v>
          </cell>
          <cell r="AK175" t="str">
            <v xml:space="preserve"> </v>
          </cell>
          <cell r="AL175" t="str">
            <v xml:space="preserve"> </v>
          </cell>
          <cell r="AM175" t="str">
            <v xml:space="preserve"> </v>
          </cell>
          <cell r="AN175" t="str">
            <v xml:space="preserve"> </v>
          </cell>
          <cell r="AO175" t="str">
            <v xml:space="preserve"> </v>
          </cell>
          <cell r="AP175">
            <v>0</v>
          </cell>
          <cell r="AQ175">
            <v>0</v>
          </cell>
          <cell r="AR175" t="str">
            <v>SV</v>
          </cell>
          <cell r="AS175" t="str">
            <v>SV</v>
          </cell>
          <cell r="AT175">
            <v>0</v>
          </cell>
          <cell r="AU175" t="str">
            <v>SV</v>
          </cell>
          <cell r="AV175">
            <v>9479.9999800000005</v>
          </cell>
          <cell r="AW175">
            <v>8637.7156799999993</v>
          </cell>
          <cell r="AX175">
            <v>10900</v>
          </cell>
          <cell r="AY175">
            <v>0.14978903196158022</v>
          </cell>
          <cell r="AZ175">
            <v>0.13027523119266052</v>
          </cell>
          <cell r="BA175">
            <v>10500</v>
          </cell>
          <cell r="BB175">
            <v>3</v>
          </cell>
          <cell r="BC175">
            <v>0.10759493904555884</v>
          </cell>
          <cell r="BD175">
            <v>9.7142859047619004E-2</v>
          </cell>
          <cell r="BE175">
            <v>10250</v>
          </cell>
          <cell r="BF175">
            <v>6</v>
          </cell>
          <cell r="BG175">
            <v>8.1223630973045635E-2</v>
          </cell>
          <cell r="BH175">
            <v>7.5121953170731656E-2</v>
          </cell>
        </row>
        <row r="176">
          <cell r="B176">
            <v>15383</v>
          </cell>
          <cell r="C176">
            <v>7896000595614</v>
          </cell>
          <cell r="D176" t="str">
            <v>JUGO NARANJA LIFE 1Lts MAGUARY</v>
          </cell>
          <cell r="E176">
            <v>12</v>
          </cell>
          <cell r="F176" t="str">
            <v>BEBIDAS</v>
          </cell>
          <cell r="G176" t="str">
            <v>BEBIDAS</v>
          </cell>
          <cell r="H176" t="str">
            <v>JUGOS</v>
          </cell>
          <cell r="I176" t="str">
            <v>JUGOS de NECTAR</v>
          </cell>
          <cell r="J176" t="str">
            <v>LIGHT JN-LI</v>
          </cell>
          <cell r="K176" t="str">
            <v>MAGUARY</v>
          </cell>
          <cell r="L176">
            <v>114</v>
          </cell>
          <cell r="M176" t="str">
            <v>APOLO IMPORT S.A. 2 - TRENTINO (114)</v>
          </cell>
          <cell r="N176">
            <v>1</v>
          </cell>
          <cell r="O176">
            <v>16</v>
          </cell>
          <cell r="P176">
            <v>16</v>
          </cell>
          <cell r="Q176">
            <v>26</v>
          </cell>
          <cell r="R176">
            <v>0</v>
          </cell>
          <cell r="S176">
            <v>1</v>
          </cell>
          <cell r="T176">
            <v>1</v>
          </cell>
          <cell r="U176">
            <v>0</v>
          </cell>
          <cell r="V176">
            <v>1</v>
          </cell>
          <cell r="W176">
            <v>2</v>
          </cell>
          <cell r="X176">
            <v>0</v>
          </cell>
          <cell r="Y176">
            <v>0</v>
          </cell>
          <cell r="Z176">
            <v>6</v>
          </cell>
          <cell r="AA176">
            <v>2</v>
          </cell>
          <cell r="AB176">
            <v>1</v>
          </cell>
          <cell r="AC176">
            <v>0</v>
          </cell>
          <cell r="AD176">
            <v>7</v>
          </cell>
          <cell r="AE176">
            <v>4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 t="str">
            <v xml:space="preserve"> </v>
          </cell>
          <cell r="AK176" t="str">
            <v xml:space="preserve"> </v>
          </cell>
          <cell r="AL176" t="str">
            <v xml:space="preserve"> </v>
          </cell>
          <cell r="AM176" t="str">
            <v xml:space="preserve"> </v>
          </cell>
          <cell r="AN176" t="str">
            <v xml:space="preserve"> </v>
          </cell>
          <cell r="AO176" t="str">
            <v xml:space="preserve"> </v>
          </cell>
          <cell r="AP176">
            <v>0</v>
          </cell>
          <cell r="AQ176" t="str">
            <v>SV</v>
          </cell>
          <cell r="AR176" t="str">
            <v>SV</v>
          </cell>
          <cell r="AS176" t="str">
            <v>SV</v>
          </cell>
          <cell r="AT176" t="str">
            <v>SV</v>
          </cell>
          <cell r="AU176" t="str">
            <v>SV</v>
          </cell>
          <cell r="AV176">
            <v>9479.9999800000005</v>
          </cell>
          <cell r="AW176">
            <v>9208.0598499999996</v>
          </cell>
          <cell r="AX176">
            <v>10900</v>
          </cell>
          <cell r="AY176">
            <v>0.14978903196158022</v>
          </cell>
          <cell r="AZ176">
            <v>0.13027523119266052</v>
          </cell>
          <cell r="BA176">
            <v>10500</v>
          </cell>
          <cell r="BB176">
            <v>3</v>
          </cell>
          <cell r="BC176">
            <v>0.10759493904555884</v>
          </cell>
          <cell r="BD176">
            <v>9.7142859047619004E-2</v>
          </cell>
          <cell r="BE176">
            <v>10250</v>
          </cell>
          <cell r="BF176">
            <v>6</v>
          </cell>
          <cell r="BG176">
            <v>8.1223630973045635E-2</v>
          </cell>
          <cell r="BH176">
            <v>7.5121953170731656E-2</v>
          </cell>
        </row>
        <row r="177">
          <cell r="B177">
            <v>15384</v>
          </cell>
          <cell r="C177">
            <v>7896000595638</v>
          </cell>
          <cell r="D177" t="str">
            <v>JUGO PIÑA LIFE 1Lts MAGUARY</v>
          </cell>
          <cell r="E177">
            <v>12</v>
          </cell>
          <cell r="F177" t="str">
            <v>BEBIDAS</v>
          </cell>
          <cell r="G177" t="str">
            <v>BEBIDAS</v>
          </cell>
          <cell r="H177" t="str">
            <v>JUGOS</v>
          </cell>
          <cell r="I177" t="str">
            <v>JUGOS de NECTAR</v>
          </cell>
          <cell r="J177" t="str">
            <v>LIGHT JN-LI</v>
          </cell>
          <cell r="K177" t="str">
            <v>MAGUARY</v>
          </cell>
          <cell r="L177">
            <v>114</v>
          </cell>
          <cell r="M177" t="str">
            <v>APOLO IMPORT S.A. 2 - TRENTINO (114)</v>
          </cell>
          <cell r="N177">
            <v>8</v>
          </cell>
          <cell r="O177">
            <v>15</v>
          </cell>
          <cell r="P177">
            <v>9</v>
          </cell>
          <cell r="Q177">
            <v>14</v>
          </cell>
          <cell r="R177">
            <v>2</v>
          </cell>
          <cell r="S177">
            <v>2</v>
          </cell>
          <cell r="T177">
            <v>5</v>
          </cell>
          <cell r="U177">
            <v>4</v>
          </cell>
          <cell r="V177">
            <v>4</v>
          </cell>
          <cell r="W177">
            <v>8</v>
          </cell>
          <cell r="X177">
            <v>3</v>
          </cell>
          <cell r="Y177">
            <v>3</v>
          </cell>
          <cell r="Z177">
            <v>2</v>
          </cell>
          <cell r="AA177">
            <v>9</v>
          </cell>
          <cell r="AB177">
            <v>3</v>
          </cell>
          <cell r="AC177">
            <v>6</v>
          </cell>
          <cell r="AD177">
            <v>16</v>
          </cell>
          <cell r="AE177">
            <v>14</v>
          </cell>
          <cell r="AF177">
            <v>6</v>
          </cell>
          <cell r="AG177">
            <v>6</v>
          </cell>
          <cell r="AH177">
            <v>0</v>
          </cell>
          <cell r="AI177">
            <v>0</v>
          </cell>
          <cell r="AJ177" t="str">
            <v xml:space="preserve"> </v>
          </cell>
          <cell r="AK177" t="str">
            <v xml:space="preserve"> </v>
          </cell>
          <cell r="AL177" t="str">
            <v xml:space="preserve"> </v>
          </cell>
          <cell r="AM177" t="str">
            <v xml:space="preserve"> </v>
          </cell>
          <cell r="AN177" t="str">
            <v xml:space="preserve"> </v>
          </cell>
          <cell r="AO177" t="str">
            <v xml:space="preserve"> 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 t="str">
            <v>SV</v>
          </cell>
          <cell r="AV177">
            <v>9479.9999800000005</v>
          </cell>
          <cell r="AW177">
            <v>9531.0090700000001</v>
          </cell>
          <cell r="AX177">
            <v>10900</v>
          </cell>
          <cell r="AY177">
            <v>0.14978903196158022</v>
          </cell>
          <cell r="AZ177">
            <v>0.13027523119266052</v>
          </cell>
          <cell r="BA177">
            <v>10500</v>
          </cell>
          <cell r="BB177">
            <v>3</v>
          </cell>
          <cell r="BC177">
            <v>0.10759493904555884</v>
          </cell>
          <cell r="BD177">
            <v>9.7142859047619004E-2</v>
          </cell>
          <cell r="BE177">
            <v>10250</v>
          </cell>
          <cell r="BF177">
            <v>6</v>
          </cell>
          <cell r="BG177">
            <v>8.1223630973045635E-2</v>
          </cell>
          <cell r="BH177">
            <v>7.5121953170731656E-2</v>
          </cell>
        </row>
        <row r="178">
          <cell r="B178">
            <v>1697</v>
          </cell>
          <cell r="C178">
            <v>7896000594075</v>
          </cell>
          <cell r="D178" t="str">
            <v>JUGO DURAZNO 200ml MAGUARY</v>
          </cell>
          <cell r="E178">
            <v>27</v>
          </cell>
          <cell r="F178" t="str">
            <v>BEBIDAS</v>
          </cell>
          <cell r="G178" t="str">
            <v>BEBIDAS</v>
          </cell>
          <cell r="H178" t="str">
            <v>JUGOS</v>
          </cell>
          <cell r="I178" t="str">
            <v>JUGOS de NECTAR</v>
          </cell>
          <cell r="J178" t="str">
            <v>NORMAL JN-NO</v>
          </cell>
          <cell r="K178" t="str">
            <v>MAGUARY</v>
          </cell>
          <cell r="L178">
            <v>114</v>
          </cell>
          <cell r="M178" t="str">
            <v>APOLO IMPORT S.A. 2 - TRENTINO (114)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 t="str">
            <v xml:space="preserve"> </v>
          </cell>
          <cell r="AK178" t="str">
            <v xml:space="preserve"> </v>
          </cell>
          <cell r="AL178" t="str">
            <v xml:space="preserve"> </v>
          </cell>
          <cell r="AM178" t="str">
            <v xml:space="preserve"> </v>
          </cell>
          <cell r="AN178" t="str">
            <v xml:space="preserve"> </v>
          </cell>
          <cell r="AO178" t="str">
            <v xml:space="preserve"> </v>
          </cell>
          <cell r="AP178" t="str">
            <v>SV</v>
          </cell>
          <cell r="AQ178" t="str">
            <v>SV</v>
          </cell>
          <cell r="AR178" t="str">
            <v>SV</v>
          </cell>
          <cell r="AS178" t="str">
            <v>SV</v>
          </cell>
          <cell r="AT178" t="str">
            <v>SV</v>
          </cell>
          <cell r="AU178" t="str">
            <v>SV</v>
          </cell>
          <cell r="AV178">
            <v>2398.9999990000001</v>
          </cell>
          <cell r="AW178">
            <v>2399.1818400000002</v>
          </cell>
          <cell r="AX178">
            <v>2900</v>
          </cell>
          <cell r="AY178">
            <v>0.208837015926985</v>
          </cell>
          <cell r="AZ178">
            <v>0.17275862103448272</v>
          </cell>
          <cell r="BA178">
            <v>2850</v>
          </cell>
          <cell r="BB178">
            <v>6</v>
          </cell>
          <cell r="BC178">
            <v>0.18799499841100253</v>
          </cell>
          <cell r="BD178">
            <v>0.15824561438596488</v>
          </cell>
          <cell r="BE178">
            <v>2750</v>
          </cell>
          <cell r="BF178">
            <v>12</v>
          </cell>
          <cell r="BG178">
            <v>0.14631096337903737</v>
          </cell>
          <cell r="BH178">
            <v>0.12763636399999995</v>
          </cell>
        </row>
        <row r="179">
          <cell r="B179">
            <v>1811</v>
          </cell>
          <cell r="C179">
            <v>7896000594198</v>
          </cell>
          <cell r="D179" t="str">
            <v>JUGO FRUTILLA 1Lts MAGUARY</v>
          </cell>
          <cell r="E179">
            <v>12</v>
          </cell>
          <cell r="F179" t="str">
            <v>BEBIDAS</v>
          </cell>
          <cell r="G179" t="str">
            <v>BEBIDAS</v>
          </cell>
          <cell r="H179" t="str">
            <v>JUGOS</v>
          </cell>
          <cell r="I179" t="str">
            <v>JUGOS de NECTAR</v>
          </cell>
          <cell r="J179" t="str">
            <v>NORMAL JN-NO</v>
          </cell>
          <cell r="K179" t="str">
            <v>MAGUARY</v>
          </cell>
          <cell r="L179">
            <v>114</v>
          </cell>
          <cell r="M179" t="str">
            <v>APOLO IMPORT S.A. 2 - TRENTINO (114)</v>
          </cell>
          <cell r="N179">
            <v>29</v>
          </cell>
          <cell r="O179">
            <v>31</v>
          </cell>
          <cell r="P179">
            <v>27</v>
          </cell>
          <cell r="Q179">
            <v>31</v>
          </cell>
          <cell r="R179">
            <v>42</v>
          </cell>
          <cell r="S179">
            <v>15</v>
          </cell>
          <cell r="T179">
            <v>24</v>
          </cell>
          <cell r="U179">
            <v>20</v>
          </cell>
          <cell r="V179">
            <v>22</v>
          </cell>
          <cell r="W179">
            <v>3</v>
          </cell>
          <cell r="X179">
            <v>0</v>
          </cell>
          <cell r="Y179">
            <v>0</v>
          </cell>
          <cell r="Z179">
            <v>24</v>
          </cell>
          <cell r="AA179">
            <v>42</v>
          </cell>
          <cell r="AB179">
            <v>30</v>
          </cell>
          <cell r="AC179">
            <v>34</v>
          </cell>
          <cell r="AD179">
            <v>13</v>
          </cell>
          <cell r="AE179">
            <v>7</v>
          </cell>
          <cell r="AF179">
            <v>16</v>
          </cell>
          <cell r="AG179">
            <v>20</v>
          </cell>
          <cell r="AH179">
            <v>5</v>
          </cell>
          <cell r="AI179">
            <v>11</v>
          </cell>
          <cell r="AJ179" t="str">
            <v xml:space="preserve"> </v>
          </cell>
          <cell r="AK179" t="str">
            <v xml:space="preserve"> </v>
          </cell>
          <cell r="AL179" t="str">
            <v xml:space="preserve"> </v>
          </cell>
          <cell r="AM179" t="str">
            <v xml:space="preserve"> </v>
          </cell>
          <cell r="AN179" t="str">
            <v xml:space="preserve"> </v>
          </cell>
          <cell r="AO179" t="str">
            <v xml:space="preserve"> </v>
          </cell>
          <cell r="AP179">
            <v>0</v>
          </cell>
          <cell r="AQ179">
            <v>0</v>
          </cell>
          <cell r="AR179" t="str">
            <v>SV</v>
          </cell>
          <cell r="AS179">
            <v>0</v>
          </cell>
          <cell r="AT179">
            <v>0</v>
          </cell>
          <cell r="AU179">
            <v>0</v>
          </cell>
          <cell r="AV179">
            <v>7920</v>
          </cell>
          <cell r="AW179">
            <v>7820.2958900000003</v>
          </cell>
          <cell r="AX179">
            <v>8900</v>
          </cell>
          <cell r="AY179">
            <v>0.1237373737373737</v>
          </cell>
          <cell r="AZ179">
            <v>0.1101123595505618</v>
          </cell>
          <cell r="BA179">
            <v>8550</v>
          </cell>
          <cell r="BB179">
            <v>6</v>
          </cell>
          <cell r="BC179">
            <v>7.9545454545454586E-2</v>
          </cell>
          <cell r="BD179">
            <v>7.3684210526315783E-2</v>
          </cell>
          <cell r="BE179">
            <v>8250</v>
          </cell>
          <cell r="BF179">
            <v>12</v>
          </cell>
          <cell r="BG179">
            <v>4.1666666666666741E-2</v>
          </cell>
          <cell r="BH179">
            <v>0.04</v>
          </cell>
        </row>
        <row r="180">
          <cell r="B180">
            <v>1699</v>
          </cell>
          <cell r="C180">
            <v>7896000530264</v>
          </cell>
          <cell r="D180" t="str">
            <v>JUGO GUAYABA 1Lts MAGUARY</v>
          </cell>
          <cell r="E180">
            <v>12</v>
          </cell>
          <cell r="F180" t="str">
            <v>BEBIDAS</v>
          </cell>
          <cell r="G180" t="str">
            <v>BEBIDAS</v>
          </cell>
          <cell r="H180" t="str">
            <v>JUGOS</v>
          </cell>
          <cell r="I180" t="str">
            <v>JUGOS de NECTAR</v>
          </cell>
          <cell r="J180" t="str">
            <v>NORMAL JN-NO</v>
          </cell>
          <cell r="K180" t="str">
            <v>MAGUARY</v>
          </cell>
          <cell r="L180">
            <v>114</v>
          </cell>
          <cell r="M180" t="str">
            <v>APOLO IMPORT S.A. 2 - TRENTINO (114)</v>
          </cell>
          <cell r="N180">
            <v>43</v>
          </cell>
          <cell r="O180">
            <v>71</v>
          </cell>
          <cell r="P180">
            <v>37</v>
          </cell>
          <cell r="Q180">
            <v>46</v>
          </cell>
          <cell r="R180">
            <v>80</v>
          </cell>
          <cell r="S180">
            <v>55</v>
          </cell>
          <cell r="T180">
            <v>66</v>
          </cell>
          <cell r="U180">
            <v>55</v>
          </cell>
          <cell r="V180">
            <v>27</v>
          </cell>
          <cell r="W180">
            <v>35</v>
          </cell>
          <cell r="X180">
            <v>23</v>
          </cell>
          <cell r="Y180">
            <v>29</v>
          </cell>
          <cell r="Z180">
            <v>58</v>
          </cell>
          <cell r="AA180">
            <v>66</v>
          </cell>
          <cell r="AB180">
            <v>39</v>
          </cell>
          <cell r="AC180">
            <v>31</v>
          </cell>
          <cell r="AD180">
            <v>28</v>
          </cell>
          <cell r="AE180">
            <v>30</v>
          </cell>
          <cell r="AF180">
            <v>43</v>
          </cell>
          <cell r="AG180">
            <v>48</v>
          </cell>
          <cell r="AH180">
            <v>4</v>
          </cell>
          <cell r="AI180">
            <v>14</v>
          </cell>
          <cell r="AJ180" t="str">
            <v xml:space="preserve"> </v>
          </cell>
          <cell r="AK180" t="str">
            <v xml:space="preserve"> </v>
          </cell>
          <cell r="AL180" t="str">
            <v xml:space="preserve"> </v>
          </cell>
          <cell r="AM180" t="str">
            <v xml:space="preserve"> </v>
          </cell>
          <cell r="AN180" t="str">
            <v xml:space="preserve"> </v>
          </cell>
          <cell r="AO180" t="str">
            <v xml:space="preserve"> 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7739.9999600000001</v>
          </cell>
          <cell r="AW180">
            <v>7617.9738799999996</v>
          </cell>
          <cell r="AX180">
            <v>8900</v>
          </cell>
          <cell r="AY180">
            <v>0.14987080697607658</v>
          </cell>
          <cell r="AZ180">
            <v>0.1303370831460674</v>
          </cell>
          <cell r="BA180">
            <v>8500</v>
          </cell>
          <cell r="BB180">
            <v>6</v>
          </cell>
          <cell r="BC180">
            <v>9.8191220145691149E-2</v>
          </cell>
          <cell r="BD180">
            <v>8.9411769411764694E-2</v>
          </cell>
          <cell r="BE180">
            <v>8250</v>
          </cell>
          <cell r="BF180">
            <v>12</v>
          </cell>
          <cell r="BG180">
            <v>6.5891478376700174E-2</v>
          </cell>
          <cell r="BH180">
            <v>6.1818186666666657E-2</v>
          </cell>
        </row>
        <row r="181">
          <cell r="B181">
            <v>1812</v>
          </cell>
          <cell r="C181">
            <v>7896000593702</v>
          </cell>
          <cell r="D181" t="str">
            <v>JUGO MANZANA 1Lts MAGUARY</v>
          </cell>
          <cell r="E181">
            <v>12</v>
          </cell>
          <cell r="F181" t="str">
            <v>BEBIDAS</v>
          </cell>
          <cell r="G181" t="str">
            <v>BEBIDAS</v>
          </cell>
          <cell r="H181" t="str">
            <v>JUGOS</v>
          </cell>
          <cell r="I181" t="str">
            <v>JUGOS de NECTAR</v>
          </cell>
          <cell r="J181" t="str">
            <v>NORMAL JN-NO</v>
          </cell>
          <cell r="K181" t="str">
            <v>MAGUARY</v>
          </cell>
          <cell r="L181">
            <v>114</v>
          </cell>
          <cell r="M181" t="str">
            <v>APOLO IMPORT S.A. 2 - TRENTINO (114)</v>
          </cell>
          <cell r="N181">
            <v>45</v>
          </cell>
          <cell r="O181">
            <v>37</v>
          </cell>
          <cell r="P181">
            <v>35</v>
          </cell>
          <cell r="Q181">
            <v>42</v>
          </cell>
          <cell r="R181">
            <v>11</v>
          </cell>
          <cell r="S181">
            <v>13</v>
          </cell>
          <cell r="T181">
            <v>15</v>
          </cell>
          <cell r="U181">
            <v>23</v>
          </cell>
          <cell r="V181">
            <v>6</v>
          </cell>
          <cell r="W181">
            <v>4</v>
          </cell>
          <cell r="X181">
            <v>11</v>
          </cell>
          <cell r="Y181">
            <v>10</v>
          </cell>
          <cell r="Z181">
            <v>34</v>
          </cell>
          <cell r="AA181">
            <v>30</v>
          </cell>
          <cell r="AB181">
            <v>22</v>
          </cell>
          <cell r="AC181">
            <v>22</v>
          </cell>
          <cell r="AD181">
            <v>8</v>
          </cell>
          <cell r="AE181">
            <v>16</v>
          </cell>
          <cell r="AF181">
            <v>9</v>
          </cell>
          <cell r="AG181">
            <v>9</v>
          </cell>
          <cell r="AH181">
            <v>8</v>
          </cell>
          <cell r="AI181">
            <v>17</v>
          </cell>
          <cell r="AJ181" t="str">
            <v xml:space="preserve"> </v>
          </cell>
          <cell r="AK181" t="str">
            <v xml:space="preserve"> </v>
          </cell>
          <cell r="AL181" t="str">
            <v xml:space="preserve"> </v>
          </cell>
          <cell r="AM181" t="str">
            <v xml:space="preserve"> </v>
          </cell>
          <cell r="AN181" t="str">
            <v xml:space="preserve"> </v>
          </cell>
          <cell r="AO181" t="str">
            <v xml:space="preserve"> 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7739.9999600000001</v>
          </cell>
          <cell r="AW181">
            <v>7358.4941099999996</v>
          </cell>
          <cell r="AX181">
            <v>8900</v>
          </cell>
          <cell r="AY181">
            <v>0.14987080697607658</v>
          </cell>
          <cell r="AZ181">
            <v>0.1303370831460674</v>
          </cell>
          <cell r="BA181">
            <v>8500</v>
          </cell>
          <cell r="BB181">
            <v>6</v>
          </cell>
          <cell r="BC181">
            <v>9.8191220145691149E-2</v>
          </cell>
          <cell r="BD181">
            <v>8.9411769411764694E-2</v>
          </cell>
          <cell r="BE181">
            <v>8250</v>
          </cell>
          <cell r="BF181">
            <v>12</v>
          </cell>
          <cell r="BG181">
            <v>6.5891478376700174E-2</v>
          </cell>
          <cell r="BH181">
            <v>6.1818186666666657E-2</v>
          </cell>
        </row>
        <row r="182">
          <cell r="B182">
            <v>1701</v>
          </cell>
          <cell r="C182">
            <v>7896000594051</v>
          </cell>
          <cell r="D182" t="str">
            <v>JUGO MANZANA 200ml MAGUARY</v>
          </cell>
          <cell r="E182">
            <v>27</v>
          </cell>
          <cell r="F182" t="str">
            <v>BEBIDAS</v>
          </cell>
          <cell r="G182" t="str">
            <v>BEBIDAS</v>
          </cell>
          <cell r="H182" t="str">
            <v>JUGOS</v>
          </cell>
          <cell r="I182" t="str">
            <v>JUGOS de NECTAR</v>
          </cell>
          <cell r="J182" t="str">
            <v>NORMAL JN-NO</v>
          </cell>
          <cell r="K182" t="str">
            <v>MAGUARY</v>
          </cell>
          <cell r="L182">
            <v>114</v>
          </cell>
          <cell r="M182" t="str">
            <v>APOLO IMPORT S.A. 2 - TRENTINO (114)</v>
          </cell>
          <cell r="N182">
            <v>171</v>
          </cell>
          <cell r="O182">
            <v>267</v>
          </cell>
          <cell r="P182">
            <v>329</v>
          </cell>
          <cell r="Q182">
            <v>465</v>
          </cell>
          <cell r="R182">
            <v>205</v>
          </cell>
          <cell r="S182">
            <v>304</v>
          </cell>
          <cell r="T182">
            <v>224</v>
          </cell>
          <cell r="U182">
            <v>264</v>
          </cell>
          <cell r="V182">
            <v>54</v>
          </cell>
          <cell r="W182">
            <v>203</v>
          </cell>
          <cell r="X182">
            <v>117</v>
          </cell>
          <cell r="Y182">
            <v>98</v>
          </cell>
          <cell r="Z182">
            <v>76</v>
          </cell>
          <cell r="AA182">
            <v>113</v>
          </cell>
          <cell r="AB182">
            <v>121</v>
          </cell>
          <cell r="AC182">
            <v>140</v>
          </cell>
          <cell r="AD182">
            <v>79</v>
          </cell>
          <cell r="AE182">
            <v>219</v>
          </cell>
          <cell r="AF182">
            <v>128</v>
          </cell>
          <cell r="AG182">
            <v>138</v>
          </cell>
          <cell r="AH182">
            <v>5</v>
          </cell>
          <cell r="AI182">
            <v>37</v>
          </cell>
          <cell r="AJ182" t="str">
            <v xml:space="preserve"> </v>
          </cell>
          <cell r="AK182" t="str">
            <v xml:space="preserve"> </v>
          </cell>
          <cell r="AL182" t="str">
            <v xml:space="preserve"> </v>
          </cell>
          <cell r="AM182" t="str">
            <v xml:space="preserve"> </v>
          </cell>
          <cell r="AN182" t="str">
            <v xml:space="preserve"> </v>
          </cell>
          <cell r="AO182" t="str">
            <v xml:space="preserve"> 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2800.0000049999999</v>
          </cell>
          <cell r="AW182">
            <v>2595.2345099999998</v>
          </cell>
          <cell r="AX182">
            <v>3250</v>
          </cell>
          <cell r="AY182">
            <v>0.16071428364158158</v>
          </cell>
          <cell r="AZ182">
            <v>0.13846153692307697</v>
          </cell>
          <cell r="BA182">
            <v>3150</v>
          </cell>
          <cell r="BB182">
            <v>6</v>
          </cell>
          <cell r="BC182">
            <v>0.12499999799107142</v>
          </cell>
          <cell r="BD182">
            <v>0.11111110952380956</v>
          </cell>
          <cell r="BE182">
            <v>2950</v>
          </cell>
          <cell r="BF182">
            <v>12</v>
          </cell>
          <cell r="BG182">
            <v>5.3571426690051105E-2</v>
          </cell>
          <cell r="BH182">
            <v>5.0847455932203432E-2</v>
          </cell>
        </row>
        <row r="183">
          <cell r="B183">
            <v>1702</v>
          </cell>
          <cell r="C183">
            <v>7896000530363</v>
          </cell>
          <cell r="D183" t="str">
            <v>JUGO MBURUCUYA 1Lts MAGUARY</v>
          </cell>
          <cell r="E183">
            <v>12</v>
          </cell>
          <cell r="F183" t="str">
            <v>BEBIDAS</v>
          </cell>
          <cell r="G183" t="str">
            <v>BEBIDAS</v>
          </cell>
          <cell r="H183" t="str">
            <v>JUGOS</v>
          </cell>
          <cell r="I183" t="str">
            <v>JUGOS de NECTAR</v>
          </cell>
          <cell r="J183" t="str">
            <v>NORMAL JN-NO</v>
          </cell>
          <cell r="K183" t="str">
            <v>MAGUARY</v>
          </cell>
          <cell r="L183">
            <v>114</v>
          </cell>
          <cell r="M183" t="str">
            <v>APOLO IMPORT S.A. 2 - TRENTINO (114)</v>
          </cell>
          <cell r="N183">
            <v>53</v>
          </cell>
          <cell r="O183">
            <v>62</v>
          </cell>
          <cell r="P183">
            <v>55</v>
          </cell>
          <cell r="Q183">
            <v>70</v>
          </cell>
          <cell r="R183">
            <v>72</v>
          </cell>
          <cell r="S183">
            <v>61</v>
          </cell>
          <cell r="T183">
            <v>66</v>
          </cell>
          <cell r="U183">
            <v>56</v>
          </cell>
          <cell r="V183">
            <v>14</v>
          </cell>
          <cell r="W183">
            <v>27</v>
          </cell>
          <cell r="X183">
            <v>25</v>
          </cell>
          <cell r="Y183">
            <v>25</v>
          </cell>
          <cell r="Z183">
            <v>64</v>
          </cell>
          <cell r="AA183">
            <v>45</v>
          </cell>
          <cell r="AB183">
            <v>30</v>
          </cell>
          <cell r="AC183">
            <v>28</v>
          </cell>
          <cell r="AD183">
            <v>34</v>
          </cell>
          <cell r="AE183">
            <v>38</v>
          </cell>
          <cell r="AF183">
            <v>31</v>
          </cell>
          <cell r="AG183">
            <v>30</v>
          </cell>
          <cell r="AH183">
            <v>2</v>
          </cell>
          <cell r="AI183">
            <v>14</v>
          </cell>
          <cell r="AJ183" t="str">
            <v xml:space="preserve"> </v>
          </cell>
          <cell r="AK183" t="str">
            <v xml:space="preserve"> </v>
          </cell>
          <cell r="AL183" t="str">
            <v xml:space="preserve"> </v>
          </cell>
          <cell r="AM183" t="str">
            <v xml:space="preserve"> </v>
          </cell>
          <cell r="AN183" t="str">
            <v xml:space="preserve"> </v>
          </cell>
          <cell r="AO183" t="str">
            <v xml:space="preserve"> 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7920</v>
          </cell>
          <cell r="AW183">
            <v>7829.3654999999999</v>
          </cell>
          <cell r="AX183">
            <v>8900</v>
          </cell>
          <cell r="AY183">
            <v>0.1237373737373737</v>
          </cell>
          <cell r="AZ183">
            <v>0.1101123595505618</v>
          </cell>
          <cell r="BA183">
            <v>8550</v>
          </cell>
          <cell r="BB183">
            <v>6</v>
          </cell>
          <cell r="BC183">
            <v>7.9545454545454586E-2</v>
          </cell>
          <cell r="BD183">
            <v>7.3684210526315783E-2</v>
          </cell>
          <cell r="BE183">
            <v>8250</v>
          </cell>
          <cell r="BF183">
            <v>12</v>
          </cell>
          <cell r="BG183">
            <v>4.1666666666666741E-2</v>
          </cell>
          <cell r="BH183">
            <v>0.04</v>
          </cell>
        </row>
        <row r="184">
          <cell r="B184">
            <v>1703</v>
          </cell>
          <cell r="C184">
            <v>7896000530066</v>
          </cell>
          <cell r="D184" t="str">
            <v>JUGO NARANJA 1Lts MAGUARY</v>
          </cell>
          <cell r="E184">
            <v>12</v>
          </cell>
          <cell r="F184" t="str">
            <v>BEBIDAS</v>
          </cell>
          <cell r="G184" t="str">
            <v>BEBIDAS</v>
          </cell>
          <cell r="H184" t="str">
            <v>JUGOS</v>
          </cell>
          <cell r="I184" t="str">
            <v>JUGOS de NECTAR</v>
          </cell>
          <cell r="J184" t="str">
            <v>NORMAL JN-NO</v>
          </cell>
          <cell r="K184" t="str">
            <v>MAGUARY</v>
          </cell>
          <cell r="L184">
            <v>114</v>
          </cell>
          <cell r="M184" t="str">
            <v>APOLO IMPORT S.A. 2 - TRENTINO (114)</v>
          </cell>
          <cell r="N184">
            <v>68</v>
          </cell>
          <cell r="O184">
            <v>37</v>
          </cell>
          <cell r="P184">
            <v>58</v>
          </cell>
          <cell r="Q184">
            <v>47</v>
          </cell>
          <cell r="R184">
            <v>66</v>
          </cell>
          <cell r="S184">
            <v>67</v>
          </cell>
          <cell r="T184">
            <v>53</v>
          </cell>
          <cell r="U184">
            <v>58</v>
          </cell>
          <cell r="V184">
            <v>13</v>
          </cell>
          <cell r="W184">
            <v>18</v>
          </cell>
          <cell r="X184">
            <v>8</v>
          </cell>
          <cell r="Y184">
            <v>6</v>
          </cell>
          <cell r="Z184">
            <v>23</v>
          </cell>
          <cell r="AA184">
            <v>39</v>
          </cell>
          <cell r="AB184">
            <v>22</v>
          </cell>
          <cell r="AC184">
            <v>14</v>
          </cell>
          <cell r="AD184">
            <v>16</v>
          </cell>
          <cell r="AE184">
            <v>26</v>
          </cell>
          <cell r="AF184">
            <v>15</v>
          </cell>
          <cell r="AG184">
            <v>10</v>
          </cell>
          <cell r="AH184">
            <v>2</v>
          </cell>
          <cell r="AI184">
            <v>7</v>
          </cell>
          <cell r="AJ184" t="str">
            <v xml:space="preserve"> </v>
          </cell>
          <cell r="AK184" t="str">
            <v xml:space="preserve"> </v>
          </cell>
          <cell r="AL184" t="str">
            <v xml:space="preserve"> </v>
          </cell>
          <cell r="AM184" t="str">
            <v xml:space="preserve"> </v>
          </cell>
          <cell r="AN184" t="str">
            <v xml:space="preserve"> </v>
          </cell>
          <cell r="AO184" t="str">
            <v xml:space="preserve"> 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7739.9999600000001</v>
          </cell>
          <cell r="AW184">
            <v>7451.1832999999997</v>
          </cell>
          <cell r="AX184">
            <v>8900</v>
          </cell>
          <cell r="AY184">
            <v>0.14987080697607658</v>
          </cell>
          <cell r="AZ184">
            <v>0.1303370831460674</v>
          </cell>
          <cell r="BA184">
            <v>8500</v>
          </cell>
          <cell r="BB184">
            <v>6</v>
          </cell>
          <cell r="BC184">
            <v>9.8191220145691149E-2</v>
          </cell>
          <cell r="BD184">
            <v>8.9411769411764694E-2</v>
          </cell>
          <cell r="BE184">
            <v>8250</v>
          </cell>
          <cell r="BF184">
            <v>12</v>
          </cell>
          <cell r="BG184">
            <v>6.5891478376700174E-2</v>
          </cell>
          <cell r="BH184">
            <v>6.1818186666666657E-2</v>
          </cell>
        </row>
        <row r="185">
          <cell r="B185">
            <v>1704</v>
          </cell>
          <cell r="C185">
            <v>7896000594044</v>
          </cell>
          <cell r="D185" t="str">
            <v>JUGO NARANJA 200ml MAGUARY</v>
          </cell>
          <cell r="E185">
            <v>27</v>
          </cell>
          <cell r="F185" t="str">
            <v>BEBIDAS</v>
          </cell>
          <cell r="G185" t="str">
            <v>BEBIDAS</v>
          </cell>
          <cell r="H185" t="str">
            <v>JUGOS</v>
          </cell>
          <cell r="I185" t="str">
            <v>JUGOS de NECTAR</v>
          </cell>
          <cell r="J185" t="str">
            <v>NORMAL JN-NO</v>
          </cell>
          <cell r="K185" t="str">
            <v>MAGUARY</v>
          </cell>
          <cell r="L185">
            <v>114</v>
          </cell>
          <cell r="M185" t="str">
            <v>APOLO IMPORT S.A. 2 - TRENTINO (114)</v>
          </cell>
          <cell r="N185">
            <v>134</v>
          </cell>
          <cell r="O185">
            <v>159</v>
          </cell>
          <cell r="P185">
            <v>135</v>
          </cell>
          <cell r="Q185">
            <v>179</v>
          </cell>
          <cell r="R185">
            <v>98</v>
          </cell>
          <cell r="S185">
            <v>132</v>
          </cell>
          <cell r="T185">
            <v>101</v>
          </cell>
          <cell r="U185">
            <v>106</v>
          </cell>
          <cell r="V185">
            <v>10</v>
          </cell>
          <cell r="W185">
            <v>39</v>
          </cell>
          <cell r="X185">
            <v>48</v>
          </cell>
          <cell r="Y185">
            <v>48</v>
          </cell>
          <cell r="Z185">
            <v>49</v>
          </cell>
          <cell r="AA185">
            <v>95</v>
          </cell>
          <cell r="AB185">
            <v>92</v>
          </cell>
          <cell r="AC185">
            <v>87</v>
          </cell>
          <cell r="AD185">
            <v>45</v>
          </cell>
          <cell r="AE185">
            <v>37</v>
          </cell>
          <cell r="AF185">
            <v>34</v>
          </cell>
          <cell r="AG185">
            <v>39</v>
          </cell>
          <cell r="AH185">
            <v>1</v>
          </cell>
          <cell r="AI185">
            <v>9</v>
          </cell>
          <cell r="AJ185" t="str">
            <v xml:space="preserve"> </v>
          </cell>
          <cell r="AK185" t="str">
            <v xml:space="preserve"> </v>
          </cell>
          <cell r="AL185" t="str">
            <v xml:space="preserve"> </v>
          </cell>
          <cell r="AM185" t="str">
            <v xml:space="preserve"> </v>
          </cell>
          <cell r="AN185" t="str">
            <v xml:space="preserve"> </v>
          </cell>
          <cell r="AO185" t="str">
            <v xml:space="preserve"> 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2800.0000049999999</v>
          </cell>
          <cell r="AW185">
            <v>2594.18181</v>
          </cell>
          <cell r="AX185">
            <v>3250</v>
          </cell>
          <cell r="AY185">
            <v>0.16071428364158158</v>
          </cell>
          <cell r="AZ185">
            <v>0.13846153692307697</v>
          </cell>
          <cell r="BA185">
            <v>3150</v>
          </cell>
          <cell r="BB185">
            <v>6</v>
          </cell>
          <cell r="BC185">
            <v>0.12499999799107142</v>
          </cell>
          <cell r="BD185">
            <v>0.11111110952380956</v>
          </cell>
          <cell r="BE185">
            <v>2950</v>
          </cell>
          <cell r="BF185">
            <v>12</v>
          </cell>
          <cell r="BG185">
            <v>5.3571426690051105E-2</v>
          </cell>
          <cell r="BH185">
            <v>5.0847455932203432E-2</v>
          </cell>
        </row>
        <row r="186">
          <cell r="B186">
            <v>1705</v>
          </cell>
          <cell r="C186">
            <v>7896000530325</v>
          </cell>
          <cell r="D186" t="str">
            <v>JUGO UVA 1Lts MAGUARY</v>
          </cell>
          <cell r="E186">
            <v>12</v>
          </cell>
          <cell r="F186" t="str">
            <v>BEBIDAS</v>
          </cell>
          <cell r="G186" t="str">
            <v>BEBIDAS</v>
          </cell>
          <cell r="H186" t="str">
            <v>JUGOS</v>
          </cell>
          <cell r="I186" t="str">
            <v>JUGOS de NECTAR</v>
          </cell>
          <cell r="J186" t="str">
            <v>NORMAL JN-NO</v>
          </cell>
          <cell r="K186" t="str">
            <v>MAGUARY</v>
          </cell>
          <cell r="L186">
            <v>114</v>
          </cell>
          <cell r="M186" t="str">
            <v>APOLO IMPORT S.A. 2 - TRENTINO (114)</v>
          </cell>
          <cell r="N186">
            <v>87</v>
          </cell>
          <cell r="O186">
            <v>100</v>
          </cell>
          <cell r="P186">
            <v>91</v>
          </cell>
          <cell r="Q186">
            <v>82</v>
          </cell>
          <cell r="R186">
            <v>100</v>
          </cell>
          <cell r="S186">
            <v>131</v>
          </cell>
          <cell r="T186">
            <v>86</v>
          </cell>
          <cell r="U186">
            <v>91</v>
          </cell>
          <cell r="V186">
            <v>18</v>
          </cell>
          <cell r="W186">
            <v>19</v>
          </cell>
          <cell r="X186">
            <v>26</v>
          </cell>
          <cell r="Y186">
            <v>29</v>
          </cell>
          <cell r="Z186">
            <v>55</v>
          </cell>
          <cell r="AA186">
            <v>64</v>
          </cell>
          <cell r="AB186">
            <v>56</v>
          </cell>
          <cell r="AC186">
            <v>43</v>
          </cell>
          <cell r="AD186">
            <v>16</v>
          </cell>
          <cell r="AE186">
            <v>43</v>
          </cell>
          <cell r="AF186">
            <v>37</v>
          </cell>
          <cell r="AG186">
            <v>41</v>
          </cell>
          <cell r="AH186">
            <v>0</v>
          </cell>
          <cell r="AI186">
            <v>17</v>
          </cell>
          <cell r="AJ186" t="str">
            <v xml:space="preserve"> </v>
          </cell>
          <cell r="AK186" t="str">
            <v xml:space="preserve"> </v>
          </cell>
          <cell r="AL186" t="str">
            <v xml:space="preserve"> </v>
          </cell>
          <cell r="AM186" t="str">
            <v xml:space="preserve"> </v>
          </cell>
          <cell r="AN186" t="str">
            <v xml:space="preserve"> </v>
          </cell>
          <cell r="AO186" t="str">
            <v xml:space="preserve"> 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7920</v>
          </cell>
          <cell r="AW186">
            <v>7842.1850100000001</v>
          </cell>
          <cell r="AX186">
            <v>8900</v>
          </cell>
          <cell r="AY186">
            <v>0.1237373737373737</v>
          </cell>
          <cell r="AZ186">
            <v>0.1101123595505618</v>
          </cell>
          <cell r="BA186">
            <v>8550</v>
          </cell>
          <cell r="BB186">
            <v>6</v>
          </cell>
          <cell r="BC186">
            <v>7.9545454545454586E-2</v>
          </cell>
          <cell r="BD186">
            <v>7.3684210526315783E-2</v>
          </cell>
          <cell r="BE186">
            <v>8250</v>
          </cell>
          <cell r="BF186">
            <v>12</v>
          </cell>
          <cell r="BG186">
            <v>4.1666666666666741E-2</v>
          </cell>
          <cell r="BH186">
            <v>0.04</v>
          </cell>
        </row>
        <row r="187">
          <cell r="B187">
            <v>1706</v>
          </cell>
          <cell r="C187">
            <v>7896000594099</v>
          </cell>
          <cell r="D187" t="str">
            <v>JUGO UVA 200ml MAGUARY</v>
          </cell>
          <cell r="E187">
            <v>27</v>
          </cell>
          <cell r="F187" t="str">
            <v>BEBIDAS</v>
          </cell>
          <cell r="G187" t="str">
            <v>BEBIDAS</v>
          </cell>
          <cell r="H187" t="str">
            <v>JUGOS</v>
          </cell>
          <cell r="I187" t="str">
            <v>JUGOS de NECTAR</v>
          </cell>
          <cell r="J187" t="str">
            <v>NORMAL JN-NO</v>
          </cell>
          <cell r="K187" t="str">
            <v>MAGUARY</v>
          </cell>
          <cell r="L187">
            <v>114</v>
          </cell>
          <cell r="M187" t="str">
            <v>APOLO IMPORT S.A. 2 - TRENTINO (114)</v>
          </cell>
          <cell r="N187">
            <v>346</v>
          </cell>
          <cell r="O187">
            <v>85</v>
          </cell>
          <cell r="P187">
            <v>306</v>
          </cell>
          <cell r="Q187">
            <v>269</v>
          </cell>
          <cell r="R187">
            <v>194</v>
          </cell>
          <cell r="S187">
            <v>297</v>
          </cell>
          <cell r="T187">
            <v>268</v>
          </cell>
          <cell r="U187">
            <v>210</v>
          </cell>
          <cell r="V187">
            <v>44</v>
          </cell>
          <cell r="W187">
            <v>30</v>
          </cell>
          <cell r="X187">
            <v>45</v>
          </cell>
          <cell r="Y187">
            <v>48</v>
          </cell>
          <cell r="Z187">
            <v>122</v>
          </cell>
          <cell r="AA187">
            <v>166</v>
          </cell>
          <cell r="AB187">
            <v>129</v>
          </cell>
          <cell r="AC187">
            <v>109</v>
          </cell>
          <cell r="AD187">
            <v>30</v>
          </cell>
          <cell r="AE187">
            <v>58</v>
          </cell>
          <cell r="AF187">
            <v>43</v>
          </cell>
          <cell r="AG187">
            <v>40</v>
          </cell>
          <cell r="AH187">
            <v>7</v>
          </cell>
          <cell r="AI187">
            <v>28</v>
          </cell>
          <cell r="AJ187" t="str">
            <v xml:space="preserve"> </v>
          </cell>
          <cell r="AK187" t="str">
            <v xml:space="preserve"> </v>
          </cell>
          <cell r="AL187" t="str">
            <v xml:space="preserve"> </v>
          </cell>
          <cell r="AM187" t="str">
            <v xml:space="preserve"> </v>
          </cell>
          <cell r="AN187" t="str">
            <v xml:space="preserve"> </v>
          </cell>
          <cell r="AO187" t="str">
            <v xml:space="preserve"> 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2800.0000049999999</v>
          </cell>
          <cell r="AW187">
            <v>2598.5665199999999</v>
          </cell>
          <cell r="AX187">
            <v>3250</v>
          </cell>
          <cell r="AY187">
            <v>0.16071428364158158</v>
          </cell>
          <cell r="AZ187">
            <v>0.13846153692307697</v>
          </cell>
          <cell r="BA187">
            <v>3150</v>
          </cell>
          <cell r="BB187">
            <v>3</v>
          </cell>
          <cell r="BC187">
            <v>0.12499999799107142</v>
          </cell>
          <cell r="BD187">
            <v>0.11111110952380956</v>
          </cell>
          <cell r="BE187">
            <v>2950</v>
          </cell>
          <cell r="BF187">
            <v>12</v>
          </cell>
          <cell r="BG187">
            <v>5.3571426690051105E-2</v>
          </cell>
          <cell r="BH187">
            <v>5.0847455932203432E-2</v>
          </cell>
        </row>
        <row r="188">
          <cell r="B188">
            <v>15389</v>
          </cell>
          <cell r="C188">
            <v>7896000597120</v>
          </cell>
          <cell r="D188" t="str">
            <v>LECHE ALMENDRA CERO 1Lts NUTS</v>
          </cell>
          <cell r="E188">
            <v>12</v>
          </cell>
          <cell r="F188" t="str">
            <v>BEBIDAS</v>
          </cell>
          <cell r="G188" t="str">
            <v>BEBIDAS</v>
          </cell>
          <cell r="H188" t="str">
            <v>JUGOS</v>
          </cell>
          <cell r="I188" t="str">
            <v>JUGOS de SEMILLAS</v>
          </cell>
          <cell r="J188" t="str">
            <v>NORMAL JS-N</v>
          </cell>
          <cell r="K188" t="str">
            <v>NUTS</v>
          </cell>
          <cell r="L188">
            <v>114</v>
          </cell>
          <cell r="M188" t="str">
            <v>APOLO IMPORT S.A. 2 - TRENTINO (114)</v>
          </cell>
          <cell r="N188">
            <v>0</v>
          </cell>
          <cell r="O188">
            <v>45</v>
          </cell>
          <cell r="P188">
            <v>53</v>
          </cell>
          <cell r="Q188">
            <v>63</v>
          </cell>
          <cell r="R188">
            <v>0</v>
          </cell>
          <cell r="S188">
            <v>6</v>
          </cell>
          <cell r="T188">
            <v>14</v>
          </cell>
          <cell r="U188">
            <v>15</v>
          </cell>
          <cell r="V188">
            <v>0</v>
          </cell>
          <cell r="W188">
            <v>11</v>
          </cell>
          <cell r="X188">
            <v>20</v>
          </cell>
          <cell r="Y188">
            <v>32</v>
          </cell>
          <cell r="Z188">
            <v>0</v>
          </cell>
          <cell r="AA188">
            <v>12</v>
          </cell>
          <cell r="AB188">
            <v>15</v>
          </cell>
          <cell r="AC188">
            <v>12</v>
          </cell>
          <cell r="AD188">
            <v>0</v>
          </cell>
          <cell r="AE188">
            <v>13</v>
          </cell>
          <cell r="AF188">
            <v>13</v>
          </cell>
          <cell r="AG188">
            <v>16</v>
          </cell>
          <cell r="AH188">
            <v>5</v>
          </cell>
          <cell r="AI188">
            <v>10</v>
          </cell>
          <cell r="AJ188" t="str">
            <v xml:space="preserve"> </v>
          </cell>
          <cell r="AK188" t="str">
            <v xml:space="preserve"> </v>
          </cell>
          <cell r="AL188" t="str">
            <v xml:space="preserve"> </v>
          </cell>
          <cell r="AM188" t="str">
            <v xml:space="preserve"> </v>
          </cell>
          <cell r="AN188" t="str">
            <v xml:space="preserve"> </v>
          </cell>
          <cell r="AO188" t="str">
            <v xml:space="preserve"> 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22520.000029999999</v>
          </cell>
          <cell r="AW188">
            <v>22482.452740000001</v>
          </cell>
          <cell r="AX188">
            <v>25900</v>
          </cell>
          <cell r="AY188">
            <v>0.15008880841462413</v>
          </cell>
          <cell r="AZ188">
            <v>0.13050192934362936</v>
          </cell>
          <cell r="BA188">
            <v>24900</v>
          </cell>
          <cell r="BB188">
            <v>3</v>
          </cell>
          <cell r="BC188">
            <v>0.10568383511676216</v>
          </cell>
          <cell r="BD188">
            <v>9.5582328112449835E-2</v>
          </cell>
          <cell r="BE188">
            <v>23900</v>
          </cell>
          <cell r="BF188">
            <v>6</v>
          </cell>
          <cell r="BG188">
            <v>6.127886181890041E-2</v>
          </cell>
          <cell r="BH188">
            <v>5.7740584518828485E-2</v>
          </cell>
        </row>
        <row r="189">
          <cell r="B189">
            <v>15387</v>
          </cell>
          <cell r="C189">
            <v>7896000597106</v>
          </cell>
          <cell r="D189" t="str">
            <v>LECHE ALMENDRA ORIGINAL 1Lts NUTS</v>
          </cell>
          <cell r="E189">
            <v>12</v>
          </cell>
          <cell r="F189" t="str">
            <v>BEBIDAS</v>
          </cell>
          <cell r="G189" t="str">
            <v>BEBIDAS</v>
          </cell>
          <cell r="H189" t="str">
            <v>JUGOS</v>
          </cell>
          <cell r="I189" t="str">
            <v>JUGOS de SEMILLAS</v>
          </cell>
          <cell r="J189" t="str">
            <v>NORMAL JS-N</v>
          </cell>
          <cell r="K189" t="str">
            <v>NUTS</v>
          </cell>
          <cell r="L189">
            <v>114</v>
          </cell>
          <cell r="M189" t="str">
            <v>APOLO IMPORT S.A. 2 - TRENTINO (114)</v>
          </cell>
          <cell r="N189">
            <v>18</v>
          </cell>
          <cell r="O189">
            <v>58</v>
          </cell>
          <cell r="P189">
            <v>33</v>
          </cell>
          <cell r="Q189">
            <v>44</v>
          </cell>
          <cell r="R189">
            <v>5</v>
          </cell>
          <cell r="S189">
            <v>27</v>
          </cell>
          <cell r="T189">
            <v>23</v>
          </cell>
          <cell r="U189">
            <v>29</v>
          </cell>
          <cell r="V189">
            <v>4</v>
          </cell>
          <cell r="W189">
            <v>19</v>
          </cell>
          <cell r="X189">
            <v>24</v>
          </cell>
          <cell r="Y189">
            <v>19</v>
          </cell>
          <cell r="Z189">
            <v>3</v>
          </cell>
          <cell r="AA189">
            <v>13</v>
          </cell>
          <cell r="AB189">
            <v>8</v>
          </cell>
          <cell r="AC189">
            <v>4</v>
          </cell>
          <cell r="AD189">
            <v>5</v>
          </cell>
          <cell r="AE189">
            <v>9</v>
          </cell>
          <cell r="AF189">
            <v>15</v>
          </cell>
          <cell r="AG189">
            <v>15</v>
          </cell>
          <cell r="AH189">
            <v>2</v>
          </cell>
          <cell r="AI189">
            <v>2</v>
          </cell>
          <cell r="AJ189" t="str">
            <v xml:space="preserve"> </v>
          </cell>
          <cell r="AK189" t="str">
            <v xml:space="preserve"> </v>
          </cell>
          <cell r="AL189" t="str">
            <v xml:space="preserve"> </v>
          </cell>
          <cell r="AM189" t="str">
            <v xml:space="preserve"> </v>
          </cell>
          <cell r="AN189" t="str">
            <v xml:space="preserve"> </v>
          </cell>
          <cell r="AO189" t="str">
            <v xml:space="preserve"> 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22520.000029999999</v>
          </cell>
          <cell r="AW189">
            <v>22462.458040000001</v>
          </cell>
          <cell r="AX189">
            <v>25900</v>
          </cell>
          <cell r="AY189">
            <v>0.15008880841462413</v>
          </cell>
          <cell r="AZ189">
            <v>0.13050192934362936</v>
          </cell>
          <cell r="BA189">
            <v>24900</v>
          </cell>
          <cell r="BB189">
            <v>3</v>
          </cell>
          <cell r="BC189">
            <v>0.10568383511676216</v>
          </cell>
          <cell r="BD189">
            <v>9.5582328112449835E-2</v>
          </cell>
          <cell r="BE189">
            <v>23900</v>
          </cell>
          <cell r="BF189">
            <v>6</v>
          </cell>
          <cell r="BG189">
            <v>6.127886181890041E-2</v>
          </cell>
          <cell r="BH189">
            <v>5.7740584518828485E-2</v>
          </cell>
        </row>
        <row r="190">
          <cell r="B190">
            <v>7309</v>
          </cell>
          <cell r="C190">
            <v>7898409872563</v>
          </cell>
          <cell r="D190" t="str">
            <v>JUGO POLVO FRUTILLA 2Lts FRUCTUS</v>
          </cell>
          <cell r="E190">
            <v>120</v>
          </cell>
          <cell r="F190" t="str">
            <v>BEBIDAS</v>
          </cell>
          <cell r="G190" t="str">
            <v>BEBIDAS</v>
          </cell>
          <cell r="H190" t="str">
            <v>JUGOS</v>
          </cell>
          <cell r="I190" t="str">
            <v>JUGOS POLVO</v>
          </cell>
          <cell r="J190" t="str">
            <v>NORMAL JP-N</v>
          </cell>
          <cell r="K190" t="str">
            <v>FRUCTUS</v>
          </cell>
          <cell r="L190">
            <v>114</v>
          </cell>
          <cell r="M190" t="str">
            <v>APOLO IMPORT S.A. 2 - TRENTINO (114)</v>
          </cell>
          <cell r="N190">
            <v>0</v>
          </cell>
          <cell r="O190">
            <v>0</v>
          </cell>
          <cell r="P190">
            <v>0</v>
          </cell>
          <cell r="Q190">
            <v>0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 t="str">
            <v xml:space="preserve"> </v>
          </cell>
          <cell r="AK190" t="str">
            <v xml:space="preserve"> </v>
          </cell>
          <cell r="AL190" t="str">
            <v xml:space="preserve"> </v>
          </cell>
          <cell r="AM190" t="str">
            <v xml:space="preserve"> </v>
          </cell>
          <cell r="AN190" t="str">
            <v xml:space="preserve"> </v>
          </cell>
          <cell r="AO190" t="str">
            <v xml:space="preserve"> </v>
          </cell>
          <cell r="AP190" t="str">
            <v>SV</v>
          </cell>
          <cell r="AQ190" t="str">
            <v>SV</v>
          </cell>
          <cell r="AR190" t="str">
            <v>SV</v>
          </cell>
          <cell r="AS190" t="str">
            <v>SV</v>
          </cell>
          <cell r="AT190" t="str">
            <v>SV</v>
          </cell>
          <cell r="AU190" t="str">
            <v>SV</v>
          </cell>
          <cell r="AV190">
            <v>924.999999</v>
          </cell>
          <cell r="AW190">
            <v>809.05704000000003</v>
          </cell>
          <cell r="AX190">
            <v>1150</v>
          </cell>
          <cell r="AY190">
            <v>0.24324324458729008</v>
          </cell>
          <cell r="AZ190">
            <v>0.19565217478260868</v>
          </cell>
          <cell r="BA190">
            <v>950</v>
          </cell>
          <cell r="BB190">
            <v>3</v>
          </cell>
          <cell r="BC190">
            <v>2.7027028137326603E-2</v>
          </cell>
          <cell r="BD190">
            <v>2.6315790526315788E-2</v>
          </cell>
          <cell r="BE190">
            <v>0</v>
          </cell>
          <cell r="BF190">
            <v>0</v>
          </cell>
          <cell r="BG190">
            <v>-1</v>
          </cell>
          <cell r="BH190">
            <v>0</v>
          </cell>
        </row>
        <row r="191">
          <cell r="B191">
            <v>7310</v>
          </cell>
          <cell r="C191">
            <v>7898409872617</v>
          </cell>
          <cell r="D191" t="str">
            <v>JUGO POLVO GUAYABA 2Lts FRUCTUS</v>
          </cell>
          <cell r="E191">
            <v>120</v>
          </cell>
          <cell r="F191" t="str">
            <v>BEBIDAS</v>
          </cell>
          <cell r="G191" t="str">
            <v>BEBIDAS</v>
          </cell>
          <cell r="H191" t="str">
            <v>JUGOS</v>
          </cell>
          <cell r="I191" t="str">
            <v>JUGOS POLVO</v>
          </cell>
          <cell r="J191" t="str">
            <v>NORMAL JP-N</v>
          </cell>
          <cell r="K191" t="str">
            <v>FRUCTUS</v>
          </cell>
          <cell r="L191">
            <v>114</v>
          </cell>
          <cell r="M191" t="str">
            <v>APOLO IMPORT S.A. 2 - TRENTINO (114)</v>
          </cell>
          <cell r="N191">
            <v>0</v>
          </cell>
          <cell r="O191">
            <v>0</v>
          </cell>
          <cell r="P191">
            <v>0</v>
          </cell>
          <cell r="Q191">
            <v>0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 t="str">
            <v xml:space="preserve"> </v>
          </cell>
          <cell r="AK191" t="str">
            <v xml:space="preserve"> </v>
          </cell>
          <cell r="AL191" t="str">
            <v xml:space="preserve"> </v>
          </cell>
          <cell r="AM191" t="str">
            <v xml:space="preserve"> </v>
          </cell>
          <cell r="AN191" t="str">
            <v xml:space="preserve"> </v>
          </cell>
          <cell r="AO191" t="str">
            <v xml:space="preserve"> </v>
          </cell>
          <cell r="AP191" t="str">
            <v>SV</v>
          </cell>
          <cell r="AQ191" t="str">
            <v>SV</v>
          </cell>
          <cell r="AR191" t="str">
            <v>SV</v>
          </cell>
          <cell r="AS191" t="str">
            <v>SV</v>
          </cell>
          <cell r="AT191" t="str">
            <v>SV</v>
          </cell>
          <cell r="AU191" t="str">
            <v>SV</v>
          </cell>
          <cell r="AV191">
            <v>924.999999</v>
          </cell>
          <cell r="AW191">
            <v>799.38408000000004</v>
          </cell>
          <cell r="AX191">
            <v>1100</v>
          </cell>
          <cell r="AY191">
            <v>0.1891891904747991</v>
          </cell>
          <cell r="AZ191">
            <v>0.15909091</v>
          </cell>
          <cell r="BA191">
            <v>950</v>
          </cell>
          <cell r="BB191">
            <v>3</v>
          </cell>
          <cell r="BC191">
            <v>2.7027028137326603E-2</v>
          </cell>
          <cell r="BD191">
            <v>2.6315790526315788E-2</v>
          </cell>
          <cell r="BE191">
            <v>0</v>
          </cell>
          <cell r="BF191">
            <v>0</v>
          </cell>
          <cell r="BG191">
            <v>-1</v>
          </cell>
          <cell r="BH191">
            <v>0</v>
          </cell>
        </row>
        <row r="192">
          <cell r="B192">
            <v>7311</v>
          </cell>
          <cell r="C192">
            <v>7898409872594</v>
          </cell>
          <cell r="D192" t="str">
            <v>JUGO POLVO MANGO 2Lts FRUCTUS</v>
          </cell>
          <cell r="E192">
            <v>120</v>
          </cell>
          <cell r="F192" t="str">
            <v>BEBIDAS</v>
          </cell>
          <cell r="G192" t="str">
            <v>BEBIDAS</v>
          </cell>
          <cell r="H192" t="str">
            <v>JUGOS</v>
          </cell>
          <cell r="I192" t="str">
            <v>JUGOS POLVO</v>
          </cell>
          <cell r="J192" t="str">
            <v>NORMAL JP-N</v>
          </cell>
          <cell r="K192" t="str">
            <v>FRUCTUS</v>
          </cell>
          <cell r="L192">
            <v>114</v>
          </cell>
          <cell r="M192" t="str">
            <v>APOLO IMPORT S.A. 2 - TRENTINO (114)</v>
          </cell>
          <cell r="N192">
            <v>0</v>
          </cell>
          <cell r="O192">
            <v>0</v>
          </cell>
          <cell r="P192">
            <v>0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>
            <v>0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 t="str">
            <v xml:space="preserve"> </v>
          </cell>
          <cell r="AK192" t="str">
            <v xml:space="preserve"> </v>
          </cell>
          <cell r="AL192" t="str">
            <v xml:space="preserve"> </v>
          </cell>
          <cell r="AM192" t="str">
            <v xml:space="preserve"> </v>
          </cell>
          <cell r="AN192" t="str">
            <v xml:space="preserve"> </v>
          </cell>
          <cell r="AO192" t="str">
            <v xml:space="preserve"> </v>
          </cell>
          <cell r="AP192" t="str">
            <v>SV</v>
          </cell>
          <cell r="AQ192" t="str">
            <v>SV</v>
          </cell>
          <cell r="AR192" t="str">
            <v>SV</v>
          </cell>
          <cell r="AS192" t="str">
            <v>SV</v>
          </cell>
          <cell r="AT192" t="str">
            <v>SV</v>
          </cell>
          <cell r="AU192" t="str">
            <v>SV</v>
          </cell>
          <cell r="AV192">
            <v>924.999999</v>
          </cell>
          <cell r="AW192">
            <v>780.23847000000001</v>
          </cell>
          <cell r="AX192">
            <v>1150</v>
          </cell>
          <cell r="AY192">
            <v>0.24324324458729008</v>
          </cell>
          <cell r="AZ192">
            <v>0.19565217478260868</v>
          </cell>
          <cell r="BA192">
            <v>950</v>
          </cell>
          <cell r="BB192">
            <v>6</v>
          </cell>
          <cell r="BC192">
            <v>2.7027028137326603E-2</v>
          </cell>
          <cell r="BD192">
            <v>2.6315790526315788E-2</v>
          </cell>
          <cell r="BE192">
            <v>0</v>
          </cell>
          <cell r="BF192">
            <v>0</v>
          </cell>
          <cell r="BG192">
            <v>-1</v>
          </cell>
          <cell r="BH192">
            <v>0</v>
          </cell>
        </row>
        <row r="193">
          <cell r="B193">
            <v>7308</v>
          </cell>
          <cell r="C193">
            <v>7898409872549</v>
          </cell>
          <cell r="D193" t="str">
            <v>JUGO POLVO MBURUCUYA 2Lts FRUCTUS.</v>
          </cell>
          <cell r="E193">
            <v>120</v>
          </cell>
          <cell r="F193" t="str">
            <v>BEBIDAS</v>
          </cell>
          <cell r="G193" t="str">
            <v>BEBIDAS</v>
          </cell>
          <cell r="H193" t="str">
            <v>JUGOS</v>
          </cell>
          <cell r="I193" t="str">
            <v>JUGOS POLVO</v>
          </cell>
          <cell r="J193" t="str">
            <v>NORMAL JP-N</v>
          </cell>
          <cell r="K193" t="str">
            <v>FRUCTUS</v>
          </cell>
          <cell r="L193">
            <v>114</v>
          </cell>
          <cell r="M193" t="str">
            <v>APOLO IMPORT S.A. 2 - TRENTINO (114)</v>
          </cell>
          <cell r="N193">
            <v>0</v>
          </cell>
          <cell r="O193">
            <v>0</v>
          </cell>
          <cell r="P193">
            <v>0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 t="str">
            <v xml:space="preserve"> </v>
          </cell>
          <cell r="AK193" t="str">
            <v xml:space="preserve"> </v>
          </cell>
          <cell r="AL193" t="str">
            <v xml:space="preserve"> </v>
          </cell>
          <cell r="AM193" t="str">
            <v xml:space="preserve"> </v>
          </cell>
          <cell r="AN193" t="str">
            <v xml:space="preserve"> </v>
          </cell>
          <cell r="AO193" t="str">
            <v xml:space="preserve"> </v>
          </cell>
          <cell r="AP193" t="str">
            <v>SV</v>
          </cell>
          <cell r="AQ193" t="str">
            <v>SV</v>
          </cell>
          <cell r="AR193" t="str">
            <v>SV</v>
          </cell>
          <cell r="AS193" t="str">
            <v>SV</v>
          </cell>
          <cell r="AT193" t="str">
            <v>SV</v>
          </cell>
          <cell r="AU193" t="str">
            <v>SV</v>
          </cell>
          <cell r="AV193">
            <v>924.999999</v>
          </cell>
          <cell r="AW193">
            <v>823.54723000000001</v>
          </cell>
          <cell r="AX193">
            <v>1150</v>
          </cell>
          <cell r="AY193">
            <v>0.24324324458729008</v>
          </cell>
          <cell r="AZ193">
            <v>0.19565217478260868</v>
          </cell>
          <cell r="BA193">
            <v>950</v>
          </cell>
          <cell r="BB193">
            <v>6</v>
          </cell>
          <cell r="BC193">
            <v>2.7027028137326603E-2</v>
          </cell>
          <cell r="BD193">
            <v>2.6315790526315788E-2</v>
          </cell>
          <cell r="BE193">
            <v>0</v>
          </cell>
          <cell r="BF193">
            <v>0</v>
          </cell>
          <cell r="BG193">
            <v>-1</v>
          </cell>
          <cell r="BH193">
            <v>0</v>
          </cell>
        </row>
        <row r="194">
          <cell r="B194">
            <v>7312</v>
          </cell>
          <cell r="C194">
            <v>7898409872587</v>
          </cell>
          <cell r="D194" t="str">
            <v>JUGO POLVO MIX FRUTAS 2Lts FRUCTUS</v>
          </cell>
          <cell r="E194">
            <v>120</v>
          </cell>
          <cell r="F194" t="str">
            <v>BEBIDAS</v>
          </cell>
          <cell r="G194" t="str">
            <v>BEBIDAS</v>
          </cell>
          <cell r="H194" t="str">
            <v>JUGOS</v>
          </cell>
          <cell r="I194" t="str">
            <v>JUGOS POLVO</v>
          </cell>
          <cell r="J194" t="str">
            <v>NORMAL JP-N</v>
          </cell>
          <cell r="K194" t="str">
            <v>FRUCTUS</v>
          </cell>
          <cell r="L194">
            <v>114</v>
          </cell>
          <cell r="M194" t="str">
            <v>APOLO IMPORT S.A. 2 - TRENTINO (114)</v>
          </cell>
          <cell r="N194">
            <v>0</v>
          </cell>
          <cell r="O194">
            <v>0</v>
          </cell>
          <cell r="P194">
            <v>0</v>
          </cell>
          <cell r="Q194">
            <v>0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 t="str">
            <v xml:space="preserve"> </v>
          </cell>
          <cell r="AK194" t="str">
            <v xml:space="preserve"> </v>
          </cell>
          <cell r="AL194" t="str">
            <v xml:space="preserve"> </v>
          </cell>
          <cell r="AM194" t="str">
            <v xml:space="preserve"> </v>
          </cell>
          <cell r="AN194" t="str">
            <v xml:space="preserve"> </v>
          </cell>
          <cell r="AO194" t="str">
            <v xml:space="preserve"> </v>
          </cell>
          <cell r="AP194" t="str">
            <v>SV</v>
          </cell>
          <cell r="AQ194" t="str">
            <v>SV</v>
          </cell>
          <cell r="AR194" t="str">
            <v>SV</v>
          </cell>
          <cell r="AS194" t="str">
            <v>SV</v>
          </cell>
          <cell r="AT194" t="str">
            <v>SV</v>
          </cell>
          <cell r="AU194" t="str">
            <v>SV</v>
          </cell>
          <cell r="AV194">
            <v>799.86775</v>
          </cell>
          <cell r="AW194">
            <v>799.86775</v>
          </cell>
          <cell r="AX194">
            <v>1100</v>
          </cell>
          <cell r="AY194">
            <v>0.37522734227001897</v>
          </cell>
          <cell r="AZ194">
            <v>0.27284750000000002</v>
          </cell>
          <cell r="BA194">
            <v>950</v>
          </cell>
          <cell r="BB194">
            <v>3</v>
          </cell>
          <cell r="BC194">
            <v>0.18769634105138011</v>
          </cell>
          <cell r="BD194">
            <v>0.15803394736842105</v>
          </cell>
          <cell r="BE194">
            <v>0</v>
          </cell>
          <cell r="BF194">
            <v>0</v>
          </cell>
          <cell r="BG194">
            <v>-1</v>
          </cell>
          <cell r="BH194">
            <v>0</v>
          </cell>
        </row>
        <row r="195">
          <cell r="B195">
            <v>7313</v>
          </cell>
          <cell r="C195">
            <v>7898409872532</v>
          </cell>
          <cell r="D195" t="str">
            <v>JUGO POLVO NARANJA 2Lts FRUCTUS.*</v>
          </cell>
          <cell r="E195">
            <v>120</v>
          </cell>
          <cell r="F195" t="str">
            <v>BEBIDAS</v>
          </cell>
          <cell r="G195" t="str">
            <v>BEBIDAS</v>
          </cell>
          <cell r="H195" t="str">
            <v>JUGOS</v>
          </cell>
          <cell r="I195" t="str">
            <v>JUGOS POLVO</v>
          </cell>
          <cell r="J195" t="str">
            <v>NORMAL JP-N</v>
          </cell>
          <cell r="K195" t="str">
            <v>FRUCTUS</v>
          </cell>
          <cell r="L195">
            <v>114</v>
          </cell>
          <cell r="M195" t="str">
            <v>APOLO IMPORT S.A. 2 - TRENTINO (114)</v>
          </cell>
          <cell r="N195">
            <v>0</v>
          </cell>
          <cell r="O195">
            <v>0</v>
          </cell>
          <cell r="P195">
            <v>0</v>
          </cell>
          <cell r="Q195">
            <v>0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>
            <v>0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 t="str">
            <v xml:space="preserve"> </v>
          </cell>
          <cell r="AK195" t="str">
            <v xml:space="preserve"> </v>
          </cell>
          <cell r="AL195" t="str">
            <v xml:space="preserve"> </v>
          </cell>
          <cell r="AM195" t="str">
            <v xml:space="preserve"> </v>
          </cell>
          <cell r="AN195" t="str">
            <v xml:space="preserve"> </v>
          </cell>
          <cell r="AO195" t="str">
            <v xml:space="preserve"> </v>
          </cell>
          <cell r="AP195" t="str">
            <v>SV</v>
          </cell>
          <cell r="AQ195" t="str">
            <v>SV</v>
          </cell>
          <cell r="AR195" t="str">
            <v>SV</v>
          </cell>
          <cell r="AS195" t="str">
            <v>SV</v>
          </cell>
          <cell r="AT195" t="str">
            <v>SV</v>
          </cell>
          <cell r="AU195" t="str">
            <v>SV</v>
          </cell>
          <cell r="AV195">
            <v>924.999999</v>
          </cell>
          <cell r="AW195">
            <v>881.49478999999997</v>
          </cell>
          <cell r="AX195">
            <v>1150</v>
          </cell>
          <cell r="AY195">
            <v>0.24324324458729008</v>
          </cell>
          <cell r="AZ195">
            <v>0.19565217478260868</v>
          </cell>
          <cell r="BA195">
            <v>950</v>
          </cell>
          <cell r="BB195">
            <v>6</v>
          </cell>
          <cell r="BC195">
            <v>2.7027028137326603E-2</v>
          </cell>
          <cell r="BD195">
            <v>2.6315790526315788E-2</v>
          </cell>
          <cell r="BE195">
            <v>0</v>
          </cell>
          <cell r="BF195">
            <v>0</v>
          </cell>
          <cell r="BG195">
            <v>-1</v>
          </cell>
          <cell r="BH195">
            <v>0</v>
          </cell>
        </row>
        <row r="196">
          <cell r="B196">
            <v>7314</v>
          </cell>
          <cell r="C196">
            <v>7898409872556</v>
          </cell>
          <cell r="D196" t="str">
            <v>JUGO POLVO PIÑA 2Lts FRUCTUS</v>
          </cell>
          <cell r="E196">
            <v>120</v>
          </cell>
          <cell r="F196" t="str">
            <v>BEBIDAS</v>
          </cell>
          <cell r="G196" t="str">
            <v>BEBIDAS</v>
          </cell>
          <cell r="H196" t="str">
            <v>JUGOS</v>
          </cell>
          <cell r="I196" t="str">
            <v>JUGOS POLVO</v>
          </cell>
          <cell r="J196" t="str">
            <v>NORMAL JP-N</v>
          </cell>
          <cell r="K196" t="str">
            <v>FRUCTUS</v>
          </cell>
          <cell r="L196">
            <v>114</v>
          </cell>
          <cell r="M196" t="str">
            <v>APOLO IMPORT S.A. 2 - TRENTINO (114)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 t="str">
            <v xml:space="preserve"> </v>
          </cell>
          <cell r="AK196" t="str">
            <v xml:space="preserve"> </v>
          </cell>
          <cell r="AL196" t="str">
            <v xml:space="preserve"> </v>
          </cell>
          <cell r="AM196" t="str">
            <v xml:space="preserve"> </v>
          </cell>
          <cell r="AN196" t="str">
            <v xml:space="preserve"> </v>
          </cell>
          <cell r="AO196" t="str">
            <v xml:space="preserve"> </v>
          </cell>
          <cell r="AP196" t="str">
            <v>SV</v>
          </cell>
          <cell r="AQ196" t="str">
            <v>SV</v>
          </cell>
          <cell r="AR196" t="str">
            <v>SV</v>
          </cell>
          <cell r="AS196" t="str">
            <v>SV</v>
          </cell>
          <cell r="AT196" t="str">
            <v>SV</v>
          </cell>
          <cell r="AU196" t="str">
            <v>SV</v>
          </cell>
          <cell r="AV196">
            <v>924.999999</v>
          </cell>
          <cell r="AW196">
            <v>799.37604999999996</v>
          </cell>
          <cell r="AX196">
            <v>1100</v>
          </cell>
          <cell r="AY196">
            <v>0.1891891904747991</v>
          </cell>
          <cell r="AZ196">
            <v>0.15909091</v>
          </cell>
          <cell r="BA196">
            <v>950</v>
          </cell>
          <cell r="BB196">
            <v>3</v>
          </cell>
          <cell r="BC196">
            <v>2.7027028137326603E-2</v>
          </cell>
          <cell r="BD196">
            <v>2.6315790526315788E-2</v>
          </cell>
          <cell r="BE196">
            <v>0</v>
          </cell>
          <cell r="BF196">
            <v>0</v>
          </cell>
          <cell r="BG196">
            <v>-1</v>
          </cell>
          <cell r="BH196">
            <v>0</v>
          </cell>
        </row>
        <row r="197">
          <cell r="B197">
            <v>7315</v>
          </cell>
          <cell r="C197">
            <v>7898409872570</v>
          </cell>
          <cell r="D197" t="str">
            <v>JUGO POLVO UVA 2Lts FRUCTUS</v>
          </cell>
          <cell r="E197">
            <v>120</v>
          </cell>
          <cell r="F197" t="str">
            <v>BEBIDAS</v>
          </cell>
          <cell r="G197" t="str">
            <v>BEBIDAS</v>
          </cell>
          <cell r="H197" t="str">
            <v>JUGOS</v>
          </cell>
          <cell r="I197" t="str">
            <v>JUGOS POLVO</v>
          </cell>
          <cell r="J197" t="str">
            <v>NORMAL JP-N</v>
          </cell>
          <cell r="K197" t="str">
            <v>FRUCTUS</v>
          </cell>
          <cell r="L197">
            <v>114</v>
          </cell>
          <cell r="M197" t="str">
            <v>APOLO IMPORT S.A. 2 - TRENTINO (114)</v>
          </cell>
          <cell r="N197">
            <v>0</v>
          </cell>
          <cell r="O197">
            <v>0</v>
          </cell>
          <cell r="P197">
            <v>0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 t="str">
            <v xml:space="preserve"> </v>
          </cell>
          <cell r="AK197" t="str">
            <v xml:space="preserve"> </v>
          </cell>
          <cell r="AL197" t="str">
            <v xml:space="preserve"> </v>
          </cell>
          <cell r="AM197" t="str">
            <v xml:space="preserve"> </v>
          </cell>
          <cell r="AN197" t="str">
            <v xml:space="preserve"> </v>
          </cell>
          <cell r="AO197" t="str">
            <v xml:space="preserve"> </v>
          </cell>
          <cell r="AP197" t="str">
            <v>SV</v>
          </cell>
          <cell r="AQ197" t="str">
            <v>SV</v>
          </cell>
          <cell r="AR197" t="str">
            <v>SV</v>
          </cell>
          <cell r="AS197" t="str">
            <v>SV</v>
          </cell>
          <cell r="AT197" t="str">
            <v>SV</v>
          </cell>
          <cell r="AU197" t="str">
            <v>SV</v>
          </cell>
          <cell r="AV197">
            <v>849.99999700000001</v>
          </cell>
          <cell r="AW197">
            <v>798.16935000000001</v>
          </cell>
          <cell r="AX197">
            <v>1000</v>
          </cell>
          <cell r="AY197">
            <v>0.17647059238754315</v>
          </cell>
          <cell r="AZ197">
            <v>0.15000000299999999</v>
          </cell>
          <cell r="BA197">
            <v>950</v>
          </cell>
          <cell r="BB197">
            <v>3</v>
          </cell>
          <cell r="BC197">
            <v>0.11764706276816606</v>
          </cell>
          <cell r="BD197">
            <v>0.10526316105263157</v>
          </cell>
          <cell r="BE197">
            <v>900</v>
          </cell>
          <cell r="BF197">
            <v>15</v>
          </cell>
          <cell r="BG197">
            <v>5.8823533148788965E-2</v>
          </cell>
          <cell r="BH197">
            <v>5.5555558888888877E-2</v>
          </cell>
        </row>
        <row r="198">
          <cell r="B198">
            <v>40575</v>
          </cell>
          <cell r="C198">
            <v>8809713910710</v>
          </cell>
          <cell r="D198" t="str">
            <v>ALOE BEAUTY COLAGENO 500ml OKF</v>
          </cell>
          <cell r="E198">
            <v>20</v>
          </cell>
          <cell r="F198" t="str">
            <v>BEBIDAS</v>
          </cell>
          <cell r="G198" t="str">
            <v>BEBIDAS</v>
          </cell>
          <cell r="H198" t="str">
            <v>JUGOS</v>
          </cell>
          <cell r="I198" t="str">
            <v>JUGOS SALUDABLES</v>
          </cell>
          <cell r="J198" t="str">
            <v>NORMAL JS-NO</v>
          </cell>
          <cell r="K198" t="str">
            <v>OKF</v>
          </cell>
          <cell r="L198">
            <v>114</v>
          </cell>
          <cell r="M198" t="str">
            <v>APOLO IMPORT S.A. 2 - TRENTINO (114)</v>
          </cell>
          <cell r="N198">
            <v>5</v>
          </cell>
          <cell r="O198">
            <v>17</v>
          </cell>
          <cell r="P198">
            <v>15</v>
          </cell>
          <cell r="Q198">
            <v>13</v>
          </cell>
          <cell r="R198">
            <v>5</v>
          </cell>
          <cell r="S198">
            <v>9</v>
          </cell>
          <cell r="T198">
            <v>3</v>
          </cell>
          <cell r="U198">
            <v>1</v>
          </cell>
          <cell r="V198">
            <v>1</v>
          </cell>
          <cell r="W198">
            <v>3</v>
          </cell>
          <cell r="X198">
            <v>3</v>
          </cell>
          <cell r="Y198">
            <v>4</v>
          </cell>
          <cell r="Z198">
            <v>3</v>
          </cell>
          <cell r="AA198">
            <v>13</v>
          </cell>
          <cell r="AB198">
            <v>3</v>
          </cell>
          <cell r="AC198">
            <v>2</v>
          </cell>
          <cell r="AD198">
            <v>3</v>
          </cell>
          <cell r="AE198">
            <v>13</v>
          </cell>
          <cell r="AF198">
            <v>4</v>
          </cell>
          <cell r="AG198">
            <v>6</v>
          </cell>
          <cell r="AH198">
            <v>0</v>
          </cell>
          <cell r="AI198">
            <v>0</v>
          </cell>
          <cell r="AJ198" t="str">
            <v xml:space="preserve"> </v>
          </cell>
          <cell r="AK198" t="str">
            <v xml:space="preserve"> </v>
          </cell>
          <cell r="AL198" t="str">
            <v xml:space="preserve"> </v>
          </cell>
          <cell r="AM198" t="str">
            <v xml:space="preserve"> </v>
          </cell>
          <cell r="AN198" t="str">
            <v xml:space="preserve"> </v>
          </cell>
          <cell r="AO198" t="str">
            <v xml:space="preserve"> 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 t="str">
            <v>SV</v>
          </cell>
          <cell r="AV198">
            <v>15570.000050000001</v>
          </cell>
          <cell r="AW198">
            <v>14310.3081</v>
          </cell>
          <cell r="AX198">
            <v>17900</v>
          </cell>
          <cell r="AY198">
            <v>0.14964675289130769</v>
          </cell>
          <cell r="AZ198">
            <v>0.13016759497206701</v>
          </cell>
          <cell r="BA198">
            <v>17500</v>
          </cell>
          <cell r="BB198">
            <v>3</v>
          </cell>
          <cell r="BC198">
            <v>0.12395632265909984</v>
          </cell>
          <cell r="BD198">
            <v>0.1102857114285714</v>
          </cell>
          <cell r="BE198">
            <v>16900</v>
          </cell>
          <cell r="BF198">
            <v>6</v>
          </cell>
          <cell r="BG198">
            <v>8.5420677310787729E-2</v>
          </cell>
          <cell r="BH198">
            <v>7.8698221893491085E-2</v>
          </cell>
        </row>
        <row r="199">
          <cell r="B199">
            <v>40574</v>
          </cell>
          <cell r="C199">
            <v>884394009494</v>
          </cell>
          <cell r="D199" t="str">
            <v>ALOE LIMON JENGIBRE 500ml OKF</v>
          </cell>
          <cell r="E199">
            <v>20</v>
          </cell>
          <cell r="F199" t="str">
            <v>BEBIDAS</v>
          </cell>
          <cell r="G199" t="str">
            <v>BEBIDAS</v>
          </cell>
          <cell r="H199" t="str">
            <v>JUGOS</v>
          </cell>
          <cell r="I199" t="str">
            <v>JUGOS SALUDABLES</v>
          </cell>
          <cell r="J199" t="str">
            <v>NORMAL JS-NO</v>
          </cell>
          <cell r="K199" t="str">
            <v>OKF</v>
          </cell>
          <cell r="L199">
            <v>114</v>
          </cell>
          <cell r="M199" t="str">
            <v>APOLO IMPORT S.A. 2 - TRENTINO (114)</v>
          </cell>
          <cell r="N199">
            <v>1</v>
          </cell>
          <cell r="O199">
            <v>8</v>
          </cell>
          <cell r="P199">
            <v>4</v>
          </cell>
          <cell r="Q199">
            <v>7</v>
          </cell>
          <cell r="R199">
            <v>0</v>
          </cell>
          <cell r="S199">
            <v>2</v>
          </cell>
          <cell r="T199">
            <v>1</v>
          </cell>
          <cell r="U199">
            <v>1</v>
          </cell>
          <cell r="V199">
            <v>1</v>
          </cell>
          <cell r="W199">
            <v>4</v>
          </cell>
          <cell r="X199">
            <v>0</v>
          </cell>
          <cell r="Y199">
            <v>0</v>
          </cell>
          <cell r="Z199">
            <v>2</v>
          </cell>
          <cell r="AA199">
            <v>5</v>
          </cell>
          <cell r="AB199">
            <v>4</v>
          </cell>
          <cell r="AC199">
            <v>0</v>
          </cell>
          <cell r="AD199">
            <v>0</v>
          </cell>
          <cell r="AE199">
            <v>10</v>
          </cell>
          <cell r="AF199">
            <v>2</v>
          </cell>
          <cell r="AG199">
            <v>6</v>
          </cell>
          <cell r="AH199">
            <v>1</v>
          </cell>
          <cell r="AI199">
            <v>1</v>
          </cell>
          <cell r="AJ199" t="str">
            <v xml:space="preserve"> </v>
          </cell>
          <cell r="AK199" t="str">
            <v xml:space="preserve"> </v>
          </cell>
          <cell r="AL199" t="str">
            <v xml:space="preserve"> </v>
          </cell>
          <cell r="AM199" t="str">
            <v xml:space="preserve"> </v>
          </cell>
          <cell r="AN199" t="str">
            <v xml:space="preserve"> </v>
          </cell>
          <cell r="AO199" t="str">
            <v xml:space="preserve"> </v>
          </cell>
          <cell r="AP199">
            <v>0</v>
          </cell>
          <cell r="AQ199">
            <v>0</v>
          </cell>
          <cell r="AR199" t="str">
            <v>SV</v>
          </cell>
          <cell r="AS199" t="str">
            <v>SV</v>
          </cell>
          <cell r="AT199">
            <v>0</v>
          </cell>
          <cell r="AU199">
            <v>0</v>
          </cell>
          <cell r="AV199">
            <v>15570.000050000001</v>
          </cell>
          <cell r="AW199">
            <v>15569.999830000001</v>
          </cell>
          <cell r="AX199">
            <v>17900</v>
          </cell>
          <cell r="AY199">
            <v>0.14964675289130769</v>
          </cell>
          <cell r="AZ199">
            <v>0.13016759497206701</v>
          </cell>
          <cell r="BA199">
            <v>17500</v>
          </cell>
          <cell r="BB199">
            <v>3</v>
          </cell>
          <cell r="BC199">
            <v>0.12395632265909984</v>
          </cell>
          <cell r="BD199">
            <v>0.1102857114285714</v>
          </cell>
          <cell r="BE199">
            <v>16900</v>
          </cell>
          <cell r="BF199">
            <v>6</v>
          </cell>
          <cell r="BG199">
            <v>8.5420677310787729E-2</v>
          </cell>
          <cell r="BH199">
            <v>7.8698221893491085E-2</v>
          </cell>
        </row>
        <row r="200">
          <cell r="B200">
            <v>40569</v>
          </cell>
          <cell r="C200">
            <v>8809713910444</v>
          </cell>
          <cell r="D200" t="str">
            <v>ALOE MOSCATO C/GAS 500ml OKF</v>
          </cell>
          <cell r="E200">
            <v>20</v>
          </cell>
          <cell r="F200" t="str">
            <v>BEBIDAS</v>
          </cell>
          <cell r="G200" t="str">
            <v>BEBIDAS</v>
          </cell>
          <cell r="H200" t="str">
            <v>JUGOS</v>
          </cell>
          <cell r="I200" t="str">
            <v>JUGOS SALUDABLES</v>
          </cell>
          <cell r="J200" t="str">
            <v>NORMAL JS-NO</v>
          </cell>
          <cell r="K200" t="str">
            <v>OKF</v>
          </cell>
          <cell r="L200">
            <v>114</v>
          </cell>
          <cell r="M200" t="str">
            <v>APOLO IMPORT S.A. 2 - TRENTINO (114)</v>
          </cell>
          <cell r="N200">
            <v>0</v>
          </cell>
          <cell r="O200">
            <v>2</v>
          </cell>
          <cell r="P200">
            <v>5</v>
          </cell>
          <cell r="Q200">
            <v>3</v>
          </cell>
          <cell r="R200">
            <v>0</v>
          </cell>
          <cell r="S200">
            <v>2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1</v>
          </cell>
          <cell r="Y200">
            <v>0</v>
          </cell>
          <cell r="Z200">
            <v>0</v>
          </cell>
          <cell r="AA200">
            <v>2</v>
          </cell>
          <cell r="AB200">
            <v>3</v>
          </cell>
          <cell r="AC200">
            <v>3</v>
          </cell>
          <cell r="AD200">
            <v>2</v>
          </cell>
          <cell r="AE200">
            <v>3</v>
          </cell>
          <cell r="AF200">
            <v>1</v>
          </cell>
          <cell r="AG200">
            <v>0</v>
          </cell>
          <cell r="AH200">
            <v>0</v>
          </cell>
          <cell r="AI200">
            <v>0</v>
          </cell>
          <cell r="AJ200" t="str">
            <v xml:space="preserve"> </v>
          </cell>
          <cell r="AK200" t="str">
            <v xml:space="preserve"> </v>
          </cell>
          <cell r="AL200" t="str">
            <v xml:space="preserve"> </v>
          </cell>
          <cell r="AM200" t="str">
            <v xml:space="preserve"> </v>
          </cell>
          <cell r="AN200" t="str">
            <v xml:space="preserve"> </v>
          </cell>
          <cell r="AO200" t="str">
            <v xml:space="preserve"> </v>
          </cell>
          <cell r="AP200">
            <v>0</v>
          </cell>
          <cell r="AQ200" t="str">
            <v>SV</v>
          </cell>
          <cell r="AR200" t="str">
            <v>SV</v>
          </cell>
          <cell r="AS200">
            <v>0</v>
          </cell>
          <cell r="AT200" t="str">
            <v>SV</v>
          </cell>
          <cell r="AU200" t="str">
            <v>SV</v>
          </cell>
          <cell r="AV200">
            <v>15570.000050000001</v>
          </cell>
          <cell r="AW200">
            <v>15569.999830000001</v>
          </cell>
          <cell r="AX200">
            <v>13900</v>
          </cell>
          <cell r="AY200">
            <v>-0.10725754943077215</v>
          </cell>
          <cell r="AZ200">
            <v>-0.12014388848920868</v>
          </cell>
          <cell r="BA200">
            <v>13500</v>
          </cell>
          <cell r="BB200">
            <v>3</v>
          </cell>
          <cell r="BC200">
            <v>-0.13294797966298022</v>
          </cell>
          <cell r="BD200">
            <v>-0.15333333703703708</v>
          </cell>
          <cell r="BE200">
            <v>12900</v>
          </cell>
          <cell r="BF200">
            <v>6</v>
          </cell>
          <cell r="BG200">
            <v>-0.17148362501129222</v>
          </cell>
          <cell r="BH200">
            <v>-0.20697674806201555</v>
          </cell>
        </row>
        <row r="201">
          <cell r="B201">
            <v>40568</v>
          </cell>
          <cell r="C201">
            <v>8809041429984</v>
          </cell>
          <cell r="D201" t="str">
            <v>ALOE SANDIA C/GAS 500ml OKF</v>
          </cell>
          <cell r="E201">
            <v>20</v>
          </cell>
          <cell r="F201" t="str">
            <v>BEBIDAS</v>
          </cell>
          <cell r="G201" t="str">
            <v>BEBIDAS</v>
          </cell>
          <cell r="H201" t="str">
            <v>JUGOS</v>
          </cell>
          <cell r="I201" t="str">
            <v>JUGOS SALUDABLES</v>
          </cell>
          <cell r="J201" t="str">
            <v>NORMAL JS-NO</v>
          </cell>
          <cell r="K201" t="str">
            <v>OKF</v>
          </cell>
          <cell r="L201">
            <v>114</v>
          </cell>
          <cell r="M201" t="str">
            <v>APOLO IMPORT S.A. 2 - TRENTINO (114)</v>
          </cell>
          <cell r="N201">
            <v>5</v>
          </cell>
          <cell r="O201">
            <v>2</v>
          </cell>
          <cell r="P201">
            <v>4</v>
          </cell>
          <cell r="Q201">
            <v>4</v>
          </cell>
          <cell r="R201">
            <v>10</v>
          </cell>
          <cell r="S201">
            <v>8</v>
          </cell>
          <cell r="T201">
            <v>1</v>
          </cell>
          <cell r="U201">
            <v>2</v>
          </cell>
          <cell r="V201">
            <v>0</v>
          </cell>
          <cell r="W201">
            <v>1</v>
          </cell>
          <cell r="X201">
            <v>1</v>
          </cell>
          <cell r="Y201">
            <v>0</v>
          </cell>
          <cell r="Z201">
            <v>1</v>
          </cell>
          <cell r="AA201">
            <v>6</v>
          </cell>
          <cell r="AB201">
            <v>4</v>
          </cell>
          <cell r="AC201">
            <v>2</v>
          </cell>
          <cell r="AD201">
            <v>3</v>
          </cell>
          <cell r="AE201">
            <v>9</v>
          </cell>
          <cell r="AF201">
            <v>12</v>
          </cell>
          <cell r="AG201">
            <v>14</v>
          </cell>
          <cell r="AH201">
            <v>0</v>
          </cell>
          <cell r="AI201">
            <v>0</v>
          </cell>
          <cell r="AJ201" t="str">
            <v xml:space="preserve"> </v>
          </cell>
          <cell r="AK201" t="str">
            <v xml:space="preserve"> </v>
          </cell>
          <cell r="AL201" t="str">
            <v xml:space="preserve"> </v>
          </cell>
          <cell r="AM201" t="str">
            <v xml:space="preserve"> </v>
          </cell>
          <cell r="AN201" t="str">
            <v xml:space="preserve"> </v>
          </cell>
          <cell r="AO201" t="str">
            <v xml:space="preserve"> </v>
          </cell>
          <cell r="AP201">
            <v>0</v>
          </cell>
          <cell r="AQ201">
            <v>0</v>
          </cell>
          <cell r="AR201" t="str">
            <v>SV</v>
          </cell>
          <cell r="AS201">
            <v>0</v>
          </cell>
          <cell r="AT201">
            <v>0</v>
          </cell>
          <cell r="AU201" t="str">
            <v>SV</v>
          </cell>
          <cell r="AV201">
            <v>15570.000050000001</v>
          </cell>
          <cell r="AW201">
            <v>15569.999830000001</v>
          </cell>
          <cell r="AX201">
            <v>13900</v>
          </cell>
          <cell r="AY201">
            <v>-0.10725754943077215</v>
          </cell>
          <cell r="AZ201">
            <v>-0.12014388848920868</v>
          </cell>
          <cell r="BA201">
            <v>13500</v>
          </cell>
          <cell r="BB201">
            <v>3</v>
          </cell>
          <cell r="BC201">
            <v>-0.13294797966298022</v>
          </cell>
          <cell r="BD201">
            <v>-0.15333333703703708</v>
          </cell>
          <cell r="BE201">
            <v>12900</v>
          </cell>
          <cell r="BF201">
            <v>6</v>
          </cell>
          <cell r="BG201">
            <v>-0.17148362501129222</v>
          </cell>
          <cell r="BH201">
            <v>-0.20697674806201555</v>
          </cell>
        </row>
        <row r="202">
          <cell r="B202">
            <v>40571</v>
          </cell>
          <cell r="C202">
            <v>884394009401</v>
          </cell>
          <cell r="D202" t="str">
            <v>ALOE TE C/LECHE AZUCAR MORENO 500ml OKF</v>
          </cell>
          <cell r="E202">
            <v>20</v>
          </cell>
          <cell r="F202" t="str">
            <v>BEBIDAS</v>
          </cell>
          <cell r="G202" t="str">
            <v>BEBIDAS</v>
          </cell>
          <cell r="H202" t="str">
            <v>JUGOS</v>
          </cell>
          <cell r="I202" t="str">
            <v>JUGOS SALUDABLES</v>
          </cell>
          <cell r="J202" t="str">
            <v>NORMAL JS-NO</v>
          </cell>
          <cell r="K202" t="str">
            <v>OKF</v>
          </cell>
          <cell r="L202">
            <v>114</v>
          </cell>
          <cell r="M202" t="str">
            <v>APOLO IMPORT S.A. 2 - TRENTINO (114)</v>
          </cell>
          <cell r="N202">
            <v>1</v>
          </cell>
          <cell r="O202">
            <v>2</v>
          </cell>
          <cell r="P202">
            <v>0</v>
          </cell>
          <cell r="Q202">
            <v>0</v>
          </cell>
          <cell r="R202">
            <v>0</v>
          </cell>
          <cell r="S202">
            <v>4</v>
          </cell>
          <cell r="T202">
            <v>2</v>
          </cell>
          <cell r="U202">
            <v>2</v>
          </cell>
          <cell r="V202">
            <v>0</v>
          </cell>
          <cell r="W202">
            <v>2</v>
          </cell>
          <cell r="X202">
            <v>0</v>
          </cell>
          <cell r="Y202">
            <v>3</v>
          </cell>
          <cell r="Z202">
            <v>0</v>
          </cell>
          <cell r="AA202">
            <v>2</v>
          </cell>
          <cell r="AB202">
            <v>1</v>
          </cell>
          <cell r="AC202">
            <v>0</v>
          </cell>
          <cell r="AD202">
            <v>2</v>
          </cell>
          <cell r="AE202">
            <v>3</v>
          </cell>
          <cell r="AF202">
            <v>2</v>
          </cell>
          <cell r="AG202">
            <v>2</v>
          </cell>
          <cell r="AH202">
            <v>2</v>
          </cell>
          <cell r="AI202">
            <v>4</v>
          </cell>
          <cell r="AJ202" t="str">
            <v xml:space="preserve"> </v>
          </cell>
          <cell r="AK202" t="str">
            <v xml:space="preserve"> </v>
          </cell>
          <cell r="AL202" t="str">
            <v xml:space="preserve"> </v>
          </cell>
          <cell r="AM202" t="str">
            <v xml:space="preserve"> </v>
          </cell>
          <cell r="AN202" t="str">
            <v xml:space="preserve"> </v>
          </cell>
          <cell r="AO202" t="str">
            <v xml:space="preserve"> </v>
          </cell>
          <cell r="AP202" t="str">
            <v>SV</v>
          </cell>
          <cell r="AQ202">
            <v>0</v>
          </cell>
          <cell r="AR202">
            <v>0</v>
          </cell>
          <cell r="AS202" t="str">
            <v>SV</v>
          </cell>
          <cell r="AT202">
            <v>0</v>
          </cell>
          <cell r="AU202">
            <v>0</v>
          </cell>
          <cell r="AV202">
            <v>19050.000002000001</v>
          </cell>
          <cell r="AW202">
            <v>19919.99999</v>
          </cell>
          <cell r="AX202">
            <v>21900</v>
          </cell>
          <cell r="AY202">
            <v>0.1496062990919047</v>
          </cell>
          <cell r="AZ202">
            <v>0.13013698621004563</v>
          </cell>
          <cell r="BA202">
            <v>21500</v>
          </cell>
          <cell r="BB202">
            <v>3</v>
          </cell>
          <cell r="BC202">
            <v>0.12860892376602528</v>
          </cell>
          <cell r="BD202">
            <v>0.11395348827906973</v>
          </cell>
          <cell r="BE202">
            <v>20900</v>
          </cell>
          <cell r="BF202">
            <v>6</v>
          </cell>
          <cell r="BG202">
            <v>9.7112860777206045E-2</v>
          </cell>
          <cell r="BH202">
            <v>8.8516746315789444E-2</v>
          </cell>
        </row>
        <row r="203">
          <cell r="B203">
            <v>40570</v>
          </cell>
          <cell r="C203">
            <v>8809713910505</v>
          </cell>
          <cell r="D203" t="str">
            <v>ALOE VITAMINA C LIMON C/GAS 500ml OKF</v>
          </cell>
          <cell r="E203">
            <v>20</v>
          </cell>
          <cell r="F203" t="str">
            <v>BEBIDAS</v>
          </cell>
          <cell r="G203" t="str">
            <v>BEBIDAS</v>
          </cell>
          <cell r="H203" t="str">
            <v>JUGOS</v>
          </cell>
          <cell r="I203" t="str">
            <v>JUGOS SALUDABLES</v>
          </cell>
          <cell r="J203" t="str">
            <v>NORMAL JS-NO</v>
          </cell>
          <cell r="K203" t="str">
            <v>OKF</v>
          </cell>
          <cell r="L203">
            <v>114</v>
          </cell>
          <cell r="M203" t="str">
            <v>APOLO IMPORT S.A. 2 - TRENTINO (114)</v>
          </cell>
          <cell r="N203">
            <v>0</v>
          </cell>
          <cell r="O203">
            <v>4</v>
          </cell>
          <cell r="P203">
            <v>6</v>
          </cell>
          <cell r="Q203">
            <v>5</v>
          </cell>
          <cell r="R203">
            <v>4</v>
          </cell>
          <cell r="S203">
            <v>2</v>
          </cell>
          <cell r="T203">
            <v>0</v>
          </cell>
          <cell r="U203">
            <v>0</v>
          </cell>
          <cell r="V203">
            <v>1</v>
          </cell>
          <cell r="W203">
            <v>2</v>
          </cell>
          <cell r="X203">
            <v>1</v>
          </cell>
          <cell r="Y203">
            <v>1</v>
          </cell>
          <cell r="Z203">
            <v>2</v>
          </cell>
          <cell r="AA203">
            <v>2</v>
          </cell>
          <cell r="AB203">
            <v>3</v>
          </cell>
          <cell r="AC203">
            <v>2</v>
          </cell>
          <cell r="AD203">
            <v>3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 t="str">
            <v xml:space="preserve"> </v>
          </cell>
          <cell r="AK203" t="str">
            <v xml:space="preserve"> </v>
          </cell>
          <cell r="AL203" t="str">
            <v xml:space="preserve"> </v>
          </cell>
          <cell r="AM203" t="str">
            <v xml:space="preserve"> </v>
          </cell>
          <cell r="AN203" t="str">
            <v xml:space="preserve"> </v>
          </cell>
          <cell r="AO203" t="str">
            <v xml:space="preserve"> </v>
          </cell>
          <cell r="AP203">
            <v>0</v>
          </cell>
          <cell r="AQ203" t="str">
            <v>SV</v>
          </cell>
          <cell r="AR203">
            <v>0</v>
          </cell>
          <cell r="AS203">
            <v>0</v>
          </cell>
          <cell r="AT203" t="str">
            <v>SV</v>
          </cell>
          <cell r="AU203" t="str">
            <v>SV</v>
          </cell>
          <cell r="AV203">
            <v>15569.999995</v>
          </cell>
          <cell r="AW203">
            <v>15570.000050000001</v>
          </cell>
          <cell r="AX203">
            <v>13900</v>
          </cell>
          <cell r="AY203">
            <v>-0.10725754627721829</v>
          </cell>
          <cell r="AZ203">
            <v>-0.12014388453237411</v>
          </cell>
          <cell r="BA203">
            <v>13500</v>
          </cell>
          <cell r="BB203">
            <v>3</v>
          </cell>
          <cell r="BC203">
            <v>-0.13294797660017599</v>
          </cell>
          <cell r="BD203">
            <v>-0.15333333296296298</v>
          </cell>
          <cell r="BE203">
            <v>12900</v>
          </cell>
          <cell r="BF203">
            <v>6</v>
          </cell>
          <cell r="BG203">
            <v>-0.17148362208461265</v>
          </cell>
          <cell r="BH203">
            <v>-0.20697674379844963</v>
          </cell>
        </row>
        <row r="204">
          <cell r="B204">
            <v>1687</v>
          </cell>
          <cell r="C204">
            <v>884394007414</v>
          </cell>
          <cell r="D204" t="str">
            <v>JUGO ALOE COCO 500ml OKF F</v>
          </cell>
          <cell r="E204">
            <v>20</v>
          </cell>
          <cell r="F204" t="str">
            <v>BEBIDAS</v>
          </cell>
          <cell r="G204" t="str">
            <v>BEBIDAS</v>
          </cell>
          <cell r="H204" t="str">
            <v>JUGOS</v>
          </cell>
          <cell r="I204" t="str">
            <v>JUGOS SALUDABLES</v>
          </cell>
          <cell r="J204" t="str">
            <v>NORMAL JS-NO</v>
          </cell>
          <cell r="K204" t="str">
            <v>OKF</v>
          </cell>
          <cell r="L204">
            <v>114</v>
          </cell>
          <cell r="M204" t="str">
            <v>APOLO IMPORT S.A. 2 - TRENTINO (114)</v>
          </cell>
          <cell r="N204">
            <v>1</v>
          </cell>
          <cell r="O204">
            <v>4</v>
          </cell>
          <cell r="P204">
            <v>2</v>
          </cell>
          <cell r="Q204">
            <v>4</v>
          </cell>
          <cell r="R204">
            <v>6</v>
          </cell>
          <cell r="S204">
            <v>7</v>
          </cell>
          <cell r="T204">
            <v>7</v>
          </cell>
          <cell r="U204">
            <v>2</v>
          </cell>
          <cell r="V204">
            <v>0</v>
          </cell>
          <cell r="W204">
            <v>4</v>
          </cell>
          <cell r="X204">
            <v>1</v>
          </cell>
          <cell r="Y204">
            <v>1</v>
          </cell>
          <cell r="Z204">
            <v>2</v>
          </cell>
          <cell r="AA204">
            <v>24</v>
          </cell>
          <cell r="AB204">
            <v>10</v>
          </cell>
          <cell r="AC204">
            <v>3</v>
          </cell>
          <cell r="AD204">
            <v>0</v>
          </cell>
          <cell r="AE204">
            <v>7</v>
          </cell>
          <cell r="AF204">
            <v>7</v>
          </cell>
          <cell r="AG204">
            <v>4</v>
          </cell>
          <cell r="AH204">
            <v>0</v>
          </cell>
          <cell r="AI204">
            <v>0</v>
          </cell>
          <cell r="AJ204" t="str">
            <v xml:space="preserve"> </v>
          </cell>
          <cell r="AK204" t="str">
            <v xml:space="preserve"> </v>
          </cell>
          <cell r="AL204" t="str">
            <v xml:space="preserve"> </v>
          </cell>
          <cell r="AM204" t="str">
            <v xml:space="preserve"> </v>
          </cell>
          <cell r="AN204" t="str">
            <v xml:space="preserve"> </v>
          </cell>
          <cell r="AO204" t="str">
            <v xml:space="preserve"> 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 t="str">
            <v>SV</v>
          </cell>
          <cell r="AV204">
            <v>11750.000019999999</v>
          </cell>
          <cell r="AW204">
            <v>11771.138059999999</v>
          </cell>
          <cell r="AX204">
            <v>12900</v>
          </cell>
          <cell r="AY204">
            <v>9.7872338556812988E-2</v>
          </cell>
          <cell r="AZ204">
            <v>8.9147285271317864E-2</v>
          </cell>
          <cell r="BA204">
            <v>12500</v>
          </cell>
          <cell r="BB204">
            <v>3</v>
          </cell>
          <cell r="BC204">
            <v>6.3829785423268559E-2</v>
          </cell>
          <cell r="BD204">
            <v>5.9999998400000039E-2</v>
          </cell>
          <cell r="BE204">
            <v>11900</v>
          </cell>
          <cell r="BF204">
            <v>6</v>
          </cell>
          <cell r="BG204">
            <v>1.2765955722951583E-2</v>
          </cell>
          <cell r="BH204">
            <v>1.2605040336134497E-2</v>
          </cell>
        </row>
        <row r="205">
          <cell r="B205">
            <v>6902</v>
          </cell>
          <cell r="C205">
            <v>884394007636</v>
          </cell>
          <cell r="D205" t="str">
            <v>JUGO ALOE FRUTILLA 1,5Lts OKF F</v>
          </cell>
          <cell r="E205">
            <v>12</v>
          </cell>
          <cell r="F205" t="str">
            <v>BEBIDAS</v>
          </cell>
          <cell r="G205" t="str">
            <v>BEBIDAS</v>
          </cell>
          <cell r="H205" t="str">
            <v>JUGOS</v>
          </cell>
          <cell r="I205" t="str">
            <v>JUGOS SALUDABLES</v>
          </cell>
          <cell r="J205" t="str">
            <v>NORMAL JS-NO</v>
          </cell>
          <cell r="K205" t="str">
            <v>OKF</v>
          </cell>
          <cell r="L205">
            <v>114</v>
          </cell>
          <cell r="M205" t="str">
            <v>APOLO IMPORT S.A. 2 - TRENTINO (114)</v>
          </cell>
          <cell r="N205">
            <v>5</v>
          </cell>
          <cell r="O205">
            <v>12</v>
          </cell>
          <cell r="P205">
            <v>13</v>
          </cell>
          <cell r="Q205">
            <v>7</v>
          </cell>
          <cell r="R205">
            <v>5</v>
          </cell>
          <cell r="S205">
            <v>8</v>
          </cell>
          <cell r="T205">
            <v>8</v>
          </cell>
          <cell r="U205">
            <v>15</v>
          </cell>
          <cell r="V205">
            <v>1</v>
          </cell>
          <cell r="W205">
            <v>1</v>
          </cell>
          <cell r="X205">
            <v>1</v>
          </cell>
          <cell r="Y205">
            <v>2</v>
          </cell>
          <cell r="Z205">
            <v>9</v>
          </cell>
          <cell r="AA205">
            <v>1</v>
          </cell>
          <cell r="AB205">
            <v>11</v>
          </cell>
          <cell r="AC205">
            <v>13</v>
          </cell>
          <cell r="AD205">
            <v>5</v>
          </cell>
          <cell r="AE205">
            <v>3</v>
          </cell>
          <cell r="AF205">
            <v>2</v>
          </cell>
          <cell r="AG205">
            <v>7</v>
          </cell>
          <cell r="AH205">
            <v>1</v>
          </cell>
          <cell r="AI205">
            <v>6</v>
          </cell>
          <cell r="AJ205" t="str">
            <v xml:space="preserve"> </v>
          </cell>
          <cell r="AK205" t="str">
            <v xml:space="preserve"> </v>
          </cell>
          <cell r="AL205" t="str">
            <v xml:space="preserve"> </v>
          </cell>
          <cell r="AM205" t="str">
            <v xml:space="preserve"> </v>
          </cell>
          <cell r="AN205" t="str">
            <v xml:space="preserve"> </v>
          </cell>
          <cell r="AO205" t="str">
            <v xml:space="preserve"> 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23400.000029999999</v>
          </cell>
          <cell r="AW205">
            <v>23411.507570000002</v>
          </cell>
          <cell r="AX205">
            <v>26900</v>
          </cell>
          <cell r="AY205">
            <v>0.14957264809883841</v>
          </cell>
          <cell r="AZ205">
            <v>0.13011152304832715</v>
          </cell>
          <cell r="BA205">
            <v>25900</v>
          </cell>
          <cell r="BB205">
            <v>3</v>
          </cell>
          <cell r="BC205">
            <v>0.10683760541858422</v>
          </cell>
          <cell r="BD205">
            <v>9.6525095366795391E-2</v>
          </cell>
          <cell r="BE205">
            <v>24900</v>
          </cell>
          <cell r="BF205">
            <v>6</v>
          </cell>
          <cell r="BG205">
            <v>6.4102562738330038E-2</v>
          </cell>
          <cell r="BH205">
            <v>6.0240962650602442E-2</v>
          </cell>
        </row>
        <row r="206">
          <cell r="B206">
            <v>1688</v>
          </cell>
          <cell r="C206">
            <v>884394007391</v>
          </cell>
          <cell r="D206" t="str">
            <v>JUGO ALOE FRUTILLA 500ml OKF F</v>
          </cell>
          <cell r="E206">
            <v>20</v>
          </cell>
          <cell r="F206" t="str">
            <v>BEBIDAS</v>
          </cell>
          <cell r="G206" t="str">
            <v>BEBIDAS</v>
          </cell>
          <cell r="H206" t="str">
            <v>JUGOS</v>
          </cell>
          <cell r="I206" t="str">
            <v>JUGOS SALUDABLES</v>
          </cell>
          <cell r="J206" t="str">
            <v>NORMAL JS-NO</v>
          </cell>
          <cell r="K206" t="str">
            <v>OKF</v>
          </cell>
          <cell r="L206">
            <v>114</v>
          </cell>
          <cell r="M206" t="str">
            <v>APOLO IMPORT S.A. 2 - TRENTINO (114)</v>
          </cell>
          <cell r="N206">
            <v>7</v>
          </cell>
          <cell r="O206">
            <v>8</v>
          </cell>
          <cell r="P206">
            <v>9</v>
          </cell>
          <cell r="Q206">
            <v>11</v>
          </cell>
          <cell r="R206">
            <v>5</v>
          </cell>
          <cell r="S206">
            <v>9</v>
          </cell>
          <cell r="T206">
            <v>6</v>
          </cell>
          <cell r="U206">
            <v>7</v>
          </cell>
          <cell r="V206">
            <v>1</v>
          </cell>
          <cell r="W206">
            <v>1</v>
          </cell>
          <cell r="X206">
            <v>3</v>
          </cell>
          <cell r="Y206">
            <v>1</v>
          </cell>
          <cell r="Z206">
            <v>2</v>
          </cell>
          <cell r="AA206">
            <v>3</v>
          </cell>
          <cell r="AB206">
            <v>2</v>
          </cell>
          <cell r="AC206">
            <v>1</v>
          </cell>
          <cell r="AD206">
            <v>7</v>
          </cell>
          <cell r="AE206">
            <v>7</v>
          </cell>
          <cell r="AF206">
            <v>13</v>
          </cell>
          <cell r="AG206">
            <v>14</v>
          </cell>
          <cell r="AH206">
            <v>0</v>
          </cell>
          <cell r="AI206">
            <v>0</v>
          </cell>
          <cell r="AJ206" t="str">
            <v xml:space="preserve"> </v>
          </cell>
          <cell r="AK206" t="str">
            <v xml:space="preserve"> </v>
          </cell>
          <cell r="AL206" t="str">
            <v xml:space="preserve"> </v>
          </cell>
          <cell r="AM206" t="str">
            <v xml:space="preserve"> </v>
          </cell>
          <cell r="AN206" t="str">
            <v xml:space="preserve"> </v>
          </cell>
          <cell r="AO206" t="str">
            <v xml:space="preserve"> 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 t="str">
            <v>SV</v>
          </cell>
          <cell r="AV206">
            <v>11750.000019999999</v>
          </cell>
          <cell r="AW206">
            <v>11762.366110000001</v>
          </cell>
          <cell r="AX206">
            <v>12900</v>
          </cell>
          <cell r="AY206">
            <v>9.7872338556812988E-2</v>
          </cell>
          <cell r="AZ206">
            <v>8.9147285271317864E-2</v>
          </cell>
          <cell r="BA206">
            <v>12500</v>
          </cell>
          <cell r="BB206">
            <v>3</v>
          </cell>
          <cell r="BC206">
            <v>6.3829785423268559E-2</v>
          </cell>
          <cell r="BD206">
            <v>5.9999998400000039E-2</v>
          </cell>
          <cell r="BE206">
            <v>11900</v>
          </cell>
          <cell r="BF206">
            <v>6</v>
          </cell>
          <cell r="BG206">
            <v>1.2765955722951583E-2</v>
          </cell>
          <cell r="BH206">
            <v>1.2605040336134497E-2</v>
          </cell>
        </row>
        <row r="207">
          <cell r="B207">
            <v>6903</v>
          </cell>
          <cell r="C207">
            <v>884394007674</v>
          </cell>
          <cell r="D207" t="str">
            <v>JUGO ALOE GRANADA 1,5Lts OKF F</v>
          </cell>
          <cell r="E207">
            <v>12</v>
          </cell>
          <cell r="F207" t="str">
            <v>BEBIDAS</v>
          </cell>
          <cell r="G207" t="str">
            <v>BEBIDAS</v>
          </cell>
          <cell r="H207" t="str">
            <v>JUGOS</v>
          </cell>
          <cell r="I207" t="str">
            <v>JUGOS SALUDABLES</v>
          </cell>
          <cell r="J207" t="str">
            <v>NORMAL JS-NO</v>
          </cell>
          <cell r="K207" t="str">
            <v>OKF</v>
          </cell>
          <cell r="L207">
            <v>114</v>
          </cell>
          <cell r="M207" t="str">
            <v>APOLO IMPORT S.A. 2 - TRENTINO (114)</v>
          </cell>
          <cell r="N207">
            <v>4</v>
          </cell>
          <cell r="O207">
            <v>9</v>
          </cell>
          <cell r="P207">
            <v>8</v>
          </cell>
          <cell r="Q207">
            <v>17</v>
          </cell>
          <cell r="R207">
            <v>3</v>
          </cell>
          <cell r="S207">
            <v>6</v>
          </cell>
          <cell r="T207">
            <v>7</v>
          </cell>
          <cell r="U207">
            <v>10</v>
          </cell>
          <cell r="V207">
            <v>2</v>
          </cell>
          <cell r="W207">
            <v>3</v>
          </cell>
          <cell r="X207">
            <v>3</v>
          </cell>
          <cell r="Y207">
            <v>2</v>
          </cell>
          <cell r="Z207">
            <v>6</v>
          </cell>
          <cell r="AA207">
            <v>7</v>
          </cell>
          <cell r="AB207">
            <v>6</v>
          </cell>
          <cell r="AC207">
            <v>6</v>
          </cell>
          <cell r="AD207">
            <v>11</v>
          </cell>
          <cell r="AE207">
            <v>6</v>
          </cell>
          <cell r="AF207">
            <v>11</v>
          </cell>
          <cell r="AG207">
            <v>12</v>
          </cell>
          <cell r="AH207">
            <v>0</v>
          </cell>
          <cell r="AI207">
            <v>0</v>
          </cell>
          <cell r="AJ207" t="str">
            <v xml:space="preserve"> </v>
          </cell>
          <cell r="AK207" t="str">
            <v xml:space="preserve"> </v>
          </cell>
          <cell r="AL207" t="str">
            <v xml:space="preserve"> </v>
          </cell>
          <cell r="AM207" t="str">
            <v xml:space="preserve"> </v>
          </cell>
          <cell r="AN207" t="str">
            <v xml:space="preserve"> </v>
          </cell>
          <cell r="AO207" t="str">
            <v xml:space="preserve"> 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 t="str">
            <v>SV</v>
          </cell>
          <cell r="AV207">
            <v>23400.000029999999</v>
          </cell>
          <cell r="AW207">
            <v>23419.791120000002</v>
          </cell>
          <cell r="AX207">
            <v>26900</v>
          </cell>
          <cell r="AY207">
            <v>0.14957264809883841</v>
          </cell>
          <cell r="AZ207">
            <v>0.13011152304832715</v>
          </cell>
          <cell r="BA207">
            <v>25900</v>
          </cell>
          <cell r="BB207">
            <v>3</v>
          </cell>
          <cell r="BC207">
            <v>0.10683760541858422</v>
          </cell>
          <cell r="BD207">
            <v>9.6525095366795391E-2</v>
          </cell>
          <cell r="BE207">
            <v>24900</v>
          </cell>
          <cell r="BF207">
            <v>6</v>
          </cell>
          <cell r="BG207">
            <v>6.4102562738330038E-2</v>
          </cell>
          <cell r="BH207">
            <v>6.0240962650602442E-2</v>
          </cell>
        </row>
        <row r="208">
          <cell r="B208">
            <v>1689</v>
          </cell>
          <cell r="C208">
            <v>884394007353</v>
          </cell>
          <cell r="D208" t="str">
            <v>JUGO ALOE GRANADA 500ml OKF F</v>
          </cell>
          <cell r="E208">
            <v>20</v>
          </cell>
          <cell r="F208" t="str">
            <v>BEBIDAS</v>
          </cell>
          <cell r="G208" t="str">
            <v>BEBIDAS</v>
          </cell>
          <cell r="H208" t="str">
            <v>JUGOS</v>
          </cell>
          <cell r="I208" t="str">
            <v>JUGOS SALUDABLES</v>
          </cell>
          <cell r="J208" t="str">
            <v>NORMAL JS-NO</v>
          </cell>
          <cell r="K208" t="str">
            <v>OKF</v>
          </cell>
          <cell r="L208">
            <v>114</v>
          </cell>
          <cell r="M208" t="str">
            <v>APOLO IMPORT S.A. 2 - TRENTINO (114)</v>
          </cell>
          <cell r="N208">
            <v>18</v>
          </cell>
          <cell r="O208">
            <v>24</v>
          </cell>
          <cell r="P208">
            <v>14</v>
          </cell>
          <cell r="Q208">
            <v>11</v>
          </cell>
          <cell r="R208">
            <v>13</v>
          </cell>
          <cell r="S208">
            <v>10</v>
          </cell>
          <cell r="T208">
            <v>19</v>
          </cell>
          <cell r="U208">
            <v>11</v>
          </cell>
          <cell r="V208">
            <v>2</v>
          </cell>
          <cell r="W208">
            <v>2</v>
          </cell>
          <cell r="X208">
            <v>4</v>
          </cell>
          <cell r="Y208">
            <v>4</v>
          </cell>
          <cell r="Z208">
            <v>9</v>
          </cell>
          <cell r="AA208">
            <v>21</v>
          </cell>
          <cell r="AB208">
            <v>8</v>
          </cell>
          <cell r="AC208">
            <v>3</v>
          </cell>
          <cell r="AD208">
            <v>0</v>
          </cell>
          <cell r="AE208">
            <v>2</v>
          </cell>
          <cell r="AF208">
            <v>4</v>
          </cell>
          <cell r="AG208">
            <v>8</v>
          </cell>
          <cell r="AH208">
            <v>0</v>
          </cell>
          <cell r="AI208">
            <v>0</v>
          </cell>
          <cell r="AJ208" t="str">
            <v xml:space="preserve"> </v>
          </cell>
          <cell r="AK208" t="str">
            <v xml:space="preserve"> </v>
          </cell>
          <cell r="AL208" t="str">
            <v xml:space="preserve"> </v>
          </cell>
          <cell r="AM208" t="str">
            <v xml:space="preserve"> </v>
          </cell>
          <cell r="AN208" t="str">
            <v xml:space="preserve"> </v>
          </cell>
          <cell r="AO208" t="str">
            <v xml:space="preserve"> 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 t="str">
            <v>SV</v>
          </cell>
          <cell r="AV208">
            <v>11750.000019999999</v>
          </cell>
          <cell r="AW208">
            <v>11755.79702</v>
          </cell>
          <cell r="AX208">
            <v>12900</v>
          </cell>
          <cell r="AY208">
            <v>9.7872338556812988E-2</v>
          </cell>
          <cell r="AZ208">
            <v>8.9147285271317864E-2</v>
          </cell>
          <cell r="BA208">
            <v>12500</v>
          </cell>
          <cell r="BB208">
            <v>3</v>
          </cell>
          <cell r="BC208">
            <v>6.3829785423268559E-2</v>
          </cell>
          <cell r="BD208">
            <v>5.9999998400000039E-2</v>
          </cell>
          <cell r="BE208">
            <v>11900</v>
          </cell>
          <cell r="BF208">
            <v>6</v>
          </cell>
          <cell r="BG208">
            <v>1.2765955722951583E-2</v>
          </cell>
          <cell r="BH208">
            <v>1.2605040336134497E-2</v>
          </cell>
        </row>
        <row r="209">
          <cell r="B209">
            <v>16822</v>
          </cell>
          <cell r="C209">
            <v>884394009463</v>
          </cell>
          <cell r="D209" t="str">
            <v>JUGO ALOE KIWI DORADO 500ml OKF</v>
          </cell>
          <cell r="E209">
            <v>20</v>
          </cell>
          <cell r="F209" t="str">
            <v>BEBIDAS</v>
          </cell>
          <cell r="G209" t="str">
            <v>BEBIDAS</v>
          </cell>
          <cell r="H209" t="str">
            <v>JUGOS</v>
          </cell>
          <cell r="I209" t="str">
            <v>JUGOS SALUDABLES</v>
          </cell>
          <cell r="J209" t="str">
            <v>NORMAL JS-NO</v>
          </cell>
          <cell r="K209" t="str">
            <v>OKF</v>
          </cell>
          <cell r="L209">
            <v>114</v>
          </cell>
          <cell r="M209" t="str">
            <v>APOLO IMPORT S.A. 2 - TRENTINO (114)</v>
          </cell>
          <cell r="N209">
            <v>2</v>
          </cell>
          <cell r="O209">
            <v>0</v>
          </cell>
          <cell r="P209">
            <v>1</v>
          </cell>
          <cell r="Q209">
            <v>2</v>
          </cell>
          <cell r="R209">
            <v>2</v>
          </cell>
          <cell r="S209">
            <v>2</v>
          </cell>
          <cell r="T209">
            <v>4</v>
          </cell>
          <cell r="U209">
            <v>4</v>
          </cell>
          <cell r="V209">
            <v>1</v>
          </cell>
          <cell r="W209">
            <v>3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2</v>
          </cell>
          <cell r="AE209">
            <v>0</v>
          </cell>
          <cell r="AF209">
            <v>0</v>
          </cell>
          <cell r="AG209">
            <v>1</v>
          </cell>
          <cell r="AH209">
            <v>0</v>
          </cell>
          <cell r="AI209">
            <v>0</v>
          </cell>
          <cell r="AJ209" t="str">
            <v xml:space="preserve"> </v>
          </cell>
          <cell r="AK209" t="str">
            <v xml:space="preserve"> </v>
          </cell>
          <cell r="AL209" t="str">
            <v xml:space="preserve"> </v>
          </cell>
          <cell r="AM209" t="str">
            <v xml:space="preserve"> </v>
          </cell>
          <cell r="AN209" t="str">
            <v xml:space="preserve"> </v>
          </cell>
          <cell r="AO209" t="str">
            <v xml:space="preserve"> </v>
          </cell>
          <cell r="AP209">
            <v>0</v>
          </cell>
          <cell r="AQ209">
            <v>0</v>
          </cell>
          <cell r="AR209" t="str">
            <v>SV</v>
          </cell>
          <cell r="AS209" t="str">
            <v>SV</v>
          </cell>
          <cell r="AT209">
            <v>0</v>
          </cell>
          <cell r="AU209" t="str">
            <v>SV</v>
          </cell>
          <cell r="AV209">
            <v>15570.000050000001</v>
          </cell>
          <cell r="AW209">
            <v>15366.973819999999</v>
          </cell>
          <cell r="AX209">
            <v>17900</v>
          </cell>
          <cell r="AY209">
            <v>0.14964675289130769</v>
          </cell>
          <cell r="AZ209">
            <v>0.13016759497206701</v>
          </cell>
          <cell r="BA209">
            <v>17500</v>
          </cell>
          <cell r="BB209">
            <v>3</v>
          </cell>
          <cell r="BC209">
            <v>0.12395632265909984</v>
          </cell>
          <cell r="BD209">
            <v>0.1102857114285714</v>
          </cell>
          <cell r="BE209">
            <v>16900</v>
          </cell>
          <cell r="BF209">
            <v>6</v>
          </cell>
          <cell r="BG209">
            <v>8.5420677310787729E-2</v>
          </cell>
          <cell r="BH209">
            <v>7.8698221893491085E-2</v>
          </cell>
        </row>
        <row r="210">
          <cell r="B210">
            <v>40573</v>
          </cell>
          <cell r="C210">
            <v>8809041428840</v>
          </cell>
          <cell r="D210" t="str">
            <v>JUGO ALOE LECHE ARROZ 500ml OKF</v>
          </cell>
          <cell r="E210">
            <v>20</v>
          </cell>
          <cell r="F210" t="str">
            <v>BEBIDAS</v>
          </cell>
          <cell r="G210" t="str">
            <v>BEBIDAS</v>
          </cell>
          <cell r="H210" t="str">
            <v>JUGOS</v>
          </cell>
          <cell r="I210" t="str">
            <v>JUGOS SALUDABLES</v>
          </cell>
          <cell r="J210" t="str">
            <v>NORMAL JS-NO</v>
          </cell>
          <cell r="K210" t="str">
            <v>OKF</v>
          </cell>
          <cell r="L210">
            <v>114</v>
          </cell>
          <cell r="M210" t="str">
            <v>APOLO IMPORT S.A. 2 - TRENTINO (114)</v>
          </cell>
          <cell r="N210">
            <v>1</v>
          </cell>
          <cell r="O210">
            <v>0</v>
          </cell>
          <cell r="P210">
            <v>2</v>
          </cell>
          <cell r="Q210">
            <v>1</v>
          </cell>
          <cell r="R210">
            <v>0</v>
          </cell>
          <cell r="S210">
            <v>0</v>
          </cell>
          <cell r="T210">
            <v>0</v>
          </cell>
          <cell r="U210">
            <v>0</v>
          </cell>
          <cell r="V210">
            <v>1</v>
          </cell>
          <cell r="W210">
            <v>1</v>
          </cell>
          <cell r="X210">
            <v>2</v>
          </cell>
          <cell r="Y210">
            <v>0</v>
          </cell>
          <cell r="Z210">
            <v>1</v>
          </cell>
          <cell r="AA210">
            <v>1</v>
          </cell>
          <cell r="AB210">
            <v>0</v>
          </cell>
          <cell r="AC210">
            <v>0</v>
          </cell>
          <cell r="AD210">
            <v>0</v>
          </cell>
          <cell r="AE210">
            <v>2</v>
          </cell>
          <cell r="AF210">
            <v>5</v>
          </cell>
          <cell r="AG210">
            <v>3</v>
          </cell>
          <cell r="AH210">
            <v>0</v>
          </cell>
          <cell r="AI210">
            <v>0</v>
          </cell>
          <cell r="AJ210" t="str">
            <v xml:space="preserve"> </v>
          </cell>
          <cell r="AK210" t="str">
            <v xml:space="preserve"> </v>
          </cell>
          <cell r="AL210" t="str">
            <v xml:space="preserve"> </v>
          </cell>
          <cell r="AM210" t="str">
            <v xml:space="preserve"> </v>
          </cell>
          <cell r="AN210" t="str">
            <v xml:space="preserve"> </v>
          </cell>
          <cell r="AO210" t="str">
            <v xml:space="preserve"> </v>
          </cell>
          <cell r="AP210">
            <v>0</v>
          </cell>
          <cell r="AQ210" t="str">
            <v>SV</v>
          </cell>
          <cell r="AR210" t="str">
            <v>SV</v>
          </cell>
          <cell r="AS210" t="str">
            <v>SV</v>
          </cell>
          <cell r="AT210">
            <v>0</v>
          </cell>
          <cell r="AU210" t="str">
            <v>SV</v>
          </cell>
          <cell r="AV210">
            <v>15565</v>
          </cell>
          <cell r="AW210">
            <v>15565</v>
          </cell>
          <cell r="AX210">
            <v>15900</v>
          </cell>
          <cell r="AY210">
            <v>2.1522646964343028E-2</v>
          </cell>
          <cell r="AZ210">
            <v>2.1069182389937106E-2</v>
          </cell>
          <cell r="BA210">
            <v>15500</v>
          </cell>
          <cell r="BB210">
            <v>3</v>
          </cell>
          <cell r="BC210">
            <v>-4.1760359781560785E-3</v>
          </cell>
          <cell r="BD210">
            <v>-4.193548387096774E-3</v>
          </cell>
          <cell r="BE210">
            <v>14900</v>
          </cell>
          <cell r="BF210">
            <v>6</v>
          </cell>
          <cell r="BG210">
            <v>-4.2724060391904906E-2</v>
          </cell>
          <cell r="BH210">
            <v>-4.4630872483221479E-2</v>
          </cell>
        </row>
        <row r="211">
          <cell r="B211">
            <v>1690</v>
          </cell>
          <cell r="C211">
            <v>884394007339</v>
          </cell>
          <cell r="D211" t="str">
            <v>JUGO ALOE MANGO 500ml OKF F</v>
          </cell>
          <cell r="E211">
            <v>20</v>
          </cell>
          <cell r="F211" t="str">
            <v>BEBIDAS</v>
          </cell>
          <cell r="G211" t="str">
            <v>BEBIDAS</v>
          </cell>
          <cell r="H211" t="str">
            <v>JUGOS</v>
          </cell>
          <cell r="I211" t="str">
            <v>JUGOS SALUDABLES</v>
          </cell>
          <cell r="J211" t="str">
            <v>NORMAL JS-NO</v>
          </cell>
          <cell r="K211" t="str">
            <v>OKF</v>
          </cell>
          <cell r="L211">
            <v>114</v>
          </cell>
          <cell r="M211" t="str">
            <v>APOLO IMPORT S.A. 2 - TRENTINO (114)</v>
          </cell>
          <cell r="N211">
            <v>7</v>
          </cell>
          <cell r="O211">
            <v>4</v>
          </cell>
          <cell r="P211">
            <v>3</v>
          </cell>
          <cell r="Q211">
            <v>2</v>
          </cell>
          <cell r="R211">
            <v>2</v>
          </cell>
          <cell r="S211">
            <v>4</v>
          </cell>
          <cell r="T211">
            <v>5</v>
          </cell>
          <cell r="U211">
            <v>6</v>
          </cell>
          <cell r="V211">
            <v>1</v>
          </cell>
          <cell r="W211">
            <v>0</v>
          </cell>
          <cell r="X211">
            <v>0</v>
          </cell>
          <cell r="Y211">
            <v>0</v>
          </cell>
          <cell r="Z211">
            <v>11</v>
          </cell>
          <cell r="AA211">
            <v>3</v>
          </cell>
          <cell r="AB211">
            <v>0</v>
          </cell>
          <cell r="AC211">
            <v>0</v>
          </cell>
          <cell r="AD211">
            <v>0</v>
          </cell>
          <cell r="AE211">
            <v>1</v>
          </cell>
          <cell r="AF211">
            <v>5</v>
          </cell>
          <cell r="AG211">
            <v>4</v>
          </cell>
          <cell r="AH211">
            <v>0</v>
          </cell>
          <cell r="AI211">
            <v>0</v>
          </cell>
          <cell r="AJ211" t="str">
            <v xml:space="preserve"> </v>
          </cell>
          <cell r="AK211" t="str">
            <v xml:space="preserve"> </v>
          </cell>
          <cell r="AL211" t="str">
            <v xml:space="preserve"> </v>
          </cell>
          <cell r="AM211" t="str">
            <v xml:space="preserve"> </v>
          </cell>
          <cell r="AN211" t="str">
            <v xml:space="preserve"> </v>
          </cell>
          <cell r="AO211" t="str">
            <v xml:space="preserve"> </v>
          </cell>
          <cell r="AP211">
            <v>0</v>
          </cell>
          <cell r="AQ211">
            <v>0</v>
          </cell>
          <cell r="AR211" t="str">
            <v>SV</v>
          </cell>
          <cell r="AS211" t="str">
            <v>SV</v>
          </cell>
          <cell r="AT211">
            <v>0</v>
          </cell>
          <cell r="AU211" t="str">
            <v>SV</v>
          </cell>
          <cell r="AV211">
            <v>11750.000019999999</v>
          </cell>
          <cell r="AW211">
            <v>11773.558720000001</v>
          </cell>
          <cell r="AX211">
            <v>12900</v>
          </cell>
          <cell r="AY211">
            <v>9.7872338556812988E-2</v>
          </cell>
          <cell r="AZ211">
            <v>8.9147285271317864E-2</v>
          </cell>
          <cell r="BA211">
            <v>12500</v>
          </cell>
          <cell r="BB211">
            <v>3</v>
          </cell>
          <cell r="BC211">
            <v>6.3829785423268559E-2</v>
          </cell>
          <cell r="BD211">
            <v>5.9999998400000039E-2</v>
          </cell>
          <cell r="BE211">
            <v>11900</v>
          </cell>
          <cell r="BF211">
            <v>6</v>
          </cell>
          <cell r="BG211">
            <v>1.2765955722951583E-2</v>
          </cell>
          <cell r="BH211">
            <v>1.2605040336134497E-2</v>
          </cell>
        </row>
        <row r="212">
          <cell r="B212">
            <v>16823</v>
          </cell>
          <cell r="C212">
            <v>884394008992</v>
          </cell>
          <cell r="D212" t="str">
            <v>JUGO ALOE MELON JAPONES 500ml OKF</v>
          </cell>
          <cell r="E212">
            <v>20</v>
          </cell>
          <cell r="F212" t="str">
            <v>BEBIDAS</v>
          </cell>
          <cell r="G212" t="str">
            <v>BEBIDAS</v>
          </cell>
          <cell r="H212" t="str">
            <v>JUGOS</v>
          </cell>
          <cell r="I212" t="str">
            <v>JUGOS SALUDABLES</v>
          </cell>
          <cell r="J212" t="str">
            <v>NORMAL JS-NO</v>
          </cell>
          <cell r="K212" t="str">
            <v>OKF</v>
          </cell>
          <cell r="L212">
            <v>114</v>
          </cell>
          <cell r="M212" t="str">
            <v>APOLO IMPORT S.A. 2 - TRENTINO (114)</v>
          </cell>
          <cell r="N212">
            <v>0</v>
          </cell>
          <cell r="O212">
            <v>0</v>
          </cell>
          <cell r="P212">
            <v>0</v>
          </cell>
          <cell r="Q212">
            <v>0</v>
          </cell>
          <cell r="R212">
            <v>0</v>
          </cell>
          <cell r="S212">
            <v>0</v>
          </cell>
          <cell r="T212">
            <v>2</v>
          </cell>
          <cell r="U212">
            <v>2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4</v>
          </cell>
          <cell r="AE212">
            <v>0</v>
          </cell>
          <cell r="AF212">
            <v>0</v>
          </cell>
          <cell r="AG212">
            <v>1</v>
          </cell>
          <cell r="AH212">
            <v>0</v>
          </cell>
          <cell r="AI212">
            <v>1</v>
          </cell>
          <cell r="AJ212" t="str">
            <v xml:space="preserve"> </v>
          </cell>
          <cell r="AK212" t="str">
            <v xml:space="preserve"> </v>
          </cell>
          <cell r="AL212" t="str">
            <v xml:space="preserve"> </v>
          </cell>
          <cell r="AM212" t="str">
            <v xml:space="preserve"> </v>
          </cell>
          <cell r="AN212" t="str">
            <v xml:space="preserve"> </v>
          </cell>
          <cell r="AO212" t="str">
            <v xml:space="preserve"> </v>
          </cell>
          <cell r="AP212" t="str">
            <v>SV</v>
          </cell>
          <cell r="AQ212">
            <v>0</v>
          </cell>
          <cell r="AR212" t="str">
            <v>SV</v>
          </cell>
          <cell r="AS212" t="str">
            <v>SV</v>
          </cell>
          <cell r="AT212">
            <v>0</v>
          </cell>
          <cell r="AU212">
            <v>0</v>
          </cell>
          <cell r="AV212">
            <v>15570.000050000001</v>
          </cell>
          <cell r="AW212">
            <v>15744.23774</v>
          </cell>
          <cell r="AX212">
            <v>17900</v>
          </cell>
          <cell r="AY212">
            <v>0.14964675289130769</v>
          </cell>
          <cell r="AZ212">
            <v>0.13016759497206701</v>
          </cell>
          <cell r="BA212">
            <v>17500</v>
          </cell>
          <cell r="BB212">
            <v>3</v>
          </cell>
          <cell r="BC212">
            <v>0.12395632265909984</v>
          </cell>
          <cell r="BD212">
            <v>0.1102857114285714</v>
          </cell>
          <cell r="BE212">
            <v>16900</v>
          </cell>
          <cell r="BF212">
            <v>6</v>
          </cell>
          <cell r="BG212">
            <v>8.5420677310787729E-2</v>
          </cell>
          <cell r="BH212">
            <v>7.8698221893491085E-2</v>
          </cell>
        </row>
        <row r="213">
          <cell r="B213">
            <v>1691</v>
          </cell>
          <cell r="C213">
            <v>884394007308</v>
          </cell>
          <cell r="D213" t="str">
            <v>JUGO ALOE ORIGINAL 1,5 Lts OKF F</v>
          </cell>
          <cell r="E213">
            <v>12</v>
          </cell>
          <cell r="F213" t="str">
            <v>BEBIDAS</v>
          </cell>
          <cell r="G213" t="str">
            <v>BEBIDAS</v>
          </cell>
          <cell r="H213" t="str">
            <v>JUGOS</v>
          </cell>
          <cell r="I213" t="str">
            <v>JUGOS SALUDABLES</v>
          </cell>
          <cell r="J213" t="str">
            <v>NORMAL JS-NO</v>
          </cell>
          <cell r="K213" t="str">
            <v>OKF</v>
          </cell>
          <cell r="L213">
            <v>114</v>
          </cell>
          <cell r="M213" t="str">
            <v>APOLO IMPORT S.A. 2 - TRENTINO (114)</v>
          </cell>
          <cell r="N213">
            <v>42</v>
          </cell>
          <cell r="O213">
            <v>56</v>
          </cell>
          <cell r="P213">
            <v>4</v>
          </cell>
          <cell r="Q213">
            <v>2</v>
          </cell>
          <cell r="R213">
            <v>29</v>
          </cell>
          <cell r="S213">
            <v>30</v>
          </cell>
          <cell r="T213">
            <v>7</v>
          </cell>
          <cell r="U213">
            <v>2</v>
          </cell>
          <cell r="V213">
            <v>12</v>
          </cell>
          <cell r="W213">
            <v>2</v>
          </cell>
          <cell r="X213">
            <v>5</v>
          </cell>
          <cell r="Y213">
            <v>5</v>
          </cell>
          <cell r="Z213">
            <v>23</v>
          </cell>
          <cell r="AA213">
            <v>12</v>
          </cell>
          <cell r="AB213">
            <v>5</v>
          </cell>
          <cell r="AC213">
            <v>2</v>
          </cell>
          <cell r="AD213">
            <v>36</v>
          </cell>
          <cell r="AE213">
            <v>23</v>
          </cell>
          <cell r="AF213">
            <v>1</v>
          </cell>
          <cell r="AG213">
            <v>0</v>
          </cell>
          <cell r="AH213">
            <v>0</v>
          </cell>
          <cell r="AI213">
            <v>0</v>
          </cell>
          <cell r="AJ213" t="str">
            <v xml:space="preserve"> </v>
          </cell>
          <cell r="AK213" t="str">
            <v xml:space="preserve"> </v>
          </cell>
          <cell r="AL213" t="str">
            <v xml:space="preserve"> </v>
          </cell>
          <cell r="AM213" t="str">
            <v xml:space="preserve"> </v>
          </cell>
          <cell r="AN213" t="str">
            <v xml:space="preserve"> </v>
          </cell>
          <cell r="AO213" t="str">
            <v xml:space="preserve"> 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 t="str">
            <v>SV</v>
          </cell>
          <cell r="AU213" t="str">
            <v>SV</v>
          </cell>
          <cell r="AV213">
            <v>23400.000029999999</v>
          </cell>
          <cell r="AW213">
            <v>23404.819899999999</v>
          </cell>
          <cell r="AX213">
            <v>26900</v>
          </cell>
          <cell r="AY213">
            <v>0.14957264809883841</v>
          </cell>
          <cell r="AZ213">
            <v>0.13011152304832715</v>
          </cell>
          <cell r="BA213">
            <v>25900</v>
          </cell>
          <cell r="BB213">
            <v>3</v>
          </cell>
          <cell r="BC213">
            <v>0.10683760541858422</v>
          </cell>
          <cell r="BD213">
            <v>9.6525095366795391E-2</v>
          </cell>
          <cell r="BE213">
            <v>24900</v>
          </cell>
          <cell r="BF213">
            <v>6</v>
          </cell>
          <cell r="BG213">
            <v>6.4102562738330038E-2</v>
          </cell>
          <cell r="BH213">
            <v>6.0240962650602442E-2</v>
          </cell>
        </row>
        <row r="214">
          <cell r="B214">
            <v>1692</v>
          </cell>
          <cell r="C214">
            <v>884394007285</v>
          </cell>
          <cell r="D214" t="str">
            <v>JUGO ALOE ORIGINAL 500ml OKF F</v>
          </cell>
          <cell r="E214">
            <v>20</v>
          </cell>
          <cell r="F214" t="str">
            <v>BEBIDAS</v>
          </cell>
          <cell r="G214" t="str">
            <v>BEBIDAS</v>
          </cell>
          <cell r="H214" t="str">
            <v>JUGOS</v>
          </cell>
          <cell r="I214" t="str">
            <v>JUGOS SALUDABLES</v>
          </cell>
          <cell r="J214" t="str">
            <v>NORMAL JS-NO</v>
          </cell>
          <cell r="K214" t="str">
            <v>OKF</v>
          </cell>
          <cell r="L214">
            <v>114</v>
          </cell>
          <cell r="M214" t="str">
            <v>APOLO IMPORT S.A. 2 - TRENTINO (114)</v>
          </cell>
          <cell r="N214">
            <v>24</v>
          </cell>
          <cell r="O214">
            <v>30</v>
          </cell>
          <cell r="P214">
            <v>0</v>
          </cell>
          <cell r="Q214">
            <v>0</v>
          </cell>
          <cell r="R214">
            <v>7</v>
          </cell>
          <cell r="S214">
            <v>5</v>
          </cell>
          <cell r="T214">
            <v>0</v>
          </cell>
          <cell r="U214">
            <v>0</v>
          </cell>
          <cell r="V214">
            <v>11</v>
          </cell>
          <cell r="W214">
            <v>20</v>
          </cell>
          <cell r="X214">
            <v>9</v>
          </cell>
          <cell r="Y214">
            <v>7</v>
          </cell>
          <cell r="Z214">
            <v>16</v>
          </cell>
          <cell r="AA214">
            <v>16</v>
          </cell>
          <cell r="AB214">
            <v>4</v>
          </cell>
          <cell r="AC214">
            <v>0</v>
          </cell>
          <cell r="AD214">
            <v>5</v>
          </cell>
          <cell r="AE214">
            <v>21</v>
          </cell>
          <cell r="AF214">
            <v>1</v>
          </cell>
          <cell r="AG214">
            <v>0</v>
          </cell>
          <cell r="AH214">
            <v>0</v>
          </cell>
          <cell r="AI214">
            <v>0</v>
          </cell>
          <cell r="AJ214" t="str">
            <v xml:space="preserve"> </v>
          </cell>
          <cell r="AK214" t="str">
            <v xml:space="preserve"> </v>
          </cell>
          <cell r="AL214" t="str">
            <v xml:space="preserve"> </v>
          </cell>
          <cell r="AM214" t="str">
            <v xml:space="preserve"> </v>
          </cell>
          <cell r="AN214" t="str">
            <v xml:space="preserve"> </v>
          </cell>
          <cell r="AO214" t="str">
            <v xml:space="preserve"> </v>
          </cell>
          <cell r="AP214" t="str">
            <v>SV</v>
          </cell>
          <cell r="AQ214" t="str">
            <v>SV</v>
          </cell>
          <cell r="AR214">
            <v>0</v>
          </cell>
          <cell r="AS214" t="str">
            <v>SV</v>
          </cell>
          <cell r="AT214" t="str">
            <v>SV</v>
          </cell>
          <cell r="AU214" t="str">
            <v>SV</v>
          </cell>
          <cell r="AV214">
            <v>11750.000019999999</v>
          </cell>
          <cell r="AW214">
            <v>11753.79139</v>
          </cell>
          <cell r="AX214">
            <v>12900</v>
          </cell>
          <cell r="AY214">
            <v>9.7872338556812988E-2</v>
          </cell>
          <cell r="AZ214">
            <v>8.9147285271317864E-2</v>
          </cell>
          <cell r="BA214">
            <v>12500</v>
          </cell>
          <cell r="BB214">
            <v>3</v>
          </cell>
          <cell r="BC214">
            <v>6.3829785423268559E-2</v>
          </cell>
          <cell r="BD214">
            <v>5.9999998400000039E-2</v>
          </cell>
          <cell r="BE214">
            <v>11900</v>
          </cell>
          <cell r="BF214">
            <v>6</v>
          </cell>
          <cell r="BG214">
            <v>1.2765955722951583E-2</v>
          </cell>
          <cell r="BH214">
            <v>1.2605040336134497E-2</v>
          </cell>
        </row>
        <row r="215">
          <cell r="B215">
            <v>6904</v>
          </cell>
          <cell r="C215">
            <v>884394007698</v>
          </cell>
          <cell r="D215" t="str">
            <v>JUGO ALOE PIÑA 1,5Lts OKF F</v>
          </cell>
          <cell r="E215">
            <v>12</v>
          </cell>
          <cell r="F215" t="str">
            <v>BEBIDAS</v>
          </cell>
          <cell r="G215" t="str">
            <v>BEBIDAS</v>
          </cell>
          <cell r="H215" t="str">
            <v>JUGOS</v>
          </cell>
          <cell r="I215" t="str">
            <v>JUGOS SALUDABLES</v>
          </cell>
          <cell r="J215" t="str">
            <v>NORMAL JS-NO</v>
          </cell>
          <cell r="K215" t="str">
            <v>OKF</v>
          </cell>
          <cell r="L215">
            <v>114</v>
          </cell>
          <cell r="M215" t="str">
            <v>APOLO IMPORT S.A. 2 - TRENTINO (114)</v>
          </cell>
          <cell r="N215">
            <v>12</v>
          </cell>
          <cell r="O215">
            <v>11</v>
          </cell>
          <cell r="P215">
            <v>15</v>
          </cell>
          <cell r="Q215">
            <v>9</v>
          </cell>
          <cell r="R215">
            <v>10</v>
          </cell>
          <cell r="S215">
            <v>10</v>
          </cell>
          <cell r="T215">
            <v>13</v>
          </cell>
          <cell r="U215">
            <v>16</v>
          </cell>
          <cell r="V215">
            <v>5</v>
          </cell>
          <cell r="W215">
            <v>0</v>
          </cell>
          <cell r="X215">
            <v>6</v>
          </cell>
          <cell r="Y215">
            <v>3</v>
          </cell>
          <cell r="Z215">
            <v>5</v>
          </cell>
          <cell r="AA215">
            <v>3</v>
          </cell>
          <cell r="AB215">
            <v>2</v>
          </cell>
          <cell r="AC215">
            <v>5</v>
          </cell>
          <cell r="AD215">
            <v>11</v>
          </cell>
          <cell r="AE215">
            <v>10</v>
          </cell>
          <cell r="AF215">
            <v>6</v>
          </cell>
          <cell r="AG215">
            <v>12</v>
          </cell>
          <cell r="AH215">
            <v>0</v>
          </cell>
          <cell r="AI215">
            <v>0</v>
          </cell>
          <cell r="AJ215" t="str">
            <v xml:space="preserve"> </v>
          </cell>
          <cell r="AK215" t="str">
            <v xml:space="preserve"> </v>
          </cell>
          <cell r="AL215" t="str">
            <v xml:space="preserve"> </v>
          </cell>
          <cell r="AM215" t="str">
            <v xml:space="preserve"> </v>
          </cell>
          <cell r="AN215" t="str">
            <v xml:space="preserve"> </v>
          </cell>
          <cell r="AO215" t="str">
            <v xml:space="preserve"> 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 t="str">
            <v>SV</v>
          </cell>
          <cell r="AV215">
            <v>23400.000029999999</v>
          </cell>
          <cell r="AW215">
            <v>23413.670389999999</v>
          </cell>
          <cell r="AX215">
            <v>26900</v>
          </cell>
          <cell r="AY215">
            <v>0.14957264809883841</v>
          </cell>
          <cell r="AZ215">
            <v>0.13011152304832715</v>
          </cell>
          <cell r="BA215">
            <v>25900</v>
          </cell>
          <cell r="BB215">
            <v>3</v>
          </cell>
          <cell r="BC215">
            <v>0.10683760541858422</v>
          </cell>
          <cell r="BD215">
            <v>9.6525095366795391E-2</v>
          </cell>
          <cell r="BE215">
            <v>24900</v>
          </cell>
          <cell r="BF215">
            <v>6</v>
          </cell>
          <cell r="BG215">
            <v>6.4102562738330038E-2</v>
          </cell>
          <cell r="BH215">
            <v>6.0240962650602442E-2</v>
          </cell>
        </row>
        <row r="216">
          <cell r="B216">
            <v>1693</v>
          </cell>
          <cell r="C216">
            <v>884394007377</v>
          </cell>
          <cell r="D216" t="str">
            <v>JUGO ALOE PIÑA 500ml OKF F</v>
          </cell>
          <cell r="E216">
            <v>20</v>
          </cell>
          <cell r="F216" t="str">
            <v>BEBIDAS</v>
          </cell>
          <cell r="G216" t="str">
            <v>BEBIDAS</v>
          </cell>
          <cell r="H216" t="str">
            <v>JUGOS</v>
          </cell>
          <cell r="I216" t="str">
            <v>JUGOS SALUDABLES</v>
          </cell>
          <cell r="J216" t="str">
            <v>NORMAL JS-NO</v>
          </cell>
          <cell r="K216" t="str">
            <v>OKF</v>
          </cell>
          <cell r="L216">
            <v>114</v>
          </cell>
          <cell r="M216" t="str">
            <v>APOLO IMPORT S.A. 2 - TRENTINO (114)</v>
          </cell>
          <cell r="N216">
            <v>9</v>
          </cell>
          <cell r="O216">
            <v>7</v>
          </cell>
          <cell r="P216">
            <v>1</v>
          </cell>
          <cell r="Q216">
            <v>0</v>
          </cell>
          <cell r="R216">
            <v>8</v>
          </cell>
          <cell r="S216">
            <v>10</v>
          </cell>
          <cell r="T216">
            <v>13</v>
          </cell>
          <cell r="U216">
            <v>8</v>
          </cell>
          <cell r="V216">
            <v>6</v>
          </cell>
          <cell r="W216">
            <v>0</v>
          </cell>
          <cell r="X216">
            <v>1</v>
          </cell>
          <cell r="Y216">
            <v>0</v>
          </cell>
          <cell r="Z216">
            <v>6</v>
          </cell>
          <cell r="AA216">
            <v>3</v>
          </cell>
          <cell r="AB216">
            <v>1</v>
          </cell>
          <cell r="AC216">
            <v>1</v>
          </cell>
          <cell r="AD216">
            <v>1</v>
          </cell>
          <cell r="AE216">
            <v>6</v>
          </cell>
          <cell r="AF216">
            <v>12</v>
          </cell>
          <cell r="AG216">
            <v>12</v>
          </cell>
          <cell r="AH216">
            <v>0</v>
          </cell>
          <cell r="AI216">
            <v>0</v>
          </cell>
          <cell r="AJ216" t="str">
            <v xml:space="preserve"> </v>
          </cell>
          <cell r="AK216" t="str">
            <v xml:space="preserve"> </v>
          </cell>
          <cell r="AL216" t="str">
            <v xml:space="preserve"> </v>
          </cell>
          <cell r="AM216" t="str">
            <v xml:space="preserve"> </v>
          </cell>
          <cell r="AN216" t="str">
            <v xml:space="preserve"> </v>
          </cell>
          <cell r="AO216" t="str">
            <v xml:space="preserve"> </v>
          </cell>
          <cell r="AP216" t="str">
            <v>SV</v>
          </cell>
          <cell r="AQ216">
            <v>0</v>
          </cell>
          <cell r="AR216" t="str">
            <v>SV</v>
          </cell>
          <cell r="AS216">
            <v>0</v>
          </cell>
          <cell r="AT216">
            <v>0</v>
          </cell>
          <cell r="AU216" t="str">
            <v>SV</v>
          </cell>
          <cell r="AV216">
            <v>11750.000019999999</v>
          </cell>
          <cell r="AW216">
            <v>11762.872219999999</v>
          </cell>
          <cell r="AX216">
            <v>12900</v>
          </cell>
          <cell r="AY216">
            <v>9.7872338556812988E-2</v>
          </cell>
          <cell r="AZ216">
            <v>8.9147285271317864E-2</v>
          </cell>
          <cell r="BA216">
            <v>12500</v>
          </cell>
          <cell r="BB216">
            <v>3</v>
          </cell>
          <cell r="BC216">
            <v>6.3829785423268559E-2</v>
          </cell>
          <cell r="BD216">
            <v>5.9999998400000039E-2</v>
          </cell>
          <cell r="BE216">
            <v>11900</v>
          </cell>
          <cell r="BF216">
            <v>6</v>
          </cell>
          <cell r="BG216">
            <v>1.2765955722951583E-2</v>
          </cell>
          <cell r="BH216">
            <v>1.2605040336134497E-2</v>
          </cell>
        </row>
        <row r="217">
          <cell r="B217">
            <v>1695</v>
          </cell>
          <cell r="C217">
            <v>884394007773</v>
          </cell>
          <cell r="D217" t="str">
            <v>JUGO ALOE S/AZUCAR 500ml OKF F</v>
          </cell>
          <cell r="E217">
            <v>20</v>
          </cell>
          <cell r="F217" t="str">
            <v>BEBIDAS</v>
          </cell>
          <cell r="G217" t="str">
            <v>BEBIDAS</v>
          </cell>
          <cell r="H217" t="str">
            <v>JUGOS</v>
          </cell>
          <cell r="I217" t="str">
            <v>JUGOS SALUDABLES</v>
          </cell>
          <cell r="J217" t="str">
            <v>NORMAL JS-NO</v>
          </cell>
          <cell r="K217" t="str">
            <v>OKF</v>
          </cell>
          <cell r="L217">
            <v>114</v>
          </cell>
          <cell r="M217" t="str">
            <v>APOLO IMPORT S.A. 2 - TRENTINO (114)</v>
          </cell>
          <cell r="N217">
            <v>36</v>
          </cell>
          <cell r="O217">
            <v>10</v>
          </cell>
          <cell r="P217">
            <v>0</v>
          </cell>
          <cell r="Q217">
            <v>0</v>
          </cell>
          <cell r="R217">
            <v>11</v>
          </cell>
          <cell r="S217">
            <v>0</v>
          </cell>
          <cell r="T217">
            <v>0</v>
          </cell>
          <cell r="U217">
            <v>0</v>
          </cell>
          <cell r="V217">
            <v>22</v>
          </cell>
          <cell r="W217">
            <v>1</v>
          </cell>
          <cell r="X217">
            <v>5</v>
          </cell>
          <cell r="Y217">
            <v>4</v>
          </cell>
          <cell r="Z217">
            <v>26</v>
          </cell>
          <cell r="AA217">
            <v>1</v>
          </cell>
          <cell r="AB217">
            <v>0</v>
          </cell>
          <cell r="AC217">
            <v>0</v>
          </cell>
          <cell r="AD217">
            <v>12</v>
          </cell>
          <cell r="AE217">
            <v>5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 t="str">
            <v xml:space="preserve"> </v>
          </cell>
          <cell r="AK217" t="str">
            <v xml:space="preserve"> </v>
          </cell>
          <cell r="AL217" t="str">
            <v xml:space="preserve"> </v>
          </cell>
          <cell r="AM217" t="str">
            <v xml:space="preserve"> </v>
          </cell>
          <cell r="AN217" t="str">
            <v xml:space="preserve"> </v>
          </cell>
          <cell r="AO217" t="str">
            <v xml:space="preserve"> </v>
          </cell>
          <cell r="AP217" t="str">
            <v>SV</v>
          </cell>
          <cell r="AQ217" t="str">
            <v>SV</v>
          </cell>
          <cell r="AR217">
            <v>0</v>
          </cell>
          <cell r="AS217" t="str">
            <v>SV</v>
          </cell>
          <cell r="AT217" t="str">
            <v>SV</v>
          </cell>
          <cell r="AU217" t="str">
            <v>SV</v>
          </cell>
          <cell r="AV217">
            <v>11750.000019999999</v>
          </cell>
          <cell r="AW217">
            <v>11752.7212</v>
          </cell>
          <cell r="AX217">
            <v>12900</v>
          </cell>
          <cell r="AY217">
            <v>9.7872338556812988E-2</v>
          </cell>
          <cell r="AZ217">
            <v>8.9147285271317864E-2</v>
          </cell>
          <cell r="BA217">
            <v>12500</v>
          </cell>
          <cell r="BB217">
            <v>3</v>
          </cell>
          <cell r="BC217">
            <v>6.3829785423268559E-2</v>
          </cell>
          <cell r="BD217">
            <v>5.9999998400000039E-2</v>
          </cell>
          <cell r="BE217">
            <v>11900</v>
          </cell>
          <cell r="BF217">
            <v>6</v>
          </cell>
          <cell r="BG217">
            <v>1.2765955722951583E-2</v>
          </cell>
          <cell r="BH217">
            <v>1.2605040336134497E-2</v>
          </cell>
        </row>
        <row r="218">
          <cell r="B218">
            <v>18026</v>
          </cell>
          <cell r="C218">
            <v>884394008879</v>
          </cell>
          <cell r="D218" t="str">
            <v>JUGO ALOE SANDIA 500ml OKF</v>
          </cell>
          <cell r="E218">
            <v>20</v>
          </cell>
          <cell r="F218" t="str">
            <v>BEBIDAS</v>
          </cell>
          <cell r="G218" t="str">
            <v>BEBIDAS</v>
          </cell>
          <cell r="H218" t="str">
            <v>JUGOS</v>
          </cell>
          <cell r="I218" t="str">
            <v>JUGOS SALUDABLES</v>
          </cell>
          <cell r="J218" t="str">
            <v>NORMAL JS-NO</v>
          </cell>
          <cell r="K218" t="str">
            <v>OKF</v>
          </cell>
          <cell r="L218">
            <v>114</v>
          </cell>
          <cell r="M218" t="str">
            <v>APOLO IMPORT S.A. 2 - TRENTINO (114)</v>
          </cell>
          <cell r="N218">
            <v>0</v>
          </cell>
          <cell r="O218">
            <v>12</v>
          </cell>
          <cell r="P218">
            <v>7</v>
          </cell>
          <cell r="Q218">
            <v>9</v>
          </cell>
          <cell r="R218">
            <v>0</v>
          </cell>
          <cell r="S218">
            <v>2</v>
          </cell>
          <cell r="T218">
            <v>2</v>
          </cell>
          <cell r="U218">
            <v>3</v>
          </cell>
          <cell r="V218">
            <v>6</v>
          </cell>
          <cell r="W218">
            <v>10</v>
          </cell>
          <cell r="X218">
            <v>3</v>
          </cell>
          <cell r="Y218">
            <v>5</v>
          </cell>
          <cell r="Z218">
            <v>0</v>
          </cell>
          <cell r="AA218">
            <v>1</v>
          </cell>
          <cell r="AB218">
            <v>1</v>
          </cell>
          <cell r="AC218">
            <v>1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1</v>
          </cell>
          <cell r="AI218">
            <v>3</v>
          </cell>
          <cell r="AJ218" t="str">
            <v xml:space="preserve"> </v>
          </cell>
          <cell r="AK218" t="str">
            <v xml:space="preserve"> </v>
          </cell>
          <cell r="AL218" t="str">
            <v xml:space="preserve"> </v>
          </cell>
          <cell r="AM218" t="str">
            <v xml:space="preserve"> </v>
          </cell>
          <cell r="AN218" t="str">
            <v xml:space="preserve"> </v>
          </cell>
          <cell r="AO218" t="str">
            <v xml:space="preserve"> 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 t="str">
            <v>SV</v>
          </cell>
          <cell r="AU218">
            <v>0</v>
          </cell>
          <cell r="AV218">
            <v>15570.000050000001</v>
          </cell>
          <cell r="AW218">
            <v>15630.1618</v>
          </cell>
          <cell r="AX218">
            <v>17900</v>
          </cell>
          <cell r="AY218">
            <v>0.14964675289130769</v>
          </cell>
          <cell r="AZ218">
            <v>0.13016759497206701</v>
          </cell>
          <cell r="BA218">
            <v>17500</v>
          </cell>
          <cell r="BB218">
            <v>3</v>
          </cell>
          <cell r="BC218">
            <v>0.12395632265909984</v>
          </cell>
          <cell r="BD218">
            <v>0.1102857114285714</v>
          </cell>
          <cell r="BE218">
            <v>16900</v>
          </cell>
          <cell r="BF218">
            <v>6</v>
          </cell>
          <cell r="BG218">
            <v>8.5420677310787729E-2</v>
          </cell>
          <cell r="BH218">
            <v>7.8698221893491085E-2</v>
          </cell>
        </row>
        <row r="219">
          <cell r="B219">
            <v>1694</v>
          </cell>
          <cell r="C219">
            <v>884394007759</v>
          </cell>
          <cell r="D219" t="str">
            <v>JUGO ALOE SANDIA 500ml OKF F</v>
          </cell>
          <cell r="E219">
            <v>20</v>
          </cell>
          <cell r="F219" t="str">
            <v>BEBIDAS</v>
          </cell>
          <cell r="G219" t="str">
            <v>BEBIDAS</v>
          </cell>
          <cell r="H219" t="str">
            <v>JUGOS</v>
          </cell>
          <cell r="I219" t="str">
            <v>JUGOS SALUDABLES</v>
          </cell>
          <cell r="J219" t="str">
            <v>NORMAL JS-NO</v>
          </cell>
          <cell r="K219" t="str">
            <v>OKF</v>
          </cell>
          <cell r="L219">
            <v>114</v>
          </cell>
          <cell r="M219" t="str">
            <v>APOLO IMPORT S.A. 2 - TRENTINO (114)</v>
          </cell>
          <cell r="N219">
            <v>6</v>
          </cell>
          <cell r="O219">
            <v>6</v>
          </cell>
          <cell r="P219">
            <v>1</v>
          </cell>
          <cell r="Q219">
            <v>0</v>
          </cell>
          <cell r="R219">
            <v>4</v>
          </cell>
          <cell r="S219">
            <v>5</v>
          </cell>
          <cell r="T219">
            <v>9</v>
          </cell>
          <cell r="U219">
            <v>6</v>
          </cell>
          <cell r="V219">
            <v>1</v>
          </cell>
          <cell r="W219">
            <v>1</v>
          </cell>
          <cell r="X219">
            <v>1</v>
          </cell>
          <cell r="Y219">
            <v>3</v>
          </cell>
          <cell r="Z219">
            <v>2</v>
          </cell>
          <cell r="AA219">
            <v>11</v>
          </cell>
          <cell r="AB219">
            <v>1</v>
          </cell>
          <cell r="AC219">
            <v>2</v>
          </cell>
          <cell r="AD219">
            <v>0</v>
          </cell>
          <cell r="AE219">
            <v>12</v>
          </cell>
          <cell r="AF219">
            <v>5</v>
          </cell>
          <cell r="AG219">
            <v>5</v>
          </cell>
          <cell r="AH219">
            <v>0</v>
          </cell>
          <cell r="AI219">
            <v>0</v>
          </cell>
          <cell r="AJ219" t="str">
            <v xml:space="preserve"> </v>
          </cell>
          <cell r="AK219" t="str">
            <v xml:space="preserve"> </v>
          </cell>
          <cell r="AL219" t="str">
            <v xml:space="preserve"> </v>
          </cell>
          <cell r="AM219" t="str">
            <v xml:space="preserve"> </v>
          </cell>
          <cell r="AN219" t="str">
            <v xml:space="preserve"> </v>
          </cell>
          <cell r="AO219" t="str">
            <v xml:space="preserve"> </v>
          </cell>
          <cell r="AP219" t="str">
            <v>SV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 t="str">
            <v>SV</v>
          </cell>
          <cell r="AV219">
            <v>11750.000019999999</v>
          </cell>
          <cell r="AW219">
            <v>11757.03001</v>
          </cell>
          <cell r="AX219">
            <v>12900</v>
          </cell>
          <cell r="AY219">
            <v>9.7872338556812988E-2</v>
          </cell>
          <cell r="AZ219">
            <v>8.9147285271317864E-2</v>
          </cell>
          <cell r="BA219">
            <v>12500</v>
          </cell>
          <cell r="BB219">
            <v>3</v>
          </cell>
          <cell r="BC219">
            <v>6.3829785423268559E-2</v>
          </cell>
          <cell r="BD219">
            <v>5.9999998400000039E-2</v>
          </cell>
          <cell r="BE219">
            <v>11900</v>
          </cell>
          <cell r="BF219">
            <v>6</v>
          </cell>
          <cell r="BG219">
            <v>1.2765955722951583E-2</v>
          </cell>
          <cell r="BH219">
            <v>1.2605040336134497E-2</v>
          </cell>
        </row>
        <row r="220">
          <cell r="B220">
            <v>16825</v>
          </cell>
          <cell r="C220">
            <v>8809713910482</v>
          </cell>
          <cell r="D220" t="str">
            <v>JUGO ALOE UVA MOSCATO 500ml OKF</v>
          </cell>
          <cell r="E220">
            <v>20</v>
          </cell>
          <cell r="F220" t="str">
            <v>BEBIDAS</v>
          </cell>
          <cell r="G220" t="str">
            <v>BEBIDAS</v>
          </cell>
          <cell r="H220" t="str">
            <v>JUGOS</v>
          </cell>
          <cell r="I220" t="str">
            <v>JUGOS SALUDABLES</v>
          </cell>
          <cell r="J220" t="str">
            <v>NORMAL JS-NO</v>
          </cell>
          <cell r="K220" t="str">
            <v>OKF</v>
          </cell>
          <cell r="L220">
            <v>114</v>
          </cell>
          <cell r="M220" t="str">
            <v>APOLO IMPORT S.A. 2 - TRENTINO (114)</v>
          </cell>
          <cell r="N220">
            <v>1</v>
          </cell>
          <cell r="O220">
            <v>4</v>
          </cell>
          <cell r="P220">
            <v>2</v>
          </cell>
          <cell r="Q220">
            <v>2</v>
          </cell>
          <cell r="R220">
            <v>0</v>
          </cell>
          <cell r="S220">
            <v>0</v>
          </cell>
          <cell r="T220">
            <v>1</v>
          </cell>
          <cell r="U220">
            <v>2</v>
          </cell>
          <cell r="V220">
            <v>1</v>
          </cell>
          <cell r="W220">
            <v>2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2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 t="str">
            <v xml:space="preserve"> </v>
          </cell>
          <cell r="AK220" t="str">
            <v xml:space="preserve"> </v>
          </cell>
          <cell r="AL220" t="str">
            <v xml:space="preserve"> </v>
          </cell>
          <cell r="AM220" t="str">
            <v xml:space="preserve"> </v>
          </cell>
          <cell r="AN220" t="str">
            <v xml:space="preserve"> </v>
          </cell>
          <cell r="AO220" t="str">
            <v xml:space="preserve"> </v>
          </cell>
          <cell r="AP220">
            <v>0</v>
          </cell>
          <cell r="AQ220">
            <v>0</v>
          </cell>
          <cell r="AR220" t="str">
            <v>SV</v>
          </cell>
          <cell r="AS220" t="str">
            <v>SV</v>
          </cell>
          <cell r="AT220" t="str">
            <v>SV</v>
          </cell>
          <cell r="AU220" t="str">
            <v>SV</v>
          </cell>
          <cell r="AV220">
            <v>15570.000050000001</v>
          </cell>
          <cell r="AW220">
            <v>15227.21651</v>
          </cell>
          <cell r="AX220">
            <v>17900</v>
          </cell>
          <cell r="AY220">
            <v>0.14964675289130769</v>
          </cell>
          <cell r="AZ220">
            <v>0.13016759497206701</v>
          </cell>
          <cell r="BA220">
            <v>17500</v>
          </cell>
          <cell r="BB220">
            <v>3</v>
          </cell>
          <cell r="BC220">
            <v>0.12395632265909984</v>
          </cell>
          <cell r="BD220">
            <v>0.1102857114285714</v>
          </cell>
          <cell r="BE220">
            <v>16900</v>
          </cell>
          <cell r="BF220">
            <v>6</v>
          </cell>
          <cell r="BG220">
            <v>8.5420677310787729E-2</v>
          </cell>
          <cell r="BH220">
            <v>7.8698221893491085E-2</v>
          </cell>
        </row>
        <row r="221">
          <cell r="B221">
            <v>1560</v>
          </cell>
          <cell r="C221">
            <v>855433004749</v>
          </cell>
          <cell r="D221" t="str">
            <v>AGUA DE COCO 1Lts DO VALE</v>
          </cell>
          <cell r="E221">
            <v>12</v>
          </cell>
          <cell r="F221" t="str">
            <v>BEBIDAS</v>
          </cell>
          <cell r="G221" t="str">
            <v>BEBIDAS</v>
          </cell>
          <cell r="H221" t="str">
            <v>JUGOS</v>
          </cell>
          <cell r="I221" t="str">
            <v>JUGOS SALUDABLES</v>
          </cell>
          <cell r="J221" t="str">
            <v>NORMAL JS-NO</v>
          </cell>
          <cell r="K221" t="str">
            <v>COCO DO VALE</v>
          </cell>
          <cell r="L221">
            <v>114</v>
          </cell>
          <cell r="M221" t="str">
            <v>APOLO IMPORT S.A. 2 - TRENTINO (114)</v>
          </cell>
          <cell r="N221">
            <v>5</v>
          </cell>
          <cell r="O221">
            <v>12</v>
          </cell>
          <cell r="P221">
            <v>16</v>
          </cell>
          <cell r="Q221">
            <v>18</v>
          </cell>
          <cell r="R221">
            <v>15</v>
          </cell>
          <cell r="S221">
            <v>20</v>
          </cell>
          <cell r="T221">
            <v>3</v>
          </cell>
          <cell r="U221">
            <v>4</v>
          </cell>
          <cell r="V221">
            <v>4</v>
          </cell>
          <cell r="W221">
            <v>3</v>
          </cell>
          <cell r="X221">
            <v>3</v>
          </cell>
          <cell r="Y221">
            <v>5</v>
          </cell>
          <cell r="Z221">
            <v>5</v>
          </cell>
          <cell r="AA221">
            <v>10</v>
          </cell>
          <cell r="AB221">
            <v>5</v>
          </cell>
          <cell r="AC221">
            <v>6</v>
          </cell>
          <cell r="AD221">
            <v>8</v>
          </cell>
          <cell r="AE221">
            <v>12</v>
          </cell>
          <cell r="AF221">
            <v>5</v>
          </cell>
          <cell r="AG221">
            <v>7</v>
          </cell>
          <cell r="AH221">
            <v>0</v>
          </cell>
          <cell r="AI221">
            <v>1</v>
          </cell>
          <cell r="AJ221" t="str">
            <v xml:space="preserve"> </v>
          </cell>
          <cell r="AK221" t="str">
            <v xml:space="preserve"> </v>
          </cell>
          <cell r="AL221" t="str">
            <v xml:space="preserve"> </v>
          </cell>
          <cell r="AM221" t="str">
            <v xml:space="preserve"> </v>
          </cell>
          <cell r="AN221" t="str">
            <v xml:space="preserve"> </v>
          </cell>
          <cell r="AO221" t="str">
            <v xml:space="preserve"> 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15550.000004</v>
          </cell>
          <cell r="AW221">
            <v>15248.765069999999</v>
          </cell>
          <cell r="AX221">
            <v>17900</v>
          </cell>
          <cell r="AY221">
            <v>0.15112540163315114</v>
          </cell>
          <cell r="AZ221">
            <v>0.13128491597765365</v>
          </cell>
          <cell r="BA221">
            <v>16900</v>
          </cell>
          <cell r="BB221">
            <v>3</v>
          </cell>
          <cell r="BC221">
            <v>8.6816719977667711E-2</v>
          </cell>
          <cell r="BD221">
            <v>7.9881656568047368E-2</v>
          </cell>
          <cell r="BE221">
            <v>0</v>
          </cell>
          <cell r="BF221">
            <v>0</v>
          </cell>
          <cell r="BG221">
            <v>-1</v>
          </cell>
          <cell r="BH221">
            <v>0</v>
          </cell>
        </row>
        <row r="222">
          <cell r="B222">
            <v>12749</v>
          </cell>
          <cell r="C222">
            <v>855433004725</v>
          </cell>
          <cell r="D222" t="str">
            <v>AGUA DE COCO 330ml DO VALE</v>
          </cell>
          <cell r="E222">
            <v>12</v>
          </cell>
          <cell r="F222" t="str">
            <v>BEBIDAS</v>
          </cell>
          <cell r="G222" t="str">
            <v>BEBIDAS</v>
          </cell>
          <cell r="H222" t="str">
            <v>JUGOS</v>
          </cell>
          <cell r="I222" t="str">
            <v>JUGOS SALUDABLES</v>
          </cell>
          <cell r="J222" t="str">
            <v>NORMAL JS-NO</v>
          </cell>
          <cell r="K222" t="str">
            <v>COCO DO VALE</v>
          </cell>
          <cell r="L222">
            <v>114</v>
          </cell>
          <cell r="M222" t="str">
            <v>APOLO IMPORT S.A. 2 - TRENTINO (114)</v>
          </cell>
          <cell r="N222">
            <v>3</v>
          </cell>
          <cell r="O222">
            <v>14</v>
          </cell>
          <cell r="P222">
            <v>28</v>
          </cell>
          <cell r="Q222">
            <v>16</v>
          </cell>
          <cell r="R222">
            <v>1</v>
          </cell>
          <cell r="S222">
            <v>4</v>
          </cell>
          <cell r="T222">
            <v>29</v>
          </cell>
          <cell r="U222">
            <v>29</v>
          </cell>
          <cell r="V222">
            <v>2</v>
          </cell>
          <cell r="W222">
            <v>6</v>
          </cell>
          <cell r="X222">
            <v>2</v>
          </cell>
          <cell r="Y222">
            <v>2</v>
          </cell>
          <cell r="Z222">
            <v>7</v>
          </cell>
          <cell r="AA222">
            <v>9</v>
          </cell>
          <cell r="AB222">
            <v>4</v>
          </cell>
          <cell r="AC222">
            <v>3</v>
          </cell>
          <cell r="AD222">
            <v>9</v>
          </cell>
          <cell r="AE222">
            <v>5</v>
          </cell>
          <cell r="AF222">
            <v>1</v>
          </cell>
          <cell r="AG222">
            <v>4</v>
          </cell>
          <cell r="AH222">
            <v>0</v>
          </cell>
          <cell r="AI222">
            <v>0</v>
          </cell>
          <cell r="AJ222" t="str">
            <v xml:space="preserve"> </v>
          </cell>
          <cell r="AK222" t="str">
            <v xml:space="preserve"> </v>
          </cell>
          <cell r="AL222" t="str">
            <v xml:space="preserve"> </v>
          </cell>
          <cell r="AM222" t="str">
            <v xml:space="preserve"> </v>
          </cell>
          <cell r="AN222" t="str">
            <v xml:space="preserve"> </v>
          </cell>
          <cell r="AO222" t="str">
            <v xml:space="preserve"> 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 t="str">
            <v>SV</v>
          </cell>
          <cell r="AV222">
            <v>6850.0000030000001</v>
          </cell>
          <cell r="AW222">
            <v>6323.3730999999998</v>
          </cell>
          <cell r="AX222">
            <v>7900</v>
          </cell>
          <cell r="AY222">
            <v>0.15328467102775845</v>
          </cell>
          <cell r="AZ222">
            <v>0.13291139202531643</v>
          </cell>
          <cell r="BA222">
            <v>7500</v>
          </cell>
          <cell r="BB222">
            <v>3</v>
          </cell>
          <cell r="BC222">
            <v>9.4890510469390899E-2</v>
          </cell>
          <cell r="BD222">
            <v>8.666666626666665E-2</v>
          </cell>
          <cell r="BE222">
            <v>7250</v>
          </cell>
          <cell r="BF222">
            <v>6</v>
          </cell>
          <cell r="BG222">
            <v>5.8394160120411209E-2</v>
          </cell>
          <cell r="BH222">
            <v>5.517241337931033E-2</v>
          </cell>
        </row>
        <row r="223">
          <cell r="B223">
            <v>1175</v>
          </cell>
          <cell r="C223">
            <v>7891141019838</v>
          </cell>
          <cell r="D223" t="str">
            <v>JUGO INTEGRAL UVA 1,5Lts AURORA</v>
          </cell>
          <cell r="E223">
            <v>6</v>
          </cell>
          <cell r="F223" t="str">
            <v>BEBIDAS</v>
          </cell>
          <cell r="G223" t="str">
            <v>BEBIDAS</v>
          </cell>
          <cell r="H223" t="str">
            <v>JUGOS</v>
          </cell>
          <cell r="I223" t="str">
            <v>JUGOS SALUDABLES</v>
          </cell>
          <cell r="J223" t="str">
            <v>NORMAL JS-NO</v>
          </cell>
          <cell r="K223" t="str">
            <v>AURORA</v>
          </cell>
          <cell r="L223">
            <v>29</v>
          </cell>
          <cell r="M223" t="str">
            <v>APOLO IMPORT S.A. 1 -  APOLO (29)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 t="str">
            <v xml:space="preserve"> </v>
          </cell>
          <cell r="AK223" t="str">
            <v xml:space="preserve"> </v>
          </cell>
          <cell r="AL223" t="str">
            <v xml:space="preserve"> </v>
          </cell>
          <cell r="AM223" t="str">
            <v xml:space="preserve"> </v>
          </cell>
          <cell r="AN223" t="str">
            <v xml:space="preserve"> </v>
          </cell>
          <cell r="AO223" t="str">
            <v xml:space="preserve"> </v>
          </cell>
          <cell r="AP223" t="str">
            <v>SV</v>
          </cell>
          <cell r="AQ223" t="str">
            <v>SV</v>
          </cell>
          <cell r="AR223" t="str">
            <v>SV</v>
          </cell>
          <cell r="AS223" t="str">
            <v>SV</v>
          </cell>
          <cell r="AT223" t="str">
            <v>SV</v>
          </cell>
          <cell r="AU223" t="str">
            <v>SV</v>
          </cell>
          <cell r="AV223">
            <v>26000.000004000001</v>
          </cell>
          <cell r="AW223">
            <v>25313.86033</v>
          </cell>
          <cell r="AX223">
            <v>29900</v>
          </cell>
          <cell r="AY223">
            <v>0.14999999982307677</v>
          </cell>
          <cell r="AZ223">
            <v>0.13043478247491636</v>
          </cell>
          <cell r="BA223">
            <v>28900</v>
          </cell>
          <cell r="BB223">
            <v>3</v>
          </cell>
          <cell r="BC223">
            <v>0.11153846136745549</v>
          </cell>
          <cell r="BD223">
            <v>0.10034602062283732</v>
          </cell>
          <cell r="BE223">
            <v>27900</v>
          </cell>
          <cell r="BF223">
            <v>6</v>
          </cell>
          <cell r="BG223">
            <v>7.3076922911834208E-2</v>
          </cell>
          <cell r="BH223">
            <v>6.8100358279569839E-2</v>
          </cell>
        </row>
        <row r="224">
          <cell r="B224">
            <v>1174</v>
          </cell>
          <cell r="C224">
            <v>7891141024221</v>
          </cell>
          <cell r="D224" t="str">
            <v>JUGO INTEGRAL UVA 1Lts  AURORA</v>
          </cell>
          <cell r="E224">
            <v>6</v>
          </cell>
          <cell r="F224" t="str">
            <v>BEBIDAS</v>
          </cell>
          <cell r="G224" t="str">
            <v>BEBIDAS</v>
          </cell>
          <cell r="H224" t="str">
            <v>JUGOS</v>
          </cell>
          <cell r="I224" t="str">
            <v>JUGOS SALUDABLES</v>
          </cell>
          <cell r="J224" t="str">
            <v>NORMAL JS-NO</v>
          </cell>
          <cell r="K224" t="str">
            <v>AURORA</v>
          </cell>
          <cell r="L224">
            <v>29</v>
          </cell>
          <cell r="M224" t="str">
            <v>APOLO IMPORT S.A. 1 -  APOLO (29)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 t="str">
            <v xml:space="preserve"> </v>
          </cell>
          <cell r="AK224" t="str">
            <v xml:space="preserve"> </v>
          </cell>
          <cell r="AL224" t="str">
            <v xml:space="preserve"> </v>
          </cell>
          <cell r="AM224" t="str">
            <v xml:space="preserve"> </v>
          </cell>
          <cell r="AN224" t="str">
            <v xml:space="preserve"> </v>
          </cell>
          <cell r="AO224" t="str">
            <v xml:space="preserve"> </v>
          </cell>
          <cell r="AP224" t="str">
            <v>SV</v>
          </cell>
          <cell r="AQ224" t="str">
            <v>SV</v>
          </cell>
          <cell r="AR224" t="str">
            <v>SV</v>
          </cell>
          <cell r="AS224" t="str">
            <v>SV</v>
          </cell>
          <cell r="AT224" t="str">
            <v>SV</v>
          </cell>
          <cell r="AU224" t="str">
            <v>SV</v>
          </cell>
          <cell r="AV224">
            <v>19920.000001</v>
          </cell>
          <cell r="AW224">
            <v>19028.060150000001</v>
          </cell>
          <cell r="AX224">
            <v>22900</v>
          </cell>
          <cell r="AY224">
            <v>0.14959839351658633</v>
          </cell>
          <cell r="AZ224">
            <v>0.13013100432314409</v>
          </cell>
          <cell r="BA224">
            <v>21900</v>
          </cell>
          <cell r="BB224">
            <v>3</v>
          </cell>
          <cell r="BC224">
            <v>9.9397590306255168E-2</v>
          </cell>
          <cell r="BD224">
            <v>9.0410958858447479E-2</v>
          </cell>
          <cell r="BE224">
            <v>21500</v>
          </cell>
          <cell r="BF224">
            <v>6</v>
          </cell>
          <cell r="BG224">
            <v>7.9317269022122661E-2</v>
          </cell>
          <cell r="BH224">
            <v>7.348837204651161E-2</v>
          </cell>
        </row>
        <row r="225">
          <cell r="B225">
            <v>13974</v>
          </cell>
          <cell r="C225">
            <v>7891141025631</v>
          </cell>
          <cell r="D225" t="str">
            <v>JUGO INTEGRAL UVA 300ml AURORA</v>
          </cell>
          <cell r="E225">
            <v>12</v>
          </cell>
          <cell r="F225" t="str">
            <v>BEBIDAS</v>
          </cell>
          <cell r="G225" t="str">
            <v>BEBIDAS</v>
          </cell>
          <cell r="H225" t="str">
            <v>JUGOS</v>
          </cell>
          <cell r="I225" t="str">
            <v>JUGOS SALUDABLES</v>
          </cell>
          <cell r="J225" t="str">
            <v>NORMAL JS-NO</v>
          </cell>
          <cell r="K225" t="str">
            <v>AURORA</v>
          </cell>
          <cell r="L225">
            <v>29</v>
          </cell>
          <cell r="M225" t="str">
            <v>APOLO IMPORT S.A. 1 -  APOLO (29)</v>
          </cell>
          <cell r="N225">
            <v>0</v>
          </cell>
          <cell r="O225">
            <v>0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 t="str">
            <v xml:space="preserve"> </v>
          </cell>
          <cell r="AK225" t="str">
            <v xml:space="preserve"> </v>
          </cell>
          <cell r="AL225" t="str">
            <v xml:space="preserve"> </v>
          </cell>
          <cell r="AM225" t="str">
            <v xml:space="preserve"> </v>
          </cell>
          <cell r="AN225" t="str">
            <v xml:space="preserve"> </v>
          </cell>
          <cell r="AO225" t="str">
            <v xml:space="preserve"> </v>
          </cell>
          <cell r="AP225" t="str">
            <v>SV</v>
          </cell>
          <cell r="AQ225" t="str">
            <v>SV</v>
          </cell>
          <cell r="AR225" t="str">
            <v>SV</v>
          </cell>
          <cell r="AS225" t="str">
            <v>SV</v>
          </cell>
          <cell r="AT225" t="str">
            <v>SV</v>
          </cell>
          <cell r="AU225" t="str">
            <v>SV</v>
          </cell>
          <cell r="AV225">
            <v>9999.9999989999997</v>
          </cell>
          <cell r="AW225">
            <v>1407.88626</v>
          </cell>
          <cell r="AX225">
            <v>11500</v>
          </cell>
          <cell r="AY225">
            <v>0.15000000011500014</v>
          </cell>
          <cell r="AZ225">
            <v>0.1304347826956522</v>
          </cell>
          <cell r="BA225">
            <v>10900</v>
          </cell>
          <cell r="BB225">
            <v>3</v>
          </cell>
          <cell r="BC225">
            <v>9.0000000109E-2</v>
          </cell>
          <cell r="BD225">
            <v>8.2568807431192687E-2</v>
          </cell>
          <cell r="BE225">
            <v>0</v>
          </cell>
          <cell r="BF225">
            <v>0</v>
          </cell>
          <cell r="BG225">
            <v>-1</v>
          </cell>
          <cell r="BH225">
            <v>0</v>
          </cell>
        </row>
        <row r="226">
          <cell r="B226">
            <v>1173</v>
          </cell>
          <cell r="C226">
            <v>7891141007477</v>
          </cell>
          <cell r="D226" t="str">
            <v>JUGO INTEGRAL UVA 500ml AURORA</v>
          </cell>
          <cell r="E226">
            <v>12</v>
          </cell>
          <cell r="F226" t="str">
            <v>BEBIDAS</v>
          </cell>
          <cell r="G226" t="str">
            <v>BEBIDAS</v>
          </cell>
          <cell r="H226" t="str">
            <v>JUGOS</v>
          </cell>
          <cell r="I226" t="str">
            <v>JUGOS SALUDABLES</v>
          </cell>
          <cell r="J226" t="str">
            <v>NORMAL JS-NO</v>
          </cell>
          <cell r="K226" t="str">
            <v>AURORA</v>
          </cell>
          <cell r="L226">
            <v>29</v>
          </cell>
          <cell r="M226" t="str">
            <v>APOLO IMPORT S.A. 1 -  APOLO (29)</v>
          </cell>
          <cell r="N226">
            <v>0</v>
          </cell>
          <cell r="O226">
            <v>0</v>
          </cell>
          <cell r="P226">
            <v>0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 t="str">
            <v xml:space="preserve"> </v>
          </cell>
          <cell r="AK226" t="str">
            <v xml:space="preserve"> </v>
          </cell>
          <cell r="AL226" t="str">
            <v xml:space="preserve"> </v>
          </cell>
          <cell r="AM226" t="str">
            <v xml:space="preserve"> </v>
          </cell>
          <cell r="AN226" t="str">
            <v xml:space="preserve"> </v>
          </cell>
          <cell r="AO226" t="str">
            <v xml:space="preserve"> </v>
          </cell>
          <cell r="AP226" t="str">
            <v>SV</v>
          </cell>
          <cell r="AQ226" t="str">
            <v>SV</v>
          </cell>
          <cell r="AR226" t="str">
            <v>SV</v>
          </cell>
          <cell r="AS226" t="str">
            <v>SV</v>
          </cell>
          <cell r="AT226" t="str">
            <v>SV</v>
          </cell>
          <cell r="AU226" t="str">
            <v>SV</v>
          </cell>
          <cell r="AV226">
            <v>11220</v>
          </cell>
          <cell r="AW226">
            <v>9924.6693699999996</v>
          </cell>
          <cell r="AX226">
            <v>12900</v>
          </cell>
          <cell r="AY226">
            <v>0.14973262032085555</v>
          </cell>
          <cell r="AZ226">
            <v>0.13023255813953488</v>
          </cell>
          <cell r="BA226">
            <v>12500</v>
          </cell>
          <cell r="BB226">
            <v>3</v>
          </cell>
          <cell r="BC226">
            <v>0.11408199643493755</v>
          </cell>
          <cell r="BD226">
            <v>0.1024</v>
          </cell>
          <cell r="BE226">
            <v>11900</v>
          </cell>
          <cell r="BF226">
            <v>6</v>
          </cell>
          <cell r="BG226">
            <v>6.0606060606060552E-2</v>
          </cell>
          <cell r="BH226">
            <v>5.7142857142857141E-2</v>
          </cell>
        </row>
        <row r="227">
          <cell r="B227">
            <v>1172</v>
          </cell>
          <cell r="C227">
            <v>7891141025570</v>
          </cell>
          <cell r="D227" t="str">
            <v>JUGO INTEGRAL UVA BL 1,5Lts AURORA</v>
          </cell>
          <cell r="E227">
            <v>6</v>
          </cell>
          <cell r="F227" t="str">
            <v>BEBIDAS</v>
          </cell>
          <cell r="G227" t="str">
            <v>BEBIDAS</v>
          </cell>
          <cell r="H227" t="str">
            <v>JUGOS</v>
          </cell>
          <cell r="I227" t="str">
            <v>JUGOS SALUDABLES</v>
          </cell>
          <cell r="J227" t="str">
            <v>NORMAL JS-NO</v>
          </cell>
          <cell r="K227" t="str">
            <v>AURORA</v>
          </cell>
          <cell r="L227">
            <v>29</v>
          </cell>
          <cell r="M227" t="str">
            <v>APOLO IMPORT S.A. 1 -  APOLO (29)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 t="str">
            <v xml:space="preserve"> </v>
          </cell>
          <cell r="AK227" t="str">
            <v xml:space="preserve"> </v>
          </cell>
          <cell r="AL227" t="str">
            <v xml:space="preserve"> </v>
          </cell>
          <cell r="AM227" t="str">
            <v xml:space="preserve"> </v>
          </cell>
          <cell r="AN227" t="str">
            <v xml:space="preserve"> </v>
          </cell>
          <cell r="AO227" t="str">
            <v xml:space="preserve"> </v>
          </cell>
          <cell r="AP227" t="str">
            <v>SV</v>
          </cell>
          <cell r="AQ227" t="str">
            <v>SV</v>
          </cell>
          <cell r="AR227" t="str">
            <v>SV</v>
          </cell>
          <cell r="AS227" t="str">
            <v>SV</v>
          </cell>
          <cell r="AT227" t="str">
            <v>SV</v>
          </cell>
          <cell r="AU227" t="str">
            <v>SV</v>
          </cell>
          <cell r="AV227">
            <v>25120.000004000001</v>
          </cell>
          <cell r="AW227">
            <v>24976.671829999999</v>
          </cell>
          <cell r="AX227">
            <v>28900</v>
          </cell>
          <cell r="AY227">
            <v>0.15047770682317219</v>
          </cell>
          <cell r="AZ227">
            <v>0.13079584761245669</v>
          </cell>
          <cell r="BA227">
            <v>27900</v>
          </cell>
          <cell r="BB227">
            <v>3</v>
          </cell>
          <cell r="BC227">
            <v>0.11066878963205906</v>
          </cell>
          <cell r="BD227">
            <v>9.9641576917562674E-2</v>
          </cell>
          <cell r="BE227">
            <v>27500</v>
          </cell>
          <cell r="BF227">
            <v>6</v>
          </cell>
          <cell r="BG227">
            <v>9.4745222755613812E-2</v>
          </cell>
          <cell r="BH227">
            <v>8.6545454399999958E-2</v>
          </cell>
        </row>
        <row r="228">
          <cell r="B228">
            <v>15396</v>
          </cell>
          <cell r="C228">
            <v>7896000596376</v>
          </cell>
          <cell r="D228" t="str">
            <v>TÉ FRIO BLANCO PITAYA 1Lts NATURAL TEA</v>
          </cell>
          <cell r="E228">
            <v>12</v>
          </cell>
          <cell r="F228" t="str">
            <v>BEBIDAS</v>
          </cell>
          <cell r="G228" t="str">
            <v>BEBIDAS</v>
          </cell>
          <cell r="H228" t="str">
            <v>JUGOS</v>
          </cell>
          <cell r="I228" t="str">
            <v>JUGOS SALUDABLES</v>
          </cell>
          <cell r="J228" t="str">
            <v>NORMAL JS-NO</v>
          </cell>
          <cell r="K228" t="str">
            <v>NATURAL TEA</v>
          </cell>
          <cell r="L228">
            <v>114</v>
          </cell>
          <cell r="M228" t="str">
            <v>APOLO IMPORT S.A. 2 - TRENTINO (114)</v>
          </cell>
          <cell r="N228">
            <v>33</v>
          </cell>
          <cell r="O228">
            <v>5</v>
          </cell>
          <cell r="P228">
            <v>24</v>
          </cell>
          <cell r="Q228">
            <v>26</v>
          </cell>
          <cell r="R228">
            <v>12</v>
          </cell>
          <cell r="S228">
            <v>21</v>
          </cell>
          <cell r="T228">
            <v>14</v>
          </cell>
          <cell r="U228">
            <v>9</v>
          </cell>
          <cell r="V228">
            <v>14</v>
          </cell>
          <cell r="W228">
            <v>15</v>
          </cell>
          <cell r="X228">
            <v>10</v>
          </cell>
          <cell r="Y228">
            <v>11</v>
          </cell>
          <cell r="Z228">
            <v>6</v>
          </cell>
          <cell r="AA228">
            <v>7</v>
          </cell>
          <cell r="AB228">
            <v>2</v>
          </cell>
          <cell r="AC228">
            <v>3</v>
          </cell>
          <cell r="AD228">
            <v>10</v>
          </cell>
          <cell r="AE228">
            <v>15</v>
          </cell>
          <cell r="AF228">
            <v>8</v>
          </cell>
          <cell r="AG228">
            <v>8</v>
          </cell>
          <cell r="AH228">
            <v>1</v>
          </cell>
          <cell r="AI228">
            <v>1</v>
          </cell>
          <cell r="AJ228" t="str">
            <v xml:space="preserve"> </v>
          </cell>
          <cell r="AK228" t="str">
            <v xml:space="preserve"> </v>
          </cell>
          <cell r="AL228" t="str">
            <v xml:space="preserve"> </v>
          </cell>
          <cell r="AM228" t="str">
            <v xml:space="preserve"> </v>
          </cell>
          <cell r="AN228" t="str">
            <v xml:space="preserve"> </v>
          </cell>
          <cell r="AO228" t="str">
            <v xml:space="preserve"> 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12080.000019999999</v>
          </cell>
          <cell r="AW228">
            <v>11528.201300000001</v>
          </cell>
          <cell r="AX228">
            <v>13900</v>
          </cell>
          <cell r="AY228">
            <v>0.1506622497505592</v>
          </cell>
          <cell r="AZ228">
            <v>0.13093525035971226</v>
          </cell>
          <cell r="BA228">
            <v>13500</v>
          </cell>
          <cell r="BB228">
            <v>3</v>
          </cell>
          <cell r="BC228">
            <v>0.11754966702392444</v>
          </cell>
          <cell r="BD228">
            <v>0.10518518370370374</v>
          </cell>
          <cell r="BE228">
            <v>12900</v>
          </cell>
          <cell r="BF228">
            <v>6</v>
          </cell>
          <cell r="BG228">
            <v>6.78807929339722E-2</v>
          </cell>
          <cell r="BH228">
            <v>6.3565889922480662E-2</v>
          </cell>
        </row>
        <row r="229">
          <cell r="B229">
            <v>15391</v>
          </cell>
          <cell r="C229">
            <v>7896000596390</v>
          </cell>
          <cell r="D229" t="str">
            <v>TÉ FRIO BLANCO PITAYA Lata 355ml NATURAL TEA</v>
          </cell>
          <cell r="E229">
            <v>6</v>
          </cell>
          <cell r="F229" t="str">
            <v>BEBIDAS</v>
          </cell>
          <cell r="G229" t="str">
            <v>BEBIDAS</v>
          </cell>
          <cell r="H229" t="str">
            <v>JUGOS</v>
          </cell>
          <cell r="I229" t="str">
            <v>JUGOS SALUDABLES</v>
          </cell>
          <cell r="J229" t="str">
            <v>NORMAL JS-NO</v>
          </cell>
          <cell r="K229" t="str">
            <v>NATURAL TEA</v>
          </cell>
          <cell r="L229">
            <v>114</v>
          </cell>
          <cell r="M229" t="str">
            <v>APOLO IMPORT S.A. 2 - TRENTINO (114)</v>
          </cell>
          <cell r="N229">
            <v>9</v>
          </cell>
          <cell r="O229">
            <v>8</v>
          </cell>
          <cell r="P229">
            <v>6</v>
          </cell>
          <cell r="Q229">
            <v>4</v>
          </cell>
          <cell r="R229">
            <v>1</v>
          </cell>
          <cell r="S229">
            <v>0</v>
          </cell>
          <cell r="T229">
            <v>4</v>
          </cell>
          <cell r="U229">
            <v>0</v>
          </cell>
          <cell r="V229">
            <v>2</v>
          </cell>
          <cell r="W229">
            <v>5</v>
          </cell>
          <cell r="X229">
            <v>2</v>
          </cell>
          <cell r="Y229">
            <v>1</v>
          </cell>
          <cell r="Z229">
            <v>1</v>
          </cell>
          <cell r="AA229">
            <v>7</v>
          </cell>
          <cell r="AB229">
            <v>3</v>
          </cell>
          <cell r="AC229">
            <v>4</v>
          </cell>
          <cell r="AD229">
            <v>5</v>
          </cell>
          <cell r="AE229">
            <v>3</v>
          </cell>
          <cell r="AF229">
            <v>6</v>
          </cell>
          <cell r="AG229">
            <v>8</v>
          </cell>
          <cell r="AH229">
            <v>1</v>
          </cell>
          <cell r="AI229">
            <v>1</v>
          </cell>
          <cell r="AJ229" t="str">
            <v xml:space="preserve"> </v>
          </cell>
          <cell r="AK229" t="str">
            <v xml:space="preserve"> </v>
          </cell>
          <cell r="AL229" t="str">
            <v xml:space="preserve"> </v>
          </cell>
          <cell r="AM229" t="str">
            <v xml:space="preserve"> </v>
          </cell>
          <cell r="AN229" t="str">
            <v xml:space="preserve"> </v>
          </cell>
          <cell r="AO229" t="str">
            <v xml:space="preserve"> </v>
          </cell>
          <cell r="AP229">
            <v>0</v>
          </cell>
          <cell r="AQ229" t="str">
            <v>SV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10319.999997999999</v>
          </cell>
          <cell r="AW229">
            <v>8962.7353199999998</v>
          </cell>
          <cell r="AX229">
            <v>11900</v>
          </cell>
          <cell r="AY229">
            <v>0.15310077541726774</v>
          </cell>
          <cell r="AZ229">
            <v>0.13277310941176476</v>
          </cell>
          <cell r="BA229">
            <v>11500</v>
          </cell>
          <cell r="BB229">
            <v>3</v>
          </cell>
          <cell r="BC229">
            <v>0.11434108548727551</v>
          </cell>
          <cell r="BD229">
            <v>0.10260869582608702</v>
          </cell>
          <cell r="BE229">
            <v>10900</v>
          </cell>
          <cell r="BF229">
            <v>6</v>
          </cell>
          <cell r="BG229">
            <v>5.6201550592287264E-2</v>
          </cell>
          <cell r="BH229">
            <v>5.3211009357798225E-2</v>
          </cell>
        </row>
        <row r="230">
          <cell r="B230">
            <v>15393</v>
          </cell>
          <cell r="C230">
            <v>7896000596406</v>
          </cell>
          <cell r="D230" t="str">
            <v>TÉ FRIO HIBISCO Lata 355ml NATURAL TEA</v>
          </cell>
          <cell r="E230">
            <v>6</v>
          </cell>
          <cell r="F230" t="str">
            <v>BEBIDAS</v>
          </cell>
          <cell r="G230" t="str">
            <v>BEBIDAS</v>
          </cell>
          <cell r="H230" t="str">
            <v>JUGOS</v>
          </cell>
          <cell r="I230" t="str">
            <v>JUGOS SALUDABLES</v>
          </cell>
          <cell r="J230" t="str">
            <v>NORMAL JS-NO</v>
          </cell>
          <cell r="K230" t="str">
            <v>NATURAL TEA</v>
          </cell>
          <cell r="L230">
            <v>114</v>
          </cell>
          <cell r="M230" t="str">
            <v>APOLO IMPORT S.A. 2 - TRENTINO (114)</v>
          </cell>
          <cell r="N230">
            <v>11</v>
          </cell>
          <cell r="O230">
            <v>6</v>
          </cell>
          <cell r="P230">
            <v>0</v>
          </cell>
          <cell r="Q230">
            <v>1</v>
          </cell>
          <cell r="R230">
            <v>4</v>
          </cell>
          <cell r="S230">
            <v>2</v>
          </cell>
          <cell r="T230">
            <v>0</v>
          </cell>
          <cell r="U230">
            <v>0</v>
          </cell>
          <cell r="V230">
            <v>0</v>
          </cell>
          <cell r="W230">
            <v>1</v>
          </cell>
          <cell r="X230">
            <v>0</v>
          </cell>
          <cell r="Y230">
            <v>0</v>
          </cell>
          <cell r="Z230">
            <v>5</v>
          </cell>
          <cell r="AA230">
            <v>11</v>
          </cell>
          <cell r="AB230">
            <v>4</v>
          </cell>
          <cell r="AC230">
            <v>1</v>
          </cell>
          <cell r="AD230">
            <v>2</v>
          </cell>
          <cell r="AE230">
            <v>2</v>
          </cell>
          <cell r="AF230">
            <v>1</v>
          </cell>
          <cell r="AG230">
            <v>0</v>
          </cell>
          <cell r="AH230">
            <v>0</v>
          </cell>
          <cell r="AI230">
            <v>0</v>
          </cell>
          <cell r="AJ230" t="str">
            <v xml:space="preserve"> </v>
          </cell>
          <cell r="AK230" t="str">
            <v xml:space="preserve"> </v>
          </cell>
          <cell r="AL230" t="str">
            <v xml:space="preserve"> </v>
          </cell>
          <cell r="AM230" t="str">
            <v xml:space="preserve"> </v>
          </cell>
          <cell r="AN230" t="str">
            <v xml:space="preserve"> </v>
          </cell>
          <cell r="AO230" t="str">
            <v xml:space="preserve"> </v>
          </cell>
          <cell r="AP230">
            <v>0</v>
          </cell>
          <cell r="AQ230" t="str">
            <v>SV</v>
          </cell>
          <cell r="AR230" t="str">
            <v>SV</v>
          </cell>
          <cell r="AS230">
            <v>0</v>
          </cell>
          <cell r="AT230" t="str">
            <v>SV</v>
          </cell>
          <cell r="AU230" t="str">
            <v>SV</v>
          </cell>
          <cell r="AV230">
            <v>10319.999997999999</v>
          </cell>
          <cell r="AW230">
            <v>7444.3818899999997</v>
          </cell>
          <cell r="AX230">
            <v>11900</v>
          </cell>
          <cell r="AY230">
            <v>0.15310077541726774</v>
          </cell>
          <cell r="AZ230">
            <v>0.13277310941176476</v>
          </cell>
          <cell r="BA230">
            <v>11500</v>
          </cell>
          <cell r="BB230">
            <v>3</v>
          </cell>
          <cell r="BC230">
            <v>0.11434108548727551</v>
          </cell>
          <cell r="BD230">
            <v>0.10260869582608702</v>
          </cell>
          <cell r="BE230">
            <v>10900</v>
          </cell>
          <cell r="BF230">
            <v>6</v>
          </cell>
          <cell r="BG230">
            <v>5.6201550592287264E-2</v>
          </cell>
          <cell r="BH230">
            <v>5.3211009357798225E-2</v>
          </cell>
        </row>
        <row r="231">
          <cell r="B231">
            <v>15392</v>
          </cell>
          <cell r="C231">
            <v>7896000596383</v>
          </cell>
          <cell r="D231" t="str">
            <v>TÉ FRIO HIBSICO 1Lts NATURAL TEA</v>
          </cell>
          <cell r="E231">
            <v>12</v>
          </cell>
          <cell r="F231" t="str">
            <v>BEBIDAS</v>
          </cell>
          <cell r="G231" t="str">
            <v>BEBIDAS</v>
          </cell>
          <cell r="H231" t="str">
            <v>JUGOS</v>
          </cell>
          <cell r="I231" t="str">
            <v>JUGOS SALUDABLES</v>
          </cell>
          <cell r="J231" t="str">
            <v>NORMAL JS-NO</v>
          </cell>
          <cell r="K231" t="str">
            <v>NATURAL TEA</v>
          </cell>
          <cell r="L231">
            <v>114</v>
          </cell>
          <cell r="M231" t="str">
            <v>APOLO IMPORT S.A. 2 - TRENTINO (114)</v>
          </cell>
          <cell r="N231">
            <v>9</v>
          </cell>
          <cell r="O231">
            <v>10</v>
          </cell>
          <cell r="P231">
            <v>23</v>
          </cell>
          <cell r="Q231">
            <v>23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5</v>
          </cell>
          <cell r="W231">
            <v>1</v>
          </cell>
          <cell r="X231">
            <v>3</v>
          </cell>
          <cell r="Y231">
            <v>6</v>
          </cell>
          <cell r="Z231">
            <v>2</v>
          </cell>
          <cell r="AA231">
            <v>3</v>
          </cell>
          <cell r="AB231">
            <v>4</v>
          </cell>
          <cell r="AC231">
            <v>4</v>
          </cell>
          <cell r="AD231">
            <v>3</v>
          </cell>
          <cell r="AE231">
            <v>1</v>
          </cell>
          <cell r="AF231">
            <v>6</v>
          </cell>
          <cell r="AG231">
            <v>3</v>
          </cell>
          <cell r="AH231">
            <v>0</v>
          </cell>
          <cell r="AI231">
            <v>2</v>
          </cell>
          <cell r="AJ231" t="str">
            <v xml:space="preserve"> </v>
          </cell>
          <cell r="AK231" t="str">
            <v xml:space="preserve"> </v>
          </cell>
          <cell r="AL231" t="str">
            <v xml:space="preserve"> </v>
          </cell>
          <cell r="AM231" t="str">
            <v xml:space="preserve"> </v>
          </cell>
          <cell r="AN231" t="str">
            <v xml:space="preserve"> </v>
          </cell>
          <cell r="AO231" t="str">
            <v xml:space="preserve"> </v>
          </cell>
          <cell r="AP231">
            <v>0</v>
          </cell>
          <cell r="AQ231" t="str">
            <v>SV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12080.000019999999</v>
          </cell>
          <cell r="AW231">
            <v>11193.83848</v>
          </cell>
          <cell r="AX231">
            <v>13900</v>
          </cell>
          <cell r="AY231">
            <v>0.1506622497505592</v>
          </cell>
          <cell r="AZ231">
            <v>0.13093525035971226</v>
          </cell>
          <cell r="BA231">
            <v>13500</v>
          </cell>
          <cell r="BB231">
            <v>3</v>
          </cell>
          <cell r="BC231">
            <v>0.11754966702392444</v>
          </cell>
          <cell r="BD231">
            <v>0.10518518370370374</v>
          </cell>
          <cell r="BE231">
            <v>12900</v>
          </cell>
          <cell r="BF231">
            <v>6</v>
          </cell>
          <cell r="BG231">
            <v>6.78807929339722E-2</v>
          </cell>
          <cell r="BH231">
            <v>6.3565889922480662E-2</v>
          </cell>
        </row>
        <row r="232">
          <cell r="B232">
            <v>15394</v>
          </cell>
          <cell r="C232">
            <v>7896000595577</v>
          </cell>
          <cell r="D232" t="str">
            <v>TÉ FRIO LICHIA 1Lts NATURAL TEA</v>
          </cell>
          <cell r="E232">
            <v>12</v>
          </cell>
          <cell r="F232" t="str">
            <v>BEBIDAS</v>
          </cell>
          <cell r="G232" t="str">
            <v>BEBIDAS</v>
          </cell>
          <cell r="H232" t="str">
            <v>JUGOS</v>
          </cell>
          <cell r="I232" t="str">
            <v>JUGOS SALUDABLES</v>
          </cell>
          <cell r="J232" t="str">
            <v>NORMAL JS-NO</v>
          </cell>
          <cell r="K232" t="str">
            <v>NATURAL TEA</v>
          </cell>
          <cell r="L232">
            <v>114</v>
          </cell>
          <cell r="M232" t="str">
            <v>APOLO IMPORT S.A. 2 - TRENTINO (114)</v>
          </cell>
          <cell r="N232">
            <v>18</v>
          </cell>
          <cell r="O232">
            <v>11</v>
          </cell>
          <cell r="P232">
            <v>22</v>
          </cell>
          <cell r="Q232">
            <v>18</v>
          </cell>
          <cell r="R232">
            <v>11</v>
          </cell>
          <cell r="S232">
            <v>15</v>
          </cell>
          <cell r="T232">
            <v>7</v>
          </cell>
          <cell r="U232">
            <v>7</v>
          </cell>
          <cell r="V232">
            <v>6</v>
          </cell>
          <cell r="W232">
            <v>8</v>
          </cell>
          <cell r="X232">
            <v>3</v>
          </cell>
          <cell r="Y232">
            <v>2</v>
          </cell>
          <cell r="Z232">
            <v>1</v>
          </cell>
          <cell r="AA232">
            <v>5</v>
          </cell>
          <cell r="AB232">
            <v>1</v>
          </cell>
          <cell r="AC232">
            <v>0</v>
          </cell>
          <cell r="AD232">
            <v>5</v>
          </cell>
          <cell r="AE232">
            <v>4</v>
          </cell>
          <cell r="AF232">
            <v>0</v>
          </cell>
          <cell r="AG232">
            <v>4</v>
          </cell>
          <cell r="AH232">
            <v>0</v>
          </cell>
          <cell r="AI232">
            <v>0</v>
          </cell>
          <cell r="AJ232" t="str">
            <v xml:space="preserve"> </v>
          </cell>
          <cell r="AK232" t="str">
            <v xml:space="preserve"> </v>
          </cell>
          <cell r="AL232" t="str">
            <v xml:space="preserve"> </v>
          </cell>
          <cell r="AM232" t="str">
            <v xml:space="preserve"> </v>
          </cell>
          <cell r="AN232" t="str">
            <v xml:space="preserve"> </v>
          </cell>
          <cell r="AO232" t="str">
            <v xml:space="preserve"> </v>
          </cell>
          <cell r="AP232">
            <v>0</v>
          </cell>
          <cell r="AQ232">
            <v>0</v>
          </cell>
          <cell r="AR232">
            <v>0</v>
          </cell>
          <cell r="AS232" t="str">
            <v>SV</v>
          </cell>
          <cell r="AT232">
            <v>0</v>
          </cell>
          <cell r="AU232" t="str">
            <v>SV</v>
          </cell>
          <cell r="AV232">
            <v>12080.000019999999</v>
          </cell>
          <cell r="AW232">
            <v>10898.32733</v>
          </cell>
          <cell r="AX232">
            <v>13900</v>
          </cell>
          <cell r="AY232">
            <v>0.1506622497505592</v>
          </cell>
          <cell r="AZ232">
            <v>0.13093525035971226</v>
          </cell>
          <cell r="BA232">
            <v>13500</v>
          </cell>
          <cell r="BB232">
            <v>3</v>
          </cell>
          <cell r="BC232">
            <v>0.11754966702392444</v>
          </cell>
          <cell r="BD232">
            <v>0.10518518370370374</v>
          </cell>
          <cell r="BE232">
            <v>12900</v>
          </cell>
          <cell r="BF232">
            <v>6</v>
          </cell>
          <cell r="BG232">
            <v>6.78807929339722E-2</v>
          </cell>
          <cell r="BH232">
            <v>6.3565889922480662E-2</v>
          </cell>
        </row>
        <row r="233">
          <cell r="B233">
            <v>15395</v>
          </cell>
          <cell r="C233">
            <v>7896000595744</v>
          </cell>
          <cell r="D233" t="str">
            <v>TÉ FRIO LICHIA Lata 355ml NATURAL TEA</v>
          </cell>
          <cell r="E233">
            <v>6</v>
          </cell>
          <cell r="F233" t="str">
            <v>BEBIDAS</v>
          </cell>
          <cell r="G233" t="str">
            <v>BEBIDAS</v>
          </cell>
          <cell r="H233" t="str">
            <v>JUGOS</v>
          </cell>
          <cell r="I233" t="str">
            <v>JUGOS SALUDABLES</v>
          </cell>
          <cell r="J233" t="str">
            <v>NORMAL JS-NO</v>
          </cell>
          <cell r="K233" t="str">
            <v>NATURAL TEA</v>
          </cell>
          <cell r="L233">
            <v>114</v>
          </cell>
          <cell r="M233" t="str">
            <v>APOLO IMPORT S.A. 2 - TRENTINO (114)</v>
          </cell>
          <cell r="N233">
            <v>10</v>
          </cell>
          <cell r="O233">
            <v>14</v>
          </cell>
          <cell r="P233">
            <v>6</v>
          </cell>
          <cell r="Q233">
            <v>3</v>
          </cell>
          <cell r="R233">
            <v>2</v>
          </cell>
          <cell r="S233">
            <v>0</v>
          </cell>
          <cell r="T233">
            <v>1</v>
          </cell>
          <cell r="U233">
            <v>4</v>
          </cell>
          <cell r="V233">
            <v>3</v>
          </cell>
          <cell r="W233">
            <v>0</v>
          </cell>
          <cell r="X233">
            <v>0</v>
          </cell>
          <cell r="Y233">
            <v>0</v>
          </cell>
          <cell r="Z233">
            <v>3</v>
          </cell>
          <cell r="AA233">
            <v>4</v>
          </cell>
          <cell r="AB233">
            <v>5</v>
          </cell>
          <cell r="AC233">
            <v>6</v>
          </cell>
          <cell r="AD233">
            <v>2</v>
          </cell>
          <cell r="AE233">
            <v>2</v>
          </cell>
          <cell r="AF233">
            <v>4</v>
          </cell>
          <cell r="AG233">
            <v>4</v>
          </cell>
          <cell r="AH233">
            <v>1</v>
          </cell>
          <cell r="AI233">
            <v>2</v>
          </cell>
          <cell r="AJ233" t="str">
            <v xml:space="preserve"> </v>
          </cell>
          <cell r="AK233" t="str">
            <v xml:space="preserve"> </v>
          </cell>
          <cell r="AL233" t="str">
            <v xml:space="preserve"> </v>
          </cell>
          <cell r="AM233" t="str">
            <v xml:space="preserve"> </v>
          </cell>
          <cell r="AN233" t="str">
            <v xml:space="preserve"> </v>
          </cell>
          <cell r="AO233" t="str">
            <v xml:space="preserve"> </v>
          </cell>
          <cell r="AP233">
            <v>0</v>
          </cell>
          <cell r="AQ233">
            <v>0</v>
          </cell>
          <cell r="AR233" t="str">
            <v>SV</v>
          </cell>
          <cell r="AS233">
            <v>0</v>
          </cell>
          <cell r="AT233">
            <v>0</v>
          </cell>
          <cell r="AU233">
            <v>0</v>
          </cell>
          <cell r="AV233">
            <v>10319.999997999999</v>
          </cell>
          <cell r="AW233">
            <v>8762.1152299999994</v>
          </cell>
          <cell r="AX233">
            <v>11900</v>
          </cell>
          <cell r="AY233">
            <v>0.15310077541726774</v>
          </cell>
          <cell r="AZ233">
            <v>0.13277310941176476</v>
          </cell>
          <cell r="BA233">
            <v>11500</v>
          </cell>
          <cell r="BB233">
            <v>3</v>
          </cell>
          <cell r="BC233">
            <v>0.11434108548727551</v>
          </cell>
          <cell r="BD233">
            <v>0.10260869582608702</v>
          </cell>
          <cell r="BE233">
            <v>10900</v>
          </cell>
          <cell r="BF233">
            <v>6</v>
          </cell>
          <cell r="BG233">
            <v>5.6201550592287264E-2</v>
          </cell>
          <cell r="BH233">
            <v>5.3211009357798225E-2</v>
          </cell>
        </row>
        <row r="234">
          <cell r="B234">
            <v>15397</v>
          </cell>
          <cell r="C234">
            <v>7896000595607</v>
          </cell>
          <cell r="D234" t="str">
            <v>TÉ FRIO VERDE C/LIMON 1Lts NATURAL TEA</v>
          </cell>
          <cell r="E234">
            <v>12</v>
          </cell>
          <cell r="F234" t="str">
            <v>BEBIDAS</v>
          </cell>
          <cell r="G234" t="str">
            <v>BEBIDAS</v>
          </cell>
          <cell r="H234" t="str">
            <v>JUGOS</v>
          </cell>
          <cell r="I234" t="str">
            <v>JUGOS SALUDABLES</v>
          </cell>
          <cell r="J234" t="str">
            <v>NORMAL JS-NO</v>
          </cell>
          <cell r="K234" t="str">
            <v>NATURAL TEA</v>
          </cell>
          <cell r="L234">
            <v>114</v>
          </cell>
          <cell r="M234" t="str">
            <v>APOLO IMPORT S.A. 2 - TRENTINO (114)</v>
          </cell>
          <cell r="N234">
            <v>14</v>
          </cell>
          <cell r="O234">
            <v>17</v>
          </cell>
          <cell r="P234">
            <v>20</v>
          </cell>
          <cell r="Q234">
            <v>18</v>
          </cell>
          <cell r="R234">
            <v>0</v>
          </cell>
          <cell r="S234">
            <v>13</v>
          </cell>
          <cell r="T234">
            <v>3</v>
          </cell>
          <cell r="U234">
            <v>1</v>
          </cell>
          <cell r="V234">
            <v>4</v>
          </cell>
          <cell r="W234">
            <v>8</v>
          </cell>
          <cell r="X234">
            <v>3</v>
          </cell>
          <cell r="Y234">
            <v>2</v>
          </cell>
          <cell r="Z234">
            <v>0</v>
          </cell>
          <cell r="AA234">
            <v>3</v>
          </cell>
          <cell r="AB234">
            <v>2</v>
          </cell>
          <cell r="AC234">
            <v>1</v>
          </cell>
          <cell r="AD234">
            <v>6</v>
          </cell>
          <cell r="AE234">
            <v>9</v>
          </cell>
          <cell r="AF234">
            <v>9</v>
          </cell>
          <cell r="AG234">
            <v>6</v>
          </cell>
          <cell r="AH234">
            <v>1</v>
          </cell>
          <cell r="AI234">
            <v>2</v>
          </cell>
          <cell r="AJ234" t="str">
            <v xml:space="preserve"> </v>
          </cell>
          <cell r="AK234" t="str">
            <v xml:space="preserve"> </v>
          </cell>
          <cell r="AL234" t="str">
            <v xml:space="preserve"> </v>
          </cell>
          <cell r="AM234" t="str">
            <v xml:space="preserve"> </v>
          </cell>
          <cell r="AN234" t="str">
            <v xml:space="preserve"> </v>
          </cell>
          <cell r="AO234" t="str">
            <v xml:space="preserve"> 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12080.000019999999</v>
          </cell>
          <cell r="AW234">
            <v>11271.17002</v>
          </cell>
          <cell r="AX234">
            <v>13900</v>
          </cell>
          <cell r="AY234">
            <v>0.1506622497505592</v>
          </cell>
          <cell r="AZ234">
            <v>0.13093525035971226</v>
          </cell>
          <cell r="BA234">
            <v>13500</v>
          </cell>
          <cell r="BB234">
            <v>3</v>
          </cell>
          <cell r="BC234">
            <v>0.11754966702392444</v>
          </cell>
          <cell r="BD234">
            <v>0.10518518370370374</v>
          </cell>
          <cell r="BE234">
            <v>12900</v>
          </cell>
          <cell r="BF234">
            <v>6</v>
          </cell>
          <cell r="BG234">
            <v>6.78807929339722E-2</v>
          </cell>
          <cell r="BH234">
            <v>6.3565889922480662E-2</v>
          </cell>
        </row>
        <row r="235">
          <cell r="B235">
            <v>15398</v>
          </cell>
          <cell r="C235">
            <v>7896000595775</v>
          </cell>
          <cell r="D235" t="str">
            <v>TÉ FRIO VERDE C/LIMON Lata 335ml NATURAL TEA</v>
          </cell>
          <cell r="E235">
            <v>6</v>
          </cell>
          <cell r="F235" t="str">
            <v>BEBIDAS</v>
          </cell>
          <cell r="G235" t="str">
            <v>BEBIDAS</v>
          </cell>
          <cell r="H235" t="str">
            <v>JUGOS</v>
          </cell>
          <cell r="I235" t="str">
            <v>JUGOS SALUDABLES</v>
          </cell>
          <cell r="J235" t="str">
            <v>NORMAL JS-NO</v>
          </cell>
          <cell r="K235" t="str">
            <v>NATURAL TEA</v>
          </cell>
          <cell r="L235">
            <v>114</v>
          </cell>
          <cell r="M235" t="str">
            <v>APOLO IMPORT S.A. 2 - TRENTINO (114)</v>
          </cell>
          <cell r="N235">
            <v>12</v>
          </cell>
          <cell r="O235">
            <v>9</v>
          </cell>
          <cell r="P235">
            <v>12</v>
          </cell>
          <cell r="Q235">
            <v>5</v>
          </cell>
          <cell r="R235">
            <v>5</v>
          </cell>
          <cell r="S235">
            <v>3</v>
          </cell>
          <cell r="T235">
            <v>1</v>
          </cell>
          <cell r="U235">
            <v>0</v>
          </cell>
          <cell r="V235">
            <v>3</v>
          </cell>
          <cell r="W235">
            <v>1</v>
          </cell>
          <cell r="X235">
            <v>1</v>
          </cell>
          <cell r="Y235">
            <v>0</v>
          </cell>
          <cell r="Z235">
            <v>1</v>
          </cell>
          <cell r="AA235">
            <v>6</v>
          </cell>
          <cell r="AB235">
            <v>2</v>
          </cell>
          <cell r="AC235">
            <v>2</v>
          </cell>
          <cell r="AD235">
            <v>6</v>
          </cell>
          <cell r="AE235">
            <v>2</v>
          </cell>
          <cell r="AF235">
            <v>1</v>
          </cell>
          <cell r="AG235">
            <v>0</v>
          </cell>
          <cell r="AH235">
            <v>1</v>
          </cell>
          <cell r="AI235">
            <v>1</v>
          </cell>
          <cell r="AJ235" t="str">
            <v xml:space="preserve"> </v>
          </cell>
          <cell r="AK235" t="str">
            <v xml:space="preserve"> </v>
          </cell>
          <cell r="AL235" t="str">
            <v xml:space="preserve"> </v>
          </cell>
          <cell r="AM235" t="str">
            <v xml:space="preserve"> </v>
          </cell>
          <cell r="AN235" t="str">
            <v xml:space="preserve"> </v>
          </cell>
          <cell r="AO235" t="str">
            <v xml:space="preserve"> </v>
          </cell>
          <cell r="AP235">
            <v>0</v>
          </cell>
          <cell r="AQ235" t="str">
            <v>SV</v>
          </cell>
          <cell r="AR235" t="str">
            <v>SV</v>
          </cell>
          <cell r="AS235">
            <v>0</v>
          </cell>
          <cell r="AT235" t="str">
            <v>SV</v>
          </cell>
          <cell r="AU235">
            <v>0</v>
          </cell>
          <cell r="AV235">
            <v>10319.999997999999</v>
          </cell>
          <cell r="AW235">
            <v>8902.6789499999995</v>
          </cell>
          <cell r="AX235">
            <v>11900</v>
          </cell>
          <cell r="AY235">
            <v>0.15310077541726774</v>
          </cell>
          <cell r="AZ235">
            <v>0.13277310941176476</v>
          </cell>
          <cell r="BA235">
            <v>11500</v>
          </cell>
          <cell r="BB235">
            <v>3</v>
          </cell>
          <cell r="BC235">
            <v>0.11434108548727551</v>
          </cell>
          <cell r="BD235">
            <v>0.10260869582608702</v>
          </cell>
          <cell r="BE235">
            <v>10900</v>
          </cell>
          <cell r="BF235">
            <v>6</v>
          </cell>
          <cell r="BG235">
            <v>5.6201550592287264E-2</v>
          </cell>
          <cell r="BH235">
            <v>5.3211009357798225E-2</v>
          </cell>
        </row>
        <row r="236">
          <cell r="B236">
            <v>15380</v>
          </cell>
          <cell r="C236">
            <v>7896000593672</v>
          </cell>
          <cell r="D236" t="str">
            <v>AGUA COCO PURO 1Lts MAGUARY</v>
          </cell>
          <cell r="E236">
            <v>12</v>
          </cell>
          <cell r="F236" t="str">
            <v>BEBIDAS</v>
          </cell>
          <cell r="G236" t="str">
            <v>BEBIDAS</v>
          </cell>
          <cell r="H236" t="str">
            <v>JUGOS</v>
          </cell>
          <cell r="I236" t="str">
            <v>JUGOS SALUDABLES</v>
          </cell>
          <cell r="J236" t="str">
            <v>NORMAL JS-NO</v>
          </cell>
          <cell r="K236" t="str">
            <v>PURO COCO</v>
          </cell>
          <cell r="L236">
            <v>114</v>
          </cell>
          <cell r="M236" t="str">
            <v>APOLO IMPORT S.A. 2 - TRENTINO (114)</v>
          </cell>
          <cell r="N236">
            <v>6</v>
          </cell>
          <cell r="O236">
            <v>34</v>
          </cell>
          <cell r="P236">
            <v>41</v>
          </cell>
          <cell r="Q236">
            <v>30</v>
          </cell>
          <cell r="R236">
            <v>51</v>
          </cell>
          <cell r="S236">
            <v>57</v>
          </cell>
          <cell r="T236">
            <v>57</v>
          </cell>
          <cell r="U236">
            <v>41</v>
          </cell>
          <cell r="V236">
            <v>11</v>
          </cell>
          <cell r="W236">
            <v>9</v>
          </cell>
          <cell r="X236">
            <v>12</v>
          </cell>
          <cell r="Y236">
            <v>12</v>
          </cell>
          <cell r="Z236">
            <v>19</v>
          </cell>
          <cell r="AA236">
            <v>10</v>
          </cell>
          <cell r="AB236">
            <v>15</v>
          </cell>
          <cell r="AC236">
            <v>10</v>
          </cell>
          <cell r="AD236">
            <v>22</v>
          </cell>
          <cell r="AE236">
            <v>16</v>
          </cell>
          <cell r="AF236">
            <v>17</v>
          </cell>
          <cell r="AG236">
            <v>16</v>
          </cell>
          <cell r="AH236">
            <v>1</v>
          </cell>
          <cell r="AI236">
            <v>5</v>
          </cell>
          <cell r="AJ236" t="str">
            <v xml:space="preserve"> </v>
          </cell>
          <cell r="AK236" t="str">
            <v xml:space="preserve"> </v>
          </cell>
          <cell r="AL236" t="str">
            <v xml:space="preserve"> </v>
          </cell>
          <cell r="AM236" t="str">
            <v xml:space="preserve"> </v>
          </cell>
          <cell r="AN236" t="str">
            <v xml:space="preserve"> </v>
          </cell>
          <cell r="AO236" t="str">
            <v xml:space="preserve"> 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15549.999959999999</v>
          </cell>
          <cell r="AW236">
            <v>15139.33828</v>
          </cell>
          <cell r="AX236">
            <v>17900</v>
          </cell>
          <cell r="AY236">
            <v>0.15112540489035475</v>
          </cell>
          <cell r="AZ236">
            <v>0.13128491843575424</v>
          </cell>
          <cell r="BA236">
            <v>17500</v>
          </cell>
          <cell r="BB236">
            <v>3</v>
          </cell>
          <cell r="BC236">
            <v>0.12540193215537476</v>
          </cell>
          <cell r="BD236">
            <v>0.11142857371428576</v>
          </cell>
          <cell r="BE236">
            <v>16900</v>
          </cell>
          <cell r="BF236">
            <v>6</v>
          </cell>
          <cell r="BG236">
            <v>8.6816723052904887E-2</v>
          </cell>
          <cell r="BH236">
            <v>7.9881659171597674E-2</v>
          </cell>
        </row>
        <row r="237">
          <cell r="B237">
            <v>15381</v>
          </cell>
          <cell r="C237">
            <v>7896000593764</v>
          </cell>
          <cell r="D237" t="str">
            <v>AGUA COCO PURO 200ml MAGUARY</v>
          </cell>
          <cell r="E237">
            <v>27</v>
          </cell>
          <cell r="F237" t="str">
            <v>BEBIDAS</v>
          </cell>
          <cell r="G237" t="str">
            <v>BEBIDAS</v>
          </cell>
          <cell r="H237" t="str">
            <v>JUGOS</v>
          </cell>
          <cell r="I237" t="str">
            <v>JUGOS SALUDABLES</v>
          </cell>
          <cell r="J237" t="str">
            <v>NORMAL JS-NO</v>
          </cell>
          <cell r="K237" t="str">
            <v>PURO COCO</v>
          </cell>
          <cell r="L237">
            <v>114</v>
          </cell>
          <cell r="M237" t="str">
            <v>APOLO IMPORT S.A. 2 - TRENTINO (114)</v>
          </cell>
          <cell r="N237">
            <v>17</v>
          </cell>
          <cell r="O237">
            <v>26</v>
          </cell>
          <cell r="P237">
            <v>48</v>
          </cell>
          <cell r="Q237">
            <v>30</v>
          </cell>
          <cell r="R237">
            <v>34</v>
          </cell>
          <cell r="S237">
            <v>41</v>
          </cell>
          <cell r="T237">
            <v>5</v>
          </cell>
          <cell r="U237">
            <v>28</v>
          </cell>
          <cell r="V237">
            <v>14</v>
          </cell>
          <cell r="W237">
            <v>8</v>
          </cell>
          <cell r="X237">
            <v>11</v>
          </cell>
          <cell r="Y237">
            <v>10</v>
          </cell>
          <cell r="Z237">
            <v>18</v>
          </cell>
          <cell r="AA237">
            <v>16</v>
          </cell>
          <cell r="AB237">
            <v>28</v>
          </cell>
          <cell r="AC237">
            <v>26</v>
          </cell>
          <cell r="AD237">
            <v>13</v>
          </cell>
          <cell r="AE237">
            <v>31</v>
          </cell>
          <cell r="AF237">
            <v>16</v>
          </cell>
          <cell r="AG237">
            <v>15</v>
          </cell>
          <cell r="AH237">
            <v>6</v>
          </cell>
          <cell r="AI237">
            <v>16</v>
          </cell>
          <cell r="AJ237" t="str">
            <v xml:space="preserve"> </v>
          </cell>
          <cell r="AK237" t="str">
            <v xml:space="preserve"> </v>
          </cell>
          <cell r="AL237" t="str">
            <v xml:space="preserve"> </v>
          </cell>
          <cell r="AM237" t="str">
            <v xml:space="preserve"> </v>
          </cell>
          <cell r="AN237" t="str">
            <v xml:space="preserve"> </v>
          </cell>
          <cell r="AO237" t="str">
            <v xml:space="preserve"> 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</v>
          </cell>
          <cell r="AV237">
            <v>3770.0000030000001</v>
          </cell>
          <cell r="AW237">
            <v>3641.3265900000001</v>
          </cell>
          <cell r="AX237">
            <v>4350</v>
          </cell>
          <cell r="AY237">
            <v>0.15384615292797377</v>
          </cell>
          <cell r="AZ237">
            <v>0.13333333264367814</v>
          </cell>
          <cell r="BA237">
            <v>4250</v>
          </cell>
          <cell r="BB237">
            <v>6</v>
          </cell>
          <cell r="BC237">
            <v>0.12732095401008947</v>
          </cell>
          <cell r="BD237">
            <v>0.11294117576470586</v>
          </cell>
          <cell r="BE237">
            <v>4150</v>
          </cell>
          <cell r="BF237">
            <v>12</v>
          </cell>
          <cell r="BG237">
            <v>0.10079575509220495</v>
          </cell>
          <cell r="BH237">
            <v>9.1566264337349365E-2</v>
          </cell>
        </row>
        <row r="238">
          <cell r="B238">
            <v>25809</v>
          </cell>
          <cell r="C238">
            <v>7896000597274</v>
          </cell>
          <cell r="D238" t="str">
            <v>JUGO FRUIT SHOOT FRUTILLA 150ml MAGUARY</v>
          </cell>
          <cell r="E238">
            <v>27</v>
          </cell>
          <cell r="F238" t="str">
            <v>BEBIDAS</v>
          </cell>
          <cell r="G238" t="str">
            <v>BEBIDAS</v>
          </cell>
          <cell r="H238" t="str">
            <v>JUGOS</v>
          </cell>
          <cell r="I238" t="str">
            <v>REFRESCOS</v>
          </cell>
          <cell r="J238" t="str">
            <v>NORMAL JR-N</v>
          </cell>
          <cell r="K238" t="str">
            <v>MAGUARY</v>
          </cell>
          <cell r="L238">
            <v>114</v>
          </cell>
          <cell r="M238" t="str">
            <v>APOLO IMPORT S.A. 2 - TRENTINO (114)</v>
          </cell>
          <cell r="N238">
            <v>652</v>
          </cell>
          <cell r="O238">
            <v>773</v>
          </cell>
          <cell r="P238">
            <v>415</v>
          </cell>
          <cell r="Q238">
            <v>335</v>
          </cell>
          <cell r="R238">
            <v>825</v>
          </cell>
          <cell r="S238">
            <v>1788</v>
          </cell>
          <cell r="T238">
            <v>1216</v>
          </cell>
          <cell r="U238">
            <v>1359</v>
          </cell>
          <cell r="V238">
            <v>419</v>
          </cell>
          <cell r="W238">
            <v>489</v>
          </cell>
          <cell r="X238">
            <v>471</v>
          </cell>
          <cell r="Y238">
            <v>425</v>
          </cell>
          <cell r="Z238">
            <v>396</v>
          </cell>
          <cell r="AA238">
            <v>677</v>
          </cell>
          <cell r="AB238">
            <v>557</v>
          </cell>
          <cell r="AC238">
            <v>514</v>
          </cell>
          <cell r="AD238">
            <v>620</v>
          </cell>
          <cell r="AE238">
            <v>911</v>
          </cell>
          <cell r="AF238">
            <v>740</v>
          </cell>
          <cell r="AG238">
            <v>730</v>
          </cell>
          <cell r="AH238">
            <v>73</v>
          </cell>
          <cell r="AI238">
            <v>345</v>
          </cell>
          <cell r="AJ238" t="str">
            <v xml:space="preserve"> </v>
          </cell>
          <cell r="AK238" t="str">
            <v xml:space="preserve"> </v>
          </cell>
          <cell r="AL238" t="str">
            <v xml:space="preserve"> </v>
          </cell>
          <cell r="AM238" t="str">
            <v xml:space="preserve"> </v>
          </cell>
          <cell r="AN238" t="str">
            <v xml:space="preserve"> </v>
          </cell>
          <cell r="AO238" t="str">
            <v xml:space="preserve"> 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1800.000004</v>
          </cell>
          <cell r="AW238">
            <v>1711.4500700000001</v>
          </cell>
          <cell r="AX238">
            <v>2100</v>
          </cell>
          <cell r="AY238">
            <v>0.16666666407407416</v>
          </cell>
          <cell r="AZ238">
            <v>0.14285714095238095</v>
          </cell>
          <cell r="BA238">
            <v>2000</v>
          </cell>
          <cell r="BB238">
            <v>6</v>
          </cell>
          <cell r="BC238">
            <v>0.11111110864197538</v>
          </cell>
          <cell r="BD238">
            <v>9.9999998000000007E-2</v>
          </cell>
          <cell r="BE238">
            <v>1900</v>
          </cell>
          <cell r="BF238">
            <v>12</v>
          </cell>
          <cell r="BG238">
            <v>5.5555553209876596E-2</v>
          </cell>
          <cell r="BH238">
            <v>5.2631576842105267E-2</v>
          </cell>
        </row>
        <row r="239">
          <cell r="B239">
            <v>25810</v>
          </cell>
          <cell r="C239">
            <v>7896000595973</v>
          </cell>
          <cell r="D239" t="str">
            <v>JUGO FRUIT SHOOT FRUTILLA 275ml MAGUARY</v>
          </cell>
          <cell r="E239">
            <v>6</v>
          </cell>
          <cell r="F239" t="str">
            <v>BEBIDAS</v>
          </cell>
          <cell r="G239" t="str">
            <v>BEBIDAS</v>
          </cell>
          <cell r="H239" t="str">
            <v>JUGOS</v>
          </cell>
          <cell r="I239" t="str">
            <v>REFRESCOS</v>
          </cell>
          <cell r="J239" t="str">
            <v>NORMAL JR-N</v>
          </cell>
          <cell r="K239" t="str">
            <v>MAGUARY</v>
          </cell>
          <cell r="L239">
            <v>114</v>
          </cell>
          <cell r="M239" t="str">
            <v>APOLO IMPORT S.A. 2 - TRENTINO (114)</v>
          </cell>
          <cell r="N239">
            <v>16</v>
          </cell>
          <cell r="O239">
            <v>12</v>
          </cell>
          <cell r="P239">
            <v>14</v>
          </cell>
          <cell r="Q239">
            <v>11</v>
          </cell>
          <cell r="R239">
            <v>16</v>
          </cell>
          <cell r="S239">
            <v>86</v>
          </cell>
          <cell r="T239">
            <v>35</v>
          </cell>
          <cell r="U239">
            <v>25</v>
          </cell>
          <cell r="V239">
            <v>12</v>
          </cell>
          <cell r="W239">
            <v>7</v>
          </cell>
          <cell r="X239">
            <v>4</v>
          </cell>
          <cell r="Y239">
            <v>0</v>
          </cell>
          <cell r="Z239">
            <v>5</v>
          </cell>
          <cell r="AA239">
            <v>5</v>
          </cell>
          <cell r="AB239">
            <v>7</v>
          </cell>
          <cell r="AC239">
            <v>11</v>
          </cell>
          <cell r="AD239">
            <v>9</v>
          </cell>
          <cell r="AE239">
            <v>0</v>
          </cell>
          <cell r="AF239">
            <v>6</v>
          </cell>
          <cell r="AG239">
            <v>11</v>
          </cell>
          <cell r="AH239">
            <v>0</v>
          </cell>
          <cell r="AI239">
            <v>6</v>
          </cell>
          <cell r="AJ239" t="str">
            <v xml:space="preserve"> </v>
          </cell>
          <cell r="AK239" t="str">
            <v xml:space="preserve"> </v>
          </cell>
          <cell r="AL239" t="str">
            <v xml:space="preserve"> </v>
          </cell>
          <cell r="AM239" t="str">
            <v xml:space="preserve"> </v>
          </cell>
          <cell r="AN239" t="str">
            <v xml:space="preserve"> </v>
          </cell>
          <cell r="AO239" t="str">
            <v xml:space="preserve"> </v>
          </cell>
          <cell r="AP239">
            <v>0</v>
          </cell>
          <cell r="AQ239">
            <v>0</v>
          </cell>
          <cell r="AR239" t="str">
            <v>SV</v>
          </cell>
          <cell r="AS239">
            <v>0</v>
          </cell>
          <cell r="AT239">
            <v>0</v>
          </cell>
          <cell r="AU239">
            <v>0</v>
          </cell>
          <cell r="AV239">
            <v>6549.9999950000001</v>
          </cell>
          <cell r="AW239">
            <v>6128.4659700000002</v>
          </cell>
          <cell r="AX239">
            <v>7550</v>
          </cell>
          <cell r="AY239">
            <v>0.15267175660509302</v>
          </cell>
          <cell r="AZ239">
            <v>0.13245033178807947</v>
          </cell>
          <cell r="BA239">
            <v>7250</v>
          </cell>
          <cell r="BB239">
            <v>6</v>
          </cell>
          <cell r="BC239">
            <v>0.10687022985257277</v>
          </cell>
          <cell r="BD239">
            <v>9.6551724827586186E-2</v>
          </cell>
          <cell r="BE239">
            <v>6900</v>
          </cell>
          <cell r="BF239">
            <v>12</v>
          </cell>
          <cell r="BG239">
            <v>5.3435115307965741E-2</v>
          </cell>
          <cell r="BH239">
            <v>5.0724638405797086E-2</v>
          </cell>
        </row>
        <row r="240">
          <cell r="B240">
            <v>40920</v>
          </cell>
          <cell r="C240">
            <v>7841056006485</v>
          </cell>
          <cell r="D240" t="str">
            <v>JUGO FRUIT SHOOT FRUTILLA 6un 150ml MAGUARY</v>
          </cell>
          <cell r="E240">
            <v>1</v>
          </cell>
          <cell r="F240" t="str">
            <v>BEBIDAS</v>
          </cell>
          <cell r="G240" t="str">
            <v>BEBIDAS</v>
          </cell>
          <cell r="H240" t="str">
            <v>JUGOS</v>
          </cell>
          <cell r="I240" t="str">
            <v>REFRESCOS</v>
          </cell>
          <cell r="J240" t="str">
            <v>NORMAL JR-N</v>
          </cell>
          <cell r="K240" t="str">
            <v>MAGUARY</v>
          </cell>
          <cell r="L240">
            <v>114</v>
          </cell>
          <cell r="M240" t="str">
            <v>APOLO IMPORT S.A. 2 - TRENTINO (114)</v>
          </cell>
          <cell r="N240">
            <v>8</v>
          </cell>
          <cell r="O240">
            <v>95</v>
          </cell>
          <cell r="P240">
            <v>97</v>
          </cell>
          <cell r="Q240">
            <v>105</v>
          </cell>
          <cell r="R240">
            <v>11</v>
          </cell>
          <cell r="S240">
            <v>94</v>
          </cell>
          <cell r="T240">
            <v>133</v>
          </cell>
          <cell r="U240">
            <v>92</v>
          </cell>
          <cell r="V240">
            <v>3</v>
          </cell>
          <cell r="W240">
            <v>38</v>
          </cell>
          <cell r="X240">
            <v>14</v>
          </cell>
          <cell r="Y240">
            <v>5</v>
          </cell>
          <cell r="Z240">
            <v>5</v>
          </cell>
          <cell r="AA240">
            <v>49</v>
          </cell>
          <cell r="AB240">
            <v>0</v>
          </cell>
          <cell r="AC240">
            <v>0</v>
          </cell>
          <cell r="AD240">
            <v>1</v>
          </cell>
          <cell r="AE240">
            <v>61</v>
          </cell>
          <cell r="AF240">
            <v>59</v>
          </cell>
          <cell r="AG240">
            <v>33</v>
          </cell>
          <cell r="AH240">
            <v>0</v>
          </cell>
          <cell r="AI240">
            <v>0</v>
          </cell>
          <cell r="AJ240" t="str">
            <v xml:space="preserve"> </v>
          </cell>
          <cell r="AK240" t="str">
            <v xml:space="preserve"> </v>
          </cell>
          <cell r="AL240" t="str">
            <v xml:space="preserve"> </v>
          </cell>
          <cell r="AM240" t="str">
            <v xml:space="preserve"> </v>
          </cell>
          <cell r="AN240" t="str">
            <v xml:space="preserve"> </v>
          </cell>
          <cell r="AO240" t="str">
            <v xml:space="preserve"> </v>
          </cell>
          <cell r="AP240">
            <v>0</v>
          </cell>
          <cell r="AQ240">
            <v>0</v>
          </cell>
          <cell r="AR240">
            <v>0</v>
          </cell>
          <cell r="AS240" t="str">
            <v>SV</v>
          </cell>
          <cell r="AT240">
            <v>0</v>
          </cell>
          <cell r="AU240" t="str">
            <v>SV</v>
          </cell>
          <cell r="AV240">
            <v>10354.999996</v>
          </cell>
          <cell r="AW240">
            <v>10349.99999</v>
          </cell>
          <cell r="AX240">
            <v>11900</v>
          </cell>
          <cell r="AY240">
            <v>0.14920328388187465</v>
          </cell>
          <cell r="AZ240">
            <v>0.12983193310924365</v>
          </cell>
          <cell r="BA240">
            <v>11250</v>
          </cell>
          <cell r="BB240">
            <v>3</v>
          </cell>
          <cell r="BC240">
            <v>8.6431675938747121E-2</v>
          </cell>
          <cell r="BD240">
            <v>7.9555555911111075E-2</v>
          </cell>
          <cell r="BE240">
            <v>10900</v>
          </cell>
          <cell r="BF240">
            <v>6</v>
          </cell>
          <cell r="BG240">
            <v>5.2631579353985991E-2</v>
          </cell>
          <cell r="BH240">
            <v>5.0000000366972434E-2</v>
          </cell>
        </row>
        <row r="241">
          <cell r="B241">
            <v>25813</v>
          </cell>
          <cell r="C241">
            <v>7896000597281</v>
          </cell>
          <cell r="D241" t="str">
            <v>JUGO FRUIT SHOOT MBURUCUYA 150ml MAGUARY</v>
          </cell>
          <cell r="E241">
            <v>27</v>
          </cell>
          <cell r="F241" t="str">
            <v>BEBIDAS</v>
          </cell>
          <cell r="G241" t="str">
            <v>BEBIDAS</v>
          </cell>
          <cell r="H241" t="str">
            <v>JUGOS</v>
          </cell>
          <cell r="I241" t="str">
            <v>REFRESCOS</v>
          </cell>
          <cell r="J241" t="str">
            <v>NORMAL JR-N</v>
          </cell>
          <cell r="K241" t="str">
            <v>MAGUARY</v>
          </cell>
          <cell r="L241">
            <v>114</v>
          </cell>
          <cell r="M241" t="str">
            <v>APOLO IMPORT S.A. 2 - TRENTINO (114)</v>
          </cell>
          <cell r="N241">
            <v>188</v>
          </cell>
          <cell r="O241">
            <v>242</v>
          </cell>
          <cell r="P241">
            <v>234</v>
          </cell>
          <cell r="Q241">
            <v>200</v>
          </cell>
          <cell r="R241">
            <v>137</v>
          </cell>
          <cell r="S241">
            <v>309</v>
          </cell>
          <cell r="T241">
            <v>238</v>
          </cell>
          <cell r="U241">
            <v>241</v>
          </cell>
          <cell r="V241">
            <v>65</v>
          </cell>
          <cell r="W241">
            <v>164</v>
          </cell>
          <cell r="X241">
            <v>97</v>
          </cell>
          <cell r="Y241">
            <v>83</v>
          </cell>
          <cell r="Z241">
            <v>47</v>
          </cell>
          <cell r="AA241">
            <v>87</v>
          </cell>
          <cell r="AB241">
            <v>77</v>
          </cell>
          <cell r="AC241">
            <v>65</v>
          </cell>
          <cell r="AD241">
            <v>145</v>
          </cell>
          <cell r="AE241">
            <v>254</v>
          </cell>
          <cell r="AF241">
            <v>112</v>
          </cell>
          <cell r="AG241">
            <v>137</v>
          </cell>
          <cell r="AH241">
            <v>31</v>
          </cell>
          <cell r="AI241">
            <v>69</v>
          </cell>
          <cell r="AJ241" t="str">
            <v xml:space="preserve"> </v>
          </cell>
          <cell r="AK241" t="str">
            <v xml:space="preserve"> </v>
          </cell>
          <cell r="AL241" t="str">
            <v xml:space="preserve"> </v>
          </cell>
          <cell r="AM241" t="str">
            <v xml:space="preserve"> </v>
          </cell>
          <cell r="AN241" t="str">
            <v xml:space="preserve"> </v>
          </cell>
          <cell r="AO241" t="str">
            <v xml:space="preserve"> 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1800.000004</v>
          </cell>
          <cell r="AW241">
            <v>1601.39111</v>
          </cell>
          <cell r="AX241">
            <v>2100</v>
          </cell>
          <cell r="AY241">
            <v>0.16666666407407416</v>
          </cell>
          <cell r="AZ241">
            <v>0.14285714095238095</v>
          </cell>
          <cell r="BA241">
            <v>2000</v>
          </cell>
          <cell r="BB241">
            <v>6</v>
          </cell>
          <cell r="BC241">
            <v>0.11111110864197538</v>
          </cell>
          <cell r="BD241">
            <v>9.9999998000000007E-2</v>
          </cell>
          <cell r="BE241">
            <v>1900</v>
          </cell>
          <cell r="BF241">
            <v>12</v>
          </cell>
          <cell r="BG241">
            <v>5.5555553209876596E-2</v>
          </cell>
          <cell r="BH241">
            <v>5.2631576842105267E-2</v>
          </cell>
        </row>
        <row r="242">
          <cell r="B242">
            <v>25814</v>
          </cell>
          <cell r="C242">
            <v>7896000595959</v>
          </cell>
          <cell r="D242" t="str">
            <v>JUGO FRUIT SHOOT MBURUCUYA 275ml MAGUARY</v>
          </cell>
          <cell r="E242">
            <v>6</v>
          </cell>
          <cell r="F242" t="str">
            <v>BEBIDAS</v>
          </cell>
          <cell r="G242" t="str">
            <v>BEBIDAS</v>
          </cell>
          <cell r="H242" t="str">
            <v>JUGOS</v>
          </cell>
          <cell r="I242" t="str">
            <v>REFRESCOS</v>
          </cell>
          <cell r="J242" t="str">
            <v>NORMAL JR-N</v>
          </cell>
          <cell r="K242" t="str">
            <v>MAGUARY</v>
          </cell>
          <cell r="L242">
            <v>114</v>
          </cell>
          <cell r="M242" t="str">
            <v>APOLO IMPORT S.A. 2 - TRENTINO (114)</v>
          </cell>
          <cell r="N242">
            <v>4</v>
          </cell>
          <cell r="O242">
            <v>5</v>
          </cell>
          <cell r="P242">
            <v>0</v>
          </cell>
          <cell r="Q242">
            <v>0</v>
          </cell>
          <cell r="R242">
            <v>8</v>
          </cell>
          <cell r="S242">
            <v>10</v>
          </cell>
          <cell r="T242">
            <v>2</v>
          </cell>
          <cell r="U242">
            <v>7</v>
          </cell>
          <cell r="V242">
            <v>4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2</v>
          </cell>
          <cell r="AC242">
            <v>3</v>
          </cell>
          <cell r="AD242">
            <v>0</v>
          </cell>
          <cell r="AE242">
            <v>4</v>
          </cell>
          <cell r="AF242">
            <v>0</v>
          </cell>
          <cell r="AG242">
            <v>0</v>
          </cell>
          <cell r="AH242">
            <v>0</v>
          </cell>
          <cell r="AI242">
            <v>1</v>
          </cell>
          <cell r="AJ242" t="str">
            <v xml:space="preserve"> </v>
          </cell>
          <cell r="AK242" t="str">
            <v xml:space="preserve"> </v>
          </cell>
          <cell r="AL242" t="str">
            <v xml:space="preserve"> </v>
          </cell>
          <cell r="AM242" t="str">
            <v xml:space="preserve"> </v>
          </cell>
          <cell r="AN242" t="str">
            <v xml:space="preserve"> </v>
          </cell>
          <cell r="AO242" t="str">
            <v xml:space="preserve"> </v>
          </cell>
          <cell r="AP242" t="str">
            <v>SV</v>
          </cell>
          <cell r="AQ242">
            <v>0</v>
          </cell>
          <cell r="AR242" t="str">
            <v>SV</v>
          </cell>
          <cell r="AS242">
            <v>0</v>
          </cell>
          <cell r="AT242" t="str">
            <v>SV</v>
          </cell>
          <cell r="AU242">
            <v>0</v>
          </cell>
          <cell r="AV242">
            <v>6549.9999950000001</v>
          </cell>
          <cell r="AW242">
            <v>5756.3217800000002</v>
          </cell>
          <cell r="AX242">
            <v>7550</v>
          </cell>
          <cell r="AY242">
            <v>0.15267175660509302</v>
          </cell>
          <cell r="AZ242">
            <v>0.13245033178807947</v>
          </cell>
          <cell r="BA242">
            <v>7250</v>
          </cell>
          <cell r="BB242">
            <v>6</v>
          </cell>
          <cell r="BC242">
            <v>0.10687022985257277</v>
          </cell>
          <cell r="BD242">
            <v>9.6551724827586186E-2</v>
          </cell>
          <cell r="BE242">
            <v>6900</v>
          </cell>
          <cell r="BF242">
            <v>12</v>
          </cell>
          <cell r="BG242">
            <v>5.3435115307965741E-2</v>
          </cell>
          <cell r="BH242">
            <v>5.0724638405797086E-2</v>
          </cell>
        </row>
        <row r="243">
          <cell r="B243">
            <v>25815</v>
          </cell>
          <cell r="C243">
            <v>7896000597267</v>
          </cell>
          <cell r="D243" t="str">
            <v>JUGO FRUIT SHOOT NARANJA 150ml MAGUARY</v>
          </cell>
          <cell r="E243">
            <v>27</v>
          </cell>
          <cell r="F243" t="str">
            <v>BEBIDAS</v>
          </cell>
          <cell r="G243" t="str">
            <v>BEBIDAS</v>
          </cell>
          <cell r="H243" t="str">
            <v>JUGOS</v>
          </cell>
          <cell r="I243" t="str">
            <v>REFRESCOS</v>
          </cell>
          <cell r="J243" t="str">
            <v>NORMAL JR-N</v>
          </cell>
          <cell r="K243" t="str">
            <v>MAGUARY</v>
          </cell>
          <cell r="L243">
            <v>114</v>
          </cell>
          <cell r="M243" t="str">
            <v>APOLO IMPORT S.A. 2 - TRENTINO (114)</v>
          </cell>
          <cell r="N243">
            <v>829</v>
          </cell>
          <cell r="O243">
            <v>657</v>
          </cell>
          <cell r="P243">
            <v>542</v>
          </cell>
          <cell r="Q243">
            <v>364</v>
          </cell>
          <cell r="R243">
            <v>837</v>
          </cell>
          <cell r="S243">
            <v>1235</v>
          </cell>
          <cell r="T243">
            <v>981</v>
          </cell>
          <cell r="U243">
            <v>1118</v>
          </cell>
          <cell r="V243">
            <v>391</v>
          </cell>
          <cell r="W243">
            <v>458</v>
          </cell>
          <cell r="X243">
            <v>302</v>
          </cell>
          <cell r="Y243">
            <v>339</v>
          </cell>
          <cell r="Z243">
            <v>405</v>
          </cell>
          <cell r="AA243">
            <v>407</v>
          </cell>
          <cell r="AB243">
            <v>446</v>
          </cell>
          <cell r="AC243">
            <v>352</v>
          </cell>
          <cell r="AD243">
            <v>671</v>
          </cell>
          <cell r="AE243">
            <v>773</v>
          </cell>
          <cell r="AF243">
            <v>645</v>
          </cell>
          <cell r="AG243">
            <v>718</v>
          </cell>
          <cell r="AH243">
            <v>58</v>
          </cell>
          <cell r="AI243">
            <v>236</v>
          </cell>
          <cell r="AJ243" t="str">
            <v xml:space="preserve"> </v>
          </cell>
          <cell r="AK243" t="str">
            <v xml:space="preserve"> </v>
          </cell>
          <cell r="AL243" t="str">
            <v xml:space="preserve"> </v>
          </cell>
          <cell r="AM243" t="str">
            <v xml:space="preserve"> </v>
          </cell>
          <cell r="AN243" t="str">
            <v xml:space="preserve"> </v>
          </cell>
          <cell r="AO243" t="str">
            <v xml:space="preserve"> 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1800.000004</v>
          </cell>
          <cell r="AW243">
            <v>1721.16219</v>
          </cell>
          <cell r="AX243">
            <v>2100</v>
          </cell>
          <cell r="AY243">
            <v>0.16666666407407416</v>
          </cell>
          <cell r="AZ243">
            <v>0.14285714095238095</v>
          </cell>
          <cell r="BA243">
            <v>2000</v>
          </cell>
          <cell r="BB243">
            <v>6</v>
          </cell>
          <cell r="BC243">
            <v>0.11111110864197538</v>
          </cell>
          <cell r="BD243">
            <v>9.9999998000000007E-2</v>
          </cell>
          <cell r="BE243">
            <v>1900</v>
          </cell>
          <cell r="BF243">
            <v>12</v>
          </cell>
          <cell r="BG243">
            <v>5.5555553209876596E-2</v>
          </cell>
          <cell r="BH243">
            <v>5.2631576842105267E-2</v>
          </cell>
        </row>
        <row r="244">
          <cell r="B244">
            <v>25816</v>
          </cell>
          <cell r="C244">
            <v>7896000595966</v>
          </cell>
          <cell r="D244" t="str">
            <v>JUGO FRUIT SHOOT NARANJA 275ml MAGUARY</v>
          </cell>
          <cell r="E244">
            <v>6</v>
          </cell>
          <cell r="F244" t="str">
            <v>BEBIDAS</v>
          </cell>
          <cell r="G244" t="str">
            <v>BEBIDAS</v>
          </cell>
          <cell r="H244" t="str">
            <v>JUGOS</v>
          </cell>
          <cell r="I244" t="str">
            <v>REFRESCOS</v>
          </cell>
          <cell r="J244" t="str">
            <v>NORMAL JR-N</v>
          </cell>
          <cell r="K244" t="str">
            <v>MAGUARY</v>
          </cell>
          <cell r="L244">
            <v>114</v>
          </cell>
          <cell r="M244" t="str">
            <v>APOLO IMPORT S.A. 2 - TRENTINO (114)</v>
          </cell>
          <cell r="N244">
            <v>2</v>
          </cell>
          <cell r="O244">
            <v>2</v>
          </cell>
          <cell r="P244">
            <v>0</v>
          </cell>
          <cell r="Q244">
            <v>0</v>
          </cell>
          <cell r="R244">
            <v>16</v>
          </cell>
          <cell r="S244">
            <v>35</v>
          </cell>
          <cell r="T244">
            <v>12</v>
          </cell>
          <cell r="U244">
            <v>27</v>
          </cell>
          <cell r="V244">
            <v>9</v>
          </cell>
          <cell r="W244">
            <v>2</v>
          </cell>
          <cell r="X244">
            <v>0</v>
          </cell>
          <cell r="Y244">
            <v>0</v>
          </cell>
          <cell r="Z244">
            <v>0</v>
          </cell>
          <cell r="AA244">
            <v>1</v>
          </cell>
          <cell r="AB244">
            <v>4</v>
          </cell>
          <cell r="AC244">
            <v>11</v>
          </cell>
          <cell r="AD244">
            <v>0</v>
          </cell>
          <cell r="AE244">
            <v>7</v>
          </cell>
          <cell r="AF244">
            <v>5</v>
          </cell>
          <cell r="AG244">
            <v>6</v>
          </cell>
          <cell r="AH244">
            <v>0</v>
          </cell>
          <cell r="AI244">
            <v>6</v>
          </cell>
          <cell r="AJ244" t="str">
            <v xml:space="preserve"> </v>
          </cell>
          <cell r="AK244" t="str">
            <v xml:space="preserve"> </v>
          </cell>
          <cell r="AL244" t="str">
            <v xml:space="preserve"> </v>
          </cell>
          <cell r="AM244" t="str">
            <v xml:space="preserve"> </v>
          </cell>
          <cell r="AN244" t="str">
            <v xml:space="preserve"> </v>
          </cell>
          <cell r="AO244" t="str">
            <v xml:space="preserve"> </v>
          </cell>
          <cell r="AP244" t="str">
            <v>SV</v>
          </cell>
          <cell r="AQ244">
            <v>0</v>
          </cell>
          <cell r="AR244" t="str">
            <v>SV</v>
          </cell>
          <cell r="AS244">
            <v>0</v>
          </cell>
          <cell r="AT244">
            <v>0</v>
          </cell>
          <cell r="AU244">
            <v>0</v>
          </cell>
          <cell r="AV244">
            <v>6549.9999950000001</v>
          </cell>
          <cell r="AW244">
            <v>5933.0131300000003</v>
          </cell>
          <cell r="AX244">
            <v>7550</v>
          </cell>
          <cell r="AY244">
            <v>0.15267175660509302</v>
          </cell>
          <cell r="AZ244">
            <v>0.13245033178807947</v>
          </cell>
          <cell r="BA244">
            <v>7250</v>
          </cell>
          <cell r="BB244">
            <v>6</v>
          </cell>
          <cell r="BC244">
            <v>0.10687022985257277</v>
          </cell>
          <cell r="BD244">
            <v>9.6551724827586186E-2</v>
          </cell>
          <cell r="BE244">
            <v>6900</v>
          </cell>
          <cell r="BF244">
            <v>12</v>
          </cell>
          <cell r="BG244">
            <v>5.3435115307965741E-2</v>
          </cell>
          <cell r="BH244">
            <v>5.0724638405797086E-2</v>
          </cell>
        </row>
        <row r="245">
          <cell r="B245">
            <v>40921</v>
          </cell>
          <cell r="C245">
            <v>7841056006492</v>
          </cell>
          <cell r="D245" t="str">
            <v>JUGO FRUIT SHOOT NARANJA 6un 150ml MAGUARY</v>
          </cell>
          <cell r="E245">
            <v>1</v>
          </cell>
          <cell r="F245" t="str">
            <v>BEBIDAS</v>
          </cell>
          <cell r="G245" t="str">
            <v>BEBIDAS</v>
          </cell>
          <cell r="H245" t="str">
            <v>JUGOS</v>
          </cell>
          <cell r="I245" t="str">
            <v>REFRESCOS</v>
          </cell>
          <cell r="J245" t="str">
            <v>NORMAL JR-N</v>
          </cell>
          <cell r="K245" t="str">
            <v>MAGUARY</v>
          </cell>
          <cell r="L245">
            <v>114</v>
          </cell>
          <cell r="M245" t="str">
            <v>APOLO IMPORT S.A. 2 - TRENTINO (114)</v>
          </cell>
          <cell r="N245">
            <v>11</v>
          </cell>
          <cell r="O245">
            <v>92</v>
          </cell>
          <cell r="P245">
            <v>109</v>
          </cell>
          <cell r="Q245">
            <v>102</v>
          </cell>
          <cell r="R245">
            <v>12</v>
          </cell>
          <cell r="S245">
            <v>80</v>
          </cell>
          <cell r="T245">
            <v>78</v>
          </cell>
          <cell r="U245">
            <v>42</v>
          </cell>
          <cell r="V245">
            <v>4</v>
          </cell>
          <cell r="W245">
            <v>31</v>
          </cell>
          <cell r="X245">
            <v>32</v>
          </cell>
          <cell r="Y245">
            <v>24</v>
          </cell>
          <cell r="Z245">
            <v>2</v>
          </cell>
          <cell r="AA245">
            <v>52</v>
          </cell>
          <cell r="AB245">
            <v>25</v>
          </cell>
          <cell r="AC245">
            <v>0</v>
          </cell>
          <cell r="AD245">
            <v>6</v>
          </cell>
          <cell r="AE245">
            <v>49</v>
          </cell>
          <cell r="AF245">
            <v>48</v>
          </cell>
          <cell r="AG245">
            <v>21</v>
          </cell>
          <cell r="AH245">
            <v>0</v>
          </cell>
          <cell r="AI245">
            <v>0</v>
          </cell>
          <cell r="AJ245" t="str">
            <v xml:space="preserve"> </v>
          </cell>
          <cell r="AK245" t="str">
            <v xml:space="preserve"> </v>
          </cell>
          <cell r="AL245" t="str">
            <v xml:space="preserve"> </v>
          </cell>
          <cell r="AM245" t="str">
            <v xml:space="preserve"> </v>
          </cell>
          <cell r="AN245" t="str">
            <v xml:space="preserve"> </v>
          </cell>
          <cell r="AO245" t="str">
            <v xml:space="preserve"> </v>
          </cell>
          <cell r="AP245">
            <v>0</v>
          </cell>
          <cell r="AQ245">
            <v>0</v>
          </cell>
          <cell r="AR245">
            <v>0</v>
          </cell>
          <cell r="AS245" t="str">
            <v>SV</v>
          </cell>
          <cell r="AT245">
            <v>0</v>
          </cell>
          <cell r="AU245" t="str">
            <v>SV</v>
          </cell>
          <cell r="AV245">
            <v>10354.999996</v>
          </cell>
          <cell r="AW245">
            <v>10349.999879999999</v>
          </cell>
          <cell r="AX245">
            <v>11900</v>
          </cell>
          <cell r="AY245">
            <v>0.14920328388187465</v>
          </cell>
          <cell r="AZ245">
            <v>0.12983193310924365</v>
          </cell>
          <cell r="BA245">
            <v>11250</v>
          </cell>
          <cell r="BB245">
            <v>3</v>
          </cell>
          <cell r="BC245">
            <v>8.6431675938747121E-2</v>
          </cell>
          <cell r="BD245">
            <v>7.9555555911111075E-2</v>
          </cell>
          <cell r="BE245">
            <v>10900</v>
          </cell>
          <cell r="BF245">
            <v>6</v>
          </cell>
          <cell r="BG245">
            <v>5.2631579353985991E-2</v>
          </cell>
          <cell r="BH245">
            <v>5.0000000366972434E-2</v>
          </cell>
        </row>
        <row r="246">
          <cell r="B246">
            <v>25817</v>
          </cell>
          <cell r="C246">
            <v>7896000597250</v>
          </cell>
          <cell r="D246" t="str">
            <v>JUGO FRUIT SHOOT UVA 150ml MAGUARY</v>
          </cell>
          <cell r="E246">
            <v>27</v>
          </cell>
          <cell r="F246" t="str">
            <v>BEBIDAS</v>
          </cell>
          <cell r="G246" t="str">
            <v>BEBIDAS</v>
          </cell>
          <cell r="H246" t="str">
            <v>JUGOS</v>
          </cell>
          <cell r="I246" t="str">
            <v>REFRESCOS</v>
          </cell>
          <cell r="J246" t="str">
            <v>NORMAL JR-N</v>
          </cell>
          <cell r="K246" t="str">
            <v>MAGUARY</v>
          </cell>
          <cell r="L246">
            <v>114</v>
          </cell>
          <cell r="M246" t="str">
            <v>APOLO IMPORT S.A. 2 - TRENTINO (114)</v>
          </cell>
          <cell r="N246">
            <v>454</v>
          </cell>
          <cell r="O246">
            <v>705</v>
          </cell>
          <cell r="P246">
            <v>406</v>
          </cell>
          <cell r="Q246">
            <v>370</v>
          </cell>
          <cell r="R246">
            <v>693</v>
          </cell>
          <cell r="S246">
            <v>1102</v>
          </cell>
          <cell r="T246">
            <v>861</v>
          </cell>
          <cell r="U246">
            <v>982</v>
          </cell>
          <cell r="V246">
            <v>263</v>
          </cell>
          <cell r="W246">
            <v>315</v>
          </cell>
          <cell r="X246">
            <v>249</v>
          </cell>
          <cell r="Y246">
            <v>297</v>
          </cell>
          <cell r="Z246">
            <v>310</v>
          </cell>
          <cell r="AA246">
            <v>479</v>
          </cell>
          <cell r="AB246">
            <v>391</v>
          </cell>
          <cell r="AC246">
            <v>354</v>
          </cell>
          <cell r="AD246">
            <v>380</v>
          </cell>
          <cell r="AE246">
            <v>576</v>
          </cell>
          <cell r="AF246">
            <v>555</v>
          </cell>
          <cell r="AG246">
            <v>472</v>
          </cell>
          <cell r="AH246">
            <v>54</v>
          </cell>
          <cell r="AI246">
            <v>206</v>
          </cell>
          <cell r="AJ246" t="str">
            <v xml:space="preserve"> </v>
          </cell>
          <cell r="AK246" t="str">
            <v xml:space="preserve"> </v>
          </cell>
          <cell r="AL246" t="str">
            <v xml:space="preserve"> </v>
          </cell>
          <cell r="AM246" t="str">
            <v xml:space="preserve"> </v>
          </cell>
          <cell r="AN246" t="str">
            <v xml:space="preserve"> </v>
          </cell>
          <cell r="AO246" t="str">
            <v xml:space="preserve"> 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1800.000004</v>
          </cell>
          <cell r="AW246">
            <v>1722.5468699999999</v>
          </cell>
          <cell r="AX246">
            <v>2100</v>
          </cell>
          <cell r="AY246">
            <v>0.16666666407407416</v>
          </cell>
          <cell r="AZ246">
            <v>0.14285714095238095</v>
          </cell>
          <cell r="BA246">
            <v>2000</v>
          </cell>
          <cell r="BB246">
            <v>6</v>
          </cell>
          <cell r="BC246">
            <v>0.11111110864197538</v>
          </cell>
          <cell r="BD246">
            <v>9.9999998000000007E-2</v>
          </cell>
          <cell r="BE246">
            <v>1900</v>
          </cell>
          <cell r="BF246">
            <v>12</v>
          </cell>
          <cell r="BG246">
            <v>5.5555553209876596E-2</v>
          </cell>
          <cell r="BH246">
            <v>5.2631576842105267E-2</v>
          </cell>
        </row>
        <row r="247">
          <cell r="B247">
            <v>25818</v>
          </cell>
          <cell r="C247">
            <v>7896000595980</v>
          </cell>
          <cell r="D247" t="str">
            <v>JUGO FRUIT SHOOT UVA 275ml MAGUARY</v>
          </cell>
          <cell r="E247">
            <v>6</v>
          </cell>
          <cell r="F247" t="str">
            <v>BEBIDAS</v>
          </cell>
          <cell r="G247" t="str">
            <v>BEBIDAS</v>
          </cell>
          <cell r="H247" t="str">
            <v>JUGOS</v>
          </cell>
          <cell r="I247" t="str">
            <v>REFRESCOS</v>
          </cell>
          <cell r="J247" t="str">
            <v>NORMAL JR-N</v>
          </cell>
          <cell r="K247" t="str">
            <v>MAGUARY</v>
          </cell>
          <cell r="L247">
            <v>114</v>
          </cell>
          <cell r="M247" t="str">
            <v>APOLO IMPORT S.A. 2 - TRENTINO (114)</v>
          </cell>
          <cell r="N247">
            <v>8</v>
          </cell>
          <cell r="O247">
            <v>9</v>
          </cell>
          <cell r="P247">
            <v>0</v>
          </cell>
          <cell r="Q247">
            <v>0</v>
          </cell>
          <cell r="R247">
            <v>12</v>
          </cell>
          <cell r="S247">
            <v>40</v>
          </cell>
          <cell r="T247">
            <v>11</v>
          </cell>
          <cell r="U247">
            <v>12</v>
          </cell>
          <cell r="V247">
            <v>13</v>
          </cell>
          <cell r="W247">
            <v>2</v>
          </cell>
          <cell r="X247">
            <v>0</v>
          </cell>
          <cell r="Y247">
            <v>0</v>
          </cell>
          <cell r="Z247">
            <v>4</v>
          </cell>
          <cell r="AA247">
            <v>0</v>
          </cell>
          <cell r="AB247">
            <v>0</v>
          </cell>
          <cell r="AC247">
            <v>0</v>
          </cell>
          <cell r="AD247">
            <v>19</v>
          </cell>
          <cell r="AE247">
            <v>7</v>
          </cell>
          <cell r="AF247">
            <v>0</v>
          </cell>
          <cell r="AG247">
            <v>0</v>
          </cell>
          <cell r="AH247">
            <v>2</v>
          </cell>
          <cell r="AI247">
            <v>6</v>
          </cell>
          <cell r="AJ247" t="str">
            <v xml:space="preserve"> </v>
          </cell>
          <cell r="AK247" t="str">
            <v xml:space="preserve"> </v>
          </cell>
          <cell r="AL247" t="str">
            <v xml:space="preserve"> </v>
          </cell>
          <cell r="AM247" t="str">
            <v xml:space="preserve"> </v>
          </cell>
          <cell r="AN247" t="str">
            <v xml:space="preserve"> </v>
          </cell>
          <cell r="AO247" t="str">
            <v xml:space="preserve"> </v>
          </cell>
          <cell r="AP247" t="str">
            <v>SV</v>
          </cell>
          <cell r="AQ247">
            <v>0</v>
          </cell>
          <cell r="AR247" t="str">
            <v>SV</v>
          </cell>
          <cell r="AS247" t="str">
            <v>SV</v>
          </cell>
          <cell r="AT247" t="str">
            <v>SV</v>
          </cell>
          <cell r="AU247">
            <v>0</v>
          </cell>
          <cell r="AV247">
            <v>6549.9999950000001</v>
          </cell>
          <cell r="AW247">
            <v>6020.6836800000001</v>
          </cell>
          <cell r="AX247">
            <v>7550</v>
          </cell>
          <cell r="AY247">
            <v>0.15267175660509302</v>
          </cell>
          <cell r="AZ247">
            <v>0.13245033178807947</v>
          </cell>
          <cell r="BA247">
            <v>7250</v>
          </cell>
          <cell r="BB247">
            <v>6</v>
          </cell>
          <cell r="BC247">
            <v>0.10687022985257277</v>
          </cell>
          <cell r="BD247">
            <v>9.6551724827586186E-2</v>
          </cell>
          <cell r="BE247">
            <v>6900</v>
          </cell>
          <cell r="BF247">
            <v>12</v>
          </cell>
          <cell r="BG247">
            <v>5.3435115307965741E-2</v>
          </cell>
          <cell r="BH247">
            <v>5.0724638405797086E-2</v>
          </cell>
        </row>
        <row r="248">
          <cell r="B248">
            <v>40922</v>
          </cell>
          <cell r="C248">
            <v>7841056006508</v>
          </cell>
          <cell r="D248" t="str">
            <v>JUGO FRUIT SHOOT UVA 6un 150ml MAGUARY</v>
          </cell>
          <cell r="E248">
            <v>1</v>
          </cell>
          <cell r="F248" t="str">
            <v>BEBIDAS</v>
          </cell>
          <cell r="G248" t="str">
            <v>BEBIDAS</v>
          </cell>
          <cell r="H248" t="str">
            <v>JUGOS</v>
          </cell>
          <cell r="I248" t="str">
            <v>REFRESCOS</v>
          </cell>
          <cell r="J248" t="str">
            <v>NORMAL JR-N</v>
          </cell>
          <cell r="K248" t="str">
            <v>MAGUARY</v>
          </cell>
          <cell r="L248">
            <v>114</v>
          </cell>
          <cell r="M248" t="str">
            <v>APOLO IMPORT S.A. 2 - TRENTINO (114)</v>
          </cell>
          <cell r="N248">
            <v>12</v>
          </cell>
          <cell r="O248">
            <v>51</v>
          </cell>
          <cell r="P248">
            <v>79</v>
          </cell>
          <cell r="Q248">
            <v>34</v>
          </cell>
          <cell r="R248">
            <v>7</v>
          </cell>
          <cell r="S248">
            <v>56</v>
          </cell>
          <cell r="T248">
            <v>39</v>
          </cell>
          <cell r="U248">
            <v>2</v>
          </cell>
          <cell r="V248">
            <v>3</v>
          </cell>
          <cell r="W248">
            <v>13</v>
          </cell>
          <cell r="X248">
            <v>21</v>
          </cell>
          <cell r="Y248">
            <v>15</v>
          </cell>
          <cell r="Z248">
            <v>3</v>
          </cell>
          <cell r="AA248">
            <v>32</v>
          </cell>
          <cell r="AB248">
            <v>25</v>
          </cell>
          <cell r="AC248">
            <v>0</v>
          </cell>
          <cell r="AD248">
            <v>1</v>
          </cell>
          <cell r="AE248">
            <v>20</v>
          </cell>
          <cell r="AF248">
            <v>42</v>
          </cell>
          <cell r="AG248">
            <v>40</v>
          </cell>
          <cell r="AH248">
            <v>0</v>
          </cell>
          <cell r="AI248">
            <v>0</v>
          </cell>
          <cell r="AJ248" t="str">
            <v xml:space="preserve"> </v>
          </cell>
          <cell r="AK248" t="str">
            <v xml:space="preserve"> </v>
          </cell>
          <cell r="AL248" t="str">
            <v xml:space="preserve"> </v>
          </cell>
          <cell r="AM248" t="str">
            <v xml:space="preserve"> </v>
          </cell>
          <cell r="AN248" t="str">
            <v xml:space="preserve"> </v>
          </cell>
          <cell r="AO248" t="str">
            <v xml:space="preserve"> </v>
          </cell>
          <cell r="AP248">
            <v>0</v>
          </cell>
          <cell r="AQ248">
            <v>0</v>
          </cell>
          <cell r="AR248">
            <v>0</v>
          </cell>
          <cell r="AS248" t="str">
            <v>SV</v>
          </cell>
          <cell r="AT248">
            <v>0</v>
          </cell>
          <cell r="AU248" t="str">
            <v>SV</v>
          </cell>
          <cell r="AV248">
            <v>10354.999996</v>
          </cell>
          <cell r="AW248">
            <v>10349.99999</v>
          </cell>
          <cell r="AX248">
            <v>11900</v>
          </cell>
          <cell r="AY248">
            <v>0.14920328388187465</v>
          </cell>
          <cell r="AZ248">
            <v>0.12983193310924365</v>
          </cell>
          <cell r="BA248">
            <v>11250</v>
          </cell>
          <cell r="BB248">
            <v>3</v>
          </cell>
          <cell r="BC248">
            <v>8.6431675938747121E-2</v>
          </cell>
          <cell r="BD248">
            <v>7.9555555911111075E-2</v>
          </cell>
          <cell r="BE248">
            <v>10900</v>
          </cell>
          <cell r="BF248">
            <v>6</v>
          </cell>
          <cell r="BG248">
            <v>5.2631579353985991E-2</v>
          </cell>
          <cell r="BH248">
            <v>5.0000000366972434E-2</v>
          </cell>
        </row>
        <row r="249">
          <cell r="B249">
            <v>30023</v>
          </cell>
          <cell r="C249">
            <v>7896000597002</v>
          </cell>
          <cell r="D249" t="str">
            <v>JUGO FRUTILLA 6un 150ml MAGUARY</v>
          </cell>
          <cell r="E249">
            <v>1</v>
          </cell>
          <cell r="F249" t="str">
            <v>BEBIDAS</v>
          </cell>
          <cell r="G249" t="str">
            <v>BEBIDAS</v>
          </cell>
          <cell r="H249" t="str">
            <v>JUGOS</v>
          </cell>
          <cell r="I249" t="str">
            <v>REFRESCOS</v>
          </cell>
          <cell r="J249" t="str">
            <v>NORMAL JR-N</v>
          </cell>
          <cell r="K249" t="str">
            <v>MAGUARY</v>
          </cell>
          <cell r="L249">
            <v>114</v>
          </cell>
          <cell r="M249" t="str">
            <v>APOLO IMPORT S.A. 2 - TRENTINO (114)</v>
          </cell>
          <cell r="N249">
            <v>0</v>
          </cell>
          <cell r="O249">
            <v>0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>
            <v>0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 t="str">
            <v xml:space="preserve"> </v>
          </cell>
          <cell r="AK249" t="str">
            <v xml:space="preserve"> </v>
          </cell>
          <cell r="AL249" t="str">
            <v xml:space="preserve"> </v>
          </cell>
          <cell r="AM249" t="str">
            <v xml:space="preserve"> </v>
          </cell>
          <cell r="AN249" t="str">
            <v xml:space="preserve"> </v>
          </cell>
          <cell r="AO249" t="str">
            <v xml:space="preserve"> </v>
          </cell>
          <cell r="AP249" t="str">
            <v>SV</v>
          </cell>
          <cell r="AQ249" t="str">
            <v>SV</v>
          </cell>
          <cell r="AR249" t="str">
            <v>SV</v>
          </cell>
          <cell r="AS249" t="str">
            <v>SV</v>
          </cell>
          <cell r="AT249" t="str">
            <v>SV</v>
          </cell>
          <cell r="AU249" t="str">
            <v>SV</v>
          </cell>
          <cell r="AV249">
            <v>10350.000001</v>
          </cell>
          <cell r="AW249">
            <v>10199.99992</v>
          </cell>
          <cell r="AX249">
            <v>11900</v>
          </cell>
          <cell r="AY249">
            <v>0.14975845399519239</v>
          </cell>
          <cell r="AZ249">
            <v>0.1302521007563025</v>
          </cell>
          <cell r="BA249">
            <v>11250</v>
          </cell>
          <cell r="BB249">
            <v>3</v>
          </cell>
          <cell r="BC249">
            <v>8.6956521634110384E-2</v>
          </cell>
          <cell r="BD249">
            <v>7.9999999911111078E-2</v>
          </cell>
          <cell r="BE249">
            <v>10900</v>
          </cell>
          <cell r="BF249">
            <v>6</v>
          </cell>
          <cell r="BG249">
            <v>5.3140096516604896E-2</v>
          </cell>
          <cell r="BH249">
            <v>5.0458715504587123E-2</v>
          </cell>
        </row>
        <row r="250">
          <cell r="B250">
            <v>41680</v>
          </cell>
          <cell r="C250">
            <v>669576040003</v>
          </cell>
          <cell r="D250" t="str">
            <v>VINO CANVASBACK RED MOUNTAIN WASHINGTON ESTATE 750</v>
          </cell>
          <cell r="E250">
            <v>1</v>
          </cell>
          <cell r="F250" t="str">
            <v>BEBIDAS</v>
          </cell>
          <cell r="G250" t="str">
            <v>BEBIDAS</v>
          </cell>
          <cell r="H250" t="str">
            <v>VINOS FINOS Y VARIETALES</v>
          </cell>
          <cell r="I250" t="str">
            <v>INSUMOS PROVEEDORES</v>
          </cell>
          <cell r="J250" t="str">
            <v>CHALECO</v>
          </cell>
          <cell r="K250" t="str">
            <v>VARIOS</v>
          </cell>
          <cell r="L250">
            <v>114</v>
          </cell>
          <cell r="M250" t="str">
            <v>APOLO IMPORT S.A. 2 - TRENTINO (114)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 t="str">
            <v xml:space="preserve"> </v>
          </cell>
          <cell r="AK250" t="str">
            <v xml:space="preserve"> </v>
          </cell>
          <cell r="AL250" t="str">
            <v xml:space="preserve"> </v>
          </cell>
          <cell r="AM250" t="str">
            <v xml:space="preserve"> </v>
          </cell>
          <cell r="AN250" t="str">
            <v xml:space="preserve"> </v>
          </cell>
          <cell r="AO250" t="str">
            <v xml:space="preserve"> </v>
          </cell>
          <cell r="AP250" t="str">
            <v>SV</v>
          </cell>
          <cell r="AQ250" t="str">
            <v>SV</v>
          </cell>
          <cell r="AR250" t="str">
            <v>SV</v>
          </cell>
          <cell r="AS250" t="str">
            <v>SV</v>
          </cell>
          <cell r="AT250" t="str">
            <v>SV</v>
          </cell>
          <cell r="AU250" t="str">
            <v>SV</v>
          </cell>
          <cell r="AV250">
            <v>291585.00000300002</v>
          </cell>
          <cell r="AW250">
            <v>291585.00000300002</v>
          </cell>
          <cell r="AX250">
            <v>0</v>
          </cell>
          <cell r="AY250">
            <v>-1</v>
          </cell>
          <cell r="AZ250" t="e">
            <v>#DIV/0!</v>
          </cell>
          <cell r="BB250">
            <v>0</v>
          </cell>
          <cell r="BC250">
            <v>-1</v>
          </cell>
          <cell r="BD250">
            <v>0</v>
          </cell>
          <cell r="BF250">
            <v>0</v>
          </cell>
          <cell r="BG250">
            <v>-1</v>
          </cell>
          <cell r="BH250">
            <v>0</v>
          </cell>
        </row>
        <row r="251">
          <cell r="B251">
            <v>41656</v>
          </cell>
          <cell r="C251">
            <v>8420523332655</v>
          </cell>
          <cell r="D251" t="str">
            <v>VINO CRIANZA 2017 750ml VIÑA PEDROSA</v>
          </cell>
          <cell r="E251">
            <v>1</v>
          </cell>
          <cell r="F251" t="str">
            <v>BEBIDAS</v>
          </cell>
          <cell r="G251" t="str">
            <v>BEBIDAS</v>
          </cell>
          <cell r="H251" t="str">
            <v>VINOS FINOS Y VARIETALES</v>
          </cell>
          <cell r="I251" t="str">
            <v>INSUMOS PROVEEDORES</v>
          </cell>
          <cell r="J251" t="str">
            <v>CHALECO</v>
          </cell>
          <cell r="K251" t="str">
            <v>VIÑA PEDROSA</v>
          </cell>
          <cell r="L251">
            <v>114</v>
          </cell>
          <cell r="M251" t="str">
            <v>APOLO IMPORT S.A. 2 - TRENTINO (114)</v>
          </cell>
          <cell r="N251">
            <v>0</v>
          </cell>
          <cell r="O251">
            <v>0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 t="str">
            <v xml:space="preserve"> </v>
          </cell>
          <cell r="AK251" t="str">
            <v xml:space="preserve"> </v>
          </cell>
          <cell r="AL251" t="str">
            <v xml:space="preserve"> </v>
          </cell>
          <cell r="AM251" t="str">
            <v xml:space="preserve"> </v>
          </cell>
          <cell r="AN251" t="str">
            <v xml:space="preserve"> </v>
          </cell>
          <cell r="AO251" t="str">
            <v xml:space="preserve"> </v>
          </cell>
          <cell r="AP251" t="str">
            <v>SV</v>
          </cell>
          <cell r="AQ251" t="str">
            <v>SV</v>
          </cell>
          <cell r="AR251" t="str">
            <v>SV</v>
          </cell>
          <cell r="AS251" t="str">
            <v>SV</v>
          </cell>
          <cell r="AT251" t="str">
            <v>SV</v>
          </cell>
          <cell r="AU251" t="str">
            <v>SV</v>
          </cell>
          <cell r="AV251">
            <v>258249.99999700001</v>
          </cell>
          <cell r="AW251">
            <v>258249.99999700001</v>
          </cell>
          <cell r="AX251">
            <v>0</v>
          </cell>
          <cell r="AY251">
            <v>-1</v>
          </cell>
          <cell r="AZ251" t="e">
            <v>#DIV/0!</v>
          </cell>
          <cell r="BB251">
            <v>0</v>
          </cell>
          <cell r="BC251">
            <v>-1</v>
          </cell>
          <cell r="BD251">
            <v>0</v>
          </cell>
          <cell r="BF251">
            <v>0</v>
          </cell>
          <cell r="BG251">
            <v>-1</v>
          </cell>
          <cell r="BH251">
            <v>0</v>
          </cell>
        </row>
        <row r="252">
          <cell r="B252">
            <v>41672</v>
          </cell>
          <cell r="C252">
            <v>7808765713486</v>
          </cell>
          <cell r="D252" t="str">
            <v>VINO CARMENERE 750ml SOL DE CHILE</v>
          </cell>
          <cell r="E252">
            <v>1</v>
          </cell>
          <cell r="F252" t="str">
            <v>BEBIDAS</v>
          </cell>
          <cell r="G252" t="str">
            <v>BEBIDAS</v>
          </cell>
          <cell r="H252" t="str">
            <v>VINOS FINOS Y VARIETALES</v>
          </cell>
          <cell r="I252" t="str">
            <v>INSUMOS PROVEEDORES</v>
          </cell>
          <cell r="J252" t="str">
            <v>CHALECO</v>
          </cell>
          <cell r="K252" t="str">
            <v>SOL DE CHILE</v>
          </cell>
          <cell r="L252">
            <v>114</v>
          </cell>
          <cell r="M252" t="str">
            <v>APOLO IMPORT S.A. 2 - TRENTINO (114)</v>
          </cell>
          <cell r="N252">
            <v>0</v>
          </cell>
          <cell r="O252">
            <v>0</v>
          </cell>
          <cell r="P252">
            <v>0</v>
          </cell>
          <cell r="Q252">
            <v>0</v>
          </cell>
          <cell r="R252">
            <v>0</v>
          </cell>
          <cell r="S252">
            <v>0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>
            <v>0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 t="str">
            <v xml:space="preserve"> </v>
          </cell>
          <cell r="AK252" t="str">
            <v xml:space="preserve"> </v>
          </cell>
          <cell r="AL252" t="str">
            <v xml:space="preserve"> </v>
          </cell>
          <cell r="AM252" t="str">
            <v xml:space="preserve"> </v>
          </cell>
          <cell r="AN252" t="str">
            <v xml:space="preserve"> </v>
          </cell>
          <cell r="AO252" t="str">
            <v xml:space="preserve"> </v>
          </cell>
          <cell r="AP252" t="str">
            <v>SV</v>
          </cell>
          <cell r="AQ252" t="str">
            <v>SV</v>
          </cell>
          <cell r="AR252" t="str">
            <v>SV</v>
          </cell>
          <cell r="AS252" t="str">
            <v>SV</v>
          </cell>
          <cell r="AT252" t="str">
            <v>SV</v>
          </cell>
          <cell r="AU252" t="str">
            <v>SV</v>
          </cell>
          <cell r="AV252">
            <v>30350.00001</v>
          </cell>
          <cell r="AW252">
            <v>30350.00001</v>
          </cell>
          <cell r="AX252">
            <v>0</v>
          </cell>
          <cell r="AY252">
            <v>-1</v>
          </cell>
          <cell r="AZ252" t="e">
            <v>#DIV/0!</v>
          </cell>
          <cell r="BB252">
            <v>0</v>
          </cell>
          <cell r="BC252">
            <v>-1</v>
          </cell>
          <cell r="BD252">
            <v>0</v>
          </cell>
          <cell r="BF252">
            <v>0</v>
          </cell>
          <cell r="BG252">
            <v>-1</v>
          </cell>
          <cell r="BH252">
            <v>0</v>
          </cell>
        </row>
        <row r="253">
          <cell r="B253">
            <v>41658</v>
          </cell>
          <cell r="C253">
            <v>8412934327184</v>
          </cell>
          <cell r="D253" t="str">
            <v>VINO FUENTESPINA ROBLE 3 750 ml ZENI</v>
          </cell>
          <cell r="E253">
            <v>1</v>
          </cell>
          <cell r="F253" t="str">
            <v>BEBIDAS</v>
          </cell>
          <cell r="G253" t="str">
            <v>BEBIDAS</v>
          </cell>
          <cell r="H253" t="str">
            <v>VINOS FINOS Y VARIETALES</v>
          </cell>
          <cell r="I253" t="str">
            <v>INSUMOS PROVEEDORES</v>
          </cell>
          <cell r="J253" t="str">
            <v>CHALECO</v>
          </cell>
          <cell r="K253" t="str">
            <v>ZENI</v>
          </cell>
          <cell r="L253">
            <v>114</v>
          </cell>
          <cell r="M253" t="str">
            <v>APOLO IMPORT S.A. 2 - TRENTINO (114)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 t="str">
            <v xml:space="preserve"> </v>
          </cell>
          <cell r="AK253" t="str">
            <v xml:space="preserve"> </v>
          </cell>
          <cell r="AL253" t="str">
            <v xml:space="preserve"> </v>
          </cell>
          <cell r="AM253" t="str">
            <v xml:space="preserve"> </v>
          </cell>
          <cell r="AN253" t="str">
            <v xml:space="preserve"> </v>
          </cell>
          <cell r="AO253" t="str">
            <v xml:space="preserve"> </v>
          </cell>
          <cell r="AP253" t="str">
            <v>SV</v>
          </cell>
          <cell r="AQ253" t="str">
            <v>SV</v>
          </cell>
          <cell r="AR253" t="str">
            <v>SV</v>
          </cell>
          <cell r="AS253" t="str">
            <v>SV</v>
          </cell>
          <cell r="AT253" t="str">
            <v>SV</v>
          </cell>
          <cell r="AU253" t="str">
            <v>SV</v>
          </cell>
          <cell r="AV253">
            <v>83255</v>
          </cell>
          <cell r="AW253">
            <v>74910</v>
          </cell>
          <cell r="AX253">
            <v>0</v>
          </cell>
          <cell r="AY253">
            <v>-1</v>
          </cell>
          <cell r="AZ253" t="e">
            <v>#DIV/0!</v>
          </cell>
          <cell r="BB253">
            <v>0</v>
          </cell>
          <cell r="BC253">
            <v>-1</v>
          </cell>
          <cell r="BD253">
            <v>0</v>
          </cell>
          <cell r="BF253">
            <v>0</v>
          </cell>
          <cell r="BG253">
            <v>-1</v>
          </cell>
          <cell r="BH253">
            <v>0</v>
          </cell>
        </row>
        <row r="254">
          <cell r="B254">
            <v>41657</v>
          </cell>
          <cell r="C254">
            <v>8436557311122</v>
          </cell>
          <cell r="D254" t="str">
            <v>VINO LA REVELIA 750 ml ZENI</v>
          </cell>
          <cell r="E254">
            <v>1</v>
          </cell>
          <cell r="F254" t="str">
            <v>BEBIDAS</v>
          </cell>
          <cell r="G254" t="str">
            <v>BEBIDAS</v>
          </cell>
          <cell r="H254" t="str">
            <v>VINOS FINOS Y VARIETALES</v>
          </cell>
          <cell r="I254" t="str">
            <v>INSUMOS PROVEEDORES</v>
          </cell>
          <cell r="J254" t="str">
            <v>CHALECO</v>
          </cell>
          <cell r="K254" t="str">
            <v>ZENI</v>
          </cell>
          <cell r="L254">
            <v>114</v>
          </cell>
          <cell r="M254" t="str">
            <v>APOLO IMPORT S.A. 2 - TRENTINO (114)</v>
          </cell>
          <cell r="N254">
            <v>0</v>
          </cell>
          <cell r="O254">
            <v>0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 t="str">
            <v xml:space="preserve"> </v>
          </cell>
          <cell r="AK254" t="str">
            <v xml:space="preserve"> </v>
          </cell>
          <cell r="AL254" t="str">
            <v xml:space="preserve"> </v>
          </cell>
          <cell r="AM254" t="str">
            <v xml:space="preserve"> </v>
          </cell>
          <cell r="AN254" t="str">
            <v xml:space="preserve"> </v>
          </cell>
          <cell r="AO254" t="str">
            <v xml:space="preserve"> </v>
          </cell>
          <cell r="AP254" t="str">
            <v>SV</v>
          </cell>
          <cell r="AQ254" t="str">
            <v>SV</v>
          </cell>
          <cell r="AR254" t="str">
            <v>SV</v>
          </cell>
          <cell r="AS254" t="str">
            <v>SV</v>
          </cell>
          <cell r="AT254" t="str">
            <v>SV</v>
          </cell>
          <cell r="AU254" t="str">
            <v>SV</v>
          </cell>
          <cell r="AV254">
            <v>299900.00000399997</v>
          </cell>
          <cell r="AW254">
            <v>299900.00000399997</v>
          </cell>
          <cell r="AX254">
            <v>0</v>
          </cell>
          <cell r="AY254">
            <v>-1</v>
          </cell>
          <cell r="AZ254" t="e">
            <v>#DIV/0!</v>
          </cell>
          <cell r="BB254">
            <v>0</v>
          </cell>
          <cell r="BC254">
            <v>-1</v>
          </cell>
          <cell r="BD254">
            <v>0</v>
          </cell>
          <cell r="BF254">
            <v>0</v>
          </cell>
          <cell r="BG254">
            <v>-1</v>
          </cell>
          <cell r="BH254">
            <v>0</v>
          </cell>
        </row>
        <row r="255">
          <cell r="B255">
            <v>41654</v>
          </cell>
          <cell r="C255">
            <v>8412934361171</v>
          </cell>
          <cell r="D255" t="str">
            <v>VINO CIRCE 750ml</v>
          </cell>
          <cell r="E255">
            <v>1</v>
          </cell>
          <cell r="F255" t="str">
            <v>BEBIDAS</v>
          </cell>
          <cell r="G255" t="str">
            <v>BEBIDAS</v>
          </cell>
          <cell r="H255" t="str">
            <v>VINOS FINOS Y VARIETALES</v>
          </cell>
          <cell r="I255" t="str">
            <v>INSUMOS PROVEEDORES</v>
          </cell>
          <cell r="J255" t="str">
            <v>CHALECO</v>
          </cell>
          <cell r="K255" t="str">
            <v>CIRCE</v>
          </cell>
          <cell r="L255">
            <v>114</v>
          </cell>
          <cell r="M255" t="str">
            <v>APOLO IMPORT S.A. 2 - TRENTINO (114)</v>
          </cell>
          <cell r="N255">
            <v>0</v>
          </cell>
          <cell r="O255">
            <v>0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 t="str">
            <v xml:space="preserve"> </v>
          </cell>
          <cell r="AK255" t="str">
            <v xml:space="preserve"> </v>
          </cell>
          <cell r="AL255" t="str">
            <v xml:space="preserve"> </v>
          </cell>
          <cell r="AM255" t="str">
            <v xml:space="preserve"> </v>
          </cell>
          <cell r="AN255" t="str">
            <v xml:space="preserve"> </v>
          </cell>
          <cell r="AO255" t="str">
            <v xml:space="preserve"> </v>
          </cell>
          <cell r="AP255" t="str">
            <v>SV</v>
          </cell>
          <cell r="AQ255" t="str">
            <v>SV</v>
          </cell>
          <cell r="AR255" t="str">
            <v>SV</v>
          </cell>
          <cell r="AS255" t="str">
            <v>SV</v>
          </cell>
          <cell r="AT255" t="str">
            <v>SV</v>
          </cell>
          <cell r="AU255" t="str">
            <v>SV</v>
          </cell>
          <cell r="AV255">
            <v>141585.00004000001</v>
          </cell>
          <cell r="AW255">
            <v>141585.00026</v>
          </cell>
          <cell r="AX255">
            <v>0</v>
          </cell>
          <cell r="AY255">
            <v>-1</v>
          </cell>
          <cell r="AZ255" t="e">
            <v>#DIV/0!</v>
          </cell>
          <cell r="BB255">
            <v>0</v>
          </cell>
          <cell r="BC255">
            <v>-1</v>
          </cell>
          <cell r="BD255">
            <v>0</v>
          </cell>
          <cell r="BF255">
            <v>0</v>
          </cell>
          <cell r="BG255">
            <v>-1</v>
          </cell>
          <cell r="BH255">
            <v>0</v>
          </cell>
        </row>
        <row r="256">
          <cell r="B256">
            <v>41655</v>
          </cell>
          <cell r="C256">
            <v>8420523369651</v>
          </cell>
          <cell r="D256" t="str">
            <v>VINO CEPA  CRIANZA 2017 750ml GAVILAN</v>
          </cell>
          <cell r="E256">
            <v>1</v>
          </cell>
          <cell r="F256" t="str">
            <v>BEBIDAS</v>
          </cell>
          <cell r="G256" t="str">
            <v>BEBIDAS</v>
          </cell>
          <cell r="H256" t="str">
            <v>VINOS FINOS Y VARIETALES</v>
          </cell>
          <cell r="I256" t="str">
            <v>INSUMOS PROVEEDORES</v>
          </cell>
          <cell r="J256" t="str">
            <v>CHALECO</v>
          </cell>
          <cell r="K256" t="str">
            <v>GAVILAN</v>
          </cell>
          <cell r="L256">
            <v>114</v>
          </cell>
          <cell r="M256" t="str">
            <v>APOLO IMPORT S.A. 2 - TRENTINO (114)</v>
          </cell>
          <cell r="N256">
            <v>0</v>
          </cell>
          <cell r="O256">
            <v>0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 t="str">
            <v xml:space="preserve"> </v>
          </cell>
          <cell r="AK256" t="str">
            <v xml:space="preserve"> </v>
          </cell>
          <cell r="AL256" t="str">
            <v xml:space="preserve"> </v>
          </cell>
          <cell r="AM256" t="str">
            <v xml:space="preserve"> </v>
          </cell>
          <cell r="AN256" t="str">
            <v xml:space="preserve"> </v>
          </cell>
          <cell r="AO256" t="str">
            <v xml:space="preserve"> </v>
          </cell>
          <cell r="AP256" t="str">
            <v>SV</v>
          </cell>
          <cell r="AQ256" t="str">
            <v>SV</v>
          </cell>
          <cell r="AR256" t="str">
            <v>SV</v>
          </cell>
          <cell r="AS256" t="str">
            <v>SV</v>
          </cell>
          <cell r="AT256" t="str">
            <v>SV</v>
          </cell>
          <cell r="AU256" t="str">
            <v>SV</v>
          </cell>
          <cell r="AV256">
            <v>149900.00003</v>
          </cell>
          <cell r="AW256">
            <v>149899.99926000001</v>
          </cell>
          <cell r="AX256">
            <v>0</v>
          </cell>
          <cell r="AY256">
            <v>-1</v>
          </cell>
          <cell r="AZ256" t="e">
            <v>#DIV/0!</v>
          </cell>
          <cell r="BB256">
            <v>0</v>
          </cell>
          <cell r="BC256">
            <v>-1</v>
          </cell>
          <cell r="BD256">
            <v>0</v>
          </cell>
          <cell r="BF256">
            <v>0</v>
          </cell>
          <cell r="BG256">
            <v>-1</v>
          </cell>
          <cell r="BH256">
            <v>0</v>
          </cell>
        </row>
        <row r="257">
          <cell r="B257">
            <v>41659</v>
          </cell>
          <cell r="C257">
            <v>8437019133023</v>
          </cell>
          <cell r="D257" t="str">
            <v>VINO OMUS 750ml OMUS</v>
          </cell>
          <cell r="E257">
            <v>1</v>
          </cell>
          <cell r="F257" t="str">
            <v>BEBIDAS</v>
          </cell>
          <cell r="G257" t="str">
            <v>BEBIDAS</v>
          </cell>
          <cell r="H257" t="str">
            <v>VINOS FINOS Y VARIETALES</v>
          </cell>
          <cell r="I257" t="str">
            <v>INSUMOS PROVEEDORES</v>
          </cell>
          <cell r="J257" t="str">
            <v>CHALECO</v>
          </cell>
          <cell r="K257" t="str">
            <v>OMUS</v>
          </cell>
          <cell r="L257">
            <v>114</v>
          </cell>
          <cell r="M257" t="str">
            <v>APOLO IMPORT S.A. 2 - TRENTINO (114)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 xml:space="preserve"> </v>
          </cell>
          <cell r="AK257" t="str">
            <v xml:space="preserve"> </v>
          </cell>
          <cell r="AL257" t="str">
            <v xml:space="preserve"> </v>
          </cell>
          <cell r="AM257" t="str">
            <v xml:space="preserve"> </v>
          </cell>
          <cell r="AN257" t="str">
            <v xml:space="preserve"> </v>
          </cell>
          <cell r="AO257" t="str">
            <v xml:space="preserve"> </v>
          </cell>
          <cell r="AP257" t="str">
            <v>SV</v>
          </cell>
          <cell r="AQ257" t="str">
            <v>SV</v>
          </cell>
          <cell r="AR257" t="str">
            <v>SV</v>
          </cell>
          <cell r="AS257" t="str">
            <v>SV</v>
          </cell>
          <cell r="AT257" t="str">
            <v>SV</v>
          </cell>
          <cell r="AU257" t="str">
            <v>SV</v>
          </cell>
          <cell r="AV257">
            <v>299900.00000399997</v>
          </cell>
          <cell r="AW257">
            <v>299900.00000399997</v>
          </cell>
          <cell r="AX257">
            <v>0</v>
          </cell>
          <cell r="AY257">
            <v>-1</v>
          </cell>
          <cell r="AZ257" t="e">
            <v>#DIV/0!</v>
          </cell>
          <cell r="BB257">
            <v>0</v>
          </cell>
          <cell r="BC257">
            <v>-1</v>
          </cell>
          <cell r="BD257">
            <v>0</v>
          </cell>
          <cell r="BF257">
            <v>0</v>
          </cell>
          <cell r="BG257">
            <v>-1</v>
          </cell>
          <cell r="BH257">
            <v>0</v>
          </cell>
        </row>
        <row r="258">
          <cell r="B258">
            <v>41660</v>
          </cell>
          <cell r="C258">
            <v>8437019133054</v>
          </cell>
          <cell r="D258" t="str">
            <v>VINO PRADES 950 750 ml PRADES</v>
          </cell>
          <cell r="E258">
            <v>1</v>
          </cell>
          <cell r="F258" t="str">
            <v>BEBIDAS</v>
          </cell>
          <cell r="G258" t="str">
            <v>BEBIDAS</v>
          </cell>
          <cell r="H258" t="str">
            <v>VINOS FINOS Y VARIETALES</v>
          </cell>
          <cell r="I258" t="str">
            <v>INSUMOS PROVEEDORES</v>
          </cell>
          <cell r="J258" t="str">
            <v>CHALECO</v>
          </cell>
          <cell r="K258" t="str">
            <v>PRADES</v>
          </cell>
          <cell r="L258">
            <v>114</v>
          </cell>
          <cell r="M258" t="str">
            <v>APOLO IMPORT S.A. 2 - TRENTINO (114)</v>
          </cell>
          <cell r="N258">
            <v>0</v>
          </cell>
          <cell r="O258">
            <v>0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 t="str">
            <v xml:space="preserve"> </v>
          </cell>
          <cell r="AK258" t="str">
            <v xml:space="preserve"> </v>
          </cell>
          <cell r="AL258" t="str">
            <v xml:space="preserve"> </v>
          </cell>
          <cell r="AM258" t="str">
            <v xml:space="preserve"> </v>
          </cell>
          <cell r="AN258" t="str">
            <v xml:space="preserve"> </v>
          </cell>
          <cell r="AO258" t="str">
            <v xml:space="preserve"> </v>
          </cell>
          <cell r="AP258" t="str">
            <v>SV</v>
          </cell>
          <cell r="AQ258" t="str">
            <v>SV</v>
          </cell>
          <cell r="AR258" t="str">
            <v>SV</v>
          </cell>
          <cell r="AS258" t="str">
            <v>SV</v>
          </cell>
          <cell r="AT258" t="str">
            <v>SV</v>
          </cell>
          <cell r="AU258" t="str">
            <v>SV</v>
          </cell>
          <cell r="AV258">
            <v>216570</v>
          </cell>
          <cell r="AW258">
            <v>199919.99862999999</v>
          </cell>
          <cell r="AX258">
            <v>0</v>
          </cell>
          <cell r="AY258">
            <v>-1</v>
          </cell>
          <cell r="AZ258" t="e">
            <v>#DIV/0!</v>
          </cell>
          <cell r="BB258">
            <v>0</v>
          </cell>
          <cell r="BC258">
            <v>-1</v>
          </cell>
          <cell r="BD258">
            <v>0</v>
          </cell>
          <cell r="BF258">
            <v>0</v>
          </cell>
          <cell r="BG258">
            <v>-1</v>
          </cell>
          <cell r="BH258">
            <v>0</v>
          </cell>
        </row>
        <row r="259">
          <cell r="B259">
            <v>41661</v>
          </cell>
          <cell r="C259">
            <v>8437019133092</v>
          </cell>
          <cell r="D259" t="str">
            <v>VINO 750ml SHIRUS SYRAH</v>
          </cell>
          <cell r="E259">
            <v>1</v>
          </cell>
          <cell r="F259" t="str">
            <v>BEBIDAS</v>
          </cell>
          <cell r="G259" t="str">
            <v>BEBIDAS</v>
          </cell>
          <cell r="H259" t="str">
            <v>VINOS FINOS Y VARIETALES</v>
          </cell>
          <cell r="I259" t="str">
            <v>INSUMOS PROVEEDORES</v>
          </cell>
          <cell r="J259" t="str">
            <v>CHALECO</v>
          </cell>
          <cell r="K259" t="str">
            <v>SHIRUS SYRAH</v>
          </cell>
          <cell r="L259">
            <v>114</v>
          </cell>
          <cell r="M259" t="str">
            <v>APOLO IMPORT S.A. 2 - TRENTINO (114)</v>
          </cell>
          <cell r="N259">
            <v>0</v>
          </cell>
          <cell r="O259">
            <v>0</v>
          </cell>
          <cell r="P259">
            <v>0</v>
          </cell>
          <cell r="Q259">
            <v>0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 t="str">
            <v xml:space="preserve"> </v>
          </cell>
          <cell r="AK259" t="str">
            <v xml:space="preserve"> </v>
          </cell>
          <cell r="AL259" t="str">
            <v xml:space="preserve"> </v>
          </cell>
          <cell r="AM259" t="str">
            <v xml:space="preserve"> </v>
          </cell>
          <cell r="AN259" t="str">
            <v xml:space="preserve"> </v>
          </cell>
          <cell r="AO259" t="str">
            <v xml:space="preserve"> </v>
          </cell>
          <cell r="AP259" t="str">
            <v>SV</v>
          </cell>
          <cell r="AQ259" t="str">
            <v>SV</v>
          </cell>
          <cell r="AR259" t="str">
            <v>SV</v>
          </cell>
          <cell r="AS259" t="str">
            <v>SV</v>
          </cell>
          <cell r="AT259" t="str">
            <v>SV</v>
          </cell>
          <cell r="AU259" t="str">
            <v>SV</v>
          </cell>
          <cell r="AV259">
            <v>333249.99999500002</v>
          </cell>
          <cell r="AW259">
            <v>333249.99999500002</v>
          </cell>
          <cell r="AX259">
            <v>0</v>
          </cell>
          <cell r="AY259">
            <v>-1</v>
          </cell>
          <cell r="AZ259" t="e">
            <v>#DIV/0!</v>
          </cell>
          <cell r="BB259">
            <v>0</v>
          </cell>
          <cell r="BC259">
            <v>-1</v>
          </cell>
          <cell r="BD259">
            <v>0</v>
          </cell>
          <cell r="BF259">
            <v>0</v>
          </cell>
          <cell r="BG259">
            <v>-1</v>
          </cell>
          <cell r="BH259">
            <v>0</v>
          </cell>
        </row>
        <row r="260">
          <cell r="B260">
            <v>41662</v>
          </cell>
          <cell r="C260">
            <v>7798126272229</v>
          </cell>
          <cell r="D260" t="str">
            <v>VINO MALBEC 2019 750ml J. ALBERTO</v>
          </cell>
          <cell r="E260">
            <v>1</v>
          </cell>
          <cell r="F260" t="str">
            <v>BEBIDAS</v>
          </cell>
          <cell r="G260" t="str">
            <v>BEBIDAS</v>
          </cell>
          <cell r="H260" t="str">
            <v>VINOS FINOS Y VARIETALES</v>
          </cell>
          <cell r="I260" t="str">
            <v>INSUMOS PROVEEDORES</v>
          </cell>
          <cell r="J260" t="str">
            <v>CHALECO</v>
          </cell>
          <cell r="K260" t="str">
            <v>J. ALBERTO</v>
          </cell>
          <cell r="L260">
            <v>114</v>
          </cell>
          <cell r="M260" t="str">
            <v>APOLO IMPORT S.A. 2 - TRENTINO (114)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 t="str">
            <v xml:space="preserve"> </v>
          </cell>
          <cell r="AK260" t="str">
            <v xml:space="preserve"> </v>
          </cell>
          <cell r="AL260" t="str">
            <v xml:space="preserve"> </v>
          </cell>
          <cell r="AM260" t="str">
            <v xml:space="preserve"> </v>
          </cell>
          <cell r="AN260" t="str">
            <v xml:space="preserve"> </v>
          </cell>
          <cell r="AO260" t="str">
            <v xml:space="preserve"> </v>
          </cell>
          <cell r="AP260" t="str">
            <v>SV</v>
          </cell>
          <cell r="AQ260" t="str">
            <v>SV</v>
          </cell>
          <cell r="AR260" t="str">
            <v>SV</v>
          </cell>
          <cell r="AS260" t="str">
            <v>SV</v>
          </cell>
          <cell r="AT260" t="str">
            <v>SV</v>
          </cell>
          <cell r="AU260" t="str">
            <v>SV</v>
          </cell>
          <cell r="AV260">
            <v>316580</v>
          </cell>
          <cell r="AW260">
            <v>316580</v>
          </cell>
          <cell r="AX260">
            <v>0</v>
          </cell>
          <cell r="AY260">
            <v>-1</v>
          </cell>
          <cell r="AZ260" t="e">
            <v>#DIV/0!</v>
          </cell>
          <cell r="BB260">
            <v>0</v>
          </cell>
          <cell r="BC260">
            <v>-1</v>
          </cell>
          <cell r="BD260">
            <v>0</v>
          </cell>
          <cell r="BF260">
            <v>0</v>
          </cell>
          <cell r="BG260">
            <v>-1</v>
          </cell>
          <cell r="BH260">
            <v>0</v>
          </cell>
        </row>
        <row r="261">
          <cell r="B261">
            <v>41663</v>
          </cell>
          <cell r="C261">
            <v>7804332011115</v>
          </cell>
          <cell r="D261" t="str">
            <v>VINO CABERNET SAUVIGNON 750 ml CHACAI</v>
          </cell>
          <cell r="E261">
            <v>1</v>
          </cell>
          <cell r="F261" t="str">
            <v>BEBIDAS</v>
          </cell>
          <cell r="G261" t="str">
            <v>BEBIDAS</v>
          </cell>
          <cell r="H261" t="str">
            <v>VINOS FINOS Y VARIETALES</v>
          </cell>
          <cell r="I261" t="str">
            <v>INSUMOS PROVEEDORES</v>
          </cell>
          <cell r="J261" t="str">
            <v>CHALECO</v>
          </cell>
          <cell r="K261" t="str">
            <v>CHACAI</v>
          </cell>
          <cell r="L261">
            <v>114</v>
          </cell>
          <cell r="M261" t="str">
            <v>APOLO IMPORT S.A. 2 - TRENTINO (114)</v>
          </cell>
          <cell r="N261">
            <v>0</v>
          </cell>
          <cell r="O261">
            <v>0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 t="str">
            <v xml:space="preserve"> </v>
          </cell>
          <cell r="AK261" t="str">
            <v xml:space="preserve"> </v>
          </cell>
          <cell r="AL261" t="str">
            <v xml:space="preserve"> </v>
          </cell>
          <cell r="AM261" t="str">
            <v xml:space="preserve"> </v>
          </cell>
          <cell r="AN261" t="str">
            <v xml:space="preserve"> </v>
          </cell>
          <cell r="AO261" t="str">
            <v xml:space="preserve"> </v>
          </cell>
          <cell r="AP261" t="str">
            <v>SV</v>
          </cell>
          <cell r="AQ261" t="str">
            <v>SV</v>
          </cell>
          <cell r="AR261" t="str">
            <v>SV</v>
          </cell>
          <cell r="AS261" t="str">
            <v>SV</v>
          </cell>
          <cell r="AT261" t="str">
            <v>SV</v>
          </cell>
          <cell r="AU261" t="str">
            <v>SV</v>
          </cell>
          <cell r="AV261">
            <v>208249.99997999999</v>
          </cell>
          <cell r="AW261">
            <v>208250.00163000001</v>
          </cell>
          <cell r="AX261">
            <v>0</v>
          </cell>
          <cell r="AY261">
            <v>-1</v>
          </cell>
          <cell r="AZ261" t="e">
            <v>#DIV/0!</v>
          </cell>
          <cell r="BB261">
            <v>0</v>
          </cell>
          <cell r="BC261">
            <v>-1</v>
          </cell>
          <cell r="BD261">
            <v>0</v>
          </cell>
          <cell r="BF261">
            <v>0</v>
          </cell>
          <cell r="BG261">
            <v>-1</v>
          </cell>
          <cell r="BH261">
            <v>0</v>
          </cell>
        </row>
        <row r="262">
          <cell r="B262">
            <v>41664</v>
          </cell>
          <cell r="C262">
            <v>5603343210699</v>
          </cell>
          <cell r="D262" t="str">
            <v>VINO 750ml PERA GRAVE</v>
          </cell>
          <cell r="E262">
            <v>1</v>
          </cell>
          <cell r="F262" t="str">
            <v>BEBIDAS</v>
          </cell>
          <cell r="G262" t="str">
            <v>BEBIDAS</v>
          </cell>
          <cell r="H262" t="str">
            <v>VINOS FINOS Y VARIETALES</v>
          </cell>
          <cell r="I262" t="str">
            <v>INSUMOS PROVEEDORES</v>
          </cell>
          <cell r="J262" t="str">
            <v>CHALECO</v>
          </cell>
          <cell r="K262" t="str">
            <v>PERA GRAVE</v>
          </cell>
          <cell r="L262">
            <v>114</v>
          </cell>
          <cell r="M262" t="str">
            <v>APOLO IMPORT S.A. 2 - TRENTINO (114)</v>
          </cell>
          <cell r="N262">
            <v>0</v>
          </cell>
          <cell r="O262">
            <v>0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 t="str">
            <v xml:space="preserve"> </v>
          </cell>
          <cell r="AK262" t="str">
            <v xml:space="preserve"> </v>
          </cell>
          <cell r="AL262" t="str">
            <v xml:space="preserve"> </v>
          </cell>
          <cell r="AM262" t="str">
            <v xml:space="preserve"> </v>
          </cell>
          <cell r="AN262" t="str">
            <v xml:space="preserve"> </v>
          </cell>
          <cell r="AO262" t="str">
            <v xml:space="preserve"> </v>
          </cell>
          <cell r="AP262" t="str">
            <v>SV</v>
          </cell>
          <cell r="AQ262" t="str">
            <v>SV</v>
          </cell>
          <cell r="AR262" t="str">
            <v>SV</v>
          </cell>
          <cell r="AS262" t="str">
            <v>SV</v>
          </cell>
          <cell r="AT262" t="str">
            <v>SV</v>
          </cell>
          <cell r="AU262" t="str">
            <v>SV</v>
          </cell>
          <cell r="AV262">
            <v>133249.99995999999</v>
          </cell>
          <cell r="AW262">
            <v>133249.99963000001</v>
          </cell>
          <cell r="AX262">
            <v>0</v>
          </cell>
          <cell r="AY262">
            <v>-1</v>
          </cell>
          <cell r="AZ262" t="e">
            <v>#DIV/0!</v>
          </cell>
          <cell r="BB262">
            <v>0</v>
          </cell>
          <cell r="BC262">
            <v>-1</v>
          </cell>
          <cell r="BD262">
            <v>0</v>
          </cell>
          <cell r="BF262">
            <v>0</v>
          </cell>
          <cell r="BG262">
            <v>-1</v>
          </cell>
          <cell r="BH262">
            <v>0</v>
          </cell>
        </row>
        <row r="263">
          <cell r="B263">
            <v>41665</v>
          </cell>
          <cell r="C263">
            <v>5600343210828</v>
          </cell>
          <cell r="D263" t="str">
            <v>VINO BLANCO 750ml PERA GRAVE</v>
          </cell>
          <cell r="E263">
            <v>1</v>
          </cell>
          <cell r="F263" t="str">
            <v>BEBIDAS</v>
          </cell>
          <cell r="G263" t="str">
            <v>BEBIDAS</v>
          </cell>
          <cell r="H263" t="str">
            <v>VINOS FINOS Y VARIETALES</v>
          </cell>
          <cell r="I263" t="str">
            <v>INSUMOS PROVEEDORES</v>
          </cell>
          <cell r="J263" t="str">
            <v>CHALECO</v>
          </cell>
          <cell r="K263" t="str">
            <v>PERA GRAVE</v>
          </cell>
          <cell r="L263">
            <v>114</v>
          </cell>
          <cell r="M263" t="str">
            <v>APOLO IMPORT S.A. 2 - TRENTINO (114)</v>
          </cell>
          <cell r="N263">
            <v>0</v>
          </cell>
          <cell r="O263">
            <v>0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 t="str">
            <v xml:space="preserve"> </v>
          </cell>
          <cell r="AK263" t="str">
            <v xml:space="preserve"> </v>
          </cell>
          <cell r="AL263" t="str">
            <v xml:space="preserve"> </v>
          </cell>
          <cell r="AM263" t="str">
            <v xml:space="preserve"> </v>
          </cell>
          <cell r="AN263" t="str">
            <v xml:space="preserve"> </v>
          </cell>
          <cell r="AO263" t="str">
            <v xml:space="preserve"> </v>
          </cell>
          <cell r="AP263" t="str">
            <v>SV</v>
          </cell>
          <cell r="AQ263" t="str">
            <v>SV</v>
          </cell>
          <cell r="AR263" t="str">
            <v>SV</v>
          </cell>
          <cell r="AS263" t="str">
            <v>SV</v>
          </cell>
          <cell r="AT263" t="str">
            <v>SV</v>
          </cell>
          <cell r="AU263" t="str">
            <v>SV</v>
          </cell>
          <cell r="AV263">
            <v>119900</v>
          </cell>
          <cell r="AW263">
            <v>99919.999630000006</v>
          </cell>
          <cell r="AX263">
            <v>0</v>
          </cell>
          <cell r="AY263">
            <v>-1</v>
          </cell>
          <cell r="AZ263" t="e">
            <v>#DIV/0!</v>
          </cell>
          <cell r="BB263">
            <v>0</v>
          </cell>
          <cell r="BC263">
            <v>-1</v>
          </cell>
          <cell r="BD263">
            <v>0</v>
          </cell>
          <cell r="BF263">
            <v>0</v>
          </cell>
          <cell r="BG263">
            <v>-1</v>
          </cell>
          <cell r="BH263">
            <v>0</v>
          </cell>
        </row>
        <row r="264">
          <cell r="B264">
            <v>41666</v>
          </cell>
          <cell r="C264">
            <v>5600343210705</v>
          </cell>
          <cell r="D264" t="str">
            <v>VINO RESERVA 750ml PERA GRAVE</v>
          </cell>
          <cell r="E264">
            <v>1</v>
          </cell>
          <cell r="F264" t="str">
            <v>BEBIDAS</v>
          </cell>
          <cell r="G264" t="str">
            <v>BEBIDAS</v>
          </cell>
          <cell r="H264" t="str">
            <v>VINOS FINOS Y VARIETALES</v>
          </cell>
          <cell r="I264" t="str">
            <v>INSUMOS PROVEEDORES</v>
          </cell>
          <cell r="J264" t="str">
            <v>CHALECO</v>
          </cell>
          <cell r="K264" t="str">
            <v>PERA GRAVE</v>
          </cell>
          <cell r="L264">
            <v>114</v>
          </cell>
          <cell r="M264" t="str">
            <v>APOLO IMPORT S.A. 2 - TRENTINO (114)</v>
          </cell>
          <cell r="N264">
            <v>0</v>
          </cell>
          <cell r="O264">
            <v>0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0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 t="str">
            <v xml:space="preserve"> </v>
          </cell>
          <cell r="AK264" t="str">
            <v xml:space="preserve"> </v>
          </cell>
          <cell r="AL264" t="str">
            <v xml:space="preserve"> </v>
          </cell>
          <cell r="AM264" t="str">
            <v xml:space="preserve"> </v>
          </cell>
          <cell r="AN264" t="str">
            <v xml:space="preserve"> </v>
          </cell>
          <cell r="AO264" t="str">
            <v xml:space="preserve"> </v>
          </cell>
          <cell r="AP264" t="str">
            <v>SV</v>
          </cell>
          <cell r="AQ264" t="str">
            <v>SV</v>
          </cell>
          <cell r="AR264" t="str">
            <v>SV</v>
          </cell>
          <cell r="AS264" t="str">
            <v>SV</v>
          </cell>
          <cell r="AT264" t="str">
            <v>SV</v>
          </cell>
          <cell r="AU264" t="str">
            <v>SV</v>
          </cell>
          <cell r="AV264">
            <v>266580.00000499998</v>
          </cell>
          <cell r="AW264">
            <v>266580.00000499998</v>
          </cell>
          <cell r="AX264">
            <v>0</v>
          </cell>
          <cell r="AY264">
            <v>-1</v>
          </cell>
          <cell r="AZ264" t="e">
            <v>#DIV/0!</v>
          </cell>
          <cell r="BB264">
            <v>0</v>
          </cell>
          <cell r="BC264">
            <v>-1</v>
          </cell>
          <cell r="BD264">
            <v>0</v>
          </cell>
          <cell r="BF264">
            <v>0</v>
          </cell>
          <cell r="BG264">
            <v>-1</v>
          </cell>
          <cell r="BH264">
            <v>0</v>
          </cell>
        </row>
        <row r="265">
          <cell r="B265">
            <v>41667</v>
          </cell>
          <cell r="C265">
            <v>5605538002394</v>
          </cell>
          <cell r="D265" t="str">
            <v>VINO 750 ml QUINTA DA ROMANEIRA</v>
          </cell>
          <cell r="E265">
            <v>1</v>
          </cell>
          <cell r="F265" t="str">
            <v>BEBIDAS</v>
          </cell>
          <cell r="G265" t="str">
            <v>BEBIDAS</v>
          </cell>
          <cell r="H265" t="str">
            <v>VINOS FINOS Y VARIETALES</v>
          </cell>
          <cell r="I265" t="str">
            <v>INSUMOS PROVEEDORES</v>
          </cell>
          <cell r="J265" t="str">
            <v>CHALECO</v>
          </cell>
          <cell r="K265" t="str">
            <v>QUINTA DA ROMANEIRA</v>
          </cell>
          <cell r="L265">
            <v>114</v>
          </cell>
          <cell r="M265" t="str">
            <v>APOLO IMPORT S.A. 2 - TRENTINO (114)</v>
          </cell>
          <cell r="N265">
            <v>0</v>
          </cell>
          <cell r="O265">
            <v>0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 t="str">
            <v xml:space="preserve"> </v>
          </cell>
          <cell r="AK265" t="str">
            <v xml:space="preserve"> </v>
          </cell>
          <cell r="AL265" t="str">
            <v xml:space="preserve"> </v>
          </cell>
          <cell r="AM265" t="str">
            <v xml:space="preserve"> </v>
          </cell>
          <cell r="AN265" t="str">
            <v xml:space="preserve"> </v>
          </cell>
          <cell r="AO265" t="str">
            <v xml:space="preserve"> </v>
          </cell>
          <cell r="AP265" t="str">
            <v>SV</v>
          </cell>
          <cell r="AQ265" t="str">
            <v>SV</v>
          </cell>
          <cell r="AR265" t="str">
            <v>SV</v>
          </cell>
          <cell r="AS265" t="str">
            <v>SV</v>
          </cell>
          <cell r="AT265" t="str">
            <v>SV</v>
          </cell>
          <cell r="AU265" t="str">
            <v>SV</v>
          </cell>
          <cell r="AV265">
            <v>249899.99999800001</v>
          </cell>
          <cell r="AW265">
            <v>249899.99999800001</v>
          </cell>
          <cell r="AX265">
            <v>0</v>
          </cell>
          <cell r="AY265">
            <v>-1</v>
          </cell>
          <cell r="AZ265" t="e">
            <v>#DIV/0!</v>
          </cell>
          <cell r="BB265">
            <v>0</v>
          </cell>
          <cell r="BC265">
            <v>-1</v>
          </cell>
          <cell r="BD265">
            <v>0</v>
          </cell>
          <cell r="BF265">
            <v>0</v>
          </cell>
          <cell r="BG265">
            <v>-1</v>
          </cell>
          <cell r="BH265">
            <v>0</v>
          </cell>
        </row>
        <row r="266">
          <cell r="B266">
            <v>41668</v>
          </cell>
          <cell r="C266">
            <v>5605538002592</v>
          </cell>
          <cell r="D266" t="str">
            <v>VINO R DE ROMANEIRA 750 ml</v>
          </cell>
          <cell r="E266">
            <v>1</v>
          </cell>
          <cell r="F266" t="str">
            <v>BEBIDAS</v>
          </cell>
          <cell r="G266" t="str">
            <v>BEBIDAS</v>
          </cell>
          <cell r="H266" t="str">
            <v>VINOS FINOS Y VARIETALES</v>
          </cell>
          <cell r="I266" t="str">
            <v>INSUMOS PROVEEDORES</v>
          </cell>
          <cell r="J266" t="str">
            <v>CHALECO</v>
          </cell>
          <cell r="K266" t="str">
            <v xml:space="preserve"> R DE ROMANEIRA</v>
          </cell>
          <cell r="L266">
            <v>114</v>
          </cell>
          <cell r="M266" t="str">
            <v>APOLO IMPORT S.A. 2 - TRENTINO (114)</v>
          </cell>
          <cell r="N266">
            <v>0</v>
          </cell>
          <cell r="O266">
            <v>0</v>
          </cell>
          <cell r="P266">
            <v>0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 t="str">
            <v xml:space="preserve"> </v>
          </cell>
          <cell r="AK266" t="str">
            <v xml:space="preserve"> </v>
          </cell>
          <cell r="AL266" t="str">
            <v xml:space="preserve"> </v>
          </cell>
          <cell r="AM266" t="str">
            <v xml:space="preserve"> </v>
          </cell>
          <cell r="AN266" t="str">
            <v xml:space="preserve"> </v>
          </cell>
          <cell r="AO266" t="str">
            <v xml:space="preserve"> </v>
          </cell>
          <cell r="AP266" t="str">
            <v>SV</v>
          </cell>
          <cell r="AQ266" t="str">
            <v>SV</v>
          </cell>
          <cell r="AR266" t="str">
            <v>SV</v>
          </cell>
          <cell r="AS266" t="str">
            <v>SV</v>
          </cell>
          <cell r="AT266" t="str">
            <v>SV</v>
          </cell>
          <cell r="AU266" t="str">
            <v>SV</v>
          </cell>
          <cell r="AV266">
            <v>91580.000050000002</v>
          </cell>
          <cell r="AW266">
            <v>91579.999500000005</v>
          </cell>
          <cell r="AX266">
            <v>0</v>
          </cell>
          <cell r="AY266">
            <v>-1</v>
          </cell>
          <cell r="AZ266" t="e">
            <v>#DIV/0!</v>
          </cell>
          <cell r="BB266">
            <v>0</v>
          </cell>
          <cell r="BC266">
            <v>-1</v>
          </cell>
          <cell r="BD266">
            <v>0</v>
          </cell>
          <cell r="BF266">
            <v>0</v>
          </cell>
          <cell r="BG266">
            <v>-1</v>
          </cell>
          <cell r="BH266">
            <v>0</v>
          </cell>
        </row>
        <row r="267">
          <cell r="B267">
            <v>41669</v>
          </cell>
          <cell r="C267">
            <v>5605538002462</v>
          </cell>
          <cell r="D267" t="str">
            <v>VINO 750ml SINO DA ROMANEIRA</v>
          </cell>
          <cell r="E267">
            <v>1</v>
          </cell>
          <cell r="F267" t="str">
            <v>BEBIDAS</v>
          </cell>
          <cell r="G267" t="str">
            <v>BEBIDAS</v>
          </cell>
          <cell r="H267" t="str">
            <v>VINOS FINOS Y VARIETALES</v>
          </cell>
          <cell r="I267" t="str">
            <v>INSUMOS PROVEEDORES</v>
          </cell>
          <cell r="J267" t="str">
            <v>CHALECO</v>
          </cell>
          <cell r="K267" t="str">
            <v>SINO DA ROMANEIRA</v>
          </cell>
          <cell r="L267">
            <v>114</v>
          </cell>
          <cell r="M267" t="str">
            <v>APOLO IMPORT S.A. 2 - TRENTINO (114)</v>
          </cell>
          <cell r="N267">
            <v>0</v>
          </cell>
          <cell r="O267">
            <v>0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 t="str">
            <v xml:space="preserve"> </v>
          </cell>
          <cell r="AK267" t="str">
            <v xml:space="preserve"> </v>
          </cell>
          <cell r="AL267" t="str">
            <v xml:space="preserve"> </v>
          </cell>
          <cell r="AM267" t="str">
            <v xml:space="preserve"> </v>
          </cell>
          <cell r="AN267" t="str">
            <v xml:space="preserve"> </v>
          </cell>
          <cell r="AO267" t="str">
            <v xml:space="preserve"> </v>
          </cell>
          <cell r="AP267" t="str">
            <v>SV</v>
          </cell>
          <cell r="AQ267" t="str">
            <v>SV</v>
          </cell>
          <cell r="AR267" t="str">
            <v>SV</v>
          </cell>
          <cell r="AS267" t="str">
            <v>SV</v>
          </cell>
          <cell r="AT267" t="str">
            <v>SV</v>
          </cell>
          <cell r="AU267" t="str">
            <v>SV</v>
          </cell>
          <cell r="AV267">
            <v>141579.99999000001</v>
          </cell>
          <cell r="AW267">
            <v>141579.99900000001</v>
          </cell>
          <cell r="AX267">
            <v>0</v>
          </cell>
          <cell r="AY267">
            <v>-1</v>
          </cell>
          <cell r="AZ267" t="e">
            <v>#DIV/0!</v>
          </cell>
          <cell r="BB267">
            <v>0</v>
          </cell>
          <cell r="BC267">
            <v>-1</v>
          </cell>
          <cell r="BD267">
            <v>0</v>
          </cell>
          <cell r="BF267">
            <v>0</v>
          </cell>
          <cell r="BG267">
            <v>-1</v>
          </cell>
          <cell r="BH267">
            <v>0</v>
          </cell>
        </row>
        <row r="268">
          <cell r="B268">
            <v>41670</v>
          </cell>
          <cell r="C268">
            <v>8022931504206</v>
          </cell>
          <cell r="D268" t="str">
            <v>VINO ARGIANO ROSSO DI MONTALCINO DOC 750 ml</v>
          </cell>
          <cell r="E268">
            <v>1</v>
          </cell>
          <cell r="F268" t="str">
            <v>BEBIDAS</v>
          </cell>
          <cell r="G268" t="str">
            <v>BEBIDAS</v>
          </cell>
          <cell r="H268" t="str">
            <v>VINOS FINOS Y VARIETALES</v>
          </cell>
          <cell r="I268" t="str">
            <v>INSUMOS PROVEEDORES</v>
          </cell>
          <cell r="J268" t="str">
            <v>CHALECO</v>
          </cell>
          <cell r="K268" t="str">
            <v>ARGIANO ROSSO DI MONTALCINO</v>
          </cell>
          <cell r="L268">
            <v>114</v>
          </cell>
          <cell r="M268" t="str">
            <v>APOLO IMPORT S.A. 2 - TRENTINO (114)</v>
          </cell>
          <cell r="N268">
            <v>0</v>
          </cell>
          <cell r="O268">
            <v>0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 t="str">
            <v xml:space="preserve"> </v>
          </cell>
          <cell r="AK268" t="str">
            <v xml:space="preserve"> </v>
          </cell>
          <cell r="AL268" t="str">
            <v xml:space="preserve"> </v>
          </cell>
          <cell r="AM268" t="str">
            <v xml:space="preserve"> </v>
          </cell>
          <cell r="AN268" t="str">
            <v xml:space="preserve"> </v>
          </cell>
          <cell r="AO268" t="str">
            <v xml:space="preserve"> </v>
          </cell>
          <cell r="AP268" t="str">
            <v>SV</v>
          </cell>
          <cell r="AQ268" t="str">
            <v>SV</v>
          </cell>
          <cell r="AR268" t="str">
            <v>SV</v>
          </cell>
          <cell r="AS268" t="str">
            <v>SV</v>
          </cell>
          <cell r="AT268" t="str">
            <v>SV</v>
          </cell>
          <cell r="AU268" t="str">
            <v>SV</v>
          </cell>
          <cell r="AV268">
            <v>203250.00003</v>
          </cell>
          <cell r="AW268">
            <v>203249.99926000001</v>
          </cell>
          <cell r="AX268">
            <v>0</v>
          </cell>
          <cell r="AY268">
            <v>-1</v>
          </cell>
          <cell r="AZ268" t="e">
            <v>#DIV/0!</v>
          </cell>
          <cell r="BB268">
            <v>0</v>
          </cell>
          <cell r="BC268">
            <v>-1</v>
          </cell>
          <cell r="BD268">
            <v>0</v>
          </cell>
          <cell r="BF268">
            <v>0</v>
          </cell>
          <cell r="BG268">
            <v>-1</v>
          </cell>
          <cell r="BH268">
            <v>0</v>
          </cell>
        </row>
        <row r="269">
          <cell r="B269">
            <v>41671</v>
          </cell>
          <cell r="C269">
            <v>8022931509218</v>
          </cell>
          <cell r="D269" t="str">
            <v>VINO TOSCANA IGT 750ml  ARGIANO NON CONFUNDITUR</v>
          </cell>
          <cell r="E269">
            <v>1</v>
          </cell>
          <cell r="F269" t="str">
            <v>BEBIDAS</v>
          </cell>
          <cell r="G269" t="str">
            <v>BEBIDAS</v>
          </cell>
          <cell r="H269" t="str">
            <v>VINOS FINOS Y VARIETALES</v>
          </cell>
          <cell r="I269" t="str">
            <v>INSUMOS PROVEEDORES</v>
          </cell>
          <cell r="J269" t="str">
            <v>CHALECO</v>
          </cell>
          <cell r="K269" t="str">
            <v xml:space="preserve"> ARGIANO NON CONFUNDITUR</v>
          </cell>
          <cell r="L269">
            <v>114</v>
          </cell>
          <cell r="M269" t="str">
            <v>APOLO IMPORT S.A. 2 - TRENTINO (114)</v>
          </cell>
          <cell r="N269">
            <v>0</v>
          </cell>
          <cell r="O269">
            <v>0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 t="str">
            <v xml:space="preserve"> </v>
          </cell>
          <cell r="AK269" t="str">
            <v xml:space="preserve"> </v>
          </cell>
          <cell r="AL269" t="str">
            <v xml:space="preserve"> </v>
          </cell>
          <cell r="AM269" t="str">
            <v xml:space="preserve"> </v>
          </cell>
          <cell r="AN269" t="str">
            <v xml:space="preserve"> </v>
          </cell>
          <cell r="AO269" t="str">
            <v xml:space="preserve"> </v>
          </cell>
          <cell r="AP269" t="str">
            <v>SV</v>
          </cell>
          <cell r="AQ269" t="str">
            <v>SV</v>
          </cell>
          <cell r="AR269" t="str">
            <v>SV</v>
          </cell>
          <cell r="AS269" t="str">
            <v>SV</v>
          </cell>
          <cell r="AT269" t="str">
            <v>SV</v>
          </cell>
          <cell r="AU269" t="str">
            <v>SV</v>
          </cell>
          <cell r="AV269">
            <v>166579.99875</v>
          </cell>
          <cell r="AW269">
            <v>166579.99875</v>
          </cell>
          <cell r="AX269">
            <v>0</v>
          </cell>
          <cell r="AY269">
            <v>-1</v>
          </cell>
          <cell r="AZ269" t="e">
            <v>#DIV/0!</v>
          </cell>
          <cell r="BB269">
            <v>0</v>
          </cell>
          <cell r="BC269">
            <v>-1</v>
          </cell>
          <cell r="BD269">
            <v>0</v>
          </cell>
          <cell r="BF269">
            <v>0</v>
          </cell>
          <cell r="BG269">
            <v>-1</v>
          </cell>
          <cell r="BH269">
            <v>0</v>
          </cell>
        </row>
        <row r="270">
          <cell r="B270">
            <v>41673</v>
          </cell>
          <cell r="C270">
            <v>669576019405</v>
          </cell>
          <cell r="D270" t="str">
            <v>VINO SAUVIGNON BLANC 750ml DUCKHORN NORTH COAST</v>
          </cell>
          <cell r="E270">
            <v>1</v>
          </cell>
          <cell r="F270" t="str">
            <v>BEBIDAS</v>
          </cell>
          <cell r="G270" t="str">
            <v>BEBIDAS</v>
          </cell>
          <cell r="H270" t="str">
            <v>VINOS FINOS Y VARIETALES</v>
          </cell>
          <cell r="I270" t="str">
            <v>INSUMOS PROVEEDORES</v>
          </cell>
          <cell r="J270" t="str">
            <v>CHALECO</v>
          </cell>
          <cell r="K270" t="str">
            <v>DUCKHORN NORTH COAST</v>
          </cell>
          <cell r="L270">
            <v>114</v>
          </cell>
          <cell r="M270" t="str">
            <v>APOLO IMPORT S.A. 2 - TRENTINO (114)</v>
          </cell>
          <cell r="N270">
            <v>0</v>
          </cell>
          <cell r="O270">
            <v>0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>
            <v>0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 t="str">
            <v xml:space="preserve"> </v>
          </cell>
          <cell r="AK270" t="str">
            <v xml:space="preserve"> </v>
          </cell>
          <cell r="AL270" t="str">
            <v xml:space="preserve"> </v>
          </cell>
          <cell r="AM270" t="str">
            <v xml:space="preserve"> </v>
          </cell>
          <cell r="AN270" t="str">
            <v xml:space="preserve"> </v>
          </cell>
          <cell r="AO270" t="str">
            <v xml:space="preserve"> </v>
          </cell>
          <cell r="AP270" t="str">
            <v>SV</v>
          </cell>
          <cell r="AQ270" t="str">
            <v>SV</v>
          </cell>
          <cell r="AR270" t="str">
            <v>SV</v>
          </cell>
          <cell r="AS270" t="str">
            <v>SV</v>
          </cell>
          <cell r="AT270" t="str">
            <v>SV</v>
          </cell>
          <cell r="AU270" t="str">
            <v>SV</v>
          </cell>
          <cell r="AV270">
            <v>199920.00005999999</v>
          </cell>
          <cell r="AW270">
            <v>199919.99862999999</v>
          </cell>
          <cell r="AX270">
            <v>0</v>
          </cell>
          <cell r="AY270">
            <v>-1</v>
          </cell>
          <cell r="AZ270" t="e">
            <v>#DIV/0!</v>
          </cell>
          <cell r="BB270">
            <v>0</v>
          </cell>
          <cell r="BC270">
            <v>-1</v>
          </cell>
          <cell r="BD270">
            <v>0</v>
          </cell>
          <cell r="BF270">
            <v>0</v>
          </cell>
          <cell r="BG270">
            <v>-1</v>
          </cell>
          <cell r="BH270">
            <v>0</v>
          </cell>
        </row>
        <row r="271">
          <cell r="B271">
            <v>41674</v>
          </cell>
          <cell r="C271">
            <v>669576020548</v>
          </cell>
          <cell r="D271" t="str">
            <v>VINO DUCKHORN VINEYARDS NAPA VALLEY CHARDONNAY 750</v>
          </cell>
          <cell r="E271">
            <v>1</v>
          </cell>
          <cell r="F271" t="str">
            <v>BEBIDAS</v>
          </cell>
          <cell r="G271" t="str">
            <v>BEBIDAS</v>
          </cell>
          <cell r="H271" t="str">
            <v>VINOS FINOS Y VARIETALES</v>
          </cell>
          <cell r="I271" t="str">
            <v>INSUMOS PROVEEDORES</v>
          </cell>
          <cell r="J271" t="str">
            <v>CHALECO</v>
          </cell>
          <cell r="K271" t="str">
            <v>DUCKHORN VINEYARDS NAPA VALLEY</v>
          </cell>
          <cell r="L271">
            <v>114</v>
          </cell>
          <cell r="M271" t="str">
            <v>APOLO IMPORT S.A. 2 - TRENTINO (114)</v>
          </cell>
          <cell r="N271">
            <v>0</v>
          </cell>
          <cell r="O271">
            <v>0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 t="str">
            <v xml:space="preserve"> </v>
          </cell>
          <cell r="AK271" t="str">
            <v xml:space="preserve"> </v>
          </cell>
          <cell r="AL271" t="str">
            <v xml:space="preserve"> </v>
          </cell>
          <cell r="AM271" t="str">
            <v xml:space="preserve"> </v>
          </cell>
          <cell r="AN271" t="str">
            <v xml:space="preserve"> </v>
          </cell>
          <cell r="AO271" t="str">
            <v xml:space="preserve"> </v>
          </cell>
          <cell r="AP271" t="str">
            <v>SV</v>
          </cell>
          <cell r="AQ271" t="str">
            <v>SV</v>
          </cell>
          <cell r="AR271" t="str">
            <v>SV</v>
          </cell>
          <cell r="AS271" t="str">
            <v>SV</v>
          </cell>
          <cell r="AT271" t="str">
            <v>SV</v>
          </cell>
          <cell r="AU271" t="str">
            <v>SV</v>
          </cell>
          <cell r="AV271">
            <v>246589.99999700001</v>
          </cell>
          <cell r="AW271">
            <v>246589.99999700001</v>
          </cell>
          <cell r="AX271">
            <v>0</v>
          </cell>
          <cell r="AY271">
            <v>-1</v>
          </cell>
          <cell r="AZ271" t="e">
            <v>#DIV/0!</v>
          </cell>
          <cell r="BB271">
            <v>0</v>
          </cell>
          <cell r="BC271">
            <v>-1</v>
          </cell>
          <cell r="BD271">
            <v>0</v>
          </cell>
          <cell r="BF271">
            <v>0</v>
          </cell>
          <cell r="BG271">
            <v>-1</v>
          </cell>
          <cell r="BH271">
            <v>0</v>
          </cell>
        </row>
        <row r="272">
          <cell r="B272">
            <v>41678</v>
          </cell>
          <cell r="C272">
            <v>669576019269</v>
          </cell>
          <cell r="D272" t="str">
            <v>VINO CABERNET SAUVIGNON 750ml DECOY</v>
          </cell>
          <cell r="E272">
            <v>1</v>
          </cell>
          <cell r="F272" t="str">
            <v>BEBIDAS</v>
          </cell>
          <cell r="G272" t="str">
            <v>BEBIDAS</v>
          </cell>
          <cell r="H272" t="str">
            <v>VINOS FINOS Y VARIETALES</v>
          </cell>
          <cell r="I272" t="str">
            <v>INSUMOS PROVEEDORES</v>
          </cell>
          <cell r="J272" t="str">
            <v>CHALECO</v>
          </cell>
          <cell r="K272" t="str">
            <v>DECOY</v>
          </cell>
          <cell r="L272">
            <v>114</v>
          </cell>
          <cell r="M272" t="str">
            <v>APOLO IMPORT S.A. 2 - TRENTINO (114)</v>
          </cell>
          <cell r="N272">
            <v>0</v>
          </cell>
          <cell r="O272">
            <v>0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 t="str">
            <v xml:space="preserve"> </v>
          </cell>
          <cell r="AK272" t="str">
            <v xml:space="preserve"> </v>
          </cell>
          <cell r="AL272" t="str">
            <v xml:space="preserve"> </v>
          </cell>
          <cell r="AM272" t="str">
            <v xml:space="preserve"> </v>
          </cell>
          <cell r="AN272" t="str">
            <v xml:space="preserve"> </v>
          </cell>
          <cell r="AO272" t="str">
            <v xml:space="preserve"> </v>
          </cell>
          <cell r="AP272" t="str">
            <v>SV</v>
          </cell>
          <cell r="AQ272" t="str">
            <v>SV</v>
          </cell>
          <cell r="AR272" t="str">
            <v>SV</v>
          </cell>
          <cell r="AS272" t="str">
            <v>SV</v>
          </cell>
          <cell r="AT272" t="str">
            <v>SV</v>
          </cell>
          <cell r="AU272" t="str">
            <v>SV</v>
          </cell>
          <cell r="AV272">
            <v>199920.00005999999</v>
          </cell>
          <cell r="AW272">
            <v>199919.99862999999</v>
          </cell>
          <cell r="AX272">
            <v>0</v>
          </cell>
          <cell r="AY272">
            <v>-1</v>
          </cell>
          <cell r="AZ272" t="e">
            <v>#DIV/0!</v>
          </cell>
          <cell r="BB272">
            <v>0</v>
          </cell>
          <cell r="BC272">
            <v>-1</v>
          </cell>
          <cell r="BD272">
            <v>0</v>
          </cell>
          <cell r="BF272">
            <v>0</v>
          </cell>
          <cell r="BG272">
            <v>-1</v>
          </cell>
          <cell r="BH272">
            <v>0</v>
          </cell>
        </row>
        <row r="273">
          <cell r="B273">
            <v>41677</v>
          </cell>
          <cell r="C273">
            <v>669576019245</v>
          </cell>
          <cell r="D273" t="str">
            <v>VINO CHARDONNAY 750ml DECOY</v>
          </cell>
          <cell r="E273">
            <v>1</v>
          </cell>
          <cell r="F273" t="str">
            <v>BEBIDAS</v>
          </cell>
          <cell r="G273" t="str">
            <v>BEBIDAS</v>
          </cell>
          <cell r="H273" t="str">
            <v>VINOS FINOS Y VARIETALES</v>
          </cell>
          <cell r="I273" t="str">
            <v>INSUMOS PROVEEDORES</v>
          </cell>
          <cell r="J273" t="str">
            <v>CHALECO</v>
          </cell>
          <cell r="K273" t="str">
            <v>DECOY</v>
          </cell>
          <cell r="L273">
            <v>114</v>
          </cell>
          <cell r="M273" t="str">
            <v>APOLO IMPORT S.A. 2 - TRENTINO (114)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0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 t="str">
            <v xml:space="preserve"> </v>
          </cell>
          <cell r="AK273" t="str">
            <v xml:space="preserve"> </v>
          </cell>
          <cell r="AL273" t="str">
            <v xml:space="preserve"> </v>
          </cell>
          <cell r="AM273" t="str">
            <v xml:space="preserve"> </v>
          </cell>
          <cell r="AN273" t="str">
            <v xml:space="preserve"> </v>
          </cell>
          <cell r="AO273" t="str">
            <v xml:space="preserve"> </v>
          </cell>
          <cell r="AP273" t="str">
            <v>SV</v>
          </cell>
          <cell r="AQ273" t="str">
            <v>SV</v>
          </cell>
          <cell r="AR273" t="str">
            <v>SV</v>
          </cell>
          <cell r="AS273" t="str">
            <v>SV</v>
          </cell>
          <cell r="AT273" t="str">
            <v>SV</v>
          </cell>
          <cell r="AU273" t="str">
            <v>SV</v>
          </cell>
          <cell r="AV273">
            <v>171580.00002000001</v>
          </cell>
          <cell r="AW273">
            <v>171579.99825999999</v>
          </cell>
          <cell r="AX273">
            <v>0</v>
          </cell>
          <cell r="AY273">
            <v>-1</v>
          </cell>
          <cell r="AZ273" t="e">
            <v>#DIV/0!</v>
          </cell>
          <cell r="BB273">
            <v>0</v>
          </cell>
          <cell r="BC273">
            <v>-1</v>
          </cell>
          <cell r="BD273">
            <v>0</v>
          </cell>
          <cell r="BF273">
            <v>0</v>
          </cell>
          <cell r="BG273">
            <v>-1</v>
          </cell>
          <cell r="BH273">
            <v>0</v>
          </cell>
        </row>
        <row r="274">
          <cell r="B274">
            <v>41675</v>
          </cell>
          <cell r="C274">
            <v>669576019184</v>
          </cell>
          <cell r="D274" t="str">
            <v>VINO ESPUMANTE BRUT 750ml DECOY</v>
          </cell>
          <cell r="E274">
            <v>1</v>
          </cell>
          <cell r="F274" t="str">
            <v>BEBIDAS</v>
          </cell>
          <cell r="G274" t="str">
            <v>BEBIDAS</v>
          </cell>
          <cell r="H274" t="str">
            <v>VINOS FINOS Y VARIETALES</v>
          </cell>
          <cell r="I274" t="str">
            <v>INSUMOS PROVEEDORES</v>
          </cell>
          <cell r="J274" t="str">
            <v>CHALECO</v>
          </cell>
          <cell r="K274" t="str">
            <v>DECOY</v>
          </cell>
          <cell r="L274">
            <v>114</v>
          </cell>
          <cell r="M274" t="str">
            <v>APOLO IMPORT S.A. 2 - TRENTINO (114)</v>
          </cell>
          <cell r="N274">
            <v>0</v>
          </cell>
          <cell r="O274">
            <v>0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 t="str">
            <v xml:space="preserve"> </v>
          </cell>
          <cell r="AK274" t="str">
            <v xml:space="preserve"> </v>
          </cell>
          <cell r="AL274" t="str">
            <v xml:space="preserve"> </v>
          </cell>
          <cell r="AM274" t="str">
            <v xml:space="preserve"> </v>
          </cell>
          <cell r="AN274" t="str">
            <v xml:space="preserve"> </v>
          </cell>
          <cell r="AO274" t="str">
            <v xml:space="preserve"> </v>
          </cell>
          <cell r="AP274" t="str">
            <v>SV</v>
          </cell>
          <cell r="AQ274" t="str">
            <v>SV</v>
          </cell>
          <cell r="AR274" t="str">
            <v>SV</v>
          </cell>
          <cell r="AS274" t="str">
            <v>SV</v>
          </cell>
          <cell r="AT274" t="str">
            <v>SV</v>
          </cell>
          <cell r="AU274" t="str">
            <v>SV</v>
          </cell>
          <cell r="AV274">
            <v>163250.00000100001</v>
          </cell>
          <cell r="AW274">
            <v>163249.99900000001</v>
          </cell>
          <cell r="AX274">
            <v>0</v>
          </cell>
          <cell r="AY274">
            <v>-1</v>
          </cell>
          <cell r="AZ274" t="e">
            <v>#DIV/0!</v>
          </cell>
          <cell r="BB274">
            <v>0</v>
          </cell>
          <cell r="BC274">
            <v>-1</v>
          </cell>
          <cell r="BD274">
            <v>0</v>
          </cell>
          <cell r="BF274">
            <v>0</v>
          </cell>
          <cell r="BG274">
            <v>-1</v>
          </cell>
          <cell r="BH274">
            <v>0</v>
          </cell>
        </row>
        <row r="275">
          <cell r="B275">
            <v>41676</v>
          </cell>
          <cell r="C275">
            <v>669576020562</v>
          </cell>
          <cell r="D275" t="str">
            <v>VINO ROSE 750ml DECOY</v>
          </cell>
          <cell r="E275">
            <v>1</v>
          </cell>
          <cell r="F275" t="str">
            <v>BEBIDAS</v>
          </cell>
          <cell r="G275" t="str">
            <v>BEBIDAS</v>
          </cell>
          <cell r="H275" t="str">
            <v>VINOS FINOS Y VARIETALES</v>
          </cell>
          <cell r="I275" t="str">
            <v>INSUMOS PROVEEDORES</v>
          </cell>
          <cell r="J275" t="str">
            <v>CHALECO</v>
          </cell>
          <cell r="K275" t="str">
            <v>DECOY</v>
          </cell>
          <cell r="L275">
            <v>114</v>
          </cell>
          <cell r="M275" t="str">
            <v>APOLO IMPORT S.A. 2 - TRENTINO (114)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 t="str">
            <v xml:space="preserve"> </v>
          </cell>
          <cell r="AK275" t="str">
            <v xml:space="preserve"> </v>
          </cell>
          <cell r="AL275" t="str">
            <v xml:space="preserve"> </v>
          </cell>
          <cell r="AM275" t="str">
            <v xml:space="preserve"> </v>
          </cell>
          <cell r="AN275" t="str">
            <v xml:space="preserve"> </v>
          </cell>
          <cell r="AO275" t="str">
            <v xml:space="preserve"> </v>
          </cell>
          <cell r="AP275" t="str">
            <v>SV</v>
          </cell>
          <cell r="AQ275" t="str">
            <v>SV</v>
          </cell>
          <cell r="AR275" t="str">
            <v>SV</v>
          </cell>
          <cell r="AS275" t="str">
            <v>SV</v>
          </cell>
          <cell r="AT275" t="str">
            <v>SV</v>
          </cell>
          <cell r="AU275" t="str">
            <v>SV</v>
          </cell>
          <cell r="AV275">
            <v>141579.99999000001</v>
          </cell>
          <cell r="AW275">
            <v>141580.00076</v>
          </cell>
          <cell r="AX275">
            <v>0</v>
          </cell>
          <cell r="AY275">
            <v>-1</v>
          </cell>
          <cell r="AZ275" t="e">
            <v>#DIV/0!</v>
          </cell>
          <cell r="BB275">
            <v>0</v>
          </cell>
          <cell r="BC275">
            <v>-1</v>
          </cell>
          <cell r="BD275">
            <v>0</v>
          </cell>
          <cell r="BF275">
            <v>0</v>
          </cell>
          <cell r="BG275">
            <v>-1</v>
          </cell>
          <cell r="BH275">
            <v>0</v>
          </cell>
        </row>
        <row r="276">
          <cell r="B276">
            <v>41679</v>
          </cell>
          <cell r="C276">
            <v>669576030158</v>
          </cell>
          <cell r="D276" t="str">
            <v>VINO POSTMARK PASO ROBLES CABERNET SAUVIGNON 750 m</v>
          </cell>
          <cell r="E276">
            <v>1</v>
          </cell>
          <cell r="F276" t="str">
            <v>BEBIDAS</v>
          </cell>
          <cell r="G276" t="str">
            <v>BEBIDAS</v>
          </cell>
          <cell r="H276" t="str">
            <v>VINOS FINOS Y VARIETALES</v>
          </cell>
          <cell r="I276" t="str">
            <v>INSUMOS PROVEEDORES</v>
          </cell>
          <cell r="J276" t="str">
            <v>CHALECO</v>
          </cell>
          <cell r="K276" t="str">
            <v>POSTMARK PASO ROBLES</v>
          </cell>
          <cell r="L276">
            <v>114</v>
          </cell>
          <cell r="M276" t="str">
            <v>APOLO IMPORT S.A. 2 - TRENTINO (114)</v>
          </cell>
          <cell r="N276">
            <v>0</v>
          </cell>
          <cell r="O276">
            <v>0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>
            <v>0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 t="str">
            <v xml:space="preserve"> </v>
          </cell>
          <cell r="AK276" t="str">
            <v xml:space="preserve"> </v>
          </cell>
          <cell r="AL276" t="str">
            <v xml:space="preserve"> </v>
          </cell>
          <cell r="AM276" t="str">
            <v xml:space="preserve"> </v>
          </cell>
          <cell r="AN276" t="str">
            <v xml:space="preserve"> </v>
          </cell>
          <cell r="AO276" t="str">
            <v xml:space="preserve"> </v>
          </cell>
          <cell r="AP276" t="str">
            <v>SV</v>
          </cell>
          <cell r="AQ276" t="str">
            <v>SV</v>
          </cell>
          <cell r="AR276" t="str">
            <v>SV</v>
          </cell>
          <cell r="AS276" t="str">
            <v>SV</v>
          </cell>
          <cell r="AT276" t="str">
            <v>SV</v>
          </cell>
          <cell r="AU276" t="str">
            <v>SV</v>
          </cell>
          <cell r="AV276">
            <v>199920.00000500001</v>
          </cell>
          <cell r="AW276">
            <v>199920.00000500001</v>
          </cell>
          <cell r="AX276">
            <v>0</v>
          </cell>
          <cell r="AY276">
            <v>-1</v>
          </cell>
          <cell r="AZ276" t="e">
            <v>#DIV/0!</v>
          </cell>
          <cell r="BB276">
            <v>0</v>
          </cell>
          <cell r="BC276">
            <v>-1</v>
          </cell>
          <cell r="BD276">
            <v>0</v>
          </cell>
          <cell r="BF276">
            <v>0</v>
          </cell>
          <cell r="BG276">
            <v>-1</v>
          </cell>
          <cell r="BH276">
            <v>0</v>
          </cell>
        </row>
        <row r="277">
          <cell r="B277">
            <v>12502</v>
          </cell>
          <cell r="C277">
            <v>7798140000471</v>
          </cell>
          <cell r="D277" t="str">
            <v>VINO MALBEC 750ml CARELLI</v>
          </cell>
          <cell r="E277">
            <v>6</v>
          </cell>
          <cell r="F277" t="str">
            <v>BEBIDAS</v>
          </cell>
          <cell r="G277" t="str">
            <v>BEBIDAS</v>
          </cell>
          <cell r="H277" t="str">
            <v>VINOS FINOS Y VARIETALES</v>
          </cell>
          <cell r="I277" t="str">
            <v>ARGENTINA</v>
          </cell>
          <cell r="J277" t="str">
            <v>CARELLI_x000D_</v>
          </cell>
          <cell r="K277" t="str">
            <v>CARELLI</v>
          </cell>
          <cell r="L277">
            <v>114</v>
          </cell>
          <cell r="M277" t="str">
            <v>APOLO IMPORT S.A. 2 - TRENTINO (114)</v>
          </cell>
          <cell r="N277">
            <v>0</v>
          </cell>
          <cell r="O277">
            <v>0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 t="str">
            <v xml:space="preserve"> </v>
          </cell>
          <cell r="AK277" t="str">
            <v xml:space="preserve"> </v>
          </cell>
          <cell r="AL277" t="str">
            <v xml:space="preserve"> </v>
          </cell>
          <cell r="AM277" t="str">
            <v xml:space="preserve"> </v>
          </cell>
          <cell r="AN277" t="str">
            <v xml:space="preserve"> </v>
          </cell>
          <cell r="AO277" t="str">
            <v xml:space="preserve"> </v>
          </cell>
          <cell r="AP277" t="str">
            <v>SV</v>
          </cell>
          <cell r="AQ277" t="str">
            <v>SV</v>
          </cell>
          <cell r="AR277" t="str">
            <v>SV</v>
          </cell>
          <cell r="AS277" t="str">
            <v>SV</v>
          </cell>
          <cell r="AT277" t="str">
            <v>SV</v>
          </cell>
          <cell r="AU277" t="str">
            <v>SV</v>
          </cell>
          <cell r="AV277">
            <v>421871.00000100001</v>
          </cell>
          <cell r="AW277">
            <v>421870.69672000001</v>
          </cell>
          <cell r="AX277">
            <v>599900</v>
          </cell>
          <cell r="AY277">
            <v>0.42199866783585027</v>
          </cell>
          <cell r="AZ277">
            <v>0.2967644607417903</v>
          </cell>
          <cell r="BA277">
            <v>574900</v>
          </cell>
          <cell r="BB277">
            <v>2</v>
          </cell>
          <cell r="BC277">
            <v>0.36273884670583478</v>
          </cell>
          <cell r="BD277">
            <v>0.26618368411723775</v>
          </cell>
          <cell r="BE277">
            <v>549900</v>
          </cell>
          <cell r="BF277">
            <v>6</v>
          </cell>
          <cell r="BG277">
            <v>0.30347902557581952</v>
          </cell>
          <cell r="BH277">
            <v>0.2328223313311511</v>
          </cell>
        </row>
        <row r="278">
          <cell r="B278">
            <v>12504</v>
          </cell>
          <cell r="C278">
            <v>7798140000693</v>
          </cell>
          <cell r="D278" t="str">
            <v>VINO BONARDA 750ml RVA CARLA CHIARO</v>
          </cell>
          <cell r="E278">
            <v>6</v>
          </cell>
          <cell r="F278" t="str">
            <v>BEBIDAS</v>
          </cell>
          <cell r="G278" t="str">
            <v>BEBIDAS</v>
          </cell>
          <cell r="H278" t="str">
            <v>VINOS FINOS Y VARIETALES</v>
          </cell>
          <cell r="I278" t="str">
            <v>ARGENTINA</v>
          </cell>
          <cell r="J278" t="str">
            <v>CARELLI_x000D_</v>
          </cell>
          <cell r="K278" t="str">
            <v>CARLA CHIARO</v>
          </cell>
          <cell r="L278">
            <v>114</v>
          </cell>
          <cell r="M278" t="str">
            <v>APOLO IMPORT S.A. 2 - TRENTINO (114)</v>
          </cell>
          <cell r="N278">
            <v>0</v>
          </cell>
          <cell r="O278">
            <v>0</v>
          </cell>
          <cell r="P278">
            <v>0</v>
          </cell>
          <cell r="Q278">
            <v>0</v>
          </cell>
          <cell r="R278">
            <v>1</v>
          </cell>
          <cell r="S278">
            <v>0</v>
          </cell>
          <cell r="T278">
            <v>0</v>
          </cell>
          <cell r="U278">
            <v>0</v>
          </cell>
          <cell r="V278">
            <v>2</v>
          </cell>
          <cell r="W278">
            <v>0</v>
          </cell>
          <cell r="X278">
            <v>0</v>
          </cell>
          <cell r="Y278">
            <v>0</v>
          </cell>
          <cell r="Z278">
            <v>1</v>
          </cell>
          <cell r="AA278">
            <v>0</v>
          </cell>
          <cell r="AB278">
            <v>0</v>
          </cell>
          <cell r="AC278">
            <v>0</v>
          </cell>
          <cell r="AD278">
            <v>2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 t="str">
            <v xml:space="preserve"> </v>
          </cell>
          <cell r="AK278" t="str">
            <v xml:space="preserve"> </v>
          </cell>
          <cell r="AL278" t="str">
            <v xml:space="preserve"> </v>
          </cell>
          <cell r="AM278" t="str">
            <v xml:space="preserve"> </v>
          </cell>
          <cell r="AN278" t="str">
            <v xml:space="preserve"> </v>
          </cell>
          <cell r="AO278" t="str">
            <v xml:space="preserve"> </v>
          </cell>
          <cell r="AP278" t="str">
            <v>SV</v>
          </cell>
          <cell r="AQ278" t="str">
            <v>SV</v>
          </cell>
          <cell r="AR278" t="str">
            <v>SV</v>
          </cell>
          <cell r="AS278" t="str">
            <v>SV</v>
          </cell>
          <cell r="AT278" t="str">
            <v>SV</v>
          </cell>
          <cell r="AU278" t="str">
            <v>SV</v>
          </cell>
          <cell r="AV278">
            <v>89899.999970000004</v>
          </cell>
          <cell r="AW278">
            <v>69988.973559999999</v>
          </cell>
          <cell r="AX278">
            <v>107900</v>
          </cell>
          <cell r="AY278">
            <v>0.20022246981097513</v>
          </cell>
          <cell r="AZ278">
            <v>0.16682113095458753</v>
          </cell>
          <cell r="BA278">
            <v>99900</v>
          </cell>
          <cell r="BB278">
            <v>3</v>
          </cell>
          <cell r="BC278">
            <v>0.11123470559885473</v>
          </cell>
          <cell r="BD278">
            <v>0.10010010040040036</v>
          </cell>
          <cell r="BE278">
            <v>0</v>
          </cell>
          <cell r="BF278">
            <v>0</v>
          </cell>
          <cell r="BG278">
            <v>-1</v>
          </cell>
          <cell r="BH278">
            <v>0</v>
          </cell>
        </row>
        <row r="279">
          <cell r="B279">
            <v>12503</v>
          </cell>
          <cell r="C279">
            <v>7798140000327</v>
          </cell>
          <cell r="D279" t="str">
            <v>VINO MALBEC 750ml RVA CARLA CHIARO</v>
          </cell>
          <cell r="E279">
            <v>6</v>
          </cell>
          <cell r="F279" t="str">
            <v>BEBIDAS</v>
          </cell>
          <cell r="G279" t="str">
            <v>BEBIDAS</v>
          </cell>
          <cell r="H279" t="str">
            <v>VINOS FINOS Y VARIETALES</v>
          </cell>
          <cell r="I279" t="str">
            <v>ARGENTINA</v>
          </cell>
          <cell r="J279" t="str">
            <v>CARELLI_x000D_</v>
          </cell>
          <cell r="K279" t="str">
            <v>CARLA CHIARO</v>
          </cell>
          <cell r="L279">
            <v>114</v>
          </cell>
          <cell r="M279" t="str">
            <v>APOLO IMPORT S.A. 2 - TRENTINO (114)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2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 t="str">
            <v xml:space="preserve"> </v>
          </cell>
          <cell r="AK279" t="str">
            <v xml:space="preserve"> </v>
          </cell>
          <cell r="AL279" t="str">
            <v xml:space="preserve"> </v>
          </cell>
          <cell r="AM279" t="str">
            <v xml:space="preserve"> </v>
          </cell>
          <cell r="AN279" t="str">
            <v xml:space="preserve"> </v>
          </cell>
          <cell r="AO279" t="str">
            <v xml:space="preserve"> </v>
          </cell>
          <cell r="AP279" t="str">
            <v>SV</v>
          </cell>
          <cell r="AQ279" t="str">
            <v>SV</v>
          </cell>
          <cell r="AR279" t="str">
            <v>SV</v>
          </cell>
          <cell r="AS279" t="str">
            <v>SV</v>
          </cell>
          <cell r="AT279" t="str">
            <v>SV</v>
          </cell>
          <cell r="AU279" t="str">
            <v>SV</v>
          </cell>
          <cell r="AV279">
            <v>89899.999970000004</v>
          </cell>
          <cell r="AW279">
            <v>69138.72163</v>
          </cell>
          <cell r="AX279">
            <v>107900</v>
          </cell>
          <cell r="AY279">
            <v>0.20022246981097513</v>
          </cell>
          <cell r="AZ279">
            <v>0.16682113095458753</v>
          </cell>
          <cell r="BA279">
            <v>99900</v>
          </cell>
          <cell r="BB279">
            <v>3</v>
          </cell>
          <cell r="BC279">
            <v>0.11123470559885473</v>
          </cell>
          <cell r="BD279">
            <v>0.10010010040040036</v>
          </cell>
          <cell r="BE279">
            <v>0</v>
          </cell>
          <cell r="BF279">
            <v>0</v>
          </cell>
          <cell r="BG279">
            <v>-1</v>
          </cell>
          <cell r="BH279">
            <v>0</v>
          </cell>
        </row>
        <row r="280">
          <cell r="B280">
            <v>12511</v>
          </cell>
          <cell r="C280">
            <v>7798140000662</v>
          </cell>
          <cell r="D280" t="str">
            <v>VINO CAB SAUVIGNON/MERLOT 750ml 34.</v>
          </cell>
          <cell r="E280">
            <v>6</v>
          </cell>
          <cell r="F280" t="str">
            <v>BEBIDAS</v>
          </cell>
          <cell r="G280" t="str">
            <v>BEBIDAS</v>
          </cell>
          <cell r="H280" t="str">
            <v>VINOS FINOS Y VARIETALES</v>
          </cell>
          <cell r="I280" t="str">
            <v>ARGENTINA</v>
          </cell>
          <cell r="J280" t="str">
            <v>CARELLI_x000D_</v>
          </cell>
          <cell r="K280" t="str">
            <v>34</v>
          </cell>
          <cell r="L280">
            <v>114</v>
          </cell>
          <cell r="M280" t="str">
            <v>APOLO IMPORT S.A. 2 - TRENTINO (114)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  <cell r="R280">
            <v>1</v>
          </cell>
          <cell r="S280">
            <v>6</v>
          </cell>
          <cell r="T280">
            <v>3</v>
          </cell>
          <cell r="U280">
            <v>5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2</v>
          </cell>
          <cell r="AA280">
            <v>0</v>
          </cell>
          <cell r="AB280">
            <v>0</v>
          </cell>
          <cell r="AC280">
            <v>1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 t="str">
            <v xml:space="preserve"> </v>
          </cell>
          <cell r="AK280" t="str">
            <v xml:space="preserve"> </v>
          </cell>
          <cell r="AL280" t="str">
            <v xml:space="preserve"> </v>
          </cell>
          <cell r="AM280" t="str">
            <v xml:space="preserve"> </v>
          </cell>
          <cell r="AN280" t="str">
            <v xml:space="preserve"> </v>
          </cell>
          <cell r="AO280" t="str">
            <v xml:space="preserve"> </v>
          </cell>
          <cell r="AP280" t="str">
            <v>SV</v>
          </cell>
          <cell r="AQ280">
            <v>0</v>
          </cell>
          <cell r="AR280" t="str">
            <v>SV</v>
          </cell>
          <cell r="AS280">
            <v>0</v>
          </cell>
          <cell r="AT280" t="str">
            <v>SV</v>
          </cell>
          <cell r="AU280" t="str">
            <v>SV</v>
          </cell>
          <cell r="AV280">
            <v>37419.999980000001</v>
          </cell>
          <cell r="AW280">
            <v>30429.828440000001</v>
          </cell>
          <cell r="AX280">
            <v>44900</v>
          </cell>
          <cell r="AY280">
            <v>0.19989310593259924</v>
          </cell>
          <cell r="AZ280">
            <v>0.1665924280623608</v>
          </cell>
          <cell r="BA280">
            <v>41900</v>
          </cell>
          <cell r="BB280">
            <v>3</v>
          </cell>
          <cell r="BC280">
            <v>0.11972207435581073</v>
          </cell>
          <cell r="BD280">
            <v>0.1069212415274463</v>
          </cell>
          <cell r="BE280">
            <v>39900</v>
          </cell>
          <cell r="BF280">
            <v>6</v>
          </cell>
          <cell r="BG280">
            <v>6.6274719971285201E-2</v>
          </cell>
          <cell r="BH280">
            <v>6.2155388972431065E-2</v>
          </cell>
        </row>
        <row r="281">
          <cell r="B281">
            <v>12507</v>
          </cell>
          <cell r="C281">
            <v>7798140000181</v>
          </cell>
          <cell r="D281" t="str">
            <v>VINO CABERNET SAUVIGNON 750ml 34.</v>
          </cell>
          <cell r="E281">
            <v>6</v>
          </cell>
          <cell r="F281" t="str">
            <v>BEBIDAS</v>
          </cell>
          <cell r="G281" t="str">
            <v>BEBIDAS</v>
          </cell>
          <cell r="H281" t="str">
            <v>VINOS FINOS Y VARIETALES</v>
          </cell>
          <cell r="I281" t="str">
            <v>ARGENTINA</v>
          </cell>
          <cell r="J281" t="str">
            <v>CARELLI_x000D_</v>
          </cell>
          <cell r="K281" t="str">
            <v>34</v>
          </cell>
          <cell r="L281">
            <v>114</v>
          </cell>
          <cell r="M281" t="str">
            <v>APOLO IMPORT S.A. 2 - TRENTINO (114)</v>
          </cell>
          <cell r="N281">
            <v>1</v>
          </cell>
          <cell r="O281">
            <v>1</v>
          </cell>
          <cell r="P281">
            <v>1</v>
          </cell>
          <cell r="Q281">
            <v>2</v>
          </cell>
          <cell r="R281">
            <v>2</v>
          </cell>
          <cell r="S281">
            <v>2</v>
          </cell>
          <cell r="T281">
            <v>2</v>
          </cell>
          <cell r="U281">
            <v>3</v>
          </cell>
          <cell r="V281">
            <v>2</v>
          </cell>
          <cell r="W281">
            <v>2</v>
          </cell>
          <cell r="X281">
            <v>1</v>
          </cell>
          <cell r="Y281">
            <v>0</v>
          </cell>
          <cell r="Z281">
            <v>3</v>
          </cell>
          <cell r="AA281">
            <v>2</v>
          </cell>
          <cell r="AB281">
            <v>5</v>
          </cell>
          <cell r="AC281">
            <v>1</v>
          </cell>
          <cell r="AD281">
            <v>1</v>
          </cell>
          <cell r="AE281">
            <v>0</v>
          </cell>
          <cell r="AF281">
            <v>2</v>
          </cell>
          <cell r="AG281">
            <v>4</v>
          </cell>
          <cell r="AH281">
            <v>0</v>
          </cell>
          <cell r="AI281">
            <v>0</v>
          </cell>
          <cell r="AJ281" t="str">
            <v xml:space="preserve"> </v>
          </cell>
          <cell r="AK281" t="str">
            <v xml:space="preserve"> </v>
          </cell>
          <cell r="AL281" t="str">
            <v xml:space="preserve"> </v>
          </cell>
          <cell r="AM281" t="str">
            <v xml:space="preserve"> </v>
          </cell>
          <cell r="AN281" t="str">
            <v xml:space="preserve"> </v>
          </cell>
          <cell r="AO281" t="str">
            <v xml:space="preserve"> </v>
          </cell>
          <cell r="AP281">
            <v>0</v>
          </cell>
          <cell r="AQ281">
            <v>0</v>
          </cell>
          <cell r="AR281" t="str">
            <v>SV</v>
          </cell>
          <cell r="AS281">
            <v>0</v>
          </cell>
          <cell r="AT281">
            <v>0</v>
          </cell>
          <cell r="AU281" t="str">
            <v>SV</v>
          </cell>
          <cell r="AV281">
            <v>37419.999980000001</v>
          </cell>
          <cell r="AW281">
            <v>31032.427800000001</v>
          </cell>
          <cell r="AX281">
            <v>44900</v>
          </cell>
          <cell r="AY281">
            <v>0.19989310593259924</v>
          </cell>
          <cell r="AZ281">
            <v>0.1665924280623608</v>
          </cell>
          <cell r="BA281">
            <v>41900</v>
          </cell>
          <cell r="BB281">
            <v>3</v>
          </cell>
          <cell r="BC281">
            <v>0.11972207435581073</v>
          </cell>
          <cell r="BD281">
            <v>0.1069212415274463</v>
          </cell>
          <cell r="BE281">
            <v>39900</v>
          </cell>
          <cell r="BF281">
            <v>6</v>
          </cell>
          <cell r="BG281">
            <v>6.6274719971285201E-2</v>
          </cell>
          <cell r="BH281">
            <v>6.2155388972431065E-2</v>
          </cell>
        </row>
        <row r="282">
          <cell r="B282">
            <v>12510</v>
          </cell>
          <cell r="C282">
            <v>7798140000969</v>
          </cell>
          <cell r="D282" t="str">
            <v>VINO CHARDONNAY 750ml 34.</v>
          </cell>
          <cell r="E282">
            <v>6</v>
          </cell>
          <cell r="F282" t="str">
            <v>BEBIDAS</v>
          </cell>
          <cell r="G282" t="str">
            <v>BEBIDAS</v>
          </cell>
          <cell r="H282" t="str">
            <v>VINOS FINOS Y VARIETALES</v>
          </cell>
          <cell r="I282" t="str">
            <v>ARGENTINA</v>
          </cell>
          <cell r="J282" t="str">
            <v>CARELLI_x000D_</v>
          </cell>
          <cell r="K282" t="str">
            <v>34</v>
          </cell>
          <cell r="L282">
            <v>114</v>
          </cell>
          <cell r="M282" t="str">
            <v>APOLO IMPORT S.A. 2 - TRENTINO (114)</v>
          </cell>
          <cell r="N282">
            <v>6</v>
          </cell>
          <cell r="O282">
            <v>0</v>
          </cell>
          <cell r="P282">
            <v>0</v>
          </cell>
          <cell r="Q282">
            <v>0</v>
          </cell>
          <cell r="R282">
            <v>0</v>
          </cell>
          <cell r="S282">
            <v>3</v>
          </cell>
          <cell r="T282">
            <v>2</v>
          </cell>
          <cell r="U282">
            <v>1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3</v>
          </cell>
          <cell r="AA282">
            <v>0</v>
          </cell>
          <cell r="AB282">
            <v>3</v>
          </cell>
          <cell r="AC282">
            <v>5</v>
          </cell>
          <cell r="AD282">
            <v>4</v>
          </cell>
          <cell r="AE282">
            <v>1</v>
          </cell>
          <cell r="AF282">
            <v>1</v>
          </cell>
          <cell r="AG282">
            <v>0</v>
          </cell>
          <cell r="AH282">
            <v>0</v>
          </cell>
          <cell r="AI282">
            <v>0</v>
          </cell>
          <cell r="AJ282" t="str">
            <v xml:space="preserve"> </v>
          </cell>
          <cell r="AK282" t="str">
            <v xml:space="preserve"> </v>
          </cell>
          <cell r="AL282" t="str">
            <v xml:space="preserve"> </v>
          </cell>
          <cell r="AM282" t="str">
            <v xml:space="preserve"> </v>
          </cell>
          <cell r="AN282" t="str">
            <v xml:space="preserve"> </v>
          </cell>
          <cell r="AO282" t="str">
            <v xml:space="preserve"> </v>
          </cell>
          <cell r="AP282" t="str">
            <v>SV</v>
          </cell>
          <cell r="AQ282">
            <v>0</v>
          </cell>
          <cell r="AR282" t="str">
            <v>SV</v>
          </cell>
          <cell r="AS282">
            <v>0</v>
          </cell>
          <cell r="AT282" t="str">
            <v>SV</v>
          </cell>
          <cell r="AU282" t="str">
            <v>SV</v>
          </cell>
          <cell r="AV282">
            <v>37419.999980000001</v>
          </cell>
          <cell r="AW282">
            <v>33085.215239999998</v>
          </cell>
          <cell r="AX282">
            <v>44900</v>
          </cell>
          <cell r="AY282">
            <v>0.19989310593259924</v>
          </cell>
          <cell r="AZ282">
            <v>0.1665924280623608</v>
          </cell>
          <cell r="BA282">
            <v>41900</v>
          </cell>
          <cell r="BB282">
            <v>3</v>
          </cell>
          <cell r="BC282">
            <v>0.11972207435581073</v>
          </cell>
          <cell r="BD282">
            <v>0.1069212415274463</v>
          </cell>
          <cell r="BE282">
            <v>39900</v>
          </cell>
          <cell r="BF282">
            <v>6</v>
          </cell>
          <cell r="BG282">
            <v>6.6274719971285201E-2</v>
          </cell>
          <cell r="BH282">
            <v>6.2155388972431065E-2</v>
          </cell>
        </row>
        <row r="283">
          <cell r="B283">
            <v>12508</v>
          </cell>
          <cell r="C283">
            <v>7798140000174</v>
          </cell>
          <cell r="D283" t="str">
            <v>VINO MALBEC 750ml 34.</v>
          </cell>
          <cell r="E283">
            <v>6</v>
          </cell>
          <cell r="F283" t="str">
            <v>BEBIDAS</v>
          </cell>
          <cell r="G283" t="str">
            <v>BEBIDAS</v>
          </cell>
          <cell r="H283" t="str">
            <v>VINOS FINOS Y VARIETALES</v>
          </cell>
          <cell r="I283" t="str">
            <v>ARGENTINA</v>
          </cell>
          <cell r="J283" t="str">
            <v>CARELLI_x000D_</v>
          </cell>
          <cell r="K283" t="str">
            <v>34</v>
          </cell>
          <cell r="L283">
            <v>114</v>
          </cell>
          <cell r="M283" t="str">
            <v>APOLO IMPORT S.A. 2 - TRENTINO (114)</v>
          </cell>
          <cell r="N283">
            <v>2</v>
          </cell>
          <cell r="O283">
            <v>6</v>
          </cell>
          <cell r="P283">
            <v>1</v>
          </cell>
          <cell r="Q283">
            <v>1</v>
          </cell>
          <cell r="R283">
            <v>2</v>
          </cell>
          <cell r="S283">
            <v>3</v>
          </cell>
          <cell r="T283">
            <v>2</v>
          </cell>
          <cell r="U283">
            <v>4</v>
          </cell>
          <cell r="V283">
            <v>0</v>
          </cell>
          <cell r="W283">
            <v>2</v>
          </cell>
          <cell r="X283">
            <v>0</v>
          </cell>
          <cell r="Y283">
            <v>3</v>
          </cell>
          <cell r="Z283">
            <v>2</v>
          </cell>
          <cell r="AA283">
            <v>2</v>
          </cell>
          <cell r="AB283">
            <v>1</v>
          </cell>
          <cell r="AC283">
            <v>4</v>
          </cell>
          <cell r="AD283">
            <v>0</v>
          </cell>
          <cell r="AE283">
            <v>2</v>
          </cell>
          <cell r="AF283">
            <v>4</v>
          </cell>
          <cell r="AG283">
            <v>4</v>
          </cell>
          <cell r="AH283">
            <v>0</v>
          </cell>
          <cell r="AI283">
            <v>0</v>
          </cell>
          <cell r="AJ283" t="str">
            <v xml:space="preserve"> </v>
          </cell>
          <cell r="AK283" t="str">
            <v xml:space="preserve"> </v>
          </cell>
          <cell r="AL283" t="str">
            <v xml:space="preserve"> </v>
          </cell>
          <cell r="AM283" t="str">
            <v xml:space="preserve"> </v>
          </cell>
          <cell r="AN283" t="str">
            <v xml:space="preserve"> </v>
          </cell>
          <cell r="AO283" t="str">
            <v xml:space="preserve"> 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 t="str">
            <v>SV</v>
          </cell>
          <cell r="AV283">
            <v>37419.999980000001</v>
          </cell>
          <cell r="AW283">
            <v>33063.667999999998</v>
          </cell>
          <cell r="AX283">
            <v>44900</v>
          </cell>
          <cell r="AY283">
            <v>0.19989310593259924</v>
          </cell>
          <cell r="AZ283">
            <v>0.1665924280623608</v>
          </cell>
          <cell r="BA283">
            <v>41900</v>
          </cell>
          <cell r="BB283">
            <v>3</v>
          </cell>
          <cell r="BC283">
            <v>0.11972207435581073</v>
          </cell>
          <cell r="BD283">
            <v>0.1069212415274463</v>
          </cell>
          <cell r="BE283">
            <v>39900</v>
          </cell>
          <cell r="BF283">
            <v>6</v>
          </cell>
          <cell r="BG283">
            <v>6.6274719971285201E-2</v>
          </cell>
          <cell r="BH283">
            <v>6.2155388972431065E-2</v>
          </cell>
        </row>
        <row r="284">
          <cell r="B284">
            <v>12506</v>
          </cell>
          <cell r="C284">
            <v>7798140000204</v>
          </cell>
          <cell r="D284" t="str">
            <v>VINO MERLOT 750ml 34.</v>
          </cell>
          <cell r="E284">
            <v>6</v>
          </cell>
          <cell r="F284" t="str">
            <v>BEBIDAS</v>
          </cell>
          <cell r="G284" t="str">
            <v>BEBIDAS</v>
          </cell>
          <cell r="H284" t="str">
            <v>VINOS FINOS Y VARIETALES</v>
          </cell>
          <cell r="I284" t="str">
            <v>ARGENTINA</v>
          </cell>
          <cell r="J284" t="str">
            <v>CARELLI_x000D_</v>
          </cell>
          <cell r="K284" t="str">
            <v>34</v>
          </cell>
          <cell r="L284">
            <v>114</v>
          </cell>
          <cell r="M284" t="str">
            <v>APOLO IMPORT S.A. 2 - TRENTINO (114)</v>
          </cell>
          <cell r="N284">
            <v>0</v>
          </cell>
          <cell r="O284">
            <v>1</v>
          </cell>
          <cell r="P284">
            <v>0</v>
          </cell>
          <cell r="Q284">
            <v>0</v>
          </cell>
          <cell r="R284">
            <v>0</v>
          </cell>
          <cell r="S284">
            <v>1</v>
          </cell>
          <cell r="T284">
            <v>1</v>
          </cell>
          <cell r="U284">
            <v>1</v>
          </cell>
          <cell r="V284">
            <v>1</v>
          </cell>
          <cell r="W284">
            <v>1</v>
          </cell>
          <cell r="X284">
            <v>0</v>
          </cell>
          <cell r="Y284">
            <v>0</v>
          </cell>
          <cell r="Z284">
            <v>1</v>
          </cell>
          <cell r="AA284">
            <v>0</v>
          </cell>
          <cell r="AB284">
            <v>2</v>
          </cell>
          <cell r="AC284">
            <v>1</v>
          </cell>
          <cell r="AD284">
            <v>0</v>
          </cell>
          <cell r="AE284">
            <v>2</v>
          </cell>
          <cell r="AF284">
            <v>1</v>
          </cell>
          <cell r="AG284">
            <v>1</v>
          </cell>
          <cell r="AH284">
            <v>0</v>
          </cell>
          <cell r="AI284">
            <v>0</v>
          </cell>
          <cell r="AJ284" t="str">
            <v xml:space="preserve"> </v>
          </cell>
          <cell r="AK284" t="str">
            <v xml:space="preserve"> </v>
          </cell>
          <cell r="AL284" t="str">
            <v xml:space="preserve"> </v>
          </cell>
          <cell r="AM284" t="str">
            <v xml:space="preserve"> </v>
          </cell>
          <cell r="AN284" t="str">
            <v xml:space="preserve"> </v>
          </cell>
          <cell r="AO284" t="str">
            <v xml:space="preserve"> </v>
          </cell>
          <cell r="AP284" t="str">
            <v>SV</v>
          </cell>
          <cell r="AQ284">
            <v>0</v>
          </cell>
          <cell r="AR284" t="str">
            <v>SV</v>
          </cell>
          <cell r="AS284">
            <v>0</v>
          </cell>
          <cell r="AT284">
            <v>0</v>
          </cell>
          <cell r="AU284" t="str">
            <v>SV</v>
          </cell>
          <cell r="AV284">
            <v>37419.999980000001</v>
          </cell>
          <cell r="AW284">
            <v>31527.184260000002</v>
          </cell>
          <cell r="AX284">
            <v>44900</v>
          </cell>
          <cell r="AY284">
            <v>0.19989310593259924</v>
          </cell>
          <cell r="AZ284">
            <v>0.1665924280623608</v>
          </cell>
          <cell r="BA284">
            <v>41900</v>
          </cell>
          <cell r="BB284">
            <v>3</v>
          </cell>
          <cell r="BC284">
            <v>0.11972207435581073</v>
          </cell>
          <cell r="BD284">
            <v>0.1069212415274463</v>
          </cell>
          <cell r="BE284">
            <v>39900</v>
          </cell>
          <cell r="BF284">
            <v>6</v>
          </cell>
          <cell r="BG284">
            <v>6.6274719971285201E-2</v>
          </cell>
          <cell r="BH284">
            <v>6.2155388972431065E-2</v>
          </cell>
        </row>
        <row r="285">
          <cell r="B285">
            <v>12505</v>
          </cell>
          <cell r="C285">
            <v>7798140000198</v>
          </cell>
          <cell r="D285" t="str">
            <v>VINO SYRAH 750ml 34.</v>
          </cell>
          <cell r="E285">
            <v>6</v>
          </cell>
          <cell r="F285" t="str">
            <v>BEBIDAS</v>
          </cell>
          <cell r="G285" t="str">
            <v>BEBIDAS</v>
          </cell>
          <cell r="H285" t="str">
            <v>VINOS FINOS Y VARIETALES</v>
          </cell>
          <cell r="I285" t="str">
            <v>ARGENTINA</v>
          </cell>
          <cell r="J285" t="str">
            <v>CARELLI_x000D_</v>
          </cell>
          <cell r="K285" t="str">
            <v>34</v>
          </cell>
          <cell r="L285">
            <v>114</v>
          </cell>
          <cell r="M285" t="str">
            <v>APOLO IMPORT S.A. 2 - TRENTINO (114)</v>
          </cell>
          <cell r="N285">
            <v>1</v>
          </cell>
          <cell r="O285">
            <v>1</v>
          </cell>
          <cell r="P285">
            <v>0</v>
          </cell>
          <cell r="Q285">
            <v>0</v>
          </cell>
          <cell r="R285">
            <v>0</v>
          </cell>
          <cell r="S285">
            <v>1</v>
          </cell>
          <cell r="T285">
            <v>4</v>
          </cell>
          <cell r="U285">
            <v>4</v>
          </cell>
          <cell r="V285">
            <v>0</v>
          </cell>
          <cell r="W285">
            <v>0</v>
          </cell>
          <cell r="X285">
            <v>1</v>
          </cell>
          <cell r="Y285">
            <v>1</v>
          </cell>
          <cell r="Z285">
            <v>3</v>
          </cell>
          <cell r="AA285">
            <v>0</v>
          </cell>
          <cell r="AB285">
            <v>3</v>
          </cell>
          <cell r="AC285">
            <v>4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 t="str">
            <v xml:space="preserve"> </v>
          </cell>
          <cell r="AK285" t="str">
            <v xml:space="preserve"> </v>
          </cell>
          <cell r="AL285" t="str">
            <v xml:space="preserve"> </v>
          </cell>
          <cell r="AM285" t="str">
            <v xml:space="preserve"> </v>
          </cell>
          <cell r="AN285" t="str">
            <v xml:space="preserve"> </v>
          </cell>
          <cell r="AO285" t="str">
            <v xml:space="preserve"> </v>
          </cell>
          <cell r="AP285" t="str">
            <v>SV</v>
          </cell>
          <cell r="AQ285">
            <v>0</v>
          </cell>
          <cell r="AR285">
            <v>0</v>
          </cell>
          <cell r="AS285">
            <v>0</v>
          </cell>
          <cell r="AT285" t="str">
            <v>SV</v>
          </cell>
          <cell r="AU285" t="str">
            <v>SV</v>
          </cell>
          <cell r="AV285">
            <v>37420.000002000001</v>
          </cell>
          <cell r="AW285">
            <v>31893.023690000002</v>
          </cell>
          <cell r="AX285">
            <v>44900</v>
          </cell>
          <cell r="AY285">
            <v>0.19989310522715686</v>
          </cell>
          <cell r="AZ285">
            <v>0.16659242757238304</v>
          </cell>
          <cell r="BA285">
            <v>41900</v>
          </cell>
          <cell r="BB285">
            <v>3</v>
          </cell>
          <cell r="BC285">
            <v>0.11972207369750287</v>
          </cell>
          <cell r="BD285">
            <v>0.10692124100238662</v>
          </cell>
          <cell r="BE285">
            <v>39900</v>
          </cell>
          <cell r="BF285">
            <v>6</v>
          </cell>
          <cell r="BG285">
            <v>6.627471934439999E-2</v>
          </cell>
          <cell r="BH285">
            <v>6.2155388421052615E-2</v>
          </cell>
        </row>
        <row r="286">
          <cell r="B286">
            <v>12509</v>
          </cell>
          <cell r="C286">
            <v>7798140000167</v>
          </cell>
          <cell r="D286" t="str">
            <v>VINO TORRONTES 750ml 34.</v>
          </cell>
          <cell r="E286">
            <v>6</v>
          </cell>
          <cell r="F286" t="str">
            <v>BEBIDAS</v>
          </cell>
          <cell r="G286" t="str">
            <v>BEBIDAS</v>
          </cell>
          <cell r="H286" t="str">
            <v>VINOS FINOS Y VARIETALES</v>
          </cell>
          <cell r="I286" t="str">
            <v>ARGENTINA</v>
          </cell>
          <cell r="J286" t="str">
            <v>CARELLI_x000D_</v>
          </cell>
          <cell r="K286" t="str">
            <v>34</v>
          </cell>
          <cell r="L286">
            <v>114</v>
          </cell>
          <cell r="M286" t="str">
            <v>APOLO IMPORT S.A. 2 - TRENTINO (114)</v>
          </cell>
          <cell r="N286">
            <v>7</v>
          </cell>
          <cell r="O286">
            <v>9</v>
          </cell>
          <cell r="P286">
            <v>3</v>
          </cell>
          <cell r="Q286">
            <v>2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 xml:space="preserve"> </v>
          </cell>
          <cell r="AK286" t="str">
            <v xml:space="preserve"> </v>
          </cell>
          <cell r="AL286" t="str">
            <v xml:space="preserve"> </v>
          </cell>
          <cell r="AM286" t="str">
            <v xml:space="preserve"> </v>
          </cell>
          <cell r="AN286" t="str">
            <v xml:space="preserve"> </v>
          </cell>
          <cell r="AO286" t="str">
            <v xml:space="preserve"> </v>
          </cell>
          <cell r="AP286">
            <v>0</v>
          </cell>
          <cell r="AQ286" t="str">
            <v>SV</v>
          </cell>
          <cell r="AR286" t="str">
            <v>SV</v>
          </cell>
          <cell r="AS286" t="str">
            <v>SV</v>
          </cell>
          <cell r="AT286" t="str">
            <v>SV</v>
          </cell>
          <cell r="AU286" t="str">
            <v>SV</v>
          </cell>
          <cell r="AV286">
            <v>37420.000002000001</v>
          </cell>
          <cell r="AW286">
            <v>31041.337469999999</v>
          </cell>
          <cell r="AX286">
            <v>44900</v>
          </cell>
          <cell r="AY286">
            <v>0.19989310522715686</v>
          </cell>
          <cell r="AZ286">
            <v>0.16659242757238304</v>
          </cell>
          <cell r="BA286">
            <v>41900</v>
          </cell>
          <cell r="BB286">
            <v>3</v>
          </cell>
          <cell r="BC286">
            <v>0.11972207369750287</v>
          </cell>
          <cell r="BD286">
            <v>0.10692124100238662</v>
          </cell>
          <cell r="BE286">
            <v>39900</v>
          </cell>
          <cell r="BF286">
            <v>6</v>
          </cell>
          <cell r="BG286">
            <v>6.627471934439999E-2</v>
          </cell>
          <cell r="BH286">
            <v>6.2155388421052615E-2</v>
          </cell>
        </row>
        <row r="287">
          <cell r="B287">
            <v>12541</v>
          </cell>
          <cell r="C287">
            <v>7798136451041</v>
          </cell>
          <cell r="D287" t="str">
            <v>VINO 750ml GRAND CUVELIER LOS ANDES</v>
          </cell>
          <cell r="E287">
            <v>6</v>
          </cell>
          <cell r="F287" t="str">
            <v>BEBIDAS</v>
          </cell>
          <cell r="G287" t="str">
            <v>BEBIDAS</v>
          </cell>
          <cell r="H287" t="str">
            <v>VINOS FINOS Y VARIETALES</v>
          </cell>
          <cell r="I287" t="str">
            <v>ARGENTINA</v>
          </cell>
          <cell r="J287" t="str">
            <v>CUVELIER LOS ANDES</v>
          </cell>
          <cell r="K287" t="str">
            <v>CUVELIER A</v>
          </cell>
          <cell r="L287">
            <v>114</v>
          </cell>
          <cell r="M287" t="str">
            <v>APOLO IMPORT S.A. 2 - TRENTINO (114)</v>
          </cell>
          <cell r="N287">
            <v>0</v>
          </cell>
          <cell r="O287">
            <v>0</v>
          </cell>
          <cell r="P287">
            <v>1</v>
          </cell>
          <cell r="Q287">
            <v>1</v>
          </cell>
          <cell r="R287">
            <v>0</v>
          </cell>
          <cell r="S287">
            <v>0</v>
          </cell>
          <cell r="T287">
            <v>1</v>
          </cell>
          <cell r="U287">
            <v>0</v>
          </cell>
          <cell r="V287">
            <v>0</v>
          </cell>
          <cell r="W287">
            <v>0</v>
          </cell>
          <cell r="X287">
            <v>1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 t="str">
            <v xml:space="preserve"> </v>
          </cell>
          <cell r="AK287" t="str">
            <v xml:space="preserve"> </v>
          </cell>
          <cell r="AL287" t="str">
            <v xml:space="preserve"> </v>
          </cell>
          <cell r="AM287" t="str">
            <v xml:space="preserve"> </v>
          </cell>
          <cell r="AN287" t="str">
            <v xml:space="preserve"> </v>
          </cell>
          <cell r="AO287" t="str">
            <v xml:space="preserve"> </v>
          </cell>
          <cell r="AP287">
            <v>0</v>
          </cell>
          <cell r="AQ287" t="str">
            <v>SV</v>
          </cell>
          <cell r="AR287" t="str">
            <v>SV</v>
          </cell>
          <cell r="AS287" t="str">
            <v>SV</v>
          </cell>
          <cell r="AT287" t="str">
            <v>SV</v>
          </cell>
          <cell r="AU287" t="str">
            <v>SV</v>
          </cell>
          <cell r="AV287">
            <v>183250.00000999999</v>
          </cell>
          <cell r="AW287">
            <v>201410.45913999999</v>
          </cell>
          <cell r="AX287">
            <v>219900</v>
          </cell>
          <cell r="AY287">
            <v>0.19999999993451567</v>
          </cell>
          <cell r="AZ287">
            <v>0.16666666662119151</v>
          </cell>
          <cell r="BA287">
            <v>209900</v>
          </cell>
          <cell r="BB287">
            <v>3</v>
          </cell>
          <cell r="BC287">
            <v>0.14542974072876236</v>
          </cell>
          <cell r="BD287">
            <v>0.12696522148642217</v>
          </cell>
          <cell r="BE287">
            <v>0</v>
          </cell>
          <cell r="BF287">
            <v>0</v>
          </cell>
          <cell r="BG287">
            <v>-1</v>
          </cell>
          <cell r="BH287">
            <v>0</v>
          </cell>
        </row>
        <row r="288">
          <cell r="B288">
            <v>12547</v>
          </cell>
          <cell r="C288">
            <v>7798136450969</v>
          </cell>
          <cell r="D288" t="str">
            <v>VINO CABERNET SAUVIGNON 750ml CUVELIER LOS ANDES</v>
          </cell>
          <cell r="E288">
            <v>6</v>
          </cell>
          <cell r="F288" t="str">
            <v>BEBIDAS</v>
          </cell>
          <cell r="G288" t="str">
            <v>BEBIDAS</v>
          </cell>
          <cell r="H288" t="str">
            <v>VINOS FINOS Y VARIETALES</v>
          </cell>
          <cell r="I288" t="str">
            <v>ARGENTINA</v>
          </cell>
          <cell r="J288" t="str">
            <v>CUVELIER LOS ANDES</v>
          </cell>
          <cell r="K288" t="str">
            <v>CUVELIER A</v>
          </cell>
          <cell r="L288">
            <v>114</v>
          </cell>
          <cell r="M288" t="str">
            <v>APOLO IMPORT S.A. 2 - TRENTINO (114)</v>
          </cell>
          <cell r="N288">
            <v>0</v>
          </cell>
          <cell r="O288">
            <v>1</v>
          </cell>
          <cell r="P288">
            <v>1</v>
          </cell>
          <cell r="Q288">
            <v>2</v>
          </cell>
          <cell r="R288">
            <v>0</v>
          </cell>
          <cell r="S288">
            <v>0</v>
          </cell>
          <cell r="T288">
            <v>1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>
            <v>0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 t="str">
            <v xml:space="preserve"> </v>
          </cell>
          <cell r="AK288" t="str">
            <v xml:space="preserve"> </v>
          </cell>
          <cell r="AL288" t="str">
            <v xml:space="preserve"> </v>
          </cell>
          <cell r="AM288" t="str">
            <v xml:space="preserve"> </v>
          </cell>
          <cell r="AN288" t="str">
            <v xml:space="preserve"> </v>
          </cell>
          <cell r="AO288" t="str">
            <v xml:space="preserve"> </v>
          </cell>
          <cell r="AP288">
            <v>0</v>
          </cell>
          <cell r="AQ288" t="str">
            <v>SV</v>
          </cell>
          <cell r="AR288" t="str">
            <v>SV</v>
          </cell>
          <cell r="AS288" t="str">
            <v>SV</v>
          </cell>
          <cell r="AT288" t="str">
            <v>SV</v>
          </cell>
          <cell r="AU288" t="str">
            <v>SV</v>
          </cell>
          <cell r="AV288">
            <v>108249.99999</v>
          </cell>
          <cell r="AW288">
            <v>110225.29672</v>
          </cell>
          <cell r="AX288">
            <v>129900</v>
          </cell>
          <cell r="AY288">
            <v>0.20000000011085461</v>
          </cell>
          <cell r="AZ288">
            <v>0.16666666674364899</v>
          </cell>
          <cell r="BA288">
            <v>119900</v>
          </cell>
          <cell r="BB288">
            <v>3</v>
          </cell>
          <cell r="BC288">
            <v>0.10762124721548472</v>
          </cell>
          <cell r="BD288">
            <v>9.7164303669724797E-2</v>
          </cell>
          <cell r="BE288">
            <v>0</v>
          </cell>
          <cell r="BF288">
            <v>0</v>
          </cell>
          <cell r="BG288">
            <v>-1</v>
          </cell>
          <cell r="BH288">
            <v>0</v>
          </cell>
        </row>
        <row r="289">
          <cell r="B289">
            <v>12543</v>
          </cell>
          <cell r="C289">
            <v>7798136450570</v>
          </cell>
          <cell r="D289" t="str">
            <v>VINO COLECCIÓN 750ml CUVELIER LOS ANDES</v>
          </cell>
          <cell r="E289">
            <v>6</v>
          </cell>
          <cell r="F289" t="str">
            <v>BEBIDAS</v>
          </cell>
          <cell r="G289" t="str">
            <v>BEBIDAS</v>
          </cell>
          <cell r="H289" t="str">
            <v>VINOS FINOS Y VARIETALES</v>
          </cell>
          <cell r="I289" t="str">
            <v>ARGENTINA</v>
          </cell>
          <cell r="J289" t="str">
            <v>CUVELIER LOS ANDES</v>
          </cell>
          <cell r="K289" t="str">
            <v>CUVELIER A</v>
          </cell>
          <cell r="L289">
            <v>114</v>
          </cell>
          <cell r="M289" t="str">
            <v>APOLO IMPORT S.A. 2 - TRENTINO (114)</v>
          </cell>
          <cell r="N289">
            <v>1</v>
          </cell>
          <cell r="O289">
            <v>0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 t="str">
            <v xml:space="preserve"> </v>
          </cell>
          <cell r="AK289" t="str">
            <v xml:space="preserve"> </v>
          </cell>
          <cell r="AL289" t="str">
            <v xml:space="preserve"> </v>
          </cell>
          <cell r="AM289" t="str">
            <v xml:space="preserve"> </v>
          </cell>
          <cell r="AN289" t="str">
            <v xml:space="preserve"> </v>
          </cell>
          <cell r="AO289" t="str">
            <v xml:space="preserve"> </v>
          </cell>
          <cell r="AP289" t="str">
            <v>SV</v>
          </cell>
          <cell r="AQ289" t="str">
            <v>SV</v>
          </cell>
          <cell r="AR289" t="str">
            <v>SV</v>
          </cell>
          <cell r="AS289" t="str">
            <v>SV</v>
          </cell>
          <cell r="AT289" t="str">
            <v>SV</v>
          </cell>
          <cell r="AU289" t="str">
            <v>SV</v>
          </cell>
          <cell r="AV289">
            <v>141574.99999499999</v>
          </cell>
          <cell r="AW289">
            <v>135454.47795</v>
          </cell>
          <cell r="AX289">
            <v>169900</v>
          </cell>
          <cell r="AY289">
            <v>0.20007063398199088</v>
          </cell>
          <cell r="AZ289">
            <v>0.16671571515597416</v>
          </cell>
          <cell r="BA289">
            <v>159900</v>
          </cell>
          <cell r="BB289">
            <v>3</v>
          </cell>
          <cell r="BC289">
            <v>0.12943669437151462</v>
          </cell>
          <cell r="BD289">
            <v>0.11460287682926835</v>
          </cell>
          <cell r="BE289">
            <v>0</v>
          </cell>
          <cell r="BF289">
            <v>0</v>
          </cell>
          <cell r="BG289">
            <v>-1</v>
          </cell>
          <cell r="BH289">
            <v>0</v>
          </cell>
        </row>
        <row r="290">
          <cell r="B290">
            <v>12545</v>
          </cell>
          <cell r="C290">
            <v>7798136450952</v>
          </cell>
          <cell r="D290" t="str">
            <v>VINO MALBEC 750ml CUVELIER LOS ANDES</v>
          </cell>
          <cell r="E290">
            <v>6</v>
          </cell>
          <cell r="F290" t="str">
            <v>BEBIDAS</v>
          </cell>
          <cell r="G290" t="str">
            <v>BEBIDAS</v>
          </cell>
          <cell r="H290" t="str">
            <v>VINOS FINOS Y VARIETALES</v>
          </cell>
          <cell r="I290" t="str">
            <v>ARGENTINA</v>
          </cell>
          <cell r="J290" t="str">
            <v>CUVELIER LOS ANDES</v>
          </cell>
          <cell r="K290" t="str">
            <v>CUVELIER A</v>
          </cell>
          <cell r="L290">
            <v>114</v>
          </cell>
          <cell r="M290" t="str">
            <v>APOLO IMPORT S.A. 2 - TRENTINO (114)</v>
          </cell>
          <cell r="N290">
            <v>0</v>
          </cell>
          <cell r="O290">
            <v>0</v>
          </cell>
          <cell r="P290">
            <v>1</v>
          </cell>
          <cell r="Q290">
            <v>1</v>
          </cell>
          <cell r="R290">
            <v>1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 t="str">
            <v xml:space="preserve"> </v>
          </cell>
          <cell r="AK290" t="str">
            <v xml:space="preserve"> </v>
          </cell>
          <cell r="AL290" t="str">
            <v xml:space="preserve"> </v>
          </cell>
          <cell r="AM290" t="str">
            <v xml:space="preserve"> </v>
          </cell>
          <cell r="AN290" t="str">
            <v xml:space="preserve"> </v>
          </cell>
          <cell r="AO290" t="str">
            <v xml:space="preserve"> </v>
          </cell>
          <cell r="AP290">
            <v>0</v>
          </cell>
          <cell r="AQ290" t="str">
            <v>SV</v>
          </cell>
          <cell r="AR290" t="str">
            <v>SV</v>
          </cell>
          <cell r="AS290" t="str">
            <v>SV</v>
          </cell>
          <cell r="AT290" t="str">
            <v>SV</v>
          </cell>
          <cell r="AU290" t="str">
            <v>SV</v>
          </cell>
          <cell r="AV290">
            <v>108249.99999</v>
          </cell>
          <cell r="AW290">
            <v>108151.63898</v>
          </cell>
          <cell r="AX290">
            <v>129900</v>
          </cell>
          <cell r="AY290">
            <v>0.20000000011085461</v>
          </cell>
          <cell r="AZ290">
            <v>0.16666666674364899</v>
          </cell>
          <cell r="BA290">
            <v>119900</v>
          </cell>
          <cell r="BB290">
            <v>3</v>
          </cell>
          <cell r="BC290">
            <v>0.10762124721548472</v>
          </cell>
          <cell r="BD290">
            <v>9.7164303669724797E-2</v>
          </cell>
          <cell r="BE290">
            <v>0</v>
          </cell>
          <cell r="BF290">
            <v>0</v>
          </cell>
          <cell r="BG290">
            <v>-1</v>
          </cell>
          <cell r="BH290">
            <v>0</v>
          </cell>
        </row>
        <row r="291">
          <cell r="B291">
            <v>12539</v>
          </cell>
          <cell r="C291">
            <v>7798136451065</v>
          </cell>
          <cell r="D291" t="str">
            <v>VINO MALBEC 750ml GRAND CUVELIER LOS ANDES</v>
          </cell>
          <cell r="E291">
            <v>6</v>
          </cell>
          <cell r="F291" t="str">
            <v>BEBIDAS</v>
          </cell>
          <cell r="G291" t="str">
            <v>BEBIDAS</v>
          </cell>
          <cell r="H291" t="str">
            <v>VINOS FINOS Y VARIETALES</v>
          </cell>
          <cell r="I291" t="str">
            <v>ARGENTINA</v>
          </cell>
          <cell r="J291" t="str">
            <v>CUVELIER LOS ANDES</v>
          </cell>
          <cell r="K291" t="str">
            <v>CUVELIER A</v>
          </cell>
          <cell r="L291">
            <v>114</v>
          </cell>
          <cell r="M291" t="str">
            <v>APOLO IMPORT S.A. 2 - TRENTINO (114)</v>
          </cell>
          <cell r="N291">
            <v>0</v>
          </cell>
          <cell r="O291">
            <v>0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 t="str">
            <v xml:space="preserve"> </v>
          </cell>
          <cell r="AK291" t="str">
            <v xml:space="preserve"> </v>
          </cell>
          <cell r="AL291" t="str">
            <v xml:space="preserve"> </v>
          </cell>
          <cell r="AM291" t="str">
            <v xml:space="preserve"> </v>
          </cell>
          <cell r="AN291" t="str">
            <v xml:space="preserve"> </v>
          </cell>
          <cell r="AO291" t="str">
            <v xml:space="preserve"> </v>
          </cell>
          <cell r="AP291" t="str">
            <v>SV</v>
          </cell>
          <cell r="AQ291" t="str">
            <v>SV</v>
          </cell>
          <cell r="AR291" t="str">
            <v>SV</v>
          </cell>
          <cell r="AS291" t="str">
            <v>SV</v>
          </cell>
          <cell r="AT291" t="str">
            <v>SV</v>
          </cell>
          <cell r="AU291" t="str">
            <v>SV</v>
          </cell>
          <cell r="AV291">
            <v>366670.00000399997</v>
          </cell>
          <cell r="AW291">
            <v>366669.99962999998</v>
          </cell>
          <cell r="AX291">
            <v>439900</v>
          </cell>
          <cell r="AY291">
            <v>0.19971636620176492</v>
          </cell>
          <cell r="AZ291">
            <v>0.16646965218458748</v>
          </cell>
          <cell r="BA291">
            <v>419900</v>
          </cell>
          <cell r="BB291">
            <v>2</v>
          </cell>
          <cell r="BC291">
            <v>0.14517140752016622</v>
          </cell>
          <cell r="BD291">
            <v>0.126768278151941</v>
          </cell>
          <cell r="BE291">
            <v>399900</v>
          </cell>
          <cell r="BF291">
            <v>6</v>
          </cell>
          <cell r="BG291">
            <v>9.0626448838567519E-2</v>
          </cell>
          <cell r="BH291">
            <v>8.3095773933483441E-2</v>
          </cell>
        </row>
        <row r="292">
          <cell r="B292">
            <v>12546</v>
          </cell>
          <cell r="C292">
            <v>7798136451102</v>
          </cell>
          <cell r="D292" t="str">
            <v>VINO MALBEC ROSADO 750ml CUVELIER LOS ANDES</v>
          </cell>
          <cell r="E292">
            <v>12</v>
          </cell>
          <cell r="F292" t="str">
            <v>BEBIDAS</v>
          </cell>
          <cell r="G292" t="str">
            <v>BEBIDAS</v>
          </cell>
          <cell r="H292" t="str">
            <v>VINOS FINOS Y VARIETALES</v>
          </cell>
          <cell r="I292" t="str">
            <v>ARGENTINA</v>
          </cell>
          <cell r="J292" t="str">
            <v>CUVELIER LOS ANDES</v>
          </cell>
          <cell r="K292" t="str">
            <v>CUVELIER A</v>
          </cell>
          <cell r="L292">
            <v>114</v>
          </cell>
          <cell r="M292" t="str">
            <v>APOLO IMPORT S.A. 2 - TRENTINO (114)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 t="str">
            <v xml:space="preserve"> </v>
          </cell>
          <cell r="AK292" t="str">
            <v xml:space="preserve"> </v>
          </cell>
          <cell r="AL292" t="str">
            <v xml:space="preserve"> </v>
          </cell>
          <cell r="AM292" t="str">
            <v xml:space="preserve"> </v>
          </cell>
          <cell r="AN292" t="str">
            <v xml:space="preserve"> </v>
          </cell>
          <cell r="AO292" t="str">
            <v xml:space="preserve"> </v>
          </cell>
          <cell r="AP292" t="str">
            <v>SV</v>
          </cell>
          <cell r="AQ292" t="str">
            <v>SV</v>
          </cell>
          <cell r="AR292" t="str">
            <v>SV</v>
          </cell>
          <cell r="AS292" t="str">
            <v>SV</v>
          </cell>
          <cell r="AT292" t="str">
            <v>SV</v>
          </cell>
          <cell r="AU292" t="str">
            <v>SV</v>
          </cell>
          <cell r="AV292">
            <v>74899.999999000007</v>
          </cell>
          <cell r="AW292">
            <v>73332.162970000005</v>
          </cell>
          <cell r="AX292">
            <v>89900</v>
          </cell>
          <cell r="AY292">
            <v>0.20026702271295416</v>
          </cell>
          <cell r="AZ292">
            <v>0.16685205785317012</v>
          </cell>
          <cell r="BA292">
            <v>85900</v>
          </cell>
          <cell r="BB292">
            <v>3</v>
          </cell>
          <cell r="BC292">
            <v>0.14686248332639318</v>
          </cell>
          <cell r="BD292">
            <v>0.12805587894062856</v>
          </cell>
          <cell r="BE292">
            <v>83900</v>
          </cell>
          <cell r="BF292">
            <v>6</v>
          </cell>
          <cell r="BG292">
            <v>0.1201602136331128</v>
          </cell>
          <cell r="BH292">
            <v>0.10727056020262209</v>
          </cell>
        </row>
        <row r="293">
          <cell r="B293">
            <v>1006</v>
          </cell>
          <cell r="C293">
            <v>7791843010587</v>
          </cell>
          <cell r="D293" t="str">
            <v>VINO BLEND 750ml ESTATE LOS HAROLDOS</v>
          </cell>
          <cell r="E293">
            <v>6</v>
          </cell>
          <cell r="F293" t="str">
            <v>BEBIDAS</v>
          </cell>
          <cell r="G293" t="str">
            <v>BEBIDAS</v>
          </cell>
          <cell r="H293" t="str">
            <v>VINOS FINOS Y VARIETALES</v>
          </cell>
          <cell r="I293" t="str">
            <v>ARGENTINA</v>
          </cell>
          <cell r="J293" t="str">
            <v>FALASCO</v>
          </cell>
          <cell r="K293" t="str">
            <v>LOS HAROLDOS</v>
          </cell>
          <cell r="L293">
            <v>114</v>
          </cell>
          <cell r="M293" t="str">
            <v>APOLO IMPORT S.A. 2 - TRENTINO (114)</v>
          </cell>
          <cell r="N293">
            <v>0</v>
          </cell>
          <cell r="O293">
            <v>1</v>
          </cell>
          <cell r="P293">
            <v>0</v>
          </cell>
          <cell r="Q293">
            <v>0</v>
          </cell>
          <cell r="R293">
            <v>0</v>
          </cell>
          <cell r="S293">
            <v>1</v>
          </cell>
          <cell r="T293">
            <v>1</v>
          </cell>
          <cell r="U293">
            <v>0</v>
          </cell>
          <cell r="V293">
            <v>0</v>
          </cell>
          <cell r="W293">
            <v>0</v>
          </cell>
          <cell r="X293">
            <v>1</v>
          </cell>
          <cell r="Y293">
            <v>1</v>
          </cell>
          <cell r="Z293">
            <v>1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1</v>
          </cell>
          <cell r="AG293">
            <v>0</v>
          </cell>
          <cell r="AH293">
            <v>1</v>
          </cell>
          <cell r="AI293">
            <v>1</v>
          </cell>
          <cell r="AJ293" t="str">
            <v xml:space="preserve"> </v>
          </cell>
          <cell r="AK293" t="str">
            <v xml:space="preserve"> </v>
          </cell>
          <cell r="AL293" t="str">
            <v xml:space="preserve"> </v>
          </cell>
          <cell r="AM293" t="str">
            <v xml:space="preserve"> </v>
          </cell>
          <cell r="AN293" t="str">
            <v xml:space="preserve"> </v>
          </cell>
          <cell r="AO293" t="str">
            <v xml:space="preserve"> </v>
          </cell>
          <cell r="AP293" t="str">
            <v>SV</v>
          </cell>
          <cell r="AQ293" t="str">
            <v>SV</v>
          </cell>
          <cell r="AR293">
            <v>0</v>
          </cell>
          <cell r="AS293" t="str">
            <v>SV</v>
          </cell>
          <cell r="AT293" t="str">
            <v>SV</v>
          </cell>
          <cell r="AU293">
            <v>0</v>
          </cell>
          <cell r="AV293">
            <v>55850.000030000003</v>
          </cell>
          <cell r="AW293">
            <v>39742.743040000001</v>
          </cell>
          <cell r="AX293">
            <v>65900</v>
          </cell>
          <cell r="AY293">
            <v>0.17994628405732516</v>
          </cell>
          <cell r="AZ293">
            <v>0.15250379317147189</v>
          </cell>
          <cell r="BA293">
            <v>61900</v>
          </cell>
          <cell r="BB293">
            <v>3</v>
          </cell>
          <cell r="BC293">
            <v>0.10832587227842838</v>
          </cell>
          <cell r="BD293">
            <v>9.7738287075928867E-2</v>
          </cell>
          <cell r="BE293">
            <v>0</v>
          </cell>
          <cell r="BF293">
            <v>0</v>
          </cell>
          <cell r="BG293">
            <v>-1</v>
          </cell>
          <cell r="BH293">
            <v>0</v>
          </cell>
        </row>
        <row r="294">
          <cell r="B294">
            <v>1433</v>
          </cell>
          <cell r="C294">
            <v>7791843009154</v>
          </cell>
          <cell r="D294" t="str">
            <v>VINO CAB SAU 750ml ESTATE LOS HAROLDOS</v>
          </cell>
          <cell r="E294">
            <v>6</v>
          </cell>
          <cell r="F294" t="str">
            <v>BEBIDAS</v>
          </cell>
          <cell r="G294" t="str">
            <v>BEBIDAS</v>
          </cell>
          <cell r="H294" t="str">
            <v>VINOS FINOS Y VARIETALES</v>
          </cell>
          <cell r="I294" t="str">
            <v>ARGENTINA</v>
          </cell>
          <cell r="J294" t="str">
            <v>FALASCO</v>
          </cell>
          <cell r="K294" t="str">
            <v>LOS HAROLDOS</v>
          </cell>
          <cell r="L294">
            <v>114</v>
          </cell>
          <cell r="M294" t="str">
            <v>APOLO IMPORT S.A. 2 - TRENTINO (114)</v>
          </cell>
          <cell r="N294">
            <v>0</v>
          </cell>
          <cell r="O294">
            <v>0</v>
          </cell>
          <cell r="P294">
            <v>2</v>
          </cell>
          <cell r="Q294">
            <v>2</v>
          </cell>
          <cell r="R294">
            <v>1</v>
          </cell>
          <cell r="S294">
            <v>3</v>
          </cell>
          <cell r="T294">
            <v>7</v>
          </cell>
          <cell r="U294">
            <v>0</v>
          </cell>
          <cell r="V294">
            <v>1</v>
          </cell>
          <cell r="W294">
            <v>1</v>
          </cell>
          <cell r="X294">
            <v>0</v>
          </cell>
          <cell r="Y294">
            <v>0</v>
          </cell>
          <cell r="Z294">
            <v>1</v>
          </cell>
          <cell r="AA294">
            <v>0</v>
          </cell>
          <cell r="AB294">
            <v>0</v>
          </cell>
          <cell r="AC294">
            <v>0</v>
          </cell>
          <cell r="AD294">
            <v>2</v>
          </cell>
          <cell r="AE294">
            <v>1</v>
          </cell>
          <cell r="AF294">
            <v>1</v>
          </cell>
          <cell r="AG294">
            <v>1</v>
          </cell>
          <cell r="AH294">
            <v>0</v>
          </cell>
          <cell r="AI294">
            <v>0</v>
          </cell>
          <cell r="AJ294" t="str">
            <v xml:space="preserve"> </v>
          </cell>
          <cell r="AK294" t="str">
            <v xml:space="preserve"> </v>
          </cell>
          <cell r="AL294" t="str">
            <v xml:space="preserve"> </v>
          </cell>
          <cell r="AM294" t="str">
            <v xml:space="preserve"> </v>
          </cell>
          <cell r="AN294" t="str">
            <v xml:space="preserve"> </v>
          </cell>
          <cell r="AO294" t="str">
            <v xml:space="preserve"> </v>
          </cell>
          <cell r="AP294">
            <v>0</v>
          </cell>
          <cell r="AQ294" t="str">
            <v>SV</v>
          </cell>
          <cell r="AR294" t="str">
            <v>SV</v>
          </cell>
          <cell r="AS294" t="str">
            <v>SV</v>
          </cell>
          <cell r="AT294">
            <v>0</v>
          </cell>
          <cell r="AU294" t="str">
            <v>SV</v>
          </cell>
          <cell r="AV294">
            <v>55849.999996999999</v>
          </cell>
          <cell r="AW294">
            <v>34973.991029999997</v>
          </cell>
          <cell r="AX294">
            <v>65900</v>
          </cell>
          <cell r="AY294">
            <v>0.17994628475451813</v>
          </cell>
          <cell r="AZ294">
            <v>0.15250379367223066</v>
          </cell>
          <cell r="BA294">
            <v>61900</v>
          </cell>
          <cell r="BB294">
            <v>3</v>
          </cell>
          <cell r="BC294">
            <v>0.1083258729333032</v>
          </cell>
          <cell r="BD294">
            <v>9.7738287609046862E-2</v>
          </cell>
          <cell r="BE294">
            <v>0</v>
          </cell>
          <cell r="BF294">
            <v>0</v>
          </cell>
          <cell r="BG294">
            <v>-1</v>
          </cell>
          <cell r="BH294">
            <v>0</v>
          </cell>
        </row>
        <row r="295">
          <cell r="B295">
            <v>1435</v>
          </cell>
          <cell r="C295">
            <v>7791843004982</v>
          </cell>
          <cell r="D295" t="str">
            <v>VINO CAB SAU 750ml RVA LOS HAROLDOS</v>
          </cell>
          <cell r="E295">
            <v>6</v>
          </cell>
          <cell r="F295" t="str">
            <v>BEBIDAS</v>
          </cell>
          <cell r="G295" t="str">
            <v>BEBIDAS</v>
          </cell>
          <cell r="H295" t="str">
            <v>VINOS FINOS Y VARIETALES</v>
          </cell>
          <cell r="I295" t="str">
            <v>ARGENTINA</v>
          </cell>
          <cell r="J295" t="str">
            <v>FALASCO</v>
          </cell>
          <cell r="K295" t="str">
            <v>LOS HAROLDOS</v>
          </cell>
          <cell r="L295">
            <v>114</v>
          </cell>
          <cell r="M295" t="str">
            <v>APOLO IMPORT S.A. 2 - TRENTINO (114)</v>
          </cell>
          <cell r="N295">
            <v>0</v>
          </cell>
          <cell r="O295">
            <v>0</v>
          </cell>
          <cell r="P295">
            <v>0</v>
          </cell>
          <cell r="Q295">
            <v>1</v>
          </cell>
          <cell r="R295">
            <v>0</v>
          </cell>
          <cell r="S295">
            <v>0</v>
          </cell>
          <cell r="T295">
            <v>4</v>
          </cell>
          <cell r="U295">
            <v>1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2</v>
          </cell>
          <cell r="AA295">
            <v>0</v>
          </cell>
          <cell r="AB295">
            <v>2</v>
          </cell>
          <cell r="AC295">
            <v>2</v>
          </cell>
          <cell r="AD295">
            <v>1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1</v>
          </cell>
          <cell r="AJ295" t="str">
            <v xml:space="preserve"> </v>
          </cell>
          <cell r="AK295" t="str">
            <v xml:space="preserve"> </v>
          </cell>
          <cell r="AL295" t="str">
            <v xml:space="preserve"> </v>
          </cell>
          <cell r="AM295" t="str">
            <v xml:space="preserve"> </v>
          </cell>
          <cell r="AN295" t="str">
            <v xml:space="preserve"> </v>
          </cell>
          <cell r="AO295" t="str">
            <v xml:space="preserve"> </v>
          </cell>
          <cell r="AP295">
            <v>0</v>
          </cell>
          <cell r="AQ295">
            <v>0</v>
          </cell>
          <cell r="AR295" t="str">
            <v>SV</v>
          </cell>
          <cell r="AS295">
            <v>0</v>
          </cell>
          <cell r="AT295" t="str">
            <v>SV</v>
          </cell>
          <cell r="AU295">
            <v>0</v>
          </cell>
          <cell r="AV295">
            <v>67710.000050000002</v>
          </cell>
          <cell r="AW295">
            <v>50595.481090000001</v>
          </cell>
          <cell r="AX295">
            <v>79900</v>
          </cell>
          <cell r="AY295">
            <v>0.18003249063651405</v>
          </cell>
          <cell r="AZ295">
            <v>0.15256570650813514</v>
          </cell>
          <cell r="BA295">
            <v>75900</v>
          </cell>
          <cell r="BB295">
            <v>3</v>
          </cell>
          <cell r="BC295">
            <v>0.12095702176860357</v>
          </cell>
          <cell r="BD295">
            <v>0.10790513768115939</v>
          </cell>
          <cell r="BE295">
            <v>0</v>
          </cell>
          <cell r="BF295">
            <v>0</v>
          </cell>
          <cell r="BG295">
            <v>-1</v>
          </cell>
          <cell r="BH295">
            <v>0</v>
          </cell>
        </row>
        <row r="296">
          <cell r="B296">
            <v>6919</v>
          </cell>
          <cell r="C296">
            <v>7791843009178</v>
          </cell>
          <cell r="D296" t="str">
            <v>VINO CHARDONNAY 750ml ESTATE LOS HAROLDOS</v>
          </cell>
          <cell r="E296">
            <v>6</v>
          </cell>
          <cell r="F296" t="str">
            <v>BEBIDAS</v>
          </cell>
          <cell r="G296" t="str">
            <v>BEBIDAS</v>
          </cell>
          <cell r="H296" t="str">
            <v>VINOS FINOS Y VARIETALES</v>
          </cell>
          <cell r="I296" t="str">
            <v>ARGENTINA</v>
          </cell>
          <cell r="J296" t="str">
            <v>FALASCO</v>
          </cell>
          <cell r="K296" t="str">
            <v>LOS HAROLDOS</v>
          </cell>
          <cell r="L296">
            <v>114</v>
          </cell>
          <cell r="M296" t="str">
            <v>APOLO IMPORT S.A. 2 - TRENTINO (114)</v>
          </cell>
          <cell r="N296">
            <v>2</v>
          </cell>
          <cell r="O296">
            <v>0</v>
          </cell>
          <cell r="P296">
            <v>1</v>
          </cell>
          <cell r="Q296">
            <v>1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1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 t="str">
            <v xml:space="preserve"> </v>
          </cell>
          <cell r="AK296" t="str">
            <v xml:space="preserve"> </v>
          </cell>
          <cell r="AL296" t="str">
            <v xml:space="preserve"> </v>
          </cell>
          <cell r="AM296" t="str">
            <v xml:space="preserve"> </v>
          </cell>
          <cell r="AN296" t="str">
            <v xml:space="preserve"> </v>
          </cell>
          <cell r="AO296" t="str">
            <v xml:space="preserve"> </v>
          </cell>
          <cell r="AP296">
            <v>0</v>
          </cell>
          <cell r="AQ296" t="str">
            <v>SV</v>
          </cell>
          <cell r="AR296" t="str">
            <v>SV</v>
          </cell>
          <cell r="AS296" t="str">
            <v>SV</v>
          </cell>
          <cell r="AT296" t="str">
            <v>SV</v>
          </cell>
          <cell r="AU296" t="str">
            <v>SV</v>
          </cell>
          <cell r="AV296">
            <v>55850.000030000003</v>
          </cell>
          <cell r="AW296">
            <v>37058.679239999998</v>
          </cell>
          <cell r="AX296">
            <v>65900</v>
          </cell>
          <cell r="AY296">
            <v>0.17994628405732516</v>
          </cell>
          <cell r="AZ296">
            <v>0.15250379317147189</v>
          </cell>
          <cell r="BA296">
            <v>61900</v>
          </cell>
          <cell r="BB296">
            <v>3</v>
          </cell>
          <cell r="BC296">
            <v>0.10832587227842838</v>
          </cell>
          <cell r="BD296">
            <v>9.7738287075928867E-2</v>
          </cell>
          <cell r="BE296">
            <v>0</v>
          </cell>
          <cell r="BF296">
            <v>0</v>
          </cell>
          <cell r="BG296">
            <v>-1</v>
          </cell>
          <cell r="BH296">
            <v>0</v>
          </cell>
        </row>
        <row r="297">
          <cell r="B297">
            <v>1434</v>
          </cell>
          <cell r="C297">
            <v>7791843009130</v>
          </cell>
          <cell r="D297" t="str">
            <v>VINO MALBEC 750ml ESTATE LOS HAROLDOS</v>
          </cell>
          <cell r="E297">
            <v>6</v>
          </cell>
          <cell r="F297" t="str">
            <v>BEBIDAS</v>
          </cell>
          <cell r="G297" t="str">
            <v>BEBIDAS</v>
          </cell>
          <cell r="H297" t="str">
            <v>VINOS FINOS Y VARIETALES</v>
          </cell>
          <cell r="I297" t="str">
            <v>ARGENTINA</v>
          </cell>
          <cell r="J297" t="str">
            <v>FALASCO</v>
          </cell>
          <cell r="K297" t="str">
            <v>LOS HAROLDOS</v>
          </cell>
          <cell r="L297">
            <v>114</v>
          </cell>
          <cell r="M297" t="str">
            <v>APOLO IMPORT S.A. 2 - TRENTINO (114)</v>
          </cell>
          <cell r="N297">
            <v>5</v>
          </cell>
          <cell r="O297">
            <v>0</v>
          </cell>
          <cell r="P297">
            <v>6</v>
          </cell>
          <cell r="Q297">
            <v>1</v>
          </cell>
          <cell r="R297">
            <v>1</v>
          </cell>
          <cell r="S297">
            <v>12</v>
          </cell>
          <cell r="T297">
            <v>12</v>
          </cell>
          <cell r="U297">
            <v>10</v>
          </cell>
          <cell r="V297">
            <v>2</v>
          </cell>
          <cell r="W297">
            <v>1</v>
          </cell>
          <cell r="X297">
            <v>0</v>
          </cell>
          <cell r="Y297">
            <v>1</v>
          </cell>
          <cell r="Z297">
            <v>1</v>
          </cell>
          <cell r="AA297">
            <v>1</v>
          </cell>
          <cell r="AB297">
            <v>0</v>
          </cell>
          <cell r="AC297">
            <v>0</v>
          </cell>
          <cell r="AD297">
            <v>2</v>
          </cell>
          <cell r="AE297">
            <v>1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 t="str">
            <v xml:space="preserve"> </v>
          </cell>
          <cell r="AK297" t="str">
            <v xml:space="preserve"> </v>
          </cell>
          <cell r="AL297" t="str">
            <v xml:space="preserve"> </v>
          </cell>
          <cell r="AM297" t="str">
            <v xml:space="preserve"> </v>
          </cell>
          <cell r="AN297" t="str">
            <v xml:space="preserve"> </v>
          </cell>
          <cell r="AO297" t="str">
            <v xml:space="preserve"> </v>
          </cell>
          <cell r="AP297">
            <v>0</v>
          </cell>
          <cell r="AQ297">
            <v>0</v>
          </cell>
          <cell r="AR297">
            <v>0</v>
          </cell>
          <cell r="AS297" t="str">
            <v>SV</v>
          </cell>
          <cell r="AT297" t="str">
            <v>SV</v>
          </cell>
          <cell r="AU297" t="str">
            <v>SV</v>
          </cell>
          <cell r="AV297">
            <v>55850.000030000003</v>
          </cell>
          <cell r="AW297">
            <v>44870.202409999998</v>
          </cell>
          <cell r="AX297">
            <v>65900</v>
          </cell>
          <cell r="AY297">
            <v>0.17994628405732516</v>
          </cell>
          <cell r="AZ297">
            <v>0.15250379317147189</v>
          </cell>
          <cell r="BA297">
            <v>61900</v>
          </cell>
          <cell r="BB297">
            <v>3</v>
          </cell>
          <cell r="BC297">
            <v>0.10832587227842838</v>
          </cell>
          <cell r="BD297">
            <v>9.7738287075928867E-2</v>
          </cell>
          <cell r="BE297">
            <v>0</v>
          </cell>
          <cell r="BF297">
            <v>0</v>
          </cell>
          <cell r="BG297">
            <v>-1</v>
          </cell>
          <cell r="BH297">
            <v>0</v>
          </cell>
        </row>
        <row r="298">
          <cell r="B298">
            <v>1436</v>
          </cell>
          <cell r="C298">
            <v>7791843005002</v>
          </cell>
          <cell r="D298" t="str">
            <v>VINO MALBEC 750ml RVA LOS HAROLDOS</v>
          </cell>
          <cell r="E298">
            <v>6</v>
          </cell>
          <cell r="F298" t="str">
            <v>BEBIDAS</v>
          </cell>
          <cell r="G298" t="str">
            <v>BEBIDAS</v>
          </cell>
          <cell r="H298" t="str">
            <v>VINOS FINOS Y VARIETALES</v>
          </cell>
          <cell r="I298" t="str">
            <v>ARGENTINA</v>
          </cell>
          <cell r="J298" t="str">
            <v>FALASCO</v>
          </cell>
          <cell r="K298" t="str">
            <v>LOS HAROLDOS</v>
          </cell>
          <cell r="L298">
            <v>114</v>
          </cell>
          <cell r="M298" t="str">
            <v>APOLO IMPORT S.A. 2 - TRENTINO (114)</v>
          </cell>
          <cell r="N298">
            <v>3</v>
          </cell>
          <cell r="O298">
            <v>0</v>
          </cell>
          <cell r="P298">
            <v>4</v>
          </cell>
          <cell r="Q298">
            <v>1</v>
          </cell>
          <cell r="R298">
            <v>0</v>
          </cell>
          <cell r="S298">
            <v>3</v>
          </cell>
          <cell r="T298">
            <v>1</v>
          </cell>
          <cell r="U298">
            <v>2</v>
          </cell>
          <cell r="V298">
            <v>0</v>
          </cell>
          <cell r="W298">
            <v>1</v>
          </cell>
          <cell r="X298">
            <v>2</v>
          </cell>
          <cell r="Y298">
            <v>1</v>
          </cell>
          <cell r="Z298">
            <v>3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1</v>
          </cell>
          <cell r="AH298">
            <v>0</v>
          </cell>
          <cell r="AI298">
            <v>0</v>
          </cell>
          <cell r="AJ298" t="str">
            <v xml:space="preserve"> </v>
          </cell>
          <cell r="AK298" t="str">
            <v xml:space="preserve"> </v>
          </cell>
          <cell r="AL298" t="str">
            <v xml:space="preserve"> </v>
          </cell>
          <cell r="AM298" t="str">
            <v xml:space="preserve"> </v>
          </cell>
          <cell r="AN298" t="str">
            <v xml:space="preserve"> </v>
          </cell>
          <cell r="AO298" t="str">
            <v xml:space="preserve"> </v>
          </cell>
          <cell r="AP298">
            <v>0</v>
          </cell>
          <cell r="AQ298">
            <v>0</v>
          </cell>
          <cell r="AR298">
            <v>0</v>
          </cell>
          <cell r="AS298" t="str">
            <v>SV</v>
          </cell>
          <cell r="AT298">
            <v>0</v>
          </cell>
          <cell r="AU298" t="str">
            <v>SV</v>
          </cell>
          <cell r="AV298">
            <v>67710.000050000002</v>
          </cell>
          <cell r="AW298">
            <v>55320.359380000002</v>
          </cell>
          <cell r="AX298">
            <v>79900</v>
          </cell>
          <cell r="AY298">
            <v>0.18003249063651405</v>
          </cell>
          <cell r="AZ298">
            <v>0.15256570650813514</v>
          </cell>
          <cell r="BA298">
            <v>75900</v>
          </cell>
          <cell r="BB298">
            <v>3</v>
          </cell>
          <cell r="BC298">
            <v>0.12095702176860357</v>
          </cell>
          <cell r="BD298">
            <v>0.10790513768115939</v>
          </cell>
          <cell r="BE298">
            <v>0</v>
          </cell>
          <cell r="BF298">
            <v>0</v>
          </cell>
          <cell r="BG298">
            <v>-1</v>
          </cell>
          <cell r="BH298">
            <v>0</v>
          </cell>
        </row>
        <row r="299">
          <cell r="B299">
            <v>13789</v>
          </cell>
          <cell r="C299">
            <v>7791843012642</v>
          </cell>
          <cell r="D299" t="str">
            <v>VINO BLEND 750ml HERMANDAD</v>
          </cell>
          <cell r="E299">
            <v>6</v>
          </cell>
          <cell r="F299" t="str">
            <v>BEBIDAS</v>
          </cell>
          <cell r="G299" t="str">
            <v>BEBIDAS</v>
          </cell>
          <cell r="H299" t="str">
            <v>VINOS FINOS Y VARIETALES</v>
          </cell>
          <cell r="I299" t="str">
            <v>ARGENTINA</v>
          </cell>
          <cell r="J299" t="str">
            <v>FALASCO</v>
          </cell>
          <cell r="K299" t="str">
            <v>HERMANDAD</v>
          </cell>
          <cell r="L299">
            <v>114</v>
          </cell>
          <cell r="M299" t="str">
            <v>APOLO IMPORT S.A. 2 - TRENTINO (114)</v>
          </cell>
          <cell r="N299">
            <v>0</v>
          </cell>
          <cell r="O299">
            <v>0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 t="str">
            <v xml:space="preserve"> </v>
          </cell>
          <cell r="AK299" t="str">
            <v xml:space="preserve"> </v>
          </cell>
          <cell r="AL299" t="str">
            <v xml:space="preserve"> </v>
          </cell>
          <cell r="AM299" t="str">
            <v xml:space="preserve"> </v>
          </cell>
          <cell r="AN299" t="str">
            <v xml:space="preserve"> </v>
          </cell>
          <cell r="AO299" t="str">
            <v xml:space="preserve"> </v>
          </cell>
          <cell r="AP299" t="str">
            <v>SV</v>
          </cell>
          <cell r="AQ299" t="str">
            <v>SV</v>
          </cell>
          <cell r="AR299" t="str">
            <v>SV</v>
          </cell>
          <cell r="AS299" t="str">
            <v>SV</v>
          </cell>
          <cell r="AT299" t="str">
            <v>SV</v>
          </cell>
          <cell r="AU299" t="str">
            <v>SV</v>
          </cell>
          <cell r="AV299">
            <v>179900.00005999999</v>
          </cell>
          <cell r="AW299">
            <v>172616.71658000001</v>
          </cell>
          <cell r="AX299">
            <v>215900</v>
          </cell>
          <cell r="AY299">
            <v>0.20011117247355936</v>
          </cell>
          <cell r="AZ299">
            <v>0.16674386262158411</v>
          </cell>
          <cell r="BA299">
            <v>199900</v>
          </cell>
          <cell r="BB299">
            <v>3</v>
          </cell>
          <cell r="BC299">
            <v>0.11117287344819138</v>
          </cell>
          <cell r="BD299">
            <v>0.10005002471235622</v>
          </cell>
          <cell r="BE299">
            <v>0</v>
          </cell>
          <cell r="BF299">
            <v>0</v>
          </cell>
          <cell r="BG299">
            <v>-1</v>
          </cell>
          <cell r="BH299">
            <v>0</v>
          </cell>
        </row>
        <row r="300">
          <cell r="B300">
            <v>13788</v>
          </cell>
          <cell r="C300">
            <v>7791843012635</v>
          </cell>
          <cell r="D300" t="str">
            <v>VINO MALBEC 750ml HERMANDAD</v>
          </cell>
          <cell r="E300">
            <v>6</v>
          </cell>
          <cell r="F300" t="str">
            <v>BEBIDAS</v>
          </cell>
          <cell r="G300" t="str">
            <v>BEBIDAS</v>
          </cell>
          <cell r="H300" t="str">
            <v>VINOS FINOS Y VARIETALES</v>
          </cell>
          <cell r="I300" t="str">
            <v>ARGENTINA</v>
          </cell>
          <cell r="J300" t="str">
            <v>FALASCO</v>
          </cell>
          <cell r="K300" t="str">
            <v>HERMANDAD</v>
          </cell>
          <cell r="L300">
            <v>114</v>
          </cell>
          <cell r="M300" t="str">
            <v>APOLO IMPORT S.A. 2 - TRENTINO (114)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>
            <v>0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 t="str">
            <v xml:space="preserve"> </v>
          </cell>
          <cell r="AK300" t="str">
            <v xml:space="preserve"> </v>
          </cell>
          <cell r="AL300" t="str">
            <v xml:space="preserve"> </v>
          </cell>
          <cell r="AM300" t="str">
            <v xml:space="preserve"> </v>
          </cell>
          <cell r="AN300" t="str">
            <v xml:space="preserve"> </v>
          </cell>
          <cell r="AO300" t="str">
            <v xml:space="preserve"> </v>
          </cell>
          <cell r="AP300" t="str">
            <v>SV</v>
          </cell>
          <cell r="AQ300" t="str">
            <v>SV</v>
          </cell>
          <cell r="AR300" t="str">
            <v>SV</v>
          </cell>
          <cell r="AS300" t="str">
            <v>SV</v>
          </cell>
          <cell r="AT300" t="str">
            <v>SV</v>
          </cell>
          <cell r="AU300" t="str">
            <v>SV</v>
          </cell>
          <cell r="AV300">
            <v>179900.00005999999</v>
          </cell>
          <cell r="AW300">
            <v>172905.43336</v>
          </cell>
          <cell r="AX300">
            <v>215900</v>
          </cell>
          <cell r="AY300">
            <v>0.20011117247355936</v>
          </cell>
          <cell r="AZ300">
            <v>0.16674386262158411</v>
          </cell>
          <cell r="BA300">
            <v>199900</v>
          </cell>
          <cell r="BB300">
            <v>3</v>
          </cell>
          <cell r="BC300">
            <v>0.11117287344819138</v>
          </cell>
          <cell r="BD300">
            <v>0.10005002471235622</v>
          </cell>
          <cell r="BE300">
            <v>0</v>
          </cell>
          <cell r="BF300">
            <v>0</v>
          </cell>
          <cell r="BG300">
            <v>-1</v>
          </cell>
          <cell r="BH300">
            <v>0</v>
          </cell>
        </row>
        <row r="301">
          <cell r="B301">
            <v>12512</v>
          </cell>
          <cell r="C301">
            <v>7798126272182</v>
          </cell>
          <cell r="D301" t="str">
            <v>VINO TINTO 750ml A LISA</v>
          </cell>
          <cell r="E301">
            <v>6</v>
          </cell>
          <cell r="F301" t="str">
            <v>BEBIDAS</v>
          </cell>
          <cell r="G301" t="str">
            <v>BEBIDAS</v>
          </cell>
          <cell r="H301" t="str">
            <v>VINOS FINOS Y VARIETALES</v>
          </cell>
          <cell r="I301" t="str">
            <v>ARGENTINA</v>
          </cell>
          <cell r="J301" t="str">
            <v>NOEMIA</v>
          </cell>
          <cell r="K301" t="str">
            <v>A LISA</v>
          </cell>
          <cell r="L301">
            <v>114</v>
          </cell>
          <cell r="M301" t="str">
            <v>APOLO IMPORT S.A. 2 - TRENTINO (114)</v>
          </cell>
          <cell r="N301">
            <v>0</v>
          </cell>
          <cell r="O301">
            <v>0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4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 t="str">
            <v xml:space="preserve"> </v>
          </cell>
          <cell r="AK301" t="str">
            <v xml:space="preserve"> </v>
          </cell>
          <cell r="AL301" t="str">
            <v xml:space="preserve"> </v>
          </cell>
          <cell r="AM301" t="str">
            <v xml:space="preserve"> </v>
          </cell>
          <cell r="AN301" t="str">
            <v xml:space="preserve"> </v>
          </cell>
          <cell r="AO301" t="str">
            <v xml:space="preserve"> </v>
          </cell>
          <cell r="AP301" t="str">
            <v>SV</v>
          </cell>
          <cell r="AQ301">
            <v>0</v>
          </cell>
          <cell r="AR301" t="str">
            <v>SV</v>
          </cell>
          <cell r="AS301" t="str">
            <v>SV</v>
          </cell>
          <cell r="AT301" t="str">
            <v>SV</v>
          </cell>
          <cell r="AU301" t="str">
            <v>SV</v>
          </cell>
          <cell r="AV301">
            <v>174925.00003</v>
          </cell>
          <cell r="AW301">
            <v>134921.42741</v>
          </cell>
          <cell r="AX301">
            <v>209900</v>
          </cell>
          <cell r="AY301">
            <v>0.19994283243676847</v>
          </cell>
          <cell r="AZ301">
            <v>0.16662696507860889</v>
          </cell>
          <cell r="BA301">
            <v>199900</v>
          </cell>
          <cell r="BB301">
            <v>3</v>
          </cell>
          <cell r="BC301">
            <v>0.1427754750076704</v>
          </cell>
          <cell r="BD301">
            <v>0.12493746858429217</v>
          </cell>
          <cell r="BE301">
            <v>189900</v>
          </cell>
          <cell r="BF301">
            <v>6</v>
          </cell>
          <cell r="BG301">
            <v>8.560811757857234E-2</v>
          </cell>
          <cell r="BH301">
            <v>7.8857293154291755E-2</v>
          </cell>
        </row>
        <row r="302">
          <cell r="B302">
            <v>12513</v>
          </cell>
          <cell r="C302">
            <v>7798126271871</v>
          </cell>
          <cell r="D302" t="str">
            <v>VINO TINTO 750ml J. ALBERTO</v>
          </cell>
          <cell r="E302">
            <v>6</v>
          </cell>
          <cell r="F302" t="str">
            <v>BEBIDAS</v>
          </cell>
          <cell r="G302" t="str">
            <v>BEBIDAS</v>
          </cell>
          <cell r="H302" t="str">
            <v>VINOS FINOS Y VARIETALES</v>
          </cell>
          <cell r="I302" t="str">
            <v>ARGENTINA</v>
          </cell>
          <cell r="J302" t="str">
            <v>NOEMIA</v>
          </cell>
          <cell r="K302" t="str">
            <v>J ALBERTO</v>
          </cell>
          <cell r="L302">
            <v>114</v>
          </cell>
          <cell r="M302" t="str">
            <v>APOLO IMPORT S.A. 2 - TRENTINO (114)</v>
          </cell>
          <cell r="N302">
            <v>0</v>
          </cell>
          <cell r="O302">
            <v>0</v>
          </cell>
          <cell r="P302">
            <v>1</v>
          </cell>
          <cell r="Q302">
            <v>1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 t="str">
            <v xml:space="preserve"> </v>
          </cell>
          <cell r="AK302" t="str">
            <v xml:space="preserve"> </v>
          </cell>
          <cell r="AL302" t="str">
            <v xml:space="preserve"> </v>
          </cell>
          <cell r="AM302" t="str">
            <v xml:space="preserve"> </v>
          </cell>
          <cell r="AN302" t="str">
            <v xml:space="preserve"> </v>
          </cell>
          <cell r="AO302" t="str">
            <v xml:space="preserve"> </v>
          </cell>
          <cell r="AP302">
            <v>0</v>
          </cell>
          <cell r="AQ302" t="str">
            <v>SV</v>
          </cell>
          <cell r="AR302" t="str">
            <v>SV</v>
          </cell>
          <cell r="AS302" t="str">
            <v>SV</v>
          </cell>
          <cell r="AT302" t="str">
            <v>SV</v>
          </cell>
          <cell r="AU302" t="str">
            <v>SV</v>
          </cell>
          <cell r="AV302">
            <v>316580</v>
          </cell>
          <cell r="AW302">
            <v>231792.23485000001</v>
          </cell>
          <cell r="AX302">
            <v>379900</v>
          </cell>
          <cell r="AY302">
            <v>0.20001263503695754</v>
          </cell>
          <cell r="AZ302">
            <v>0.16667544090550146</v>
          </cell>
          <cell r="BA302">
            <v>369900</v>
          </cell>
          <cell r="BB302">
            <v>3</v>
          </cell>
          <cell r="BC302">
            <v>0.16842504264324965</v>
          </cell>
          <cell r="BD302">
            <v>0.14414706677480399</v>
          </cell>
          <cell r="BE302">
            <v>359900</v>
          </cell>
          <cell r="BF302">
            <v>6</v>
          </cell>
          <cell r="BG302">
            <v>0.13683745024954197</v>
          </cell>
          <cell r="BH302">
            <v>0.12036676854681856</v>
          </cell>
        </row>
        <row r="303">
          <cell r="B303">
            <v>15399</v>
          </cell>
          <cell r="C303">
            <v>742832556873</v>
          </cell>
          <cell r="D303" t="str">
            <v>VINO CABERNET SAUVIGNON 750ml ALTO MOLINO</v>
          </cell>
          <cell r="E303">
            <v>6</v>
          </cell>
          <cell r="F303" t="str">
            <v>BEBIDAS</v>
          </cell>
          <cell r="G303" t="str">
            <v>BEBIDAS</v>
          </cell>
          <cell r="H303" t="str">
            <v>VINOS FINOS Y VARIETALES</v>
          </cell>
          <cell r="I303" t="str">
            <v>ARGENTINA</v>
          </cell>
          <cell r="J303" t="str">
            <v>PIATTELLI</v>
          </cell>
          <cell r="K303" t="str">
            <v>ALTO MOLINO</v>
          </cell>
          <cell r="L303">
            <v>114</v>
          </cell>
          <cell r="M303" t="str">
            <v>APOLO IMPORT S.A. 2 - TRENTINO (114)</v>
          </cell>
          <cell r="N303">
            <v>0</v>
          </cell>
          <cell r="O303">
            <v>0</v>
          </cell>
          <cell r="P303">
            <v>0</v>
          </cell>
          <cell r="Q303">
            <v>0</v>
          </cell>
          <cell r="R303">
            <v>0</v>
          </cell>
          <cell r="S303">
            <v>4</v>
          </cell>
          <cell r="T303">
            <v>0</v>
          </cell>
          <cell r="U303">
            <v>1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0</v>
          </cell>
          <cell r="AB303">
            <v>0</v>
          </cell>
          <cell r="AC303">
            <v>0</v>
          </cell>
          <cell r="AD303">
            <v>0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1</v>
          </cell>
          <cell r="AJ303" t="str">
            <v xml:space="preserve"> </v>
          </cell>
          <cell r="AK303" t="str">
            <v xml:space="preserve"> </v>
          </cell>
          <cell r="AL303" t="str">
            <v xml:space="preserve"> </v>
          </cell>
          <cell r="AM303" t="str">
            <v xml:space="preserve"> </v>
          </cell>
          <cell r="AN303" t="str">
            <v xml:space="preserve"> </v>
          </cell>
          <cell r="AO303" t="str">
            <v xml:space="preserve"> </v>
          </cell>
          <cell r="AP303" t="str">
            <v>SV</v>
          </cell>
          <cell r="AQ303">
            <v>0</v>
          </cell>
          <cell r="AR303" t="str">
            <v>SV</v>
          </cell>
          <cell r="AS303" t="str">
            <v>SV</v>
          </cell>
          <cell r="AT303" t="str">
            <v>SV</v>
          </cell>
          <cell r="AU303">
            <v>0</v>
          </cell>
          <cell r="AV303">
            <v>44080.000030000003</v>
          </cell>
          <cell r="AW303">
            <v>44786.328289999998</v>
          </cell>
          <cell r="AX303">
            <v>52900</v>
          </cell>
          <cell r="AY303">
            <v>0.20009074328487464</v>
          </cell>
          <cell r="AZ303">
            <v>0.16672967807183359</v>
          </cell>
          <cell r="BA303">
            <v>49900</v>
          </cell>
          <cell r="BB303">
            <v>3</v>
          </cell>
          <cell r="BC303">
            <v>0.13203266710614825</v>
          </cell>
          <cell r="BD303">
            <v>0.11663326593186367</v>
          </cell>
          <cell r="BE303">
            <v>48900</v>
          </cell>
          <cell r="BF303">
            <v>6</v>
          </cell>
          <cell r="BG303">
            <v>0.1093466417132396</v>
          </cell>
          <cell r="BH303">
            <v>9.8568506543967219E-2</v>
          </cell>
        </row>
        <row r="304">
          <cell r="B304">
            <v>15400</v>
          </cell>
          <cell r="C304">
            <v>742832556880</v>
          </cell>
          <cell r="D304" t="str">
            <v>VINO MALBEC 750ml ALTO MOLINO</v>
          </cell>
          <cell r="E304">
            <v>6</v>
          </cell>
          <cell r="F304" t="str">
            <v>BEBIDAS</v>
          </cell>
          <cell r="G304" t="str">
            <v>BEBIDAS</v>
          </cell>
          <cell r="H304" t="str">
            <v>VINOS FINOS Y VARIETALES</v>
          </cell>
          <cell r="I304" t="str">
            <v>ARGENTINA</v>
          </cell>
          <cell r="J304" t="str">
            <v>PIATTELLI</v>
          </cell>
          <cell r="K304" t="str">
            <v>ALTO MOLINO</v>
          </cell>
          <cell r="L304">
            <v>114</v>
          </cell>
          <cell r="M304" t="str">
            <v>APOLO IMPORT S.A. 2 - TRENTINO (114)</v>
          </cell>
          <cell r="N304">
            <v>0</v>
          </cell>
          <cell r="O304">
            <v>0</v>
          </cell>
          <cell r="P304">
            <v>0</v>
          </cell>
          <cell r="Q304">
            <v>0</v>
          </cell>
          <cell r="R304">
            <v>0</v>
          </cell>
          <cell r="S304">
            <v>2</v>
          </cell>
          <cell r="T304">
            <v>0</v>
          </cell>
          <cell r="U304">
            <v>1</v>
          </cell>
          <cell r="V304">
            <v>0</v>
          </cell>
          <cell r="W304">
            <v>0</v>
          </cell>
          <cell r="X304">
            <v>0</v>
          </cell>
          <cell r="Y304">
            <v>1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1</v>
          </cell>
          <cell r="AH304">
            <v>0</v>
          </cell>
          <cell r="AI304">
            <v>0</v>
          </cell>
          <cell r="AJ304" t="str">
            <v xml:space="preserve"> </v>
          </cell>
          <cell r="AK304" t="str">
            <v xml:space="preserve"> </v>
          </cell>
          <cell r="AL304" t="str">
            <v xml:space="preserve"> </v>
          </cell>
          <cell r="AM304" t="str">
            <v xml:space="preserve"> </v>
          </cell>
          <cell r="AN304" t="str">
            <v xml:space="preserve"> </v>
          </cell>
          <cell r="AO304" t="str">
            <v xml:space="preserve"> </v>
          </cell>
          <cell r="AP304" t="str">
            <v>SV</v>
          </cell>
          <cell r="AQ304">
            <v>0</v>
          </cell>
          <cell r="AR304">
            <v>0</v>
          </cell>
          <cell r="AS304" t="str">
            <v>SV</v>
          </cell>
          <cell r="AT304">
            <v>0</v>
          </cell>
          <cell r="AU304" t="str">
            <v>SV</v>
          </cell>
          <cell r="AV304">
            <v>44080.000030000003</v>
          </cell>
          <cell r="AW304">
            <v>43711.864020000001</v>
          </cell>
          <cell r="AX304">
            <v>52900</v>
          </cell>
          <cell r="AY304">
            <v>0.20009074328487464</v>
          </cell>
          <cell r="AZ304">
            <v>0.16672967807183359</v>
          </cell>
          <cell r="BA304">
            <v>49900</v>
          </cell>
          <cell r="BB304">
            <v>3</v>
          </cell>
          <cell r="BC304">
            <v>0.13203266710614825</v>
          </cell>
          <cell r="BD304">
            <v>0.11663326593186367</v>
          </cell>
          <cell r="BE304">
            <v>48900</v>
          </cell>
          <cell r="BF304">
            <v>6</v>
          </cell>
          <cell r="BG304">
            <v>0.1093466417132396</v>
          </cell>
          <cell r="BH304">
            <v>9.8568506543967219E-2</v>
          </cell>
        </row>
        <row r="305">
          <cell r="B305">
            <v>16040</v>
          </cell>
          <cell r="C305">
            <v>7798276560078</v>
          </cell>
          <cell r="D305" t="str">
            <v>VINO BLEND 750ml ARLENE SALTA PIATTELLI</v>
          </cell>
          <cell r="E305">
            <v>6</v>
          </cell>
          <cell r="F305" t="str">
            <v>BEBIDAS</v>
          </cell>
          <cell r="G305" t="str">
            <v>BEBIDAS</v>
          </cell>
          <cell r="H305" t="str">
            <v>VINOS FINOS Y VARIETALES</v>
          </cell>
          <cell r="I305" t="str">
            <v>ARGENTINA</v>
          </cell>
          <cell r="J305" t="str">
            <v>PIATTELLI</v>
          </cell>
          <cell r="K305" t="str">
            <v>PIATELLI</v>
          </cell>
          <cell r="L305">
            <v>114</v>
          </cell>
          <cell r="M305" t="str">
            <v>APOLO IMPORT S.A. 2 - TRENTINO (114)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2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 t="str">
            <v xml:space="preserve"> </v>
          </cell>
          <cell r="AK305" t="str">
            <v xml:space="preserve"> </v>
          </cell>
          <cell r="AL305" t="str">
            <v xml:space="preserve"> </v>
          </cell>
          <cell r="AM305" t="str">
            <v xml:space="preserve"> </v>
          </cell>
          <cell r="AN305" t="str">
            <v xml:space="preserve"> </v>
          </cell>
          <cell r="AO305" t="str">
            <v xml:space="preserve"> </v>
          </cell>
          <cell r="AP305" t="str">
            <v>SV</v>
          </cell>
          <cell r="AQ305">
            <v>0</v>
          </cell>
          <cell r="AR305" t="str">
            <v>SV</v>
          </cell>
          <cell r="AS305" t="str">
            <v>SV</v>
          </cell>
          <cell r="AT305" t="str">
            <v>SV</v>
          </cell>
          <cell r="AU305" t="str">
            <v>SV</v>
          </cell>
          <cell r="AV305">
            <v>216574.99995999999</v>
          </cell>
          <cell r="AW305">
            <v>215438.89554</v>
          </cell>
          <cell r="AX305">
            <v>259900</v>
          </cell>
          <cell r="AY305">
            <v>0.20004617360268662</v>
          </cell>
          <cell r="AZ305">
            <v>0.16669873043478267</v>
          </cell>
          <cell r="BA305">
            <v>249900</v>
          </cell>
          <cell r="BB305">
            <v>2</v>
          </cell>
          <cell r="BC305">
            <v>0.15387279254833164</v>
          </cell>
          <cell r="BD305">
            <v>0.13335334149659869</v>
          </cell>
          <cell r="BE305">
            <v>239900</v>
          </cell>
          <cell r="BF305">
            <v>6</v>
          </cell>
          <cell r="BG305">
            <v>0.10769941149397666</v>
          </cell>
          <cell r="BH305">
            <v>9.7228011838266001E-2</v>
          </cell>
        </row>
        <row r="306">
          <cell r="B306">
            <v>15401</v>
          </cell>
          <cell r="C306">
            <v>7798124010168</v>
          </cell>
          <cell r="D306" t="str">
            <v>VINO CAB SAU 750ml MENDOZA PIATTELLI.</v>
          </cell>
          <cell r="E306">
            <v>6</v>
          </cell>
          <cell r="F306" t="str">
            <v>BEBIDAS</v>
          </cell>
          <cell r="G306" t="str">
            <v>BEBIDAS</v>
          </cell>
          <cell r="H306" t="str">
            <v>VINOS FINOS Y VARIETALES</v>
          </cell>
          <cell r="I306" t="str">
            <v>ARGENTINA</v>
          </cell>
          <cell r="J306" t="str">
            <v>PIATTELLI</v>
          </cell>
          <cell r="K306" t="str">
            <v>PIATELLI</v>
          </cell>
          <cell r="L306">
            <v>114</v>
          </cell>
          <cell r="M306" t="str">
            <v>APOLO IMPORT S.A. 2 - TRENTINO (114)</v>
          </cell>
          <cell r="N306">
            <v>0</v>
          </cell>
          <cell r="O306">
            <v>0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>
            <v>3</v>
          </cell>
          <cell r="AB306">
            <v>0</v>
          </cell>
          <cell r="AC306">
            <v>0</v>
          </cell>
          <cell r="AD306">
            <v>0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 t="str">
            <v xml:space="preserve"> </v>
          </cell>
          <cell r="AK306" t="str">
            <v xml:space="preserve"> </v>
          </cell>
          <cell r="AL306" t="str">
            <v xml:space="preserve"> </v>
          </cell>
          <cell r="AM306" t="str">
            <v xml:space="preserve"> </v>
          </cell>
          <cell r="AN306" t="str">
            <v xml:space="preserve"> </v>
          </cell>
          <cell r="AO306" t="str">
            <v xml:space="preserve"> </v>
          </cell>
          <cell r="AP306" t="str">
            <v>SV</v>
          </cell>
          <cell r="AQ306" t="str">
            <v>SV</v>
          </cell>
          <cell r="AR306" t="str">
            <v>SV</v>
          </cell>
          <cell r="AS306" t="str">
            <v>SV</v>
          </cell>
          <cell r="AT306" t="str">
            <v>SV</v>
          </cell>
          <cell r="AU306" t="str">
            <v>SV</v>
          </cell>
          <cell r="AV306">
            <v>116574.99997</v>
          </cell>
          <cell r="AW306">
            <v>117966.20396</v>
          </cell>
          <cell r="AX306">
            <v>129900</v>
          </cell>
          <cell r="AY306">
            <v>0.11430409636224859</v>
          </cell>
          <cell r="AZ306">
            <v>0.10257890708237102</v>
          </cell>
          <cell r="BA306">
            <v>119900</v>
          </cell>
          <cell r="BB306">
            <v>3</v>
          </cell>
          <cell r="BC306">
            <v>2.8522410730050796E-2</v>
          </cell>
          <cell r="BD306">
            <v>2.7731443119266019E-2</v>
          </cell>
          <cell r="BE306">
            <v>115900</v>
          </cell>
          <cell r="BF306">
            <v>6</v>
          </cell>
          <cell r="BG306">
            <v>-5.7902635228282984E-3</v>
          </cell>
          <cell r="BH306">
            <v>-5.8239859361518933E-3</v>
          </cell>
        </row>
        <row r="307">
          <cell r="B307">
            <v>15405</v>
          </cell>
          <cell r="C307">
            <v>7798124010144</v>
          </cell>
          <cell r="D307" t="str">
            <v>VINO CAB SAUVIGNON 750ml RVA MENDOZA PIATTELLI</v>
          </cell>
          <cell r="E307">
            <v>6</v>
          </cell>
          <cell r="F307" t="str">
            <v>BEBIDAS</v>
          </cell>
          <cell r="G307" t="str">
            <v>BEBIDAS</v>
          </cell>
          <cell r="H307" t="str">
            <v>VINOS FINOS Y VARIETALES</v>
          </cell>
          <cell r="I307" t="str">
            <v>ARGENTINA</v>
          </cell>
          <cell r="J307" t="str">
            <v>PIATTELLI</v>
          </cell>
          <cell r="K307" t="str">
            <v>PIATELLI</v>
          </cell>
          <cell r="L307">
            <v>114</v>
          </cell>
          <cell r="M307" t="str">
            <v>APOLO IMPORT S.A. 2 - TRENTINO (114)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  <cell r="R307">
            <v>0</v>
          </cell>
          <cell r="S307">
            <v>1</v>
          </cell>
          <cell r="T307">
            <v>0</v>
          </cell>
          <cell r="U307">
            <v>0</v>
          </cell>
          <cell r="V307">
            <v>1</v>
          </cell>
          <cell r="W307">
            <v>2</v>
          </cell>
          <cell r="X307">
            <v>0</v>
          </cell>
          <cell r="Y307">
            <v>0</v>
          </cell>
          <cell r="Z307">
            <v>0</v>
          </cell>
          <cell r="AA307">
            <v>1</v>
          </cell>
          <cell r="AB307">
            <v>3</v>
          </cell>
          <cell r="AC307">
            <v>2</v>
          </cell>
          <cell r="AD307">
            <v>1</v>
          </cell>
          <cell r="AE307">
            <v>1</v>
          </cell>
          <cell r="AF307">
            <v>4</v>
          </cell>
          <cell r="AG307">
            <v>3</v>
          </cell>
          <cell r="AH307">
            <v>0</v>
          </cell>
          <cell r="AI307">
            <v>0</v>
          </cell>
          <cell r="AJ307" t="str">
            <v xml:space="preserve"> </v>
          </cell>
          <cell r="AK307" t="str">
            <v xml:space="preserve"> </v>
          </cell>
          <cell r="AL307" t="str">
            <v xml:space="preserve"> </v>
          </cell>
          <cell r="AM307" t="str">
            <v xml:space="preserve"> </v>
          </cell>
          <cell r="AN307" t="str">
            <v xml:space="preserve"> </v>
          </cell>
          <cell r="AO307" t="str">
            <v xml:space="preserve"> </v>
          </cell>
          <cell r="AP307" t="str">
            <v>SV</v>
          </cell>
          <cell r="AQ307" t="str">
            <v>SV</v>
          </cell>
          <cell r="AR307" t="str">
            <v>SV</v>
          </cell>
          <cell r="AS307">
            <v>0</v>
          </cell>
          <cell r="AT307">
            <v>0</v>
          </cell>
          <cell r="AU307" t="str">
            <v>SV</v>
          </cell>
          <cell r="AV307">
            <v>66575.000029999996</v>
          </cell>
          <cell r="AW307">
            <v>66629.432430000001</v>
          </cell>
          <cell r="AX307">
            <v>79900</v>
          </cell>
          <cell r="AY307">
            <v>0.20015020599317301</v>
          </cell>
          <cell r="AZ307">
            <v>0.1667709633291615</v>
          </cell>
          <cell r="BA307">
            <v>75900</v>
          </cell>
          <cell r="BB307">
            <v>3</v>
          </cell>
          <cell r="BC307">
            <v>0.1400675924265562</v>
          </cell>
          <cell r="BD307">
            <v>0.12285902463768121</v>
          </cell>
          <cell r="BE307">
            <v>71900</v>
          </cell>
          <cell r="BF307">
            <v>6</v>
          </cell>
          <cell r="BG307">
            <v>7.998497885993916E-2</v>
          </cell>
          <cell r="BH307">
            <v>7.4061195688456247E-2</v>
          </cell>
        </row>
        <row r="308">
          <cell r="B308">
            <v>18028</v>
          </cell>
          <cell r="C308">
            <v>7798124010212</v>
          </cell>
          <cell r="D308" t="str">
            <v>VINO CABERNET 750ml RVA S.SALTA PIATTELLI</v>
          </cell>
          <cell r="E308">
            <v>6</v>
          </cell>
          <cell r="F308" t="str">
            <v>BEBIDAS</v>
          </cell>
          <cell r="G308" t="str">
            <v>BEBIDAS</v>
          </cell>
          <cell r="H308" t="str">
            <v>VINOS FINOS Y VARIETALES</v>
          </cell>
          <cell r="I308" t="str">
            <v>ARGENTINA</v>
          </cell>
          <cell r="J308" t="str">
            <v>PIATTELLI</v>
          </cell>
          <cell r="K308" t="str">
            <v>PIATELLI</v>
          </cell>
          <cell r="L308">
            <v>114</v>
          </cell>
          <cell r="M308" t="str">
            <v>APOLO IMPORT S.A. 2 - TRENTINO (114)</v>
          </cell>
          <cell r="N308">
            <v>2</v>
          </cell>
          <cell r="O308">
            <v>0</v>
          </cell>
          <cell r="P308">
            <v>2</v>
          </cell>
          <cell r="Q308">
            <v>1</v>
          </cell>
          <cell r="R308">
            <v>4</v>
          </cell>
          <cell r="S308">
            <v>4</v>
          </cell>
          <cell r="T308">
            <v>9</v>
          </cell>
          <cell r="U308">
            <v>8</v>
          </cell>
          <cell r="V308">
            <v>0</v>
          </cell>
          <cell r="W308">
            <v>1</v>
          </cell>
          <cell r="X308">
            <v>1</v>
          </cell>
          <cell r="Y308">
            <v>1</v>
          </cell>
          <cell r="Z308">
            <v>0</v>
          </cell>
          <cell r="AA308">
            <v>5</v>
          </cell>
          <cell r="AB308">
            <v>4</v>
          </cell>
          <cell r="AC308">
            <v>4</v>
          </cell>
          <cell r="AD308">
            <v>0</v>
          </cell>
          <cell r="AE308">
            <v>1</v>
          </cell>
          <cell r="AF308">
            <v>4</v>
          </cell>
          <cell r="AG308">
            <v>2</v>
          </cell>
          <cell r="AH308">
            <v>2</v>
          </cell>
          <cell r="AI308">
            <v>2</v>
          </cell>
          <cell r="AJ308" t="str">
            <v xml:space="preserve"> </v>
          </cell>
          <cell r="AK308" t="str">
            <v xml:space="preserve"> </v>
          </cell>
          <cell r="AL308" t="str">
            <v xml:space="preserve"> </v>
          </cell>
          <cell r="AM308" t="str">
            <v xml:space="preserve"> </v>
          </cell>
          <cell r="AN308" t="str">
            <v xml:space="preserve"> </v>
          </cell>
          <cell r="AO308" t="str">
            <v xml:space="preserve"> 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66575.000029999996</v>
          </cell>
          <cell r="AW308">
            <v>66588.20289</v>
          </cell>
          <cell r="AX308">
            <v>79900</v>
          </cell>
          <cell r="AY308">
            <v>0.20015020599317301</v>
          </cell>
          <cell r="AZ308">
            <v>0.1667709633291615</v>
          </cell>
          <cell r="BA308">
            <v>75900</v>
          </cell>
          <cell r="BB308">
            <v>3</v>
          </cell>
          <cell r="BC308">
            <v>0.1400675924265562</v>
          </cell>
          <cell r="BD308">
            <v>0.12285902463768121</v>
          </cell>
          <cell r="BE308">
            <v>71900</v>
          </cell>
          <cell r="BF308">
            <v>6</v>
          </cell>
          <cell r="BG308">
            <v>7.998497885993916E-2</v>
          </cell>
          <cell r="BH308">
            <v>7.4061195688456247E-2</v>
          </cell>
        </row>
        <row r="309">
          <cell r="B309">
            <v>15402</v>
          </cell>
          <cell r="C309">
            <v>7798124010151</v>
          </cell>
          <cell r="D309" t="str">
            <v>VINO MALBEC 750ml MENDOZA PIATTELLI.</v>
          </cell>
          <cell r="E309">
            <v>6</v>
          </cell>
          <cell r="F309" t="str">
            <v>BEBIDAS</v>
          </cell>
          <cell r="G309" t="str">
            <v>BEBIDAS</v>
          </cell>
          <cell r="H309" t="str">
            <v>VINOS FINOS Y VARIETALES</v>
          </cell>
          <cell r="I309" t="str">
            <v>ARGENTINA</v>
          </cell>
          <cell r="J309" t="str">
            <v>PIATTELLI</v>
          </cell>
          <cell r="K309" t="str">
            <v>PIATELLI</v>
          </cell>
          <cell r="L309">
            <v>114</v>
          </cell>
          <cell r="M309" t="str">
            <v>APOLO IMPORT S.A. 2 - TRENTINO (114)</v>
          </cell>
          <cell r="N309">
            <v>1</v>
          </cell>
          <cell r="O309">
            <v>0</v>
          </cell>
          <cell r="P309">
            <v>1</v>
          </cell>
          <cell r="Q309">
            <v>0</v>
          </cell>
          <cell r="R309">
            <v>0</v>
          </cell>
          <cell r="S309">
            <v>0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2</v>
          </cell>
          <cell r="AA309">
            <v>2</v>
          </cell>
          <cell r="AB309">
            <v>0</v>
          </cell>
          <cell r="AC309">
            <v>0</v>
          </cell>
          <cell r="AD309">
            <v>0</v>
          </cell>
          <cell r="AE309">
            <v>1</v>
          </cell>
          <cell r="AF309">
            <v>1</v>
          </cell>
          <cell r="AG309">
            <v>1</v>
          </cell>
          <cell r="AH309">
            <v>0</v>
          </cell>
          <cell r="AI309">
            <v>0</v>
          </cell>
          <cell r="AJ309" t="str">
            <v xml:space="preserve"> </v>
          </cell>
          <cell r="AK309" t="str">
            <v xml:space="preserve"> </v>
          </cell>
          <cell r="AL309" t="str">
            <v xml:space="preserve"> </v>
          </cell>
          <cell r="AM309" t="str">
            <v xml:space="preserve"> </v>
          </cell>
          <cell r="AN309" t="str">
            <v xml:space="preserve"> </v>
          </cell>
          <cell r="AO309" t="str">
            <v xml:space="preserve"> </v>
          </cell>
          <cell r="AP309" t="str">
            <v>SV</v>
          </cell>
          <cell r="AQ309" t="str">
            <v>SV</v>
          </cell>
          <cell r="AR309" t="str">
            <v>SV</v>
          </cell>
          <cell r="AS309" t="str">
            <v>SV</v>
          </cell>
          <cell r="AT309">
            <v>0</v>
          </cell>
          <cell r="AU309" t="str">
            <v>SV</v>
          </cell>
          <cell r="AV309">
            <v>116574.99997</v>
          </cell>
          <cell r="AW309">
            <v>116626.43388</v>
          </cell>
          <cell r="AX309">
            <v>129900</v>
          </cell>
          <cell r="AY309">
            <v>0.11430409636224859</v>
          </cell>
          <cell r="AZ309">
            <v>0.10257890708237102</v>
          </cell>
          <cell r="BA309">
            <v>119900</v>
          </cell>
          <cell r="BB309">
            <v>3</v>
          </cell>
          <cell r="BC309">
            <v>2.8522410730050796E-2</v>
          </cell>
          <cell r="BD309">
            <v>2.7731443119266019E-2</v>
          </cell>
          <cell r="BE309">
            <v>115900</v>
          </cell>
          <cell r="BF309">
            <v>0</v>
          </cell>
          <cell r="BG309">
            <v>-5.7902635228282984E-3</v>
          </cell>
          <cell r="BH309">
            <v>-5.8239859361518933E-3</v>
          </cell>
        </row>
        <row r="310">
          <cell r="B310">
            <v>15406</v>
          </cell>
          <cell r="C310">
            <v>7798124010137</v>
          </cell>
          <cell r="D310" t="str">
            <v>VINO MALBEC 750ml RVA MENDOZA PIATTELLI</v>
          </cell>
          <cell r="E310">
            <v>6</v>
          </cell>
          <cell r="F310" t="str">
            <v>BEBIDAS</v>
          </cell>
          <cell r="G310" t="str">
            <v>BEBIDAS</v>
          </cell>
          <cell r="H310" t="str">
            <v>VINOS FINOS Y VARIETALES</v>
          </cell>
          <cell r="I310" t="str">
            <v>ARGENTINA</v>
          </cell>
          <cell r="J310" t="str">
            <v>PIATTELLI</v>
          </cell>
          <cell r="K310" t="str">
            <v>PIATELLI</v>
          </cell>
          <cell r="L310">
            <v>114</v>
          </cell>
          <cell r="M310" t="str">
            <v>APOLO IMPORT S.A. 2 - TRENTINO (114)</v>
          </cell>
          <cell r="N310">
            <v>4</v>
          </cell>
          <cell r="O310">
            <v>4</v>
          </cell>
          <cell r="P310">
            <v>11</v>
          </cell>
          <cell r="Q310">
            <v>11</v>
          </cell>
          <cell r="R310">
            <v>1</v>
          </cell>
          <cell r="S310">
            <v>3</v>
          </cell>
          <cell r="T310">
            <v>10</v>
          </cell>
          <cell r="U310">
            <v>17</v>
          </cell>
          <cell r="V310">
            <v>2</v>
          </cell>
          <cell r="W310">
            <v>2</v>
          </cell>
          <cell r="X310">
            <v>15</v>
          </cell>
          <cell r="Y310">
            <v>15</v>
          </cell>
          <cell r="Z310">
            <v>2</v>
          </cell>
          <cell r="AA310">
            <v>3</v>
          </cell>
          <cell r="AB310">
            <v>3</v>
          </cell>
          <cell r="AC310">
            <v>3</v>
          </cell>
          <cell r="AD310">
            <v>0</v>
          </cell>
          <cell r="AE310">
            <v>3</v>
          </cell>
          <cell r="AF310">
            <v>1</v>
          </cell>
          <cell r="AG310">
            <v>3</v>
          </cell>
          <cell r="AH310">
            <v>4</v>
          </cell>
          <cell r="AI310">
            <v>7</v>
          </cell>
          <cell r="AJ310" t="str">
            <v xml:space="preserve"> </v>
          </cell>
          <cell r="AK310" t="str">
            <v xml:space="preserve"> </v>
          </cell>
          <cell r="AL310" t="str">
            <v xml:space="preserve"> </v>
          </cell>
          <cell r="AM310" t="str">
            <v xml:space="preserve"> </v>
          </cell>
          <cell r="AN310" t="str">
            <v xml:space="preserve"> </v>
          </cell>
          <cell r="AO310" t="str">
            <v xml:space="preserve"> 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66575.000029999996</v>
          </cell>
          <cell r="AW310">
            <v>66577.461389999997</v>
          </cell>
          <cell r="AX310">
            <v>79900</v>
          </cell>
          <cell r="AY310">
            <v>0.20015020599317301</v>
          </cell>
          <cell r="AZ310">
            <v>0.1667709633291615</v>
          </cell>
          <cell r="BA310">
            <v>75900</v>
          </cell>
          <cell r="BB310">
            <v>3</v>
          </cell>
          <cell r="BC310">
            <v>0.1400675924265562</v>
          </cell>
          <cell r="BD310">
            <v>0.12285902463768121</v>
          </cell>
          <cell r="BE310">
            <v>71900</v>
          </cell>
          <cell r="BF310">
            <v>6</v>
          </cell>
          <cell r="BG310">
            <v>7.998497885993916E-2</v>
          </cell>
          <cell r="BH310">
            <v>7.4061195688456247E-2</v>
          </cell>
        </row>
        <row r="311">
          <cell r="B311">
            <v>15407</v>
          </cell>
          <cell r="C311">
            <v>7798124010243</v>
          </cell>
          <cell r="D311" t="str">
            <v>VINO MALBEC 750ml RVA SALTA PIATTELLI</v>
          </cell>
          <cell r="E311">
            <v>6</v>
          </cell>
          <cell r="F311" t="str">
            <v>BEBIDAS</v>
          </cell>
          <cell r="G311" t="str">
            <v>BEBIDAS</v>
          </cell>
          <cell r="H311" t="str">
            <v>VINOS FINOS Y VARIETALES</v>
          </cell>
          <cell r="I311" t="str">
            <v>ARGENTINA</v>
          </cell>
          <cell r="J311" t="str">
            <v>PIATTELLI</v>
          </cell>
          <cell r="K311" t="str">
            <v>PIATELLI</v>
          </cell>
          <cell r="L311">
            <v>114</v>
          </cell>
          <cell r="M311" t="str">
            <v>APOLO IMPORT S.A. 2 - TRENTINO (114)</v>
          </cell>
          <cell r="N311">
            <v>3</v>
          </cell>
          <cell r="O311">
            <v>3</v>
          </cell>
          <cell r="P311">
            <v>10</v>
          </cell>
          <cell r="Q311">
            <v>11</v>
          </cell>
          <cell r="R311">
            <v>3</v>
          </cell>
          <cell r="S311">
            <v>27</v>
          </cell>
          <cell r="T311">
            <v>6</v>
          </cell>
          <cell r="U311">
            <v>2</v>
          </cell>
          <cell r="V311">
            <v>0</v>
          </cell>
          <cell r="W311">
            <v>1</v>
          </cell>
          <cell r="X311">
            <v>2</v>
          </cell>
          <cell r="Y311">
            <v>3</v>
          </cell>
          <cell r="Z311">
            <v>0</v>
          </cell>
          <cell r="AA311">
            <v>6</v>
          </cell>
          <cell r="AB311">
            <v>3</v>
          </cell>
          <cell r="AC311">
            <v>0</v>
          </cell>
          <cell r="AD311">
            <v>5</v>
          </cell>
          <cell r="AE311">
            <v>8</v>
          </cell>
          <cell r="AF311">
            <v>5</v>
          </cell>
          <cell r="AG311">
            <v>4</v>
          </cell>
          <cell r="AH311">
            <v>1</v>
          </cell>
          <cell r="AI311">
            <v>5</v>
          </cell>
          <cell r="AJ311" t="str">
            <v xml:space="preserve"> </v>
          </cell>
          <cell r="AK311" t="str">
            <v xml:space="preserve"> </v>
          </cell>
          <cell r="AL311" t="str">
            <v xml:space="preserve"> </v>
          </cell>
          <cell r="AM311" t="str">
            <v xml:space="preserve"> </v>
          </cell>
          <cell r="AN311" t="str">
            <v xml:space="preserve"> </v>
          </cell>
          <cell r="AO311" t="str">
            <v xml:space="preserve"> </v>
          </cell>
          <cell r="AP311">
            <v>0</v>
          </cell>
          <cell r="AQ311">
            <v>0</v>
          </cell>
          <cell r="AR311">
            <v>0</v>
          </cell>
          <cell r="AS311" t="str">
            <v>SV</v>
          </cell>
          <cell r="AT311">
            <v>0</v>
          </cell>
          <cell r="AU311">
            <v>0</v>
          </cell>
          <cell r="AV311">
            <v>66575.000029999996</v>
          </cell>
          <cell r="AW311">
            <v>66577.993019999994</v>
          </cell>
          <cell r="AX311">
            <v>79900</v>
          </cell>
          <cell r="AY311">
            <v>0.20015020599317301</v>
          </cell>
          <cell r="AZ311">
            <v>0.1667709633291615</v>
          </cell>
          <cell r="BA311">
            <v>75900</v>
          </cell>
          <cell r="BB311">
            <v>3</v>
          </cell>
          <cell r="BC311">
            <v>0.1400675924265562</v>
          </cell>
          <cell r="BD311">
            <v>0.12285902463768121</v>
          </cell>
          <cell r="BE311">
            <v>71900</v>
          </cell>
          <cell r="BF311">
            <v>6</v>
          </cell>
          <cell r="BG311">
            <v>7.998497885993916E-2</v>
          </cell>
          <cell r="BH311">
            <v>7.4061195688456247E-2</v>
          </cell>
        </row>
        <row r="312">
          <cell r="B312">
            <v>15404</v>
          </cell>
          <cell r="C312">
            <v>7798124010236</v>
          </cell>
          <cell r="D312" t="str">
            <v>VINO MALBEC 750ml SALTA PIATTELLI.</v>
          </cell>
          <cell r="E312">
            <v>6</v>
          </cell>
          <cell r="F312" t="str">
            <v>BEBIDAS</v>
          </cell>
          <cell r="G312" t="str">
            <v>BEBIDAS</v>
          </cell>
          <cell r="H312" t="str">
            <v>VINOS FINOS Y VARIETALES</v>
          </cell>
          <cell r="I312" t="str">
            <v>ARGENTINA</v>
          </cell>
          <cell r="J312" t="str">
            <v>PIATTELLI</v>
          </cell>
          <cell r="K312" t="str">
            <v>PIATELLI</v>
          </cell>
          <cell r="L312">
            <v>114</v>
          </cell>
          <cell r="M312" t="str">
            <v>APOLO IMPORT S.A. 2 - TRENTINO (114)</v>
          </cell>
          <cell r="N312">
            <v>0</v>
          </cell>
          <cell r="O312">
            <v>1</v>
          </cell>
          <cell r="P312">
            <v>1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0</v>
          </cell>
          <cell r="V312">
            <v>0</v>
          </cell>
          <cell r="W312">
            <v>1</v>
          </cell>
          <cell r="X312">
            <v>0</v>
          </cell>
          <cell r="Y312">
            <v>0</v>
          </cell>
          <cell r="Z312">
            <v>0</v>
          </cell>
          <cell r="AA312">
            <v>0</v>
          </cell>
          <cell r="AB312">
            <v>0</v>
          </cell>
          <cell r="AC312">
            <v>0</v>
          </cell>
          <cell r="AD312">
            <v>1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 t="str">
            <v xml:space="preserve"> </v>
          </cell>
          <cell r="AK312" t="str">
            <v xml:space="preserve"> </v>
          </cell>
          <cell r="AL312" t="str">
            <v xml:space="preserve"> </v>
          </cell>
          <cell r="AM312" t="str">
            <v xml:space="preserve"> </v>
          </cell>
          <cell r="AN312" t="str">
            <v xml:space="preserve"> </v>
          </cell>
          <cell r="AO312" t="str">
            <v xml:space="preserve"> </v>
          </cell>
          <cell r="AP312" t="str">
            <v>SV</v>
          </cell>
          <cell r="AQ312" t="str">
            <v>SV</v>
          </cell>
          <cell r="AR312" t="str">
            <v>SV</v>
          </cell>
          <cell r="AS312" t="str">
            <v>SV</v>
          </cell>
          <cell r="AT312" t="str">
            <v>SV</v>
          </cell>
          <cell r="AU312" t="str">
            <v>SV</v>
          </cell>
          <cell r="AV312">
            <v>116574.99997</v>
          </cell>
          <cell r="AW312">
            <v>116668.88739</v>
          </cell>
          <cell r="AX312">
            <v>139900</v>
          </cell>
          <cell r="AY312">
            <v>0.20008578199444615</v>
          </cell>
          <cell r="AZ312">
            <v>0.16672623323802713</v>
          </cell>
          <cell r="BA312">
            <v>129900</v>
          </cell>
          <cell r="BB312">
            <v>3</v>
          </cell>
          <cell r="BC312">
            <v>0.11430409636224859</v>
          </cell>
          <cell r="BD312">
            <v>0.10257890708237102</v>
          </cell>
          <cell r="BE312">
            <v>0</v>
          </cell>
          <cell r="BF312">
            <v>0</v>
          </cell>
          <cell r="BG312">
            <v>-1</v>
          </cell>
          <cell r="BH312">
            <v>0</v>
          </cell>
        </row>
        <row r="313">
          <cell r="B313">
            <v>15408</v>
          </cell>
          <cell r="C313">
            <v>7798124010267</v>
          </cell>
          <cell r="D313" t="str">
            <v>VINO TORRONTES 750ml SALTA PIATTELLI</v>
          </cell>
          <cell r="E313">
            <v>6</v>
          </cell>
          <cell r="F313" t="str">
            <v>BEBIDAS</v>
          </cell>
          <cell r="G313" t="str">
            <v>BEBIDAS</v>
          </cell>
          <cell r="H313" t="str">
            <v>VINOS FINOS Y VARIETALES</v>
          </cell>
          <cell r="I313" t="str">
            <v>ARGENTINA</v>
          </cell>
          <cell r="J313" t="str">
            <v>PIATTELLI</v>
          </cell>
          <cell r="K313" t="str">
            <v>PIATELLI</v>
          </cell>
          <cell r="L313">
            <v>114</v>
          </cell>
          <cell r="M313" t="str">
            <v>APOLO IMPORT S.A. 2 - TRENTINO (114)</v>
          </cell>
          <cell r="N313">
            <v>18</v>
          </cell>
          <cell r="O313">
            <v>5</v>
          </cell>
          <cell r="P313">
            <v>14</v>
          </cell>
          <cell r="Q313">
            <v>8</v>
          </cell>
          <cell r="R313">
            <v>0</v>
          </cell>
          <cell r="S313">
            <v>0</v>
          </cell>
          <cell r="T313">
            <v>8</v>
          </cell>
          <cell r="U313">
            <v>8</v>
          </cell>
          <cell r="V313">
            <v>8</v>
          </cell>
          <cell r="W313">
            <v>4</v>
          </cell>
          <cell r="X313">
            <v>6</v>
          </cell>
          <cell r="Y313">
            <v>6</v>
          </cell>
          <cell r="Z313">
            <v>0</v>
          </cell>
          <cell r="AA313">
            <v>3</v>
          </cell>
          <cell r="AB313">
            <v>1</v>
          </cell>
          <cell r="AC313">
            <v>1</v>
          </cell>
          <cell r="AD313">
            <v>3</v>
          </cell>
          <cell r="AE313">
            <v>0</v>
          </cell>
          <cell r="AF313">
            <v>0</v>
          </cell>
          <cell r="AG313">
            <v>4</v>
          </cell>
          <cell r="AH313">
            <v>0</v>
          </cell>
          <cell r="AI313">
            <v>1</v>
          </cell>
          <cell r="AJ313" t="str">
            <v xml:space="preserve"> </v>
          </cell>
          <cell r="AK313" t="str">
            <v xml:space="preserve"> </v>
          </cell>
          <cell r="AL313" t="str">
            <v xml:space="preserve"> </v>
          </cell>
          <cell r="AM313" t="str">
            <v xml:space="preserve"> </v>
          </cell>
          <cell r="AN313" t="str">
            <v xml:space="preserve"> </v>
          </cell>
          <cell r="AO313" t="str">
            <v xml:space="preserve"> 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66575.000029999996</v>
          </cell>
          <cell r="AW313">
            <v>66578.672489999997</v>
          </cell>
          <cell r="AX313">
            <v>79900</v>
          </cell>
          <cell r="AY313">
            <v>0.20015020599317301</v>
          </cell>
          <cell r="AZ313">
            <v>0.1667709633291615</v>
          </cell>
          <cell r="BA313">
            <v>75900</v>
          </cell>
          <cell r="BB313">
            <v>3</v>
          </cell>
          <cell r="BC313">
            <v>0.1400675924265562</v>
          </cell>
          <cell r="BD313">
            <v>0.12285902463768121</v>
          </cell>
          <cell r="BE313">
            <v>71900</v>
          </cell>
          <cell r="BF313">
            <v>6</v>
          </cell>
          <cell r="BG313">
            <v>7.998497885993916E-2</v>
          </cell>
          <cell r="BH313">
            <v>7.4061195688456247E-2</v>
          </cell>
        </row>
        <row r="314">
          <cell r="B314">
            <v>15403</v>
          </cell>
          <cell r="C314">
            <v>7798124010175</v>
          </cell>
          <cell r="D314" t="str">
            <v>VINO TRINITA 750ml MENDOZA PIATTELLI.</v>
          </cell>
          <cell r="E314">
            <v>6</v>
          </cell>
          <cell r="F314" t="str">
            <v>BEBIDAS</v>
          </cell>
          <cell r="G314" t="str">
            <v>BEBIDAS</v>
          </cell>
          <cell r="H314" t="str">
            <v>VINOS FINOS Y VARIETALES</v>
          </cell>
          <cell r="I314" t="str">
            <v>ARGENTINA</v>
          </cell>
          <cell r="J314" t="str">
            <v>PIATTELLI</v>
          </cell>
          <cell r="K314" t="str">
            <v>PIATELLI</v>
          </cell>
          <cell r="L314">
            <v>114</v>
          </cell>
          <cell r="M314" t="str">
            <v>APOLO IMPORT S.A. 2 - TRENTINO (114)</v>
          </cell>
          <cell r="N314">
            <v>0</v>
          </cell>
          <cell r="O314">
            <v>0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3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 t="str">
            <v xml:space="preserve"> </v>
          </cell>
          <cell r="AK314" t="str">
            <v xml:space="preserve"> </v>
          </cell>
          <cell r="AL314" t="str">
            <v xml:space="preserve"> </v>
          </cell>
          <cell r="AM314" t="str">
            <v xml:space="preserve"> </v>
          </cell>
          <cell r="AN314" t="str">
            <v xml:space="preserve"> </v>
          </cell>
          <cell r="AO314" t="str">
            <v xml:space="preserve"> </v>
          </cell>
          <cell r="AP314" t="str">
            <v>SV</v>
          </cell>
          <cell r="AQ314" t="str">
            <v>SV</v>
          </cell>
          <cell r="AR314" t="str">
            <v>SV</v>
          </cell>
          <cell r="AS314" t="str">
            <v>SV</v>
          </cell>
          <cell r="AT314" t="str">
            <v>SV</v>
          </cell>
          <cell r="AU314" t="str">
            <v>SV</v>
          </cell>
          <cell r="AV314">
            <v>158259.99999700001</v>
          </cell>
          <cell r="AW314">
            <v>148447.35652999999</v>
          </cell>
          <cell r="AX314">
            <v>189900</v>
          </cell>
          <cell r="AY314">
            <v>0.19992417543030316</v>
          </cell>
          <cell r="AZ314">
            <v>0.16661400738809898</v>
          </cell>
          <cell r="BA314">
            <v>179900</v>
          </cell>
          <cell r="BB314">
            <v>3</v>
          </cell>
          <cell r="BC314">
            <v>0.13673701506009217</v>
          </cell>
          <cell r="BD314">
            <v>0.12028904948860475</v>
          </cell>
          <cell r="BE314">
            <v>169900</v>
          </cell>
          <cell r="BF314">
            <v>6</v>
          </cell>
          <cell r="BG314">
            <v>7.35498546898814E-2</v>
          </cell>
          <cell r="BH314">
            <v>6.85108887757504E-2</v>
          </cell>
        </row>
        <row r="315">
          <cell r="B315">
            <v>12521</v>
          </cell>
          <cell r="C315">
            <v>7798136451867</v>
          </cell>
          <cell r="D315" t="str">
            <v>VINO BLEND 750ml GRAN RVA SAMCHEN</v>
          </cell>
          <cell r="E315">
            <v>12</v>
          </cell>
          <cell r="F315" t="str">
            <v>BEBIDAS</v>
          </cell>
          <cell r="G315" t="str">
            <v>BEBIDAS</v>
          </cell>
          <cell r="H315" t="str">
            <v>VINOS FINOS Y VARIETALES</v>
          </cell>
          <cell r="I315" t="str">
            <v>ARGENTINA</v>
          </cell>
          <cell r="J315" t="str">
            <v>SAMCHEN</v>
          </cell>
          <cell r="K315" t="str">
            <v>SAMCHEN</v>
          </cell>
          <cell r="L315">
            <v>114</v>
          </cell>
          <cell r="M315" t="str">
            <v>APOLO IMPORT S.A. 2 - TRENTINO (114)</v>
          </cell>
          <cell r="N315">
            <v>0</v>
          </cell>
          <cell r="O315">
            <v>0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 t="str">
            <v xml:space="preserve"> </v>
          </cell>
          <cell r="AK315" t="str">
            <v xml:space="preserve"> </v>
          </cell>
          <cell r="AL315" t="str">
            <v xml:space="preserve"> </v>
          </cell>
          <cell r="AM315" t="str">
            <v xml:space="preserve"> </v>
          </cell>
          <cell r="AN315" t="str">
            <v xml:space="preserve"> </v>
          </cell>
          <cell r="AO315" t="str">
            <v xml:space="preserve"> </v>
          </cell>
          <cell r="AP315" t="str">
            <v>SV</v>
          </cell>
          <cell r="AQ315" t="str">
            <v>SV</v>
          </cell>
          <cell r="AR315" t="str">
            <v>SV</v>
          </cell>
          <cell r="AS315" t="str">
            <v>SV</v>
          </cell>
          <cell r="AT315" t="str">
            <v>SV</v>
          </cell>
          <cell r="AU315" t="str">
            <v>SV</v>
          </cell>
          <cell r="AV315">
            <v>74345.000004000001</v>
          </cell>
          <cell r="AW315">
            <v>74345.39662</v>
          </cell>
          <cell r="AX315">
            <v>109900</v>
          </cell>
          <cell r="AY315">
            <v>0.47824332495913668</v>
          </cell>
          <cell r="AZ315">
            <v>0.32352138303912648</v>
          </cell>
          <cell r="BA315">
            <v>99900</v>
          </cell>
          <cell r="BB315">
            <v>3</v>
          </cell>
          <cell r="BC315">
            <v>0.34373528811117171</v>
          </cell>
          <cell r="BD315">
            <v>0.25580580576576573</v>
          </cell>
          <cell r="BE315">
            <v>0</v>
          </cell>
          <cell r="BF315">
            <v>0</v>
          </cell>
          <cell r="BG315">
            <v>-1</v>
          </cell>
          <cell r="BH315">
            <v>0</v>
          </cell>
        </row>
        <row r="316">
          <cell r="B316">
            <v>12518</v>
          </cell>
          <cell r="C316">
            <v>7798136451836</v>
          </cell>
          <cell r="D316" t="str">
            <v>VINO CAB SAUVIGNON 750ml GRAN RVA SAMCHEN</v>
          </cell>
          <cell r="E316">
            <v>12</v>
          </cell>
          <cell r="F316" t="str">
            <v>BEBIDAS</v>
          </cell>
          <cell r="G316" t="str">
            <v>BEBIDAS</v>
          </cell>
          <cell r="H316" t="str">
            <v>VINOS FINOS Y VARIETALES</v>
          </cell>
          <cell r="I316" t="str">
            <v>ARGENTINA</v>
          </cell>
          <cell r="J316" t="str">
            <v>SAMCHEN</v>
          </cell>
          <cell r="K316" t="str">
            <v>SAMCHEN</v>
          </cell>
          <cell r="L316">
            <v>114</v>
          </cell>
          <cell r="M316" t="str">
            <v>APOLO IMPORT S.A. 2 - TRENTINO (114)</v>
          </cell>
          <cell r="N316">
            <v>0</v>
          </cell>
          <cell r="O316">
            <v>0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 t="str">
            <v xml:space="preserve"> </v>
          </cell>
          <cell r="AK316" t="str">
            <v xml:space="preserve"> </v>
          </cell>
          <cell r="AL316" t="str">
            <v xml:space="preserve"> </v>
          </cell>
          <cell r="AM316" t="str">
            <v xml:space="preserve"> </v>
          </cell>
          <cell r="AN316" t="str">
            <v xml:space="preserve"> </v>
          </cell>
          <cell r="AO316" t="str">
            <v xml:space="preserve"> </v>
          </cell>
          <cell r="AP316" t="str">
            <v>SV</v>
          </cell>
          <cell r="AQ316" t="str">
            <v>SV</v>
          </cell>
          <cell r="AR316" t="str">
            <v>SV</v>
          </cell>
          <cell r="AS316" t="str">
            <v>SV</v>
          </cell>
          <cell r="AT316" t="str">
            <v>SV</v>
          </cell>
          <cell r="AU316" t="str">
            <v>SV</v>
          </cell>
          <cell r="AV316">
            <v>91580.000050000002</v>
          </cell>
          <cell r="AW316">
            <v>75592.823130000004</v>
          </cell>
          <cell r="AX316">
            <v>109900</v>
          </cell>
          <cell r="AY316">
            <v>0.20004367700368864</v>
          </cell>
          <cell r="AZ316">
            <v>0.1666969968152866</v>
          </cell>
          <cell r="BA316">
            <v>99900</v>
          </cell>
          <cell r="BB316">
            <v>3</v>
          </cell>
          <cell r="BC316">
            <v>9.0849529869595047E-2</v>
          </cell>
          <cell r="BD316">
            <v>8.3283282782782755E-2</v>
          </cell>
          <cell r="BE316">
            <v>0</v>
          </cell>
          <cell r="BF316">
            <v>0</v>
          </cell>
          <cell r="BG316">
            <v>-1</v>
          </cell>
          <cell r="BH316">
            <v>0</v>
          </cell>
        </row>
        <row r="317">
          <cell r="B317">
            <v>12515</v>
          </cell>
          <cell r="C317">
            <v>7798136451799</v>
          </cell>
          <cell r="D317" t="str">
            <v>VINO CAB SAUVIGNON 750ml SAMCHEN</v>
          </cell>
          <cell r="E317">
            <v>12</v>
          </cell>
          <cell r="F317" t="str">
            <v>BEBIDAS</v>
          </cell>
          <cell r="G317" t="str">
            <v>BEBIDAS</v>
          </cell>
          <cell r="H317" t="str">
            <v>VINOS FINOS Y VARIETALES</v>
          </cell>
          <cell r="I317" t="str">
            <v>ARGENTINA</v>
          </cell>
          <cell r="J317" t="str">
            <v>SAMCHEN</v>
          </cell>
          <cell r="K317" t="str">
            <v>SAMCHEN</v>
          </cell>
          <cell r="L317">
            <v>114</v>
          </cell>
          <cell r="M317" t="str">
            <v>APOLO IMPORT S.A. 2 - TRENTINO (114)</v>
          </cell>
          <cell r="N317">
            <v>0</v>
          </cell>
          <cell r="O317">
            <v>0</v>
          </cell>
          <cell r="P317">
            <v>2</v>
          </cell>
          <cell r="Q317">
            <v>1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 t="str">
            <v xml:space="preserve"> </v>
          </cell>
          <cell r="AK317" t="str">
            <v xml:space="preserve"> </v>
          </cell>
          <cell r="AL317" t="str">
            <v xml:space="preserve"> </v>
          </cell>
          <cell r="AM317" t="str">
            <v xml:space="preserve"> </v>
          </cell>
          <cell r="AN317" t="str">
            <v xml:space="preserve"> </v>
          </cell>
          <cell r="AO317" t="str">
            <v xml:space="preserve"> </v>
          </cell>
          <cell r="AP317">
            <v>0</v>
          </cell>
          <cell r="AQ317" t="str">
            <v>SV</v>
          </cell>
          <cell r="AR317" t="str">
            <v>SV</v>
          </cell>
          <cell r="AS317" t="str">
            <v>SV</v>
          </cell>
          <cell r="AT317" t="str">
            <v>SV</v>
          </cell>
          <cell r="AU317" t="str">
            <v>SV</v>
          </cell>
          <cell r="AV317">
            <v>74919.999989999997</v>
          </cell>
          <cell r="AW317">
            <v>53127.8462</v>
          </cell>
          <cell r="AX317">
            <v>89900</v>
          </cell>
          <cell r="AY317">
            <v>0.19994660987719537</v>
          </cell>
          <cell r="AZ317">
            <v>0.16662958854282539</v>
          </cell>
          <cell r="BA317">
            <v>79900</v>
          </cell>
          <cell r="BB317">
            <v>3</v>
          </cell>
          <cell r="BC317">
            <v>6.6470902438130253E-2</v>
          </cell>
          <cell r="BD317">
            <v>6.232791001251569E-2</v>
          </cell>
          <cell r="BE317">
            <v>0</v>
          </cell>
          <cell r="BF317">
            <v>0</v>
          </cell>
          <cell r="BG317">
            <v>-1</v>
          </cell>
          <cell r="BH317">
            <v>0</v>
          </cell>
        </row>
        <row r="318">
          <cell r="B318">
            <v>12520</v>
          </cell>
          <cell r="C318">
            <v>7798136451843</v>
          </cell>
          <cell r="D318" t="str">
            <v>VINO MALBEC 750ml GRAN RVA SAMCHEN</v>
          </cell>
          <cell r="E318">
            <v>12</v>
          </cell>
          <cell r="F318" t="str">
            <v>BEBIDAS</v>
          </cell>
          <cell r="G318" t="str">
            <v>BEBIDAS</v>
          </cell>
          <cell r="H318" t="str">
            <v>VINOS FINOS Y VARIETALES</v>
          </cell>
          <cell r="I318" t="str">
            <v>ARGENTINA</v>
          </cell>
          <cell r="J318" t="str">
            <v>SAMCHEN</v>
          </cell>
          <cell r="K318" t="str">
            <v>SAMCHEN</v>
          </cell>
          <cell r="L318">
            <v>114</v>
          </cell>
          <cell r="M318" t="str">
            <v>APOLO IMPORT S.A. 2 - TRENTINO (114)</v>
          </cell>
          <cell r="N318">
            <v>0</v>
          </cell>
          <cell r="O318">
            <v>0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1</v>
          </cell>
          <cell r="Y318">
            <v>1</v>
          </cell>
          <cell r="Z318">
            <v>0</v>
          </cell>
          <cell r="AA318">
            <v>0</v>
          </cell>
          <cell r="AB318">
            <v>1</v>
          </cell>
          <cell r="AC318">
            <v>1</v>
          </cell>
          <cell r="AD318">
            <v>0</v>
          </cell>
          <cell r="AE318">
            <v>0</v>
          </cell>
          <cell r="AF318">
            <v>1</v>
          </cell>
          <cell r="AG318">
            <v>1</v>
          </cell>
          <cell r="AH318">
            <v>0</v>
          </cell>
          <cell r="AI318">
            <v>0</v>
          </cell>
          <cell r="AJ318" t="str">
            <v xml:space="preserve"> </v>
          </cell>
          <cell r="AK318" t="str">
            <v xml:space="preserve"> </v>
          </cell>
          <cell r="AL318" t="str">
            <v xml:space="preserve"> </v>
          </cell>
          <cell r="AM318" t="str">
            <v xml:space="preserve"> </v>
          </cell>
          <cell r="AN318" t="str">
            <v xml:space="preserve"> </v>
          </cell>
          <cell r="AO318" t="str">
            <v xml:space="preserve"> </v>
          </cell>
          <cell r="AP318" t="str">
            <v>SV</v>
          </cell>
          <cell r="AQ318" t="str">
            <v>SV</v>
          </cell>
          <cell r="AR318">
            <v>0</v>
          </cell>
          <cell r="AS318">
            <v>0</v>
          </cell>
          <cell r="AT318">
            <v>0</v>
          </cell>
          <cell r="AU318" t="str">
            <v>SV</v>
          </cell>
          <cell r="AV318">
            <v>91580.000050000002</v>
          </cell>
          <cell r="AW318">
            <v>75533.097089999996</v>
          </cell>
          <cell r="AX318">
            <v>109900</v>
          </cell>
          <cell r="AY318">
            <v>0.20004367700368864</v>
          </cell>
          <cell r="AZ318">
            <v>0.1666969968152866</v>
          </cell>
          <cell r="BA318">
            <v>99900</v>
          </cell>
          <cell r="BB318">
            <v>3</v>
          </cell>
          <cell r="BC318">
            <v>9.0849529869595047E-2</v>
          </cell>
          <cell r="BD318">
            <v>8.3283282782782755E-2</v>
          </cell>
          <cell r="BE318">
            <v>0</v>
          </cell>
          <cell r="BF318">
            <v>0</v>
          </cell>
          <cell r="BG318">
            <v>-1</v>
          </cell>
          <cell r="BH318">
            <v>0</v>
          </cell>
        </row>
        <row r="319">
          <cell r="B319">
            <v>12516</v>
          </cell>
          <cell r="C319">
            <v>7798136451805</v>
          </cell>
          <cell r="D319" t="str">
            <v>VINO MALBEC 750ml RVA SAMCHEN</v>
          </cell>
          <cell r="E319">
            <v>12</v>
          </cell>
          <cell r="F319" t="str">
            <v>BEBIDAS</v>
          </cell>
          <cell r="G319" t="str">
            <v>BEBIDAS</v>
          </cell>
          <cell r="H319" t="str">
            <v>VINOS FINOS Y VARIETALES</v>
          </cell>
          <cell r="I319" t="str">
            <v>ARGENTINA</v>
          </cell>
          <cell r="J319" t="str">
            <v>SAMCHEN</v>
          </cell>
          <cell r="K319" t="str">
            <v>SAMCHEN</v>
          </cell>
          <cell r="L319">
            <v>114</v>
          </cell>
          <cell r="M319" t="str">
            <v>APOLO IMPORT S.A. 2 - TRENTINO (114)</v>
          </cell>
          <cell r="N319">
            <v>0</v>
          </cell>
          <cell r="O319">
            <v>0</v>
          </cell>
          <cell r="P319">
            <v>0</v>
          </cell>
          <cell r="Q319">
            <v>0</v>
          </cell>
          <cell r="R319">
            <v>0</v>
          </cell>
          <cell r="S319">
            <v>1</v>
          </cell>
          <cell r="T319">
            <v>2</v>
          </cell>
          <cell r="U319">
            <v>2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 t="str">
            <v xml:space="preserve"> </v>
          </cell>
          <cell r="AK319" t="str">
            <v xml:space="preserve"> </v>
          </cell>
          <cell r="AL319" t="str">
            <v xml:space="preserve"> </v>
          </cell>
          <cell r="AM319" t="str">
            <v xml:space="preserve"> </v>
          </cell>
          <cell r="AN319" t="str">
            <v xml:space="preserve"> </v>
          </cell>
          <cell r="AO319" t="str">
            <v xml:space="preserve"> </v>
          </cell>
          <cell r="AP319" t="str">
            <v>SV</v>
          </cell>
          <cell r="AQ319">
            <v>0</v>
          </cell>
          <cell r="AR319" t="str">
            <v>SV</v>
          </cell>
          <cell r="AS319" t="str">
            <v>SV</v>
          </cell>
          <cell r="AT319" t="str">
            <v>SV</v>
          </cell>
          <cell r="AU319" t="str">
            <v>SV</v>
          </cell>
          <cell r="AV319">
            <v>74919.999989999997</v>
          </cell>
          <cell r="AW319">
            <v>53281.9804</v>
          </cell>
          <cell r="AX319">
            <v>89900</v>
          </cell>
          <cell r="AY319">
            <v>0.19994660987719537</v>
          </cell>
          <cell r="AZ319">
            <v>0.16662958854282539</v>
          </cell>
          <cell r="BA319">
            <v>79900</v>
          </cell>
          <cell r="BB319">
            <v>3</v>
          </cell>
          <cell r="BC319">
            <v>6.6470902438130253E-2</v>
          </cell>
          <cell r="BD319">
            <v>6.232791001251569E-2</v>
          </cell>
          <cell r="BE319">
            <v>0</v>
          </cell>
          <cell r="BF319">
            <v>0</v>
          </cell>
          <cell r="BG319">
            <v>-1</v>
          </cell>
          <cell r="BH319">
            <v>0</v>
          </cell>
        </row>
        <row r="320">
          <cell r="B320">
            <v>12517</v>
          </cell>
          <cell r="C320">
            <v>7798136451812</v>
          </cell>
          <cell r="D320" t="str">
            <v>VINO MERLOT 750ml RVA SAMCHEN</v>
          </cell>
          <cell r="E320">
            <v>12</v>
          </cell>
          <cell r="F320" t="str">
            <v>BEBIDAS</v>
          </cell>
          <cell r="G320" t="str">
            <v>BEBIDAS</v>
          </cell>
          <cell r="H320" t="str">
            <v>VINOS FINOS Y VARIETALES</v>
          </cell>
          <cell r="I320" t="str">
            <v>ARGENTINA</v>
          </cell>
          <cell r="J320" t="str">
            <v>SAMCHEN</v>
          </cell>
          <cell r="K320" t="str">
            <v>SAMCHEN</v>
          </cell>
          <cell r="L320">
            <v>114</v>
          </cell>
          <cell r="M320" t="str">
            <v>APOLO IMPORT S.A. 2 - TRENTINO (114)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2</v>
          </cell>
          <cell r="AC320">
            <v>2</v>
          </cell>
          <cell r="AD320">
            <v>0</v>
          </cell>
          <cell r="AE320">
            <v>0</v>
          </cell>
          <cell r="AF320">
            <v>0</v>
          </cell>
          <cell r="AG320">
            <v>1</v>
          </cell>
          <cell r="AH320">
            <v>0</v>
          </cell>
          <cell r="AI320">
            <v>0</v>
          </cell>
          <cell r="AJ320" t="str">
            <v xml:space="preserve"> </v>
          </cell>
          <cell r="AK320" t="str">
            <v xml:space="preserve"> </v>
          </cell>
          <cell r="AL320" t="str">
            <v xml:space="preserve"> </v>
          </cell>
          <cell r="AM320" t="str">
            <v xml:space="preserve"> </v>
          </cell>
          <cell r="AN320" t="str">
            <v xml:space="preserve"> </v>
          </cell>
          <cell r="AO320" t="str">
            <v xml:space="preserve"> </v>
          </cell>
          <cell r="AP320" t="str">
            <v>SV</v>
          </cell>
          <cell r="AQ320" t="str">
            <v>SV</v>
          </cell>
          <cell r="AR320" t="str">
            <v>SV</v>
          </cell>
          <cell r="AS320">
            <v>0</v>
          </cell>
          <cell r="AT320">
            <v>0</v>
          </cell>
          <cell r="AU320" t="str">
            <v>SV</v>
          </cell>
          <cell r="AV320">
            <v>74920.000000999993</v>
          </cell>
          <cell r="AW320">
            <v>50801.972099999999</v>
          </cell>
          <cell r="AX320">
            <v>89900</v>
          </cell>
          <cell r="AY320">
            <v>0.19994660970101519</v>
          </cell>
          <cell r="AZ320">
            <v>0.16662958842046727</v>
          </cell>
          <cell r="BA320">
            <v>79900</v>
          </cell>
          <cell r="BB320">
            <v>3</v>
          </cell>
          <cell r="BC320">
            <v>6.6470902281547506E-2</v>
          </cell>
          <cell r="BD320">
            <v>6.2327909874843643E-2</v>
          </cell>
          <cell r="BE320">
            <v>0</v>
          </cell>
          <cell r="BF320">
            <v>0</v>
          </cell>
          <cell r="BG320">
            <v>-1</v>
          </cell>
          <cell r="BH320">
            <v>0</v>
          </cell>
        </row>
        <row r="321">
          <cell r="B321">
            <v>16239</v>
          </cell>
          <cell r="C321">
            <v>7798148941547</v>
          </cell>
          <cell r="D321" t="str">
            <v>VINO 750ml TIZA EGGO ZORZAL</v>
          </cell>
          <cell r="E321">
            <v>6</v>
          </cell>
          <cell r="F321" t="str">
            <v>BEBIDAS</v>
          </cell>
          <cell r="G321" t="str">
            <v>BEBIDAS</v>
          </cell>
          <cell r="H321" t="str">
            <v>VINOS FINOS Y VARIETALES</v>
          </cell>
          <cell r="I321" t="str">
            <v>ARGENTINA</v>
          </cell>
          <cell r="J321" t="str">
            <v>ZORZAL</v>
          </cell>
          <cell r="K321" t="str">
            <v>ZORZAL</v>
          </cell>
          <cell r="L321">
            <v>114</v>
          </cell>
          <cell r="M321" t="str">
            <v>APOLO IMPORT S.A. 2 - TRENTINO (114)</v>
          </cell>
          <cell r="N321">
            <v>0</v>
          </cell>
          <cell r="O321">
            <v>0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>
            <v>0</v>
          </cell>
          <cell r="AB321">
            <v>0</v>
          </cell>
          <cell r="AC321">
            <v>0</v>
          </cell>
          <cell r="AD321">
            <v>0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 t="str">
            <v xml:space="preserve"> </v>
          </cell>
          <cell r="AK321" t="str">
            <v xml:space="preserve"> </v>
          </cell>
          <cell r="AL321" t="str">
            <v xml:space="preserve"> </v>
          </cell>
          <cell r="AM321" t="str">
            <v xml:space="preserve"> </v>
          </cell>
          <cell r="AN321" t="str">
            <v xml:space="preserve"> </v>
          </cell>
          <cell r="AO321" t="str">
            <v xml:space="preserve"> </v>
          </cell>
          <cell r="AP321" t="str">
            <v>SV</v>
          </cell>
          <cell r="AQ321" t="str">
            <v>SV</v>
          </cell>
          <cell r="AR321" t="str">
            <v>SV</v>
          </cell>
          <cell r="AS321" t="str">
            <v>SV</v>
          </cell>
          <cell r="AT321" t="str">
            <v>SV</v>
          </cell>
          <cell r="AU321" t="str">
            <v>SV</v>
          </cell>
          <cell r="AV321">
            <v>141570</v>
          </cell>
          <cell r="AW321">
            <v>137698.83171</v>
          </cell>
          <cell r="AX321">
            <v>169900</v>
          </cell>
          <cell r="AY321">
            <v>0.20011301829483652</v>
          </cell>
          <cell r="AZ321">
            <v>0.16674514420247205</v>
          </cell>
          <cell r="BA321">
            <v>159900</v>
          </cell>
          <cell r="BB321">
            <v>3</v>
          </cell>
          <cell r="BC321">
            <v>0.12947658402203865</v>
          </cell>
          <cell r="BD321">
            <v>0.11463414634146342</v>
          </cell>
          <cell r="BE321">
            <v>154900</v>
          </cell>
          <cell r="BF321">
            <v>6</v>
          </cell>
          <cell r="BG321">
            <v>9.4158366885639611E-2</v>
          </cell>
          <cell r="BH321">
            <v>8.6055519690122664E-2</v>
          </cell>
        </row>
        <row r="322">
          <cell r="B322">
            <v>16238</v>
          </cell>
          <cell r="C322">
            <v>7798148941851</v>
          </cell>
          <cell r="D322" t="str">
            <v>VINO BLEND 750ml PINTAO ZORZAL</v>
          </cell>
          <cell r="E322">
            <v>6</v>
          </cell>
          <cell r="F322" t="str">
            <v>BEBIDAS</v>
          </cell>
          <cell r="G322" t="str">
            <v>BEBIDAS</v>
          </cell>
          <cell r="H322" t="str">
            <v>VINOS FINOS Y VARIETALES</v>
          </cell>
          <cell r="I322" t="str">
            <v>ARGENTINA</v>
          </cell>
          <cell r="J322" t="str">
            <v>ZORZAL</v>
          </cell>
          <cell r="K322" t="str">
            <v>ZORZAL</v>
          </cell>
          <cell r="L322">
            <v>114</v>
          </cell>
          <cell r="M322" t="str">
            <v>APOLO IMPORT S.A. 2 - TRENTINO (114)</v>
          </cell>
          <cell r="N322">
            <v>0</v>
          </cell>
          <cell r="O322">
            <v>0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 t="str">
            <v xml:space="preserve"> </v>
          </cell>
          <cell r="AK322" t="str">
            <v xml:space="preserve"> </v>
          </cell>
          <cell r="AL322" t="str">
            <v xml:space="preserve"> </v>
          </cell>
          <cell r="AM322" t="str">
            <v xml:space="preserve"> </v>
          </cell>
          <cell r="AN322" t="str">
            <v xml:space="preserve"> </v>
          </cell>
          <cell r="AO322" t="str">
            <v xml:space="preserve"> </v>
          </cell>
          <cell r="AP322" t="str">
            <v>SV</v>
          </cell>
          <cell r="AQ322" t="str">
            <v>SV</v>
          </cell>
          <cell r="AR322" t="str">
            <v>SV</v>
          </cell>
          <cell r="AS322" t="str">
            <v>SV</v>
          </cell>
          <cell r="AT322" t="str">
            <v>SV</v>
          </cell>
          <cell r="AU322" t="str">
            <v>SV</v>
          </cell>
          <cell r="AV322">
            <v>375000.00000100001</v>
          </cell>
          <cell r="AW322">
            <v>375000.00043000001</v>
          </cell>
          <cell r="AX322">
            <v>449900</v>
          </cell>
          <cell r="AY322">
            <v>0.1997333333301341</v>
          </cell>
          <cell r="AZ322">
            <v>0.16648144031784839</v>
          </cell>
          <cell r="BA322">
            <v>429900</v>
          </cell>
          <cell r="BB322">
            <v>2</v>
          </cell>
          <cell r="BC322">
            <v>0.14639999999694298</v>
          </cell>
          <cell r="BD322">
            <v>0.12770411723424049</v>
          </cell>
          <cell r="BE322">
            <v>409900</v>
          </cell>
          <cell r="BF322">
            <v>6</v>
          </cell>
          <cell r="BG322">
            <v>9.3066666663751851E-2</v>
          </cell>
          <cell r="BH322">
            <v>8.514271773359354E-2</v>
          </cell>
        </row>
        <row r="323">
          <cell r="B323">
            <v>16241</v>
          </cell>
          <cell r="C323">
            <v>7798148940694</v>
          </cell>
          <cell r="D323" t="str">
            <v>VINO CAB SAUVIGNON 750ml TERROIR UNICO ZORZAL</v>
          </cell>
          <cell r="E323">
            <v>12</v>
          </cell>
          <cell r="F323" t="str">
            <v>BEBIDAS</v>
          </cell>
          <cell r="G323" t="str">
            <v>BEBIDAS</v>
          </cell>
          <cell r="H323" t="str">
            <v>VINOS FINOS Y VARIETALES</v>
          </cell>
          <cell r="I323" t="str">
            <v>ARGENTINA</v>
          </cell>
          <cell r="J323" t="str">
            <v>ZORZAL</v>
          </cell>
          <cell r="K323" t="str">
            <v>ZORZAL</v>
          </cell>
          <cell r="L323">
            <v>114</v>
          </cell>
          <cell r="M323" t="str">
            <v>APOLO IMPORT S.A. 2 - TRENTINO (114)</v>
          </cell>
          <cell r="N323">
            <v>0</v>
          </cell>
          <cell r="O323">
            <v>0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2</v>
          </cell>
          <cell r="U323">
            <v>2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1</v>
          </cell>
          <cell r="AC323">
            <v>1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 t="str">
            <v xml:space="preserve"> </v>
          </cell>
          <cell r="AK323" t="str">
            <v xml:space="preserve"> </v>
          </cell>
          <cell r="AL323" t="str">
            <v xml:space="preserve"> </v>
          </cell>
          <cell r="AM323" t="str">
            <v xml:space="preserve"> </v>
          </cell>
          <cell r="AN323" t="str">
            <v xml:space="preserve"> </v>
          </cell>
          <cell r="AO323" t="str">
            <v xml:space="preserve"> </v>
          </cell>
          <cell r="AP323" t="str">
            <v>SV</v>
          </cell>
          <cell r="AQ323">
            <v>0</v>
          </cell>
          <cell r="AR323" t="str">
            <v>SV</v>
          </cell>
          <cell r="AS323">
            <v>0</v>
          </cell>
          <cell r="AT323" t="str">
            <v>SV</v>
          </cell>
          <cell r="AU323" t="str">
            <v>SV</v>
          </cell>
          <cell r="AV323">
            <v>58250.000050000002</v>
          </cell>
          <cell r="AW323">
            <v>56003.831400000003</v>
          </cell>
          <cell r="AX323">
            <v>69900</v>
          </cell>
          <cell r="AY323">
            <v>0.19999999896995702</v>
          </cell>
          <cell r="AZ323">
            <v>0.16666666595135904</v>
          </cell>
          <cell r="BA323">
            <v>62900</v>
          </cell>
          <cell r="BB323">
            <v>3</v>
          </cell>
          <cell r="BC323">
            <v>7.982832525336625E-2</v>
          </cell>
          <cell r="BD323">
            <v>7.3926867249602513E-2</v>
          </cell>
          <cell r="BE323">
            <v>59900</v>
          </cell>
          <cell r="BF323">
            <v>6</v>
          </cell>
          <cell r="BG323">
            <v>2.8326179374827287E-2</v>
          </cell>
          <cell r="BH323">
            <v>2.7545909015025002E-2</v>
          </cell>
        </row>
        <row r="324">
          <cell r="B324">
            <v>16240</v>
          </cell>
          <cell r="C324">
            <v>7798148940663</v>
          </cell>
          <cell r="D324" t="str">
            <v>VINO MALBEC 750ml ZORZAL</v>
          </cell>
          <cell r="E324">
            <v>12</v>
          </cell>
          <cell r="F324" t="str">
            <v>BEBIDAS</v>
          </cell>
          <cell r="G324" t="str">
            <v>BEBIDAS</v>
          </cell>
          <cell r="H324" t="str">
            <v>VINOS FINOS Y VARIETALES</v>
          </cell>
          <cell r="I324" t="str">
            <v>ARGENTINA</v>
          </cell>
          <cell r="J324" t="str">
            <v>ZORZAL</v>
          </cell>
          <cell r="K324" t="str">
            <v>ZORZAL</v>
          </cell>
          <cell r="L324">
            <v>114</v>
          </cell>
          <cell r="M324" t="str">
            <v>APOLO IMPORT S.A. 2 - TRENTINO (114)</v>
          </cell>
          <cell r="N324">
            <v>0</v>
          </cell>
          <cell r="O324">
            <v>0</v>
          </cell>
          <cell r="P324">
            <v>0</v>
          </cell>
          <cell r="Q324">
            <v>0</v>
          </cell>
          <cell r="R324">
            <v>1</v>
          </cell>
          <cell r="S324">
            <v>0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1</v>
          </cell>
          <cell r="Y324">
            <v>1</v>
          </cell>
          <cell r="Z324">
            <v>0</v>
          </cell>
          <cell r="AA324">
            <v>0</v>
          </cell>
          <cell r="AB324">
            <v>0</v>
          </cell>
          <cell r="AC324">
            <v>0</v>
          </cell>
          <cell r="AD324">
            <v>0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1</v>
          </cell>
          <cell r="AJ324" t="str">
            <v xml:space="preserve"> </v>
          </cell>
          <cell r="AK324" t="str">
            <v xml:space="preserve"> </v>
          </cell>
          <cell r="AL324" t="str">
            <v xml:space="preserve"> </v>
          </cell>
          <cell r="AM324" t="str">
            <v xml:space="preserve"> </v>
          </cell>
          <cell r="AN324" t="str">
            <v xml:space="preserve"> </v>
          </cell>
          <cell r="AO324" t="str">
            <v xml:space="preserve"> </v>
          </cell>
          <cell r="AP324" t="str">
            <v>SV</v>
          </cell>
          <cell r="AQ324" t="str">
            <v>SV</v>
          </cell>
          <cell r="AR324">
            <v>0</v>
          </cell>
          <cell r="AS324" t="str">
            <v>SV</v>
          </cell>
          <cell r="AT324" t="str">
            <v>SV</v>
          </cell>
          <cell r="AU324">
            <v>0</v>
          </cell>
          <cell r="AV324">
            <v>58250.000050000002</v>
          </cell>
          <cell r="AW324">
            <v>55908.602200000001</v>
          </cell>
          <cell r="AX324">
            <v>69900</v>
          </cell>
          <cell r="AY324">
            <v>0.19999999896995702</v>
          </cell>
          <cell r="AZ324">
            <v>0.16666666595135904</v>
          </cell>
          <cell r="BA324">
            <v>62900</v>
          </cell>
          <cell r="BB324">
            <v>3</v>
          </cell>
          <cell r="BC324">
            <v>7.982832525336625E-2</v>
          </cell>
          <cell r="BD324">
            <v>7.3926867249602513E-2</v>
          </cell>
          <cell r="BE324">
            <v>59900</v>
          </cell>
          <cell r="BF324">
            <v>6</v>
          </cell>
          <cell r="BG324">
            <v>2.8326179374827287E-2</v>
          </cell>
          <cell r="BH324">
            <v>2.7545909015025002E-2</v>
          </cell>
        </row>
        <row r="325">
          <cell r="B325">
            <v>24290</v>
          </cell>
          <cell r="C325">
            <v>7798136980725</v>
          </cell>
          <cell r="D325" t="str">
            <v>VINO PINOT NOIR 750ml  CHACRA BARDA</v>
          </cell>
          <cell r="E325">
            <v>6</v>
          </cell>
          <cell r="F325" t="str">
            <v>BEBIDAS</v>
          </cell>
          <cell r="G325" t="str">
            <v>BEBIDAS</v>
          </cell>
          <cell r="H325" t="str">
            <v>VINOS FINOS Y VARIETALES</v>
          </cell>
          <cell r="I325" t="str">
            <v>ARGENTINA</v>
          </cell>
          <cell r="J325" t="str">
            <v>CHACRA</v>
          </cell>
          <cell r="K325" t="str">
            <v>BARDA</v>
          </cell>
          <cell r="L325">
            <v>114</v>
          </cell>
          <cell r="M325" t="str">
            <v>APOLO IMPORT S.A. 2 - TRENTINO (114)</v>
          </cell>
          <cell r="N325">
            <v>0</v>
          </cell>
          <cell r="O325">
            <v>0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3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 t="str">
            <v xml:space="preserve"> </v>
          </cell>
          <cell r="AK325" t="str">
            <v xml:space="preserve"> </v>
          </cell>
          <cell r="AL325" t="str">
            <v xml:space="preserve"> </v>
          </cell>
          <cell r="AM325" t="str">
            <v xml:space="preserve"> </v>
          </cell>
          <cell r="AN325" t="str">
            <v xml:space="preserve"> </v>
          </cell>
          <cell r="AO325" t="str">
            <v xml:space="preserve"> </v>
          </cell>
          <cell r="AP325" t="str">
            <v>SV</v>
          </cell>
          <cell r="AQ325">
            <v>0</v>
          </cell>
          <cell r="AR325" t="str">
            <v>SV</v>
          </cell>
          <cell r="AS325" t="str">
            <v>SV</v>
          </cell>
          <cell r="AT325" t="str">
            <v>SV</v>
          </cell>
          <cell r="AU325" t="str">
            <v>SV</v>
          </cell>
          <cell r="AV325">
            <v>199899.99997</v>
          </cell>
          <cell r="AW325">
            <v>201807.74635999999</v>
          </cell>
          <cell r="AX325">
            <v>239900</v>
          </cell>
          <cell r="AY325">
            <v>0.20010005020511756</v>
          </cell>
          <cell r="AZ325">
            <v>0.16673614018340974</v>
          </cell>
          <cell r="BA325">
            <v>219900</v>
          </cell>
          <cell r="BB325">
            <v>3</v>
          </cell>
          <cell r="BC325">
            <v>0.1000500251775962</v>
          </cell>
          <cell r="BD325">
            <v>9.09504321509777E-2</v>
          </cell>
          <cell r="BE325">
            <v>0</v>
          </cell>
          <cell r="BF325">
            <v>0</v>
          </cell>
          <cell r="BG325">
            <v>-1</v>
          </cell>
          <cell r="BH325">
            <v>0</v>
          </cell>
        </row>
        <row r="326">
          <cell r="B326">
            <v>30700</v>
          </cell>
          <cell r="C326">
            <v>7794450008053</v>
          </cell>
          <cell r="D326" t="str">
            <v>VINO MALBEC 750ml 2019 CATENA ZAPATA</v>
          </cell>
          <cell r="E326">
            <v>12</v>
          </cell>
          <cell r="F326" t="str">
            <v>BEBIDAS</v>
          </cell>
          <cell r="G326" t="str">
            <v>BEBIDAS</v>
          </cell>
          <cell r="H326" t="str">
            <v>VINOS FINOS Y VARIETALES</v>
          </cell>
          <cell r="I326" t="str">
            <v>ARGENTINA</v>
          </cell>
          <cell r="J326" t="str">
            <v>CATENA ZAPATA</v>
          </cell>
          <cell r="K326" t="str">
            <v>CATENA ZAPATA</v>
          </cell>
          <cell r="L326">
            <v>747</v>
          </cell>
          <cell r="M326" t="str">
            <v>APOLO IMPORT S.A. 5 - SINERGIA (747)</v>
          </cell>
          <cell r="N326">
            <v>0</v>
          </cell>
          <cell r="O326">
            <v>0</v>
          </cell>
          <cell r="P326">
            <v>2</v>
          </cell>
          <cell r="Q326">
            <v>3</v>
          </cell>
          <cell r="R326">
            <v>0</v>
          </cell>
          <cell r="S326">
            <v>1</v>
          </cell>
          <cell r="T326">
            <v>0</v>
          </cell>
          <cell r="U326">
            <v>0</v>
          </cell>
          <cell r="V326">
            <v>0</v>
          </cell>
          <cell r="W326">
            <v>1</v>
          </cell>
          <cell r="X326">
            <v>1</v>
          </cell>
          <cell r="Y326">
            <v>1</v>
          </cell>
          <cell r="Z326">
            <v>0</v>
          </cell>
          <cell r="AA326">
            <v>0</v>
          </cell>
          <cell r="AB326">
            <v>1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 t="str">
            <v xml:space="preserve"> </v>
          </cell>
          <cell r="AK326" t="str">
            <v xml:space="preserve"> </v>
          </cell>
          <cell r="AL326" t="str">
            <v xml:space="preserve"> </v>
          </cell>
          <cell r="AM326" t="str">
            <v xml:space="preserve"> </v>
          </cell>
          <cell r="AN326" t="str">
            <v xml:space="preserve"> </v>
          </cell>
          <cell r="AO326" t="str">
            <v xml:space="preserve"> </v>
          </cell>
          <cell r="AP326">
            <v>0</v>
          </cell>
          <cell r="AQ326" t="str">
            <v>SV</v>
          </cell>
          <cell r="AR326">
            <v>0</v>
          </cell>
          <cell r="AS326" t="str">
            <v>SV</v>
          </cell>
          <cell r="AT326" t="str">
            <v>SV</v>
          </cell>
          <cell r="AU326" t="str">
            <v>SV</v>
          </cell>
          <cell r="AV326">
            <v>107760.99999500001</v>
          </cell>
          <cell r="AW326">
            <v>107760.74980000001</v>
          </cell>
          <cell r="AX326">
            <v>134900</v>
          </cell>
          <cell r="AY326">
            <v>0.25184435933463134</v>
          </cell>
          <cell r="AZ326">
            <v>0.20117865088954778</v>
          </cell>
          <cell r="BA326">
            <v>131900</v>
          </cell>
          <cell r="BB326">
            <v>2</v>
          </cell>
          <cell r="BC326">
            <v>0.22400497402696717</v>
          </cell>
          <cell r="BD326">
            <v>0.18300985598938585</v>
          </cell>
          <cell r="BE326">
            <v>127900</v>
          </cell>
          <cell r="BF326">
            <v>3</v>
          </cell>
          <cell r="BG326">
            <v>0.18688579361674829</v>
          </cell>
          <cell r="BH326">
            <v>0.15745895234558244</v>
          </cell>
        </row>
        <row r="327">
          <cell r="B327">
            <v>30694</v>
          </cell>
          <cell r="C327">
            <v>7794450090096</v>
          </cell>
          <cell r="D327" t="str">
            <v>VINO MALBEC 750ml D.V 2019 CATENA ZAPATA</v>
          </cell>
          <cell r="E327">
            <v>6</v>
          </cell>
          <cell r="F327" t="str">
            <v>BEBIDAS</v>
          </cell>
          <cell r="G327" t="str">
            <v>BEBIDAS</v>
          </cell>
          <cell r="H327" t="str">
            <v>VINOS FINOS Y VARIETALES</v>
          </cell>
          <cell r="I327" t="str">
            <v>ARGENTINA</v>
          </cell>
          <cell r="J327" t="str">
            <v>CATENA ZAPATA</v>
          </cell>
          <cell r="K327" t="str">
            <v>CATENA ZAPATA</v>
          </cell>
          <cell r="L327">
            <v>747</v>
          </cell>
          <cell r="M327" t="str">
            <v>APOLO IMPORT S.A. 5 - SINERGIA (747)</v>
          </cell>
          <cell r="N327">
            <v>0</v>
          </cell>
          <cell r="O327">
            <v>0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1</v>
          </cell>
          <cell r="Y327">
            <v>1</v>
          </cell>
          <cell r="Z327">
            <v>0</v>
          </cell>
          <cell r="AA327">
            <v>0</v>
          </cell>
          <cell r="AB327">
            <v>0</v>
          </cell>
          <cell r="AC327">
            <v>0</v>
          </cell>
          <cell r="AD327">
            <v>0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 t="str">
            <v xml:space="preserve"> </v>
          </cell>
          <cell r="AK327" t="str">
            <v xml:space="preserve"> </v>
          </cell>
          <cell r="AL327" t="str">
            <v xml:space="preserve"> </v>
          </cell>
          <cell r="AM327" t="str">
            <v xml:space="preserve"> </v>
          </cell>
          <cell r="AN327" t="str">
            <v xml:space="preserve"> </v>
          </cell>
          <cell r="AO327" t="str">
            <v xml:space="preserve"> </v>
          </cell>
          <cell r="AP327" t="str">
            <v>SV</v>
          </cell>
          <cell r="AQ327" t="str">
            <v>SV</v>
          </cell>
          <cell r="AR327">
            <v>0</v>
          </cell>
          <cell r="AS327" t="str">
            <v>SV</v>
          </cell>
          <cell r="AT327" t="str">
            <v>SV</v>
          </cell>
          <cell r="AU327" t="str">
            <v>SV</v>
          </cell>
          <cell r="AV327">
            <v>114190.00000099999</v>
          </cell>
          <cell r="AW327">
            <v>114189.99988</v>
          </cell>
          <cell r="AX327">
            <v>137900</v>
          </cell>
          <cell r="AY327">
            <v>0.20763639547063995</v>
          </cell>
          <cell r="AZ327">
            <v>0.17193618563451782</v>
          </cell>
          <cell r="BA327">
            <v>134900</v>
          </cell>
          <cell r="BB327">
            <v>2</v>
          </cell>
          <cell r="BC327">
            <v>0.18136439266852311</v>
          </cell>
          <cell r="BD327">
            <v>0.15352112675315052</v>
          </cell>
          <cell r="BE327">
            <v>129900</v>
          </cell>
          <cell r="BF327">
            <v>3</v>
          </cell>
          <cell r="BG327">
            <v>0.13757772133166157</v>
          </cell>
          <cell r="BH327">
            <v>0.12093918397998465</v>
          </cell>
        </row>
        <row r="328">
          <cell r="B328">
            <v>30695</v>
          </cell>
          <cell r="C328">
            <v>7794450088581</v>
          </cell>
          <cell r="D328" t="str">
            <v>VINO MALBEC 750ml SAINT FELICIEN CATENA ZAPATA</v>
          </cell>
          <cell r="E328">
            <v>6</v>
          </cell>
          <cell r="F328" t="str">
            <v>BEBIDAS</v>
          </cell>
          <cell r="G328" t="str">
            <v>BEBIDAS</v>
          </cell>
          <cell r="H328" t="str">
            <v>VINOS FINOS Y VARIETALES</v>
          </cell>
          <cell r="I328" t="str">
            <v>ARGENTINA</v>
          </cell>
          <cell r="J328" t="str">
            <v>CATENA ZAPATA</v>
          </cell>
          <cell r="K328" t="str">
            <v>CATENA ZAPATA</v>
          </cell>
          <cell r="L328">
            <v>747</v>
          </cell>
          <cell r="M328" t="str">
            <v>APOLO IMPORT S.A. 5 - SINERGIA (747)</v>
          </cell>
          <cell r="N328">
            <v>0</v>
          </cell>
          <cell r="O328">
            <v>0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2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 t="str">
            <v xml:space="preserve"> </v>
          </cell>
          <cell r="AK328" t="str">
            <v xml:space="preserve"> </v>
          </cell>
          <cell r="AL328" t="str">
            <v xml:space="preserve"> </v>
          </cell>
          <cell r="AM328" t="str">
            <v xml:space="preserve"> </v>
          </cell>
          <cell r="AN328" t="str">
            <v xml:space="preserve"> </v>
          </cell>
          <cell r="AO328" t="str">
            <v xml:space="preserve"> </v>
          </cell>
          <cell r="AP328" t="str">
            <v>SV</v>
          </cell>
          <cell r="AQ328" t="str">
            <v>SV</v>
          </cell>
          <cell r="AR328" t="str">
            <v>SV</v>
          </cell>
          <cell r="AS328" t="str">
            <v>SV</v>
          </cell>
          <cell r="AT328" t="str">
            <v>SV</v>
          </cell>
          <cell r="AU328" t="str">
            <v>SV</v>
          </cell>
          <cell r="AV328">
            <v>76886.000004000001</v>
          </cell>
          <cell r="AW328">
            <v>76885.999739999999</v>
          </cell>
          <cell r="AX328">
            <v>99900</v>
          </cell>
          <cell r="AY328">
            <v>0.29932627519707999</v>
          </cell>
          <cell r="AZ328">
            <v>0.23037037033033031</v>
          </cell>
          <cell r="BA328">
            <v>96900</v>
          </cell>
          <cell r="BB328">
            <v>2</v>
          </cell>
          <cell r="BC328">
            <v>0.26030746813410466</v>
          </cell>
          <cell r="BD328">
            <v>0.20654282761609905</v>
          </cell>
          <cell r="BE328">
            <v>92900</v>
          </cell>
          <cell r="BF328">
            <v>3</v>
          </cell>
          <cell r="BG328">
            <v>0.20828239205013754</v>
          </cell>
          <cell r="BH328">
            <v>0.17237890200215283</v>
          </cell>
        </row>
        <row r="329">
          <cell r="B329">
            <v>30696</v>
          </cell>
          <cell r="C329">
            <v>7794450090492</v>
          </cell>
          <cell r="D329" t="str">
            <v>VINO MALBEC CABERNET 750ml CATENA ZAPATA</v>
          </cell>
          <cell r="E329">
            <v>6</v>
          </cell>
          <cell r="F329" t="str">
            <v>BEBIDAS</v>
          </cell>
          <cell r="G329" t="str">
            <v>BEBIDAS</v>
          </cell>
          <cell r="H329" t="str">
            <v>VINOS FINOS Y VARIETALES</v>
          </cell>
          <cell r="I329" t="str">
            <v>ARGENTINA</v>
          </cell>
          <cell r="J329" t="str">
            <v>CATENA ZAPATA</v>
          </cell>
          <cell r="K329" t="str">
            <v>CATENA ZAPATA</v>
          </cell>
          <cell r="L329">
            <v>747</v>
          </cell>
          <cell r="M329" t="str">
            <v>APOLO IMPORT S.A. 5 - SINERGIA (747)</v>
          </cell>
          <cell r="N329">
            <v>0</v>
          </cell>
          <cell r="O329">
            <v>0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  <cell r="T329">
            <v>2</v>
          </cell>
          <cell r="U329">
            <v>2</v>
          </cell>
          <cell r="V329">
            <v>0</v>
          </cell>
          <cell r="W329">
            <v>1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 t="str">
            <v xml:space="preserve"> </v>
          </cell>
          <cell r="AK329" t="str">
            <v xml:space="preserve"> </v>
          </cell>
          <cell r="AL329" t="str">
            <v xml:space="preserve"> </v>
          </cell>
          <cell r="AM329" t="str">
            <v xml:space="preserve"> </v>
          </cell>
          <cell r="AN329" t="str">
            <v xml:space="preserve"> </v>
          </cell>
          <cell r="AO329" t="str">
            <v xml:space="preserve"> </v>
          </cell>
          <cell r="AP329" t="str">
            <v>SV</v>
          </cell>
          <cell r="AQ329">
            <v>0</v>
          </cell>
          <cell r="AR329" t="str">
            <v>SV</v>
          </cell>
          <cell r="AS329" t="str">
            <v>SV</v>
          </cell>
          <cell r="AT329" t="str">
            <v>SV</v>
          </cell>
          <cell r="AU329" t="str">
            <v>SV</v>
          </cell>
          <cell r="AV329">
            <v>96067.999995000006</v>
          </cell>
          <cell r="AW329">
            <v>96068.499779999998</v>
          </cell>
          <cell r="AX329">
            <v>115900</v>
          </cell>
          <cell r="AY329">
            <v>0.20643710711196417</v>
          </cell>
          <cell r="AZ329">
            <v>0.171113028515962</v>
          </cell>
          <cell r="BA329">
            <v>112900</v>
          </cell>
          <cell r="BB329">
            <v>2</v>
          </cell>
          <cell r="BC329">
            <v>0.17520922685885032</v>
          </cell>
          <cell r="BD329">
            <v>0.14908768826395036</v>
          </cell>
          <cell r="BE329">
            <v>109900</v>
          </cell>
          <cell r="BF329">
            <v>3</v>
          </cell>
          <cell r="BG329">
            <v>0.14398134660573647</v>
          </cell>
          <cell r="BH329">
            <v>0.12585987265696083</v>
          </cell>
        </row>
        <row r="330">
          <cell r="B330">
            <v>30697</v>
          </cell>
          <cell r="C330">
            <v>7794450003645</v>
          </cell>
          <cell r="D330" t="str">
            <v>VINO CABERNET FRANC 750ml EL ENEMIGO</v>
          </cell>
          <cell r="E330">
            <v>6</v>
          </cell>
          <cell r="F330" t="str">
            <v>BEBIDAS</v>
          </cell>
          <cell r="G330" t="str">
            <v>BEBIDAS</v>
          </cell>
          <cell r="H330" t="str">
            <v>VINOS FINOS Y VARIETALES</v>
          </cell>
          <cell r="I330" t="str">
            <v>ARGENTINA</v>
          </cell>
          <cell r="J330" t="str">
            <v>CATENA ZAPATA</v>
          </cell>
          <cell r="K330" t="str">
            <v>EL ENEMIGO</v>
          </cell>
          <cell r="L330">
            <v>747</v>
          </cell>
          <cell r="M330" t="str">
            <v>APOLO IMPORT S.A. 5 - SINERGIA (747)</v>
          </cell>
          <cell r="N330">
            <v>0</v>
          </cell>
          <cell r="O330">
            <v>0</v>
          </cell>
          <cell r="P330">
            <v>1</v>
          </cell>
          <cell r="Q330">
            <v>1</v>
          </cell>
          <cell r="R330">
            <v>0</v>
          </cell>
          <cell r="S330">
            <v>1</v>
          </cell>
          <cell r="T330">
            <v>0</v>
          </cell>
          <cell r="U330">
            <v>1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 t="str">
            <v xml:space="preserve"> </v>
          </cell>
          <cell r="AK330" t="str">
            <v xml:space="preserve"> </v>
          </cell>
          <cell r="AL330" t="str">
            <v xml:space="preserve"> </v>
          </cell>
          <cell r="AM330" t="str">
            <v xml:space="preserve"> </v>
          </cell>
          <cell r="AN330" t="str">
            <v xml:space="preserve"> </v>
          </cell>
          <cell r="AO330" t="str">
            <v xml:space="preserve"> </v>
          </cell>
          <cell r="AP330">
            <v>0</v>
          </cell>
          <cell r="AQ330">
            <v>0</v>
          </cell>
          <cell r="AR330" t="str">
            <v>SV</v>
          </cell>
          <cell r="AS330" t="str">
            <v>SV</v>
          </cell>
          <cell r="AT330" t="str">
            <v>SV</v>
          </cell>
          <cell r="AU330" t="str">
            <v>SV</v>
          </cell>
          <cell r="AV330">
            <v>158250.00004000001</v>
          </cell>
          <cell r="AW330">
            <v>154316.66623999999</v>
          </cell>
          <cell r="AX330">
            <v>189900</v>
          </cell>
          <cell r="AY330">
            <v>0.19999999969668236</v>
          </cell>
          <cell r="AZ330">
            <v>0.16666666645602943</v>
          </cell>
          <cell r="BA330">
            <v>184900</v>
          </cell>
          <cell r="BB330">
            <v>2</v>
          </cell>
          <cell r="BC330">
            <v>0.16840442308539538</v>
          </cell>
          <cell r="BD330">
            <v>0.14413196300703077</v>
          </cell>
          <cell r="BE330">
            <v>179900</v>
          </cell>
          <cell r="BF330">
            <v>3</v>
          </cell>
          <cell r="BG330">
            <v>0.13680884647410818</v>
          </cell>
          <cell r="BH330">
            <v>0.12034463568649242</v>
          </cell>
        </row>
        <row r="331">
          <cell r="B331">
            <v>30698</v>
          </cell>
          <cell r="C331">
            <v>7798126082415</v>
          </cell>
          <cell r="D331" t="str">
            <v>VINO TINTO 750ml  GRAN ENEMIGO</v>
          </cell>
          <cell r="E331">
            <v>6</v>
          </cell>
          <cell r="F331" t="str">
            <v>BEBIDAS</v>
          </cell>
          <cell r="G331" t="str">
            <v>BEBIDAS</v>
          </cell>
          <cell r="H331" t="str">
            <v>VINOS FINOS Y VARIETALES</v>
          </cell>
          <cell r="I331" t="str">
            <v>ARGENTINA</v>
          </cell>
          <cell r="J331" t="str">
            <v>CATENA ZAPATA</v>
          </cell>
          <cell r="K331" t="str">
            <v>GRAN ENEMIGO</v>
          </cell>
          <cell r="L331">
            <v>747</v>
          </cell>
          <cell r="M331" t="str">
            <v>APOLO IMPORT S.A. 5 - SINERGIA (747)</v>
          </cell>
          <cell r="N331">
            <v>0</v>
          </cell>
          <cell r="O331">
            <v>0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1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 t="str">
            <v xml:space="preserve"> </v>
          </cell>
          <cell r="AK331" t="str">
            <v xml:space="preserve"> </v>
          </cell>
          <cell r="AL331" t="str">
            <v xml:space="preserve"> </v>
          </cell>
          <cell r="AM331" t="str">
            <v xml:space="preserve"> </v>
          </cell>
          <cell r="AN331" t="str">
            <v xml:space="preserve"> </v>
          </cell>
          <cell r="AO331" t="str">
            <v xml:space="preserve"> </v>
          </cell>
          <cell r="AP331" t="str">
            <v>SV</v>
          </cell>
          <cell r="AQ331" t="str">
            <v>SV</v>
          </cell>
          <cell r="AR331" t="str">
            <v>SV</v>
          </cell>
          <cell r="AS331" t="str">
            <v>SV</v>
          </cell>
          <cell r="AT331" t="str">
            <v>SV</v>
          </cell>
          <cell r="AU331" t="str">
            <v>SV</v>
          </cell>
          <cell r="AV331">
            <v>405130</v>
          </cell>
          <cell r="AW331">
            <v>380770.00049000001</v>
          </cell>
          <cell r="AX331">
            <v>484900</v>
          </cell>
          <cell r="AY331">
            <v>0.19689976057068104</v>
          </cell>
          <cell r="AZ331">
            <v>0.16450814600948649</v>
          </cell>
          <cell r="BA331">
            <v>459900</v>
          </cell>
          <cell r="BB331">
            <v>2</v>
          </cell>
          <cell r="BC331">
            <v>0.13519117320366303</v>
          </cell>
          <cell r="BD331">
            <v>0.11909110676233964</v>
          </cell>
          <cell r="BE331">
            <v>434900</v>
          </cell>
          <cell r="BF331">
            <v>6</v>
          </cell>
          <cell r="BG331">
            <v>7.348258583664502E-2</v>
          </cell>
          <cell r="BH331">
            <v>6.8452517820188546E-2</v>
          </cell>
        </row>
        <row r="332">
          <cell r="B332">
            <v>40607</v>
          </cell>
          <cell r="C332">
            <v>7795232000715</v>
          </cell>
          <cell r="D332" t="str">
            <v>VINO 750ml EL GRAN LOCO</v>
          </cell>
          <cell r="E332">
            <v>6</v>
          </cell>
          <cell r="F332" t="str">
            <v>BEBIDAS</v>
          </cell>
          <cell r="G332" t="str">
            <v>BEBIDAS</v>
          </cell>
          <cell r="H332" t="str">
            <v>VINOS FINOS Y VARIETALES</v>
          </cell>
          <cell r="I332" t="str">
            <v>ARGENTINA</v>
          </cell>
          <cell r="J332" t="str">
            <v>OTRO LOCO MAS</v>
          </cell>
          <cell r="K332" t="str">
            <v>OTRO LOCO MAS</v>
          </cell>
          <cell r="L332">
            <v>114</v>
          </cell>
          <cell r="M332" t="str">
            <v>APOLO IMPORT S.A. 2 - TRENTINO (114)</v>
          </cell>
          <cell r="N332">
            <v>0</v>
          </cell>
          <cell r="O332">
            <v>0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2</v>
          </cell>
          <cell r="AC332">
            <v>1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 t="str">
            <v xml:space="preserve"> </v>
          </cell>
          <cell r="AK332" t="str">
            <v xml:space="preserve"> </v>
          </cell>
          <cell r="AL332" t="str">
            <v xml:space="preserve"> </v>
          </cell>
          <cell r="AM332" t="str">
            <v xml:space="preserve"> </v>
          </cell>
          <cell r="AN332" t="str">
            <v xml:space="preserve"> </v>
          </cell>
          <cell r="AO332" t="str">
            <v xml:space="preserve"> </v>
          </cell>
          <cell r="AP332" t="str">
            <v>SV</v>
          </cell>
          <cell r="AQ332" t="str">
            <v>SV</v>
          </cell>
          <cell r="AR332" t="str">
            <v>SV</v>
          </cell>
          <cell r="AS332">
            <v>0</v>
          </cell>
          <cell r="AT332" t="str">
            <v>SV</v>
          </cell>
          <cell r="AU332" t="str">
            <v>SV</v>
          </cell>
          <cell r="AV332">
            <v>110070.00004</v>
          </cell>
          <cell r="AW332">
            <v>110069.99982</v>
          </cell>
          <cell r="AX332">
            <v>129900</v>
          </cell>
          <cell r="AY332">
            <v>0.18015808079216566</v>
          </cell>
          <cell r="AZ332">
            <v>0.15265588883756737</v>
          </cell>
          <cell r="BA332">
            <v>119900</v>
          </cell>
          <cell r="BB332">
            <v>3</v>
          </cell>
          <cell r="BC332">
            <v>8.9306804364747139E-2</v>
          </cell>
          <cell r="BD332">
            <v>8.1984987155963307E-2</v>
          </cell>
          <cell r="BE332">
            <v>0</v>
          </cell>
          <cell r="BF332">
            <v>0</v>
          </cell>
          <cell r="BG332">
            <v>-1</v>
          </cell>
          <cell r="BH332">
            <v>0</v>
          </cell>
        </row>
        <row r="333">
          <cell r="B333">
            <v>34464</v>
          </cell>
          <cell r="C333">
            <v>7795232000463</v>
          </cell>
          <cell r="D333" t="str">
            <v>VINO ICE 750ml OTRO LOCO MAS</v>
          </cell>
          <cell r="E333">
            <v>6</v>
          </cell>
          <cell r="F333" t="str">
            <v>BEBIDAS</v>
          </cell>
          <cell r="G333" t="str">
            <v>BEBIDAS</v>
          </cell>
          <cell r="H333" t="str">
            <v>VINOS FINOS Y VARIETALES</v>
          </cell>
          <cell r="I333" t="str">
            <v>ARGENTINA</v>
          </cell>
          <cell r="J333" t="str">
            <v>OTRO LOCO MAS</v>
          </cell>
          <cell r="K333" t="str">
            <v>OTRO LOCO MAS</v>
          </cell>
          <cell r="L333">
            <v>114</v>
          </cell>
          <cell r="M333" t="str">
            <v>APOLO IMPORT S.A. 2 - TRENTINO (114)</v>
          </cell>
          <cell r="N333">
            <v>4</v>
          </cell>
          <cell r="O333">
            <v>1</v>
          </cell>
          <cell r="P333">
            <v>3</v>
          </cell>
          <cell r="Q333">
            <v>4</v>
          </cell>
          <cell r="R333">
            <v>1</v>
          </cell>
          <cell r="S333">
            <v>3</v>
          </cell>
          <cell r="T333">
            <v>2</v>
          </cell>
          <cell r="U333">
            <v>0</v>
          </cell>
          <cell r="V333">
            <v>0</v>
          </cell>
          <cell r="W333">
            <v>1</v>
          </cell>
          <cell r="X333">
            <v>0</v>
          </cell>
          <cell r="Y333">
            <v>0</v>
          </cell>
          <cell r="Z333">
            <v>5</v>
          </cell>
          <cell r="AA333">
            <v>0</v>
          </cell>
          <cell r="AB333">
            <v>2</v>
          </cell>
          <cell r="AC333">
            <v>1</v>
          </cell>
          <cell r="AD333">
            <v>1</v>
          </cell>
          <cell r="AE333">
            <v>0</v>
          </cell>
          <cell r="AF333">
            <v>1</v>
          </cell>
          <cell r="AG333">
            <v>0</v>
          </cell>
          <cell r="AH333">
            <v>0</v>
          </cell>
          <cell r="AI333">
            <v>0</v>
          </cell>
          <cell r="AJ333" t="str">
            <v xml:space="preserve"> </v>
          </cell>
          <cell r="AK333" t="str">
            <v xml:space="preserve"> </v>
          </cell>
          <cell r="AL333" t="str">
            <v xml:space="preserve"> </v>
          </cell>
          <cell r="AM333" t="str">
            <v xml:space="preserve"> </v>
          </cell>
          <cell r="AN333" t="str">
            <v xml:space="preserve"> </v>
          </cell>
          <cell r="AO333" t="str">
            <v xml:space="preserve"> </v>
          </cell>
          <cell r="AP333">
            <v>0</v>
          </cell>
          <cell r="AQ333" t="str">
            <v>SV</v>
          </cell>
          <cell r="AR333" t="str">
            <v>SV</v>
          </cell>
          <cell r="AS333">
            <v>0</v>
          </cell>
          <cell r="AT333" t="str">
            <v>SV</v>
          </cell>
          <cell r="AU333" t="str">
            <v>SV</v>
          </cell>
          <cell r="AV333">
            <v>37280.000010000003</v>
          </cell>
          <cell r="AW333">
            <v>36466.117489999997</v>
          </cell>
          <cell r="AX333">
            <v>42900</v>
          </cell>
          <cell r="AY333">
            <v>0.15075107265269549</v>
          </cell>
          <cell r="AZ333">
            <v>0.13100233076923068</v>
          </cell>
          <cell r="BA333">
            <v>41900</v>
          </cell>
          <cell r="BB333">
            <v>3</v>
          </cell>
          <cell r="BC333">
            <v>0.12392703832512675</v>
          </cell>
          <cell r="BD333">
            <v>0.11026252959427199</v>
          </cell>
          <cell r="BE333">
            <v>39900</v>
          </cell>
          <cell r="BF333">
            <v>6</v>
          </cell>
          <cell r="BG333">
            <v>7.0278969669989477E-2</v>
          </cell>
          <cell r="BH333">
            <v>6.566416015037585E-2</v>
          </cell>
        </row>
        <row r="334">
          <cell r="B334">
            <v>34465</v>
          </cell>
          <cell r="C334">
            <v>7795232000524</v>
          </cell>
          <cell r="D334" t="str">
            <v>VINO MALBEC 750ml OTRO LOCO MAS</v>
          </cell>
          <cell r="E334">
            <v>6</v>
          </cell>
          <cell r="F334" t="str">
            <v>BEBIDAS</v>
          </cell>
          <cell r="G334" t="str">
            <v>BEBIDAS</v>
          </cell>
          <cell r="H334" t="str">
            <v>VINOS FINOS Y VARIETALES</v>
          </cell>
          <cell r="I334" t="str">
            <v>ARGENTINA</v>
          </cell>
          <cell r="J334" t="str">
            <v>OTRO LOCO MAS</v>
          </cell>
          <cell r="K334" t="str">
            <v>OTRO LOCO MAS</v>
          </cell>
          <cell r="L334">
            <v>114</v>
          </cell>
          <cell r="M334" t="str">
            <v>APOLO IMPORT S.A. 2 - TRENTINO (114)</v>
          </cell>
          <cell r="N334">
            <v>22</v>
          </cell>
          <cell r="O334">
            <v>25</v>
          </cell>
          <cell r="P334">
            <v>39</v>
          </cell>
          <cell r="Q334">
            <v>60</v>
          </cell>
          <cell r="R334">
            <v>14</v>
          </cell>
          <cell r="S334">
            <v>18</v>
          </cell>
          <cell r="T334">
            <v>24</v>
          </cell>
          <cell r="U334">
            <v>21</v>
          </cell>
          <cell r="V334">
            <v>3</v>
          </cell>
          <cell r="W334">
            <v>4</v>
          </cell>
          <cell r="X334">
            <v>9</v>
          </cell>
          <cell r="Y334">
            <v>10</v>
          </cell>
          <cell r="Z334">
            <v>10</v>
          </cell>
          <cell r="AA334">
            <v>10</v>
          </cell>
          <cell r="AB334">
            <v>18</v>
          </cell>
          <cell r="AC334">
            <v>15</v>
          </cell>
          <cell r="AD334">
            <v>2</v>
          </cell>
          <cell r="AE334">
            <v>7</v>
          </cell>
          <cell r="AF334">
            <v>10</v>
          </cell>
          <cell r="AG334">
            <v>15</v>
          </cell>
          <cell r="AH334">
            <v>7</v>
          </cell>
          <cell r="AI334">
            <v>7</v>
          </cell>
          <cell r="AJ334" t="str">
            <v xml:space="preserve"> </v>
          </cell>
          <cell r="AK334" t="str">
            <v xml:space="preserve"> </v>
          </cell>
          <cell r="AL334" t="str">
            <v xml:space="preserve"> </v>
          </cell>
          <cell r="AM334" t="str">
            <v xml:space="preserve"> </v>
          </cell>
          <cell r="AN334" t="str">
            <v xml:space="preserve"> </v>
          </cell>
          <cell r="AO334" t="str">
            <v xml:space="preserve"> 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37280.000010000003</v>
          </cell>
          <cell r="AW334">
            <v>36760.732909999999</v>
          </cell>
          <cell r="AX334">
            <v>42900</v>
          </cell>
          <cell r="AY334">
            <v>0.15075107265269549</v>
          </cell>
          <cell r="AZ334">
            <v>0.13100233076923068</v>
          </cell>
          <cell r="BA334">
            <v>41900</v>
          </cell>
          <cell r="BB334">
            <v>3</v>
          </cell>
          <cell r="BC334">
            <v>0.12392703832512675</v>
          </cell>
          <cell r="BD334">
            <v>0.11026252959427199</v>
          </cell>
          <cell r="BE334">
            <v>39900</v>
          </cell>
          <cell r="BF334">
            <v>6</v>
          </cell>
          <cell r="BG334">
            <v>7.0278969669989477E-2</v>
          </cell>
          <cell r="BH334">
            <v>6.566416015037585E-2</v>
          </cell>
        </row>
        <row r="335">
          <cell r="B335">
            <v>27479</v>
          </cell>
          <cell r="C335">
            <v>7798370680047</v>
          </cell>
          <cell r="D335" t="str">
            <v>VINO MALBEC 750ml INSEPARABLE PER SE</v>
          </cell>
          <cell r="E335">
            <v>4</v>
          </cell>
          <cell r="F335" t="str">
            <v>BEBIDAS</v>
          </cell>
          <cell r="G335" t="str">
            <v>BEBIDAS</v>
          </cell>
          <cell r="H335" t="str">
            <v>VINOS FINOS Y VARIETALES</v>
          </cell>
          <cell r="I335" t="str">
            <v>ARGENTINA</v>
          </cell>
          <cell r="J335" t="str">
            <v>GUALTALLARY</v>
          </cell>
          <cell r="K335" t="str">
            <v>PER SE</v>
          </cell>
          <cell r="L335">
            <v>114</v>
          </cell>
          <cell r="M335" t="str">
            <v>APOLO IMPORT S.A. 2 - TRENTINO (114)</v>
          </cell>
          <cell r="N335">
            <v>0</v>
          </cell>
          <cell r="O335">
            <v>0</v>
          </cell>
          <cell r="P335">
            <v>1</v>
          </cell>
          <cell r="Q335">
            <v>1</v>
          </cell>
          <cell r="R335">
            <v>0</v>
          </cell>
          <cell r="S335">
            <v>0</v>
          </cell>
          <cell r="T335">
            <v>1</v>
          </cell>
          <cell r="U335">
            <v>0</v>
          </cell>
          <cell r="V335">
            <v>0</v>
          </cell>
          <cell r="W335">
            <v>1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 t="str">
            <v xml:space="preserve"> </v>
          </cell>
          <cell r="AK335" t="str">
            <v xml:space="preserve"> </v>
          </cell>
          <cell r="AL335" t="str">
            <v xml:space="preserve"> </v>
          </cell>
          <cell r="AM335" t="str">
            <v xml:space="preserve"> </v>
          </cell>
          <cell r="AN335" t="str">
            <v xml:space="preserve"> </v>
          </cell>
          <cell r="AO335" t="str">
            <v xml:space="preserve"> </v>
          </cell>
          <cell r="AP335">
            <v>0</v>
          </cell>
          <cell r="AQ335" t="str">
            <v>SV</v>
          </cell>
          <cell r="AR335" t="str">
            <v>SV</v>
          </cell>
          <cell r="AS335" t="str">
            <v>SV</v>
          </cell>
          <cell r="AT335" t="str">
            <v>SV</v>
          </cell>
          <cell r="AU335" t="str">
            <v>SV</v>
          </cell>
          <cell r="AV335">
            <v>249900.00002000001</v>
          </cell>
          <cell r="AW335">
            <v>249899.99979999999</v>
          </cell>
          <cell r="AX335">
            <v>299900</v>
          </cell>
          <cell r="AY335">
            <v>0.20008003191676016</v>
          </cell>
          <cell r="AZ335">
            <v>0.16672224068022673</v>
          </cell>
          <cell r="BA335">
            <v>289900</v>
          </cell>
          <cell r="BB335">
            <v>3</v>
          </cell>
          <cell r="BC335">
            <v>0.16006402551740173</v>
          </cell>
          <cell r="BD335">
            <v>0.13797861324594685</v>
          </cell>
          <cell r="BE335">
            <v>0</v>
          </cell>
          <cell r="BF335">
            <v>0</v>
          </cell>
          <cell r="BG335">
            <v>-1</v>
          </cell>
          <cell r="BH335">
            <v>0</v>
          </cell>
        </row>
        <row r="336">
          <cell r="B336">
            <v>40579</v>
          </cell>
          <cell r="C336">
            <v>7798152260832</v>
          </cell>
          <cell r="D336" t="str">
            <v>VINO CABERNET SAUVIGNON 750ml RVA DURIGUTTI</v>
          </cell>
          <cell r="E336">
            <v>1</v>
          </cell>
          <cell r="F336" t="str">
            <v>BEBIDAS</v>
          </cell>
          <cell r="G336" t="str">
            <v>BEBIDAS</v>
          </cell>
          <cell r="H336" t="str">
            <v>VINOS FINOS Y VARIETALES</v>
          </cell>
          <cell r="I336" t="str">
            <v>ARGENTINA</v>
          </cell>
          <cell r="J336" t="str">
            <v>DURIGUTTI</v>
          </cell>
          <cell r="K336" t="str">
            <v>DURIGUTTI</v>
          </cell>
          <cell r="L336">
            <v>114</v>
          </cell>
          <cell r="M336" t="str">
            <v>APOLO IMPORT S.A. 2 - TRENTINO (114)</v>
          </cell>
          <cell r="N336">
            <v>0</v>
          </cell>
          <cell r="O336">
            <v>0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0</v>
          </cell>
          <cell r="V336">
            <v>0</v>
          </cell>
          <cell r="W336">
            <v>0</v>
          </cell>
          <cell r="X336">
            <v>0</v>
          </cell>
          <cell r="Y336">
            <v>0</v>
          </cell>
          <cell r="Z336">
            <v>0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 t="str">
            <v xml:space="preserve"> </v>
          </cell>
          <cell r="AK336" t="str">
            <v xml:space="preserve"> </v>
          </cell>
          <cell r="AL336" t="str">
            <v xml:space="preserve"> </v>
          </cell>
          <cell r="AM336" t="str">
            <v xml:space="preserve"> </v>
          </cell>
          <cell r="AN336" t="str">
            <v xml:space="preserve"> </v>
          </cell>
          <cell r="AO336" t="str">
            <v xml:space="preserve"> </v>
          </cell>
          <cell r="AP336" t="str">
            <v>SV</v>
          </cell>
          <cell r="AQ336" t="str">
            <v>SV</v>
          </cell>
          <cell r="AR336" t="str">
            <v>SV</v>
          </cell>
          <cell r="AS336" t="str">
            <v>SV</v>
          </cell>
          <cell r="AT336" t="str">
            <v>SV</v>
          </cell>
          <cell r="AU336" t="str">
            <v>SV</v>
          </cell>
          <cell r="AV336">
            <v>108249.99999</v>
          </cell>
          <cell r="AW336">
            <v>108249.99976999999</v>
          </cell>
          <cell r="AX336">
            <v>129900</v>
          </cell>
          <cell r="AY336">
            <v>0.20000000011085461</v>
          </cell>
          <cell r="AZ336">
            <v>0.16666666674364899</v>
          </cell>
          <cell r="BA336">
            <v>119900</v>
          </cell>
          <cell r="BB336">
            <v>3</v>
          </cell>
          <cell r="BC336">
            <v>0.10762124721548472</v>
          </cell>
          <cell r="BD336">
            <v>9.7164303669724797E-2</v>
          </cell>
          <cell r="BE336">
            <v>115900</v>
          </cell>
          <cell r="BF336">
            <v>6</v>
          </cell>
          <cell r="BG336">
            <v>7.0669746057336669E-2</v>
          </cell>
          <cell r="BH336">
            <v>6.6005176962899079E-2</v>
          </cell>
        </row>
        <row r="337">
          <cell r="B337">
            <v>40577</v>
          </cell>
          <cell r="C337">
            <v>7798152260351</v>
          </cell>
          <cell r="D337" t="str">
            <v>VINO CABERNET SUAVIGNON 750ml DURIGUTTI</v>
          </cell>
          <cell r="E337">
            <v>1</v>
          </cell>
          <cell r="F337" t="str">
            <v>BEBIDAS</v>
          </cell>
          <cell r="G337" t="str">
            <v>BEBIDAS</v>
          </cell>
          <cell r="H337" t="str">
            <v>VINOS FINOS Y VARIETALES</v>
          </cell>
          <cell r="I337" t="str">
            <v>ARGENTINA</v>
          </cell>
          <cell r="J337" t="str">
            <v>DURIGUTTI</v>
          </cell>
          <cell r="K337" t="str">
            <v>DURIGUTTI</v>
          </cell>
          <cell r="L337">
            <v>114</v>
          </cell>
          <cell r="M337" t="str">
            <v>APOLO IMPORT S.A. 2 - TRENTINO (114)</v>
          </cell>
          <cell r="N337">
            <v>0</v>
          </cell>
          <cell r="O337">
            <v>0</v>
          </cell>
          <cell r="P337">
            <v>0</v>
          </cell>
          <cell r="Q337">
            <v>0</v>
          </cell>
          <cell r="R337">
            <v>1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1</v>
          </cell>
          <cell r="AD337">
            <v>0</v>
          </cell>
          <cell r="AE337">
            <v>0</v>
          </cell>
          <cell r="AF337">
            <v>0</v>
          </cell>
          <cell r="AG337">
            <v>3</v>
          </cell>
          <cell r="AH337">
            <v>0</v>
          </cell>
          <cell r="AI337">
            <v>0</v>
          </cell>
          <cell r="AJ337" t="str">
            <v xml:space="preserve"> </v>
          </cell>
          <cell r="AK337" t="str">
            <v xml:space="preserve"> </v>
          </cell>
          <cell r="AL337" t="str">
            <v xml:space="preserve"> </v>
          </cell>
          <cell r="AM337" t="str">
            <v xml:space="preserve"> </v>
          </cell>
          <cell r="AN337" t="str">
            <v xml:space="preserve"> </v>
          </cell>
          <cell r="AO337" t="str">
            <v xml:space="preserve"> </v>
          </cell>
          <cell r="AP337" t="str">
            <v>SV</v>
          </cell>
          <cell r="AQ337" t="str">
            <v>SV</v>
          </cell>
          <cell r="AR337" t="str">
            <v>SV</v>
          </cell>
          <cell r="AS337">
            <v>0</v>
          </cell>
          <cell r="AT337">
            <v>0</v>
          </cell>
          <cell r="AU337" t="str">
            <v>SV</v>
          </cell>
          <cell r="AV337">
            <v>66575.000029999996</v>
          </cell>
          <cell r="AW337">
            <v>66574.999920000002</v>
          </cell>
          <cell r="AX337">
            <v>79900</v>
          </cell>
          <cell r="AY337">
            <v>0.20015020599317301</v>
          </cell>
          <cell r="AZ337">
            <v>0.1667709633291615</v>
          </cell>
          <cell r="BA337">
            <v>75900</v>
          </cell>
          <cell r="BB337">
            <v>3</v>
          </cell>
          <cell r="BC337">
            <v>0.1400675924265562</v>
          </cell>
          <cell r="BD337">
            <v>0.12285902463768121</v>
          </cell>
          <cell r="BE337">
            <v>71900</v>
          </cell>
          <cell r="BF337">
            <v>6</v>
          </cell>
          <cell r="BG337">
            <v>7.998497885993916E-2</v>
          </cell>
          <cell r="BH337">
            <v>7.4061195688456247E-2</v>
          </cell>
        </row>
        <row r="338">
          <cell r="B338">
            <v>40576</v>
          </cell>
          <cell r="C338">
            <v>7798152261082</v>
          </cell>
          <cell r="D338" t="str">
            <v>VINO MALBEC 750ml DURIGUTTI</v>
          </cell>
          <cell r="E338">
            <v>1</v>
          </cell>
          <cell r="F338" t="str">
            <v>BEBIDAS</v>
          </cell>
          <cell r="G338" t="str">
            <v>BEBIDAS</v>
          </cell>
          <cell r="H338" t="str">
            <v>VINOS FINOS Y VARIETALES</v>
          </cell>
          <cell r="I338" t="str">
            <v>ARGENTINA</v>
          </cell>
          <cell r="J338" t="str">
            <v>DURIGUTTI</v>
          </cell>
          <cell r="K338" t="str">
            <v>DURIGUTTI</v>
          </cell>
          <cell r="L338">
            <v>114</v>
          </cell>
          <cell r="M338" t="str">
            <v>APOLO IMPORT S.A. 2 - TRENTINO (114)</v>
          </cell>
          <cell r="N338">
            <v>1</v>
          </cell>
          <cell r="O338">
            <v>0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1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3</v>
          </cell>
          <cell r="AH338">
            <v>0</v>
          </cell>
          <cell r="AI338">
            <v>0</v>
          </cell>
          <cell r="AJ338" t="str">
            <v xml:space="preserve"> </v>
          </cell>
          <cell r="AK338" t="str">
            <v xml:space="preserve"> </v>
          </cell>
          <cell r="AL338" t="str">
            <v xml:space="preserve"> </v>
          </cell>
          <cell r="AM338" t="str">
            <v xml:space="preserve"> </v>
          </cell>
          <cell r="AN338" t="str">
            <v xml:space="preserve"> </v>
          </cell>
          <cell r="AO338" t="str">
            <v xml:space="preserve"> </v>
          </cell>
          <cell r="AP338" t="str">
            <v>SV</v>
          </cell>
          <cell r="AQ338">
            <v>0</v>
          </cell>
          <cell r="AR338" t="str">
            <v>SV</v>
          </cell>
          <cell r="AS338" t="str">
            <v>SV</v>
          </cell>
          <cell r="AT338">
            <v>0</v>
          </cell>
          <cell r="AU338" t="str">
            <v>SV</v>
          </cell>
          <cell r="AV338">
            <v>66575.000029999996</v>
          </cell>
          <cell r="AW338">
            <v>66574.999809999994</v>
          </cell>
          <cell r="AX338">
            <v>79900</v>
          </cell>
          <cell r="AY338">
            <v>0.20015020599317301</v>
          </cell>
          <cell r="AZ338">
            <v>0.1667709633291615</v>
          </cell>
          <cell r="BA338">
            <v>75900</v>
          </cell>
          <cell r="BB338">
            <v>3</v>
          </cell>
          <cell r="BC338">
            <v>0.1400675924265562</v>
          </cell>
          <cell r="BD338">
            <v>0.12285902463768121</v>
          </cell>
          <cell r="BE338">
            <v>71900</v>
          </cell>
          <cell r="BF338">
            <v>6</v>
          </cell>
          <cell r="BG338">
            <v>7.998497885993916E-2</v>
          </cell>
          <cell r="BH338">
            <v>7.4061195688456247E-2</v>
          </cell>
        </row>
        <row r="339">
          <cell r="B339">
            <v>40580</v>
          </cell>
          <cell r="C339">
            <v>7798152261280</v>
          </cell>
          <cell r="D339" t="str">
            <v>VINO MALBEC 750ml FAMILIA DURIGUTTI</v>
          </cell>
          <cell r="E339">
            <v>10</v>
          </cell>
          <cell r="F339" t="str">
            <v>BEBIDAS</v>
          </cell>
          <cell r="G339" t="str">
            <v>BEBIDAS</v>
          </cell>
          <cell r="H339" t="str">
            <v>VINOS FINOS Y VARIETALES</v>
          </cell>
          <cell r="I339" t="str">
            <v>ARGENTINA</v>
          </cell>
          <cell r="J339" t="str">
            <v>DURIGUTTI</v>
          </cell>
          <cell r="K339" t="str">
            <v>DURIGUTTI</v>
          </cell>
          <cell r="L339">
            <v>114</v>
          </cell>
          <cell r="M339" t="str">
            <v>APOLO IMPORT S.A. 2 - TRENTINO (114)</v>
          </cell>
          <cell r="N339">
            <v>0</v>
          </cell>
          <cell r="O339">
            <v>0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0</v>
          </cell>
          <cell r="V339">
            <v>0</v>
          </cell>
          <cell r="W339">
            <v>0</v>
          </cell>
          <cell r="X339">
            <v>0</v>
          </cell>
          <cell r="Y339">
            <v>0</v>
          </cell>
          <cell r="Z339">
            <v>0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 t="str">
            <v xml:space="preserve"> </v>
          </cell>
          <cell r="AK339" t="str">
            <v xml:space="preserve"> </v>
          </cell>
          <cell r="AL339" t="str">
            <v xml:space="preserve"> </v>
          </cell>
          <cell r="AM339" t="str">
            <v xml:space="preserve"> </v>
          </cell>
          <cell r="AN339" t="str">
            <v xml:space="preserve"> </v>
          </cell>
          <cell r="AO339" t="str">
            <v xml:space="preserve"> </v>
          </cell>
          <cell r="AP339" t="str">
            <v>SV</v>
          </cell>
          <cell r="AQ339" t="str">
            <v>SV</v>
          </cell>
          <cell r="AR339" t="str">
            <v>SV</v>
          </cell>
          <cell r="AS339" t="str">
            <v>SV</v>
          </cell>
          <cell r="AT339" t="str">
            <v>SV</v>
          </cell>
          <cell r="AU339" t="str">
            <v>SV</v>
          </cell>
          <cell r="AV339">
            <v>383250.00000100001</v>
          </cell>
          <cell r="AW339">
            <v>383250.00000100001</v>
          </cell>
          <cell r="AX339">
            <v>459900</v>
          </cell>
          <cell r="AY339">
            <v>0.1999999999968689</v>
          </cell>
          <cell r="AZ339">
            <v>0.16666666666449226</v>
          </cell>
          <cell r="BA339">
            <v>429900</v>
          </cell>
          <cell r="BB339">
            <v>3</v>
          </cell>
          <cell r="BC339">
            <v>0.12172211350000861</v>
          </cell>
          <cell r="BD339">
            <v>0.10851360781344498</v>
          </cell>
          <cell r="BE339">
            <v>0</v>
          </cell>
          <cell r="BF339">
            <v>0</v>
          </cell>
          <cell r="BG339">
            <v>-1</v>
          </cell>
          <cell r="BH339">
            <v>0</v>
          </cell>
        </row>
        <row r="340">
          <cell r="B340">
            <v>40578</v>
          </cell>
          <cell r="C340">
            <v>736040502869</v>
          </cell>
          <cell r="D340" t="str">
            <v>VINO MALBEC 750ml RVA DURIGUTTI</v>
          </cell>
          <cell r="E340">
            <v>1</v>
          </cell>
          <cell r="F340" t="str">
            <v>BEBIDAS</v>
          </cell>
          <cell r="G340" t="str">
            <v>BEBIDAS</v>
          </cell>
          <cell r="H340" t="str">
            <v>VINOS FINOS Y VARIETALES</v>
          </cell>
          <cell r="I340" t="str">
            <v>ARGENTINA</v>
          </cell>
          <cell r="J340" t="str">
            <v>DURIGUTTI</v>
          </cell>
          <cell r="K340" t="str">
            <v>DURIGUTTI</v>
          </cell>
          <cell r="L340">
            <v>114</v>
          </cell>
          <cell r="M340" t="str">
            <v>APOLO IMPORT S.A. 2 - TRENTINO (114)</v>
          </cell>
          <cell r="N340">
            <v>0</v>
          </cell>
          <cell r="O340">
            <v>0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  <cell r="T340">
            <v>1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3</v>
          </cell>
          <cell r="AG340">
            <v>0</v>
          </cell>
          <cell r="AH340">
            <v>0</v>
          </cell>
          <cell r="AI340">
            <v>0</v>
          </cell>
          <cell r="AJ340" t="str">
            <v xml:space="preserve"> </v>
          </cell>
          <cell r="AK340" t="str">
            <v xml:space="preserve"> </v>
          </cell>
          <cell r="AL340" t="str">
            <v xml:space="preserve"> </v>
          </cell>
          <cell r="AM340" t="str">
            <v xml:space="preserve"> </v>
          </cell>
          <cell r="AN340" t="str">
            <v xml:space="preserve"> </v>
          </cell>
          <cell r="AO340" t="str">
            <v xml:space="preserve"> </v>
          </cell>
          <cell r="AP340" t="str">
            <v>SV</v>
          </cell>
          <cell r="AQ340" t="str">
            <v>SV</v>
          </cell>
          <cell r="AR340" t="str">
            <v>SV</v>
          </cell>
          <cell r="AS340" t="str">
            <v>SV</v>
          </cell>
          <cell r="AT340" t="str">
            <v>SV</v>
          </cell>
          <cell r="AU340" t="str">
            <v>SV</v>
          </cell>
          <cell r="AV340">
            <v>108249.99999</v>
          </cell>
          <cell r="AW340">
            <v>108249.99999</v>
          </cell>
          <cell r="AX340">
            <v>129900</v>
          </cell>
          <cell r="AY340">
            <v>0.20000000011085461</v>
          </cell>
          <cell r="AZ340">
            <v>0.16666666674364899</v>
          </cell>
          <cell r="BA340">
            <v>119900</v>
          </cell>
          <cell r="BB340">
            <v>3</v>
          </cell>
          <cell r="BC340">
            <v>0.10762124721548472</v>
          </cell>
          <cell r="BD340">
            <v>9.7164303669724797E-2</v>
          </cell>
          <cell r="BE340">
            <v>115900</v>
          </cell>
          <cell r="BF340">
            <v>6</v>
          </cell>
          <cell r="BG340">
            <v>7.0669746057336669E-2</v>
          </cell>
          <cell r="BH340">
            <v>6.6005176962899079E-2</v>
          </cell>
        </row>
        <row r="341">
          <cell r="B341">
            <v>1427</v>
          </cell>
          <cell r="C341">
            <v>7891141016998</v>
          </cell>
          <cell r="D341" t="str">
            <v>VINO CAB SAUVIGNON 750ml RVA AURORA.</v>
          </cell>
          <cell r="E341">
            <v>6</v>
          </cell>
          <cell r="F341" t="str">
            <v>BEBIDAS</v>
          </cell>
          <cell r="G341" t="str">
            <v>BEBIDAS</v>
          </cell>
          <cell r="H341" t="str">
            <v>VINOS FINOS Y VARIETALES</v>
          </cell>
          <cell r="I341" t="str">
            <v>BRASIL</v>
          </cell>
          <cell r="J341" t="str">
            <v>AURORA VF</v>
          </cell>
          <cell r="K341" t="str">
            <v>AURORA</v>
          </cell>
          <cell r="L341">
            <v>29</v>
          </cell>
          <cell r="M341" t="str">
            <v>APOLO IMPORT S.A. 1 -  APOLO (29)</v>
          </cell>
          <cell r="N341">
            <v>0</v>
          </cell>
          <cell r="O341">
            <v>1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 t="str">
            <v xml:space="preserve"> </v>
          </cell>
          <cell r="AK341" t="str">
            <v xml:space="preserve"> </v>
          </cell>
          <cell r="AL341" t="str">
            <v xml:space="preserve"> </v>
          </cell>
          <cell r="AM341" t="str">
            <v xml:space="preserve"> </v>
          </cell>
          <cell r="AN341" t="str">
            <v xml:space="preserve"> </v>
          </cell>
          <cell r="AO341" t="str">
            <v xml:space="preserve"> </v>
          </cell>
          <cell r="AP341" t="str">
            <v>SV</v>
          </cell>
          <cell r="AQ341" t="str">
            <v>SV</v>
          </cell>
          <cell r="AR341" t="str">
            <v>SV</v>
          </cell>
          <cell r="AS341" t="str">
            <v>SV</v>
          </cell>
          <cell r="AT341" t="str">
            <v>SV</v>
          </cell>
          <cell r="AU341" t="str">
            <v>SV</v>
          </cell>
          <cell r="AV341">
            <v>49899.999995999999</v>
          </cell>
          <cell r="AW341">
            <v>42590.310619999997</v>
          </cell>
          <cell r="AX341">
            <v>59900</v>
          </cell>
          <cell r="AY341">
            <v>0.20040080169943097</v>
          </cell>
          <cell r="AZ341">
            <v>0.1669449082470785</v>
          </cell>
          <cell r="BA341">
            <v>55900</v>
          </cell>
          <cell r="BB341">
            <v>3</v>
          </cell>
          <cell r="BC341">
            <v>0.1202404810517228</v>
          </cell>
          <cell r="BD341">
            <v>0.10733452601073348</v>
          </cell>
          <cell r="BE341">
            <v>0</v>
          </cell>
          <cell r="BF341">
            <v>0</v>
          </cell>
          <cell r="BG341">
            <v>-1</v>
          </cell>
          <cell r="BH341">
            <v>0</v>
          </cell>
        </row>
        <row r="342">
          <cell r="B342">
            <v>1429</v>
          </cell>
          <cell r="C342">
            <v>7891141007620</v>
          </cell>
          <cell r="D342" t="str">
            <v>VINO CAB SAUVIGNON 750ml VARIETAL AURORA.</v>
          </cell>
          <cell r="E342">
            <v>6</v>
          </cell>
          <cell r="F342" t="str">
            <v>BEBIDAS</v>
          </cell>
          <cell r="G342" t="str">
            <v>BEBIDAS</v>
          </cell>
          <cell r="H342" t="str">
            <v>VINOS FINOS Y VARIETALES</v>
          </cell>
          <cell r="I342" t="str">
            <v>BRASIL</v>
          </cell>
          <cell r="J342" t="str">
            <v>AURORA VF</v>
          </cell>
          <cell r="K342" t="str">
            <v>AURORA</v>
          </cell>
          <cell r="L342">
            <v>29</v>
          </cell>
          <cell r="M342" t="str">
            <v>APOLO IMPORT S.A. 1 -  APOLO (29)</v>
          </cell>
          <cell r="N342">
            <v>0</v>
          </cell>
          <cell r="O342">
            <v>0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1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 t="str">
            <v xml:space="preserve"> </v>
          </cell>
          <cell r="AK342" t="str">
            <v xml:space="preserve"> </v>
          </cell>
          <cell r="AL342" t="str">
            <v xml:space="preserve"> </v>
          </cell>
          <cell r="AM342" t="str">
            <v xml:space="preserve"> </v>
          </cell>
          <cell r="AN342" t="str">
            <v xml:space="preserve"> </v>
          </cell>
          <cell r="AO342" t="str">
            <v xml:space="preserve"> </v>
          </cell>
          <cell r="AP342" t="str">
            <v>SV</v>
          </cell>
          <cell r="AQ342" t="str">
            <v>SV</v>
          </cell>
          <cell r="AR342">
            <v>0</v>
          </cell>
          <cell r="AS342" t="str">
            <v>SV</v>
          </cell>
          <cell r="AT342" t="str">
            <v>SV</v>
          </cell>
          <cell r="AU342" t="str">
            <v>SV</v>
          </cell>
          <cell r="AV342">
            <v>41580</v>
          </cell>
          <cell r="AW342">
            <v>30908.984369999998</v>
          </cell>
          <cell r="AX342">
            <v>49900</v>
          </cell>
          <cell r="AY342">
            <v>0.20009620009620011</v>
          </cell>
          <cell r="AZ342">
            <v>0.16673346693386773</v>
          </cell>
          <cell r="BA342">
            <v>47900</v>
          </cell>
          <cell r="BB342">
            <v>3</v>
          </cell>
          <cell r="BC342">
            <v>0.15199615199615191</v>
          </cell>
          <cell r="BD342">
            <v>0.13194154488517745</v>
          </cell>
          <cell r="BE342">
            <v>45900</v>
          </cell>
          <cell r="BF342">
            <v>6</v>
          </cell>
          <cell r="BG342">
            <v>0.10389610389610393</v>
          </cell>
          <cell r="BH342">
            <v>9.4117647058823528E-2</v>
          </cell>
        </row>
        <row r="343">
          <cell r="B343">
            <v>1430</v>
          </cell>
          <cell r="C343">
            <v>7891141007682</v>
          </cell>
          <cell r="D343" t="str">
            <v>VINO CHARDONNAY 750ml VARIETAL AURORA.</v>
          </cell>
          <cell r="E343">
            <v>6</v>
          </cell>
          <cell r="F343" t="str">
            <v>BEBIDAS</v>
          </cell>
          <cell r="G343" t="str">
            <v>BEBIDAS</v>
          </cell>
          <cell r="H343" t="str">
            <v>VINOS FINOS Y VARIETALES</v>
          </cell>
          <cell r="I343" t="str">
            <v>BRASIL</v>
          </cell>
          <cell r="J343" t="str">
            <v>AURORA VF</v>
          </cell>
          <cell r="K343" t="str">
            <v>AURORA</v>
          </cell>
          <cell r="L343">
            <v>29</v>
          </cell>
          <cell r="M343" t="str">
            <v>APOLO IMPORT S.A. 1 -  APOLO (29)</v>
          </cell>
          <cell r="N343">
            <v>0</v>
          </cell>
          <cell r="O343">
            <v>1</v>
          </cell>
          <cell r="P343">
            <v>0</v>
          </cell>
          <cell r="Q343">
            <v>3</v>
          </cell>
          <cell r="R343">
            <v>2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 t="str">
            <v xml:space="preserve"> </v>
          </cell>
          <cell r="AK343" t="str">
            <v xml:space="preserve"> </v>
          </cell>
          <cell r="AL343" t="str">
            <v xml:space="preserve"> </v>
          </cell>
          <cell r="AM343" t="str">
            <v xml:space="preserve"> </v>
          </cell>
          <cell r="AN343" t="str">
            <v xml:space="preserve"> </v>
          </cell>
          <cell r="AO343" t="str">
            <v xml:space="preserve"> </v>
          </cell>
          <cell r="AP343">
            <v>0</v>
          </cell>
          <cell r="AQ343" t="str">
            <v>SV</v>
          </cell>
          <cell r="AR343" t="str">
            <v>SV</v>
          </cell>
          <cell r="AS343" t="str">
            <v>SV</v>
          </cell>
          <cell r="AT343" t="str">
            <v>SV</v>
          </cell>
          <cell r="AU343" t="str">
            <v>SV</v>
          </cell>
          <cell r="AV343">
            <v>29365.000005000002</v>
          </cell>
          <cell r="AW343">
            <v>29364.531350000001</v>
          </cell>
          <cell r="AX343">
            <v>35900</v>
          </cell>
          <cell r="AY343">
            <v>0.22254384450493037</v>
          </cell>
          <cell r="AZ343">
            <v>0.18203342604456821</v>
          </cell>
          <cell r="BA343">
            <v>34900</v>
          </cell>
          <cell r="BB343">
            <v>3</v>
          </cell>
          <cell r="BC343">
            <v>0.1884896984184421</v>
          </cell>
          <cell r="BD343">
            <v>0.15859598839541542</v>
          </cell>
          <cell r="BE343">
            <v>0</v>
          </cell>
          <cell r="BF343">
            <v>0</v>
          </cell>
          <cell r="BG343">
            <v>-1</v>
          </cell>
          <cell r="BH343">
            <v>0</v>
          </cell>
        </row>
        <row r="344">
          <cell r="B344">
            <v>1428</v>
          </cell>
          <cell r="C344">
            <v>7891141026270</v>
          </cell>
          <cell r="D344" t="str">
            <v>VINO TANNAT 750ml RVA AURORA.</v>
          </cell>
          <cell r="E344">
            <v>6</v>
          </cell>
          <cell r="F344" t="str">
            <v>BEBIDAS</v>
          </cell>
          <cell r="G344" t="str">
            <v>BEBIDAS</v>
          </cell>
          <cell r="H344" t="str">
            <v>VINOS FINOS Y VARIETALES</v>
          </cell>
          <cell r="I344" t="str">
            <v>BRASIL</v>
          </cell>
          <cell r="J344" t="str">
            <v>AURORA VF</v>
          </cell>
          <cell r="K344" t="str">
            <v>AURORA</v>
          </cell>
          <cell r="L344">
            <v>29</v>
          </cell>
          <cell r="M344" t="str">
            <v>APOLO IMPORT S.A. 1 -  APOLO (29)</v>
          </cell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1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 t="str">
            <v xml:space="preserve"> </v>
          </cell>
          <cell r="AK344" t="str">
            <v xml:space="preserve"> </v>
          </cell>
          <cell r="AL344" t="str">
            <v xml:space="preserve"> </v>
          </cell>
          <cell r="AM344" t="str">
            <v xml:space="preserve"> </v>
          </cell>
          <cell r="AN344" t="str">
            <v xml:space="preserve"> </v>
          </cell>
          <cell r="AO344" t="str">
            <v xml:space="preserve"> </v>
          </cell>
          <cell r="AP344" t="str">
            <v>SV</v>
          </cell>
          <cell r="AQ344" t="str">
            <v>SV</v>
          </cell>
          <cell r="AR344" t="str">
            <v>SV</v>
          </cell>
          <cell r="AS344" t="str">
            <v>SV</v>
          </cell>
          <cell r="AT344" t="str">
            <v>SV</v>
          </cell>
          <cell r="AU344" t="str">
            <v>SV</v>
          </cell>
          <cell r="AV344">
            <v>49899.999995999999</v>
          </cell>
          <cell r="AW344">
            <v>42399.6463</v>
          </cell>
          <cell r="AX344">
            <v>59900</v>
          </cell>
          <cell r="AY344">
            <v>0.20040080169943097</v>
          </cell>
          <cell r="AZ344">
            <v>0.1669449082470785</v>
          </cell>
          <cell r="BA344">
            <v>55900</v>
          </cell>
          <cell r="BB344">
            <v>3</v>
          </cell>
          <cell r="BC344">
            <v>0.1202404810517228</v>
          </cell>
          <cell r="BD344">
            <v>0.10733452601073348</v>
          </cell>
          <cell r="BE344">
            <v>0</v>
          </cell>
          <cell r="BF344">
            <v>0</v>
          </cell>
          <cell r="BG344">
            <v>-1</v>
          </cell>
          <cell r="BH344">
            <v>0</v>
          </cell>
        </row>
        <row r="345">
          <cell r="B345">
            <v>29025</v>
          </cell>
          <cell r="C345">
            <v>7808721800083</v>
          </cell>
          <cell r="D345" t="str">
            <v>VINO 750ml RVA VIOGNIER ESTAMPA</v>
          </cell>
          <cell r="E345">
            <v>6</v>
          </cell>
          <cell r="F345" t="str">
            <v>BEBIDAS</v>
          </cell>
          <cell r="G345" t="str">
            <v>BEBIDAS</v>
          </cell>
          <cell r="H345" t="str">
            <v>VINOS FINOS Y VARIETALES</v>
          </cell>
          <cell r="I345" t="str">
            <v>CHILE</v>
          </cell>
          <cell r="J345" t="str">
            <v>ESTAMPA</v>
          </cell>
          <cell r="K345" t="str">
            <v>ESTAMPA</v>
          </cell>
          <cell r="L345">
            <v>114</v>
          </cell>
          <cell r="M345" t="str">
            <v>APOLO IMPORT S.A. 2 - TRENTINO (114)</v>
          </cell>
          <cell r="N345">
            <v>0</v>
          </cell>
          <cell r="O345">
            <v>0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 t="str">
            <v xml:space="preserve"> </v>
          </cell>
          <cell r="AK345" t="str">
            <v xml:space="preserve"> </v>
          </cell>
          <cell r="AL345" t="str">
            <v xml:space="preserve"> </v>
          </cell>
          <cell r="AM345" t="str">
            <v xml:space="preserve"> </v>
          </cell>
          <cell r="AN345" t="str">
            <v xml:space="preserve"> </v>
          </cell>
          <cell r="AO345" t="str">
            <v xml:space="preserve"> </v>
          </cell>
          <cell r="AP345" t="str">
            <v>SV</v>
          </cell>
          <cell r="AQ345" t="str">
            <v>SV</v>
          </cell>
          <cell r="AR345" t="str">
            <v>SV</v>
          </cell>
          <cell r="AS345" t="str">
            <v>SV</v>
          </cell>
          <cell r="AT345" t="str">
            <v>SV</v>
          </cell>
          <cell r="AU345" t="str">
            <v>SV</v>
          </cell>
          <cell r="AV345">
            <v>58250.000050000002</v>
          </cell>
          <cell r="AW345">
            <v>58249.999830000001</v>
          </cell>
          <cell r="AX345">
            <v>69900</v>
          </cell>
          <cell r="AY345">
            <v>0.19999999896995702</v>
          </cell>
          <cell r="AZ345">
            <v>0.16666666595135904</v>
          </cell>
          <cell r="BA345">
            <v>65900</v>
          </cell>
          <cell r="BB345">
            <v>3</v>
          </cell>
          <cell r="BC345">
            <v>0.13133047113190521</v>
          </cell>
          <cell r="BD345">
            <v>0.11608497647951438</v>
          </cell>
          <cell r="BE345">
            <v>64900</v>
          </cell>
          <cell r="BF345">
            <v>6</v>
          </cell>
          <cell r="BG345">
            <v>0.11416308917239215</v>
          </cell>
          <cell r="BH345">
            <v>0.10246533050847453</v>
          </cell>
        </row>
        <row r="346">
          <cell r="B346">
            <v>29026</v>
          </cell>
          <cell r="C346">
            <v>7808721800656</v>
          </cell>
          <cell r="D346" t="str">
            <v>VINO CABERNET 750ml RVA S.PETIT VERDOT ESTAMPA</v>
          </cell>
          <cell r="E346">
            <v>6</v>
          </cell>
          <cell r="F346" t="str">
            <v>BEBIDAS</v>
          </cell>
          <cell r="G346" t="str">
            <v>BEBIDAS</v>
          </cell>
          <cell r="H346" t="str">
            <v>VINOS FINOS Y VARIETALES</v>
          </cell>
          <cell r="I346" t="str">
            <v>CHILE</v>
          </cell>
          <cell r="J346" t="str">
            <v>ESTAMPA</v>
          </cell>
          <cell r="K346" t="str">
            <v>ESTAMPA</v>
          </cell>
          <cell r="L346">
            <v>114</v>
          </cell>
          <cell r="M346" t="str">
            <v>APOLO IMPORT S.A. 2 - TRENTINO (114)</v>
          </cell>
          <cell r="N346">
            <v>0</v>
          </cell>
          <cell r="O346">
            <v>0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1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 t="str">
            <v xml:space="preserve"> </v>
          </cell>
          <cell r="AK346" t="str">
            <v xml:space="preserve"> </v>
          </cell>
          <cell r="AL346" t="str">
            <v xml:space="preserve"> </v>
          </cell>
          <cell r="AM346" t="str">
            <v xml:space="preserve"> </v>
          </cell>
          <cell r="AN346" t="str">
            <v xml:space="preserve"> </v>
          </cell>
          <cell r="AO346" t="str">
            <v xml:space="preserve"> </v>
          </cell>
          <cell r="AP346" t="str">
            <v>SV</v>
          </cell>
          <cell r="AQ346">
            <v>0</v>
          </cell>
          <cell r="AR346" t="str">
            <v>SV</v>
          </cell>
          <cell r="AS346" t="str">
            <v>SV</v>
          </cell>
          <cell r="AT346" t="str">
            <v>SV</v>
          </cell>
          <cell r="AU346" t="str">
            <v>SV</v>
          </cell>
          <cell r="AV346">
            <v>58250.000050000002</v>
          </cell>
          <cell r="AW346">
            <v>58249.999830000001</v>
          </cell>
          <cell r="AX346">
            <v>69900</v>
          </cell>
          <cell r="AY346">
            <v>0.19999999896995702</v>
          </cell>
          <cell r="AZ346">
            <v>0.16666666595135904</v>
          </cell>
          <cell r="BA346">
            <v>65900</v>
          </cell>
          <cell r="BB346">
            <v>3</v>
          </cell>
          <cell r="BC346">
            <v>0.13133047113190521</v>
          </cell>
          <cell r="BD346">
            <v>0.11608497647951438</v>
          </cell>
          <cell r="BE346">
            <v>64900</v>
          </cell>
          <cell r="BF346">
            <v>6</v>
          </cell>
          <cell r="BG346">
            <v>0.11416308917239215</v>
          </cell>
          <cell r="BH346">
            <v>0.10246533050847453</v>
          </cell>
        </row>
        <row r="347">
          <cell r="B347">
            <v>29024</v>
          </cell>
          <cell r="C347">
            <v>7808721800052</v>
          </cell>
          <cell r="D347" t="str">
            <v>VINO CARMENERE 750ml GRAN RVA ESTAMPA</v>
          </cell>
          <cell r="E347">
            <v>6</v>
          </cell>
          <cell r="F347" t="str">
            <v>BEBIDAS</v>
          </cell>
          <cell r="G347" t="str">
            <v>BEBIDAS</v>
          </cell>
          <cell r="H347" t="str">
            <v>VINOS FINOS Y VARIETALES</v>
          </cell>
          <cell r="I347" t="str">
            <v>CHILE</v>
          </cell>
          <cell r="J347" t="str">
            <v>ESTAMPA</v>
          </cell>
          <cell r="K347" t="str">
            <v>ESTAMPA</v>
          </cell>
          <cell r="L347">
            <v>114</v>
          </cell>
          <cell r="M347" t="str">
            <v>APOLO IMPORT S.A. 2 - TRENTINO (114)</v>
          </cell>
          <cell r="N347">
            <v>0</v>
          </cell>
          <cell r="O347">
            <v>0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 t="str">
            <v xml:space="preserve"> </v>
          </cell>
          <cell r="AK347" t="str">
            <v xml:space="preserve"> </v>
          </cell>
          <cell r="AL347" t="str">
            <v xml:space="preserve"> </v>
          </cell>
          <cell r="AM347" t="str">
            <v xml:space="preserve"> </v>
          </cell>
          <cell r="AN347" t="str">
            <v xml:space="preserve"> </v>
          </cell>
          <cell r="AO347" t="str">
            <v xml:space="preserve"> </v>
          </cell>
          <cell r="AP347" t="str">
            <v>SV</v>
          </cell>
          <cell r="AQ347" t="str">
            <v>SV</v>
          </cell>
          <cell r="AR347" t="str">
            <v>SV</v>
          </cell>
          <cell r="AS347" t="str">
            <v>SV</v>
          </cell>
          <cell r="AT347" t="str">
            <v>SV</v>
          </cell>
          <cell r="AU347" t="str">
            <v>SV</v>
          </cell>
          <cell r="AV347">
            <v>99915.000020000007</v>
          </cell>
          <cell r="AW347">
            <v>99914.999469999995</v>
          </cell>
          <cell r="AX347">
            <v>119900</v>
          </cell>
          <cell r="AY347">
            <v>0.20002001677425407</v>
          </cell>
          <cell r="AZ347">
            <v>0.16668056697247702</v>
          </cell>
          <cell r="BA347">
            <v>109900</v>
          </cell>
          <cell r="BB347">
            <v>3</v>
          </cell>
          <cell r="BC347">
            <v>9.9934944482823251E-2</v>
          </cell>
          <cell r="BD347">
            <v>9.085532283894443E-2</v>
          </cell>
          <cell r="BE347">
            <v>0</v>
          </cell>
          <cell r="BF347">
            <v>0</v>
          </cell>
          <cell r="BG347">
            <v>-1</v>
          </cell>
          <cell r="BH347">
            <v>0</v>
          </cell>
        </row>
        <row r="348">
          <cell r="B348">
            <v>29027</v>
          </cell>
          <cell r="C348">
            <v>7808721800663</v>
          </cell>
          <cell r="D348" t="str">
            <v>VINO CARMENERE MALBEC 750ml RVA ESTAMPA</v>
          </cell>
          <cell r="E348">
            <v>6</v>
          </cell>
          <cell r="F348" t="str">
            <v>BEBIDAS</v>
          </cell>
          <cell r="G348" t="str">
            <v>BEBIDAS</v>
          </cell>
          <cell r="H348" t="str">
            <v>VINOS FINOS Y VARIETALES</v>
          </cell>
          <cell r="I348" t="str">
            <v>CHILE</v>
          </cell>
          <cell r="J348" t="str">
            <v>ESTAMPA</v>
          </cell>
          <cell r="K348" t="str">
            <v>ESTAMPA</v>
          </cell>
          <cell r="L348">
            <v>114</v>
          </cell>
          <cell r="M348" t="str">
            <v>APOLO IMPORT S.A. 2 - TRENTINO (114)</v>
          </cell>
          <cell r="N348">
            <v>0</v>
          </cell>
          <cell r="O348">
            <v>0</v>
          </cell>
          <cell r="P348">
            <v>1</v>
          </cell>
          <cell r="Q348">
            <v>1</v>
          </cell>
          <cell r="R348">
            <v>0</v>
          </cell>
          <cell r="S348">
            <v>0</v>
          </cell>
          <cell r="T348">
            <v>0</v>
          </cell>
          <cell r="U348">
            <v>0</v>
          </cell>
          <cell r="V348">
            <v>0</v>
          </cell>
          <cell r="W348">
            <v>0</v>
          </cell>
          <cell r="X348">
            <v>0</v>
          </cell>
          <cell r="Y348">
            <v>0</v>
          </cell>
          <cell r="Z348">
            <v>0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 t="str">
            <v xml:space="preserve"> </v>
          </cell>
          <cell r="AK348" t="str">
            <v xml:space="preserve"> </v>
          </cell>
          <cell r="AL348" t="str">
            <v xml:space="preserve"> </v>
          </cell>
          <cell r="AM348" t="str">
            <v xml:space="preserve"> </v>
          </cell>
          <cell r="AN348" t="str">
            <v xml:space="preserve"> </v>
          </cell>
          <cell r="AO348" t="str">
            <v xml:space="preserve"> </v>
          </cell>
          <cell r="AP348">
            <v>0</v>
          </cell>
          <cell r="AQ348" t="str">
            <v>SV</v>
          </cell>
          <cell r="AR348" t="str">
            <v>SV</v>
          </cell>
          <cell r="AS348" t="str">
            <v>SV</v>
          </cell>
          <cell r="AT348" t="str">
            <v>SV</v>
          </cell>
          <cell r="AU348" t="str">
            <v>SV</v>
          </cell>
          <cell r="AV348">
            <v>58250.000050000002</v>
          </cell>
          <cell r="AW348">
            <v>58249.999830000001</v>
          </cell>
          <cell r="AX348">
            <v>69900</v>
          </cell>
          <cell r="AY348">
            <v>0.19999999896995702</v>
          </cell>
          <cell r="AZ348">
            <v>0.16666666595135904</v>
          </cell>
          <cell r="BA348">
            <v>65900</v>
          </cell>
          <cell r="BB348">
            <v>3</v>
          </cell>
          <cell r="BC348">
            <v>0.13133047113190521</v>
          </cell>
          <cell r="BD348">
            <v>0.11608497647951438</v>
          </cell>
          <cell r="BE348">
            <v>64900</v>
          </cell>
          <cell r="BF348">
            <v>6</v>
          </cell>
          <cell r="BG348">
            <v>0.11416308917239215</v>
          </cell>
          <cell r="BH348">
            <v>0.10246533050847453</v>
          </cell>
        </row>
        <row r="349">
          <cell r="B349">
            <v>29023</v>
          </cell>
          <cell r="C349">
            <v>7808721800076</v>
          </cell>
          <cell r="D349" t="str">
            <v>VINO GOLD 750ml ESTAMPA</v>
          </cell>
          <cell r="E349">
            <v>6</v>
          </cell>
          <cell r="F349" t="str">
            <v>BEBIDAS</v>
          </cell>
          <cell r="G349" t="str">
            <v>BEBIDAS</v>
          </cell>
          <cell r="H349" t="str">
            <v>VINOS FINOS Y VARIETALES</v>
          </cell>
          <cell r="I349" t="str">
            <v>CHILE</v>
          </cell>
          <cell r="J349" t="str">
            <v>ESTAMPA</v>
          </cell>
          <cell r="K349" t="str">
            <v>ESTAMPA</v>
          </cell>
          <cell r="L349">
            <v>114</v>
          </cell>
          <cell r="M349" t="str">
            <v>APOLO IMPORT S.A. 2 - TRENTINO (114)</v>
          </cell>
          <cell r="N349">
            <v>0</v>
          </cell>
          <cell r="O349">
            <v>0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3</v>
          </cell>
          <cell r="AC349">
            <v>3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 t="str">
            <v xml:space="preserve"> </v>
          </cell>
          <cell r="AK349" t="str">
            <v xml:space="preserve"> </v>
          </cell>
          <cell r="AL349" t="str">
            <v xml:space="preserve"> </v>
          </cell>
          <cell r="AM349" t="str">
            <v xml:space="preserve"> </v>
          </cell>
          <cell r="AN349" t="str">
            <v xml:space="preserve"> </v>
          </cell>
          <cell r="AO349" t="str">
            <v xml:space="preserve"> </v>
          </cell>
          <cell r="AP349" t="str">
            <v>SV</v>
          </cell>
          <cell r="AQ349" t="str">
            <v>SV</v>
          </cell>
          <cell r="AR349" t="str">
            <v>SV</v>
          </cell>
          <cell r="AS349">
            <v>0</v>
          </cell>
          <cell r="AT349" t="str">
            <v>SV</v>
          </cell>
          <cell r="AU349" t="str">
            <v>SV</v>
          </cell>
          <cell r="AV349">
            <v>191575.00000100001</v>
          </cell>
          <cell r="AW349">
            <v>191574.99966</v>
          </cell>
          <cell r="AX349">
            <v>229900</v>
          </cell>
          <cell r="AY349">
            <v>0.20005219887145986</v>
          </cell>
          <cell r="AZ349">
            <v>0.16670291430622006</v>
          </cell>
          <cell r="BA349">
            <v>219900</v>
          </cell>
          <cell r="BB349">
            <v>2</v>
          </cell>
          <cell r="BC349">
            <v>0.14785332114760341</v>
          </cell>
          <cell r="BD349">
            <v>0.12880854933606181</v>
          </cell>
          <cell r="BE349">
            <v>209900</v>
          </cell>
          <cell r="BF349">
            <v>6</v>
          </cell>
          <cell r="BG349">
            <v>9.565444342374696E-2</v>
          </cell>
          <cell r="BH349">
            <v>8.7303477841829402E-2</v>
          </cell>
        </row>
        <row r="350">
          <cell r="B350">
            <v>29020</v>
          </cell>
          <cell r="C350">
            <v>7804332000003</v>
          </cell>
          <cell r="D350" t="str">
            <v>VINO CABERNET 750ml RVA ESPECIAL ESPINO</v>
          </cell>
          <cell r="E350">
            <v>12</v>
          </cell>
          <cell r="F350" t="str">
            <v>BEBIDAS</v>
          </cell>
          <cell r="G350" t="str">
            <v>BEBIDAS</v>
          </cell>
          <cell r="H350" t="str">
            <v>VINOS FINOS Y VARIETALES</v>
          </cell>
          <cell r="I350" t="str">
            <v>CHILE</v>
          </cell>
          <cell r="J350" t="str">
            <v>WILLIAN FEVRE</v>
          </cell>
          <cell r="K350" t="str">
            <v>ESPINO</v>
          </cell>
          <cell r="L350">
            <v>114</v>
          </cell>
          <cell r="M350" t="str">
            <v>APOLO IMPORT S.A. 2 - TRENTINO (114)</v>
          </cell>
          <cell r="N350">
            <v>0</v>
          </cell>
          <cell r="O350">
            <v>0</v>
          </cell>
          <cell r="P350">
            <v>0</v>
          </cell>
          <cell r="Q350">
            <v>0</v>
          </cell>
          <cell r="R350">
            <v>1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 t="str">
            <v xml:space="preserve"> </v>
          </cell>
          <cell r="AK350" t="str">
            <v xml:space="preserve"> </v>
          </cell>
          <cell r="AL350" t="str">
            <v xml:space="preserve"> </v>
          </cell>
          <cell r="AM350" t="str">
            <v xml:space="preserve"> </v>
          </cell>
          <cell r="AN350" t="str">
            <v xml:space="preserve"> </v>
          </cell>
          <cell r="AO350" t="str">
            <v xml:space="preserve"> </v>
          </cell>
          <cell r="AP350" t="str">
            <v>SV</v>
          </cell>
          <cell r="AQ350" t="str">
            <v>SV</v>
          </cell>
          <cell r="AR350" t="str">
            <v>SV</v>
          </cell>
          <cell r="AS350" t="str">
            <v>SV</v>
          </cell>
          <cell r="AT350" t="str">
            <v>SV</v>
          </cell>
          <cell r="AU350" t="str">
            <v>SV</v>
          </cell>
          <cell r="AV350">
            <v>91575</v>
          </cell>
          <cell r="AW350">
            <v>90615.440960000007</v>
          </cell>
          <cell r="AX350">
            <v>109900</v>
          </cell>
          <cell r="AY350">
            <v>0.20010920010920019</v>
          </cell>
          <cell r="AZ350">
            <v>0.16674249317561418</v>
          </cell>
          <cell r="BA350">
            <v>104900</v>
          </cell>
          <cell r="BB350">
            <v>2</v>
          </cell>
          <cell r="BC350">
            <v>0.14550914550914551</v>
          </cell>
          <cell r="BD350">
            <v>0.12702573879885606</v>
          </cell>
          <cell r="BE350">
            <v>99900</v>
          </cell>
          <cell r="BF350">
            <v>6</v>
          </cell>
          <cell r="BG350">
            <v>9.0909090909090828E-2</v>
          </cell>
          <cell r="BH350">
            <v>8.3333333333333329E-2</v>
          </cell>
        </row>
        <row r="351">
          <cell r="B351">
            <v>29021</v>
          </cell>
          <cell r="C351">
            <v>7804332001178</v>
          </cell>
          <cell r="D351" t="str">
            <v>VINO CARMENERE 750ml RVA ESPECIAL ESPINO</v>
          </cell>
          <cell r="E351">
            <v>12</v>
          </cell>
          <cell r="F351" t="str">
            <v>BEBIDAS</v>
          </cell>
          <cell r="G351" t="str">
            <v>BEBIDAS</v>
          </cell>
          <cell r="H351" t="str">
            <v>VINOS FINOS Y VARIETALES</v>
          </cell>
          <cell r="I351" t="str">
            <v>CHILE</v>
          </cell>
          <cell r="J351" t="str">
            <v>WILLIAN FEVRE</v>
          </cell>
          <cell r="K351" t="str">
            <v>ESPINO</v>
          </cell>
          <cell r="L351">
            <v>114</v>
          </cell>
          <cell r="M351" t="str">
            <v>APOLO IMPORT S.A. 2 - TRENTINO (114)</v>
          </cell>
          <cell r="N351">
            <v>0</v>
          </cell>
          <cell r="O351">
            <v>0</v>
          </cell>
          <cell r="P351">
            <v>0</v>
          </cell>
          <cell r="Q351">
            <v>0</v>
          </cell>
          <cell r="R351">
            <v>1</v>
          </cell>
          <cell r="S351">
            <v>0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>
            <v>0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 t="str">
            <v xml:space="preserve"> </v>
          </cell>
          <cell r="AK351" t="str">
            <v xml:space="preserve"> </v>
          </cell>
          <cell r="AL351" t="str">
            <v xml:space="preserve"> </v>
          </cell>
          <cell r="AM351" t="str">
            <v xml:space="preserve"> </v>
          </cell>
          <cell r="AN351" t="str">
            <v xml:space="preserve"> </v>
          </cell>
          <cell r="AO351" t="str">
            <v xml:space="preserve"> </v>
          </cell>
          <cell r="AP351" t="str">
            <v>SV</v>
          </cell>
          <cell r="AQ351" t="str">
            <v>SV</v>
          </cell>
          <cell r="AR351" t="str">
            <v>SV</v>
          </cell>
          <cell r="AS351" t="str">
            <v>SV</v>
          </cell>
          <cell r="AT351" t="str">
            <v>SV</v>
          </cell>
          <cell r="AU351" t="str">
            <v>SV</v>
          </cell>
          <cell r="AV351">
            <v>91575</v>
          </cell>
          <cell r="AW351">
            <v>91575</v>
          </cell>
          <cell r="AX351">
            <v>109900</v>
          </cell>
          <cell r="AY351">
            <v>0.20010920010920019</v>
          </cell>
          <cell r="AZ351">
            <v>0.16674249317561418</v>
          </cell>
          <cell r="BA351">
            <v>104900</v>
          </cell>
          <cell r="BB351">
            <v>2</v>
          </cell>
          <cell r="BC351">
            <v>0.14550914550914551</v>
          </cell>
          <cell r="BD351">
            <v>0.12702573879885606</v>
          </cell>
          <cell r="BE351">
            <v>99900</v>
          </cell>
          <cell r="BF351">
            <v>6</v>
          </cell>
          <cell r="BG351">
            <v>9.0909090909090828E-2</v>
          </cell>
          <cell r="BH351">
            <v>8.3333333333333329E-2</v>
          </cell>
        </row>
        <row r="352">
          <cell r="B352">
            <v>29022</v>
          </cell>
          <cell r="C352">
            <v>7804332000607</v>
          </cell>
          <cell r="D352" t="str">
            <v>VINO CHARDONNAY 750ml RVA ESPECIAL ESPINO</v>
          </cell>
          <cell r="E352">
            <v>12</v>
          </cell>
          <cell r="F352" t="str">
            <v>BEBIDAS</v>
          </cell>
          <cell r="G352" t="str">
            <v>BEBIDAS</v>
          </cell>
          <cell r="H352" t="str">
            <v>VINOS FINOS Y VARIETALES</v>
          </cell>
          <cell r="I352" t="str">
            <v>CHILE</v>
          </cell>
          <cell r="J352" t="str">
            <v>WILLIAN FEVRE</v>
          </cell>
          <cell r="K352" t="str">
            <v>ESPINO</v>
          </cell>
          <cell r="L352">
            <v>114</v>
          </cell>
          <cell r="M352" t="str">
            <v>APOLO IMPORT S.A. 2 - TRENTINO (114)</v>
          </cell>
          <cell r="N352">
            <v>0</v>
          </cell>
          <cell r="O352">
            <v>0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 t="str">
            <v xml:space="preserve"> </v>
          </cell>
          <cell r="AK352" t="str">
            <v xml:space="preserve"> </v>
          </cell>
          <cell r="AL352" t="str">
            <v xml:space="preserve"> </v>
          </cell>
          <cell r="AM352" t="str">
            <v xml:space="preserve"> </v>
          </cell>
          <cell r="AN352" t="str">
            <v xml:space="preserve"> </v>
          </cell>
          <cell r="AO352" t="str">
            <v xml:space="preserve"> </v>
          </cell>
          <cell r="AP352" t="str">
            <v>SV</v>
          </cell>
          <cell r="AQ352" t="str">
            <v>SV</v>
          </cell>
          <cell r="AR352" t="str">
            <v>SV</v>
          </cell>
          <cell r="AS352" t="str">
            <v>SV</v>
          </cell>
          <cell r="AT352" t="str">
            <v>SV</v>
          </cell>
          <cell r="AU352" t="str">
            <v>SV</v>
          </cell>
          <cell r="AV352">
            <v>91575</v>
          </cell>
          <cell r="AW352">
            <v>91575</v>
          </cell>
          <cell r="AX352">
            <v>109900</v>
          </cell>
          <cell r="AY352">
            <v>0.20010920010920019</v>
          </cell>
          <cell r="AZ352">
            <v>0.16674249317561418</v>
          </cell>
          <cell r="BA352">
            <v>104900</v>
          </cell>
          <cell r="BB352">
            <v>2</v>
          </cell>
          <cell r="BC352">
            <v>0.14550914550914551</v>
          </cell>
          <cell r="BD352">
            <v>0.12702573879885606</v>
          </cell>
          <cell r="BE352">
            <v>99900</v>
          </cell>
          <cell r="BF352">
            <v>6</v>
          </cell>
          <cell r="BG352">
            <v>9.0909090909090828E-2</v>
          </cell>
          <cell r="BH352">
            <v>8.3333333333333329E-2</v>
          </cell>
        </row>
        <row r="353">
          <cell r="B353">
            <v>16491</v>
          </cell>
          <cell r="C353">
            <v>8412934328198</v>
          </cell>
          <cell r="D353" t="str">
            <v>VINO 750ml ROBLE 7 FUENTESPINA</v>
          </cell>
          <cell r="E353">
            <v>6</v>
          </cell>
          <cell r="F353" t="str">
            <v>BEBIDAS</v>
          </cell>
          <cell r="G353" t="str">
            <v>BEBIDAS</v>
          </cell>
          <cell r="H353" t="str">
            <v>VINOS FINOS Y VARIETALES</v>
          </cell>
          <cell r="I353" t="str">
            <v>ESPAÑA</v>
          </cell>
          <cell r="J353" t="str">
            <v>AVELINO VEGAS</v>
          </cell>
          <cell r="K353" t="str">
            <v>FUENTESPINA</v>
          </cell>
          <cell r="L353">
            <v>114</v>
          </cell>
          <cell r="M353" t="str">
            <v>APOLO IMPORT S.A. 2 - TRENTINO (114)</v>
          </cell>
          <cell r="N353">
            <v>0</v>
          </cell>
          <cell r="O353">
            <v>0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 t="str">
            <v xml:space="preserve"> </v>
          </cell>
          <cell r="AK353" t="str">
            <v xml:space="preserve"> </v>
          </cell>
          <cell r="AL353" t="str">
            <v xml:space="preserve"> </v>
          </cell>
          <cell r="AM353" t="str">
            <v xml:space="preserve"> </v>
          </cell>
          <cell r="AN353" t="str">
            <v xml:space="preserve"> </v>
          </cell>
          <cell r="AO353" t="str">
            <v xml:space="preserve"> </v>
          </cell>
          <cell r="AP353" t="str">
            <v>SV</v>
          </cell>
          <cell r="AQ353" t="str">
            <v>SV</v>
          </cell>
          <cell r="AR353" t="str">
            <v>SV</v>
          </cell>
          <cell r="AS353" t="str">
            <v>SV</v>
          </cell>
          <cell r="AT353" t="str">
            <v>SV</v>
          </cell>
          <cell r="AU353" t="str">
            <v>SV</v>
          </cell>
          <cell r="AV353">
            <v>124920.00004</v>
          </cell>
          <cell r="AW353">
            <v>116376.31170000001</v>
          </cell>
          <cell r="AX353">
            <v>129900</v>
          </cell>
          <cell r="AY353">
            <v>3.986551359594448E-2</v>
          </cell>
          <cell r="AZ353">
            <v>3.8337182140107784E-2</v>
          </cell>
          <cell r="BA353">
            <v>119900</v>
          </cell>
          <cell r="BB353">
            <v>3</v>
          </cell>
          <cell r="BC353">
            <v>-4.0185719167407652E-2</v>
          </cell>
          <cell r="BD353">
            <v>-4.1868223853210998E-2</v>
          </cell>
          <cell r="BE353">
            <v>115900</v>
          </cell>
          <cell r="BF353">
            <v>6</v>
          </cell>
          <cell r="BG353">
            <v>-7.2206212272748593E-2</v>
          </cell>
          <cell r="BH353">
            <v>-7.7825712165660046E-2</v>
          </cell>
        </row>
        <row r="354">
          <cell r="B354">
            <v>16490</v>
          </cell>
          <cell r="C354">
            <v>8412934325005</v>
          </cell>
          <cell r="D354" t="str">
            <v>VINO 750ml RVA FUENTESPINA</v>
          </cell>
          <cell r="E354">
            <v>6</v>
          </cell>
          <cell r="F354" t="str">
            <v>BEBIDAS</v>
          </cell>
          <cell r="G354" t="str">
            <v>BEBIDAS</v>
          </cell>
          <cell r="H354" t="str">
            <v>VINOS FINOS Y VARIETALES</v>
          </cell>
          <cell r="I354" t="str">
            <v>ESPAÑA</v>
          </cell>
          <cell r="J354" t="str">
            <v>AVELINO VEGAS</v>
          </cell>
          <cell r="K354" t="str">
            <v>FUENTESPINA</v>
          </cell>
          <cell r="L354">
            <v>114</v>
          </cell>
          <cell r="M354" t="str">
            <v>APOLO IMPORT S.A. 2 - TRENTINO (114)</v>
          </cell>
          <cell r="N354">
            <v>0</v>
          </cell>
          <cell r="O354">
            <v>0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 t="str">
            <v xml:space="preserve"> </v>
          </cell>
          <cell r="AK354" t="str">
            <v xml:space="preserve"> </v>
          </cell>
          <cell r="AL354" t="str">
            <v xml:space="preserve"> </v>
          </cell>
          <cell r="AM354" t="str">
            <v xml:space="preserve"> </v>
          </cell>
          <cell r="AN354" t="str">
            <v xml:space="preserve"> </v>
          </cell>
          <cell r="AO354" t="str">
            <v xml:space="preserve"> </v>
          </cell>
          <cell r="AP354" t="str">
            <v>SV</v>
          </cell>
          <cell r="AQ354" t="str">
            <v>SV</v>
          </cell>
          <cell r="AR354" t="str">
            <v>SV</v>
          </cell>
          <cell r="AS354" t="str">
            <v>SV</v>
          </cell>
          <cell r="AT354" t="str">
            <v>SV</v>
          </cell>
          <cell r="AU354" t="str">
            <v>SV</v>
          </cell>
          <cell r="AV354">
            <v>208249.99997999999</v>
          </cell>
          <cell r="AW354">
            <v>208290.38461000001</v>
          </cell>
          <cell r="AX354">
            <v>189900</v>
          </cell>
          <cell r="AY354">
            <v>-8.8115246010863402E-2</v>
          </cell>
          <cell r="AZ354">
            <v>-9.6629805055292228E-2</v>
          </cell>
          <cell r="BA354">
            <v>179900</v>
          </cell>
          <cell r="BB354">
            <v>3</v>
          </cell>
          <cell r="BC354">
            <v>-0.13613445369854826</v>
          </cell>
          <cell r="BD354">
            <v>-0.15758754852695939</v>
          </cell>
          <cell r="BE354">
            <v>0</v>
          </cell>
          <cell r="BF354">
            <v>0</v>
          </cell>
          <cell r="BG354">
            <v>-1</v>
          </cell>
          <cell r="BH354">
            <v>0</v>
          </cell>
        </row>
        <row r="355">
          <cell r="B355">
            <v>18753</v>
          </cell>
          <cell r="C355">
            <v>8412934325135</v>
          </cell>
          <cell r="D355" t="str">
            <v>VINO TINTO 750ml  FUENTESPINA</v>
          </cell>
          <cell r="E355">
            <v>6</v>
          </cell>
          <cell r="F355" t="str">
            <v>BEBIDAS</v>
          </cell>
          <cell r="G355" t="str">
            <v>BEBIDAS</v>
          </cell>
          <cell r="H355" t="str">
            <v>VINOS FINOS Y VARIETALES</v>
          </cell>
          <cell r="I355" t="str">
            <v>ESPAÑA</v>
          </cell>
          <cell r="J355" t="str">
            <v>AVELINO VEGAS</v>
          </cell>
          <cell r="K355" t="str">
            <v>FUENTESPINA</v>
          </cell>
          <cell r="L355">
            <v>114</v>
          </cell>
          <cell r="M355" t="str">
            <v>APOLO IMPORT S.A. 2 - TRENTINO (114)</v>
          </cell>
          <cell r="N355">
            <v>0</v>
          </cell>
          <cell r="O355">
            <v>0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 t="str">
            <v xml:space="preserve"> </v>
          </cell>
          <cell r="AK355" t="str">
            <v xml:space="preserve"> </v>
          </cell>
          <cell r="AL355" t="str">
            <v xml:space="preserve"> </v>
          </cell>
          <cell r="AM355" t="str">
            <v xml:space="preserve"> </v>
          </cell>
          <cell r="AN355" t="str">
            <v xml:space="preserve"> </v>
          </cell>
          <cell r="AO355" t="str">
            <v xml:space="preserve"> </v>
          </cell>
          <cell r="AP355" t="str">
            <v>SV</v>
          </cell>
          <cell r="AQ355" t="str">
            <v>SV</v>
          </cell>
          <cell r="AR355" t="str">
            <v>SV</v>
          </cell>
          <cell r="AS355" t="str">
            <v>SV</v>
          </cell>
          <cell r="AT355" t="str">
            <v>SV</v>
          </cell>
          <cell r="AU355" t="str">
            <v>SV</v>
          </cell>
          <cell r="AV355">
            <v>416575.00004999997</v>
          </cell>
          <cell r="AW355">
            <v>416574.99949999998</v>
          </cell>
          <cell r="AX355">
            <v>459000</v>
          </cell>
          <cell r="AY355">
            <v>0.10184240519692223</v>
          </cell>
          <cell r="AZ355">
            <v>9.2429193790849726E-2</v>
          </cell>
          <cell r="BA355">
            <v>439900</v>
          </cell>
          <cell r="BB355">
            <v>3</v>
          </cell>
          <cell r="BC355">
            <v>5.599231818328132E-2</v>
          </cell>
          <cell r="BD355">
            <v>5.3023414298704309E-2</v>
          </cell>
          <cell r="BE355">
            <v>0</v>
          </cell>
          <cell r="BF355">
            <v>0</v>
          </cell>
          <cell r="BG355">
            <v>-1</v>
          </cell>
          <cell r="BH355">
            <v>0</v>
          </cell>
        </row>
        <row r="356">
          <cell r="B356">
            <v>16493</v>
          </cell>
          <cell r="C356">
            <v>8412934361775</v>
          </cell>
          <cell r="D356" t="str">
            <v>VINO 750ml VERDEJO NICTE</v>
          </cell>
          <cell r="E356">
            <v>6</v>
          </cell>
          <cell r="F356" t="str">
            <v>BEBIDAS</v>
          </cell>
          <cell r="G356" t="str">
            <v>BEBIDAS</v>
          </cell>
          <cell r="H356" t="str">
            <v>VINOS FINOS Y VARIETALES</v>
          </cell>
          <cell r="I356" t="str">
            <v>ESPAÑA</v>
          </cell>
          <cell r="J356" t="str">
            <v>AVELINO VEGAS</v>
          </cell>
          <cell r="K356" t="str">
            <v>NICTE</v>
          </cell>
          <cell r="L356">
            <v>114</v>
          </cell>
          <cell r="M356" t="str">
            <v>APOLO IMPORT S.A. 2 - TRENTINO (114)</v>
          </cell>
          <cell r="N356">
            <v>0</v>
          </cell>
          <cell r="O356">
            <v>0</v>
          </cell>
          <cell r="P356">
            <v>0</v>
          </cell>
          <cell r="Q356">
            <v>0</v>
          </cell>
          <cell r="R356">
            <v>0</v>
          </cell>
          <cell r="S356">
            <v>1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 t="str">
            <v xml:space="preserve"> </v>
          </cell>
          <cell r="AK356" t="str">
            <v xml:space="preserve"> </v>
          </cell>
          <cell r="AL356" t="str">
            <v xml:space="preserve"> </v>
          </cell>
          <cell r="AM356" t="str">
            <v xml:space="preserve"> </v>
          </cell>
          <cell r="AN356" t="str">
            <v xml:space="preserve"> </v>
          </cell>
          <cell r="AO356" t="str">
            <v xml:space="preserve"> </v>
          </cell>
          <cell r="AP356" t="str">
            <v>SV</v>
          </cell>
          <cell r="AQ356" t="str">
            <v>SV</v>
          </cell>
          <cell r="AR356" t="str">
            <v>SV</v>
          </cell>
          <cell r="AS356" t="str">
            <v>SV</v>
          </cell>
          <cell r="AT356" t="str">
            <v>SV</v>
          </cell>
          <cell r="AU356" t="str">
            <v>SV</v>
          </cell>
          <cell r="AV356">
            <v>141585.00004000001</v>
          </cell>
          <cell r="AW356">
            <v>116880.82505</v>
          </cell>
          <cell r="AX356">
            <v>159900</v>
          </cell>
          <cell r="AY356">
            <v>0.12935692308384161</v>
          </cell>
          <cell r="AZ356">
            <v>0.11454033746091298</v>
          </cell>
          <cell r="BA356">
            <v>154900</v>
          </cell>
          <cell r="BB356">
            <v>3</v>
          </cell>
          <cell r="BC356">
            <v>9.4042447690350528E-2</v>
          </cell>
          <cell r="BD356">
            <v>8.5958682763072863E-2</v>
          </cell>
          <cell r="BE356">
            <v>149900</v>
          </cell>
          <cell r="BF356">
            <v>6</v>
          </cell>
          <cell r="BG356">
            <v>5.8727972296859665E-2</v>
          </cell>
          <cell r="BH356">
            <v>5.5470313275516922E-2</v>
          </cell>
        </row>
        <row r="357">
          <cell r="B357">
            <v>16492</v>
          </cell>
          <cell r="C357">
            <v>8412934010017</v>
          </cell>
          <cell r="D357" t="str">
            <v>VINO ROSA PALIDO 750ml NICTE</v>
          </cell>
          <cell r="E357">
            <v>6</v>
          </cell>
          <cell r="F357" t="str">
            <v>BEBIDAS</v>
          </cell>
          <cell r="G357" t="str">
            <v>BEBIDAS</v>
          </cell>
          <cell r="H357" t="str">
            <v>VINOS FINOS Y VARIETALES</v>
          </cell>
          <cell r="I357" t="str">
            <v>ESPAÑA</v>
          </cell>
          <cell r="J357" t="str">
            <v>AVELINO VEGAS</v>
          </cell>
          <cell r="K357" t="str">
            <v>NICTE</v>
          </cell>
          <cell r="L357">
            <v>114</v>
          </cell>
          <cell r="M357" t="str">
            <v>APOLO IMPORT S.A. 2 - TRENTINO (114)</v>
          </cell>
          <cell r="N357">
            <v>0</v>
          </cell>
          <cell r="O357">
            <v>0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0</v>
          </cell>
          <cell r="V357">
            <v>0</v>
          </cell>
          <cell r="W357">
            <v>0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 t="str">
            <v xml:space="preserve"> </v>
          </cell>
          <cell r="AK357" t="str">
            <v xml:space="preserve"> </v>
          </cell>
          <cell r="AL357" t="str">
            <v xml:space="preserve"> </v>
          </cell>
          <cell r="AM357" t="str">
            <v xml:space="preserve"> </v>
          </cell>
          <cell r="AN357" t="str">
            <v xml:space="preserve"> </v>
          </cell>
          <cell r="AO357" t="str">
            <v xml:space="preserve"> </v>
          </cell>
          <cell r="AP357" t="str">
            <v>SV</v>
          </cell>
          <cell r="AQ357" t="str">
            <v>SV</v>
          </cell>
          <cell r="AR357" t="str">
            <v>SV</v>
          </cell>
          <cell r="AS357" t="str">
            <v>SV</v>
          </cell>
          <cell r="AT357" t="str">
            <v>SV</v>
          </cell>
          <cell r="AU357" t="str">
            <v>SV</v>
          </cell>
          <cell r="AV357">
            <v>141585.00004000001</v>
          </cell>
          <cell r="AW357">
            <v>115762.26442000001</v>
          </cell>
          <cell r="AX357">
            <v>159900</v>
          </cell>
          <cell r="AY357">
            <v>0.12935692308384161</v>
          </cell>
          <cell r="AZ357">
            <v>0.11454033746091298</v>
          </cell>
          <cell r="BA357">
            <v>154900</v>
          </cell>
          <cell r="BB357">
            <v>3</v>
          </cell>
          <cell r="BC357">
            <v>9.4042447690350528E-2</v>
          </cell>
          <cell r="BD357">
            <v>8.5958682763072863E-2</v>
          </cell>
          <cell r="BE357">
            <v>149900</v>
          </cell>
          <cell r="BF357">
            <v>6</v>
          </cell>
          <cell r="BG357">
            <v>5.8727972296859665E-2</v>
          </cell>
          <cell r="BH357">
            <v>5.5470313275516922E-2</v>
          </cell>
        </row>
        <row r="358">
          <cell r="B358">
            <v>16483</v>
          </cell>
          <cell r="C358">
            <v>8436557311153</v>
          </cell>
          <cell r="D358" t="str">
            <v>VINO 750ml FINCA RESALSO</v>
          </cell>
          <cell r="E358">
            <v>1</v>
          </cell>
          <cell r="F358" t="str">
            <v>BEBIDAS</v>
          </cell>
          <cell r="G358" t="str">
            <v>BEBIDAS</v>
          </cell>
          <cell r="H358" t="str">
            <v>VINOS FINOS Y VARIETALES</v>
          </cell>
          <cell r="I358" t="str">
            <v>ESPAÑA</v>
          </cell>
          <cell r="J358" t="str">
            <v>EMILIO MORO</v>
          </cell>
          <cell r="K358" t="str">
            <v>FINCA RESALSO</v>
          </cell>
          <cell r="L358">
            <v>114</v>
          </cell>
          <cell r="M358" t="str">
            <v>APOLO IMPORT S.A. 2 - TRENTINO (114)</v>
          </cell>
          <cell r="N358">
            <v>0</v>
          </cell>
          <cell r="O358">
            <v>0</v>
          </cell>
          <cell r="P358">
            <v>0</v>
          </cell>
          <cell r="Q358">
            <v>1</v>
          </cell>
          <cell r="R358">
            <v>0</v>
          </cell>
          <cell r="S358">
            <v>2</v>
          </cell>
          <cell r="T358">
            <v>0</v>
          </cell>
          <cell r="U358">
            <v>0</v>
          </cell>
          <cell r="V358">
            <v>1</v>
          </cell>
          <cell r="W358">
            <v>0</v>
          </cell>
          <cell r="X358">
            <v>1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 t="str">
            <v xml:space="preserve"> </v>
          </cell>
          <cell r="AK358" t="str">
            <v xml:space="preserve"> </v>
          </cell>
          <cell r="AL358" t="str">
            <v xml:space="preserve"> </v>
          </cell>
          <cell r="AM358" t="str">
            <v xml:space="preserve"> </v>
          </cell>
          <cell r="AN358" t="str">
            <v xml:space="preserve"> </v>
          </cell>
          <cell r="AO358" t="str">
            <v xml:space="preserve"> </v>
          </cell>
          <cell r="AP358">
            <v>0</v>
          </cell>
          <cell r="AQ358" t="str">
            <v>SV</v>
          </cell>
          <cell r="AR358" t="str">
            <v>SV</v>
          </cell>
          <cell r="AS358" t="str">
            <v>SV</v>
          </cell>
          <cell r="AT358" t="str">
            <v>SV</v>
          </cell>
          <cell r="AU358" t="str">
            <v>SV</v>
          </cell>
          <cell r="AV358">
            <v>108224.99996</v>
          </cell>
          <cell r="AW358">
            <v>95668.394799999995</v>
          </cell>
          <cell r="AX358">
            <v>129900</v>
          </cell>
          <cell r="AY358">
            <v>0.20027720072082311</v>
          </cell>
          <cell r="AZ358">
            <v>0.16685912270977674</v>
          </cell>
          <cell r="BA358">
            <v>119900</v>
          </cell>
          <cell r="BB358">
            <v>3</v>
          </cell>
          <cell r="BC358">
            <v>0.1078771082865797</v>
          </cell>
          <cell r="BD358">
            <v>9.7372811009174304E-2</v>
          </cell>
          <cell r="BE358">
            <v>0</v>
          </cell>
          <cell r="BF358">
            <v>0</v>
          </cell>
          <cell r="BG358">
            <v>-1</v>
          </cell>
          <cell r="BH358">
            <v>0</v>
          </cell>
        </row>
        <row r="359">
          <cell r="B359">
            <v>36425</v>
          </cell>
          <cell r="C359">
            <v>8436557311108</v>
          </cell>
          <cell r="D359" t="str">
            <v>VINO 750ml EL ZARZAL EMILIO MORO</v>
          </cell>
          <cell r="E359">
            <v>6</v>
          </cell>
          <cell r="F359" t="str">
            <v>BEBIDAS</v>
          </cell>
          <cell r="G359" t="str">
            <v>BEBIDAS</v>
          </cell>
          <cell r="H359" t="str">
            <v>VINOS FINOS Y VARIETALES</v>
          </cell>
          <cell r="I359" t="str">
            <v>ESPAÑA</v>
          </cell>
          <cell r="J359" t="str">
            <v>EMILIO MORO</v>
          </cell>
          <cell r="K359" t="str">
            <v>EMILIO MORO</v>
          </cell>
          <cell r="L359">
            <v>114</v>
          </cell>
          <cell r="M359" t="str">
            <v>APOLO IMPORT S.A. 2 - TRENTINO (114)</v>
          </cell>
          <cell r="N359">
            <v>0</v>
          </cell>
          <cell r="O359">
            <v>0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 t="str">
            <v xml:space="preserve"> </v>
          </cell>
          <cell r="AK359" t="str">
            <v xml:space="preserve"> </v>
          </cell>
          <cell r="AL359" t="str">
            <v xml:space="preserve"> </v>
          </cell>
          <cell r="AM359" t="str">
            <v xml:space="preserve"> </v>
          </cell>
          <cell r="AN359" t="str">
            <v xml:space="preserve"> </v>
          </cell>
          <cell r="AO359" t="str">
            <v xml:space="preserve"> </v>
          </cell>
          <cell r="AP359" t="str">
            <v>SV</v>
          </cell>
          <cell r="AQ359" t="str">
            <v>SV</v>
          </cell>
          <cell r="AR359" t="str">
            <v>SV</v>
          </cell>
          <cell r="AS359" t="str">
            <v>SV</v>
          </cell>
          <cell r="AT359" t="str">
            <v>SV</v>
          </cell>
          <cell r="AU359" t="str">
            <v>SV</v>
          </cell>
          <cell r="AV359">
            <v>191580.00004000001</v>
          </cell>
          <cell r="AW359">
            <v>191579.99992999999</v>
          </cell>
          <cell r="AX359">
            <v>219900</v>
          </cell>
          <cell r="AY359">
            <v>0.14782336336823798</v>
          </cell>
          <cell r="AZ359">
            <v>0.12878581155070482</v>
          </cell>
          <cell r="BA359">
            <v>199900</v>
          </cell>
          <cell r="BB359">
            <v>3</v>
          </cell>
          <cell r="BC359">
            <v>4.342833259350054E-2</v>
          </cell>
          <cell r="BD359">
            <v>4.1620810205102485E-2</v>
          </cell>
          <cell r="BE359">
            <v>0</v>
          </cell>
          <cell r="BF359">
            <v>0</v>
          </cell>
          <cell r="BG359">
            <v>-1</v>
          </cell>
          <cell r="BH359">
            <v>0</v>
          </cell>
        </row>
        <row r="360">
          <cell r="B360">
            <v>16484</v>
          </cell>
          <cell r="C360">
            <v>8436557310866</v>
          </cell>
          <cell r="D360" t="str">
            <v>VINO 750ml EMILIO MORO</v>
          </cell>
          <cell r="E360">
            <v>1</v>
          </cell>
          <cell r="F360" t="str">
            <v>BEBIDAS</v>
          </cell>
          <cell r="G360" t="str">
            <v>BEBIDAS</v>
          </cell>
          <cell r="H360" t="str">
            <v>VINOS FINOS Y VARIETALES</v>
          </cell>
          <cell r="I360" t="str">
            <v>ESPAÑA</v>
          </cell>
          <cell r="J360" t="str">
            <v>EMILIO MORO</v>
          </cell>
          <cell r="K360" t="str">
            <v>EMILIO MORO</v>
          </cell>
          <cell r="L360">
            <v>114</v>
          </cell>
          <cell r="M360" t="str">
            <v>APOLO IMPORT S.A. 2 - TRENTINO (114)</v>
          </cell>
          <cell r="N360">
            <v>0</v>
          </cell>
          <cell r="O360">
            <v>0</v>
          </cell>
          <cell r="P360">
            <v>1</v>
          </cell>
          <cell r="Q360">
            <v>1</v>
          </cell>
          <cell r="R360">
            <v>0</v>
          </cell>
          <cell r="S360">
            <v>0</v>
          </cell>
          <cell r="T360">
            <v>1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2</v>
          </cell>
          <cell r="AI360">
            <v>2</v>
          </cell>
          <cell r="AJ360" t="str">
            <v xml:space="preserve"> </v>
          </cell>
          <cell r="AK360" t="str">
            <v xml:space="preserve"> </v>
          </cell>
          <cell r="AL360" t="str">
            <v xml:space="preserve"> </v>
          </cell>
          <cell r="AM360" t="str">
            <v xml:space="preserve"> </v>
          </cell>
          <cell r="AN360" t="str">
            <v xml:space="preserve"> </v>
          </cell>
          <cell r="AO360" t="str">
            <v xml:space="preserve"> </v>
          </cell>
          <cell r="AP360">
            <v>0</v>
          </cell>
          <cell r="AQ360" t="str">
            <v>SV</v>
          </cell>
          <cell r="AR360" t="str">
            <v>SV</v>
          </cell>
          <cell r="AS360" t="str">
            <v>SV</v>
          </cell>
          <cell r="AT360" t="str">
            <v>SV</v>
          </cell>
          <cell r="AU360">
            <v>0</v>
          </cell>
          <cell r="AV360">
            <v>216580.00000999999</v>
          </cell>
          <cell r="AW360">
            <v>208570.10823000001</v>
          </cell>
          <cell r="AX360">
            <v>259900</v>
          </cell>
          <cell r="AY360">
            <v>0.20001846887062436</v>
          </cell>
          <cell r="AZ360">
            <v>0.16667949207387461</v>
          </cell>
          <cell r="BA360">
            <v>239900</v>
          </cell>
          <cell r="BB360">
            <v>3</v>
          </cell>
          <cell r="BC360">
            <v>0.10767383871513192</v>
          </cell>
          <cell r="BD360">
            <v>9.7207169612338523E-2</v>
          </cell>
          <cell r="BE360">
            <v>0</v>
          </cell>
          <cell r="BF360">
            <v>0</v>
          </cell>
          <cell r="BG360">
            <v>-1</v>
          </cell>
          <cell r="BH360">
            <v>0</v>
          </cell>
        </row>
        <row r="361">
          <cell r="B361">
            <v>36424</v>
          </cell>
          <cell r="C361">
            <v>8436557311528</v>
          </cell>
          <cell r="D361" t="str">
            <v>VINO 750ml POLVORETE EMILIO MORO</v>
          </cell>
          <cell r="E361">
            <v>6</v>
          </cell>
          <cell r="F361" t="str">
            <v>BEBIDAS</v>
          </cell>
          <cell r="G361" t="str">
            <v>BEBIDAS</v>
          </cell>
          <cell r="H361" t="str">
            <v>VINOS FINOS Y VARIETALES</v>
          </cell>
          <cell r="I361" t="str">
            <v>ESPAÑA</v>
          </cell>
          <cell r="J361" t="str">
            <v>EMILIO MORO</v>
          </cell>
          <cell r="K361" t="str">
            <v>EMILIO MORO</v>
          </cell>
          <cell r="L361">
            <v>114</v>
          </cell>
          <cell r="M361" t="str">
            <v>APOLO IMPORT S.A. 2 - TRENTINO (114)</v>
          </cell>
          <cell r="N361">
            <v>0</v>
          </cell>
          <cell r="O361">
            <v>0</v>
          </cell>
          <cell r="P361">
            <v>1</v>
          </cell>
          <cell r="Q361">
            <v>1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 t="str">
            <v xml:space="preserve"> </v>
          </cell>
          <cell r="AK361" t="str">
            <v xml:space="preserve"> </v>
          </cell>
          <cell r="AL361" t="str">
            <v xml:space="preserve"> </v>
          </cell>
          <cell r="AM361" t="str">
            <v xml:space="preserve"> </v>
          </cell>
          <cell r="AN361" t="str">
            <v xml:space="preserve"> </v>
          </cell>
          <cell r="AO361" t="str">
            <v xml:space="preserve"> </v>
          </cell>
          <cell r="AP361">
            <v>0</v>
          </cell>
          <cell r="AQ361" t="str">
            <v>SV</v>
          </cell>
          <cell r="AR361" t="str">
            <v>SV</v>
          </cell>
          <cell r="AS361" t="str">
            <v>SV</v>
          </cell>
          <cell r="AT361" t="str">
            <v>SV</v>
          </cell>
          <cell r="AU361" t="str">
            <v>SV</v>
          </cell>
          <cell r="AV361">
            <v>133250.000004</v>
          </cell>
          <cell r="AW361">
            <v>133250.00018</v>
          </cell>
          <cell r="AX361">
            <v>149900</v>
          </cell>
          <cell r="AY361">
            <v>0.12495309565103319</v>
          </cell>
          <cell r="AZ361">
            <v>0.11107404933955969</v>
          </cell>
          <cell r="BA361">
            <v>144900</v>
          </cell>
          <cell r="BB361">
            <v>3</v>
          </cell>
          <cell r="BC361">
            <v>8.7429643494561171E-2</v>
          </cell>
          <cell r="BD361">
            <v>8.0400276024844716E-2</v>
          </cell>
          <cell r="BE361">
            <v>139900</v>
          </cell>
          <cell r="BF361">
            <v>0</v>
          </cell>
          <cell r="BG361">
            <v>4.9906191338089156E-2</v>
          </cell>
          <cell r="BH361">
            <v>4.7533952794853458E-2</v>
          </cell>
        </row>
        <row r="362">
          <cell r="B362">
            <v>16485</v>
          </cell>
          <cell r="C362">
            <v>8436557310927</v>
          </cell>
          <cell r="D362" t="str">
            <v>VINO 750ml MALLEOLUS</v>
          </cell>
          <cell r="E362">
            <v>1</v>
          </cell>
          <cell r="F362" t="str">
            <v>BEBIDAS</v>
          </cell>
          <cell r="G362" t="str">
            <v>BEBIDAS</v>
          </cell>
          <cell r="H362" t="str">
            <v>VINOS FINOS Y VARIETALES</v>
          </cell>
          <cell r="I362" t="str">
            <v>ESPAÑA</v>
          </cell>
          <cell r="J362" t="str">
            <v>EMILIO MORO</v>
          </cell>
          <cell r="K362" t="str">
            <v>MALLEOLUS</v>
          </cell>
          <cell r="L362">
            <v>114</v>
          </cell>
          <cell r="M362" t="str">
            <v>APOLO IMPORT S.A. 2 - TRENTINO (114)</v>
          </cell>
          <cell r="N362">
            <v>0</v>
          </cell>
          <cell r="O362">
            <v>0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 t="str">
            <v xml:space="preserve"> </v>
          </cell>
          <cell r="AK362" t="str">
            <v xml:space="preserve"> </v>
          </cell>
          <cell r="AL362" t="str">
            <v xml:space="preserve"> </v>
          </cell>
          <cell r="AM362" t="str">
            <v xml:space="preserve"> </v>
          </cell>
          <cell r="AN362" t="str">
            <v xml:space="preserve"> </v>
          </cell>
          <cell r="AO362" t="str">
            <v xml:space="preserve"> </v>
          </cell>
          <cell r="AP362" t="str">
            <v>SV</v>
          </cell>
          <cell r="AQ362" t="str">
            <v>SV</v>
          </cell>
          <cell r="AR362" t="str">
            <v>SV</v>
          </cell>
          <cell r="AS362" t="str">
            <v>SV</v>
          </cell>
          <cell r="AT362" t="str">
            <v>SV</v>
          </cell>
          <cell r="AU362" t="str">
            <v>SV</v>
          </cell>
          <cell r="AV362">
            <v>374900.00000200002</v>
          </cell>
          <cell r="AW362">
            <v>337328.08901</v>
          </cell>
          <cell r="AX362">
            <v>449900</v>
          </cell>
          <cell r="AY362">
            <v>0.20005334755294713</v>
          </cell>
          <cell r="AZ362">
            <v>0.16670371193154032</v>
          </cell>
          <cell r="BA362">
            <v>399900</v>
          </cell>
          <cell r="BB362">
            <v>3</v>
          </cell>
          <cell r="BC362">
            <v>6.668444918075922E-2</v>
          </cell>
          <cell r="BD362">
            <v>6.251562890222552E-2</v>
          </cell>
          <cell r="BE362">
            <v>0</v>
          </cell>
          <cell r="BF362">
            <v>0</v>
          </cell>
          <cell r="BG362">
            <v>-1</v>
          </cell>
          <cell r="BH362">
            <v>0</v>
          </cell>
        </row>
        <row r="363">
          <cell r="B363">
            <v>16367</v>
          </cell>
          <cell r="C363">
            <v>8426427003158</v>
          </cell>
          <cell r="D363" t="str">
            <v>VINO 750ml BARON DE LAJOYOSA</v>
          </cell>
          <cell r="E363">
            <v>6</v>
          </cell>
          <cell r="F363" t="str">
            <v>BEBIDAS</v>
          </cell>
          <cell r="G363" t="str">
            <v>BEBIDAS</v>
          </cell>
          <cell r="H363" t="str">
            <v>VINOS FINOS Y VARIETALES</v>
          </cell>
          <cell r="I363" t="str">
            <v>ESPAÑA</v>
          </cell>
          <cell r="J363" t="str">
            <v>IGNACIO MARIN</v>
          </cell>
          <cell r="K363" t="str">
            <v>BARON DE LAJOYOSA</v>
          </cell>
          <cell r="L363">
            <v>114</v>
          </cell>
          <cell r="M363" t="str">
            <v>APOLO IMPORT S.A. 2 - TRENTINO (114)</v>
          </cell>
          <cell r="N363">
            <v>0</v>
          </cell>
          <cell r="O363">
            <v>0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 t="str">
            <v xml:space="preserve"> </v>
          </cell>
          <cell r="AK363" t="str">
            <v xml:space="preserve"> </v>
          </cell>
          <cell r="AL363" t="str">
            <v xml:space="preserve"> </v>
          </cell>
          <cell r="AM363" t="str">
            <v xml:space="preserve"> </v>
          </cell>
          <cell r="AN363" t="str">
            <v xml:space="preserve"> </v>
          </cell>
          <cell r="AO363" t="str">
            <v xml:space="preserve"> </v>
          </cell>
          <cell r="AP363" t="str">
            <v>SV</v>
          </cell>
          <cell r="AQ363" t="str">
            <v>SV</v>
          </cell>
          <cell r="AR363" t="str">
            <v>SV</v>
          </cell>
          <cell r="AS363" t="str">
            <v>SV</v>
          </cell>
          <cell r="AT363" t="str">
            <v>SV</v>
          </cell>
          <cell r="AU363" t="str">
            <v>SV</v>
          </cell>
          <cell r="AV363">
            <v>140934.99999700001</v>
          </cell>
          <cell r="AW363">
            <v>140934.67443000001</v>
          </cell>
          <cell r="AX363">
            <v>169900</v>
          </cell>
          <cell r="AY363">
            <v>0.20552027532987949</v>
          </cell>
          <cell r="AZ363">
            <v>0.17048263686286047</v>
          </cell>
          <cell r="BA363">
            <v>159900</v>
          </cell>
          <cell r="BB363">
            <v>3</v>
          </cell>
          <cell r="BC363">
            <v>0.13456557990139917</v>
          </cell>
          <cell r="BD363">
            <v>0.1186053783802376</v>
          </cell>
          <cell r="BE363">
            <v>149900</v>
          </cell>
          <cell r="BF363">
            <v>6</v>
          </cell>
          <cell r="BG363">
            <v>6.3610884472918849E-2</v>
          </cell>
          <cell r="BH363">
            <v>5.9806537711807828E-2</v>
          </cell>
        </row>
        <row r="364">
          <cell r="B364">
            <v>16368</v>
          </cell>
          <cell r="C364">
            <v>8426427007187</v>
          </cell>
          <cell r="D364" t="str">
            <v>VINO 750ml CASTILLO DE VIÑARAL</v>
          </cell>
          <cell r="E364">
            <v>6</v>
          </cell>
          <cell r="F364" t="str">
            <v>BEBIDAS</v>
          </cell>
          <cell r="G364" t="str">
            <v>BEBIDAS</v>
          </cell>
          <cell r="H364" t="str">
            <v>VINOS FINOS Y VARIETALES</v>
          </cell>
          <cell r="I364" t="str">
            <v>ESPAÑA</v>
          </cell>
          <cell r="J364" t="str">
            <v>IGNACIO MARIN</v>
          </cell>
          <cell r="K364" t="str">
            <v>CASTILLO DE VIÑARAL</v>
          </cell>
          <cell r="L364">
            <v>114</v>
          </cell>
          <cell r="M364" t="str">
            <v>APOLO IMPORT S.A. 2 - TRENTINO (114)</v>
          </cell>
          <cell r="N364">
            <v>0</v>
          </cell>
          <cell r="O364">
            <v>0</v>
          </cell>
          <cell r="P364">
            <v>0</v>
          </cell>
          <cell r="Q364">
            <v>0</v>
          </cell>
          <cell r="R364">
            <v>0</v>
          </cell>
          <cell r="S364">
            <v>1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1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3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 t="str">
            <v xml:space="preserve"> </v>
          </cell>
          <cell r="AK364" t="str">
            <v xml:space="preserve"> </v>
          </cell>
          <cell r="AL364" t="str">
            <v xml:space="preserve"> </v>
          </cell>
          <cell r="AM364" t="str">
            <v xml:space="preserve"> </v>
          </cell>
          <cell r="AN364" t="str">
            <v xml:space="preserve"> </v>
          </cell>
          <cell r="AO364" t="str">
            <v xml:space="preserve"> </v>
          </cell>
          <cell r="AP364" t="str">
            <v>SV</v>
          </cell>
          <cell r="AQ364" t="str">
            <v>SV</v>
          </cell>
          <cell r="AR364">
            <v>0</v>
          </cell>
          <cell r="AS364" t="str">
            <v>SV</v>
          </cell>
          <cell r="AT364" t="str">
            <v>SV</v>
          </cell>
          <cell r="AU364" t="str">
            <v>SV</v>
          </cell>
          <cell r="AV364">
            <v>83250.000020000007</v>
          </cell>
          <cell r="AW364">
            <v>81386.967749999996</v>
          </cell>
          <cell r="AX364">
            <v>59900</v>
          </cell>
          <cell r="AY364">
            <v>-0.28048048065333808</v>
          </cell>
          <cell r="AZ364">
            <v>-0.38981636093489158</v>
          </cell>
          <cell r="BA364">
            <v>55900</v>
          </cell>
          <cell r="BB364">
            <v>3</v>
          </cell>
          <cell r="BC364">
            <v>-0.32852852868984306</v>
          </cell>
          <cell r="BD364">
            <v>-0.48926654776386419</v>
          </cell>
          <cell r="BE364">
            <v>0</v>
          </cell>
          <cell r="BF364">
            <v>0</v>
          </cell>
          <cell r="BG364">
            <v>-1</v>
          </cell>
          <cell r="BH364">
            <v>0</v>
          </cell>
        </row>
        <row r="365">
          <cell r="B365">
            <v>16369</v>
          </cell>
          <cell r="C365">
            <v>8426427005749</v>
          </cell>
          <cell r="D365" t="str">
            <v>VINO 750ml GARNACHA EL GORDO</v>
          </cell>
          <cell r="E365">
            <v>6</v>
          </cell>
          <cell r="F365" t="str">
            <v>BEBIDAS</v>
          </cell>
          <cell r="G365" t="str">
            <v>BEBIDAS</v>
          </cell>
          <cell r="H365" t="str">
            <v>VINOS FINOS Y VARIETALES</v>
          </cell>
          <cell r="I365" t="str">
            <v>ESPAÑA</v>
          </cell>
          <cell r="J365" t="str">
            <v>IGNACIO MARIN</v>
          </cell>
          <cell r="K365" t="str">
            <v>EL GORDO</v>
          </cell>
          <cell r="L365">
            <v>114</v>
          </cell>
          <cell r="M365" t="str">
            <v>APOLO IMPORT S.A. 2 - TRENTINO (114)</v>
          </cell>
          <cell r="N365">
            <v>0</v>
          </cell>
          <cell r="O365">
            <v>2</v>
          </cell>
          <cell r="P365">
            <v>3</v>
          </cell>
          <cell r="Q365">
            <v>0</v>
          </cell>
          <cell r="R365">
            <v>2</v>
          </cell>
          <cell r="S365">
            <v>5</v>
          </cell>
          <cell r="T365">
            <v>3</v>
          </cell>
          <cell r="U365">
            <v>3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1</v>
          </cell>
          <cell r="AA365">
            <v>0</v>
          </cell>
          <cell r="AB365">
            <v>1</v>
          </cell>
          <cell r="AC365">
            <v>2</v>
          </cell>
          <cell r="AD365">
            <v>0</v>
          </cell>
          <cell r="AE365">
            <v>0</v>
          </cell>
          <cell r="AF365">
            <v>1</v>
          </cell>
          <cell r="AG365">
            <v>1</v>
          </cell>
          <cell r="AH365">
            <v>0</v>
          </cell>
          <cell r="AI365">
            <v>0</v>
          </cell>
          <cell r="AJ365" t="str">
            <v xml:space="preserve"> </v>
          </cell>
          <cell r="AK365" t="str">
            <v xml:space="preserve"> </v>
          </cell>
          <cell r="AL365" t="str">
            <v xml:space="preserve"> </v>
          </cell>
          <cell r="AM365" t="str">
            <v xml:space="preserve"> </v>
          </cell>
          <cell r="AN365" t="str">
            <v xml:space="preserve"> </v>
          </cell>
          <cell r="AO365" t="str">
            <v xml:space="preserve"> </v>
          </cell>
          <cell r="AP365" t="str">
            <v>SV</v>
          </cell>
          <cell r="AQ365">
            <v>0</v>
          </cell>
          <cell r="AR365" t="str">
            <v>SV</v>
          </cell>
          <cell r="AS365">
            <v>0</v>
          </cell>
          <cell r="AT365">
            <v>0</v>
          </cell>
          <cell r="AU365" t="str">
            <v>SV</v>
          </cell>
          <cell r="AV365">
            <v>41590.000001</v>
          </cell>
          <cell r="AW365">
            <v>33688.067819999997</v>
          </cell>
          <cell r="AX365">
            <v>49900</v>
          </cell>
          <cell r="AY365">
            <v>0.19980764603991807</v>
          </cell>
          <cell r="AZ365">
            <v>0.16653306611222443</v>
          </cell>
          <cell r="BA365">
            <v>45900</v>
          </cell>
          <cell r="BB365">
            <v>3</v>
          </cell>
          <cell r="BC365">
            <v>0.10363068042549584</v>
          </cell>
          <cell r="BD365">
            <v>9.3899782113289754E-2</v>
          </cell>
          <cell r="BE365">
            <v>44900</v>
          </cell>
          <cell r="BF365">
            <v>6</v>
          </cell>
          <cell r="BG365">
            <v>7.958643902189011E-2</v>
          </cell>
          <cell r="BH365">
            <v>7.371937636971046E-2</v>
          </cell>
        </row>
        <row r="366">
          <cell r="B366">
            <v>16373</v>
          </cell>
          <cell r="C366">
            <v>8426427006616</v>
          </cell>
          <cell r="D366" t="str">
            <v>VINO 750ml GARNACHA ROSÉ EL GORDO</v>
          </cell>
          <cell r="E366">
            <v>6</v>
          </cell>
          <cell r="F366" t="str">
            <v>BEBIDAS</v>
          </cell>
          <cell r="G366" t="str">
            <v>BEBIDAS</v>
          </cell>
          <cell r="H366" t="str">
            <v>VINOS FINOS Y VARIETALES</v>
          </cell>
          <cell r="I366" t="str">
            <v>ESPAÑA</v>
          </cell>
          <cell r="J366" t="str">
            <v>IGNACIO MARIN</v>
          </cell>
          <cell r="K366" t="str">
            <v>EL GORDO</v>
          </cell>
          <cell r="L366">
            <v>114</v>
          </cell>
          <cell r="M366" t="str">
            <v>APOLO IMPORT S.A. 2 - TRENTINO (114)</v>
          </cell>
          <cell r="N366">
            <v>2</v>
          </cell>
          <cell r="O366">
            <v>1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0</v>
          </cell>
          <cell r="V366">
            <v>0</v>
          </cell>
          <cell r="W366">
            <v>0</v>
          </cell>
          <cell r="X366">
            <v>0</v>
          </cell>
          <cell r="Y366">
            <v>0</v>
          </cell>
          <cell r="Z366">
            <v>0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1</v>
          </cell>
          <cell r="AG366">
            <v>1</v>
          </cell>
          <cell r="AH366">
            <v>0</v>
          </cell>
          <cell r="AI366">
            <v>0</v>
          </cell>
          <cell r="AJ366" t="str">
            <v xml:space="preserve"> </v>
          </cell>
          <cell r="AK366" t="str">
            <v xml:space="preserve"> </v>
          </cell>
          <cell r="AL366" t="str">
            <v xml:space="preserve"> </v>
          </cell>
          <cell r="AM366" t="str">
            <v xml:space="preserve"> </v>
          </cell>
          <cell r="AN366" t="str">
            <v xml:space="preserve"> </v>
          </cell>
          <cell r="AO366" t="str">
            <v xml:space="preserve"> </v>
          </cell>
          <cell r="AP366" t="str">
            <v>SV</v>
          </cell>
          <cell r="AQ366" t="str">
            <v>SV</v>
          </cell>
          <cell r="AR366" t="str">
            <v>SV</v>
          </cell>
          <cell r="AS366" t="str">
            <v>SV</v>
          </cell>
          <cell r="AT366">
            <v>0</v>
          </cell>
          <cell r="AU366" t="str">
            <v>SV</v>
          </cell>
          <cell r="AV366">
            <v>41590.000001</v>
          </cell>
          <cell r="AW366">
            <v>34663.602050000001</v>
          </cell>
          <cell r="AX366">
            <v>49900</v>
          </cell>
          <cell r="AY366">
            <v>0.19980764603991807</v>
          </cell>
          <cell r="AZ366">
            <v>0.16653306611222443</v>
          </cell>
          <cell r="BA366">
            <v>45900</v>
          </cell>
          <cell r="BB366">
            <v>3</v>
          </cell>
          <cell r="BC366">
            <v>0.10363068042549584</v>
          </cell>
          <cell r="BD366">
            <v>9.3899782113289754E-2</v>
          </cell>
          <cell r="BE366">
            <v>44900</v>
          </cell>
          <cell r="BF366">
            <v>6</v>
          </cell>
          <cell r="BG366">
            <v>7.958643902189011E-2</v>
          </cell>
          <cell r="BH366">
            <v>7.371937636971046E-2</v>
          </cell>
        </row>
        <row r="367">
          <cell r="B367">
            <v>16372</v>
          </cell>
          <cell r="C367">
            <v>8426427005794</v>
          </cell>
          <cell r="D367" t="str">
            <v>VINO 750ml MACABEO EL GORDO</v>
          </cell>
          <cell r="E367">
            <v>6</v>
          </cell>
          <cell r="F367" t="str">
            <v>BEBIDAS</v>
          </cell>
          <cell r="G367" t="str">
            <v>BEBIDAS</v>
          </cell>
          <cell r="H367" t="str">
            <v>VINOS FINOS Y VARIETALES</v>
          </cell>
          <cell r="I367" t="str">
            <v>ESPAÑA</v>
          </cell>
          <cell r="J367" t="str">
            <v>IGNACIO MARIN</v>
          </cell>
          <cell r="K367" t="str">
            <v>EL GORDO</v>
          </cell>
          <cell r="L367">
            <v>114</v>
          </cell>
          <cell r="M367" t="str">
            <v>APOLO IMPORT S.A. 2 - TRENTINO (114)</v>
          </cell>
          <cell r="N367">
            <v>0</v>
          </cell>
          <cell r="O367">
            <v>0</v>
          </cell>
          <cell r="P367">
            <v>3</v>
          </cell>
          <cell r="Q367">
            <v>3</v>
          </cell>
          <cell r="R367">
            <v>1</v>
          </cell>
          <cell r="S367">
            <v>2</v>
          </cell>
          <cell r="T367">
            <v>0</v>
          </cell>
          <cell r="U367">
            <v>1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1</v>
          </cell>
          <cell r="AD367">
            <v>0</v>
          </cell>
          <cell r="AE367">
            <v>1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 t="str">
            <v xml:space="preserve"> </v>
          </cell>
          <cell r="AK367" t="str">
            <v xml:space="preserve"> </v>
          </cell>
          <cell r="AL367" t="str">
            <v xml:space="preserve"> </v>
          </cell>
          <cell r="AM367" t="str">
            <v xml:space="preserve"> </v>
          </cell>
          <cell r="AN367" t="str">
            <v xml:space="preserve"> </v>
          </cell>
          <cell r="AO367" t="str">
            <v xml:space="preserve"> </v>
          </cell>
          <cell r="AP367">
            <v>0</v>
          </cell>
          <cell r="AQ367">
            <v>0</v>
          </cell>
          <cell r="AR367" t="str">
            <v>SV</v>
          </cell>
          <cell r="AS367">
            <v>0</v>
          </cell>
          <cell r="AT367" t="str">
            <v>SV</v>
          </cell>
          <cell r="AU367" t="str">
            <v>SV</v>
          </cell>
          <cell r="AV367">
            <v>41590.000001</v>
          </cell>
          <cell r="AW367">
            <v>34765.63134</v>
          </cell>
          <cell r="AX367">
            <v>49900</v>
          </cell>
          <cell r="AY367">
            <v>0.19980764603991807</v>
          </cell>
          <cell r="AZ367">
            <v>0.16653306611222443</v>
          </cell>
          <cell r="BA367">
            <v>45900</v>
          </cell>
          <cell r="BB367">
            <v>3</v>
          </cell>
          <cell r="BC367">
            <v>0.10363068042549584</v>
          </cell>
          <cell r="BD367">
            <v>9.3899782113289754E-2</v>
          </cell>
          <cell r="BE367">
            <v>44900</v>
          </cell>
          <cell r="BF367">
            <v>6</v>
          </cell>
          <cell r="BG367">
            <v>7.958643902189011E-2</v>
          </cell>
          <cell r="BH367">
            <v>7.371937636971046E-2</v>
          </cell>
        </row>
        <row r="368">
          <cell r="B368">
            <v>16371</v>
          </cell>
          <cell r="C368">
            <v>8426427005770</v>
          </cell>
          <cell r="D368" t="str">
            <v>VINO CABERNET SAUVIGNON 750ml EL GORDO</v>
          </cell>
          <cell r="E368">
            <v>6</v>
          </cell>
          <cell r="F368" t="str">
            <v>BEBIDAS</v>
          </cell>
          <cell r="G368" t="str">
            <v>BEBIDAS</v>
          </cell>
          <cell r="H368" t="str">
            <v>VINOS FINOS Y VARIETALES</v>
          </cell>
          <cell r="I368" t="str">
            <v>ESPAÑA</v>
          </cell>
          <cell r="J368" t="str">
            <v>IGNACIO MARIN</v>
          </cell>
          <cell r="K368" t="str">
            <v>EL GORDO</v>
          </cell>
          <cell r="L368">
            <v>114</v>
          </cell>
          <cell r="M368" t="str">
            <v>APOLO IMPORT S.A. 2 - TRENTINO (114)</v>
          </cell>
          <cell r="N368">
            <v>0</v>
          </cell>
          <cell r="O368">
            <v>0</v>
          </cell>
          <cell r="P368">
            <v>0</v>
          </cell>
          <cell r="Q368">
            <v>0</v>
          </cell>
          <cell r="R368">
            <v>0</v>
          </cell>
          <cell r="S368">
            <v>1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1</v>
          </cell>
          <cell r="AE368">
            <v>0</v>
          </cell>
          <cell r="AF368">
            <v>0</v>
          </cell>
          <cell r="AG368">
            <v>1</v>
          </cell>
          <cell r="AH368">
            <v>0</v>
          </cell>
          <cell r="AI368">
            <v>0</v>
          </cell>
          <cell r="AJ368" t="str">
            <v xml:space="preserve"> </v>
          </cell>
          <cell r="AK368" t="str">
            <v xml:space="preserve"> </v>
          </cell>
          <cell r="AL368" t="str">
            <v xml:space="preserve"> </v>
          </cell>
          <cell r="AM368" t="str">
            <v xml:space="preserve"> </v>
          </cell>
          <cell r="AN368" t="str">
            <v xml:space="preserve"> </v>
          </cell>
          <cell r="AO368" t="str">
            <v xml:space="preserve"> </v>
          </cell>
          <cell r="AP368" t="str">
            <v>SV</v>
          </cell>
          <cell r="AQ368" t="str">
            <v>SV</v>
          </cell>
          <cell r="AR368" t="str">
            <v>SV</v>
          </cell>
          <cell r="AS368" t="str">
            <v>SV</v>
          </cell>
          <cell r="AT368">
            <v>0</v>
          </cell>
          <cell r="AU368" t="str">
            <v>SV</v>
          </cell>
          <cell r="AV368">
            <v>41590.000001</v>
          </cell>
          <cell r="AW368">
            <v>32936.865940000003</v>
          </cell>
          <cell r="AX368">
            <v>49900</v>
          </cell>
          <cell r="AY368">
            <v>0.19980764603991807</v>
          </cell>
          <cell r="AZ368">
            <v>0.16653306611222443</v>
          </cell>
          <cell r="BA368">
            <v>45900</v>
          </cell>
          <cell r="BB368">
            <v>3</v>
          </cell>
          <cell r="BC368">
            <v>0.10363068042549584</v>
          </cell>
          <cell r="BD368">
            <v>9.3899782113289754E-2</v>
          </cell>
          <cell r="BE368">
            <v>44900</v>
          </cell>
          <cell r="BF368">
            <v>6</v>
          </cell>
          <cell r="BG368">
            <v>7.958643902189011E-2</v>
          </cell>
          <cell r="BH368">
            <v>7.371937636971046E-2</v>
          </cell>
        </row>
        <row r="369">
          <cell r="B369">
            <v>16370</v>
          </cell>
          <cell r="C369">
            <v>8426427005756</v>
          </cell>
          <cell r="D369" t="str">
            <v>VINO TEMPRANILLO 750ml  EL GORDO</v>
          </cell>
          <cell r="E369">
            <v>6</v>
          </cell>
          <cell r="F369" t="str">
            <v>BEBIDAS</v>
          </cell>
          <cell r="G369" t="str">
            <v>BEBIDAS</v>
          </cell>
          <cell r="H369" t="str">
            <v>VINOS FINOS Y VARIETALES</v>
          </cell>
          <cell r="I369" t="str">
            <v>ESPAÑA</v>
          </cell>
          <cell r="J369" t="str">
            <v>IGNACIO MARIN</v>
          </cell>
          <cell r="K369" t="str">
            <v>EL GORDO</v>
          </cell>
          <cell r="L369">
            <v>114</v>
          </cell>
          <cell r="M369" t="str">
            <v>APOLO IMPORT S.A. 2 - TRENTINO (114)</v>
          </cell>
          <cell r="N369">
            <v>0</v>
          </cell>
          <cell r="O369">
            <v>0</v>
          </cell>
          <cell r="P369">
            <v>1</v>
          </cell>
          <cell r="Q369">
            <v>0</v>
          </cell>
          <cell r="R369">
            <v>0</v>
          </cell>
          <cell r="S369">
            <v>5</v>
          </cell>
          <cell r="T369">
            <v>3</v>
          </cell>
          <cell r="U369">
            <v>2</v>
          </cell>
          <cell r="V369">
            <v>0</v>
          </cell>
          <cell r="W369">
            <v>0</v>
          </cell>
          <cell r="X369">
            <v>3</v>
          </cell>
          <cell r="Y369">
            <v>3</v>
          </cell>
          <cell r="Z369">
            <v>3</v>
          </cell>
          <cell r="AA369">
            <v>0</v>
          </cell>
          <cell r="AB369">
            <v>1</v>
          </cell>
          <cell r="AC369">
            <v>2</v>
          </cell>
          <cell r="AD369">
            <v>2</v>
          </cell>
          <cell r="AE369">
            <v>1</v>
          </cell>
          <cell r="AF369">
            <v>3</v>
          </cell>
          <cell r="AG369">
            <v>3</v>
          </cell>
          <cell r="AH369">
            <v>0</v>
          </cell>
          <cell r="AI369">
            <v>0</v>
          </cell>
          <cell r="AJ369" t="str">
            <v xml:space="preserve"> </v>
          </cell>
          <cell r="AK369" t="str">
            <v xml:space="preserve"> </v>
          </cell>
          <cell r="AL369" t="str">
            <v xml:space="preserve"> </v>
          </cell>
          <cell r="AM369" t="str">
            <v xml:space="preserve"> </v>
          </cell>
          <cell r="AN369" t="str">
            <v xml:space="preserve"> </v>
          </cell>
          <cell r="AO369" t="str">
            <v xml:space="preserve"> </v>
          </cell>
          <cell r="AP369" t="str">
            <v>SV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 t="str">
            <v>SV</v>
          </cell>
          <cell r="AV369">
            <v>41590.000001</v>
          </cell>
          <cell r="AW369">
            <v>33608.708870000002</v>
          </cell>
          <cell r="AX369">
            <v>49900</v>
          </cell>
          <cell r="AY369">
            <v>0.19980764603991807</v>
          </cell>
          <cell r="AZ369">
            <v>0.16653306611222443</v>
          </cell>
          <cell r="BA369">
            <v>45900</v>
          </cell>
          <cell r="BB369">
            <v>3</v>
          </cell>
          <cell r="BC369">
            <v>0.10363068042549584</v>
          </cell>
          <cell r="BD369">
            <v>9.3899782113289754E-2</v>
          </cell>
          <cell r="BE369">
            <v>44900</v>
          </cell>
          <cell r="BF369">
            <v>6</v>
          </cell>
          <cell r="BG369">
            <v>7.958643902189011E-2</v>
          </cell>
          <cell r="BH369">
            <v>7.371937636971046E-2</v>
          </cell>
        </row>
        <row r="370">
          <cell r="B370">
            <v>16494</v>
          </cell>
          <cell r="C370">
            <v>8410011220304</v>
          </cell>
          <cell r="D370" t="str">
            <v>VINO 750ml DOC RIOJA CRIANZA LAGUNILLA</v>
          </cell>
          <cell r="E370">
            <v>6</v>
          </cell>
          <cell r="F370" t="str">
            <v>BEBIDAS</v>
          </cell>
          <cell r="G370" t="str">
            <v>BEBIDAS</v>
          </cell>
          <cell r="H370" t="str">
            <v>VINOS FINOS Y VARIETALES</v>
          </cell>
          <cell r="I370" t="str">
            <v>ESPAÑA</v>
          </cell>
          <cell r="J370" t="str">
            <v>MARQUES DE LA CONCORDIA</v>
          </cell>
          <cell r="K370" t="str">
            <v>LAGUNILLA</v>
          </cell>
          <cell r="L370">
            <v>114</v>
          </cell>
          <cell r="M370" t="str">
            <v>APOLO IMPORT S.A. 2 - TRENTINO (114)</v>
          </cell>
          <cell r="N370">
            <v>2</v>
          </cell>
          <cell r="O370">
            <v>0</v>
          </cell>
          <cell r="P370">
            <v>2</v>
          </cell>
          <cell r="Q370">
            <v>0</v>
          </cell>
          <cell r="R370">
            <v>1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1</v>
          </cell>
          <cell r="AA370">
            <v>0</v>
          </cell>
          <cell r="AB370">
            <v>1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 t="str">
            <v xml:space="preserve"> </v>
          </cell>
          <cell r="AK370" t="str">
            <v xml:space="preserve"> </v>
          </cell>
          <cell r="AL370" t="str">
            <v xml:space="preserve"> </v>
          </cell>
          <cell r="AM370" t="str">
            <v xml:space="preserve"> </v>
          </cell>
          <cell r="AN370" t="str">
            <v xml:space="preserve"> </v>
          </cell>
          <cell r="AO370" t="str">
            <v xml:space="preserve"> </v>
          </cell>
          <cell r="AP370" t="str">
            <v>SV</v>
          </cell>
          <cell r="AQ370" t="str">
            <v>SV</v>
          </cell>
          <cell r="AR370" t="str">
            <v>SV</v>
          </cell>
          <cell r="AS370" t="str">
            <v>SV</v>
          </cell>
          <cell r="AT370" t="str">
            <v>SV</v>
          </cell>
          <cell r="AU370" t="str">
            <v>SV</v>
          </cell>
          <cell r="AV370">
            <v>91575</v>
          </cell>
          <cell r="AW370">
            <v>79601.065390000003</v>
          </cell>
          <cell r="AX370">
            <v>109900</v>
          </cell>
          <cell r="AY370">
            <v>0.20010920010920019</v>
          </cell>
          <cell r="AZ370">
            <v>0.16674249317561418</v>
          </cell>
          <cell r="BA370">
            <v>99900</v>
          </cell>
          <cell r="BB370">
            <v>3</v>
          </cell>
          <cell r="BC370">
            <v>9.0909090909090828E-2</v>
          </cell>
          <cell r="BD370">
            <v>8.3333333333333329E-2</v>
          </cell>
          <cell r="BE370">
            <v>0</v>
          </cell>
          <cell r="BF370">
            <v>0</v>
          </cell>
          <cell r="BG370">
            <v>-1</v>
          </cell>
          <cell r="BH370">
            <v>0</v>
          </cell>
        </row>
        <row r="371">
          <cell r="B371">
            <v>16495</v>
          </cell>
          <cell r="C371">
            <v>8410011230105</v>
          </cell>
          <cell r="D371" t="str">
            <v>VINO 750ml DOC RIOJA RVA LAGUNILLA</v>
          </cell>
          <cell r="E371">
            <v>6</v>
          </cell>
          <cell r="F371" t="str">
            <v>BEBIDAS</v>
          </cell>
          <cell r="G371" t="str">
            <v>BEBIDAS</v>
          </cell>
          <cell r="H371" t="str">
            <v>VINOS FINOS Y VARIETALES</v>
          </cell>
          <cell r="I371" t="str">
            <v>ESPAÑA</v>
          </cell>
          <cell r="J371" t="str">
            <v>MARQUES DE LA CONCORDIA</v>
          </cell>
          <cell r="K371" t="str">
            <v>LAGUNILLA</v>
          </cell>
          <cell r="L371">
            <v>114</v>
          </cell>
          <cell r="M371" t="str">
            <v>APOLO IMPORT S.A. 2 - TRENTINO (114)</v>
          </cell>
          <cell r="N371">
            <v>0</v>
          </cell>
          <cell r="O371">
            <v>0</v>
          </cell>
          <cell r="P371">
            <v>1</v>
          </cell>
          <cell r="Q371">
            <v>1</v>
          </cell>
          <cell r="R371">
            <v>1</v>
          </cell>
          <cell r="S371">
            <v>2</v>
          </cell>
          <cell r="T371">
            <v>0</v>
          </cell>
          <cell r="U371">
            <v>0</v>
          </cell>
          <cell r="V371">
            <v>1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 t="str">
            <v xml:space="preserve"> </v>
          </cell>
          <cell r="AK371" t="str">
            <v xml:space="preserve"> </v>
          </cell>
          <cell r="AL371" t="str">
            <v xml:space="preserve"> </v>
          </cell>
          <cell r="AM371" t="str">
            <v xml:space="preserve"> </v>
          </cell>
          <cell r="AN371" t="str">
            <v xml:space="preserve"> </v>
          </cell>
          <cell r="AO371" t="str">
            <v xml:space="preserve"> </v>
          </cell>
          <cell r="AP371">
            <v>0</v>
          </cell>
          <cell r="AQ371" t="str">
            <v>SV</v>
          </cell>
          <cell r="AR371" t="str">
            <v>SV</v>
          </cell>
          <cell r="AS371" t="str">
            <v>SV</v>
          </cell>
          <cell r="AT371" t="str">
            <v>SV</v>
          </cell>
          <cell r="AU371" t="str">
            <v>SV</v>
          </cell>
          <cell r="AV371">
            <v>124919.999996</v>
          </cell>
          <cell r="AW371">
            <v>102182.00817</v>
          </cell>
          <cell r="AX371">
            <v>149900</v>
          </cell>
          <cell r="AY371">
            <v>0.19996797954530798</v>
          </cell>
          <cell r="AZ371">
            <v>0.16664442964643097</v>
          </cell>
          <cell r="BA371">
            <v>139900</v>
          </cell>
          <cell r="BB371">
            <v>3</v>
          </cell>
          <cell r="BC371">
            <v>0.11991674675375985</v>
          </cell>
          <cell r="BD371">
            <v>0.1070764832308792</v>
          </cell>
          <cell r="BE371">
            <v>0</v>
          </cell>
          <cell r="BF371">
            <v>0</v>
          </cell>
          <cell r="BG371">
            <v>-1</v>
          </cell>
          <cell r="BH371">
            <v>0</v>
          </cell>
        </row>
        <row r="372">
          <cell r="B372">
            <v>16496</v>
          </cell>
          <cell r="C372">
            <v>8410011750450</v>
          </cell>
          <cell r="D372" t="str">
            <v>VINO TEMPRANILLO 750ml DOC RIOJA LAGUNILLA</v>
          </cell>
          <cell r="E372">
            <v>6</v>
          </cell>
          <cell r="F372" t="str">
            <v>BEBIDAS</v>
          </cell>
          <cell r="G372" t="str">
            <v>BEBIDAS</v>
          </cell>
          <cell r="H372" t="str">
            <v>VINOS FINOS Y VARIETALES</v>
          </cell>
          <cell r="I372" t="str">
            <v>ESPAÑA</v>
          </cell>
          <cell r="J372" t="str">
            <v>MARQUES DE LA CONCORDIA</v>
          </cell>
          <cell r="K372" t="str">
            <v>LAGUNILLA</v>
          </cell>
          <cell r="L372">
            <v>114</v>
          </cell>
          <cell r="M372" t="str">
            <v>APOLO IMPORT S.A. 2 - TRENTINO (114)</v>
          </cell>
          <cell r="N372">
            <v>1</v>
          </cell>
          <cell r="O372">
            <v>0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4</v>
          </cell>
          <cell r="U372">
            <v>3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1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 t="str">
            <v xml:space="preserve"> </v>
          </cell>
          <cell r="AK372" t="str">
            <v xml:space="preserve"> </v>
          </cell>
          <cell r="AL372" t="str">
            <v xml:space="preserve"> </v>
          </cell>
          <cell r="AM372" t="str">
            <v xml:space="preserve"> </v>
          </cell>
          <cell r="AN372" t="str">
            <v xml:space="preserve"> </v>
          </cell>
          <cell r="AO372" t="str">
            <v xml:space="preserve"> </v>
          </cell>
          <cell r="AP372" t="str">
            <v>SV</v>
          </cell>
          <cell r="AQ372">
            <v>0</v>
          </cell>
          <cell r="AR372" t="str">
            <v>SV</v>
          </cell>
          <cell r="AS372" t="str">
            <v>SV</v>
          </cell>
          <cell r="AT372" t="str">
            <v>SV</v>
          </cell>
          <cell r="AU372" t="str">
            <v>SV</v>
          </cell>
          <cell r="AV372">
            <v>83250.000020000007</v>
          </cell>
          <cell r="AW372">
            <v>70529.823210000002</v>
          </cell>
          <cell r="AX372">
            <v>89900</v>
          </cell>
          <cell r="AY372">
            <v>7.9879879620449179E-2</v>
          </cell>
          <cell r="AZ372">
            <v>7.3971078754171221E-2</v>
          </cell>
          <cell r="BA372">
            <v>85900</v>
          </cell>
          <cell r="BB372">
            <v>3</v>
          </cell>
          <cell r="BC372">
            <v>3.1831831583944314E-2</v>
          </cell>
          <cell r="BD372">
            <v>3.0849825145517967E-2</v>
          </cell>
          <cell r="BE372">
            <v>79900</v>
          </cell>
          <cell r="BF372">
            <v>6</v>
          </cell>
          <cell r="BG372">
            <v>-4.0240240470813204E-2</v>
          </cell>
          <cell r="BH372">
            <v>-4.1927409511889946E-2</v>
          </cell>
        </row>
        <row r="373">
          <cell r="B373">
            <v>16497</v>
          </cell>
          <cell r="C373">
            <v>8410026047545</v>
          </cell>
          <cell r="D373" t="str">
            <v>VINO 750ml DOC RIOJA BANDA AZUL PATERNINA</v>
          </cell>
          <cell r="E373">
            <v>6</v>
          </cell>
          <cell r="F373" t="str">
            <v>BEBIDAS</v>
          </cell>
          <cell r="G373" t="str">
            <v>BEBIDAS</v>
          </cell>
          <cell r="H373" t="str">
            <v>VINOS FINOS Y VARIETALES</v>
          </cell>
          <cell r="I373" t="str">
            <v>ESPAÑA</v>
          </cell>
          <cell r="J373" t="str">
            <v>MARQUES DE LA CONCORDIA</v>
          </cell>
          <cell r="K373" t="str">
            <v xml:space="preserve"> PATERNINA</v>
          </cell>
          <cell r="L373">
            <v>114</v>
          </cell>
          <cell r="M373" t="str">
            <v>APOLO IMPORT S.A. 2 - TRENTINO (114)</v>
          </cell>
          <cell r="N373">
            <v>1</v>
          </cell>
          <cell r="O373">
            <v>0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1</v>
          </cell>
          <cell r="AB373">
            <v>0</v>
          </cell>
          <cell r="AC373">
            <v>0</v>
          </cell>
          <cell r="AD373">
            <v>3</v>
          </cell>
          <cell r="AE373">
            <v>0</v>
          </cell>
          <cell r="AF373">
            <v>3</v>
          </cell>
          <cell r="AG373">
            <v>0</v>
          </cell>
          <cell r="AH373">
            <v>0</v>
          </cell>
          <cell r="AI373">
            <v>0</v>
          </cell>
          <cell r="AJ373" t="str">
            <v xml:space="preserve"> </v>
          </cell>
          <cell r="AK373" t="str">
            <v xml:space="preserve"> </v>
          </cell>
          <cell r="AL373" t="str">
            <v xml:space="preserve"> </v>
          </cell>
          <cell r="AM373" t="str">
            <v xml:space="preserve"> </v>
          </cell>
          <cell r="AN373" t="str">
            <v xml:space="preserve"> </v>
          </cell>
          <cell r="AO373" t="str">
            <v xml:space="preserve"> </v>
          </cell>
          <cell r="AP373" t="str">
            <v>SV</v>
          </cell>
          <cell r="AQ373" t="str">
            <v>SV</v>
          </cell>
          <cell r="AR373" t="str">
            <v>SV</v>
          </cell>
          <cell r="AS373" t="str">
            <v>SV</v>
          </cell>
          <cell r="AT373" t="str">
            <v>SV</v>
          </cell>
          <cell r="AU373" t="str">
            <v>SV</v>
          </cell>
          <cell r="AV373">
            <v>91575</v>
          </cell>
          <cell r="AW373">
            <v>84192.074559999994</v>
          </cell>
          <cell r="AX373">
            <v>109900</v>
          </cell>
          <cell r="AY373">
            <v>0.20010920010920019</v>
          </cell>
          <cell r="AZ373">
            <v>0.16674249317561418</v>
          </cell>
          <cell r="BA373">
            <v>99900</v>
          </cell>
          <cell r="BB373">
            <v>3</v>
          </cell>
          <cell r="BC373">
            <v>9.0909090909090828E-2</v>
          </cell>
          <cell r="BD373">
            <v>8.3333333333333329E-2</v>
          </cell>
          <cell r="BE373">
            <v>0</v>
          </cell>
          <cell r="BF373">
            <v>0</v>
          </cell>
          <cell r="BG373">
            <v>-1</v>
          </cell>
          <cell r="BH373">
            <v>0</v>
          </cell>
        </row>
        <row r="374">
          <cell r="B374">
            <v>16498</v>
          </cell>
          <cell r="C374">
            <v>8410026047675</v>
          </cell>
          <cell r="D374" t="str">
            <v>VINO 750ml DOC RIOJA RVA PATERNINA</v>
          </cell>
          <cell r="E374">
            <v>6</v>
          </cell>
          <cell r="F374" t="str">
            <v>BEBIDAS</v>
          </cell>
          <cell r="G374" t="str">
            <v>BEBIDAS</v>
          </cell>
          <cell r="H374" t="str">
            <v>VINOS FINOS Y VARIETALES</v>
          </cell>
          <cell r="I374" t="str">
            <v>ESPAÑA</v>
          </cell>
          <cell r="J374" t="str">
            <v>MARQUES DE LA CONCORDIA</v>
          </cell>
          <cell r="K374" t="str">
            <v xml:space="preserve"> PATERNINA</v>
          </cell>
          <cell r="L374">
            <v>114</v>
          </cell>
          <cell r="M374" t="str">
            <v>APOLO IMPORT S.A. 2 - TRENTINO (114)</v>
          </cell>
          <cell r="N374">
            <v>0</v>
          </cell>
          <cell r="O374">
            <v>0</v>
          </cell>
          <cell r="P374">
            <v>2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3</v>
          </cell>
          <cell r="AE374">
            <v>2</v>
          </cell>
          <cell r="AF374">
            <v>3</v>
          </cell>
          <cell r="AG374">
            <v>0</v>
          </cell>
          <cell r="AH374">
            <v>0</v>
          </cell>
          <cell r="AI374">
            <v>0</v>
          </cell>
          <cell r="AJ374" t="str">
            <v xml:space="preserve"> </v>
          </cell>
          <cell r="AK374" t="str">
            <v xml:space="preserve"> </v>
          </cell>
          <cell r="AL374" t="str">
            <v xml:space="preserve"> </v>
          </cell>
          <cell r="AM374" t="str">
            <v xml:space="preserve"> </v>
          </cell>
          <cell r="AN374" t="str">
            <v xml:space="preserve"> </v>
          </cell>
          <cell r="AO374" t="str">
            <v xml:space="preserve"> </v>
          </cell>
          <cell r="AP374" t="str">
            <v>SV</v>
          </cell>
          <cell r="AQ374" t="str">
            <v>SV</v>
          </cell>
          <cell r="AR374" t="str">
            <v>SV</v>
          </cell>
          <cell r="AS374" t="str">
            <v>SV</v>
          </cell>
          <cell r="AT374" t="str">
            <v>SV</v>
          </cell>
          <cell r="AU374" t="str">
            <v>SV</v>
          </cell>
          <cell r="AV374">
            <v>108249.99999</v>
          </cell>
          <cell r="AW374">
            <v>99481.392120000004</v>
          </cell>
          <cell r="AX374">
            <v>129900</v>
          </cell>
          <cell r="AY374">
            <v>0.20000000011085461</v>
          </cell>
          <cell r="AZ374">
            <v>0.16666666674364899</v>
          </cell>
          <cell r="BA374">
            <v>119900</v>
          </cell>
          <cell r="BB374">
            <v>3</v>
          </cell>
          <cell r="BC374">
            <v>0.10762124721548472</v>
          </cell>
          <cell r="BD374">
            <v>9.7164303669724797E-2</v>
          </cell>
          <cell r="BE374">
            <v>0</v>
          </cell>
          <cell r="BF374">
            <v>0</v>
          </cell>
          <cell r="BG374">
            <v>-1</v>
          </cell>
          <cell r="BH374">
            <v>0</v>
          </cell>
        </row>
        <row r="375">
          <cell r="B375">
            <v>16499</v>
          </cell>
          <cell r="C375">
            <v>8410396282003</v>
          </cell>
          <cell r="D375" t="str">
            <v>VINO TEMPRANILLO 750ml CASTILLA PATERNINA</v>
          </cell>
          <cell r="E375">
            <v>6</v>
          </cell>
          <cell r="F375" t="str">
            <v>BEBIDAS</v>
          </cell>
          <cell r="G375" t="str">
            <v>BEBIDAS</v>
          </cell>
          <cell r="H375" t="str">
            <v>VINOS FINOS Y VARIETALES</v>
          </cell>
          <cell r="I375" t="str">
            <v>ESPAÑA</v>
          </cell>
          <cell r="J375" t="str">
            <v>MARQUES DE LA CONCORDIA</v>
          </cell>
          <cell r="K375" t="str">
            <v xml:space="preserve"> PATERNINA</v>
          </cell>
          <cell r="L375">
            <v>114</v>
          </cell>
          <cell r="M375" t="str">
            <v>APOLO IMPORT S.A. 2 - TRENTINO (114)</v>
          </cell>
          <cell r="N375">
            <v>1</v>
          </cell>
          <cell r="O375">
            <v>9</v>
          </cell>
          <cell r="P375">
            <v>2</v>
          </cell>
          <cell r="Q375">
            <v>3</v>
          </cell>
          <cell r="R375">
            <v>0</v>
          </cell>
          <cell r="S375">
            <v>0</v>
          </cell>
          <cell r="T375">
            <v>0</v>
          </cell>
          <cell r="U375">
            <v>0</v>
          </cell>
          <cell r="V375">
            <v>1</v>
          </cell>
          <cell r="W375">
            <v>1</v>
          </cell>
          <cell r="X375">
            <v>2</v>
          </cell>
          <cell r="Y375">
            <v>0</v>
          </cell>
          <cell r="Z375">
            <v>1</v>
          </cell>
          <cell r="AA375">
            <v>0</v>
          </cell>
          <cell r="AB375">
            <v>1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 t="str">
            <v xml:space="preserve"> </v>
          </cell>
          <cell r="AK375" t="str">
            <v xml:space="preserve"> </v>
          </cell>
          <cell r="AL375" t="str">
            <v xml:space="preserve"> </v>
          </cell>
          <cell r="AM375" t="str">
            <v xml:space="preserve"> </v>
          </cell>
          <cell r="AN375" t="str">
            <v xml:space="preserve"> </v>
          </cell>
          <cell r="AO375" t="str">
            <v xml:space="preserve"> </v>
          </cell>
          <cell r="AP375">
            <v>0</v>
          </cell>
          <cell r="AQ375" t="str">
            <v>SV</v>
          </cell>
          <cell r="AR375" t="str">
            <v>SV</v>
          </cell>
          <cell r="AS375" t="str">
            <v>SV</v>
          </cell>
          <cell r="AT375" t="str">
            <v>SV</v>
          </cell>
          <cell r="AU375" t="str">
            <v>SV</v>
          </cell>
          <cell r="AV375">
            <v>58249.999994999998</v>
          </cell>
          <cell r="AW375">
            <v>39610.808490000003</v>
          </cell>
          <cell r="AX375">
            <v>69900</v>
          </cell>
          <cell r="AY375">
            <v>0.20000000010300423</v>
          </cell>
          <cell r="AZ375">
            <v>0.16666666673819744</v>
          </cell>
          <cell r="BA375">
            <v>67900</v>
          </cell>
          <cell r="BB375">
            <v>3</v>
          </cell>
          <cell r="BC375">
            <v>0.16566523615155937</v>
          </cell>
          <cell r="BD375">
            <v>0.14212076590574377</v>
          </cell>
          <cell r="BE375">
            <v>64900</v>
          </cell>
          <cell r="BF375">
            <v>6</v>
          </cell>
          <cell r="BG375">
            <v>0.11416309022439175</v>
          </cell>
          <cell r="BH375">
            <v>0.10246533135593223</v>
          </cell>
        </row>
        <row r="376">
          <cell r="B376">
            <v>16487</v>
          </cell>
          <cell r="C376">
            <v>8420523322656</v>
          </cell>
          <cell r="D376" t="str">
            <v>VINO 750ml CRIANZA VIÑA PEDROSA</v>
          </cell>
          <cell r="E376">
            <v>6</v>
          </cell>
          <cell r="F376" t="str">
            <v>BEBIDAS</v>
          </cell>
          <cell r="G376" t="str">
            <v>BEBIDAS</v>
          </cell>
          <cell r="H376" t="str">
            <v>VINOS FINOS Y VARIETALES</v>
          </cell>
          <cell r="I376" t="str">
            <v>ESPAÑA</v>
          </cell>
          <cell r="J376" t="str">
            <v>VIÑA PEDROSA</v>
          </cell>
          <cell r="K376" t="str">
            <v>VIÑA PEDROSA</v>
          </cell>
          <cell r="L376">
            <v>114</v>
          </cell>
          <cell r="M376" t="str">
            <v>APOLO IMPORT S.A. 2 - TRENTINO (114)</v>
          </cell>
          <cell r="N376">
            <v>0</v>
          </cell>
          <cell r="O376">
            <v>0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 t="str">
            <v xml:space="preserve"> </v>
          </cell>
          <cell r="AK376" t="str">
            <v xml:space="preserve"> </v>
          </cell>
          <cell r="AL376" t="str">
            <v xml:space="preserve"> </v>
          </cell>
          <cell r="AM376" t="str">
            <v xml:space="preserve"> </v>
          </cell>
          <cell r="AN376" t="str">
            <v xml:space="preserve"> </v>
          </cell>
          <cell r="AO376" t="str">
            <v xml:space="preserve"> </v>
          </cell>
          <cell r="AP376" t="str">
            <v>SV</v>
          </cell>
          <cell r="AQ376" t="str">
            <v>SV</v>
          </cell>
          <cell r="AR376" t="str">
            <v>SV</v>
          </cell>
          <cell r="AS376" t="str">
            <v>SV</v>
          </cell>
          <cell r="AT376" t="str">
            <v>SV</v>
          </cell>
          <cell r="AU376" t="str">
            <v>SV</v>
          </cell>
          <cell r="AV376">
            <v>258250.00003</v>
          </cell>
          <cell r="AW376">
            <v>258299.97302999999</v>
          </cell>
          <cell r="AX376">
            <v>309900</v>
          </cell>
          <cell r="AY376">
            <v>0.19999999986060013</v>
          </cell>
          <cell r="AZ376">
            <v>0.16666666656986126</v>
          </cell>
          <cell r="BA376">
            <v>299900</v>
          </cell>
          <cell r="BB376">
            <v>3</v>
          </cell>
          <cell r="BC376">
            <v>0.16127783142366581</v>
          </cell>
          <cell r="BD376">
            <v>0.13887962644214741</v>
          </cell>
          <cell r="BE376">
            <v>0</v>
          </cell>
          <cell r="BF376">
            <v>0</v>
          </cell>
          <cell r="BG376">
            <v>-1</v>
          </cell>
          <cell r="BH376">
            <v>0</v>
          </cell>
        </row>
        <row r="377">
          <cell r="B377">
            <v>16486</v>
          </cell>
          <cell r="C377">
            <v>8420523339654</v>
          </cell>
          <cell r="D377" t="str">
            <v>VINO GAVILAN 750ml VIÑA PEDROSA</v>
          </cell>
          <cell r="E377">
            <v>6</v>
          </cell>
          <cell r="F377" t="str">
            <v>BEBIDAS</v>
          </cell>
          <cell r="G377" t="str">
            <v>BEBIDAS</v>
          </cell>
          <cell r="H377" t="str">
            <v>VINOS FINOS Y VARIETALES</v>
          </cell>
          <cell r="I377" t="str">
            <v>ESPAÑA</v>
          </cell>
          <cell r="J377" t="str">
            <v>VIÑA PEDROSA</v>
          </cell>
          <cell r="K377" t="str">
            <v>VIÑA PEDROSA</v>
          </cell>
          <cell r="L377">
            <v>114</v>
          </cell>
          <cell r="M377" t="str">
            <v>APOLO IMPORT S.A. 2 - TRENTINO (114)</v>
          </cell>
          <cell r="N377">
            <v>0</v>
          </cell>
          <cell r="O377">
            <v>0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1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 t="str">
            <v xml:space="preserve"> </v>
          </cell>
          <cell r="AK377" t="str">
            <v xml:space="preserve"> </v>
          </cell>
          <cell r="AL377" t="str">
            <v xml:space="preserve"> </v>
          </cell>
          <cell r="AM377" t="str">
            <v xml:space="preserve"> </v>
          </cell>
          <cell r="AN377" t="str">
            <v xml:space="preserve"> </v>
          </cell>
          <cell r="AO377" t="str">
            <v xml:space="preserve"> </v>
          </cell>
          <cell r="AP377" t="str">
            <v>SV</v>
          </cell>
          <cell r="AQ377" t="str">
            <v>SV</v>
          </cell>
          <cell r="AR377" t="str">
            <v>SV</v>
          </cell>
          <cell r="AS377" t="str">
            <v>SV</v>
          </cell>
          <cell r="AT377" t="str">
            <v>SV</v>
          </cell>
          <cell r="AU377" t="str">
            <v>SV</v>
          </cell>
          <cell r="AV377">
            <v>149899.99999700001</v>
          </cell>
          <cell r="AW377">
            <v>158264.99974999999</v>
          </cell>
          <cell r="AX377">
            <v>179900</v>
          </cell>
          <cell r="AY377">
            <v>0.20013342230553954</v>
          </cell>
          <cell r="AZ377">
            <v>0.16675931074485822</v>
          </cell>
          <cell r="BA377">
            <v>169900</v>
          </cell>
          <cell r="BB377">
            <v>3</v>
          </cell>
          <cell r="BC377">
            <v>0.13342228154369762</v>
          </cell>
          <cell r="BD377">
            <v>0.11771630372572098</v>
          </cell>
          <cell r="BE377">
            <v>0</v>
          </cell>
          <cell r="BF377">
            <v>0</v>
          </cell>
          <cell r="BG377">
            <v>-1</v>
          </cell>
          <cell r="BH377">
            <v>0</v>
          </cell>
        </row>
        <row r="378">
          <cell r="B378">
            <v>36432</v>
          </cell>
          <cell r="C378">
            <v>8414542100104</v>
          </cell>
          <cell r="D378" t="str">
            <v>VINO 750ml RIOJA RVA MUGA</v>
          </cell>
          <cell r="E378">
            <v>6</v>
          </cell>
          <cell r="F378" t="str">
            <v>BEBIDAS</v>
          </cell>
          <cell r="G378" t="str">
            <v>BEBIDAS</v>
          </cell>
          <cell r="H378" t="str">
            <v>VINOS FINOS Y VARIETALES</v>
          </cell>
          <cell r="I378" t="str">
            <v>ESPAÑA</v>
          </cell>
          <cell r="J378" t="str">
            <v>BODEGA MUGA</v>
          </cell>
          <cell r="K378" t="str">
            <v>MUGA</v>
          </cell>
          <cell r="L378">
            <v>114</v>
          </cell>
          <cell r="M378" t="str">
            <v>APOLO IMPORT S.A. 2 - TRENTINO (114)</v>
          </cell>
          <cell r="N378">
            <v>0</v>
          </cell>
          <cell r="O378">
            <v>0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2</v>
          </cell>
          <cell r="AG378">
            <v>0</v>
          </cell>
          <cell r="AH378">
            <v>1</v>
          </cell>
          <cell r="AI378">
            <v>1</v>
          </cell>
          <cell r="AJ378" t="str">
            <v xml:space="preserve"> </v>
          </cell>
          <cell r="AK378" t="str">
            <v xml:space="preserve"> </v>
          </cell>
          <cell r="AL378" t="str">
            <v xml:space="preserve"> </v>
          </cell>
          <cell r="AM378" t="str">
            <v xml:space="preserve"> </v>
          </cell>
          <cell r="AN378" t="str">
            <v xml:space="preserve"> </v>
          </cell>
          <cell r="AO378" t="str">
            <v xml:space="preserve"> </v>
          </cell>
          <cell r="AP378" t="str">
            <v>SV</v>
          </cell>
          <cell r="AQ378" t="str">
            <v>SV</v>
          </cell>
          <cell r="AR378" t="str">
            <v>SV</v>
          </cell>
          <cell r="AS378" t="str">
            <v>SV</v>
          </cell>
          <cell r="AT378" t="str">
            <v>SV</v>
          </cell>
          <cell r="AU378">
            <v>0</v>
          </cell>
          <cell r="AV378">
            <v>224900.00005</v>
          </cell>
          <cell r="AW378">
            <v>224899.99982999999</v>
          </cell>
          <cell r="AX378">
            <v>259900</v>
          </cell>
          <cell r="AY378">
            <v>0.15562472184179077</v>
          </cell>
          <cell r="AZ378">
            <v>0.13466717949211235</v>
          </cell>
          <cell r="BA378">
            <v>249900</v>
          </cell>
          <cell r="BB378">
            <v>3</v>
          </cell>
          <cell r="BC378">
            <v>0.11116051553775885</v>
          </cell>
          <cell r="BD378">
            <v>0.10004001580632252</v>
          </cell>
          <cell r="BE378">
            <v>0</v>
          </cell>
          <cell r="BF378">
            <v>0</v>
          </cell>
          <cell r="BG378">
            <v>-1</v>
          </cell>
          <cell r="BH378">
            <v>0</v>
          </cell>
        </row>
        <row r="379">
          <cell r="B379">
            <v>36434</v>
          </cell>
          <cell r="C379">
            <v>8414542040134</v>
          </cell>
          <cell r="D379" t="str">
            <v>VINO BLANCO 750ml MUGA</v>
          </cell>
          <cell r="E379">
            <v>6</v>
          </cell>
          <cell r="F379" t="str">
            <v>BEBIDAS</v>
          </cell>
          <cell r="G379" t="str">
            <v>BEBIDAS</v>
          </cell>
          <cell r="H379" t="str">
            <v>VINOS FINOS Y VARIETALES</v>
          </cell>
          <cell r="I379" t="str">
            <v>ESPAÑA</v>
          </cell>
          <cell r="J379" t="str">
            <v>BODEGA MUGA</v>
          </cell>
          <cell r="K379" t="str">
            <v>MUGA</v>
          </cell>
          <cell r="L379">
            <v>114</v>
          </cell>
          <cell r="M379" t="str">
            <v>APOLO IMPORT S.A. 2 - TRENTINO (114)</v>
          </cell>
          <cell r="N379">
            <v>0</v>
          </cell>
          <cell r="O379">
            <v>0</v>
          </cell>
          <cell r="P379">
            <v>1</v>
          </cell>
          <cell r="Q379">
            <v>1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 t="str">
            <v xml:space="preserve"> </v>
          </cell>
          <cell r="AK379" t="str">
            <v xml:space="preserve"> </v>
          </cell>
          <cell r="AL379" t="str">
            <v xml:space="preserve"> </v>
          </cell>
          <cell r="AM379" t="str">
            <v xml:space="preserve"> </v>
          </cell>
          <cell r="AN379" t="str">
            <v xml:space="preserve"> </v>
          </cell>
          <cell r="AO379" t="str">
            <v xml:space="preserve"> </v>
          </cell>
          <cell r="AP379">
            <v>0</v>
          </cell>
          <cell r="AQ379" t="str">
            <v>SV</v>
          </cell>
          <cell r="AR379" t="str">
            <v>SV</v>
          </cell>
          <cell r="AS379" t="str">
            <v>SV</v>
          </cell>
          <cell r="AT379" t="str">
            <v>SV</v>
          </cell>
          <cell r="AU379" t="str">
            <v>SV</v>
          </cell>
          <cell r="AV379">
            <v>124900.00006000001</v>
          </cell>
          <cell r="AW379">
            <v>124899.99907000001</v>
          </cell>
          <cell r="AX379">
            <v>144900</v>
          </cell>
          <cell r="AY379">
            <v>0.1601281019246783</v>
          </cell>
          <cell r="AZ379">
            <v>0.138026224568668</v>
          </cell>
          <cell r="BA379">
            <v>139900</v>
          </cell>
          <cell r="BB379">
            <v>3</v>
          </cell>
          <cell r="BC379">
            <v>0.12009607632341246</v>
          </cell>
          <cell r="BD379">
            <v>0.1072194420300214</v>
          </cell>
          <cell r="BE379">
            <v>132900</v>
          </cell>
          <cell r="BF379">
            <v>0</v>
          </cell>
          <cell r="BG379">
            <v>6.4051240481640681E-2</v>
          </cell>
          <cell r="BH379">
            <v>6.0195635364935995E-2</v>
          </cell>
        </row>
        <row r="380">
          <cell r="B380">
            <v>36433</v>
          </cell>
          <cell r="C380">
            <v>8414542060019</v>
          </cell>
          <cell r="D380" t="str">
            <v>VINO CAVA BRUT 750ml RVA CONDE HARO MUGA</v>
          </cell>
          <cell r="E380">
            <v>6</v>
          </cell>
          <cell r="F380" t="str">
            <v>BEBIDAS</v>
          </cell>
          <cell r="G380" t="str">
            <v>BEBIDAS</v>
          </cell>
          <cell r="H380" t="str">
            <v>VINOS FINOS Y VARIETALES</v>
          </cell>
          <cell r="I380" t="str">
            <v>ESPAÑA</v>
          </cell>
          <cell r="J380" t="str">
            <v>BODEGA MUGA</v>
          </cell>
          <cell r="K380" t="str">
            <v>MUGA</v>
          </cell>
          <cell r="L380">
            <v>114</v>
          </cell>
          <cell r="M380" t="str">
            <v>APOLO IMPORT S.A. 2 - TRENTINO (114)</v>
          </cell>
          <cell r="N380">
            <v>0</v>
          </cell>
          <cell r="O380">
            <v>0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 t="str">
            <v xml:space="preserve"> </v>
          </cell>
          <cell r="AK380" t="str">
            <v xml:space="preserve"> </v>
          </cell>
          <cell r="AL380" t="str">
            <v xml:space="preserve"> </v>
          </cell>
          <cell r="AM380" t="str">
            <v xml:space="preserve"> </v>
          </cell>
          <cell r="AN380" t="str">
            <v xml:space="preserve"> </v>
          </cell>
          <cell r="AO380" t="str">
            <v xml:space="preserve"> </v>
          </cell>
          <cell r="AP380" t="str">
            <v>SV</v>
          </cell>
          <cell r="AQ380" t="str">
            <v>SV</v>
          </cell>
          <cell r="AR380" t="str">
            <v>SV</v>
          </cell>
          <cell r="AS380" t="str">
            <v>SV</v>
          </cell>
          <cell r="AT380" t="str">
            <v>SV</v>
          </cell>
          <cell r="AU380" t="str">
            <v>SV</v>
          </cell>
          <cell r="AV380">
            <v>183224.99997999999</v>
          </cell>
          <cell r="AW380">
            <v>183225.00031</v>
          </cell>
          <cell r="AX380">
            <v>219900</v>
          </cell>
          <cell r="AY380">
            <v>0.20016373324602688</v>
          </cell>
          <cell r="AZ380">
            <v>0.16678035479763531</v>
          </cell>
          <cell r="BA380">
            <v>199900</v>
          </cell>
          <cell r="BB380">
            <v>3</v>
          </cell>
          <cell r="BC380">
            <v>9.1008323219103238E-2</v>
          </cell>
          <cell r="BD380">
            <v>8.3416708454227148E-2</v>
          </cell>
          <cell r="BE380">
            <v>0</v>
          </cell>
          <cell r="BF380">
            <v>0</v>
          </cell>
          <cell r="BG380">
            <v>-1</v>
          </cell>
          <cell r="BH380">
            <v>0</v>
          </cell>
        </row>
        <row r="381">
          <cell r="B381">
            <v>36436</v>
          </cell>
          <cell r="C381">
            <v>8414542065090</v>
          </cell>
          <cell r="D381" t="str">
            <v>VINO CAVA ROSE 750ml CONDE HARO MUGA</v>
          </cell>
          <cell r="E381">
            <v>6</v>
          </cell>
          <cell r="F381" t="str">
            <v>BEBIDAS</v>
          </cell>
          <cell r="G381" t="str">
            <v>BEBIDAS</v>
          </cell>
          <cell r="H381" t="str">
            <v>VINOS FINOS Y VARIETALES</v>
          </cell>
          <cell r="I381" t="str">
            <v>ESPAÑA</v>
          </cell>
          <cell r="J381" t="str">
            <v>BODEGA MUGA</v>
          </cell>
          <cell r="K381" t="str">
            <v>MUGA</v>
          </cell>
          <cell r="L381">
            <v>114</v>
          </cell>
          <cell r="M381" t="str">
            <v>APOLO IMPORT S.A. 2 - TRENTINO (114)</v>
          </cell>
          <cell r="N381">
            <v>0</v>
          </cell>
          <cell r="O381">
            <v>0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 t="str">
            <v xml:space="preserve"> </v>
          </cell>
          <cell r="AK381" t="str">
            <v xml:space="preserve"> </v>
          </cell>
          <cell r="AL381" t="str">
            <v xml:space="preserve"> </v>
          </cell>
          <cell r="AM381" t="str">
            <v xml:space="preserve"> </v>
          </cell>
          <cell r="AN381" t="str">
            <v xml:space="preserve"> </v>
          </cell>
          <cell r="AO381" t="str">
            <v xml:space="preserve"> </v>
          </cell>
          <cell r="AP381" t="str">
            <v>SV</v>
          </cell>
          <cell r="AQ381" t="str">
            <v>SV</v>
          </cell>
          <cell r="AR381" t="str">
            <v>SV</v>
          </cell>
          <cell r="AS381" t="str">
            <v>SV</v>
          </cell>
          <cell r="AT381" t="str">
            <v>SV</v>
          </cell>
          <cell r="AU381" t="str">
            <v>SV</v>
          </cell>
          <cell r="AV381">
            <v>183224.99997999999</v>
          </cell>
          <cell r="AW381">
            <v>183224.99997999999</v>
          </cell>
          <cell r="AX381">
            <v>219900</v>
          </cell>
          <cell r="AY381">
            <v>0.20016373324602688</v>
          </cell>
          <cell r="AZ381">
            <v>0.16678035479763531</v>
          </cell>
          <cell r="BA381">
            <v>199900</v>
          </cell>
          <cell r="BB381">
            <v>3</v>
          </cell>
          <cell r="BC381">
            <v>9.1008323219103238E-2</v>
          </cell>
          <cell r="BD381">
            <v>8.3416708454227148E-2</v>
          </cell>
          <cell r="BE381">
            <v>0</v>
          </cell>
          <cell r="BF381">
            <v>0</v>
          </cell>
          <cell r="BG381">
            <v>-1</v>
          </cell>
          <cell r="BH381">
            <v>0</v>
          </cell>
        </row>
        <row r="382">
          <cell r="B382">
            <v>36435</v>
          </cell>
          <cell r="C382">
            <v>8414542050133</v>
          </cell>
          <cell r="D382" t="str">
            <v>VINO ROSADO 750ml RIOJA MUGA</v>
          </cell>
          <cell r="E382">
            <v>6</v>
          </cell>
          <cell r="F382" t="str">
            <v>BEBIDAS</v>
          </cell>
          <cell r="G382" t="str">
            <v>BEBIDAS</v>
          </cell>
          <cell r="H382" t="str">
            <v>VINOS FINOS Y VARIETALES</v>
          </cell>
          <cell r="I382" t="str">
            <v>ESPAÑA</v>
          </cell>
          <cell r="J382" t="str">
            <v>BODEGA MUGA</v>
          </cell>
          <cell r="K382" t="str">
            <v>MUGA</v>
          </cell>
          <cell r="L382">
            <v>114</v>
          </cell>
          <cell r="M382" t="str">
            <v>APOLO IMPORT S.A. 2 - TRENTINO (114)</v>
          </cell>
          <cell r="N382">
            <v>0</v>
          </cell>
          <cell r="O382">
            <v>0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 t="str">
            <v xml:space="preserve"> </v>
          </cell>
          <cell r="AK382" t="str">
            <v xml:space="preserve"> </v>
          </cell>
          <cell r="AL382" t="str">
            <v xml:space="preserve"> </v>
          </cell>
          <cell r="AM382" t="str">
            <v xml:space="preserve"> </v>
          </cell>
          <cell r="AN382" t="str">
            <v xml:space="preserve"> </v>
          </cell>
          <cell r="AO382" t="str">
            <v xml:space="preserve"> </v>
          </cell>
          <cell r="AP382" t="str">
            <v>SV</v>
          </cell>
          <cell r="AQ382" t="str">
            <v>SV</v>
          </cell>
          <cell r="AR382" t="str">
            <v>SV</v>
          </cell>
          <cell r="AS382" t="str">
            <v>SV</v>
          </cell>
          <cell r="AT382" t="str">
            <v>SV</v>
          </cell>
          <cell r="AU382" t="str">
            <v>SV</v>
          </cell>
          <cell r="AV382">
            <v>124900.00006000001</v>
          </cell>
          <cell r="AW382">
            <v>124899.99918</v>
          </cell>
          <cell r="AX382">
            <v>139900</v>
          </cell>
          <cell r="AY382">
            <v>0.12009607632341246</v>
          </cell>
          <cell r="AZ382">
            <v>0.1072194420300214</v>
          </cell>
          <cell r="BA382">
            <v>134900</v>
          </cell>
          <cell r="BB382">
            <v>3</v>
          </cell>
          <cell r="BC382">
            <v>8.006405072214684E-2</v>
          </cell>
          <cell r="BD382">
            <v>7.4128983988139316E-2</v>
          </cell>
          <cell r="BE382">
            <v>127900</v>
          </cell>
          <cell r="BF382">
            <v>0</v>
          </cell>
          <cell r="BG382">
            <v>2.4019214880375062E-2</v>
          </cell>
          <cell r="BH382">
            <v>2.3455824394057814E-2</v>
          </cell>
        </row>
        <row r="383">
          <cell r="B383">
            <v>36437</v>
          </cell>
          <cell r="C383">
            <v>8414542055169</v>
          </cell>
          <cell r="D383" t="str">
            <v>VINO ROSE 750ml FLOR MUGA</v>
          </cell>
          <cell r="E383">
            <v>6</v>
          </cell>
          <cell r="F383" t="str">
            <v>BEBIDAS</v>
          </cell>
          <cell r="G383" t="str">
            <v>BEBIDAS</v>
          </cell>
          <cell r="H383" t="str">
            <v>VINOS FINOS Y VARIETALES</v>
          </cell>
          <cell r="I383" t="str">
            <v>ESPAÑA</v>
          </cell>
          <cell r="J383" t="str">
            <v>BODEGA MUGA</v>
          </cell>
          <cell r="K383" t="str">
            <v>MUGA</v>
          </cell>
          <cell r="L383">
            <v>114</v>
          </cell>
          <cell r="M383" t="str">
            <v>APOLO IMPORT S.A. 2 - TRENTINO (114)</v>
          </cell>
          <cell r="N383">
            <v>0</v>
          </cell>
          <cell r="O383">
            <v>0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1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 t="str">
            <v xml:space="preserve"> </v>
          </cell>
          <cell r="AK383" t="str">
            <v xml:space="preserve"> </v>
          </cell>
          <cell r="AL383" t="str">
            <v xml:space="preserve"> </v>
          </cell>
          <cell r="AM383" t="str">
            <v xml:space="preserve"> </v>
          </cell>
          <cell r="AN383" t="str">
            <v xml:space="preserve"> </v>
          </cell>
          <cell r="AO383" t="str">
            <v xml:space="preserve"> </v>
          </cell>
          <cell r="AP383" t="str">
            <v>SV</v>
          </cell>
          <cell r="AQ383" t="str">
            <v>SV</v>
          </cell>
          <cell r="AR383" t="str">
            <v>SV</v>
          </cell>
          <cell r="AS383" t="str">
            <v>SV</v>
          </cell>
          <cell r="AT383" t="str">
            <v>SV</v>
          </cell>
          <cell r="AU383" t="str">
            <v>SV</v>
          </cell>
          <cell r="AV383">
            <v>224900.00005</v>
          </cell>
          <cell r="AW383">
            <v>224900.00070999999</v>
          </cell>
          <cell r="AX383">
            <v>259900</v>
          </cell>
          <cell r="AY383">
            <v>0.15562472184179077</v>
          </cell>
          <cell r="AZ383">
            <v>0.13466717949211235</v>
          </cell>
          <cell r="BA383">
            <v>249900</v>
          </cell>
          <cell r="BB383">
            <v>3</v>
          </cell>
          <cell r="BC383">
            <v>0.11116051553775885</v>
          </cell>
          <cell r="BD383">
            <v>0.10004001580632252</v>
          </cell>
          <cell r="BE383">
            <v>0</v>
          </cell>
          <cell r="BF383">
            <v>0</v>
          </cell>
          <cell r="BG383">
            <v>-1</v>
          </cell>
          <cell r="BH383">
            <v>0</v>
          </cell>
        </row>
        <row r="384">
          <cell r="B384">
            <v>16830</v>
          </cell>
          <cell r="C384">
            <v>8002477090319</v>
          </cell>
          <cell r="D384" t="str">
            <v>VINO 750ml CHIANTI COLLEZIONE SENSI</v>
          </cell>
          <cell r="E384">
            <v>6</v>
          </cell>
          <cell r="F384" t="str">
            <v>BEBIDAS</v>
          </cell>
          <cell r="G384" t="str">
            <v>BEBIDAS</v>
          </cell>
          <cell r="H384" t="str">
            <v>VINOS FINOS Y VARIETALES</v>
          </cell>
          <cell r="I384" t="str">
            <v>ITALIA</v>
          </cell>
          <cell r="J384" t="str">
            <v>SENSI</v>
          </cell>
          <cell r="K384" t="str">
            <v>SENSI</v>
          </cell>
          <cell r="L384">
            <v>114</v>
          </cell>
          <cell r="M384" t="str">
            <v>APOLO IMPORT S.A. 2 - TRENTINO (114)</v>
          </cell>
          <cell r="N384">
            <v>2</v>
          </cell>
          <cell r="O384">
            <v>0</v>
          </cell>
          <cell r="P384">
            <v>3</v>
          </cell>
          <cell r="Q384">
            <v>3</v>
          </cell>
          <cell r="R384">
            <v>0</v>
          </cell>
          <cell r="S384">
            <v>0</v>
          </cell>
          <cell r="T384">
            <v>0</v>
          </cell>
          <cell r="U384">
            <v>0</v>
          </cell>
          <cell r="V384">
            <v>0</v>
          </cell>
          <cell r="W384">
            <v>2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 t="str">
            <v xml:space="preserve"> </v>
          </cell>
          <cell r="AK384" t="str">
            <v xml:space="preserve"> </v>
          </cell>
          <cell r="AL384" t="str">
            <v xml:space="preserve"> </v>
          </cell>
          <cell r="AM384" t="str">
            <v xml:space="preserve"> </v>
          </cell>
          <cell r="AN384" t="str">
            <v xml:space="preserve"> </v>
          </cell>
          <cell r="AO384" t="str">
            <v xml:space="preserve"> </v>
          </cell>
          <cell r="AP384">
            <v>0</v>
          </cell>
          <cell r="AQ384" t="str">
            <v>SV</v>
          </cell>
          <cell r="AR384" t="str">
            <v>SV</v>
          </cell>
          <cell r="AS384" t="str">
            <v>SV</v>
          </cell>
          <cell r="AT384" t="str">
            <v>SV</v>
          </cell>
          <cell r="AU384" t="str">
            <v>SV</v>
          </cell>
          <cell r="AV384">
            <v>66575.000029999996</v>
          </cell>
          <cell r="AW384">
            <v>62830.069940000001</v>
          </cell>
          <cell r="AX384">
            <v>79900</v>
          </cell>
          <cell r="AY384">
            <v>0.20015020599317301</v>
          </cell>
          <cell r="AZ384">
            <v>0.1667709633291615</v>
          </cell>
          <cell r="BA384">
            <v>75900</v>
          </cell>
          <cell r="BB384">
            <v>3</v>
          </cell>
          <cell r="BC384">
            <v>0.1400675924265562</v>
          </cell>
          <cell r="BD384">
            <v>0.12285902463768121</v>
          </cell>
          <cell r="BE384">
            <v>73900</v>
          </cell>
          <cell r="BF384">
            <v>6</v>
          </cell>
          <cell r="BG384">
            <v>0.11002628564324768</v>
          </cell>
          <cell r="BH384">
            <v>9.9120432611637402E-2</v>
          </cell>
        </row>
        <row r="385">
          <cell r="B385">
            <v>16831</v>
          </cell>
          <cell r="C385">
            <v>8002477090449</v>
          </cell>
          <cell r="D385" t="str">
            <v>VINO 750ml MONTEPULCIANO COLLEZIONE SENSI</v>
          </cell>
          <cell r="E385">
            <v>6</v>
          </cell>
          <cell r="F385" t="str">
            <v>BEBIDAS</v>
          </cell>
          <cell r="G385" t="str">
            <v>BEBIDAS</v>
          </cell>
          <cell r="H385" t="str">
            <v>VINOS FINOS Y VARIETALES</v>
          </cell>
          <cell r="I385" t="str">
            <v>ITALIA</v>
          </cell>
          <cell r="J385" t="str">
            <v>SENSI</v>
          </cell>
          <cell r="K385" t="str">
            <v>SENSI</v>
          </cell>
          <cell r="L385">
            <v>114</v>
          </cell>
          <cell r="M385" t="str">
            <v>APOLO IMPORT S.A. 2 - TRENTINO (114)</v>
          </cell>
          <cell r="N385">
            <v>0</v>
          </cell>
          <cell r="O385">
            <v>0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1</v>
          </cell>
          <cell r="W385">
            <v>0</v>
          </cell>
          <cell r="X385">
            <v>1</v>
          </cell>
          <cell r="Y385">
            <v>1</v>
          </cell>
          <cell r="Z385">
            <v>1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1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 t="str">
            <v xml:space="preserve"> </v>
          </cell>
          <cell r="AK385" t="str">
            <v xml:space="preserve"> </v>
          </cell>
          <cell r="AL385" t="str">
            <v xml:space="preserve"> </v>
          </cell>
          <cell r="AM385" t="str">
            <v xml:space="preserve"> </v>
          </cell>
          <cell r="AN385" t="str">
            <v xml:space="preserve"> </v>
          </cell>
          <cell r="AO385" t="str">
            <v xml:space="preserve"> </v>
          </cell>
          <cell r="AP385" t="str">
            <v>SV</v>
          </cell>
          <cell r="AQ385" t="str">
            <v>SV</v>
          </cell>
          <cell r="AR385">
            <v>0</v>
          </cell>
          <cell r="AS385" t="str">
            <v>SV</v>
          </cell>
          <cell r="AT385" t="str">
            <v>SV</v>
          </cell>
          <cell r="AU385" t="str">
            <v>SV</v>
          </cell>
          <cell r="AV385">
            <v>66575.000029999996</v>
          </cell>
          <cell r="AW385">
            <v>63768.743719999999</v>
          </cell>
          <cell r="AX385">
            <v>79900</v>
          </cell>
          <cell r="AY385">
            <v>0.20015020599317301</v>
          </cell>
          <cell r="AZ385">
            <v>0.1667709633291615</v>
          </cell>
          <cell r="BA385">
            <v>75900</v>
          </cell>
          <cell r="BB385">
            <v>3</v>
          </cell>
          <cell r="BC385">
            <v>0.1400675924265562</v>
          </cell>
          <cell r="BD385">
            <v>0.12285902463768121</v>
          </cell>
          <cell r="BE385">
            <v>73900</v>
          </cell>
          <cell r="BF385">
            <v>6</v>
          </cell>
          <cell r="BG385">
            <v>0.11002628564324768</v>
          </cell>
          <cell r="BH385">
            <v>9.9120432611637402E-2</v>
          </cell>
        </row>
        <row r="386">
          <cell r="B386">
            <v>24695</v>
          </cell>
          <cell r="C386">
            <v>8002477173494</v>
          </cell>
          <cell r="D386" t="str">
            <v>VINO 750ml NERO D'AVOLA DOC SICILIA SENSI</v>
          </cell>
          <cell r="E386">
            <v>6</v>
          </cell>
          <cell r="F386" t="str">
            <v>BEBIDAS</v>
          </cell>
          <cell r="G386" t="str">
            <v>BEBIDAS</v>
          </cell>
          <cell r="H386" t="str">
            <v>VINOS FINOS Y VARIETALES</v>
          </cell>
          <cell r="I386" t="str">
            <v>ITALIA</v>
          </cell>
          <cell r="J386" t="str">
            <v>SENSI</v>
          </cell>
          <cell r="K386" t="str">
            <v>SENSI</v>
          </cell>
          <cell r="L386">
            <v>114</v>
          </cell>
          <cell r="M386" t="str">
            <v>APOLO IMPORT S.A. 2 - TRENTINO (114)</v>
          </cell>
          <cell r="N386">
            <v>2</v>
          </cell>
          <cell r="O386">
            <v>0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1</v>
          </cell>
          <cell r="W386">
            <v>1</v>
          </cell>
          <cell r="X386">
            <v>0</v>
          </cell>
          <cell r="Y386">
            <v>1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 t="str">
            <v xml:space="preserve"> </v>
          </cell>
          <cell r="AK386" t="str">
            <v xml:space="preserve"> </v>
          </cell>
          <cell r="AL386" t="str">
            <v xml:space="preserve"> </v>
          </cell>
          <cell r="AM386" t="str">
            <v xml:space="preserve"> </v>
          </cell>
          <cell r="AN386" t="str">
            <v xml:space="preserve"> </v>
          </cell>
          <cell r="AO386" t="str">
            <v xml:space="preserve"> </v>
          </cell>
          <cell r="AP386" t="str">
            <v>SV</v>
          </cell>
          <cell r="AQ386" t="str">
            <v>SV</v>
          </cell>
          <cell r="AR386">
            <v>0</v>
          </cell>
          <cell r="AS386" t="str">
            <v>SV</v>
          </cell>
          <cell r="AT386" t="str">
            <v>SV</v>
          </cell>
          <cell r="AU386" t="str">
            <v>SV</v>
          </cell>
          <cell r="AV386">
            <v>66575.000029999996</v>
          </cell>
          <cell r="AW386">
            <v>62730.16519</v>
          </cell>
          <cell r="AX386">
            <v>79900</v>
          </cell>
          <cell r="AY386">
            <v>0.20015020599317301</v>
          </cell>
          <cell r="AZ386">
            <v>0.1667709633291615</v>
          </cell>
          <cell r="BA386">
            <v>75900</v>
          </cell>
          <cell r="BB386">
            <v>3</v>
          </cell>
          <cell r="BC386">
            <v>0.1400675924265562</v>
          </cell>
          <cell r="BD386">
            <v>0.12285902463768121</v>
          </cell>
          <cell r="BE386">
            <v>73900</v>
          </cell>
          <cell r="BF386">
            <v>6</v>
          </cell>
          <cell r="BG386">
            <v>0.11002628564324768</v>
          </cell>
          <cell r="BH386">
            <v>9.9120432611637402E-2</v>
          </cell>
        </row>
        <row r="387">
          <cell r="B387">
            <v>16833</v>
          </cell>
          <cell r="C387">
            <v>8002477090500</v>
          </cell>
          <cell r="D387" t="str">
            <v>VINO 750ml PRIMITIVO COLLEZIONE SENSI</v>
          </cell>
          <cell r="E387">
            <v>6</v>
          </cell>
          <cell r="F387" t="str">
            <v>BEBIDAS</v>
          </cell>
          <cell r="G387" t="str">
            <v>BEBIDAS</v>
          </cell>
          <cell r="H387" t="str">
            <v>VINOS FINOS Y VARIETALES</v>
          </cell>
          <cell r="I387" t="str">
            <v>ITALIA</v>
          </cell>
          <cell r="J387" t="str">
            <v>SENSI</v>
          </cell>
          <cell r="K387" t="str">
            <v>SENSI</v>
          </cell>
          <cell r="L387">
            <v>114</v>
          </cell>
          <cell r="M387" t="str">
            <v>APOLO IMPORT S.A. 2 - TRENTINO (114)</v>
          </cell>
          <cell r="N387">
            <v>0</v>
          </cell>
          <cell r="O387">
            <v>0</v>
          </cell>
          <cell r="P387">
            <v>0</v>
          </cell>
          <cell r="Q387">
            <v>0</v>
          </cell>
          <cell r="R387">
            <v>0</v>
          </cell>
          <cell r="S387">
            <v>3</v>
          </cell>
          <cell r="T387">
            <v>2</v>
          </cell>
          <cell r="U387">
            <v>1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1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>
            <v>0</v>
          </cell>
          <cell r="AJ387" t="str">
            <v xml:space="preserve"> </v>
          </cell>
          <cell r="AK387" t="str">
            <v xml:space="preserve"> </v>
          </cell>
          <cell r="AL387" t="str">
            <v xml:space="preserve"> </v>
          </cell>
          <cell r="AM387" t="str">
            <v xml:space="preserve"> </v>
          </cell>
          <cell r="AN387" t="str">
            <v xml:space="preserve"> </v>
          </cell>
          <cell r="AO387" t="str">
            <v xml:space="preserve"> </v>
          </cell>
          <cell r="AP387" t="str">
            <v>SV</v>
          </cell>
          <cell r="AQ387">
            <v>0</v>
          </cell>
          <cell r="AR387" t="str">
            <v>SV</v>
          </cell>
          <cell r="AS387" t="str">
            <v>SV</v>
          </cell>
          <cell r="AT387" t="str">
            <v>SV</v>
          </cell>
          <cell r="AU387" t="str">
            <v>SV</v>
          </cell>
          <cell r="AV387">
            <v>66575.000029999996</v>
          </cell>
          <cell r="AW387">
            <v>62067.691290000002</v>
          </cell>
          <cell r="AX387">
            <v>79900</v>
          </cell>
          <cell r="AY387">
            <v>0.20015020599317301</v>
          </cell>
          <cell r="AZ387">
            <v>0.1667709633291615</v>
          </cell>
          <cell r="BA387">
            <v>75900</v>
          </cell>
          <cell r="BB387">
            <v>3</v>
          </cell>
          <cell r="BC387">
            <v>0.1400675924265562</v>
          </cell>
          <cell r="BD387">
            <v>0.12285902463768121</v>
          </cell>
          <cell r="BE387">
            <v>73900</v>
          </cell>
          <cell r="BF387">
            <v>6</v>
          </cell>
          <cell r="BG387">
            <v>0.11002628564324768</v>
          </cell>
          <cell r="BH387">
            <v>9.9120432611637402E-2</v>
          </cell>
        </row>
        <row r="388">
          <cell r="B388">
            <v>16834</v>
          </cell>
          <cell r="C388">
            <v>8002477090210</v>
          </cell>
          <cell r="D388" t="str">
            <v>VINO 750ml SANGIOVESE COLLEZIONE SENSI</v>
          </cell>
          <cell r="E388">
            <v>6</v>
          </cell>
          <cell r="F388" t="str">
            <v>BEBIDAS</v>
          </cell>
          <cell r="G388" t="str">
            <v>BEBIDAS</v>
          </cell>
          <cell r="H388" t="str">
            <v>VINOS FINOS Y VARIETALES</v>
          </cell>
          <cell r="I388" t="str">
            <v>ITALIA</v>
          </cell>
          <cell r="J388" t="str">
            <v>SENSI</v>
          </cell>
          <cell r="K388" t="str">
            <v>SENSI</v>
          </cell>
          <cell r="L388">
            <v>114</v>
          </cell>
          <cell r="M388" t="str">
            <v>APOLO IMPORT S.A. 2 - TRENTINO (114)</v>
          </cell>
          <cell r="N388">
            <v>0</v>
          </cell>
          <cell r="O388">
            <v>0</v>
          </cell>
          <cell r="P388">
            <v>0</v>
          </cell>
          <cell r="Q388">
            <v>0</v>
          </cell>
          <cell r="R388">
            <v>4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1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1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 t="str">
            <v xml:space="preserve"> </v>
          </cell>
          <cell r="AK388" t="str">
            <v xml:space="preserve"> </v>
          </cell>
          <cell r="AL388" t="str">
            <v xml:space="preserve"> </v>
          </cell>
          <cell r="AM388" t="str">
            <v xml:space="preserve"> </v>
          </cell>
          <cell r="AN388" t="str">
            <v xml:space="preserve"> </v>
          </cell>
          <cell r="AO388" t="str">
            <v xml:space="preserve"> </v>
          </cell>
          <cell r="AP388" t="str">
            <v>SV</v>
          </cell>
          <cell r="AQ388" t="str">
            <v>SV</v>
          </cell>
          <cell r="AR388" t="str">
            <v>SV</v>
          </cell>
          <cell r="AS388" t="str">
            <v>SV</v>
          </cell>
          <cell r="AT388" t="str">
            <v>SV</v>
          </cell>
          <cell r="AU388" t="str">
            <v>SV</v>
          </cell>
          <cell r="AV388">
            <v>66575.000029999996</v>
          </cell>
          <cell r="AW388">
            <v>61388.418409999998</v>
          </cell>
          <cell r="AX388">
            <v>79900</v>
          </cell>
          <cell r="AY388">
            <v>0.20015020599317301</v>
          </cell>
          <cell r="AZ388">
            <v>0.1667709633291615</v>
          </cell>
          <cell r="BA388">
            <v>75900</v>
          </cell>
          <cell r="BB388">
            <v>3</v>
          </cell>
          <cell r="BC388">
            <v>0.1400675924265562</v>
          </cell>
          <cell r="BD388">
            <v>0.12285902463768121</v>
          </cell>
          <cell r="BE388">
            <v>73900</v>
          </cell>
          <cell r="BF388">
            <v>6</v>
          </cell>
          <cell r="BG388">
            <v>0.11002628564324768</v>
          </cell>
          <cell r="BH388">
            <v>9.9120432611637402E-2</v>
          </cell>
        </row>
        <row r="389">
          <cell r="B389">
            <v>16832</v>
          </cell>
          <cell r="C389">
            <v>8002477173470</v>
          </cell>
          <cell r="D389" t="str">
            <v>VINO PINOT 750ml GRIGIO COLLEZIONE SENSI</v>
          </cell>
          <cell r="E389">
            <v>6</v>
          </cell>
          <cell r="F389" t="str">
            <v>BEBIDAS</v>
          </cell>
          <cell r="G389" t="str">
            <v>BEBIDAS</v>
          </cell>
          <cell r="H389" t="str">
            <v>VINOS FINOS Y VARIETALES</v>
          </cell>
          <cell r="I389" t="str">
            <v>ITALIA</v>
          </cell>
          <cell r="J389" t="str">
            <v>SENSI</v>
          </cell>
          <cell r="K389" t="str">
            <v>SENSI</v>
          </cell>
          <cell r="L389">
            <v>114</v>
          </cell>
          <cell r="M389" t="str">
            <v>APOLO IMPORT S.A. 2 - TRENTINO (114)</v>
          </cell>
          <cell r="N389">
            <v>1</v>
          </cell>
          <cell r="O389">
            <v>1</v>
          </cell>
          <cell r="P389">
            <v>1</v>
          </cell>
          <cell r="Q389">
            <v>1</v>
          </cell>
          <cell r="R389">
            <v>0</v>
          </cell>
          <cell r="S389">
            <v>1</v>
          </cell>
          <cell r="T389">
            <v>0</v>
          </cell>
          <cell r="U389">
            <v>0</v>
          </cell>
          <cell r="V389">
            <v>1</v>
          </cell>
          <cell r="W389">
            <v>0</v>
          </cell>
          <cell r="X389">
            <v>1</v>
          </cell>
          <cell r="Y389">
            <v>0</v>
          </cell>
          <cell r="Z389">
            <v>0</v>
          </cell>
          <cell r="AA389">
            <v>0</v>
          </cell>
          <cell r="AB389">
            <v>1</v>
          </cell>
          <cell r="AC389">
            <v>1</v>
          </cell>
          <cell r="AD389">
            <v>1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 t="str">
            <v xml:space="preserve"> </v>
          </cell>
          <cell r="AK389" t="str">
            <v xml:space="preserve"> </v>
          </cell>
          <cell r="AL389" t="str">
            <v xml:space="preserve"> </v>
          </cell>
          <cell r="AM389" t="str">
            <v xml:space="preserve"> </v>
          </cell>
          <cell r="AN389" t="str">
            <v xml:space="preserve"> </v>
          </cell>
          <cell r="AO389" t="str">
            <v xml:space="preserve"> </v>
          </cell>
          <cell r="AP389">
            <v>0</v>
          </cell>
          <cell r="AQ389" t="str">
            <v>SV</v>
          </cell>
          <cell r="AR389" t="str">
            <v>SV</v>
          </cell>
          <cell r="AS389">
            <v>0</v>
          </cell>
          <cell r="AT389" t="str">
            <v>SV</v>
          </cell>
          <cell r="AU389" t="str">
            <v>SV</v>
          </cell>
          <cell r="AV389">
            <v>66575.000029999996</v>
          </cell>
          <cell r="AW389">
            <v>63431.245900000002</v>
          </cell>
          <cell r="AX389">
            <v>79900</v>
          </cell>
          <cell r="AY389">
            <v>0.20015020599317301</v>
          </cell>
          <cell r="AZ389">
            <v>0.1667709633291615</v>
          </cell>
          <cell r="BA389">
            <v>75900</v>
          </cell>
          <cell r="BB389">
            <v>3</v>
          </cell>
          <cell r="BC389">
            <v>0.1400675924265562</v>
          </cell>
          <cell r="BD389">
            <v>0.12285902463768121</v>
          </cell>
          <cell r="BE389">
            <v>73900</v>
          </cell>
          <cell r="BF389">
            <v>6</v>
          </cell>
          <cell r="BG389">
            <v>0.11002628564324768</v>
          </cell>
          <cell r="BH389">
            <v>9.9120432611637402E-2</v>
          </cell>
        </row>
        <row r="390">
          <cell r="B390">
            <v>16835</v>
          </cell>
          <cell r="C390">
            <v>8002477972615</v>
          </cell>
          <cell r="D390" t="str">
            <v>VINO ROSA 750ml TUA ROSATO SENSI</v>
          </cell>
          <cell r="E390">
            <v>6</v>
          </cell>
          <cell r="F390" t="str">
            <v>BEBIDAS</v>
          </cell>
          <cell r="G390" t="str">
            <v>BEBIDAS</v>
          </cell>
          <cell r="H390" t="str">
            <v>VINOS FINOS Y VARIETALES</v>
          </cell>
          <cell r="I390" t="str">
            <v>ITALIA</v>
          </cell>
          <cell r="J390" t="str">
            <v>SENSI</v>
          </cell>
          <cell r="K390" t="str">
            <v>SENSI</v>
          </cell>
          <cell r="L390">
            <v>114</v>
          </cell>
          <cell r="M390" t="str">
            <v>APOLO IMPORT S.A. 2 - TRENTINO (114)</v>
          </cell>
          <cell r="N390">
            <v>1</v>
          </cell>
          <cell r="O390">
            <v>0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1</v>
          </cell>
          <cell r="AA390">
            <v>0</v>
          </cell>
          <cell r="AB390">
            <v>1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 t="str">
            <v xml:space="preserve"> </v>
          </cell>
          <cell r="AK390" t="str">
            <v xml:space="preserve"> </v>
          </cell>
          <cell r="AL390" t="str">
            <v xml:space="preserve"> </v>
          </cell>
          <cell r="AM390" t="str">
            <v xml:space="preserve"> </v>
          </cell>
          <cell r="AN390" t="str">
            <v xml:space="preserve"> </v>
          </cell>
          <cell r="AO390" t="str">
            <v xml:space="preserve"> </v>
          </cell>
          <cell r="AP390" t="str">
            <v>SV</v>
          </cell>
          <cell r="AQ390" t="str">
            <v>SV</v>
          </cell>
          <cell r="AR390" t="str">
            <v>SV</v>
          </cell>
          <cell r="AS390" t="str">
            <v>SV</v>
          </cell>
          <cell r="AT390" t="str">
            <v>SV</v>
          </cell>
          <cell r="AU390" t="str">
            <v>SV</v>
          </cell>
          <cell r="AV390">
            <v>108249.99999</v>
          </cell>
          <cell r="AW390">
            <v>107921.24046</v>
          </cell>
          <cell r="AX390">
            <v>129900</v>
          </cell>
          <cell r="AY390">
            <v>0.20000000011085461</v>
          </cell>
          <cell r="AZ390">
            <v>0.16666666674364899</v>
          </cell>
          <cell r="BA390">
            <v>124900</v>
          </cell>
          <cell r="BB390">
            <v>2</v>
          </cell>
          <cell r="BC390">
            <v>0.15381062366316955</v>
          </cell>
          <cell r="BD390">
            <v>0.13330664539631709</v>
          </cell>
          <cell r="BE390">
            <v>119900</v>
          </cell>
          <cell r="BF390">
            <v>6</v>
          </cell>
          <cell r="BG390">
            <v>0.10762124721548472</v>
          </cell>
          <cell r="BH390">
            <v>9.7164303669724797E-2</v>
          </cell>
        </row>
        <row r="391">
          <cell r="B391">
            <v>16488</v>
          </cell>
          <cell r="C391">
            <v>8005369001462</v>
          </cell>
          <cell r="D391" t="str">
            <v>VINO 750ml AMARONE VALPOLICELLA DOCG ZENI</v>
          </cell>
          <cell r="E391">
            <v>6</v>
          </cell>
          <cell r="F391" t="str">
            <v>BEBIDAS</v>
          </cell>
          <cell r="G391" t="str">
            <v>BEBIDAS</v>
          </cell>
          <cell r="H391" t="str">
            <v>VINOS FINOS Y VARIETALES</v>
          </cell>
          <cell r="I391" t="str">
            <v>ITALIA</v>
          </cell>
          <cell r="J391" t="str">
            <v>ZENI</v>
          </cell>
          <cell r="K391" t="str">
            <v>ZENI</v>
          </cell>
          <cell r="L391">
            <v>114</v>
          </cell>
          <cell r="M391" t="str">
            <v>APOLO IMPORT S.A. 2 - TRENTINO (114)</v>
          </cell>
          <cell r="N391">
            <v>0</v>
          </cell>
          <cell r="O391">
            <v>0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 t="str">
            <v xml:space="preserve"> </v>
          </cell>
          <cell r="AK391" t="str">
            <v xml:space="preserve"> </v>
          </cell>
          <cell r="AL391" t="str">
            <v xml:space="preserve"> </v>
          </cell>
          <cell r="AM391" t="str">
            <v xml:space="preserve"> </v>
          </cell>
          <cell r="AN391" t="str">
            <v xml:space="preserve"> </v>
          </cell>
          <cell r="AO391" t="str">
            <v xml:space="preserve"> </v>
          </cell>
          <cell r="AP391" t="str">
            <v>SV</v>
          </cell>
          <cell r="AQ391" t="str">
            <v>SV</v>
          </cell>
          <cell r="AR391" t="str">
            <v>SV</v>
          </cell>
          <cell r="AS391" t="str">
            <v>SV</v>
          </cell>
          <cell r="AT391" t="str">
            <v>SV</v>
          </cell>
          <cell r="AU391" t="str">
            <v>SV</v>
          </cell>
          <cell r="AV391">
            <v>383219.99999799998</v>
          </cell>
          <cell r="AW391">
            <v>329150.00018999999</v>
          </cell>
          <cell r="AX391">
            <v>419900</v>
          </cell>
          <cell r="AY391">
            <v>9.5715254950658801E-2</v>
          </cell>
          <cell r="AZ391">
            <v>8.7354131940938357E-2</v>
          </cell>
          <cell r="BA391">
            <v>399900</v>
          </cell>
          <cell r="BB391">
            <v>3</v>
          </cell>
          <cell r="BC391">
            <v>4.3525912014213963E-2</v>
          </cell>
          <cell r="BD391">
            <v>4.1710427611903016E-2</v>
          </cell>
          <cell r="BE391">
            <v>0</v>
          </cell>
          <cell r="BF391">
            <v>0</v>
          </cell>
          <cell r="BG391">
            <v>-1</v>
          </cell>
          <cell r="BH391">
            <v>0</v>
          </cell>
        </row>
        <row r="392">
          <cell r="B392">
            <v>16489</v>
          </cell>
          <cell r="C392">
            <v>8051499870003</v>
          </cell>
          <cell r="D392" t="str">
            <v>VINO 750ml BARDOLINO SUP DOCG ZENI</v>
          </cell>
          <cell r="E392">
            <v>6</v>
          </cell>
          <cell r="F392" t="str">
            <v>BEBIDAS</v>
          </cell>
          <cell r="G392" t="str">
            <v>BEBIDAS</v>
          </cell>
          <cell r="H392" t="str">
            <v>VINOS FINOS Y VARIETALES</v>
          </cell>
          <cell r="I392" t="str">
            <v>ITALIA</v>
          </cell>
          <cell r="J392" t="str">
            <v>ZENI</v>
          </cell>
          <cell r="K392" t="str">
            <v>ZENI</v>
          </cell>
          <cell r="L392">
            <v>114</v>
          </cell>
          <cell r="M392" t="str">
            <v>APOLO IMPORT S.A. 2 - TRENTINO (114)</v>
          </cell>
          <cell r="N392">
            <v>0</v>
          </cell>
          <cell r="O392">
            <v>0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2</v>
          </cell>
          <cell r="U392">
            <v>1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 t="str">
            <v xml:space="preserve"> </v>
          </cell>
          <cell r="AK392" t="str">
            <v xml:space="preserve"> </v>
          </cell>
          <cell r="AL392" t="str">
            <v xml:space="preserve"> </v>
          </cell>
          <cell r="AM392" t="str">
            <v xml:space="preserve"> </v>
          </cell>
          <cell r="AN392" t="str">
            <v xml:space="preserve"> </v>
          </cell>
          <cell r="AO392" t="str">
            <v xml:space="preserve"> </v>
          </cell>
          <cell r="AP392" t="str">
            <v>SV</v>
          </cell>
          <cell r="AQ392">
            <v>0</v>
          </cell>
          <cell r="AR392" t="str">
            <v>SV</v>
          </cell>
          <cell r="AS392" t="str">
            <v>SV</v>
          </cell>
          <cell r="AT392" t="str">
            <v>SV</v>
          </cell>
          <cell r="AU392" t="str">
            <v>SV</v>
          </cell>
          <cell r="AV392">
            <v>174925.00003</v>
          </cell>
          <cell r="AW392">
            <v>167122.77757999999</v>
          </cell>
          <cell r="AX392">
            <v>209900</v>
          </cell>
          <cell r="AY392">
            <v>0.19994283243676847</v>
          </cell>
          <cell r="AZ392">
            <v>0.16662696507860889</v>
          </cell>
          <cell r="BA392">
            <v>199900</v>
          </cell>
          <cell r="BB392">
            <v>3</v>
          </cell>
          <cell r="BC392">
            <v>0.1427754750076704</v>
          </cell>
          <cell r="BD392">
            <v>0.12493746858429217</v>
          </cell>
          <cell r="BE392">
            <v>0</v>
          </cell>
          <cell r="BF392">
            <v>0</v>
          </cell>
          <cell r="BG392">
            <v>-1</v>
          </cell>
          <cell r="BH392">
            <v>0</v>
          </cell>
        </row>
        <row r="393">
          <cell r="B393">
            <v>18752</v>
          </cell>
          <cell r="C393">
            <v>8005369001332</v>
          </cell>
          <cell r="D393" t="str">
            <v>VINO 750ml RECIOTO VALPOLICELLA DOCG ZENI</v>
          </cell>
          <cell r="E393">
            <v>6</v>
          </cell>
          <cell r="F393" t="str">
            <v>BEBIDAS</v>
          </cell>
          <cell r="G393" t="str">
            <v>BEBIDAS</v>
          </cell>
          <cell r="H393" t="str">
            <v>VINOS FINOS Y VARIETALES</v>
          </cell>
          <cell r="I393" t="str">
            <v>ITALIA</v>
          </cell>
          <cell r="J393" t="str">
            <v>ZENI</v>
          </cell>
          <cell r="K393" t="str">
            <v>ZENI</v>
          </cell>
          <cell r="L393">
            <v>114</v>
          </cell>
          <cell r="M393" t="str">
            <v>APOLO IMPORT S.A. 2 - TRENTINO (114)</v>
          </cell>
          <cell r="N393">
            <v>0</v>
          </cell>
          <cell r="O393">
            <v>0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 t="str">
            <v xml:space="preserve"> </v>
          </cell>
          <cell r="AK393" t="str">
            <v xml:space="preserve"> </v>
          </cell>
          <cell r="AL393" t="str">
            <v xml:space="preserve"> </v>
          </cell>
          <cell r="AM393" t="str">
            <v xml:space="preserve"> </v>
          </cell>
          <cell r="AN393" t="str">
            <v xml:space="preserve"> </v>
          </cell>
          <cell r="AO393" t="str">
            <v xml:space="preserve"> </v>
          </cell>
          <cell r="AP393" t="str">
            <v>SV</v>
          </cell>
          <cell r="AQ393" t="str">
            <v>SV</v>
          </cell>
          <cell r="AR393" t="str">
            <v>SV</v>
          </cell>
          <cell r="AS393" t="str">
            <v>SV</v>
          </cell>
          <cell r="AT393" t="str">
            <v>SV</v>
          </cell>
          <cell r="AU393" t="str">
            <v>SV</v>
          </cell>
          <cell r="AV393">
            <v>466580.00004000001</v>
          </cell>
          <cell r="AW393">
            <v>466579.99999600003</v>
          </cell>
          <cell r="AX393">
            <v>359900</v>
          </cell>
          <cell r="AY393">
            <v>-0.22864246223767482</v>
          </cell>
          <cell r="AZ393">
            <v>-0.29641567113086975</v>
          </cell>
          <cell r="BA393">
            <v>349900</v>
          </cell>
          <cell r="BB393">
            <v>3</v>
          </cell>
          <cell r="BC393">
            <v>-0.25007501399544985</v>
          </cell>
          <cell r="BD393">
            <v>-0.33346670488711067</v>
          </cell>
          <cell r="BE393">
            <v>0</v>
          </cell>
          <cell r="BF393">
            <v>0</v>
          </cell>
          <cell r="BG393">
            <v>-1</v>
          </cell>
          <cell r="BH393">
            <v>0</v>
          </cell>
        </row>
        <row r="394">
          <cell r="B394">
            <v>13800</v>
          </cell>
          <cell r="C394">
            <v>7730429000857</v>
          </cell>
          <cell r="D394" t="str">
            <v>VINO CAB SAUVIGNON 750ml CATAMAYOR</v>
          </cell>
          <cell r="E394">
            <v>1</v>
          </cell>
          <cell r="F394" t="str">
            <v>BEBIDAS</v>
          </cell>
          <cell r="G394" t="str">
            <v>BEBIDAS</v>
          </cell>
          <cell r="H394" t="str">
            <v>VINOS FINOS Y VARIETALES</v>
          </cell>
          <cell r="I394" t="str">
            <v>URUGUAY</v>
          </cell>
          <cell r="J394" t="str">
            <v>BRESESTI</v>
          </cell>
          <cell r="K394" t="str">
            <v>CATAMAYOR</v>
          </cell>
          <cell r="L394">
            <v>114</v>
          </cell>
          <cell r="M394" t="str">
            <v>APOLO IMPORT S.A. 2 - TRENTINO (114)</v>
          </cell>
          <cell r="N394">
            <v>0</v>
          </cell>
          <cell r="O394">
            <v>0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1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1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 t="str">
            <v xml:space="preserve"> </v>
          </cell>
          <cell r="AK394" t="str">
            <v xml:space="preserve"> </v>
          </cell>
          <cell r="AL394" t="str">
            <v xml:space="preserve"> </v>
          </cell>
          <cell r="AM394" t="str">
            <v xml:space="preserve"> </v>
          </cell>
          <cell r="AN394" t="str">
            <v xml:space="preserve"> </v>
          </cell>
          <cell r="AO394" t="str">
            <v xml:space="preserve"> </v>
          </cell>
          <cell r="AP394" t="str">
            <v>SV</v>
          </cell>
          <cell r="AQ394" t="str">
            <v>SV</v>
          </cell>
          <cell r="AR394" t="str">
            <v>SV</v>
          </cell>
          <cell r="AS394" t="str">
            <v>SV</v>
          </cell>
          <cell r="AT394" t="str">
            <v>SV</v>
          </cell>
          <cell r="AU394" t="str">
            <v>SV</v>
          </cell>
          <cell r="AV394">
            <v>66575.000029999996</v>
          </cell>
          <cell r="AW394">
            <v>63274.082849999999</v>
          </cell>
          <cell r="AX394">
            <v>79900</v>
          </cell>
          <cell r="AY394">
            <v>0.20015020599317301</v>
          </cell>
          <cell r="AZ394">
            <v>0.1667709633291615</v>
          </cell>
          <cell r="BA394">
            <v>75900</v>
          </cell>
          <cell r="BB394">
            <v>3</v>
          </cell>
          <cell r="BC394">
            <v>0.1400675924265562</v>
          </cell>
          <cell r="BD394">
            <v>0.12285902463768121</v>
          </cell>
          <cell r="BE394">
            <v>72900</v>
          </cell>
          <cell r="BF394">
            <v>6</v>
          </cell>
          <cell r="BG394">
            <v>9.500563225159353E-2</v>
          </cell>
          <cell r="BH394">
            <v>8.6762688203017899E-2</v>
          </cell>
        </row>
        <row r="395">
          <cell r="B395">
            <v>13804</v>
          </cell>
          <cell r="C395">
            <v>7730429002042</v>
          </cell>
          <cell r="D395" t="str">
            <v>VINO GRAND 750ml CATAMAYOR</v>
          </cell>
          <cell r="E395">
            <v>1</v>
          </cell>
          <cell r="F395" t="str">
            <v>BEBIDAS</v>
          </cell>
          <cell r="G395" t="str">
            <v>BEBIDAS</v>
          </cell>
          <cell r="H395" t="str">
            <v>VINOS FINOS Y VARIETALES</v>
          </cell>
          <cell r="I395" t="str">
            <v>URUGUAY</v>
          </cell>
          <cell r="J395" t="str">
            <v>BRESESTI</v>
          </cell>
          <cell r="K395" t="str">
            <v>CATAMAYOR</v>
          </cell>
          <cell r="L395">
            <v>114</v>
          </cell>
          <cell r="M395" t="str">
            <v>APOLO IMPORT S.A. 2 - TRENTINO (114)</v>
          </cell>
          <cell r="N395">
            <v>0</v>
          </cell>
          <cell r="O395">
            <v>0</v>
          </cell>
          <cell r="P395">
            <v>0</v>
          </cell>
          <cell r="Q395">
            <v>0</v>
          </cell>
          <cell r="R395">
            <v>1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 t="str">
            <v xml:space="preserve"> </v>
          </cell>
          <cell r="AK395" t="str">
            <v xml:space="preserve"> </v>
          </cell>
          <cell r="AL395" t="str">
            <v xml:space="preserve"> </v>
          </cell>
          <cell r="AM395" t="str">
            <v xml:space="preserve"> </v>
          </cell>
          <cell r="AN395" t="str">
            <v xml:space="preserve"> </v>
          </cell>
          <cell r="AO395" t="str">
            <v xml:space="preserve"> </v>
          </cell>
          <cell r="AP395" t="str">
            <v>SV</v>
          </cell>
          <cell r="AQ395" t="str">
            <v>SV</v>
          </cell>
          <cell r="AR395" t="str">
            <v>SV</v>
          </cell>
          <cell r="AS395" t="str">
            <v>SV</v>
          </cell>
          <cell r="AT395" t="str">
            <v>SV</v>
          </cell>
          <cell r="AU395" t="str">
            <v>SV</v>
          </cell>
          <cell r="AV395">
            <v>208249.99997999999</v>
          </cell>
          <cell r="AW395">
            <v>216410.02591999999</v>
          </cell>
          <cell r="AX395">
            <v>249900</v>
          </cell>
          <cell r="AY395">
            <v>0.20000000011524621</v>
          </cell>
          <cell r="AZ395">
            <v>0.16666666674669869</v>
          </cell>
          <cell r="BA395">
            <v>239900</v>
          </cell>
          <cell r="BB395">
            <v>2</v>
          </cell>
          <cell r="BC395">
            <v>0.15198079242756113</v>
          </cell>
          <cell r="BD395">
            <v>0.13192997090454359</v>
          </cell>
          <cell r="BE395">
            <v>229900</v>
          </cell>
          <cell r="BF395">
            <v>6</v>
          </cell>
          <cell r="BG395">
            <v>0.10396158473987627</v>
          </cell>
          <cell r="BH395">
            <v>9.4171378947368448E-2</v>
          </cell>
        </row>
        <row r="396">
          <cell r="B396">
            <v>13801</v>
          </cell>
          <cell r="C396">
            <v>7730429000994</v>
          </cell>
          <cell r="D396" t="str">
            <v>VINO TANNAT 750ml CATAMAYOR</v>
          </cell>
          <cell r="E396">
            <v>1</v>
          </cell>
          <cell r="F396" t="str">
            <v>BEBIDAS</v>
          </cell>
          <cell r="G396" t="str">
            <v>BEBIDAS</v>
          </cell>
          <cell r="H396" t="str">
            <v>VINOS FINOS Y VARIETALES</v>
          </cell>
          <cell r="I396" t="str">
            <v>URUGUAY</v>
          </cell>
          <cell r="J396" t="str">
            <v>BRESESTI</v>
          </cell>
          <cell r="K396" t="str">
            <v>CATAMAYOR</v>
          </cell>
          <cell r="L396">
            <v>114</v>
          </cell>
          <cell r="M396" t="str">
            <v>APOLO IMPORT S.A. 2 - TRENTINO (114)</v>
          </cell>
          <cell r="N396">
            <v>0</v>
          </cell>
          <cell r="O396">
            <v>0</v>
          </cell>
          <cell r="P396">
            <v>0</v>
          </cell>
          <cell r="Q396">
            <v>0</v>
          </cell>
          <cell r="R396">
            <v>1</v>
          </cell>
          <cell r="S396">
            <v>0</v>
          </cell>
          <cell r="T396">
            <v>0</v>
          </cell>
          <cell r="U396">
            <v>0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1</v>
          </cell>
          <cell r="AC396">
            <v>0</v>
          </cell>
          <cell r="AD396">
            <v>1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 t="str">
            <v xml:space="preserve"> </v>
          </cell>
          <cell r="AK396" t="str">
            <v xml:space="preserve"> </v>
          </cell>
          <cell r="AL396" t="str">
            <v xml:space="preserve"> </v>
          </cell>
          <cell r="AM396" t="str">
            <v xml:space="preserve"> </v>
          </cell>
          <cell r="AN396" t="str">
            <v xml:space="preserve"> </v>
          </cell>
          <cell r="AO396" t="str">
            <v xml:space="preserve"> </v>
          </cell>
          <cell r="AP396" t="str">
            <v>SV</v>
          </cell>
          <cell r="AQ396" t="str">
            <v>SV</v>
          </cell>
          <cell r="AR396" t="str">
            <v>SV</v>
          </cell>
          <cell r="AS396" t="str">
            <v>SV</v>
          </cell>
          <cell r="AT396" t="str">
            <v>SV</v>
          </cell>
          <cell r="AU396" t="str">
            <v>SV</v>
          </cell>
          <cell r="AV396">
            <v>66575.000029999996</v>
          </cell>
          <cell r="AW396">
            <v>63864.871729999999</v>
          </cell>
          <cell r="AX396">
            <v>79900</v>
          </cell>
          <cell r="AY396">
            <v>0.20015020599317301</v>
          </cell>
          <cell r="AZ396">
            <v>0.1667709633291615</v>
          </cell>
          <cell r="BA396">
            <v>75900</v>
          </cell>
          <cell r="BB396">
            <v>3</v>
          </cell>
          <cell r="BC396">
            <v>0.1400675924265562</v>
          </cell>
          <cell r="BD396">
            <v>0.12285902463768121</v>
          </cell>
          <cell r="BE396">
            <v>72900</v>
          </cell>
          <cell r="BF396">
            <v>6</v>
          </cell>
          <cell r="BG396">
            <v>9.500563225159353E-2</v>
          </cell>
          <cell r="BH396">
            <v>8.6762688203017899E-2</v>
          </cell>
        </row>
        <row r="397">
          <cell r="B397">
            <v>13803</v>
          </cell>
          <cell r="C397">
            <v>7730429000543</v>
          </cell>
          <cell r="D397" t="str">
            <v>VINO TANNAT 750ml RVA CATAMAYOR</v>
          </cell>
          <cell r="E397">
            <v>1</v>
          </cell>
          <cell r="F397" t="str">
            <v>BEBIDAS</v>
          </cell>
          <cell r="G397" t="str">
            <v>BEBIDAS</v>
          </cell>
          <cell r="H397" t="str">
            <v>VINOS FINOS Y VARIETALES</v>
          </cell>
          <cell r="I397" t="str">
            <v>URUGUAY</v>
          </cell>
          <cell r="J397" t="str">
            <v>BRESESTI</v>
          </cell>
          <cell r="K397" t="str">
            <v>CATAMAYOR</v>
          </cell>
          <cell r="L397">
            <v>114</v>
          </cell>
          <cell r="M397" t="str">
            <v>APOLO IMPORT S.A. 2 - TRENTINO (114)</v>
          </cell>
          <cell r="N397">
            <v>0</v>
          </cell>
          <cell r="O397">
            <v>0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 t="str">
            <v xml:space="preserve"> </v>
          </cell>
          <cell r="AK397" t="str">
            <v xml:space="preserve"> </v>
          </cell>
          <cell r="AL397" t="str">
            <v xml:space="preserve"> </v>
          </cell>
          <cell r="AM397" t="str">
            <v xml:space="preserve"> </v>
          </cell>
          <cell r="AN397" t="str">
            <v xml:space="preserve"> </v>
          </cell>
          <cell r="AO397" t="str">
            <v xml:space="preserve"> </v>
          </cell>
          <cell r="AP397" t="str">
            <v>SV</v>
          </cell>
          <cell r="AQ397" t="str">
            <v>SV</v>
          </cell>
          <cell r="AR397" t="str">
            <v>SV</v>
          </cell>
          <cell r="AS397" t="str">
            <v>SV</v>
          </cell>
          <cell r="AT397" t="str">
            <v>SV</v>
          </cell>
          <cell r="AU397" t="str">
            <v>SV</v>
          </cell>
          <cell r="AV397">
            <v>116574.99997</v>
          </cell>
          <cell r="AW397">
            <v>109168.19177</v>
          </cell>
          <cell r="AX397">
            <v>139900</v>
          </cell>
          <cell r="AY397">
            <v>0.20008578199444615</v>
          </cell>
          <cell r="AZ397">
            <v>0.16672623323802713</v>
          </cell>
          <cell r="BA397">
            <v>129900</v>
          </cell>
          <cell r="BB397">
            <v>3</v>
          </cell>
          <cell r="BC397">
            <v>0.11430409636224859</v>
          </cell>
          <cell r="BD397">
            <v>0.10257890708237102</v>
          </cell>
          <cell r="BE397">
            <v>0</v>
          </cell>
          <cell r="BF397">
            <v>0</v>
          </cell>
          <cell r="BG397">
            <v>-1</v>
          </cell>
          <cell r="BH397">
            <v>0</v>
          </cell>
        </row>
        <row r="398">
          <cell r="B398">
            <v>13802</v>
          </cell>
          <cell r="C398">
            <v>7730429000178</v>
          </cell>
          <cell r="D398" t="str">
            <v>VINO TANNAT/CABERNET 750ml RVA CATAMAYOR</v>
          </cell>
          <cell r="E398">
            <v>1</v>
          </cell>
          <cell r="F398" t="str">
            <v>BEBIDAS</v>
          </cell>
          <cell r="G398" t="str">
            <v>BEBIDAS</v>
          </cell>
          <cell r="H398" t="str">
            <v>VINOS FINOS Y VARIETALES</v>
          </cell>
          <cell r="I398" t="str">
            <v>URUGUAY</v>
          </cell>
          <cell r="J398" t="str">
            <v>BRESESTI</v>
          </cell>
          <cell r="K398" t="str">
            <v>CATAMAYOR</v>
          </cell>
          <cell r="L398">
            <v>114</v>
          </cell>
          <cell r="M398" t="str">
            <v>APOLO IMPORT S.A. 2 - TRENTINO (114)</v>
          </cell>
          <cell r="N398">
            <v>0</v>
          </cell>
          <cell r="O398">
            <v>0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 t="str">
            <v xml:space="preserve"> </v>
          </cell>
          <cell r="AK398" t="str">
            <v xml:space="preserve"> </v>
          </cell>
          <cell r="AL398" t="str">
            <v xml:space="preserve"> </v>
          </cell>
          <cell r="AM398" t="str">
            <v xml:space="preserve"> </v>
          </cell>
          <cell r="AN398" t="str">
            <v xml:space="preserve"> </v>
          </cell>
          <cell r="AO398" t="str">
            <v xml:space="preserve"> </v>
          </cell>
          <cell r="AP398" t="str">
            <v>SV</v>
          </cell>
          <cell r="AQ398" t="str">
            <v>SV</v>
          </cell>
          <cell r="AR398" t="str">
            <v>SV</v>
          </cell>
          <cell r="AS398" t="str">
            <v>SV</v>
          </cell>
          <cell r="AT398" t="str">
            <v>SV</v>
          </cell>
          <cell r="AU398" t="str">
            <v>SV</v>
          </cell>
          <cell r="AV398">
            <v>116574.99997</v>
          </cell>
          <cell r="AW398">
            <v>108879.34783</v>
          </cell>
          <cell r="AX398">
            <v>139900</v>
          </cell>
          <cell r="AY398">
            <v>0.20008578199444615</v>
          </cell>
          <cell r="AZ398">
            <v>0.16672623323802713</v>
          </cell>
          <cell r="BA398">
            <v>129900</v>
          </cell>
          <cell r="BB398">
            <v>3</v>
          </cell>
          <cell r="BC398">
            <v>0.11430409636224859</v>
          </cell>
          <cell r="BD398">
            <v>0.10257890708237102</v>
          </cell>
          <cell r="BE398">
            <v>0</v>
          </cell>
          <cell r="BF398">
            <v>0</v>
          </cell>
          <cell r="BG398">
            <v>-1</v>
          </cell>
          <cell r="BH398">
            <v>0</v>
          </cell>
        </row>
        <row r="399">
          <cell r="B399">
            <v>16336</v>
          </cell>
          <cell r="C399">
            <v>7730903270158</v>
          </cell>
          <cell r="D399" t="str">
            <v>VINO 750ml VIÑA SAU HISTORICA BRESESTI</v>
          </cell>
          <cell r="E399">
            <v>12</v>
          </cell>
          <cell r="F399" t="str">
            <v>BEBIDAS</v>
          </cell>
          <cell r="G399" t="str">
            <v>BEBIDAS</v>
          </cell>
          <cell r="H399" t="str">
            <v>VINOS FINOS Y VARIETALES</v>
          </cell>
          <cell r="I399" t="str">
            <v>URUGUAY</v>
          </cell>
          <cell r="J399" t="str">
            <v>BRESESTI</v>
          </cell>
          <cell r="K399" t="str">
            <v>BRESESTI</v>
          </cell>
          <cell r="L399">
            <v>114</v>
          </cell>
          <cell r="M399" t="str">
            <v>APOLO IMPORT S.A. 2 - TRENTINO (114)</v>
          </cell>
          <cell r="N399">
            <v>0</v>
          </cell>
          <cell r="O399">
            <v>0</v>
          </cell>
          <cell r="P399">
            <v>1</v>
          </cell>
          <cell r="Q399">
            <v>2</v>
          </cell>
          <cell r="R399">
            <v>0</v>
          </cell>
          <cell r="S399">
            <v>0</v>
          </cell>
          <cell r="T399">
            <v>0</v>
          </cell>
          <cell r="U399">
            <v>0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6</v>
          </cell>
          <cell r="AC399">
            <v>0</v>
          </cell>
          <cell r="AD399">
            <v>0</v>
          </cell>
          <cell r="AE399">
            <v>0</v>
          </cell>
          <cell r="AF399">
            <v>2</v>
          </cell>
          <cell r="AG399">
            <v>2</v>
          </cell>
          <cell r="AH399">
            <v>0</v>
          </cell>
          <cell r="AI399">
            <v>1</v>
          </cell>
          <cell r="AJ399" t="str">
            <v xml:space="preserve"> </v>
          </cell>
          <cell r="AK399" t="str">
            <v xml:space="preserve"> </v>
          </cell>
          <cell r="AL399" t="str">
            <v xml:space="preserve"> </v>
          </cell>
          <cell r="AM399" t="str">
            <v xml:space="preserve"> </v>
          </cell>
          <cell r="AN399" t="str">
            <v xml:space="preserve"> </v>
          </cell>
          <cell r="AO399" t="str">
            <v xml:space="preserve"> </v>
          </cell>
          <cell r="AP399">
            <v>0</v>
          </cell>
          <cell r="AQ399" t="str">
            <v>SV</v>
          </cell>
          <cell r="AR399" t="str">
            <v>SV</v>
          </cell>
          <cell r="AS399" t="str">
            <v>SV</v>
          </cell>
          <cell r="AT399">
            <v>0</v>
          </cell>
          <cell r="AU399">
            <v>0</v>
          </cell>
          <cell r="AV399">
            <v>53249.999989999997</v>
          </cell>
          <cell r="AW399">
            <v>53263.4905</v>
          </cell>
          <cell r="AX399">
            <v>63900</v>
          </cell>
          <cell r="AY399">
            <v>0.20000000022535214</v>
          </cell>
          <cell r="AZ399">
            <v>0.16666666682316125</v>
          </cell>
          <cell r="BA399">
            <v>59900</v>
          </cell>
          <cell r="BB399">
            <v>3</v>
          </cell>
          <cell r="BC399">
            <v>0.12488262931922689</v>
          </cell>
          <cell r="BD399">
            <v>0.11101836410684479</v>
          </cell>
          <cell r="BE399">
            <v>57900</v>
          </cell>
          <cell r="BF399">
            <v>6</v>
          </cell>
          <cell r="BG399">
            <v>8.7323943866164155E-2</v>
          </cell>
          <cell r="BH399">
            <v>8.0310881001727175E-2</v>
          </cell>
        </row>
        <row r="400">
          <cell r="B400">
            <v>13806</v>
          </cell>
          <cell r="C400">
            <v>7730903270202</v>
          </cell>
          <cell r="D400" t="str">
            <v>VINO CAB SAUVIGNON 750ml HISTORICA BRESESTI</v>
          </cell>
          <cell r="E400">
            <v>12</v>
          </cell>
          <cell r="F400" t="str">
            <v>BEBIDAS</v>
          </cell>
          <cell r="G400" t="str">
            <v>BEBIDAS</v>
          </cell>
          <cell r="H400" t="str">
            <v>VINOS FINOS Y VARIETALES</v>
          </cell>
          <cell r="I400" t="str">
            <v>URUGUAY</v>
          </cell>
          <cell r="J400" t="str">
            <v>BRESESTI</v>
          </cell>
          <cell r="K400" t="str">
            <v>BRESESTI</v>
          </cell>
          <cell r="L400">
            <v>114</v>
          </cell>
          <cell r="M400" t="str">
            <v>APOLO IMPORT S.A. 2 - TRENTINO (114)</v>
          </cell>
          <cell r="N400">
            <v>0</v>
          </cell>
          <cell r="O400">
            <v>3</v>
          </cell>
          <cell r="P400">
            <v>1</v>
          </cell>
          <cell r="Q400">
            <v>1</v>
          </cell>
          <cell r="R400">
            <v>2</v>
          </cell>
          <cell r="S400">
            <v>1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1</v>
          </cell>
          <cell r="Y400">
            <v>0</v>
          </cell>
          <cell r="Z400">
            <v>0</v>
          </cell>
          <cell r="AA400">
            <v>1</v>
          </cell>
          <cell r="AB400">
            <v>1</v>
          </cell>
          <cell r="AC400">
            <v>2</v>
          </cell>
          <cell r="AD400">
            <v>0</v>
          </cell>
          <cell r="AE400">
            <v>3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 t="str">
            <v xml:space="preserve"> </v>
          </cell>
          <cell r="AK400" t="str">
            <v xml:space="preserve"> </v>
          </cell>
          <cell r="AL400" t="str">
            <v xml:space="preserve"> </v>
          </cell>
          <cell r="AM400" t="str">
            <v xml:space="preserve"> </v>
          </cell>
          <cell r="AN400" t="str">
            <v xml:space="preserve"> </v>
          </cell>
          <cell r="AO400" t="str">
            <v xml:space="preserve"> </v>
          </cell>
          <cell r="AP400">
            <v>0</v>
          </cell>
          <cell r="AQ400" t="str">
            <v>SV</v>
          </cell>
          <cell r="AR400" t="str">
            <v>SV</v>
          </cell>
          <cell r="AS400">
            <v>0</v>
          </cell>
          <cell r="AT400" t="str">
            <v>SV</v>
          </cell>
          <cell r="AU400" t="str">
            <v>SV</v>
          </cell>
          <cell r="AV400">
            <v>53249.999989999997</v>
          </cell>
          <cell r="AW400">
            <v>50759.12644</v>
          </cell>
          <cell r="AX400">
            <v>63900</v>
          </cell>
          <cell r="AY400">
            <v>0.20000000022535214</v>
          </cell>
          <cell r="AZ400">
            <v>0.16666666682316125</v>
          </cell>
          <cell r="BA400">
            <v>59900</v>
          </cell>
          <cell r="BB400">
            <v>3</v>
          </cell>
          <cell r="BC400">
            <v>0.12488262931922689</v>
          </cell>
          <cell r="BD400">
            <v>0.11101836410684479</v>
          </cell>
          <cell r="BE400">
            <v>57900</v>
          </cell>
          <cell r="BF400">
            <v>6</v>
          </cell>
          <cell r="BG400">
            <v>8.7323943866164155E-2</v>
          </cell>
          <cell r="BH400">
            <v>8.0310881001727175E-2</v>
          </cell>
        </row>
        <row r="401">
          <cell r="B401">
            <v>13809</v>
          </cell>
          <cell r="C401">
            <v>7730903270226</v>
          </cell>
          <cell r="D401" t="str">
            <v>VINO CAB SAUVIGNON 750ml PEQ COLECCION BRESESTI</v>
          </cell>
          <cell r="E401">
            <v>6</v>
          </cell>
          <cell r="F401" t="str">
            <v>BEBIDAS</v>
          </cell>
          <cell r="G401" t="str">
            <v>BEBIDAS</v>
          </cell>
          <cell r="H401" t="str">
            <v>VINOS FINOS Y VARIETALES</v>
          </cell>
          <cell r="I401" t="str">
            <v>URUGUAY</v>
          </cell>
          <cell r="J401" t="str">
            <v>BRESESTI</v>
          </cell>
          <cell r="K401" t="str">
            <v>BRESESTI</v>
          </cell>
          <cell r="L401">
            <v>114</v>
          </cell>
          <cell r="M401" t="str">
            <v>APOLO IMPORT S.A. 2 - TRENTINO (114)</v>
          </cell>
          <cell r="N401">
            <v>0</v>
          </cell>
          <cell r="O401">
            <v>0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 t="str">
            <v xml:space="preserve"> </v>
          </cell>
          <cell r="AK401" t="str">
            <v xml:space="preserve"> </v>
          </cell>
          <cell r="AL401" t="str">
            <v xml:space="preserve"> </v>
          </cell>
          <cell r="AM401" t="str">
            <v xml:space="preserve"> </v>
          </cell>
          <cell r="AN401" t="str">
            <v xml:space="preserve"> </v>
          </cell>
          <cell r="AO401" t="str">
            <v xml:space="preserve"> </v>
          </cell>
          <cell r="AP401" t="str">
            <v>SV</v>
          </cell>
          <cell r="AQ401" t="str">
            <v>SV</v>
          </cell>
          <cell r="AR401" t="str">
            <v>SV</v>
          </cell>
          <cell r="AS401" t="str">
            <v>SV</v>
          </cell>
          <cell r="AT401" t="str">
            <v>SV</v>
          </cell>
          <cell r="AU401" t="str">
            <v>SV</v>
          </cell>
          <cell r="AV401">
            <v>108249.99999</v>
          </cell>
          <cell r="AW401">
            <v>108021.56981</v>
          </cell>
          <cell r="AX401">
            <v>129900</v>
          </cell>
          <cell r="AY401">
            <v>0.20000000011085461</v>
          </cell>
          <cell r="AZ401">
            <v>0.16666666674364899</v>
          </cell>
          <cell r="BA401">
            <v>124900</v>
          </cell>
          <cell r="BB401">
            <v>2</v>
          </cell>
          <cell r="BC401">
            <v>0.15381062366316955</v>
          </cell>
          <cell r="BD401">
            <v>0.13330664539631709</v>
          </cell>
          <cell r="BE401">
            <v>119900</v>
          </cell>
          <cell r="BF401">
            <v>6</v>
          </cell>
          <cell r="BG401">
            <v>0.10762124721548472</v>
          </cell>
          <cell r="BH401">
            <v>9.7164303669724797E-2</v>
          </cell>
        </row>
        <row r="402">
          <cell r="B402">
            <v>16335</v>
          </cell>
          <cell r="C402">
            <v>7730903270141</v>
          </cell>
          <cell r="D402" t="str">
            <v>VINO CABERNET 750ml FRANC HISTORICA BRESESTI</v>
          </cell>
          <cell r="E402">
            <v>12</v>
          </cell>
          <cell r="F402" t="str">
            <v>BEBIDAS</v>
          </cell>
          <cell r="G402" t="str">
            <v>BEBIDAS</v>
          </cell>
          <cell r="H402" t="str">
            <v>VINOS FINOS Y VARIETALES</v>
          </cell>
          <cell r="I402" t="str">
            <v>URUGUAY</v>
          </cell>
          <cell r="J402" t="str">
            <v>BRESESTI</v>
          </cell>
          <cell r="K402" t="str">
            <v>BRESESTI</v>
          </cell>
          <cell r="L402">
            <v>114</v>
          </cell>
          <cell r="M402" t="str">
            <v>APOLO IMPORT S.A. 2 - TRENTINO (114)</v>
          </cell>
          <cell r="N402">
            <v>1</v>
          </cell>
          <cell r="O402">
            <v>0</v>
          </cell>
          <cell r="P402">
            <v>1</v>
          </cell>
          <cell r="Q402">
            <v>1</v>
          </cell>
          <cell r="R402">
            <v>1</v>
          </cell>
          <cell r="S402">
            <v>0</v>
          </cell>
          <cell r="T402">
            <v>1</v>
          </cell>
          <cell r="U402">
            <v>0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1</v>
          </cell>
          <cell r="AC402">
            <v>1</v>
          </cell>
          <cell r="AD402">
            <v>1</v>
          </cell>
          <cell r="AE402">
            <v>4</v>
          </cell>
          <cell r="AF402">
            <v>0</v>
          </cell>
          <cell r="AG402">
            <v>1</v>
          </cell>
          <cell r="AH402">
            <v>0</v>
          </cell>
          <cell r="AI402">
            <v>0</v>
          </cell>
          <cell r="AJ402" t="str">
            <v xml:space="preserve"> </v>
          </cell>
          <cell r="AK402" t="str">
            <v xml:space="preserve"> </v>
          </cell>
          <cell r="AL402" t="str">
            <v xml:space="preserve"> </v>
          </cell>
          <cell r="AM402" t="str">
            <v xml:space="preserve"> </v>
          </cell>
          <cell r="AN402" t="str">
            <v xml:space="preserve"> </v>
          </cell>
          <cell r="AO402" t="str">
            <v xml:space="preserve"> </v>
          </cell>
          <cell r="AP402">
            <v>0</v>
          </cell>
          <cell r="AQ402" t="str">
            <v>SV</v>
          </cell>
          <cell r="AR402" t="str">
            <v>SV</v>
          </cell>
          <cell r="AS402">
            <v>0</v>
          </cell>
          <cell r="AT402">
            <v>0</v>
          </cell>
          <cell r="AU402" t="str">
            <v>SV</v>
          </cell>
          <cell r="AV402">
            <v>53249.999989999997</v>
          </cell>
          <cell r="AW402">
            <v>53259.60398</v>
          </cell>
          <cell r="AX402">
            <v>63900</v>
          </cell>
          <cell r="AY402">
            <v>0.20000000022535214</v>
          </cell>
          <cell r="AZ402">
            <v>0.16666666682316125</v>
          </cell>
          <cell r="BA402">
            <v>59900</v>
          </cell>
          <cell r="BB402">
            <v>3</v>
          </cell>
          <cell r="BC402">
            <v>0.12488262931922689</v>
          </cell>
          <cell r="BD402">
            <v>0.11101836410684479</v>
          </cell>
          <cell r="BE402">
            <v>57900</v>
          </cell>
          <cell r="BF402">
            <v>6</v>
          </cell>
          <cell r="BG402">
            <v>8.7323943866164155E-2</v>
          </cell>
          <cell r="BH402">
            <v>8.0310881001727175E-2</v>
          </cell>
        </row>
        <row r="403">
          <cell r="B403">
            <v>13807</v>
          </cell>
          <cell r="C403">
            <v>7730903270196</v>
          </cell>
          <cell r="D403" t="str">
            <v>VINO TANNAT 750ml HISTORICA BRESESTI</v>
          </cell>
          <cell r="E403">
            <v>12</v>
          </cell>
          <cell r="F403" t="str">
            <v>BEBIDAS</v>
          </cell>
          <cell r="G403" t="str">
            <v>BEBIDAS</v>
          </cell>
          <cell r="H403" t="str">
            <v>VINOS FINOS Y VARIETALES</v>
          </cell>
          <cell r="I403" t="str">
            <v>URUGUAY</v>
          </cell>
          <cell r="J403" t="str">
            <v>BRESESTI</v>
          </cell>
          <cell r="K403" t="str">
            <v>BRESESTI</v>
          </cell>
          <cell r="L403">
            <v>114</v>
          </cell>
          <cell r="M403" t="str">
            <v>APOLO IMPORT S.A. 2 - TRENTINO (114)</v>
          </cell>
          <cell r="N403">
            <v>4</v>
          </cell>
          <cell r="O403">
            <v>7</v>
          </cell>
          <cell r="P403">
            <v>2</v>
          </cell>
          <cell r="Q403">
            <v>2</v>
          </cell>
          <cell r="R403">
            <v>2</v>
          </cell>
          <cell r="S403">
            <v>1</v>
          </cell>
          <cell r="T403">
            <v>2</v>
          </cell>
          <cell r="U403">
            <v>4</v>
          </cell>
          <cell r="V403">
            <v>0</v>
          </cell>
          <cell r="W403">
            <v>0</v>
          </cell>
          <cell r="X403">
            <v>1</v>
          </cell>
          <cell r="Y403">
            <v>1</v>
          </cell>
          <cell r="Z403">
            <v>1</v>
          </cell>
          <cell r="AA403">
            <v>1</v>
          </cell>
          <cell r="AB403">
            <v>1</v>
          </cell>
          <cell r="AC403">
            <v>0</v>
          </cell>
          <cell r="AD403">
            <v>2</v>
          </cell>
          <cell r="AE403">
            <v>0</v>
          </cell>
          <cell r="AF403">
            <v>1</v>
          </cell>
          <cell r="AG403">
            <v>1</v>
          </cell>
          <cell r="AH403">
            <v>0</v>
          </cell>
          <cell r="AI403">
            <v>2</v>
          </cell>
          <cell r="AJ403" t="str">
            <v xml:space="preserve"> </v>
          </cell>
          <cell r="AK403" t="str">
            <v xml:space="preserve"> </v>
          </cell>
          <cell r="AL403" t="str">
            <v xml:space="preserve"> </v>
          </cell>
          <cell r="AM403" t="str">
            <v xml:space="preserve"> </v>
          </cell>
          <cell r="AN403" t="str">
            <v xml:space="preserve"> </v>
          </cell>
          <cell r="AO403" t="str">
            <v xml:space="preserve"> </v>
          </cell>
          <cell r="AP403">
            <v>0</v>
          </cell>
          <cell r="AQ403">
            <v>0</v>
          </cell>
          <cell r="AR403">
            <v>0</v>
          </cell>
          <cell r="AS403" t="str">
            <v>SV</v>
          </cell>
          <cell r="AT403">
            <v>0</v>
          </cell>
          <cell r="AU403">
            <v>0</v>
          </cell>
          <cell r="AV403">
            <v>53249.999989999997</v>
          </cell>
          <cell r="AW403">
            <v>50171.953260000002</v>
          </cell>
          <cell r="AX403">
            <v>63900</v>
          </cell>
          <cell r="AY403">
            <v>0.20000000022535214</v>
          </cell>
          <cell r="AZ403">
            <v>0.16666666682316125</v>
          </cell>
          <cell r="BA403">
            <v>59900</v>
          </cell>
          <cell r="BB403">
            <v>3</v>
          </cell>
          <cell r="BC403">
            <v>0.12488262931922689</v>
          </cell>
          <cell r="BD403">
            <v>0.11101836410684479</v>
          </cell>
          <cell r="BE403">
            <v>57900</v>
          </cell>
          <cell r="BF403">
            <v>6</v>
          </cell>
          <cell r="BG403">
            <v>8.7323943866164155E-2</v>
          </cell>
          <cell r="BH403">
            <v>8.0310881001727175E-2</v>
          </cell>
        </row>
        <row r="404">
          <cell r="B404">
            <v>13808</v>
          </cell>
          <cell r="C404">
            <v>7730903270172</v>
          </cell>
          <cell r="D404" t="str">
            <v>VINO TANNAT 750ml PEQ COLECCION BRESESTI</v>
          </cell>
          <cell r="E404">
            <v>6</v>
          </cell>
          <cell r="F404" t="str">
            <v>BEBIDAS</v>
          </cell>
          <cell r="G404" t="str">
            <v>BEBIDAS</v>
          </cell>
          <cell r="H404" t="str">
            <v>VINOS FINOS Y VARIETALES</v>
          </cell>
          <cell r="I404" t="str">
            <v>URUGUAY</v>
          </cell>
          <cell r="J404" t="str">
            <v>BRESESTI</v>
          </cell>
          <cell r="K404" t="str">
            <v>BRESESTI</v>
          </cell>
          <cell r="L404">
            <v>114</v>
          </cell>
          <cell r="M404" t="str">
            <v>APOLO IMPORT S.A. 2 - TRENTINO (114)</v>
          </cell>
          <cell r="N404">
            <v>0</v>
          </cell>
          <cell r="O404">
            <v>0</v>
          </cell>
          <cell r="P404">
            <v>0</v>
          </cell>
          <cell r="Q404">
            <v>0</v>
          </cell>
          <cell r="R404">
            <v>0</v>
          </cell>
          <cell r="S404">
            <v>1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 t="str">
            <v xml:space="preserve"> </v>
          </cell>
          <cell r="AK404" t="str">
            <v xml:space="preserve"> </v>
          </cell>
          <cell r="AL404" t="str">
            <v xml:space="preserve"> </v>
          </cell>
          <cell r="AM404" t="str">
            <v xml:space="preserve"> </v>
          </cell>
          <cell r="AN404" t="str">
            <v xml:space="preserve"> </v>
          </cell>
          <cell r="AO404" t="str">
            <v xml:space="preserve"> </v>
          </cell>
          <cell r="AP404" t="str">
            <v>SV</v>
          </cell>
          <cell r="AQ404" t="str">
            <v>SV</v>
          </cell>
          <cell r="AR404" t="str">
            <v>SV</v>
          </cell>
          <cell r="AS404" t="str">
            <v>SV</v>
          </cell>
          <cell r="AT404" t="str">
            <v>SV</v>
          </cell>
          <cell r="AU404" t="str">
            <v>SV</v>
          </cell>
          <cell r="AV404">
            <v>108249.99999</v>
          </cell>
          <cell r="AW404">
            <v>108016.26165</v>
          </cell>
          <cell r="AX404">
            <v>129900</v>
          </cell>
          <cell r="AY404">
            <v>0.20000000011085461</v>
          </cell>
          <cell r="AZ404">
            <v>0.16666666674364899</v>
          </cell>
          <cell r="BA404">
            <v>124900</v>
          </cell>
          <cell r="BB404">
            <v>2</v>
          </cell>
          <cell r="BC404">
            <v>0.15381062366316955</v>
          </cell>
          <cell r="BD404">
            <v>0.13330664539631709</v>
          </cell>
          <cell r="BE404">
            <v>119900</v>
          </cell>
          <cell r="BF404">
            <v>6</v>
          </cell>
          <cell r="BG404">
            <v>0.10762124721548472</v>
          </cell>
          <cell r="BH404">
            <v>9.7164303669724797E-2</v>
          </cell>
        </row>
        <row r="405">
          <cell r="B405">
            <v>13810</v>
          </cell>
          <cell r="C405">
            <v>7730903270165</v>
          </cell>
          <cell r="D405" t="str">
            <v>VINO TANNAT 750ml PREMIUM BRESESTI</v>
          </cell>
          <cell r="E405">
            <v>6</v>
          </cell>
          <cell r="F405" t="str">
            <v>BEBIDAS</v>
          </cell>
          <cell r="G405" t="str">
            <v>BEBIDAS</v>
          </cell>
          <cell r="H405" t="str">
            <v>VINOS FINOS Y VARIETALES</v>
          </cell>
          <cell r="I405" t="str">
            <v>URUGUAY</v>
          </cell>
          <cell r="J405" t="str">
            <v>BRESESTI</v>
          </cell>
          <cell r="K405" t="str">
            <v>BRESESTI</v>
          </cell>
          <cell r="L405">
            <v>114</v>
          </cell>
          <cell r="M405" t="str">
            <v>APOLO IMPORT S.A. 2 - TRENTINO (114)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 t="str">
            <v xml:space="preserve"> </v>
          </cell>
          <cell r="AK405" t="str">
            <v xml:space="preserve"> </v>
          </cell>
          <cell r="AL405" t="str">
            <v xml:space="preserve"> </v>
          </cell>
          <cell r="AM405" t="str">
            <v xml:space="preserve"> </v>
          </cell>
          <cell r="AN405" t="str">
            <v xml:space="preserve"> </v>
          </cell>
          <cell r="AO405" t="str">
            <v xml:space="preserve"> </v>
          </cell>
          <cell r="AP405" t="str">
            <v>SV</v>
          </cell>
          <cell r="AQ405" t="str">
            <v>SV</v>
          </cell>
          <cell r="AR405" t="str">
            <v>SV</v>
          </cell>
          <cell r="AS405" t="str">
            <v>SV</v>
          </cell>
          <cell r="AT405" t="str">
            <v>SV</v>
          </cell>
          <cell r="AU405" t="str">
            <v>SV</v>
          </cell>
          <cell r="AV405">
            <v>208249.99997999999</v>
          </cell>
          <cell r="AW405">
            <v>208721.35834000001</v>
          </cell>
          <cell r="AX405">
            <v>249900</v>
          </cell>
          <cell r="AY405">
            <v>0.20000000011524621</v>
          </cell>
          <cell r="AZ405">
            <v>0.16666666674669869</v>
          </cell>
          <cell r="BA405">
            <v>239900</v>
          </cell>
          <cell r="BB405">
            <v>2</v>
          </cell>
          <cell r="BC405">
            <v>0.15198079242756113</v>
          </cell>
          <cell r="BD405">
            <v>0.13192997090454359</v>
          </cell>
          <cell r="BE405">
            <v>229900</v>
          </cell>
          <cell r="BF405">
            <v>6</v>
          </cell>
          <cell r="BG405">
            <v>0.10396158473987627</v>
          </cell>
          <cell r="BH405">
            <v>9.4171378947368448E-2</v>
          </cell>
        </row>
        <row r="406">
          <cell r="B406">
            <v>1440</v>
          </cell>
          <cell r="C406">
            <v>7891141026973</v>
          </cell>
          <cell r="D406" t="str">
            <v>VINO BLANCO SUAVE 750ml SANGUE DE BOI</v>
          </cell>
          <cell r="E406">
            <v>6</v>
          </cell>
          <cell r="F406" t="str">
            <v>BEBIDAS</v>
          </cell>
          <cell r="G406" t="str">
            <v>BEBIDAS</v>
          </cell>
          <cell r="H406" t="str">
            <v>VINOS MASIVOS</v>
          </cell>
          <cell r="I406" t="str">
            <v>VINOS BOTELLA</v>
          </cell>
          <cell r="J406" t="str">
            <v>AURORA VM</v>
          </cell>
          <cell r="K406" t="str">
            <v>SANGRE DE BOI</v>
          </cell>
          <cell r="L406">
            <v>29</v>
          </cell>
          <cell r="M406" t="str">
            <v>APOLO IMPORT S.A. 1 -  APOLO (29)</v>
          </cell>
          <cell r="N406">
            <v>1</v>
          </cell>
          <cell r="O406">
            <v>5</v>
          </cell>
          <cell r="P406">
            <v>9</v>
          </cell>
          <cell r="Q406">
            <v>21</v>
          </cell>
          <cell r="R406">
            <v>0</v>
          </cell>
          <cell r="S406">
            <v>6</v>
          </cell>
          <cell r="T406">
            <v>10</v>
          </cell>
          <cell r="U406">
            <v>8</v>
          </cell>
          <cell r="V406">
            <v>2</v>
          </cell>
          <cell r="W406">
            <v>0</v>
          </cell>
          <cell r="X406">
            <v>0</v>
          </cell>
          <cell r="Y406">
            <v>0</v>
          </cell>
          <cell r="Z406">
            <v>2</v>
          </cell>
          <cell r="AA406">
            <v>3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 t="str">
            <v xml:space="preserve"> </v>
          </cell>
          <cell r="AK406" t="str">
            <v xml:space="preserve"> </v>
          </cell>
          <cell r="AL406" t="str">
            <v xml:space="preserve"> </v>
          </cell>
          <cell r="AM406" t="str">
            <v xml:space="preserve"> </v>
          </cell>
          <cell r="AN406" t="str">
            <v xml:space="preserve"> </v>
          </cell>
          <cell r="AO406" t="str">
            <v xml:space="preserve"> </v>
          </cell>
          <cell r="AP406">
            <v>0</v>
          </cell>
          <cell r="AQ406">
            <v>0</v>
          </cell>
          <cell r="AR406" t="str">
            <v>SV</v>
          </cell>
          <cell r="AS406" t="str">
            <v>SV</v>
          </cell>
          <cell r="AT406" t="str">
            <v>SV</v>
          </cell>
          <cell r="AU406" t="str">
            <v>SV</v>
          </cell>
          <cell r="AV406">
            <v>15549.999959999999</v>
          </cell>
          <cell r="AW406">
            <v>15500.00265</v>
          </cell>
          <cell r="AX406">
            <v>17900</v>
          </cell>
          <cell r="AY406">
            <v>0.15112540489035475</v>
          </cell>
          <cell r="AZ406">
            <v>0.13128491843575424</v>
          </cell>
          <cell r="BA406">
            <v>16900</v>
          </cell>
          <cell r="BB406">
            <v>3</v>
          </cell>
          <cell r="BC406">
            <v>8.6816723052904887E-2</v>
          </cell>
          <cell r="BD406">
            <v>7.9881659171597674E-2</v>
          </cell>
          <cell r="BE406">
            <v>0</v>
          </cell>
          <cell r="BF406">
            <v>0</v>
          </cell>
          <cell r="BG406">
            <v>-1</v>
          </cell>
          <cell r="BH406">
            <v>0</v>
          </cell>
        </row>
        <row r="407">
          <cell r="B407">
            <v>1007</v>
          </cell>
          <cell r="C407">
            <v>7891141004469</v>
          </cell>
          <cell r="D407" t="str">
            <v>VINO TINTO SUAVE 750ml SANGUE DE BOI</v>
          </cell>
          <cell r="E407">
            <v>6</v>
          </cell>
          <cell r="F407" t="str">
            <v>BEBIDAS</v>
          </cell>
          <cell r="G407" t="str">
            <v>BEBIDAS</v>
          </cell>
          <cell r="H407" t="str">
            <v>VINOS MASIVOS</v>
          </cell>
          <cell r="I407" t="str">
            <v>VINOS BOTELLA</v>
          </cell>
          <cell r="J407" t="str">
            <v>AURORA VM</v>
          </cell>
          <cell r="K407" t="str">
            <v>SANGRE DE BOI</v>
          </cell>
          <cell r="L407">
            <v>29</v>
          </cell>
          <cell r="M407" t="str">
            <v>APOLO IMPORT S.A. 1 -  APOLO (29)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R407">
            <v>4</v>
          </cell>
          <cell r="S407">
            <v>-1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 t="str">
            <v xml:space="preserve"> </v>
          </cell>
          <cell r="AK407" t="str">
            <v xml:space="preserve"> </v>
          </cell>
          <cell r="AL407" t="str">
            <v xml:space="preserve"> </v>
          </cell>
          <cell r="AM407" t="str">
            <v xml:space="preserve"> </v>
          </cell>
          <cell r="AN407" t="str">
            <v xml:space="preserve"> </v>
          </cell>
          <cell r="AO407" t="str">
            <v xml:space="preserve"> </v>
          </cell>
          <cell r="AP407" t="str">
            <v>SV</v>
          </cell>
          <cell r="AQ407" t="str">
            <v>SV</v>
          </cell>
          <cell r="AR407" t="str">
            <v>SV</v>
          </cell>
          <cell r="AS407" t="str">
            <v>SV</v>
          </cell>
          <cell r="AT407" t="str">
            <v>SV</v>
          </cell>
          <cell r="AU407" t="str">
            <v>SV</v>
          </cell>
          <cell r="AV407">
            <v>15550.000004</v>
          </cell>
          <cell r="AW407">
            <v>15544.38171</v>
          </cell>
          <cell r="AX407">
            <v>17900</v>
          </cell>
          <cell r="AY407">
            <v>0.15112540163315114</v>
          </cell>
          <cell r="AZ407">
            <v>0.13128491597765365</v>
          </cell>
          <cell r="BA407">
            <v>16900</v>
          </cell>
          <cell r="BB407">
            <v>3</v>
          </cell>
          <cell r="BC407">
            <v>8.6816719977667711E-2</v>
          </cell>
          <cell r="BD407">
            <v>7.9881656568047368E-2</v>
          </cell>
          <cell r="BE407">
            <v>0</v>
          </cell>
          <cell r="BF407">
            <v>0</v>
          </cell>
          <cell r="BG407">
            <v>-1</v>
          </cell>
          <cell r="BH407">
            <v>0</v>
          </cell>
        </row>
        <row r="408">
          <cell r="B408">
            <v>1176</v>
          </cell>
          <cell r="C408">
            <v>7891141022814</v>
          </cell>
          <cell r="D408" t="str">
            <v>VINO FRISANTE CLASSIC DURAZNO 275ml KEEP COOLER</v>
          </cell>
          <cell r="E408">
            <v>6</v>
          </cell>
          <cell r="F408" t="str">
            <v>BEBIDAS</v>
          </cell>
          <cell r="G408" t="str">
            <v>BEBIDAS</v>
          </cell>
          <cell r="H408" t="str">
            <v>VINOS MASIVOS</v>
          </cell>
          <cell r="I408" t="str">
            <v>VINOS BOTELLA</v>
          </cell>
          <cell r="J408" t="str">
            <v>GASIFICADOS</v>
          </cell>
          <cell r="K408" t="str">
            <v>KEEP COOLER</v>
          </cell>
          <cell r="L408">
            <v>29</v>
          </cell>
          <cell r="M408" t="str">
            <v>APOLO IMPORT S.A. 1 -  APOLO (29)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2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 t="str">
            <v xml:space="preserve"> </v>
          </cell>
          <cell r="AK408" t="str">
            <v xml:space="preserve"> </v>
          </cell>
          <cell r="AL408" t="str">
            <v xml:space="preserve"> </v>
          </cell>
          <cell r="AM408" t="str">
            <v xml:space="preserve"> </v>
          </cell>
          <cell r="AN408" t="str">
            <v xml:space="preserve"> </v>
          </cell>
          <cell r="AO408" t="str">
            <v xml:space="preserve"> </v>
          </cell>
          <cell r="AP408" t="str">
            <v>SV</v>
          </cell>
          <cell r="AQ408" t="str">
            <v>SV</v>
          </cell>
          <cell r="AR408" t="str">
            <v>SV</v>
          </cell>
          <cell r="AS408" t="str">
            <v>SV</v>
          </cell>
          <cell r="AT408" t="str">
            <v>SV</v>
          </cell>
          <cell r="AU408" t="str">
            <v>SV</v>
          </cell>
          <cell r="AV408">
            <v>8599.9999800000005</v>
          </cell>
          <cell r="AW408">
            <v>6520.5576700000001</v>
          </cell>
          <cell r="AX408">
            <v>9900</v>
          </cell>
          <cell r="AY408">
            <v>0.15116279337479721</v>
          </cell>
          <cell r="AZ408">
            <v>0.13131313333333328</v>
          </cell>
          <cell r="BA408">
            <v>9500</v>
          </cell>
          <cell r="BB408">
            <v>6</v>
          </cell>
          <cell r="BC408">
            <v>0.1046511653596538</v>
          </cell>
          <cell r="BD408">
            <v>9.4736844210526264E-2</v>
          </cell>
          <cell r="BE408">
            <v>9250</v>
          </cell>
          <cell r="BF408">
            <v>12</v>
          </cell>
          <cell r="BG408">
            <v>7.5581397850189136E-2</v>
          </cell>
          <cell r="BH408">
            <v>7.0270272432432376E-2</v>
          </cell>
        </row>
        <row r="409">
          <cell r="B409">
            <v>1177</v>
          </cell>
          <cell r="C409">
            <v>7891141022852</v>
          </cell>
          <cell r="D409" t="str">
            <v>VINO FRISANTE CLASSIC FRUTILLA 275ml KEEP COOLER.</v>
          </cell>
          <cell r="E409">
            <v>6</v>
          </cell>
          <cell r="F409" t="str">
            <v>BEBIDAS</v>
          </cell>
          <cell r="G409" t="str">
            <v>BEBIDAS</v>
          </cell>
          <cell r="H409" t="str">
            <v>VINOS MASIVOS</v>
          </cell>
          <cell r="I409" t="str">
            <v>VINOS BOTELLA</v>
          </cell>
          <cell r="J409" t="str">
            <v>GASIFICADOS</v>
          </cell>
          <cell r="K409" t="str">
            <v>KEEP COOLER</v>
          </cell>
          <cell r="L409">
            <v>29</v>
          </cell>
          <cell r="M409" t="str">
            <v>APOLO IMPORT S.A. 1 -  APOLO (29)</v>
          </cell>
          <cell r="N409">
            <v>4</v>
          </cell>
          <cell r="O409">
            <v>1</v>
          </cell>
          <cell r="P409">
            <v>0</v>
          </cell>
          <cell r="Q409">
            <v>1</v>
          </cell>
          <cell r="R409">
            <v>10</v>
          </cell>
          <cell r="S409">
            <v>3</v>
          </cell>
          <cell r="T409">
            <v>1</v>
          </cell>
          <cell r="U409">
            <v>2</v>
          </cell>
          <cell r="V409">
            <v>6</v>
          </cell>
          <cell r="W409">
            <v>6</v>
          </cell>
          <cell r="X409">
            <v>1</v>
          </cell>
          <cell r="Y409">
            <v>1</v>
          </cell>
          <cell r="Z409">
            <v>0</v>
          </cell>
          <cell r="AA409">
            <v>0</v>
          </cell>
          <cell r="AB409">
            <v>3</v>
          </cell>
          <cell r="AC409">
            <v>6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3</v>
          </cell>
          <cell r="AJ409" t="str">
            <v xml:space="preserve"> </v>
          </cell>
          <cell r="AK409" t="str">
            <v xml:space="preserve"> </v>
          </cell>
          <cell r="AL409" t="str">
            <v xml:space="preserve"> </v>
          </cell>
          <cell r="AM409" t="str">
            <v xml:space="preserve"> </v>
          </cell>
          <cell r="AN409" t="str">
            <v xml:space="preserve"> </v>
          </cell>
          <cell r="AO409" t="str">
            <v xml:space="preserve"> 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 t="str">
            <v>SV</v>
          </cell>
          <cell r="AU409">
            <v>0</v>
          </cell>
          <cell r="AV409">
            <v>8599.9999800000005</v>
          </cell>
          <cell r="AW409">
            <v>8348.4168900000004</v>
          </cell>
          <cell r="AX409">
            <v>9900</v>
          </cell>
          <cell r="AY409">
            <v>0.15116279337479721</v>
          </cell>
          <cell r="AZ409">
            <v>0.13131313333333328</v>
          </cell>
          <cell r="BA409">
            <v>9500</v>
          </cell>
          <cell r="BB409">
            <v>6</v>
          </cell>
          <cell r="BC409">
            <v>0.1046511653596538</v>
          </cell>
          <cell r="BD409">
            <v>9.4736844210526264E-2</v>
          </cell>
          <cell r="BE409">
            <v>9250</v>
          </cell>
          <cell r="BF409">
            <v>12</v>
          </cell>
          <cell r="BG409">
            <v>7.5581397850189136E-2</v>
          </cell>
          <cell r="BH409">
            <v>7.0270272432432376E-2</v>
          </cell>
        </row>
        <row r="410">
          <cell r="B410">
            <v>1178</v>
          </cell>
          <cell r="C410">
            <v>7891141023019</v>
          </cell>
          <cell r="D410" t="str">
            <v>VINO FRISANTE CLASSIC UVA 275ml KEEP COOLER.</v>
          </cell>
          <cell r="E410">
            <v>6</v>
          </cell>
          <cell r="F410" t="str">
            <v>BEBIDAS</v>
          </cell>
          <cell r="G410" t="str">
            <v>BEBIDAS</v>
          </cell>
          <cell r="H410" t="str">
            <v>VINOS MASIVOS</v>
          </cell>
          <cell r="I410" t="str">
            <v>VINOS BOTELLA</v>
          </cell>
          <cell r="J410" t="str">
            <v>GASIFICADOS</v>
          </cell>
          <cell r="K410" t="str">
            <v>KEEP COOLER</v>
          </cell>
          <cell r="L410">
            <v>29</v>
          </cell>
          <cell r="M410" t="str">
            <v>APOLO IMPORT S.A. 1 -  APOLO (29)</v>
          </cell>
          <cell r="N410">
            <v>4</v>
          </cell>
          <cell r="O410">
            <v>12</v>
          </cell>
          <cell r="P410">
            <v>0</v>
          </cell>
          <cell r="Q410">
            <v>3</v>
          </cell>
          <cell r="R410">
            <v>3</v>
          </cell>
          <cell r="S410">
            <v>2</v>
          </cell>
          <cell r="T410">
            <v>1</v>
          </cell>
          <cell r="U410">
            <v>1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11</v>
          </cell>
          <cell r="AA410">
            <v>12</v>
          </cell>
          <cell r="AB410">
            <v>0</v>
          </cell>
          <cell r="AC410">
            <v>0</v>
          </cell>
          <cell r="AD410">
            <v>0</v>
          </cell>
          <cell r="AE410">
            <v>6</v>
          </cell>
          <cell r="AF410">
            <v>0</v>
          </cell>
          <cell r="AG410">
            <v>0</v>
          </cell>
          <cell r="AH410">
            <v>0</v>
          </cell>
          <cell r="AI410">
            <v>1</v>
          </cell>
          <cell r="AJ410" t="str">
            <v xml:space="preserve"> </v>
          </cell>
          <cell r="AK410" t="str">
            <v xml:space="preserve"> </v>
          </cell>
          <cell r="AL410" t="str">
            <v xml:space="preserve"> </v>
          </cell>
          <cell r="AM410" t="str">
            <v xml:space="preserve"> </v>
          </cell>
          <cell r="AN410" t="str">
            <v xml:space="preserve"> </v>
          </cell>
          <cell r="AO410" t="str">
            <v xml:space="preserve"> </v>
          </cell>
          <cell r="AP410">
            <v>0</v>
          </cell>
          <cell r="AQ410">
            <v>0</v>
          </cell>
          <cell r="AR410" t="str">
            <v>SV</v>
          </cell>
          <cell r="AS410" t="str">
            <v>SV</v>
          </cell>
          <cell r="AT410" t="str">
            <v>SV</v>
          </cell>
          <cell r="AU410">
            <v>0</v>
          </cell>
          <cell r="AV410">
            <v>8600</v>
          </cell>
          <cell r="AW410">
            <v>7952.9793200000004</v>
          </cell>
          <cell r="AX410">
            <v>9900</v>
          </cell>
          <cell r="AY410">
            <v>0.15116279069767447</v>
          </cell>
          <cell r="AZ410">
            <v>0.13131313131313133</v>
          </cell>
          <cell r="BA410">
            <v>9500</v>
          </cell>
          <cell r="BB410">
            <v>6</v>
          </cell>
          <cell r="BC410">
            <v>0.10465116279069764</v>
          </cell>
          <cell r="BD410">
            <v>9.4736842105263161E-2</v>
          </cell>
          <cell r="BE410">
            <v>9250</v>
          </cell>
          <cell r="BF410">
            <v>12</v>
          </cell>
          <cell r="BG410">
            <v>7.5581395348837122E-2</v>
          </cell>
          <cell r="BH410">
            <v>7.0270270270270274E-2</v>
          </cell>
        </row>
        <row r="411">
          <cell r="B411">
            <v>12525</v>
          </cell>
          <cell r="C411">
            <v>7841056003279</v>
          </cell>
          <cell r="D411" t="str">
            <v>VINO BIVARIETAL CHARD 750ml SANTA MONICA</v>
          </cell>
          <cell r="E411">
            <v>6</v>
          </cell>
          <cell r="F411" t="str">
            <v>BEBIDAS</v>
          </cell>
          <cell r="G411" t="str">
            <v>BEBIDAS</v>
          </cell>
          <cell r="H411" t="str">
            <v>VINOS MASIVOS</v>
          </cell>
          <cell r="I411" t="str">
            <v>VINOS BOTELLA</v>
          </cell>
          <cell r="J411" t="str">
            <v>SANTA MONICA</v>
          </cell>
          <cell r="K411" t="str">
            <v>SANTA MONICA</v>
          </cell>
          <cell r="L411">
            <v>114</v>
          </cell>
          <cell r="M411" t="str">
            <v>APOLO IMPORT S.A. 2 - TRENTINO (114)</v>
          </cell>
          <cell r="N411">
            <v>0</v>
          </cell>
          <cell r="O411">
            <v>4</v>
          </cell>
          <cell r="P411">
            <v>0</v>
          </cell>
          <cell r="Q411">
            <v>0</v>
          </cell>
          <cell r="R411">
            <v>0</v>
          </cell>
          <cell r="S411">
            <v>1</v>
          </cell>
          <cell r="T411">
            <v>6</v>
          </cell>
          <cell r="U411">
            <v>2</v>
          </cell>
          <cell r="V411">
            <v>0</v>
          </cell>
          <cell r="W411">
            <v>0</v>
          </cell>
          <cell r="X411">
            <v>1</v>
          </cell>
          <cell r="Y411">
            <v>0</v>
          </cell>
          <cell r="Z411">
            <v>0</v>
          </cell>
          <cell r="AA411">
            <v>2</v>
          </cell>
          <cell r="AB411">
            <v>3</v>
          </cell>
          <cell r="AC411">
            <v>2</v>
          </cell>
          <cell r="AD411">
            <v>7</v>
          </cell>
          <cell r="AE411">
            <v>3</v>
          </cell>
          <cell r="AF411">
            <v>0</v>
          </cell>
          <cell r="AG411">
            <v>1</v>
          </cell>
          <cell r="AH411">
            <v>0</v>
          </cell>
          <cell r="AI411">
            <v>0</v>
          </cell>
          <cell r="AJ411" t="str">
            <v xml:space="preserve"> </v>
          </cell>
          <cell r="AK411" t="str">
            <v xml:space="preserve"> </v>
          </cell>
          <cell r="AL411" t="str">
            <v xml:space="preserve"> </v>
          </cell>
          <cell r="AM411" t="str">
            <v xml:space="preserve"> </v>
          </cell>
          <cell r="AN411" t="str">
            <v xml:space="preserve"> </v>
          </cell>
          <cell r="AO411" t="str">
            <v xml:space="preserve"> </v>
          </cell>
          <cell r="AP411" t="str">
            <v>SV</v>
          </cell>
          <cell r="AQ411">
            <v>0</v>
          </cell>
          <cell r="AR411" t="str">
            <v>SV</v>
          </cell>
          <cell r="AS411">
            <v>0</v>
          </cell>
          <cell r="AT411">
            <v>0</v>
          </cell>
          <cell r="AU411" t="str">
            <v>SV</v>
          </cell>
          <cell r="AV411">
            <v>23920.000005000002</v>
          </cell>
          <cell r="AW411">
            <v>23417.566589999999</v>
          </cell>
          <cell r="AX411">
            <v>27500</v>
          </cell>
          <cell r="AY411">
            <v>0.14966555159915007</v>
          </cell>
          <cell r="AZ411">
            <v>0.13018181799999995</v>
          </cell>
          <cell r="BA411">
            <v>26500</v>
          </cell>
          <cell r="BB411">
            <v>3</v>
          </cell>
          <cell r="BC411">
            <v>0.10785953154099914</v>
          </cell>
          <cell r="BD411">
            <v>9.7358490377358428E-2</v>
          </cell>
          <cell r="BE411">
            <v>25900</v>
          </cell>
          <cell r="BF411">
            <v>6</v>
          </cell>
          <cell r="BG411">
            <v>8.2775919506108631E-2</v>
          </cell>
          <cell r="BH411">
            <v>7.6447876254826186E-2</v>
          </cell>
        </row>
        <row r="412">
          <cell r="B412">
            <v>12527</v>
          </cell>
          <cell r="C412">
            <v>7841056003200</v>
          </cell>
          <cell r="D412" t="str">
            <v>VINO CAB SAUVIGNON 750ml RVA SANTA MONICA</v>
          </cell>
          <cell r="E412">
            <v>6</v>
          </cell>
          <cell r="F412" t="str">
            <v>BEBIDAS</v>
          </cell>
          <cell r="G412" t="str">
            <v>BEBIDAS</v>
          </cell>
          <cell r="H412" t="str">
            <v>VINOS MASIVOS</v>
          </cell>
          <cell r="I412" t="str">
            <v>VINOS BOTELLA</v>
          </cell>
          <cell r="J412" t="str">
            <v>SANTA MONICA</v>
          </cell>
          <cell r="K412" t="str">
            <v>SANTA MONICA</v>
          </cell>
          <cell r="L412">
            <v>114</v>
          </cell>
          <cell r="M412" t="str">
            <v>APOLO IMPORT S.A. 2 - TRENTINO (114)</v>
          </cell>
          <cell r="N412">
            <v>1</v>
          </cell>
          <cell r="O412">
            <v>1</v>
          </cell>
          <cell r="P412">
            <v>0</v>
          </cell>
          <cell r="Q412">
            <v>0</v>
          </cell>
          <cell r="R412">
            <v>1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 t="str">
            <v xml:space="preserve"> </v>
          </cell>
          <cell r="AK412" t="str">
            <v xml:space="preserve"> </v>
          </cell>
          <cell r="AL412" t="str">
            <v xml:space="preserve"> </v>
          </cell>
          <cell r="AM412" t="str">
            <v xml:space="preserve"> </v>
          </cell>
          <cell r="AN412" t="str">
            <v xml:space="preserve"> </v>
          </cell>
          <cell r="AO412" t="str">
            <v xml:space="preserve"> </v>
          </cell>
          <cell r="AP412" t="str">
            <v>SV</v>
          </cell>
          <cell r="AQ412" t="str">
            <v>SV</v>
          </cell>
          <cell r="AR412" t="str">
            <v>SV</v>
          </cell>
          <cell r="AS412" t="str">
            <v>SV</v>
          </cell>
          <cell r="AT412" t="str">
            <v>SV</v>
          </cell>
          <cell r="AU412" t="str">
            <v>SV</v>
          </cell>
          <cell r="AV412">
            <v>23920.000005000002</v>
          </cell>
          <cell r="AW412">
            <v>23386.948090000002</v>
          </cell>
          <cell r="AX412">
            <v>27500</v>
          </cell>
          <cell r="AY412">
            <v>0.14966555159915007</v>
          </cell>
          <cell r="AZ412">
            <v>0.13018181799999995</v>
          </cell>
          <cell r="BA412">
            <v>26500</v>
          </cell>
          <cell r="BB412">
            <v>3</v>
          </cell>
          <cell r="BC412">
            <v>0.10785953154099914</v>
          </cell>
          <cell r="BD412">
            <v>9.7358490377358428E-2</v>
          </cell>
          <cell r="BE412">
            <v>25900</v>
          </cell>
          <cell r="BF412">
            <v>6</v>
          </cell>
          <cell r="BG412">
            <v>8.2775919506108631E-2</v>
          </cell>
          <cell r="BH412">
            <v>7.6447876254826186E-2</v>
          </cell>
        </row>
        <row r="413">
          <cell r="B413">
            <v>12530</v>
          </cell>
          <cell r="C413">
            <v>7841056003217</v>
          </cell>
          <cell r="D413" t="str">
            <v>VINO CARMENERE 750ml RVA SANTA MONICA</v>
          </cell>
          <cell r="E413">
            <v>6</v>
          </cell>
          <cell r="F413" t="str">
            <v>BEBIDAS</v>
          </cell>
          <cell r="G413" t="str">
            <v>BEBIDAS</v>
          </cell>
          <cell r="H413" t="str">
            <v>VINOS MASIVOS</v>
          </cell>
          <cell r="I413" t="str">
            <v>VINOS BOTELLA</v>
          </cell>
          <cell r="J413" t="str">
            <v>SANTA MONICA</v>
          </cell>
          <cell r="K413" t="str">
            <v>SANTA MONICA</v>
          </cell>
          <cell r="L413">
            <v>114</v>
          </cell>
          <cell r="M413" t="str">
            <v>APOLO IMPORT S.A. 2 - TRENTINO (114)</v>
          </cell>
          <cell r="N413">
            <v>0</v>
          </cell>
          <cell r="O413">
            <v>0</v>
          </cell>
          <cell r="P413">
            <v>1</v>
          </cell>
          <cell r="Q413">
            <v>2</v>
          </cell>
          <cell r="R413">
            <v>0</v>
          </cell>
          <cell r="S413">
            <v>0</v>
          </cell>
          <cell r="T413">
            <v>2</v>
          </cell>
          <cell r="U413">
            <v>4</v>
          </cell>
          <cell r="V413">
            <v>2</v>
          </cell>
          <cell r="W413">
            <v>4</v>
          </cell>
          <cell r="X413">
            <v>4</v>
          </cell>
          <cell r="Y413">
            <v>3</v>
          </cell>
          <cell r="Z413">
            <v>0</v>
          </cell>
          <cell r="AA413">
            <v>5</v>
          </cell>
          <cell r="AB413">
            <v>11</v>
          </cell>
          <cell r="AC413">
            <v>15</v>
          </cell>
          <cell r="AD413">
            <v>4</v>
          </cell>
          <cell r="AE413">
            <v>4</v>
          </cell>
          <cell r="AF413">
            <v>3</v>
          </cell>
          <cell r="AG413">
            <v>7</v>
          </cell>
          <cell r="AH413">
            <v>2</v>
          </cell>
          <cell r="AI413">
            <v>4</v>
          </cell>
          <cell r="AJ413" t="str">
            <v xml:space="preserve"> </v>
          </cell>
          <cell r="AK413" t="str">
            <v xml:space="preserve"> </v>
          </cell>
          <cell r="AL413" t="str">
            <v xml:space="preserve"> </v>
          </cell>
          <cell r="AM413" t="str">
            <v xml:space="preserve"> </v>
          </cell>
          <cell r="AN413" t="str">
            <v xml:space="preserve"> </v>
          </cell>
          <cell r="AO413" t="str">
            <v xml:space="preserve"> 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23920.000005000002</v>
          </cell>
          <cell r="AW413">
            <v>23407.394230000002</v>
          </cell>
          <cell r="AX413">
            <v>27500</v>
          </cell>
          <cell r="AY413">
            <v>0.14966555159915007</v>
          </cell>
          <cell r="AZ413">
            <v>0.13018181799999995</v>
          </cell>
          <cell r="BA413">
            <v>26500</v>
          </cell>
          <cell r="BB413">
            <v>3</v>
          </cell>
          <cell r="BC413">
            <v>0.10785953154099914</v>
          </cell>
          <cell r="BD413">
            <v>9.7358490377358428E-2</v>
          </cell>
          <cell r="BE413">
            <v>25900</v>
          </cell>
          <cell r="BF413">
            <v>6</v>
          </cell>
          <cell r="BG413">
            <v>8.2775919506108631E-2</v>
          </cell>
          <cell r="BH413">
            <v>7.6447876254826186E-2</v>
          </cell>
        </row>
        <row r="414">
          <cell r="B414">
            <v>12524</v>
          </cell>
          <cell r="C414">
            <v>7841056003255</v>
          </cell>
          <cell r="D414" t="str">
            <v>VINO CARMENERE-CAB SAUVIG 750ml SANTA MONICA</v>
          </cell>
          <cell r="E414">
            <v>6</v>
          </cell>
          <cell r="F414" t="str">
            <v>BEBIDAS</v>
          </cell>
          <cell r="G414" t="str">
            <v>BEBIDAS</v>
          </cell>
          <cell r="H414" t="str">
            <v>VINOS MASIVOS</v>
          </cell>
          <cell r="I414" t="str">
            <v>VINOS BOTELLA</v>
          </cell>
          <cell r="J414" t="str">
            <v>SANTA MONICA</v>
          </cell>
          <cell r="K414" t="str">
            <v>SANTA MONICA</v>
          </cell>
          <cell r="L414">
            <v>114</v>
          </cell>
          <cell r="M414" t="str">
            <v>APOLO IMPORT S.A. 2 - TRENTINO (114)</v>
          </cell>
          <cell r="N414">
            <v>0</v>
          </cell>
          <cell r="O414">
            <v>2</v>
          </cell>
          <cell r="P414">
            <v>1</v>
          </cell>
          <cell r="Q414">
            <v>2</v>
          </cell>
          <cell r="R414">
            <v>0</v>
          </cell>
          <cell r="S414">
            <v>0</v>
          </cell>
          <cell r="T414">
            <v>2</v>
          </cell>
          <cell r="U414">
            <v>5</v>
          </cell>
          <cell r="V414">
            <v>2</v>
          </cell>
          <cell r="W414">
            <v>0</v>
          </cell>
          <cell r="X414">
            <v>6</v>
          </cell>
          <cell r="Y414">
            <v>7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2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 t="str">
            <v xml:space="preserve"> </v>
          </cell>
          <cell r="AK414" t="str">
            <v xml:space="preserve"> </v>
          </cell>
          <cell r="AL414" t="str">
            <v xml:space="preserve"> </v>
          </cell>
          <cell r="AM414" t="str">
            <v xml:space="preserve"> </v>
          </cell>
          <cell r="AN414" t="str">
            <v xml:space="preserve"> </v>
          </cell>
          <cell r="AO414" t="str">
            <v xml:space="preserve"> </v>
          </cell>
          <cell r="AP414">
            <v>0</v>
          </cell>
          <cell r="AQ414">
            <v>0</v>
          </cell>
          <cell r="AR414">
            <v>0</v>
          </cell>
          <cell r="AS414" t="str">
            <v>SV</v>
          </cell>
          <cell r="AT414" t="str">
            <v>SV</v>
          </cell>
          <cell r="AU414" t="str">
            <v>SV</v>
          </cell>
          <cell r="AV414">
            <v>23920.000005000002</v>
          </cell>
          <cell r="AW414">
            <v>23342.474429999998</v>
          </cell>
          <cell r="AX414">
            <v>27500</v>
          </cell>
          <cell r="AY414">
            <v>0.14966555159915007</v>
          </cell>
          <cell r="AZ414">
            <v>0.13018181799999995</v>
          </cell>
          <cell r="BA414">
            <v>26500</v>
          </cell>
          <cell r="BB414">
            <v>3</v>
          </cell>
          <cell r="BC414">
            <v>0.10785953154099914</v>
          </cell>
          <cell r="BD414">
            <v>9.7358490377358428E-2</v>
          </cell>
          <cell r="BE414">
            <v>25900</v>
          </cell>
          <cell r="BF414">
            <v>6</v>
          </cell>
          <cell r="BG414">
            <v>8.2775919506108631E-2</v>
          </cell>
          <cell r="BH414">
            <v>7.6447876254826186E-2</v>
          </cell>
        </row>
        <row r="415">
          <cell r="B415">
            <v>12529</v>
          </cell>
          <cell r="C415">
            <v>7841056003224</v>
          </cell>
          <cell r="D415" t="str">
            <v>VINO CHARDONNAY RESERVA 750ml SANTA MONICA</v>
          </cell>
          <cell r="E415">
            <v>6</v>
          </cell>
          <cell r="F415" t="str">
            <v>BEBIDAS</v>
          </cell>
          <cell r="G415" t="str">
            <v>BEBIDAS</v>
          </cell>
          <cell r="H415" t="str">
            <v>VINOS MASIVOS</v>
          </cell>
          <cell r="I415" t="str">
            <v>VINOS BOTELLA</v>
          </cell>
          <cell r="J415" t="str">
            <v>SANTA MONICA</v>
          </cell>
          <cell r="K415" t="str">
            <v>SANTA MONICA</v>
          </cell>
          <cell r="L415">
            <v>114</v>
          </cell>
          <cell r="M415" t="str">
            <v>APOLO IMPORT S.A. 2 - TRENTINO (114)</v>
          </cell>
          <cell r="N415">
            <v>1</v>
          </cell>
          <cell r="O415">
            <v>2</v>
          </cell>
          <cell r="P415">
            <v>1</v>
          </cell>
          <cell r="Q415">
            <v>6</v>
          </cell>
          <cell r="R415">
            <v>0</v>
          </cell>
          <cell r="S415">
            <v>0</v>
          </cell>
          <cell r="T415">
            <v>2</v>
          </cell>
          <cell r="U415">
            <v>7</v>
          </cell>
          <cell r="V415">
            <v>1</v>
          </cell>
          <cell r="W415">
            <v>0</v>
          </cell>
          <cell r="X415">
            <v>1</v>
          </cell>
          <cell r="Y415">
            <v>1</v>
          </cell>
          <cell r="Z415">
            <v>0</v>
          </cell>
          <cell r="AA415">
            <v>6</v>
          </cell>
          <cell r="AB415">
            <v>0</v>
          </cell>
          <cell r="AC415">
            <v>0</v>
          </cell>
          <cell r="AD415">
            <v>1</v>
          </cell>
          <cell r="AE415">
            <v>0</v>
          </cell>
          <cell r="AF415">
            <v>0</v>
          </cell>
          <cell r="AG415">
            <v>0</v>
          </cell>
          <cell r="AH415">
            <v>2</v>
          </cell>
          <cell r="AI415">
            <v>2</v>
          </cell>
          <cell r="AJ415" t="str">
            <v xml:space="preserve"> </v>
          </cell>
          <cell r="AK415" t="str">
            <v xml:space="preserve"> </v>
          </cell>
          <cell r="AL415" t="str">
            <v xml:space="preserve"> </v>
          </cell>
          <cell r="AM415" t="str">
            <v xml:space="preserve"> </v>
          </cell>
          <cell r="AN415" t="str">
            <v xml:space="preserve"> </v>
          </cell>
          <cell r="AO415" t="str">
            <v xml:space="preserve"> </v>
          </cell>
          <cell r="AP415">
            <v>0</v>
          </cell>
          <cell r="AQ415">
            <v>0</v>
          </cell>
          <cell r="AR415">
            <v>0</v>
          </cell>
          <cell r="AS415" t="str">
            <v>SV</v>
          </cell>
          <cell r="AT415" t="str">
            <v>SV</v>
          </cell>
          <cell r="AU415">
            <v>0</v>
          </cell>
          <cell r="AV415">
            <v>23920.000005000002</v>
          </cell>
          <cell r="AW415">
            <v>23369.647290000001</v>
          </cell>
          <cell r="AX415">
            <v>27500</v>
          </cell>
          <cell r="AY415">
            <v>0.14966555159915007</v>
          </cell>
          <cell r="AZ415">
            <v>0.13018181799999995</v>
          </cell>
          <cell r="BA415">
            <v>26500</v>
          </cell>
          <cell r="BB415">
            <v>3</v>
          </cell>
          <cell r="BC415">
            <v>0.10785953154099914</v>
          </cell>
          <cell r="BD415">
            <v>9.7358490377358428E-2</v>
          </cell>
          <cell r="BE415">
            <v>25900</v>
          </cell>
          <cell r="BF415">
            <v>6</v>
          </cell>
          <cell r="BG415">
            <v>8.2775919506108631E-2</v>
          </cell>
          <cell r="BH415">
            <v>7.6447876254826186E-2</v>
          </cell>
        </row>
        <row r="416">
          <cell r="B416">
            <v>38791</v>
          </cell>
          <cell r="C416">
            <v>7891141038075</v>
          </cell>
          <cell r="D416" t="str">
            <v>VINO DULCE 1Lts SANTA MONICA</v>
          </cell>
          <cell r="E416">
            <v>6</v>
          </cell>
          <cell r="F416" t="str">
            <v>BEBIDAS</v>
          </cell>
          <cell r="G416" t="str">
            <v>BEBIDAS</v>
          </cell>
          <cell r="H416" t="str">
            <v>VINOS MASIVOS</v>
          </cell>
          <cell r="I416" t="str">
            <v>VINOS BOTELLA</v>
          </cell>
          <cell r="J416" t="str">
            <v>SANTA MONICA</v>
          </cell>
          <cell r="K416" t="str">
            <v>SANTA MONICA</v>
          </cell>
          <cell r="L416">
            <v>114</v>
          </cell>
          <cell r="M416" t="str">
            <v>APOLO IMPORT S.A. 2 - TRENTINO (114)</v>
          </cell>
          <cell r="N416">
            <v>4</v>
          </cell>
          <cell r="O416">
            <v>9</v>
          </cell>
          <cell r="P416">
            <v>5</v>
          </cell>
          <cell r="Q416">
            <v>15</v>
          </cell>
          <cell r="R416">
            <v>4</v>
          </cell>
          <cell r="S416">
            <v>14</v>
          </cell>
          <cell r="T416">
            <v>27</v>
          </cell>
          <cell r="U416">
            <v>33</v>
          </cell>
          <cell r="V416">
            <v>4</v>
          </cell>
          <cell r="W416">
            <v>9</v>
          </cell>
          <cell r="X416">
            <v>8</v>
          </cell>
          <cell r="Y416">
            <v>13</v>
          </cell>
          <cell r="Z416">
            <v>9</v>
          </cell>
          <cell r="AA416">
            <v>17</v>
          </cell>
          <cell r="AB416">
            <v>11</v>
          </cell>
          <cell r="AC416">
            <v>23</v>
          </cell>
          <cell r="AD416">
            <v>8</v>
          </cell>
          <cell r="AE416">
            <v>15</v>
          </cell>
          <cell r="AF416">
            <v>19</v>
          </cell>
          <cell r="AG416">
            <v>23</v>
          </cell>
          <cell r="AH416">
            <v>0</v>
          </cell>
          <cell r="AI416">
            <v>8</v>
          </cell>
          <cell r="AJ416" t="str">
            <v xml:space="preserve"> </v>
          </cell>
          <cell r="AK416" t="str">
            <v xml:space="preserve"> </v>
          </cell>
          <cell r="AL416" t="str">
            <v xml:space="preserve"> </v>
          </cell>
          <cell r="AM416" t="str">
            <v xml:space="preserve"> </v>
          </cell>
          <cell r="AN416" t="str">
            <v xml:space="preserve"> </v>
          </cell>
          <cell r="AO416" t="str">
            <v xml:space="preserve"> 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18150</v>
          </cell>
          <cell r="AW416">
            <v>18150</v>
          </cell>
          <cell r="AX416">
            <v>20900</v>
          </cell>
          <cell r="AY416">
            <v>0.1515151515151516</v>
          </cell>
          <cell r="AZ416">
            <v>0.13157894736842105</v>
          </cell>
          <cell r="BA416">
            <v>19900</v>
          </cell>
          <cell r="BB416">
            <v>3</v>
          </cell>
          <cell r="BC416">
            <v>9.6418732782369121E-2</v>
          </cell>
          <cell r="BD416">
            <v>8.7939698492462318E-2</v>
          </cell>
          <cell r="BE416">
            <v>19500</v>
          </cell>
          <cell r="BF416">
            <v>6</v>
          </cell>
          <cell r="BG416">
            <v>7.4380165289256173E-2</v>
          </cell>
          <cell r="BH416">
            <v>6.9230769230769235E-2</v>
          </cell>
        </row>
        <row r="417">
          <cell r="B417">
            <v>11080</v>
          </cell>
          <cell r="C417">
            <v>7891141038136</v>
          </cell>
          <cell r="D417" t="str">
            <v>VINO DULCE 750ml SANTA MONICA</v>
          </cell>
          <cell r="E417">
            <v>6</v>
          </cell>
          <cell r="F417" t="str">
            <v>BEBIDAS</v>
          </cell>
          <cell r="G417" t="str">
            <v>BEBIDAS</v>
          </cell>
          <cell r="H417" t="str">
            <v>VINOS MASIVOS</v>
          </cell>
          <cell r="I417" t="str">
            <v>VINOS BOTELLA</v>
          </cell>
          <cell r="J417" t="str">
            <v>SANTA MONICA</v>
          </cell>
          <cell r="K417" t="str">
            <v>SANTA MONICA</v>
          </cell>
          <cell r="L417">
            <v>114</v>
          </cell>
          <cell r="M417" t="str">
            <v>APOLO IMPORT S.A. 2 - TRENTINO (114)</v>
          </cell>
          <cell r="N417">
            <v>172</v>
          </cell>
          <cell r="O417">
            <v>337</v>
          </cell>
          <cell r="P417">
            <v>297</v>
          </cell>
          <cell r="Q417">
            <v>461</v>
          </cell>
          <cell r="R417">
            <v>299</v>
          </cell>
          <cell r="S417">
            <v>628</v>
          </cell>
          <cell r="T417">
            <v>709</v>
          </cell>
          <cell r="U417">
            <v>886</v>
          </cell>
          <cell r="V417">
            <v>115</v>
          </cell>
          <cell r="W417">
            <v>225</v>
          </cell>
          <cell r="X417">
            <v>188</v>
          </cell>
          <cell r="Y417">
            <v>292</v>
          </cell>
          <cell r="Z417">
            <v>154</v>
          </cell>
          <cell r="AA417">
            <v>247</v>
          </cell>
          <cell r="AB417">
            <v>302</v>
          </cell>
          <cell r="AC417">
            <v>385</v>
          </cell>
          <cell r="AD417">
            <v>203</v>
          </cell>
          <cell r="AE417">
            <v>353</v>
          </cell>
          <cell r="AF417">
            <v>383</v>
          </cell>
          <cell r="AG417">
            <v>487</v>
          </cell>
          <cell r="AH417">
            <v>28</v>
          </cell>
          <cell r="AI417">
            <v>119</v>
          </cell>
          <cell r="AJ417" t="str">
            <v xml:space="preserve"> </v>
          </cell>
          <cell r="AK417" t="str">
            <v xml:space="preserve"> </v>
          </cell>
          <cell r="AL417" t="str">
            <v xml:space="preserve"> </v>
          </cell>
          <cell r="AM417" t="str">
            <v xml:space="preserve"> </v>
          </cell>
          <cell r="AN417" t="str">
            <v xml:space="preserve"> </v>
          </cell>
          <cell r="AO417" t="str">
            <v xml:space="preserve"> 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13824.999980000001</v>
          </cell>
          <cell r="AW417">
            <v>12758.83301</v>
          </cell>
          <cell r="AX417">
            <v>15900</v>
          </cell>
          <cell r="AY417">
            <v>0.15009041757698438</v>
          </cell>
          <cell r="AZ417">
            <v>0.13050314591194964</v>
          </cell>
          <cell r="BA417">
            <v>15500</v>
          </cell>
          <cell r="BB417">
            <v>3</v>
          </cell>
          <cell r="BC417">
            <v>0.12115732531089662</v>
          </cell>
          <cell r="BD417">
            <v>0.1080645174193548</v>
          </cell>
          <cell r="BE417">
            <v>14900</v>
          </cell>
          <cell r="BF417">
            <v>6</v>
          </cell>
          <cell r="BG417">
            <v>7.77576869117651E-2</v>
          </cell>
          <cell r="BH417">
            <v>7.2147652348993258E-2</v>
          </cell>
        </row>
        <row r="418">
          <cell r="B418">
            <v>12523</v>
          </cell>
          <cell r="C418">
            <v>12523</v>
          </cell>
          <cell r="D418" t="str">
            <v>VINO DULCE TINTO 750ml SANTA MONICA</v>
          </cell>
          <cell r="E418">
            <v>1</v>
          </cell>
          <cell r="F418" t="str">
            <v>BEBIDAS</v>
          </cell>
          <cell r="G418" t="str">
            <v>BEBIDAS</v>
          </cell>
          <cell r="H418" t="str">
            <v>VINOS MASIVOS</v>
          </cell>
          <cell r="I418" t="str">
            <v>VINOS BOTELLA</v>
          </cell>
          <cell r="J418" t="str">
            <v>SANTA MONICA</v>
          </cell>
          <cell r="K418" t="str">
            <v>SANTA MONICA</v>
          </cell>
          <cell r="L418">
            <v>114</v>
          </cell>
          <cell r="M418" t="str">
            <v>APOLO IMPORT S.A. 2 - TRENTINO (114)</v>
          </cell>
          <cell r="N418">
            <v>0</v>
          </cell>
          <cell r="O418">
            <v>0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 t="str">
            <v xml:space="preserve"> </v>
          </cell>
          <cell r="AK418" t="str">
            <v xml:space="preserve"> </v>
          </cell>
          <cell r="AL418" t="str">
            <v xml:space="preserve"> </v>
          </cell>
          <cell r="AM418" t="str">
            <v xml:space="preserve"> </v>
          </cell>
          <cell r="AN418" t="str">
            <v xml:space="preserve"> </v>
          </cell>
          <cell r="AO418" t="str">
            <v xml:space="preserve"> </v>
          </cell>
          <cell r="AP418" t="str">
            <v>SV</v>
          </cell>
          <cell r="AQ418" t="str">
            <v>SV</v>
          </cell>
          <cell r="AR418" t="str">
            <v>SV</v>
          </cell>
          <cell r="AS418" t="str">
            <v>SV</v>
          </cell>
          <cell r="AT418" t="str">
            <v>SV</v>
          </cell>
          <cell r="AU418" t="str">
            <v>SV</v>
          </cell>
          <cell r="AV418">
            <v>15899.999995</v>
          </cell>
          <cell r="AW418">
            <v>15899.999995</v>
          </cell>
          <cell r="AX418">
            <v>17900</v>
          </cell>
          <cell r="AY418">
            <v>0.12578616387603336</v>
          </cell>
          <cell r="AZ418">
            <v>0.1117318438547486</v>
          </cell>
          <cell r="BB418">
            <v>0</v>
          </cell>
          <cell r="BC418">
            <v>-1</v>
          </cell>
          <cell r="BD418">
            <v>0</v>
          </cell>
          <cell r="BF418">
            <v>0</v>
          </cell>
          <cell r="BG418">
            <v>-1</v>
          </cell>
          <cell r="BH418">
            <v>0</v>
          </cell>
        </row>
        <row r="419">
          <cell r="B419">
            <v>12532</v>
          </cell>
          <cell r="C419">
            <v>7841056003231</v>
          </cell>
          <cell r="D419" t="str">
            <v>VINO SAUVIGNON 750ml RVA SANTA MONICA</v>
          </cell>
          <cell r="E419">
            <v>6</v>
          </cell>
          <cell r="F419" t="str">
            <v>BEBIDAS</v>
          </cell>
          <cell r="G419" t="str">
            <v>BEBIDAS</v>
          </cell>
          <cell r="H419" t="str">
            <v>VINOS MASIVOS</v>
          </cell>
          <cell r="I419" t="str">
            <v>VINOS BOTELLA</v>
          </cell>
          <cell r="J419" t="str">
            <v>SANTA MONICA</v>
          </cell>
          <cell r="K419" t="str">
            <v>SANTA MONICA</v>
          </cell>
          <cell r="L419">
            <v>114</v>
          </cell>
          <cell r="M419" t="str">
            <v>APOLO IMPORT S.A. 2 - TRENTINO (114)</v>
          </cell>
          <cell r="N419">
            <v>0</v>
          </cell>
          <cell r="O419">
            <v>0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 t="str">
            <v xml:space="preserve"> </v>
          </cell>
          <cell r="AK419" t="str">
            <v xml:space="preserve"> </v>
          </cell>
          <cell r="AL419" t="str">
            <v xml:space="preserve"> </v>
          </cell>
          <cell r="AM419" t="str">
            <v xml:space="preserve"> </v>
          </cell>
          <cell r="AN419" t="str">
            <v xml:space="preserve"> </v>
          </cell>
          <cell r="AO419" t="str">
            <v xml:space="preserve"> </v>
          </cell>
          <cell r="AP419" t="str">
            <v>SV</v>
          </cell>
          <cell r="AQ419" t="str">
            <v>SV</v>
          </cell>
          <cell r="AR419" t="str">
            <v>SV</v>
          </cell>
          <cell r="AS419" t="str">
            <v>SV</v>
          </cell>
          <cell r="AT419" t="str">
            <v>SV</v>
          </cell>
          <cell r="AU419" t="str">
            <v>SV</v>
          </cell>
          <cell r="AV419">
            <v>23920.000005000002</v>
          </cell>
          <cell r="AW419">
            <v>23239.79163</v>
          </cell>
          <cell r="AX419">
            <v>27500</v>
          </cell>
          <cell r="AY419">
            <v>0.14966555159915007</v>
          </cell>
          <cell r="AZ419">
            <v>0.13018181799999995</v>
          </cell>
          <cell r="BA419">
            <v>26500</v>
          </cell>
          <cell r="BB419">
            <v>3</v>
          </cell>
          <cell r="BC419">
            <v>0.10785953154099914</v>
          </cell>
          <cell r="BD419">
            <v>9.7358490377358428E-2</v>
          </cell>
          <cell r="BE419">
            <v>25900</v>
          </cell>
          <cell r="BF419">
            <v>6</v>
          </cell>
          <cell r="BG419">
            <v>8.2775919506108631E-2</v>
          </cell>
          <cell r="BH419">
            <v>7.6447876254826186E-2</v>
          </cell>
        </row>
        <row r="420">
          <cell r="B420">
            <v>12533</v>
          </cell>
          <cell r="C420">
            <v>7841056003286</v>
          </cell>
          <cell r="D420" t="str">
            <v>VINO SYRAH 750ml RVA SANTA MONICA</v>
          </cell>
          <cell r="E420">
            <v>6</v>
          </cell>
          <cell r="F420" t="str">
            <v>BEBIDAS</v>
          </cell>
          <cell r="G420" t="str">
            <v>BEBIDAS</v>
          </cell>
          <cell r="H420" t="str">
            <v>VINOS MASIVOS</v>
          </cell>
          <cell r="I420" t="str">
            <v>VINOS BOTELLA</v>
          </cell>
          <cell r="J420" t="str">
            <v>SANTA MONICA</v>
          </cell>
          <cell r="K420" t="str">
            <v>SANTA MONICA</v>
          </cell>
          <cell r="L420">
            <v>114</v>
          </cell>
          <cell r="M420" t="str">
            <v>APOLO IMPORT S.A. 2 - TRENTINO (114)</v>
          </cell>
          <cell r="N420">
            <v>0</v>
          </cell>
          <cell r="O420">
            <v>1</v>
          </cell>
          <cell r="P420">
            <v>2</v>
          </cell>
          <cell r="Q420">
            <v>1</v>
          </cell>
          <cell r="R420">
            <v>1</v>
          </cell>
          <cell r="S420">
            <v>0</v>
          </cell>
          <cell r="T420">
            <v>0</v>
          </cell>
          <cell r="U420">
            <v>0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3</v>
          </cell>
          <cell r="AC420">
            <v>4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 t="str">
            <v xml:space="preserve"> </v>
          </cell>
          <cell r="AK420" t="str">
            <v xml:space="preserve"> </v>
          </cell>
          <cell r="AL420" t="str">
            <v xml:space="preserve"> </v>
          </cell>
          <cell r="AM420" t="str">
            <v xml:space="preserve"> </v>
          </cell>
          <cell r="AN420" t="str">
            <v xml:space="preserve"> </v>
          </cell>
          <cell r="AO420" t="str">
            <v xml:space="preserve"> </v>
          </cell>
          <cell r="AP420">
            <v>0</v>
          </cell>
          <cell r="AQ420" t="str">
            <v>SV</v>
          </cell>
          <cell r="AR420" t="str">
            <v>SV</v>
          </cell>
          <cell r="AS420">
            <v>0</v>
          </cell>
          <cell r="AT420" t="str">
            <v>SV</v>
          </cell>
          <cell r="AU420" t="str">
            <v>SV</v>
          </cell>
          <cell r="AV420">
            <v>23920.000005000002</v>
          </cell>
          <cell r="AW420">
            <v>23296.777129999999</v>
          </cell>
          <cell r="AX420">
            <v>27500</v>
          </cell>
          <cell r="AY420">
            <v>0.14966555159915007</v>
          </cell>
          <cell r="AZ420">
            <v>0.13018181799999995</v>
          </cell>
          <cell r="BA420">
            <v>26500</v>
          </cell>
          <cell r="BB420">
            <v>3</v>
          </cell>
          <cell r="BC420">
            <v>0.10785953154099914</v>
          </cell>
          <cell r="BD420">
            <v>9.7358490377358428E-2</v>
          </cell>
          <cell r="BE420">
            <v>25900</v>
          </cell>
          <cell r="BF420">
            <v>6</v>
          </cell>
          <cell r="BG420">
            <v>8.2775919506108631E-2</v>
          </cell>
          <cell r="BH420">
            <v>7.6447876254826186E-2</v>
          </cell>
        </row>
        <row r="421">
          <cell r="B421">
            <v>12535</v>
          </cell>
          <cell r="C421">
            <v>7841056003248</v>
          </cell>
          <cell r="D421" t="str">
            <v>VINO SYRAH 750ml RVA SANTA MONICA</v>
          </cell>
          <cell r="E421">
            <v>6</v>
          </cell>
          <cell r="F421" t="str">
            <v>BEBIDAS</v>
          </cell>
          <cell r="G421" t="str">
            <v>BEBIDAS</v>
          </cell>
          <cell r="H421" t="str">
            <v>VINOS MASIVOS</v>
          </cell>
          <cell r="I421" t="str">
            <v>VINOS BOTELLA</v>
          </cell>
          <cell r="J421" t="str">
            <v>SANTA MONICA</v>
          </cell>
          <cell r="K421" t="str">
            <v>SANTA MONICA</v>
          </cell>
          <cell r="L421">
            <v>114</v>
          </cell>
          <cell r="M421" t="str">
            <v>APOLO IMPORT S.A. 2 - TRENTINO (114)</v>
          </cell>
          <cell r="N421">
            <v>3</v>
          </cell>
          <cell r="O421">
            <v>1</v>
          </cell>
          <cell r="P421">
            <v>0</v>
          </cell>
          <cell r="Q421">
            <v>3</v>
          </cell>
          <cell r="R421">
            <v>1</v>
          </cell>
          <cell r="S421">
            <v>1</v>
          </cell>
          <cell r="T421">
            <v>0</v>
          </cell>
          <cell r="U421">
            <v>3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1</v>
          </cell>
          <cell r="AB421">
            <v>1</v>
          </cell>
          <cell r="AC421">
            <v>0</v>
          </cell>
          <cell r="AD421">
            <v>2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 t="str">
            <v xml:space="preserve"> </v>
          </cell>
          <cell r="AK421" t="str">
            <v xml:space="preserve"> </v>
          </cell>
          <cell r="AL421" t="str">
            <v xml:space="preserve"> </v>
          </cell>
          <cell r="AM421" t="str">
            <v xml:space="preserve"> </v>
          </cell>
          <cell r="AN421" t="str">
            <v xml:space="preserve"> </v>
          </cell>
          <cell r="AO421" t="str">
            <v xml:space="preserve"> </v>
          </cell>
          <cell r="AP421">
            <v>0</v>
          </cell>
          <cell r="AQ421">
            <v>0</v>
          </cell>
          <cell r="AR421" t="str">
            <v>SV</v>
          </cell>
          <cell r="AS421" t="str">
            <v>SV</v>
          </cell>
          <cell r="AT421" t="str">
            <v>SV</v>
          </cell>
          <cell r="AU421" t="str">
            <v>SV</v>
          </cell>
          <cell r="AV421">
            <v>23350.000003000001</v>
          </cell>
          <cell r="AW421">
            <v>23349.55645</v>
          </cell>
          <cell r="AX421">
            <v>26900</v>
          </cell>
          <cell r="AY421">
            <v>0.1520342610939569</v>
          </cell>
          <cell r="AZ421">
            <v>0.13197026011152413</v>
          </cell>
          <cell r="BA421">
            <v>26500</v>
          </cell>
          <cell r="BB421">
            <v>3</v>
          </cell>
          <cell r="BC421">
            <v>0.13490364011114719</v>
          </cell>
          <cell r="BD421">
            <v>0.11886792441509431</v>
          </cell>
          <cell r="BE421">
            <v>25900</v>
          </cell>
          <cell r="BF421">
            <v>6</v>
          </cell>
          <cell r="BG421">
            <v>0.10920770863693252</v>
          </cell>
          <cell r="BH421">
            <v>9.8455598339768302E-2</v>
          </cell>
        </row>
        <row r="422">
          <cell r="B422">
            <v>40919</v>
          </cell>
          <cell r="C422">
            <v>7808765759811</v>
          </cell>
          <cell r="D422" t="str">
            <v>VINO TINTO 1,5Lts GRAN VINO-SANTA MONICA</v>
          </cell>
          <cell r="E422">
            <v>6</v>
          </cell>
          <cell r="F422" t="str">
            <v>BEBIDAS</v>
          </cell>
          <cell r="G422" t="str">
            <v>BEBIDAS</v>
          </cell>
          <cell r="H422" t="str">
            <v>VINOS MASIVOS</v>
          </cell>
          <cell r="I422" t="str">
            <v>VINOS BOTELLA</v>
          </cell>
          <cell r="J422" t="str">
            <v>SANTA MONICA</v>
          </cell>
          <cell r="K422" t="str">
            <v>SANTA MONICA</v>
          </cell>
          <cell r="L422">
            <v>114</v>
          </cell>
          <cell r="M422" t="str">
            <v>APOLO IMPORT S.A. 2 - TRENTINO (114)</v>
          </cell>
          <cell r="N422">
            <v>0</v>
          </cell>
          <cell r="O422">
            <v>2</v>
          </cell>
          <cell r="P422">
            <v>1</v>
          </cell>
          <cell r="Q422">
            <v>1</v>
          </cell>
          <cell r="R422">
            <v>0</v>
          </cell>
          <cell r="S422">
            <v>9</v>
          </cell>
          <cell r="T422">
            <v>6</v>
          </cell>
          <cell r="U422">
            <v>12</v>
          </cell>
          <cell r="V422">
            <v>0</v>
          </cell>
          <cell r="W422">
            <v>1</v>
          </cell>
          <cell r="X422">
            <v>4</v>
          </cell>
          <cell r="Y422">
            <v>2</v>
          </cell>
          <cell r="Z422">
            <v>0</v>
          </cell>
          <cell r="AA422">
            <v>6</v>
          </cell>
          <cell r="AB422">
            <v>13</v>
          </cell>
          <cell r="AC422">
            <v>20</v>
          </cell>
          <cell r="AD422">
            <v>0</v>
          </cell>
          <cell r="AE422">
            <v>4</v>
          </cell>
          <cell r="AF422">
            <v>2</v>
          </cell>
          <cell r="AG422">
            <v>12</v>
          </cell>
          <cell r="AH422">
            <v>0</v>
          </cell>
          <cell r="AI422">
            <v>1</v>
          </cell>
          <cell r="AJ422" t="str">
            <v xml:space="preserve"> </v>
          </cell>
          <cell r="AK422" t="str">
            <v xml:space="preserve"> </v>
          </cell>
          <cell r="AL422" t="str">
            <v xml:space="preserve"> </v>
          </cell>
          <cell r="AM422" t="str">
            <v xml:space="preserve"> </v>
          </cell>
          <cell r="AN422" t="str">
            <v xml:space="preserve"> </v>
          </cell>
          <cell r="AO422" t="str">
            <v xml:space="preserve"> 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36425.000039999999</v>
          </cell>
          <cell r="AW422">
            <v>36424.999929999998</v>
          </cell>
          <cell r="AX422">
            <v>41900</v>
          </cell>
          <cell r="AY422">
            <v>0.15030885254598902</v>
          </cell>
          <cell r="AZ422">
            <v>0.13066825680190933</v>
          </cell>
          <cell r="BA422">
            <v>39900</v>
          </cell>
          <cell r="BB422">
            <v>3</v>
          </cell>
          <cell r="BC422">
            <v>9.5401508749044295E-2</v>
          </cell>
          <cell r="BD422">
            <v>8.7092730827067699E-2</v>
          </cell>
          <cell r="BE422">
            <v>0</v>
          </cell>
          <cell r="BF422">
            <v>0</v>
          </cell>
          <cell r="BG422">
            <v>-1</v>
          </cell>
          <cell r="BH422">
            <v>0</v>
          </cell>
        </row>
        <row r="423">
          <cell r="B423">
            <v>12522</v>
          </cell>
          <cell r="C423">
            <v>7841056003262</v>
          </cell>
          <cell r="D423" t="str">
            <v>VINO TINTO 750ml SANTA MONICA</v>
          </cell>
          <cell r="E423">
            <v>6</v>
          </cell>
          <cell r="F423" t="str">
            <v>BEBIDAS</v>
          </cell>
          <cell r="G423" t="str">
            <v>BEBIDAS</v>
          </cell>
          <cell r="H423" t="str">
            <v>VINOS MASIVOS</v>
          </cell>
          <cell r="I423" t="str">
            <v>VINOS BOTELLA</v>
          </cell>
          <cell r="J423" t="str">
            <v>SANTA MONICA</v>
          </cell>
          <cell r="K423" t="str">
            <v>SANTA MONICA</v>
          </cell>
          <cell r="L423">
            <v>114</v>
          </cell>
          <cell r="M423" t="str">
            <v>APOLO IMPORT S.A. 2 - TRENTINO (114)</v>
          </cell>
          <cell r="N423">
            <v>64</v>
          </cell>
          <cell r="O423">
            <v>112</v>
          </cell>
          <cell r="P423">
            <v>151</v>
          </cell>
          <cell r="Q423">
            <v>198</v>
          </cell>
          <cell r="R423">
            <v>94</v>
          </cell>
          <cell r="S423">
            <v>154</v>
          </cell>
          <cell r="T423">
            <v>166</v>
          </cell>
          <cell r="U423">
            <v>224</v>
          </cell>
          <cell r="V423">
            <v>54</v>
          </cell>
          <cell r="W423">
            <v>78</v>
          </cell>
          <cell r="X423">
            <v>115</v>
          </cell>
          <cell r="Y423">
            <v>178</v>
          </cell>
          <cell r="Z423">
            <v>52</v>
          </cell>
          <cell r="AA423">
            <v>79</v>
          </cell>
          <cell r="AB423">
            <v>123</v>
          </cell>
          <cell r="AC423">
            <v>172</v>
          </cell>
          <cell r="AD423">
            <v>68</v>
          </cell>
          <cell r="AE423">
            <v>94</v>
          </cell>
          <cell r="AF423">
            <v>143</v>
          </cell>
          <cell r="AG423">
            <v>186</v>
          </cell>
          <cell r="AH423">
            <v>20</v>
          </cell>
          <cell r="AI423">
            <v>59</v>
          </cell>
          <cell r="AJ423" t="str">
            <v xml:space="preserve"> </v>
          </cell>
          <cell r="AK423" t="str">
            <v xml:space="preserve"> </v>
          </cell>
          <cell r="AL423" t="str">
            <v xml:space="preserve"> </v>
          </cell>
          <cell r="AM423" t="str">
            <v xml:space="preserve"> </v>
          </cell>
          <cell r="AN423" t="str">
            <v xml:space="preserve"> </v>
          </cell>
          <cell r="AO423" t="str">
            <v xml:space="preserve"> </v>
          </cell>
          <cell r="AP423">
            <v>0</v>
          </cell>
          <cell r="AQ423">
            <v>0</v>
          </cell>
          <cell r="AR423">
            <v>0</v>
          </cell>
          <cell r="AS423">
            <v>0</v>
          </cell>
          <cell r="AT423">
            <v>0</v>
          </cell>
          <cell r="AU423">
            <v>0</v>
          </cell>
          <cell r="AV423">
            <v>17305.000019999999</v>
          </cell>
          <cell r="AW423">
            <v>17154.04405</v>
          </cell>
          <cell r="AX423">
            <v>19900</v>
          </cell>
          <cell r="AY423">
            <v>0.14995665859583163</v>
          </cell>
          <cell r="AZ423">
            <v>0.13040200904522617</v>
          </cell>
          <cell r="BA423">
            <v>19500</v>
          </cell>
          <cell r="BB423">
            <v>3</v>
          </cell>
          <cell r="BC423">
            <v>0.12684195189038783</v>
          </cell>
          <cell r="BD423">
            <v>0.11256410153846157</v>
          </cell>
          <cell r="BE423">
            <v>0</v>
          </cell>
          <cell r="BF423">
            <v>0</v>
          </cell>
          <cell r="BG423">
            <v>-1</v>
          </cell>
          <cell r="BH423">
            <v>0</v>
          </cell>
        </row>
        <row r="424">
          <cell r="B424">
            <v>1779</v>
          </cell>
          <cell r="C424">
            <v>7791843008294</v>
          </cell>
          <cell r="D424" t="str">
            <v>VINO TINTO 1.125Lts VIÑAS DE BALBO</v>
          </cell>
          <cell r="E424">
            <v>6</v>
          </cell>
          <cell r="F424" t="str">
            <v>BEBIDAS</v>
          </cell>
          <cell r="G424" t="str">
            <v>BEBIDAS</v>
          </cell>
          <cell r="H424" t="str">
            <v>VINOS MASIVOS</v>
          </cell>
          <cell r="I424" t="str">
            <v>VINOS BOTELLA</v>
          </cell>
          <cell r="J424" t="str">
            <v>VIÑAS BALBO</v>
          </cell>
          <cell r="K424" t="str">
            <v>VIÑAS DE BALBO</v>
          </cell>
          <cell r="L424">
            <v>114</v>
          </cell>
          <cell r="M424" t="str">
            <v>APOLO IMPORT S.A. 2 - TRENTINO (114)</v>
          </cell>
          <cell r="N424">
            <v>120</v>
          </cell>
          <cell r="O424">
            <v>112</v>
          </cell>
          <cell r="P424">
            <v>180</v>
          </cell>
          <cell r="Q424">
            <v>152</v>
          </cell>
          <cell r="R424">
            <v>64</v>
          </cell>
          <cell r="S424">
            <v>116</v>
          </cell>
          <cell r="T424">
            <v>109</v>
          </cell>
          <cell r="U424">
            <v>115</v>
          </cell>
          <cell r="V424">
            <v>34</v>
          </cell>
          <cell r="W424">
            <v>34</v>
          </cell>
          <cell r="X424">
            <v>39</v>
          </cell>
          <cell r="Y424">
            <v>72</v>
          </cell>
          <cell r="Z424">
            <v>25</v>
          </cell>
          <cell r="AA424">
            <v>60</v>
          </cell>
          <cell r="AB424">
            <v>60</v>
          </cell>
          <cell r="AC424">
            <v>81</v>
          </cell>
          <cell r="AD424">
            <v>75</v>
          </cell>
          <cell r="AE424">
            <v>144</v>
          </cell>
          <cell r="AF424">
            <v>93</v>
          </cell>
          <cell r="AG424">
            <v>129</v>
          </cell>
          <cell r="AH424">
            <v>0</v>
          </cell>
          <cell r="AI424">
            <v>8</v>
          </cell>
          <cell r="AJ424" t="str">
            <v xml:space="preserve"> </v>
          </cell>
          <cell r="AK424" t="str">
            <v xml:space="preserve"> </v>
          </cell>
          <cell r="AL424" t="str">
            <v xml:space="preserve"> </v>
          </cell>
          <cell r="AM424" t="str">
            <v xml:space="preserve"> </v>
          </cell>
          <cell r="AN424" t="str">
            <v xml:space="preserve"> </v>
          </cell>
          <cell r="AO424" t="str">
            <v xml:space="preserve"> </v>
          </cell>
          <cell r="AP424">
            <v>0</v>
          </cell>
          <cell r="AQ424">
            <v>0</v>
          </cell>
          <cell r="AR424">
            <v>0</v>
          </cell>
          <cell r="AS424">
            <v>0</v>
          </cell>
          <cell r="AT424">
            <v>0</v>
          </cell>
          <cell r="AU424">
            <v>0</v>
          </cell>
          <cell r="AV424">
            <v>19049.999980000001</v>
          </cell>
          <cell r="AW424">
            <v>16743.305700000001</v>
          </cell>
          <cell r="AX424">
            <v>21900</v>
          </cell>
          <cell r="AY424">
            <v>0.14960630041953404</v>
          </cell>
          <cell r="AZ424">
            <v>0.13013698721461184</v>
          </cell>
          <cell r="BA424">
            <v>20900</v>
          </cell>
          <cell r="BB424">
            <v>3</v>
          </cell>
          <cell r="BC424">
            <v>9.7112862044212989E-2</v>
          </cell>
          <cell r="BD424">
            <v>8.8516747368421023E-2</v>
          </cell>
          <cell r="BE424">
            <v>19900</v>
          </cell>
          <cell r="BF424">
            <v>6</v>
          </cell>
          <cell r="BG424">
            <v>4.4619423668891711E-2</v>
          </cell>
          <cell r="BH424">
            <v>4.2713568844221082E-2</v>
          </cell>
        </row>
        <row r="425">
          <cell r="B425">
            <v>1778</v>
          </cell>
          <cell r="C425">
            <v>7791843000052</v>
          </cell>
          <cell r="D425" t="str">
            <v>VINO TINTO 750ml VIÑAS DE BALBO.</v>
          </cell>
          <cell r="E425">
            <v>6</v>
          </cell>
          <cell r="F425" t="str">
            <v>BEBIDAS</v>
          </cell>
          <cell r="G425" t="str">
            <v>BEBIDAS</v>
          </cell>
          <cell r="H425" t="str">
            <v>VINOS MASIVOS</v>
          </cell>
          <cell r="I425" t="str">
            <v>VINOS BOTELLA</v>
          </cell>
          <cell r="J425" t="str">
            <v>VIÑAS BALBO</v>
          </cell>
          <cell r="K425" t="str">
            <v>VIÑAS DE BALBO</v>
          </cell>
          <cell r="L425">
            <v>114</v>
          </cell>
          <cell r="M425" t="str">
            <v>APOLO IMPORT S.A. 2 - TRENTINO (114)</v>
          </cell>
          <cell r="N425">
            <v>0</v>
          </cell>
          <cell r="O425">
            <v>0</v>
          </cell>
          <cell r="P425">
            <v>0</v>
          </cell>
          <cell r="Q425">
            <v>0</v>
          </cell>
          <cell r="R425">
            <v>0</v>
          </cell>
          <cell r="S425">
            <v>1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 t="str">
            <v xml:space="preserve"> </v>
          </cell>
          <cell r="AK425" t="str">
            <v xml:space="preserve"> </v>
          </cell>
          <cell r="AL425" t="str">
            <v xml:space="preserve"> </v>
          </cell>
          <cell r="AM425" t="str">
            <v xml:space="preserve"> </v>
          </cell>
          <cell r="AN425" t="str">
            <v xml:space="preserve"> </v>
          </cell>
          <cell r="AO425" t="str">
            <v xml:space="preserve"> </v>
          </cell>
          <cell r="AP425" t="str">
            <v>SV</v>
          </cell>
          <cell r="AQ425" t="str">
            <v>SV</v>
          </cell>
          <cell r="AR425" t="str">
            <v>SV</v>
          </cell>
          <cell r="AS425" t="str">
            <v>SV</v>
          </cell>
          <cell r="AT425" t="str">
            <v>SV</v>
          </cell>
          <cell r="AU425" t="str">
            <v>SV</v>
          </cell>
          <cell r="AV425">
            <v>10427.000001</v>
          </cell>
          <cell r="AW425">
            <v>10427.495870000001</v>
          </cell>
          <cell r="AX425">
            <v>13500</v>
          </cell>
          <cell r="AY425">
            <v>0.29471564195888411</v>
          </cell>
          <cell r="AZ425">
            <v>0.22762962955555552</v>
          </cell>
          <cell r="BA425">
            <v>12900</v>
          </cell>
          <cell r="BB425">
            <v>3</v>
          </cell>
          <cell r="BC425">
            <v>0.23717272453848914</v>
          </cell>
          <cell r="BD425">
            <v>0.19170542627906975</v>
          </cell>
          <cell r="BE425">
            <v>12500</v>
          </cell>
          <cell r="BF425">
            <v>6</v>
          </cell>
          <cell r="BG425">
            <v>0.19881077959155924</v>
          </cell>
          <cell r="BH425">
            <v>0.16583999991999998</v>
          </cell>
        </row>
        <row r="426">
          <cell r="B426">
            <v>16482</v>
          </cell>
          <cell r="C426">
            <v>7808765700509</v>
          </cell>
          <cell r="D426" t="str">
            <v>VINO CABERNET 750ml RVA SOL DE CHILE.</v>
          </cell>
          <cell r="E426">
            <v>6</v>
          </cell>
          <cell r="F426" t="str">
            <v>BEBIDAS</v>
          </cell>
          <cell r="G426" t="str">
            <v>BEBIDAS</v>
          </cell>
          <cell r="H426" t="str">
            <v>VINOS MASIVOS</v>
          </cell>
          <cell r="I426" t="str">
            <v>VINOS BOTELLA</v>
          </cell>
          <cell r="J426" t="str">
            <v>SOL DE CHILE</v>
          </cell>
          <cell r="K426" t="str">
            <v>SOL DE CHILE</v>
          </cell>
          <cell r="L426">
            <v>114</v>
          </cell>
          <cell r="M426" t="str">
            <v>APOLO IMPORT S.A. 2 - TRENTINO (114)</v>
          </cell>
          <cell r="N426">
            <v>0</v>
          </cell>
          <cell r="O426">
            <v>1</v>
          </cell>
          <cell r="P426">
            <v>10</v>
          </cell>
          <cell r="Q426">
            <v>6</v>
          </cell>
          <cell r="R426">
            <v>3</v>
          </cell>
          <cell r="S426">
            <v>0</v>
          </cell>
          <cell r="T426">
            <v>0</v>
          </cell>
          <cell r="U426">
            <v>2</v>
          </cell>
          <cell r="V426">
            <v>0</v>
          </cell>
          <cell r="W426">
            <v>3</v>
          </cell>
          <cell r="X426">
            <v>1</v>
          </cell>
          <cell r="Y426">
            <v>1</v>
          </cell>
          <cell r="Z426">
            <v>0</v>
          </cell>
          <cell r="AA426">
            <v>0</v>
          </cell>
          <cell r="AB426">
            <v>1</v>
          </cell>
          <cell r="AC426">
            <v>1</v>
          </cell>
          <cell r="AD426">
            <v>3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 t="str">
            <v xml:space="preserve"> </v>
          </cell>
          <cell r="AK426" t="str">
            <v xml:space="preserve"> </v>
          </cell>
          <cell r="AL426" t="str">
            <v xml:space="preserve"> </v>
          </cell>
          <cell r="AM426" t="str">
            <v xml:space="preserve"> </v>
          </cell>
          <cell r="AN426" t="str">
            <v xml:space="preserve"> </v>
          </cell>
          <cell r="AO426" t="str">
            <v xml:space="preserve"> 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 t="str">
            <v>SV</v>
          </cell>
          <cell r="AU426" t="str">
            <v>SV</v>
          </cell>
          <cell r="AV426">
            <v>38150.000019999999</v>
          </cell>
          <cell r="AW426">
            <v>37603.073199999999</v>
          </cell>
          <cell r="AX426">
            <v>43900</v>
          </cell>
          <cell r="AY426">
            <v>0.15072083819097215</v>
          </cell>
          <cell r="AZ426">
            <v>0.13097949840546699</v>
          </cell>
          <cell r="BA426">
            <v>42900</v>
          </cell>
          <cell r="BB426">
            <v>3</v>
          </cell>
          <cell r="BC426">
            <v>0.12450851841441235</v>
          </cell>
          <cell r="BD426">
            <v>0.11072261025641027</v>
          </cell>
          <cell r="BE426">
            <v>41900</v>
          </cell>
          <cell r="BF426">
            <v>6</v>
          </cell>
          <cell r="BG426">
            <v>9.829619863785255E-2</v>
          </cell>
          <cell r="BH426">
            <v>8.9498806205250608E-2</v>
          </cell>
        </row>
        <row r="427">
          <cell r="B427">
            <v>16481</v>
          </cell>
          <cell r="C427">
            <v>7808765708307</v>
          </cell>
          <cell r="D427" t="str">
            <v>VINO CABERNET 750ml SOL DE CHILE</v>
          </cell>
          <cell r="E427">
            <v>6</v>
          </cell>
          <cell r="F427" t="str">
            <v>BEBIDAS</v>
          </cell>
          <cell r="G427" t="str">
            <v>BEBIDAS</v>
          </cell>
          <cell r="H427" t="str">
            <v>VINOS MASIVOS</v>
          </cell>
          <cell r="I427" t="str">
            <v>VINOS BOTELLA</v>
          </cell>
          <cell r="J427" t="str">
            <v>SOL DE CHILE</v>
          </cell>
          <cell r="K427" t="str">
            <v>SOL DE CHILE</v>
          </cell>
          <cell r="L427">
            <v>114</v>
          </cell>
          <cell r="M427" t="str">
            <v>APOLO IMPORT S.A. 2 - TRENTINO (114)</v>
          </cell>
          <cell r="N427">
            <v>2</v>
          </cell>
          <cell r="O427">
            <v>3</v>
          </cell>
          <cell r="P427">
            <v>2</v>
          </cell>
          <cell r="Q427">
            <v>3</v>
          </cell>
          <cell r="R427">
            <v>5</v>
          </cell>
          <cell r="S427">
            <v>5</v>
          </cell>
          <cell r="T427">
            <v>1</v>
          </cell>
          <cell r="U427">
            <v>4</v>
          </cell>
          <cell r="V427">
            <v>0</v>
          </cell>
          <cell r="W427">
            <v>5</v>
          </cell>
          <cell r="X427">
            <v>2</v>
          </cell>
          <cell r="Y427">
            <v>0</v>
          </cell>
          <cell r="Z427">
            <v>0</v>
          </cell>
          <cell r="AA427">
            <v>4</v>
          </cell>
          <cell r="AB427">
            <v>1</v>
          </cell>
          <cell r="AC427">
            <v>0</v>
          </cell>
          <cell r="AD427">
            <v>2</v>
          </cell>
          <cell r="AE427">
            <v>14</v>
          </cell>
          <cell r="AF427">
            <v>1</v>
          </cell>
          <cell r="AG427">
            <v>4</v>
          </cell>
          <cell r="AH427">
            <v>0</v>
          </cell>
          <cell r="AI427">
            <v>0</v>
          </cell>
          <cell r="AJ427" t="str">
            <v xml:space="preserve"> </v>
          </cell>
          <cell r="AK427" t="str">
            <v xml:space="preserve"> </v>
          </cell>
          <cell r="AL427" t="str">
            <v xml:space="preserve"> </v>
          </cell>
          <cell r="AM427" t="str">
            <v xml:space="preserve"> </v>
          </cell>
          <cell r="AN427" t="str">
            <v xml:space="preserve"> </v>
          </cell>
          <cell r="AO427" t="str">
            <v xml:space="preserve"> </v>
          </cell>
          <cell r="AP427">
            <v>0</v>
          </cell>
          <cell r="AQ427">
            <v>0</v>
          </cell>
          <cell r="AR427" t="str">
            <v>SV</v>
          </cell>
          <cell r="AS427" t="str">
            <v>SV</v>
          </cell>
          <cell r="AT427">
            <v>0</v>
          </cell>
          <cell r="AU427" t="str">
            <v>SV</v>
          </cell>
          <cell r="AV427">
            <v>30350.00001</v>
          </cell>
          <cell r="AW427">
            <v>29059.654030000002</v>
          </cell>
          <cell r="AX427">
            <v>34900</v>
          </cell>
          <cell r="AY427">
            <v>0.14991762729821501</v>
          </cell>
          <cell r="AZ427">
            <v>0.13037249255014327</v>
          </cell>
          <cell r="BA427">
            <v>33900</v>
          </cell>
          <cell r="BB427">
            <v>3</v>
          </cell>
          <cell r="BC427">
            <v>0.11696869814926902</v>
          </cell>
          <cell r="BD427">
            <v>0.10471976371681417</v>
          </cell>
          <cell r="BE427">
            <v>0</v>
          </cell>
          <cell r="BF427">
            <v>0</v>
          </cell>
          <cell r="BG427">
            <v>-1</v>
          </cell>
          <cell r="BH427">
            <v>0</v>
          </cell>
        </row>
        <row r="428">
          <cell r="B428">
            <v>13787</v>
          </cell>
          <cell r="C428">
            <v>7791843018309</v>
          </cell>
          <cell r="D428" t="str">
            <v>VINO BLANCO DULCE 750ml CHENIN NAMPE</v>
          </cell>
          <cell r="E428">
            <v>6</v>
          </cell>
          <cell r="F428" t="str">
            <v>BEBIDAS</v>
          </cell>
          <cell r="G428" t="str">
            <v>BEBIDAS</v>
          </cell>
          <cell r="H428" t="str">
            <v>VINOS MASIVOS</v>
          </cell>
          <cell r="I428" t="str">
            <v>VINOS BOTELLA</v>
          </cell>
          <cell r="J428" t="str">
            <v>FALASCO</v>
          </cell>
          <cell r="K428" t="str">
            <v>NAMPE</v>
          </cell>
          <cell r="L428">
            <v>114</v>
          </cell>
          <cell r="M428" t="str">
            <v>APOLO IMPORT S.A. 2 - TRENTINO (114)</v>
          </cell>
          <cell r="N428">
            <v>0</v>
          </cell>
          <cell r="O428">
            <v>5</v>
          </cell>
          <cell r="P428">
            <v>4</v>
          </cell>
          <cell r="Q428">
            <v>4</v>
          </cell>
          <cell r="R428">
            <v>1</v>
          </cell>
          <cell r="S428">
            <v>11</v>
          </cell>
          <cell r="T428">
            <v>9</v>
          </cell>
          <cell r="U428">
            <v>10</v>
          </cell>
          <cell r="V428">
            <v>0</v>
          </cell>
          <cell r="W428">
            <v>1</v>
          </cell>
          <cell r="X428">
            <v>2</v>
          </cell>
          <cell r="Y428">
            <v>2</v>
          </cell>
          <cell r="Z428">
            <v>0</v>
          </cell>
          <cell r="AA428">
            <v>8</v>
          </cell>
          <cell r="AB428">
            <v>3</v>
          </cell>
          <cell r="AC428">
            <v>3</v>
          </cell>
          <cell r="AD428">
            <v>0</v>
          </cell>
          <cell r="AE428">
            <v>4</v>
          </cell>
          <cell r="AF428">
            <v>1</v>
          </cell>
          <cell r="AG428">
            <v>2</v>
          </cell>
          <cell r="AH428">
            <v>0</v>
          </cell>
          <cell r="AI428">
            <v>1</v>
          </cell>
          <cell r="AJ428" t="str">
            <v xml:space="preserve"> </v>
          </cell>
          <cell r="AK428" t="str">
            <v xml:space="preserve"> </v>
          </cell>
          <cell r="AL428" t="str">
            <v xml:space="preserve"> </v>
          </cell>
          <cell r="AM428" t="str">
            <v xml:space="preserve"> </v>
          </cell>
          <cell r="AN428" t="str">
            <v xml:space="preserve"> </v>
          </cell>
          <cell r="AO428" t="str">
            <v xml:space="preserve"> 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34700.000059999998</v>
          </cell>
          <cell r="AW428">
            <v>34699.999949999998</v>
          </cell>
          <cell r="AX428">
            <v>39900</v>
          </cell>
          <cell r="AY428">
            <v>0.14985590579275643</v>
          </cell>
          <cell r="AZ428">
            <v>0.13032581303258148</v>
          </cell>
          <cell r="BA428">
            <v>38900</v>
          </cell>
          <cell r="BB428">
            <v>3</v>
          </cell>
          <cell r="BC428">
            <v>0.12103746203855192</v>
          </cell>
          <cell r="BD428">
            <v>0.10796915012853474</v>
          </cell>
          <cell r="BE428">
            <v>37900</v>
          </cell>
          <cell r="BF428">
            <v>6</v>
          </cell>
          <cell r="BG428">
            <v>9.2219018284347642E-2</v>
          </cell>
          <cell r="BH428">
            <v>8.4432716094986843E-2</v>
          </cell>
        </row>
        <row r="429">
          <cell r="B429">
            <v>1008</v>
          </cell>
          <cell r="C429">
            <v>7791843008935</v>
          </cell>
          <cell r="D429" t="str">
            <v>VINO CABERNET SAUVIGNON 750ml NAMPE</v>
          </cell>
          <cell r="E429">
            <v>6</v>
          </cell>
          <cell r="F429" t="str">
            <v>BEBIDAS</v>
          </cell>
          <cell r="G429" t="str">
            <v>BEBIDAS</v>
          </cell>
          <cell r="H429" t="str">
            <v>VINOS MASIVOS</v>
          </cell>
          <cell r="I429" t="str">
            <v>VINOS BOTELLA</v>
          </cell>
          <cell r="J429" t="str">
            <v>FALASCO</v>
          </cell>
          <cell r="K429" t="str">
            <v>NAMPE</v>
          </cell>
          <cell r="L429">
            <v>114</v>
          </cell>
          <cell r="M429" t="str">
            <v>APOLO IMPORT S.A. 2 - TRENTINO (114)</v>
          </cell>
          <cell r="N429">
            <v>5</v>
          </cell>
          <cell r="O429">
            <v>6</v>
          </cell>
          <cell r="P429">
            <v>11</v>
          </cell>
          <cell r="Q429">
            <v>9</v>
          </cell>
          <cell r="R429">
            <v>2</v>
          </cell>
          <cell r="S429">
            <v>2</v>
          </cell>
          <cell r="T429">
            <v>3</v>
          </cell>
          <cell r="U429">
            <v>4</v>
          </cell>
          <cell r="V429">
            <v>0</v>
          </cell>
          <cell r="W429">
            <v>3</v>
          </cell>
          <cell r="X429">
            <v>1</v>
          </cell>
          <cell r="Y429">
            <v>3</v>
          </cell>
          <cell r="Z429">
            <v>0</v>
          </cell>
          <cell r="AA429">
            <v>3</v>
          </cell>
          <cell r="AB429">
            <v>6</v>
          </cell>
          <cell r="AC429">
            <v>7</v>
          </cell>
          <cell r="AD429">
            <v>1</v>
          </cell>
          <cell r="AE429">
            <v>6</v>
          </cell>
          <cell r="AF429">
            <v>7</v>
          </cell>
          <cell r="AG429">
            <v>11</v>
          </cell>
          <cell r="AH429">
            <v>0</v>
          </cell>
          <cell r="AI429">
            <v>0</v>
          </cell>
          <cell r="AJ429" t="str">
            <v xml:space="preserve"> </v>
          </cell>
          <cell r="AK429" t="str">
            <v xml:space="preserve"> </v>
          </cell>
          <cell r="AL429" t="str">
            <v xml:space="preserve"> </v>
          </cell>
          <cell r="AM429" t="str">
            <v xml:space="preserve"> </v>
          </cell>
          <cell r="AN429" t="str">
            <v xml:space="preserve"> </v>
          </cell>
          <cell r="AO429" t="str">
            <v xml:space="preserve"> 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 t="str">
            <v>SV</v>
          </cell>
          <cell r="AV429">
            <v>34700.000005000002</v>
          </cell>
          <cell r="AW429">
            <v>27532.307110000002</v>
          </cell>
          <cell r="AX429">
            <v>39900</v>
          </cell>
          <cell r="AY429">
            <v>0.14985590761529455</v>
          </cell>
          <cell r="AZ429">
            <v>0.13032581441102753</v>
          </cell>
          <cell r="BA429">
            <v>38900</v>
          </cell>
          <cell r="BB429">
            <v>3</v>
          </cell>
          <cell r="BC429">
            <v>0.12103746381541236</v>
          </cell>
          <cell r="BD429">
            <v>0.1079691515424164</v>
          </cell>
          <cell r="BE429">
            <v>37900</v>
          </cell>
          <cell r="BF429">
            <v>6</v>
          </cell>
          <cell r="BG429">
            <v>9.2219020015530395E-2</v>
          </cell>
          <cell r="BH429">
            <v>8.4432717546174096E-2</v>
          </cell>
        </row>
        <row r="430">
          <cell r="B430">
            <v>1438</v>
          </cell>
          <cell r="C430">
            <v>7791843008911</v>
          </cell>
          <cell r="D430" t="str">
            <v>VINO MALBEC 750ml NAMPE</v>
          </cell>
          <cell r="E430">
            <v>6</v>
          </cell>
          <cell r="F430" t="str">
            <v>BEBIDAS</v>
          </cell>
          <cell r="G430" t="str">
            <v>BEBIDAS</v>
          </cell>
          <cell r="H430" t="str">
            <v>VINOS MASIVOS</v>
          </cell>
          <cell r="I430" t="str">
            <v>VINOS BOTELLA</v>
          </cell>
          <cell r="J430" t="str">
            <v>FALASCO</v>
          </cell>
          <cell r="K430" t="str">
            <v>NAMPE</v>
          </cell>
          <cell r="L430">
            <v>114</v>
          </cell>
          <cell r="M430" t="str">
            <v>APOLO IMPORT S.A. 2 - TRENTINO (114)</v>
          </cell>
          <cell r="N430">
            <v>6</v>
          </cell>
          <cell r="O430">
            <v>3</v>
          </cell>
          <cell r="P430">
            <v>16</v>
          </cell>
          <cell r="Q430">
            <v>14</v>
          </cell>
          <cell r="R430">
            <v>1</v>
          </cell>
          <cell r="S430">
            <v>8</v>
          </cell>
          <cell r="T430">
            <v>17</v>
          </cell>
          <cell r="U430">
            <v>11</v>
          </cell>
          <cell r="V430">
            <v>0</v>
          </cell>
          <cell r="W430">
            <v>6</v>
          </cell>
          <cell r="X430">
            <v>7</v>
          </cell>
          <cell r="Y430">
            <v>5</v>
          </cell>
          <cell r="Z430">
            <v>2</v>
          </cell>
          <cell r="AA430">
            <v>2</v>
          </cell>
          <cell r="AB430">
            <v>15</v>
          </cell>
          <cell r="AC430">
            <v>17</v>
          </cell>
          <cell r="AD430">
            <v>7</v>
          </cell>
          <cell r="AE430">
            <v>8</v>
          </cell>
          <cell r="AF430">
            <v>6</v>
          </cell>
          <cell r="AG430">
            <v>6</v>
          </cell>
          <cell r="AH430">
            <v>1</v>
          </cell>
          <cell r="AI430">
            <v>4</v>
          </cell>
          <cell r="AJ430" t="str">
            <v xml:space="preserve"> </v>
          </cell>
          <cell r="AK430" t="str">
            <v xml:space="preserve"> </v>
          </cell>
          <cell r="AL430" t="str">
            <v xml:space="preserve"> </v>
          </cell>
          <cell r="AM430" t="str">
            <v xml:space="preserve"> </v>
          </cell>
          <cell r="AN430" t="str">
            <v xml:space="preserve"> </v>
          </cell>
          <cell r="AO430" t="str">
            <v xml:space="preserve"> 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34700.000059999998</v>
          </cell>
          <cell r="AW430">
            <v>31245.246780000001</v>
          </cell>
          <cell r="AX430">
            <v>39900</v>
          </cell>
          <cell r="AY430">
            <v>0.14985590579275643</v>
          </cell>
          <cell r="AZ430">
            <v>0.13032581303258148</v>
          </cell>
          <cell r="BA430">
            <v>38900</v>
          </cell>
          <cell r="BB430">
            <v>3</v>
          </cell>
          <cell r="BC430">
            <v>0.12103746203855192</v>
          </cell>
          <cell r="BD430">
            <v>0.10796915012853474</v>
          </cell>
          <cell r="BE430">
            <v>37900</v>
          </cell>
          <cell r="BF430">
            <v>6</v>
          </cell>
          <cell r="BG430">
            <v>9.2219018284347642E-2</v>
          </cell>
          <cell r="BH430">
            <v>8.4432716094986843E-2</v>
          </cell>
        </row>
        <row r="431">
          <cell r="B431">
            <v>1437</v>
          </cell>
          <cell r="C431">
            <v>7791843008898</v>
          </cell>
          <cell r="D431" t="str">
            <v>VINO MALBEC ROSADO 750ml NAMPE</v>
          </cell>
          <cell r="E431">
            <v>6</v>
          </cell>
          <cell r="F431" t="str">
            <v>BEBIDAS</v>
          </cell>
          <cell r="G431" t="str">
            <v>BEBIDAS</v>
          </cell>
          <cell r="H431" t="str">
            <v>VINOS MASIVOS</v>
          </cell>
          <cell r="I431" t="str">
            <v>VINOS BOTELLA</v>
          </cell>
          <cell r="J431" t="str">
            <v>FALASCO</v>
          </cell>
          <cell r="K431" t="str">
            <v>NAMPE</v>
          </cell>
          <cell r="L431">
            <v>114</v>
          </cell>
          <cell r="M431" t="str">
            <v>APOLO IMPORT S.A. 2 - TRENTINO (114)</v>
          </cell>
          <cell r="N431">
            <v>7</v>
          </cell>
          <cell r="O431">
            <v>1</v>
          </cell>
          <cell r="P431">
            <v>0</v>
          </cell>
          <cell r="Q431">
            <v>0</v>
          </cell>
          <cell r="R431">
            <v>6</v>
          </cell>
          <cell r="S431">
            <v>10</v>
          </cell>
          <cell r="T431">
            <v>3</v>
          </cell>
          <cell r="U431">
            <v>11</v>
          </cell>
          <cell r="V431">
            <v>0</v>
          </cell>
          <cell r="W431">
            <v>1</v>
          </cell>
          <cell r="X431">
            <v>0</v>
          </cell>
          <cell r="Y431">
            <v>0</v>
          </cell>
          <cell r="Z431">
            <v>10</v>
          </cell>
          <cell r="AA431">
            <v>10</v>
          </cell>
          <cell r="AB431">
            <v>32</v>
          </cell>
          <cell r="AC431">
            <v>36</v>
          </cell>
          <cell r="AD431">
            <v>5</v>
          </cell>
          <cell r="AE431">
            <v>2</v>
          </cell>
          <cell r="AF431">
            <v>5</v>
          </cell>
          <cell r="AG431">
            <v>5</v>
          </cell>
          <cell r="AH431">
            <v>0</v>
          </cell>
          <cell r="AI431">
            <v>0</v>
          </cell>
          <cell r="AJ431" t="str">
            <v xml:space="preserve"> </v>
          </cell>
          <cell r="AK431" t="str">
            <v xml:space="preserve"> </v>
          </cell>
          <cell r="AL431" t="str">
            <v xml:space="preserve"> </v>
          </cell>
          <cell r="AM431" t="str">
            <v xml:space="preserve"> </v>
          </cell>
          <cell r="AN431" t="str">
            <v xml:space="preserve"> </v>
          </cell>
          <cell r="AO431" t="str">
            <v xml:space="preserve"> </v>
          </cell>
          <cell r="AP431" t="str">
            <v>SV</v>
          </cell>
          <cell r="AQ431">
            <v>0</v>
          </cell>
          <cell r="AR431" t="str">
            <v>SV</v>
          </cell>
          <cell r="AS431">
            <v>0</v>
          </cell>
          <cell r="AT431">
            <v>0</v>
          </cell>
          <cell r="AU431" t="str">
            <v>SV</v>
          </cell>
          <cell r="AV431">
            <v>34700</v>
          </cell>
          <cell r="AW431">
            <v>30504.971420000002</v>
          </cell>
          <cell r="AX431">
            <v>39900</v>
          </cell>
          <cell r="AY431">
            <v>0.14985590778097979</v>
          </cell>
          <cell r="AZ431">
            <v>0.13032581453634084</v>
          </cell>
          <cell r="BA431">
            <v>38900</v>
          </cell>
          <cell r="BB431">
            <v>3</v>
          </cell>
          <cell r="BC431">
            <v>0.12103746397694515</v>
          </cell>
          <cell r="BD431">
            <v>0.10796915167095116</v>
          </cell>
          <cell r="BE431">
            <v>37900</v>
          </cell>
          <cell r="BF431">
            <v>6</v>
          </cell>
          <cell r="BG431">
            <v>9.2219020172910726E-2</v>
          </cell>
          <cell r="BH431">
            <v>8.4432717678100261E-2</v>
          </cell>
        </row>
        <row r="432">
          <cell r="B432">
            <v>1439</v>
          </cell>
          <cell r="C432">
            <v>7791843008959</v>
          </cell>
          <cell r="D432" t="str">
            <v>VINO TORRONTES 750ml NAMPE</v>
          </cell>
          <cell r="E432">
            <v>6</v>
          </cell>
          <cell r="F432" t="str">
            <v>BEBIDAS</v>
          </cell>
          <cell r="G432" t="str">
            <v>BEBIDAS</v>
          </cell>
          <cell r="H432" t="str">
            <v>VINOS MASIVOS</v>
          </cell>
          <cell r="I432" t="str">
            <v>VINOS BOTELLA</v>
          </cell>
          <cell r="J432" t="str">
            <v>FALASCO</v>
          </cell>
          <cell r="K432" t="str">
            <v>NAMPE</v>
          </cell>
          <cell r="L432">
            <v>114</v>
          </cell>
          <cell r="M432" t="str">
            <v>APOLO IMPORT S.A. 2 - TRENTINO (114)</v>
          </cell>
          <cell r="N432">
            <v>1</v>
          </cell>
          <cell r="O432">
            <v>3</v>
          </cell>
          <cell r="P432">
            <v>1</v>
          </cell>
          <cell r="Q432">
            <v>3</v>
          </cell>
          <cell r="R432">
            <v>0</v>
          </cell>
          <cell r="S432">
            <v>6</v>
          </cell>
          <cell r="T432">
            <v>6</v>
          </cell>
          <cell r="U432">
            <v>5</v>
          </cell>
          <cell r="V432">
            <v>6</v>
          </cell>
          <cell r="W432">
            <v>1</v>
          </cell>
          <cell r="X432">
            <v>1</v>
          </cell>
          <cell r="Y432">
            <v>0</v>
          </cell>
          <cell r="Z432">
            <v>7</v>
          </cell>
          <cell r="AA432">
            <v>6</v>
          </cell>
          <cell r="AB432">
            <v>29</v>
          </cell>
          <cell r="AC432">
            <v>27</v>
          </cell>
          <cell r="AD432">
            <v>0</v>
          </cell>
          <cell r="AE432">
            <v>4</v>
          </cell>
          <cell r="AF432">
            <v>2</v>
          </cell>
          <cell r="AG432">
            <v>4</v>
          </cell>
          <cell r="AH432">
            <v>0</v>
          </cell>
          <cell r="AI432">
            <v>1</v>
          </cell>
          <cell r="AJ432" t="str">
            <v xml:space="preserve"> </v>
          </cell>
          <cell r="AK432" t="str">
            <v xml:space="preserve"> </v>
          </cell>
          <cell r="AL432" t="str">
            <v xml:space="preserve"> </v>
          </cell>
          <cell r="AM432" t="str">
            <v xml:space="preserve"> </v>
          </cell>
          <cell r="AN432" t="str">
            <v xml:space="preserve"> </v>
          </cell>
          <cell r="AO432" t="str">
            <v xml:space="preserve"> </v>
          </cell>
          <cell r="AP432">
            <v>0</v>
          </cell>
          <cell r="AQ432">
            <v>0</v>
          </cell>
          <cell r="AR432" t="str">
            <v>SV</v>
          </cell>
          <cell r="AS432">
            <v>0</v>
          </cell>
          <cell r="AT432">
            <v>0</v>
          </cell>
          <cell r="AU432">
            <v>0</v>
          </cell>
          <cell r="AV432">
            <v>34700.000059999998</v>
          </cell>
          <cell r="AW432">
            <v>33285.102180000002</v>
          </cell>
          <cell r="AX432">
            <v>39900</v>
          </cell>
          <cell r="AY432">
            <v>0.14985590579275643</v>
          </cell>
          <cell r="AZ432">
            <v>0.13032581303258148</v>
          </cell>
          <cell r="BA432">
            <v>38900</v>
          </cell>
          <cell r="BB432">
            <v>3</v>
          </cell>
          <cell r="BC432">
            <v>0.12103746203855192</v>
          </cell>
          <cell r="BD432">
            <v>0.10796915012853474</v>
          </cell>
          <cell r="BE432">
            <v>37900</v>
          </cell>
          <cell r="BF432">
            <v>6</v>
          </cell>
          <cell r="BG432">
            <v>9.2219018284347642E-2</v>
          </cell>
          <cell r="BH432">
            <v>8.4432716094986843E-2</v>
          </cell>
        </row>
        <row r="433">
          <cell r="B433">
            <v>1566</v>
          </cell>
          <cell r="C433">
            <v>7896514701426</v>
          </cell>
          <cell r="D433" t="str">
            <v>VINO TINTO SUAVE 2Lts 7 COLINAS</v>
          </cell>
          <cell r="E433">
            <v>6</v>
          </cell>
          <cell r="F433" t="str">
            <v>BEBIDAS</v>
          </cell>
          <cell r="G433" t="str">
            <v>BEBIDAS</v>
          </cell>
          <cell r="H433" t="str">
            <v>VINOS MASIVOS</v>
          </cell>
          <cell r="I433" t="str">
            <v>VINOS PET - LATA</v>
          </cell>
          <cell r="J433" t="str">
            <v>PET</v>
          </cell>
          <cell r="K433" t="str">
            <v>7 Colinas</v>
          </cell>
          <cell r="L433">
            <v>114</v>
          </cell>
          <cell r="M433" t="str">
            <v>APOLO IMPORT S.A. 2 - TRENTINO (114)</v>
          </cell>
          <cell r="N433">
            <v>13</v>
          </cell>
          <cell r="O433">
            <v>11</v>
          </cell>
          <cell r="P433">
            <v>15</v>
          </cell>
          <cell r="Q433">
            <v>18</v>
          </cell>
          <cell r="R433">
            <v>20</v>
          </cell>
          <cell r="S433">
            <v>29</v>
          </cell>
          <cell r="T433">
            <v>24</v>
          </cell>
          <cell r="U433">
            <v>20</v>
          </cell>
          <cell r="V433">
            <v>9</v>
          </cell>
          <cell r="W433">
            <v>11</v>
          </cell>
          <cell r="X433">
            <v>7</v>
          </cell>
          <cell r="Y433">
            <v>9</v>
          </cell>
          <cell r="Z433">
            <v>9</v>
          </cell>
          <cell r="AA433">
            <v>11</v>
          </cell>
          <cell r="AB433">
            <v>8</v>
          </cell>
          <cell r="AC433">
            <v>9</v>
          </cell>
          <cell r="AD433">
            <v>16</v>
          </cell>
          <cell r="AE433">
            <v>20</v>
          </cell>
          <cell r="AF433">
            <v>12</v>
          </cell>
          <cell r="AG433">
            <v>6</v>
          </cell>
          <cell r="AH433">
            <v>0</v>
          </cell>
          <cell r="AI433">
            <v>5</v>
          </cell>
          <cell r="AJ433" t="str">
            <v xml:space="preserve"> </v>
          </cell>
          <cell r="AK433" t="str">
            <v xml:space="preserve"> </v>
          </cell>
          <cell r="AL433" t="str">
            <v xml:space="preserve"> </v>
          </cell>
          <cell r="AM433" t="str">
            <v xml:space="preserve"> </v>
          </cell>
          <cell r="AN433" t="str">
            <v xml:space="preserve"> </v>
          </cell>
          <cell r="AO433" t="str">
            <v xml:space="preserve"> 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14700.000040000001</v>
          </cell>
          <cell r="AW433">
            <v>13861.400960000001</v>
          </cell>
          <cell r="AX433">
            <v>16900</v>
          </cell>
          <cell r="AY433">
            <v>0.14965986081725191</v>
          </cell>
          <cell r="AZ433">
            <v>0.13017751242603545</v>
          </cell>
          <cell r="BA433">
            <v>16500</v>
          </cell>
          <cell r="BB433">
            <v>3</v>
          </cell>
          <cell r="BC433">
            <v>0.12244897653755382</v>
          </cell>
          <cell r="BD433">
            <v>0.10909090666666661</v>
          </cell>
          <cell r="BE433">
            <v>15900</v>
          </cell>
          <cell r="BF433">
            <v>6</v>
          </cell>
          <cell r="BG433">
            <v>8.1632650118006245E-2</v>
          </cell>
          <cell r="BH433">
            <v>7.547169559748422E-2</v>
          </cell>
        </row>
        <row r="434">
          <cell r="B434">
            <v>1568</v>
          </cell>
          <cell r="C434">
            <v>7896514700801</v>
          </cell>
          <cell r="D434" t="str">
            <v>VINO TINTO SUAVE 3Lts 7 COLINAS</v>
          </cell>
          <cell r="E434">
            <v>6</v>
          </cell>
          <cell r="F434" t="str">
            <v>BEBIDAS</v>
          </cell>
          <cell r="G434" t="str">
            <v>BEBIDAS</v>
          </cell>
          <cell r="H434" t="str">
            <v>VINOS MASIVOS</v>
          </cell>
          <cell r="I434" t="str">
            <v>VINOS PET - LATA</v>
          </cell>
          <cell r="J434" t="str">
            <v>PET</v>
          </cell>
          <cell r="K434" t="str">
            <v>7 Colinas</v>
          </cell>
          <cell r="L434">
            <v>114</v>
          </cell>
          <cell r="M434" t="str">
            <v>APOLO IMPORT S.A. 2 - TRENTINO (114)</v>
          </cell>
          <cell r="N434">
            <v>16</v>
          </cell>
          <cell r="O434">
            <v>11</v>
          </cell>
          <cell r="P434">
            <v>5</v>
          </cell>
          <cell r="Q434">
            <v>6</v>
          </cell>
          <cell r="R434">
            <v>13</v>
          </cell>
          <cell r="S434">
            <v>20</v>
          </cell>
          <cell r="T434">
            <v>10</v>
          </cell>
          <cell r="U434">
            <v>13</v>
          </cell>
          <cell r="V434">
            <v>15</v>
          </cell>
          <cell r="W434">
            <v>6</v>
          </cell>
          <cell r="X434">
            <v>8</v>
          </cell>
          <cell r="Y434">
            <v>13</v>
          </cell>
          <cell r="Z434">
            <v>5</v>
          </cell>
          <cell r="AA434">
            <v>8</v>
          </cell>
          <cell r="AB434">
            <v>3</v>
          </cell>
          <cell r="AC434">
            <v>5</v>
          </cell>
          <cell r="AD434">
            <v>20</v>
          </cell>
          <cell r="AE434">
            <v>20</v>
          </cell>
          <cell r="AF434">
            <v>18</v>
          </cell>
          <cell r="AG434">
            <v>23</v>
          </cell>
          <cell r="AH434">
            <v>0</v>
          </cell>
          <cell r="AI434">
            <v>1</v>
          </cell>
          <cell r="AJ434" t="str">
            <v xml:space="preserve"> </v>
          </cell>
          <cell r="AK434" t="str">
            <v xml:space="preserve"> </v>
          </cell>
          <cell r="AL434" t="str">
            <v xml:space="preserve"> </v>
          </cell>
          <cell r="AM434" t="str">
            <v xml:space="preserve"> </v>
          </cell>
          <cell r="AN434" t="str">
            <v xml:space="preserve"> </v>
          </cell>
          <cell r="AO434" t="str">
            <v xml:space="preserve"> 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19919.99999</v>
          </cell>
          <cell r="AW434">
            <v>18773.333480000001</v>
          </cell>
          <cell r="AX434">
            <v>22900</v>
          </cell>
          <cell r="AY434">
            <v>0.14959839415140475</v>
          </cell>
          <cell r="AZ434">
            <v>0.13013100480349343</v>
          </cell>
          <cell r="BA434">
            <v>21900</v>
          </cell>
          <cell r="BB434">
            <v>3</v>
          </cell>
          <cell r="BC434">
            <v>9.9397590913352207E-2</v>
          </cell>
          <cell r="BD434">
            <v>9.0410959360730583E-2</v>
          </cell>
          <cell r="BE434">
            <v>20900</v>
          </cell>
          <cell r="BF434">
            <v>6</v>
          </cell>
          <cell r="BG434">
            <v>4.9196787675299669E-2</v>
          </cell>
          <cell r="BH434">
            <v>4.6889952631578934E-2</v>
          </cell>
        </row>
        <row r="435">
          <cell r="B435">
            <v>1567</v>
          </cell>
          <cell r="C435">
            <v>7896514700153</v>
          </cell>
          <cell r="D435" t="str">
            <v>VINO TINTO SUAVE 4Lts 7 COLINAS</v>
          </cell>
          <cell r="E435">
            <v>2</v>
          </cell>
          <cell r="F435" t="str">
            <v>BEBIDAS</v>
          </cell>
          <cell r="G435" t="str">
            <v>BEBIDAS</v>
          </cell>
          <cell r="H435" t="str">
            <v>VINOS MASIVOS</v>
          </cell>
          <cell r="I435" t="str">
            <v>VINOS PET - LATA</v>
          </cell>
          <cell r="J435" t="str">
            <v>PET</v>
          </cell>
          <cell r="K435" t="str">
            <v>7 Colinas</v>
          </cell>
          <cell r="L435">
            <v>114</v>
          </cell>
          <cell r="M435" t="str">
            <v>APOLO IMPORT S.A. 2 - TRENTINO (114)</v>
          </cell>
          <cell r="N435">
            <v>1</v>
          </cell>
          <cell r="O435">
            <v>2</v>
          </cell>
          <cell r="P435">
            <v>6</v>
          </cell>
          <cell r="Q435">
            <v>8</v>
          </cell>
          <cell r="R435">
            <v>4</v>
          </cell>
          <cell r="S435">
            <v>6</v>
          </cell>
          <cell r="T435">
            <v>1</v>
          </cell>
          <cell r="U435">
            <v>4</v>
          </cell>
          <cell r="V435">
            <v>1</v>
          </cell>
          <cell r="W435">
            <v>0</v>
          </cell>
          <cell r="X435">
            <v>0</v>
          </cell>
          <cell r="Y435">
            <v>0</v>
          </cell>
          <cell r="Z435">
            <v>2</v>
          </cell>
          <cell r="AA435">
            <v>3</v>
          </cell>
          <cell r="AB435">
            <v>1</v>
          </cell>
          <cell r="AC435">
            <v>2</v>
          </cell>
          <cell r="AD435">
            <v>3</v>
          </cell>
          <cell r="AE435">
            <v>2</v>
          </cell>
          <cell r="AF435">
            <v>1</v>
          </cell>
          <cell r="AG435">
            <v>2</v>
          </cell>
          <cell r="AH435">
            <v>0</v>
          </cell>
          <cell r="AI435">
            <v>0</v>
          </cell>
          <cell r="AJ435" t="str">
            <v xml:space="preserve"> </v>
          </cell>
          <cell r="AK435" t="str">
            <v xml:space="preserve"> </v>
          </cell>
          <cell r="AL435" t="str">
            <v xml:space="preserve"> </v>
          </cell>
          <cell r="AM435" t="str">
            <v xml:space="preserve"> </v>
          </cell>
          <cell r="AN435" t="str">
            <v xml:space="preserve"> </v>
          </cell>
          <cell r="AO435" t="str">
            <v xml:space="preserve"> </v>
          </cell>
          <cell r="AP435">
            <v>0</v>
          </cell>
          <cell r="AQ435">
            <v>0</v>
          </cell>
          <cell r="AR435" t="str">
            <v>SV</v>
          </cell>
          <cell r="AS435">
            <v>0</v>
          </cell>
          <cell r="AT435">
            <v>0</v>
          </cell>
          <cell r="AU435" t="str">
            <v>SV</v>
          </cell>
          <cell r="AV435">
            <v>31200.000039999999</v>
          </cell>
          <cell r="AW435">
            <v>30177.44169</v>
          </cell>
          <cell r="AX435">
            <v>35900</v>
          </cell>
          <cell r="AY435">
            <v>0.15064102416584491</v>
          </cell>
          <cell r="AZ435">
            <v>0.13091921894150421</v>
          </cell>
          <cell r="BA435">
            <v>34900</v>
          </cell>
          <cell r="BB435">
            <v>3</v>
          </cell>
          <cell r="BC435">
            <v>0.11858974215565432</v>
          </cell>
          <cell r="BD435">
            <v>0.10601719083094559</v>
          </cell>
          <cell r="BE435">
            <v>0</v>
          </cell>
          <cell r="BF435">
            <v>0</v>
          </cell>
          <cell r="BG435">
            <v>-1</v>
          </cell>
          <cell r="BH435">
            <v>0</v>
          </cell>
        </row>
        <row r="436">
          <cell r="B436">
            <v>1565</v>
          </cell>
          <cell r="C436">
            <v>7896514700436</v>
          </cell>
          <cell r="D436" t="str">
            <v>VINO TINTO SUAVE 880ml 7 COLINAS</v>
          </cell>
          <cell r="E436">
            <v>12</v>
          </cell>
          <cell r="F436" t="str">
            <v>BEBIDAS</v>
          </cell>
          <cell r="G436" t="str">
            <v>BEBIDAS</v>
          </cell>
          <cell r="H436" t="str">
            <v>VINOS MASIVOS</v>
          </cell>
          <cell r="I436" t="str">
            <v>VINOS PET - LATA</v>
          </cell>
          <cell r="J436" t="str">
            <v>PET</v>
          </cell>
          <cell r="K436" t="str">
            <v>7 Colinas</v>
          </cell>
          <cell r="L436">
            <v>114</v>
          </cell>
          <cell r="M436" t="str">
            <v>APOLO IMPORT S.A. 2 - TRENTINO (114)</v>
          </cell>
          <cell r="N436">
            <v>11</v>
          </cell>
          <cell r="O436">
            <v>10</v>
          </cell>
          <cell r="P436">
            <v>28</v>
          </cell>
          <cell r="Q436">
            <v>33</v>
          </cell>
          <cell r="R436">
            <v>24</v>
          </cell>
          <cell r="S436">
            <v>25</v>
          </cell>
          <cell r="T436">
            <v>54</v>
          </cell>
          <cell r="U436">
            <v>62</v>
          </cell>
          <cell r="V436">
            <v>4</v>
          </cell>
          <cell r="W436">
            <v>11</v>
          </cell>
          <cell r="X436">
            <v>16</v>
          </cell>
          <cell r="Y436">
            <v>16</v>
          </cell>
          <cell r="Z436">
            <v>6</v>
          </cell>
          <cell r="AA436">
            <v>10</v>
          </cell>
          <cell r="AB436">
            <v>19</v>
          </cell>
          <cell r="AC436">
            <v>14</v>
          </cell>
          <cell r="AD436">
            <v>19</v>
          </cell>
          <cell r="AE436">
            <v>24</v>
          </cell>
          <cell r="AF436">
            <v>25</v>
          </cell>
          <cell r="AG436">
            <v>36</v>
          </cell>
          <cell r="AH436">
            <v>2</v>
          </cell>
          <cell r="AI436">
            <v>4</v>
          </cell>
          <cell r="AJ436" t="str">
            <v xml:space="preserve"> </v>
          </cell>
          <cell r="AK436" t="str">
            <v xml:space="preserve"> </v>
          </cell>
          <cell r="AL436" t="str">
            <v xml:space="preserve"> </v>
          </cell>
          <cell r="AM436" t="str">
            <v xml:space="preserve"> </v>
          </cell>
          <cell r="AN436" t="str">
            <v xml:space="preserve"> </v>
          </cell>
          <cell r="AO436" t="str">
            <v xml:space="preserve"> 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7399.9999699999998</v>
          </cell>
          <cell r="AW436">
            <v>6842.75108</v>
          </cell>
          <cell r="AX436">
            <v>8500</v>
          </cell>
          <cell r="AY436">
            <v>0.14864865330533239</v>
          </cell>
          <cell r="AZ436">
            <v>0.12941176823529413</v>
          </cell>
          <cell r="BA436">
            <v>8250</v>
          </cell>
          <cell r="BB436">
            <v>6</v>
          </cell>
          <cell r="BC436">
            <v>0.11486486938458729</v>
          </cell>
          <cell r="BD436">
            <v>0.10303030666666668</v>
          </cell>
          <cell r="BE436">
            <v>7900</v>
          </cell>
          <cell r="BF436">
            <v>12</v>
          </cell>
          <cell r="BG436">
            <v>6.7567571895544187E-2</v>
          </cell>
          <cell r="BH436">
            <v>6.3291143037974701E-2</v>
          </cell>
        </row>
      </sheetData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CEDIMIENTOS"/>
      <sheetName val="ACCION MKT"/>
      <sheetName val="PL OFERTA"/>
      <sheetName val="Hoja1"/>
      <sheetName val="LP"/>
      <sheetName val="REGLAMENTO"/>
      <sheetName val="STOCK"/>
      <sheetName val="VTA"/>
    </sheetNames>
    <sheetDataSet>
      <sheetData sheetId="0"/>
      <sheetData sheetId="1"/>
      <sheetData sheetId="2"/>
      <sheetData sheetId="3"/>
      <sheetData sheetId="4">
        <row r="1">
          <cell r="N1" t="str">
            <v>VENTA UNIDADES 2024</v>
          </cell>
        </row>
        <row r="2">
          <cell r="E2" t="str">
            <v>BULTO</v>
          </cell>
          <cell r="F2" t="str">
            <v>ARBOL MKT</v>
          </cell>
          <cell r="L2" t="str">
            <v>PROVEEDOR</v>
          </cell>
          <cell r="Q2" t="str">
            <v>ABAS</v>
          </cell>
          <cell r="U2" t="str">
            <v>MRA</v>
          </cell>
          <cell r="Y2" t="str">
            <v>CR1</v>
          </cell>
          <cell r="AC2" t="str">
            <v>LUQ</v>
          </cell>
          <cell r="AG2" t="str">
            <v>ARAT</v>
          </cell>
          <cell r="AI2" t="str">
            <v>MOG</v>
          </cell>
          <cell r="AJ2" t="str">
            <v>STOCK a la FECHA</v>
          </cell>
          <cell r="AP2" t="str">
            <v xml:space="preserve">ROTACION Dias x SUC </v>
          </cell>
        </row>
        <row r="3">
          <cell r="B3" t="str">
            <v>Codigo</v>
          </cell>
          <cell r="C3" t="str">
            <v>codigo_barras</v>
          </cell>
          <cell r="D3" t="str">
            <v>Descripcion_producto</v>
          </cell>
          <cell r="F3" t="str">
            <v>SECCIONES</v>
          </cell>
          <cell r="G3" t="str">
            <v>SUB_SECCIONES</v>
          </cell>
          <cell r="H3" t="str">
            <v>GRUPO</v>
          </cell>
          <cell r="I3" t="str">
            <v>CATEGORIA</v>
          </cell>
          <cell r="J3" t="str">
            <v>SUB_CATEGORIA</v>
          </cell>
          <cell r="K3" t="str">
            <v>MARCA</v>
          </cell>
          <cell r="L3" t="str">
            <v>cod_prov</v>
          </cell>
          <cell r="M3" t="str">
            <v>PROVEEDOR</v>
          </cell>
          <cell r="N3" t="str">
            <v>FEB</v>
          </cell>
          <cell r="O3" t="str">
            <v>MAR</v>
          </cell>
          <cell r="P3" t="str">
            <v>ABR</v>
          </cell>
          <cell r="Q3" t="str">
            <v>30 D</v>
          </cell>
          <cell r="R3" t="str">
            <v>FEB</v>
          </cell>
          <cell r="S3" t="str">
            <v>MAR</v>
          </cell>
          <cell r="T3" t="str">
            <v>ABR</v>
          </cell>
          <cell r="U3" t="str">
            <v>30 D</v>
          </cell>
          <cell r="V3" t="str">
            <v>FEB</v>
          </cell>
          <cell r="W3" t="str">
            <v>MAR</v>
          </cell>
          <cell r="X3" t="str">
            <v>ABR</v>
          </cell>
          <cell r="Y3" t="str">
            <v>30 D</v>
          </cell>
          <cell r="Z3" t="str">
            <v>FEB</v>
          </cell>
          <cell r="AA3" t="str">
            <v>MAR</v>
          </cell>
          <cell r="AB3" t="str">
            <v>ABR</v>
          </cell>
          <cell r="AC3" t="str">
            <v>30 D</v>
          </cell>
          <cell r="AD3" t="str">
            <v>FEB</v>
          </cell>
          <cell r="AE3" t="str">
            <v>MAR</v>
          </cell>
          <cell r="AF3" t="str">
            <v>ABR</v>
          </cell>
          <cell r="AG3" t="str">
            <v>30 D</v>
          </cell>
          <cell r="AH3" t="str">
            <v>MAY</v>
          </cell>
          <cell r="AI3" t="str">
            <v>30 D</v>
          </cell>
          <cell r="AJ3" t="str">
            <v>ABAS</v>
          </cell>
          <cell r="AK3" t="str">
            <v>MRA</v>
          </cell>
          <cell r="AL3" t="str">
            <v>CR1</v>
          </cell>
          <cell r="AM3" t="str">
            <v>LUQ</v>
          </cell>
          <cell r="AN3" t="str">
            <v>ARAT</v>
          </cell>
          <cell r="AO3" t="str">
            <v>MOG</v>
          </cell>
          <cell r="AP3" t="str">
            <v>ABAS</v>
          </cell>
          <cell r="AQ3" t="str">
            <v>MRA</v>
          </cell>
          <cell r="AR3" t="str">
            <v>CR1</v>
          </cell>
          <cell r="AS3" t="str">
            <v>LUQ</v>
          </cell>
          <cell r="AT3" t="str">
            <v>ARAT</v>
          </cell>
          <cell r="AU3" t="str">
            <v>MOG</v>
          </cell>
          <cell r="AV3" t="str">
            <v>COSTO MATRIZ</v>
          </cell>
          <cell r="AW3" t="str">
            <v>COSTO PRO</v>
          </cell>
          <cell r="AX3" t="str">
            <v>PVP MIN</v>
          </cell>
          <cell r="AY3" t="str">
            <v>MU%</v>
          </cell>
          <cell r="AZ3" t="str">
            <v>MD%</v>
          </cell>
          <cell r="BA3" t="str">
            <v xml:space="preserve">PVP MAY </v>
          </cell>
          <cell r="BB3" t="str">
            <v>CANT</v>
          </cell>
          <cell r="BC3" t="str">
            <v>MU%</v>
          </cell>
          <cell r="BD3" t="str">
            <v>MD%</v>
          </cell>
          <cell r="BE3" t="str">
            <v>PVP DIST</v>
          </cell>
          <cell r="BF3" t="str">
            <v>CANT</v>
          </cell>
          <cell r="BG3" t="str">
            <v>MU%</v>
          </cell>
          <cell r="BH3" t="str">
            <v>MD%</v>
          </cell>
        </row>
        <row r="4">
          <cell r="B4" t="str">
            <v>37459</v>
          </cell>
          <cell r="C4" t="str">
            <v>7840235004335</v>
          </cell>
          <cell r="D4" t="str">
            <v>TONICA 269ml 6un FLOWER DE LA COSTA</v>
          </cell>
          <cell r="E4">
            <v>6</v>
          </cell>
          <cell r="F4" t="str">
            <v>BEBIDAS</v>
          </cell>
          <cell r="G4" t="str">
            <v>BEBIDAS</v>
          </cell>
          <cell r="H4" t="str">
            <v>AGUAS</v>
          </cell>
          <cell r="I4" t="str">
            <v>AGUA TONICA</v>
          </cell>
          <cell r="J4" t="str">
            <v>LIGHT AT-LI</v>
          </cell>
          <cell r="K4" t="str">
            <v>DE LA COSTA</v>
          </cell>
          <cell r="L4">
            <v>87</v>
          </cell>
          <cell r="M4" t="str">
            <v>EMBOTELLADORA CENTRAL (87)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 t="str">
            <v>Q</v>
          </cell>
          <cell r="AQ4" t="str">
            <v>Q</v>
          </cell>
          <cell r="AR4" t="str">
            <v>Q</v>
          </cell>
          <cell r="AS4" t="str">
            <v>Q</v>
          </cell>
          <cell r="AT4" t="str">
            <v>Q</v>
          </cell>
          <cell r="AU4" t="str">
            <v>Q</v>
          </cell>
          <cell r="AV4">
            <v>15462.000004</v>
          </cell>
          <cell r="AW4">
            <v>15459.3549</v>
          </cell>
          <cell r="AX4">
            <v>16500</v>
          </cell>
          <cell r="AY4">
            <v>6.7132324132160859E-2</v>
          </cell>
          <cell r="AZ4">
            <v>6.2909090666666695E-2</v>
          </cell>
          <cell r="BC4">
            <v>-1</v>
          </cell>
          <cell r="BD4">
            <v>0</v>
          </cell>
          <cell r="BG4">
            <v>-1</v>
          </cell>
          <cell r="BH4">
            <v>0</v>
          </cell>
        </row>
        <row r="5">
          <cell r="B5" t="str">
            <v>28099</v>
          </cell>
          <cell r="C5" t="str">
            <v>7840235003871</v>
          </cell>
          <cell r="D5" t="str">
            <v>TONICA 269ml 6un GRAPEFRUIT DE LA COSTA</v>
          </cell>
          <cell r="E5">
            <v>1</v>
          </cell>
          <cell r="F5" t="str">
            <v>BEBIDAS</v>
          </cell>
          <cell r="G5" t="str">
            <v>BEBIDAS</v>
          </cell>
          <cell r="H5" t="str">
            <v>AGUAS</v>
          </cell>
          <cell r="I5" t="str">
            <v>AGUA TONICA</v>
          </cell>
          <cell r="J5" t="str">
            <v>LIGHT AT-LI</v>
          </cell>
          <cell r="K5" t="str">
            <v>DE LA COSTA</v>
          </cell>
          <cell r="L5">
            <v>87</v>
          </cell>
          <cell r="M5" t="str">
            <v>EMBOTELLADORA CENTRAL (87)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 t="str">
            <v>Q</v>
          </cell>
          <cell r="AQ5" t="str">
            <v>Q</v>
          </cell>
          <cell r="AR5" t="str">
            <v>Q</v>
          </cell>
          <cell r="AS5" t="str">
            <v>Q</v>
          </cell>
          <cell r="AT5" t="str">
            <v>Q</v>
          </cell>
          <cell r="AU5" t="str">
            <v>Q</v>
          </cell>
          <cell r="AV5">
            <v>15459.999995</v>
          </cell>
          <cell r="AW5">
            <v>15459.3087</v>
          </cell>
          <cell r="AX5">
            <v>16500</v>
          </cell>
          <cell r="AY5">
            <v>6.7270375506879088E-2</v>
          </cell>
          <cell r="AZ5">
            <v>6.3030303333333329E-2</v>
          </cell>
          <cell r="BC5">
            <v>-1</v>
          </cell>
          <cell r="BD5">
            <v>0</v>
          </cell>
          <cell r="BG5">
            <v>-1</v>
          </cell>
          <cell r="BH5">
            <v>0</v>
          </cell>
        </row>
        <row r="6">
          <cell r="B6" t="str">
            <v>37458</v>
          </cell>
          <cell r="C6" t="str">
            <v>7840235004328</v>
          </cell>
          <cell r="D6" t="str">
            <v>TONICA 269ml FLOWER DE LA COSTA</v>
          </cell>
          <cell r="E6">
            <v>1</v>
          </cell>
          <cell r="F6" t="str">
            <v>BEBIDAS</v>
          </cell>
          <cell r="G6" t="str">
            <v>BEBIDAS</v>
          </cell>
          <cell r="H6" t="str">
            <v>AGUAS</v>
          </cell>
          <cell r="I6" t="str">
            <v>AGUA TONICA</v>
          </cell>
          <cell r="J6" t="str">
            <v>LIGHT AT-LI</v>
          </cell>
          <cell r="K6" t="str">
            <v>DE LA COSTA</v>
          </cell>
          <cell r="L6">
            <v>87</v>
          </cell>
          <cell r="M6" t="str">
            <v>EMBOTELLADORA CENTRAL (87)</v>
          </cell>
          <cell r="N6">
            <v>289</v>
          </cell>
          <cell r="O6">
            <v>457</v>
          </cell>
          <cell r="P6">
            <v>319</v>
          </cell>
          <cell r="Q6">
            <v>225</v>
          </cell>
          <cell r="R6">
            <v>223</v>
          </cell>
          <cell r="S6">
            <v>350</v>
          </cell>
          <cell r="T6">
            <v>216</v>
          </cell>
          <cell r="U6">
            <v>209</v>
          </cell>
          <cell r="V6">
            <v>105</v>
          </cell>
          <cell r="W6">
            <v>167</v>
          </cell>
          <cell r="X6">
            <v>96</v>
          </cell>
          <cell r="Y6">
            <v>87</v>
          </cell>
          <cell r="Z6">
            <v>395</v>
          </cell>
          <cell r="AA6">
            <v>349</v>
          </cell>
          <cell r="AB6">
            <v>327</v>
          </cell>
          <cell r="AC6">
            <v>277</v>
          </cell>
          <cell r="AD6">
            <v>382</v>
          </cell>
          <cell r="AE6">
            <v>441</v>
          </cell>
          <cell r="AF6">
            <v>269</v>
          </cell>
          <cell r="AG6">
            <v>261</v>
          </cell>
          <cell r="AH6">
            <v>21</v>
          </cell>
          <cell r="AI6">
            <v>29</v>
          </cell>
          <cell r="AJ6">
            <v>410</v>
          </cell>
          <cell r="AK6">
            <v>297</v>
          </cell>
          <cell r="AL6">
            <v>162</v>
          </cell>
          <cell r="AM6">
            <v>408</v>
          </cell>
          <cell r="AN6">
            <v>497</v>
          </cell>
          <cell r="AO6">
            <v>92</v>
          </cell>
          <cell r="AP6">
            <v>54.666666666666664</v>
          </cell>
          <cell r="AQ6">
            <v>42.631578947368418</v>
          </cell>
          <cell r="AR6">
            <v>55.862068965517238</v>
          </cell>
          <cell r="AS6">
            <v>44.187725631768956</v>
          </cell>
          <cell r="AT6">
            <v>57.1264367816092</v>
          </cell>
          <cell r="AU6">
            <v>95.172413793103459</v>
          </cell>
          <cell r="AV6">
            <v>2576.5583799999999</v>
          </cell>
          <cell r="AW6">
            <v>2576.55915</v>
          </cell>
          <cell r="AX6">
            <v>2900</v>
          </cell>
          <cell r="AY6">
            <v>0.12553242438077428</v>
          </cell>
          <cell r="AZ6">
            <v>0.11153159310344829</v>
          </cell>
          <cell r="BA6">
            <v>2750</v>
          </cell>
          <cell r="BB6">
            <v>6</v>
          </cell>
          <cell r="BC6">
            <v>6.7315230016251393E-2</v>
          </cell>
          <cell r="BD6">
            <v>6.3069680000000017E-2</v>
          </cell>
          <cell r="BE6">
            <v>0</v>
          </cell>
          <cell r="BF6">
            <v>0</v>
          </cell>
          <cell r="BG6">
            <v>-1</v>
          </cell>
          <cell r="BH6">
            <v>0</v>
          </cell>
        </row>
        <row r="7">
          <cell r="B7" t="str">
            <v>28098</v>
          </cell>
          <cell r="C7" t="str">
            <v>7840235003857</v>
          </cell>
          <cell r="D7" t="str">
            <v>TONICA 269ml GRAPEFRUIT DE LA COSTA</v>
          </cell>
          <cell r="E7">
            <v>6</v>
          </cell>
          <cell r="F7" t="str">
            <v>BEBIDAS</v>
          </cell>
          <cell r="G7" t="str">
            <v>BEBIDAS</v>
          </cell>
          <cell r="H7" t="str">
            <v>AGUAS</v>
          </cell>
          <cell r="I7" t="str">
            <v>AGUA TONICA</v>
          </cell>
          <cell r="J7" t="str">
            <v>LIGHT AT-LI</v>
          </cell>
          <cell r="K7" t="str">
            <v>DE LA COSTA</v>
          </cell>
          <cell r="L7">
            <v>87</v>
          </cell>
          <cell r="M7" t="str">
            <v>EMBOTELLADORA CENTRAL (87)</v>
          </cell>
          <cell r="N7">
            <v>838</v>
          </cell>
          <cell r="O7">
            <v>998</v>
          </cell>
          <cell r="P7">
            <v>672</v>
          </cell>
          <cell r="Q7">
            <v>631</v>
          </cell>
          <cell r="R7">
            <v>618</v>
          </cell>
          <cell r="S7">
            <v>672</v>
          </cell>
          <cell r="T7">
            <v>564</v>
          </cell>
          <cell r="U7">
            <v>473</v>
          </cell>
          <cell r="V7">
            <v>237</v>
          </cell>
          <cell r="W7">
            <v>353</v>
          </cell>
          <cell r="X7">
            <v>272</v>
          </cell>
          <cell r="Y7">
            <v>312</v>
          </cell>
          <cell r="Z7">
            <v>592</v>
          </cell>
          <cell r="AA7">
            <v>719</v>
          </cell>
          <cell r="AB7">
            <v>605</v>
          </cell>
          <cell r="AC7">
            <v>617</v>
          </cell>
          <cell r="AD7">
            <v>565</v>
          </cell>
          <cell r="AE7">
            <v>726</v>
          </cell>
          <cell r="AF7">
            <v>513</v>
          </cell>
          <cell r="AG7">
            <v>505</v>
          </cell>
          <cell r="AH7">
            <v>33</v>
          </cell>
          <cell r="AI7">
            <v>71</v>
          </cell>
          <cell r="AJ7">
            <v>706</v>
          </cell>
          <cell r="AK7">
            <v>618</v>
          </cell>
          <cell r="AL7">
            <v>326</v>
          </cell>
          <cell r="AM7">
            <v>853</v>
          </cell>
          <cell r="AN7">
            <v>948</v>
          </cell>
          <cell r="AO7">
            <v>257</v>
          </cell>
          <cell r="AP7">
            <v>33.565768621236131</v>
          </cell>
          <cell r="AQ7">
            <v>39.196617336152215</v>
          </cell>
          <cell r="AR7">
            <v>31.346153846153847</v>
          </cell>
          <cell r="AS7">
            <v>41.474878444084275</v>
          </cell>
          <cell r="AT7">
            <v>56.316831683168317</v>
          </cell>
          <cell r="AU7">
            <v>108.59154929577466</v>
          </cell>
          <cell r="AV7">
            <v>2576.5583799999999</v>
          </cell>
          <cell r="AW7">
            <v>2576.5514499999999</v>
          </cell>
          <cell r="AX7">
            <v>2900</v>
          </cell>
          <cell r="AY7">
            <v>0.12553242438077428</v>
          </cell>
          <cell r="AZ7">
            <v>0.11153159310344829</v>
          </cell>
          <cell r="BA7">
            <v>2750</v>
          </cell>
          <cell r="BB7">
            <v>6</v>
          </cell>
          <cell r="BC7">
            <v>6.7315230016251393E-2</v>
          </cell>
          <cell r="BD7">
            <v>6.3069680000000017E-2</v>
          </cell>
          <cell r="BE7">
            <v>0</v>
          </cell>
          <cell r="BF7">
            <v>0</v>
          </cell>
          <cell r="BG7">
            <v>-1</v>
          </cell>
          <cell r="BH7">
            <v>0</v>
          </cell>
        </row>
        <row r="8">
          <cell r="B8" t="str">
            <v>35737</v>
          </cell>
          <cell r="C8" t="str">
            <v>7840235004274</v>
          </cell>
          <cell r="D8" t="str">
            <v>TONICA 2Lts GRAPEFRUIT DE LA COSTA</v>
          </cell>
          <cell r="E8">
            <v>4</v>
          </cell>
          <cell r="F8" t="str">
            <v>BEBIDAS</v>
          </cell>
          <cell r="G8" t="str">
            <v>BEBIDAS</v>
          </cell>
          <cell r="H8" t="str">
            <v>AGUAS</v>
          </cell>
          <cell r="I8" t="str">
            <v>AGUA TONICA</v>
          </cell>
          <cell r="J8" t="str">
            <v>LIGHT AT-LI</v>
          </cell>
          <cell r="K8" t="str">
            <v>DE LA COSTA</v>
          </cell>
          <cell r="L8">
            <v>87</v>
          </cell>
          <cell r="M8" t="str">
            <v>EMBOTELLADORA CENTRAL (87)</v>
          </cell>
          <cell r="N8">
            <v>356</v>
          </cell>
          <cell r="O8">
            <v>361</v>
          </cell>
          <cell r="P8">
            <v>299</v>
          </cell>
          <cell r="Q8">
            <v>353</v>
          </cell>
          <cell r="R8">
            <v>315</v>
          </cell>
          <cell r="S8">
            <v>327</v>
          </cell>
          <cell r="T8">
            <v>245</v>
          </cell>
          <cell r="U8">
            <v>295</v>
          </cell>
          <cell r="V8">
            <v>108</v>
          </cell>
          <cell r="W8">
            <v>107</v>
          </cell>
          <cell r="X8">
            <v>125</v>
          </cell>
          <cell r="Y8">
            <v>132</v>
          </cell>
          <cell r="Z8">
            <v>312</v>
          </cell>
          <cell r="AA8">
            <v>258</v>
          </cell>
          <cell r="AB8">
            <v>246</v>
          </cell>
          <cell r="AC8">
            <v>231</v>
          </cell>
          <cell r="AD8">
            <v>250</v>
          </cell>
          <cell r="AE8">
            <v>315</v>
          </cell>
          <cell r="AF8">
            <v>191</v>
          </cell>
          <cell r="AG8">
            <v>201</v>
          </cell>
          <cell r="AH8">
            <v>17</v>
          </cell>
          <cell r="AI8">
            <v>47</v>
          </cell>
          <cell r="AJ8">
            <v>342</v>
          </cell>
          <cell r="AK8">
            <v>331</v>
          </cell>
          <cell r="AL8">
            <v>174</v>
          </cell>
          <cell r="AM8">
            <v>315</v>
          </cell>
          <cell r="AN8">
            <v>289</v>
          </cell>
          <cell r="AO8">
            <v>91</v>
          </cell>
          <cell r="AP8">
            <v>29.065155807365439</v>
          </cell>
          <cell r="AQ8">
            <v>33.661016949152547</v>
          </cell>
          <cell r="AR8">
            <v>39.545454545454547</v>
          </cell>
          <cell r="AS8">
            <v>40.909090909090907</v>
          </cell>
          <cell r="AT8">
            <v>43.134328358208954</v>
          </cell>
          <cell r="AU8">
            <v>58.085106382978722</v>
          </cell>
          <cell r="AV8">
            <v>7360.0000099999997</v>
          </cell>
          <cell r="AW8">
            <v>7359.9998999999998</v>
          </cell>
          <cell r="AX8">
            <v>8250</v>
          </cell>
          <cell r="AY8">
            <v>0.12092391152048387</v>
          </cell>
          <cell r="AZ8">
            <v>0.1078787866666667</v>
          </cell>
          <cell r="BA8">
            <v>7990</v>
          </cell>
          <cell r="BB8">
            <v>4</v>
          </cell>
          <cell r="BC8">
            <v>8.5597824611959528E-2</v>
          </cell>
          <cell r="BD8">
            <v>7.884855944931167E-2</v>
          </cell>
          <cell r="BE8">
            <v>7750</v>
          </cell>
          <cell r="BF8">
            <v>8</v>
          </cell>
          <cell r="BG8">
            <v>5.2989129004090918E-2</v>
          </cell>
          <cell r="BH8">
            <v>5.0322579354838741E-2</v>
          </cell>
        </row>
        <row r="9">
          <cell r="B9" t="str">
            <v>28097</v>
          </cell>
          <cell r="C9" t="str">
            <v>7840235003796</v>
          </cell>
          <cell r="D9" t="str">
            <v>TONICA S/AZUCAR 269ml 6un ORIGINAL DE LA COSTA</v>
          </cell>
          <cell r="E9">
            <v>1</v>
          </cell>
          <cell r="F9" t="str">
            <v>BEBIDAS</v>
          </cell>
          <cell r="G9" t="str">
            <v>BEBIDAS</v>
          </cell>
          <cell r="H9" t="str">
            <v>AGUAS</v>
          </cell>
          <cell r="I9" t="str">
            <v>AGUA TONICA</v>
          </cell>
          <cell r="J9" t="str">
            <v>LIGHT AT-LI</v>
          </cell>
          <cell r="K9" t="str">
            <v>DE LA COSTA</v>
          </cell>
          <cell r="L9">
            <v>87</v>
          </cell>
          <cell r="M9" t="str">
            <v>EMBOTELLADORA CENTRAL (87)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 t="str">
            <v>Q</v>
          </cell>
          <cell r="AQ9" t="str">
            <v>Q</v>
          </cell>
          <cell r="AR9" t="str">
            <v>Q</v>
          </cell>
          <cell r="AS9" t="str">
            <v>Q</v>
          </cell>
          <cell r="AT9" t="str">
            <v>Q</v>
          </cell>
          <cell r="AU9" t="str">
            <v>Q</v>
          </cell>
          <cell r="AV9">
            <v>15459.999995</v>
          </cell>
          <cell r="AW9">
            <v>15459.527819999999</v>
          </cell>
          <cell r="AX9">
            <v>16500</v>
          </cell>
          <cell r="AY9">
            <v>6.7270375506879088E-2</v>
          </cell>
          <cell r="AZ9">
            <v>6.3030303333333329E-2</v>
          </cell>
          <cell r="BC9">
            <v>-1</v>
          </cell>
          <cell r="BD9">
            <v>0</v>
          </cell>
          <cell r="BG9">
            <v>-1</v>
          </cell>
          <cell r="BH9">
            <v>0</v>
          </cell>
        </row>
        <row r="10">
          <cell r="B10" t="str">
            <v>28096</v>
          </cell>
          <cell r="C10" t="str">
            <v>7840235003833</v>
          </cell>
          <cell r="D10" t="str">
            <v>TONICA S/AZUCAR 269ml ORIGINAL DE LA COSTA</v>
          </cell>
          <cell r="E10">
            <v>6</v>
          </cell>
          <cell r="F10" t="str">
            <v>BEBIDAS</v>
          </cell>
          <cell r="G10" t="str">
            <v>BEBIDAS</v>
          </cell>
          <cell r="H10" t="str">
            <v>AGUAS</v>
          </cell>
          <cell r="I10" t="str">
            <v>AGUA TONICA</v>
          </cell>
          <cell r="J10" t="str">
            <v>LIGHT AT-LI</v>
          </cell>
          <cell r="K10" t="str">
            <v>DE LA COSTA</v>
          </cell>
          <cell r="L10">
            <v>87</v>
          </cell>
          <cell r="M10" t="str">
            <v>EMBOTELLADORA CENTRAL (87)</v>
          </cell>
          <cell r="N10">
            <v>246</v>
          </cell>
          <cell r="O10">
            <v>373</v>
          </cell>
          <cell r="P10">
            <v>138</v>
          </cell>
          <cell r="Q10">
            <v>226</v>
          </cell>
          <cell r="R10">
            <v>236</v>
          </cell>
          <cell r="S10">
            <v>297</v>
          </cell>
          <cell r="T10">
            <v>250</v>
          </cell>
          <cell r="U10">
            <v>236</v>
          </cell>
          <cell r="V10">
            <v>97</v>
          </cell>
          <cell r="W10">
            <v>132</v>
          </cell>
          <cell r="X10">
            <v>122</v>
          </cell>
          <cell r="Y10">
            <v>107</v>
          </cell>
          <cell r="Z10">
            <v>278</v>
          </cell>
          <cell r="AA10">
            <v>305</v>
          </cell>
          <cell r="AB10">
            <v>255</v>
          </cell>
          <cell r="AC10">
            <v>220</v>
          </cell>
          <cell r="AD10">
            <v>247</v>
          </cell>
          <cell r="AE10">
            <v>365</v>
          </cell>
          <cell r="AF10">
            <v>223</v>
          </cell>
          <cell r="AG10">
            <v>252</v>
          </cell>
          <cell r="AH10">
            <v>6</v>
          </cell>
          <cell r="AI10">
            <v>23</v>
          </cell>
          <cell r="AJ10">
            <v>137</v>
          </cell>
          <cell r="AK10">
            <v>313</v>
          </cell>
          <cell r="AL10">
            <v>110</v>
          </cell>
          <cell r="AM10">
            <v>280</v>
          </cell>
          <cell r="AN10">
            <v>174</v>
          </cell>
          <cell r="AO10">
            <v>143</v>
          </cell>
          <cell r="AP10">
            <v>18.185840707964605</v>
          </cell>
          <cell r="AQ10">
            <v>39.788135593220339</v>
          </cell>
          <cell r="AR10">
            <v>30.841121495327101</v>
          </cell>
          <cell r="AS10">
            <v>38.18181818181818</v>
          </cell>
          <cell r="AT10">
            <v>20.714285714285715</v>
          </cell>
          <cell r="AU10">
            <v>186.52173913043478</v>
          </cell>
          <cell r="AV10">
            <v>2576.5583799999999</v>
          </cell>
          <cell r="AW10">
            <v>2576.58797</v>
          </cell>
          <cell r="AX10">
            <v>2900</v>
          </cell>
          <cell r="AY10">
            <v>0.12553242438077428</v>
          </cell>
          <cell r="AZ10">
            <v>0.11153159310344829</v>
          </cell>
          <cell r="BA10">
            <v>2750</v>
          </cell>
          <cell r="BB10">
            <v>6</v>
          </cell>
          <cell r="BC10">
            <v>6.7315230016251393E-2</v>
          </cell>
          <cell r="BD10">
            <v>6.3069680000000017E-2</v>
          </cell>
          <cell r="BE10">
            <v>0</v>
          </cell>
          <cell r="BF10">
            <v>0</v>
          </cell>
          <cell r="BG10">
            <v>-1</v>
          </cell>
          <cell r="BH10">
            <v>0</v>
          </cell>
        </row>
        <row r="11">
          <cell r="B11" t="str">
            <v>4098</v>
          </cell>
          <cell r="C11" t="str">
            <v>7841112000730</v>
          </cell>
          <cell r="D11" t="str">
            <v>TONICA CERO 625ml AGUABES</v>
          </cell>
          <cell r="E11">
            <v>6</v>
          </cell>
          <cell r="F11" t="str">
            <v>BEBIDAS</v>
          </cell>
          <cell r="G11" t="str">
            <v>BEBIDAS</v>
          </cell>
          <cell r="H11" t="str">
            <v>AGUAS</v>
          </cell>
          <cell r="I11" t="str">
            <v>AGUA TONICA</v>
          </cell>
          <cell r="J11" t="str">
            <v>LIGHT AT-LI</v>
          </cell>
          <cell r="K11" t="str">
            <v>AGUA BES</v>
          </cell>
          <cell r="L11">
            <v>165</v>
          </cell>
          <cell r="M11" t="str">
            <v>BEBIDAS ENV. SALUDABLES (165)</v>
          </cell>
          <cell r="N11">
            <v>436</v>
          </cell>
          <cell r="O11">
            <v>346</v>
          </cell>
          <cell r="P11">
            <v>269</v>
          </cell>
          <cell r="Q11">
            <v>222</v>
          </cell>
          <cell r="R11">
            <v>177</v>
          </cell>
          <cell r="S11">
            <v>191</v>
          </cell>
          <cell r="T11">
            <v>122</v>
          </cell>
          <cell r="U11">
            <v>109</v>
          </cell>
          <cell r="V11">
            <v>84</v>
          </cell>
          <cell r="W11">
            <v>164</v>
          </cell>
          <cell r="X11">
            <v>101</v>
          </cell>
          <cell r="Y11">
            <v>100</v>
          </cell>
          <cell r="Z11">
            <v>47</v>
          </cell>
          <cell r="AA11">
            <v>54</v>
          </cell>
          <cell r="AB11">
            <v>43</v>
          </cell>
          <cell r="AC11">
            <v>53</v>
          </cell>
          <cell r="AD11">
            <v>41</v>
          </cell>
          <cell r="AE11">
            <v>63</v>
          </cell>
          <cell r="AF11">
            <v>89</v>
          </cell>
          <cell r="AG11">
            <v>89</v>
          </cell>
          <cell r="AH11">
            <v>15</v>
          </cell>
          <cell r="AI11">
            <v>17</v>
          </cell>
          <cell r="AJ11">
            <v>292</v>
          </cell>
          <cell r="AK11">
            <v>136</v>
          </cell>
          <cell r="AL11">
            <v>113</v>
          </cell>
          <cell r="AM11">
            <v>59</v>
          </cell>
          <cell r="AN11">
            <v>81</v>
          </cell>
          <cell r="AO11">
            <v>45</v>
          </cell>
          <cell r="AP11">
            <v>39.45945945945946</v>
          </cell>
          <cell r="AQ11">
            <v>37.431192660550458</v>
          </cell>
          <cell r="AR11">
            <v>33.9</v>
          </cell>
          <cell r="AS11">
            <v>33.39622641509434</v>
          </cell>
          <cell r="AT11">
            <v>27.303370786516854</v>
          </cell>
          <cell r="AU11">
            <v>79.411764705882348</v>
          </cell>
          <cell r="AV11">
            <v>1708.0000299999999</v>
          </cell>
          <cell r="AW11">
            <v>1707.9997000000001</v>
          </cell>
          <cell r="AX11">
            <v>2650</v>
          </cell>
          <cell r="AY11">
            <v>0.55152222099199855</v>
          </cell>
          <cell r="AZ11">
            <v>0.35547168679245283</v>
          </cell>
          <cell r="BA11">
            <v>2550</v>
          </cell>
          <cell r="BB11">
            <v>6</v>
          </cell>
          <cell r="BC11">
            <v>0.49297421265267793</v>
          </cell>
          <cell r="BD11">
            <v>0.33019606666666668</v>
          </cell>
          <cell r="BE11">
            <v>2450</v>
          </cell>
          <cell r="BF11">
            <v>12</v>
          </cell>
          <cell r="BG11">
            <v>0.4344262043133571</v>
          </cell>
          <cell r="BH11">
            <v>0.30285713061224495</v>
          </cell>
        </row>
        <row r="12">
          <cell r="B12" t="str">
            <v>4097</v>
          </cell>
          <cell r="C12" t="str">
            <v>7841112000747</v>
          </cell>
          <cell r="D12" t="str">
            <v>TONICA LIGHT 625ml AGUABES</v>
          </cell>
          <cell r="E12">
            <v>6</v>
          </cell>
          <cell r="F12" t="str">
            <v>BEBIDAS</v>
          </cell>
          <cell r="G12" t="str">
            <v>BEBIDAS</v>
          </cell>
          <cell r="H12" t="str">
            <v>AGUAS</v>
          </cell>
          <cell r="I12" t="str">
            <v>AGUA TONICA</v>
          </cell>
          <cell r="J12" t="str">
            <v>LIGHT AT-LI</v>
          </cell>
          <cell r="K12" t="str">
            <v>AGUA BES</v>
          </cell>
          <cell r="L12">
            <v>165</v>
          </cell>
          <cell r="M12" t="str">
            <v>BEBIDAS ENV. SALUDABLES (165)</v>
          </cell>
          <cell r="N12">
            <v>145</v>
          </cell>
          <cell r="O12">
            <v>234</v>
          </cell>
          <cell r="P12">
            <v>180</v>
          </cell>
          <cell r="Q12">
            <v>132</v>
          </cell>
          <cell r="R12">
            <v>111</v>
          </cell>
          <cell r="S12">
            <v>234</v>
          </cell>
          <cell r="T12">
            <v>152</v>
          </cell>
          <cell r="U12">
            <v>122</v>
          </cell>
          <cell r="V12">
            <v>25</v>
          </cell>
          <cell r="W12">
            <v>25</v>
          </cell>
          <cell r="X12">
            <v>20</v>
          </cell>
          <cell r="Y12">
            <v>15</v>
          </cell>
          <cell r="Z12">
            <v>26</v>
          </cell>
          <cell r="AA12">
            <v>24</v>
          </cell>
          <cell r="AB12">
            <v>8</v>
          </cell>
          <cell r="AC12">
            <v>16</v>
          </cell>
          <cell r="AD12">
            <v>24</v>
          </cell>
          <cell r="AE12">
            <v>55</v>
          </cell>
          <cell r="AF12">
            <v>65</v>
          </cell>
          <cell r="AG12">
            <v>69</v>
          </cell>
          <cell r="AH12">
            <v>0</v>
          </cell>
          <cell r="AI12">
            <v>1</v>
          </cell>
          <cell r="AJ12">
            <v>237</v>
          </cell>
          <cell r="AK12">
            <v>231</v>
          </cell>
          <cell r="AL12">
            <v>30</v>
          </cell>
          <cell r="AM12">
            <v>14</v>
          </cell>
          <cell r="AN12">
            <v>60</v>
          </cell>
          <cell r="AO12">
            <v>59</v>
          </cell>
          <cell r="AP12">
            <v>53.86363636363636</v>
          </cell>
          <cell r="AQ12">
            <v>56.803278688524593</v>
          </cell>
          <cell r="AR12">
            <v>60</v>
          </cell>
          <cell r="AS12">
            <v>26.25</v>
          </cell>
          <cell r="AT12">
            <v>26.086956521739129</v>
          </cell>
          <cell r="AU12">
            <v>1770</v>
          </cell>
          <cell r="AV12">
            <v>1708.0000299999999</v>
          </cell>
          <cell r="AW12">
            <v>1707.9994799999999</v>
          </cell>
          <cell r="AX12">
            <v>2650</v>
          </cell>
          <cell r="AY12">
            <v>0.55152222099199855</v>
          </cell>
          <cell r="AZ12">
            <v>0.35547168679245283</v>
          </cell>
          <cell r="BA12">
            <v>2550</v>
          </cell>
          <cell r="BB12">
            <v>6</v>
          </cell>
          <cell r="BC12">
            <v>0.49297421265267793</v>
          </cell>
          <cell r="BD12">
            <v>0.33019606666666668</v>
          </cell>
          <cell r="BE12">
            <v>2450</v>
          </cell>
          <cell r="BF12">
            <v>12</v>
          </cell>
          <cell r="BG12">
            <v>0.4344262043133571</v>
          </cell>
          <cell r="BH12">
            <v>0.30285713061224495</v>
          </cell>
        </row>
        <row r="13">
          <cell r="B13" t="str">
            <v>41599</v>
          </cell>
          <cell r="C13" t="str">
            <v>7801610310083</v>
          </cell>
          <cell r="D13" t="str">
            <v>TONICA S/AZUCAR 310ml SCHWEPPES</v>
          </cell>
          <cell r="E13">
            <v>6</v>
          </cell>
          <cell r="F13" t="str">
            <v>BEBIDAS</v>
          </cell>
          <cell r="G13" t="str">
            <v>BEBIDAS</v>
          </cell>
          <cell r="H13" t="str">
            <v>AGUAS</v>
          </cell>
          <cell r="I13" t="str">
            <v>AGUA TONICA</v>
          </cell>
          <cell r="J13" t="str">
            <v>LIGHT AT-LI</v>
          </cell>
          <cell r="K13" t="str">
            <v>SCHWEPPES</v>
          </cell>
          <cell r="L13">
            <v>139</v>
          </cell>
          <cell r="M13" t="str">
            <v>PARAGUAY REFRESCOS S.A.  (139)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2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36</v>
          </cell>
          <cell r="AK13">
            <v>24</v>
          </cell>
          <cell r="AL13">
            <v>36</v>
          </cell>
          <cell r="AM13">
            <v>60</v>
          </cell>
          <cell r="AN13">
            <v>24</v>
          </cell>
          <cell r="AO13">
            <v>0</v>
          </cell>
          <cell r="AP13" t="str">
            <v>SV</v>
          </cell>
          <cell r="AQ13" t="str">
            <v>SV</v>
          </cell>
          <cell r="AR13">
            <v>540</v>
          </cell>
          <cell r="AS13" t="str">
            <v>SV</v>
          </cell>
          <cell r="AT13" t="str">
            <v>SV</v>
          </cell>
          <cell r="AU13" t="str">
            <v>Q</v>
          </cell>
          <cell r="AV13">
            <v>4875</v>
          </cell>
          <cell r="AW13">
            <v>4820.7562699999999</v>
          </cell>
          <cell r="AX13">
            <v>5500</v>
          </cell>
          <cell r="AY13">
            <v>0.12820512820512819</v>
          </cell>
          <cell r="AZ13">
            <v>0.11363636363636363</v>
          </cell>
          <cell r="BC13">
            <v>-1</v>
          </cell>
          <cell r="BD13">
            <v>0</v>
          </cell>
          <cell r="BG13">
            <v>-1</v>
          </cell>
          <cell r="BH13">
            <v>0</v>
          </cell>
        </row>
        <row r="14">
          <cell r="B14" t="str">
            <v>36229</v>
          </cell>
          <cell r="C14" t="str">
            <v>7801610483602</v>
          </cell>
          <cell r="D14" t="str">
            <v>TONICA S/AZUCAR 350ml GINGER ALE SCHWEPPES</v>
          </cell>
          <cell r="E14">
            <v>6</v>
          </cell>
          <cell r="F14" t="str">
            <v>BEBIDAS</v>
          </cell>
          <cell r="G14" t="str">
            <v>BEBIDAS</v>
          </cell>
          <cell r="H14" t="str">
            <v>AGUAS</v>
          </cell>
          <cell r="I14" t="str">
            <v>AGUA TONICA</v>
          </cell>
          <cell r="J14" t="str">
            <v>LIGHT AT-LI</v>
          </cell>
          <cell r="K14" t="str">
            <v>SCHWEPPES</v>
          </cell>
          <cell r="L14">
            <v>139</v>
          </cell>
          <cell r="M14" t="str">
            <v>PARAGUAY REFRESCOS S.A.  (139)</v>
          </cell>
          <cell r="N14">
            <v>18</v>
          </cell>
          <cell r="O14">
            <v>56</v>
          </cell>
          <cell r="P14">
            <v>33</v>
          </cell>
          <cell r="Q14">
            <v>36</v>
          </cell>
          <cell r="R14">
            <v>6</v>
          </cell>
          <cell r="S14">
            <v>36</v>
          </cell>
          <cell r="T14">
            <v>11</v>
          </cell>
          <cell r="U14">
            <v>22</v>
          </cell>
          <cell r="V14">
            <v>58</v>
          </cell>
          <cell r="W14">
            <v>88</v>
          </cell>
          <cell r="X14">
            <v>64</v>
          </cell>
          <cell r="Y14">
            <v>56</v>
          </cell>
          <cell r="Z14">
            <v>60</v>
          </cell>
          <cell r="AA14">
            <v>44</v>
          </cell>
          <cell r="AB14">
            <v>49</v>
          </cell>
          <cell r="AC14">
            <v>39</v>
          </cell>
          <cell r="AD14">
            <v>49</v>
          </cell>
          <cell r="AE14">
            <v>63</v>
          </cell>
          <cell r="AF14">
            <v>55</v>
          </cell>
          <cell r="AG14">
            <v>43</v>
          </cell>
          <cell r="AH14">
            <v>0</v>
          </cell>
          <cell r="AI14">
            <v>1</v>
          </cell>
          <cell r="AJ14">
            <v>44</v>
          </cell>
          <cell r="AK14">
            <v>29</v>
          </cell>
          <cell r="AL14">
            <v>49</v>
          </cell>
          <cell r="AM14">
            <v>52</v>
          </cell>
          <cell r="AN14">
            <v>67</v>
          </cell>
          <cell r="AO14">
            <v>23</v>
          </cell>
          <cell r="AP14">
            <v>36.666666666666671</v>
          </cell>
          <cell r="AQ14">
            <v>39.545454545454547</v>
          </cell>
          <cell r="AR14">
            <v>26.25</v>
          </cell>
          <cell r="AS14">
            <v>40</v>
          </cell>
          <cell r="AT14">
            <v>46.744186046511629</v>
          </cell>
          <cell r="AU14">
            <v>690</v>
          </cell>
          <cell r="AV14">
            <v>4875</v>
          </cell>
          <cell r="AW14">
            <v>4821.3117700000003</v>
          </cell>
          <cell r="AX14">
            <v>5500</v>
          </cell>
          <cell r="AY14">
            <v>0.12820512820512819</v>
          </cell>
          <cell r="AZ14">
            <v>0.11363636363636363</v>
          </cell>
          <cell r="BA14">
            <v>5350</v>
          </cell>
          <cell r="BB14">
            <v>6</v>
          </cell>
          <cell r="BC14">
            <v>9.7435897435897534E-2</v>
          </cell>
          <cell r="BD14">
            <v>8.8785046728971959E-2</v>
          </cell>
          <cell r="BE14">
            <v>0</v>
          </cell>
          <cell r="BF14">
            <v>0</v>
          </cell>
          <cell r="BG14">
            <v>-1</v>
          </cell>
          <cell r="BH14">
            <v>0</v>
          </cell>
        </row>
        <row r="15">
          <cell r="B15" t="str">
            <v>36227</v>
          </cell>
          <cell r="C15" t="str">
            <v>7801610475218</v>
          </cell>
          <cell r="D15" t="str">
            <v>TONICA S/AZUCAR 350ml SCHWEPPES</v>
          </cell>
          <cell r="E15">
            <v>6</v>
          </cell>
          <cell r="F15" t="str">
            <v>BEBIDAS</v>
          </cell>
          <cell r="G15" t="str">
            <v>BEBIDAS</v>
          </cell>
          <cell r="H15" t="str">
            <v>AGUAS</v>
          </cell>
          <cell r="I15" t="str">
            <v>AGUA TONICA</v>
          </cell>
          <cell r="J15" t="str">
            <v>LIGHT AT-LI</v>
          </cell>
          <cell r="K15" t="str">
            <v>SCHWEPPES</v>
          </cell>
          <cell r="L15">
            <v>139</v>
          </cell>
          <cell r="M15" t="str">
            <v>PARAGUAY REFRESCOS S.A.  (139)</v>
          </cell>
          <cell r="N15">
            <v>10</v>
          </cell>
          <cell r="O15">
            <v>12</v>
          </cell>
          <cell r="P15">
            <v>0</v>
          </cell>
          <cell r="Q15">
            <v>0</v>
          </cell>
          <cell r="R15">
            <v>39</v>
          </cell>
          <cell r="S15">
            <v>47</v>
          </cell>
          <cell r="T15">
            <v>0</v>
          </cell>
          <cell r="U15">
            <v>0</v>
          </cell>
          <cell r="V15">
            <v>12</v>
          </cell>
          <cell r="W15">
            <v>16</v>
          </cell>
          <cell r="X15">
            <v>0</v>
          </cell>
          <cell r="Y15">
            <v>0</v>
          </cell>
          <cell r="Z15">
            <v>18</v>
          </cell>
          <cell r="AA15">
            <v>35</v>
          </cell>
          <cell r="AB15">
            <v>6</v>
          </cell>
          <cell r="AC15">
            <v>0</v>
          </cell>
          <cell r="AD15">
            <v>15</v>
          </cell>
          <cell r="AE15">
            <v>22</v>
          </cell>
          <cell r="AF15">
            <v>7</v>
          </cell>
          <cell r="AG15">
            <v>8</v>
          </cell>
          <cell r="AH15">
            <v>0</v>
          </cell>
          <cell r="AI15">
            <v>0</v>
          </cell>
          <cell r="AJ15">
            <v>29</v>
          </cell>
          <cell r="AK15">
            <v>16</v>
          </cell>
          <cell r="AL15">
            <v>0</v>
          </cell>
          <cell r="AM15">
            <v>6</v>
          </cell>
          <cell r="AN15">
            <v>0</v>
          </cell>
          <cell r="AO15">
            <v>0</v>
          </cell>
          <cell r="AP15" t="str">
            <v>SV</v>
          </cell>
          <cell r="AQ15" t="str">
            <v>SV</v>
          </cell>
          <cell r="AR15" t="str">
            <v>Q</v>
          </cell>
          <cell r="AS15" t="str">
            <v>SV</v>
          </cell>
          <cell r="AT15" t="str">
            <v>Q</v>
          </cell>
          <cell r="AU15" t="str">
            <v>Q</v>
          </cell>
          <cell r="AV15">
            <v>4875</v>
          </cell>
          <cell r="AW15">
            <v>4830.4020600000003</v>
          </cell>
          <cell r="AX15">
            <v>5500</v>
          </cell>
          <cell r="AY15">
            <v>0.12820512820512819</v>
          </cell>
          <cell r="AZ15">
            <v>0.11363636363636363</v>
          </cell>
          <cell r="BA15">
            <v>5350</v>
          </cell>
          <cell r="BB15">
            <v>6</v>
          </cell>
          <cell r="BC15">
            <v>9.7435897435897534E-2</v>
          </cell>
          <cell r="BD15">
            <v>8.8785046728971959E-2</v>
          </cell>
          <cell r="BE15">
            <v>0</v>
          </cell>
          <cell r="BF15">
            <v>0</v>
          </cell>
          <cell r="BG15">
            <v>-1</v>
          </cell>
          <cell r="BH15">
            <v>0</v>
          </cell>
        </row>
        <row r="16">
          <cell r="B16" t="str">
            <v>12583</v>
          </cell>
          <cell r="C16" t="str">
            <v>5029396739047</v>
          </cell>
          <cell r="D16" t="str">
            <v>TONICA LIGHT 200ml NATURALLY WATER FENTIMANS</v>
          </cell>
          <cell r="E16">
            <v>1</v>
          </cell>
          <cell r="F16" t="str">
            <v>BEBIDAS</v>
          </cell>
          <cell r="G16" t="str">
            <v>BEBIDAS</v>
          </cell>
          <cell r="H16" t="str">
            <v>AGUAS</v>
          </cell>
          <cell r="I16" t="str">
            <v>AGUA TONICA</v>
          </cell>
          <cell r="J16" t="str">
            <v>LIGHT AT-LI</v>
          </cell>
          <cell r="K16" t="str">
            <v>FENTIMANS</v>
          </cell>
          <cell r="L16">
            <v>1370</v>
          </cell>
          <cell r="M16" t="str">
            <v>JJ PREMIUN SPIRITS (1370)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10</v>
          </cell>
          <cell r="AN16">
            <v>0</v>
          </cell>
          <cell r="AO16">
            <v>0</v>
          </cell>
          <cell r="AP16" t="str">
            <v>Q</v>
          </cell>
          <cell r="AQ16" t="str">
            <v>Q</v>
          </cell>
          <cell r="AR16" t="str">
            <v>Q</v>
          </cell>
          <cell r="AS16" t="str">
            <v>SV</v>
          </cell>
          <cell r="AT16" t="str">
            <v>Q</v>
          </cell>
          <cell r="AU16" t="str">
            <v>Q</v>
          </cell>
          <cell r="AV16">
            <v>6750.0000040000004</v>
          </cell>
          <cell r="AW16">
            <v>6749.9996300000003</v>
          </cell>
          <cell r="AX16">
            <v>8900</v>
          </cell>
          <cell r="AY16">
            <v>0.3185185177371741</v>
          </cell>
          <cell r="AZ16">
            <v>0.24157303325842691</v>
          </cell>
          <cell r="BA16">
            <v>8450</v>
          </cell>
          <cell r="BB16">
            <v>3</v>
          </cell>
          <cell r="BC16">
            <v>0.25185185111001362</v>
          </cell>
          <cell r="BD16">
            <v>0.20118343147928988</v>
          </cell>
          <cell r="BE16">
            <v>0</v>
          </cell>
          <cell r="BF16">
            <v>0</v>
          </cell>
          <cell r="BG16">
            <v>-1</v>
          </cell>
          <cell r="BH16">
            <v>0</v>
          </cell>
        </row>
        <row r="17">
          <cell r="B17" t="str">
            <v>6248</v>
          </cell>
          <cell r="C17" t="str">
            <v>7840017207121</v>
          </cell>
          <cell r="D17" t="str">
            <v>TONICA 500ml SELTZ</v>
          </cell>
          <cell r="E17">
            <v>12</v>
          </cell>
          <cell r="F17" t="str">
            <v>BEBIDAS</v>
          </cell>
          <cell r="G17" t="str">
            <v>BEBIDAS</v>
          </cell>
          <cell r="H17" t="str">
            <v>AGUAS</v>
          </cell>
          <cell r="I17" t="str">
            <v>AGUA TONICA</v>
          </cell>
          <cell r="J17" t="str">
            <v>NORMAL AT-NO</v>
          </cell>
          <cell r="K17" t="str">
            <v>SELTZ</v>
          </cell>
          <cell r="L17">
            <v>509</v>
          </cell>
          <cell r="M17" t="str">
            <v>SELTZ S.A. (509)</v>
          </cell>
          <cell r="N17">
            <v>799</v>
          </cell>
          <cell r="O17">
            <v>797</v>
          </cell>
          <cell r="P17">
            <v>601</v>
          </cell>
          <cell r="Q17">
            <v>585</v>
          </cell>
          <cell r="R17">
            <v>1067</v>
          </cell>
          <cell r="S17">
            <v>1219</v>
          </cell>
          <cell r="T17">
            <v>934</v>
          </cell>
          <cell r="U17">
            <v>961</v>
          </cell>
          <cell r="V17">
            <v>261</v>
          </cell>
          <cell r="W17">
            <v>245</v>
          </cell>
          <cell r="X17">
            <v>222</v>
          </cell>
          <cell r="Y17">
            <v>206</v>
          </cell>
          <cell r="Z17">
            <v>335</v>
          </cell>
          <cell r="AA17">
            <v>291</v>
          </cell>
          <cell r="AB17">
            <v>230</v>
          </cell>
          <cell r="AC17">
            <v>222</v>
          </cell>
          <cell r="AD17">
            <v>344</v>
          </cell>
          <cell r="AE17">
            <v>644</v>
          </cell>
          <cell r="AF17">
            <v>255</v>
          </cell>
          <cell r="AG17">
            <v>221</v>
          </cell>
          <cell r="AH17">
            <v>0</v>
          </cell>
          <cell r="AI17">
            <v>40</v>
          </cell>
          <cell r="AJ17">
            <v>410</v>
          </cell>
          <cell r="AK17">
            <v>764</v>
          </cell>
          <cell r="AL17">
            <v>186</v>
          </cell>
          <cell r="AM17">
            <v>247</v>
          </cell>
          <cell r="AN17">
            <v>478</v>
          </cell>
          <cell r="AO17">
            <v>129</v>
          </cell>
          <cell r="AP17">
            <v>21.025641025641026</v>
          </cell>
          <cell r="AQ17">
            <v>23.850156087408948</v>
          </cell>
          <cell r="AR17">
            <v>27.087378640776699</v>
          </cell>
          <cell r="AS17">
            <v>33.378378378378379</v>
          </cell>
          <cell r="AT17">
            <v>64.886877828054295</v>
          </cell>
          <cell r="AU17">
            <v>96.75</v>
          </cell>
          <cell r="AV17">
            <v>1550</v>
          </cell>
          <cell r="AW17">
            <v>1549.9997699999999</v>
          </cell>
          <cell r="AX17">
            <v>2350</v>
          </cell>
          <cell r="AY17">
            <v>0.5161290322580645</v>
          </cell>
          <cell r="AZ17">
            <v>0.34042553191489361</v>
          </cell>
          <cell r="BA17">
            <v>2250</v>
          </cell>
          <cell r="BB17">
            <v>12</v>
          </cell>
          <cell r="BC17">
            <v>0.45161290322580649</v>
          </cell>
          <cell r="BD17">
            <v>0.31111111111111112</v>
          </cell>
          <cell r="BE17">
            <v>0</v>
          </cell>
          <cell r="BF17">
            <v>0</v>
          </cell>
          <cell r="BG17">
            <v>-1</v>
          </cell>
          <cell r="BH17">
            <v>0</v>
          </cell>
        </row>
        <row r="18">
          <cell r="B18" t="str">
            <v>31802</v>
          </cell>
          <cell r="C18" t="str">
            <v>7840235004212</v>
          </cell>
          <cell r="D18" t="str">
            <v>TONICA 2Lts DE LA COSTA</v>
          </cell>
          <cell r="E18">
            <v>4</v>
          </cell>
          <cell r="F18" t="str">
            <v>BEBIDAS</v>
          </cell>
          <cell r="G18" t="str">
            <v>BEBIDAS</v>
          </cell>
          <cell r="H18" t="str">
            <v>AGUAS</v>
          </cell>
          <cell r="I18" t="str">
            <v>AGUA TONICA</v>
          </cell>
          <cell r="J18" t="str">
            <v>NORMAL AT-NO</v>
          </cell>
          <cell r="K18" t="str">
            <v>DE LA COSTA</v>
          </cell>
          <cell r="L18">
            <v>87</v>
          </cell>
          <cell r="M18" t="str">
            <v>EMBOTELLADORA CENTRAL (87)</v>
          </cell>
          <cell r="N18">
            <v>173</v>
          </cell>
          <cell r="O18">
            <v>189</v>
          </cell>
          <cell r="P18">
            <v>171</v>
          </cell>
          <cell r="Q18">
            <v>171</v>
          </cell>
          <cell r="R18">
            <v>177</v>
          </cell>
          <cell r="S18">
            <v>173</v>
          </cell>
          <cell r="T18">
            <v>117</v>
          </cell>
          <cell r="U18">
            <v>171</v>
          </cell>
          <cell r="V18">
            <v>55</v>
          </cell>
          <cell r="W18">
            <v>59</v>
          </cell>
          <cell r="X18">
            <v>44</v>
          </cell>
          <cell r="Y18">
            <v>43</v>
          </cell>
          <cell r="Z18">
            <v>159</v>
          </cell>
          <cell r="AA18">
            <v>164</v>
          </cell>
          <cell r="AB18">
            <v>101</v>
          </cell>
          <cell r="AC18">
            <v>117</v>
          </cell>
          <cell r="AD18">
            <v>136</v>
          </cell>
          <cell r="AE18">
            <v>178</v>
          </cell>
          <cell r="AF18">
            <v>92</v>
          </cell>
          <cell r="AG18">
            <v>103</v>
          </cell>
          <cell r="AH18">
            <v>9</v>
          </cell>
          <cell r="AI18">
            <v>26</v>
          </cell>
          <cell r="AJ18">
            <v>184</v>
          </cell>
          <cell r="AK18">
            <v>120</v>
          </cell>
          <cell r="AL18">
            <v>53</v>
          </cell>
          <cell r="AM18">
            <v>175</v>
          </cell>
          <cell r="AN18">
            <v>105</v>
          </cell>
          <cell r="AO18">
            <v>67</v>
          </cell>
          <cell r="AP18">
            <v>32.280701754385966</v>
          </cell>
          <cell r="AQ18">
            <v>21.052631578947366</v>
          </cell>
          <cell r="AR18">
            <v>36.97674418604651</v>
          </cell>
          <cell r="AS18">
            <v>44.871794871794876</v>
          </cell>
          <cell r="AT18">
            <v>30.582524271844662</v>
          </cell>
          <cell r="AU18">
            <v>77.307692307692307</v>
          </cell>
          <cell r="AV18">
            <v>7360.0000099999997</v>
          </cell>
          <cell r="AW18">
            <v>7359.9997899999998</v>
          </cell>
          <cell r="AX18">
            <v>8450</v>
          </cell>
          <cell r="AY18">
            <v>0.14809782452704101</v>
          </cell>
          <cell r="AZ18">
            <v>0.12899408165680476</v>
          </cell>
          <cell r="BA18">
            <v>8250</v>
          </cell>
          <cell r="BB18">
            <v>4</v>
          </cell>
          <cell r="BC18">
            <v>0.12092391152048387</v>
          </cell>
          <cell r="BD18">
            <v>0.1078787866666667</v>
          </cell>
          <cell r="BE18">
            <v>7990</v>
          </cell>
          <cell r="BF18">
            <v>8</v>
          </cell>
          <cell r="BG18">
            <v>8.5597824611959528E-2</v>
          </cell>
          <cell r="BH18">
            <v>7.884855944931167E-2</v>
          </cell>
        </row>
        <row r="19">
          <cell r="B19" t="str">
            <v>24553</v>
          </cell>
          <cell r="C19" t="str">
            <v>7840235002461</v>
          </cell>
          <cell r="D19" t="str">
            <v>TONICA 500ml DE LA COSTA</v>
          </cell>
          <cell r="E19">
            <v>12</v>
          </cell>
          <cell r="F19" t="str">
            <v>BEBIDAS</v>
          </cell>
          <cell r="G19" t="str">
            <v>BEBIDAS</v>
          </cell>
          <cell r="H19" t="str">
            <v>AGUAS</v>
          </cell>
          <cell r="I19" t="str">
            <v>AGUA TONICA</v>
          </cell>
          <cell r="J19" t="str">
            <v>NORMAL AT-NO</v>
          </cell>
          <cell r="K19" t="str">
            <v>DE LA COSTA</v>
          </cell>
          <cell r="L19">
            <v>87</v>
          </cell>
          <cell r="M19" t="str">
            <v>EMBOTELLADORA CENTRAL (87)</v>
          </cell>
          <cell r="N19">
            <v>886</v>
          </cell>
          <cell r="O19">
            <v>1189</v>
          </cell>
          <cell r="P19">
            <v>1313</v>
          </cell>
          <cell r="Q19">
            <v>1166</v>
          </cell>
          <cell r="R19">
            <v>1147</v>
          </cell>
          <cell r="S19">
            <v>1271</v>
          </cell>
          <cell r="T19">
            <v>1027</v>
          </cell>
          <cell r="U19">
            <v>992</v>
          </cell>
          <cell r="V19">
            <v>444</v>
          </cell>
          <cell r="W19">
            <v>644</v>
          </cell>
          <cell r="X19">
            <v>392</v>
          </cell>
          <cell r="Y19">
            <v>366</v>
          </cell>
          <cell r="Z19">
            <v>461</v>
          </cell>
          <cell r="AA19">
            <v>436</v>
          </cell>
          <cell r="AB19">
            <v>299</v>
          </cell>
          <cell r="AC19">
            <v>266</v>
          </cell>
          <cell r="AD19">
            <v>732</v>
          </cell>
          <cell r="AE19">
            <v>812</v>
          </cell>
          <cell r="AF19">
            <v>841</v>
          </cell>
          <cell r="AG19">
            <v>569</v>
          </cell>
          <cell r="AH19">
            <v>48</v>
          </cell>
          <cell r="AI19">
            <v>117</v>
          </cell>
          <cell r="AJ19">
            <v>1204</v>
          </cell>
          <cell r="AK19">
            <v>1412</v>
          </cell>
          <cell r="AL19">
            <v>427</v>
          </cell>
          <cell r="AM19">
            <v>356</v>
          </cell>
          <cell r="AN19">
            <v>1186</v>
          </cell>
          <cell r="AO19">
            <v>158</v>
          </cell>
          <cell r="AP19">
            <v>30.977701543739279</v>
          </cell>
          <cell r="AQ19">
            <v>42.701612903225808</v>
          </cell>
          <cell r="AR19">
            <v>35</v>
          </cell>
          <cell r="AS19">
            <v>40.150375939849624</v>
          </cell>
          <cell r="AT19">
            <v>62.530755711775036</v>
          </cell>
          <cell r="AU19">
            <v>40.512820512820518</v>
          </cell>
          <cell r="AV19">
            <v>2500</v>
          </cell>
          <cell r="AW19">
            <v>2299.9998999999998</v>
          </cell>
          <cell r="AX19">
            <v>2850</v>
          </cell>
          <cell r="AY19">
            <v>0.1399999999999999</v>
          </cell>
          <cell r="AZ19">
            <v>0.12280701754385964</v>
          </cell>
          <cell r="BA19">
            <v>2750</v>
          </cell>
          <cell r="BB19">
            <v>6</v>
          </cell>
          <cell r="BC19">
            <v>0.10000000000000009</v>
          </cell>
          <cell r="BD19">
            <v>9.0909090909090912E-2</v>
          </cell>
          <cell r="BE19">
            <v>2690</v>
          </cell>
          <cell r="BF19">
            <v>12</v>
          </cell>
          <cell r="BG19">
            <v>7.6000000000000068E-2</v>
          </cell>
          <cell r="BH19">
            <v>7.0631970260223054E-2</v>
          </cell>
        </row>
        <row r="20">
          <cell r="B20" t="str">
            <v>4950</v>
          </cell>
          <cell r="C20" t="str">
            <v>7840028202467</v>
          </cell>
          <cell r="D20" t="str">
            <v>TONICA 2Lts PASO DE LOS TOROS</v>
          </cell>
          <cell r="E20">
            <v>4</v>
          </cell>
          <cell r="F20" t="str">
            <v>BEBIDAS</v>
          </cell>
          <cell r="G20" t="str">
            <v>BEBIDAS</v>
          </cell>
          <cell r="H20" t="str">
            <v>AGUAS</v>
          </cell>
          <cell r="I20" t="str">
            <v>AGUA TONICA</v>
          </cell>
          <cell r="J20" t="str">
            <v>NORMAL AT-NO</v>
          </cell>
          <cell r="K20" t="str">
            <v>PASO DE LOS TOROS</v>
          </cell>
          <cell r="L20">
            <v>50</v>
          </cell>
          <cell r="M20" t="str">
            <v>AV S.A. (50)</v>
          </cell>
          <cell r="N20">
            <v>42</v>
          </cell>
          <cell r="O20">
            <v>57</v>
          </cell>
          <cell r="P20">
            <v>27</v>
          </cell>
          <cell r="Q20">
            <v>41</v>
          </cell>
          <cell r="R20">
            <v>60</v>
          </cell>
          <cell r="S20">
            <v>56</v>
          </cell>
          <cell r="T20">
            <v>64</v>
          </cell>
          <cell r="U20">
            <v>69</v>
          </cell>
          <cell r="V20">
            <v>22</v>
          </cell>
          <cell r="W20">
            <v>25</v>
          </cell>
          <cell r="X20">
            <v>24</v>
          </cell>
          <cell r="Y20">
            <v>29</v>
          </cell>
          <cell r="Z20">
            <v>29</v>
          </cell>
          <cell r="AA20">
            <v>38</v>
          </cell>
          <cell r="AB20">
            <v>23</v>
          </cell>
          <cell r="AC20">
            <v>23</v>
          </cell>
          <cell r="AD20">
            <v>41</v>
          </cell>
          <cell r="AE20">
            <v>40</v>
          </cell>
          <cell r="AF20">
            <v>32</v>
          </cell>
          <cell r="AG20">
            <v>23</v>
          </cell>
          <cell r="AH20">
            <v>1</v>
          </cell>
          <cell r="AI20">
            <v>4</v>
          </cell>
          <cell r="AJ20">
            <v>40</v>
          </cell>
          <cell r="AK20">
            <v>19</v>
          </cell>
          <cell r="AL20">
            <v>48</v>
          </cell>
          <cell r="AM20">
            <v>30</v>
          </cell>
          <cell r="AN20">
            <v>65</v>
          </cell>
          <cell r="AO20">
            <v>14</v>
          </cell>
          <cell r="AP20">
            <v>29.268292682926827</v>
          </cell>
          <cell r="AQ20">
            <v>8.2608695652173907</v>
          </cell>
          <cell r="AR20">
            <v>49.655172413793103</v>
          </cell>
          <cell r="AS20">
            <v>39.130434782608695</v>
          </cell>
          <cell r="AT20">
            <v>84.782608695652172</v>
          </cell>
          <cell r="AU20">
            <v>105</v>
          </cell>
          <cell r="AV20">
            <v>8835</v>
          </cell>
          <cell r="AW20">
            <v>8633.2636500000008</v>
          </cell>
          <cell r="AX20">
            <v>10250</v>
          </cell>
          <cell r="AY20">
            <v>0.1601584606677986</v>
          </cell>
          <cell r="AZ20">
            <v>0.13804878048780489</v>
          </cell>
          <cell r="BA20">
            <v>9900</v>
          </cell>
          <cell r="BB20">
            <v>4</v>
          </cell>
          <cell r="BC20">
            <v>0.1205432937181663</v>
          </cell>
          <cell r="BD20">
            <v>0.10757575757575757</v>
          </cell>
          <cell r="BE20">
            <v>9650</v>
          </cell>
          <cell r="BF20">
            <v>8</v>
          </cell>
          <cell r="BG20">
            <v>9.2246745897000659E-2</v>
          </cell>
          <cell r="BH20">
            <v>8.4455958549222804E-2</v>
          </cell>
        </row>
        <row r="21">
          <cell r="B21" t="str">
            <v>4949</v>
          </cell>
          <cell r="C21" t="str">
            <v>7840028202450</v>
          </cell>
          <cell r="D21" t="str">
            <v>TONICA 500ml PASO DE LOS TOROS</v>
          </cell>
          <cell r="E21">
            <v>4</v>
          </cell>
          <cell r="F21" t="str">
            <v>BEBIDAS</v>
          </cell>
          <cell r="G21" t="str">
            <v>BEBIDAS</v>
          </cell>
          <cell r="H21" t="str">
            <v>AGUAS</v>
          </cell>
          <cell r="I21" t="str">
            <v>AGUA TONICA</v>
          </cell>
          <cell r="J21" t="str">
            <v>NORMAL AT-NO</v>
          </cell>
          <cell r="K21" t="str">
            <v>PASO DE LOS TOROS</v>
          </cell>
          <cell r="L21">
            <v>50</v>
          </cell>
          <cell r="M21" t="str">
            <v>AV S.A. (50)</v>
          </cell>
          <cell r="N21">
            <v>378</v>
          </cell>
          <cell r="O21">
            <v>40</v>
          </cell>
          <cell r="P21">
            <v>113</v>
          </cell>
          <cell r="Q21">
            <v>118</v>
          </cell>
          <cell r="R21">
            <v>145</v>
          </cell>
          <cell r="S21">
            <v>145</v>
          </cell>
          <cell r="T21">
            <v>107</v>
          </cell>
          <cell r="U21">
            <v>79</v>
          </cell>
          <cell r="V21">
            <v>44</v>
          </cell>
          <cell r="W21">
            <v>20</v>
          </cell>
          <cell r="X21">
            <v>24</v>
          </cell>
          <cell r="Y21">
            <v>32</v>
          </cell>
          <cell r="Z21">
            <v>45</v>
          </cell>
          <cell r="AA21">
            <v>73</v>
          </cell>
          <cell r="AB21">
            <v>16</v>
          </cell>
          <cell r="AC21">
            <v>27</v>
          </cell>
          <cell r="AD21">
            <v>11</v>
          </cell>
          <cell r="AE21">
            <v>10</v>
          </cell>
          <cell r="AF21">
            <v>25</v>
          </cell>
          <cell r="AG21">
            <v>37</v>
          </cell>
          <cell r="AH21">
            <v>0</v>
          </cell>
          <cell r="AI21">
            <v>4</v>
          </cell>
          <cell r="AJ21">
            <v>57</v>
          </cell>
          <cell r="AK21">
            <v>122</v>
          </cell>
          <cell r="AL21">
            <v>29</v>
          </cell>
          <cell r="AM21">
            <v>70</v>
          </cell>
          <cell r="AN21">
            <v>23</v>
          </cell>
          <cell r="AO21">
            <v>32</v>
          </cell>
          <cell r="AP21">
            <v>14.491525423728813</v>
          </cell>
          <cell r="AQ21">
            <v>46.329113924050631</v>
          </cell>
          <cell r="AR21">
            <v>27.1875</v>
          </cell>
          <cell r="AS21">
            <v>77.777777777777771</v>
          </cell>
          <cell r="AT21">
            <v>18.648648648648649</v>
          </cell>
          <cell r="AU21">
            <v>240</v>
          </cell>
          <cell r="AV21">
            <v>4188</v>
          </cell>
          <cell r="AW21">
            <v>4171.2047300000004</v>
          </cell>
          <cell r="AX21">
            <v>4900</v>
          </cell>
          <cell r="AY21">
            <v>0.17000955109837634</v>
          </cell>
          <cell r="AZ21">
            <v>0.14530612244897959</v>
          </cell>
          <cell r="BA21">
            <v>4750</v>
          </cell>
          <cell r="BB21">
            <v>6</v>
          </cell>
          <cell r="BC21">
            <v>0.13419293218720152</v>
          </cell>
          <cell r="BD21">
            <v>0.11831578947368421</v>
          </cell>
          <cell r="BE21">
            <v>4650</v>
          </cell>
          <cell r="BF21">
            <v>12</v>
          </cell>
          <cell r="BG21">
            <v>0.11031518624641823</v>
          </cell>
          <cell r="BH21">
            <v>9.9354838709677415E-2</v>
          </cell>
        </row>
        <row r="22">
          <cell r="B22" t="str">
            <v>12139</v>
          </cell>
          <cell r="C22" t="str">
            <v>7840058007582</v>
          </cell>
          <cell r="D22" t="str">
            <v>TONICA 2Lts SCHWEPPES</v>
          </cell>
          <cell r="E22">
            <v>4</v>
          </cell>
          <cell r="F22" t="str">
            <v>BEBIDAS</v>
          </cell>
          <cell r="G22" t="str">
            <v>BEBIDAS</v>
          </cell>
          <cell r="H22" t="str">
            <v>AGUAS</v>
          </cell>
          <cell r="I22" t="str">
            <v>AGUA TONICA</v>
          </cell>
          <cell r="J22" t="str">
            <v>NORMAL AT-NO</v>
          </cell>
          <cell r="K22" t="str">
            <v>SCHWEPPES</v>
          </cell>
          <cell r="L22">
            <v>139</v>
          </cell>
          <cell r="M22" t="str">
            <v>PARAGUAY REFRESCOS S.A.  (139)</v>
          </cell>
          <cell r="N22">
            <v>119</v>
          </cell>
          <cell r="O22">
            <v>47</v>
          </cell>
          <cell r="P22">
            <v>61</v>
          </cell>
          <cell r="Q22">
            <v>45</v>
          </cell>
          <cell r="R22">
            <v>106</v>
          </cell>
          <cell r="S22">
            <v>112</v>
          </cell>
          <cell r="T22">
            <v>82</v>
          </cell>
          <cell r="U22">
            <v>60</v>
          </cell>
          <cell r="V22">
            <v>53</v>
          </cell>
          <cell r="W22">
            <v>45</v>
          </cell>
          <cell r="X22">
            <v>31</v>
          </cell>
          <cell r="Y22">
            <v>23</v>
          </cell>
          <cell r="Z22">
            <v>32</v>
          </cell>
          <cell r="AA22">
            <v>31</v>
          </cell>
          <cell r="AB22">
            <v>11</v>
          </cell>
          <cell r="AC22">
            <v>8</v>
          </cell>
          <cell r="AD22">
            <v>74</v>
          </cell>
          <cell r="AE22">
            <v>60</v>
          </cell>
          <cell r="AF22">
            <v>2</v>
          </cell>
          <cell r="AG22">
            <v>0</v>
          </cell>
          <cell r="AH22">
            <v>4</v>
          </cell>
          <cell r="AI22">
            <v>8</v>
          </cell>
          <cell r="AJ22">
            <v>1</v>
          </cell>
          <cell r="AK22">
            <v>3</v>
          </cell>
          <cell r="AL22">
            <v>29</v>
          </cell>
          <cell r="AM22">
            <v>0</v>
          </cell>
          <cell r="AN22">
            <v>0</v>
          </cell>
          <cell r="AO22">
            <v>14</v>
          </cell>
          <cell r="AP22">
            <v>0.66666666666666674</v>
          </cell>
          <cell r="AQ22">
            <v>1.5</v>
          </cell>
          <cell r="AR22">
            <v>37.826086956521742</v>
          </cell>
          <cell r="AS22" t="str">
            <v>Q</v>
          </cell>
          <cell r="AT22" t="str">
            <v>Q</v>
          </cell>
          <cell r="AU22">
            <v>52.5</v>
          </cell>
          <cell r="AV22">
            <v>10125</v>
          </cell>
          <cell r="AW22">
            <v>10088.686519999999</v>
          </cell>
          <cell r="AX22">
            <v>11500</v>
          </cell>
          <cell r="AY22">
            <v>0.13580246913580241</v>
          </cell>
          <cell r="AZ22">
            <v>0.11956521739130435</v>
          </cell>
          <cell r="BA22">
            <v>11250</v>
          </cell>
          <cell r="BB22">
            <v>4</v>
          </cell>
          <cell r="BC22">
            <v>0.11111111111111116</v>
          </cell>
          <cell r="BD22">
            <v>0.1</v>
          </cell>
          <cell r="BE22">
            <v>0</v>
          </cell>
          <cell r="BF22">
            <v>0</v>
          </cell>
          <cell r="BG22">
            <v>-1</v>
          </cell>
          <cell r="BH22">
            <v>0</v>
          </cell>
        </row>
        <row r="23">
          <cell r="B23" t="str">
            <v>36228</v>
          </cell>
          <cell r="C23" t="str">
            <v>7801610483503</v>
          </cell>
          <cell r="D23" t="str">
            <v>TONICA 350ml GINGER ALE SCHWEPPES</v>
          </cell>
          <cell r="E23">
            <v>6</v>
          </cell>
          <cell r="F23" t="str">
            <v>BEBIDAS</v>
          </cell>
          <cell r="G23" t="str">
            <v>BEBIDAS</v>
          </cell>
          <cell r="H23" t="str">
            <v>AGUAS</v>
          </cell>
          <cell r="I23" t="str">
            <v>AGUA TONICA</v>
          </cell>
          <cell r="J23" t="str">
            <v>NORMAL AT-NO</v>
          </cell>
          <cell r="K23" t="str">
            <v>SCHWEPPES</v>
          </cell>
          <cell r="L23">
            <v>139</v>
          </cell>
          <cell r="M23" t="str">
            <v>PARAGUAY REFRESCOS S.A.  (139)</v>
          </cell>
          <cell r="N23">
            <v>17</v>
          </cell>
          <cell r="O23">
            <v>52</v>
          </cell>
          <cell r="P23">
            <v>31</v>
          </cell>
          <cell r="Q23">
            <v>29</v>
          </cell>
          <cell r="R23">
            <v>64</v>
          </cell>
          <cell r="S23">
            <v>37</v>
          </cell>
          <cell r="T23">
            <v>29</v>
          </cell>
          <cell r="U23">
            <v>14</v>
          </cell>
          <cell r="V23">
            <v>27</v>
          </cell>
          <cell r="W23">
            <v>22</v>
          </cell>
          <cell r="X23">
            <v>25</v>
          </cell>
          <cell r="Y23">
            <v>14</v>
          </cell>
          <cell r="Z23">
            <v>12</v>
          </cell>
          <cell r="AA23">
            <v>47</v>
          </cell>
          <cell r="AB23">
            <v>60</v>
          </cell>
          <cell r="AC23">
            <v>53</v>
          </cell>
          <cell r="AD23">
            <v>6</v>
          </cell>
          <cell r="AE23">
            <v>12</v>
          </cell>
          <cell r="AF23">
            <v>0</v>
          </cell>
          <cell r="AG23">
            <v>0</v>
          </cell>
          <cell r="AH23">
            <v>2</v>
          </cell>
          <cell r="AI23">
            <v>4</v>
          </cell>
          <cell r="AJ23">
            <v>44</v>
          </cell>
          <cell r="AK23">
            <v>35</v>
          </cell>
          <cell r="AL23">
            <v>45</v>
          </cell>
          <cell r="AM23">
            <v>63</v>
          </cell>
          <cell r="AN23">
            <v>20</v>
          </cell>
          <cell r="AO23">
            <v>20</v>
          </cell>
          <cell r="AP23">
            <v>45.517241379310342</v>
          </cell>
          <cell r="AQ23">
            <v>75</v>
          </cell>
          <cell r="AR23">
            <v>96.428571428571431</v>
          </cell>
          <cell r="AS23">
            <v>35.660377358490564</v>
          </cell>
          <cell r="AT23" t="str">
            <v>SV</v>
          </cell>
          <cell r="AU23">
            <v>150</v>
          </cell>
          <cell r="AV23">
            <v>4875</v>
          </cell>
          <cell r="AW23">
            <v>4811.9633100000001</v>
          </cell>
          <cell r="AX23">
            <v>5500</v>
          </cell>
          <cell r="AY23">
            <v>0.12820512820512819</v>
          </cell>
          <cell r="AZ23">
            <v>0.11363636363636363</v>
          </cell>
          <cell r="BA23">
            <v>5350</v>
          </cell>
          <cell r="BB23">
            <v>6</v>
          </cell>
          <cell r="BC23">
            <v>9.7435897435897534E-2</v>
          </cell>
          <cell r="BD23">
            <v>8.8785046728971959E-2</v>
          </cell>
          <cell r="BE23">
            <v>0</v>
          </cell>
          <cell r="BF23">
            <v>0</v>
          </cell>
          <cell r="BG23">
            <v>-1</v>
          </cell>
          <cell r="BH23">
            <v>0</v>
          </cell>
        </row>
        <row r="24">
          <cell r="B24" t="str">
            <v>36226</v>
          </cell>
          <cell r="C24" t="str">
            <v>7801610483527</v>
          </cell>
          <cell r="D24" t="str">
            <v>TONICA 350ml SCHWEPPES</v>
          </cell>
          <cell r="E24">
            <v>6</v>
          </cell>
          <cell r="F24" t="str">
            <v>BEBIDAS</v>
          </cell>
          <cell r="G24" t="str">
            <v>BEBIDAS</v>
          </cell>
          <cell r="H24" t="str">
            <v>AGUAS</v>
          </cell>
          <cell r="I24" t="str">
            <v>AGUA TONICA</v>
          </cell>
          <cell r="J24" t="str">
            <v>NORMAL AT-NO</v>
          </cell>
          <cell r="K24" t="str">
            <v>SCHWEPPES</v>
          </cell>
          <cell r="L24">
            <v>139</v>
          </cell>
          <cell r="M24" t="str">
            <v>PARAGUAY REFRESCOS S.A.  (139)</v>
          </cell>
          <cell r="N24">
            <v>0</v>
          </cell>
          <cell r="O24">
            <v>1</v>
          </cell>
          <cell r="P24">
            <v>8</v>
          </cell>
          <cell r="Q24">
            <v>10</v>
          </cell>
          <cell r="R24">
            <v>5</v>
          </cell>
          <cell r="S24">
            <v>2</v>
          </cell>
          <cell r="T24">
            <v>25</v>
          </cell>
          <cell r="U24">
            <v>16</v>
          </cell>
          <cell r="V24">
            <v>0</v>
          </cell>
          <cell r="W24">
            <v>0</v>
          </cell>
          <cell r="X24">
            <v>12</v>
          </cell>
          <cell r="Y24">
            <v>12</v>
          </cell>
          <cell r="Z24">
            <v>1</v>
          </cell>
          <cell r="AA24">
            <v>2</v>
          </cell>
          <cell r="AB24">
            <v>18</v>
          </cell>
          <cell r="AC24">
            <v>24</v>
          </cell>
          <cell r="AD24">
            <v>0</v>
          </cell>
          <cell r="AE24">
            <v>0</v>
          </cell>
          <cell r="AF24">
            <v>30</v>
          </cell>
          <cell r="AG24">
            <v>21</v>
          </cell>
          <cell r="AH24">
            <v>0</v>
          </cell>
          <cell r="AI24">
            <v>0</v>
          </cell>
          <cell r="AJ24">
            <v>33</v>
          </cell>
          <cell r="AK24">
            <v>4</v>
          </cell>
          <cell r="AL24">
            <v>21</v>
          </cell>
          <cell r="AM24">
            <v>9</v>
          </cell>
          <cell r="AN24">
            <v>3</v>
          </cell>
          <cell r="AO24">
            <v>0</v>
          </cell>
          <cell r="AP24">
            <v>99</v>
          </cell>
          <cell r="AQ24">
            <v>7.5</v>
          </cell>
          <cell r="AR24">
            <v>52.5</v>
          </cell>
          <cell r="AS24">
            <v>11.25</v>
          </cell>
          <cell r="AT24">
            <v>4.2857142857142856</v>
          </cell>
          <cell r="AU24" t="str">
            <v>Q</v>
          </cell>
          <cell r="AV24">
            <v>4875</v>
          </cell>
          <cell r="AW24">
            <v>4820.81567</v>
          </cell>
          <cell r="AX24">
            <v>5500</v>
          </cell>
          <cell r="AY24">
            <v>0.12820512820512819</v>
          </cell>
          <cell r="AZ24">
            <v>0.11363636363636363</v>
          </cell>
          <cell r="BA24">
            <v>5350</v>
          </cell>
          <cell r="BB24">
            <v>6</v>
          </cell>
          <cell r="BC24">
            <v>9.7435897435897534E-2</v>
          </cell>
          <cell r="BD24">
            <v>8.8785046728971959E-2</v>
          </cell>
          <cell r="BE24">
            <v>0</v>
          </cell>
          <cell r="BF24">
            <v>0</v>
          </cell>
          <cell r="BG24">
            <v>-1</v>
          </cell>
          <cell r="BH24">
            <v>0</v>
          </cell>
        </row>
        <row r="25">
          <cell r="B25" t="str">
            <v>8307</v>
          </cell>
          <cell r="C25" t="str">
            <v>7840058001443</v>
          </cell>
          <cell r="D25" t="str">
            <v>TONICA 500ml SCHWEPPES</v>
          </cell>
          <cell r="E25">
            <v>6</v>
          </cell>
          <cell r="F25" t="str">
            <v>BEBIDAS</v>
          </cell>
          <cell r="G25" t="str">
            <v>BEBIDAS</v>
          </cell>
          <cell r="H25" t="str">
            <v>AGUAS</v>
          </cell>
          <cell r="I25" t="str">
            <v>AGUA TONICA</v>
          </cell>
          <cell r="J25" t="str">
            <v>NORMAL AT-NO</v>
          </cell>
          <cell r="K25" t="str">
            <v>SCHWEPPES</v>
          </cell>
          <cell r="L25">
            <v>139</v>
          </cell>
          <cell r="M25" t="str">
            <v>PARAGUAY REFRESCOS S.A.  (139)</v>
          </cell>
          <cell r="N25">
            <v>616</v>
          </cell>
          <cell r="O25">
            <v>547</v>
          </cell>
          <cell r="P25">
            <v>483</v>
          </cell>
          <cell r="Q25">
            <v>490</v>
          </cell>
          <cell r="R25">
            <v>0</v>
          </cell>
          <cell r="S25">
            <v>60</v>
          </cell>
          <cell r="T25">
            <v>80</v>
          </cell>
          <cell r="U25">
            <v>66</v>
          </cell>
          <cell r="V25">
            <v>176</v>
          </cell>
          <cell r="W25">
            <v>229</v>
          </cell>
          <cell r="X25">
            <v>175</v>
          </cell>
          <cell r="Y25">
            <v>153</v>
          </cell>
          <cell r="Z25">
            <v>186</v>
          </cell>
          <cell r="AA25">
            <v>151</v>
          </cell>
          <cell r="AB25">
            <v>209</v>
          </cell>
          <cell r="AC25">
            <v>163</v>
          </cell>
          <cell r="AD25">
            <v>241</v>
          </cell>
          <cell r="AE25">
            <v>277</v>
          </cell>
          <cell r="AF25">
            <v>183</v>
          </cell>
          <cell r="AG25">
            <v>220</v>
          </cell>
          <cell r="AH25">
            <v>1</v>
          </cell>
          <cell r="AI25">
            <v>21</v>
          </cell>
          <cell r="AJ25">
            <v>558</v>
          </cell>
          <cell r="AK25">
            <v>159</v>
          </cell>
          <cell r="AL25">
            <v>124</v>
          </cell>
          <cell r="AM25">
            <v>78</v>
          </cell>
          <cell r="AN25">
            <v>215</v>
          </cell>
          <cell r="AO25">
            <v>407</v>
          </cell>
          <cell r="AP25">
            <v>34.163265306122454</v>
          </cell>
          <cell r="AQ25">
            <v>72.27272727272728</v>
          </cell>
          <cell r="AR25">
            <v>24.313725490196077</v>
          </cell>
          <cell r="AS25">
            <v>14.355828220858896</v>
          </cell>
          <cell r="AT25">
            <v>29.31818181818182</v>
          </cell>
          <cell r="AU25">
            <v>581.42857142857133</v>
          </cell>
          <cell r="AV25">
            <v>4321</v>
          </cell>
          <cell r="AW25">
            <v>4308.6137600000002</v>
          </cell>
          <cell r="AX25">
            <v>4900</v>
          </cell>
          <cell r="AY25">
            <v>0.13399676000925709</v>
          </cell>
          <cell r="AZ25">
            <v>0.11816326530612245</v>
          </cell>
          <cell r="BA25">
            <v>4800</v>
          </cell>
          <cell r="BB25">
            <v>6</v>
          </cell>
          <cell r="BC25">
            <v>0.11085396898866007</v>
          </cell>
          <cell r="BD25">
            <v>9.9791666666666667E-2</v>
          </cell>
          <cell r="BE25">
            <v>0</v>
          </cell>
          <cell r="BF25">
            <v>0</v>
          </cell>
          <cell r="BG25">
            <v>-1</v>
          </cell>
          <cell r="BH25">
            <v>0</v>
          </cell>
        </row>
        <row r="26">
          <cell r="B26" t="str">
            <v>28247</v>
          </cell>
          <cell r="C26" t="str">
            <v>7840235003864</v>
          </cell>
          <cell r="D26" t="str">
            <v>TONICA 269ml 6un GINGER ALE DE LA COSTA</v>
          </cell>
          <cell r="E26">
            <v>1</v>
          </cell>
          <cell r="F26" t="str">
            <v>BEBIDAS</v>
          </cell>
          <cell r="G26" t="str">
            <v>BEBIDAS</v>
          </cell>
          <cell r="H26" t="str">
            <v>AGUAS</v>
          </cell>
          <cell r="I26" t="str">
            <v>AGUA TONICA</v>
          </cell>
          <cell r="J26" t="str">
            <v>SELECTIVO AT-S</v>
          </cell>
          <cell r="K26" t="str">
            <v>DE LA COSTA</v>
          </cell>
          <cell r="L26">
            <v>87</v>
          </cell>
          <cell r="M26" t="str">
            <v>EMBOTELLADORA CENTRAL (87)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 t="str">
            <v>Q</v>
          </cell>
          <cell r="AQ26" t="str">
            <v>Q</v>
          </cell>
          <cell r="AR26" t="str">
            <v>Q</v>
          </cell>
          <cell r="AS26" t="str">
            <v>Q</v>
          </cell>
          <cell r="AT26" t="str">
            <v>Q</v>
          </cell>
          <cell r="AU26" t="str">
            <v>Q</v>
          </cell>
          <cell r="AV26">
            <v>15459.999995</v>
          </cell>
          <cell r="AW26">
            <v>15459.356879999999</v>
          </cell>
          <cell r="AX26">
            <v>16500</v>
          </cell>
          <cell r="AY26">
            <v>6.7270375506879088E-2</v>
          </cell>
          <cell r="AZ26">
            <v>6.3030303333333329E-2</v>
          </cell>
          <cell r="BC26">
            <v>-1</v>
          </cell>
          <cell r="BD26">
            <v>0</v>
          </cell>
          <cell r="BG26">
            <v>-1</v>
          </cell>
          <cell r="BH26">
            <v>0</v>
          </cell>
        </row>
        <row r="27">
          <cell r="B27" t="str">
            <v>28246</v>
          </cell>
          <cell r="C27" t="str">
            <v>7840235003840</v>
          </cell>
          <cell r="D27" t="str">
            <v>TONICA 269ml GINGER ALE DE LA COSTA</v>
          </cell>
          <cell r="E27">
            <v>6</v>
          </cell>
          <cell r="F27" t="str">
            <v>BEBIDAS</v>
          </cell>
          <cell r="G27" t="str">
            <v>BEBIDAS</v>
          </cell>
          <cell r="H27" t="str">
            <v>AGUAS</v>
          </cell>
          <cell r="I27" t="str">
            <v>AGUA TONICA</v>
          </cell>
          <cell r="J27" t="str">
            <v>SELECTIVO AT-S</v>
          </cell>
          <cell r="K27" t="str">
            <v>DE LA COSTA</v>
          </cell>
          <cell r="L27">
            <v>87</v>
          </cell>
          <cell r="M27" t="str">
            <v>EMBOTELLADORA CENTRAL (87)</v>
          </cell>
          <cell r="N27">
            <v>197</v>
          </cell>
          <cell r="O27">
            <v>298</v>
          </cell>
          <cell r="P27">
            <v>170</v>
          </cell>
          <cell r="Q27">
            <v>254</v>
          </cell>
          <cell r="R27">
            <v>71</v>
          </cell>
          <cell r="S27">
            <v>108</v>
          </cell>
          <cell r="T27">
            <v>134</v>
          </cell>
          <cell r="U27">
            <v>75</v>
          </cell>
          <cell r="V27">
            <v>116</v>
          </cell>
          <cell r="W27">
            <v>87</v>
          </cell>
          <cell r="X27">
            <v>99</v>
          </cell>
          <cell r="Y27">
            <v>80</v>
          </cell>
          <cell r="Z27">
            <v>233</v>
          </cell>
          <cell r="AA27">
            <v>192</v>
          </cell>
          <cell r="AB27">
            <v>161</v>
          </cell>
          <cell r="AC27">
            <v>194</v>
          </cell>
          <cell r="AD27">
            <v>197</v>
          </cell>
          <cell r="AE27">
            <v>211</v>
          </cell>
          <cell r="AF27">
            <v>109</v>
          </cell>
          <cell r="AG27">
            <v>139</v>
          </cell>
          <cell r="AH27">
            <v>18</v>
          </cell>
          <cell r="AI27">
            <v>24</v>
          </cell>
          <cell r="AJ27">
            <v>114</v>
          </cell>
          <cell r="AK27">
            <v>130</v>
          </cell>
          <cell r="AL27">
            <v>116</v>
          </cell>
          <cell r="AM27">
            <v>156</v>
          </cell>
          <cell r="AN27">
            <v>213</v>
          </cell>
          <cell r="AO27">
            <v>101</v>
          </cell>
          <cell r="AP27">
            <v>13.464566929133857</v>
          </cell>
          <cell r="AQ27">
            <v>52</v>
          </cell>
          <cell r="AR27">
            <v>43.5</v>
          </cell>
          <cell r="AS27">
            <v>24.123711340206185</v>
          </cell>
          <cell r="AT27">
            <v>45.971223021582738</v>
          </cell>
          <cell r="AU27">
            <v>126.24999999999999</v>
          </cell>
          <cell r="AV27">
            <v>2576.5583799999999</v>
          </cell>
          <cell r="AW27">
            <v>2576.5594799999999</v>
          </cell>
          <cell r="AX27">
            <v>2900</v>
          </cell>
          <cell r="AY27">
            <v>0.12553242438077428</v>
          </cell>
          <cell r="AZ27">
            <v>0.11153159310344829</v>
          </cell>
          <cell r="BA27">
            <v>2750</v>
          </cell>
          <cell r="BB27">
            <v>6</v>
          </cell>
          <cell r="BC27">
            <v>6.7315230016251393E-2</v>
          </cell>
          <cell r="BD27">
            <v>6.3069680000000017E-2</v>
          </cell>
          <cell r="BE27">
            <v>0</v>
          </cell>
          <cell r="BF27">
            <v>0</v>
          </cell>
          <cell r="BG27">
            <v>-1</v>
          </cell>
          <cell r="BH27">
            <v>0</v>
          </cell>
        </row>
        <row r="28">
          <cell r="B28" t="str">
            <v>33549</v>
          </cell>
          <cell r="C28" t="str">
            <v>8002270606632</v>
          </cell>
          <cell r="D28" t="str">
            <v>TONICA 200ml S.PELLEGRINO</v>
          </cell>
          <cell r="E28">
            <v>24</v>
          </cell>
          <cell r="F28" t="str">
            <v>BEBIDAS</v>
          </cell>
          <cell r="G28" t="str">
            <v>BEBIDAS</v>
          </cell>
          <cell r="H28" t="str">
            <v>AGUAS</v>
          </cell>
          <cell r="I28" t="str">
            <v>AGUA TONICA</v>
          </cell>
          <cell r="J28" t="str">
            <v>SELECTIVO AT-S</v>
          </cell>
          <cell r="K28" t="str">
            <v>S. PELLEGRINO</v>
          </cell>
          <cell r="L28">
            <v>161</v>
          </cell>
          <cell r="M28" t="str">
            <v>WINES AND SPIRITS S.A. (161)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 t="str">
            <v>Q</v>
          </cell>
          <cell r="AQ28" t="str">
            <v>Q</v>
          </cell>
          <cell r="AR28" t="str">
            <v>Q</v>
          </cell>
          <cell r="AS28" t="str">
            <v>Q</v>
          </cell>
          <cell r="AT28" t="str">
            <v>Q</v>
          </cell>
          <cell r="AU28" t="str">
            <v>Q</v>
          </cell>
          <cell r="AV28">
            <v>11400.000040000001</v>
          </cell>
          <cell r="AW28">
            <v>10505.882089999999</v>
          </cell>
          <cell r="AX28">
            <v>13500</v>
          </cell>
          <cell r="AY28">
            <v>0.18421052216066469</v>
          </cell>
          <cell r="AZ28">
            <v>0.15555555259259254</v>
          </cell>
          <cell r="BA28">
            <v>13250</v>
          </cell>
          <cell r="BB28">
            <v>3</v>
          </cell>
          <cell r="BC28">
            <v>0.1622806976762079</v>
          </cell>
          <cell r="BD28">
            <v>0.13962263849056597</v>
          </cell>
          <cell r="BE28">
            <v>12900</v>
          </cell>
          <cell r="BF28">
            <v>6</v>
          </cell>
          <cell r="BG28">
            <v>0.13157894339796861</v>
          </cell>
          <cell r="BH28">
            <v>0.1162790666666666</v>
          </cell>
        </row>
        <row r="29">
          <cell r="B29" t="str">
            <v>33550</v>
          </cell>
          <cell r="C29" t="str">
            <v>8002270916588</v>
          </cell>
          <cell r="D29" t="str">
            <v>TONICA 330ml S.PELLEGRINO</v>
          </cell>
          <cell r="E29">
            <v>24</v>
          </cell>
          <cell r="F29" t="str">
            <v>BEBIDAS</v>
          </cell>
          <cell r="G29" t="str">
            <v>BEBIDAS</v>
          </cell>
          <cell r="H29" t="str">
            <v>AGUAS</v>
          </cell>
          <cell r="I29" t="str">
            <v>AGUA TONICA</v>
          </cell>
          <cell r="J29" t="str">
            <v>SELECTIVO AT-S</v>
          </cell>
          <cell r="K29" t="str">
            <v>S. PELLEGRINO</v>
          </cell>
          <cell r="L29">
            <v>161</v>
          </cell>
          <cell r="M29" t="str">
            <v>WINES AND SPIRITS S.A. (161)</v>
          </cell>
          <cell r="N29">
            <v>2</v>
          </cell>
          <cell r="O29">
            <v>2</v>
          </cell>
          <cell r="P29">
            <v>3</v>
          </cell>
          <cell r="Q29">
            <v>5</v>
          </cell>
          <cell r="R29">
            <v>9</v>
          </cell>
          <cell r="S29">
            <v>1</v>
          </cell>
          <cell r="T29">
            <v>4</v>
          </cell>
          <cell r="U29">
            <v>11</v>
          </cell>
          <cell r="V29">
            <v>1</v>
          </cell>
          <cell r="W29">
            <v>1</v>
          </cell>
          <cell r="X29">
            <v>6</v>
          </cell>
          <cell r="Y29">
            <v>6</v>
          </cell>
          <cell r="Z29">
            <v>0</v>
          </cell>
          <cell r="AA29">
            <v>1</v>
          </cell>
          <cell r="AB29">
            <v>2</v>
          </cell>
          <cell r="AC29">
            <v>0</v>
          </cell>
          <cell r="AD29">
            <v>2</v>
          </cell>
          <cell r="AE29">
            <v>4</v>
          </cell>
          <cell r="AF29">
            <v>3</v>
          </cell>
          <cell r="AG29">
            <v>2</v>
          </cell>
          <cell r="AH29">
            <v>2</v>
          </cell>
          <cell r="AI29">
            <v>2</v>
          </cell>
          <cell r="AJ29">
            <v>18</v>
          </cell>
          <cell r="AK29">
            <v>23</v>
          </cell>
          <cell r="AL29">
            <v>15</v>
          </cell>
          <cell r="AM29">
            <v>15</v>
          </cell>
          <cell r="AN29">
            <v>15</v>
          </cell>
          <cell r="AO29">
            <v>22</v>
          </cell>
          <cell r="AP29">
            <v>108</v>
          </cell>
          <cell r="AQ29">
            <v>62.727272727272727</v>
          </cell>
          <cell r="AR29">
            <v>75</v>
          </cell>
          <cell r="AS29" t="str">
            <v>SV</v>
          </cell>
          <cell r="AT29">
            <v>225</v>
          </cell>
          <cell r="AU29">
            <v>330</v>
          </cell>
          <cell r="AV29">
            <v>9500</v>
          </cell>
          <cell r="AW29">
            <v>9404.0181400000001</v>
          </cell>
          <cell r="AX29">
            <v>11500</v>
          </cell>
          <cell r="AY29">
            <v>0.21052631578947367</v>
          </cell>
          <cell r="AZ29">
            <v>0.17391304347826086</v>
          </cell>
          <cell r="BA29">
            <v>11250</v>
          </cell>
          <cell r="BB29">
            <v>6</v>
          </cell>
          <cell r="BC29">
            <v>0.18421052631578938</v>
          </cell>
          <cell r="BD29">
            <v>0.15555555555555556</v>
          </cell>
          <cell r="BE29">
            <v>10900</v>
          </cell>
          <cell r="BF29">
            <v>12</v>
          </cell>
          <cell r="BG29">
            <v>0.14736842105263159</v>
          </cell>
          <cell r="BH29">
            <v>0.12844036697247707</v>
          </cell>
        </row>
        <row r="30">
          <cell r="B30" t="str">
            <v>33547</v>
          </cell>
          <cell r="C30" t="str">
            <v>8002270186677</v>
          </cell>
          <cell r="D30" t="str">
            <v>TONICA CITRUS 200ml S.PELLEGRINO</v>
          </cell>
          <cell r="E30">
            <v>24</v>
          </cell>
          <cell r="F30" t="str">
            <v>BEBIDAS</v>
          </cell>
          <cell r="G30" t="str">
            <v>BEBIDAS</v>
          </cell>
          <cell r="H30" t="str">
            <v>AGUAS</v>
          </cell>
          <cell r="I30" t="str">
            <v>AGUA TONICA</v>
          </cell>
          <cell r="J30" t="str">
            <v>SELECTIVO AT-S</v>
          </cell>
          <cell r="K30" t="str">
            <v>S. PELLEGRINO</v>
          </cell>
          <cell r="L30">
            <v>161</v>
          </cell>
          <cell r="M30" t="str">
            <v>WINES AND SPIRITS S.A. (161)</v>
          </cell>
          <cell r="N30">
            <v>8</v>
          </cell>
          <cell r="O30">
            <v>12</v>
          </cell>
          <cell r="P30">
            <v>4</v>
          </cell>
          <cell r="Q30">
            <v>8</v>
          </cell>
          <cell r="R30">
            <v>8</v>
          </cell>
          <cell r="S30">
            <v>0</v>
          </cell>
          <cell r="T30">
            <v>1</v>
          </cell>
          <cell r="U30">
            <v>11</v>
          </cell>
          <cell r="V30">
            <v>0</v>
          </cell>
          <cell r="W30">
            <v>1</v>
          </cell>
          <cell r="X30">
            <v>9</v>
          </cell>
          <cell r="Y30">
            <v>0</v>
          </cell>
          <cell r="Z30">
            <v>20</v>
          </cell>
          <cell r="AA30">
            <v>29</v>
          </cell>
          <cell r="AB30">
            <v>3</v>
          </cell>
          <cell r="AC30">
            <v>0</v>
          </cell>
          <cell r="AD30">
            <v>2</v>
          </cell>
          <cell r="AE30">
            <v>1</v>
          </cell>
          <cell r="AF30">
            <v>5</v>
          </cell>
          <cell r="AG30">
            <v>1</v>
          </cell>
          <cell r="AH30">
            <v>0</v>
          </cell>
          <cell r="AI30">
            <v>0</v>
          </cell>
          <cell r="AJ30">
            <v>19</v>
          </cell>
          <cell r="AK30">
            <v>12</v>
          </cell>
          <cell r="AL30">
            <v>14</v>
          </cell>
          <cell r="AM30">
            <v>0</v>
          </cell>
          <cell r="AN30">
            <v>8</v>
          </cell>
          <cell r="AO30">
            <v>24</v>
          </cell>
          <cell r="AP30">
            <v>71.25</v>
          </cell>
          <cell r="AQ30">
            <v>32.727272727272727</v>
          </cell>
          <cell r="AR30" t="str">
            <v>SV</v>
          </cell>
          <cell r="AS30" t="str">
            <v>Q</v>
          </cell>
          <cell r="AT30">
            <v>240</v>
          </cell>
          <cell r="AU30" t="str">
            <v>SV</v>
          </cell>
          <cell r="AV30">
            <v>11563.000019999999</v>
          </cell>
          <cell r="AW30">
            <v>10992.528029999999</v>
          </cell>
          <cell r="AX30">
            <v>13500</v>
          </cell>
          <cell r="AY30">
            <v>0.16751707832306995</v>
          </cell>
          <cell r="AZ30">
            <v>0.14348148000000005</v>
          </cell>
          <cell r="BA30">
            <v>12900</v>
          </cell>
          <cell r="BB30">
            <v>3</v>
          </cell>
          <cell r="BC30">
            <v>0.11562743039760037</v>
          </cell>
          <cell r="BD30">
            <v>0.10364340930232561</v>
          </cell>
          <cell r="BE30">
            <v>12500</v>
          </cell>
          <cell r="BF30">
            <v>6</v>
          </cell>
          <cell r="BG30">
            <v>8.1034331780620361E-2</v>
          </cell>
          <cell r="BH30">
            <v>7.4959998400000047E-2</v>
          </cell>
        </row>
        <row r="31">
          <cell r="B31" t="str">
            <v>33548</v>
          </cell>
          <cell r="C31" t="str">
            <v>8002270466663</v>
          </cell>
          <cell r="D31" t="str">
            <v>TONICA GINGER 200ml S.PELLEGRINO</v>
          </cell>
          <cell r="E31">
            <v>24</v>
          </cell>
          <cell r="F31" t="str">
            <v>BEBIDAS</v>
          </cell>
          <cell r="G31" t="str">
            <v>BEBIDAS</v>
          </cell>
          <cell r="H31" t="str">
            <v>AGUAS</v>
          </cell>
          <cell r="I31" t="str">
            <v>AGUA TONICA</v>
          </cell>
          <cell r="J31" t="str">
            <v>SELECTIVO AT-S</v>
          </cell>
          <cell r="K31" t="str">
            <v>S. PELLEGRINO</v>
          </cell>
          <cell r="L31">
            <v>161</v>
          </cell>
          <cell r="M31" t="str">
            <v>WINES AND SPIRITS S.A. (161)</v>
          </cell>
          <cell r="N31">
            <v>4</v>
          </cell>
          <cell r="O31">
            <v>16</v>
          </cell>
          <cell r="P31">
            <v>16</v>
          </cell>
          <cell r="Q31">
            <v>12</v>
          </cell>
          <cell r="R31">
            <v>10</v>
          </cell>
          <cell r="S31">
            <v>2</v>
          </cell>
          <cell r="T31">
            <v>0</v>
          </cell>
          <cell r="U31">
            <v>8</v>
          </cell>
          <cell r="V31">
            <v>32</v>
          </cell>
          <cell r="W31">
            <v>17</v>
          </cell>
          <cell r="X31">
            <v>24</v>
          </cell>
          <cell r="Y31">
            <v>26</v>
          </cell>
          <cell r="Z31">
            <v>23</v>
          </cell>
          <cell r="AA31">
            <v>24</v>
          </cell>
          <cell r="AB31">
            <v>0</v>
          </cell>
          <cell r="AC31">
            <v>0</v>
          </cell>
          <cell r="AD31">
            <v>1</v>
          </cell>
          <cell r="AE31">
            <v>2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30</v>
          </cell>
          <cell r="AK31">
            <v>0</v>
          </cell>
          <cell r="AL31">
            <v>23</v>
          </cell>
          <cell r="AM31">
            <v>1</v>
          </cell>
          <cell r="AN31">
            <v>25</v>
          </cell>
          <cell r="AO31">
            <v>24</v>
          </cell>
          <cell r="AP31">
            <v>75</v>
          </cell>
          <cell r="AQ31" t="str">
            <v>Q</v>
          </cell>
          <cell r="AR31">
            <v>26.538461538461537</v>
          </cell>
          <cell r="AS31" t="str">
            <v>SV</v>
          </cell>
          <cell r="AT31" t="str">
            <v>SV</v>
          </cell>
          <cell r="AU31" t="str">
            <v>SV</v>
          </cell>
          <cell r="AV31">
            <v>11563.000019999999</v>
          </cell>
          <cell r="AW31">
            <v>11379.871800000001</v>
          </cell>
          <cell r="AX31">
            <v>13500</v>
          </cell>
          <cell r="AY31">
            <v>0.16751707832306995</v>
          </cell>
          <cell r="AZ31">
            <v>0.14348148000000005</v>
          </cell>
          <cell r="BA31">
            <v>12900</v>
          </cell>
          <cell r="BB31">
            <v>3</v>
          </cell>
          <cell r="BC31">
            <v>0.11562743039760037</v>
          </cell>
          <cell r="BD31">
            <v>0.10364340930232561</v>
          </cell>
          <cell r="BE31">
            <v>12500</v>
          </cell>
          <cell r="BF31">
            <v>6</v>
          </cell>
          <cell r="BG31">
            <v>8.1034331780620361E-2</v>
          </cell>
          <cell r="BH31">
            <v>7.4959998400000047E-2</v>
          </cell>
        </row>
        <row r="32">
          <cell r="B32" t="str">
            <v>12581</v>
          </cell>
          <cell r="C32" t="str">
            <v>5029396000918</v>
          </cell>
          <cell r="D32" t="str">
            <v>TONICA CONNOISSEURS WATER 200ml FENTIMANS</v>
          </cell>
          <cell r="E32">
            <v>24</v>
          </cell>
          <cell r="F32" t="str">
            <v>BEBIDAS</v>
          </cell>
          <cell r="G32" t="str">
            <v>BEBIDAS</v>
          </cell>
          <cell r="H32" t="str">
            <v>AGUAS</v>
          </cell>
          <cell r="I32" t="str">
            <v>AGUA TONICA</v>
          </cell>
          <cell r="J32" t="str">
            <v>SELECTIVO AT-S</v>
          </cell>
          <cell r="K32" t="str">
            <v>FENTIMANS</v>
          </cell>
          <cell r="L32">
            <v>1370</v>
          </cell>
          <cell r="M32" t="str">
            <v>JJ PREMIUN SPIRITS (1370)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19</v>
          </cell>
          <cell r="AM32">
            <v>20</v>
          </cell>
          <cell r="AN32">
            <v>0</v>
          </cell>
          <cell r="AO32">
            <v>0</v>
          </cell>
          <cell r="AP32" t="str">
            <v>Q</v>
          </cell>
          <cell r="AQ32" t="str">
            <v>Q</v>
          </cell>
          <cell r="AR32" t="str">
            <v>SV</v>
          </cell>
          <cell r="AS32" t="str">
            <v>SV</v>
          </cell>
          <cell r="AT32" t="str">
            <v>Q</v>
          </cell>
          <cell r="AU32" t="str">
            <v>Q</v>
          </cell>
          <cell r="AV32">
            <v>6750.0000040000004</v>
          </cell>
          <cell r="AW32">
            <v>6749.9997400000002</v>
          </cell>
          <cell r="AX32">
            <v>8900</v>
          </cell>
          <cell r="AY32">
            <v>0.3185185177371741</v>
          </cell>
          <cell r="AZ32">
            <v>0.24157303325842691</v>
          </cell>
          <cell r="BA32">
            <v>8450</v>
          </cell>
          <cell r="BB32">
            <v>3</v>
          </cell>
          <cell r="BC32">
            <v>0.25185185111001362</v>
          </cell>
          <cell r="BD32">
            <v>0.20118343147928988</v>
          </cell>
          <cell r="BE32">
            <v>0</v>
          </cell>
          <cell r="BF32">
            <v>0</v>
          </cell>
          <cell r="BG32">
            <v>-1</v>
          </cell>
          <cell r="BH32">
            <v>0</v>
          </cell>
        </row>
        <row r="33">
          <cell r="B33" t="str">
            <v>12582</v>
          </cell>
          <cell r="C33" t="str">
            <v>5029396739030</v>
          </cell>
          <cell r="D33" t="str">
            <v>TONICA PREMIUM INDIAN WATER 200ml FENTIMANS</v>
          </cell>
          <cell r="E33">
            <v>1</v>
          </cell>
          <cell r="F33" t="str">
            <v>BEBIDAS</v>
          </cell>
          <cell r="G33" t="str">
            <v>BEBIDAS</v>
          </cell>
          <cell r="H33" t="str">
            <v>AGUAS</v>
          </cell>
          <cell r="I33" t="str">
            <v>AGUA TONICA</v>
          </cell>
          <cell r="J33" t="str">
            <v>SELECTIVO AT-S</v>
          </cell>
          <cell r="K33" t="str">
            <v>FENTIMANS</v>
          </cell>
          <cell r="L33">
            <v>1370</v>
          </cell>
          <cell r="M33" t="str">
            <v>JJ PREMIUN SPIRITS (1370)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6</v>
          </cell>
          <cell r="AM33">
            <v>0</v>
          </cell>
          <cell r="AN33">
            <v>0</v>
          </cell>
          <cell r="AO33">
            <v>0</v>
          </cell>
          <cell r="AP33" t="str">
            <v>Q</v>
          </cell>
          <cell r="AQ33" t="str">
            <v>Q</v>
          </cell>
          <cell r="AR33" t="str">
            <v>SV</v>
          </cell>
          <cell r="AS33" t="str">
            <v>Q</v>
          </cell>
          <cell r="AT33" t="str">
            <v>Q</v>
          </cell>
          <cell r="AU33" t="str">
            <v>Q</v>
          </cell>
          <cell r="AV33">
            <v>6750.0000040000004</v>
          </cell>
          <cell r="AW33">
            <v>6749.9998500000002</v>
          </cell>
          <cell r="AX33">
            <v>8900</v>
          </cell>
          <cell r="AY33">
            <v>0.3185185177371741</v>
          </cell>
          <cell r="AZ33">
            <v>0.24157303325842691</v>
          </cell>
          <cell r="BA33">
            <v>8450</v>
          </cell>
          <cell r="BB33">
            <v>3</v>
          </cell>
          <cell r="BC33">
            <v>0.25185185111001362</v>
          </cell>
          <cell r="BD33">
            <v>0.20118343147928988</v>
          </cell>
          <cell r="BE33">
            <v>0</v>
          </cell>
          <cell r="BF33">
            <v>0</v>
          </cell>
          <cell r="BG33">
            <v>-1</v>
          </cell>
          <cell r="BH33">
            <v>0</v>
          </cell>
        </row>
        <row r="34">
          <cell r="B34" t="str">
            <v>10576</v>
          </cell>
          <cell r="C34" t="str">
            <v>7840017010431</v>
          </cell>
          <cell r="D34" t="str">
            <v>AGUA SABORIZADA LIMON 500ml SELTZ</v>
          </cell>
          <cell r="E34">
            <v>12</v>
          </cell>
          <cell r="F34" t="str">
            <v>BEBIDAS</v>
          </cell>
          <cell r="G34" t="str">
            <v>BEBIDAS</v>
          </cell>
          <cell r="H34" t="str">
            <v>AGUAS</v>
          </cell>
          <cell r="I34" t="str">
            <v>AGUA SABORIZADA</v>
          </cell>
          <cell r="J34" t="str">
            <v>SABORIZADAS -AS</v>
          </cell>
          <cell r="K34" t="str">
            <v>SELTZ</v>
          </cell>
          <cell r="L34">
            <v>509</v>
          </cell>
          <cell r="M34" t="str">
            <v>SELTZ S.A. (509)</v>
          </cell>
          <cell r="N34">
            <v>396</v>
          </cell>
          <cell r="O34">
            <v>506</v>
          </cell>
          <cell r="P34">
            <v>334</v>
          </cell>
          <cell r="Q34">
            <v>454</v>
          </cell>
          <cell r="R34">
            <v>832</v>
          </cell>
          <cell r="S34">
            <v>1241</v>
          </cell>
          <cell r="T34">
            <v>795</v>
          </cell>
          <cell r="U34">
            <v>624</v>
          </cell>
          <cell r="V34">
            <v>228</v>
          </cell>
          <cell r="W34">
            <v>240</v>
          </cell>
          <cell r="X34">
            <v>124</v>
          </cell>
          <cell r="Y34">
            <v>114</v>
          </cell>
          <cell r="Z34">
            <v>273</v>
          </cell>
          <cell r="AA34">
            <v>441</v>
          </cell>
          <cell r="AB34">
            <v>268</v>
          </cell>
          <cell r="AC34">
            <v>178</v>
          </cell>
          <cell r="AD34">
            <v>348</v>
          </cell>
          <cell r="AE34">
            <v>523</v>
          </cell>
          <cell r="AF34">
            <v>248</v>
          </cell>
          <cell r="AG34">
            <v>284</v>
          </cell>
          <cell r="AH34">
            <v>6</v>
          </cell>
          <cell r="AI34">
            <v>38</v>
          </cell>
          <cell r="AJ34">
            <v>182</v>
          </cell>
          <cell r="AK34">
            <v>1205</v>
          </cell>
          <cell r="AL34">
            <v>181</v>
          </cell>
          <cell r="AM34">
            <v>345</v>
          </cell>
          <cell r="AN34">
            <v>273</v>
          </cell>
          <cell r="AO34">
            <v>219</v>
          </cell>
          <cell r="AP34">
            <v>12.026431718061675</v>
          </cell>
          <cell r="AQ34">
            <v>57.932692307692307</v>
          </cell>
          <cell r="AR34">
            <v>47.631578947368425</v>
          </cell>
          <cell r="AS34">
            <v>58.146067415730336</v>
          </cell>
          <cell r="AT34">
            <v>28.838028169014088</v>
          </cell>
          <cell r="AU34">
            <v>172.89473684210526</v>
          </cell>
          <cell r="AV34">
            <v>1230</v>
          </cell>
          <cell r="AW34">
            <v>1229.9997599999999</v>
          </cell>
          <cell r="AX34">
            <v>1750</v>
          </cell>
          <cell r="AY34">
            <v>0.4227642276422765</v>
          </cell>
          <cell r="AZ34">
            <v>0.29714285714285715</v>
          </cell>
          <cell r="BA34">
            <v>1690</v>
          </cell>
          <cell r="BB34">
            <v>6</v>
          </cell>
          <cell r="BC34">
            <v>0.37398373983739841</v>
          </cell>
          <cell r="BD34">
            <v>0.27218934911242604</v>
          </cell>
          <cell r="BE34">
            <v>0</v>
          </cell>
          <cell r="BF34">
            <v>0</v>
          </cell>
          <cell r="BG34">
            <v>-1</v>
          </cell>
          <cell r="BH34">
            <v>0</v>
          </cell>
        </row>
        <row r="35">
          <cell r="B35" t="str">
            <v>10581</v>
          </cell>
          <cell r="C35" t="str">
            <v>7840017011094</v>
          </cell>
          <cell r="D35" t="str">
            <v>AGUA SABORIZADA MANZANA 500ml SELTZ</v>
          </cell>
          <cell r="E35">
            <v>12</v>
          </cell>
          <cell r="F35" t="str">
            <v>BEBIDAS</v>
          </cell>
          <cell r="G35" t="str">
            <v>BEBIDAS</v>
          </cell>
          <cell r="H35" t="str">
            <v>AGUAS</v>
          </cell>
          <cell r="I35" t="str">
            <v>AGUA SABORIZADA</v>
          </cell>
          <cell r="J35" t="str">
            <v>SABORIZADAS -AS</v>
          </cell>
          <cell r="K35" t="str">
            <v>SELTZ</v>
          </cell>
          <cell r="L35">
            <v>509</v>
          </cell>
          <cell r="M35" t="str">
            <v>SELTZ S.A. (509)</v>
          </cell>
          <cell r="N35">
            <v>687</v>
          </cell>
          <cell r="O35">
            <v>551</v>
          </cell>
          <cell r="P35">
            <v>720</v>
          </cell>
          <cell r="Q35">
            <v>689</v>
          </cell>
          <cell r="R35">
            <v>1483</v>
          </cell>
          <cell r="S35">
            <v>2411</v>
          </cell>
          <cell r="T35">
            <v>1695</v>
          </cell>
          <cell r="U35">
            <v>1734</v>
          </cell>
          <cell r="V35">
            <v>436</v>
          </cell>
          <cell r="W35">
            <v>459</v>
          </cell>
          <cell r="X35">
            <v>255</v>
          </cell>
          <cell r="Y35">
            <v>197</v>
          </cell>
          <cell r="Z35">
            <v>389</v>
          </cell>
          <cell r="AA35">
            <v>424</v>
          </cell>
          <cell r="AB35">
            <v>427</v>
          </cell>
          <cell r="AC35">
            <v>389</v>
          </cell>
          <cell r="AD35">
            <v>842</v>
          </cell>
          <cell r="AE35">
            <v>705</v>
          </cell>
          <cell r="AF35">
            <v>670</v>
          </cell>
          <cell r="AG35">
            <v>486</v>
          </cell>
          <cell r="AH35">
            <v>38</v>
          </cell>
          <cell r="AI35">
            <v>68</v>
          </cell>
          <cell r="AJ35">
            <v>-72</v>
          </cell>
          <cell r="AK35">
            <v>834</v>
          </cell>
          <cell r="AL35">
            <v>500</v>
          </cell>
          <cell r="AM35">
            <v>253</v>
          </cell>
          <cell r="AN35">
            <v>0</v>
          </cell>
          <cell r="AO35">
            <v>197</v>
          </cell>
          <cell r="AP35" t="str">
            <v>Q</v>
          </cell>
          <cell r="AQ35">
            <v>14.429065743944637</v>
          </cell>
          <cell r="AR35">
            <v>76.142131979695435</v>
          </cell>
          <cell r="AS35">
            <v>19.511568123393317</v>
          </cell>
          <cell r="AT35" t="str">
            <v>Q</v>
          </cell>
          <cell r="AU35">
            <v>86.911764705882348</v>
          </cell>
          <cell r="AV35">
            <v>1230</v>
          </cell>
          <cell r="AW35">
            <v>1229.9997599999999</v>
          </cell>
          <cell r="AX35">
            <v>1750</v>
          </cell>
          <cell r="AY35">
            <v>0.4227642276422765</v>
          </cell>
          <cell r="AZ35">
            <v>0.29714285714285715</v>
          </cell>
          <cell r="BA35">
            <v>1690</v>
          </cell>
          <cell r="BB35">
            <v>6</v>
          </cell>
          <cell r="BC35">
            <v>0.37398373983739841</v>
          </cell>
          <cell r="BD35">
            <v>0.27218934911242604</v>
          </cell>
          <cell r="BE35">
            <v>1625</v>
          </cell>
          <cell r="BF35">
            <v>12</v>
          </cell>
          <cell r="BG35">
            <v>0.32113821138211374</v>
          </cell>
          <cell r="BH35">
            <v>0.24307692307692308</v>
          </cell>
        </row>
        <row r="36">
          <cell r="B36" t="str">
            <v>10577</v>
          </cell>
          <cell r="C36" t="str">
            <v>7840017105120</v>
          </cell>
          <cell r="D36" t="str">
            <v>AGUA SABORIZADA NARANJA 500ml SELTZ</v>
          </cell>
          <cell r="E36">
            <v>12</v>
          </cell>
          <cell r="F36" t="str">
            <v>BEBIDAS</v>
          </cell>
          <cell r="G36" t="str">
            <v>BEBIDAS</v>
          </cell>
          <cell r="H36" t="str">
            <v>AGUAS</v>
          </cell>
          <cell r="I36" t="str">
            <v>AGUA SABORIZADA</v>
          </cell>
          <cell r="J36" t="str">
            <v>SABORIZADAS -AS</v>
          </cell>
          <cell r="K36" t="str">
            <v>SELTZ</v>
          </cell>
          <cell r="L36">
            <v>509</v>
          </cell>
          <cell r="M36" t="str">
            <v>SELTZ S.A. (509)</v>
          </cell>
          <cell r="N36">
            <v>82</v>
          </cell>
          <cell r="O36">
            <v>326</v>
          </cell>
          <cell r="P36">
            <v>216</v>
          </cell>
          <cell r="Q36">
            <v>223</v>
          </cell>
          <cell r="R36">
            <v>120</v>
          </cell>
          <cell r="S36">
            <v>507</v>
          </cell>
          <cell r="T36">
            <v>533</v>
          </cell>
          <cell r="U36">
            <v>425</v>
          </cell>
          <cell r="V36">
            <v>39</v>
          </cell>
          <cell r="W36">
            <v>192</v>
          </cell>
          <cell r="X36">
            <v>172</v>
          </cell>
          <cell r="Y36">
            <v>213</v>
          </cell>
          <cell r="Z36">
            <v>58</v>
          </cell>
          <cell r="AA36">
            <v>222</v>
          </cell>
          <cell r="AB36">
            <v>189</v>
          </cell>
          <cell r="AC36">
            <v>205</v>
          </cell>
          <cell r="AD36">
            <v>106</v>
          </cell>
          <cell r="AE36">
            <v>305</v>
          </cell>
          <cell r="AF36">
            <v>157</v>
          </cell>
          <cell r="AG36">
            <v>272</v>
          </cell>
          <cell r="AH36">
            <v>2</v>
          </cell>
          <cell r="AI36">
            <v>16</v>
          </cell>
          <cell r="AJ36">
            <v>149</v>
          </cell>
          <cell r="AK36">
            <v>565</v>
          </cell>
          <cell r="AL36">
            <v>177</v>
          </cell>
          <cell r="AM36">
            <v>252</v>
          </cell>
          <cell r="AN36">
            <v>10</v>
          </cell>
          <cell r="AO36">
            <v>115</v>
          </cell>
          <cell r="AP36">
            <v>20.044843049327355</v>
          </cell>
          <cell r="AQ36">
            <v>39.882352941176471</v>
          </cell>
          <cell r="AR36">
            <v>24.929577464788732</v>
          </cell>
          <cell r="AS36">
            <v>36.878048780487802</v>
          </cell>
          <cell r="AT36">
            <v>1.1029411764705883</v>
          </cell>
          <cell r="AU36">
            <v>215.625</v>
          </cell>
          <cell r="AV36">
            <v>1230</v>
          </cell>
          <cell r="AW36">
            <v>1229.9997599999999</v>
          </cell>
          <cell r="AX36">
            <v>1750</v>
          </cell>
          <cell r="AY36">
            <v>0.4227642276422765</v>
          </cell>
          <cell r="AZ36">
            <v>0.29714285714285715</v>
          </cell>
          <cell r="BA36">
            <v>1690</v>
          </cell>
          <cell r="BB36">
            <v>6</v>
          </cell>
          <cell r="BC36">
            <v>0.37398373983739841</v>
          </cell>
          <cell r="BD36">
            <v>0.27218934911242604</v>
          </cell>
          <cell r="BE36">
            <v>1625</v>
          </cell>
          <cell r="BF36">
            <v>12</v>
          </cell>
          <cell r="BG36">
            <v>0.32113821138211374</v>
          </cell>
          <cell r="BH36">
            <v>0.24307692307692308</v>
          </cell>
        </row>
        <row r="37">
          <cell r="B37" t="str">
            <v>8291</v>
          </cell>
          <cell r="C37" t="str">
            <v>7840058003416</v>
          </cell>
          <cell r="D37" t="str">
            <v>AGUA SABORIZADA MANZANA 1,5Lts AQUARIUS</v>
          </cell>
          <cell r="E37">
            <v>4</v>
          </cell>
          <cell r="F37" t="str">
            <v>BEBIDAS</v>
          </cell>
          <cell r="G37" t="str">
            <v>BEBIDAS</v>
          </cell>
          <cell r="H37" t="str">
            <v>AGUAS</v>
          </cell>
          <cell r="I37" t="str">
            <v>AGUA SABORIZADA</v>
          </cell>
          <cell r="J37" t="str">
            <v>SABORIZADAS -AS</v>
          </cell>
          <cell r="K37" t="str">
            <v>AQUARIUS</v>
          </cell>
          <cell r="L37">
            <v>139</v>
          </cell>
          <cell r="M37" t="str">
            <v>PARAGUAY REFRESCOS S.A.  (139)</v>
          </cell>
          <cell r="N37">
            <v>104</v>
          </cell>
          <cell r="O37">
            <v>67</v>
          </cell>
          <cell r="P37">
            <v>77</v>
          </cell>
          <cell r="Q37">
            <v>66</v>
          </cell>
          <cell r="R37">
            <v>114</v>
          </cell>
          <cell r="S37">
            <v>124</v>
          </cell>
          <cell r="T37">
            <v>78</v>
          </cell>
          <cell r="U37">
            <v>94</v>
          </cell>
          <cell r="V37">
            <v>30</v>
          </cell>
          <cell r="W37">
            <v>38</v>
          </cell>
          <cell r="X37">
            <v>13</v>
          </cell>
          <cell r="Y37">
            <v>16</v>
          </cell>
          <cell r="Z37">
            <v>70</v>
          </cell>
          <cell r="AA37">
            <v>74</v>
          </cell>
          <cell r="AB37">
            <v>43</v>
          </cell>
          <cell r="AC37">
            <v>45</v>
          </cell>
          <cell r="AD37">
            <v>62</v>
          </cell>
          <cell r="AE37">
            <v>96</v>
          </cell>
          <cell r="AF37">
            <v>60</v>
          </cell>
          <cell r="AG37">
            <v>60</v>
          </cell>
          <cell r="AH37">
            <v>6</v>
          </cell>
          <cell r="AI37">
            <v>8</v>
          </cell>
          <cell r="AJ37">
            <v>64</v>
          </cell>
          <cell r="AK37">
            <v>68</v>
          </cell>
          <cell r="AL37">
            <v>19</v>
          </cell>
          <cell r="AM37">
            <v>39</v>
          </cell>
          <cell r="AN37">
            <v>60</v>
          </cell>
          <cell r="AO37">
            <v>34</v>
          </cell>
          <cell r="AP37">
            <v>29.090909090909093</v>
          </cell>
          <cell r="AQ37">
            <v>21.702127659574469</v>
          </cell>
          <cell r="AR37">
            <v>35.625</v>
          </cell>
          <cell r="AS37">
            <v>26</v>
          </cell>
          <cell r="AT37">
            <v>30</v>
          </cell>
          <cell r="AU37">
            <v>127.5</v>
          </cell>
          <cell r="AV37">
            <v>9090</v>
          </cell>
          <cell r="AW37">
            <v>8861.2627400000001</v>
          </cell>
          <cell r="AX37">
            <v>10750</v>
          </cell>
          <cell r="AY37">
            <v>0.18261826182618268</v>
          </cell>
          <cell r="AZ37">
            <v>0.15441860465116278</v>
          </cell>
          <cell r="BA37">
            <v>10125</v>
          </cell>
          <cell r="BB37">
            <v>4</v>
          </cell>
          <cell r="BC37">
            <v>0.11386138613861396</v>
          </cell>
          <cell r="BD37">
            <v>0.10222222222222223</v>
          </cell>
          <cell r="BE37">
            <v>0</v>
          </cell>
          <cell r="BF37">
            <v>0</v>
          </cell>
          <cell r="BG37">
            <v>-1</v>
          </cell>
          <cell r="BH37">
            <v>0</v>
          </cell>
        </row>
        <row r="38">
          <cell r="B38" t="str">
            <v>23506</v>
          </cell>
          <cell r="C38" t="str">
            <v>7840058003478</v>
          </cell>
          <cell r="D38" t="str">
            <v>AGUA SABORIZADA MANZANA 1.5Lts 4un AQUARIUS</v>
          </cell>
          <cell r="E38">
            <v>1</v>
          </cell>
          <cell r="F38" t="str">
            <v>BEBIDAS</v>
          </cell>
          <cell r="G38" t="str">
            <v>BEBIDAS</v>
          </cell>
          <cell r="H38" t="str">
            <v>AGUAS</v>
          </cell>
          <cell r="I38" t="str">
            <v>AGUA SABORIZADA</v>
          </cell>
          <cell r="J38" t="str">
            <v>SABORIZADAS -AS</v>
          </cell>
          <cell r="K38" t="str">
            <v>AQUARIUS</v>
          </cell>
          <cell r="L38">
            <v>139</v>
          </cell>
          <cell r="M38" t="str">
            <v>PARAGUAY REFRESCOS S.A.  (139)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 t="str">
            <v>Q</v>
          </cell>
          <cell r="AQ38" t="str">
            <v>Q</v>
          </cell>
          <cell r="AR38" t="str">
            <v>Q</v>
          </cell>
          <cell r="AS38" t="str">
            <v>Q</v>
          </cell>
          <cell r="AT38" t="str">
            <v>Q</v>
          </cell>
          <cell r="AU38" t="str">
            <v>Q</v>
          </cell>
          <cell r="AV38">
            <v>36359.999994999998</v>
          </cell>
          <cell r="AW38">
            <v>35445.05096</v>
          </cell>
          <cell r="AX38">
            <v>40500</v>
          </cell>
          <cell r="AY38">
            <v>0.11386138629178522</v>
          </cell>
          <cell r="AZ38">
            <v>0.10222222234567906</v>
          </cell>
          <cell r="BA38">
            <v>0</v>
          </cell>
          <cell r="BB38">
            <v>0</v>
          </cell>
          <cell r="BC38">
            <v>-1</v>
          </cell>
          <cell r="BD38">
            <v>0</v>
          </cell>
          <cell r="BE38">
            <v>0</v>
          </cell>
          <cell r="BF38">
            <v>0</v>
          </cell>
          <cell r="BG38">
            <v>-1</v>
          </cell>
          <cell r="BH38">
            <v>0</v>
          </cell>
        </row>
        <row r="39">
          <cell r="B39" t="str">
            <v>23760</v>
          </cell>
          <cell r="C39" t="str">
            <v>8800010029013</v>
          </cell>
          <cell r="D39" t="str">
            <v>AGUA SABORIZADA MANZANA 410ml 6un AQUARIUS</v>
          </cell>
          <cell r="E39">
            <v>1</v>
          </cell>
          <cell r="F39" t="str">
            <v>BEBIDAS</v>
          </cell>
          <cell r="G39" t="str">
            <v>BEBIDAS</v>
          </cell>
          <cell r="H39" t="str">
            <v>AGUAS</v>
          </cell>
          <cell r="I39" t="str">
            <v>AGUA SABORIZADA</v>
          </cell>
          <cell r="J39" t="str">
            <v>SABORIZADAS -AS</v>
          </cell>
          <cell r="K39" t="str">
            <v>AQUARIUS</v>
          </cell>
          <cell r="L39">
            <v>139</v>
          </cell>
          <cell r="M39" t="str">
            <v>PARAGUAY REFRESCOS S.A.  (139)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 t="str">
            <v>Q</v>
          </cell>
          <cell r="AQ39" t="str">
            <v>Q</v>
          </cell>
          <cell r="AR39" t="str">
            <v>Q</v>
          </cell>
          <cell r="AS39" t="str">
            <v>Q</v>
          </cell>
          <cell r="AT39" t="str">
            <v>Q</v>
          </cell>
          <cell r="AU39" t="str">
            <v>Q</v>
          </cell>
          <cell r="AV39">
            <v>25919.999995999999</v>
          </cell>
          <cell r="AW39">
            <v>25890.602760000002</v>
          </cell>
          <cell r="AX39">
            <v>28900</v>
          </cell>
          <cell r="AY39">
            <v>0.1149691359745324</v>
          </cell>
          <cell r="AZ39">
            <v>0.10311418698961942</v>
          </cell>
          <cell r="BC39">
            <v>-1</v>
          </cell>
          <cell r="BD39">
            <v>0</v>
          </cell>
          <cell r="BG39">
            <v>-1</v>
          </cell>
          <cell r="BH39">
            <v>0</v>
          </cell>
        </row>
        <row r="40">
          <cell r="B40" t="str">
            <v>8290</v>
          </cell>
          <cell r="C40" t="str">
            <v>7840058003386</v>
          </cell>
          <cell r="D40" t="str">
            <v>AGUA SABORIZADA MANZANA 410ml AQUARIUS</v>
          </cell>
          <cell r="E40">
            <v>6</v>
          </cell>
          <cell r="F40" t="str">
            <v>BEBIDAS</v>
          </cell>
          <cell r="G40" t="str">
            <v>BEBIDAS</v>
          </cell>
          <cell r="H40" t="str">
            <v>AGUAS</v>
          </cell>
          <cell r="I40" t="str">
            <v>AGUA SABORIZADA</v>
          </cell>
          <cell r="J40" t="str">
            <v>SABORIZADAS -AS</v>
          </cell>
          <cell r="K40" t="str">
            <v>AQUARIUS</v>
          </cell>
          <cell r="L40">
            <v>139</v>
          </cell>
          <cell r="M40" t="str">
            <v>PARAGUAY REFRESCOS S.A.  (139)</v>
          </cell>
          <cell r="N40">
            <v>219</v>
          </cell>
          <cell r="O40">
            <v>294</v>
          </cell>
          <cell r="P40">
            <v>106</v>
          </cell>
          <cell r="Q40">
            <v>95</v>
          </cell>
          <cell r="R40">
            <v>85</v>
          </cell>
          <cell r="S40">
            <v>110</v>
          </cell>
          <cell r="T40">
            <v>78</v>
          </cell>
          <cell r="U40">
            <v>91</v>
          </cell>
          <cell r="V40">
            <v>32</v>
          </cell>
          <cell r="W40">
            <v>34</v>
          </cell>
          <cell r="X40">
            <v>36</v>
          </cell>
          <cell r="Y40">
            <v>29</v>
          </cell>
          <cell r="Z40">
            <v>117</v>
          </cell>
          <cell r="AA40">
            <v>89</v>
          </cell>
          <cell r="AB40">
            <v>94</v>
          </cell>
          <cell r="AC40">
            <v>76</v>
          </cell>
          <cell r="AD40">
            <v>57</v>
          </cell>
          <cell r="AE40">
            <v>72</v>
          </cell>
          <cell r="AF40">
            <v>27</v>
          </cell>
          <cell r="AG40">
            <v>45</v>
          </cell>
          <cell r="AH40">
            <v>0</v>
          </cell>
          <cell r="AI40">
            <v>0</v>
          </cell>
          <cell r="AJ40">
            <v>26</v>
          </cell>
          <cell r="AK40">
            <v>50</v>
          </cell>
          <cell r="AL40">
            <v>14</v>
          </cell>
          <cell r="AM40">
            <v>7</v>
          </cell>
          <cell r="AN40">
            <v>16</v>
          </cell>
          <cell r="AO40">
            <v>0</v>
          </cell>
          <cell r="AP40">
            <v>8.2105263157894743</v>
          </cell>
          <cell r="AQ40">
            <v>16.483516483516485</v>
          </cell>
          <cell r="AR40">
            <v>14.482758620689657</v>
          </cell>
          <cell r="AS40">
            <v>2.763157894736842</v>
          </cell>
          <cell r="AT40">
            <v>10.666666666666668</v>
          </cell>
          <cell r="AU40" t="str">
            <v>Q</v>
          </cell>
          <cell r="AV40">
            <v>4320.0166900000004</v>
          </cell>
          <cell r="AW40">
            <v>4315.1004599999997</v>
          </cell>
          <cell r="AX40">
            <v>5150</v>
          </cell>
          <cell r="AY40">
            <v>0.19212502394290509</v>
          </cell>
          <cell r="AZ40">
            <v>0.16116180776699021</v>
          </cell>
          <cell r="BA40">
            <v>4816.6666699999996</v>
          </cell>
          <cell r="BB40">
            <v>6</v>
          </cell>
          <cell r="BC40">
            <v>0.11496482899004712</v>
          </cell>
          <cell r="BD40">
            <v>0.10311072241999243</v>
          </cell>
          <cell r="BE40">
            <v>0</v>
          </cell>
          <cell r="BF40">
            <v>0</v>
          </cell>
          <cell r="BG40">
            <v>-1</v>
          </cell>
          <cell r="BH40">
            <v>0</v>
          </cell>
        </row>
        <row r="41">
          <cell r="B41" t="str">
            <v>23511</v>
          </cell>
          <cell r="C41" t="str">
            <v>7840058003843</v>
          </cell>
          <cell r="D41" t="str">
            <v>AGUA SABORIZADA NARANJA 1,5Lts 4un AQUARIUS</v>
          </cell>
          <cell r="E41">
            <v>1</v>
          </cell>
          <cell r="F41" t="str">
            <v>BEBIDAS</v>
          </cell>
          <cell r="G41" t="str">
            <v>BEBIDAS</v>
          </cell>
          <cell r="H41" t="str">
            <v>AGUAS</v>
          </cell>
          <cell r="I41" t="str">
            <v>AGUA SABORIZADA</v>
          </cell>
          <cell r="J41" t="str">
            <v>SABORIZADAS -AS</v>
          </cell>
          <cell r="K41" t="str">
            <v>AQUARIUS</v>
          </cell>
          <cell r="L41">
            <v>139</v>
          </cell>
          <cell r="M41" t="str">
            <v>PARAGUAY REFRESCOS S.A.  (139)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 t="str">
            <v>Q</v>
          </cell>
          <cell r="AQ41" t="str">
            <v>Q</v>
          </cell>
          <cell r="AR41" t="str">
            <v>Q</v>
          </cell>
          <cell r="AS41" t="str">
            <v>Q</v>
          </cell>
          <cell r="AT41" t="str">
            <v>Q</v>
          </cell>
          <cell r="AU41" t="str">
            <v>Q</v>
          </cell>
          <cell r="AV41">
            <v>36359.999994999998</v>
          </cell>
          <cell r="AW41">
            <v>35675.738559999998</v>
          </cell>
          <cell r="AX41">
            <v>40500</v>
          </cell>
          <cell r="AY41">
            <v>0.11386138629178522</v>
          </cell>
          <cell r="AZ41">
            <v>0.10222222234567906</v>
          </cell>
          <cell r="BA41">
            <v>0</v>
          </cell>
          <cell r="BB41">
            <v>0</v>
          </cell>
          <cell r="BC41">
            <v>-1</v>
          </cell>
          <cell r="BD41">
            <v>0</v>
          </cell>
          <cell r="BE41">
            <v>0</v>
          </cell>
          <cell r="BF41">
            <v>0</v>
          </cell>
          <cell r="BG41">
            <v>-1</v>
          </cell>
          <cell r="BH41">
            <v>0</v>
          </cell>
        </row>
        <row r="42">
          <cell r="B42" t="str">
            <v>8293</v>
          </cell>
          <cell r="C42" t="str">
            <v>7840058003812</v>
          </cell>
          <cell r="D42" t="str">
            <v>AGUA SABORIZADA NARANJA 1,5Lts AQUARIUS</v>
          </cell>
          <cell r="E42">
            <v>4</v>
          </cell>
          <cell r="F42" t="str">
            <v>BEBIDAS</v>
          </cell>
          <cell r="G42" t="str">
            <v>BEBIDAS</v>
          </cell>
          <cell r="H42" t="str">
            <v>AGUAS</v>
          </cell>
          <cell r="I42" t="str">
            <v>AGUA SABORIZADA</v>
          </cell>
          <cell r="J42" t="str">
            <v>SABORIZADAS -AS</v>
          </cell>
          <cell r="K42" t="str">
            <v>AQUARIUS</v>
          </cell>
          <cell r="L42">
            <v>139</v>
          </cell>
          <cell r="M42" t="str">
            <v>PARAGUAY REFRESCOS S.A.  (139)</v>
          </cell>
          <cell r="N42">
            <v>96</v>
          </cell>
          <cell r="O42">
            <v>96</v>
          </cell>
          <cell r="P42">
            <v>64</v>
          </cell>
          <cell r="Q42">
            <v>75</v>
          </cell>
          <cell r="R42">
            <v>64</v>
          </cell>
          <cell r="S42">
            <v>90</v>
          </cell>
          <cell r="T42">
            <v>48</v>
          </cell>
          <cell r="U42">
            <v>52</v>
          </cell>
          <cell r="V42">
            <v>38</v>
          </cell>
          <cell r="W42">
            <v>46</v>
          </cell>
          <cell r="X42">
            <v>21</v>
          </cell>
          <cell r="Y42">
            <v>15</v>
          </cell>
          <cell r="Z42">
            <v>99</v>
          </cell>
          <cell r="AA42">
            <v>81</v>
          </cell>
          <cell r="AB42">
            <v>83</v>
          </cell>
          <cell r="AC42">
            <v>70</v>
          </cell>
          <cell r="AD42">
            <v>118</v>
          </cell>
          <cell r="AE42">
            <v>152</v>
          </cell>
          <cell r="AF42">
            <v>133</v>
          </cell>
          <cell r="AG42">
            <v>124</v>
          </cell>
          <cell r="AH42">
            <v>5</v>
          </cell>
          <cell r="AI42">
            <v>11</v>
          </cell>
          <cell r="AJ42">
            <v>49</v>
          </cell>
          <cell r="AK42">
            <v>52</v>
          </cell>
          <cell r="AL42">
            <v>33</v>
          </cell>
          <cell r="AM42">
            <v>48</v>
          </cell>
          <cell r="AN42">
            <v>122</v>
          </cell>
          <cell r="AO42">
            <v>31</v>
          </cell>
          <cell r="AP42">
            <v>19.600000000000001</v>
          </cell>
          <cell r="AQ42">
            <v>30</v>
          </cell>
          <cell r="AR42">
            <v>66</v>
          </cell>
          <cell r="AS42">
            <v>20.571428571428573</v>
          </cell>
          <cell r="AT42">
            <v>29.516129032258064</v>
          </cell>
          <cell r="AU42">
            <v>84.545454545454547</v>
          </cell>
          <cell r="AV42">
            <v>9090</v>
          </cell>
          <cell r="AW42">
            <v>8918.9346399999995</v>
          </cell>
          <cell r="AX42">
            <v>10750</v>
          </cell>
          <cell r="AY42">
            <v>0.18261826182618268</v>
          </cell>
          <cell r="AZ42">
            <v>0.15441860465116278</v>
          </cell>
          <cell r="BA42">
            <v>10125</v>
          </cell>
          <cell r="BB42">
            <v>4</v>
          </cell>
          <cell r="BC42">
            <v>0.11386138613861396</v>
          </cell>
          <cell r="BD42">
            <v>0.10222222222222223</v>
          </cell>
          <cell r="BE42">
            <v>0</v>
          </cell>
          <cell r="BF42">
            <v>0</v>
          </cell>
          <cell r="BG42">
            <v>-1</v>
          </cell>
          <cell r="BH42">
            <v>0</v>
          </cell>
        </row>
        <row r="43">
          <cell r="B43" t="str">
            <v>23512</v>
          </cell>
          <cell r="C43" t="str">
            <v>7840058003850</v>
          </cell>
          <cell r="D43" t="str">
            <v>AGUA SABORIZADA NARANJA 410ml 6un AQUARIUS</v>
          </cell>
          <cell r="E43">
            <v>1</v>
          </cell>
          <cell r="F43" t="str">
            <v>BEBIDAS</v>
          </cell>
          <cell r="G43" t="str">
            <v>BEBIDAS</v>
          </cell>
          <cell r="H43" t="str">
            <v>AGUAS</v>
          </cell>
          <cell r="I43" t="str">
            <v>AGUA SABORIZADA</v>
          </cell>
          <cell r="J43" t="str">
            <v>SABORIZADAS -AS</v>
          </cell>
          <cell r="K43" t="str">
            <v>AQUARIUS</v>
          </cell>
          <cell r="L43">
            <v>139</v>
          </cell>
          <cell r="M43" t="str">
            <v>PARAGUAY REFRESCOS S.A.  (139)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 t="str">
            <v>Q</v>
          </cell>
          <cell r="AQ43" t="str">
            <v>Q</v>
          </cell>
          <cell r="AR43" t="str">
            <v>Q</v>
          </cell>
          <cell r="AS43" t="str">
            <v>Q</v>
          </cell>
          <cell r="AT43" t="str">
            <v>Q</v>
          </cell>
          <cell r="AU43" t="str">
            <v>Q</v>
          </cell>
          <cell r="AV43">
            <v>25919.999995999999</v>
          </cell>
          <cell r="AW43">
            <v>25520.2893</v>
          </cell>
          <cell r="AX43">
            <v>28900</v>
          </cell>
          <cell r="AY43">
            <v>0.1149691359745324</v>
          </cell>
          <cell r="AZ43">
            <v>0.10311418698961942</v>
          </cell>
          <cell r="BC43">
            <v>-1</v>
          </cell>
          <cell r="BD43">
            <v>0</v>
          </cell>
          <cell r="BG43">
            <v>-1</v>
          </cell>
          <cell r="BH43">
            <v>0</v>
          </cell>
        </row>
        <row r="44">
          <cell r="B44" t="str">
            <v>8292</v>
          </cell>
          <cell r="C44" t="str">
            <v>7840058003829</v>
          </cell>
          <cell r="D44" t="str">
            <v>AGUA SABORIZADA NARANJA 410ml AQUARIUS</v>
          </cell>
          <cell r="E44">
            <v>6</v>
          </cell>
          <cell r="F44" t="str">
            <v>BEBIDAS</v>
          </cell>
          <cell r="G44" t="str">
            <v>BEBIDAS</v>
          </cell>
          <cell r="H44" t="str">
            <v>AGUAS</v>
          </cell>
          <cell r="I44" t="str">
            <v>AGUA SABORIZADA</v>
          </cell>
          <cell r="J44" t="str">
            <v>SABORIZADAS -AS</v>
          </cell>
          <cell r="K44" t="str">
            <v>AQUARIUS</v>
          </cell>
          <cell r="L44">
            <v>139</v>
          </cell>
          <cell r="M44" t="str">
            <v>PARAGUAY REFRESCOS S.A.  (139)</v>
          </cell>
          <cell r="N44">
            <v>311</v>
          </cell>
          <cell r="O44">
            <v>417</v>
          </cell>
          <cell r="P44">
            <v>233</v>
          </cell>
          <cell r="Q44">
            <v>200</v>
          </cell>
          <cell r="R44">
            <v>136</v>
          </cell>
          <cell r="S44">
            <v>191</v>
          </cell>
          <cell r="T44">
            <v>160</v>
          </cell>
          <cell r="U44">
            <v>122</v>
          </cell>
          <cell r="V44">
            <v>52</v>
          </cell>
          <cell r="W44">
            <v>53</v>
          </cell>
          <cell r="X44">
            <v>59</v>
          </cell>
          <cell r="Y44">
            <v>86</v>
          </cell>
          <cell r="Z44">
            <v>111</v>
          </cell>
          <cell r="AA44">
            <v>113</v>
          </cell>
          <cell r="AB44">
            <v>106</v>
          </cell>
          <cell r="AC44">
            <v>113</v>
          </cell>
          <cell r="AD44">
            <v>101</v>
          </cell>
          <cell r="AE44">
            <v>118</v>
          </cell>
          <cell r="AF44">
            <v>53</v>
          </cell>
          <cell r="AG44">
            <v>36</v>
          </cell>
          <cell r="AH44">
            <v>6</v>
          </cell>
          <cell r="AI44">
            <v>7</v>
          </cell>
          <cell r="AJ44">
            <v>247</v>
          </cell>
          <cell r="AK44">
            <v>117</v>
          </cell>
          <cell r="AL44">
            <v>38</v>
          </cell>
          <cell r="AM44">
            <v>163</v>
          </cell>
          <cell r="AN44">
            <v>37</v>
          </cell>
          <cell r="AO44">
            <v>54</v>
          </cell>
          <cell r="AP44">
            <v>37.050000000000004</v>
          </cell>
          <cell r="AQ44">
            <v>28.770491803278688</v>
          </cell>
          <cell r="AR44">
            <v>13.255813953488373</v>
          </cell>
          <cell r="AS44">
            <v>43.274336283185839</v>
          </cell>
          <cell r="AT44">
            <v>30.833333333333329</v>
          </cell>
          <cell r="AU44">
            <v>231.42857142857144</v>
          </cell>
          <cell r="AV44">
            <v>4320</v>
          </cell>
          <cell r="AW44">
            <v>4253.3815500000001</v>
          </cell>
          <cell r="AX44">
            <v>5150</v>
          </cell>
          <cell r="AY44">
            <v>0.19212962962962954</v>
          </cell>
          <cell r="AZ44">
            <v>0.16116504854368932</v>
          </cell>
          <cell r="BA44">
            <v>4816.6666699999996</v>
          </cell>
          <cell r="BB44">
            <v>6</v>
          </cell>
          <cell r="BC44">
            <v>0.11496913657407393</v>
          </cell>
          <cell r="BD44">
            <v>0.10311418747189323</v>
          </cell>
          <cell r="BE44">
            <v>0</v>
          </cell>
          <cell r="BF44">
            <v>0</v>
          </cell>
          <cell r="BG44">
            <v>-1</v>
          </cell>
          <cell r="BH44">
            <v>0</v>
          </cell>
        </row>
        <row r="45">
          <cell r="B45" t="str">
            <v>23513</v>
          </cell>
          <cell r="C45" t="str">
            <v>7840058005274</v>
          </cell>
          <cell r="D45" t="str">
            <v>AGUA SABORIZADA POMELO 1,5Lts 4un AQUARIUS</v>
          </cell>
          <cell r="E45">
            <v>1</v>
          </cell>
          <cell r="F45" t="str">
            <v>BEBIDAS</v>
          </cell>
          <cell r="G45" t="str">
            <v>BEBIDAS</v>
          </cell>
          <cell r="H45" t="str">
            <v>AGUAS</v>
          </cell>
          <cell r="I45" t="str">
            <v>AGUA SABORIZADA</v>
          </cell>
          <cell r="J45" t="str">
            <v>SABORIZADAS -AS</v>
          </cell>
          <cell r="K45" t="str">
            <v>AQUARIUS</v>
          </cell>
          <cell r="L45">
            <v>139</v>
          </cell>
          <cell r="M45" t="str">
            <v>PARAGUAY REFRESCOS S.A.  (139)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 t="str">
            <v>Q</v>
          </cell>
          <cell r="AQ45" t="str">
            <v>Q</v>
          </cell>
          <cell r="AR45" t="str">
            <v>Q</v>
          </cell>
          <cell r="AS45" t="str">
            <v>Q</v>
          </cell>
          <cell r="AT45" t="str">
            <v>Q</v>
          </cell>
          <cell r="AU45" t="str">
            <v>Q</v>
          </cell>
          <cell r="AV45">
            <v>36359.999994999998</v>
          </cell>
          <cell r="AW45">
            <v>36242.171679999999</v>
          </cell>
          <cell r="AX45">
            <v>40500</v>
          </cell>
          <cell r="AY45">
            <v>0.11386138629178522</v>
          </cell>
          <cell r="AZ45">
            <v>0.10222222234567906</v>
          </cell>
          <cell r="BA45">
            <v>0</v>
          </cell>
          <cell r="BB45">
            <v>0</v>
          </cell>
          <cell r="BC45">
            <v>-1</v>
          </cell>
          <cell r="BD45">
            <v>0</v>
          </cell>
          <cell r="BE45">
            <v>0</v>
          </cell>
          <cell r="BF45">
            <v>0</v>
          </cell>
          <cell r="BG45">
            <v>-1</v>
          </cell>
          <cell r="BH45">
            <v>0</v>
          </cell>
        </row>
        <row r="46">
          <cell r="B46" t="str">
            <v>8295</v>
          </cell>
          <cell r="C46" t="str">
            <v>7840058005229</v>
          </cell>
          <cell r="D46" t="str">
            <v>AGUA SABORIZADA POMELO 1,5Lts AQUARIUS</v>
          </cell>
          <cell r="E46">
            <v>4</v>
          </cell>
          <cell r="F46" t="str">
            <v>BEBIDAS</v>
          </cell>
          <cell r="G46" t="str">
            <v>BEBIDAS</v>
          </cell>
          <cell r="H46" t="str">
            <v>AGUAS</v>
          </cell>
          <cell r="I46" t="str">
            <v>AGUA SABORIZADA</v>
          </cell>
          <cell r="J46" t="str">
            <v>SABORIZADAS -AS</v>
          </cell>
          <cell r="K46" t="str">
            <v>AQUARIUS</v>
          </cell>
          <cell r="L46">
            <v>139</v>
          </cell>
          <cell r="M46" t="str">
            <v>PARAGUAY REFRESCOS S.A.  (139)</v>
          </cell>
          <cell r="N46">
            <v>225</v>
          </cell>
          <cell r="O46">
            <v>176</v>
          </cell>
          <cell r="P46">
            <v>201</v>
          </cell>
          <cell r="Q46">
            <v>161</v>
          </cell>
          <cell r="R46">
            <v>261</v>
          </cell>
          <cell r="S46">
            <v>223</v>
          </cell>
          <cell r="T46">
            <v>179</v>
          </cell>
          <cell r="U46">
            <v>170</v>
          </cell>
          <cell r="V46">
            <v>59</v>
          </cell>
          <cell r="W46">
            <v>76</v>
          </cell>
          <cell r="X46">
            <v>79</v>
          </cell>
          <cell r="Y46">
            <v>79</v>
          </cell>
          <cell r="Z46">
            <v>140</v>
          </cell>
          <cell r="AA46">
            <v>118</v>
          </cell>
          <cell r="AB46">
            <v>109</v>
          </cell>
          <cell r="AC46">
            <v>97</v>
          </cell>
          <cell r="AD46">
            <v>138</v>
          </cell>
          <cell r="AE46">
            <v>166</v>
          </cell>
          <cell r="AF46">
            <v>131</v>
          </cell>
          <cell r="AG46">
            <v>112</v>
          </cell>
          <cell r="AH46">
            <v>3</v>
          </cell>
          <cell r="AI46">
            <v>27</v>
          </cell>
          <cell r="AJ46">
            <v>104</v>
          </cell>
          <cell r="AK46">
            <v>85</v>
          </cell>
          <cell r="AL46">
            <v>85</v>
          </cell>
          <cell r="AM46">
            <v>121</v>
          </cell>
          <cell r="AN46">
            <v>87</v>
          </cell>
          <cell r="AO46">
            <v>49</v>
          </cell>
          <cell r="AP46">
            <v>19.378881987577639</v>
          </cell>
          <cell r="AQ46">
            <v>15</v>
          </cell>
          <cell r="AR46">
            <v>32.278481012658226</v>
          </cell>
          <cell r="AS46">
            <v>37.422680412371136</v>
          </cell>
          <cell r="AT46">
            <v>23.303571428571431</v>
          </cell>
          <cell r="AU46">
            <v>54.444444444444443</v>
          </cell>
          <cell r="AV46">
            <v>9090</v>
          </cell>
          <cell r="AW46">
            <v>9060.5429199999999</v>
          </cell>
          <cell r="AX46">
            <v>10750</v>
          </cell>
          <cell r="AY46">
            <v>0.18261826182618268</v>
          </cell>
          <cell r="AZ46">
            <v>0.15441860465116278</v>
          </cell>
          <cell r="BA46">
            <v>10125</v>
          </cell>
          <cell r="BB46">
            <v>4</v>
          </cell>
          <cell r="BC46">
            <v>0.11386138613861396</v>
          </cell>
          <cell r="BD46">
            <v>0.10222222222222223</v>
          </cell>
          <cell r="BE46">
            <v>0</v>
          </cell>
          <cell r="BF46">
            <v>0</v>
          </cell>
          <cell r="BG46">
            <v>-1</v>
          </cell>
          <cell r="BH46">
            <v>0</v>
          </cell>
        </row>
        <row r="47">
          <cell r="B47" t="str">
            <v>23514</v>
          </cell>
          <cell r="C47" t="str">
            <v>7840058005267</v>
          </cell>
          <cell r="D47" t="str">
            <v>AGUA SABORIZADA POMELO 410ml 6un AQUARIUS</v>
          </cell>
          <cell r="E47">
            <v>1</v>
          </cell>
          <cell r="F47" t="str">
            <v>BEBIDAS</v>
          </cell>
          <cell r="G47" t="str">
            <v>BEBIDAS</v>
          </cell>
          <cell r="H47" t="str">
            <v>AGUAS</v>
          </cell>
          <cell r="I47" t="str">
            <v>AGUA SABORIZADA</v>
          </cell>
          <cell r="J47" t="str">
            <v>SABORIZADAS -AS</v>
          </cell>
          <cell r="K47" t="str">
            <v>AQUARIUS</v>
          </cell>
          <cell r="L47">
            <v>139</v>
          </cell>
          <cell r="M47" t="str">
            <v>PARAGUAY REFRESCOS S.A.  (139)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 t="str">
            <v>Q</v>
          </cell>
          <cell r="AQ47" t="str">
            <v>Q</v>
          </cell>
          <cell r="AR47" t="str">
            <v>Q</v>
          </cell>
          <cell r="AS47" t="str">
            <v>Q</v>
          </cell>
          <cell r="AT47" t="str">
            <v>Q</v>
          </cell>
          <cell r="AU47" t="str">
            <v>Q</v>
          </cell>
          <cell r="AV47">
            <v>25919.999995999999</v>
          </cell>
          <cell r="AW47">
            <v>25955.023379999999</v>
          </cell>
          <cell r="AX47">
            <v>28900</v>
          </cell>
          <cell r="AY47">
            <v>0.1149691359745324</v>
          </cell>
          <cell r="AZ47">
            <v>0.10311418698961942</v>
          </cell>
          <cell r="BC47">
            <v>-1</v>
          </cell>
          <cell r="BD47">
            <v>0</v>
          </cell>
          <cell r="BG47">
            <v>-1</v>
          </cell>
          <cell r="BH47">
            <v>0</v>
          </cell>
        </row>
        <row r="48">
          <cell r="B48" t="str">
            <v>8294</v>
          </cell>
          <cell r="C48" t="str">
            <v>7840058005212</v>
          </cell>
          <cell r="D48" t="str">
            <v>AGUA SABORIZADA POMELO 410ml AQUARIUS.</v>
          </cell>
          <cell r="E48">
            <v>6</v>
          </cell>
          <cell r="F48" t="str">
            <v>BEBIDAS</v>
          </cell>
          <cell r="G48" t="str">
            <v>BEBIDAS</v>
          </cell>
          <cell r="H48" t="str">
            <v>AGUAS</v>
          </cell>
          <cell r="I48" t="str">
            <v>AGUA SABORIZADA</v>
          </cell>
          <cell r="J48" t="str">
            <v>SABORIZADAS -AS</v>
          </cell>
          <cell r="K48" t="str">
            <v>AQUARIUS</v>
          </cell>
          <cell r="L48">
            <v>139</v>
          </cell>
          <cell r="M48" t="str">
            <v>PARAGUAY REFRESCOS S.A.  (139)</v>
          </cell>
          <cell r="N48">
            <v>288</v>
          </cell>
          <cell r="O48">
            <v>338</v>
          </cell>
          <cell r="P48">
            <v>256</v>
          </cell>
          <cell r="Q48">
            <v>125</v>
          </cell>
          <cell r="R48">
            <v>223</v>
          </cell>
          <cell r="S48">
            <v>228</v>
          </cell>
          <cell r="T48">
            <v>177</v>
          </cell>
          <cell r="U48">
            <v>153</v>
          </cell>
          <cell r="V48">
            <v>58</v>
          </cell>
          <cell r="W48">
            <v>31</v>
          </cell>
          <cell r="X48">
            <v>37</v>
          </cell>
          <cell r="Y48">
            <v>30</v>
          </cell>
          <cell r="Z48">
            <v>108</v>
          </cell>
          <cell r="AA48">
            <v>112</v>
          </cell>
          <cell r="AB48">
            <v>127</v>
          </cell>
          <cell r="AC48">
            <v>108</v>
          </cell>
          <cell r="AD48">
            <v>101</v>
          </cell>
          <cell r="AE48">
            <v>99</v>
          </cell>
          <cell r="AF48">
            <v>91</v>
          </cell>
          <cell r="AG48">
            <v>58</v>
          </cell>
          <cell r="AH48">
            <v>1</v>
          </cell>
          <cell r="AI48">
            <v>2</v>
          </cell>
          <cell r="AJ48">
            <v>132</v>
          </cell>
          <cell r="AK48">
            <v>108</v>
          </cell>
          <cell r="AL48">
            <v>38</v>
          </cell>
          <cell r="AM48">
            <v>73</v>
          </cell>
          <cell r="AN48">
            <v>90</v>
          </cell>
          <cell r="AO48">
            <v>59</v>
          </cell>
          <cell r="AP48">
            <v>31.68</v>
          </cell>
          <cell r="AQ48">
            <v>21.176470588235297</v>
          </cell>
          <cell r="AR48">
            <v>38</v>
          </cell>
          <cell r="AS48">
            <v>20.277777777777779</v>
          </cell>
          <cell r="AT48">
            <v>46.551724137931032</v>
          </cell>
          <cell r="AU48">
            <v>885</v>
          </cell>
          <cell r="AV48">
            <v>4320</v>
          </cell>
          <cell r="AW48">
            <v>4325.8372300000001</v>
          </cell>
          <cell r="AX48">
            <v>5150</v>
          </cell>
          <cell r="AY48">
            <v>0.19212962962962954</v>
          </cell>
          <cell r="AZ48">
            <v>0.16116504854368932</v>
          </cell>
          <cell r="BA48">
            <v>4816.6666699999996</v>
          </cell>
          <cell r="BB48">
            <v>6</v>
          </cell>
          <cell r="BC48">
            <v>0.11496913657407393</v>
          </cell>
          <cell r="BD48">
            <v>0.10311418747189323</v>
          </cell>
          <cell r="BE48">
            <v>0</v>
          </cell>
          <cell r="BF48">
            <v>0</v>
          </cell>
          <cell r="BG48">
            <v>-1</v>
          </cell>
          <cell r="BH48">
            <v>0</v>
          </cell>
        </row>
        <row r="49">
          <cell r="B49" t="str">
            <v>33541</v>
          </cell>
          <cell r="C49" t="str">
            <v>8002270676819</v>
          </cell>
          <cell r="D49" t="str">
            <v>AGUA ARANCIATA 330ml S.PELLEGRINO</v>
          </cell>
          <cell r="E49">
            <v>12</v>
          </cell>
          <cell r="F49" t="str">
            <v>BEBIDAS</v>
          </cell>
          <cell r="G49" t="str">
            <v>BEBIDAS</v>
          </cell>
          <cell r="H49" t="str">
            <v>AGUAS</v>
          </cell>
          <cell r="I49" t="str">
            <v>AGUA SABORIZADA</v>
          </cell>
          <cell r="J49" t="str">
            <v>SABORIZADAS -AS</v>
          </cell>
          <cell r="K49" t="str">
            <v>S. PELLEGRINO</v>
          </cell>
          <cell r="L49">
            <v>161</v>
          </cell>
          <cell r="M49" t="str">
            <v>WINES AND SPIRITS S.A. (161)</v>
          </cell>
          <cell r="N49">
            <v>24</v>
          </cell>
          <cell r="O49">
            <v>14</v>
          </cell>
          <cell r="P49">
            <v>20</v>
          </cell>
          <cell r="Q49">
            <v>12</v>
          </cell>
          <cell r="R49">
            <v>2</v>
          </cell>
          <cell r="S49">
            <v>14</v>
          </cell>
          <cell r="T49">
            <v>0</v>
          </cell>
          <cell r="U49">
            <v>0</v>
          </cell>
          <cell r="V49">
            <v>8</v>
          </cell>
          <cell r="W49">
            <v>4</v>
          </cell>
          <cell r="X49">
            <v>9</v>
          </cell>
          <cell r="Y49">
            <v>4</v>
          </cell>
          <cell r="Z49">
            <v>2</v>
          </cell>
          <cell r="AA49">
            <v>6</v>
          </cell>
          <cell r="AB49">
            <v>0</v>
          </cell>
          <cell r="AC49">
            <v>0</v>
          </cell>
          <cell r="AD49">
            <v>1</v>
          </cell>
          <cell r="AE49">
            <v>3</v>
          </cell>
          <cell r="AF49">
            <v>2</v>
          </cell>
          <cell r="AG49">
            <v>6</v>
          </cell>
          <cell r="AH49">
            <v>4</v>
          </cell>
          <cell r="AI49">
            <v>4</v>
          </cell>
          <cell r="AJ49">
            <v>29</v>
          </cell>
          <cell r="AK49">
            <v>12</v>
          </cell>
          <cell r="AL49">
            <v>20</v>
          </cell>
          <cell r="AM49">
            <v>16</v>
          </cell>
          <cell r="AN49">
            <v>15</v>
          </cell>
          <cell r="AO49">
            <v>8</v>
          </cell>
          <cell r="AP49">
            <v>72.5</v>
          </cell>
          <cell r="AQ49" t="str">
            <v>SV</v>
          </cell>
          <cell r="AR49">
            <v>150</v>
          </cell>
          <cell r="AS49" t="str">
            <v>SV</v>
          </cell>
          <cell r="AT49">
            <v>75</v>
          </cell>
          <cell r="AU49">
            <v>60</v>
          </cell>
          <cell r="AV49">
            <v>9636</v>
          </cell>
          <cell r="AW49">
            <v>9580.5638500000005</v>
          </cell>
          <cell r="AX49">
            <v>11500</v>
          </cell>
          <cell r="AY49">
            <v>0.19344126193441258</v>
          </cell>
          <cell r="AZ49">
            <v>0.16208695652173913</v>
          </cell>
          <cell r="BA49">
            <v>10900</v>
          </cell>
          <cell r="BB49">
            <v>6</v>
          </cell>
          <cell r="BC49">
            <v>0.13117476131174755</v>
          </cell>
          <cell r="BD49">
            <v>0.11596330275229358</v>
          </cell>
          <cell r="BE49">
            <v>10500</v>
          </cell>
          <cell r="BF49">
            <v>12</v>
          </cell>
          <cell r="BG49">
            <v>8.9663760896637523E-2</v>
          </cell>
          <cell r="BH49">
            <v>8.2285714285714281E-2</v>
          </cell>
        </row>
        <row r="50">
          <cell r="B50" t="str">
            <v>33546</v>
          </cell>
          <cell r="C50" t="str">
            <v>8002270026904</v>
          </cell>
          <cell r="D50" t="str">
            <v>AGUA CLEMENTINA 330ml S.PELLEGRINO</v>
          </cell>
          <cell r="E50">
            <v>24</v>
          </cell>
          <cell r="F50" t="str">
            <v>BEBIDAS</v>
          </cell>
          <cell r="G50" t="str">
            <v>BEBIDAS</v>
          </cell>
          <cell r="H50" t="str">
            <v>AGUAS</v>
          </cell>
          <cell r="I50" t="str">
            <v>AGUA SABORIZADA</v>
          </cell>
          <cell r="J50" t="str">
            <v>SABORIZADAS -AS</v>
          </cell>
          <cell r="K50" t="str">
            <v>S. PELLEGRINO</v>
          </cell>
          <cell r="L50">
            <v>161</v>
          </cell>
          <cell r="M50" t="str">
            <v>WINES AND SPIRITS S.A. (161)</v>
          </cell>
          <cell r="N50">
            <v>22</v>
          </cell>
          <cell r="O50">
            <v>17</v>
          </cell>
          <cell r="P50">
            <v>20</v>
          </cell>
          <cell r="Q50">
            <v>11</v>
          </cell>
          <cell r="R50">
            <v>6</v>
          </cell>
          <cell r="S50">
            <v>38</v>
          </cell>
          <cell r="T50">
            <v>1</v>
          </cell>
          <cell r="U50">
            <v>2</v>
          </cell>
          <cell r="V50">
            <v>4</v>
          </cell>
          <cell r="W50">
            <v>4</v>
          </cell>
          <cell r="X50">
            <v>8</v>
          </cell>
          <cell r="Y50">
            <v>8</v>
          </cell>
          <cell r="Z50">
            <v>2</v>
          </cell>
          <cell r="AA50">
            <v>3</v>
          </cell>
          <cell r="AB50">
            <v>0</v>
          </cell>
          <cell r="AC50">
            <v>4</v>
          </cell>
          <cell r="AD50">
            <v>2</v>
          </cell>
          <cell r="AE50">
            <v>3</v>
          </cell>
          <cell r="AF50">
            <v>0</v>
          </cell>
          <cell r="AG50">
            <v>1</v>
          </cell>
          <cell r="AH50">
            <v>0</v>
          </cell>
          <cell r="AI50">
            <v>0</v>
          </cell>
          <cell r="AJ50">
            <v>29</v>
          </cell>
          <cell r="AK50">
            <v>10</v>
          </cell>
          <cell r="AL50">
            <v>13</v>
          </cell>
          <cell r="AM50">
            <v>37</v>
          </cell>
          <cell r="AN50">
            <v>13</v>
          </cell>
          <cell r="AO50">
            <v>24</v>
          </cell>
          <cell r="AP50">
            <v>79.090909090909093</v>
          </cell>
          <cell r="AQ50">
            <v>150</v>
          </cell>
          <cell r="AR50">
            <v>48.75</v>
          </cell>
          <cell r="AS50">
            <v>277.5</v>
          </cell>
          <cell r="AT50">
            <v>390</v>
          </cell>
          <cell r="AU50" t="str">
            <v>SV</v>
          </cell>
          <cell r="AV50">
            <v>9636</v>
          </cell>
          <cell r="AW50">
            <v>9468.9840299999996</v>
          </cell>
          <cell r="AX50">
            <v>11500</v>
          </cell>
          <cell r="AY50">
            <v>0.19344126193441258</v>
          </cell>
          <cell r="AZ50">
            <v>0.16208695652173913</v>
          </cell>
          <cell r="BA50">
            <v>10900</v>
          </cell>
          <cell r="BB50">
            <v>6</v>
          </cell>
          <cell r="BC50">
            <v>0.13117476131174755</v>
          </cell>
          <cell r="BD50">
            <v>0.11596330275229358</v>
          </cell>
          <cell r="BE50">
            <v>10500</v>
          </cell>
          <cell r="BF50">
            <v>12</v>
          </cell>
          <cell r="BG50">
            <v>8.9663760896637523E-2</v>
          </cell>
          <cell r="BH50">
            <v>8.2285714285714281E-2</v>
          </cell>
        </row>
        <row r="51">
          <cell r="B51" t="str">
            <v>33543</v>
          </cell>
          <cell r="C51" t="str">
            <v>8002270686825</v>
          </cell>
          <cell r="D51" t="str">
            <v>AGUA LIMONATA 330ml S.PELLEGRINO</v>
          </cell>
          <cell r="E51">
            <v>12</v>
          </cell>
          <cell r="F51" t="str">
            <v>BEBIDAS</v>
          </cell>
          <cell r="G51" t="str">
            <v>BEBIDAS</v>
          </cell>
          <cell r="H51" t="str">
            <v>AGUAS</v>
          </cell>
          <cell r="I51" t="str">
            <v>AGUA SABORIZADA</v>
          </cell>
          <cell r="J51" t="str">
            <v>SABORIZADAS -AS</v>
          </cell>
          <cell r="K51" t="str">
            <v>S. PELLEGRINO</v>
          </cell>
          <cell r="L51">
            <v>161</v>
          </cell>
          <cell r="M51" t="str">
            <v>WINES AND SPIRITS S.A. (161)</v>
          </cell>
          <cell r="N51">
            <v>48</v>
          </cell>
          <cell r="O51">
            <v>10</v>
          </cell>
          <cell r="P51">
            <v>24</v>
          </cell>
          <cell r="Q51">
            <v>20</v>
          </cell>
          <cell r="R51">
            <v>36</v>
          </cell>
          <cell r="S51">
            <v>36</v>
          </cell>
          <cell r="T51">
            <v>7</v>
          </cell>
          <cell r="U51">
            <v>0</v>
          </cell>
          <cell r="V51">
            <v>9</v>
          </cell>
          <cell r="W51">
            <v>7</v>
          </cell>
          <cell r="X51">
            <v>4</v>
          </cell>
          <cell r="Y51">
            <v>4</v>
          </cell>
          <cell r="Z51">
            <v>2</v>
          </cell>
          <cell r="AA51">
            <v>17</v>
          </cell>
          <cell r="AB51">
            <v>0</v>
          </cell>
          <cell r="AC51">
            <v>0</v>
          </cell>
          <cell r="AD51">
            <v>4</v>
          </cell>
          <cell r="AE51">
            <v>14</v>
          </cell>
          <cell r="AF51">
            <v>0</v>
          </cell>
          <cell r="AG51">
            <v>5</v>
          </cell>
          <cell r="AH51">
            <v>0</v>
          </cell>
          <cell r="AI51">
            <v>0</v>
          </cell>
          <cell r="AJ51">
            <v>26</v>
          </cell>
          <cell r="AK51">
            <v>13</v>
          </cell>
          <cell r="AL51">
            <v>17</v>
          </cell>
          <cell r="AM51">
            <v>15</v>
          </cell>
          <cell r="AN51">
            <v>7</v>
          </cell>
          <cell r="AO51">
            <v>0</v>
          </cell>
          <cell r="AP51">
            <v>39</v>
          </cell>
          <cell r="AQ51" t="str">
            <v>SV</v>
          </cell>
          <cell r="AR51">
            <v>127.5</v>
          </cell>
          <cell r="AS51" t="str">
            <v>SV</v>
          </cell>
          <cell r="AT51">
            <v>42</v>
          </cell>
          <cell r="AU51" t="str">
            <v>Q</v>
          </cell>
          <cell r="AV51">
            <v>9636</v>
          </cell>
          <cell r="AW51">
            <v>9545.5685599999997</v>
          </cell>
          <cell r="AX51">
            <v>11500</v>
          </cell>
          <cell r="AY51">
            <v>0.19344126193441258</v>
          </cell>
          <cell r="AZ51">
            <v>0.16208695652173913</v>
          </cell>
          <cell r="BA51">
            <v>10900</v>
          </cell>
          <cell r="BB51">
            <v>6</v>
          </cell>
          <cell r="BC51">
            <v>0.13117476131174755</v>
          </cell>
          <cell r="BD51">
            <v>0.11596330275229358</v>
          </cell>
          <cell r="BE51">
            <v>10500</v>
          </cell>
          <cell r="BF51">
            <v>12</v>
          </cell>
          <cell r="BG51">
            <v>8.9663760896637523E-2</v>
          </cell>
          <cell r="BH51">
            <v>8.2285714285714281E-2</v>
          </cell>
        </row>
        <row r="52">
          <cell r="B52" t="str">
            <v>33544</v>
          </cell>
          <cell r="C52" t="str">
            <v>8002270716812</v>
          </cell>
          <cell r="D52" t="str">
            <v>AGUA POMPELMO 330ml S.PELLEGRINO</v>
          </cell>
          <cell r="E52">
            <v>24</v>
          </cell>
          <cell r="F52" t="str">
            <v>BEBIDAS</v>
          </cell>
          <cell r="G52" t="str">
            <v>BEBIDAS</v>
          </cell>
          <cell r="H52" t="str">
            <v>AGUAS</v>
          </cell>
          <cell r="I52" t="str">
            <v>AGUA SABORIZADA</v>
          </cell>
          <cell r="J52" t="str">
            <v>SABORIZADAS -AS</v>
          </cell>
          <cell r="K52" t="str">
            <v>S. PELLEGRINO</v>
          </cell>
          <cell r="L52">
            <v>161</v>
          </cell>
          <cell r="M52" t="str">
            <v>WINES AND SPIRITS S.A. (161)</v>
          </cell>
          <cell r="N52">
            <v>9</v>
          </cell>
          <cell r="O52">
            <v>15</v>
          </cell>
          <cell r="P52">
            <v>0</v>
          </cell>
          <cell r="Q52">
            <v>2</v>
          </cell>
          <cell r="R52">
            <v>12</v>
          </cell>
          <cell r="S52">
            <v>23</v>
          </cell>
          <cell r="T52">
            <v>0</v>
          </cell>
          <cell r="U52">
            <v>1</v>
          </cell>
          <cell r="V52">
            <v>8</v>
          </cell>
          <cell r="W52">
            <v>5</v>
          </cell>
          <cell r="X52">
            <v>12</v>
          </cell>
          <cell r="Y52">
            <v>12</v>
          </cell>
          <cell r="Z52">
            <v>5</v>
          </cell>
          <cell r="AA52">
            <v>14</v>
          </cell>
          <cell r="AB52">
            <v>0</v>
          </cell>
          <cell r="AC52">
            <v>0</v>
          </cell>
          <cell r="AD52">
            <v>7</v>
          </cell>
          <cell r="AE52">
            <v>3</v>
          </cell>
          <cell r="AF52">
            <v>4</v>
          </cell>
          <cell r="AG52">
            <v>11</v>
          </cell>
          <cell r="AH52">
            <v>4</v>
          </cell>
          <cell r="AI52">
            <v>4</v>
          </cell>
          <cell r="AJ52">
            <v>27</v>
          </cell>
          <cell r="AK52">
            <v>11</v>
          </cell>
          <cell r="AL52">
            <v>18</v>
          </cell>
          <cell r="AM52">
            <v>21</v>
          </cell>
          <cell r="AN52">
            <v>13</v>
          </cell>
          <cell r="AO52">
            <v>20</v>
          </cell>
          <cell r="AP52">
            <v>405</v>
          </cell>
          <cell r="AQ52">
            <v>330</v>
          </cell>
          <cell r="AR52">
            <v>45</v>
          </cell>
          <cell r="AS52" t="str">
            <v>SV</v>
          </cell>
          <cell r="AT52">
            <v>35.454545454545453</v>
          </cell>
          <cell r="AU52">
            <v>150</v>
          </cell>
          <cell r="AV52">
            <v>9636</v>
          </cell>
          <cell r="AW52">
            <v>9467.4189499999993</v>
          </cell>
          <cell r="AX52">
            <v>11500</v>
          </cell>
          <cell r="AY52">
            <v>0.19344126193441258</v>
          </cell>
          <cell r="AZ52">
            <v>0.16208695652173913</v>
          </cell>
          <cell r="BA52">
            <v>10900</v>
          </cell>
          <cell r="BB52">
            <v>6</v>
          </cell>
          <cell r="BC52">
            <v>0.13117476131174755</v>
          </cell>
          <cell r="BD52">
            <v>0.11596330275229358</v>
          </cell>
          <cell r="BE52">
            <v>10500</v>
          </cell>
          <cell r="BF52">
            <v>12</v>
          </cell>
          <cell r="BG52">
            <v>8.9663760896637523E-2</v>
          </cell>
          <cell r="BH52">
            <v>8.2285714285714281E-2</v>
          </cell>
        </row>
        <row r="53">
          <cell r="B53" t="str">
            <v>24382</v>
          </cell>
          <cell r="C53" t="str">
            <v>8800010031733</v>
          </cell>
          <cell r="D53" t="str">
            <v>AGUA MINERAL 20Lts ENVASE RETORNABLE BLU</v>
          </cell>
          <cell r="E53">
            <v>1</v>
          </cell>
          <cell r="F53" t="str">
            <v>BEBIDAS</v>
          </cell>
          <cell r="G53" t="str">
            <v>BEBIDAS</v>
          </cell>
          <cell r="H53" t="str">
            <v>AGUAS</v>
          </cell>
          <cell r="I53" t="str">
            <v>AGUA BIDONES</v>
          </cell>
          <cell r="J53" t="str">
            <v>BOTELLA AB</v>
          </cell>
          <cell r="K53" t="str">
            <v>BLU</v>
          </cell>
          <cell r="L53">
            <v>2351</v>
          </cell>
          <cell r="M53" t="str">
            <v>LOURDES ALEJANDRA LANDAIDA FRANCO (2351)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9</v>
          </cell>
          <cell r="AK53">
            <v>0</v>
          </cell>
          <cell r="AL53">
            <v>18</v>
          </cell>
          <cell r="AM53">
            <v>53</v>
          </cell>
          <cell r="AN53">
            <v>0</v>
          </cell>
          <cell r="AO53">
            <v>0</v>
          </cell>
          <cell r="AP53" t="str">
            <v>SV</v>
          </cell>
          <cell r="AQ53" t="str">
            <v>Q</v>
          </cell>
          <cell r="AR53" t="str">
            <v>SV</v>
          </cell>
          <cell r="AS53" t="str">
            <v>SV</v>
          </cell>
          <cell r="AT53" t="str">
            <v>Q</v>
          </cell>
          <cell r="AU53" t="str">
            <v>Q</v>
          </cell>
          <cell r="AV53">
            <v>15000.000004</v>
          </cell>
          <cell r="AW53">
            <v>15022.21336</v>
          </cell>
          <cell r="AX53">
            <v>20000</v>
          </cell>
          <cell r="AY53">
            <v>0.3333333329777779</v>
          </cell>
          <cell r="AZ53">
            <v>0.24999999980000001</v>
          </cell>
          <cell r="BC53">
            <v>-1</v>
          </cell>
          <cell r="BD53">
            <v>0</v>
          </cell>
          <cell r="BG53">
            <v>-1</v>
          </cell>
          <cell r="BH53">
            <v>0</v>
          </cell>
        </row>
        <row r="54">
          <cell r="B54" t="str">
            <v>35115</v>
          </cell>
          <cell r="C54" t="str">
            <v>7841112000211</v>
          </cell>
          <cell r="D54" t="str">
            <v>BIDON 20Lts BES</v>
          </cell>
          <cell r="E54">
            <v>1</v>
          </cell>
          <cell r="F54" t="str">
            <v>BEBIDAS</v>
          </cell>
          <cell r="G54" t="str">
            <v>BEBIDAS</v>
          </cell>
          <cell r="H54" t="str">
            <v>AGUAS</v>
          </cell>
          <cell r="I54" t="str">
            <v>AGUA BIDONES</v>
          </cell>
          <cell r="J54" t="str">
            <v>BOTELLA AB</v>
          </cell>
          <cell r="K54" t="str">
            <v>ENVASES RETORNABLES</v>
          </cell>
          <cell r="L54">
            <v>165</v>
          </cell>
          <cell r="M54" t="str">
            <v>BEBIDAS ENV. SALUDABLES (165)</v>
          </cell>
          <cell r="N54">
            <v>0</v>
          </cell>
          <cell r="O54">
            <v>14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1</v>
          </cell>
          <cell r="U54">
            <v>1</v>
          </cell>
          <cell r="V54">
            <v>0</v>
          </cell>
          <cell r="W54">
            <v>1</v>
          </cell>
          <cell r="X54">
            <v>0</v>
          </cell>
          <cell r="Y54">
            <v>0</v>
          </cell>
          <cell r="Z54">
            <v>2</v>
          </cell>
          <cell r="AA54">
            <v>1</v>
          </cell>
          <cell r="AB54">
            <v>4</v>
          </cell>
          <cell r="AC54">
            <v>3</v>
          </cell>
          <cell r="AD54">
            <v>0</v>
          </cell>
          <cell r="AE54">
            <v>0</v>
          </cell>
          <cell r="AF54">
            <v>2</v>
          </cell>
          <cell r="AG54">
            <v>0</v>
          </cell>
          <cell r="AH54">
            <v>0</v>
          </cell>
          <cell r="AI54">
            <v>0</v>
          </cell>
          <cell r="AJ54">
            <v>83</v>
          </cell>
          <cell r="AK54">
            <v>36</v>
          </cell>
          <cell r="AL54">
            <v>31</v>
          </cell>
          <cell r="AM54">
            <v>83</v>
          </cell>
          <cell r="AN54">
            <v>41</v>
          </cell>
          <cell r="AO54">
            <v>50</v>
          </cell>
          <cell r="AP54" t="str">
            <v>SV</v>
          </cell>
          <cell r="AQ54">
            <v>1080</v>
          </cell>
          <cell r="AR54" t="str">
            <v>SV</v>
          </cell>
          <cell r="AS54">
            <v>830</v>
          </cell>
          <cell r="AT54" t="str">
            <v>SV</v>
          </cell>
          <cell r="AU54" t="str">
            <v>SV</v>
          </cell>
          <cell r="AV54">
            <v>21000.00001</v>
          </cell>
          <cell r="AW54">
            <v>20999.999899999999</v>
          </cell>
          <cell r="AX54">
            <v>29900</v>
          </cell>
          <cell r="AY54">
            <v>0.42380952313151932</v>
          </cell>
          <cell r="AZ54">
            <v>0.29765886254180601</v>
          </cell>
          <cell r="BC54">
            <v>-1</v>
          </cell>
          <cell r="BD54">
            <v>0</v>
          </cell>
          <cell r="BG54">
            <v>-1</v>
          </cell>
          <cell r="BH54">
            <v>0</v>
          </cell>
        </row>
        <row r="55">
          <cell r="B55" t="str">
            <v>40996</v>
          </cell>
          <cell r="C55" t="str">
            <v>8800010083381</v>
          </cell>
          <cell r="D55" t="str">
            <v>BIDON 20Lts GOND WANA</v>
          </cell>
          <cell r="E55">
            <v>1</v>
          </cell>
          <cell r="F55" t="str">
            <v>BEBIDAS</v>
          </cell>
          <cell r="G55" t="str">
            <v>BEBIDAS</v>
          </cell>
          <cell r="H55" t="str">
            <v>AGUAS</v>
          </cell>
          <cell r="I55" t="str">
            <v>AGUA BIDONES</v>
          </cell>
          <cell r="J55" t="str">
            <v>BOTELLA AB</v>
          </cell>
          <cell r="K55" t="str">
            <v>ENVASES RETORNABLES</v>
          </cell>
          <cell r="L55">
            <v>1521</v>
          </cell>
          <cell r="M55" t="str">
            <v>BEBIDAS NATIVAS DEL PARAGUAY S.A. (1521)</v>
          </cell>
          <cell r="N55">
            <v>0</v>
          </cell>
          <cell r="O55">
            <v>0</v>
          </cell>
          <cell r="P55">
            <v>2</v>
          </cell>
          <cell r="Q55">
            <v>2</v>
          </cell>
          <cell r="R55">
            <v>0</v>
          </cell>
          <cell r="S55">
            <v>0</v>
          </cell>
          <cell r="T55">
            <v>1</v>
          </cell>
          <cell r="U55">
            <v>2</v>
          </cell>
          <cell r="V55">
            <v>0</v>
          </cell>
          <cell r="W55">
            <v>0</v>
          </cell>
          <cell r="X55">
            <v>2</v>
          </cell>
          <cell r="Y55">
            <v>2</v>
          </cell>
          <cell r="Z55">
            <v>0</v>
          </cell>
          <cell r="AA55">
            <v>0</v>
          </cell>
          <cell r="AB55">
            <v>2</v>
          </cell>
          <cell r="AC55">
            <v>2</v>
          </cell>
          <cell r="AD55">
            <v>0</v>
          </cell>
          <cell r="AE55">
            <v>0</v>
          </cell>
          <cell r="AF55">
            <v>2</v>
          </cell>
          <cell r="AG55">
            <v>2</v>
          </cell>
          <cell r="AH55">
            <v>0</v>
          </cell>
          <cell r="AI55">
            <v>0</v>
          </cell>
          <cell r="AJ55">
            <v>-2</v>
          </cell>
          <cell r="AK55">
            <v>-2</v>
          </cell>
          <cell r="AL55">
            <v>-2</v>
          </cell>
          <cell r="AM55">
            <v>0</v>
          </cell>
          <cell r="AN55">
            <v>0</v>
          </cell>
          <cell r="AO55">
            <v>10</v>
          </cell>
          <cell r="AP55" t="str">
            <v>Q</v>
          </cell>
          <cell r="AQ55" t="str">
            <v>Q</v>
          </cell>
          <cell r="AR55" t="str">
            <v>Q</v>
          </cell>
          <cell r="AS55" t="str">
            <v>Q</v>
          </cell>
          <cell r="AT55" t="str">
            <v>Q</v>
          </cell>
          <cell r="AU55" t="str">
            <v>SV</v>
          </cell>
          <cell r="AV55">
            <v>33500.000050000002</v>
          </cell>
          <cell r="AW55">
            <v>33499.999499999998</v>
          </cell>
          <cell r="AX55">
            <v>38500</v>
          </cell>
          <cell r="AY55">
            <v>0.14925372962797945</v>
          </cell>
          <cell r="AZ55">
            <v>0.12987012857142852</v>
          </cell>
          <cell r="BC55">
            <v>-1</v>
          </cell>
          <cell r="BD55">
            <v>0</v>
          </cell>
          <cell r="BG55">
            <v>-1</v>
          </cell>
          <cell r="BH55">
            <v>0</v>
          </cell>
        </row>
        <row r="56">
          <cell r="B56" t="str">
            <v>17904</v>
          </cell>
          <cell r="C56" t="str">
            <v>17904</v>
          </cell>
          <cell r="D56" t="str">
            <v>BIDON 20Lts SELTZ.</v>
          </cell>
          <cell r="E56">
            <v>1</v>
          </cell>
          <cell r="F56" t="str">
            <v>BEBIDAS</v>
          </cell>
          <cell r="G56" t="str">
            <v>BEBIDAS</v>
          </cell>
          <cell r="H56" t="str">
            <v>AGUAS</v>
          </cell>
          <cell r="I56" t="str">
            <v>AGUA BIDONES</v>
          </cell>
          <cell r="J56" t="str">
            <v>BOTELLA AB</v>
          </cell>
          <cell r="K56" t="str">
            <v>ENVASES RETORNABLES</v>
          </cell>
          <cell r="L56">
            <v>509</v>
          </cell>
          <cell r="M56" t="str">
            <v>SELTZ S.A. (509)</v>
          </cell>
          <cell r="N56">
            <v>2</v>
          </cell>
          <cell r="O56">
            <v>1</v>
          </cell>
          <cell r="P56">
            <v>0</v>
          </cell>
          <cell r="Q56">
            <v>1</v>
          </cell>
          <cell r="R56">
            <v>11</v>
          </cell>
          <cell r="S56">
            <v>12</v>
          </cell>
          <cell r="T56">
            <v>5</v>
          </cell>
          <cell r="U56">
            <v>9</v>
          </cell>
          <cell r="V56">
            <v>12</v>
          </cell>
          <cell r="W56">
            <v>6</v>
          </cell>
          <cell r="X56">
            <v>3</v>
          </cell>
          <cell r="Y56">
            <v>4</v>
          </cell>
          <cell r="Z56">
            <v>8</v>
          </cell>
          <cell r="AA56">
            <v>8</v>
          </cell>
          <cell r="AB56">
            <v>3</v>
          </cell>
          <cell r="AC56">
            <v>5</v>
          </cell>
          <cell r="AD56">
            <v>0</v>
          </cell>
          <cell r="AE56">
            <v>2</v>
          </cell>
          <cell r="AF56">
            <v>2</v>
          </cell>
          <cell r="AG56">
            <v>1</v>
          </cell>
          <cell r="AH56">
            <v>0</v>
          </cell>
          <cell r="AI56">
            <v>1</v>
          </cell>
          <cell r="AJ56">
            <v>372</v>
          </cell>
          <cell r="AK56">
            <v>621</v>
          </cell>
          <cell r="AL56">
            <v>191</v>
          </cell>
          <cell r="AM56">
            <v>203</v>
          </cell>
          <cell r="AN56">
            <v>205</v>
          </cell>
          <cell r="AO56">
            <v>49</v>
          </cell>
          <cell r="AP56">
            <v>11160</v>
          </cell>
          <cell r="AQ56">
            <v>2070</v>
          </cell>
          <cell r="AR56">
            <v>1432.5</v>
          </cell>
          <cell r="AS56">
            <v>1218</v>
          </cell>
          <cell r="AT56">
            <v>6150</v>
          </cell>
          <cell r="AU56">
            <v>1470</v>
          </cell>
          <cell r="AV56">
            <v>21000.00001</v>
          </cell>
          <cell r="AW56">
            <v>20637.6093</v>
          </cell>
          <cell r="AX56">
            <v>29900</v>
          </cell>
          <cell r="AY56">
            <v>0.42380952313151932</v>
          </cell>
          <cell r="AZ56">
            <v>0.29765886254180601</v>
          </cell>
          <cell r="BC56">
            <v>-1</v>
          </cell>
          <cell r="BD56">
            <v>0</v>
          </cell>
          <cell r="BG56">
            <v>-1</v>
          </cell>
          <cell r="BH56">
            <v>0</v>
          </cell>
        </row>
        <row r="57">
          <cell r="B57" t="str">
            <v>17903</v>
          </cell>
          <cell r="C57" t="str">
            <v>8800010013876</v>
          </cell>
          <cell r="D57" t="str">
            <v>AGUA MINERAL 20Lts SELTZ</v>
          </cell>
          <cell r="E57">
            <v>1</v>
          </cell>
          <cell r="F57" t="str">
            <v>BEBIDAS</v>
          </cell>
          <cell r="G57" t="str">
            <v>BEBIDAS</v>
          </cell>
          <cell r="H57" t="str">
            <v>AGUAS</v>
          </cell>
          <cell r="I57" t="str">
            <v>AGUA BIDONES</v>
          </cell>
          <cell r="J57" t="str">
            <v>AGUA AB</v>
          </cell>
          <cell r="K57" t="str">
            <v>SELTZ</v>
          </cell>
          <cell r="L57">
            <v>509</v>
          </cell>
          <cell r="M57" t="str">
            <v>SELTZ S.A. (509)</v>
          </cell>
          <cell r="N57">
            <v>327</v>
          </cell>
          <cell r="O57">
            <v>438</v>
          </cell>
          <cell r="P57">
            <v>343</v>
          </cell>
          <cell r="Q57">
            <v>342</v>
          </cell>
          <cell r="R57">
            <v>1467</v>
          </cell>
          <cell r="S57">
            <v>1663</v>
          </cell>
          <cell r="T57">
            <v>1249</v>
          </cell>
          <cell r="U57">
            <v>1158</v>
          </cell>
          <cell r="V57">
            <v>430</v>
          </cell>
          <cell r="W57">
            <v>328</v>
          </cell>
          <cell r="X57">
            <v>472</v>
          </cell>
          <cell r="Y57">
            <v>324</v>
          </cell>
          <cell r="Z57">
            <v>428</v>
          </cell>
          <cell r="AA57">
            <v>484</v>
          </cell>
          <cell r="AB57">
            <v>445</v>
          </cell>
          <cell r="AC57">
            <v>395</v>
          </cell>
          <cell r="AD57">
            <v>260</v>
          </cell>
          <cell r="AE57">
            <v>325</v>
          </cell>
          <cell r="AF57">
            <v>225</v>
          </cell>
          <cell r="AG57">
            <v>209</v>
          </cell>
          <cell r="AH57">
            <v>5</v>
          </cell>
          <cell r="AI57">
            <v>14</v>
          </cell>
          <cell r="AJ57">
            <v>106</v>
          </cell>
          <cell r="AK57">
            <v>492</v>
          </cell>
          <cell r="AL57">
            <v>122</v>
          </cell>
          <cell r="AM57">
            <v>94</v>
          </cell>
          <cell r="AN57">
            <v>52</v>
          </cell>
          <cell r="AO57">
            <v>39</v>
          </cell>
          <cell r="AP57">
            <v>9.2982456140350873</v>
          </cell>
          <cell r="AQ57">
            <v>12.746113989637307</v>
          </cell>
          <cell r="AR57">
            <v>11.296296296296296</v>
          </cell>
          <cell r="AS57">
            <v>7.1392405063291138</v>
          </cell>
          <cell r="AT57">
            <v>7.464114832535885</v>
          </cell>
          <cell r="AU57">
            <v>83.571428571428569</v>
          </cell>
          <cell r="AV57">
            <v>11899.999980000001</v>
          </cell>
          <cell r="AW57">
            <v>11899.99987</v>
          </cell>
          <cell r="AX57">
            <v>13900</v>
          </cell>
          <cell r="AY57">
            <v>0.16806722885389447</v>
          </cell>
          <cell r="AZ57">
            <v>0.14388489352517983</v>
          </cell>
          <cell r="BA57">
            <v>13500</v>
          </cell>
          <cell r="BB57">
            <v>3</v>
          </cell>
          <cell r="BC57">
            <v>0.13445378341925007</v>
          </cell>
          <cell r="BD57">
            <v>0.11851851999999996</v>
          </cell>
          <cell r="BE57">
            <v>0</v>
          </cell>
          <cell r="BF57">
            <v>0</v>
          </cell>
          <cell r="BG57">
            <v>-1</v>
          </cell>
          <cell r="BH57">
            <v>0</v>
          </cell>
        </row>
        <row r="58">
          <cell r="B58" t="str">
            <v>40995</v>
          </cell>
          <cell r="C58" t="str">
            <v>7842117000152</v>
          </cell>
          <cell r="D58" t="str">
            <v>AGUA MINERAL NATURAL 20Lts GOND WANA</v>
          </cell>
          <cell r="E58">
            <v>1</v>
          </cell>
          <cell r="F58" t="str">
            <v>BEBIDAS</v>
          </cell>
          <cell r="G58" t="str">
            <v>BEBIDAS</v>
          </cell>
          <cell r="H58" t="str">
            <v>AGUAS</v>
          </cell>
          <cell r="I58" t="str">
            <v>AGUA BIDONES</v>
          </cell>
          <cell r="J58" t="str">
            <v>AGUA AB</v>
          </cell>
          <cell r="K58" t="str">
            <v>GOND WANA</v>
          </cell>
          <cell r="L58">
            <v>1521</v>
          </cell>
          <cell r="M58" t="str">
            <v>BEBIDAS NATIVAS DEL PARAGUAY S.A. (1521)</v>
          </cell>
          <cell r="N58">
            <v>0</v>
          </cell>
          <cell r="O58">
            <v>0</v>
          </cell>
          <cell r="P58">
            <v>7</v>
          </cell>
          <cell r="Q58">
            <v>26</v>
          </cell>
          <cell r="R58">
            <v>0</v>
          </cell>
          <cell r="S58">
            <v>0</v>
          </cell>
          <cell r="T58">
            <v>4</v>
          </cell>
          <cell r="U58">
            <v>13</v>
          </cell>
          <cell r="V58">
            <v>0</v>
          </cell>
          <cell r="W58">
            <v>0</v>
          </cell>
          <cell r="X58">
            <v>7</v>
          </cell>
          <cell r="Y58">
            <v>10</v>
          </cell>
          <cell r="Z58">
            <v>0</v>
          </cell>
          <cell r="AA58">
            <v>0</v>
          </cell>
          <cell r="AB58">
            <v>7</v>
          </cell>
          <cell r="AC58">
            <v>11</v>
          </cell>
          <cell r="AD58">
            <v>0</v>
          </cell>
          <cell r="AE58">
            <v>0</v>
          </cell>
          <cell r="AF58">
            <v>6</v>
          </cell>
          <cell r="AG58">
            <v>11</v>
          </cell>
          <cell r="AH58">
            <v>0</v>
          </cell>
          <cell r="AI58">
            <v>0</v>
          </cell>
          <cell r="AJ58">
            <v>6</v>
          </cell>
          <cell r="AK58">
            <v>17</v>
          </cell>
          <cell r="AL58">
            <v>5</v>
          </cell>
          <cell r="AM58">
            <v>4</v>
          </cell>
          <cell r="AN58">
            <v>9</v>
          </cell>
          <cell r="AO58">
            <v>10</v>
          </cell>
          <cell r="AP58">
            <v>6.9230769230769234</v>
          </cell>
          <cell r="AQ58">
            <v>39.230769230769234</v>
          </cell>
          <cell r="AR58">
            <v>15</v>
          </cell>
          <cell r="AS58">
            <v>10.90909090909091</v>
          </cell>
          <cell r="AT58">
            <v>24.545454545454547</v>
          </cell>
          <cell r="AU58" t="str">
            <v>SV</v>
          </cell>
          <cell r="AV58">
            <v>19000.000029999999</v>
          </cell>
          <cell r="AW58">
            <v>18999.999810000001</v>
          </cell>
          <cell r="AX58">
            <v>21900</v>
          </cell>
          <cell r="AY58">
            <v>0.15263157712742381</v>
          </cell>
          <cell r="AZ58">
            <v>0.13242008995433793</v>
          </cell>
          <cell r="BA58">
            <v>21500</v>
          </cell>
          <cell r="BB58">
            <v>3</v>
          </cell>
          <cell r="BC58">
            <v>0.13157894558171757</v>
          </cell>
          <cell r="BD58">
            <v>0.11627906837209306</v>
          </cell>
          <cell r="BE58">
            <v>0</v>
          </cell>
          <cell r="BF58">
            <v>0</v>
          </cell>
          <cell r="BG58">
            <v>-1</v>
          </cell>
          <cell r="BH58">
            <v>0</v>
          </cell>
        </row>
        <row r="59">
          <cell r="B59" t="str">
            <v>24381</v>
          </cell>
          <cell r="C59" t="str">
            <v>8800010031726</v>
          </cell>
          <cell r="D59" t="str">
            <v>AGUA MINERAL 20Lts BLU</v>
          </cell>
          <cell r="E59">
            <v>1</v>
          </cell>
          <cell r="F59" t="str">
            <v>BEBIDAS</v>
          </cell>
          <cell r="G59" t="str">
            <v>BEBIDAS</v>
          </cell>
          <cell r="H59" t="str">
            <v>AGUAS</v>
          </cell>
          <cell r="I59" t="str">
            <v>AGUA BIDONES</v>
          </cell>
          <cell r="J59" t="str">
            <v>AGUA AB</v>
          </cell>
          <cell r="K59" t="str">
            <v>BLU</v>
          </cell>
          <cell r="L59">
            <v>2351</v>
          </cell>
          <cell r="M59" t="str">
            <v>LOURDES ALEJANDRA LANDAIDA FRANCO (2351)</v>
          </cell>
          <cell r="N59">
            <v>1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22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 t="str">
            <v>SV</v>
          </cell>
          <cell r="AQ59" t="str">
            <v>Q</v>
          </cell>
          <cell r="AR59" t="str">
            <v>Q</v>
          </cell>
          <cell r="AS59" t="str">
            <v>Q</v>
          </cell>
          <cell r="AT59" t="str">
            <v>Q</v>
          </cell>
          <cell r="AU59" t="str">
            <v>Q</v>
          </cell>
          <cell r="AV59">
            <v>7999.9999969999999</v>
          </cell>
          <cell r="AW59">
            <v>7999.9998100000003</v>
          </cell>
          <cell r="AX59">
            <v>10900</v>
          </cell>
          <cell r="AY59">
            <v>0.36250000051093756</v>
          </cell>
          <cell r="AZ59">
            <v>0.26605504614678899</v>
          </cell>
          <cell r="BA59">
            <v>10500</v>
          </cell>
          <cell r="BB59">
            <v>3</v>
          </cell>
          <cell r="BC59">
            <v>0.31250000049218762</v>
          </cell>
          <cell r="BD59">
            <v>0.2380952383809524</v>
          </cell>
          <cell r="BE59">
            <v>0</v>
          </cell>
          <cell r="BF59">
            <v>0</v>
          </cell>
          <cell r="BG59">
            <v>-1</v>
          </cell>
          <cell r="BH59">
            <v>0</v>
          </cell>
        </row>
        <row r="60">
          <cell r="B60" t="str">
            <v>35114</v>
          </cell>
          <cell r="C60" t="str">
            <v>7841112000204</v>
          </cell>
          <cell r="D60" t="str">
            <v>AGUA MINERAL S/GAS 20Lts BES</v>
          </cell>
          <cell r="E60">
            <v>1</v>
          </cell>
          <cell r="F60" t="str">
            <v>BEBIDAS</v>
          </cell>
          <cell r="G60" t="str">
            <v>BEBIDAS</v>
          </cell>
          <cell r="H60" t="str">
            <v>AGUAS</v>
          </cell>
          <cell r="I60" t="str">
            <v>AGUA BIDONES</v>
          </cell>
          <cell r="J60" t="str">
            <v>AGUA AB</v>
          </cell>
          <cell r="K60" t="str">
            <v>BES</v>
          </cell>
          <cell r="L60">
            <v>165</v>
          </cell>
          <cell r="M60" t="str">
            <v>BEBIDAS ENV. SALUDABLES (165)</v>
          </cell>
          <cell r="N60">
            <v>31</v>
          </cell>
          <cell r="O60">
            <v>108</v>
          </cell>
          <cell r="P60">
            <v>14</v>
          </cell>
          <cell r="Q60">
            <v>20</v>
          </cell>
          <cell r="R60">
            <v>57</v>
          </cell>
          <cell r="S60">
            <v>60</v>
          </cell>
          <cell r="T60">
            <v>59</v>
          </cell>
          <cell r="U60">
            <v>44</v>
          </cell>
          <cell r="V60">
            <v>97</v>
          </cell>
          <cell r="W60">
            <v>76</v>
          </cell>
          <cell r="X60">
            <v>133</v>
          </cell>
          <cell r="Y60">
            <v>106</v>
          </cell>
          <cell r="Z60">
            <v>67</v>
          </cell>
          <cell r="AA60">
            <v>85</v>
          </cell>
          <cell r="AB60">
            <v>79</v>
          </cell>
          <cell r="AC60">
            <v>67</v>
          </cell>
          <cell r="AD60">
            <v>60</v>
          </cell>
          <cell r="AE60">
            <v>85</v>
          </cell>
          <cell r="AF60">
            <v>80</v>
          </cell>
          <cell r="AG60">
            <v>64</v>
          </cell>
          <cell r="AH60">
            <v>1</v>
          </cell>
          <cell r="AI60">
            <v>5</v>
          </cell>
          <cell r="AJ60">
            <v>38</v>
          </cell>
          <cell r="AK60">
            <v>6</v>
          </cell>
          <cell r="AL60">
            <v>33</v>
          </cell>
          <cell r="AM60">
            <v>57</v>
          </cell>
          <cell r="AN60">
            <v>66</v>
          </cell>
          <cell r="AO60">
            <v>45</v>
          </cell>
          <cell r="AP60">
            <v>57</v>
          </cell>
          <cell r="AQ60">
            <v>4.0909090909090908</v>
          </cell>
          <cell r="AR60">
            <v>9.3396226415094343</v>
          </cell>
          <cell r="AS60">
            <v>25.522388059701491</v>
          </cell>
          <cell r="AT60">
            <v>30.9375</v>
          </cell>
          <cell r="AU60">
            <v>270</v>
          </cell>
          <cell r="AV60">
            <v>11899.999980000001</v>
          </cell>
          <cell r="AW60">
            <v>11899.99987</v>
          </cell>
          <cell r="AX60">
            <v>14250</v>
          </cell>
          <cell r="AY60">
            <v>0.19747899360920829</v>
          </cell>
          <cell r="AZ60">
            <v>0.16491228210526312</v>
          </cell>
          <cell r="BA60">
            <v>13900</v>
          </cell>
          <cell r="BB60">
            <v>3</v>
          </cell>
          <cell r="BC60">
            <v>0.16806722885389447</v>
          </cell>
          <cell r="BD60">
            <v>0.14388489352517983</v>
          </cell>
          <cell r="BE60">
            <v>0</v>
          </cell>
          <cell r="BF60">
            <v>0</v>
          </cell>
          <cell r="BG60">
            <v>-1</v>
          </cell>
          <cell r="BH60">
            <v>0</v>
          </cell>
        </row>
        <row r="61">
          <cell r="B61" t="str">
            <v>6245</v>
          </cell>
          <cell r="C61" t="str">
            <v>7840017202157</v>
          </cell>
          <cell r="D61" t="str">
            <v>AGUA MINERAL C/GAS 2Lts SELTZ</v>
          </cell>
          <cell r="E61">
            <v>6</v>
          </cell>
          <cell r="F61" t="str">
            <v>BEBIDAS</v>
          </cell>
          <cell r="G61" t="str">
            <v>BEBIDAS</v>
          </cell>
          <cell r="H61" t="str">
            <v>AGUAS</v>
          </cell>
          <cell r="I61" t="str">
            <v>AGUA MINERAL</v>
          </cell>
          <cell r="J61" t="str">
            <v>CON GAS -AM</v>
          </cell>
          <cell r="K61" t="str">
            <v>SELTZ</v>
          </cell>
          <cell r="L61">
            <v>509</v>
          </cell>
          <cell r="M61" t="str">
            <v>SELTZ S.A. (509)</v>
          </cell>
          <cell r="N61">
            <v>119</v>
          </cell>
          <cell r="O61">
            <v>195</v>
          </cell>
          <cell r="P61">
            <v>86</v>
          </cell>
          <cell r="Q61">
            <v>82</v>
          </cell>
          <cell r="R61">
            <v>82</v>
          </cell>
          <cell r="S61">
            <v>240</v>
          </cell>
          <cell r="T61">
            <v>151</v>
          </cell>
          <cell r="U61">
            <v>189</v>
          </cell>
          <cell r="V61">
            <v>34</v>
          </cell>
          <cell r="W61">
            <v>105</v>
          </cell>
          <cell r="X61">
            <v>94</v>
          </cell>
          <cell r="Y61">
            <v>57</v>
          </cell>
          <cell r="Z61">
            <v>48</v>
          </cell>
          <cell r="AA61">
            <v>111</v>
          </cell>
          <cell r="AB61">
            <v>59</v>
          </cell>
          <cell r="AC61">
            <v>52</v>
          </cell>
          <cell r="AD61">
            <v>63</v>
          </cell>
          <cell r="AE61">
            <v>121</v>
          </cell>
          <cell r="AF61">
            <v>70</v>
          </cell>
          <cell r="AG61">
            <v>80</v>
          </cell>
          <cell r="AH61">
            <v>0</v>
          </cell>
          <cell r="AI61">
            <v>1</v>
          </cell>
          <cell r="AJ61">
            <v>113</v>
          </cell>
          <cell r="AK61">
            <v>68</v>
          </cell>
          <cell r="AL61">
            <v>0</v>
          </cell>
          <cell r="AM61">
            <v>42</v>
          </cell>
          <cell r="AN61">
            <v>5</v>
          </cell>
          <cell r="AO61">
            <v>59</v>
          </cell>
          <cell r="AP61">
            <v>41.341463414634141</v>
          </cell>
          <cell r="AQ61">
            <v>10.793650793650793</v>
          </cell>
          <cell r="AR61" t="str">
            <v>Q</v>
          </cell>
          <cell r="AS61">
            <v>24.23076923076923</v>
          </cell>
          <cell r="AT61">
            <v>1.875</v>
          </cell>
          <cell r="AU61">
            <v>1770</v>
          </cell>
          <cell r="AV61">
            <v>2600</v>
          </cell>
          <cell r="AW61">
            <v>2599.8651799999998</v>
          </cell>
          <cell r="AX61">
            <v>3250</v>
          </cell>
          <cell r="AY61">
            <v>0.25</v>
          </cell>
          <cell r="AZ61">
            <v>0.2</v>
          </cell>
          <cell r="BA61">
            <v>3150</v>
          </cell>
          <cell r="BB61">
            <v>6</v>
          </cell>
          <cell r="BC61">
            <v>0.21153846153846145</v>
          </cell>
          <cell r="BD61">
            <v>0.17460317460317459</v>
          </cell>
          <cell r="BE61">
            <v>0</v>
          </cell>
          <cell r="BF61">
            <v>0</v>
          </cell>
          <cell r="BG61">
            <v>-1</v>
          </cell>
          <cell r="BH61">
            <v>0</v>
          </cell>
        </row>
        <row r="62">
          <cell r="B62" t="str">
            <v>6246</v>
          </cell>
          <cell r="C62" t="str">
            <v>7840017202126</v>
          </cell>
          <cell r="D62" t="str">
            <v>AGUA MINERAL C/GAS 500ml SELTZ</v>
          </cell>
          <cell r="E62">
            <v>12</v>
          </cell>
          <cell r="F62" t="str">
            <v>BEBIDAS</v>
          </cell>
          <cell r="G62" t="str">
            <v>BEBIDAS</v>
          </cell>
          <cell r="H62" t="str">
            <v>AGUAS</v>
          </cell>
          <cell r="I62" t="str">
            <v>AGUA MINERAL</v>
          </cell>
          <cell r="J62" t="str">
            <v>CON GAS -AM</v>
          </cell>
          <cell r="K62" t="str">
            <v>SELTZ</v>
          </cell>
          <cell r="L62">
            <v>509</v>
          </cell>
          <cell r="M62" t="str">
            <v>SELTZ S.A. (509)</v>
          </cell>
          <cell r="N62">
            <v>353</v>
          </cell>
          <cell r="O62">
            <v>468</v>
          </cell>
          <cell r="P62">
            <v>568</v>
          </cell>
          <cell r="Q62">
            <v>478</v>
          </cell>
          <cell r="R62">
            <v>992</v>
          </cell>
          <cell r="S62">
            <v>1200</v>
          </cell>
          <cell r="T62">
            <v>1048</v>
          </cell>
          <cell r="U62">
            <v>1393</v>
          </cell>
          <cell r="V62">
            <v>219</v>
          </cell>
          <cell r="W62">
            <v>333</v>
          </cell>
          <cell r="X62">
            <v>354</v>
          </cell>
          <cell r="Y62">
            <v>311</v>
          </cell>
          <cell r="Z62">
            <v>202</v>
          </cell>
          <cell r="AA62">
            <v>294</v>
          </cell>
          <cell r="AB62">
            <v>314</v>
          </cell>
          <cell r="AC62">
            <v>309</v>
          </cell>
          <cell r="AD62">
            <v>306</v>
          </cell>
          <cell r="AE62">
            <v>518</v>
          </cell>
          <cell r="AF62">
            <v>157</v>
          </cell>
          <cell r="AG62">
            <v>255</v>
          </cell>
          <cell r="AH62">
            <v>42</v>
          </cell>
          <cell r="AI62">
            <v>63</v>
          </cell>
          <cell r="AJ62">
            <v>263</v>
          </cell>
          <cell r="AK62">
            <v>168</v>
          </cell>
          <cell r="AL62">
            <v>484</v>
          </cell>
          <cell r="AM62">
            <v>296</v>
          </cell>
          <cell r="AN62">
            <v>212</v>
          </cell>
          <cell r="AO62">
            <v>60</v>
          </cell>
          <cell r="AP62">
            <v>16.506276150627617</v>
          </cell>
          <cell r="AQ62">
            <v>3.6180904522613062</v>
          </cell>
          <cell r="AR62">
            <v>46.688102893890672</v>
          </cell>
          <cell r="AS62">
            <v>28.737864077669901</v>
          </cell>
          <cell r="AT62">
            <v>24.941176470588236</v>
          </cell>
          <cell r="AU62">
            <v>28.571428571428569</v>
          </cell>
          <cell r="AV62">
            <v>1160</v>
          </cell>
          <cell r="AW62">
            <v>1159.9996100000001</v>
          </cell>
          <cell r="AX62">
            <v>1650</v>
          </cell>
          <cell r="AY62">
            <v>0.42241379310344818</v>
          </cell>
          <cell r="AZ62">
            <v>0.29696969696969699</v>
          </cell>
          <cell r="BA62">
            <v>1491.6666700000001</v>
          </cell>
          <cell r="BB62">
            <v>12</v>
          </cell>
          <cell r="BC62">
            <v>0.28591954310344825</v>
          </cell>
          <cell r="BD62">
            <v>0.22234637045285729</v>
          </cell>
          <cell r="BE62">
            <v>0</v>
          </cell>
          <cell r="BF62">
            <v>0</v>
          </cell>
          <cell r="BG62">
            <v>-1</v>
          </cell>
          <cell r="BH62">
            <v>0</v>
          </cell>
        </row>
        <row r="63">
          <cell r="B63" t="str">
            <v>6247</v>
          </cell>
          <cell r="C63" t="str">
            <v>7840017230150</v>
          </cell>
          <cell r="D63" t="str">
            <v>SODA SIFON 2Lts SELTZ</v>
          </cell>
          <cell r="E63">
            <v>4</v>
          </cell>
          <cell r="F63" t="str">
            <v>BEBIDAS</v>
          </cell>
          <cell r="G63" t="str">
            <v>BEBIDAS</v>
          </cell>
          <cell r="H63" t="str">
            <v>AGUAS</v>
          </cell>
          <cell r="I63" t="str">
            <v>AGUA MINERAL</v>
          </cell>
          <cell r="J63" t="str">
            <v>CON GAS -AM</v>
          </cell>
          <cell r="K63" t="str">
            <v>SELTZ</v>
          </cell>
          <cell r="L63">
            <v>509</v>
          </cell>
          <cell r="M63" t="str">
            <v>SELTZ S.A. (509)</v>
          </cell>
          <cell r="N63">
            <v>60</v>
          </cell>
          <cell r="O63">
            <v>120</v>
          </cell>
          <cell r="P63">
            <v>72</v>
          </cell>
          <cell r="Q63">
            <v>120</v>
          </cell>
          <cell r="R63">
            <v>60</v>
          </cell>
          <cell r="S63">
            <v>120</v>
          </cell>
          <cell r="T63">
            <v>141</v>
          </cell>
          <cell r="U63">
            <v>165</v>
          </cell>
          <cell r="V63">
            <v>68</v>
          </cell>
          <cell r="W63">
            <v>60</v>
          </cell>
          <cell r="X63">
            <v>24</v>
          </cell>
          <cell r="Y63">
            <v>24</v>
          </cell>
          <cell r="Z63">
            <v>119</v>
          </cell>
          <cell r="AA63">
            <v>119</v>
          </cell>
          <cell r="AB63">
            <v>72</v>
          </cell>
          <cell r="AC63">
            <v>72</v>
          </cell>
          <cell r="AD63">
            <v>60</v>
          </cell>
          <cell r="AE63">
            <v>76</v>
          </cell>
          <cell r="AF63">
            <v>92</v>
          </cell>
          <cell r="AG63">
            <v>61</v>
          </cell>
          <cell r="AH63">
            <v>2</v>
          </cell>
          <cell r="AI63">
            <v>38</v>
          </cell>
          <cell r="AJ63">
            <v>19</v>
          </cell>
          <cell r="AK63">
            <v>30</v>
          </cell>
          <cell r="AL63">
            <v>4</v>
          </cell>
          <cell r="AM63">
            <v>1</v>
          </cell>
          <cell r="AN63">
            <v>0</v>
          </cell>
          <cell r="AO63">
            <v>47</v>
          </cell>
          <cell r="AP63">
            <v>4.75</v>
          </cell>
          <cell r="AQ63">
            <v>5.454545454545455</v>
          </cell>
          <cell r="AR63">
            <v>5</v>
          </cell>
          <cell r="AS63">
            <v>0.41666666666666663</v>
          </cell>
          <cell r="AT63" t="str">
            <v>Q</v>
          </cell>
          <cell r="AU63">
            <v>37.10526315789474</v>
          </cell>
          <cell r="AV63">
            <v>6000</v>
          </cell>
          <cell r="AW63">
            <v>5999.9998299999997</v>
          </cell>
          <cell r="AX63">
            <v>7150</v>
          </cell>
          <cell r="AY63">
            <v>0.19166666666666665</v>
          </cell>
          <cell r="AZ63">
            <v>0.16083916083916083</v>
          </cell>
          <cell r="BA63">
            <v>6900</v>
          </cell>
          <cell r="BB63">
            <v>6</v>
          </cell>
          <cell r="BC63">
            <v>0.14999999999999991</v>
          </cell>
          <cell r="BD63">
            <v>0.13043478260869565</v>
          </cell>
          <cell r="BE63">
            <v>0</v>
          </cell>
          <cell r="BF63">
            <v>0</v>
          </cell>
          <cell r="BG63">
            <v>-1</v>
          </cell>
          <cell r="BH63">
            <v>0</v>
          </cell>
        </row>
        <row r="64">
          <cell r="B64" t="str">
            <v>3857</v>
          </cell>
          <cell r="C64" t="str">
            <v>7840981000100</v>
          </cell>
          <cell r="D64" t="str">
            <v>AGUA MINERAL C/GAS 2Lts DE LA COSTA</v>
          </cell>
          <cell r="E64">
            <v>6</v>
          </cell>
          <cell r="F64" t="str">
            <v>BEBIDAS</v>
          </cell>
          <cell r="G64" t="str">
            <v>BEBIDAS</v>
          </cell>
          <cell r="H64" t="str">
            <v>AGUAS</v>
          </cell>
          <cell r="I64" t="str">
            <v>AGUA MINERAL</v>
          </cell>
          <cell r="J64" t="str">
            <v>CON GAS -AM</v>
          </cell>
          <cell r="K64" t="str">
            <v>DE LA COSTA</v>
          </cell>
          <cell r="L64">
            <v>87</v>
          </cell>
          <cell r="M64" t="str">
            <v>EMBOTELLADORA CENTRAL (87)</v>
          </cell>
          <cell r="N64">
            <v>300</v>
          </cell>
          <cell r="O64">
            <v>312</v>
          </cell>
          <cell r="P64">
            <v>203</v>
          </cell>
          <cell r="Q64">
            <v>163</v>
          </cell>
          <cell r="R64">
            <v>468</v>
          </cell>
          <cell r="S64">
            <v>544</v>
          </cell>
          <cell r="T64">
            <v>310</v>
          </cell>
          <cell r="U64">
            <v>295</v>
          </cell>
          <cell r="V64">
            <v>138</v>
          </cell>
          <cell r="W64">
            <v>177</v>
          </cell>
          <cell r="X64">
            <v>140</v>
          </cell>
          <cell r="Y64">
            <v>124</v>
          </cell>
          <cell r="Z64">
            <v>258</v>
          </cell>
          <cell r="AA64">
            <v>277</v>
          </cell>
          <cell r="AB64">
            <v>183</v>
          </cell>
          <cell r="AC64">
            <v>180</v>
          </cell>
          <cell r="AD64">
            <v>206</v>
          </cell>
          <cell r="AE64">
            <v>195</v>
          </cell>
          <cell r="AF64">
            <v>193</v>
          </cell>
          <cell r="AG64">
            <v>171</v>
          </cell>
          <cell r="AH64">
            <v>7</v>
          </cell>
          <cell r="AI64">
            <v>16</v>
          </cell>
          <cell r="AJ64">
            <v>267</v>
          </cell>
          <cell r="AK64">
            <v>263</v>
          </cell>
          <cell r="AL64">
            <v>150</v>
          </cell>
          <cell r="AM64">
            <v>215</v>
          </cell>
          <cell r="AN64">
            <v>200</v>
          </cell>
          <cell r="AO64">
            <v>110</v>
          </cell>
          <cell r="AP64">
            <v>49.141104294478531</v>
          </cell>
          <cell r="AQ64">
            <v>26.745762711864408</v>
          </cell>
          <cell r="AR64">
            <v>36.29032258064516</v>
          </cell>
          <cell r="AS64">
            <v>35.833333333333336</v>
          </cell>
          <cell r="AT64">
            <v>35.087719298245609</v>
          </cell>
          <cell r="AU64">
            <v>206.25</v>
          </cell>
          <cell r="AV64">
            <v>2759.9999899999998</v>
          </cell>
          <cell r="AW64">
            <v>2759.99064</v>
          </cell>
          <cell r="AX64">
            <v>3250</v>
          </cell>
          <cell r="AY64">
            <v>0.17753623615049374</v>
          </cell>
          <cell r="AZ64">
            <v>0.1507692338461539</v>
          </cell>
          <cell r="BA64">
            <v>3150</v>
          </cell>
          <cell r="BB64">
            <v>6</v>
          </cell>
          <cell r="BC64">
            <v>0.1413043519612478</v>
          </cell>
          <cell r="BD64">
            <v>0.12380952698412705</v>
          </cell>
          <cell r="BE64">
            <v>3090</v>
          </cell>
          <cell r="BF64">
            <v>12</v>
          </cell>
          <cell r="BG64">
            <v>0.1195652214477001</v>
          </cell>
          <cell r="BH64">
            <v>0.10679611974110038</v>
          </cell>
        </row>
        <row r="65">
          <cell r="B65" t="str">
            <v>9849</v>
          </cell>
          <cell r="C65" t="str">
            <v>7840981000094</v>
          </cell>
          <cell r="D65" t="str">
            <v>AGUA MINERAL C/GAS 500ml DE LA COSTA</v>
          </cell>
          <cell r="E65">
            <v>12</v>
          </cell>
          <cell r="F65" t="str">
            <v>BEBIDAS</v>
          </cell>
          <cell r="G65" t="str">
            <v>BEBIDAS</v>
          </cell>
          <cell r="H65" t="str">
            <v>AGUAS</v>
          </cell>
          <cell r="I65" t="str">
            <v>AGUA MINERAL</v>
          </cell>
          <cell r="J65" t="str">
            <v>CON GAS -AM</v>
          </cell>
          <cell r="K65" t="str">
            <v>DE LA COSTA</v>
          </cell>
          <cell r="L65">
            <v>87</v>
          </cell>
          <cell r="M65" t="str">
            <v>EMBOTELLADORA CENTRAL (87)</v>
          </cell>
          <cell r="N65">
            <v>2999</v>
          </cell>
          <cell r="O65">
            <v>3711</v>
          </cell>
          <cell r="P65">
            <v>2060</v>
          </cell>
          <cell r="Q65">
            <v>1954</v>
          </cell>
          <cell r="R65">
            <v>4052</v>
          </cell>
          <cell r="S65">
            <v>4595</v>
          </cell>
          <cell r="T65">
            <v>3863</v>
          </cell>
          <cell r="U65">
            <v>4226</v>
          </cell>
          <cell r="V65">
            <v>919</v>
          </cell>
          <cell r="W65">
            <v>1489</v>
          </cell>
          <cell r="X65">
            <v>693</v>
          </cell>
          <cell r="Y65">
            <v>945</v>
          </cell>
          <cell r="Z65">
            <v>1684</v>
          </cell>
          <cell r="AA65">
            <v>1927</v>
          </cell>
          <cell r="AB65">
            <v>1006</v>
          </cell>
          <cell r="AC65">
            <v>1284</v>
          </cell>
          <cell r="AD65">
            <v>1939</v>
          </cell>
          <cell r="AE65">
            <v>2751</v>
          </cell>
          <cell r="AF65">
            <v>2089</v>
          </cell>
          <cell r="AG65">
            <v>2248</v>
          </cell>
          <cell r="AH65">
            <v>38</v>
          </cell>
          <cell r="AI65">
            <v>101</v>
          </cell>
          <cell r="AJ65">
            <v>2568</v>
          </cell>
          <cell r="AK65">
            <v>5267</v>
          </cell>
          <cell r="AL65">
            <v>1042</v>
          </cell>
          <cell r="AM65">
            <v>2243</v>
          </cell>
          <cell r="AN65">
            <v>3566</v>
          </cell>
          <cell r="AO65">
            <v>722</v>
          </cell>
          <cell r="AP65">
            <v>39.42681678607984</v>
          </cell>
          <cell r="AQ65">
            <v>37.389966871746331</v>
          </cell>
          <cell r="AR65">
            <v>33.079365079365083</v>
          </cell>
          <cell r="AS65">
            <v>52.40654205607477</v>
          </cell>
          <cell r="AT65">
            <v>47.588967971530252</v>
          </cell>
          <cell r="AU65">
            <v>214.45544554455446</v>
          </cell>
          <cell r="AV65">
            <v>1380.0000500000001</v>
          </cell>
          <cell r="AW65">
            <v>1379.99983</v>
          </cell>
          <cell r="AX65">
            <v>1600</v>
          </cell>
          <cell r="AY65">
            <v>0.1594202478470923</v>
          </cell>
          <cell r="AZ65">
            <v>0.13749996874999992</v>
          </cell>
          <cell r="BA65">
            <v>1550</v>
          </cell>
          <cell r="BB65">
            <v>12</v>
          </cell>
          <cell r="BC65">
            <v>0.12318836510187081</v>
          </cell>
          <cell r="BD65">
            <v>0.10967738709677413</v>
          </cell>
          <cell r="BE65">
            <v>1490</v>
          </cell>
          <cell r="BF65">
            <v>24</v>
          </cell>
          <cell r="BG65">
            <v>7.9710105807604847E-2</v>
          </cell>
          <cell r="BH65">
            <v>7.3825469798657645E-2</v>
          </cell>
        </row>
        <row r="66">
          <cell r="B66" t="str">
            <v>4096</v>
          </cell>
          <cell r="C66" t="str">
            <v>7841112000068</v>
          </cell>
          <cell r="D66" t="str">
            <v>AGUA MINERAL C/GAS 2Lts  AGUA BES</v>
          </cell>
          <cell r="E66">
            <v>6</v>
          </cell>
          <cell r="F66" t="str">
            <v>BEBIDAS</v>
          </cell>
          <cell r="G66" t="str">
            <v>BEBIDAS</v>
          </cell>
          <cell r="H66" t="str">
            <v>AGUAS</v>
          </cell>
          <cell r="I66" t="str">
            <v>AGUA MINERAL</v>
          </cell>
          <cell r="J66" t="str">
            <v>CON GAS -AM</v>
          </cell>
          <cell r="K66" t="str">
            <v>AGUA BES</v>
          </cell>
          <cell r="L66">
            <v>165</v>
          </cell>
          <cell r="M66" t="str">
            <v>BEBIDAS ENV. SALUDABLES (165)</v>
          </cell>
          <cell r="N66">
            <v>114</v>
          </cell>
          <cell r="O66">
            <v>97</v>
          </cell>
          <cell r="P66">
            <v>95</v>
          </cell>
          <cell r="Q66">
            <v>61</v>
          </cell>
          <cell r="R66">
            <v>77</v>
          </cell>
          <cell r="S66">
            <v>0</v>
          </cell>
          <cell r="T66">
            <v>30</v>
          </cell>
          <cell r="U66">
            <v>60</v>
          </cell>
          <cell r="V66">
            <v>68</v>
          </cell>
          <cell r="W66">
            <v>18</v>
          </cell>
          <cell r="X66">
            <v>18</v>
          </cell>
          <cell r="Y66">
            <v>18</v>
          </cell>
          <cell r="Z66">
            <v>67</v>
          </cell>
          <cell r="AA66">
            <v>0</v>
          </cell>
          <cell r="AB66">
            <v>12</v>
          </cell>
          <cell r="AC66">
            <v>18</v>
          </cell>
          <cell r="AD66">
            <v>78</v>
          </cell>
          <cell r="AE66">
            <v>27</v>
          </cell>
          <cell r="AF66">
            <v>3</v>
          </cell>
          <cell r="AG66">
            <v>7</v>
          </cell>
          <cell r="AH66">
            <v>3</v>
          </cell>
          <cell r="AI66">
            <v>8</v>
          </cell>
          <cell r="AJ66">
            <v>115</v>
          </cell>
          <cell r="AK66">
            <v>22</v>
          </cell>
          <cell r="AL66">
            <v>19</v>
          </cell>
          <cell r="AM66">
            <v>18</v>
          </cell>
          <cell r="AN66">
            <v>42</v>
          </cell>
          <cell r="AO66">
            <v>57</v>
          </cell>
          <cell r="AP66">
            <v>56.557377049180332</v>
          </cell>
          <cell r="AQ66">
            <v>11</v>
          </cell>
          <cell r="AR66">
            <v>31.666666666666668</v>
          </cell>
          <cell r="AS66">
            <v>30</v>
          </cell>
          <cell r="AT66">
            <v>180</v>
          </cell>
          <cell r="AU66">
            <v>213.75</v>
          </cell>
          <cell r="AV66">
            <v>2066.9999899999998</v>
          </cell>
          <cell r="AW66">
            <v>2066.6201599999999</v>
          </cell>
          <cell r="AX66">
            <v>2750</v>
          </cell>
          <cell r="AY66">
            <v>0.33043058215012389</v>
          </cell>
          <cell r="AZ66">
            <v>0.24836364000000008</v>
          </cell>
          <cell r="BA66">
            <v>2700</v>
          </cell>
          <cell r="BB66">
            <v>6</v>
          </cell>
          <cell r="BC66">
            <v>0.30624093520193973</v>
          </cell>
          <cell r="BD66">
            <v>0.23444444814814822</v>
          </cell>
          <cell r="BE66">
            <v>2650</v>
          </cell>
          <cell r="BF66">
            <v>12</v>
          </cell>
          <cell r="BG66">
            <v>0.28205128825375581</v>
          </cell>
          <cell r="BH66">
            <v>0.22000000377358497</v>
          </cell>
        </row>
        <row r="67">
          <cell r="B67" t="str">
            <v>4095</v>
          </cell>
          <cell r="C67" t="str">
            <v>7841112000815</v>
          </cell>
          <cell r="D67" t="str">
            <v>AGUA MINERAL C/GAS 625ml AGUA BES</v>
          </cell>
          <cell r="E67">
            <v>12</v>
          </cell>
          <cell r="F67" t="str">
            <v>BEBIDAS</v>
          </cell>
          <cell r="G67" t="str">
            <v>BEBIDAS</v>
          </cell>
          <cell r="H67" t="str">
            <v>AGUAS</v>
          </cell>
          <cell r="I67" t="str">
            <v>AGUA MINERAL</v>
          </cell>
          <cell r="J67" t="str">
            <v>CON GAS -AM</v>
          </cell>
          <cell r="K67" t="str">
            <v>AGUA BES</v>
          </cell>
          <cell r="L67">
            <v>165</v>
          </cell>
          <cell r="M67" t="str">
            <v>BEBIDAS ENV. SALUDABLES (165)</v>
          </cell>
          <cell r="N67">
            <v>600</v>
          </cell>
          <cell r="O67">
            <v>684</v>
          </cell>
          <cell r="P67">
            <v>375</v>
          </cell>
          <cell r="Q67">
            <v>361</v>
          </cell>
          <cell r="R67">
            <v>561</v>
          </cell>
          <cell r="S67">
            <v>591</v>
          </cell>
          <cell r="T67">
            <v>442</v>
          </cell>
          <cell r="U67">
            <v>280</v>
          </cell>
          <cell r="V67">
            <v>181</v>
          </cell>
          <cell r="W67">
            <v>261</v>
          </cell>
          <cell r="X67">
            <v>174</v>
          </cell>
          <cell r="Y67">
            <v>220</v>
          </cell>
          <cell r="Z67">
            <v>37</v>
          </cell>
          <cell r="AA67">
            <v>15</v>
          </cell>
          <cell r="AB67">
            <v>0</v>
          </cell>
          <cell r="AC67">
            <v>0</v>
          </cell>
          <cell r="AD67">
            <v>154</v>
          </cell>
          <cell r="AE67">
            <v>92</v>
          </cell>
          <cell r="AF67">
            <v>40</v>
          </cell>
          <cell r="AG67">
            <v>45</v>
          </cell>
          <cell r="AH67">
            <v>1</v>
          </cell>
          <cell r="AI67">
            <v>13</v>
          </cell>
          <cell r="AJ67">
            <v>405</v>
          </cell>
          <cell r="AK67">
            <v>923</v>
          </cell>
          <cell r="AL67">
            <v>193</v>
          </cell>
          <cell r="AM67">
            <v>156</v>
          </cell>
          <cell r="AN67">
            <v>86</v>
          </cell>
          <cell r="AO67">
            <v>119</v>
          </cell>
          <cell r="AP67">
            <v>33.656509695290858</v>
          </cell>
          <cell r="AQ67">
            <v>98.892857142857139</v>
          </cell>
          <cell r="AR67">
            <v>26.31818181818182</v>
          </cell>
          <cell r="AS67" t="str">
            <v>SV</v>
          </cell>
          <cell r="AT67">
            <v>57.333333333333336</v>
          </cell>
          <cell r="AU67">
            <v>274.61538461538458</v>
          </cell>
          <cell r="AV67">
            <v>1213.0000299999999</v>
          </cell>
          <cell r="AW67">
            <v>1212.8499899999999</v>
          </cell>
          <cell r="AX67">
            <v>1550</v>
          </cell>
          <cell r="AY67">
            <v>0.27782354630279782</v>
          </cell>
          <cell r="AZ67">
            <v>0.21741933548387102</v>
          </cell>
          <cell r="BA67">
            <v>1500</v>
          </cell>
          <cell r="BB67">
            <v>6</v>
          </cell>
          <cell r="BC67">
            <v>0.23660343190593336</v>
          </cell>
          <cell r="BD67">
            <v>0.19133331333333339</v>
          </cell>
          <cell r="BE67">
            <v>1458</v>
          </cell>
          <cell r="BF67">
            <v>12</v>
          </cell>
          <cell r="BG67">
            <v>0.20197853581256719</v>
          </cell>
          <cell r="BH67">
            <v>0.16803838820301789</v>
          </cell>
        </row>
        <row r="68">
          <cell r="B68" t="str">
            <v>8281</v>
          </cell>
          <cell r="C68" t="str">
            <v>7840058003874</v>
          </cell>
          <cell r="D68" t="str">
            <v>AGUA MINERAL C/GAS 2,25Lts DASANI</v>
          </cell>
          <cell r="E68">
            <v>4</v>
          </cell>
          <cell r="F68" t="str">
            <v>BEBIDAS</v>
          </cell>
          <cell r="G68" t="str">
            <v>BEBIDAS</v>
          </cell>
          <cell r="H68" t="str">
            <v>AGUAS</v>
          </cell>
          <cell r="I68" t="str">
            <v>AGUA MINERAL</v>
          </cell>
          <cell r="J68" t="str">
            <v>CON GAS -AM</v>
          </cell>
          <cell r="K68" t="str">
            <v>DASANI</v>
          </cell>
          <cell r="L68">
            <v>139</v>
          </cell>
          <cell r="M68" t="str">
            <v>PARAGUAY REFRESCOS S.A.  (139)</v>
          </cell>
          <cell r="N68">
            <v>81</v>
          </cell>
          <cell r="O68">
            <v>104</v>
          </cell>
          <cell r="P68">
            <v>60</v>
          </cell>
          <cell r="Q68">
            <v>69</v>
          </cell>
          <cell r="R68">
            <v>43</v>
          </cell>
          <cell r="S68">
            <v>25</v>
          </cell>
          <cell r="T68">
            <v>48</v>
          </cell>
          <cell r="U68">
            <v>22</v>
          </cell>
          <cell r="V68">
            <v>20</v>
          </cell>
          <cell r="W68">
            <v>15</v>
          </cell>
          <cell r="X68">
            <v>17</v>
          </cell>
          <cell r="Y68">
            <v>21</v>
          </cell>
          <cell r="Z68">
            <v>53</v>
          </cell>
          <cell r="AA68">
            <v>58</v>
          </cell>
          <cell r="AB68">
            <v>57</v>
          </cell>
          <cell r="AC68">
            <v>66</v>
          </cell>
          <cell r="AD68">
            <v>84</v>
          </cell>
          <cell r="AE68">
            <v>98</v>
          </cell>
          <cell r="AF68">
            <v>67</v>
          </cell>
          <cell r="AG68">
            <v>70</v>
          </cell>
          <cell r="AH68">
            <v>1</v>
          </cell>
          <cell r="AI68">
            <v>6</v>
          </cell>
          <cell r="AJ68">
            <v>61</v>
          </cell>
          <cell r="AK68">
            <v>75</v>
          </cell>
          <cell r="AL68">
            <v>95</v>
          </cell>
          <cell r="AM68">
            <v>62</v>
          </cell>
          <cell r="AN68">
            <v>52</v>
          </cell>
          <cell r="AO68">
            <v>19</v>
          </cell>
          <cell r="AP68">
            <v>26.521739130434785</v>
          </cell>
          <cell r="AQ68">
            <v>102.27272727272728</v>
          </cell>
          <cell r="AR68">
            <v>135.71428571428572</v>
          </cell>
          <cell r="AS68">
            <v>28.181818181818183</v>
          </cell>
          <cell r="AT68">
            <v>22.285714285714285</v>
          </cell>
          <cell r="AU68">
            <v>95</v>
          </cell>
          <cell r="AV68">
            <v>3600</v>
          </cell>
          <cell r="AW68">
            <v>3381.9569299999998</v>
          </cell>
          <cell r="AX68">
            <v>4250</v>
          </cell>
          <cell r="AY68">
            <v>0.18055555555555558</v>
          </cell>
          <cell r="AZ68">
            <v>0.15294117647058825</v>
          </cell>
          <cell r="BA68">
            <v>4150</v>
          </cell>
          <cell r="BB68">
            <v>4</v>
          </cell>
          <cell r="BC68">
            <v>0.15277777777777768</v>
          </cell>
          <cell r="BD68">
            <v>0.13253012048192772</v>
          </cell>
          <cell r="BE68">
            <v>0</v>
          </cell>
          <cell r="BF68">
            <v>0</v>
          </cell>
          <cell r="BG68">
            <v>-1</v>
          </cell>
          <cell r="BH68">
            <v>0</v>
          </cell>
        </row>
        <row r="69">
          <cell r="B69" t="str">
            <v>8280</v>
          </cell>
          <cell r="C69" t="str">
            <v>7840058002105</v>
          </cell>
          <cell r="D69" t="str">
            <v>AGUA MINERAL C/GAS 500ml DASANI</v>
          </cell>
          <cell r="E69">
            <v>6</v>
          </cell>
          <cell r="F69" t="str">
            <v>BEBIDAS</v>
          </cell>
          <cell r="G69" t="str">
            <v>BEBIDAS</v>
          </cell>
          <cell r="H69" t="str">
            <v>AGUAS</v>
          </cell>
          <cell r="I69" t="str">
            <v>AGUA MINERAL</v>
          </cell>
          <cell r="J69" t="str">
            <v>CON GAS -AM</v>
          </cell>
          <cell r="K69" t="str">
            <v>DASANI</v>
          </cell>
          <cell r="L69">
            <v>139</v>
          </cell>
          <cell r="M69" t="str">
            <v>PARAGUAY REFRESCOS S.A.  (139)</v>
          </cell>
          <cell r="N69">
            <v>618</v>
          </cell>
          <cell r="O69">
            <v>447</v>
          </cell>
          <cell r="P69">
            <v>358</v>
          </cell>
          <cell r="Q69">
            <v>263</v>
          </cell>
          <cell r="R69">
            <v>488</v>
          </cell>
          <cell r="S69">
            <v>289</v>
          </cell>
          <cell r="T69">
            <v>266</v>
          </cell>
          <cell r="U69">
            <v>195</v>
          </cell>
          <cell r="V69">
            <v>245</v>
          </cell>
          <cell r="W69">
            <v>139</v>
          </cell>
          <cell r="X69">
            <v>179</v>
          </cell>
          <cell r="Y69">
            <v>127</v>
          </cell>
          <cell r="Z69">
            <v>342</v>
          </cell>
          <cell r="AA69">
            <v>215</v>
          </cell>
          <cell r="AB69">
            <v>326</v>
          </cell>
          <cell r="AC69">
            <v>120</v>
          </cell>
          <cell r="AD69">
            <v>121</v>
          </cell>
          <cell r="AE69">
            <v>139</v>
          </cell>
          <cell r="AF69">
            <v>114</v>
          </cell>
          <cell r="AG69">
            <v>131</v>
          </cell>
          <cell r="AH69">
            <v>2</v>
          </cell>
          <cell r="AI69">
            <v>6</v>
          </cell>
          <cell r="AJ69">
            <v>233</v>
          </cell>
          <cell r="AK69">
            <v>192</v>
          </cell>
          <cell r="AL69">
            <v>62</v>
          </cell>
          <cell r="AM69">
            <v>120</v>
          </cell>
          <cell r="AN69">
            <v>92</v>
          </cell>
          <cell r="AO69">
            <v>105</v>
          </cell>
          <cell r="AP69">
            <v>26.577946768060837</v>
          </cell>
          <cell r="AQ69">
            <v>29.53846153846154</v>
          </cell>
          <cell r="AR69">
            <v>14.645669291338583</v>
          </cell>
          <cell r="AS69">
            <v>30</v>
          </cell>
          <cell r="AT69">
            <v>21.068702290076335</v>
          </cell>
          <cell r="AU69">
            <v>525</v>
          </cell>
          <cell r="AV69">
            <v>2085</v>
          </cell>
          <cell r="AW69">
            <v>2067.7260999999999</v>
          </cell>
          <cell r="AX69">
            <v>2450</v>
          </cell>
          <cell r="AY69">
            <v>0.17505995203836933</v>
          </cell>
          <cell r="AZ69">
            <v>0.1489795918367347</v>
          </cell>
          <cell r="BA69">
            <v>2350</v>
          </cell>
          <cell r="BB69">
            <v>6</v>
          </cell>
          <cell r="BC69">
            <v>0.12709832134292576</v>
          </cell>
          <cell r="BD69">
            <v>0.11276595744680851</v>
          </cell>
          <cell r="BE69">
            <v>0</v>
          </cell>
          <cell r="BF69">
            <v>0</v>
          </cell>
          <cell r="BG69">
            <v>-1</v>
          </cell>
          <cell r="BH69">
            <v>0</v>
          </cell>
        </row>
        <row r="70">
          <cell r="B70" t="str">
            <v>20246</v>
          </cell>
          <cell r="C70" t="str">
            <v>7842117000121</v>
          </cell>
          <cell r="D70" t="str">
            <v>AGUA MINERAL C/GAS 1Lts GOND WANA</v>
          </cell>
          <cell r="E70">
            <v>6</v>
          </cell>
          <cell r="F70" t="str">
            <v>BEBIDAS</v>
          </cell>
          <cell r="G70" t="str">
            <v>BEBIDAS</v>
          </cell>
          <cell r="H70" t="str">
            <v>AGUAS</v>
          </cell>
          <cell r="I70" t="str">
            <v>AGUA MINERAL</v>
          </cell>
          <cell r="J70" t="str">
            <v>CON GAS -AM</v>
          </cell>
          <cell r="K70" t="str">
            <v>GOND WANA</v>
          </cell>
          <cell r="L70">
            <v>1521</v>
          </cell>
          <cell r="M70" t="str">
            <v>BEBIDAS NATIVAS DEL PARAGUAY S.A. (1521)</v>
          </cell>
          <cell r="N70">
            <v>19</v>
          </cell>
          <cell r="O70">
            <v>6</v>
          </cell>
          <cell r="P70">
            <v>7</v>
          </cell>
          <cell r="Q70">
            <v>14</v>
          </cell>
          <cell r="R70">
            <v>28</v>
          </cell>
          <cell r="S70">
            <v>11</v>
          </cell>
          <cell r="T70">
            <v>10</v>
          </cell>
          <cell r="U70">
            <v>12</v>
          </cell>
          <cell r="V70">
            <v>19</v>
          </cell>
          <cell r="W70">
            <v>1</v>
          </cell>
          <cell r="X70">
            <v>3</v>
          </cell>
          <cell r="Y70">
            <v>1</v>
          </cell>
          <cell r="Z70">
            <v>11</v>
          </cell>
          <cell r="AA70">
            <v>3</v>
          </cell>
          <cell r="AB70">
            <v>4</v>
          </cell>
          <cell r="AC70">
            <v>10</v>
          </cell>
          <cell r="AD70">
            <v>3</v>
          </cell>
          <cell r="AE70">
            <v>20</v>
          </cell>
          <cell r="AF70">
            <v>11</v>
          </cell>
          <cell r="AG70">
            <v>6</v>
          </cell>
          <cell r="AH70">
            <v>0</v>
          </cell>
          <cell r="AI70">
            <v>1</v>
          </cell>
          <cell r="AJ70">
            <v>69</v>
          </cell>
          <cell r="AK70">
            <v>64</v>
          </cell>
          <cell r="AL70">
            <v>11</v>
          </cell>
          <cell r="AM70">
            <v>58</v>
          </cell>
          <cell r="AN70">
            <v>30</v>
          </cell>
          <cell r="AO70">
            <v>12</v>
          </cell>
          <cell r="AP70">
            <v>147.85714285714286</v>
          </cell>
          <cell r="AQ70">
            <v>160</v>
          </cell>
          <cell r="AR70">
            <v>330</v>
          </cell>
          <cell r="AS70">
            <v>174</v>
          </cell>
          <cell r="AT70">
            <v>150</v>
          </cell>
          <cell r="AU70">
            <v>360</v>
          </cell>
          <cell r="AV70">
            <v>4692.0000600000003</v>
          </cell>
          <cell r="AW70">
            <v>4516.9058000000005</v>
          </cell>
          <cell r="AX70">
            <v>5500</v>
          </cell>
          <cell r="AY70">
            <v>0.17220799865036662</v>
          </cell>
          <cell r="AZ70">
            <v>0.14690907999999994</v>
          </cell>
          <cell r="BA70">
            <v>5350</v>
          </cell>
          <cell r="BB70">
            <v>3</v>
          </cell>
          <cell r="BC70">
            <v>0.14023868959626551</v>
          </cell>
          <cell r="BD70">
            <v>0.12299064299065415</v>
          </cell>
          <cell r="BE70">
            <v>5250</v>
          </cell>
          <cell r="BF70">
            <v>6</v>
          </cell>
          <cell r="BG70">
            <v>0.11892581689353166</v>
          </cell>
          <cell r="BH70">
            <v>0.1062857028571428</v>
          </cell>
        </row>
        <row r="71">
          <cell r="B71" t="str">
            <v>20248</v>
          </cell>
          <cell r="C71" t="str">
            <v>7842117000145</v>
          </cell>
          <cell r="D71" t="str">
            <v>AGUA MINERAL C/GAS 2Lts GOND WANA</v>
          </cell>
          <cell r="E71">
            <v>6</v>
          </cell>
          <cell r="F71" t="str">
            <v>BEBIDAS</v>
          </cell>
          <cell r="G71" t="str">
            <v>BEBIDAS</v>
          </cell>
          <cell r="H71" t="str">
            <v>AGUAS</v>
          </cell>
          <cell r="I71" t="str">
            <v>AGUA MINERAL</v>
          </cell>
          <cell r="J71" t="str">
            <v>CON GAS -AM</v>
          </cell>
          <cell r="K71" t="str">
            <v>GOND WANA</v>
          </cell>
          <cell r="L71">
            <v>1521</v>
          </cell>
          <cell r="M71" t="str">
            <v>BEBIDAS NATIVAS DEL PARAGUAY S.A. (1521)</v>
          </cell>
          <cell r="N71">
            <v>27</v>
          </cell>
          <cell r="O71">
            <v>14</v>
          </cell>
          <cell r="P71">
            <v>7</v>
          </cell>
          <cell r="Q71">
            <v>15</v>
          </cell>
          <cell r="R71">
            <v>11</v>
          </cell>
          <cell r="S71">
            <v>16</v>
          </cell>
          <cell r="T71">
            <v>0</v>
          </cell>
          <cell r="U71">
            <v>0</v>
          </cell>
          <cell r="V71">
            <v>4</v>
          </cell>
          <cell r="W71">
            <v>1</v>
          </cell>
          <cell r="X71">
            <v>8</v>
          </cell>
          <cell r="Y71">
            <v>12</v>
          </cell>
          <cell r="Z71">
            <v>8</v>
          </cell>
          <cell r="AA71">
            <v>19</v>
          </cell>
          <cell r="AB71">
            <v>1</v>
          </cell>
          <cell r="AC71">
            <v>2</v>
          </cell>
          <cell r="AD71">
            <v>14</v>
          </cell>
          <cell r="AE71">
            <v>7</v>
          </cell>
          <cell r="AF71">
            <v>2</v>
          </cell>
          <cell r="AG71">
            <v>1</v>
          </cell>
          <cell r="AH71">
            <v>0</v>
          </cell>
          <cell r="AI71">
            <v>0</v>
          </cell>
          <cell r="AJ71">
            <v>38</v>
          </cell>
          <cell r="AK71">
            <v>84</v>
          </cell>
          <cell r="AL71">
            <v>41</v>
          </cell>
          <cell r="AM71">
            <v>60</v>
          </cell>
          <cell r="AN71">
            <v>35</v>
          </cell>
          <cell r="AO71">
            <v>12</v>
          </cell>
          <cell r="AP71">
            <v>76</v>
          </cell>
          <cell r="AQ71" t="str">
            <v>SV</v>
          </cell>
          <cell r="AR71">
            <v>102.5</v>
          </cell>
          <cell r="AS71">
            <v>900</v>
          </cell>
          <cell r="AT71">
            <v>1050</v>
          </cell>
          <cell r="AU71" t="str">
            <v>SV</v>
          </cell>
          <cell r="AV71">
            <v>5780.0000499999996</v>
          </cell>
          <cell r="AW71">
            <v>5509.4300800000001</v>
          </cell>
          <cell r="AX71">
            <v>6750</v>
          </cell>
          <cell r="AY71">
            <v>0.16782005910190279</v>
          </cell>
          <cell r="AZ71">
            <v>0.14370369629629634</v>
          </cell>
          <cell r="BA71">
            <v>6500</v>
          </cell>
          <cell r="BB71">
            <v>3</v>
          </cell>
          <cell r="BC71">
            <v>0.12456746432035071</v>
          </cell>
          <cell r="BD71">
            <v>0.11076922307692313</v>
          </cell>
          <cell r="BE71">
            <v>6250</v>
          </cell>
          <cell r="BF71">
            <v>6</v>
          </cell>
          <cell r="BG71">
            <v>8.1314869538798851E-2</v>
          </cell>
          <cell r="BH71">
            <v>7.5199992000000063E-2</v>
          </cell>
        </row>
        <row r="72">
          <cell r="B72" t="str">
            <v>20244</v>
          </cell>
          <cell r="C72" t="str">
            <v>7842117000107</v>
          </cell>
          <cell r="D72" t="str">
            <v>AGUA MINERAL C/GAS 500ml GOND WANA</v>
          </cell>
          <cell r="E72">
            <v>12</v>
          </cell>
          <cell r="F72" t="str">
            <v>BEBIDAS</v>
          </cell>
          <cell r="G72" t="str">
            <v>BEBIDAS</v>
          </cell>
          <cell r="H72" t="str">
            <v>AGUAS</v>
          </cell>
          <cell r="I72" t="str">
            <v>AGUA MINERAL</v>
          </cell>
          <cell r="J72" t="str">
            <v>CON GAS -AM</v>
          </cell>
          <cell r="K72" t="str">
            <v>GOND WANA</v>
          </cell>
          <cell r="L72">
            <v>1521</v>
          </cell>
          <cell r="M72" t="str">
            <v>BEBIDAS NATIVAS DEL PARAGUAY S.A. (1521)</v>
          </cell>
          <cell r="N72">
            <v>80</v>
          </cell>
          <cell r="O72">
            <v>39</v>
          </cell>
          <cell r="P72">
            <v>66</v>
          </cell>
          <cell r="Q72">
            <v>31</v>
          </cell>
          <cell r="R72">
            <v>35</v>
          </cell>
          <cell r="S72">
            <v>30</v>
          </cell>
          <cell r="T72">
            <v>9</v>
          </cell>
          <cell r="U72">
            <v>5</v>
          </cell>
          <cell r="V72">
            <v>2</v>
          </cell>
          <cell r="W72">
            <v>16</v>
          </cell>
          <cell r="X72">
            <v>4</v>
          </cell>
          <cell r="Y72">
            <v>5</v>
          </cell>
          <cell r="Z72">
            <v>17</v>
          </cell>
          <cell r="AA72">
            <v>47</v>
          </cell>
          <cell r="AB72">
            <v>37</v>
          </cell>
          <cell r="AC72">
            <v>24</v>
          </cell>
          <cell r="AD72">
            <v>57</v>
          </cell>
          <cell r="AE72">
            <v>36</v>
          </cell>
          <cell r="AF72">
            <v>15</v>
          </cell>
          <cell r="AG72">
            <v>13</v>
          </cell>
          <cell r="AH72">
            <v>0</v>
          </cell>
          <cell r="AI72">
            <v>12</v>
          </cell>
          <cell r="AJ72">
            <v>89</v>
          </cell>
          <cell r="AK72">
            <v>38</v>
          </cell>
          <cell r="AL72">
            <v>24</v>
          </cell>
          <cell r="AM72">
            <v>85</v>
          </cell>
          <cell r="AN72">
            <v>24</v>
          </cell>
          <cell r="AO72">
            <v>12</v>
          </cell>
          <cell r="AP72">
            <v>86.129032258064512</v>
          </cell>
          <cell r="AQ72">
            <v>228</v>
          </cell>
          <cell r="AR72">
            <v>144</v>
          </cell>
          <cell r="AS72">
            <v>106.25</v>
          </cell>
          <cell r="AT72">
            <v>55.384615384615387</v>
          </cell>
          <cell r="AU72">
            <v>30</v>
          </cell>
          <cell r="AV72">
            <v>3603.9999600000001</v>
          </cell>
          <cell r="AW72">
            <v>3550.08896</v>
          </cell>
          <cell r="AX72">
            <v>3900</v>
          </cell>
          <cell r="AY72">
            <v>8.2130977604117472E-2</v>
          </cell>
          <cell r="AZ72">
            <v>7.5897446153846124E-2</v>
          </cell>
          <cell r="BA72">
            <v>3750</v>
          </cell>
          <cell r="BB72">
            <v>3</v>
          </cell>
          <cell r="BC72">
            <v>4.0510555388574288E-2</v>
          </cell>
          <cell r="BD72">
            <v>3.8933343999999974E-2</v>
          </cell>
          <cell r="BE72">
            <v>3650</v>
          </cell>
          <cell r="BF72">
            <v>6</v>
          </cell>
          <cell r="BG72">
            <v>1.2763607244879127E-2</v>
          </cell>
          <cell r="BH72">
            <v>1.2602750684931479E-2</v>
          </cell>
        </row>
        <row r="73">
          <cell r="B73" t="str">
            <v>34438</v>
          </cell>
          <cell r="C73" t="str">
            <v>7840894000518</v>
          </cell>
          <cell r="D73" t="str">
            <v>AGUA C/GAS 500ml SANTA CLARA</v>
          </cell>
          <cell r="E73">
            <v>12</v>
          </cell>
          <cell r="F73" t="str">
            <v>BEBIDAS</v>
          </cell>
          <cell r="G73" t="str">
            <v>BEBIDAS</v>
          </cell>
          <cell r="H73" t="str">
            <v>AGUAS</v>
          </cell>
          <cell r="I73" t="str">
            <v>AGUA MINERAL</v>
          </cell>
          <cell r="J73" t="str">
            <v>CON GAS -AM</v>
          </cell>
          <cell r="K73" t="str">
            <v>SANTA CLARA</v>
          </cell>
          <cell r="L73">
            <v>428</v>
          </cell>
          <cell r="M73" t="str">
            <v>BRUMADO S.A. (428)</v>
          </cell>
          <cell r="N73">
            <v>295</v>
          </cell>
          <cell r="O73">
            <v>337</v>
          </cell>
          <cell r="P73">
            <v>362</v>
          </cell>
          <cell r="Q73">
            <v>320</v>
          </cell>
          <cell r="R73">
            <v>712</v>
          </cell>
          <cell r="S73">
            <v>763</v>
          </cell>
          <cell r="T73">
            <v>582</v>
          </cell>
          <cell r="U73">
            <v>505</v>
          </cell>
          <cell r="V73">
            <v>179</v>
          </cell>
          <cell r="W73">
            <v>78</v>
          </cell>
          <cell r="X73">
            <v>178</v>
          </cell>
          <cell r="Y73">
            <v>152</v>
          </cell>
          <cell r="Z73">
            <v>95</v>
          </cell>
          <cell r="AA73">
            <v>150</v>
          </cell>
          <cell r="AB73">
            <v>195</v>
          </cell>
          <cell r="AC73">
            <v>179</v>
          </cell>
          <cell r="AD73">
            <v>363</v>
          </cell>
          <cell r="AE73">
            <v>359</v>
          </cell>
          <cell r="AF73">
            <v>288</v>
          </cell>
          <cell r="AG73">
            <v>323</v>
          </cell>
          <cell r="AH73">
            <v>12</v>
          </cell>
          <cell r="AI73">
            <v>12</v>
          </cell>
          <cell r="AJ73">
            <v>224</v>
          </cell>
          <cell r="AK73">
            <v>493</v>
          </cell>
          <cell r="AL73">
            <v>183</v>
          </cell>
          <cell r="AM73">
            <v>199</v>
          </cell>
          <cell r="AN73">
            <v>262</v>
          </cell>
          <cell r="AO73">
            <v>48</v>
          </cell>
          <cell r="AP73">
            <v>21</v>
          </cell>
          <cell r="AQ73">
            <v>29.287128712871286</v>
          </cell>
          <cell r="AR73">
            <v>36.118421052631582</v>
          </cell>
          <cell r="AS73">
            <v>33.351955307262571</v>
          </cell>
          <cell r="AT73">
            <v>24.3343653250774</v>
          </cell>
          <cell r="AU73">
            <v>120</v>
          </cell>
          <cell r="AV73">
            <v>1491.9999600000001</v>
          </cell>
          <cell r="AW73">
            <v>1491.8882000000001</v>
          </cell>
          <cell r="AX73">
            <v>1750</v>
          </cell>
          <cell r="AY73">
            <v>0.17292228345636151</v>
          </cell>
          <cell r="AZ73">
            <v>0.14742859428571423</v>
          </cell>
          <cell r="BA73">
            <v>1650</v>
          </cell>
          <cell r="BB73">
            <v>12</v>
          </cell>
          <cell r="BC73">
            <v>0.10589815297314065</v>
          </cell>
          <cell r="BD73">
            <v>9.5757599999999943E-2</v>
          </cell>
          <cell r="BE73">
            <v>0</v>
          </cell>
          <cell r="BF73">
            <v>0</v>
          </cell>
          <cell r="BG73">
            <v>-1</v>
          </cell>
          <cell r="BH73">
            <v>0</v>
          </cell>
        </row>
        <row r="74">
          <cell r="B74" t="str">
            <v>6240</v>
          </cell>
          <cell r="C74" t="str">
            <v>7840017108152</v>
          </cell>
          <cell r="D74" t="str">
            <v>AGUA MINERAL S/SODIO 2Lts SELTZ</v>
          </cell>
          <cell r="E74">
            <v>6</v>
          </cell>
          <cell r="F74" t="str">
            <v>BEBIDAS</v>
          </cell>
          <cell r="G74" t="str">
            <v>BEBIDAS</v>
          </cell>
          <cell r="H74" t="str">
            <v>AGUAS</v>
          </cell>
          <cell r="I74" t="str">
            <v>AGUA MINERAL</v>
          </cell>
          <cell r="J74" t="str">
            <v>SIN GAS -AM</v>
          </cell>
          <cell r="K74" t="str">
            <v>SELTZ</v>
          </cell>
          <cell r="L74">
            <v>509</v>
          </cell>
          <cell r="M74" t="str">
            <v>SELTZ S.A. (509)</v>
          </cell>
          <cell r="N74">
            <v>119</v>
          </cell>
          <cell r="O74">
            <v>103</v>
          </cell>
          <cell r="P74">
            <v>84</v>
          </cell>
          <cell r="Q74">
            <v>47</v>
          </cell>
          <cell r="R74">
            <v>260</v>
          </cell>
          <cell r="S74">
            <v>243</v>
          </cell>
          <cell r="T74">
            <v>242</v>
          </cell>
          <cell r="U74">
            <v>213</v>
          </cell>
          <cell r="V74">
            <v>54</v>
          </cell>
          <cell r="W74">
            <v>50</v>
          </cell>
          <cell r="X74">
            <v>36</v>
          </cell>
          <cell r="Y74">
            <v>37</v>
          </cell>
          <cell r="Z74">
            <v>35</v>
          </cell>
          <cell r="AA74">
            <v>60</v>
          </cell>
          <cell r="AB74">
            <v>76</v>
          </cell>
          <cell r="AC74">
            <v>85</v>
          </cell>
          <cell r="AD74">
            <v>74</v>
          </cell>
          <cell r="AE74">
            <v>116</v>
          </cell>
          <cell r="AF74">
            <v>25</v>
          </cell>
          <cell r="AG74">
            <v>41</v>
          </cell>
          <cell r="AH74">
            <v>2</v>
          </cell>
          <cell r="AI74">
            <v>9</v>
          </cell>
          <cell r="AJ74">
            <v>137</v>
          </cell>
          <cell r="AK74">
            <v>153</v>
          </cell>
          <cell r="AL74">
            <v>23</v>
          </cell>
          <cell r="AM74">
            <v>-6</v>
          </cell>
          <cell r="AN74">
            <v>93</v>
          </cell>
          <cell r="AO74">
            <v>51</v>
          </cell>
          <cell r="AP74">
            <v>87.446808510638292</v>
          </cell>
          <cell r="AQ74">
            <v>21.549295774647888</v>
          </cell>
          <cell r="AR74">
            <v>18.648648648648649</v>
          </cell>
          <cell r="AS74" t="str">
            <v>Q</v>
          </cell>
          <cell r="AT74">
            <v>68.048780487804876</v>
          </cell>
          <cell r="AU74">
            <v>170</v>
          </cell>
          <cell r="AV74">
            <v>2250</v>
          </cell>
          <cell r="AW74">
            <v>2249.99973</v>
          </cell>
          <cell r="AX74">
            <v>2900</v>
          </cell>
          <cell r="AY74">
            <v>0.28888888888888897</v>
          </cell>
          <cell r="AZ74">
            <v>0.22413793103448276</v>
          </cell>
          <cell r="BA74">
            <v>2650</v>
          </cell>
          <cell r="BB74">
            <v>6</v>
          </cell>
          <cell r="BC74">
            <v>0.17777777777777781</v>
          </cell>
          <cell r="BD74">
            <v>0.15094339622641509</v>
          </cell>
          <cell r="BE74">
            <v>0</v>
          </cell>
          <cell r="BF74">
            <v>0</v>
          </cell>
          <cell r="BG74">
            <v>-1</v>
          </cell>
          <cell r="BH74">
            <v>0</v>
          </cell>
        </row>
        <row r="75">
          <cell r="B75" t="str">
            <v>6241</v>
          </cell>
          <cell r="C75" t="str">
            <v>7840017108121</v>
          </cell>
          <cell r="D75" t="str">
            <v>AGUA MINERAL S/SODIO 500ml SELTZ</v>
          </cell>
          <cell r="E75">
            <v>12</v>
          </cell>
          <cell r="F75" t="str">
            <v>BEBIDAS</v>
          </cell>
          <cell r="G75" t="str">
            <v>BEBIDAS</v>
          </cell>
          <cell r="H75" t="str">
            <v>AGUAS</v>
          </cell>
          <cell r="I75" t="str">
            <v>AGUA MINERAL</v>
          </cell>
          <cell r="J75" t="str">
            <v>SIN GAS -AM</v>
          </cell>
          <cell r="K75" t="str">
            <v>SELTZ</v>
          </cell>
          <cell r="L75">
            <v>509</v>
          </cell>
          <cell r="M75" t="str">
            <v>SELTZ S.A. (509)</v>
          </cell>
          <cell r="N75">
            <v>683</v>
          </cell>
          <cell r="O75">
            <v>769</v>
          </cell>
          <cell r="P75">
            <v>472</v>
          </cell>
          <cell r="Q75">
            <v>624</v>
          </cell>
          <cell r="R75">
            <v>839</v>
          </cell>
          <cell r="S75">
            <v>807</v>
          </cell>
          <cell r="T75">
            <v>860</v>
          </cell>
          <cell r="U75">
            <v>954</v>
          </cell>
          <cell r="V75">
            <v>188</v>
          </cell>
          <cell r="W75">
            <v>184</v>
          </cell>
          <cell r="X75">
            <v>111</v>
          </cell>
          <cell r="Y75">
            <v>138</v>
          </cell>
          <cell r="Z75">
            <v>398</v>
          </cell>
          <cell r="AA75">
            <v>311</v>
          </cell>
          <cell r="AB75">
            <v>298</v>
          </cell>
          <cell r="AC75">
            <v>224</v>
          </cell>
          <cell r="AD75">
            <v>316</v>
          </cell>
          <cell r="AE75">
            <v>579</v>
          </cell>
          <cell r="AF75">
            <v>173</v>
          </cell>
          <cell r="AG75">
            <v>187</v>
          </cell>
          <cell r="AH75">
            <v>1</v>
          </cell>
          <cell r="AI75">
            <v>2</v>
          </cell>
          <cell r="AJ75">
            <v>535</v>
          </cell>
          <cell r="AK75">
            <v>-2</v>
          </cell>
          <cell r="AL75">
            <v>866</v>
          </cell>
          <cell r="AM75">
            <v>297</v>
          </cell>
          <cell r="AN75">
            <v>388</v>
          </cell>
          <cell r="AO75">
            <v>118</v>
          </cell>
          <cell r="AP75">
            <v>25.721153846153843</v>
          </cell>
          <cell r="AQ75" t="str">
            <v>Q</v>
          </cell>
          <cell r="AR75">
            <v>188.2608695652174</v>
          </cell>
          <cell r="AS75">
            <v>39.776785714285715</v>
          </cell>
          <cell r="AT75">
            <v>62.245989304812831</v>
          </cell>
          <cell r="AU75">
            <v>1770</v>
          </cell>
          <cell r="AV75">
            <v>1120</v>
          </cell>
          <cell r="AW75">
            <v>1118.8180299999999</v>
          </cell>
          <cell r="AX75">
            <v>1450</v>
          </cell>
          <cell r="AY75">
            <v>0.29464285714285721</v>
          </cell>
          <cell r="AZ75">
            <v>0.22758620689655173</v>
          </cell>
          <cell r="BA75">
            <v>1375</v>
          </cell>
          <cell r="BB75">
            <v>12</v>
          </cell>
          <cell r="BC75">
            <v>0.2276785714285714</v>
          </cell>
          <cell r="BD75">
            <v>0.18545454545454546</v>
          </cell>
          <cell r="BE75">
            <v>0</v>
          </cell>
          <cell r="BF75">
            <v>0</v>
          </cell>
          <cell r="BG75">
            <v>-1</v>
          </cell>
          <cell r="BH75">
            <v>0</v>
          </cell>
        </row>
        <row r="76">
          <cell r="B76" t="str">
            <v>6239</v>
          </cell>
          <cell r="C76" t="str">
            <v>7840017108169</v>
          </cell>
          <cell r="D76" t="str">
            <v>AGUA MINERAL S/SODIO 5Lts SELTZ</v>
          </cell>
          <cell r="E76">
            <v>1</v>
          </cell>
          <cell r="F76" t="str">
            <v>BEBIDAS</v>
          </cell>
          <cell r="G76" t="str">
            <v>BEBIDAS</v>
          </cell>
          <cell r="H76" t="str">
            <v>AGUAS</v>
          </cell>
          <cell r="I76" t="str">
            <v>AGUA MINERAL</v>
          </cell>
          <cell r="J76" t="str">
            <v>SIN GAS -AM</v>
          </cell>
          <cell r="K76" t="str">
            <v>SELTZ</v>
          </cell>
          <cell r="L76">
            <v>509</v>
          </cell>
          <cell r="M76" t="str">
            <v>SELTZ S.A. (509)</v>
          </cell>
          <cell r="N76">
            <v>22</v>
          </cell>
          <cell r="O76">
            <v>29</v>
          </cell>
          <cell r="P76">
            <v>19</v>
          </cell>
          <cell r="Q76">
            <v>25</v>
          </cell>
          <cell r="R76">
            <v>74</v>
          </cell>
          <cell r="S76">
            <v>61</v>
          </cell>
          <cell r="T76">
            <v>60</v>
          </cell>
          <cell r="U76">
            <v>37</v>
          </cell>
          <cell r="V76">
            <v>18</v>
          </cell>
          <cell r="W76">
            <v>19</v>
          </cell>
          <cell r="X76">
            <v>6</v>
          </cell>
          <cell r="Y76">
            <v>5</v>
          </cell>
          <cell r="Z76">
            <v>41</v>
          </cell>
          <cell r="AA76">
            <v>70</v>
          </cell>
          <cell r="AB76">
            <v>42</v>
          </cell>
          <cell r="AC76">
            <v>57</v>
          </cell>
          <cell r="AD76">
            <v>54</v>
          </cell>
          <cell r="AE76">
            <v>87</v>
          </cell>
          <cell r="AF76">
            <v>44</v>
          </cell>
          <cell r="AG76">
            <v>58</v>
          </cell>
          <cell r="AH76">
            <v>2</v>
          </cell>
          <cell r="AI76">
            <v>5</v>
          </cell>
          <cell r="AJ76">
            <v>12</v>
          </cell>
          <cell r="AK76">
            <v>-4</v>
          </cell>
          <cell r="AL76">
            <v>22</v>
          </cell>
          <cell r="AM76">
            <v>14</v>
          </cell>
          <cell r="AN76">
            <v>16</v>
          </cell>
          <cell r="AO76">
            <v>38</v>
          </cell>
          <cell r="AP76">
            <v>14.399999999999999</v>
          </cell>
          <cell r="AQ76" t="str">
            <v>Q</v>
          </cell>
          <cell r="AR76">
            <v>132</v>
          </cell>
          <cell r="AS76">
            <v>7.3684210526315788</v>
          </cell>
          <cell r="AT76">
            <v>8.2758620689655178</v>
          </cell>
          <cell r="AU76">
            <v>228</v>
          </cell>
          <cell r="AV76">
            <v>5500</v>
          </cell>
          <cell r="AW76">
            <v>5499.9997800000001</v>
          </cell>
          <cell r="AX76">
            <v>6900</v>
          </cell>
          <cell r="AY76">
            <v>0.25454545454545463</v>
          </cell>
          <cell r="AZ76">
            <v>0.20289855072463769</v>
          </cell>
          <cell r="BA76">
            <v>6500</v>
          </cell>
          <cell r="BB76">
            <v>6</v>
          </cell>
          <cell r="BC76">
            <v>0.18181818181818188</v>
          </cell>
          <cell r="BD76">
            <v>0.15384615384615385</v>
          </cell>
          <cell r="BE76">
            <v>0</v>
          </cell>
          <cell r="BF76">
            <v>0</v>
          </cell>
          <cell r="BG76">
            <v>-1</v>
          </cell>
          <cell r="BH76">
            <v>0</v>
          </cell>
        </row>
        <row r="77">
          <cell r="B77" t="str">
            <v>24556</v>
          </cell>
          <cell r="C77" t="str">
            <v>7840235003086</v>
          </cell>
          <cell r="D77" t="str">
            <v>AGUA 10Lts DE LA COSTA</v>
          </cell>
          <cell r="E77">
            <v>1</v>
          </cell>
          <cell r="F77" t="str">
            <v>BEBIDAS</v>
          </cell>
          <cell r="G77" t="str">
            <v>BEBIDAS</v>
          </cell>
          <cell r="H77" t="str">
            <v>AGUAS</v>
          </cell>
          <cell r="I77" t="str">
            <v>AGUA MINERAL</v>
          </cell>
          <cell r="J77" t="str">
            <v>SIN GAS -AM</v>
          </cell>
          <cell r="K77" t="str">
            <v>DE LA COSTA</v>
          </cell>
          <cell r="L77">
            <v>87</v>
          </cell>
          <cell r="M77" t="str">
            <v>EMBOTELLADORA CENTRAL (87)</v>
          </cell>
          <cell r="N77">
            <v>58</v>
          </cell>
          <cell r="O77">
            <v>47</v>
          </cell>
          <cell r="P77">
            <v>39</v>
          </cell>
          <cell r="Q77">
            <v>31</v>
          </cell>
          <cell r="R77">
            <v>170</v>
          </cell>
          <cell r="S77">
            <v>181</v>
          </cell>
          <cell r="T77">
            <v>107</v>
          </cell>
          <cell r="U77">
            <v>114</v>
          </cell>
          <cell r="V77">
            <v>72</v>
          </cell>
          <cell r="W77">
            <v>85</v>
          </cell>
          <cell r="X77">
            <v>23</v>
          </cell>
          <cell r="Y77">
            <v>34</v>
          </cell>
          <cell r="Z77">
            <v>62</v>
          </cell>
          <cell r="AA77">
            <v>87</v>
          </cell>
          <cell r="AB77">
            <v>6</v>
          </cell>
          <cell r="AC77">
            <v>0</v>
          </cell>
          <cell r="AD77">
            <v>65</v>
          </cell>
          <cell r="AE77">
            <v>72</v>
          </cell>
          <cell r="AF77">
            <v>53</v>
          </cell>
          <cell r="AG77">
            <v>19</v>
          </cell>
          <cell r="AH77">
            <v>2</v>
          </cell>
          <cell r="AI77">
            <v>7</v>
          </cell>
          <cell r="AJ77">
            <v>59</v>
          </cell>
          <cell r="AK77">
            <v>98</v>
          </cell>
          <cell r="AL77">
            <v>74</v>
          </cell>
          <cell r="AM77">
            <v>73</v>
          </cell>
          <cell r="AN77">
            <v>107</v>
          </cell>
          <cell r="AO77">
            <v>32</v>
          </cell>
          <cell r="AP77">
            <v>57.096774193548391</v>
          </cell>
          <cell r="AQ77">
            <v>25.789473684210527</v>
          </cell>
          <cell r="AR77">
            <v>65.294117647058812</v>
          </cell>
          <cell r="AS77" t="str">
            <v>SV</v>
          </cell>
          <cell r="AT77">
            <v>168.94736842105263</v>
          </cell>
          <cell r="AU77">
            <v>137.14285714285714</v>
          </cell>
          <cell r="AV77">
            <v>11699.999959999999</v>
          </cell>
          <cell r="AW77">
            <v>11699.99072</v>
          </cell>
          <cell r="AX77">
            <v>13500</v>
          </cell>
          <cell r="AY77">
            <v>0.15384615779092714</v>
          </cell>
          <cell r="AZ77">
            <v>0.13333333629629635</v>
          </cell>
          <cell r="BA77">
            <v>12900</v>
          </cell>
          <cell r="BB77">
            <v>3</v>
          </cell>
          <cell r="BC77">
            <v>0.10256410633355251</v>
          </cell>
          <cell r="BD77">
            <v>9.3023258914728749E-2</v>
          </cell>
          <cell r="BE77">
            <v>0</v>
          </cell>
          <cell r="BF77">
            <v>0</v>
          </cell>
          <cell r="BG77">
            <v>-1</v>
          </cell>
          <cell r="BH77">
            <v>0</v>
          </cell>
        </row>
        <row r="78">
          <cell r="B78" t="str">
            <v>24555</v>
          </cell>
          <cell r="C78" t="str">
            <v>7840235003079</v>
          </cell>
          <cell r="D78" t="str">
            <v>AGUA 5Lts DE LA COSTA</v>
          </cell>
          <cell r="E78">
            <v>1</v>
          </cell>
          <cell r="F78" t="str">
            <v>BEBIDAS</v>
          </cell>
          <cell r="G78" t="str">
            <v>BEBIDAS</v>
          </cell>
          <cell r="H78" t="str">
            <v>AGUAS</v>
          </cell>
          <cell r="I78" t="str">
            <v>AGUA MINERAL</v>
          </cell>
          <cell r="J78" t="str">
            <v>SIN GAS -AM</v>
          </cell>
          <cell r="K78" t="str">
            <v>DE LA COSTA</v>
          </cell>
          <cell r="L78">
            <v>87</v>
          </cell>
          <cell r="M78" t="str">
            <v>EMBOTELLADORA CENTRAL (87)</v>
          </cell>
          <cell r="N78">
            <v>46</v>
          </cell>
          <cell r="O78">
            <v>63</v>
          </cell>
          <cell r="P78">
            <v>34</v>
          </cell>
          <cell r="Q78">
            <v>33</v>
          </cell>
          <cell r="R78">
            <v>97</v>
          </cell>
          <cell r="S78">
            <v>100</v>
          </cell>
          <cell r="T78">
            <v>115</v>
          </cell>
          <cell r="U78">
            <v>124</v>
          </cell>
          <cell r="V78">
            <v>40</v>
          </cell>
          <cell r="W78">
            <v>37</v>
          </cell>
          <cell r="X78">
            <v>25</v>
          </cell>
          <cell r="Y78">
            <v>19</v>
          </cell>
          <cell r="Z78">
            <v>73</v>
          </cell>
          <cell r="AA78">
            <v>98</v>
          </cell>
          <cell r="AB78">
            <v>61</v>
          </cell>
          <cell r="AC78">
            <v>47</v>
          </cell>
          <cell r="AD78">
            <v>114</v>
          </cell>
          <cell r="AE78">
            <v>141</v>
          </cell>
          <cell r="AF78">
            <v>102</v>
          </cell>
          <cell r="AG78">
            <v>76</v>
          </cell>
          <cell r="AH78">
            <v>3</v>
          </cell>
          <cell r="AI78">
            <v>6</v>
          </cell>
          <cell r="AJ78">
            <v>53</v>
          </cell>
          <cell r="AK78">
            <v>121</v>
          </cell>
          <cell r="AL78">
            <v>28</v>
          </cell>
          <cell r="AM78">
            <v>70</v>
          </cell>
          <cell r="AN78">
            <v>174</v>
          </cell>
          <cell r="AO78">
            <v>39</v>
          </cell>
          <cell r="AP78">
            <v>48.18181818181818</v>
          </cell>
          <cell r="AQ78">
            <v>29.274193548387096</v>
          </cell>
          <cell r="AR78">
            <v>44.210526315789473</v>
          </cell>
          <cell r="AS78">
            <v>44.680851063829785</v>
          </cell>
          <cell r="AT78">
            <v>68.68421052631578</v>
          </cell>
          <cell r="AU78">
            <v>195</v>
          </cell>
          <cell r="AV78">
            <v>6700.0000099999997</v>
          </cell>
          <cell r="AW78">
            <v>6699.9952800000001</v>
          </cell>
          <cell r="AX78">
            <v>7500</v>
          </cell>
          <cell r="AY78">
            <v>0.11940298340387612</v>
          </cell>
          <cell r="AZ78">
            <v>0.10666666533333337</v>
          </cell>
          <cell r="BA78">
            <v>7250</v>
          </cell>
          <cell r="BB78">
            <v>3</v>
          </cell>
          <cell r="BC78">
            <v>8.2089550623746899E-2</v>
          </cell>
          <cell r="BD78">
            <v>7.5862067586206935E-2</v>
          </cell>
          <cell r="BE78">
            <v>0</v>
          </cell>
          <cell r="BF78">
            <v>0</v>
          </cell>
          <cell r="BG78">
            <v>-1</v>
          </cell>
          <cell r="BH78">
            <v>0</v>
          </cell>
        </row>
        <row r="79">
          <cell r="B79" t="str">
            <v>3856</v>
          </cell>
          <cell r="C79" t="str">
            <v>7840981000056</v>
          </cell>
          <cell r="D79" t="str">
            <v>AGUA MINERAL S/GAS 2Lts DE LA COSTA</v>
          </cell>
          <cell r="E79">
            <v>6</v>
          </cell>
          <cell r="F79" t="str">
            <v>BEBIDAS</v>
          </cell>
          <cell r="G79" t="str">
            <v>BEBIDAS</v>
          </cell>
          <cell r="H79" t="str">
            <v>AGUAS</v>
          </cell>
          <cell r="I79" t="str">
            <v>AGUA MINERAL</v>
          </cell>
          <cell r="J79" t="str">
            <v>SIN GAS -AM</v>
          </cell>
          <cell r="K79" t="str">
            <v>DE LA COSTA</v>
          </cell>
          <cell r="L79">
            <v>87</v>
          </cell>
          <cell r="M79" t="str">
            <v>EMBOTELLADORA CENTRAL (87)</v>
          </cell>
          <cell r="N79">
            <v>657</v>
          </cell>
          <cell r="O79">
            <v>802</v>
          </cell>
          <cell r="P79">
            <v>449</v>
          </cell>
          <cell r="Q79">
            <v>368</v>
          </cell>
          <cell r="R79">
            <v>448</v>
          </cell>
          <cell r="S79">
            <v>353</v>
          </cell>
          <cell r="T79">
            <v>236</v>
          </cell>
          <cell r="U79">
            <v>298</v>
          </cell>
          <cell r="V79">
            <v>249</v>
          </cell>
          <cell r="W79">
            <v>281</v>
          </cell>
          <cell r="X79">
            <v>171</v>
          </cell>
          <cell r="Y79">
            <v>122</v>
          </cell>
          <cell r="Z79">
            <v>390</v>
          </cell>
          <cell r="AA79">
            <v>431</v>
          </cell>
          <cell r="AB79">
            <v>325</v>
          </cell>
          <cell r="AC79">
            <v>311</v>
          </cell>
          <cell r="AD79">
            <v>565</v>
          </cell>
          <cell r="AE79">
            <v>674</v>
          </cell>
          <cell r="AF79">
            <v>350</v>
          </cell>
          <cell r="AG79">
            <v>480</v>
          </cell>
          <cell r="AH79">
            <v>15</v>
          </cell>
          <cell r="AI79">
            <v>48</v>
          </cell>
          <cell r="AJ79">
            <v>475</v>
          </cell>
          <cell r="AK79">
            <v>397</v>
          </cell>
          <cell r="AL79">
            <v>226</v>
          </cell>
          <cell r="AM79">
            <v>324</v>
          </cell>
          <cell r="AN79">
            <v>471</v>
          </cell>
          <cell r="AO79">
            <v>259</v>
          </cell>
          <cell r="AP79">
            <v>38.722826086956516</v>
          </cell>
          <cell r="AQ79">
            <v>39.966442953020135</v>
          </cell>
          <cell r="AR79">
            <v>55.57377049180328</v>
          </cell>
          <cell r="AS79">
            <v>31.254019292604504</v>
          </cell>
          <cell r="AT79">
            <v>29.4375</v>
          </cell>
          <cell r="AU79">
            <v>161.875</v>
          </cell>
          <cell r="AV79">
            <v>2683.33329</v>
          </cell>
          <cell r="AW79">
            <v>2675.8846400000002</v>
          </cell>
          <cell r="AX79">
            <v>3150</v>
          </cell>
          <cell r="AY79">
            <v>0.17391306243586313</v>
          </cell>
          <cell r="AZ79">
            <v>0.1481481619047619</v>
          </cell>
          <cell r="BA79">
            <v>2990</v>
          </cell>
          <cell r="BB79">
            <v>6</v>
          </cell>
          <cell r="BC79">
            <v>0.11428573228039074</v>
          </cell>
          <cell r="BD79">
            <v>0.10256411705685618</v>
          </cell>
          <cell r="BE79">
            <v>2950</v>
          </cell>
          <cell r="BF79">
            <v>12</v>
          </cell>
          <cell r="BG79">
            <v>9.9378899741522586E-2</v>
          </cell>
          <cell r="BH79">
            <v>9.0395494915254226E-2</v>
          </cell>
        </row>
        <row r="80">
          <cell r="B80" t="str">
            <v>3859</v>
          </cell>
          <cell r="C80" t="str">
            <v>7840981000049</v>
          </cell>
          <cell r="D80" t="str">
            <v>AGUA MINERAL S/GAS 500ml DE LA COSTA</v>
          </cell>
          <cell r="E80">
            <v>12</v>
          </cell>
          <cell r="F80" t="str">
            <v>BEBIDAS</v>
          </cell>
          <cell r="G80" t="str">
            <v>BEBIDAS</v>
          </cell>
          <cell r="H80" t="str">
            <v>AGUAS</v>
          </cell>
          <cell r="I80" t="str">
            <v>AGUA MINERAL</v>
          </cell>
          <cell r="J80" t="str">
            <v>SIN GAS -AM</v>
          </cell>
          <cell r="K80" t="str">
            <v>DE LA COSTA</v>
          </cell>
          <cell r="L80">
            <v>87</v>
          </cell>
          <cell r="M80" t="str">
            <v>EMBOTELLADORA CENTRAL (87)</v>
          </cell>
          <cell r="N80">
            <v>5405</v>
          </cell>
          <cell r="O80">
            <v>6574</v>
          </cell>
          <cell r="P80">
            <v>10664</v>
          </cell>
          <cell r="Q80">
            <v>10073</v>
          </cell>
          <cell r="R80">
            <v>9707</v>
          </cell>
          <cell r="S80">
            <v>7170</v>
          </cell>
          <cell r="T80">
            <v>6287</v>
          </cell>
          <cell r="U80">
            <v>5499</v>
          </cell>
          <cell r="V80">
            <v>1881</v>
          </cell>
          <cell r="W80">
            <v>2125</v>
          </cell>
          <cell r="X80">
            <v>960</v>
          </cell>
          <cell r="Y80">
            <v>1159</v>
          </cell>
          <cell r="Z80">
            <v>5342</v>
          </cell>
          <cell r="AA80">
            <v>9310</v>
          </cell>
          <cell r="AB80">
            <v>3126</v>
          </cell>
          <cell r="AC80">
            <v>2879</v>
          </cell>
          <cell r="AD80">
            <v>4594</v>
          </cell>
          <cell r="AE80">
            <v>5137</v>
          </cell>
          <cell r="AF80">
            <v>4428</v>
          </cell>
          <cell r="AG80">
            <v>3488</v>
          </cell>
          <cell r="AH80">
            <v>113</v>
          </cell>
          <cell r="AI80">
            <v>302</v>
          </cell>
          <cell r="AJ80">
            <v>10922</v>
          </cell>
          <cell r="AK80">
            <v>5702</v>
          </cell>
          <cell r="AL80">
            <v>1917</v>
          </cell>
          <cell r="AM80">
            <v>4182</v>
          </cell>
          <cell r="AN80">
            <v>4853</v>
          </cell>
          <cell r="AO80">
            <v>3450</v>
          </cell>
          <cell r="AP80">
            <v>32.528541645984312</v>
          </cell>
          <cell r="AQ80">
            <v>31.107474086197492</v>
          </cell>
          <cell r="AR80">
            <v>49.620362381363243</v>
          </cell>
          <cell r="AS80">
            <v>43.577631121917328</v>
          </cell>
          <cell r="AT80">
            <v>41.740252293577981</v>
          </cell>
          <cell r="AU80">
            <v>342.71523178807951</v>
          </cell>
          <cell r="AV80">
            <v>1188.3333</v>
          </cell>
          <cell r="AW80">
            <v>1145.95217</v>
          </cell>
          <cell r="AX80">
            <v>1400</v>
          </cell>
          <cell r="AY80">
            <v>0.17812065015766199</v>
          </cell>
          <cell r="AZ80">
            <v>0.15119050000000001</v>
          </cell>
          <cell r="BA80">
            <v>1370</v>
          </cell>
          <cell r="BB80">
            <v>12</v>
          </cell>
          <cell r="BC80">
            <v>0.15287520765428342</v>
          </cell>
          <cell r="BD80">
            <v>0.13260343065693431</v>
          </cell>
          <cell r="BE80">
            <v>1325</v>
          </cell>
          <cell r="BF80">
            <v>24</v>
          </cell>
          <cell r="BG80">
            <v>0.1150070438992159</v>
          </cell>
          <cell r="BH80">
            <v>0.10314467924528302</v>
          </cell>
        </row>
        <row r="81">
          <cell r="B81" t="str">
            <v>4094</v>
          </cell>
          <cell r="C81" t="str">
            <v>7841112000723</v>
          </cell>
          <cell r="D81" t="str">
            <v>AGUA MINERAL S/GAS 10Lts AGUA BES</v>
          </cell>
          <cell r="E81">
            <v>1</v>
          </cell>
          <cell r="F81" t="str">
            <v>BEBIDAS</v>
          </cell>
          <cell r="G81" t="str">
            <v>BEBIDAS</v>
          </cell>
          <cell r="H81" t="str">
            <v>AGUAS</v>
          </cell>
          <cell r="I81" t="str">
            <v>AGUA MINERAL</v>
          </cell>
          <cell r="J81" t="str">
            <v>SIN GAS -AM</v>
          </cell>
          <cell r="K81" t="str">
            <v>AGUA BES</v>
          </cell>
          <cell r="L81">
            <v>165</v>
          </cell>
          <cell r="M81" t="str">
            <v>BEBIDAS ENV. SALUDABLES (165)</v>
          </cell>
          <cell r="N81">
            <v>33</v>
          </cell>
          <cell r="O81">
            <v>65</v>
          </cell>
          <cell r="P81">
            <v>32</v>
          </cell>
          <cell r="Q81">
            <v>30</v>
          </cell>
          <cell r="R81">
            <v>70</v>
          </cell>
          <cell r="S81">
            <v>37</v>
          </cell>
          <cell r="T81">
            <v>21</v>
          </cell>
          <cell r="U81">
            <v>30</v>
          </cell>
          <cell r="V81">
            <v>42</v>
          </cell>
          <cell r="W81">
            <v>27</v>
          </cell>
          <cell r="X81">
            <v>19</v>
          </cell>
          <cell r="Y81">
            <v>10</v>
          </cell>
          <cell r="Z81">
            <v>20</v>
          </cell>
          <cell r="AA81">
            <v>27</v>
          </cell>
          <cell r="AB81">
            <v>38</v>
          </cell>
          <cell r="AC81">
            <v>42</v>
          </cell>
          <cell r="AD81">
            <v>63</v>
          </cell>
          <cell r="AE81">
            <v>37</v>
          </cell>
          <cell r="AF81">
            <v>17</v>
          </cell>
          <cell r="AG81">
            <v>30</v>
          </cell>
          <cell r="AH81">
            <v>0</v>
          </cell>
          <cell r="AI81">
            <v>0</v>
          </cell>
          <cell r="AJ81">
            <v>68</v>
          </cell>
          <cell r="AK81">
            <v>56</v>
          </cell>
          <cell r="AL81">
            <v>35</v>
          </cell>
          <cell r="AM81">
            <v>37</v>
          </cell>
          <cell r="AN81">
            <v>19</v>
          </cell>
          <cell r="AO81">
            <v>36</v>
          </cell>
          <cell r="AP81">
            <v>68</v>
          </cell>
          <cell r="AQ81">
            <v>56</v>
          </cell>
          <cell r="AR81">
            <v>105</v>
          </cell>
          <cell r="AS81">
            <v>26.428571428571427</v>
          </cell>
          <cell r="AT81">
            <v>19</v>
          </cell>
          <cell r="AU81" t="str">
            <v>SV</v>
          </cell>
          <cell r="AV81">
            <v>11149.999959999999</v>
          </cell>
          <cell r="AW81">
            <v>11149.99963</v>
          </cell>
          <cell r="AX81">
            <v>14500</v>
          </cell>
          <cell r="AY81">
            <v>0.30044843515855946</v>
          </cell>
          <cell r="AZ81">
            <v>0.23103448551724143</v>
          </cell>
          <cell r="BA81">
            <v>13900</v>
          </cell>
          <cell r="BB81">
            <v>3</v>
          </cell>
          <cell r="BC81">
            <v>0.24663677577268817</v>
          </cell>
          <cell r="BD81">
            <v>0.19784172949640294</v>
          </cell>
          <cell r="BE81">
            <v>0</v>
          </cell>
          <cell r="BF81">
            <v>0</v>
          </cell>
          <cell r="BG81">
            <v>-1</v>
          </cell>
          <cell r="BH81">
            <v>0</v>
          </cell>
        </row>
        <row r="82">
          <cell r="B82" t="str">
            <v>15725</v>
          </cell>
          <cell r="C82" t="str">
            <v>8800010009916</v>
          </cell>
          <cell r="D82" t="str">
            <v>AGUA MINERAL S/GAS 12UND 625ml AGUA BES</v>
          </cell>
          <cell r="E82">
            <v>1</v>
          </cell>
          <cell r="F82" t="str">
            <v>BEBIDAS</v>
          </cell>
          <cell r="G82" t="str">
            <v>BEBIDAS</v>
          </cell>
          <cell r="H82" t="str">
            <v>AGUAS</v>
          </cell>
          <cell r="I82" t="str">
            <v>AGUA MINERAL</v>
          </cell>
          <cell r="J82" t="str">
            <v>SIN GAS -AM</v>
          </cell>
          <cell r="K82" t="str">
            <v>AGUA BES</v>
          </cell>
          <cell r="L82">
            <v>165</v>
          </cell>
          <cell r="M82" t="str">
            <v>BEBIDAS ENV. SALUDABLES (165)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 t="str">
            <v>Q</v>
          </cell>
          <cell r="AQ82" t="str">
            <v>Q</v>
          </cell>
          <cell r="AR82" t="str">
            <v>Q</v>
          </cell>
          <cell r="AS82" t="str">
            <v>Q</v>
          </cell>
          <cell r="AT82" t="str">
            <v>Q</v>
          </cell>
          <cell r="AU82" t="str">
            <v>Q</v>
          </cell>
          <cell r="AV82">
            <v>12047.999997000001</v>
          </cell>
          <cell r="AW82">
            <v>12047.9964</v>
          </cell>
          <cell r="AX82">
            <v>16350</v>
          </cell>
          <cell r="AY82">
            <v>0.35707171348532651</v>
          </cell>
          <cell r="AZ82">
            <v>0.26311926623853205</v>
          </cell>
          <cell r="BA82">
            <v>15900</v>
          </cell>
          <cell r="BB82">
            <v>3</v>
          </cell>
          <cell r="BC82">
            <v>0.31972111586646434</v>
          </cell>
          <cell r="BD82">
            <v>0.24226415113207542</v>
          </cell>
          <cell r="BE82">
            <v>0</v>
          </cell>
          <cell r="BF82">
            <v>0</v>
          </cell>
          <cell r="BG82">
            <v>-1</v>
          </cell>
          <cell r="BH82">
            <v>0</v>
          </cell>
        </row>
        <row r="83">
          <cell r="B83" t="str">
            <v>4091</v>
          </cell>
          <cell r="C83" t="str">
            <v>7841112000044</v>
          </cell>
          <cell r="D83" t="str">
            <v>AGUA MINERAL S/GAS 2Lts AGUA BES</v>
          </cell>
          <cell r="E83">
            <v>6</v>
          </cell>
          <cell r="F83" t="str">
            <v>BEBIDAS</v>
          </cell>
          <cell r="G83" t="str">
            <v>BEBIDAS</v>
          </cell>
          <cell r="H83" t="str">
            <v>AGUAS</v>
          </cell>
          <cell r="I83" t="str">
            <v>AGUA MINERAL</v>
          </cell>
          <cell r="J83" t="str">
            <v>SIN GAS -AM</v>
          </cell>
          <cell r="K83" t="str">
            <v>AGUA BES</v>
          </cell>
          <cell r="L83">
            <v>165</v>
          </cell>
          <cell r="M83" t="str">
            <v>BEBIDAS ENV. SALUDABLES (165)</v>
          </cell>
          <cell r="N83">
            <v>1574</v>
          </cell>
          <cell r="O83">
            <v>1952</v>
          </cell>
          <cell r="P83">
            <v>1186</v>
          </cell>
          <cell r="Q83">
            <v>955</v>
          </cell>
          <cell r="R83">
            <v>2103</v>
          </cell>
          <cell r="S83">
            <v>2877</v>
          </cell>
          <cell r="T83">
            <v>1718</v>
          </cell>
          <cell r="U83">
            <v>1546</v>
          </cell>
          <cell r="V83">
            <v>390</v>
          </cell>
          <cell r="W83">
            <v>311</v>
          </cell>
          <cell r="X83">
            <v>247</v>
          </cell>
          <cell r="Y83">
            <v>195</v>
          </cell>
          <cell r="Z83">
            <v>400</v>
          </cell>
          <cell r="AA83">
            <v>482</v>
          </cell>
          <cell r="AB83">
            <v>152</v>
          </cell>
          <cell r="AC83">
            <v>201</v>
          </cell>
          <cell r="AD83">
            <v>955</v>
          </cell>
          <cell r="AE83">
            <v>524</v>
          </cell>
          <cell r="AF83">
            <v>309</v>
          </cell>
          <cell r="AG83">
            <v>248</v>
          </cell>
          <cell r="AH83">
            <v>18</v>
          </cell>
          <cell r="AI83">
            <v>20</v>
          </cell>
          <cell r="AJ83">
            <v>1423</v>
          </cell>
          <cell r="AK83">
            <v>1730</v>
          </cell>
          <cell r="AL83">
            <v>328</v>
          </cell>
          <cell r="AM83">
            <v>335</v>
          </cell>
          <cell r="AN83">
            <v>989</v>
          </cell>
          <cell r="AO83">
            <v>342</v>
          </cell>
          <cell r="AP83">
            <v>44.701570680628272</v>
          </cell>
          <cell r="AQ83">
            <v>33.570504527813711</v>
          </cell>
          <cell r="AR83">
            <v>50.46153846153846</v>
          </cell>
          <cell r="AS83">
            <v>50</v>
          </cell>
          <cell r="AT83">
            <v>119.63709677419355</v>
          </cell>
          <cell r="AU83">
            <v>513</v>
          </cell>
          <cell r="AV83">
            <v>1866.9999700000001</v>
          </cell>
          <cell r="AW83">
            <v>1866.9998599999999</v>
          </cell>
          <cell r="AX83">
            <v>2500</v>
          </cell>
          <cell r="AY83">
            <v>0.33904662033818878</v>
          </cell>
          <cell r="AZ83">
            <v>0.25320001199999997</v>
          </cell>
          <cell r="BA83">
            <v>2450</v>
          </cell>
          <cell r="BB83">
            <v>6</v>
          </cell>
          <cell r="BC83">
            <v>0.31226568793142495</v>
          </cell>
          <cell r="BD83">
            <v>0.23795919591836731</v>
          </cell>
          <cell r="BE83">
            <v>2390</v>
          </cell>
          <cell r="BF83">
            <v>12</v>
          </cell>
          <cell r="BG83">
            <v>0.28012856904330841</v>
          </cell>
          <cell r="BH83">
            <v>0.21882846443514642</v>
          </cell>
        </row>
        <row r="84">
          <cell r="B84" t="str">
            <v>4092</v>
          </cell>
          <cell r="C84" t="str">
            <v>7841112000037</v>
          </cell>
          <cell r="D84" t="str">
            <v>AGUA MINERAL S/GAS 5Lts AGUA BES</v>
          </cell>
          <cell r="E84">
            <v>1</v>
          </cell>
          <cell r="F84" t="str">
            <v>BEBIDAS</v>
          </cell>
          <cell r="G84" t="str">
            <v>BEBIDAS</v>
          </cell>
          <cell r="H84" t="str">
            <v>AGUAS</v>
          </cell>
          <cell r="I84" t="str">
            <v>AGUA MINERAL</v>
          </cell>
          <cell r="J84" t="str">
            <v>SIN GAS -AM</v>
          </cell>
          <cell r="K84" t="str">
            <v>AGUA BES</v>
          </cell>
          <cell r="L84">
            <v>165</v>
          </cell>
          <cell r="M84" t="str">
            <v>BEBIDAS ENV. SALUDABLES (165)</v>
          </cell>
          <cell r="N84">
            <v>38</v>
          </cell>
          <cell r="O84">
            <v>59</v>
          </cell>
          <cell r="P84">
            <v>37</v>
          </cell>
          <cell r="Q84">
            <v>28</v>
          </cell>
          <cell r="R84">
            <v>140</v>
          </cell>
          <cell r="S84">
            <v>143</v>
          </cell>
          <cell r="T84">
            <v>46</v>
          </cell>
          <cell r="U84">
            <v>47</v>
          </cell>
          <cell r="V84">
            <v>21</v>
          </cell>
          <cell r="W84">
            <v>19</v>
          </cell>
          <cell r="X84">
            <v>14</v>
          </cell>
          <cell r="Y84">
            <v>9</v>
          </cell>
          <cell r="Z84">
            <v>46</v>
          </cell>
          <cell r="AA84">
            <v>59</v>
          </cell>
          <cell r="AB84">
            <v>30</v>
          </cell>
          <cell r="AC84">
            <v>31</v>
          </cell>
          <cell r="AD84">
            <v>94</v>
          </cell>
          <cell r="AE84">
            <v>73</v>
          </cell>
          <cell r="AF84">
            <v>78</v>
          </cell>
          <cell r="AG84">
            <v>67</v>
          </cell>
          <cell r="AH84">
            <v>2</v>
          </cell>
          <cell r="AI84">
            <v>6</v>
          </cell>
          <cell r="AJ84">
            <v>78</v>
          </cell>
          <cell r="AK84">
            <v>132</v>
          </cell>
          <cell r="AL84">
            <v>28</v>
          </cell>
          <cell r="AM84">
            <v>34</v>
          </cell>
          <cell r="AN84">
            <v>97</v>
          </cell>
          <cell r="AO84">
            <v>55</v>
          </cell>
          <cell r="AP84">
            <v>83.571428571428569</v>
          </cell>
          <cell r="AQ84">
            <v>84.255319148936167</v>
          </cell>
          <cell r="AR84">
            <v>93.333333333333329</v>
          </cell>
          <cell r="AS84">
            <v>32.903225806451609</v>
          </cell>
          <cell r="AT84">
            <v>43.432835820895519</v>
          </cell>
          <cell r="AU84">
            <v>275</v>
          </cell>
          <cell r="AV84">
            <v>5199.9999699999998</v>
          </cell>
          <cell r="AW84">
            <v>5199.9997499999999</v>
          </cell>
          <cell r="AX84">
            <v>6700</v>
          </cell>
          <cell r="AY84">
            <v>0.28846154589497042</v>
          </cell>
          <cell r="AZ84">
            <v>0.22388060149253733</v>
          </cell>
          <cell r="BA84">
            <v>6650</v>
          </cell>
          <cell r="BB84">
            <v>3</v>
          </cell>
          <cell r="BC84">
            <v>0.27884616122411243</v>
          </cell>
          <cell r="BD84">
            <v>0.21804511729323311</v>
          </cell>
          <cell r="BE84">
            <v>6500</v>
          </cell>
          <cell r="BF84">
            <v>6</v>
          </cell>
          <cell r="BG84">
            <v>0.25000000721153848</v>
          </cell>
          <cell r="BH84">
            <v>0.20000000461538464</v>
          </cell>
        </row>
        <row r="85">
          <cell r="B85" t="str">
            <v>4089</v>
          </cell>
          <cell r="C85" t="str">
            <v>7841112000686</v>
          </cell>
          <cell r="D85" t="str">
            <v>AGUA MINERAL S/GAS 625ml AGUA BES</v>
          </cell>
          <cell r="E85">
            <v>12</v>
          </cell>
          <cell r="F85" t="str">
            <v>BEBIDAS</v>
          </cell>
          <cell r="G85" t="str">
            <v>BEBIDAS</v>
          </cell>
          <cell r="H85" t="str">
            <v>AGUAS</v>
          </cell>
          <cell r="I85" t="str">
            <v>AGUA MINERAL</v>
          </cell>
          <cell r="J85" t="str">
            <v>SIN GAS -AM</v>
          </cell>
          <cell r="K85" t="str">
            <v>AGUA BES</v>
          </cell>
          <cell r="L85">
            <v>165</v>
          </cell>
          <cell r="M85" t="str">
            <v>BEBIDAS ENV. SALUDABLES (165)</v>
          </cell>
          <cell r="N85">
            <v>5977</v>
          </cell>
          <cell r="O85">
            <v>6913</v>
          </cell>
          <cell r="P85">
            <v>5943</v>
          </cell>
          <cell r="Q85">
            <v>4920</v>
          </cell>
          <cell r="R85">
            <v>4448</v>
          </cell>
          <cell r="S85">
            <v>5927</v>
          </cell>
          <cell r="T85">
            <v>5559</v>
          </cell>
          <cell r="U85">
            <v>4511</v>
          </cell>
          <cell r="V85">
            <v>714</v>
          </cell>
          <cell r="W85">
            <v>600</v>
          </cell>
          <cell r="X85">
            <v>230</v>
          </cell>
          <cell r="Y85">
            <v>139</v>
          </cell>
          <cell r="Z85">
            <v>2189</v>
          </cell>
          <cell r="AA85">
            <v>1085</v>
          </cell>
          <cell r="AB85">
            <v>293</v>
          </cell>
          <cell r="AC85">
            <v>338</v>
          </cell>
          <cell r="AD85">
            <v>331</v>
          </cell>
          <cell r="AE85">
            <v>750</v>
          </cell>
          <cell r="AF85">
            <v>1190</v>
          </cell>
          <cell r="AG85">
            <v>1038</v>
          </cell>
          <cell r="AH85">
            <v>135</v>
          </cell>
          <cell r="AI85">
            <v>304</v>
          </cell>
          <cell r="AJ85">
            <v>7324</v>
          </cell>
          <cell r="AK85">
            <v>6546</v>
          </cell>
          <cell r="AL85">
            <v>577</v>
          </cell>
          <cell r="AM85">
            <v>3302</v>
          </cell>
          <cell r="AN85">
            <v>1602</v>
          </cell>
          <cell r="AO85">
            <v>2204</v>
          </cell>
          <cell r="AP85">
            <v>44.658536585365852</v>
          </cell>
          <cell r="AQ85">
            <v>43.53358457104855</v>
          </cell>
          <cell r="AR85">
            <v>124.53237410071942</v>
          </cell>
          <cell r="AS85">
            <v>293.07692307692309</v>
          </cell>
          <cell r="AT85">
            <v>46.300578034682083</v>
          </cell>
          <cell r="AU85">
            <v>217.5</v>
          </cell>
          <cell r="AV85">
            <v>1004.00003</v>
          </cell>
          <cell r="AW85">
            <v>1003.9997</v>
          </cell>
          <cell r="AX85">
            <v>1500</v>
          </cell>
          <cell r="AY85">
            <v>0.49402385974032281</v>
          </cell>
          <cell r="AZ85">
            <v>0.33066664666666662</v>
          </cell>
          <cell r="BA85">
            <v>1362.5</v>
          </cell>
          <cell r="BB85">
            <v>12</v>
          </cell>
          <cell r="BC85">
            <v>0.35707167259745987</v>
          </cell>
          <cell r="BD85">
            <v>0.26311924403669723</v>
          </cell>
          <cell r="BE85">
            <v>1325</v>
          </cell>
          <cell r="BF85">
            <v>36</v>
          </cell>
          <cell r="BG85">
            <v>0.31972107610395195</v>
          </cell>
          <cell r="BH85">
            <v>0.24226412830188676</v>
          </cell>
        </row>
        <row r="86">
          <cell r="B86" t="str">
            <v>15726</v>
          </cell>
          <cell r="C86" t="str">
            <v>8800010009923</v>
          </cell>
          <cell r="D86" t="str">
            <v>AGUA MINERAL S/GAS 6UND 2Lts AGUA BES</v>
          </cell>
          <cell r="E86">
            <v>1</v>
          </cell>
          <cell r="F86" t="str">
            <v>BEBIDAS</v>
          </cell>
          <cell r="G86" t="str">
            <v>BEBIDAS</v>
          </cell>
          <cell r="H86" t="str">
            <v>AGUAS</v>
          </cell>
          <cell r="I86" t="str">
            <v>AGUA MINERAL</v>
          </cell>
          <cell r="J86" t="str">
            <v>SIN GAS -AM</v>
          </cell>
          <cell r="K86" t="str">
            <v>AGUA BES</v>
          </cell>
          <cell r="L86">
            <v>165</v>
          </cell>
          <cell r="M86" t="str">
            <v>BEBIDAS ENV. SALUDABLES (165)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 t="str">
            <v>Q</v>
          </cell>
          <cell r="AQ86" t="str">
            <v>Q</v>
          </cell>
          <cell r="AR86" t="str">
            <v>Q</v>
          </cell>
          <cell r="AS86" t="str">
            <v>Q</v>
          </cell>
          <cell r="AT86" t="str">
            <v>Q</v>
          </cell>
          <cell r="AU86" t="str">
            <v>Q</v>
          </cell>
          <cell r="AV86">
            <v>11201.999996</v>
          </cell>
          <cell r="AW86">
            <v>11201.999159999999</v>
          </cell>
          <cell r="AX86">
            <v>14650</v>
          </cell>
          <cell r="AY86">
            <v>0.30780217864945625</v>
          </cell>
          <cell r="AZ86">
            <v>0.23535836204778154</v>
          </cell>
          <cell r="BA86">
            <v>14500</v>
          </cell>
          <cell r="BB86">
            <v>3</v>
          </cell>
          <cell r="BC86">
            <v>0.29441171265645827</v>
          </cell>
          <cell r="BD86">
            <v>0.227448276137931</v>
          </cell>
          <cell r="BE86">
            <v>0</v>
          </cell>
          <cell r="BF86">
            <v>0</v>
          </cell>
          <cell r="BG86">
            <v>-1</v>
          </cell>
          <cell r="BH86">
            <v>0</v>
          </cell>
        </row>
        <row r="87">
          <cell r="B87" t="str">
            <v>4090</v>
          </cell>
          <cell r="C87" t="str">
            <v>7841112000181</v>
          </cell>
          <cell r="D87" t="str">
            <v>AGUA MINERAL SPORT 1Lts AGUA BES</v>
          </cell>
          <cell r="E87">
            <v>6</v>
          </cell>
          <cell r="F87" t="str">
            <v>BEBIDAS</v>
          </cell>
          <cell r="G87" t="str">
            <v>BEBIDAS</v>
          </cell>
          <cell r="H87" t="str">
            <v>AGUAS</v>
          </cell>
          <cell r="I87" t="str">
            <v>AGUA MINERAL</v>
          </cell>
          <cell r="J87" t="str">
            <v>SIN GAS -AM</v>
          </cell>
          <cell r="K87" t="str">
            <v>AGUA BES</v>
          </cell>
          <cell r="L87">
            <v>165</v>
          </cell>
          <cell r="M87" t="str">
            <v>BEBIDAS ENV. SALUDABLES (165)</v>
          </cell>
          <cell r="N87">
            <v>990</v>
          </cell>
          <cell r="O87">
            <v>1714</v>
          </cell>
          <cell r="P87">
            <v>771</v>
          </cell>
          <cell r="Q87">
            <v>581</v>
          </cell>
          <cell r="R87">
            <v>1197</v>
          </cell>
          <cell r="S87">
            <v>1665</v>
          </cell>
          <cell r="T87">
            <v>751</v>
          </cell>
          <cell r="U87">
            <v>745</v>
          </cell>
          <cell r="V87">
            <v>759</v>
          </cell>
          <cell r="W87">
            <v>542</v>
          </cell>
          <cell r="X87">
            <v>247</v>
          </cell>
          <cell r="Y87">
            <v>241</v>
          </cell>
          <cell r="Z87">
            <v>775</v>
          </cell>
          <cell r="AA87">
            <v>801</v>
          </cell>
          <cell r="AB87">
            <v>703</v>
          </cell>
          <cell r="AC87">
            <v>563</v>
          </cell>
          <cell r="AD87">
            <v>565</v>
          </cell>
          <cell r="AE87">
            <v>281</v>
          </cell>
          <cell r="AF87">
            <v>164</v>
          </cell>
          <cell r="AG87">
            <v>194</v>
          </cell>
          <cell r="AH87">
            <v>0</v>
          </cell>
          <cell r="AI87">
            <v>31</v>
          </cell>
          <cell r="AJ87">
            <v>1972</v>
          </cell>
          <cell r="AK87">
            <v>930</v>
          </cell>
          <cell r="AL87">
            <v>497</v>
          </cell>
          <cell r="AM87">
            <v>911</v>
          </cell>
          <cell r="AN87">
            <v>414</v>
          </cell>
          <cell r="AO87">
            <v>1199</v>
          </cell>
          <cell r="AP87">
            <v>101.82444061962134</v>
          </cell>
          <cell r="AQ87">
            <v>37.449664429530202</v>
          </cell>
          <cell r="AR87">
            <v>61.867219917012441</v>
          </cell>
          <cell r="AS87">
            <v>48.543516873889878</v>
          </cell>
          <cell r="AT87">
            <v>64.020618556701024</v>
          </cell>
          <cell r="AU87">
            <v>1160.3225806451615</v>
          </cell>
          <cell r="AV87">
            <v>1832.9999600000001</v>
          </cell>
          <cell r="AW87">
            <v>1832.99974</v>
          </cell>
          <cell r="AX87">
            <v>2650</v>
          </cell>
          <cell r="AY87">
            <v>0.44571743471287362</v>
          </cell>
          <cell r="AZ87">
            <v>0.30830190188679241</v>
          </cell>
          <cell r="BA87">
            <v>2550</v>
          </cell>
          <cell r="BB87">
            <v>6</v>
          </cell>
          <cell r="BC87">
            <v>0.39116205981804808</v>
          </cell>
          <cell r="BD87">
            <v>0.28117648627450975</v>
          </cell>
          <cell r="BE87">
            <v>2450</v>
          </cell>
          <cell r="BF87">
            <v>12</v>
          </cell>
          <cell r="BG87">
            <v>0.33660668492322277</v>
          </cell>
          <cell r="BH87">
            <v>0.25183675102040814</v>
          </cell>
        </row>
        <row r="88">
          <cell r="B88" t="str">
            <v>8768</v>
          </cell>
          <cell r="C88" t="str">
            <v>7841112000679</v>
          </cell>
          <cell r="D88" t="str">
            <v>AGUA MINERAL SPORT 625ml AGUA BES</v>
          </cell>
          <cell r="E88">
            <v>12</v>
          </cell>
          <cell r="F88" t="str">
            <v>BEBIDAS</v>
          </cell>
          <cell r="G88" t="str">
            <v>BEBIDAS</v>
          </cell>
          <cell r="H88" t="str">
            <v>AGUAS</v>
          </cell>
          <cell r="I88" t="str">
            <v>AGUA MINERAL</v>
          </cell>
          <cell r="J88" t="str">
            <v>SIN GAS -AM</v>
          </cell>
          <cell r="K88" t="str">
            <v>AGUA BES</v>
          </cell>
          <cell r="L88">
            <v>165</v>
          </cell>
          <cell r="M88" t="str">
            <v>BEBIDAS ENV. SALUDABLES (165)</v>
          </cell>
          <cell r="N88">
            <v>132</v>
          </cell>
          <cell r="O88">
            <v>120</v>
          </cell>
          <cell r="P88">
            <v>0</v>
          </cell>
          <cell r="Q88">
            <v>98</v>
          </cell>
          <cell r="R88">
            <v>3708</v>
          </cell>
          <cell r="S88">
            <v>3840</v>
          </cell>
          <cell r="T88">
            <v>2562</v>
          </cell>
          <cell r="U88">
            <v>2297</v>
          </cell>
          <cell r="V88">
            <v>592</v>
          </cell>
          <cell r="W88">
            <v>660</v>
          </cell>
          <cell r="X88">
            <v>270</v>
          </cell>
          <cell r="Y88">
            <v>223</v>
          </cell>
          <cell r="Z88">
            <v>0</v>
          </cell>
          <cell r="AA88">
            <v>84</v>
          </cell>
          <cell r="AB88">
            <v>106</v>
          </cell>
          <cell r="AC88">
            <v>57</v>
          </cell>
          <cell r="AD88">
            <v>226</v>
          </cell>
          <cell r="AE88">
            <v>0</v>
          </cell>
          <cell r="AF88">
            <v>180</v>
          </cell>
          <cell r="AG88">
            <v>228</v>
          </cell>
          <cell r="AH88">
            <v>4</v>
          </cell>
          <cell r="AI88">
            <v>11</v>
          </cell>
          <cell r="AJ88">
            <v>143</v>
          </cell>
          <cell r="AK88">
            <v>2795</v>
          </cell>
          <cell r="AL88">
            <v>570</v>
          </cell>
          <cell r="AM88">
            <v>242</v>
          </cell>
          <cell r="AN88">
            <v>613</v>
          </cell>
          <cell r="AO88">
            <v>115</v>
          </cell>
          <cell r="AP88">
            <v>43.775510204081634</v>
          </cell>
          <cell r="AQ88">
            <v>36.504135829342623</v>
          </cell>
          <cell r="AR88">
            <v>76.681614349775785</v>
          </cell>
          <cell r="AS88">
            <v>127.36842105263158</v>
          </cell>
          <cell r="AT88">
            <v>80.65789473684211</v>
          </cell>
          <cell r="AU88">
            <v>313.63636363636363</v>
          </cell>
          <cell r="AV88">
            <v>1162.9999700000001</v>
          </cell>
          <cell r="AW88">
            <v>1162.9998599999999</v>
          </cell>
          <cell r="AX88">
            <v>1650</v>
          </cell>
          <cell r="AY88">
            <v>0.41874466256435072</v>
          </cell>
          <cell r="AZ88">
            <v>0.29515153333333327</v>
          </cell>
          <cell r="BA88">
            <v>1550</v>
          </cell>
          <cell r="BB88">
            <v>6</v>
          </cell>
          <cell r="BC88">
            <v>0.33276013756045053</v>
          </cell>
          <cell r="BD88">
            <v>0.24967743870967737</v>
          </cell>
          <cell r="BE88">
            <v>1450</v>
          </cell>
          <cell r="BF88">
            <v>12</v>
          </cell>
          <cell r="BG88">
            <v>0.24677561255655056</v>
          </cell>
          <cell r="BH88">
            <v>0.19793105517241374</v>
          </cell>
        </row>
        <row r="89">
          <cell r="B89" t="str">
            <v>19712</v>
          </cell>
          <cell r="C89" t="str">
            <v>7841112000884</v>
          </cell>
          <cell r="D89" t="str">
            <v>AGUA S/GAS 365ml MICKEY y AMIGOS BES</v>
          </cell>
          <cell r="E89">
            <v>12</v>
          </cell>
          <cell r="F89" t="str">
            <v>BEBIDAS</v>
          </cell>
          <cell r="G89" t="str">
            <v>BEBIDAS</v>
          </cell>
          <cell r="H89" t="str">
            <v>AGUAS</v>
          </cell>
          <cell r="I89" t="str">
            <v>AGUA MINERAL</v>
          </cell>
          <cell r="J89" t="str">
            <v>SIN GAS -AM</v>
          </cell>
          <cell r="K89" t="str">
            <v>AGUA BES</v>
          </cell>
          <cell r="L89">
            <v>165</v>
          </cell>
          <cell r="M89" t="str">
            <v>BEBIDAS ENV. SALUDABLES (165)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 t="str">
            <v>Q</v>
          </cell>
          <cell r="AQ89" t="str">
            <v>Q</v>
          </cell>
          <cell r="AR89" t="str">
            <v>Q</v>
          </cell>
          <cell r="AS89" t="str">
            <v>Q</v>
          </cell>
          <cell r="AT89" t="str">
            <v>Q</v>
          </cell>
          <cell r="AU89" t="str">
            <v>Q</v>
          </cell>
          <cell r="AV89">
            <v>2158.0000199999999</v>
          </cell>
          <cell r="AW89">
            <v>2157.99694</v>
          </cell>
          <cell r="AX89">
            <v>2950</v>
          </cell>
          <cell r="AY89">
            <v>0.36700647481921722</v>
          </cell>
          <cell r="AZ89">
            <v>0.26847456949152543</v>
          </cell>
          <cell r="BA89">
            <v>2900</v>
          </cell>
          <cell r="BB89">
            <v>6</v>
          </cell>
          <cell r="BC89">
            <v>0.34383687355109482</v>
          </cell>
          <cell r="BD89">
            <v>0.25586206206896556</v>
          </cell>
          <cell r="BE89">
            <v>0</v>
          </cell>
          <cell r="BF89">
            <v>0</v>
          </cell>
          <cell r="BG89">
            <v>-1</v>
          </cell>
          <cell r="BH89">
            <v>0</v>
          </cell>
        </row>
        <row r="90">
          <cell r="B90" t="str">
            <v>28455</v>
          </cell>
          <cell r="C90" t="str">
            <v>7840058008282</v>
          </cell>
          <cell r="D90" t="str">
            <v>AGUA 250ml 6un DASANI</v>
          </cell>
          <cell r="E90">
            <v>6</v>
          </cell>
          <cell r="F90" t="str">
            <v>BEBIDAS</v>
          </cell>
          <cell r="G90" t="str">
            <v>BEBIDAS</v>
          </cell>
          <cell r="H90" t="str">
            <v>AGUAS</v>
          </cell>
          <cell r="I90" t="str">
            <v>AGUA MINERAL</v>
          </cell>
          <cell r="J90" t="str">
            <v>SIN GAS -AM</v>
          </cell>
          <cell r="K90" t="str">
            <v>DASANI</v>
          </cell>
          <cell r="L90">
            <v>139</v>
          </cell>
          <cell r="M90" t="str">
            <v>PARAGUAY REFRESCOS S.A.  (139)</v>
          </cell>
          <cell r="N90">
            <v>87</v>
          </cell>
          <cell r="O90">
            <v>72</v>
          </cell>
          <cell r="P90">
            <v>70</v>
          </cell>
          <cell r="Q90">
            <v>36</v>
          </cell>
          <cell r="R90">
            <v>45</v>
          </cell>
          <cell r="S90">
            <v>14</v>
          </cell>
          <cell r="T90">
            <v>18</v>
          </cell>
          <cell r="U90">
            <v>17</v>
          </cell>
          <cell r="V90">
            <v>10</v>
          </cell>
          <cell r="W90">
            <v>8</v>
          </cell>
          <cell r="X90">
            <v>1</v>
          </cell>
          <cell r="Y90">
            <v>1</v>
          </cell>
          <cell r="Z90">
            <v>37</v>
          </cell>
          <cell r="AA90">
            <v>15</v>
          </cell>
          <cell r="AB90">
            <v>11</v>
          </cell>
          <cell r="AC90">
            <v>8</v>
          </cell>
          <cell r="AD90">
            <v>37</v>
          </cell>
          <cell r="AE90">
            <v>38</v>
          </cell>
          <cell r="AF90">
            <v>19</v>
          </cell>
          <cell r="AG90">
            <v>12</v>
          </cell>
          <cell r="AH90">
            <v>1</v>
          </cell>
          <cell r="AI90">
            <v>1</v>
          </cell>
          <cell r="AJ90">
            <v>64</v>
          </cell>
          <cell r="AK90">
            <v>17</v>
          </cell>
          <cell r="AL90">
            <v>37</v>
          </cell>
          <cell r="AM90">
            <v>30</v>
          </cell>
          <cell r="AN90">
            <v>36</v>
          </cell>
          <cell r="AO90">
            <v>29</v>
          </cell>
          <cell r="AP90">
            <v>53.333333333333329</v>
          </cell>
          <cell r="AQ90">
            <v>30</v>
          </cell>
          <cell r="AR90">
            <v>1110</v>
          </cell>
          <cell r="AS90">
            <v>112.5</v>
          </cell>
          <cell r="AT90">
            <v>90</v>
          </cell>
          <cell r="AU90">
            <v>870</v>
          </cell>
          <cell r="AV90">
            <v>8100</v>
          </cell>
          <cell r="AW90">
            <v>7953.2481600000001</v>
          </cell>
          <cell r="AX90">
            <v>9900</v>
          </cell>
          <cell r="AY90">
            <v>0.22222222222222232</v>
          </cell>
          <cell r="AZ90">
            <v>0.18181818181818182</v>
          </cell>
          <cell r="BA90">
            <v>9750</v>
          </cell>
          <cell r="BB90">
            <v>6</v>
          </cell>
          <cell r="BC90">
            <v>0.20370370370370372</v>
          </cell>
          <cell r="BD90">
            <v>0.16923076923076924</v>
          </cell>
          <cell r="BE90">
            <v>9500</v>
          </cell>
          <cell r="BF90">
            <v>10</v>
          </cell>
          <cell r="BG90">
            <v>0.17283950617283961</v>
          </cell>
          <cell r="BH90">
            <v>0.14736842105263157</v>
          </cell>
        </row>
        <row r="91">
          <cell r="B91" t="str">
            <v>8285</v>
          </cell>
          <cell r="C91" t="str">
            <v>7840058003898</v>
          </cell>
          <cell r="D91" t="str">
            <v>AGUA MINERAL S/GAS 2,25Lts DASANI</v>
          </cell>
          <cell r="E91">
            <v>4</v>
          </cell>
          <cell r="F91" t="str">
            <v>BEBIDAS</v>
          </cell>
          <cell r="G91" t="str">
            <v>BEBIDAS</v>
          </cell>
          <cell r="H91" t="str">
            <v>AGUAS</v>
          </cell>
          <cell r="I91" t="str">
            <v>AGUA MINERAL</v>
          </cell>
          <cell r="J91" t="str">
            <v>SIN GAS -AM</v>
          </cell>
          <cell r="K91" t="str">
            <v>DASANI</v>
          </cell>
          <cell r="L91">
            <v>139</v>
          </cell>
          <cell r="M91" t="str">
            <v>PARAGUAY REFRESCOS S.A.  (139)</v>
          </cell>
          <cell r="N91">
            <v>94</v>
          </cell>
          <cell r="O91">
            <v>64</v>
          </cell>
          <cell r="P91">
            <v>102</v>
          </cell>
          <cell r="Q91">
            <v>99</v>
          </cell>
          <cell r="R91">
            <v>145</v>
          </cell>
          <cell r="S91">
            <v>174</v>
          </cell>
          <cell r="T91">
            <v>148</v>
          </cell>
          <cell r="U91">
            <v>126</v>
          </cell>
          <cell r="V91">
            <v>71</v>
          </cell>
          <cell r="W91">
            <v>77</v>
          </cell>
          <cell r="X91">
            <v>41</v>
          </cell>
          <cell r="Y91">
            <v>44</v>
          </cell>
          <cell r="Z91">
            <v>100</v>
          </cell>
          <cell r="AA91">
            <v>106</v>
          </cell>
          <cell r="AB91">
            <v>74</v>
          </cell>
          <cell r="AC91">
            <v>71</v>
          </cell>
          <cell r="AD91">
            <v>112</v>
          </cell>
          <cell r="AE91">
            <v>95</v>
          </cell>
          <cell r="AF91">
            <v>103</v>
          </cell>
          <cell r="AG91">
            <v>69</v>
          </cell>
          <cell r="AH91">
            <v>1</v>
          </cell>
          <cell r="AI91">
            <v>8</v>
          </cell>
          <cell r="AJ91">
            <v>124</v>
          </cell>
          <cell r="AK91">
            <v>124</v>
          </cell>
          <cell r="AL91">
            <v>29</v>
          </cell>
          <cell r="AM91">
            <v>65</v>
          </cell>
          <cell r="AN91">
            <v>112</v>
          </cell>
          <cell r="AO91">
            <v>53</v>
          </cell>
          <cell r="AP91">
            <v>37.575757575757578</v>
          </cell>
          <cell r="AQ91">
            <v>29.523809523809522</v>
          </cell>
          <cell r="AR91">
            <v>19.772727272727273</v>
          </cell>
          <cell r="AS91">
            <v>27.464788732394368</v>
          </cell>
          <cell r="AT91">
            <v>48.695652173913047</v>
          </cell>
          <cell r="AU91">
            <v>198.75</v>
          </cell>
          <cell r="AV91">
            <v>3600</v>
          </cell>
          <cell r="AW91">
            <v>3552.9226699999999</v>
          </cell>
          <cell r="AX91">
            <v>4250</v>
          </cell>
          <cell r="AY91">
            <v>0.18055555555555558</v>
          </cell>
          <cell r="AZ91">
            <v>0.15294117647058825</v>
          </cell>
          <cell r="BA91">
            <v>4150</v>
          </cell>
          <cell r="BB91">
            <v>4</v>
          </cell>
          <cell r="BC91">
            <v>0.15277777777777768</v>
          </cell>
          <cell r="BD91">
            <v>0.13253012048192772</v>
          </cell>
          <cell r="BE91">
            <v>0</v>
          </cell>
          <cell r="BF91">
            <v>0</v>
          </cell>
          <cell r="BG91">
            <v>-1</v>
          </cell>
          <cell r="BH91">
            <v>0</v>
          </cell>
        </row>
        <row r="92">
          <cell r="B92" t="str">
            <v>8282</v>
          </cell>
          <cell r="C92" t="str">
            <v>7840058008893</v>
          </cell>
          <cell r="D92" t="str">
            <v>AGUA MINERAL S/GAS 500ml DASANI</v>
          </cell>
          <cell r="E92">
            <v>6</v>
          </cell>
          <cell r="F92" t="str">
            <v>BEBIDAS</v>
          </cell>
          <cell r="G92" t="str">
            <v>BEBIDAS</v>
          </cell>
          <cell r="H92" t="str">
            <v>AGUAS</v>
          </cell>
          <cell r="I92" t="str">
            <v>AGUA MINERAL</v>
          </cell>
          <cell r="J92" t="str">
            <v>SIN GAS -AM</v>
          </cell>
          <cell r="K92" t="str">
            <v>DASANI</v>
          </cell>
          <cell r="L92">
            <v>139</v>
          </cell>
          <cell r="M92" t="str">
            <v>PARAGUAY REFRESCOS S.A.  (139)</v>
          </cell>
          <cell r="N92">
            <v>942</v>
          </cell>
          <cell r="O92">
            <v>980</v>
          </cell>
          <cell r="P92">
            <v>678</v>
          </cell>
          <cell r="Q92">
            <v>897</v>
          </cell>
          <cell r="R92">
            <v>765</v>
          </cell>
          <cell r="S92">
            <v>888</v>
          </cell>
          <cell r="T92">
            <v>795</v>
          </cell>
          <cell r="U92">
            <v>831</v>
          </cell>
          <cell r="V92">
            <v>402</v>
          </cell>
          <cell r="W92">
            <v>281</v>
          </cell>
          <cell r="X92">
            <v>121</v>
          </cell>
          <cell r="Y92">
            <v>129</v>
          </cell>
          <cell r="Z92">
            <v>230</v>
          </cell>
          <cell r="AA92">
            <v>301</v>
          </cell>
          <cell r="AB92">
            <v>559</v>
          </cell>
          <cell r="AC92">
            <v>341</v>
          </cell>
          <cell r="AD92">
            <v>279</v>
          </cell>
          <cell r="AE92">
            <v>264</v>
          </cell>
          <cell r="AF92">
            <v>273</v>
          </cell>
          <cell r="AG92">
            <v>195</v>
          </cell>
          <cell r="AH92">
            <v>0</v>
          </cell>
          <cell r="AI92">
            <v>0</v>
          </cell>
          <cell r="AJ92">
            <v>269</v>
          </cell>
          <cell r="AK92">
            <v>319</v>
          </cell>
          <cell r="AL92">
            <v>114</v>
          </cell>
          <cell r="AM92">
            <v>95</v>
          </cell>
          <cell r="AN92">
            <v>18</v>
          </cell>
          <cell r="AO92">
            <v>240</v>
          </cell>
          <cell r="AP92">
            <v>8.9966555183946486</v>
          </cell>
          <cell r="AQ92">
            <v>11.516245487364621</v>
          </cell>
          <cell r="AR92">
            <v>26.511627906976745</v>
          </cell>
          <cell r="AS92">
            <v>8.3577712609970671</v>
          </cell>
          <cell r="AT92">
            <v>2.7692307692307692</v>
          </cell>
          <cell r="AU92" t="str">
            <v>SV</v>
          </cell>
          <cell r="AV92">
            <v>2085</v>
          </cell>
          <cell r="AW92">
            <v>2063.7515800000001</v>
          </cell>
          <cell r="AX92">
            <v>2500</v>
          </cell>
          <cell r="AY92">
            <v>0.19904076738609122</v>
          </cell>
          <cell r="AZ92">
            <v>0.16600000000000001</v>
          </cell>
          <cell r="BA92">
            <v>2450</v>
          </cell>
          <cell r="BB92">
            <v>6</v>
          </cell>
          <cell r="BC92">
            <v>0.17505995203836933</v>
          </cell>
          <cell r="BD92">
            <v>0.1489795918367347</v>
          </cell>
          <cell r="BE92">
            <v>0</v>
          </cell>
          <cell r="BF92">
            <v>0</v>
          </cell>
          <cell r="BG92">
            <v>-1</v>
          </cell>
          <cell r="BH92">
            <v>0</v>
          </cell>
        </row>
        <row r="93">
          <cell r="B93" t="str">
            <v>8283</v>
          </cell>
          <cell r="C93" t="str">
            <v>7840058008916</v>
          </cell>
          <cell r="D93" t="str">
            <v>AGUA MINERAL SPORT 500ml DASANI</v>
          </cell>
          <cell r="E93">
            <v>6</v>
          </cell>
          <cell r="F93" t="str">
            <v>BEBIDAS</v>
          </cell>
          <cell r="G93" t="str">
            <v>BEBIDAS</v>
          </cell>
          <cell r="H93" t="str">
            <v>AGUAS</v>
          </cell>
          <cell r="I93" t="str">
            <v>AGUA MINERAL</v>
          </cell>
          <cell r="J93" t="str">
            <v>SIN GAS -AM</v>
          </cell>
          <cell r="K93" t="str">
            <v>DASANI</v>
          </cell>
          <cell r="L93">
            <v>139</v>
          </cell>
          <cell r="M93" t="str">
            <v>PARAGUAY REFRESCOS S.A.  (139)</v>
          </cell>
          <cell r="N93">
            <v>50</v>
          </cell>
          <cell r="O93">
            <v>16</v>
          </cell>
          <cell r="P93">
            <v>26</v>
          </cell>
          <cell r="Q93">
            <v>9</v>
          </cell>
          <cell r="R93">
            <v>58</v>
          </cell>
          <cell r="S93">
            <v>8</v>
          </cell>
          <cell r="T93">
            <v>13</v>
          </cell>
          <cell r="U93">
            <v>21</v>
          </cell>
          <cell r="V93">
            <v>27</v>
          </cell>
          <cell r="W93">
            <v>3</v>
          </cell>
          <cell r="X93">
            <v>23</v>
          </cell>
          <cell r="Y93">
            <v>27</v>
          </cell>
          <cell r="Z93">
            <v>21</v>
          </cell>
          <cell r="AA93">
            <v>30</v>
          </cell>
          <cell r="AB93">
            <v>30</v>
          </cell>
          <cell r="AC93">
            <v>8</v>
          </cell>
          <cell r="AD93">
            <v>64</v>
          </cell>
          <cell r="AE93">
            <v>117</v>
          </cell>
          <cell r="AF93">
            <v>103</v>
          </cell>
          <cell r="AG93">
            <v>42</v>
          </cell>
          <cell r="AH93">
            <v>1</v>
          </cell>
          <cell r="AI93">
            <v>1</v>
          </cell>
          <cell r="AJ93">
            <v>121</v>
          </cell>
          <cell r="AK93">
            <v>92</v>
          </cell>
          <cell r="AL93">
            <v>92</v>
          </cell>
          <cell r="AM93">
            <v>34</v>
          </cell>
          <cell r="AN93">
            <v>206</v>
          </cell>
          <cell r="AO93">
            <v>23</v>
          </cell>
          <cell r="AP93">
            <v>403.33333333333331</v>
          </cell>
          <cell r="AQ93">
            <v>131.42857142857144</v>
          </cell>
          <cell r="AR93">
            <v>102.22222222222223</v>
          </cell>
          <cell r="AS93">
            <v>127.5</v>
          </cell>
          <cell r="AT93">
            <v>147.14285714285717</v>
          </cell>
          <cell r="AU93">
            <v>690</v>
          </cell>
          <cell r="AV93">
            <v>2325</v>
          </cell>
          <cell r="AW93">
            <v>2308.9464200000002</v>
          </cell>
          <cell r="AX93">
            <v>2900</v>
          </cell>
          <cell r="AY93">
            <v>0.24731182795698925</v>
          </cell>
          <cell r="AZ93">
            <v>0.19827586206896552</v>
          </cell>
          <cell r="BA93">
            <v>2750</v>
          </cell>
          <cell r="BB93">
            <v>6</v>
          </cell>
          <cell r="BC93">
            <v>0.18279569892473124</v>
          </cell>
          <cell r="BD93">
            <v>0.15454545454545454</v>
          </cell>
          <cell r="BE93">
            <v>0</v>
          </cell>
          <cell r="BF93">
            <v>0</v>
          </cell>
          <cell r="BG93">
            <v>-1</v>
          </cell>
          <cell r="BH93">
            <v>0</v>
          </cell>
        </row>
        <row r="94">
          <cell r="B94" t="str">
            <v>8284</v>
          </cell>
          <cell r="C94" t="str">
            <v>7840058004215</v>
          </cell>
          <cell r="D94" t="str">
            <v>AGUA MINERAL SPORT 990ml DASANI</v>
          </cell>
          <cell r="E94">
            <v>6</v>
          </cell>
          <cell r="F94" t="str">
            <v>BEBIDAS</v>
          </cell>
          <cell r="G94" t="str">
            <v>BEBIDAS</v>
          </cell>
          <cell r="H94" t="str">
            <v>AGUAS</v>
          </cell>
          <cell r="I94" t="str">
            <v>AGUA MINERAL</v>
          </cell>
          <cell r="J94" t="str">
            <v>SIN GAS -AM</v>
          </cell>
          <cell r="K94" t="str">
            <v>DASANI</v>
          </cell>
          <cell r="L94">
            <v>139</v>
          </cell>
          <cell r="M94" t="str">
            <v>PARAGUAY REFRESCOS S.A.  (139)</v>
          </cell>
          <cell r="N94">
            <v>169</v>
          </cell>
          <cell r="O94">
            <v>134</v>
          </cell>
          <cell r="P94">
            <v>89</v>
          </cell>
          <cell r="Q94">
            <v>63</v>
          </cell>
          <cell r="R94">
            <v>575</v>
          </cell>
          <cell r="S94">
            <v>407</v>
          </cell>
          <cell r="T94">
            <v>175</v>
          </cell>
          <cell r="U94">
            <v>205</v>
          </cell>
          <cell r="V94">
            <v>82</v>
          </cell>
          <cell r="W94">
            <v>98</v>
          </cell>
          <cell r="X94">
            <v>86</v>
          </cell>
          <cell r="Y94">
            <v>64</v>
          </cell>
          <cell r="Z94">
            <v>142</v>
          </cell>
          <cell r="AA94">
            <v>241</v>
          </cell>
          <cell r="AB94">
            <v>209</v>
          </cell>
          <cell r="AC94">
            <v>122</v>
          </cell>
          <cell r="AD94">
            <v>212</v>
          </cell>
          <cell r="AE94">
            <v>141</v>
          </cell>
          <cell r="AF94">
            <v>236</v>
          </cell>
          <cell r="AG94">
            <v>141</v>
          </cell>
          <cell r="AH94">
            <v>0</v>
          </cell>
          <cell r="AI94">
            <v>1</v>
          </cell>
          <cell r="AJ94">
            <v>96</v>
          </cell>
          <cell r="AK94">
            <v>209</v>
          </cell>
          <cell r="AL94">
            <v>87</v>
          </cell>
          <cell r="AM94">
            <v>124</v>
          </cell>
          <cell r="AN94">
            <v>118</v>
          </cell>
          <cell r="AO94">
            <v>90</v>
          </cell>
          <cell r="AP94">
            <v>45.714285714285708</v>
          </cell>
          <cell r="AQ94">
            <v>30.585365853658537</v>
          </cell>
          <cell r="AR94">
            <v>40.78125</v>
          </cell>
          <cell r="AS94">
            <v>30.491803278688526</v>
          </cell>
          <cell r="AT94">
            <v>25.106382978723403</v>
          </cell>
          <cell r="AU94">
            <v>2700</v>
          </cell>
          <cell r="AV94">
            <v>3105</v>
          </cell>
          <cell r="AW94">
            <v>2770.95786</v>
          </cell>
          <cell r="AX94">
            <v>3650</v>
          </cell>
          <cell r="AY94">
            <v>0.17552334943639281</v>
          </cell>
          <cell r="AZ94">
            <v>0.14931506849315068</v>
          </cell>
          <cell r="BA94">
            <v>3500</v>
          </cell>
          <cell r="BB94">
            <v>6</v>
          </cell>
          <cell r="BC94">
            <v>0.12721417069243146</v>
          </cell>
          <cell r="BD94">
            <v>0.11285714285714285</v>
          </cell>
          <cell r="BE94">
            <v>0</v>
          </cell>
          <cell r="BF94">
            <v>0</v>
          </cell>
          <cell r="BG94">
            <v>-1</v>
          </cell>
          <cell r="BH94">
            <v>0</v>
          </cell>
        </row>
        <row r="95">
          <cell r="B95" t="str">
            <v>36581</v>
          </cell>
          <cell r="C95" t="str">
            <v>7842117000190</v>
          </cell>
          <cell r="D95" t="str">
            <v>AGUA MINERAL 10Lts GOND WANA</v>
          </cell>
          <cell r="E95">
            <v>1</v>
          </cell>
          <cell r="F95" t="str">
            <v>BEBIDAS</v>
          </cell>
          <cell r="G95" t="str">
            <v>BEBIDAS</v>
          </cell>
          <cell r="H95" t="str">
            <v>AGUAS</v>
          </cell>
          <cell r="I95" t="str">
            <v>AGUA MINERAL</v>
          </cell>
          <cell r="J95" t="str">
            <v>SIN GAS -AM</v>
          </cell>
          <cell r="K95" t="str">
            <v>GOND WANA</v>
          </cell>
          <cell r="L95">
            <v>1521</v>
          </cell>
          <cell r="M95" t="str">
            <v>BEBIDAS NATIVAS DEL PARAGUAY S.A. (1521)</v>
          </cell>
          <cell r="N95">
            <v>21</v>
          </cell>
          <cell r="O95">
            <v>29</v>
          </cell>
          <cell r="P95">
            <v>14</v>
          </cell>
          <cell r="Q95">
            <v>11</v>
          </cell>
          <cell r="R95">
            <v>12</v>
          </cell>
          <cell r="S95">
            <v>42</v>
          </cell>
          <cell r="T95">
            <v>4</v>
          </cell>
          <cell r="U95">
            <v>7</v>
          </cell>
          <cell r="V95">
            <v>11</v>
          </cell>
          <cell r="W95">
            <v>18</v>
          </cell>
          <cell r="X95">
            <v>13</v>
          </cell>
          <cell r="Y95">
            <v>9</v>
          </cell>
          <cell r="Z95">
            <v>29</v>
          </cell>
          <cell r="AA95">
            <v>34</v>
          </cell>
          <cell r="AB95">
            <v>34</v>
          </cell>
          <cell r="AC95">
            <v>36</v>
          </cell>
          <cell r="AD95">
            <v>12</v>
          </cell>
          <cell r="AE95">
            <v>11</v>
          </cell>
          <cell r="AF95">
            <v>37</v>
          </cell>
          <cell r="AG95">
            <v>42</v>
          </cell>
          <cell r="AH95">
            <v>0</v>
          </cell>
          <cell r="AI95">
            <v>0</v>
          </cell>
          <cell r="AJ95">
            <v>36</v>
          </cell>
          <cell r="AK95">
            <v>32</v>
          </cell>
          <cell r="AL95">
            <v>18</v>
          </cell>
          <cell r="AM95">
            <v>9</v>
          </cell>
          <cell r="AN95">
            <v>1</v>
          </cell>
          <cell r="AO95">
            <v>30</v>
          </cell>
          <cell r="AP95">
            <v>98.181818181818187</v>
          </cell>
          <cell r="AQ95">
            <v>137.14285714285714</v>
          </cell>
          <cell r="AR95">
            <v>60</v>
          </cell>
          <cell r="AS95">
            <v>7.5</v>
          </cell>
          <cell r="AT95">
            <v>0.71428571428571419</v>
          </cell>
          <cell r="AU95" t="str">
            <v>SV</v>
          </cell>
          <cell r="AV95">
            <v>11699.999959999999</v>
          </cell>
          <cell r="AW95">
            <v>11699.999959999999</v>
          </cell>
          <cell r="AX95">
            <v>13500</v>
          </cell>
          <cell r="AY95">
            <v>0.15384615779092714</v>
          </cell>
          <cell r="AZ95">
            <v>0.13333333629629635</v>
          </cell>
          <cell r="BA95">
            <v>13250</v>
          </cell>
          <cell r="BB95">
            <v>3</v>
          </cell>
          <cell r="BC95">
            <v>0.13247863635035428</v>
          </cell>
          <cell r="BD95">
            <v>0.11698113509433969</v>
          </cell>
          <cell r="BE95">
            <v>12900</v>
          </cell>
          <cell r="BF95">
            <v>6</v>
          </cell>
          <cell r="BG95">
            <v>0.10256410633355251</v>
          </cell>
          <cell r="BH95">
            <v>9.3023258914728749E-2</v>
          </cell>
        </row>
        <row r="96">
          <cell r="B96" t="str">
            <v>36582</v>
          </cell>
          <cell r="C96" t="str">
            <v>7842117000206</v>
          </cell>
          <cell r="D96" t="str">
            <v>AGUA MINERAL 5Lts GOND WANA</v>
          </cell>
          <cell r="E96">
            <v>1</v>
          </cell>
          <cell r="F96" t="str">
            <v>BEBIDAS</v>
          </cell>
          <cell r="G96" t="str">
            <v>BEBIDAS</v>
          </cell>
          <cell r="H96" t="str">
            <v>AGUAS</v>
          </cell>
          <cell r="I96" t="str">
            <v>AGUA MINERAL</v>
          </cell>
          <cell r="J96" t="str">
            <v>SIN GAS -AM</v>
          </cell>
          <cell r="K96" t="str">
            <v>GOND WANA</v>
          </cell>
          <cell r="L96">
            <v>1521</v>
          </cell>
          <cell r="M96" t="str">
            <v>BEBIDAS NATIVAS DEL PARAGUAY S.A. (1521)</v>
          </cell>
          <cell r="N96">
            <v>22</v>
          </cell>
          <cell r="O96">
            <v>6</v>
          </cell>
          <cell r="P96">
            <v>9</v>
          </cell>
          <cell r="Q96">
            <v>12</v>
          </cell>
          <cell r="R96">
            <v>10</v>
          </cell>
          <cell r="S96">
            <v>32</v>
          </cell>
          <cell r="T96">
            <v>11</v>
          </cell>
          <cell r="U96">
            <v>11</v>
          </cell>
          <cell r="V96">
            <v>21</v>
          </cell>
          <cell r="W96">
            <v>17</v>
          </cell>
          <cell r="X96">
            <v>7</v>
          </cell>
          <cell r="Y96">
            <v>8</v>
          </cell>
          <cell r="Z96">
            <v>19</v>
          </cell>
          <cell r="AA96">
            <v>26</v>
          </cell>
          <cell r="AB96">
            <v>20</v>
          </cell>
          <cell r="AC96">
            <v>23</v>
          </cell>
          <cell r="AD96">
            <v>13</v>
          </cell>
          <cell r="AE96">
            <v>51</v>
          </cell>
          <cell r="AF96">
            <v>25</v>
          </cell>
          <cell r="AG96">
            <v>28</v>
          </cell>
          <cell r="AH96">
            <v>3</v>
          </cell>
          <cell r="AI96">
            <v>8</v>
          </cell>
          <cell r="AJ96">
            <v>6</v>
          </cell>
          <cell r="AK96">
            <v>29</v>
          </cell>
          <cell r="AL96">
            <v>15</v>
          </cell>
          <cell r="AM96">
            <v>19</v>
          </cell>
          <cell r="AN96">
            <v>30</v>
          </cell>
          <cell r="AO96">
            <v>15</v>
          </cell>
          <cell r="AP96">
            <v>15</v>
          </cell>
          <cell r="AQ96">
            <v>79.090909090909093</v>
          </cell>
          <cell r="AR96">
            <v>56.25</v>
          </cell>
          <cell r="AS96">
            <v>24.782608695652176</v>
          </cell>
          <cell r="AT96">
            <v>32.142857142857139</v>
          </cell>
          <cell r="AU96">
            <v>56.25</v>
          </cell>
          <cell r="AV96">
            <v>6299.9999699999998</v>
          </cell>
          <cell r="AW96">
            <v>6298.8395799999998</v>
          </cell>
          <cell r="AX96">
            <v>7250</v>
          </cell>
          <cell r="AY96">
            <v>0.15079365627362051</v>
          </cell>
          <cell r="AZ96">
            <v>0.13103448689655176</v>
          </cell>
          <cell r="BA96">
            <v>6950</v>
          </cell>
          <cell r="BB96">
            <v>3</v>
          </cell>
          <cell r="BC96">
            <v>0.10317460842781556</v>
          </cell>
          <cell r="BD96">
            <v>9.3525184172661896E-2</v>
          </cell>
          <cell r="BE96">
            <v>6750</v>
          </cell>
          <cell r="BF96">
            <v>6</v>
          </cell>
          <cell r="BG96">
            <v>7.1428576530612187E-2</v>
          </cell>
          <cell r="BH96">
            <v>6.6666671111111131E-2</v>
          </cell>
        </row>
        <row r="97">
          <cell r="B97" t="str">
            <v>20247</v>
          </cell>
          <cell r="C97" t="str">
            <v>7842117000091</v>
          </cell>
          <cell r="D97" t="str">
            <v>AGUA MINERAL S/GAS 2Lts GOND WANA</v>
          </cell>
          <cell r="E97">
            <v>6</v>
          </cell>
          <cell r="F97" t="str">
            <v>BEBIDAS</v>
          </cell>
          <cell r="G97" t="str">
            <v>BEBIDAS</v>
          </cell>
          <cell r="H97" t="str">
            <v>AGUAS</v>
          </cell>
          <cell r="I97" t="str">
            <v>AGUA MINERAL</v>
          </cell>
          <cell r="J97" t="str">
            <v>SIN GAS -AM</v>
          </cell>
          <cell r="K97" t="str">
            <v>GOND WANA</v>
          </cell>
          <cell r="L97">
            <v>1521</v>
          </cell>
          <cell r="M97" t="str">
            <v>BEBIDAS NATIVAS DEL PARAGUAY S.A. (1521)</v>
          </cell>
          <cell r="N97">
            <v>34</v>
          </cell>
          <cell r="O97">
            <v>18</v>
          </cell>
          <cell r="P97">
            <v>10</v>
          </cell>
          <cell r="Q97">
            <v>4</v>
          </cell>
          <cell r="R97">
            <v>27</v>
          </cell>
          <cell r="S97">
            <v>24</v>
          </cell>
          <cell r="T97">
            <v>7</v>
          </cell>
          <cell r="U97">
            <v>8</v>
          </cell>
          <cell r="V97">
            <v>30</v>
          </cell>
          <cell r="W97">
            <v>23</v>
          </cell>
          <cell r="X97">
            <v>26</v>
          </cell>
          <cell r="Y97">
            <v>27</v>
          </cell>
          <cell r="Z97">
            <v>25</v>
          </cell>
          <cell r="AA97">
            <v>8</v>
          </cell>
          <cell r="AB97">
            <v>2</v>
          </cell>
          <cell r="AC97">
            <v>0</v>
          </cell>
          <cell r="AD97">
            <v>40</v>
          </cell>
          <cell r="AE97">
            <v>21</v>
          </cell>
          <cell r="AF97">
            <v>42</v>
          </cell>
          <cell r="AG97">
            <v>24</v>
          </cell>
          <cell r="AH97">
            <v>1</v>
          </cell>
          <cell r="AI97">
            <v>7</v>
          </cell>
          <cell r="AJ97">
            <v>37</v>
          </cell>
          <cell r="AK97">
            <v>31</v>
          </cell>
          <cell r="AL97">
            <v>25</v>
          </cell>
          <cell r="AM97">
            <v>19</v>
          </cell>
          <cell r="AN97">
            <v>22</v>
          </cell>
          <cell r="AO97">
            <v>17</v>
          </cell>
          <cell r="AP97">
            <v>277.5</v>
          </cell>
          <cell r="AQ97">
            <v>116.25</v>
          </cell>
          <cell r="AR97">
            <v>27.777777777777779</v>
          </cell>
          <cell r="AS97" t="str">
            <v>SV</v>
          </cell>
          <cell r="AT97">
            <v>27.5</v>
          </cell>
          <cell r="AU97">
            <v>72.857142857142847</v>
          </cell>
          <cell r="AV97">
            <v>5440.0000600000003</v>
          </cell>
          <cell r="AW97">
            <v>5439.9998400000004</v>
          </cell>
          <cell r="AX97">
            <v>6500</v>
          </cell>
          <cell r="AY97">
            <v>0.19485292799794562</v>
          </cell>
          <cell r="AZ97">
            <v>0.1630769138461538</v>
          </cell>
          <cell r="BA97">
            <v>6350</v>
          </cell>
          <cell r="BB97">
            <v>3</v>
          </cell>
          <cell r="BC97">
            <v>0.16727939889030075</v>
          </cell>
          <cell r="BD97">
            <v>0.14330707716535429</v>
          </cell>
          <cell r="BE97">
            <v>6150</v>
          </cell>
          <cell r="BF97">
            <v>6</v>
          </cell>
          <cell r="BG97">
            <v>0.13051469341344091</v>
          </cell>
          <cell r="BH97">
            <v>0.11544714471544711</v>
          </cell>
        </row>
        <row r="98">
          <cell r="B98" t="str">
            <v>20243</v>
          </cell>
          <cell r="C98" t="str">
            <v>7842117000053</v>
          </cell>
          <cell r="D98" t="str">
            <v>AGUA MINERAL S/GAS 500ml GOND WANA</v>
          </cell>
          <cell r="E98">
            <v>12</v>
          </cell>
          <cell r="F98" t="str">
            <v>BEBIDAS</v>
          </cell>
          <cell r="G98" t="str">
            <v>BEBIDAS</v>
          </cell>
          <cell r="H98" t="str">
            <v>AGUAS</v>
          </cell>
          <cell r="I98" t="str">
            <v>AGUA MINERAL</v>
          </cell>
          <cell r="J98" t="str">
            <v>SIN GAS -AM</v>
          </cell>
          <cell r="K98" t="str">
            <v>GOND WANA</v>
          </cell>
          <cell r="L98">
            <v>1521</v>
          </cell>
          <cell r="M98" t="str">
            <v>BEBIDAS NATIVAS DEL PARAGUAY S.A. (1521)</v>
          </cell>
          <cell r="N98">
            <v>37</v>
          </cell>
          <cell r="O98">
            <v>22</v>
          </cell>
          <cell r="P98">
            <v>9</v>
          </cell>
          <cell r="Q98">
            <v>7</v>
          </cell>
          <cell r="R98">
            <v>15</v>
          </cell>
          <cell r="S98">
            <v>18</v>
          </cell>
          <cell r="T98">
            <v>31</v>
          </cell>
          <cell r="U98">
            <v>19</v>
          </cell>
          <cell r="V98">
            <v>17</v>
          </cell>
          <cell r="W98">
            <v>33</v>
          </cell>
          <cell r="X98">
            <v>0</v>
          </cell>
          <cell r="Y98">
            <v>1</v>
          </cell>
          <cell r="Z98">
            <v>59</v>
          </cell>
          <cell r="AA98">
            <v>22</v>
          </cell>
          <cell r="AB98">
            <v>167</v>
          </cell>
          <cell r="AC98">
            <v>112</v>
          </cell>
          <cell r="AD98">
            <v>38</v>
          </cell>
          <cell r="AE98">
            <v>36</v>
          </cell>
          <cell r="AF98">
            <v>0</v>
          </cell>
          <cell r="AG98">
            <v>0</v>
          </cell>
          <cell r="AH98">
            <v>3</v>
          </cell>
          <cell r="AI98">
            <v>3</v>
          </cell>
          <cell r="AJ98">
            <v>28</v>
          </cell>
          <cell r="AK98">
            <v>16</v>
          </cell>
          <cell r="AL98">
            <v>44</v>
          </cell>
          <cell r="AM98">
            <v>120</v>
          </cell>
          <cell r="AN98">
            <v>36</v>
          </cell>
          <cell r="AO98">
            <v>33</v>
          </cell>
          <cell r="AP98">
            <v>120</v>
          </cell>
          <cell r="AQ98">
            <v>25.263157894736842</v>
          </cell>
          <cell r="AR98">
            <v>1320</v>
          </cell>
          <cell r="AS98">
            <v>32.142857142857139</v>
          </cell>
          <cell r="AT98" t="str">
            <v>SV</v>
          </cell>
          <cell r="AU98">
            <v>330</v>
          </cell>
          <cell r="AV98">
            <v>3263.9999699999998</v>
          </cell>
          <cell r="AW98">
            <v>3190.6028000000001</v>
          </cell>
          <cell r="AX98">
            <v>3750</v>
          </cell>
          <cell r="AY98">
            <v>0.14889706938324521</v>
          </cell>
          <cell r="AZ98">
            <v>0.12960000800000004</v>
          </cell>
          <cell r="BA98">
            <v>3650</v>
          </cell>
          <cell r="BB98">
            <v>3</v>
          </cell>
          <cell r="BC98">
            <v>0.118259814199692</v>
          </cell>
          <cell r="BD98">
            <v>0.10575343287671236</v>
          </cell>
          <cell r="BE98">
            <v>3550</v>
          </cell>
          <cell r="BF98">
            <v>6</v>
          </cell>
          <cell r="BG98">
            <v>8.7622559016138801E-2</v>
          </cell>
          <cell r="BH98">
            <v>8.0563388732394409E-2</v>
          </cell>
        </row>
        <row r="99">
          <cell r="B99" t="str">
            <v>36584</v>
          </cell>
          <cell r="C99" t="str">
            <v>7842117000268</v>
          </cell>
          <cell r="D99" t="str">
            <v>AGUA MINERAL S/GAS PICO SPORT 1Lts GOND WANA</v>
          </cell>
          <cell r="E99">
            <v>6</v>
          </cell>
          <cell r="F99" t="str">
            <v>BEBIDAS</v>
          </cell>
          <cell r="G99" t="str">
            <v>BEBIDAS</v>
          </cell>
          <cell r="H99" t="str">
            <v>AGUAS</v>
          </cell>
          <cell r="I99" t="str">
            <v>AGUA MINERAL</v>
          </cell>
          <cell r="J99" t="str">
            <v>SIN GAS -AM</v>
          </cell>
          <cell r="K99" t="str">
            <v>GOND WANA</v>
          </cell>
          <cell r="L99">
            <v>1521</v>
          </cell>
          <cell r="M99" t="str">
            <v>BEBIDAS NATIVAS DEL PARAGUAY S.A. (1521)</v>
          </cell>
          <cell r="N99">
            <v>12</v>
          </cell>
          <cell r="O99">
            <v>16</v>
          </cell>
          <cell r="P99">
            <v>16</v>
          </cell>
          <cell r="Q99">
            <v>18</v>
          </cell>
          <cell r="R99">
            <v>30</v>
          </cell>
          <cell r="S99">
            <v>65</v>
          </cell>
          <cell r="T99">
            <v>14</v>
          </cell>
          <cell r="U99">
            <v>17</v>
          </cell>
          <cell r="V99">
            <v>43</v>
          </cell>
          <cell r="W99">
            <v>11</v>
          </cell>
          <cell r="X99">
            <v>19</v>
          </cell>
          <cell r="Y99">
            <v>28</v>
          </cell>
          <cell r="Z99">
            <v>15</v>
          </cell>
          <cell r="AA99">
            <v>8</v>
          </cell>
          <cell r="AB99">
            <v>15</v>
          </cell>
          <cell r="AC99">
            <v>22</v>
          </cell>
          <cell r="AD99">
            <v>19</v>
          </cell>
          <cell r="AE99">
            <v>11</v>
          </cell>
          <cell r="AF99">
            <v>40</v>
          </cell>
          <cell r="AG99">
            <v>18</v>
          </cell>
          <cell r="AH99">
            <v>0</v>
          </cell>
          <cell r="AI99">
            <v>1</v>
          </cell>
          <cell r="AJ99">
            <v>126</v>
          </cell>
          <cell r="AK99">
            <v>7</v>
          </cell>
          <cell r="AL99">
            <v>10</v>
          </cell>
          <cell r="AM99">
            <v>44</v>
          </cell>
          <cell r="AN99">
            <v>31</v>
          </cell>
          <cell r="AO99">
            <v>17</v>
          </cell>
          <cell r="AP99">
            <v>210</v>
          </cell>
          <cell r="AQ99">
            <v>12.352941176470587</v>
          </cell>
          <cell r="AR99">
            <v>10.714285714285715</v>
          </cell>
          <cell r="AS99">
            <v>60</v>
          </cell>
          <cell r="AT99">
            <v>51.666666666666671</v>
          </cell>
          <cell r="AU99">
            <v>510</v>
          </cell>
          <cell r="AV99">
            <v>4827.9999900000003</v>
          </cell>
          <cell r="AW99">
            <v>4648.3847299999998</v>
          </cell>
          <cell r="AX99">
            <v>5500</v>
          </cell>
          <cell r="AY99">
            <v>0.13918807195357918</v>
          </cell>
          <cell r="AZ99">
            <v>0.12218181999999995</v>
          </cell>
          <cell r="BA99">
            <v>5350</v>
          </cell>
          <cell r="BB99">
            <v>3</v>
          </cell>
          <cell r="BC99">
            <v>0.10811930635484512</v>
          </cell>
          <cell r="BD99">
            <v>9.7570095327102757E-2</v>
          </cell>
          <cell r="BE99">
            <v>5250</v>
          </cell>
          <cell r="BF99">
            <v>6</v>
          </cell>
          <cell r="BG99">
            <v>8.7406795955689232E-2</v>
          </cell>
          <cell r="BH99">
            <v>8.0380954285714235E-2</v>
          </cell>
        </row>
        <row r="100">
          <cell r="B100" t="str">
            <v>36583</v>
          </cell>
          <cell r="C100" t="str">
            <v>7842117000275</v>
          </cell>
          <cell r="D100" t="str">
            <v>AGUA MINERAL S/GAS PICO SPORT 500ml GOND WANA</v>
          </cell>
          <cell r="E100">
            <v>12</v>
          </cell>
          <cell r="F100" t="str">
            <v>BEBIDAS</v>
          </cell>
          <cell r="G100" t="str">
            <v>BEBIDAS</v>
          </cell>
          <cell r="H100" t="str">
            <v>AGUAS</v>
          </cell>
          <cell r="I100" t="str">
            <v>AGUA MINERAL</v>
          </cell>
          <cell r="J100" t="str">
            <v>SIN GAS -AM</v>
          </cell>
          <cell r="K100" t="str">
            <v>GOND WANA</v>
          </cell>
          <cell r="L100">
            <v>1521</v>
          </cell>
          <cell r="M100" t="str">
            <v>BEBIDAS NATIVAS DEL PARAGUAY S.A. (1521)</v>
          </cell>
          <cell r="N100">
            <v>24</v>
          </cell>
          <cell r="O100">
            <v>36</v>
          </cell>
          <cell r="P100">
            <v>1</v>
          </cell>
          <cell r="Q100">
            <v>14</v>
          </cell>
          <cell r="R100">
            <v>11</v>
          </cell>
          <cell r="S100">
            <v>20</v>
          </cell>
          <cell r="T100">
            <v>12</v>
          </cell>
          <cell r="U100">
            <v>14</v>
          </cell>
          <cell r="V100">
            <v>43</v>
          </cell>
          <cell r="W100">
            <v>10</v>
          </cell>
          <cell r="X100">
            <v>23</v>
          </cell>
          <cell r="Y100">
            <v>16</v>
          </cell>
          <cell r="Z100">
            <v>47</v>
          </cell>
          <cell r="AA100">
            <v>14</v>
          </cell>
          <cell r="AB100">
            <v>2</v>
          </cell>
          <cell r="AC100">
            <v>8</v>
          </cell>
          <cell r="AD100">
            <v>6</v>
          </cell>
          <cell r="AE100">
            <v>2</v>
          </cell>
          <cell r="AF100">
            <v>3</v>
          </cell>
          <cell r="AG100">
            <v>3</v>
          </cell>
          <cell r="AH100">
            <v>0</v>
          </cell>
          <cell r="AI100">
            <v>0</v>
          </cell>
          <cell r="AJ100">
            <v>167</v>
          </cell>
          <cell r="AK100">
            <v>104</v>
          </cell>
          <cell r="AL100">
            <v>32</v>
          </cell>
          <cell r="AM100">
            <v>28</v>
          </cell>
          <cell r="AN100">
            <v>71</v>
          </cell>
          <cell r="AO100">
            <v>24</v>
          </cell>
          <cell r="AP100">
            <v>357.85714285714289</v>
          </cell>
          <cell r="AQ100">
            <v>222.85714285714286</v>
          </cell>
          <cell r="AR100">
            <v>60</v>
          </cell>
          <cell r="AS100">
            <v>105</v>
          </cell>
          <cell r="AT100">
            <v>710</v>
          </cell>
          <cell r="AU100" t="str">
            <v>SV</v>
          </cell>
          <cell r="AV100">
            <v>3808.0000199999999</v>
          </cell>
          <cell r="AW100">
            <v>3457.8822300000002</v>
          </cell>
          <cell r="AX100">
            <v>4150</v>
          </cell>
          <cell r="AY100">
            <v>8.9810918645951032E-2</v>
          </cell>
          <cell r="AZ100">
            <v>8.2409633734939772E-2</v>
          </cell>
          <cell r="BA100">
            <v>3990</v>
          </cell>
          <cell r="BB100">
            <v>3</v>
          </cell>
          <cell r="BC100">
            <v>4.7794112143938472E-2</v>
          </cell>
          <cell r="BD100">
            <v>4.5614030075187981E-2</v>
          </cell>
          <cell r="BE100">
            <v>3850</v>
          </cell>
          <cell r="BF100">
            <v>6</v>
          </cell>
          <cell r="BG100">
            <v>1.1029406454677426E-2</v>
          </cell>
          <cell r="BH100">
            <v>1.0909085714285727E-2</v>
          </cell>
        </row>
        <row r="101">
          <cell r="B101" t="str">
            <v>30236</v>
          </cell>
          <cell r="C101" t="str">
            <v>7840058008404</v>
          </cell>
          <cell r="D101" t="str">
            <v>AGUA S/GAS PET 2Lts BENEDICTINO</v>
          </cell>
          <cell r="E101">
            <v>6</v>
          </cell>
          <cell r="F101" t="str">
            <v>BEBIDAS</v>
          </cell>
          <cell r="G101" t="str">
            <v>BEBIDAS</v>
          </cell>
          <cell r="H101" t="str">
            <v>AGUAS</v>
          </cell>
          <cell r="I101" t="str">
            <v>AGUA MINERAL</v>
          </cell>
          <cell r="J101" t="str">
            <v>SIN GAS -AM</v>
          </cell>
          <cell r="K101" t="str">
            <v>BENEDICTINO</v>
          </cell>
          <cell r="L101">
            <v>139</v>
          </cell>
          <cell r="M101" t="str">
            <v>PARAGUAY REFRESCOS S.A.  (139)</v>
          </cell>
          <cell r="N101">
            <v>129</v>
          </cell>
          <cell r="O101">
            <v>112</v>
          </cell>
          <cell r="P101">
            <v>99</v>
          </cell>
          <cell r="Q101">
            <v>78</v>
          </cell>
          <cell r="R101">
            <v>253</v>
          </cell>
          <cell r="S101">
            <v>179</v>
          </cell>
          <cell r="T101">
            <v>156</v>
          </cell>
          <cell r="U101">
            <v>120</v>
          </cell>
          <cell r="V101">
            <v>117</v>
          </cell>
          <cell r="W101">
            <v>191</v>
          </cell>
          <cell r="X101">
            <v>157</v>
          </cell>
          <cell r="Y101">
            <v>116</v>
          </cell>
          <cell r="Z101">
            <v>145</v>
          </cell>
          <cell r="AA101">
            <v>122</v>
          </cell>
          <cell r="AB101">
            <v>95</v>
          </cell>
          <cell r="AC101">
            <v>112</v>
          </cell>
          <cell r="AD101">
            <v>537</v>
          </cell>
          <cell r="AE101">
            <v>501</v>
          </cell>
          <cell r="AF101">
            <v>267</v>
          </cell>
          <cell r="AG101">
            <v>276</v>
          </cell>
          <cell r="AH101">
            <v>1</v>
          </cell>
          <cell r="AI101">
            <v>3</v>
          </cell>
          <cell r="AJ101">
            <v>102</v>
          </cell>
          <cell r="AK101">
            <v>142</v>
          </cell>
          <cell r="AL101">
            <v>129</v>
          </cell>
          <cell r="AM101">
            <v>119</v>
          </cell>
          <cell r="AN101">
            <v>334</v>
          </cell>
          <cell r="AO101">
            <v>89</v>
          </cell>
          <cell r="AP101">
            <v>39.230769230769234</v>
          </cell>
          <cell r="AQ101">
            <v>35.5</v>
          </cell>
          <cell r="AR101">
            <v>33.362068965517238</v>
          </cell>
          <cell r="AS101">
            <v>31.875</v>
          </cell>
          <cell r="AT101">
            <v>36.304347826086961</v>
          </cell>
          <cell r="AU101">
            <v>890</v>
          </cell>
          <cell r="AV101">
            <v>2625</v>
          </cell>
          <cell r="AW101">
            <v>2601.46821</v>
          </cell>
          <cell r="AX101">
            <v>3150</v>
          </cell>
          <cell r="AY101">
            <v>0.19999999999999996</v>
          </cell>
          <cell r="AZ101">
            <v>0.16666666666666666</v>
          </cell>
          <cell r="BA101">
            <v>2983.3333299999999</v>
          </cell>
          <cell r="BB101">
            <v>6</v>
          </cell>
          <cell r="BC101">
            <v>0.13650793523809512</v>
          </cell>
          <cell r="BD101">
            <v>0.12011173086046001</v>
          </cell>
          <cell r="BE101">
            <v>0</v>
          </cell>
          <cell r="BF101">
            <v>0</v>
          </cell>
          <cell r="BG101">
            <v>-1</v>
          </cell>
          <cell r="BH101">
            <v>0</v>
          </cell>
        </row>
        <row r="102">
          <cell r="B102" t="str">
            <v>30237</v>
          </cell>
          <cell r="C102" t="str">
            <v>7840058008381</v>
          </cell>
          <cell r="D102" t="str">
            <v>AGUA S/GAS PET 500ml BENEDICTINO</v>
          </cell>
          <cell r="E102">
            <v>12</v>
          </cell>
          <cell r="F102" t="str">
            <v>BEBIDAS</v>
          </cell>
          <cell r="G102" t="str">
            <v>BEBIDAS</v>
          </cell>
          <cell r="H102" t="str">
            <v>AGUAS</v>
          </cell>
          <cell r="I102" t="str">
            <v>AGUA MINERAL</v>
          </cell>
          <cell r="J102" t="str">
            <v>SIN GAS -AM</v>
          </cell>
          <cell r="K102" t="str">
            <v>BENEDICTINO</v>
          </cell>
          <cell r="L102">
            <v>139</v>
          </cell>
          <cell r="M102" t="str">
            <v>PARAGUAY REFRESCOS S.A.  (139)</v>
          </cell>
          <cell r="N102">
            <v>1472</v>
          </cell>
          <cell r="O102">
            <v>1041</v>
          </cell>
          <cell r="P102">
            <v>1237</v>
          </cell>
          <cell r="Q102">
            <v>1142</v>
          </cell>
          <cell r="R102">
            <v>1439</v>
          </cell>
          <cell r="S102">
            <v>1975</v>
          </cell>
          <cell r="T102">
            <v>1641</v>
          </cell>
          <cell r="U102">
            <v>1822</v>
          </cell>
          <cell r="V102">
            <v>742</v>
          </cell>
          <cell r="W102">
            <v>1198</v>
          </cell>
          <cell r="X102">
            <v>776</v>
          </cell>
          <cell r="Y102">
            <v>1015</v>
          </cell>
          <cell r="Z102">
            <v>969</v>
          </cell>
          <cell r="AA102">
            <v>1602</v>
          </cell>
          <cell r="AB102">
            <v>1864</v>
          </cell>
          <cell r="AC102">
            <v>1717</v>
          </cell>
          <cell r="AD102">
            <v>1034</v>
          </cell>
          <cell r="AE102">
            <v>1344</v>
          </cell>
          <cell r="AF102">
            <v>1235</v>
          </cell>
          <cell r="AG102">
            <v>1595</v>
          </cell>
          <cell r="AH102">
            <v>10</v>
          </cell>
          <cell r="AI102">
            <v>10</v>
          </cell>
          <cell r="AJ102">
            <v>1114</v>
          </cell>
          <cell r="AK102">
            <v>651</v>
          </cell>
          <cell r="AL102">
            <v>795</v>
          </cell>
          <cell r="AM102">
            <v>1290</v>
          </cell>
          <cell r="AN102">
            <v>751</v>
          </cell>
          <cell r="AO102">
            <v>590</v>
          </cell>
          <cell r="AP102">
            <v>29.264448336252187</v>
          </cell>
          <cell r="AQ102">
            <v>10.718990120746433</v>
          </cell>
          <cell r="AR102">
            <v>23.497536945812808</v>
          </cell>
          <cell r="AS102">
            <v>22.539312754804893</v>
          </cell>
          <cell r="AT102">
            <v>14.12539184952978</v>
          </cell>
          <cell r="AU102">
            <v>1770</v>
          </cell>
          <cell r="AV102">
            <v>1163</v>
          </cell>
          <cell r="AW102">
            <v>1156.8650500000001</v>
          </cell>
          <cell r="AX102">
            <v>1350</v>
          </cell>
          <cell r="AY102">
            <v>0.16079105760963031</v>
          </cell>
          <cell r="AZ102">
            <v>0.13851851851851851</v>
          </cell>
          <cell r="BA102">
            <v>1325</v>
          </cell>
          <cell r="BB102">
            <v>12</v>
          </cell>
          <cell r="BC102">
            <v>0.13929492691315559</v>
          </cell>
          <cell r="BD102">
            <v>0.12226415094339622</v>
          </cell>
          <cell r="BE102">
            <v>0</v>
          </cell>
          <cell r="BF102">
            <v>0</v>
          </cell>
          <cell r="BG102">
            <v>-1</v>
          </cell>
          <cell r="BH102">
            <v>0</v>
          </cell>
        </row>
        <row r="103">
          <cell r="B103" t="str">
            <v>34440</v>
          </cell>
          <cell r="C103" t="str">
            <v>7840894000501</v>
          </cell>
          <cell r="D103" t="str">
            <v>AGUA S/GAS 2Lts SANTA CLARA</v>
          </cell>
          <cell r="E103">
            <v>6</v>
          </cell>
          <cell r="F103" t="str">
            <v>BEBIDAS</v>
          </cell>
          <cell r="G103" t="str">
            <v>BEBIDAS</v>
          </cell>
          <cell r="H103" t="str">
            <v>AGUAS</v>
          </cell>
          <cell r="I103" t="str">
            <v>AGUA MINERAL</v>
          </cell>
          <cell r="J103" t="str">
            <v>SIN GAS -AM</v>
          </cell>
          <cell r="K103" t="str">
            <v>SANTA CLARA</v>
          </cell>
          <cell r="L103">
            <v>428</v>
          </cell>
          <cell r="M103" t="str">
            <v>BRUMADO S.A. (428)</v>
          </cell>
          <cell r="N103">
            <v>149</v>
          </cell>
          <cell r="O103">
            <v>231</v>
          </cell>
          <cell r="P103">
            <v>77</v>
          </cell>
          <cell r="Q103">
            <v>65</v>
          </cell>
          <cell r="R103">
            <v>297</v>
          </cell>
          <cell r="S103">
            <v>233</v>
          </cell>
          <cell r="T103">
            <v>202</v>
          </cell>
          <cell r="U103">
            <v>214</v>
          </cell>
          <cell r="V103">
            <v>117</v>
          </cell>
          <cell r="W103">
            <v>158</v>
          </cell>
          <cell r="X103">
            <v>256</v>
          </cell>
          <cell r="Y103">
            <v>210</v>
          </cell>
          <cell r="Z103">
            <v>87</v>
          </cell>
          <cell r="AA103">
            <v>134</v>
          </cell>
          <cell r="AB103">
            <v>109</v>
          </cell>
          <cell r="AC103">
            <v>137</v>
          </cell>
          <cell r="AD103">
            <v>268</v>
          </cell>
          <cell r="AE103">
            <v>177</v>
          </cell>
          <cell r="AF103">
            <v>167</v>
          </cell>
          <cell r="AG103">
            <v>150</v>
          </cell>
          <cell r="AH103">
            <v>0</v>
          </cell>
          <cell r="AI103">
            <v>0</v>
          </cell>
          <cell r="AJ103">
            <v>180</v>
          </cell>
          <cell r="AK103">
            <v>327</v>
          </cell>
          <cell r="AL103">
            <v>325</v>
          </cell>
          <cell r="AM103">
            <v>114</v>
          </cell>
          <cell r="AN103">
            <v>275</v>
          </cell>
          <cell r="AO103">
            <v>60</v>
          </cell>
          <cell r="AP103">
            <v>83.07692307692308</v>
          </cell>
          <cell r="AQ103">
            <v>45.841121495327101</v>
          </cell>
          <cell r="AR103">
            <v>46.428571428571431</v>
          </cell>
          <cell r="AS103">
            <v>24.963503649635037</v>
          </cell>
          <cell r="AT103">
            <v>55</v>
          </cell>
          <cell r="AU103" t="str">
            <v>SV</v>
          </cell>
          <cell r="AV103">
            <v>2483</v>
          </cell>
          <cell r="AW103">
            <v>2483.3998200000001</v>
          </cell>
          <cell r="AX103">
            <v>2850</v>
          </cell>
          <cell r="AY103">
            <v>0.14780507450664526</v>
          </cell>
          <cell r="AZ103">
            <v>0.1287719298245614</v>
          </cell>
          <cell r="BA103">
            <v>2750</v>
          </cell>
          <cell r="BB103">
            <v>6</v>
          </cell>
          <cell r="BC103">
            <v>0.10753121224325413</v>
          </cell>
          <cell r="BD103">
            <v>9.7090909090909089E-2</v>
          </cell>
          <cell r="BE103">
            <v>0</v>
          </cell>
          <cell r="BF103">
            <v>0</v>
          </cell>
          <cell r="BG103">
            <v>-1</v>
          </cell>
          <cell r="BH103">
            <v>0</v>
          </cell>
        </row>
        <row r="104">
          <cell r="B104" t="str">
            <v>34441</v>
          </cell>
          <cell r="C104" t="str">
            <v>7840894000495</v>
          </cell>
          <cell r="D104" t="str">
            <v>AGUA S/GAS 500ml SANTA CLARA</v>
          </cell>
          <cell r="E104">
            <v>12</v>
          </cell>
          <cell r="F104" t="str">
            <v>BEBIDAS</v>
          </cell>
          <cell r="G104" t="str">
            <v>BEBIDAS</v>
          </cell>
          <cell r="H104" t="str">
            <v>AGUAS</v>
          </cell>
          <cell r="I104" t="str">
            <v>AGUA MINERAL</v>
          </cell>
          <cell r="J104" t="str">
            <v>SIN GAS -AM</v>
          </cell>
          <cell r="K104" t="str">
            <v>SANTA CLARA</v>
          </cell>
          <cell r="L104">
            <v>428</v>
          </cell>
          <cell r="M104" t="str">
            <v>BRUMADO S.A. (428)</v>
          </cell>
          <cell r="N104">
            <v>1001</v>
          </cell>
          <cell r="O104">
            <v>1558</v>
          </cell>
          <cell r="P104">
            <v>1504</v>
          </cell>
          <cell r="Q104">
            <v>1240</v>
          </cell>
          <cell r="R104">
            <v>2144</v>
          </cell>
          <cell r="S104">
            <v>3636</v>
          </cell>
          <cell r="T104">
            <v>2622</v>
          </cell>
          <cell r="U104">
            <v>3111</v>
          </cell>
          <cell r="V104">
            <v>823</v>
          </cell>
          <cell r="W104">
            <v>816</v>
          </cell>
          <cell r="X104">
            <v>669</v>
          </cell>
          <cell r="Y104">
            <v>769</v>
          </cell>
          <cell r="Z104">
            <v>3019</v>
          </cell>
          <cell r="AA104">
            <v>2408</v>
          </cell>
          <cell r="AB104">
            <v>4051</v>
          </cell>
          <cell r="AC104">
            <v>4016</v>
          </cell>
          <cell r="AD104">
            <v>1409</v>
          </cell>
          <cell r="AE104">
            <v>1885</v>
          </cell>
          <cell r="AF104">
            <v>3230</v>
          </cell>
          <cell r="AG104">
            <v>3380</v>
          </cell>
          <cell r="AH104">
            <v>12</v>
          </cell>
          <cell r="AI104">
            <v>94</v>
          </cell>
          <cell r="AJ104">
            <v>1184</v>
          </cell>
          <cell r="AK104">
            <v>2320</v>
          </cell>
          <cell r="AL104">
            <v>780</v>
          </cell>
          <cell r="AM104">
            <v>3720</v>
          </cell>
          <cell r="AN104">
            <v>2743</v>
          </cell>
          <cell r="AO104">
            <v>939</v>
          </cell>
          <cell r="AP104">
            <v>28.64516129032258</v>
          </cell>
          <cell r="AQ104">
            <v>22.372227579556416</v>
          </cell>
          <cell r="AR104">
            <v>30.429128738621589</v>
          </cell>
          <cell r="AS104">
            <v>27.788844621513942</v>
          </cell>
          <cell r="AT104">
            <v>24.346153846153847</v>
          </cell>
          <cell r="AU104">
            <v>299.68085106382978</v>
          </cell>
          <cell r="AV104">
            <v>1083.0000500000001</v>
          </cell>
          <cell r="AW104">
            <v>1082.9871800000001</v>
          </cell>
          <cell r="AX104">
            <v>1250</v>
          </cell>
          <cell r="AY104">
            <v>0.15420123941822528</v>
          </cell>
          <cell r="AZ104">
            <v>0.13359995999999991</v>
          </cell>
          <cell r="BA104">
            <v>1200</v>
          </cell>
          <cell r="BB104">
            <v>12</v>
          </cell>
          <cell r="BC104">
            <v>0.10803318984149612</v>
          </cell>
          <cell r="BD104">
            <v>9.7499958333333248E-2</v>
          </cell>
          <cell r="BE104">
            <v>0</v>
          </cell>
          <cell r="BF104">
            <v>0</v>
          </cell>
          <cell r="BG104">
            <v>-1</v>
          </cell>
          <cell r="BH104">
            <v>0</v>
          </cell>
        </row>
        <row r="105">
          <cell r="B105" t="str">
            <v>34439</v>
          </cell>
          <cell r="C105" t="str">
            <v>7840894001577</v>
          </cell>
          <cell r="D105" t="str">
            <v>AGUA S/GAS C/PICO 1Lts SANTA CLARA</v>
          </cell>
          <cell r="E105">
            <v>6</v>
          </cell>
          <cell r="F105" t="str">
            <v>BEBIDAS</v>
          </cell>
          <cell r="G105" t="str">
            <v>BEBIDAS</v>
          </cell>
          <cell r="H105" t="str">
            <v>AGUAS</v>
          </cell>
          <cell r="I105" t="str">
            <v>AGUA MINERAL</v>
          </cell>
          <cell r="J105" t="str">
            <v>SIN GAS -AM</v>
          </cell>
          <cell r="K105" t="str">
            <v>SANTA CLARA</v>
          </cell>
          <cell r="L105">
            <v>428</v>
          </cell>
          <cell r="M105" t="str">
            <v>BRUMADO S.A. (428)</v>
          </cell>
          <cell r="N105">
            <v>155</v>
          </cell>
          <cell r="O105">
            <v>179</v>
          </cell>
          <cell r="P105">
            <v>115</v>
          </cell>
          <cell r="Q105">
            <v>117</v>
          </cell>
          <cell r="R105">
            <v>426</v>
          </cell>
          <cell r="S105">
            <v>350</v>
          </cell>
          <cell r="T105">
            <v>212</v>
          </cell>
          <cell r="U105">
            <v>170</v>
          </cell>
          <cell r="V105">
            <v>74</v>
          </cell>
          <cell r="W105">
            <v>65</v>
          </cell>
          <cell r="X105">
            <v>44</v>
          </cell>
          <cell r="Y105">
            <v>27</v>
          </cell>
          <cell r="Z105">
            <v>50</v>
          </cell>
          <cell r="AA105">
            <v>52</v>
          </cell>
          <cell r="AB105">
            <v>64</v>
          </cell>
          <cell r="AC105">
            <v>42</v>
          </cell>
          <cell r="AD105">
            <v>357</v>
          </cell>
          <cell r="AE105">
            <v>179</v>
          </cell>
          <cell r="AF105">
            <v>78</v>
          </cell>
          <cell r="AG105">
            <v>65</v>
          </cell>
          <cell r="AH105">
            <v>6</v>
          </cell>
          <cell r="AI105">
            <v>7</v>
          </cell>
          <cell r="AJ105">
            <v>127</v>
          </cell>
          <cell r="AK105">
            <v>255</v>
          </cell>
          <cell r="AL105">
            <v>110</v>
          </cell>
          <cell r="AM105">
            <v>81</v>
          </cell>
          <cell r="AN105">
            <v>107</v>
          </cell>
          <cell r="AO105">
            <v>24</v>
          </cell>
          <cell r="AP105">
            <v>32.564102564102562</v>
          </cell>
          <cell r="AQ105">
            <v>45</v>
          </cell>
          <cell r="AR105">
            <v>122.22222222222223</v>
          </cell>
          <cell r="AS105">
            <v>57.857142857142861</v>
          </cell>
          <cell r="AT105">
            <v>49.38461538461538</v>
          </cell>
          <cell r="AU105">
            <v>102.85714285714285</v>
          </cell>
          <cell r="AV105">
            <v>2750</v>
          </cell>
          <cell r="AW105">
            <v>2754.8280100000002</v>
          </cell>
          <cell r="AX105">
            <v>3150</v>
          </cell>
          <cell r="AY105">
            <v>0.1454545454545455</v>
          </cell>
          <cell r="AZ105">
            <v>0.12698412698412698</v>
          </cell>
          <cell r="BA105">
            <v>3090</v>
          </cell>
          <cell r="BB105">
            <v>6</v>
          </cell>
          <cell r="BC105">
            <v>0.12363636363636354</v>
          </cell>
          <cell r="BD105">
            <v>0.11003236245954692</v>
          </cell>
          <cell r="BE105">
            <v>0</v>
          </cell>
          <cell r="BF105">
            <v>0</v>
          </cell>
          <cell r="BG105">
            <v>-1</v>
          </cell>
          <cell r="BH105">
            <v>0</v>
          </cell>
        </row>
        <row r="106">
          <cell r="B106" t="str">
            <v>24552</v>
          </cell>
          <cell r="C106" t="str">
            <v>7840235003314</v>
          </cell>
          <cell r="D106" t="str">
            <v>AGUA ELECTROLYTE 960ml DE LA COSTA</v>
          </cell>
          <cell r="E106">
            <v>6</v>
          </cell>
          <cell r="F106" t="str">
            <v>BEBIDAS</v>
          </cell>
          <cell r="G106" t="str">
            <v>BEBIDAS</v>
          </cell>
          <cell r="H106" t="str">
            <v>AGUAS</v>
          </cell>
          <cell r="I106" t="str">
            <v>AGUA MINERAL</v>
          </cell>
          <cell r="J106" t="str">
            <v>AGUAS DIFERENCIALES</v>
          </cell>
          <cell r="K106" t="str">
            <v>DE LA COSTA</v>
          </cell>
          <cell r="L106">
            <v>87</v>
          </cell>
          <cell r="M106" t="str">
            <v>EMBOTELLADORA CENTRAL (87)</v>
          </cell>
          <cell r="N106">
            <v>472</v>
          </cell>
          <cell r="O106">
            <v>486</v>
          </cell>
          <cell r="P106">
            <v>336</v>
          </cell>
          <cell r="Q106">
            <v>293</v>
          </cell>
          <cell r="R106">
            <v>258</v>
          </cell>
          <cell r="S106">
            <v>231</v>
          </cell>
          <cell r="T106">
            <v>210</v>
          </cell>
          <cell r="U106">
            <v>282</v>
          </cell>
          <cell r="V106">
            <v>45</v>
          </cell>
          <cell r="W106">
            <v>62</v>
          </cell>
          <cell r="X106">
            <v>65</v>
          </cell>
          <cell r="Y106">
            <v>37</v>
          </cell>
          <cell r="Z106">
            <v>265</v>
          </cell>
          <cell r="AA106">
            <v>304</v>
          </cell>
          <cell r="AB106">
            <v>237</v>
          </cell>
          <cell r="AC106">
            <v>235</v>
          </cell>
          <cell r="AD106">
            <v>171</v>
          </cell>
          <cell r="AE106">
            <v>340</v>
          </cell>
          <cell r="AF106">
            <v>230</v>
          </cell>
          <cell r="AG106">
            <v>248</v>
          </cell>
          <cell r="AH106">
            <v>8</v>
          </cell>
          <cell r="AI106">
            <v>9</v>
          </cell>
          <cell r="AJ106">
            <v>530</v>
          </cell>
          <cell r="AK106">
            <v>382</v>
          </cell>
          <cell r="AL106">
            <v>80</v>
          </cell>
          <cell r="AM106">
            <v>346</v>
          </cell>
          <cell r="AN106">
            <v>303</v>
          </cell>
          <cell r="AO106">
            <v>112</v>
          </cell>
          <cell r="AP106">
            <v>54.266211604095567</v>
          </cell>
          <cell r="AQ106">
            <v>40.638297872340431</v>
          </cell>
          <cell r="AR106">
            <v>64.86486486486487</v>
          </cell>
          <cell r="AS106">
            <v>44.170212765957444</v>
          </cell>
          <cell r="AT106">
            <v>36.653225806451609</v>
          </cell>
          <cell r="AU106">
            <v>373.33333333333331</v>
          </cell>
          <cell r="AV106">
            <v>2806.6083100000001</v>
          </cell>
          <cell r="AW106">
            <v>2806.6096299999999</v>
          </cell>
          <cell r="AX106">
            <v>3250</v>
          </cell>
          <cell r="AY106">
            <v>0.15798132159025768</v>
          </cell>
          <cell r="AZ106">
            <v>0.13642821230769228</v>
          </cell>
          <cell r="BA106">
            <v>3150</v>
          </cell>
          <cell r="BB106">
            <v>6</v>
          </cell>
          <cell r="BC106">
            <v>0.12235112707978835</v>
          </cell>
          <cell r="BD106">
            <v>0.1090132349206349</v>
          </cell>
          <cell r="BE106">
            <v>3090</v>
          </cell>
          <cell r="BF106">
            <v>12</v>
          </cell>
          <cell r="BG106">
            <v>0.1009730103735067</v>
          </cell>
          <cell r="BH106">
            <v>9.1712521035598682E-2</v>
          </cell>
        </row>
        <row r="107">
          <cell r="B107" t="str">
            <v>3858</v>
          </cell>
          <cell r="C107" t="str">
            <v>7840235002683</v>
          </cell>
          <cell r="D107" t="str">
            <v>AGUA MINERAL SPORT 960ml DE LA COSTA</v>
          </cell>
          <cell r="E107">
            <v>6</v>
          </cell>
          <cell r="F107" t="str">
            <v>BEBIDAS</v>
          </cell>
          <cell r="G107" t="str">
            <v>BEBIDAS</v>
          </cell>
          <cell r="H107" t="str">
            <v>AGUAS</v>
          </cell>
          <cell r="I107" t="str">
            <v>AGUA MINERAL</v>
          </cell>
          <cell r="J107" t="str">
            <v>AGUAS DIFERENCIALES</v>
          </cell>
          <cell r="K107" t="str">
            <v>DE LA COSTA</v>
          </cell>
          <cell r="L107">
            <v>87</v>
          </cell>
          <cell r="M107" t="str">
            <v>EMBOTELLADORA CENTRAL (87)</v>
          </cell>
          <cell r="N107">
            <v>429</v>
          </cell>
          <cell r="O107">
            <v>807</v>
          </cell>
          <cell r="P107">
            <v>402</v>
          </cell>
          <cell r="Q107">
            <v>391</v>
          </cell>
          <cell r="R107">
            <v>466</v>
          </cell>
          <cell r="S107">
            <v>604</v>
          </cell>
          <cell r="T107">
            <v>422</v>
          </cell>
          <cell r="U107">
            <v>320</v>
          </cell>
          <cell r="V107">
            <v>383</v>
          </cell>
          <cell r="W107">
            <v>248</v>
          </cell>
          <cell r="X107">
            <v>401</v>
          </cell>
          <cell r="Y107">
            <v>412</v>
          </cell>
          <cell r="Z107">
            <v>824</v>
          </cell>
          <cell r="AA107">
            <v>836</v>
          </cell>
          <cell r="AB107">
            <v>363</v>
          </cell>
          <cell r="AC107">
            <v>462</v>
          </cell>
          <cell r="AD107">
            <v>156</v>
          </cell>
          <cell r="AE107">
            <v>306</v>
          </cell>
          <cell r="AF107">
            <v>365</v>
          </cell>
          <cell r="AG107">
            <v>323</v>
          </cell>
          <cell r="AH107">
            <v>0</v>
          </cell>
          <cell r="AI107">
            <v>11</v>
          </cell>
          <cell r="AJ107">
            <v>539</v>
          </cell>
          <cell r="AK107">
            <v>541</v>
          </cell>
          <cell r="AL107">
            <v>522</v>
          </cell>
          <cell r="AM107">
            <v>726</v>
          </cell>
          <cell r="AN107">
            <v>629</v>
          </cell>
          <cell r="AO107">
            <v>353</v>
          </cell>
          <cell r="AP107">
            <v>41.355498721227626</v>
          </cell>
          <cell r="AQ107">
            <v>50.71875</v>
          </cell>
          <cell r="AR107">
            <v>38.009708737864081</v>
          </cell>
          <cell r="AS107">
            <v>47.142857142857139</v>
          </cell>
          <cell r="AT107">
            <v>58.421052631578952</v>
          </cell>
          <cell r="AU107">
            <v>962.72727272727275</v>
          </cell>
          <cell r="AV107">
            <v>2300.0000100000002</v>
          </cell>
          <cell r="AW107">
            <v>2299.9997899999998</v>
          </cell>
          <cell r="AX107">
            <v>2650</v>
          </cell>
          <cell r="AY107">
            <v>0.15217390803402631</v>
          </cell>
          <cell r="AZ107">
            <v>0.13207546792452823</v>
          </cell>
          <cell r="BA107">
            <v>2550</v>
          </cell>
          <cell r="BB107">
            <v>6</v>
          </cell>
          <cell r="BC107">
            <v>0.10869564735349702</v>
          </cell>
          <cell r="BD107">
            <v>9.80392117647058E-2</v>
          </cell>
          <cell r="BE107">
            <v>2450</v>
          </cell>
          <cell r="BF107">
            <v>18</v>
          </cell>
          <cell r="BG107">
            <v>6.5217386672967725E-2</v>
          </cell>
          <cell r="BH107">
            <v>6.1224485714285633E-2</v>
          </cell>
        </row>
        <row r="108">
          <cell r="B108" t="str">
            <v>24554</v>
          </cell>
          <cell r="C108" t="str">
            <v>7840981000117</v>
          </cell>
          <cell r="D108" t="str">
            <v>AGUA PICO SPORT 500ml DE LA COSTA</v>
          </cell>
          <cell r="E108">
            <v>12</v>
          </cell>
          <cell r="F108" t="str">
            <v>BEBIDAS</v>
          </cell>
          <cell r="G108" t="str">
            <v>BEBIDAS</v>
          </cell>
          <cell r="H108" t="str">
            <v>AGUAS</v>
          </cell>
          <cell r="I108" t="str">
            <v>AGUA MINERAL</v>
          </cell>
          <cell r="J108" t="str">
            <v>AGUAS DIFERENCIALES</v>
          </cell>
          <cell r="K108" t="str">
            <v>DE LA COSTA</v>
          </cell>
          <cell r="L108">
            <v>87</v>
          </cell>
          <cell r="M108" t="str">
            <v>EMBOTELLADORA CENTRAL (87)</v>
          </cell>
          <cell r="N108">
            <v>289</v>
          </cell>
          <cell r="O108">
            <v>405</v>
          </cell>
          <cell r="P108">
            <v>333</v>
          </cell>
          <cell r="Q108">
            <v>360</v>
          </cell>
          <cell r="R108">
            <v>656</v>
          </cell>
          <cell r="S108">
            <v>534</v>
          </cell>
          <cell r="T108">
            <v>392</v>
          </cell>
          <cell r="U108">
            <v>317</v>
          </cell>
          <cell r="V108">
            <v>103</v>
          </cell>
          <cell r="W108">
            <v>305</v>
          </cell>
          <cell r="X108">
            <v>150</v>
          </cell>
          <cell r="Y108">
            <v>92</v>
          </cell>
          <cell r="Z108">
            <v>206</v>
          </cell>
          <cell r="AA108">
            <v>301</v>
          </cell>
          <cell r="AB108">
            <v>164</v>
          </cell>
          <cell r="AC108">
            <v>129</v>
          </cell>
          <cell r="AD108">
            <v>305</v>
          </cell>
          <cell r="AE108">
            <v>282</v>
          </cell>
          <cell r="AF108">
            <v>195</v>
          </cell>
          <cell r="AG108">
            <v>161</v>
          </cell>
          <cell r="AH108">
            <v>5</v>
          </cell>
          <cell r="AI108">
            <v>11</v>
          </cell>
          <cell r="AJ108">
            <v>1203</v>
          </cell>
          <cell r="AK108">
            <v>388</v>
          </cell>
          <cell r="AL108">
            <v>316</v>
          </cell>
          <cell r="AM108">
            <v>227</v>
          </cell>
          <cell r="AN108">
            <v>256</v>
          </cell>
          <cell r="AO108">
            <v>86</v>
          </cell>
          <cell r="AP108">
            <v>100.25</v>
          </cell>
          <cell r="AQ108">
            <v>36.719242902208201</v>
          </cell>
          <cell r="AR108">
            <v>103.04347826086956</v>
          </cell>
          <cell r="AS108">
            <v>52.790697674418603</v>
          </cell>
          <cell r="AT108">
            <v>47.701863354037265</v>
          </cell>
          <cell r="AU108">
            <v>234.54545454545456</v>
          </cell>
          <cell r="AV108">
            <v>1456.6666399999999</v>
          </cell>
          <cell r="AW108">
            <v>1456.66642</v>
          </cell>
          <cell r="AX108">
            <v>1700</v>
          </cell>
          <cell r="AY108">
            <v>0.16704807628463314</v>
          </cell>
          <cell r="AZ108">
            <v>0.14313727058823533</v>
          </cell>
          <cell r="BA108">
            <v>1650</v>
          </cell>
          <cell r="BB108">
            <v>6</v>
          </cell>
          <cell r="BC108">
            <v>0.13272313286449688</v>
          </cell>
          <cell r="BD108">
            <v>0.11717173333333339</v>
          </cell>
          <cell r="BE108">
            <v>1590</v>
          </cell>
          <cell r="BF108">
            <v>12</v>
          </cell>
          <cell r="BG108">
            <v>9.1533200760333333E-2</v>
          </cell>
          <cell r="BH108">
            <v>8.3857459119496908E-2</v>
          </cell>
        </row>
        <row r="109">
          <cell r="B109" t="str">
            <v>8630</v>
          </cell>
          <cell r="C109" t="str">
            <v>8002270015991</v>
          </cell>
          <cell r="D109" t="str">
            <v>AGUA C/GAS 250ml S.PELLEGRINO</v>
          </cell>
          <cell r="E109">
            <v>24</v>
          </cell>
          <cell r="F109" t="str">
            <v>BEBIDAS</v>
          </cell>
          <cell r="G109" t="str">
            <v>BEBIDAS</v>
          </cell>
          <cell r="H109" t="str">
            <v>AGUAS</v>
          </cell>
          <cell r="I109" t="str">
            <v>AGUA MINERAL</v>
          </cell>
          <cell r="J109" t="str">
            <v>AGUAS DIFERENCIALES</v>
          </cell>
          <cell r="K109" t="str">
            <v>S. PELLEGRINO</v>
          </cell>
          <cell r="L109">
            <v>161</v>
          </cell>
          <cell r="M109" t="str">
            <v>WINES AND SPIRITS S.A. (161)</v>
          </cell>
          <cell r="N109">
            <v>24</v>
          </cell>
          <cell r="O109">
            <v>0</v>
          </cell>
          <cell r="P109">
            <v>12</v>
          </cell>
          <cell r="Q109">
            <v>24</v>
          </cell>
          <cell r="R109">
            <v>7</v>
          </cell>
          <cell r="S109">
            <v>6</v>
          </cell>
          <cell r="T109">
            <v>0</v>
          </cell>
          <cell r="U109">
            <v>1</v>
          </cell>
          <cell r="V109">
            <v>1</v>
          </cell>
          <cell r="W109">
            <v>1</v>
          </cell>
          <cell r="X109">
            <v>5</v>
          </cell>
          <cell r="Y109">
            <v>5</v>
          </cell>
          <cell r="Z109">
            <v>0</v>
          </cell>
          <cell r="AA109">
            <v>6</v>
          </cell>
          <cell r="AB109">
            <v>22</v>
          </cell>
          <cell r="AC109">
            <v>22</v>
          </cell>
          <cell r="AD109">
            <v>24</v>
          </cell>
          <cell r="AE109">
            <v>12</v>
          </cell>
          <cell r="AF109">
            <v>24</v>
          </cell>
          <cell r="AG109">
            <v>18</v>
          </cell>
          <cell r="AH109">
            <v>0</v>
          </cell>
          <cell r="AI109">
            <v>0</v>
          </cell>
          <cell r="AJ109">
            <v>7</v>
          </cell>
          <cell r="AK109">
            <v>9</v>
          </cell>
          <cell r="AL109">
            <v>12</v>
          </cell>
          <cell r="AM109">
            <v>39</v>
          </cell>
          <cell r="AN109">
            <v>30</v>
          </cell>
          <cell r="AO109">
            <v>24</v>
          </cell>
          <cell r="AP109">
            <v>8.75</v>
          </cell>
          <cell r="AQ109">
            <v>270</v>
          </cell>
          <cell r="AR109">
            <v>72</v>
          </cell>
          <cell r="AS109">
            <v>53.18181818181818</v>
          </cell>
          <cell r="AT109">
            <v>50</v>
          </cell>
          <cell r="AU109" t="str">
            <v>SV</v>
          </cell>
          <cell r="AV109">
            <v>9636</v>
          </cell>
          <cell r="AW109">
            <v>9518.9238100000002</v>
          </cell>
          <cell r="AX109">
            <v>11500</v>
          </cell>
          <cell r="AY109">
            <v>0.19344126193441258</v>
          </cell>
          <cell r="AZ109">
            <v>0.16208695652173913</v>
          </cell>
          <cell r="BA109">
            <v>11250</v>
          </cell>
          <cell r="BB109">
            <v>6</v>
          </cell>
          <cell r="BC109">
            <v>0.16749688667496887</v>
          </cell>
          <cell r="BD109">
            <v>0.14346666666666666</v>
          </cell>
          <cell r="BE109">
            <v>10900</v>
          </cell>
          <cell r="BF109">
            <v>12</v>
          </cell>
          <cell r="BG109">
            <v>0.13117476131174755</v>
          </cell>
          <cell r="BH109">
            <v>0.11596330275229358</v>
          </cell>
        </row>
        <row r="110">
          <cell r="B110" t="str">
            <v>8595</v>
          </cell>
          <cell r="C110" t="str">
            <v>8002270536472</v>
          </cell>
          <cell r="D110" t="str">
            <v>AGUA C/GAS 505ml S.PELLEGRINO</v>
          </cell>
          <cell r="E110">
            <v>24</v>
          </cell>
          <cell r="F110" t="str">
            <v>BEBIDAS</v>
          </cell>
          <cell r="G110" t="str">
            <v>BEBIDAS</v>
          </cell>
          <cell r="H110" t="str">
            <v>AGUAS</v>
          </cell>
          <cell r="I110" t="str">
            <v>AGUA MINERAL</v>
          </cell>
          <cell r="J110" t="str">
            <v>AGUAS DIFERENCIALES</v>
          </cell>
          <cell r="K110" t="str">
            <v>S. PELLEGRINO</v>
          </cell>
          <cell r="L110">
            <v>161</v>
          </cell>
          <cell r="M110" t="str">
            <v>WINES AND SPIRITS S.A. (161)</v>
          </cell>
          <cell r="N110">
            <v>0</v>
          </cell>
          <cell r="O110">
            <v>0</v>
          </cell>
          <cell r="P110">
            <v>3</v>
          </cell>
          <cell r="Q110">
            <v>0</v>
          </cell>
          <cell r="R110">
            <v>1</v>
          </cell>
          <cell r="S110">
            <v>0</v>
          </cell>
          <cell r="T110">
            <v>2</v>
          </cell>
          <cell r="U110">
            <v>2</v>
          </cell>
          <cell r="V110">
            <v>0</v>
          </cell>
          <cell r="W110">
            <v>0</v>
          </cell>
          <cell r="X110">
            <v>0</v>
          </cell>
          <cell r="Y110">
            <v>4</v>
          </cell>
          <cell r="Z110">
            <v>0</v>
          </cell>
          <cell r="AA110">
            <v>0</v>
          </cell>
          <cell r="AB110">
            <v>1</v>
          </cell>
          <cell r="AC110">
            <v>0</v>
          </cell>
          <cell r="AD110">
            <v>0</v>
          </cell>
          <cell r="AE110">
            <v>0</v>
          </cell>
          <cell r="AF110">
            <v>1</v>
          </cell>
          <cell r="AG110">
            <v>0</v>
          </cell>
          <cell r="AH110">
            <v>0</v>
          </cell>
          <cell r="AI110">
            <v>0</v>
          </cell>
          <cell r="AJ110">
            <v>47</v>
          </cell>
          <cell r="AK110">
            <v>35</v>
          </cell>
          <cell r="AL110">
            <v>24</v>
          </cell>
          <cell r="AM110">
            <v>17</v>
          </cell>
          <cell r="AN110">
            <v>26</v>
          </cell>
          <cell r="AO110">
            <v>24</v>
          </cell>
          <cell r="AP110" t="str">
            <v>SV</v>
          </cell>
          <cell r="AQ110">
            <v>525</v>
          </cell>
          <cell r="AR110">
            <v>180</v>
          </cell>
          <cell r="AS110" t="str">
            <v>SV</v>
          </cell>
          <cell r="AT110" t="str">
            <v>SV</v>
          </cell>
          <cell r="AU110" t="str">
            <v>SV</v>
          </cell>
          <cell r="AV110">
            <v>13875.000040000001</v>
          </cell>
          <cell r="AW110">
            <v>12259.11016</v>
          </cell>
          <cell r="AX110">
            <v>16500</v>
          </cell>
          <cell r="AY110">
            <v>0.18918918576089605</v>
          </cell>
          <cell r="AZ110">
            <v>0.15909090666666661</v>
          </cell>
          <cell r="BA110">
            <v>16250</v>
          </cell>
          <cell r="BB110">
            <v>3</v>
          </cell>
          <cell r="BC110">
            <v>0.17117116779482178</v>
          </cell>
          <cell r="BD110">
            <v>0.14615384369230763</v>
          </cell>
          <cell r="BE110">
            <v>15900</v>
          </cell>
          <cell r="BF110">
            <v>6</v>
          </cell>
          <cell r="BG110">
            <v>0.14594594264231797</v>
          </cell>
          <cell r="BH110">
            <v>0.12735848805031441</v>
          </cell>
        </row>
        <row r="111">
          <cell r="B111" t="str">
            <v>33539</v>
          </cell>
          <cell r="C111" t="str">
            <v>8002270000188</v>
          </cell>
          <cell r="D111" t="str">
            <v>AGUA C/GAS 750ml S.PELLEGRINO</v>
          </cell>
          <cell r="E111">
            <v>15</v>
          </cell>
          <cell r="F111" t="str">
            <v>BEBIDAS</v>
          </cell>
          <cell r="G111" t="str">
            <v>BEBIDAS</v>
          </cell>
          <cell r="H111" t="str">
            <v>AGUAS</v>
          </cell>
          <cell r="I111" t="str">
            <v>AGUA MINERAL</v>
          </cell>
          <cell r="J111" t="str">
            <v>AGUAS DIFERENCIALES</v>
          </cell>
          <cell r="K111" t="str">
            <v>S. PELLEGRINO</v>
          </cell>
          <cell r="L111">
            <v>161</v>
          </cell>
          <cell r="M111" t="str">
            <v>WINES AND SPIRITS S.A. (161)</v>
          </cell>
          <cell r="N111">
            <v>27</v>
          </cell>
          <cell r="O111">
            <v>0</v>
          </cell>
          <cell r="P111">
            <v>0</v>
          </cell>
          <cell r="Q111">
            <v>2</v>
          </cell>
          <cell r="R111">
            <v>5</v>
          </cell>
          <cell r="S111">
            <v>1</v>
          </cell>
          <cell r="T111">
            <v>0</v>
          </cell>
          <cell r="U111">
            <v>0</v>
          </cell>
          <cell r="V111">
            <v>3</v>
          </cell>
          <cell r="W111">
            <v>2</v>
          </cell>
          <cell r="X111">
            <v>1</v>
          </cell>
          <cell r="Y111">
            <v>12</v>
          </cell>
          <cell r="Z111">
            <v>0</v>
          </cell>
          <cell r="AA111">
            <v>0</v>
          </cell>
          <cell r="AB111">
            <v>1</v>
          </cell>
          <cell r="AC111">
            <v>0</v>
          </cell>
          <cell r="AD111">
            <v>0</v>
          </cell>
          <cell r="AE111">
            <v>0</v>
          </cell>
          <cell r="AF111">
            <v>3</v>
          </cell>
          <cell r="AG111">
            <v>2</v>
          </cell>
          <cell r="AH111">
            <v>0</v>
          </cell>
          <cell r="AI111">
            <v>0</v>
          </cell>
          <cell r="AJ111">
            <v>59</v>
          </cell>
          <cell r="AK111">
            <v>6</v>
          </cell>
          <cell r="AL111">
            <v>4</v>
          </cell>
          <cell r="AM111">
            <v>9</v>
          </cell>
          <cell r="AN111">
            <v>24</v>
          </cell>
          <cell r="AO111">
            <v>15</v>
          </cell>
          <cell r="AP111">
            <v>885</v>
          </cell>
          <cell r="AQ111" t="str">
            <v>SV</v>
          </cell>
          <cell r="AR111">
            <v>10</v>
          </cell>
          <cell r="AS111" t="str">
            <v>SV</v>
          </cell>
          <cell r="AT111">
            <v>360</v>
          </cell>
          <cell r="AU111" t="str">
            <v>SV</v>
          </cell>
          <cell r="AV111">
            <v>18499.999980000001</v>
          </cell>
          <cell r="AW111">
            <v>16771.411800000002</v>
          </cell>
          <cell r="AX111">
            <v>21900</v>
          </cell>
          <cell r="AY111">
            <v>0.18378378506354998</v>
          </cell>
          <cell r="AZ111">
            <v>0.15525114246575339</v>
          </cell>
          <cell r="BA111">
            <v>21500</v>
          </cell>
          <cell r="BB111">
            <v>3</v>
          </cell>
          <cell r="BC111">
            <v>0.16216216341855372</v>
          </cell>
          <cell r="BD111">
            <v>0.13953488465116276</v>
          </cell>
          <cell r="BE111">
            <v>20900</v>
          </cell>
          <cell r="BF111">
            <v>6</v>
          </cell>
          <cell r="BG111">
            <v>0.12972973095105922</v>
          </cell>
          <cell r="BH111">
            <v>0.11483253684210525</v>
          </cell>
        </row>
        <row r="112">
          <cell r="B112" t="str">
            <v>33551</v>
          </cell>
          <cell r="C112" t="str">
            <v>8002270136559</v>
          </cell>
          <cell r="D112" t="str">
            <v>AGUA C/GAS PET 500ml S.PELLEGRINO</v>
          </cell>
          <cell r="E112">
            <v>24</v>
          </cell>
          <cell r="F112" t="str">
            <v>BEBIDAS</v>
          </cell>
          <cell r="G112" t="str">
            <v>BEBIDAS</v>
          </cell>
          <cell r="H112" t="str">
            <v>AGUAS</v>
          </cell>
          <cell r="I112" t="str">
            <v>AGUA MINERAL</v>
          </cell>
          <cell r="J112" t="str">
            <v>AGUAS DIFERENCIALES</v>
          </cell>
          <cell r="K112" t="str">
            <v>S. PELLEGRINO</v>
          </cell>
          <cell r="L112">
            <v>161</v>
          </cell>
          <cell r="M112" t="str">
            <v>WINES AND SPIRITS S.A. (161)</v>
          </cell>
          <cell r="N112">
            <v>34</v>
          </cell>
          <cell r="O112">
            <v>39</v>
          </cell>
          <cell r="P112">
            <v>6</v>
          </cell>
          <cell r="Q112">
            <v>10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12</v>
          </cell>
          <cell r="W112">
            <v>24</v>
          </cell>
          <cell r="X112">
            <v>1</v>
          </cell>
          <cell r="Y112">
            <v>6</v>
          </cell>
          <cell r="Z112">
            <v>1</v>
          </cell>
          <cell r="AA112">
            <v>2</v>
          </cell>
          <cell r="AB112">
            <v>0</v>
          </cell>
          <cell r="AC112">
            <v>0</v>
          </cell>
          <cell r="AD112">
            <v>24</v>
          </cell>
          <cell r="AE112">
            <v>19</v>
          </cell>
          <cell r="AF112">
            <v>0</v>
          </cell>
          <cell r="AG112">
            <v>8</v>
          </cell>
          <cell r="AH112">
            <v>0</v>
          </cell>
          <cell r="AI112">
            <v>0</v>
          </cell>
          <cell r="AJ112">
            <v>11</v>
          </cell>
          <cell r="AK112">
            <v>13</v>
          </cell>
          <cell r="AL112">
            <v>11</v>
          </cell>
          <cell r="AM112">
            <v>12</v>
          </cell>
          <cell r="AN112">
            <v>3</v>
          </cell>
          <cell r="AO112">
            <v>24</v>
          </cell>
          <cell r="AP112">
            <v>33</v>
          </cell>
          <cell r="AQ112" t="str">
            <v>SV</v>
          </cell>
          <cell r="AR112">
            <v>55</v>
          </cell>
          <cell r="AS112" t="str">
            <v>SV</v>
          </cell>
          <cell r="AT112">
            <v>11.25</v>
          </cell>
          <cell r="AU112" t="str">
            <v>SV</v>
          </cell>
          <cell r="AV112">
            <v>8093.9999799999996</v>
          </cell>
          <cell r="AW112">
            <v>7806.3734100000001</v>
          </cell>
          <cell r="AX112">
            <v>9500</v>
          </cell>
          <cell r="AY112">
            <v>0.17370892308798846</v>
          </cell>
          <cell r="AZ112">
            <v>0.14800000210526321</v>
          </cell>
          <cell r="BA112">
            <v>9250</v>
          </cell>
          <cell r="BB112">
            <v>6</v>
          </cell>
          <cell r="BC112">
            <v>0.14282184616462046</v>
          </cell>
          <cell r="BD112">
            <v>0.12497297513513518</v>
          </cell>
          <cell r="BE112">
            <v>8900</v>
          </cell>
          <cell r="BF112">
            <v>12</v>
          </cell>
          <cell r="BG112">
            <v>9.9579938471904939E-2</v>
          </cell>
          <cell r="BH112">
            <v>9.0561800000000039E-2</v>
          </cell>
        </row>
        <row r="113">
          <cell r="B113" t="str">
            <v>11869</v>
          </cell>
          <cell r="C113" t="str">
            <v>8002270021060</v>
          </cell>
          <cell r="D113" t="str">
            <v>AGUA MINERAL C/GAS 250ml 6un S.PELLEGRINO</v>
          </cell>
          <cell r="E113">
            <v>1</v>
          </cell>
          <cell r="F113" t="str">
            <v>BEBIDAS</v>
          </cell>
          <cell r="G113" t="str">
            <v>BEBIDAS</v>
          </cell>
          <cell r="H113" t="str">
            <v>AGUAS</v>
          </cell>
          <cell r="I113" t="str">
            <v>AGUA MINERAL</v>
          </cell>
          <cell r="J113" t="str">
            <v>AGUAS DIFERENCIALES</v>
          </cell>
          <cell r="K113" t="str">
            <v>S. PELLEGRINO</v>
          </cell>
          <cell r="L113">
            <v>161</v>
          </cell>
          <cell r="M113" t="str">
            <v>WINES AND SPIRITS S.A. (161)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 t="str">
            <v>Q</v>
          </cell>
          <cell r="AQ113" t="str">
            <v>Q</v>
          </cell>
          <cell r="AR113" t="str">
            <v>Q</v>
          </cell>
          <cell r="AS113" t="str">
            <v>Q</v>
          </cell>
          <cell r="AT113" t="str">
            <v>Q</v>
          </cell>
          <cell r="AU113" t="str">
            <v>Q</v>
          </cell>
          <cell r="AV113">
            <v>47880.000003000001</v>
          </cell>
          <cell r="AW113">
            <v>57113.542860000001</v>
          </cell>
          <cell r="AX113">
            <v>55500</v>
          </cell>
          <cell r="AY113">
            <v>0.15914786960155713</v>
          </cell>
          <cell r="AZ113">
            <v>0.13729729724324322</v>
          </cell>
          <cell r="BC113">
            <v>-1</v>
          </cell>
          <cell r="BD113">
            <v>0</v>
          </cell>
          <cell r="BG113">
            <v>-1</v>
          </cell>
          <cell r="BH113">
            <v>0</v>
          </cell>
        </row>
        <row r="114">
          <cell r="B114" t="str">
            <v>24490</v>
          </cell>
          <cell r="C114" t="str">
            <v>7896514703123</v>
          </cell>
          <cell r="D114" t="str">
            <v>COCKTEL BLUE 500ml 7 COLINAS</v>
          </cell>
          <cell r="E114">
            <v>12</v>
          </cell>
          <cell r="F114" t="str">
            <v>BEBIDAS</v>
          </cell>
          <cell r="G114" t="str">
            <v>BEBIDAS</v>
          </cell>
          <cell r="H114" t="str">
            <v>APERITIVOS</v>
          </cell>
          <cell r="I114" t="str">
            <v>APERITIVOS C/ALCOHOL</v>
          </cell>
          <cell r="J114" t="str">
            <v>BATIDOS - COCKTAIL</v>
          </cell>
          <cell r="K114" t="str">
            <v>7 Colinas</v>
          </cell>
          <cell r="L114">
            <v>114</v>
          </cell>
          <cell r="M114" t="str">
            <v>APOLO IMPORT S.A. 2 - TRENTINO (114)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5</v>
          </cell>
          <cell r="W114">
            <v>2</v>
          </cell>
          <cell r="X114">
            <v>10</v>
          </cell>
          <cell r="Y114">
            <v>10</v>
          </cell>
          <cell r="Z114">
            <v>3</v>
          </cell>
          <cell r="AA114">
            <v>4</v>
          </cell>
          <cell r="AB114">
            <v>1</v>
          </cell>
          <cell r="AC114">
            <v>3</v>
          </cell>
          <cell r="AD114">
            <v>3</v>
          </cell>
          <cell r="AE114">
            <v>4</v>
          </cell>
          <cell r="AF114">
            <v>1</v>
          </cell>
          <cell r="AG114">
            <v>2</v>
          </cell>
          <cell r="AH114">
            <v>0</v>
          </cell>
          <cell r="AI114">
            <v>0</v>
          </cell>
          <cell r="AJ114">
            <v>31</v>
          </cell>
          <cell r="AK114">
            <v>13</v>
          </cell>
          <cell r="AL114">
            <v>12</v>
          </cell>
          <cell r="AM114">
            <v>10</v>
          </cell>
          <cell r="AN114">
            <v>19</v>
          </cell>
          <cell r="AO114">
            <v>24</v>
          </cell>
          <cell r="AP114" t="str">
            <v>SV</v>
          </cell>
          <cell r="AQ114" t="str">
            <v>SV</v>
          </cell>
          <cell r="AR114">
            <v>36</v>
          </cell>
          <cell r="AS114">
            <v>100</v>
          </cell>
          <cell r="AT114">
            <v>285</v>
          </cell>
          <cell r="AU114" t="str">
            <v>SV</v>
          </cell>
          <cell r="AV114">
            <v>5519.9999799999996</v>
          </cell>
          <cell r="AW114">
            <v>5381.9357900000005</v>
          </cell>
          <cell r="AX114">
            <v>6350</v>
          </cell>
          <cell r="AY114">
            <v>0.15036232300855912</v>
          </cell>
          <cell r="AZ114">
            <v>0.1307086645669292</v>
          </cell>
          <cell r="BA114">
            <v>6150</v>
          </cell>
          <cell r="BB114">
            <v>6</v>
          </cell>
          <cell r="BC114">
            <v>0.11413043881931317</v>
          </cell>
          <cell r="BD114">
            <v>0.10243902764227648</v>
          </cell>
          <cell r="BE114">
            <v>5900</v>
          </cell>
          <cell r="BF114">
            <v>12</v>
          </cell>
          <cell r="BG114">
            <v>6.884058358275591E-2</v>
          </cell>
          <cell r="BH114">
            <v>6.440678305084753E-2</v>
          </cell>
        </row>
        <row r="115">
          <cell r="B115" t="str">
            <v>23519</v>
          </cell>
          <cell r="C115" t="str">
            <v>7896514702669</v>
          </cell>
          <cell r="D115" t="str">
            <v>COCKTEL CACAO 500ml 7 COLINAS</v>
          </cell>
          <cell r="E115">
            <v>12</v>
          </cell>
          <cell r="F115" t="str">
            <v>BEBIDAS</v>
          </cell>
          <cell r="G115" t="str">
            <v>BEBIDAS</v>
          </cell>
          <cell r="H115" t="str">
            <v>APERITIVOS</v>
          </cell>
          <cell r="I115" t="str">
            <v>APERITIVOS C/ALCOHOL</v>
          </cell>
          <cell r="J115" t="str">
            <v>BATIDOS - COCKTAIL</v>
          </cell>
          <cell r="K115" t="str">
            <v>7 Colinas</v>
          </cell>
          <cell r="L115">
            <v>114</v>
          </cell>
          <cell r="M115" t="str">
            <v>APOLO IMPORT S.A. 2 - TRENTINO (114)</v>
          </cell>
          <cell r="N115">
            <v>0</v>
          </cell>
          <cell r="O115">
            <v>1</v>
          </cell>
          <cell r="P115">
            <v>0</v>
          </cell>
          <cell r="Q115">
            <v>0</v>
          </cell>
          <cell r="R115">
            <v>3</v>
          </cell>
          <cell r="S115">
            <v>2</v>
          </cell>
          <cell r="T115">
            <v>3</v>
          </cell>
          <cell r="U115">
            <v>3</v>
          </cell>
          <cell r="V115">
            <v>2</v>
          </cell>
          <cell r="W115">
            <v>1</v>
          </cell>
          <cell r="X115">
            <v>0</v>
          </cell>
          <cell r="Y115">
            <v>0</v>
          </cell>
          <cell r="Z115">
            <v>1</v>
          </cell>
          <cell r="AA115">
            <v>1</v>
          </cell>
          <cell r="AB115">
            <v>0</v>
          </cell>
          <cell r="AC115">
            <v>0</v>
          </cell>
          <cell r="AD115">
            <v>1</v>
          </cell>
          <cell r="AE115">
            <v>0</v>
          </cell>
          <cell r="AF115">
            <v>1</v>
          </cell>
          <cell r="AG115">
            <v>0</v>
          </cell>
          <cell r="AH115">
            <v>0</v>
          </cell>
          <cell r="AI115">
            <v>0</v>
          </cell>
          <cell r="AJ115">
            <v>28</v>
          </cell>
          <cell r="AK115">
            <v>8</v>
          </cell>
          <cell r="AL115">
            <v>21</v>
          </cell>
          <cell r="AM115">
            <v>20</v>
          </cell>
          <cell r="AN115">
            <v>16</v>
          </cell>
          <cell r="AO115">
            <v>20</v>
          </cell>
          <cell r="AP115" t="str">
            <v>SV</v>
          </cell>
          <cell r="AQ115">
            <v>80</v>
          </cell>
          <cell r="AR115" t="str">
            <v>SV</v>
          </cell>
          <cell r="AS115" t="str">
            <v>SV</v>
          </cell>
          <cell r="AT115" t="str">
            <v>SV</v>
          </cell>
          <cell r="AU115" t="str">
            <v>SV</v>
          </cell>
          <cell r="AV115">
            <v>5519.9999799999996</v>
          </cell>
          <cell r="AW115">
            <v>5346.7536099999998</v>
          </cell>
          <cell r="AX115">
            <v>6350</v>
          </cell>
          <cell r="AY115">
            <v>0.15036232300855912</v>
          </cell>
          <cell r="AZ115">
            <v>0.1307086645669292</v>
          </cell>
          <cell r="BA115">
            <v>6150</v>
          </cell>
          <cell r="BB115">
            <v>6</v>
          </cell>
          <cell r="BC115">
            <v>0.11413043881931317</v>
          </cell>
          <cell r="BD115">
            <v>0.10243902764227648</v>
          </cell>
          <cell r="BE115">
            <v>5900</v>
          </cell>
          <cell r="BF115">
            <v>12</v>
          </cell>
          <cell r="BG115">
            <v>6.884058358275591E-2</v>
          </cell>
          <cell r="BH115">
            <v>6.440678305084753E-2</v>
          </cell>
        </row>
        <row r="116">
          <cell r="B116" t="str">
            <v>23520</v>
          </cell>
          <cell r="C116" t="str">
            <v>7896514702690</v>
          </cell>
          <cell r="D116" t="str">
            <v>COCKTEL COCO 500ml 7 COLINAS</v>
          </cell>
          <cell r="E116">
            <v>12</v>
          </cell>
          <cell r="F116" t="str">
            <v>BEBIDAS</v>
          </cell>
          <cell r="G116" t="str">
            <v>BEBIDAS</v>
          </cell>
          <cell r="H116" t="str">
            <v>APERITIVOS</v>
          </cell>
          <cell r="I116" t="str">
            <v>APERITIVOS C/ALCOHOL</v>
          </cell>
          <cell r="J116" t="str">
            <v>BATIDOS - COCKTAIL</v>
          </cell>
          <cell r="K116" t="str">
            <v>7 Colinas</v>
          </cell>
          <cell r="L116">
            <v>114</v>
          </cell>
          <cell r="M116" t="str">
            <v>APOLO IMPORT S.A. 2 - TRENTINO (114)</v>
          </cell>
          <cell r="N116">
            <v>2</v>
          </cell>
          <cell r="O116">
            <v>1</v>
          </cell>
          <cell r="P116">
            <v>1</v>
          </cell>
          <cell r="Q116">
            <v>3</v>
          </cell>
          <cell r="R116">
            <v>1</v>
          </cell>
          <cell r="S116">
            <v>3</v>
          </cell>
          <cell r="T116">
            <v>0</v>
          </cell>
          <cell r="U116">
            <v>1</v>
          </cell>
          <cell r="V116">
            <v>6</v>
          </cell>
          <cell r="W116">
            <v>4</v>
          </cell>
          <cell r="X116">
            <v>3</v>
          </cell>
          <cell r="Y116">
            <v>4</v>
          </cell>
          <cell r="Z116">
            <v>0</v>
          </cell>
          <cell r="AA116">
            <v>3</v>
          </cell>
          <cell r="AB116">
            <v>2</v>
          </cell>
          <cell r="AC116">
            <v>3</v>
          </cell>
          <cell r="AD116">
            <v>4</v>
          </cell>
          <cell r="AE116">
            <v>3</v>
          </cell>
          <cell r="AF116">
            <v>3</v>
          </cell>
          <cell r="AG116">
            <v>2</v>
          </cell>
          <cell r="AH116">
            <v>1</v>
          </cell>
          <cell r="AI116">
            <v>1</v>
          </cell>
          <cell r="AJ116">
            <v>15</v>
          </cell>
          <cell r="AK116">
            <v>12</v>
          </cell>
          <cell r="AL116">
            <v>11</v>
          </cell>
          <cell r="AM116">
            <v>18</v>
          </cell>
          <cell r="AN116">
            <v>14</v>
          </cell>
          <cell r="AO116">
            <v>23</v>
          </cell>
          <cell r="AP116">
            <v>150</v>
          </cell>
          <cell r="AQ116">
            <v>360</v>
          </cell>
          <cell r="AR116">
            <v>82.5</v>
          </cell>
          <cell r="AS116">
            <v>180</v>
          </cell>
          <cell r="AT116">
            <v>210</v>
          </cell>
          <cell r="AU116">
            <v>690</v>
          </cell>
          <cell r="AV116">
            <v>5519.9999799999996</v>
          </cell>
          <cell r="AW116">
            <v>5469.3500400000003</v>
          </cell>
          <cell r="AX116">
            <v>6350</v>
          </cell>
          <cell r="AY116">
            <v>0.15036232300855912</v>
          </cell>
          <cell r="AZ116">
            <v>0.1307086645669292</v>
          </cell>
          <cell r="BA116">
            <v>6150</v>
          </cell>
          <cell r="BB116">
            <v>6</v>
          </cell>
          <cell r="BC116">
            <v>0.11413043881931317</v>
          </cell>
          <cell r="BD116">
            <v>0.10243902764227648</v>
          </cell>
          <cell r="BE116">
            <v>5900</v>
          </cell>
          <cell r="BF116">
            <v>12</v>
          </cell>
          <cell r="BG116">
            <v>6.884058358275591E-2</v>
          </cell>
          <cell r="BH116">
            <v>6.440678305084753E-2</v>
          </cell>
        </row>
        <row r="117">
          <cell r="B117" t="str">
            <v>13526</v>
          </cell>
          <cell r="C117" t="str">
            <v>7896514702829</v>
          </cell>
          <cell r="D117" t="str">
            <v>COCKTEL COCO 880ml 7 COLINAS</v>
          </cell>
          <cell r="E117">
            <v>12</v>
          </cell>
          <cell r="F117" t="str">
            <v>BEBIDAS</v>
          </cell>
          <cell r="G117" t="str">
            <v>BEBIDAS</v>
          </cell>
          <cell r="H117" t="str">
            <v>APERITIVOS</v>
          </cell>
          <cell r="I117" t="str">
            <v>APERITIVOS C/ALCOHOL</v>
          </cell>
          <cell r="J117" t="str">
            <v>BATIDOS - COCKTAIL</v>
          </cell>
          <cell r="K117" t="str">
            <v>7 Colinas</v>
          </cell>
          <cell r="L117">
            <v>114</v>
          </cell>
          <cell r="M117" t="str">
            <v>APOLO IMPORT S.A. 2 - TRENTINO (114)</v>
          </cell>
          <cell r="N117">
            <v>0</v>
          </cell>
          <cell r="O117">
            <v>2</v>
          </cell>
          <cell r="P117">
            <v>3</v>
          </cell>
          <cell r="Q117">
            <v>0</v>
          </cell>
          <cell r="R117">
            <v>0</v>
          </cell>
          <cell r="S117">
            <v>0</v>
          </cell>
          <cell r="T117">
            <v>3</v>
          </cell>
          <cell r="U117">
            <v>6</v>
          </cell>
          <cell r="V117">
            <v>0</v>
          </cell>
          <cell r="W117">
            <v>4</v>
          </cell>
          <cell r="X117">
            <v>1</v>
          </cell>
          <cell r="Y117">
            <v>1</v>
          </cell>
          <cell r="Z117">
            <v>2</v>
          </cell>
          <cell r="AA117">
            <v>1</v>
          </cell>
          <cell r="AB117">
            <v>2</v>
          </cell>
          <cell r="AC117">
            <v>4</v>
          </cell>
          <cell r="AD117">
            <v>2</v>
          </cell>
          <cell r="AE117">
            <v>4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21</v>
          </cell>
          <cell r="AK117">
            <v>4</v>
          </cell>
          <cell r="AL117">
            <v>11</v>
          </cell>
          <cell r="AM117">
            <v>24</v>
          </cell>
          <cell r="AN117">
            <v>19</v>
          </cell>
          <cell r="AO117">
            <v>48</v>
          </cell>
          <cell r="AP117" t="str">
            <v>SV</v>
          </cell>
          <cell r="AQ117">
            <v>20</v>
          </cell>
          <cell r="AR117">
            <v>330</v>
          </cell>
          <cell r="AS117">
            <v>180</v>
          </cell>
          <cell r="AT117" t="str">
            <v>SV</v>
          </cell>
          <cell r="AU117" t="str">
            <v>SV</v>
          </cell>
          <cell r="AV117">
            <v>12074.999970000001</v>
          </cell>
          <cell r="AW117">
            <v>11910.39388</v>
          </cell>
          <cell r="AX117">
            <v>13900</v>
          </cell>
          <cell r="AY117">
            <v>0.15113871921607958</v>
          </cell>
          <cell r="AZ117">
            <v>0.1312949661870503</v>
          </cell>
          <cell r="BA117">
            <v>13500</v>
          </cell>
          <cell r="BB117">
            <v>3</v>
          </cell>
          <cell r="BC117">
            <v>0.1180124251379191</v>
          </cell>
          <cell r="BD117">
            <v>0.10555555777777773</v>
          </cell>
          <cell r="BE117">
            <v>12900</v>
          </cell>
          <cell r="BF117">
            <v>6</v>
          </cell>
          <cell r="BG117">
            <v>6.8322984020678046E-2</v>
          </cell>
          <cell r="BH117">
            <v>6.3953490697674364E-2</v>
          </cell>
        </row>
        <row r="118">
          <cell r="B118" t="str">
            <v>23521</v>
          </cell>
          <cell r="C118" t="str">
            <v>7896514702676</v>
          </cell>
          <cell r="D118" t="str">
            <v>COCKTEL FRUTILLA 500ml 7 COLINAS</v>
          </cell>
          <cell r="E118">
            <v>12</v>
          </cell>
          <cell r="F118" t="str">
            <v>BEBIDAS</v>
          </cell>
          <cell r="G118" t="str">
            <v>BEBIDAS</v>
          </cell>
          <cell r="H118" t="str">
            <v>APERITIVOS</v>
          </cell>
          <cell r="I118" t="str">
            <v>APERITIVOS C/ALCOHOL</v>
          </cell>
          <cell r="J118" t="str">
            <v>BATIDOS - COCKTAIL</v>
          </cell>
          <cell r="K118" t="str">
            <v>7 Colinas</v>
          </cell>
          <cell r="L118">
            <v>114</v>
          </cell>
          <cell r="M118" t="str">
            <v>APOLO IMPORT S.A. 2 - TRENTINO (114)</v>
          </cell>
          <cell r="N118">
            <v>5</v>
          </cell>
          <cell r="O118">
            <v>1</v>
          </cell>
          <cell r="P118">
            <v>5</v>
          </cell>
          <cell r="Q118">
            <v>4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3</v>
          </cell>
          <cell r="W118">
            <v>0</v>
          </cell>
          <cell r="X118">
            <v>1</v>
          </cell>
          <cell r="Y118">
            <v>3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2</v>
          </cell>
          <cell r="AF118">
            <v>1</v>
          </cell>
          <cell r="AG118">
            <v>2</v>
          </cell>
          <cell r="AH118">
            <v>1</v>
          </cell>
          <cell r="AI118">
            <v>1</v>
          </cell>
          <cell r="AJ118">
            <v>11</v>
          </cell>
          <cell r="AK118">
            <v>64</v>
          </cell>
          <cell r="AL118">
            <v>16</v>
          </cell>
          <cell r="AM118">
            <v>25</v>
          </cell>
          <cell r="AN118">
            <v>11</v>
          </cell>
          <cell r="AO118">
            <v>23</v>
          </cell>
          <cell r="AP118">
            <v>82.5</v>
          </cell>
          <cell r="AQ118" t="str">
            <v>SV</v>
          </cell>
          <cell r="AR118">
            <v>160</v>
          </cell>
          <cell r="AS118" t="str">
            <v>SV</v>
          </cell>
          <cell r="AT118">
            <v>165</v>
          </cell>
          <cell r="AU118">
            <v>690</v>
          </cell>
          <cell r="AV118">
            <v>5519.9999799999996</v>
          </cell>
          <cell r="AW118">
            <v>5326.2127600000003</v>
          </cell>
          <cell r="AX118">
            <v>6350</v>
          </cell>
          <cell r="AY118">
            <v>0.15036232300855912</v>
          </cell>
          <cell r="AZ118">
            <v>0.1307086645669292</v>
          </cell>
          <cell r="BA118">
            <v>6150</v>
          </cell>
          <cell r="BB118">
            <v>6</v>
          </cell>
          <cell r="BC118">
            <v>0.11413043881931317</v>
          </cell>
          <cell r="BD118">
            <v>0.10243902764227648</v>
          </cell>
          <cell r="BE118">
            <v>5900</v>
          </cell>
          <cell r="BF118">
            <v>12</v>
          </cell>
          <cell r="BG118">
            <v>6.884058358275591E-2</v>
          </cell>
          <cell r="BH118">
            <v>6.440678305084753E-2</v>
          </cell>
        </row>
        <row r="119">
          <cell r="B119" t="str">
            <v>24491</v>
          </cell>
          <cell r="C119" t="str">
            <v>7896514703116</v>
          </cell>
          <cell r="D119" t="str">
            <v>COCKTEL LIMON 500ml 7 COLINAS</v>
          </cell>
          <cell r="E119">
            <v>12</v>
          </cell>
          <cell r="F119" t="str">
            <v>BEBIDAS</v>
          </cell>
          <cell r="G119" t="str">
            <v>BEBIDAS</v>
          </cell>
          <cell r="H119" t="str">
            <v>APERITIVOS</v>
          </cell>
          <cell r="I119" t="str">
            <v>APERITIVOS C/ALCOHOL</v>
          </cell>
          <cell r="J119" t="str">
            <v>BATIDOS - COCKTAIL</v>
          </cell>
          <cell r="K119" t="str">
            <v>7 Colinas</v>
          </cell>
          <cell r="L119">
            <v>114</v>
          </cell>
          <cell r="M119" t="str">
            <v>APOLO IMPORT S.A. 2 - TRENTINO (114)</v>
          </cell>
          <cell r="N119">
            <v>1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2</v>
          </cell>
          <cell r="W119">
            <v>0</v>
          </cell>
          <cell r="X119">
            <v>2</v>
          </cell>
          <cell r="Y119">
            <v>2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3</v>
          </cell>
          <cell r="AF119">
            <v>1</v>
          </cell>
          <cell r="AG119">
            <v>2</v>
          </cell>
          <cell r="AH119">
            <v>0</v>
          </cell>
          <cell r="AI119">
            <v>0</v>
          </cell>
          <cell r="AJ119">
            <v>16</v>
          </cell>
          <cell r="AK119">
            <v>19</v>
          </cell>
          <cell r="AL119">
            <v>14</v>
          </cell>
          <cell r="AM119">
            <v>10</v>
          </cell>
          <cell r="AN119">
            <v>5</v>
          </cell>
          <cell r="AO119">
            <v>0</v>
          </cell>
          <cell r="AP119" t="str">
            <v>SV</v>
          </cell>
          <cell r="AQ119" t="str">
            <v>SV</v>
          </cell>
          <cell r="AR119">
            <v>210</v>
          </cell>
          <cell r="AS119" t="str">
            <v>SV</v>
          </cell>
          <cell r="AT119">
            <v>75</v>
          </cell>
          <cell r="AU119" t="str">
            <v>Q</v>
          </cell>
          <cell r="AV119">
            <v>5519.9999799999996</v>
          </cell>
          <cell r="AW119">
            <v>5176.0855300000003</v>
          </cell>
          <cell r="AX119">
            <v>6350</v>
          </cell>
          <cell r="AY119">
            <v>0.15036232300855912</v>
          </cell>
          <cell r="AZ119">
            <v>0.1307086645669292</v>
          </cell>
          <cell r="BA119">
            <v>6150</v>
          </cell>
          <cell r="BB119">
            <v>6</v>
          </cell>
          <cell r="BC119">
            <v>0.11413043881931317</v>
          </cell>
          <cell r="BD119">
            <v>0.10243902764227648</v>
          </cell>
          <cell r="BE119">
            <v>5900</v>
          </cell>
          <cell r="BF119">
            <v>12</v>
          </cell>
          <cell r="BG119">
            <v>6.884058358275591E-2</v>
          </cell>
          <cell r="BH119">
            <v>6.440678305084753E-2</v>
          </cell>
        </row>
        <row r="120">
          <cell r="B120" t="str">
            <v>23522</v>
          </cell>
          <cell r="C120" t="str">
            <v>7896514702683</v>
          </cell>
          <cell r="D120" t="str">
            <v>COCKTEL MANI 500ml 7 COLINAS</v>
          </cell>
          <cell r="E120">
            <v>12</v>
          </cell>
          <cell r="F120" t="str">
            <v>BEBIDAS</v>
          </cell>
          <cell r="G120" t="str">
            <v>BEBIDAS</v>
          </cell>
          <cell r="H120" t="str">
            <v>APERITIVOS</v>
          </cell>
          <cell r="I120" t="str">
            <v>APERITIVOS C/ALCOHOL</v>
          </cell>
          <cell r="J120" t="str">
            <v>BATIDOS - COCKTAIL</v>
          </cell>
          <cell r="K120" t="str">
            <v>7 Colinas</v>
          </cell>
          <cell r="L120">
            <v>114</v>
          </cell>
          <cell r="M120" t="str">
            <v>APOLO IMPORT S.A. 2 - TRENTINO (114)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1</v>
          </cell>
          <cell r="S120">
            <v>1</v>
          </cell>
          <cell r="T120">
            <v>1</v>
          </cell>
          <cell r="U120">
            <v>1</v>
          </cell>
          <cell r="V120">
            <v>0</v>
          </cell>
          <cell r="W120">
            <v>0</v>
          </cell>
          <cell r="X120">
            <v>1</v>
          </cell>
          <cell r="Y120">
            <v>2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6</v>
          </cell>
          <cell r="AK120">
            <v>9</v>
          </cell>
          <cell r="AL120">
            <v>10</v>
          </cell>
          <cell r="AM120">
            <v>16</v>
          </cell>
          <cell r="AN120">
            <v>15</v>
          </cell>
          <cell r="AO120">
            <v>0</v>
          </cell>
          <cell r="AP120" t="str">
            <v>SV</v>
          </cell>
          <cell r="AQ120">
            <v>270</v>
          </cell>
          <cell r="AR120">
            <v>150</v>
          </cell>
          <cell r="AS120" t="str">
            <v>SV</v>
          </cell>
          <cell r="AT120" t="str">
            <v>SV</v>
          </cell>
          <cell r="AU120" t="str">
            <v>Q</v>
          </cell>
          <cell r="AV120">
            <v>5519.9999799999996</v>
          </cell>
          <cell r="AW120">
            <v>5233.2311900000004</v>
          </cell>
          <cell r="AX120">
            <v>6350</v>
          </cell>
          <cell r="AY120">
            <v>0.15036232300855912</v>
          </cell>
          <cell r="AZ120">
            <v>0.1307086645669292</v>
          </cell>
          <cell r="BA120">
            <v>6150</v>
          </cell>
          <cell r="BB120">
            <v>6</v>
          </cell>
          <cell r="BC120">
            <v>0.11413043881931317</v>
          </cell>
          <cell r="BD120">
            <v>0.10243902764227648</v>
          </cell>
          <cell r="BE120">
            <v>5900</v>
          </cell>
          <cell r="BF120">
            <v>12</v>
          </cell>
          <cell r="BG120">
            <v>6.884058358275591E-2</v>
          </cell>
          <cell r="BH120">
            <v>6.440678305084753E-2</v>
          </cell>
        </row>
        <row r="121">
          <cell r="B121" t="str">
            <v>13527</v>
          </cell>
          <cell r="C121" t="str">
            <v>7896514702836</v>
          </cell>
          <cell r="D121" t="str">
            <v>COCKTEL MANI 880ml 7 COLINAS</v>
          </cell>
          <cell r="E121">
            <v>12</v>
          </cell>
          <cell r="F121" t="str">
            <v>BEBIDAS</v>
          </cell>
          <cell r="G121" t="str">
            <v>BEBIDAS</v>
          </cell>
          <cell r="H121" t="str">
            <v>APERITIVOS</v>
          </cell>
          <cell r="I121" t="str">
            <v>APERITIVOS C/ALCOHOL</v>
          </cell>
          <cell r="J121" t="str">
            <v>BATIDOS - COCKTAIL</v>
          </cell>
          <cell r="K121" t="str">
            <v>7 Colinas</v>
          </cell>
          <cell r="L121">
            <v>114</v>
          </cell>
          <cell r="M121" t="str">
            <v>APOLO IMPORT S.A. 2 - TRENTINO (114)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1</v>
          </cell>
          <cell r="AC121">
            <v>0</v>
          </cell>
          <cell r="AD121">
            <v>0</v>
          </cell>
          <cell r="AE121">
            <v>1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38</v>
          </cell>
          <cell r="AK121">
            <v>21</v>
          </cell>
          <cell r="AL121">
            <v>14</v>
          </cell>
          <cell r="AM121">
            <v>20</v>
          </cell>
          <cell r="AN121">
            <v>20</v>
          </cell>
          <cell r="AO121">
            <v>36</v>
          </cell>
          <cell r="AP121" t="str">
            <v>SV</v>
          </cell>
          <cell r="AQ121" t="str">
            <v>SV</v>
          </cell>
          <cell r="AR121" t="str">
            <v>SV</v>
          </cell>
          <cell r="AS121" t="str">
            <v>SV</v>
          </cell>
          <cell r="AT121" t="str">
            <v>SV</v>
          </cell>
          <cell r="AU121" t="str">
            <v>SV</v>
          </cell>
          <cell r="AV121">
            <v>12074.999970000001</v>
          </cell>
          <cell r="AW121">
            <v>11523.29277</v>
          </cell>
          <cell r="AX121">
            <v>13900</v>
          </cell>
          <cell r="AY121">
            <v>0.15113871921607958</v>
          </cell>
          <cell r="AZ121">
            <v>0.1312949661870503</v>
          </cell>
          <cell r="BA121">
            <v>13500</v>
          </cell>
          <cell r="BB121">
            <v>3</v>
          </cell>
          <cell r="BC121">
            <v>0.1180124251379191</v>
          </cell>
          <cell r="BD121">
            <v>0.10555555777777773</v>
          </cell>
          <cell r="BE121">
            <v>12900</v>
          </cell>
          <cell r="BF121">
            <v>6</v>
          </cell>
          <cell r="BG121">
            <v>6.8322984020678046E-2</v>
          </cell>
          <cell r="BH121">
            <v>6.3953490697674364E-2</v>
          </cell>
        </row>
        <row r="122">
          <cell r="B122" t="str">
            <v>3266</v>
          </cell>
          <cell r="C122" t="str">
            <v>7790290000523</v>
          </cell>
          <cell r="D122" t="str">
            <v>FERNET 1LT BRANCA</v>
          </cell>
          <cell r="E122">
            <v>6</v>
          </cell>
          <cell r="F122" t="str">
            <v>BEBIDAS</v>
          </cell>
          <cell r="G122" t="str">
            <v>BEBIDAS</v>
          </cell>
          <cell r="H122" t="str">
            <v>APERITIVOS</v>
          </cell>
          <cell r="I122" t="str">
            <v>APERITIVOS C/ALCOHOL</v>
          </cell>
          <cell r="J122" t="str">
            <v>FERNET</v>
          </cell>
          <cell r="K122" t="str">
            <v>BRANCA</v>
          </cell>
          <cell r="L122">
            <v>57</v>
          </cell>
          <cell r="M122" t="str">
            <v>CASA MODIGA S.A. (57)</v>
          </cell>
          <cell r="N122">
            <v>37</v>
          </cell>
          <cell r="O122">
            <v>31</v>
          </cell>
          <cell r="P122">
            <v>26</v>
          </cell>
          <cell r="Q122">
            <v>28</v>
          </cell>
          <cell r="R122">
            <v>6</v>
          </cell>
          <cell r="S122">
            <v>12</v>
          </cell>
          <cell r="T122">
            <v>5</v>
          </cell>
          <cell r="U122">
            <v>5</v>
          </cell>
          <cell r="V122">
            <v>9</v>
          </cell>
          <cell r="W122">
            <v>9</v>
          </cell>
          <cell r="X122">
            <v>4</v>
          </cell>
          <cell r="Y122">
            <v>6</v>
          </cell>
          <cell r="Z122">
            <v>4</v>
          </cell>
          <cell r="AA122">
            <v>14</v>
          </cell>
          <cell r="AB122">
            <v>11</v>
          </cell>
          <cell r="AC122">
            <v>20</v>
          </cell>
          <cell r="AD122">
            <v>2</v>
          </cell>
          <cell r="AE122">
            <v>12</v>
          </cell>
          <cell r="AF122">
            <v>24</v>
          </cell>
          <cell r="AG122">
            <v>22</v>
          </cell>
          <cell r="AH122">
            <v>3</v>
          </cell>
          <cell r="AI122">
            <v>5</v>
          </cell>
          <cell r="AJ122">
            <v>15</v>
          </cell>
          <cell r="AK122">
            <v>14</v>
          </cell>
          <cell r="AL122">
            <v>14</v>
          </cell>
          <cell r="AM122">
            <v>12</v>
          </cell>
          <cell r="AN122">
            <v>38</v>
          </cell>
          <cell r="AO122">
            <v>8</v>
          </cell>
          <cell r="AP122">
            <v>16.071428571428569</v>
          </cell>
          <cell r="AQ122">
            <v>84</v>
          </cell>
          <cell r="AR122">
            <v>70</v>
          </cell>
          <cell r="AS122">
            <v>18</v>
          </cell>
          <cell r="AT122">
            <v>51.81818181818182</v>
          </cell>
          <cell r="AU122">
            <v>48</v>
          </cell>
          <cell r="AV122">
            <v>71500</v>
          </cell>
          <cell r="AW122">
            <v>62871.901510000003</v>
          </cell>
          <cell r="AX122">
            <v>84900</v>
          </cell>
          <cell r="AY122">
            <v>0.18741258741258737</v>
          </cell>
          <cell r="AZ122">
            <v>0.15783274440518258</v>
          </cell>
          <cell r="BA122">
            <v>82900</v>
          </cell>
          <cell r="BB122">
            <v>3</v>
          </cell>
          <cell r="BC122">
            <v>0.15944055944055946</v>
          </cell>
          <cell r="BD122">
            <v>0.13751507840772015</v>
          </cell>
          <cell r="BE122">
            <v>0</v>
          </cell>
          <cell r="BF122">
            <v>0</v>
          </cell>
          <cell r="BG122">
            <v>-1</v>
          </cell>
          <cell r="BH122">
            <v>0</v>
          </cell>
        </row>
        <row r="123">
          <cell r="B123" t="str">
            <v>35589</v>
          </cell>
          <cell r="C123" t="str">
            <v>7790290001179</v>
          </cell>
          <cell r="D123" t="str">
            <v>FERNET 450ml BRANCA</v>
          </cell>
          <cell r="E123">
            <v>12</v>
          </cell>
          <cell r="F123" t="str">
            <v>BEBIDAS</v>
          </cell>
          <cell r="G123" t="str">
            <v>BEBIDAS</v>
          </cell>
          <cell r="H123" t="str">
            <v>APERITIVOS</v>
          </cell>
          <cell r="I123" t="str">
            <v>APERITIVOS C/ALCOHOL</v>
          </cell>
          <cell r="J123" t="str">
            <v>FERNET</v>
          </cell>
          <cell r="K123" t="str">
            <v>BRANCA</v>
          </cell>
          <cell r="L123">
            <v>57</v>
          </cell>
          <cell r="M123" t="str">
            <v>CASA MODIGA S.A. (57)</v>
          </cell>
          <cell r="N123">
            <v>14</v>
          </cell>
          <cell r="O123">
            <v>15</v>
          </cell>
          <cell r="P123">
            <v>17</v>
          </cell>
          <cell r="Q123">
            <v>15</v>
          </cell>
          <cell r="R123">
            <v>8</v>
          </cell>
          <cell r="S123">
            <v>7</v>
          </cell>
          <cell r="T123">
            <v>21</v>
          </cell>
          <cell r="U123">
            <v>25</v>
          </cell>
          <cell r="V123">
            <v>9</v>
          </cell>
          <cell r="W123">
            <v>11</v>
          </cell>
          <cell r="X123">
            <v>9</v>
          </cell>
          <cell r="Y123">
            <v>15</v>
          </cell>
          <cell r="Z123">
            <v>8</v>
          </cell>
          <cell r="AA123">
            <v>7</v>
          </cell>
          <cell r="AB123">
            <v>8</v>
          </cell>
          <cell r="AC123">
            <v>13</v>
          </cell>
          <cell r="AD123">
            <v>16</v>
          </cell>
          <cell r="AE123">
            <v>23</v>
          </cell>
          <cell r="AF123">
            <v>34</v>
          </cell>
          <cell r="AG123">
            <v>32</v>
          </cell>
          <cell r="AH123">
            <v>1</v>
          </cell>
          <cell r="AI123">
            <v>8</v>
          </cell>
          <cell r="AJ123">
            <v>15</v>
          </cell>
          <cell r="AK123">
            <v>54</v>
          </cell>
          <cell r="AL123">
            <v>11</v>
          </cell>
          <cell r="AM123">
            <v>8</v>
          </cell>
          <cell r="AN123">
            <v>63</v>
          </cell>
          <cell r="AO123">
            <v>9</v>
          </cell>
          <cell r="AP123">
            <v>30</v>
          </cell>
          <cell r="AQ123">
            <v>64.800000000000011</v>
          </cell>
          <cell r="AR123">
            <v>22</v>
          </cell>
          <cell r="AS123">
            <v>18.461538461538463</v>
          </cell>
          <cell r="AT123">
            <v>59.0625</v>
          </cell>
          <cell r="AU123">
            <v>33.75</v>
          </cell>
          <cell r="AV123">
            <v>34300</v>
          </cell>
          <cell r="AW123">
            <v>30866.302390000001</v>
          </cell>
          <cell r="AX123">
            <v>39900</v>
          </cell>
          <cell r="AY123">
            <v>0.16326530612244894</v>
          </cell>
          <cell r="AZ123">
            <v>0.14035087719298245</v>
          </cell>
          <cell r="BA123">
            <v>38900</v>
          </cell>
          <cell r="BB123">
            <v>3</v>
          </cell>
          <cell r="BC123">
            <v>0.13411078717201175</v>
          </cell>
          <cell r="BD123">
            <v>0.11825192802056556</v>
          </cell>
          <cell r="BE123">
            <v>0</v>
          </cell>
          <cell r="BF123">
            <v>0</v>
          </cell>
          <cell r="BG123">
            <v>-1</v>
          </cell>
          <cell r="BH123">
            <v>0</v>
          </cell>
        </row>
        <row r="124">
          <cell r="B124" t="str">
            <v>3267</v>
          </cell>
          <cell r="C124" t="str">
            <v>7790290101602</v>
          </cell>
          <cell r="D124" t="str">
            <v>FERNET 750ml BRANCA.</v>
          </cell>
          <cell r="E124">
            <v>6</v>
          </cell>
          <cell r="F124" t="str">
            <v>BEBIDAS</v>
          </cell>
          <cell r="G124" t="str">
            <v>BEBIDAS</v>
          </cell>
          <cell r="H124" t="str">
            <v>APERITIVOS</v>
          </cell>
          <cell r="I124" t="str">
            <v>APERITIVOS C/ALCOHOL</v>
          </cell>
          <cell r="J124" t="str">
            <v>FERNET</v>
          </cell>
          <cell r="K124" t="str">
            <v>BRANCA</v>
          </cell>
          <cell r="L124">
            <v>57</v>
          </cell>
          <cell r="M124" t="str">
            <v>CASA MODIGA S.A. (57)</v>
          </cell>
          <cell r="N124">
            <v>59</v>
          </cell>
          <cell r="O124">
            <v>53</v>
          </cell>
          <cell r="P124">
            <v>49</v>
          </cell>
          <cell r="Q124">
            <v>48</v>
          </cell>
          <cell r="R124">
            <v>104</v>
          </cell>
          <cell r="S124">
            <v>86</v>
          </cell>
          <cell r="T124">
            <v>110</v>
          </cell>
          <cell r="U124">
            <v>127</v>
          </cell>
          <cell r="V124">
            <v>15</v>
          </cell>
          <cell r="W124">
            <v>17</v>
          </cell>
          <cell r="X124">
            <v>20</v>
          </cell>
          <cell r="Y124">
            <v>22</v>
          </cell>
          <cell r="Z124">
            <v>33</v>
          </cell>
          <cell r="AA124">
            <v>47</v>
          </cell>
          <cell r="AB124">
            <v>32</v>
          </cell>
          <cell r="AC124">
            <v>22</v>
          </cell>
          <cell r="AD124">
            <v>41</v>
          </cell>
          <cell r="AE124">
            <v>71</v>
          </cell>
          <cell r="AF124">
            <v>17</v>
          </cell>
          <cell r="AG124">
            <v>27</v>
          </cell>
          <cell r="AH124">
            <v>3</v>
          </cell>
          <cell r="AI124">
            <v>15</v>
          </cell>
          <cell r="AJ124">
            <v>79</v>
          </cell>
          <cell r="AK124">
            <v>49</v>
          </cell>
          <cell r="AL124">
            <v>79</v>
          </cell>
          <cell r="AM124">
            <v>53</v>
          </cell>
          <cell r="AN124">
            <v>67</v>
          </cell>
          <cell r="AO124">
            <v>30</v>
          </cell>
          <cell r="AP124">
            <v>49.375</v>
          </cell>
          <cell r="AQ124">
            <v>11.574803149606298</v>
          </cell>
          <cell r="AR124">
            <v>107.72727272727272</v>
          </cell>
          <cell r="AS124">
            <v>72.27272727272728</v>
          </cell>
          <cell r="AT124">
            <v>74.444444444444443</v>
          </cell>
          <cell r="AU124">
            <v>60</v>
          </cell>
          <cell r="AV124">
            <v>45858</v>
          </cell>
          <cell r="AW124">
            <v>44257.448729999996</v>
          </cell>
          <cell r="AX124">
            <v>56900</v>
          </cell>
          <cell r="AY124">
            <v>0.24078677657115444</v>
          </cell>
          <cell r="AZ124">
            <v>0.1940597539543058</v>
          </cell>
          <cell r="BA124">
            <v>55900</v>
          </cell>
          <cell r="BB124">
            <v>3</v>
          </cell>
          <cell r="BC124">
            <v>0.21898033058572119</v>
          </cell>
          <cell r="BD124">
            <v>0.17964221824686941</v>
          </cell>
          <cell r="BE124">
            <v>54900</v>
          </cell>
          <cell r="BF124">
            <v>6</v>
          </cell>
          <cell r="BG124">
            <v>0.19717388460028795</v>
          </cell>
          <cell r="BH124">
            <v>0.16469945355191257</v>
          </cell>
        </row>
        <row r="125">
          <cell r="B125" t="str">
            <v>13540</v>
          </cell>
          <cell r="C125" t="str">
            <v>7790290002190</v>
          </cell>
          <cell r="D125" t="str">
            <v>FERNET MENTA 750ml BRANCA</v>
          </cell>
          <cell r="E125">
            <v>6</v>
          </cell>
          <cell r="F125" t="str">
            <v>BEBIDAS</v>
          </cell>
          <cell r="G125" t="str">
            <v>BEBIDAS</v>
          </cell>
          <cell r="H125" t="str">
            <v>APERITIVOS</v>
          </cell>
          <cell r="I125" t="str">
            <v>APERITIVOS C/ALCOHOL</v>
          </cell>
          <cell r="J125" t="str">
            <v>FERNET</v>
          </cell>
          <cell r="K125" t="str">
            <v>BRANCA</v>
          </cell>
          <cell r="L125">
            <v>57</v>
          </cell>
          <cell r="M125" t="str">
            <v>CASA MODIGA S.A. (57)</v>
          </cell>
          <cell r="N125">
            <v>16</v>
          </cell>
          <cell r="O125">
            <v>2</v>
          </cell>
          <cell r="P125">
            <v>5</v>
          </cell>
          <cell r="Q125">
            <v>6</v>
          </cell>
          <cell r="R125">
            <v>6</v>
          </cell>
          <cell r="S125">
            <v>3</v>
          </cell>
          <cell r="T125">
            <v>3</v>
          </cell>
          <cell r="U125">
            <v>6</v>
          </cell>
          <cell r="V125">
            <v>3</v>
          </cell>
          <cell r="W125">
            <v>8</v>
          </cell>
          <cell r="X125">
            <v>7</v>
          </cell>
          <cell r="Y125">
            <v>6</v>
          </cell>
          <cell r="Z125">
            <v>10</v>
          </cell>
          <cell r="AA125">
            <v>13</v>
          </cell>
          <cell r="AB125">
            <v>0</v>
          </cell>
          <cell r="AC125">
            <v>10</v>
          </cell>
          <cell r="AD125">
            <v>12</v>
          </cell>
          <cell r="AE125">
            <v>15</v>
          </cell>
          <cell r="AF125">
            <v>8</v>
          </cell>
          <cell r="AG125">
            <v>6</v>
          </cell>
          <cell r="AH125">
            <v>1</v>
          </cell>
          <cell r="AI125">
            <v>4</v>
          </cell>
          <cell r="AJ125">
            <v>16</v>
          </cell>
          <cell r="AK125">
            <v>2</v>
          </cell>
          <cell r="AL125">
            <v>15</v>
          </cell>
          <cell r="AM125">
            <v>21</v>
          </cell>
          <cell r="AN125">
            <v>18</v>
          </cell>
          <cell r="AO125">
            <v>4</v>
          </cell>
          <cell r="AP125">
            <v>80</v>
          </cell>
          <cell r="AQ125">
            <v>10</v>
          </cell>
          <cell r="AR125">
            <v>75</v>
          </cell>
          <cell r="AS125">
            <v>63</v>
          </cell>
          <cell r="AT125">
            <v>90</v>
          </cell>
          <cell r="AU125">
            <v>30</v>
          </cell>
          <cell r="AV125">
            <v>53950</v>
          </cell>
          <cell r="AW125">
            <v>45390.015220000001</v>
          </cell>
          <cell r="AX125">
            <v>56900</v>
          </cell>
          <cell r="AY125">
            <v>5.4680259499536588E-2</v>
          </cell>
          <cell r="AZ125">
            <v>5.1845342706502637E-2</v>
          </cell>
          <cell r="BA125">
            <v>55900</v>
          </cell>
          <cell r="BB125">
            <v>3</v>
          </cell>
          <cell r="BC125">
            <v>3.6144578313253017E-2</v>
          </cell>
          <cell r="BD125">
            <v>3.4883720930232558E-2</v>
          </cell>
          <cell r="BE125">
            <v>54900</v>
          </cell>
          <cell r="BF125">
            <v>6</v>
          </cell>
          <cell r="BG125">
            <v>1.7608897126969447E-2</v>
          </cell>
          <cell r="BH125">
            <v>1.7304189435336976E-2</v>
          </cell>
        </row>
        <row r="126">
          <cell r="B126" t="str">
            <v>31193</v>
          </cell>
          <cell r="C126" t="str">
            <v>7792410528887</v>
          </cell>
          <cell r="D126" t="str">
            <v>FERNET 750ml CAPRI</v>
          </cell>
          <cell r="E126">
            <v>6</v>
          </cell>
          <cell r="F126" t="str">
            <v>BEBIDAS</v>
          </cell>
          <cell r="G126" t="str">
            <v>BEBIDAS</v>
          </cell>
          <cell r="H126" t="str">
            <v>APERITIVOS</v>
          </cell>
          <cell r="I126" t="str">
            <v>APERITIVOS C/ALCOHOL</v>
          </cell>
          <cell r="J126" t="str">
            <v>FERNET</v>
          </cell>
          <cell r="K126" t="str">
            <v>CAPRI</v>
          </cell>
          <cell r="L126">
            <v>126</v>
          </cell>
          <cell r="M126" t="str">
            <v>LONDON IMPORT S.A. (126)</v>
          </cell>
          <cell r="N126">
            <v>2</v>
          </cell>
          <cell r="O126">
            <v>4</v>
          </cell>
          <cell r="P126">
            <v>4</v>
          </cell>
          <cell r="Q126">
            <v>6</v>
          </cell>
          <cell r="R126">
            <v>0</v>
          </cell>
          <cell r="S126">
            <v>6</v>
          </cell>
          <cell r="T126">
            <v>4</v>
          </cell>
          <cell r="U126">
            <v>4</v>
          </cell>
          <cell r="V126">
            <v>4</v>
          </cell>
          <cell r="W126">
            <v>4</v>
          </cell>
          <cell r="X126">
            <v>0</v>
          </cell>
          <cell r="Y126">
            <v>0</v>
          </cell>
          <cell r="Z126">
            <v>2</v>
          </cell>
          <cell r="AA126">
            <v>3</v>
          </cell>
          <cell r="AB126">
            <v>4</v>
          </cell>
          <cell r="AC126">
            <v>6</v>
          </cell>
          <cell r="AD126">
            <v>3</v>
          </cell>
          <cell r="AE126">
            <v>4</v>
          </cell>
          <cell r="AF126">
            <v>8</v>
          </cell>
          <cell r="AG126">
            <v>7</v>
          </cell>
          <cell r="AH126">
            <v>0</v>
          </cell>
          <cell r="AI126">
            <v>0</v>
          </cell>
          <cell r="AJ126">
            <v>2</v>
          </cell>
          <cell r="AK126">
            <v>1</v>
          </cell>
          <cell r="AL126">
            <v>0</v>
          </cell>
          <cell r="AM126">
            <v>2</v>
          </cell>
          <cell r="AN126">
            <v>1</v>
          </cell>
          <cell r="AO126">
            <v>0</v>
          </cell>
          <cell r="AP126">
            <v>10</v>
          </cell>
          <cell r="AQ126">
            <v>7.5</v>
          </cell>
          <cell r="AR126" t="str">
            <v>Q</v>
          </cell>
          <cell r="AS126">
            <v>10</v>
          </cell>
          <cell r="AT126">
            <v>4.2857142857142856</v>
          </cell>
          <cell r="AU126" t="str">
            <v>Q</v>
          </cell>
          <cell r="AV126">
            <v>36830.999996999999</v>
          </cell>
          <cell r="AW126">
            <v>29465.71991</v>
          </cell>
          <cell r="AX126">
            <v>34900</v>
          </cell>
          <cell r="AY126">
            <v>-5.2428660561952833E-2</v>
          </cell>
          <cell r="AZ126">
            <v>-5.5329512808022896E-2</v>
          </cell>
          <cell r="BA126">
            <v>33900</v>
          </cell>
          <cell r="BB126">
            <v>3</v>
          </cell>
          <cell r="BC126">
            <v>-7.9579701806596015E-2</v>
          </cell>
          <cell r="BD126">
            <v>-8.6460176902654839E-2</v>
          </cell>
          <cell r="BE126">
            <v>32900</v>
          </cell>
          <cell r="BF126">
            <v>6</v>
          </cell>
          <cell r="BG126">
            <v>-0.1067307430512392</v>
          </cell>
          <cell r="BH126">
            <v>-0.11948328258358659</v>
          </cell>
        </row>
        <row r="127">
          <cell r="B127" t="str">
            <v>16351</v>
          </cell>
          <cell r="C127" t="str">
            <v>8594005020191</v>
          </cell>
          <cell r="D127" t="str">
            <v>FERNET CITRUS 1lt STOCK</v>
          </cell>
          <cell r="E127">
            <v>9</v>
          </cell>
          <cell r="F127" t="str">
            <v>BEBIDAS</v>
          </cell>
          <cell r="G127" t="str">
            <v>BEBIDAS</v>
          </cell>
          <cell r="H127" t="str">
            <v>APERITIVOS</v>
          </cell>
          <cell r="I127" t="str">
            <v>APERITIVOS C/ALCOHOL</v>
          </cell>
          <cell r="J127" t="str">
            <v>FERNET</v>
          </cell>
          <cell r="K127" t="str">
            <v>STOCK</v>
          </cell>
          <cell r="L127">
            <v>114</v>
          </cell>
          <cell r="M127" t="str">
            <v>APOLO IMPORT S.A. 2 - TRENTINO (114)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2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 t="str">
            <v>SV</v>
          </cell>
          <cell r="AQ127" t="str">
            <v>Q</v>
          </cell>
          <cell r="AR127" t="str">
            <v>Q</v>
          </cell>
          <cell r="AS127" t="str">
            <v>Q</v>
          </cell>
          <cell r="AT127" t="str">
            <v>Q</v>
          </cell>
          <cell r="AU127" t="str">
            <v>Q</v>
          </cell>
          <cell r="AV127">
            <v>67700.000060000006</v>
          </cell>
          <cell r="AW127">
            <v>64480.201500000003</v>
          </cell>
          <cell r="AX127">
            <v>79900</v>
          </cell>
          <cell r="AY127">
            <v>0.18020679363644887</v>
          </cell>
          <cell r="AZ127">
            <v>0.15269086282853558</v>
          </cell>
          <cell r="BA127">
            <v>75900</v>
          </cell>
          <cell r="BB127">
            <v>3</v>
          </cell>
          <cell r="BC127">
            <v>0.12112259871096964</v>
          </cell>
          <cell r="BD127">
            <v>0.10803688985507238</v>
          </cell>
          <cell r="BE127">
            <v>72900</v>
          </cell>
          <cell r="BF127">
            <v>6</v>
          </cell>
          <cell r="BG127">
            <v>7.6809452516860111E-2</v>
          </cell>
          <cell r="BH127">
            <v>7.1330589026063027E-2</v>
          </cell>
        </row>
        <row r="128">
          <cell r="B128" t="str">
            <v>12531</v>
          </cell>
          <cell r="C128" t="str">
            <v>8594005020139</v>
          </cell>
          <cell r="D128" t="str">
            <v>FERNET CLASSIC 1Lt STOCK</v>
          </cell>
          <cell r="E128">
            <v>9</v>
          </cell>
          <cell r="F128" t="str">
            <v>BEBIDAS</v>
          </cell>
          <cell r="G128" t="str">
            <v>BEBIDAS</v>
          </cell>
          <cell r="H128" t="str">
            <v>APERITIVOS</v>
          </cell>
          <cell r="I128" t="str">
            <v>APERITIVOS C/ALCOHOL</v>
          </cell>
          <cell r="J128" t="str">
            <v>FERNET</v>
          </cell>
          <cell r="K128" t="str">
            <v>STOCK</v>
          </cell>
          <cell r="L128">
            <v>114</v>
          </cell>
          <cell r="M128" t="str">
            <v>APOLO IMPORT S.A. 2 - TRENTINO (114)</v>
          </cell>
          <cell r="N128">
            <v>1</v>
          </cell>
          <cell r="O128">
            <v>0</v>
          </cell>
          <cell r="P128">
            <v>1</v>
          </cell>
          <cell r="Q128">
            <v>3</v>
          </cell>
          <cell r="R128">
            <v>0</v>
          </cell>
          <cell r="S128">
            <v>2</v>
          </cell>
          <cell r="T128">
            <v>0</v>
          </cell>
          <cell r="U128">
            <v>0</v>
          </cell>
          <cell r="V128">
            <v>0</v>
          </cell>
          <cell r="W128">
            <v>1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1</v>
          </cell>
          <cell r="AC128">
            <v>1</v>
          </cell>
          <cell r="AD128">
            <v>0</v>
          </cell>
          <cell r="AE128">
            <v>0</v>
          </cell>
          <cell r="AF128">
            <v>1</v>
          </cell>
          <cell r="AG128">
            <v>2</v>
          </cell>
          <cell r="AH128">
            <v>0</v>
          </cell>
          <cell r="AI128">
            <v>0</v>
          </cell>
          <cell r="AJ128">
            <v>15</v>
          </cell>
          <cell r="AK128">
            <v>14</v>
          </cell>
          <cell r="AL128">
            <v>10</v>
          </cell>
          <cell r="AM128">
            <v>11</v>
          </cell>
          <cell r="AN128">
            <v>7</v>
          </cell>
          <cell r="AO128">
            <v>12</v>
          </cell>
          <cell r="AP128">
            <v>150</v>
          </cell>
          <cell r="AQ128" t="str">
            <v>SV</v>
          </cell>
          <cell r="AR128" t="str">
            <v>SV</v>
          </cell>
          <cell r="AS128">
            <v>330</v>
          </cell>
          <cell r="AT128">
            <v>105</v>
          </cell>
          <cell r="AU128" t="str">
            <v>SV</v>
          </cell>
          <cell r="AV128">
            <v>67700.000060000006</v>
          </cell>
          <cell r="AW128">
            <v>64245.196620000002</v>
          </cell>
          <cell r="AX128">
            <v>79900</v>
          </cell>
          <cell r="AY128">
            <v>0.18020679363644887</v>
          </cell>
          <cell r="AZ128">
            <v>0.15269086282853558</v>
          </cell>
          <cell r="BA128">
            <v>75900</v>
          </cell>
          <cell r="BB128">
            <v>3</v>
          </cell>
          <cell r="BC128">
            <v>0.12112259871096964</v>
          </cell>
          <cell r="BD128">
            <v>0.10803688985507238</v>
          </cell>
          <cell r="BE128">
            <v>72900</v>
          </cell>
          <cell r="BF128">
            <v>6</v>
          </cell>
          <cell r="BG128">
            <v>7.6809452516860111E-2</v>
          </cell>
          <cell r="BH128">
            <v>7.1330589026063027E-2</v>
          </cell>
        </row>
        <row r="129">
          <cell r="B129" t="str">
            <v>38834</v>
          </cell>
          <cell r="C129" t="str">
            <v>7896022630003</v>
          </cell>
          <cell r="D129" t="str">
            <v>FERNET 900ml THOQUINO</v>
          </cell>
          <cell r="E129">
            <v>6</v>
          </cell>
          <cell r="F129" t="str">
            <v>BEBIDAS</v>
          </cell>
          <cell r="G129" t="str">
            <v>BEBIDAS</v>
          </cell>
          <cell r="H129" t="str">
            <v>APERITIVOS</v>
          </cell>
          <cell r="I129" t="str">
            <v>APERITIVOS C/ALCOHOL</v>
          </cell>
          <cell r="J129" t="str">
            <v>FERNET</v>
          </cell>
          <cell r="K129" t="str">
            <v>THOQUINO</v>
          </cell>
          <cell r="L129">
            <v>114</v>
          </cell>
          <cell r="M129" t="str">
            <v>APOLO IMPORT S.A. 2 - TRENTINO (114)</v>
          </cell>
          <cell r="N129">
            <v>4</v>
          </cell>
          <cell r="O129">
            <v>2</v>
          </cell>
          <cell r="P129">
            <v>1</v>
          </cell>
          <cell r="Q129">
            <v>3</v>
          </cell>
          <cell r="R129">
            <v>3</v>
          </cell>
          <cell r="S129">
            <v>9</v>
          </cell>
          <cell r="T129">
            <v>4</v>
          </cell>
          <cell r="U129">
            <v>12</v>
          </cell>
          <cell r="V129">
            <v>0</v>
          </cell>
          <cell r="W129">
            <v>2</v>
          </cell>
          <cell r="X129">
            <v>3</v>
          </cell>
          <cell r="Y129">
            <v>6</v>
          </cell>
          <cell r="Z129">
            <v>2</v>
          </cell>
          <cell r="AA129">
            <v>6</v>
          </cell>
          <cell r="AB129">
            <v>1</v>
          </cell>
          <cell r="AC129">
            <v>1</v>
          </cell>
          <cell r="AD129">
            <v>4</v>
          </cell>
          <cell r="AE129">
            <v>1</v>
          </cell>
          <cell r="AF129">
            <v>5</v>
          </cell>
          <cell r="AG129">
            <v>7</v>
          </cell>
          <cell r="AH129">
            <v>0</v>
          </cell>
          <cell r="AI129">
            <v>2</v>
          </cell>
          <cell r="AJ129">
            <v>14</v>
          </cell>
          <cell r="AK129">
            <v>5</v>
          </cell>
          <cell r="AL129">
            <v>5</v>
          </cell>
          <cell r="AM129">
            <v>10</v>
          </cell>
          <cell r="AN129">
            <v>4</v>
          </cell>
          <cell r="AO129">
            <v>9</v>
          </cell>
          <cell r="AP129">
            <v>140</v>
          </cell>
          <cell r="AQ129">
            <v>12.5</v>
          </cell>
          <cell r="AR129">
            <v>25</v>
          </cell>
          <cell r="AS129">
            <v>300</v>
          </cell>
          <cell r="AT129">
            <v>17.142857142857142</v>
          </cell>
          <cell r="AU129">
            <v>135</v>
          </cell>
          <cell r="AV129">
            <v>31220.000019999999</v>
          </cell>
          <cell r="AW129">
            <v>31219.999800000001</v>
          </cell>
          <cell r="AX129">
            <v>35900</v>
          </cell>
          <cell r="AY129">
            <v>0.14990390701479561</v>
          </cell>
          <cell r="AZ129">
            <v>0.1303621164345404</v>
          </cell>
          <cell r="BA129">
            <v>34900</v>
          </cell>
          <cell r="BB129">
            <v>3</v>
          </cell>
          <cell r="BC129">
            <v>0.11787315751577632</v>
          </cell>
          <cell r="BD129">
            <v>0.10544412550143267</v>
          </cell>
          <cell r="BE129">
            <v>0</v>
          </cell>
          <cell r="BF129">
            <v>0</v>
          </cell>
          <cell r="BG129">
            <v>-1</v>
          </cell>
          <cell r="BH129">
            <v>0</v>
          </cell>
        </row>
        <row r="130">
          <cell r="B130" t="str">
            <v>5229</v>
          </cell>
          <cell r="C130" t="str">
            <v>7840192000845</v>
          </cell>
          <cell r="D130" t="str">
            <v>SANGRIA 4.07Lts LA COPA</v>
          </cell>
          <cell r="E130">
            <v>1</v>
          </cell>
          <cell r="F130" t="str">
            <v>BEBIDAS</v>
          </cell>
          <cell r="G130" t="str">
            <v>BEBIDAS</v>
          </cell>
          <cell r="H130" t="str">
            <v>APERITIVOS</v>
          </cell>
          <cell r="I130" t="str">
            <v>APERITIVOS C/ALCOHOL</v>
          </cell>
          <cell r="J130" t="str">
            <v>SANGRIA</v>
          </cell>
          <cell r="K130" t="str">
            <v>LA COPA</v>
          </cell>
          <cell r="L130">
            <v>478</v>
          </cell>
          <cell r="M130" t="str">
            <v>INEXSUR S.A. (478)</v>
          </cell>
          <cell r="N130">
            <v>0</v>
          </cell>
          <cell r="O130">
            <v>1</v>
          </cell>
          <cell r="P130">
            <v>1</v>
          </cell>
          <cell r="Q130">
            <v>2</v>
          </cell>
          <cell r="R130">
            <v>4</v>
          </cell>
          <cell r="S130">
            <v>3</v>
          </cell>
          <cell r="T130">
            <v>4</v>
          </cell>
          <cell r="U130">
            <v>2</v>
          </cell>
          <cell r="V130">
            <v>1</v>
          </cell>
          <cell r="W130">
            <v>1</v>
          </cell>
          <cell r="X130">
            <v>0</v>
          </cell>
          <cell r="Y130">
            <v>0</v>
          </cell>
          <cell r="Z130">
            <v>1</v>
          </cell>
          <cell r="AA130">
            <v>1</v>
          </cell>
          <cell r="AB130">
            <v>2</v>
          </cell>
          <cell r="AC130">
            <v>1</v>
          </cell>
          <cell r="AD130">
            <v>4</v>
          </cell>
          <cell r="AE130">
            <v>1</v>
          </cell>
          <cell r="AF130">
            <v>4</v>
          </cell>
          <cell r="AG130">
            <v>4</v>
          </cell>
          <cell r="AH130">
            <v>0</v>
          </cell>
          <cell r="AI130">
            <v>2</v>
          </cell>
          <cell r="AJ130">
            <v>112</v>
          </cell>
          <cell r="AK130">
            <v>153</v>
          </cell>
          <cell r="AL130">
            <v>82</v>
          </cell>
          <cell r="AM130">
            <v>89</v>
          </cell>
          <cell r="AN130">
            <v>79</v>
          </cell>
          <cell r="AO130">
            <v>96</v>
          </cell>
          <cell r="AP130">
            <v>1680</v>
          </cell>
          <cell r="AQ130">
            <v>2295</v>
          </cell>
          <cell r="AR130" t="str">
            <v>SV</v>
          </cell>
          <cell r="AS130">
            <v>2670</v>
          </cell>
          <cell r="AT130">
            <v>592.5</v>
          </cell>
          <cell r="AU130">
            <v>1440</v>
          </cell>
          <cell r="AV130">
            <v>17028.75</v>
          </cell>
          <cell r="AW130">
            <v>16356.679899999999</v>
          </cell>
          <cell r="AX130">
            <v>18900</v>
          </cell>
          <cell r="AY130">
            <v>0.1098876899361374</v>
          </cell>
          <cell r="AZ130">
            <v>9.9007936507936503E-2</v>
          </cell>
          <cell r="BA130">
            <v>18500</v>
          </cell>
          <cell r="BB130">
            <v>3</v>
          </cell>
          <cell r="BC130">
            <v>8.6398003376642496E-2</v>
          </cell>
          <cell r="BD130">
            <v>7.9527027027027034E-2</v>
          </cell>
          <cell r="BE130">
            <v>17950</v>
          </cell>
          <cell r="BF130">
            <v>6</v>
          </cell>
          <cell r="BG130">
            <v>5.4099684357336919E-2</v>
          </cell>
          <cell r="BH130">
            <v>5.1323119777158775E-2</v>
          </cell>
        </row>
        <row r="131">
          <cell r="B131" t="str">
            <v>4529</v>
          </cell>
          <cell r="C131" t="str">
            <v>7791200200545</v>
          </cell>
          <cell r="D131" t="str">
            <v>APERITIVO BLANCO 950ml CINZANO</v>
          </cell>
          <cell r="E131">
            <v>12</v>
          </cell>
          <cell r="F131" t="str">
            <v>BEBIDAS</v>
          </cell>
          <cell r="G131" t="str">
            <v>BEBIDAS</v>
          </cell>
          <cell r="H131" t="str">
            <v>APERITIVOS</v>
          </cell>
          <cell r="I131" t="str">
            <v>APERITIVOS C/ALCOHOL</v>
          </cell>
          <cell r="J131" t="str">
            <v>VERMOUHT</v>
          </cell>
          <cell r="K131" t="str">
            <v>CINZANO</v>
          </cell>
          <cell r="L131">
            <v>66</v>
          </cell>
          <cell r="M131" t="str">
            <v>CODISA SA (66)</v>
          </cell>
          <cell r="N131">
            <v>0</v>
          </cell>
          <cell r="O131">
            <v>14</v>
          </cell>
          <cell r="P131">
            <v>10</v>
          </cell>
          <cell r="Q131">
            <v>17</v>
          </cell>
          <cell r="R131">
            <v>2</v>
          </cell>
          <cell r="S131">
            <v>5</v>
          </cell>
          <cell r="T131">
            <v>7</v>
          </cell>
          <cell r="U131">
            <v>6</v>
          </cell>
          <cell r="V131">
            <v>1</v>
          </cell>
          <cell r="W131">
            <v>2</v>
          </cell>
          <cell r="X131">
            <v>2</v>
          </cell>
          <cell r="Y131">
            <v>3</v>
          </cell>
          <cell r="Z131">
            <v>2</v>
          </cell>
          <cell r="AA131">
            <v>3</v>
          </cell>
          <cell r="AB131">
            <v>0</v>
          </cell>
          <cell r="AC131">
            <v>0</v>
          </cell>
          <cell r="AD131">
            <v>1</v>
          </cell>
          <cell r="AE131">
            <v>3</v>
          </cell>
          <cell r="AF131">
            <v>2</v>
          </cell>
          <cell r="AG131">
            <v>4</v>
          </cell>
          <cell r="AH131">
            <v>0</v>
          </cell>
          <cell r="AI131">
            <v>1</v>
          </cell>
          <cell r="AJ131">
            <v>5</v>
          </cell>
          <cell r="AK131">
            <v>10</v>
          </cell>
          <cell r="AL131">
            <v>6</v>
          </cell>
          <cell r="AM131">
            <v>9</v>
          </cell>
          <cell r="AN131">
            <v>6</v>
          </cell>
          <cell r="AO131">
            <v>6</v>
          </cell>
          <cell r="AP131">
            <v>8.8235294117647065</v>
          </cell>
          <cell r="AQ131">
            <v>50</v>
          </cell>
          <cell r="AR131">
            <v>60</v>
          </cell>
          <cell r="AS131" t="str">
            <v>SV</v>
          </cell>
          <cell r="AT131">
            <v>45</v>
          </cell>
          <cell r="AU131">
            <v>180</v>
          </cell>
          <cell r="AV131">
            <v>31818.000059999998</v>
          </cell>
          <cell r="AW131">
            <v>31639.413079999998</v>
          </cell>
          <cell r="AX131">
            <v>36500</v>
          </cell>
          <cell r="AY131">
            <v>0.14714941011914751</v>
          </cell>
          <cell r="AZ131">
            <v>0.12827397095890414</v>
          </cell>
          <cell r="BA131">
            <v>35900</v>
          </cell>
          <cell r="BB131">
            <v>3</v>
          </cell>
          <cell r="BC131">
            <v>0.12829215954184647</v>
          </cell>
          <cell r="BD131">
            <v>0.11370473370473543</v>
          </cell>
          <cell r="BE131">
            <v>34900</v>
          </cell>
          <cell r="BF131">
            <v>6</v>
          </cell>
          <cell r="BG131">
            <v>9.6863408579678012E-2</v>
          </cell>
          <cell r="BH131">
            <v>8.8309453868194887E-2</v>
          </cell>
        </row>
        <row r="132">
          <cell r="B132" t="str">
            <v>4528</v>
          </cell>
          <cell r="C132" t="str">
            <v>7791200200552</v>
          </cell>
          <cell r="D132" t="str">
            <v>APERITIVO ROJO 950ml CINZANO</v>
          </cell>
          <cell r="E132">
            <v>12</v>
          </cell>
          <cell r="F132" t="str">
            <v>BEBIDAS</v>
          </cell>
          <cell r="G132" t="str">
            <v>BEBIDAS</v>
          </cell>
          <cell r="H132" t="str">
            <v>APERITIVOS</v>
          </cell>
          <cell r="I132" t="str">
            <v>APERITIVOS C/ALCOHOL</v>
          </cell>
          <cell r="J132" t="str">
            <v>VERMOUHT</v>
          </cell>
          <cell r="K132" t="str">
            <v>CINZANO</v>
          </cell>
          <cell r="L132">
            <v>66</v>
          </cell>
          <cell r="M132" t="str">
            <v>CODISA SA (66)</v>
          </cell>
          <cell r="N132">
            <v>14</v>
          </cell>
          <cell r="O132">
            <v>27</v>
          </cell>
          <cell r="P132">
            <v>14</v>
          </cell>
          <cell r="Q132">
            <v>15</v>
          </cell>
          <cell r="R132">
            <v>12</v>
          </cell>
          <cell r="S132">
            <v>24</v>
          </cell>
          <cell r="T132">
            <v>22</v>
          </cell>
          <cell r="U132">
            <v>34</v>
          </cell>
          <cell r="V132">
            <v>2</v>
          </cell>
          <cell r="W132">
            <v>0</v>
          </cell>
          <cell r="X132">
            <v>0</v>
          </cell>
          <cell r="Y132">
            <v>4</v>
          </cell>
          <cell r="Z132">
            <v>4</v>
          </cell>
          <cell r="AA132">
            <v>1</v>
          </cell>
          <cell r="AB132">
            <v>4</v>
          </cell>
          <cell r="AC132">
            <v>4</v>
          </cell>
          <cell r="AD132">
            <v>10</v>
          </cell>
          <cell r="AE132">
            <v>7</v>
          </cell>
          <cell r="AF132">
            <v>4</v>
          </cell>
          <cell r="AG132">
            <v>10</v>
          </cell>
          <cell r="AH132">
            <v>2</v>
          </cell>
          <cell r="AI132">
            <v>9</v>
          </cell>
          <cell r="AJ132">
            <v>21</v>
          </cell>
          <cell r="AK132">
            <v>16</v>
          </cell>
          <cell r="AL132">
            <v>4</v>
          </cell>
          <cell r="AM132">
            <v>20</v>
          </cell>
          <cell r="AN132">
            <v>1</v>
          </cell>
          <cell r="AO132">
            <v>4</v>
          </cell>
          <cell r="AP132">
            <v>42</v>
          </cell>
          <cell r="AQ132">
            <v>14.117647058823529</v>
          </cell>
          <cell r="AR132">
            <v>30</v>
          </cell>
          <cell r="AS132">
            <v>150</v>
          </cell>
          <cell r="AT132">
            <v>3</v>
          </cell>
          <cell r="AU132">
            <v>13.333333333333332</v>
          </cell>
          <cell r="AV132">
            <v>31818.000059999998</v>
          </cell>
          <cell r="AW132">
            <v>31817.903920000001</v>
          </cell>
          <cell r="AX132">
            <v>36500</v>
          </cell>
          <cell r="AY132">
            <v>0.14714941011914751</v>
          </cell>
          <cell r="AZ132">
            <v>0.12827397095890414</v>
          </cell>
          <cell r="BA132">
            <v>35900</v>
          </cell>
          <cell r="BB132">
            <v>3</v>
          </cell>
          <cell r="BC132">
            <v>0.12829215954184647</v>
          </cell>
          <cell r="BD132">
            <v>0.11370473370473543</v>
          </cell>
          <cell r="BE132">
            <v>34900</v>
          </cell>
          <cell r="BF132">
            <v>6</v>
          </cell>
          <cell r="BG132">
            <v>9.6863408579678012E-2</v>
          </cell>
          <cell r="BH132">
            <v>8.8309453868194887E-2</v>
          </cell>
        </row>
        <row r="133">
          <cell r="B133" t="str">
            <v>11591</v>
          </cell>
          <cell r="C133" t="str">
            <v>7891125000104</v>
          </cell>
          <cell r="D133" t="str">
            <v>VERMOUHT ROSSO 750ml MARTINI</v>
          </cell>
          <cell r="E133">
            <v>1</v>
          </cell>
          <cell r="F133" t="str">
            <v>BEBIDAS</v>
          </cell>
          <cell r="G133" t="str">
            <v>BEBIDAS</v>
          </cell>
          <cell r="H133" t="str">
            <v>APERITIVOS</v>
          </cell>
          <cell r="I133" t="str">
            <v>APERITIVOS C/ALCOHOL</v>
          </cell>
          <cell r="J133" t="str">
            <v>VERMOUHT</v>
          </cell>
          <cell r="K133" t="str">
            <v>MARTINI</v>
          </cell>
          <cell r="L133">
            <v>27</v>
          </cell>
          <cell r="M133" t="str">
            <v>A.J. S.A. CALIDAD ANTE TODO (27)</v>
          </cell>
          <cell r="N133">
            <v>3</v>
          </cell>
          <cell r="O133">
            <v>4</v>
          </cell>
          <cell r="P133">
            <v>2</v>
          </cell>
          <cell r="Q133">
            <v>1</v>
          </cell>
          <cell r="R133">
            <v>1</v>
          </cell>
          <cell r="S133">
            <v>3</v>
          </cell>
          <cell r="T133">
            <v>5</v>
          </cell>
          <cell r="U133">
            <v>5</v>
          </cell>
          <cell r="V133">
            <v>0</v>
          </cell>
          <cell r="W133">
            <v>1</v>
          </cell>
          <cell r="X133">
            <v>2</v>
          </cell>
          <cell r="Y133">
            <v>3</v>
          </cell>
          <cell r="Z133">
            <v>1</v>
          </cell>
          <cell r="AA133">
            <v>2</v>
          </cell>
          <cell r="AB133">
            <v>0</v>
          </cell>
          <cell r="AC133">
            <v>1</v>
          </cell>
          <cell r="AD133">
            <v>1</v>
          </cell>
          <cell r="AE133">
            <v>0</v>
          </cell>
          <cell r="AF133">
            <v>5</v>
          </cell>
          <cell r="AG133">
            <v>4</v>
          </cell>
          <cell r="AH133">
            <v>0</v>
          </cell>
          <cell r="AI133">
            <v>0</v>
          </cell>
          <cell r="AJ133">
            <v>6</v>
          </cell>
          <cell r="AK133">
            <v>3</v>
          </cell>
          <cell r="AL133">
            <v>4</v>
          </cell>
          <cell r="AM133">
            <v>5</v>
          </cell>
          <cell r="AN133">
            <v>2</v>
          </cell>
          <cell r="AO133">
            <v>3</v>
          </cell>
          <cell r="AP133">
            <v>180</v>
          </cell>
          <cell r="AQ133">
            <v>18</v>
          </cell>
          <cell r="AR133">
            <v>40</v>
          </cell>
          <cell r="AS133">
            <v>150</v>
          </cell>
          <cell r="AT133">
            <v>15</v>
          </cell>
          <cell r="AU133" t="str">
            <v>SV</v>
          </cell>
          <cell r="AV133">
            <v>39425</v>
          </cell>
          <cell r="AW133">
            <v>38974.30889</v>
          </cell>
          <cell r="AX133">
            <v>44900</v>
          </cell>
          <cell r="AY133">
            <v>0.13887127457197201</v>
          </cell>
          <cell r="AZ133">
            <v>0.12193763919821826</v>
          </cell>
          <cell r="BA133">
            <v>43900</v>
          </cell>
          <cell r="BB133">
            <v>3</v>
          </cell>
          <cell r="BC133">
            <v>0.11350665821179451</v>
          </cell>
          <cell r="BD133">
            <v>0.10193621867881549</v>
          </cell>
          <cell r="BE133">
            <v>42900</v>
          </cell>
          <cell r="BF133">
            <v>6</v>
          </cell>
          <cell r="BG133">
            <v>8.8142041851617003E-2</v>
          </cell>
          <cell r="BH133">
            <v>8.1002331002331007E-2</v>
          </cell>
        </row>
        <row r="134">
          <cell r="B134" t="str">
            <v>33442</v>
          </cell>
          <cell r="C134" t="str">
            <v>7891125000074</v>
          </cell>
          <cell r="D134" t="str">
            <v>VERMOUTH BLANCO 750ml MARTINI</v>
          </cell>
          <cell r="E134">
            <v>12</v>
          </cell>
          <cell r="F134" t="str">
            <v>BEBIDAS</v>
          </cell>
          <cell r="G134" t="str">
            <v>BEBIDAS</v>
          </cell>
          <cell r="H134" t="str">
            <v>APERITIVOS</v>
          </cell>
          <cell r="I134" t="str">
            <v>APERITIVOS C/ALCOHOL</v>
          </cell>
          <cell r="J134" t="str">
            <v>VERMOUHT</v>
          </cell>
          <cell r="K134" t="str">
            <v>MARTINI</v>
          </cell>
          <cell r="L134">
            <v>27</v>
          </cell>
          <cell r="M134" t="str">
            <v>A.J. S.A. CALIDAD ANTE TODO (27)</v>
          </cell>
          <cell r="N134">
            <v>0</v>
          </cell>
          <cell r="O134">
            <v>2</v>
          </cell>
          <cell r="P134">
            <v>1</v>
          </cell>
          <cell r="Q134">
            <v>0</v>
          </cell>
          <cell r="R134">
            <v>4</v>
          </cell>
          <cell r="S134">
            <v>2</v>
          </cell>
          <cell r="T134">
            <v>0</v>
          </cell>
          <cell r="U134">
            <v>0</v>
          </cell>
          <cell r="V134">
            <v>0</v>
          </cell>
          <cell r="W134">
            <v>1</v>
          </cell>
          <cell r="X134">
            <v>0</v>
          </cell>
          <cell r="Y134">
            <v>0</v>
          </cell>
          <cell r="Z134">
            <v>0</v>
          </cell>
          <cell r="AA134">
            <v>0</v>
          </cell>
          <cell r="AB134">
            <v>2</v>
          </cell>
          <cell r="AC134">
            <v>4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9</v>
          </cell>
          <cell r="AK134">
            <v>6</v>
          </cell>
          <cell r="AL134">
            <v>5</v>
          </cell>
          <cell r="AM134">
            <v>5</v>
          </cell>
          <cell r="AN134">
            <v>7</v>
          </cell>
          <cell r="AO134">
            <v>6</v>
          </cell>
          <cell r="AP134" t="str">
            <v>SV</v>
          </cell>
          <cell r="AQ134" t="str">
            <v>SV</v>
          </cell>
          <cell r="AR134" t="str">
            <v>SV</v>
          </cell>
          <cell r="AS134">
            <v>37.5</v>
          </cell>
          <cell r="AT134" t="str">
            <v>SV</v>
          </cell>
          <cell r="AU134" t="str">
            <v>SV</v>
          </cell>
          <cell r="AV134">
            <v>39425</v>
          </cell>
          <cell r="AW134">
            <v>38817.391250000001</v>
          </cell>
          <cell r="AX134">
            <v>44900</v>
          </cell>
          <cell r="AY134">
            <v>0.13887127457197201</v>
          </cell>
          <cell r="AZ134">
            <v>0.12193763919821826</v>
          </cell>
          <cell r="BA134">
            <v>43900</v>
          </cell>
          <cell r="BB134">
            <v>3</v>
          </cell>
          <cell r="BC134">
            <v>0.11350665821179451</v>
          </cell>
          <cell r="BD134">
            <v>0.10193621867881549</v>
          </cell>
          <cell r="BE134">
            <v>42900</v>
          </cell>
          <cell r="BF134">
            <v>6</v>
          </cell>
          <cell r="BG134">
            <v>8.8142041851617003E-2</v>
          </cell>
          <cell r="BH134">
            <v>8.1002331002331007E-2</v>
          </cell>
        </row>
        <row r="135">
          <cell r="B135" t="str">
            <v>33441</v>
          </cell>
          <cell r="C135" t="str">
            <v>7891125000098</v>
          </cell>
          <cell r="D135" t="str">
            <v>VERMOUTH EXTRA DRY 750ml MARTINI</v>
          </cell>
          <cell r="E135">
            <v>12</v>
          </cell>
          <cell r="F135" t="str">
            <v>BEBIDAS</v>
          </cell>
          <cell r="G135" t="str">
            <v>BEBIDAS</v>
          </cell>
          <cell r="H135" t="str">
            <v>APERITIVOS</v>
          </cell>
          <cell r="I135" t="str">
            <v>APERITIVOS C/ALCOHOL</v>
          </cell>
          <cell r="J135" t="str">
            <v>VERMOUHT</v>
          </cell>
          <cell r="K135" t="str">
            <v>MARTINI</v>
          </cell>
          <cell r="L135">
            <v>27</v>
          </cell>
          <cell r="M135" t="str">
            <v>A.J. S.A. CALIDAD ANTE TODO (27)</v>
          </cell>
          <cell r="N135">
            <v>1</v>
          </cell>
          <cell r="O135">
            <v>1</v>
          </cell>
          <cell r="P135">
            <v>1</v>
          </cell>
          <cell r="Q135">
            <v>0</v>
          </cell>
          <cell r="R135">
            <v>1</v>
          </cell>
          <cell r="S135">
            <v>2</v>
          </cell>
          <cell r="T135">
            <v>1</v>
          </cell>
          <cell r="U135">
            <v>0</v>
          </cell>
          <cell r="V135">
            <v>1</v>
          </cell>
          <cell r="W135">
            <v>1</v>
          </cell>
          <cell r="X135">
            <v>2</v>
          </cell>
          <cell r="Y135">
            <v>1</v>
          </cell>
          <cell r="Z135">
            <v>2</v>
          </cell>
          <cell r="AA135">
            <v>1</v>
          </cell>
          <cell r="AB135">
            <v>0</v>
          </cell>
          <cell r="AC135">
            <v>1</v>
          </cell>
          <cell r="AD135">
            <v>1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6</v>
          </cell>
          <cell r="AK135">
            <v>5</v>
          </cell>
          <cell r="AL135">
            <v>3</v>
          </cell>
          <cell r="AM135">
            <v>6</v>
          </cell>
          <cell r="AN135">
            <v>7</v>
          </cell>
          <cell r="AO135">
            <v>0</v>
          </cell>
          <cell r="AP135" t="str">
            <v>SV</v>
          </cell>
          <cell r="AQ135" t="str">
            <v>SV</v>
          </cell>
          <cell r="AR135">
            <v>90</v>
          </cell>
          <cell r="AS135">
            <v>180</v>
          </cell>
          <cell r="AT135" t="str">
            <v>SV</v>
          </cell>
          <cell r="AU135" t="str">
            <v>Q</v>
          </cell>
          <cell r="AV135">
            <v>39425.000010000003</v>
          </cell>
          <cell r="AW135">
            <v>39297.327740000001</v>
          </cell>
          <cell r="AX135">
            <v>44900</v>
          </cell>
          <cell r="AY135">
            <v>0.13887127428310175</v>
          </cell>
          <cell r="AZ135">
            <v>0.12193763897550104</v>
          </cell>
          <cell r="BA135">
            <v>43900</v>
          </cell>
          <cell r="BB135">
            <v>3</v>
          </cell>
          <cell r="BC135">
            <v>0.11350665792935777</v>
          </cell>
          <cell r="BD135">
            <v>0.10193621845102498</v>
          </cell>
          <cell r="BE135">
            <v>42900</v>
          </cell>
          <cell r="BF135">
            <v>6</v>
          </cell>
          <cell r="BG135">
            <v>8.8142041575613783E-2</v>
          </cell>
          <cell r="BH135">
            <v>8.100233076923069E-2</v>
          </cell>
        </row>
        <row r="136">
          <cell r="B136" t="str">
            <v>33440</v>
          </cell>
          <cell r="C136" t="str">
            <v>7891125000081</v>
          </cell>
          <cell r="D136" t="str">
            <v>VERMOUTH ROSATO 750ml MARTINI</v>
          </cell>
          <cell r="E136">
            <v>12</v>
          </cell>
          <cell r="F136" t="str">
            <v>BEBIDAS</v>
          </cell>
          <cell r="G136" t="str">
            <v>BEBIDAS</v>
          </cell>
          <cell r="H136" t="str">
            <v>APERITIVOS</v>
          </cell>
          <cell r="I136" t="str">
            <v>APERITIVOS C/ALCOHOL</v>
          </cell>
          <cell r="J136" t="str">
            <v>VERMOUHT</v>
          </cell>
          <cell r="K136" t="str">
            <v>MARTINI</v>
          </cell>
          <cell r="L136">
            <v>27</v>
          </cell>
          <cell r="M136" t="str">
            <v>A.J. S.A. CALIDAD ANTE TODO (27)</v>
          </cell>
          <cell r="N136">
            <v>0</v>
          </cell>
          <cell r="O136">
            <v>1</v>
          </cell>
          <cell r="P136">
            <v>0</v>
          </cell>
          <cell r="Q136">
            <v>0</v>
          </cell>
          <cell r="R136">
            <v>3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1</v>
          </cell>
          <cell r="X136">
            <v>0</v>
          </cell>
          <cell r="Y136">
            <v>0</v>
          </cell>
          <cell r="Z136">
            <v>0</v>
          </cell>
          <cell r="AA136">
            <v>4</v>
          </cell>
          <cell r="AB136">
            <v>0</v>
          </cell>
          <cell r="AC136">
            <v>1</v>
          </cell>
          <cell r="AD136">
            <v>0</v>
          </cell>
          <cell r="AE136">
            <v>1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6</v>
          </cell>
          <cell r="AK136">
            <v>9</v>
          </cell>
          <cell r="AL136">
            <v>5</v>
          </cell>
          <cell r="AM136">
            <v>10</v>
          </cell>
          <cell r="AN136">
            <v>6</v>
          </cell>
          <cell r="AO136">
            <v>6</v>
          </cell>
          <cell r="AP136" t="str">
            <v>SV</v>
          </cell>
          <cell r="AQ136" t="str">
            <v>SV</v>
          </cell>
          <cell r="AR136" t="str">
            <v>SV</v>
          </cell>
          <cell r="AS136">
            <v>300</v>
          </cell>
          <cell r="AT136" t="str">
            <v>SV</v>
          </cell>
          <cell r="AU136" t="str">
            <v>SV</v>
          </cell>
          <cell r="AV136">
            <v>39425</v>
          </cell>
          <cell r="AW136">
            <v>38874.883410000002</v>
          </cell>
          <cell r="AX136">
            <v>44900</v>
          </cell>
          <cell r="AY136">
            <v>0.13887127457197201</v>
          </cell>
          <cell r="AZ136">
            <v>0.12193763919821826</v>
          </cell>
          <cell r="BA136">
            <v>43900</v>
          </cell>
          <cell r="BB136">
            <v>3</v>
          </cell>
          <cell r="BC136">
            <v>0.11350665821179451</v>
          </cell>
          <cell r="BD136">
            <v>0.10193621867881549</v>
          </cell>
          <cell r="BE136">
            <v>42900</v>
          </cell>
          <cell r="BF136">
            <v>6</v>
          </cell>
          <cell r="BG136">
            <v>8.8142041851617003E-2</v>
          </cell>
          <cell r="BH136">
            <v>8.1002331002331007E-2</v>
          </cell>
        </row>
        <row r="137">
          <cell r="B137" t="str">
            <v>4061</v>
          </cell>
          <cell r="C137" t="str">
            <v>7790950000160</v>
          </cell>
          <cell r="D137" t="str">
            <v>APERITIVO 950ml GANCIA</v>
          </cell>
          <cell r="E137">
            <v>12</v>
          </cell>
          <cell r="F137" t="str">
            <v>BEBIDAS</v>
          </cell>
          <cell r="G137" t="str">
            <v>BEBIDAS</v>
          </cell>
          <cell r="H137" t="str">
            <v>APERITIVOS</v>
          </cell>
          <cell r="I137" t="str">
            <v>APERITIVOS C/ALCOHOL</v>
          </cell>
          <cell r="J137" t="str">
            <v>APERITIVO</v>
          </cell>
          <cell r="K137" t="str">
            <v>GANCIA</v>
          </cell>
          <cell r="L137">
            <v>66</v>
          </cell>
          <cell r="M137" t="str">
            <v>CODISA SA (66)</v>
          </cell>
          <cell r="N137">
            <v>6</v>
          </cell>
          <cell r="O137">
            <v>7</v>
          </cell>
          <cell r="P137">
            <v>10</v>
          </cell>
          <cell r="Q137">
            <v>7</v>
          </cell>
          <cell r="R137">
            <v>0</v>
          </cell>
          <cell r="S137">
            <v>2</v>
          </cell>
          <cell r="T137">
            <v>6</v>
          </cell>
          <cell r="U137">
            <v>6</v>
          </cell>
          <cell r="V137">
            <v>3</v>
          </cell>
          <cell r="W137">
            <v>4</v>
          </cell>
          <cell r="X137">
            <v>6</v>
          </cell>
          <cell r="Y137">
            <v>7</v>
          </cell>
          <cell r="Z137">
            <v>0</v>
          </cell>
          <cell r="AA137">
            <v>2</v>
          </cell>
          <cell r="AB137">
            <v>4</v>
          </cell>
          <cell r="AC137">
            <v>5</v>
          </cell>
          <cell r="AD137">
            <v>0</v>
          </cell>
          <cell r="AE137">
            <v>2</v>
          </cell>
          <cell r="AF137">
            <v>5</v>
          </cell>
          <cell r="AG137">
            <v>8</v>
          </cell>
          <cell r="AH137">
            <v>1</v>
          </cell>
          <cell r="AI137">
            <v>4</v>
          </cell>
          <cell r="AJ137">
            <v>9</v>
          </cell>
          <cell r="AK137">
            <v>27</v>
          </cell>
          <cell r="AL137">
            <v>12</v>
          </cell>
          <cell r="AM137">
            <v>16</v>
          </cell>
          <cell r="AN137">
            <v>6</v>
          </cell>
          <cell r="AO137">
            <v>11</v>
          </cell>
          <cell r="AP137">
            <v>38.571428571428577</v>
          </cell>
          <cell r="AQ137">
            <v>135</v>
          </cell>
          <cell r="AR137">
            <v>51.428571428571423</v>
          </cell>
          <cell r="AS137">
            <v>96</v>
          </cell>
          <cell r="AT137">
            <v>22.5</v>
          </cell>
          <cell r="AU137">
            <v>82.5</v>
          </cell>
          <cell r="AV137">
            <v>25549.999970000001</v>
          </cell>
          <cell r="AW137">
            <v>25549.999640000002</v>
          </cell>
          <cell r="AX137">
            <v>29500</v>
          </cell>
          <cell r="AY137">
            <v>0.15459882718739593</v>
          </cell>
          <cell r="AZ137">
            <v>0.1338983061016949</v>
          </cell>
          <cell r="BA137">
            <v>28500</v>
          </cell>
          <cell r="BB137">
            <v>3</v>
          </cell>
          <cell r="BC137">
            <v>0.11545988389290796</v>
          </cell>
          <cell r="BD137">
            <v>0.10350877298245612</v>
          </cell>
          <cell r="BE137">
            <v>27500</v>
          </cell>
          <cell r="BF137">
            <v>6</v>
          </cell>
          <cell r="BG137">
            <v>7.6320940598419762E-2</v>
          </cell>
          <cell r="BH137">
            <v>7.0909091999999979E-2</v>
          </cell>
        </row>
        <row r="138">
          <cell r="B138" t="str">
            <v>4527</v>
          </cell>
          <cell r="C138" t="str">
            <v>7891136057029</v>
          </cell>
          <cell r="D138" t="str">
            <v>APERITIVO 750ml APEROL</v>
          </cell>
          <cell r="E138">
            <v>6</v>
          </cell>
          <cell r="F138" t="str">
            <v>BEBIDAS</v>
          </cell>
          <cell r="G138" t="str">
            <v>BEBIDAS</v>
          </cell>
          <cell r="H138" t="str">
            <v>APERITIVOS</v>
          </cell>
          <cell r="I138" t="str">
            <v>APERITIVOS C/ALCOHOL</v>
          </cell>
          <cell r="J138" t="str">
            <v>APERITIVO</v>
          </cell>
          <cell r="K138" t="str">
            <v>APEROL</v>
          </cell>
          <cell r="L138">
            <v>66</v>
          </cell>
          <cell r="M138" t="str">
            <v>CODISA SA (66)</v>
          </cell>
          <cell r="N138">
            <v>6</v>
          </cell>
          <cell r="O138">
            <v>19</v>
          </cell>
          <cell r="P138">
            <v>29</v>
          </cell>
          <cell r="Q138">
            <v>31</v>
          </cell>
          <cell r="R138">
            <v>6</v>
          </cell>
          <cell r="S138">
            <v>11</v>
          </cell>
          <cell r="T138">
            <v>13</v>
          </cell>
          <cell r="U138">
            <v>17</v>
          </cell>
          <cell r="V138">
            <v>5</v>
          </cell>
          <cell r="W138">
            <v>3</v>
          </cell>
          <cell r="X138">
            <v>12</v>
          </cell>
          <cell r="Y138">
            <v>13</v>
          </cell>
          <cell r="Z138">
            <v>14</v>
          </cell>
          <cell r="AA138">
            <v>7</v>
          </cell>
          <cell r="AB138">
            <v>12</v>
          </cell>
          <cell r="AC138">
            <v>14</v>
          </cell>
          <cell r="AD138">
            <v>5</v>
          </cell>
          <cell r="AE138">
            <v>13</v>
          </cell>
          <cell r="AF138">
            <v>12</v>
          </cell>
          <cell r="AG138">
            <v>8</v>
          </cell>
          <cell r="AH138">
            <v>1</v>
          </cell>
          <cell r="AI138">
            <v>2</v>
          </cell>
          <cell r="AJ138">
            <v>41</v>
          </cell>
          <cell r="AK138">
            <v>12</v>
          </cell>
          <cell r="AL138">
            <v>16</v>
          </cell>
          <cell r="AM138">
            <v>6</v>
          </cell>
          <cell r="AN138">
            <v>16</v>
          </cell>
          <cell r="AO138">
            <v>17</v>
          </cell>
          <cell r="AP138">
            <v>39.677419354838705</v>
          </cell>
          <cell r="AQ138">
            <v>21.176470588235297</v>
          </cell>
          <cell r="AR138">
            <v>36.923076923076927</v>
          </cell>
          <cell r="AS138">
            <v>12.857142857142856</v>
          </cell>
          <cell r="AT138">
            <v>60</v>
          </cell>
          <cell r="AU138">
            <v>255</v>
          </cell>
          <cell r="AV138">
            <v>65908.999970000004</v>
          </cell>
          <cell r="AW138">
            <v>65908.998210000005</v>
          </cell>
          <cell r="AX138">
            <v>74900</v>
          </cell>
          <cell r="AY138">
            <v>0.1364153610901766</v>
          </cell>
          <cell r="AZ138">
            <v>0.12004005380507338</v>
          </cell>
          <cell r="BA138">
            <v>72900</v>
          </cell>
          <cell r="BB138">
            <v>3</v>
          </cell>
          <cell r="BC138">
            <v>0.10607049163516535</v>
          </cell>
          <cell r="BD138">
            <v>9.5898491495198843E-2</v>
          </cell>
          <cell r="BE138">
            <v>69900</v>
          </cell>
          <cell r="BF138">
            <v>6</v>
          </cell>
          <cell r="BG138">
            <v>6.055318745264815E-2</v>
          </cell>
          <cell r="BH138">
            <v>5.7095851645207377E-2</v>
          </cell>
        </row>
        <row r="139">
          <cell r="B139" t="str">
            <v>16339</v>
          </cell>
          <cell r="C139" t="str">
            <v>8001134000524</v>
          </cell>
          <cell r="D139" t="str">
            <v>APERITIVO 1Lts APERBITTER</v>
          </cell>
          <cell r="E139">
            <v>6</v>
          </cell>
          <cell r="F139" t="str">
            <v>BEBIDAS</v>
          </cell>
          <cell r="G139" t="str">
            <v>BEBIDAS</v>
          </cell>
          <cell r="H139" t="str">
            <v>APERITIVOS</v>
          </cell>
          <cell r="I139" t="str">
            <v>APERITIVOS C/ALCOHOL</v>
          </cell>
          <cell r="J139" t="str">
            <v>APERITIVO</v>
          </cell>
          <cell r="K139" t="str">
            <v>APERBITTER</v>
          </cell>
          <cell r="L139">
            <v>114</v>
          </cell>
          <cell r="M139" t="str">
            <v>APOLO IMPORT S.A. 2 - TRENTINO (114)</v>
          </cell>
          <cell r="N139">
            <v>5</v>
          </cell>
          <cell r="O139">
            <v>8</v>
          </cell>
          <cell r="P139">
            <v>4</v>
          </cell>
          <cell r="Q139">
            <v>4</v>
          </cell>
          <cell r="R139">
            <v>4</v>
          </cell>
          <cell r="S139">
            <v>8</v>
          </cell>
          <cell r="T139">
            <v>5</v>
          </cell>
          <cell r="U139">
            <v>5</v>
          </cell>
          <cell r="V139">
            <v>0</v>
          </cell>
          <cell r="W139">
            <v>2</v>
          </cell>
          <cell r="X139">
            <v>2</v>
          </cell>
          <cell r="Y139">
            <v>1</v>
          </cell>
          <cell r="Z139">
            <v>1</v>
          </cell>
          <cell r="AA139">
            <v>6</v>
          </cell>
          <cell r="AB139">
            <v>0</v>
          </cell>
          <cell r="AC139">
            <v>2</v>
          </cell>
          <cell r="AD139">
            <v>6</v>
          </cell>
          <cell r="AE139">
            <v>6</v>
          </cell>
          <cell r="AF139">
            <v>3</v>
          </cell>
          <cell r="AG139">
            <v>1</v>
          </cell>
          <cell r="AH139">
            <v>0</v>
          </cell>
          <cell r="AI139">
            <v>0</v>
          </cell>
          <cell r="AJ139">
            <v>19</v>
          </cell>
          <cell r="AK139">
            <v>24</v>
          </cell>
          <cell r="AL139">
            <v>18</v>
          </cell>
          <cell r="AM139">
            <v>10</v>
          </cell>
          <cell r="AN139">
            <v>11</v>
          </cell>
          <cell r="AO139">
            <v>12</v>
          </cell>
          <cell r="AP139">
            <v>142.5</v>
          </cell>
          <cell r="AQ139">
            <v>144</v>
          </cell>
          <cell r="AR139">
            <v>540</v>
          </cell>
          <cell r="AS139">
            <v>150</v>
          </cell>
          <cell r="AT139">
            <v>330</v>
          </cell>
          <cell r="AU139" t="str">
            <v>SV</v>
          </cell>
          <cell r="AV139">
            <v>50749.999960000001</v>
          </cell>
          <cell r="AW139">
            <v>49075.255680000002</v>
          </cell>
          <cell r="AX139">
            <v>59900</v>
          </cell>
          <cell r="AY139">
            <v>0.18029556743274533</v>
          </cell>
          <cell r="AZ139">
            <v>0.15275459165275457</v>
          </cell>
          <cell r="BA139">
            <v>57900</v>
          </cell>
          <cell r="BB139">
            <v>3</v>
          </cell>
          <cell r="BC139">
            <v>0.14088670040661011</v>
          </cell>
          <cell r="BD139">
            <v>0.12348877443868737</v>
          </cell>
          <cell r="BE139">
            <v>55900</v>
          </cell>
          <cell r="BF139">
            <v>6</v>
          </cell>
          <cell r="BG139">
            <v>0.10147783338047511</v>
          </cell>
          <cell r="BH139">
            <v>9.2128802146690503E-2</v>
          </cell>
        </row>
        <row r="140">
          <cell r="B140" t="str">
            <v>38833</v>
          </cell>
          <cell r="C140" t="str">
            <v>7896022650506</v>
          </cell>
          <cell r="D140" t="str">
            <v>APERITIVO STEINHAEGER SCHUSS 980ml THOQUINO</v>
          </cell>
          <cell r="E140">
            <v>6</v>
          </cell>
          <cell r="F140" t="str">
            <v>BEBIDAS</v>
          </cell>
          <cell r="G140" t="str">
            <v>BEBIDAS</v>
          </cell>
          <cell r="H140" t="str">
            <v>APERITIVOS</v>
          </cell>
          <cell r="I140" t="str">
            <v>APERITIVOS C/ALCOHOL</v>
          </cell>
          <cell r="J140" t="str">
            <v>APERITIVO</v>
          </cell>
          <cell r="K140" t="str">
            <v>THOQUINO</v>
          </cell>
          <cell r="L140">
            <v>114</v>
          </cell>
          <cell r="M140" t="str">
            <v>APOLO IMPORT S.A. 2 - TRENTINO (114)</v>
          </cell>
          <cell r="N140">
            <v>0</v>
          </cell>
          <cell r="O140">
            <v>0</v>
          </cell>
          <cell r="P140">
            <v>0</v>
          </cell>
          <cell r="Q140">
            <v>1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1</v>
          </cell>
          <cell r="AH140">
            <v>0</v>
          </cell>
          <cell r="AI140">
            <v>0</v>
          </cell>
          <cell r="AJ140">
            <v>19</v>
          </cell>
          <cell r="AK140">
            <v>18</v>
          </cell>
          <cell r="AL140">
            <v>12</v>
          </cell>
          <cell r="AM140">
            <v>12</v>
          </cell>
          <cell r="AN140">
            <v>12</v>
          </cell>
          <cell r="AO140">
            <v>6</v>
          </cell>
          <cell r="AP140">
            <v>570</v>
          </cell>
          <cell r="AQ140" t="str">
            <v>SV</v>
          </cell>
          <cell r="AR140" t="str">
            <v>SV</v>
          </cell>
          <cell r="AS140" t="str">
            <v>SV</v>
          </cell>
          <cell r="AT140">
            <v>360</v>
          </cell>
          <cell r="AU140" t="str">
            <v>SV</v>
          </cell>
          <cell r="AV140">
            <v>45999.999980000001</v>
          </cell>
          <cell r="AW140">
            <v>45999.999759999999</v>
          </cell>
          <cell r="AX140">
            <v>52900</v>
          </cell>
          <cell r="AY140">
            <v>0.15000000049999995</v>
          </cell>
          <cell r="AZ140">
            <v>0.13043478298676747</v>
          </cell>
          <cell r="BA140">
            <v>49900</v>
          </cell>
          <cell r="BB140">
            <v>3</v>
          </cell>
          <cell r="BC140">
            <v>8.4782609167296741E-2</v>
          </cell>
          <cell r="BD140">
            <v>7.8156313026052096E-2</v>
          </cell>
          <cell r="BE140">
            <v>0</v>
          </cell>
          <cell r="BF140">
            <v>0</v>
          </cell>
          <cell r="BG140">
            <v>-1</v>
          </cell>
          <cell r="BH140">
            <v>0</v>
          </cell>
        </row>
        <row r="141">
          <cell r="B141" t="str">
            <v>6039</v>
          </cell>
          <cell r="C141" t="str">
            <v>7792410517348</v>
          </cell>
          <cell r="D141" t="str">
            <v>APERITIVO GRANADINA 750ml CUSENIER</v>
          </cell>
          <cell r="E141">
            <v>6</v>
          </cell>
          <cell r="F141" t="str">
            <v>BEBIDAS</v>
          </cell>
          <cell r="G141" t="str">
            <v>BEBIDAS</v>
          </cell>
          <cell r="H141" t="str">
            <v>APERITIVOS</v>
          </cell>
          <cell r="I141" t="str">
            <v>APERITIVOS S/ALCOHOL</v>
          </cell>
          <cell r="J141" t="str">
            <v>CONCENTRADOS FRUTAS</v>
          </cell>
          <cell r="K141" t="str">
            <v>CUSENIER</v>
          </cell>
          <cell r="L141">
            <v>66</v>
          </cell>
          <cell r="M141" t="str">
            <v>CODISA SA (66)</v>
          </cell>
          <cell r="N141">
            <v>0</v>
          </cell>
          <cell r="O141">
            <v>0</v>
          </cell>
          <cell r="P141">
            <v>4</v>
          </cell>
          <cell r="Q141">
            <v>6</v>
          </cell>
          <cell r="R141">
            <v>0</v>
          </cell>
          <cell r="S141">
            <v>8</v>
          </cell>
          <cell r="T141">
            <v>6</v>
          </cell>
          <cell r="U141">
            <v>5</v>
          </cell>
          <cell r="V141">
            <v>0</v>
          </cell>
          <cell r="W141">
            <v>3</v>
          </cell>
          <cell r="X141">
            <v>5</v>
          </cell>
          <cell r="Y141">
            <v>14</v>
          </cell>
          <cell r="Z141">
            <v>0</v>
          </cell>
          <cell r="AA141">
            <v>2</v>
          </cell>
          <cell r="AB141">
            <v>4</v>
          </cell>
          <cell r="AC141">
            <v>3</v>
          </cell>
          <cell r="AD141">
            <v>0</v>
          </cell>
          <cell r="AE141">
            <v>1</v>
          </cell>
          <cell r="AF141">
            <v>9</v>
          </cell>
          <cell r="AG141">
            <v>13</v>
          </cell>
          <cell r="AH141">
            <v>0</v>
          </cell>
          <cell r="AI141">
            <v>2</v>
          </cell>
          <cell r="AJ141">
            <v>6</v>
          </cell>
          <cell r="AK141">
            <v>9</v>
          </cell>
          <cell r="AL141">
            <v>0</v>
          </cell>
          <cell r="AM141">
            <v>9</v>
          </cell>
          <cell r="AN141">
            <v>10</v>
          </cell>
          <cell r="AO141">
            <v>6</v>
          </cell>
          <cell r="AP141">
            <v>30</v>
          </cell>
          <cell r="AQ141">
            <v>54</v>
          </cell>
          <cell r="AR141" t="str">
            <v>Q</v>
          </cell>
          <cell r="AS141">
            <v>90</v>
          </cell>
          <cell r="AT141">
            <v>23.076923076923077</v>
          </cell>
          <cell r="AU141">
            <v>90</v>
          </cell>
          <cell r="AV141">
            <v>31510</v>
          </cell>
          <cell r="AW141">
            <v>29806.22436</v>
          </cell>
          <cell r="AX141">
            <v>36900</v>
          </cell>
          <cell r="AY141">
            <v>0.17105680736274209</v>
          </cell>
          <cell r="AZ141">
            <v>0.14607046070460705</v>
          </cell>
          <cell r="BA141">
            <v>35900</v>
          </cell>
          <cell r="BB141">
            <v>3</v>
          </cell>
          <cell r="BC141">
            <v>0.13932085052364318</v>
          </cell>
          <cell r="BD141">
            <v>0.1222841225626741</v>
          </cell>
          <cell r="BE141">
            <v>34900</v>
          </cell>
          <cell r="BF141">
            <v>6</v>
          </cell>
          <cell r="BG141">
            <v>0.10758489368454449</v>
          </cell>
          <cell r="BH141">
            <v>9.7134670487106015E-2</v>
          </cell>
        </row>
        <row r="142">
          <cell r="B142" t="str">
            <v>16347</v>
          </cell>
          <cell r="C142" t="str">
            <v>8001134001293</v>
          </cell>
          <cell r="D142" t="str">
            <v>PULPA CONCENTRADA  DURAZNO 950ml DREAMY</v>
          </cell>
          <cell r="E142">
            <v>6</v>
          </cell>
          <cell r="F142" t="str">
            <v>BEBIDAS</v>
          </cell>
          <cell r="G142" t="str">
            <v>BEBIDAS</v>
          </cell>
          <cell r="H142" t="str">
            <v>APERITIVOS</v>
          </cell>
          <cell r="I142" t="str">
            <v>APERITIVOS S/ALCOHOL</v>
          </cell>
          <cell r="J142" t="str">
            <v>CONCENTRADOS FRUTAS</v>
          </cell>
          <cell r="K142" t="str">
            <v>DREAMY</v>
          </cell>
          <cell r="L142">
            <v>114</v>
          </cell>
          <cell r="M142" t="str">
            <v>APOLO IMPORT S.A. 2 - TRENTINO (114)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 t="str">
            <v>Q</v>
          </cell>
          <cell r="AQ142" t="str">
            <v>Q</v>
          </cell>
          <cell r="AR142" t="str">
            <v>Q</v>
          </cell>
          <cell r="AS142" t="str">
            <v>Q</v>
          </cell>
          <cell r="AT142" t="str">
            <v>Q</v>
          </cell>
          <cell r="AU142" t="str">
            <v>Q</v>
          </cell>
          <cell r="AV142">
            <v>69450.000004000001</v>
          </cell>
          <cell r="AW142">
            <v>84649.999500000005</v>
          </cell>
          <cell r="AX142">
            <v>79900</v>
          </cell>
          <cell r="AY142">
            <v>0.15046796249673333</v>
          </cell>
          <cell r="AZ142">
            <v>0.13078848555694617</v>
          </cell>
          <cell r="BA142">
            <v>75900</v>
          </cell>
          <cell r="BB142">
            <v>3</v>
          </cell>
          <cell r="BC142">
            <v>9.2872570131439902E-2</v>
          </cell>
          <cell r="BD142">
            <v>8.4980237101449252E-2</v>
          </cell>
          <cell r="BE142">
            <v>0</v>
          </cell>
          <cell r="BF142">
            <v>0</v>
          </cell>
          <cell r="BG142">
            <v>-1</v>
          </cell>
          <cell r="BH142">
            <v>0</v>
          </cell>
        </row>
        <row r="143">
          <cell r="B143" t="str">
            <v>16345</v>
          </cell>
          <cell r="C143" t="str">
            <v>8001134001194</v>
          </cell>
          <cell r="D143" t="str">
            <v>PULPA CONCENTRADA  GRANADINA 950ml DREAMY</v>
          </cell>
          <cell r="E143">
            <v>6</v>
          </cell>
          <cell r="F143" t="str">
            <v>BEBIDAS</v>
          </cell>
          <cell r="G143" t="str">
            <v>BEBIDAS</v>
          </cell>
          <cell r="H143" t="str">
            <v>APERITIVOS</v>
          </cell>
          <cell r="I143" t="str">
            <v>APERITIVOS S/ALCOHOL</v>
          </cell>
          <cell r="J143" t="str">
            <v>CONCENTRADOS FRUTAS</v>
          </cell>
          <cell r="K143" t="str">
            <v>DREAMY</v>
          </cell>
          <cell r="L143">
            <v>114</v>
          </cell>
          <cell r="M143" t="str">
            <v>APOLO IMPORT S.A. 2 - TRENTINO (114)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 t="str">
            <v>Q</v>
          </cell>
          <cell r="AQ143" t="str">
            <v>Q</v>
          </cell>
          <cell r="AR143" t="str">
            <v>Q</v>
          </cell>
          <cell r="AS143" t="str">
            <v>Q</v>
          </cell>
          <cell r="AT143" t="str">
            <v>Q</v>
          </cell>
          <cell r="AU143" t="str">
            <v>Q</v>
          </cell>
          <cell r="AV143">
            <v>69450.000004000001</v>
          </cell>
          <cell r="AW143">
            <v>128948.26394999999</v>
          </cell>
          <cell r="AX143">
            <v>79900</v>
          </cell>
          <cell r="AY143">
            <v>0.15046796249673333</v>
          </cell>
          <cell r="AZ143">
            <v>0.13078848555694617</v>
          </cell>
          <cell r="BA143">
            <v>75900</v>
          </cell>
          <cell r="BB143">
            <v>3</v>
          </cell>
          <cell r="BC143">
            <v>9.2872570131439902E-2</v>
          </cell>
          <cell r="BD143">
            <v>8.4980237101449252E-2</v>
          </cell>
          <cell r="BE143">
            <v>0</v>
          </cell>
          <cell r="BF143">
            <v>0</v>
          </cell>
          <cell r="BG143">
            <v>-1</v>
          </cell>
          <cell r="BH143">
            <v>0</v>
          </cell>
        </row>
        <row r="144">
          <cell r="B144" t="str">
            <v>16348</v>
          </cell>
          <cell r="C144" t="str">
            <v>8001134014064</v>
          </cell>
          <cell r="D144" t="str">
            <v>PULPA CONCENTRADA  PIÑA COLADA 950ml DREAMY</v>
          </cell>
          <cell r="E144">
            <v>6</v>
          </cell>
          <cell r="F144" t="str">
            <v>BEBIDAS</v>
          </cell>
          <cell r="G144" t="str">
            <v>BEBIDAS</v>
          </cell>
          <cell r="H144" t="str">
            <v>APERITIVOS</v>
          </cell>
          <cell r="I144" t="str">
            <v>APERITIVOS S/ALCOHOL</v>
          </cell>
          <cell r="J144" t="str">
            <v>CONCENTRADOS FRUTAS</v>
          </cell>
          <cell r="K144" t="str">
            <v>DREAMY</v>
          </cell>
          <cell r="L144">
            <v>114</v>
          </cell>
          <cell r="M144" t="str">
            <v>APOLO IMPORT S.A. 2 - TRENTINO (114)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 t="str">
            <v>Q</v>
          </cell>
          <cell r="AQ144" t="str">
            <v>Q</v>
          </cell>
          <cell r="AR144" t="str">
            <v>Q</v>
          </cell>
          <cell r="AS144" t="str">
            <v>Q</v>
          </cell>
          <cell r="AT144" t="str">
            <v>Q</v>
          </cell>
          <cell r="AU144" t="str">
            <v>Q</v>
          </cell>
          <cell r="AV144">
            <v>69450.000004000001</v>
          </cell>
          <cell r="AW144">
            <v>140387.73639000001</v>
          </cell>
          <cell r="AX144">
            <v>79900</v>
          </cell>
          <cell r="AY144">
            <v>0.15046796249673333</v>
          </cell>
          <cell r="AZ144">
            <v>0.13078848555694617</v>
          </cell>
          <cell r="BA144">
            <v>75900</v>
          </cell>
          <cell r="BB144">
            <v>3</v>
          </cell>
          <cell r="BC144">
            <v>9.2872570131439902E-2</v>
          </cell>
          <cell r="BD144">
            <v>8.4980237101449252E-2</v>
          </cell>
          <cell r="BE144">
            <v>0</v>
          </cell>
          <cell r="BF144">
            <v>0</v>
          </cell>
          <cell r="BG144">
            <v>-1</v>
          </cell>
          <cell r="BH144">
            <v>0</v>
          </cell>
        </row>
        <row r="145">
          <cell r="B145" t="str">
            <v>16346</v>
          </cell>
          <cell r="C145" t="str">
            <v>8001134001224</v>
          </cell>
          <cell r="D145" t="str">
            <v>PULPA CONCENTRADA FRUTILLA 950ml DREAMY</v>
          </cell>
          <cell r="E145">
            <v>6</v>
          </cell>
          <cell r="F145" t="str">
            <v>BEBIDAS</v>
          </cell>
          <cell r="G145" t="str">
            <v>BEBIDAS</v>
          </cell>
          <cell r="H145" t="str">
            <v>APERITIVOS</v>
          </cell>
          <cell r="I145" t="str">
            <v>APERITIVOS S/ALCOHOL</v>
          </cell>
          <cell r="J145" t="str">
            <v>CONCENTRADOS FRUTAS</v>
          </cell>
          <cell r="K145" t="str">
            <v>DREAMY</v>
          </cell>
          <cell r="L145">
            <v>114</v>
          </cell>
          <cell r="M145" t="str">
            <v>APOLO IMPORT S.A. 2 - TRENTINO (114)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</v>
          </cell>
          <cell r="AP145" t="str">
            <v>Q</v>
          </cell>
          <cell r="AQ145" t="str">
            <v>Q</v>
          </cell>
          <cell r="AR145" t="str">
            <v>Q</v>
          </cell>
          <cell r="AS145" t="str">
            <v>Q</v>
          </cell>
          <cell r="AT145" t="str">
            <v>Q</v>
          </cell>
          <cell r="AU145" t="str">
            <v>Q</v>
          </cell>
          <cell r="AV145">
            <v>69450.000004000001</v>
          </cell>
          <cell r="AW145">
            <v>127411.62214000001</v>
          </cell>
          <cell r="AX145">
            <v>79900</v>
          </cell>
          <cell r="AY145">
            <v>0.15046796249673333</v>
          </cell>
          <cell r="AZ145">
            <v>0.13078848555694617</v>
          </cell>
          <cell r="BA145">
            <v>75900</v>
          </cell>
          <cell r="BB145">
            <v>3</v>
          </cell>
          <cell r="BC145">
            <v>9.2872570131439902E-2</v>
          </cell>
          <cell r="BD145">
            <v>8.4980237101449252E-2</v>
          </cell>
          <cell r="BE145">
            <v>0</v>
          </cell>
          <cell r="BF145">
            <v>0</v>
          </cell>
          <cell r="BG145">
            <v>-1</v>
          </cell>
          <cell r="BH145">
            <v>0</v>
          </cell>
        </row>
        <row r="146">
          <cell r="B146" t="str">
            <v>16349</v>
          </cell>
          <cell r="C146" t="str">
            <v>8001134014163</v>
          </cell>
          <cell r="D146" t="str">
            <v>PULPA CONCENTRADA MOJITO 950ml DREAMY</v>
          </cell>
          <cell r="E146">
            <v>6</v>
          </cell>
          <cell r="F146" t="str">
            <v>BEBIDAS</v>
          </cell>
          <cell r="G146" t="str">
            <v>BEBIDAS</v>
          </cell>
          <cell r="H146" t="str">
            <v>APERITIVOS</v>
          </cell>
          <cell r="I146" t="str">
            <v>APERITIVOS S/ALCOHOL</v>
          </cell>
          <cell r="J146" t="str">
            <v>CONCENTRADOS FRUTAS</v>
          </cell>
          <cell r="K146" t="str">
            <v>DREAMY</v>
          </cell>
          <cell r="L146">
            <v>114</v>
          </cell>
          <cell r="M146" t="str">
            <v>APOLO IMPORT S.A. 2 - TRENTINO (114)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 t="str">
            <v>Q</v>
          </cell>
          <cell r="AQ146" t="str">
            <v>Q</v>
          </cell>
          <cell r="AR146" t="str">
            <v>Q</v>
          </cell>
          <cell r="AS146" t="str">
            <v>Q</v>
          </cell>
          <cell r="AT146" t="str">
            <v>Q</v>
          </cell>
          <cell r="AU146" t="str">
            <v>Q</v>
          </cell>
          <cell r="AV146">
            <v>69450.000004000001</v>
          </cell>
          <cell r="AW146">
            <v>100713.52467</v>
          </cell>
          <cell r="AX146">
            <v>79900</v>
          </cell>
          <cell r="AY146">
            <v>0.15046796249673333</v>
          </cell>
          <cell r="AZ146">
            <v>0.13078848555694617</v>
          </cell>
          <cell r="BA146">
            <v>75900</v>
          </cell>
          <cell r="BB146">
            <v>3</v>
          </cell>
          <cell r="BC146">
            <v>9.2872570131439902E-2</v>
          </cell>
          <cell r="BD146">
            <v>8.4980237101449252E-2</v>
          </cell>
          <cell r="BE146">
            <v>0</v>
          </cell>
          <cell r="BF146">
            <v>0</v>
          </cell>
          <cell r="BG146">
            <v>-1</v>
          </cell>
          <cell r="BH146">
            <v>0</v>
          </cell>
        </row>
        <row r="147">
          <cell r="B147" t="str">
            <v>16350</v>
          </cell>
          <cell r="C147" t="str">
            <v>8001134014170</v>
          </cell>
          <cell r="D147" t="str">
            <v>PULPA CONCENTRADA RASPEBERRY 950ml DREAMY</v>
          </cell>
          <cell r="E147">
            <v>6</v>
          </cell>
          <cell r="F147" t="str">
            <v>BEBIDAS</v>
          </cell>
          <cell r="G147" t="str">
            <v>BEBIDAS</v>
          </cell>
          <cell r="H147" t="str">
            <v>APERITIVOS</v>
          </cell>
          <cell r="I147" t="str">
            <v>APERITIVOS S/ALCOHOL</v>
          </cell>
          <cell r="J147" t="str">
            <v>CONCENTRADOS FRUTAS</v>
          </cell>
          <cell r="K147" t="str">
            <v>DREAMY</v>
          </cell>
          <cell r="L147">
            <v>114</v>
          </cell>
          <cell r="M147" t="str">
            <v>APOLO IMPORT S.A. 2 - TRENTINO (114)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 t="str">
            <v>Q</v>
          </cell>
          <cell r="AQ147" t="str">
            <v>Q</v>
          </cell>
          <cell r="AR147" t="str">
            <v>Q</v>
          </cell>
          <cell r="AS147" t="str">
            <v>Q</v>
          </cell>
          <cell r="AT147" t="str">
            <v>Q</v>
          </cell>
          <cell r="AU147" t="str">
            <v>Q</v>
          </cell>
          <cell r="AV147">
            <v>69450.000004000001</v>
          </cell>
          <cell r="AW147">
            <v>84650.005000000005</v>
          </cell>
          <cell r="AX147">
            <v>79900</v>
          </cell>
          <cell r="AY147">
            <v>0.15046796249673333</v>
          </cell>
          <cell r="AZ147">
            <v>0.13078848555694617</v>
          </cell>
          <cell r="BA147">
            <v>75900</v>
          </cell>
          <cell r="BB147">
            <v>3</v>
          </cell>
          <cell r="BC147">
            <v>9.2872570131439902E-2</v>
          </cell>
          <cell r="BD147">
            <v>8.4980237101449252E-2</v>
          </cell>
          <cell r="BE147">
            <v>0</v>
          </cell>
          <cell r="BF147">
            <v>0</v>
          </cell>
          <cell r="BG147">
            <v>-1</v>
          </cell>
          <cell r="BH147">
            <v>0</v>
          </cell>
        </row>
        <row r="148">
          <cell r="B148" t="str">
            <v>22297</v>
          </cell>
          <cell r="C148" t="str">
            <v>3041311026454</v>
          </cell>
          <cell r="D148" t="str">
            <v>APERITIVO GRANADINA 750ml MARIE B</v>
          </cell>
          <cell r="E148">
            <v>1</v>
          </cell>
          <cell r="F148" t="str">
            <v>BEBIDAS</v>
          </cell>
          <cell r="G148" t="str">
            <v>BEBIDAS</v>
          </cell>
          <cell r="H148" t="str">
            <v>APERITIVOS</v>
          </cell>
          <cell r="I148" t="str">
            <v>APERITIVOS S/ALCOHOL</v>
          </cell>
          <cell r="J148" t="str">
            <v>CONCENTRADOS FRUTAS</v>
          </cell>
          <cell r="K148" t="str">
            <v>MARIE B</v>
          </cell>
          <cell r="L148">
            <v>516</v>
          </cell>
          <cell r="M148" t="str">
            <v>MANNAH S.R.L. (516)</v>
          </cell>
          <cell r="N148">
            <v>0</v>
          </cell>
          <cell r="O148">
            <v>1</v>
          </cell>
          <cell r="P148">
            <v>1</v>
          </cell>
          <cell r="Q148">
            <v>1</v>
          </cell>
          <cell r="R148">
            <v>0</v>
          </cell>
          <cell r="S148">
            <v>1</v>
          </cell>
          <cell r="T148">
            <v>1</v>
          </cell>
          <cell r="U148">
            <v>1</v>
          </cell>
          <cell r="V148">
            <v>3</v>
          </cell>
          <cell r="W148">
            <v>2</v>
          </cell>
          <cell r="X148">
            <v>0</v>
          </cell>
          <cell r="Y148">
            <v>2</v>
          </cell>
          <cell r="Z148">
            <v>0</v>
          </cell>
          <cell r="AA148">
            <v>0</v>
          </cell>
          <cell r="AB148">
            <v>3</v>
          </cell>
          <cell r="AC148">
            <v>3</v>
          </cell>
          <cell r="AD148">
            <v>2</v>
          </cell>
          <cell r="AE148">
            <v>1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2</v>
          </cell>
          <cell r="AK148">
            <v>2</v>
          </cell>
          <cell r="AL148">
            <v>3</v>
          </cell>
          <cell r="AM148">
            <v>2</v>
          </cell>
          <cell r="AN148">
            <v>2</v>
          </cell>
          <cell r="AO148">
            <v>4</v>
          </cell>
          <cell r="AP148">
            <v>60</v>
          </cell>
          <cell r="AQ148">
            <v>60</v>
          </cell>
          <cell r="AR148">
            <v>45</v>
          </cell>
          <cell r="AS148">
            <v>20</v>
          </cell>
          <cell r="AT148" t="str">
            <v>SV</v>
          </cell>
          <cell r="AU148" t="str">
            <v>SV</v>
          </cell>
          <cell r="AV148">
            <v>48749.999980000001</v>
          </cell>
          <cell r="AW148">
            <v>48749.639179999998</v>
          </cell>
          <cell r="AX148">
            <v>57900</v>
          </cell>
          <cell r="AY148">
            <v>0.18769230817956606</v>
          </cell>
          <cell r="AZ148">
            <v>0.1580310884283247</v>
          </cell>
          <cell r="BA148">
            <v>56500</v>
          </cell>
          <cell r="BB148">
            <v>3</v>
          </cell>
          <cell r="BC148">
            <v>0.15897435944983562</v>
          </cell>
          <cell r="BD148">
            <v>0.13716814194690263</v>
          </cell>
          <cell r="BE148">
            <v>54900</v>
          </cell>
          <cell r="BF148">
            <v>6</v>
          </cell>
          <cell r="BG148">
            <v>0.12615384661585805</v>
          </cell>
          <cell r="BH148">
            <v>0.11202185828779598</v>
          </cell>
        </row>
        <row r="149">
          <cell r="B149" t="str">
            <v>22129</v>
          </cell>
          <cell r="C149" t="str">
            <v>7840027640086</v>
          </cell>
          <cell r="D149" t="str">
            <v>CAÑA CARRULON 430ml TRES LEONES</v>
          </cell>
          <cell r="E149">
            <v>6</v>
          </cell>
          <cell r="F149" t="str">
            <v>BEBIDAS</v>
          </cell>
          <cell r="G149" t="str">
            <v>BEBIDAS</v>
          </cell>
          <cell r="H149" t="str">
            <v>BEBIDAS C/ ALCOHOL</v>
          </cell>
          <cell r="I149" t="str">
            <v>CAÑAS</v>
          </cell>
          <cell r="J149" t="str">
            <v>CAÑAS</v>
          </cell>
          <cell r="K149" t="str">
            <v>TRES LEONES</v>
          </cell>
          <cell r="L149">
            <v>168</v>
          </cell>
          <cell r="M149" t="str">
            <v>CIA EMBOTELLADORA 3LEONES (168)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9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 t="str">
            <v>SV</v>
          </cell>
          <cell r="AQ149" t="str">
            <v>Q</v>
          </cell>
          <cell r="AR149" t="str">
            <v>Q</v>
          </cell>
          <cell r="AS149" t="str">
            <v>Q</v>
          </cell>
          <cell r="AT149" t="str">
            <v>Q</v>
          </cell>
          <cell r="AU149" t="str">
            <v>Q</v>
          </cell>
          <cell r="AV149">
            <v>5000.0000049999999</v>
          </cell>
          <cell r="AW149">
            <v>5158.62237</v>
          </cell>
          <cell r="AX149">
            <v>5650</v>
          </cell>
          <cell r="AY149">
            <v>0.12999999887000002</v>
          </cell>
          <cell r="AZ149">
            <v>0.11504424690265488</v>
          </cell>
          <cell r="BA149">
            <v>5500</v>
          </cell>
          <cell r="BB149">
            <v>6</v>
          </cell>
          <cell r="BC149">
            <v>9.9999998899999998E-2</v>
          </cell>
          <cell r="BD149">
            <v>9.0909090000000026E-2</v>
          </cell>
          <cell r="BE149">
            <v>5350</v>
          </cell>
          <cell r="BF149">
            <v>12</v>
          </cell>
          <cell r="BG149">
            <v>6.9999998929999974E-2</v>
          </cell>
          <cell r="BH149">
            <v>6.5420559813084131E-2</v>
          </cell>
        </row>
        <row r="150">
          <cell r="B150" t="str">
            <v>4342</v>
          </cell>
          <cell r="C150" t="str">
            <v>7840027210005</v>
          </cell>
          <cell r="D150" t="str">
            <v>CAÑA ESPECIAL 190ml TRES LEONES</v>
          </cell>
          <cell r="E150">
            <v>24</v>
          </cell>
          <cell r="F150" t="str">
            <v>BEBIDAS</v>
          </cell>
          <cell r="G150" t="str">
            <v>BEBIDAS</v>
          </cell>
          <cell r="H150" t="str">
            <v>BEBIDAS C/ ALCOHOL</v>
          </cell>
          <cell r="I150" t="str">
            <v>CAÑAS</v>
          </cell>
          <cell r="J150" t="str">
            <v>CAÑAS</v>
          </cell>
          <cell r="K150" t="str">
            <v>TRES LEONES</v>
          </cell>
          <cell r="L150">
            <v>168</v>
          </cell>
          <cell r="M150" t="str">
            <v>CIA EMBOTELLADORA 3LEONES (168)</v>
          </cell>
          <cell r="N150">
            <v>1965</v>
          </cell>
          <cell r="O150">
            <v>1823</v>
          </cell>
          <cell r="P150">
            <v>1955</v>
          </cell>
          <cell r="Q150">
            <v>1926</v>
          </cell>
          <cell r="R150">
            <v>1557</v>
          </cell>
          <cell r="S150">
            <v>1452</v>
          </cell>
          <cell r="T150">
            <v>1456</v>
          </cell>
          <cell r="U150">
            <v>1476</v>
          </cell>
          <cell r="V150">
            <v>410</v>
          </cell>
          <cell r="W150">
            <v>458</v>
          </cell>
          <cell r="X150">
            <v>505</v>
          </cell>
          <cell r="Y150">
            <v>589</v>
          </cell>
          <cell r="Z150">
            <v>419</v>
          </cell>
          <cell r="AA150">
            <v>432</v>
          </cell>
          <cell r="AB150">
            <v>347</v>
          </cell>
          <cell r="AC150">
            <v>379</v>
          </cell>
          <cell r="AD150">
            <v>319</v>
          </cell>
          <cell r="AE150">
            <v>264</v>
          </cell>
          <cell r="AF150">
            <v>589</v>
          </cell>
          <cell r="AG150">
            <v>535</v>
          </cell>
          <cell r="AH150">
            <v>198</v>
          </cell>
          <cell r="AI150">
            <v>227</v>
          </cell>
          <cell r="AJ150">
            <v>4145</v>
          </cell>
          <cell r="AK150">
            <v>4978</v>
          </cell>
          <cell r="AL150">
            <v>1819</v>
          </cell>
          <cell r="AM150">
            <v>2031</v>
          </cell>
          <cell r="AN150">
            <v>1769</v>
          </cell>
          <cell r="AO150">
            <v>401</v>
          </cell>
          <cell r="AP150">
            <v>64.563862928348911</v>
          </cell>
          <cell r="AQ150">
            <v>101.17886178861789</v>
          </cell>
          <cell r="AR150">
            <v>92.648556876061122</v>
          </cell>
          <cell r="AS150">
            <v>160.76517150395779</v>
          </cell>
          <cell r="AT150">
            <v>99.196261682242991</v>
          </cell>
          <cell r="AU150">
            <v>52.995594713656388</v>
          </cell>
          <cell r="AV150">
            <v>1750.00001</v>
          </cell>
          <cell r="AW150">
            <v>1777.6134199999999</v>
          </cell>
          <cell r="AX150">
            <v>2000</v>
          </cell>
          <cell r="AY150">
            <v>0.14285713632653074</v>
          </cell>
          <cell r="AZ150">
            <v>0.12499999500000002</v>
          </cell>
          <cell r="BA150">
            <v>1950</v>
          </cell>
          <cell r="BB150">
            <v>6</v>
          </cell>
          <cell r="BC150">
            <v>0.11428570791836745</v>
          </cell>
          <cell r="BD150">
            <v>0.10256409743589745</v>
          </cell>
          <cell r="BE150">
            <v>1890</v>
          </cell>
          <cell r="BF150">
            <v>24</v>
          </cell>
          <cell r="BG150">
            <v>7.999999382857137E-2</v>
          </cell>
          <cell r="BH150">
            <v>7.4074068783068797E-2</v>
          </cell>
        </row>
        <row r="151">
          <cell r="B151" t="str">
            <v>4321</v>
          </cell>
          <cell r="C151" t="str">
            <v>7840027040008</v>
          </cell>
          <cell r="D151" t="str">
            <v>CAÑA ESPECIAL 425ml TRES LEONES</v>
          </cell>
          <cell r="E151">
            <v>24</v>
          </cell>
          <cell r="F151" t="str">
            <v>BEBIDAS</v>
          </cell>
          <cell r="G151" t="str">
            <v>BEBIDAS</v>
          </cell>
          <cell r="H151" t="str">
            <v>BEBIDAS C/ ALCOHOL</v>
          </cell>
          <cell r="I151" t="str">
            <v>CAÑAS</v>
          </cell>
          <cell r="J151" t="str">
            <v>CAÑAS</v>
          </cell>
          <cell r="K151" t="str">
            <v>TRES LEONES</v>
          </cell>
          <cell r="L151">
            <v>168</v>
          </cell>
          <cell r="M151" t="str">
            <v>CIA EMBOTELLADORA 3LEONES (168)</v>
          </cell>
          <cell r="N151">
            <v>294</v>
          </cell>
          <cell r="O151">
            <v>367</v>
          </cell>
          <cell r="P151">
            <v>242</v>
          </cell>
          <cell r="Q151">
            <v>327</v>
          </cell>
          <cell r="R151">
            <v>120</v>
          </cell>
          <cell r="S151">
            <v>480</v>
          </cell>
          <cell r="T151">
            <v>930</v>
          </cell>
          <cell r="U151">
            <v>1031</v>
          </cell>
          <cell r="V151">
            <v>0</v>
          </cell>
          <cell r="W151">
            <v>285</v>
          </cell>
          <cell r="X151">
            <v>117</v>
          </cell>
          <cell r="Y151">
            <v>126</v>
          </cell>
          <cell r="Z151">
            <v>206</v>
          </cell>
          <cell r="AA151">
            <v>228</v>
          </cell>
          <cell r="AB151">
            <v>220</v>
          </cell>
          <cell r="AC151">
            <v>236</v>
          </cell>
          <cell r="AD151">
            <v>220</v>
          </cell>
          <cell r="AE151">
            <v>275</v>
          </cell>
          <cell r="AF151">
            <v>465</v>
          </cell>
          <cell r="AG151">
            <v>452</v>
          </cell>
          <cell r="AH151">
            <v>120</v>
          </cell>
          <cell r="AI151">
            <v>136</v>
          </cell>
          <cell r="AJ151">
            <v>842</v>
          </cell>
          <cell r="AK151">
            <v>1103</v>
          </cell>
          <cell r="AL151">
            <v>378</v>
          </cell>
          <cell r="AM151">
            <v>706</v>
          </cell>
          <cell r="AN151">
            <v>672</v>
          </cell>
          <cell r="AO151">
            <v>119</v>
          </cell>
          <cell r="AP151">
            <v>77.247706422018354</v>
          </cell>
          <cell r="AQ151">
            <v>32.095053346265757</v>
          </cell>
          <cell r="AR151">
            <v>90</v>
          </cell>
          <cell r="AS151">
            <v>89.745762711864401</v>
          </cell>
          <cell r="AT151">
            <v>44.601769911504427</v>
          </cell>
          <cell r="AU151">
            <v>26.25</v>
          </cell>
          <cell r="AV151">
            <v>3400.0000100000002</v>
          </cell>
          <cell r="AW151">
            <v>3429.2635300000002</v>
          </cell>
          <cell r="AX151">
            <v>3900</v>
          </cell>
          <cell r="AY151">
            <v>0.14705882015570926</v>
          </cell>
          <cell r="AZ151">
            <v>0.1282051256410256</v>
          </cell>
          <cell r="BA151">
            <v>3750</v>
          </cell>
          <cell r="BB151">
            <v>6</v>
          </cell>
          <cell r="BC151">
            <v>0.10294117322664365</v>
          </cell>
          <cell r="BD151">
            <v>9.3333330666666617E-2</v>
          </cell>
          <cell r="BE151">
            <v>3650</v>
          </cell>
          <cell r="BF151">
            <v>24</v>
          </cell>
          <cell r="BG151">
            <v>7.3529408607266422E-2</v>
          </cell>
          <cell r="BH151">
            <v>6.8493147945205418E-2</v>
          </cell>
        </row>
        <row r="152">
          <cell r="B152" t="str">
            <v>4320</v>
          </cell>
          <cell r="C152" t="str">
            <v>7840027010001</v>
          </cell>
          <cell r="D152" t="str">
            <v>CAÑA ESPECIAL 875ml TRES LEONES</v>
          </cell>
          <cell r="E152">
            <v>12</v>
          </cell>
          <cell r="F152" t="str">
            <v>BEBIDAS</v>
          </cell>
          <cell r="G152" t="str">
            <v>BEBIDAS</v>
          </cell>
          <cell r="H152" t="str">
            <v>BEBIDAS C/ ALCOHOL</v>
          </cell>
          <cell r="I152" t="str">
            <v>CAÑAS</v>
          </cell>
          <cell r="J152" t="str">
            <v>CAÑAS</v>
          </cell>
          <cell r="K152" t="str">
            <v>TRES LEONES</v>
          </cell>
          <cell r="L152">
            <v>168</v>
          </cell>
          <cell r="M152" t="str">
            <v>CIA EMBOTELLADORA 3LEONES (168)</v>
          </cell>
          <cell r="N152">
            <v>13</v>
          </cell>
          <cell r="O152">
            <v>0</v>
          </cell>
          <cell r="P152">
            <v>0</v>
          </cell>
          <cell r="Q152">
            <v>3</v>
          </cell>
          <cell r="R152">
            <v>0</v>
          </cell>
          <cell r="S152">
            <v>6</v>
          </cell>
          <cell r="T152">
            <v>28</v>
          </cell>
          <cell r="U152">
            <v>52</v>
          </cell>
          <cell r="V152">
            <v>11</v>
          </cell>
          <cell r="W152">
            <v>4</v>
          </cell>
          <cell r="X152">
            <v>14</v>
          </cell>
          <cell r="Y152">
            <v>18</v>
          </cell>
          <cell r="Z152">
            <v>0</v>
          </cell>
          <cell r="AA152">
            <v>6</v>
          </cell>
          <cell r="AB152">
            <v>0</v>
          </cell>
          <cell r="AC152">
            <v>0</v>
          </cell>
          <cell r="AD152">
            <v>0</v>
          </cell>
          <cell r="AE152">
            <v>6</v>
          </cell>
          <cell r="AF152">
            <v>9</v>
          </cell>
          <cell r="AG152">
            <v>14</v>
          </cell>
          <cell r="AH152">
            <v>0</v>
          </cell>
          <cell r="AI152">
            <v>1</v>
          </cell>
          <cell r="AJ152">
            <v>49</v>
          </cell>
          <cell r="AK152">
            <v>-12</v>
          </cell>
          <cell r="AL152">
            <v>19</v>
          </cell>
          <cell r="AM152">
            <v>24</v>
          </cell>
          <cell r="AN152">
            <v>11</v>
          </cell>
          <cell r="AO152">
            <v>24</v>
          </cell>
          <cell r="AP152">
            <v>489.99999999999994</v>
          </cell>
          <cell r="AQ152" t="str">
            <v>Q</v>
          </cell>
          <cell r="AR152">
            <v>31.666666666666668</v>
          </cell>
          <cell r="AS152" t="str">
            <v>SV</v>
          </cell>
          <cell r="AT152">
            <v>23.571428571428569</v>
          </cell>
          <cell r="AU152">
            <v>720</v>
          </cell>
          <cell r="AV152">
            <v>6100.0000600000003</v>
          </cell>
          <cell r="AW152">
            <v>6103.4057700000003</v>
          </cell>
          <cell r="AX152">
            <v>6900</v>
          </cell>
          <cell r="AY152">
            <v>0.13114752985756528</v>
          </cell>
          <cell r="AZ152">
            <v>0.11594202028985502</v>
          </cell>
          <cell r="BA152">
            <v>6650</v>
          </cell>
          <cell r="BB152">
            <v>6</v>
          </cell>
          <cell r="BC152">
            <v>9.0163923703305615E-2</v>
          </cell>
          <cell r="BD152">
            <v>8.270675789473679E-2</v>
          </cell>
          <cell r="BE152">
            <v>6550</v>
          </cell>
          <cell r="BF152">
            <v>12</v>
          </cell>
          <cell r="BG152">
            <v>7.3770481241601793E-2</v>
          </cell>
          <cell r="BH152">
            <v>6.8702280916030492E-2</v>
          </cell>
        </row>
        <row r="153">
          <cell r="B153" t="str">
            <v>4345</v>
          </cell>
          <cell r="C153" t="str">
            <v>7840027130006</v>
          </cell>
          <cell r="D153" t="str">
            <v>CAÑA ETIQUETA NEGRA 190ml TRES LEONES</v>
          </cell>
          <cell r="E153">
            <v>24</v>
          </cell>
          <cell r="F153" t="str">
            <v>BEBIDAS</v>
          </cell>
          <cell r="G153" t="str">
            <v>BEBIDAS</v>
          </cell>
          <cell r="H153" t="str">
            <v>BEBIDAS C/ ALCOHOL</v>
          </cell>
          <cell r="I153" t="str">
            <v>CAÑAS</v>
          </cell>
          <cell r="J153" t="str">
            <v>CAÑAS</v>
          </cell>
          <cell r="K153" t="str">
            <v>TRES LEONES</v>
          </cell>
          <cell r="L153">
            <v>168</v>
          </cell>
          <cell r="M153" t="str">
            <v>CIA EMBOTELLADORA 3LEONES (168)</v>
          </cell>
          <cell r="N153">
            <v>1626</v>
          </cell>
          <cell r="O153">
            <v>4100</v>
          </cell>
          <cell r="P153">
            <v>2999</v>
          </cell>
          <cell r="Q153">
            <v>3082</v>
          </cell>
          <cell r="R153">
            <v>2148</v>
          </cell>
          <cell r="S153">
            <v>1035</v>
          </cell>
          <cell r="T153">
            <v>1301</v>
          </cell>
          <cell r="U153">
            <v>1738</v>
          </cell>
          <cell r="V153">
            <v>175</v>
          </cell>
          <cell r="W153">
            <v>440</v>
          </cell>
          <cell r="X153">
            <v>578</v>
          </cell>
          <cell r="Y153">
            <v>559</v>
          </cell>
          <cell r="Z153">
            <v>199</v>
          </cell>
          <cell r="AA153">
            <v>162</v>
          </cell>
          <cell r="AB153">
            <v>284</v>
          </cell>
          <cell r="AC153">
            <v>366</v>
          </cell>
          <cell r="AD153">
            <v>355</v>
          </cell>
          <cell r="AE153">
            <v>380</v>
          </cell>
          <cell r="AF153">
            <v>620</v>
          </cell>
          <cell r="AG153">
            <v>774</v>
          </cell>
          <cell r="AH153">
            <v>169</v>
          </cell>
          <cell r="AI153">
            <v>353</v>
          </cell>
          <cell r="AJ153">
            <v>5117</v>
          </cell>
          <cell r="AK153">
            <v>5422</v>
          </cell>
          <cell r="AL153">
            <v>2156</v>
          </cell>
          <cell r="AM153">
            <v>580</v>
          </cell>
          <cell r="AN153">
            <v>1406</v>
          </cell>
          <cell r="AO153">
            <v>287</v>
          </cell>
          <cell r="AP153">
            <v>49.808565866320571</v>
          </cell>
          <cell r="AQ153">
            <v>93.590333716915993</v>
          </cell>
          <cell r="AR153">
            <v>115.70661896243291</v>
          </cell>
          <cell r="AS153">
            <v>47.540983606557376</v>
          </cell>
          <cell r="AT153">
            <v>54.496124031007753</v>
          </cell>
          <cell r="AU153">
            <v>24.390934844192635</v>
          </cell>
          <cell r="AV153">
            <v>3700.0000399999999</v>
          </cell>
          <cell r="AW153">
            <v>3764.4722499999998</v>
          </cell>
          <cell r="AX153">
            <v>4350</v>
          </cell>
          <cell r="AY153">
            <v>0.17567566296566861</v>
          </cell>
          <cell r="AZ153">
            <v>0.14942527816091955</v>
          </cell>
          <cell r="BA153">
            <v>4250</v>
          </cell>
          <cell r="BB153">
            <v>6</v>
          </cell>
          <cell r="BC153">
            <v>0.14864863623082569</v>
          </cell>
          <cell r="BD153">
            <v>0.12941175529411766</v>
          </cell>
          <cell r="BE153">
            <v>4150</v>
          </cell>
          <cell r="BF153">
            <v>24</v>
          </cell>
          <cell r="BG153">
            <v>0.12162160949598255</v>
          </cell>
          <cell r="BH153">
            <v>0.10843372530120485</v>
          </cell>
        </row>
        <row r="154">
          <cell r="B154" t="str">
            <v>4344</v>
          </cell>
          <cell r="C154" t="str">
            <v>7840027340009</v>
          </cell>
          <cell r="D154" t="str">
            <v>CAÑA ETIQUETA NEGRA 420ml TRES LEONES</v>
          </cell>
          <cell r="E154">
            <v>12</v>
          </cell>
          <cell r="F154" t="str">
            <v>BEBIDAS</v>
          </cell>
          <cell r="G154" t="str">
            <v>BEBIDAS</v>
          </cell>
          <cell r="H154" t="str">
            <v>BEBIDAS C/ ALCOHOL</v>
          </cell>
          <cell r="I154" t="str">
            <v>CAÑAS</v>
          </cell>
          <cell r="J154" t="str">
            <v>CAÑAS</v>
          </cell>
          <cell r="K154" t="str">
            <v>TRES LEONES</v>
          </cell>
          <cell r="L154">
            <v>168</v>
          </cell>
          <cell r="M154" t="str">
            <v>CIA EMBOTELLADORA 3LEONES (168)</v>
          </cell>
          <cell r="N154">
            <v>16</v>
          </cell>
          <cell r="O154">
            <v>57</v>
          </cell>
          <cell r="P154">
            <v>51</v>
          </cell>
          <cell r="Q154">
            <v>93</v>
          </cell>
          <cell r="R154">
            <v>52</v>
          </cell>
          <cell r="S154">
            <v>113</v>
          </cell>
          <cell r="T154">
            <v>141</v>
          </cell>
          <cell r="U154">
            <v>288</v>
          </cell>
          <cell r="V154">
            <v>25</v>
          </cell>
          <cell r="W154">
            <v>36</v>
          </cell>
          <cell r="X154">
            <v>79</v>
          </cell>
          <cell r="Y154">
            <v>85</v>
          </cell>
          <cell r="Z154">
            <v>35</v>
          </cell>
          <cell r="AA154">
            <v>48</v>
          </cell>
          <cell r="AB154">
            <v>56</v>
          </cell>
          <cell r="AC154">
            <v>74</v>
          </cell>
          <cell r="AD154">
            <v>15</v>
          </cell>
          <cell r="AE154">
            <v>33</v>
          </cell>
          <cell r="AF154">
            <v>104</v>
          </cell>
          <cell r="AG154">
            <v>146</v>
          </cell>
          <cell r="AH154">
            <v>8</v>
          </cell>
          <cell r="AI154">
            <v>56</v>
          </cell>
          <cell r="AJ154">
            <v>155</v>
          </cell>
          <cell r="AK154">
            <v>214</v>
          </cell>
          <cell r="AL154">
            <v>123</v>
          </cell>
          <cell r="AM154">
            <v>117</v>
          </cell>
          <cell r="AN154">
            <v>76</v>
          </cell>
          <cell r="AO154">
            <v>79</v>
          </cell>
          <cell r="AP154">
            <v>50</v>
          </cell>
          <cell r="AQ154">
            <v>22.291666666666668</v>
          </cell>
          <cell r="AR154">
            <v>43.411764705882355</v>
          </cell>
          <cell r="AS154">
            <v>47.432432432432435</v>
          </cell>
          <cell r="AT154">
            <v>15.616438356164382</v>
          </cell>
          <cell r="AU154">
            <v>42.321428571428577</v>
          </cell>
          <cell r="AV154">
            <v>11449.99999</v>
          </cell>
          <cell r="AW154">
            <v>11524.23525</v>
          </cell>
          <cell r="AX154">
            <v>13250</v>
          </cell>
          <cell r="AY154">
            <v>0.15720524118533197</v>
          </cell>
          <cell r="AZ154">
            <v>0.13584905735849054</v>
          </cell>
          <cell r="BA154">
            <v>12550</v>
          </cell>
          <cell r="BB154">
            <v>3</v>
          </cell>
          <cell r="BC154">
            <v>9.6069869952899456E-2</v>
          </cell>
          <cell r="BD154">
            <v>8.7649403187250979E-2</v>
          </cell>
          <cell r="BE154">
            <v>12250</v>
          </cell>
          <cell r="BF154">
            <v>6</v>
          </cell>
          <cell r="BG154">
            <v>6.9868996567571173E-2</v>
          </cell>
          <cell r="BH154">
            <v>6.5306123265306104E-2</v>
          </cell>
        </row>
        <row r="155">
          <cell r="B155" t="str">
            <v>4343</v>
          </cell>
          <cell r="C155" t="str">
            <v>7840027320001</v>
          </cell>
          <cell r="D155" t="str">
            <v>CAÑA ETIQUETA NEGRA 750ml TRES LEONES</v>
          </cell>
          <cell r="E155">
            <v>12</v>
          </cell>
          <cell r="F155" t="str">
            <v>BEBIDAS</v>
          </cell>
          <cell r="G155" t="str">
            <v>BEBIDAS</v>
          </cell>
          <cell r="H155" t="str">
            <v>BEBIDAS C/ ALCOHOL</v>
          </cell>
          <cell r="I155" t="str">
            <v>CAÑAS</v>
          </cell>
          <cell r="J155" t="str">
            <v>CAÑAS</v>
          </cell>
          <cell r="K155" t="str">
            <v>TRES LEONES</v>
          </cell>
          <cell r="L155">
            <v>168</v>
          </cell>
          <cell r="M155" t="str">
            <v>CIA EMBOTELLADORA 3LEONES (168)</v>
          </cell>
          <cell r="N155">
            <v>35</v>
          </cell>
          <cell r="O155">
            <v>17</v>
          </cell>
          <cell r="P155">
            <v>167</v>
          </cell>
          <cell r="Q155">
            <v>166</v>
          </cell>
          <cell r="R155">
            <v>12</v>
          </cell>
          <cell r="S155">
            <v>12</v>
          </cell>
          <cell r="T155">
            <v>122</v>
          </cell>
          <cell r="U155">
            <v>217</v>
          </cell>
          <cell r="V155">
            <v>32</v>
          </cell>
          <cell r="W155">
            <v>29</v>
          </cell>
          <cell r="X155">
            <v>56</v>
          </cell>
          <cell r="Y155">
            <v>71</v>
          </cell>
          <cell r="Z155">
            <v>0</v>
          </cell>
          <cell r="AA155">
            <v>0</v>
          </cell>
          <cell r="AB155">
            <v>12</v>
          </cell>
          <cell r="AC155">
            <v>6</v>
          </cell>
          <cell r="AD155">
            <v>30</v>
          </cell>
          <cell r="AE155">
            <v>24</v>
          </cell>
          <cell r="AF155">
            <v>57</v>
          </cell>
          <cell r="AG155">
            <v>77</v>
          </cell>
          <cell r="AH155">
            <v>8</v>
          </cell>
          <cell r="AI155">
            <v>33</v>
          </cell>
          <cell r="AJ155">
            <v>0</v>
          </cell>
          <cell r="AK155">
            <v>0</v>
          </cell>
          <cell r="AL155">
            <v>107</v>
          </cell>
          <cell r="AM155">
            <v>72</v>
          </cell>
          <cell r="AN155">
            <v>94</v>
          </cell>
          <cell r="AO155">
            <v>48</v>
          </cell>
          <cell r="AP155" t="str">
            <v>Q</v>
          </cell>
          <cell r="AQ155" t="str">
            <v>Q</v>
          </cell>
          <cell r="AR155">
            <v>45.2112676056338</v>
          </cell>
          <cell r="AS155">
            <v>360</v>
          </cell>
          <cell r="AT155">
            <v>36.623376623376622</v>
          </cell>
          <cell r="AU155">
            <v>43.63636363636364</v>
          </cell>
          <cell r="AV155">
            <v>14350.00006</v>
          </cell>
          <cell r="AW155">
            <v>14442.441860000001</v>
          </cell>
          <cell r="AX155">
            <v>16500</v>
          </cell>
          <cell r="AY155">
            <v>0.14982577916449147</v>
          </cell>
          <cell r="AZ155">
            <v>0.13030302666666665</v>
          </cell>
          <cell r="BA155">
            <v>15900</v>
          </cell>
          <cell r="BB155">
            <v>3</v>
          </cell>
          <cell r="BC155">
            <v>0.10801393264941916</v>
          </cell>
          <cell r="BD155">
            <v>9.7484272955974824E-2</v>
          </cell>
          <cell r="BE155">
            <v>15500</v>
          </cell>
          <cell r="BF155">
            <v>6</v>
          </cell>
          <cell r="BG155">
            <v>8.0139368306037406E-2</v>
          </cell>
          <cell r="BH155">
            <v>7.4193544516129015E-2</v>
          </cell>
        </row>
        <row r="156">
          <cell r="B156" t="str">
            <v>22074</v>
          </cell>
          <cell r="C156" t="str">
            <v>7840027640000</v>
          </cell>
          <cell r="D156" t="str">
            <v>CAÑA TUBO PREMIUM 12años 420ml TRES LEONES</v>
          </cell>
          <cell r="E156">
            <v>6</v>
          </cell>
          <cell r="F156" t="str">
            <v>BEBIDAS</v>
          </cell>
          <cell r="G156" t="str">
            <v>BEBIDAS</v>
          </cell>
          <cell r="H156" t="str">
            <v>BEBIDAS C/ ALCOHOL</v>
          </cell>
          <cell r="I156" t="str">
            <v>CAÑAS</v>
          </cell>
          <cell r="J156" t="str">
            <v>CAÑAS</v>
          </cell>
          <cell r="K156" t="str">
            <v>TRES LEONES</v>
          </cell>
          <cell r="L156">
            <v>168</v>
          </cell>
          <cell r="M156" t="str">
            <v>CIA EMBOTELLADORA 3LEONES (168)</v>
          </cell>
          <cell r="N156">
            <v>2</v>
          </cell>
          <cell r="O156">
            <v>5</v>
          </cell>
          <cell r="P156">
            <v>12</v>
          </cell>
          <cell r="Q156">
            <v>12</v>
          </cell>
          <cell r="R156">
            <v>3</v>
          </cell>
          <cell r="S156">
            <v>6</v>
          </cell>
          <cell r="T156">
            <v>11</v>
          </cell>
          <cell r="U156">
            <v>13</v>
          </cell>
          <cell r="V156">
            <v>0</v>
          </cell>
          <cell r="W156">
            <v>3</v>
          </cell>
          <cell r="X156">
            <v>6</v>
          </cell>
          <cell r="Y156">
            <v>7</v>
          </cell>
          <cell r="Z156">
            <v>0</v>
          </cell>
          <cell r="AA156">
            <v>0</v>
          </cell>
          <cell r="AB156">
            <v>6</v>
          </cell>
          <cell r="AC156">
            <v>7</v>
          </cell>
          <cell r="AD156">
            <v>1</v>
          </cell>
          <cell r="AE156">
            <v>4</v>
          </cell>
          <cell r="AF156">
            <v>7</v>
          </cell>
          <cell r="AG156">
            <v>5</v>
          </cell>
          <cell r="AH156">
            <v>0</v>
          </cell>
          <cell r="AI156">
            <v>3</v>
          </cell>
          <cell r="AJ156">
            <v>12</v>
          </cell>
          <cell r="AK156">
            <v>17</v>
          </cell>
          <cell r="AL156">
            <v>13</v>
          </cell>
          <cell r="AM156">
            <v>5</v>
          </cell>
          <cell r="AN156">
            <v>14</v>
          </cell>
          <cell r="AO156">
            <v>4</v>
          </cell>
          <cell r="AP156">
            <v>30</v>
          </cell>
          <cell r="AQ156">
            <v>39.230769230769234</v>
          </cell>
          <cell r="AR156">
            <v>55.714285714285715</v>
          </cell>
          <cell r="AS156">
            <v>21.428571428571431</v>
          </cell>
          <cell r="AT156">
            <v>84</v>
          </cell>
          <cell r="AU156">
            <v>40</v>
          </cell>
          <cell r="AV156">
            <v>24549.999980000001</v>
          </cell>
          <cell r="AW156">
            <v>24601.443790000001</v>
          </cell>
          <cell r="AX156">
            <v>28900</v>
          </cell>
          <cell r="AY156">
            <v>0.17718941032764923</v>
          </cell>
          <cell r="AZ156">
            <v>0.15051903183391002</v>
          </cell>
          <cell r="BA156">
            <v>28500</v>
          </cell>
          <cell r="BB156">
            <v>3</v>
          </cell>
          <cell r="BC156">
            <v>0.16089613129197233</v>
          </cell>
          <cell r="BD156">
            <v>0.13859649192982454</v>
          </cell>
          <cell r="BE156">
            <v>27900</v>
          </cell>
          <cell r="BF156">
            <v>6</v>
          </cell>
          <cell r="BG156">
            <v>0.13645621273845721</v>
          </cell>
          <cell r="BH156">
            <v>0.12007168530465948</v>
          </cell>
        </row>
        <row r="157">
          <cell r="B157" t="str">
            <v>22073</v>
          </cell>
          <cell r="C157" t="str">
            <v>7840027620002</v>
          </cell>
          <cell r="D157" t="str">
            <v>CAÑA TUBO PREMIUM 12años 750ml TRES LEONES</v>
          </cell>
          <cell r="E157">
            <v>6</v>
          </cell>
          <cell r="F157" t="str">
            <v>BEBIDAS</v>
          </cell>
          <cell r="G157" t="str">
            <v>BEBIDAS</v>
          </cell>
          <cell r="H157" t="str">
            <v>BEBIDAS C/ ALCOHOL</v>
          </cell>
          <cell r="I157" t="str">
            <v>CAÑAS</v>
          </cell>
          <cell r="J157" t="str">
            <v>CAÑAS</v>
          </cell>
          <cell r="K157" t="str">
            <v>TRES LEONES</v>
          </cell>
          <cell r="L157">
            <v>168</v>
          </cell>
          <cell r="M157" t="str">
            <v>CIA EMBOTELLADORA 3LEONES (168)</v>
          </cell>
          <cell r="N157">
            <v>0</v>
          </cell>
          <cell r="O157">
            <v>9</v>
          </cell>
          <cell r="P157">
            <v>2</v>
          </cell>
          <cell r="Q157">
            <v>5</v>
          </cell>
          <cell r="R157">
            <v>2</v>
          </cell>
          <cell r="S157">
            <v>11</v>
          </cell>
          <cell r="T157">
            <v>3</v>
          </cell>
          <cell r="U157">
            <v>7</v>
          </cell>
          <cell r="V157">
            <v>4</v>
          </cell>
          <cell r="W157">
            <v>0</v>
          </cell>
          <cell r="X157">
            <v>8</v>
          </cell>
          <cell r="Y157">
            <v>8</v>
          </cell>
          <cell r="Z157">
            <v>0</v>
          </cell>
          <cell r="AA157">
            <v>6</v>
          </cell>
          <cell r="AB157">
            <v>9</v>
          </cell>
          <cell r="AC157">
            <v>11</v>
          </cell>
          <cell r="AD157">
            <v>5</v>
          </cell>
          <cell r="AE157">
            <v>4</v>
          </cell>
          <cell r="AF157">
            <v>13</v>
          </cell>
          <cell r="AG157">
            <v>16</v>
          </cell>
          <cell r="AH157">
            <v>0</v>
          </cell>
          <cell r="AI157">
            <v>4</v>
          </cell>
          <cell r="AJ157">
            <v>12</v>
          </cell>
          <cell r="AK157">
            <v>16</v>
          </cell>
          <cell r="AL157">
            <v>15</v>
          </cell>
          <cell r="AM157">
            <v>6</v>
          </cell>
          <cell r="AN157">
            <v>11</v>
          </cell>
          <cell r="AO157">
            <v>5</v>
          </cell>
          <cell r="AP157">
            <v>72</v>
          </cell>
          <cell r="AQ157">
            <v>68.571428571428569</v>
          </cell>
          <cell r="AR157">
            <v>56.25</v>
          </cell>
          <cell r="AS157">
            <v>16.363636363636363</v>
          </cell>
          <cell r="AT157">
            <v>20.625</v>
          </cell>
          <cell r="AU157">
            <v>37.5</v>
          </cell>
          <cell r="AV157">
            <v>36800.000050000002</v>
          </cell>
          <cell r="AW157">
            <v>36958.07346</v>
          </cell>
          <cell r="AX157">
            <v>45900</v>
          </cell>
          <cell r="AY157">
            <v>0.2472826070009746</v>
          </cell>
          <cell r="AZ157">
            <v>0.19825707952069713</v>
          </cell>
          <cell r="BA157">
            <v>44900</v>
          </cell>
          <cell r="BB157">
            <v>3</v>
          </cell>
          <cell r="BC157">
            <v>0.22010869399441746</v>
          </cell>
          <cell r="BD157">
            <v>0.18040088975501109</v>
          </cell>
          <cell r="BE157">
            <v>43900</v>
          </cell>
          <cell r="BF157">
            <v>6</v>
          </cell>
          <cell r="BG157">
            <v>0.19293478098786032</v>
          </cell>
          <cell r="BH157">
            <v>0.16173120615034164</v>
          </cell>
        </row>
        <row r="158">
          <cell r="B158" t="str">
            <v>28295</v>
          </cell>
          <cell r="C158" t="str">
            <v>7840027640093</v>
          </cell>
          <cell r="D158" t="str">
            <v>CARRULIM 200ml TRES LEONES</v>
          </cell>
          <cell r="E158">
            <v>24</v>
          </cell>
          <cell r="F158" t="str">
            <v>BEBIDAS</v>
          </cell>
          <cell r="G158" t="str">
            <v>BEBIDAS</v>
          </cell>
          <cell r="H158" t="str">
            <v>BEBIDAS C/ ALCOHOL</v>
          </cell>
          <cell r="I158" t="str">
            <v>CAÑAS</v>
          </cell>
          <cell r="J158" t="str">
            <v>CAÑAS</v>
          </cell>
          <cell r="K158" t="str">
            <v>TRES LEONES</v>
          </cell>
          <cell r="L158">
            <v>168</v>
          </cell>
          <cell r="M158" t="str">
            <v>CIA EMBOTELLADORA 3LEONES (168)</v>
          </cell>
          <cell r="N158">
            <v>2</v>
          </cell>
          <cell r="O158">
            <v>0</v>
          </cell>
          <cell r="P158">
            <v>0</v>
          </cell>
          <cell r="Q158">
            <v>0</v>
          </cell>
          <cell r="R158">
            <v>13</v>
          </cell>
          <cell r="S158">
            <v>14</v>
          </cell>
          <cell r="T158">
            <v>0</v>
          </cell>
          <cell r="U158">
            <v>0</v>
          </cell>
          <cell r="V158">
            <v>13</v>
          </cell>
          <cell r="W158">
            <v>8</v>
          </cell>
          <cell r="X158">
            <v>6</v>
          </cell>
          <cell r="Y158">
            <v>2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1</v>
          </cell>
          <cell r="AE158">
            <v>4</v>
          </cell>
          <cell r="AF158">
            <v>18</v>
          </cell>
          <cell r="AG158">
            <v>21</v>
          </cell>
          <cell r="AH158">
            <v>0</v>
          </cell>
          <cell r="AI158">
            <v>0</v>
          </cell>
          <cell r="AJ158">
            <v>108</v>
          </cell>
          <cell r="AK158">
            <v>-1</v>
          </cell>
          <cell r="AL158">
            <v>6</v>
          </cell>
          <cell r="AM158">
            <v>80</v>
          </cell>
          <cell r="AN158">
            <v>58</v>
          </cell>
          <cell r="AO158">
            <v>0</v>
          </cell>
          <cell r="AP158" t="str">
            <v>SV</v>
          </cell>
          <cell r="AQ158" t="str">
            <v>Q</v>
          </cell>
          <cell r="AR158">
            <v>90</v>
          </cell>
          <cell r="AS158" t="str">
            <v>SV</v>
          </cell>
          <cell r="AT158">
            <v>82.857142857142861</v>
          </cell>
          <cell r="AU158" t="str">
            <v>Q</v>
          </cell>
          <cell r="AV158">
            <v>4000.000004</v>
          </cell>
          <cell r="AW158">
            <v>3999.9999600000001</v>
          </cell>
          <cell r="AX158">
            <v>4500</v>
          </cell>
          <cell r="AY158">
            <v>0.12499999887499991</v>
          </cell>
          <cell r="AZ158">
            <v>0.11111111022222223</v>
          </cell>
          <cell r="BA158">
            <v>4350</v>
          </cell>
          <cell r="BB158">
            <v>6</v>
          </cell>
          <cell r="BC158">
            <v>8.7499998912500043E-2</v>
          </cell>
          <cell r="BD158">
            <v>8.0459769195402306E-2</v>
          </cell>
          <cell r="BE158">
            <v>4250</v>
          </cell>
          <cell r="BF158">
            <v>24</v>
          </cell>
          <cell r="BG158">
            <v>6.2499998937499912E-2</v>
          </cell>
          <cell r="BH158">
            <v>5.8823528470588235E-2</v>
          </cell>
        </row>
        <row r="159">
          <cell r="B159" t="str">
            <v>4350</v>
          </cell>
          <cell r="C159" t="str">
            <v>7840027290007</v>
          </cell>
          <cell r="D159" t="str">
            <v>COGÑAC 425ml TRES LEONES</v>
          </cell>
          <cell r="E159">
            <v>24</v>
          </cell>
          <cell r="F159" t="str">
            <v>BEBIDAS</v>
          </cell>
          <cell r="G159" t="str">
            <v>BEBIDAS</v>
          </cell>
          <cell r="H159" t="str">
            <v>BEBIDAS C/ ALCOHOL</v>
          </cell>
          <cell r="I159" t="str">
            <v>CAÑAS</v>
          </cell>
          <cell r="J159" t="str">
            <v>CAÑAS</v>
          </cell>
          <cell r="K159" t="str">
            <v>TRES LEONES</v>
          </cell>
          <cell r="L159">
            <v>168</v>
          </cell>
          <cell r="M159" t="str">
            <v>CIA EMBOTELLADORA 3LEONES (168)</v>
          </cell>
          <cell r="N159">
            <v>0</v>
          </cell>
          <cell r="O159">
            <v>15</v>
          </cell>
          <cell r="P159">
            <v>9</v>
          </cell>
          <cell r="Q159">
            <v>12</v>
          </cell>
          <cell r="R159">
            <v>15</v>
          </cell>
          <cell r="S159">
            <v>8</v>
          </cell>
          <cell r="T159">
            <v>10</v>
          </cell>
          <cell r="U159">
            <v>12</v>
          </cell>
          <cell r="V159">
            <v>12</v>
          </cell>
          <cell r="W159">
            <v>1</v>
          </cell>
          <cell r="X159">
            <v>8</v>
          </cell>
          <cell r="Y159">
            <v>6</v>
          </cell>
          <cell r="Z159">
            <v>2</v>
          </cell>
          <cell r="AA159">
            <v>2</v>
          </cell>
          <cell r="AB159">
            <v>2</v>
          </cell>
          <cell r="AC159">
            <v>0</v>
          </cell>
          <cell r="AD159">
            <v>2</v>
          </cell>
          <cell r="AE159">
            <v>3</v>
          </cell>
          <cell r="AF159">
            <v>2</v>
          </cell>
          <cell r="AG159">
            <v>8</v>
          </cell>
          <cell r="AH159">
            <v>0</v>
          </cell>
          <cell r="AI159">
            <v>3</v>
          </cell>
          <cell r="AJ159">
            <v>32</v>
          </cell>
          <cell r="AK159">
            <v>26</v>
          </cell>
          <cell r="AL159">
            <v>27</v>
          </cell>
          <cell r="AM159">
            <v>13</v>
          </cell>
          <cell r="AN159">
            <v>13</v>
          </cell>
          <cell r="AO159">
            <v>6</v>
          </cell>
          <cell r="AP159">
            <v>80</v>
          </cell>
          <cell r="AQ159">
            <v>65</v>
          </cell>
          <cell r="AR159">
            <v>135</v>
          </cell>
          <cell r="AS159" t="str">
            <v>SV</v>
          </cell>
          <cell r="AT159">
            <v>48.75</v>
          </cell>
          <cell r="AU159">
            <v>60</v>
          </cell>
          <cell r="AV159">
            <v>3400.0000100000002</v>
          </cell>
          <cell r="AW159">
            <v>3416.1669299999999</v>
          </cell>
          <cell r="AX159">
            <v>3950</v>
          </cell>
          <cell r="AY159">
            <v>0.16176470246539787</v>
          </cell>
          <cell r="AZ159">
            <v>0.1392405037974683</v>
          </cell>
          <cell r="BA159">
            <v>3850</v>
          </cell>
          <cell r="BB159">
            <v>6</v>
          </cell>
          <cell r="BC159">
            <v>0.13235293784602065</v>
          </cell>
          <cell r="BD159">
            <v>0.11688311428571423</v>
          </cell>
          <cell r="BE159">
            <v>3750</v>
          </cell>
          <cell r="BF159">
            <v>12</v>
          </cell>
          <cell r="BG159">
            <v>0.10294117322664365</v>
          </cell>
          <cell r="BH159">
            <v>9.3333330666666617E-2</v>
          </cell>
        </row>
        <row r="160">
          <cell r="B160" t="str">
            <v>4349</v>
          </cell>
          <cell r="C160" t="str">
            <v>7840027150004</v>
          </cell>
          <cell r="D160" t="str">
            <v>COGÑAC 920ml TRES LEONES</v>
          </cell>
          <cell r="E160">
            <v>12</v>
          </cell>
          <cell r="F160" t="str">
            <v>BEBIDAS</v>
          </cell>
          <cell r="G160" t="str">
            <v>BEBIDAS</v>
          </cell>
          <cell r="H160" t="str">
            <v>BEBIDAS C/ ALCOHOL</v>
          </cell>
          <cell r="I160" t="str">
            <v>CAÑAS</v>
          </cell>
          <cell r="J160" t="str">
            <v>CAÑAS</v>
          </cell>
          <cell r="K160" t="str">
            <v>TRES LEONES</v>
          </cell>
          <cell r="L160">
            <v>168</v>
          </cell>
          <cell r="M160" t="str">
            <v>CIA EMBOTELLADORA 3LEONES (168)</v>
          </cell>
          <cell r="N160">
            <v>3</v>
          </cell>
          <cell r="O160">
            <v>9</v>
          </cell>
          <cell r="P160">
            <v>9</v>
          </cell>
          <cell r="Q160">
            <v>2</v>
          </cell>
          <cell r="R160">
            <v>0</v>
          </cell>
          <cell r="S160">
            <v>12</v>
          </cell>
          <cell r="T160">
            <v>10</v>
          </cell>
          <cell r="U160">
            <v>22</v>
          </cell>
          <cell r="V160">
            <v>0</v>
          </cell>
          <cell r="W160">
            <v>5</v>
          </cell>
          <cell r="X160">
            <v>4</v>
          </cell>
          <cell r="Y160">
            <v>2</v>
          </cell>
          <cell r="Z160">
            <v>0</v>
          </cell>
          <cell r="AA160">
            <v>5</v>
          </cell>
          <cell r="AB160">
            <v>20</v>
          </cell>
          <cell r="AC160">
            <v>19</v>
          </cell>
          <cell r="AD160">
            <v>0</v>
          </cell>
          <cell r="AE160">
            <v>10</v>
          </cell>
          <cell r="AF160">
            <v>4</v>
          </cell>
          <cell r="AG160">
            <v>4</v>
          </cell>
          <cell r="AH160">
            <v>0</v>
          </cell>
          <cell r="AI160">
            <v>2</v>
          </cell>
          <cell r="AJ160">
            <v>35</v>
          </cell>
          <cell r="AK160">
            <v>0</v>
          </cell>
          <cell r="AL160">
            <v>8</v>
          </cell>
          <cell r="AM160">
            <v>22</v>
          </cell>
          <cell r="AN160">
            <v>21</v>
          </cell>
          <cell r="AO160">
            <v>12</v>
          </cell>
          <cell r="AP160">
            <v>525</v>
          </cell>
          <cell r="AQ160" t="str">
            <v>Q</v>
          </cell>
          <cell r="AR160">
            <v>120</v>
          </cell>
          <cell r="AS160">
            <v>34.736842105263158</v>
          </cell>
          <cell r="AT160">
            <v>157.5</v>
          </cell>
          <cell r="AU160">
            <v>180</v>
          </cell>
          <cell r="AV160">
            <v>5450</v>
          </cell>
          <cell r="AW160">
            <v>5524.0556800000004</v>
          </cell>
          <cell r="AX160">
            <v>6250</v>
          </cell>
          <cell r="AY160">
            <v>0.14678899082568808</v>
          </cell>
          <cell r="AZ160">
            <v>0.128</v>
          </cell>
          <cell r="BA160">
            <v>6150</v>
          </cell>
          <cell r="BB160">
            <v>6</v>
          </cell>
          <cell r="BC160">
            <v>0.12844036697247696</v>
          </cell>
          <cell r="BD160">
            <v>0.11382113821138211</v>
          </cell>
          <cell r="BE160">
            <v>5990</v>
          </cell>
          <cell r="BF160">
            <v>12</v>
          </cell>
          <cell r="BG160">
            <v>9.9082568807339344E-2</v>
          </cell>
          <cell r="BH160">
            <v>9.0150250417362271E-2</v>
          </cell>
        </row>
        <row r="161">
          <cell r="B161" t="str">
            <v>8495</v>
          </cell>
          <cell r="C161" t="str">
            <v>7840029867818</v>
          </cell>
          <cell r="D161" t="str">
            <v>CAÑA ETIQUETA NEGRA 500ml OLD TRADI.</v>
          </cell>
          <cell r="E161">
            <v>12</v>
          </cell>
          <cell r="F161" t="str">
            <v>BEBIDAS</v>
          </cell>
          <cell r="G161" t="str">
            <v>BEBIDAS</v>
          </cell>
          <cell r="H161" t="str">
            <v>BEBIDAS C/ ALCOHOL</v>
          </cell>
          <cell r="I161" t="str">
            <v>CAÑAS</v>
          </cell>
          <cell r="J161" t="str">
            <v>CAÑAS</v>
          </cell>
          <cell r="K161" t="str">
            <v>OLD TRADI</v>
          </cell>
          <cell r="L161">
            <v>27</v>
          </cell>
          <cell r="M161" t="str">
            <v>A.J. S.A. CALIDAD ANTE TODO (27)</v>
          </cell>
          <cell r="N161">
            <v>0</v>
          </cell>
          <cell r="O161">
            <v>0</v>
          </cell>
          <cell r="P161">
            <v>25</v>
          </cell>
          <cell r="Q161">
            <v>24</v>
          </cell>
          <cell r="R161">
            <v>19</v>
          </cell>
          <cell r="S161">
            <v>14</v>
          </cell>
          <cell r="T161">
            <v>39</v>
          </cell>
          <cell r="U161">
            <v>45</v>
          </cell>
          <cell r="V161">
            <v>1</v>
          </cell>
          <cell r="W161">
            <v>16</v>
          </cell>
          <cell r="X161">
            <v>19</v>
          </cell>
          <cell r="Y161">
            <v>19</v>
          </cell>
          <cell r="Z161">
            <v>6</v>
          </cell>
          <cell r="AA161">
            <v>3</v>
          </cell>
          <cell r="AB161">
            <v>0</v>
          </cell>
          <cell r="AC161">
            <v>0</v>
          </cell>
          <cell r="AD161">
            <v>4</v>
          </cell>
          <cell r="AE161">
            <v>8</v>
          </cell>
          <cell r="AF161">
            <v>19</v>
          </cell>
          <cell r="AG161">
            <v>33</v>
          </cell>
          <cell r="AH161">
            <v>1</v>
          </cell>
          <cell r="AI161">
            <v>10</v>
          </cell>
          <cell r="AJ161">
            <v>16</v>
          </cell>
          <cell r="AK161">
            <v>31</v>
          </cell>
          <cell r="AL161">
            <v>30</v>
          </cell>
          <cell r="AM161">
            <v>12</v>
          </cell>
          <cell r="AN161">
            <v>9</v>
          </cell>
          <cell r="AO161">
            <v>11</v>
          </cell>
          <cell r="AP161">
            <v>20</v>
          </cell>
          <cell r="AQ161">
            <v>20.666666666666668</v>
          </cell>
          <cell r="AR161">
            <v>47.368421052631582</v>
          </cell>
          <cell r="AS161" t="str">
            <v>SV</v>
          </cell>
          <cell r="AT161">
            <v>8.1818181818181817</v>
          </cell>
          <cell r="AU161">
            <v>33</v>
          </cell>
          <cell r="AV161">
            <v>10098</v>
          </cell>
          <cell r="AW161">
            <v>10008.25606</v>
          </cell>
          <cell r="AX161">
            <v>11500</v>
          </cell>
          <cell r="AY161">
            <v>0.13883937413349168</v>
          </cell>
          <cell r="AZ161">
            <v>0.12191304347826087</v>
          </cell>
          <cell r="BA161">
            <v>11250</v>
          </cell>
          <cell r="BB161">
            <v>3</v>
          </cell>
          <cell r="BC161">
            <v>0.11408199643493755</v>
          </cell>
          <cell r="BD161">
            <v>0.1024</v>
          </cell>
          <cell r="BE161">
            <v>10900</v>
          </cell>
          <cell r="BF161">
            <v>6</v>
          </cell>
          <cell r="BG161">
            <v>7.9421667656961681E-2</v>
          </cell>
          <cell r="BH161">
            <v>7.3577981651376148E-2</v>
          </cell>
        </row>
        <row r="162">
          <cell r="B162" t="str">
            <v>4907</v>
          </cell>
          <cell r="C162" t="str">
            <v>7840029867801</v>
          </cell>
          <cell r="D162" t="str">
            <v>CAÑA ETIQUETA NEGRA 750ml OLD TRADI</v>
          </cell>
          <cell r="E162">
            <v>12</v>
          </cell>
          <cell r="F162" t="str">
            <v>BEBIDAS</v>
          </cell>
          <cell r="G162" t="str">
            <v>BEBIDAS</v>
          </cell>
          <cell r="H162" t="str">
            <v>BEBIDAS C/ ALCOHOL</v>
          </cell>
          <cell r="I162" t="str">
            <v>CAÑAS</v>
          </cell>
          <cell r="J162" t="str">
            <v>CAÑAS</v>
          </cell>
          <cell r="K162" t="str">
            <v>OLD TRADI</v>
          </cell>
          <cell r="L162">
            <v>27</v>
          </cell>
          <cell r="M162" t="str">
            <v>A.J. S.A. CALIDAD ANTE TODO (27)</v>
          </cell>
          <cell r="N162">
            <v>16</v>
          </cell>
          <cell r="O162">
            <v>8</v>
          </cell>
          <cell r="P162">
            <v>23</v>
          </cell>
          <cell r="Q162">
            <v>21</v>
          </cell>
          <cell r="R162">
            <v>26</v>
          </cell>
          <cell r="S162">
            <v>30</v>
          </cell>
          <cell r="T162">
            <v>27</v>
          </cell>
          <cell r="U162">
            <v>41</v>
          </cell>
          <cell r="V162">
            <v>14</v>
          </cell>
          <cell r="W162">
            <v>12</v>
          </cell>
          <cell r="X162">
            <v>16</v>
          </cell>
          <cell r="Y162">
            <v>25</v>
          </cell>
          <cell r="Z162">
            <v>9</v>
          </cell>
          <cell r="AA162">
            <v>6</v>
          </cell>
          <cell r="AB162">
            <v>1</v>
          </cell>
          <cell r="AC162">
            <v>10</v>
          </cell>
          <cell r="AD162">
            <v>11</v>
          </cell>
          <cell r="AE162">
            <v>16</v>
          </cell>
          <cell r="AF162">
            <v>39</v>
          </cell>
          <cell r="AG162">
            <v>32</v>
          </cell>
          <cell r="AH162">
            <v>2</v>
          </cell>
          <cell r="AI162">
            <v>5</v>
          </cell>
          <cell r="AJ162">
            <v>13</v>
          </cell>
          <cell r="AK162">
            <v>15</v>
          </cell>
          <cell r="AL162">
            <v>1</v>
          </cell>
          <cell r="AM162">
            <v>19</v>
          </cell>
          <cell r="AN162">
            <v>29</v>
          </cell>
          <cell r="AO162">
            <v>10</v>
          </cell>
          <cell r="AP162">
            <v>18.571428571428573</v>
          </cell>
          <cell r="AQ162">
            <v>10.97560975609756</v>
          </cell>
          <cell r="AR162">
            <v>1.2</v>
          </cell>
          <cell r="AS162">
            <v>57</v>
          </cell>
          <cell r="AT162">
            <v>27.1875</v>
          </cell>
          <cell r="AU162">
            <v>60</v>
          </cell>
          <cell r="AV162">
            <v>14493</v>
          </cell>
          <cell r="AW162">
            <v>14277.477279999999</v>
          </cell>
          <cell r="AX162">
            <v>16500</v>
          </cell>
          <cell r="AY162">
            <v>0.13848064582902087</v>
          </cell>
          <cell r="AZ162">
            <v>0.12163636363636364</v>
          </cell>
          <cell r="BA162">
            <v>15900</v>
          </cell>
          <cell r="BB162">
            <v>3</v>
          </cell>
          <cell r="BC162">
            <v>9.7081349617056611E-2</v>
          </cell>
          <cell r="BD162">
            <v>8.8490566037735849E-2</v>
          </cell>
          <cell r="BE162">
            <v>15250</v>
          </cell>
          <cell r="BF162">
            <v>6</v>
          </cell>
          <cell r="BG162">
            <v>5.223211205409517E-2</v>
          </cell>
          <cell r="BH162">
            <v>4.9639344262295083E-2</v>
          </cell>
        </row>
        <row r="163">
          <cell r="B163" t="str">
            <v>28457</v>
          </cell>
          <cell r="C163" t="str">
            <v>7840002030369</v>
          </cell>
          <cell r="D163" t="str">
            <v>CAÑA ROJA 450ml ARISTOCRATA</v>
          </cell>
          <cell r="E163">
            <v>12</v>
          </cell>
          <cell r="F163" t="str">
            <v>BEBIDAS</v>
          </cell>
          <cell r="G163" t="str">
            <v>BEBIDAS</v>
          </cell>
          <cell r="H163" t="str">
            <v>BEBIDAS C/ ALCOHOL</v>
          </cell>
          <cell r="I163" t="str">
            <v>CAÑAS</v>
          </cell>
          <cell r="J163" t="str">
            <v>CAÑAS</v>
          </cell>
          <cell r="K163" t="str">
            <v>ARISTOCRATA</v>
          </cell>
          <cell r="L163">
            <v>66</v>
          </cell>
          <cell r="M163" t="str">
            <v>CODISA SA (66)</v>
          </cell>
          <cell r="N163">
            <v>188</v>
          </cell>
          <cell r="O163">
            <v>241</v>
          </cell>
          <cell r="P163">
            <v>257</v>
          </cell>
          <cell r="Q163">
            <v>360</v>
          </cell>
          <cell r="R163">
            <v>381</v>
          </cell>
          <cell r="S163">
            <v>510</v>
          </cell>
          <cell r="T163">
            <v>427</v>
          </cell>
          <cell r="U163">
            <v>403</v>
          </cell>
          <cell r="V163">
            <v>56</v>
          </cell>
          <cell r="W163">
            <v>51</v>
          </cell>
          <cell r="X163">
            <v>351</v>
          </cell>
          <cell r="Y163">
            <v>0</v>
          </cell>
          <cell r="Z163">
            <v>68</v>
          </cell>
          <cell r="AA163">
            <v>72</v>
          </cell>
          <cell r="AB163">
            <v>75</v>
          </cell>
          <cell r="AC163">
            <v>96</v>
          </cell>
          <cell r="AD163">
            <v>53</v>
          </cell>
          <cell r="AE163">
            <v>77</v>
          </cell>
          <cell r="AF163">
            <v>68</v>
          </cell>
          <cell r="AG163">
            <v>181</v>
          </cell>
          <cell r="AH163">
            <v>0</v>
          </cell>
          <cell r="AI163">
            <v>0</v>
          </cell>
          <cell r="AJ163">
            <v>494</v>
          </cell>
          <cell r="AK163">
            <v>8</v>
          </cell>
          <cell r="AL163">
            <v>2</v>
          </cell>
          <cell r="AM163">
            <v>443</v>
          </cell>
          <cell r="AN163">
            <v>514</v>
          </cell>
          <cell r="AO163">
            <v>240</v>
          </cell>
          <cell r="AP163">
            <v>41.166666666666664</v>
          </cell>
          <cell r="AQ163">
            <v>0.59553349875930517</v>
          </cell>
          <cell r="AR163" t="str">
            <v>SV</v>
          </cell>
          <cell r="AS163">
            <v>138.4375</v>
          </cell>
          <cell r="AT163">
            <v>85.193370165745861</v>
          </cell>
          <cell r="AU163" t="str">
            <v>SV</v>
          </cell>
          <cell r="AV163">
            <v>1500.0000399999999</v>
          </cell>
          <cell r="AW163">
            <v>1505.3385599999999</v>
          </cell>
          <cell r="AX163">
            <v>3150</v>
          </cell>
          <cell r="AY163">
            <v>1.0999999440000017</v>
          </cell>
          <cell r="AZ163">
            <v>0.52380951111111118</v>
          </cell>
          <cell r="BA163">
            <v>3090</v>
          </cell>
          <cell r="BB163">
            <v>6</v>
          </cell>
          <cell r="BC163">
            <v>1.0599999450666684</v>
          </cell>
          <cell r="BD163">
            <v>0.51456309385113275</v>
          </cell>
          <cell r="BE163">
            <v>2950</v>
          </cell>
          <cell r="BF163">
            <v>12</v>
          </cell>
          <cell r="BG163">
            <v>0.96666661422222377</v>
          </cell>
          <cell r="BH163">
            <v>0.49152541016949158</v>
          </cell>
        </row>
        <row r="164">
          <cell r="B164" t="str">
            <v>28456</v>
          </cell>
          <cell r="C164" t="str">
            <v>7840002030352</v>
          </cell>
          <cell r="D164" t="str">
            <v>PACK RESERVA ESPECIAL 750ml 16 AÑOS ARISTOCRATA</v>
          </cell>
          <cell r="E164">
            <v>1</v>
          </cell>
          <cell r="F164" t="str">
            <v>BEBIDAS</v>
          </cell>
          <cell r="G164" t="str">
            <v>BEBIDAS</v>
          </cell>
          <cell r="H164" t="str">
            <v>BEBIDAS C/ ALCOHOL</v>
          </cell>
          <cell r="I164" t="str">
            <v>CAÑAS</v>
          </cell>
          <cell r="J164" t="str">
            <v>CAÑAS</v>
          </cell>
          <cell r="K164" t="str">
            <v>ARISTOCRATA</v>
          </cell>
          <cell r="L164">
            <v>66</v>
          </cell>
          <cell r="M164" t="str">
            <v>CODISA SA (66)</v>
          </cell>
          <cell r="N164">
            <v>1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1</v>
          </cell>
          <cell r="Y164">
            <v>1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1</v>
          </cell>
          <cell r="AE164">
            <v>0</v>
          </cell>
          <cell r="AF164">
            <v>0</v>
          </cell>
          <cell r="AG164">
            <v>2</v>
          </cell>
          <cell r="AH164">
            <v>0</v>
          </cell>
          <cell r="AI164">
            <v>0</v>
          </cell>
          <cell r="AJ164">
            <v>2</v>
          </cell>
          <cell r="AK164">
            <v>1</v>
          </cell>
          <cell r="AL164">
            <v>5</v>
          </cell>
          <cell r="AM164">
            <v>1</v>
          </cell>
          <cell r="AN164">
            <v>5</v>
          </cell>
          <cell r="AO164">
            <v>0</v>
          </cell>
          <cell r="AP164" t="str">
            <v>SV</v>
          </cell>
          <cell r="AQ164" t="str">
            <v>SV</v>
          </cell>
          <cell r="AR164">
            <v>150</v>
          </cell>
          <cell r="AS164" t="str">
            <v>SV</v>
          </cell>
          <cell r="AT164">
            <v>75</v>
          </cell>
          <cell r="AU164" t="str">
            <v>Q</v>
          </cell>
          <cell r="AV164">
            <v>104999.99999500001</v>
          </cell>
          <cell r="AW164">
            <v>104463.82881000001</v>
          </cell>
          <cell r="AX164">
            <v>129900</v>
          </cell>
          <cell r="AY164">
            <v>0.23714285720176864</v>
          </cell>
          <cell r="AZ164">
            <v>0.19168591227867587</v>
          </cell>
          <cell r="BA164">
            <v>126900</v>
          </cell>
          <cell r="BB164">
            <v>3</v>
          </cell>
          <cell r="BC164">
            <v>0.20857142862897948</v>
          </cell>
          <cell r="BD164">
            <v>0.1725768321907013</v>
          </cell>
          <cell r="BE164">
            <v>124900</v>
          </cell>
          <cell r="BF164">
            <v>6</v>
          </cell>
          <cell r="BG164">
            <v>0.18952380958045345</v>
          </cell>
          <cell r="BH164">
            <v>0.15932746200960765</v>
          </cell>
        </row>
        <row r="165">
          <cell r="B165" t="str">
            <v>36036</v>
          </cell>
          <cell r="C165" t="str">
            <v>7840002000034</v>
          </cell>
          <cell r="D165" t="str">
            <v>CAÑA EN PET 450ml ARISTOCRATA</v>
          </cell>
          <cell r="E165">
            <v>24</v>
          </cell>
          <cell r="F165" t="str">
            <v>BEBIDAS</v>
          </cell>
          <cell r="G165" t="str">
            <v>BEBIDAS</v>
          </cell>
          <cell r="H165" t="str">
            <v>BEBIDAS C/ ALCOHOL</v>
          </cell>
          <cell r="I165" t="str">
            <v>CAÑAS</v>
          </cell>
          <cell r="J165" t="str">
            <v>CAÑAS</v>
          </cell>
          <cell r="K165" t="str">
            <v>ARISTOCRATA</v>
          </cell>
          <cell r="L165">
            <v>1009</v>
          </cell>
          <cell r="M165" t="str">
            <v>LEKAJA S.R.L. (1009)</v>
          </cell>
          <cell r="N165">
            <v>0</v>
          </cell>
          <cell r="O165">
            <v>0</v>
          </cell>
          <cell r="P165">
            <v>0</v>
          </cell>
          <cell r="Q165">
            <v>12</v>
          </cell>
          <cell r="R165">
            <v>0</v>
          </cell>
          <cell r="S165">
            <v>0</v>
          </cell>
          <cell r="T165">
            <v>0</v>
          </cell>
          <cell r="U165">
            <v>4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17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6</v>
          </cell>
          <cell r="AI165">
            <v>14</v>
          </cell>
          <cell r="AJ165">
            <v>19</v>
          </cell>
          <cell r="AK165">
            <v>24</v>
          </cell>
          <cell r="AL165">
            <v>0</v>
          </cell>
          <cell r="AM165">
            <v>24</v>
          </cell>
          <cell r="AN165">
            <v>0</v>
          </cell>
          <cell r="AO165">
            <v>39</v>
          </cell>
          <cell r="AP165">
            <v>47.5</v>
          </cell>
          <cell r="AQ165">
            <v>180</v>
          </cell>
          <cell r="AR165" t="str">
            <v>Q</v>
          </cell>
          <cell r="AS165" t="str">
            <v>SV</v>
          </cell>
          <cell r="AT165" t="str">
            <v>Q</v>
          </cell>
          <cell r="AU165">
            <v>83.571428571428569</v>
          </cell>
          <cell r="AV165">
            <v>5913</v>
          </cell>
          <cell r="AW165">
            <v>5912.5</v>
          </cell>
          <cell r="AX165">
            <v>6750</v>
          </cell>
          <cell r="AY165">
            <v>0.14155251141552516</v>
          </cell>
          <cell r="AZ165">
            <v>0.124</v>
          </cell>
          <cell r="BA165">
            <v>6550</v>
          </cell>
          <cell r="BB165">
            <v>6</v>
          </cell>
          <cell r="BC165">
            <v>0.1077287332995096</v>
          </cell>
          <cell r="BD165">
            <v>9.7251908396946571E-2</v>
          </cell>
          <cell r="BE165">
            <v>6450</v>
          </cell>
          <cell r="BF165">
            <v>12</v>
          </cell>
          <cell r="BG165">
            <v>9.0816844241501826E-2</v>
          </cell>
          <cell r="BH165">
            <v>8.325581395348837E-2</v>
          </cell>
        </row>
        <row r="166">
          <cell r="B166" t="str">
            <v>4683</v>
          </cell>
          <cell r="C166" t="str">
            <v>7840002020049</v>
          </cell>
          <cell r="D166" t="str">
            <v>CAÑA ETIQUETA AZUL 12A 750ml ARISTOCRATA</v>
          </cell>
          <cell r="E166">
            <v>12</v>
          </cell>
          <cell r="F166" t="str">
            <v>BEBIDAS</v>
          </cell>
          <cell r="G166" t="str">
            <v>BEBIDAS</v>
          </cell>
          <cell r="H166" t="str">
            <v>BEBIDAS C/ ALCOHOL</v>
          </cell>
          <cell r="I166" t="str">
            <v>CAÑAS</v>
          </cell>
          <cell r="J166" t="str">
            <v>CAÑAS</v>
          </cell>
          <cell r="K166" t="str">
            <v>ARISTOCRATA</v>
          </cell>
          <cell r="L166">
            <v>1009</v>
          </cell>
          <cell r="M166" t="str">
            <v>LEKAJA S.R.L. (1009)</v>
          </cell>
          <cell r="N166">
            <v>1</v>
          </cell>
          <cell r="O166">
            <v>0</v>
          </cell>
          <cell r="P166">
            <v>0</v>
          </cell>
          <cell r="Q166">
            <v>1</v>
          </cell>
          <cell r="R166">
            <v>1</v>
          </cell>
          <cell r="S166">
            <v>0</v>
          </cell>
          <cell r="T166">
            <v>2</v>
          </cell>
          <cell r="U166">
            <v>2</v>
          </cell>
          <cell r="V166">
            <v>1</v>
          </cell>
          <cell r="W166">
            <v>0</v>
          </cell>
          <cell r="X166">
            <v>4</v>
          </cell>
          <cell r="Y166">
            <v>4</v>
          </cell>
          <cell r="Z166">
            <v>1</v>
          </cell>
          <cell r="AA166">
            <v>5</v>
          </cell>
          <cell r="AB166">
            <v>2</v>
          </cell>
          <cell r="AC166">
            <v>2</v>
          </cell>
          <cell r="AD166">
            <v>1</v>
          </cell>
          <cell r="AE166">
            <v>4</v>
          </cell>
          <cell r="AF166">
            <v>1</v>
          </cell>
          <cell r="AG166">
            <v>2</v>
          </cell>
          <cell r="AH166">
            <v>0</v>
          </cell>
          <cell r="AI166">
            <v>1</v>
          </cell>
          <cell r="AJ166">
            <v>12</v>
          </cell>
          <cell r="AK166">
            <v>11</v>
          </cell>
          <cell r="AL166">
            <v>0</v>
          </cell>
          <cell r="AM166">
            <v>12</v>
          </cell>
          <cell r="AN166">
            <v>1</v>
          </cell>
          <cell r="AO166">
            <v>24</v>
          </cell>
          <cell r="AP166">
            <v>360</v>
          </cell>
          <cell r="AQ166">
            <v>165</v>
          </cell>
          <cell r="AR166" t="str">
            <v>Q</v>
          </cell>
          <cell r="AS166">
            <v>180</v>
          </cell>
          <cell r="AT166">
            <v>15</v>
          </cell>
          <cell r="AU166">
            <v>720</v>
          </cell>
          <cell r="AV166">
            <v>39959.999969999997</v>
          </cell>
          <cell r="AW166">
            <v>39892.924500000001</v>
          </cell>
          <cell r="AX166">
            <v>44750</v>
          </cell>
          <cell r="AY166">
            <v>0.11986987071061317</v>
          </cell>
          <cell r="AZ166">
            <v>0.10703910681564252</v>
          </cell>
          <cell r="BA166">
            <v>43500</v>
          </cell>
          <cell r="BB166">
            <v>3</v>
          </cell>
          <cell r="BC166">
            <v>8.8588589405847351E-2</v>
          </cell>
          <cell r="BD166">
            <v>8.1379311034482829E-2</v>
          </cell>
          <cell r="BE166">
            <v>42250</v>
          </cell>
          <cell r="BF166">
            <v>6</v>
          </cell>
          <cell r="BG166">
            <v>5.7307308101081533E-2</v>
          </cell>
          <cell r="BH166">
            <v>5.4201184142011902E-2</v>
          </cell>
        </row>
        <row r="167">
          <cell r="B167" t="str">
            <v>8394</v>
          </cell>
          <cell r="C167" t="str">
            <v>78400498</v>
          </cell>
          <cell r="D167" t="str">
            <v>CAÑA ETIQUETA NEGRA 200ml ARISTOCRATA</v>
          </cell>
          <cell r="E167">
            <v>24</v>
          </cell>
          <cell r="F167" t="str">
            <v>BEBIDAS</v>
          </cell>
          <cell r="G167" t="str">
            <v>BEBIDAS</v>
          </cell>
          <cell r="H167" t="str">
            <v>BEBIDAS C/ ALCOHOL</v>
          </cell>
          <cell r="I167" t="str">
            <v>CAÑAS</v>
          </cell>
          <cell r="J167" t="str">
            <v>CAÑAS</v>
          </cell>
          <cell r="K167" t="str">
            <v>ARISTOCRATA</v>
          </cell>
          <cell r="L167">
            <v>1009</v>
          </cell>
          <cell r="M167" t="str">
            <v>LEKAJA S.R.L. (1009)</v>
          </cell>
          <cell r="N167">
            <v>0</v>
          </cell>
          <cell r="O167">
            <v>0</v>
          </cell>
          <cell r="P167">
            <v>0</v>
          </cell>
          <cell r="Q167">
            <v>33</v>
          </cell>
          <cell r="R167">
            <v>23</v>
          </cell>
          <cell r="S167">
            <v>0</v>
          </cell>
          <cell r="T167">
            <v>0</v>
          </cell>
          <cell r="U167">
            <v>106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12</v>
          </cell>
          <cell r="AA167">
            <v>0</v>
          </cell>
          <cell r="AB167">
            <v>0</v>
          </cell>
          <cell r="AC167">
            <v>9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7</v>
          </cell>
          <cell r="AI167">
            <v>19</v>
          </cell>
          <cell r="AJ167">
            <v>102</v>
          </cell>
          <cell r="AK167">
            <v>157</v>
          </cell>
          <cell r="AL167">
            <v>0</v>
          </cell>
          <cell r="AM167">
            <v>163</v>
          </cell>
          <cell r="AN167">
            <v>0</v>
          </cell>
          <cell r="AO167">
            <v>233</v>
          </cell>
          <cell r="AP167">
            <v>92.72727272727272</v>
          </cell>
          <cell r="AQ167">
            <v>44.433962264150942</v>
          </cell>
          <cell r="AR167" t="str">
            <v>Q</v>
          </cell>
          <cell r="AS167">
            <v>543.33333333333337</v>
          </cell>
          <cell r="AT167" t="str">
            <v>Q</v>
          </cell>
          <cell r="AU167">
            <v>367.89473684210526</v>
          </cell>
          <cell r="AV167">
            <v>3655.0000300000002</v>
          </cell>
          <cell r="AW167">
            <v>3651.2395700000002</v>
          </cell>
          <cell r="AX167">
            <v>4150</v>
          </cell>
          <cell r="AY167">
            <v>0.13543090723312523</v>
          </cell>
          <cell r="AZ167">
            <v>0.11927710120481924</v>
          </cell>
          <cell r="BA167">
            <v>4070</v>
          </cell>
          <cell r="BB167">
            <v>6</v>
          </cell>
          <cell r="BC167">
            <v>0.11354308251537826</v>
          </cell>
          <cell r="BD167">
            <v>0.10196559459459456</v>
          </cell>
          <cell r="BE167">
            <v>3950</v>
          </cell>
          <cell r="BF167">
            <v>12</v>
          </cell>
          <cell r="BG167">
            <v>8.0711345438757798E-2</v>
          </cell>
          <cell r="BH167">
            <v>7.4683536708860715E-2</v>
          </cell>
        </row>
        <row r="168">
          <cell r="B168" t="str">
            <v>4685</v>
          </cell>
          <cell r="C168" t="str">
            <v>7840002010019</v>
          </cell>
          <cell r="D168" t="str">
            <v>CAÑA ETIQUETA NEGRA 750ml ARISTOCRATA</v>
          </cell>
          <cell r="E168">
            <v>12</v>
          </cell>
          <cell r="F168" t="str">
            <v>BEBIDAS</v>
          </cell>
          <cell r="G168" t="str">
            <v>BEBIDAS</v>
          </cell>
          <cell r="H168" t="str">
            <v>BEBIDAS C/ ALCOHOL</v>
          </cell>
          <cell r="I168" t="str">
            <v>CAÑAS</v>
          </cell>
          <cell r="J168" t="str">
            <v>CAÑAS</v>
          </cell>
          <cell r="K168" t="str">
            <v>ARISTOCRATA</v>
          </cell>
          <cell r="L168">
            <v>1009</v>
          </cell>
          <cell r="M168" t="str">
            <v>LEKAJA S.R.L. (1009)</v>
          </cell>
          <cell r="N168">
            <v>0</v>
          </cell>
          <cell r="O168">
            <v>0</v>
          </cell>
          <cell r="P168">
            <v>0</v>
          </cell>
          <cell r="Q168">
            <v>5</v>
          </cell>
          <cell r="R168">
            <v>4</v>
          </cell>
          <cell r="S168">
            <v>0</v>
          </cell>
          <cell r="T168">
            <v>0</v>
          </cell>
          <cell r="U168">
            <v>21</v>
          </cell>
          <cell r="V168">
            <v>1</v>
          </cell>
          <cell r="W168">
            <v>3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6</v>
          </cell>
          <cell r="AD168">
            <v>9</v>
          </cell>
          <cell r="AE168">
            <v>0</v>
          </cell>
          <cell r="AF168">
            <v>0</v>
          </cell>
          <cell r="AG168">
            <v>0</v>
          </cell>
          <cell r="AH168">
            <v>4</v>
          </cell>
          <cell r="AI168">
            <v>9</v>
          </cell>
          <cell r="AJ168">
            <v>33</v>
          </cell>
          <cell r="AK168">
            <v>23</v>
          </cell>
          <cell r="AL168">
            <v>0</v>
          </cell>
          <cell r="AM168">
            <v>23</v>
          </cell>
          <cell r="AN168">
            <v>0</v>
          </cell>
          <cell r="AO168">
            <v>18</v>
          </cell>
          <cell r="AP168">
            <v>198</v>
          </cell>
          <cell r="AQ168">
            <v>32.857142857142861</v>
          </cell>
          <cell r="AR168" t="str">
            <v>Q</v>
          </cell>
          <cell r="AS168">
            <v>115</v>
          </cell>
          <cell r="AT168" t="str">
            <v>Q</v>
          </cell>
          <cell r="AU168">
            <v>60</v>
          </cell>
          <cell r="AV168">
            <v>15120.00006</v>
          </cell>
          <cell r="AW168">
            <v>15118.605149999999</v>
          </cell>
          <cell r="AX168">
            <v>16900</v>
          </cell>
          <cell r="AY168">
            <v>0.11772486328945164</v>
          </cell>
          <cell r="AZ168">
            <v>0.10532544023668637</v>
          </cell>
          <cell r="BA168">
            <v>16500</v>
          </cell>
          <cell r="BB168">
            <v>3</v>
          </cell>
          <cell r="BC168">
            <v>9.126983693940538E-2</v>
          </cell>
          <cell r="BD168">
            <v>8.3636359999999979E-2</v>
          </cell>
          <cell r="BE168">
            <v>16250</v>
          </cell>
          <cell r="BF168">
            <v>6</v>
          </cell>
          <cell r="BG168">
            <v>7.4735445470626605E-2</v>
          </cell>
          <cell r="BH168">
            <v>6.9538457846153826E-2</v>
          </cell>
        </row>
        <row r="169">
          <cell r="B169" t="str">
            <v>4687</v>
          </cell>
          <cell r="C169" t="str">
            <v>7840002030116</v>
          </cell>
          <cell r="D169" t="str">
            <v>CAÑA ETIQUETA ROJO 750ml ARISTOCRATA</v>
          </cell>
          <cell r="E169">
            <v>12</v>
          </cell>
          <cell r="F169" t="str">
            <v>BEBIDAS</v>
          </cell>
          <cell r="G169" t="str">
            <v>BEBIDAS</v>
          </cell>
          <cell r="H169" t="str">
            <v>BEBIDAS C/ ALCOHOL</v>
          </cell>
          <cell r="I169" t="str">
            <v>CAÑAS</v>
          </cell>
          <cell r="J169" t="str">
            <v>CAÑAS</v>
          </cell>
          <cell r="K169" t="str">
            <v>ARISTOCRATA</v>
          </cell>
          <cell r="L169">
            <v>1009</v>
          </cell>
          <cell r="M169" t="str">
            <v>LEKAJA S.R.L. (1009)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15</v>
          </cell>
          <cell r="S169">
            <v>0</v>
          </cell>
          <cell r="T169">
            <v>0</v>
          </cell>
          <cell r="U169">
            <v>0</v>
          </cell>
          <cell r="V169">
            <v>5</v>
          </cell>
          <cell r="W169">
            <v>6</v>
          </cell>
          <cell r="X169">
            <v>0</v>
          </cell>
          <cell r="Y169">
            <v>0</v>
          </cell>
          <cell r="Z169">
            <v>5</v>
          </cell>
          <cell r="AA169">
            <v>0</v>
          </cell>
          <cell r="AB169">
            <v>0</v>
          </cell>
          <cell r="AC169">
            <v>0</v>
          </cell>
          <cell r="AD169">
            <v>1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 t="str">
            <v>Q</v>
          </cell>
          <cell r="AQ169" t="str">
            <v>Q</v>
          </cell>
          <cell r="AR169" t="str">
            <v>Q</v>
          </cell>
          <cell r="AS169" t="str">
            <v>Q</v>
          </cell>
          <cell r="AT169" t="str">
            <v>Q</v>
          </cell>
          <cell r="AU169" t="str">
            <v>Q</v>
          </cell>
          <cell r="AV169">
            <v>11987.999980000001</v>
          </cell>
          <cell r="AW169">
            <v>11987.999980000001</v>
          </cell>
          <cell r="AX169">
            <v>13500</v>
          </cell>
          <cell r="AY169">
            <v>0.12612612800488177</v>
          </cell>
          <cell r="AZ169">
            <v>0.11200000148148144</v>
          </cell>
          <cell r="BA169">
            <v>13250</v>
          </cell>
          <cell r="BB169">
            <v>3</v>
          </cell>
          <cell r="BC169">
            <v>0.10527194044923571</v>
          </cell>
          <cell r="BD169">
            <v>9.5245284528301846E-2</v>
          </cell>
          <cell r="BE169">
            <v>12900</v>
          </cell>
          <cell r="BF169">
            <v>6</v>
          </cell>
          <cell r="BG169">
            <v>7.6076077871331416E-2</v>
          </cell>
          <cell r="BH169">
            <v>7.0697675968992207E-2</v>
          </cell>
        </row>
        <row r="170">
          <cell r="B170" t="str">
            <v>36037</v>
          </cell>
          <cell r="C170" t="str">
            <v>7840002030376</v>
          </cell>
          <cell r="D170" t="str">
            <v>CAÑA ROJA 200ml ARISTOCRATA</v>
          </cell>
          <cell r="E170">
            <v>24</v>
          </cell>
          <cell r="F170" t="str">
            <v>BEBIDAS</v>
          </cell>
          <cell r="G170" t="str">
            <v>BEBIDAS</v>
          </cell>
          <cell r="H170" t="str">
            <v>BEBIDAS C/ ALCOHOL</v>
          </cell>
          <cell r="I170" t="str">
            <v>CAÑAS</v>
          </cell>
          <cell r="J170" t="str">
            <v>CAÑAS</v>
          </cell>
          <cell r="K170" t="str">
            <v>ARISTOCRATA</v>
          </cell>
          <cell r="L170">
            <v>1009</v>
          </cell>
          <cell r="M170" t="str">
            <v>LEKAJA S.R.L. (1009)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 t="str">
            <v>Q</v>
          </cell>
          <cell r="AQ170" t="str">
            <v>Q</v>
          </cell>
          <cell r="AR170" t="str">
            <v>Q</v>
          </cell>
          <cell r="AS170" t="str">
            <v>Q</v>
          </cell>
          <cell r="AT170" t="str">
            <v>Q</v>
          </cell>
          <cell r="AU170" t="str">
            <v>Q</v>
          </cell>
          <cell r="AV170">
            <v>1499.0000299999999</v>
          </cell>
          <cell r="AW170">
            <v>1498.99992</v>
          </cell>
          <cell r="AX170">
            <v>1700</v>
          </cell>
          <cell r="AY170">
            <v>0.13408937023170053</v>
          </cell>
          <cell r="AZ170">
            <v>0.11823527647058828</v>
          </cell>
          <cell r="BA170">
            <v>1650</v>
          </cell>
          <cell r="BB170">
            <v>6</v>
          </cell>
          <cell r="BC170">
            <v>0.10073380051900349</v>
          </cell>
          <cell r="BD170">
            <v>9.1515133333333373E-2</v>
          </cell>
          <cell r="BE170">
            <v>1600</v>
          </cell>
          <cell r="BF170">
            <v>12</v>
          </cell>
          <cell r="BG170">
            <v>6.7378230806306227E-2</v>
          </cell>
          <cell r="BH170">
            <v>6.3124981250000045E-2</v>
          </cell>
        </row>
        <row r="171">
          <cell r="B171" t="str">
            <v>3465</v>
          </cell>
          <cell r="C171" t="str">
            <v>78400528</v>
          </cell>
          <cell r="D171" t="str">
            <v>CAÑA AÑEJADA 200ml FORTIN</v>
          </cell>
          <cell r="E171">
            <v>24</v>
          </cell>
          <cell r="F171" t="str">
            <v>BEBIDAS</v>
          </cell>
          <cell r="G171" t="str">
            <v>BEBIDAS</v>
          </cell>
          <cell r="H171" t="str">
            <v>BEBIDAS C/ ALCOHOL</v>
          </cell>
          <cell r="I171" t="str">
            <v>CAÑAS</v>
          </cell>
          <cell r="J171" t="str">
            <v>CAÑAS</v>
          </cell>
          <cell r="K171" t="str">
            <v>FORTIN</v>
          </cell>
          <cell r="L171">
            <v>93</v>
          </cell>
          <cell r="M171" t="str">
            <v>FORTIN S.A. (93)</v>
          </cell>
          <cell r="N171">
            <v>308</v>
          </cell>
          <cell r="O171">
            <v>402</v>
          </cell>
          <cell r="P171">
            <v>473</v>
          </cell>
          <cell r="Q171">
            <v>438</v>
          </cell>
          <cell r="R171">
            <v>1467</v>
          </cell>
          <cell r="S171">
            <v>1379</v>
          </cell>
          <cell r="T171">
            <v>1845</v>
          </cell>
          <cell r="U171">
            <v>1730</v>
          </cell>
          <cell r="V171">
            <v>75</v>
          </cell>
          <cell r="W171">
            <v>83</v>
          </cell>
          <cell r="X171">
            <v>108</v>
          </cell>
          <cell r="Y171">
            <v>95</v>
          </cell>
          <cell r="Z171">
            <v>161</v>
          </cell>
          <cell r="AA171">
            <v>113</v>
          </cell>
          <cell r="AB171">
            <v>111</v>
          </cell>
          <cell r="AC171">
            <v>122</v>
          </cell>
          <cell r="AD171">
            <v>99</v>
          </cell>
          <cell r="AE171">
            <v>174</v>
          </cell>
          <cell r="AF171">
            <v>168</v>
          </cell>
          <cell r="AG171">
            <v>208</v>
          </cell>
          <cell r="AH171">
            <v>30</v>
          </cell>
          <cell r="AI171">
            <v>58</v>
          </cell>
          <cell r="AJ171">
            <v>114</v>
          </cell>
          <cell r="AK171">
            <v>1024</v>
          </cell>
          <cell r="AL171">
            <v>99</v>
          </cell>
          <cell r="AM171">
            <v>167</v>
          </cell>
          <cell r="AN171">
            <v>164</v>
          </cell>
          <cell r="AO171">
            <v>82</v>
          </cell>
          <cell r="AP171">
            <v>7.808219178082191</v>
          </cell>
          <cell r="AQ171">
            <v>17.757225433526013</v>
          </cell>
          <cell r="AR171">
            <v>31.263157894736839</v>
          </cell>
          <cell r="AS171">
            <v>41.065573770491802</v>
          </cell>
          <cell r="AT171">
            <v>23.653846153846153</v>
          </cell>
          <cell r="AU171">
            <v>42.41379310344827</v>
          </cell>
          <cell r="AV171">
            <v>1804</v>
          </cell>
          <cell r="AW171">
            <v>1803.9998900000001</v>
          </cell>
          <cell r="AX171">
            <v>2150</v>
          </cell>
          <cell r="AY171">
            <v>0.19179600886917969</v>
          </cell>
          <cell r="AZ171">
            <v>0.16093023255813954</v>
          </cell>
          <cell r="BA171">
            <v>1950</v>
          </cell>
          <cell r="BB171">
            <v>6</v>
          </cell>
          <cell r="BC171">
            <v>8.0931263858093017E-2</v>
          </cell>
          <cell r="BD171">
            <v>7.4871794871794878E-2</v>
          </cell>
          <cell r="BE171">
            <v>1912.5</v>
          </cell>
          <cell r="BF171">
            <v>24</v>
          </cell>
          <cell r="BG171">
            <v>6.0144124168514335E-2</v>
          </cell>
          <cell r="BH171">
            <v>5.6732026143790852E-2</v>
          </cell>
        </row>
        <row r="172">
          <cell r="B172" t="str">
            <v>3466</v>
          </cell>
          <cell r="C172" t="str">
            <v>7840138000021</v>
          </cell>
          <cell r="D172" t="str">
            <v>CAÑA AÑEJADA 450ml FORTIN</v>
          </cell>
          <cell r="E172">
            <v>24</v>
          </cell>
          <cell r="F172" t="str">
            <v>BEBIDAS</v>
          </cell>
          <cell r="G172" t="str">
            <v>BEBIDAS</v>
          </cell>
          <cell r="H172" t="str">
            <v>BEBIDAS C/ ALCOHOL</v>
          </cell>
          <cell r="I172" t="str">
            <v>CAÑAS</v>
          </cell>
          <cell r="J172" t="str">
            <v>CAÑAS</v>
          </cell>
          <cell r="K172" t="str">
            <v>FORTIN</v>
          </cell>
          <cell r="L172">
            <v>93</v>
          </cell>
          <cell r="M172" t="str">
            <v>FORTIN S.A. (93)</v>
          </cell>
          <cell r="N172">
            <v>152</v>
          </cell>
          <cell r="O172">
            <v>166</v>
          </cell>
          <cell r="P172">
            <v>136</v>
          </cell>
          <cell r="Q172">
            <v>122</v>
          </cell>
          <cell r="R172">
            <v>696</v>
          </cell>
          <cell r="S172">
            <v>489</v>
          </cell>
          <cell r="T172">
            <v>579</v>
          </cell>
          <cell r="U172">
            <v>648</v>
          </cell>
          <cell r="V172">
            <v>71</v>
          </cell>
          <cell r="W172">
            <v>83</v>
          </cell>
          <cell r="X172">
            <v>86</v>
          </cell>
          <cell r="Y172">
            <v>61</v>
          </cell>
          <cell r="Z172">
            <v>82</v>
          </cell>
          <cell r="AA172">
            <v>150</v>
          </cell>
          <cell r="AB172">
            <v>123</v>
          </cell>
          <cell r="AC172">
            <v>121</v>
          </cell>
          <cell r="AD172">
            <v>56</v>
          </cell>
          <cell r="AE172">
            <v>43</v>
          </cell>
          <cell r="AF172">
            <v>89</v>
          </cell>
          <cell r="AG172">
            <v>94</v>
          </cell>
          <cell r="AH172">
            <v>1</v>
          </cell>
          <cell r="AI172">
            <v>7</v>
          </cell>
          <cell r="AJ172">
            <v>142</v>
          </cell>
          <cell r="AK172">
            <v>309</v>
          </cell>
          <cell r="AL172">
            <v>156</v>
          </cell>
          <cell r="AM172">
            <v>121</v>
          </cell>
          <cell r="AN172">
            <v>114</v>
          </cell>
          <cell r="AO172">
            <v>116</v>
          </cell>
          <cell r="AP172">
            <v>34.918032786885242</v>
          </cell>
          <cell r="AQ172">
            <v>14.305555555555555</v>
          </cell>
          <cell r="AR172">
            <v>76.721311475409834</v>
          </cell>
          <cell r="AS172">
            <v>30</v>
          </cell>
          <cell r="AT172">
            <v>36.382978723404257</v>
          </cell>
          <cell r="AU172">
            <v>497.14285714285717</v>
          </cell>
          <cell r="AV172">
            <v>3284.9999600000001</v>
          </cell>
          <cell r="AW172">
            <v>3284.9997400000002</v>
          </cell>
          <cell r="AX172">
            <v>3850</v>
          </cell>
          <cell r="AY172">
            <v>0.17199392599079366</v>
          </cell>
          <cell r="AZ172">
            <v>0.14675325714285711</v>
          </cell>
          <cell r="BA172">
            <v>3750</v>
          </cell>
          <cell r="BB172">
            <v>6</v>
          </cell>
          <cell r="BC172">
            <v>0.14155252531570794</v>
          </cell>
          <cell r="BD172">
            <v>0.12400001066666665</v>
          </cell>
          <cell r="BE172">
            <v>3458.3333299999999</v>
          </cell>
          <cell r="BF172">
            <v>12</v>
          </cell>
          <cell r="BG172">
            <v>5.2765105665328438E-2</v>
          </cell>
          <cell r="BH172">
            <v>5.0120492578429342E-2</v>
          </cell>
        </row>
        <row r="173">
          <cell r="B173" t="str">
            <v>3467</v>
          </cell>
          <cell r="C173" t="str">
            <v>7840138000014</v>
          </cell>
          <cell r="D173" t="str">
            <v>CAÑA AÑEJADA 930ml FORTIN</v>
          </cell>
          <cell r="E173">
            <v>12</v>
          </cell>
          <cell r="F173" t="str">
            <v>BEBIDAS</v>
          </cell>
          <cell r="G173" t="str">
            <v>BEBIDAS</v>
          </cell>
          <cell r="H173" t="str">
            <v>BEBIDAS C/ ALCOHOL</v>
          </cell>
          <cell r="I173" t="str">
            <v>CAÑAS</v>
          </cell>
          <cell r="J173" t="str">
            <v>CAÑAS</v>
          </cell>
          <cell r="K173" t="str">
            <v>FORTIN</v>
          </cell>
          <cell r="L173">
            <v>93</v>
          </cell>
          <cell r="M173" t="str">
            <v>FORTIN S.A. (93)</v>
          </cell>
          <cell r="N173">
            <v>59</v>
          </cell>
          <cell r="O173">
            <v>35</v>
          </cell>
          <cell r="P173">
            <v>44</v>
          </cell>
          <cell r="Q173">
            <v>66</v>
          </cell>
          <cell r="R173">
            <v>82</v>
          </cell>
          <cell r="S173">
            <v>129</v>
          </cell>
          <cell r="T173">
            <v>95</v>
          </cell>
          <cell r="U173">
            <v>87</v>
          </cell>
          <cell r="V173">
            <v>10</v>
          </cell>
          <cell r="W173">
            <v>11</v>
          </cell>
          <cell r="X173">
            <v>15</v>
          </cell>
          <cell r="Y173">
            <v>10</v>
          </cell>
          <cell r="Z173">
            <v>31</v>
          </cell>
          <cell r="AA173">
            <v>36</v>
          </cell>
          <cell r="AB173">
            <v>32</v>
          </cell>
          <cell r="AC173">
            <v>18</v>
          </cell>
          <cell r="AD173">
            <v>15</v>
          </cell>
          <cell r="AE173">
            <v>28</v>
          </cell>
          <cell r="AF173">
            <v>27</v>
          </cell>
          <cell r="AG173">
            <v>30</v>
          </cell>
          <cell r="AH173">
            <v>0</v>
          </cell>
          <cell r="AI173">
            <v>2</v>
          </cell>
          <cell r="AJ173">
            <v>45</v>
          </cell>
          <cell r="AK173">
            <v>86</v>
          </cell>
          <cell r="AL173">
            <v>25</v>
          </cell>
          <cell r="AM173">
            <v>18</v>
          </cell>
          <cell r="AN173">
            <v>4</v>
          </cell>
          <cell r="AO173">
            <v>35</v>
          </cell>
          <cell r="AP173">
            <v>20.454545454545453</v>
          </cell>
          <cell r="AQ173">
            <v>29.655172413793103</v>
          </cell>
          <cell r="AR173">
            <v>75</v>
          </cell>
          <cell r="AS173">
            <v>30</v>
          </cell>
          <cell r="AT173">
            <v>4</v>
          </cell>
          <cell r="AU173">
            <v>525</v>
          </cell>
          <cell r="AV173">
            <v>6050</v>
          </cell>
          <cell r="AW173">
            <v>6043.2969300000004</v>
          </cell>
          <cell r="AX173">
            <v>6900</v>
          </cell>
          <cell r="AY173">
            <v>0.14049586776859502</v>
          </cell>
          <cell r="AZ173">
            <v>0.12318840579710146</v>
          </cell>
          <cell r="BA173">
            <v>6500</v>
          </cell>
          <cell r="BB173">
            <v>6</v>
          </cell>
          <cell r="BC173">
            <v>7.4380165289256173E-2</v>
          </cell>
          <cell r="BD173">
            <v>6.9230769230769235E-2</v>
          </cell>
          <cell r="BE173">
            <v>0</v>
          </cell>
          <cell r="BF173">
            <v>0</v>
          </cell>
          <cell r="BG173">
            <v>-1</v>
          </cell>
          <cell r="BH173">
            <v>0</v>
          </cell>
        </row>
        <row r="174">
          <cell r="B174" t="str">
            <v>3468</v>
          </cell>
          <cell r="C174" t="str">
            <v>78401037</v>
          </cell>
          <cell r="D174" t="str">
            <v>CAÑA ETIQUETA NEGRO 200ml FORTIN</v>
          </cell>
          <cell r="E174">
            <v>24</v>
          </cell>
          <cell r="F174" t="str">
            <v>BEBIDAS</v>
          </cell>
          <cell r="G174" t="str">
            <v>BEBIDAS</v>
          </cell>
          <cell r="H174" t="str">
            <v>BEBIDAS C/ ALCOHOL</v>
          </cell>
          <cell r="I174" t="str">
            <v>CAÑAS</v>
          </cell>
          <cell r="J174" t="str">
            <v>CAÑAS</v>
          </cell>
          <cell r="K174" t="str">
            <v>FORTIN</v>
          </cell>
          <cell r="L174">
            <v>93</v>
          </cell>
          <cell r="M174" t="str">
            <v>FORTIN S.A. (93)</v>
          </cell>
          <cell r="N174">
            <v>29</v>
          </cell>
          <cell r="O174">
            <v>28</v>
          </cell>
          <cell r="P174">
            <v>17</v>
          </cell>
          <cell r="Q174">
            <v>26</v>
          </cell>
          <cell r="R174">
            <v>43</v>
          </cell>
          <cell r="S174">
            <v>61</v>
          </cell>
          <cell r="T174">
            <v>128</v>
          </cell>
          <cell r="U174">
            <v>90</v>
          </cell>
          <cell r="V174">
            <v>14</v>
          </cell>
          <cell r="W174">
            <v>17</v>
          </cell>
          <cell r="X174">
            <v>39</v>
          </cell>
          <cell r="Y174">
            <v>24</v>
          </cell>
          <cell r="Z174">
            <v>8</v>
          </cell>
          <cell r="AA174">
            <v>16</v>
          </cell>
          <cell r="AB174">
            <v>32</v>
          </cell>
          <cell r="AC174">
            <v>41</v>
          </cell>
          <cell r="AD174">
            <v>19</v>
          </cell>
          <cell r="AE174">
            <v>37</v>
          </cell>
          <cell r="AF174">
            <v>35</v>
          </cell>
          <cell r="AG174">
            <v>37</v>
          </cell>
          <cell r="AH174">
            <v>0</v>
          </cell>
          <cell r="AI174">
            <v>11</v>
          </cell>
          <cell r="AJ174">
            <v>125</v>
          </cell>
          <cell r="AK174">
            <v>128</v>
          </cell>
          <cell r="AL174">
            <v>39</v>
          </cell>
          <cell r="AM174">
            <v>10</v>
          </cell>
          <cell r="AN174">
            <v>20</v>
          </cell>
          <cell r="AO174">
            <v>22</v>
          </cell>
          <cell r="AP174">
            <v>144.23076923076923</v>
          </cell>
          <cell r="AQ174">
            <v>42.666666666666671</v>
          </cell>
          <cell r="AR174">
            <v>48.75</v>
          </cell>
          <cell r="AS174">
            <v>7.3170731707317067</v>
          </cell>
          <cell r="AT174">
            <v>16.216216216216218</v>
          </cell>
          <cell r="AU174">
            <v>60</v>
          </cell>
          <cell r="AV174">
            <v>3526.0000599999998</v>
          </cell>
          <cell r="AW174">
            <v>3525.7854499999999</v>
          </cell>
          <cell r="AX174">
            <v>4150</v>
          </cell>
          <cell r="AY174">
            <v>0.17697105200843355</v>
          </cell>
          <cell r="AZ174">
            <v>0.15036143132530125</v>
          </cell>
          <cell r="BA174">
            <v>3850</v>
          </cell>
          <cell r="BB174">
            <v>6</v>
          </cell>
          <cell r="BC174">
            <v>9.1888807284932428E-2</v>
          </cell>
          <cell r="BD174">
            <v>8.4155828571428615E-2</v>
          </cell>
          <cell r="BE174">
            <v>3745.8333299999999</v>
          </cell>
          <cell r="BF174">
            <v>24</v>
          </cell>
          <cell r="BG174">
            <v>6.2346360255025157E-2</v>
          </cell>
          <cell r="BH174">
            <v>5.8687413622858675E-2</v>
          </cell>
        </row>
        <row r="175">
          <cell r="B175" t="str">
            <v>3469</v>
          </cell>
          <cell r="C175" t="str">
            <v>7840138000137</v>
          </cell>
          <cell r="D175" t="str">
            <v>CAÑA ETIQUETA NEGRO 475ml FORTIN</v>
          </cell>
          <cell r="E175">
            <v>12</v>
          </cell>
          <cell r="F175" t="str">
            <v>BEBIDAS</v>
          </cell>
          <cell r="G175" t="str">
            <v>BEBIDAS</v>
          </cell>
          <cell r="H175" t="str">
            <v>BEBIDAS C/ ALCOHOL</v>
          </cell>
          <cell r="I175" t="str">
            <v>CAÑAS</v>
          </cell>
          <cell r="J175" t="str">
            <v>CAÑAS</v>
          </cell>
          <cell r="K175" t="str">
            <v>FORTIN</v>
          </cell>
          <cell r="L175">
            <v>93</v>
          </cell>
          <cell r="M175" t="str">
            <v>FORTIN S.A. (93)</v>
          </cell>
          <cell r="N175">
            <v>11</v>
          </cell>
          <cell r="O175">
            <v>4</v>
          </cell>
          <cell r="P175">
            <v>10</v>
          </cell>
          <cell r="Q175">
            <v>12</v>
          </cell>
          <cell r="R175">
            <v>9</v>
          </cell>
          <cell r="S175">
            <v>11</v>
          </cell>
          <cell r="T175">
            <v>16</v>
          </cell>
          <cell r="U175">
            <v>23</v>
          </cell>
          <cell r="V175">
            <v>2</v>
          </cell>
          <cell r="W175">
            <v>0</v>
          </cell>
          <cell r="X175">
            <v>19</v>
          </cell>
          <cell r="Y175">
            <v>16</v>
          </cell>
          <cell r="Z175">
            <v>3</v>
          </cell>
          <cell r="AA175">
            <v>6</v>
          </cell>
          <cell r="AB175">
            <v>16</v>
          </cell>
          <cell r="AC175">
            <v>30</v>
          </cell>
          <cell r="AD175">
            <v>1</v>
          </cell>
          <cell r="AE175">
            <v>21</v>
          </cell>
          <cell r="AF175">
            <v>14</v>
          </cell>
          <cell r="AG175">
            <v>14</v>
          </cell>
          <cell r="AH175">
            <v>0</v>
          </cell>
          <cell r="AI175">
            <v>0</v>
          </cell>
          <cell r="AJ175">
            <v>15</v>
          </cell>
          <cell r="AK175">
            <v>51</v>
          </cell>
          <cell r="AL175">
            <v>25</v>
          </cell>
          <cell r="AM175">
            <v>16</v>
          </cell>
          <cell r="AN175">
            <v>36</v>
          </cell>
          <cell r="AO175">
            <v>12</v>
          </cell>
          <cell r="AP175">
            <v>37.5</v>
          </cell>
          <cell r="AQ175">
            <v>66.521739130434781</v>
          </cell>
          <cell r="AR175">
            <v>46.875</v>
          </cell>
          <cell r="AS175">
            <v>16</v>
          </cell>
          <cell r="AT175">
            <v>77.142857142857153</v>
          </cell>
          <cell r="AU175" t="str">
            <v>SV</v>
          </cell>
          <cell r="AV175">
            <v>10340</v>
          </cell>
          <cell r="AW175">
            <v>10339.684080000001</v>
          </cell>
          <cell r="AX175">
            <v>12900</v>
          </cell>
          <cell r="AY175">
            <v>0.24758220502901351</v>
          </cell>
          <cell r="AZ175">
            <v>0.19844961240310077</v>
          </cell>
          <cell r="BA175">
            <v>11900</v>
          </cell>
          <cell r="BB175">
            <v>3</v>
          </cell>
          <cell r="BC175">
            <v>0.15087040618955516</v>
          </cell>
          <cell r="BD175">
            <v>0.13109243697478992</v>
          </cell>
          <cell r="BE175">
            <v>0</v>
          </cell>
          <cell r="BF175">
            <v>0</v>
          </cell>
          <cell r="BG175">
            <v>-1</v>
          </cell>
          <cell r="BH175">
            <v>0</v>
          </cell>
        </row>
        <row r="176">
          <cell r="B176" t="str">
            <v>3470</v>
          </cell>
          <cell r="C176" t="str">
            <v>7840138000038</v>
          </cell>
          <cell r="D176" t="str">
            <v>CAÑA ETIQUETA NEGRO 750ml FORTIN</v>
          </cell>
          <cell r="E176">
            <v>12</v>
          </cell>
          <cell r="F176" t="str">
            <v>BEBIDAS</v>
          </cell>
          <cell r="G176" t="str">
            <v>BEBIDAS</v>
          </cell>
          <cell r="H176" t="str">
            <v>BEBIDAS C/ ALCOHOL</v>
          </cell>
          <cell r="I176" t="str">
            <v>CAÑAS</v>
          </cell>
          <cell r="J176" t="str">
            <v>CAÑAS</v>
          </cell>
          <cell r="K176" t="str">
            <v>FORTIN</v>
          </cell>
          <cell r="L176">
            <v>93</v>
          </cell>
          <cell r="M176" t="str">
            <v>FORTIN S.A. (93)</v>
          </cell>
          <cell r="N176">
            <v>19</v>
          </cell>
          <cell r="O176">
            <v>33</v>
          </cell>
          <cell r="P176">
            <v>85</v>
          </cell>
          <cell r="Q176">
            <v>80</v>
          </cell>
          <cell r="R176">
            <v>16</v>
          </cell>
          <cell r="S176">
            <v>32</v>
          </cell>
          <cell r="T176">
            <v>28</v>
          </cell>
          <cell r="U176">
            <v>36</v>
          </cell>
          <cell r="V176">
            <v>2</v>
          </cell>
          <cell r="W176">
            <v>2</v>
          </cell>
          <cell r="X176">
            <v>10</v>
          </cell>
          <cell r="Y176">
            <v>6</v>
          </cell>
          <cell r="Z176">
            <v>5</v>
          </cell>
          <cell r="AA176">
            <v>9</v>
          </cell>
          <cell r="AB176">
            <v>13</v>
          </cell>
          <cell r="AC176">
            <v>12</v>
          </cell>
          <cell r="AD176">
            <v>18</v>
          </cell>
          <cell r="AE176">
            <v>23</v>
          </cell>
          <cell r="AF176">
            <v>23</v>
          </cell>
          <cell r="AG176">
            <v>13</v>
          </cell>
          <cell r="AH176">
            <v>0</v>
          </cell>
          <cell r="AI176">
            <v>2</v>
          </cell>
          <cell r="AJ176">
            <v>5</v>
          </cell>
          <cell r="AK176">
            <v>42</v>
          </cell>
          <cell r="AL176">
            <v>29</v>
          </cell>
          <cell r="AM176">
            <v>34</v>
          </cell>
          <cell r="AN176">
            <v>29</v>
          </cell>
          <cell r="AO176">
            <v>11</v>
          </cell>
          <cell r="AP176">
            <v>1.875</v>
          </cell>
          <cell r="AQ176">
            <v>35</v>
          </cell>
          <cell r="AR176">
            <v>145</v>
          </cell>
          <cell r="AS176">
            <v>85</v>
          </cell>
          <cell r="AT176">
            <v>66.92307692307692</v>
          </cell>
          <cell r="AU176">
            <v>165</v>
          </cell>
          <cell r="AV176">
            <v>13316.999959999999</v>
          </cell>
          <cell r="AW176">
            <v>13316.98918</v>
          </cell>
          <cell r="AX176">
            <v>15900</v>
          </cell>
          <cell r="AY176">
            <v>0.19396260777641405</v>
          </cell>
          <cell r="AZ176">
            <v>0.16245283270440256</v>
          </cell>
          <cell r="BA176">
            <v>14900</v>
          </cell>
          <cell r="BB176">
            <v>3</v>
          </cell>
          <cell r="BC176">
            <v>0.11887061986594771</v>
          </cell>
          <cell r="BD176">
            <v>0.10624161342281885</v>
          </cell>
          <cell r="BE176">
            <v>0</v>
          </cell>
          <cell r="BF176">
            <v>0</v>
          </cell>
          <cell r="BG176">
            <v>-1</v>
          </cell>
          <cell r="BH176">
            <v>0</v>
          </cell>
        </row>
        <row r="177">
          <cell r="B177" t="str">
            <v>27601</v>
          </cell>
          <cell r="C177" t="str">
            <v>7840138000960</v>
          </cell>
          <cell r="D177" t="str">
            <v>CARRULIM 200ml FORTIN</v>
          </cell>
          <cell r="E177">
            <v>24</v>
          </cell>
          <cell r="F177" t="str">
            <v>BEBIDAS</v>
          </cell>
          <cell r="G177" t="str">
            <v>BEBIDAS</v>
          </cell>
          <cell r="H177" t="str">
            <v>BEBIDAS C/ ALCOHOL</v>
          </cell>
          <cell r="I177" t="str">
            <v>CAÑAS</v>
          </cell>
          <cell r="J177" t="str">
            <v>CAÑAS</v>
          </cell>
          <cell r="K177" t="str">
            <v>FORTIN</v>
          </cell>
          <cell r="L177">
            <v>93</v>
          </cell>
          <cell r="M177" t="str">
            <v>FORTIN S.A. (93)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260</v>
          </cell>
          <cell r="AK177">
            <v>48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 t="str">
            <v>SV</v>
          </cell>
          <cell r="AQ177" t="str">
            <v>SV</v>
          </cell>
          <cell r="AR177" t="str">
            <v>Q</v>
          </cell>
          <cell r="AS177" t="str">
            <v>Q</v>
          </cell>
          <cell r="AT177" t="str">
            <v>Q</v>
          </cell>
          <cell r="AU177" t="str">
            <v>Q</v>
          </cell>
          <cell r="AV177">
            <v>4000.000004</v>
          </cell>
          <cell r="AW177">
            <v>3999.9989700000001</v>
          </cell>
          <cell r="AX177">
            <v>4900</v>
          </cell>
          <cell r="AY177">
            <v>0.22499999877499999</v>
          </cell>
          <cell r="AZ177">
            <v>0.18367346857142858</v>
          </cell>
          <cell r="BA177">
            <v>0</v>
          </cell>
          <cell r="BB177">
            <v>0</v>
          </cell>
          <cell r="BC177">
            <v>-1</v>
          </cell>
          <cell r="BD177">
            <v>0</v>
          </cell>
          <cell r="BE177">
            <v>0</v>
          </cell>
          <cell r="BF177">
            <v>0</v>
          </cell>
          <cell r="BG177">
            <v>-1</v>
          </cell>
          <cell r="BH177">
            <v>0</v>
          </cell>
        </row>
        <row r="178">
          <cell r="B178" t="str">
            <v>28273</v>
          </cell>
          <cell r="C178" t="str">
            <v>8800010043057</v>
          </cell>
          <cell r="D178" t="str">
            <v>KIT CARRULIN FORTIN</v>
          </cell>
          <cell r="E178">
            <v>1</v>
          </cell>
          <cell r="F178" t="str">
            <v>BEBIDAS</v>
          </cell>
          <cell r="G178" t="str">
            <v>BEBIDAS</v>
          </cell>
          <cell r="H178" t="str">
            <v>BEBIDAS C/ ALCOHOL</v>
          </cell>
          <cell r="I178" t="str">
            <v>CAÑAS</v>
          </cell>
          <cell r="J178" t="str">
            <v>CAÑAS</v>
          </cell>
          <cell r="K178" t="str">
            <v>FORTIN</v>
          </cell>
          <cell r="L178">
            <v>93</v>
          </cell>
          <cell r="M178" t="str">
            <v>FORTIN S.A. (93)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9</v>
          </cell>
          <cell r="AL178">
            <v>0</v>
          </cell>
          <cell r="AM178">
            <v>7</v>
          </cell>
          <cell r="AN178">
            <v>0</v>
          </cell>
          <cell r="AO178">
            <v>0</v>
          </cell>
          <cell r="AP178" t="str">
            <v>Q</v>
          </cell>
          <cell r="AQ178" t="str">
            <v>SV</v>
          </cell>
          <cell r="AR178" t="str">
            <v>Q</v>
          </cell>
          <cell r="AS178" t="str">
            <v>SV</v>
          </cell>
          <cell r="AT178" t="str">
            <v>Q</v>
          </cell>
          <cell r="AU178" t="str">
            <v>Q</v>
          </cell>
          <cell r="AV178">
            <v>39999.999995999999</v>
          </cell>
          <cell r="AW178">
            <v>39999.999929999998</v>
          </cell>
          <cell r="AX178">
            <v>49900</v>
          </cell>
          <cell r="AY178">
            <v>0.24750000012475004</v>
          </cell>
          <cell r="AZ178">
            <v>0.1983967936673347</v>
          </cell>
          <cell r="BC178">
            <v>-1</v>
          </cell>
          <cell r="BD178">
            <v>0</v>
          </cell>
          <cell r="BG178">
            <v>-1</v>
          </cell>
          <cell r="BH178">
            <v>0</v>
          </cell>
        </row>
        <row r="179">
          <cell r="B179" t="str">
            <v>39540</v>
          </cell>
          <cell r="C179" t="str">
            <v>7840003023131</v>
          </cell>
          <cell r="D179" t="str">
            <v>CAÑA ETIQUETA NEGRA 200ml SAN ONOFRE</v>
          </cell>
          <cell r="E179">
            <v>24</v>
          </cell>
          <cell r="F179" t="str">
            <v>BEBIDAS</v>
          </cell>
          <cell r="G179" t="str">
            <v>BEBIDAS</v>
          </cell>
          <cell r="H179" t="str">
            <v>BEBIDAS C/ ALCOHOL</v>
          </cell>
          <cell r="I179" t="str">
            <v>CAÑAS</v>
          </cell>
          <cell r="J179" t="str">
            <v>CAÑAS</v>
          </cell>
          <cell r="K179" t="str">
            <v>SAN ONOFRE</v>
          </cell>
          <cell r="L179">
            <v>2470</v>
          </cell>
          <cell r="M179" t="str">
            <v>MOLINO ASUNCENO ALBERTO HEILBRUNN S.A. (2470)</v>
          </cell>
          <cell r="N179">
            <v>29</v>
          </cell>
          <cell r="O179">
            <v>7</v>
          </cell>
          <cell r="P179">
            <v>0</v>
          </cell>
          <cell r="Q179">
            <v>1</v>
          </cell>
          <cell r="R179">
            <v>31</v>
          </cell>
          <cell r="S179">
            <v>18</v>
          </cell>
          <cell r="T179">
            <v>14</v>
          </cell>
          <cell r="U179">
            <v>39</v>
          </cell>
          <cell r="V179">
            <v>30</v>
          </cell>
          <cell r="W179">
            <v>7</v>
          </cell>
          <cell r="X179">
            <v>1</v>
          </cell>
          <cell r="Y179">
            <v>5</v>
          </cell>
          <cell r="Z179">
            <v>11</v>
          </cell>
          <cell r="AA179">
            <v>5</v>
          </cell>
          <cell r="AB179">
            <v>25</v>
          </cell>
          <cell r="AC179">
            <v>29</v>
          </cell>
          <cell r="AD179">
            <v>30</v>
          </cell>
          <cell r="AE179">
            <v>7</v>
          </cell>
          <cell r="AF179">
            <v>44</v>
          </cell>
          <cell r="AG179">
            <v>55</v>
          </cell>
          <cell r="AH179">
            <v>0</v>
          </cell>
          <cell r="AI179">
            <v>4</v>
          </cell>
          <cell r="AJ179">
            <v>268</v>
          </cell>
          <cell r="AK179">
            <v>735</v>
          </cell>
          <cell r="AL179">
            <v>551</v>
          </cell>
          <cell r="AM179">
            <v>539</v>
          </cell>
          <cell r="AN179">
            <v>735</v>
          </cell>
          <cell r="AO179">
            <v>1128</v>
          </cell>
          <cell r="AP179">
            <v>8040</v>
          </cell>
          <cell r="AQ179">
            <v>565.38461538461536</v>
          </cell>
          <cell r="AR179">
            <v>3306</v>
          </cell>
          <cell r="AS179">
            <v>557.58620689655163</v>
          </cell>
          <cell r="AT179">
            <v>400.90909090909088</v>
          </cell>
          <cell r="AU179">
            <v>8460</v>
          </cell>
          <cell r="AV179">
            <v>2379.999996</v>
          </cell>
          <cell r="AW179">
            <v>2379.3000000000002</v>
          </cell>
          <cell r="AX179">
            <v>2750</v>
          </cell>
          <cell r="AY179">
            <v>0.15546218681590274</v>
          </cell>
          <cell r="AZ179">
            <v>0.13454545600000001</v>
          </cell>
          <cell r="BA179">
            <v>2650</v>
          </cell>
          <cell r="BB179">
            <v>6</v>
          </cell>
          <cell r="BC179">
            <v>0.11344538002259719</v>
          </cell>
          <cell r="BD179">
            <v>0.10188679396226415</v>
          </cell>
          <cell r="BE179">
            <v>2550</v>
          </cell>
          <cell r="BF179">
            <v>24</v>
          </cell>
          <cell r="BG179">
            <v>7.1428573229291636E-2</v>
          </cell>
          <cell r="BH179">
            <v>6.6666668235294116E-2</v>
          </cell>
        </row>
        <row r="180">
          <cell r="B180" t="str">
            <v>39541</v>
          </cell>
          <cell r="C180" t="str">
            <v>7840003023155</v>
          </cell>
          <cell r="D180" t="str">
            <v>CAÑA ETIQUETA ROJA 200ml SAN ONOFRE</v>
          </cell>
          <cell r="E180">
            <v>24</v>
          </cell>
          <cell r="F180" t="str">
            <v>BEBIDAS</v>
          </cell>
          <cell r="G180" t="str">
            <v>BEBIDAS</v>
          </cell>
          <cell r="H180" t="str">
            <v>BEBIDAS C/ ALCOHOL</v>
          </cell>
          <cell r="I180" t="str">
            <v>CAÑAS</v>
          </cell>
          <cell r="J180" t="str">
            <v>CAÑAS</v>
          </cell>
          <cell r="K180" t="str">
            <v>SAN ONOFRE</v>
          </cell>
          <cell r="L180">
            <v>2470</v>
          </cell>
          <cell r="M180" t="str">
            <v>MOLINO ASUNCENO ALBERTO HEILBRUNN S.A. (2470)</v>
          </cell>
          <cell r="N180">
            <v>91</v>
          </cell>
          <cell r="O180">
            <v>8</v>
          </cell>
          <cell r="P180">
            <v>0</v>
          </cell>
          <cell r="Q180">
            <v>24</v>
          </cell>
          <cell r="R180">
            <v>206</v>
          </cell>
          <cell r="S180">
            <v>103</v>
          </cell>
          <cell r="T180">
            <v>272</v>
          </cell>
          <cell r="U180">
            <v>258</v>
          </cell>
          <cell r="V180">
            <v>20</v>
          </cell>
          <cell r="W180">
            <v>37</v>
          </cell>
          <cell r="X180">
            <v>23</v>
          </cell>
          <cell r="Y180">
            <v>25</v>
          </cell>
          <cell r="Z180">
            <v>10</v>
          </cell>
          <cell r="AA180">
            <v>0</v>
          </cell>
          <cell r="AB180">
            <v>3</v>
          </cell>
          <cell r="AC180">
            <v>12</v>
          </cell>
          <cell r="AD180">
            <v>35</v>
          </cell>
          <cell r="AE180">
            <v>23</v>
          </cell>
          <cell r="AF180">
            <v>40</v>
          </cell>
          <cell r="AG180">
            <v>56</v>
          </cell>
          <cell r="AH180">
            <v>0</v>
          </cell>
          <cell r="AI180">
            <v>0</v>
          </cell>
          <cell r="AJ180">
            <v>236</v>
          </cell>
          <cell r="AK180">
            <v>2</v>
          </cell>
          <cell r="AL180">
            <v>512</v>
          </cell>
          <cell r="AM180">
            <v>567</v>
          </cell>
          <cell r="AN180">
            <v>710</v>
          </cell>
          <cell r="AO180">
            <v>957</v>
          </cell>
          <cell r="AP180">
            <v>295</v>
          </cell>
          <cell r="AQ180">
            <v>0.23255813953488372</v>
          </cell>
          <cell r="AR180">
            <v>614.4</v>
          </cell>
          <cell r="AS180">
            <v>1417.5</v>
          </cell>
          <cell r="AT180">
            <v>380.35714285714289</v>
          </cell>
          <cell r="AU180" t="str">
            <v>SV</v>
          </cell>
          <cell r="AV180">
            <v>1275.0000010000001</v>
          </cell>
          <cell r="AW180">
            <v>1274.9000000000001</v>
          </cell>
          <cell r="AX180">
            <v>1500</v>
          </cell>
          <cell r="AY180">
            <v>0.17647058731257204</v>
          </cell>
          <cell r="AZ180">
            <v>0.14999999933333327</v>
          </cell>
          <cell r="BA180">
            <v>1450</v>
          </cell>
          <cell r="BB180">
            <v>6</v>
          </cell>
          <cell r="BC180">
            <v>0.13725490106881955</v>
          </cell>
          <cell r="BD180">
            <v>0.12068965448275855</v>
          </cell>
          <cell r="BE180">
            <v>1350</v>
          </cell>
          <cell r="BF180">
            <v>24</v>
          </cell>
          <cell r="BG180">
            <v>5.8823528581314788E-2</v>
          </cell>
          <cell r="BH180">
            <v>5.555555481481473E-2</v>
          </cell>
        </row>
        <row r="181">
          <cell r="B181" t="str">
            <v>7361</v>
          </cell>
          <cell r="C181" t="str">
            <v>7804350701586</v>
          </cell>
          <cell r="D181" t="str">
            <v>ESPUMANTE BRUT 750ml SANTA CAROLINA</v>
          </cell>
          <cell r="E181">
            <v>66</v>
          </cell>
          <cell r="F181" t="str">
            <v>BEBIDAS</v>
          </cell>
          <cell r="G181" t="str">
            <v>BEBIDAS</v>
          </cell>
          <cell r="H181" t="str">
            <v>BEBIDAS C/ ALCOHOL</v>
          </cell>
          <cell r="I181" t="str">
            <v>CHAMPAGNES / ESPUMANTE</v>
          </cell>
          <cell r="J181" t="str">
            <v>ESPUMANTE</v>
          </cell>
          <cell r="K181" t="str">
            <v>SANTA CAROLINA</v>
          </cell>
          <cell r="L181">
            <v>126</v>
          </cell>
          <cell r="M181" t="str">
            <v>LONDON IMPORT S.A. (126)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2</v>
          </cell>
          <cell r="U181">
            <v>2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1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1</v>
          </cell>
          <cell r="AF181">
            <v>0</v>
          </cell>
          <cell r="AG181">
            <v>1</v>
          </cell>
          <cell r="AH181">
            <v>0</v>
          </cell>
          <cell r="AI181">
            <v>0</v>
          </cell>
          <cell r="AJ181">
            <v>9</v>
          </cell>
          <cell r="AK181">
            <v>3</v>
          </cell>
          <cell r="AL181">
            <v>6</v>
          </cell>
          <cell r="AM181">
            <v>6</v>
          </cell>
          <cell r="AN181">
            <v>4</v>
          </cell>
          <cell r="AO181">
            <v>0</v>
          </cell>
          <cell r="AP181" t="str">
            <v>SV</v>
          </cell>
          <cell r="AQ181">
            <v>45</v>
          </cell>
          <cell r="AR181" t="str">
            <v>SV</v>
          </cell>
          <cell r="AS181" t="str">
            <v>SV</v>
          </cell>
          <cell r="AT181">
            <v>120</v>
          </cell>
          <cell r="AU181" t="str">
            <v>Q</v>
          </cell>
          <cell r="AV181">
            <v>58193.999995999999</v>
          </cell>
          <cell r="AW181">
            <v>43059.376579999996</v>
          </cell>
          <cell r="AX181">
            <v>58900</v>
          </cell>
          <cell r="AY181">
            <v>1.2131834966637944E-2</v>
          </cell>
          <cell r="AZ181">
            <v>1.1986417724957578E-2</v>
          </cell>
          <cell r="BA181">
            <v>56900</v>
          </cell>
          <cell r="BB181">
            <v>3</v>
          </cell>
          <cell r="BC181">
            <v>-2.2235969276711343E-2</v>
          </cell>
          <cell r="BD181">
            <v>-2.2741651950790837E-2</v>
          </cell>
          <cell r="BE181">
            <v>54900</v>
          </cell>
          <cell r="BF181">
            <v>6</v>
          </cell>
          <cell r="BG181">
            <v>-5.6603773520060741E-2</v>
          </cell>
          <cell r="BH181">
            <v>-5.9999999927140231E-2</v>
          </cell>
        </row>
        <row r="182">
          <cell r="B182" t="str">
            <v>7363</v>
          </cell>
          <cell r="C182" t="str">
            <v>7804350175042</v>
          </cell>
          <cell r="D182" t="str">
            <v>ESPUMANTE DEMI SEC 750ml SANTA CAROLINA</v>
          </cell>
          <cell r="E182">
            <v>12</v>
          </cell>
          <cell r="F182" t="str">
            <v>BEBIDAS</v>
          </cell>
          <cell r="G182" t="str">
            <v>BEBIDAS</v>
          </cell>
          <cell r="H182" t="str">
            <v>BEBIDAS C/ ALCOHOL</v>
          </cell>
          <cell r="I182" t="str">
            <v>CHAMPAGNES / ESPUMANTE</v>
          </cell>
          <cell r="J182" t="str">
            <v>ESPUMANTE</v>
          </cell>
          <cell r="K182" t="str">
            <v>SANTA CAROLINA</v>
          </cell>
          <cell r="L182">
            <v>126</v>
          </cell>
          <cell r="M182" t="str">
            <v>LONDON IMPORT S.A. (126)</v>
          </cell>
          <cell r="N182">
            <v>0</v>
          </cell>
          <cell r="O182">
            <v>1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1</v>
          </cell>
          <cell r="AA182">
            <v>2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5</v>
          </cell>
          <cell r="AK182">
            <v>11</v>
          </cell>
          <cell r="AL182">
            <v>9</v>
          </cell>
          <cell r="AM182">
            <v>5</v>
          </cell>
          <cell r="AN182">
            <v>7</v>
          </cell>
          <cell r="AO182">
            <v>0</v>
          </cell>
          <cell r="AP182" t="str">
            <v>SV</v>
          </cell>
          <cell r="AQ182" t="str">
            <v>SV</v>
          </cell>
          <cell r="AR182" t="str">
            <v>SV</v>
          </cell>
          <cell r="AS182" t="str">
            <v>SV</v>
          </cell>
          <cell r="AT182" t="str">
            <v>SV</v>
          </cell>
          <cell r="AU182" t="str">
            <v>Q</v>
          </cell>
          <cell r="AV182">
            <v>58193.999995999999</v>
          </cell>
          <cell r="AW182">
            <v>42901.949970000001</v>
          </cell>
          <cell r="AX182">
            <v>58900</v>
          </cell>
          <cell r="AY182">
            <v>1.2131834966637944E-2</v>
          </cell>
          <cell r="AZ182">
            <v>1.1986417724957578E-2</v>
          </cell>
          <cell r="BA182">
            <v>56900</v>
          </cell>
          <cell r="BB182">
            <v>3</v>
          </cell>
          <cell r="BC182">
            <v>-2.2235969276711343E-2</v>
          </cell>
          <cell r="BD182">
            <v>-2.2741651950790837E-2</v>
          </cell>
          <cell r="BE182">
            <v>54900</v>
          </cell>
          <cell r="BF182">
            <v>6</v>
          </cell>
          <cell r="BG182">
            <v>-5.6603773520060741E-2</v>
          </cell>
          <cell r="BH182">
            <v>-5.9999999927140231E-2</v>
          </cell>
        </row>
        <row r="183">
          <cell r="B183" t="str">
            <v>30295</v>
          </cell>
          <cell r="C183" t="str">
            <v>7791250001529</v>
          </cell>
          <cell r="D183" t="str">
            <v>ESPUMANTE EX BRUT 750ml NAVARRO CORREA</v>
          </cell>
          <cell r="E183">
            <v>6</v>
          </cell>
          <cell r="F183" t="str">
            <v>BEBIDAS</v>
          </cell>
          <cell r="G183" t="str">
            <v>BEBIDAS</v>
          </cell>
          <cell r="H183" t="str">
            <v>BEBIDAS C/ ALCOHOL</v>
          </cell>
          <cell r="I183" t="str">
            <v>CHAMPAGNES / ESPUMANTE</v>
          </cell>
          <cell r="J183" t="str">
            <v>ESPUMANTE</v>
          </cell>
          <cell r="K183" t="str">
            <v>NAVARRO CORREA</v>
          </cell>
          <cell r="L183">
            <v>161</v>
          </cell>
          <cell r="M183" t="str">
            <v>WINES AND SPIRITS S.A. (161)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1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6</v>
          </cell>
          <cell r="AK183">
            <v>18</v>
          </cell>
          <cell r="AL183">
            <v>19</v>
          </cell>
          <cell r="AM183">
            <v>7</v>
          </cell>
          <cell r="AN183">
            <v>6</v>
          </cell>
          <cell r="AO183">
            <v>6</v>
          </cell>
          <cell r="AP183" t="str">
            <v>SV</v>
          </cell>
          <cell r="AQ183" t="str">
            <v>SV</v>
          </cell>
          <cell r="AR183" t="str">
            <v>SV</v>
          </cell>
          <cell r="AS183" t="str">
            <v>SV</v>
          </cell>
          <cell r="AT183" t="str">
            <v>SV</v>
          </cell>
          <cell r="AU183" t="str">
            <v>SV</v>
          </cell>
          <cell r="AV183">
            <v>72625.000029999996</v>
          </cell>
          <cell r="AW183">
            <v>68963.270310000007</v>
          </cell>
          <cell r="AX183">
            <v>84900</v>
          </cell>
          <cell r="AY183">
            <v>0.16901893239145527</v>
          </cell>
          <cell r="AZ183">
            <v>0.14458186065959958</v>
          </cell>
          <cell r="BA183">
            <v>81900</v>
          </cell>
          <cell r="BB183">
            <v>3</v>
          </cell>
          <cell r="BC183">
            <v>0.12771084290765833</v>
          </cell>
          <cell r="BD183">
            <v>0.11324786288156294</v>
          </cell>
          <cell r="BE183">
            <v>79900</v>
          </cell>
          <cell r="BF183">
            <v>6</v>
          </cell>
          <cell r="BG183">
            <v>0.10017211658512681</v>
          </cell>
          <cell r="BH183">
            <v>9.1051313767209069E-2</v>
          </cell>
        </row>
        <row r="184">
          <cell r="B184" t="str">
            <v>16572</v>
          </cell>
          <cell r="C184" t="str">
            <v>7791250001543</v>
          </cell>
          <cell r="D184" t="str">
            <v>ESPUMANTE MALBEC ROSE 750 ML NAVARRO CORREA</v>
          </cell>
          <cell r="E184">
            <v>6</v>
          </cell>
          <cell r="F184" t="str">
            <v>BEBIDAS</v>
          </cell>
          <cell r="G184" t="str">
            <v>BEBIDAS</v>
          </cell>
          <cell r="H184" t="str">
            <v>BEBIDAS C/ ALCOHOL</v>
          </cell>
          <cell r="I184" t="str">
            <v>CHAMPAGNES / ESPUMANTE</v>
          </cell>
          <cell r="J184" t="str">
            <v>ESPUMANTE</v>
          </cell>
          <cell r="K184" t="str">
            <v>NAVARRO CORREA</v>
          </cell>
          <cell r="L184">
            <v>161</v>
          </cell>
          <cell r="M184" t="str">
            <v>WINES AND SPIRITS S.A. (161)</v>
          </cell>
          <cell r="N184">
            <v>0</v>
          </cell>
          <cell r="O184">
            <v>0</v>
          </cell>
          <cell r="P184">
            <v>3</v>
          </cell>
          <cell r="Q184">
            <v>4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1</v>
          </cell>
          <cell r="Y184">
            <v>1</v>
          </cell>
          <cell r="Z184">
            <v>5</v>
          </cell>
          <cell r="AA184">
            <v>0</v>
          </cell>
          <cell r="AB184">
            <v>0</v>
          </cell>
          <cell r="AC184">
            <v>0</v>
          </cell>
          <cell r="AD184">
            <v>1</v>
          </cell>
          <cell r="AE184">
            <v>0</v>
          </cell>
          <cell r="AF184">
            <v>2</v>
          </cell>
          <cell r="AG184">
            <v>2</v>
          </cell>
          <cell r="AH184">
            <v>0</v>
          </cell>
          <cell r="AI184">
            <v>0</v>
          </cell>
          <cell r="AJ184">
            <v>6</v>
          </cell>
          <cell r="AK184">
            <v>7</v>
          </cell>
          <cell r="AL184">
            <v>7</v>
          </cell>
          <cell r="AM184">
            <v>6</v>
          </cell>
          <cell r="AN184">
            <v>5</v>
          </cell>
          <cell r="AO184">
            <v>6</v>
          </cell>
          <cell r="AP184">
            <v>45</v>
          </cell>
          <cell r="AQ184" t="str">
            <v>SV</v>
          </cell>
          <cell r="AR184">
            <v>210</v>
          </cell>
          <cell r="AS184" t="str">
            <v>SV</v>
          </cell>
          <cell r="AT184">
            <v>75</v>
          </cell>
          <cell r="AU184" t="str">
            <v>SV</v>
          </cell>
          <cell r="AV184">
            <v>72625.000029999996</v>
          </cell>
          <cell r="AW184">
            <v>72625.000029999996</v>
          </cell>
          <cell r="AX184">
            <v>85900</v>
          </cell>
          <cell r="AY184">
            <v>0.18278829555272091</v>
          </cell>
          <cell r="AZ184">
            <v>0.15454016263096629</v>
          </cell>
          <cell r="BA184">
            <v>82900</v>
          </cell>
          <cell r="BB184">
            <v>3</v>
          </cell>
          <cell r="BC184">
            <v>0.14148020606892397</v>
          </cell>
          <cell r="BD184">
            <v>0.12394451109770814</v>
          </cell>
          <cell r="BE184">
            <v>79900</v>
          </cell>
          <cell r="BF184">
            <v>6</v>
          </cell>
          <cell r="BG184">
            <v>0.10017211658512681</v>
          </cell>
          <cell r="BH184">
            <v>9.1051313767209069E-2</v>
          </cell>
        </row>
        <row r="185">
          <cell r="B185" t="str">
            <v>30296</v>
          </cell>
          <cell r="C185" t="str">
            <v>7791250001567</v>
          </cell>
          <cell r="D185" t="str">
            <v>ESPUMANTE NATURE 750ml NAVARRO CORREA</v>
          </cell>
          <cell r="E185">
            <v>6</v>
          </cell>
          <cell r="F185" t="str">
            <v>BEBIDAS</v>
          </cell>
          <cell r="G185" t="str">
            <v>BEBIDAS</v>
          </cell>
          <cell r="H185" t="str">
            <v>BEBIDAS C/ ALCOHOL</v>
          </cell>
          <cell r="I185" t="str">
            <v>CHAMPAGNES / ESPUMANTE</v>
          </cell>
          <cell r="J185" t="str">
            <v>ESPUMANTE</v>
          </cell>
          <cell r="K185" t="str">
            <v>NAVARRO CORREA</v>
          </cell>
          <cell r="L185">
            <v>161</v>
          </cell>
          <cell r="M185" t="str">
            <v>WINES AND SPIRITS S.A. (161)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4</v>
          </cell>
          <cell r="AK185">
            <v>4</v>
          </cell>
          <cell r="AL185">
            <v>8</v>
          </cell>
          <cell r="AM185">
            <v>5</v>
          </cell>
          <cell r="AN185">
            <v>5</v>
          </cell>
          <cell r="AO185">
            <v>0</v>
          </cell>
          <cell r="AP185" t="str">
            <v>SV</v>
          </cell>
          <cell r="AQ185" t="str">
            <v>SV</v>
          </cell>
          <cell r="AR185" t="str">
            <v>SV</v>
          </cell>
          <cell r="AS185" t="str">
            <v>SV</v>
          </cell>
          <cell r="AT185" t="str">
            <v>SV</v>
          </cell>
          <cell r="AU185" t="str">
            <v>Q</v>
          </cell>
          <cell r="AV185">
            <v>72624.999997000006</v>
          </cell>
          <cell r="AW185">
            <v>67259.999729999996</v>
          </cell>
          <cell r="AX185">
            <v>85900</v>
          </cell>
          <cell r="AY185">
            <v>0.18278829609016678</v>
          </cell>
          <cell r="AZ185">
            <v>0.15454016301513379</v>
          </cell>
          <cell r="BA185">
            <v>82900</v>
          </cell>
          <cell r="BB185">
            <v>3</v>
          </cell>
          <cell r="BC185">
            <v>0.14148020658759974</v>
          </cell>
          <cell r="BD185">
            <v>0.12394451149577797</v>
          </cell>
          <cell r="BE185">
            <v>79900</v>
          </cell>
          <cell r="BF185">
            <v>6</v>
          </cell>
          <cell r="BG185">
            <v>0.10017211708503293</v>
          </cell>
          <cell r="BH185">
            <v>9.1051314180225204E-2</v>
          </cell>
        </row>
        <row r="186">
          <cell r="B186" t="str">
            <v>3252</v>
          </cell>
          <cell r="C186" t="str">
            <v>7790975198651</v>
          </cell>
          <cell r="D186" t="str">
            <v>ESPUMANTE DELICE 750ml CHANDON</v>
          </cell>
          <cell r="E186">
            <v>6</v>
          </cell>
          <cell r="F186" t="str">
            <v>BEBIDAS</v>
          </cell>
          <cell r="G186" t="str">
            <v>BEBIDAS</v>
          </cell>
          <cell r="H186" t="str">
            <v>BEBIDAS C/ ALCOHOL</v>
          </cell>
          <cell r="I186" t="str">
            <v>CHAMPAGNES / ESPUMANTE</v>
          </cell>
          <cell r="J186" t="str">
            <v>ESPUMANTE</v>
          </cell>
          <cell r="K186" t="str">
            <v>CHANDON</v>
          </cell>
          <cell r="L186">
            <v>57</v>
          </cell>
          <cell r="M186" t="str">
            <v>CASA MODIGA S.A. (57)</v>
          </cell>
          <cell r="N186">
            <v>7</v>
          </cell>
          <cell r="O186">
            <v>4</v>
          </cell>
          <cell r="P186">
            <v>41</v>
          </cell>
          <cell r="Q186">
            <v>38</v>
          </cell>
          <cell r="R186">
            <v>11</v>
          </cell>
          <cell r="S186">
            <v>15</v>
          </cell>
          <cell r="T186">
            <v>8</v>
          </cell>
          <cell r="U186">
            <v>8</v>
          </cell>
          <cell r="V186">
            <v>9</v>
          </cell>
          <cell r="W186">
            <v>9</v>
          </cell>
          <cell r="X186">
            <v>2</v>
          </cell>
          <cell r="Y186">
            <v>2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4</v>
          </cell>
          <cell r="AE186">
            <v>2</v>
          </cell>
          <cell r="AF186">
            <v>0</v>
          </cell>
          <cell r="AG186">
            <v>3</v>
          </cell>
          <cell r="AH186">
            <v>0</v>
          </cell>
          <cell r="AI186">
            <v>1</v>
          </cell>
          <cell r="AJ186">
            <v>66</v>
          </cell>
          <cell r="AK186">
            <v>0</v>
          </cell>
          <cell r="AL186">
            <v>14</v>
          </cell>
          <cell r="AM186">
            <v>18</v>
          </cell>
          <cell r="AN186">
            <v>74</v>
          </cell>
          <cell r="AO186">
            <v>24</v>
          </cell>
          <cell r="AP186">
            <v>52.10526315789474</v>
          </cell>
          <cell r="AQ186" t="str">
            <v>Q</v>
          </cell>
          <cell r="AR186">
            <v>210</v>
          </cell>
          <cell r="AS186" t="str">
            <v>SV</v>
          </cell>
          <cell r="AT186">
            <v>740</v>
          </cell>
          <cell r="AU186">
            <v>720</v>
          </cell>
          <cell r="AV186">
            <v>77300.3</v>
          </cell>
          <cell r="AW186">
            <v>77295.507849999995</v>
          </cell>
          <cell r="AX186">
            <v>88900</v>
          </cell>
          <cell r="AY186">
            <v>0.15006021968866867</v>
          </cell>
          <cell r="AZ186">
            <v>0.1304803149606299</v>
          </cell>
          <cell r="BA186">
            <v>86900</v>
          </cell>
          <cell r="BB186">
            <v>3</v>
          </cell>
          <cell r="BC186">
            <v>0.12418709888577406</v>
          </cell>
          <cell r="BD186">
            <v>0.11046835443037971</v>
          </cell>
          <cell r="BE186">
            <v>84900</v>
          </cell>
          <cell r="BF186">
            <v>6</v>
          </cell>
          <cell r="BG186">
            <v>9.8313978082879228E-2</v>
          </cell>
          <cell r="BH186">
            <v>8.9513545347467569E-2</v>
          </cell>
        </row>
        <row r="187">
          <cell r="B187" t="str">
            <v>3255</v>
          </cell>
          <cell r="C187" t="str">
            <v>7790975000190</v>
          </cell>
          <cell r="D187" t="str">
            <v>ESPUMANTE DEMI SEC 750ml CHANDON</v>
          </cell>
          <cell r="E187">
            <v>6</v>
          </cell>
          <cell r="F187" t="str">
            <v>BEBIDAS</v>
          </cell>
          <cell r="G187" t="str">
            <v>BEBIDAS</v>
          </cell>
          <cell r="H187" t="str">
            <v>BEBIDAS C/ ALCOHOL</v>
          </cell>
          <cell r="I187" t="str">
            <v>CHAMPAGNES / ESPUMANTE</v>
          </cell>
          <cell r="J187" t="str">
            <v>ESPUMANTE</v>
          </cell>
          <cell r="K187" t="str">
            <v>CHANDON</v>
          </cell>
          <cell r="L187">
            <v>57</v>
          </cell>
          <cell r="M187" t="str">
            <v>CASA MODIGA S.A. (57)</v>
          </cell>
          <cell r="N187">
            <v>1</v>
          </cell>
          <cell r="O187">
            <v>3</v>
          </cell>
          <cell r="P187">
            <v>4</v>
          </cell>
          <cell r="Q187">
            <v>1</v>
          </cell>
          <cell r="R187">
            <v>1</v>
          </cell>
          <cell r="S187">
            <v>1</v>
          </cell>
          <cell r="T187">
            <v>6</v>
          </cell>
          <cell r="U187">
            <v>5</v>
          </cell>
          <cell r="V187">
            <v>1</v>
          </cell>
          <cell r="W187">
            <v>3</v>
          </cell>
          <cell r="X187">
            <v>0</v>
          </cell>
          <cell r="Y187">
            <v>1</v>
          </cell>
          <cell r="Z187">
            <v>1</v>
          </cell>
          <cell r="AA187">
            <v>0</v>
          </cell>
          <cell r="AB187">
            <v>0</v>
          </cell>
          <cell r="AC187">
            <v>0</v>
          </cell>
          <cell r="AD187">
            <v>2</v>
          </cell>
          <cell r="AE187">
            <v>4</v>
          </cell>
          <cell r="AF187">
            <v>3</v>
          </cell>
          <cell r="AG187">
            <v>3</v>
          </cell>
          <cell r="AH187">
            <v>0</v>
          </cell>
          <cell r="AI187">
            <v>0</v>
          </cell>
          <cell r="AJ187">
            <v>22</v>
          </cell>
          <cell r="AK187">
            <v>-1</v>
          </cell>
          <cell r="AL187">
            <v>15</v>
          </cell>
          <cell r="AM187">
            <v>16</v>
          </cell>
          <cell r="AN187">
            <v>9</v>
          </cell>
          <cell r="AO187">
            <v>11</v>
          </cell>
          <cell r="AP187">
            <v>660</v>
          </cell>
          <cell r="AQ187" t="str">
            <v>Q</v>
          </cell>
          <cell r="AR187">
            <v>450</v>
          </cell>
          <cell r="AS187" t="str">
            <v>SV</v>
          </cell>
          <cell r="AT187">
            <v>90</v>
          </cell>
          <cell r="AU187" t="str">
            <v>SV</v>
          </cell>
          <cell r="AV187">
            <v>77300.3</v>
          </cell>
          <cell r="AW187">
            <v>77080.675319999995</v>
          </cell>
          <cell r="AX187">
            <v>88900</v>
          </cell>
          <cell r="AY187">
            <v>0.15006021968866867</v>
          </cell>
          <cell r="AZ187">
            <v>0.1304803149606299</v>
          </cell>
          <cell r="BA187">
            <v>86900</v>
          </cell>
          <cell r="BB187">
            <v>3</v>
          </cell>
          <cell r="BC187">
            <v>0.12418709888577406</v>
          </cell>
          <cell r="BD187">
            <v>0.11046835443037971</v>
          </cell>
          <cell r="BE187">
            <v>84900</v>
          </cell>
          <cell r="BF187">
            <v>6</v>
          </cell>
          <cell r="BG187">
            <v>9.8313978082879228E-2</v>
          </cell>
          <cell r="BH187">
            <v>8.9513545347467569E-2</v>
          </cell>
        </row>
        <row r="188">
          <cell r="B188" t="str">
            <v>3258</v>
          </cell>
          <cell r="C188" t="str">
            <v>7790975000183</v>
          </cell>
          <cell r="D188" t="str">
            <v>ESPUMANTE EXTRA BRUT 750ml CHANDON</v>
          </cell>
          <cell r="E188">
            <v>6</v>
          </cell>
          <cell r="F188" t="str">
            <v>BEBIDAS</v>
          </cell>
          <cell r="G188" t="str">
            <v>BEBIDAS</v>
          </cell>
          <cell r="H188" t="str">
            <v>BEBIDAS C/ ALCOHOL</v>
          </cell>
          <cell r="I188" t="str">
            <v>CHAMPAGNES / ESPUMANTE</v>
          </cell>
          <cell r="J188" t="str">
            <v>ESPUMANTE</v>
          </cell>
          <cell r="K188" t="str">
            <v>CHANDON</v>
          </cell>
          <cell r="L188">
            <v>57</v>
          </cell>
          <cell r="M188" t="str">
            <v>CASA MODIGA S.A. (57)</v>
          </cell>
          <cell r="N188">
            <v>13</v>
          </cell>
          <cell r="O188">
            <v>2</v>
          </cell>
          <cell r="P188">
            <v>1</v>
          </cell>
          <cell r="Q188">
            <v>0</v>
          </cell>
          <cell r="R188">
            <v>5</v>
          </cell>
          <cell r="S188">
            <v>4</v>
          </cell>
          <cell r="T188">
            <v>31</v>
          </cell>
          <cell r="U188">
            <v>27</v>
          </cell>
          <cell r="V188">
            <v>4</v>
          </cell>
          <cell r="W188">
            <v>0</v>
          </cell>
          <cell r="X188">
            <v>0</v>
          </cell>
          <cell r="Y188">
            <v>0</v>
          </cell>
          <cell r="Z188">
            <v>3</v>
          </cell>
          <cell r="AA188">
            <v>2</v>
          </cell>
          <cell r="AB188">
            <v>0</v>
          </cell>
          <cell r="AC188">
            <v>0</v>
          </cell>
          <cell r="AD188">
            <v>5</v>
          </cell>
          <cell r="AE188">
            <v>5</v>
          </cell>
          <cell r="AF188">
            <v>0</v>
          </cell>
          <cell r="AG188">
            <v>1</v>
          </cell>
          <cell r="AH188">
            <v>0</v>
          </cell>
          <cell r="AI188">
            <v>2</v>
          </cell>
          <cell r="AJ188">
            <v>45</v>
          </cell>
          <cell r="AK188">
            <v>-2</v>
          </cell>
          <cell r="AL188">
            <v>6</v>
          </cell>
          <cell r="AM188">
            <v>20</v>
          </cell>
          <cell r="AN188">
            <v>5</v>
          </cell>
          <cell r="AO188">
            <v>14</v>
          </cell>
          <cell r="AP188" t="str">
            <v>SV</v>
          </cell>
          <cell r="AQ188" t="str">
            <v>Q</v>
          </cell>
          <cell r="AR188" t="str">
            <v>SV</v>
          </cell>
          <cell r="AS188" t="str">
            <v>SV</v>
          </cell>
          <cell r="AT188">
            <v>150</v>
          </cell>
          <cell r="AU188">
            <v>210</v>
          </cell>
          <cell r="AV188">
            <v>77300.3</v>
          </cell>
          <cell r="AW188">
            <v>77295.030119999996</v>
          </cell>
          <cell r="AX188">
            <v>88900</v>
          </cell>
          <cell r="AY188">
            <v>0.15006021968866867</v>
          </cell>
          <cell r="AZ188">
            <v>0.1304803149606299</v>
          </cell>
          <cell r="BA188">
            <v>86900</v>
          </cell>
          <cell r="BB188">
            <v>3</v>
          </cell>
          <cell r="BC188">
            <v>0.12418709888577406</v>
          </cell>
          <cell r="BD188">
            <v>0.11046835443037971</v>
          </cell>
          <cell r="BE188">
            <v>84900</v>
          </cell>
          <cell r="BF188">
            <v>6</v>
          </cell>
          <cell r="BG188">
            <v>9.8313978082879228E-2</v>
          </cell>
          <cell r="BH188">
            <v>8.9513545347467569E-2</v>
          </cell>
        </row>
        <row r="189">
          <cell r="B189" t="str">
            <v>3251</v>
          </cell>
          <cell r="C189" t="str">
            <v>7790975001340</v>
          </cell>
          <cell r="D189" t="str">
            <v>ESPUMANTE ROSE 750ml CHANDON</v>
          </cell>
          <cell r="E189">
            <v>6</v>
          </cell>
          <cell r="F189" t="str">
            <v>BEBIDAS</v>
          </cell>
          <cell r="G189" t="str">
            <v>BEBIDAS</v>
          </cell>
          <cell r="H189" t="str">
            <v>BEBIDAS C/ ALCOHOL</v>
          </cell>
          <cell r="I189" t="str">
            <v>CHAMPAGNES / ESPUMANTE</v>
          </cell>
          <cell r="J189" t="str">
            <v>ESPUMANTE</v>
          </cell>
          <cell r="K189" t="str">
            <v>CHANDON</v>
          </cell>
          <cell r="L189">
            <v>57</v>
          </cell>
          <cell r="M189" t="str">
            <v>CASA MODIGA S.A. (57)</v>
          </cell>
          <cell r="N189">
            <v>9</v>
          </cell>
          <cell r="O189">
            <v>4</v>
          </cell>
          <cell r="P189">
            <v>18</v>
          </cell>
          <cell r="Q189">
            <v>13</v>
          </cell>
          <cell r="R189">
            <v>8</v>
          </cell>
          <cell r="S189">
            <v>11</v>
          </cell>
          <cell r="T189">
            <v>18</v>
          </cell>
          <cell r="U189">
            <v>10</v>
          </cell>
          <cell r="V189">
            <v>4</v>
          </cell>
          <cell r="W189">
            <v>3</v>
          </cell>
          <cell r="X189">
            <v>1</v>
          </cell>
          <cell r="Y189">
            <v>2</v>
          </cell>
          <cell r="Z189">
            <v>10</v>
          </cell>
          <cell r="AA189">
            <v>0</v>
          </cell>
          <cell r="AB189">
            <v>0</v>
          </cell>
          <cell r="AC189">
            <v>0</v>
          </cell>
          <cell r="AD189">
            <v>4</v>
          </cell>
          <cell r="AE189">
            <v>2</v>
          </cell>
          <cell r="AF189">
            <v>13</v>
          </cell>
          <cell r="AG189">
            <v>8</v>
          </cell>
          <cell r="AH189">
            <v>0</v>
          </cell>
          <cell r="AI189">
            <v>0</v>
          </cell>
          <cell r="AJ189">
            <v>132</v>
          </cell>
          <cell r="AK189">
            <v>40</v>
          </cell>
          <cell r="AL189">
            <v>32</v>
          </cell>
          <cell r="AM189">
            <v>48</v>
          </cell>
          <cell r="AN189">
            <v>26</v>
          </cell>
          <cell r="AO189">
            <v>30</v>
          </cell>
          <cell r="AP189">
            <v>304.61538461538458</v>
          </cell>
          <cell r="AQ189">
            <v>120</v>
          </cell>
          <cell r="AR189">
            <v>480</v>
          </cell>
          <cell r="AS189" t="str">
            <v>SV</v>
          </cell>
          <cell r="AT189">
            <v>97.5</v>
          </cell>
          <cell r="AU189" t="str">
            <v>SV</v>
          </cell>
          <cell r="AV189">
            <v>77300.3</v>
          </cell>
          <cell r="AW189">
            <v>77220.890119999996</v>
          </cell>
          <cell r="AX189">
            <v>88900</v>
          </cell>
          <cell r="AY189">
            <v>0.15006021968866867</v>
          </cell>
          <cell r="AZ189">
            <v>0.1304803149606299</v>
          </cell>
          <cell r="BA189">
            <v>86900</v>
          </cell>
          <cell r="BB189">
            <v>3</v>
          </cell>
          <cell r="BC189">
            <v>0.12418709888577406</v>
          </cell>
          <cell r="BD189">
            <v>0.11046835443037971</v>
          </cell>
          <cell r="BE189">
            <v>84900</v>
          </cell>
          <cell r="BF189">
            <v>6</v>
          </cell>
          <cell r="BG189">
            <v>9.8313978082879228E-2</v>
          </cell>
          <cell r="BH189">
            <v>8.9513545347467569E-2</v>
          </cell>
        </row>
        <row r="190">
          <cell r="B190" t="str">
            <v>9678</v>
          </cell>
          <cell r="C190" t="str">
            <v>4003310012028</v>
          </cell>
          <cell r="D190" t="str">
            <v>ESPUMANTE ROSE 750ml HENKELL</v>
          </cell>
          <cell r="E190">
            <v>12</v>
          </cell>
          <cell r="F190" t="str">
            <v>BEBIDAS</v>
          </cell>
          <cell r="G190" t="str">
            <v>BEBIDAS</v>
          </cell>
          <cell r="H190" t="str">
            <v>BEBIDAS C/ ALCOHOL</v>
          </cell>
          <cell r="I190" t="str">
            <v>CHAMPAGNES / ESPUMANTE</v>
          </cell>
          <cell r="J190" t="str">
            <v>ESPUMANTE</v>
          </cell>
          <cell r="K190" t="str">
            <v>HENKELL</v>
          </cell>
          <cell r="L190">
            <v>117</v>
          </cell>
          <cell r="M190" t="str">
            <v>LA CAOBA S.A.I.C. (117)</v>
          </cell>
          <cell r="N190">
            <v>0</v>
          </cell>
          <cell r="O190">
            <v>0</v>
          </cell>
          <cell r="P190">
            <v>0</v>
          </cell>
          <cell r="Q190">
            <v>0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1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 t="str">
            <v>SV</v>
          </cell>
          <cell r="AQ190" t="str">
            <v>Q</v>
          </cell>
          <cell r="AR190" t="str">
            <v>Q</v>
          </cell>
          <cell r="AS190" t="str">
            <v>Q</v>
          </cell>
          <cell r="AT190" t="str">
            <v>Q</v>
          </cell>
          <cell r="AU190" t="str">
            <v>Q</v>
          </cell>
          <cell r="AV190">
            <v>52867.999997999999</v>
          </cell>
          <cell r="AW190">
            <v>52853.569450000003</v>
          </cell>
          <cell r="AX190">
            <v>64900</v>
          </cell>
          <cell r="AY190">
            <v>0.22758568514895905</v>
          </cell>
          <cell r="AZ190">
            <v>0.18539291220338985</v>
          </cell>
          <cell r="BA190">
            <v>62900</v>
          </cell>
          <cell r="BB190">
            <v>3</v>
          </cell>
          <cell r="BC190">
            <v>0.18975561781000816</v>
          </cell>
          <cell r="BD190">
            <v>0.15949125599364072</v>
          </cell>
          <cell r="BE190">
            <v>60900</v>
          </cell>
          <cell r="BF190">
            <v>6</v>
          </cell>
          <cell r="BG190">
            <v>0.15192555047105727</v>
          </cell>
          <cell r="BH190">
            <v>0.13188834157635468</v>
          </cell>
        </row>
        <row r="191">
          <cell r="B191" t="str">
            <v>1147</v>
          </cell>
          <cell r="C191" t="str">
            <v>7891141028830</v>
          </cell>
          <cell r="D191" t="str">
            <v>ESPUMANTE BRUT 750ml AURORA.</v>
          </cell>
          <cell r="E191">
            <v>6</v>
          </cell>
          <cell r="F191" t="str">
            <v>BEBIDAS</v>
          </cell>
          <cell r="G191" t="str">
            <v>BEBIDAS</v>
          </cell>
          <cell r="H191" t="str">
            <v>BEBIDAS C/ ALCOHOL</v>
          </cell>
          <cell r="I191" t="str">
            <v>CHAMPAGNES / ESPUMANTE</v>
          </cell>
          <cell r="J191" t="str">
            <v>ESPUMANTE</v>
          </cell>
          <cell r="K191" t="str">
            <v>AURORA</v>
          </cell>
          <cell r="L191">
            <v>29</v>
          </cell>
          <cell r="M191" t="str">
            <v>APOLO IMPORT S.A. 1 -  APOLO (29)</v>
          </cell>
          <cell r="N191">
            <v>11</v>
          </cell>
          <cell r="O191">
            <v>10</v>
          </cell>
          <cell r="P191">
            <v>12</v>
          </cell>
          <cell r="Q191">
            <v>11</v>
          </cell>
          <cell r="R191">
            <v>3</v>
          </cell>
          <cell r="S191">
            <v>0</v>
          </cell>
          <cell r="T191">
            <v>0</v>
          </cell>
          <cell r="U191">
            <v>2</v>
          </cell>
          <cell r="V191">
            <v>0</v>
          </cell>
          <cell r="W191">
            <v>5</v>
          </cell>
          <cell r="X191">
            <v>0</v>
          </cell>
          <cell r="Y191">
            <v>2</v>
          </cell>
          <cell r="Z191">
            <v>4</v>
          </cell>
          <cell r="AA191">
            <v>1</v>
          </cell>
          <cell r="AB191">
            <v>2</v>
          </cell>
          <cell r="AC191">
            <v>0</v>
          </cell>
          <cell r="AD191">
            <v>4</v>
          </cell>
          <cell r="AE191">
            <v>2</v>
          </cell>
          <cell r="AF191">
            <v>6</v>
          </cell>
          <cell r="AG191">
            <v>0</v>
          </cell>
          <cell r="AH191">
            <v>0</v>
          </cell>
          <cell r="AI191">
            <v>0</v>
          </cell>
          <cell r="AJ191">
            <v>54</v>
          </cell>
          <cell r="AK191">
            <v>67</v>
          </cell>
          <cell r="AL191">
            <v>17</v>
          </cell>
          <cell r="AM191">
            <v>18</v>
          </cell>
          <cell r="AN191">
            <v>24</v>
          </cell>
          <cell r="AO191">
            <v>6</v>
          </cell>
          <cell r="AP191">
            <v>147.27272727272728</v>
          </cell>
          <cell r="AQ191">
            <v>1005</v>
          </cell>
          <cell r="AR191">
            <v>255</v>
          </cell>
          <cell r="AS191" t="str">
            <v>SV</v>
          </cell>
          <cell r="AT191" t="str">
            <v>SV</v>
          </cell>
          <cell r="AU191" t="str">
            <v>SV</v>
          </cell>
          <cell r="AV191">
            <v>43400.000050000002</v>
          </cell>
          <cell r="AW191">
            <v>42735.482020000003</v>
          </cell>
          <cell r="AX191">
            <v>49900</v>
          </cell>
          <cell r="AY191">
            <v>0.14976958392883688</v>
          </cell>
          <cell r="AZ191">
            <v>0.13026052004008012</v>
          </cell>
          <cell r="BA191">
            <v>47900</v>
          </cell>
          <cell r="BB191">
            <v>3</v>
          </cell>
          <cell r="BC191">
            <v>0.10368663467317196</v>
          </cell>
          <cell r="BD191">
            <v>9.3945719206680531E-2</v>
          </cell>
          <cell r="BE191">
            <v>45900</v>
          </cell>
          <cell r="BF191">
            <v>6</v>
          </cell>
          <cell r="BG191">
            <v>5.7603685417507267E-2</v>
          </cell>
          <cell r="BH191">
            <v>5.4466229847494503E-2</v>
          </cell>
        </row>
        <row r="192">
          <cell r="B192" t="str">
            <v>1148</v>
          </cell>
          <cell r="C192" t="str">
            <v>7891141028854</v>
          </cell>
          <cell r="D192" t="str">
            <v>ESPUMANTE DEMI SEC 750ml  AURORA.</v>
          </cell>
          <cell r="E192">
            <v>6</v>
          </cell>
          <cell r="F192" t="str">
            <v>BEBIDAS</v>
          </cell>
          <cell r="G192" t="str">
            <v>BEBIDAS</v>
          </cell>
          <cell r="H192" t="str">
            <v>BEBIDAS C/ ALCOHOL</v>
          </cell>
          <cell r="I192" t="str">
            <v>CHAMPAGNES / ESPUMANTE</v>
          </cell>
          <cell r="J192" t="str">
            <v>ESPUMANTE</v>
          </cell>
          <cell r="K192" t="str">
            <v>AURORA</v>
          </cell>
          <cell r="L192">
            <v>29</v>
          </cell>
          <cell r="M192" t="str">
            <v>APOLO IMPORT S.A. 1 -  APOLO (29)</v>
          </cell>
          <cell r="N192">
            <v>6</v>
          </cell>
          <cell r="O192">
            <v>7</v>
          </cell>
          <cell r="P192">
            <v>0</v>
          </cell>
          <cell r="Q192">
            <v>0</v>
          </cell>
          <cell r="R192">
            <v>0</v>
          </cell>
          <cell r="S192">
            <v>3</v>
          </cell>
          <cell r="T192">
            <v>1</v>
          </cell>
          <cell r="U192">
            <v>0</v>
          </cell>
          <cell r="V192">
            <v>1</v>
          </cell>
          <cell r="W192">
            <v>1</v>
          </cell>
          <cell r="X192">
            <v>1</v>
          </cell>
          <cell r="Y192">
            <v>1</v>
          </cell>
          <cell r="Z192">
            <v>5</v>
          </cell>
          <cell r="AA192">
            <v>0</v>
          </cell>
          <cell r="AB192">
            <v>0</v>
          </cell>
          <cell r="AC192">
            <v>0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2</v>
          </cell>
          <cell r="AK192">
            <v>5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 t="str">
            <v>SV</v>
          </cell>
          <cell r="AQ192" t="str">
            <v>SV</v>
          </cell>
          <cell r="AR192" t="str">
            <v>Q</v>
          </cell>
          <cell r="AS192" t="str">
            <v>Q</v>
          </cell>
          <cell r="AT192" t="str">
            <v>Q</v>
          </cell>
          <cell r="AU192" t="str">
            <v>Q</v>
          </cell>
          <cell r="AV192">
            <v>43399.999994999998</v>
          </cell>
          <cell r="AW192">
            <v>37875.889479999998</v>
          </cell>
          <cell r="AX192">
            <v>49900</v>
          </cell>
          <cell r="AY192">
            <v>0.14976958538591822</v>
          </cell>
          <cell r="AZ192">
            <v>0.13026052114228459</v>
          </cell>
          <cell r="BA192">
            <v>47900</v>
          </cell>
          <cell r="BB192">
            <v>3</v>
          </cell>
          <cell r="BC192">
            <v>0.10368663607185336</v>
          </cell>
          <cell r="BD192">
            <v>9.3945720354906087E-2</v>
          </cell>
          <cell r="BE192">
            <v>45900</v>
          </cell>
          <cell r="BF192">
            <v>6</v>
          </cell>
          <cell r="BG192">
            <v>5.7603686757788486E-2</v>
          </cell>
          <cell r="BH192">
            <v>5.446623104575167E-2</v>
          </cell>
        </row>
        <row r="193">
          <cell r="B193" t="str">
            <v>1150</v>
          </cell>
          <cell r="C193" t="str">
            <v>7891141018541</v>
          </cell>
          <cell r="D193" t="str">
            <v>ESPUMANTE MOSCATEL 750ml AURORA</v>
          </cell>
          <cell r="E193">
            <v>6</v>
          </cell>
          <cell r="F193" t="str">
            <v>BEBIDAS</v>
          </cell>
          <cell r="G193" t="str">
            <v>BEBIDAS</v>
          </cell>
          <cell r="H193" t="str">
            <v>BEBIDAS C/ ALCOHOL</v>
          </cell>
          <cell r="I193" t="str">
            <v>CHAMPAGNES / ESPUMANTE</v>
          </cell>
          <cell r="J193" t="str">
            <v>ESPUMANTE</v>
          </cell>
          <cell r="K193" t="str">
            <v>AURORA</v>
          </cell>
          <cell r="L193">
            <v>29</v>
          </cell>
          <cell r="M193" t="str">
            <v>APOLO IMPORT S.A. 1 -  APOLO (29)</v>
          </cell>
          <cell r="N193">
            <v>68</v>
          </cell>
          <cell r="O193">
            <v>112</v>
          </cell>
          <cell r="P193">
            <v>110</v>
          </cell>
          <cell r="Q193">
            <v>69</v>
          </cell>
          <cell r="R193">
            <v>28</v>
          </cell>
          <cell r="S193">
            <v>17</v>
          </cell>
          <cell r="T193">
            <v>30</v>
          </cell>
          <cell r="U193">
            <v>35</v>
          </cell>
          <cell r="V193">
            <v>22</v>
          </cell>
          <cell r="W193">
            <v>26</v>
          </cell>
          <cell r="X193">
            <v>27</v>
          </cell>
          <cell r="Y193">
            <v>24</v>
          </cell>
          <cell r="Z193">
            <v>19</v>
          </cell>
          <cell r="AA193">
            <v>24</v>
          </cell>
          <cell r="AB193">
            <v>20</v>
          </cell>
          <cell r="AC193">
            <v>25</v>
          </cell>
          <cell r="AD193">
            <v>26</v>
          </cell>
          <cell r="AE193">
            <v>20</v>
          </cell>
          <cell r="AF193">
            <v>20</v>
          </cell>
          <cell r="AG193">
            <v>21</v>
          </cell>
          <cell r="AH193">
            <v>0</v>
          </cell>
          <cell r="AI193">
            <v>0</v>
          </cell>
          <cell r="AJ193">
            <v>234</v>
          </cell>
          <cell r="AK193">
            <v>81</v>
          </cell>
          <cell r="AL193">
            <v>76</v>
          </cell>
          <cell r="AM193">
            <v>96</v>
          </cell>
          <cell r="AN193">
            <v>94</v>
          </cell>
          <cell r="AO193">
            <v>48</v>
          </cell>
          <cell r="AP193">
            <v>101.73913043478261</v>
          </cell>
          <cell r="AQ193">
            <v>69.428571428571431</v>
          </cell>
          <cell r="AR193">
            <v>95</v>
          </cell>
          <cell r="AS193">
            <v>115.19999999999999</v>
          </cell>
          <cell r="AT193">
            <v>134.28571428571428</v>
          </cell>
          <cell r="AU193" t="str">
            <v>SV</v>
          </cell>
          <cell r="AV193">
            <v>36420</v>
          </cell>
          <cell r="AW193">
            <v>34777.875659999998</v>
          </cell>
          <cell r="AX193">
            <v>41900</v>
          </cell>
          <cell r="AY193">
            <v>0.15046677649643048</v>
          </cell>
          <cell r="AZ193">
            <v>0.13078758949880667</v>
          </cell>
          <cell r="BA193">
            <v>39900</v>
          </cell>
          <cell r="BB193">
            <v>3</v>
          </cell>
          <cell r="BC193">
            <v>9.5551894563426609E-2</v>
          </cell>
          <cell r="BD193">
            <v>8.7218045112781958E-2</v>
          </cell>
          <cell r="BE193">
            <v>38900</v>
          </cell>
          <cell r="BF193">
            <v>6</v>
          </cell>
          <cell r="BG193">
            <v>6.8094453596924787E-2</v>
          </cell>
          <cell r="BH193">
            <v>6.3753213367609252E-2</v>
          </cell>
        </row>
        <row r="194">
          <cell r="B194" t="str">
            <v>1149</v>
          </cell>
          <cell r="C194" t="str">
            <v>7891141023774</v>
          </cell>
          <cell r="D194" t="str">
            <v>ESPUMANTE MOSCATEL C/COPA 750ml AURORA.</v>
          </cell>
          <cell r="E194">
            <v>4</v>
          </cell>
          <cell r="F194" t="str">
            <v>BEBIDAS</v>
          </cell>
          <cell r="G194" t="str">
            <v>BEBIDAS</v>
          </cell>
          <cell r="H194" t="str">
            <v>BEBIDAS C/ ALCOHOL</v>
          </cell>
          <cell r="I194" t="str">
            <v>CHAMPAGNES / ESPUMANTE</v>
          </cell>
          <cell r="J194" t="str">
            <v>ESPUMANTE</v>
          </cell>
          <cell r="K194" t="str">
            <v>AURORA</v>
          </cell>
          <cell r="L194">
            <v>29</v>
          </cell>
          <cell r="M194" t="str">
            <v>APOLO IMPORT S.A. 1 -  APOLO (29)</v>
          </cell>
          <cell r="N194">
            <v>0</v>
          </cell>
          <cell r="O194">
            <v>0</v>
          </cell>
          <cell r="P194">
            <v>0</v>
          </cell>
          <cell r="Q194">
            <v>0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 t="str">
            <v>Q</v>
          </cell>
          <cell r="AQ194" t="str">
            <v>Q</v>
          </cell>
          <cell r="AR194" t="str">
            <v>Q</v>
          </cell>
          <cell r="AS194" t="str">
            <v>Q</v>
          </cell>
          <cell r="AT194" t="str">
            <v>Q</v>
          </cell>
          <cell r="AU194" t="str">
            <v>Q</v>
          </cell>
          <cell r="AV194">
            <v>83249.999997999999</v>
          </cell>
          <cell r="AW194">
            <v>68674.263130000007</v>
          </cell>
          <cell r="AX194">
            <v>99900</v>
          </cell>
          <cell r="AY194">
            <v>0.20000000002882889</v>
          </cell>
          <cell r="AZ194">
            <v>0.1666666666866867</v>
          </cell>
          <cell r="BA194">
            <v>95900</v>
          </cell>
          <cell r="BB194">
            <v>3</v>
          </cell>
          <cell r="BC194">
            <v>0.15195195197962641</v>
          </cell>
          <cell r="BD194">
            <v>0.13190823776850888</v>
          </cell>
          <cell r="BE194">
            <v>0</v>
          </cell>
          <cell r="BF194">
            <v>0</v>
          </cell>
          <cell r="BG194">
            <v>-1</v>
          </cell>
          <cell r="BH194">
            <v>0</v>
          </cell>
        </row>
        <row r="195">
          <cell r="B195" t="str">
            <v>13581</v>
          </cell>
          <cell r="C195" t="str">
            <v>7891141024917</v>
          </cell>
          <cell r="D195" t="str">
            <v>ESPUMANTE MOSCATEL ROSE 750ml AURORA.</v>
          </cell>
          <cell r="E195">
            <v>6</v>
          </cell>
          <cell r="F195" t="str">
            <v>BEBIDAS</v>
          </cell>
          <cell r="G195" t="str">
            <v>BEBIDAS</v>
          </cell>
          <cell r="H195" t="str">
            <v>BEBIDAS C/ ALCOHOL</v>
          </cell>
          <cell r="I195" t="str">
            <v>CHAMPAGNES / ESPUMANTE</v>
          </cell>
          <cell r="J195" t="str">
            <v>ESPUMANTE</v>
          </cell>
          <cell r="K195" t="str">
            <v>AURORA</v>
          </cell>
          <cell r="L195">
            <v>29</v>
          </cell>
          <cell r="M195" t="str">
            <v>APOLO IMPORT S.A. 1 -  APOLO (29)</v>
          </cell>
          <cell r="N195">
            <v>0</v>
          </cell>
          <cell r="O195">
            <v>0</v>
          </cell>
          <cell r="P195">
            <v>0</v>
          </cell>
          <cell r="Q195">
            <v>0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>
            <v>0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10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 t="str">
            <v>SV</v>
          </cell>
          <cell r="AQ195" t="str">
            <v>Q</v>
          </cell>
          <cell r="AR195" t="str">
            <v>Q</v>
          </cell>
          <cell r="AS195" t="str">
            <v>Q</v>
          </cell>
          <cell r="AT195" t="str">
            <v>Q</v>
          </cell>
          <cell r="AU195" t="str">
            <v>Q</v>
          </cell>
          <cell r="AV195">
            <v>39919.999999</v>
          </cell>
          <cell r="AW195">
            <v>35533.271070000003</v>
          </cell>
          <cell r="AX195">
            <v>45900</v>
          </cell>
          <cell r="AY195">
            <v>0.14979959922719943</v>
          </cell>
          <cell r="AZ195">
            <v>0.13028322442265797</v>
          </cell>
          <cell r="BA195">
            <v>43900</v>
          </cell>
          <cell r="BB195">
            <v>3</v>
          </cell>
          <cell r="BC195">
            <v>9.9699398825142671E-2</v>
          </cell>
          <cell r="BD195">
            <v>9.0660592277904337E-2</v>
          </cell>
          <cell r="BE195">
            <v>0</v>
          </cell>
          <cell r="BF195">
            <v>0</v>
          </cell>
          <cell r="BG195">
            <v>-1</v>
          </cell>
          <cell r="BH195">
            <v>0</v>
          </cell>
        </row>
        <row r="196">
          <cell r="B196" t="str">
            <v>13790</v>
          </cell>
          <cell r="C196" t="str">
            <v>7791843004166</v>
          </cell>
          <cell r="D196" t="str">
            <v>ESPUMANTE EXTRA BRUT 750ml LOS HAROLDOS</v>
          </cell>
          <cell r="E196">
            <v>6</v>
          </cell>
          <cell r="F196" t="str">
            <v>BEBIDAS</v>
          </cell>
          <cell r="G196" t="str">
            <v>BEBIDAS</v>
          </cell>
          <cell r="H196" t="str">
            <v>BEBIDAS C/ ALCOHOL</v>
          </cell>
          <cell r="I196" t="str">
            <v>CHAMPAGNES / ESPUMANTE</v>
          </cell>
          <cell r="J196" t="str">
            <v>ESPUMANTE</v>
          </cell>
          <cell r="K196" t="str">
            <v>LOS HAROLDOS</v>
          </cell>
          <cell r="L196">
            <v>114</v>
          </cell>
          <cell r="M196" t="str">
            <v>APOLO IMPORT S.A. 2 - TRENTINO (114)</v>
          </cell>
          <cell r="N196">
            <v>7</v>
          </cell>
          <cell r="O196">
            <v>1</v>
          </cell>
          <cell r="P196">
            <v>0</v>
          </cell>
          <cell r="Q196">
            <v>0</v>
          </cell>
          <cell r="R196">
            <v>1</v>
          </cell>
          <cell r="S196">
            <v>0</v>
          </cell>
          <cell r="T196">
            <v>0</v>
          </cell>
          <cell r="U196">
            <v>0</v>
          </cell>
          <cell r="V196">
            <v>5</v>
          </cell>
          <cell r="W196">
            <v>0</v>
          </cell>
          <cell r="X196">
            <v>0</v>
          </cell>
          <cell r="Y196">
            <v>1</v>
          </cell>
          <cell r="Z196">
            <v>1</v>
          </cell>
          <cell r="AA196">
            <v>0</v>
          </cell>
          <cell r="AB196">
            <v>0</v>
          </cell>
          <cell r="AC196">
            <v>0</v>
          </cell>
          <cell r="AD196">
            <v>1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54</v>
          </cell>
          <cell r="AK196">
            <v>43</v>
          </cell>
          <cell r="AL196">
            <v>34</v>
          </cell>
          <cell r="AM196">
            <v>45</v>
          </cell>
          <cell r="AN196">
            <v>17</v>
          </cell>
          <cell r="AO196">
            <v>12</v>
          </cell>
          <cell r="AP196" t="str">
            <v>SV</v>
          </cell>
          <cell r="AQ196" t="str">
            <v>SV</v>
          </cell>
          <cell r="AR196">
            <v>1020</v>
          </cell>
          <cell r="AS196" t="str">
            <v>SV</v>
          </cell>
          <cell r="AT196" t="str">
            <v>SV</v>
          </cell>
          <cell r="AU196" t="str">
            <v>SV</v>
          </cell>
          <cell r="AV196">
            <v>67709.999995000006</v>
          </cell>
          <cell r="AW196">
            <v>44642.678959999997</v>
          </cell>
          <cell r="AX196">
            <v>79900</v>
          </cell>
          <cell r="AY196">
            <v>0.18003249159503998</v>
          </cell>
          <cell r="AZ196">
            <v>0.15256570719649554</v>
          </cell>
          <cell r="BA196">
            <v>75900</v>
          </cell>
          <cell r="BB196">
            <v>3</v>
          </cell>
          <cell r="BC196">
            <v>0.12095702267914299</v>
          </cell>
          <cell r="BD196">
            <v>0.10790513840579703</v>
          </cell>
          <cell r="BE196">
            <v>0</v>
          </cell>
          <cell r="BF196">
            <v>0</v>
          </cell>
          <cell r="BG196">
            <v>-1</v>
          </cell>
          <cell r="BH196">
            <v>0</v>
          </cell>
        </row>
        <row r="197">
          <cell r="B197" t="str">
            <v>40958</v>
          </cell>
          <cell r="C197" t="str">
            <v>8410384003016</v>
          </cell>
          <cell r="D197" t="str">
            <v>ESPUMANTE BLANCO S/ALC 750ml FREIXENET</v>
          </cell>
          <cell r="E197">
            <v>6</v>
          </cell>
          <cell r="F197" t="str">
            <v>BEBIDAS</v>
          </cell>
          <cell r="G197" t="str">
            <v>BEBIDAS</v>
          </cell>
          <cell r="H197" t="str">
            <v>BEBIDAS C/ ALCOHOL</v>
          </cell>
          <cell r="I197" t="str">
            <v>CHAMPAGNES / ESPUMANTE</v>
          </cell>
          <cell r="J197" t="str">
            <v>ESPUMANTE</v>
          </cell>
          <cell r="K197" t="str">
            <v>FREIXENET</v>
          </cell>
          <cell r="L197">
            <v>27</v>
          </cell>
          <cell r="M197" t="str">
            <v>A.J. S.A. CALIDAD ANTE TODO (27)</v>
          </cell>
          <cell r="N197">
            <v>0</v>
          </cell>
          <cell r="O197">
            <v>0</v>
          </cell>
          <cell r="P197">
            <v>0</v>
          </cell>
          <cell r="Q197">
            <v>5</v>
          </cell>
          <cell r="R197">
            <v>0</v>
          </cell>
          <cell r="S197">
            <v>0</v>
          </cell>
          <cell r="T197">
            <v>0</v>
          </cell>
          <cell r="U197">
            <v>1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7</v>
          </cell>
          <cell r="AK197">
            <v>5</v>
          </cell>
          <cell r="AL197">
            <v>6</v>
          </cell>
          <cell r="AM197">
            <v>12</v>
          </cell>
          <cell r="AN197">
            <v>6</v>
          </cell>
          <cell r="AO197">
            <v>0</v>
          </cell>
          <cell r="AP197">
            <v>42</v>
          </cell>
          <cell r="AQ197">
            <v>150</v>
          </cell>
          <cell r="AR197" t="str">
            <v>SV</v>
          </cell>
          <cell r="AS197" t="str">
            <v>SV</v>
          </cell>
          <cell r="AT197" t="str">
            <v>SV</v>
          </cell>
          <cell r="AU197" t="str">
            <v>Q</v>
          </cell>
          <cell r="AV197">
            <v>59258</v>
          </cell>
          <cell r="AW197">
            <v>56718.371050000002</v>
          </cell>
          <cell r="AX197">
            <v>69900</v>
          </cell>
          <cell r="AY197">
            <v>0.17958756623578243</v>
          </cell>
          <cell r="AZ197">
            <v>0.15224606580829758</v>
          </cell>
          <cell r="BA197">
            <v>67900</v>
          </cell>
          <cell r="BB197">
            <v>3</v>
          </cell>
          <cell r="BC197">
            <v>0.14583684903304195</v>
          </cell>
          <cell r="BD197">
            <v>0.12727540500736376</v>
          </cell>
          <cell r="BE197">
            <v>64900</v>
          </cell>
          <cell r="BF197">
            <v>6</v>
          </cell>
          <cell r="BG197">
            <v>9.5210773228931123E-2</v>
          </cell>
          <cell r="BH197">
            <v>8.6933744221879813E-2</v>
          </cell>
        </row>
        <row r="198">
          <cell r="B198" t="str">
            <v>8462</v>
          </cell>
          <cell r="C198" t="str">
            <v>8410036002091</v>
          </cell>
          <cell r="D198" t="str">
            <v>ESPUMANTE BRUT CARTA NEVADA 750ml FREIXENET</v>
          </cell>
          <cell r="E198">
            <v>6</v>
          </cell>
          <cell r="F198" t="str">
            <v>BEBIDAS</v>
          </cell>
          <cell r="G198" t="str">
            <v>BEBIDAS</v>
          </cell>
          <cell r="H198" t="str">
            <v>BEBIDAS C/ ALCOHOL</v>
          </cell>
          <cell r="I198" t="str">
            <v>CHAMPAGNES / ESPUMANTE</v>
          </cell>
          <cell r="J198" t="str">
            <v>ESPUMANTE</v>
          </cell>
          <cell r="K198" t="str">
            <v>FREIXENET</v>
          </cell>
          <cell r="L198">
            <v>27</v>
          </cell>
          <cell r="M198" t="str">
            <v>A.J. S.A. CALIDAD ANTE TODO (27)</v>
          </cell>
          <cell r="N198">
            <v>7</v>
          </cell>
          <cell r="O198">
            <v>0</v>
          </cell>
          <cell r="P198">
            <v>0</v>
          </cell>
          <cell r="Q198">
            <v>0</v>
          </cell>
          <cell r="R198">
            <v>1</v>
          </cell>
          <cell r="S198">
            <v>3</v>
          </cell>
          <cell r="T198">
            <v>0</v>
          </cell>
          <cell r="U198">
            <v>6</v>
          </cell>
          <cell r="V198">
            <v>2</v>
          </cell>
          <cell r="W198">
            <v>0</v>
          </cell>
          <cell r="X198">
            <v>0</v>
          </cell>
          <cell r="Y198">
            <v>1</v>
          </cell>
          <cell r="Z198">
            <v>3</v>
          </cell>
          <cell r="AA198">
            <v>4</v>
          </cell>
          <cell r="AB198">
            <v>0</v>
          </cell>
          <cell r="AC198">
            <v>2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1</v>
          </cell>
          <cell r="AJ198">
            <v>13</v>
          </cell>
          <cell r="AK198">
            <v>43</v>
          </cell>
          <cell r="AL198">
            <v>6</v>
          </cell>
          <cell r="AM198">
            <v>9</v>
          </cell>
          <cell r="AN198">
            <v>18</v>
          </cell>
          <cell r="AO198">
            <v>5</v>
          </cell>
          <cell r="AP198" t="str">
            <v>SV</v>
          </cell>
          <cell r="AQ198">
            <v>215</v>
          </cell>
          <cell r="AR198">
            <v>180</v>
          </cell>
          <cell r="AS198">
            <v>135</v>
          </cell>
          <cell r="AT198" t="str">
            <v>SV</v>
          </cell>
          <cell r="AU198">
            <v>150</v>
          </cell>
          <cell r="AV198">
            <v>63650</v>
          </cell>
          <cell r="AW198">
            <v>62483.735050000003</v>
          </cell>
          <cell r="AX198">
            <v>72900</v>
          </cell>
          <cell r="AY198">
            <v>0.14532600157109199</v>
          </cell>
          <cell r="AZ198">
            <v>0.12688614540466392</v>
          </cell>
          <cell r="BA198">
            <v>70900</v>
          </cell>
          <cell r="BB198">
            <v>3</v>
          </cell>
          <cell r="BC198">
            <v>0.11390416339355847</v>
          </cell>
          <cell r="BD198">
            <v>0.10225669957686882</v>
          </cell>
          <cell r="BE198">
            <v>69900</v>
          </cell>
          <cell r="BF198">
            <v>6</v>
          </cell>
          <cell r="BG198">
            <v>9.8193244304791927E-2</v>
          </cell>
          <cell r="BH198">
            <v>8.9413447782546493E-2</v>
          </cell>
        </row>
        <row r="199">
          <cell r="B199" t="str">
            <v>33251</v>
          </cell>
          <cell r="C199" t="str">
            <v>8410036001094</v>
          </cell>
          <cell r="D199" t="str">
            <v>ESPUMANTE BRUT ROSE CAVA 750ML FREIXENET</v>
          </cell>
          <cell r="E199">
            <v>1</v>
          </cell>
          <cell r="F199" t="str">
            <v>BEBIDAS</v>
          </cell>
          <cell r="G199" t="str">
            <v>BEBIDAS</v>
          </cell>
          <cell r="H199" t="str">
            <v>BEBIDAS C/ ALCOHOL</v>
          </cell>
          <cell r="I199" t="str">
            <v>CHAMPAGNES / ESPUMANTE</v>
          </cell>
          <cell r="J199" t="str">
            <v>ESPUMANTE</v>
          </cell>
          <cell r="K199" t="str">
            <v>FREIXENET</v>
          </cell>
          <cell r="L199">
            <v>27</v>
          </cell>
          <cell r="M199" t="str">
            <v>A.J. S.A. CALIDAD ANTE TODO (27)</v>
          </cell>
          <cell r="N199">
            <v>2</v>
          </cell>
          <cell r="O199">
            <v>0</v>
          </cell>
          <cell r="P199">
            <v>0</v>
          </cell>
          <cell r="Q199">
            <v>0</v>
          </cell>
          <cell r="R199">
            <v>0</v>
          </cell>
          <cell r="S199">
            <v>4</v>
          </cell>
          <cell r="T199">
            <v>1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3</v>
          </cell>
          <cell r="AB199">
            <v>0</v>
          </cell>
          <cell r="AC199">
            <v>1</v>
          </cell>
          <cell r="AD199">
            <v>0</v>
          </cell>
          <cell r="AE199">
            <v>1</v>
          </cell>
          <cell r="AF199">
            <v>1</v>
          </cell>
          <cell r="AG199">
            <v>0</v>
          </cell>
          <cell r="AH199">
            <v>0</v>
          </cell>
          <cell r="AI199">
            <v>1</v>
          </cell>
          <cell r="AJ199">
            <v>18</v>
          </cell>
          <cell r="AK199">
            <v>8</v>
          </cell>
          <cell r="AL199">
            <v>8</v>
          </cell>
          <cell r="AM199">
            <v>8</v>
          </cell>
          <cell r="AN199">
            <v>17</v>
          </cell>
          <cell r="AO199">
            <v>5</v>
          </cell>
          <cell r="AP199" t="str">
            <v>SV</v>
          </cell>
          <cell r="AQ199" t="str">
            <v>SV</v>
          </cell>
          <cell r="AR199" t="str">
            <v>SV</v>
          </cell>
          <cell r="AS199">
            <v>240</v>
          </cell>
          <cell r="AT199" t="str">
            <v>SV</v>
          </cell>
          <cell r="AU199">
            <v>150</v>
          </cell>
          <cell r="AV199">
            <v>80750</v>
          </cell>
          <cell r="AW199">
            <v>79342.685840000006</v>
          </cell>
          <cell r="AX199">
            <v>92900</v>
          </cell>
          <cell r="AY199">
            <v>0.15046439628482977</v>
          </cell>
          <cell r="AZ199">
            <v>0.13078579117330463</v>
          </cell>
          <cell r="BA199">
            <v>89900</v>
          </cell>
          <cell r="BB199">
            <v>3</v>
          </cell>
          <cell r="BC199">
            <v>0.11331269349845208</v>
          </cell>
          <cell r="BD199">
            <v>0.10177975528364849</v>
          </cell>
          <cell r="BE199">
            <v>86900</v>
          </cell>
          <cell r="BF199">
            <v>6</v>
          </cell>
          <cell r="BG199">
            <v>7.6160990712074383E-2</v>
          </cell>
          <cell r="BH199">
            <v>7.0771001150747984E-2</v>
          </cell>
        </row>
        <row r="200">
          <cell r="B200" t="str">
            <v>33250</v>
          </cell>
          <cell r="C200" t="str">
            <v>8410036009090</v>
          </cell>
          <cell r="D200" t="str">
            <v>ESPUMANTE CORDON NEGRO BRUT 750ML FREIXENET</v>
          </cell>
          <cell r="E200">
            <v>1</v>
          </cell>
          <cell r="F200" t="str">
            <v>BEBIDAS</v>
          </cell>
          <cell r="G200" t="str">
            <v>BEBIDAS</v>
          </cell>
          <cell r="H200" t="str">
            <v>BEBIDAS C/ ALCOHOL</v>
          </cell>
          <cell r="I200" t="str">
            <v>CHAMPAGNES / ESPUMANTE</v>
          </cell>
          <cell r="J200" t="str">
            <v>ESPUMANTE</v>
          </cell>
          <cell r="K200" t="str">
            <v>FREIXENET</v>
          </cell>
          <cell r="L200">
            <v>27</v>
          </cell>
          <cell r="M200" t="str">
            <v>A.J. S.A. CALIDAD ANTE TODO (27)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R200">
            <v>1</v>
          </cell>
          <cell r="S200">
            <v>6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1</v>
          </cell>
          <cell r="AC200">
            <v>1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14</v>
          </cell>
          <cell r="AK200">
            <v>16</v>
          </cell>
          <cell r="AL200">
            <v>8</v>
          </cell>
          <cell r="AM200">
            <v>11</v>
          </cell>
          <cell r="AN200">
            <v>6</v>
          </cell>
          <cell r="AO200">
            <v>2</v>
          </cell>
          <cell r="AP200" t="str">
            <v>SV</v>
          </cell>
          <cell r="AQ200" t="str">
            <v>SV</v>
          </cell>
          <cell r="AR200" t="str">
            <v>SV</v>
          </cell>
          <cell r="AS200">
            <v>330</v>
          </cell>
          <cell r="AT200" t="str">
            <v>SV</v>
          </cell>
          <cell r="AU200" t="str">
            <v>SV</v>
          </cell>
          <cell r="AV200">
            <v>80750</v>
          </cell>
          <cell r="AW200">
            <v>79175.901750000005</v>
          </cell>
          <cell r="AX200">
            <v>92900</v>
          </cell>
          <cell r="AY200">
            <v>0.15046439628482977</v>
          </cell>
          <cell r="AZ200">
            <v>0.13078579117330463</v>
          </cell>
          <cell r="BA200">
            <v>89900</v>
          </cell>
          <cell r="BB200">
            <v>3</v>
          </cell>
          <cell r="BC200">
            <v>0.11331269349845208</v>
          </cell>
          <cell r="BD200">
            <v>0.10177975528364849</v>
          </cell>
          <cell r="BE200">
            <v>86900</v>
          </cell>
          <cell r="BF200">
            <v>6</v>
          </cell>
          <cell r="BG200">
            <v>7.6160990712074383E-2</v>
          </cell>
          <cell r="BH200">
            <v>7.0771001150747984E-2</v>
          </cell>
        </row>
        <row r="201">
          <cell r="B201" t="str">
            <v>8461</v>
          </cell>
          <cell r="C201" t="str">
            <v>8410036002015</v>
          </cell>
          <cell r="D201" t="str">
            <v>ESPUMANTE DEMI SEC CARTA NEVADA 750ml FREIXENET</v>
          </cell>
          <cell r="E201">
            <v>6</v>
          </cell>
          <cell r="F201" t="str">
            <v>BEBIDAS</v>
          </cell>
          <cell r="G201" t="str">
            <v>BEBIDAS</v>
          </cell>
          <cell r="H201" t="str">
            <v>BEBIDAS C/ ALCOHOL</v>
          </cell>
          <cell r="I201" t="str">
            <v>CHAMPAGNES / ESPUMANTE</v>
          </cell>
          <cell r="J201" t="str">
            <v>ESPUMANTE</v>
          </cell>
          <cell r="K201" t="str">
            <v>FREIXENET</v>
          </cell>
          <cell r="L201">
            <v>27</v>
          </cell>
          <cell r="M201" t="str">
            <v>A.J. S.A. CALIDAD ANTE TODO (27)</v>
          </cell>
          <cell r="N201">
            <v>16</v>
          </cell>
          <cell r="O201">
            <v>3</v>
          </cell>
          <cell r="P201">
            <v>3</v>
          </cell>
          <cell r="Q201">
            <v>7</v>
          </cell>
          <cell r="R201">
            <v>6</v>
          </cell>
          <cell r="S201">
            <v>6</v>
          </cell>
          <cell r="T201">
            <v>4</v>
          </cell>
          <cell r="U201">
            <v>9</v>
          </cell>
          <cell r="V201">
            <v>0</v>
          </cell>
          <cell r="W201">
            <v>1</v>
          </cell>
          <cell r="X201">
            <v>1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1</v>
          </cell>
          <cell r="AE201">
            <v>6</v>
          </cell>
          <cell r="AF201">
            <v>3</v>
          </cell>
          <cell r="AG201">
            <v>3</v>
          </cell>
          <cell r="AH201">
            <v>0</v>
          </cell>
          <cell r="AI201">
            <v>0</v>
          </cell>
          <cell r="AJ201">
            <v>22</v>
          </cell>
          <cell r="AK201">
            <v>7</v>
          </cell>
          <cell r="AL201">
            <v>9</v>
          </cell>
          <cell r="AM201">
            <v>16</v>
          </cell>
          <cell r="AN201">
            <v>9</v>
          </cell>
          <cell r="AO201">
            <v>0</v>
          </cell>
          <cell r="AP201">
            <v>94.285714285714278</v>
          </cell>
          <cell r="AQ201">
            <v>23.333333333333332</v>
          </cell>
          <cell r="AR201" t="str">
            <v>SV</v>
          </cell>
          <cell r="AS201" t="str">
            <v>SV</v>
          </cell>
          <cell r="AT201">
            <v>90</v>
          </cell>
          <cell r="AU201" t="str">
            <v>Q</v>
          </cell>
          <cell r="AV201">
            <v>63650</v>
          </cell>
          <cell r="AW201">
            <v>62271.941050000001</v>
          </cell>
          <cell r="AX201">
            <v>72900</v>
          </cell>
          <cell r="AY201">
            <v>0.14532600157109199</v>
          </cell>
          <cell r="AZ201">
            <v>0.12688614540466392</v>
          </cell>
          <cell r="BA201">
            <v>70900</v>
          </cell>
          <cell r="BB201">
            <v>3</v>
          </cell>
          <cell r="BC201">
            <v>0.11390416339355847</v>
          </cell>
          <cell r="BD201">
            <v>0.10225669957686882</v>
          </cell>
          <cell r="BE201">
            <v>69900</v>
          </cell>
          <cell r="BF201">
            <v>6</v>
          </cell>
          <cell r="BG201">
            <v>9.8193244304791927E-2</v>
          </cell>
          <cell r="BH201">
            <v>8.9413447782546493E-2</v>
          </cell>
        </row>
        <row r="202">
          <cell r="B202" t="str">
            <v>33249</v>
          </cell>
          <cell r="C202" t="str">
            <v>8410036805807</v>
          </cell>
          <cell r="D202" t="str">
            <v>ESPUMANTE SEMI SECO CAVA ICE 750ML FREIXENET</v>
          </cell>
          <cell r="E202">
            <v>1</v>
          </cell>
          <cell r="F202" t="str">
            <v>BEBIDAS</v>
          </cell>
          <cell r="G202" t="str">
            <v>BEBIDAS</v>
          </cell>
          <cell r="H202" t="str">
            <v>BEBIDAS C/ ALCOHOL</v>
          </cell>
          <cell r="I202" t="str">
            <v>CHAMPAGNES / ESPUMANTE</v>
          </cell>
          <cell r="J202" t="str">
            <v>ESPUMANTE</v>
          </cell>
          <cell r="K202" t="str">
            <v>FREIXENET</v>
          </cell>
          <cell r="L202">
            <v>27</v>
          </cell>
          <cell r="M202" t="str">
            <v>A.J. S.A. CALIDAD ANTE TODO (27)</v>
          </cell>
          <cell r="N202">
            <v>0</v>
          </cell>
          <cell r="O202">
            <v>2</v>
          </cell>
          <cell r="P202">
            <v>3</v>
          </cell>
          <cell r="Q202">
            <v>3</v>
          </cell>
          <cell r="R202">
            <v>3</v>
          </cell>
          <cell r="S202">
            <v>0</v>
          </cell>
          <cell r="T202">
            <v>1</v>
          </cell>
          <cell r="U202">
            <v>2</v>
          </cell>
          <cell r="V202">
            <v>0</v>
          </cell>
          <cell r="W202">
            <v>1</v>
          </cell>
          <cell r="X202">
            <v>0</v>
          </cell>
          <cell r="Y202">
            <v>0</v>
          </cell>
          <cell r="Z202">
            <v>0</v>
          </cell>
          <cell r="AA202">
            <v>2</v>
          </cell>
          <cell r="AB202">
            <v>0</v>
          </cell>
          <cell r="AC202">
            <v>0</v>
          </cell>
          <cell r="AD202">
            <v>1</v>
          </cell>
          <cell r="AE202">
            <v>0</v>
          </cell>
          <cell r="AF202">
            <v>1</v>
          </cell>
          <cell r="AG202">
            <v>1</v>
          </cell>
          <cell r="AH202">
            <v>0</v>
          </cell>
          <cell r="AI202">
            <v>0</v>
          </cell>
          <cell r="AJ202">
            <v>13</v>
          </cell>
          <cell r="AK202">
            <v>3</v>
          </cell>
          <cell r="AL202">
            <v>7</v>
          </cell>
          <cell r="AM202">
            <v>3</v>
          </cell>
          <cell r="AN202">
            <v>10</v>
          </cell>
          <cell r="AO202">
            <v>6</v>
          </cell>
          <cell r="AP202">
            <v>130</v>
          </cell>
          <cell r="AQ202">
            <v>45</v>
          </cell>
          <cell r="AR202" t="str">
            <v>SV</v>
          </cell>
          <cell r="AS202" t="str">
            <v>SV</v>
          </cell>
          <cell r="AT202">
            <v>300</v>
          </cell>
          <cell r="AU202" t="str">
            <v>SV</v>
          </cell>
          <cell r="AV202">
            <v>80750</v>
          </cell>
          <cell r="AW202">
            <v>79861.696200000006</v>
          </cell>
          <cell r="AX202">
            <v>92900</v>
          </cell>
          <cell r="AY202">
            <v>0.15046439628482977</v>
          </cell>
          <cell r="AZ202">
            <v>0.13078579117330463</v>
          </cell>
          <cell r="BA202">
            <v>89900</v>
          </cell>
          <cell r="BB202">
            <v>3</v>
          </cell>
          <cell r="BC202">
            <v>0.11331269349845208</v>
          </cell>
          <cell r="BD202">
            <v>0.10177975528364849</v>
          </cell>
          <cell r="BE202">
            <v>86900</v>
          </cell>
          <cell r="BF202">
            <v>6</v>
          </cell>
          <cell r="BG202">
            <v>7.6160990712074383E-2</v>
          </cell>
          <cell r="BH202">
            <v>7.0771001150747984E-2</v>
          </cell>
        </row>
        <row r="203">
          <cell r="B203" t="str">
            <v>11338</v>
          </cell>
          <cell r="C203" t="str">
            <v>7798172810222</v>
          </cell>
          <cell r="D203" t="str">
            <v>ESPUMANTE CUVEE NATURE CLASICO 750ml CRUZAT</v>
          </cell>
          <cell r="E203">
            <v>6</v>
          </cell>
          <cell r="F203" t="str">
            <v>BEBIDAS</v>
          </cell>
          <cell r="G203" t="str">
            <v>BEBIDAS</v>
          </cell>
          <cell r="H203" t="str">
            <v>BEBIDAS C/ ALCOHOL</v>
          </cell>
          <cell r="I203" t="str">
            <v>CHAMPAGNES / ESPUMANTE</v>
          </cell>
          <cell r="J203" t="str">
            <v>ESPUMANTE</v>
          </cell>
          <cell r="K203" t="str">
            <v>CRUZAT</v>
          </cell>
          <cell r="L203">
            <v>984</v>
          </cell>
          <cell r="M203" t="str">
            <v>CAMINOS DEL VINO S.A. (984)</v>
          </cell>
          <cell r="N203">
            <v>0</v>
          </cell>
          <cell r="O203">
            <v>1</v>
          </cell>
          <cell r="P203">
            <v>0</v>
          </cell>
          <cell r="Q203">
            <v>0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2</v>
          </cell>
          <cell r="AK203">
            <v>5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 t="str">
            <v>SV</v>
          </cell>
          <cell r="AQ203" t="str">
            <v>SV</v>
          </cell>
          <cell r="AR203" t="str">
            <v>Q</v>
          </cell>
          <cell r="AS203" t="str">
            <v>Q</v>
          </cell>
          <cell r="AT203" t="str">
            <v>Q</v>
          </cell>
          <cell r="AU203" t="str">
            <v>Q</v>
          </cell>
          <cell r="AV203">
            <v>71999.999995000006</v>
          </cell>
          <cell r="AW203">
            <v>72000.000379999998</v>
          </cell>
          <cell r="AX203">
            <v>87900</v>
          </cell>
          <cell r="AY203">
            <v>0.2208333334181134</v>
          </cell>
          <cell r="AZ203">
            <v>0.18088737207053462</v>
          </cell>
          <cell r="BA203">
            <v>85900</v>
          </cell>
          <cell r="BB203">
            <v>3</v>
          </cell>
          <cell r="BC203">
            <v>0.1930555556384066</v>
          </cell>
          <cell r="BD203">
            <v>0.16181606525029096</v>
          </cell>
          <cell r="BE203">
            <v>83900</v>
          </cell>
          <cell r="BF203">
            <v>6</v>
          </cell>
          <cell r="BG203">
            <v>0.16527777785869979</v>
          </cell>
          <cell r="BH203">
            <v>0.14183551853396895</v>
          </cell>
        </row>
        <row r="204">
          <cell r="B204" t="str">
            <v>11339</v>
          </cell>
          <cell r="C204" t="str">
            <v>7798172810307</v>
          </cell>
          <cell r="D204" t="str">
            <v>ESPUMANTE DEMI SEC CLASICO 750ml CRUZAT</v>
          </cell>
          <cell r="E204">
            <v>1</v>
          </cell>
          <cell r="F204" t="str">
            <v>BEBIDAS</v>
          </cell>
          <cell r="G204" t="str">
            <v>BEBIDAS</v>
          </cell>
          <cell r="H204" t="str">
            <v>BEBIDAS C/ ALCOHOL</v>
          </cell>
          <cell r="I204" t="str">
            <v>CHAMPAGNES / ESPUMANTE</v>
          </cell>
          <cell r="J204" t="str">
            <v>ESPUMANTE</v>
          </cell>
          <cell r="K204" t="str">
            <v>CRUZAT</v>
          </cell>
          <cell r="L204">
            <v>984</v>
          </cell>
          <cell r="M204" t="str">
            <v>CAMINOS DEL VINO S.A. (984)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6</v>
          </cell>
          <cell r="AK204">
            <v>5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 t="str">
            <v>SV</v>
          </cell>
          <cell r="AQ204" t="str">
            <v>SV</v>
          </cell>
          <cell r="AR204" t="str">
            <v>Q</v>
          </cell>
          <cell r="AS204" t="str">
            <v>Q</v>
          </cell>
          <cell r="AT204" t="str">
            <v>Q</v>
          </cell>
          <cell r="AU204" t="str">
            <v>Q</v>
          </cell>
          <cell r="AV204">
            <v>64999.999999</v>
          </cell>
          <cell r="AW204">
            <v>64999.999900000003</v>
          </cell>
          <cell r="AX204">
            <v>79900</v>
          </cell>
          <cell r="AY204">
            <v>0.22923076924968044</v>
          </cell>
          <cell r="AZ204">
            <v>0.18648310389236547</v>
          </cell>
          <cell r="BA204">
            <v>77900</v>
          </cell>
          <cell r="BB204">
            <v>3</v>
          </cell>
          <cell r="BC204">
            <v>0.19846153847997638</v>
          </cell>
          <cell r="BD204">
            <v>0.16559691913992297</v>
          </cell>
          <cell r="BE204">
            <v>75900</v>
          </cell>
          <cell r="BF204">
            <v>6</v>
          </cell>
          <cell r="BG204">
            <v>0.1676923077102721</v>
          </cell>
          <cell r="BH204">
            <v>0.1436100131884058</v>
          </cell>
        </row>
        <row r="205">
          <cell r="B205" t="str">
            <v>13778</v>
          </cell>
          <cell r="C205" t="str">
            <v>8003325602791</v>
          </cell>
          <cell r="D205" t="str">
            <v>VINO FRISANTE BLANCO LAMBRUSCO 750ml PODERI ALTI</v>
          </cell>
          <cell r="E205">
            <v>6</v>
          </cell>
          <cell r="F205" t="str">
            <v>BEBIDAS</v>
          </cell>
          <cell r="G205" t="str">
            <v>BEBIDAS</v>
          </cell>
          <cell r="H205" t="str">
            <v>BEBIDAS C/ ALCOHOL</v>
          </cell>
          <cell r="I205" t="str">
            <v>CHAMPAGNES / ESPUMANTE</v>
          </cell>
          <cell r="J205" t="str">
            <v>ESPUMANTE</v>
          </cell>
          <cell r="K205" t="str">
            <v>PODERI ALTI</v>
          </cell>
          <cell r="L205">
            <v>114</v>
          </cell>
          <cell r="M205" t="str">
            <v>APOLO IMPORT S.A. 2 - TRENTINO (114)</v>
          </cell>
          <cell r="N205">
            <v>9</v>
          </cell>
          <cell r="O205">
            <v>9</v>
          </cell>
          <cell r="P205">
            <v>11</v>
          </cell>
          <cell r="Q205">
            <v>13</v>
          </cell>
          <cell r="R205">
            <v>4</v>
          </cell>
          <cell r="S205">
            <v>11</v>
          </cell>
          <cell r="T205">
            <v>1</v>
          </cell>
          <cell r="U205">
            <v>2</v>
          </cell>
          <cell r="V205">
            <v>7</v>
          </cell>
          <cell r="W205">
            <v>2</v>
          </cell>
          <cell r="X205">
            <v>3</v>
          </cell>
          <cell r="Y205">
            <v>1</v>
          </cell>
          <cell r="Z205">
            <v>8</v>
          </cell>
          <cell r="AA205">
            <v>7</v>
          </cell>
          <cell r="AB205">
            <v>6</v>
          </cell>
          <cell r="AC205">
            <v>7</v>
          </cell>
          <cell r="AD205">
            <v>1</v>
          </cell>
          <cell r="AE205">
            <v>9</v>
          </cell>
          <cell r="AF205">
            <v>1</v>
          </cell>
          <cell r="AG205">
            <v>0</v>
          </cell>
          <cell r="AH205">
            <v>1</v>
          </cell>
          <cell r="AI205">
            <v>1</v>
          </cell>
          <cell r="AJ205">
            <v>100</v>
          </cell>
          <cell r="AK205">
            <v>112</v>
          </cell>
          <cell r="AL205">
            <v>63</v>
          </cell>
          <cell r="AM205">
            <v>94</v>
          </cell>
          <cell r="AN205">
            <v>48</v>
          </cell>
          <cell r="AO205">
            <v>35</v>
          </cell>
          <cell r="AP205">
            <v>230.76923076923077</v>
          </cell>
          <cell r="AQ205">
            <v>1680</v>
          </cell>
          <cell r="AR205">
            <v>1890</v>
          </cell>
          <cell r="AS205">
            <v>402.85714285714289</v>
          </cell>
          <cell r="AT205" t="str">
            <v>SV</v>
          </cell>
          <cell r="AU205">
            <v>1050</v>
          </cell>
          <cell r="AV205">
            <v>34700.000005000002</v>
          </cell>
          <cell r="AW205">
            <v>27770.501110000001</v>
          </cell>
          <cell r="AX205">
            <v>39900</v>
          </cell>
          <cell r="AY205">
            <v>0.14985590761529455</v>
          </cell>
          <cell r="AZ205">
            <v>0.13032581441102753</v>
          </cell>
          <cell r="BA205">
            <v>38900</v>
          </cell>
          <cell r="BB205">
            <v>3</v>
          </cell>
          <cell r="BC205">
            <v>0.12103746381541236</v>
          </cell>
          <cell r="BD205">
            <v>0.1079691515424164</v>
          </cell>
          <cell r="BE205">
            <v>37900</v>
          </cell>
          <cell r="BF205">
            <v>6</v>
          </cell>
          <cell r="BG205">
            <v>9.2219020015530395E-2</v>
          </cell>
          <cell r="BH205">
            <v>8.4432717546174096E-2</v>
          </cell>
        </row>
        <row r="206">
          <cell r="B206" t="str">
            <v>13779</v>
          </cell>
          <cell r="C206" t="str">
            <v>8003325602814</v>
          </cell>
          <cell r="D206" t="str">
            <v>VINO FRISANTE ROSADO LAMBRUSCO 750ml PODERI ALTI</v>
          </cell>
          <cell r="E206">
            <v>6</v>
          </cell>
          <cell r="F206" t="str">
            <v>BEBIDAS</v>
          </cell>
          <cell r="G206" t="str">
            <v>BEBIDAS</v>
          </cell>
          <cell r="H206" t="str">
            <v>BEBIDAS C/ ALCOHOL</v>
          </cell>
          <cell r="I206" t="str">
            <v>CHAMPAGNES / ESPUMANTE</v>
          </cell>
          <cell r="J206" t="str">
            <v>ESPUMANTE</v>
          </cell>
          <cell r="K206" t="str">
            <v>PODERI ALTI</v>
          </cell>
          <cell r="L206">
            <v>114</v>
          </cell>
          <cell r="M206" t="str">
            <v>APOLO IMPORT S.A. 2 - TRENTINO (114)</v>
          </cell>
          <cell r="N206">
            <v>28</v>
          </cell>
          <cell r="O206">
            <v>8</v>
          </cell>
          <cell r="P206">
            <v>18</v>
          </cell>
          <cell r="Q206">
            <v>16</v>
          </cell>
          <cell r="R206">
            <v>3</v>
          </cell>
          <cell r="S206">
            <v>6</v>
          </cell>
          <cell r="T206">
            <v>3</v>
          </cell>
          <cell r="U206">
            <v>1</v>
          </cell>
          <cell r="V206">
            <v>11</v>
          </cell>
          <cell r="W206">
            <v>5</v>
          </cell>
          <cell r="X206">
            <v>4</v>
          </cell>
          <cell r="Y206">
            <v>4</v>
          </cell>
          <cell r="Z206">
            <v>4</v>
          </cell>
          <cell r="AA206">
            <v>5</v>
          </cell>
          <cell r="AB206">
            <v>2</v>
          </cell>
          <cell r="AC206">
            <v>7</v>
          </cell>
          <cell r="AD206">
            <v>8</v>
          </cell>
          <cell r="AE206">
            <v>8</v>
          </cell>
          <cell r="AF206">
            <v>2</v>
          </cell>
          <cell r="AG206">
            <v>3</v>
          </cell>
          <cell r="AH206">
            <v>0</v>
          </cell>
          <cell r="AI206">
            <v>3</v>
          </cell>
          <cell r="AJ206">
            <v>35</v>
          </cell>
          <cell r="AK206">
            <v>135</v>
          </cell>
          <cell r="AL206">
            <v>54</v>
          </cell>
          <cell r="AM206">
            <v>54</v>
          </cell>
          <cell r="AN206">
            <v>45</v>
          </cell>
          <cell r="AO206">
            <v>33</v>
          </cell>
          <cell r="AP206">
            <v>65.625</v>
          </cell>
          <cell r="AQ206">
            <v>4050</v>
          </cell>
          <cell r="AR206">
            <v>405</v>
          </cell>
          <cell r="AS206">
            <v>231.42857142857144</v>
          </cell>
          <cell r="AT206">
            <v>450</v>
          </cell>
          <cell r="AU206">
            <v>330</v>
          </cell>
          <cell r="AV206">
            <v>34700.000005000002</v>
          </cell>
          <cell r="AW206">
            <v>27787.19284</v>
          </cell>
          <cell r="AX206">
            <v>39900</v>
          </cell>
          <cell r="AY206">
            <v>0.14985590761529455</v>
          </cell>
          <cell r="AZ206">
            <v>0.13032581441102753</v>
          </cell>
          <cell r="BA206">
            <v>38900</v>
          </cell>
          <cell r="BB206">
            <v>3</v>
          </cell>
          <cell r="BC206">
            <v>0.12103746381541236</v>
          </cell>
          <cell r="BD206">
            <v>0.1079691515424164</v>
          </cell>
          <cell r="BE206">
            <v>37900</v>
          </cell>
          <cell r="BF206">
            <v>6</v>
          </cell>
          <cell r="BG206">
            <v>9.2219020015530395E-2</v>
          </cell>
          <cell r="BH206">
            <v>8.4432717546174096E-2</v>
          </cell>
        </row>
        <row r="207">
          <cell r="B207" t="str">
            <v>13780</v>
          </cell>
          <cell r="C207" t="str">
            <v>8003325602777</v>
          </cell>
          <cell r="D207" t="str">
            <v>VINO FRISANTE TINTO LAMBRUSCO 750ml PODERI ALTI</v>
          </cell>
          <cell r="E207">
            <v>6</v>
          </cell>
          <cell r="F207" t="str">
            <v>BEBIDAS</v>
          </cell>
          <cell r="G207" t="str">
            <v>BEBIDAS</v>
          </cell>
          <cell r="H207" t="str">
            <v>BEBIDAS C/ ALCOHOL</v>
          </cell>
          <cell r="I207" t="str">
            <v>CHAMPAGNES / ESPUMANTE</v>
          </cell>
          <cell r="J207" t="str">
            <v>ESPUMANTE</v>
          </cell>
          <cell r="K207" t="str">
            <v>PODERI ALTI</v>
          </cell>
          <cell r="L207">
            <v>114</v>
          </cell>
          <cell r="M207" t="str">
            <v>APOLO IMPORT S.A. 2 - TRENTINO (114)</v>
          </cell>
          <cell r="N207">
            <v>10</v>
          </cell>
          <cell r="O207">
            <v>6</v>
          </cell>
          <cell r="P207">
            <v>27</v>
          </cell>
          <cell r="Q207">
            <v>44</v>
          </cell>
          <cell r="R207">
            <v>4</v>
          </cell>
          <cell r="S207">
            <v>6</v>
          </cell>
          <cell r="T207">
            <v>9</v>
          </cell>
          <cell r="U207">
            <v>10</v>
          </cell>
          <cell r="V207">
            <v>5</v>
          </cell>
          <cell r="W207">
            <v>1</v>
          </cell>
          <cell r="X207">
            <v>12</v>
          </cell>
          <cell r="Y207">
            <v>12</v>
          </cell>
          <cell r="Z207">
            <v>2</v>
          </cell>
          <cell r="AA207">
            <v>4</v>
          </cell>
          <cell r="AB207">
            <v>0</v>
          </cell>
          <cell r="AC207">
            <v>1</v>
          </cell>
          <cell r="AD207">
            <v>6</v>
          </cell>
          <cell r="AE207">
            <v>4</v>
          </cell>
          <cell r="AF207">
            <v>3</v>
          </cell>
          <cell r="AG207">
            <v>0</v>
          </cell>
          <cell r="AH207">
            <v>0</v>
          </cell>
          <cell r="AI207">
            <v>0</v>
          </cell>
          <cell r="AJ207">
            <v>60</v>
          </cell>
          <cell r="AK207">
            <v>77</v>
          </cell>
          <cell r="AL207">
            <v>27</v>
          </cell>
          <cell r="AM207">
            <v>76</v>
          </cell>
          <cell r="AN207">
            <v>63</v>
          </cell>
          <cell r="AO207">
            <v>36</v>
          </cell>
          <cell r="AP207">
            <v>40.909090909090907</v>
          </cell>
          <cell r="AQ207">
            <v>231</v>
          </cell>
          <cell r="AR207">
            <v>67.5</v>
          </cell>
          <cell r="AS207">
            <v>2280</v>
          </cell>
          <cell r="AT207" t="str">
            <v>SV</v>
          </cell>
          <cell r="AU207" t="str">
            <v>SV</v>
          </cell>
          <cell r="AV207">
            <v>34700.000005000002</v>
          </cell>
          <cell r="AW207">
            <v>27997.412520000002</v>
          </cell>
          <cell r="AX207">
            <v>39900</v>
          </cell>
          <cell r="AY207">
            <v>0.14985590761529455</v>
          </cell>
          <cell r="AZ207">
            <v>0.13032581441102753</v>
          </cell>
          <cell r="BA207">
            <v>38900</v>
          </cell>
          <cell r="BB207">
            <v>3</v>
          </cell>
          <cell r="BC207">
            <v>0.12103746381541236</v>
          </cell>
          <cell r="BD207">
            <v>0.1079691515424164</v>
          </cell>
          <cell r="BE207">
            <v>37900</v>
          </cell>
          <cell r="BF207">
            <v>6</v>
          </cell>
          <cell r="BG207">
            <v>9.2219020015530395E-2</v>
          </cell>
          <cell r="BH207">
            <v>8.4432717546174096E-2</v>
          </cell>
        </row>
        <row r="208">
          <cell r="B208" t="str">
            <v>16826</v>
          </cell>
          <cell r="C208" t="str">
            <v>8002477177515</v>
          </cell>
          <cell r="D208" t="str">
            <v>ESPUMANTE BLANC DE BLANCS 18k 750ml SENSI</v>
          </cell>
          <cell r="E208">
            <v>6</v>
          </cell>
          <cell r="F208" t="str">
            <v>BEBIDAS</v>
          </cell>
          <cell r="G208" t="str">
            <v>BEBIDAS</v>
          </cell>
          <cell r="H208" t="str">
            <v>BEBIDAS C/ ALCOHOL</v>
          </cell>
          <cell r="I208" t="str">
            <v>CHAMPAGNES / ESPUMANTE</v>
          </cell>
          <cell r="J208" t="str">
            <v>ESPUMANTE</v>
          </cell>
          <cell r="K208" t="str">
            <v>SENSI</v>
          </cell>
          <cell r="L208">
            <v>114</v>
          </cell>
          <cell r="M208" t="str">
            <v>APOLO IMPORT S.A. 2 - TRENTINO (114)</v>
          </cell>
          <cell r="N208">
            <v>0</v>
          </cell>
          <cell r="O208">
            <v>0</v>
          </cell>
          <cell r="P208">
            <v>2</v>
          </cell>
          <cell r="Q208">
            <v>1</v>
          </cell>
          <cell r="R208">
            <v>0</v>
          </cell>
          <cell r="S208">
            <v>1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2</v>
          </cell>
          <cell r="Y208">
            <v>2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1</v>
          </cell>
          <cell r="AG208">
            <v>0</v>
          </cell>
          <cell r="AH208">
            <v>0</v>
          </cell>
          <cell r="AI208">
            <v>0</v>
          </cell>
          <cell r="AJ208">
            <v>44</v>
          </cell>
          <cell r="AK208">
            <v>64</v>
          </cell>
          <cell r="AL208">
            <v>47</v>
          </cell>
          <cell r="AM208">
            <v>47</v>
          </cell>
          <cell r="AN208">
            <v>32</v>
          </cell>
          <cell r="AO208">
            <v>9</v>
          </cell>
          <cell r="AP208">
            <v>1320</v>
          </cell>
          <cell r="AQ208" t="str">
            <v>SV</v>
          </cell>
          <cell r="AR208">
            <v>705</v>
          </cell>
          <cell r="AS208" t="str">
            <v>SV</v>
          </cell>
          <cell r="AT208" t="str">
            <v>SV</v>
          </cell>
          <cell r="AU208" t="str">
            <v>SV</v>
          </cell>
          <cell r="AV208">
            <v>116570.00003</v>
          </cell>
          <cell r="AW208">
            <v>108377.49494</v>
          </cell>
          <cell r="AX208">
            <v>139900</v>
          </cell>
          <cell r="AY208">
            <v>0.20013725627516421</v>
          </cell>
          <cell r="AZ208">
            <v>0.16676197262330239</v>
          </cell>
          <cell r="BA208">
            <v>129900</v>
          </cell>
          <cell r="BB208">
            <v>3</v>
          </cell>
          <cell r="BC208">
            <v>0.11435189128051348</v>
          </cell>
          <cell r="BD208">
            <v>0.10261739776751351</v>
          </cell>
          <cell r="BE208">
            <v>125900</v>
          </cell>
          <cell r="BF208">
            <v>6</v>
          </cell>
          <cell r="BG208">
            <v>8.0037745282653061E-2</v>
          </cell>
          <cell r="BH208">
            <v>7.4106433439237521E-2</v>
          </cell>
        </row>
        <row r="209">
          <cell r="B209" t="str">
            <v>16828</v>
          </cell>
          <cell r="C209" t="str">
            <v>8002477177553</v>
          </cell>
          <cell r="D209" t="str">
            <v>ESPUMANTE PROSECCO DOC 18k 750ml SENSI</v>
          </cell>
          <cell r="E209">
            <v>6</v>
          </cell>
          <cell r="F209" t="str">
            <v>BEBIDAS</v>
          </cell>
          <cell r="G209" t="str">
            <v>BEBIDAS</v>
          </cell>
          <cell r="H209" t="str">
            <v>BEBIDAS C/ ALCOHOL</v>
          </cell>
          <cell r="I209" t="str">
            <v>CHAMPAGNES / ESPUMANTE</v>
          </cell>
          <cell r="J209" t="str">
            <v>ESPUMANTE</v>
          </cell>
          <cell r="K209" t="str">
            <v>SENSI</v>
          </cell>
          <cell r="L209">
            <v>114</v>
          </cell>
          <cell r="M209" t="str">
            <v>APOLO IMPORT S.A. 2 - TRENTINO (114)</v>
          </cell>
          <cell r="N209">
            <v>1</v>
          </cell>
          <cell r="O209">
            <v>0</v>
          </cell>
          <cell r="P209">
            <v>0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1</v>
          </cell>
          <cell r="Y209">
            <v>1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1</v>
          </cell>
          <cell r="AH209">
            <v>0</v>
          </cell>
          <cell r="AI209">
            <v>0</v>
          </cell>
          <cell r="AJ209">
            <v>21</v>
          </cell>
          <cell r="AK209">
            <v>24</v>
          </cell>
          <cell r="AL209">
            <v>15</v>
          </cell>
          <cell r="AM209">
            <v>29</v>
          </cell>
          <cell r="AN209">
            <v>12</v>
          </cell>
          <cell r="AO209">
            <v>9</v>
          </cell>
          <cell r="AP209" t="str">
            <v>SV</v>
          </cell>
          <cell r="AQ209" t="str">
            <v>SV</v>
          </cell>
          <cell r="AR209">
            <v>450</v>
          </cell>
          <cell r="AS209" t="str">
            <v>SV</v>
          </cell>
          <cell r="AT209">
            <v>360</v>
          </cell>
          <cell r="AU209" t="str">
            <v>SV</v>
          </cell>
          <cell r="AV209">
            <v>116570.00003</v>
          </cell>
          <cell r="AW209">
            <v>110511.20652000001</v>
          </cell>
          <cell r="AX209">
            <v>139900</v>
          </cell>
          <cell r="AY209">
            <v>0.20013725627516421</v>
          </cell>
          <cell r="AZ209">
            <v>0.16676197262330239</v>
          </cell>
          <cell r="BA209">
            <v>129900</v>
          </cell>
          <cell r="BB209">
            <v>3</v>
          </cell>
          <cell r="BC209">
            <v>0.11435189128051348</v>
          </cell>
          <cell r="BD209">
            <v>0.10261739776751351</v>
          </cell>
          <cell r="BE209">
            <v>125900</v>
          </cell>
          <cell r="BF209">
            <v>6</v>
          </cell>
          <cell r="BG209">
            <v>8.0037745282653061E-2</v>
          </cell>
          <cell r="BH209">
            <v>7.4106433439237521E-2</v>
          </cell>
        </row>
        <row r="210">
          <cell r="B210" t="str">
            <v>16829</v>
          </cell>
          <cell r="C210" t="str">
            <v>8002477197551</v>
          </cell>
          <cell r="D210" t="str">
            <v>ESPUMANTE PROSECCO DOC GIFT 18k 1.5ml SENSI</v>
          </cell>
          <cell r="E210">
            <v>1</v>
          </cell>
          <cell r="F210" t="str">
            <v>BEBIDAS</v>
          </cell>
          <cell r="G210" t="str">
            <v>BEBIDAS</v>
          </cell>
          <cell r="H210" t="str">
            <v>BEBIDAS C/ ALCOHOL</v>
          </cell>
          <cell r="I210" t="str">
            <v>CHAMPAGNES / ESPUMANTE</v>
          </cell>
          <cell r="J210" t="str">
            <v>ESPUMANTE</v>
          </cell>
          <cell r="K210" t="str">
            <v>SENSI</v>
          </cell>
          <cell r="L210">
            <v>114</v>
          </cell>
          <cell r="M210" t="str">
            <v>APOLO IMPORT S.A. 2 - TRENTINO (114)</v>
          </cell>
          <cell r="N210">
            <v>0</v>
          </cell>
          <cell r="O210">
            <v>0</v>
          </cell>
          <cell r="P210">
            <v>0</v>
          </cell>
          <cell r="Q210">
            <v>0</v>
          </cell>
          <cell r="R210">
            <v>0</v>
          </cell>
          <cell r="S210">
            <v>0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1</v>
          </cell>
          <cell r="AA210">
            <v>0</v>
          </cell>
          <cell r="AB210">
            <v>0</v>
          </cell>
          <cell r="AC210">
            <v>0</v>
          </cell>
          <cell r="AD210">
            <v>0</v>
          </cell>
          <cell r="AE210">
            <v>0</v>
          </cell>
          <cell r="AF210">
            <v>2</v>
          </cell>
          <cell r="AG210">
            <v>0</v>
          </cell>
          <cell r="AH210">
            <v>0</v>
          </cell>
          <cell r="AI210">
            <v>0</v>
          </cell>
          <cell r="AJ210">
            <v>2</v>
          </cell>
          <cell r="AK210">
            <v>3</v>
          </cell>
          <cell r="AL210">
            <v>2</v>
          </cell>
          <cell r="AM210">
            <v>2</v>
          </cell>
          <cell r="AN210">
            <v>1</v>
          </cell>
          <cell r="AO210">
            <v>1</v>
          </cell>
          <cell r="AP210" t="str">
            <v>SV</v>
          </cell>
          <cell r="AQ210" t="str">
            <v>SV</v>
          </cell>
          <cell r="AR210" t="str">
            <v>SV</v>
          </cell>
          <cell r="AS210" t="str">
            <v>SV</v>
          </cell>
          <cell r="AT210" t="str">
            <v>SV</v>
          </cell>
          <cell r="AU210" t="str">
            <v>SV</v>
          </cell>
          <cell r="AV210">
            <v>274899.99998999998</v>
          </cell>
          <cell r="AW210">
            <v>267044.02218999999</v>
          </cell>
          <cell r="AX210">
            <v>329900</v>
          </cell>
          <cell r="AY210">
            <v>0.20007275377228351</v>
          </cell>
          <cell r="AZ210">
            <v>0.1667171870566839</v>
          </cell>
          <cell r="BA210">
            <v>299900</v>
          </cell>
          <cell r="BB210">
            <v>3</v>
          </cell>
          <cell r="BC210">
            <v>9.09421608254255E-2</v>
          </cell>
          <cell r="BD210">
            <v>8.3361120406802325E-2</v>
          </cell>
          <cell r="BE210">
            <v>0</v>
          </cell>
          <cell r="BF210">
            <v>0</v>
          </cell>
          <cell r="BG210">
            <v>-1</v>
          </cell>
          <cell r="BH210">
            <v>0</v>
          </cell>
        </row>
        <row r="211">
          <cell r="B211" t="str">
            <v>16827</v>
          </cell>
          <cell r="C211" t="str">
            <v>8002477178482</v>
          </cell>
          <cell r="D211" t="str">
            <v>ESPUMANTE ROSA MOSCATO 18k 750ml SENSI</v>
          </cell>
          <cell r="E211">
            <v>6</v>
          </cell>
          <cell r="F211" t="str">
            <v>BEBIDAS</v>
          </cell>
          <cell r="G211" t="str">
            <v>BEBIDAS</v>
          </cell>
          <cell r="H211" t="str">
            <v>BEBIDAS C/ ALCOHOL</v>
          </cell>
          <cell r="I211" t="str">
            <v>CHAMPAGNES / ESPUMANTE</v>
          </cell>
          <cell r="J211" t="str">
            <v>ESPUMANTE</v>
          </cell>
          <cell r="K211" t="str">
            <v>SENSI</v>
          </cell>
          <cell r="L211">
            <v>114</v>
          </cell>
          <cell r="M211" t="str">
            <v>APOLO IMPORT S.A. 2 - TRENTINO (114)</v>
          </cell>
          <cell r="N211">
            <v>0</v>
          </cell>
          <cell r="O211">
            <v>1</v>
          </cell>
          <cell r="P211">
            <v>0</v>
          </cell>
          <cell r="Q211">
            <v>0</v>
          </cell>
          <cell r="R211">
            <v>1</v>
          </cell>
          <cell r="S211">
            <v>1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2</v>
          </cell>
          <cell r="AD211">
            <v>0</v>
          </cell>
          <cell r="AE211">
            <v>1</v>
          </cell>
          <cell r="AF211">
            <v>2</v>
          </cell>
          <cell r="AG211">
            <v>0</v>
          </cell>
          <cell r="AH211">
            <v>0</v>
          </cell>
          <cell r="AI211">
            <v>0</v>
          </cell>
          <cell r="AJ211">
            <v>21</v>
          </cell>
          <cell r="AK211">
            <v>18</v>
          </cell>
          <cell r="AL211">
            <v>24</v>
          </cell>
          <cell r="AM211">
            <v>34</v>
          </cell>
          <cell r="AN211">
            <v>28</v>
          </cell>
          <cell r="AO211">
            <v>9</v>
          </cell>
          <cell r="AP211" t="str">
            <v>SV</v>
          </cell>
          <cell r="AQ211" t="str">
            <v>SV</v>
          </cell>
          <cell r="AR211" t="str">
            <v>SV</v>
          </cell>
          <cell r="AS211">
            <v>510</v>
          </cell>
          <cell r="AT211" t="str">
            <v>SV</v>
          </cell>
          <cell r="AU211" t="str">
            <v>SV</v>
          </cell>
          <cell r="AV211">
            <v>116570.00003</v>
          </cell>
          <cell r="AW211">
            <v>113608.75427</v>
          </cell>
          <cell r="AX211">
            <v>139900</v>
          </cell>
          <cell r="AY211">
            <v>0.20013725627516421</v>
          </cell>
          <cell r="AZ211">
            <v>0.16676197262330239</v>
          </cell>
          <cell r="BA211">
            <v>129900</v>
          </cell>
          <cell r="BB211">
            <v>3</v>
          </cell>
          <cell r="BC211">
            <v>0.11435189128051348</v>
          </cell>
          <cell r="BD211">
            <v>0.10261739776751351</v>
          </cell>
          <cell r="BE211">
            <v>125900</v>
          </cell>
          <cell r="BF211">
            <v>6</v>
          </cell>
          <cell r="BG211">
            <v>8.0037745282653061E-2</v>
          </cell>
          <cell r="BH211">
            <v>7.4106433439237521E-2</v>
          </cell>
        </row>
        <row r="212">
          <cell r="B212" t="str">
            <v>20384</v>
          </cell>
          <cell r="C212" t="str">
            <v>8001660198450</v>
          </cell>
          <cell r="D212" t="str">
            <v>ESPUMANTE MOSCATO D'ASTI DOCG 750ml RUFFINO</v>
          </cell>
          <cell r="E212">
            <v>6</v>
          </cell>
          <cell r="F212" t="str">
            <v>BEBIDAS</v>
          </cell>
          <cell r="G212" t="str">
            <v>BEBIDAS</v>
          </cell>
          <cell r="H212" t="str">
            <v>BEBIDAS C/ ALCOHOL</v>
          </cell>
          <cell r="I212" t="str">
            <v>CHAMPAGNES / ESPUMANTE</v>
          </cell>
          <cell r="J212" t="str">
            <v>ESPUMANTE</v>
          </cell>
          <cell r="K212" t="str">
            <v>RUFFINO</v>
          </cell>
          <cell r="L212">
            <v>126</v>
          </cell>
          <cell r="M212" t="str">
            <v>LONDON IMPORT S.A. (126)</v>
          </cell>
          <cell r="N212">
            <v>0</v>
          </cell>
          <cell r="O212">
            <v>0</v>
          </cell>
          <cell r="P212">
            <v>0</v>
          </cell>
          <cell r="Q212">
            <v>0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2</v>
          </cell>
          <cell r="AM212">
            <v>2</v>
          </cell>
          <cell r="AN212">
            <v>0</v>
          </cell>
          <cell r="AO212">
            <v>0</v>
          </cell>
          <cell r="AP212" t="str">
            <v>Q</v>
          </cell>
          <cell r="AQ212" t="str">
            <v>Q</v>
          </cell>
          <cell r="AR212" t="str">
            <v>SV</v>
          </cell>
          <cell r="AS212" t="str">
            <v>SV</v>
          </cell>
          <cell r="AT212" t="str">
            <v>Q</v>
          </cell>
          <cell r="AU212" t="str">
            <v>Q</v>
          </cell>
          <cell r="AV212">
            <v>85449.999997999999</v>
          </cell>
          <cell r="AW212">
            <v>78613.998869999996</v>
          </cell>
          <cell r="AX212">
            <v>114900</v>
          </cell>
          <cell r="AY212">
            <v>0.34464599183954703</v>
          </cell>
          <cell r="AZ212">
            <v>0.25630983465622281</v>
          </cell>
          <cell r="BA212">
            <v>111900</v>
          </cell>
          <cell r="BB212">
            <v>3</v>
          </cell>
          <cell r="BC212">
            <v>0.30953774139987211</v>
          </cell>
          <cell r="BD212">
            <v>0.23637176051831993</v>
          </cell>
          <cell r="BE212">
            <v>109900</v>
          </cell>
          <cell r="BF212">
            <v>6</v>
          </cell>
          <cell r="BG212">
            <v>0.2861322411067555</v>
          </cell>
          <cell r="BH212">
            <v>0.22247497727024568</v>
          </cell>
        </row>
        <row r="213">
          <cell r="B213" t="str">
            <v>20383</v>
          </cell>
          <cell r="C213" t="str">
            <v>83085904081</v>
          </cell>
          <cell r="D213" t="str">
            <v>ESPUMANTE PROSECCO SPUM DOC 750ml RUFFINO</v>
          </cell>
          <cell r="E213">
            <v>6</v>
          </cell>
          <cell r="F213" t="str">
            <v>BEBIDAS</v>
          </cell>
          <cell r="G213" t="str">
            <v>BEBIDAS</v>
          </cell>
          <cell r="H213" t="str">
            <v>BEBIDAS C/ ALCOHOL</v>
          </cell>
          <cell r="I213" t="str">
            <v>CHAMPAGNES / ESPUMANTE</v>
          </cell>
          <cell r="J213" t="str">
            <v>ESPUMANTE</v>
          </cell>
          <cell r="K213" t="str">
            <v>RUFFINO</v>
          </cell>
          <cell r="L213">
            <v>126</v>
          </cell>
          <cell r="M213" t="str">
            <v>LONDON IMPORT S.A. (126)</v>
          </cell>
          <cell r="N213">
            <v>1</v>
          </cell>
          <cell r="O213">
            <v>0</v>
          </cell>
          <cell r="P213">
            <v>0</v>
          </cell>
          <cell r="Q213">
            <v>0</v>
          </cell>
          <cell r="R213">
            <v>0</v>
          </cell>
          <cell r="S213">
            <v>0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2</v>
          </cell>
          <cell r="AA213">
            <v>0</v>
          </cell>
          <cell r="AB213">
            <v>0</v>
          </cell>
          <cell r="AC213">
            <v>0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6</v>
          </cell>
          <cell r="AK213">
            <v>8</v>
          </cell>
          <cell r="AL213">
            <v>10</v>
          </cell>
          <cell r="AM213">
            <v>7</v>
          </cell>
          <cell r="AN213">
            <v>6</v>
          </cell>
          <cell r="AO213">
            <v>4</v>
          </cell>
          <cell r="AP213" t="str">
            <v>SV</v>
          </cell>
          <cell r="AQ213" t="str">
            <v>SV</v>
          </cell>
          <cell r="AR213" t="str">
            <v>SV</v>
          </cell>
          <cell r="AS213" t="str">
            <v>SV</v>
          </cell>
          <cell r="AT213" t="str">
            <v>SV</v>
          </cell>
          <cell r="AU213" t="str">
            <v>SV</v>
          </cell>
          <cell r="AV213">
            <v>142171</v>
          </cell>
          <cell r="AW213">
            <v>100761.58246000001</v>
          </cell>
          <cell r="AX213">
            <v>129900</v>
          </cell>
          <cell r="AY213">
            <v>-8.6311554395762879E-2</v>
          </cell>
          <cell r="AZ213">
            <v>-9.4464973056197069E-2</v>
          </cell>
          <cell r="BA213">
            <v>125900</v>
          </cell>
          <cell r="BB213">
            <v>3</v>
          </cell>
          <cell r="BC213">
            <v>-0.11444668743977326</v>
          </cell>
          <cell r="BD213">
            <v>-0.1292374900714853</v>
          </cell>
          <cell r="BE213">
            <v>122900</v>
          </cell>
          <cell r="BF213">
            <v>6</v>
          </cell>
          <cell r="BG213">
            <v>-0.13554803722278097</v>
          </cell>
          <cell r="BH213">
            <v>-0.15680227827502033</v>
          </cell>
        </row>
        <row r="214">
          <cell r="B214" t="str">
            <v>22300</v>
          </cell>
          <cell r="C214" t="str">
            <v>8005829230135</v>
          </cell>
          <cell r="D214" t="str">
            <v>ESPUMANTE 200ml PETALO DEL AMOR</v>
          </cell>
          <cell r="E214">
            <v>6</v>
          </cell>
          <cell r="F214" t="str">
            <v>BEBIDAS</v>
          </cell>
          <cell r="G214" t="str">
            <v>BEBIDAS</v>
          </cell>
          <cell r="H214" t="str">
            <v>BEBIDAS C/ ALCOHOL</v>
          </cell>
          <cell r="I214" t="str">
            <v>CHAMPAGNES / ESPUMANTE</v>
          </cell>
          <cell r="J214" t="str">
            <v>ESPUMANTE</v>
          </cell>
          <cell r="K214" t="str">
            <v>PETALO DEL AMOR</v>
          </cell>
          <cell r="L214">
            <v>516</v>
          </cell>
          <cell r="M214" t="str">
            <v>MANNAH S.R.L. (516)</v>
          </cell>
          <cell r="N214">
            <v>4</v>
          </cell>
          <cell r="O214">
            <v>7</v>
          </cell>
          <cell r="P214">
            <v>4</v>
          </cell>
          <cell r="Q214">
            <v>10</v>
          </cell>
          <cell r="R214">
            <v>0</v>
          </cell>
          <cell r="S214">
            <v>0</v>
          </cell>
          <cell r="T214">
            <v>1</v>
          </cell>
          <cell r="U214">
            <v>2</v>
          </cell>
          <cell r="V214">
            <v>2</v>
          </cell>
          <cell r="W214">
            <v>2</v>
          </cell>
          <cell r="X214">
            <v>2</v>
          </cell>
          <cell r="Y214">
            <v>2</v>
          </cell>
          <cell r="Z214">
            <v>6</v>
          </cell>
          <cell r="AA214">
            <v>0</v>
          </cell>
          <cell r="AB214">
            <v>1</v>
          </cell>
          <cell r="AC214">
            <v>1</v>
          </cell>
          <cell r="AD214">
            <v>1</v>
          </cell>
          <cell r="AE214">
            <v>3</v>
          </cell>
          <cell r="AF214">
            <v>3</v>
          </cell>
          <cell r="AG214">
            <v>9</v>
          </cell>
          <cell r="AH214">
            <v>0</v>
          </cell>
          <cell r="AI214">
            <v>0</v>
          </cell>
          <cell r="AJ214">
            <v>8</v>
          </cell>
          <cell r="AK214">
            <v>15</v>
          </cell>
          <cell r="AL214">
            <v>4</v>
          </cell>
          <cell r="AM214">
            <v>3</v>
          </cell>
          <cell r="AN214">
            <v>4</v>
          </cell>
          <cell r="AO214">
            <v>0</v>
          </cell>
          <cell r="AP214">
            <v>24</v>
          </cell>
          <cell r="AQ214">
            <v>225</v>
          </cell>
          <cell r="AR214">
            <v>60</v>
          </cell>
          <cell r="AS214">
            <v>90</v>
          </cell>
          <cell r="AT214">
            <v>13.333333333333332</v>
          </cell>
          <cell r="AU214" t="str">
            <v>Q</v>
          </cell>
          <cell r="AV214">
            <v>30450.000019999999</v>
          </cell>
          <cell r="AW214">
            <v>30449.87154</v>
          </cell>
          <cell r="AX214">
            <v>35900</v>
          </cell>
          <cell r="AY214">
            <v>0.17898193682825481</v>
          </cell>
          <cell r="AZ214">
            <v>0.15181058440111422</v>
          </cell>
          <cell r="BA214">
            <v>34900</v>
          </cell>
          <cell r="BB214">
            <v>3</v>
          </cell>
          <cell r="BC214">
            <v>0.14614121435393024</v>
          </cell>
          <cell r="BD214">
            <v>0.12750716275071636</v>
          </cell>
          <cell r="BE214">
            <v>33900</v>
          </cell>
          <cell r="BF214">
            <v>6</v>
          </cell>
          <cell r="BG214">
            <v>0.11330049187960567</v>
          </cell>
          <cell r="BH214">
            <v>0.1017699109144543</v>
          </cell>
        </row>
        <row r="215">
          <cell r="B215" t="str">
            <v>22299</v>
          </cell>
          <cell r="C215" t="str">
            <v>8005829220648</v>
          </cell>
          <cell r="D215" t="str">
            <v>ESPUMANTE 750ml PETALO DEL AMOR</v>
          </cell>
          <cell r="E215">
            <v>6</v>
          </cell>
          <cell r="F215" t="str">
            <v>BEBIDAS</v>
          </cell>
          <cell r="G215" t="str">
            <v>BEBIDAS</v>
          </cell>
          <cell r="H215" t="str">
            <v>BEBIDAS C/ ALCOHOL</v>
          </cell>
          <cell r="I215" t="str">
            <v>CHAMPAGNES / ESPUMANTE</v>
          </cell>
          <cell r="J215" t="str">
            <v>ESPUMANTE</v>
          </cell>
          <cell r="K215" t="str">
            <v>PETALO DEL AMOR</v>
          </cell>
          <cell r="L215">
            <v>516</v>
          </cell>
          <cell r="M215" t="str">
            <v>MANNAH S.R.L. (516)</v>
          </cell>
          <cell r="N215">
            <v>11</v>
          </cell>
          <cell r="O215">
            <v>8</v>
          </cell>
          <cell r="P215">
            <v>6</v>
          </cell>
          <cell r="Q215">
            <v>12</v>
          </cell>
          <cell r="R215">
            <v>6</v>
          </cell>
          <cell r="S215">
            <v>1</v>
          </cell>
          <cell r="T215">
            <v>3</v>
          </cell>
          <cell r="U215">
            <v>4</v>
          </cell>
          <cell r="V215">
            <v>2</v>
          </cell>
          <cell r="W215">
            <v>0</v>
          </cell>
          <cell r="X215">
            <v>1</v>
          </cell>
          <cell r="Y215">
            <v>1</v>
          </cell>
          <cell r="Z215">
            <v>2</v>
          </cell>
          <cell r="AA215">
            <v>1</v>
          </cell>
          <cell r="AB215">
            <v>1</v>
          </cell>
          <cell r="AC215">
            <v>1</v>
          </cell>
          <cell r="AD215">
            <v>3</v>
          </cell>
          <cell r="AE215">
            <v>3</v>
          </cell>
          <cell r="AF215">
            <v>6</v>
          </cell>
          <cell r="AG215">
            <v>8</v>
          </cell>
          <cell r="AH215">
            <v>0</v>
          </cell>
          <cell r="AI215">
            <v>0</v>
          </cell>
          <cell r="AJ215">
            <v>9</v>
          </cell>
          <cell r="AK215">
            <v>5</v>
          </cell>
          <cell r="AL215">
            <v>2</v>
          </cell>
          <cell r="AM215">
            <v>4</v>
          </cell>
          <cell r="AN215">
            <v>4</v>
          </cell>
          <cell r="AO215">
            <v>6</v>
          </cell>
          <cell r="AP215">
            <v>22.5</v>
          </cell>
          <cell r="AQ215">
            <v>37.5</v>
          </cell>
          <cell r="AR215">
            <v>60</v>
          </cell>
          <cell r="AS215">
            <v>120</v>
          </cell>
          <cell r="AT215">
            <v>15</v>
          </cell>
          <cell r="AU215" t="str">
            <v>SV</v>
          </cell>
          <cell r="AV215">
            <v>78524.999960000001</v>
          </cell>
          <cell r="AW215">
            <v>78524.999630000006</v>
          </cell>
          <cell r="AX215">
            <v>92900</v>
          </cell>
          <cell r="AY215">
            <v>0.18306271948198027</v>
          </cell>
          <cell r="AZ215">
            <v>0.15473627599569428</v>
          </cell>
          <cell r="BA215">
            <v>89900</v>
          </cell>
          <cell r="BB215">
            <v>3</v>
          </cell>
          <cell r="BC215">
            <v>0.14485832595726622</v>
          </cell>
          <cell r="BD215">
            <v>0.12652947764182423</v>
          </cell>
          <cell r="BE215">
            <v>87900</v>
          </cell>
          <cell r="BF215">
            <v>6</v>
          </cell>
          <cell r="BG215">
            <v>0.11938873027412344</v>
          </cell>
          <cell r="BH215">
            <v>0.10665529055745164</v>
          </cell>
        </row>
        <row r="216">
          <cell r="B216" t="str">
            <v>22301</v>
          </cell>
          <cell r="C216" t="str">
            <v>8002235795258</v>
          </cell>
          <cell r="D216" t="str">
            <v>ESPUMANTE DULCE 750ml ZONIN ASTI</v>
          </cell>
          <cell r="E216">
            <v>1</v>
          </cell>
          <cell r="F216" t="str">
            <v>BEBIDAS</v>
          </cell>
          <cell r="G216" t="str">
            <v>BEBIDAS</v>
          </cell>
          <cell r="H216" t="str">
            <v>BEBIDAS C/ ALCOHOL</v>
          </cell>
          <cell r="I216" t="str">
            <v>CHAMPAGNES / ESPUMANTE</v>
          </cell>
          <cell r="J216" t="str">
            <v>ESPUMANTE</v>
          </cell>
          <cell r="K216" t="str">
            <v>ASTI ZONIN</v>
          </cell>
          <cell r="L216">
            <v>516</v>
          </cell>
          <cell r="M216" t="str">
            <v>MANNAH S.R.L. (516)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>
            <v>0</v>
          </cell>
          <cell r="AD216">
            <v>0</v>
          </cell>
          <cell r="AE216">
            <v>0</v>
          </cell>
          <cell r="AF216">
            <v>1</v>
          </cell>
          <cell r="AG216">
            <v>1</v>
          </cell>
          <cell r="AH216">
            <v>0</v>
          </cell>
          <cell r="AI216">
            <v>0</v>
          </cell>
          <cell r="AJ216">
            <v>10</v>
          </cell>
          <cell r="AK216">
            <v>12</v>
          </cell>
          <cell r="AL216">
            <v>14</v>
          </cell>
          <cell r="AM216">
            <v>11</v>
          </cell>
          <cell r="AN216">
            <v>6</v>
          </cell>
          <cell r="AO216">
            <v>6</v>
          </cell>
          <cell r="AP216" t="str">
            <v>SV</v>
          </cell>
          <cell r="AQ216" t="str">
            <v>SV</v>
          </cell>
          <cell r="AR216" t="str">
            <v>SV</v>
          </cell>
          <cell r="AS216" t="str">
            <v>SV</v>
          </cell>
          <cell r="AT216">
            <v>180</v>
          </cell>
          <cell r="AU216" t="str">
            <v>SV</v>
          </cell>
          <cell r="AV216">
            <v>66749.999997999999</v>
          </cell>
          <cell r="AW216">
            <v>60822.478969999996</v>
          </cell>
          <cell r="AX216">
            <v>79900</v>
          </cell>
          <cell r="AY216">
            <v>0.19700374535421727</v>
          </cell>
          <cell r="AZ216">
            <v>0.16458072593241552</v>
          </cell>
          <cell r="BA216">
            <v>77900</v>
          </cell>
          <cell r="BB216">
            <v>3</v>
          </cell>
          <cell r="BC216">
            <v>0.1670411985368403</v>
          </cell>
          <cell r="BD216">
            <v>0.14313222082156613</v>
          </cell>
          <cell r="BE216">
            <v>74900</v>
          </cell>
          <cell r="BF216">
            <v>6</v>
          </cell>
          <cell r="BG216">
            <v>0.12209737831077438</v>
          </cell>
          <cell r="BH216">
            <v>0.10881174902536717</v>
          </cell>
        </row>
        <row r="217">
          <cell r="B217" t="str">
            <v>24358</v>
          </cell>
          <cell r="C217" t="str">
            <v>3058080117764</v>
          </cell>
          <cell r="D217" t="str">
            <v>CHAMPAGNE ICE BLANCO 750ml VEUVE D VERNAY</v>
          </cell>
          <cell r="E217">
            <v>6</v>
          </cell>
          <cell r="F217" t="str">
            <v>BEBIDAS</v>
          </cell>
          <cell r="G217" t="str">
            <v>BEBIDAS</v>
          </cell>
          <cell r="H217" t="str">
            <v>BEBIDAS C/ ALCOHOL</v>
          </cell>
          <cell r="I217" t="str">
            <v>CHAMPAGNES / ESPUMANTE</v>
          </cell>
          <cell r="J217" t="str">
            <v>ESPUMANTE</v>
          </cell>
          <cell r="K217" t="str">
            <v>KWV</v>
          </cell>
          <cell r="L217">
            <v>2490</v>
          </cell>
          <cell r="M217" t="str">
            <v>BENIN S.A.  (2490)</v>
          </cell>
          <cell r="N217">
            <v>4</v>
          </cell>
          <cell r="O217">
            <v>1</v>
          </cell>
          <cell r="P217">
            <v>2</v>
          </cell>
          <cell r="Q217">
            <v>5</v>
          </cell>
          <cell r="R217">
            <v>3</v>
          </cell>
          <cell r="S217">
            <v>0</v>
          </cell>
          <cell r="T217">
            <v>0</v>
          </cell>
          <cell r="U217">
            <v>6</v>
          </cell>
          <cell r="V217">
            <v>1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6</v>
          </cell>
          <cell r="AB217">
            <v>2</v>
          </cell>
          <cell r="AC217">
            <v>0</v>
          </cell>
          <cell r="AD217">
            <v>1</v>
          </cell>
          <cell r="AE217">
            <v>1</v>
          </cell>
          <cell r="AF217">
            <v>1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5</v>
          </cell>
          <cell r="AM217">
            <v>9</v>
          </cell>
          <cell r="AN217">
            <v>6</v>
          </cell>
          <cell r="AO217">
            <v>3</v>
          </cell>
          <cell r="AP217" t="str">
            <v>Q</v>
          </cell>
          <cell r="AQ217" t="str">
            <v>Q</v>
          </cell>
          <cell r="AR217" t="str">
            <v>SV</v>
          </cell>
          <cell r="AS217" t="str">
            <v>SV</v>
          </cell>
          <cell r="AT217" t="str">
            <v>SV</v>
          </cell>
          <cell r="AU217" t="str">
            <v>SV</v>
          </cell>
          <cell r="AV217">
            <v>63750</v>
          </cell>
          <cell r="AW217">
            <v>55634.575920000003</v>
          </cell>
          <cell r="AX217">
            <v>77900</v>
          </cell>
          <cell r="AY217">
            <v>0.22196078431372546</v>
          </cell>
          <cell r="AZ217">
            <v>0.18164313222079589</v>
          </cell>
          <cell r="BA217">
            <v>74900</v>
          </cell>
          <cell r="BB217">
            <v>3</v>
          </cell>
          <cell r="BC217">
            <v>0.17490196078431364</v>
          </cell>
          <cell r="BD217">
            <v>0.14886515353805074</v>
          </cell>
          <cell r="BE217">
            <v>72900</v>
          </cell>
          <cell r="BF217">
            <v>6</v>
          </cell>
          <cell r="BG217">
            <v>0.14352941176470591</v>
          </cell>
          <cell r="BH217">
            <v>0.12551440329218108</v>
          </cell>
        </row>
        <row r="218">
          <cell r="B218" t="str">
            <v>24355</v>
          </cell>
          <cell r="C218" t="str">
            <v>3058080097547</v>
          </cell>
          <cell r="D218" t="str">
            <v>CHAMPAGNE BRUT BLANCO 750ml VEUVE D VERNAY</v>
          </cell>
          <cell r="E218">
            <v>6</v>
          </cell>
          <cell r="F218" t="str">
            <v>BEBIDAS</v>
          </cell>
          <cell r="G218" t="str">
            <v>BEBIDAS</v>
          </cell>
          <cell r="H218" t="str">
            <v>BEBIDAS C/ ALCOHOL</v>
          </cell>
          <cell r="I218" t="str">
            <v>CHAMPAGNES / ESPUMANTE</v>
          </cell>
          <cell r="J218" t="str">
            <v>ESPUMANTE</v>
          </cell>
          <cell r="K218" t="str">
            <v>VEUVE DU VERNAY</v>
          </cell>
          <cell r="L218">
            <v>2490</v>
          </cell>
          <cell r="M218" t="str">
            <v>BENIN S.A.  (2490)</v>
          </cell>
          <cell r="N218">
            <v>0</v>
          </cell>
          <cell r="O218">
            <v>3</v>
          </cell>
          <cell r="P218">
            <v>2</v>
          </cell>
          <cell r="Q218">
            <v>0</v>
          </cell>
          <cell r="R218">
            <v>8</v>
          </cell>
          <cell r="S218">
            <v>0</v>
          </cell>
          <cell r="T218">
            <v>0</v>
          </cell>
          <cell r="U218">
            <v>0</v>
          </cell>
          <cell r="V218">
            <v>2</v>
          </cell>
          <cell r="W218">
            <v>7</v>
          </cell>
          <cell r="X218">
            <v>0</v>
          </cell>
          <cell r="Y218">
            <v>0</v>
          </cell>
          <cell r="Z218">
            <v>1</v>
          </cell>
          <cell r="AA218">
            <v>0</v>
          </cell>
          <cell r="AB218">
            <v>1</v>
          </cell>
          <cell r="AC218">
            <v>1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6</v>
          </cell>
          <cell r="AK218">
            <v>10</v>
          </cell>
          <cell r="AL218">
            <v>9</v>
          </cell>
          <cell r="AM218">
            <v>5</v>
          </cell>
          <cell r="AN218">
            <v>9</v>
          </cell>
          <cell r="AO218">
            <v>3</v>
          </cell>
          <cell r="AP218" t="str">
            <v>SV</v>
          </cell>
          <cell r="AQ218" t="str">
            <v>SV</v>
          </cell>
          <cell r="AR218" t="str">
            <v>SV</v>
          </cell>
          <cell r="AS218">
            <v>150</v>
          </cell>
          <cell r="AT218" t="str">
            <v>SV</v>
          </cell>
          <cell r="AU218" t="str">
            <v>SV</v>
          </cell>
          <cell r="AV218">
            <v>59199.999980000001</v>
          </cell>
          <cell r="AW218">
            <v>53940.460639999998</v>
          </cell>
          <cell r="AX218">
            <v>69900</v>
          </cell>
          <cell r="AY218">
            <v>0.180743243642143</v>
          </cell>
          <cell r="AZ218">
            <v>0.15307582288984262</v>
          </cell>
          <cell r="BA218">
            <v>67900</v>
          </cell>
          <cell r="BB218">
            <v>3</v>
          </cell>
          <cell r="BC218">
            <v>0.14695945984694569</v>
          </cell>
          <cell r="BD218">
            <v>0.12812960265095727</v>
          </cell>
          <cell r="BE218">
            <v>64900</v>
          </cell>
          <cell r="BF218">
            <v>6</v>
          </cell>
          <cell r="BG218">
            <v>9.6283784154149954E-2</v>
          </cell>
          <cell r="BH218">
            <v>8.7827427118644066E-2</v>
          </cell>
        </row>
        <row r="219">
          <cell r="B219" t="str">
            <v>24354</v>
          </cell>
          <cell r="C219" t="str">
            <v>3058080097608</v>
          </cell>
          <cell r="D219" t="str">
            <v>CHAMPAGNE BRUT ROSE 750ml VEUVE D VERNAY</v>
          </cell>
          <cell r="E219">
            <v>6</v>
          </cell>
          <cell r="F219" t="str">
            <v>BEBIDAS</v>
          </cell>
          <cell r="G219" t="str">
            <v>BEBIDAS</v>
          </cell>
          <cell r="H219" t="str">
            <v>BEBIDAS C/ ALCOHOL</v>
          </cell>
          <cell r="I219" t="str">
            <v>CHAMPAGNES / ESPUMANTE</v>
          </cell>
          <cell r="J219" t="str">
            <v>ESPUMANTE</v>
          </cell>
          <cell r="K219" t="str">
            <v>VEUVE DU VERNAY</v>
          </cell>
          <cell r="L219">
            <v>2490</v>
          </cell>
          <cell r="M219" t="str">
            <v>BENIN S.A.  (2490)</v>
          </cell>
          <cell r="N219">
            <v>0</v>
          </cell>
          <cell r="O219">
            <v>0</v>
          </cell>
          <cell r="P219">
            <v>0</v>
          </cell>
          <cell r="Q219">
            <v>0</v>
          </cell>
          <cell r="R219">
            <v>0</v>
          </cell>
          <cell r="S219">
            <v>0</v>
          </cell>
          <cell r="T219">
            <v>2</v>
          </cell>
          <cell r="U219">
            <v>0</v>
          </cell>
          <cell r="V219">
            <v>1</v>
          </cell>
          <cell r="W219">
            <v>0</v>
          </cell>
          <cell r="X219">
            <v>0</v>
          </cell>
          <cell r="Y219">
            <v>0</v>
          </cell>
          <cell r="Z219">
            <v>2</v>
          </cell>
          <cell r="AA219">
            <v>2</v>
          </cell>
          <cell r="AB219">
            <v>2</v>
          </cell>
          <cell r="AC219">
            <v>3</v>
          </cell>
          <cell r="AD219">
            <v>1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5</v>
          </cell>
          <cell r="AK219">
            <v>4</v>
          </cell>
          <cell r="AL219">
            <v>7</v>
          </cell>
          <cell r="AM219">
            <v>1</v>
          </cell>
          <cell r="AN219">
            <v>6</v>
          </cell>
          <cell r="AO219">
            <v>3</v>
          </cell>
          <cell r="AP219" t="str">
            <v>SV</v>
          </cell>
          <cell r="AQ219" t="str">
            <v>SV</v>
          </cell>
          <cell r="AR219" t="str">
            <v>SV</v>
          </cell>
          <cell r="AS219">
            <v>10</v>
          </cell>
          <cell r="AT219" t="str">
            <v>SV</v>
          </cell>
          <cell r="AU219" t="str">
            <v>SV</v>
          </cell>
          <cell r="AV219">
            <v>59199.999980000001</v>
          </cell>
          <cell r="AW219">
            <v>56322.610410000001</v>
          </cell>
          <cell r="AX219">
            <v>69900</v>
          </cell>
          <cell r="AY219">
            <v>0.180743243642143</v>
          </cell>
          <cell r="AZ219">
            <v>0.15307582288984262</v>
          </cell>
          <cell r="BA219">
            <v>67900</v>
          </cell>
          <cell r="BB219">
            <v>3</v>
          </cell>
          <cell r="BC219">
            <v>0.14695945984694569</v>
          </cell>
          <cell r="BD219">
            <v>0.12812960265095727</v>
          </cell>
          <cell r="BE219">
            <v>64900</v>
          </cell>
          <cell r="BF219">
            <v>6</v>
          </cell>
          <cell r="BG219">
            <v>9.6283784154149954E-2</v>
          </cell>
          <cell r="BH219">
            <v>8.7827427118644066E-2</v>
          </cell>
        </row>
        <row r="220">
          <cell r="B220" t="str">
            <v>24356</v>
          </cell>
          <cell r="C220" t="str">
            <v>3058080097554</v>
          </cell>
          <cell r="D220" t="str">
            <v>CHAMPAGNE DEMI SEC BLANCO 750ml VEUVE D VERNAY</v>
          </cell>
          <cell r="E220">
            <v>6</v>
          </cell>
          <cell r="F220" t="str">
            <v>BEBIDAS</v>
          </cell>
          <cell r="G220" t="str">
            <v>BEBIDAS</v>
          </cell>
          <cell r="H220" t="str">
            <v>BEBIDAS C/ ALCOHOL</v>
          </cell>
          <cell r="I220" t="str">
            <v>CHAMPAGNES / ESPUMANTE</v>
          </cell>
          <cell r="J220" t="str">
            <v>ESPUMANTE</v>
          </cell>
          <cell r="K220" t="str">
            <v>VEUVE DU VERNAY</v>
          </cell>
          <cell r="L220">
            <v>2490</v>
          </cell>
          <cell r="M220" t="str">
            <v>BENIN S.A.  (2490)</v>
          </cell>
          <cell r="N220">
            <v>3</v>
          </cell>
          <cell r="O220">
            <v>4</v>
          </cell>
          <cell r="P220">
            <v>3</v>
          </cell>
          <cell r="Q220">
            <v>0</v>
          </cell>
          <cell r="R220">
            <v>1</v>
          </cell>
          <cell r="S220">
            <v>0</v>
          </cell>
          <cell r="T220">
            <v>7</v>
          </cell>
          <cell r="U220">
            <v>3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1</v>
          </cell>
          <cell r="AA220">
            <v>0</v>
          </cell>
          <cell r="AB220">
            <v>0</v>
          </cell>
          <cell r="AC220">
            <v>1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6</v>
          </cell>
          <cell r="AK220">
            <v>5</v>
          </cell>
          <cell r="AL220">
            <v>8</v>
          </cell>
          <cell r="AM220">
            <v>8</v>
          </cell>
          <cell r="AN220">
            <v>7</v>
          </cell>
          <cell r="AO220">
            <v>18</v>
          </cell>
          <cell r="AP220" t="str">
            <v>SV</v>
          </cell>
          <cell r="AQ220">
            <v>50</v>
          </cell>
          <cell r="AR220" t="str">
            <v>SV</v>
          </cell>
          <cell r="AS220">
            <v>240</v>
          </cell>
          <cell r="AT220" t="str">
            <v>SV</v>
          </cell>
          <cell r="AU220" t="str">
            <v>SV</v>
          </cell>
          <cell r="AV220">
            <v>59199.999980000001</v>
          </cell>
          <cell r="AW220">
            <v>48783.715640000002</v>
          </cell>
          <cell r="AX220">
            <v>69900</v>
          </cell>
          <cell r="AY220">
            <v>0.180743243642143</v>
          </cell>
          <cell r="AZ220">
            <v>0.15307582288984262</v>
          </cell>
          <cell r="BA220">
            <v>67900</v>
          </cell>
          <cell r="BB220">
            <v>3</v>
          </cell>
          <cell r="BC220">
            <v>0.14695945984694569</v>
          </cell>
          <cell r="BD220">
            <v>0.12812960265095727</v>
          </cell>
          <cell r="BE220">
            <v>64900</v>
          </cell>
          <cell r="BF220">
            <v>6</v>
          </cell>
          <cell r="BG220">
            <v>9.6283784154149954E-2</v>
          </cell>
          <cell r="BH220">
            <v>8.7827427118644066E-2</v>
          </cell>
        </row>
        <row r="221">
          <cell r="B221" t="str">
            <v>24692</v>
          </cell>
          <cell r="C221" t="str">
            <v>7798284910018</v>
          </cell>
          <cell r="D221" t="str">
            <v>ESPUMANTE BLACK E.BRUT 750ml JASMINE MONET</v>
          </cell>
          <cell r="E221">
            <v>6</v>
          </cell>
          <cell r="F221" t="str">
            <v>BEBIDAS</v>
          </cell>
          <cell r="G221" t="str">
            <v>BEBIDAS</v>
          </cell>
          <cell r="H221" t="str">
            <v>BEBIDAS C/ ALCOHOL</v>
          </cell>
          <cell r="I221" t="str">
            <v>CHAMPAGNES / ESPUMANTE</v>
          </cell>
          <cell r="J221" t="str">
            <v>ESPUMANTE</v>
          </cell>
          <cell r="K221" t="str">
            <v>JASMINE MONET</v>
          </cell>
          <cell r="L221">
            <v>114</v>
          </cell>
          <cell r="M221" t="str">
            <v>APOLO IMPORT S.A. 2 - TRENTINO (114)</v>
          </cell>
          <cell r="N221">
            <v>1</v>
          </cell>
          <cell r="O221">
            <v>0</v>
          </cell>
          <cell r="P221">
            <v>2</v>
          </cell>
          <cell r="Q221">
            <v>0</v>
          </cell>
          <cell r="R221">
            <v>2</v>
          </cell>
          <cell r="S221">
            <v>2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2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36</v>
          </cell>
          <cell r="AK221">
            <v>33</v>
          </cell>
          <cell r="AL221">
            <v>17</v>
          </cell>
          <cell r="AM221">
            <v>12</v>
          </cell>
          <cell r="AN221">
            <v>13</v>
          </cell>
          <cell r="AO221">
            <v>12</v>
          </cell>
          <cell r="AP221" t="str">
            <v>SV</v>
          </cell>
          <cell r="AQ221" t="str">
            <v>SV</v>
          </cell>
          <cell r="AR221" t="str">
            <v>SV</v>
          </cell>
          <cell r="AS221" t="str">
            <v>SV</v>
          </cell>
          <cell r="AT221" t="str">
            <v>SV</v>
          </cell>
          <cell r="AU221" t="str">
            <v>SV</v>
          </cell>
          <cell r="AV221">
            <v>74919.999989999997</v>
          </cell>
          <cell r="AW221">
            <v>78827.595990000002</v>
          </cell>
          <cell r="AX221">
            <v>89900</v>
          </cell>
          <cell r="AY221">
            <v>0.19994660987719537</v>
          </cell>
          <cell r="AZ221">
            <v>0.16662958854282539</v>
          </cell>
          <cell r="BA221">
            <v>84900</v>
          </cell>
          <cell r="BB221">
            <v>3</v>
          </cell>
          <cell r="BC221">
            <v>0.1332087561576627</v>
          </cell>
          <cell r="BD221">
            <v>0.11755005901060074</v>
          </cell>
          <cell r="BE221">
            <v>0</v>
          </cell>
          <cell r="BF221">
            <v>0</v>
          </cell>
          <cell r="BG221">
            <v>-1</v>
          </cell>
          <cell r="BH221">
            <v>0</v>
          </cell>
        </row>
        <row r="222">
          <cell r="B222" t="str">
            <v>24693</v>
          </cell>
          <cell r="C222" t="str">
            <v>7798284910025</v>
          </cell>
          <cell r="D222" t="str">
            <v>ESPUMANTE PINK DEMI SEC 750ml JASMINE MONET</v>
          </cell>
          <cell r="E222">
            <v>6</v>
          </cell>
          <cell r="F222" t="str">
            <v>BEBIDAS</v>
          </cell>
          <cell r="G222" t="str">
            <v>BEBIDAS</v>
          </cell>
          <cell r="H222" t="str">
            <v>BEBIDAS C/ ALCOHOL</v>
          </cell>
          <cell r="I222" t="str">
            <v>CHAMPAGNES / ESPUMANTE</v>
          </cell>
          <cell r="J222" t="str">
            <v>ESPUMANTE</v>
          </cell>
          <cell r="K222" t="str">
            <v>JASMINE MONET</v>
          </cell>
          <cell r="L222">
            <v>114</v>
          </cell>
          <cell r="M222" t="str">
            <v>APOLO IMPORT S.A. 2 - TRENTINO (114)</v>
          </cell>
          <cell r="N222">
            <v>4</v>
          </cell>
          <cell r="O222">
            <v>0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2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1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15</v>
          </cell>
          <cell r="AK222">
            <v>24</v>
          </cell>
          <cell r="AL222">
            <v>19</v>
          </cell>
          <cell r="AM222">
            <v>20</v>
          </cell>
          <cell r="AN222">
            <v>19</v>
          </cell>
          <cell r="AO222">
            <v>12</v>
          </cell>
          <cell r="AP222" t="str">
            <v>SV</v>
          </cell>
          <cell r="AQ222" t="str">
            <v>SV</v>
          </cell>
          <cell r="AR222" t="str">
            <v>SV</v>
          </cell>
          <cell r="AS222" t="str">
            <v>SV</v>
          </cell>
          <cell r="AT222" t="str">
            <v>SV</v>
          </cell>
          <cell r="AU222" t="str">
            <v>SV</v>
          </cell>
          <cell r="AV222">
            <v>74920.000000999993</v>
          </cell>
          <cell r="AW222">
            <v>82607.150999999998</v>
          </cell>
          <cell r="AX222">
            <v>89900</v>
          </cell>
          <cell r="AY222">
            <v>0.19994660970101519</v>
          </cell>
          <cell r="AZ222">
            <v>0.16662958842046727</v>
          </cell>
          <cell r="BA222">
            <v>80900</v>
          </cell>
          <cell r="BB222">
            <v>3</v>
          </cell>
          <cell r="BC222">
            <v>7.9818473023494318E-2</v>
          </cell>
          <cell r="BD222">
            <v>7.391841778739193E-2</v>
          </cell>
          <cell r="BE222">
            <v>0</v>
          </cell>
          <cell r="BF222">
            <v>0</v>
          </cell>
          <cell r="BG222">
            <v>-1</v>
          </cell>
          <cell r="BH222">
            <v>0</v>
          </cell>
        </row>
        <row r="223">
          <cell r="B223" t="str">
            <v>24694</v>
          </cell>
          <cell r="C223" t="str">
            <v>7798284910032</v>
          </cell>
          <cell r="D223" t="str">
            <v>ESPUMANTE WHITE BRUT 750ml JASMINE MONET</v>
          </cell>
          <cell r="E223">
            <v>6</v>
          </cell>
          <cell r="F223" t="str">
            <v>BEBIDAS</v>
          </cell>
          <cell r="G223" t="str">
            <v>BEBIDAS</v>
          </cell>
          <cell r="H223" t="str">
            <v>BEBIDAS C/ ALCOHOL</v>
          </cell>
          <cell r="I223" t="str">
            <v>CHAMPAGNES / ESPUMANTE</v>
          </cell>
          <cell r="J223" t="str">
            <v>ESPUMANTE</v>
          </cell>
          <cell r="K223" t="str">
            <v>JASMINE MONET</v>
          </cell>
          <cell r="L223">
            <v>114</v>
          </cell>
          <cell r="M223" t="str">
            <v>APOLO IMPORT S.A. 2 - TRENTINO (114)</v>
          </cell>
          <cell r="N223">
            <v>1</v>
          </cell>
          <cell r="O223">
            <v>0</v>
          </cell>
          <cell r="P223">
            <v>3</v>
          </cell>
          <cell r="Q223">
            <v>3</v>
          </cell>
          <cell r="R223">
            <v>2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1</v>
          </cell>
          <cell r="AG223">
            <v>1</v>
          </cell>
          <cell r="AH223">
            <v>0</v>
          </cell>
          <cell r="AI223">
            <v>0</v>
          </cell>
          <cell r="AJ223">
            <v>31</v>
          </cell>
          <cell r="AK223">
            <v>33</v>
          </cell>
          <cell r="AL223">
            <v>14</v>
          </cell>
          <cell r="AM223">
            <v>11</v>
          </cell>
          <cell r="AN223">
            <v>14</v>
          </cell>
          <cell r="AO223">
            <v>12</v>
          </cell>
          <cell r="AP223">
            <v>310</v>
          </cell>
          <cell r="AQ223" t="str">
            <v>SV</v>
          </cell>
          <cell r="AR223" t="str">
            <v>SV</v>
          </cell>
          <cell r="AS223" t="str">
            <v>SV</v>
          </cell>
          <cell r="AT223">
            <v>420</v>
          </cell>
          <cell r="AU223" t="str">
            <v>SV</v>
          </cell>
          <cell r="AV223">
            <v>91575</v>
          </cell>
          <cell r="AW223">
            <v>92230.494290000002</v>
          </cell>
          <cell r="AX223">
            <v>109900</v>
          </cell>
          <cell r="AY223">
            <v>0.20010920010920019</v>
          </cell>
          <cell r="AZ223">
            <v>0.16674249317561418</v>
          </cell>
          <cell r="BA223">
            <v>99900</v>
          </cell>
          <cell r="BB223">
            <v>3</v>
          </cell>
          <cell r="BC223">
            <v>9.0909090909090828E-2</v>
          </cell>
          <cell r="BD223">
            <v>8.3333333333333329E-2</v>
          </cell>
          <cell r="BE223">
            <v>0</v>
          </cell>
          <cell r="BF223">
            <v>0</v>
          </cell>
          <cell r="BG223">
            <v>-1</v>
          </cell>
          <cell r="BH223">
            <v>0</v>
          </cell>
        </row>
        <row r="224">
          <cell r="B224" t="str">
            <v>33243</v>
          </cell>
          <cell r="C224" t="str">
            <v>8410384012087</v>
          </cell>
          <cell r="D224" t="str">
            <v>ESPUMANTE DELICATE AND SWEET 750ML MIA</v>
          </cell>
          <cell r="E224">
            <v>1</v>
          </cell>
          <cell r="F224" t="str">
            <v>BEBIDAS</v>
          </cell>
          <cell r="G224" t="str">
            <v>BEBIDAS</v>
          </cell>
          <cell r="H224" t="str">
            <v>BEBIDAS C/ ALCOHOL</v>
          </cell>
          <cell r="I224" t="str">
            <v>CHAMPAGNES / ESPUMANTE</v>
          </cell>
          <cell r="J224" t="str">
            <v>ESPUMANTE</v>
          </cell>
          <cell r="K224" t="str">
            <v>MIA</v>
          </cell>
          <cell r="L224">
            <v>27</v>
          </cell>
          <cell r="M224" t="str">
            <v>A.J. S.A. CALIDAD ANTE TODO (27)</v>
          </cell>
          <cell r="N224">
            <v>5</v>
          </cell>
          <cell r="O224">
            <v>5</v>
          </cell>
          <cell r="P224">
            <v>10</v>
          </cell>
          <cell r="Q224">
            <v>10</v>
          </cell>
          <cell r="R224">
            <v>0</v>
          </cell>
          <cell r="S224">
            <v>5</v>
          </cell>
          <cell r="T224">
            <v>2</v>
          </cell>
          <cell r="U224">
            <v>5</v>
          </cell>
          <cell r="V224">
            <v>1</v>
          </cell>
          <cell r="W224">
            <v>2</v>
          </cell>
          <cell r="X224">
            <v>4</v>
          </cell>
          <cell r="Y224">
            <v>4</v>
          </cell>
          <cell r="Z224">
            <v>2</v>
          </cell>
          <cell r="AA224">
            <v>4</v>
          </cell>
          <cell r="AB224">
            <v>0</v>
          </cell>
          <cell r="AC224">
            <v>0</v>
          </cell>
          <cell r="AD224">
            <v>3</v>
          </cell>
          <cell r="AE224">
            <v>3</v>
          </cell>
          <cell r="AF224">
            <v>1</v>
          </cell>
          <cell r="AG224">
            <v>1</v>
          </cell>
          <cell r="AH224">
            <v>0</v>
          </cell>
          <cell r="AI224">
            <v>0</v>
          </cell>
          <cell r="AJ224">
            <v>4</v>
          </cell>
          <cell r="AK224">
            <v>8</v>
          </cell>
          <cell r="AL224">
            <v>5</v>
          </cell>
          <cell r="AM224">
            <v>12</v>
          </cell>
          <cell r="AN224">
            <v>10</v>
          </cell>
          <cell r="AO224">
            <v>6</v>
          </cell>
          <cell r="AP224">
            <v>12</v>
          </cell>
          <cell r="AQ224">
            <v>48</v>
          </cell>
          <cell r="AR224">
            <v>37.5</v>
          </cell>
          <cell r="AS224" t="str">
            <v>SV</v>
          </cell>
          <cell r="AT224">
            <v>300</v>
          </cell>
          <cell r="AU224" t="str">
            <v>SV</v>
          </cell>
          <cell r="AV224">
            <v>58900</v>
          </cell>
          <cell r="AW224">
            <v>58806.413930000002</v>
          </cell>
          <cell r="AX224">
            <v>67900</v>
          </cell>
          <cell r="AY224">
            <v>0.15280135823429553</v>
          </cell>
          <cell r="AZ224">
            <v>0.13254786450662739</v>
          </cell>
          <cell r="BA224">
            <v>65900</v>
          </cell>
          <cell r="BB224">
            <v>3</v>
          </cell>
          <cell r="BC224">
            <v>0.11884550084889645</v>
          </cell>
          <cell r="BD224">
            <v>0.1062215477996965</v>
          </cell>
          <cell r="BE224">
            <v>64900</v>
          </cell>
          <cell r="BF224">
            <v>6</v>
          </cell>
          <cell r="BG224">
            <v>0.10186757215619702</v>
          </cell>
          <cell r="BH224">
            <v>9.2449922958397532E-2</v>
          </cell>
        </row>
        <row r="225">
          <cell r="B225" t="str">
            <v>33241</v>
          </cell>
          <cell r="C225" t="str">
            <v>8410384049045</v>
          </cell>
          <cell r="D225" t="str">
            <v>ESPUMANTE FRESH CRISP 750ML MIA</v>
          </cell>
          <cell r="E225">
            <v>1</v>
          </cell>
          <cell r="F225" t="str">
            <v>BEBIDAS</v>
          </cell>
          <cell r="G225" t="str">
            <v>BEBIDAS</v>
          </cell>
          <cell r="H225" t="str">
            <v>BEBIDAS C/ ALCOHOL</v>
          </cell>
          <cell r="I225" t="str">
            <v>CHAMPAGNES / ESPUMANTE</v>
          </cell>
          <cell r="J225" t="str">
            <v>ESPUMANTE</v>
          </cell>
          <cell r="K225" t="str">
            <v>MIA</v>
          </cell>
          <cell r="L225">
            <v>27</v>
          </cell>
          <cell r="M225" t="str">
            <v>A.J. S.A. CALIDAD ANTE TODO (27)</v>
          </cell>
          <cell r="N225">
            <v>5</v>
          </cell>
          <cell r="O225">
            <v>0</v>
          </cell>
          <cell r="P225">
            <v>3</v>
          </cell>
          <cell r="Q225">
            <v>3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1</v>
          </cell>
          <cell r="AA225">
            <v>2</v>
          </cell>
          <cell r="AB225">
            <v>1</v>
          </cell>
          <cell r="AC225">
            <v>1</v>
          </cell>
          <cell r="AD225">
            <v>1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3</v>
          </cell>
          <cell r="AK225">
            <v>0</v>
          </cell>
          <cell r="AL225">
            <v>4</v>
          </cell>
          <cell r="AM225">
            <v>0</v>
          </cell>
          <cell r="AN225">
            <v>5</v>
          </cell>
          <cell r="AO225">
            <v>0</v>
          </cell>
          <cell r="AP225">
            <v>30</v>
          </cell>
          <cell r="AQ225" t="str">
            <v>Q</v>
          </cell>
          <cell r="AR225" t="str">
            <v>SV</v>
          </cell>
          <cell r="AS225" t="str">
            <v>Q</v>
          </cell>
          <cell r="AT225" t="str">
            <v>SV</v>
          </cell>
          <cell r="AU225" t="str">
            <v>Q</v>
          </cell>
          <cell r="AV225">
            <v>58900</v>
          </cell>
          <cell r="AW225">
            <v>58402.069109999997</v>
          </cell>
          <cell r="AX225">
            <v>67900</v>
          </cell>
          <cell r="AY225">
            <v>0.15280135823429553</v>
          </cell>
          <cell r="AZ225">
            <v>0.13254786450662739</v>
          </cell>
          <cell r="BA225">
            <v>65900</v>
          </cell>
          <cell r="BB225">
            <v>3</v>
          </cell>
          <cell r="BC225">
            <v>0.11884550084889645</v>
          </cell>
          <cell r="BD225">
            <v>0.1062215477996965</v>
          </cell>
          <cell r="BE225">
            <v>64900</v>
          </cell>
          <cell r="BF225">
            <v>6</v>
          </cell>
          <cell r="BG225">
            <v>0.10186757215619702</v>
          </cell>
          <cell r="BH225">
            <v>9.2449922958397532E-2</v>
          </cell>
        </row>
        <row r="226">
          <cell r="B226" t="str">
            <v>33245</v>
          </cell>
          <cell r="C226" t="str">
            <v>8410384020051</v>
          </cell>
          <cell r="D226" t="str">
            <v>ESPUMANTE MOSCATO DULCE 750ML MIA</v>
          </cell>
          <cell r="E226">
            <v>1</v>
          </cell>
          <cell r="F226" t="str">
            <v>BEBIDAS</v>
          </cell>
          <cell r="G226" t="str">
            <v>BEBIDAS</v>
          </cell>
          <cell r="H226" t="str">
            <v>BEBIDAS C/ ALCOHOL</v>
          </cell>
          <cell r="I226" t="str">
            <v>CHAMPAGNES / ESPUMANTE</v>
          </cell>
          <cell r="J226" t="str">
            <v>ESPUMANTE</v>
          </cell>
          <cell r="K226" t="str">
            <v>MIA</v>
          </cell>
          <cell r="L226">
            <v>27</v>
          </cell>
          <cell r="M226" t="str">
            <v>A.J. S.A. CALIDAD ANTE TODO (27)</v>
          </cell>
          <cell r="N226">
            <v>7</v>
          </cell>
          <cell r="O226">
            <v>3</v>
          </cell>
          <cell r="P226">
            <v>7</v>
          </cell>
          <cell r="Q226">
            <v>7</v>
          </cell>
          <cell r="R226">
            <v>0</v>
          </cell>
          <cell r="S226">
            <v>5</v>
          </cell>
          <cell r="T226">
            <v>2</v>
          </cell>
          <cell r="U226">
            <v>2</v>
          </cell>
          <cell r="V226">
            <v>3</v>
          </cell>
          <cell r="W226">
            <v>1</v>
          </cell>
          <cell r="X226">
            <v>0</v>
          </cell>
          <cell r="Y226">
            <v>1</v>
          </cell>
          <cell r="Z226">
            <v>1</v>
          </cell>
          <cell r="AA226">
            <v>0</v>
          </cell>
          <cell r="AB226">
            <v>0</v>
          </cell>
          <cell r="AC226">
            <v>0</v>
          </cell>
          <cell r="AD226">
            <v>3</v>
          </cell>
          <cell r="AE226">
            <v>1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5</v>
          </cell>
          <cell r="AK226">
            <v>9</v>
          </cell>
          <cell r="AL226">
            <v>3</v>
          </cell>
          <cell r="AM226">
            <v>6</v>
          </cell>
          <cell r="AN226">
            <v>10</v>
          </cell>
          <cell r="AO226">
            <v>6</v>
          </cell>
          <cell r="AP226">
            <v>21.428571428571431</v>
          </cell>
          <cell r="AQ226">
            <v>135</v>
          </cell>
          <cell r="AR226">
            <v>90</v>
          </cell>
          <cell r="AS226" t="str">
            <v>SV</v>
          </cell>
          <cell r="AT226" t="str">
            <v>SV</v>
          </cell>
          <cell r="AU226" t="str">
            <v>SV</v>
          </cell>
          <cell r="AV226">
            <v>58900</v>
          </cell>
          <cell r="AW226">
            <v>58591.747609999999</v>
          </cell>
          <cell r="AX226">
            <v>67900</v>
          </cell>
          <cell r="AY226">
            <v>0.15280135823429553</v>
          </cell>
          <cell r="AZ226">
            <v>0.13254786450662739</v>
          </cell>
          <cell r="BA226">
            <v>65900</v>
          </cell>
          <cell r="BB226">
            <v>3</v>
          </cell>
          <cell r="BC226">
            <v>0.11884550084889645</v>
          </cell>
          <cell r="BD226">
            <v>0.1062215477996965</v>
          </cell>
          <cell r="BE226">
            <v>64900</v>
          </cell>
          <cell r="BF226">
            <v>6</v>
          </cell>
          <cell r="BG226">
            <v>0.10186757215619702</v>
          </cell>
          <cell r="BH226">
            <v>9.2449922958397532E-2</v>
          </cell>
        </row>
        <row r="227">
          <cell r="B227" t="str">
            <v>6264</v>
          </cell>
          <cell r="C227" t="str">
            <v>7896050200278</v>
          </cell>
          <cell r="D227" t="str">
            <v>CACHAZA 600ml VELHO BARREIRO</v>
          </cell>
          <cell r="E227">
            <v>12</v>
          </cell>
          <cell r="F227" t="str">
            <v>BEBIDAS</v>
          </cell>
          <cell r="G227" t="str">
            <v>BEBIDAS</v>
          </cell>
          <cell r="H227" t="str">
            <v>BEBIDAS C/ ALCOHOL</v>
          </cell>
          <cell r="I227" t="str">
            <v>DESTILADOS</v>
          </cell>
          <cell r="J227" t="str">
            <v>AGUARDIENTES / CACHAZA</v>
          </cell>
          <cell r="K227" t="str">
            <v>VELHO BAREIRO</v>
          </cell>
          <cell r="L227">
            <v>788</v>
          </cell>
          <cell r="M227" t="str">
            <v>TRADING COMPANY S.A. (788)</v>
          </cell>
          <cell r="N227">
            <v>41</v>
          </cell>
          <cell r="O227">
            <v>35</v>
          </cell>
          <cell r="P227">
            <v>37</v>
          </cell>
          <cell r="Q227">
            <v>66</v>
          </cell>
          <cell r="R227">
            <v>28</v>
          </cell>
          <cell r="S227">
            <v>41</v>
          </cell>
          <cell r="T227">
            <v>25</v>
          </cell>
          <cell r="U227">
            <v>22</v>
          </cell>
          <cell r="V227">
            <v>16</v>
          </cell>
          <cell r="W227">
            <v>15</v>
          </cell>
          <cell r="X227">
            <v>15</v>
          </cell>
          <cell r="Y227">
            <v>20</v>
          </cell>
          <cell r="Z227">
            <v>25</v>
          </cell>
          <cell r="AA227">
            <v>19</v>
          </cell>
          <cell r="AB227">
            <v>12</v>
          </cell>
          <cell r="AC227">
            <v>18</v>
          </cell>
          <cell r="AD227">
            <v>21</v>
          </cell>
          <cell r="AE227">
            <v>19</v>
          </cell>
          <cell r="AF227">
            <v>17</v>
          </cell>
          <cell r="AG227">
            <v>17</v>
          </cell>
          <cell r="AH227">
            <v>2</v>
          </cell>
          <cell r="AI227">
            <v>3</v>
          </cell>
          <cell r="AJ227">
            <v>179</v>
          </cell>
          <cell r="AK227">
            <v>161</v>
          </cell>
          <cell r="AL227">
            <v>344</v>
          </cell>
          <cell r="AM227">
            <v>486</v>
          </cell>
          <cell r="AN227">
            <v>250</v>
          </cell>
          <cell r="AO227">
            <v>177</v>
          </cell>
          <cell r="AP227">
            <v>81.36363636363636</v>
          </cell>
          <cell r="AQ227">
            <v>219.54545454545456</v>
          </cell>
          <cell r="AR227">
            <v>516</v>
          </cell>
          <cell r="AS227">
            <v>810</v>
          </cell>
          <cell r="AT227">
            <v>441.17647058823525</v>
          </cell>
          <cell r="AU227">
            <v>1770</v>
          </cell>
          <cell r="AV227">
            <v>17861.000003000001</v>
          </cell>
          <cell r="AW227">
            <v>12976.2853</v>
          </cell>
          <cell r="AX227">
            <v>23900</v>
          </cell>
          <cell r="AY227">
            <v>0.33811096780615113</v>
          </cell>
          <cell r="AZ227">
            <v>0.25267782414225937</v>
          </cell>
          <cell r="BA227">
            <v>22900</v>
          </cell>
          <cell r="BB227">
            <v>3</v>
          </cell>
          <cell r="BC227">
            <v>0.28212306120338337</v>
          </cell>
          <cell r="BD227">
            <v>0.22004366799126632</v>
          </cell>
          <cell r="BE227">
            <v>21900</v>
          </cell>
          <cell r="BF227">
            <v>6</v>
          </cell>
          <cell r="BG227">
            <v>0.2261351546006154</v>
          </cell>
          <cell r="BH227">
            <v>0.1844292236073059</v>
          </cell>
        </row>
        <row r="228">
          <cell r="B228" t="str">
            <v>6265</v>
          </cell>
          <cell r="C228" t="str">
            <v>7896050200131</v>
          </cell>
          <cell r="D228" t="str">
            <v>CACHAZA 910ml VELHO BARREIRO</v>
          </cell>
          <cell r="E228">
            <v>12</v>
          </cell>
          <cell r="F228" t="str">
            <v>BEBIDAS</v>
          </cell>
          <cell r="G228" t="str">
            <v>BEBIDAS</v>
          </cell>
          <cell r="H228" t="str">
            <v>BEBIDAS C/ ALCOHOL</v>
          </cell>
          <cell r="I228" t="str">
            <v>DESTILADOS</v>
          </cell>
          <cell r="J228" t="str">
            <v>AGUARDIENTES / CACHAZA</v>
          </cell>
          <cell r="K228" t="str">
            <v>VELHO BAREIRO</v>
          </cell>
          <cell r="L228">
            <v>788</v>
          </cell>
          <cell r="M228" t="str">
            <v>TRADING COMPANY S.A. (788)</v>
          </cell>
          <cell r="N228">
            <v>344</v>
          </cell>
          <cell r="O228">
            <v>375</v>
          </cell>
          <cell r="P228">
            <v>219</v>
          </cell>
          <cell r="Q228">
            <v>144</v>
          </cell>
          <cell r="R228">
            <v>196</v>
          </cell>
          <cell r="S228">
            <v>213</v>
          </cell>
          <cell r="T228">
            <v>139</v>
          </cell>
          <cell r="U228">
            <v>130</v>
          </cell>
          <cell r="V228">
            <v>121</v>
          </cell>
          <cell r="W228">
            <v>114</v>
          </cell>
          <cell r="X228">
            <v>72</v>
          </cell>
          <cell r="Y228">
            <v>94</v>
          </cell>
          <cell r="Z228">
            <v>94</v>
          </cell>
          <cell r="AA228">
            <v>71</v>
          </cell>
          <cell r="AB228">
            <v>64</v>
          </cell>
          <cell r="AC228">
            <v>78</v>
          </cell>
          <cell r="AD228">
            <v>136</v>
          </cell>
          <cell r="AE228">
            <v>94</v>
          </cell>
          <cell r="AF228">
            <v>77</v>
          </cell>
          <cell r="AG228">
            <v>89</v>
          </cell>
          <cell r="AH228">
            <v>2</v>
          </cell>
          <cell r="AI228">
            <v>2</v>
          </cell>
          <cell r="AJ228">
            <v>-29</v>
          </cell>
          <cell r="AK228">
            <v>218</v>
          </cell>
          <cell r="AL228">
            <v>164</v>
          </cell>
          <cell r="AM228">
            <v>331</v>
          </cell>
          <cell r="AN228">
            <v>582</v>
          </cell>
          <cell r="AO228">
            <v>178</v>
          </cell>
          <cell r="AP228" t="str">
            <v>Q</v>
          </cell>
          <cell r="AQ228">
            <v>50.307692307692307</v>
          </cell>
          <cell r="AR228">
            <v>52.340425531914896</v>
          </cell>
          <cell r="AS228">
            <v>127.30769230769231</v>
          </cell>
          <cell r="AT228">
            <v>196.17977528089889</v>
          </cell>
          <cell r="AU228">
            <v>2670</v>
          </cell>
          <cell r="AV228">
            <v>21945</v>
          </cell>
          <cell r="AW228">
            <v>18240.478520000001</v>
          </cell>
          <cell r="AX228">
            <v>27900</v>
          </cell>
          <cell r="AY228">
            <v>0.27136021872863969</v>
          </cell>
          <cell r="AZ228">
            <v>0.21344086021505376</v>
          </cell>
          <cell r="BA228">
            <v>26900</v>
          </cell>
          <cell r="BB228">
            <v>3</v>
          </cell>
          <cell r="BC228">
            <v>0.22579175210754165</v>
          </cell>
          <cell r="BD228">
            <v>0.18420074349442378</v>
          </cell>
          <cell r="BE228">
            <v>25900</v>
          </cell>
          <cell r="BF228">
            <v>6</v>
          </cell>
          <cell r="BG228">
            <v>0.1802232854864434</v>
          </cell>
          <cell r="BH228">
            <v>0.1527027027027027</v>
          </cell>
        </row>
        <row r="229">
          <cell r="B229" t="str">
            <v>8059</v>
          </cell>
          <cell r="C229" t="str">
            <v>7896050200742</v>
          </cell>
          <cell r="D229" t="str">
            <v>CACHAZA LIMON 910ml VELHO BARREIRO</v>
          </cell>
          <cell r="E229">
            <v>6</v>
          </cell>
          <cell r="F229" t="str">
            <v>BEBIDAS</v>
          </cell>
          <cell r="G229" t="str">
            <v>BEBIDAS</v>
          </cell>
          <cell r="H229" t="str">
            <v>BEBIDAS C/ ALCOHOL</v>
          </cell>
          <cell r="I229" t="str">
            <v>DESTILADOS</v>
          </cell>
          <cell r="J229" t="str">
            <v>AGUARDIENTES / CACHAZA</v>
          </cell>
          <cell r="K229" t="str">
            <v>VELHO BAREIRO</v>
          </cell>
          <cell r="L229">
            <v>788</v>
          </cell>
          <cell r="M229" t="str">
            <v>TRADING COMPANY S.A. (788)</v>
          </cell>
          <cell r="N229">
            <v>21</v>
          </cell>
          <cell r="O229">
            <v>47</v>
          </cell>
          <cell r="P229">
            <v>24</v>
          </cell>
          <cell r="Q229">
            <v>16</v>
          </cell>
          <cell r="R229">
            <v>35</v>
          </cell>
          <cell r="S229">
            <v>24</v>
          </cell>
          <cell r="T229">
            <v>20</v>
          </cell>
          <cell r="U229">
            <v>30</v>
          </cell>
          <cell r="V229">
            <v>7</v>
          </cell>
          <cell r="W229">
            <v>12</v>
          </cell>
          <cell r="X229">
            <v>9</v>
          </cell>
          <cell r="Y229">
            <v>10</v>
          </cell>
          <cell r="Z229">
            <v>18</v>
          </cell>
          <cell r="AA229">
            <v>12</v>
          </cell>
          <cell r="AB229">
            <v>15</v>
          </cell>
          <cell r="AC229">
            <v>7</v>
          </cell>
          <cell r="AD229">
            <v>26</v>
          </cell>
          <cell r="AE229">
            <v>21</v>
          </cell>
          <cell r="AF229">
            <v>7</v>
          </cell>
          <cell r="AG229">
            <v>5</v>
          </cell>
          <cell r="AH229">
            <v>0</v>
          </cell>
          <cell r="AI229">
            <v>0</v>
          </cell>
          <cell r="AJ229">
            <v>97</v>
          </cell>
          <cell r="AK229">
            <v>46</v>
          </cell>
          <cell r="AL229">
            <v>80</v>
          </cell>
          <cell r="AM229">
            <v>51</v>
          </cell>
          <cell r="AN229">
            <v>53</v>
          </cell>
          <cell r="AO229">
            <v>54</v>
          </cell>
          <cell r="AP229">
            <v>181.875</v>
          </cell>
          <cell r="AQ229">
            <v>46</v>
          </cell>
          <cell r="AR229">
            <v>240</v>
          </cell>
          <cell r="AS229">
            <v>218.57142857142856</v>
          </cell>
          <cell r="AT229">
            <v>318</v>
          </cell>
          <cell r="AU229" t="str">
            <v>SV</v>
          </cell>
          <cell r="AV229">
            <v>26081.999999</v>
          </cell>
          <cell r="AW229">
            <v>19251.331109999999</v>
          </cell>
          <cell r="AX229">
            <v>32900</v>
          </cell>
          <cell r="AY229">
            <v>0.26140633391846513</v>
          </cell>
          <cell r="AZ229">
            <v>0.20723404258358663</v>
          </cell>
          <cell r="BA229">
            <v>31900</v>
          </cell>
          <cell r="BB229">
            <v>3</v>
          </cell>
          <cell r="BC229">
            <v>0.22306571586623214</v>
          </cell>
          <cell r="BD229">
            <v>0.18238244517241381</v>
          </cell>
          <cell r="BE229">
            <v>30900</v>
          </cell>
          <cell r="BF229">
            <v>6</v>
          </cell>
          <cell r="BG229">
            <v>0.18472509781399915</v>
          </cell>
          <cell r="BH229">
            <v>0.15592233012944984</v>
          </cell>
        </row>
        <row r="230">
          <cell r="B230" t="str">
            <v>38832</v>
          </cell>
          <cell r="C230" t="str">
            <v>7896022660000</v>
          </cell>
          <cell r="D230" t="str">
            <v>CACHAZA PRAIANINHA 970ml THOQUINO</v>
          </cell>
          <cell r="E230">
            <v>6</v>
          </cell>
          <cell r="F230" t="str">
            <v>BEBIDAS</v>
          </cell>
          <cell r="G230" t="str">
            <v>BEBIDAS</v>
          </cell>
          <cell r="H230" t="str">
            <v>BEBIDAS C/ ALCOHOL</v>
          </cell>
          <cell r="I230" t="str">
            <v>DESTILADOS</v>
          </cell>
          <cell r="J230" t="str">
            <v>AGUARDIENTES / CACHAZA</v>
          </cell>
          <cell r="K230" t="str">
            <v>THOQUINO</v>
          </cell>
          <cell r="L230">
            <v>114</v>
          </cell>
          <cell r="M230" t="str">
            <v>APOLO IMPORT S.A. 2 - TRENTINO (114)</v>
          </cell>
          <cell r="N230">
            <v>6</v>
          </cell>
          <cell r="O230">
            <v>14</v>
          </cell>
          <cell r="P230">
            <v>3</v>
          </cell>
          <cell r="Q230">
            <v>11</v>
          </cell>
          <cell r="R230">
            <v>19</v>
          </cell>
          <cell r="S230">
            <v>43</v>
          </cell>
          <cell r="T230">
            <v>38</v>
          </cell>
          <cell r="U230">
            <v>49</v>
          </cell>
          <cell r="V230">
            <v>15</v>
          </cell>
          <cell r="W230">
            <v>26</v>
          </cell>
          <cell r="X230">
            <v>26</v>
          </cell>
          <cell r="Y230">
            <v>20</v>
          </cell>
          <cell r="Z230">
            <v>5</v>
          </cell>
          <cell r="AA230">
            <v>3</v>
          </cell>
          <cell r="AB230">
            <v>4</v>
          </cell>
          <cell r="AC230">
            <v>1</v>
          </cell>
          <cell r="AD230">
            <v>18</v>
          </cell>
          <cell r="AE230">
            <v>10</v>
          </cell>
          <cell r="AF230">
            <v>10</v>
          </cell>
          <cell r="AG230">
            <v>7</v>
          </cell>
          <cell r="AH230">
            <v>0</v>
          </cell>
          <cell r="AI230">
            <v>0</v>
          </cell>
          <cell r="AJ230">
            <v>35</v>
          </cell>
          <cell r="AK230">
            <v>45</v>
          </cell>
          <cell r="AL230">
            <v>1</v>
          </cell>
          <cell r="AM230">
            <v>41</v>
          </cell>
          <cell r="AN230">
            <v>26</v>
          </cell>
          <cell r="AO230">
            <v>24</v>
          </cell>
          <cell r="AP230">
            <v>95.454545454545453</v>
          </cell>
          <cell r="AQ230">
            <v>27.551020408163264</v>
          </cell>
          <cell r="AR230">
            <v>1.5</v>
          </cell>
          <cell r="AS230">
            <v>1230</v>
          </cell>
          <cell r="AT230">
            <v>111.42857142857143</v>
          </cell>
          <cell r="AU230" t="str">
            <v>SV</v>
          </cell>
          <cell r="AV230">
            <v>15549.999959999999</v>
          </cell>
          <cell r="AW230">
            <v>15414.9292</v>
          </cell>
          <cell r="AX230">
            <v>17900</v>
          </cell>
          <cell r="AY230">
            <v>0.15112540489035475</v>
          </cell>
          <cell r="AZ230">
            <v>0.13128491843575424</v>
          </cell>
          <cell r="BA230">
            <v>16900</v>
          </cell>
          <cell r="BB230">
            <v>3</v>
          </cell>
          <cell r="BC230">
            <v>8.6816723052904887E-2</v>
          </cell>
          <cell r="BD230">
            <v>7.9881659171597674E-2</v>
          </cell>
          <cell r="BE230">
            <v>0</v>
          </cell>
          <cell r="BF230">
            <v>0</v>
          </cell>
          <cell r="BG230">
            <v>-1</v>
          </cell>
          <cell r="BH230">
            <v>0</v>
          </cell>
        </row>
        <row r="231">
          <cell r="B231" t="str">
            <v>12542</v>
          </cell>
          <cell r="C231" t="str">
            <v>8000440217220</v>
          </cell>
          <cell r="D231" t="str">
            <v>BRANDY 84 ORIGINAL 700ml STOCK</v>
          </cell>
          <cell r="E231">
            <v>6</v>
          </cell>
          <cell r="F231" t="str">
            <v>BEBIDAS</v>
          </cell>
          <cell r="G231" t="str">
            <v>BEBIDAS</v>
          </cell>
          <cell r="H231" t="str">
            <v>BEBIDAS C/ ALCOHOL</v>
          </cell>
          <cell r="I231" t="str">
            <v>DESTILADOS</v>
          </cell>
          <cell r="J231" t="str">
            <v>BRANDYS / COGÑAC</v>
          </cell>
          <cell r="K231" t="str">
            <v>STOCK</v>
          </cell>
          <cell r="L231">
            <v>114</v>
          </cell>
          <cell r="M231" t="str">
            <v>APOLO IMPORT S.A. 2 - TRENTINO (114)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>
            <v>0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13</v>
          </cell>
          <cell r="AK231">
            <v>8</v>
          </cell>
          <cell r="AL231">
            <v>5</v>
          </cell>
          <cell r="AM231">
            <v>10</v>
          </cell>
          <cell r="AN231">
            <v>11</v>
          </cell>
          <cell r="AO231">
            <v>12</v>
          </cell>
          <cell r="AP231" t="str">
            <v>SV</v>
          </cell>
          <cell r="AQ231" t="str">
            <v>SV</v>
          </cell>
          <cell r="AR231" t="str">
            <v>SV</v>
          </cell>
          <cell r="AS231" t="str">
            <v>SV</v>
          </cell>
          <cell r="AT231" t="str">
            <v>SV</v>
          </cell>
          <cell r="AU231" t="str">
            <v>SV</v>
          </cell>
          <cell r="AV231">
            <v>93130.000039999999</v>
          </cell>
          <cell r="AW231">
            <v>75570.285889999999</v>
          </cell>
          <cell r="AX231">
            <v>109900</v>
          </cell>
          <cell r="AY231">
            <v>0.18007086817134299</v>
          </cell>
          <cell r="AZ231">
            <v>0.15259326624203823</v>
          </cell>
          <cell r="BA231">
            <v>99900</v>
          </cell>
          <cell r="BB231">
            <v>3</v>
          </cell>
          <cell r="BC231">
            <v>7.2694083078409077E-2</v>
          </cell>
          <cell r="BD231">
            <v>6.7767767367367379E-2</v>
          </cell>
          <cell r="BE231">
            <v>0</v>
          </cell>
          <cell r="BF231">
            <v>0</v>
          </cell>
          <cell r="BG231">
            <v>-1</v>
          </cell>
          <cell r="BH231">
            <v>0</v>
          </cell>
        </row>
        <row r="232">
          <cell r="B232" t="str">
            <v>12544</v>
          </cell>
          <cell r="C232" t="str">
            <v>8000440396390</v>
          </cell>
          <cell r="D232" t="str">
            <v>BRANDY 84 RESERVA SPIRIT DRINK 700ml STOCK</v>
          </cell>
          <cell r="E232">
            <v>6</v>
          </cell>
          <cell r="F232" t="str">
            <v>BEBIDAS</v>
          </cell>
          <cell r="G232" t="str">
            <v>BEBIDAS</v>
          </cell>
          <cell r="H232" t="str">
            <v>BEBIDAS C/ ALCOHOL</v>
          </cell>
          <cell r="I232" t="str">
            <v>DESTILADOS</v>
          </cell>
          <cell r="J232" t="str">
            <v>BRANDYS / COGÑAC</v>
          </cell>
          <cell r="K232" t="str">
            <v>STOCK</v>
          </cell>
          <cell r="L232">
            <v>114</v>
          </cell>
          <cell r="M232" t="str">
            <v>APOLO IMPORT S.A. 2 - TRENTINO (114)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1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22</v>
          </cell>
          <cell r="AK232">
            <v>12</v>
          </cell>
          <cell r="AL232">
            <v>13</v>
          </cell>
          <cell r="AM232">
            <v>13</v>
          </cell>
          <cell r="AN232">
            <v>16</v>
          </cell>
          <cell r="AO232">
            <v>12</v>
          </cell>
          <cell r="AP232" t="str">
            <v>SV</v>
          </cell>
          <cell r="AQ232" t="str">
            <v>SV</v>
          </cell>
          <cell r="AR232" t="str">
            <v>SV</v>
          </cell>
          <cell r="AS232" t="str">
            <v>SV</v>
          </cell>
          <cell r="AT232" t="str">
            <v>SV</v>
          </cell>
          <cell r="AU232" t="str">
            <v>SV</v>
          </cell>
          <cell r="AV232">
            <v>67720.000039999999</v>
          </cell>
          <cell r="AW232">
            <v>59597.106690000001</v>
          </cell>
          <cell r="AX232">
            <v>79900</v>
          </cell>
          <cell r="AY232">
            <v>0.17985823911408261</v>
          </cell>
          <cell r="AZ232">
            <v>0.15244055018773467</v>
          </cell>
          <cell r="BA232">
            <v>75900</v>
          </cell>
          <cell r="BB232">
            <v>3</v>
          </cell>
          <cell r="BC232">
            <v>0.12079149372664411</v>
          </cell>
          <cell r="BD232">
            <v>0.1077733855072464</v>
          </cell>
          <cell r="BE232">
            <v>0</v>
          </cell>
          <cell r="BF232">
            <v>0</v>
          </cell>
          <cell r="BG232">
            <v>-1</v>
          </cell>
          <cell r="BH232">
            <v>0</v>
          </cell>
        </row>
        <row r="233">
          <cell r="B233" t="str">
            <v>38816</v>
          </cell>
          <cell r="C233" t="str">
            <v>7896022610005</v>
          </cell>
          <cell r="D233" t="str">
            <v>COGNAC JOAO DA BARRA 900ml THOQUINO</v>
          </cell>
          <cell r="E233">
            <v>12</v>
          </cell>
          <cell r="F233" t="str">
            <v>BEBIDAS</v>
          </cell>
          <cell r="G233" t="str">
            <v>BEBIDAS</v>
          </cell>
          <cell r="H233" t="str">
            <v>BEBIDAS C/ ALCOHOL</v>
          </cell>
          <cell r="I233" t="str">
            <v>DESTILADOS</v>
          </cell>
          <cell r="J233" t="str">
            <v>BRANDYS / COGÑAC</v>
          </cell>
          <cell r="K233" t="str">
            <v>THOQUINO</v>
          </cell>
          <cell r="L233">
            <v>114</v>
          </cell>
          <cell r="M233" t="str">
            <v>APOLO IMPORT S.A. 2 - TRENTINO (114)</v>
          </cell>
          <cell r="N233">
            <v>0</v>
          </cell>
          <cell r="O233">
            <v>2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1</v>
          </cell>
          <cell r="U233">
            <v>1</v>
          </cell>
          <cell r="V233">
            <v>0</v>
          </cell>
          <cell r="W233">
            <v>1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19</v>
          </cell>
          <cell r="AK233">
            <v>20</v>
          </cell>
          <cell r="AL233">
            <v>10</v>
          </cell>
          <cell r="AM233">
            <v>12</v>
          </cell>
          <cell r="AN233">
            <v>12</v>
          </cell>
          <cell r="AO233">
            <v>6</v>
          </cell>
          <cell r="AP233" t="str">
            <v>SV</v>
          </cell>
          <cell r="AQ233">
            <v>600</v>
          </cell>
          <cell r="AR233" t="str">
            <v>SV</v>
          </cell>
          <cell r="AS233" t="str">
            <v>SV</v>
          </cell>
          <cell r="AT233" t="str">
            <v>SV</v>
          </cell>
          <cell r="AU233" t="str">
            <v>SV</v>
          </cell>
          <cell r="AV233">
            <v>34700.000059999998</v>
          </cell>
          <cell r="AW233">
            <v>34699.999839999997</v>
          </cell>
          <cell r="AX233">
            <v>39900</v>
          </cell>
          <cell r="AY233">
            <v>0.14985590579275643</v>
          </cell>
          <cell r="AZ233">
            <v>0.13032581303258148</v>
          </cell>
          <cell r="BA233">
            <v>38900</v>
          </cell>
          <cell r="BB233">
            <v>3</v>
          </cell>
          <cell r="BC233">
            <v>0.12103746203855192</v>
          </cell>
          <cell r="BD233">
            <v>0.10796915012853474</v>
          </cell>
          <cell r="BE233">
            <v>0</v>
          </cell>
          <cell r="BF233">
            <v>0</v>
          </cell>
          <cell r="BG233">
            <v>-1</v>
          </cell>
          <cell r="BH233">
            <v>0</v>
          </cell>
        </row>
        <row r="234">
          <cell r="B234" t="str">
            <v>39490</v>
          </cell>
          <cell r="C234" t="str">
            <v>8901556122920</v>
          </cell>
          <cell r="D234" t="str">
            <v>BRANDY 750ML MORPHEUS</v>
          </cell>
          <cell r="E234">
            <v>12</v>
          </cell>
          <cell r="F234" t="str">
            <v>BEBIDAS</v>
          </cell>
          <cell r="G234" t="str">
            <v>BEBIDAS</v>
          </cell>
          <cell r="H234" t="str">
            <v>BEBIDAS C/ ALCOHOL</v>
          </cell>
          <cell r="I234" t="str">
            <v>DESTILADOS</v>
          </cell>
          <cell r="J234" t="str">
            <v>BRANDYS / COGÑAC</v>
          </cell>
          <cell r="K234" t="str">
            <v>MORPHEUS</v>
          </cell>
          <cell r="L234">
            <v>114</v>
          </cell>
          <cell r="M234" t="str">
            <v>APOLO IMPORT S.A. 2 - TRENTINO (114)</v>
          </cell>
          <cell r="N234">
            <v>0</v>
          </cell>
          <cell r="O234">
            <v>0</v>
          </cell>
          <cell r="P234">
            <v>2</v>
          </cell>
          <cell r="Q234">
            <v>1</v>
          </cell>
          <cell r="R234">
            <v>0</v>
          </cell>
          <cell r="S234">
            <v>0</v>
          </cell>
          <cell r="T234">
            <v>1</v>
          </cell>
          <cell r="U234">
            <v>0</v>
          </cell>
          <cell r="V234">
            <v>0</v>
          </cell>
          <cell r="W234">
            <v>1</v>
          </cell>
          <cell r="X234">
            <v>1</v>
          </cell>
          <cell r="Y234">
            <v>1</v>
          </cell>
          <cell r="Z234">
            <v>0</v>
          </cell>
          <cell r="AA234">
            <v>0</v>
          </cell>
          <cell r="AB234">
            <v>0</v>
          </cell>
          <cell r="AC234">
            <v>0</v>
          </cell>
          <cell r="AD234">
            <v>0</v>
          </cell>
          <cell r="AE234">
            <v>0</v>
          </cell>
          <cell r="AF234">
            <v>1</v>
          </cell>
          <cell r="AG234">
            <v>2</v>
          </cell>
          <cell r="AH234">
            <v>0</v>
          </cell>
          <cell r="AI234">
            <v>0</v>
          </cell>
          <cell r="AJ234">
            <v>10</v>
          </cell>
          <cell r="AK234">
            <v>11</v>
          </cell>
          <cell r="AL234">
            <v>4</v>
          </cell>
          <cell r="AM234">
            <v>5</v>
          </cell>
          <cell r="AN234">
            <v>3</v>
          </cell>
          <cell r="AO234">
            <v>3</v>
          </cell>
          <cell r="AP234">
            <v>300</v>
          </cell>
          <cell r="AQ234" t="str">
            <v>SV</v>
          </cell>
          <cell r="AR234">
            <v>120</v>
          </cell>
          <cell r="AS234" t="str">
            <v>SV</v>
          </cell>
          <cell r="AT234">
            <v>45</v>
          </cell>
          <cell r="AU234" t="str">
            <v>SV</v>
          </cell>
          <cell r="AV234">
            <v>119919.99997999999</v>
          </cell>
          <cell r="AW234">
            <v>119920.00019999999</v>
          </cell>
          <cell r="AX234">
            <v>137900</v>
          </cell>
          <cell r="AY234">
            <v>0.14993328905102299</v>
          </cell>
          <cell r="AZ234">
            <v>0.13038433662073973</v>
          </cell>
          <cell r="BA234">
            <v>129900</v>
          </cell>
          <cell r="BB234">
            <v>3</v>
          </cell>
          <cell r="BC234">
            <v>8.3222148279390007E-2</v>
          </cell>
          <cell r="BD234">
            <v>7.6828329638183271E-2</v>
          </cell>
          <cell r="BE234">
            <v>0</v>
          </cell>
          <cell r="BF234">
            <v>0</v>
          </cell>
          <cell r="BG234">
            <v>-1</v>
          </cell>
          <cell r="BH234">
            <v>0</v>
          </cell>
        </row>
        <row r="235">
          <cell r="B235" t="str">
            <v>11128</v>
          </cell>
          <cell r="C235" t="str">
            <v>7840027006158</v>
          </cell>
          <cell r="D235" t="str">
            <v>RON AÑEJO 750ml TRES LEONES</v>
          </cell>
          <cell r="E235">
            <v>12</v>
          </cell>
          <cell r="F235" t="str">
            <v>BEBIDAS</v>
          </cell>
          <cell r="G235" t="str">
            <v>BEBIDAS</v>
          </cell>
          <cell r="H235" t="str">
            <v>BEBIDAS C/ ALCOHOL</v>
          </cell>
          <cell r="I235" t="str">
            <v>DESTILADOS</v>
          </cell>
          <cell r="J235" t="str">
            <v>RON</v>
          </cell>
          <cell r="K235" t="str">
            <v>TRES LEONES</v>
          </cell>
          <cell r="L235">
            <v>168</v>
          </cell>
          <cell r="M235" t="str">
            <v>CIA EMBOTELLADORA 3LEONES (168)</v>
          </cell>
          <cell r="N235">
            <v>0</v>
          </cell>
          <cell r="O235">
            <v>6</v>
          </cell>
          <cell r="P235">
            <v>0</v>
          </cell>
          <cell r="Q235">
            <v>7</v>
          </cell>
          <cell r="R235">
            <v>0</v>
          </cell>
          <cell r="S235">
            <v>4</v>
          </cell>
          <cell r="T235">
            <v>6</v>
          </cell>
          <cell r="U235">
            <v>6</v>
          </cell>
          <cell r="V235">
            <v>3</v>
          </cell>
          <cell r="W235">
            <v>3</v>
          </cell>
          <cell r="X235">
            <v>2</v>
          </cell>
          <cell r="Y235">
            <v>6</v>
          </cell>
          <cell r="Z235">
            <v>0</v>
          </cell>
          <cell r="AA235">
            <v>6</v>
          </cell>
          <cell r="AB235">
            <v>2</v>
          </cell>
          <cell r="AC235">
            <v>5</v>
          </cell>
          <cell r="AD235">
            <v>0</v>
          </cell>
          <cell r="AE235">
            <v>6</v>
          </cell>
          <cell r="AF235">
            <v>0</v>
          </cell>
          <cell r="AG235">
            <v>5</v>
          </cell>
          <cell r="AH235">
            <v>1</v>
          </cell>
          <cell r="AI235">
            <v>4</v>
          </cell>
          <cell r="AJ235">
            <v>54</v>
          </cell>
          <cell r="AK235">
            <v>52</v>
          </cell>
          <cell r="AL235">
            <v>34</v>
          </cell>
          <cell r="AM235">
            <v>35</v>
          </cell>
          <cell r="AN235">
            <v>32</v>
          </cell>
          <cell r="AO235">
            <v>10</v>
          </cell>
          <cell r="AP235">
            <v>231.42857142857144</v>
          </cell>
          <cell r="AQ235">
            <v>260</v>
          </cell>
          <cell r="AR235">
            <v>170</v>
          </cell>
          <cell r="AS235">
            <v>210</v>
          </cell>
          <cell r="AT235">
            <v>192</v>
          </cell>
          <cell r="AU235">
            <v>75</v>
          </cell>
          <cell r="AV235">
            <v>28250.000019999999</v>
          </cell>
          <cell r="AW235">
            <v>28597.50663</v>
          </cell>
          <cell r="AX235">
            <v>31900</v>
          </cell>
          <cell r="AY235">
            <v>0.12920353902357284</v>
          </cell>
          <cell r="AZ235">
            <v>0.11442006206896553</v>
          </cell>
          <cell r="BA235">
            <v>30900</v>
          </cell>
          <cell r="BB235">
            <v>3</v>
          </cell>
          <cell r="BC235">
            <v>9.3805308960137834E-2</v>
          </cell>
          <cell r="BD235">
            <v>8.5760517152103574E-2</v>
          </cell>
          <cell r="BE235">
            <v>29900</v>
          </cell>
          <cell r="BF235">
            <v>6</v>
          </cell>
          <cell r="BG235">
            <v>5.8407078896703046E-2</v>
          </cell>
          <cell r="BH235">
            <v>5.5183945819398013E-2</v>
          </cell>
        </row>
        <row r="236">
          <cell r="B236" t="str">
            <v>4351</v>
          </cell>
          <cell r="C236" t="str">
            <v>7840027006172</v>
          </cell>
          <cell r="D236" t="str">
            <v>RON BLANCO 750ml TRES LEONES</v>
          </cell>
          <cell r="E236">
            <v>6</v>
          </cell>
          <cell r="F236" t="str">
            <v>BEBIDAS</v>
          </cell>
          <cell r="G236" t="str">
            <v>BEBIDAS</v>
          </cell>
          <cell r="H236" t="str">
            <v>BEBIDAS C/ ALCOHOL</v>
          </cell>
          <cell r="I236" t="str">
            <v>DESTILADOS</v>
          </cell>
          <cell r="J236" t="str">
            <v>RON</v>
          </cell>
          <cell r="K236" t="str">
            <v>TRES LEONES</v>
          </cell>
          <cell r="L236">
            <v>168</v>
          </cell>
          <cell r="M236" t="str">
            <v>CIA EMBOTELLADORA 3LEONES (168)</v>
          </cell>
          <cell r="N236">
            <v>17</v>
          </cell>
          <cell r="O236">
            <v>9</v>
          </cell>
          <cell r="P236">
            <v>36</v>
          </cell>
          <cell r="Q236">
            <v>40</v>
          </cell>
          <cell r="R236">
            <v>0</v>
          </cell>
          <cell r="S236">
            <v>8</v>
          </cell>
          <cell r="T236">
            <v>22</v>
          </cell>
          <cell r="U236">
            <v>25</v>
          </cell>
          <cell r="V236">
            <v>2</v>
          </cell>
          <cell r="W236">
            <v>5</v>
          </cell>
          <cell r="X236">
            <v>3</v>
          </cell>
          <cell r="Y236">
            <v>9</v>
          </cell>
          <cell r="Z236">
            <v>6</v>
          </cell>
          <cell r="AA236">
            <v>3</v>
          </cell>
          <cell r="AB236">
            <v>6</v>
          </cell>
          <cell r="AC236">
            <v>10</v>
          </cell>
          <cell r="AD236">
            <v>13</v>
          </cell>
          <cell r="AE236">
            <v>2</v>
          </cell>
          <cell r="AF236">
            <v>9</v>
          </cell>
          <cell r="AG236">
            <v>7</v>
          </cell>
          <cell r="AH236">
            <v>0</v>
          </cell>
          <cell r="AI236">
            <v>0</v>
          </cell>
          <cell r="AJ236">
            <v>5</v>
          </cell>
          <cell r="AK236">
            <v>0</v>
          </cell>
          <cell r="AL236">
            <v>9</v>
          </cell>
          <cell r="AM236">
            <v>13</v>
          </cell>
          <cell r="AN236">
            <v>22</v>
          </cell>
          <cell r="AO236">
            <v>6</v>
          </cell>
          <cell r="AP236">
            <v>3.75</v>
          </cell>
          <cell r="AQ236" t="str">
            <v>Q</v>
          </cell>
          <cell r="AR236">
            <v>30</v>
          </cell>
          <cell r="AS236">
            <v>39</v>
          </cell>
          <cell r="AT236">
            <v>94.285714285714278</v>
          </cell>
          <cell r="AU236" t="str">
            <v>SV</v>
          </cell>
          <cell r="AV236">
            <v>15100</v>
          </cell>
          <cell r="AW236">
            <v>15303.5267</v>
          </cell>
          <cell r="AX236">
            <v>17250</v>
          </cell>
          <cell r="AY236">
            <v>0.14238410596026485</v>
          </cell>
          <cell r="AZ236">
            <v>0.1246376811594203</v>
          </cell>
          <cell r="BA236">
            <v>16900</v>
          </cell>
          <cell r="BB236">
            <v>3</v>
          </cell>
          <cell r="BC236">
            <v>0.11920529801324498</v>
          </cell>
          <cell r="BD236">
            <v>0.10650887573964497</v>
          </cell>
          <cell r="BE236">
            <v>16500</v>
          </cell>
          <cell r="BF236">
            <v>6</v>
          </cell>
          <cell r="BG236">
            <v>9.27152317880795E-2</v>
          </cell>
          <cell r="BH236">
            <v>8.4848484848484854E-2</v>
          </cell>
        </row>
        <row r="237">
          <cell r="B237" t="str">
            <v>27099</v>
          </cell>
          <cell r="C237" t="str">
            <v>7840027000453</v>
          </cell>
          <cell r="D237" t="str">
            <v>RON COCO 420ml TRES LEONES</v>
          </cell>
          <cell r="E237">
            <v>12</v>
          </cell>
          <cell r="F237" t="str">
            <v>BEBIDAS</v>
          </cell>
          <cell r="G237" t="str">
            <v>BEBIDAS</v>
          </cell>
          <cell r="H237" t="str">
            <v>BEBIDAS C/ ALCOHOL</v>
          </cell>
          <cell r="I237" t="str">
            <v>DESTILADOS</v>
          </cell>
          <cell r="J237" t="str">
            <v>RON</v>
          </cell>
          <cell r="K237" t="str">
            <v>TRES LEONES</v>
          </cell>
          <cell r="L237">
            <v>168</v>
          </cell>
          <cell r="M237" t="str">
            <v>CIA EMBOTELLADORA 3LEONES (168)</v>
          </cell>
          <cell r="N237">
            <v>2</v>
          </cell>
          <cell r="O237">
            <v>4</v>
          </cell>
          <cell r="P237">
            <v>2</v>
          </cell>
          <cell r="Q237">
            <v>3</v>
          </cell>
          <cell r="R237">
            <v>2</v>
          </cell>
          <cell r="S237">
            <v>7</v>
          </cell>
          <cell r="T237">
            <v>2</v>
          </cell>
          <cell r="U237">
            <v>5</v>
          </cell>
          <cell r="V237">
            <v>3</v>
          </cell>
          <cell r="W237">
            <v>1</v>
          </cell>
          <cell r="X237">
            <v>1</v>
          </cell>
          <cell r="Y237">
            <v>2</v>
          </cell>
          <cell r="Z237">
            <v>2</v>
          </cell>
          <cell r="AA237">
            <v>3</v>
          </cell>
          <cell r="AB237">
            <v>4</v>
          </cell>
          <cell r="AC237">
            <v>4</v>
          </cell>
          <cell r="AD237">
            <v>1</v>
          </cell>
          <cell r="AE237">
            <v>2</v>
          </cell>
          <cell r="AF237">
            <v>4</v>
          </cell>
          <cell r="AG237">
            <v>3</v>
          </cell>
          <cell r="AH237">
            <v>0</v>
          </cell>
          <cell r="AI237">
            <v>0</v>
          </cell>
          <cell r="AJ237">
            <v>27</v>
          </cell>
          <cell r="AK237">
            <v>29</v>
          </cell>
          <cell r="AL237">
            <v>21</v>
          </cell>
          <cell r="AM237">
            <v>18</v>
          </cell>
          <cell r="AN237">
            <v>13</v>
          </cell>
          <cell r="AO237">
            <v>12</v>
          </cell>
          <cell r="AP237">
            <v>270</v>
          </cell>
          <cell r="AQ237">
            <v>174</v>
          </cell>
          <cell r="AR237">
            <v>315</v>
          </cell>
          <cell r="AS237">
            <v>135</v>
          </cell>
          <cell r="AT237">
            <v>130</v>
          </cell>
          <cell r="AU237" t="str">
            <v>SV</v>
          </cell>
          <cell r="AV237">
            <v>12100</v>
          </cell>
          <cell r="AW237">
            <v>12205.888199999999</v>
          </cell>
          <cell r="AX237">
            <v>13500</v>
          </cell>
          <cell r="AY237">
            <v>0.11570247933884303</v>
          </cell>
          <cell r="AZ237">
            <v>0.1037037037037037</v>
          </cell>
          <cell r="BA237">
            <v>13250</v>
          </cell>
          <cell r="BB237">
            <v>3</v>
          </cell>
          <cell r="BC237">
            <v>9.5041322314049603E-2</v>
          </cell>
          <cell r="BD237">
            <v>8.6792452830188674E-2</v>
          </cell>
          <cell r="BE237">
            <v>12900</v>
          </cell>
          <cell r="BF237">
            <v>6</v>
          </cell>
          <cell r="BG237">
            <v>6.6115702479338845E-2</v>
          </cell>
          <cell r="BH237">
            <v>6.2015503875968991E-2</v>
          </cell>
        </row>
        <row r="238">
          <cell r="B238" t="str">
            <v>27101</v>
          </cell>
          <cell r="C238" t="str">
            <v>7840027000477</v>
          </cell>
          <cell r="D238" t="str">
            <v>RON FRUTOS ROJOS 420ml TRES LEONES</v>
          </cell>
          <cell r="E238">
            <v>12</v>
          </cell>
          <cell r="F238" t="str">
            <v>BEBIDAS</v>
          </cell>
          <cell r="G238" t="str">
            <v>BEBIDAS</v>
          </cell>
          <cell r="H238" t="str">
            <v>BEBIDAS C/ ALCOHOL</v>
          </cell>
          <cell r="I238" t="str">
            <v>DESTILADOS</v>
          </cell>
          <cell r="J238" t="str">
            <v>RON</v>
          </cell>
          <cell r="K238" t="str">
            <v>TRES LEONES</v>
          </cell>
          <cell r="L238">
            <v>168</v>
          </cell>
          <cell r="M238" t="str">
            <v>CIA EMBOTELLADORA 3LEONES (168)</v>
          </cell>
          <cell r="N238">
            <v>4</v>
          </cell>
          <cell r="O238">
            <v>4</v>
          </cell>
          <cell r="P238">
            <v>0</v>
          </cell>
          <cell r="Q238">
            <v>4</v>
          </cell>
          <cell r="R238">
            <v>5</v>
          </cell>
          <cell r="S238">
            <v>7</v>
          </cell>
          <cell r="T238">
            <v>4</v>
          </cell>
          <cell r="U238">
            <v>6</v>
          </cell>
          <cell r="V238">
            <v>1</v>
          </cell>
          <cell r="W238">
            <v>5</v>
          </cell>
          <cell r="X238">
            <v>3</v>
          </cell>
          <cell r="Y238">
            <v>2</v>
          </cell>
          <cell r="Z238">
            <v>4</v>
          </cell>
          <cell r="AA238">
            <v>4</v>
          </cell>
          <cell r="AB238">
            <v>3</v>
          </cell>
          <cell r="AC238">
            <v>5</v>
          </cell>
          <cell r="AD238">
            <v>3</v>
          </cell>
          <cell r="AE238">
            <v>9</v>
          </cell>
          <cell r="AF238">
            <v>2</v>
          </cell>
          <cell r="AG238">
            <v>6</v>
          </cell>
          <cell r="AH238">
            <v>0</v>
          </cell>
          <cell r="AI238">
            <v>4</v>
          </cell>
          <cell r="AJ238">
            <v>12</v>
          </cell>
          <cell r="AK238">
            <v>18</v>
          </cell>
          <cell r="AL238">
            <v>11</v>
          </cell>
          <cell r="AM238">
            <v>6</v>
          </cell>
          <cell r="AN238">
            <v>11</v>
          </cell>
          <cell r="AO238">
            <v>9</v>
          </cell>
          <cell r="AP238">
            <v>90</v>
          </cell>
          <cell r="AQ238">
            <v>90</v>
          </cell>
          <cell r="AR238">
            <v>165</v>
          </cell>
          <cell r="AS238">
            <v>36</v>
          </cell>
          <cell r="AT238">
            <v>55</v>
          </cell>
          <cell r="AU238">
            <v>67.5</v>
          </cell>
          <cell r="AV238">
            <v>12100</v>
          </cell>
          <cell r="AW238">
            <v>12118.22524</v>
          </cell>
          <cell r="AX238">
            <v>13500</v>
          </cell>
          <cell r="AY238">
            <v>0.11570247933884303</v>
          </cell>
          <cell r="AZ238">
            <v>0.1037037037037037</v>
          </cell>
          <cell r="BA238">
            <v>13250</v>
          </cell>
          <cell r="BB238">
            <v>3</v>
          </cell>
          <cell r="BC238">
            <v>9.5041322314049603E-2</v>
          </cell>
          <cell r="BD238">
            <v>8.6792452830188674E-2</v>
          </cell>
          <cell r="BE238">
            <v>12900</v>
          </cell>
          <cell r="BF238">
            <v>6</v>
          </cell>
          <cell r="BG238">
            <v>6.6115702479338845E-2</v>
          </cell>
          <cell r="BH238">
            <v>6.2015503875968991E-2</v>
          </cell>
        </row>
        <row r="239">
          <cell r="B239" t="str">
            <v>30892</v>
          </cell>
          <cell r="C239" t="str">
            <v>7840027640079</v>
          </cell>
          <cell r="D239" t="str">
            <v>RON FUEGO 750ml TRES LEONES</v>
          </cell>
          <cell r="E239">
            <v>12</v>
          </cell>
          <cell r="F239" t="str">
            <v>BEBIDAS</v>
          </cell>
          <cell r="G239" t="str">
            <v>BEBIDAS</v>
          </cell>
          <cell r="H239" t="str">
            <v>BEBIDAS C/ ALCOHOL</v>
          </cell>
          <cell r="I239" t="str">
            <v>DESTILADOS</v>
          </cell>
          <cell r="J239" t="str">
            <v>RON</v>
          </cell>
          <cell r="K239" t="str">
            <v>TRES LEONES</v>
          </cell>
          <cell r="L239">
            <v>168</v>
          </cell>
          <cell r="M239" t="str">
            <v>CIA EMBOTELLADORA 3LEONES (168)</v>
          </cell>
          <cell r="N239">
            <v>1</v>
          </cell>
          <cell r="O239">
            <v>11</v>
          </cell>
          <cell r="P239">
            <v>21</v>
          </cell>
          <cell r="Q239">
            <v>15</v>
          </cell>
          <cell r="R239">
            <v>9</v>
          </cell>
          <cell r="S239">
            <v>8</v>
          </cell>
          <cell r="T239">
            <v>7</v>
          </cell>
          <cell r="U239">
            <v>7</v>
          </cell>
          <cell r="V239">
            <v>1</v>
          </cell>
          <cell r="W239">
            <v>1</v>
          </cell>
          <cell r="X239">
            <v>0</v>
          </cell>
          <cell r="Y239">
            <v>2</v>
          </cell>
          <cell r="Z239">
            <v>0</v>
          </cell>
          <cell r="AA239">
            <v>1</v>
          </cell>
          <cell r="AB239">
            <v>8</v>
          </cell>
          <cell r="AC239">
            <v>4</v>
          </cell>
          <cell r="AD239">
            <v>1</v>
          </cell>
          <cell r="AE239">
            <v>3</v>
          </cell>
          <cell r="AF239">
            <v>4</v>
          </cell>
          <cell r="AG239">
            <v>3</v>
          </cell>
          <cell r="AH239">
            <v>0</v>
          </cell>
          <cell r="AI239">
            <v>0</v>
          </cell>
          <cell r="AJ239">
            <v>13</v>
          </cell>
          <cell r="AK239">
            <v>17</v>
          </cell>
          <cell r="AL239">
            <v>29</v>
          </cell>
          <cell r="AM239">
            <v>10</v>
          </cell>
          <cell r="AN239">
            <v>14</v>
          </cell>
          <cell r="AO239">
            <v>12</v>
          </cell>
          <cell r="AP239">
            <v>26</v>
          </cell>
          <cell r="AQ239">
            <v>72.857142857142847</v>
          </cell>
          <cell r="AR239">
            <v>435</v>
          </cell>
          <cell r="AS239">
            <v>75</v>
          </cell>
          <cell r="AT239">
            <v>140</v>
          </cell>
          <cell r="AU239" t="str">
            <v>SV</v>
          </cell>
          <cell r="AV239">
            <v>15099.999970000001</v>
          </cell>
          <cell r="AW239">
            <v>15158.359039999999</v>
          </cell>
          <cell r="AX239">
            <v>17250</v>
          </cell>
          <cell r="AY239">
            <v>0.14238410822990222</v>
          </cell>
          <cell r="AZ239">
            <v>0.12463768289855068</v>
          </cell>
          <cell r="BA239">
            <v>16900</v>
          </cell>
          <cell r="BB239">
            <v>3</v>
          </cell>
          <cell r="BC239">
            <v>0.11920530023683162</v>
          </cell>
          <cell r="BD239">
            <v>0.10650887751479285</v>
          </cell>
          <cell r="BE239">
            <v>16500</v>
          </cell>
          <cell r="BF239">
            <v>6</v>
          </cell>
          <cell r="BG239">
            <v>9.2715233959036913E-2</v>
          </cell>
          <cell r="BH239">
            <v>8.4848486666666625E-2</v>
          </cell>
        </row>
        <row r="240">
          <cell r="B240" t="str">
            <v>27100</v>
          </cell>
          <cell r="C240" t="str">
            <v>7840027000460</v>
          </cell>
          <cell r="D240" t="str">
            <v>RON LIMON 420ml TRES LEONES</v>
          </cell>
          <cell r="E240">
            <v>12</v>
          </cell>
          <cell r="F240" t="str">
            <v>BEBIDAS</v>
          </cell>
          <cell r="G240" t="str">
            <v>BEBIDAS</v>
          </cell>
          <cell r="H240" t="str">
            <v>BEBIDAS C/ ALCOHOL</v>
          </cell>
          <cell r="I240" t="str">
            <v>DESTILADOS</v>
          </cell>
          <cell r="J240" t="str">
            <v>RON</v>
          </cell>
          <cell r="K240" t="str">
            <v>TRES LEONES</v>
          </cell>
          <cell r="L240">
            <v>168</v>
          </cell>
          <cell r="M240" t="str">
            <v>CIA EMBOTELLADORA 3LEONES (168)</v>
          </cell>
          <cell r="N240">
            <v>4</v>
          </cell>
          <cell r="O240">
            <v>2</v>
          </cell>
          <cell r="P240">
            <v>0</v>
          </cell>
          <cell r="Q240">
            <v>4</v>
          </cell>
          <cell r="R240">
            <v>2</v>
          </cell>
          <cell r="S240">
            <v>5</v>
          </cell>
          <cell r="T240">
            <v>2</v>
          </cell>
          <cell r="U240">
            <v>5</v>
          </cell>
          <cell r="V240">
            <v>5</v>
          </cell>
          <cell r="W240">
            <v>1</v>
          </cell>
          <cell r="X240">
            <v>1</v>
          </cell>
          <cell r="Y240">
            <v>2</v>
          </cell>
          <cell r="Z240">
            <v>3</v>
          </cell>
          <cell r="AA240">
            <v>3</v>
          </cell>
          <cell r="AB240">
            <v>3</v>
          </cell>
          <cell r="AC240">
            <v>8</v>
          </cell>
          <cell r="AD240">
            <v>2</v>
          </cell>
          <cell r="AE240">
            <v>7</v>
          </cell>
          <cell r="AF240">
            <v>3</v>
          </cell>
          <cell r="AG240">
            <v>2</v>
          </cell>
          <cell r="AH240">
            <v>0</v>
          </cell>
          <cell r="AI240">
            <v>0</v>
          </cell>
          <cell r="AJ240">
            <v>31</v>
          </cell>
          <cell r="AK240">
            <v>36</v>
          </cell>
          <cell r="AL240">
            <v>14</v>
          </cell>
          <cell r="AM240">
            <v>12</v>
          </cell>
          <cell r="AN240">
            <v>10</v>
          </cell>
          <cell r="AO240">
            <v>12</v>
          </cell>
          <cell r="AP240">
            <v>232.5</v>
          </cell>
          <cell r="AQ240">
            <v>216</v>
          </cell>
          <cell r="AR240">
            <v>210</v>
          </cell>
          <cell r="AS240">
            <v>45</v>
          </cell>
          <cell r="AT240">
            <v>150</v>
          </cell>
          <cell r="AU240" t="str">
            <v>SV</v>
          </cell>
          <cell r="AV240">
            <v>12100</v>
          </cell>
          <cell r="AW240">
            <v>12098.93564</v>
          </cell>
          <cell r="AX240">
            <v>13500</v>
          </cell>
          <cell r="AY240">
            <v>0.11570247933884303</v>
          </cell>
          <cell r="AZ240">
            <v>0.1037037037037037</v>
          </cell>
          <cell r="BA240">
            <v>13250</v>
          </cell>
          <cell r="BB240">
            <v>3</v>
          </cell>
          <cell r="BC240">
            <v>9.5041322314049603E-2</v>
          </cell>
          <cell r="BD240">
            <v>8.6792452830188674E-2</v>
          </cell>
          <cell r="BE240">
            <v>12900</v>
          </cell>
          <cell r="BF240">
            <v>6</v>
          </cell>
          <cell r="BG240">
            <v>6.6115702479338845E-2</v>
          </cell>
          <cell r="BH240">
            <v>6.2015503875968991E-2</v>
          </cell>
        </row>
        <row r="241">
          <cell r="B241" t="str">
            <v>22069</v>
          </cell>
          <cell r="C241" t="str">
            <v>7840027640024</v>
          </cell>
          <cell r="D241" t="str">
            <v>RON NATURAL COCO 750ml TRES LEONES</v>
          </cell>
          <cell r="E241">
            <v>6</v>
          </cell>
          <cell r="F241" t="str">
            <v>BEBIDAS</v>
          </cell>
          <cell r="G241" t="str">
            <v>BEBIDAS</v>
          </cell>
          <cell r="H241" t="str">
            <v>BEBIDAS C/ ALCOHOL</v>
          </cell>
          <cell r="I241" t="str">
            <v>DESTILADOS</v>
          </cell>
          <cell r="J241" t="str">
            <v>RON</v>
          </cell>
          <cell r="K241" t="str">
            <v>TRES LEONES</v>
          </cell>
          <cell r="L241">
            <v>168</v>
          </cell>
          <cell r="M241" t="str">
            <v>CIA EMBOTELLADORA 3LEONES (168)</v>
          </cell>
          <cell r="N241">
            <v>3</v>
          </cell>
          <cell r="O241">
            <v>14</v>
          </cell>
          <cell r="P241">
            <v>16</v>
          </cell>
          <cell r="Q241">
            <v>22</v>
          </cell>
          <cell r="R241">
            <v>0</v>
          </cell>
          <cell r="S241">
            <v>0</v>
          </cell>
          <cell r="T241">
            <v>1</v>
          </cell>
          <cell r="U241">
            <v>5</v>
          </cell>
          <cell r="V241">
            <v>6</v>
          </cell>
          <cell r="W241">
            <v>3</v>
          </cell>
          <cell r="X241">
            <v>8</v>
          </cell>
          <cell r="Y241">
            <v>9</v>
          </cell>
          <cell r="Z241">
            <v>5</v>
          </cell>
          <cell r="AA241">
            <v>5</v>
          </cell>
          <cell r="AB241">
            <v>5</v>
          </cell>
          <cell r="AC241">
            <v>8</v>
          </cell>
          <cell r="AD241">
            <v>4</v>
          </cell>
          <cell r="AE241">
            <v>4</v>
          </cell>
          <cell r="AF241">
            <v>7</v>
          </cell>
          <cell r="AG241">
            <v>8</v>
          </cell>
          <cell r="AH241">
            <v>1</v>
          </cell>
          <cell r="AI241">
            <v>1</v>
          </cell>
          <cell r="AJ241">
            <v>5</v>
          </cell>
          <cell r="AK241">
            <v>25</v>
          </cell>
          <cell r="AL241">
            <v>14</v>
          </cell>
          <cell r="AM241">
            <v>16</v>
          </cell>
          <cell r="AN241">
            <v>15</v>
          </cell>
          <cell r="AO241">
            <v>11</v>
          </cell>
          <cell r="AP241">
            <v>6.8181818181818183</v>
          </cell>
          <cell r="AQ241">
            <v>150</v>
          </cell>
          <cell r="AR241">
            <v>46.666666666666664</v>
          </cell>
          <cell r="AS241">
            <v>60</v>
          </cell>
          <cell r="AT241">
            <v>56.25</v>
          </cell>
          <cell r="AU241">
            <v>330</v>
          </cell>
          <cell r="AV241">
            <v>15100</v>
          </cell>
          <cell r="AW241">
            <v>15143.003479999999</v>
          </cell>
          <cell r="AX241">
            <v>17250</v>
          </cell>
          <cell r="AY241">
            <v>0.14238410596026485</v>
          </cell>
          <cell r="AZ241">
            <v>0.1246376811594203</v>
          </cell>
          <cell r="BA241">
            <v>16900</v>
          </cell>
          <cell r="BB241">
            <v>3</v>
          </cell>
          <cell r="BC241">
            <v>0.11920529801324498</v>
          </cell>
          <cell r="BD241">
            <v>0.10650887573964497</v>
          </cell>
          <cell r="BE241">
            <v>16500</v>
          </cell>
          <cell r="BF241">
            <v>6</v>
          </cell>
          <cell r="BG241">
            <v>9.27152317880795E-2</v>
          </cell>
          <cell r="BH241">
            <v>8.4848484848484854E-2</v>
          </cell>
        </row>
        <row r="242">
          <cell r="B242" t="str">
            <v>22072</v>
          </cell>
          <cell r="C242" t="str">
            <v>7840027640017</v>
          </cell>
          <cell r="D242" t="str">
            <v>RON NATURAL FRUTOS ROJOS 750ml TRES LEONES</v>
          </cell>
          <cell r="E242">
            <v>6</v>
          </cell>
          <cell r="F242" t="str">
            <v>BEBIDAS</v>
          </cell>
          <cell r="G242" t="str">
            <v>BEBIDAS</v>
          </cell>
          <cell r="H242" t="str">
            <v>BEBIDAS C/ ALCOHOL</v>
          </cell>
          <cell r="I242" t="str">
            <v>DESTILADOS</v>
          </cell>
          <cell r="J242" t="str">
            <v>RON</v>
          </cell>
          <cell r="K242" t="str">
            <v>TRES LEONES</v>
          </cell>
          <cell r="L242">
            <v>168</v>
          </cell>
          <cell r="M242" t="str">
            <v>CIA EMBOTELLADORA 3LEONES (168)</v>
          </cell>
          <cell r="N242">
            <v>22</v>
          </cell>
          <cell r="O242">
            <v>20</v>
          </cell>
          <cell r="P242">
            <v>34</v>
          </cell>
          <cell r="Q242">
            <v>35</v>
          </cell>
          <cell r="R242">
            <v>2</v>
          </cell>
          <cell r="S242">
            <v>29</v>
          </cell>
          <cell r="T242">
            <v>17</v>
          </cell>
          <cell r="U242">
            <v>52</v>
          </cell>
          <cell r="V242">
            <v>5</v>
          </cell>
          <cell r="W242">
            <v>13</v>
          </cell>
          <cell r="X242">
            <v>17</v>
          </cell>
          <cell r="Y242">
            <v>16</v>
          </cell>
          <cell r="Z242">
            <v>5</v>
          </cell>
          <cell r="AA242">
            <v>9</v>
          </cell>
          <cell r="AB242">
            <v>6</v>
          </cell>
          <cell r="AC242">
            <v>7</v>
          </cell>
          <cell r="AD242">
            <v>10</v>
          </cell>
          <cell r="AE242">
            <v>12</v>
          </cell>
          <cell r="AF242">
            <v>26</v>
          </cell>
          <cell r="AG242">
            <v>29</v>
          </cell>
          <cell r="AH242">
            <v>0</v>
          </cell>
          <cell r="AI242">
            <v>2</v>
          </cell>
          <cell r="AJ242">
            <v>16</v>
          </cell>
          <cell r="AK242">
            <v>18</v>
          </cell>
          <cell r="AL242">
            <v>23</v>
          </cell>
          <cell r="AM242">
            <v>23</v>
          </cell>
          <cell r="AN242">
            <v>35</v>
          </cell>
          <cell r="AO242">
            <v>12</v>
          </cell>
          <cell r="AP242">
            <v>13.714285714285714</v>
          </cell>
          <cell r="AQ242">
            <v>10.384615384615385</v>
          </cell>
          <cell r="AR242">
            <v>43.125</v>
          </cell>
          <cell r="AS242">
            <v>98.571428571428569</v>
          </cell>
          <cell r="AT242">
            <v>36.206896551724135</v>
          </cell>
          <cell r="AU242">
            <v>180</v>
          </cell>
          <cell r="AV242">
            <v>15099.999970000001</v>
          </cell>
          <cell r="AW242">
            <v>15170.211209999999</v>
          </cell>
          <cell r="AX242">
            <v>17250</v>
          </cell>
          <cell r="AY242">
            <v>0.14238410822990222</v>
          </cell>
          <cell r="AZ242">
            <v>0.12463768289855068</v>
          </cell>
          <cell r="BA242">
            <v>16900</v>
          </cell>
          <cell r="BB242">
            <v>3</v>
          </cell>
          <cell r="BC242">
            <v>0.11920530023683162</v>
          </cell>
          <cell r="BD242">
            <v>0.10650887751479285</v>
          </cell>
          <cell r="BE242">
            <v>16500</v>
          </cell>
          <cell r="BF242">
            <v>6</v>
          </cell>
          <cell r="BG242">
            <v>9.2715233959036913E-2</v>
          </cell>
          <cell r="BH242">
            <v>8.4848486666666625E-2</v>
          </cell>
        </row>
        <row r="243">
          <cell r="B243" t="str">
            <v>22070</v>
          </cell>
          <cell r="C243" t="str">
            <v>7840027006189</v>
          </cell>
          <cell r="D243" t="str">
            <v>RON NATURAL LIMON 750ml TRES LEONES</v>
          </cell>
          <cell r="E243">
            <v>6</v>
          </cell>
          <cell r="F243" t="str">
            <v>BEBIDAS</v>
          </cell>
          <cell r="G243" t="str">
            <v>BEBIDAS</v>
          </cell>
          <cell r="H243" t="str">
            <v>BEBIDAS C/ ALCOHOL</v>
          </cell>
          <cell r="I243" t="str">
            <v>DESTILADOS</v>
          </cell>
          <cell r="J243" t="str">
            <v>RON</v>
          </cell>
          <cell r="K243" t="str">
            <v>TRES LEONES</v>
          </cell>
          <cell r="L243">
            <v>168</v>
          </cell>
          <cell r="M243" t="str">
            <v>CIA EMBOTELLADORA 3LEONES (168)</v>
          </cell>
          <cell r="N243">
            <v>0</v>
          </cell>
          <cell r="O243">
            <v>0</v>
          </cell>
          <cell r="P243">
            <v>2</v>
          </cell>
          <cell r="Q243">
            <v>6</v>
          </cell>
          <cell r="R243">
            <v>0</v>
          </cell>
          <cell r="S243">
            <v>5</v>
          </cell>
          <cell r="T243">
            <v>9</v>
          </cell>
          <cell r="U243">
            <v>12</v>
          </cell>
          <cell r="V243">
            <v>1</v>
          </cell>
          <cell r="W243">
            <v>4</v>
          </cell>
          <cell r="X243">
            <v>5</v>
          </cell>
          <cell r="Y243">
            <v>9</v>
          </cell>
          <cell r="Z243">
            <v>3</v>
          </cell>
          <cell r="AA243">
            <v>7</v>
          </cell>
          <cell r="AB243">
            <v>6</v>
          </cell>
          <cell r="AC243">
            <v>9</v>
          </cell>
          <cell r="AD243">
            <v>1</v>
          </cell>
          <cell r="AE243">
            <v>4</v>
          </cell>
          <cell r="AF243">
            <v>5</v>
          </cell>
          <cell r="AG243">
            <v>4</v>
          </cell>
          <cell r="AH243">
            <v>1</v>
          </cell>
          <cell r="AI243">
            <v>3</v>
          </cell>
          <cell r="AJ243">
            <v>26</v>
          </cell>
          <cell r="AK243">
            <v>9</v>
          </cell>
          <cell r="AL243">
            <v>8</v>
          </cell>
          <cell r="AM243">
            <v>10</v>
          </cell>
          <cell r="AN243">
            <v>14</v>
          </cell>
          <cell r="AO243">
            <v>9</v>
          </cell>
          <cell r="AP243">
            <v>130</v>
          </cell>
          <cell r="AQ243">
            <v>22.5</v>
          </cell>
          <cell r="AR243">
            <v>26.666666666666664</v>
          </cell>
          <cell r="AS243">
            <v>33.333333333333336</v>
          </cell>
          <cell r="AT243">
            <v>105</v>
          </cell>
          <cell r="AU243">
            <v>90</v>
          </cell>
          <cell r="AV243">
            <v>15099.999970000001</v>
          </cell>
          <cell r="AW243">
            <v>15102.807280000001</v>
          </cell>
          <cell r="AX243">
            <v>17250</v>
          </cell>
          <cell r="AY243">
            <v>0.14238410822990222</v>
          </cell>
          <cell r="AZ243">
            <v>0.12463768289855068</v>
          </cell>
          <cell r="BA243">
            <v>16900</v>
          </cell>
          <cell r="BB243">
            <v>3</v>
          </cell>
          <cell r="BC243">
            <v>0.11920530023683162</v>
          </cell>
          <cell r="BD243">
            <v>0.10650887751479285</v>
          </cell>
          <cell r="BE243">
            <v>16500</v>
          </cell>
          <cell r="BF243">
            <v>6</v>
          </cell>
          <cell r="BG243">
            <v>9.2715233959036913E-2</v>
          </cell>
          <cell r="BH243">
            <v>8.4848486666666625E-2</v>
          </cell>
        </row>
        <row r="244">
          <cell r="B244" t="str">
            <v>22071</v>
          </cell>
          <cell r="C244" t="str">
            <v>7840027006202</v>
          </cell>
          <cell r="D244" t="str">
            <v>RON NATURAL MBURUCUYA 750ml TRES LEONES</v>
          </cell>
          <cell r="E244">
            <v>6</v>
          </cell>
          <cell r="F244" t="str">
            <v>BEBIDAS</v>
          </cell>
          <cell r="G244" t="str">
            <v>BEBIDAS</v>
          </cell>
          <cell r="H244" t="str">
            <v>BEBIDAS C/ ALCOHOL</v>
          </cell>
          <cell r="I244" t="str">
            <v>DESTILADOS</v>
          </cell>
          <cell r="J244" t="str">
            <v>RON</v>
          </cell>
          <cell r="K244" t="str">
            <v>TRES LEONES</v>
          </cell>
          <cell r="L244">
            <v>168</v>
          </cell>
          <cell r="M244" t="str">
            <v>CIA EMBOTELLADORA 3LEONES (168)</v>
          </cell>
          <cell r="N244">
            <v>5</v>
          </cell>
          <cell r="O244">
            <v>6</v>
          </cell>
          <cell r="P244">
            <v>14</v>
          </cell>
          <cell r="Q244">
            <v>13</v>
          </cell>
          <cell r="R244">
            <v>0</v>
          </cell>
          <cell r="S244">
            <v>6</v>
          </cell>
          <cell r="T244">
            <v>5</v>
          </cell>
          <cell r="U244">
            <v>11</v>
          </cell>
          <cell r="V244">
            <v>2</v>
          </cell>
          <cell r="W244">
            <v>7</v>
          </cell>
          <cell r="X244">
            <v>14</v>
          </cell>
          <cell r="Y244">
            <v>8</v>
          </cell>
          <cell r="Z244">
            <v>1</v>
          </cell>
          <cell r="AA244">
            <v>8</v>
          </cell>
          <cell r="AB244">
            <v>3</v>
          </cell>
          <cell r="AC244">
            <v>5</v>
          </cell>
          <cell r="AD244">
            <v>3</v>
          </cell>
          <cell r="AE244">
            <v>5</v>
          </cell>
          <cell r="AF244">
            <v>9</v>
          </cell>
          <cell r="AG244">
            <v>8</v>
          </cell>
          <cell r="AH244">
            <v>0</v>
          </cell>
          <cell r="AI244">
            <v>2</v>
          </cell>
          <cell r="AJ244">
            <v>12</v>
          </cell>
          <cell r="AK244">
            <v>24</v>
          </cell>
          <cell r="AL244">
            <v>16</v>
          </cell>
          <cell r="AM244">
            <v>12</v>
          </cell>
          <cell r="AN244">
            <v>18</v>
          </cell>
          <cell r="AO244">
            <v>10</v>
          </cell>
          <cell r="AP244">
            <v>27.692307692307693</v>
          </cell>
          <cell r="AQ244">
            <v>65.454545454545453</v>
          </cell>
          <cell r="AR244">
            <v>60</v>
          </cell>
          <cell r="AS244">
            <v>72</v>
          </cell>
          <cell r="AT244">
            <v>67.5</v>
          </cell>
          <cell r="AU244">
            <v>150</v>
          </cell>
          <cell r="AV244">
            <v>15099.999970000001</v>
          </cell>
          <cell r="AW244">
            <v>15106.37117</v>
          </cell>
          <cell r="AX244">
            <v>17250</v>
          </cell>
          <cell r="AY244">
            <v>0.14238410822990222</v>
          </cell>
          <cell r="AZ244">
            <v>0.12463768289855068</v>
          </cell>
          <cell r="BA244">
            <v>16900</v>
          </cell>
          <cell r="BB244">
            <v>3</v>
          </cell>
          <cell r="BC244">
            <v>0.11920530023683162</v>
          </cell>
          <cell r="BD244">
            <v>0.10650887751479285</v>
          </cell>
          <cell r="BE244">
            <v>16500</v>
          </cell>
          <cell r="BF244">
            <v>6</v>
          </cell>
          <cell r="BG244">
            <v>9.2715233959036913E-2</v>
          </cell>
          <cell r="BH244">
            <v>8.4848486666666625E-2</v>
          </cell>
        </row>
        <row r="245">
          <cell r="B245" t="str">
            <v>29294</v>
          </cell>
          <cell r="C245" t="str">
            <v>7840138001370</v>
          </cell>
          <cell r="D245" t="str">
            <v>PACK COCTELERO 50ml FORTIN</v>
          </cell>
          <cell r="E245">
            <v>1</v>
          </cell>
          <cell r="F245" t="str">
            <v>BEBIDAS</v>
          </cell>
          <cell r="G245" t="str">
            <v>BEBIDAS</v>
          </cell>
          <cell r="H245" t="str">
            <v>BEBIDAS C/ ALCOHOL</v>
          </cell>
          <cell r="I245" t="str">
            <v>DESTILADOS</v>
          </cell>
          <cell r="J245" t="str">
            <v>RON</v>
          </cell>
          <cell r="K245" t="str">
            <v>FORTIN</v>
          </cell>
          <cell r="L245">
            <v>93</v>
          </cell>
          <cell r="M245" t="str">
            <v>FORTIN S.A. (93)</v>
          </cell>
          <cell r="N245">
            <v>18</v>
          </cell>
          <cell r="O245">
            <v>11</v>
          </cell>
          <cell r="P245">
            <v>14</v>
          </cell>
          <cell r="Q245">
            <v>23</v>
          </cell>
          <cell r="R245">
            <v>11</v>
          </cell>
          <cell r="S245">
            <v>15</v>
          </cell>
          <cell r="T245">
            <v>42</v>
          </cell>
          <cell r="U245">
            <v>40</v>
          </cell>
          <cell r="V245">
            <v>9</v>
          </cell>
          <cell r="W245">
            <v>16</v>
          </cell>
          <cell r="X245">
            <v>15</v>
          </cell>
          <cell r="Y245">
            <v>14</v>
          </cell>
          <cell r="Z245">
            <v>20</v>
          </cell>
          <cell r="AA245">
            <v>15</v>
          </cell>
          <cell r="AB245">
            <v>5</v>
          </cell>
          <cell r="AC245">
            <v>6</v>
          </cell>
          <cell r="AD245">
            <v>24</v>
          </cell>
          <cell r="AE245">
            <v>27</v>
          </cell>
          <cell r="AF245">
            <v>22</v>
          </cell>
          <cell r="AG245">
            <v>40</v>
          </cell>
          <cell r="AH245">
            <v>6</v>
          </cell>
          <cell r="AI245">
            <v>11</v>
          </cell>
          <cell r="AJ245">
            <v>5</v>
          </cell>
          <cell r="AK245">
            <v>7</v>
          </cell>
          <cell r="AL245">
            <v>12</v>
          </cell>
          <cell r="AM245">
            <v>6</v>
          </cell>
          <cell r="AN245">
            <v>41</v>
          </cell>
          <cell r="AO245">
            <v>9</v>
          </cell>
          <cell r="AP245">
            <v>6.5217391304347823</v>
          </cell>
          <cell r="AQ245">
            <v>5.25</v>
          </cell>
          <cell r="AR245">
            <v>25.714285714285712</v>
          </cell>
          <cell r="AS245">
            <v>30</v>
          </cell>
          <cell r="AT245">
            <v>30.749999999999996</v>
          </cell>
          <cell r="AU245">
            <v>24.545454545454547</v>
          </cell>
          <cell r="AV245">
            <v>30030</v>
          </cell>
          <cell r="AW245">
            <v>30030</v>
          </cell>
          <cell r="AX245">
            <v>37900</v>
          </cell>
          <cell r="AY245">
            <v>0.26207126207126197</v>
          </cell>
          <cell r="AZ245">
            <v>0.20765171503957783</v>
          </cell>
          <cell r="BA245">
            <v>36900</v>
          </cell>
          <cell r="BB245">
            <v>3</v>
          </cell>
          <cell r="BC245">
            <v>0.22877122877122869</v>
          </cell>
          <cell r="BD245">
            <v>0.18617886178861789</v>
          </cell>
          <cell r="BE245">
            <v>34900</v>
          </cell>
          <cell r="BF245">
            <v>6</v>
          </cell>
          <cell r="BG245">
            <v>0.16217116217116212</v>
          </cell>
          <cell r="BH245">
            <v>0.13954154727793697</v>
          </cell>
        </row>
        <row r="246">
          <cell r="B246" t="str">
            <v>37599</v>
          </cell>
          <cell r="C246" t="str">
            <v>7840138001196</v>
          </cell>
          <cell r="D246" t="str">
            <v>RON BLANCO 475ml FORTIN</v>
          </cell>
          <cell r="E246">
            <v>12</v>
          </cell>
          <cell r="F246" t="str">
            <v>BEBIDAS</v>
          </cell>
          <cell r="G246" t="str">
            <v>BEBIDAS</v>
          </cell>
          <cell r="H246" t="str">
            <v>BEBIDAS C/ ALCOHOL</v>
          </cell>
          <cell r="I246" t="str">
            <v>DESTILADOS</v>
          </cell>
          <cell r="J246" t="str">
            <v>RON</v>
          </cell>
          <cell r="K246" t="str">
            <v>FORTIN</v>
          </cell>
          <cell r="L246">
            <v>93</v>
          </cell>
          <cell r="M246" t="str">
            <v>FORTIN S.A. (93)</v>
          </cell>
          <cell r="N246">
            <v>0</v>
          </cell>
          <cell r="O246">
            <v>7</v>
          </cell>
          <cell r="P246">
            <v>1</v>
          </cell>
          <cell r="Q246">
            <v>2</v>
          </cell>
          <cell r="R246">
            <v>4</v>
          </cell>
          <cell r="S246">
            <v>8</v>
          </cell>
          <cell r="T246">
            <v>6</v>
          </cell>
          <cell r="U246">
            <v>4</v>
          </cell>
          <cell r="V246">
            <v>3</v>
          </cell>
          <cell r="W246">
            <v>1</v>
          </cell>
          <cell r="X246">
            <v>1</v>
          </cell>
          <cell r="Y246">
            <v>5</v>
          </cell>
          <cell r="Z246">
            <v>3</v>
          </cell>
          <cell r="AA246">
            <v>2</v>
          </cell>
          <cell r="AB246">
            <v>2</v>
          </cell>
          <cell r="AC246">
            <v>4</v>
          </cell>
          <cell r="AD246">
            <v>3</v>
          </cell>
          <cell r="AE246">
            <v>4</v>
          </cell>
          <cell r="AF246">
            <v>4</v>
          </cell>
          <cell r="AG246">
            <v>7</v>
          </cell>
          <cell r="AH246">
            <v>0</v>
          </cell>
          <cell r="AI246">
            <v>0</v>
          </cell>
          <cell r="AJ246">
            <v>6</v>
          </cell>
          <cell r="AK246">
            <v>10</v>
          </cell>
          <cell r="AL246">
            <v>5</v>
          </cell>
          <cell r="AM246">
            <v>4</v>
          </cell>
          <cell r="AN246">
            <v>9</v>
          </cell>
          <cell r="AO246">
            <v>12</v>
          </cell>
          <cell r="AP246">
            <v>90</v>
          </cell>
          <cell r="AQ246">
            <v>75</v>
          </cell>
          <cell r="AR246">
            <v>30</v>
          </cell>
          <cell r="AS246">
            <v>30</v>
          </cell>
          <cell r="AT246">
            <v>38.571428571428577</v>
          </cell>
          <cell r="AU246" t="str">
            <v>SV</v>
          </cell>
          <cell r="AV246">
            <v>11627</v>
          </cell>
          <cell r="AW246">
            <v>11627</v>
          </cell>
          <cell r="AX246">
            <v>13900</v>
          </cell>
          <cell r="AY246">
            <v>0.1954932484733809</v>
          </cell>
          <cell r="AZ246">
            <v>0.16352517985611512</v>
          </cell>
          <cell r="BA246">
            <v>13500</v>
          </cell>
          <cell r="BB246">
            <v>6</v>
          </cell>
          <cell r="BC246">
            <v>0.16109056506407504</v>
          </cell>
          <cell r="BD246">
            <v>0.13874074074074075</v>
          </cell>
          <cell r="BE246">
            <v>13250</v>
          </cell>
          <cell r="BF246">
            <v>12</v>
          </cell>
          <cell r="BG246">
            <v>0.13958888793325874</v>
          </cell>
          <cell r="BH246">
            <v>0.12249056603773585</v>
          </cell>
        </row>
        <row r="247">
          <cell r="B247" t="str">
            <v>3473</v>
          </cell>
          <cell r="C247" t="str">
            <v>7840138000199</v>
          </cell>
          <cell r="D247" t="str">
            <v>RON BLANCO 750ml FORTIN</v>
          </cell>
          <cell r="E247">
            <v>12</v>
          </cell>
          <cell r="F247" t="str">
            <v>BEBIDAS</v>
          </cell>
          <cell r="G247" t="str">
            <v>BEBIDAS</v>
          </cell>
          <cell r="H247" t="str">
            <v>BEBIDAS C/ ALCOHOL</v>
          </cell>
          <cell r="I247" t="str">
            <v>DESTILADOS</v>
          </cell>
          <cell r="J247" t="str">
            <v>RON</v>
          </cell>
          <cell r="K247" t="str">
            <v>FORTIN</v>
          </cell>
          <cell r="L247">
            <v>93</v>
          </cell>
          <cell r="M247" t="str">
            <v>FORTIN S.A. (93)</v>
          </cell>
          <cell r="N247">
            <v>55</v>
          </cell>
          <cell r="O247">
            <v>59</v>
          </cell>
          <cell r="P247">
            <v>56</v>
          </cell>
          <cell r="Q247">
            <v>61</v>
          </cell>
          <cell r="R247">
            <v>23</v>
          </cell>
          <cell r="S247">
            <v>23</v>
          </cell>
          <cell r="T247">
            <v>28</v>
          </cell>
          <cell r="U247">
            <v>39</v>
          </cell>
          <cell r="V247">
            <v>36</v>
          </cell>
          <cell r="W247">
            <v>42</v>
          </cell>
          <cell r="X247">
            <v>44</v>
          </cell>
          <cell r="Y247">
            <v>49</v>
          </cell>
          <cell r="Z247">
            <v>20</v>
          </cell>
          <cell r="AA247">
            <v>21</v>
          </cell>
          <cell r="AB247">
            <v>26</v>
          </cell>
          <cell r="AC247">
            <v>29</v>
          </cell>
          <cell r="AD247">
            <v>33</v>
          </cell>
          <cell r="AE247">
            <v>28</v>
          </cell>
          <cell r="AF247">
            <v>46</v>
          </cell>
          <cell r="AG247">
            <v>25</v>
          </cell>
          <cell r="AH247">
            <v>1</v>
          </cell>
          <cell r="AI247">
            <v>2</v>
          </cell>
          <cell r="AJ247">
            <v>66</v>
          </cell>
          <cell r="AK247">
            <v>0</v>
          </cell>
          <cell r="AL247">
            <v>35</v>
          </cell>
          <cell r="AM247">
            <v>7</v>
          </cell>
          <cell r="AN247">
            <v>56</v>
          </cell>
          <cell r="AO247">
            <v>35</v>
          </cell>
          <cell r="AP247">
            <v>32.459016393442624</v>
          </cell>
          <cell r="AQ247" t="str">
            <v>Q</v>
          </cell>
          <cell r="AR247">
            <v>21.428571428571431</v>
          </cell>
          <cell r="AS247">
            <v>7.2413793103448283</v>
          </cell>
          <cell r="AT247">
            <v>67.2</v>
          </cell>
          <cell r="AU247">
            <v>525</v>
          </cell>
          <cell r="AV247">
            <v>14500.000019999999</v>
          </cell>
          <cell r="AW247">
            <v>14499.9998</v>
          </cell>
          <cell r="AX247">
            <v>16900</v>
          </cell>
          <cell r="AY247">
            <v>0.16551723977170041</v>
          </cell>
          <cell r="AZ247">
            <v>0.1420118331360947</v>
          </cell>
          <cell r="BA247">
            <v>16500</v>
          </cell>
          <cell r="BB247">
            <v>3</v>
          </cell>
          <cell r="BC247">
            <v>0.13793103291319864</v>
          </cell>
          <cell r="BD247">
            <v>0.12121212000000003</v>
          </cell>
          <cell r="BE247">
            <v>15900</v>
          </cell>
          <cell r="BF247">
            <v>6</v>
          </cell>
          <cell r="BG247">
            <v>9.6551722625445979E-2</v>
          </cell>
          <cell r="BH247">
            <v>8.8050313207547207E-2</v>
          </cell>
        </row>
        <row r="248">
          <cell r="B248" t="str">
            <v>37601</v>
          </cell>
          <cell r="C248" t="str">
            <v>7840138001202</v>
          </cell>
          <cell r="D248" t="str">
            <v>RON CANELA 475ml FORTIN</v>
          </cell>
          <cell r="E248">
            <v>12</v>
          </cell>
          <cell r="F248" t="str">
            <v>BEBIDAS</v>
          </cell>
          <cell r="G248" t="str">
            <v>BEBIDAS</v>
          </cell>
          <cell r="H248" t="str">
            <v>BEBIDAS C/ ALCOHOL</v>
          </cell>
          <cell r="I248" t="str">
            <v>DESTILADOS</v>
          </cell>
          <cell r="J248" t="str">
            <v>RON</v>
          </cell>
          <cell r="K248" t="str">
            <v>FORTIN</v>
          </cell>
          <cell r="L248">
            <v>93</v>
          </cell>
          <cell r="M248" t="str">
            <v>FORTIN S.A. (93)</v>
          </cell>
          <cell r="N248">
            <v>2</v>
          </cell>
          <cell r="O248">
            <v>1</v>
          </cell>
          <cell r="P248">
            <v>2</v>
          </cell>
          <cell r="Q248">
            <v>0</v>
          </cell>
          <cell r="R248">
            <v>2</v>
          </cell>
          <cell r="S248">
            <v>6</v>
          </cell>
          <cell r="T248">
            <v>6</v>
          </cell>
          <cell r="U248">
            <v>7</v>
          </cell>
          <cell r="V248">
            <v>0</v>
          </cell>
          <cell r="W248">
            <v>1</v>
          </cell>
          <cell r="X248">
            <v>1</v>
          </cell>
          <cell r="Y248">
            <v>0</v>
          </cell>
          <cell r="Z248">
            <v>0</v>
          </cell>
          <cell r="AA248">
            <v>3</v>
          </cell>
          <cell r="AB248">
            <v>2</v>
          </cell>
          <cell r="AC248">
            <v>2</v>
          </cell>
          <cell r="AD248">
            <v>2</v>
          </cell>
          <cell r="AE248">
            <v>1</v>
          </cell>
          <cell r="AF248">
            <v>4</v>
          </cell>
          <cell r="AG248">
            <v>3</v>
          </cell>
          <cell r="AH248">
            <v>0</v>
          </cell>
          <cell r="AI248">
            <v>1</v>
          </cell>
          <cell r="AJ248">
            <v>58</v>
          </cell>
          <cell r="AK248">
            <v>10</v>
          </cell>
          <cell r="AL248">
            <v>6</v>
          </cell>
          <cell r="AM248">
            <v>32</v>
          </cell>
          <cell r="AN248">
            <v>21</v>
          </cell>
          <cell r="AO248">
            <v>12</v>
          </cell>
          <cell r="AP248" t="str">
            <v>SV</v>
          </cell>
          <cell r="AQ248">
            <v>42.857142857142861</v>
          </cell>
          <cell r="AR248" t="str">
            <v>SV</v>
          </cell>
          <cell r="AS248">
            <v>480</v>
          </cell>
          <cell r="AT248">
            <v>210</v>
          </cell>
          <cell r="AU248">
            <v>360</v>
          </cell>
          <cell r="AV248">
            <v>11627</v>
          </cell>
          <cell r="AW248">
            <v>11627</v>
          </cell>
          <cell r="AX248">
            <v>13900</v>
          </cell>
          <cell r="AY248">
            <v>0.1954932484733809</v>
          </cell>
          <cell r="AZ248">
            <v>0.16352517985611512</v>
          </cell>
          <cell r="BA248">
            <v>13500</v>
          </cell>
          <cell r="BB248">
            <v>6</v>
          </cell>
          <cell r="BC248">
            <v>0.16109056506407504</v>
          </cell>
          <cell r="BD248">
            <v>0.13874074074074075</v>
          </cell>
          <cell r="BE248">
            <v>13250</v>
          </cell>
          <cell r="BF248">
            <v>12</v>
          </cell>
          <cell r="BG248">
            <v>0.13958888793325874</v>
          </cell>
          <cell r="BH248">
            <v>0.12249056603773585</v>
          </cell>
        </row>
        <row r="249">
          <cell r="B249" t="str">
            <v>21318</v>
          </cell>
          <cell r="C249" t="str">
            <v>7840138001059</v>
          </cell>
          <cell r="D249" t="str">
            <v>RON CANELA 750ml FORTIN</v>
          </cell>
          <cell r="E249">
            <v>12</v>
          </cell>
          <cell r="F249" t="str">
            <v>BEBIDAS</v>
          </cell>
          <cell r="G249" t="str">
            <v>BEBIDAS</v>
          </cell>
          <cell r="H249" t="str">
            <v>BEBIDAS C/ ALCOHOL</v>
          </cell>
          <cell r="I249" t="str">
            <v>DESTILADOS</v>
          </cell>
          <cell r="J249" t="str">
            <v>RON</v>
          </cell>
          <cell r="K249" t="str">
            <v>FORTIN</v>
          </cell>
          <cell r="L249">
            <v>93</v>
          </cell>
          <cell r="M249" t="str">
            <v>FORTIN S.A. (93)</v>
          </cell>
          <cell r="N249">
            <v>2</v>
          </cell>
          <cell r="O249">
            <v>10</v>
          </cell>
          <cell r="P249">
            <v>12</v>
          </cell>
          <cell r="Q249">
            <v>12</v>
          </cell>
          <cell r="R249">
            <v>7</v>
          </cell>
          <cell r="S249">
            <v>11</v>
          </cell>
          <cell r="T249">
            <v>21</v>
          </cell>
          <cell r="U249">
            <v>19</v>
          </cell>
          <cell r="V249">
            <v>4</v>
          </cell>
          <cell r="W249">
            <v>3</v>
          </cell>
          <cell r="X249">
            <v>2</v>
          </cell>
          <cell r="Y249">
            <v>1</v>
          </cell>
          <cell r="Z249">
            <v>1</v>
          </cell>
          <cell r="AA249">
            <v>4</v>
          </cell>
          <cell r="AB249">
            <v>8</v>
          </cell>
          <cell r="AC249">
            <v>9</v>
          </cell>
          <cell r="AD249">
            <v>8</v>
          </cell>
          <cell r="AE249">
            <v>9</v>
          </cell>
          <cell r="AF249">
            <v>11</v>
          </cell>
          <cell r="AG249">
            <v>11</v>
          </cell>
          <cell r="AH249">
            <v>0</v>
          </cell>
          <cell r="AI249">
            <v>0</v>
          </cell>
          <cell r="AJ249">
            <v>11</v>
          </cell>
          <cell r="AK249">
            <v>26</v>
          </cell>
          <cell r="AL249">
            <v>6</v>
          </cell>
          <cell r="AM249">
            <v>5</v>
          </cell>
          <cell r="AN249">
            <v>35</v>
          </cell>
          <cell r="AO249">
            <v>12</v>
          </cell>
          <cell r="AP249">
            <v>27.5</v>
          </cell>
          <cell r="AQ249">
            <v>41.05263157894737</v>
          </cell>
          <cell r="AR249">
            <v>180</v>
          </cell>
          <cell r="AS249">
            <v>16.666666666666668</v>
          </cell>
          <cell r="AT249">
            <v>95.454545454545453</v>
          </cell>
          <cell r="AU249" t="str">
            <v>SV</v>
          </cell>
          <cell r="AV249">
            <v>14500.000019999999</v>
          </cell>
          <cell r="AW249">
            <v>14499.812690000001</v>
          </cell>
          <cell r="AX249">
            <v>16900</v>
          </cell>
          <cell r="AY249">
            <v>0.16551723977170041</v>
          </cell>
          <cell r="AZ249">
            <v>0.1420118331360947</v>
          </cell>
          <cell r="BA249">
            <v>16500</v>
          </cell>
          <cell r="BB249">
            <v>3</v>
          </cell>
          <cell r="BC249">
            <v>0.13793103291319864</v>
          </cell>
          <cell r="BD249">
            <v>0.12121212000000003</v>
          </cell>
          <cell r="BE249">
            <v>15900</v>
          </cell>
          <cell r="BF249">
            <v>6</v>
          </cell>
          <cell r="BG249">
            <v>9.6551722625445979E-2</v>
          </cell>
          <cell r="BH249">
            <v>8.8050313207547207E-2</v>
          </cell>
        </row>
        <row r="250">
          <cell r="B250" t="str">
            <v>37597</v>
          </cell>
          <cell r="C250" t="str">
            <v>7840138001189</v>
          </cell>
          <cell r="D250" t="str">
            <v>RON COCO 475ml FORTIN</v>
          </cell>
          <cell r="E250">
            <v>12</v>
          </cell>
          <cell r="F250" t="str">
            <v>BEBIDAS</v>
          </cell>
          <cell r="G250" t="str">
            <v>BEBIDAS</v>
          </cell>
          <cell r="H250" t="str">
            <v>BEBIDAS C/ ALCOHOL</v>
          </cell>
          <cell r="I250" t="str">
            <v>DESTILADOS</v>
          </cell>
          <cell r="J250" t="str">
            <v>RON</v>
          </cell>
          <cell r="K250" t="str">
            <v>FORTIN</v>
          </cell>
          <cell r="L250">
            <v>93</v>
          </cell>
          <cell r="M250" t="str">
            <v>FORTIN S.A. (93)</v>
          </cell>
          <cell r="N250">
            <v>4</v>
          </cell>
          <cell r="O250">
            <v>7</v>
          </cell>
          <cell r="P250">
            <v>8</v>
          </cell>
          <cell r="Q250">
            <v>7</v>
          </cell>
          <cell r="R250">
            <v>6</v>
          </cell>
          <cell r="S250">
            <v>18</v>
          </cell>
          <cell r="T250">
            <v>13</v>
          </cell>
          <cell r="U250">
            <v>16</v>
          </cell>
          <cell r="V250">
            <v>5</v>
          </cell>
          <cell r="W250">
            <v>5</v>
          </cell>
          <cell r="X250">
            <v>7</v>
          </cell>
          <cell r="Y250">
            <v>9</v>
          </cell>
          <cell r="Z250">
            <v>11</v>
          </cell>
          <cell r="AA250">
            <v>18</v>
          </cell>
          <cell r="AB250">
            <v>5</v>
          </cell>
          <cell r="AC250">
            <v>17</v>
          </cell>
          <cell r="AD250">
            <v>7</v>
          </cell>
          <cell r="AE250">
            <v>11</v>
          </cell>
          <cell r="AF250">
            <v>10</v>
          </cell>
          <cell r="AG250">
            <v>9</v>
          </cell>
          <cell r="AH250">
            <v>1</v>
          </cell>
          <cell r="AI250">
            <v>3</v>
          </cell>
          <cell r="AJ250">
            <v>17</v>
          </cell>
          <cell r="AK250">
            <v>15</v>
          </cell>
          <cell r="AL250">
            <v>1</v>
          </cell>
          <cell r="AM250">
            <v>5</v>
          </cell>
          <cell r="AN250">
            <v>23</v>
          </cell>
          <cell r="AO250">
            <v>10</v>
          </cell>
          <cell r="AP250">
            <v>72.857142857142847</v>
          </cell>
          <cell r="AQ250">
            <v>28.125</v>
          </cell>
          <cell r="AR250">
            <v>3.333333333333333</v>
          </cell>
          <cell r="AS250">
            <v>8.8235294117647065</v>
          </cell>
          <cell r="AT250">
            <v>76.666666666666657</v>
          </cell>
          <cell r="AU250">
            <v>100</v>
          </cell>
          <cell r="AV250">
            <v>11627</v>
          </cell>
          <cell r="AW250">
            <v>11627</v>
          </cell>
          <cell r="AX250">
            <v>13900</v>
          </cell>
          <cell r="AY250">
            <v>0.1954932484733809</v>
          </cell>
          <cell r="AZ250">
            <v>0.16352517985611512</v>
          </cell>
          <cell r="BA250">
            <v>13500</v>
          </cell>
          <cell r="BB250">
            <v>6</v>
          </cell>
          <cell r="BC250">
            <v>0.16109056506407504</v>
          </cell>
          <cell r="BD250">
            <v>0.13874074074074075</v>
          </cell>
          <cell r="BE250">
            <v>13250</v>
          </cell>
          <cell r="BF250">
            <v>12</v>
          </cell>
          <cell r="BG250">
            <v>0.13958888793325874</v>
          </cell>
          <cell r="BH250">
            <v>0.12249056603773585</v>
          </cell>
        </row>
        <row r="251">
          <cell r="B251" t="str">
            <v>3471</v>
          </cell>
          <cell r="C251" t="str">
            <v>7840138000281</v>
          </cell>
          <cell r="D251" t="str">
            <v>RON COCO 750ml FORTIN</v>
          </cell>
          <cell r="E251">
            <v>12</v>
          </cell>
          <cell r="F251" t="str">
            <v>BEBIDAS</v>
          </cell>
          <cell r="G251" t="str">
            <v>BEBIDAS</v>
          </cell>
          <cell r="H251" t="str">
            <v>BEBIDAS C/ ALCOHOL</v>
          </cell>
          <cell r="I251" t="str">
            <v>DESTILADOS</v>
          </cell>
          <cell r="J251" t="str">
            <v>RON</v>
          </cell>
          <cell r="K251" t="str">
            <v>FORTIN</v>
          </cell>
          <cell r="L251">
            <v>93</v>
          </cell>
          <cell r="M251" t="str">
            <v>FORTIN S.A. (93)</v>
          </cell>
          <cell r="N251">
            <v>61</v>
          </cell>
          <cell r="O251">
            <v>74</v>
          </cell>
          <cell r="P251">
            <v>80</v>
          </cell>
          <cell r="Q251">
            <v>85</v>
          </cell>
          <cell r="R251">
            <v>78</v>
          </cell>
          <cell r="S251">
            <v>70</v>
          </cell>
          <cell r="T251">
            <v>62</v>
          </cell>
          <cell r="U251">
            <v>81</v>
          </cell>
          <cell r="V251">
            <v>42</v>
          </cell>
          <cell r="W251">
            <v>45</v>
          </cell>
          <cell r="X251">
            <v>42</v>
          </cell>
          <cell r="Y251">
            <v>50</v>
          </cell>
          <cell r="Z251">
            <v>19</v>
          </cell>
          <cell r="AA251">
            <v>19</v>
          </cell>
          <cell r="AB251">
            <v>19</v>
          </cell>
          <cell r="AC251">
            <v>19</v>
          </cell>
          <cell r="AD251">
            <v>36</v>
          </cell>
          <cell r="AE251">
            <v>45</v>
          </cell>
          <cell r="AF251">
            <v>46</v>
          </cell>
          <cell r="AG251">
            <v>58</v>
          </cell>
          <cell r="AH251">
            <v>1</v>
          </cell>
          <cell r="AI251">
            <v>15</v>
          </cell>
          <cell r="AJ251">
            <v>81</v>
          </cell>
          <cell r="AK251">
            <v>50</v>
          </cell>
          <cell r="AL251">
            <v>39</v>
          </cell>
          <cell r="AM251">
            <v>34</v>
          </cell>
          <cell r="AN251">
            <v>63</v>
          </cell>
          <cell r="AO251">
            <v>36</v>
          </cell>
          <cell r="AP251">
            <v>28.588235294117645</v>
          </cell>
          <cell r="AQ251">
            <v>18.518518518518519</v>
          </cell>
          <cell r="AR251">
            <v>23.400000000000002</v>
          </cell>
          <cell r="AS251">
            <v>53.684210526315788</v>
          </cell>
          <cell r="AT251">
            <v>32.58620689655173</v>
          </cell>
          <cell r="AU251">
            <v>72</v>
          </cell>
          <cell r="AV251">
            <v>14500.000019999999</v>
          </cell>
          <cell r="AW251">
            <v>14499.9998</v>
          </cell>
          <cell r="AX251">
            <v>16900</v>
          </cell>
          <cell r="AY251">
            <v>0.16551723977170041</v>
          </cell>
          <cell r="AZ251">
            <v>0.1420118331360947</v>
          </cell>
          <cell r="BA251">
            <v>16500</v>
          </cell>
          <cell r="BB251">
            <v>3</v>
          </cell>
          <cell r="BC251">
            <v>0.13793103291319864</v>
          </cell>
          <cell r="BD251">
            <v>0.12121212000000003</v>
          </cell>
          <cell r="BE251">
            <v>15900</v>
          </cell>
          <cell r="BF251">
            <v>6</v>
          </cell>
          <cell r="BG251">
            <v>9.6551722625445979E-2</v>
          </cell>
          <cell r="BH251">
            <v>8.8050313207547207E-2</v>
          </cell>
        </row>
        <row r="252">
          <cell r="B252" t="str">
            <v>37600</v>
          </cell>
          <cell r="C252" t="str">
            <v>7840138001264</v>
          </cell>
          <cell r="D252" t="str">
            <v>RON COCTEL FRUTOS ROJOS 475ml FORTIN</v>
          </cell>
          <cell r="E252">
            <v>12</v>
          </cell>
          <cell r="F252" t="str">
            <v>BEBIDAS</v>
          </cell>
          <cell r="G252" t="str">
            <v>BEBIDAS</v>
          </cell>
          <cell r="H252" t="str">
            <v>BEBIDAS C/ ALCOHOL</v>
          </cell>
          <cell r="I252" t="str">
            <v>DESTILADOS</v>
          </cell>
          <cell r="J252" t="str">
            <v>RON</v>
          </cell>
          <cell r="K252" t="str">
            <v>FORTIN</v>
          </cell>
          <cell r="L252">
            <v>93</v>
          </cell>
          <cell r="M252" t="str">
            <v>FORTIN S.A. (93)</v>
          </cell>
          <cell r="N252">
            <v>5</v>
          </cell>
          <cell r="O252">
            <v>31</v>
          </cell>
          <cell r="P252">
            <v>22</v>
          </cell>
          <cell r="Q252">
            <v>33</v>
          </cell>
          <cell r="R252">
            <v>23</v>
          </cell>
          <cell r="S252">
            <v>45</v>
          </cell>
          <cell r="T252">
            <v>46</v>
          </cell>
          <cell r="U252">
            <v>91</v>
          </cell>
          <cell r="V252">
            <v>10</v>
          </cell>
          <cell r="W252">
            <v>23</v>
          </cell>
          <cell r="X252">
            <v>13</v>
          </cell>
          <cell r="Y252">
            <v>15</v>
          </cell>
          <cell r="Z252">
            <v>28</v>
          </cell>
          <cell r="AA252">
            <v>15</v>
          </cell>
          <cell r="AB252">
            <v>7</v>
          </cell>
          <cell r="AC252">
            <v>19</v>
          </cell>
          <cell r="AD252">
            <v>31</v>
          </cell>
          <cell r="AE252">
            <v>37</v>
          </cell>
          <cell r="AF252">
            <v>47</v>
          </cell>
          <cell r="AG252">
            <v>63</v>
          </cell>
          <cell r="AH252">
            <v>0</v>
          </cell>
          <cell r="AI252">
            <v>0</v>
          </cell>
          <cell r="AJ252">
            <v>12</v>
          </cell>
          <cell r="AK252">
            <v>6</v>
          </cell>
          <cell r="AL252">
            <v>21</v>
          </cell>
          <cell r="AM252">
            <v>7</v>
          </cell>
          <cell r="AN252">
            <v>39</v>
          </cell>
          <cell r="AO252">
            <v>0</v>
          </cell>
          <cell r="AP252">
            <v>10.90909090909091</v>
          </cell>
          <cell r="AQ252">
            <v>1.9780219780219781</v>
          </cell>
          <cell r="AR252">
            <v>42</v>
          </cell>
          <cell r="AS252">
            <v>11.052631578947368</v>
          </cell>
          <cell r="AT252">
            <v>18.571428571428573</v>
          </cell>
          <cell r="AU252" t="str">
            <v>Q</v>
          </cell>
          <cell r="AV252">
            <v>11627</v>
          </cell>
          <cell r="AW252">
            <v>11627</v>
          </cell>
          <cell r="AX252">
            <v>13900</v>
          </cell>
          <cell r="AY252">
            <v>0.1954932484733809</v>
          </cell>
          <cell r="AZ252">
            <v>0.16352517985611512</v>
          </cell>
          <cell r="BA252">
            <v>13500</v>
          </cell>
          <cell r="BB252">
            <v>6</v>
          </cell>
          <cell r="BC252">
            <v>0.16109056506407504</v>
          </cell>
          <cell r="BD252">
            <v>0.13874074074074075</v>
          </cell>
          <cell r="BE252">
            <v>13250</v>
          </cell>
          <cell r="BF252">
            <v>12</v>
          </cell>
          <cell r="BG252">
            <v>0.13958888793325874</v>
          </cell>
          <cell r="BH252">
            <v>0.12249056603773585</v>
          </cell>
        </row>
        <row r="253">
          <cell r="B253" t="str">
            <v>27635</v>
          </cell>
          <cell r="C253" t="str">
            <v>7840138001257</v>
          </cell>
          <cell r="D253" t="str">
            <v>RON COCTEL FRUTOS ROJOS 750ml FORTIN</v>
          </cell>
          <cell r="E253">
            <v>12</v>
          </cell>
          <cell r="F253" t="str">
            <v>BEBIDAS</v>
          </cell>
          <cell r="G253" t="str">
            <v>BEBIDAS</v>
          </cell>
          <cell r="H253" t="str">
            <v>BEBIDAS C/ ALCOHOL</v>
          </cell>
          <cell r="I253" t="str">
            <v>DESTILADOS</v>
          </cell>
          <cell r="J253" t="str">
            <v>RON</v>
          </cell>
          <cell r="K253" t="str">
            <v>FORTIN</v>
          </cell>
          <cell r="L253">
            <v>93</v>
          </cell>
          <cell r="M253" t="str">
            <v>FORTIN S.A. (93)</v>
          </cell>
          <cell r="N253">
            <v>137</v>
          </cell>
          <cell r="O253">
            <v>132</v>
          </cell>
          <cell r="P253">
            <v>139</v>
          </cell>
          <cell r="Q253">
            <v>163</v>
          </cell>
          <cell r="R253">
            <v>290</v>
          </cell>
          <cell r="S253">
            <v>265</v>
          </cell>
          <cell r="T253">
            <v>333</v>
          </cell>
          <cell r="U253">
            <v>410</v>
          </cell>
          <cell r="V253">
            <v>128</v>
          </cell>
          <cell r="W253">
            <v>143</v>
          </cell>
          <cell r="X253">
            <v>109</v>
          </cell>
          <cell r="Y253">
            <v>143</v>
          </cell>
          <cell r="Z253">
            <v>136</v>
          </cell>
          <cell r="AA253">
            <v>182</v>
          </cell>
          <cell r="AB253">
            <v>174</v>
          </cell>
          <cell r="AC253">
            <v>242</v>
          </cell>
          <cell r="AD253">
            <v>168</v>
          </cell>
          <cell r="AE253">
            <v>169</v>
          </cell>
          <cell r="AF253">
            <v>171</v>
          </cell>
          <cell r="AG253">
            <v>180</v>
          </cell>
          <cell r="AH253">
            <v>12</v>
          </cell>
          <cell r="AI253">
            <v>58</v>
          </cell>
          <cell r="AJ253">
            <v>148</v>
          </cell>
          <cell r="AK253">
            <v>194</v>
          </cell>
          <cell r="AL253">
            <v>132</v>
          </cell>
          <cell r="AM253">
            <v>119</v>
          </cell>
          <cell r="AN253">
            <v>172</v>
          </cell>
          <cell r="AO253">
            <v>126</v>
          </cell>
          <cell r="AP253">
            <v>27.239263803680981</v>
          </cell>
          <cell r="AQ253">
            <v>14.195121951219512</v>
          </cell>
          <cell r="AR253">
            <v>27.692307692307693</v>
          </cell>
          <cell r="AS253">
            <v>14.75206611570248</v>
          </cell>
          <cell r="AT253">
            <v>28.666666666666668</v>
          </cell>
          <cell r="AU253">
            <v>65.172413793103459</v>
          </cell>
          <cell r="AV253">
            <v>14500.000019999999</v>
          </cell>
          <cell r="AW253">
            <v>14499.9998</v>
          </cell>
          <cell r="AX253">
            <v>16900</v>
          </cell>
          <cell r="AY253">
            <v>0.16551723977170041</v>
          </cell>
          <cell r="AZ253">
            <v>0.1420118331360947</v>
          </cell>
          <cell r="BA253">
            <v>16500</v>
          </cell>
          <cell r="BB253">
            <v>3</v>
          </cell>
          <cell r="BC253">
            <v>0.13793103291319864</v>
          </cell>
          <cell r="BD253">
            <v>0.12121212000000003</v>
          </cell>
          <cell r="BE253">
            <v>15900</v>
          </cell>
          <cell r="BF253">
            <v>6</v>
          </cell>
          <cell r="BG253">
            <v>9.6551722625445979E-2</v>
          </cell>
          <cell r="BH253">
            <v>8.8050313207547207E-2</v>
          </cell>
        </row>
        <row r="254">
          <cell r="B254" t="str">
            <v>37598</v>
          </cell>
          <cell r="C254" t="str">
            <v>7840138001172</v>
          </cell>
          <cell r="D254" t="str">
            <v>RON LIMON 475ml FORTIN</v>
          </cell>
          <cell r="E254">
            <v>12</v>
          </cell>
          <cell r="F254" t="str">
            <v>BEBIDAS</v>
          </cell>
          <cell r="G254" t="str">
            <v>BEBIDAS</v>
          </cell>
          <cell r="H254" t="str">
            <v>BEBIDAS C/ ALCOHOL</v>
          </cell>
          <cell r="I254" t="str">
            <v>DESTILADOS</v>
          </cell>
          <cell r="J254" t="str">
            <v>RON</v>
          </cell>
          <cell r="K254" t="str">
            <v>FORTIN</v>
          </cell>
          <cell r="L254">
            <v>93</v>
          </cell>
          <cell r="M254" t="str">
            <v>FORTIN S.A. (93)</v>
          </cell>
          <cell r="N254">
            <v>1</v>
          </cell>
          <cell r="O254">
            <v>5</v>
          </cell>
          <cell r="P254">
            <v>5</v>
          </cell>
          <cell r="Q254">
            <v>10</v>
          </cell>
          <cell r="R254">
            <v>14</v>
          </cell>
          <cell r="S254">
            <v>14</v>
          </cell>
          <cell r="T254">
            <v>10</v>
          </cell>
          <cell r="U254">
            <v>19</v>
          </cell>
          <cell r="V254">
            <v>6</v>
          </cell>
          <cell r="W254">
            <v>6</v>
          </cell>
          <cell r="X254">
            <v>2</v>
          </cell>
          <cell r="Y254">
            <v>2</v>
          </cell>
          <cell r="Z254">
            <v>10</v>
          </cell>
          <cell r="AA254">
            <v>9</v>
          </cell>
          <cell r="AB254">
            <v>4</v>
          </cell>
          <cell r="AC254">
            <v>8</v>
          </cell>
          <cell r="AD254">
            <v>5</v>
          </cell>
          <cell r="AE254">
            <v>11</v>
          </cell>
          <cell r="AF254">
            <v>6</v>
          </cell>
          <cell r="AG254">
            <v>10</v>
          </cell>
          <cell r="AH254">
            <v>0</v>
          </cell>
          <cell r="AI254">
            <v>1</v>
          </cell>
          <cell r="AJ254">
            <v>45</v>
          </cell>
          <cell r="AK254">
            <v>11</v>
          </cell>
          <cell r="AL254">
            <v>8</v>
          </cell>
          <cell r="AM254">
            <v>12</v>
          </cell>
          <cell r="AN254">
            <v>9</v>
          </cell>
          <cell r="AO254">
            <v>11</v>
          </cell>
          <cell r="AP254">
            <v>135</v>
          </cell>
          <cell r="AQ254">
            <v>17.368421052631579</v>
          </cell>
          <cell r="AR254">
            <v>120</v>
          </cell>
          <cell r="AS254">
            <v>45</v>
          </cell>
          <cell r="AT254">
            <v>27</v>
          </cell>
          <cell r="AU254">
            <v>330</v>
          </cell>
          <cell r="AV254">
            <v>11627</v>
          </cell>
          <cell r="AW254">
            <v>11627</v>
          </cell>
          <cell r="AX254">
            <v>13900</v>
          </cell>
          <cell r="AY254">
            <v>0.1954932484733809</v>
          </cell>
          <cell r="AZ254">
            <v>0.16352517985611512</v>
          </cell>
          <cell r="BA254">
            <v>13500</v>
          </cell>
          <cell r="BB254">
            <v>6</v>
          </cell>
          <cell r="BC254">
            <v>0.16109056506407504</v>
          </cell>
          <cell r="BD254">
            <v>0.13874074074074075</v>
          </cell>
          <cell r="BE254">
            <v>13250</v>
          </cell>
          <cell r="BF254">
            <v>12</v>
          </cell>
          <cell r="BG254">
            <v>0.13958888793325874</v>
          </cell>
          <cell r="BH254">
            <v>0.12249056603773585</v>
          </cell>
        </row>
        <row r="255">
          <cell r="B255" t="str">
            <v>3472</v>
          </cell>
          <cell r="C255" t="str">
            <v>7840138000144</v>
          </cell>
          <cell r="D255" t="str">
            <v>RON LIMON 750ml FORTIN</v>
          </cell>
          <cell r="E255">
            <v>12</v>
          </cell>
          <cell r="F255" t="str">
            <v>BEBIDAS</v>
          </cell>
          <cell r="G255" t="str">
            <v>BEBIDAS</v>
          </cell>
          <cell r="H255" t="str">
            <v>BEBIDAS C/ ALCOHOL</v>
          </cell>
          <cell r="I255" t="str">
            <v>DESTILADOS</v>
          </cell>
          <cell r="J255" t="str">
            <v>RON</v>
          </cell>
          <cell r="K255" t="str">
            <v>FORTIN</v>
          </cell>
          <cell r="L255">
            <v>93</v>
          </cell>
          <cell r="M255" t="str">
            <v>FORTIN S.A. (93)</v>
          </cell>
          <cell r="N255">
            <v>27</v>
          </cell>
          <cell r="O255">
            <v>36</v>
          </cell>
          <cell r="P255">
            <v>28</v>
          </cell>
          <cell r="Q255">
            <v>33</v>
          </cell>
          <cell r="R255">
            <v>33</v>
          </cell>
          <cell r="S255">
            <v>42</v>
          </cell>
          <cell r="T255">
            <v>28</v>
          </cell>
          <cell r="U255">
            <v>38</v>
          </cell>
          <cell r="V255">
            <v>7</v>
          </cell>
          <cell r="W255">
            <v>27</v>
          </cell>
          <cell r="X255">
            <v>20</v>
          </cell>
          <cell r="Y255">
            <v>15</v>
          </cell>
          <cell r="Z255">
            <v>16</v>
          </cell>
          <cell r="AA255">
            <v>15</v>
          </cell>
          <cell r="AB255">
            <v>29</v>
          </cell>
          <cell r="AC255">
            <v>28</v>
          </cell>
          <cell r="AD255">
            <v>21</v>
          </cell>
          <cell r="AE255">
            <v>26</v>
          </cell>
          <cell r="AF255">
            <v>35</v>
          </cell>
          <cell r="AG255">
            <v>36</v>
          </cell>
          <cell r="AH255">
            <v>3</v>
          </cell>
          <cell r="AI255">
            <v>8</v>
          </cell>
          <cell r="AJ255">
            <v>29</v>
          </cell>
          <cell r="AK255">
            <v>19</v>
          </cell>
          <cell r="AL255">
            <v>27</v>
          </cell>
          <cell r="AM255">
            <v>19</v>
          </cell>
          <cell r="AN255">
            <v>19</v>
          </cell>
          <cell r="AO255">
            <v>21</v>
          </cell>
          <cell r="AP255">
            <v>26.363636363636363</v>
          </cell>
          <cell r="AQ255">
            <v>15</v>
          </cell>
          <cell r="AR255">
            <v>54</v>
          </cell>
          <cell r="AS255">
            <v>20.357142857142858</v>
          </cell>
          <cell r="AT255">
            <v>15.833333333333334</v>
          </cell>
          <cell r="AU255">
            <v>78.75</v>
          </cell>
          <cell r="AV255">
            <v>14500.000019999999</v>
          </cell>
          <cell r="AW255">
            <v>14499.9998</v>
          </cell>
          <cell r="AX255">
            <v>16900</v>
          </cell>
          <cell r="AY255">
            <v>0.16551723977170041</v>
          </cell>
          <cell r="AZ255">
            <v>0.1420118331360947</v>
          </cell>
          <cell r="BA255">
            <v>16500</v>
          </cell>
          <cell r="BB255">
            <v>3</v>
          </cell>
          <cell r="BC255">
            <v>0.13793103291319864</v>
          </cell>
          <cell r="BD255">
            <v>0.12121212000000003</v>
          </cell>
          <cell r="BE255">
            <v>15900</v>
          </cell>
          <cell r="BF255">
            <v>6</v>
          </cell>
          <cell r="BG255">
            <v>9.6551722625445979E-2</v>
          </cell>
          <cell r="BH255">
            <v>8.8050313207547207E-2</v>
          </cell>
        </row>
        <row r="256">
          <cell r="B256" t="str">
            <v>2874</v>
          </cell>
          <cell r="C256" t="str">
            <v>7840329000038</v>
          </cell>
          <cell r="D256" t="str">
            <v>RON CIRUELA 750ml CARIBE</v>
          </cell>
          <cell r="E256">
            <v>12</v>
          </cell>
          <cell r="F256" t="str">
            <v>BEBIDAS</v>
          </cell>
          <cell r="G256" t="str">
            <v>BEBIDAS</v>
          </cell>
          <cell r="H256" t="str">
            <v>BEBIDAS C/ ALCOHOL</v>
          </cell>
          <cell r="I256" t="str">
            <v>DESTILADOS</v>
          </cell>
          <cell r="J256" t="str">
            <v>RON</v>
          </cell>
          <cell r="K256" t="str">
            <v>CARIBE</v>
          </cell>
          <cell r="L256">
            <v>126</v>
          </cell>
          <cell r="M256" t="str">
            <v>LONDON IMPORT S.A. (126)</v>
          </cell>
          <cell r="N256">
            <v>0</v>
          </cell>
          <cell r="O256">
            <v>0</v>
          </cell>
          <cell r="P256">
            <v>2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3</v>
          </cell>
          <cell r="Y256">
            <v>0</v>
          </cell>
          <cell r="Z256">
            <v>0</v>
          </cell>
          <cell r="AA256">
            <v>2</v>
          </cell>
          <cell r="AB256">
            <v>0</v>
          </cell>
          <cell r="AC256">
            <v>1</v>
          </cell>
          <cell r="AD256">
            <v>0</v>
          </cell>
          <cell r="AE256">
            <v>1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7</v>
          </cell>
          <cell r="AK256">
            <v>5</v>
          </cell>
          <cell r="AL256">
            <v>2</v>
          </cell>
          <cell r="AM256">
            <v>5</v>
          </cell>
          <cell r="AN256">
            <v>5</v>
          </cell>
          <cell r="AO256">
            <v>0</v>
          </cell>
          <cell r="AP256" t="str">
            <v>SV</v>
          </cell>
          <cell r="AQ256" t="str">
            <v>SV</v>
          </cell>
          <cell r="AR256" t="str">
            <v>SV</v>
          </cell>
          <cell r="AS256">
            <v>150</v>
          </cell>
          <cell r="AT256" t="str">
            <v>SV</v>
          </cell>
          <cell r="AU256" t="str">
            <v>Q</v>
          </cell>
          <cell r="AV256">
            <v>36094.999995999999</v>
          </cell>
          <cell r="AW256">
            <v>30694.49482</v>
          </cell>
          <cell r="AX256">
            <v>38900</v>
          </cell>
          <cell r="AY256">
            <v>7.7711594523087735E-2</v>
          </cell>
          <cell r="AZ256">
            <v>7.2107969254498749E-2</v>
          </cell>
          <cell r="BA256">
            <v>37900</v>
          </cell>
          <cell r="BB256">
            <v>3</v>
          </cell>
          <cell r="BC256">
            <v>5.0006926283419517E-2</v>
          </cell>
          <cell r="BD256">
            <v>4.762532992084436E-2</v>
          </cell>
          <cell r="BE256">
            <v>36900</v>
          </cell>
          <cell r="BF256">
            <v>6</v>
          </cell>
          <cell r="BG256">
            <v>2.2302258043751522E-2</v>
          </cell>
          <cell r="BH256">
            <v>2.1815718265582693E-2</v>
          </cell>
        </row>
        <row r="257">
          <cell r="B257" t="str">
            <v>8458</v>
          </cell>
          <cell r="C257" t="str">
            <v>7891125064038</v>
          </cell>
          <cell r="D257" t="str">
            <v>RON CARTA BLANCA 1Lts BACARDI</v>
          </cell>
          <cell r="E257">
            <v>12</v>
          </cell>
          <cell r="F257" t="str">
            <v>BEBIDAS</v>
          </cell>
          <cell r="G257" t="str">
            <v>BEBIDAS</v>
          </cell>
          <cell r="H257" t="str">
            <v>BEBIDAS C/ ALCOHOL</v>
          </cell>
          <cell r="I257" t="str">
            <v>DESTILADOS</v>
          </cell>
          <cell r="J257" t="str">
            <v>RON</v>
          </cell>
          <cell r="K257" t="str">
            <v>BACARDI</v>
          </cell>
          <cell r="L257">
            <v>27</v>
          </cell>
          <cell r="M257" t="str">
            <v>A.J. S.A. CALIDAD ANTE TODO (27)</v>
          </cell>
          <cell r="N257">
            <v>32</v>
          </cell>
          <cell r="O257">
            <v>2</v>
          </cell>
          <cell r="P257">
            <v>10</v>
          </cell>
          <cell r="Q257">
            <v>10</v>
          </cell>
          <cell r="R257">
            <v>9</v>
          </cell>
          <cell r="S257">
            <v>1</v>
          </cell>
          <cell r="T257">
            <v>2</v>
          </cell>
          <cell r="U257">
            <v>1</v>
          </cell>
          <cell r="V257">
            <v>5</v>
          </cell>
          <cell r="W257">
            <v>4</v>
          </cell>
          <cell r="X257">
            <v>2</v>
          </cell>
          <cell r="Y257">
            <v>2</v>
          </cell>
          <cell r="Z257">
            <v>4</v>
          </cell>
          <cell r="AA257">
            <v>2</v>
          </cell>
          <cell r="AB257">
            <v>2</v>
          </cell>
          <cell r="AC257">
            <v>10</v>
          </cell>
          <cell r="AD257">
            <v>3</v>
          </cell>
          <cell r="AE257">
            <v>2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9</v>
          </cell>
          <cell r="AK257">
            <v>17</v>
          </cell>
          <cell r="AL257">
            <v>13</v>
          </cell>
          <cell r="AM257">
            <v>0</v>
          </cell>
          <cell r="AN257">
            <v>6</v>
          </cell>
          <cell r="AO257">
            <v>6</v>
          </cell>
          <cell r="AP257">
            <v>27</v>
          </cell>
          <cell r="AQ257">
            <v>510</v>
          </cell>
          <cell r="AR257">
            <v>195</v>
          </cell>
          <cell r="AS257" t="str">
            <v>Q</v>
          </cell>
          <cell r="AT257" t="str">
            <v>SV</v>
          </cell>
          <cell r="AU257" t="str">
            <v>SV</v>
          </cell>
          <cell r="AV257">
            <v>43937.5</v>
          </cell>
          <cell r="AW257">
            <v>43560.487739999997</v>
          </cell>
          <cell r="AX257">
            <v>49900</v>
          </cell>
          <cell r="AY257">
            <v>0.1357041251778095</v>
          </cell>
          <cell r="AZ257">
            <v>0.11948897795591182</v>
          </cell>
          <cell r="BA257">
            <v>48900</v>
          </cell>
          <cell r="BB257">
            <v>3</v>
          </cell>
          <cell r="BC257">
            <v>0.11294452347083928</v>
          </cell>
          <cell r="BD257">
            <v>0.10148261758691207</v>
          </cell>
          <cell r="BE257">
            <v>47900</v>
          </cell>
          <cell r="BF257">
            <v>6</v>
          </cell>
          <cell r="BG257">
            <v>9.0184921763869053E-2</v>
          </cell>
          <cell r="BH257">
            <v>8.2724425887265141E-2</v>
          </cell>
        </row>
        <row r="258">
          <cell r="B258" t="str">
            <v>8460</v>
          </cell>
          <cell r="C258" t="str">
            <v>7891125064076</v>
          </cell>
          <cell r="D258" t="str">
            <v>RON CARTA ORO 1Lts BACARDI</v>
          </cell>
          <cell r="E258">
            <v>12</v>
          </cell>
          <cell r="F258" t="str">
            <v>BEBIDAS</v>
          </cell>
          <cell r="G258" t="str">
            <v>BEBIDAS</v>
          </cell>
          <cell r="H258" t="str">
            <v>BEBIDAS C/ ALCOHOL</v>
          </cell>
          <cell r="I258" t="str">
            <v>DESTILADOS</v>
          </cell>
          <cell r="J258" t="str">
            <v>RON</v>
          </cell>
          <cell r="K258" t="str">
            <v>BACARDI</v>
          </cell>
          <cell r="L258">
            <v>27</v>
          </cell>
          <cell r="M258" t="str">
            <v>A.J. S.A. CALIDAD ANTE TODO (27)</v>
          </cell>
          <cell r="N258">
            <v>6</v>
          </cell>
          <cell r="O258">
            <v>5</v>
          </cell>
          <cell r="P258">
            <v>13</v>
          </cell>
          <cell r="Q258">
            <v>7</v>
          </cell>
          <cell r="R258">
            <v>2</v>
          </cell>
          <cell r="S258">
            <v>6</v>
          </cell>
          <cell r="T258">
            <v>0</v>
          </cell>
          <cell r="U258">
            <v>2</v>
          </cell>
          <cell r="V258">
            <v>2</v>
          </cell>
          <cell r="W258">
            <v>0</v>
          </cell>
          <cell r="X258">
            <v>4</v>
          </cell>
          <cell r="Y258">
            <v>3</v>
          </cell>
          <cell r="Z258">
            <v>2</v>
          </cell>
          <cell r="AA258">
            <v>2</v>
          </cell>
          <cell r="AB258">
            <v>0</v>
          </cell>
          <cell r="AC258">
            <v>3</v>
          </cell>
          <cell r="AD258">
            <v>3</v>
          </cell>
          <cell r="AE258">
            <v>4</v>
          </cell>
          <cell r="AF258">
            <v>4</v>
          </cell>
          <cell r="AG258">
            <v>5</v>
          </cell>
          <cell r="AH258">
            <v>0</v>
          </cell>
          <cell r="AI258">
            <v>0</v>
          </cell>
          <cell r="AJ258">
            <v>-2</v>
          </cell>
          <cell r="AK258">
            <v>8</v>
          </cell>
          <cell r="AL258">
            <v>1</v>
          </cell>
          <cell r="AM258">
            <v>1</v>
          </cell>
          <cell r="AN258">
            <v>1</v>
          </cell>
          <cell r="AO258">
            <v>6</v>
          </cell>
          <cell r="AP258" t="str">
            <v>Q</v>
          </cell>
          <cell r="AQ258">
            <v>120</v>
          </cell>
          <cell r="AR258">
            <v>10</v>
          </cell>
          <cell r="AS258">
            <v>10</v>
          </cell>
          <cell r="AT258">
            <v>6</v>
          </cell>
          <cell r="AU258" t="str">
            <v>SV</v>
          </cell>
          <cell r="AV258">
            <v>43937.499980000001</v>
          </cell>
          <cell r="AW258">
            <v>43913.90047</v>
          </cell>
          <cell r="AX258">
            <v>49900</v>
          </cell>
          <cell r="AY258">
            <v>0.13570412569477286</v>
          </cell>
          <cell r="AZ258">
            <v>0.11948897835671342</v>
          </cell>
          <cell r="BA258">
            <v>48900</v>
          </cell>
          <cell r="BB258">
            <v>3</v>
          </cell>
          <cell r="BC258">
            <v>0.1129445239774427</v>
          </cell>
          <cell r="BD258">
            <v>0.10148261799591</v>
          </cell>
          <cell r="BE258">
            <v>47900</v>
          </cell>
          <cell r="BF258">
            <v>6</v>
          </cell>
          <cell r="BG258">
            <v>9.0184922260112543E-2</v>
          </cell>
          <cell r="BH258">
            <v>8.272442630480166E-2</v>
          </cell>
        </row>
        <row r="259">
          <cell r="B259" t="str">
            <v>24929</v>
          </cell>
          <cell r="C259" t="str">
            <v>7840235004014</v>
          </cell>
          <cell r="D259" t="str">
            <v>MOJITO 269ml 6un BENGALA</v>
          </cell>
          <cell r="E259">
            <v>24</v>
          </cell>
          <cell r="F259" t="str">
            <v>BEBIDAS</v>
          </cell>
          <cell r="G259" t="str">
            <v>BEBIDAS</v>
          </cell>
          <cell r="H259" t="str">
            <v>BEBIDAS C/ ALCOHOL</v>
          </cell>
          <cell r="I259" t="str">
            <v>DESTILADOS</v>
          </cell>
          <cell r="J259" t="str">
            <v>RON</v>
          </cell>
          <cell r="K259" t="str">
            <v>BENGALA</v>
          </cell>
          <cell r="L259">
            <v>87</v>
          </cell>
          <cell r="M259" t="str">
            <v>EMBOTELLADORA CENTRAL (87)</v>
          </cell>
          <cell r="N259">
            <v>0</v>
          </cell>
          <cell r="O259">
            <v>0</v>
          </cell>
          <cell r="P259">
            <v>0</v>
          </cell>
          <cell r="Q259">
            <v>0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 t="str">
            <v>Q</v>
          </cell>
          <cell r="AQ259" t="str">
            <v>Q</v>
          </cell>
          <cell r="AR259" t="str">
            <v>Q</v>
          </cell>
          <cell r="AS259" t="str">
            <v>Q</v>
          </cell>
          <cell r="AT259" t="str">
            <v>Q</v>
          </cell>
          <cell r="AU259" t="str">
            <v>Q</v>
          </cell>
          <cell r="AV259">
            <v>23620.999995999999</v>
          </cell>
          <cell r="AW259">
            <v>23620.798739999998</v>
          </cell>
          <cell r="AX259">
            <v>25900</v>
          </cell>
          <cell r="AY259">
            <v>9.6481944218531401E-2</v>
          </cell>
          <cell r="AZ259">
            <v>8.79922781467182E-2</v>
          </cell>
          <cell r="BA259">
            <v>25500</v>
          </cell>
          <cell r="BB259">
            <v>3</v>
          </cell>
          <cell r="BC259">
            <v>7.9547860137936244E-2</v>
          </cell>
          <cell r="BD259">
            <v>7.3686274666666718E-2</v>
          </cell>
          <cell r="BE259">
            <v>0</v>
          </cell>
          <cell r="BF259">
            <v>0</v>
          </cell>
          <cell r="BG259">
            <v>-1</v>
          </cell>
          <cell r="BH259">
            <v>0</v>
          </cell>
        </row>
        <row r="260">
          <cell r="B260" t="str">
            <v>24928</v>
          </cell>
          <cell r="C260" t="str">
            <v>7840235003703</v>
          </cell>
          <cell r="D260" t="str">
            <v>MOJITO 269ml BENGALA</v>
          </cell>
          <cell r="E260">
            <v>24</v>
          </cell>
          <cell r="F260" t="str">
            <v>BEBIDAS</v>
          </cell>
          <cell r="G260" t="str">
            <v>BEBIDAS</v>
          </cell>
          <cell r="H260" t="str">
            <v>BEBIDAS C/ ALCOHOL</v>
          </cell>
          <cell r="I260" t="str">
            <v>DESTILADOS</v>
          </cell>
          <cell r="J260" t="str">
            <v>RON</v>
          </cell>
          <cell r="K260" t="str">
            <v>BENGALA</v>
          </cell>
          <cell r="L260">
            <v>87</v>
          </cell>
          <cell r="M260" t="str">
            <v>EMBOTELLADORA CENTRAL (87)</v>
          </cell>
          <cell r="N260">
            <v>87</v>
          </cell>
          <cell r="O260">
            <v>69</v>
          </cell>
          <cell r="P260">
            <v>23</v>
          </cell>
          <cell r="Q260">
            <v>33</v>
          </cell>
          <cell r="R260">
            <v>29</v>
          </cell>
          <cell r="S260">
            <v>71</v>
          </cell>
          <cell r="T260">
            <v>30</v>
          </cell>
          <cell r="U260">
            <v>37</v>
          </cell>
          <cell r="V260">
            <v>41</v>
          </cell>
          <cell r="W260">
            <v>34</v>
          </cell>
          <cell r="X260">
            <v>18</v>
          </cell>
          <cell r="Y260">
            <v>25</v>
          </cell>
          <cell r="Z260">
            <v>60</v>
          </cell>
          <cell r="AA260">
            <v>26</v>
          </cell>
          <cell r="AB260">
            <v>39</v>
          </cell>
          <cell r="AC260">
            <v>28</v>
          </cell>
          <cell r="AD260">
            <v>53</v>
          </cell>
          <cell r="AE260">
            <v>35</v>
          </cell>
          <cell r="AF260">
            <v>103</v>
          </cell>
          <cell r="AG260">
            <v>51</v>
          </cell>
          <cell r="AH260">
            <v>1</v>
          </cell>
          <cell r="AI260">
            <v>9</v>
          </cell>
          <cell r="AJ260">
            <v>80</v>
          </cell>
          <cell r="AK260">
            <v>17</v>
          </cell>
          <cell r="AL260">
            <v>27</v>
          </cell>
          <cell r="AM260">
            <v>32</v>
          </cell>
          <cell r="AN260">
            <v>93</v>
          </cell>
          <cell r="AO260">
            <v>22</v>
          </cell>
          <cell r="AP260">
            <v>72.727272727272734</v>
          </cell>
          <cell r="AQ260">
            <v>13.783783783783784</v>
          </cell>
          <cell r="AR260">
            <v>32.400000000000006</v>
          </cell>
          <cell r="AS260">
            <v>34.285714285714285</v>
          </cell>
          <cell r="AT260">
            <v>54.705882352941174</v>
          </cell>
          <cell r="AU260">
            <v>73.333333333333343</v>
          </cell>
          <cell r="AV260">
            <v>3936.7916500000001</v>
          </cell>
          <cell r="AW260">
            <v>3936.79979</v>
          </cell>
          <cell r="AX260">
            <v>4500</v>
          </cell>
          <cell r="AY260">
            <v>0.14306277803652634</v>
          </cell>
          <cell r="AZ260">
            <v>0.12515741111111109</v>
          </cell>
          <cell r="BA260">
            <v>0</v>
          </cell>
          <cell r="BB260">
            <v>0</v>
          </cell>
          <cell r="BC260">
            <v>-1</v>
          </cell>
          <cell r="BD260">
            <v>0</v>
          </cell>
          <cell r="BE260">
            <v>0</v>
          </cell>
          <cell r="BF260">
            <v>0</v>
          </cell>
          <cell r="BG260">
            <v>-1</v>
          </cell>
          <cell r="BH260">
            <v>0</v>
          </cell>
        </row>
        <row r="261">
          <cell r="B261" t="str">
            <v>35487</v>
          </cell>
          <cell r="C261" t="str">
            <v>7840003025753</v>
          </cell>
          <cell r="D261" t="str">
            <v>RON ACAI 750ml DON ONOFRE</v>
          </cell>
          <cell r="E261">
            <v>12</v>
          </cell>
          <cell r="F261" t="str">
            <v>BEBIDAS</v>
          </cell>
          <cell r="G261" t="str">
            <v>BEBIDAS</v>
          </cell>
          <cell r="H261" t="str">
            <v>BEBIDAS C/ ALCOHOL</v>
          </cell>
          <cell r="I261" t="str">
            <v>DESTILADOS</v>
          </cell>
          <cell r="J261" t="str">
            <v>RON</v>
          </cell>
          <cell r="K261" t="str">
            <v>DON ONOFRE</v>
          </cell>
          <cell r="L261">
            <v>2470</v>
          </cell>
          <cell r="M261" t="str">
            <v>MOLINO ASUNCENO ALBERTO HEILBRUNN S.A. (2470)</v>
          </cell>
          <cell r="N261">
            <v>5</v>
          </cell>
          <cell r="O261">
            <v>0</v>
          </cell>
          <cell r="P261">
            <v>3</v>
          </cell>
          <cell r="Q261">
            <v>4</v>
          </cell>
          <cell r="R261">
            <v>4</v>
          </cell>
          <cell r="S261">
            <v>6</v>
          </cell>
          <cell r="T261">
            <v>1</v>
          </cell>
          <cell r="U261">
            <v>5</v>
          </cell>
          <cell r="V261">
            <v>1</v>
          </cell>
          <cell r="W261">
            <v>1</v>
          </cell>
          <cell r="X261">
            <v>1</v>
          </cell>
          <cell r="Y261">
            <v>1</v>
          </cell>
          <cell r="Z261">
            <v>2</v>
          </cell>
          <cell r="AA261">
            <v>8</v>
          </cell>
          <cell r="AB261">
            <v>1</v>
          </cell>
          <cell r="AC261">
            <v>2</v>
          </cell>
          <cell r="AD261">
            <v>4</v>
          </cell>
          <cell r="AE261">
            <v>3</v>
          </cell>
          <cell r="AF261">
            <v>1</v>
          </cell>
          <cell r="AG261">
            <v>2</v>
          </cell>
          <cell r="AH261">
            <v>0</v>
          </cell>
          <cell r="AI261">
            <v>0</v>
          </cell>
          <cell r="AJ261">
            <v>12</v>
          </cell>
          <cell r="AK261">
            <v>26</v>
          </cell>
          <cell r="AL261">
            <v>35</v>
          </cell>
          <cell r="AM261">
            <v>27</v>
          </cell>
          <cell r="AN261">
            <v>38</v>
          </cell>
          <cell r="AO261">
            <v>59</v>
          </cell>
          <cell r="AP261">
            <v>90</v>
          </cell>
          <cell r="AQ261">
            <v>156</v>
          </cell>
          <cell r="AR261">
            <v>1050</v>
          </cell>
          <cell r="AS261">
            <v>405</v>
          </cell>
          <cell r="AT261">
            <v>570</v>
          </cell>
          <cell r="AU261" t="str">
            <v>SV</v>
          </cell>
          <cell r="AV261">
            <v>13781</v>
          </cell>
          <cell r="AW261">
            <v>13780.97644</v>
          </cell>
          <cell r="AX261">
            <v>16500</v>
          </cell>
          <cell r="AY261">
            <v>0.19730063130396913</v>
          </cell>
          <cell r="AZ261">
            <v>0.16478787878787879</v>
          </cell>
          <cell r="BA261">
            <v>16250</v>
          </cell>
          <cell r="BB261">
            <v>3</v>
          </cell>
          <cell r="BC261">
            <v>0.17915971264784858</v>
          </cell>
          <cell r="BD261">
            <v>0.15193846153846155</v>
          </cell>
          <cell r="BE261">
            <v>15900</v>
          </cell>
          <cell r="BF261">
            <v>6</v>
          </cell>
          <cell r="BG261">
            <v>0.15376242652927941</v>
          </cell>
          <cell r="BH261">
            <v>0.13327044025157234</v>
          </cell>
        </row>
        <row r="262">
          <cell r="B262" t="str">
            <v>35488</v>
          </cell>
          <cell r="C262" t="str">
            <v>7840003024848</v>
          </cell>
          <cell r="D262" t="str">
            <v>RON BLANCO PROFESIONAL 750ml DON ONOFRE</v>
          </cell>
          <cell r="E262">
            <v>12</v>
          </cell>
          <cell r="F262" t="str">
            <v>BEBIDAS</v>
          </cell>
          <cell r="G262" t="str">
            <v>BEBIDAS</v>
          </cell>
          <cell r="H262" t="str">
            <v>BEBIDAS C/ ALCOHOL</v>
          </cell>
          <cell r="I262" t="str">
            <v>DESTILADOS</v>
          </cell>
          <cell r="J262" t="str">
            <v>RON</v>
          </cell>
          <cell r="K262" t="str">
            <v>DON ONOFRE</v>
          </cell>
          <cell r="L262">
            <v>2470</v>
          </cell>
          <cell r="M262" t="str">
            <v>MOLINO ASUNCENO ALBERTO HEILBRUNN S.A. (2470)</v>
          </cell>
          <cell r="N262">
            <v>8</v>
          </cell>
          <cell r="O262">
            <v>8</v>
          </cell>
          <cell r="P262">
            <v>3</v>
          </cell>
          <cell r="Q262">
            <v>4</v>
          </cell>
          <cell r="R262">
            <v>4</v>
          </cell>
          <cell r="S262">
            <v>3</v>
          </cell>
          <cell r="T262">
            <v>2</v>
          </cell>
          <cell r="U262">
            <v>3</v>
          </cell>
          <cell r="V262">
            <v>3</v>
          </cell>
          <cell r="W262">
            <v>6</v>
          </cell>
          <cell r="X262">
            <v>4</v>
          </cell>
          <cell r="Y262">
            <v>4</v>
          </cell>
          <cell r="Z262">
            <v>0</v>
          </cell>
          <cell r="AA262">
            <v>2</v>
          </cell>
          <cell r="AB262">
            <v>1</v>
          </cell>
          <cell r="AC262">
            <v>6</v>
          </cell>
          <cell r="AD262">
            <v>3</v>
          </cell>
          <cell r="AE262">
            <v>0</v>
          </cell>
          <cell r="AF262">
            <v>2</v>
          </cell>
          <cell r="AG262">
            <v>0</v>
          </cell>
          <cell r="AH262">
            <v>0</v>
          </cell>
          <cell r="AI262">
            <v>0</v>
          </cell>
          <cell r="AJ262">
            <v>9</v>
          </cell>
          <cell r="AK262">
            <v>36</v>
          </cell>
          <cell r="AL262">
            <v>16</v>
          </cell>
          <cell r="AM262">
            <v>19</v>
          </cell>
          <cell r="AN262">
            <v>31</v>
          </cell>
          <cell r="AO262">
            <v>62</v>
          </cell>
          <cell r="AP262">
            <v>67.5</v>
          </cell>
          <cell r="AQ262">
            <v>360</v>
          </cell>
          <cell r="AR262">
            <v>120</v>
          </cell>
          <cell r="AS262">
            <v>95</v>
          </cell>
          <cell r="AT262" t="str">
            <v>SV</v>
          </cell>
          <cell r="AU262" t="str">
            <v>SV</v>
          </cell>
          <cell r="AV262">
            <v>13781</v>
          </cell>
          <cell r="AW262">
            <v>13737.972820000001</v>
          </cell>
          <cell r="AX262">
            <v>16900</v>
          </cell>
          <cell r="AY262">
            <v>0.2263261011537625</v>
          </cell>
          <cell r="AZ262">
            <v>0.18455621301775149</v>
          </cell>
          <cell r="BA262">
            <v>16500</v>
          </cell>
          <cell r="BB262">
            <v>3</v>
          </cell>
          <cell r="BC262">
            <v>0.19730063130396913</v>
          </cell>
          <cell r="BD262">
            <v>0.16478787878787879</v>
          </cell>
          <cell r="BE262">
            <v>15900</v>
          </cell>
          <cell r="BF262">
            <v>6</v>
          </cell>
          <cell r="BG262">
            <v>0.15376242652927941</v>
          </cell>
          <cell r="BH262">
            <v>0.13327044025157234</v>
          </cell>
        </row>
        <row r="263">
          <cell r="B263" t="str">
            <v>35489</v>
          </cell>
          <cell r="C263" t="str">
            <v>7840003025661</v>
          </cell>
          <cell r="D263" t="str">
            <v>RON COCO 750ml DON ONOFRE</v>
          </cell>
          <cell r="E263">
            <v>12</v>
          </cell>
          <cell r="F263" t="str">
            <v>BEBIDAS</v>
          </cell>
          <cell r="G263" t="str">
            <v>BEBIDAS</v>
          </cell>
          <cell r="H263" t="str">
            <v>BEBIDAS C/ ALCOHOL</v>
          </cell>
          <cell r="I263" t="str">
            <v>DESTILADOS</v>
          </cell>
          <cell r="J263" t="str">
            <v>RON</v>
          </cell>
          <cell r="K263" t="str">
            <v>DON ONOFRE</v>
          </cell>
          <cell r="L263">
            <v>2470</v>
          </cell>
          <cell r="M263" t="str">
            <v>MOLINO ASUNCENO ALBERTO HEILBRUNN S.A. (2470)</v>
          </cell>
          <cell r="N263">
            <v>2</v>
          </cell>
          <cell r="O263">
            <v>4</v>
          </cell>
          <cell r="P263">
            <v>0</v>
          </cell>
          <cell r="Q263">
            <v>2</v>
          </cell>
          <cell r="R263">
            <v>14</v>
          </cell>
          <cell r="S263">
            <v>7</v>
          </cell>
          <cell r="T263">
            <v>1</v>
          </cell>
          <cell r="U263">
            <v>1</v>
          </cell>
          <cell r="V263">
            <v>2</v>
          </cell>
          <cell r="W263">
            <v>4</v>
          </cell>
          <cell r="X263">
            <v>2</v>
          </cell>
          <cell r="Y263">
            <v>2</v>
          </cell>
          <cell r="Z263">
            <v>1</v>
          </cell>
          <cell r="AA263">
            <v>3</v>
          </cell>
          <cell r="AB263">
            <v>1</v>
          </cell>
          <cell r="AC263">
            <v>3</v>
          </cell>
          <cell r="AD263">
            <v>0</v>
          </cell>
          <cell r="AE263">
            <v>3</v>
          </cell>
          <cell r="AF263">
            <v>2</v>
          </cell>
          <cell r="AG263">
            <v>0</v>
          </cell>
          <cell r="AH263">
            <v>0</v>
          </cell>
          <cell r="AI263">
            <v>0</v>
          </cell>
          <cell r="AJ263">
            <v>29</v>
          </cell>
          <cell r="AK263">
            <v>15</v>
          </cell>
          <cell r="AL263">
            <v>28</v>
          </cell>
          <cell r="AM263">
            <v>29</v>
          </cell>
          <cell r="AN263">
            <v>42</v>
          </cell>
          <cell r="AO263">
            <v>41</v>
          </cell>
          <cell r="AP263">
            <v>435</v>
          </cell>
          <cell r="AQ263">
            <v>450</v>
          </cell>
          <cell r="AR263">
            <v>420</v>
          </cell>
          <cell r="AS263">
            <v>290</v>
          </cell>
          <cell r="AT263" t="str">
            <v>SV</v>
          </cell>
          <cell r="AU263" t="str">
            <v>SV</v>
          </cell>
          <cell r="AV263">
            <v>13781</v>
          </cell>
          <cell r="AW263">
            <v>13780.9804</v>
          </cell>
          <cell r="AX263">
            <v>16500</v>
          </cell>
          <cell r="AY263">
            <v>0.19730063130396913</v>
          </cell>
          <cell r="AZ263">
            <v>0.16478787878787879</v>
          </cell>
          <cell r="BA263">
            <v>16250</v>
          </cell>
          <cell r="BB263">
            <v>3</v>
          </cell>
          <cell r="BC263">
            <v>0.17915971264784858</v>
          </cell>
          <cell r="BD263">
            <v>0.15193846153846155</v>
          </cell>
          <cell r="BE263">
            <v>15900</v>
          </cell>
          <cell r="BF263">
            <v>6</v>
          </cell>
          <cell r="BG263">
            <v>0.15376242652927941</v>
          </cell>
          <cell r="BH263">
            <v>0.13327044025157234</v>
          </cell>
        </row>
        <row r="264">
          <cell r="B264" t="str">
            <v>35486</v>
          </cell>
          <cell r="C264" t="str">
            <v>7840003025647</v>
          </cell>
          <cell r="D264" t="str">
            <v>RON ESPECIADO VAINILLA 750ml DON ONOFRE</v>
          </cell>
          <cell r="E264">
            <v>12</v>
          </cell>
          <cell r="F264" t="str">
            <v>BEBIDAS</v>
          </cell>
          <cell r="G264" t="str">
            <v>BEBIDAS</v>
          </cell>
          <cell r="H264" t="str">
            <v>BEBIDAS C/ ALCOHOL</v>
          </cell>
          <cell r="I264" t="str">
            <v>DESTILADOS</v>
          </cell>
          <cell r="J264" t="str">
            <v>RON</v>
          </cell>
          <cell r="K264" t="str">
            <v>DON ONOFRE</v>
          </cell>
          <cell r="L264">
            <v>2470</v>
          </cell>
          <cell r="M264" t="str">
            <v>MOLINO ASUNCENO ALBERTO HEILBRUNN S.A. (2470)</v>
          </cell>
          <cell r="N264">
            <v>1</v>
          </cell>
          <cell r="O264">
            <v>1</v>
          </cell>
          <cell r="P264">
            <v>1</v>
          </cell>
          <cell r="Q264">
            <v>3</v>
          </cell>
          <cell r="R264">
            <v>3</v>
          </cell>
          <cell r="S264">
            <v>2</v>
          </cell>
          <cell r="T264">
            <v>1</v>
          </cell>
          <cell r="U264">
            <v>3</v>
          </cell>
          <cell r="V264">
            <v>2</v>
          </cell>
          <cell r="W264">
            <v>2</v>
          </cell>
          <cell r="X264">
            <v>0</v>
          </cell>
          <cell r="Y264">
            <v>0</v>
          </cell>
          <cell r="Z264">
            <v>0</v>
          </cell>
          <cell r="AA264">
            <v>2</v>
          </cell>
          <cell r="AB264">
            <v>0</v>
          </cell>
          <cell r="AC264">
            <v>0</v>
          </cell>
          <cell r="AD264">
            <v>1</v>
          </cell>
          <cell r="AE264">
            <v>3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9</v>
          </cell>
          <cell r="AK264">
            <v>47</v>
          </cell>
          <cell r="AL264">
            <v>35</v>
          </cell>
          <cell r="AM264">
            <v>30</v>
          </cell>
          <cell r="AN264">
            <v>42</v>
          </cell>
          <cell r="AO264">
            <v>61</v>
          </cell>
          <cell r="AP264">
            <v>90</v>
          </cell>
          <cell r="AQ264">
            <v>470</v>
          </cell>
          <cell r="AR264" t="str">
            <v>SV</v>
          </cell>
          <cell r="AS264" t="str">
            <v>SV</v>
          </cell>
          <cell r="AT264" t="str">
            <v>SV</v>
          </cell>
          <cell r="AU264" t="str">
            <v>SV</v>
          </cell>
          <cell r="AV264">
            <v>13781</v>
          </cell>
          <cell r="AW264">
            <v>13780.98018</v>
          </cell>
          <cell r="AX264">
            <v>16500</v>
          </cell>
          <cell r="AY264">
            <v>0.19730063130396913</v>
          </cell>
          <cell r="AZ264">
            <v>0.16478787878787879</v>
          </cell>
          <cell r="BA264">
            <v>16250</v>
          </cell>
          <cell r="BB264">
            <v>3</v>
          </cell>
          <cell r="BC264">
            <v>0.17915971264784858</v>
          </cell>
          <cell r="BD264">
            <v>0.15193846153846155</v>
          </cell>
          <cell r="BE264">
            <v>15900</v>
          </cell>
          <cell r="BF264">
            <v>6</v>
          </cell>
          <cell r="BG264">
            <v>0.15376242652927941</v>
          </cell>
          <cell r="BH264">
            <v>0.13327044025157234</v>
          </cell>
        </row>
        <row r="265">
          <cell r="B265" t="str">
            <v>35491</v>
          </cell>
          <cell r="C265" t="str">
            <v>7840003025654</v>
          </cell>
          <cell r="D265" t="str">
            <v>RON FRUTOS ROJOS 750ml DON ONOFRE</v>
          </cell>
          <cell r="E265">
            <v>12</v>
          </cell>
          <cell r="F265" t="str">
            <v>BEBIDAS</v>
          </cell>
          <cell r="G265" t="str">
            <v>BEBIDAS</v>
          </cell>
          <cell r="H265" t="str">
            <v>BEBIDAS C/ ALCOHOL</v>
          </cell>
          <cell r="I265" t="str">
            <v>DESTILADOS</v>
          </cell>
          <cell r="J265" t="str">
            <v>RON</v>
          </cell>
          <cell r="K265" t="str">
            <v>DON ONOFRE</v>
          </cell>
          <cell r="L265">
            <v>2470</v>
          </cell>
          <cell r="M265" t="str">
            <v>MOLINO ASUNCENO ALBERTO HEILBRUNN S.A. (2470)</v>
          </cell>
          <cell r="N265">
            <v>3</v>
          </cell>
          <cell r="O265">
            <v>3</v>
          </cell>
          <cell r="P265">
            <v>4</v>
          </cell>
          <cell r="Q265">
            <v>5</v>
          </cell>
          <cell r="R265">
            <v>16</v>
          </cell>
          <cell r="S265">
            <v>5</v>
          </cell>
          <cell r="T265">
            <v>8</v>
          </cell>
          <cell r="U265">
            <v>9</v>
          </cell>
          <cell r="V265">
            <v>5</v>
          </cell>
          <cell r="W265">
            <v>2</v>
          </cell>
          <cell r="X265">
            <v>6</v>
          </cell>
          <cell r="Y265">
            <v>6</v>
          </cell>
          <cell r="Z265">
            <v>5</v>
          </cell>
          <cell r="AA265">
            <v>2</v>
          </cell>
          <cell r="AB265">
            <v>2</v>
          </cell>
          <cell r="AC265">
            <v>4</v>
          </cell>
          <cell r="AD265">
            <v>3</v>
          </cell>
          <cell r="AE265">
            <v>3</v>
          </cell>
          <cell r="AF265">
            <v>2</v>
          </cell>
          <cell r="AG265">
            <v>1</v>
          </cell>
          <cell r="AH265">
            <v>0</v>
          </cell>
          <cell r="AI265">
            <v>0</v>
          </cell>
          <cell r="AJ265">
            <v>15</v>
          </cell>
          <cell r="AK265">
            <v>31</v>
          </cell>
          <cell r="AL265">
            <v>42</v>
          </cell>
          <cell r="AM265">
            <v>40</v>
          </cell>
          <cell r="AN265">
            <v>55</v>
          </cell>
          <cell r="AO265">
            <v>79</v>
          </cell>
          <cell r="AP265">
            <v>90</v>
          </cell>
          <cell r="AQ265">
            <v>103.33333333333334</v>
          </cell>
          <cell r="AR265">
            <v>210</v>
          </cell>
          <cell r="AS265">
            <v>300</v>
          </cell>
          <cell r="AT265">
            <v>1650</v>
          </cell>
          <cell r="AU265" t="str">
            <v>SV</v>
          </cell>
          <cell r="AV265">
            <v>13781</v>
          </cell>
          <cell r="AW265">
            <v>13780.98964</v>
          </cell>
          <cell r="AX265">
            <v>16500</v>
          </cell>
          <cell r="AY265">
            <v>0.19730063130396913</v>
          </cell>
          <cell r="AZ265">
            <v>0.16478787878787879</v>
          </cell>
          <cell r="BA265">
            <v>16250</v>
          </cell>
          <cell r="BB265">
            <v>3</v>
          </cell>
          <cell r="BC265">
            <v>0.17915971264784858</v>
          </cell>
          <cell r="BD265">
            <v>0.15193846153846155</v>
          </cell>
          <cell r="BE265">
            <v>15900</v>
          </cell>
          <cell r="BF265">
            <v>6</v>
          </cell>
          <cell r="BG265">
            <v>0.15376242652927941</v>
          </cell>
          <cell r="BH265">
            <v>0.13327044025157234</v>
          </cell>
        </row>
        <row r="266">
          <cell r="B266" t="str">
            <v>35490</v>
          </cell>
          <cell r="C266" t="str">
            <v>7840003025678</v>
          </cell>
          <cell r="D266" t="str">
            <v>RON LIMON 750ml DON ONOFRE</v>
          </cell>
          <cell r="E266">
            <v>12</v>
          </cell>
          <cell r="F266" t="str">
            <v>BEBIDAS</v>
          </cell>
          <cell r="G266" t="str">
            <v>BEBIDAS</v>
          </cell>
          <cell r="H266" t="str">
            <v>BEBIDAS C/ ALCOHOL</v>
          </cell>
          <cell r="I266" t="str">
            <v>DESTILADOS</v>
          </cell>
          <cell r="J266" t="str">
            <v>RON</v>
          </cell>
          <cell r="K266" t="str">
            <v>DON ONOFRE</v>
          </cell>
          <cell r="L266">
            <v>2470</v>
          </cell>
          <cell r="M266" t="str">
            <v>MOLINO ASUNCENO ALBERTO HEILBRUNN S.A. (2470)</v>
          </cell>
          <cell r="N266">
            <v>5</v>
          </cell>
          <cell r="O266">
            <v>6</v>
          </cell>
          <cell r="P266">
            <v>1</v>
          </cell>
          <cell r="Q266">
            <v>0</v>
          </cell>
          <cell r="R266">
            <v>10</v>
          </cell>
          <cell r="S266">
            <v>5</v>
          </cell>
          <cell r="T266">
            <v>0</v>
          </cell>
          <cell r="U266">
            <v>0</v>
          </cell>
          <cell r="V266">
            <v>6</v>
          </cell>
          <cell r="W266">
            <v>1</v>
          </cell>
          <cell r="X266">
            <v>0</v>
          </cell>
          <cell r="Y266">
            <v>2</v>
          </cell>
          <cell r="Z266">
            <v>8</v>
          </cell>
          <cell r="AA266">
            <v>2</v>
          </cell>
          <cell r="AB266">
            <v>4</v>
          </cell>
          <cell r="AC266">
            <v>6</v>
          </cell>
          <cell r="AD266">
            <v>6</v>
          </cell>
          <cell r="AE266">
            <v>4</v>
          </cell>
          <cell r="AF266">
            <v>3</v>
          </cell>
          <cell r="AG266">
            <v>0</v>
          </cell>
          <cell r="AH266">
            <v>0</v>
          </cell>
          <cell r="AI266">
            <v>0</v>
          </cell>
          <cell r="AJ266">
            <v>25</v>
          </cell>
          <cell r="AK266">
            <v>33</v>
          </cell>
          <cell r="AL266">
            <v>17</v>
          </cell>
          <cell r="AM266">
            <v>15</v>
          </cell>
          <cell r="AN266">
            <v>26</v>
          </cell>
          <cell r="AO266">
            <v>34</v>
          </cell>
          <cell r="AP266" t="str">
            <v>SV</v>
          </cell>
          <cell r="AQ266" t="str">
            <v>SV</v>
          </cell>
          <cell r="AR266">
            <v>255</v>
          </cell>
          <cell r="AS266">
            <v>75</v>
          </cell>
          <cell r="AT266" t="str">
            <v>SV</v>
          </cell>
          <cell r="AU266" t="str">
            <v>SV</v>
          </cell>
          <cell r="AV266">
            <v>13781</v>
          </cell>
          <cell r="AW266">
            <v>13780.991180000001</v>
          </cell>
          <cell r="AX266">
            <v>16500</v>
          </cell>
          <cell r="AY266">
            <v>0.19730063130396913</v>
          </cell>
          <cell r="AZ266">
            <v>0.16478787878787879</v>
          </cell>
          <cell r="BA266">
            <v>16250</v>
          </cell>
          <cell r="BB266">
            <v>3</v>
          </cell>
          <cell r="BC266">
            <v>0.17915971264784858</v>
          </cell>
          <cell r="BD266">
            <v>0.15193846153846155</v>
          </cell>
          <cell r="BE266">
            <v>15900</v>
          </cell>
          <cell r="BF266">
            <v>6</v>
          </cell>
          <cell r="BG266">
            <v>0.15376242652927941</v>
          </cell>
          <cell r="BH266">
            <v>0.13327044025157234</v>
          </cell>
        </row>
        <row r="267">
          <cell r="B267" t="str">
            <v>39478</v>
          </cell>
          <cell r="C267" t="str">
            <v>811272022580</v>
          </cell>
          <cell r="D267" t="str">
            <v>RON 180ml CONTESSA</v>
          </cell>
          <cell r="E267">
            <v>48</v>
          </cell>
          <cell r="F267" t="str">
            <v>BEBIDAS</v>
          </cell>
          <cell r="G267" t="str">
            <v>BEBIDAS</v>
          </cell>
          <cell r="H267" t="str">
            <v>BEBIDAS C/ ALCOHOL</v>
          </cell>
          <cell r="I267" t="str">
            <v>DESTILADOS</v>
          </cell>
          <cell r="J267" t="str">
            <v>RON</v>
          </cell>
          <cell r="K267" t="str">
            <v>CONTESSA</v>
          </cell>
          <cell r="L267">
            <v>114</v>
          </cell>
          <cell r="M267" t="str">
            <v>APOLO IMPORT S.A. 2 - TRENTINO (114)</v>
          </cell>
          <cell r="N267">
            <v>4</v>
          </cell>
          <cell r="O267">
            <v>1</v>
          </cell>
          <cell r="P267">
            <v>4</v>
          </cell>
          <cell r="Q267">
            <v>5</v>
          </cell>
          <cell r="R267">
            <v>3</v>
          </cell>
          <cell r="S267">
            <v>1</v>
          </cell>
          <cell r="T267">
            <v>2</v>
          </cell>
          <cell r="U267">
            <v>2</v>
          </cell>
          <cell r="V267">
            <v>3</v>
          </cell>
          <cell r="W267">
            <v>1</v>
          </cell>
          <cell r="X267">
            <v>1</v>
          </cell>
          <cell r="Y267">
            <v>1</v>
          </cell>
          <cell r="Z267">
            <v>2</v>
          </cell>
          <cell r="AA267">
            <v>6</v>
          </cell>
          <cell r="AB267">
            <v>1</v>
          </cell>
          <cell r="AC267">
            <v>2</v>
          </cell>
          <cell r="AD267">
            <v>3</v>
          </cell>
          <cell r="AE267">
            <v>3</v>
          </cell>
          <cell r="AF267">
            <v>2</v>
          </cell>
          <cell r="AG267">
            <v>3</v>
          </cell>
          <cell r="AH267">
            <v>0</v>
          </cell>
          <cell r="AI267">
            <v>0</v>
          </cell>
          <cell r="AJ267">
            <v>38</v>
          </cell>
          <cell r="AK267">
            <v>40</v>
          </cell>
          <cell r="AL267">
            <v>19</v>
          </cell>
          <cell r="AM267">
            <v>13</v>
          </cell>
          <cell r="AN267">
            <v>14</v>
          </cell>
          <cell r="AO267">
            <v>12</v>
          </cell>
          <cell r="AP267">
            <v>228</v>
          </cell>
          <cell r="AQ267">
            <v>600</v>
          </cell>
          <cell r="AR267">
            <v>570</v>
          </cell>
          <cell r="AS267">
            <v>195</v>
          </cell>
          <cell r="AT267">
            <v>140</v>
          </cell>
          <cell r="AU267" t="str">
            <v>SV</v>
          </cell>
          <cell r="AV267">
            <v>7725.0000300000002</v>
          </cell>
          <cell r="AW267">
            <v>7724.9998100000003</v>
          </cell>
          <cell r="AX267">
            <v>8900</v>
          </cell>
          <cell r="AY267">
            <v>0.15210355539636167</v>
          </cell>
          <cell r="AZ267">
            <v>0.13202246853932584</v>
          </cell>
          <cell r="BA267">
            <v>8750</v>
          </cell>
          <cell r="BB267">
            <v>6</v>
          </cell>
          <cell r="BC267">
            <v>0.13268607974361402</v>
          </cell>
          <cell r="BD267">
            <v>0.11714285371428569</v>
          </cell>
          <cell r="BE267">
            <v>8250</v>
          </cell>
          <cell r="BF267">
            <v>12</v>
          </cell>
          <cell r="BG267">
            <v>6.7961160901121698E-2</v>
          </cell>
          <cell r="BH267">
            <v>6.3636359999999975E-2</v>
          </cell>
        </row>
        <row r="268">
          <cell r="B268" t="str">
            <v>39481</v>
          </cell>
          <cell r="C268" t="str">
            <v>811272022573</v>
          </cell>
          <cell r="D268" t="str">
            <v>RON 375ml CONTESSA</v>
          </cell>
          <cell r="E268">
            <v>24</v>
          </cell>
          <cell r="F268" t="str">
            <v>BEBIDAS</v>
          </cell>
          <cell r="G268" t="str">
            <v>BEBIDAS</v>
          </cell>
          <cell r="H268" t="str">
            <v>BEBIDAS C/ ALCOHOL</v>
          </cell>
          <cell r="I268" t="str">
            <v>DESTILADOS</v>
          </cell>
          <cell r="J268" t="str">
            <v>RON</v>
          </cell>
          <cell r="K268" t="str">
            <v>CONTESSA</v>
          </cell>
          <cell r="L268">
            <v>114</v>
          </cell>
          <cell r="M268" t="str">
            <v>APOLO IMPORT S.A. 2 - TRENTINO (114)</v>
          </cell>
          <cell r="N268">
            <v>1</v>
          </cell>
          <cell r="O268">
            <v>2</v>
          </cell>
          <cell r="P268">
            <v>1</v>
          </cell>
          <cell r="Q268">
            <v>2</v>
          </cell>
          <cell r="R268">
            <v>2</v>
          </cell>
          <cell r="S268">
            <v>2</v>
          </cell>
          <cell r="T268">
            <v>1</v>
          </cell>
          <cell r="U268">
            <v>2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1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1</v>
          </cell>
          <cell r="AG268">
            <v>1</v>
          </cell>
          <cell r="AH268">
            <v>0</v>
          </cell>
          <cell r="AI268">
            <v>1</v>
          </cell>
          <cell r="AJ268">
            <v>19</v>
          </cell>
          <cell r="AK268">
            <v>18</v>
          </cell>
          <cell r="AL268">
            <v>12</v>
          </cell>
          <cell r="AM268">
            <v>11</v>
          </cell>
          <cell r="AN268">
            <v>8</v>
          </cell>
          <cell r="AO268">
            <v>12</v>
          </cell>
          <cell r="AP268">
            <v>285</v>
          </cell>
          <cell r="AQ268">
            <v>270</v>
          </cell>
          <cell r="AR268" t="str">
            <v>SV</v>
          </cell>
          <cell r="AS268" t="str">
            <v>SV</v>
          </cell>
          <cell r="AT268">
            <v>240</v>
          </cell>
          <cell r="AU268">
            <v>360</v>
          </cell>
          <cell r="AV268">
            <v>15549.999959999999</v>
          </cell>
          <cell r="AW268">
            <v>15549.999739999999</v>
          </cell>
          <cell r="AX268">
            <v>17900</v>
          </cell>
          <cell r="AY268">
            <v>0.15112540489035475</v>
          </cell>
          <cell r="AZ268">
            <v>0.13128491843575424</v>
          </cell>
          <cell r="BA268">
            <v>17500</v>
          </cell>
          <cell r="BB268">
            <v>3</v>
          </cell>
          <cell r="BC268">
            <v>0.12540193215537476</v>
          </cell>
          <cell r="BD268">
            <v>0.11142857371428576</v>
          </cell>
          <cell r="BE268">
            <v>16900</v>
          </cell>
          <cell r="BF268">
            <v>6</v>
          </cell>
          <cell r="BG268">
            <v>8.6816723052904887E-2</v>
          </cell>
          <cell r="BH268">
            <v>7.9881659171597674E-2</v>
          </cell>
        </row>
        <row r="269">
          <cell r="B269" t="str">
            <v>39480</v>
          </cell>
          <cell r="C269" t="str">
            <v>8902147010121</v>
          </cell>
          <cell r="D269" t="str">
            <v>RON 750ml CONTESSA</v>
          </cell>
          <cell r="E269">
            <v>12</v>
          </cell>
          <cell r="F269" t="str">
            <v>BEBIDAS</v>
          </cell>
          <cell r="G269" t="str">
            <v>BEBIDAS</v>
          </cell>
          <cell r="H269" t="str">
            <v>BEBIDAS C/ ALCOHOL</v>
          </cell>
          <cell r="I269" t="str">
            <v>DESTILADOS</v>
          </cell>
          <cell r="J269" t="str">
            <v>RON</v>
          </cell>
          <cell r="K269" t="str">
            <v>CONTESSA</v>
          </cell>
          <cell r="L269">
            <v>114</v>
          </cell>
          <cell r="M269" t="str">
            <v>APOLO IMPORT S.A. 2 - TRENTINO (114)</v>
          </cell>
          <cell r="N269">
            <v>1</v>
          </cell>
          <cell r="O269">
            <v>0</v>
          </cell>
          <cell r="P269">
            <v>7</v>
          </cell>
          <cell r="Q269">
            <v>0</v>
          </cell>
          <cell r="R269">
            <v>1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1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1</v>
          </cell>
          <cell r="AC269">
            <v>1</v>
          </cell>
          <cell r="AD269">
            <v>1</v>
          </cell>
          <cell r="AE269">
            <v>0</v>
          </cell>
          <cell r="AF269">
            <v>1</v>
          </cell>
          <cell r="AG269">
            <v>1</v>
          </cell>
          <cell r="AH269">
            <v>0</v>
          </cell>
          <cell r="AI269">
            <v>0</v>
          </cell>
          <cell r="AJ269">
            <v>16</v>
          </cell>
          <cell r="AK269">
            <v>10</v>
          </cell>
          <cell r="AL269">
            <v>5</v>
          </cell>
          <cell r="AM269">
            <v>5</v>
          </cell>
          <cell r="AN269">
            <v>10</v>
          </cell>
          <cell r="AO269">
            <v>12</v>
          </cell>
          <cell r="AP269" t="str">
            <v>SV</v>
          </cell>
          <cell r="AQ269" t="str">
            <v>SV</v>
          </cell>
          <cell r="AR269" t="str">
            <v>SV</v>
          </cell>
          <cell r="AS269">
            <v>150</v>
          </cell>
          <cell r="AT269">
            <v>300</v>
          </cell>
          <cell r="AU269" t="str">
            <v>SV</v>
          </cell>
          <cell r="AV269">
            <v>31719.999960000001</v>
          </cell>
          <cell r="AW269">
            <v>31719.999629999998</v>
          </cell>
          <cell r="AX269">
            <v>36500</v>
          </cell>
          <cell r="AY269">
            <v>0.15069357017741924</v>
          </cell>
          <cell r="AZ269">
            <v>0.13095890520547943</v>
          </cell>
          <cell r="BA269">
            <v>35500</v>
          </cell>
          <cell r="BB269">
            <v>3</v>
          </cell>
          <cell r="BC269">
            <v>0.11916771893968181</v>
          </cell>
          <cell r="BD269">
            <v>0.10647887436619716</v>
          </cell>
          <cell r="BE269">
            <v>34500</v>
          </cell>
          <cell r="BF269">
            <v>6</v>
          </cell>
          <cell r="BG269">
            <v>8.7641867701944376E-2</v>
          </cell>
          <cell r="BH269">
            <v>8.0579711304347795E-2</v>
          </cell>
        </row>
        <row r="270">
          <cell r="B270" t="str">
            <v>39479</v>
          </cell>
          <cell r="C270" t="str">
            <v>811272022597</v>
          </cell>
          <cell r="D270" t="str">
            <v>RON 90ml CONTESSA</v>
          </cell>
          <cell r="E270">
            <v>96</v>
          </cell>
          <cell r="F270" t="str">
            <v>BEBIDAS</v>
          </cell>
          <cell r="G270" t="str">
            <v>BEBIDAS</v>
          </cell>
          <cell r="H270" t="str">
            <v>BEBIDAS C/ ALCOHOL</v>
          </cell>
          <cell r="I270" t="str">
            <v>DESTILADOS</v>
          </cell>
          <cell r="J270" t="str">
            <v>RON</v>
          </cell>
          <cell r="K270" t="str">
            <v>CONTESSA</v>
          </cell>
          <cell r="L270">
            <v>114</v>
          </cell>
          <cell r="M270" t="str">
            <v>APOLO IMPORT S.A. 2 - TRENTINO (114)</v>
          </cell>
          <cell r="N270">
            <v>7</v>
          </cell>
          <cell r="O270">
            <v>18</v>
          </cell>
          <cell r="P270">
            <v>67</v>
          </cell>
          <cell r="Q270">
            <v>58</v>
          </cell>
          <cell r="R270">
            <v>1</v>
          </cell>
          <cell r="S270">
            <v>14</v>
          </cell>
          <cell r="T270">
            <v>12</v>
          </cell>
          <cell r="U270">
            <v>13</v>
          </cell>
          <cell r="V270">
            <v>10</v>
          </cell>
          <cell r="W270">
            <v>15</v>
          </cell>
          <cell r="X270">
            <v>16</v>
          </cell>
          <cell r="Y270">
            <v>23</v>
          </cell>
          <cell r="Z270">
            <v>5</v>
          </cell>
          <cell r="AA270">
            <v>17</v>
          </cell>
          <cell r="AB270">
            <v>10</v>
          </cell>
          <cell r="AC270">
            <v>6</v>
          </cell>
          <cell r="AD270">
            <v>13</v>
          </cell>
          <cell r="AE270">
            <v>16</v>
          </cell>
          <cell r="AF270">
            <v>7</v>
          </cell>
          <cell r="AG270">
            <v>7</v>
          </cell>
          <cell r="AH270">
            <v>1</v>
          </cell>
          <cell r="AI270">
            <v>6</v>
          </cell>
          <cell r="AJ270">
            <v>0</v>
          </cell>
          <cell r="AK270">
            <v>53</v>
          </cell>
          <cell r="AL270">
            <v>3</v>
          </cell>
          <cell r="AM270">
            <v>19</v>
          </cell>
          <cell r="AN270">
            <v>15</v>
          </cell>
          <cell r="AO270">
            <v>32</v>
          </cell>
          <cell r="AP270" t="str">
            <v>Q</v>
          </cell>
          <cell r="AQ270">
            <v>122.30769230769229</v>
          </cell>
          <cell r="AR270">
            <v>3.9130434782608696</v>
          </cell>
          <cell r="AS270">
            <v>95</v>
          </cell>
          <cell r="AT270">
            <v>64.285714285714278</v>
          </cell>
          <cell r="AU270">
            <v>160</v>
          </cell>
          <cell r="AV270">
            <v>3950.0000100000002</v>
          </cell>
          <cell r="AW270">
            <v>3949.9998999999998</v>
          </cell>
          <cell r="AX270">
            <v>4550</v>
          </cell>
          <cell r="AY270">
            <v>0.15189873126101583</v>
          </cell>
          <cell r="AZ270">
            <v>0.13186812967032963</v>
          </cell>
          <cell r="BA270">
            <v>4350</v>
          </cell>
          <cell r="BB270">
            <v>6</v>
          </cell>
          <cell r="BC270">
            <v>0.10126581999679529</v>
          </cell>
          <cell r="BD270">
            <v>9.1954020689655122E-2</v>
          </cell>
          <cell r="BE270">
            <v>4250</v>
          </cell>
          <cell r="BF270">
            <v>12</v>
          </cell>
          <cell r="BG270">
            <v>7.5949364364685135E-2</v>
          </cell>
          <cell r="BH270">
            <v>7.0588232941176429E-2</v>
          </cell>
        </row>
        <row r="271">
          <cell r="B271" t="str">
            <v>39482</v>
          </cell>
          <cell r="C271" t="str">
            <v>811272022610</v>
          </cell>
          <cell r="D271" t="str">
            <v>RON BLANCO 180ml CONTESSA</v>
          </cell>
          <cell r="E271">
            <v>48</v>
          </cell>
          <cell r="F271" t="str">
            <v>BEBIDAS</v>
          </cell>
          <cell r="G271" t="str">
            <v>BEBIDAS</v>
          </cell>
          <cell r="H271" t="str">
            <v>BEBIDAS C/ ALCOHOL</v>
          </cell>
          <cell r="I271" t="str">
            <v>DESTILADOS</v>
          </cell>
          <cell r="J271" t="str">
            <v>RON</v>
          </cell>
          <cell r="K271" t="str">
            <v>CONTESSA</v>
          </cell>
          <cell r="L271">
            <v>114</v>
          </cell>
          <cell r="M271" t="str">
            <v>APOLO IMPORT S.A. 2 - TRENTINO (114)</v>
          </cell>
          <cell r="N271">
            <v>2</v>
          </cell>
          <cell r="O271">
            <v>0</v>
          </cell>
          <cell r="P271">
            <v>4</v>
          </cell>
          <cell r="Q271">
            <v>2</v>
          </cell>
          <cell r="R271">
            <v>3</v>
          </cell>
          <cell r="S271">
            <v>0</v>
          </cell>
          <cell r="T271">
            <v>1</v>
          </cell>
          <cell r="U271">
            <v>2</v>
          </cell>
          <cell r="V271">
            <v>0</v>
          </cell>
          <cell r="W271">
            <v>1</v>
          </cell>
          <cell r="X271">
            <v>0</v>
          </cell>
          <cell r="Y271">
            <v>1</v>
          </cell>
          <cell r="Z271">
            <v>2</v>
          </cell>
          <cell r="AA271">
            <v>1</v>
          </cell>
          <cell r="AB271">
            <v>1</v>
          </cell>
          <cell r="AC271">
            <v>2</v>
          </cell>
          <cell r="AD271">
            <v>0</v>
          </cell>
          <cell r="AE271">
            <v>1</v>
          </cell>
          <cell r="AF271">
            <v>2</v>
          </cell>
          <cell r="AG271">
            <v>2</v>
          </cell>
          <cell r="AH271">
            <v>0</v>
          </cell>
          <cell r="AI271">
            <v>0</v>
          </cell>
          <cell r="AJ271">
            <v>40</v>
          </cell>
          <cell r="AK271">
            <v>41</v>
          </cell>
          <cell r="AL271">
            <v>22</v>
          </cell>
          <cell r="AM271">
            <v>19</v>
          </cell>
          <cell r="AN271">
            <v>17</v>
          </cell>
          <cell r="AO271">
            <v>12</v>
          </cell>
          <cell r="AP271">
            <v>600</v>
          </cell>
          <cell r="AQ271">
            <v>615</v>
          </cell>
          <cell r="AR271">
            <v>660</v>
          </cell>
          <cell r="AS271">
            <v>285</v>
          </cell>
          <cell r="AT271">
            <v>255</v>
          </cell>
          <cell r="AU271" t="str">
            <v>SV</v>
          </cell>
          <cell r="AV271">
            <v>7725.0000300000002</v>
          </cell>
          <cell r="AW271">
            <v>7724.9997000000003</v>
          </cell>
          <cell r="AX271">
            <v>8900</v>
          </cell>
          <cell r="AY271">
            <v>0.15210355539636167</v>
          </cell>
          <cell r="AZ271">
            <v>0.13202246853932584</v>
          </cell>
          <cell r="BA271">
            <v>8750</v>
          </cell>
          <cell r="BB271">
            <v>6</v>
          </cell>
          <cell r="BC271">
            <v>0.13268607974361402</v>
          </cell>
          <cell r="BD271">
            <v>0.11714285371428569</v>
          </cell>
          <cell r="BE271">
            <v>8250</v>
          </cell>
          <cell r="BF271">
            <v>12</v>
          </cell>
          <cell r="BG271">
            <v>6.7961160901121698E-2</v>
          </cell>
          <cell r="BH271">
            <v>6.3636359999999975E-2</v>
          </cell>
        </row>
        <row r="272">
          <cell r="B272" t="str">
            <v>39484</v>
          </cell>
          <cell r="C272" t="str">
            <v>811272022603</v>
          </cell>
          <cell r="D272" t="str">
            <v>RON BLANCO 375ml CONTESSA</v>
          </cell>
          <cell r="E272">
            <v>24</v>
          </cell>
          <cell r="F272" t="str">
            <v>BEBIDAS</v>
          </cell>
          <cell r="G272" t="str">
            <v>BEBIDAS</v>
          </cell>
          <cell r="H272" t="str">
            <v>BEBIDAS C/ ALCOHOL</v>
          </cell>
          <cell r="I272" t="str">
            <v>DESTILADOS</v>
          </cell>
          <cell r="J272" t="str">
            <v>RON</v>
          </cell>
          <cell r="K272" t="str">
            <v>CONTESSA</v>
          </cell>
          <cell r="L272">
            <v>114</v>
          </cell>
          <cell r="M272" t="str">
            <v>APOLO IMPORT S.A. 2 - TRENTINO (114)</v>
          </cell>
          <cell r="N272">
            <v>0</v>
          </cell>
          <cell r="O272">
            <v>0</v>
          </cell>
          <cell r="P272">
            <v>0</v>
          </cell>
          <cell r="Q272">
            <v>0</v>
          </cell>
          <cell r="R272">
            <v>1</v>
          </cell>
          <cell r="S272">
            <v>1</v>
          </cell>
          <cell r="T272">
            <v>1</v>
          </cell>
          <cell r="U272">
            <v>1</v>
          </cell>
          <cell r="V272">
            <v>1</v>
          </cell>
          <cell r="W272">
            <v>1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24</v>
          </cell>
          <cell r="AK272">
            <v>21</v>
          </cell>
          <cell r="AL272">
            <v>10</v>
          </cell>
          <cell r="AM272">
            <v>12</v>
          </cell>
          <cell r="AN272">
            <v>12</v>
          </cell>
          <cell r="AO272">
            <v>12</v>
          </cell>
          <cell r="AP272" t="str">
            <v>SV</v>
          </cell>
          <cell r="AQ272">
            <v>630</v>
          </cell>
          <cell r="AR272" t="str">
            <v>SV</v>
          </cell>
          <cell r="AS272" t="str">
            <v>SV</v>
          </cell>
          <cell r="AT272" t="str">
            <v>SV</v>
          </cell>
          <cell r="AU272" t="str">
            <v>SV</v>
          </cell>
          <cell r="AV272">
            <v>15549.999959999999</v>
          </cell>
          <cell r="AW272">
            <v>15549.999739999999</v>
          </cell>
          <cell r="AX272">
            <v>17900</v>
          </cell>
          <cell r="AY272">
            <v>0.15112540489035475</v>
          </cell>
          <cell r="AZ272">
            <v>0.13128491843575424</v>
          </cell>
          <cell r="BA272">
            <v>17500</v>
          </cell>
          <cell r="BB272">
            <v>3</v>
          </cell>
          <cell r="BC272">
            <v>0.12540193215537476</v>
          </cell>
          <cell r="BD272">
            <v>0.11142857371428576</v>
          </cell>
          <cell r="BE272">
            <v>16900</v>
          </cell>
          <cell r="BF272">
            <v>6</v>
          </cell>
          <cell r="BG272">
            <v>8.6816723052904887E-2</v>
          </cell>
          <cell r="BH272">
            <v>7.9881659171597674E-2</v>
          </cell>
        </row>
        <row r="273">
          <cell r="B273" t="str">
            <v>39483</v>
          </cell>
          <cell r="C273" t="str">
            <v>8902147012729</v>
          </cell>
          <cell r="D273" t="str">
            <v>RON BLANCO 750ml CONTESSA</v>
          </cell>
          <cell r="E273">
            <v>12</v>
          </cell>
          <cell r="F273" t="str">
            <v>BEBIDAS</v>
          </cell>
          <cell r="G273" t="str">
            <v>BEBIDAS</v>
          </cell>
          <cell r="H273" t="str">
            <v>BEBIDAS C/ ALCOHOL</v>
          </cell>
          <cell r="I273" t="str">
            <v>DESTILADOS</v>
          </cell>
          <cell r="J273" t="str">
            <v>RON</v>
          </cell>
          <cell r="K273" t="str">
            <v>CONTESSA</v>
          </cell>
          <cell r="L273">
            <v>114</v>
          </cell>
          <cell r="M273" t="str">
            <v>APOLO IMPORT S.A. 2 - TRENTINO (114)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R273">
            <v>1</v>
          </cell>
          <cell r="S273">
            <v>0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0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12</v>
          </cell>
          <cell r="AK273">
            <v>11</v>
          </cell>
          <cell r="AL273">
            <v>6</v>
          </cell>
          <cell r="AM273">
            <v>6</v>
          </cell>
          <cell r="AN273">
            <v>12</v>
          </cell>
          <cell r="AO273">
            <v>36</v>
          </cell>
          <cell r="AP273" t="str">
            <v>SV</v>
          </cell>
          <cell r="AQ273" t="str">
            <v>SV</v>
          </cell>
          <cell r="AR273" t="str">
            <v>SV</v>
          </cell>
          <cell r="AS273" t="str">
            <v>SV</v>
          </cell>
          <cell r="AT273" t="str">
            <v>SV</v>
          </cell>
          <cell r="AU273" t="str">
            <v>SV</v>
          </cell>
          <cell r="AV273">
            <v>31719.999960000001</v>
          </cell>
          <cell r="AW273">
            <v>31719.999739999999</v>
          </cell>
          <cell r="AX273">
            <v>36500</v>
          </cell>
          <cell r="AY273">
            <v>0.15069357017741924</v>
          </cell>
          <cell r="AZ273">
            <v>0.13095890520547943</v>
          </cell>
          <cell r="BA273">
            <v>35900</v>
          </cell>
          <cell r="BB273">
            <v>3</v>
          </cell>
          <cell r="BC273">
            <v>0.13177805943477683</v>
          </cell>
          <cell r="BD273">
            <v>0.11643454150417824</v>
          </cell>
          <cell r="BE273">
            <v>34500</v>
          </cell>
          <cell r="BF273">
            <v>6</v>
          </cell>
          <cell r="BG273">
            <v>8.7641867701944376E-2</v>
          </cell>
          <cell r="BH273">
            <v>8.0579711304347795E-2</v>
          </cell>
        </row>
        <row r="274">
          <cell r="B274" t="str">
            <v>39485</v>
          </cell>
          <cell r="C274" t="str">
            <v>811272022627</v>
          </cell>
          <cell r="D274" t="str">
            <v>RON BLANCO 90ml CONTESSA</v>
          </cell>
          <cell r="E274">
            <v>96</v>
          </cell>
          <cell r="F274" t="str">
            <v>BEBIDAS</v>
          </cell>
          <cell r="G274" t="str">
            <v>BEBIDAS</v>
          </cell>
          <cell r="H274" t="str">
            <v>BEBIDAS C/ ALCOHOL</v>
          </cell>
          <cell r="I274" t="str">
            <v>DESTILADOS</v>
          </cell>
          <cell r="J274" t="str">
            <v>RON</v>
          </cell>
          <cell r="K274" t="str">
            <v>CONTESSA</v>
          </cell>
          <cell r="L274">
            <v>114</v>
          </cell>
          <cell r="M274" t="str">
            <v>APOLO IMPORT S.A. 2 - TRENTINO (114)</v>
          </cell>
          <cell r="N274">
            <v>10</v>
          </cell>
          <cell r="O274">
            <v>12</v>
          </cell>
          <cell r="P274">
            <v>21</v>
          </cell>
          <cell r="Q274">
            <v>15</v>
          </cell>
          <cell r="R274">
            <v>10</v>
          </cell>
          <cell r="S274">
            <v>5</v>
          </cell>
          <cell r="T274">
            <v>10</v>
          </cell>
          <cell r="U274">
            <v>12</v>
          </cell>
          <cell r="V274">
            <v>7</v>
          </cell>
          <cell r="W274">
            <v>12</v>
          </cell>
          <cell r="X274">
            <v>10</v>
          </cell>
          <cell r="Y274">
            <v>14</v>
          </cell>
          <cell r="Z274">
            <v>4</v>
          </cell>
          <cell r="AA274">
            <v>3</v>
          </cell>
          <cell r="AB274">
            <v>7</v>
          </cell>
          <cell r="AC274">
            <v>6</v>
          </cell>
          <cell r="AD274">
            <v>9</v>
          </cell>
          <cell r="AE274">
            <v>17</v>
          </cell>
          <cell r="AF274">
            <v>20</v>
          </cell>
          <cell r="AG274">
            <v>21</v>
          </cell>
          <cell r="AH274">
            <v>3</v>
          </cell>
          <cell r="AI274">
            <v>4</v>
          </cell>
          <cell r="AJ274">
            <v>44</v>
          </cell>
          <cell r="AK274">
            <v>48</v>
          </cell>
          <cell r="AL274">
            <v>19</v>
          </cell>
          <cell r="AM274">
            <v>30</v>
          </cell>
          <cell r="AN274">
            <v>15</v>
          </cell>
          <cell r="AO274">
            <v>69</v>
          </cell>
          <cell r="AP274">
            <v>88</v>
          </cell>
          <cell r="AQ274">
            <v>120</v>
          </cell>
          <cell r="AR274">
            <v>40.714285714285715</v>
          </cell>
          <cell r="AS274">
            <v>150</v>
          </cell>
          <cell r="AT274">
            <v>21.428571428571431</v>
          </cell>
          <cell r="AU274">
            <v>517.5</v>
          </cell>
          <cell r="AV274">
            <v>3950.0000100000002</v>
          </cell>
          <cell r="AW274">
            <v>3949.9997899999998</v>
          </cell>
          <cell r="AX274">
            <v>4550</v>
          </cell>
          <cell r="AY274">
            <v>0.15189873126101583</v>
          </cell>
          <cell r="AZ274">
            <v>0.13186812967032963</v>
          </cell>
          <cell r="BA274">
            <v>4350</v>
          </cell>
          <cell r="BB274">
            <v>6</v>
          </cell>
          <cell r="BC274">
            <v>0.10126581999679529</v>
          </cell>
          <cell r="BD274">
            <v>9.1954020689655122E-2</v>
          </cell>
          <cell r="BE274">
            <v>4250</v>
          </cell>
          <cell r="BF274">
            <v>12</v>
          </cell>
          <cell r="BG274">
            <v>7.5949364364685135E-2</v>
          </cell>
          <cell r="BH274">
            <v>7.0588232941176429E-2</v>
          </cell>
        </row>
        <row r="275">
          <cell r="B275" t="str">
            <v>8464</v>
          </cell>
          <cell r="C275" t="str">
            <v>7501035042322</v>
          </cell>
          <cell r="D275" t="str">
            <v>TEQUILA BLANCO 750ml JOSE CUERVO</v>
          </cell>
          <cell r="E275">
            <v>12</v>
          </cell>
          <cell r="F275" t="str">
            <v>BEBIDAS</v>
          </cell>
          <cell r="G275" t="str">
            <v>BEBIDAS</v>
          </cell>
          <cell r="H275" t="str">
            <v>BEBIDAS C/ ALCOHOL</v>
          </cell>
          <cell r="I275" t="str">
            <v>DESTILADOS</v>
          </cell>
          <cell r="J275" t="str">
            <v>TEQUILA</v>
          </cell>
          <cell r="K275" t="str">
            <v>JOSE CUERVO</v>
          </cell>
          <cell r="L275">
            <v>27</v>
          </cell>
          <cell r="M275" t="str">
            <v>A.J. S.A. CALIDAD ANTE TODO (27)</v>
          </cell>
          <cell r="N275">
            <v>2</v>
          </cell>
          <cell r="O275">
            <v>5</v>
          </cell>
          <cell r="P275">
            <v>5</v>
          </cell>
          <cell r="Q275">
            <v>4</v>
          </cell>
          <cell r="R275">
            <v>2</v>
          </cell>
          <cell r="S275">
            <v>3</v>
          </cell>
          <cell r="T275">
            <v>0</v>
          </cell>
          <cell r="U275">
            <v>0</v>
          </cell>
          <cell r="V275">
            <v>1</v>
          </cell>
          <cell r="W275">
            <v>1</v>
          </cell>
          <cell r="X275">
            <v>1</v>
          </cell>
          <cell r="Y275">
            <v>0</v>
          </cell>
          <cell r="Z275">
            <v>1</v>
          </cell>
          <cell r="AA275">
            <v>2</v>
          </cell>
          <cell r="AB275">
            <v>1</v>
          </cell>
          <cell r="AC275">
            <v>2</v>
          </cell>
          <cell r="AD275">
            <v>4</v>
          </cell>
          <cell r="AE275">
            <v>2</v>
          </cell>
          <cell r="AF275">
            <v>0</v>
          </cell>
          <cell r="AG275">
            <v>1</v>
          </cell>
          <cell r="AH275">
            <v>0</v>
          </cell>
          <cell r="AI275">
            <v>0</v>
          </cell>
          <cell r="AJ275">
            <v>0</v>
          </cell>
          <cell r="AK275">
            <v>5</v>
          </cell>
          <cell r="AL275">
            <v>20</v>
          </cell>
          <cell r="AM275">
            <v>4</v>
          </cell>
          <cell r="AN275">
            <v>0</v>
          </cell>
          <cell r="AO275">
            <v>6</v>
          </cell>
          <cell r="AP275" t="str">
            <v>Q</v>
          </cell>
          <cell r="AQ275" t="str">
            <v>SV</v>
          </cell>
          <cell r="AR275" t="str">
            <v>SV</v>
          </cell>
          <cell r="AS275">
            <v>60</v>
          </cell>
          <cell r="AT275" t="str">
            <v>Q</v>
          </cell>
          <cell r="AU275" t="str">
            <v>SV</v>
          </cell>
          <cell r="AV275">
            <v>78850</v>
          </cell>
          <cell r="AW275">
            <v>78710.897320000004</v>
          </cell>
          <cell r="AX275">
            <v>89900</v>
          </cell>
          <cell r="AY275">
            <v>0.14013950538998099</v>
          </cell>
          <cell r="AZ275">
            <v>0.12291434927697442</v>
          </cell>
          <cell r="BA275">
            <v>87900</v>
          </cell>
          <cell r="BB275">
            <v>3</v>
          </cell>
          <cell r="BC275">
            <v>0.11477488902980348</v>
          </cell>
          <cell r="BD275">
            <v>0.10295790671217292</v>
          </cell>
          <cell r="BE275">
            <v>84900</v>
          </cell>
          <cell r="BF275">
            <v>6</v>
          </cell>
          <cell r="BG275">
            <v>7.6727964489537115E-2</v>
          </cell>
          <cell r="BH275">
            <v>7.1260306242638405E-2</v>
          </cell>
        </row>
        <row r="276">
          <cell r="B276" t="str">
            <v>25930</v>
          </cell>
          <cell r="C276" t="str">
            <v>7501035011250</v>
          </cell>
          <cell r="D276" t="str">
            <v>TEQUILA ESPECIAL CALA 750ml JOSE CUERVO</v>
          </cell>
          <cell r="E276">
            <v>1</v>
          </cell>
          <cell r="F276" t="str">
            <v>BEBIDAS</v>
          </cell>
          <cell r="G276" t="str">
            <v>BEBIDAS</v>
          </cell>
          <cell r="H276" t="str">
            <v>BEBIDAS C/ ALCOHOL</v>
          </cell>
          <cell r="I276" t="str">
            <v>DESTILADOS</v>
          </cell>
          <cell r="J276" t="str">
            <v>TEQUILA</v>
          </cell>
          <cell r="K276" t="str">
            <v>JOSE CUERVO</v>
          </cell>
          <cell r="L276">
            <v>27</v>
          </cell>
          <cell r="M276" t="str">
            <v>A.J. S.A. CALIDAD ANTE TODO (27)</v>
          </cell>
          <cell r="N276">
            <v>0</v>
          </cell>
          <cell r="O276">
            <v>1</v>
          </cell>
          <cell r="P276">
            <v>1</v>
          </cell>
          <cell r="Q276">
            <v>2</v>
          </cell>
          <cell r="R276">
            <v>0</v>
          </cell>
          <cell r="S276">
            <v>0</v>
          </cell>
          <cell r="T276">
            <v>1</v>
          </cell>
          <cell r="U276">
            <v>1</v>
          </cell>
          <cell r="V276">
            <v>5</v>
          </cell>
          <cell r="W276">
            <v>1</v>
          </cell>
          <cell r="X276">
            <v>5</v>
          </cell>
          <cell r="Y276">
            <v>4</v>
          </cell>
          <cell r="Z276">
            <v>0</v>
          </cell>
          <cell r="AA276">
            <v>1</v>
          </cell>
          <cell r="AB276">
            <v>2</v>
          </cell>
          <cell r="AC276">
            <v>5</v>
          </cell>
          <cell r="AD276">
            <v>1</v>
          </cell>
          <cell r="AE276">
            <v>1</v>
          </cell>
          <cell r="AF276">
            <v>0</v>
          </cell>
          <cell r="AG276">
            <v>2</v>
          </cell>
          <cell r="AH276">
            <v>0</v>
          </cell>
          <cell r="AI276">
            <v>1</v>
          </cell>
          <cell r="AJ276">
            <v>5</v>
          </cell>
          <cell r="AK276">
            <v>2.0009999999999999</v>
          </cell>
          <cell r="AL276">
            <v>0</v>
          </cell>
          <cell r="AM276">
            <v>0</v>
          </cell>
          <cell r="AN276">
            <v>5</v>
          </cell>
          <cell r="AO276">
            <v>3</v>
          </cell>
          <cell r="AP276">
            <v>75</v>
          </cell>
          <cell r="AQ276">
            <v>60.029999999999994</v>
          </cell>
          <cell r="AR276" t="str">
            <v>Q</v>
          </cell>
          <cell r="AS276" t="str">
            <v>Q</v>
          </cell>
          <cell r="AT276">
            <v>75</v>
          </cell>
          <cell r="AU276">
            <v>90</v>
          </cell>
          <cell r="AV276">
            <v>78850</v>
          </cell>
          <cell r="AW276">
            <v>78238.003360000002</v>
          </cell>
          <cell r="AX276">
            <v>89900</v>
          </cell>
          <cell r="AY276">
            <v>0.14013950538998099</v>
          </cell>
          <cell r="AZ276">
            <v>0.12291434927697442</v>
          </cell>
          <cell r="BA276">
            <v>87900</v>
          </cell>
          <cell r="BB276">
            <v>3</v>
          </cell>
          <cell r="BC276">
            <v>0.11477488902980348</v>
          </cell>
          <cell r="BD276">
            <v>0.10295790671217292</v>
          </cell>
          <cell r="BE276">
            <v>84900</v>
          </cell>
          <cell r="BF276">
            <v>6</v>
          </cell>
          <cell r="BG276">
            <v>7.6727964489537115E-2</v>
          </cell>
          <cell r="BH276">
            <v>7.1260306242638405E-2</v>
          </cell>
        </row>
        <row r="277">
          <cell r="B277" t="str">
            <v>8448</v>
          </cell>
          <cell r="C277" t="str">
            <v>7501035010109</v>
          </cell>
          <cell r="D277" t="str">
            <v>TEQUILA GOLD 750ml JOSE CUERVO</v>
          </cell>
          <cell r="E277">
            <v>12</v>
          </cell>
          <cell r="F277" t="str">
            <v>BEBIDAS</v>
          </cell>
          <cell r="G277" t="str">
            <v>BEBIDAS</v>
          </cell>
          <cell r="H277" t="str">
            <v>BEBIDAS C/ ALCOHOL</v>
          </cell>
          <cell r="I277" t="str">
            <v>DESTILADOS</v>
          </cell>
          <cell r="J277" t="str">
            <v>TEQUILA</v>
          </cell>
          <cell r="K277" t="str">
            <v>JOSE CUERVO</v>
          </cell>
          <cell r="L277">
            <v>27</v>
          </cell>
          <cell r="M277" t="str">
            <v>A.J. S.A. CALIDAD ANTE TODO (27)</v>
          </cell>
          <cell r="N277">
            <v>3</v>
          </cell>
          <cell r="O277">
            <v>4</v>
          </cell>
          <cell r="P277">
            <v>4</v>
          </cell>
          <cell r="Q277">
            <v>4</v>
          </cell>
          <cell r="R277">
            <v>7</v>
          </cell>
          <cell r="S277">
            <v>5</v>
          </cell>
          <cell r="T277">
            <v>2</v>
          </cell>
          <cell r="U277">
            <v>4</v>
          </cell>
          <cell r="V277">
            <v>3</v>
          </cell>
          <cell r="W277">
            <v>0</v>
          </cell>
          <cell r="X277">
            <v>0</v>
          </cell>
          <cell r="Y277">
            <v>0</v>
          </cell>
          <cell r="Z277">
            <v>2</v>
          </cell>
          <cell r="AA277">
            <v>0</v>
          </cell>
          <cell r="AB277">
            <v>4</v>
          </cell>
          <cell r="AC277">
            <v>3</v>
          </cell>
          <cell r="AD277">
            <v>0</v>
          </cell>
          <cell r="AE277">
            <v>1</v>
          </cell>
          <cell r="AF277">
            <v>1</v>
          </cell>
          <cell r="AG277">
            <v>5</v>
          </cell>
          <cell r="AH277">
            <v>0</v>
          </cell>
          <cell r="AI277">
            <v>0</v>
          </cell>
          <cell r="AJ277">
            <v>6</v>
          </cell>
          <cell r="AK277">
            <v>5</v>
          </cell>
          <cell r="AL277">
            <v>6</v>
          </cell>
          <cell r="AM277">
            <v>5</v>
          </cell>
          <cell r="AN277">
            <v>6</v>
          </cell>
          <cell r="AO277">
            <v>6</v>
          </cell>
          <cell r="AP277">
            <v>45</v>
          </cell>
          <cell r="AQ277">
            <v>37.5</v>
          </cell>
          <cell r="AR277" t="str">
            <v>SV</v>
          </cell>
          <cell r="AS277">
            <v>50</v>
          </cell>
          <cell r="AT277">
            <v>36</v>
          </cell>
          <cell r="AU277" t="str">
            <v>SV</v>
          </cell>
          <cell r="AV277">
            <v>78850</v>
          </cell>
          <cell r="AW277">
            <v>78684.422189999997</v>
          </cell>
          <cell r="AX277">
            <v>89900</v>
          </cell>
          <cell r="AY277">
            <v>0.14013950538998099</v>
          </cell>
          <cell r="AZ277">
            <v>0.12291434927697442</v>
          </cell>
          <cell r="BA277">
            <v>87900</v>
          </cell>
          <cell r="BB277">
            <v>3</v>
          </cell>
          <cell r="BC277">
            <v>0.11477488902980348</v>
          </cell>
          <cell r="BD277">
            <v>0.10295790671217292</v>
          </cell>
          <cell r="BE277">
            <v>84900</v>
          </cell>
          <cell r="BF277">
            <v>6</v>
          </cell>
          <cell r="BG277">
            <v>7.6727964489537115E-2</v>
          </cell>
          <cell r="BH277">
            <v>7.1260306242638405E-2</v>
          </cell>
        </row>
        <row r="278">
          <cell r="B278" t="str">
            <v>22291</v>
          </cell>
          <cell r="C278" t="str">
            <v>8410837720095</v>
          </cell>
          <cell r="D278" t="str">
            <v>TEQUILA 700ml RANCHITOS</v>
          </cell>
          <cell r="E278">
            <v>12</v>
          </cell>
          <cell r="F278" t="str">
            <v>BEBIDAS</v>
          </cell>
          <cell r="G278" t="str">
            <v>BEBIDAS</v>
          </cell>
          <cell r="H278" t="str">
            <v>BEBIDAS C/ ALCOHOL</v>
          </cell>
          <cell r="I278" t="str">
            <v>DESTILADOS</v>
          </cell>
          <cell r="J278" t="str">
            <v>TEQUILA</v>
          </cell>
          <cell r="K278" t="str">
            <v>RANCHITOS</v>
          </cell>
          <cell r="L278">
            <v>516</v>
          </cell>
          <cell r="M278" t="str">
            <v>MANNAH S.R.L. (516)</v>
          </cell>
          <cell r="N278">
            <v>1</v>
          </cell>
          <cell r="O278">
            <v>1</v>
          </cell>
          <cell r="P278">
            <v>0</v>
          </cell>
          <cell r="Q278">
            <v>1</v>
          </cell>
          <cell r="R278">
            <v>1</v>
          </cell>
          <cell r="S278">
            <v>3</v>
          </cell>
          <cell r="T278">
            <v>2</v>
          </cell>
          <cell r="U278">
            <v>0</v>
          </cell>
          <cell r="V278">
            <v>1</v>
          </cell>
          <cell r="W278">
            <v>3</v>
          </cell>
          <cell r="X278">
            <v>1</v>
          </cell>
          <cell r="Y278">
            <v>1</v>
          </cell>
          <cell r="Z278">
            <v>3</v>
          </cell>
          <cell r="AA278">
            <v>1</v>
          </cell>
          <cell r="AB278">
            <v>0</v>
          </cell>
          <cell r="AC278">
            <v>1</v>
          </cell>
          <cell r="AD278">
            <v>1</v>
          </cell>
          <cell r="AE278">
            <v>2</v>
          </cell>
          <cell r="AF278">
            <v>1</v>
          </cell>
          <cell r="AG278">
            <v>2</v>
          </cell>
          <cell r="AH278">
            <v>0</v>
          </cell>
          <cell r="AI278">
            <v>0</v>
          </cell>
          <cell r="AJ278">
            <v>5</v>
          </cell>
          <cell r="AK278">
            <v>5</v>
          </cell>
          <cell r="AL278">
            <v>2</v>
          </cell>
          <cell r="AM278">
            <v>4</v>
          </cell>
          <cell r="AN278">
            <v>4</v>
          </cell>
          <cell r="AO278">
            <v>4</v>
          </cell>
          <cell r="AP278">
            <v>150</v>
          </cell>
          <cell r="AQ278" t="str">
            <v>SV</v>
          </cell>
          <cell r="AR278">
            <v>60</v>
          </cell>
          <cell r="AS278">
            <v>120</v>
          </cell>
          <cell r="AT278">
            <v>60</v>
          </cell>
          <cell r="AU278" t="str">
            <v>SV</v>
          </cell>
          <cell r="AV278">
            <v>82500</v>
          </cell>
          <cell r="AW278">
            <v>82415.028959999996</v>
          </cell>
          <cell r="AX278">
            <v>99900</v>
          </cell>
          <cell r="AY278">
            <v>0.21090909090909093</v>
          </cell>
          <cell r="AZ278">
            <v>0.17417417417417416</v>
          </cell>
          <cell r="BA278">
            <v>97900</v>
          </cell>
          <cell r="BB278">
            <v>3</v>
          </cell>
          <cell r="BC278">
            <v>0.18666666666666676</v>
          </cell>
          <cell r="BD278">
            <v>0.15730337078651685</v>
          </cell>
          <cell r="BE278">
            <v>94900</v>
          </cell>
          <cell r="BF278">
            <v>6</v>
          </cell>
          <cell r="BG278">
            <v>0.15030303030303038</v>
          </cell>
          <cell r="BH278">
            <v>0.13066385669125394</v>
          </cell>
        </row>
        <row r="279">
          <cell r="B279" t="str">
            <v>22288</v>
          </cell>
          <cell r="C279" t="str">
            <v>8410837722020</v>
          </cell>
          <cell r="D279" t="str">
            <v>TEQUILA SOMBRERO 700ml RANCHITOS</v>
          </cell>
          <cell r="E279">
            <v>12</v>
          </cell>
          <cell r="F279" t="str">
            <v>BEBIDAS</v>
          </cell>
          <cell r="G279" t="str">
            <v>BEBIDAS</v>
          </cell>
          <cell r="H279" t="str">
            <v>BEBIDAS C/ ALCOHOL</v>
          </cell>
          <cell r="I279" t="str">
            <v>DESTILADOS</v>
          </cell>
          <cell r="J279" t="str">
            <v>TEQUILA</v>
          </cell>
          <cell r="K279" t="str">
            <v>RANCHITOS</v>
          </cell>
          <cell r="L279">
            <v>516</v>
          </cell>
          <cell r="M279" t="str">
            <v>MANNAH S.R.L. (516)</v>
          </cell>
          <cell r="N279">
            <v>2</v>
          </cell>
          <cell r="O279">
            <v>0</v>
          </cell>
          <cell r="P279">
            <v>2</v>
          </cell>
          <cell r="Q279">
            <v>1</v>
          </cell>
          <cell r="R279">
            <v>2</v>
          </cell>
          <cell r="S279">
            <v>1</v>
          </cell>
          <cell r="T279">
            <v>0</v>
          </cell>
          <cell r="U279">
            <v>0</v>
          </cell>
          <cell r="V279">
            <v>0</v>
          </cell>
          <cell r="W279">
            <v>1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1</v>
          </cell>
          <cell r="AC279">
            <v>2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1</v>
          </cell>
          <cell r="AM279">
            <v>0</v>
          </cell>
          <cell r="AN279">
            <v>3</v>
          </cell>
          <cell r="AO279">
            <v>0</v>
          </cell>
          <cell r="AP279" t="str">
            <v>Q</v>
          </cell>
          <cell r="AQ279" t="str">
            <v>Q</v>
          </cell>
          <cell r="AR279" t="str">
            <v>SV</v>
          </cell>
          <cell r="AS279" t="str">
            <v>Q</v>
          </cell>
          <cell r="AT279" t="str">
            <v>SV</v>
          </cell>
          <cell r="AU279" t="str">
            <v>Q</v>
          </cell>
          <cell r="AV279">
            <v>75000.000020000007</v>
          </cell>
          <cell r="AW279">
            <v>74915.267349999995</v>
          </cell>
          <cell r="AX279">
            <v>89900</v>
          </cell>
          <cell r="AY279">
            <v>0.19866666634702201</v>
          </cell>
          <cell r="AZ279">
            <v>0.16573971056729692</v>
          </cell>
          <cell r="BA279">
            <v>87900</v>
          </cell>
          <cell r="BB279">
            <v>3</v>
          </cell>
          <cell r="BC279">
            <v>0.1719999996874666</v>
          </cell>
          <cell r="BD279">
            <v>0.14675767895335601</v>
          </cell>
          <cell r="BE279">
            <v>84900</v>
          </cell>
          <cell r="BF279">
            <v>6</v>
          </cell>
          <cell r="BG279">
            <v>0.13199999969813314</v>
          </cell>
          <cell r="BH279">
            <v>0.11660777361601876</v>
          </cell>
        </row>
        <row r="280">
          <cell r="B280" t="str">
            <v>22289</v>
          </cell>
          <cell r="C280" t="str">
            <v>3147699105597</v>
          </cell>
          <cell r="D280" t="str">
            <v>TEQUILA BLANCO 35% TISCAZ</v>
          </cell>
          <cell r="E280">
            <v>1</v>
          </cell>
          <cell r="F280" t="str">
            <v>BEBIDAS</v>
          </cell>
          <cell r="G280" t="str">
            <v>BEBIDAS</v>
          </cell>
          <cell r="H280" t="str">
            <v>BEBIDAS C/ ALCOHOL</v>
          </cell>
          <cell r="I280" t="str">
            <v>DESTILADOS</v>
          </cell>
          <cell r="J280" t="str">
            <v>TEQUILA</v>
          </cell>
          <cell r="K280" t="str">
            <v>TISCAZ</v>
          </cell>
          <cell r="L280">
            <v>516</v>
          </cell>
          <cell r="M280" t="str">
            <v>MANNAH S.R.L. (516)</v>
          </cell>
          <cell r="N280">
            <v>0</v>
          </cell>
          <cell r="O280">
            <v>0</v>
          </cell>
          <cell r="P280">
            <v>0</v>
          </cell>
          <cell r="Q280">
            <v>2</v>
          </cell>
          <cell r="R280">
            <v>0</v>
          </cell>
          <cell r="S280">
            <v>1</v>
          </cell>
          <cell r="T280">
            <v>1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1</v>
          </cell>
          <cell r="AC280">
            <v>1</v>
          </cell>
          <cell r="AD280">
            <v>2</v>
          </cell>
          <cell r="AE280">
            <v>2</v>
          </cell>
          <cell r="AF280">
            <v>4</v>
          </cell>
          <cell r="AG280">
            <v>4</v>
          </cell>
          <cell r="AH280">
            <v>0</v>
          </cell>
          <cell r="AI280">
            <v>0</v>
          </cell>
          <cell r="AJ280">
            <v>5</v>
          </cell>
          <cell r="AK280">
            <v>6</v>
          </cell>
          <cell r="AL280">
            <v>9</v>
          </cell>
          <cell r="AM280">
            <v>4</v>
          </cell>
          <cell r="AN280">
            <v>6</v>
          </cell>
          <cell r="AO280">
            <v>6</v>
          </cell>
          <cell r="AP280">
            <v>75</v>
          </cell>
          <cell r="AQ280" t="str">
            <v>SV</v>
          </cell>
          <cell r="AR280" t="str">
            <v>SV</v>
          </cell>
          <cell r="AS280">
            <v>120</v>
          </cell>
          <cell r="AT280">
            <v>45</v>
          </cell>
          <cell r="AU280" t="str">
            <v>SV</v>
          </cell>
          <cell r="AV280">
            <v>78750.000010000003</v>
          </cell>
          <cell r="AW280">
            <v>78638.163889999996</v>
          </cell>
          <cell r="AX280">
            <v>89900</v>
          </cell>
          <cell r="AY280">
            <v>0.14158730144233811</v>
          </cell>
          <cell r="AZ280">
            <v>0.12402669621801998</v>
          </cell>
          <cell r="BA280">
            <v>87900</v>
          </cell>
          <cell r="BB280">
            <v>3</v>
          </cell>
          <cell r="BC280">
            <v>0.11619047604873778</v>
          </cell>
          <cell r="BD280">
            <v>0.10409556302616606</v>
          </cell>
          <cell r="BE280">
            <v>84900</v>
          </cell>
          <cell r="BF280">
            <v>6</v>
          </cell>
          <cell r="BG280">
            <v>7.809523795833706E-2</v>
          </cell>
          <cell r="BH280">
            <v>7.2438162426383942E-2</v>
          </cell>
        </row>
        <row r="281">
          <cell r="B281" t="str">
            <v>24334</v>
          </cell>
          <cell r="C281" t="str">
            <v>618053333244</v>
          </cell>
          <cell r="D281" t="str">
            <v>TEQUILA REPOSADO 700ml SCORPION</v>
          </cell>
          <cell r="E281">
            <v>6</v>
          </cell>
          <cell r="F281" t="str">
            <v>BEBIDAS</v>
          </cell>
          <cell r="G281" t="str">
            <v>BEBIDAS</v>
          </cell>
          <cell r="H281" t="str">
            <v>BEBIDAS C/ ALCOHOL</v>
          </cell>
          <cell r="I281" t="str">
            <v>DESTILADOS</v>
          </cell>
          <cell r="J281" t="str">
            <v>TEQUILA</v>
          </cell>
          <cell r="K281" t="str">
            <v>SCORPION</v>
          </cell>
          <cell r="L281">
            <v>2490</v>
          </cell>
          <cell r="M281" t="str">
            <v>BENIN S.A.  (2490)</v>
          </cell>
          <cell r="N281">
            <v>0</v>
          </cell>
          <cell r="O281">
            <v>0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2</v>
          </cell>
          <cell r="AN281">
            <v>0</v>
          </cell>
          <cell r="AO281">
            <v>0</v>
          </cell>
          <cell r="AP281" t="str">
            <v>Q</v>
          </cell>
          <cell r="AQ281" t="str">
            <v>Q</v>
          </cell>
          <cell r="AR281" t="str">
            <v>Q</v>
          </cell>
          <cell r="AS281" t="str">
            <v>SV</v>
          </cell>
          <cell r="AT281" t="str">
            <v>Q</v>
          </cell>
          <cell r="AU281" t="str">
            <v>Q</v>
          </cell>
          <cell r="AV281">
            <v>350999.99999899999</v>
          </cell>
          <cell r="AW281">
            <v>236340.79414000001</v>
          </cell>
          <cell r="AX281">
            <v>454900</v>
          </cell>
          <cell r="AY281">
            <v>0.2960113960150883</v>
          </cell>
          <cell r="AZ281">
            <v>0.22840184656188176</v>
          </cell>
          <cell r="BA281">
            <v>439900</v>
          </cell>
          <cell r="BB281">
            <v>3</v>
          </cell>
          <cell r="BC281">
            <v>0.25327635327992382</v>
          </cell>
          <cell r="BD281">
            <v>0.20209138440781999</v>
          </cell>
          <cell r="BE281">
            <v>424900</v>
          </cell>
          <cell r="BF281">
            <v>6</v>
          </cell>
          <cell r="BG281">
            <v>0.21054131054475933</v>
          </cell>
          <cell r="BH281">
            <v>0.17392327606730998</v>
          </cell>
        </row>
        <row r="282">
          <cell r="B282" t="str">
            <v>24335</v>
          </cell>
          <cell r="C282" t="str">
            <v>618053333237</v>
          </cell>
          <cell r="D282" t="str">
            <v>TEQUILA SILVER 700ml SCORPION</v>
          </cell>
          <cell r="E282">
            <v>6</v>
          </cell>
          <cell r="F282" t="str">
            <v>BEBIDAS</v>
          </cell>
          <cell r="G282" t="str">
            <v>BEBIDAS</v>
          </cell>
          <cell r="H282" t="str">
            <v>BEBIDAS C/ ALCOHOL</v>
          </cell>
          <cell r="I282" t="str">
            <v>DESTILADOS</v>
          </cell>
          <cell r="J282" t="str">
            <v>TEQUILA</v>
          </cell>
          <cell r="K282" t="str">
            <v>SCORPION</v>
          </cell>
          <cell r="L282">
            <v>2490</v>
          </cell>
          <cell r="M282" t="str">
            <v>BENIN S.A.  (2490)</v>
          </cell>
          <cell r="N282">
            <v>0</v>
          </cell>
          <cell r="O282">
            <v>0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>
            <v>0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2</v>
          </cell>
          <cell r="AN282">
            <v>0</v>
          </cell>
          <cell r="AO282">
            <v>0</v>
          </cell>
          <cell r="AP282" t="str">
            <v>Q</v>
          </cell>
          <cell r="AQ282" t="str">
            <v>Q</v>
          </cell>
          <cell r="AR282" t="str">
            <v>Q</v>
          </cell>
          <cell r="AS282" t="str">
            <v>SV</v>
          </cell>
          <cell r="AT282" t="str">
            <v>Q</v>
          </cell>
          <cell r="AU282" t="str">
            <v>Q</v>
          </cell>
          <cell r="AV282">
            <v>299699.99999500002</v>
          </cell>
          <cell r="AW282">
            <v>153233.74539</v>
          </cell>
          <cell r="AX282">
            <v>389900</v>
          </cell>
          <cell r="AY282">
            <v>0.30096763432267215</v>
          </cell>
          <cell r="AZ282">
            <v>0.23134136959476784</v>
          </cell>
          <cell r="BA282">
            <v>379900</v>
          </cell>
          <cell r="BB282">
            <v>3</v>
          </cell>
          <cell r="BC282">
            <v>0.26760093428874865</v>
          </cell>
          <cell r="BD282">
            <v>0.21110818637799417</v>
          </cell>
          <cell r="BE282">
            <v>369900</v>
          </cell>
          <cell r="BF282">
            <v>6</v>
          </cell>
          <cell r="BG282">
            <v>0.23423423425482537</v>
          </cell>
          <cell r="BH282">
            <v>0.18978102191132734</v>
          </cell>
        </row>
        <row r="283">
          <cell r="B283" t="str">
            <v>34737</v>
          </cell>
          <cell r="C283" t="str">
            <v>07790950144918</v>
          </cell>
          <cell r="D283" t="str">
            <v>GIN LIMON 275ml DR LEMON</v>
          </cell>
          <cell r="E283">
            <v>12</v>
          </cell>
          <cell r="F283" t="str">
            <v>BEBIDAS</v>
          </cell>
          <cell r="G283" t="str">
            <v>BEBIDAS</v>
          </cell>
          <cell r="H283" t="str">
            <v>BEBIDAS C/ ALCOHOL</v>
          </cell>
          <cell r="I283" t="str">
            <v>GIN / PISCO</v>
          </cell>
          <cell r="J283" t="str">
            <v>GIN</v>
          </cell>
          <cell r="K283" t="str">
            <v>DR.LEMON</v>
          </cell>
          <cell r="L283">
            <v>66</v>
          </cell>
          <cell r="M283" t="str">
            <v>CODISA SA (66)</v>
          </cell>
          <cell r="N283">
            <v>0</v>
          </cell>
          <cell r="O283">
            <v>0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60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 t="str">
            <v>SV</v>
          </cell>
          <cell r="AQ283" t="str">
            <v>Q</v>
          </cell>
          <cell r="AR283" t="str">
            <v>Q</v>
          </cell>
          <cell r="AS283" t="str">
            <v>Q</v>
          </cell>
          <cell r="AT283" t="str">
            <v>Q</v>
          </cell>
          <cell r="AU283" t="str">
            <v>Q</v>
          </cell>
          <cell r="AV283">
            <v>5899.9999959999996</v>
          </cell>
          <cell r="AW283">
            <v>5899.99982</v>
          </cell>
          <cell r="AX283">
            <v>6750</v>
          </cell>
          <cell r="AY283">
            <v>0.14406779738580866</v>
          </cell>
          <cell r="AZ283">
            <v>0.12592592651851858</v>
          </cell>
          <cell r="BA283">
            <v>6500</v>
          </cell>
          <cell r="BB283">
            <v>6</v>
          </cell>
          <cell r="BC283">
            <v>0.1016949160011491</v>
          </cell>
          <cell r="BD283">
            <v>9.2307692923076987E-2</v>
          </cell>
          <cell r="BE283">
            <v>6250</v>
          </cell>
          <cell r="BF283">
            <v>12</v>
          </cell>
          <cell r="BG283">
            <v>5.932203461648955E-2</v>
          </cell>
          <cell r="BH283">
            <v>5.6000000640000068E-2</v>
          </cell>
        </row>
        <row r="284">
          <cell r="B284" t="str">
            <v>34738</v>
          </cell>
          <cell r="C284" t="str">
            <v>07790950144925</v>
          </cell>
          <cell r="D284" t="str">
            <v>GIN MOJITO 275ml DR LEMON</v>
          </cell>
          <cell r="E284">
            <v>12</v>
          </cell>
          <cell r="F284" t="str">
            <v>BEBIDAS</v>
          </cell>
          <cell r="G284" t="str">
            <v>BEBIDAS</v>
          </cell>
          <cell r="H284" t="str">
            <v>BEBIDAS C/ ALCOHOL</v>
          </cell>
          <cell r="I284" t="str">
            <v>GIN / PISCO</v>
          </cell>
          <cell r="J284" t="str">
            <v>GIN</v>
          </cell>
          <cell r="K284" t="str">
            <v>DR.LEMON</v>
          </cell>
          <cell r="L284">
            <v>66</v>
          </cell>
          <cell r="M284" t="str">
            <v>CODISA SA (66)</v>
          </cell>
          <cell r="N284">
            <v>0</v>
          </cell>
          <cell r="O284">
            <v>0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59</v>
          </cell>
          <cell r="AK284">
            <v>1</v>
          </cell>
          <cell r="AL284">
            <v>0</v>
          </cell>
          <cell r="AM284">
            <v>24</v>
          </cell>
          <cell r="AN284">
            <v>0</v>
          </cell>
          <cell r="AO284">
            <v>0</v>
          </cell>
          <cell r="AP284" t="str">
            <v>SV</v>
          </cell>
          <cell r="AQ284" t="str">
            <v>SV</v>
          </cell>
          <cell r="AR284" t="str">
            <v>Q</v>
          </cell>
          <cell r="AS284" t="str">
            <v>SV</v>
          </cell>
          <cell r="AT284" t="str">
            <v>Q</v>
          </cell>
          <cell r="AU284" t="str">
            <v>Q</v>
          </cell>
          <cell r="AV284">
            <v>5899.9999959999996</v>
          </cell>
          <cell r="AW284">
            <v>5899.9999299999999</v>
          </cell>
          <cell r="AX284">
            <v>6750</v>
          </cell>
          <cell r="AY284">
            <v>0.14406779738580866</v>
          </cell>
          <cell r="AZ284">
            <v>0.12592592651851858</v>
          </cell>
          <cell r="BA284">
            <v>6500</v>
          </cell>
          <cell r="BB284">
            <v>6</v>
          </cell>
          <cell r="BC284">
            <v>0.1016949160011491</v>
          </cell>
          <cell r="BD284">
            <v>9.2307692923076987E-2</v>
          </cell>
          <cell r="BE284">
            <v>6250</v>
          </cell>
          <cell r="BF284">
            <v>12</v>
          </cell>
          <cell r="BG284">
            <v>5.932203461648955E-2</v>
          </cell>
          <cell r="BH284">
            <v>5.6000000640000068E-2</v>
          </cell>
        </row>
        <row r="285">
          <cell r="B285" t="str">
            <v>31751</v>
          </cell>
          <cell r="C285" t="str">
            <v>7790950141757</v>
          </cell>
          <cell r="D285" t="str">
            <v>GIN TONIC 310ml DR LEMON</v>
          </cell>
          <cell r="E285">
            <v>12</v>
          </cell>
          <cell r="F285" t="str">
            <v>BEBIDAS</v>
          </cell>
          <cell r="G285" t="str">
            <v>BEBIDAS</v>
          </cell>
          <cell r="H285" t="str">
            <v>BEBIDAS C/ ALCOHOL</v>
          </cell>
          <cell r="I285" t="str">
            <v>GIN / PISCO</v>
          </cell>
          <cell r="J285" t="str">
            <v>GIN</v>
          </cell>
          <cell r="K285" t="str">
            <v>DR.LEMON</v>
          </cell>
          <cell r="L285">
            <v>66</v>
          </cell>
          <cell r="M285" t="str">
            <v>CODISA SA (66)</v>
          </cell>
          <cell r="N285">
            <v>333</v>
          </cell>
          <cell r="O285">
            <v>0</v>
          </cell>
          <cell r="P285">
            <v>0</v>
          </cell>
          <cell r="Q285">
            <v>0</v>
          </cell>
          <cell r="R285">
            <v>108</v>
          </cell>
          <cell r="S285">
            <v>0</v>
          </cell>
          <cell r="T285">
            <v>0</v>
          </cell>
          <cell r="U285">
            <v>0</v>
          </cell>
          <cell r="V285">
            <v>16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>
            <v>0</v>
          </cell>
          <cell r="AB285">
            <v>0</v>
          </cell>
          <cell r="AC285">
            <v>0</v>
          </cell>
          <cell r="AD285">
            <v>72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28</v>
          </cell>
          <cell r="AK285">
            <v>5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 t="str">
            <v>SV</v>
          </cell>
          <cell r="AQ285" t="str">
            <v>SV</v>
          </cell>
          <cell r="AR285" t="str">
            <v>Q</v>
          </cell>
          <cell r="AS285" t="str">
            <v>Q</v>
          </cell>
          <cell r="AT285" t="str">
            <v>Q</v>
          </cell>
          <cell r="AU285" t="str">
            <v>Q</v>
          </cell>
          <cell r="AV285">
            <v>5249.9999969999999</v>
          </cell>
          <cell r="AW285">
            <v>5249.9998100000003</v>
          </cell>
          <cell r="AX285">
            <v>5900</v>
          </cell>
          <cell r="AY285">
            <v>0.12380952445170079</v>
          </cell>
          <cell r="AZ285">
            <v>0.11016949203389832</v>
          </cell>
          <cell r="BA285">
            <v>5750</v>
          </cell>
          <cell r="BB285">
            <v>6</v>
          </cell>
          <cell r="BC285">
            <v>9.5238095863945604E-2</v>
          </cell>
          <cell r="BD285">
            <v>8.6956522260869584E-2</v>
          </cell>
          <cell r="BE285">
            <v>0</v>
          </cell>
          <cell r="BF285">
            <v>0</v>
          </cell>
          <cell r="BG285">
            <v>-1</v>
          </cell>
          <cell r="BH285">
            <v>0</v>
          </cell>
        </row>
        <row r="286">
          <cell r="B286" t="str">
            <v>36681</v>
          </cell>
          <cell r="C286" t="str">
            <v>7896547500201</v>
          </cell>
          <cell r="D286" t="str">
            <v>GIN TONICA 275ml COROTE</v>
          </cell>
          <cell r="E286">
            <v>12</v>
          </cell>
          <cell r="F286" t="str">
            <v>BEBIDAS</v>
          </cell>
          <cell r="G286" t="str">
            <v>BEBIDAS</v>
          </cell>
          <cell r="H286" t="str">
            <v>BEBIDAS C/ ALCOHOL</v>
          </cell>
          <cell r="I286" t="str">
            <v>GIN / PISCO</v>
          </cell>
          <cell r="J286" t="str">
            <v>GIN</v>
          </cell>
          <cell r="K286" t="str">
            <v>COROTE</v>
          </cell>
          <cell r="L286">
            <v>428</v>
          </cell>
          <cell r="M286" t="str">
            <v>BRUMADO S.A. (428)</v>
          </cell>
          <cell r="N286">
            <v>0</v>
          </cell>
          <cell r="O286">
            <v>0</v>
          </cell>
          <cell r="P286">
            <v>0</v>
          </cell>
          <cell r="Q286">
            <v>0</v>
          </cell>
          <cell r="R286">
            <v>3</v>
          </cell>
          <cell r="S286">
            <v>0</v>
          </cell>
          <cell r="T286">
            <v>2</v>
          </cell>
          <cell r="U286">
            <v>1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1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1</v>
          </cell>
          <cell r="AF286">
            <v>1</v>
          </cell>
          <cell r="AG286">
            <v>2</v>
          </cell>
          <cell r="AH286">
            <v>0</v>
          </cell>
          <cell r="AI286">
            <v>0</v>
          </cell>
          <cell r="AJ286">
            <v>6</v>
          </cell>
          <cell r="AK286">
            <v>8</v>
          </cell>
          <cell r="AL286">
            <v>10</v>
          </cell>
          <cell r="AM286">
            <v>8</v>
          </cell>
          <cell r="AN286">
            <v>13</v>
          </cell>
          <cell r="AO286">
            <v>6</v>
          </cell>
          <cell r="AP286" t="str">
            <v>SV</v>
          </cell>
          <cell r="AQ286">
            <v>240</v>
          </cell>
          <cell r="AR286" t="str">
            <v>SV</v>
          </cell>
          <cell r="AS286" t="str">
            <v>SV</v>
          </cell>
          <cell r="AT286">
            <v>195</v>
          </cell>
          <cell r="AU286" t="str">
            <v>SV</v>
          </cell>
          <cell r="AV286">
            <v>5800.0000300000002</v>
          </cell>
          <cell r="AW286">
            <v>5799.9998100000003</v>
          </cell>
          <cell r="AX286">
            <v>6900</v>
          </cell>
          <cell r="AY286">
            <v>0.18965516626040424</v>
          </cell>
          <cell r="AZ286">
            <v>0.15942028550724635</v>
          </cell>
          <cell r="BA286">
            <v>6750</v>
          </cell>
          <cell r="BB286">
            <v>3</v>
          </cell>
          <cell r="BC286">
            <v>0.16379309742865633</v>
          </cell>
          <cell r="BD286">
            <v>0.14074073629629627</v>
          </cell>
          <cell r="BE286">
            <v>6550</v>
          </cell>
          <cell r="BF286">
            <v>12</v>
          </cell>
          <cell r="BG286">
            <v>0.12931033898632571</v>
          </cell>
          <cell r="BH286">
            <v>0.11450381221374044</v>
          </cell>
        </row>
        <row r="287">
          <cell r="B287" t="str">
            <v>14053</v>
          </cell>
          <cell r="C287" t="str">
            <v>7896050200933</v>
          </cell>
          <cell r="D287" t="str">
            <v>GIN DRY 900ml MURDOCK'S</v>
          </cell>
          <cell r="E287">
            <v>6</v>
          </cell>
          <cell r="F287" t="str">
            <v>BEBIDAS</v>
          </cell>
          <cell r="G287" t="str">
            <v>BEBIDAS</v>
          </cell>
          <cell r="H287" t="str">
            <v>BEBIDAS C/ ALCOHOL</v>
          </cell>
          <cell r="I287" t="str">
            <v>GIN / PISCO</v>
          </cell>
          <cell r="J287" t="str">
            <v>GIN</v>
          </cell>
          <cell r="K287" t="str">
            <v>MURDOCKS</v>
          </cell>
          <cell r="L287">
            <v>788</v>
          </cell>
          <cell r="M287" t="str">
            <v>TRADING COMPANY S.A. (788)</v>
          </cell>
          <cell r="N287">
            <v>0</v>
          </cell>
          <cell r="O287">
            <v>1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1</v>
          </cell>
          <cell r="W287">
            <v>0</v>
          </cell>
          <cell r="X287">
            <v>1</v>
          </cell>
          <cell r="Y287">
            <v>1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1</v>
          </cell>
          <cell r="AH287">
            <v>0</v>
          </cell>
          <cell r="AI287">
            <v>0</v>
          </cell>
          <cell r="AJ287">
            <v>6</v>
          </cell>
          <cell r="AK287">
            <v>35</v>
          </cell>
          <cell r="AL287">
            <v>28</v>
          </cell>
          <cell r="AM287">
            <v>21</v>
          </cell>
          <cell r="AN287">
            <v>27</v>
          </cell>
          <cell r="AO287">
            <v>35</v>
          </cell>
          <cell r="AP287" t="str">
            <v>SV</v>
          </cell>
          <cell r="AQ287" t="str">
            <v>SV</v>
          </cell>
          <cell r="AR287">
            <v>840</v>
          </cell>
          <cell r="AS287" t="str">
            <v>SV</v>
          </cell>
          <cell r="AT287">
            <v>810</v>
          </cell>
          <cell r="AU287" t="str">
            <v>SV</v>
          </cell>
          <cell r="AV287">
            <v>38822.999995999999</v>
          </cell>
          <cell r="AW287">
            <v>34505.44339</v>
          </cell>
          <cell r="AX287">
            <v>49900</v>
          </cell>
          <cell r="AY287">
            <v>0.28532055753396923</v>
          </cell>
          <cell r="AZ287">
            <v>0.2219839680160321</v>
          </cell>
          <cell r="BA287">
            <v>47900</v>
          </cell>
          <cell r="BB287">
            <v>3</v>
          </cell>
          <cell r="BC287">
            <v>0.23380470352459159</v>
          </cell>
          <cell r="BD287">
            <v>0.18949895624217122</v>
          </cell>
          <cell r="BE287">
            <v>44900</v>
          </cell>
          <cell r="BF287">
            <v>6</v>
          </cell>
          <cell r="BG287">
            <v>0.15653092251052536</v>
          </cell>
          <cell r="BH287">
            <v>0.13534521167037866</v>
          </cell>
        </row>
        <row r="288">
          <cell r="B288" t="str">
            <v>27900</v>
          </cell>
          <cell r="C288" t="str">
            <v>5000291025930</v>
          </cell>
          <cell r="D288" t="str">
            <v>GIN RANGPUR 700Lts TANQUERAY</v>
          </cell>
          <cell r="E288">
            <v>12</v>
          </cell>
          <cell r="F288" t="str">
            <v>BEBIDAS</v>
          </cell>
          <cell r="G288" t="str">
            <v>BEBIDAS</v>
          </cell>
          <cell r="H288" t="str">
            <v>BEBIDAS C/ ALCOHOL</v>
          </cell>
          <cell r="I288" t="str">
            <v>GIN / PISCO</v>
          </cell>
          <cell r="J288" t="str">
            <v>GIN</v>
          </cell>
          <cell r="K288" t="str">
            <v>TANQUERAY</v>
          </cell>
          <cell r="L288">
            <v>27</v>
          </cell>
          <cell r="M288" t="str">
            <v>A.J. S.A. CALIDAD ANTE TODO (27)</v>
          </cell>
          <cell r="N288">
            <v>1</v>
          </cell>
          <cell r="O288">
            <v>0</v>
          </cell>
          <cell r="P288">
            <v>0</v>
          </cell>
          <cell r="Q288">
            <v>0</v>
          </cell>
          <cell r="R288">
            <v>2</v>
          </cell>
          <cell r="S288">
            <v>0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>
            <v>0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2</v>
          </cell>
          <cell r="AL288">
            <v>0</v>
          </cell>
          <cell r="AM288">
            <v>3</v>
          </cell>
          <cell r="AN288">
            <v>0</v>
          </cell>
          <cell r="AO288">
            <v>6</v>
          </cell>
          <cell r="AP288" t="str">
            <v>Q</v>
          </cell>
          <cell r="AQ288" t="str">
            <v>SV</v>
          </cell>
          <cell r="AR288" t="str">
            <v>Q</v>
          </cell>
          <cell r="AS288" t="str">
            <v>SV</v>
          </cell>
          <cell r="AT288" t="str">
            <v>Q</v>
          </cell>
          <cell r="AU288" t="str">
            <v>SV</v>
          </cell>
          <cell r="AV288">
            <v>106134.00006000001</v>
          </cell>
          <cell r="AW288">
            <v>115484.30322</v>
          </cell>
          <cell r="AX288">
            <v>144900</v>
          </cell>
          <cell r="AY288">
            <v>0.36525524259977638</v>
          </cell>
          <cell r="AZ288">
            <v>0.26753623146997924</v>
          </cell>
          <cell r="BA288">
            <v>142900</v>
          </cell>
          <cell r="BB288">
            <v>3</v>
          </cell>
          <cell r="BC288">
            <v>0.34641113987238126</v>
          </cell>
          <cell r="BD288">
            <v>0.25728481413575921</v>
          </cell>
          <cell r="BE288">
            <v>139900</v>
          </cell>
          <cell r="BF288">
            <v>6</v>
          </cell>
          <cell r="BG288">
            <v>0.31814498578128858</v>
          </cell>
          <cell r="BH288">
            <v>0.24135811250893491</v>
          </cell>
        </row>
        <row r="289">
          <cell r="B289" t="str">
            <v>27899</v>
          </cell>
          <cell r="C289" t="str">
            <v>5000281020761</v>
          </cell>
          <cell r="D289" t="str">
            <v>GIN TEN S/CAJA 1Lts TANQUERAY</v>
          </cell>
          <cell r="E289">
            <v>12</v>
          </cell>
          <cell r="F289" t="str">
            <v>BEBIDAS</v>
          </cell>
          <cell r="G289" t="str">
            <v>BEBIDAS</v>
          </cell>
          <cell r="H289" t="str">
            <v>BEBIDAS C/ ALCOHOL</v>
          </cell>
          <cell r="I289" t="str">
            <v>GIN / PISCO</v>
          </cell>
          <cell r="J289" t="str">
            <v>GIN</v>
          </cell>
          <cell r="K289" t="str">
            <v>TANQUERAY</v>
          </cell>
          <cell r="L289">
            <v>27</v>
          </cell>
          <cell r="M289" t="str">
            <v>A.J. S.A. CALIDAD ANTE TODO (27)</v>
          </cell>
          <cell r="N289">
            <v>0</v>
          </cell>
          <cell r="O289">
            <v>0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1</v>
          </cell>
          <cell r="AB289">
            <v>0</v>
          </cell>
          <cell r="AC289">
            <v>0</v>
          </cell>
          <cell r="AD289">
            <v>0</v>
          </cell>
          <cell r="AE289">
            <v>1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4</v>
          </cell>
          <cell r="AM289">
            <v>2</v>
          </cell>
          <cell r="AN289">
            <v>0</v>
          </cell>
          <cell r="AO289">
            <v>6</v>
          </cell>
          <cell r="AP289" t="str">
            <v>Q</v>
          </cell>
          <cell r="AQ289" t="str">
            <v>Q</v>
          </cell>
          <cell r="AR289" t="str">
            <v>SV</v>
          </cell>
          <cell r="AS289" t="str">
            <v>SV</v>
          </cell>
          <cell r="AT289" t="str">
            <v>Q</v>
          </cell>
          <cell r="AU289" t="str">
            <v>SV</v>
          </cell>
          <cell r="AV289">
            <v>188887</v>
          </cell>
          <cell r="AW289">
            <v>191623.21497</v>
          </cell>
          <cell r="AX289">
            <v>219900</v>
          </cell>
          <cell r="AY289">
            <v>0.16418811246936005</v>
          </cell>
          <cell r="AZ289">
            <v>0.14103228740336515</v>
          </cell>
          <cell r="BA289">
            <v>214900</v>
          </cell>
          <cell r="BB289">
            <v>3</v>
          </cell>
          <cell r="BC289">
            <v>0.13771725952553648</v>
          </cell>
          <cell r="BD289">
            <v>0.12104699860400187</v>
          </cell>
          <cell r="BE289">
            <v>209900</v>
          </cell>
          <cell r="BF289">
            <v>6</v>
          </cell>
          <cell r="BG289">
            <v>0.11124640658171292</v>
          </cell>
          <cell r="BH289">
            <v>0.10010957598856599</v>
          </cell>
        </row>
        <row r="290">
          <cell r="B290" t="str">
            <v>8443</v>
          </cell>
          <cell r="C290" t="str">
            <v>5000291020706</v>
          </cell>
          <cell r="D290" t="str">
            <v>GINEBRA 750ml TANQUERAY</v>
          </cell>
          <cell r="E290">
            <v>12</v>
          </cell>
          <cell r="F290" t="str">
            <v>BEBIDAS</v>
          </cell>
          <cell r="G290" t="str">
            <v>BEBIDAS</v>
          </cell>
          <cell r="H290" t="str">
            <v>BEBIDAS C/ ALCOHOL</v>
          </cell>
          <cell r="I290" t="str">
            <v>GIN / PISCO</v>
          </cell>
          <cell r="J290" t="str">
            <v>GIN</v>
          </cell>
          <cell r="K290" t="str">
            <v>TANQUERAY</v>
          </cell>
          <cell r="L290">
            <v>27</v>
          </cell>
          <cell r="M290" t="str">
            <v>A.J. S.A. CALIDAD ANTE TODO (27)</v>
          </cell>
          <cell r="N290">
            <v>5</v>
          </cell>
          <cell r="O290">
            <v>22</v>
          </cell>
          <cell r="P290">
            <v>5</v>
          </cell>
          <cell r="Q290">
            <v>5</v>
          </cell>
          <cell r="R290">
            <v>0</v>
          </cell>
          <cell r="S290">
            <v>1</v>
          </cell>
          <cell r="T290">
            <v>8</v>
          </cell>
          <cell r="U290">
            <v>4</v>
          </cell>
          <cell r="V290">
            <v>3</v>
          </cell>
          <cell r="W290">
            <v>3</v>
          </cell>
          <cell r="X290">
            <v>1</v>
          </cell>
          <cell r="Y290">
            <v>2</v>
          </cell>
          <cell r="Z290">
            <v>5</v>
          </cell>
          <cell r="AA290">
            <v>2</v>
          </cell>
          <cell r="AB290">
            <v>2</v>
          </cell>
          <cell r="AC290">
            <v>0</v>
          </cell>
          <cell r="AD290">
            <v>1</v>
          </cell>
          <cell r="AE290">
            <v>2</v>
          </cell>
          <cell r="AF290">
            <v>1</v>
          </cell>
          <cell r="AG290">
            <v>0</v>
          </cell>
          <cell r="AH290">
            <v>0</v>
          </cell>
          <cell r="AI290">
            <v>0</v>
          </cell>
          <cell r="AJ290">
            <v>24</v>
          </cell>
          <cell r="AK290">
            <v>3</v>
          </cell>
          <cell r="AL290">
            <v>3</v>
          </cell>
          <cell r="AM290">
            <v>5</v>
          </cell>
          <cell r="AN290">
            <v>5</v>
          </cell>
          <cell r="AO290">
            <v>6</v>
          </cell>
          <cell r="AP290">
            <v>144</v>
          </cell>
          <cell r="AQ290">
            <v>22.5</v>
          </cell>
          <cell r="AR290">
            <v>45</v>
          </cell>
          <cell r="AS290" t="str">
            <v>SV</v>
          </cell>
          <cell r="AT290" t="str">
            <v>SV</v>
          </cell>
          <cell r="AU290" t="str">
            <v>SV</v>
          </cell>
          <cell r="AV290">
            <v>96767</v>
          </cell>
          <cell r="AW290">
            <v>96425.730939999994</v>
          </cell>
          <cell r="AX290">
            <v>114900</v>
          </cell>
          <cell r="AY290">
            <v>0.1873882625275145</v>
          </cell>
          <cell r="AZ290">
            <v>0.15781549173194082</v>
          </cell>
          <cell r="BA290">
            <v>112900</v>
          </cell>
          <cell r="BB290">
            <v>3</v>
          </cell>
          <cell r="BC290">
            <v>0.1667200595244247</v>
          </cell>
          <cell r="BD290">
            <v>0.14289636846767051</v>
          </cell>
          <cell r="BE290">
            <v>110900</v>
          </cell>
          <cell r="BF290">
            <v>6</v>
          </cell>
          <cell r="BG290">
            <v>0.14605185652133468</v>
          </cell>
          <cell r="BH290">
            <v>0.12743913435527501</v>
          </cell>
        </row>
        <row r="291">
          <cell r="B291" t="str">
            <v>20256</v>
          </cell>
          <cell r="C291" t="str">
            <v>7640175742522</v>
          </cell>
          <cell r="D291" t="str">
            <v>GIN BRAMBLE 700ml BOMBAY</v>
          </cell>
          <cell r="E291">
            <v>6</v>
          </cell>
          <cell r="F291" t="str">
            <v>BEBIDAS</v>
          </cell>
          <cell r="G291" t="str">
            <v>BEBIDAS</v>
          </cell>
          <cell r="H291" t="str">
            <v>BEBIDAS C/ ALCOHOL</v>
          </cell>
          <cell r="I291" t="str">
            <v>GIN / PISCO</v>
          </cell>
          <cell r="J291" t="str">
            <v>GIN</v>
          </cell>
          <cell r="K291" t="str">
            <v>BOMBAY</v>
          </cell>
          <cell r="L291">
            <v>27</v>
          </cell>
          <cell r="M291" t="str">
            <v>A.J. S.A. CALIDAD ANTE TODO (27)</v>
          </cell>
          <cell r="N291">
            <v>0</v>
          </cell>
          <cell r="O291">
            <v>1</v>
          </cell>
          <cell r="P291">
            <v>3</v>
          </cell>
          <cell r="Q291">
            <v>5</v>
          </cell>
          <cell r="R291">
            <v>1</v>
          </cell>
          <cell r="S291">
            <v>1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1</v>
          </cell>
          <cell r="AB291">
            <v>0</v>
          </cell>
          <cell r="AC291">
            <v>1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4</v>
          </cell>
          <cell r="AK291">
            <v>21</v>
          </cell>
          <cell r="AL291">
            <v>19</v>
          </cell>
          <cell r="AM291">
            <v>8</v>
          </cell>
          <cell r="AN291">
            <v>20</v>
          </cell>
          <cell r="AO291">
            <v>6</v>
          </cell>
          <cell r="AP291">
            <v>24</v>
          </cell>
          <cell r="AQ291" t="str">
            <v>SV</v>
          </cell>
          <cell r="AR291" t="str">
            <v>SV</v>
          </cell>
          <cell r="AS291">
            <v>240</v>
          </cell>
          <cell r="AT291" t="str">
            <v>SV</v>
          </cell>
          <cell r="AU291" t="str">
            <v>SV</v>
          </cell>
          <cell r="AV291">
            <v>124925</v>
          </cell>
          <cell r="AW291">
            <v>123880.62478</v>
          </cell>
          <cell r="AX291">
            <v>144500</v>
          </cell>
          <cell r="AY291">
            <v>0.15669401640984582</v>
          </cell>
          <cell r="AZ291">
            <v>0.13546712802768165</v>
          </cell>
          <cell r="BA291">
            <v>139900</v>
          </cell>
          <cell r="BB291">
            <v>3</v>
          </cell>
          <cell r="BC291">
            <v>0.11987192315389228</v>
          </cell>
          <cell r="BD291">
            <v>0.10704074338813438</v>
          </cell>
          <cell r="BE291">
            <v>137900</v>
          </cell>
          <cell r="BF291">
            <v>6</v>
          </cell>
          <cell r="BG291">
            <v>0.10386231739043428</v>
          </cell>
          <cell r="BH291">
            <v>9.4089920232052218E-2</v>
          </cell>
        </row>
        <row r="292">
          <cell r="B292" t="str">
            <v>24304</v>
          </cell>
          <cell r="C292" t="str">
            <v>080480006341</v>
          </cell>
          <cell r="D292" t="str">
            <v>GIN STAR 750ml BOMBAY</v>
          </cell>
          <cell r="E292">
            <v>6</v>
          </cell>
          <cell r="F292" t="str">
            <v>BEBIDAS</v>
          </cell>
          <cell r="G292" t="str">
            <v>BEBIDAS</v>
          </cell>
          <cell r="H292" t="str">
            <v>BEBIDAS C/ ALCOHOL</v>
          </cell>
          <cell r="I292" t="str">
            <v>GIN / PISCO</v>
          </cell>
          <cell r="J292" t="str">
            <v>GIN</v>
          </cell>
          <cell r="K292" t="str">
            <v>BOMBAY</v>
          </cell>
          <cell r="L292">
            <v>27</v>
          </cell>
          <cell r="M292" t="str">
            <v>A.J. S.A. CALIDAD ANTE TODO (27)</v>
          </cell>
          <cell r="N292">
            <v>0</v>
          </cell>
          <cell r="O292">
            <v>0</v>
          </cell>
          <cell r="P292">
            <v>0</v>
          </cell>
          <cell r="Q292">
            <v>1</v>
          </cell>
          <cell r="R292">
            <v>1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1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1</v>
          </cell>
          <cell r="AH292">
            <v>0</v>
          </cell>
          <cell r="AI292">
            <v>0</v>
          </cell>
          <cell r="AJ292">
            <v>5</v>
          </cell>
          <cell r="AK292">
            <v>5</v>
          </cell>
          <cell r="AL292">
            <v>5</v>
          </cell>
          <cell r="AM292">
            <v>5</v>
          </cell>
          <cell r="AN292">
            <v>5</v>
          </cell>
          <cell r="AO292">
            <v>6</v>
          </cell>
          <cell r="AP292">
            <v>150</v>
          </cell>
          <cell r="AQ292" t="str">
            <v>SV</v>
          </cell>
          <cell r="AR292">
            <v>150</v>
          </cell>
          <cell r="AS292" t="str">
            <v>SV</v>
          </cell>
          <cell r="AT292">
            <v>150</v>
          </cell>
          <cell r="AU292" t="str">
            <v>SV</v>
          </cell>
          <cell r="AV292">
            <v>208524.99997999999</v>
          </cell>
          <cell r="AW292">
            <v>207812.97339</v>
          </cell>
          <cell r="AX292">
            <v>239900</v>
          </cell>
          <cell r="AY292">
            <v>0.15046157546102013</v>
          </cell>
          <cell r="AZ292">
            <v>0.13078365994164237</v>
          </cell>
          <cell r="BA292">
            <v>234900</v>
          </cell>
          <cell r="BB292">
            <v>3</v>
          </cell>
          <cell r="BC292">
            <v>0.12648363516379169</v>
          </cell>
          <cell r="BD292">
            <v>0.11228182213707964</v>
          </cell>
          <cell r="BE292">
            <v>229900</v>
          </cell>
          <cell r="BF292">
            <v>6</v>
          </cell>
          <cell r="BG292">
            <v>0.10250569486656325</v>
          </cell>
          <cell r="BH292">
            <v>9.2975206698564627E-2</v>
          </cell>
        </row>
        <row r="293">
          <cell r="B293" t="str">
            <v>27898</v>
          </cell>
          <cell r="C293" t="str">
            <v>7640175742461</v>
          </cell>
          <cell r="D293" t="str">
            <v>GIN TONIC LATA 250ml BOMBAY</v>
          </cell>
          <cell r="E293">
            <v>12</v>
          </cell>
          <cell r="F293" t="str">
            <v>BEBIDAS</v>
          </cell>
          <cell r="G293" t="str">
            <v>BEBIDAS</v>
          </cell>
          <cell r="H293" t="str">
            <v>BEBIDAS C/ ALCOHOL</v>
          </cell>
          <cell r="I293" t="str">
            <v>GIN / PISCO</v>
          </cell>
          <cell r="J293" t="str">
            <v>GIN</v>
          </cell>
          <cell r="K293" t="str">
            <v>BOMBAY</v>
          </cell>
          <cell r="L293">
            <v>27</v>
          </cell>
          <cell r="M293" t="str">
            <v>A.J. S.A. CALIDAD ANTE TODO (27)</v>
          </cell>
          <cell r="N293">
            <v>3</v>
          </cell>
          <cell r="O293">
            <v>23</v>
          </cell>
          <cell r="P293">
            <v>0</v>
          </cell>
          <cell r="Q293">
            <v>0</v>
          </cell>
          <cell r="R293">
            <v>12</v>
          </cell>
          <cell r="S293">
            <v>11</v>
          </cell>
          <cell r="T293">
            <v>10</v>
          </cell>
          <cell r="U293">
            <v>4</v>
          </cell>
          <cell r="V293">
            <v>0</v>
          </cell>
          <cell r="W293">
            <v>2</v>
          </cell>
          <cell r="X293">
            <v>3</v>
          </cell>
          <cell r="Y293">
            <v>3</v>
          </cell>
          <cell r="Z293">
            <v>6</v>
          </cell>
          <cell r="AA293">
            <v>7</v>
          </cell>
          <cell r="AB293">
            <v>0</v>
          </cell>
          <cell r="AC293">
            <v>0</v>
          </cell>
          <cell r="AD293">
            <v>2</v>
          </cell>
          <cell r="AE293">
            <v>0</v>
          </cell>
          <cell r="AF293">
            <v>1</v>
          </cell>
          <cell r="AG293">
            <v>3</v>
          </cell>
          <cell r="AH293">
            <v>0</v>
          </cell>
          <cell r="AI293">
            <v>0</v>
          </cell>
          <cell r="AJ293">
            <v>37</v>
          </cell>
          <cell r="AK293">
            <v>19</v>
          </cell>
          <cell r="AL293">
            <v>4</v>
          </cell>
          <cell r="AM293">
            <v>12</v>
          </cell>
          <cell r="AN293">
            <v>8</v>
          </cell>
          <cell r="AO293">
            <v>6</v>
          </cell>
          <cell r="AP293" t="str">
            <v>SV</v>
          </cell>
          <cell r="AQ293">
            <v>142.5</v>
          </cell>
          <cell r="AR293">
            <v>40</v>
          </cell>
          <cell r="AS293" t="str">
            <v>SV</v>
          </cell>
          <cell r="AT293">
            <v>80</v>
          </cell>
          <cell r="AU293" t="str">
            <v>SV</v>
          </cell>
          <cell r="AV293">
            <v>10412</v>
          </cell>
          <cell r="AW293">
            <v>10400.80371</v>
          </cell>
          <cell r="AX293">
            <v>12900</v>
          </cell>
          <cell r="AY293">
            <v>0.23895505186323462</v>
          </cell>
          <cell r="AZ293">
            <v>0.19286821705426357</v>
          </cell>
          <cell r="BA293">
            <v>12500</v>
          </cell>
          <cell r="BB293">
            <v>3</v>
          </cell>
          <cell r="BC293">
            <v>0.20053784095274674</v>
          </cell>
          <cell r="BD293">
            <v>0.16703999999999999</v>
          </cell>
          <cell r="BE293">
            <v>11900</v>
          </cell>
          <cell r="BF293">
            <v>6</v>
          </cell>
          <cell r="BG293">
            <v>0.14291202458701502</v>
          </cell>
          <cell r="BH293">
            <v>0.12504201680672269</v>
          </cell>
        </row>
        <row r="294">
          <cell r="B294" t="str">
            <v>8498</v>
          </cell>
          <cell r="C294" t="str">
            <v>7640175740047</v>
          </cell>
          <cell r="D294" t="str">
            <v>GINEBRA SAPPHIRE 750ml BOMBAY</v>
          </cell>
          <cell r="E294">
            <v>12</v>
          </cell>
          <cell r="F294" t="str">
            <v>BEBIDAS</v>
          </cell>
          <cell r="G294" t="str">
            <v>BEBIDAS</v>
          </cell>
          <cell r="H294" t="str">
            <v>BEBIDAS C/ ALCOHOL</v>
          </cell>
          <cell r="I294" t="str">
            <v>GIN / PISCO</v>
          </cell>
          <cell r="J294" t="str">
            <v>GIN</v>
          </cell>
          <cell r="K294" t="str">
            <v>BOMBAY</v>
          </cell>
          <cell r="L294">
            <v>27</v>
          </cell>
          <cell r="M294" t="str">
            <v>A.J. S.A. CALIDAD ANTE TODO (27)</v>
          </cell>
          <cell r="N294">
            <v>4</v>
          </cell>
          <cell r="O294">
            <v>12</v>
          </cell>
          <cell r="P294">
            <v>9</v>
          </cell>
          <cell r="Q294">
            <v>6</v>
          </cell>
          <cell r="R294">
            <v>6</v>
          </cell>
          <cell r="S294">
            <v>3</v>
          </cell>
          <cell r="T294">
            <v>3</v>
          </cell>
          <cell r="U294">
            <v>5</v>
          </cell>
          <cell r="V294">
            <v>0</v>
          </cell>
          <cell r="W294">
            <v>1</v>
          </cell>
          <cell r="X294">
            <v>0</v>
          </cell>
          <cell r="Y294">
            <v>0</v>
          </cell>
          <cell r="Z294">
            <v>0</v>
          </cell>
          <cell r="AA294">
            <v>1</v>
          </cell>
          <cell r="AB294">
            <v>5</v>
          </cell>
          <cell r="AC294">
            <v>2</v>
          </cell>
          <cell r="AD294">
            <v>3</v>
          </cell>
          <cell r="AE294">
            <v>1</v>
          </cell>
          <cell r="AF294">
            <v>1</v>
          </cell>
          <cell r="AG294">
            <v>1</v>
          </cell>
          <cell r="AH294">
            <v>0</v>
          </cell>
          <cell r="AI294">
            <v>0</v>
          </cell>
          <cell r="AJ294">
            <v>9</v>
          </cell>
          <cell r="AK294">
            <v>5</v>
          </cell>
          <cell r="AL294">
            <v>9</v>
          </cell>
          <cell r="AM294">
            <v>9</v>
          </cell>
          <cell r="AN294">
            <v>5</v>
          </cell>
          <cell r="AO294">
            <v>6</v>
          </cell>
          <cell r="AP294">
            <v>45</v>
          </cell>
          <cell r="AQ294">
            <v>30</v>
          </cell>
          <cell r="AR294" t="str">
            <v>SV</v>
          </cell>
          <cell r="AS294">
            <v>135</v>
          </cell>
          <cell r="AT294">
            <v>150</v>
          </cell>
          <cell r="AU294" t="str">
            <v>SV</v>
          </cell>
          <cell r="AV294">
            <v>106875</v>
          </cell>
          <cell r="AW294">
            <v>106113.92681999999</v>
          </cell>
          <cell r="AX294">
            <v>122900</v>
          </cell>
          <cell r="AY294">
            <v>0.14994152046783626</v>
          </cell>
          <cell r="AZ294">
            <v>0.13039056143205857</v>
          </cell>
          <cell r="BA294">
            <v>119900</v>
          </cell>
          <cell r="BB294">
            <v>3</v>
          </cell>
          <cell r="BC294">
            <v>0.12187134502923969</v>
          </cell>
          <cell r="BD294">
            <v>0.10863219349457881</v>
          </cell>
          <cell r="BE294">
            <v>117900</v>
          </cell>
          <cell r="BF294">
            <v>6</v>
          </cell>
          <cell r="BG294">
            <v>0.10315789473684212</v>
          </cell>
          <cell r="BH294">
            <v>9.3511450381679392E-2</v>
          </cell>
        </row>
        <row r="295">
          <cell r="B295" t="str">
            <v>28796</v>
          </cell>
          <cell r="C295" t="str">
            <v>5000289020701</v>
          </cell>
          <cell r="D295" t="str">
            <v>GIN LONDON 750ml GORDON'S</v>
          </cell>
          <cell r="E295">
            <v>12</v>
          </cell>
          <cell r="F295" t="str">
            <v>BEBIDAS</v>
          </cell>
          <cell r="G295" t="str">
            <v>BEBIDAS</v>
          </cell>
          <cell r="H295" t="str">
            <v>BEBIDAS C/ ALCOHOL</v>
          </cell>
          <cell r="I295" t="str">
            <v>GIN / PISCO</v>
          </cell>
          <cell r="J295" t="str">
            <v>GIN</v>
          </cell>
          <cell r="K295" t="str">
            <v>GORDON'S</v>
          </cell>
          <cell r="L295">
            <v>161</v>
          </cell>
          <cell r="M295" t="str">
            <v>WINES AND SPIRITS S.A. (161)</v>
          </cell>
          <cell r="N295">
            <v>95</v>
          </cell>
          <cell r="O295">
            <v>35</v>
          </cell>
          <cell r="P295">
            <v>61</v>
          </cell>
          <cell r="Q295">
            <v>56</v>
          </cell>
          <cell r="R295">
            <v>31</v>
          </cell>
          <cell r="S295">
            <v>17</v>
          </cell>
          <cell r="T295">
            <v>8</v>
          </cell>
          <cell r="U295">
            <v>8</v>
          </cell>
          <cell r="V295">
            <v>10</v>
          </cell>
          <cell r="W295">
            <v>8</v>
          </cell>
          <cell r="X295">
            <v>1</v>
          </cell>
          <cell r="Y295">
            <v>6</v>
          </cell>
          <cell r="Z295">
            <v>2</v>
          </cell>
          <cell r="AA295">
            <v>9</v>
          </cell>
          <cell r="AB295">
            <v>6</v>
          </cell>
          <cell r="AC295">
            <v>11</v>
          </cell>
          <cell r="AD295">
            <v>10</v>
          </cell>
          <cell r="AE295">
            <v>8</v>
          </cell>
          <cell r="AF295">
            <v>2</v>
          </cell>
          <cell r="AG295">
            <v>5</v>
          </cell>
          <cell r="AH295">
            <v>0</v>
          </cell>
          <cell r="AI295">
            <v>5</v>
          </cell>
          <cell r="AJ295">
            <v>91</v>
          </cell>
          <cell r="AK295">
            <v>12</v>
          </cell>
          <cell r="AL295">
            <v>6</v>
          </cell>
          <cell r="AM295">
            <v>4</v>
          </cell>
          <cell r="AN295">
            <v>6</v>
          </cell>
          <cell r="AO295">
            <v>23</v>
          </cell>
          <cell r="AP295">
            <v>48.75</v>
          </cell>
          <cell r="AQ295">
            <v>45</v>
          </cell>
          <cell r="AR295">
            <v>30</v>
          </cell>
          <cell r="AS295">
            <v>10.90909090909091</v>
          </cell>
          <cell r="AT295">
            <v>36</v>
          </cell>
          <cell r="AU295">
            <v>138</v>
          </cell>
          <cell r="AV295">
            <v>42224.999960000001</v>
          </cell>
          <cell r="AW295">
            <v>42196.080849999998</v>
          </cell>
          <cell r="AX295">
            <v>47900</v>
          </cell>
          <cell r="AY295">
            <v>0.1343990537685249</v>
          </cell>
          <cell r="AZ295">
            <v>0.11847599248434236</v>
          </cell>
          <cell r="BA295">
            <v>46900</v>
          </cell>
          <cell r="BB295">
            <v>3</v>
          </cell>
          <cell r="BC295">
            <v>0.11071640128901494</v>
          </cell>
          <cell r="BD295">
            <v>9.9680171428571412E-2</v>
          </cell>
          <cell r="BE295">
            <v>45900</v>
          </cell>
          <cell r="BF295">
            <v>6</v>
          </cell>
          <cell r="BG295">
            <v>8.7033748809504985E-2</v>
          </cell>
          <cell r="BH295">
            <v>8.0065360348583858E-2</v>
          </cell>
        </row>
        <row r="296">
          <cell r="B296" t="str">
            <v>11365</v>
          </cell>
          <cell r="C296" t="str">
            <v>5000329002230</v>
          </cell>
          <cell r="D296" t="str">
            <v>GIN 750ml BEEFEATER</v>
          </cell>
          <cell r="E296">
            <v>12</v>
          </cell>
          <cell r="F296" t="str">
            <v>BEBIDAS</v>
          </cell>
          <cell r="G296" t="str">
            <v>BEBIDAS</v>
          </cell>
          <cell r="H296" t="str">
            <v>BEBIDAS C/ ALCOHOL</v>
          </cell>
          <cell r="I296" t="str">
            <v>GIN / PISCO</v>
          </cell>
          <cell r="J296" t="str">
            <v>GIN</v>
          </cell>
          <cell r="K296" t="str">
            <v>BEEFEATER</v>
          </cell>
          <cell r="L296">
            <v>27</v>
          </cell>
          <cell r="M296" t="str">
            <v>A.J. S.A. CALIDAD ANTE TODO (27)</v>
          </cell>
          <cell r="N296">
            <v>0</v>
          </cell>
          <cell r="O296">
            <v>0</v>
          </cell>
          <cell r="P296">
            <v>0</v>
          </cell>
          <cell r="Q296">
            <v>0</v>
          </cell>
          <cell r="R296">
            <v>3</v>
          </cell>
          <cell r="S296">
            <v>1</v>
          </cell>
          <cell r="T296">
            <v>6</v>
          </cell>
          <cell r="U296">
            <v>3</v>
          </cell>
          <cell r="V296">
            <v>0</v>
          </cell>
          <cell r="W296">
            <v>1</v>
          </cell>
          <cell r="X296">
            <v>1</v>
          </cell>
          <cell r="Y296">
            <v>0</v>
          </cell>
          <cell r="Z296">
            <v>3</v>
          </cell>
          <cell r="AA296">
            <v>0</v>
          </cell>
          <cell r="AB296">
            <v>3</v>
          </cell>
          <cell r="AC296">
            <v>2</v>
          </cell>
          <cell r="AD296">
            <v>0</v>
          </cell>
          <cell r="AE296">
            <v>0</v>
          </cell>
          <cell r="AF296">
            <v>1</v>
          </cell>
          <cell r="AG296">
            <v>2</v>
          </cell>
          <cell r="AH296">
            <v>0</v>
          </cell>
          <cell r="AI296">
            <v>0</v>
          </cell>
          <cell r="AJ296">
            <v>11</v>
          </cell>
          <cell r="AK296">
            <v>8</v>
          </cell>
          <cell r="AL296">
            <v>18</v>
          </cell>
          <cell r="AM296">
            <v>9</v>
          </cell>
          <cell r="AN296">
            <v>7</v>
          </cell>
          <cell r="AO296">
            <v>12</v>
          </cell>
          <cell r="AP296" t="str">
            <v>SV</v>
          </cell>
          <cell r="AQ296">
            <v>80</v>
          </cell>
          <cell r="AR296" t="str">
            <v>SV</v>
          </cell>
          <cell r="AS296">
            <v>135</v>
          </cell>
          <cell r="AT296">
            <v>105</v>
          </cell>
          <cell r="AU296" t="str">
            <v>SV</v>
          </cell>
          <cell r="AV296">
            <v>82175</v>
          </cell>
          <cell r="AW296">
            <v>80052.328179999997</v>
          </cell>
          <cell r="AX296">
            <v>102900</v>
          </cell>
          <cell r="AY296">
            <v>0.25220565865530875</v>
          </cell>
          <cell r="AZ296">
            <v>0.20140913508260447</v>
          </cell>
          <cell r="BA296">
            <v>99900</v>
          </cell>
          <cell r="BB296">
            <v>3</v>
          </cell>
          <cell r="BC296">
            <v>0.21569820505019766</v>
          </cell>
          <cell r="BD296">
            <v>0.17742742742742743</v>
          </cell>
          <cell r="BE296">
            <v>97900</v>
          </cell>
          <cell r="BF296">
            <v>6</v>
          </cell>
          <cell r="BG296">
            <v>0.19135990264679048</v>
          </cell>
          <cell r="BH296">
            <v>0.16062308478038814</v>
          </cell>
        </row>
        <row r="297">
          <cell r="B297" t="str">
            <v>40961</v>
          </cell>
          <cell r="C297" t="str">
            <v>5000299618240</v>
          </cell>
          <cell r="D297" t="str">
            <v>GIN BLOOD ORANGE 750ml BEEFEATER</v>
          </cell>
          <cell r="E297">
            <v>6</v>
          </cell>
          <cell r="F297" t="str">
            <v>BEBIDAS</v>
          </cell>
          <cell r="G297" t="str">
            <v>BEBIDAS</v>
          </cell>
          <cell r="H297" t="str">
            <v>BEBIDAS C/ ALCOHOL</v>
          </cell>
          <cell r="I297" t="str">
            <v>GIN / PISCO</v>
          </cell>
          <cell r="J297" t="str">
            <v>GIN</v>
          </cell>
          <cell r="K297" t="str">
            <v>BEEFEATER</v>
          </cell>
          <cell r="L297">
            <v>27</v>
          </cell>
          <cell r="M297" t="str">
            <v>A.J. S.A. CALIDAD ANTE TODO (27)</v>
          </cell>
          <cell r="N297">
            <v>0</v>
          </cell>
          <cell r="O297">
            <v>0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>
            <v>0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 t="str">
            <v>Q</v>
          </cell>
          <cell r="AQ297" t="str">
            <v>Q</v>
          </cell>
          <cell r="AR297" t="str">
            <v>Q</v>
          </cell>
          <cell r="AS297" t="str">
            <v>Q</v>
          </cell>
          <cell r="AT297" t="str">
            <v>Q</v>
          </cell>
          <cell r="AU297" t="str">
            <v>Q</v>
          </cell>
          <cell r="AV297">
            <v>94497.000004000001</v>
          </cell>
          <cell r="AW297">
            <v>94497.000004000001</v>
          </cell>
          <cell r="AX297">
            <v>109900</v>
          </cell>
          <cell r="AY297">
            <v>0.16299988354495909</v>
          </cell>
          <cell r="AZ297">
            <v>0.14015468604185621</v>
          </cell>
          <cell r="BA297">
            <v>107900</v>
          </cell>
          <cell r="BB297">
            <v>3</v>
          </cell>
          <cell r="BC297">
            <v>0.14183519048681603</v>
          </cell>
          <cell r="BD297">
            <v>0.12421686743280815</v>
          </cell>
          <cell r="BE297">
            <v>104900</v>
          </cell>
          <cell r="BF297">
            <v>6</v>
          </cell>
          <cell r="BG297">
            <v>0.11008815089960144</v>
          </cell>
          <cell r="BH297">
            <v>9.9170638665395605E-2</v>
          </cell>
        </row>
        <row r="298">
          <cell r="B298" t="str">
            <v>33438</v>
          </cell>
          <cell r="C298" t="str">
            <v>5000299618073</v>
          </cell>
          <cell r="D298" t="str">
            <v>GIN PINK 750ml BEEFEATER</v>
          </cell>
          <cell r="E298">
            <v>6</v>
          </cell>
          <cell r="F298" t="str">
            <v>BEBIDAS</v>
          </cell>
          <cell r="G298" t="str">
            <v>BEBIDAS</v>
          </cell>
          <cell r="H298" t="str">
            <v>BEBIDAS C/ ALCOHOL</v>
          </cell>
          <cell r="I298" t="str">
            <v>GIN / PISCO</v>
          </cell>
          <cell r="J298" t="str">
            <v>GIN</v>
          </cell>
          <cell r="K298" t="str">
            <v>BEEFEATER</v>
          </cell>
          <cell r="L298">
            <v>27</v>
          </cell>
          <cell r="M298" t="str">
            <v>A.J. S.A. CALIDAD ANTE TODO (27)</v>
          </cell>
          <cell r="N298">
            <v>3</v>
          </cell>
          <cell r="O298">
            <v>0</v>
          </cell>
          <cell r="P298">
            <v>2</v>
          </cell>
          <cell r="Q298">
            <v>4</v>
          </cell>
          <cell r="R298">
            <v>3</v>
          </cell>
          <cell r="S298">
            <v>2</v>
          </cell>
          <cell r="T298">
            <v>1</v>
          </cell>
          <cell r="U298">
            <v>4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1</v>
          </cell>
          <cell r="AC298">
            <v>0</v>
          </cell>
          <cell r="AD298">
            <v>1</v>
          </cell>
          <cell r="AE298">
            <v>0</v>
          </cell>
          <cell r="AF298">
            <v>0</v>
          </cell>
          <cell r="AG298">
            <v>5</v>
          </cell>
          <cell r="AH298">
            <v>0</v>
          </cell>
          <cell r="AI298">
            <v>0</v>
          </cell>
          <cell r="AJ298">
            <v>4</v>
          </cell>
          <cell r="AK298">
            <v>1</v>
          </cell>
          <cell r="AL298">
            <v>3</v>
          </cell>
          <cell r="AM298">
            <v>4</v>
          </cell>
          <cell r="AN298">
            <v>4</v>
          </cell>
          <cell r="AO298">
            <v>12</v>
          </cell>
          <cell r="AP298">
            <v>30</v>
          </cell>
          <cell r="AQ298">
            <v>7.5</v>
          </cell>
          <cell r="AR298" t="str">
            <v>SV</v>
          </cell>
          <cell r="AS298" t="str">
            <v>SV</v>
          </cell>
          <cell r="AT298">
            <v>24</v>
          </cell>
          <cell r="AU298" t="str">
            <v>SV</v>
          </cell>
          <cell r="AV298">
            <v>91675</v>
          </cell>
          <cell r="AW298">
            <v>90817.223750000005</v>
          </cell>
          <cell r="AX298">
            <v>104900</v>
          </cell>
          <cell r="AY298">
            <v>0.14425961276247623</v>
          </cell>
          <cell r="AZ298">
            <v>0.12607244995233555</v>
          </cell>
          <cell r="BA298">
            <v>102900</v>
          </cell>
          <cell r="BB298">
            <v>3</v>
          </cell>
          <cell r="BC298">
            <v>0.12244341423506944</v>
          </cell>
          <cell r="BD298">
            <v>0.10908649173955297</v>
          </cell>
          <cell r="BE298">
            <v>99900</v>
          </cell>
          <cell r="BF298">
            <v>6</v>
          </cell>
          <cell r="BG298">
            <v>8.971911644395969E-2</v>
          </cell>
          <cell r="BH298">
            <v>8.2332332332332336E-2</v>
          </cell>
        </row>
        <row r="299">
          <cell r="B299" t="str">
            <v>16360</v>
          </cell>
          <cell r="C299" t="str">
            <v>8000440365518</v>
          </cell>
          <cell r="D299" t="str">
            <v>GIN 1lt WAPPING</v>
          </cell>
          <cell r="E299">
            <v>6</v>
          </cell>
          <cell r="F299" t="str">
            <v>BEBIDAS</v>
          </cell>
          <cell r="G299" t="str">
            <v>BEBIDAS</v>
          </cell>
          <cell r="H299" t="str">
            <v>BEBIDAS C/ ALCOHOL</v>
          </cell>
          <cell r="I299" t="str">
            <v>GIN / PISCO</v>
          </cell>
          <cell r="J299" t="str">
            <v>GIN</v>
          </cell>
          <cell r="K299" t="str">
            <v>WAPPING</v>
          </cell>
          <cell r="L299">
            <v>114</v>
          </cell>
          <cell r="M299" t="str">
            <v>APOLO IMPORT S.A. 2 - TRENTINO (114)</v>
          </cell>
          <cell r="N299">
            <v>3</v>
          </cell>
          <cell r="O299">
            <v>1</v>
          </cell>
          <cell r="P299">
            <v>1</v>
          </cell>
          <cell r="Q299">
            <v>1</v>
          </cell>
          <cell r="R299">
            <v>1</v>
          </cell>
          <cell r="S299">
            <v>3</v>
          </cell>
          <cell r="T299">
            <v>5</v>
          </cell>
          <cell r="U299">
            <v>3</v>
          </cell>
          <cell r="V299">
            <v>3</v>
          </cell>
          <cell r="W299">
            <v>0</v>
          </cell>
          <cell r="X299">
            <v>0</v>
          </cell>
          <cell r="Y299">
            <v>0</v>
          </cell>
          <cell r="Z299">
            <v>1</v>
          </cell>
          <cell r="AA299">
            <v>1</v>
          </cell>
          <cell r="AB299">
            <v>0</v>
          </cell>
          <cell r="AC299">
            <v>0</v>
          </cell>
          <cell r="AD299">
            <v>1</v>
          </cell>
          <cell r="AE299">
            <v>1</v>
          </cell>
          <cell r="AF299">
            <v>3</v>
          </cell>
          <cell r="AG299">
            <v>1</v>
          </cell>
          <cell r="AH299">
            <v>0</v>
          </cell>
          <cell r="AI299">
            <v>0</v>
          </cell>
          <cell r="AJ299">
            <v>36</v>
          </cell>
          <cell r="AK299">
            <v>23</v>
          </cell>
          <cell r="AL299">
            <v>20</v>
          </cell>
          <cell r="AM299">
            <v>36</v>
          </cell>
          <cell r="AN299">
            <v>23</v>
          </cell>
          <cell r="AO299">
            <v>6</v>
          </cell>
          <cell r="AP299">
            <v>1080</v>
          </cell>
          <cell r="AQ299">
            <v>230</v>
          </cell>
          <cell r="AR299" t="str">
            <v>SV</v>
          </cell>
          <cell r="AS299" t="str">
            <v>SV</v>
          </cell>
          <cell r="AT299">
            <v>690</v>
          </cell>
          <cell r="AU299" t="str">
            <v>SV</v>
          </cell>
          <cell r="AV299">
            <v>53290.000059999998</v>
          </cell>
          <cell r="AW299">
            <v>44360.641929999998</v>
          </cell>
          <cell r="AX299">
            <v>62900</v>
          </cell>
          <cell r="AY299">
            <v>0.1803340200634258</v>
          </cell>
          <cell r="AZ299">
            <v>0.1527821930047695</v>
          </cell>
          <cell r="BA299">
            <v>59900</v>
          </cell>
          <cell r="BB299">
            <v>3</v>
          </cell>
          <cell r="BC299">
            <v>0.12403827983782523</v>
          </cell>
          <cell r="BD299">
            <v>0.1103505833055092</v>
          </cell>
          <cell r="BE299">
            <v>57900</v>
          </cell>
          <cell r="BF299">
            <v>6</v>
          </cell>
          <cell r="BG299">
            <v>8.6507786354091509E-2</v>
          </cell>
          <cell r="BH299">
            <v>7.9620033506044935E-2</v>
          </cell>
        </row>
        <row r="300">
          <cell r="B300" t="str">
            <v>30483</v>
          </cell>
          <cell r="C300" t="str">
            <v>8000440365013</v>
          </cell>
          <cell r="D300" t="str">
            <v>GIN PACK PROMOCIONAL WAPPING</v>
          </cell>
          <cell r="E300">
            <v>1</v>
          </cell>
          <cell r="F300" t="str">
            <v>BEBIDAS</v>
          </cell>
          <cell r="G300" t="str">
            <v>BEBIDAS</v>
          </cell>
          <cell r="H300" t="str">
            <v>BEBIDAS C/ ALCOHOL</v>
          </cell>
          <cell r="I300" t="str">
            <v>GIN / PISCO</v>
          </cell>
          <cell r="J300" t="str">
            <v>GIN</v>
          </cell>
          <cell r="K300" t="str">
            <v>WAPPING</v>
          </cell>
          <cell r="L300">
            <v>114</v>
          </cell>
          <cell r="M300" t="str">
            <v>APOLO IMPORT S.A. 2 - TRENTINO (114)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>
            <v>0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6</v>
          </cell>
          <cell r="AK300">
            <v>2</v>
          </cell>
          <cell r="AL300">
            <v>7</v>
          </cell>
          <cell r="AM300">
            <v>3</v>
          </cell>
          <cell r="AN300">
            <v>9</v>
          </cell>
          <cell r="AO300">
            <v>0</v>
          </cell>
          <cell r="AP300" t="str">
            <v>SV</v>
          </cell>
          <cell r="AQ300" t="str">
            <v>SV</v>
          </cell>
          <cell r="AR300" t="str">
            <v>SV</v>
          </cell>
          <cell r="AS300" t="str">
            <v>SV</v>
          </cell>
          <cell r="AT300" t="str">
            <v>SV</v>
          </cell>
          <cell r="AU300" t="str">
            <v>Q</v>
          </cell>
          <cell r="AV300">
            <v>62116.000001</v>
          </cell>
          <cell r="AW300">
            <v>62115.999989999997</v>
          </cell>
          <cell r="AX300">
            <v>69900</v>
          </cell>
          <cell r="AY300">
            <v>0.12531392876029823</v>
          </cell>
          <cell r="AZ300">
            <v>0.11135908439198855</v>
          </cell>
          <cell r="BC300">
            <v>-1</v>
          </cell>
          <cell r="BD300">
            <v>0</v>
          </cell>
          <cell r="BG300">
            <v>-1</v>
          </cell>
          <cell r="BH300">
            <v>0</v>
          </cell>
        </row>
        <row r="301">
          <cell r="B301" t="str">
            <v>17168</v>
          </cell>
          <cell r="C301" t="str">
            <v>7898080663771</v>
          </cell>
          <cell r="D301" t="str">
            <v>GIN 900ml INTENCION</v>
          </cell>
          <cell r="E301">
            <v>6</v>
          </cell>
          <cell r="F301" t="str">
            <v>BEBIDAS</v>
          </cell>
          <cell r="G301" t="str">
            <v>BEBIDAS</v>
          </cell>
          <cell r="H301" t="str">
            <v>BEBIDAS C/ ALCOHOL</v>
          </cell>
          <cell r="I301" t="str">
            <v>GIN / PISCO</v>
          </cell>
          <cell r="J301" t="str">
            <v>GIN</v>
          </cell>
          <cell r="K301" t="str">
            <v>INTENCION</v>
          </cell>
          <cell r="L301">
            <v>428</v>
          </cell>
          <cell r="M301" t="str">
            <v>BRUMADO S.A. (428)</v>
          </cell>
          <cell r="N301">
            <v>9</v>
          </cell>
          <cell r="O301">
            <v>5</v>
          </cell>
          <cell r="P301">
            <v>8</v>
          </cell>
          <cell r="Q301">
            <v>6</v>
          </cell>
          <cell r="R301">
            <v>1</v>
          </cell>
          <cell r="S301">
            <v>2</v>
          </cell>
          <cell r="T301">
            <v>8</v>
          </cell>
          <cell r="U301">
            <v>7</v>
          </cell>
          <cell r="V301">
            <v>4</v>
          </cell>
          <cell r="W301">
            <v>4</v>
          </cell>
          <cell r="X301">
            <v>4</v>
          </cell>
          <cell r="Y301">
            <v>4</v>
          </cell>
          <cell r="Z301">
            <v>4</v>
          </cell>
          <cell r="AA301">
            <v>5</v>
          </cell>
          <cell r="AB301">
            <v>3</v>
          </cell>
          <cell r="AC301">
            <v>1</v>
          </cell>
          <cell r="AD301">
            <v>4</v>
          </cell>
          <cell r="AE301">
            <v>5</v>
          </cell>
          <cell r="AF301">
            <v>9</v>
          </cell>
          <cell r="AG301">
            <v>3</v>
          </cell>
          <cell r="AH301">
            <v>0</v>
          </cell>
          <cell r="AI301">
            <v>0</v>
          </cell>
          <cell r="AJ301">
            <v>11</v>
          </cell>
          <cell r="AK301">
            <v>0</v>
          </cell>
          <cell r="AL301">
            <v>9</v>
          </cell>
          <cell r="AM301">
            <v>6</v>
          </cell>
          <cell r="AN301">
            <v>13</v>
          </cell>
          <cell r="AO301">
            <v>0</v>
          </cell>
          <cell r="AP301">
            <v>55</v>
          </cell>
          <cell r="AQ301" t="str">
            <v>Q</v>
          </cell>
          <cell r="AR301">
            <v>67.5</v>
          </cell>
          <cell r="AS301">
            <v>180</v>
          </cell>
          <cell r="AT301">
            <v>130</v>
          </cell>
          <cell r="AU301" t="str">
            <v>Q</v>
          </cell>
          <cell r="AV301">
            <v>26849.99999</v>
          </cell>
          <cell r="AW301">
            <v>26969.519499999999</v>
          </cell>
          <cell r="AX301">
            <v>32900</v>
          </cell>
          <cell r="AY301">
            <v>0.22532588500012141</v>
          </cell>
          <cell r="AZ301">
            <v>0.18389057781155013</v>
          </cell>
          <cell r="BA301">
            <v>31500</v>
          </cell>
          <cell r="BB301">
            <v>3</v>
          </cell>
          <cell r="BC301">
            <v>0.17318435797883969</v>
          </cell>
          <cell r="BD301">
            <v>0.14761904793650793</v>
          </cell>
          <cell r="BE301">
            <v>30900</v>
          </cell>
          <cell r="BF301">
            <v>6</v>
          </cell>
          <cell r="BG301">
            <v>0.15083798925543324</v>
          </cell>
          <cell r="BH301">
            <v>0.13106796148867314</v>
          </cell>
        </row>
        <row r="302">
          <cell r="B302" t="str">
            <v>17169</v>
          </cell>
          <cell r="C302" t="str">
            <v>7898080663900</v>
          </cell>
          <cell r="D302" t="str">
            <v>GIN DULCE STRAWBERRY 900ml INTENCION</v>
          </cell>
          <cell r="E302">
            <v>6</v>
          </cell>
          <cell r="F302" t="str">
            <v>BEBIDAS</v>
          </cell>
          <cell r="G302" t="str">
            <v>BEBIDAS</v>
          </cell>
          <cell r="H302" t="str">
            <v>BEBIDAS C/ ALCOHOL</v>
          </cell>
          <cell r="I302" t="str">
            <v>GIN / PISCO</v>
          </cell>
          <cell r="J302" t="str">
            <v>GIN</v>
          </cell>
          <cell r="K302" t="str">
            <v>INTENCION</v>
          </cell>
          <cell r="L302">
            <v>428</v>
          </cell>
          <cell r="M302" t="str">
            <v>BRUMADO S.A. (428)</v>
          </cell>
          <cell r="N302">
            <v>27</v>
          </cell>
          <cell r="O302">
            <v>16</v>
          </cell>
          <cell r="P302">
            <v>14</v>
          </cell>
          <cell r="Q302">
            <v>13</v>
          </cell>
          <cell r="R302">
            <v>7</v>
          </cell>
          <cell r="S302">
            <v>15</v>
          </cell>
          <cell r="T302">
            <v>12</v>
          </cell>
          <cell r="U302">
            <v>19</v>
          </cell>
          <cell r="V302">
            <v>3</v>
          </cell>
          <cell r="W302">
            <v>3</v>
          </cell>
          <cell r="X302">
            <v>9</v>
          </cell>
          <cell r="Y302">
            <v>11</v>
          </cell>
          <cell r="Z302">
            <v>16</v>
          </cell>
          <cell r="AA302">
            <v>13</v>
          </cell>
          <cell r="AB302">
            <v>4</v>
          </cell>
          <cell r="AC302">
            <v>4</v>
          </cell>
          <cell r="AD302">
            <v>12</v>
          </cell>
          <cell r="AE302">
            <v>11</v>
          </cell>
          <cell r="AF302">
            <v>11</v>
          </cell>
          <cell r="AG302">
            <v>16</v>
          </cell>
          <cell r="AH302">
            <v>0</v>
          </cell>
          <cell r="AI302">
            <v>0</v>
          </cell>
          <cell r="AJ302">
            <v>17</v>
          </cell>
          <cell r="AK302">
            <v>8</v>
          </cell>
          <cell r="AL302">
            <v>9</v>
          </cell>
          <cell r="AM302">
            <v>21</v>
          </cell>
          <cell r="AN302">
            <v>22</v>
          </cell>
          <cell r="AO302">
            <v>12</v>
          </cell>
          <cell r="AP302">
            <v>39.230769230769234</v>
          </cell>
          <cell r="AQ302">
            <v>12.631578947368421</v>
          </cell>
          <cell r="AR302">
            <v>24.545454545454547</v>
          </cell>
          <cell r="AS302">
            <v>157.5</v>
          </cell>
          <cell r="AT302">
            <v>41.25</v>
          </cell>
          <cell r="AU302" t="str">
            <v>SV</v>
          </cell>
          <cell r="AV302">
            <v>26849.99999</v>
          </cell>
          <cell r="AW302">
            <v>26855.865409999999</v>
          </cell>
          <cell r="AX302">
            <v>32900</v>
          </cell>
          <cell r="AY302">
            <v>0.22532588500012141</v>
          </cell>
          <cell r="AZ302">
            <v>0.18389057781155013</v>
          </cell>
          <cell r="BA302">
            <v>31500</v>
          </cell>
          <cell r="BB302">
            <v>3</v>
          </cell>
          <cell r="BC302">
            <v>0.17318435797883969</v>
          </cell>
          <cell r="BD302">
            <v>0.14761904793650793</v>
          </cell>
          <cell r="BE302">
            <v>30900</v>
          </cell>
          <cell r="BF302">
            <v>6</v>
          </cell>
          <cell r="BG302">
            <v>0.15083798925543324</v>
          </cell>
          <cell r="BH302">
            <v>0.13106796148867314</v>
          </cell>
        </row>
        <row r="303">
          <cell r="B303" t="str">
            <v>23529</v>
          </cell>
          <cell r="C303" t="str">
            <v>8437004142351</v>
          </cell>
          <cell r="D303" t="str">
            <v>GIN BLACK 700ml PUERTO DE INDIAS</v>
          </cell>
          <cell r="E303">
            <v>6</v>
          </cell>
          <cell r="F303" t="str">
            <v>BEBIDAS</v>
          </cell>
          <cell r="G303" t="str">
            <v>BEBIDAS</v>
          </cell>
          <cell r="H303" t="str">
            <v>BEBIDAS C/ ALCOHOL</v>
          </cell>
          <cell r="I303" t="str">
            <v>GIN / PISCO</v>
          </cell>
          <cell r="J303" t="str">
            <v>GIN</v>
          </cell>
          <cell r="K303" t="str">
            <v>PUERTO DE INDIAS</v>
          </cell>
          <cell r="L303">
            <v>117</v>
          </cell>
          <cell r="M303" t="str">
            <v>LA CAOBA S.A.I.C. (117)</v>
          </cell>
          <cell r="N303">
            <v>0</v>
          </cell>
          <cell r="O303">
            <v>0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1</v>
          </cell>
          <cell r="U303">
            <v>1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0</v>
          </cell>
          <cell r="AB303">
            <v>0</v>
          </cell>
          <cell r="AC303">
            <v>0</v>
          </cell>
          <cell r="AD303">
            <v>0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>
            <v>8</v>
          </cell>
          <cell r="AK303">
            <v>21</v>
          </cell>
          <cell r="AL303">
            <v>8</v>
          </cell>
          <cell r="AM303">
            <v>5</v>
          </cell>
          <cell r="AN303">
            <v>6</v>
          </cell>
          <cell r="AO303">
            <v>6</v>
          </cell>
          <cell r="AP303" t="str">
            <v>SV</v>
          </cell>
          <cell r="AQ303">
            <v>630</v>
          </cell>
          <cell r="AR303" t="str">
            <v>SV</v>
          </cell>
          <cell r="AS303" t="str">
            <v>SV</v>
          </cell>
          <cell r="AT303" t="str">
            <v>SV</v>
          </cell>
          <cell r="AU303" t="str">
            <v>SV</v>
          </cell>
          <cell r="AV303">
            <v>134853.00004000001</v>
          </cell>
          <cell r="AW303">
            <v>121468.56447</v>
          </cell>
          <cell r="AX303">
            <v>157900</v>
          </cell>
          <cell r="AY303">
            <v>0.17090461430716264</v>
          </cell>
          <cell r="AZ303">
            <v>0.14595946776440777</v>
          </cell>
          <cell r="BA303">
            <v>153900</v>
          </cell>
          <cell r="BB303">
            <v>3</v>
          </cell>
          <cell r="BC303">
            <v>0.14124268614231994</v>
          </cell>
          <cell r="BD303">
            <v>0.12376218297595833</v>
          </cell>
          <cell r="BE303">
            <v>149900</v>
          </cell>
          <cell r="BF303">
            <v>6</v>
          </cell>
          <cell r="BG303">
            <v>0.11158075797747746</v>
          </cell>
          <cell r="BH303">
            <v>0.10038025323549024</v>
          </cell>
        </row>
        <row r="304">
          <cell r="B304" t="str">
            <v>25598</v>
          </cell>
          <cell r="C304" t="str">
            <v>8437004142139</v>
          </cell>
          <cell r="D304" t="str">
            <v>GIN BLACKBERRY  700ml PUERTO DE INDIAS</v>
          </cell>
          <cell r="E304">
            <v>6</v>
          </cell>
          <cell r="F304" t="str">
            <v>BEBIDAS</v>
          </cell>
          <cell r="G304" t="str">
            <v>BEBIDAS</v>
          </cell>
          <cell r="H304" t="str">
            <v>BEBIDAS C/ ALCOHOL</v>
          </cell>
          <cell r="I304" t="str">
            <v>GIN / PISCO</v>
          </cell>
          <cell r="J304" t="str">
            <v>GIN</v>
          </cell>
          <cell r="K304" t="str">
            <v>PUERTO DE INDIAS</v>
          </cell>
          <cell r="L304">
            <v>117</v>
          </cell>
          <cell r="M304" t="str">
            <v>LA CAOBA S.A.I.C. (117)</v>
          </cell>
          <cell r="N304">
            <v>0</v>
          </cell>
          <cell r="O304">
            <v>0</v>
          </cell>
          <cell r="P304">
            <v>0</v>
          </cell>
          <cell r="Q304">
            <v>0</v>
          </cell>
          <cell r="R304">
            <v>1</v>
          </cell>
          <cell r="S304">
            <v>0</v>
          </cell>
          <cell r="T304">
            <v>2</v>
          </cell>
          <cell r="U304">
            <v>2</v>
          </cell>
          <cell r="V304">
            <v>0</v>
          </cell>
          <cell r="W304">
            <v>1</v>
          </cell>
          <cell r="X304">
            <v>2</v>
          </cell>
          <cell r="Y304">
            <v>1</v>
          </cell>
          <cell r="Z304">
            <v>0</v>
          </cell>
          <cell r="AA304">
            <v>1</v>
          </cell>
          <cell r="AB304">
            <v>0</v>
          </cell>
          <cell r="AC304">
            <v>0</v>
          </cell>
          <cell r="AD304">
            <v>3</v>
          </cell>
          <cell r="AE304">
            <v>1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7</v>
          </cell>
          <cell r="AK304">
            <v>3</v>
          </cell>
          <cell r="AL304">
            <v>4</v>
          </cell>
          <cell r="AM304">
            <v>4</v>
          </cell>
          <cell r="AN304">
            <v>2</v>
          </cell>
          <cell r="AO304">
            <v>6</v>
          </cell>
          <cell r="AP304" t="str">
            <v>SV</v>
          </cell>
          <cell r="AQ304">
            <v>45</v>
          </cell>
          <cell r="AR304">
            <v>120</v>
          </cell>
          <cell r="AS304" t="str">
            <v>SV</v>
          </cell>
          <cell r="AT304" t="str">
            <v>SV</v>
          </cell>
          <cell r="AU304" t="str">
            <v>SV</v>
          </cell>
          <cell r="AV304">
            <v>126018.00002000001</v>
          </cell>
          <cell r="AW304">
            <v>124106.77004</v>
          </cell>
          <cell r="AX304">
            <v>147900</v>
          </cell>
          <cell r="AY304">
            <v>0.17364186050030272</v>
          </cell>
          <cell r="AZ304">
            <v>0.14795131832319131</v>
          </cell>
          <cell r="BA304">
            <v>143900</v>
          </cell>
          <cell r="BB304">
            <v>3</v>
          </cell>
          <cell r="BC304">
            <v>0.14190036325891531</v>
          </cell>
          <cell r="BD304">
            <v>0.12426685184155659</v>
          </cell>
          <cell r="BE304">
            <v>139900</v>
          </cell>
          <cell r="BF304">
            <v>6</v>
          </cell>
          <cell r="BG304">
            <v>0.11015886601752767</v>
          </cell>
          <cell r="BH304">
            <v>9.9228019871336615E-2</v>
          </cell>
        </row>
        <row r="305">
          <cell r="B305" t="str">
            <v>17443</v>
          </cell>
          <cell r="C305" t="str">
            <v>8437004142122</v>
          </cell>
          <cell r="D305" t="str">
            <v>GIN CLASSIC CELESTE 700ml PUERTO DE INDIAS</v>
          </cell>
          <cell r="E305">
            <v>6</v>
          </cell>
          <cell r="F305" t="str">
            <v>BEBIDAS</v>
          </cell>
          <cell r="G305" t="str">
            <v>BEBIDAS</v>
          </cell>
          <cell r="H305" t="str">
            <v>BEBIDAS C/ ALCOHOL</v>
          </cell>
          <cell r="I305" t="str">
            <v>GIN / PISCO</v>
          </cell>
          <cell r="J305" t="str">
            <v>GIN</v>
          </cell>
          <cell r="K305" t="str">
            <v>PUERTO DE INDIAS</v>
          </cell>
          <cell r="L305">
            <v>117</v>
          </cell>
          <cell r="M305" t="str">
            <v>LA CAOBA S.A.I.C. (117)</v>
          </cell>
          <cell r="N305">
            <v>2</v>
          </cell>
          <cell r="O305">
            <v>7</v>
          </cell>
          <cell r="P305">
            <v>1</v>
          </cell>
          <cell r="Q305">
            <v>2</v>
          </cell>
          <cell r="R305">
            <v>2</v>
          </cell>
          <cell r="S305">
            <v>2</v>
          </cell>
          <cell r="T305">
            <v>0</v>
          </cell>
          <cell r="U305">
            <v>1</v>
          </cell>
          <cell r="V305">
            <v>2</v>
          </cell>
          <cell r="W305">
            <v>0</v>
          </cell>
          <cell r="X305">
            <v>1</v>
          </cell>
          <cell r="Y305">
            <v>1</v>
          </cell>
          <cell r="Z305">
            <v>1</v>
          </cell>
          <cell r="AA305">
            <v>4</v>
          </cell>
          <cell r="AB305">
            <v>2</v>
          </cell>
          <cell r="AC305">
            <v>0</v>
          </cell>
          <cell r="AD305">
            <v>2</v>
          </cell>
          <cell r="AE305">
            <v>1</v>
          </cell>
          <cell r="AF305">
            <v>3</v>
          </cell>
          <cell r="AG305">
            <v>2</v>
          </cell>
          <cell r="AH305">
            <v>0</v>
          </cell>
          <cell r="AI305">
            <v>0</v>
          </cell>
          <cell r="AJ305">
            <v>7</v>
          </cell>
          <cell r="AK305">
            <v>5</v>
          </cell>
          <cell r="AL305">
            <v>5</v>
          </cell>
          <cell r="AM305">
            <v>7</v>
          </cell>
          <cell r="AN305">
            <v>4</v>
          </cell>
          <cell r="AO305">
            <v>6</v>
          </cell>
          <cell r="AP305">
            <v>105</v>
          </cell>
          <cell r="AQ305">
            <v>150</v>
          </cell>
          <cell r="AR305">
            <v>150</v>
          </cell>
          <cell r="AS305" t="str">
            <v>SV</v>
          </cell>
          <cell r="AT305">
            <v>60</v>
          </cell>
          <cell r="AU305" t="str">
            <v>SV</v>
          </cell>
          <cell r="AV305">
            <v>97469.999989999997</v>
          </cell>
          <cell r="AW305">
            <v>97148.154070000004</v>
          </cell>
          <cell r="AX305">
            <v>114900</v>
          </cell>
          <cell r="AY305">
            <v>0.1788242537374396</v>
          </cell>
          <cell r="AZ305">
            <v>0.15169712802436905</v>
          </cell>
          <cell r="BA305">
            <v>112900</v>
          </cell>
          <cell r="BB305">
            <v>3</v>
          </cell>
          <cell r="BC305">
            <v>0.15830511964279315</v>
          </cell>
          <cell r="BD305">
            <v>0.13666961922054918</v>
          </cell>
          <cell r="BE305">
            <v>109900</v>
          </cell>
          <cell r="BF305">
            <v>6</v>
          </cell>
          <cell r="BG305">
            <v>0.12752641850082358</v>
          </cell>
          <cell r="BH305">
            <v>0.1131028208371247</v>
          </cell>
        </row>
        <row r="306">
          <cell r="B306" t="str">
            <v>23528</v>
          </cell>
          <cell r="C306" t="str">
            <v>8437004142863</v>
          </cell>
          <cell r="D306" t="str">
            <v>GIN GUADALQUIVIR 700ml PUERTO DE INDIAS</v>
          </cell>
          <cell r="E306">
            <v>6</v>
          </cell>
          <cell r="F306" t="str">
            <v>BEBIDAS</v>
          </cell>
          <cell r="G306" t="str">
            <v>BEBIDAS</v>
          </cell>
          <cell r="H306" t="str">
            <v>BEBIDAS C/ ALCOHOL</v>
          </cell>
          <cell r="I306" t="str">
            <v>GIN / PISCO</v>
          </cell>
          <cell r="J306" t="str">
            <v>GIN</v>
          </cell>
          <cell r="K306" t="str">
            <v>PUERTO DE INDIAS</v>
          </cell>
          <cell r="L306">
            <v>117</v>
          </cell>
          <cell r="M306" t="str">
            <v>LA CAOBA S.A.I.C. (117)</v>
          </cell>
          <cell r="N306">
            <v>0</v>
          </cell>
          <cell r="O306">
            <v>0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>
            <v>0</v>
          </cell>
          <cell r="AB306">
            <v>0</v>
          </cell>
          <cell r="AC306">
            <v>1</v>
          </cell>
          <cell r="AD306">
            <v>0</v>
          </cell>
          <cell r="AE306">
            <v>0</v>
          </cell>
          <cell r="AF306">
            <v>1</v>
          </cell>
          <cell r="AG306">
            <v>1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1</v>
          </cell>
          <cell r="AO306">
            <v>0</v>
          </cell>
          <cell r="AP306" t="str">
            <v>Q</v>
          </cell>
          <cell r="AQ306" t="str">
            <v>Q</v>
          </cell>
          <cell r="AR306" t="str">
            <v>Q</v>
          </cell>
          <cell r="AS306" t="str">
            <v>Q</v>
          </cell>
          <cell r="AT306">
            <v>30</v>
          </cell>
          <cell r="AU306" t="str">
            <v>Q</v>
          </cell>
          <cell r="AV306">
            <v>121600.00000499999</v>
          </cell>
          <cell r="AW306">
            <v>110551.48929</v>
          </cell>
          <cell r="AX306">
            <v>139900</v>
          </cell>
          <cell r="AY306">
            <v>0.15049342100532526</v>
          </cell>
          <cell r="AZ306">
            <v>0.13080771976411726</v>
          </cell>
          <cell r="BA306">
            <v>134900</v>
          </cell>
          <cell r="BB306">
            <v>3</v>
          </cell>
          <cell r="BC306">
            <v>0.10937499995438427</v>
          </cell>
          <cell r="BD306">
            <v>9.8591549258710193E-2</v>
          </cell>
          <cell r="BE306">
            <v>129900</v>
          </cell>
          <cell r="BF306">
            <v>6</v>
          </cell>
          <cell r="BG306">
            <v>6.8256578903443499E-2</v>
          </cell>
          <cell r="BH306">
            <v>6.3895304041570483E-2</v>
          </cell>
        </row>
        <row r="307">
          <cell r="B307" t="str">
            <v>25597</v>
          </cell>
          <cell r="C307" t="str">
            <v>8437004142146</v>
          </cell>
          <cell r="D307" t="str">
            <v>GIN STRAWBERRY &amp; LOVE 700ml PUERTO DE INDIAS</v>
          </cell>
          <cell r="E307">
            <v>6</v>
          </cell>
          <cell r="F307" t="str">
            <v>BEBIDAS</v>
          </cell>
          <cell r="G307" t="str">
            <v>BEBIDAS</v>
          </cell>
          <cell r="H307" t="str">
            <v>BEBIDAS C/ ALCOHOL</v>
          </cell>
          <cell r="I307" t="str">
            <v>GIN / PISCO</v>
          </cell>
          <cell r="J307" t="str">
            <v>GIN</v>
          </cell>
          <cell r="K307" t="str">
            <v>PUERTO DE INDIAS</v>
          </cell>
          <cell r="L307">
            <v>117</v>
          </cell>
          <cell r="M307" t="str">
            <v>LA CAOBA S.A.I.C. (117)</v>
          </cell>
          <cell r="N307">
            <v>0</v>
          </cell>
          <cell r="O307">
            <v>0</v>
          </cell>
          <cell r="P307">
            <v>1</v>
          </cell>
          <cell r="Q307">
            <v>5</v>
          </cell>
          <cell r="R307">
            <v>1</v>
          </cell>
          <cell r="S307">
            <v>0</v>
          </cell>
          <cell r="T307">
            <v>2</v>
          </cell>
          <cell r="U307">
            <v>2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1</v>
          </cell>
          <cell r="AB307">
            <v>0</v>
          </cell>
          <cell r="AC307">
            <v>1</v>
          </cell>
          <cell r="AD307">
            <v>3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10</v>
          </cell>
          <cell r="AK307">
            <v>10</v>
          </cell>
          <cell r="AL307">
            <v>6</v>
          </cell>
          <cell r="AM307">
            <v>5</v>
          </cell>
          <cell r="AN307">
            <v>11</v>
          </cell>
          <cell r="AO307">
            <v>0</v>
          </cell>
          <cell r="AP307">
            <v>60</v>
          </cell>
          <cell r="AQ307">
            <v>150</v>
          </cell>
          <cell r="AR307" t="str">
            <v>SV</v>
          </cell>
          <cell r="AS307">
            <v>150</v>
          </cell>
          <cell r="AT307" t="str">
            <v>SV</v>
          </cell>
          <cell r="AU307" t="str">
            <v>Q</v>
          </cell>
          <cell r="AV307">
            <v>126018.00002000001</v>
          </cell>
          <cell r="AW307">
            <v>112985.51836</v>
          </cell>
          <cell r="AX307">
            <v>147900</v>
          </cell>
          <cell r="AY307">
            <v>0.17364186050030272</v>
          </cell>
          <cell r="AZ307">
            <v>0.14795131832319131</v>
          </cell>
          <cell r="BA307">
            <v>143900</v>
          </cell>
          <cell r="BB307">
            <v>3</v>
          </cell>
          <cell r="BC307">
            <v>0.14190036325891531</v>
          </cell>
          <cell r="BD307">
            <v>0.12426685184155659</v>
          </cell>
          <cell r="BE307">
            <v>139900</v>
          </cell>
          <cell r="BF307">
            <v>6</v>
          </cell>
          <cell r="BG307">
            <v>0.11015886601752767</v>
          </cell>
          <cell r="BH307">
            <v>9.9228019871336615E-2</v>
          </cell>
        </row>
        <row r="308">
          <cell r="B308" t="str">
            <v>17442</v>
          </cell>
          <cell r="C308" t="str">
            <v>8437004142115</v>
          </cell>
          <cell r="D308" t="str">
            <v>GIN STRAWBERRY 700ml PUERTO DE INDIAS</v>
          </cell>
          <cell r="E308">
            <v>6</v>
          </cell>
          <cell r="F308" t="str">
            <v>BEBIDAS</v>
          </cell>
          <cell r="G308" t="str">
            <v>BEBIDAS</v>
          </cell>
          <cell r="H308" t="str">
            <v>BEBIDAS C/ ALCOHOL</v>
          </cell>
          <cell r="I308" t="str">
            <v>GIN / PISCO</v>
          </cell>
          <cell r="J308" t="str">
            <v>GIN</v>
          </cell>
          <cell r="K308" t="str">
            <v>PUERTO DE INDIAS</v>
          </cell>
          <cell r="L308">
            <v>117</v>
          </cell>
          <cell r="M308" t="str">
            <v>LA CAOBA S.A.I.C. (117)</v>
          </cell>
          <cell r="N308">
            <v>2</v>
          </cell>
          <cell r="O308">
            <v>1</v>
          </cell>
          <cell r="P308">
            <v>0</v>
          </cell>
          <cell r="Q308">
            <v>2</v>
          </cell>
          <cell r="R308">
            <v>1</v>
          </cell>
          <cell r="S308">
            <v>2</v>
          </cell>
          <cell r="T308">
            <v>2</v>
          </cell>
          <cell r="U308">
            <v>2</v>
          </cell>
          <cell r="V308">
            <v>1</v>
          </cell>
          <cell r="W308">
            <v>2</v>
          </cell>
          <cell r="X308">
            <v>2</v>
          </cell>
          <cell r="Y308">
            <v>2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1</v>
          </cell>
          <cell r="AE308">
            <v>0</v>
          </cell>
          <cell r="AF308">
            <v>6</v>
          </cell>
          <cell r="AG308">
            <v>3</v>
          </cell>
          <cell r="AH308">
            <v>0</v>
          </cell>
          <cell r="AI308">
            <v>0</v>
          </cell>
          <cell r="AJ308">
            <v>4</v>
          </cell>
          <cell r="AK308">
            <v>5</v>
          </cell>
          <cell r="AL308">
            <v>5</v>
          </cell>
          <cell r="AM308">
            <v>6</v>
          </cell>
          <cell r="AN308">
            <v>3</v>
          </cell>
          <cell r="AO308">
            <v>6</v>
          </cell>
          <cell r="AP308">
            <v>60</v>
          </cell>
          <cell r="AQ308">
            <v>75</v>
          </cell>
          <cell r="AR308">
            <v>75</v>
          </cell>
          <cell r="AS308" t="str">
            <v>SV</v>
          </cell>
          <cell r="AT308">
            <v>30</v>
          </cell>
          <cell r="AU308" t="str">
            <v>SV</v>
          </cell>
          <cell r="AV308">
            <v>126018.00002000001</v>
          </cell>
          <cell r="AW308">
            <v>125862.68431</v>
          </cell>
          <cell r="AX308">
            <v>147900</v>
          </cell>
          <cell r="AY308">
            <v>0.17364186050030272</v>
          </cell>
          <cell r="AZ308">
            <v>0.14795131832319131</v>
          </cell>
          <cell r="BA308">
            <v>143900</v>
          </cell>
          <cell r="BB308">
            <v>3</v>
          </cell>
          <cell r="BC308">
            <v>0.14190036325891531</v>
          </cell>
          <cell r="BD308">
            <v>0.12426685184155659</v>
          </cell>
          <cell r="BE308">
            <v>139900</v>
          </cell>
          <cell r="BF308">
            <v>6</v>
          </cell>
          <cell r="BG308">
            <v>0.11015886601752767</v>
          </cell>
          <cell r="BH308">
            <v>9.9228019871336615E-2</v>
          </cell>
        </row>
        <row r="309">
          <cell r="B309" t="str">
            <v>22302</v>
          </cell>
          <cell r="C309" t="str">
            <v>3147690059103</v>
          </cell>
          <cell r="D309" t="str">
            <v>GIN 1Lt GIBSON</v>
          </cell>
          <cell r="E309">
            <v>12</v>
          </cell>
          <cell r="F309" t="str">
            <v>BEBIDAS</v>
          </cell>
          <cell r="G309" t="str">
            <v>BEBIDAS</v>
          </cell>
          <cell r="H309" t="str">
            <v>BEBIDAS C/ ALCOHOL</v>
          </cell>
          <cell r="I309" t="str">
            <v>GIN / PISCO</v>
          </cell>
          <cell r="J309" t="str">
            <v>GIN</v>
          </cell>
          <cell r="K309" t="str">
            <v>GIBSON</v>
          </cell>
          <cell r="L309">
            <v>516</v>
          </cell>
          <cell r="M309" t="str">
            <v>MANNAH S.R.L. (516)</v>
          </cell>
          <cell r="N309">
            <v>1</v>
          </cell>
          <cell r="O309">
            <v>3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  <cell r="T309">
            <v>3</v>
          </cell>
          <cell r="U309">
            <v>1</v>
          </cell>
          <cell r="V309">
            <v>1</v>
          </cell>
          <cell r="W309">
            <v>0</v>
          </cell>
          <cell r="X309">
            <v>1</v>
          </cell>
          <cell r="Y309">
            <v>0</v>
          </cell>
          <cell r="Z309">
            <v>1</v>
          </cell>
          <cell r="AA309">
            <v>0</v>
          </cell>
          <cell r="AB309">
            <v>1</v>
          </cell>
          <cell r="AC309">
            <v>1</v>
          </cell>
          <cell r="AD309">
            <v>0</v>
          </cell>
          <cell r="AE309">
            <v>0</v>
          </cell>
          <cell r="AF309">
            <v>3</v>
          </cell>
          <cell r="AG309">
            <v>3</v>
          </cell>
          <cell r="AH309">
            <v>0</v>
          </cell>
          <cell r="AI309">
            <v>0</v>
          </cell>
          <cell r="AJ309">
            <v>5</v>
          </cell>
          <cell r="AK309">
            <v>5</v>
          </cell>
          <cell r="AL309">
            <v>6</v>
          </cell>
          <cell r="AM309">
            <v>2</v>
          </cell>
          <cell r="AN309">
            <v>4</v>
          </cell>
          <cell r="AO309">
            <v>3</v>
          </cell>
          <cell r="AP309" t="str">
            <v>SV</v>
          </cell>
          <cell r="AQ309">
            <v>150</v>
          </cell>
          <cell r="AR309" t="str">
            <v>SV</v>
          </cell>
          <cell r="AS309">
            <v>60</v>
          </cell>
          <cell r="AT309">
            <v>40</v>
          </cell>
          <cell r="AU309" t="str">
            <v>SV</v>
          </cell>
          <cell r="AV309">
            <v>78750.000010000003</v>
          </cell>
          <cell r="AW309">
            <v>77268.141059999994</v>
          </cell>
          <cell r="AX309">
            <v>99900</v>
          </cell>
          <cell r="AY309">
            <v>0.26857142841033999</v>
          </cell>
          <cell r="AZ309">
            <v>0.21171171161161159</v>
          </cell>
          <cell r="BA309">
            <v>97900</v>
          </cell>
          <cell r="BB309">
            <v>3</v>
          </cell>
          <cell r="BC309">
            <v>0.24317460301673965</v>
          </cell>
          <cell r="BD309">
            <v>0.19560776292134829</v>
          </cell>
          <cell r="BE309">
            <v>94900</v>
          </cell>
          <cell r="BF309">
            <v>6</v>
          </cell>
          <cell r="BG309">
            <v>0.20507936492633916</v>
          </cell>
          <cell r="BH309">
            <v>0.17017913582718647</v>
          </cell>
        </row>
        <row r="310">
          <cell r="B310" t="str">
            <v>30852</v>
          </cell>
          <cell r="C310" t="str">
            <v>897076002003</v>
          </cell>
          <cell r="D310" t="str">
            <v>GIN 750ml BULLDOG</v>
          </cell>
          <cell r="E310">
            <v>1</v>
          </cell>
          <cell r="F310" t="str">
            <v>BEBIDAS</v>
          </cell>
          <cell r="G310" t="str">
            <v>BEBIDAS</v>
          </cell>
          <cell r="H310" t="str">
            <v>BEBIDAS C/ ALCOHOL</v>
          </cell>
          <cell r="I310" t="str">
            <v>GIN / PISCO</v>
          </cell>
          <cell r="J310" t="str">
            <v>GIN</v>
          </cell>
          <cell r="K310" t="str">
            <v>BULLDOG</v>
          </cell>
          <cell r="L310">
            <v>66</v>
          </cell>
          <cell r="M310" t="str">
            <v>CODISA SA (66)</v>
          </cell>
          <cell r="N310">
            <v>1</v>
          </cell>
          <cell r="O310">
            <v>0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2</v>
          </cell>
          <cell r="AG310">
            <v>2</v>
          </cell>
          <cell r="AH310">
            <v>0</v>
          </cell>
          <cell r="AI310">
            <v>0</v>
          </cell>
          <cell r="AJ310">
            <v>0</v>
          </cell>
          <cell r="AK310">
            <v>5</v>
          </cell>
          <cell r="AL310">
            <v>9</v>
          </cell>
          <cell r="AM310">
            <v>8</v>
          </cell>
          <cell r="AN310">
            <v>4</v>
          </cell>
          <cell r="AO310">
            <v>0</v>
          </cell>
          <cell r="AP310" t="str">
            <v>Q</v>
          </cell>
          <cell r="AQ310" t="str">
            <v>SV</v>
          </cell>
          <cell r="AR310" t="str">
            <v>SV</v>
          </cell>
          <cell r="AS310" t="str">
            <v>SV</v>
          </cell>
          <cell r="AT310">
            <v>60</v>
          </cell>
          <cell r="AU310" t="str">
            <v>Q</v>
          </cell>
          <cell r="AV310">
            <v>133636.00000299999</v>
          </cell>
          <cell r="AW310">
            <v>126343.47484</v>
          </cell>
          <cell r="AX310">
            <v>154900</v>
          </cell>
          <cell r="AY310">
            <v>0.15911880029724523</v>
          </cell>
          <cell r="AZ310">
            <v>0.13727566169786964</v>
          </cell>
          <cell r="BA310">
            <v>149900</v>
          </cell>
          <cell r="BB310">
            <v>3</v>
          </cell>
          <cell r="BC310">
            <v>0.1217037325019823</v>
          </cell>
          <cell r="BD310">
            <v>0.10849899931287529</v>
          </cell>
          <cell r="BE310">
            <v>144900</v>
          </cell>
          <cell r="BF310">
            <v>6</v>
          </cell>
          <cell r="BG310">
            <v>8.4288664706719363E-2</v>
          </cell>
          <cell r="BH310">
            <v>7.7736369889579063E-2</v>
          </cell>
        </row>
        <row r="311">
          <cell r="B311" t="str">
            <v>31195</v>
          </cell>
          <cell r="C311" t="str">
            <v>7791560000175</v>
          </cell>
          <cell r="D311" t="str">
            <v>GIN 1Lts HIRAM WALKER</v>
          </cell>
          <cell r="E311">
            <v>6</v>
          </cell>
          <cell r="F311" t="str">
            <v>BEBIDAS</v>
          </cell>
          <cell r="G311" t="str">
            <v>BEBIDAS</v>
          </cell>
          <cell r="H311" t="str">
            <v>BEBIDAS C/ ALCOHOL</v>
          </cell>
          <cell r="I311" t="str">
            <v>GIN / PISCO</v>
          </cell>
          <cell r="J311" t="str">
            <v>GIN</v>
          </cell>
          <cell r="K311" t="str">
            <v>HIRAM WALKER</v>
          </cell>
          <cell r="L311">
            <v>126</v>
          </cell>
          <cell r="M311" t="str">
            <v>LONDON IMPORT S.A. (126)</v>
          </cell>
          <cell r="N311">
            <v>4</v>
          </cell>
          <cell r="O311">
            <v>2</v>
          </cell>
          <cell r="P311">
            <v>1</v>
          </cell>
          <cell r="Q311">
            <v>0</v>
          </cell>
          <cell r="R311">
            <v>0</v>
          </cell>
          <cell r="S311">
            <v>2</v>
          </cell>
          <cell r="T311">
            <v>1</v>
          </cell>
          <cell r="U311">
            <v>0</v>
          </cell>
          <cell r="V311">
            <v>1</v>
          </cell>
          <cell r="W311">
            <v>1</v>
          </cell>
          <cell r="X311">
            <v>0</v>
          </cell>
          <cell r="Y311">
            <v>0</v>
          </cell>
          <cell r="Z311">
            <v>0</v>
          </cell>
          <cell r="AA311">
            <v>1</v>
          </cell>
          <cell r="AB311">
            <v>0</v>
          </cell>
          <cell r="AC311">
            <v>0</v>
          </cell>
          <cell r="AD311">
            <v>0</v>
          </cell>
          <cell r="AE311">
            <v>1</v>
          </cell>
          <cell r="AF311">
            <v>2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1</v>
          </cell>
          <cell r="AL311">
            <v>3</v>
          </cell>
          <cell r="AM311">
            <v>3</v>
          </cell>
          <cell r="AN311">
            <v>0</v>
          </cell>
          <cell r="AO311">
            <v>0</v>
          </cell>
          <cell r="AP311" t="str">
            <v>Q</v>
          </cell>
          <cell r="AQ311" t="str">
            <v>SV</v>
          </cell>
          <cell r="AR311" t="str">
            <v>SV</v>
          </cell>
          <cell r="AS311" t="str">
            <v>SV</v>
          </cell>
          <cell r="AT311" t="str">
            <v>Q</v>
          </cell>
          <cell r="AU311" t="str">
            <v>Q</v>
          </cell>
          <cell r="AV311">
            <v>40514.999997999999</v>
          </cell>
          <cell r="AW311">
            <v>37273.999620000002</v>
          </cell>
          <cell r="AX311">
            <v>44900</v>
          </cell>
          <cell r="AY311">
            <v>0.10823151924513064</v>
          </cell>
          <cell r="AZ311">
            <v>9.7661469977728302E-2</v>
          </cell>
          <cell r="BA311">
            <v>43900</v>
          </cell>
          <cell r="BB311">
            <v>3</v>
          </cell>
          <cell r="BC311">
            <v>8.3549302780873802E-2</v>
          </cell>
          <cell r="BD311">
            <v>7.7107061548974953E-2</v>
          </cell>
          <cell r="BE311">
            <v>42900</v>
          </cell>
          <cell r="BF311">
            <v>6</v>
          </cell>
          <cell r="BG311">
            <v>5.8867086316616968E-2</v>
          </cell>
          <cell r="BH311">
            <v>5.5594405641025656E-2</v>
          </cell>
        </row>
        <row r="312">
          <cell r="B312" t="str">
            <v>33439</v>
          </cell>
          <cell r="C312" t="str">
            <v>5010327755014</v>
          </cell>
          <cell r="D312" t="str">
            <v>GIN 700ml HENDRICHS</v>
          </cell>
          <cell r="E312">
            <v>6</v>
          </cell>
          <cell r="F312" t="str">
            <v>BEBIDAS</v>
          </cell>
          <cell r="G312" t="str">
            <v>BEBIDAS</v>
          </cell>
          <cell r="H312" t="str">
            <v>BEBIDAS C/ ALCOHOL</v>
          </cell>
          <cell r="I312" t="str">
            <v>GIN / PISCO</v>
          </cell>
          <cell r="J312" t="str">
            <v>GIN</v>
          </cell>
          <cell r="K312" t="str">
            <v>HENDRICHS</v>
          </cell>
          <cell r="L312">
            <v>27</v>
          </cell>
          <cell r="M312" t="str">
            <v>A.J. S.A. CALIDAD ANTE TODO (27)</v>
          </cell>
          <cell r="N312">
            <v>2</v>
          </cell>
          <cell r="O312">
            <v>0</v>
          </cell>
          <cell r="P312">
            <v>1</v>
          </cell>
          <cell r="Q312">
            <v>2</v>
          </cell>
          <cell r="R312">
            <v>0</v>
          </cell>
          <cell r="S312">
            <v>1</v>
          </cell>
          <cell r="T312">
            <v>1</v>
          </cell>
          <cell r="U312">
            <v>2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>
            <v>0</v>
          </cell>
          <cell r="AB312">
            <v>0</v>
          </cell>
          <cell r="AC312">
            <v>0</v>
          </cell>
          <cell r="AD312">
            <v>1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6</v>
          </cell>
          <cell r="AK312">
            <v>4</v>
          </cell>
          <cell r="AL312">
            <v>6</v>
          </cell>
          <cell r="AM312">
            <v>8</v>
          </cell>
          <cell r="AN312">
            <v>7</v>
          </cell>
          <cell r="AO312">
            <v>6</v>
          </cell>
          <cell r="AP312">
            <v>90</v>
          </cell>
          <cell r="AQ312">
            <v>60</v>
          </cell>
          <cell r="AR312" t="str">
            <v>SV</v>
          </cell>
          <cell r="AS312" t="str">
            <v>SV</v>
          </cell>
          <cell r="AT312" t="str">
            <v>SV</v>
          </cell>
          <cell r="AU312" t="str">
            <v>SV</v>
          </cell>
          <cell r="AV312">
            <v>189999.99997</v>
          </cell>
          <cell r="AW312">
            <v>190000.00008</v>
          </cell>
          <cell r="AX312">
            <v>219900</v>
          </cell>
          <cell r="AY312">
            <v>0.15736842123537387</v>
          </cell>
          <cell r="AZ312">
            <v>0.13597089599818096</v>
          </cell>
          <cell r="BA312">
            <v>212900</v>
          </cell>
          <cell r="BB312">
            <v>3</v>
          </cell>
          <cell r="BC312">
            <v>0.12052631596639896</v>
          </cell>
          <cell r="BD312">
            <v>0.1075622359323626</v>
          </cell>
          <cell r="BE312">
            <v>204900</v>
          </cell>
          <cell r="BF312">
            <v>6</v>
          </cell>
          <cell r="BG312">
            <v>7.8421052801855851E-2</v>
          </cell>
          <cell r="BH312">
            <v>7.271839936554414E-2</v>
          </cell>
        </row>
        <row r="313">
          <cell r="B313" t="str">
            <v>36034</v>
          </cell>
          <cell r="C313" t="str">
            <v>698929000395</v>
          </cell>
          <cell r="D313" t="str">
            <v>GIN 700ml MARTIN MILLERS</v>
          </cell>
          <cell r="E313">
            <v>6</v>
          </cell>
          <cell r="F313" t="str">
            <v>BEBIDAS</v>
          </cell>
          <cell r="G313" t="str">
            <v>BEBIDAS</v>
          </cell>
          <cell r="H313" t="str">
            <v>BEBIDAS C/ ALCOHOL</v>
          </cell>
          <cell r="I313" t="str">
            <v>GIN / PISCO</v>
          </cell>
          <cell r="J313" t="str">
            <v>GIN</v>
          </cell>
          <cell r="K313" t="str">
            <v>MARTIN MILLERS</v>
          </cell>
          <cell r="L313">
            <v>449</v>
          </cell>
          <cell r="M313" t="str">
            <v>LA MERCANTIL GUARANI S.A. (449)</v>
          </cell>
          <cell r="N313">
            <v>0</v>
          </cell>
          <cell r="O313">
            <v>0</v>
          </cell>
          <cell r="P313">
            <v>0</v>
          </cell>
          <cell r="Q313">
            <v>0</v>
          </cell>
          <cell r="R313">
            <v>0</v>
          </cell>
          <cell r="S313">
            <v>1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2</v>
          </cell>
          <cell r="AK313">
            <v>1</v>
          </cell>
          <cell r="AL313">
            <v>0</v>
          </cell>
          <cell r="AM313">
            <v>1</v>
          </cell>
          <cell r="AN313">
            <v>0</v>
          </cell>
          <cell r="AO313">
            <v>0</v>
          </cell>
          <cell r="AP313" t="str">
            <v>SV</v>
          </cell>
          <cell r="AQ313" t="str">
            <v>SV</v>
          </cell>
          <cell r="AR313" t="str">
            <v>Q</v>
          </cell>
          <cell r="AS313" t="str">
            <v>SV</v>
          </cell>
          <cell r="AT313" t="str">
            <v>Q</v>
          </cell>
          <cell r="AU313" t="str">
            <v>Q</v>
          </cell>
          <cell r="AV313">
            <v>175445.99995999999</v>
          </cell>
          <cell r="AW313">
            <v>175445.99995999999</v>
          </cell>
          <cell r="AX313">
            <v>209900</v>
          </cell>
          <cell r="AY313">
            <v>0.1963795130573236</v>
          </cell>
          <cell r="AZ313">
            <v>0.16414483106241073</v>
          </cell>
          <cell r="BA313">
            <v>204900</v>
          </cell>
          <cell r="BB313">
            <v>3</v>
          </cell>
          <cell r="BC313">
            <v>0.16788071570007435</v>
          </cell>
          <cell r="BD313">
            <v>0.14374817003416307</v>
          </cell>
          <cell r="BE313">
            <v>199900</v>
          </cell>
          <cell r="BF313">
            <v>6</v>
          </cell>
          <cell r="BG313">
            <v>0.1393819183428251</v>
          </cell>
          <cell r="BH313">
            <v>0.12233116578289151</v>
          </cell>
        </row>
        <row r="314">
          <cell r="B314" t="str">
            <v>40959</v>
          </cell>
          <cell r="C314" t="str">
            <v>7792410522717</v>
          </cell>
          <cell r="D314" t="str">
            <v>GIN LONDON 700ml BRIGHTON</v>
          </cell>
          <cell r="E314">
            <v>6</v>
          </cell>
          <cell r="F314" t="str">
            <v>BEBIDAS</v>
          </cell>
          <cell r="G314" t="str">
            <v>BEBIDAS</v>
          </cell>
          <cell r="H314" t="str">
            <v>BEBIDAS C/ ALCOHOL</v>
          </cell>
          <cell r="I314" t="str">
            <v>GIN / PISCO</v>
          </cell>
          <cell r="J314" t="str">
            <v>GIN</v>
          </cell>
          <cell r="K314" t="str">
            <v>BRIGHTON</v>
          </cell>
          <cell r="L314">
            <v>27</v>
          </cell>
          <cell r="M314" t="str">
            <v>A.J. S.A. CALIDAD ANTE TODO (27)</v>
          </cell>
          <cell r="N314">
            <v>0</v>
          </cell>
          <cell r="O314">
            <v>0</v>
          </cell>
          <cell r="P314">
            <v>1</v>
          </cell>
          <cell r="Q314">
            <v>5</v>
          </cell>
          <cell r="R314">
            <v>0</v>
          </cell>
          <cell r="S314">
            <v>0</v>
          </cell>
          <cell r="T314">
            <v>2</v>
          </cell>
          <cell r="U314">
            <v>1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1</v>
          </cell>
          <cell r="AC314">
            <v>1</v>
          </cell>
          <cell r="AD314">
            <v>0</v>
          </cell>
          <cell r="AE314">
            <v>0</v>
          </cell>
          <cell r="AF314">
            <v>3</v>
          </cell>
          <cell r="AG314">
            <v>2</v>
          </cell>
          <cell r="AH314">
            <v>0</v>
          </cell>
          <cell r="AI314">
            <v>0</v>
          </cell>
          <cell r="AJ314">
            <v>1</v>
          </cell>
          <cell r="AK314">
            <v>5</v>
          </cell>
          <cell r="AL314">
            <v>6</v>
          </cell>
          <cell r="AM314">
            <v>11</v>
          </cell>
          <cell r="AN314">
            <v>4</v>
          </cell>
          <cell r="AO314">
            <v>0</v>
          </cell>
          <cell r="AP314">
            <v>6</v>
          </cell>
          <cell r="AQ314">
            <v>150</v>
          </cell>
          <cell r="AR314" t="str">
            <v>SV</v>
          </cell>
          <cell r="AS314">
            <v>330</v>
          </cell>
          <cell r="AT314">
            <v>60</v>
          </cell>
          <cell r="AU314" t="str">
            <v>Q</v>
          </cell>
          <cell r="AV314">
            <v>33516</v>
          </cell>
          <cell r="AW314">
            <v>32151.611690000002</v>
          </cell>
          <cell r="AX314">
            <v>37900</v>
          </cell>
          <cell r="AY314">
            <v>0.13080319847237143</v>
          </cell>
          <cell r="AZ314">
            <v>0.11567282321899736</v>
          </cell>
          <cell r="BA314">
            <v>36900</v>
          </cell>
          <cell r="BB314">
            <v>3</v>
          </cell>
          <cell r="BC314">
            <v>0.10096670247046191</v>
          </cell>
          <cell r="BD314">
            <v>9.170731707317073E-2</v>
          </cell>
          <cell r="BE314">
            <v>35900</v>
          </cell>
          <cell r="BF314">
            <v>6</v>
          </cell>
          <cell r="BG314">
            <v>7.1130206468552393E-2</v>
          </cell>
          <cell r="BH314">
            <v>6.6406685236768806E-2</v>
          </cell>
        </row>
        <row r="315">
          <cell r="B315" t="str">
            <v>40960</v>
          </cell>
          <cell r="C315" t="str">
            <v>5010327705866</v>
          </cell>
          <cell r="D315" t="str">
            <v>GIN FLORA ADORA 700ml HENDRICK'S</v>
          </cell>
          <cell r="E315">
            <v>6</v>
          </cell>
          <cell r="F315" t="str">
            <v>BEBIDAS</v>
          </cell>
          <cell r="G315" t="str">
            <v>BEBIDAS</v>
          </cell>
          <cell r="H315" t="str">
            <v>BEBIDAS C/ ALCOHOL</v>
          </cell>
          <cell r="I315" t="str">
            <v>GIN / PISCO</v>
          </cell>
          <cell r="J315" t="str">
            <v>GIN</v>
          </cell>
          <cell r="K315" t="str">
            <v>HENDRICK'S</v>
          </cell>
          <cell r="L315">
            <v>27</v>
          </cell>
          <cell r="M315" t="str">
            <v>A.J. S.A. CALIDAD ANTE TODO (27)</v>
          </cell>
          <cell r="N315">
            <v>0</v>
          </cell>
          <cell r="O315">
            <v>0</v>
          </cell>
          <cell r="P315">
            <v>0</v>
          </cell>
          <cell r="Q315">
            <v>1</v>
          </cell>
          <cell r="R315">
            <v>0</v>
          </cell>
          <cell r="S315">
            <v>0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3</v>
          </cell>
          <cell r="AK315">
            <v>4</v>
          </cell>
          <cell r="AL315">
            <v>3</v>
          </cell>
          <cell r="AM315">
            <v>2</v>
          </cell>
          <cell r="AN315">
            <v>3</v>
          </cell>
          <cell r="AO315">
            <v>3</v>
          </cell>
          <cell r="AP315">
            <v>90</v>
          </cell>
          <cell r="AQ315" t="str">
            <v>SV</v>
          </cell>
          <cell r="AR315" t="str">
            <v>SV</v>
          </cell>
          <cell r="AS315" t="str">
            <v>SV</v>
          </cell>
          <cell r="AT315" t="str">
            <v>SV</v>
          </cell>
          <cell r="AU315" t="str">
            <v>SV</v>
          </cell>
          <cell r="AV315">
            <v>195225</v>
          </cell>
          <cell r="AW315">
            <v>184950.00007000001</v>
          </cell>
          <cell r="AX315">
            <v>224900</v>
          </cell>
          <cell r="AY315">
            <v>0.15200409783583035</v>
          </cell>
          <cell r="AZ315">
            <v>0.13194753223654956</v>
          </cell>
          <cell r="BA315">
            <v>217900</v>
          </cell>
          <cell r="BB315">
            <v>3</v>
          </cell>
          <cell r="BC315">
            <v>0.11614803431937504</v>
          </cell>
          <cell r="BD315">
            <v>0.10406149609912804</v>
          </cell>
          <cell r="BE315">
            <v>209900</v>
          </cell>
          <cell r="BF315">
            <v>6</v>
          </cell>
          <cell r="BG315">
            <v>7.5169676014854581E-2</v>
          </cell>
          <cell r="BH315">
            <v>6.9914244878513582E-2</v>
          </cell>
        </row>
        <row r="316">
          <cell r="B316" t="str">
            <v>25896</v>
          </cell>
          <cell r="C316" t="str">
            <v>7840127020238</v>
          </cell>
          <cell r="D316" t="str">
            <v>PACK MIX TEA HERBAL TE GUARANI</v>
          </cell>
          <cell r="E316">
            <v>12</v>
          </cell>
          <cell r="F316" t="str">
            <v>BEBIDAS</v>
          </cell>
          <cell r="G316" t="str">
            <v>BEBIDAS</v>
          </cell>
          <cell r="H316" t="str">
            <v>BEBIDAS C/ ALCOHOL</v>
          </cell>
          <cell r="I316" t="str">
            <v>GIN / PISCO</v>
          </cell>
          <cell r="J316" t="str">
            <v>PACK GIN</v>
          </cell>
          <cell r="K316" t="str">
            <v>TE GUARANI</v>
          </cell>
          <cell r="L316">
            <v>507</v>
          </cell>
          <cell r="M316" t="str">
            <v>LAB Y HERB STA. MARGARITA SA (507)</v>
          </cell>
          <cell r="N316">
            <v>0</v>
          </cell>
          <cell r="O316">
            <v>0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1E-3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 t="str">
            <v>Q</v>
          </cell>
          <cell r="AQ316" t="str">
            <v>Q</v>
          </cell>
          <cell r="AR316" t="str">
            <v>Q</v>
          </cell>
          <cell r="AS316" t="str">
            <v>Q</v>
          </cell>
          <cell r="AT316" t="str">
            <v>Q</v>
          </cell>
          <cell r="AU316" t="str">
            <v>Q</v>
          </cell>
          <cell r="AV316">
            <v>105300.00000299999</v>
          </cell>
          <cell r="AW316">
            <v>146187.09544999999</v>
          </cell>
          <cell r="AX316">
            <v>134900</v>
          </cell>
          <cell r="AY316">
            <v>0.28110161439844927</v>
          </cell>
          <cell r="AZ316">
            <v>0.21942179389918462</v>
          </cell>
          <cell r="BA316">
            <v>129900</v>
          </cell>
          <cell r="BB316">
            <v>3</v>
          </cell>
          <cell r="BC316">
            <v>0.23361823358308786</v>
          </cell>
          <cell r="BD316">
            <v>0.18937644339491921</v>
          </cell>
          <cell r="BE316">
            <v>0</v>
          </cell>
          <cell r="BF316">
            <v>0</v>
          </cell>
          <cell r="BG316">
            <v>-1</v>
          </cell>
          <cell r="BH316">
            <v>0</v>
          </cell>
        </row>
        <row r="317">
          <cell r="B317" t="str">
            <v>27394</v>
          </cell>
          <cell r="C317" t="str">
            <v>7841738000251</v>
          </cell>
          <cell r="D317" t="str">
            <v>GIN ORANGE 2.UND 600ml + COPA INTENCION</v>
          </cell>
          <cell r="E317">
            <v>1</v>
          </cell>
          <cell r="F317" t="str">
            <v>BEBIDAS</v>
          </cell>
          <cell r="G317" t="str">
            <v>BEBIDAS</v>
          </cell>
          <cell r="H317" t="str">
            <v>BEBIDAS C/ ALCOHOL</v>
          </cell>
          <cell r="I317" t="str">
            <v>GIN / PISCO</v>
          </cell>
          <cell r="J317" t="str">
            <v>PACK GIN</v>
          </cell>
          <cell r="K317" t="str">
            <v>INTENCION</v>
          </cell>
          <cell r="L317">
            <v>428</v>
          </cell>
          <cell r="M317" t="str">
            <v>BRUMADO S.A. (428)</v>
          </cell>
          <cell r="N317">
            <v>0</v>
          </cell>
          <cell r="O317">
            <v>2</v>
          </cell>
          <cell r="P317">
            <v>0</v>
          </cell>
          <cell r="Q317">
            <v>0</v>
          </cell>
          <cell r="R317">
            <v>1</v>
          </cell>
          <cell r="S317">
            <v>2</v>
          </cell>
          <cell r="T317">
            <v>0</v>
          </cell>
          <cell r="U317">
            <v>0</v>
          </cell>
          <cell r="V317">
            <v>1</v>
          </cell>
          <cell r="W317">
            <v>0</v>
          </cell>
          <cell r="X317">
            <v>0</v>
          </cell>
          <cell r="Y317">
            <v>0</v>
          </cell>
          <cell r="Z317">
            <v>2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2</v>
          </cell>
          <cell r="AF317">
            <v>2</v>
          </cell>
          <cell r="AG317">
            <v>1</v>
          </cell>
          <cell r="AH317">
            <v>0</v>
          </cell>
          <cell r="AI317">
            <v>0</v>
          </cell>
          <cell r="AJ317">
            <v>7</v>
          </cell>
          <cell r="AK317">
            <v>16</v>
          </cell>
          <cell r="AL317">
            <v>11</v>
          </cell>
          <cell r="AM317">
            <v>9</v>
          </cell>
          <cell r="AN317">
            <v>13</v>
          </cell>
          <cell r="AO317">
            <v>0</v>
          </cell>
          <cell r="AP317" t="str">
            <v>SV</v>
          </cell>
          <cell r="AQ317" t="str">
            <v>SV</v>
          </cell>
          <cell r="AR317" t="str">
            <v>SV</v>
          </cell>
          <cell r="AS317" t="str">
            <v>SV</v>
          </cell>
          <cell r="AT317">
            <v>390</v>
          </cell>
          <cell r="AU317" t="str">
            <v>Q</v>
          </cell>
          <cell r="AV317">
            <v>75600.000002999994</v>
          </cell>
          <cell r="AW317">
            <v>75333.899300000005</v>
          </cell>
          <cell r="AX317">
            <v>89900</v>
          </cell>
          <cell r="AY317">
            <v>0.1891534391062506</v>
          </cell>
          <cell r="AZ317">
            <v>0.15906562844271419</v>
          </cell>
          <cell r="BC317">
            <v>-1</v>
          </cell>
          <cell r="BD317">
            <v>0</v>
          </cell>
          <cell r="BG317">
            <v>-1</v>
          </cell>
          <cell r="BH317">
            <v>0</v>
          </cell>
        </row>
        <row r="318">
          <cell r="B318" t="str">
            <v>20081</v>
          </cell>
          <cell r="C318" t="str">
            <v>7841738000121</v>
          </cell>
          <cell r="D318" t="str">
            <v>GIN STRAWBERRY 2.UND 600ml + COPA INTENCION</v>
          </cell>
          <cell r="E318">
            <v>1</v>
          </cell>
          <cell r="F318" t="str">
            <v>BEBIDAS</v>
          </cell>
          <cell r="G318" t="str">
            <v>BEBIDAS</v>
          </cell>
          <cell r="H318" t="str">
            <v>BEBIDAS C/ ALCOHOL</v>
          </cell>
          <cell r="I318" t="str">
            <v>GIN / PISCO</v>
          </cell>
          <cell r="J318" t="str">
            <v>PACK GIN</v>
          </cell>
          <cell r="K318" t="str">
            <v>INTENCION</v>
          </cell>
          <cell r="L318">
            <v>428</v>
          </cell>
          <cell r="M318" t="str">
            <v>BRUMADO S.A. (428)</v>
          </cell>
          <cell r="N318">
            <v>0</v>
          </cell>
          <cell r="O318">
            <v>1</v>
          </cell>
          <cell r="P318">
            <v>1</v>
          </cell>
          <cell r="Q318">
            <v>0</v>
          </cell>
          <cell r="R318">
            <v>2</v>
          </cell>
          <cell r="S318">
            <v>1</v>
          </cell>
          <cell r="T318">
            <v>3</v>
          </cell>
          <cell r="U318">
            <v>2</v>
          </cell>
          <cell r="V318">
            <v>3</v>
          </cell>
          <cell r="W318">
            <v>0</v>
          </cell>
          <cell r="X318">
            <v>4</v>
          </cell>
          <cell r="Y318">
            <v>1</v>
          </cell>
          <cell r="Z318">
            <v>1</v>
          </cell>
          <cell r="AA318">
            <v>1</v>
          </cell>
          <cell r="AB318">
            <v>2</v>
          </cell>
          <cell r="AC318">
            <v>1</v>
          </cell>
          <cell r="AD318">
            <v>1</v>
          </cell>
          <cell r="AE318">
            <v>1</v>
          </cell>
          <cell r="AF318">
            <v>2</v>
          </cell>
          <cell r="AG318">
            <v>1</v>
          </cell>
          <cell r="AH318">
            <v>0</v>
          </cell>
          <cell r="AI318">
            <v>0</v>
          </cell>
          <cell r="AJ318">
            <v>5</v>
          </cell>
          <cell r="AK318">
            <v>6</v>
          </cell>
          <cell r="AL318">
            <v>6</v>
          </cell>
          <cell r="AM318">
            <v>5</v>
          </cell>
          <cell r="AN318">
            <v>5</v>
          </cell>
          <cell r="AO318">
            <v>2</v>
          </cell>
          <cell r="AP318" t="str">
            <v>SV</v>
          </cell>
          <cell r="AQ318">
            <v>90</v>
          </cell>
          <cell r="AR318">
            <v>180</v>
          </cell>
          <cell r="AS318">
            <v>150</v>
          </cell>
          <cell r="AT318">
            <v>150</v>
          </cell>
          <cell r="AU318" t="str">
            <v>SV</v>
          </cell>
          <cell r="AV318">
            <v>75599.999970000004</v>
          </cell>
          <cell r="AW318">
            <v>75536.997579999996</v>
          </cell>
          <cell r="AX318">
            <v>89900</v>
          </cell>
          <cell r="AY318">
            <v>0.18915343962532538</v>
          </cell>
          <cell r="AZ318">
            <v>0.15906562880978861</v>
          </cell>
          <cell r="BA318">
            <v>0</v>
          </cell>
          <cell r="BB318">
            <v>0</v>
          </cell>
          <cell r="BC318">
            <v>-1</v>
          </cell>
          <cell r="BD318">
            <v>0</v>
          </cell>
          <cell r="BE318">
            <v>0</v>
          </cell>
          <cell r="BF318">
            <v>0</v>
          </cell>
          <cell r="BG318">
            <v>-1</v>
          </cell>
          <cell r="BH318">
            <v>0</v>
          </cell>
        </row>
        <row r="319">
          <cell r="B319" t="str">
            <v>20389</v>
          </cell>
          <cell r="C319" t="str">
            <v>7802110002591</v>
          </cell>
          <cell r="D319" t="str">
            <v>PISCO RDO DOBLE DEST 35 700ml CAPEL</v>
          </cell>
          <cell r="E319">
            <v>12</v>
          </cell>
          <cell r="F319" t="str">
            <v>BEBIDAS</v>
          </cell>
          <cell r="G319" t="str">
            <v>BEBIDAS</v>
          </cell>
          <cell r="H319" t="str">
            <v>BEBIDAS C/ ALCOHOL</v>
          </cell>
          <cell r="I319" t="str">
            <v>GIN / PISCO</v>
          </cell>
          <cell r="J319" t="str">
            <v>PISCO</v>
          </cell>
          <cell r="K319" t="str">
            <v>CAPEL</v>
          </cell>
          <cell r="L319">
            <v>126</v>
          </cell>
          <cell r="M319" t="str">
            <v>LONDON IMPORT S.A. (126)</v>
          </cell>
          <cell r="N319">
            <v>3</v>
          </cell>
          <cell r="O319">
            <v>0</v>
          </cell>
          <cell r="P319">
            <v>0</v>
          </cell>
          <cell r="Q319">
            <v>0</v>
          </cell>
          <cell r="R319">
            <v>1</v>
          </cell>
          <cell r="S319">
            <v>1</v>
          </cell>
          <cell r="T319">
            <v>0</v>
          </cell>
          <cell r="U319">
            <v>1</v>
          </cell>
          <cell r="V319">
            <v>0</v>
          </cell>
          <cell r="W319">
            <v>1</v>
          </cell>
          <cell r="X319">
            <v>0</v>
          </cell>
          <cell r="Y319">
            <v>1</v>
          </cell>
          <cell r="Z319">
            <v>3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1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1</v>
          </cell>
          <cell r="AL319">
            <v>3</v>
          </cell>
          <cell r="AM319">
            <v>0</v>
          </cell>
          <cell r="AN319">
            <v>4</v>
          </cell>
          <cell r="AO319">
            <v>0</v>
          </cell>
          <cell r="AP319" t="str">
            <v>Q</v>
          </cell>
          <cell r="AQ319">
            <v>30</v>
          </cell>
          <cell r="AR319">
            <v>90</v>
          </cell>
          <cell r="AS319" t="str">
            <v>Q</v>
          </cell>
          <cell r="AT319" t="str">
            <v>SV</v>
          </cell>
          <cell r="AU319" t="str">
            <v>Q</v>
          </cell>
          <cell r="AV319">
            <v>60403.999996999999</v>
          </cell>
          <cell r="AW319">
            <v>35869.347800000003</v>
          </cell>
          <cell r="AX319">
            <v>44900</v>
          </cell>
          <cell r="AY319">
            <v>-0.25667174355622169</v>
          </cell>
          <cell r="AZ319">
            <v>-0.3453006680846325</v>
          </cell>
          <cell r="BA319">
            <v>43900</v>
          </cell>
          <cell r="BB319">
            <v>3</v>
          </cell>
          <cell r="BC319">
            <v>-0.27322693857724123</v>
          </cell>
          <cell r="BD319">
            <v>-0.37594533022779042</v>
          </cell>
          <cell r="BE319">
            <v>42900</v>
          </cell>
          <cell r="BF319">
            <v>12</v>
          </cell>
          <cell r="BG319">
            <v>-0.28978213359826077</v>
          </cell>
          <cell r="BH319">
            <v>-0.40801864794871795</v>
          </cell>
        </row>
        <row r="320">
          <cell r="B320" t="str">
            <v>20388</v>
          </cell>
          <cell r="C320" t="str">
            <v>7802110002577</v>
          </cell>
          <cell r="D320" t="str">
            <v>PISCO RDO DOBLE DEST 40 700ml CAPEL</v>
          </cell>
          <cell r="E320">
            <v>12</v>
          </cell>
          <cell r="F320" t="str">
            <v>BEBIDAS</v>
          </cell>
          <cell r="G320" t="str">
            <v>BEBIDAS</v>
          </cell>
          <cell r="H320" t="str">
            <v>BEBIDAS C/ ALCOHOL</v>
          </cell>
          <cell r="I320" t="str">
            <v>GIN / PISCO</v>
          </cell>
          <cell r="J320" t="str">
            <v>PISCO</v>
          </cell>
          <cell r="K320" t="str">
            <v>CAPEL</v>
          </cell>
          <cell r="L320">
            <v>126</v>
          </cell>
          <cell r="M320" t="str">
            <v>LONDON IMPORT S.A. (126)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1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1</v>
          </cell>
          <cell r="AN320">
            <v>0</v>
          </cell>
          <cell r="AO320">
            <v>0</v>
          </cell>
          <cell r="AP320" t="str">
            <v>Q</v>
          </cell>
          <cell r="AQ320" t="str">
            <v>Q</v>
          </cell>
          <cell r="AR320" t="str">
            <v>Q</v>
          </cell>
          <cell r="AS320" t="str">
            <v>SV</v>
          </cell>
          <cell r="AT320" t="str">
            <v>Q</v>
          </cell>
          <cell r="AU320" t="str">
            <v>Q</v>
          </cell>
          <cell r="AV320">
            <v>45377.999996999999</v>
          </cell>
          <cell r="AW320">
            <v>43683.675860000003</v>
          </cell>
          <cell r="AX320">
            <v>54900</v>
          </cell>
          <cell r="AY320">
            <v>0.20983736620453763</v>
          </cell>
          <cell r="AZ320">
            <v>0.17344262300546451</v>
          </cell>
          <cell r="BA320">
            <v>53900</v>
          </cell>
          <cell r="BB320">
            <v>3</v>
          </cell>
          <cell r="BC320">
            <v>0.18780025570900882</v>
          </cell>
          <cell r="BD320">
            <v>0.1581076067346939</v>
          </cell>
          <cell r="BE320">
            <v>52900</v>
          </cell>
          <cell r="BF320">
            <v>12</v>
          </cell>
          <cell r="BG320">
            <v>0.16576314521347979</v>
          </cell>
          <cell r="BH320">
            <v>0.14219281669187148</v>
          </cell>
        </row>
        <row r="321">
          <cell r="B321" t="str">
            <v>24927</v>
          </cell>
          <cell r="C321" t="str">
            <v>7840235004007</v>
          </cell>
          <cell r="D321" t="str">
            <v>GIN &amp; TONIC 269ml 6un BENGALA</v>
          </cell>
          <cell r="E321">
            <v>24</v>
          </cell>
          <cell r="F321" t="str">
            <v>BEBIDAS</v>
          </cell>
          <cell r="G321" t="str">
            <v>BEBIDAS</v>
          </cell>
          <cell r="H321" t="str">
            <v>BEBIDAS C/ ALCOHOL</v>
          </cell>
          <cell r="I321" t="str">
            <v>GIN / PISCO</v>
          </cell>
          <cell r="J321" t="str">
            <v>READY TO DRINK GP</v>
          </cell>
          <cell r="K321" t="str">
            <v>BENGALA</v>
          </cell>
          <cell r="L321">
            <v>87</v>
          </cell>
          <cell r="M321" t="str">
            <v>EMBOTELLADORA CENTRAL (87)</v>
          </cell>
          <cell r="N321">
            <v>0</v>
          </cell>
          <cell r="O321">
            <v>0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>
            <v>0</v>
          </cell>
          <cell r="AB321">
            <v>0</v>
          </cell>
          <cell r="AC321">
            <v>0</v>
          </cell>
          <cell r="AD321">
            <v>0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 t="str">
            <v>Q</v>
          </cell>
          <cell r="AQ321" t="str">
            <v>Q</v>
          </cell>
          <cell r="AR321" t="str">
            <v>Q</v>
          </cell>
          <cell r="AS321" t="str">
            <v>Q</v>
          </cell>
          <cell r="AT321" t="str">
            <v>Q</v>
          </cell>
          <cell r="AU321" t="str">
            <v>Q</v>
          </cell>
          <cell r="AV321">
            <v>23620.999995999999</v>
          </cell>
          <cell r="AW321">
            <v>23620.763760000002</v>
          </cell>
          <cell r="AX321">
            <v>25900</v>
          </cell>
          <cell r="AY321">
            <v>9.6481944218531401E-2</v>
          </cell>
          <cell r="AZ321">
            <v>8.79922781467182E-2</v>
          </cell>
          <cell r="BC321">
            <v>-1</v>
          </cell>
          <cell r="BD321">
            <v>0</v>
          </cell>
          <cell r="BG321">
            <v>-1</v>
          </cell>
          <cell r="BH321">
            <v>0</v>
          </cell>
        </row>
        <row r="322">
          <cell r="B322" t="str">
            <v>24926</v>
          </cell>
          <cell r="C322" t="str">
            <v>7840235003697</v>
          </cell>
          <cell r="D322" t="str">
            <v>GIN &amp; TONIC 269ml BENGALA</v>
          </cell>
          <cell r="E322">
            <v>24</v>
          </cell>
          <cell r="F322" t="str">
            <v>BEBIDAS</v>
          </cell>
          <cell r="G322" t="str">
            <v>BEBIDAS</v>
          </cell>
          <cell r="H322" t="str">
            <v>BEBIDAS C/ ALCOHOL</v>
          </cell>
          <cell r="I322" t="str">
            <v>GIN / PISCO</v>
          </cell>
          <cell r="J322" t="str">
            <v>READY TO DRINK GP</v>
          </cell>
          <cell r="K322" t="str">
            <v>BENGALA</v>
          </cell>
          <cell r="L322">
            <v>87</v>
          </cell>
          <cell r="M322" t="str">
            <v>EMBOTELLADORA CENTRAL (87)</v>
          </cell>
          <cell r="N322">
            <v>40</v>
          </cell>
          <cell r="O322">
            <v>117</v>
          </cell>
          <cell r="P322">
            <v>47</v>
          </cell>
          <cell r="Q322">
            <v>44</v>
          </cell>
          <cell r="R322">
            <v>56</v>
          </cell>
          <cell r="S322">
            <v>32</v>
          </cell>
          <cell r="T322">
            <v>19</v>
          </cell>
          <cell r="U322">
            <v>8</v>
          </cell>
          <cell r="V322">
            <v>13</v>
          </cell>
          <cell r="W322">
            <v>26</v>
          </cell>
          <cell r="X322">
            <v>11</v>
          </cell>
          <cell r="Y322">
            <v>3</v>
          </cell>
          <cell r="Z322">
            <v>44</v>
          </cell>
          <cell r="AA322">
            <v>51</v>
          </cell>
          <cell r="AB322">
            <v>27</v>
          </cell>
          <cell r="AC322">
            <v>19</v>
          </cell>
          <cell r="AD322">
            <v>43</v>
          </cell>
          <cell r="AE322">
            <v>16</v>
          </cell>
          <cell r="AF322">
            <v>3</v>
          </cell>
          <cell r="AG322">
            <v>3</v>
          </cell>
          <cell r="AH322">
            <v>0</v>
          </cell>
          <cell r="AI322">
            <v>7</v>
          </cell>
          <cell r="AJ322">
            <v>53</v>
          </cell>
          <cell r="AK322">
            <v>52</v>
          </cell>
          <cell r="AL322">
            <v>60</v>
          </cell>
          <cell r="AM322">
            <v>44</v>
          </cell>
          <cell r="AN322">
            <v>40</v>
          </cell>
          <cell r="AO322">
            <v>24</v>
          </cell>
          <cell r="AP322">
            <v>36.13636363636364</v>
          </cell>
          <cell r="AQ322">
            <v>195</v>
          </cell>
          <cell r="AR322">
            <v>600</v>
          </cell>
          <cell r="AS322">
            <v>69.473684210526315</v>
          </cell>
          <cell r="AT322">
            <v>400</v>
          </cell>
          <cell r="AU322">
            <v>102.85714285714285</v>
          </cell>
          <cell r="AV322">
            <v>3936.7916500000001</v>
          </cell>
          <cell r="AW322">
            <v>3936.79396</v>
          </cell>
          <cell r="AX322">
            <v>4500</v>
          </cell>
          <cell r="AY322">
            <v>0.14306277803652634</v>
          </cell>
          <cell r="AZ322">
            <v>0.12515741111111109</v>
          </cell>
          <cell r="BA322">
            <v>0</v>
          </cell>
          <cell r="BB322">
            <v>0</v>
          </cell>
          <cell r="BC322">
            <v>-1</v>
          </cell>
          <cell r="BD322">
            <v>0</v>
          </cell>
          <cell r="BE322">
            <v>0</v>
          </cell>
          <cell r="BF322">
            <v>0</v>
          </cell>
          <cell r="BG322">
            <v>-1</v>
          </cell>
          <cell r="BH322">
            <v>0</v>
          </cell>
        </row>
        <row r="323">
          <cell r="B323" t="str">
            <v>31800</v>
          </cell>
          <cell r="C323" t="str">
            <v>7840235003710</v>
          </cell>
          <cell r="D323" t="str">
            <v>GIN ITALIAN SPRITZ 269ml BENGALA</v>
          </cell>
          <cell r="E323">
            <v>6</v>
          </cell>
          <cell r="F323" t="str">
            <v>BEBIDAS</v>
          </cell>
          <cell r="G323" t="str">
            <v>BEBIDAS</v>
          </cell>
          <cell r="H323" t="str">
            <v>BEBIDAS C/ ALCOHOL</v>
          </cell>
          <cell r="I323" t="str">
            <v>GIN / PISCO</v>
          </cell>
          <cell r="J323" t="str">
            <v>READY TO DRINK GP</v>
          </cell>
          <cell r="K323" t="str">
            <v>BENGALA</v>
          </cell>
          <cell r="L323">
            <v>87</v>
          </cell>
          <cell r="M323" t="str">
            <v>EMBOTELLADORA CENTRAL (87)</v>
          </cell>
          <cell r="N323">
            <v>0</v>
          </cell>
          <cell r="O323">
            <v>0</v>
          </cell>
          <cell r="P323">
            <v>0</v>
          </cell>
          <cell r="Q323">
            <v>0</v>
          </cell>
          <cell r="R323">
            <v>42</v>
          </cell>
          <cell r="S323">
            <v>24</v>
          </cell>
          <cell r="T323">
            <v>11</v>
          </cell>
          <cell r="U323">
            <v>10</v>
          </cell>
          <cell r="V323">
            <v>11</v>
          </cell>
          <cell r="W323">
            <v>25</v>
          </cell>
          <cell r="X323">
            <v>4</v>
          </cell>
          <cell r="Y323">
            <v>3</v>
          </cell>
          <cell r="Z323">
            <v>24</v>
          </cell>
          <cell r="AA323">
            <v>24</v>
          </cell>
          <cell r="AB323">
            <v>7</v>
          </cell>
          <cell r="AC323">
            <v>10</v>
          </cell>
          <cell r="AD323">
            <v>42</v>
          </cell>
          <cell r="AE323">
            <v>23</v>
          </cell>
          <cell r="AF323">
            <v>7</v>
          </cell>
          <cell r="AG323">
            <v>0</v>
          </cell>
          <cell r="AH323">
            <v>1</v>
          </cell>
          <cell r="AI323">
            <v>2</v>
          </cell>
          <cell r="AJ323">
            <v>43</v>
          </cell>
          <cell r="AK323">
            <v>12</v>
          </cell>
          <cell r="AL323">
            <v>41</v>
          </cell>
          <cell r="AM323">
            <v>28</v>
          </cell>
          <cell r="AN323">
            <v>36</v>
          </cell>
          <cell r="AO323">
            <v>10</v>
          </cell>
          <cell r="AP323" t="str">
            <v>SV</v>
          </cell>
          <cell r="AQ323">
            <v>36</v>
          </cell>
          <cell r="AR323">
            <v>410</v>
          </cell>
          <cell r="AS323">
            <v>84</v>
          </cell>
          <cell r="AT323" t="str">
            <v>SV</v>
          </cell>
          <cell r="AU323">
            <v>150</v>
          </cell>
          <cell r="AV323">
            <v>3936.8333400000001</v>
          </cell>
          <cell r="AW323">
            <v>3936.8029799999999</v>
          </cell>
          <cell r="AX323">
            <v>4500</v>
          </cell>
          <cell r="AY323">
            <v>0.14305067331095089</v>
          </cell>
          <cell r="AZ323">
            <v>0.12514814666666663</v>
          </cell>
          <cell r="BA323">
            <v>0</v>
          </cell>
          <cell r="BB323">
            <v>0</v>
          </cell>
          <cell r="BC323">
            <v>-1</v>
          </cell>
          <cell r="BD323">
            <v>0</v>
          </cell>
          <cell r="BE323">
            <v>0</v>
          </cell>
          <cell r="BF323">
            <v>0</v>
          </cell>
          <cell r="BG323">
            <v>-1</v>
          </cell>
          <cell r="BH323">
            <v>0</v>
          </cell>
        </row>
        <row r="324">
          <cell r="B324" t="str">
            <v>39696</v>
          </cell>
          <cell r="C324" t="str">
            <v>7840235004403</v>
          </cell>
          <cell r="D324" t="str">
            <v>GIN ITALIAN SPRITZ 275ml 6un BENGALA</v>
          </cell>
          <cell r="E324">
            <v>1</v>
          </cell>
          <cell r="F324" t="str">
            <v>BEBIDAS</v>
          </cell>
          <cell r="G324" t="str">
            <v>BEBIDAS</v>
          </cell>
          <cell r="H324" t="str">
            <v>BEBIDAS C/ ALCOHOL</v>
          </cell>
          <cell r="I324" t="str">
            <v>GIN / PISCO</v>
          </cell>
          <cell r="J324" t="str">
            <v>READY TO DRINK GP</v>
          </cell>
          <cell r="K324" t="str">
            <v>BENGALA</v>
          </cell>
          <cell r="L324">
            <v>87</v>
          </cell>
          <cell r="M324" t="str">
            <v>EMBOTELLADORA CENTRAL (87)</v>
          </cell>
          <cell r="N324">
            <v>0</v>
          </cell>
          <cell r="O324">
            <v>0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>
            <v>0</v>
          </cell>
          <cell r="AB324">
            <v>0</v>
          </cell>
          <cell r="AC324">
            <v>0</v>
          </cell>
          <cell r="AD324">
            <v>0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 t="str">
            <v>Q</v>
          </cell>
          <cell r="AQ324" t="str">
            <v>Q</v>
          </cell>
          <cell r="AR324" t="str">
            <v>Q</v>
          </cell>
          <cell r="AS324" t="str">
            <v>Q</v>
          </cell>
          <cell r="AT324" t="str">
            <v>Q</v>
          </cell>
          <cell r="AU324" t="str">
            <v>Q</v>
          </cell>
          <cell r="AV324">
            <v>30705.999994999998</v>
          </cell>
          <cell r="AW324">
            <v>30707.014139999999</v>
          </cell>
          <cell r="AX324">
            <v>33900</v>
          </cell>
          <cell r="AY324">
            <v>0.10401875872859034</v>
          </cell>
          <cell r="AZ324">
            <v>9.4218289233038405E-2</v>
          </cell>
          <cell r="BC324">
            <v>-1</v>
          </cell>
          <cell r="BD324">
            <v>0</v>
          </cell>
          <cell r="BG324">
            <v>-1</v>
          </cell>
          <cell r="BH324">
            <v>0</v>
          </cell>
        </row>
        <row r="325">
          <cell r="B325" t="str">
            <v>39695</v>
          </cell>
          <cell r="C325" t="str">
            <v>7840235004311</v>
          </cell>
          <cell r="D325" t="str">
            <v>GIN ITALIAN SPRITZ 275ml BENGALA</v>
          </cell>
          <cell r="E325">
            <v>6</v>
          </cell>
          <cell r="F325" t="str">
            <v>BEBIDAS</v>
          </cell>
          <cell r="G325" t="str">
            <v>BEBIDAS</v>
          </cell>
          <cell r="H325" t="str">
            <v>BEBIDAS C/ ALCOHOL</v>
          </cell>
          <cell r="I325" t="str">
            <v>GIN / PISCO</v>
          </cell>
          <cell r="J325" t="str">
            <v>READY TO DRINK GP</v>
          </cell>
          <cell r="K325" t="str">
            <v>BENGALA</v>
          </cell>
          <cell r="L325">
            <v>87</v>
          </cell>
          <cell r="M325" t="str">
            <v>EMBOTELLADORA CENTRAL (87)</v>
          </cell>
          <cell r="N325">
            <v>0</v>
          </cell>
          <cell r="O325">
            <v>13</v>
          </cell>
          <cell r="P325">
            <v>0</v>
          </cell>
          <cell r="Q325">
            <v>0</v>
          </cell>
          <cell r="R325">
            <v>6</v>
          </cell>
          <cell r="S325">
            <v>4</v>
          </cell>
          <cell r="T325">
            <v>6</v>
          </cell>
          <cell r="U325">
            <v>5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4</v>
          </cell>
          <cell r="AA325">
            <v>0</v>
          </cell>
          <cell r="AB325">
            <v>1</v>
          </cell>
          <cell r="AC325">
            <v>1</v>
          </cell>
          <cell r="AD325">
            <v>7</v>
          </cell>
          <cell r="AE325">
            <v>14</v>
          </cell>
          <cell r="AF325">
            <v>7</v>
          </cell>
          <cell r="AG325">
            <v>10</v>
          </cell>
          <cell r="AH325">
            <v>0</v>
          </cell>
          <cell r="AI325">
            <v>0</v>
          </cell>
          <cell r="AJ325">
            <v>41</v>
          </cell>
          <cell r="AK325">
            <v>32</v>
          </cell>
          <cell r="AL325">
            <v>60</v>
          </cell>
          <cell r="AM325">
            <v>77</v>
          </cell>
          <cell r="AN325">
            <v>30</v>
          </cell>
          <cell r="AO325">
            <v>0</v>
          </cell>
          <cell r="AP325" t="str">
            <v>SV</v>
          </cell>
          <cell r="AQ325">
            <v>192</v>
          </cell>
          <cell r="AR325" t="str">
            <v>SV</v>
          </cell>
          <cell r="AS325">
            <v>2310</v>
          </cell>
          <cell r="AT325">
            <v>90</v>
          </cell>
          <cell r="AU325" t="str">
            <v>Q</v>
          </cell>
          <cell r="AV325">
            <v>5117.83338</v>
          </cell>
          <cell r="AW325">
            <v>5117.8356899999999</v>
          </cell>
          <cell r="AX325">
            <v>5900</v>
          </cell>
          <cell r="AY325">
            <v>0.15283159140284486</v>
          </cell>
          <cell r="AZ325">
            <v>0.13257061355932204</v>
          </cell>
          <cell r="BA325">
            <v>5750</v>
          </cell>
          <cell r="BB325">
            <v>6</v>
          </cell>
          <cell r="BC325">
            <v>0.12352231365531474</v>
          </cell>
          <cell r="BD325">
            <v>0.10994202086956521</v>
          </cell>
          <cell r="BE325">
            <v>5650</v>
          </cell>
          <cell r="BF325">
            <v>12</v>
          </cell>
          <cell r="BG325">
            <v>0.10398279515696141</v>
          </cell>
          <cell r="BH325">
            <v>9.4188782300884955E-2</v>
          </cell>
        </row>
        <row r="326">
          <cell r="B326" t="str">
            <v>31801</v>
          </cell>
          <cell r="C326" t="str">
            <v>7840235004021</v>
          </cell>
          <cell r="D326" t="str">
            <v>GIN ITALIAN SPRITZ 6un 269ml BENGALA</v>
          </cell>
          <cell r="E326">
            <v>1</v>
          </cell>
          <cell r="F326" t="str">
            <v>BEBIDAS</v>
          </cell>
          <cell r="G326" t="str">
            <v>BEBIDAS</v>
          </cell>
          <cell r="H326" t="str">
            <v>BEBIDAS C/ ALCOHOL</v>
          </cell>
          <cell r="I326" t="str">
            <v>GIN / PISCO</v>
          </cell>
          <cell r="J326" t="str">
            <v>READY TO DRINK GP</v>
          </cell>
          <cell r="K326" t="str">
            <v>BENGALA</v>
          </cell>
          <cell r="L326">
            <v>87</v>
          </cell>
          <cell r="M326" t="str">
            <v>EMBOTELLADORA CENTRAL (87)</v>
          </cell>
          <cell r="N326">
            <v>0</v>
          </cell>
          <cell r="O326">
            <v>0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 t="str">
            <v>Q</v>
          </cell>
          <cell r="AQ326" t="str">
            <v>Q</v>
          </cell>
          <cell r="AR326" t="str">
            <v>Q</v>
          </cell>
          <cell r="AS326" t="str">
            <v>Q</v>
          </cell>
          <cell r="AT326" t="str">
            <v>Q</v>
          </cell>
          <cell r="AU326" t="str">
            <v>Q</v>
          </cell>
          <cell r="AV326">
            <v>23619.999996999999</v>
          </cell>
          <cell r="AW326">
            <v>23620.817879999999</v>
          </cell>
          <cell r="AX326">
            <v>25900</v>
          </cell>
          <cell r="AY326">
            <v>9.6528365930973248E-2</v>
          </cell>
          <cell r="AZ326">
            <v>8.8030888146718181E-2</v>
          </cell>
          <cell r="BC326">
            <v>-1</v>
          </cell>
          <cell r="BD326">
            <v>0</v>
          </cell>
          <cell r="BG326">
            <v>-1</v>
          </cell>
          <cell r="BH326">
            <v>0</v>
          </cell>
        </row>
        <row r="327">
          <cell r="B327" t="str">
            <v>39694</v>
          </cell>
          <cell r="C327" t="str">
            <v>7840235004380</v>
          </cell>
          <cell r="D327" t="str">
            <v>GIN TONIC 275ml 6un BENGALA</v>
          </cell>
          <cell r="E327">
            <v>1</v>
          </cell>
          <cell r="F327" t="str">
            <v>BEBIDAS</v>
          </cell>
          <cell r="G327" t="str">
            <v>BEBIDAS</v>
          </cell>
          <cell r="H327" t="str">
            <v>BEBIDAS C/ ALCOHOL</v>
          </cell>
          <cell r="I327" t="str">
            <v>GIN / PISCO</v>
          </cell>
          <cell r="J327" t="str">
            <v>READY TO DRINK GP</v>
          </cell>
          <cell r="K327" t="str">
            <v>BENGALA</v>
          </cell>
          <cell r="L327">
            <v>87</v>
          </cell>
          <cell r="M327" t="str">
            <v>EMBOTELLADORA CENTRAL (87)</v>
          </cell>
          <cell r="N327">
            <v>0</v>
          </cell>
          <cell r="O327">
            <v>0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>
            <v>0</v>
          </cell>
          <cell r="AB327">
            <v>0</v>
          </cell>
          <cell r="AC327">
            <v>0</v>
          </cell>
          <cell r="AD327">
            <v>0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 t="str">
            <v>Q</v>
          </cell>
          <cell r="AQ327" t="str">
            <v>Q</v>
          </cell>
          <cell r="AR327" t="str">
            <v>Q</v>
          </cell>
          <cell r="AS327" t="str">
            <v>Q</v>
          </cell>
          <cell r="AT327" t="str">
            <v>Q</v>
          </cell>
          <cell r="AU327" t="str">
            <v>Q</v>
          </cell>
          <cell r="AV327">
            <v>30705.999994999998</v>
          </cell>
          <cell r="AW327">
            <v>30707.018100000001</v>
          </cell>
          <cell r="AX327">
            <v>33900</v>
          </cell>
          <cell r="AY327">
            <v>0.10401875872859034</v>
          </cell>
          <cell r="AZ327">
            <v>9.4218289233038405E-2</v>
          </cell>
          <cell r="BC327">
            <v>-1</v>
          </cell>
          <cell r="BD327">
            <v>0</v>
          </cell>
          <cell r="BG327">
            <v>-1</v>
          </cell>
          <cell r="BH327">
            <v>0</v>
          </cell>
        </row>
        <row r="328">
          <cell r="B328" t="str">
            <v>39693</v>
          </cell>
          <cell r="C328" t="str">
            <v>7840235004298</v>
          </cell>
          <cell r="D328" t="str">
            <v>GIN TONIC 275ml BENGALA</v>
          </cell>
          <cell r="E328">
            <v>6</v>
          </cell>
          <cell r="F328" t="str">
            <v>BEBIDAS</v>
          </cell>
          <cell r="G328" t="str">
            <v>BEBIDAS</v>
          </cell>
          <cell r="H328" t="str">
            <v>BEBIDAS C/ ALCOHOL</v>
          </cell>
          <cell r="I328" t="str">
            <v>GIN / PISCO</v>
          </cell>
          <cell r="J328" t="str">
            <v>READY TO DRINK GP</v>
          </cell>
          <cell r="K328" t="str">
            <v>BENGALA</v>
          </cell>
          <cell r="L328">
            <v>87</v>
          </cell>
          <cell r="M328" t="str">
            <v>EMBOTELLADORA CENTRAL (87)</v>
          </cell>
          <cell r="N328">
            <v>0</v>
          </cell>
          <cell r="O328">
            <v>10</v>
          </cell>
          <cell r="P328">
            <v>4</v>
          </cell>
          <cell r="Q328">
            <v>6</v>
          </cell>
          <cell r="R328">
            <v>1</v>
          </cell>
          <cell r="S328">
            <v>0</v>
          </cell>
          <cell r="T328">
            <v>3</v>
          </cell>
          <cell r="U328">
            <v>3</v>
          </cell>
          <cell r="V328">
            <v>0</v>
          </cell>
          <cell r="W328">
            <v>0</v>
          </cell>
          <cell r="X328">
            <v>0</v>
          </cell>
          <cell r="Y328">
            <v>2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1</v>
          </cell>
          <cell r="AE328">
            <v>10</v>
          </cell>
          <cell r="AF328">
            <v>3</v>
          </cell>
          <cell r="AG328">
            <v>3</v>
          </cell>
          <cell r="AH328">
            <v>0</v>
          </cell>
          <cell r="AI328">
            <v>1</v>
          </cell>
          <cell r="AJ328">
            <v>44</v>
          </cell>
          <cell r="AK328">
            <v>54</v>
          </cell>
          <cell r="AL328">
            <v>58</v>
          </cell>
          <cell r="AM328">
            <v>59</v>
          </cell>
          <cell r="AN328">
            <v>34</v>
          </cell>
          <cell r="AO328">
            <v>12</v>
          </cell>
          <cell r="AP328">
            <v>220</v>
          </cell>
          <cell r="AQ328">
            <v>540</v>
          </cell>
          <cell r="AR328">
            <v>870</v>
          </cell>
          <cell r="AS328" t="str">
            <v>SV</v>
          </cell>
          <cell r="AT328">
            <v>340</v>
          </cell>
          <cell r="AU328">
            <v>360</v>
          </cell>
          <cell r="AV328">
            <v>5117.83338</v>
          </cell>
          <cell r="AW328">
            <v>5117.8363499999996</v>
          </cell>
          <cell r="AX328">
            <v>5900</v>
          </cell>
          <cell r="AY328">
            <v>0.15283159140284486</v>
          </cell>
          <cell r="AZ328">
            <v>0.13257061355932204</v>
          </cell>
          <cell r="BA328">
            <v>5750</v>
          </cell>
          <cell r="BB328">
            <v>6</v>
          </cell>
          <cell r="BC328">
            <v>0.12352231365531474</v>
          </cell>
          <cell r="BD328">
            <v>0.10994202086956521</v>
          </cell>
          <cell r="BE328">
            <v>5650</v>
          </cell>
          <cell r="BF328">
            <v>12</v>
          </cell>
          <cell r="BG328">
            <v>0.10398279515696141</v>
          </cell>
          <cell r="BH328">
            <v>9.4188782300884955E-2</v>
          </cell>
        </row>
        <row r="329">
          <cell r="B329" t="str">
            <v>3284</v>
          </cell>
          <cell r="C329" t="str">
            <v>7791200000411</v>
          </cell>
          <cell r="D329" t="str">
            <v>LICOR MELON 700ml BOLS</v>
          </cell>
          <cell r="E329">
            <v>6</v>
          </cell>
          <cell r="F329" t="str">
            <v>BEBIDAS</v>
          </cell>
          <cell r="G329" t="str">
            <v>BEBIDAS</v>
          </cell>
          <cell r="H329" t="str">
            <v>BEBIDAS C/ ALCOHOL</v>
          </cell>
          <cell r="I329" t="str">
            <v>LICORES</v>
          </cell>
          <cell r="J329" t="str">
            <v>ANISADOS Y AFRUTADOS</v>
          </cell>
          <cell r="K329" t="str">
            <v>BOLS</v>
          </cell>
          <cell r="L329">
            <v>57</v>
          </cell>
          <cell r="M329" t="str">
            <v>CASA MODIGA S.A. (57)</v>
          </cell>
          <cell r="N329">
            <v>0</v>
          </cell>
          <cell r="O329">
            <v>0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4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 t="str">
            <v>SV</v>
          </cell>
          <cell r="AQ329" t="str">
            <v>Q</v>
          </cell>
          <cell r="AR329" t="str">
            <v>Q</v>
          </cell>
          <cell r="AS329" t="str">
            <v>Q</v>
          </cell>
          <cell r="AT329" t="str">
            <v>Q</v>
          </cell>
          <cell r="AU329" t="str">
            <v>Q</v>
          </cell>
          <cell r="AV329">
            <v>26505.000005000002</v>
          </cell>
          <cell r="AW329">
            <v>25783.000001</v>
          </cell>
          <cell r="AX329">
            <v>34900</v>
          </cell>
          <cell r="AY329">
            <v>0.31673269169652274</v>
          </cell>
          <cell r="AZ329">
            <v>0.24054441246418334</v>
          </cell>
          <cell r="BA329">
            <v>33900</v>
          </cell>
          <cell r="BB329">
            <v>3</v>
          </cell>
          <cell r="BC329">
            <v>0.27900396127541893</v>
          </cell>
          <cell r="BD329">
            <v>0.2181415927728613</v>
          </cell>
          <cell r="BE329">
            <v>32900</v>
          </cell>
          <cell r="BF329">
            <v>6</v>
          </cell>
          <cell r="BG329">
            <v>0.24127523085431513</v>
          </cell>
          <cell r="BH329">
            <v>0.19437689954407289</v>
          </cell>
        </row>
        <row r="330">
          <cell r="B330" t="str">
            <v>11348</v>
          </cell>
          <cell r="C330" t="str">
            <v>5011013100132</v>
          </cell>
          <cell r="D330" t="str">
            <v>LICOR ORIGINAL 750ml BAILEYS</v>
          </cell>
          <cell r="E330">
            <v>12</v>
          </cell>
          <cell r="F330" t="str">
            <v>BEBIDAS</v>
          </cell>
          <cell r="G330" t="str">
            <v>BEBIDAS</v>
          </cell>
          <cell r="H330" t="str">
            <v>BEBIDAS C/ ALCOHOL</v>
          </cell>
          <cell r="I330" t="str">
            <v>LICORES</v>
          </cell>
          <cell r="J330" t="str">
            <v>COGNAC / CREMOSOS</v>
          </cell>
          <cell r="K330" t="str">
            <v>BAILEYS</v>
          </cell>
          <cell r="L330">
            <v>161</v>
          </cell>
          <cell r="M330" t="str">
            <v>WINES AND SPIRITS S.A. (161)</v>
          </cell>
          <cell r="N330">
            <v>11</v>
          </cell>
          <cell r="O330">
            <v>0</v>
          </cell>
          <cell r="P330">
            <v>1</v>
          </cell>
          <cell r="Q330">
            <v>1</v>
          </cell>
          <cell r="R330">
            <v>0</v>
          </cell>
          <cell r="S330">
            <v>1</v>
          </cell>
          <cell r="T330">
            <v>0</v>
          </cell>
          <cell r="U330">
            <v>2</v>
          </cell>
          <cell r="V330">
            <v>1</v>
          </cell>
          <cell r="W330">
            <v>0</v>
          </cell>
          <cell r="X330">
            <v>3</v>
          </cell>
          <cell r="Y330">
            <v>3</v>
          </cell>
          <cell r="Z330">
            <v>0</v>
          </cell>
          <cell r="AA330">
            <v>2</v>
          </cell>
          <cell r="AB330">
            <v>1</v>
          </cell>
          <cell r="AC330">
            <v>0</v>
          </cell>
          <cell r="AD330">
            <v>1</v>
          </cell>
          <cell r="AE330">
            <v>0</v>
          </cell>
          <cell r="AF330">
            <v>3</v>
          </cell>
          <cell r="AG330">
            <v>2</v>
          </cell>
          <cell r="AH330">
            <v>0</v>
          </cell>
          <cell r="AI330">
            <v>0</v>
          </cell>
          <cell r="AJ330">
            <v>8</v>
          </cell>
          <cell r="AK330">
            <v>4</v>
          </cell>
          <cell r="AL330">
            <v>4</v>
          </cell>
          <cell r="AM330">
            <v>0</v>
          </cell>
          <cell r="AN330">
            <v>8</v>
          </cell>
          <cell r="AO330">
            <v>3</v>
          </cell>
          <cell r="AP330">
            <v>240</v>
          </cell>
          <cell r="AQ330">
            <v>60</v>
          </cell>
          <cell r="AR330">
            <v>40</v>
          </cell>
          <cell r="AS330" t="str">
            <v>Q</v>
          </cell>
          <cell r="AT330">
            <v>120</v>
          </cell>
          <cell r="AU330" t="str">
            <v>SV</v>
          </cell>
          <cell r="AV330">
            <v>87685.000039999999</v>
          </cell>
          <cell r="AW330">
            <v>86458.379809999999</v>
          </cell>
          <cell r="AX330">
            <v>97900</v>
          </cell>
          <cell r="AY330">
            <v>0.11649654964178757</v>
          </cell>
          <cell r="AZ330">
            <v>0.10434116404494383</v>
          </cell>
          <cell r="BA330">
            <v>95900</v>
          </cell>
          <cell r="BB330">
            <v>3</v>
          </cell>
          <cell r="BC330">
            <v>9.3687631365142243E-2</v>
          </cell>
          <cell r="BD330">
            <v>8.5662147653806059E-2</v>
          </cell>
          <cell r="BE330">
            <v>93900</v>
          </cell>
          <cell r="BF330">
            <v>6</v>
          </cell>
          <cell r="BG330">
            <v>7.0878713088496914E-2</v>
          </cell>
          <cell r="BH330">
            <v>6.6187433013844527E-2</v>
          </cell>
        </row>
        <row r="331">
          <cell r="B331" t="str">
            <v>5043</v>
          </cell>
          <cell r="C331" t="str">
            <v>6001495062508</v>
          </cell>
          <cell r="D331" t="str">
            <v>LICOR SUDAFRICANO 750ml AMARULA..</v>
          </cell>
          <cell r="E331">
            <v>12</v>
          </cell>
          <cell r="F331" t="str">
            <v>BEBIDAS</v>
          </cell>
          <cell r="G331" t="str">
            <v>BEBIDAS</v>
          </cell>
          <cell r="H331" t="str">
            <v>BEBIDAS C/ ALCOHOL</v>
          </cell>
          <cell r="I331" t="str">
            <v>LICORES</v>
          </cell>
          <cell r="J331" t="str">
            <v>COGNAC / CREMOSOS</v>
          </cell>
          <cell r="K331" t="str">
            <v>AMARULA</v>
          </cell>
          <cell r="L331">
            <v>1044</v>
          </cell>
          <cell r="M331" t="str">
            <v>DISTRIBUIDORA FORTALEZA S.A. (1044)</v>
          </cell>
          <cell r="N331">
            <v>4</v>
          </cell>
          <cell r="O331">
            <v>1</v>
          </cell>
          <cell r="P331">
            <v>2</v>
          </cell>
          <cell r="Q331">
            <v>2</v>
          </cell>
          <cell r="R331">
            <v>2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2</v>
          </cell>
          <cell r="Y331">
            <v>2</v>
          </cell>
          <cell r="Z331">
            <v>0</v>
          </cell>
          <cell r="AA331">
            <v>1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4</v>
          </cell>
          <cell r="AG331">
            <v>5</v>
          </cell>
          <cell r="AH331">
            <v>0</v>
          </cell>
          <cell r="AI331">
            <v>0</v>
          </cell>
          <cell r="AJ331">
            <v>6</v>
          </cell>
          <cell r="AK331">
            <v>0</v>
          </cell>
          <cell r="AL331">
            <v>0</v>
          </cell>
          <cell r="AM331">
            <v>6</v>
          </cell>
          <cell r="AN331">
            <v>0</v>
          </cell>
          <cell r="AO331">
            <v>0</v>
          </cell>
          <cell r="AP331">
            <v>90</v>
          </cell>
          <cell r="AQ331" t="str">
            <v>Q</v>
          </cell>
          <cell r="AR331" t="str">
            <v>Q</v>
          </cell>
          <cell r="AS331" t="str">
            <v>SV</v>
          </cell>
          <cell r="AT331" t="str">
            <v>Q</v>
          </cell>
          <cell r="AU331" t="str">
            <v>Q</v>
          </cell>
          <cell r="AV331">
            <v>86526</v>
          </cell>
          <cell r="AW331">
            <v>82116.177880000003</v>
          </cell>
          <cell r="AX331">
            <v>104900</v>
          </cell>
          <cell r="AY331">
            <v>0.21235235651711615</v>
          </cell>
          <cell r="AZ331">
            <v>0.17515729265967589</v>
          </cell>
          <cell r="BA331">
            <v>101900</v>
          </cell>
          <cell r="BB331">
            <v>3</v>
          </cell>
          <cell r="BC331">
            <v>0.17768069713149814</v>
          </cell>
          <cell r="BD331">
            <v>0.15087340529931306</v>
          </cell>
          <cell r="BE331">
            <v>99900</v>
          </cell>
          <cell r="BF331">
            <v>6</v>
          </cell>
          <cell r="BG331">
            <v>0.15456625754108599</v>
          </cell>
          <cell r="BH331">
            <v>0.13387387387387387</v>
          </cell>
        </row>
        <row r="332">
          <cell r="B332" t="str">
            <v>21313</v>
          </cell>
          <cell r="C332" t="str">
            <v>6001108088451</v>
          </cell>
          <cell r="D332" t="str">
            <v>LICOR EDICION ESPECIAL 1Lts AMARULA</v>
          </cell>
          <cell r="E332">
            <v>1</v>
          </cell>
          <cell r="F332" t="str">
            <v>BEBIDAS</v>
          </cell>
          <cell r="G332" t="str">
            <v>BEBIDAS</v>
          </cell>
          <cell r="H332" t="str">
            <v>BEBIDAS C/ ALCOHOL</v>
          </cell>
          <cell r="I332" t="str">
            <v>LICORES</v>
          </cell>
          <cell r="J332" t="str">
            <v>COGNAC / CREMOSOS</v>
          </cell>
          <cell r="K332" t="str">
            <v>AMARULA</v>
          </cell>
          <cell r="L332">
            <v>449</v>
          </cell>
          <cell r="M332" t="str">
            <v>LA MERCANTIL GUARANI S.A. (449)</v>
          </cell>
          <cell r="N332">
            <v>0</v>
          </cell>
          <cell r="O332">
            <v>0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2</v>
          </cell>
          <cell r="AN332">
            <v>0</v>
          </cell>
          <cell r="AO332">
            <v>0</v>
          </cell>
          <cell r="AP332" t="str">
            <v>Q</v>
          </cell>
          <cell r="AQ332" t="str">
            <v>Q</v>
          </cell>
          <cell r="AR332" t="str">
            <v>Q</v>
          </cell>
          <cell r="AS332" t="str">
            <v>SV</v>
          </cell>
          <cell r="AT332" t="str">
            <v>Q</v>
          </cell>
          <cell r="AU332" t="str">
            <v>Q</v>
          </cell>
          <cell r="AV332">
            <v>91655.999995999999</v>
          </cell>
          <cell r="AW332">
            <v>102422.06853999999</v>
          </cell>
          <cell r="AX332">
            <v>109900</v>
          </cell>
          <cell r="AY332">
            <v>0.19904861661861961</v>
          </cell>
          <cell r="AZ332">
            <v>0.16600545954504095</v>
          </cell>
          <cell r="BA332">
            <v>105900</v>
          </cell>
          <cell r="BB332">
            <v>3</v>
          </cell>
          <cell r="BC332">
            <v>0.1554071747034742</v>
          </cell>
          <cell r="BD332">
            <v>0.13450424932955621</v>
          </cell>
          <cell r="BE332">
            <v>102900</v>
          </cell>
          <cell r="BF332">
            <v>6</v>
          </cell>
          <cell r="BG332">
            <v>0.12267609326711515</v>
          </cell>
          <cell r="BH332">
            <v>0.10927113706511177</v>
          </cell>
        </row>
        <row r="333">
          <cell r="B333" t="str">
            <v>31624</v>
          </cell>
          <cell r="C333" t="str">
            <v>6001108103956</v>
          </cell>
          <cell r="D333" t="str">
            <v>LICOR SUDAFRICANO CAFE 750ml AMARULA</v>
          </cell>
          <cell r="E333">
            <v>12</v>
          </cell>
          <cell r="F333" t="str">
            <v>BEBIDAS</v>
          </cell>
          <cell r="G333" t="str">
            <v>BEBIDAS</v>
          </cell>
          <cell r="H333" t="str">
            <v>BEBIDAS C/ ALCOHOL</v>
          </cell>
          <cell r="I333" t="str">
            <v>LICORES</v>
          </cell>
          <cell r="J333" t="str">
            <v>COGNAC / CREMOSOS</v>
          </cell>
          <cell r="K333" t="str">
            <v>AMARULA</v>
          </cell>
          <cell r="L333">
            <v>449</v>
          </cell>
          <cell r="M333" t="str">
            <v>LA MERCANTIL GUARANI S.A. (449)</v>
          </cell>
          <cell r="N333">
            <v>1</v>
          </cell>
          <cell r="O333">
            <v>0</v>
          </cell>
          <cell r="P333">
            <v>0</v>
          </cell>
          <cell r="Q333">
            <v>0</v>
          </cell>
          <cell r="R333">
            <v>1</v>
          </cell>
          <cell r="S333">
            <v>1</v>
          </cell>
          <cell r="T333">
            <v>1</v>
          </cell>
          <cell r="U333">
            <v>1</v>
          </cell>
          <cell r="V333">
            <v>0</v>
          </cell>
          <cell r="W333">
            <v>0</v>
          </cell>
          <cell r="X333">
            <v>1</v>
          </cell>
          <cell r="Y333">
            <v>0</v>
          </cell>
          <cell r="Z333">
            <v>1</v>
          </cell>
          <cell r="AA333">
            <v>1</v>
          </cell>
          <cell r="AB333">
            <v>1</v>
          </cell>
          <cell r="AC333">
            <v>1</v>
          </cell>
          <cell r="AD333">
            <v>0</v>
          </cell>
          <cell r="AE333">
            <v>0</v>
          </cell>
          <cell r="AF333">
            <v>0</v>
          </cell>
          <cell r="AG333">
            <v>1</v>
          </cell>
          <cell r="AH333">
            <v>1</v>
          </cell>
          <cell r="AI333">
            <v>2</v>
          </cell>
          <cell r="AJ333">
            <v>3</v>
          </cell>
          <cell r="AK333">
            <v>1</v>
          </cell>
          <cell r="AL333">
            <v>5</v>
          </cell>
          <cell r="AM333">
            <v>1</v>
          </cell>
          <cell r="AN333">
            <v>8</v>
          </cell>
          <cell r="AO333">
            <v>2</v>
          </cell>
          <cell r="AP333" t="str">
            <v>SV</v>
          </cell>
          <cell r="AQ333">
            <v>30</v>
          </cell>
          <cell r="AR333" t="str">
            <v>SV</v>
          </cell>
          <cell r="AS333">
            <v>30</v>
          </cell>
          <cell r="AT333">
            <v>240</v>
          </cell>
          <cell r="AU333">
            <v>30</v>
          </cell>
          <cell r="AV333">
            <v>91656.000039999999</v>
          </cell>
          <cell r="AW333">
            <v>87160.908890000006</v>
          </cell>
          <cell r="AX333">
            <v>109900</v>
          </cell>
          <cell r="AY333">
            <v>0.19904861604300916</v>
          </cell>
          <cell r="AZ333">
            <v>0.16600545914467699</v>
          </cell>
          <cell r="BA333">
            <v>105900</v>
          </cell>
          <cell r="BB333">
            <v>3</v>
          </cell>
          <cell r="BC333">
            <v>0.15540717414881411</v>
          </cell>
          <cell r="BD333">
            <v>0.1345042489140699</v>
          </cell>
          <cell r="BE333">
            <v>102900</v>
          </cell>
          <cell r="BF333">
            <v>6</v>
          </cell>
          <cell r="BG333">
            <v>0.12267609272816782</v>
          </cell>
          <cell r="BH333">
            <v>0.10927113663751216</v>
          </cell>
        </row>
        <row r="334">
          <cell r="B334" t="str">
            <v>36573</v>
          </cell>
          <cell r="C334" t="str">
            <v>6001108108685</v>
          </cell>
          <cell r="D334" t="str">
            <v>LICOR SUDAFRICANO CHOCOLATE 750ml AMARULA</v>
          </cell>
          <cell r="E334">
            <v>12</v>
          </cell>
          <cell r="F334" t="str">
            <v>BEBIDAS</v>
          </cell>
          <cell r="G334" t="str">
            <v>BEBIDAS</v>
          </cell>
          <cell r="H334" t="str">
            <v>BEBIDAS C/ ALCOHOL</v>
          </cell>
          <cell r="I334" t="str">
            <v>LICORES</v>
          </cell>
          <cell r="J334" t="str">
            <v>COGNAC / CREMOSOS</v>
          </cell>
          <cell r="K334" t="str">
            <v>AMARULA</v>
          </cell>
          <cell r="L334">
            <v>449</v>
          </cell>
          <cell r="M334" t="str">
            <v>LA MERCANTIL GUARANI S.A. (449)</v>
          </cell>
          <cell r="N334">
            <v>4</v>
          </cell>
          <cell r="O334">
            <v>0</v>
          </cell>
          <cell r="P334">
            <v>0</v>
          </cell>
          <cell r="Q334">
            <v>0</v>
          </cell>
          <cell r="R334">
            <v>0</v>
          </cell>
          <cell r="S334">
            <v>1</v>
          </cell>
          <cell r="T334">
            <v>1</v>
          </cell>
          <cell r="U334">
            <v>1</v>
          </cell>
          <cell r="V334">
            <v>1</v>
          </cell>
          <cell r="W334">
            <v>0</v>
          </cell>
          <cell r="X334">
            <v>2</v>
          </cell>
          <cell r="Y334">
            <v>1</v>
          </cell>
          <cell r="Z334">
            <v>0</v>
          </cell>
          <cell r="AA334">
            <v>0</v>
          </cell>
          <cell r="AB334">
            <v>1</v>
          </cell>
          <cell r="AC334">
            <v>1</v>
          </cell>
          <cell r="AD334">
            <v>1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2</v>
          </cell>
          <cell r="AK334">
            <v>3</v>
          </cell>
          <cell r="AL334">
            <v>0</v>
          </cell>
          <cell r="AM334">
            <v>4</v>
          </cell>
          <cell r="AN334">
            <v>4</v>
          </cell>
          <cell r="AO334">
            <v>0</v>
          </cell>
          <cell r="AP334" t="str">
            <v>SV</v>
          </cell>
          <cell r="AQ334">
            <v>90</v>
          </cell>
          <cell r="AR334" t="str">
            <v>Q</v>
          </cell>
          <cell r="AS334">
            <v>120</v>
          </cell>
          <cell r="AT334" t="str">
            <v>SV</v>
          </cell>
          <cell r="AU334" t="str">
            <v>Q</v>
          </cell>
          <cell r="AV334">
            <v>91656.000039999999</v>
          </cell>
          <cell r="AW334">
            <v>91655.999710000004</v>
          </cell>
          <cell r="AX334">
            <v>109900</v>
          </cell>
          <cell r="AY334">
            <v>0.19904861604300916</v>
          </cell>
          <cell r="AZ334">
            <v>0.16600545914467699</v>
          </cell>
          <cell r="BA334">
            <v>105900</v>
          </cell>
          <cell r="BB334">
            <v>3</v>
          </cell>
          <cell r="BC334">
            <v>0.15540717414881411</v>
          </cell>
          <cell r="BD334">
            <v>0.1345042489140699</v>
          </cell>
          <cell r="BE334">
            <v>102900</v>
          </cell>
          <cell r="BF334">
            <v>6</v>
          </cell>
          <cell r="BG334">
            <v>0.12267609272816782</v>
          </cell>
          <cell r="BH334">
            <v>0.10927113663751216</v>
          </cell>
        </row>
        <row r="335">
          <cell r="B335" t="str">
            <v>17885</v>
          </cell>
          <cell r="C335" t="str">
            <v>6001495062478</v>
          </cell>
          <cell r="D335" t="str">
            <v>LICOR SUDAFRICANO CREMA 375ml AMARULA</v>
          </cell>
          <cell r="E335">
            <v>12</v>
          </cell>
          <cell r="F335" t="str">
            <v>BEBIDAS</v>
          </cell>
          <cell r="G335" t="str">
            <v>BEBIDAS</v>
          </cell>
          <cell r="H335" t="str">
            <v>BEBIDAS C/ ALCOHOL</v>
          </cell>
          <cell r="I335" t="str">
            <v>LICORES</v>
          </cell>
          <cell r="J335" t="str">
            <v>COGNAC / CREMOSOS</v>
          </cell>
          <cell r="K335" t="str">
            <v>AMARULA</v>
          </cell>
          <cell r="L335">
            <v>449</v>
          </cell>
          <cell r="M335" t="str">
            <v>LA MERCANTIL GUARANI S.A. (449)</v>
          </cell>
          <cell r="N335">
            <v>0</v>
          </cell>
          <cell r="O335">
            <v>0</v>
          </cell>
          <cell r="P335">
            <v>1</v>
          </cell>
          <cell r="Q335">
            <v>1</v>
          </cell>
          <cell r="R335">
            <v>1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2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3</v>
          </cell>
          <cell r="AM335">
            <v>0</v>
          </cell>
          <cell r="AN335">
            <v>0</v>
          </cell>
          <cell r="AO335">
            <v>0</v>
          </cell>
          <cell r="AP335" t="str">
            <v>Q</v>
          </cell>
          <cell r="AQ335" t="str">
            <v>Q</v>
          </cell>
          <cell r="AR335" t="str">
            <v>SV</v>
          </cell>
          <cell r="AS335" t="str">
            <v>Q</v>
          </cell>
          <cell r="AT335" t="str">
            <v>Q</v>
          </cell>
          <cell r="AU335" t="str">
            <v>Q</v>
          </cell>
          <cell r="AV335">
            <v>47674.666709999998</v>
          </cell>
          <cell r="AW335">
            <v>43627.384789999996</v>
          </cell>
          <cell r="AX335">
            <v>57900</v>
          </cell>
          <cell r="AY335">
            <v>0.21448148452090154</v>
          </cell>
          <cell r="AZ335">
            <v>0.17660333834196895</v>
          </cell>
          <cell r="BA335">
            <v>55900</v>
          </cell>
          <cell r="BB335">
            <v>3</v>
          </cell>
          <cell r="BC335">
            <v>0.17253048332846976</v>
          </cell>
          <cell r="BD335">
            <v>0.14714370822898037</v>
          </cell>
          <cell r="BE335">
            <v>54900</v>
          </cell>
          <cell r="BF335">
            <v>6</v>
          </cell>
          <cell r="BG335">
            <v>0.15155498273225376</v>
          </cell>
          <cell r="BH335">
            <v>0.13160898524590167</v>
          </cell>
        </row>
        <row r="336">
          <cell r="B336" t="str">
            <v>31623</v>
          </cell>
          <cell r="C336" t="str">
            <v>6001108101891</v>
          </cell>
          <cell r="D336" t="str">
            <v>LICOR SUDAFRICANO FRAMBUESA 750ml AMARULA</v>
          </cell>
          <cell r="E336">
            <v>12</v>
          </cell>
          <cell r="F336" t="str">
            <v>BEBIDAS</v>
          </cell>
          <cell r="G336" t="str">
            <v>BEBIDAS</v>
          </cell>
          <cell r="H336" t="str">
            <v>BEBIDAS C/ ALCOHOL</v>
          </cell>
          <cell r="I336" t="str">
            <v>LICORES</v>
          </cell>
          <cell r="J336" t="str">
            <v>COGNAC / CREMOSOS</v>
          </cell>
          <cell r="K336" t="str">
            <v>AMARULA</v>
          </cell>
          <cell r="L336">
            <v>449</v>
          </cell>
          <cell r="M336" t="str">
            <v>LA MERCANTIL GUARANI S.A. (449)</v>
          </cell>
          <cell r="N336">
            <v>1</v>
          </cell>
          <cell r="O336">
            <v>1</v>
          </cell>
          <cell r="P336">
            <v>1</v>
          </cell>
          <cell r="Q336">
            <v>0</v>
          </cell>
          <cell r="R336">
            <v>0</v>
          </cell>
          <cell r="S336">
            <v>3</v>
          </cell>
          <cell r="T336">
            <v>2</v>
          </cell>
          <cell r="U336">
            <v>1</v>
          </cell>
          <cell r="V336">
            <v>1</v>
          </cell>
          <cell r="W336">
            <v>1</v>
          </cell>
          <cell r="X336">
            <v>0</v>
          </cell>
          <cell r="Y336">
            <v>0</v>
          </cell>
          <cell r="Z336">
            <v>0</v>
          </cell>
          <cell r="AA336">
            <v>0</v>
          </cell>
          <cell r="AB336">
            <v>0</v>
          </cell>
          <cell r="AC336">
            <v>1</v>
          </cell>
          <cell r="AD336">
            <v>0</v>
          </cell>
          <cell r="AE336">
            <v>2</v>
          </cell>
          <cell r="AF336">
            <v>0</v>
          </cell>
          <cell r="AG336">
            <v>0</v>
          </cell>
          <cell r="AH336">
            <v>1</v>
          </cell>
          <cell r="AI336">
            <v>1</v>
          </cell>
          <cell r="AJ336">
            <v>5</v>
          </cell>
          <cell r="AK336">
            <v>3</v>
          </cell>
          <cell r="AL336">
            <v>2</v>
          </cell>
          <cell r="AM336">
            <v>3</v>
          </cell>
          <cell r="AN336">
            <v>2</v>
          </cell>
          <cell r="AO336">
            <v>3</v>
          </cell>
          <cell r="AP336" t="str">
            <v>SV</v>
          </cell>
          <cell r="AQ336">
            <v>90</v>
          </cell>
          <cell r="AR336" t="str">
            <v>SV</v>
          </cell>
          <cell r="AS336">
            <v>90</v>
          </cell>
          <cell r="AT336" t="str">
            <v>SV</v>
          </cell>
          <cell r="AU336">
            <v>90</v>
          </cell>
          <cell r="AV336">
            <v>91656.000039999999</v>
          </cell>
          <cell r="AW336">
            <v>88052.707049999997</v>
          </cell>
          <cell r="AX336">
            <v>109900</v>
          </cell>
          <cell r="AY336">
            <v>0.19904861604300916</v>
          </cell>
          <cell r="AZ336">
            <v>0.16600545914467699</v>
          </cell>
          <cell r="BA336">
            <v>105900</v>
          </cell>
          <cell r="BB336">
            <v>3</v>
          </cell>
          <cell r="BC336">
            <v>0.15540717414881411</v>
          </cell>
          <cell r="BD336">
            <v>0.1345042489140699</v>
          </cell>
          <cell r="BE336">
            <v>102900</v>
          </cell>
          <cell r="BF336">
            <v>6</v>
          </cell>
          <cell r="BG336">
            <v>0.12267609272816782</v>
          </cell>
          <cell r="BH336">
            <v>0.10927113663751216</v>
          </cell>
        </row>
        <row r="337">
          <cell r="B337" t="str">
            <v>17884</v>
          </cell>
          <cell r="C337" t="str">
            <v>6001108093776</v>
          </cell>
          <cell r="D337" t="str">
            <v>LICOR SUDAFRICANO VAINILLA 750ml AMARULA</v>
          </cell>
          <cell r="E337">
            <v>1</v>
          </cell>
          <cell r="F337" t="str">
            <v>BEBIDAS</v>
          </cell>
          <cell r="G337" t="str">
            <v>BEBIDAS</v>
          </cell>
          <cell r="H337" t="str">
            <v>BEBIDAS C/ ALCOHOL</v>
          </cell>
          <cell r="I337" t="str">
            <v>LICORES</v>
          </cell>
          <cell r="J337" t="str">
            <v>COGNAC / CREMOSOS</v>
          </cell>
          <cell r="K337" t="str">
            <v>AMARULA</v>
          </cell>
          <cell r="L337">
            <v>449</v>
          </cell>
          <cell r="M337" t="str">
            <v>LA MERCANTIL GUARANI S.A. (449)</v>
          </cell>
          <cell r="N337">
            <v>1</v>
          </cell>
          <cell r="O337">
            <v>0</v>
          </cell>
          <cell r="P337">
            <v>0</v>
          </cell>
          <cell r="Q337">
            <v>1</v>
          </cell>
          <cell r="R337">
            <v>0</v>
          </cell>
          <cell r="S337">
            <v>1</v>
          </cell>
          <cell r="T337">
            <v>2</v>
          </cell>
          <cell r="U337">
            <v>2</v>
          </cell>
          <cell r="V337">
            <v>0</v>
          </cell>
          <cell r="W337">
            <v>0</v>
          </cell>
          <cell r="X337">
            <v>1</v>
          </cell>
          <cell r="Y337">
            <v>1</v>
          </cell>
          <cell r="Z337">
            <v>0</v>
          </cell>
          <cell r="AA337">
            <v>1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3</v>
          </cell>
          <cell r="AK337">
            <v>0</v>
          </cell>
          <cell r="AL337">
            <v>2</v>
          </cell>
          <cell r="AM337">
            <v>2</v>
          </cell>
          <cell r="AN337">
            <v>5</v>
          </cell>
          <cell r="AO337">
            <v>0</v>
          </cell>
          <cell r="AP337">
            <v>90</v>
          </cell>
          <cell r="AQ337" t="str">
            <v>Q</v>
          </cell>
          <cell r="AR337">
            <v>60</v>
          </cell>
          <cell r="AS337" t="str">
            <v>SV</v>
          </cell>
          <cell r="AT337" t="str">
            <v>SV</v>
          </cell>
          <cell r="AU337" t="str">
            <v>Q</v>
          </cell>
          <cell r="AV337">
            <v>91656.000039999999</v>
          </cell>
          <cell r="AW337">
            <v>84976.615019999997</v>
          </cell>
          <cell r="AX337">
            <v>109900</v>
          </cell>
          <cell r="AY337">
            <v>0.19904861604300916</v>
          </cell>
          <cell r="AZ337">
            <v>0.16600545914467699</v>
          </cell>
          <cell r="BA337">
            <v>105900</v>
          </cell>
          <cell r="BB337">
            <v>3</v>
          </cell>
          <cell r="BC337">
            <v>0.15540717414881411</v>
          </cell>
          <cell r="BD337">
            <v>0.1345042489140699</v>
          </cell>
          <cell r="BE337">
            <v>102900</v>
          </cell>
          <cell r="BF337">
            <v>6</v>
          </cell>
          <cell r="BG337">
            <v>0.12267609272816782</v>
          </cell>
          <cell r="BH337">
            <v>0.10927113663751216</v>
          </cell>
        </row>
        <row r="338">
          <cell r="B338" t="str">
            <v>36574</v>
          </cell>
          <cell r="C338" t="str">
            <v>6001108107756</v>
          </cell>
          <cell r="D338" t="str">
            <v>LICOR SUDAFRICANO VEGANO COCO 750ml AMARULA</v>
          </cell>
          <cell r="E338">
            <v>12</v>
          </cell>
          <cell r="F338" t="str">
            <v>BEBIDAS</v>
          </cell>
          <cell r="G338" t="str">
            <v>BEBIDAS</v>
          </cell>
          <cell r="H338" t="str">
            <v>BEBIDAS C/ ALCOHOL</v>
          </cell>
          <cell r="I338" t="str">
            <v>LICORES</v>
          </cell>
          <cell r="J338" t="str">
            <v>COGNAC / CREMOSOS</v>
          </cell>
          <cell r="K338" t="str">
            <v>AMARULA</v>
          </cell>
          <cell r="L338">
            <v>449</v>
          </cell>
          <cell r="M338" t="str">
            <v>LA MERCANTIL GUARANI S.A. (449)</v>
          </cell>
          <cell r="N338">
            <v>2</v>
          </cell>
          <cell r="O338">
            <v>0</v>
          </cell>
          <cell r="P338">
            <v>0</v>
          </cell>
          <cell r="Q338">
            <v>0</v>
          </cell>
          <cell r="R338">
            <v>1</v>
          </cell>
          <cell r="S338">
            <v>0</v>
          </cell>
          <cell r="T338">
            <v>1</v>
          </cell>
          <cell r="U338">
            <v>1</v>
          </cell>
          <cell r="V338">
            <v>0</v>
          </cell>
          <cell r="W338">
            <v>0</v>
          </cell>
          <cell r="X338">
            <v>1</v>
          </cell>
          <cell r="Y338">
            <v>1</v>
          </cell>
          <cell r="Z338">
            <v>0</v>
          </cell>
          <cell r="AA338">
            <v>0</v>
          </cell>
          <cell r="AB338">
            <v>1</v>
          </cell>
          <cell r="AC338">
            <v>0</v>
          </cell>
          <cell r="AD338">
            <v>0</v>
          </cell>
          <cell r="AE338">
            <v>0</v>
          </cell>
          <cell r="AF338">
            <v>1</v>
          </cell>
          <cell r="AG338">
            <v>1</v>
          </cell>
          <cell r="AH338">
            <v>0</v>
          </cell>
          <cell r="AI338">
            <v>0</v>
          </cell>
          <cell r="AJ338">
            <v>2</v>
          </cell>
          <cell r="AK338">
            <v>3</v>
          </cell>
          <cell r="AL338">
            <v>5</v>
          </cell>
          <cell r="AM338">
            <v>5</v>
          </cell>
          <cell r="AN338">
            <v>4</v>
          </cell>
          <cell r="AO338">
            <v>2</v>
          </cell>
          <cell r="AP338" t="str">
            <v>SV</v>
          </cell>
          <cell r="AQ338">
            <v>90</v>
          </cell>
          <cell r="AR338">
            <v>150</v>
          </cell>
          <cell r="AS338" t="str">
            <v>SV</v>
          </cell>
          <cell r="AT338">
            <v>120</v>
          </cell>
          <cell r="AU338" t="str">
            <v>SV</v>
          </cell>
          <cell r="AV338">
            <v>109440.00001</v>
          </cell>
          <cell r="AW338">
            <v>109439.99979</v>
          </cell>
          <cell r="AX338">
            <v>129900</v>
          </cell>
          <cell r="AY338">
            <v>0.1869517542775081</v>
          </cell>
          <cell r="AZ338">
            <v>0.15750577359507312</v>
          </cell>
          <cell r="BA338">
            <v>127900</v>
          </cell>
          <cell r="BB338">
            <v>3</v>
          </cell>
          <cell r="BC338">
            <v>0.16867690047800821</v>
          </cell>
          <cell r="BD338">
            <v>0.14433150891321342</v>
          </cell>
          <cell r="BE338">
            <v>124900</v>
          </cell>
          <cell r="BF338">
            <v>6</v>
          </cell>
          <cell r="BG338">
            <v>0.14126461977875859</v>
          </cell>
          <cell r="BH338">
            <v>0.12377902313851079</v>
          </cell>
        </row>
        <row r="339">
          <cell r="B339" t="str">
            <v>11347</v>
          </cell>
          <cell r="C339" t="str">
            <v>5011013500680</v>
          </cell>
          <cell r="D339" t="str">
            <v>LICOR 700ml SHERIDAN'S</v>
          </cell>
          <cell r="E339">
            <v>6</v>
          </cell>
          <cell r="F339" t="str">
            <v>BEBIDAS</v>
          </cell>
          <cell r="G339" t="str">
            <v>BEBIDAS</v>
          </cell>
          <cell r="H339" t="str">
            <v>BEBIDAS C/ ALCOHOL</v>
          </cell>
          <cell r="I339" t="str">
            <v>LICORES</v>
          </cell>
          <cell r="J339" t="str">
            <v>COGNAC / CREMOSOS</v>
          </cell>
          <cell r="K339" t="str">
            <v>SHERIDAN'S</v>
          </cell>
          <cell r="L339">
            <v>161</v>
          </cell>
          <cell r="M339" t="str">
            <v>WINES AND SPIRITS S.A. (161)</v>
          </cell>
          <cell r="N339">
            <v>0</v>
          </cell>
          <cell r="O339">
            <v>0</v>
          </cell>
          <cell r="P339">
            <v>1</v>
          </cell>
          <cell r="Q339">
            <v>0</v>
          </cell>
          <cell r="R339">
            <v>2</v>
          </cell>
          <cell r="S339">
            <v>1</v>
          </cell>
          <cell r="T339">
            <v>2</v>
          </cell>
          <cell r="U339">
            <v>2</v>
          </cell>
          <cell r="V339">
            <v>1</v>
          </cell>
          <cell r="W339">
            <v>0</v>
          </cell>
          <cell r="X339">
            <v>0</v>
          </cell>
          <cell r="Y339">
            <v>1</v>
          </cell>
          <cell r="Z339">
            <v>0</v>
          </cell>
          <cell r="AA339">
            <v>0</v>
          </cell>
          <cell r="AB339">
            <v>1</v>
          </cell>
          <cell r="AC339">
            <v>2</v>
          </cell>
          <cell r="AD339">
            <v>0</v>
          </cell>
          <cell r="AE339">
            <v>1</v>
          </cell>
          <cell r="AF339">
            <v>0</v>
          </cell>
          <cell r="AG339">
            <v>0</v>
          </cell>
          <cell r="AH339">
            <v>1</v>
          </cell>
          <cell r="AI339">
            <v>2</v>
          </cell>
          <cell r="AJ339">
            <v>5</v>
          </cell>
          <cell r="AK339">
            <v>3</v>
          </cell>
          <cell r="AL339">
            <v>4</v>
          </cell>
          <cell r="AM339">
            <v>0</v>
          </cell>
          <cell r="AN339">
            <v>5</v>
          </cell>
          <cell r="AO339">
            <v>1</v>
          </cell>
          <cell r="AP339" t="str">
            <v>SV</v>
          </cell>
          <cell r="AQ339">
            <v>45</v>
          </cell>
          <cell r="AR339">
            <v>120</v>
          </cell>
          <cell r="AS339" t="str">
            <v>Q</v>
          </cell>
          <cell r="AT339" t="str">
            <v>SV</v>
          </cell>
          <cell r="AU339">
            <v>15</v>
          </cell>
          <cell r="AV339">
            <v>105689.00001</v>
          </cell>
          <cell r="AW339">
            <v>104592.66631</v>
          </cell>
          <cell r="AX339">
            <v>119900</v>
          </cell>
          <cell r="AY339">
            <v>0.1344605397785521</v>
          </cell>
          <cell r="AZ339">
            <v>0.11852376972477062</v>
          </cell>
          <cell r="BA339">
            <v>117900</v>
          </cell>
          <cell r="BB339">
            <v>3</v>
          </cell>
          <cell r="BC339">
            <v>0.11553709457790906</v>
          </cell>
          <cell r="BD339">
            <v>0.1035708226463104</v>
          </cell>
          <cell r="BE339">
            <v>114900</v>
          </cell>
          <cell r="BF339">
            <v>6</v>
          </cell>
          <cell r="BG339">
            <v>8.7151926776944499E-2</v>
          </cell>
          <cell r="BH339">
            <v>8.0165361096605714E-2</v>
          </cell>
        </row>
        <row r="340">
          <cell r="B340" t="str">
            <v>16352</v>
          </cell>
          <cell r="C340" t="str">
            <v>8000440112792</v>
          </cell>
          <cell r="D340" t="str">
            <v>APERITIVO 84 CREMA 700ml  STOCK</v>
          </cell>
          <cell r="E340">
            <v>6</v>
          </cell>
          <cell r="F340" t="str">
            <v>BEBIDAS</v>
          </cell>
          <cell r="G340" t="str">
            <v>BEBIDAS</v>
          </cell>
          <cell r="H340" t="str">
            <v>BEBIDAS C/ ALCOHOL</v>
          </cell>
          <cell r="I340" t="str">
            <v>LICORES</v>
          </cell>
          <cell r="J340" t="str">
            <v>COGNAC / CREMOSOS</v>
          </cell>
          <cell r="K340" t="str">
            <v>STOCK</v>
          </cell>
          <cell r="L340">
            <v>114</v>
          </cell>
          <cell r="M340" t="str">
            <v>APOLO IMPORT S.A. 2 - TRENTINO (114)</v>
          </cell>
          <cell r="N340">
            <v>0</v>
          </cell>
          <cell r="O340">
            <v>0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1</v>
          </cell>
          <cell r="AC340">
            <v>2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6</v>
          </cell>
          <cell r="AK340">
            <v>6</v>
          </cell>
          <cell r="AL340">
            <v>4</v>
          </cell>
          <cell r="AM340">
            <v>5</v>
          </cell>
          <cell r="AN340">
            <v>6</v>
          </cell>
          <cell r="AO340">
            <v>0</v>
          </cell>
          <cell r="AP340" t="str">
            <v>SV</v>
          </cell>
          <cell r="AQ340" t="str">
            <v>SV</v>
          </cell>
          <cell r="AR340" t="str">
            <v>SV</v>
          </cell>
          <cell r="AS340">
            <v>75</v>
          </cell>
          <cell r="AT340" t="str">
            <v>SV</v>
          </cell>
          <cell r="AU340" t="str">
            <v>Q</v>
          </cell>
          <cell r="AV340">
            <v>110090.00002000001</v>
          </cell>
          <cell r="AW340">
            <v>77328.784280000007</v>
          </cell>
          <cell r="AX340">
            <v>129900</v>
          </cell>
          <cell r="AY340">
            <v>0.17994368222727886</v>
          </cell>
          <cell r="AZ340">
            <v>0.15250192440338717</v>
          </cell>
          <cell r="BA340">
            <v>119900</v>
          </cell>
          <cell r="BB340">
            <v>3</v>
          </cell>
          <cell r="BC340">
            <v>8.9108910693231014E-2</v>
          </cell>
          <cell r="BD340">
            <v>8.1818181651376096E-2</v>
          </cell>
          <cell r="BE340">
            <v>0</v>
          </cell>
          <cell r="BF340">
            <v>0</v>
          </cell>
          <cell r="BG340">
            <v>-1</v>
          </cell>
          <cell r="BH340">
            <v>0</v>
          </cell>
        </row>
        <row r="341">
          <cell r="B341" t="str">
            <v>16343</v>
          </cell>
          <cell r="C341" t="str">
            <v>8001134000760</v>
          </cell>
          <cell r="D341" t="str">
            <v>LICOR WHISKY CREAM 700ml SHERWOOD</v>
          </cell>
          <cell r="E341">
            <v>12</v>
          </cell>
          <cell r="F341" t="str">
            <v>BEBIDAS</v>
          </cell>
          <cell r="G341" t="str">
            <v>BEBIDAS</v>
          </cell>
          <cell r="H341" t="str">
            <v>BEBIDAS C/ ALCOHOL</v>
          </cell>
          <cell r="I341" t="str">
            <v>LICORES</v>
          </cell>
          <cell r="J341" t="str">
            <v>COGNAC / CREMOSOS</v>
          </cell>
          <cell r="K341" t="str">
            <v>SHERWOOD</v>
          </cell>
          <cell r="L341">
            <v>114</v>
          </cell>
          <cell r="M341" t="str">
            <v>APOLO IMPORT S.A. 2 - TRENTINO (114)</v>
          </cell>
          <cell r="N341">
            <v>0</v>
          </cell>
          <cell r="O341">
            <v>0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11</v>
          </cell>
          <cell r="AK341">
            <v>12</v>
          </cell>
          <cell r="AL341">
            <v>10</v>
          </cell>
          <cell r="AM341">
            <v>8</v>
          </cell>
          <cell r="AN341">
            <v>9</v>
          </cell>
          <cell r="AO341">
            <v>3</v>
          </cell>
          <cell r="AP341" t="str">
            <v>SV</v>
          </cell>
          <cell r="AQ341" t="str">
            <v>SV</v>
          </cell>
          <cell r="AR341" t="str">
            <v>SV</v>
          </cell>
          <cell r="AS341" t="str">
            <v>SV</v>
          </cell>
          <cell r="AT341" t="str">
            <v>SV</v>
          </cell>
          <cell r="AU341" t="str">
            <v>SV</v>
          </cell>
          <cell r="AV341">
            <v>101610.00003</v>
          </cell>
          <cell r="AW341">
            <v>85765.492670000007</v>
          </cell>
          <cell r="AX341">
            <v>119900</v>
          </cell>
          <cell r="AY341">
            <v>0.18000196796181434</v>
          </cell>
          <cell r="AZ341">
            <v>0.15254378623853215</v>
          </cell>
          <cell r="BA341">
            <v>109900</v>
          </cell>
          <cell r="BB341">
            <v>3</v>
          </cell>
          <cell r="BC341">
            <v>8.1586457706450233E-2</v>
          </cell>
          <cell r="BD341">
            <v>7.5432210828025523E-2</v>
          </cell>
          <cell r="BE341">
            <v>0</v>
          </cell>
          <cell r="BF341">
            <v>0</v>
          </cell>
          <cell r="BG341">
            <v>-1</v>
          </cell>
          <cell r="BH341">
            <v>0</v>
          </cell>
        </row>
        <row r="342">
          <cell r="B342" t="str">
            <v>22292</v>
          </cell>
          <cell r="C342" t="str">
            <v>9501007301509</v>
          </cell>
          <cell r="D342" t="str">
            <v>PONCHE 700ml KUBA</v>
          </cell>
          <cell r="E342">
            <v>12</v>
          </cell>
          <cell r="F342" t="str">
            <v>BEBIDAS</v>
          </cell>
          <cell r="G342" t="str">
            <v>BEBIDAS</v>
          </cell>
          <cell r="H342" t="str">
            <v>BEBIDAS C/ ALCOHOL</v>
          </cell>
          <cell r="I342" t="str">
            <v>LICORES</v>
          </cell>
          <cell r="J342" t="str">
            <v>COGNAC / CREMOSOS</v>
          </cell>
          <cell r="K342" t="str">
            <v>KUBA</v>
          </cell>
          <cell r="L342">
            <v>516</v>
          </cell>
          <cell r="M342" t="str">
            <v>MANNAH S.R.L. (516)</v>
          </cell>
          <cell r="N342">
            <v>0</v>
          </cell>
          <cell r="O342">
            <v>0</v>
          </cell>
          <cell r="P342">
            <v>0</v>
          </cell>
          <cell r="Q342">
            <v>0</v>
          </cell>
          <cell r="R342">
            <v>0</v>
          </cell>
          <cell r="S342">
            <v>1</v>
          </cell>
          <cell r="T342">
            <v>0</v>
          </cell>
          <cell r="U342">
            <v>0</v>
          </cell>
          <cell r="V342">
            <v>1</v>
          </cell>
          <cell r="W342">
            <v>1</v>
          </cell>
          <cell r="X342">
            <v>1</v>
          </cell>
          <cell r="Y342">
            <v>1</v>
          </cell>
          <cell r="Z342">
            <v>0</v>
          </cell>
          <cell r="AA342">
            <v>1</v>
          </cell>
          <cell r="AB342">
            <v>0</v>
          </cell>
          <cell r="AC342">
            <v>0</v>
          </cell>
          <cell r="AD342">
            <v>1</v>
          </cell>
          <cell r="AE342">
            <v>1</v>
          </cell>
          <cell r="AF342">
            <v>0</v>
          </cell>
          <cell r="AG342">
            <v>1</v>
          </cell>
          <cell r="AH342">
            <v>0</v>
          </cell>
          <cell r="AI342">
            <v>0</v>
          </cell>
          <cell r="AJ342">
            <v>4</v>
          </cell>
          <cell r="AK342">
            <v>3</v>
          </cell>
          <cell r="AL342">
            <v>2</v>
          </cell>
          <cell r="AM342">
            <v>3</v>
          </cell>
          <cell r="AN342">
            <v>3</v>
          </cell>
          <cell r="AO342">
            <v>4</v>
          </cell>
          <cell r="AP342" t="str">
            <v>SV</v>
          </cell>
          <cell r="AQ342" t="str">
            <v>SV</v>
          </cell>
          <cell r="AR342">
            <v>60</v>
          </cell>
          <cell r="AS342" t="str">
            <v>SV</v>
          </cell>
          <cell r="AT342">
            <v>90</v>
          </cell>
          <cell r="AU342" t="str">
            <v>SV</v>
          </cell>
          <cell r="AV342">
            <v>82500</v>
          </cell>
          <cell r="AW342">
            <v>77962.307060000006</v>
          </cell>
          <cell r="AX342">
            <v>99900</v>
          </cell>
          <cell r="AY342">
            <v>0.21090909090909093</v>
          </cell>
          <cell r="AZ342">
            <v>0.17417417417417416</v>
          </cell>
          <cell r="BA342">
            <v>96900</v>
          </cell>
          <cell r="BB342">
            <v>3</v>
          </cell>
          <cell r="BC342">
            <v>0.17454545454545456</v>
          </cell>
          <cell r="BD342">
            <v>0.14860681114551083</v>
          </cell>
          <cell r="BE342">
            <v>94900</v>
          </cell>
          <cell r="BF342">
            <v>6</v>
          </cell>
          <cell r="BG342">
            <v>0.15030303030303038</v>
          </cell>
          <cell r="BH342">
            <v>0.13066385669125394</v>
          </cell>
        </row>
        <row r="343">
          <cell r="B343" t="str">
            <v>22295</v>
          </cell>
          <cell r="C343" t="str">
            <v>8410837829262</v>
          </cell>
          <cell r="D343" t="str">
            <v>LICOR CHOCOC 700ml TOLON</v>
          </cell>
          <cell r="E343">
            <v>6</v>
          </cell>
          <cell r="F343" t="str">
            <v>BEBIDAS</v>
          </cell>
          <cell r="G343" t="str">
            <v>BEBIDAS</v>
          </cell>
          <cell r="H343" t="str">
            <v>BEBIDAS C/ ALCOHOL</v>
          </cell>
          <cell r="I343" t="str">
            <v>LICORES</v>
          </cell>
          <cell r="J343" t="str">
            <v>COGNAC / CREMOSOS</v>
          </cell>
          <cell r="K343" t="str">
            <v>TOLON</v>
          </cell>
          <cell r="L343">
            <v>516</v>
          </cell>
          <cell r="M343" t="str">
            <v>MANNAH S.R.L. (516)</v>
          </cell>
          <cell r="N343">
            <v>0</v>
          </cell>
          <cell r="O343">
            <v>0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1</v>
          </cell>
          <cell r="AC343">
            <v>1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1</v>
          </cell>
          <cell r="AI343">
            <v>2</v>
          </cell>
          <cell r="AJ343">
            <v>4</v>
          </cell>
          <cell r="AK343">
            <v>5</v>
          </cell>
          <cell r="AL343">
            <v>5</v>
          </cell>
          <cell r="AM343">
            <v>3</v>
          </cell>
          <cell r="AN343">
            <v>5</v>
          </cell>
          <cell r="AO343">
            <v>3</v>
          </cell>
          <cell r="AP343" t="str">
            <v>SV</v>
          </cell>
          <cell r="AQ343" t="str">
            <v>SV</v>
          </cell>
          <cell r="AR343" t="str">
            <v>SV</v>
          </cell>
          <cell r="AS343">
            <v>90</v>
          </cell>
          <cell r="AT343" t="str">
            <v>SV</v>
          </cell>
          <cell r="AU343">
            <v>45</v>
          </cell>
          <cell r="AV343">
            <v>104625.00004</v>
          </cell>
          <cell r="AW343">
            <v>102689.74815</v>
          </cell>
          <cell r="AX343">
            <v>124900</v>
          </cell>
          <cell r="AY343">
            <v>0.19378733526641345</v>
          </cell>
          <cell r="AZ343">
            <v>0.16232986357085669</v>
          </cell>
          <cell r="BA343">
            <v>121900</v>
          </cell>
          <cell r="BB343">
            <v>3</v>
          </cell>
          <cell r="BC343">
            <v>0.16511350015192794</v>
          </cell>
          <cell r="BD343">
            <v>0.14171451977030353</v>
          </cell>
          <cell r="BE343">
            <v>119900</v>
          </cell>
          <cell r="BF343">
            <v>6</v>
          </cell>
          <cell r="BG343">
            <v>0.14599761007560419</v>
          </cell>
          <cell r="BH343">
            <v>0.12739783119266057</v>
          </cell>
        </row>
        <row r="344">
          <cell r="B344" t="str">
            <v>22293</v>
          </cell>
          <cell r="C344" t="str">
            <v>8410837829163</v>
          </cell>
          <cell r="D344" t="str">
            <v>LICOR LEC MER 700ml TOLON</v>
          </cell>
          <cell r="E344">
            <v>6</v>
          </cell>
          <cell r="F344" t="str">
            <v>BEBIDAS</v>
          </cell>
          <cell r="G344" t="str">
            <v>BEBIDAS</v>
          </cell>
          <cell r="H344" t="str">
            <v>BEBIDAS C/ ALCOHOL</v>
          </cell>
          <cell r="I344" t="str">
            <v>LICORES</v>
          </cell>
          <cell r="J344" t="str">
            <v>COGNAC / CREMOSOS</v>
          </cell>
          <cell r="K344" t="str">
            <v>TOLON</v>
          </cell>
          <cell r="L344">
            <v>516</v>
          </cell>
          <cell r="M344" t="str">
            <v>MANNAH S.R.L. (516)</v>
          </cell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1</v>
          </cell>
          <cell r="AB344">
            <v>0</v>
          </cell>
          <cell r="AC344">
            <v>0</v>
          </cell>
          <cell r="AD344">
            <v>0</v>
          </cell>
          <cell r="AE344">
            <v>2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4</v>
          </cell>
          <cell r="AK344">
            <v>5</v>
          </cell>
          <cell r="AL344">
            <v>4</v>
          </cell>
          <cell r="AM344">
            <v>4</v>
          </cell>
          <cell r="AN344">
            <v>4</v>
          </cell>
          <cell r="AO344">
            <v>4</v>
          </cell>
          <cell r="AP344" t="str">
            <v>SV</v>
          </cell>
          <cell r="AQ344" t="str">
            <v>SV</v>
          </cell>
          <cell r="AR344" t="str">
            <v>SV</v>
          </cell>
          <cell r="AS344" t="str">
            <v>SV</v>
          </cell>
          <cell r="AT344" t="str">
            <v>SV</v>
          </cell>
          <cell r="AU344" t="str">
            <v>SV</v>
          </cell>
          <cell r="AV344">
            <v>104625.00004</v>
          </cell>
          <cell r="AW344">
            <v>103258.95041</v>
          </cell>
          <cell r="AX344">
            <v>124900</v>
          </cell>
          <cell r="AY344">
            <v>0.19378733526641345</v>
          </cell>
          <cell r="AZ344">
            <v>0.16232986357085669</v>
          </cell>
          <cell r="BA344">
            <v>121900</v>
          </cell>
          <cell r="BB344">
            <v>3</v>
          </cell>
          <cell r="BC344">
            <v>0.16511350015192794</v>
          </cell>
          <cell r="BD344">
            <v>0.14171451977030353</v>
          </cell>
          <cell r="BE344">
            <v>119900</v>
          </cell>
          <cell r="BF344">
            <v>6</v>
          </cell>
          <cell r="BG344">
            <v>0.14599761007560419</v>
          </cell>
          <cell r="BH344">
            <v>0.12739783119266057</v>
          </cell>
        </row>
        <row r="345">
          <cell r="B345" t="str">
            <v>22296</v>
          </cell>
          <cell r="C345" t="str">
            <v>8410837829248</v>
          </cell>
          <cell r="D345" t="str">
            <v>LICOR MAC NUT 700ml TOLON</v>
          </cell>
          <cell r="E345">
            <v>6</v>
          </cell>
          <cell r="F345" t="str">
            <v>BEBIDAS</v>
          </cell>
          <cell r="G345" t="str">
            <v>BEBIDAS</v>
          </cell>
          <cell r="H345" t="str">
            <v>BEBIDAS C/ ALCOHOL</v>
          </cell>
          <cell r="I345" t="str">
            <v>LICORES</v>
          </cell>
          <cell r="J345" t="str">
            <v>COGNAC / CREMOSOS</v>
          </cell>
          <cell r="K345" t="str">
            <v>TOLON</v>
          </cell>
          <cell r="L345">
            <v>516</v>
          </cell>
          <cell r="M345" t="str">
            <v>MANNAH S.R.L. (516)</v>
          </cell>
          <cell r="N345">
            <v>0</v>
          </cell>
          <cell r="O345">
            <v>0</v>
          </cell>
          <cell r="P345">
            <v>0</v>
          </cell>
          <cell r="Q345">
            <v>0</v>
          </cell>
          <cell r="R345">
            <v>1</v>
          </cell>
          <cell r="S345">
            <v>0</v>
          </cell>
          <cell r="T345">
            <v>1</v>
          </cell>
          <cell r="U345">
            <v>1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1</v>
          </cell>
          <cell r="AE345">
            <v>1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4</v>
          </cell>
          <cell r="AK345">
            <v>3</v>
          </cell>
          <cell r="AL345">
            <v>4</v>
          </cell>
          <cell r="AM345">
            <v>6</v>
          </cell>
          <cell r="AN345">
            <v>2</v>
          </cell>
          <cell r="AO345">
            <v>4</v>
          </cell>
          <cell r="AP345" t="str">
            <v>SV</v>
          </cell>
          <cell r="AQ345">
            <v>90</v>
          </cell>
          <cell r="AR345" t="str">
            <v>SV</v>
          </cell>
          <cell r="AS345" t="str">
            <v>SV</v>
          </cell>
          <cell r="AT345" t="str">
            <v>SV</v>
          </cell>
          <cell r="AU345" t="str">
            <v>SV</v>
          </cell>
          <cell r="AV345">
            <v>104625.00004</v>
          </cell>
          <cell r="AW345">
            <v>101444.90114</v>
          </cell>
          <cell r="AX345">
            <v>124900</v>
          </cell>
          <cell r="AY345">
            <v>0.19378733526641345</v>
          </cell>
          <cell r="AZ345">
            <v>0.16232986357085669</v>
          </cell>
          <cell r="BA345">
            <v>121900</v>
          </cell>
          <cell r="BB345">
            <v>3</v>
          </cell>
          <cell r="BC345">
            <v>0.16511350015192794</v>
          </cell>
          <cell r="BD345">
            <v>0.14171451977030353</v>
          </cell>
          <cell r="BE345">
            <v>119900</v>
          </cell>
          <cell r="BF345">
            <v>6</v>
          </cell>
          <cell r="BG345">
            <v>0.14599761007560419</v>
          </cell>
          <cell r="BH345">
            <v>0.12739783119266057</v>
          </cell>
        </row>
        <row r="346">
          <cell r="B346" t="str">
            <v>22294</v>
          </cell>
          <cell r="C346" t="str">
            <v>8410837829255</v>
          </cell>
          <cell r="D346" t="str">
            <v>LICOR WHISKY 700ml TOLON</v>
          </cell>
          <cell r="E346">
            <v>6</v>
          </cell>
          <cell r="F346" t="str">
            <v>BEBIDAS</v>
          </cell>
          <cell r="G346" t="str">
            <v>BEBIDAS</v>
          </cell>
          <cell r="H346" t="str">
            <v>BEBIDAS C/ ALCOHOL</v>
          </cell>
          <cell r="I346" t="str">
            <v>LICORES</v>
          </cell>
          <cell r="J346" t="str">
            <v>COGNAC / CREMOSOS</v>
          </cell>
          <cell r="K346" t="str">
            <v>TOLON</v>
          </cell>
          <cell r="L346">
            <v>516</v>
          </cell>
          <cell r="M346" t="str">
            <v>MANNAH S.R.L. (516)</v>
          </cell>
          <cell r="N346">
            <v>0</v>
          </cell>
          <cell r="O346">
            <v>1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1</v>
          </cell>
          <cell r="AC346">
            <v>1</v>
          </cell>
          <cell r="AD346">
            <v>1</v>
          </cell>
          <cell r="AE346">
            <v>1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2</v>
          </cell>
          <cell r="AK346">
            <v>2</v>
          </cell>
          <cell r="AL346">
            <v>1</v>
          </cell>
          <cell r="AM346">
            <v>0</v>
          </cell>
          <cell r="AN346">
            <v>1</v>
          </cell>
          <cell r="AO346">
            <v>2</v>
          </cell>
          <cell r="AP346" t="str">
            <v>SV</v>
          </cell>
          <cell r="AQ346" t="str">
            <v>SV</v>
          </cell>
          <cell r="AR346" t="str">
            <v>SV</v>
          </cell>
          <cell r="AS346" t="str">
            <v>Q</v>
          </cell>
          <cell r="AT346" t="str">
            <v>SV</v>
          </cell>
          <cell r="AU346" t="str">
            <v>SV</v>
          </cell>
          <cell r="AV346">
            <v>104625.00004</v>
          </cell>
          <cell r="AW346">
            <v>100966.19038</v>
          </cell>
          <cell r="AX346">
            <v>124900</v>
          </cell>
          <cell r="AY346">
            <v>0.19378733526641345</v>
          </cell>
          <cell r="AZ346">
            <v>0.16232986357085669</v>
          </cell>
          <cell r="BA346">
            <v>121900</v>
          </cell>
          <cell r="BB346">
            <v>3</v>
          </cell>
          <cell r="BC346">
            <v>0.16511350015192794</v>
          </cell>
          <cell r="BD346">
            <v>0.14171451977030353</v>
          </cell>
          <cell r="BE346">
            <v>119900</v>
          </cell>
          <cell r="BF346">
            <v>6</v>
          </cell>
          <cell r="BG346">
            <v>0.14599761007560419</v>
          </cell>
          <cell r="BH346">
            <v>0.12739783119266057</v>
          </cell>
        </row>
        <row r="347">
          <cell r="B347" t="str">
            <v>26265</v>
          </cell>
          <cell r="C347" t="str">
            <v>6009880327164</v>
          </cell>
          <cell r="D347" t="str">
            <v>LICOR CREMOSO  750ml GRAND MARULA</v>
          </cell>
          <cell r="E347">
            <v>1</v>
          </cell>
          <cell r="F347" t="str">
            <v>BEBIDAS</v>
          </cell>
          <cell r="G347" t="str">
            <v>BEBIDAS</v>
          </cell>
          <cell r="H347" t="str">
            <v>BEBIDAS C/ ALCOHOL</v>
          </cell>
          <cell r="I347" t="str">
            <v>LICORES</v>
          </cell>
          <cell r="J347" t="str">
            <v>COGNAC / CREMOSOS</v>
          </cell>
          <cell r="K347" t="str">
            <v>GRAND MARULA</v>
          </cell>
          <cell r="L347">
            <v>2490</v>
          </cell>
          <cell r="M347" t="str">
            <v>BENIN S.A.  (2490)</v>
          </cell>
          <cell r="N347">
            <v>2</v>
          </cell>
          <cell r="O347">
            <v>0</v>
          </cell>
          <cell r="P347">
            <v>0</v>
          </cell>
          <cell r="Q347">
            <v>1</v>
          </cell>
          <cell r="R347">
            <v>4</v>
          </cell>
          <cell r="S347">
            <v>2</v>
          </cell>
          <cell r="T347">
            <v>0</v>
          </cell>
          <cell r="U347">
            <v>0</v>
          </cell>
          <cell r="V347">
            <v>1</v>
          </cell>
          <cell r="W347">
            <v>0</v>
          </cell>
          <cell r="X347">
            <v>1</v>
          </cell>
          <cell r="Y347">
            <v>0</v>
          </cell>
          <cell r="Z347">
            <v>0</v>
          </cell>
          <cell r="AA347">
            <v>1</v>
          </cell>
          <cell r="AB347">
            <v>0</v>
          </cell>
          <cell r="AC347">
            <v>0</v>
          </cell>
          <cell r="AD347">
            <v>2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1</v>
          </cell>
          <cell r="AK347">
            <v>-3</v>
          </cell>
          <cell r="AL347">
            <v>0</v>
          </cell>
          <cell r="AM347">
            <v>3</v>
          </cell>
          <cell r="AN347">
            <v>0</v>
          </cell>
          <cell r="AO347">
            <v>0</v>
          </cell>
          <cell r="AP347">
            <v>30</v>
          </cell>
          <cell r="AQ347" t="str">
            <v>Q</v>
          </cell>
          <cell r="AR347" t="str">
            <v>Q</v>
          </cell>
          <cell r="AS347" t="str">
            <v>SV</v>
          </cell>
          <cell r="AT347" t="str">
            <v>Q</v>
          </cell>
          <cell r="AU347" t="str">
            <v>Q</v>
          </cell>
          <cell r="AV347">
            <v>63350</v>
          </cell>
          <cell r="AW347">
            <v>62728.030420000003</v>
          </cell>
          <cell r="AX347">
            <v>84900</v>
          </cell>
          <cell r="AY347">
            <v>0.34017363851617999</v>
          </cell>
          <cell r="AZ347">
            <v>0.25382803297997647</v>
          </cell>
          <cell r="BA347">
            <v>82900</v>
          </cell>
          <cell r="BB347">
            <v>3</v>
          </cell>
          <cell r="BC347">
            <v>0.30860299921073397</v>
          </cell>
          <cell r="BD347">
            <v>0.23582629674306393</v>
          </cell>
          <cell r="BE347">
            <v>0</v>
          </cell>
          <cell r="BF347">
            <v>0</v>
          </cell>
          <cell r="BG347">
            <v>-1</v>
          </cell>
          <cell r="BH347">
            <v>0</v>
          </cell>
        </row>
        <row r="348">
          <cell r="B348" t="str">
            <v>30857</v>
          </cell>
          <cell r="C348" t="str">
            <v>7792410008228</v>
          </cell>
          <cell r="D348" t="str">
            <v>LICOR CURACAO BLUE 700ml CUSENIER</v>
          </cell>
          <cell r="E348">
            <v>24</v>
          </cell>
          <cell r="F348" t="str">
            <v>BEBIDAS</v>
          </cell>
          <cell r="G348" t="str">
            <v>BEBIDAS</v>
          </cell>
          <cell r="H348" t="str">
            <v>BEBIDAS C/ ALCOHOL</v>
          </cell>
          <cell r="I348" t="str">
            <v>LICORES</v>
          </cell>
          <cell r="J348" t="str">
            <v>LICORES ESPECIALES</v>
          </cell>
          <cell r="K348" t="str">
            <v>CUSENIER</v>
          </cell>
          <cell r="L348">
            <v>66</v>
          </cell>
          <cell r="M348" t="str">
            <v>CODISA SA (66)</v>
          </cell>
          <cell r="N348">
            <v>2</v>
          </cell>
          <cell r="O348">
            <v>7</v>
          </cell>
          <cell r="P348">
            <v>6</v>
          </cell>
          <cell r="Q348">
            <v>5</v>
          </cell>
          <cell r="R348">
            <v>2</v>
          </cell>
          <cell r="S348">
            <v>3</v>
          </cell>
          <cell r="T348">
            <v>5</v>
          </cell>
          <cell r="U348">
            <v>6</v>
          </cell>
          <cell r="V348">
            <v>3</v>
          </cell>
          <cell r="W348">
            <v>4</v>
          </cell>
          <cell r="X348">
            <v>1</v>
          </cell>
          <cell r="Y348">
            <v>1</v>
          </cell>
          <cell r="Z348">
            <v>3</v>
          </cell>
          <cell r="AA348">
            <v>5</v>
          </cell>
          <cell r="AB348">
            <v>0</v>
          </cell>
          <cell r="AC348">
            <v>3</v>
          </cell>
          <cell r="AD348">
            <v>2</v>
          </cell>
          <cell r="AE348">
            <v>0</v>
          </cell>
          <cell r="AF348">
            <v>1</v>
          </cell>
          <cell r="AG348">
            <v>1</v>
          </cell>
          <cell r="AH348">
            <v>0</v>
          </cell>
          <cell r="AI348">
            <v>0</v>
          </cell>
          <cell r="AJ348">
            <v>12</v>
          </cell>
          <cell r="AK348">
            <v>14</v>
          </cell>
          <cell r="AL348">
            <v>13</v>
          </cell>
          <cell r="AM348">
            <v>10</v>
          </cell>
          <cell r="AN348">
            <v>5</v>
          </cell>
          <cell r="AO348">
            <v>6</v>
          </cell>
          <cell r="AP348">
            <v>72</v>
          </cell>
          <cell r="AQ348">
            <v>70</v>
          </cell>
          <cell r="AR348">
            <v>390</v>
          </cell>
          <cell r="AS348">
            <v>100</v>
          </cell>
          <cell r="AT348">
            <v>150</v>
          </cell>
          <cell r="AU348" t="str">
            <v>SV</v>
          </cell>
          <cell r="AV348">
            <v>35463</v>
          </cell>
          <cell r="AW348">
            <v>33374.858</v>
          </cell>
          <cell r="AX348">
            <v>39900</v>
          </cell>
          <cell r="AY348">
            <v>0.12511631841637771</v>
          </cell>
          <cell r="AZ348">
            <v>0.111203007518797</v>
          </cell>
          <cell r="BA348">
            <v>38900</v>
          </cell>
          <cell r="BB348">
            <v>3</v>
          </cell>
          <cell r="BC348">
            <v>9.6917914446042364E-2</v>
          </cell>
          <cell r="BD348">
            <v>8.8354755784061698E-2</v>
          </cell>
          <cell r="BE348">
            <v>37900</v>
          </cell>
          <cell r="BF348">
            <v>6</v>
          </cell>
          <cell r="BG348">
            <v>6.8719510475707013E-2</v>
          </cell>
          <cell r="BH348">
            <v>6.4300791556728229E-2</v>
          </cell>
        </row>
        <row r="349">
          <cell r="B349" t="str">
            <v>16353</v>
          </cell>
          <cell r="C349" t="str">
            <v>8000440112877</v>
          </cell>
          <cell r="D349" t="str">
            <v>APERITIVO SAMBUCA 1lt STOCK</v>
          </cell>
          <cell r="E349">
            <v>6</v>
          </cell>
          <cell r="F349" t="str">
            <v>BEBIDAS</v>
          </cell>
          <cell r="G349" t="str">
            <v>BEBIDAS</v>
          </cell>
          <cell r="H349" t="str">
            <v>BEBIDAS C/ ALCOHOL</v>
          </cell>
          <cell r="I349" t="str">
            <v>LICORES</v>
          </cell>
          <cell r="J349" t="str">
            <v>LICORES ESPECIALES</v>
          </cell>
          <cell r="K349" t="str">
            <v>STOCK</v>
          </cell>
          <cell r="L349">
            <v>114</v>
          </cell>
          <cell r="M349" t="str">
            <v>APOLO IMPORT S.A. 2 - TRENTINO (114)</v>
          </cell>
          <cell r="N349">
            <v>0</v>
          </cell>
          <cell r="O349">
            <v>0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6</v>
          </cell>
          <cell r="AK349">
            <v>5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 t="str">
            <v>SV</v>
          </cell>
          <cell r="AQ349" t="str">
            <v>SV</v>
          </cell>
          <cell r="AR349" t="str">
            <v>Q</v>
          </cell>
          <cell r="AS349" t="str">
            <v>Q</v>
          </cell>
          <cell r="AT349" t="str">
            <v>Q</v>
          </cell>
          <cell r="AU349" t="str">
            <v>Q</v>
          </cell>
          <cell r="AV349">
            <v>93129.999995999999</v>
          </cell>
          <cell r="AW349">
            <v>83384.359630000006</v>
          </cell>
          <cell r="AX349">
            <v>109900</v>
          </cell>
          <cell r="AY349">
            <v>0.18007086872887679</v>
          </cell>
          <cell r="AZ349">
            <v>0.15259326664240219</v>
          </cell>
          <cell r="BA349">
            <v>99900</v>
          </cell>
          <cell r="BB349">
            <v>3</v>
          </cell>
          <cell r="BC349">
            <v>7.2694083585211899E-2</v>
          </cell>
          <cell r="BD349">
            <v>6.7767767807807827E-2</v>
          </cell>
          <cell r="BE349">
            <v>0</v>
          </cell>
          <cell r="BF349">
            <v>0</v>
          </cell>
          <cell r="BG349">
            <v>-1</v>
          </cell>
          <cell r="BH349">
            <v>0</v>
          </cell>
        </row>
        <row r="350">
          <cell r="B350" t="str">
            <v>22304</v>
          </cell>
          <cell r="C350" t="str">
            <v>5016978000725</v>
          </cell>
          <cell r="D350" t="str">
            <v>LICOR CHOYA 13.50% 720ml SAKE</v>
          </cell>
          <cell r="E350">
            <v>6</v>
          </cell>
          <cell r="F350" t="str">
            <v>BEBIDAS</v>
          </cell>
          <cell r="G350" t="str">
            <v>BEBIDAS</v>
          </cell>
          <cell r="H350" t="str">
            <v>BEBIDAS C/ ALCOHOL</v>
          </cell>
          <cell r="I350" t="str">
            <v>LICORES</v>
          </cell>
          <cell r="J350" t="str">
            <v>LICORES ESPECIALES</v>
          </cell>
          <cell r="K350" t="str">
            <v>SAKE</v>
          </cell>
          <cell r="L350">
            <v>516</v>
          </cell>
          <cell r="M350" t="str">
            <v>MANNAH S.R.L. (516)</v>
          </cell>
          <cell r="N350">
            <v>0</v>
          </cell>
          <cell r="O350">
            <v>0</v>
          </cell>
          <cell r="P350">
            <v>1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1</v>
          </cell>
          <cell r="AA350">
            <v>0</v>
          </cell>
          <cell r="AB350">
            <v>0</v>
          </cell>
          <cell r="AC350">
            <v>2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5</v>
          </cell>
          <cell r="AK350">
            <v>8</v>
          </cell>
          <cell r="AL350">
            <v>6</v>
          </cell>
          <cell r="AM350">
            <v>2</v>
          </cell>
          <cell r="AN350">
            <v>6</v>
          </cell>
          <cell r="AO350">
            <v>3</v>
          </cell>
          <cell r="AP350" t="str">
            <v>SV</v>
          </cell>
          <cell r="AQ350" t="str">
            <v>SV</v>
          </cell>
          <cell r="AR350" t="str">
            <v>SV</v>
          </cell>
          <cell r="AS350">
            <v>30</v>
          </cell>
          <cell r="AT350" t="str">
            <v>SV</v>
          </cell>
          <cell r="AU350" t="str">
            <v>SV</v>
          </cell>
          <cell r="AV350">
            <v>97499.999960000001</v>
          </cell>
          <cell r="AW350">
            <v>90286.882729999998</v>
          </cell>
          <cell r="AX350">
            <v>119900</v>
          </cell>
          <cell r="AY350">
            <v>0.22974359024809998</v>
          </cell>
          <cell r="AZ350">
            <v>0.18682235229357796</v>
          </cell>
          <cell r="BA350">
            <v>117900</v>
          </cell>
          <cell r="BB350">
            <v>3</v>
          </cell>
          <cell r="BC350">
            <v>0.20923076972686383</v>
          </cell>
          <cell r="BD350">
            <v>0.1730279901611535</v>
          </cell>
          <cell r="BE350">
            <v>114900</v>
          </cell>
          <cell r="BF350">
            <v>6</v>
          </cell>
          <cell r="BG350">
            <v>0.17846153894500993</v>
          </cell>
          <cell r="BH350">
            <v>0.1514360316797215</v>
          </cell>
        </row>
        <row r="351">
          <cell r="B351" t="str">
            <v>9876</v>
          </cell>
          <cell r="C351" t="str">
            <v>7792410008358</v>
          </cell>
          <cell r="D351" t="str">
            <v>LICOR CAFE 700ml CUSENIER</v>
          </cell>
          <cell r="E351">
            <v>6</v>
          </cell>
          <cell r="F351" t="str">
            <v>BEBIDAS</v>
          </cell>
          <cell r="G351" t="str">
            <v>BEBIDAS</v>
          </cell>
          <cell r="H351" t="str">
            <v>BEBIDAS C/ ALCOHOL</v>
          </cell>
          <cell r="I351" t="str">
            <v>LICORES</v>
          </cell>
          <cell r="J351" t="str">
            <v>NORMAL BL-NO</v>
          </cell>
          <cell r="K351" t="str">
            <v>CUSENIER</v>
          </cell>
          <cell r="L351">
            <v>66</v>
          </cell>
          <cell r="M351" t="str">
            <v>CODISA SA (66)</v>
          </cell>
          <cell r="N351">
            <v>0</v>
          </cell>
          <cell r="O351">
            <v>0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>
            <v>0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1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2</v>
          </cell>
          <cell r="AO351">
            <v>0</v>
          </cell>
          <cell r="AP351" t="str">
            <v>Q</v>
          </cell>
          <cell r="AQ351" t="str">
            <v>Q</v>
          </cell>
          <cell r="AR351" t="str">
            <v>Q</v>
          </cell>
          <cell r="AS351" t="str">
            <v>Q</v>
          </cell>
          <cell r="AT351" t="str">
            <v>SV</v>
          </cell>
          <cell r="AU351" t="str">
            <v>Q</v>
          </cell>
          <cell r="AV351">
            <v>33220.999999</v>
          </cell>
          <cell r="AW351">
            <v>33200.19945</v>
          </cell>
          <cell r="AX351">
            <v>39900</v>
          </cell>
          <cell r="AY351">
            <v>0.20104753021284871</v>
          </cell>
          <cell r="AZ351">
            <v>0.16739348373433585</v>
          </cell>
          <cell r="BA351">
            <v>38900</v>
          </cell>
          <cell r="BB351">
            <v>3</v>
          </cell>
          <cell r="BC351">
            <v>0.1709460883528775</v>
          </cell>
          <cell r="BD351">
            <v>0.14598971724935733</v>
          </cell>
          <cell r="BE351">
            <v>37900</v>
          </cell>
          <cell r="BF351">
            <v>6</v>
          </cell>
          <cell r="BG351">
            <v>0.14084464649290651</v>
          </cell>
          <cell r="BH351">
            <v>0.12345646440633247</v>
          </cell>
        </row>
        <row r="352">
          <cell r="B352" t="str">
            <v>6037</v>
          </cell>
          <cell r="C352" t="str">
            <v>7792410008655</v>
          </cell>
          <cell r="D352" t="str">
            <v>LICOR FRUTILLA 700ml CUSENIER</v>
          </cell>
          <cell r="E352">
            <v>6</v>
          </cell>
          <cell r="F352" t="str">
            <v>BEBIDAS</v>
          </cell>
          <cell r="G352" t="str">
            <v>BEBIDAS</v>
          </cell>
          <cell r="H352" t="str">
            <v>BEBIDAS C/ ALCOHOL</v>
          </cell>
          <cell r="I352" t="str">
            <v>LICORES</v>
          </cell>
          <cell r="J352" t="str">
            <v>NORMAL BL-NO</v>
          </cell>
          <cell r="K352" t="str">
            <v>CUSENIER</v>
          </cell>
          <cell r="L352">
            <v>66</v>
          </cell>
          <cell r="M352" t="str">
            <v>CODISA SA (66)</v>
          </cell>
          <cell r="N352">
            <v>12</v>
          </cell>
          <cell r="O352">
            <v>0</v>
          </cell>
          <cell r="P352">
            <v>2</v>
          </cell>
          <cell r="Q352">
            <v>3</v>
          </cell>
          <cell r="R352">
            <v>2</v>
          </cell>
          <cell r="S352">
            <v>0</v>
          </cell>
          <cell r="T352">
            <v>1</v>
          </cell>
          <cell r="U352">
            <v>1</v>
          </cell>
          <cell r="V352">
            <v>0</v>
          </cell>
          <cell r="W352">
            <v>0</v>
          </cell>
          <cell r="X352">
            <v>1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1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6</v>
          </cell>
          <cell r="AK352">
            <v>7</v>
          </cell>
          <cell r="AL352">
            <v>5</v>
          </cell>
          <cell r="AM352">
            <v>5</v>
          </cell>
          <cell r="AN352">
            <v>5</v>
          </cell>
          <cell r="AO352">
            <v>5</v>
          </cell>
          <cell r="AP352">
            <v>60</v>
          </cell>
          <cell r="AQ352">
            <v>210</v>
          </cell>
          <cell r="AR352" t="str">
            <v>SV</v>
          </cell>
          <cell r="AS352" t="str">
            <v>SV</v>
          </cell>
          <cell r="AT352" t="str">
            <v>SV</v>
          </cell>
          <cell r="AU352" t="str">
            <v>SV</v>
          </cell>
          <cell r="AV352">
            <v>35463</v>
          </cell>
          <cell r="AW352">
            <v>33207.753700000001</v>
          </cell>
          <cell r="AX352">
            <v>39900</v>
          </cell>
          <cell r="AY352">
            <v>0.12511631841637771</v>
          </cell>
          <cell r="AZ352">
            <v>0.111203007518797</v>
          </cell>
          <cell r="BA352">
            <v>38900</v>
          </cell>
          <cell r="BB352">
            <v>3</v>
          </cell>
          <cell r="BC352">
            <v>9.6917914446042364E-2</v>
          </cell>
          <cell r="BD352">
            <v>8.8354755784061698E-2</v>
          </cell>
          <cell r="BE352">
            <v>37900</v>
          </cell>
          <cell r="BF352">
            <v>6</v>
          </cell>
          <cell r="BG352">
            <v>6.8719510475707013E-2</v>
          </cell>
          <cell r="BH352">
            <v>6.4300791556728229E-2</v>
          </cell>
        </row>
        <row r="353">
          <cell r="B353" t="str">
            <v>33555</v>
          </cell>
          <cell r="C353" t="str">
            <v>8716000969699</v>
          </cell>
          <cell r="D353" t="str">
            <v>LICOR AMARETTO 700ml BOLS</v>
          </cell>
          <cell r="E353">
            <v>12</v>
          </cell>
          <cell r="F353" t="str">
            <v>BEBIDAS</v>
          </cell>
          <cell r="G353" t="str">
            <v>BEBIDAS</v>
          </cell>
          <cell r="H353" t="str">
            <v>BEBIDAS C/ ALCOHOL</v>
          </cell>
          <cell r="I353" t="str">
            <v>LICORES</v>
          </cell>
          <cell r="J353" t="str">
            <v>NORMAL BL-NO</v>
          </cell>
          <cell r="K353" t="str">
            <v>BOLS</v>
          </cell>
          <cell r="L353">
            <v>57</v>
          </cell>
          <cell r="M353" t="str">
            <v>CASA MODIGA S.A. (57)</v>
          </cell>
          <cell r="N353">
            <v>3</v>
          </cell>
          <cell r="O353">
            <v>0</v>
          </cell>
          <cell r="P353">
            <v>1</v>
          </cell>
          <cell r="Q353">
            <v>1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1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5</v>
          </cell>
          <cell r="AK353">
            <v>11</v>
          </cell>
          <cell r="AL353">
            <v>5</v>
          </cell>
          <cell r="AM353">
            <v>7</v>
          </cell>
          <cell r="AN353">
            <v>5</v>
          </cell>
          <cell r="AO353">
            <v>3</v>
          </cell>
          <cell r="AP353">
            <v>150</v>
          </cell>
          <cell r="AQ353" t="str">
            <v>SV</v>
          </cell>
          <cell r="AR353" t="str">
            <v>SV</v>
          </cell>
          <cell r="AS353" t="str">
            <v>SV</v>
          </cell>
          <cell r="AT353" t="str">
            <v>SV</v>
          </cell>
          <cell r="AU353" t="str">
            <v>SV</v>
          </cell>
          <cell r="AV353">
            <v>51750</v>
          </cell>
          <cell r="AW353">
            <v>51725.738239999999</v>
          </cell>
          <cell r="AX353">
            <v>59900</v>
          </cell>
          <cell r="AY353">
            <v>0.15748792270531409</v>
          </cell>
          <cell r="AZ353">
            <v>0.13606010016694492</v>
          </cell>
          <cell r="BA353">
            <v>57900</v>
          </cell>
          <cell r="BB353">
            <v>3</v>
          </cell>
          <cell r="BC353">
            <v>0.11884057971014483</v>
          </cell>
          <cell r="BD353">
            <v>0.10621761658031088</v>
          </cell>
          <cell r="BE353">
            <v>55900</v>
          </cell>
          <cell r="BF353">
            <v>12</v>
          </cell>
          <cell r="BG353">
            <v>8.0193236714975802E-2</v>
          </cell>
          <cell r="BH353">
            <v>7.4239713774597496E-2</v>
          </cell>
        </row>
        <row r="354">
          <cell r="B354" t="str">
            <v>30884</v>
          </cell>
          <cell r="C354" t="str">
            <v>8716000969682</v>
          </cell>
          <cell r="D354" t="str">
            <v>LICOR BLUE CURACAO 700ml BOLS</v>
          </cell>
          <cell r="E354">
            <v>12</v>
          </cell>
          <cell r="F354" t="str">
            <v>BEBIDAS</v>
          </cell>
          <cell r="G354" t="str">
            <v>BEBIDAS</v>
          </cell>
          <cell r="H354" t="str">
            <v>BEBIDAS C/ ALCOHOL</v>
          </cell>
          <cell r="I354" t="str">
            <v>LICORES</v>
          </cell>
          <cell r="J354" t="str">
            <v>NORMAL BL-NO</v>
          </cell>
          <cell r="K354" t="str">
            <v>BOLS</v>
          </cell>
          <cell r="L354">
            <v>57</v>
          </cell>
          <cell r="M354" t="str">
            <v>CASA MODIGA S.A. (57)</v>
          </cell>
          <cell r="N354">
            <v>1</v>
          </cell>
          <cell r="O354">
            <v>1</v>
          </cell>
          <cell r="P354">
            <v>4</v>
          </cell>
          <cell r="Q354">
            <v>0</v>
          </cell>
          <cell r="R354">
            <v>1</v>
          </cell>
          <cell r="S354">
            <v>1</v>
          </cell>
          <cell r="T354">
            <v>0</v>
          </cell>
          <cell r="U354">
            <v>0</v>
          </cell>
          <cell r="V354">
            <v>1</v>
          </cell>
          <cell r="W354">
            <v>3</v>
          </cell>
          <cell r="X354">
            <v>0</v>
          </cell>
          <cell r="Y354">
            <v>0</v>
          </cell>
          <cell r="Z354">
            <v>1</v>
          </cell>
          <cell r="AA354">
            <v>2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1</v>
          </cell>
          <cell r="AH354">
            <v>0</v>
          </cell>
          <cell r="AI354">
            <v>0</v>
          </cell>
          <cell r="AJ354">
            <v>0</v>
          </cell>
          <cell r="AK354">
            <v>4</v>
          </cell>
          <cell r="AL354">
            <v>-3</v>
          </cell>
          <cell r="AM354">
            <v>3</v>
          </cell>
          <cell r="AN354">
            <v>3</v>
          </cell>
          <cell r="AO354">
            <v>0</v>
          </cell>
          <cell r="AP354" t="str">
            <v>Q</v>
          </cell>
          <cell r="AQ354" t="str">
            <v>SV</v>
          </cell>
          <cell r="AR354" t="str">
            <v>Q</v>
          </cell>
          <cell r="AS354" t="str">
            <v>SV</v>
          </cell>
          <cell r="AT354">
            <v>90</v>
          </cell>
          <cell r="AU354" t="str">
            <v>Q</v>
          </cell>
          <cell r="AV354">
            <v>51750</v>
          </cell>
          <cell r="AW354">
            <v>51611.450109999998</v>
          </cell>
          <cell r="AX354">
            <v>59900</v>
          </cell>
          <cell r="AY354">
            <v>0.15748792270531409</v>
          </cell>
          <cell r="AZ354">
            <v>0.13606010016694492</v>
          </cell>
          <cell r="BA354">
            <v>57900</v>
          </cell>
          <cell r="BB354">
            <v>3</v>
          </cell>
          <cell r="BC354">
            <v>0.11884057971014483</v>
          </cell>
          <cell r="BD354">
            <v>0.10621761658031088</v>
          </cell>
          <cell r="BE354">
            <v>55900</v>
          </cell>
          <cell r="BF354">
            <v>12</v>
          </cell>
          <cell r="BG354">
            <v>8.0193236714975802E-2</v>
          </cell>
          <cell r="BH354">
            <v>7.4239713774597496E-2</v>
          </cell>
        </row>
        <row r="355">
          <cell r="B355" t="str">
            <v>33557</v>
          </cell>
          <cell r="C355" t="str">
            <v>8716000965127</v>
          </cell>
          <cell r="D355" t="str">
            <v>LICOR CAFE 700ml BOLS</v>
          </cell>
          <cell r="E355">
            <v>12</v>
          </cell>
          <cell r="F355" t="str">
            <v>BEBIDAS</v>
          </cell>
          <cell r="G355" t="str">
            <v>BEBIDAS</v>
          </cell>
          <cell r="H355" t="str">
            <v>BEBIDAS C/ ALCOHOL</v>
          </cell>
          <cell r="I355" t="str">
            <v>LICORES</v>
          </cell>
          <cell r="J355" t="str">
            <v>NORMAL BL-NO</v>
          </cell>
          <cell r="K355" t="str">
            <v>BOLS</v>
          </cell>
          <cell r="L355">
            <v>57</v>
          </cell>
          <cell r="M355" t="str">
            <v>CASA MODIGA S.A. (57)</v>
          </cell>
          <cell r="N355">
            <v>0</v>
          </cell>
          <cell r="O355">
            <v>0</v>
          </cell>
          <cell r="P355">
            <v>0</v>
          </cell>
          <cell r="Q355">
            <v>0</v>
          </cell>
          <cell r="R355">
            <v>0</v>
          </cell>
          <cell r="S355">
            <v>3</v>
          </cell>
          <cell r="T355">
            <v>1</v>
          </cell>
          <cell r="U355">
            <v>1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11</v>
          </cell>
          <cell r="AK355">
            <v>6</v>
          </cell>
          <cell r="AL355">
            <v>6</v>
          </cell>
          <cell r="AM355">
            <v>6</v>
          </cell>
          <cell r="AN355">
            <v>6</v>
          </cell>
          <cell r="AO355">
            <v>3</v>
          </cell>
          <cell r="AP355" t="str">
            <v>SV</v>
          </cell>
          <cell r="AQ355">
            <v>180</v>
          </cell>
          <cell r="AR355" t="str">
            <v>SV</v>
          </cell>
          <cell r="AS355" t="str">
            <v>SV</v>
          </cell>
          <cell r="AT355" t="str">
            <v>SV</v>
          </cell>
          <cell r="AU355" t="str">
            <v>SV</v>
          </cell>
          <cell r="AV355">
            <v>68250</v>
          </cell>
          <cell r="AW355">
            <v>65903.776840000006</v>
          </cell>
          <cell r="AX355">
            <v>79900</v>
          </cell>
          <cell r="AY355">
            <v>0.17069597069597076</v>
          </cell>
          <cell r="AZ355">
            <v>0.14580725907384232</v>
          </cell>
          <cell r="BA355">
            <v>77900</v>
          </cell>
          <cell r="BB355">
            <v>3</v>
          </cell>
          <cell r="BC355">
            <v>0.14139194139194133</v>
          </cell>
          <cell r="BD355">
            <v>0.12387676508344031</v>
          </cell>
          <cell r="BE355">
            <v>74900</v>
          </cell>
          <cell r="BF355">
            <v>12</v>
          </cell>
          <cell r="BG355">
            <v>9.7435897435897534E-2</v>
          </cell>
          <cell r="BH355">
            <v>8.8785046728971959E-2</v>
          </cell>
        </row>
        <row r="356">
          <cell r="B356" t="str">
            <v>30886</v>
          </cell>
          <cell r="C356" t="str">
            <v>8716000969750</v>
          </cell>
          <cell r="D356" t="str">
            <v>LICOR CASSIS 700ml BOLS</v>
          </cell>
          <cell r="E356">
            <v>12</v>
          </cell>
          <cell r="F356" t="str">
            <v>BEBIDAS</v>
          </cell>
          <cell r="G356" t="str">
            <v>BEBIDAS</v>
          </cell>
          <cell r="H356" t="str">
            <v>BEBIDAS C/ ALCOHOL</v>
          </cell>
          <cell r="I356" t="str">
            <v>LICORES</v>
          </cell>
          <cell r="J356" t="str">
            <v>NORMAL BL-NO</v>
          </cell>
          <cell r="K356" t="str">
            <v>BOLS</v>
          </cell>
          <cell r="L356">
            <v>57</v>
          </cell>
          <cell r="M356" t="str">
            <v>CASA MODIGA S.A. (57)</v>
          </cell>
          <cell r="N356">
            <v>1</v>
          </cell>
          <cell r="O356">
            <v>0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6</v>
          </cell>
          <cell r="AK356">
            <v>6</v>
          </cell>
          <cell r="AL356">
            <v>6</v>
          </cell>
          <cell r="AM356">
            <v>4</v>
          </cell>
          <cell r="AN356">
            <v>5</v>
          </cell>
          <cell r="AO356">
            <v>0</v>
          </cell>
          <cell r="AP356" t="str">
            <v>SV</v>
          </cell>
          <cell r="AQ356" t="str">
            <v>SV</v>
          </cell>
          <cell r="AR356" t="str">
            <v>SV</v>
          </cell>
          <cell r="AS356" t="str">
            <v>SV</v>
          </cell>
          <cell r="AT356" t="str">
            <v>SV</v>
          </cell>
          <cell r="AU356" t="str">
            <v>Q</v>
          </cell>
          <cell r="AV356">
            <v>68250</v>
          </cell>
          <cell r="AW356">
            <v>55603.219980000002</v>
          </cell>
          <cell r="AX356">
            <v>79900</v>
          </cell>
          <cell r="AY356">
            <v>0.17069597069597076</v>
          </cell>
          <cell r="AZ356">
            <v>0.14580725907384232</v>
          </cell>
          <cell r="BA356">
            <v>77900</v>
          </cell>
          <cell r="BB356">
            <v>3</v>
          </cell>
          <cell r="BC356">
            <v>0.14139194139194133</v>
          </cell>
          <cell r="BD356">
            <v>0.12387676508344031</v>
          </cell>
          <cell r="BE356">
            <v>74900</v>
          </cell>
          <cell r="BF356">
            <v>12</v>
          </cell>
          <cell r="BG356">
            <v>9.7435897435897534E-2</v>
          </cell>
          <cell r="BH356">
            <v>8.8785046728971959E-2</v>
          </cell>
        </row>
        <row r="357">
          <cell r="B357" t="str">
            <v>33558</v>
          </cell>
          <cell r="C357" t="str">
            <v>8716000969705</v>
          </cell>
          <cell r="D357" t="str">
            <v>LICOR CREMA CACAO 700ml BOLS</v>
          </cell>
          <cell r="E357">
            <v>12</v>
          </cell>
          <cell r="F357" t="str">
            <v>BEBIDAS</v>
          </cell>
          <cell r="G357" t="str">
            <v>BEBIDAS</v>
          </cell>
          <cell r="H357" t="str">
            <v>BEBIDAS C/ ALCOHOL</v>
          </cell>
          <cell r="I357" t="str">
            <v>LICORES</v>
          </cell>
          <cell r="J357" t="str">
            <v>NORMAL BL-NO</v>
          </cell>
          <cell r="K357" t="str">
            <v>BOLS</v>
          </cell>
          <cell r="L357">
            <v>57</v>
          </cell>
          <cell r="M357" t="str">
            <v>CASA MODIGA S.A. (57)</v>
          </cell>
          <cell r="N357">
            <v>0</v>
          </cell>
          <cell r="O357">
            <v>0</v>
          </cell>
          <cell r="P357">
            <v>0</v>
          </cell>
          <cell r="Q357">
            <v>0</v>
          </cell>
          <cell r="R357">
            <v>0</v>
          </cell>
          <cell r="S357">
            <v>1</v>
          </cell>
          <cell r="T357">
            <v>0</v>
          </cell>
          <cell r="U357">
            <v>0</v>
          </cell>
          <cell r="V357">
            <v>0</v>
          </cell>
          <cell r="W357">
            <v>0</v>
          </cell>
          <cell r="X357">
            <v>0</v>
          </cell>
          <cell r="Y357">
            <v>0</v>
          </cell>
          <cell r="Z357">
            <v>1</v>
          </cell>
          <cell r="AA357">
            <v>0</v>
          </cell>
          <cell r="AB357">
            <v>1</v>
          </cell>
          <cell r="AC357">
            <v>1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6</v>
          </cell>
          <cell r="AK357">
            <v>9</v>
          </cell>
          <cell r="AL357">
            <v>6</v>
          </cell>
          <cell r="AM357">
            <v>4</v>
          </cell>
          <cell r="AN357">
            <v>6</v>
          </cell>
          <cell r="AO357">
            <v>3</v>
          </cell>
          <cell r="AP357" t="str">
            <v>SV</v>
          </cell>
          <cell r="AQ357" t="str">
            <v>SV</v>
          </cell>
          <cell r="AR357" t="str">
            <v>SV</v>
          </cell>
          <cell r="AS357">
            <v>120</v>
          </cell>
          <cell r="AT357" t="str">
            <v>SV</v>
          </cell>
          <cell r="AU357" t="str">
            <v>SV</v>
          </cell>
          <cell r="AV357">
            <v>53700</v>
          </cell>
          <cell r="AW357">
            <v>53699.847739999997</v>
          </cell>
          <cell r="AX357">
            <v>67900</v>
          </cell>
          <cell r="AY357">
            <v>0.26443202979515834</v>
          </cell>
          <cell r="AZ357">
            <v>0.20913107511045656</v>
          </cell>
          <cell r="BA357">
            <v>65900</v>
          </cell>
          <cell r="BB357">
            <v>3</v>
          </cell>
          <cell r="BC357">
            <v>0.22718808193668538</v>
          </cell>
          <cell r="BD357">
            <v>0.18512898330804248</v>
          </cell>
          <cell r="BE357">
            <v>63900</v>
          </cell>
          <cell r="BF357">
            <v>12</v>
          </cell>
          <cell r="BG357">
            <v>0.1899441340782122</v>
          </cell>
          <cell r="BH357">
            <v>0.15962441314553991</v>
          </cell>
        </row>
        <row r="358">
          <cell r="B358" t="str">
            <v>30885</v>
          </cell>
          <cell r="C358" t="str">
            <v>7791200000374</v>
          </cell>
          <cell r="D358" t="str">
            <v>LICOR CREMA MENTA 700ml BOLS</v>
          </cell>
          <cell r="E358">
            <v>12</v>
          </cell>
          <cell r="F358" t="str">
            <v>BEBIDAS</v>
          </cell>
          <cell r="G358" t="str">
            <v>BEBIDAS</v>
          </cell>
          <cell r="H358" t="str">
            <v>BEBIDAS C/ ALCOHOL</v>
          </cell>
          <cell r="I358" t="str">
            <v>LICORES</v>
          </cell>
          <cell r="J358" t="str">
            <v>NORMAL BL-NO</v>
          </cell>
          <cell r="K358" t="str">
            <v>BOLS</v>
          </cell>
          <cell r="L358">
            <v>57</v>
          </cell>
          <cell r="M358" t="str">
            <v>CASA MODIGA S.A. (57)</v>
          </cell>
          <cell r="N358">
            <v>0</v>
          </cell>
          <cell r="O358">
            <v>0</v>
          </cell>
          <cell r="P358">
            <v>1</v>
          </cell>
          <cell r="Q358">
            <v>1</v>
          </cell>
          <cell r="R358">
            <v>1</v>
          </cell>
          <cell r="S358">
            <v>1</v>
          </cell>
          <cell r="T358">
            <v>3</v>
          </cell>
          <cell r="U358">
            <v>5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1</v>
          </cell>
          <cell r="AC358">
            <v>1</v>
          </cell>
          <cell r="AD358">
            <v>1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3</v>
          </cell>
          <cell r="AK358">
            <v>0</v>
          </cell>
          <cell r="AL358">
            <v>0</v>
          </cell>
          <cell r="AM358">
            <v>4</v>
          </cell>
          <cell r="AN358">
            <v>5</v>
          </cell>
          <cell r="AO358">
            <v>0</v>
          </cell>
          <cell r="AP358">
            <v>90</v>
          </cell>
          <cell r="AQ358" t="str">
            <v>Q</v>
          </cell>
          <cell r="AR358" t="str">
            <v>Q</v>
          </cell>
          <cell r="AS358">
            <v>120</v>
          </cell>
          <cell r="AT358" t="str">
            <v>SV</v>
          </cell>
          <cell r="AU358" t="str">
            <v>Q</v>
          </cell>
          <cell r="AV358">
            <v>51750</v>
          </cell>
          <cell r="AW358">
            <v>49736.5671</v>
          </cell>
          <cell r="AX358">
            <v>59900</v>
          </cell>
          <cell r="AY358">
            <v>0.15748792270531409</v>
          </cell>
          <cell r="AZ358">
            <v>0.13606010016694492</v>
          </cell>
          <cell r="BA358">
            <v>57900</v>
          </cell>
          <cell r="BB358">
            <v>3</v>
          </cell>
          <cell r="BC358">
            <v>0.11884057971014483</v>
          </cell>
          <cell r="BD358">
            <v>0.10621761658031088</v>
          </cell>
          <cell r="BE358">
            <v>55900</v>
          </cell>
          <cell r="BF358">
            <v>12</v>
          </cell>
          <cell r="BG358">
            <v>8.0193236714975802E-2</v>
          </cell>
          <cell r="BH358">
            <v>7.4239713774597496E-2</v>
          </cell>
        </row>
        <row r="359">
          <cell r="B359" t="str">
            <v>33556</v>
          </cell>
          <cell r="C359" t="str">
            <v>8716000965295</v>
          </cell>
          <cell r="D359" t="str">
            <v>LICOR DURAZNO 700ml BOLS</v>
          </cell>
          <cell r="E359">
            <v>12</v>
          </cell>
          <cell r="F359" t="str">
            <v>BEBIDAS</v>
          </cell>
          <cell r="G359" t="str">
            <v>BEBIDAS</v>
          </cell>
          <cell r="H359" t="str">
            <v>BEBIDAS C/ ALCOHOL</v>
          </cell>
          <cell r="I359" t="str">
            <v>LICORES</v>
          </cell>
          <cell r="J359" t="str">
            <v>NORMAL BL-NO</v>
          </cell>
          <cell r="K359" t="str">
            <v>BOLS</v>
          </cell>
          <cell r="L359">
            <v>57</v>
          </cell>
          <cell r="M359" t="str">
            <v>CASA MODIGA S.A. (57)</v>
          </cell>
          <cell r="N359">
            <v>1</v>
          </cell>
          <cell r="O359">
            <v>0</v>
          </cell>
          <cell r="P359">
            <v>3</v>
          </cell>
          <cell r="Q359">
            <v>4</v>
          </cell>
          <cell r="R359">
            <v>1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2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2</v>
          </cell>
          <cell r="AC359">
            <v>2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2</v>
          </cell>
          <cell r="AK359">
            <v>5</v>
          </cell>
          <cell r="AL359">
            <v>5</v>
          </cell>
          <cell r="AM359">
            <v>4</v>
          </cell>
          <cell r="AN359">
            <v>6</v>
          </cell>
          <cell r="AO359">
            <v>3</v>
          </cell>
          <cell r="AP359">
            <v>15</v>
          </cell>
          <cell r="AQ359" t="str">
            <v>SV</v>
          </cell>
          <cell r="AR359" t="str">
            <v>SV</v>
          </cell>
          <cell r="AS359">
            <v>60</v>
          </cell>
          <cell r="AT359" t="str">
            <v>SV</v>
          </cell>
          <cell r="AU359" t="str">
            <v>SV</v>
          </cell>
          <cell r="AV359">
            <v>51750</v>
          </cell>
          <cell r="AW359">
            <v>51668.212529999997</v>
          </cell>
          <cell r="AX359">
            <v>59900</v>
          </cell>
          <cell r="AY359">
            <v>0.15748792270531409</v>
          </cell>
          <cell r="AZ359">
            <v>0.13606010016694492</v>
          </cell>
          <cell r="BA359">
            <v>57900</v>
          </cell>
          <cell r="BB359">
            <v>3</v>
          </cell>
          <cell r="BC359">
            <v>0.11884057971014483</v>
          </cell>
          <cell r="BD359">
            <v>0.10621761658031088</v>
          </cell>
          <cell r="BE359">
            <v>55900</v>
          </cell>
          <cell r="BF359">
            <v>12</v>
          </cell>
          <cell r="BG359">
            <v>8.0193236714975802E-2</v>
          </cell>
          <cell r="BH359">
            <v>7.4239713774597496E-2</v>
          </cell>
        </row>
        <row r="360">
          <cell r="B360" t="str">
            <v>33554</v>
          </cell>
          <cell r="C360" t="str">
            <v>8716000969736</v>
          </cell>
          <cell r="D360" t="str">
            <v>LICOR MELON 700ml BOLS</v>
          </cell>
          <cell r="E360">
            <v>12</v>
          </cell>
          <cell r="F360" t="str">
            <v>BEBIDAS</v>
          </cell>
          <cell r="G360" t="str">
            <v>BEBIDAS</v>
          </cell>
          <cell r="H360" t="str">
            <v>BEBIDAS C/ ALCOHOL</v>
          </cell>
          <cell r="I360" t="str">
            <v>LICORES</v>
          </cell>
          <cell r="J360" t="str">
            <v>NORMAL BL-NO</v>
          </cell>
          <cell r="K360" t="str">
            <v>BOLS</v>
          </cell>
          <cell r="L360">
            <v>57</v>
          </cell>
          <cell r="M360" t="str">
            <v>CASA MODIGA S.A. (57)</v>
          </cell>
          <cell r="N360">
            <v>1</v>
          </cell>
          <cell r="O360">
            <v>0</v>
          </cell>
          <cell r="P360">
            <v>0</v>
          </cell>
          <cell r="Q360">
            <v>1</v>
          </cell>
          <cell r="R360">
            <v>0</v>
          </cell>
          <cell r="S360">
            <v>0</v>
          </cell>
          <cell r="T360">
            <v>0</v>
          </cell>
          <cell r="U360">
            <v>0</v>
          </cell>
          <cell r="V360">
            <v>0</v>
          </cell>
          <cell r="W360">
            <v>1</v>
          </cell>
          <cell r="X360">
            <v>0</v>
          </cell>
          <cell r="Y360">
            <v>1</v>
          </cell>
          <cell r="Z360">
            <v>2</v>
          </cell>
          <cell r="AA360">
            <v>0</v>
          </cell>
          <cell r="AB360">
            <v>0</v>
          </cell>
          <cell r="AC360">
            <v>0</v>
          </cell>
          <cell r="AD360">
            <v>1</v>
          </cell>
          <cell r="AE360">
            <v>1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3</v>
          </cell>
          <cell r="AK360">
            <v>12</v>
          </cell>
          <cell r="AL360">
            <v>2</v>
          </cell>
          <cell r="AM360">
            <v>3</v>
          </cell>
          <cell r="AN360">
            <v>4</v>
          </cell>
          <cell r="AO360">
            <v>0</v>
          </cell>
          <cell r="AP360">
            <v>90</v>
          </cell>
          <cell r="AQ360" t="str">
            <v>SV</v>
          </cell>
          <cell r="AR360">
            <v>60</v>
          </cell>
          <cell r="AS360" t="str">
            <v>SV</v>
          </cell>
          <cell r="AT360" t="str">
            <v>SV</v>
          </cell>
          <cell r="AU360" t="str">
            <v>Q</v>
          </cell>
          <cell r="AV360">
            <v>51750</v>
          </cell>
          <cell r="AW360">
            <v>51749.529369999997</v>
          </cell>
          <cell r="AX360">
            <v>59900</v>
          </cell>
          <cell r="AY360">
            <v>0.15748792270531409</v>
          </cell>
          <cell r="AZ360">
            <v>0.13606010016694492</v>
          </cell>
          <cell r="BA360">
            <v>57900</v>
          </cell>
          <cell r="BB360">
            <v>3</v>
          </cell>
          <cell r="BC360">
            <v>0.11884057971014483</v>
          </cell>
          <cell r="BD360">
            <v>0.10621761658031088</v>
          </cell>
          <cell r="BE360">
            <v>55900</v>
          </cell>
          <cell r="BF360">
            <v>12</v>
          </cell>
          <cell r="BG360">
            <v>8.0193236714975802E-2</v>
          </cell>
          <cell r="BH360">
            <v>7.4239713774597496E-2</v>
          </cell>
        </row>
        <row r="361">
          <cell r="B361" t="str">
            <v>30883</v>
          </cell>
          <cell r="C361" t="str">
            <v>8716000969729</v>
          </cell>
          <cell r="D361" t="str">
            <v>LICOR TRIPLE SEC 700ml BOLS</v>
          </cell>
          <cell r="E361">
            <v>12</v>
          </cell>
          <cell r="F361" t="str">
            <v>BEBIDAS</v>
          </cell>
          <cell r="G361" t="str">
            <v>BEBIDAS</v>
          </cell>
          <cell r="H361" t="str">
            <v>BEBIDAS C/ ALCOHOL</v>
          </cell>
          <cell r="I361" t="str">
            <v>LICORES</v>
          </cell>
          <cell r="J361" t="str">
            <v>NORMAL BL-NO</v>
          </cell>
          <cell r="K361" t="str">
            <v>BOLS</v>
          </cell>
          <cell r="L361">
            <v>57</v>
          </cell>
          <cell r="M361" t="str">
            <v>CASA MODIGA S.A. (57)</v>
          </cell>
          <cell r="N361">
            <v>2</v>
          </cell>
          <cell r="O361">
            <v>3</v>
          </cell>
          <cell r="P361">
            <v>4</v>
          </cell>
          <cell r="Q361">
            <v>1</v>
          </cell>
          <cell r="R361">
            <v>0</v>
          </cell>
          <cell r="S361">
            <v>0</v>
          </cell>
          <cell r="T361">
            <v>5</v>
          </cell>
          <cell r="U361">
            <v>0</v>
          </cell>
          <cell r="V361">
            <v>5</v>
          </cell>
          <cell r="W361">
            <v>4</v>
          </cell>
          <cell r="X361">
            <v>0</v>
          </cell>
          <cell r="Y361">
            <v>1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8</v>
          </cell>
          <cell r="AK361">
            <v>8</v>
          </cell>
          <cell r="AL361">
            <v>5</v>
          </cell>
          <cell r="AM361">
            <v>5</v>
          </cell>
          <cell r="AN361">
            <v>6</v>
          </cell>
          <cell r="AO361">
            <v>3</v>
          </cell>
          <cell r="AP361">
            <v>240</v>
          </cell>
          <cell r="AQ361" t="str">
            <v>SV</v>
          </cell>
          <cell r="AR361">
            <v>150</v>
          </cell>
          <cell r="AS361" t="str">
            <v>SV</v>
          </cell>
          <cell r="AT361" t="str">
            <v>SV</v>
          </cell>
          <cell r="AU361" t="str">
            <v>SV</v>
          </cell>
          <cell r="AV361">
            <v>51750</v>
          </cell>
          <cell r="AW361">
            <v>51547.034549999997</v>
          </cell>
          <cell r="AX361">
            <v>59900</v>
          </cell>
          <cell r="AY361">
            <v>0.15748792270531409</v>
          </cell>
          <cell r="AZ361">
            <v>0.13606010016694492</v>
          </cell>
          <cell r="BA361">
            <v>57900</v>
          </cell>
          <cell r="BB361">
            <v>3</v>
          </cell>
          <cell r="BC361">
            <v>0.11884057971014483</v>
          </cell>
          <cell r="BD361">
            <v>0.10621761658031088</v>
          </cell>
          <cell r="BE361">
            <v>55900</v>
          </cell>
          <cell r="BF361">
            <v>12</v>
          </cell>
          <cell r="BG361">
            <v>8.0193236714975802E-2</v>
          </cell>
          <cell r="BH361">
            <v>7.4239713774597496E-2</v>
          </cell>
        </row>
        <row r="362">
          <cell r="B362" t="str">
            <v>20387</v>
          </cell>
          <cell r="C362" t="str">
            <v>8004160660304</v>
          </cell>
          <cell r="D362" t="str">
            <v>LICOR AVELLANA 700ml FRANGELICO</v>
          </cell>
          <cell r="E362">
            <v>12</v>
          </cell>
          <cell r="F362" t="str">
            <v>BEBIDAS</v>
          </cell>
          <cell r="G362" t="str">
            <v>BEBIDAS</v>
          </cell>
          <cell r="H362" t="str">
            <v>BEBIDAS C/ ALCOHOL</v>
          </cell>
          <cell r="I362" t="str">
            <v>LICORES</v>
          </cell>
          <cell r="J362" t="str">
            <v>NORMAL BL-NO</v>
          </cell>
          <cell r="K362" t="str">
            <v>FRANGELICO</v>
          </cell>
          <cell r="L362">
            <v>126</v>
          </cell>
          <cell r="M362" t="str">
            <v>LONDON IMPORT S.A. (126)</v>
          </cell>
          <cell r="N362">
            <v>0</v>
          </cell>
          <cell r="O362">
            <v>0</v>
          </cell>
          <cell r="P362">
            <v>1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1</v>
          </cell>
          <cell r="Y362">
            <v>0</v>
          </cell>
          <cell r="Z362">
            <v>0</v>
          </cell>
          <cell r="AA362">
            <v>4</v>
          </cell>
          <cell r="AB362">
            <v>0</v>
          </cell>
          <cell r="AC362">
            <v>3</v>
          </cell>
          <cell r="AD362">
            <v>0</v>
          </cell>
          <cell r="AE362">
            <v>1</v>
          </cell>
          <cell r="AF362">
            <v>1</v>
          </cell>
          <cell r="AG362">
            <v>0</v>
          </cell>
          <cell r="AH362">
            <v>0</v>
          </cell>
          <cell r="AI362">
            <v>0</v>
          </cell>
          <cell r="AJ362">
            <v>7</v>
          </cell>
          <cell r="AK362">
            <v>10</v>
          </cell>
          <cell r="AL362">
            <v>5</v>
          </cell>
          <cell r="AM362">
            <v>4</v>
          </cell>
          <cell r="AN362">
            <v>5</v>
          </cell>
          <cell r="AO362">
            <v>3</v>
          </cell>
          <cell r="AP362" t="str">
            <v>SV</v>
          </cell>
          <cell r="AQ362" t="str">
            <v>SV</v>
          </cell>
          <cell r="AR362" t="str">
            <v>SV</v>
          </cell>
          <cell r="AS362">
            <v>40</v>
          </cell>
          <cell r="AT362" t="str">
            <v>SV</v>
          </cell>
          <cell r="AU362" t="str">
            <v>SV</v>
          </cell>
          <cell r="AV362">
            <v>147327.00004000001</v>
          </cell>
          <cell r="AW362">
            <v>82779.51341</v>
          </cell>
          <cell r="AX362">
            <v>104900</v>
          </cell>
          <cell r="AY362">
            <v>-0.28797844270555206</v>
          </cell>
          <cell r="AZ362">
            <v>-0.4044518592945664</v>
          </cell>
          <cell r="BA362">
            <v>102900</v>
          </cell>
          <cell r="BB362">
            <v>3</v>
          </cell>
          <cell r="BC362">
            <v>-0.30155368688657114</v>
          </cell>
          <cell r="BD362">
            <v>-0.43174927152575326</v>
          </cell>
          <cell r="BE362">
            <v>99900</v>
          </cell>
          <cell r="BF362">
            <v>12</v>
          </cell>
          <cell r="BG362">
            <v>-0.32191655315809964</v>
          </cell>
          <cell r="BH362">
            <v>-0.47474474514514531</v>
          </cell>
        </row>
        <row r="363">
          <cell r="B363" t="str">
            <v>16354</v>
          </cell>
          <cell r="C363" t="str">
            <v>8000440113096</v>
          </cell>
          <cell r="D363" t="str">
            <v>APERITIVO TRIPLE SEC 1lt STOCK</v>
          </cell>
          <cell r="E363">
            <v>6</v>
          </cell>
          <cell r="F363" t="str">
            <v>BEBIDAS</v>
          </cell>
          <cell r="G363" t="str">
            <v>BEBIDAS</v>
          </cell>
          <cell r="H363" t="str">
            <v>BEBIDAS C/ ALCOHOL</v>
          </cell>
          <cell r="I363" t="str">
            <v>LICORES</v>
          </cell>
          <cell r="J363" t="str">
            <v>NORMAL BL-NO</v>
          </cell>
          <cell r="K363" t="str">
            <v>STOCK</v>
          </cell>
          <cell r="L363">
            <v>114</v>
          </cell>
          <cell r="M363" t="str">
            <v>APOLO IMPORT S.A. 2 - TRENTINO (114)</v>
          </cell>
          <cell r="N363">
            <v>0</v>
          </cell>
          <cell r="O363">
            <v>0</v>
          </cell>
          <cell r="P363">
            <v>1</v>
          </cell>
          <cell r="Q363">
            <v>1</v>
          </cell>
          <cell r="R363">
            <v>0</v>
          </cell>
          <cell r="S363">
            <v>0</v>
          </cell>
          <cell r="T363">
            <v>1</v>
          </cell>
          <cell r="U363">
            <v>1</v>
          </cell>
          <cell r="V363">
            <v>1</v>
          </cell>
          <cell r="W363">
            <v>0</v>
          </cell>
          <cell r="X363">
            <v>0</v>
          </cell>
          <cell r="Y363">
            <v>1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3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6</v>
          </cell>
          <cell r="AK363">
            <v>8</v>
          </cell>
          <cell r="AL363">
            <v>3</v>
          </cell>
          <cell r="AM363">
            <v>1</v>
          </cell>
          <cell r="AN363">
            <v>13</v>
          </cell>
          <cell r="AO363">
            <v>0</v>
          </cell>
          <cell r="AP363">
            <v>180</v>
          </cell>
          <cell r="AQ363">
            <v>240</v>
          </cell>
          <cell r="AR363">
            <v>90</v>
          </cell>
          <cell r="AS363" t="str">
            <v>SV</v>
          </cell>
          <cell r="AT363" t="str">
            <v>SV</v>
          </cell>
          <cell r="AU363" t="str">
            <v>Q</v>
          </cell>
          <cell r="AV363">
            <v>93129.999995999999</v>
          </cell>
          <cell r="AW363">
            <v>83854.457939999993</v>
          </cell>
          <cell r="AX363">
            <v>109900</v>
          </cell>
          <cell r="AY363">
            <v>0.18007086872887679</v>
          </cell>
          <cell r="AZ363">
            <v>0.15259326664240219</v>
          </cell>
          <cell r="BA363">
            <v>99900</v>
          </cell>
          <cell r="BB363">
            <v>3</v>
          </cell>
          <cell r="BC363">
            <v>7.2694083585211899E-2</v>
          </cell>
          <cell r="BD363">
            <v>6.7767767807807827E-2</v>
          </cell>
          <cell r="BE363">
            <v>0</v>
          </cell>
          <cell r="BF363">
            <v>0</v>
          </cell>
          <cell r="BG363">
            <v>-1</v>
          </cell>
          <cell r="BH363">
            <v>0</v>
          </cell>
        </row>
        <row r="364">
          <cell r="B364" t="str">
            <v>16338</v>
          </cell>
          <cell r="C364" t="str">
            <v>8001134000500</v>
          </cell>
          <cell r="D364" t="str">
            <v>LICOR AMARETTO 700ml ROSEMARIE</v>
          </cell>
          <cell r="E364">
            <v>6</v>
          </cell>
          <cell r="F364" t="str">
            <v>BEBIDAS</v>
          </cell>
          <cell r="G364" t="str">
            <v>BEBIDAS</v>
          </cell>
          <cell r="H364" t="str">
            <v>BEBIDAS C/ ALCOHOL</v>
          </cell>
          <cell r="I364" t="str">
            <v>LICORES</v>
          </cell>
          <cell r="J364" t="str">
            <v>NORMAL BL-NO</v>
          </cell>
          <cell r="K364" t="str">
            <v>ROSEMARIE</v>
          </cell>
          <cell r="L364">
            <v>114</v>
          </cell>
          <cell r="M364" t="str">
            <v>APOLO IMPORT S.A. 2 - TRENTINO (114)</v>
          </cell>
          <cell r="N364">
            <v>0</v>
          </cell>
          <cell r="O364">
            <v>1</v>
          </cell>
          <cell r="P364">
            <v>5</v>
          </cell>
          <cell r="Q364">
            <v>3</v>
          </cell>
          <cell r="R364">
            <v>2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2</v>
          </cell>
          <cell r="AB364">
            <v>0</v>
          </cell>
          <cell r="AC364">
            <v>0</v>
          </cell>
          <cell r="AD364">
            <v>1</v>
          </cell>
          <cell r="AE364">
            <v>1</v>
          </cell>
          <cell r="AF364">
            <v>0</v>
          </cell>
          <cell r="AG364">
            <v>1</v>
          </cell>
          <cell r="AH364">
            <v>0</v>
          </cell>
          <cell r="AI364">
            <v>0</v>
          </cell>
          <cell r="AJ364">
            <v>13</v>
          </cell>
          <cell r="AK364">
            <v>6</v>
          </cell>
          <cell r="AL364">
            <v>6</v>
          </cell>
          <cell r="AM364">
            <v>5</v>
          </cell>
          <cell r="AN364">
            <v>9</v>
          </cell>
          <cell r="AO364">
            <v>12</v>
          </cell>
          <cell r="AP364">
            <v>130</v>
          </cell>
          <cell r="AQ364" t="str">
            <v>SV</v>
          </cell>
          <cell r="AR364" t="str">
            <v>SV</v>
          </cell>
          <cell r="AS364" t="str">
            <v>SV</v>
          </cell>
          <cell r="AT364">
            <v>270</v>
          </cell>
          <cell r="AU364" t="str">
            <v>SV</v>
          </cell>
          <cell r="AV364">
            <v>59219.999960000001</v>
          </cell>
          <cell r="AW364">
            <v>59215.64198</v>
          </cell>
          <cell r="AX364">
            <v>69900</v>
          </cell>
          <cell r="AY364">
            <v>0.18034447901407935</v>
          </cell>
          <cell r="AZ364">
            <v>0.15278970014306151</v>
          </cell>
          <cell r="BA364">
            <v>65900</v>
          </cell>
          <cell r="BB364">
            <v>6</v>
          </cell>
          <cell r="BC364">
            <v>0.11279973057264425</v>
          </cell>
          <cell r="BD364">
            <v>0.10136570622154778</v>
          </cell>
          <cell r="BE364">
            <v>0</v>
          </cell>
          <cell r="BF364">
            <v>0</v>
          </cell>
          <cell r="BG364">
            <v>-1</v>
          </cell>
          <cell r="BH364">
            <v>0</v>
          </cell>
        </row>
        <row r="365">
          <cell r="B365" t="str">
            <v>16342</v>
          </cell>
          <cell r="C365" t="str">
            <v>8001134071241</v>
          </cell>
          <cell r="D365" t="str">
            <v>LICOR BLUE CURACAO 700ml MOUD</v>
          </cell>
          <cell r="E365">
            <v>6</v>
          </cell>
          <cell r="F365" t="str">
            <v>BEBIDAS</v>
          </cell>
          <cell r="G365" t="str">
            <v>BEBIDAS</v>
          </cell>
          <cell r="H365" t="str">
            <v>BEBIDAS C/ ALCOHOL</v>
          </cell>
          <cell r="I365" t="str">
            <v>LICORES</v>
          </cell>
          <cell r="J365" t="str">
            <v>NORMAL BL-NO</v>
          </cell>
          <cell r="K365" t="str">
            <v>MOUD</v>
          </cell>
          <cell r="L365">
            <v>114</v>
          </cell>
          <cell r="M365" t="str">
            <v>APOLO IMPORT S.A. 2 - TRENTINO (114)</v>
          </cell>
          <cell r="N365">
            <v>0</v>
          </cell>
          <cell r="O365">
            <v>0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1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1</v>
          </cell>
          <cell r="AC365">
            <v>1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6</v>
          </cell>
          <cell r="AK365">
            <v>6</v>
          </cell>
          <cell r="AL365">
            <v>6</v>
          </cell>
          <cell r="AM365">
            <v>4</v>
          </cell>
          <cell r="AN365">
            <v>12</v>
          </cell>
          <cell r="AO365">
            <v>6</v>
          </cell>
          <cell r="AP365" t="str">
            <v>SV</v>
          </cell>
          <cell r="AQ365" t="str">
            <v>SV</v>
          </cell>
          <cell r="AR365" t="str">
            <v>SV</v>
          </cell>
          <cell r="AS365">
            <v>120</v>
          </cell>
          <cell r="AT365" t="str">
            <v>SV</v>
          </cell>
          <cell r="AU365" t="str">
            <v>SV</v>
          </cell>
          <cell r="AV365">
            <v>76180.000050000002</v>
          </cell>
          <cell r="AW365">
            <v>73137.98173</v>
          </cell>
          <cell r="AX365">
            <v>89900</v>
          </cell>
          <cell r="AY365">
            <v>0.18009976294296415</v>
          </cell>
          <cell r="AZ365">
            <v>0.15261401501668517</v>
          </cell>
          <cell r="BA365">
            <v>84900</v>
          </cell>
          <cell r="BB365">
            <v>6</v>
          </cell>
          <cell r="BC365">
            <v>0.11446573830764906</v>
          </cell>
          <cell r="BD365">
            <v>0.10270906890459361</v>
          </cell>
          <cell r="BE365">
            <v>0</v>
          </cell>
          <cell r="BF365">
            <v>0</v>
          </cell>
          <cell r="BG365">
            <v>-1</v>
          </cell>
          <cell r="BH365">
            <v>0</v>
          </cell>
        </row>
        <row r="366">
          <cell r="B366" t="str">
            <v>16344</v>
          </cell>
          <cell r="C366" t="str">
            <v>8000440113379</v>
          </cell>
          <cell r="D366" t="str">
            <v>LICOR LIMONCELLO 700ml LIMONCE</v>
          </cell>
          <cell r="E366">
            <v>6</v>
          </cell>
          <cell r="F366" t="str">
            <v>BEBIDAS</v>
          </cell>
          <cell r="G366" t="str">
            <v>BEBIDAS</v>
          </cell>
          <cell r="H366" t="str">
            <v>BEBIDAS C/ ALCOHOL</v>
          </cell>
          <cell r="I366" t="str">
            <v>LICORES</v>
          </cell>
          <cell r="J366" t="str">
            <v>NORMAL BL-NO</v>
          </cell>
          <cell r="K366" t="str">
            <v>LIMONCÉ</v>
          </cell>
          <cell r="L366">
            <v>114</v>
          </cell>
          <cell r="M366" t="str">
            <v>APOLO IMPORT S.A. 2 - TRENTINO (114)</v>
          </cell>
          <cell r="N366">
            <v>0</v>
          </cell>
          <cell r="O366">
            <v>0</v>
          </cell>
          <cell r="P366">
            <v>0</v>
          </cell>
          <cell r="Q366">
            <v>0</v>
          </cell>
          <cell r="R366">
            <v>0</v>
          </cell>
          <cell r="S366">
            <v>1</v>
          </cell>
          <cell r="T366">
            <v>0</v>
          </cell>
          <cell r="U366">
            <v>0</v>
          </cell>
          <cell r="V366">
            <v>0</v>
          </cell>
          <cell r="W366">
            <v>0</v>
          </cell>
          <cell r="X366">
            <v>0</v>
          </cell>
          <cell r="Y366">
            <v>0</v>
          </cell>
          <cell r="Z366">
            <v>0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1</v>
          </cell>
          <cell r="AG366">
            <v>3</v>
          </cell>
          <cell r="AH366">
            <v>0</v>
          </cell>
          <cell r="AI366">
            <v>0</v>
          </cell>
          <cell r="AJ366">
            <v>12</v>
          </cell>
          <cell r="AK366">
            <v>13</v>
          </cell>
          <cell r="AL366">
            <v>6</v>
          </cell>
          <cell r="AM366">
            <v>6</v>
          </cell>
          <cell r="AN366">
            <v>2</v>
          </cell>
          <cell r="AO366">
            <v>6</v>
          </cell>
          <cell r="AP366" t="str">
            <v>SV</v>
          </cell>
          <cell r="AQ366" t="str">
            <v>SV</v>
          </cell>
          <cell r="AR366" t="str">
            <v>SV</v>
          </cell>
          <cell r="AS366" t="str">
            <v>SV</v>
          </cell>
          <cell r="AT366">
            <v>20</v>
          </cell>
          <cell r="AU366" t="str">
            <v>SV</v>
          </cell>
          <cell r="AV366">
            <v>118550.00003</v>
          </cell>
          <cell r="AW366">
            <v>92313.037410000004</v>
          </cell>
          <cell r="AX366">
            <v>139900</v>
          </cell>
          <cell r="AY366">
            <v>0.18009278755459479</v>
          </cell>
          <cell r="AZ366">
            <v>0.15260900621872769</v>
          </cell>
          <cell r="BA366">
            <v>129900</v>
          </cell>
          <cell r="BB366">
            <v>3</v>
          </cell>
          <cell r="BC366">
            <v>9.5740193733680368E-2</v>
          </cell>
          <cell r="BD366">
            <v>8.7374903541185558E-2</v>
          </cell>
          <cell r="BE366">
            <v>0</v>
          </cell>
          <cell r="BF366">
            <v>0</v>
          </cell>
          <cell r="BG366">
            <v>-1</v>
          </cell>
          <cell r="BH366">
            <v>0</v>
          </cell>
        </row>
        <row r="367">
          <cell r="B367" t="str">
            <v>22298</v>
          </cell>
          <cell r="C367" t="str">
            <v>3041311024672</v>
          </cell>
          <cell r="D367" t="str">
            <v>LICOR CASSIS 700ml MARIE BRIZARD</v>
          </cell>
          <cell r="E367">
            <v>6</v>
          </cell>
          <cell r="F367" t="str">
            <v>BEBIDAS</v>
          </cell>
          <cell r="G367" t="str">
            <v>BEBIDAS</v>
          </cell>
          <cell r="H367" t="str">
            <v>BEBIDAS C/ ALCOHOL</v>
          </cell>
          <cell r="I367" t="str">
            <v>LICORES</v>
          </cell>
          <cell r="J367" t="str">
            <v>NORMAL BL-NO</v>
          </cell>
          <cell r="K367" t="str">
            <v>MARIE B</v>
          </cell>
          <cell r="L367">
            <v>516</v>
          </cell>
          <cell r="M367" t="str">
            <v>MANNAH S.R.L. (516)</v>
          </cell>
          <cell r="N367">
            <v>0</v>
          </cell>
          <cell r="O367">
            <v>0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12</v>
          </cell>
          <cell r="AK367">
            <v>5</v>
          </cell>
          <cell r="AL367">
            <v>5</v>
          </cell>
          <cell r="AM367">
            <v>6</v>
          </cell>
          <cell r="AN367">
            <v>9</v>
          </cell>
          <cell r="AO367">
            <v>6</v>
          </cell>
          <cell r="AP367" t="str">
            <v>SV</v>
          </cell>
          <cell r="AQ367" t="str">
            <v>SV</v>
          </cell>
          <cell r="AR367" t="str">
            <v>SV</v>
          </cell>
          <cell r="AS367" t="str">
            <v>SV</v>
          </cell>
          <cell r="AT367" t="str">
            <v>SV</v>
          </cell>
          <cell r="AU367" t="str">
            <v>SV</v>
          </cell>
          <cell r="AV367">
            <v>75000.000020000007</v>
          </cell>
          <cell r="AW367">
            <v>49908.985829999998</v>
          </cell>
          <cell r="AX367">
            <v>89900</v>
          </cell>
          <cell r="AY367">
            <v>0.19866666634702201</v>
          </cell>
          <cell r="AZ367">
            <v>0.16573971056729692</v>
          </cell>
          <cell r="BA367">
            <v>87900</v>
          </cell>
          <cell r="BB367">
            <v>3</v>
          </cell>
          <cell r="BC367">
            <v>0.1719999996874666</v>
          </cell>
          <cell r="BD367">
            <v>0.14675767895335601</v>
          </cell>
          <cell r="BE367">
            <v>84900</v>
          </cell>
          <cell r="BF367">
            <v>6</v>
          </cell>
          <cell r="BG367">
            <v>0.13199999969813314</v>
          </cell>
          <cell r="BH367">
            <v>0.11660777361601876</v>
          </cell>
        </row>
        <row r="368">
          <cell r="B368" t="str">
            <v>33436</v>
          </cell>
          <cell r="C368" t="str">
            <v>8410221110150</v>
          </cell>
          <cell r="D368" t="str">
            <v>LICOR 700ml 43</v>
          </cell>
          <cell r="E368">
            <v>12</v>
          </cell>
          <cell r="F368" t="str">
            <v>BEBIDAS</v>
          </cell>
          <cell r="G368" t="str">
            <v>BEBIDAS</v>
          </cell>
          <cell r="H368" t="str">
            <v>BEBIDAS C/ ALCOHOL</v>
          </cell>
          <cell r="I368" t="str">
            <v>LICORES</v>
          </cell>
          <cell r="J368" t="str">
            <v>NORMAL BL-NO</v>
          </cell>
          <cell r="K368" t="str">
            <v>43</v>
          </cell>
          <cell r="L368">
            <v>27</v>
          </cell>
          <cell r="M368" t="str">
            <v>A.J. S.A. CALIDAD ANTE TODO (27)</v>
          </cell>
          <cell r="N368">
            <v>6</v>
          </cell>
          <cell r="O368">
            <v>4</v>
          </cell>
          <cell r="P368">
            <v>0</v>
          </cell>
          <cell r="Q368">
            <v>1</v>
          </cell>
          <cell r="R368">
            <v>3</v>
          </cell>
          <cell r="S368">
            <v>4</v>
          </cell>
          <cell r="T368">
            <v>7</v>
          </cell>
          <cell r="U368">
            <v>5</v>
          </cell>
          <cell r="V368">
            <v>1</v>
          </cell>
          <cell r="W368">
            <v>0</v>
          </cell>
          <cell r="X368">
            <v>2</v>
          </cell>
          <cell r="Y368">
            <v>4</v>
          </cell>
          <cell r="Z368">
            <v>2</v>
          </cell>
          <cell r="AA368">
            <v>0</v>
          </cell>
          <cell r="AB368">
            <v>0</v>
          </cell>
          <cell r="AC368">
            <v>0</v>
          </cell>
          <cell r="AD368">
            <v>2</v>
          </cell>
          <cell r="AE368">
            <v>0</v>
          </cell>
          <cell r="AF368">
            <v>6</v>
          </cell>
          <cell r="AG368">
            <v>5</v>
          </cell>
          <cell r="AH368">
            <v>0</v>
          </cell>
          <cell r="AI368">
            <v>1</v>
          </cell>
          <cell r="AJ368">
            <v>9</v>
          </cell>
          <cell r="AK368">
            <v>1</v>
          </cell>
          <cell r="AL368">
            <v>3</v>
          </cell>
          <cell r="AM368">
            <v>7</v>
          </cell>
          <cell r="AN368">
            <v>0</v>
          </cell>
          <cell r="AO368">
            <v>6</v>
          </cell>
          <cell r="AP368">
            <v>270</v>
          </cell>
          <cell r="AQ368">
            <v>6</v>
          </cell>
          <cell r="AR368">
            <v>22.5</v>
          </cell>
          <cell r="AS368" t="str">
            <v>SV</v>
          </cell>
          <cell r="AT368" t="str">
            <v>Q</v>
          </cell>
          <cell r="AU368">
            <v>180</v>
          </cell>
          <cell r="AV368">
            <v>90725</v>
          </cell>
          <cell r="AW368">
            <v>93246.638649999994</v>
          </cell>
          <cell r="AX368">
            <v>117900</v>
          </cell>
          <cell r="AY368">
            <v>0.29953155139156795</v>
          </cell>
          <cell r="AZ368">
            <v>0.23049194232400338</v>
          </cell>
          <cell r="BA368">
            <v>114900</v>
          </cell>
          <cell r="BB368">
            <v>3</v>
          </cell>
          <cell r="BC368">
            <v>0.26646459079636253</v>
          </cell>
          <cell r="BD368">
            <v>0.21040034812880765</v>
          </cell>
          <cell r="BE368">
            <v>112900</v>
          </cell>
          <cell r="BF368">
            <v>6</v>
          </cell>
          <cell r="BG368">
            <v>0.24441995039955922</v>
          </cell>
          <cell r="BH368">
            <v>0.19641275465013286</v>
          </cell>
        </row>
        <row r="369">
          <cell r="B369" t="str">
            <v>33437</v>
          </cell>
          <cell r="C369" t="str">
            <v>3035542002004</v>
          </cell>
          <cell r="D369" t="str">
            <v>LICOR 750ml COINTREAU</v>
          </cell>
          <cell r="E369">
            <v>12</v>
          </cell>
          <cell r="F369" t="str">
            <v>BEBIDAS</v>
          </cell>
          <cell r="G369" t="str">
            <v>BEBIDAS</v>
          </cell>
          <cell r="H369" t="str">
            <v>BEBIDAS C/ ALCOHOL</v>
          </cell>
          <cell r="I369" t="str">
            <v>LICORES</v>
          </cell>
          <cell r="J369" t="str">
            <v>NORMAL BL-NO</v>
          </cell>
          <cell r="K369" t="str">
            <v>COINTREAU</v>
          </cell>
          <cell r="L369">
            <v>27</v>
          </cell>
          <cell r="M369" t="str">
            <v>A.J. S.A. CALIDAD ANTE TODO (27)</v>
          </cell>
          <cell r="N369">
            <v>0</v>
          </cell>
          <cell r="O369">
            <v>0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0</v>
          </cell>
          <cell r="V369">
            <v>0</v>
          </cell>
          <cell r="W369">
            <v>0</v>
          </cell>
          <cell r="X369">
            <v>0</v>
          </cell>
          <cell r="Y369">
            <v>0</v>
          </cell>
          <cell r="Z369">
            <v>0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11</v>
          </cell>
          <cell r="AK369">
            <v>12</v>
          </cell>
          <cell r="AL369">
            <v>10</v>
          </cell>
          <cell r="AM369">
            <v>10</v>
          </cell>
          <cell r="AN369">
            <v>18</v>
          </cell>
          <cell r="AO369">
            <v>6</v>
          </cell>
          <cell r="AP369" t="str">
            <v>SV</v>
          </cell>
          <cell r="AQ369" t="str">
            <v>SV</v>
          </cell>
          <cell r="AR369" t="str">
            <v>SV</v>
          </cell>
          <cell r="AS369" t="str">
            <v>SV</v>
          </cell>
          <cell r="AT369" t="str">
            <v>SV</v>
          </cell>
          <cell r="AU369" t="str">
            <v>SV</v>
          </cell>
          <cell r="AV369">
            <v>149150.00000999999</v>
          </cell>
          <cell r="AW369">
            <v>149149.9999</v>
          </cell>
          <cell r="AX369">
            <v>169900</v>
          </cell>
          <cell r="AY369">
            <v>0.13912168949787995</v>
          </cell>
          <cell r="AZ369">
            <v>0.12213066503825787</v>
          </cell>
          <cell r="BA369">
            <v>164900</v>
          </cell>
          <cell r="BB369">
            <v>3</v>
          </cell>
          <cell r="BC369">
            <v>0.10559839080753619</v>
          </cell>
          <cell r="BD369">
            <v>9.5512431716191698E-2</v>
          </cell>
          <cell r="BE369">
            <v>159900</v>
          </cell>
          <cell r="BF369">
            <v>6</v>
          </cell>
          <cell r="BG369">
            <v>7.207509211719243E-2</v>
          </cell>
          <cell r="BH369">
            <v>6.7229518386491632E-2</v>
          </cell>
        </row>
        <row r="370">
          <cell r="B370" t="str">
            <v>36092</v>
          </cell>
          <cell r="C370" t="str">
            <v>756058896125</v>
          </cell>
          <cell r="D370" t="str">
            <v>LICOR CAIPICELLO KIK 500ml TENTAZIONE</v>
          </cell>
          <cell r="E370">
            <v>1</v>
          </cell>
          <cell r="F370" t="str">
            <v>BEBIDAS</v>
          </cell>
          <cell r="G370" t="str">
            <v>BEBIDAS</v>
          </cell>
          <cell r="H370" t="str">
            <v>BEBIDAS C/ ALCOHOL</v>
          </cell>
          <cell r="I370" t="str">
            <v>LICORES</v>
          </cell>
          <cell r="J370" t="str">
            <v>NORMAL BL-NO</v>
          </cell>
          <cell r="K370" t="str">
            <v>TENTAZIONE</v>
          </cell>
          <cell r="L370">
            <v>3158</v>
          </cell>
          <cell r="M370" t="str">
            <v>ECCELLENZA S.R.L (3158)</v>
          </cell>
          <cell r="N370">
            <v>2</v>
          </cell>
          <cell r="O370">
            <v>0</v>
          </cell>
          <cell r="P370">
            <v>1</v>
          </cell>
          <cell r="Q370">
            <v>1</v>
          </cell>
          <cell r="R370">
            <v>0</v>
          </cell>
          <cell r="S370">
            <v>1</v>
          </cell>
          <cell r="T370">
            <v>1</v>
          </cell>
          <cell r="U370">
            <v>1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8</v>
          </cell>
          <cell r="AK370">
            <v>8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240</v>
          </cell>
          <cell r="AQ370">
            <v>240</v>
          </cell>
          <cell r="AR370" t="str">
            <v>Q</v>
          </cell>
          <cell r="AS370" t="str">
            <v>Q</v>
          </cell>
          <cell r="AT370" t="str">
            <v>Q</v>
          </cell>
          <cell r="AU370" t="str">
            <v>Q</v>
          </cell>
          <cell r="AV370">
            <v>47000.000003000001</v>
          </cell>
          <cell r="AW370">
            <v>46999.999750000003</v>
          </cell>
          <cell r="AX370">
            <v>53900</v>
          </cell>
          <cell r="AY370">
            <v>0.14680851056509736</v>
          </cell>
          <cell r="AZ370">
            <v>0.12801484224489795</v>
          </cell>
          <cell r="BA370">
            <v>51900</v>
          </cell>
          <cell r="BB370">
            <v>2</v>
          </cell>
          <cell r="BC370">
            <v>0.10425531907845187</v>
          </cell>
          <cell r="BD370">
            <v>9.4412331348747575E-2</v>
          </cell>
          <cell r="BE370">
            <v>49900</v>
          </cell>
          <cell r="BF370">
            <v>4</v>
          </cell>
          <cell r="BG370">
            <v>6.1702127591806155E-2</v>
          </cell>
          <cell r="BH370">
            <v>5.8116232404809599E-2</v>
          </cell>
        </row>
        <row r="371">
          <cell r="B371" t="str">
            <v>36089</v>
          </cell>
          <cell r="C371" t="str">
            <v>724373710082</v>
          </cell>
          <cell r="D371" t="str">
            <v>LICOR LIMONCELLO 500ml TENTAZIONE</v>
          </cell>
          <cell r="E371">
            <v>6</v>
          </cell>
          <cell r="F371" t="str">
            <v>BEBIDAS</v>
          </cell>
          <cell r="G371" t="str">
            <v>BEBIDAS</v>
          </cell>
          <cell r="H371" t="str">
            <v>BEBIDAS C/ ALCOHOL</v>
          </cell>
          <cell r="I371" t="str">
            <v>LICORES</v>
          </cell>
          <cell r="J371" t="str">
            <v>NORMAL BL-NO</v>
          </cell>
          <cell r="K371" t="str">
            <v>TENTAZIONE</v>
          </cell>
          <cell r="L371">
            <v>3158</v>
          </cell>
          <cell r="M371" t="str">
            <v>ECCELLENZA S.R.L (3158)</v>
          </cell>
          <cell r="N371">
            <v>0</v>
          </cell>
          <cell r="O371">
            <v>0</v>
          </cell>
          <cell r="P371">
            <v>0</v>
          </cell>
          <cell r="Q371">
            <v>1</v>
          </cell>
          <cell r="R371">
            <v>1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4</v>
          </cell>
          <cell r="AK371">
            <v>11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120</v>
          </cell>
          <cell r="AQ371" t="str">
            <v>SV</v>
          </cell>
          <cell r="AR371" t="str">
            <v>Q</v>
          </cell>
          <cell r="AS371" t="str">
            <v>Q</v>
          </cell>
          <cell r="AT371" t="str">
            <v>Q</v>
          </cell>
          <cell r="AU371" t="str">
            <v>Q</v>
          </cell>
          <cell r="AV371">
            <v>42999.999999</v>
          </cell>
          <cell r="AW371">
            <v>42999.999790000002</v>
          </cell>
          <cell r="AX371">
            <v>49900</v>
          </cell>
          <cell r="AY371">
            <v>0.16046511630605731</v>
          </cell>
          <cell r="AZ371">
            <v>0.1382765531262525</v>
          </cell>
          <cell r="BA371">
            <v>47900</v>
          </cell>
          <cell r="BB371">
            <v>3</v>
          </cell>
          <cell r="BC371">
            <v>0.1139534883979989</v>
          </cell>
          <cell r="BD371">
            <v>0.10229645096033403</v>
          </cell>
          <cell r="BE371">
            <v>45900</v>
          </cell>
          <cell r="BF371">
            <v>6</v>
          </cell>
          <cell r="BG371">
            <v>6.7441860489940497E-2</v>
          </cell>
          <cell r="BH371">
            <v>6.3180827908496745E-2</v>
          </cell>
        </row>
        <row r="372">
          <cell r="B372" t="str">
            <v>36090</v>
          </cell>
          <cell r="C372" t="str">
            <v>724373710068</v>
          </cell>
          <cell r="D372" t="str">
            <v>LICOR MENTA/MANDARINA 500ml TENTAZIONE</v>
          </cell>
          <cell r="E372">
            <v>6</v>
          </cell>
          <cell r="F372" t="str">
            <v>BEBIDAS</v>
          </cell>
          <cell r="G372" t="str">
            <v>BEBIDAS</v>
          </cell>
          <cell r="H372" t="str">
            <v>BEBIDAS C/ ALCOHOL</v>
          </cell>
          <cell r="I372" t="str">
            <v>LICORES</v>
          </cell>
          <cell r="J372" t="str">
            <v>NORMAL BL-NO</v>
          </cell>
          <cell r="K372" t="str">
            <v>TENTAZIONE</v>
          </cell>
          <cell r="L372">
            <v>3158</v>
          </cell>
          <cell r="M372" t="str">
            <v>ECCELLENZA S.R.L (3158)</v>
          </cell>
          <cell r="N372">
            <v>0</v>
          </cell>
          <cell r="O372">
            <v>0</v>
          </cell>
          <cell r="P372">
            <v>0</v>
          </cell>
          <cell r="Q372">
            <v>0</v>
          </cell>
          <cell r="R372">
            <v>0</v>
          </cell>
          <cell r="S372">
            <v>1</v>
          </cell>
          <cell r="T372">
            <v>0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4</v>
          </cell>
          <cell r="AK372">
            <v>5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 t="str">
            <v>SV</v>
          </cell>
          <cell r="AQ372" t="str">
            <v>SV</v>
          </cell>
          <cell r="AR372" t="str">
            <v>Q</v>
          </cell>
          <cell r="AS372" t="str">
            <v>Q</v>
          </cell>
          <cell r="AT372" t="str">
            <v>Q</v>
          </cell>
          <cell r="AU372" t="str">
            <v>Q</v>
          </cell>
          <cell r="AV372">
            <v>42999.999999</v>
          </cell>
          <cell r="AW372">
            <v>42999.999680000001</v>
          </cell>
          <cell r="AX372">
            <v>49900</v>
          </cell>
          <cell r="AY372">
            <v>0.16046511630605731</v>
          </cell>
          <cell r="AZ372">
            <v>0.1382765531262525</v>
          </cell>
          <cell r="BA372">
            <v>47900</v>
          </cell>
          <cell r="BB372">
            <v>3</v>
          </cell>
          <cell r="BC372">
            <v>0.1139534883979989</v>
          </cell>
          <cell r="BD372">
            <v>0.10229645096033403</v>
          </cell>
          <cell r="BE372">
            <v>45900</v>
          </cell>
          <cell r="BF372">
            <v>6</v>
          </cell>
          <cell r="BG372">
            <v>6.7441860489940497E-2</v>
          </cell>
          <cell r="BH372">
            <v>6.3180827908496745E-2</v>
          </cell>
        </row>
        <row r="373">
          <cell r="B373" t="str">
            <v>8442</v>
          </cell>
          <cell r="C373" t="str">
            <v>4067700014535</v>
          </cell>
          <cell r="D373" t="str">
            <v>LICOR 1Lts JAGERMEISTER</v>
          </cell>
          <cell r="E373">
            <v>6</v>
          </cell>
          <cell r="F373" t="str">
            <v>BEBIDAS</v>
          </cell>
          <cell r="G373" t="str">
            <v>BEBIDAS</v>
          </cell>
          <cell r="H373" t="str">
            <v>BEBIDAS C/ ALCOHOL</v>
          </cell>
          <cell r="I373" t="str">
            <v>LICORES</v>
          </cell>
          <cell r="J373" t="str">
            <v>YERBALES BL-NO</v>
          </cell>
          <cell r="K373" t="str">
            <v>JAGERMEISTER</v>
          </cell>
          <cell r="L373">
            <v>27</v>
          </cell>
          <cell r="M373" t="str">
            <v>A.J. S.A. CALIDAD ANTE TODO (27)</v>
          </cell>
          <cell r="N373">
            <v>9</v>
          </cell>
          <cell r="O373">
            <v>8</v>
          </cell>
          <cell r="P373">
            <v>6</v>
          </cell>
          <cell r="Q373">
            <v>5</v>
          </cell>
          <cell r="R373">
            <v>7</v>
          </cell>
          <cell r="S373">
            <v>3</v>
          </cell>
          <cell r="T373">
            <v>12</v>
          </cell>
          <cell r="U373">
            <v>9</v>
          </cell>
          <cell r="V373">
            <v>1</v>
          </cell>
          <cell r="W373">
            <v>1</v>
          </cell>
          <cell r="X373">
            <v>0</v>
          </cell>
          <cell r="Y373">
            <v>1</v>
          </cell>
          <cell r="Z373">
            <v>5</v>
          </cell>
          <cell r="AA373">
            <v>2</v>
          </cell>
          <cell r="AB373">
            <v>0</v>
          </cell>
          <cell r="AC373">
            <v>4</v>
          </cell>
          <cell r="AD373">
            <v>3</v>
          </cell>
          <cell r="AE373">
            <v>4</v>
          </cell>
          <cell r="AF373">
            <v>1</v>
          </cell>
          <cell r="AG373">
            <v>4</v>
          </cell>
          <cell r="AH373">
            <v>0</v>
          </cell>
          <cell r="AI373">
            <v>0</v>
          </cell>
          <cell r="AJ373">
            <v>20</v>
          </cell>
          <cell r="AK373">
            <v>8</v>
          </cell>
          <cell r="AL373">
            <v>6</v>
          </cell>
          <cell r="AM373">
            <v>9</v>
          </cell>
          <cell r="AN373">
            <v>8</v>
          </cell>
          <cell r="AO373">
            <v>6</v>
          </cell>
          <cell r="AP373">
            <v>120</v>
          </cell>
          <cell r="AQ373">
            <v>26.666666666666664</v>
          </cell>
          <cell r="AR373">
            <v>180</v>
          </cell>
          <cell r="AS373">
            <v>67.5</v>
          </cell>
          <cell r="AT373">
            <v>60</v>
          </cell>
          <cell r="AU373" t="str">
            <v>SV</v>
          </cell>
          <cell r="AV373">
            <v>118085</v>
          </cell>
          <cell r="AW373">
            <v>117663.49705000001</v>
          </cell>
          <cell r="AX373">
            <v>134900</v>
          </cell>
          <cell r="AY373">
            <v>0.14239742558326629</v>
          </cell>
          <cell r="AZ373">
            <v>0.12464788732394366</v>
          </cell>
          <cell r="BA373">
            <v>129900</v>
          </cell>
          <cell r="BB373">
            <v>3</v>
          </cell>
          <cell r="BC373">
            <v>0.10005504509463514</v>
          </cell>
          <cell r="BD373">
            <v>9.0954580446497305E-2</v>
          </cell>
          <cell r="BE373">
            <v>0</v>
          </cell>
          <cell r="BF373">
            <v>0</v>
          </cell>
          <cell r="BG373">
            <v>-1</v>
          </cell>
          <cell r="BH373">
            <v>0</v>
          </cell>
        </row>
        <row r="374">
          <cell r="B374" t="str">
            <v>33435</v>
          </cell>
          <cell r="C374" t="str">
            <v>4067700014573</v>
          </cell>
          <cell r="D374" t="str">
            <v>LICOR 350ml JAGERMEISTER</v>
          </cell>
          <cell r="E374">
            <v>6</v>
          </cell>
          <cell r="F374" t="str">
            <v>BEBIDAS</v>
          </cell>
          <cell r="G374" t="str">
            <v>BEBIDAS</v>
          </cell>
          <cell r="H374" t="str">
            <v>BEBIDAS C/ ALCOHOL</v>
          </cell>
          <cell r="I374" t="str">
            <v>LICORES</v>
          </cell>
          <cell r="J374" t="str">
            <v>YERBALES BL-NO</v>
          </cell>
          <cell r="K374" t="str">
            <v>JAGERMEISTER</v>
          </cell>
          <cell r="L374">
            <v>27</v>
          </cell>
          <cell r="M374" t="str">
            <v>A.J. S.A. CALIDAD ANTE TODO (27)</v>
          </cell>
          <cell r="N374">
            <v>1</v>
          </cell>
          <cell r="O374">
            <v>12</v>
          </cell>
          <cell r="P374">
            <v>3</v>
          </cell>
          <cell r="Q374">
            <v>2</v>
          </cell>
          <cell r="R374">
            <v>4</v>
          </cell>
          <cell r="S374">
            <v>3</v>
          </cell>
          <cell r="T374">
            <v>4</v>
          </cell>
          <cell r="U374">
            <v>3</v>
          </cell>
          <cell r="V374">
            <v>8</v>
          </cell>
          <cell r="W374">
            <v>1</v>
          </cell>
          <cell r="X374">
            <v>7</v>
          </cell>
          <cell r="Y374">
            <v>6</v>
          </cell>
          <cell r="Z374">
            <v>2</v>
          </cell>
          <cell r="AA374">
            <v>6</v>
          </cell>
          <cell r="AB374">
            <v>0</v>
          </cell>
          <cell r="AC374">
            <v>0</v>
          </cell>
          <cell r="AD374">
            <v>5</v>
          </cell>
          <cell r="AE374">
            <v>3</v>
          </cell>
          <cell r="AF374">
            <v>3</v>
          </cell>
          <cell r="AG374">
            <v>3</v>
          </cell>
          <cell r="AH374">
            <v>1</v>
          </cell>
          <cell r="AI374">
            <v>1</v>
          </cell>
          <cell r="AJ374">
            <v>18</v>
          </cell>
          <cell r="AK374">
            <v>8</v>
          </cell>
          <cell r="AL374">
            <v>0</v>
          </cell>
          <cell r="AM374">
            <v>10</v>
          </cell>
          <cell r="AN374">
            <v>6</v>
          </cell>
          <cell r="AO374">
            <v>5</v>
          </cell>
          <cell r="AP374">
            <v>270</v>
          </cell>
          <cell r="AQ374">
            <v>80</v>
          </cell>
          <cell r="AR374" t="str">
            <v>Q</v>
          </cell>
          <cell r="AS374" t="str">
            <v>SV</v>
          </cell>
          <cell r="AT374">
            <v>60</v>
          </cell>
          <cell r="AU374">
            <v>150</v>
          </cell>
          <cell r="AV374">
            <v>48412</v>
          </cell>
          <cell r="AW374">
            <v>48198.198620000003</v>
          </cell>
          <cell r="AX374">
            <v>54900</v>
          </cell>
          <cell r="AY374">
            <v>0.13401635958026925</v>
          </cell>
          <cell r="AZ374">
            <v>0.11817850637522768</v>
          </cell>
          <cell r="BA374">
            <v>52900</v>
          </cell>
          <cell r="BB374">
            <v>3</v>
          </cell>
          <cell r="BC374">
            <v>9.270428819301002E-2</v>
          </cell>
          <cell r="BD374">
            <v>8.4839319470699434E-2</v>
          </cell>
          <cell r="BE374">
            <v>0</v>
          </cell>
          <cell r="BF374">
            <v>0</v>
          </cell>
          <cell r="BG374">
            <v>-1</v>
          </cell>
          <cell r="BH374">
            <v>0</v>
          </cell>
        </row>
        <row r="375">
          <cell r="B375" t="str">
            <v>10603</v>
          </cell>
          <cell r="C375" t="str">
            <v>4067700014559</v>
          </cell>
          <cell r="D375" t="str">
            <v>LICOR 700ml JAGERMEISTER</v>
          </cell>
          <cell r="E375">
            <v>6</v>
          </cell>
          <cell r="F375" t="str">
            <v>BEBIDAS</v>
          </cell>
          <cell r="G375" t="str">
            <v>BEBIDAS</v>
          </cell>
          <cell r="H375" t="str">
            <v>BEBIDAS C/ ALCOHOL</v>
          </cell>
          <cell r="I375" t="str">
            <v>LICORES</v>
          </cell>
          <cell r="J375" t="str">
            <v>YERBALES BL-NO</v>
          </cell>
          <cell r="K375" t="str">
            <v>JAGERMEISTER</v>
          </cell>
          <cell r="L375">
            <v>27</v>
          </cell>
          <cell r="M375" t="str">
            <v>A.J. S.A. CALIDAD ANTE TODO (27)</v>
          </cell>
          <cell r="N375">
            <v>2</v>
          </cell>
          <cell r="O375">
            <v>3</v>
          </cell>
          <cell r="P375">
            <v>3</v>
          </cell>
          <cell r="Q375">
            <v>2</v>
          </cell>
          <cell r="R375">
            <v>6</v>
          </cell>
          <cell r="S375">
            <v>8</v>
          </cell>
          <cell r="T375">
            <v>4</v>
          </cell>
          <cell r="U375">
            <v>3</v>
          </cell>
          <cell r="V375">
            <v>1</v>
          </cell>
          <cell r="W375">
            <v>0</v>
          </cell>
          <cell r="X375">
            <v>0</v>
          </cell>
          <cell r="Y375">
            <v>0</v>
          </cell>
          <cell r="Z375">
            <v>2</v>
          </cell>
          <cell r="AA375">
            <v>4</v>
          </cell>
          <cell r="AB375">
            <v>6</v>
          </cell>
          <cell r="AC375">
            <v>6</v>
          </cell>
          <cell r="AD375">
            <v>1</v>
          </cell>
          <cell r="AE375">
            <v>2</v>
          </cell>
          <cell r="AF375">
            <v>1</v>
          </cell>
          <cell r="AG375">
            <v>2</v>
          </cell>
          <cell r="AH375">
            <v>0</v>
          </cell>
          <cell r="AI375">
            <v>0</v>
          </cell>
          <cell r="AJ375">
            <v>16</v>
          </cell>
          <cell r="AK375">
            <v>9</v>
          </cell>
          <cell r="AL375">
            <v>5</v>
          </cell>
          <cell r="AM375">
            <v>2</v>
          </cell>
          <cell r="AN375">
            <v>7</v>
          </cell>
          <cell r="AO375">
            <v>6</v>
          </cell>
          <cell r="AP375">
            <v>240</v>
          </cell>
          <cell r="AQ375">
            <v>90</v>
          </cell>
          <cell r="AR375" t="str">
            <v>SV</v>
          </cell>
          <cell r="AS375">
            <v>10</v>
          </cell>
          <cell r="AT375">
            <v>105</v>
          </cell>
          <cell r="AU375" t="str">
            <v>SV</v>
          </cell>
          <cell r="AV375">
            <v>99417.5</v>
          </cell>
          <cell r="AW375">
            <v>98602.28499</v>
          </cell>
          <cell r="AX375">
            <v>112900</v>
          </cell>
          <cell r="AY375">
            <v>0.13561495712525451</v>
          </cell>
          <cell r="AZ375">
            <v>0.11941984056687334</v>
          </cell>
          <cell r="BA375">
            <v>107900</v>
          </cell>
          <cell r="BB375">
            <v>3</v>
          </cell>
          <cell r="BC375">
            <v>8.5322000653808461E-2</v>
          </cell>
          <cell r="BD375">
            <v>7.8614457831325299E-2</v>
          </cell>
          <cell r="BE375">
            <v>0</v>
          </cell>
          <cell r="BF375">
            <v>0</v>
          </cell>
          <cell r="BG375">
            <v>-1</v>
          </cell>
          <cell r="BH375">
            <v>0</v>
          </cell>
        </row>
        <row r="376">
          <cell r="B376" t="str">
            <v>16337</v>
          </cell>
          <cell r="C376" t="str">
            <v>8001134015436</v>
          </cell>
          <cell r="D376" t="str">
            <v>LICOR AMARGO 700ml FLYING HIRSCH</v>
          </cell>
          <cell r="E376">
            <v>6</v>
          </cell>
          <cell r="F376" t="str">
            <v>BEBIDAS</v>
          </cell>
          <cell r="G376" t="str">
            <v>BEBIDAS</v>
          </cell>
          <cell r="H376" t="str">
            <v>BEBIDAS C/ ALCOHOL</v>
          </cell>
          <cell r="I376" t="str">
            <v>LICORES</v>
          </cell>
          <cell r="J376" t="str">
            <v>YERBALES BL-NO</v>
          </cell>
          <cell r="K376" t="str">
            <v>FLYING HIRSCH</v>
          </cell>
          <cell r="L376">
            <v>114</v>
          </cell>
          <cell r="M376" t="str">
            <v>APOLO IMPORT S.A. 2 - TRENTINO (114)</v>
          </cell>
          <cell r="N376">
            <v>1</v>
          </cell>
          <cell r="O376">
            <v>0</v>
          </cell>
          <cell r="P376">
            <v>2</v>
          </cell>
          <cell r="Q376">
            <v>2</v>
          </cell>
          <cell r="R376">
            <v>4</v>
          </cell>
          <cell r="S376">
            <v>0</v>
          </cell>
          <cell r="T376">
            <v>2</v>
          </cell>
          <cell r="U376">
            <v>2</v>
          </cell>
          <cell r="V376">
            <v>0</v>
          </cell>
          <cell r="W376">
            <v>0</v>
          </cell>
          <cell r="X376">
            <v>0</v>
          </cell>
          <cell r="Y376">
            <v>1</v>
          </cell>
          <cell r="Z376">
            <v>1</v>
          </cell>
          <cell r="AA376">
            <v>2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2</v>
          </cell>
          <cell r="AG376">
            <v>1</v>
          </cell>
          <cell r="AH376">
            <v>0</v>
          </cell>
          <cell r="AI376">
            <v>0</v>
          </cell>
          <cell r="AJ376">
            <v>18</v>
          </cell>
          <cell r="AK376">
            <v>11</v>
          </cell>
          <cell r="AL376">
            <v>33</v>
          </cell>
          <cell r="AM376">
            <v>25</v>
          </cell>
          <cell r="AN376">
            <v>30</v>
          </cell>
          <cell r="AO376">
            <v>6</v>
          </cell>
          <cell r="AP376">
            <v>270</v>
          </cell>
          <cell r="AQ376">
            <v>165</v>
          </cell>
          <cell r="AR376">
            <v>990</v>
          </cell>
          <cell r="AS376" t="str">
            <v>SV</v>
          </cell>
          <cell r="AT376">
            <v>900</v>
          </cell>
          <cell r="AU376" t="str">
            <v>SV</v>
          </cell>
          <cell r="AV376">
            <v>71920.000020000007</v>
          </cell>
          <cell r="AW376">
            <v>65381.421049999997</v>
          </cell>
          <cell r="AX376">
            <v>84900</v>
          </cell>
          <cell r="AY376">
            <v>0.18047830890420502</v>
          </cell>
          <cell r="AZ376">
            <v>0.15288574770318014</v>
          </cell>
          <cell r="BA376">
            <v>79900</v>
          </cell>
          <cell r="BB376">
            <v>3</v>
          </cell>
          <cell r="BC376">
            <v>0.11095661815601865</v>
          </cell>
          <cell r="BD376">
            <v>9.9874843304130073E-2</v>
          </cell>
          <cell r="BE376">
            <v>77900</v>
          </cell>
          <cell r="BF376">
            <v>6</v>
          </cell>
          <cell r="BG376">
            <v>8.3147941856744012E-2</v>
          </cell>
          <cell r="BH376">
            <v>7.6765083183568589E-2</v>
          </cell>
        </row>
        <row r="377">
          <cell r="B377" t="str">
            <v>1746</v>
          </cell>
          <cell r="C377" t="str">
            <v>7792716930513</v>
          </cell>
          <cell r="D377" t="str">
            <v>SIDRA CATEGORIA 710ml LA FARRUCA.</v>
          </cell>
          <cell r="E377">
            <v>6</v>
          </cell>
          <cell r="F377" t="str">
            <v>BEBIDAS</v>
          </cell>
          <cell r="G377" t="str">
            <v>BEBIDAS</v>
          </cell>
          <cell r="H377" t="str">
            <v>BEBIDAS C/ ALCOHOL</v>
          </cell>
          <cell r="I377" t="str">
            <v>SIDRAS</v>
          </cell>
          <cell r="J377" t="str">
            <v>NORMAL BS-N</v>
          </cell>
          <cell r="K377" t="str">
            <v xml:space="preserve"> LA FARRUCA</v>
          </cell>
          <cell r="L377">
            <v>114</v>
          </cell>
          <cell r="M377" t="str">
            <v>APOLO IMPORT S.A. 2 - TRENTINO (114)</v>
          </cell>
          <cell r="N377">
            <v>11</v>
          </cell>
          <cell r="O377">
            <v>32</v>
          </cell>
          <cell r="P377">
            <v>22</v>
          </cell>
          <cell r="Q377">
            <v>8</v>
          </cell>
          <cell r="R377">
            <v>21</v>
          </cell>
          <cell r="S377">
            <v>12</v>
          </cell>
          <cell r="T377">
            <v>14</v>
          </cell>
          <cell r="U377">
            <v>17</v>
          </cell>
          <cell r="V377">
            <v>2</v>
          </cell>
          <cell r="W377">
            <v>10</v>
          </cell>
          <cell r="X377">
            <v>0</v>
          </cell>
          <cell r="Y377">
            <v>6</v>
          </cell>
          <cell r="Z377">
            <v>23</v>
          </cell>
          <cell r="AA377">
            <v>34</v>
          </cell>
          <cell r="AB377">
            <v>16</v>
          </cell>
          <cell r="AC377">
            <v>19</v>
          </cell>
          <cell r="AD377">
            <v>24</v>
          </cell>
          <cell r="AE377">
            <v>16</v>
          </cell>
          <cell r="AF377">
            <v>19</v>
          </cell>
          <cell r="AG377">
            <v>20</v>
          </cell>
          <cell r="AH377">
            <v>0</v>
          </cell>
          <cell r="AI377">
            <v>0</v>
          </cell>
          <cell r="AJ377">
            <v>-4</v>
          </cell>
          <cell r="AK377">
            <v>192</v>
          </cell>
          <cell r="AL377">
            <v>104</v>
          </cell>
          <cell r="AM377">
            <v>33</v>
          </cell>
          <cell r="AN377">
            <v>11</v>
          </cell>
          <cell r="AO377">
            <v>24</v>
          </cell>
          <cell r="AP377" t="str">
            <v>Q</v>
          </cell>
          <cell r="AQ377">
            <v>338.82352941176475</v>
          </cell>
          <cell r="AR377">
            <v>520</v>
          </cell>
          <cell r="AS377">
            <v>52.10526315789474</v>
          </cell>
          <cell r="AT377">
            <v>16.5</v>
          </cell>
          <cell r="AU377" t="str">
            <v>SV</v>
          </cell>
          <cell r="AV377">
            <v>14070.00001</v>
          </cell>
          <cell r="AW377">
            <v>14109.533020000001</v>
          </cell>
          <cell r="AX377">
            <v>15500</v>
          </cell>
          <cell r="AY377">
            <v>0.10163468294126887</v>
          </cell>
          <cell r="AZ377">
            <v>9.2258063870967758E-2</v>
          </cell>
          <cell r="BA377">
            <v>14900</v>
          </cell>
          <cell r="BB377">
            <v>3</v>
          </cell>
          <cell r="BC377">
            <v>5.8990759730639164E-2</v>
          </cell>
          <cell r="BD377">
            <v>5.5704697315436258E-2</v>
          </cell>
          <cell r="BE377">
            <v>14500</v>
          </cell>
          <cell r="BF377">
            <v>6</v>
          </cell>
          <cell r="BG377">
            <v>3.056147759021921E-2</v>
          </cell>
          <cell r="BH377">
            <v>2.9655171724137949E-2</v>
          </cell>
        </row>
        <row r="378">
          <cell r="B378" t="str">
            <v>1747</v>
          </cell>
          <cell r="C378" t="str">
            <v>7792716000155</v>
          </cell>
          <cell r="D378" t="str">
            <v>SIDRA CATEGORIA 910ml LA FARRUCA..</v>
          </cell>
          <cell r="E378">
            <v>6</v>
          </cell>
          <cell r="F378" t="str">
            <v>BEBIDAS</v>
          </cell>
          <cell r="G378" t="str">
            <v>BEBIDAS</v>
          </cell>
          <cell r="H378" t="str">
            <v>BEBIDAS C/ ALCOHOL</v>
          </cell>
          <cell r="I378" t="str">
            <v>SIDRAS</v>
          </cell>
          <cell r="J378" t="str">
            <v>NORMAL BS-N</v>
          </cell>
          <cell r="K378" t="str">
            <v xml:space="preserve"> LA FARRUCA</v>
          </cell>
          <cell r="L378">
            <v>114</v>
          </cell>
          <cell r="M378" t="str">
            <v>APOLO IMPORT S.A. 2 - TRENTINO (114)</v>
          </cell>
          <cell r="N378">
            <v>21</v>
          </cell>
          <cell r="O378">
            <v>30</v>
          </cell>
          <cell r="P378">
            <v>38</v>
          </cell>
          <cell r="Q378">
            <v>35</v>
          </cell>
          <cell r="R378">
            <v>22</v>
          </cell>
          <cell r="S378">
            <v>10</v>
          </cell>
          <cell r="T378">
            <v>19</v>
          </cell>
          <cell r="U378">
            <v>16</v>
          </cell>
          <cell r="V378">
            <v>21</v>
          </cell>
          <cell r="W378">
            <v>3</v>
          </cell>
          <cell r="X378">
            <v>5</v>
          </cell>
          <cell r="Y378">
            <v>8</v>
          </cell>
          <cell r="Z378">
            <v>29</v>
          </cell>
          <cell r="AA378">
            <v>0</v>
          </cell>
          <cell r="AB378">
            <v>0</v>
          </cell>
          <cell r="AC378">
            <v>2</v>
          </cell>
          <cell r="AD378">
            <v>9</v>
          </cell>
          <cell r="AE378">
            <v>12</v>
          </cell>
          <cell r="AF378">
            <v>6</v>
          </cell>
          <cell r="AG378">
            <v>2</v>
          </cell>
          <cell r="AH378">
            <v>0</v>
          </cell>
          <cell r="AI378">
            <v>2</v>
          </cell>
          <cell r="AJ378">
            <v>270</v>
          </cell>
          <cell r="AK378">
            <v>449</v>
          </cell>
          <cell r="AL378">
            <v>317</v>
          </cell>
          <cell r="AM378">
            <v>-2</v>
          </cell>
          <cell r="AN378">
            <v>6</v>
          </cell>
          <cell r="AO378">
            <v>23</v>
          </cell>
          <cell r="AP378">
            <v>231.42857142857144</v>
          </cell>
          <cell r="AQ378">
            <v>841.875</v>
          </cell>
          <cell r="AR378">
            <v>1188.75</v>
          </cell>
          <cell r="AS378" t="str">
            <v>Q</v>
          </cell>
          <cell r="AT378">
            <v>90</v>
          </cell>
          <cell r="AU378">
            <v>345</v>
          </cell>
          <cell r="AV378">
            <v>14680.000005</v>
          </cell>
          <cell r="AW378">
            <v>14459.06957</v>
          </cell>
          <cell r="AX378">
            <v>16900</v>
          </cell>
          <cell r="AY378">
            <v>0.15122615764604008</v>
          </cell>
          <cell r="AZ378">
            <v>0.13136094644970414</v>
          </cell>
          <cell r="BA378">
            <v>15900</v>
          </cell>
          <cell r="BB378">
            <v>3</v>
          </cell>
          <cell r="BC378">
            <v>8.3106266661067352E-2</v>
          </cell>
          <cell r="BD378">
            <v>7.6729559433962272E-2</v>
          </cell>
          <cell r="BE378">
            <v>15500</v>
          </cell>
          <cell r="BF378">
            <v>6</v>
          </cell>
          <cell r="BG378">
            <v>5.5858310267078215E-2</v>
          </cell>
          <cell r="BH378">
            <v>5.2903225483870976E-2</v>
          </cell>
        </row>
        <row r="379">
          <cell r="B379" t="str">
            <v>13468</v>
          </cell>
          <cell r="C379" t="str">
            <v>7792716006256</v>
          </cell>
          <cell r="D379" t="str">
            <v>SIDRA COSECHA PRIVADA 1950 2Lts LA FARRUCA</v>
          </cell>
          <cell r="E379">
            <v>4</v>
          </cell>
          <cell r="F379" t="str">
            <v>BEBIDAS</v>
          </cell>
          <cell r="G379" t="str">
            <v>BEBIDAS</v>
          </cell>
          <cell r="H379" t="str">
            <v>BEBIDAS C/ ALCOHOL</v>
          </cell>
          <cell r="I379" t="str">
            <v>SIDRAS</v>
          </cell>
          <cell r="J379" t="str">
            <v>NORMAL BS-N</v>
          </cell>
          <cell r="K379" t="str">
            <v xml:space="preserve"> LA FARRUCA</v>
          </cell>
          <cell r="L379">
            <v>114</v>
          </cell>
          <cell r="M379" t="str">
            <v>APOLO IMPORT S.A. 2 - TRENTINO (114)</v>
          </cell>
          <cell r="N379">
            <v>0</v>
          </cell>
          <cell r="O379">
            <v>0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 t="str">
            <v>Q</v>
          </cell>
          <cell r="AQ379" t="str">
            <v>Q</v>
          </cell>
          <cell r="AR379" t="str">
            <v>Q</v>
          </cell>
          <cell r="AS379" t="str">
            <v>Q</v>
          </cell>
          <cell r="AT379" t="str">
            <v>Q</v>
          </cell>
          <cell r="AU379" t="str">
            <v>Q</v>
          </cell>
          <cell r="AV379">
            <v>89179.999997000006</v>
          </cell>
          <cell r="AW379">
            <v>89179.999259999997</v>
          </cell>
          <cell r="AX379">
            <v>99900</v>
          </cell>
          <cell r="AY379">
            <v>0.12020632432564038</v>
          </cell>
          <cell r="AZ379">
            <v>0.10730730733733727</v>
          </cell>
          <cell r="BA379">
            <v>95900</v>
          </cell>
          <cell r="BB379">
            <v>3</v>
          </cell>
          <cell r="BC379">
            <v>7.5353218246535736E-2</v>
          </cell>
          <cell r="BD379">
            <v>7.0072992732012451E-2</v>
          </cell>
          <cell r="BE379">
            <v>0</v>
          </cell>
          <cell r="BF379">
            <v>0</v>
          </cell>
          <cell r="BG379">
            <v>-1</v>
          </cell>
          <cell r="BH379">
            <v>0</v>
          </cell>
        </row>
        <row r="380">
          <cell r="B380" t="str">
            <v>13469</v>
          </cell>
          <cell r="C380" t="str">
            <v>7792716006119</v>
          </cell>
          <cell r="D380" t="str">
            <v>SIDRA COSECHA PRIVADA 1950 750ml LA FARRUCA</v>
          </cell>
          <cell r="E380">
            <v>6</v>
          </cell>
          <cell r="F380" t="str">
            <v>BEBIDAS</v>
          </cell>
          <cell r="G380" t="str">
            <v>BEBIDAS</v>
          </cell>
          <cell r="H380" t="str">
            <v>BEBIDAS C/ ALCOHOL</v>
          </cell>
          <cell r="I380" t="str">
            <v>SIDRAS</v>
          </cell>
          <cell r="J380" t="str">
            <v>NORMAL BS-N</v>
          </cell>
          <cell r="K380" t="str">
            <v xml:space="preserve"> LA FARRUCA</v>
          </cell>
          <cell r="L380">
            <v>114</v>
          </cell>
          <cell r="M380" t="str">
            <v>APOLO IMPORT S.A. 2 - TRENTINO (114)</v>
          </cell>
          <cell r="N380">
            <v>0</v>
          </cell>
          <cell r="O380">
            <v>0</v>
          </cell>
          <cell r="P380">
            <v>0</v>
          </cell>
          <cell r="Q380">
            <v>0</v>
          </cell>
          <cell r="R380">
            <v>2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2</v>
          </cell>
          <cell r="AM380">
            <v>0</v>
          </cell>
          <cell r="AN380">
            <v>2</v>
          </cell>
          <cell r="AO380">
            <v>0</v>
          </cell>
          <cell r="AP380" t="str">
            <v>Q</v>
          </cell>
          <cell r="AQ380" t="str">
            <v>Q</v>
          </cell>
          <cell r="AR380" t="str">
            <v>SV</v>
          </cell>
          <cell r="AS380" t="str">
            <v>Q</v>
          </cell>
          <cell r="AT380" t="str">
            <v>SV</v>
          </cell>
          <cell r="AU380" t="str">
            <v>Q</v>
          </cell>
          <cell r="AV380">
            <v>35600.000039999999</v>
          </cell>
          <cell r="AW380">
            <v>35599.265019999999</v>
          </cell>
          <cell r="AX380">
            <v>39900</v>
          </cell>
          <cell r="AY380">
            <v>0.12078651559462195</v>
          </cell>
          <cell r="AZ380">
            <v>0.10776942255639101</v>
          </cell>
          <cell r="BA380">
            <v>37900</v>
          </cell>
          <cell r="BB380">
            <v>3</v>
          </cell>
          <cell r="BC380">
            <v>6.4606740376846439E-2</v>
          </cell>
          <cell r="BD380">
            <v>6.0686014775725619E-2</v>
          </cell>
          <cell r="BE380">
            <v>36900</v>
          </cell>
          <cell r="BF380">
            <v>12</v>
          </cell>
          <cell r="BG380">
            <v>3.6516852767958685E-2</v>
          </cell>
          <cell r="BH380">
            <v>3.5230351219512221E-2</v>
          </cell>
        </row>
        <row r="381">
          <cell r="B381" t="str">
            <v>1383</v>
          </cell>
          <cell r="C381" t="str">
            <v>7792716000261</v>
          </cell>
          <cell r="D381" t="str">
            <v>SIDRA 910ml SANTANDER</v>
          </cell>
          <cell r="E381">
            <v>6</v>
          </cell>
          <cell r="F381" t="str">
            <v>BEBIDAS</v>
          </cell>
          <cell r="G381" t="str">
            <v>BEBIDAS</v>
          </cell>
          <cell r="H381" t="str">
            <v>BEBIDAS C/ ALCOHOL</v>
          </cell>
          <cell r="I381" t="str">
            <v>SIDRAS</v>
          </cell>
          <cell r="J381" t="str">
            <v>NORMAL BS-N</v>
          </cell>
          <cell r="K381" t="str">
            <v>SANTANDER</v>
          </cell>
          <cell r="L381">
            <v>747</v>
          </cell>
          <cell r="M381" t="str">
            <v>APOLO IMPORT S.A. 5 - SINERGIA (747)</v>
          </cell>
          <cell r="N381">
            <v>26</v>
          </cell>
          <cell r="O381">
            <v>0</v>
          </cell>
          <cell r="P381">
            <v>2</v>
          </cell>
          <cell r="Q381">
            <v>3</v>
          </cell>
          <cell r="R381">
            <v>9</v>
          </cell>
          <cell r="S381">
            <v>17</v>
          </cell>
          <cell r="T381">
            <v>4</v>
          </cell>
          <cell r="U381">
            <v>3</v>
          </cell>
          <cell r="V381">
            <v>0</v>
          </cell>
          <cell r="W381">
            <v>0</v>
          </cell>
          <cell r="X381">
            <v>2</v>
          </cell>
          <cell r="Y381">
            <v>4</v>
          </cell>
          <cell r="Z381">
            <v>0</v>
          </cell>
          <cell r="AA381">
            <v>0</v>
          </cell>
          <cell r="AB381">
            <v>1</v>
          </cell>
          <cell r="AC381">
            <v>1</v>
          </cell>
          <cell r="AD381">
            <v>15</v>
          </cell>
          <cell r="AE381">
            <v>15</v>
          </cell>
          <cell r="AF381">
            <v>10</v>
          </cell>
          <cell r="AG381">
            <v>9</v>
          </cell>
          <cell r="AH381">
            <v>0</v>
          </cell>
          <cell r="AI381">
            <v>0</v>
          </cell>
          <cell r="AJ381">
            <v>118</v>
          </cell>
          <cell r="AK381">
            <v>62</v>
          </cell>
          <cell r="AL381">
            <v>20</v>
          </cell>
          <cell r="AM381">
            <v>35</v>
          </cell>
          <cell r="AN381">
            <v>32</v>
          </cell>
          <cell r="AO381">
            <v>0</v>
          </cell>
          <cell r="AP381">
            <v>1180</v>
          </cell>
          <cell r="AQ381">
            <v>620</v>
          </cell>
          <cell r="AR381">
            <v>150</v>
          </cell>
          <cell r="AS381">
            <v>1050</v>
          </cell>
          <cell r="AT381">
            <v>106.66666666666666</v>
          </cell>
          <cell r="AU381" t="str">
            <v>Q</v>
          </cell>
          <cell r="AV381">
            <v>13819.999996</v>
          </cell>
          <cell r="AW381">
            <v>12885.60526</v>
          </cell>
          <cell r="AX381">
            <v>15900</v>
          </cell>
          <cell r="AY381">
            <v>0.1505065126340106</v>
          </cell>
          <cell r="AZ381">
            <v>0.13081761031446537</v>
          </cell>
          <cell r="BA381">
            <v>15500</v>
          </cell>
          <cell r="BB381">
            <v>6</v>
          </cell>
          <cell r="BC381">
            <v>0.12156295256774619</v>
          </cell>
          <cell r="BD381">
            <v>0.10838709703225803</v>
          </cell>
          <cell r="BE381">
            <v>14900</v>
          </cell>
          <cell r="BF381">
            <v>30</v>
          </cell>
          <cell r="BG381">
            <v>7.8147612468349559E-2</v>
          </cell>
          <cell r="BH381">
            <v>7.2483221744966408E-2</v>
          </cell>
        </row>
        <row r="382">
          <cell r="B382" t="str">
            <v>31798</v>
          </cell>
          <cell r="C382" t="str">
            <v>7840235004236</v>
          </cell>
          <cell r="D382" t="str">
            <v>SIDRA APPLE CIDER 269ml BENGALA</v>
          </cell>
          <cell r="E382">
            <v>6</v>
          </cell>
          <cell r="F382" t="str">
            <v>BEBIDAS</v>
          </cell>
          <cell r="G382" t="str">
            <v>BEBIDAS</v>
          </cell>
          <cell r="H382" t="str">
            <v>BEBIDAS C/ ALCOHOL</v>
          </cell>
          <cell r="I382" t="str">
            <v>SIDRAS</v>
          </cell>
          <cell r="J382" t="str">
            <v>NORMAL BS-N</v>
          </cell>
          <cell r="K382" t="str">
            <v>BENGALA</v>
          </cell>
          <cell r="L382">
            <v>87</v>
          </cell>
          <cell r="M382" t="str">
            <v>EMBOTELLADORA CENTRAL (87)</v>
          </cell>
          <cell r="N382">
            <v>17</v>
          </cell>
          <cell r="O382">
            <v>16</v>
          </cell>
          <cell r="P382">
            <v>1</v>
          </cell>
          <cell r="Q382">
            <v>8</v>
          </cell>
          <cell r="R382">
            <v>22</v>
          </cell>
          <cell r="S382">
            <v>12</v>
          </cell>
          <cell r="T382">
            <v>1</v>
          </cell>
          <cell r="U382">
            <v>3</v>
          </cell>
          <cell r="V382">
            <v>7</v>
          </cell>
          <cell r="W382">
            <v>11</v>
          </cell>
          <cell r="X382">
            <v>6</v>
          </cell>
          <cell r="Y382">
            <v>6</v>
          </cell>
          <cell r="Z382">
            <v>23</v>
          </cell>
          <cell r="AA382">
            <v>16</v>
          </cell>
          <cell r="AB382">
            <v>7</v>
          </cell>
          <cell r="AC382">
            <v>7</v>
          </cell>
          <cell r="AD382">
            <v>12</v>
          </cell>
          <cell r="AE382">
            <v>16</v>
          </cell>
          <cell r="AF382">
            <v>9</v>
          </cell>
          <cell r="AG382">
            <v>10</v>
          </cell>
          <cell r="AH382">
            <v>1</v>
          </cell>
          <cell r="AI382">
            <v>1</v>
          </cell>
          <cell r="AJ382">
            <v>20</v>
          </cell>
          <cell r="AK382">
            <v>5</v>
          </cell>
          <cell r="AL382">
            <v>21</v>
          </cell>
          <cell r="AM382">
            <v>3</v>
          </cell>
          <cell r="AN382">
            <v>14</v>
          </cell>
          <cell r="AO382">
            <v>11</v>
          </cell>
          <cell r="AP382">
            <v>75</v>
          </cell>
          <cell r="AQ382">
            <v>50</v>
          </cell>
          <cell r="AR382">
            <v>105</v>
          </cell>
          <cell r="AS382">
            <v>12.857142857142856</v>
          </cell>
          <cell r="AT382">
            <v>42</v>
          </cell>
          <cell r="AU382">
            <v>330</v>
          </cell>
          <cell r="AV382">
            <v>3936.8333400000001</v>
          </cell>
          <cell r="AW382">
            <v>3936.8105700000001</v>
          </cell>
          <cell r="AX382">
            <v>4500</v>
          </cell>
          <cell r="AY382">
            <v>0.14305067331095089</v>
          </cell>
          <cell r="AZ382">
            <v>0.12514814666666663</v>
          </cell>
          <cell r="BA382">
            <v>4250</v>
          </cell>
          <cell r="BB382">
            <v>6</v>
          </cell>
          <cell r="BC382">
            <v>7.9547858127009263E-2</v>
          </cell>
          <cell r="BD382">
            <v>7.3686272941176439E-2</v>
          </cell>
          <cell r="BE382">
            <v>0</v>
          </cell>
          <cell r="BF382">
            <v>0</v>
          </cell>
          <cell r="BG382">
            <v>-1</v>
          </cell>
          <cell r="BH382">
            <v>0</v>
          </cell>
        </row>
        <row r="383">
          <cell r="B383" t="str">
            <v>31799</v>
          </cell>
          <cell r="C383" t="str">
            <v>7840235004243</v>
          </cell>
          <cell r="D383" t="str">
            <v>SIDRA APPLE CIDER 6un 269ml BENGALA</v>
          </cell>
          <cell r="E383">
            <v>1</v>
          </cell>
          <cell r="F383" t="str">
            <v>BEBIDAS</v>
          </cell>
          <cell r="G383" t="str">
            <v>BEBIDAS</v>
          </cell>
          <cell r="H383" t="str">
            <v>BEBIDAS C/ ALCOHOL</v>
          </cell>
          <cell r="I383" t="str">
            <v>SIDRAS</v>
          </cell>
          <cell r="J383" t="str">
            <v>NORMAL BS-N</v>
          </cell>
          <cell r="K383" t="str">
            <v>BENGALA</v>
          </cell>
          <cell r="L383">
            <v>87</v>
          </cell>
          <cell r="M383" t="str">
            <v>EMBOTELLADORA CENTRAL (87)</v>
          </cell>
          <cell r="N383">
            <v>0</v>
          </cell>
          <cell r="O383">
            <v>0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 t="str">
            <v>Q</v>
          </cell>
          <cell r="AQ383" t="str">
            <v>Q</v>
          </cell>
          <cell r="AR383" t="str">
            <v>Q</v>
          </cell>
          <cell r="AS383" t="str">
            <v>Q</v>
          </cell>
          <cell r="AT383" t="str">
            <v>Q</v>
          </cell>
          <cell r="AU383" t="str">
            <v>Q</v>
          </cell>
          <cell r="AV383">
            <v>23619.999996999999</v>
          </cell>
          <cell r="AW383">
            <v>23620.863420000001</v>
          </cell>
          <cell r="AX383">
            <v>25500</v>
          </cell>
          <cell r="AY383">
            <v>7.9593564912734172E-2</v>
          </cell>
          <cell r="AZ383">
            <v>7.3725490313725536E-2</v>
          </cell>
          <cell r="BC383">
            <v>-1</v>
          </cell>
          <cell r="BD383">
            <v>0</v>
          </cell>
          <cell r="BG383">
            <v>-1</v>
          </cell>
          <cell r="BH383">
            <v>0</v>
          </cell>
        </row>
        <row r="384">
          <cell r="B384" t="str">
            <v>1749</v>
          </cell>
          <cell r="C384" t="str">
            <v>7792716000094</v>
          </cell>
          <cell r="D384" t="str">
            <v>SIDRA CLERICO FIZZ 710ml LA FARRUCA</v>
          </cell>
          <cell r="E384">
            <v>6</v>
          </cell>
          <cell r="F384" t="str">
            <v>BEBIDAS</v>
          </cell>
          <cell r="G384" t="str">
            <v>BEBIDAS</v>
          </cell>
          <cell r="H384" t="str">
            <v>BEBIDAS C/ ALCOHOL</v>
          </cell>
          <cell r="I384" t="str">
            <v>SIDRAS</v>
          </cell>
          <cell r="J384" t="str">
            <v>SABORIZADA BS-S</v>
          </cell>
          <cell r="K384" t="str">
            <v xml:space="preserve"> LA FARRUCA</v>
          </cell>
          <cell r="L384">
            <v>114</v>
          </cell>
          <cell r="M384" t="str">
            <v>APOLO IMPORT S.A. 2 - TRENTINO (114)</v>
          </cell>
          <cell r="N384">
            <v>9</v>
          </cell>
          <cell r="O384">
            <v>7</v>
          </cell>
          <cell r="P384">
            <v>6</v>
          </cell>
          <cell r="Q384">
            <v>6</v>
          </cell>
          <cell r="R384">
            <v>15</v>
          </cell>
          <cell r="S384">
            <v>3</v>
          </cell>
          <cell r="T384">
            <v>7</v>
          </cell>
          <cell r="U384">
            <v>6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3</v>
          </cell>
          <cell r="AE384">
            <v>2</v>
          </cell>
          <cell r="AF384">
            <v>4</v>
          </cell>
          <cell r="AG384">
            <v>1</v>
          </cell>
          <cell r="AH384">
            <v>1</v>
          </cell>
          <cell r="AI384">
            <v>1</v>
          </cell>
          <cell r="AJ384">
            <v>0</v>
          </cell>
          <cell r="AK384">
            <v>45</v>
          </cell>
          <cell r="AL384">
            <v>0</v>
          </cell>
          <cell r="AM384">
            <v>6</v>
          </cell>
          <cell r="AN384">
            <v>5</v>
          </cell>
          <cell r="AO384">
            <v>5</v>
          </cell>
          <cell r="AP384" t="str">
            <v>Q</v>
          </cell>
          <cell r="AQ384">
            <v>225</v>
          </cell>
          <cell r="AR384" t="str">
            <v>Q</v>
          </cell>
          <cell r="AS384" t="str">
            <v>SV</v>
          </cell>
          <cell r="AT384">
            <v>150</v>
          </cell>
          <cell r="AU384">
            <v>150</v>
          </cell>
          <cell r="AV384">
            <v>17290.000002000001</v>
          </cell>
          <cell r="AW384">
            <v>17038.755690000002</v>
          </cell>
          <cell r="AX384">
            <v>19900</v>
          </cell>
          <cell r="AY384">
            <v>0.15095430871591042</v>
          </cell>
          <cell r="AZ384">
            <v>0.13115577879396981</v>
          </cell>
          <cell r="BA384">
            <v>19500</v>
          </cell>
          <cell r="BB384">
            <v>3</v>
          </cell>
          <cell r="BC384">
            <v>0.1278195487417213</v>
          </cell>
          <cell r="BD384">
            <v>0.11333333323076919</v>
          </cell>
          <cell r="BE384">
            <v>18900</v>
          </cell>
          <cell r="BF384">
            <v>12</v>
          </cell>
          <cell r="BG384">
            <v>9.3117408780437394E-2</v>
          </cell>
          <cell r="BH384">
            <v>8.5185185079365039E-2</v>
          </cell>
        </row>
        <row r="385">
          <cell r="B385" t="str">
            <v>1750</v>
          </cell>
          <cell r="C385" t="str">
            <v>7792716000117</v>
          </cell>
          <cell r="D385" t="str">
            <v>SIDRA DURAZNO FIZZ 710ml LA FARRUCA</v>
          </cell>
          <cell r="E385">
            <v>6</v>
          </cell>
          <cell r="F385" t="str">
            <v>BEBIDAS</v>
          </cell>
          <cell r="G385" t="str">
            <v>BEBIDAS</v>
          </cell>
          <cell r="H385" t="str">
            <v>BEBIDAS C/ ALCOHOL</v>
          </cell>
          <cell r="I385" t="str">
            <v>SIDRAS</v>
          </cell>
          <cell r="J385" t="str">
            <v>SABORIZADA BS-S</v>
          </cell>
          <cell r="K385" t="str">
            <v xml:space="preserve"> LA FARRUCA</v>
          </cell>
          <cell r="L385">
            <v>114</v>
          </cell>
          <cell r="M385" t="str">
            <v>APOLO IMPORT S.A. 2 - TRENTINO (114)</v>
          </cell>
          <cell r="N385">
            <v>4</v>
          </cell>
          <cell r="O385">
            <v>3</v>
          </cell>
          <cell r="P385">
            <v>6</v>
          </cell>
          <cell r="Q385">
            <v>6</v>
          </cell>
          <cell r="R385">
            <v>5</v>
          </cell>
          <cell r="S385">
            <v>1</v>
          </cell>
          <cell r="T385">
            <v>0</v>
          </cell>
          <cell r="U385">
            <v>0</v>
          </cell>
          <cell r="V385">
            <v>12</v>
          </cell>
          <cell r="W385">
            <v>2</v>
          </cell>
          <cell r="X385">
            <v>2</v>
          </cell>
          <cell r="Y385">
            <v>2</v>
          </cell>
          <cell r="Z385">
            <v>6</v>
          </cell>
          <cell r="AA385">
            <v>7</v>
          </cell>
          <cell r="AB385">
            <v>0</v>
          </cell>
          <cell r="AC385">
            <v>4</v>
          </cell>
          <cell r="AD385">
            <v>0</v>
          </cell>
          <cell r="AE385">
            <v>0</v>
          </cell>
          <cell r="AF385">
            <v>1</v>
          </cell>
          <cell r="AG385">
            <v>3</v>
          </cell>
          <cell r="AH385">
            <v>0</v>
          </cell>
          <cell r="AI385">
            <v>0</v>
          </cell>
          <cell r="AJ385">
            <v>2</v>
          </cell>
          <cell r="AK385">
            <v>11</v>
          </cell>
          <cell r="AL385">
            <v>5</v>
          </cell>
          <cell r="AM385">
            <v>20</v>
          </cell>
          <cell r="AN385">
            <v>2</v>
          </cell>
          <cell r="AO385">
            <v>12</v>
          </cell>
          <cell r="AP385">
            <v>10</v>
          </cell>
          <cell r="AQ385" t="str">
            <v>SV</v>
          </cell>
          <cell r="AR385">
            <v>75</v>
          </cell>
          <cell r="AS385">
            <v>150</v>
          </cell>
          <cell r="AT385">
            <v>20</v>
          </cell>
          <cell r="AU385" t="str">
            <v>SV</v>
          </cell>
          <cell r="AV385">
            <v>17290.000002000001</v>
          </cell>
          <cell r="AW385">
            <v>17044.124349999998</v>
          </cell>
          <cell r="AX385">
            <v>19900</v>
          </cell>
          <cell r="AY385">
            <v>0.15095430871591042</v>
          </cell>
          <cell r="AZ385">
            <v>0.13115577879396981</v>
          </cell>
          <cell r="BA385">
            <v>19500</v>
          </cell>
          <cell r="BB385">
            <v>3</v>
          </cell>
          <cell r="BC385">
            <v>0.1278195487417213</v>
          </cell>
          <cell r="BD385">
            <v>0.11333333323076919</v>
          </cell>
          <cell r="BE385">
            <v>18900</v>
          </cell>
          <cell r="BF385">
            <v>12</v>
          </cell>
          <cell r="BG385">
            <v>9.3117408780437394E-2</v>
          </cell>
          <cell r="BH385">
            <v>8.5185185079365039E-2</v>
          </cell>
        </row>
        <row r="386">
          <cell r="B386" t="str">
            <v>1751</v>
          </cell>
          <cell r="C386" t="str">
            <v>7792716000230</v>
          </cell>
          <cell r="D386" t="str">
            <v>SIDRA FRESAS FIZZ 710ml LA FARRUCA.</v>
          </cell>
          <cell r="E386">
            <v>6</v>
          </cell>
          <cell r="F386" t="str">
            <v>BEBIDAS</v>
          </cell>
          <cell r="G386" t="str">
            <v>BEBIDAS</v>
          </cell>
          <cell r="H386" t="str">
            <v>BEBIDAS C/ ALCOHOL</v>
          </cell>
          <cell r="I386" t="str">
            <v>SIDRAS</v>
          </cell>
          <cell r="J386" t="str">
            <v>SABORIZADA BS-S</v>
          </cell>
          <cell r="K386" t="str">
            <v xml:space="preserve"> LA FARRUCA</v>
          </cell>
          <cell r="L386">
            <v>114</v>
          </cell>
          <cell r="M386" t="str">
            <v>APOLO IMPORT S.A. 2 - TRENTINO (114)</v>
          </cell>
          <cell r="N386">
            <v>1</v>
          </cell>
          <cell r="O386">
            <v>6</v>
          </cell>
          <cell r="P386">
            <v>3</v>
          </cell>
          <cell r="Q386">
            <v>4</v>
          </cell>
          <cell r="R386">
            <v>12</v>
          </cell>
          <cell r="S386">
            <v>11</v>
          </cell>
          <cell r="T386">
            <v>9</v>
          </cell>
          <cell r="U386">
            <v>9</v>
          </cell>
          <cell r="V386">
            <v>0</v>
          </cell>
          <cell r="W386">
            <v>3</v>
          </cell>
          <cell r="X386">
            <v>3</v>
          </cell>
          <cell r="Y386">
            <v>3</v>
          </cell>
          <cell r="Z386">
            <v>0</v>
          </cell>
          <cell r="AA386">
            <v>5</v>
          </cell>
          <cell r="AB386">
            <v>2</v>
          </cell>
          <cell r="AC386">
            <v>1</v>
          </cell>
          <cell r="AD386">
            <v>7</v>
          </cell>
          <cell r="AE386">
            <v>8</v>
          </cell>
          <cell r="AF386">
            <v>8</v>
          </cell>
          <cell r="AG386">
            <v>6</v>
          </cell>
          <cell r="AH386">
            <v>0</v>
          </cell>
          <cell r="AI386">
            <v>0</v>
          </cell>
          <cell r="AJ386">
            <v>11</v>
          </cell>
          <cell r="AK386">
            <v>8</v>
          </cell>
          <cell r="AL386">
            <v>6</v>
          </cell>
          <cell r="AM386">
            <v>5</v>
          </cell>
          <cell r="AN386">
            <v>10</v>
          </cell>
          <cell r="AO386">
            <v>12</v>
          </cell>
          <cell r="AP386">
            <v>82.5</v>
          </cell>
          <cell r="AQ386">
            <v>26.666666666666664</v>
          </cell>
          <cell r="AR386">
            <v>60</v>
          </cell>
          <cell r="AS386">
            <v>150</v>
          </cell>
          <cell r="AT386">
            <v>50</v>
          </cell>
          <cell r="AU386" t="str">
            <v>SV</v>
          </cell>
          <cell r="AV386">
            <v>17290.000002000001</v>
          </cell>
          <cell r="AW386">
            <v>17148.570230000001</v>
          </cell>
          <cell r="AX386">
            <v>19900</v>
          </cell>
          <cell r="AY386">
            <v>0.15095430871591042</v>
          </cell>
          <cell r="AZ386">
            <v>0.13115577879396981</v>
          </cell>
          <cell r="BA386">
            <v>19500</v>
          </cell>
          <cell r="BB386">
            <v>3</v>
          </cell>
          <cell r="BC386">
            <v>0.1278195487417213</v>
          </cell>
          <cell r="BD386">
            <v>0.11333333323076919</v>
          </cell>
          <cell r="BE386">
            <v>18900</v>
          </cell>
          <cell r="BF386">
            <v>12</v>
          </cell>
          <cell r="BG386">
            <v>9.3117408780437394E-2</v>
          </cell>
          <cell r="BH386">
            <v>8.5185185079365039E-2</v>
          </cell>
        </row>
        <row r="387">
          <cell r="B387" t="str">
            <v>1752</v>
          </cell>
          <cell r="C387" t="str">
            <v>7792716000025</v>
          </cell>
          <cell r="D387" t="str">
            <v>SIDRA PIÑA FIZZ 710ml LA FARRUCA.</v>
          </cell>
          <cell r="E387">
            <v>6</v>
          </cell>
          <cell r="F387" t="str">
            <v>BEBIDAS</v>
          </cell>
          <cell r="G387" t="str">
            <v>BEBIDAS</v>
          </cell>
          <cell r="H387" t="str">
            <v>BEBIDAS C/ ALCOHOL</v>
          </cell>
          <cell r="I387" t="str">
            <v>SIDRAS</v>
          </cell>
          <cell r="J387" t="str">
            <v>SABORIZADA BS-S</v>
          </cell>
          <cell r="K387" t="str">
            <v xml:space="preserve"> LA FARRUCA</v>
          </cell>
          <cell r="L387">
            <v>114</v>
          </cell>
          <cell r="M387" t="str">
            <v>APOLO IMPORT S.A. 2 - TRENTINO (114)</v>
          </cell>
          <cell r="N387">
            <v>0</v>
          </cell>
          <cell r="O387">
            <v>2</v>
          </cell>
          <cell r="P387">
            <v>3</v>
          </cell>
          <cell r="Q387">
            <v>5</v>
          </cell>
          <cell r="R387">
            <v>0</v>
          </cell>
          <cell r="S387">
            <v>0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2</v>
          </cell>
          <cell r="Y387">
            <v>2</v>
          </cell>
          <cell r="Z387">
            <v>6</v>
          </cell>
          <cell r="AA387">
            <v>0</v>
          </cell>
          <cell r="AB387">
            <v>0</v>
          </cell>
          <cell r="AC387">
            <v>0</v>
          </cell>
          <cell r="AD387">
            <v>8</v>
          </cell>
          <cell r="AE387">
            <v>6</v>
          </cell>
          <cell r="AF387">
            <v>6</v>
          </cell>
          <cell r="AG387">
            <v>6</v>
          </cell>
          <cell r="AH387">
            <v>0</v>
          </cell>
          <cell r="AI387">
            <v>0</v>
          </cell>
          <cell r="AJ387">
            <v>7</v>
          </cell>
          <cell r="AK387">
            <v>6</v>
          </cell>
          <cell r="AL387">
            <v>4</v>
          </cell>
          <cell r="AM387">
            <v>12</v>
          </cell>
          <cell r="AN387">
            <v>3</v>
          </cell>
          <cell r="AO387">
            <v>18</v>
          </cell>
          <cell r="AP387">
            <v>42</v>
          </cell>
          <cell r="AQ387" t="str">
            <v>SV</v>
          </cell>
          <cell r="AR387">
            <v>60</v>
          </cell>
          <cell r="AS387" t="str">
            <v>SV</v>
          </cell>
          <cell r="AT387">
            <v>15</v>
          </cell>
          <cell r="AU387" t="str">
            <v>SV</v>
          </cell>
          <cell r="AV387">
            <v>17290.000002000001</v>
          </cell>
          <cell r="AW387">
            <v>17101.772270000001</v>
          </cell>
          <cell r="AX387">
            <v>19900</v>
          </cell>
          <cell r="AY387">
            <v>0.15095430871591042</v>
          </cell>
          <cell r="AZ387">
            <v>0.13115577879396981</v>
          </cell>
          <cell r="BA387">
            <v>19500</v>
          </cell>
          <cell r="BB387">
            <v>3</v>
          </cell>
          <cell r="BC387">
            <v>0.1278195487417213</v>
          </cell>
          <cell r="BD387">
            <v>0.11333333323076919</v>
          </cell>
          <cell r="BE387">
            <v>18900</v>
          </cell>
          <cell r="BF387">
            <v>12</v>
          </cell>
          <cell r="BG387">
            <v>9.3117408780437394E-2</v>
          </cell>
          <cell r="BH387">
            <v>8.5185185079365039E-2</v>
          </cell>
        </row>
        <row r="388">
          <cell r="B388" t="str">
            <v>1753</v>
          </cell>
          <cell r="C388" t="str">
            <v>7792716930926</v>
          </cell>
          <cell r="D388" t="str">
            <v>SIDRA S/ALCOHOL 710ml LA FARRUCA</v>
          </cell>
          <cell r="E388">
            <v>6</v>
          </cell>
          <cell r="F388" t="str">
            <v>BEBIDAS</v>
          </cell>
          <cell r="G388" t="str">
            <v>BEBIDAS</v>
          </cell>
          <cell r="H388" t="str">
            <v>BEBIDAS C/ ALCOHOL</v>
          </cell>
          <cell r="I388" t="str">
            <v>SIDRAS</v>
          </cell>
          <cell r="J388" t="str">
            <v>SIN ALCOHOL BS-SA</v>
          </cell>
          <cell r="K388" t="str">
            <v xml:space="preserve"> LA FARRUCA</v>
          </cell>
          <cell r="L388">
            <v>114</v>
          </cell>
          <cell r="M388" t="str">
            <v>APOLO IMPORT S.A. 2 - TRENTINO (114)</v>
          </cell>
          <cell r="N388">
            <v>4</v>
          </cell>
          <cell r="O388">
            <v>2</v>
          </cell>
          <cell r="P388">
            <v>8</v>
          </cell>
          <cell r="Q388">
            <v>7</v>
          </cell>
          <cell r="R388">
            <v>0</v>
          </cell>
          <cell r="S388">
            <v>6</v>
          </cell>
          <cell r="T388">
            <v>2</v>
          </cell>
          <cell r="U388">
            <v>4</v>
          </cell>
          <cell r="V388">
            <v>0</v>
          </cell>
          <cell r="W388">
            <v>0</v>
          </cell>
          <cell r="X388">
            <v>1</v>
          </cell>
          <cell r="Y388">
            <v>0</v>
          </cell>
          <cell r="Z388">
            <v>0</v>
          </cell>
          <cell r="AA388">
            <v>6</v>
          </cell>
          <cell r="AB388">
            <v>2</v>
          </cell>
          <cell r="AC388">
            <v>1</v>
          </cell>
          <cell r="AD388">
            <v>0</v>
          </cell>
          <cell r="AE388">
            <v>0</v>
          </cell>
          <cell r="AF388">
            <v>0</v>
          </cell>
          <cell r="AG388">
            <v>7</v>
          </cell>
          <cell r="AH388">
            <v>0</v>
          </cell>
          <cell r="AI388">
            <v>0</v>
          </cell>
          <cell r="AJ388">
            <v>0</v>
          </cell>
          <cell r="AK388">
            <v>2</v>
          </cell>
          <cell r="AL388">
            <v>5</v>
          </cell>
          <cell r="AM388">
            <v>3</v>
          </cell>
          <cell r="AN388">
            <v>3</v>
          </cell>
          <cell r="AO388">
            <v>24</v>
          </cell>
          <cell r="AP388" t="str">
            <v>Q</v>
          </cell>
          <cell r="AQ388">
            <v>15</v>
          </cell>
          <cell r="AR388" t="str">
            <v>SV</v>
          </cell>
          <cell r="AS388">
            <v>90</v>
          </cell>
          <cell r="AT388">
            <v>12.857142857142856</v>
          </cell>
          <cell r="AU388" t="str">
            <v>SV</v>
          </cell>
          <cell r="AV388">
            <v>17290.000002000001</v>
          </cell>
          <cell r="AW388">
            <v>17158.85974</v>
          </cell>
          <cell r="AX388">
            <v>19900</v>
          </cell>
          <cell r="AY388">
            <v>0.15095430871591042</v>
          </cell>
          <cell r="AZ388">
            <v>0.13115577879396981</v>
          </cell>
          <cell r="BA388">
            <v>19500</v>
          </cell>
          <cell r="BB388">
            <v>3</v>
          </cell>
          <cell r="BC388">
            <v>0.1278195487417213</v>
          </cell>
          <cell r="BD388">
            <v>0.11333333323076919</v>
          </cell>
          <cell r="BE388">
            <v>18900</v>
          </cell>
          <cell r="BF388">
            <v>12</v>
          </cell>
          <cell r="BG388">
            <v>9.3117408780437394E-2</v>
          </cell>
          <cell r="BH388">
            <v>8.5185185079365039E-2</v>
          </cell>
        </row>
        <row r="389">
          <cell r="B389" t="str">
            <v>8538</v>
          </cell>
          <cell r="C389" t="str">
            <v>7893218000473</v>
          </cell>
          <cell r="D389" t="str">
            <v>VODKA 1Lts SMIRNOFF</v>
          </cell>
          <cell r="E389">
            <v>12</v>
          </cell>
          <cell r="F389" t="str">
            <v>BEBIDAS</v>
          </cell>
          <cell r="G389" t="str">
            <v>BEBIDAS</v>
          </cell>
          <cell r="H389" t="str">
            <v>BEBIDAS C/ ALCOHOL</v>
          </cell>
          <cell r="I389" t="str">
            <v>VODKA</v>
          </cell>
          <cell r="J389" t="str">
            <v>NORMALES BV-N</v>
          </cell>
          <cell r="K389" t="str">
            <v>SMIRNOFF</v>
          </cell>
          <cell r="L389">
            <v>161</v>
          </cell>
          <cell r="M389" t="str">
            <v>WINES AND SPIRITS S.A. (161)</v>
          </cell>
          <cell r="N389">
            <v>68</v>
          </cell>
          <cell r="O389">
            <v>29</v>
          </cell>
          <cell r="P389">
            <v>31</v>
          </cell>
          <cell r="Q389">
            <v>17</v>
          </cell>
          <cell r="R389">
            <v>36</v>
          </cell>
          <cell r="S389">
            <v>20</v>
          </cell>
          <cell r="T389">
            <v>28</v>
          </cell>
          <cell r="U389">
            <v>30</v>
          </cell>
          <cell r="V389">
            <v>29</v>
          </cell>
          <cell r="W389">
            <v>22</v>
          </cell>
          <cell r="X389">
            <v>5</v>
          </cell>
          <cell r="Y389">
            <v>8</v>
          </cell>
          <cell r="Z389">
            <v>13</v>
          </cell>
          <cell r="AA389">
            <v>2</v>
          </cell>
          <cell r="AB389">
            <v>6</v>
          </cell>
          <cell r="AC389">
            <v>6</v>
          </cell>
          <cell r="AD389">
            <v>15</v>
          </cell>
          <cell r="AE389">
            <v>12</v>
          </cell>
          <cell r="AF389">
            <v>0</v>
          </cell>
          <cell r="AG389">
            <v>3</v>
          </cell>
          <cell r="AH389">
            <v>0</v>
          </cell>
          <cell r="AI389">
            <v>4</v>
          </cell>
          <cell r="AJ389">
            <v>47</v>
          </cell>
          <cell r="AK389">
            <v>26</v>
          </cell>
          <cell r="AL389">
            <v>19</v>
          </cell>
          <cell r="AM389">
            <v>0</v>
          </cell>
          <cell r="AN389">
            <v>3</v>
          </cell>
          <cell r="AO389">
            <v>8</v>
          </cell>
          <cell r="AP389">
            <v>82.941176470588232</v>
          </cell>
          <cell r="AQ389">
            <v>26</v>
          </cell>
          <cell r="AR389">
            <v>71.25</v>
          </cell>
          <cell r="AS389" t="str">
            <v>Q</v>
          </cell>
          <cell r="AT389">
            <v>30</v>
          </cell>
          <cell r="AU389">
            <v>60</v>
          </cell>
          <cell r="AV389">
            <v>41765.999989999997</v>
          </cell>
          <cell r="AW389">
            <v>41660.105080000001</v>
          </cell>
          <cell r="AX389">
            <v>46900</v>
          </cell>
          <cell r="AY389">
            <v>0.12292295195204783</v>
          </cell>
          <cell r="AZ389">
            <v>0.10946695117270797</v>
          </cell>
          <cell r="BA389">
            <v>45900</v>
          </cell>
          <cell r="BB389">
            <v>3</v>
          </cell>
          <cell r="BC389">
            <v>9.8980031867782481E-2</v>
          </cell>
          <cell r="BD389">
            <v>9.0065359694989175E-2</v>
          </cell>
          <cell r="BE389">
            <v>44900</v>
          </cell>
          <cell r="BF389">
            <v>6</v>
          </cell>
          <cell r="BG389">
            <v>7.503711178351713E-2</v>
          </cell>
          <cell r="BH389">
            <v>6.9799554788418788E-2</v>
          </cell>
        </row>
        <row r="390">
          <cell r="B390" t="str">
            <v>8540</v>
          </cell>
          <cell r="C390" t="str">
            <v>7893218002576</v>
          </cell>
          <cell r="D390" t="str">
            <v>VODKA 600ml SMIRNOFF</v>
          </cell>
          <cell r="E390">
            <v>12</v>
          </cell>
          <cell r="F390" t="str">
            <v>BEBIDAS</v>
          </cell>
          <cell r="G390" t="str">
            <v>BEBIDAS</v>
          </cell>
          <cell r="H390" t="str">
            <v>BEBIDAS C/ ALCOHOL</v>
          </cell>
          <cell r="I390" t="str">
            <v>VODKA</v>
          </cell>
          <cell r="J390" t="str">
            <v>NORMALES BV-N</v>
          </cell>
          <cell r="K390" t="str">
            <v>SMIRNOFF</v>
          </cell>
          <cell r="L390">
            <v>161</v>
          </cell>
          <cell r="M390" t="str">
            <v>WINES AND SPIRITS S.A. (161)</v>
          </cell>
          <cell r="N390">
            <v>4</v>
          </cell>
          <cell r="O390">
            <v>12</v>
          </cell>
          <cell r="P390">
            <v>3</v>
          </cell>
          <cell r="Q390">
            <v>4</v>
          </cell>
          <cell r="R390">
            <v>8</v>
          </cell>
          <cell r="S390">
            <v>3</v>
          </cell>
          <cell r="T390">
            <v>30</v>
          </cell>
          <cell r="U390">
            <v>14</v>
          </cell>
          <cell r="V390">
            <v>1</v>
          </cell>
          <cell r="W390">
            <v>2</v>
          </cell>
          <cell r="X390">
            <v>1</v>
          </cell>
          <cell r="Y390">
            <v>1</v>
          </cell>
          <cell r="Z390">
            <v>6</v>
          </cell>
          <cell r="AA390">
            <v>3</v>
          </cell>
          <cell r="AB390">
            <v>2</v>
          </cell>
          <cell r="AC390">
            <v>2</v>
          </cell>
          <cell r="AD390">
            <v>5</v>
          </cell>
          <cell r="AE390">
            <v>12</v>
          </cell>
          <cell r="AF390">
            <v>4</v>
          </cell>
          <cell r="AG390">
            <v>2</v>
          </cell>
          <cell r="AH390">
            <v>0</v>
          </cell>
          <cell r="AI390">
            <v>0</v>
          </cell>
          <cell r="AJ390">
            <v>9</v>
          </cell>
          <cell r="AK390">
            <v>44</v>
          </cell>
          <cell r="AL390">
            <v>30</v>
          </cell>
          <cell r="AM390">
            <v>0</v>
          </cell>
          <cell r="AN390">
            <v>9</v>
          </cell>
          <cell r="AO390">
            <v>12</v>
          </cell>
          <cell r="AP390">
            <v>67.5</v>
          </cell>
          <cell r="AQ390">
            <v>94.285714285714278</v>
          </cell>
          <cell r="AR390">
            <v>900</v>
          </cell>
          <cell r="AS390" t="str">
            <v>Q</v>
          </cell>
          <cell r="AT390">
            <v>135</v>
          </cell>
          <cell r="AU390" t="str">
            <v>SV</v>
          </cell>
          <cell r="AV390">
            <v>27769.000049999999</v>
          </cell>
          <cell r="AW390">
            <v>27619.110199999999</v>
          </cell>
          <cell r="AX390">
            <v>31900</v>
          </cell>
          <cell r="AY390">
            <v>0.14876300704245216</v>
          </cell>
          <cell r="AZ390">
            <v>0.1294984310344828</v>
          </cell>
          <cell r="BA390">
            <v>30900</v>
          </cell>
          <cell r="BB390">
            <v>3</v>
          </cell>
          <cell r="BC390">
            <v>0.11275162751134071</v>
          </cell>
          <cell r="BD390">
            <v>0.10132685922330101</v>
          </cell>
          <cell r="BE390">
            <v>29900</v>
          </cell>
          <cell r="BF390">
            <v>6</v>
          </cell>
          <cell r="BG390">
            <v>7.674024798022927E-2</v>
          </cell>
          <cell r="BH390">
            <v>7.127090133779268E-2</v>
          </cell>
        </row>
        <row r="391">
          <cell r="B391" t="str">
            <v>36035</v>
          </cell>
          <cell r="C391" t="str">
            <v>8716000968906</v>
          </cell>
          <cell r="D391" t="str">
            <v>VODKA 700ml BOLS</v>
          </cell>
          <cell r="E391">
            <v>6</v>
          </cell>
          <cell r="F391" t="str">
            <v>BEBIDAS</v>
          </cell>
          <cell r="G391" t="str">
            <v>BEBIDAS</v>
          </cell>
          <cell r="H391" t="str">
            <v>BEBIDAS C/ ALCOHOL</v>
          </cell>
          <cell r="I391" t="str">
            <v>VODKA</v>
          </cell>
          <cell r="J391" t="str">
            <v>NORMALES BV-N</v>
          </cell>
          <cell r="K391" t="str">
            <v>BOLS</v>
          </cell>
          <cell r="L391">
            <v>57</v>
          </cell>
          <cell r="M391" t="str">
            <v>CASA MODIGA S.A. (57)</v>
          </cell>
          <cell r="N391">
            <v>0</v>
          </cell>
          <cell r="O391">
            <v>0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1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5</v>
          </cell>
          <cell r="AK391">
            <v>6</v>
          </cell>
          <cell r="AL391">
            <v>5</v>
          </cell>
          <cell r="AM391">
            <v>5</v>
          </cell>
          <cell r="AN391">
            <v>6</v>
          </cell>
          <cell r="AO391">
            <v>6</v>
          </cell>
          <cell r="AP391" t="str">
            <v>SV</v>
          </cell>
          <cell r="AQ391" t="str">
            <v>SV</v>
          </cell>
          <cell r="AR391">
            <v>150</v>
          </cell>
          <cell r="AS391" t="str">
            <v>SV</v>
          </cell>
          <cell r="AT391" t="str">
            <v>SV</v>
          </cell>
          <cell r="AU391" t="str">
            <v>SV</v>
          </cell>
          <cell r="AV391">
            <v>43850</v>
          </cell>
          <cell r="AW391">
            <v>43451.726999999999</v>
          </cell>
          <cell r="AX391">
            <v>51900</v>
          </cell>
          <cell r="AY391">
            <v>0.18358038768529084</v>
          </cell>
          <cell r="AZ391">
            <v>0.15510597302504817</v>
          </cell>
          <cell r="BA391">
            <v>49900</v>
          </cell>
          <cell r="BB391">
            <v>3</v>
          </cell>
          <cell r="BC391">
            <v>0.13797035347776521</v>
          </cell>
          <cell r="BD391">
            <v>0.12124248496993988</v>
          </cell>
          <cell r="BE391">
            <v>48900</v>
          </cell>
          <cell r="BF391">
            <v>6</v>
          </cell>
          <cell r="BG391">
            <v>0.11516533637400217</v>
          </cell>
          <cell r="BH391">
            <v>0.1032719836400818</v>
          </cell>
        </row>
        <row r="392">
          <cell r="B392" t="str">
            <v>33430</v>
          </cell>
          <cell r="C392" t="str">
            <v>7312040017010</v>
          </cell>
          <cell r="D392" t="str">
            <v>VODKA BLUE 750ml ABSOLUT</v>
          </cell>
          <cell r="E392">
            <v>12</v>
          </cell>
          <cell r="F392" t="str">
            <v>BEBIDAS</v>
          </cell>
          <cell r="G392" t="str">
            <v>BEBIDAS</v>
          </cell>
          <cell r="H392" t="str">
            <v>BEBIDAS C/ ALCOHOL</v>
          </cell>
          <cell r="I392" t="str">
            <v>VODKA</v>
          </cell>
          <cell r="J392" t="str">
            <v>NORMALES BV-N</v>
          </cell>
          <cell r="K392" t="str">
            <v>ABSOLUT</v>
          </cell>
          <cell r="L392">
            <v>27</v>
          </cell>
          <cell r="M392" t="str">
            <v>A.J. S.A. CALIDAD ANTE TODO (27)</v>
          </cell>
          <cell r="N392">
            <v>2</v>
          </cell>
          <cell r="O392">
            <v>9</v>
          </cell>
          <cell r="P392">
            <v>6</v>
          </cell>
          <cell r="Q392">
            <v>3</v>
          </cell>
          <cell r="R392">
            <v>3</v>
          </cell>
          <cell r="S392">
            <v>0</v>
          </cell>
          <cell r="T392">
            <v>8</v>
          </cell>
          <cell r="U392">
            <v>1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6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1</v>
          </cell>
          <cell r="AG392">
            <v>0</v>
          </cell>
          <cell r="AH392">
            <v>0</v>
          </cell>
          <cell r="AI392">
            <v>0</v>
          </cell>
          <cell r="AJ392">
            <v>13</v>
          </cell>
          <cell r="AK392">
            <v>11</v>
          </cell>
          <cell r="AL392">
            <v>7</v>
          </cell>
          <cell r="AM392">
            <v>8</v>
          </cell>
          <cell r="AN392">
            <v>8</v>
          </cell>
          <cell r="AO392">
            <v>6</v>
          </cell>
          <cell r="AP392">
            <v>130</v>
          </cell>
          <cell r="AQ392">
            <v>330</v>
          </cell>
          <cell r="AR392" t="str">
            <v>SV</v>
          </cell>
          <cell r="AS392" t="str">
            <v>SV</v>
          </cell>
          <cell r="AT392" t="str">
            <v>SV</v>
          </cell>
          <cell r="AU392" t="str">
            <v>SV</v>
          </cell>
          <cell r="AV392">
            <v>79800</v>
          </cell>
          <cell r="AW392">
            <v>77769.617199999993</v>
          </cell>
          <cell r="AX392">
            <v>94900</v>
          </cell>
          <cell r="AY392">
            <v>0.18922305764411029</v>
          </cell>
          <cell r="AZ392">
            <v>0.15911485774499473</v>
          </cell>
          <cell r="BA392">
            <v>92900</v>
          </cell>
          <cell r="BB392">
            <v>3</v>
          </cell>
          <cell r="BC392">
            <v>0.16416040100250617</v>
          </cell>
          <cell r="BD392">
            <v>0.14101184068891282</v>
          </cell>
          <cell r="BE392">
            <v>89900</v>
          </cell>
          <cell r="BF392">
            <v>6</v>
          </cell>
          <cell r="BG392">
            <v>0.12656641604010033</v>
          </cell>
          <cell r="BH392">
            <v>0.11234705228031146</v>
          </cell>
        </row>
        <row r="393">
          <cell r="B393" t="str">
            <v>31748</v>
          </cell>
          <cell r="C393" t="str">
            <v>7790950102093</v>
          </cell>
          <cell r="D393" t="str">
            <v>VODKA 275ml DR LEMON</v>
          </cell>
          <cell r="E393">
            <v>12</v>
          </cell>
          <cell r="F393" t="str">
            <v>BEBIDAS</v>
          </cell>
          <cell r="G393" t="str">
            <v>BEBIDAS</v>
          </cell>
          <cell r="H393" t="str">
            <v>BEBIDAS C/ ALCOHOL</v>
          </cell>
          <cell r="I393" t="str">
            <v>VODKA</v>
          </cell>
          <cell r="J393" t="str">
            <v>NORMALES BV-N</v>
          </cell>
          <cell r="K393" t="str">
            <v>DR.LEMON</v>
          </cell>
          <cell r="L393">
            <v>66</v>
          </cell>
          <cell r="M393" t="str">
            <v>CODISA SA (66)</v>
          </cell>
          <cell r="N393">
            <v>14</v>
          </cell>
          <cell r="O393">
            <v>8</v>
          </cell>
          <cell r="P393">
            <v>32</v>
          </cell>
          <cell r="Q393">
            <v>2</v>
          </cell>
          <cell r="R393">
            <v>15</v>
          </cell>
          <cell r="S393">
            <v>11</v>
          </cell>
          <cell r="T393">
            <v>27</v>
          </cell>
          <cell r="U393">
            <v>25</v>
          </cell>
          <cell r="V393">
            <v>0</v>
          </cell>
          <cell r="W393">
            <v>2</v>
          </cell>
          <cell r="X393">
            <v>2</v>
          </cell>
          <cell r="Y393">
            <v>0</v>
          </cell>
          <cell r="Z393">
            <v>0</v>
          </cell>
          <cell r="AA393">
            <v>1</v>
          </cell>
          <cell r="AB393">
            <v>6</v>
          </cell>
          <cell r="AC393">
            <v>11</v>
          </cell>
          <cell r="AD393">
            <v>4</v>
          </cell>
          <cell r="AE393">
            <v>4</v>
          </cell>
          <cell r="AF393">
            <v>2</v>
          </cell>
          <cell r="AG393">
            <v>1</v>
          </cell>
          <cell r="AH393">
            <v>0</v>
          </cell>
          <cell r="AI393">
            <v>0</v>
          </cell>
          <cell r="AJ393">
            <v>476</v>
          </cell>
          <cell r="AK393">
            <v>137</v>
          </cell>
          <cell r="AL393">
            <v>68</v>
          </cell>
          <cell r="AM393">
            <v>9</v>
          </cell>
          <cell r="AN393">
            <v>18</v>
          </cell>
          <cell r="AO393">
            <v>0</v>
          </cell>
          <cell r="AP393">
            <v>7140</v>
          </cell>
          <cell r="AQ393">
            <v>164.4</v>
          </cell>
          <cell r="AR393" t="str">
            <v>SV</v>
          </cell>
          <cell r="AS393">
            <v>24.545454545454547</v>
          </cell>
          <cell r="AT393">
            <v>540</v>
          </cell>
          <cell r="AU393" t="str">
            <v>Q</v>
          </cell>
          <cell r="AV393">
            <v>6300.0000030000001</v>
          </cell>
          <cell r="AW393">
            <v>5899.99982</v>
          </cell>
          <cell r="AX393">
            <v>7250</v>
          </cell>
          <cell r="AY393">
            <v>0.15079365024565372</v>
          </cell>
          <cell r="AZ393">
            <v>0.13103448234482756</v>
          </cell>
          <cell r="BA393">
            <v>7150</v>
          </cell>
          <cell r="BB393">
            <v>6</v>
          </cell>
          <cell r="BC393">
            <v>0.13492063438019652</v>
          </cell>
          <cell r="BD393">
            <v>0.11888111846153844</v>
          </cell>
          <cell r="BE393">
            <v>6950</v>
          </cell>
          <cell r="BF393">
            <v>12</v>
          </cell>
          <cell r="BG393">
            <v>0.10317460264928191</v>
          </cell>
          <cell r="BH393">
            <v>9.3525179424460411E-2</v>
          </cell>
        </row>
        <row r="394">
          <cell r="B394" t="str">
            <v>34736</v>
          </cell>
          <cell r="C394" t="str">
            <v>07790950102093</v>
          </cell>
          <cell r="D394" t="str">
            <v>VODKA 275ml DR LEMON</v>
          </cell>
          <cell r="E394">
            <v>12</v>
          </cell>
          <cell r="F394" t="str">
            <v>BEBIDAS</v>
          </cell>
          <cell r="G394" t="str">
            <v>BEBIDAS</v>
          </cell>
          <cell r="H394" t="str">
            <v>BEBIDAS C/ ALCOHOL</v>
          </cell>
          <cell r="I394" t="str">
            <v>VODKA</v>
          </cell>
          <cell r="J394" t="str">
            <v>NORMALES BV-N</v>
          </cell>
          <cell r="K394" t="str">
            <v>DR.LEMON</v>
          </cell>
          <cell r="L394">
            <v>66</v>
          </cell>
          <cell r="M394" t="str">
            <v>CODISA SA (66)</v>
          </cell>
          <cell r="N394">
            <v>0</v>
          </cell>
          <cell r="O394">
            <v>0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91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 t="str">
            <v>SV</v>
          </cell>
          <cell r="AQ394" t="str">
            <v>Q</v>
          </cell>
          <cell r="AR394" t="str">
            <v>Q</v>
          </cell>
          <cell r="AS394" t="str">
            <v>Q</v>
          </cell>
          <cell r="AT394" t="str">
            <v>Q</v>
          </cell>
          <cell r="AU394" t="str">
            <v>Q</v>
          </cell>
          <cell r="AV394">
            <v>5899.9999959999996</v>
          </cell>
          <cell r="AW394">
            <v>5899.99982</v>
          </cell>
          <cell r="AX394">
            <v>6750</v>
          </cell>
          <cell r="AY394">
            <v>0.14406779738580866</v>
          </cell>
          <cell r="AZ394">
            <v>0.12592592651851858</v>
          </cell>
          <cell r="BA394">
            <v>6500</v>
          </cell>
          <cell r="BB394">
            <v>6</v>
          </cell>
          <cell r="BC394">
            <v>0.1016949160011491</v>
          </cell>
          <cell r="BD394">
            <v>9.2307692923076987E-2</v>
          </cell>
          <cell r="BE394">
            <v>6250</v>
          </cell>
          <cell r="BF394">
            <v>12</v>
          </cell>
          <cell r="BG394">
            <v>5.932203461648955E-2</v>
          </cell>
          <cell r="BH394">
            <v>5.6000000640000068E-2</v>
          </cell>
        </row>
        <row r="395">
          <cell r="B395" t="str">
            <v>31749</v>
          </cell>
          <cell r="C395" t="str">
            <v>0002058</v>
          </cell>
          <cell r="D395" t="str">
            <v>VODKA LIMON 275ml DR LEMON</v>
          </cell>
          <cell r="E395">
            <v>12</v>
          </cell>
          <cell r="F395" t="str">
            <v>BEBIDAS</v>
          </cell>
          <cell r="G395" t="str">
            <v>BEBIDAS</v>
          </cell>
          <cell r="H395" t="str">
            <v>BEBIDAS C/ ALCOHOL</v>
          </cell>
          <cell r="I395" t="str">
            <v>VODKA</v>
          </cell>
          <cell r="J395" t="str">
            <v>NORMALES BV-N</v>
          </cell>
          <cell r="K395" t="str">
            <v>DR.LEMON</v>
          </cell>
          <cell r="L395">
            <v>66</v>
          </cell>
          <cell r="M395" t="str">
            <v>CODISA SA (66)</v>
          </cell>
          <cell r="N395">
            <v>4</v>
          </cell>
          <cell r="O395">
            <v>0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-60</v>
          </cell>
          <cell r="AK395">
            <v>9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 t="str">
            <v>Q</v>
          </cell>
          <cell r="AQ395" t="str">
            <v>SV</v>
          </cell>
          <cell r="AR395" t="str">
            <v>Q</v>
          </cell>
          <cell r="AS395" t="str">
            <v>Q</v>
          </cell>
          <cell r="AT395" t="str">
            <v>Q</v>
          </cell>
          <cell r="AU395" t="str">
            <v>Q</v>
          </cell>
          <cell r="AV395">
            <v>6300.0000030000001</v>
          </cell>
          <cell r="AW395">
            <v>5899.99982</v>
          </cell>
          <cell r="AX395">
            <v>7250</v>
          </cell>
          <cell r="AY395">
            <v>0.15079365024565372</v>
          </cell>
          <cell r="AZ395">
            <v>0.13103448234482756</v>
          </cell>
          <cell r="BA395">
            <v>7150</v>
          </cell>
          <cell r="BB395">
            <v>6</v>
          </cell>
          <cell r="BC395">
            <v>0.13492063438019652</v>
          </cell>
          <cell r="BD395">
            <v>0.11888111846153844</v>
          </cell>
          <cell r="BE395">
            <v>6950</v>
          </cell>
          <cell r="BF395">
            <v>12</v>
          </cell>
          <cell r="BG395">
            <v>0.10317460264928191</v>
          </cell>
          <cell r="BH395">
            <v>9.3525179424460411E-2</v>
          </cell>
        </row>
        <row r="396">
          <cell r="B396" t="str">
            <v>31750</v>
          </cell>
          <cell r="C396" t="str">
            <v>0002059</v>
          </cell>
          <cell r="D396" t="str">
            <v>VODKA MOJITO 275ml DR LEMON</v>
          </cell>
          <cell r="E396">
            <v>12</v>
          </cell>
          <cell r="F396" t="str">
            <v>BEBIDAS</v>
          </cell>
          <cell r="G396" t="str">
            <v>BEBIDAS</v>
          </cell>
          <cell r="H396" t="str">
            <v>BEBIDAS C/ ALCOHOL</v>
          </cell>
          <cell r="I396" t="str">
            <v>VODKA</v>
          </cell>
          <cell r="J396" t="str">
            <v>NORMALES BV-N</v>
          </cell>
          <cell r="K396" t="str">
            <v>DR.LEMON</v>
          </cell>
          <cell r="L396">
            <v>66</v>
          </cell>
          <cell r="M396" t="str">
            <v>CODISA SA (66)</v>
          </cell>
          <cell r="N396">
            <v>0</v>
          </cell>
          <cell r="O396">
            <v>0</v>
          </cell>
          <cell r="P396">
            <v>0</v>
          </cell>
          <cell r="Q396">
            <v>0</v>
          </cell>
          <cell r="R396">
            <v>7</v>
          </cell>
          <cell r="S396">
            <v>0</v>
          </cell>
          <cell r="T396">
            <v>0</v>
          </cell>
          <cell r="U396">
            <v>0</v>
          </cell>
          <cell r="V396">
            <v>3</v>
          </cell>
          <cell r="W396">
            <v>0</v>
          </cell>
          <cell r="X396">
            <v>0</v>
          </cell>
          <cell r="Y396">
            <v>0</v>
          </cell>
          <cell r="Z396">
            <v>7</v>
          </cell>
          <cell r="AA396">
            <v>1</v>
          </cell>
          <cell r="AB396">
            <v>3</v>
          </cell>
          <cell r="AC396">
            <v>5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-58</v>
          </cell>
          <cell r="AK396">
            <v>0</v>
          </cell>
          <cell r="AL396">
            <v>0</v>
          </cell>
          <cell r="AM396">
            <v>2</v>
          </cell>
          <cell r="AN396">
            <v>0</v>
          </cell>
          <cell r="AO396">
            <v>0</v>
          </cell>
          <cell r="AP396" t="str">
            <v>Q</v>
          </cell>
          <cell r="AQ396" t="str">
            <v>Q</v>
          </cell>
          <cell r="AR396" t="str">
            <v>Q</v>
          </cell>
          <cell r="AS396">
            <v>12</v>
          </cell>
          <cell r="AT396" t="str">
            <v>Q</v>
          </cell>
          <cell r="AU396" t="str">
            <v>Q</v>
          </cell>
          <cell r="AV396">
            <v>6300.0000030000001</v>
          </cell>
          <cell r="AW396">
            <v>5899.99982</v>
          </cell>
          <cell r="AX396">
            <v>7350</v>
          </cell>
          <cell r="AY396">
            <v>0.16666666611111114</v>
          </cell>
          <cell r="AZ396">
            <v>0.14285714244897957</v>
          </cell>
          <cell r="BA396">
            <v>7150</v>
          </cell>
          <cell r="BB396">
            <v>6</v>
          </cell>
          <cell r="BC396">
            <v>0.13492063438019652</v>
          </cell>
          <cell r="BD396">
            <v>0.11888111846153844</v>
          </cell>
          <cell r="BE396">
            <v>6900</v>
          </cell>
          <cell r="BF396">
            <v>12</v>
          </cell>
          <cell r="BG396">
            <v>9.5238094716553201E-2</v>
          </cell>
          <cell r="BH396">
            <v>8.6956521304347806E-2</v>
          </cell>
        </row>
        <row r="397">
          <cell r="B397" t="str">
            <v>8060</v>
          </cell>
          <cell r="C397" t="str">
            <v>7896050240748</v>
          </cell>
          <cell r="D397" t="str">
            <v>VODKA KAMARADA 910ml VELHO BARREIRO</v>
          </cell>
          <cell r="E397">
            <v>6</v>
          </cell>
          <cell r="F397" t="str">
            <v>BEBIDAS</v>
          </cell>
          <cell r="G397" t="str">
            <v>BEBIDAS</v>
          </cell>
          <cell r="H397" t="str">
            <v>BEBIDAS C/ ALCOHOL</v>
          </cell>
          <cell r="I397" t="str">
            <v>VODKA</v>
          </cell>
          <cell r="J397" t="str">
            <v>NORMALES BV-N</v>
          </cell>
          <cell r="K397" t="str">
            <v>VELHO BAREIRO</v>
          </cell>
          <cell r="L397">
            <v>788</v>
          </cell>
          <cell r="M397" t="str">
            <v>TRADING COMPANY S.A. (788)</v>
          </cell>
          <cell r="N397">
            <v>13</v>
          </cell>
          <cell r="O397">
            <v>10</v>
          </cell>
          <cell r="P397">
            <v>9</v>
          </cell>
          <cell r="Q397">
            <v>4</v>
          </cell>
          <cell r="R397">
            <v>8</v>
          </cell>
          <cell r="S397">
            <v>1</v>
          </cell>
          <cell r="T397">
            <v>9</v>
          </cell>
          <cell r="U397">
            <v>6</v>
          </cell>
          <cell r="V397">
            <v>1</v>
          </cell>
          <cell r="W397">
            <v>6</v>
          </cell>
          <cell r="X397">
            <v>3</v>
          </cell>
          <cell r="Y397">
            <v>6</v>
          </cell>
          <cell r="Z397">
            <v>0</v>
          </cell>
          <cell r="AA397">
            <v>6</v>
          </cell>
          <cell r="AB397">
            <v>2</v>
          </cell>
          <cell r="AC397">
            <v>5</v>
          </cell>
          <cell r="AD397">
            <v>1</v>
          </cell>
          <cell r="AE397">
            <v>10</v>
          </cell>
          <cell r="AF397">
            <v>10</v>
          </cell>
          <cell r="AG397">
            <v>17</v>
          </cell>
          <cell r="AH397">
            <v>0</v>
          </cell>
          <cell r="AI397">
            <v>2</v>
          </cell>
          <cell r="AJ397">
            <v>41</v>
          </cell>
          <cell r="AK397">
            <v>37</v>
          </cell>
          <cell r="AL397">
            <v>15</v>
          </cell>
          <cell r="AM397">
            <v>79</v>
          </cell>
          <cell r="AN397">
            <v>85</v>
          </cell>
          <cell r="AO397">
            <v>17</v>
          </cell>
          <cell r="AP397">
            <v>307.5</v>
          </cell>
          <cell r="AQ397">
            <v>185</v>
          </cell>
          <cell r="AR397">
            <v>75</v>
          </cell>
          <cell r="AS397">
            <v>474</v>
          </cell>
          <cell r="AT397">
            <v>150</v>
          </cell>
          <cell r="AU397">
            <v>255</v>
          </cell>
          <cell r="AV397">
            <v>22678</v>
          </cell>
          <cell r="AW397">
            <v>22246.600859999999</v>
          </cell>
          <cell r="AX397">
            <v>27900</v>
          </cell>
          <cell r="AY397">
            <v>0.23026721933151073</v>
          </cell>
          <cell r="AZ397">
            <v>0.18716845878136201</v>
          </cell>
          <cell r="BA397">
            <v>26900</v>
          </cell>
          <cell r="BB397">
            <v>3</v>
          </cell>
          <cell r="BC397">
            <v>0.18617162007231669</v>
          </cell>
          <cell r="BD397">
            <v>0.15695167286245354</v>
          </cell>
          <cell r="BE397">
            <v>24900</v>
          </cell>
          <cell r="BF397">
            <v>6</v>
          </cell>
          <cell r="BG397">
            <v>9.7980421553928831E-2</v>
          </cell>
          <cell r="BH397">
            <v>8.9236947791164659E-2</v>
          </cell>
        </row>
        <row r="398">
          <cell r="B398" t="str">
            <v>22346</v>
          </cell>
          <cell r="C398" t="str">
            <v>5902573007002</v>
          </cell>
          <cell r="D398" t="str">
            <v>PACK VODKA AMUNDSEN + COCTELERA ACERO INOX</v>
          </cell>
          <cell r="E398">
            <v>1</v>
          </cell>
          <cell r="F398" t="str">
            <v>BEBIDAS</v>
          </cell>
          <cell r="G398" t="str">
            <v>BEBIDAS</v>
          </cell>
          <cell r="H398" t="str">
            <v>BEBIDAS C/ ALCOHOL</v>
          </cell>
          <cell r="I398" t="str">
            <v>VODKA</v>
          </cell>
          <cell r="J398" t="str">
            <v>NORMALES BV-N</v>
          </cell>
          <cell r="K398" t="str">
            <v>AMUNDSEN</v>
          </cell>
          <cell r="L398">
            <v>114</v>
          </cell>
          <cell r="M398" t="str">
            <v>APOLO IMPORT S.A. 2 - TRENTINO (114)</v>
          </cell>
          <cell r="N398">
            <v>0</v>
          </cell>
          <cell r="O398">
            <v>0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5</v>
          </cell>
          <cell r="AK398">
            <v>5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 t="str">
            <v>SV</v>
          </cell>
          <cell r="AQ398" t="str">
            <v>SV</v>
          </cell>
          <cell r="AR398" t="str">
            <v>Q</v>
          </cell>
          <cell r="AS398" t="str">
            <v>Q</v>
          </cell>
          <cell r="AT398" t="str">
            <v>Q</v>
          </cell>
          <cell r="AU398" t="str">
            <v>Q</v>
          </cell>
          <cell r="AV398">
            <v>148220.00000500001</v>
          </cell>
          <cell r="AW398">
            <v>148220.00005999999</v>
          </cell>
          <cell r="AX398">
            <v>174900</v>
          </cell>
          <cell r="AY398">
            <v>0.18000269865132901</v>
          </cell>
          <cell r="AZ398">
            <v>0.15254431100628926</v>
          </cell>
          <cell r="BC398">
            <v>-1</v>
          </cell>
          <cell r="BD398">
            <v>0</v>
          </cell>
          <cell r="BG398">
            <v>-1</v>
          </cell>
          <cell r="BH398">
            <v>0</v>
          </cell>
        </row>
        <row r="399">
          <cell r="B399" t="str">
            <v>12526</v>
          </cell>
          <cell r="C399" t="str">
            <v>5902573007910</v>
          </cell>
          <cell r="D399" t="str">
            <v>VODKA 1Lts AMUNDSEN</v>
          </cell>
          <cell r="E399">
            <v>6</v>
          </cell>
          <cell r="F399" t="str">
            <v>BEBIDAS</v>
          </cell>
          <cell r="G399" t="str">
            <v>BEBIDAS</v>
          </cell>
          <cell r="H399" t="str">
            <v>BEBIDAS C/ ALCOHOL</v>
          </cell>
          <cell r="I399" t="str">
            <v>VODKA</v>
          </cell>
          <cell r="J399" t="str">
            <v>NORMALES BV-N</v>
          </cell>
          <cell r="K399" t="str">
            <v>AMUNDSEN</v>
          </cell>
          <cell r="L399">
            <v>114</v>
          </cell>
          <cell r="M399" t="str">
            <v>APOLO IMPORT S.A. 2 - TRENTINO (114)</v>
          </cell>
          <cell r="N399">
            <v>0</v>
          </cell>
          <cell r="O399">
            <v>0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0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11</v>
          </cell>
          <cell r="AK399">
            <v>9</v>
          </cell>
          <cell r="AL399">
            <v>6</v>
          </cell>
          <cell r="AM399">
            <v>8</v>
          </cell>
          <cell r="AN399">
            <v>5</v>
          </cell>
          <cell r="AO399">
            <v>6</v>
          </cell>
          <cell r="AP399" t="str">
            <v>SV</v>
          </cell>
          <cell r="AQ399" t="str">
            <v>SV</v>
          </cell>
          <cell r="AR399" t="str">
            <v>SV</v>
          </cell>
          <cell r="AS399" t="str">
            <v>SV</v>
          </cell>
          <cell r="AT399" t="str">
            <v>SV</v>
          </cell>
          <cell r="AU399" t="str">
            <v>SV</v>
          </cell>
          <cell r="AV399">
            <v>135500.00002000001</v>
          </cell>
          <cell r="AW399">
            <v>118179.05495000001</v>
          </cell>
          <cell r="AX399">
            <v>159900</v>
          </cell>
          <cell r="AY399">
            <v>0.18007380056382671</v>
          </cell>
          <cell r="AZ399">
            <v>0.15259537198248901</v>
          </cell>
          <cell r="BA399">
            <v>149900</v>
          </cell>
          <cell r="BB399">
            <v>3</v>
          </cell>
          <cell r="BC399">
            <v>0.10627306256733982</v>
          </cell>
          <cell r="BD399">
            <v>9.6064042561707766E-2</v>
          </cell>
          <cell r="BE399">
            <v>0</v>
          </cell>
          <cell r="BF399">
            <v>0</v>
          </cell>
          <cell r="BG399">
            <v>-1</v>
          </cell>
          <cell r="BH399">
            <v>0</v>
          </cell>
        </row>
        <row r="400">
          <cell r="B400" t="str">
            <v>12528</v>
          </cell>
          <cell r="C400" t="str">
            <v>8000440112365</v>
          </cell>
          <cell r="D400" t="str">
            <v>VODKA 1Lts KEGLEVICH</v>
          </cell>
          <cell r="E400">
            <v>6</v>
          </cell>
          <cell r="F400" t="str">
            <v>BEBIDAS</v>
          </cell>
          <cell r="G400" t="str">
            <v>BEBIDAS</v>
          </cell>
          <cell r="H400" t="str">
            <v>BEBIDAS C/ ALCOHOL</v>
          </cell>
          <cell r="I400" t="str">
            <v>VODKA</v>
          </cell>
          <cell r="J400" t="str">
            <v>NORMALES BV-N</v>
          </cell>
          <cell r="K400" t="str">
            <v>KEGLEVICH</v>
          </cell>
          <cell r="L400">
            <v>114</v>
          </cell>
          <cell r="M400" t="str">
            <v>APOLO IMPORT S.A. 2 - TRENTINO (114)</v>
          </cell>
          <cell r="N400">
            <v>0</v>
          </cell>
          <cell r="O400">
            <v>0</v>
          </cell>
          <cell r="P400">
            <v>0</v>
          </cell>
          <cell r="Q400">
            <v>0</v>
          </cell>
          <cell r="R400">
            <v>1</v>
          </cell>
          <cell r="S400">
            <v>1</v>
          </cell>
          <cell r="T400">
            <v>1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33</v>
          </cell>
          <cell r="AK400">
            <v>39</v>
          </cell>
          <cell r="AL400">
            <v>63</v>
          </cell>
          <cell r="AM400">
            <v>36</v>
          </cell>
          <cell r="AN400">
            <v>34</v>
          </cell>
          <cell r="AO400">
            <v>12</v>
          </cell>
          <cell r="AP400" t="str">
            <v>SV</v>
          </cell>
          <cell r="AQ400" t="str">
            <v>SV</v>
          </cell>
          <cell r="AR400" t="str">
            <v>SV</v>
          </cell>
          <cell r="AS400" t="str">
            <v>SV</v>
          </cell>
          <cell r="AT400" t="str">
            <v>SV</v>
          </cell>
          <cell r="AU400" t="str">
            <v>SV</v>
          </cell>
          <cell r="AV400">
            <v>59225.000010000003</v>
          </cell>
          <cell r="AW400">
            <v>50086.013339999998</v>
          </cell>
          <cell r="AX400">
            <v>69900</v>
          </cell>
          <cell r="AY400">
            <v>0.18024482884250825</v>
          </cell>
          <cell r="AZ400">
            <v>0.15271816866952784</v>
          </cell>
          <cell r="BA400">
            <v>65900</v>
          </cell>
          <cell r="BB400">
            <v>3</v>
          </cell>
          <cell r="BC400">
            <v>0.11270578284293697</v>
          </cell>
          <cell r="BD400">
            <v>0.10128983292867977</v>
          </cell>
          <cell r="BE400">
            <v>0</v>
          </cell>
          <cell r="BF400">
            <v>0</v>
          </cell>
          <cell r="BG400">
            <v>-1</v>
          </cell>
          <cell r="BH400">
            <v>0</v>
          </cell>
        </row>
        <row r="401">
          <cell r="B401" t="str">
            <v>36683</v>
          </cell>
          <cell r="C401" t="str">
            <v>7898080662330</v>
          </cell>
          <cell r="D401" t="str">
            <v>VODKA 900ml INTENCION</v>
          </cell>
          <cell r="E401">
            <v>6</v>
          </cell>
          <cell r="F401" t="str">
            <v>BEBIDAS</v>
          </cell>
          <cell r="G401" t="str">
            <v>BEBIDAS</v>
          </cell>
          <cell r="H401" t="str">
            <v>BEBIDAS C/ ALCOHOL</v>
          </cell>
          <cell r="I401" t="str">
            <v>VODKA</v>
          </cell>
          <cell r="J401" t="str">
            <v>NORMALES BV-N</v>
          </cell>
          <cell r="K401" t="str">
            <v>INTENCION</v>
          </cell>
          <cell r="L401">
            <v>428</v>
          </cell>
          <cell r="M401" t="str">
            <v>BRUMADO S.A. (428)</v>
          </cell>
          <cell r="N401">
            <v>4</v>
          </cell>
          <cell r="O401">
            <v>1</v>
          </cell>
          <cell r="P401">
            <v>0</v>
          </cell>
          <cell r="Q401">
            <v>1</v>
          </cell>
          <cell r="R401">
            <v>3</v>
          </cell>
          <cell r="S401">
            <v>13</v>
          </cell>
          <cell r="T401">
            <v>11</v>
          </cell>
          <cell r="U401">
            <v>10</v>
          </cell>
          <cell r="V401">
            <v>6</v>
          </cell>
          <cell r="W401">
            <v>7</v>
          </cell>
          <cell r="X401">
            <v>4</v>
          </cell>
          <cell r="Y401">
            <v>3</v>
          </cell>
          <cell r="Z401">
            <v>5</v>
          </cell>
          <cell r="AA401">
            <v>4</v>
          </cell>
          <cell r="AB401">
            <v>3</v>
          </cell>
          <cell r="AC401">
            <v>10</v>
          </cell>
          <cell r="AD401">
            <v>5</v>
          </cell>
          <cell r="AE401">
            <v>5</v>
          </cell>
          <cell r="AF401">
            <v>8</v>
          </cell>
          <cell r="AG401">
            <v>8</v>
          </cell>
          <cell r="AH401">
            <v>0</v>
          </cell>
          <cell r="AI401">
            <v>1</v>
          </cell>
          <cell r="AJ401">
            <v>4</v>
          </cell>
          <cell r="AK401">
            <v>13</v>
          </cell>
          <cell r="AL401">
            <v>7</v>
          </cell>
          <cell r="AM401">
            <v>0</v>
          </cell>
          <cell r="AN401">
            <v>10</v>
          </cell>
          <cell r="AO401">
            <v>6</v>
          </cell>
          <cell r="AP401">
            <v>120</v>
          </cell>
          <cell r="AQ401">
            <v>39</v>
          </cell>
          <cell r="AR401">
            <v>70</v>
          </cell>
          <cell r="AS401" t="str">
            <v>Q</v>
          </cell>
          <cell r="AT401">
            <v>37.5</v>
          </cell>
          <cell r="AU401">
            <v>180</v>
          </cell>
          <cell r="AV401">
            <v>19583.000029999999</v>
          </cell>
          <cell r="AW401">
            <v>19582.999260000001</v>
          </cell>
          <cell r="AX401">
            <v>22900</v>
          </cell>
          <cell r="AY401">
            <v>0.16938160470400621</v>
          </cell>
          <cell r="AZ401">
            <v>0.14484716026200878</v>
          </cell>
          <cell r="BA401">
            <v>22500</v>
          </cell>
          <cell r="BB401">
            <v>3</v>
          </cell>
          <cell r="BC401">
            <v>0.14895572514585753</v>
          </cell>
          <cell r="BD401">
            <v>0.12964444311111115</v>
          </cell>
          <cell r="BE401">
            <v>21900</v>
          </cell>
          <cell r="BF401">
            <v>6</v>
          </cell>
          <cell r="BG401">
            <v>0.11831690580863463</v>
          </cell>
          <cell r="BH401">
            <v>0.10579908538812789</v>
          </cell>
        </row>
        <row r="402">
          <cell r="B402" t="str">
            <v>38826</v>
          </cell>
          <cell r="C402" t="str">
            <v>7896022670009</v>
          </cell>
          <cell r="D402" t="str">
            <v>VODKA KOVAK 1Lts THOQUINO</v>
          </cell>
          <cell r="E402">
            <v>12</v>
          </cell>
          <cell r="F402" t="str">
            <v>BEBIDAS</v>
          </cell>
          <cell r="G402" t="str">
            <v>BEBIDAS</v>
          </cell>
          <cell r="H402" t="str">
            <v>BEBIDAS C/ ALCOHOL</v>
          </cell>
          <cell r="I402" t="str">
            <v>VODKA</v>
          </cell>
          <cell r="J402" t="str">
            <v>NORMALES BV-N</v>
          </cell>
          <cell r="K402" t="str">
            <v>THOQUINO</v>
          </cell>
          <cell r="L402">
            <v>114</v>
          </cell>
          <cell r="M402" t="str">
            <v>APOLO IMPORT S.A. 2 - TRENTINO (114)</v>
          </cell>
          <cell r="N402">
            <v>0</v>
          </cell>
          <cell r="O402">
            <v>0</v>
          </cell>
          <cell r="P402">
            <v>0</v>
          </cell>
          <cell r="Q402">
            <v>1</v>
          </cell>
          <cell r="R402">
            <v>2</v>
          </cell>
          <cell r="S402">
            <v>10</v>
          </cell>
          <cell r="T402">
            <v>3</v>
          </cell>
          <cell r="U402">
            <v>8</v>
          </cell>
          <cell r="V402">
            <v>1</v>
          </cell>
          <cell r="W402">
            <v>0</v>
          </cell>
          <cell r="X402">
            <v>0</v>
          </cell>
          <cell r="Y402">
            <v>1</v>
          </cell>
          <cell r="Z402">
            <v>0</v>
          </cell>
          <cell r="AA402">
            <v>1</v>
          </cell>
          <cell r="AB402">
            <v>0</v>
          </cell>
          <cell r="AC402">
            <v>2</v>
          </cell>
          <cell r="AD402">
            <v>0</v>
          </cell>
          <cell r="AE402">
            <v>0</v>
          </cell>
          <cell r="AF402">
            <v>1</v>
          </cell>
          <cell r="AG402">
            <v>1</v>
          </cell>
          <cell r="AH402">
            <v>0</v>
          </cell>
          <cell r="AI402">
            <v>0</v>
          </cell>
          <cell r="AJ402">
            <v>14</v>
          </cell>
          <cell r="AK402">
            <v>1</v>
          </cell>
          <cell r="AL402">
            <v>10</v>
          </cell>
          <cell r="AM402">
            <v>15</v>
          </cell>
          <cell r="AN402">
            <v>8</v>
          </cell>
          <cell r="AO402">
            <v>54</v>
          </cell>
          <cell r="AP402">
            <v>420</v>
          </cell>
          <cell r="AQ402">
            <v>3.75</v>
          </cell>
          <cell r="AR402">
            <v>300</v>
          </cell>
          <cell r="AS402">
            <v>225</v>
          </cell>
          <cell r="AT402">
            <v>240</v>
          </cell>
          <cell r="AU402" t="str">
            <v>SV</v>
          </cell>
          <cell r="AV402">
            <v>36439.999969999997</v>
          </cell>
          <cell r="AW402">
            <v>36439.999860000004</v>
          </cell>
          <cell r="AX402">
            <v>41900</v>
          </cell>
          <cell r="AY402">
            <v>0.14983534672050114</v>
          </cell>
          <cell r="AZ402">
            <v>0.13031026324582345</v>
          </cell>
          <cell r="BA402">
            <v>39900</v>
          </cell>
          <cell r="BB402">
            <v>3</v>
          </cell>
          <cell r="BC402">
            <v>9.4950604633603719E-2</v>
          </cell>
          <cell r="BD402">
            <v>8.6716792731829639E-2</v>
          </cell>
          <cell r="BE402">
            <v>0</v>
          </cell>
          <cell r="BF402">
            <v>0</v>
          </cell>
          <cell r="BG402">
            <v>-1</v>
          </cell>
          <cell r="BH402">
            <v>0</v>
          </cell>
        </row>
        <row r="403">
          <cell r="B403" t="str">
            <v>38831</v>
          </cell>
          <cell r="C403" t="str">
            <v>7896022610029</v>
          </cell>
          <cell r="D403" t="str">
            <v>VODKA KRAKOVIA 970ml THOQUINO</v>
          </cell>
          <cell r="E403">
            <v>6</v>
          </cell>
          <cell r="F403" t="str">
            <v>BEBIDAS</v>
          </cell>
          <cell r="G403" t="str">
            <v>BEBIDAS</v>
          </cell>
          <cell r="H403" t="str">
            <v>BEBIDAS C/ ALCOHOL</v>
          </cell>
          <cell r="I403" t="str">
            <v>VODKA</v>
          </cell>
          <cell r="J403" t="str">
            <v>NORMALES BV-N</v>
          </cell>
          <cell r="K403" t="str">
            <v>THOQUINO</v>
          </cell>
          <cell r="L403">
            <v>114</v>
          </cell>
          <cell r="M403" t="str">
            <v>APOLO IMPORT S.A. 2 - TRENTINO (114)</v>
          </cell>
          <cell r="N403">
            <v>2</v>
          </cell>
          <cell r="O403">
            <v>3</v>
          </cell>
          <cell r="P403">
            <v>2</v>
          </cell>
          <cell r="Q403">
            <v>5</v>
          </cell>
          <cell r="R403">
            <v>3</v>
          </cell>
          <cell r="S403">
            <v>8</v>
          </cell>
          <cell r="T403">
            <v>6</v>
          </cell>
          <cell r="U403">
            <v>4</v>
          </cell>
          <cell r="V403">
            <v>2</v>
          </cell>
          <cell r="W403">
            <v>0</v>
          </cell>
          <cell r="X403">
            <v>2</v>
          </cell>
          <cell r="Y403">
            <v>2</v>
          </cell>
          <cell r="Z403">
            <v>1</v>
          </cell>
          <cell r="AA403">
            <v>4</v>
          </cell>
          <cell r="AB403">
            <v>0</v>
          </cell>
          <cell r="AC403">
            <v>0</v>
          </cell>
          <cell r="AD403">
            <v>3</v>
          </cell>
          <cell r="AE403">
            <v>1</v>
          </cell>
          <cell r="AF403">
            <v>0</v>
          </cell>
          <cell r="AG403">
            <v>3</v>
          </cell>
          <cell r="AH403">
            <v>0</v>
          </cell>
          <cell r="AI403">
            <v>1</v>
          </cell>
          <cell r="AJ403">
            <v>6</v>
          </cell>
          <cell r="AK403">
            <v>27</v>
          </cell>
          <cell r="AL403">
            <v>4</v>
          </cell>
          <cell r="AM403">
            <v>20</v>
          </cell>
          <cell r="AN403">
            <v>6</v>
          </cell>
          <cell r="AO403">
            <v>12</v>
          </cell>
          <cell r="AP403">
            <v>36</v>
          </cell>
          <cell r="AQ403">
            <v>202.5</v>
          </cell>
          <cell r="AR403">
            <v>60</v>
          </cell>
          <cell r="AS403" t="str">
            <v>SV</v>
          </cell>
          <cell r="AT403">
            <v>60</v>
          </cell>
          <cell r="AU403">
            <v>360</v>
          </cell>
          <cell r="AV403">
            <v>17309.999960000001</v>
          </cell>
          <cell r="AW403">
            <v>17309.999629999998</v>
          </cell>
          <cell r="AX403">
            <v>19900</v>
          </cell>
          <cell r="AY403">
            <v>0.14962449716839843</v>
          </cell>
          <cell r="AZ403">
            <v>0.13015075577889443</v>
          </cell>
          <cell r="BA403">
            <v>19500</v>
          </cell>
          <cell r="BB403">
            <v>3</v>
          </cell>
          <cell r="BC403">
            <v>0.12651646707456132</v>
          </cell>
          <cell r="BD403">
            <v>0.11230769435897431</v>
          </cell>
          <cell r="BE403">
            <v>0</v>
          </cell>
          <cell r="BF403">
            <v>0</v>
          </cell>
          <cell r="BG403">
            <v>-1</v>
          </cell>
          <cell r="BH403">
            <v>0</v>
          </cell>
        </row>
        <row r="404">
          <cell r="B404" t="str">
            <v>22714</v>
          </cell>
          <cell r="C404" t="str">
            <v>7893218003573</v>
          </cell>
          <cell r="D404" t="str">
            <v>VODKA ICE Bot 275ml 6un SMIRNOFF</v>
          </cell>
          <cell r="E404">
            <v>1</v>
          </cell>
          <cell r="F404" t="str">
            <v>BEBIDAS</v>
          </cell>
          <cell r="G404" t="str">
            <v>BEBIDAS</v>
          </cell>
          <cell r="H404" t="str">
            <v>BEBIDAS C/ ALCOHOL</v>
          </cell>
          <cell r="I404" t="str">
            <v>VODKA</v>
          </cell>
          <cell r="J404" t="str">
            <v>READY TO DRINK V</v>
          </cell>
          <cell r="K404" t="str">
            <v>SMIRNOFF</v>
          </cell>
          <cell r="L404">
            <v>161</v>
          </cell>
          <cell r="M404" t="str">
            <v>WINES AND SPIRITS S.A. (161)</v>
          </cell>
          <cell r="N404">
            <v>0</v>
          </cell>
          <cell r="O404">
            <v>0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 t="str">
            <v>Q</v>
          </cell>
          <cell r="AQ404" t="str">
            <v>Q</v>
          </cell>
          <cell r="AR404" t="str">
            <v>Q</v>
          </cell>
          <cell r="AS404" t="str">
            <v>Q</v>
          </cell>
          <cell r="AT404" t="str">
            <v>Q</v>
          </cell>
          <cell r="AU404" t="str">
            <v>Q</v>
          </cell>
          <cell r="AV404">
            <v>40667.999999</v>
          </cell>
          <cell r="AW404">
            <v>40533.201059999999</v>
          </cell>
          <cell r="AX404">
            <v>43900</v>
          </cell>
          <cell r="AY404">
            <v>7.9472804196898617E-2</v>
          </cell>
          <cell r="AZ404">
            <v>7.3621867904328023E-2</v>
          </cell>
          <cell r="BA404">
            <v>0</v>
          </cell>
          <cell r="BB404">
            <v>0</v>
          </cell>
          <cell r="BC404">
            <v>-1</v>
          </cell>
          <cell r="BD404">
            <v>0</v>
          </cell>
          <cell r="BE404">
            <v>0</v>
          </cell>
          <cell r="BF404">
            <v>0</v>
          </cell>
          <cell r="BG404">
            <v>-1</v>
          </cell>
          <cell r="BH404">
            <v>0</v>
          </cell>
        </row>
        <row r="405">
          <cell r="B405" t="str">
            <v>8544</v>
          </cell>
          <cell r="C405" t="str">
            <v>7893218003603</v>
          </cell>
          <cell r="D405" t="str">
            <v>VODKA ICE Bot 275ml SMIRNOFF</v>
          </cell>
          <cell r="E405">
            <v>24</v>
          </cell>
          <cell r="F405" t="str">
            <v>BEBIDAS</v>
          </cell>
          <cell r="G405" t="str">
            <v>BEBIDAS</v>
          </cell>
          <cell r="H405" t="str">
            <v>BEBIDAS C/ ALCOHOL</v>
          </cell>
          <cell r="I405" t="str">
            <v>VODKA</v>
          </cell>
          <cell r="J405" t="str">
            <v>READY TO DRINK V</v>
          </cell>
          <cell r="K405" t="str">
            <v>SMIRNOFF</v>
          </cell>
          <cell r="L405">
            <v>161</v>
          </cell>
          <cell r="M405" t="str">
            <v>WINES AND SPIRITS S.A. (161)</v>
          </cell>
          <cell r="N405">
            <v>172</v>
          </cell>
          <cell r="O405">
            <v>239</v>
          </cell>
          <cell r="P405">
            <v>266</v>
          </cell>
          <cell r="Q405">
            <v>274</v>
          </cell>
          <cell r="R405">
            <v>348</v>
          </cell>
          <cell r="S405">
            <v>374</v>
          </cell>
          <cell r="T405">
            <v>190</v>
          </cell>
          <cell r="U405">
            <v>157</v>
          </cell>
          <cell r="V405">
            <v>67</v>
          </cell>
          <cell r="W405">
            <v>187</v>
          </cell>
          <cell r="X405">
            <v>108</v>
          </cell>
          <cell r="Y405">
            <v>146</v>
          </cell>
          <cell r="Z405">
            <v>204</v>
          </cell>
          <cell r="AA405">
            <v>176</v>
          </cell>
          <cell r="AB405">
            <v>90</v>
          </cell>
          <cell r="AC405">
            <v>67</v>
          </cell>
          <cell r="AD405">
            <v>186</v>
          </cell>
          <cell r="AE405">
            <v>140</v>
          </cell>
          <cell r="AF405">
            <v>60</v>
          </cell>
          <cell r="AG405">
            <v>125</v>
          </cell>
          <cell r="AH405">
            <v>6</v>
          </cell>
          <cell r="AI405">
            <v>14</v>
          </cell>
          <cell r="AJ405">
            <v>311</v>
          </cell>
          <cell r="AK405">
            <v>301</v>
          </cell>
          <cell r="AL405">
            <v>232</v>
          </cell>
          <cell r="AM405">
            <v>33</v>
          </cell>
          <cell r="AN405">
            <v>67</v>
          </cell>
          <cell r="AO405">
            <v>318</v>
          </cell>
          <cell r="AP405">
            <v>34.051094890510946</v>
          </cell>
          <cell r="AQ405">
            <v>57.515923566878982</v>
          </cell>
          <cell r="AR405">
            <v>47.671232876712324</v>
          </cell>
          <cell r="AS405">
            <v>14.776119402985074</v>
          </cell>
          <cell r="AT405">
            <v>16.080000000000002</v>
          </cell>
          <cell r="AU405">
            <v>681.42857142857144</v>
          </cell>
          <cell r="AV405">
            <v>6778.0000200000004</v>
          </cell>
          <cell r="AW405">
            <v>6755.5335100000002</v>
          </cell>
          <cell r="AX405">
            <v>7500</v>
          </cell>
          <cell r="AY405">
            <v>0.10652109440389168</v>
          </cell>
          <cell r="AZ405">
            <v>9.6266663999999946E-2</v>
          </cell>
          <cell r="BA405">
            <v>0</v>
          </cell>
          <cell r="BB405">
            <v>0</v>
          </cell>
          <cell r="BC405">
            <v>-1</v>
          </cell>
          <cell r="BD405">
            <v>0</v>
          </cell>
          <cell r="BE405">
            <v>0</v>
          </cell>
          <cell r="BF405">
            <v>0</v>
          </cell>
          <cell r="BG405">
            <v>-1</v>
          </cell>
          <cell r="BH405">
            <v>0</v>
          </cell>
        </row>
        <row r="406">
          <cell r="B406" t="str">
            <v>11870</v>
          </cell>
          <cell r="C406" t="str">
            <v>7893218003580</v>
          </cell>
          <cell r="D406" t="str">
            <v>VODKA ICE Lata 269ml 8un SMIRNOFF</v>
          </cell>
          <cell r="E406">
            <v>1</v>
          </cell>
          <cell r="F406" t="str">
            <v>BEBIDAS</v>
          </cell>
          <cell r="G406" t="str">
            <v>BEBIDAS</v>
          </cell>
          <cell r="H406" t="str">
            <v>BEBIDAS C/ ALCOHOL</v>
          </cell>
          <cell r="I406" t="str">
            <v>VODKA</v>
          </cell>
          <cell r="J406" t="str">
            <v>READY TO DRINK V</v>
          </cell>
          <cell r="K406" t="str">
            <v>SMIRNOFF</v>
          </cell>
          <cell r="L406">
            <v>161</v>
          </cell>
          <cell r="M406" t="str">
            <v>WINES AND SPIRITS S.A. (161)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 t="str">
            <v>Q</v>
          </cell>
          <cell r="AQ406" t="str">
            <v>Q</v>
          </cell>
          <cell r="AR406" t="str">
            <v>Q</v>
          </cell>
          <cell r="AS406" t="str">
            <v>Q</v>
          </cell>
          <cell r="AT406" t="str">
            <v>Q</v>
          </cell>
          <cell r="AU406" t="str">
            <v>Q</v>
          </cell>
          <cell r="AV406">
            <v>47848.000002000001</v>
          </cell>
          <cell r="AW406">
            <v>47425.905120000003</v>
          </cell>
          <cell r="AX406">
            <v>51900</v>
          </cell>
          <cell r="AY406">
            <v>8.4684835266481961E-2</v>
          </cell>
          <cell r="AZ406">
            <v>7.8073217687861254E-2</v>
          </cell>
          <cell r="BA406">
            <v>0</v>
          </cell>
          <cell r="BB406">
            <v>0</v>
          </cell>
          <cell r="BC406">
            <v>-1</v>
          </cell>
          <cell r="BD406">
            <v>0</v>
          </cell>
          <cell r="BE406">
            <v>0</v>
          </cell>
          <cell r="BF406">
            <v>0</v>
          </cell>
          <cell r="BG406">
            <v>-1</v>
          </cell>
          <cell r="BH406">
            <v>0</v>
          </cell>
        </row>
        <row r="407">
          <cell r="B407" t="str">
            <v>8543</v>
          </cell>
          <cell r="C407" t="str">
            <v>7893218003610</v>
          </cell>
          <cell r="D407" t="str">
            <v>VODKA ICE Lata 269ml SMIRNOFF</v>
          </cell>
          <cell r="E407">
            <v>24</v>
          </cell>
          <cell r="F407" t="str">
            <v>BEBIDAS</v>
          </cell>
          <cell r="G407" t="str">
            <v>BEBIDAS</v>
          </cell>
          <cell r="H407" t="str">
            <v>BEBIDAS C/ ALCOHOL</v>
          </cell>
          <cell r="I407" t="str">
            <v>VODKA</v>
          </cell>
          <cell r="J407" t="str">
            <v>READY TO DRINK V</v>
          </cell>
          <cell r="K407" t="str">
            <v>SMIRNOFF</v>
          </cell>
          <cell r="L407">
            <v>161</v>
          </cell>
          <cell r="M407" t="str">
            <v>WINES AND SPIRITS S.A. (161)</v>
          </cell>
          <cell r="N407">
            <v>399</v>
          </cell>
          <cell r="O407">
            <v>383</v>
          </cell>
          <cell r="P407">
            <v>129</v>
          </cell>
          <cell r="Q407">
            <v>178</v>
          </cell>
          <cell r="R407">
            <v>679</v>
          </cell>
          <cell r="S407">
            <v>703</v>
          </cell>
          <cell r="T407">
            <v>463</v>
          </cell>
          <cell r="U407">
            <v>448</v>
          </cell>
          <cell r="V407">
            <v>324</v>
          </cell>
          <cell r="W407">
            <v>211</v>
          </cell>
          <cell r="X407">
            <v>96</v>
          </cell>
          <cell r="Y407">
            <v>157</v>
          </cell>
          <cell r="Z407">
            <v>434</v>
          </cell>
          <cell r="AA407">
            <v>320</v>
          </cell>
          <cell r="AB407">
            <v>155</v>
          </cell>
          <cell r="AC407">
            <v>194</v>
          </cell>
          <cell r="AD407">
            <v>465</v>
          </cell>
          <cell r="AE407">
            <v>526</v>
          </cell>
          <cell r="AF407">
            <v>400</v>
          </cell>
          <cell r="AG407">
            <v>427</v>
          </cell>
          <cell r="AH407">
            <v>0</v>
          </cell>
          <cell r="AI407">
            <v>24</v>
          </cell>
          <cell r="AJ407">
            <v>366</v>
          </cell>
          <cell r="AK407">
            <v>641</v>
          </cell>
          <cell r="AL407">
            <v>116</v>
          </cell>
          <cell r="AM407">
            <v>398</v>
          </cell>
          <cell r="AN407">
            <v>520</v>
          </cell>
          <cell r="AO407">
            <v>543</v>
          </cell>
          <cell r="AP407">
            <v>61.685393258426963</v>
          </cell>
          <cell r="AQ407">
            <v>42.924107142857139</v>
          </cell>
          <cell r="AR407">
            <v>22.165605095541398</v>
          </cell>
          <cell r="AS407">
            <v>61.546391752577314</v>
          </cell>
          <cell r="AT407">
            <v>36.533957845433257</v>
          </cell>
          <cell r="AU407">
            <v>678.75</v>
          </cell>
          <cell r="AV407">
            <v>5980.9999699999998</v>
          </cell>
          <cell r="AW407">
            <v>5928.2381400000004</v>
          </cell>
          <cell r="AX407">
            <v>6550</v>
          </cell>
          <cell r="AY407">
            <v>9.5134598370512968E-2</v>
          </cell>
          <cell r="AZ407">
            <v>8.6870233587786283E-2</v>
          </cell>
          <cell r="BA407">
            <v>0</v>
          </cell>
          <cell r="BB407">
            <v>0</v>
          </cell>
          <cell r="BC407">
            <v>-1</v>
          </cell>
          <cell r="BD407">
            <v>0</v>
          </cell>
          <cell r="BE407">
            <v>0</v>
          </cell>
          <cell r="BF407">
            <v>0</v>
          </cell>
          <cell r="BG407">
            <v>-1</v>
          </cell>
          <cell r="BH407">
            <v>0</v>
          </cell>
        </row>
        <row r="408">
          <cell r="B408" t="str">
            <v>36867</v>
          </cell>
          <cell r="C408" t="str">
            <v>7896008113131</v>
          </cell>
          <cell r="D408" t="str">
            <v>VODKA ORIGINAL 269ml CONTINI ICE</v>
          </cell>
          <cell r="E408">
            <v>6</v>
          </cell>
          <cell r="F408" t="str">
            <v>BEBIDAS</v>
          </cell>
          <cell r="G408" t="str">
            <v>BEBIDAS</v>
          </cell>
          <cell r="H408" t="str">
            <v>BEBIDAS C/ ALCOHOL</v>
          </cell>
          <cell r="I408" t="str">
            <v>VODKA</v>
          </cell>
          <cell r="J408" t="str">
            <v>READY TO DRINK V</v>
          </cell>
          <cell r="K408" t="str">
            <v>CONTINI ICE</v>
          </cell>
          <cell r="L408">
            <v>551</v>
          </cell>
          <cell r="M408" t="str">
            <v>MONACO COMERCIAL  IMPORT EXPORT S.R.L. (551)</v>
          </cell>
          <cell r="N408">
            <v>3</v>
          </cell>
          <cell r="O408">
            <v>5</v>
          </cell>
          <cell r="P408">
            <v>0</v>
          </cell>
          <cell r="Q408">
            <v>0</v>
          </cell>
          <cell r="R408">
            <v>12</v>
          </cell>
          <cell r="S408">
            <v>11</v>
          </cell>
          <cell r="T408">
            <v>0</v>
          </cell>
          <cell r="U408">
            <v>0</v>
          </cell>
          <cell r="V408">
            <v>2</v>
          </cell>
          <cell r="W408">
            <v>6</v>
          </cell>
          <cell r="X408">
            <v>0</v>
          </cell>
          <cell r="Y408">
            <v>2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6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 t="str">
            <v>Q</v>
          </cell>
          <cell r="AQ408" t="str">
            <v>SV</v>
          </cell>
          <cell r="AR408" t="str">
            <v>Q</v>
          </cell>
          <cell r="AS408" t="str">
            <v>Q</v>
          </cell>
          <cell r="AT408" t="str">
            <v>Q</v>
          </cell>
          <cell r="AU408" t="str">
            <v>Q</v>
          </cell>
          <cell r="AV408">
            <v>4000.000004</v>
          </cell>
          <cell r="AW408">
            <v>3924.9999800000001</v>
          </cell>
          <cell r="AX408">
            <v>4900</v>
          </cell>
          <cell r="AY408">
            <v>0.22499999877499999</v>
          </cell>
          <cell r="AZ408">
            <v>0.18367346857142858</v>
          </cell>
          <cell r="BA408">
            <v>4825</v>
          </cell>
          <cell r="BB408">
            <v>12</v>
          </cell>
          <cell r="BC408">
            <v>0.20624999879375006</v>
          </cell>
          <cell r="BD408">
            <v>0.17098445512953367</v>
          </cell>
          <cell r="BE408">
            <v>4658.3333300000004</v>
          </cell>
          <cell r="BF408">
            <v>36</v>
          </cell>
          <cell r="BG408">
            <v>0.1645833313354168</v>
          </cell>
          <cell r="BH408">
            <v>0.1413237910134697</v>
          </cell>
        </row>
        <row r="409">
          <cell r="B409" t="str">
            <v>36866</v>
          </cell>
          <cell r="C409" t="str">
            <v>7896008100032</v>
          </cell>
          <cell r="D409" t="str">
            <v>VODKA ORIGINAL 275ml 6un CONTINI ICE</v>
          </cell>
          <cell r="E409">
            <v>1</v>
          </cell>
          <cell r="F409" t="str">
            <v>BEBIDAS</v>
          </cell>
          <cell r="G409" t="str">
            <v>BEBIDAS</v>
          </cell>
          <cell r="H409" t="str">
            <v>BEBIDAS C/ ALCOHOL</v>
          </cell>
          <cell r="I409" t="str">
            <v>VODKA</v>
          </cell>
          <cell r="J409" t="str">
            <v>READY TO DRINK V</v>
          </cell>
          <cell r="K409" t="str">
            <v>CONTINI ICE</v>
          </cell>
          <cell r="L409">
            <v>551</v>
          </cell>
          <cell r="M409" t="str">
            <v>MONACO COMERCIAL  IMPORT EXPORT S.R.L. (551)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 t="str">
            <v>Q</v>
          </cell>
          <cell r="AQ409" t="str">
            <v>Q</v>
          </cell>
          <cell r="AR409" t="str">
            <v>Q</v>
          </cell>
          <cell r="AS409" t="str">
            <v>Q</v>
          </cell>
          <cell r="AT409" t="str">
            <v>Q</v>
          </cell>
          <cell r="AU409" t="str">
            <v>Q</v>
          </cell>
          <cell r="AV409">
            <v>28997.999997999999</v>
          </cell>
          <cell r="AW409">
            <v>28999.74396</v>
          </cell>
          <cell r="AX409">
            <v>32900</v>
          </cell>
          <cell r="AY409">
            <v>0.13456100428543771</v>
          </cell>
          <cell r="AZ409">
            <v>0.11860182376899699</v>
          </cell>
          <cell r="BA409">
            <v>31500</v>
          </cell>
          <cell r="BB409">
            <v>3</v>
          </cell>
          <cell r="BC409">
            <v>8.6281812613717035E-2</v>
          </cell>
          <cell r="BD409">
            <v>7.9428571492063518E-2</v>
          </cell>
          <cell r="BE409">
            <v>0</v>
          </cell>
          <cell r="BF409">
            <v>0</v>
          </cell>
          <cell r="BG409">
            <v>-1</v>
          </cell>
          <cell r="BH409">
            <v>0</v>
          </cell>
        </row>
        <row r="410">
          <cell r="B410" t="str">
            <v>36865</v>
          </cell>
          <cell r="C410" t="str">
            <v>7896008105211</v>
          </cell>
          <cell r="D410" t="str">
            <v>VODKA ORIGINAL 275ml CONTINI ICE</v>
          </cell>
          <cell r="E410">
            <v>6</v>
          </cell>
          <cell r="F410" t="str">
            <v>BEBIDAS</v>
          </cell>
          <cell r="G410" t="str">
            <v>BEBIDAS</v>
          </cell>
          <cell r="H410" t="str">
            <v>BEBIDAS C/ ALCOHOL</v>
          </cell>
          <cell r="I410" t="str">
            <v>VODKA</v>
          </cell>
          <cell r="J410" t="str">
            <v>READY TO DRINK V</v>
          </cell>
          <cell r="K410" t="str">
            <v>CONTINI ICE</v>
          </cell>
          <cell r="L410">
            <v>551</v>
          </cell>
          <cell r="M410" t="str">
            <v>MONACO COMERCIAL  IMPORT EXPORT S.R.L. (551)</v>
          </cell>
          <cell r="N410">
            <v>1</v>
          </cell>
          <cell r="O410">
            <v>14</v>
          </cell>
          <cell r="P410">
            <v>1</v>
          </cell>
          <cell r="Q410">
            <v>2</v>
          </cell>
          <cell r="R410">
            <v>44</v>
          </cell>
          <cell r="S410">
            <v>7</v>
          </cell>
          <cell r="T410">
            <v>0</v>
          </cell>
          <cell r="U410">
            <v>0</v>
          </cell>
          <cell r="V410">
            <v>3</v>
          </cell>
          <cell r="W410">
            <v>2</v>
          </cell>
          <cell r="X410">
            <v>0</v>
          </cell>
          <cell r="Y410">
            <v>0</v>
          </cell>
          <cell r="Z410">
            <v>4</v>
          </cell>
          <cell r="AA410">
            <v>1</v>
          </cell>
          <cell r="AB410">
            <v>1</v>
          </cell>
          <cell r="AC410">
            <v>1</v>
          </cell>
          <cell r="AD410">
            <v>4</v>
          </cell>
          <cell r="AE410">
            <v>0</v>
          </cell>
          <cell r="AF410">
            <v>0</v>
          </cell>
          <cell r="AG410">
            <v>1</v>
          </cell>
          <cell r="AH410">
            <v>0</v>
          </cell>
          <cell r="AI410">
            <v>0</v>
          </cell>
          <cell r="AJ410">
            <v>56</v>
          </cell>
          <cell r="AK410">
            <v>33</v>
          </cell>
          <cell r="AL410">
            <v>0</v>
          </cell>
          <cell r="AM410">
            <v>0</v>
          </cell>
          <cell r="AN410">
            <v>0</v>
          </cell>
          <cell r="AO410">
            <v>0</v>
          </cell>
          <cell r="AP410">
            <v>840</v>
          </cell>
          <cell r="AQ410" t="str">
            <v>SV</v>
          </cell>
          <cell r="AR410" t="str">
            <v>Q</v>
          </cell>
          <cell r="AS410" t="str">
            <v>Q</v>
          </cell>
          <cell r="AT410" t="str">
            <v>Q</v>
          </cell>
          <cell r="AU410" t="str">
            <v>Q</v>
          </cell>
          <cell r="AV410">
            <v>4832.9999959999996</v>
          </cell>
          <cell r="AW410">
            <v>4833.2906599999997</v>
          </cell>
          <cell r="AX410">
            <v>5750</v>
          </cell>
          <cell r="AY410">
            <v>0.18973722424145456</v>
          </cell>
          <cell r="AZ410">
            <v>0.15947826156521747</v>
          </cell>
          <cell r="BA410">
            <v>0</v>
          </cell>
          <cell r="BB410">
            <v>6</v>
          </cell>
          <cell r="BC410">
            <v>-1</v>
          </cell>
          <cell r="BD410">
            <v>0</v>
          </cell>
          <cell r="BE410">
            <v>0</v>
          </cell>
          <cell r="BF410">
            <v>0</v>
          </cell>
          <cell r="BG410">
            <v>-1</v>
          </cell>
          <cell r="BH410">
            <v>0</v>
          </cell>
        </row>
        <row r="411">
          <cell r="B411" t="str">
            <v>20365</v>
          </cell>
          <cell r="C411" t="str">
            <v>7896547501277</v>
          </cell>
          <cell r="D411" t="str">
            <v>COCTEL BLUEBERRY 500ml COROTE</v>
          </cell>
          <cell r="E411">
            <v>12</v>
          </cell>
          <cell r="F411" t="str">
            <v>BEBIDAS</v>
          </cell>
          <cell r="G411" t="str">
            <v>BEBIDAS</v>
          </cell>
          <cell r="H411" t="str">
            <v>BEBIDAS C/ ALCOHOL</v>
          </cell>
          <cell r="I411" t="str">
            <v>VODKA</v>
          </cell>
          <cell r="J411" t="str">
            <v>READY TO DRINK V</v>
          </cell>
          <cell r="K411" t="str">
            <v>COROTE</v>
          </cell>
          <cell r="L411">
            <v>428</v>
          </cell>
          <cell r="M411" t="str">
            <v>BRUMADO S.A. (428)</v>
          </cell>
          <cell r="N411">
            <v>3</v>
          </cell>
          <cell r="O411">
            <v>1</v>
          </cell>
          <cell r="P411">
            <v>2</v>
          </cell>
          <cell r="Q411">
            <v>3</v>
          </cell>
          <cell r="R411">
            <v>19</v>
          </cell>
          <cell r="S411">
            <v>9</v>
          </cell>
          <cell r="T411">
            <v>0</v>
          </cell>
          <cell r="U411">
            <v>3</v>
          </cell>
          <cell r="V411">
            <v>6</v>
          </cell>
          <cell r="W411">
            <v>9</v>
          </cell>
          <cell r="X411">
            <v>1</v>
          </cell>
          <cell r="Y411">
            <v>1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9</v>
          </cell>
          <cell r="AE411">
            <v>8</v>
          </cell>
          <cell r="AF411">
            <v>1</v>
          </cell>
          <cell r="AG411">
            <v>6</v>
          </cell>
          <cell r="AH411">
            <v>1</v>
          </cell>
          <cell r="AI411">
            <v>4</v>
          </cell>
          <cell r="AJ411">
            <v>8</v>
          </cell>
          <cell r="AK411">
            <v>22</v>
          </cell>
          <cell r="AL411">
            <v>20</v>
          </cell>
          <cell r="AM411">
            <v>12</v>
          </cell>
          <cell r="AN411">
            <v>2</v>
          </cell>
          <cell r="AO411">
            <v>2</v>
          </cell>
          <cell r="AP411">
            <v>80</v>
          </cell>
          <cell r="AQ411">
            <v>220</v>
          </cell>
          <cell r="AR411">
            <v>600</v>
          </cell>
          <cell r="AS411" t="str">
            <v>SV</v>
          </cell>
          <cell r="AT411">
            <v>10</v>
          </cell>
          <cell r="AU411">
            <v>15</v>
          </cell>
          <cell r="AV411">
            <v>5199.9999699999998</v>
          </cell>
          <cell r="AW411">
            <v>5139.8217199999999</v>
          </cell>
          <cell r="AX411">
            <v>6150</v>
          </cell>
          <cell r="AY411">
            <v>0.18269231451553258</v>
          </cell>
          <cell r="AZ411">
            <v>0.15447154959349596</v>
          </cell>
          <cell r="BA411">
            <v>5990</v>
          </cell>
          <cell r="BB411">
            <v>6</v>
          </cell>
          <cell r="BC411">
            <v>0.15192308356878703</v>
          </cell>
          <cell r="BD411">
            <v>0.13188648247078466</v>
          </cell>
          <cell r="BE411">
            <v>5900</v>
          </cell>
          <cell r="BF411">
            <v>12</v>
          </cell>
          <cell r="BG411">
            <v>0.13461539116124266</v>
          </cell>
          <cell r="BH411">
            <v>0.11864407288135596</v>
          </cell>
        </row>
        <row r="412">
          <cell r="B412" t="str">
            <v>36678</v>
          </cell>
          <cell r="C412" t="str">
            <v>7896547501161</v>
          </cell>
          <cell r="D412" t="str">
            <v>COCTEL DURAZNO PESSEGO 500ml COROTE</v>
          </cell>
          <cell r="E412">
            <v>12</v>
          </cell>
          <cell r="F412" t="str">
            <v>BEBIDAS</v>
          </cell>
          <cell r="G412" t="str">
            <v>BEBIDAS</v>
          </cell>
          <cell r="H412" t="str">
            <v>BEBIDAS C/ ALCOHOL</v>
          </cell>
          <cell r="I412" t="str">
            <v>VODKA</v>
          </cell>
          <cell r="J412" t="str">
            <v>READY TO DRINK V</v>
          </cell>
          <cell r="K412" t="str">
            <v>COROTE</v>
          </cell>
          <cell r="L412">
            <v>428</v>
          </cell>
          <cell r="M412" t="str">
            <v>BRUMADO S.A. (428)</v>
          </cell>
          <cell r="N412">
            <v>3</v>
          </cell>
          <cell r="O412">
            <v>0</v>
          </cell>
          <cell r="P412">
            <v>0</v>
          </cell>
          <cell r="Q412">
            <v>0</v>
          </cell>
          <cell r="R412">
            <v>16</v>
          </cell>
          <cell r="S412">
            <v>3</v>
          </cell>
          <cell r="T412">
            <v>5</v>
          </cell>
          <cell r="U412">
            <v>5</v>
          </cell>
          <cell r="V412">
            <v>2</v>
          </cell>
          <cell r="W412">
            <v>4</v>
          </cell>
          <cell r="X412">
            <v>1</v>
          </cell>
          <cell r="Y412">
            <v>1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4</v>
          </cell>
          <cell r="AE412">
            <v>4</v>
          </cell>
          <cell r="AF412">
            <v>2</v>
          </cell>
          <cell r="AG412">
            <v>1</v>
          </cell>
          <cell r="AH412">
            <v>1</v>
          </cell>
          <cell r="AI412">
            <v>1</v>
          </cell>
          <cell r="AJ412">
            <v>9</v>
          </cell>
          <cell r="AK412">
            <v>13</v>
          </cell>
          <cell r="AL412">
            <v>6</v>
          </cell>
          <cell r="AM412">
            <v>6</v>
          </cell>
          <cell r="AN412">
            <v>13</v>
          </cell>
          <cell r="AO412">
            <v>5</v>
          </cell>
          <cell r="AP412" t="str">
            <v>SV</v>
          </cell>
          <cell r="AQ412">
            <v>78</v>
          </cell>
          <cell r="AR412">
            <v>180</v>
          </cell>
          <cell r="AS412" t="str">
            <v>SV</v>
          </cell>
          <cell r="AT412">
            <v>390</v>
          </cell>
          <cell r="AU412">
            <v>150</v>
          </cell>
          <cell r="AV412">
            <v>5199.9999699999998</v>
          </cell>
          <cell r="AW412">
            <v>5199.9997499999999</v>
          </cell>
          <cell r="AX412">
            <v>6150</v>
          </cell>
          <cell r="AY412">
            <v>0.18269231451553258</v>
          </cell>
          <cell r="AZ412">
            <v>0.15447154959349596</v>
          </cell>
          <cell r="BA412">
            <v>5990</v>
          </cell>
          <cell r="BB412">
            <v>6</v>
          </cell>
          <cell r="BC412">
            <v>0.15192308356878703</v>
          </cell>
          <cell r="BD412">
            <v>0.13188648247078466</v>
          </cell>
          <cell r="BE412">
            <v>5900</v>
          </cell>
          <cell r="BF412">
            <v>12</v>
          </cell>
          <cell r="BG412">
            <v>0.13461539116124266</v>
          </cell>
          <cell r="BH412">
            <v>0.11864407288135596</v>
          </cell>
        </row>
        <row r="413">
          <cell r="B413" t="str">
            <v>36679</v>
          </cell>
          <cell r="C413" t="str">
            <v>7896547501154</v>
          </cell>
          <cell r="D413" t="str">
            <v>COCTEL FRUTILLA 500ml COROTE</v>
          </cell>
          <cell r="E413">
            <v>12</v>
          </cell>
          <cell r="F413" t="str">
            <v>BEBIDAS</v>
          </cell>
          <cell r="G413" t="str">
            <v>BEBIDAS</v>
          </cell>
          <cell r="H413" t="str">
            <v>BEBIDAS C/ ALCOHOL</v>
          </cell>
          <cell r="I413" t="str">
            <v>VODKA</v>
          </cell>
          <cell r="J413" t="str">
            <v>READY TO DRINK V</v>
          </cell>
          <cell r="K413" t="str">
            <v>COROTE</v>
          </cell>
          <cell r="L413">
            <v>428</v>
          </cell>
          <cell r="M413" t="str">
            <v>BRUMADO S.A. (428)</v>
          </cell>
          <cell r="N413">
            <v>3</v>
          </cell>
          <cell r="O413">
            <v>3</v>
          </cell>
          <cell r="P413">
            <v>0</v>
          </cell>
          <cell r="Q413">
            <v>0</v>
          </cell>
          <cell r="R413">
            <v>11</v>
          </cell>
          <cell r="S413">
            <v>4</v>
          </cell>
          <cell r="T413">
            <v>12</v>
          </cell>
          <cell r="U413">
            <v>11</v>
          </cell>
          <cell r="V413">
            <v>3</v>
          </cell>
          <cell r="W413">
            <v>6</v>
          </cell>
          <cell r="X413">
            <v>7</v>
          </cell>
          <cell r="Y413">
            <v>7</v>
          </cell>
          <cell r="Z413">
            <v>4</v>
          </cell>
          <cell r="AA413">
            <v>9</v>
          </cell>
          <cell r="AB413">
            <v>2</v>
          </cell>
          <cell r="AC413">
            <v>1</v>
          </cell>
          <cell r="AD413">
            <v>4</v>
          </cell>
          <cell r="AE413">
            <v>9</v>
          </cell>
          <cell r="AF413">
            <v>2</v>
          </cell>
          <cell r="AG413">
            <v>4</v>
          </cell>
          <cell r="AH413">
            <v>1</v>
          </cell>
          <cell r="AI413">
            <v>3</v>
          </cell>
          <cell r="AJ413">
            <v>15</v>
          </cell>
          <cell r="AK413">
            <v>16</v>
          </cell>
          <cell r="AL413">
            <v>14</v>
          </cell>
          <cell r="AM413">
            <v>12</v>
          </cell>
          <cell r="AN413">
            <v>13</v>
          </cell>
          <cell r="AO413">
            <v>4</v>
          </cell>
          <cell r="AP413" t="str">
            <v>SV</v>
          </cell>
          <cell r="AQ413">
            <v>43.63636363636364</v>
          </cell>
          <cell r="AR413">
            <v>60</v>
          </cell>
          <cell r="AS413">
            <v>360</v>
          </cell>
          <cell r="AT413">
            <v>97.5</v>
          </cell>
          <cell r="AU413">
            <v>40</v>
          </cell>
          <cell r="AV413">
            <v>5199.9999699999998</v>
          </cell>
          <cell r="AW413">
            <v>5199.9997499999999</v>
          </cell>
          <cell r="AX413">
            <v>6150</v>
          </cell>
          <cell r="AY413">
            <v>0.18269231451553258</v>
          </cell>
          <cell r="AZ413">
            <v>0.15447154959349596</v>
          </cell>
          <cell r="BA413">
            <v>5990</v>
          </cell>
          <cell r="BB413">
            <v>6</v>
          </cell>
          <cell r="BC413">
            <v>0.15192308356878703</v>
          </cell>
          <cell r="BD413">
            <v>0.13188648247078466</v>
          </cell>
          <cell r="BE413">
            <v>5900</v>
          </cell>
          <cell r="BF413">
            <v>12</v>
          </cell>
          <cell r="BG413">
            <v>0.13461539116124266</v>
          </cell>
          <cell r="BH413">
            <v>0.11864407288135596</v>
          </cell>
        </row>
        <row r="414">
          <cell r="B414" t="str">
            <v>36680</v>
          </cell>
          <cell r="C414" t="str">
            <v>7896547500157</v>
          </cell>
          <cell r="D414" t="str">
            <v>COCTEL LIMON 275ml COROTE</v>
          </cell>
          <cell r="E414">
            <v>12</v>
          </cell>
          <cell r="F414" t="str">
            <v>BEBIDAS</v>
          </cell>
          <cell r="G414" t="str">
            <v>BEBIDAS</v>
          </cell>
          <cell r="H414" t="str">
            <v>BEBIDAS C/ ALCOHOL</v>
          </cell>
          <cell r="I414" t="str">
            <v>VODKA</v>
          </cell>
          <cell r="J414" t="str">
            <v>READY TO DRINK V</v>
          </cell>
          <cell r="K414" t="str">
            <v>COROTE</v>
          </cell>
          <cell r="L414">
            <v>428</v>
          </cell>
          <cell r="M414" t="str">
            <v>BRUMADO S.A. (428)</v>
          </cell>
          <cell r="N414">
            <v>0</v>
          </cell>
          <cell r="O414">
            <v>1</v>
          </cell>
          <cell r="P414">
            <v>1</v>
          </cell>
          <cell r="Q414">
            <v>4</v>
          </cell>
          <cell r="R414">
            <v>9</v>
          </cell>
          <cell r="S414">
            <v>3</v>
          </cell>
          <cell r="T414">
            <v>5</v>
          </cell>
          <cell r="U414">
            <v>2</v>
          </cell>
          <cell r="V414">
            <v>7</v>
          </cell>
          <cell r="W414">
            <v>2</v>
          </cell>
          <cell r="X414">
            <v>0</v>
          </cell>
          <cell r="Y414">
            <v>0</v>
          </cell>
          <cell r="Z414">
            <v>3</v>
          </cell>
          <cell r="AA414">
            <v>1</v>
          </cell>
          <cell r="AB414">
            <v>3</v>
          </cell>
          <cell r="AC414">
            <v>10</v>
          </cell>
          <cell r="AD414">
            <v>3</v>
          </cell>
          <cell r="AE414">
            <v>4</v>
          </cell>
          <cell r="AF414">
            <v>10</v>
          </cell>
          <cell r="AG414">
            <v>11</v>
          </cell>
          <cell r="AH414">
            <v>0</v>
          </cell>
          <cell r="AI414">
            <v>0</v>
          </cell>
          <cell r="AJ414">
            <v>9</v>
          </cell>
          <cell r="AK414">
            <v>10</v>
          </cell>
          <cell r="AL414">
            <v>10</v>
          </cell>
          <cell r="AM414">
            <v>0</v>
          </cell>
          <cell r="AN414">
            <v>13</v>
          </cell>
          <cell r="AO414">
            <v>6</v>
          </cell>
          <cell r="AP414">
            <v>67.5</v>
          </cell>
          <cell r="AQ414">
            <v>150</v>
          </cell>
          <cell r="AR414" t="str">
            <v>SV</v>
          </cell>
          <cell r="AS414" t="str">
            <v>Q</v>
          </cell>
          <cell r="AT414">
            <v>35.454545454545453</v>
          </cell>
          <cell r="AU414" t="str">
            <v>SV</v>
          </cell>
          <cell r="AV414">
            <v>5800.0000300000002</v>
          </cell>
          <cell r="AW414">
            <v>5799.9997000000003</v>
          </cell>
          <cell r="AX414">
            <v>6900</v>
          </cell>
          <cell r="AY414">
            <v>0.18965516626040424</v>
          </cell>
          <cell r="AZ414">
            <v>0.15942028550724635</v>
          </cell>
          <cell r="BA414">
            <v>6750</v>
          </cell>
          <cell r="BB414">
            <v>3</v>
          </cell>
          <cell r="BC414">
            <v>0.16379309742865633</v>
          </cell>
          <cell r="BD414">
            <v>0.14074073629629627</v>
          </cell>
          <cell r="BE414">
            <v>6550</v>
          </cell>
          <cell r="BF414">
            <v>12</v>
          </cell>
          <cell r="BG414">
            <v>0.12931033898632571</v>
          </cell>
          <cell r="BH414">
            <v>0.11450381221374044</v>
          </cell>
        </row>
        <row r="415">
          <cell r="B415" t="str">
            <v>20363</v>
          </cell>
          <cell r="C415" t="str">
            <v>7896547501178</v>
          </cell>
          <cell r="D415" t="str">
            <v>COCTEL LIMON 500ml COROTE</v>
          </cell>
          <cell r="E415">
            <v>12</v>
          </cell>
          <cell r="F415" t="str">
            <v>BEBIDAS</v>
          </cell>
          <cell r="G415" t="str">
            <v>BEBIDAS</v>
          </cell>
          <cell r="H415" t="str">
            <v>BEBIDAS C/ ALCOHOL</v>
          </cell>
          <cell r="I415" t="str">
            <v>VODKA</v>
          </cell>
          <cell r="J415" t="str">
            <v>READY TO DRINK V</v>
          </cell>
          <cell r="K415" t="str">
            <v>COROTE</v>
          </cell>
          <cell r="L415">
            <v>428</v>
          </cell>
          <cell r="M415" t="str">
            <v>BRUMADO S.A. (428)</v>
          </cell>
          <cell r="N415">
            <v>3</v>
          </cell>
          <cell r="O415">
            <v>2</v>
          </cell>
          <cell r="P415">
            <v>1</v>
          </cell>
          <cell r="Q415">
            <v>1</v>
          </cell>
          <cell r="R415">
            <v>29</v>
          </cell>
          <cell r="S415">
            <v>14</v>
          </cell>
          <cell r="T415">
            <v>28</v>
          </cell>
          <cell r="U415">
            <v>20</v>
          </cell>
          <cell r="V415">
            <v>2</v>
          </cell>
          <cell r="W415">
            <v>1</v>
          </cell>
          <cell r="X415">
            <v>1</v>
          </cell>
          <cell r="Y415">
            <v>3</v>
          </cell>
          <cell r="Z415">
            <v>7</v>
          </cell>
          <cell r="AA415">
            <v>13</v>
          </cell>
          <cell r="AB415">
            <v>2</v>
          </cell>
          <cell r="AC415">
            <v>1</v>
          </cell>
          <cell r="AD415">
            <v>5</v>
          </cell>
          <cell r="AE415">
            <v>7</v>
          </cell>
          <cell r="AF415">
            <v>3</v>
          </cell>
          <cell r="AG415">
            <v>5</v>
          </cell>
          <cell r="AH415">
            <v>2</v>
          </cell>
          <cell r="AI415">
            <v>2</v>
          </cell>
          <cell r="AJ415">
            <v>9</v>
          </cell>
          <cell r="AK415">
            <v>106</v>
          </cell>
          <cell r="AL415">
            <v>4</v>
          </cell>
          <cell r="AM415">
            <v>14</v>
          </cell>
          <cell r="AN415">
            <v>9</v>
          </cell>
          <cell r="AO415">
            <v>4</v>
          </cell>
          <cell r="AP415">
            <v>270</v>
          </cell>
          <cell r="AQ415">
            <v>159</v>
          </cell>
          <cell r="AR415">
            <v>40</v>
          </cell>
          <cell r="AS415">
            <v>420</v>
          </cell>
          <cell r="AT415">
            <v>54</v>
          </cell>
          <cell r="AU415">
            <v>60</v>
          </cell>
          <cell r="AV415">
            <v>5199.9999699999998</v>
          </cell>
          <cell r="AW415">
            <v>5190.3537399999996</v>
          </cell>
          <cell r="AX415">
            <v>6150</v>
          </cell>
          <cell r="AY415">
            <v>0.18269231451553258</v>
          </cell>
          <cell r="AZ415">
            <v>0.15447154959349596</v>
          </cell>
          <cell r="BA415">
            <v>5990</v>
          </cell>
          <cell r="BB415">
            <v>6</v>
          </cell>
          <cell r="BC415">
            <v>0.15192308356878703</v>
          </cell>
          <cell r="BD415">
            <v>0.13188648247078466</v>
          </cell>
          <cell r="BE415">
            <v>5900</v>
          </cell>
          <cell r="BF415">
            <v>12</v>
          </cell>
          <cell r="BG415">
            <v>0.13461539116124266</v>
          </cell>
          <cell r="BH415">
            <v>0.11864407288135596</v>
          </cell>
        </row>
        <row r="416">
          <cell r="B416" t="str">
            <v>20362</v>
          </cell>
          <cell r="C416" t="str">
            <v>7896547501390</v>
          </cell>
          <cell r="D416" t="str">
            <v>COCTEL MENTA 500ml COROTE</v>
          </cell>
          <cell r="E416">
            <v>12</v>
          </cell>
          <cell r="F416" t="str">
            <v>BEBIDAS</v>
          </cell>
          <cell r="G416" t="str">
            <v>BEBIDAS</v>
          </cell>
          <cell r="H416" t="str">
            <v>BEBIDAS C/ ALCOHOL</v>
          </cell>
          <cell r="I416" t="str">
            <v>VODKA</v>
          </cell>
          <cell r="J416" t="str">
            <v>READY TO DRINK V</v>
          </cell>
          <cell r="K416" t="str">
            <v>COROTE</v>
          </cell>
          <cell r="L416">
            <v>428</v>
          </cell>
          <cell r="M416" t="str">
            <v>BRUMADO S.A. (428)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9</v>
          </cell>
          <cell r="S416">
            <v>11</v>
          </cell>
          <cell r="T416">
            <v>1</v>
          </cell>
          <cell r="U416">
            <v>0</v>
          </cell>
          <cell r="V416">
            <v>2</v>
          </cell>
          <cell r="W416">
            <v>0</v>
          </cell>
          <cell r="X416">
            <v>1</v>
          </cell>
          <cell r="Y416">
            <v>2</v>
          </cell>
          <cell r="Z416">
            <v>1</v>
          </cell>
          <cell r="AA416">
            <v>3</v>
          </cell>
          <cell r="AB416">
            <v>2</v>
          </cell>
          <cell r="AC416">
            <v>4</v>
          </cell>
          <cell r="AD416">
            <v>3</v>
          </cell>
          <cell r="AE416">
            <v>3</v>
          </cell>
          <cell r="AF416">
            <v>1</v>
          </cell>
          <cell r="AG416">
            <v>3</v>
          </cell>
          <cell r="AH416">
            <v>1</v>
          </cell>
          <cell r="AI416">
            <v>1</v>
          </cell>
          <cell r="AJ416">
            <v>12</v>
          </cell>
          <cell r="AK416">
            <v>12</v>
          </cell>
          <cell r="AL416">
            <v>7</v>
          </cell>
          <cell r="AM416">
            <v>2</v>
          </cell>
          <cell r="AN416">
            <v>23</v>
          </cell>
          <cell r="AO416">
            <v>5</v>
          </cell>
          <cell r="AP416" t="str">
            <v>SV</v>
          </cell>
          <cell r="AQ416" t="str">
            <v>SV</v>
          </cell>
          <cell r="AR416">
            <v>105</v>
          </cell>
          <cell r="AS416">
            <v>15</v>
          </cell>
          <cell r="AT416">
            <v>230</v>
          </cell>
          <cell r="AU416">
            <v>150</v>
          </cell>
          <cell r="AV416">
            <v>5199.9999699999998</v>
          </cell>
          <cell r="AW416">
            <v>5080.0327600000001</v>
          </cell>
          <cell r="AX416">
            <v>6150</v>
          </cell>
          <cell r="AY416">
            <v>0.18269231451553258</v>
          </cell>
          <cell r="AZ416">
            <v>0.15447154959349596</v>
          </cell>
          <cell r="BA416">
            <v>5990</v>
          </cell>
          <cell r="BB416">
            <v>6</v>
          </cell>
          <cell r="BC416">
            <v>0.15192308356878703</v>
          </cell>
          <cell r="BD416">
            <v>0.13188648247078466</v>
          </cell>
          <cell r="BE416">
            <v>5900</v>
          </cell>
          <cell r="BF416">
            <v>12</v>
          </cell>
          <cell r="BG416">
            <v>0.13461539116124266</v>
          </cell>
          <cell r="BH416">
            <v>0.11864407288135596</v>
          </cell>
        </row>
        <row r="417">
          <cell r="B417" t="str">
            <v>36682</v>
          </cell>
          <cell r="C417" t="str">
            <v>7896547500317</v>
          </cell>
          <cell r="D417" t="str">
            <v>COCTEL TROPICALIA 275ml COROTE</v>
          </cell>
          <cell r="E417">
            <v>12</v>
          </cell>
          <cell r="F417" t="str">
            <v>BEBIDAS</v>
          </cell>
          <cell r="G417" t="str">
            <v>BEBIDAS</v>
          </cell>
          <cell r="H417" t="str">
            <v>BEBIDAS C/ ALCOHOL</v>
          </cell>
          <cell r="I417" t="str">
            <v>VODKA</v>
          </cell>
          <cell r="J417" t="str">
            <v>READY TO DRINK V</v>
          </cell>
          <cell r="K417" t="str">
            <v>COROTE</v>
          </cell>
          <cell r="L417">
            <v>428</v>
          </cell>
          <cell r="M417" t="str">
            <v>BRUMADO S.A. (428)</v>
          </cell>
          <cell r="N417">
            <v>0</v>
          </cell>
          <cell r="O417">
            <v>1</v>
          </cell>
          <cell r="P417">
            <v>2</v>
          </cell>
          <cell r="Q417">
            <v>2</v>
          </cell>
          <cell r="R417">
            <v>3</v>
          </cell>
          <cell r="S417">
            <v>2</v>
          </cell>
          <cell r="T417">
            <v>3</v>
          </cell>
          <cell r="U417">
            <v>2</v>
          </cell>
          <cell r="V417">
            <v>2</v>
          </cell>
          <cell r="W417">
            <v>0</v>
          </cell>
          <cell r="X417">
            <v>0</v>
          </cell>
          <cell r="Y417">
            <v>0</v>
          </cell>
          <cell r="Z417">
            <v>1</v>
          </cell>
          <cell r="AA417">
            <v>1</v>
          </cell>
          <cell r="AB417">
            <v>1</v>
          </cell>
          <cell r="AC417">
            <v>1</v>
          </cell>
          <cell r="AD417">
            <v>2</v>
          </cell>
          <cell r="AE417">
            <v>0</v>
          </cell>
          <cell r="AF417">
            <v>7</v>
          </cell>
          <cell r="AG417">
            <v>8</v>
          </cell>
          <cell r="AH417">
            <v>0</v>
          </cell>
          <cell r="AI417">
            <v>0</v>
          </cell>
          <cell r="AJ417">
            <v>9</v>
          </cell>
          <cell r="AK417">
            <v>3</v>
          </cell>
          <cell r="AL417">
            <v>8</v>
          </cell>
          <cell r="AM417">
            <v>12</v>
          </cell>
          <cell r="AN417">
            <v>14</v>
          </cell>
          <cell r="AO417">
            <v>6</v>
          </cell>
          <cell r="AP417">
            <v>135</v>
          </cell>
          <cell r="AQ417">
            <v>45</v>
          </cell>
          <cell r="AR417" t="str">
            <v>SV</v>
          </cell>
          <cell r="AS417">
            <v>360</v>
          </cell>
          <cell r="AT417">
            <v>52.5</v>
          </cell>
          <cell r="AU417" t="str">
            <v>SV</v>
          </cell>
          <cell r="AV417">
            <v>5800.0000300000002</v>
          </cell>
          <cell r="AW417">
            <v>5799.9997000000003</v>
          </cell>
          <cell r="AX417">
            <v>6900</v>
          </cell>
          <cell r="AY417">
            <v>0.18965516626040424</v>
          </cell>
          <cell r="AZ417">
            <v>0.15942028550724635</v>
          </cell>
          <cell r="BA417">
            <v>6750</v>
          </cell>
          <cell r="BB417">
            <v>3</v>
          </cell>
          <cell r="BC417">
            <v>0.16379309742865633</v>
          </cell>
          <cell r="BD417">
            <v>0.14074073629629627</v>
          </cell>
          <cell r="BE417">
            <v>6550</v>
          </cell>
          <cell r="BF417">
            <v>12</v>
          </cell>
          <cell r="BG417">
            <v>0.12931033898632571</v>
          </cell>
          <cell r="BH417">
            <v>0.11450381221374044</v>
          </cell>
        </row>
        <row r="418">
          <cell r="B418" t="str">
            <v>39692</v>
          </cell>
          <cell r="C418" t="str">
            <v>7840235004397</v>
          </cell>
          <cell r="D418" t="str">
            <v>MOJITO 275ml 6un BENGALA</v>
          </cell>
          <cell r="E418">
            <v>1</v>
          </cell>
          <cell r="F418" t="str">
            <v>BEBIDAS</v>
          </cell>
          <cell r="G418" t="str">
            <v>BEBIDAS</v>
          </cell>
          <cell r="H418" t="str">
            <v>BEBIDAS C/ ALCOHOL</v>
          </cell>
          <cell r="I418" t="str">
            <v>VODKA</v>
          </cell>
          <cell r="J418" t="str">
            <v>READY TO DRINK V</v>
          </cell>
          <cell r="K418" t="str">
            <v>BENGALA</v>
          </cell>
          <cell r="L418">
            <v>87</v>
          </cell>
          <cell r="M418" t="str">
            <v>EMBOTELLADORA CENTRAL (87)</v>
          </cell>
          <cell r="N418">
            <v>0</v>
          </cell>
          <cell r="O418">
            <v>0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 t="str">
            <v>Q</v>
          </cell>
          <cell r="AQ418" t="str">
            <v>Q</v>
          </cell>
          <cell r="AR418" t="str">
            <v>Q</v>
          </cell>
          <cell r="AS418" t="str">
            <v>Q</v>
          </cell>
          <cell r="AT418" t="str">
            <v>Q</v>
          </cell>
          <cell r="AU418" t="str">
            <v>Q</v>
          </cell>
          <cell r="AV418">
            <v>30705.999994999998</v>
          </cell>
          <cell r="AW418">
            <v>30707.031299999999</v>
          </cell>
          <cell r="AX418">
            <v>33900</v>
          </cell>
          <cell r="AY418">
            <v>0.10401875872859034</v>
          </cell>
          <cell r="AZ418">
            <v>9.4218289233038405E-2</v>
          </cell>
          <cell r="BC418">
            <v>-1</v>
          </cell>
          <cell r="BD418">
            <v>0</v>
          </cell>
          <cell r="BG418">
            <v>-1</v>
          </cell>
          <cell r="BH418">
            <v>0</v>
          </cell>
        </row>
        <row r="419">
          <cell r="B419" t="str">
            <v>39691</v>
          </cell>
          <cell r="C419" t="str">
            <v>7840235004304</v>
          </cell>
          <cell r="D419" t="str">
            <v>MOJITO 275ml BENGALA</v>
          </cell>
          <cell r="E419">
            <v>6</v>
          </cell>
          <cell r="F419" t="str">
            <v>BEBIDAS</v>
          </cell>
          <cell r="G419" t="str">
            <v>BEBIDAS</v>
          </cell>
          <cell r="H419" t="str">
            <v>BEBIDAS C/ ALCOHOL</v>
          </cell>
          <cell r="I419" t="str">
            <v>VODKA</v>
          </cell>
          <cell r="J419" t="str">
            <v>READY TO DRINK V</v>
          </cell>
          <cell r="K419" t="str">
            <v>BENGALA</v>
          </cell>
          <cell r="L419">
            <v>87</v>
          </cell>
          <cell r="M419" t="str">
            <v>EMBOTELLADORA CENTRAL (87)</v>
          </cell>
          <cell r="N419">
            <v>0</v>
          </cell>
          <cell r="O419">
            <v>7</v>
          </cell>
          <cell r="P419">
            <v>0</v>
          </cell>
          <cell r="Q419">
            <v>0</v>
          </cell>
          <cell r="R419">
            <v>5</v>
          </cell>
          <cell r="S419">
            <v>4</v>
          </cell>
          <cell r="T419">
            <v>3</v>
          </cell>
          <cell r="U419">
            <v>2</v>
          </cell>
          <cell r="V419">
            <v>5</v>
          </cell>
          <cell r="W419">
            <v>14</v>
          </cell>
          <cell r="X419">
            <v>2</v>
          </cell>
          <cell r="Y419">
            <v>0</v>
          </cell>
          <cell r="Z419">
            <v>0</v>
          </cell>
          <cell r="AA419">
            <v>3</v>
          </cell>
          <cell r="AB419">
            <v>1</v>
          </cell>
          <cell r="AC419">
            <v>1</v>
          </cell>
          <cell r="AD419">
            <v>18</v>
          </cell>
          <cell r="AE419">
            <v>14</v>
          </cell>
          <cell r="AF419">
            <v>16</v>
          </cell>
          <cell r="AG419">
            <v>9</v>
          </cell>
          <cell r="AH419">
            <v>0</v>
          </cell>
          <cell r="AI419">
            <v>0</v>
          </cell>
          <cell r="AJ419">
            <v>52</v>
          </cell>
          <cell r="AK419">
            <v>48</v>
          </cell>
          <cell r="AL419">
            <v>39</v>
          </cell>
          <cell r="AM419">
            <v>54</v>
          </cell>
          <cell r="AN419">
            <v>45</v>
          </cell>
          <cell r="AO419">
            <v>12</v>
          </cell>
          <cell r="AP419" t="str">
            <v>SV</v>
          </cell>
          <cell r="AQ419">
            <v>720</v>
          </cell>
          <cell r="AR419" t="str">
            <v>SV</v>
          </cell>
          <cell r="AS419">
            <v>1620</v>
          </cell>
          <cell r="AT419">
            <v>150</v>
          </cell>
          <cell r="AU419" t="str">
            <v>SV</v>
          </cell>
          <cell r="AV419">
            <v>5117.83338</v>
          </cell>
          <cell r="AW419">
            <v>5117.8385500000004</v>
          </cell>
          <cell r="AX419">
            <v>5900</v>
          </cell>
          <cell r="AY419">
            <v>0.15283159140284486</v>
          </cell>
          <cell r="AZ419">
            <v>0.13257061355932204</v>
          </cell>
          <cell r="BA419">
            <v>5750</v>
          </cell>
          <cell r="BB419">
            <v>6</v>
          </cell>
          <cell r="BC419">
            <v>0.12352231365531474</v>
          </cell>
          <cell r="BD419">
            <v>0.10994202086956521</v>
          </cell>
          <cell r="BE419">
            <v>5650</v>
          </cell>
          <cell r="BF419">
            <v>12</v>
          </cell>
          <cell r="BG419">
            <v>0.10398279515696141</v>
          </cell>
          <cell r="BH419">
            <v>9.4188782300884955E-2</v>
          </cell>
        </row>
        <row r="420">
          <cell r="B420" t="str">
            <v>28788</v>
          </cell>
          <cell r="C420" t="str">
            <v>7898605252985</v>
          </cell>
          <cell r="D420" t="str">
            <v>VODKA SABORIZADA LEMONADE 269ml MIKE'S</v>
          </cell>
          <cell r="E420">
            <v>12</v>
          </cell>
          <cell r="F420" t="str">
            <v>BEBIDAS</v>
          </cell>
          <cell r="G420" t="str">
            <v>BEBIDAS</v>
          </cell>
          <cell r="H420" t="str">
            <v>BEBIDAS C/ ALCOHOL</v>
          </cell>
          <cell r="I420" t="str">
            <v>VODKA</v>
          </cell>
          <cell r="J420" t="str">
            <v>READY TO DRINK V</v>
          </cell>
          <cell r="K420" t="str">
            <v>MIKE'S</v>
          </cell>
          <cell r="L420">
            <v>60</v>
          </cell>
          <cell r="M420" t="str">
            <v>CERVEPAR S.A. (60)</v>
          </cell>
          <cell r="N420">
            <v>82</v>
          </cell>
          <cell r="O420">
            <v>52</v>
          </cell>
          <cell r="P420">
            <v>24</v>
          </cell>
          <cell r="Q420">
            <v>0</v>
          </cell>
          <cell r="R420">
            <v>0</v>
          </cell>
          <cell r="S420">
            <v>26</v>
          </cell>
          <cell r="T420">
            <v>49</v>
          </cell>
          <cell r="U420">
            <v>47</v>
          </cell>
          <cell r="V420">
            <v>91</v>
          </cell>
          <cell r="W420">
            <v>21</v>
          </cell>
          <cell r="X420">
            <v>8</v>
          </cell>
          <cell r="Y420">
            <v>18</v>
          </cell>
          <cell r="Z420">
            <v>42</v>
          </cell>
          <cell r="AA420">
            <v>76</v>
          </cell>
          <cell r="AB420">
            <v>24</v>
          </cell>
          <cell r="AC420">
            <v>35</v>
          </cell>
          <cell r="AD420">
            <v>10</v>
          </cell>
          <cell r="AE420">
            <v>72</v>
          </cell>
          <cell r="AF420">
            <v>53</v>
          </cell>
          <cell r="AG420">
            <v>45</v>
          </cell>
          <cell r="AH420">
            <v>0</v>
          </cell>
          <cell r="AI420">
            <v>0</v>
          </cell>
          <cell r="AJ420">
            <v>11</v>
          </cell>
          <cell r="AK420">
            <v>22</v>
          </cell>
          <cell r="AL420">
            <v>119</v>
          </cell>
          <cell r="AM420">
            <v>0</v>
          </cell>
          <cell r="AN420">
            <v>119</v>
          </cell>
          <cell r="AO420">
            <v>0</v>
          </cell>
          <cell r="AP420" t="str">
            <v>SV</v>
          </cell>
          <cell r="AQ420">
            <v>14.042553191489361</v>
          </cell>
          <cell r="AR420">
            <v>198.33333333333331</v>
          </cell>
          <cell r="AS420" t="str">
            <v>Q</v>
          </cell>
          <cell r="AT420">
            <v>79.333333333333329</v>
          </cell>
          <cell r="AU420" t="str">
            <v>Q</v>
          </cell>
          <cell r="AV420">
            <v>4050</v>
          </cell>
          <cell r="AW420">
            <v>4050.5898400000001</v>
          </cell>
          <cell r="AX420">
            <v>4500</v>
          </cell>
          <cell r="AY420">
            <v>0.11111111111111116</v>
          </cell>
          <cell r="AZ420">
            <v>0.1</v>
          </cell>
          <cell r="BA420">
            <v>4350</v>
          </cell>
          <cell r="BB420">
            <v>6</v>
          </cell>
          <cell r="BC420">
            <v>7.4074074074074181E-2</v>
          </cell>
          <cell r="BD420">
            <v>6.8965517241379309E-2</v>
          </cell>
          <cell r="BE420">
            <v>0</v>
          </cell>
          <cell r="BF420">
            <v>0</v>
          </cell>
          <cell r="BG420">
            <v>-1</v>
          </cell>
          <cell r="BH420">
            <v>0</v>
          </cell>
        </row>
        <row r="421">
          <cell r="B421" t="str">
            <v>34562</v>
          </cell>
          <cell r="C421" t="str">
            <v>7898605253012</v>
          </cell>
          <cell r="D421" t="str">
            <v>VODKA SABORIZADA LEMONADE 275ml MIKE'S</v>
          </cell>
          <cell r="E421">
            <v>6</v>
          </cell>
          <cell r="F421" t="str">
            <v>BEBIDAS</v>
          </cell>
          <cell r="G421" t="str">
            <v>BEBIDAS</v>
          </cell>
          <cell r="H421" t="str">
            <v>BEBIDAS C/ ALCOHOL</v>
          </cell>
          <cell r="I421" t="str">
            <v>VODKA</v>
          </cell>
          <cell r="J421" t="str">
            <v>READY TO DRINK V</v>
          </cell>
          <cell r="K421" t="str">
            <v>MIKE'S</v>
          </cell>
          <cell r="L421">
            <v>60</v>
          </cell>
          <cell r="M421" t="str">
            <v>CERVEPAR S.A. (60)</v>
          </cell>
          <cell r="N421">
            <v>18</v>
          </cell>
          <cell r="O421">
            <v>20</v>
          </cell>
          <cell r="P421">
            <v>9</v>
          </cell>
          <cell r="Q421">
            <v>39</v>
          </cell>
          <cell r="R421">
            <v>12</v>
          </cell>
          <cell r="S421">
            <v>12</v>
          </cell>
          <cell r="T421">
            <v>20</v>
          </cell>
          <cell r="U421">
            <v>15</v>
          </cell>
          <cell r="V421">
            <v>15</v>
          </cell>
          <cell r="W421">
            <v>3</v>
          </cell>
          <cell r="X421">
            <v>6</v>
          </cell>
          <cell r="Y421">
            <v>5</v>
          </cell>
          <cell r="Z421">
            <v>8</v>
          </cell>
          <cell r="AA421">
            <v>26</v>
          </cell>
          <cell r="AB421">
            <v>11</v>
          </cell>
          <cell r="AC421">
            <v>15</v>
          </cell>
          <cell r="AD421">
            <v>72</v>
          </cell>
          <cell r="AE421">
            <v>22</v>
          </cell>
          <cell r="AF421">
            <v>26</v>
          </cell>
          <cell r="AG421">
            <v>26</v>
          </cell>
          <cell r="AH421">
            <v>1</v>
          </cell>
          <cell r="AI421">
            <v>3</v>
          </cell>
          <cell r="AJ421">
            <v>4</v>
          </cell>
          <cell r="AK421">
            <v>118</v>
          </cell>
          <cell r="AL421">
            <v>96</v>
          </cell>
          <cell r="AM421">
            <v>112</v>
          </cell>
          <cell r="AN421">
            <v>52</v>
          </cell>
          <cell r="AO421">
            <v>47</v>
          </cell>
          <cell r="AP421">
            <v>3.0769230769230766</v>
          </cell>
          <cell r="AQ421">
            <v>236</v>
          </cell>
          <cell r="AR421">
            <v>576</v>
          </cell>
          <cell r="AS421">
            <v>224</v>
          </cell>
          <cell r="AT421">
            <v>60</v>
          </cell>
          <cell r="AU421">
            <v>470</v>
          </cell>
          <cell r="AV421">
            <v>5297</v>
          </cell>
          <cell r="AW421">
            <v>5280.3630000000003</v>
          </cell>
          <cell r="AX421">
            <v>5900</v>
          </cell>
          <cell r="AY421">
            <v>0.11383802152161593</v>
          </cell>
          <cell r="AZ421">
            <v>0.10220338983050847</v>
          </cell>
          <cell r="BA421">
            <v>5750</v>
          </cell>
          <cell r="BB421">
            <v>6</v>
          </cell>
          <cell r="BC421">
            <v>8.5520105720219064E-2</v>
          </cell>
          <cell r="BD421">
            <v>7.8782608695652179E-2</v>
          </cell>
          <cell r="BE421">
            <v>0</v>
          </cell>
          <cell r="BF421">
            <v>0</v>
          </cell>
          <cell r="BG421">
            <v>-1</v>
          </cell>
          <cell r="BH421">
            <v>0</v>
          </cell>
        </row>
        <row r="422">
          <cell r="B422" t="str">
            <v>38817</v>
          </cell>
          <cell r="C422" t="str">
            <v>7896022670214</v>
          </cell>
          <cell r="D422" t="str">
            <v>VODKA KOVAK ICE BLUEBERRY 275ml THOQUINO</v>
          </cell>
          <cell r="E422">
            <v>24</v>
          </cell>
          <cell r="F422" t="str">
            <v>BEBIDAS</v>
          </cell>
          <cell r="G422" t="str">
            <v>BEBIDAS</v>
          </cell>
          <cell r="H422" t="str">
            <v>BEBIDAS C/ ALCOHOL</v>
          </cell>
          <cell r="I422" t="str">
            <v>VODKA</v>
          </cell>
          <cell r="J422" t="str">
            <v>READY TO DRINK V</v>
          </cell>
          <cell r="K422" t="str">
            <v>THOQUINO</v>
          </cell>
          <cell r="L422">
            <v>114</v>
          </cell>
          <cell r="M422" t="str">
            <v>APOLO IMPORT S.A. 2 - TRENTINO (114)</v>
          </cell>
          <cell r="N422">
            <v>5</v>
          </cell>
          <cell r="O422">
            <v>14</v>
          </cell>
          <cell r="P422">
            <v>2</v>
          </cell>
          <cell r="Q422">
            <v>5</v>
          </cell>
          <cell r="R422">
            <v>17</v>
          </cell>
          <cell r="S422">
            <v>27</v>
          </cell>
          <cell r="T422">
            <v>15</v>
          </cell>
          <cell r="U422">
            <v>14</v>
          </cell>
          <cell r="V422">
            <v>1</v>
          </cell>
          <cell r="W422">
            <v>18</v>
          </cell>
          <cell r="X422">
            <v>3</v>
          </cell>
          <cell r="Y422">
            <v>2</v>
          </cell>
          <cell r="Z422">
            <v>1</v>
          </cell>
          <cell r="AA422">
            <v>13</v>
          </cell>
          <cell r="AB422">
            <v>1</v>
          </cell>
          <cell r="AC422">
            <v>4</v>
          </cell>
          <cell r="AD422">
            <v>14</v>
          </cell>
          <cell r="AE422">
            <v>17</v>
          </cell>
          <cell r="AF422">
            <v>13</v>
          </cell>
          <cell r="AG422">
            <v>10</v>
          </cell>
          <cell r="AH422">
            <v>0</v>
          </cell>
          <cell r="AI422">
            <v>3</v>
          </cell>
          <cell r="AJ422">
            <v>19</v>
          </cell>
          <cell r="AK422">
            <v>23</v>
          </cell>
          <cell r="AL422">
            <v>10</v>
          </cell>
          <cell r="AM422">
            <v>8</v>
          </cell>
          <cell r="AN422">
            <v>4</v>
          </cell>
          <cell r="AO422">
            <v>3</v>
          </cell>
          <cell r="AP422">
            <v>114</v>
          </cell>
          <cell r="AQ422">
            <v>49.285714285714285</v>
          </cell>
          <cell r="AR422">
            <v>150</v>
          </cell>
          <cell r="AS422">
            <v>60</v>
          </cell>
          <cell r="AT422">
            <v>12</v>
          </cell>
          <cell r="AU422">
            <v>30</v>
          </cell>
          <cell r="AV422">
            <v>5440.0000600000003</v>
          </cell>
          <cell r="AW422">
            <v>5368.6554900000001</v>
          </cell>
          <cell r="AX422">
            <v>6250</v>
          </cell>
          <cell r="AY422">
            <v>0.14889704615187083</v>
          </cell>
          <cell r="AZ422">
            <v>0.12959999039999995</v>
          </cell>
          <cell r="BA422">
            <v>5900</v>
          </cell>
          <cell r="BB422">
            <v>3</v>
          </cell>
          <cell r="BC422">
            <v>8.4558811567365888E-2</v>
          </cell>
          <cell r="BD422">
            <v>7.7966091525423678E-2</v>
          </cell>
          <cell r="BE422">
            <v>5750</v>
          </cell>
          <cell r="BF422">
            <v>6</v>
          </cell>
          <cell r="BG422">
            <v>5.6985282459721009E-2</v>
          </cell>
          <cell r="BH422">
            <v>5.3913033043478206E-2</v>
          </cell>
        </row>
        <row r="423">
          <cell r="B423" t="str">
            <v>38818</v>
          </cell>
          <cell r="C423" t="str">
            <v>7896022670047</v>
          </cell>
          <cell r="D423" t="str">
            <v>VODKA KOVAK ICE BOCK 275ml THOQUINO</v>
          </cell>
          <cell r="E423">
            <v>24</v>
          </cell>
          <cell r="F423" t="str">
            <v>BEBIDAS</v>
          </cell>
          <cell r="G423" t="str">
            <v>BEBIDAS</v>
          </cell>
          <cell r="H423" t="str">
            <v>BEBIDAS C/ ALCOHOL</v>
          </cell>
          <cell r="I423" t="str">
            <v>VODKA</v>
          </cell>
          <cell r="J423" t="str">
            <v>READY TO DRINK V</v>
          </cell>
          <cell r="K423" t="str">
            <v>THOQUINO</v>
          </cell>
          <cell r="L423">
            <v>114</v>
          </cell>
          <cell r="M423" t="str">
            <v>APOLO IMPORT S.A. 2 - TRENTINO (114)</v>
          </cell>
          <cell r="N423">
            <v>3</v>
          </cell>
          <cell r="O423">
            <v>15</v>
          </cell>
          <cell r="P423">
            <v>1</v>
          </cell>
          <cell r="Q423">
            <v>1</v>
          </cell>
          <cell r="R423">
            <v>10</v>
          </cell>
          <cell r="S423">
            <v>18</v>
          </cell>
          <cell r="T423">
            <v>15</v>
          </cell>
          <cell r="U423">
            <v>11</v>
          </cell>
          <cell r="V423">
            <v>0</v>
          </cell>
          <cell r="W423">
            <v>10</v>
          </cell>
          <cell r="X423">
            <v>1</v>
          </cell>
          <cell r="Y423">
            <v>1</v>
          </cell>
          <cell r="Z423">
            <v>0</v>
          </cell>
          <cell r="AA423">
            <v>5</v>
          </cell>
          <cell r="AB423">
            <v>0</v>
          </cell>
          <cell r="AC423">
            <v>0</v>
          </cell>
          <cell r="AD423">
            <v>0</v>
          </cell>
          <cell r="AE423">
            <v>15</v>
          </cell>
          <cell r="AF423">
            <v>4</v>
          </cell>
          <cell r="AG423">
            <v>2</v>
          </cell>
          <cell r="AH423">
            <v>0</v>
          </cell>
          <cell r="AI423">
            <v>0</v>
          </cell>
          <cell r="AJ423">
            <v>0</v>
          </cell>
          <cell r="AK423">
            <v>28</v>
          </cell>
          <cell r="AL423">
            <v>22</v>
          </cell>
          <cell r="AM423">
            <v>16</v>
          </cell>
          <cell r="AN423">
            <v>4</v>
          </cell>
          <cell r="AO423">
            <v>0</v>
          </cell>
          <cell r="AP423" t="str">
            <v>Q</v>
          </cell>
          <cell r="AQ423">
            <v>76.36363636363636</v>
          </cell>
          <cell r="AR423">
            <v>660</v>
          </cell>
          <cell r="AS423" t="str">
            <v>SV</v>
          </cell>
          <cell r="AT423">
            <v>60</v>
          </cell>
          <cell r="AU423" t="str">
            <v>Q</v>
          </cell>
          <cell r="AV423">
            <v>5440.0000600000003</v>
          </cell>
          <cell r="AW423">
            <v>5331.5030999999999</v>
          </cell>
          <cell r="AX423">
            <v>6250</v>
          </cell>
          <cell r="AY423">
            <v>0.14889704615187083</v>
          </cell>
          <cell r="AZ423">
            <v>0.12959999039999995</v>
          </cell>
          <cell r="BA423">
            <v>5900</v>
          </cell>
          <cell r="BB423">
            <v>3</v>
          </cell>
          <cell r="BC423">
            <v>8.4558811567365888E-2</v>
          </cell>
          <cell r="BD423">
            <v>7.7966091525423678E-2</v>
          </cell>
          <cell r="BE423">
            <v>5750</v>
          </cell>
          <cell r="BF423">
            <v>6</v>
          </cell>
          <cell r="BG423">
            <v>5.6985282459721009E-2</v>
          </cell>
          <cell r="BH423">
            <v>5.3913033043478206E-2</v>
          </cell>
        </row>
        <row r="424">
          <cell r="B424" t="str">
            <v>38819</v>
          </cell>
          <cell r="C424" t="str">
            <v>7896022670153</v>
          </cell>
          <cell r="D424" t="str">
            <v>VODKA KOVAK ICE FRUTOS ROJOS 275ml THOQUINO</v>
          </cell>
          <cell r="E424">
            <v>24</v>
          </cell>
          <cell r="F424" t="str">
            <v>BEBIDAS</v>
          </cell>
          <cell r="G424" t="str">
            <v>BEBIDAS</v>
          </cell>
          <cell r="H424" t="str">
            <v>BEBIDAS C/ ALCOHOL</v>
          </cell>
          <cell r="I424" t="str">
            <v>VODKA</v>
          </cell>
          <cell r="J424" t="str">
            <v>READY TO DRINK V</v>
          </cell>
          <cell r="K424" t="str">
            <v>THOQUINO</v>
          </cell>
          <cell r="L424">
            <v>114</v>
          </cell>
          <cell r="M424" t="str">
            <v>APOLO IMPORT S.A. 2 - TRENTINO (114)</v>
          </cell>
          <cell r="N424">
            <v>21</v>
          </cell>
          <cell r="O424">
            <v>30</v>
          </cell>
          <cell r="P424">
            <v>11</v>
          </cell>
          <cell r="Q424">
            <v>21</v>
          </cell>
          <cell r="R424">
            <v>27</v>
          </cell>
          <cell r="S424">
            <v>45</v>
          </cell>
          <cell r="T424">
            <v>13</v>
          </cell>
          <cell r="U424">
            <v>9</v>
          </cell>
          <cell r="V424">
            <v>7</v>
          </cell>
          <cell r="W424">
            <v>30</v>
          </cell>
          <cell r="X424">
            <v>7</v>
          </cell>
          <cell r="Y424">
            <v>4</v>
          </cell>
          <cell r="Z424">
            <v>6</v>
          </cell>
          <cell r="AA424">
            <v>15</v>
          </cell>
          <cell r="AB424">
            <v>4</v>
          </cell>
          <cell r="AC424">
            <v>7</v>
          </cell>
          <cell r="AD424">
            <v>20</v>
          </cell>
          <cell r="AE424">
            <v>29</v>
          </cell>
          <cell r="AF424">
            <v>15</v>
          </cell>
          <cell r="AG424">
            <v>13</v>
          </cell>
          <cell r="AH424">
            <v>7</v>
          </cell>
          <cell r="AI424">
            <v>10</v>
          </cell>
          <cell r="AJ424">
            <v>38</v>
          </cell>
          <cell r="AK424">
            <v>82</v>
          </cell>
          <cell r="AL424">
            <v>26</v>
          </cell>
          <cell r="AM424">
            <v>39</v>
          </cell>
          <cell r="AN424">
            <v>94</v>
          </cell>
          <cell r="AO424">
            <v>113</v>
          </cell>
          <cell r="AP424">
            <v>54.285714285714285</v>
          </cell>
          <cell r="AQ424">
            <v>273.33333333333331</v>
          </cell>
          <cell r="AR424">
            <v>195</v>
          </cell>
          <cell r="AS424">
            <v>167.14285714285714</v>
          </cell>
          <cell r="AT424">
            <v>216.92307692307693</v>
          </cell>
          <cell r="AU424">
            <v>339</v>
          </cell>
          <cell r="AV424">
            <v>5440.0000600000003</v>
          </cell>
          <cell r="AW424">
            <v>5424.1201300000002</v>
          </cell>
          <cell r="AX424">
            <v>6250</v>
          </cell>
          <cell r="AY424">
            <v>0.14889704615187083</v>
          </cell>
          <cell r="AZ424">
            <v>0.12959999039999995</v>
          </cell>
          <cell r="BA424">
            <v>5900</v>
          </cell>
          <cell r="BB424">
            <v>3</v>
          </cell>
          <cell r="BC424">
            <v>8.4558811567365888E-2</v>
          </cell>
          <cell r="BD424">
            <v>7.7966091525423678E-2</v>
          </cell>
          <cell r="BE424">
            <v>5750</v>
          </cell>
          <cell r="BF424">
            <v>6</v>
          </cell>
          <cell r="BG424">
            <v>5.6985282459721009E-2</v>
          </cell>
          <cell r="BH424">
            <v>5.3913033043478206E-2</v>
          </cell>
        </row>
        <row r="425">
          <cell r="B425" t="str">
            <v>38820</v>
          </cell>
          <cell r="C425" t="str">
            <v>7896022670313</v>
          </cell>
          <cell r="D425" t="str">
            <v>VODKA KOVAK ICE KIWI 275ml THOQUINO</v>
          </cell>
          <cell r="E425">
            <v>24</v>
          </cell>
          <cell r="F425" t="str">
            <v>BEBIDAS</v>
          </cell>
          <cell r="G425" t="str">
            <v>BEBIDAS</v>
          </cell>
          <cell r="H425" t="str">
            <v>BEBIDAS C/ ALCOHOL</v>
          </cell>
          <cell r="I425" t="str">
            <v>VODKA</v>
          </cell>
          <cell r="J425" t="str">
            <v>READY TO DRINK V</v>
          </cell>
          <cell r="K425" t="str">
            <v>THOQUINO</v>
          </cell>
          <cell r="L425">
            <v>114</v>
          </cell>
          <cell r="M425" t="str">
            <v>APOLO IMPORT S.A. 2 - TRENTINO (114)</v>
          </cell>
          <cell r="N425">
            <v>11</v>
          </cell>
          <cell r="O425">
            <v>15</v>
          </cell>
          <cell r="P425">
            <v>13</v>
          </cell>
          <cell r="Q425">
            <v>11</v>
          </cell>
          <cell r="R425">
            <v>17</v>
          </cell>
          <cell r="S425">
            <v>30</v>
          </cell>
          <cell r="T425">
            <v>26</v>
          </cell>
          <cell r="U425">
            <v>29</v>
          </cell>
          <cell r="V425">
            <v>4</v>
          </cell>
          <cell r="W425">
            <v>13</v>
          </cell>
          <cell r="X425">
            <v>10</v>
          </cell>
          <cell r="Y425">
            <v>6</v>
          </cell>
          <cell r="Z425">
            <v>3</v>
          </cell>
          <cell r="AA425">
            <v>16</v>
          </cell>
          <cell r="AB425">
            <v>1</v>
          </cell>
          <cell r="AC425">
            <v>3</v>
          </cell>
          <cell r="AD425">
            <v>1</v>
          </cell>
          <cell r="AE425">
            <v>20</v>
          </cell>
          <cell r="AF425">
            <v>1</v>
          </cell>
          <cell r="AG425">
            <v>0</v>
          </cell>
          <cell r="AH425">
            <v>5</v>
          </cell>
          <cell r="AI425">
            <v>7</v>
          </cell>
          <cell r="AJ425">
            <v>27</v>
          </cell>
          <cell r="AK425">
            <v>90</v>
          </cell>
          <cell r="AL425">
            <v>33</v>
          </cell>
          <cell r="AM425">
            <v>39</v>
          </cell>
          <cell r="AN425">
            <v>72</v>
          </cell>
          <cell r="AO425">
            <v>85</v>
          </cell>
          <cell r="AP425">
            <v>73.63636363636364</v>
          </cell>
          <cell r="AQ425">
            <v>93.103448275862064</v>
          </cell>
          <cell r="AR425">
            <v>165</v>
          </cell>
          <cell r="AS425">
            <v>390</v>
          </cell>
          <cell r="AT425" t="str">
            <v>SV</v>
          </cell>
          <cell r="AU425">
            <v>364.28571428571428</v>
          </cell>
          <cell r="AV425">
            <v>5440.0000600000003</v>
          </cell>
          <cell r="AW425">
            <v>5421.9168300000001</v>
          </cell>
          <cell r="AX425">
            <v>6250</v>
          </cell>
          <cell r="AY425">
            <v>0.14889704615187083</v>
          </cell>
          <cell r="AZ425">
            <v>0.12959999039999995</v>
          </cell>
          <cell r="BA425">
            <v>5900</v>
          </cell>
          <cell r="BB425">
            <v>3</v>
          </cell>
          <cell r="BC425">
            <v>8.4558811567365888E-2</v>
          </cell>
          <cell r="BD425">
            <v>7.7966091525423678E-2</v>
          </cell>
          <cell r="BE425">
            <v>5750</v>
          </cell>
          <cell r="BF425">
            <v>6</v>
          </cell>
          <cell r="BG425">
            <v>5.6985282459721009E-2</v>
          </cell>
          <cell r="BH425">
            <v>5.3913033043478206E-2</v>
          </cell>
        </row>
        <row r="426">
          <cell r="B426" t="str">
            <v>38821</v>
          </cell>
          <cell r="C426" t="str">
            <v>7896022670016</v>
          </cell>
          <cell r="D426" t="str">
            <v>VODKA KOVAK ICE LIMON 275ml THOQUINO</v>
          </cell>
          <cell r="E426">
            <v>24</v>
          </cell>
          <cell r="F426" t="str">
            <v>BEBIDAS</v>
          </cell>
          <cell r="G426" t="str">
            <v>BEBIDAS</v>
          </cell>
          <cell r="H426" t="str">
            <v>BEBIDAS C/ ALCOHOL</v>
          </cell>
          <cell r="I426" t="str">
            <v>VODKA</v>
          </cell>
          <cell r="J426" t="str">
            <v>READY TO DRINK V</v>
          </cell>
          <cell r="K426" t="str">
            <v>THOQUINO</v>
          </cell>
          <cell r="L426">
            <v>114</v>
          </cell>
          <cell r="M426" t="str">
            <v>APOLO IMPORT S.A. 2 - TRENTINO (114)</v>
          </cell>
          <cell r="N426">
            <v>8</v>
          </cell>
          <cell r="O426">
            <v>30</v>
          </cell>
          <cell r="P426">
            <v>19</v>
          </cell>
          <cell r="Q426">
            <v>12</v>
          </cell>
          <cell r="R426">
            <v>20</v>
          </cell>
          <cell r="S426">
            <v>52</v>
          </cell>
          <cell r="T426">
            <v>32</v>
          </cell>
          <cell r="U426">
            <v>48</v>
          </cell>
          <cell r="V426">
            <v>1</v>
          </cell>
          <cell r="W426">
            <v>17</v>
          </cell>
          <cell r="X426">
            <v>6</v>
          </cell>
          <cell r="Y426">
            <v>7</v>
          </cell>
          <cell r="Z426">
            <v>1</v>
          </cell>
          <cell r="AA426">
            <v>38</v>
          </cell>
          <cell r="AB426">
            <v>3</v>
          </cell>
          <cell r="AC426">
            <v>6</v>
          </cell>
          <cell r="AD426">
            <v>5</v>
          </cell>
          <cell r="AE426">
            <v>27</v>
          </cell>
          <cell r="AF426">
            <v>23</v>
          </cell>
          <cell r="AG426">
            <v>18</v>
          </cell>
          <cell r="AH426">
            <v>10</v>
          </cell>
          <cell r="AI426">
            <v>17</v>
          </cell>
          <cell r="AJ426">
            <v>71</v>
          </cell>
          <cell r="AK426">
            <v>93</v>
          </cell>
          <cell r="AL426">
            <v>80</v>
          </cell>
          <cell r="AM426">
            <v>68</v>
          </cell>
          <cell r="AN426">
            <v>204</v>
          </cell>
          <cell r="AO426">
            <v>267</v>
          </cell>
          <cell r="AP426">
            <v>177.5</v>
          </cell>
          <cell r="AQ426">
            <v>58.125</v>
          </cell>
          <cell r="AR426">
            <v>342.85714285714289</v>
          </cell>
          <cell r="AS426">
            <v>340</v>
          </cell>
          <cell r="AT426">
            <v>340</v>
          </cell>
          <cell r="AU426">
            <v>471.17647058823525</v>
          </cell>
          <cell r="AV426">
            <v>5440.0000600000003</v>
          </cell>
          <cell r="AW426">
            <v>5378.3499000000002</v>
          </cell>
          <cell r="AX426">
            <v>6250</v>
          </cell>
          <cell r="AY426">
            <v>0.14889704615187083</v>
          </cell>
          <cell r="AZ426">
            <v>0.12959999039999995</v>
          </cell>
          <cell r="BA426">
            <v>5900</v>
          </cell>
          <cell r="BB426">
            <v>3</v>
          </cell>
          <cell r="BC426">
            <v>8.4558811567365888E-2</v>
          </cell>
          <cell r="BD426">
            <v>7.7966091525423678E-2</v>
          </cell>
          <cell r="BE426">
            <v>5750</v>
          </cell>
          <cell r="BF426">
            <v>6</v>
          </cell>
          <cell r="BG426">
            <v>5.6985282459721009E-2</v>
          </cell>
          <cell r="BH426">
            <v>5.3913033043478206E-2</v>
          </cell>
        </row>
        <row r="427">
          <cell r="B427" t="str">
            <v>38822</v>
          </cell>
          <cell r="C427" t="str">
            <v>7896022670337</v>
          </cell>
          <cell r="D427" t="str">
            <v>VODKA KOVAK ICE MANDARINA 275ml THOQUINO</v>
          </cell>
          <cell r="E427">
            <v>24</v>
          </cell>
          <cell r="F427" t="str">
            <v>BEBIDAS</v>
          </cell>
          <cell r="G427" t="str">
            <v>BEBIDAS</v>
          </cell>
          <cell r="H427" t="str">
            <v>BEBIDAS C/ ALCOHOL</v>
          </cell>
          <cell r="I427" t="str">
            <v>VODKA</v>
          </cell>
          <cell r="J427" t="str">
            <v>READY TO DRINK V</v>
          </cell>
          <cell r="K427" t="str">
            <v>THOQUINO</v>
          </cell>
          <cell r="L427">
            <v>114</v>
          </cell>
          <cell r="M427" t="str">
            <v>APOLO IMPORT S.A. 2 - TRENTINO (114)</v>
          </cell>
          <cell r="N427">
            <v>6</v>
          </cell>
          <cell r="O427">
            <v>18</v>
          </cell>
          <cell r="P427">
            <v>1</v>
          </cell>
          <cell r="Q427">
            <v>3</v>
          </cell>
          <cell r="R427">
            <v>15</v>
          </cell>
          <cell r="S427">
            <v>12</v>
          </cell>
          <cell r="T427">
            <v>21</v>
          </cell>
          <cell r="U427">
            <v>20</v>
          </cell>
          <cell r="V427">
            <v>2</v>
          </cell>
          <cell r="W427">
            <v>9</v>
          </cell>
          <cell r="X427">
            <v>7</v>
          </cell>
          <cell r="Y427">
            <v>5</v>
          </cell>
          <cell r="Z427">
            <v>3</v>
          </cell>
          <cell r="AA427">
            <v>17</v>
          </cell>
          <cell r="AB427">
            <v>0</v>
          </cell>
          <cell r="AC427">
            <v>0</v>
          </cell>
          <cell r="AD427">
            <v>2</v>
          </cell>
          <cell r="AE427">
            <v>20</v>
          </cell>
          <cell r="AF427">
            <v>17</v>
          </cell>
          <cell r="AG427">
            <v>15</v>
          </cell>
          <cell r="AH427">
            <v>4</v>
          </cell>
          <cell r="AI427">
            <v>5</v>
          </cell>
          <cell r="AJ427">
            <v>30</v>
          </cell>
          <cell r="AK427">
            <v>21</v>
          </cell>
          <cell r="AL427">
            <v>12</v>
          </cell>
          <cell r="AM427">
            <v>24</v>
          </cell>
          <cell r="AN427">
            <v>44</v>
          </cell>
          <cell r="AO427">
            <v>86</v>
          </cell>
          <cell r="AP427">
            <v>300</v>
          </cell>
          <cell r="AQ427">
            <v>31.5</v>
          </cell>
          <cell r="AR427">
            <v>72</v>
          </cell>
          <cell r="AS427" t="str">
            <v>SV</v>
          </cell>
          <cell r="AT427">
            <v>88</v>
          </cell>
          <cell r="AU427">
            <v>516</v>
          </cell>
          <cell r="AV427">
            <v>5440.0000600000003</v>
          </cell>
          <cell r="AW427">
            <v>5372.6206599999996</v>
          </cell>
          <cell r="AX427">
            <v>6250</v>
          </cell>
          <cell r="AY427">
            <v>0.14889704615187083</v>
          </cell>
          <cell r="AZ427">
            <v>0.12959999039999995</v>
          </cell>
          <cell r="BA427">
            <v>5900</v>
          </cell>
          <cell r="BB427">
            <v>3</v>
          </cell>
          <cell r="BC427">
            <v>8.4558811567365888E-2</v>
          </cell>
          <cell r="BD427">
            <v>7.7966091525423678E-2</v>
          </cell>
          <cell r="BE427">
            <v>5750</v>
          </cell>
          <cell r="BF427">
            <v>6</v>
          </cell>
          <cell r="BG427">
            <v>5.6985282459721009E-2</v>
          </cell>
          <cell r="BH427">
            <v>5.3913033043478206E-2</v>
          </cell>
        </row>
        <row r="428">
          <cell r="B428" t="str">
            <v>38823</v>
          </cell>
          <cell r="C428" t="str">
            <v>7896022670306</v>
          </cell>
          <cell r="D428" t="str">
            <v>VODKA KOVAK ICE MANZANA VERDE 275ml THOQUINO</v>
          </cell>
          <cell r="E428">
            <v>24</v>
          </cell>
          <cell r="F428" t="str">
            <v>BEBIDAS</v>
          </cell>
          <cell r="G428" t="str">
            <v>BEBIDAS</v>
          </cell>
          <cell r="H428" t="str">
            <v>BEBIDAS C/ ALCOHOL</v>
          </cell>
          <cell r="I428" t="str">
            <v>VODKA</v>
          </cell>
          <cell r="J428" t="str">
            <v>READY TO DRINK V</v>
          </cell>
          <cell r="K428" t="str">
            <v>THOQUINO</v>
          </cell>
          <cell r="L428">
            <v>114</v>
          </cell>
          <cell r="M428" t="str">
            <v>APOLO IMPORT S.A. 2 - TRENTINO (114)</v>
          </cell>
          <cell r="N428">
            <v>5</v>
          </cell>
          <cell r="O428">
            <v>13</v>
          </cell>
          <cell r="P428">
            <v>1</v>
          </cell>
          <cell r="Q428">
            <v>1</v>
          </cell>
          <cell r="R428">
            <v>15</v>
          </cell>
          <cell r="S428">
            <v>26</v>
          </cell>
          <cell r="T428">
            <v>8</v>
          </cell>
          <cell r="U428">
            <v>14</v>
          </cell>
          <cell r="V428">
            <v>3</v>
          </cell>
          <cell r="W428">
            <v>12</v>
          </cell>
          <cell r="X428">
            <v>3</v>
          </cell>
          <cell r="Y428">
            <v>3</v>
          </cell>
          <cell r="Z428">
            <v>3</v>
          </cell>
          <cell r="AA428">
            <v>8</v>
          </cell>
          <cell r="AB428">
            <v>1</v>
          </cell>
          <cell r="AC428">
            <v>1</v>
          </cell>
          <cell r="AD428">
            <v>8</v>
          </cell>
          <cell r="AE428">
            <v>10</v>
          </cell>
          <cell r="AF428">
            <v>6</v>
          </cell>
          <cell r="AG428">
            <v>4</v>
          </cell>
          <cell r="AH428">
            <v>0</v>
          </cell>
          <cell r="AI428">
            <v>1</v>
          </cell>
          <cell r="AJ428">
            <v>19</v>
          </cell>
          <cell r="AK428">
            <v>67</v>
          </cell>
          <cell r="AL428">
            <v>23</v>
          </cell>
          <cell r="AM428">
            <v>47</v>
          </cell>
          <cell r="AN428">
            <v>24</v>
          </cell>
          <cell r="AO428">
            <v>90</v>
          </cell>
          <cell r="AP428">
            <v>570</v>
          </cell>
          <cell r="AQ428">
            <v>143.57142857142856</v>
          </cell>
          <cell r="AR428">
            <v>230</v>
          </cell>
          <cell r="AS428">
            <v>1410</v>
          </cell>
          <cell r="AT428">
            <v>180</v>
          </cell>
          <cell r="AU428">
            <v>2700</v>
          </cell>
          <cell r="AV428">
            <v>5440.0000600000003</v>
          </cell>
          <cell r="AW428">
            <v>5400.4406499999996</v>
          </cell>
          <cell r="AX428">
            <v>6250</v>
          </cell>
          <cell r="AY428">
            <v>0.14889704615187083</v>
          </cell>
          <cell r="AZ428">
            <v>0.12959999039999995</v>
          </cell>
          <cell r="BA428">
            <v>5900</v>
          </cell>
          <cell r="BB428">
            <v>3</v>
          </cell>
          <cell r="BC428">
            <v>8.4558811567365888E-2</v>
          </cell>
          <cell r="BD428">
            <v>7.7966091525423678E-2</v>
          </cell>
          <cell r="BE428">
            <v>5750</v>
          </cell>
          <cell r="BF428">
            <v>6</v>
          </cell>
          <cell r="BG428">
            <v>5.6985282459721009E-2</v>
          </cell>
          <cell r="BH428">
            <v>5.3913033043478206E-2</v>
          </cell>
        </row>
        <row r="429">
          <cell r="B429" t="str">
            <v>38824</v>
          </cell>
          <cell r="C429" t="str">
            <v>7896022670221</v>
          </cell>
          <cell r="D429" t="str">
            <v>VODKA KOVAK ICE MBURUCUYA 275ml THOQUINO</v>
          </cell>
          <cell r="E429">
            <v>24</v>
          </cell>
          <cell r="F429" t="str">
            <v>BEBIDAS</v>
          </cell>
          <cell r="G429" t="str">
            <v>BEBIDAS</v>
          </cell>
          <cell r="H429" t="str">
            <v>BEBIDAS C/ ALCOHOL</v>
          </cell>
          <cell r="I429" t="str">
            <v>VODKA</v>
          </cell>
          <cell r="J429" t="str">
            <v>READY TO DRINK V</v>
          </cell>
          <cell r="K429" t="str">
            <v>THOQUINO</v>
          </cell>
          <cell r="L429">
            <v>114</v>
          </cell>
          <cell r="M429" t="str">
            <v>APOLO IMPORT S.A. 2 - TRENTINO (114)</v>
          </cell>
          <cell r="N429">
            <v>15</v>
          </cell>
          <cell r="O429">
            <v>30</v>
          </cell>
          <cell r="P429">
            <v>3</v>
          </cell>
          <cell r="Q429">
            <v>7</v>
          </cell>
          <cell r="R429">
            <v>17</v>
          </cell>
          <cell r="S429">
            <v>22</v>
          </cell>
          <cell r="T429">
            <v>39</v>
          </cell>
          <cell r="U429">
            <v>37</v>
          </cell>
          <cell r="V429">
            <v>2</v>
          </cell>
          <cell r="W429">
            <v>19</v>
          </cell>
          <cell r="X429">
            <v>4</v>
          </cell>
          <cell r="Y429">
            <v>1</v>
          </cell>
          <cell r="Z429">
            <v>4</v>
          </cell>
          <cell r="AA429">
            <v>11</v>
          </cell>
          <cell r="AB429">
            <v>1</v>
          </cell>
          <cell r="AC429">
            <v>4</v>
          </cell>
          <cell r="AD429">
            <v>3</v>
          </cell>
          <cell r="AE429">
            <v>23</v>
          </cell>
          <cell r="AF429">
            <v>13</v>
          </cell>
          <cell r="AG429">
            <v>12</v>
          </cell>
          <cell r="AH429">
            <v>3</v>
          </cell>
          <cell r="AI429">
            <v>5</v>
          </cell>
          <cell r="AJ429">
            <v>27</v>
          </cell>
          <cell r="AK429">
            <v>45</v>
          </cell>
          <cell r="AL429">
            <v>50</v>
          </cell>
          <cell r="AM429">
            <v>33</v>
          </cell>
          <cell r="AN429">
            <v>29</v>
          </cell>
          <cell r="AO429">
            <v>87</v>
          </cell>
          <cell r="AP429">
            <v>115.71428571428572</v>
          </cell>
          <cell r="AQ429">
            <v>36.486486486486484</v>
          </cell>
          <cell r="AR429">
            <v>1500</v>
          </cell>
          <cell r="AS429">
            <v>247.5</v>
          </cell>
          <cell r="AT429">
            <v>72.5</v>
          </cell>
          <cell r="AU429">
            <v>522</v>
          </cell>
          <cell r="AV429">
            <v>5440.0000600000003</v>
          </cell>
          <cell r="AW429">
            <v>5413.1710599999997</v>
          </cell>
          <cell r="AX429">
            <v>6250</v>
          </cell>
          <cell r="AY429">
            <v>0.14889704615187083</v>
          </cell>
          <cell r="AZ429">
            <v>0.12959999039999995</v>
          </cell>
          <cell r="BA429">
            <v>5900</v>
          </cell>
          <cell r="BB429">
            <v>3</v>
          </cell>
          <cell r="BC429">
            <v>8.4558811567365888E-2</v>
          </cell>
          <cell r="BD429">
            <v>7.7966091525423678E-2</v>
          </cell>
          <cell r="BE429">
            <v>5750</v>
          </cell>
          <cell r="BF429">
            <v>6</v>
          </cell>
          <cell r="BG429">
            <v>5.6985282459721009E-2</v>
          </cell>
          <cell r="BH429">
            <v>5.3913033043478206E-2</v>
          </cell>
        </row>
        <row r="430">
          <cell r="B430" t="str">
            <v>38825</v>
          </cell>
          <cell r="C430" t="str">
            <v>7896022670320</v>
          </cell>
          <cell r="D430" t="str">
            <v>VODKA KOVAK ICE PINK LIMONADA 275ml THOQUINO</v>
          </cell>
          <cell r="E430">
            <v>24</v>
          </cell>
          <cell r="F430" t="str">
            <v>BEBIDAS</v>
          </cell>
          <cell r="G430" t="str">
            <v>BEBIDAS</v>
          </cell>
          <cell r="H430" t="str">
            <v>BEBIDAS C/ ALCOHOL</v>
          </cell>
          <cell r="I430" t="str">
            <v>VODKA</v>
          </cell>
          <cell r="J430" t="str">
            <v>READY TO DRINK V</v>
          </cell>
          <cell r="K430" t="str">
            <v>THOQUINO</v>
          </cell>
          <cell r="L430">
            <v>114</v>
          </cell>
          <cell r="M430" t="str">
            <v>APOLO IMPORT S.A. 2 - TRENTINO (114)</v>
          </cell>
          <cell r="N430">
            <v>5</v>
          </cell>
          <cell r="O430">
            <v>21</v>
          </cell>
          <cell r="P430">
            <v>7</v>
          </cell>
          <cell r="Q430">
            <v>11</v>
          </cell>
          <cell r="R430">
            <v>16</v>
          </cell>
          <cell r="S430">
            <v>16</v>
          </cell>
          <cell r="T430">
            <v>21</v>
          </cell>
          <cell r="U430">
            <v>23</v>
          </cell>
          <cell r="V430">
            <v>3</v>
          </cell>
          <cell r="W430">
            <v>12</v>
          </cell>
          <cell r="X430">
            <v>10</v>
          </cell>
          <cell r="Y430">
            <v>11</v>
          </cell>
          <cell r="Z430">
            <v>4</v>
          </cell>
          <cell r="AA430">
            <v>18</v>
          </cell>
          <cell r="AB430">
            <v>5</v>
          </cell>
          <cell r="AC430">
            <v>5</v>
          </cell>
          <cell r="AD430">
            <v>7</v>
          </cell>
          <cell r="AE430">
            <v>27</v>
          </cell>
          <cell r="AF430">
            <v>12</v>
          </cell>
          <cell r="AG430">
            <v>9</v>
          </cell>
          <cell r="AH430">
            <v>5</v>
          </cell>
          <cell r="AI430">
            <v>7</v>
          </cell>
          <cell r="AJ430">
            <v>14</v>
          </cell>
          <cell r="AK430">
            <v>26</v>
          </cell>
          <cell r="AL430">
            <v>36</v>
          </cell>
          <cell r="AM430">
            <v>24</v>
          </cell>
          <cell r="AN430">
            <v>71</v>
          </cell>
          <cell r="AO430">
            <v>84</v>
          </cell>
          <cell r="AP430">
            <v>38.18181818181818</v>
          </cell>
          <cell r="AQ430">
            <v>33.913043478260867</v>
          </cell>
          <cell r="AR430">
            <v>98.181818181818187</v>
          </cell>
          <cell r="AS430">
            <v>144</v>
          </cell>
          <cell r="AT430">
            <v>236.66666666666669</v>
          </cell>
          <cell r="AU430">
            <v>360</v>
          </cell>
          <cell r="AV430">
            <v>5440.0000600000003</v>
          </cell>
          <cell r="AW430">
            <v>5413.8818799999999</v>
          </cell>
          <cell r="AX430">
            <v>6250</v>
          </cell>
          <cell r="AY430">
            <v>0.14889704615187083</v>
          </cell>
          <cell r="AZ430">
            <v>0.12959999039999995</v>
          </cell>
          <cell r="BA430">
            <v>5900</v>
          </cell>
          <cell r="BB430">
            <v>3</v>
          </cell>
          <cell r="BC430">
            <v>8.4558811567365888E-2</v>
          </cell>
          <cell r="BD430">
            <v>7.7966091525423678E-2</v>
          </cell>
          <cell r="BE430">
            <v>5750</v>
          </cell>
          <cell r="BF430">
            <v>6</v>
          </cell>
          <cell r="BG430">
            <v>5.6985282459721009E-2</v>
          </cell>
          <cell r="BH430">
            <v>5.3913033043478206E-2</v>
          </cell>
        </row>
        <row r="431">
          <cell r="B431" t="str">
            <v>33433</v>
          </cell>
          <cell r="C431" t="str">
            <v>7312040090754</v>
          </cell>
          <cell r="D431" t="str">
            <v>VODKA CITRON 750ml ABSOLUT</v>
          </cell>
          <cell r="E431">
            <v>12</v>
          </cell>
          <cell r="F431" t="str">
            <v>BEBIDAS</v>
          </cell>
          <cell r="G431" t="str">
            <v>BEBIDAS</v>
          </cell>
          <cell r="H431" t="str">
            <v>BEBIDAS C/ ALCOHOL</v>
          </cell>
          <cell r="I431" t="str">
            <v>VODKA</v>
          </cell>
          <cell r="J431" t="str">
            <v>SABORIZADAS BV-S</v>
          </cell>
          <cell r="K431" t="str">
            <v>ABSOLUT</v>
          </cell>
          <cell r="L431">
            <v>27</v>
          </cell>
          <cell r="M431" t="str">
            <v>A.J. S.A. CALIDAD ANTE TODO (27)</v>
          </cell>
          <cell r="N431">
            <v>0</v>
          </cell>
          <cell r="O431">
            <v>0</v>
          </cell>
          <cell r="P431">
            <v>0</v>
          </cell>
          <cell r="Q431">
            <v>0</v>
          </cell>
          <cell r="R431">
            <v>0</v>
          </cell>
          <cell r="S431">
            <v>0</v>
          </cell>
          <cell r="T431">
            <v>0</v>
          </cell>
          <cell r="U431">
            <v>0</v>
          </cell>
          <cell r="V431">
            <v>0</v>
          </cell>
          <cell r="W431">
            <v>1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1</v>
          </cell>
          <cell r="AI431">
            <v>1</v>
          </cell>
          <cell r="AJ431">
            <v>6</v>
          </cell>
          <cell r="AK431">
            <v>6</v>
          </cell>
          <cell r="AL431">
            <v>4</v>
          </cell>
          <cell r="AM431">
            <v>10</v>
          </cell>
          <cell r="AN431">
            <v>8</v>
          </cell>
          <cell r="AO431">
            <v>5</v>
          </cell>
          <cell r="AP431" t="str">
            <v>SV</v>
          </cell>
          <cell r="AQ431" t="str">
            <v>SV</v>
          </cell>
          <cell r="AR431" t="str">
            <v>SV</v>
          </cell>
          <cell r="AS431" t="str">
            <v>SV</v>
          </cell>
          <cell r="AT431" t="str">
            <v>SV</v>
          </cell>
          <cell r="AU431">
            <v>150</v>
          </cell>
          <cell r="AV431">
            <v>97374.999997000006</v>
          </cell>
          <cell r="AW431">
            <v>85506.978369999997</v>
          </cell>
          <cell r="AX431">
            <v>109900</v>
          </cell>
          <cell r="AY431">
            <v>0.12862644419394997</v>
          </cell>
          <cell r="AZ431">
            <v>0.11396724297543215</v>
          </cell>
          <cell r="BA431">
            <v>107900</v>
          </cell>
          <cell r="BB431">
            <v>3</v>
          </cell>
          <cell r="BC431">
            <v>0.10808729143336837</v>
          </cell>
          <cell r="BD431">
            <v>9.7544022270620881E-2</v>
          </cell>
          <cell r="BE431">
            <v>104900</v>
          </cell>
          <cell r="BF431">
            <v>6</v>
          </cell>
          <cell r="BG431">
            <v>7.72785622924963E-2</v>
          </cell>
          <cell r="BH431">
            <v>7.1734985729265913E-2</v>
          </cell>
        </row>
        <row r="432">
          <cell r="B432" t="str">
            <v>33431</v>
          </cell>
          <cell r="C432" t="str">
            <v>7312040060757</v>
          </cell>
          <cell r="D432" t="str">
            <v>VODKA VAINILLA 750ml ABSOLUT</v>
          </cell>
          <cell r="E432">
            <v>12</v>
          </cell>
          <cell r="F432" t="str">
            <v>BEBIDAS</v>
          </cell>
          <cell r="G432" t="str">
            <v>BEBIDAS</v>
          </cell>
          <cell r="H432" t="str">
            <v>BEBIDAS C/ ALCOHOL</v>
          </cell>
          <cell r="I432" t="str">
            <v>VODKA</v>
          </cell>
          <cell r="J432" t="str">
            <v>SABORIZADAS BV-S</v>
          </cell>
          <cell r="K432" t="str">
            <v>ABSOLUT</v>
          </cell>
          <cell r="L432">
            <v>27</v>
          </cell>
          <cell r="M432" t="str">
            <v>A.J. S.A. CALIDAD ANTE TODO (27)</v>
          </cell>
          <cell r="N432">
            <v>0</v>
          </cell>
          <cell r="O432">
            <v>0</v>
          </cell>
          <cell r="P432">
            <v>0</v>
          </cell>
          <cell r="Q432">
            <v>0</v>
          </cell>
          <cell r="R432">
            <v>0</v>
          </cell>
          <cell r="S432">
            <v>0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0</v>
          </cell>
          <cell r="Y432">
            <v>0</v>
          </cell>
          <cell r="Z432">
            <v>0</v>
          </cell>
          <cell r="AA432">
            <v>0</v>
          </cell>
          <cell r="AB432">
            <v>1</v>
          </cell>
          <cell r="AC432">
            <v>1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18</v>
          </cell>
          <cell r="AK432">
            <v>5</v>
          </cell>
          <cell r="AL432">
            <v>6</v>
          </cell>
          <cell r="AM432">
            <v>5</v>
          </cell>
          <cell r="AN432">
            <v>11</v>
          </cell>
          <cell r="AO432">
            <v>6</v>
          </cell>
          <cell r="AP432" t="str">
            <v>SV</v>
          </cell>
          <cell r="AQ432" t="str">
            <v>SV</v>
          </cell>
          <cell r="AR432" t="str">
            <v>SV</v>
          </cell>
          <cell r="AS432">
            <v>150</v>
          </cell>
          <cell r="AT432" t="str">
            <v>SV</v>
          </cell>
          <cell r="AU432" t="str">
            <v>SV</v>
          </cell>
          <cell r="AV432">
            <v>97374.999997000006</v>
          </cell>
          <cell r="AW432">
            <v>85506.738129999998</v>
          </cell>
          <cell r="AX432">
            <v>109900</v>
          </cell>
          <cell r="AY432">
            <v>0.12862644419394997</v>
          </cell>
          <cell r="AZ432">
            <v>0.11396724297543215</v>
          </cell>
          <cell r="BA432">
            <v>107900</v>
          </cell>
          <cell r="BB432">
            <v>3</v>
          </cell>
          <cell r="BC432">
            <v>0.10808729143336837</v>
          </cell>
          <cell r="BD432">
            <v>9.7544022270620881E-2</v>
          </cell>
          <cell r="BE432">
            <v>104900</v>
          </cell>
          <cell r="BF432">
            <v>6</v>
          </cell>
          <cell r="BG432">
            <v>7.72785622924963E-2</v>
          </cell>
          <cell r="BH432">
            <v>7.1734985729265913E-2</v>
          </cell>
        </row>
        <row r="433">
          <cell r="B433" t="str">
            <v>16356</v>
          </cell>
          <cell r="C433" t="str">
            <v>8000440112389</v>
          </cell>
          <cell r="D433" t="str">
            <v>VODKA DURAZNO 700ml KEGLEVICH</v>
          </cell>
          <cell r="E433">
            <v>6</v>
          </cell>
          <cell r="F433" t="str">
            <v>BEBIDAS</v>
          </cell>
          <cell r="G433" t="str">
            <v>BEBIDAS</v>
          </cell>
          <cell r="H433" t="str">
            <v>BEBIDAS C/ ALCOHOL</v>
          </cell>
          <cell r="I433" t="str">
            <v>VODKA</v>
          </cell>
          <cell r="J433" t="str">
            <v>SABORIZADAS BV-S</v>
          </cell>
          <cell r="K433" t="str">
            <v>KEGLEVICH</v>
          </cell>
          <cell r="L433">
            <v>114</v>
          </cell>
          <cell r="M433" t="str">
            <v>APOLO IMPORT S.A. 2 - TRENTINO (114)</v>
          </cell>
          <cell r="N433">
            <v>0</v>
          </cell>
          <cell r="O433">
            <v>0</v>
          </cell>
          <cell r="P433">
            <v>0</v>
          </cell>
          <cell r="Q433">
            <v>0</v>
          </cell>
          <cell r="R433">
            <v>0</v>
          </cell>
          <cell r="S433">
            <v>0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15</v>
          </cell>
          <cell r="AK433">
            <v>19</v>
          </cell>
          <cell r="AL433">
            <v>28</v>
          </cell>
          <cell r="AM433">
            <v>20</v>
          </cell>
          <cell r="AN433">
            <v>16</v>
          </cell>
          <cell r="AO433">
            <v>12</v>
          </cell>
          <cell r="AP433" t="str">
            <v>SV</v>
          </cell>
          <cell r="AQ433" t="str">
            <v>SV</v>
          </cell>
          <cell r="AR433" t="str">
            <v>SV</v>
          </cell>
          <cell r="AS433" t="str">
            <v>SV</v>
          </cell>
          <cell r="AT433" t="str">
            <v>SV</v>
          </cell>
          <cell r="AU433" t="str">
            <v>SV</v>
          </cell>
          <cell r="AV433">
            <v>84670.000029999996</v>
          </cell>
          <cell r="AW433">
            <v>65377.464240000001</v>
          </cell>
          <cell r="AX433">
            <v>99900</v>
          </cell>
          <cell r="AY433">
            <v>0.17987480766037267</v>
          </cell>
          <cell r="AZ433">
            <v>0.1524524521521522</v>
          </cell>
          <cell r="BA433">
            <v>89900</v>
          </cell>
          <cell r="BB433">
            <v>3</v>
          </cell>
          <cell r="BC433">
            <v>6.1769221307983013E-2</v>
          </cell>
          <cell r="BD433">
            <v>5.817575050055622E-2</v>
          </cell>
          <cell r="BE433">
            <v>0</v>
          </cell>
          <cell r="BF433">
            <v>0</v>
          </cell>
          <cell r="BG433">
            <v>-1</v>
          </cell>
          <cell r="BH433">
            <v>0</v>
          </cell>
        </row>
        <row r="434">
          <cell r="B434" t="str">
            <v>16358</v>
          </cell>
          <cell r="C434" t="str">
            <v>8000440112440</v>
          </cell>
          <cell r="D434" t="str">
            <v>VODKA FRUTILLA 700ml KEGLEVICH</v>
          </cell>
          <cell r="E434">
            <v>6</v>
          </cell>
          <cell r="F434" t="str">
            <v>BEBIDAS</v>
          </cell>
          <cell r="G434" t="str">
            <v>BEBIDAS</v>
          </cell>
          <cell r="H434" t="str">
            <v>BEBIDAS C/ ALCOHOL</v>
          </cell>
          <cell r="I434" t="str">
            <v>VODKA</v>
          </cell>
          <cell r="J434" t="str">
            <v>SABORIZADAS BV-S</v>
          </cell>
          <cell r="K434" t="str">
            <v>KEGLEVICH</v>
          </cell>
          <cell r="L434">
            <v>114</v>
          </cell>
          <cell r="M434" t="str">
            <v>APOLO IMPORT S.A. 2 - TRENTINO (114)</v>
          </cell>
          <cell r="N434">
            <v>0</v>
          </cell>
          <cell r="O434">
            <v>0</v>
          </cell>
          <cell r="P434">
            <v>0</v>
          </cell>
          <cell r="Q434">
            <v>0</v>
          </cell>
          <cell r="R434">
            <v>0</v>
          </cell>
          <cell r="S434">
            <v>0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1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16</v>
          </cell>
          <cell r="AK434">
            <v>15</v>
          </cell>
          <cell r="AL434">
            <v>15</v>
          </cell>
          <cell r="AM434">
            <v>23</v>
          </cell>
          <cell r="AN434">
            <v>15</v>
          </cell>
          <cell r="AO434">
            <v>12</v>
          </cell>
          <cell r="AP434" t="str">
            <v>SV</v>
          </cell>
          <cell r="AQ434" t="str">
            <v>SV</v>
          </cell>
          <cell r="AR434" t="str">
            <v>SV</v>
          </cell>
          <cell r="AS434" t="str">
            <v>SV</v>
          </cell>
          <cell r="AT434" t="str">
            <v>SV</v>
          </cell>
          <cell r="AU434" t="str">
            <v>SV</v>
          </cell>
          <cell r="AV434">
            <v>84670.000029999996</v>
          </cell>
          <cell r="AW434">
            <v>64314.270239999998</v>
          </cell>
          <cell r="AX434">
            <v>99900</v>
          </cell>
          <cell r="AY434">
            <v>0.17987480766037267</v>
          </cell>
          <cell r="AZ434">
            <v>0.1524524521521522</v>
          </cell>
          <cell r="BA434">
            <v>89900</v>
          </cell>
          <cell r="BB434">
            <v>3</v>
          </cell>
          <cell r="BC434">
            <v>6.1769221307983013E-2</v>
          </cell>
          <cell r="BD434">
            <v>5.817575050055622E-2</v>
          </cell>
          <cell r="BE434">
            <v>0</v>
          </cell>
          <cell r="BF434">
            <v>0</v>
          </cell>
          <cell r="BG434">
            <v>-1</v>
          </cell>
          <cell r="BH434">
            <v>0</v>
          </cell>
        </row>
        <row r="435">
          <cell r="B435" t="str">
            <v>16357</v>
          </cell>
          <cell r="C435" t="str">
            <v>8000440112402</v>
          </cell>
          <cell r="D435" t="str">
            <v>VODKA LIMON 700ml KEGLEVICH</v>
          </cell>
          <cell r="E435">
            <v>6</v>
          </cell>
          <cell r="F435" t="str">
            <v>BEBIDAS</v>
          </cell>
          <cell r="G435" t="str">
            <v>BEBIDAS</v>
          </cell>
          <cell r="H435" t="str">
            <v>BEBIDAS C/ ALCOHOL</v>
          </cell>
          <cell r="I435" t="str">
            <v>VODKA</v>
          </cell>
          <cell r="J435" t="str">
            <v>SABORIZADAS BV-S</v>
          </cell>
          <cell r="K435" t="str">
            <v>KEGLEVICH</v>
          </cell>
          <cell r="L435">
            <v>114</v>
          </cell>
          <cell r="M435" t="str">
            <v>APOLO IMPORT S.A. 2 - TRENTINO (114)</v>
          </cell>
          <cell r="N435">
            <v>0</v>
          </cell>
          <cell r="O435">
            <v>0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10</v>
          </cell>
          <cell r="AK435">
            <v>12</v>
          </cell>
          <cell r="AL435">
            <v>3</v>
          </cell>
          <cell r="AM435">
            <v>6</v>
          </cell>
          <cell r="AN435">
            <v>4</v>
          </cell>
          <cell r="AO435">
            <v>0</v>
          </cell>
          <cell r="AP435" t="str">
            <v>SV</v>
          </cell>
          <cell r="AQ435" t="str">
            <v>SV</v>
          </cell>
          <cell r="AR435" t="str">
            <v>SV</v>
          </cell>
          <cell r="AS435" t="str">
            <v>SV</v>
          </cell>
          <cell r="AT435" t="str">
            <v>SV</v>
          </cell>
          <cell r="AU435" t="str">
            <v>Q</v>
          </cell>
          <cell r="AV435">
            <v>84669.999997000006</v>
          </cell>
          <cell r="AW435">
            <v>55619.024449999997</v>
          </cell>
          <cell r="AX435">
            <v>99900</v>
          </cell>
          <cell r="AY435">
            <v>0.17987480812022705</v>
          </cell>
          <cell r="AZ435">
            <v>0.15245245248248243</v>
          </cell>
          <cell r="BA435">
            <v>89900</v>
          </cell>
          <cell r="BB435">
            <v>3</v>
          </cell>
          <cell r="BC435">
            <v>6.1769221721805767E-2</v>
          </cell>
          <cell r="BD435">
            <v>5.8175750867630632E-2</v>
          </cell>
          <cell r="BE435">
            <v>0</v>
          </cell>
          <cell r="BF435">
            <v>0</v>
          </cell>
          <cell r="BG435">
            <v>-1</v>
          </cell>
          <cell r="BH435">
            <v>0</v>
          </cell>
        </row>
        <row r="436">
          <cell r="B436" t="str">
            <v>29500</v>
          </cell>
          <cell r="C436" t="str">
            <v>7898540513615</v>
          </cell>
          <cell r="D436" t="str">
            <v>VODKA COCO 950ml KOSTOFF</v>
          </cell>
          <cell r="E436">
            <v>6</v>
          </cell>
          <cell r="F436" t="str">
            <v>BEBIDAS</v>
          </cell>
          <cell r="G436" t="str">
            <v>BEBIDAS</v>
          </cell>
          <cell r="H436" t="str">
            <v>BEBIDAS C/ ALCOHOL</v>
          </cell>
          <cell r="I436" t="str">
            <v>VODKA</v>
          </cell>
          <cell r="J436" t="str">
            <v>SABORIZADAS BV-S</v>
          </cell>
          <cell r="K436" t="str">
            <v>KOSTOFF</v>
          </cell>
          <cell r="L436">
            <v>2692</v>
          </cell>
          <cell r="M436" t="str">
            <v>POPAI S.A. (2692)</v>
          </cell>
          <cell r="N436">
            <v>0</v>
          </cell>
          <cell r="O436">
            <v>1</v>
          </cell>
          <cell r="P436">
            <v>2</v>
          </cell>
          <cell r="Q436">
            <v>2</v>
          </cell>
          <cell r="R436">
            <v>0</v>
          </cell>
          <cell r="S436">
            <v>0</v>
          </cell>
          <cell r="T436">
            <v>0</v>
          </cell>
          <cell r="U436">
            <v>0</v>
          </cell>
          <cell r="V436">
            <v>1</v>
          </cell>
          <cell r="W436">
            <v>1</v>
          </cell>
          <cell r="X436">
            <v>2</v>
          </cell>
          <cell r="Y436">
            <v>4</v>
          </cell>
          <cell r="Z436">
            <v>2</v>
          </cell>
          <cell r="AA436">
            <v>1</v>
          </cell>
          <cell r="AB436">
            <v>2</v>
          </cell>
          <cell r="AC436">
            <v>1</v>
          </cell>
          <cell r="AD436">
            <v>1</v>
          </cell>
          <cell r="AE436">
            <v>4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1</v>
          </cell>
          <cell r="AM436">
            <v>0</v>
          </cell>
          <cell r="AN436">
            <v>0</v>
          </cell>
          <cell r="AO436">
            <v>0</v>
          </cell>
          <cell r="AP436" t="str">
            <v>Q</v>
          </cell>
          <cell r="AQ436" t="str">
            <v>Q</v>
          </cell>
          <cell r="AR436">
            <v>7.5</v>
          </cell>
          <cell r="AS436" t="str">
            <v>Q</v>
          </cell>
          <cell r="AT436" t="str">
            <v>Q</v>
          </cell>
          <cell r="AU436" t="str">
            <v>Q</v>
          </cell>
          <cell r="AV436">
            <v>14685.999999</v>
          </cell>
          <cell r="AW436">
            <v>14178.80387</v>
          </cell>
          <cell r="AX436">
            <v>17500</v>
          </cell>
          <cell r="AY436">
            <v>0.19161105823175895</v>
          </cell>
          <cell r="AZ436">
            <v>0.16080000005714287</v>
          </cell>
          <cell r="BA436">
            <v>17250</v>
          </cell>
          <cell r="BB436">
            <v>3</v>
          </cell>
          <cell r="BC436">
            <v>0.17458804311416243</v>
          </cell>
          <cell r="BD436">
            <v>0.14863768121739132</v>
          </cell>
          <cell r="BE436">
            <v>16900</v>
          </cell>
          <cell r="BF436">
            <v>6</v>
          </cell>
          <cell r="BG436">
            <v>0.15075582194952708</v>
          </cell>
          <cell r="BH436">
            <v>0.13100591721893493</v>
          </cell>
        </row>
        <row r="437">
          <cell r="B437" t="str">
            <v>29502</v>
          </cell>
          <cell r="C437" t="str">
            <v>7898540513516</v>
          </cell>
          <cell r="D437" t="str">
            <v>VODKA KIWI 950ml KOSTOFF</v>
          </cell>
          <cell r="E437">
            <v>6</v>
          </cell>
          <cell r="F437" t="str">
            <v>BEBIDAS</v>
          </cell>
          <cell r="G437" t="str">
            <v>BEBIDAS</v>
          </cell>
          <cell r="H437" t="str">
            <v>BEBIDAS C/ ALCOHOL</v>
          </cell>
          <cell r="I437" t="str">
            <v>VODKA</v>
          </cell>
          <cell r="J437" t="str">
            <v>SABORIZADAS BV-S</v>
          </cell>
          <cell r="K437" t="str">
            <v>KOSTOFF</v>
          </cell>
          <cell r="L437">
            <v>2692</v>
          </cell>
          <cell r="M437" t="str">
            <v>POPAI S.A. (2692)</v>
          </cell>
          <cell r="N437">
            <v>0</v>
          </cell>
          <cell r="O437">
            <v>0</v>
          </cell>
          <cell r="P437">
            <v>0</v>
          </cell>
          <cell r="Q437">
            <v>0</v>
          </cell>
          <cell r="R437">
            <v>4</v>
          </cell>
          <cell r="S437">
            <v>2</v>
          </cell>
          <cell r="T437">
            <v>0</v>
          </cell>
          <cell r="U437">
            <v>0</v>
          </cell>
          <cell r="V437">
            <v>1</v>
          </cell>
          <cell r="W437">
            <v>1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3</v>
          </cell>
          <cell r="AF437">
            <v>1</v>
          </cell>
          <cell r="AG437">
            <v>5</v>
          </cell>
          <cell r="AH437">
            <v>0</v>
          </cell>
          <cell r="AI437">
            <v>0</v>
          </cell>
          <cell r="AJ437">
            <v>4</v>
          </cell>
          <cell r="AK437">
            <v>0</v>
          </cell>
          <cell r="AL437">
            <v>0</v>
          </cell>
          <cell r="AM437">
            <v>0</v>
          </cell>
          <cell r="AN437">
            <v>6</v>
          </cell>
          <cell r="AO437">
            <v>0</v>
          </cell>
          <cell r="AP437" t="str">
            <v>SV</v>
          </cell>
          <cell r="AQ437" t="str">
            <v>Q</v>
          </cell>
          <cell r="AR437" t="str">
            <v>Q</v>
          </cell>
          <cell r="AS437" t="str">
            <v>Q</v>
          </cell>
          <cell r="AT437">
            <v>36</v>
          </cell>
          <cell r="AU437" t="str">
            <v>Q</v>
          </cell>
          <cell r="AV437">
            <v>14685.999999</v>
          </cell>
          <cell r="AW437">
            <v>13383.494409999999</v>
          </cell>
          <cell r="AX437">
            <v>17500</v>
          </cell>
          <cell r="AY437">
            <v>0.19161105823175895</v>
          </cell>
          <cell r="AZ437">
            <v>0.16080000005714287</v>
          </cell>
          <cell r="BA437">
            <v>17250</v>
          </cell>
          <cell r="BB437">
            <v>3</v>
          </cell>
          <cell r="BC437">
            <v>0.17458804311416243</v>
          </cell>
          <cell r="BD437">
            <v>0.14863768121739132</v>
          </cell>
          <cell r="BE437">
            <v>16900</v>
          </cell>
          <cell r="BF437">
            <v>6</v>
          </cell>
          <cell r="BG437">
            <v>0.15075582194952708</v>
          </cell>
          <cell r="BH437">
            <v>0.13100591721893493</v>
          </cell>
        </row>
        <row r="438">
          <cell r="B438" t="str">
            <v>29504</v>
          </cell>
          <cell r="C438" t="str">
            <v>7898540513233</v>
          </cell>
          <cell r="D438" t="str">
            <v>VODKA MBURUKUYA 950ml KOSTOFF</v>
          </cell>
          <cell r="E438">
            <v>6</v>
          </cell>
          <cell r="F438" t="str">
            <v>BEBIDAS</v>
          </cell>
          <cell r="G438" t="str">
            <v>BEBIDAS</v>
          </cell>
          <cell r="H438" t="str">
            <v>BEBIDAS C/ ALCOHOL</v>
          </cell>
          <cell r="I438" t="str">
            <v>VODKA</v>
          </cell>
          <cell r="J438" t="str">
            <v>SABORIZADAS BV-S</v>
          </cell>
          <cell r="K438" t="str">
            <v>KOSTOFF</v>
          </cell>
          <cell r="L438">
            <v>2692</v>
          </cell>
          <cell r="M438" t="str">
            <v>POPAI S.A. (2692)</v>
          </cell>
          <cell r="N438">
            <v>0</v>
          </cell>
          <cell r="O438">
            <v>0</v>
          </cell>
          <cell r="P438">
            <v>0</v>
          </cell>
          <cell r="Q438">
            <v>0</v>
          </cell>
          <cell r="R438">
            <v>0</v>
          </cell>
          <cell r="S438">
            <v>0</v>
          </cell>
          <cell r="T438">
            <v>0</v>
          </cell>
          <cell r="U438">
            <v>0</v>
          </cell>
          <cell r="V438">
            <v>1</v>
          </cell>
          <cell r="W438">
            <v>4</v>
          </cell>
          <cell r="X438">
            <v>0</v>
          </cell>
          <cell r="Y438">
            <v>0</v>
          </cell>
          <cell r="Z438">
            <v>3</v>
          </cell>
          <cell r="AA438">
            <v>1</v>
          </cell>
          <cell r="AB438">
            <v>1</v>
          </cell>
          <cell r="AC438">
            <v>0</v>
          </cell>
          <cell r="AD438">
            <v>1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17</v>
          </cell>
          <cell r="AN438">
            <v>0</v>
          </cell>
          <cell r="AO438">
            <v>0</v>
          </cell>
          <cell r="AP438" t="str">
            <v>Q</v>
          </cell>
          <cell r="AQ438" t="str">
            <v>Q</v>
          </cell>
          <cell r="AR438" t="str">
            <v>Q</v>
          </cell>
          <cell r="AS438" t="str">
            <v>SV</v>
          </cell>
          <cell r="AT438" t="str">
            <v>Q</v>
          </cell>
          <cell r="AU438" t="str">
            <v>Q</v>
          </cell>
          <cell r="AV438">
            <v>14685.999999</v>
          </cell>
          <cell r="AW438">
            <v>13975.035910000001</v>
          </cell>
          <cell r="AX438">
            <v>17500</v>
          </cell>
          <cell r="AY438">
            <v>0.19161105823175895</v>
          </cell>
          <cell r="AZ438">
            <v>0.16080000005714287</v>
          </cell>
          <cell r="BA438">
            <v>17250</v>
          </cell>
          <cell r="BB438">
            <v>3</v>
          </cell>
          <cell r="BC438">
            <v>0.17458804311416243</v>
          </cell>
          <cell r="BD438">
            <v>0.14863768121739132</v>
          </cell>
          <cell r="BE438">
            <v>16900</v>
          </cell>
          <cell r="BF438">
            <v>6</v>
          </cell>
          <cell r="BG438">
            <v>0.15075582194952708</v>
          </cell>
          <cell r="BH438">
            <v>0.13100591721893493</v>
          </cell>
        </row>
        <row r="439">
          <cell r="B439" t="str">
            <v>29506</v>
          </cell>
          <cell r="C439" t="str">
            <v>7898540513295</v>
          </cell>
          <cell r="D439" t="str">
            <v>VODKA ORIGINAL 950ml KOSTOFF</v>
          </cell>
          <cell r="E439">
            <v>6</v>
          </cell>
          <cell r="F439" t="str">
            <v>BEBIDAS</v>
          </cell>
          <cell r="G439" t="str">
            <v>BEBIDAS</v>
          </cell>
          <cell r="H439" t="str">
            <v>BEBIDAS C/ ALCOHOL</v>
          </cell>
          <cell r="I439" t="str">
            <v>VODKA</v>
          </cell>
          <cell r="J439" t="str">
            <v>SABORIZADAS BV-S</v>
          </cell>
          <cell r="K439" t="str">
            <v>KOSTOFF</v>
          </cell>
          <cell r="L439">
            <v>2692</v>
          </cell>
          <cell r="M439" t="str">
            <v>POPAI S.A. (2692)</v>
          </cell>
          <cell r="N439">
            <v>0</v>
          </cell>
          <cell r="O439">
            <v>0</v>
          </cell>
          <cell r="P439">
            <v>0</v>
          </cell>
          <cell r="Q439">
            <v>0</v>
          </cell>
          <cell r="R439">
            <v>0</v>
          </cell>
          <cell r="S439">
            <v>0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2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>
            <v>0</v>
          </cell>
          <cell r="AP439" t="str">
            <v>SV</v>
          </cell>
          <cell r="AQ439" t="str">
            <v>Q</v>
          </cell>
          <cell r="AR439" t="str">
            <v>Q</v>
          </cell>
          <cell r="AS439" t="str">
            <v>Q</v>
          </cell>
          <cell r="AT439" t="str">
            <v>Q</v>
          </cell>
          <cell r="AU439" t="str">
            <v>Q</v>
          </cell>
          <cell r="AV439">
            <v>14685.999999</v>
          </cell>
          <cell r="AW439">
            <v>14666.03622</v>
          </cell>
          <cell r="AX439">
            <v>17500</v>
          </cell>
          <cell r="AY439">
            <v>0.19161105823175895</v>
          </cell>
          <cell r="AZ439">
            <v>0.16080000005714287</v>
          </cell>
          <cell r="BA439">
            <v>17250</v>
          </cell>
          <cell r="BB439">
            <v>3</v>
          </cell>
          <cell r="BC439">
            <v>0.17458804311416243</v>
          </cell>
          <cell r="BD439">
            <v>0.14863768121739132</v>
          </cell>
          <cell r="BE439">
            <v>16900</v>
          </cell>
          <cell r="BF439">
            <v>6</v>
          </cell>
          <cell r="BG439">
            <v>0.15075582194952708</v>
          </cell>
          <cell r="BH439">
            <v>0.13100591721893493</v>
          </cell>
        </row>
        <row r="440">
          <cell r="B440" t="str">
            <v>38827</v>
          </cell>
          <cell r="C440" t="str">
            <v>7896022670108</v>
          </cell>
          <cell r="D440" t="str">
            <v>VODKA KOVAK MANZANA VERDE 1Lts THOQUINO</v>
          </cell>
          <cell r="E440">
            <v>12</v>
          </cell>
          <cell r="F440" t="str">
            <v>BEBIDAS</v>
          </cell>
          <cell r="G440" t="str">
            <v>BEBIDAS</v>
          </cell>
          <cell r="H440" t="str">
            <v>BEBIDAS C/ ALCOHOL</v>
          </cell>
          <cell r="I440" t="str">
            <v>VODKA</v>
          </cell>
          <cell r="J440" t="str">
            <v>SABORIZADAS BV-S</v>
          </cell>
          <cell r="K440" t="str">
            <v>THOQUINO</v>
          </cell>
          <cell r="L440">
            <v>114</v>
          </cell>
          <cell r="M440" t="str">
            <v>APOLO IMPORT S.A. 2 - TRENTINO (114)</v>
          </cell>
          <cell r="N440">
            <v>0</v>
          </cell>
          <cell r="O440">
            <v>0</v>
          </cell>
          <cell r="P440">
            <v>0</v>
          </cell>
          <cell r="Q440">
            <v>0</v>
          </cell>
          <cell r="R440">
            <v>1</v>
          </cell>
          <cell r="S440">
            <v>0</v>
          </cell>
          <cell r="T440">
            <v>1</v>
          </cell>
          <cell r="U440">
            <v>0</v>
          </cell>
          <cell r="V440">
            <v>0</v>
          </cell>
          <cell r="W440">
            <v>0</v>
          </cell>
          <cell r="X440">
            <v>0</v>
          </cell>
          <cell r="Y440">
            <v>0</v>
          </cell>
          <cell r="Z440">
            <v>0</v>
          </cell>
          <cell r="AA440">
            <v>0</v>
          </cell>
          <cell r="AB440">
            <v>0</v>
          </cell>
          <cell r="AC440">
            <v>0</v>
          </cell>
          <cell r="AD440">
            <v>1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11</v>
          </cell>
          <cell r="AK440">
            <v>9</v>
          </cell>
          <cell r="AL440">
            <v>6</v>
          </cell>
          <cell r="AM440">
            <v>5</v>
          </cell>
          <cell r="AN440">
            <v>5</v>
          </cell>
          <cell r="AO440">
            <v>36</v>
          </cell>
          <cell r="AP440" t="str">
            <v>SV</v>
          </cell>
          <cell r="AQ440" t="str">
            <v>SV</v>
          </cell>
          <cell r="AR440" t="str">
            <v>SV</v>
          </cell>
          <cell r="AS440" t="str">
            <v>SV</v>
          </cell>
          <cell r="AT440" t="str">
            <v>SV</v>
          </cell>
          <cell r="AU440" t="str">
            <v>SV</v>
          </cell>
          <cell r="AV440">
            <v>36439.999969999997</v>
          </cell>
          <cell r="AW440">
            <v>36439.999969999997</v>
          </cell>
          <cell r="AX440">
            <v>41900</v>
          </cell>
          <cell r="AY440">
            <v>0.14983534672050114</v>
          </cell>
          <cell r="AZ440">
            <v>0.13031026324582345</v>
          </cell>
          <cell r="BA440">
            <v>39900</v>
          </cell>
          <cell r="BB440">
            <v>3</v>
          </cell>
          <cell r="BC440">
            <v>9.4950604633603719E-2</v>
          </cell>
          <cell r="BD440">
            <v>8.6716792731829639E-2</v>
          </cell>
          <cell r="BE440">
            <v>0</v>
          </cell>
          <cell r="BF440">
            <v>0</v>
          </cell>
          <cell r="BG440">
            <v>-1</v>
          </cell>
          <cell r="BH440">
            <v>0</v>
          </cell>
        </row>
        <row r="441">
          <cell r="B441" t="str">
            <v>38828</v>
          </cell>
          <cell r="C441" t="str">
            <v>7896022660659</v>
          </cell>
          <cell r="D441" t="str">
            <v>VODKA KRAKOVIA FRUTOS ROJOS 970ml THOQUINO</v>
          </cell>
          <cell r="E441">
            <v>6</v>
          </cell>
          <cell r="F441" t="str">
            <v>BEBIDAS</v>
          </cell>
          <cell r="G441" t="str">
            <v>BEBIDAS</v>
          </cell>
          <cell r="H441" t="str">
            <v>BEBIDAS C/ ALCOHOL</v>
          </cell>
          <cell r="I441" t="str">
            <v>VODKA</v>
          </cell>
          <cell r="J441" t="str">
            <v>SABORIZADAS BV-S</v>
          </cell>
          <cell r="K441" t="str">
            <v>THOQUINO</v>
          </cell>
          <cell r="L441">
            <v>114</v>
          </cell>
          <cell r="M441" t="str">
            <v>APOLO IMPORT S.A. 2 - TRENTINO (114)</v>
          </cell>
          <cell r="N441">
            <v>0</v>
          </cell>
          <cell r="O441">
            <v>0</v>
          </cell>
          <cell r="P441">
            <v>3</v>
          </cell>
          <cell r="Q441">
            <v>0</v>
          </cell>
          <cell r="R441">
            <v>0</v>
          </cell>
          <cell r="S441">
            <v>3</v>
          </cell>
          <cell r="T441">
            <v>4</v>
          </cell>
          <cell r="U441">
            <v>4</v>
          </cell>
          <cell r="V441">
            <v>0</v>
          </cell>
          <cell r="W441">
            <v>0</v>
          </cell>
          <cell r="X441">
            <v>1</v>
          </cell>
          <cell r="Y441">
            <v>0</v>
          </cell>
          <cell r="Z441">
            <v>1</v>
          </cell>
          <cell r="AA441">
            <v>0</v>
          </cell>
          <cell r="AB441">
            <v>1</v>
          </cell>
          <cell r="AC441">
            <v>0</v>
          </cell>
          <cell r="AD441">
            <v>1</v>
          </cell>
          <cell r="AE441">
            <v>2</v>
          </cell>
          <cell r="AF441">
            <v>1</v>
          </cell>
          <cell r="AG441">
            <v>2</v>
          </cell>
          <cell r="AH441">
            <v>0</v>
          </cell>
          <cell r="AI441">
            <v>0</v>
          </cell>
          <cell r="AJ441">
            <v>2</v>
          </cell>
          <cell r="AK441">
            <v>13</v>
          </cell>
          <cell r="AL441">
            <v>5</v>
          </cell>
          <cell r="AM441">
            <v>4</v>
          </cell>
          <cell r="AN441">
            <v>6</v>
          </cell>
          <cell r="AO441">
            <v>6</v>
          </cell>
          <cell r="AP441" t="str">
            <v>SV</v>
          </cell>
          <cell r="AQ441">
            <v>97.5</v>
          </cell>
          <cell r="AR441" t="str">
            <v>SV</v>
          </cell>
          <cell r="AS441" t="str">
            <v>SV</v>
          </cell>
          <cell r="AT441">
            <v>90</v>
          </cell>
          <cell r="AU441" t="str">
            <v>SV</v>
          </cell>
          <cell r="AV441">
            <v>17309.999960000001</v>
          </cell>
          <cell r="AW441">
            <v>17309.999739999999</v>
          </cell>
          <cell r="AX441">
            <v>19900</v>
          </cell>
          <cell r="AY441">
            <v>0.14962449716839843</v>
          </cell>
          <cell r="AZ441">
            <v>0.13015075577889443</v>
          </cell>
          <cell r="BA441">
            <v>19500</v>
          </cell>
          <cell r="BB441">
            <v>3</v>
          </cell>
          <cell r="BC441">
            <v>0.12651646707456132</v>
          </cell>
          <cell r="BD441">
            <v>0.11230769435897431</v>
          </cell>
          <cell r="BE441">
            <v>0</v>
          </cell>
          <cell r="BF441">
            <v>0</v>
          </cell>
          <cell r="BG441">
            <v>-1</v>
          </cell>
          <cell r="BH441">
            <v>0</v>
          </cell>
        </row>
        <row r="442">
          <cell r="B442" t="str">
            <v>38829</v>
          </cell>
          <cell r="C442" t="str">
            <v>7896022670504</v>
          </cell>
          <cell r="D442" t="str">
            <v>VODKA KRAKOVIA LICHIA 970ml THOQUINO</v>
          </cell>
          <cell r="E442">
            <v>6</v>
          </cell>
          <cell r="F442" t="str">
            <v>BEBIDAS</v>
          </cell>
          <cell r="G442" t="str">
            <v>BEBIDAS</v>
          </cell>
          <cell r="H442" t="str">
            <v>BEBIDAS C/ ALCOHOL</v>
          </cell>
          <cell r="I442" t="str">
            <v>VODKA</v>
          </cell>
          <cell r="J442" t="str">
            <v>SABORIZADAS BV-S</v>
          </cell>
          <cell r="K442" t="str">
            <v>THOQUINO</v>
          </cell>
          <cell r="L442">
            <v>114</v>
          </cell>
          <cell r="M442" t="str">
            <v>APOLO IMPORT S.A. 2 - TRENTINO (114)</v>
          </cell>
          <cell r="N442">
            <v>0</v>
          </cell>
          <cell r="O442">
            <v>0</v>
          </cell>
          <cell r="P442">
            <v>0</v>
          </cell>
          <cell r="Q442">
            <v>0</v>
          </cell>
          <cell r="R442">
            <v>0</v>
          </cell>
          <cell r="S442">
            <v>0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 t="str">
            <v>Q</v>
          </cell>
          <cell r="AQ442" t="str">
            <v>Q</v>
          </cell>
          <cell r="AR442" t="str">
            <v>Q</v>
          </cell>
          <cell r="AS442" t="str">
            <v>Q</v>
          </cell>
          <cell r="AT442" t="str">
            <v>Q</v>
          </cell>
          <cell r="AU442" t="str">
            <v>Q</v>
          </cell>
          <cell r="AV442">
            <v>17310.000004000001</v>
          </cell>
          <cell r="AW442">
            <v>17310.000004000001</v>
          </cell>
          <cell r="AX442">
            <v>19900</v>
          </cell>
          <cell r="AY442">
            <v>0.14962449424618729</v>
          </cell>
          <cell r="AZ442">
            <v>0.13015075356783912</v>
          </cell>
          <cell r="BA442">
            <v>19500</v>
          </cell>
          <cell r="BB442">
            <v>3</v>
          </cell>
          <cell r="BC442">
            <v>0.12651646421108786</v>
          </cell>
          <cell r="BD442">
            <v>0.11230769210256403</v>
          </cell>
          <cell r="BE442">
            <v>0</v>
          </cell>
          <cell r="BF442">
            <v>0</v>
          </cell>
          <cell r="BG442">
            <v>-1</v>
          </cell>
          <cell r="BH442">
            <v>0</v>
          </cell>
        </row>
        <row r="443">
          <cell r="B443" t="str">
            <v>38830</v>
          </cell>
          <cell r="C443" t="str">
            <v>7896022660604</v>
          </cell>
          <cell r="D443" t="str">
            <v>VODKA KRAKOVIA MANZANA 970ml THOQUINO</v>
          </cell>
          <cell r="E443">
            <v>6</v>
          </cell>
          <cell r="F443" t="str">
            <v>BEBIDAS</v>
          </cell>
          <cell r="G443" t="str">
            <v>BEBIDAS</v>
          </cell>
          <cell r="H443" t="str">
            <v>BEBIDAS C/ ALCOHOL</v>
          </cell>
          <cell r="I443" t="str">
            <v>VODKA</v>
          </cell>
          <cell r="J443" t="str">
            <v>SABORIZADAS BV-S</v>
          </cell>
          <cell r="K443" t="str">
            <v>THOQUINO</v>
          </cell>
          <cell r="L443">
            <v>114</v>
          </cell>
          <cell r="M443" t="str">
            <v>APOLO IMPORT S.A. 2 - TRENTINO (114)</v>
          </cell>
          <cell r="N443">
            <v>0</v>
          </cell>
          <cell r="O443">
            <v>0</v>
          </cell>
          <cell r="P443">
            <v>0</v>
          </cell>
          <cell r="Q443">
            <v>0</v>
          </cell>
          <cell r="R443">
            <v>0</v>
          </cell>
          <cell r="S443">
            <v>1</v>
          </cell>
          <cell r="T443">
            <v>1</v>
          </cell>
          <cell r="U443">
            <v>1</v>
          </cell>
          <cell r="V443">
            <v>0</v>
          </cell>
          <cell r="W443">
            <v>1</v>
          </cell>
          <cell r="X443">
            <v>0</v>
          </cell>
          <cell r="Y443">
            <v>0</v>
          </cell>
          <cell r="Z443">
            <v>0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11</v>
          </cell>
          <cell r="AK443">
            <v>10</v>
          </cell>
          <cell r="AL443">
            <v>10</v>
          </cell>
          <cell r="AM443">
            <v>18</v>
          </cell>
          <cell r="AN443">
            <v>11</v>
          </cell>
          <cell r="AO443">
            <v>12</v>
          </cell>
          <cell r="AP443" t="str">
            <v>SV</v>
          </cell>
          <cell r="AQ443">
            <v>300</v>
          </cell>
          <cell r="AR443" t="str">
            <v>SV</v>
          </cell>
          <cell r="AS443" t="str">
            <v>SV</v>
          </cell>
          <cell r="AT443" t="str">
            <v>SV</v>
          </cell>
          <cell r="AU443" t="str">
            <v>SV</v>
          </cell>
          <cell r="AV443">
            <v>17309.999960000001</v>
          </cell>
          <cell r="AW443">
            <v>17309.999629999998</v>
          </cell>
          <cell r="AX443">
            <v>19900</v>
          </cell>
          <cell r="AY443">
            <v>0.14962449716839843</v>
          </cell>
          <cell r="AZ443">
            <v>0.13015075577889443</v>
          </cell>
          <cell r="BA443">
            <v>19500</v>
          </cell>
          <cell r="BB443">
            <v>3</v>
          </cell>
          <cell r="BC443">
            <v>0.12651646707456132</v>
          </cell>
          <cell r="BD443">
            <v>0.11230769435897431</v>
          </cell>
          <cell r="BE443">
            <v>0</v>
          </cell>
          <cell r="BF443">
            <v>0</v>
          </cell>
          <cell r="BG443">
            <v>-1</v>
          </cell>
          <cell r="BH443">
            <v>0</v>
          </cell>
        </row>
        <row r="444">
          <cell r="B444" t="str">
            <v>8434</v>
          </cell>
          <cell r="C444" t="str">
            <v>080432400432</v>
          </cell>
          <cell r="D444" t="str">
            <v>WHISKY 1Lts 12 AÑOS CHIVAS REGAL</v>
          </cell>
          <cell r="E444">
            <v>12</v>
          </cell>
          <cell r="F444" t="str">
            <v>BEBIDAS</v>
          </cell>
          <cell r="G444" t="str">
            <v>BEBIDAS</v>
          </cell>
          <cell r="H444" t="str">
            <v>BEBIDAS C/ ALCOHOL</v>
          </cell>
          <cell r="I444" t="str">
            <v>WHISKYS</v>
          </cell>
          <cell r="J444" t="str">
            <v>SELECTIVOS</v>
          </cell>
          <cell r="K444" t="str">
            <v>CHIVAS REGAL</v>
          </cell>
          <cell r="L444">
            <v>27</v>
          </cell>
          <cell r="M444" t="str">
            <v>A.J. S.A. CALIDAD ANTE TODO (27)</v>
          </cell>
          <cell r="N444">
            <v>0</v>
          </cell>
          <cell r="O444">
            <v>5</v>
          </cell>
          <cell r="P444">
            <v>8</v>
          </cell>
          <cell r="Q444">
            <v>10</v>
          </cell>
          <cell r="R444">
            <v>0</v>
          </cell>
          <cell r="S444">
            <v>4</v>
          </cell>
          <cell r="T444">
            <v>6</v>
          </cell>
          <cell r="U444">
            <v>3</v>
          </cell>
          <cell r="V444">
            <v>0</v>
          </cell>
          <cell r="W444">
            <v>0</v>
          </cell>
          <cell r="X444">
            <v>2</v>
          </cell>
          <cell r="Y444">
            <v>0</v>
          </cell>
          <cell r="Z444">
            <v>2</v>
          </cell>
          <cell r="AA444">
            <v>1</v>
          </cell>
          <cell r="AB444">
            <v>0</v>
          </cell>
          <cell r="AC444">
            <v>0</v>
          </cell>
          <cell r="AD444">
            <v>8</v>
          </cell>
          <cell r="AE444">
            <v>1</v>
          </cell>
          <cell r="AF444">
            <v>6</v>
          </cell>
          <cell r="AG444">
            <v>5</v>
          </cell>
          <cell r="AH444">
            <v>2</v>
          </cell>
          <cell r="AI444">
            <v>2</v>
          </cell>
          <cell r="AJ444">
            <v>0</v>
          </cell>
          <cell r="AK444">
            <v>11</v>
          </cell>
          <cell r="AL444">
            <v>4</v>
          </cell>
          <cell r="AM444">
            <v>8</v>
          </cell>
          <cell r="AN444">
            <v>7</v>
          </cell>
          <cell r="AO444">
            <v>1</v>
          </cell>
          <cell r="AP444" t="str">
            <v>Q</v>
          </cell>
          <cell r="AQ444">
            <v>110</v>
          </cell>
          <cell r="AR444" t="str">
            <v>SV</v>
          </cell>
          <cell r="AS444" t="str">
            <v>SV</v>
          </cell>
          <cell r="AT444">
            <v>42</v>
          </cell>
          <cell r="AU444">
            <v>15</v>
          </cell>
          <cell r="AV444">
            <v>154280</v>
          </cell>
          <cell r="AW444">
            <v>151008.09646999999</v>
          </cell>
          <cell r="AX444">
            <v>177900</v>
          </cell>
          <cell r="AY444">
            <v>0.15309826289862594</v>
          </cell>
          <cell r="AZ444">
            <v>0.13277121978639686</v>
          </cell>
          <cell r="BA444">
            <v>174900</v>
          </cell>
          <cell r="BB444">
            <v>3</v>
          </cell>
          <cell r="BC444">
            <v>0.13365309826289873</v>
          </cell>
          <cell r="BD444">
            <v>0.11789594053744998</v>
          </cell>
          <cell r="BE444">
            <v>169900</v>
          </cell>
          <cell r="BF444">
            <v>6</v>
          </cell>
          <cell r="BG444">
            <v>0.10124449053668649</v>
          </cell>
          <cell r="BH444">
            <v>9.1936433195997647E-2</v>
          </cell>
        </row>
        <row r="445">
          <cell r="B445" t="str">
            <v>27897</v>
          </cell>
          <cell r="C445" t="str">
            <v>80432402733</v>
          </cell>
          <cell r="D445" t="str">
            <v>WHISKY 500ml REDONDA CHIVAS REGAL</v>
          </cell>
          <cell r="E445">
            <v>12</v>
          </cell>
          <cell r="F445" t="str">
            <v>BEBIDAS</v>
          </cell>
          <cell r="G445" t="str">
            <v>BEBIDAS</v>
          </cell>
          <cell r="H445" t="str">
            <v>BEBIDAS C/ ALCOHOL</v>
          </cell>
          <cell r="I445" t="str">
            <v>WHISKYS</v>
          </cell>
          <cell r="J445" t="str">
            <v>SELECTIVOS</v>
          </cell>
          <cell r="K445" t="str">
            <v>CHIVAS REGAL</v>
          </cell>
          <cell r="L445">
            <v>27</v>
          </cell>
          <cell r="M445" t="str">
            <v>A.J. S.A. CALIDAD ANTE TODO (27)</v>
          </cell>
          <cell r="N445">
            <v>1</v>
          </cell>
          <cell r="O445">
            <v>0</v>
          </cell>
          <cell r="P445">
            <v>0</v>
          </cell>
          <cell r="Q445">
            <v>0</v>
          </cell>
          <cell r="R445">
            <v>0</v>
          </cell>
          <cell r="S445">
            <v>0</v>
          </cell>
          <cell r="T445">
            <v>1</v>
          </cell>
          <cell r="U445">
            <v>1</v>
          </cell>
          <cell r="V445">
            <v>1</v>
          </cell>
          <cell r="W445">
            <v>0</v>
          </cell>
          <cell r="X445">
            <v>1</v>
          </cell>
          <cell r="Y445">
            <v>2</v>
          </cell>
          <cell r="Z445">
            <v>0</v>
          </cell>
          <cell r="AA445">
            <v>0</v>
          </cell>
          <cell r="AB445">
            <v>1</v>
          </cell>
          <cell r="AC445">
            <v>1</v>
          </cell>
          <cell r="AD445">
            <v>2</v>
          </cell>
          <cell r="AE445">
            <v>0</v>
          </cell>
          <cell r="AF445">
            <v>1</v>
          </cell>
          <cell r="AG445">
            <v>1</v>
          </cell>
          <cell r="AH445">
            <v>0</v>
          </cell>
          <cell r="AI445">
            <v>0</v>
          </cell>
          <cell r="AJ445">
            <v>5</v>
          </cell>
          <cell r="AK445">
            <v>3</v>
          </cell>
          <cell r="AL445">
            <v>1</v>
          </cell>
          <cell r="AM445">
            <v>4</v>
          </cell>
          <cell r="AN445">
            <v>6</v>
          </cell>
          <cell r="AO445">
            <v>3</v>
          </cell>
          <cell r="AP445" t="str">
            <v>SV</v>
          </cell>
          <cell r="AQ445">
            <v>90</v>
          </cell>
          <cell r="AR445">
            <v>15</v>
          </cell>
          <cell r="AS445">
            <v>120</v>
          </cell>
          <cell r="AT445">
            <v>180</v>
          </cell>
          <cell r="AU445" t="str">
            <v>SV</v>
          </cell>
          <cell r="AV445">
            <v>98799.999979999993</v>
          </cell>
          <cell r="AW445">
            <v>97805.253259999998</v>
          </cell>
          <cell r="AX445">
            <v>114900</v>
          </cell>
          <cell r="AY445">
            <v>0.16295546582246079</v>
          </cell>
          <cell r="AZ445">
            <v>0.14012184525674506</v>
          </cell>
          <cell r="BA445">
            <v>111900</v>
          </cell>
          <cell r="BB445">
            <v>3</v>
          </cell>
          <cell r="BC445">
            <v>0.13259109334667851</v>
          </cell>
          <cell r="BD445">
            <v>0.1170688116175157</v>
          </cell>
          <cell r="BE445">
            <v>109900</v>
          </cell>
          <cell r="BF445">
            <v>6</v>
          </cell>
          <cell r="BG445">
            <v>0.11234817836282351</v>
          </cell>
          <cell r="BH445">
            <v>0.10100091010009106</v>
          </cell>
        </row>
        <row r="446">
          <cell r="B446" t="str">
            <v>33426</v>
          </cell>
          <cell r="C446" t="str">
            <v>5000299225028</v>
          </cell>
          <cell r="D446" t="str">
            <v>WHISKY 750ml 18 AÑOS CHIVAS REGAL</v>
          </cell>
          <cell r="E446">
            <v>6</v>
          </cell>
          <cell r="F446" t="str">
            <v>BEBIDAS</v>
          </cell>
          <cell r="G446" t="str">
            <v>BEBIDAS</v>
          </cell>
          <cell r="H446" t="str">
            <v>BEBIDAS C/ ALCOHOL</v>
          </cell>
          <cell r="I446" t="str">
            <v>WHISKYS</v>
          </cell>
          <cell r="J446" t="str">
            <v>SELECTIVOS</v>
          </cell>
          <cell r="K446" t="str">
            <v>CHIVAS REGAL</v>
          </cell>
          <cell r="L446">
            <v>27</v>
          </cell>
          <cell r="M446" t="str">
            <v>A.J. S.A. CALIDAD ANTE TODO (27)</v>
          </cell>
          <cell r="N446">
            <v>0</v>
          </cell>
          <cell r="O446">
            <v>1</v>
          </cell>
          <cell r="P446">
            <v>0</v>
          </cell>
          <cell r="Q446">
            <v>0</v>
          </cell>
          <cell r="R446">
            <v>0</v>
          </cell>
          <cell r="S446">
            <v>0</v>
          </cell>
          <cell r="T446">
            <v>1</v>
          </cell>
          <cell r="U446">
            <v>1</v>
          </cell>
          <cell r="V446">
            <v>0</v>
          </cell>
          <cell r="W446">
            <v>0</v>
          </cell>
          <cell r="X446">
            <v>0</v>
          </cell>
          <cell r="Y446">
            <v>0</v>
          </cell>
          <cell r="Z446">
            <v>0</v>
          </cell>
          <cell r="AA446">
            <v>1</v>
          </cell>
          <cell r="AB446">
            <v>0</v>
          </cell>
          <cell r="AC446">
            <v>1</v>
          </cell>
          <cell r="AD446">
            <v>0</v>
          </cell>
          <cell r="AE446">
            <v>1</v>
          </cell>
          <cell r="AF446">
            <v>0</v>
          </cell>
          <cell r="AG446">
            <v>1</v>
          </cell>
          <cell r="AH446">
            <v>0</v>
          </cell>
          <cell r="AI446">
            <v>0</v>
          </cell>
          <cell r="AJ446">
            <v>11</v>
          </cell>
          <cell r="AK446">
            <v>4</v>
          </cell>
          <cell r="AL446">
            <v>4</v>
          </cell>
          <cell r="AM446">
            <v>3</v>
          </cell>
          <cell r="AN446">
            <v>1</v>
          </cell>
          <cell r="AO446">
            <v>3</v>
          </cell>
          <cell r="AP446" t="str">
            <v>SV</v>
          </cell>
          <cell r="AQ446">
            <v>120</v>
          </cell>
          <cell r="AR446" t="str">
            <v>SV</v>
          </cell>
          <cell r="AS446">
            <v>90</v>
          </cell>
          <cell r="AT446">
            <v>30</v>
          </cell>
          <cell r="AU446" t="str">
            <v>SV</v>
          </cell>
          <cell r="AV446">
            <v>446500</v>
          </cell>
          <cell r="AW446">
            <v>446500.0001</v>
          </cell>
          <cell r="AX446">
            <v>514900</v>
          </cell>
          <cell r="AY446">
            <v>0.15319148936170213</v>
          </cell>
          <cell r="AZ446">
            <v>0.13284132841328414</v>
          </cell>
          <cell r="BA446">
            <v>499900</v>
          </cell>
          <cell r="BB446">
            <v>3</v>
          </cell>
          <cell r="BC446">
            <v>0.11959686450167983</v>
          </cell>
          <cell r="BD446">
            <v>0.10682136427285457</v>
          </cell>
          <cell r="BE446">
            <v>489900</v>
          </cell>
          <cell r="BF446">
            <v>6</v>
          </cell>
          <cell r="BG446">
            <v>9.720044792833149E-2</v>
          </cell>
          <cell r="BH446">
            <v>8.858950806286997E-2</v>
          </cell>
        </row>
        <row r="447">
          <cell r="B447" t="str">
            <v>20258</v>
          </cell>
          <cell r="C447" t="str">
            <v>5000299622094</v>
          </cell>
          <cell r="D447" t="str">
            <v>WHISKY 750ml XV AÑOS CHIVAS REGAL</v>
          </cell>
          <cell r="E447">
            <v>6</v>
          </cell>
          <cell r="F447" t="str">
            <v>BEBIDAS</v>
          </cell>
          <cell r="G447" t="str">
            <v>BEBIDAS</v>
          </cell>
          <cell r="H447" t="str">
            <v>BEBIDAS C/ ALCOHOL</v>
          </cell>
          <cell r="I447" t="str">
            <v>WHISKYS</v>
          </cell>
          <cell r="J447" t="str">
            <v>SELECTIVOS</v>
          </cell>
          <cell r="K447" t="str">
            <v>CHIVAS REGAL</v>
          </cell>
          <cell r="L447">
            <v>27</v>
          </cell>
          <cell r="M447" t="str">
            <v>A.J. S.A. CALIDAD ANTE TODO (27)</v>
          </cell>
          <cell r="N447">
            <v>0</v>
          </cell>
          <cell r="O447">
            <v>0</v>
          </cell>
          <cell r="P447">
            <v>0</v>
          </cell>
          <cell r="Q447">
            <v>0</v>
          </cell>
          <cell r="R447">
            <v>0</v>
          </cell>
          <cell r="S447">
            <v>0</v>
          </cell>
          <cell r="T447">
            <v>0</v>
          </cell>
          <cell r="U447">
            <v>6</v>
          </cell>
          <cell r="V447">
            <v>0</v>
          </cell>
          <cell r="W447">
            <v>0</v>
          </cell>
          <cell r="X447">
            <v>4</v>
          </cell>
          <cell r="Y447">
            <v>3</v>
          </cell>
          <cell r="Z447">
            <v>0</v>
          </cell>
          <cell r="AA447">
            <v>0</v>
          </cell>
          <cell r="AB447">
            <v>4</v>
          </cell>
          <cell r="AC447">
            <v>6</v>
          </cell>
          <cell r="AD447">
            <v>1</v>
          </cell>
          <cell r="AE447">
            <v>4</v>
          </cell>
          <cell r="AF447">
            <v>1</v>
          </cell>
          <cell r="AG447">
            <v>3</v>
          </cell>
          <cell r="AH447">
            <v>0</v>
          </cell>
          <cell r="AI447">
            <v>2</v>
          </cell>
          <cell r="AJ447">
            <v>7</v>
          </cell>
          <cell r="AK447">
            <v>3</v>
          </cell>
          <cell r="AL447">
            <v>1</v>
          </cell>
          <cell r="AM447">
            <v>-1</v>
          </cell>
          <cell r="AN447">
            <v>0</v>
          </cell>
          <cell r="AO447">
            <v>2</v>
          </cell>
          <cell r="AP447" t="str">
            <v>SV</v>
          </cell>
          <cell r="AQ447">
            <v>15</v>
          </cell>
          <cell r="AR447">
            <v>10</v>
          </cell>
          <cell r="AS447" t="str">
            <v>Q</v>
          </cell>
          <cell r="AT447" t="str">
            <v>Q</v>
          </cell>
          <cell r="AU447">
            <v>30</v>
          </cell>
          <cell r="AV447">
            <v>211850</v>
          </cell>
          <cell r="AW447">
            <v>211890.74676000001</v>
          </cell>
          <cell r="AX447">
            <v>242900</v>
          </cell>
          <cell r="AY447">
            <v>0.14656596648572107</v>
          </cell>
          <cell r="AZ447">
            <v>0.12783038287361054</v>
          </cell>
          <cell r="BA447">
            <v>234900</v>
          </cell>
          <cell r="BB447">
            <v>3</v>
          </cell>
          <cell r="BC447">
            <v>0.108803398631107</v>
          </cell>
          <cell r="BD447">
            <v>9.8126862494678585E-2</v>
          </cell>
          <cell r="BE447">
            <v>229900</v>
          </cell>
          <cell r="BF447">
            <v>6</v>
          </cell>
          <cell r="BG447">
            <v>8.5201793721973118E-2</v>
          </cell>
          <cell r="BH447">
            <v>7.8512396694214878E-2</v>
          </cell>
        </row>
        <row r="448">
          <cell r="B448" t="str">
            <v>20259</v>
          </cell>
          <cell r="C448" t="str">
            <v>5000299611197</v>
          </cell>
          <cell r="D448" t="str">
            <v>WHISKY EXTRA 750ml CHIVAS REGAL</v>
          </cell>
          <cell r="E448">
            <v>6</v>
          </cell>
          <cell r="F448" t="str">
            <v>BEBIDAS</v>
          </cell>
          <cell r="G448" t="str">
            <v>BEBIDAS</v>
          </cell>
          <cell r="H448" t="str">
            <v>BEBIDAS C/ ALCOHOL</v>
          </cell>
          <cell r="I448" t="str">
            <v>WHISKYS</v>
          </cell>
          <cell r="J448" t="str">
            <v>SELECTIVOS</v>
          </cell>
          <cell r="K448" t="str">
            <v>CHIVAS REGAL</v>
          </cell>
          <cell r="L448">
            <v>27</v>
          </cell>
          <cell r="M448" t="str">
            <v>A.J. S.A. CALIDAD ANTE TODO (27)</v>
          </cell>
          <cell r="N448">
            <v>0</v>
          </cell>
          <cell r="O448">
            <v>0</v>
          </cell>
          <cell r="P448">
            <v>0</v>
          </cell>
          <cell r="Q448">
            <v>0</v>
          </cell>
          <cell r="R448">
            <v>1</v>
          </cell>
          <cell r="S448">
            <v>0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>
            <v>1</v>
          </cell>
          <cell r="Y448">
            <v>1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1</v>
          </cell>
          <cell r="AE448">
            <v>0</v>
          </cell>
          <cell r="AF448">
            <v>1</v>
          </cell>
          <cell r="AG448">
            <v>1</v>
          </cell>
          <cell r="AH448">
            <v>0</v>
          </cell>
          <cell r="AI448">
            <v>0</v>
          </cell>
          <cell r="AJ448">
            <v>9</v>
          </cell>
          <cell r="AK448">
            <v>6</v>
          </cell>
          <cell r="AL448">
            <v>3</v>
          </cell>
          <cell r="AM448">
            <v>12</v>
          </cell>
          <cell r="AN448">
            <v>7</v>
          </cell>
          <cell r="AO448">
            <v>3</v>
          </cell>
          <cell r="AP448" t="str">
            <v>SV</v>
          </cell>
          <cell r="AQ448" t="str">
            <v>SV</v>
          </cell>
          <cell r="AR448">
            <v>90</v>
          </cell>
          <cell r="AS448" t="str">
            <v>SV</v>
          </cell>
          <cell r="AT448">
            <v>210</v>
          </cell>
          <cell r="AU448" t="str">
            <v>SV</v>
          </cell>
          <cell r="AV448">
            <v>195699.99999000001</v>
          </cell>
          <cell r="AW448">
            <v>163529.17624999999</v>
          </cell>
          <cell r="AX448">
            <v>219900</v>
          </cell>
          <cell r="AY448">
            <v>0.1236586612735644</v>
          </cell>
          <cell r="AZ448">
            <v>0.11005002278308317</v>
          </cell>
          <cell r="BA448">
            <v>217900</v>
          </cell>
          <cell r="BB448">
            <v>3</v>
          </cell>
          <cell r="BC448">
            <v>0.11343893720559217</v>
          </cell>
          <cell r="BD448">
            <v>0.10188159710876543</v>
          </cell>
          <cell r="BE448">
            <v>212900</v>
          </cell>
          <cell r="BF448">
            <v>6</v>
          </cell>
          <cell r="BG448">
            <v>8.7889627035661055E-2</v>
          </cell>
          <cell r="BH448">
            <v>8.0789102912165289E-2</v>
          </cell>
        </row>
        <row r="449">
          <cell r="B449" t="str">
            <v>4842</v>
          </cell>
          <cell r="C449" t="str">
            <v>5000281004020</v>
          </cell>
          <cell r="D449" t="str">
            <v>WHISKY 1Lts 12AÑOS OLD PARR</v>
          </cell>
          <cell r="E449">
            <v>12</v>
          </cell>
          <cell r="F449" t="str">
            <v>BEBIDAS</v>
          </cell>
          <cell r="G449" t="str">
            <v>BEBIDAS</v>
          </cell>
          <cell r="H449" t="str">
            <v>BEBIDAS C/ ALCOHOL</v>
          </cell>
          <cell r="I449" t="str">
            <v>WHISKYS</v>
          </cell>
          <cell r="J449" t="str">
            <v>SELECTIVOS</v>
          </cell>
          <cell r="K449" t="str">
            <v>OLD PARR</v>
          </cell>
          <cell r="L449">
            <v>27</v>
          </cell>
          <cell r="M449" t="str">
            <v>A.J. S.A. CALIDAD ANTE TODO (27)</v>
          </cell>
          <cell r="N449">
            <v>3</v>
          </cell>
          <cell r="O449">
            <v>6</v>
          </cell>
          <cell r="P449">
            <v>7</v>
          </cell>
          <cell r="Q449">
            <v>5</v>
          </cell>
          <cell r="R449">
            <v>4</v>
          </cell>
          <cell r="S449">
            <v>5</v>
          </cell>
          <cell r="T449">
            <v>10</v>
          </cell>
          <cell r="U449">
            <v>6</v>
          </cell>
          <cell r="V449">
            <v>0</v>
          </cell>
          <cell r="W449">
            <v>0</v>
          </cell>
          <cell r="X449">
            <v>2</v>
          </cell>
          <cell r="Y449">
            <v>3</v>
          </cell>
          <cell r="Z449">
            <v>0</v>
          </cell>
          <cell r="AA449">
            <v>2</v>
          </cell>
          <cell r="AB449">
            <v>0</v>
          </cell>
          <cell r="AC449">
            <v>2</v>
          </cell>
          <cell r="AD449">
            <v>1</v>
          </cell>
          <cell r="AE449">
            <v>2</v>
          </cell>
          <cell r="AF449">
            <v>2</v>
          </cell>
          <cell r="AG449">
            <v>3</v>
          </cell>
          <cell r="AH449">
            <v>0</v>
          </cell>
          <cell r="AI449">
            <v>0</v>
          </cell>
          <cell r="AJ449">
            <v>16</v>
          </cell>
          <cell r="AK449">
            <v>9</v>
          </cell>
          <cell r="AL449">
            <v>12</v>
          </cell>
          <cell r="AM449">
            <v>5</v>
          </cell>
          <cell r="AN449">
            <v>2</v>
          </cell>
          <cell r="AO449">
            <v>3</v>
          </cell>
          <cell r="AP449">
            <v>96</v>
          </cell>
          <cell r="AQ449">
            <v>45</v>
          </cell>
          <cell r="AR449">
            <v>120</v>
          </cell>
          <cell r="AS449">
            <v>75</v>
          </cell>
          <cell r="AT449">
            <v>20</v>
          </cell>
          <cell r="AU449" t="str">
            <v>SV</v>
          </cell>
          <cell r="AV449">
            <v>166716</v>
          </cell>
          <cell r="AW449">
            <v>165616.03597</v>
          </cell>
          <cell r="AX449">
            <v>184900</v>
          </cell>
          <cell r="AY449">
            <v>0.10907171477242739</v>
          </cell>
          <cell r="AZ449">
            <v>9.8345051379123846E-2</v>
          </cell>
          <cell r="BA449">
            <v>179900</v>
          </cell>
          <cell r="BB449">
            <v>3</v>
          </cell>
          <cell r="BC449">
            <v>7.908059214472507E-2</v>
          </cell>
          <cell r="BD449">
            <v>7.3285158421345198E-2</v>
          </cell>
          <cell r="BE449">
            <v>174900</v>
          </cell>
          <cell r="BF449">
            <v>6</v>
          </cell>
          <cell r="BG449">
            <v>4.9089469517022977E-2</v>
          </cell>
          <cell r="BH449">
            <v>4.679245283018868E-2</v>
          </cell>
        </row>
        <row r="450">
          <cell r="B450" t="str">
            <v>22306</v>
          </cell>
          <cell r="C450" t="str">
            <v>080686003205</v>
          </cell>
          <cell r="D450" t="str">
            <v>WHISKYS 1Lt BLACK JIM BEAM</v>
          </cell>
          <cell r="E450">
            <v>6</v>
          </cell>
          <cell r="F450" t="str">
            <v>BEBIDAS</v>
          </cell>
          <cell r="G450" t="str">
            <v>BEBIDAS</v>
          </cell>
          <cell r="H450" t="str">
            <v>BEBIDAS C/ ALCOHOL</v>
          </cell>
          <cell r="I450" t="str">
            <v>WHISKYS</v>
          </cell>
          <cell r="J450" t="str">
            <v>SELECTIVOS</v>
          </cell>
          <cell r="K450" t="str">
            <v>JIM BEAM</v>
          </cell>
          <cell r="L450">
            <v>516</v>
          </cell>
          <cell r="M450" t="str">
            <v>MANNAH S.R.L. (516)</v>
          </cell>
          <cell r="N450">
            <v>0</v>
          </cell>
          <cell r="O450">
            <v>0</v>
          </cell>
          <cell r="P450">
            <v>0</v>
          </cell>
          <cell r="Q450">
            <v>0</v>
          </cell>
          <cell r="R450">
            <v>0</v>
          </cell>
          <cell r="S450">
            <v>0</v>
          </cell>
          <cell r="T450">
            <v>1</v>
          </cell>
          <cell r="U450">
            <v>1</v>
          </cell>
          <cell r="V450">
            <v>1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1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4</v>
          </cell>
          <cell r="AK450">
            <v>4</v>
          </cell>
          <cell r="AL450">
            <v>3</v>
          </cell>
          <cell r="AM450">
            <v>4</v>
          </cell>
          <cell r="AN450">
            <v>4</v>
          </cell>
          <cell r="AO450">
            <v>5</v>
          </cell>
          <cell r="AP450" t="str">
            <v>SV</v>
          </cell>
          <cell r="AQ450">
            <v>120</v>
          </cell>
          <cell r="AR450" t="str">
            <v>SV</v>
          </cell>
          <cell r="AS450" t="str">
            <v>SV</v>
          </cell>
          <cell r="AT450" t="str">
            <v>SV</v>
          </cell>
          <cell r="AU450" t="str">
            <v>SV</v>
          </cell>
          <cell r="AV450">
            <v>118124.99996</v>
          </cell>
          <cell r="AW450">
            <v>116336.55538999999</v>
          </cell>
          <cell r="AX450">
            <v>144900</v>
          </cell>
          <cell r="AY450">
            <v>0.22666666708204586</v>
          </cell>
          <cell r="AZ450">
            <v>0.18478260897170462</v>
          </cell>
          <cell r="BA450">
            <v>139900</v>
          </cell>
          <cell r="BB450">
            <v>3</v>
          </cell>
          <cell r="BC450">
            <v>0.18433862473967011</v>
          </cell>
          <cell r="BD450">
            <v>0.15564689092208719</v>
          </cell>
          <cell r="BE450">
            <v>137900</v>
          </cell>
          <cell r="BF450">
            <v>6</v>
          </cell>
          <cell r="BG450">
            <v>0.1674074078027199</v>
          </cell>
          <cell r="BH450">
            <v>0.14340101551849166</v>
          </cell>
        </row>
        <row r="451">
          <cell r="B451" t="str">
            <v>22305</v>
          </cell>
          <cell r="C451" t="str">
            <v>080686006077</v>
          </cell>
          <cell r="D451" t="str">
            <v>WHISKYS 1Lt HONEY JIM BEAM</v>
          </cell>
          <cell r="E451">
            <v>6</v>
          </cell>
          <cell r="F451" t="str">
            <v>BEBIDAS</v>
          </cell>
          <cell r="G451" t="str">
            <v>BEBIDAS</v>
          </cell>
          <cell r="H451" t="str">
            <v>BEBIDAS C/ ALCOHOL</v>
          </cell>
          <cell r="I451" t="str">
            <v>WHISKYS</v>
          </cell>
          <cell r="J451" t="str">
            <v>SELECTIVOS</v>
          </cell>
          <cell r="K451" t="str">
            <v>JIM BEAM</v>
          </cell>
          <cell r="L451">
            <v>516</v>
          </cell>
          <cell r="M451" t="str">
            <v>MANNAH S.R.L. (516)</v>
          </cell>
          <cell r="N451">
            <v>0</v>
          </cell>
          <cell r="O451">
            <v>2</v>
          </cell>
          <cell r="P451">
            <v>1</v>
          </cell>
          <cell r="Q451">
            <v>1</v>
          </cell>
          <cell r="R451">
            <v>0</v>
          </cell>
          <cell r="S451">
            <v>0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1</v>
          </cell>
          <cell r="Y451">
            <v>1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1</v>
          </cell>
          <cell r="AH451">
            <v>0</v>
          </cell>
          <cell r="AI451">
            <v>0</v>
          </cell>
          <cell r="AJ451">
            <v>3</v>
          </cell>
          <cell r="AK451">
            <v>7</v>
          </cell>
          <cell r="AL451">
            <v>4</v>
          </cell>
          <cell r="AM451">
            <v>7</v>
          </cell>
          <cell r="AN451">
            <v>5</v>
          </cell>
          <cell r="AO451">
            <v>6</v>
          </cell>
          <cell r="AP451">
            <v>90</v>
          </cell>
          <cell r="AQ451" t="str">
            <v>SV</v>
          </cell>
          <cell r="AR451">
            <v>120</v>
          </cell>
          <cell r="AS451" t="str">
            <v>SV</v>
          </cell>
          <cell r="AT451">
            <v>150</v>
          </cell>
          <cell r="AU451" t="str">
            <v>SV</v>
          </cell>
          <cell r="AV451">
            <v>108750.00004</v>
          </cell>
          <cell r="AW451">
            <v>114671.73970999999</v>
          </cell>
          <cell r="AX451">
            <v>127900</v>
          </cell>
          <cell r="AY451">
            <v>0.17609195359040286</v>
          </cell>
          <cell r="AZ451">
            <v>0.14972634839718532</v>
          </cell>
          <cell r="BA451">
            <v>124900</v>
          </cell>
          <cell r="BB451">
            <v>3</v>
          </cell>
          <cell r="BC451">
            <v>0.14850574670399785</v>
          </cell>
          <cell r="BD451">
            <v>0.12930344243394717</v>
          </cell>
          <cell r="BE451">
            <v>122900</v>
          </cell>
          <cell r="BF451">
            <v>6</v>
          </cell>
          <cell r="BG451">
            <v>0.13011494211306118</v>
          </cell>
          <cell r="BH451">
            <v>0.11513425516680229</v>
          </cell>
        </row>
        <row r="452">
          <cell r="B452" t="str">
            <v>22308</v>
          </cell>
          <cell r="C452" t="str">
            <v>080686006398</v>
          </cell>
          <cell r="D452" t="str">
            <v>WHISKYS 1Lt HONEY JIM BEAM</v>
          </cell>
          <cell r="E452">
            <v>6</v>
          </cell>
          <cell r="F452" t="str">
            <v>BEBIDAS</v>
          </cell>
          <cell r="G452" t="str">
            <v>BEBIDAS</v>
          </cell>
          <cell r="H452" t="str">
            <v>BEBIDAS C/ ALCOHOL</v>
          </cell>
          <cell r="I452" t="str">
            <v>WHISKYS</v>
          </cell>
          <cell r="J452" t="str">
            <v>SELECTIVOS</v>
          </cell>
          <cell r="K452" t="str">
            <v>JIM BEAM</v>
          </cell>
          <cell r="L452">
            <v>516</v>
          </cell>
          <cell r="M452" t="str">
            <v>MANNAH S.R.L. (516)</v>
          </cell>
          <cell r="N452">
            <v>0</v>
          </cell>
          <cell r="O452">
            <v>0</v>
          </cell>
          <cell r="P452">
            <v>0</v>
          </cell>
          <cell r="Q452">
            <v>0</v>
          </cell>
          <cell r="R452">
            <v>0</v>
          </cell>
          <cell r="S452">
            <v>0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4</v>
          </cell>
          <cell r="AK452">
            <v>6</v>
          </cell>
          <cell r="AL452">
            <v>6</v>
          </cell>
          <cell r="AM452">
            <v>4</v>
          </cell>
          <cell r="AN452">
            <v>4</v>
          </cell>
          <cell r="AO452">
            <v>6</v>
          </cell>
          <cell r="AP452" t="str">
            <v>SV</v>
          </cell>
          <cell r="AQ452" t="str">
            <v>SV</v>
          </cell>
          <cell r="AR452" t="str">
            <v>SV</v>
          </cell>
          <cell r="AS452" t="str">
            <v>SV</v>
          </cell>
          <cell r="AT452" t="str">
            <v>SV</v>
          </cell>
          <cell r="AU452" t="str">
            <v>SV</v>
          </cell>
          <cell r="AV452">
            <v>108749.999996</v>
          </cell>
          <cell r="AW452">
            <v>118267.43401</v>
          </cell>
          <cell r="AX452">
            <v>129900</v>
          </cell>
          <cell r="AY452">
            <v>0.19448275866462472</v>
          </cell>
          <cell r="AZ452">
            <v>0.16281755199384143</v>
          </cell>
          <cell r="BA452">
            <v>127900</v>
          </cell>
          <cell r="BB452">
            <v>3</v>
          </cell>
          <cell r="BC452">
            <v>0.17609195406624711</v>
          </cell>
          <cell r="BD452">
            <v>0.14972634874120408</v>
          </cell>
          <cell r="BE452">
            <v>124900</v>
          </cell>
          <cell r="BF452">
            <v>6</v>
          </cell>
          <cell r="BG452">
            <v>0.14850574716868059</v>
          </cell>
          <cell r="BH452">
            <v>0.12930344278622899</v>
          </cell>
        </row>
        <row r="453">
          <cell r="B453" t="str">
            <v>22307</v>
          </cell>
          <cell r="C453" t="str">
            <v>0080686001201</v>
          </cell>
          <cell r="D453" t="str">
            <v>WHISKYS 1Lt JIM BEAM</v>
          </cell>
          <cell r="E453">
            <v>1</v>
          </cell>
          <cell r="F453" t="str">
            <v>BEBIDAS</v>
          </cell>
          <cell r="G453" t="str">
            <v>BEBIDAS</v>
          </cell>
          <cell r="H453" t="str">
            <v>BEBIDAS C/ ALCOHOL</v>
          </cell>
          <cell r="I453" t="str">
            <v>WHISKYS</v>
          </cell>
          <cell r="J453" t="str">
            <v>SELECTIVOS</v>
          </cell>
          <cell r="K453" t="str">
            <v>JIM BEAM</v>
          </cell>
          <cell r="L453">
            <v>516</v>
          </cell>
          <cell r="M453" t="str">
            <v>MANNAH S.R.L. (516)</v>
          </cell>
          <cell r="N453">
            <v>0</v>
          </cell>
          <cell r="O453">
            <v>0</v>
          </cell>
          <cell r="P453">
            <v>0</v>
          </cell>
          <cell r="Q453">
            <v>1</v>
          </cell>
          <cell r="R453">
            <v>1</v>
          </cell>
          <cell r="S453">
            <v>0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1</v>
          </cell>
          <cell r="AE453">
            <v>1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3</v>
          </cell>
          <cell r="AK453">
            <v>4</v>
          </cell>
          <cell r="AL453">
            <v>3</v>
          </cell>
          <cell r="AM453">
            <v>3</v>
          </cell>
          <cell r="AN453">
            <v>3</v>
          </cell>
          <cell r="AO453">
            <v>4</v>
          </cell>
          <cell r="AP453">
            <v>90</v>
          </cell>
          <cell r="AQ453" t="str">
            <v>SV</v>
          </cell>
          <cell r="AR453" t="str">
            <v>SV</v>
          </cell>
          <cell r="AS453" t="str">
            <v>SV</v>
          </cell>
          <cell r="AT453" t="str">
            <v>SV</v>
          </cell>
          <cell r="AU453" t="str">
            <v>SV</v>
          </cell>
          <cell r="AV453">
            <v>106874.99999</v>
          </cell>
          <cell r="AW453">
            <v>106170.52787000001</v>
          </cell>
          <cell r="AX453">
            <v>129900</v>
          </cell>
          <cell r="AY453">
            <v>0.21543859660495346</v>
          </cell>
          <cell r="AZ453">
            <v>0.17725173217859894</v>
          </cell>
          <cell r="BA453">
            <v>127900</v>
          </cell>
          <cell r="BB453">
            <v>3</v>
          </cell>
          <cell r="BC453">
            <v>0.19672514631080462</v>
          </cell>
          <cell r="BD453">
            <v>0.16438623932759971</v>
          </cell>
          <cell r="BE453">
            <v>124900</v>
          </cell>
          <cell r="BF453">
            <v>6</v>
          </cell>
          <cell r="BG453">
            <v>0.1686549708695817</v>
          </cell>
          <cell r="BH453">
            <v>0.1443154524419536</v>
          </cell>
        </row>
        <row r="454">
          <cell r="B454" t="str">
            <v>8436</v>
          </cell>
          <cell r="C454" t="str">
            <v>082184090442</v>
          </cell>
          <cell r="D454" t="str">
            <v>WHISKY 1Lts 12AÑOS BLACK JACK DANIEL'S</v>
          </cell>
          <cell r="E454">
            <v>12</v>
          </cell>
          <cell r="F454" t="str">
            <v>BEBIDAS</v>
          </cell>
          <cell r="G454" t="str">
            <v>BEBIDAS</v>
          </cell>
          <cell r="H454" t="str">
            <v>BEBIDAS C/ ALCOHOL</v>
          </cell>
          <cell r="I454" t="str">
            <v>WHISKYS</v>
          </cell>
          <cell r="J454" t="str">
            <v>SELECTIVOS</v>
          </cell>
          <cell r="K454" t="str">
            <v>JACK DANIEL'S</v>
          </cell>
          <cell r="L454">
            <v>27</v>
          </cell>
          <cell r="M454" t="str">
            <v>A.J. S.A. CALIDAD ANTE TODO (27)</v>
          </cell>
          <cell r="N454">
            <v>11</v>
          </cell>
          <cell r="O454">
            <v>10</v>
          </cell>
          <cell r="P454">
            <v>9</v>
          </cell>
          <cell r="Q454">
            <v>4</v>
          </cell>
          <cell r="R454">
            <v>7</v>
          </cell>
          <cell r="S454">
            <v>9</v>
          </cell>
          <cell r="T454">
            <v>14</v>
          </cell>
          <cell r="U454">
            <v>10</v>
          </cell>
          <cell r="V454">
            <v>1</v>
          </cell>
          <cell r="W454">
            <v>3</v>
          </cell>
          <cell r="X454">
            <v>2</v>
          </cell>
          <cell r="Y454">
            <v>5</v>
          </cell>
          <cell r="Z454">
            <v>0</v>
          </cell>
          <cell r="AA454">
            <v>2</v>
          </cell>
          <cell r="AB454">
            <v>3</v>
          </cell>
          <cell r="AC454">
            <v>2</v>
          </cell>
          <cell r="AD454">
            <v>1</v>
          </cell>
          <cell r="AE454">
            <v>3</v>
          </cell>
          <cell r="AF454">
            <v>2</v>
          </cell>
          <cell r="AG454">
            <v>3</v>
          </cell>
          <cell r="AH454">
            <v>0</v>
          </cell>
          <cell r="AI454">
            <v>0</v>
          </cell>
          <cell r="AJ454">
            <v>25</v>
          </cell>
          <cell r="AK454">
            <v>11</v>
          </cell>
          <cell r="AL454">
            <v>3</v>
          </cell>
          <cell r="AM454">
            <v>14</v>
          </cell>
          <cell r="AN454">
            <v>3</v>
          </cell>
          <cell r="AO454">
            <v>6</v>
          </cell>
          <cell r="AP454">
            <v>187.5</v>
          </cell>
          <cell r="AQ454">
            <v>33</v>
          </cell>
          <cell r="AR454">
            <v>18</v>
          </cell>
          <cell r="AS454">
            <v>210</v>
          </cell>
          <cell r="AT454">
            <v>30</v>
          </cell>
          <cell r="AU454" t="str">
            <v>SV</v>
          </cell>
          <cell r="AV454">
            <v>150575</v>
          </cell>
          <cell r="AW454">
            <v>150044.90314000001</v>
          </cell>
          <cell r="AX454">
            <v>172900</v>
          </cell>
          <cell r="AY454">
            <v>0.1482649842271293</v>
          </cell>
          <cell r="AZ454">
            <v>0.12912087912087913</v>
          </cell>
          <cell r="BA454">
            <v>169900</v>
          </cell>
          <cell r="BB454">
            <v>3</v>
          </cell>
          <cell r="BC454">
            <v>0.12834135812717906</v>
          </cell>
          <cell r="BD454">
            <v>0.11374337845791642</v>
          </cell>
          <cell r="BE454">
            <v>164900</v>
          </cell>
          <cell r="BF454">
            <v>6</v>
          </cell>
          <cell r="BG454">
            <v>9.5135314627262213E-2</v>
          </cell>
          <cell r="BH454">
            <v>8.6870830806549421E-2</v>
          </cell>
        </row>
        <row r="455">
          <cell r="B455" t="str">
            <v>36838</v>
          </cell>
          <cell r="C455" t="str">
            <v>082184004364</v>
          </cell>
          <cell r="D455" t="str">
            <v>WHISKY 1Lts APPLE JACK DANIEL'S</v>
          </cell>
          <cell r="E455">
            <v>12</v>
          </cell>
          <cell r="F455" t="str">
            <v>BEBIDAS</v>
          </cell>
          <cell r="G455" t="str">
            <v>BEBIDAS</v>
          </cell>
          <cell r="H455" t="str">
            <v>BEBIDAS C/ ALCOHOL</v>
          </cell>
          <cell r="I455" t="str">
            <v>WHISKYS</v>
          </cell>
          <cell r="J455" t="str">
            <v>SELECTIVOS</v>
          </cell>
          <cell r="K455" t="str">
            <v>JACK DANIEL'S</v>
          </cell>
          <cell r="L455">
            <v>27</v>
          </cell>
          <cell r="M455" t="str">
            <v>A.J. S.A. CALIDAD ANTE TODO (27)</v>
          </cell>
          <cell r="N455">
            <v>2</v>
          </cell>
          <cell r="O455">
            <v>0</v>
          </cell>
          <cell r="P455">
            <v>0</v>
          </cell>
          <cell r="Q455">
            <v>1</v>
          </cell>
          <cell r="R455">
            <v>3</v>
          </cell>
          <cell r="S455">
            <v>3</v>
          </cell>
          <cell r="T455">
            <v>6</v>
          </cell>
          <cell r="U455">
            <v>7</v>
          </cell>
          <cell r="V455">
            <v>1</v>
          </cell>
          <cell r="W455">
            <v>0</v>
          </cell>
          <cell r="X455">
            <v>0</v>
          </cell>
          <cell r="Y455">
            <v>0</v>
          </cell>
          <cell r="Z455">
            <v>0</v>
          </cell>
          <cell r="AA455">
            <v>1</v>
          </cell>
          <cell r="AB455">
            <v>0</v>
          </cell>
          <cell r="AC455">
            <v>1</v>
          </cell>
          <cell r="AD455">
            <v>0</v>
          </cell>
          <cell r="AE455">
            <v>3</v>
          </cell>
          <cell r="AF455">
            <v>2</v>
          </cell>
          <cell r="AG455">
            <v>2</v>
          </cell>
          <cell r="AH455">
            <v>0</v>
          </cell>
          <cell r="AI455">
            <v>1</v>
          </cell>
          <cell r="AJ455">
            <v>9</v>
          </cell>
          <cell r="AK455">
            <v>0</v>
          </cell>
          <cell r="AL455">
            <v>6</v>
          </cell>
          <cell r="AM455">
            <v>8</v>
          </cell>
          <cell r="AN455">
            <v>5</v>
          </cell>
          <cell r="AO455">
            <v>5</v>
          </cell>
          <cell r="AP455">
            <v>270</v>
          </cell>
          <cell r="AQ455" t="str">
            <v>Q</v>
          </cell>
          <cell r="AR455" t="str">
            <v>SV</v>
          </cell>
          <cell r="AS455">
            <v>240</v>
          </cell>
          <cell r="AT455">
            <v>75</v>
          </cell>
          <cell r="AU455">
            <v>150</v>
          </cell>
          <cell r="AV455">
            <v>145825</v>
          </cell>
          <cell r="AW455">
            <v>145255.5269</v>
          </cell>
          <cell r="AX455">
            <v>167900</v>
          </cell>
          <cell r="AY455">
            <v>0.15138007886164928</v>
          </cell>
          <cell r="AZ455">
            <v>0.13147706968433592</v>
          </cell>
          <cell r="BA455">
            <v>164900</v>
          </cell>
          <cell r="BB455">
            <v>3</v>
          </cell>
          <cell r="BC455">
            <v>0.13080747471284071</v>
          </cell>
          <cell r="BD455">
            <v>0.11567616737416617</v>
          </cell>
          <cell r="BE455">
            <v>159900</v>
          </cell>
          <cell r="BF455">
            <v>6</v>
          </cell>
          <cell r="BG455">
            <v>9.6519801131493166E-2</v>
          </cell>
          <cell r="BH455">
            <v>8.8023764853033148E-2</v>
          </cell>
        </row>
        <row r="456">
          <cell r="B456" t="str">
            <v>20257</v>
          </cell>
          <cell r="C456" t="str">
            <v>082184000328</v>
          </cell>
          <cell r="D456" t="str">
            <v>WHISKY 1Lts HONEY JACK DANIEL'S</v>
          </cell>
          <cell r="E456">
            <v>12</v>
          </cell>
          <cell r="F456" t="str">
            <v>BEBIDAS</v>
          </cell>
          <cell r="G456" t="str">
            <v>BEBIDAS</v>
          </cell>
          <cell r="H456" t="str">
            <v>BEBIDAS C/ ALCOHOL</v>
          </cell>
          <cell r="I456" t="str">
            <v>WHISKYS</v>
          </cell>
          <cell r="J456" t="str">
            <v>SELECTIVOS</v>
          </cell>
          <cell r="K456" t="str">
            <v>JACK DANIEL'S</v>
          </cell>
          <cell r="L456">
            <v>27</v>
          </cell>
          <cell r="M456" t="str">
            <v>A.J. S.A. CALIDAD ANTE TODO (27)</v>
          </cell>
          <cell r="N456">
            <v>1</v>
          </cell>
          <cell r="O456">
            <v>2</v>
          </cell>
          <cell r="P456">
            <v>3</v>
          </cell>
          <cell r="Q456">
            <v>3</v>
          </cell>
          <cell r="R456">
            <v>2</v>
          </cell>
          <cell r="S456">
            <v>4</v>
          </cell>
          <cell r="T456">
            <v>9</v>
          </cell>
          <cell r="U456">
            <v>9</v>
          </cell>
          <cell r="V456">
            <v>1</v>
          </cell>
          <cell r="W456">
            <v>1</v>
          </cell>
          <cell r="X456">
            <v>3</v>
          </cell>
          <cell r="Y456">
            <v>1</v>
          </cell>
          <cell r="Z456">
            <v>2</v>
          </cell>
          <cell r="AA456">
            <v>0</v>
          </cell>
          <cell r="AB456">
            <v>1</v>
          </cell>
          <cell r="AC456">
            <v>1</v>
          </cell>
          <cell r="AD456">
            <v>1</v>
          </cell>
          <cell r="AE456">
            <v>3</v>
          </cell>
          <cell r="AF456">
            <v>4</v>
          </cell>
          <cell r="AG456">
            <v>4</v>
          </cell>
          <cell r="AH456">
            <v>0</v>
          </cell>
          <cell r="AI456">
            <v>1</v>
          </cell>
          <cell r="AJ456">
            <v>11</v>
          </cell>
          <cell r="AK456">
            <v>9</v>
          </cell>
          <cell r="AL456">
            <v>8</v>
          </cell>
          <cell r="AM456">
            <v>5</v>
          </cell>
          <cell r="AN456">
            <v>2</v>
          </cell>
          <cell r="AO456">
            <v>6</v>
          </cell>
          <cell r="AP456">
            <v>110</v>
          </cell>
          <cell r="AQ456">
            <v>30</v>
          </cell>
          <cell r="AR456">
            <v>240</v>
          </cell>
          <cell r="AS456">
            <v>150</v>
          </cell>
          <cell r="AT456">
            <v>15</v>
          </cell>
          <cell r="AU456">
            <v>180</v>
          </cell>
          <cell r="AV456">
            <v>145825</v>
          </cell>
          <cell r="AW456">
            <v>145349.68260999999</v>
          </cell>
          <cell r="AX456">
            <v>164900</v>
          </cell>
          <cell r="AY456">
            <v>0.13080747471284071</v>
          </cell>
          <cell r="AZ456">
            <v>0.11567616737416617</v>
          </cell>
          <cell r="BA456">
            <v>159900</v>
          </cell>
          <cell r="BB456">
            <v>3</v>
          </cell>
          <cell r="BC456">
            <v>9.6519801131493166E-2</v>
          </cell>
          <cell r="BD456">
            <v>8.8023764853033148E-2</v>
          </cell>
          <cell r="BE456">
            <v>154900</v>
          </cell>
          <cell r="BF456">
            <v>6</v>
          </cell>
          <cell r="BG456">
            <v>6.2232127550145622E-2</v>
          </cell>
          <cell r="BH456">
            <v>5.8586184635248548E-2</v>
          </cell>
        </row>
        <row r="457">
          <cell r="B457" t="str">
            <v>8524</v>
          </cell>
          <cell r="C457" t="str">
            <v>5000267125046</v>
          </cell>
          <cell r="D457" t="str">
            <v>WHISKY 1Lts BLACK LABEL JOHNNIE WALKER</v>
          </cell>
          <cell r="E457">
            <v>12</v>
          </cell>
          <cell r="F457" t="str">
            <v>BEBIDAS</v>
          </cell>
          <cell r="G457" t="str">
            <v>BEBIDAS</v>
          </cell>
          <cell r="H457" t="str">
            <v>BEBIDAS C/ ALCOHOL</v>
          </cell>
          <cell r="I457" t="str">
            <v>WHISKYS</v>
          </cell>
          <cell r="J457" t="str">
            <v>SELECTIVOS</v>
          </cell>
          <cell r="K457" t="str">
            <v>JOHNNIE WALKER</v>
          </cell>
          <cell r="L457">
            <v>161</v>
          </cell>
          <cell r="M457" t="str">
            <v>WINES AND SPIRITS S.A. (161)</v>
          </cell>
          <cell r="N457">
            <v>34</v>
          </cell>
          <cell r="O457">
            <v>35</v>
          </cell>
          <cell r="P457">
            <v>18</v>
          </cell>
          <cell r="Q457">
            <v>19</v>
          </cell>
          <cell r="R457">
            <v>17</v>
          </cell>
          <cell r="S457">
            <v>27</v>
          </cell>
          <cell r="T457">
            <v>19</v>
          </cell>
          <cell r="U457">
            <v>31</v>
          </cell>
          <cell r="V457">
            <v>5</v>
          </cell>
          <cell r="W457">
            <v>7</v>
          </cell>
          <cell r="X457">
            <v>4</v>
          </cell>
          <cell r="Y457">
            <v>4</v>
          </cell>
          <cell r="Z457">
            <v>11</v>
          </cell>
          <cell r="AA457">
            <v>11</v>
          </cell>
          <cell r="AB457">
            <v>7</v>
          </cell>
          <cell r="AC457">
            <v>4</v>
          </cell>
          <cell r="AD457">
            <v>8</v>
          </cell>
          <cell r="AE457">
            <v>10</v>
          </cell>
          <cell r="AF457">
            <v>8</v>
          </cell>
          <cell r="AG457">
            <v>12</v>
          </cell>
          <cell r="AH457">
            <v>1</v>
          </cell>
          <cell r="AI457">
            <v>4</v>
          </cell>
          <cell r="AJ457">
            <v>30</v>
          </cell>
          <cell r="AK457">
            <v>17</v>
          </cell>
          <cell r="AL457">
            <v>8</v>
          </cell>
          <cell r="AM457">
            <v>58</v>
          </cell>
          <cell r="AN457">
            <v>11</v>
          </cell>
          <cell r="AO457">
            <v>8</v>
          </cell>
          <cell r="AP457">
            <v>47.368421052631582</v>
          </cell>
          <cell r="AQ457">
            <v>16.451612903225804</v>
          </cell>
          <cell r="AR457">
            <v>60</v>
          </cell>
          <cell r="AS457">
            <v>435</v>
          </cell>
          <cell r="AT457">
            <v>27.5</v>
          </cell>
          <cell r="AU457">
            <v>60</v>
          </cell>
          <cell r="AV457">
            <v>170838.99997999999</v>
          </cell>
          <cell r="AW457">
            <v>166136.69633000001</v>
          </cell>
          <cell r="AX457">
            <v>194900</v>
          </cell>
          <cell r="AY457">
            <v>0.1408402064096419</v>
          </cell>
          <cell r="AZ457">
            <v>0.12345305295023093</v>
          </cell>
          <cell r="BA457">
            <v>189900</v>
          </cell>
          <cell r="BB457">
            <v>3</v>
          </cell>
          <cell r="BC457">
            <v>0.11157288454177006</v>
          </cell>
          <cell r="BD457">
            <v>0.10037388109531335</v>
          </cell>
          <cell r="BE457">
            <v>184900</v>
          </cell>
          <cell r="BF457">
            <v>6</v>
          </cell>
          <cell r="BG457">
            <v>8.2305562673898436E-2</v>
          </cell>
          <cell r="BH457">
            <v>7.6046511736073588E-2</v>
          </cell>
        </row>
        <row r="458">
          <cell r="B458" t="str">
            <v>8525</v>
          </cell>
          <cell r="C458" t="str">
            <v>5000267112077</v>
          </cell>
          <cell r="D458" t="str">
            <v>WHISKY 1Lts DOUBLE BLACK JOHNNIE WALKER</v>
          </cell>
          <cell r="E458">
            <v>12</v>
          </cell>
          <cell r="F458" t="str">
            <v>BEBIDAS</v>
          </cell>
          <cell r="G458" t="str">
            <v>BEBIDAS</v>
          </cell>
          <cell r="H458" t="str">
            <v>BEBIDAS C/ ALCOHOL</v>
          </cell>
          <cell r="I458" t="str">
            <v>WHISKYS</v>
          </cell>
          <cell r="J458" t="str">
            <v>SELECTIVOS</v>
          </cell>
          <cell r="K458" t="str">
            <v>JOHNNIE WALKER</v>
          </cell>
          <cell r="L458">
            <v>161</v>
          </cell>
          <cell r="M458" t="str">
            <v>WINES AND SPIRITS S.A. (161)</v>
          </cell>
          <cell r="N458">
            <v>6</v>
          </cell>
          <cell r="O458">
            <v>5</v>
          </cell>
          <cell r="P458">
            <v>2</v>
          </cell>
          <cell r="Q458">
            <v>2</v>
          </cell>
          <cell r="R458">
            <v>7</v>
          </cell>
          <cell r="S458">
            <v>12</v>
          </cell>
          <cell r="T458">
            <v>7</v>
          </cell>
          <cell r="U458">
            <v>6</v>
          </cell>
          <cell r="V458">
            <v>5</v>
          </cell>
          <cell r="W458">
            <v>1</v>
          </cell>
          <cell r="X458">
            <v>5</v>
          </cell>
          <cell r="Y458">
            <v>5</v>
          </cell>
          <cell r="Z458">
            <v>2</v>
          </cell>
          <cell r="AA458">
            <v>0</v>
          </cell>
          <cell r="AB458">
            <v>1</v>
          </cell>
          <cell r="AC458">
            <v>2</v>
          </cell>
          <cell r="AD458">
            <v>2</v>
          </cell>
          <cell r="AE458">
            <v>6</v>
          </cell>
          <cell r="AF458">
            <v>5</v>
          </cell>
          <cell r="AG458">
            <v>9</v>
          </cell>
          <cell r="AH458">
            <v>0</v>
          </cell>
          <cell r="AI458">
            <v>1</v>
          </cell>
          <cell r="AJ458">
            <v>4</v>
          </cell>
          <cell r="AK458">
            <v>6</v>
          </cell>
          <cell r="AL458">
            <v>6</v>
          </cell>
          <cell r="AM458">
            <v>0</v>
          </cell>
          <cell r="AN458">
            <v>8</v>
          </cell>
          <cell r="AO458">
            <v>6</v>
          </cell>
          <cell r="AP458">
            <v>60</v>
          </cell>
          <cell r="AQ458">
            <v>30</v>
          </cell>
          <cell r="AR458">
            <v>36</v>
          </cell>
          <cell r="AS458" t="str">
            <v>Q</v>
          </cell>
          <cell r="AT458">
            <v>26.666666666666664</v>
          </cell>
          <cell r="AU458">
            <v>180</v>
          </cell>
          <cell r="AV458">
            <v>196064</v>
          </cell>
          <cell r="AW458">
            <v>195940.23603</v>
          </cell>
          <cell r="AX458">
            <v>219900</v>
          </cell>
          <cell r="AY458">
            <v>0.12157254773951354</v>
          </cell>
          <cell r="AZ458">
            <v>0.10839472487494316</v>
          </cell>
          <cell r="BA458">
            <v>214900</v>
          </cell>
          <cell r="BB458">
            <v>3</v>
          </cell>
          <cell r="BC458">
            <v>9.6070670801370994E-2</v>
          </cell>
          <cell r="BD458">
            <v>8.7650069799906929E-2</v>
          </cell>
          <cell r="BE458">
            <v>207900</v>
          </cell>
          <cell r="BF458">
            <v>6</v>
          </cell>
          <cell r="BG458">
            <v>6.0368043087971168E-2</v>
          </cell>
          <cell r="BH458">
            <v>5.693121693121693E-2</v>
          </cell>
        </row>
        <row r="459">
          <cell r="B459" t="str">
            <v>27546</v>
          </cell>
          <cell r="C459" t="str">
            <v>5000267184753</v>
          </cell>
          <cell r="D459" t="str">
            <v>WHISKY 720ml BLACK LABEL SHERRY JOHNNIE WALKER</v>
          </cell>
          <cell r="E459">
            <v>6</v>
          </cell>
          <cell r="F459" t="str">
            <v>BEBIDAS</v>
          </cell>
          <cell r="G459" t="str">
            <v>BEBIDAS</v>
          </cell>
          <cell r="H459" t="str">
            <v>BEBIDAS C/ ALCOHOL</v>
          </cell>
          <cell r="I459" t="str">
            <v>WHISKYS</v>
          </cell>
          <cell r="J459" t="str">
            <v>SELECTIVOS</v>
          </cell>
          <cell r="K459" t="str">
            <v>JOHNNIE WALKER</v>
          </cell>
          <cell r="L459">
            <v>161</v>
          </cell>
          <cell r="M459" t="str">
            <v>WINES AND SPIRITS S.A. (161)</v>
          </cell>
          <cell r="N459">
            <v>0</v>
          </cell>
          <cell r="O459">
            <v>1</v>
          </cell>
          <cell r="P459">
            <v>2</v>
          </cell>
          <cell r="Q459">
            <v>1</v>
          </cell>
          <cell r="R459">
            <v>0</v>
          </cell>
          <cell r="S459">
            <v>0</v>
          </cell>
          <cell r="T459">
            <v>2</v>
          </cell>
          <cell r="U459">
            <v>1</v>
          </cell>
          <cell r="V459">
            <v>0</v>
          </cell>
          <cell r="W459">
            <v>3</v>
          </cell>
          <cell r="X459">
            <v>3</v>
          </cell>
          <cell r="Y459">
            <v>3</v>
          </cell>
          <cell r="Z459">
            <v>1</v>
          </cell>
          <cell r="AA459">
            <v>0</v>
          </cell>
          <cell r="AB459">
            <v>3</v>
          </cell>
          <cell r="AC459">
            <v>3</v>
          </cell>
          <cell r="AD459">
            <v>2</v>
          </cell>
          <cell r="AE459">
            <v>2</v>
          </cell>
          <cell r="AF459">
            <v>1</v>
          </cell>
          <cell r="AG459">
            <v>0</v>
          </cell>
          <cell r="AH459">
            <v>1</v>
          </cell>
          <cell r="AI459">
            <v>1</v>
          </cell>
          <cell r="AJ459">
            <v>5</v>
          </cell>
          <cell r="AK459">
            <v>7</v>
          </cell>
          <cell r="AL459">
            <v>5</v>
          </cell>
          <cell r="AM459">
            <v>0</v>
          </cell>
          <cell r="AN459">
            <v>5</v>
          </cell>
          <cell r="AO459">
            <v>2</v>
          </cell>
          <cell r="AP459">
            <v>150</v>
          </cell>
          <cell r="AQ459">
            <v>210</v>
          </cell>
          <cell r="AR459">
            <v>50</v>
          </cell>
          <cell r="AS459" t="str">
            <v>Q</v>
          </cell>
          <cell r="AT459" t="str">
            <v>SV</v>
          </cell>
          <cell r="AU459">
            <v>60</v>
          </cell>
          <cell r="AV459">
            <v>195982.00005999999</v>
          </cell>
          <cell r="AW459">
            <v>194895.76931</v>
          </cell>
          <cell r="AX459">
            <v>224900</v>
          </cell>
          <cell r="AY459">
            <v>0.14755436688648316</v>
          </cell>
          <cell r="AZ459">
            <v>0.12858159155180085</v>
          </cell>
          <cell r="BA459">
            <v>216900</v>
          </cell>
          <cell r="BB459">
            <v>3</v>
          </cell>
          <cell r="BC459">
            <v>0.10673429158594128</v>
          </cell>
          <cell r="BD459">
            <v>9.6440755832180772E-2</v>
          </cell>
          <cell r="BE459">
            <v>212900</v>
          </cell>
          <cell r="BF459">
            <v>6</v>
          </cell>
          <cell r="BG459">
            <v>8.6324253935670336E-2</v>
          </cell>
          <cell r="BH459">
            <v>7.9464537059652465E-2</v>
          </cell>
        </row>
        <row r="460">
          <cell r="B460" t="str">
            <v>19531</v>
          </cell>
          <cell r="C460" t="str">
            <v>5000267114279</v>
          </cell>
          <cell r="D460" t="str">
            <v>WHISKY 750ml BLUE LABEL JOHNNIE WALKER</v>
          </cell>
          <cell r="E460">
            <v>6</v>
          </cell>
          <cell r="F460" t="str">
            <v>BEBIDAS</v>
          </cell>
          <cell r="G460" t="str">
            <v>BEBIDAS</v>
          </cell>
          <cell r="H460" t="str">
            <v>BEBIDAS C/ ALCOHOL</v>
          </cell>
          <cell r="I460" t="str">
            <v>WHISKYS</v>
          </cell>
          <cell r="J460" t="str">
            <v>SELECTIVOS</v>
          </cell>
          <cell r="K460" t="str">
            <v>JOHNNIE WALKER</v>
          </cell>
          <cell r="L460">
            <v>161</v>
          </cell>
          <cell r="M460" t="str">
            <v>WINES AND SPIRITS S.A. (161)</v>
          </cell>
          <cell r="N460">
            <v>1</v>
          </cell>
          <cell r="O460">
            <v>0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2</v>
          </cell>
          <cell r="Y460">
            <v>2</v>
          </cell>
          <cell r="Z460">
            <v>0</v>
          </cell>
          <cell r="AA460">
            <v>1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1</v>
          </cell>
          <cell r="AK460">
            <v>3</v>
          </cell>
          <cell r="AL460">
            <v>1</v>
          </cell>
          <cell r="AM460">
            <v>2</v>
          </cell>
          <cell r="AN460">
            <v>2</v>
          </cell>
          <cell r="AO460">
            <v>3</v>
          </cell>
          <cell r="AP460" t="str">
            <v>SV</v>
          </cell>
          <cell r="AQ460" t="str">
            <v>SV</v>
          </cell>
          <cell r="AR460">
            <v>15</v>
          </cell>
          <cell r="AS460" t="str">
            <v>SV</v>
          </cell>
          <cell r="AT460" t="str">
            <v>SV</v>
          </cell>
          <cell r="AU460" t="str">
            <v>SV</v>
          </cell>
          <cell r="AV460">
            <v>1572963.9999699998</v>
          </cell>
          <cell r="AW460">
            <v>1394397.1327</v>
          </cell>
          <cell r="AX460">
            <v>1794900</v>
          </cell>
          <cell r="AY460">
            <v>0.1410941382220019</v>
          </cell>
          <cell r="AZ460">
            <v>0.12364811411777828</v>
          </cell>
          <cell r="BA460">
            <v>1749900</v>
          </cell>
          <cell r="BB460">
            <v>2</v>
          </cell>
          <cell r="BC460">
            <v>0.11248572760303155</v>
          </cell>
          <cell r="BD460">
            <v>0.10111206356363234</v>
          </cell>
          <cell r="BE460">
            <v>1719900</v>
          </cell>
          <cell r="BF460">
            <v>4</v>
          </cell>
          <cell r="BG460">
            <v>9.3413453857051243E-2</v>
          </cell>
          <cell r="BH460">
            <v>8.5432874021745583E-2</v>
          </cell>
        </row>
        <row r="461">
          <cell r="B461" t="str">
            <v>17019</v>
          </cell>
          <cell r="C461" t="str">
            <v>5000267107776</v>
          </cell>
          <cell r="D461" t="str">
            <v>WHISKY 750ml GOLD RESERVE JOHNNIE WALKER</v>
          </cell>
          <cell r="E461">
            <v>6</v>
          </cell>
          <cell r="F461" t="str">
            <v>BEBIDAS</v>
          </cell>
          <cell r="G461" t="str">
            <v>BEBIDAS</v>
          </cell>
          <cell r="H461" t="str">
            <v>BEBIDAS C/ ALCOHOL</v>
          </cell>
          <cell r="I461" t="str">
            <v>WHISKYS</v>
          </cell>
          <cell r="J461" t="str">
            <v>SELECTIVOS</v>
          </cell>
          <cell r="K461" t="str">
            <v>JOHNNIE WALKER</v>
          </cell>
          <cell r="L461">
            <v>161</v>
          </cell>
          <cell r="M461" t="str">
            <v>WINES AND SPIRITS S.A. (161)</v>
          </cell>
          <cell r="N461">
            <v>5</v>
          </cell>
          <cell r="O461">
            <v>1</v>
          </cell>
          <cell r="P461">
            <v>3</v>
          </cell>
          <cell r="Q461">
            <v>3</v>
          </cell>
          <cell r="R461">
            <v>2</v>
          </cell>
          <cell r="S461">
            <v>1</v>
          </cell>
          <cell r="T461">
            <v>1</v>
          </cell>
          <cell r="U461">
            <v>4</v>
          </cell>
          <cell r="V461">
            <v>3</v>
          </cell>
          <cell r="W461">
            <v>0</v>
          </cell>
          <cell r="X461">
            <v>0</v>
          </cell>
          <cell r="Y461">
            <v>0</v>
          </cell>
          <cell r="Z461">
            <v>1</v>
          </cell>
          <cell r="AA461">
            <v>0</v>
          </cell>
          <cell r="AB461">
            <v>1</v>
          </cell>
          <cell r="AC461">
            <v>2</v>
          </cell>
          <cell r="AD461">
            <v>2</v>
          </cell>
          <cell r="AE461">
            <v>0</v>
          </cell>
          <cell r="AF461">
            <v>3</v>
          </cell>
          <cell r="AG461">
            <v>2</v>
          </cell>
          <cell r="AH461">
            <v>0</v>
          </cell>
          <cell r="AI461">
            <v>0</v>
          </cell>
          <cell r="AJ461">
            <v>4</v>
          </cell>
          <cell r="AK461">
            <v>8</v>
          </cell>
          <cell r="AL461">
            <v>3</v>
          </cell>
          <cell r="AM461">
            <v>1</v>
          </cell>
          <cell r="AN461">
            <v>7</v>
          </cell>
          <cell r="AO461">
            <v>3</v>
          </cell>
          <cell r="AP461">
            <v>40</v>
          </cell>
          <cell r="AQ461">
            <v>60</v>
          </cell>
          <cell r="AR461" t="str">
            <v>SV</v>
          </cell>
          <cell r="AS461">
            <v>15</v>
          </cell>
          <cell r="AT461">
            <v>105</v>
          </cell>
          <cell r="AU461" t="str">
            <v>SV</v>
          </cell>
          <cell r="AV461">
            <v>342304.00005999999</v>
          </cell>
          <cell r="AW461">
            <v>322623.98882999999</v>
          </cell>
          <cell r="AX461">
            <v>384900</v>
          </cell>
          <cell r="AY461">
            <v>0.12443909487629035</v>
          </cell>
          <cell r="AZ461">
            <v>0.11066770574175112</v>
          </cell>
          <cell r="BA461">
            <v>374900</v>
          </cell>
          <cell r="BB461">
            <v>3</v>
          </cell>
          <cell r="BC461">
            <v>9.5225296620216282E-2</v>
          </cell>
          <cell r="BD461">
            <v>8.6945852067217944E-2</v>
          </cell>
          <cell r="BE461">
            <v>364900</v>
          </cell>
          <cell r="BF461">
            <v>6</v>
          </cell>
          <cell r="BG461">
            <v>6.6011498364142218E-2</v>
          </cell>
          <cell r="BH461">
            <v>6.1923814579336829E-2</v>
          </cell>
        </row>
        <row r="462">
          <cell r="B462" t="str">
            <v>19530</v>
          </cell>
          <cell r="C462" t="str">
            <v>5000267134338</v>
          </cell>
          <cell r="D462" t="str">
            <v>WHISKY 750ml GREEN LABEL JOHNNIE WALKER</v>
          </cell>
          <cell r="E462">
            <v>6</v>
          </cell>
          <cell r="F462" t="str">
            <v>BEBIDAS</v>
          </cell>
          <cell r="G462" t="str">
            <v>BEBIDAS</v>
          </cell>
          <cell r="H462" t="str">
            <v>BEBIDAS C/ ALCOHOL</v>
          </cell>
          <cell r="I462" t="str">
            <v>WHISKYS</v>
          </cell>
          <cell r="J462" t="str">
            <v>SELECTIVOS</v>
          </cell>
          <cell r="K462" t="str">
            <v>JOHNNIE WALKER</v>
          </cell>
          <cell r="L462">
            <v>161</v>
          </cell>
          <cell r="M462" t="str">
            <v>WINES AND SPIRITS S.A. (161)</v>
          </cell>
          <cell r="N462">
            <v>0</v>
          </cell>
          <cell r="O462">
            <v>1</v>
          </cell>
          <cell r="P462">
            <v>1</v>
          </cell>
          <cell r="Q462">
            <v>1</v>
          </cell>
          <cell r="R462">
            <v>0</v>
          </cell>
          <cell r="S462">
            <v>1</v>
          </cell>
          <cell r="T462">
            <v>1</v>
          </cell>
          <cell r="U462">
            <v>1</v>
          </cell>
          <cell r="V462">
            <v>0</v>
          </cell>
          <cell r="W462">
            <v>0</v>
          </cell>
          <cell r="X462">
            <v>0</v>
          </cell>
          <cell r="Y462">
            <v>2</v>
          </cell>
          <cell r="Z462">
            <v>0</v>
          </cell>
          <cell r="AA462">
            <v>1</v>
          </cell>
          <cell r="AB462">
            <v>1</v>
          </cell>
          <cell r="AC462">
            <v>0</v>
          </cell>
          <cell r="AD462">
            <v>0</v>
          </cell>
          <cell r="AE462">
            <v>0</v>
          </cell>
          <cell r="AF462">
            <v>1</v>
          </cell>
          <cell r="AG462">
            <v>2</v>
          </cell>
          <cell r="AH462">
            <v>0</v>
          </cell>
          <cell r="AI462">
            <v>1</v>
          </cell>
          <cell r="AJ462">
            <v>3</v>
          </cell>
          <cell r="AK462">
            <v>2</v>
          </cell>
          <cell r="AL462">
            <v>1</v>
          </cell>
          <cell r="AM462">
            <v>2</v>
          </cell>
          <cell r="AN462">
            <v>1</v>
          </cell>
          <cell r="AO462">
            <v>1</v>
          </cell>
          <cell r="AP462">
            <v>90</v>
          </cell>
          <cell r="AQ462">
            <v>60</v>
          </cell>
          <cell r="AR462">
            <v>15</v>
          </cell>
          <cell r="AS462" t="str">
            <v>SV</v>
          </cell>
          <cell r="AT462">
            <v>15</v>
          </cell>
          <cell r="AU462">
            <v>30</v>
          </cell>
          <cell r="AV462">
            <v>379182.00001000002</v>
          </cell>
          <cell r="AW462">
            <v>375856.39740000002</v>
          </cell>
          <cell r="AX462">
            <v>429900</v>
          </cell>
          <cell r="AY462">
            <v>0.13375634916389068</v>
          </cell>
          <cell r="AZ462">
            <v>0.11797627352872757</v>
          </cell>
          <cell r="BA462">
            <v>419900</v>
          </cell>
          <cell r="BB462">
            <v>2</v>
          </cell>
          <cell r="BC462">
            <v>0.10738378928568904</v>
          </cell>
          <cell r="BD462">
            <v>9.6970707287449345E-2</v>
          </cell>
          <cell r="BE462">
            <v>409900</v>
          </cell>
          <cell r="BF462">
            <v>4</v>
          </cell>
          <cell r="BG462">
            <v>8.1011229407487395E-2</v>
          </cell>
          <cell r="BH462">
            <v>7.4940229299829186E-2</v>
          </cell>
        </row>
        <row r="463">
          <cell r="B463" t="str">
            <v>25702</v>
          </cell>
          <cell r="C463" t="str">
            <v>5000267091013</v>
          </cell>
          <cell r="D463" t="str">
            <v>WHISKY 750ml SWING JOHNNIE WALKER</v>
          </cell>
          <cell r="E463">
            <v>6</v>
          </cell>
          <cell r="F463" t="str">
            <v>BEBIDAS</v>
          </cell>
          <cell r="G463" t="str">
            <v>BEBIDAS</v>
          </cell>
          <cell r="H463" t="str">
            <v>BEBIDAS C/ ALCOHOL</v>
          </cell>
          <cell r="I463" t="str">
            <v>WHISKYS</v>
          </cell>
          <cell r="J463" t="str">
            <v>SELECTIVOS</v>
          </cell>
          <cell r="K463" t="str">
            <v>JOHNNIE WALKER</v>
          </cell>
          <cell r="L463">
            <v>161</v>
          </cell>
          <cell r="M463" t="str">
            <v>WINES AND SPIRITS S.A. (161)</v>
          </cell>
          <cell r="N463">
            <v>0</v>
          </cell>
          <cell r="O463">
            <v>0</v>
          </cell>
          <cell r="P463">
            <v>0</v>
          </cell>
          <cell r="Q463">
            <v>1</v>
          </cell>
          <cell r="R463">
            <v>0</v>
          </cell>
          <cell r="S463">
            <v>3</v>
          </cell>
          <cell r="T463">
            <v>0</v>
          </cell>
          <cell r="U463">
            <v>0</v>
          </cell>
          <cell r="V463">
            <v>1</v>
          </cell>
          <cell r="W463">
            <v>0</v>
          </cell>
          <cell r="X463">
            <v>1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1</v>
          </cell>
          <cell r="AG463">
            <v>1</v>
          </cell>
          <cell r="AH463">
            <v>0</v>
          </cell>
          <cell r="AI463">
            <v>0</v>
          </cell>
          <cell r="AJ463">
            <v>2</v>
          </cell>
          <cell r="AK463">
            <v>2</v>
          </cell>
          <cell r="AL463">
            <v>1</v>
          </cell>
          <cell r="AM463">
            <v>3</v>
          </cell>
          <cell r="AN463">
            <v>1</v>
          </cell>
          <cell r="AO463">
            <v>3</v>
          </cell>
          <cell r="AP463">
            <v>60</v>
          </cell>
          <cell r="AQ463" t="str">
            <v>SV</v>
          </cell>
          <cell r="AR463" t="str">
            <v>SV</v>
          </cell>
          <cell r="AS463" t="str">
            <v>SV</v>
          </cell>
          <cell r="AT463">
            <v>30</v>
          </cell>
          <cell r="AU463" t="str">
            <v>SV</v>
          </cell>
          <cell r="AV463">
            <v>300596.00000100001</v>
          </cell>
          <cell r="AW463">
            <v>291459.15039999998</v>
          </cell>
          <cell r="AX463">
            <v>339900</v>
          </cell>
          <cell r="AY463">
            <v>0.13075356957134909</v>
          </cell>
          <cell r="AZ463">
            <v>0.11563400999999998</v>
          </cell>
          <cell r="BA463">
            <v>329900</v>
          </cell>
          <cell r="BB463">
            <v>2</v>
          </cell>
          <cell r="BC463">
            <v>9.7486327159717723E-2</v>
          </cell>
          <cell r="BD463">
            <v>8.8826917244619552E-2</v>
          </cell>
          <cell r="BE463">
            <v>324900</v>
          </cell>
          <cell r="BF463">
            <v>4</v>
          </cell>
          <cell r="BG463">
            <v>8.0852705953902149E-2</v>
          </cell>
          <cell r="BH463">
            <v>7.4804555244690651E-2</v>
          </cell>
        </row>
        <row r="464">
          <cell r="B464" t="str">
            <v>24331</v>
          </cell>
          <cell r="C464" t="str">
            <v>5013967012462</v>
          </cell>
          <cell r="D464" t="str">
            <v>WHISKY 700ml JURA JOURNEY</v>
          </cell>
          <cell r="E464">
            <v>6</v>
          </cell>
          <cell r="F464" t="str">
            <v>BEBIDAS</v>
          </cell>
          <cell r="G464" t="str">
            <v>BEBIDAS</v>
          </cell>
          <cell r="H464" t="str">
            <v>BEBIDAS C/ ALCOHOL</v>
          </cell>
          <cell r="I464" t="str">
            <v>WHISKYS</v>
          </cell>
          <cell r="J464" t="str">
            <v>SELECTIVOS</v>
          </cell>
          <cell r="K464" t="str">
            <v>JOURNEY</v>
          </cell>
          <cell r="L464">
            <v>2490</v>
          </cell>
          <cell r="M464" t="str">
            <v>BENIN S.A.  (2490)</v>
          </cell>
          <cell r="N464">
            <v>0</v>
          </cell>
          <cell r="O464">
            <v>0</v>
          </cell>
          <cell r="P464">
            <v>0</v>
          </cell>
          <cell r="Q464">
            <v>0</v>
          </cell>
          <cell r="R464">
            <v>0</v>
          </cell>
          <cell r="S464">
            <v>0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>
            <v>0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8</v>
          </cell>
          <cell r="AN464">
            <v>0</v>
          </cell>
          <cell r="AO464">
            <v>0</v>
          </cell>
          <cell r="AP464" t="str">
            <v>Q</v>
          </cell>
          <cell r="AQ464" t="str">
            <v>Q</v>
          </cell>
          <cell r="AR464" t="str">
            <v>Q</v>
          </cell>
          <cell r="AS464" t="str">
            <v>SV</v>
          </cell>
          <cell r="AT464" t="str">
            <v>Q</v>
          </cell>
          <cell r="AU464" t="str">
            <v>Q</v>
          </cell>
          <cell r="AV464">
            <v>168000.00000299999</v>
          </cell>
          <cell r="AW464">
            <v>160686.99856000001</v>
          </cell>
          <cell r="AX464">
            <v>209900</v>
          </cell>
          <cell r="AY464">
            <v>0.24940476188245109</v>
          </cell>
          <cell r="AZ464">
            <v>0.19961886611243451</v>
          </cell>
          <cell r="BA464">
            <v>204900</v>
          </cell>
          <cell r="BB464">
            <v>3</v>
          </cell>
          <cell r="BC464">
            <v>0.21964285712107778</v>
          </cell>
          <cell r="BD464">
            <v>0.18008784771595904</v>
          </cell>
          <cell r="BE464">
            <v>199900</v>
          </cell>
          <cell r="BF464">
            <v>6</v>
          </cell>
          <cell r="BG464">
            <v>0.18988095235970448</v>
          </cell>
          <cell r="BH464">
            <v>0.15957978987994001</v>
          </cell>
        </row>
        <row r="465">
          <cell r="B465" t="str">
            <v>31194</v>
          </cell>
          <cell r="C465" t="str">
            <v>7792410509268</v>
          </cell>
          <cell r="D465" t="str">
            <v>WHISKY 750ml BLENDERS</v>
          </cell>
          <cell r="E465">
            <v>6</v>
          </cell>
          <cell r="F465" t="str">
            <v>BEBIDAS</v>
          </cell>
          <cell r="G465" t="str">
            <v>BEBIDAS</v>
          </cell>
          <cell r="H465" t="str">
            <v>BEBIDAS C/ ALCOHOL</v>
          </cell>
          <cell r="I465" t="str">
            <v>WHISKYS</v>
          </cell>
          <cell r="J465" t="str">
            <v>SELECTIVOS</v>
          </cell>
          <cell r="K465" t="str">
            <v>BLENDERS</v>
          </cell>
          <cell r="L465">
            <v>126</v>
          </cell>
          <cell r="M465" t="str">
            <v>LONDON IMPORT S.A. (126)</v>
          </cell>
          <cell r="N465">
            <v>0</v>
          </cell>
          <cell r="O465">
            <v>1</v>
          </cell>
          <cell r="P465">
            <v>1</v>
          </cell>
          <cell r="Q465">
            <v>0</v>
          </cell>
          <cell r="R465">
            <v>1</v>
          </cell>
          <cell r="S465">
            <v>1</v>
          </cell>
          <cell r="T465">
            <v>1</v>
          </cell>
          <cell r="U465">
            <v>0</v>
          </cell>
          <cell r="V465">
            <v>0</v>
          </cell>
          <cell r="W465">
            <v>1</v>
          </cell>
          <cell r="X465">
            <v>0</v>
          </cell>
          <cell r="Y465">
            <v>0</v>
          </cell>
          <cell r="Z465">
            <v>0</v>
          </cell>
          <cell r="AA465">
            <v>3</v>
          </cell>
          <cell r="AB465">
            <v>6</v>
          </cell>
          <cell r="AC465">
            <v>4</v>
          </cell>
          <cell r="AD465">
            <v>0</v>
          </cell>
          <cell r="AE465">
            <v>0</v>
          </cell>
          <cell r="AF465">
            <v>0</v>
          </cell>
          <cell r="AG465">
            <v>2</v>
          </cell>
          <cell r="AH465">
            <v>0</v>
          </cell>
          <cell r="AI465">
            <v>0</v>
          </cell>
          <cell r="AJ465">
            <v>7</v>
          </cell>
          <cell r="AK465">
            <v>3</v>
          </cell>
          <cell r="AL465">
            <v>4</v>
          </cell>
          <cell r="AM465">
            <v>0</v>
          </cell>
          <cell r="AN465">
            <v>3</v>
          </cell>
          <cell r="AO465">
            <v>6</v>
          </cell>
          <cell r="AP465" t="str">
            <v>SV</v>
          </cell>
          <cell r="AQ465" t="str">
            <v>SV</v>
          </cell>
          <cell r="AR465" t="str">
            <v>SV</v>
          </cell>
          <cell r="AS465" t="str">
            <v>Q</v>
          </cell>
          <cell r="AT465">
            <v>45</v>
          </cell>
          <cell r="AU465" t="str">
            <v>SV</v>
          </cell>
          <cell r="AV465">
            <v>50827.999969999997</v>
          </cell>
          <cell r="AW465">
            <v>47947.292909999996</v>
          </cell>
          <cell r="AX465">
            <v>54900</v>
          </cell>
          <cell r="AY465">
            <v>8.0113324002585307E-2</v>
          </cell>
          <cell r="AZ465">
            <v>7.4171220947176736E-2</v>
          </cell>
          <cell r="BA465">
            <v>53900</v>
          </cell>
          <cell r="BB465">
            <v>3</v>
          </cell>
          <cell r="BC465">
            <v>6.0439128665561892E-2</v>
          </cell>
          <cell r="BD465">
            <v>5.6994434693877605E-2</v>
          </cell>
          <cell r="BE465">
            <v>52900</v>
          </cell>
          <cell r="BF465">
            <v>6</v>
          </cell>
          <cell r="BG465">
            <v>4.0764933328538477E-2</v>
          </cell>
          <cell r="BH465">
            <v>3.9168242533081342E-2</v>
          </cell>
        </row>
        <row r="466">
          <cell r="B466" t="str">
            <v>33427</v>
          </cell>
          <cell r="C466" t="str">
            <v>5000299211243</v>
          </cell>
          <cell r="D466" t="str">
            <v>WHISKY 700ml 21 AÑOS ROYAL SALUTE</v>
          </cell>
          <cell r="E466">
            <v>6</v>
          </cell>
          <cell r="F466" t="str">
            <v>BEBIDAS</v>
          </cell>
          <cell r="G466" t="str">
            <v>BEBIDAS</v>
          </cell>
          <cell r="H466" t="str">
            <v>BEBIDAS C/ ALCOHOL</v>
          </cell>
          <cell r="I466" t="str">
            <v>WHISKYS</v>
          </cell>
          <cell r="J466" t="str">
            <v>SELECTIVOS</v>
          </cell>
          <cell r="K466" t="str">
            <v>ROYAL SALUTE</v>
          </cell>
          <cell r="L466">
            <v>27</v>
          </cell>
          <cell r="M466" t="str">
            <v>A.J. S.A. CALIDAD ANTE TODO (27)</v>
          </cell>
          <cell r="N466">
            <v>0</v>
          </cell>
          <cell r="O466">
            <v>0</v>
          </cell>
          <cell r="P466">
            <v>0</v>
          </cell>
          <cell r="Q466">
            <v>0</v>
          </cell>
          <cell r="R466">
            <v>0</v>
          </cell>
          <cell r="S466">
            <v>0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1</v>
          </cell>
          <cell r="Y466">
            <v>1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1</v>
          </cell>
          <cell r="AK466">
            <v>2</v>
          </cell>
          <cell r="AL466">
            <v>1</v>
          </cell>
          <cell r="AM466">
            <v>1</v>
          </cell>
          <cell r="AN466">
            <v>1</v>
          </cell>
          <cell r="AO466">
            <v>1</v>
          </cell>
          <cell r="AP466" t="str">
            <v>SV</v>
          </cell>
          <cell r="AQ466" t="str">
            <v>SV</v>
          </cell>
          <cell r="AR466">
            <v>30</v>
          </cell>
          <cell r="AS466" t="str">
            <v>SV</v>
          </cell>
          <cell r="AT466" t="str">
            <v>SV</v>
          </cell>
          <cell r="AU466" t="str">
            <v>SV</v>
          </cell>
          <cell r="AV466">
            <v>1199999.9999900002</v>
          </cell>
          <cell r="AW466">
            <v>1200000.00021</v>
          </cell>
          <cell r="AX466">
            <v>1369900</v>
          </cell>
          <cell r="AY466">
            <v>0.14158333334284645</v>
          </cell>
          <cell r="AZ466">
            <v>0.12402365136871293</v>
          </cell>
          <cell r="BA466">
            <v>1334900</v>
          </cell>
          <cell r="BB466">
            <v>3</v>
          </cell>
          <cell r="BC466">
            <v>0.11241666667593675</v>
          </cell>
          <cell r="BD466">
            <v>0.10105625890328852</v>
          </cell>
          <cell r="BE466">
            <v>1309900</v>
          </cell>
          <cell r="BF466">
            <v>6</v>
          </cell>
          <cell r="BG466">
            <v>9.1583333342429629E-2</v>
          </cell>
          <cell r="BH466">
            <v>8.3899534323230662E-2</v>
          </cell>
        </row>
        <row r="467">
          <cell r="B467" t="str">
            <v>17020</v>
          </cell>
          <cell r="C467" t="str">
            <v>5000299606728</v>
          </cell>
          <cell r="D467" t="str">
            <v>WHISKY 500ml FINEST BALLANTINES</v>
          </cell>
          <cell r="E467">
            <v>6</v>
          </cell>
          <cell r="F467" t="str">
            <v>BEBIDAS</v>
          </cell>
          <cell r="G467" t="str">
            <v>BEBIDAS</v>
          </cell>
          <cell r="H467" t="str">
            <v>BEBIDAS C/ ALCOHOL</v>
          </cell>
          <cell r="I467" t="str">
            <v>WHISKYS</v>
          </cell>
          <cell r="J467" t="str">
            <v>TRADICIONALES</v>
          </cell>
          <cell r="K467" t="str">
            <v>BALLANTINES</v>
          </cell>
          <cell r="L467">
            <v>27</v>
          </cell>
          <cell r="M467" t="str">
            <v>A.J. S.A. CALIDAD ANTE TODO (27)</v>
          </cell>
          <cell r="N467">
            <v>0</v>
          </cell>
          <cell r="O467">
            <v>1</v>
          </cell>
          <cell r="P467">
            <v>8</v>
          </cell>
          <cell r="Q467">
            <v>5</v>
          </cell>
          <cell r="R467">
            <v>1</v>
          </cell>
          <cell r="S467">
            <v>1</v>
          </cell>
          <cell r="T467">
            <v>6</v>
          </cell>
          <cell r="U467">
            <v>7</v>
          </cell>
          <cell r="V467">
            <v>1</v>
          </cell>
          <cell r="W467">
            <v>0</v>
          </cell>
          <cell r="X467">
            <v>2</v>
          </cell>
          <cell r="Y467">
            <v>6</v>
          </cell>
          <cell r="Z467">
            <v>5</v>
          </cell>
          <cell r="AA467">
            <v>0</v>
          </cell>
          <cell r="AB467">
            <v>5</v>
          </cell>
          <cell r="AC467">
            <v>2</v>
          </cell>
          <cell r="AD467">
            <v>0</v>
          </cell>
          <cell r="AE467">
            <v>1</v>
          </cell>
          <cell r="AF467">
            <v>4</v>
          </cell>
          <cell r="AG467">
            <v>5</v>
          </cell>
          <cell r="AH467">
            <v>0</v>
          </cell>
          <cell r="AI467">
            <v>0</v>
          </cell>
          <cell r="AJ467">
            <v>3</v>
          </cell>
          <cell r="AK467">
            <v>0</v>
          </cell>
          <cell r="AL467">
            <v>1</v>
          </cell>
          <cell r="AM467">
            <v>0</v>
          </cell>
          <cell r="AN467">
            <v>5</v>
          </cell>
          <cell r="AO467">
            <v>0</v>
          </cell>
          <cell r="AP467">
            <v>18</v>
          </cell>
          <cell r="AQ467" t="str">
            <v>Q</v>
          </cell>
          <cell r="AR467">
            <v>5</v>
          </cell>
          <cell r="AS467" t="str">
            <v>Q</v>
          </cell>
          <cell r="AT467">
            <v>30</v>
          </cell>
          <cell r="AU467" t="str">
            <v>Q</v>
          </cell>
          <cell r="AV467">
            <v>49400.000001</v>
          </cell>
          <cell r="AW467">
            <v>43724.614670000003</v>
          </cell>
          <cell r="AX467">
            <v>57900</v>
          </cell>
          <cell r="AY467">
            <v>0.17206477730420922</v>
          </cell>
          <cell r="AZ467">
            <v>0.14680483590673574</v>
          </cell>
          <cell r="BA467">
            <v>55900</v>
          </cell>
          <cell r="BB467">
            <v>3</v>
          </cell>
          <cell r="BC467">
            <v>0.13157894734551467</v>
          </cell>
          <cell r="BD467">
            <v>0.11627906974955277</v>
          </cell>
          <cell r="BE467">
            <v>54900</v>
          </cell>
          <cell r="BF467">
            <v>6</v>
          </cell>
          <cell r="BG467">
            <v>0.11133603236616718</v>
          </cell>
          <cell r="BH467">
            <v>0.10018214934426228</v>
          </cell>
        </row>
        <row r="468">
          <cell r="B468" t="str">
            <v>40963</v>
          </cell>
          <cell r="C468" t="str">
            <v>5000299629437</v>
          </cell>
          <cell r="D468" t="str">
            <v>WHISKY AC/DC 1Lts BALLANTINES</v>
          </cell>
          <cell r="E468">
            <v>6</v>
          </cell>
          <cell r="F468" t="str">
            <v>BEBIDAS</v>
          </cell>
          <cell r="G468" t="str">
            <v>BEBIDAS</v>
          </cell>
          <cell r="H468" t="str">
            <v>BEBIDAS C/ ALCOHOL</v>
          </cell>
          <cell r="I468" t="str">
            <v>WHISKYS</v>
          </cell>
          <cell r="J468" t="str">
            <v>TRADICIONALES</v>
          </cell>
          <cell r="K468" t="str">
            <v>BALLANTINES</v>
          </cell>
          <cell r="L468">
            <v>27</v>
          </cell>
          <cell r="M468" t="str">
            <v>A.J. S.A. CALIDAD ANTE TODO (27)</v>
          </cell>
          <cell r="N468">
            <v>0</v>
          </cell>
          <cell r="O468">
            <v>0</v>
          </cell>
          <cell r="P468">
            <v>1</v>
          </cell>
          <cell r="Q468">
            <v>2</v>
          </cell>
          <cell r="R468">
            <v>0</v>
          </cell>
          <cell r="S468">
            <v>0</v>
          </cell>
          <cell r="T468">
            <v>4</v>
          </cell>
          <cell r="U468">
            <v>4</v>
          </cell>
          <cell r="V468">
            <v>0</v>
          </cell>
          <cell r="W468">
            <v>0</v>
          </cell>
          <cell r="X468">
            <v>0</v>
          </cell>
          <cell r="Y468">
            <v>3</v>
          </cell>
          <cell r="Z468">
            <v>0</v>
          </cell>
          <cell r="AA468">
            <v>0</v>
          </cell>
          <cell r="AB468">
            <v>2</v>
          </cell>
          <cell r="AC468">
            <v>2</v>
          </cell>
          <cell r="AD468">
            <v>0</v>
          </cell>
          <cell r="AE468">
            <v>0</v>
          </cell>
          <cell r="AF468">
            <v>3</v>
          </cell>
          <cell r="AG468">
            <v>5</v>
          </cell>
          <cell r="AH468">
            <v>0</v>
          </cell>
          <cell r="AI468">
            <v>0</v>
          </cell>
          <cell r="AJ468">
            <v>5</v>
          </cell>
          <cell r="AK468">
            <v>2</v>
          </cell>
          <cell r="AL468">
            <v>2</v>
          </cell>
          <cell r="AM468">
            <v>7</v>
          </cell>
          <cell r="AN468">
            <v>0</v>
          </cell>
          <cell r="AO468">
            <v>0</v>
          </cell>
          <cell r="AP468">
            <v>75</v>
          </cell>
          <cell r="AQ468">
            <v>15</v>
          </cell>
          <cell r="AR468">
            <v>20</v>
          </cell>
          <cell r="AS468">
            <v>105</v>
          </cell>
          <cell r="AT468" t="str">
            <v>Q</v>
          </cell>
          <cell r="AU468" t="str">
            <v>Q</v>
          </cell>
          <cell r="AV468">
            <v>82579</v>
          </cell>
          <cell r="AW468">
            <v>86304.173120000007</v>
          </cell>
          <cell r="AX468">
            <v>94900</v>
          </cell>
          <cell r="AY468">
            <v>0.14920258177018364</v>
          </cell>
          <cell r="AZ468">
            <v>0.12983140147523708</v>
          </cell>
          <cell r="BA468">
            <v>92900</v>
          </cell>
          <cell r="BB468">
            <v>3</v>
          </cell>
          <cell r="BC468">
            <v>0.1249833492776613</v>
          </cell>
          <cell r="BD468">
            <v>0.11109795479009688</v>
          </cell>
          <cell r="BE468">
            <v>89900</v>
          </cell>
          <cell r="BF468">
            <v>6</v>
          </cell>
          <cell r="BG468">
            <v>8.8654500538877912E-2</v>
          </cell>
          <cell r="BH468">
            <v>8.1434927697441609E-2</v>
          </cell>
        </row>
        <row r="469">
          <cell r="B469" t="str">
            <v>27659</v>
          </cell>
          <cell r="C469" t="str">
            <v>5010106111925</v>
          </cell>
          <cell r="D469" t="str">
            <v>WHISKY C/CAJA 1Lts FINEST BALLANTINES</v>
          </cell>
          <cell r="E469">
            <v>12</v>
          </cell>
          <cell r="F469" t="str">
            <v>BEBIDAS</v>
          </cell>
          <cell r="G469" t="str">
            <v>BEBIDAS</v>
          </cell>
          <cell r="H469" t="str">
            <v>BEBIDAS C/ ALCOHOL</v>
          </cell>
          <cell r="I469" t="str">
            <v>WHISKYS</v>
          </cell>
          <cell r="J469" t="str">
            <v>TRADICIONALES</v>
          </cell>
          <cell r="K469" t="str">
            <v>BALLANTINES</v>
          </cell>
          <cell r="L469">
            <v>27</v>
          </cell>
          <cell r="M469" t="str">
            <v>A.J. S.A. CALIDAD ANTE TODO (27)</v>
          </cell>
          <cell r="N469">
            <v>1</v>
          </cell>
          <cell r="O469">
            <v>2</v>
          </cell>
          <cell r="P469">
            <v>2</v>
          </cell>
          <cell r="Q469">
            <v>2</v>
          </cell>
          <cell r="R469">
            <v>7</v>
          </cell>
          <cell r="S469">
            <v>3</v>
          </cell>
          <cell r="T469">
            <v>14</v>
          </cell>
          <cell r="U469">
            <v>11</v>
          </cell>
          <cell r="V469">
            <v>1</v>
          </cell>
          <cell r="W469">
            <v>5</v>
          </cell>
          <cell r="X469">
            <v>4</v>
          </cell>
          <cell r="Y469">
            <v>5</v>
          </cell>
          <cell r="Z469">
            <v>5</v>
          </cell>
          <cell r="AA469">
            <v>1</v>
          </cell>
          <cell r="AB469">
            <v>4</v>
          </cell>
          <cell r="AC469">
            <v>4</v>
          </cell>
          <cell r="AD469">
            <v>3</v>
          </cell>
          <cell r="AE469">
            <v>5</v>
          </cell>
          <cell r="AF469">
            <v>11</v>
          </cell>
          <cell r="AG469">
            <v>10</v>
          </cell>
          <cell r="AH469">
            <v>0</v>
          </cell>
          <cell r="AI469">
            <v>0</v>
          </cell>
          <cell r="AJ469">
            <v>12</v>
          </cell>
          <cell r="AK469">
            <v>4</v>
          </cell>
          <cell r="AL469">
            <v>1</v>
          </cell>
          <cell r="AM469">
            <v>8</v>
          </cell>
          <cell r="AN469">
            <v>11</v>
          </cell>
          <cell r="AO469">
            <v>12</v>
          </cell>
          <cell r="AP469">
            <v>180</v>
          </cell>
          <cell r="AQ469">
            <v>10.90909090909091</v>
          </cell>
          <cell r="AR469">
            <v>6</v>
          </cell>
          <cell r="AS469">
            <v>60</v>
          </cell>
          <cell r="AT469">
            <v>33</v>
          </cell>
          <cell r="AU469" t="str">
            <v>SV</v>
          </cell>
          <cell r="AV469">
            <v>92435</v>
          </cell>
          <cell r="AW469">
            <v>87909.464059999998</v>
          </cell>
          <cell r="AX469">
            <v>104900</v>
          </cell>
          <cell r="AY469">
            <v>0.13485151728241473</v>
          </cell>
          <cell r="AZ469">
            <v>0.11882745471877978</v>
          </cell>
          <cell r="BA469">
            <v>102900</v>
          </cell>
          <cell r="BB469">
            <v>3</v>
          </cell>
          <cell r="BC469">
            <v>0.11321469140477092</v>
          </cell>
          <cell r="BD469">
            <v>0.10170068027210884</v>
          </cell>
          <cell r="BE469">
            <v>99900</v>
          </cell>
          <cell r="BF469">
            <v>6</v>
          </cell>
          <cell r="BG469">
            <v>8.0759452588305303E-2</v>
          </cell>
          <cell r="BH469">
            <v>7.4724724724724731E-2</v>
          </cell>
        </row>
        <row r="470">
          <cell r="B470" t="str">
            <v>40962</v>
          </cell>
          <cell r="C470" t="str">
            <v>5000299629406</v>
          </cell>
          <cell r="D470" t="str">
            <v>WHISKY QUEEN 1Lts BALLANTINES</v>
          </cell>
          <cell r="E470">
            <v>6</v>
          </cell>
          <cell r="F470" t="str">
            <v>BEBIDAS</v>
          </cell>
          <cell r="G470" t="str">
            <v>BEBIDAS</v>
          </cell>
          <cell r="H470" t="str">
            <v>BEBIDAS C/ ALCOHOL</v>
          </cell>
          <cell r="I470" t="str">
            <v>WHISKYS</v>
          </cell>
          <cell r="J470" t="str">
            <v>TRADICIONALES</v>
          </cell>
          <cell r="K470" t="str">
            <v>BALLANTINES</v>
          </cell>
          <cell r="L470">
            <v>27</v>
          </cell>
          <cell r="M470" t="str">
            <v>A.J. S.A. CALIDAD ANTE TODO (27)</v>
          </cell>
          <cell r="N470">
            <v>0</v>
          </cell>
          <cell r="O470">
            <v>0</v>
          </cell>
          <cell r="P470">
            <v>2</v>
          </cell>
          <cell r="Q470">
            <v>3</v>
          </cell>
          <cell r="R470">
            <v>0</v>
          </cell>
          <cell r="S470">
            <v>0</v>
          </cell>
          <cell r="T470">
            <v>3</v>
          </cell>
          <cell r="U470">
            <v>6</v>
          </cell>
          <cell r="V470">
            <v>0</v>
          </cell>
          <cell r="W470">
            <v>0</v>
          </cell>
          <cell r="X470">
            <v>1</v>
          </cell>
          <cell r="Y470">
            <v>2</v>
          </cell>
          <cell r="Z470">
            <v>0</v>
          </cell>
          <cell r="AA470">
            <v>0</v>
          </cell>
          <cell r="AB470">
            <v>2</v>
          </cell>
          <cell r="AC470">
            <v>4</v>
          </cell>
          <cell r="AD470">
            <v>0</v>
          </cell>
          <cell r="AE470">
            <v>0</v>
          </cell>
          <cell r="AF470">
            <v>1</v>
          </cell>
          <cell r="AG470">
            <v>4</v>
          </cell>
          <cell r="AH470">
            <v>0</v>
          </cell>
          <cell r="AI470">
            <v>0</v>
          </cell>
          <cell r="AJ470">
            <v>3</v>
          </cell>
          <cell r="AK470">
            <v>0</v>
          </cell>
          <cell r="AL470">
            <v>4</v>
          </cell>
          <cell r="AM470">
            <v>7</v>
          </cell>
          <cell r="AN470">
            <v>2</v>
          </cell>
          <cell r="AO470">
            <v>0</v>
          </cell>
          <cell r="AP470">
            <v>30</v>
          </cell>
          <cell r="AQ470" t="str">
            <v>Q</v>
          </cell>
          <cell r="AR470">
            <v>60</v>
          </cell>
          <cell r="AS470">
            <v>52.5</v>
          </cell>
          <cell r="AT470">
            <v>15</v>
          </cell>
          <cell r="AU470" t="str">
            <v>Q</v>
          </cell>
          <cell r="AV470">
            <v>82579</v>
          </cell>
          <cell r="AW470">
            <v>86134.818329999995</v>
          </cell>
          <cell r="AX470">
            <v>94900</v>
          </cell>
          <cell r="AY470">
            <v>0.14920258177018364</v>
          </cell>
          <cell r="AZ470">
            <v>0.12983140147523708</v>
          </cell>
          <cell r="BA470">
            <v>92900</v>
          </cell>
          <cell r="BB470">
            <v>3</v>
          </cell>
          <cell r="BC470">
            <v>0.1249833492776613</v>
          </cell>
          <cell r="BD470">
            <v>0.11109795479009688</v>
          </cell>
          <cell r="BE470">
            <v>89900</v>
          </cell>
          <cell r="BF470">
            <v>6</v>
          </cell>
          <cell r="BG470">
            <v>8.8654500538877912E-2</v>
          </cell>
          <cell r="BH470">
            <v>8.1434927697441609E-2</v>
          </cell>
        </row>
        <row r="471">
          <cell r="B471" t="str">
            <v>8445</v>
          </cell>
          <cell r="C471" t="str">
            <v>5010106111956</v>
          </cell>
          <cell r="D471" t="str">
            <v>WHISKY S/CAJA 1Lts FINEST BALLANTINES</v>
          </cell>
          <cell r="E471">
            <v>12</v>
          </cell>
          <cell r="F471" t="str">
            <v>BEBIDAS</v>
          </cell>
          <cell r="G471" t="str">
            <v>BEBIDAS</v>
          </cell>
          <cell r="H471" t="str">
            <v>BEBIDAS C/ ALCOHOL</v>
          </cell>
          <cell r="I471" t="str">
            <v>WHISKYS</v>
          </cell>
          <cell r="J471" t="str">
            <v>TRADICIONALES</v>
          </cell>
          <cell r="K471" t="str">
            <v>BALLANTINES</v>
          </cell>
          <cell r="L471">
            <v>27</v>
          </cell>
          <cell r="M471" t="str">
            <v>A.J. S.A. CALIDAD ANTE TODO (27)</v>
          </cell>
          <cell r="N471">
            <v>1</v>
          </cell>
          <cell r="O471">
            <v>1</v>
          </cell>
          <cell r="P471">
            <v>1</v>
          </cell>
          <cell r="Q471">
            <v>1</v>
          </cell>
          <cell r="R471">
            <v>1</v>
          </cell>
          <cell r="S471">
            <v>9</v>
          </cell>
          <cell r="T471">
            <v>10</v>
          </cell>
          <cell r="U471">
            <v>6</v>
          </cell>
          <cell r="V471">
            <v>0</v>
          </cell>
          <cell r="W471">
            <v>6</v>
          </cell>
          <cell r="X471">
            <v>6</v>
          </cell>
          <cell r="Y471">
            <v>8</v>
          </cell>
          <cell r="Z471">
            <v>3</v>
          </cell>
          <cell r="AA471">
            <v>3</v>
          </cell>
          <cell r="AB471">
            <v>1</v>
          </cell>
          <cell r="AC471">
            <v>4</v>
          </cell>
          <cell r="AD471">
            <v>3</v>
          </cell>
          <cell r="AE471">
            <v>0</v>
          </cell>
          <cell r="AF471">
            <v>3</v>
          </cell>
          <cell r="AG471">
            <v>6</v>
          </cell>
          <cell r="AH471">
            <v>0</v>
          </cell>
          <cell r="AI471">
            <v>2</v>
          </cell>
          <cell r="AJ471">
            <v>10</v>
          </cell>
          <cell r="AK471">
            <v>6</v>
          </cell>
          <cell r="AL471">
            <v>3</v>
          </cell>
          <cell r="AM471">
            <v>11</v>
          </cell>
          <cell r="AN471">
            <v>4</v>
          </cell>
          <cell r="AO471">
            <v>6</v>
          </cell>
          <cell r="AP471">
            <v>300</v>
          </cell>
          <cell r="AQ471">
            <v>30</v>
          </cell>
          <cell r="AR471">
            <v>11.25</v>
          </cell>
          <cell r="AS471">
            <v>82.5</v>
          </cell>
          <cell r="AT471">
            <v>20</v>
          </cell>
          <cell r="AU471">
            <v>90</v>
          </cell>
          <cell r="AV471">
            <v>78850</v>
          </cell>
          <cell r="AW471">
            <v>78097.157709999999</v>
          </cell>
          <cell r="AX471">
            <v>97900</v>
          </cell>
          <cell r="AY471">
            <v>0.24159797083069123</v>
          </cell>
          <cell r="AZ471">
            <v>0.19458631256384065</v>
          </cell>
          <cell r="BA471">
            <v>94900</v>
          </cell>
          <cell r="BB471">
            <v>3</v>
          </cell>
          <cell r="BC471">
            <v>0.20355104629042486</v>
          </cell>
          <cell r="BD471">
            <v>0.1691253951527924</v>
          </cell>
          <cell r="BE471">
            <v>92900</v>
          </cell>
          <cell r="BF471">
            <v>6</v>
          </cell>
          <cell r="BG471">
            <v>0.17818642993024736</v>
          </cell>
          <cell r="BH471">
            <v>0.151237890204521</v>
          </cell>
        </row>
        <row r="472">
          <cell r="B472" t="str">
            <v>6262</v>
          </cell>
          <cell r="C472" t="str">
            <v>7896072901139</v>
          </cell>
          <cell r="D472" t="str">
            <v>WHISKY 1Lts CHANCELLER</v>
          </cell>
          <cell r="E472">
            <v>12</v>
          </cell>
          <cell r="F472" t="str">
            <v>BEBIDAS</v>
          </cell>
          <cell r="G472" t="str">
            <v>BEBIDAS</v>
          </cell>
          <cell r="H472" t="str">
            <v>BEBIDAS C/ ALCOHOL</v>
          </cell>
          <cell r="I472" t="str">
            <v>WHISKYS</v>
          </cell>
          <cell r="J472" t="str">
            <v>TRADICIONALES</v>
          </cell>
          <cell r="K472" t="str">
            <v>CHANCELLER</v>
          </cell>
          <cell r="L472">
            <v>521</v>
          </cell>
          <cell r="M472" t="str">
            <v>SIGMA S.R.L. (521)</v>
          </cell>
          <cell r="N472">
            <v>0</v>
          </cell>
          <cell r="O472">
            <v>0</v>
          </cell>
          <cell r="P472">
            <v>0</v>
          </cell>
          <cell r="Q472">
            <v>0</v>
          </cell>
          <cell r="R472">
            <v>3</v>
          </cell>
          <cell r="S472">
            <v>9</v>
          </cell>
          <cell r="T472">
            <v>14</v>
          </cell>
          <cell r="U472">
            <v>14</v>
          </cell>
          <cell r="V472">
            <v>1</v>
          </cell>
          <cell r="W472">
            <v>1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1</v>
          </cell>
          <cell r="AE472">
            <v>2</v>
          </cell>
          <cell r="AF472">
            <v>7</v>
          </cell>
          <cell r="AG472">
            <v>7</v>
          </cell>
          <cell r="AH472">
            <v>0</v>
          </cell>
          <cell r="AI472">
            <v>0</v>
          </cell>
          <cell r="AJ472">
            <v>0</v>
          </cell>
          <cell r="AK472">
            <v>2</v>
          </cell>
          <cell r="AL472">
            <v>2</v>
          </cell>
          <cell r="AM472">
            <v>0</v>
          </cell>
          <cell r="AN472">
            <v>0</v>
          </cell>
          <cell r="AO472">
            <v>0</v>
          </cell>
          <cell r="AP472" t="str">
            <v>Q</v>
          </cell>
          <cell r="AQ472">
            <v>4.2857142857142856</v>
          </cell>
          <cell r="AR472" t="str">
            <v>SV</v>
          </cell>
          <cell r="AS472" t="str">
            <v>Q</v>
          </cell>
          <cell r="AT472" t="str">
            <v>Q</v>
          </cell>
          <cell r="AU472" t="str">
            <v>Q</v>
          </cell>
          <cell r="AV472">
            <v>21056.999996999999</v>
          </cell>
          <cell r="AW472">
            <v>16854.690930000001</v>
          </cell>
          <cell r="AX472">
            <v>25900</v>
          </cell>
          <cell r="AY472">
            <v>0.22999477625920051</v>
          </cell>
          <cell r="AZ472">
            <v>0.18698841710424716</v>
          </cell>
          <cell r="BA472">
            <v>25500</v>
          </cell>
          <cell r="BB472">
            <v>3</v>
          </cell>
          <cell r="BC472">
            <v>0.21099871793859504</v>
          </cell>
          <cell r="BD472">
            <v>0.17423529423529416</v>
          </cell>
          <cell r="BE472">
            <v>24900</v>
          </cell>
          <cell r="BF472">
            <v>6</v>
          </cell>
          <cell r="BG472">
            <v>0.18250463045768694</v>
          </cell>
          <cell r="BH472">
            <v>0.15433734951807232</v>
          </cell>
        </row>
        <row r="473">
          <cell r="B473" t="str">
            <v>33423</v>
          </cell>
          <cell r="C473" t="str">
            <v>080432400395</v>
          </cell>
          <cell r="D473" t="str">
            <v>WHISKY 750ml CHIVAS REGAL</v>
          </cell>
          <cell r="E473">
            <v>12</v>
          </cell>
          <cell r="F473" t="str">
            <v>BEBIDAS</v>
          </cell>
          <cell r="G473" t="str">
            <v>BEBIDAS</v>
          </cell>
          <cell r="H473" t="str">
            <v>BEBIDAS C/ ALCOHOL</v>
          </cell>
          <cell r="I473" t="str">
            <v>WHISKYS</v>
          </cell>
          <cell r="J473" t="str">
            <v>TRADICIONALES</v>
          </cell>
          <cell r="K473" t="str">
            <v>CHIVAS REGAL</v>
          </cell>
          <cell r="L473">
            <v>27</v>
          </cell>
          <cell r="M473" t="str">
            <v>A.J. S.A. CALIDAD ANTE TODO (27)</v>
          </cell>
          <cell r="N473">
            <v>0</v>
          </cell>
          <cell r="O473">
            <v>4</v>
          </cell>
          <cell r="P473">
            <v>2</v>
          </cell>
          <cell r="Q473">
            <v>1</v>
          </cell>
          <cell r="R473">
            <v>0</v>
          </cell>
          <cell r="S473">
            <v>1</v>
          </cell>
          <cell r="T473">
            <v>2</v>
          </cell>
          <cell r="U473">
            <v>1</v>
          </cell>
          <cell r="V473">
            <v>1</v>
          </cell>
          <cell r="W473">
            <v>0</v>
          </cell>
          <cell r="X473">
            <v>1</v>
          </cell>
          <cell r="Y473">
            <v>2</v>
          </cell>
          <cell r="Z473">
            <v>2</v>
          </cell>
          <cell r="AA473">
            <v>0</v>
          </cell>
          <cell r="AB473">
            <v>2</v>
          </cell>
          <cell r="AC473">
            <v>0</v>
          </cell>
          <cell r="AD473">
            <v>0</v>
          </cell>
          <cell r="AE473">
            <v>5</v>
          </cell>
          <cell r="AF473">
            <v>0</v>
          </cell>
          <cell r="AG473">
            <v>3</v>
          </cell>
          <cell r="AH473">
            <v>0</v>
          </cell>
          <cell r="AI473">
            <v>0</v>
          </cell>
          <cell r="AJ473">
            <v>2</v>
          </cell>
          <cell r="AK473">
            <v>6</v>
          </cell>
          <cell r="AL473">
            <v>3</v>
          </cell>
          <cell r="AM473">
            <v>12</v>
          </cell>
          <cell r="AN473">
            <v>3</v>
          </cell>
          <cell r="AO473">
            <v>3</v>
          </cell>
          <cell r="AP473">
            <v>60</v>
          </cell>
          <cell r="AQ473">
            <v>180</v>
          </cell>
          <cell r="AR473">
            <v>45</v>
          </cell>
          <cell r="AS473" t="str">
            <v>SV</v>
          </cell>
          <cell r="AT473">
            <v>30</v>
          </cell>
          <cell r="AU473" t="str">
            <v>SV</v>
          </cell>
          <cell r="AV473">
            <v>142500.00005999999</v>
          </cell>
          <cell r="AW473">
            <v>141204.54535</v>
          </cell>
          <cell r="AX473">
            <v>162900</v>
          </cell>
          <cell r="AY473">
            <v>0.14315789425551251</v>
          </cell>
          <cell r="AZ473">
            <v>0.1252302022099448</v>
          </cell>
          <cell r="BA473">
            <v>157900</v>
          </cell>
          <cell r="BB473">
            <v>3</v>
          </cell>
          <cell r="BC473">
            <v>0.10807017497204074</v>
          </cell>
          <cell r="BD473">
            <v>9.7530081950601699E-2</v>
          </cell>
          <cell r="BE473">
            <v>154900</v>
          </cell>
          <cell r="BF473">
            <v>6</v>
          </cell>
          <cell r="BG473">
            <v>8.7017543401957553E-2</v>
          </cell>
          <cell r="BH473">
            <v>8.0051645836023297E-2</v>
          </cell>
        </row>
        <row r="474">
          <cell r="B474" t="str">
            <v>8447</v>
          </cell>
          <cell r="C474" t="str">
            <v>5010327903101</v>
          </cell>
          <cell r="D474" t="str">
            <v>WHISKY 1Lts CLAN MACGREGOR</v>
          </cell>
          <cell r="E474">
            <v>12</v>
          </cell>
          <cell r="F474" t="str">
            <v>BEBIDAS</v>
          </cell>
          <cell r="G474" t="str">
            <v>BEBIDAS</v>
          </cell>
          <cell r="H474" t="str">
            <v>BEBIDAS C/ ALCOHOL</v>
          </cell>
          <cell r="I474" t="str">
            <v>WHISKYS</v>
          </cell>
          <cell r="J474" t="str">
            <v>TRADICIONALES</v>
          </cell>
          <cell r="K474" t="str">
            <v>CLAN MACGREGOR</v>
          </cell>
          <cell r="L474">
            <v>27</v>
          </cell>
          <cell r="M474" t="str">
            <v>A.J. S.A. CALIDAD ANTE TODO (27)</v>
          </cell>
          <cell r="N474">
            <v>1</v>
          </cell>
          <cell r="O474">
            <v>3</v>
          </cell>
          <cell r="P474">
            <v>6</v>
          </cell>
          <cell r="Q474">
            <v>12</v>
          </cell>
          <cell r="R474">
            <v>8</v>
          </cell>
          <cell r="S474">
            <v>2</v>
          </cell>
          <cell r="T474">
            <v>6</v>
          </cell>
          <cell r="U474">
            <v>9</v>
          </cell>
          <cell r="V474">
            <v>0</v>
          </cell>
          <cell r="W474">
            <v>2</v>
          </cell>
          <cell r="X474">
            <v>0</v>
          </cell>
          <cell r="Y474">
            <v>3</v>
          </cell>
          <cell r="Z474">
            <v>2</v>
          </cell>
          <cell r="AA474">
            <v>4</v>
          </cell>
          <cell r="AB474">
            <v>3</v>
          </cell>
          <cell r="AC474">
            <v>6</v>
          </cell>
          <cell r="AD474">
            <v>0</v>
          </cell>
          <cell r="AE474">
            <v>5</v>
          </cell>
          <cell r="AF474">
            <v>8</v>
          </cell>
          <cell r="AG474">
            <v>10</v>
          </cell>
          <cell r="AH474">
            <v>0</v>
          </cell>
          <cell r="AI474">
            <v>1</v>
          </cell>
          <cell r="AJ474">
            <v>0</v>
          </cell>
          <cell r="AK474">
            <v>6</v>
          </cell>
          <cell r="AL474">
            <v>8</v>
          </cell>
          <cell r="AM474">
            <v>6</v>
          </cell>
          <cell r="AN474">
            <v>4</v>
          </cell>
          <cell r="AO474">
            <v>5</v>
          </cell>
          <cell r="AP474" t="str">
            <v>Q</v>
          </cell>
          <cell r="AQ474">
            <v>20</v>
          </cell>
          <cell r="AR474">
            <v>80</v>
          </cell>
          <cell r="AS474">
            <v>30</v>
          </cell>
          <cell r="AT474">
            <v>12</v>
          </cell>
          <cell r="AU474">
            <v>150</v>
          </cell>
          <cell r="AV474">
            <v>37050</v>
          </cell>
          <cell r="AW474">
            <v>37003.492129999999</v>
          </cell>
          <cell r="AX474">
            <v>42900</v>
          </cell>
          <cell r="AY474">
            <v>0.15789473684210531</v>
          </cell>
          <cell r="AZ474">
            <v>0.13636363636363635</v>
          </cell>
          <cell r="BA474">
            <v>41900</v>
          </cell>
          <cell r="BB474">
            <v>3</v>
          </cell>
          <cell r="BC474">
            <v>0.1309041835357625</v>
          </cell>
          <cell r="BD474">
            <v>0.11575178997613365</v>
          </cell>
          <cell r="BE474">
            <v>40900</v>
          </cell>
          <cell r="BF474">
            <v>6</v>
          </cell>
          <cell r="BG474">
            <v>0.10391363022941968</v>
          </cell>
          <cell r="BH474">
            <v>9.4132029339853304E-2</v>
          </cell>
        </row>
        <row r="475">
          <cell r="B475" t="str">
            <v>9680</v>
          </cell>
          <cell r="C475" t="str">
            <v>7896037916338</v>
          </cell>
          <cell r="D475" t="str">
            <v>WHISKY 1Lts BLACK STONE</v>
          </cell>
          <cell r="E475">
            <v>12</v>
          </cell>
          <cell r="F475" t="str">
            <v>BEBIDAS</v>
          </cell>
          <cell r="G475" t="str">
            <v>BEBIDAS</v>
          </cell>
          <cell r="H475" t="str">
            <v>BEBIDAS C/ ALCOHOL</v>
          </cell>
          <cell r="I475" t="str">
            <v>WHISKYS</v>
          </cell>
          <cell r="J475" t="str">
            <v>TRADICIONALES</v>
          </cell>
          <cell r="K475" t="str">
            <v>BLACK STONE</v>
          </cell>
          <cell r="L475">
            <v>117</v>
          </cell>
          <cell r="M475" t="str">
            <v>LA CAOBA S.A.I.C. (117)</v>
          </cell>
          <cell r="N475">
            <v>1</v>
          </cell>
          <cell r="O475">
            <v>3</v>
          </cell>
          <cell r="P475">
            <v>11</v>
          </cell>
          <cell r="Q475">
            <v>6</v>
          </cell>
          <cell r="R475">
            <v>3</v>
          </cell>
          <cell r="S475">
            <v>5</v>
          </cell>
          <cell r="T475">
            <v>7</v>
          </cell>
          <cell r="U475">
            <v>13</v>
          </cell>
          <cell r="V475">
            <v>7</v>
          </cell>
          <cell r="W475">
            <v>7</v>
          </cell>
          <cell r="X475">
            <v>5</v>
          </cell>
          <cell r="Y475">
            <v>9</v>
          </cell>
          <cell r="Z475">
            <v>2</v>
          </cell>
          <cell r="AA475">
            <v>5</v>
          </cell>
          <cell r="AB475">
            <v>7</v>
          </cell>
          <cell r="AC475">
            <v>6</v>
          </cell>
          <cell r="AD475">
            <v>3</v>
          </cell>
          <cell r="AE475">
            <v>3</v>
          </cell>
          <cell r="AF475">
            <v>6</v>
          </cell>
          <cell r="AG475">
            <v>10</v>
          </cell>
          <cell r="AH475">
            <v>0</v>
          </cell>
          <cell r="AI475">
            <v>4</v>
          </cell>
          <cell r="AJ475">
            <v>15</v>
          </cell>
          <cell r="AK475">
            <v>6</v>
          </cell>
          <cell r="AL475">
            <v>14</v>
          </cell>
          <cell r="AM475">
            <v>9</v>
          </cell>
          <cell r="AN475">
            <v>2</v>
          </cell>
          <cell r="AO475">
            <v>4</v>
          </cell>
          <cell r="AP475">
            <v>75</v>
          </cell>
          <cell r="AQ475">
            <v>13.846153846153847</v>
          </cell>
          <cell r="AR475">
            <v>46.666666666666664</v>
          </cell>
          <cell r="AS475">
            <v>45</v>
          </cell>
          <cell r="AT475">
            <v>6</v>
          </cell>
          <cell r="AU475">
            <v>30</v>
          </cell>
          <cell r="AV475">
            <v>19333.000059999998</v>
          </cell>
          <cell r="AW475">
            <v>19327.709719999999</v>
          </cell>
          <cell r="AX475">
            <v>22900</v>
          </cell>
          <cell r="AY475">
            <v>0.18450317741322153</v>
          </cell>
          <cell r="AZ475">
            <v>0.15576418951965071</v>
          </cell>
          <cell r="BA475">
            <v>22500</v>
          </cell>
          <cell r="BB475">
            <v>3</v>
          </cell>
          <cell r="BC475">
            <v>0.16381316558067605</v>
          </cell>
          <cell r="BD475">
            <v>0.14075555288888897</v>
          </cell>
          <cell r="BE475">
            <v>21900</v>
          </cell>
          <cell r="BF475">
            <v>6</v>
          </cell>
          <cell r="BG475">
            <v>0.13277814783185815</v>
          </cell>
          <cell r="BH475">
            <v>0.11721460913242016</v>
          </cell>
        </row>
        <row r="476">
          <cell r="B476" t="str">
            <v>36837</v>
          </cell>
          <cell r="C476" t="str">
            <v>5010327253824</v>
          </cell>
          <cell r="D476" t="str">
            <v>WHISKY 1Lts 12 AÑOS GRANT'S</v>
          </cell>
          <cell r="E476">
            <v>6</v>
          </cell>
          <cell r="F476" t="str">
            <v>BEBIDAS</v>
          </cell>
          <cell r="G476" t="str">
            <v>BEBIDAS</v>
          </cell>
          <cell r="H476" t="str">
            <v>BEBIDAS C/ ALCOHOL</v>
          </cell>
          <cell r="I476" t="str">
            <v>WHISKYS</v>
          </cell>
          <cell r="J476" t="str">
            <v>TRADICIONALES</v>
          </cell>
          <cell r="K476" t="str">
            <v>GRANT'S</v>
          </cell>
          <cell r="L476">
            <v>27</v>
          </cell>
          <cell r="M476" t="str">
            <v>A.J. S.A. CALIDAD ANTE TODO (27)</v>
          </cell>
          <cell r="N476">
            <v>0</v>
          </cell>
          <cell r="O476">
            <v>2</v>
          </cell>
          <cell r="P476">
            <v>1</v>
          </cell>
          <cell r="Q476">
            <v>2</v>
          </cell>
          <cell r="R476">
            <v>1</v>
          </cell>
          <cell r="S476">
            <v>0</v>
          </cell>
          <cell r="T476">
            <v>1</v>
          </cell>
          <cell r="U476">
            <v>0</v>
          </cell>
          <cell r="V476">
            <v>0</v>
          </cell>
          <cell r="W476">
            <v>1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2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5</v>
          </cell>
          <cell r="AK476">
            <v>5</v>
          </cell>
          <cell r="AL476">
            <v>5</v>
          </cell>
          <cell r="AM476">
            <v>6</v>
          </cell>
          <cell r="AN476">
            <v>6</v>
          </cell>
          <cell r="AO476">
            <v>3</v>
          </cell>
          <cell r="AP476">
            <v>75</v>
          </cell>
          <cell r="AQ476" t="str">
            <v>SV</v>
          </cell>
          <cell r="AR476" t="str">
            <v>SV</v>
          </cell>
          <cell r="AS476">
            <v>90</v>
          </cell>
          <cell r="AT476" t="str">
            <v>SV</v>
          </cell>
          <cell r="AU476" t="str">
            <v>SV</v>
          </cell>
          <cell r="AV476">
            <v>135375</v>
          </cell>
          <cell r="AW476">
            <v>134064.90338999999</v>
          </cell>
          <cell r="AX476">
            <v>154900</v>
          </cell>
          <cell r="AY476">
            <v>0.14422899353647267</v>
          </cell>
          <cell r="AZ476">
            <v>0.12604906391220141</v>
          </cell>
          <cell r="BA476">
            <v>151900</v>
          </cell>
          <cell r="BB476">
            <v>3</v>
          </cell>
          <cell r="BC476">
            <v>0.12206832871652806</v>
          </cell>
          <cell r="BD476">
            <v>0.10878867676102699</v>
          </cell>
          <cell r="BE476">
            <v>147900</v>
          </cell>
          <cell r="BF476">
            <v>6</v>
          </cell>
          <cell r="BG476">
            <v>9.2520775623268658E-2</v>
          </cell>
          <cell r="BH476">
            <v>8.4685598377281943E-2</v>
          </cell>
        </row>
        <row r="477">
          <cell r="B477" t="str">
            <v>4840</v>
          </cell>
          <cell r="C477" t="str">
            <v>5010327000039</v>
          </cell>
          <cell r="D477" t="str">
            <v>WHISKY 1Lts C/GOTERO GRANT'S</v>
          </cell>
          <cell r="E477">
            <v>12</v>
          </cell>
          <cell r="F477" t="str">
            <v>BEBIDAS</v>
          </cell>
          <cell r="G477" t="str">
            <v>BEBIDAS</v>
          </cell>
          <cell r="H477" t="str">
            <v>BEBIDAS C/ ALCOHOL</v>
          </cell>
          <cell r="I477" t="str">
            <v>WHISKYS</v>
          </cell>
          <cell r="J477" t="str">
            <v>TRADICIONALES</v>
          </cell>
          <cell r="K477" t="str">
            <v>GRANT'S</v>
          </cell>
          <cell r="L477">
            <v>27</v>
          </cell>
          <cell r="M477" t="str">
            <v>A.J. S.A. CALIDAD ANTE TODO (27)</v>
          </cell>
          <cell r="N477">
            <v>40</v>
          </cell>
          <cell r="O477">
            <v>16</v>
          </cell>
          <cell r="P477">
            <v>34</v>
          </cell>
          <cell r="Q477">
            <v>27</v>
          </cell>
          <cell r="R477">
            <v>33</v>
          </cell>
          <cell r="S477">
            <v>29</v>
          </cell>
          <cell r="T477">
            <v>60</v>
          </cell>
          <cell r="U477">
            <v>64</v>
          </cell>
          <cell r="V477">
            <v>10</v>
          </cell>
          <cell r="W477">
            <v>10</v>
          </cell>
          <cell r="X477">
            <v>9</v>
          </cell>
          <cell r="Y477">
            <v>14</v>
          </cell>
          <cell r="Z477">
            <v>5</v>
          </cell>
          <cell r="AA477">
            <v>6</v>
          </cell>
          <cell r="AB477">
            <v>12</v>
          </cell>
          <cell r="AC477">
            <v>12</v>
          </cell>
          <cell r="AD477">
            <v>5</v>
          </cell>
          <cell r="AE477">
            <v>14</v>
          </cell>
          <cell r="AF477">
            <v>12</v>
          </cell>
          <cell r="AG477">
            <v>19</v>
          </cell>
          <cell r="AH477">
            <v>1</v>
          </cell>
          <cell r="AI477">
            <v>4</v>
          </cell>
          <cell r="AJ477">
            <v>22</v>
          </cell>
          <cell r="AK477">
            <v>37</v>
          </cell>
          <cell r="AL477">
            <v>12</v>
          </cell>
          <cell r="AM477">
            <v>0</v>
          </cell>
          <cell r="AN477">
            <v>13</v>
          </cell>
          <cell r="AO477">
            <v>11</v>
          </cell>
          <cell r="AP477">
            <v>24.444444444444443</v>
          </cell>
          <cell r="AQ477">
            <v>17.34375</v>
          </cell>
          <cell r="AR477">
            <v>25.714285714285712</v>
          </cell>
          <cell r="AS477" t="str">
            <v>Q</v>
          </cell>
          <cell r="AT477">
            <v>20.526315789473685</v>
          </cell>
          <cell r="AU477">
            <v>82.5</v>
          </cell>
          <cell r="AV477">
            <v>52986</v>
          </cell>
          <cell r="AW477">
            <v>52876.985480000003</v>
          </cell>
          <cell r="AX477">
            <v>59900</v>
          </cell>
          <cell r="AY477">
            <v>0.13048729853168761</v>
          </cell>
          <cell r="AZ477">
            <v>0.11542570951585977</v>
          </cell>
          <cell r="BA477">
            <v>58900</v>
          </cell>
          <cell r="BB477">
            <v>3</v>
          </cell>
          <cell r="BC477">
            <v>0.11161438870645068</v>
          </cell>
          <cell r="BD477">
            <v>0.10040747028862479</v>
          </cell>
          <cell r="BE477">
            <v>57900</v>
          </cell>
          <cell r="BF477">
            <v>6</v>
          </cell>
          <cell r="BG477">
            <v>9.2741478881213979E-2</v>
          </cell>
          <cell r="BH477">
            <v>8.4870466321243523E-2</v>
          </cell>
        </row>
        <row r="478">
          <cell r="B478" t="str">
            <v>17022</v>
          </cell>
          <cell r="C478" t="str">
            <v>5010327000091</v>
          </cell>
          <cell r="D478" t="str">
            <v>WHISKY 500ml TRINGULAR GRANTS</v>
          </cell>
          <cell r="E478">
            <v>24</v>
          </cell>
          <cell r="F478" t="str">
            <v>BEBIDAS</v>
          </cell>
          <cell r="G478" t="str">
            <v>BEBIDAS</v>
          </cell>
          <cell r="H478" t="str">
            <v>BEBIDAS C/ ALCOHOL</v>
          </cell>
          <cell r="I478" t="str">
            <v>WHISKYS</v>
          </cell>
          <cell r="J478" t="str">
            <v>TRADICIONALES</v>
          </cell>
          <cell r="K478" t="str">
            <v>GRANT'S</v>
          </cell>
          <cell r="L478">
            <v>27</v>
          </cell>
          <cell r="M478" t="str">
            <v>A.J. S.A. CALIDAD ANTE TODO (27)</v>
          </cell>
          <cell r="N478">
            <v>2</v>
          </cell>
          <cell r="O478">
            <v>1</v>
          </cell>
          <cell r="P478">
            <v>9</v>
          </cell>
          <cell r="Q478">
            <v>6</v>
          </cell>
          <cell r="R478">
            <v>11</v>
          </cell>
          <cell r="S478">
            <v>2</v>
          </cell>
          <cell r="T478">
            <v>7</v>
          </cell>
          <cell r="U478">
            <v>8</v>
          </cell>
          <cell r="V478">
            <v>3</v>
          </cell>
          <cell r="W478">
            <v>1</v>
          </cell>
          <cell r="X478">
            <v>2</v>
          </cell>
          <cell r="Y478">
            <v>7</v>
          </cell>
          <cell r="Z478">
            <v>1</v>
          </cell>
          <cell r="AA478">
            <v>5</v>
          </cell>
          <cell r="AB478">
            <v>1</v>
          </cell>
          <cell r="AC478">
            <v>6</v>
          </cell>
          <cell r="AD478">
            <v>2</v>
          </cell>
          <cell r="AE478">
            <v>1</v>
          </cell>
          <cell r="AF478">
            <v>8</v>
          </cell>
          <cell r="AG478">
            <v>10</v>
          </cell>
          <cell r="AH478">
            <v>1</v>
          </cell>
          <cell r="AI478">
            <v>3</v>
          </cell>
          <cell r="AJ478">
            <v>7</v>
          </cell>
          <cell r="AK478">
            <v>20</v>
          </cell>
          <cell r="AL478">
            <v>3</v>
          </cell>
          <cell r="AM478">
            <v>0</v>
          </cell>
          <cell r="AN478">
            <v>1</v>
          </cell>
          <cell r="AO478">
            <v>2</v>
          </cell>
          <cell r="AP478">
            <v>35</v>
          </cell>
          <cell r="AQ478">
            <v>75</v>
          </cell>
          <cell r="AR478">
            <v>12.857142857142856</v>
          </cell>
          <cell r="AS478" t="str">
            <v>Q</v>
          </cell>
          <cell r="AT478">
            <v>3</v>
          </cell>
          <cell r="AU478">
            <v>20</v>
          </cell>
          <cell r="AV478">
            <v>37958</v>
          </cell>
          <cell r="AW478">
            <v>36381.54146</v>
          </cell>
          <cell r="AX478">
            <v>44900</v>
          </cell>
          <cell r="AY478">
            <v>0.18288634806891824</v>
          </cell>
          <cell r="AZ478">
            <v>0.15461024498886414</v>
          </cell>
          <cell r="BA478">
            <v>43900</v>
          </cell>
          <cell r="BB478">
            <v>3</v>
          </cell>
          <cell r="BC478">
            <v>0.15654144053954377</v>
          </cell>
          <cell r="BD478">
            <v>0.13535307517084283</v>
          </cell>
          <cell r="BE478">
            <v>42900</v>
          </cell>
          <cell r="BF478">
            <v>6</v>
          </cell>
          <cell r="BG478">
            <v>0.13019653301016909</v>
          </cell>
          <cell r="BH478">
            <v>0.1151981351981352</v>
          </cell>
        </row>
        <row r="479">
          <cell r="B479" t="str">
            <v>10605</v>
          </cell>
          <cell r="C479" t="str">
            <v>5010327000497</v>
          </cell>
          <cell r="D479" t="str">
            <v>WHISKY C/VASO S/TUBO 1Lts GRANT'S</v>
          </cell>
          <cell r="E479">
            <v>12</v>
          </cell>
          <cell r="F479" t="str">
            <v>BEBIDAS</v>
          </cell>
          <cell r="G479" t="str">
            <v>BEBIDAS</v>
          </cell>
          <cell r="H479" t="str">
            <v>BEBIDAS C/ ALCOHOL</v>
          </cell>
          <cell r="I479" t="str">
            <v>WHISKYS</v>
          </cell>
          <cell r="J479" t="str">
            <v>TRADICIONALES</v>
          </cell>
          <cell r="K479" t="str">
            <v>GRANT'S</v>
          </cell>
          <cell r="L479">
            <v>27</v>
          </cell>
          <cell r="M479" t="str">
            <v>A.J. S.A. CALIDAD ANTE TODO (27)</v>
          </cell>
          <cell r="N479">
            <v>8</v>
          </cell>
          <cell r="O479">
            <v>9</v>
          </cell>
          <cell r="P479">
            <v>10</v>
          </cell>
          <cell r="Q479">
            <v>19</v>
          </cell>
          <cell r="R479">
            <v>4</v>
          </cell>
          <cell r="S479">
            <v>13</v>
          </cell>
          <cell r="T479">
            <v>12</v>
          </cell>
          <cell r="U479">
            <v>18</v>
          </cell>
          <cell r="V479">
            <v>2</v>
          </cell>
          <cell r="W479">
            <v>6</v>
          </cell>
          <cell r="X479">
            <v>8</v>
          </cell>
          <cell r="Y479">
            <v>15</v>
          </cell>
          <cell r="Z479">
            <v>1</v>
          </cell>
          <cell r="AA479">
            <v>3</v>
          </cell>
          <cell r="AB479">
            <v>9</v>
          </cell>
          <cell r="AC479">
            <v>10</v>
          </cell>
          <cell r="AD479">
            <v>5</v>
          </cell>
          <cell r="AE479">
            <v>4</v>
          </cell>
          <cell r="AF479">
            <v>10</v>
          </cell>
          <cell r="AG479">
            <v>11</v>
          </cell>
          <cell r="AH479">
            <v>0</v>
          </cell>
          <cell r="AI479">
            <v>1</v>
          </cell>
          <cell r="AJ479">
            <v>20</v>
          </cell>
          <cell r="AK479">
            <v>0</v>
          </cell>
          <cell r="AL479">
            <v>4</v>
          </cell>
          <cell r="AM479">
            <v>0</v>
          </cell>
          <cell r="AN479">
            <v>8</v>
          </cell>
          <cell r="AO479">
            <v>6</v>
          </cell>
          <cell r="AP479">
            <v>31.578947368421051</v>
          </cell>
          <cell r="AQ479" t="str">
            <v>Q</v>
          </cell>
          <cell r="AR479">
            <v>8</v>
          </cell>
          <cell r="AS479" t="str">
            <v>Q</v>
          </cell>
          <cell r="AT479">
            <v>21.81818181818182</v>
          </cell>
          <cell r="AU479">
            <v>180</v>
          </cell>
          <cell r="AV479">
            <v>59375</v>
          </cell>
          <cell r="AW479">
            <v>58745.23919</v>
          </cell>
          <cell r="AX479">
            <v>67900</v>
          </cell>
          <cell r="AY479">
            <v>0.14357894736842103</v>
          </cell>
          <cell r="AZ479">
            <v>0.12555228276877761</v>
          </cell>
          <cell r="BA479">
            <v>66900</v>
          </cell>
          <cell r="BB479">
            <v>3</v>
          </cell>
          <cell r="BC479">
            <v>0.12673684210526326</v>
          </cell>
          <cell r="BD479">
            <v>0.1124813153961136</v>
          </cell>
          <cell r="BE479">
            <v>64900</v>
          </cell>
          <cell r="BF479">
            <v>6</v>
          </cell>
          <cell r="BG479">
            <v>9.3052631578947276E-2</v>
          </cell>
          <cell r="BH479">
            <v>8.5130970724191068E-2</v>
          </cell>
        </row>
        <row r="480">
          <cell r="B480" t="str">
            <v>33422</v>
          </cell>
          <cell r="C480" t="str">
            <v>5010327208107</v>
          </cell>
          <cell r="D480" t="str">
            <v>WHISKY TRIANGULAR 200ml GRANTS</v>
          </cell>
          <cell r="E480">
            <v>24</v>
          </cell>
          <cell r="F480" t="str">
            <v>BEBIDAS</v>
          </cell>
          <cell r="G480" t="str">
            <v>BEBIDAS</v>
          </cell>
          <cell r="H480" t="str">
            <v>BEBIDAS C/ ALCOHOL</v>
          </cell>
          <cell r="I480" t="str">
            <v>WHISKYS</v>
          </cell>
          <cell r="J480" t="str">
            <v>TRADICIONALES</v>
          </cell>
          <cell r="K480" t="str">
            <v>GRANT'S</v>
          </cell>
          <cell r="L480">
            <v>27</v>
          </cell>
          <cell r="M480" t="str">
            <v>A.J. S.A. CALIDAD ANTE TODO (27)</v>
          </cell>
          <cell r="N480">
            <v>1</v>
          </cell>
          <cell r="O480">
            <v>2</v>
          </cell>
          <cell r="P480">
            <v>0</v>
          </cell>
          <cell r="Q480">
            <v>4</v>
          </cell>
          <cell r="R480">
            <v>6</v>
          </cell>
          <cell r="S480">
            <v>1</v>
          </cell>
          <cell r="T480">
            <v>4</v>
          </cell>
          <cell r="U480">
            <v>8</v>
          </cell>
          <cell r="V480">
            <v>6</v>
          </cell>
          <cell r="W480">
            <v>4</v>
          </cell>
          <cell r="X480">
            <v>0</v>
          </cell>
          <cell r="Y480">
            <v>8</v>
          </cell>
          <cell r="Z480">
            <v>2</v>
          </cell>
          <cell r="AA480">
            <v>8</v>
          </cell>
          <cell r="AB480">
            <v>9</v>
          </cell>
          <cell r="AC480">
            <v>5</v>
          </cell>
          <cell r="AD480">
            <v>1</v>
          </cell>
          <cell r="AE480">
            <v>6</v>
          </cell>
          <cell r="AF480">
            <v>10</v>
          </cell>
          <cell r="AG480">
            <v>12</v>
          </cell>
          <cell r="AH480">
            <v>1</v>
          </cell>
          <cell r="AI480">
            <v>8</v>
          </cell>
          <cell r="AJ480">
            <v>27</v>
          </cell>
          <cell r="AK480">
            <v>2</v>
          </cell>
          <cell r="AL480">
            <v>6</v>
          </cell>
          <cell r="AM480">
            <v>15</v>
          </cell>
          <cell r="AN480">
            <v>8</v>
          </cell>
          <cell r="AO480">
            <v>11</v>
          </cell>
          <cell r="AP480">
            <v>202.5</v>
          </cell>
          <cell r="AQ480">
            <v>7.5</v>
          </cell>
          <cell r="AR480">
            <v>22.5</v>
          </cell>
          <cell r="AS480">
            <v>90</v>
          </cell>
          <cell r="AT480">
            <v>20</v>
          </cell>
          <cell r="AU480">
            <v>41.25</v>
          </cell>
          <cell r="AV480">
            <v>19000</v>
          </cell>
          <cell r="AW480">
            <v>17879.57732</v>
          </cell>
          <cell r="AX480">
            <v>21500</v>
          </cell>
          <cell r="AY480">
            <v>0.13157894736842102</v>
          </cell>
          <cell r="AZ480">
            <v>0.11627906976744186</v>
          </cell>
          <cell r="BA480">
            <v>20900</v>
          </cell>
          <cell r="BB480">
            <v>3</v>
          </cell>
          <cell r="BC480">
            <v>0.10000000000000009</v>
          </cell>
          <cell r="BD480">
            <v>9.0909090909090912E-2</v>
          </cell>
          <cell r="BE480">
            <v>20500</v>
          </cell>
          <cell r="BF480">
            <v>6</v>
          </cell>
          <cell r="BG480">
            <v>7.8947368421052655E-2</v>
          </cell>
          <cell r="BH480">
            <v>7.3170731707317069E-2</v>
          </cell>
        </row>
        <row r="481">
          <cell r="B481" t="str">
            <v>33421</v>
          </cell>
          <cell r="C481" t="str">
            <v>5010327207117</v>
          </cell>
          <cell r="D481" t="str">
            <v>WHISKY TRIANGULAR 350ml GRANTS</v>
          </cell>
          <cell r="E481">
            <v>24</v>
          </cell>
          <cell r="F481" t="str">
            <v>BEBIDAS</v>
          </cell>
          <cell r="G481" t="str">
            <v>BEBIDAS</v>
          </cell>
          <cell r="H481" t="str">
            <v>BEBIDAS C/ ALCOHOL</v>
          </cell>
          <cell r="I481" t="str">
            <v>WHISKYS</v>
          </cell>
          <cell r="J481" t="str">
            <v>TRADICIONALES</v>
          </cell>
          <cell r="K481" t="str">
            <v>GRANT'S</v>
          </cell>
          <cell r="L481">
            <v>27</v>
          </cell>
          <cell r="M481" t="str">
            <v>A.J. S.A. CALIDAD ANTE TODO (27)</v>
          </cell>
          <cell r="N481">
            <v>3</v>
          </cell>
          <cell r="O481">
            <v>2</v>
          </cell>
          <cell r="P481">
            <v>5</v>
          </cell>
          <cell r="Q481">
            <v>5</v>
          </cell>
          <cell r="R481">
            <v>0</v>
          </cell>
          <cell r="S481">
            <v>6</v>
          </cell>
          <cell r="T481">
            <v>3</v>
          </cell>
          <cell r="U481">
            <v>4</v>
          </cell>
          <cell r="V481">
            <v>0</v>
          </cell>
          <cell r="W481">
            <v>2</v>
          </cell>
          <cell r="X481">
            <v>4</v>
          </cell>
          <cell r="Y481">
            <v>5</v>
          </cell>
          <cell r="Z481">
            <v>4</v>
          </cell>
          <cell r="AA481">
            <v>4</v>
          </cell>
          <cell r="AB481">
            <v>3</v>
          </cell>
          <cell r="AC481">
            <v>7</v>
          </cell>
          <cell r="AD481">
            <v>2</v>
          </cell>
          <cell r="AE481">
            <v>5</v>
          </cell>
          <cell r="AF481">
            <v>7</v>
          </cell>
          <cell r="AG481">
            <v>7</v>
          </cell>
          <cell r="AH481">
            <v>0</v>
          </cell>
          <cell r="AI481">
            <v>2</v>
          </cell>
          <cell r="AJ481">
            <v>13</v>
          </cell>
          <cell r="AK481">
            <v>7</v>
          </cell>
          <cell r="AL481">
            <v>4</v>
          </cell>
          <cell r="AM481">
            <v>3</v>
          </cell>
          <cell r="AN481">
            <v>14</v>
          </cell>
          <cell r="AO481">
            <v>5</v>
          </cell>
          <cell r="AP481">
            <v>78</v>
          </cell>
          <cell r="AQ481">
            <v>52.5</v>
          </cell>
          <cell r="AR481">
            <v>24</v>
          </cell>
          <cell r="AS481">
            <v>12.857142857142856</v>
          </cell>
          <cell r="AT481">
            <v>60</v>
          </cell>
          <cell r="AU481">
            <v>75</v>
          </cell>
          <cell r="AV481">
            <v>32775</v>
          </cell>
          <cell r="AW481">
            <v>31141.50864</v>
          </cell>
          <cell r="AX481">
            <v>37900</v>
          </cell>
          <cell r="AY481">
            <v>0.15636918382913811</v>
          </cell>
          <cell r="AZ481">
            <v>0.13522427440633245</v>
          </cell>
          <cell r="BA481">
            <v>36900</v>
          </cell>
          <cell r="BB481">
            <v>3</v>
          </cell>
          <cell r="BC481">
            <v>0.12585812356979398</v>
          </cell>
          <cell r="BD481">
            <v>0.11178861788617886</v>
          </cell>
          <cell r="BE481">
            <v>35900</v>
          </cell>
          <cell r="BF481">
            <v>6</v>
          </cell>
          <cell r="BG481">
            <v>9.5347063310450064E-2</v>
          </cell>
          <cell r="BH481">
            <v>8.7047353760445687E-2</v>
          </cell>
        </row>
        <row r="482">
          <cell r="B482" t="str">
            <v>13265</v>
          </cell>
          <cell r="C482" t="str">
            <v>7840185000029</v>
          </cell>
          <cell r="D482" t="str">
            <v>WHISKY S/CAJA 1Lts SANDY MAC DONALD</v>
          </cell>
          <cell r="E482">
            <v>12</v>
          </cell>
          <cell r="F482" t="str">
            <v>BEBIDAS</v>
          </cell>
          <cell r="G482" t="str">
            <v>BEBIDAS</v>
          </cell>
          <cell r="H482" t="str">
            <v>BEBIDAS C/ ALCOHOL</v>
          </cell>
          <cell r="I482" t="str">
            <v>WHISKYS</v>
          </cell>
          <cell r="J482" t="str">
            <v>TRADICIONALES</v>
          </cell>
          <cell r="K482" t="str">
            <v>SANDY MAC</v>
          </cell>
          <cell r="L482">
            <v>27</v>
          </cell>
          <cell r="M482" t="str">
            <v>A.J. S.A. CALIDAD ANTE TODO (27)</v>
          </cell>
          <cell r="N482">
            <v>10</v>
          </cell>
          <cell r="O482">
            <v>3</v>
          </cell>
          <cell r="P482">
            <v>6</v>
          </cell>
          <cell r="Q482">
            <v>4</v>
          </cell>
          <cell r="R482">
            <v>8</v>
          </cell>
          <cell r="S482">
            <v>14</v>
          </cell>
          <cell r="T482">
            <v>22</v>
          </cell>
          <cell r="U482">
            <v>19</v>
          </cell>
          <cell r="V482">
            <v>2</v>
          </cell>
          <cell r="W482">
            <v>6</v>
          </cell>
          <cell r="X482">
            <v>7</v>
          </cell>
          <cell r="Y482">
            <v>11</v>
          </cell>
          <cell r="Z482">
            <v>4</v>
          </cell>
          <cell r="AA482">
            <v>0</v>
          </cell>
          <cell r="AB482">
            <v>6</v>
          </cell>
          <cell r="AC482">
            <v>12</v>
          </cell>
          <cell r="AD482">
            <v>7</v>
          </cell>
          <cell r="AE482">
            <v>5</v>
          </cell>
          <cell r="AF482">
            <v>10</v>
          </cell>
          <cell r="AG482">
            <v>12</v>
          </cell>
          <cell r="AH482">
            <v>0</v>
          </cell>
          <cell r="AI482">
            <v>7</v>
          </cell>
          <cell r="AJ482">
            <v>9</v>
          </cell>
          <cell r="AK482">
            <v>27</v>
          </cell>
          <cell r="AL482">
            <v>0</v>
          </cell>
          <cell r="AM482">
            <v>0</v>
          </cell>
          <cell r="AN482">
            <v>13</v>
          </cell>
          <cell r="AO482">
            <v>10</v>
          </cell>
          <cell r="AP482">
            <v>67.5</v>
          </cell>
          <cell r="AQ482">
            <v>42.631578947368418</v>
          </cell>
          <cell r="AR482" t="str">
            <v>Q</v>
          </cell>
          <cell r="AS482" t="str">
            <v>Q</v>
          </cell>
          <cell r="AT482">
            <v>32.5</v>
          </cell>
          <cell r="AU482">
            <v>42.857142857142861</v>
          </cell>
          <cell r="AV482">
            <v>74228</v>
          </cell>
          <cell r="AW482">
            <v>73290.948829999994</v>
          </cell>
          <cell r="AX482">
            <v>84900</v>
          </cell>
          <cell r="AY482">
            <v>0.14377323920892393</v>
          </cell>
          <cell r="AZ482">
            <v>0.12570082449941108</v>
          </cell>
          <cell r="BA482">
            <v>82900</v>
          </cell>
          <cell r="BB482">
            <v>3</v>
          </cell>
          <cell r="BC482">
            <v>0.11682922886242397</v>
          </cell>
          <cell r="BD482">
            <v>0.10460796139927624</v>
          </cell>
          <cell r="BE482">
            <v>79900</v>
          </cell>
          <cell r="BF482">
            <v>6</v>
          </cell>
          <cell r="BG482">
            <v>7.6413213342673814E-2</v>
          </cell>
          <cell r="BH482">
            <v>7.0988735919899876E-2</v>
          </cell>
        </row>
        <row r="483">
          <cell r="B483" t="str">
            <v>6266</v>
          </cell>
          <cell r="C483" t="str">
            <v>5060116320589</v>
          </cell>
          <cell r="D483" t="str">
            <v>WHISKY 1Lts SIR EDWARDS</v>
          </cell>
          <cell r="E483">
            <v>12</v>
          </cell>
          <cell r="F483" t="str">
            <v>BEBIDAS</v>
          </cell>
          <cell r="G483" t="str">
            <v>BEBIDAS</v>
          </cell>
          <cell r="H483" t="str">
            <v>BEBIDAS C/ ALCOHOL</v>
          </cell>
          <cell r="I483" t="str">
            <v>WHISKYS</v>
          </cell>
          <cell r="J483" t="str">
            <v>TRADICIONALES</v>
          </cell>
          <cell r="K483" t="str">
            <v>SIR EDWARDS</v>
          </cell>
          <cell r="L483">
            <v>521</v>
          </cell>
          <cell r="M483" t="str">
            <v>SIGMA S.R.L. (521)</v>
          </cell>
          <cell r="N483">
            <v>0</v>
          </cell>
          <cell r="O483">
            <v>0</v>
          </cell>
          <cell r="P483">
            <v>0</v>
          </cell>
          <cell r="Q483">
            <v>0</v>
          </cell>
          <cell r="R483">
            <v>0</v>
          </cell>
          <cell r="S483">
            <v>0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1</v>
          </cell>
          <cell r="AB483">
            <v>2</v>
          </cell>
          <cell r="AC483">
            <v>2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1</v>
          </cell>
          <cell r="AN483">
            <v>0</v>
          </cell>
          <cell r="AO483">
            <v>0</v>
          </cell>
          <cell r="AP483" t="str">
            <v>Q</v>
          </cell>
          <cell r="AQ483" t="str">
            <v>Q</v>
          </cell>
          <cell r="AR483" t="str">
            <v>Q</v>
          </cell>
          <cell r="AS483">
            <v>15</v>
          </cell>
          <cell r="AT483" t="str">
            <v>Q</v>
          </cell>
          <cell r="AU483" t="str">
            <v>Q</v>
          </cell>
          <cell r="AV483">
            <v>47090.000001</v>
          </cell>
          <cell r="AW483">
            <v>43264.268300000003</v>
          </cell>
          <cell r="AX483">
            <v>59900</v>
          </cell>
          <cell r="AY483">
            <v>0.2720322785884044</v>
          </cell>
          <cell r="AZ483">
            <v>0.21385642736227045</v>
          </cell>
          <cell r="BA483">
            <v>58900</v>
          </cell>
          <cell r="BB483">
            <v>3</v>
          </cell>
          <cell r="BC483">
            <v>0.25079634739327261</v>
          </cell>
          <cell r="BD483">
            <v>0.20050933784380304</v>
          </cell>
          <cell r="BE483">
            <v>57900</v>
          </cell>
          <cell r="BF483">
            <v>6</v>
          </cell>
          <cell r="BG483">
            <v>0.2295604161981406</v>
          </cell>
          <cell r="BH483">
            <v>0.18670120896373057</v>
          </cell>
        </row>
        <row r="484">
          <cell r="B484" t="str">
            <v>30853</v>
          </cell>
          <cell r="C484" t="str">
            <v>7798131200651</v>
          </cell>
          <cell r="D484" t="str">
            <v>WHISKY 1Lts OLD SMUGGLER</v>
          </cell>
          <cell r="E484">
            <v>6</v>
          </cell>
          <cell r="F484" t="str">
            <v>BEBIDAS</v>
          </cell>
          <cell r="G484" t="str">
            <v>BEBIDAS</v>
          </cell>
          <cell r="H484" t="str">
            <v>BEBIDAS C/ ALCOHOL</v>
          </cell>
          <cell r="I484" t="str">
            <v>WHISKYS</v>
          </cell>
          <cell r="J484" t="str">
            <v>TRADICIONALES</v>
          </cell>
          <cell r="K484" t="str">
            <v>OLD SMUGGLER</v>
          </cell>
          <cell r="L484">
            <v>66</v>
          </cell>
          <cell r="M484" t="str">
            <v>CODISA SA (66)</v>
          </cell>
          <cell r="N484">
            <v>0</v>
          </cell>
          <cell r="O484">
            <v>1</v>
          </cell>
          <cell r="P484">
            <v>1</v>
          </cell>
          <cell r="Q484">
            <v>1</v>
          </cell>
          <cell r="R484">
            <v>0</v>
          </cell>
          <cell r="S484">
            <v>0</v>
          </cell>
          <cell r="T484">
            <v>0</v>
          </cell>
          <cell r="U484">
            <v>1</v>
          </cell>
          <cell r="V484">
            <v>0</v>
          </cell>
          <cell r="W484">
            <v>1</v>
          </cell>
          <cell r="X484">
            <v>7</v>
          </cell>
          <cell r="Y484">
            <v>5</v>
          </cell>
          <cell r="Z484">
            <v>1</v>
          </cell>
          <cell r="AA484">
            <v>2</v>
          </cell>
          <cell r="AB484">
            <v>1</v>
          </cell>
          <cell r="AC484">
            <v>1</v>
          </cell>
          <cell r="AD484">
            <v>2</v>
          </cell>
          <cell r="AE484">
            <v>0</v>
          </cell>
          <cell r="AF484">
            <v>1</v>
          </cell>
          <cell r="AG484">
            <v>5</v>
          </cell>
          <cell r="AH484">
            <v>0</v>
          </cell>
          <cell r="AI484">
            <v>0</v>
          </cell>
          <cell r="AJ484">
            <v>5</v>
          </cell>
          <cell r="AK484">
            <v>6</v>
          </cell>
          <cell r="AL484">
            <v>0</v>
          </cell>
          <cell r="AM484">
            <v>6</v>
          </cell>
          <cell r="AN484">
            <v>1</v>
          </cell>
          <cell r="AO484">
            <v>0</v>
          </cell>
          <cell r="AP484">
            <v>150</v>
          </cell>
          <cell r="AQ484">
            <v>180</v>
          </cell>
          <cell r="AR484" t="str">
            <v>Q</v>
          </cell>
          <cell r="AS484">
            <v>180</v>
          </cell>
          <cell r="AT484">
            <v>6</v>
          </cell>
          <cell r="AU484" t="str">
            <v>Q</v>
          </cell>
          <cell r="AV484">
            <v>33520.000030000003</v>
          </cell>
          <cell r="AW484">
            <v>33519.999589999999</v>
          </cell>
          <cell r="AX484">
            <v>37900</v>
          </cell>
          <cell r="AY484">
            <v>0.13066825674462845</v>
          </cell>
          <cell r="AZ484">
            <v>0.11556728153034293</v>
          </cell>
          <cell r="BA484">
            <v>36900</v>
          </cell>
          <cell r="BB484">
            <v>3</v>
          </cell>
          <cell r="BC484">
            <v>0.10083532121046956</v>
          </cell>
          <cell r="BD484">
            <v>9.159891517615168E-2</v>
          </cell>
          <cell r="BE484">
            <v>35900</v>
          </cell>
          <cell r="BF484">
            <v>6</v>
          </cell>
          <cell r="BG484">
            <v>7.1002385676310453E-2</v>
          </cell>
          <cell r="BH484">
            <v>6.6295263788300751E-2</v>
          </cell>
        </row>
        <row r="485">
          <cell r="B485" t="str">
            <v>33425</v>
          </cell>
          <cell r="C485" t="str">
            <v>5099873006368</v>
          </cell>
          <cell r="D485" t="str">
            <v>WHISKY 1Lts FIRE JACK DANIELS</v>
          </cell>
          <cell r="E485">
            <v>12</v>
          </cell>
          <cell r="F485" t="str">
            <v>BEBIDAS</v>
          </cell>
          <cell r="G485" t="str">
            <v>BEBIDAS</v>
          </cell>
          <cell r="H485" t="str">
            <v>BEBIDAS C/ ALCOHOL</v>
          </cell>
          <cell r="I485" t="str">
            <v>WHISKYS</v>
          </cell>
          <cell r="J485" t="str">
            <v>TRADICIONALES</v>
          </cell>
          <cell r="K485" t="str">
            <v>JACK DANIEL'S</v>
          </cell>
          <cell r="L485">
            <v>27</v>
          </cell>
          <cell r="M485" t="str">
            <v>A.J. S.A. CALIDAD ANTE TODO (27)</v>
          </cell>
          <cell r="N485">
            <v>0</v>
          </cell>
          <cell r="O485">
            <v>0</v>
          </cell>
          <cell r="P485">
            <v>0</v>
          </cell>
          <cell r="Q485">
            <v>0</v>
          </cell>
          <cell r="R485">
            <v>2</v>
          </cell>
          <cell r="S485">
            <v>0</v>
          </cell>
          <cell r="T485">
            <v>2</v>
          </cell>
          <cell r="U485">
            <v>3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1</v>
          </cell>
          <cell r="AC485">
            <v>1</v>
          </cell>
          <cell r="AD485">
            <v>0</v>
          </cell>
          <cell r="AE485">
            <v>0</v>
          </cell>
          <cell r="AF485">
            <v>0</v>
          </cell>
          <cell r="AG485">
            <v>1</v>
          </cell>
          <cell r="AH485">
            <v>0</v>
          </cell>
          <cell r="AI485">
            <v>0</v>
          </cell>
          <cell r="AJ485">
            <v>9</v>
          </cell>
          <cell r="AK485">
            <v>2</v>
          </cell>
          <cell r="AL485">
            <v>9</v>
          </cell>
          <cell r="AM485">
            <v>11</v>
          </cell>
          <cell r="AN485">
            <v>4</v>
          </cell>
          <cell r="AO485">
            <v>6</v>
          </cell>
          <cell r="AP485" t="str">
            <v>SV</v>
          </cell>
          <cell r="AQ485">
            <v>20</v>
          </cell>
          <cell r="AR485" t="str">
            <v>SV</v>
          </cell>
          <cell r="AS485">
            <v>330</v>
          </cell>
          <cell r="AT485">
            <v>120</v>
          </cell>
          <cell r="AU485" t="str">
            <v>SV</v>
          </cell>
          <cell r="AV485">
            <v>145825</v>
          </cell>
          <cell r="AW485">
            <v>145328.81495</v>
          </cell>
          <cell r="AX485">
            <v>167900</v>
          </cell>
          <cell r="AY485">
            <v>0.15138007886164928</v>
          </cell>
          <cell r="AZ485">
            <v>0.13147706968433592</v>
          </cell>
          <cell r="BA485">
            <v>164900</v>
          </cell>
          <cell r="BB485">
            <v>3</v>
          </cell>
          <cell r="BC485">
            <v>0.13080747471284071</v>
          </cell>
          <cell r="BD485">
            <v>0.11567616737416617</v>
          </cell>
          <cell r="BE485">
            <v>159900</v>
          </cell>
          <cell r="BF485">
            <v>6</v>
          </cell>
          <cell r="BG485">
            <v>9.6519801131493166E-2</v>
          </cell>
          <cell r="BH485">
            <v>8.8023764853033148E-2</v>
          </cell>
        </row>
        <row r="486">
          <cell r="B486" t="str">
            <v>8435</v>
          </cell>
          <cell r="C486" t="str">
            <v>080432402856</v>
          </cell>
          <cell r="D486" t="str">
            <v>WHISKY S/CAJA 1Lts 100 PIPERS</v>
          </cell>
          <cell r="E486">
            <v>12</v>
          </cell>
          <cell r="F486" t="str">
            <v>BEBIDAS</v>
          </cell>
          <cell r="G486" t="str">
            <v>BEBIDAS</v>
          </cell>
          <cell r="H486" t="str">
            <v>BEBIDAS C/ ALCOHOL</v>
          </cell>
          <cell r="I486" t="str">
            <v>WHISKYS</v>
          </cell>
          <cell r="J486" t="str">
            <v>TRADICIONALES</v>
          </cell>
          <cell r="K486" t="str">
            <v>100 PIPERS</v>
          </cell>
          <cell r="L486">
            <v>27</v>
          </cell>
          <cell r="M486" t="str">
            <v>A.J. S.A. CALIDAD ANTE TODO (27)</v>
          </cell>
          <cell r="N486">
            <v>6</v>
          </cell>
          <cell r="O486">
            <v>10</v>
          </cell>
          <cell r="P486">
            <v>9</v>
          </cell>
          <cell r="Q486">
            <v>6</v>
          </cell>
          <cell r="R486">
            <v>1</v>
          </cell>
          <cell r="S486">
            <v>4</v>
          </cell>
          <cell r="T486">
            <v>1</v>
          </cell>
          <cell r="U486">
            <v>2</v>
          </cell>
          <cell r="V486">
            <v>1</v>
          </cell>
          <cell r="W486">
            <v>3</v>
          </cell>
          <cell r="X486">
            <v>3</v>
          </cell>
          <cell r="Y486">
            <v>1</v>
          </cell>
          <cell r="Z486">
            <v>1</v>
          </cell>
          <cell r="AA486">
            <v>1</v>
          </cell>
          <cell r="AB486">
            <v>0</v>
          </cell>
          <cell r="AC486">
            <v>3</v>
          </cell>
          <cell r="AD486">
            <v>1</v>
          </cell>
          <cell r="AE486">
            <v>3</v>
          </cell>
          <cell r="AF486">
            <v>3</v>
          </cell>
          <cell r="AG486">
            <v>2</v>
          </cell>
          <cell r="AH486">
            <v>0</v>
          </cell>
          <cell r="AI486">
            <v>0</v>
          </cell>
          <cell r="AJ486">
            <v>0</v>
          </cell>
          <cell r="AK486">
            <v>5</v>
          </cell>
          <cell r="AL486">
            <v>0</v>
          </cell>
          <cell r="AM486">
            <v>8</v>
          </cell>
          <cell r="AN486">
            <v>0</v>
          </cell>
          <cell r="AO486">
            <v>0</v>
          </cell>
          <cell r="AP486" t="str">
            <v>Q</v>
          </cell>
          <cell r="AQ486">
            <v>75</v>
          </cell>
          <cell r="AR486" t="str">
            <v>Q</v>
          </cell>
          <cell r="AS486">
            <v>80</v>
          </cell>
          <cell r="AT486" t="str">
            <v>Q</v>
          </cell>
          <cell r="AU486" t="str">
            <v>Q</v>
          </cell>
          <cell r="AV486">
            <v>49162.499980000001</v>
          </cell>
          <cell r="AW486">
            <v>49153.520349999999</v>
          </cell>
          <cell r="AX486">
            <v>55900</v>
          </cell>
          <cell r="AY486">
            <v>0.13704551279411969</v>
          </cell>
          <cell r="AZ486">
            <v>0.12052772844364937</v>
          </cell>
          <cell r="BA486">
            <v>54900</v>
          </cell>
          <cell r="BB486">
            <v>3</v>
          </cell>
          <cell r="BC486">
            <v>0.11670480594628208</v>
          </cell>
          <cell r="BD486">
            <v>0.1045081970856102</v>
          </cell>
          <cell r="BE486">
            <v>52900</v>
          </cell>
          <cell r="BF486">
            <v>6</v>
          </cell>
          <cell r="BG486">
            <v>7.6023392250607058E-2</v>
          </cell>
          <cell r="BH486">
            <v>7.0652174291115297E-2</v>
          </cell>
        </row>
        <row r="487">
          <cell r="B487" t="str">
            <v>8533</v>
          </cell>
          <cell r="C487" t="str">
            <v>5000292262716</v>
          </cell>
          <cell r="D487" t="str">
            <v>WHISKY 1Lts VAT 69</v>
          </cell>
          <cell r="E487">
            <v>12</v>
          </cell>
          <cell r="F487" t="str">
            <v>BEBIDAS</v>
          </cell>
          <cell r="G487" t="str">
            <v>BEBIDAS</v>
          </cell>
          <cell r="H487" t="str">
            <v>BEBIDAS C/ ALCOHOL</v>
          </cell>
          <cell r="I487" t="str">
            <v>WHISKYS</v>
          </cell>
          <cell r="J487" t="str">
            <v>TRADICIONALES</v>
          </cell>
          <cell r="K487" t="str">
            <v>VAT 69</v>
          </cell>
          <cell r="L487">
            <v>161</v>
          </cell>
          <cell r="M487" t="str">
            <v>WINES AND SPIRITS S.A. (161)</v>
          </cell>
          <cell r="N487">
            <v>10</v>
          </cell>
          <cell r="O487">
            <v>4</v>
          </cell>
          <cell r="P487">
            <v>0</v>
          </cell>
          <cell r="Q487">
            <v>0</v>
          </cell>
          <cell r="R487">
            <v>5</v>
          </cell>
          <cell r="S487">
            <v>2</v>
          </cell>
          <cell r="T487">
            <v>0</v>
          </cell>
          <cell r="U487">
            <v>0</v>
          </cell>
          <cell r="V487">
            <v>2</v>
          </cell>
          <cell r="W487">
            <v>1</v>
          </cell>
          <cell r="X487">
            <v>2</v>
          </cell>
          <cell r="Y487">
            <v>1</v>
          </cell>
          <cell r="Z487">
            <v>1</v>
          </cell>
          <cell r="AA487">
            <v>3</v>
          </cell>
          <cell r="AB487">
            <v>0</v>
          </cell>
          <cell r="AC487">
            <v>2</v>
          </cell>
          <cell r="AD487">
            <v>0</v>
          </cell>
          <cell r="AE487">
            <v>1</v>
          </cell>
          <cell r="AF487">
            <v>0</v>
          </cell>
          <cell r="AG487">
            <v>3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1</v>
          </cell>
          <cell r="AM487">
            <v>5</v>
          </cell>
          <cell r="AN487">
            <v>4</v>
          </cell>
          <cell r="AO487">
            <v>0</v>
          </cell>
          <cell r="AP487" t="str">
            <v>Q</v>
          </cell>
          <cell r="AQ487" t="str">
            <v>Q</v>
          </cell>
          <cell r="AR487">
            <v>30</v>
          </cell>
          <cell r="AS487">
            <v>75</v>
          </cell>
          <cell r="AT487">
            <v>40</v>
          </cell>
          <cell r="AU487" t="str">
            <v>Q</v>
          </cell>
          <cell r="AV487">
            <v>51843.999999</v>
          </cell>
          <cell r="AW487">
            <v>47326.646180000003</v>
          </cell>
          <cell r="AX487">
            <v>57900</v>
          </cell>
          <cell r="AY487">
            <v>0.11681197440623436</v>
          </cell>
          <cell r="AZ487">
            <v>0.1045941278238342</v>
          </cell>
          <cell r="BA487">
            <v>55900</v>
          </cell>
          <cell r="BB487">
            <v>3</v>
          </cell>
          <cell r="BC487">
            <v>7.8234704133134603E-2</v>
          </cell>
          <cell r="BD487">
            <v>7.2558139552772821E-2</v>
          </cell>
          <cell r="BE487">
            <v>54900</v>
          </cell>
          <cell r="BF487">
            <v>6</v>
          </cell>
          <cell r="BG487">
            <v>5.8946068996584833E-2</v>
          </cell>
          <cell r="BH487">
            <v>5.5664845191256834E-2</v>
          </cell>
        </row>
        <row r="488">
          <cell r="B488" t="str">
            <v>8536</v>
          </cell>
          <cell r="C488" t="str">
            <v>5000265001335</v>
          </cell>
          <cell r="D488" t="str">
            <v>WHISKY 1Lts WHITE HORSE</v>
          </cell>
          <cell r="E488">
            <v>12</v>
          </cell>
          <cell r="F488" t="str">
            <v>BEBIDAS</v>
          </cell>
          <cell r="G488" t="str">
            <v>BEBIDAS</v>
          </cell>
          <cell r="H488" t="str">
            <v>BEBIDAS C/ ALCOHOL</v>
          </cell>
          <cell r="I488" t="str">
            <v>WHISKYS</v>
          </cell>
          <cell r="J488" t="str">
            <v>TRADICIONALES</v>
          </cell>
          <cell r="K488" t="str">
            <v>WHITE HORSE</v>
          </cell>
          <cell r="L488">
            <v>161</v>
          </cell>
          <cell r="M488" t="str">
            <v>WINES AND SPIRITS S.A. (161)</v>
          </cell>
          <cell r="N488">
            <v>0</v>
          </cell>
          <cell r="O488">
            <v>3</v>
          </cell>
          <cell r="P488">
            <v>2</v>
          </cell>
          <cell r="Q488">
            <v>2</v>
          </cell>
          <cell r="R488">
            <v>3</v>
          </cell>
          <cell r="S488">
            <v>3</v>
          </cell>
          <cell r="T488">
            <v>4</v>
          </cell>
          <cell r="U488">
            <v>5</v>
          </cell>
          <cell r="V488">
            <v>0</v>
          </cell>
          <cell r="W488">
            <v>0</v>
          </cell>
          <cell r="X488">
            <v>0</v>
          </cell>
          <cell r="Y488">
            <v>3</v>
          </cell>
          <cell r="Z488">
            <v>0</v>
          </cell>
          <cell r="AA488">
            <v>2</v>
          </cell>
          <cell r="AB488">
            <v>1</v>
          </cell>
          <cell r="AC488">
            <v>3</v>
          </cell>
          <cell r="AD488">
            <v>0</v>
          </cell>
          <cell r="AE488">
            <v>1</v>
          </cell>
          <cell r="AF488">
            <v>0</v>
          </cell>
          <cell r="AG488">
            <v>0</v>
          </cell>
          <cell r="AH488">
            <v>0</v>
          </cell>
          <cell r="AI488">
            <v>0</v>
          </cell>
          <cell r="AJ488">
            <v>6</v>
          </cell>
          <cell r="AK488">
            <v>3</v>
          </cell>
          <cell r="AL488">
            <v>4</v>
          </cell>
          <cell r="AM488">
            <v>8</v>
          </cell>
          <cell r="AN488">
            <v>6</v>
          </cell>
          <cell r="AO488">
            <v>6</v>
          </cell>
          <cell r="AP488">
            <v>90</v>
          </cell>
          <cell r="AQ488">
            <v>18</v>
          </cell>
          <cell r="AR488">
            <v>40</v>
          </cell>
          <cell r="AS488">
            <v>80</v>
          </cell>
          <cell r="AT488" t="str">
            <v>SV</v>
          </cell>
          <cell r="AU488" t="str">
            <v>SV</v>
          </cell>
          <cell r="AV488">
            <v>74999.000010000003</v>
          </cell>
          <cell r="AW488">
            <v>74440.242249999996</v>
          </cell>
          <cell r="AX488">
            <v>84900</v>
          </cell>
          <cell r="AY488">
            <v>0.13201509338364303</v>
          </cell>
          <cell r="AZ488">
            <v>0.11661955229681975</v>
          </cell>
          <cell r="BA488">
            <v>81900</v>
          </cell>
          <cell r="BB488">
            <v>3</v>
          </cell>
          <cell r="BC488">
            <v>9.2014560048532035E-2</v>
          </cell>
          <cell r="BD488">
            <v>8.4261294139194101E-2</v>
          </cell>
          <cell r="BE488">
            <v>79900</v>
          </cell>
          <cell r="BF488">
            <v>6</v>
          </cell>
          <cell r="BG488">
            <v>6.5347537825124702E-2</v>
          </cell>
          <cell r="BH488">
            <v>6.1339173842302835E-2</v>
          </cell>
        </row>
        <row r="489">
          <cell r="B489" t="str">
            <v>11472</v>
          </cell>
          <cell r="C489" t="str">
            <v>5000265001199</v>
          </cell>
          <cell r="D489" t="str">
            <v>WHISKY 200ml WHITE HORSE</v>
          </cell>
          <cell r="E489">
            <v>48</v>
          </cell>
          <cell r="F489" t="str">
            <v>BEBIDAS</v>
          </cell>
          <cell r="G489" t="str">
            <v>BEBIDAS</v>
          </cell>
          <cell r="H489" t="str">
            <v>BEBIDAS C/ ALCOHOL</v>
          </cell>
          <cell r="I489" t="str">
            <v>WHISKYS</v>
          </cell>
          <cell r="J489" t="str">
            <v>TRADICIONALES</v>
          </cell>
          <cell r="K489" t="str">
            <v>WHITE HORSE</v>
          </cell>
          <cell r="L489">
            <v>161</v>
          </cell>
          <cell r="M489" t="str">
            <v>WINES AND SPIRITS S.A. (161)</v>
          </cell>
          <cell r="N489">
            <v>2</v>
          </cell>
          <cell r="O489">
            <v>3</v>
          </cell>
          <cell r="P489">
            <v>2</v>
          </cell>
          <cell r="Q489">
            <v>7</v>
          </cell>
          <cell r="R489">
            <v>2</v>
          </cell>
          <cell r="S489">
            <v>3</v>
          </cell>
          <cell r="T489">
            <v>12</v>
          </cell>
          <cell r="U489">
            <v>9</v>
          </cell>
          <cell r="V489">
            <v>1</v>
          </cell>
          <cell r="W489">
            <v>5</v>
          </cell>
          <cell r="X489">
            <v>3</v>
          </cell>
          <cell r="Y489">
            <v>7</v>
          </cell>
          <cell r="Z489">
            <v>0</v>
          </cell>
          <cell r="AA489">
            <v>10</v>
          </cell>
          <cell r="AB489">
            <v>0</v>
          </cell>
          <cell r="AC489">
            <v>0</v>
          </cell>
          <cell r="AD489">
            <v>3</v>
          </cell>
          <cell r="AE489">
            <v>8</v>
          </cell>
          <cell r="AF489">
            <v>0</v>
          </cell>
          <cell r="AG489">
            <v>3</v>
          </cell>
          <cell r="AH489">
            <v>0</v>
          </cell>
          <cell r="AI489">
            <v>0</v>
          </cell>
          <cell r="AJ489">
            <v>0</v>
          </cell>
          <cell r="AK489">
            <v>3</v>
          </cell>
          <cell r="AL489">
            <v>3</v>
          </cell>
          <cell r="AM489">
            <v>0</v>
          </cell>
          <cell r="AN489">
            <v>4</v>
          </cell>
          <cell r="AO489">
            <v>0</v>
          </cell>
          <cell r="AP489" t="str">
            <v>Q</v>
          </cell>
          <cell r="AQ489">
            <v>10</v>
          </cell>
          <cell r="AR489">
            <v>12.857142857142856</v>
          </cell>
          <cell r="AS489" t="str">
            <v>Q</v>
          </cell>
          <cell r="AT489">
            <v>40</v>
          </cell>
          <cell r="AU489" t="str">
            <v>Q</v>
          </cell>
          <cell r="AV489">
            <v>17691.000029999999</v>
          </cell>
          <cell r="AW489">
            <v>17651.147690000002</v>
          </cell>
          <cell r="AX489">
            <v>19900</v>
          </cell>
          <cell r="AY489">
            <v>0.12486574903928704</v>
          </cell>
          <cell r="AZ489">
            <v>0.11100502361809049</v>
          </cell>
          <cell r="BA489">
            <v>19500</v>
          </cell>
          <cell r="BB489">
            <v>3</v>
          </cell>
          <cell r="BC489">
            <v>0.10225538222442698</v>
          </cell>
          <cell r="BD489">
            <v>9.2769229230769273E-2</v>
          </cell>
          <cell r="BE489">
            <v>18900</v>
          </cell>
          <cell r="BF489">
            <v>6</v>
          </cell>
          <cell r="BG489">
            <v>6.8339832002137113E-2</v>
          </cell>
          <cell r="BH489">
            <v>6.3968252380952426E-2</v>
          </cell>
        </row>
        <row r="490">
          <cell r="B490" t="str">
            <v>8529</v>
          </cell>
          <cell r="C490" t="str">
            <v>50196081</v>
          </cell>
          <cell r="D490" t="str">
            <v>WHISKY 1Lts 8 AÑOS BLACK &amp; WHITE</v>
          </cell>
          <cell r="E490">
            <v>12</v>
          </cell>
          <cell r="F490" t="str">
            <v>BEBIDAS</v>
          </cell>
          <cell r="G490" t="str">
            <v>BEBIDAS</v>
          </cell>
          <cell r="H490" t="str">
            <v>BEBIDAS C/ ALCOHOL</v>
          </cell>
          <cell r="I490" t="str">
            <v>WHISKYS</v>
          </cell>
          <cell r="J490" t="str">
            <v>TRADICIONALES</v>
          </cell>
          <cell r="K490" t="str">
            <v>BLACK &amp; WHITE</v>
          </cell>
          <cell r="L490">
            <v>161</v>
          </cell>
          <cell r="M490" t="str">
            <v>WINES AND SPIRITS S.A. (161)</v>
          </cell>
          <cell r="N490">
            <v>3</v>
          </cell>
          <cell r="O490">
            <v>1</v>
          </cell>
          <cell r="P490">
            <v>2</v>
          </cell>
          <cell r="Q490">
            <v>6</v>
          </cell>
          <cell r="R490">
            <v>3</v>
          </cell>
          <cell r="S490">
            <v>1</v>
          </cell>
          <cell r="T490">
            <v>7</v>
          </cell>
          <cell r="U490">
            <v>7</v>
          </cell>
          <cell r="V490">
            <v>0</v>
          </cell>
          <cell r="W490">
            <v>0</v>
          </cell>
          <cell r="X490">
            <v>0</v>
          </cell>
          <cell r="Y490">
            <v>2</v>
          </cell>
          <cell r="Z490">
            <v>0</v>
          </cell>
          <cell r="AA490">
            <v>2</v>
          </cell>
          <cell r="AB490">
            <v>1</v>
          </cell>
          <cell r="AC490">
            <v>3</v>
          </cell>
          <cell r="AD490">
            <v>3</v>
          </cell>
          <cell r="AE490">
            <v>2</v>
          </cell>
          <cell r="AF490">
            <v>1</v>
          </cell>
          <cell r="AG490">
            <v>4</v>
          </cell>
          <cell r="AH490">
            <v>2</v>
          </cell>
          <cell r="AI490">
            <v>3</v>
          </cell>
          <cell r="AJ490">
            <v>3</v>
          </cell>
          <cell r="AK490">
            <v>8</v>
          </cell>
          <cell r="AL490">
            <v>9</v>
          </cell>
          <cell r="AM490">
            <v>6</v>
          </cell>
          <cell r="AN490">
            <v>0</v>
          </cell>
          <cell r="AO490">
            <v>4</v>
          </cell>
          <cell r="AP490">
            <v>15</v>
          </cell>
          <cell r="AQ490">
            <v>34.285714285714285</v>
          </cell>
          <cell r="AR490">
            <v>135</v>
          </cell>
          <cell r="AS490">
            <v>60</v>
          </cell>
          <cell r="AT490" t="str">
            <v>Q</v>
          </cell>
          <cell r="AU490">
            <v>40</v>
          </cell>
          <cell r="AV490">
            <v>58996.000030000003</v>
          </cell>
          <cell r="AW490">
            <v>58643.614699999998</v>
          </cell>
          <cell r="AX490">
            <v>67900</v>
          </cell>
          <cell r="AY490">
            <v>0.15092548588840304</v>
          </cell>
          <cell r="AZ490">
            <v>0.13113402017673045</v>
          </cell>
          <cell r="BA490">
            <v>64900</v>
          </cell>
          <cell r="BB490">
            <v>3</v>
          </cell>
          <cell r="BC490">
            <v>0.10007458076814979</v>
          </cell>
          <cell r="BD490">
            <v>9.0970723728813513E-2</v>
          </cell>
          <cell r="BE490">
            <v>62900</v>
          </cell>
          <cell r="BF490">
            <v>6</v>
          </cell>
          <cell r="BG490">
            <v>6.6173977354647473E-2</v>
          </cell>
          <cell r="BH490">
            <v>6.2066772178060364E-2</v>
          </cell>
        </row>
        <row r="491">
          <cell r="B491" t="str">
            <v>33559</v>
          </cell>
          <cell r="C491" t="str">
            <v>50196838</v>
          </cell>
          <cell r="D491" t="str">
            <v>WHISKY 200ml BLACK &amp; WHITE</v>
          </cell>
          <cell r="E491">
            <v>48</v>
          </cell>
          <cell r="F491" t="str">
            <v>BEBIDAS</v>
          </cell>
          <cell r="G491" t="str">
            <v>BEBIDAS</v>
          </cell>
          <cell r="H491" t="str">
            <v>BEBIDAS C/ ALCOHOL</v>
          </cell>
          <cell r="I491" t="str">
            <v>WHISKYS</v>
          </cell>
          <cell r="J491" t="str">
            <v>TRADICIONALES</v>
          </cell>
          <cell r="K491" t="str">
            <v>BLACK &amp; WHITE</v>
          </cell>
          <cell r="L491">
            <v>161</v>
          </cell>
          <cell r="M491" t="str">
            <v>WINES AND SPIRITS S.A. (161)</v>
          </cell>
          <cell r="N491">
            <v>1</v>
          </cell>
          <cell r="O491">
            <v>1</v>
          </cell>
          <cell r="P491">
            <v>3</v>
          </cell>
          <cell r="Q491">
            <v>0</v>
          </cell>
          <cell r="R491">
            <v>0</v>
          </cell>
          <cell r="S491">
            <v>2</v>
          </cell>
          <cell r="T491">
            <v>5</v>
          </cell>
          <cell r="U491">
            <v>4</v>
          </cell>
          <cell r="V491">
            <v>3</v>
          </cell>
          <cell r="W491">
            <v>2</v>
          </cell>
          <cell r="X491">
            <v>0</v>
          </cell>
          <cell r="Y491">
            <v>0</v>
          </cell>
          <cell r="Z491">
            <v>3</v>
          </cell>
          <cell r="AA491">
            <v>0</v>
          </cell>
          <cell r="AB491">
            <v>5</v>
          </cell>
          <cell r="AC491">
            <v>11</v>
          </cell>
          <cell r="AD491">
            <v>0</v>
          </cell>
          <cell r="AE491">
            <v>5</v>
          </cell>
          <cell r="AF491">
            <v>4</v>
          </cell>
          <cell r="AG491">
            <v>5</v>
          </cell>
          <cell r="AH491">
            <v>0</v>
          </cell>
          <cell r="AI491">
            <v>2</v>
          </cell>
          <cell r="AJ491">
            <v>12</v>
          </cell>
          <cell r="AK491">
            <v>9</v>
          </cell>
          <cell r="AL491">
            <v>5</v>
          </cell>
          <cell r="AM491">
            <v>1</v>
          </cell>
          <cell r="AN491">
            <v>6</v>
          </cell>
          <cell r="AO491">
            <v>23</v>
          </cell>
          <cell r="AP491" t="str">
            <v>SV</v>
          </cell>
          <cell r="AQ491">
            <v>67.5</v>
          </cell>
          <cell r="AR491" t="str">
            <v>SV</v>
          </cell>
          <cell r="AS491">
            <v>2.7272727272727275</v>
          </cell>
          <cell r="AT491">
            <v>36</v>
          </cell>
          <cell r="AU491">
            <v>345</v>
          </cell>
          <cell r="AV491">
            <v>15536.000040000001</v>
          </cell>
          <cell r="AW491">
            <v>15388.314479999999</v>
          </cell>
          <cell r="AX491">
            <v>17900</v>
          </cell>
          <cell r="AY491">
            <v>0.15216271588011643</v>
          </cell>
          <cell r="AZ491">
            <v>0.13206703687150834</v>
          </cell>
          <cell r="BA491">
            <v>17500</v>
          </cell>
          <cell r="BB491">
            <v>3</v>
          </cell>
          <cell r="BC491">
            <v>0.12641606301128716</v>
          </cell>
          <cell r="BD491">
            <v>0.1122285691428571</v>
          </cell>
          <cell r="BE491">
            <v>16900</v>
          </cell>
          <cell r="BF491">
            <v>6</v>
          </cell>
          <cell r="BG491">
            <v>8.7796083708042927E-2</v>
          </cell>
          <cell r="BH491">
            <v>8.0710056804733685E-2</v>
          </cell>
        </row>
        <row r="492">
          <cell r="B492" t="str">
            <v>8523</v>
          </cell>
          <cell r="C492" t="str">
            <v>5000267013602</v>
          </cell>
          <cell r="D492" t="str">
            <v>WHISKY 1Lts RED LABEL JOHNNIE WALKER</v>
          </cell>
          <cell r="E492">
            <v>12</v>
          </cell>
          <cell r="F492" t="str">
            <v>BEBIDAS</v>
          </cell>
          <cell r="G492" t="str">
            <v>BEBIDAS</v>
          </cell>
          <cell r="H492" t="str">
            <v>BEBIDAS C/ ALCOHOL</v>
          </cell>
          <cell r="I492" t="str">
            <v>WHISKYS</v>
          </cell>
          <cell r="J492" t="str">
            <v>TRADICIONALES</v>
          </cell>
          <cell r="K492" t="str">
            <v>JOHNNIE WALKER</v>
          </cell>
          <cell r="L492">
            <v>161</v>
          </cell>
          <cell r="M492" t="str">
            <v>WINES AND SPIRITS S.A. (161)</v>
          </cell>
          <cell r="N492">
            <v>18</v>
          </cell>
          <cell r="O492">
            <v>19</v>
          </cell>
          <cell r="P492">
            <v>9</v>
          </cell>
          <cell r="Q492">
            <v>11</v>
          </cell>
          <cell r="R492">
            <v>35</v>
          </cell>
          <cell r="S492">
            <v>43</v>
          </cell>
          <cell r="T492">
            <v>20</v>
          </cell>
          <cell r="U492">
            <v>30</v>
          </cell>
          <cell r="V492">
            <v>12</v>
          </cell>
          <cell r="W492">
            <v>13</v>
          </cell>
          <cell r="X492">
            <v>4</v>
          </cell>
          <cell r="Y492">
            <v>10</v>
          </cell>
          <cell r="Z492">
            <v>16</v>
          </cell>
          <cell r="AA492">
            <v>22</v>
          </cell>
          <cell r="AB492">
            <v>12</v>
          </cell>
          <cell r="AC492">
            <v>11</v>
          </cell>
          <cell r="AD492">
            <v>13</v>
          </cell>
          <cell r="AE492">
            <v>11</v>
          </cell>
          <cell r="AF492">
            <v>9</v>
          </cell>
          <cell r="AG492">
            <v>18</v>
          </cell>
          <cell r="AH492">
            <v>3</v>
          </cell>
          <cell r="AI492">
            <v>7</v>
          </cell>
          <cell r="AJ492">
            <v>11</v>
          </cell>
          <cell r="AK492">
            <v>31</v>
          </cell>
          <cell r="AL492">
            <v>7</v>
          </cell>
          <cell r="AM492">
            <v>0</v>
          </cell>
          <cell r="AN492">
            <v>6</v>
          </cell>
          <cell r="AO492">
            <v>21</v>
          </cell>
          <cell r="AP492">
            <v>30</v>
          </cell>
          <cell r="AQ492">
            <v>31.000000000000004</v>
          </cell>
          <cell r="AR492">
            <v>21</v>
          </cell>
          <cell r="AS492" t="str">
            <v>Q</v>
          </cell>
          <cell r="AT492">
            <v>10</v>
          </cell>
          <cell r="AU492">
            <v>90</v>
          </cell>
          <cell r="AV492">
            <v>86918.999970000004</v>
          </cell>
          <cell r="AW492">
            <v>86918.999859999996</v>
          </cell>
          <cell r="AX492">
            <v>97900</v>
          </cell>
          <cell r="AY492">
            <v>0.12633601437879038</v>
          </cell>
          <cell r="AZ492">
            <v>0.11216547528089883</v>
          </cell>
          <cell r="BA492">
            <v>94900</v>
          </cell>
          <cell r="BB492">
            <v>3</v>
          </cell>
          <cell r="BC492">
            <v>9.1821121190471811E-2</v>
          </cell>
          <cell r="BD492">
            <v>8.4099051949420398E-2</v>
          </cell>
          <cell r="BE492">
            <v>92900</v>
          </cell>
          <cell r="BF492">
            <v>6</v>
          </cell>
          <cell r="BG492">
            <v>6.8811192398259724E-2</v>
          </cell>
          <cell r="BH492">
            <v>6.4381055220667338E-2</v>
          </cell>
        </row>
        <row r="493">
          <cell r="B493" t="str">
            <v>36684</v>
          </cell>
          <cell r="C493" t="str">
            <v>7898080660916</v>
          </cell>
          <cell r="D493" t="str">
            <v>WHISKY 900ml MASTER GOLD</v>
          </cell>
          <cell r="E493">
            <v>6</v>
          </cell>
          <cell r="F493" t="str">
            <v>BEBIDAS</v>
          </cell>
          <cell r="G493" t="str">
            <v>BEBIDAS</v>
          </cell>
          <cell r="H493" t="str">
            <v>BEBIDAS C/ ALCOHOL</v>
          </cell>
          <cell r="I493" t="str">
            <v>WHISKYS</v>
          </cell>
          <cell r="J493" t="str">
            <v>TRADICIONALES</v>
          </cell>
          <cell r="K493" t="str">
            <v>MASTER GOLD</v>
          </cell>
          <cell r="L493">
            <v>428</v>
          </cell>
          <cell r="M493" t="str">
            <v>BRUMADO S.A. (428)</v>
          </cell>
          <cell r="N493">
            <v>1</v>
          </cell>
          <cell r="O493">
            <v>1</v>
          </cell>
          <cell r="P493">
            <v>0</v>
          </cell>
          <cell r="Q493">
            <v>0</v>
          </cell>
          <cell r="R493">
            <v>1</v>
          </cell>
          <cell r="S493">
            <v>0</v>
          </cell>
          <cell r="T493">
            <v>5</v>
          </cell>
          <cell r="U493">
            <v>1</v>
          </cell>
          <cell r="V493">
            <v>0</v>
          </cell>
          <cell r="W493">
            <v>0</v>
          </cell>
          <cell r="X493">
            <v>0</v>
          </cell>
          <cell r="Y493">
            <v>2</v>
          </cell>
          <cell r="Z493">
            <v>0</v>
          </cell>
          <cell r="AA493">
            <v>2</v>
          </cell>
          <cell r="AB493">
            <v>2</v>
          </cell>
          <cell r="AC493">
            <v>1</v>
          </cell>
          <cell r="AD493">
            <v>1</v>
          </cell>
          <cell r="AE493">
            <v>2</v>
          </cell>
          <cell r="AF493">
            <v>2</v>
          </cell>
          <cell r="AG493">
            <v>1</v>
          </cell>
          <cell r="AH493">
            <v>0</v>
          </cell>
          <cell r="AI493">
            <v>0</v>
          </cell>
          <cell r="AJ493">
            <v>4</v>
          </cell>
          <cell r="AK493">
            <v>0</v>
          </cell>
          <cell r="AL493">
            <v>4</v>
          </cell>
          <cell r="AM493">
            <v>0</v>
          </cell>
          <cell r="AN493">
            <v>0</v>
          </cell>
          <cell r="AO493">
            <v>0</v>
          </cell>
          <cell r="AP493" t="str">
            <v>SV</v>
          </cell>
          <cell r="AQ493" t="str">
            <v>Q</v>
          </cell>
          <cell r="AR493">
            <v>60</v>
          </cell>
          <cell r="AS493" t="str">
            <v>Q</v>
          </cell>
          <cell r="AT493" t="str">
            <v>Q</v>
          </cell>
          <cell r="AU493" t="str">
            <v>Q</v>
          </cell>
          <cell r="AV493">
            <v>19300.000005000002</v>
          </cell>
          <cell r="AW493">
            <v>19299.999510000001</v>
          </cell>
          <cell r="AX493">
            <v>22900</v>
          </cell>
          <cell r="AY493">
            <v>0.18652849710193542</v>
          </cell>
          <cell r="AZ493">
            <v>0.15720523995633182</v>
          </cell>
          <cell r="BA493">
            <v>22500</v>
          </cell>
          <cell r="BB493">
            <v>3</v>
          </cell>
          <cell r="BC493">
            <v>0.16580310850626856</v>
          </cell>
          <cell r="BD493">
            <v>0.14222222199999993</v>
          </cell>
          <cell r="BE493">
            <v>21900</v>
          </cell>
          <cell r="BF493">
            <v>6</v>
          </cell>
          <cell r="BG493">
            <v>0.13471502561276805</v>
          </cell>
          <cell r="BH493">
            <v>0.11872146095890403</v>
          </cell>
        </row>
        <row r="494">
          <cell r="B494" t="str">
            <v>30862</v>
          </cell>
          <cell r="C494" t="str">
            <v>721059847506</v>
          </cell>
          <cell r="D494" t="str">
            <v>WHISKY 750ml WILD TURKEY</v>
          </cell>
          <cell r="E494">
            <v>12</v>
          </cell>
          <cell r="F494" t="str">
            <v>BEBIDAS</v>
          </cell>
          <cell r="G494" t="str">
            <v>BEBIDAS</v>
          </cell>
          <cell r="H494" t="str">
            <v>BEBIDAS C/ ALCOHOL</v>
          </cell>
          <cell r="I494" t="str">
            <v>WHISKYS</v>
          </cell>
          <cell r="J494" t="str">
            <v>TRADICIONALES</v>
          </cell>
          <cell r="K494" t="str">
            <v>WILD TURKEY</v>
          </cell>
          <cell r="L494">
            <v>66</v>
          </cell>
          <cell r="M494" t="str">
            <v>CODISA SA (66)</v>
          </cell>
          <cell r="N494">
            <v>1</v>
          </cell>
          <cell r="O494">
            <v>1</v>
          </cell>
          <cell r="P494">
            <v>0</v>
          </cell>
          <cell r="Q494">
            <v>0</v>
          </cell>
          <cell r="R494">
            <v>0</v>
          </cell>
          <cell r="S494">
            <v>4</v>
          </cell>
          <cell r="T494">
            <v>4</v>
          </cell>
          <cell r="U494">
            <v>4</v>
          </cell>
          <cell r="V494">
            <v>0</v>
          </cell>
          <cell r="W494">
            <v>0</v>
          </cell>
          <cell r="X494">
            <v>1</v>
          </cell>
          <cell r="Y494">
            <v>1</v>
          </cell>
          <cell r="Z494">
            <v>0</v>
          </cell>
          <cell r="AA494">
            <v>0</v>
          </cell>
          <cell r="AB494">
            <v>2</v>
          </cell>
          <cell r="AC494">
            <v>2</v>
          </cell>
          <cell r="AD494">
            <v>0</v>
          </cell>
          <cell r="AE494">
            <v>0</v>
          </cell>
          <cell r="AF494">
            <v>4</v>
          </cell>
          <cell r="AG494">
            <v>3</v>
          </cell>
          <cell r="AH494">
            <v>0</v>
          </cell>
          <cell r="AI494">
            <v>0</v>
          </cell>
          <cell r="AJ494">
            <v>4</v>
          </cell>
          <cell r="AK494">
            <v>1</v>
          </cell>
          <cell r="AL494">
            <v>3</v>
          </cell>
          <cell r="AM494">
            <v>6</v>
          </cell>
          <cell r="AN494">
            <v>5</v>
          </cell>
          <cell r="AO494">
            <v>3</v>
          </cell>
          <cell r="AP494" t="str">
            <v>SV</v>
          </cell>
          <cell r="AQ494">
            <v>7.5</v>
          </cell>
          <cell r="AR494">
            <v>90</v>
          </cell>
          <cell r="AS494">
            <v>90</v>
          </cell>
          <cell r="AT494">
            <v>50</v>
          </cell>
          <cell r="AU494" t="str">
            <v>SV</v>
          </cell>
          <cell r="AV494">
            <v>90000</v>
          </cell>
          <cell r="AW494">
            <v>91247.142359999998</v>
          </cell>
          <cell r="AX494">
            <v>104900</v>
          </cell>
          <cell r="AY494">
            <v>0.16555555555555546</v>
          </cell>
          <cell r="AZ494">
            <v>0.14204003813155386</v>
          </cell>
          <cell r="BA494">
            <v>102900</v>
          </cell>
          <cell r="BB494">
            <v>3</v>
          </cell>
          <cell r="BC494">
            <v>0.14333333333333331</v>
          </cell>
          <cell r="BD494">
            <v>0.12536443148688048</v>
          </cell>
          <cell r="BE494">
            <v>99900</v>
          </cell>
          <cell r="BF494">
            <v>6</v>
          </cell>
          <cell r="BG494">
            <v>0.1100000000000001</v>
          </cell>
          <cell r="BH494">
            <v>9.90990990990991E-2</v>
          </cell>
        </row>
        <row r="495">
          <cell r="B495" t="str">
            <v>33424</v>
          </cell>
          <cell r="C495" t="str">
            <v>5011007003227</v>
          </cell>
          <cell r="D495" t="str">
            <v>WHISKY 1Lts IRISH JAMESON</v>
          </cell>
          <cell r="E495">
            <v>12</v>
          </cell>
          <cell r="F495" t="str">
            <v>BEBIDAS</v>
          </cell>
          <cell r="G495" t="str">
            <v>BEBIDAS</v>
          </cell>
          <cell r="H495" t="str">
            <v>BEBIDAS C/ ALCOHOL</v>
          </cell>
          <cell r="I495" t="str">
            <v>WHISKYS</v>
          </cell>
          <cell r="J495" t="str">
            <v>TRADICIONALES</v>
          </cell>
          <cell r="K495" t="str">
            <v>JAMESON</v>
          </cell>
          <cell r="L495">
            <v>27</v>
          </cell>
          <cell r="M495" t="str">
            <v>A.J. S.A. CALIDAD ANTE TODO (27)</v>
          </cell>
          <cell r="N495">
            <v>1</v>
          </cell>
          <cell r="O495">
            <v>1</v>
          </cell>
          <cell r="P495">
            <v>2</v>
          </cell>
          <cell r="Q495">
            <v>0</v>
          </cell>
          <cell r="R495">
            <v>1</v>
          </cell>
          <cell r="S495">
            <v>2</v>
          </cell>
          <cell r="T495">
            <v>4</v>
          </cell>
          <cell r="U495">
            <v>5</v>
          </cell>
          <cell r="V495">
            <v>0</v>
          </cell>
          <cell r="W495">
            <v>1</v>
          </cell>
          <cell r="X495">
            <v>0</v>
          </cell>
          <cell r="Y495">
            <v>0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1</v>
          </cell>
          <cell r="AF495">
            <v>3</v>
          </cell>
          <cell r="AG495">
            <v>2</v>
          </cell>
          <cell r="AH495">
            <v>0</v>
          </cell>
          <cell r="AI495">
            <v>0</v>
          </cell>
          <cell r="AJ495">
            <v>5</v>
          </cell>
          <cell r="AK495">
            <v>1</v>
          </cell>
          <cell r="AL495">
            <v>3</v>
          </cell>
          <cell r="AM495">
            <v>3</v>
          </cell>
          <cell r="AN495">
            <v>1</v>
          </cell>
          <cell r="AO495">
            <v>4</v>
          </cell>
          <cell r="AP495" t="str">
            <v>SV</v>
          </cell>
          <cell r="AQ495">
            <v>6</v>
          </cell>
          <cell r="AR495" t="str">
            <v>SV</v>
          </cell>
          <cell r="AS495" t="str">
            <v>SV</v>
          </cell>
          <cell r="AT495">
            <v>15</v>
          </cell>
          <cell r="AU495" t="str">
            <v>SV</v>
          </cell>
          <cell r="AV495">
            <v>125400</v>
          </cell>
          <cell r="AW495">
            <v>101150.88247</v>
          </cell>
          <cell r="AX495">
            <v>142900</v>
          </cell>
          <cell r="AY495">
            <v>0.13955342902711321</v>
          </cell>
          <cell r="AZ495">
            <v>0.1224632610216935</v>
          </cell>
          <cell r="BA495">
            <v>139900</v>
          </cell>
          <cell r="BB495">
            <v>3</v>
          </cell>
          <cell r="BC495">
            <v>0.11562998405103664</v>
          </cell>
          <cell r="BD495">
            <v>0.10364546104360257</v>
          </cell>
          <cell r="BE495">
            <v>137900</v>
          </cell>
          <cell r="BF495">
            <v>6</v>
          </cell>
          <cell r="BG495">
            <v>9.9681020733652259E-2</v>
          </cell>
          <cell r="BH495">
            <v>9.0645395213923133E-2</v>
          </cell>
        </row>
        <row r="496">
          <cell r="B496" t="str">
            <v>38814</v>
          </cell>
          <cell r="C496" t="str">
            <v>7896022690106</v>
          </cell>
          <cell r="D496" t="str">
            <v>WHISKY BLACK STREET 1Lts THOQUINO</v>
          </cell>
          <cell r="E496">
            <v>6</v>
          </cell>
          <cell r="F496" t="str">
            <v>BEBIDAS</v>
          </cell>
          <cell r="G496" t="str">
            <v>BEBIDAS</v>
          </cell>
          <cell r="H496" t="str">
            <v>BEBIDAS C/ ALCOHOL</v>
          </cell>
          <cell r="I496" t="str">
            <v>WHISKYS</v>
          </cell>
          <cell r="J496" t="str">
            <v>TRADICIONALES</v>
          </cell>
          <cell r="K496" t="str">
            <v>THOQUINO</v>
          </cell>
          <cell r="L496">
            <v>114</v>
          </cell>
          <cell r="M496" t="str">
            <v>APOLO IMPORT S.A. 2 - TRENTINO (114)</v>
          </cell>
          <cell r="N496">
            <v>2</v>
          </cell>
          <cell r="O496">
            <v>1</v>
          </cell>
          <cell r="P496">
            <v>0</v>
          </cell>
          <cell r="Q496">
            <v>0</v>
          </cell>
          <cell r="R496">
            <v>0</v>
          </cell>
          <cell r="S496">
            <v>3</v>
          </cell>
          <cell r="T496">
            <v>1</v>
          </cell>
          <cell r="U496">
            <v>1</v>
          </cell>
          <cell r="V496">
            <v>0</v>
          </cell>
          <cell r="W496">
            <v>0</v>
          </cell>
          <cell r="X496">
            <v>2</v>
          </cell>
          <cell r="Y496">
            <v>3</v>
          </cell>
          <cell r="Z496">
            <v>0</v>
          </cell>
          <cell r="AA496">
            <v>0</v>
          </cell>
          <cell r="AB496">
            <v>2</v>
          </cell>
          <cell r="AC496">
            <v>2</v>
          </cell>
          <cell r="AD496">
            <v>1</v>
          </cell>
          <cell r="AE496">
            <v>1</v>
          </cell>
          <cell r="AF496">
            <v>0</v>
          </cell>
          <cell r="AG496">
            <v>3</v>
          </cell>
          <cell r="AH496">
            <v>0</v>
          </cell>
          <cell r="AI496">
            <v>0</v>
          </cell>
          <cell r="AJ496">
            <v>11</v>
          </cell>
          <cell r="AK496">
            <v>10</v>
          </cell>
          <cell r="AL496">
            <v>9</v>
          </cell>
          <cell r="AM496">
            <v>8</v>
          </cell>
          <cell r="AN496">
            <v>7</v>
          </cell>
          <cell r="AO496">
            <v>24</v>
          </cell>
          <cell r="AP496" t="str">
            <v>SV</v>
          </cell>
          <cell r="AQ496">
            <v>300</v>
          </cell>
          <cell r="AR496">
            <v>90</v>
          </cell>
          <cell r="AS496">
            <v>120</v>
          </cell>
          <cell r="AT496">
            <v>70</v>
          </cell>
          <cell r="AU496" t="str">
            <v>SV</v>
          </cell>
          <cell r="AV496">
            <v>28600</v>
          </cell>
          <cell r="AW496">
            <v>28080.291799999999</v>
          </cell>
          <cell r="AX496">
            <v>32900</v>
          </cell>
          <cell r="AY496">
            <v>0.15034965034965042</v>
          </cell>
          <cell r="AZ496">
            <v>0.13069908814589665</v>
          </cell>
          <cell r="BA496">
            <v>31900</v>
          </cell>
          <cell r="BB496">
            <v>3</v>
          </cell>
          <cell r="BC496">
            <v>0.11538461538461542</v>
          </cell>
          <cell r="BD496">
            <v>0.10344827586206896</v>
          </cell>
          <cell r="BE496">
            <v>0</v>
          </cell>
          <cell r="BF496">
            <v>0</v>
          </cell>
          <cell r="BG496">
            <v>-1</v>
          </cell>
          <cell r="BH496">
            <v>0</v>
          </cell>
        </row>
        <row r="497">
          <cell r="B497" t="str">
            <v>38815</v>
          </cell>
          <cell r="C497" t="str">
            <v>7896022690151</v>
          </cell>
          <cell r="D497" t="str">
            <v>WHISKY BLACK STREET HONEY 1Lts THOQUINO</v>
          </cell>
          <cell r="E497">
            <v>6</v>
          </cell>
          <cell r="F497" t="str">
            <v>BEBIDAS</v>
          </cell>
          <cell r="G497" t="str">
            <v>BEBIDAS</v>
          </cell>
          <cell r="H497" t="str">
            <v>BEBIDAS C/ ALCOHOL</v>
          </cell>
          <cell r="I497" t="str">
            <v>WHISKYS</v>
          </cell>
          <cell r="J497" t="str">
            <v>TRADICIONALES</v>
          </cell>
          <cell r="K497" t="str">
            <v>THOQUINO</v>
          </cell>
          <cell r="L497">
            <v>114</v>
          </cell>
          <cell r="M497" t="str">
            <v>APOLO IMPORT S.A. 2 - TRENTINO (114)</v>
          </cell>
          <cell r="N497">
            <v>2</v>
          </cell>
          <cell r="O497">
            <v>1</v>
          </cell>
          <cell r="P497">
            <v>2</v>
          </cell>
          <cell r="Q497">
            <v>1</v>
          </cell>
          <cell r="R497">
            <v>1</v>
          </cell>
          <cell r="S497">
            <v>2</v>
          </cell>
          <cell r="T497">
            <v>0</v>
          </cell>
          <cell r="U497">
            <v>2</v>
          </cell>
          <cell r="V497">
            <v>0</v>
          </cell>
          <cell r="W497">
            <v>0</v>
          </cell>
          <cell r="X497">
            <v>0</v>
          </cell>
          <cell r="Y497">
            <v>0</v>
          </cell>
          <cell r="Z497">
            <v>1</v>
          </cell>
          <cell r="AA497">
            <v>2</v>
          </cell>
          <cell r="AB497">
            <v>4</v>
          </cell>
          <cell r="AC497">
            <v>3</v>
          </cell>
          <cell r="AD497">
            <v>1</v>
          </cell>
          <cell r="AE497">
            <v>4</v>
          </cell>
          <cell r="AF497">
            <v>7</v>
          </cell>
          <cell r="AG497">
            <v>5</v>
          </cell>
          <cell r="AH497">
            <v>0</v>
          </cell>
          <cell r="AI497">
            <v>1</v>
          </cell>
          <cell r="AJ497">
            <v>8</v>
          </cell>
          <cell r="AK497">
            <v>5</v>
          </cell>
          <cell r="AL497">
            <v>16</v>
          </cell>
          <cell r="AM497">
            <v>8</v>
          </cell>
          <cell r="AN497">
            <v>6</v>
          </cell>
          <cell r="AO497">
            <v>23</v>
          </cell>
          <cell r="AP497">
            <v>240</v>
          </cell>
          <cell r="AQ497">
            <v>75</v>
          </cell>
          <cell r="AR497" t="str">
            <v>SV</v>
          </cell>
          <cell r="AS497">
            <v>80</v>
          </cell>
          <cell r="AT497">
            <v>36</v>
          </cell>
          <cell r="AU497">
            <v>690</v>
          </cell>
          <cell r="AV497">
            <v>28600</v>
          </cell>
          <cell r="AW497">
            <v>28399.709800000001</v>
          </cell>
          <cell r="AX497">
            <v>32900</v>
          </cell>
          <cell r="AY497">
            <v>0.15034965034965042</v>
          </cell>
          <cell r="AZ497">
            <v>0.13069908814589665</v>
          </cell>
          <cell r="BA497">
            <v>31900</v>
          </cell>
          <cell r="BB497">
            <v>3</v>
          </cell>
          <cell r="BC497">
            <v>0.11538461538461542</v>
          </cell>
          <cell r="BD497">
            <v>0.10344827586206896</v>
          </cell>
          <cell r="BE497">
            <v>0</v>
          </cell>
          <cell r="BF497">
            <v>0</v>
          </cell>
          <cell r="BG497">
            <v>-1</v>
          </cell>
          <cell r="BH497">
            <v>0</v>
          </cell>
        </row>
        <row r="498">
          <cell r="B498" t="str">
            <v>39500</v>
          </cell>
          <cell r="C498" t="str">
            <v>8902147010947</v>
          </cell>
          <cell r="D498" t="str">
            <v>WHISKY 180ml 8PM</v>
          </cell>
          <cell r="E498">
            <v>48</v>
          </cell>
          <cell r="F498" t="str">
            <v>BEBIDAS</v>
          </cell>
          <cell r="G498" t="str">
            <v>BEBIDAS</v>
          </cell>
          <cell r="H498" t="str">
            <v>BEBIDAS C/ ALCOHOL</v>
          </cell>
          <cell r="I498" t="str">
            <v>WHISKYS</v>
          </cell>
          <cell r="J498" t="str">
            <v>TRADICIONALES</v>
          </cell>
          <cell r="K498" t="str">
            <v>8 PM</v>
          </cell>
          <cell r="L498">
            <v>114</v>
          </cell>
          <cell r="M498" t="str">
            <v>APOLO IMPORT S.A. 2 - TRENTINO (114)</v>
          </cell>
          <cell r="N498">
            <v>5</v>
          </cell>
          <cell r="O498">
            <v>8</v>
          </cell>
          <cell r="P498">
            <v>4</v>
          </cell>
          <cell r="Q498">
            <v>6</v>
          </cell>
          <cell r="R498">
            <v>3</v>
          </cell>
          <cell r="S498">
            <v>7</v>
          </cell>
          <cell r="T498">
            <v>9</v>
          </cell>
          <cell r="U498">
            <v>3</v>
          </cell>
          <cell r="V498">
            <v>7</v>
          </cell>
          <cell r="W498">
            <v>4</v>
          </cell>
          <cell r="X498">
            <v>2</v>
          </cell>
          <cell r="Y498">
            <v>4</v>
          </cell>
          <cell r="Z498">
            <v>1</v>
          </cell>
          <cell r="AA498">
            <v>4</v>
          </cell>
          <cell r="AB498">
            <v>7</v>
          </cell>
          <cell r="AC498">
            <v>1</v>
          </cell>
          <cell r="AD498">
            <v>7</v>
          </cell>
          <cell r="AE498">
            <v>5</v>
          </cell>
          <cell r="AF498">
            <v>1</v>
          </cell>
          <cell r="AG498">
            <v>4</v>
          </cell>
          <cell r="AH498">
            <v>0</v>
          </cell>
          <cell r="AI498">
            <v>0</v>
          </cell>
          <cell r="AJ498">
            <v>21</v>
          </cell>
          <cell r="AK498">
            <v>26</v>
          </cell>
          <cell r="AL498">
            <v>7</v>
          </cell>
          <cell r="AM498">
            <v>22</v>
          </cell>
          <cell r="AN498">
            <v>8</v>
          </cell>
          <cell r="AO498">
            <v>438</v>
          </cell>
          <cell r="AP498">
            <v>105</v>
          </cell>
          <cell r="AQ498">
            <v>260</v>
          </cell>
          <cell r="AR498">
            <v>52.5</v>
          </cell>
          <cell r="AS498">
            <v>660</v>
          </cell>
          <cell r="AT498">
            <v>60</v>
          </cell>
          <cell r="AU498" t="str">
            <v>SV</v>
          </cell>
          <cell r="AV498">
            <v>7725.0000300000002</v>
          </cell>
          <cell r="AW498">
            <v>7724.9998100000003</v>
          </cell>
          <cell r="AX498">
            <v>8900</v>
          </cell>
          <cell r="AY498">
            <v>0.15210355539636167</v>
          </cell>
          <cell r="AZ498">
            <v>0.13202246853932584</v>
          </cell>
          <cell r="BA498">
            <v>8500</v>
          </cell>
          <cell r="BB498">
            <v>6</v>
          </cell>
          <cell r="BC498">
            <v>0.10032362032236786</v>
          </cell>
          <cell r="BD498">
            <v>9.1176467058823513E-2</v>
          </cell>
          <cell r="BE498">
            <v>8250</v>
          </cell>
          <cell r="BF498">
            <v>12</v>
          </cell>
          <cell r="BG498">
            <v>6.7961160901121698E-2</v>
          </cell>
          <cell r="BH498">
            <v>6.3636359999999975E-2</v>
          </cell>
        </row>
        <row r="499">
          <cell r="B499" t="str">
            <v>39496</v>
          </cell>
          <cell r="C499" t="str">
            <v>8902147010916</v>
          </cell>
          <cell r="D499" t="str">
            <v>WHISKY 1Lts 8PM</v>
          </cell>
          <cell r="E499">
            <v>12</v>
          </cell>
          <cell r="F499" t="str">
            <v>BEBIDAS</v>
          </cell>
          <cell r="G499" t="str">
            <v>BEBIDAS</v>
          </cell>
          <cell r="H499" t="str">
            <v>BEBIDAS C/ ALCOHOL</v>
          </cell>
          <cell r="I499" t="str">
            <v>WHISKYS</v>
          </cell>
          <cell r="J499" t="str">
            <v>TRADICIONALES</v>
          </cell>
          <cell r="K499" t="str">
            <v>8 PM</v>
          </cell>
          <cell r="L499">
            <v>114</v>
          </cell>
          <cell r="M499" t="str">
            <v>APOLO IMPORT S.A. 2 - TRENTINO (114)</v>
          </cell>
          <cell r="N499">
            <v>3</v>
          </cell>
          <cell r="O499">
            <v>0</v>
          </cell>
          <cell r="P499">
            <v>2</v>
          </cell>
          <cell r="Q499">
            <v>1</v>
          </cell>
          <cell r="R499">
            <v>2</v>
          </cell>
          <cell r="S499">
            <v>3</v>
          </cell>
          <cell r="T499">
            <v>4</v>
          </cell>
          <cell r="U499">
            <v>8</v>
          </cell>
          <cell r="V499">
            <v>3</v>
          </cell>
          <cell r="W499">
            <v>3</v>
          </cell>
          <cell r="X499">
            <v>4</v>
          </cell>
          <cell r="Y499">
            <v>5</v>
          </cell>
          <cell r="Z499">
            <v>5</v>
          </cell>
          <cell r="AA499">
            <v>4</v>
          </cell>
          <cell r="AB499">
            <v>4</v>
          </cell>
          <cell r="AC499">
            <v>6</v>
          </cell>
          <cell r="AD499">
            <v>0</v>
          </cell>
          <cell r="AE499">
            <v>4</v>
          </cell>
          <cell r="AF499">
            <v>3</v>
          </cell>
          <cell r="AG499">
            <v>7</v>
          </cell>
          <cell r="AH499">
            <v>0</v>
          </cell>
          <cell r="AI499">
            <v>2</v>
          </cell>
          <cell r="AJ499">
            <v>24</v>
          </cell>
          <cell r="AK499">
            <v>16</v>
          </cell>
          <cell r="AL499">
            <v>0</v>
          </cell>
          <cell r="AM499">
            <v>5</v>
          </cell>
          <cell r="AN499">
            <v>1</v>
          </cell>
          <cell r="AO499">
            <v>12</v>
          </cell>
          <cell r="AP499">
            <v>720</v>
          </cell>
          <cell r="AQ499">
            <v>60</v>
          </cell>
          <cell r="AR499" t="str">
            <v>Q</v>
          </cell>
          <cell r="AS499">
            <v>25</v>
          </cell>
          <cell r="AT499">
            <v>4.2857142857142856</v>
          </cell>
          <cell r="AU499">
            <v>180</v>
          </cell>
          <cell r="AV499">
            <v>52090.000050000002</v>
          </cell>
          <cell r="AW499">
            <v>47498.247280000003</v>
          </cell>
          <cell r="AX499">
            <v>59900</v>
          </cell>
          <cell r="AY499">
            <v>0.14993280749670479</v>
          </cell>
          <cell r="AZ499">
            <v>0.13038397245409011</v>
          </cell>
          <cell r="BA499">
            <v>57900</v>
          </cell>
          <cell r="BB499">
            <v>3</v>
          </cell>
          <cell r="BC499">
            <v>0.11153772210449442</v>
          </cell>
          <cell r="BD499">
            <v>0.10034542227979271</v>
          </cell>
          <cell r="BE499">
            <v>55900</v>
          </cell>
          <cell r="BF499">
            <v>6</v>
          </cell>
          <cell r="BG499">
            <v>7.3142636712283826E-2</v>
          </cell>
          <cell r="BH499">
            <v>6.8157423076923032E-2</v>
          </cell>
        </row>
        <row r="500">
          <cell r="B500" t="str">
            <v>39499</v>
          </cell>
          <cell r="C500" t="str">
            <v>8902147010930</v>
          </cell>
          <cell r="D500" t="str">
            <v>WHISKY 375ml 8PM</v>
          </cell>
          <cell r="E500">
            <v>24</v>
          </cell>
          <cell r="F500" t="str">
            <v>BEBIDAS</v>
          </cell>
          <cell r="G500" t="str">
            <v>BEBIDAS</v>
          </cell>
          <cell r="H500" t="str">
            <v>BEBIDAS C/ ALCOHOL</v>
          </cell>
          <cell r="I500" t="str">
            <v>WHISKYS</v>
          </cell>
          <cell r="J500" t="str">
            <v>TRADICIONALES</v>
          </cell>
          <cell r="K500" t="str">
            <v>8 PM</v>
          </cell>
          <cell r="L500">
            <v>114</v>
          </cell>
          <cell r="M500" t="str">
            <v>APOLO IMPORT S.A. 2 - TRENTINO (114)</v>
          </cell>
          <cell r="N500">
            <v>1</v>
          </cell>
          <cell r="O500">
            <v>12</v>
          </cell>
          <cell r="P500">
            <v>3</v>
          </cell>
          <cell r="Q500">
            <v>4</v>
          </cell>
          <cell r="R500">
            <v>1</v>
          </cell>
          <cell r="S500">
            <v>0</v>
          </cell>
          <cell r="T500">
            <v>1</v>
          </cell>
          <cell r="U500">
            <v>4</v>
          </cell>
          <cell r="V500">
            <v>1</v>
          </cell>
          <cell r="W500">
            <v>1</v>
          </cell>
          <cell r="X500">
            <v>0</v>
          </cell>
          <cell r="Y500">
            <v>1</v>
          </cell>
          <cell r="Z500">
            <v>1</v>
          </cell>
          <cell r="AA500">
            <v>2</v>
          </cell>
          <cell r="AB500">
            <v>2</v>
          </cell>
          <cell r="AC500">
            <v>5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1</v>
          </cell>
          <cell r="AJ500">
            <v>7</v>
          </cell>
          <cell r="AK500">
            <v>18</v>
          </cell>
          <cell r="AL500">
            <v>8</v>
          </cell>
          <cell r="AM500">
            <v>4</v>
          </cell>
          <cell r="AN500">
            <v>12</v>
          </cell>
          <cell r="AO500">
            <v>60</v>
          </cell>
          <cell r="AP500">
            <v>52.5</v>
          </cell>
          <cell r="AQ500">
            <v>135</v>
          </cell>
          <cell r="AR500">
            <v>240</v>
          </cell>
          <cell r="AS500">
            <v>24</v>
          </cell>
          <cell r="AT500" t="str">
            <v>SV</v>
          </cell>
          <cell r="AU500">
            <v>1800</v>
          </cell>
          <cell r="AV500">
            <v>19919.99999</v>
          </cell>
          <cell r="AW500">
            <v>19919.999879999999</v>
          </cell>
          <cell r="AX500">
            <v>22900</v>
          </cell>
          <cell r="AY500">
            <v>0.14959839415140475</v>
          </cell>
          <cell r="AZ500">
            <v>0.13013100480349343</v>
          </cell>
          <cell r="BA500">
            <v>21900</v>
          </cell>
          <cell r="BB500">
            <v>3</v>
          </cell>
          <cell r="BC500">
            <v>9.9397590913352207E-2</v>
          </cell>
          <cell r="BD500">
            <v>9.0410959360730583E-2</v>
          </cell>
          <cell r="BE500">
            <v>21500</v>
          </cell>
          <cell r="BF500">
            <v>6</v>
          </cell>
          <cell r="BG500">
            <v>7.9317269618131236E-2</v>
          </cell>
          <cell r="BH500">
            <v>7.3488372558139517E-2</v>
          </cell>
        </row>
        <row r="501">
          <cell r="B501" t="str">
            <v>39497</v>
          </cell>
          <cell r="C501" t="str">
            <v>8902147010923</v>
          </cell>
          <cell r="D501" t="str">
            <v>WHISKY 750ml 8PM</v>
          </cell>
          <cell r="E501">
            <v>12</v>
          </cell>
          <cell r="F501" t="str">
            <v>BEBIDAS</v>
          </cell>
          <cell r="G501" t="str">
            <v>BEBIDAS</v>
          </cell>
          <cell r="H501" t="str">
            <v>BEBIDAS C/ ALCOHOL</v>
          </cell>
          <cell r="I501" t="str">
            <v>WHISKYS</v>
          </cell>
          <cell r="J501" t="str">
            <v>TRADICIONALES</v>
          </cell>
          <cell r="K501" t="str">
            <v>8 PM</v>
          </cell>
          <cell r="L501">
            <v>114</v>
          </cell>
          <cell r="M501" t="str">
            <v>APOLO IMPORT S.A. 2 - TRENTINO (114)</v>
          </cell>
          <cell r="N501">
            <v>1</v>
          </cell>
          <cell r="O501">
            <v>1</v>
          </cell>
          <cell r="P501">
            <v>7</v>
          </cell>
          <cell r="Q501">
            <v>1</v>
          </cell>
          <cell r="R501">
            <v>1</v>
          </cell>
          <cell r="S501">
            <v>3</v>
          </cell>
          <cell r="T501">
            <v>0</v>
          </cell>
          <cell r="U501">
            <v>1</v>
          </cell>
          <cell r="V501">
            <v>0</v>
          </cell>
          <cell r="W501">
            <v>0</v>
          </cell>
          <cell r="X501">
            <v>2</v>
          </cell>
          <cell r="Y501">
            <v>2</v>
          </cell>
          <cell r="Z501">
            <v>2</v>
          </cell>
          <cell r="AA501">
            <v>2</v>
          </cell>
          <cell r="AB501">
            <v>3</v>
          </cell>
          <cell r="AC501">
            <v>2</v>
          </cell>
          <cell r="AD501">
            <v>1</v>
          </cell>
          <cell r="AE501">
            <v>1</v>
          </cell>
          <cell r="AF501">
            <v>4</v>
          </cell>
          <cell r="AG501">
            <v>6</v>
          </cell>
          <cell r="AH501">
            <v>0</v>
          </cell>
          <cell r="AI501">
            <v>4</v>
          </cell>
          <cell r="AJ501">
            <v>8</v>
          </cell>
          <cell r="AK501">
            <v>11</v>
          </cell>
          <cell r="AL501">
            <v>8</v>
          </cell>
          <cell r="AM501">
            <v>3</v>
          </cell>
          <cell r="AN501">
            <v>7</v>
          </cell>
          <cell r="AO501">
            <v>16</v>
          </cell>
          <cell r="AP501">
            <v>240</v>
          </cell>
          <cell r="AQ501">
            <v>330</v>
          </cell>
          <cell r="AR501">
            <v>120</v>
          </cell>
          <cell r="AS501">
            <v>45</v>
          </cell>
          <cell r="AT501">
            <v>35</v>
          </cell>
          <cell r="AU501">
            <v>120</v>
          </cell>
          <cell r="AV501">
            <v>37304.999995999999</v>
          </cell>
          <cell r="AW501">
            <v>34699.999949999998</v>
          </cell>
          <cell r="AX501">
            <v>43900</v>
          </cell>
          <cell r="AY501">
            <v>0.17678595375169937</v>
          </cell>
          <cell r="AZ501">
            <v>0.15022779052391802</v>
          </cell>
          <cell r="BA501">
            <v>41900</v>
          </cell>
          <cell r="BB501">
            <v>3</v>
          </cell>
          <cell r="BC501">
            <v>0.1231738374076583</v>
          </cell>
          <cell r="BD501">
            <v>0.1096658712171838</v>
          </cell>
          <cell r="BE501">
            <v>39900</v>
          </cell>
          <cell r="BF501">
            <v>6</v>
          </cell>
          <cell r="BG501">
            <v>6.9561721063617465E-2</v>
          </cell>
          <cell r="BH501">
            <v>6.5037594085213063E-2</v>
          </cell>
        </row>
        <row r="502">
          <cell r="B502" t="str">
            <v>39498</v>
          </cell>
          <cell r="C502" t="str">
            <v>8902147010954</v>
          </cell>
          <cell r="D502" t="str">
            <v>WHISKY 90ml 8PM</v>
          </cell>
          <cell r="E502">
            <v>96</v>
          </cell>
          <cell r="F502" t="str">
            <v>BEBIDAS</v>
          </cell>
          <cell r="G502" t="str">
            <v>BEBIDAS</v>
          </cell>
          <cell r="H502" t="str">
            <v>BEBIDAS C/ ALCOHOL</v>
          </cell>
          <cell r="I502" t="str">
            <v>WHISKYS</v>
          </cell>
          <cell r="J502" t="str">
            <v>TRADICIONALES</v>
          </cell>
          <cell r="K502" t="str">
            <v>8 PM</v>
          </cell>
          <cell r="L502">
            <v>114</v>
          </cell>
          <cell r="M502" t="str">
            <v>APOLO IMPORT S.A. 2 - TRENTINO (114)</v>
          </cell>
          <cell r="N502">
            <v>17</v>
          </cell>
          <cell r="O502">
            <v>30</v>
          </cell>
          <cell r="P502">
            <v>19</v>
          </cell>
          <cell r="Q502">
            <v>58</v>
          </cell>
          <cell r="R502">
            <v>2</v>
          </cell>
          <cell r="S502">
            <v>28</v>
          </cell>
          <cell r="T502">
            <v>20</v>
          </cell>
          <cell r="U502">
            <v>22</v>
          </cell>
          <cell r="V502">
            <v>15</v>
          </cell>
          <cell r="W502">
            <v>45</v>
          </cell>
          <cell r="X502">
            <v>16</v>
          </cell>
          <cell r="Y502">
            <v>9</v>
          </cell>
          <cell r="Z502">
            <v>30</v>
          </cell>
          <cell r="AA502">
            <v>35</v>
          </cell>
          <cell r="AB502">
            <v>18</v>
          </cell>
          <cell r="AC502">
            <v>22</v>
          </cell>
          <cell r="AD502">
            <v>23</v>
          </cell>
          <cell r="AE502">
            <v>57</v>
          </cell>
          <cell r="AF502">
            <v>40</v>
          </cell>
          <cell r="AG502">
            <v>68</v>
          </cell>
          <cell r="AH502">
            <v>3</v>
          </cell>
          <cell r="AI502">
            <v>5</v>
          </cell>
          <cell r="AJ502">
            <v>69</v>
          </cell>
          <cell r="AK502">
            <v>125</v>
          </cell>
          <cell r="AL502">
            <v>0</v>
          </cell>
          <cell r="AM502">
            <v>42</v>
          </cell>
          <cell r="AN502">
            <v>61</v>
          </cell>
          <cell r="AO502">
            <v>43</v>
          </cell>
          <cell r="AP502">
            <v>35.689655172413794</v>
          </cell>
          <cell r="AQ502">
            <v>170.45454545454544</v>
          </cell>
          <cell r="AR502" t="str">
            <v>Q</v>
          </cell>
          <cell r="AS502">
            <v>57.272727272727273</v>
          </cell>
          <cell r="AT502">
            <v>26.911764705882355</v>
          </cell>
          <cell r="AU502">
            <v>258</v>
          </cell>
          <cell r="AV502">
            <v>3920.0000399999999</v>
          </cell>
          <cell r="AW502">
            <v>3919.9999299999999</v>
          </cell>
          <cell r="AX502">
            <v>4500</v>
          </cell>
          <cell r="AY502">
            <v>0.14795917195960029</v>
          </cell>
          <cell r="AZ502">
            <v>0.12888888000000001</v>
          </cell>
          <cell r="BA502">
            <v>4350</v>
          </cell>
          <cell r="BB502">
            <v>6</v>
          </cell>
          <cell r="BC502">
            <v>0.10969386622761368</v>
          </cell>
          <cell r="BD502">
            <v>9.8850565517241404E-2</v>
          </cell>
          <cell r="BE502">
            <v>4250</v>
          </cell>
          <cell r="BF502">
            <v>12</v>
          </cell>
          <cell r="BG502">
            <v>8.4183662406289272E-2</v>
          </cell>
          <cell r="BH502">
            <v>7.7647049411764729E-2</v>
          </cell>
        </row>
        <row r="503">
          <cell r="B503" t="str">
            <v>39489</v>
          </cell>
          <cell r="C503" t="str">
            <v>8902147011548</v>
          </cell>
          <cell r="D503" t="str">
            <v>WHISKY 180ml CROWN</v>
          </cell>
          <cell r="E503">
            <v>48</v>
          </cell>
          <cell r="F503" t="str">
            <v>BEBIDAS</v>
          </cell>
          <cell r="G503" t="str">
            <v>BEBIDAS</v>
          </cell>
          <cell r="H503" t="str">
            <v>BEBIDAS C/ ALCOHOL</v>
          </cell>
          <cell r="I503" t="str">
            <v>WHISKYS</v>
          </cell>
          <cell r="J503" t="str">
            <v>TRADICIONALES</v>
          </cell>
          <cell r="K503" t="str">
            <v>CROWN</v>
          </cell>
          <cell r="L503">
            <v>114</v>
          </cell>
          <cell r="M503" t="str">
            <v>APOLO IMPORT S.A. 2 - TRENTINO (114)</v>
          </cell>
          <cell r="N503">
            <v>2</v>
          </cell>
          <cell r="O503">
            <v>8</v>
          </cell>
          <cell r="P503">
            <v>4</v>
          </cell>
          <cell r="Q503">
            <v>4</v>
          </cell>
          <cell r="R503">
            <v>2</v>
          </cell>
          <cell r="S503">
            <v>9</v>
          </cell>
          <cell r="T503">
            <v>22</v>
          </cell>
          <cell r="U503">
            <v>7</v>
          </cell>
          <cell r="V503">
            <v>0</v>
          </cell>
          <cell r="W503">
            <v>1</v>
          </cell>
          <cell r="X503">
            <v>1</v>
          </cell>
          <cell r="Y503">
            <v>1</v>
          </cell>
          <cell r="Z503">
            <v>2</v>
          </cell>
          <cell r="AA503">
            <v>1</v>
          </cell>
          <cell r="AB503">
            <v>2</v>
          </cell>
          <cell r="AC503">
            <v>3</v>
          </cell>
          <cell r="AD503">
            <v>5</v>
          </cell>
          <cell r="AE503">
            <v>9</v>
          </cell>
          <cell r="AF503">
            <v>10</v>
          </cell>
          <cell r="AG503">
            <v>8</v>
          </cell>
          <cell r="AH503">
            <v>1</v>
          </cell>
          <cell r="AI503">
            <v>4</v>
          </cell>
          <cell r="AJ503">
            <v>33</v>
          </cell>
          <cell r="AK503">
            <v>60</v>
          </cell>
          <cell r="AL503">
            <v>21</v>
          </cell>
          <cell r="AM503">
            <v>18</v>
          </cell>
          <cell r="AN503">
            <v>18</v>
          </cell>
          <cell r="AO503">
            <v>52</v>
          </cell>
          <cell r="AP503">
            <v>247.5</v>
          </cell>
          <cell r="AQ503">
            <v>257.14285714285711</v>
          </cell>
          <cell r="AR503">
            <v>630</v>
          </cell>
          <cell r="AS503">
            <v>180</v>
          </cell>
          <cell r="AT503">
            <v>67.5</v>
          </cell>
          <cell r="AU503">
            <v>390</v>
          </cell>
          <cell r="AV503">
            <v>6280</v>
          </cell>
          <cell r="AW503">
            <v>6144.9296700000004</v>
          </cell>
          <cell r="AX503">
            <v>7250</v>
          </cell>
          <cell r="AY503">
            <v>0.15445859872611467</v>
          </cell>
          <cell r="AZ503">
            <v>0.13379310344827586</v>
          </cell>
          <cell r="BA503">
            <v>6900</v>
          </cell>
          <cell r="BB503">
            <v>6</v>
          </cell>
          <cell r="BC503">
            <v>9.8726114649681618E-2</v>
          </cell>
          <cell r="BD503">
            <v>8.9855072463768115E-2</v>
          </cell>
          <cell r="BE503">
            <v>6750</v>
          </cell>
          <cell r="BF503">
            <v>12</v>
          </cell>
          <cell r="BG503">
            <v>7.4840764331210119E-2</v>
          </cell>
          <cell r="BH503">
            <v>6.9629629629629625E-2</v>
          </cell>
        </row>
        <row r="504">
          <cell r="B504" t="str">
            <v>39487</v>
          </cell>
          <cell r="C504" t="str">
            <v>8902147011531</v>
          </cell>
          <cell r="D504" t="str">
            <v>WHISKY 375ml CROWN</v>
          </cell>
          <cell r="E504">
            <v>24</v>
          </cell>
          <cell r="F504" t="str">
            <v>BEBIDAS</v>
          </cell>
          <cell r="G504" t="str">
            <v>BEBIDAS</v>
          </cell>
          <cell r="H504" t="str">
            <v>BEBIDAS C/ ALCOHOL</v>
          </cell>
          <cell r="I504" t="str">
            <v>WHISKYS</v>
          </cell>
          <cell r="J504" t="str">
            <v>TRADICIONALES</v>
          </cell>
          <cell r="K504" t="str">
            <v>CROWN</v>
          </cell>
          <cell r="L504">
            <v>114</v>
          </cell>
          <cell r="M504" t="str">
            <v>APOLO IMPORT S.A. 2 - TRENTINO (114)</v>
          </cell>
          <cell r="N504">
            <v>0</v>
          </cell>
          <cell r="O504">
            <v>9</v>
          </cell>
          <cell r="P504">
            <v>4</v>
          </cell>
          <cell r="Q504">
            <v>2</v>
          </cell>
          <cell r="R504">
            <v>1</v>
          </cell>
          <cell r="S504">
            <v>3</v>
          </cell>
          <cell r="T504">
            <v>5</v>
          </cell>
          <cell r="U504">
            <v>6</v>
          </cell>
          <cell r="V504">
            <v>1</v>
          </cell>
          <cell r="W504">
            <v>2</v>
          </cell>
          <cell r="X504">
            <v>0</v>
          </cell>
          <cell r="Y504">
            <v>0</v>
          </cell>
          <cell r="Z504">
            <v>0</v>
          </cell>
          <cell r="AA504">
            <v>1</v>
          </cell>
          <cell r="AB504">
            <v>4</v>
          </cell>
          <cell r="AC504">
            <v>4</v>
          </cell>
          <cell r="AD504">
            <v>0</v>
          </cell>
          <cell r="AE504">
            <v>3</v>
          </cell>
          <cell r="AF504">
            <v>4</v>
          </cell>
          <cell r="AG504">
            <v>8</v>
          </cell>
          <cell r="AH504">
            <v>0</v>
          </cell>
          <cell r="AI504">
            <v>0</v>
          </cell>
          <cell r="AJ504">
            <v>11</v>
          </cell>
          <cell r="AK504">
            <v>13</v>
          </cell>
          <cell r="AL504">
            <v>9</v>
          </cell>
          <cell r="AM504">
            <v>6</v>
          </cell>
          <cell r="AN504">
            <v>19</v>
          </cell>
          <cell r="AO504">
            <v>54</v>
          </cell>
          <cell r="AP504">
            <v>165</v>
          </cell>
          <cell r="AQ504">
            <v>65</v>
          </cell>
          <cell r="AR504" t="str">
            <v>SV</v>
          </cell>
          <cell r="AS504">
            <v>45</v>
          </cell>
          <cell r="AT504">
            <v>71.25</v>
          </cell>
          <cell r="AU504" t="str">
            <v>SV</v>
          </cell>
          <cell r="AV504">
            <v>13824.999980000001</v>
          </cell>
          <cell r="AW504">
            <v>13695.13607</v>
          </cell>
          <cell r="AX504">
            <v>15900</v>
          </cell>
          <cell r="AY504">
            <v>0.15009041757698438</v>
          </cell>
          <cell r="AZ504">
            <v>0.13050314591194964</v>
          </cell>
          <cell r="BA504">
            <v>15500</v>
          </cell>
          <cell r="BB504">
            <v>3</v>
          </cell>
          <cell r="BC504">
            <v>0.12115732531089662</v>
          </cell>
          <cell r="BD504">
            <v>0.1080645174193548</v>
          </cell>
          <cell r="BE504">
            <v>14900</v>
          </cell>
          <cell r="BF504">
            <v>6</v>
          </cell>
          <cell r="BG504">
            <v>7.77576869117651E-2</v>
          </cell>
          <cell r="BH504">
            <v>7.2147652348993258E-2</v>
          </cell>
        </row>
        <row r="505">
          <cell r="B505" t="str">
            <v>39488</v>
          </cell>
          <cell r="C505" t="str">
            <v>8902147011524</v>
          </cell>
          <cell r="D505" t="str">
            <v>WHISKY 750ml CROWN</v>
          </cell>
          <cell r="E505">
            <v>12</v>
          </cell>
          <cell r="F505" t="str">
            <v>BEBIDAS</v>
          </cell>
          <cell r="G505" t="str">
            <v>BEBIDAS</v>
          </cell>
          <cell r="H505" t="str">
            <v>BEBIDAS C/ ALCOHOL</v>
          </cell>
          <cell r="I505" t="str">
            <v>WHISKYS</v>
          </cell>
          <cell r="J505" t="str">
            <v>TRADICIONALES</v>
          </cell>
          <cell r="K505" t="str">
            <v>CROWN</v>
          </cell>
          <cell r="L505">
            <v>114</v>
          </cell>
          <cell r="M505" t="str">
            <v>APOLO IMPORT S.A. 2 - TRENTINO (114)</v>
          </cell>
          <cell r="N505">
            <v>0</v>
          </cell>
          <cell r="O505">
            <v>1</v>
          </cell>
          <cell r="P505">
            <v>2</v>
          </cell>
          <cell r="Q505">
            <v>2</v>
          </cell>
          <cell r="R505">
            <v>2</v>
          </cell>
          <cell r="S505">
            <v>2</v>
          </cell>
          <cell r="T505">
            <v>4</v>
          </cell>
          <cell r="U505">
            <v>4</v>
          </cell>
          <cell r="V505">
            <v>0</v>
          </cell>
          <cell r="W505">
            <v>0</v>
          </cell>
          <cell r="X505">
            <v>1</v>
          </cell>
          <cell r="Y505">
            <v>2</v>
          </cell>
          <cell r="Z505">
            <v>1</v>
          </cell>
          <cell r="AA505">
            <v>2</v>
          </cell>
          <cell r="AB505">
            <v>3</v>
          </cell>
          <cell r="AC505">
            <v>2</v>
          </cell>
          <cell r="AD505">
            <v>2</v>
          </cell>
          <cell r="AE505">
            <v>2</v>
          </cell>
          <cell r="AF505">
            <v>2</v>
          </cell>
          <cell r="AG505">
            <v>4</v>
          </cell>
          <cell r="AH505">
            <v>0</v>
          </cell>
          <cell r="AI505">
            <v>0</v>
          </cell>
          <cell r="AJ505">
            <v>32</v>
          </cell>
          <cell r="AK505">
            <v>27</v>
          </cell>
          <cell r="AL505">
            <v>9</v>
          </cell>
          <cell r="AM505">
            <v>10</v>
          </cell>
          <cell r="AN505">
            <v>9</v>
          </cell>
          <cell r="AO505">
            <v>30</v>
          </cell>
          <cell r="AP505">
            <v>480</v>
          </cell>
          <cell r="AQ505">
            <v>202.5</v>
          </cell>
          <cell r="AR505">
            <v>135</v>
          </cell>
          <cell r="AS505">
            <v>150</v>
          </cell>
          <cell r="AT505">
            <v>67.5</v>
          </cell>
          <cell r="AU505" t="str">
            <v>SV</v>
          </cell>
          <cell r="AV505">
            <v>25999.999960000001</v>
          </cell>
          <cell r="AW505">
            <v>24536.863450000001</v>
          </cell>
          <cell r="AX505">
            <v>29900</v>
          </cell>
          <cell r="AY505">
            <v>0.15000000176923067</v>
          </cell>
          <cell r="AZ505">
            <v>0.13043478394648825</v>
          </cell>
          <cell r="BA505">
            <v>28900</v>
          </cell>
          <cell r="BB505">
            <v>3</v>
          </cell>
          <cell r="BC505">
            <v>0.11153846324852057</v>
          </cell>
          <cell r="BD505">
            <v>0.10034602214532869</v>
          </cell>
          <cell r="BE505">
            <v>27900</v>
          </cell>
          <cell r="BF505">
            <v>6</v>
          </cell>
          <cell r="BG505">
            <v>7.3076924727810688E-2</v>
          </cell>
          <cell r="BH505">
            <v>6.8100359856630793E-2</v>
          </cell>
        </row>
        <row r="506">
          <cell r="B506" t="str">
            <v>39486</v>
          </cell>
          <cell r="C506" t="str">
            <v>8902147011555</v>
          </cell>
          <cell r="D506" t="str">
            <v>WHISKY 90ml CROWN</v>
          </cell>
          <cell r="E506">
            <v>96</v>
          </cell>
          <cell r="F506" t="str">
            <v>BEBIDAS</v>
          </cell>
          <cell r="G506" t="str">
            <v>BEBIDAS</v>
          </cell>
          <cell r="H506" t="str">
            <v>BEBIDAS C/ ALCOHOL</v>
          </cell>
          <cell r="I506" t="str">
            <v>WHISKYS</v>
          </cell>
          <cell r="J506" t="str">
            <v>TRADICIONALES</v>
          </cell>
          <cell r="K506" t="str">
            <v>CROWN</v>
          </cell>
          <cell r="L506">
            <v>114</v>
          </cell>
          <cell r="M506" t="str">
            <v>APOLO IMPORT S.A. 2 - TRENTINO (114)</v>
          </cell>
          <cell r="N506">
            <v>11</v>
          </cell>
          <cell r="O506">
            <v>67</v>
          </cell>
          <cell r="P506">
            <v>21</v>
          </cell>
          <cell r="Q506">
            <v>30</v>
          </cell>
          <cell r="R506">
            <v>1</v>
          </cell>
          <cell r="S506">
            <v>28</v>
          </cell>
          <cell r="T506">
            <v>24</v>
          </cell>
          <cell r="U506">
            <v>30</v>
          </cell>
          <cell r="V506">
            <v>12</v>
          </cell>
          <cell r="W506">
            <v>68</v>
          </cell>
          <cell r="X506">
            <v>11</v>
          </cell>
          <cell r="Y506">
            <v>13</v>
          </cell>
          <cell r="Z506">
            <v>5</v>
          </cell>
          <cell r="AA506">
            <v>1</v>
          </cell>
          <cell r="AB506">
            <v>8</v>
          </cell>
          <cell r="AC506">
            <v>7</v>
          </cell>
          <cell r="AD506">
            <v>8</v>
          </cell>
          <cell r="AE506">
            <v>16</v>
          </cell>
          <cell r="AF506">
            <v>64</v>
          </cell>
          <cell r="AG506">
            <v>40</v>
          </cell>
          <cell r="AH506">
            <v>4</v>
          </cell>
          <cell r="AI506">
            <v>11</v>
          </cell>
          <cell r="AJ506">
            <v>68</v>
          </cell>
          <cell r="AK506">
            <v>107</v>
          </cell>
          <cell r="AL506">
            <v>0</v>
          </cell>
          <cell r="AM506">
            <v>21</v>
          </cell>
          <cell r="AN506">
            <v>113</v>
          </cell>
          <cell r="AO506">
            <v>42</v>
          </cell>
          <cell r="AP506">
            <v>68</v>
          </cell>
          <cell r="AQ506">
            <v>107</v>
          </cell>
          <cell r="AR506" t="str">
            <v>Q</v>
          </cell>
          <cell r="AS506">
            <v>90</v>
          </cell>
          <cell r="AT506">
            <v>84.75</v>
          </cell>
          <cell r="AU506">
            <v>114.54545454545455</v>
          </cell>
          <cell r="AV506">
            <v>3080</v>
          </cell>
          <cell r="AW506">
            <v>3080</v>
          </cell>
          <cell r="AX506">
            <v>3550</v>
          </cell>
          <cell r="AY506">
            <v>0.15259740259740262</v>
          </cell>
          <cell r="AZ506">
            <v>0.13239436619718309</v>
          </cell>
          <cell r="BA506">
            <v>3450</v>
          </cell>
          <cell r="BB506">
            <v>6</v>
          </cell>
          <cell r="BC506">
            <v>0.12012987012987009</v>
          </cell>
          <cell r="BD506">
            <v>0.1072463768115942</v>
          </cell>
          <cell r="BE506">
            <v>3350</v>
          </cell>
          <cell r="BF506">
            <v>12</v>
          </cell>
          <cell r="BG506">
            <v>8.7662337662337553E-2</v>
          </cell>
          <cell r="BH506">
            <v>8.0597014925373134E-2</v>
          </cell>
        </row>
        <row r="507">
          <cell r="B507" t="str">
            <v>39491</v>
          </cell>
          <cell r="C507" t="str">
            <v>8902146010313</v>
          </cell>
          <cell r="D507" t="str">
            <v>WHISKY 1Lts WHYTEHALL</v>
          </cell>
          <cell r="E507">
            <v>12</v>
          </cell>
          <cell r="F507" t="str">
            <v>BEBIDAS</v>
          </cell>
          <cell r="G507" t="str">
            <v>BEBIDAS</v>
          </cell>
          <cell r="H507" t="str">
            <v>BEBIDAS C/ ALCOHOL</v>
          </cell>
          <cell r="I507" t="str">
            <v>WHISKYS</v>
          </cell>
          <cell r="J507" t="str">
            <v>TRADICIONALES</v>
          </cell>
          <cell r="K507" t="str">
            <v>WHYTEHALL</v>
          </cell>
          <cell r="L507">
            <v>114</v>
          </cell>
          <cell r="M507" t="str">
            <v>APOLO IMPORT S.A. 2 - TRENTINO (114)</v>
          </cell>
          <cell r="N507">
            <v>0</v>
          </cell>
          <cell r="O507">
            <v>0</v>
          </cell>
          <cell r="P507">
            <v>0</v>
          </cell>
          <cell r="Q507">
            <v>0</v>
          </cell>
          <cell r="R507">
            <v>1</v>
          </cell>
          <cell r="S507">
            <v>0</v>
          </cell>
          <cell r="T507">
            <v>0</v>
          </cell>
          <cell r="U507">
            <v>0</v>
          </cell>
          <cell r="V507">
            <v>1</v>
          </cell>
          <cell r="W507">
            <v>1</v>
          </cell>
          <cell r="X507">
            <v>1</v>
          </cell>
          <cell r="Y507">
            <v>1</v>
          </cell>
          <cell r="Z507">
            <v>0</v>
          </cell>
          <cell r="AA507">
            <v>1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12</v>
          </cell>
          <cell r="AK507">
            <v>11</v>
          </cell>
          <cell r="AL507">
            <v>3</v>
          </cell>
          <cell r="AM507">
            <v>5</v>
          </cell>
          <cell r="AN507">
            <v>10</v>
          </cell>
          <cell r="AO507">
            <v>6</v>
          </cell>
          <cell r="AP507" t="str">
            <v>SV</v>
          </cell>
          <cell r="AQ507" t="str">
            <v>SV</v>
          </cell>
          <cell r="AR507">
            <v>90</v>
          </cell>
          <cell r="AS507" t="str">
            <v>SV</v>
          </cell>
          <cell r="AT507" t="str">
            <v>SV</v>
          </cell>
          <cell r="AU507" t="str">
            <v>SV</v>
          </cell>
          <cell r="AV507">
            <v>78180.000029999996</v>
          </cell>
          <cell r="AW507">
            <v>62954.999689999997</v>
          </cell>
          <cell r="AX507">
            <v>89900</v>
          </cell>
          <cell r="AY507">
            <v>0.14991046259276919</v>
          </cell>
          <cell r="AZ507">
            <v>0.13036707419354843</v>
          </cell>
          <cell r="BA507">
            <v>85900</v>
          </cell>
          <cell r="BB507">
            <v>3</v>
          </cell>
          <cell r="BC507">
            <v>9.8746482054714813E-2</v>
          </cell>
          <cell r="BD507">
            <v>8.9871943771827764E-2</v>
          </cell>
          <cell r="BE507">
            <v>83900</v>
          </cell>
          <cell r="BF507">
            <v>6</v>
          </cell>
          <cell r="BG507">
            <v>7.3164491785687735E-2</v>
          </cell>
          <cell r="BH507">
            <v>6.8176400119189559E-2</v>
          </cell>
        </row>
        <row r="508">
          <cell r="B508" t="str">
            <v>39495</v>
          </cell>
          <cell r="C508" t="str">
            <v>8902146010535</v>
          </cell>
          <cell r="D508" t="str">
            <v>WHISKY 375ml WHYTEHALL</v>
          </cell>
          <cell r="E508">
            <v>24</v>
          </cell>
          <cell r="F508" t="str">
            <v>BEBIDAS</v>
          </cell>
          <cell r="G508" t="str">
            <v>BEBIDAS</v>
          </cell>
          <cell r="H508" t="str">
            <v>BEBIDAS C/ ALCOHOL</v>
          </cell>
          <cell r="I508" t="str">
            <v>WHISKYS</v>
          </cell>
          <cell r="J508" t="str">
            <v>TRADICIONALES</v>
          </cell>
          <cell r="K508" t="str">
            <v>WHYTEHALL</v>
          </cell>
          <cell r="L508">
            <v>114</v>
          </cell>
          <cell r="M508" t="str">
            <v>APOLO IMPORT S.A. 2 - TRENTINO (114)</v>
          </cell>
          <cell r="N508">
            <v>0</v>
          </cell>
          <cell r="O508">
            <v>0</v>
          </cell>
          <cell r="P508">
            <v>0</v>
          </cell>
          <cell r="Q508">
            <v>0</v>
          </cell>
          <cell r="R508">
            <v>0</v>
          </cell>
          <cell r="S508">
            <v>0</v>
          </cell>
          <cell r="T508">
            <v>1</v>
          </cell>
          <cell r="U508">
            <v>1</v>
          </cell>
          <cell r="V508">
            <v>0</v>
          </cell>
          <cell r="W508">
            <v>0</v>
          </cell>
          <cell r="X508">
            <v>0</v>
          </cell>
          <cell r="Y508">
            <v>0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1</v>
          </cell>
          <cell r="AH508">
            <v>1</v>
          </cell>
          <cell r="AI508">
            <v>1</v>
          </cell>
          <cell r="AJ508">
            <v>23</v>
          </cell>
          <cell r="AK508">
            <v>22</v>
          </cell>
          <cell r="AL508">
            <v>12</v>
          </cell>
          <cell r="AM508">
            <v>12</v>
          </cell>
          <cell r="AN508">
            <v>11</v>
          </cell>
          <cell r="AO508">
            <v>53</v>
          </cell>
          <cell r="AP508" t="str">
            <v>SV</v>
          </cell>
          <cell r="AQ508">
            <v>660</v>
          </cell>
          <cell r="AR508" t="str">
            <v>SV</v>
          </cell>
          <cell r="AS508" t="str">
            <v>SV</v>
          </cell>
          <cell r="AT508">
            <v>330</v>
          </cell>
          <cell r="AU508">
            <v>1590</v>
          </cell>
          <cell r="AV508">
            <v>34679.999969999997</v>
          </cell>
          <cell r="AW508">
            <v>32597.999830000001</v>
          </cell>
          <cell r="AX508">
            <v>39900</v>
          </cell>
          <cell r="AY508">
            <v>0.15051903213712725</v>
          </cell>
          <cell r="AZ508">
            <v>0.13082706842105271</v>
          </cell>
          <cell r="BA508">
            <v>38900</v>
          </cell>
          <cell r="BB508">
            <v>3</v>
          </cell>
          <cell r="BC508">
            <v>0.12168396867504394</v>
          </cell>
          <cell r="BD508">
            <v>0.10848329125964018</v>
          </cell>
          <cell r="BE508">
            <v>37900</v>
          </cell>
          <cell r="BF508">
            <v>6</v>
          </cell>
          <cell r="BG508">
            <v>9.2848905212960409E-2</v>
          </cell>
          <cell r="BH508">
            <v>8.4960422955145193E-2</v>
          </cell>
        </row>
        <row r="509">
          <cell r="B509" t="str">
            <v>39493</v>
          </cell>
          <cell r="C509" t="str">
            <v>8902146010528</v>
          </cell>
          <cell r="D509" t="str">
            <v>WHISKY 750ml WHYTEHALL</v>
          </cell>
          <cell r="E509">
            <v>12</v>
          </cell>
          <cell r="F509" t="str">
            <v>BEBIDAS</v>
          </cell>
          <cell r="G509" t="str">
            <v>BEBIDAS</v>
          </cell>
          <cell r="H509" t="str">
            <v>BEBIDAS C/ ALCOHOL</v>
          </cell>
          <cell r="I509" t="str">
            <v>WHISKYS</v>
          </cell>
          <cell r="J509" t="str">
            <v>TRADICIONALES</v>
          </cell>
          <cell r="K509" t="str">
            <v>WHYTEHALL</v>
          </cell>
          <cell r="L509">
            <v>114</v>
          </cell>
          <cell r="M509" t="str">
            <v>APOLO IMPORT S.A. 2 - TRENTINO (114)</v>
          </cell>
          <cell r="N509">
            <v>0</v>
          </cell>
          <cell r="O509">
            <v>1</v>
          </cell>
          <cell r="P509">
            <v>4</v>
          </cell>
          <cell r="Q509">
            <v>0</v>
          </cell>
          <cell r="R509">
            <v>1</v>
          </cell>
          <cell r="S509">
            <v>1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1</v>
          </cell>
          <cell r="Y509">
            <v>0</v>
          </cell>
          <cell r="Z509">
            <v>1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7</v>
          </cell>
          <cell r="AK509">
            <v>9</v>
          </cell>
          <cell r="AL509">
            <v>5</v>
          </cell>
          <cell r="AM509">
            <v>5</v>
          </cell>
          <cell r="AN509">
            <v>4</v>
          </cell>
          <cell r="AO509">
            <v>30</v>
          </cell>
          <cell r="AP509" t="str">
            <v>SV</v>
          </cell>
          <cell r="AQ509" t="str">
            <v>SV</v>
          </cell>
          <cell r="AR509" t="str">
            <v>SV</v>
          </cell>
          <cell r="AS509" t="str">
            <v>SV</v>
          </cell>
          <cell r="AT509" t="str">
            <v>SV</v>
          </cell>
          <cell r="AU509" t="str">
            <v>SV</v>
          </cell>
          <cell r="AV509">
            <v>69480.000039999999</v>
          </cell>
          <cell r="AW509">
            <v>60779.999830000001</v>
          </cell>
          <cell r="AX509">
            <v>79900</v>
          </cell>
          <cell r="AY509">
            <v>0.14997121407600966</v>
          </cell>
          <cell r="AZ509">
            <v>0.13041301576971215</v>
          </cell>
          <cell r="BA509">
            <v>77900</v>
          </cell>
          <cell r="BB509">
            <v>3</v>
          </cell>
          <cell r="BC509">
            <v>0.12118595214669781</v>
          </cell>
          <cell r="BD509">
            <v>0.10808729088575098</v>
          </cell>
          <cell r="BE509">
            <v>75900</v>
          </cell>
          <cell r="BF509">
            <v>6</v>
          </cell>
          <cell r="BG509">
            <v>9.240069021738595E-2</v>
          </cell>
          <cell r="BH509">
            <v>8.4584979710144947E-2</v>
          </cell>
        </row>
        <row r="510">
          <cell r="B510" t="str">
            <v>39494</v>
          </cell>
          <cell r="C510" t="str">
            <v>811272022634</v>
          </cell>
          <cell r="D510" t="str">
            <v>WHISKY 90ml WHYTEHALL</v>
          </cell>
          <cell r="E510">
            <v>96</v>
          </cell>
          <cell r="F510" t="str">
            <v>BEBIDAS</v>
          </cell>
          <cell r="G510" t="str">
            <v>BEBIDAS</v>
          </cell>
          <cell r="H510" t="str">
            <v>BEBIDAS C/ ALCOHOL</v>
          </cell>
          <cell r="I510" t="str">
            <v>WHISKYS</v>
          </cell>
          <cell r="J510" t="str">
            <v>TRADICIONALES</v>
          </cell>
          <cell r="K510" t="str">
            <v>WHYTEHALL</v>
          </cell>
          <cell r="L510">
            <v>114</v>
          </cell>
          <cell r="M510" t="str">
            <v>APOLO IMPORT S.A. 2 - TRENTINO (114)</v>
          </cell>
          <cell r="N510">
            <v>6</v>
          </cell>
          <cell r="O510">
            <v>4</v>
          </cell>
          <cell r="P510">
            <v>14</v>
          </cell>
          <cell r="Q510">
            <v>13</v>
          </cell>
          <cell r="R510">
            <v>4</v>
          </cell>
          <cell r="S510">
            <v>11</v>
          </cell>
          <cell r="T510">
            <v>9</v>
          </cell>
          <cell r="U510">
            <v>10</v>
          </cell>
          <cell r="V510">
            <v>13</v>
          </cell>
          <cell r="W510">
            <v>7</v>
          </cell>
          <cell r="X510">
            <v>9</v>
          </cell>
          <cell r="Y510">
            <v>4</v>
          </cell>
          <cell r="Z510">
            <v>3</v>
          </cell>
          <cell r="AA510">
            <v>2</v>
          </cell>
          <cell r="AB510">
            <v>4</v>
          </cell>
          <cell r="AC510">
            <v>3</v>
          </cell>
          <cell r="AD510">
            <v>6</v>
          </cell>
          <cell r="AE510">
            <v>8</v>
          </cell>
          <cell r="AF510">
            <v>9</v>
          </cell>
          <cell r="AG510">
            <v>13</v>
          </cell>
          <cell r="AH510">
            <v>0</v>
          </cell>
          <cell r="AI510">
            <v>3</v>
          </cell>
          <cell r="AJ510">
            <v>67</v>
          </cell>
          <cell r="AK510">
            <v>61</v>
          </cell>
          <cell r="AL510">
            <v>12</v>
          </cell>
          <cell r="AM510">
            <v>23</v>
          </cell>
          <cell r="AN510">
            <v>3</v>
          </cell>
          <cell r="AO510">
            <v>48</v>
          </cell>
          <cell r="AP510">
            <v>154.61538461538461</v>
          </cell>
          <cell r="AQ510">
            <v>183</v>
          </cell>
          <cell r="AR510">
            <v>90</v>
          </cell>
          <cell r="AS510">
            <v>230</v>
          </cell>
          <cell r="AT510">
            <v>6.9230769230769234</v>
          </cell>
          <cell r="AU510">
            <v>480</v>
          </cell>
          <cell r="AV510">
            <v>6000.0000499999996</v>
          </cell>
          <cell r="AW510">
            <v>5999.9999399999997</v>
          </cell>
          <cell r="AX510">
            <v>6900</v>
          </cell>
          <cell r="AY510">
            <v>0.1499999904166669</v>
          </cell>
          <cell r="AZ510">
            <v>0.1304347753623189</v>
          </cell>
          <cell r="BA510">
            <v>6750</v>
          </cell>
          <cell r="BB510">
            <v>6</v>
          </cell>
          <cell r="BC510">
            <v>0.12499999062500011</v>
          </cell>
          <cell r="BD510">
            <v>0.11111110370370375</v>
          </cell>
          <cell r="BE510">
            <v>6550</v>
          </cell>
          <cell r="BF510">
            <v>12</v>
          </cell>
          <cell r="BG510">
            <v>9.1666657569444476E-2</v>
          </cell>
          <cell r="BH510">
            <v>8.3969458015267229E-2</v>
          </cell>
        </row>
        <row r="511">
          <cell r="B511" t="str">
            <v>39492</v>
          </cell>
          <cell r="C511" t="str">
            <v>8902146014717</v>
          </cell>
          <cell r="D511" t="str">
            <v>WHISKY HONEY 1Lts  WHYTEHALL</v>
          </cell>
          <cell r="E511">
            <v>12</v>
          </cell>
          <cell r="F511" t="str">
            <v>BEBIDAS</v>
          </cell>
          <cell r="G511" t="str">
            <v>BEBIDAS</v>
          </cell>
          <cell r="H511" t="str">
            <v>BEBIDAS C/ ALCOHOL</v>
          </cell>
          <cell r="I511" t="str">
            <v>WHISKYS</v>
          </cell>
          <cell r="J511" t="str">
            <v>TRADICIONALES</v>
          </cell>
          <cell r="K511" t="str">
            <v>WHYTEHALL</v>
          </cell>
          <cell r="L511">
            <v>114</v>
          </cell>
          <cell r="M511" t="str">
            <v>APOLO IMPORT S.A. 2 - TRENTINO (114)</v>
          </cell>
          <cell r="N511">
            <v>0</v>
          </cell>
          <cell r="O511">
            <v>1</v>
          </cell>
          <cell r="P511">
            <v>1</v>
          </cell>
          <cell r="Q511">
            <v>2</v>
          </cell>
          <cell r="R511">
            <v>1</v>
          </cell>
          <cell r="S511">
            <v>2</v>
          </cell>
          <cell r="T511">
            <v>1</v>
          </cell>
          <cell r="U511">
            <v>0</v>
          </cell>
          <cell r="V511">
            <v>0</v>
          </cell>
          <cell r="W511">
            <v>0</v>
          </cell>
          <cell r="X511">
            <v>1</v>
          </cell>
          <cell r="Y511">
            <v>1</v>
          </cell>
          <cell r="Z511">
            <v>0</v>
          </cell>
          <cell r="AA511">
            <v>3</v>
          </cell>
          <cell r="AB511">
            <v>0</v>
          </cell>
          <cell r="AC511">
            <v>0</v>
          </cell>
          <cell r="AD511">
            <v>1</v>
          </cell>
          <cell r="AE511">
            <v>0</v>
          </cell>
          <cell r="AF511">
            <v>2</v>
          </cell>
          <cell r="AG511">
            <v>1</v>
          </cell>
          <cell r="AH511">
            <v>1</v>
          </cell>
          <cell r="AI511">
            <v>1</v>
          </cell>
          <cell r="AJ511">
            <v>9</v>
          </cell>
          <cell r="AK511">
            <v>7</v>
          </cell>
          <cell r="AL511">
            <v>5</v>
          </cell>
          <cell r="AM511">
            <v>14</v>
          </cell>
          <cell r="AN511">
            <v>8</v>
          </cell>
          <cell r="AO511">
            <v>47</v>
          </cell>
          <cell r="AP511">
            <v>135</v>
          </cell>
          <cell r="AQ511" t="str">
            <v>SV</v>
          </cell>
          <cell r="AR511">
            <v>150</v>
          </cell>
          <cell r="AS511" t="str">
            <v>SV</v>
          </cell>
          <cell r="AT511">
            <v>240</v>
          </cell>
          <cell r="AU511">
            <v>1410</v>
          </cell>
          <cell r="AV511">
            <v>78180.000029999996</v>
          </cell>
          <cell r="AW511">
            <v>75045.387340000001</v>
          </cell>
          <cell r="AX511">
            <v>89900</v>
          </cell>
          <cell r="AY511">
            <v>0.14991046259276919</v>
          </cell>
          <cell r="AZ511">
            <v>0.13036707419354843</v>
          </cell>
          <cell r="BA511">
            <v>85900</v>
          </cell>
          <cell r="BB511">
            <v>3</v>
          </cell>
          <cell r="BC511">
            <v>9.8746482054714813E-2</v>
          </cell>
          <cell r="BD511">
            <v>8.9871943771827764E-2</v>
          </cell>
          <cell r="BE511">
            <v>83900</v>
          </cell>
          <cell r="BF511">
            <v>6</v>
          </cell>
          <cell r="BG511">
            <v>7.3164491785687735E-2</v>
          </cell>
          <cell r="BH511">
            <v>6.8176400119189559E-2</v>
          </cell>
        </row>
        <row r="512">
          <cell r="B512" t="str">
            <v>41539</v>
          </cell>
          <cell r="C512" t="str">
            <v>7841431000657</v>
          </cell>
          <cell r="D512" t="str">
            <v>WHISKY BLACK LABEL 1Lts+2 VASOS JOHNNIE WALKER</v>
          </cell>
          <cell r="E512">
            <v>1</v>
          </cell>
          <cell r="F512" t="str">
            <v>BEBIDAS</v>
          </cell>
          <cell r="G512" t="str">
            <v>BEBIDAS</v>
          </cell>
          <cell r="H512" t="str">
            <v>BEBIDAS C/ ALCOHOL</v>
          </cell>
          <cell r="I512" t="str">
            <v>WHISKYS</v>
          </cell>
          <cell r="J512" t="str">
            <v>PACK PROMOCIONAL</v>
          </cell>
          <cell r="K512" t="str">
            <v>JOHNNIE WALKER</v>
          </cell>
          <cell r="L512">
            <v>161</v>
          </cell>
          <cell r="M512" t="str">
            <v>WINES AND SPIRITS S.A. (161)</v>
          </cell>
          <cell r="N512">
            <v>0</v>
          </cell>
          <cell r="O512">
            <v>0</v>
          </cell>
          <cell r="P512">
            <v>0</v>
          </cell>
          <cell r="Q512">
            <v>2</v>
          </cell>
          <cell r="R512">
            <v>0</v>
          </cell>
          <cell r="S512">
            <v>0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4</v>
          </cell>
          <cell r="Z512">
            <v>0</v>
          </cell>
          <cell r="AA512">
            <v>0</v>
          </cell>
          <cell r="AB512">
            <v>0</v>
          </cell>
          <cell r="AC512">
            <v>5</v>
          </cell>
          <cell r="AD512">
            <v>0</v>
          </cell>
          <cell r="AE512">
            <v>0</v>
          </cell>
          <cell r="AF512">
            <v>0</v>
          </cell>
          <cell r="AG512">
            <v>2</v>
          </cell>
          <cell r="AH512">
            <v>0</v>
          </cell>
          <cell r="AI512">
            <v>0</v>
          </cell>
          <cell r="AJ512">
            <v>4</v>
          </cell>
          <cell r="AK512">
            <v>0</v>
          </cell>
          <cell r="AL512">
            <v>2</v>
          </cell>
          <cell r="AM512">
            <v>1</v>
          </cell>
          <cell r="AN512">
            <v>9</v>
          </cell>
          <cell r="AO512">
            <v>0</v>
          </cell>
          <cell r="AP512">
            <v>60</v>
          </cell>
          <cell r="AQ512" t="str">
            <v>Q</v>
          </cell>
          <cell r="AR512">
            <v>15</v>
          </cell>
          <cell r="AS512">
            <v>6</v>
          </cell>
          <cell r="AT512">
            <v>135</v>
          </cell>
          <cell r="AU512" t="str">
            <v>Q</v>
          </cell>
          <cell r="AV512">
            <v>170838.99997999999</v>
          </cell>
          <cell r="AW512">
            <v>170838.99965000001</v>
          </cell>
          <cell r="AX512">
            <v>197900</v>
          </cell>
          <cell r="AY512">
            <v>0.158400599530365</v>
          </cell>
          <cell r="AZ512">
            <v>0.13674077827185452</v>
          </cell>
          <cell r="BA512">
            <v>194900</v>
          </cell>
          <cell r="BB512">
            <v>3</v>
          </cell>
          <cell r="BC512">
            <v>0.1408402064096419</v>
          </cell>
          <cell r="BD512">
            <v>0.12345305295023093</v>
          </cell>
          <cell r="BE512">
            <v>189900</v>
          </cell>
          <cell r="BF512">
            <v>6</v>
          </cell>
          <cell r="BG512">
            <v>0.11157288454177006</v>
          </cell>
          <cell r="BH512">
            <v>0.10037388109531335</v>
          </cell>
        </row>
        <row r="513">
          <cell r="B513" t="str">
            <v>41538</v>
          </cell>
          <cell r="C513" t="str">
            <v>7841431000671</v>
          </cell>
          <cell r="D513" t="str">
            <v>WHISKY RED LABEL 1Lts+2 VASOS ALUM JOHNNIE WALKER</v>
          </cell>
          <cell r="E513">
            <v>1</v>
          </cell>
          <cell r="F513" t="str">
            <v>BEBIDAS</v>
          </cell>
          <cell r="G513" t="str">
            <v>BEBIDAS</v>
          </cell>
          <cell r="H513" t="str">
            <v>BEBIDAS C/ ALCOHOL</v>
          </cell>
          <cell r="I513" t="str">
            <v>WHISKYS</v>
          </cell>
          <cell r="J513" t="str">
            <v>PACK PROMOCIONAL</v>
          </cell>
          <cell r="K513" t="str">
            <v>JOHNNIE WALKER</v>
          </cell>
          <cell r="L513">
            <v>161</v>
          </cell>
          <cell r="M513" t="str">
            <v>WINES AND SPIRITS S.A. (161)</v>
          </cell>
          <cell r="N513">
            <v>0</v>
          </cell>
          <cell r="O513">
            <v>0</v>
          </cell>
          <cell r="P513">
            <v>0</v>
          </cell>
          <cell r="Q513">
            <v>0</v>
          </cell>
          <cell r="R513">
            <v>0</v>
          </cell>
          <cell r="S513">
            <v>0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 t="str">
            <v>Q</v>
          </cell>
          <cell r="AQ513" t="str">
            <v>Q</v>
          </cell>
          <cell r="AR513" t="str">
            <v>Q</v>
          </cell>
          <cell r="AS513" t="str">
            <v>Q</v>
          </cell>
          <cell r="AT513" t="str">
            <v>Q</v>
          </cell>
          <cell r="AU513" t="str">
            <v>Q</v>
          </cell>
          <cell r="AV513">
            <v>86919.000002999994</v>
          </cell>
          <cell r="AW513">
            <v>86919.000002999994</v>
          </cell>
          <cell r="AX513">
            <v>99900</v>
          </cell>
          <cell r="AY513">
            <v>0.14934594273463775</v>
          </cell>
          <cell r="AZ513">
            <v>0.12993993990990998</v>
          </cell>
          <cell r="BA513">
            <v>97900</v>
          </cell>
          <cell r="BB513">
            <v>3</v>
          </cell>
          <cell r="BC513">
            <v>0.12633601395116134</v>
          </cell>
          <cell r="BD513">
            <v>0.11216547494382029</v>
          </cell>
          <cell r="BE513">
            <v>94900</v>
          </cell>
          <cell r="BF513">
            <v>6</v>
          </cell>
          <cell r="BG513">
            <v>9.1821120775947174E-2</v>
          </cell>
          <cell r="BH513">
            <v>8.4099051601686056E-2</v>
          </cell>
        </row>
        <row r="514">
          <cell r="B514" t="str">
            <v>27390</v>
          </cell>
          <cell r="C514" t="str">
            <v>7841738000114</v>
          </cell>
          <cell r="D514" t="str">
            <v>WHISKY 900ml MASTER GOLD + ENERGIZANTE 2Lts BALY</v>
          </cell>
          <cell r="E514">
            <v>1</v>
          </cell>
          <cell r="F514" t="str">
            <v>BEBIDAS</v>
          </cell>
          <cell r="G514" t="str">
            <v>BEBIDAS</v>
          </cell>
          <cell r="H514" t="str">
            <v>BEBIDAS C/ ALCOHOL</v>
          </cell>
          <cell r="I514" t="str">
            <v>WHISKYS</v>
          </cell>
          <cell r="J514" t="str">
            <v>PACK PROMOCIONAL</v>
          </cell>
          <cell r="K514" t="str">
            <v>MASTER GOLD</v>
          </cell>
          <cell r="L514">
            <v>428</v>
          </cell>
          <cell r="M514" t="str">
            <v>BRUMADO S.A. (428)</v>
          </cell>
          <cell r="N514">
            <v>1</v>
          </cell>
          <cell r="O514">
            <v>1</v>
          </cell>
          <cell r="P514">
            <v>1</v>
          </cell>
          <cell r="Q514">
            <v>2</v>
          </cell>
          <cell r="R514">
            <v>0</v>
          </cell>
          <cell r="S514">
            <v>0</v>
          </cell>
          <cell r="T514">
            <v>0</v>
          </cell>
          <cell r="U514">
            <v>0</v>
          </cell>
          <cell r="V514">
            <v>2</v>
          </cell>
          <cell r="W514">
            <v>1</v>
          </cell>
          <cell r="X514">
            <v>1</v>
          </cell>
          <cell r="Y514">
            <v>1</v>
          </cell>
          <cell r="Z514">
            <v>2</v>
          </cell>
          <cell r="AA514">
            <v>3</v>
          </cell>
          <cell r="AB514">
            <v>2</v>
          </cell>
          <cell r="AC514">
            <v>5</v>
          </cell>
          <cell r="AD514">
            <v>1</v>
          </cell>
          <cell r="AE514">
            <v>1</v>
          </cell>
          <cell r="AF514">
            <v>4</v>
          </cell>
          <cell r="AG514">
            <v>3</v>
          </cell>
          <cell r="AH514">
            <v>1</v>
          </cell>
          <cell r="AI514">
            <v>4</v>
          </cell>
          <cell r="AJ514">
            <v>6</v>
          </cell>
          <cell r="AK514">
            <v>5</v>
          </cell>
          <cell r="AL514">
            <v>6</v>
          </cell>
          <cell r="AM514">
            <v>3</v>
          </cell>
          <cell r="AN514">
            <v>9</v>
          </cell>
          <cell r="AO514">
            <v>0</v>
          </cell>
          <cell r="AP514">
            <v>90</v>
          </cell>
          <cell r="AQ514" t="str">
            <v>SV</v>
          </cell>
          <cell r="AR514">
            <v>180</v>
          </cell>
          <cell r="AS514">
            <v>18</v>
          </cell>
          <cell r="AT514">
            <v>90</v>
          </cell>
          <cell r="AU514" t="str">
            <v>Q</v>
          </cell>
          <cell r="AV514">
            <v>33600.000059999998</v>
          </cell>
          <cell r="AW514">
            <v>33568.93518</v>
          </cell>
          <cell r="AX514">
            <v>39900</v>
          </cell>
          <cell r="AY514">
            <v>0.18749999787946425</v>
          </cell>
          <cell r="AZ514">
            <v>0.15789473533834592</v>
          </cell>
          <cell r="BA514">
            <v>38900</v>
          </cell>
          <cell r="BB514">
            <v>3</v>
          </cell>
          <cell r="BC514">
            <v>0.15773809317070575</v>
          </cell>
          <cell r="BD514">
            <v>0.13624678508997434</v>
          </cell>
          <cell r="BE514">
            <v>37900</v>
          </cell>
          <cell r="BF514">
            <v>6</v>
          </cell>
          <cell r="BG514">
            <v>0.12797618846194725</v>
          </cell>
          <cell r="BH514">
            <v>0.11345646279683382</v>
          </cell>
        </row>
        <row r="515">
          <cell r="B515" t="str">
            <v>20711</v>
          </cell>
          <cell r="C515" t="str">
            <v>8413700655357</v>
          </cell>
          <cell r="D515" t="str">
            <v>ESENCIAS P/GIN TONIC 21un CARMENCITA</v>
          </cell>
          <cell r="E515">
            <v>6</v>
          </cell>
          <cell r="F515" t="str">
            <v>BEBIDAS</v>
          </cell>
          <cell r="G515" t="str">
            <v>BEBIDAS</v>
          </cell>
          <cell r="H515" t="str">
            <v>BEBIDAS C/ ALCOHOL</v>
          </cell>
          <cell r="I515" t="str">
            <v>ESENCIAS P/BEBIDAS</v>
          </cell>
          <cell r="J515" t="str">
            <v>ESENCIAS BEBIDAS</v>
          </cell>
          <cell r="K515" t="str">
            <v>CARMENCITA</v>
          </cell>
          <cell r="L515">
            <v>35</v>
          </cell>
          <cell r="M515" t="str">
            <v>A.C. IMPORTACIONES S.A  (35)</v>
          </cell>
          <cell r="N515">
            <v>0</v>
          </cell>
          <cell r="O515">
            <v>0</v>
          </cell>
          <cell r="P515">
            <v>0</v>
          </cell>
          <cell r="Q515">
            <v>1</v>
          </cell>
          <cell r="R515">
            <v>0</v>
          </cell>
          <cell r="S515">
            <v>0</v>
          </cell>
          <cell r="T515">
            <v>2</v>
          </cell>
          <cell r="U515">
            <v>2</v>
          </cell>
          <cell r="V515">
            <v>1</v>
          </cell>
          <cell r="W515">
            <v>0</v>
          </cell>
          <cell r="X515">
            <v>1</v>
          </cell>
          <cell r="Y515">
            <v>1</v>
          </cell>
          <cell r="Z515">
            <v>1</v>
          </cell>
          <cell r="AA515">
            <v>0</v>
          </cell>
          <cell r="AB515">
            <v>0</v>
          </cell>
          <cell r="AC515">
            <v>1</v>
          </cell>
          <cell r="AD515">
            <v>0</v>
          </cell>
          <cell r="AE515">
            <v>3</v>
          </cell>
          <cell r="AF515">
            <v>1</v>
          </cell>
          <cell r="AG515">
            <v>1</v>
          </cell>
          <cell r="AH515">
            <v>0</v>
          </cell>
          <cell r="AI515">
            <v>0</v>
          </cell>
          <cell r="AJ515">
            <v>16</v>
          </cell>
          <cell r="AK515">
            <v>8</v>
          </cell>
          <cell r="AL515">
            <v>10</v>
          </cell>
          <cell r="AM515">
            <v>6</v>
          </cell>
          <cell r="AN515">
            <v>5</v>
          </cell>
          <cell r="AO515">
            <v>3</v>
          </cell>
          <cell r="AP515">
            <v>480</v>
          </cell>
          <cell r="AQ515">
            <v>120</v>
          </cell>
          <cell r="AR515">
            <v>300</v>
          </cell>
          <cell r="AS515">
            <v>180</v>
          </cell>
          <cell r="AT515">
            <v>150</v>
          </cell>
          <cell r="AU515" t="str">
            <v>SV</v>
          </cell>
          <cell r="AV515">
            <v>68640</v>
          </cell>
          <cell r="AW515">
            <v>68640</v>
          </cell>
          <cell r="AX515">
            <v>79900</v>
          </cell>
          <cell r="AY515">
            <v>0.16404428904428903</v>
          </cell>
          <cell r="AZ515">
            <v>0.14092615769712141</v>
          </cell>
          <cell r="BA515">
            <v>76900</v>
          </cell>
          <cell r="BB515">
            <v>3</v>
          </cell>
          <cell r="BC515">
            <v>0.12033799533799527</v>
          </cell>
          <cell r="BD515">
            <v>0.10741222366710013</v>
          </cell>
          <cell r="BE515">
            <v>0</v>
          </cell>
          <cell r="BF515">
            <v>0</v>
          </cell>
          <cell r="BG515">
            <v>-1</v>
          </cell>
          <cell r="BH515">
            <v>0</v>
          </cell>
        </row>
        <row r="516">
          <cell r="B516" t="str">
            <v>20712</v>
          </cell>
          <cell r="C516" t="str">
            <v>8413700642357</v>
          </cell>
          <cell r="D516" t="str">
            <v>ESENCIAS P/GIN TONIC 3un CARMENCITA</v>
          </cell>
          <cell r="E516">
            <v>12</v>
          </cell>
          <cell r="F516" t="str">
            <v>BEBIDAS</v>
          </cell>
          <cell r="G516" t="str">
            <v>BEBIDAS</v>
          </cell>
          <cell r="H516" t="str">
            <v>BEBIDAS C/ ALCOHOL</v>
          </cell>
          <cell r="I516" t="str">
            <v>ESENCIAS P/BEBIDAS</v>
          </cell>
          <cell r="J516" t="str">
            <v>ESENCIAS BEBIDAS</v>
          </cell>
          <cell r="K516" t="str">
            <v>CARMENCITA</v>
          </cell>
          <cell r="L516">
            <v>35</v>
          </cell>
          <cell r="M516" t="str">
            <v>A.C. IMPORTACIONES S.A  (35)</v>
          </cell>
          <cell r="N516">
            <v>0</v>
          </cell>
          <cell r="O516">
            <v>2</v>
          </cell>
          <cell r="P516">
            <v>4</v>
          </cell>
          <cell r="Q516">
            <v>4</v>
          </cell>
          <cell r="R516">
            <v>7</v>
          </cell>
          <cell r="S516">
            <v>1</v>
          </cell>
          <cell r="T516">
            <v>2</v>
          </cell>
          <cell r="U516">
            <v>7</v>
          </cell>
          <cell r="V516">
            <v>1</v>
          </cell>
          <cell r="W516">
            <v>1</v>
          </cell>
          <cell r="X516">
            <v>6</v>
          </cell>
          <cell r="Y516">
            <v>4</v>
          </cell>
          <cell r="Z516">
            <v>1</v>
          </cell>
          <cell r="AA516">
            <v>1</v>
          </cell>
          <cell r="AB516">
            <v>0</v>
          </cell>
          <cell r="AC516">
            <v>0</v>
          </cell>
          <cell r="AD516">
            <v>3</v>
          </cell>
          <cell r="AE516">
            <v>3</v>
          </cell>
          <cell r="AF516">
            <v>6</v>
          </cell>
          <cell r="AG516">
            <v>6</v>
          </cell>
          <cell r="AH516">
            <v>0</v>
          </cell>
          <cell r="AI516">
            <v>0</v>
          </cell>
          <cell r="AJ516">
            <v>15</v>
          </cell>
          <cell r="AK516">
            <v>6</v>
          </cell>
          <cell r="AL516">
            <v>10</v>
          </cell>
          <cell r="AM516">
            <v>9</v>
          </cell>
          <cell r="AN516">
            <v>8</v>
          </cell>
          <cell r="AO516">
            <v>6</v>
          </cell>
          <cell r="AP516">
            <v>112.5</v>
          </cell>
          <cell r="AQ516">
            <v>25.714285714285712</v>
          </cell>
          <cell r="AR516">
            <v>75</v>
          </cell>
          <cell r="AS516" t="str">
            <v>SV</v>
          </cell>
          <cell r="AT516">
            <v>40</v>
          </cell>
          <cell r="AU516" t="str">
            <v>SV</v>
          </cell>
          <cell r="AV516">
            <v>12870</v>
          </cell>
          <cell r="AW516">
            <v>12870.076779999999</v>
          </cell>
          <cell r="AX516">
            <v>14900</v>
          </cell>
          <cell r="AY516">
            <v>0.15773115773115776</v>
          </cell>
          <cell r="AZ516">
            <v>0.13624161073825503</v>
          </cell>
          <cell r="BA516">
            <v>14500</v>
          </cell>
          <cell r="BB516">
            <v>3</v>
          </cell>
          <cell r="BC516">
            <v>0.12665112665112654</v>
          </cell>
          <cell r="BD516">
            <v>0.11241379310344828</v>
          </cell>
          <cell r="BE516">
            <v>0</v>
          </cell>
          <cell r="BF516">
            <v>0</v>
          </cell>
          <cell r="BG516">
            <v>-1</v>
          </cell>
          <cell r="BH516">
            <v>0</v>
          </cell>
        </row>
        <row r="517">
          <cell r="B517" t="str">
            <v>27869</v>
          </cell>
          <cell r="C517" t="str">
            <v>8413700476358</v>
          </cell>
          <cell r="D517" t="str">
            <v>ESPECIAS GIN 16gr CARMENCITA</v>
          </cell>
          <cell r="E517">
            <v>12</v>
          </cell>
          <cell r="F517" t="str">
            <v>BEBIDAS</v>
          </cell>
          <cell r="G517" t="str">
            <v>BEBIDAS</v>
          </cell>
          <cell r="H517" t="str">
            <v>BEBIDAS C/ ALCOHOL</v>
          </cell>
          <cell r="I517" t="str">
            <v>ESENCIAS P/BEBIDAS</v>
          </cell>
          <cell r="J517" t="str">
            <v>ESENCIAS BEBIDAS</v>
          </cell>
          <cell r="K517" t="str">
            <v>CARMENCITA</v>
          </cell>
          <cell r="L517">
            <v>35</v>
          </cell>
          <cell r="M517" t="str">
            <v>A.C. IMPORTACIONES S.A  (35)</v>
          </cell>
          <cell r="N517">
            <v>0</v>
          </cell>
          <cell r="O517">
            <v>2</v>
          </cell>
          <cell r="P517">
            <v>2</v>
          </cell>
          <cell r="Q517">
            <v>1</v>
          </cell>
          <cell r="R517">
            <v>1</v>
          </cell>
          <cell r="S517">
            <v>1</v>
          </cell>
          <cell r="T517">
            <v>2</v>
          </cell>
          <cell r="U517">
            <v>2</v>
          </cell>
          <cell r="V517">
            <v>2</v>
          </cell>
          <cell r="W517">
            <v>0</v>
          </cell>
          <cell r="X517">
            <v>1</v>
          </cell>
          <cell r="Y517">
            <v>1</v>
          </cell>
          <cell r="Z517">
            <v>0</v>
          </cell>
          <cell r="AA517">
            <v>0</v>
          </cell>
          <cell r="AB517">
            <v>0</v>
          </cell>
          <cell r="AC517">
            <v>1</v>
          </cell>
          <cell r="AD517">
            <v>2</v>
          </cell>
          <cell r="AE517">
            <v>0</v>
          </cell>
          <cell r="AF517">
            <v>1</v>
          </cell>
          <cell r="AG517">
            <v>2</v>
          </cell>
          <cell r="AH517">
            <v>0</v>
          </cell>
          <cell r="AI517">
            <v>0</v>
          </cell>
          <cell r="AJ517">
            <v>12</v>
          </cell>
          <cell r="AK517">
            <v>7</v>
          </cell>
          <cell r="AL517">
            <v>9</v>
          </cell>
          <cell r="AM517">
            <v>3</v>
          </cell>
          <cell r="AN517">
            <v>3</v>
          </cell>
          <cell r="AO517">
            <v>0</v>
          </cell>
          <cell r="AP517">
            <v>360</v>
          </cell>
          <cell r="AQ517">
            <v>105</v>
          </cell>
          <cell r="AR517">
            <v>270</v>
          </cell>
          <cell r="AS517">
            <v>90</v>
          </cell>
          <cell r="AT517">
            <v>45</v>
          </cell>
          <cell r="AU517" t="str">
            <v>Q</v>
          </cell>
          <cell r="AV517">
            <v>32760.000019999999</v>
          </cell>
          <cell r="AW517">
            <v>32760.045450000001</v>
          </cell>
          <cell r="AX517">
            <v>37900</v>
          </cell>
          <cell r="AY517">
            <v>0.15689865619236953</v>
          </cell>
          <cell r="AZ517">
            <v>0.13562005224274407</v>
          </cell>
          <cell r="BA517">
            <v>36900</v>
          </cell>
          <cell r="BB517">
            <v>3</v>
          </cell>
          <cell r="BC517">
            <v>0.12637362568597466</v>
          </cell>
          <cell r="BD517">
            <v>0.1121951214092141</v>
          </cell>
          <cell r="BE517">
            <v>0</v>
          </cell>
          <cell r="BF517">
            <v>0</v>
          </cell>
          <cell r="BG517">
            <v>-1</v>
          </cell>
          <cell r="BH517">
            <v>0</v>
          </cell>
        </row>
        <row r="518">
          <cell r="B518" t="str">
            <v>27868</v>
          </cell>
          <cell r="C518" t="str">
            <v>8413700686351</v>
          </cell>
          <cell r="D518" t="str">
            <v>INFUSION FLORAL GIN TONIC 10un CARMENCITA</v>
          </cell>
          <cell r="E518">
            <v>12</v>
          </cell>
          <cell r="F518" t="str">
            <v>BEBIDAS</v>
          </cell>
          <cell r="G518" t="str">
            <v>BEBIDAS</v>
          </cell>
          <cell r="H518" t="str">
            <v>BEBIDAS C/ ALCOHOL</v>
          </cell>
          <cell r="I518" t="str">
            <v>ESENCIAS P/BEBIDAS</v>
          </cell>
          <cell r="J518" t="str">
            <v>ESENCIAS BEBIDAS</v>
          </cell>
          <cell r="K518" t="str">
            <v>CARMENCITA</v>
          </cell>
          <cell r="L518">
            <v>35</v>
          </cell>
          <cell r="M518" t="str">
            <v>A.C. IMPORTACIONES S.A  (35)</v>
          </cell>
          <cell r="N518">
            <v>1</v>
          </cell>
          <cell r="O518">
            <v>0</v>
          </cell>
          <cell r="P518">
            <v>2</v>
          </cell>
          <cell r="Q518">
            <v>1</v>
          </cell>
          <cell r="R518">
            <v>0</v>
          </cell>
          <cell r="S518">
            <v>1</v>
          </cell>
          <cell r="T518">
            <v>0</v>
          </cell>
          <cell r="U518">
            <v>0</v>
          </cell>
          <cell r="V518">
            <v>1</v>
          </cell>
          <cell r="W518">
            <v>1</v>
          </cell>
          <cell r="X518">
            <v>2</v>
          </cell>
          <cell r="Y518">
            <v>4</v>
          </cell>
          <cell r="Z518">
            <v>1</v>
          </cell>
          <cell r="AA518">
            <v>1</v>
          </cell>
          <cell r="AB518">
            <v>0</v>
          </cell>
          <cell r="AC518">
            <v>2</v>
          </cell>
          <cell r="AD518">
            <v>2</v>
          </cell>
          <cell r="AE518">
            <v>0</v>
          </cell>
          <cell r="AF518">
            <v>1</v>
          </cell>
          <cell r="AG518">
            <v>0</v>
          </cell>
          <cell r="AH518">
            <v>0</v>
          </cell>
          <cell r="AI518">
            <v>0</v>
          </cell>
          <cell r="AJ518">
            <v>9</v>
          </cell>
          <cell r="AK518">
            <v>0</v>
          </cell>
          <cell r="AL518">
            <v>7</v>
          </cell>
          <cell r="AM518">
            <v>5</v>
          </cell>
          <cell r="AN518">
            <v>5</v>
          </cell>
          <cell r="AO518">
            <v>6</v>
          </cell>
          <cell r="AP518">
            <v>270</v>
          </cell>
          <cell r="AQ518" t="str">
            <v>Q</v>
          </cell>
          <cell r="AR518">
            <v>52.5</v>
          </cell>
          <cell r="AS518">
            <v>75</v>
          </cell>
          <cell r="AT518" t="str">
            <v>SV</v>
          </cell>
          <cell r="AU518" t="str">
            <v>SV</v>
          </cell>
          <cell r="AV518">
            <v>32760.000019999999</v>
          </cell>
          <cell r="AW518">
            <v>32760.106500000002</v>
          </cell>
          <cell r="AX518">
            <v>37900</v>
          </cell>
          <cell r="AY518">
            <v>0.15689865619236953</v>
          </cell>
          <cell r="AZ518">
            <v>0.13562005224274407</v>
          </cell>
          <cell r="BA518">
            <v>36900</v>
          </cell>
          <cell r="BB518">
            <v>3</v>
          </cell>
          <cell r="BC518">
            <v>0.12637362568597466</v>
          </cell>
          <cell r="BD518">
            <v>0.1121951214092141</v>
          </cell>
          <cell r="BE518">
            <v>0</v>
          </cell>
          <cell r="BF518">
            <v>0</v>
          </cell>
          <cell r="BG518">
            <v>-1</v>
          </cell>
          <cell r="BH518">
            <v>0</v>
          </cell>
        </row>
        <row r="519">
          <cell r="B519" t="str">
            <v>27871</v>
          </cell>
          <cell r="C519" t="str">
            <v>8413700171352</v>
          </cell>
          <cell r="D519" t="str">
            <v>INFUSION FLORAL GIN TONIC 3un CARMENCITA</v>
          </cell>
          <cell r="E519">
            <v>12</v>
          </cell>
          <cell r="F519" t="str">
            <v>BEBIDAS</v>
          </cell>
          <cell r="G519" t="str">
            <v>BEBIDAS</v>
          </cell>
          <cell r="H519" t="str">
            <v>BEBIDAS C/ ALCOHOL</v>
          </cell>
          <cell r="I519" t="str">
            <v>ESENCIAS P/BEBIDAS</v>
          </cell>
          <cell r="J519" t="str">
            <v>ESENCIAS BEBIDAS</v>
          </cell>
          <cell r="K519" t="str">
            <v>CARMENCITA</v>
          </cell>
          <cell r="L519">
            <v>35</v>
          </cell>
          <cell r="M519" t="str">
            <v>A.C. IMPORTACIONES S.A  (35)</v>
          </cell>
          <cell r="N519">
            <v>5</v>
          </cell>
          <cell r="O519">
            <v>0</v>
          </cell>
          <cell r="P519">
            <v>1</v>
          </cell>
          <cell r="Q519">
            <v>1</v>
          </cell>
          <cell r="R519">
            <v>1</v>
          </cell>
          <cell r="S519">
            <v>1</v>
          </cell>
          <cell r="T519">
            <v>0</v>
          </cell>
          <cell r="U519">
            <v>0</v>
          </cell>
          <cell r="V519">
            <v>2</v>
          </cell>
          <cell r="W519">
            <v>2</v>
          </cell>
          <cell r="X519">
            <v>3</v>
          </cell>
          <cell r="Y519">
            <v>2</v>
          </cell>
          <cell r="Z519">
            <v>4</v>
          </cell>
          <cell r="AA519">
            <v>3</v>
          </cell>
          <cell r="AB519">
            <v>2</v>
          </cell>
          <cell r="AC519">
            <v>3</v>
          </cell>
          <cell r="AD519">
            <v>4</v>
          </cell>
          <cell r="AE519">
            <v>5</v>
          </cell>
          <cell r="AF519">
            <v>3</v>
          </cell>
          <cell r="AG519">
            <v>1</v>
          </cell>
          <cell r="AH519">
            <v>0</v>
          </cell>
          <cell r="AI519">
            <v>2</v>
          </cell>
          <cell r="AJ519">
            <v>8</v>
          </cell>
          <cell r="AK519">
            <v>0</v>
          </cell>
          <cell r="AL519">
            <v>5</v>
          </cell>
          <cell r="AM519">
            <v>5</v>
          </cell>
          <cell r="AN519">
            <v>13</v>
          </cell>
          <cell r="AO519">
            <v>6</v>
          </cell>
          <cell r="AP519">
            <v>240</v>
          </cell>
          <cell r="AQ519" t="str">
            <v>Q</v>
          </cell>
          <cell r="AR519">
            <v>75</v>
          </cell>
          <cell r="AS519">
            <v>50</v>
          </cell>
          <cell r="AT519">
            <v>390</v>
          </cell>
          <cell r="AU519">
            <v>90</v>
          </cell>
          <cell r="AV519">
            <v>12870</v>
          </cell>
          <cell r="AW519">
            <v>12870</v>
          </cell>
          <cell r="AX519">
            <v>14900</v>
          </cell>
          <cell r="AY519">
            <v>0.15773115773115776</v>
          </cell>
          <cell r="AZ519">
            <v>0.13624161073825503</v>
          </cell>
          <cell r="BA519">
            <v>14500</v>
          </cell>
          <cell r="BB519">
            <v>3</v>
          </cell>
          <cell r="BC519">
            <v>0.12665112665112654</v>
          </cell>
          <cell r="BD519">
            <v>0.11241379310344828</v>
          </cell>
          <cell r="BE519">
            <v>0</v>
          </cell>
          <cell r="BF519">
            <v>0</v>
          </cell>
          <cell r="BG519">
            <v>-1</v>
          </cell>
          <cell r="BH519">
            <v>0</v>
          </cell>
        </row>
        <row r="520">
          <cell r="B520" t="str">
            <v>27872</v>
          </cell>
          <cell r="C520" t="str">
            <v>8413700479359</v>
          </cell>
          <cell r="D520" t="str">
            <v>INFUSION FLORAL GIN TONIC 9un CARMENCITA</v>
          </cell>
          <cell r="E520">
            <v>12</v>
          </cell>
          <cell r="F520" t="str">
            <v>BEBIDAS</v>
          </cell>
          <cell r="G520" t="str">
            <v>BEBIDAS</v>
          </cell>
          <cell r="H520" t="str">
            <v>BEBIDAS C/ ALCOHOL</v>
          </cell>
          <cell r="I520" t="str">
            <v>ESENCIAS P/BEBIDAS</v>
          </cell>
          <cell r="J520" t="str">
            <v>ESENCIAS BEBIDAS</v>
          </cell>
          <cell r="K520" t="str">
            <v>CARMENCITA</v>
          </cell>
          <cell r="L520">
            <v>35</v>
          </cell>
          <cell r="M520" t="str">
            <v>A.C. IMPORTACIONES S.A  (35)</v>
          </cell>
          <cell r="N520">
            <v>3</v>
          </cell>
          <cell r="O520">
            <v>2</v>
          </cell>
          <cell r="P520">
            <v>3</v>
          </cell>
          <cell r="Q520">
            <v>2</v>
          </cell>
          <cell r="R520">
            <v>2</v>
          </cell>
          <cell r="S520">
            <v>0</v>
          </cell>
          <cell r="T520">
            <v>1</v>
          </cell>
          <cell r="U520">
            <v>1</v>
          </cell>
          <cell r="V520">
            <v>1</v>
          </cell>
          <cell r="W520">
            <v>2</v>
          </cell>
          <cell r="X520">
            <v>0</v>
          </cell>
          <cell r="Y520">
            <v>0</v>
          </cell>
          <cell r="Z520">
            <v>2</v>
          </cell>
          <cell r="AA520">
            <v>2</v>
          </cell>
          <cell r="AB520">
            <v>0</v>
          </cell>
          <cell r="AC520">
            <v>2</v>
          </cell>
          <cell r="AD520">
            <v>3</v>
          </cell>
          <cell r="AE520">
            <v>0</v>
          </cell>
          <cell r="AF520">
            <v>3</v>
          </cell>
          <cell r="AG520">
            <v>3</v>
          </cell>
          <cell r="AH520">
            <v>0</v>
          </cell>
          <cell r="AI520">
            <v>1</v>
          </cell>
          <cell r="AJ520">
            <v>7</v>
          </cell>
          <cell r="AK520">
            <v>0</v>
          </cell>
          <cell r="AL520">
            <v>5</v>
          </cell>
          <cell r="AM520">
            <v>7</v>
          </cell>
          <cell r="AN520">
            <v>6</v>
          </cell>
          <cell r="AO520">
            <v>6</v>
          </cell>
          <cell r="AP520">
            <v>105</v>
          </cell>
          <cell r="AQ520" t="str">
            <v>Q</v>
          </cell>
          <cell r="AR520" t="str">
            <v>SV</v>
          </cell>
          <cell r="AS520">
            <v>105</v>
          </cell>
          <cell r="AT520">
            <v>60</v>
          </cell>
          <cell r="AU520">
            <v>180</v>
          </cell>
          <cell r="AV520">
            <v>31200.000039999999</v>
          </cell>
          <cell r="AW520">
            <v>31200.10036</v>
          </cell>
          <cell r="AX520">
            <v>35900</v>
          </cell>
          <cell r="AY520">
            <v>0.15064102416584491</v>
          </cell>
          <cell r="AZ520">
            <v>0.13091921894150421</v>
          </cell>
          <cell r="BA520">
            <v>34500</v>
          </cell>
          <cell r="BB520">
            <v>3</v>
          </cell>
          <cell r="BC520">
            <v>0.10576922935157795</v>
          </cell>
          <cell r="BD520">
            <v>9.5652172753623213E-2</v>
          </cell>
          <cell r="BE520">
            <v>0</v>
          </cell>
          <cell r="BF520">
            <v>0</v>
          </cell>
          <cell r="BG520">
            <v>-1</v>
          </cell>
          <cell r="BH520">
            <v>0</v>
          </cell>
        </row>
        <row r="521">
          <cell r="B521" t="str">
            <v>25893</v>
          </cell>
          <cell r="C521" t="str">
            <v>7840127002166</v>
          </cell>
          <cell r="D521" t="str">
            <v>MIX TEA GIN CITRICO 10un TE GUARANI</v>
          </cell>
          <cell r="E521">
            <v>12</v>
          </cell>
          <cell r="F521" t="str">
            <v>BEBIDAS</v>
          </cell>
          <cell r="G521" t="str">
            <v>BEBIDAS</v>
          </cell>
          <cell r="H521" t="str">
            <v>BEBIDAS C/ ALCOHOL</v>
          </cell>
          <cell r="I521" t="str">
            <v>ESENCIAS P/BEBIDAS</v>
          </cell>
          <cell r="J521" t="str">
            <v>ESENCIAS BEBIDAS</v>
          </cell>
          <cell r="K521" t="str">
            <v>TE GUARANI</v>
          </cell>
          <cell r="L521">
            <v>2841</v>
          </cell>
          <cell r="M521" t="str">
            <v>SIEMPRE SA  (2841)</v>
          </cell>
          <cell r="N521">
            <v>2</v>
          </cell>
          <cell r="O521">
            <v>11</v>
          </cell>
          <cell r="P521">
            <v>3</v>
          </cell>
          <cell r="Q521">
            <v>2</v>
          </cell>
          <cell r="R521">
            <v>1</v>
          </cell>
          <cell r="S521">
            <v>3</v>
          </cell>
          <cell r="T521">
            <v>2</v>
          </cell>
          <cell r="U521">
            <v>1</v>
          </cell>
          <cell r="V521">
            <v>2</v>
          </cell>
          <cell r="W521">
            <v>2</v>
          </cell>
          <cell r="X521">
            <v>3</v>
          </cell>
          <cell r="Y521">
            <v>4</v>
          </cell>
          <cell r="Z521">
            <v>2</v>
          </cell>
          <cell r="AA521">
            <v>5</v>
          </cell>
          <cell r="AB521">
            <v>2</v>
          </cell>
          <cell r="AC521">
            <v>3</v>
          </cell>
          <cell r="AD521">
            <v>3</v>
          </cell>
          <cell r="AE521">
            <v>5</v>
          </cell>
          <cell r="AF521">
            <v>0</v>
          </cell>
          <cell r="AG521">
            <v>1</v>
          </cell>
          <cell r="AH521">
            <v>0</v>
          </cell>
          <cell r="AI521">
            <v>1</v>
          </cell>
          <cell r="AJ521">
            <v>8</v>
          </cell>
          <cell r="AK521">
            <v>10</v>
          </cell>
          <cell r="AL521">
            <v>6</v>
          </cell>
          <cell r="AM521">
            <v>4</v>
          </cell>
          <cell r="AN521">
            <v>6</v>
          </cell>
          <cell r="AO521">
            <v>7</v>
          </cell>
          <cell r="AP521">
            <v>120</v>
          </cell>
          <cell r="AQ521">
            <v>300</v>
          </cell>
          <cell r="AR521">
            <v>45</v>
          </cell>
          <cell r="AS521">
            <v>40</v>
          </cell>
          <cell r="AT521">
            <v>180</v>
          </cell>
          <cell r="AU521">
            <v>210</v>
          </cell>
          <cell r="AV521">
            <v>19499.999970000001</v>
          </cell>
          <cell r="AW521">
            <v>19370.29017</v>
          </cell>
          <cell r="AX521">
            <v>22500</v>
          </cell>
          <cell r="AY521">
            <v>0.15384615562130177</v>
          </cell>
          <cell r="AZ521">
            <v>0.13333333466666664</v>
          </cell>
          <cell r="BA521">
            <v>21900</v>
          </cell>
          <cell r="BB521">
            <v>3</v>
          </cell>
          <cell r="BC521">
            <v>0.12307692480473365</v>
          </cell>
          <cell r="BD521">
            <v>0.10958904246575339</v>
          </cell>
          <cell r="BE521">
            <v>0</v>
          </cell>
          <cell r="BF521">
            <v>0</v>
          </cell>
          <cell r="BG521">
            <v>-1</v>
          </cell>
          <cell r="BH521">
            <v>0</v>
          </cell>
        </row>
        <row r="522">
          <cell r="B522" t="str">
            <v>25894</v>
          </cell>
          <cell r="C522" t="str">
            <v>7840127002142</v>
          </cell>
          <cell r="D522" t="str">
            <v>MIX TEA GIN HERBAL 10un TE GUARANI</v>
          </cell>
          <cell r="E522">
            <v>12</v>
          </cell>
          <cell r="F522" t="str">
            <v>BEBIDAS</v>
          </cell>
          <cell r="G522" t="str">
            <v>BEBIDAS</v>
          </cell>
          <cell r="H522" t="str">
            <v>BEBIDAS C/ ALCOHOL</v>
          </cell>
          <cell r="I522" t="str">
            <v>ESENCIAS P/BEBIDAS</v>
          </cell>
          <cell r="J522" t="str">
            <v>ESENCIAS BEBIDAS</v>
          </cell>
          <cell r="K522" t="str">
            <v>TE GUARANI</v>
          </cell>
          <cell r="L522">
            <v>2841</v>
          </cell>
          <cell r="M522" t="str">
            <v>SIEMPRE SA  (2841)</v>
          </cell>
          <cell r="N522">
            <v>0</v>
          </cell>
          <cell r="O522">
            <v>1</v>
          </cell>
          <cell r="P522">
            <v>2</v>
          </cell>
          <cell r="Q522">
            <v>2</v>
          </cell>
          <cell r="R522">
            <v>1</v>
          </cell>
          <cell r="S522">
            <v>2</v>
          </cell>
          <cell r="T522">
            <v>1</v>
          </cell>
          <cell r="U522">
            <v>1</v>
          </cell>
          <cell r="V522">
            <v>0</v>
          </cell>
          <cell r="W522">
            <v>0</v>
          </cell>
          <cell r="X522">
            <v>0</v>
          </cell>
          <cell r="Y522">
            <v>0</v>
          </cell>
          <cell r="Z522">
            <v>0</v>
          </cell>
          <cell r="AA522">
            <v>1</v>
          </cell>
          <cell r="AB522">
            <v>1</v>
          </cell>
          <cell r="AC522">
            <v>1</v>
          </cell>
          <cell r="AD522">
            <v>0</v>
          </cell>
          <cell r="AE522">
            <v>1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16</v>
          </cell>
          <cell r="AK522">
            <v>21</v>
          </cell>
          <cell r="AL522">
            <v>17</v>
          </cell>
          <cell r="AM522">
            <v>11</v>
          </cell>
          <cell r="AN522">
            <v>26</v>
          </cell>
          <cell r="AO522">
            <v>15</v>
          </cell>
          <cell r="AP522">
            <v>240</v>
          </cell>
          <cell r="AQ522">
            <v>630</v>
          </cell>
          <cell r="AR522" t="str">
            <v>SV</v>
          </cell>
          <cell r="AS522">
            <v>330</v>
          </cell>
          <cell r="AT522" t="str">
            <v>SV</v>
          </cell>
          <cell r="AU522" t="str">
            <v>SV</v>
          </cell>
          <cell r="AV522">
            <v>19499.999970000001</v>
          </cell>
          <cell r="AW522">
            <v>17912.094639999999</v>
          </cell>
          <cell r="AX522">
            <v>22500</v>
          </cell>
          <cell r="AY522">
            <v>0.15384615562130177</v>
          </cell>
          <cell r="AZ522">
            <v>0.13333333466666664</v>
          </cell>
          <cell r="BA522">
            <v>21900</v>
          </cell>
          <cell r="BB522">
            <v>3</v>
          </cell>
          <cell r="BC522">
            <v>0.12307692480473365</v>
          </cell>
          <cell r="BD522">
            <v>0.10958904246575339</v>
          </cell>
          <cell r="BE522">
            <v>0</v>
          </cell>
          <cell r="BF522">
            <v>0</v>
          </cell>
          <cell r="BG522">
            <v>-1</v>
          </cell>
          <cell r="BH522">
            <v>0</v>
          </cell>
        </row>
        <row r="523">
          <cell r="B523" t="str">
            <v>33432</v>
          </cell>
          <cell r="C523" t="str">
            <v>7312040217519</v>
          </cell>
          <cell r="D523" t="str">
            <v>VODKA ELYX 750ml ABSOLUT</v>
          </cell>
          <cell r="E523">
            <v>12</v>
          </cell>
          <cell r="F523" t="str">
            <v>BEBIDAS</v>
          </cell>
          <cell r="G523" t="str">
            <v>BEBIDAS</v>
          </cell>
          <cell r="H523" t="str">
            <v>BEBIDAS C/ ALCOHOL</v>
          </cell>
          <cell r="I523" t="str">
            <v>VODKA SELECTIVOS</v>
          </cell>
          <cell r="J523" t="str">
            <v>SELECTIVOS BCA-VS</v>
          </cell>
          <cell r="K523" t="str">
            <v>ABSOLUT</v>
          </cell>
          <cell r="L523">
            <v>27</v>
          </cell>
          <cell r="M523" t="str">
            <v>A.J. S.A. CALIDAD ANTE TODO (27)</v>
          </cell>
          <cell r="N523">
            <v>0</v>
          </cell>
          <cell r="O523">
            <v>0</v>
          </cell>
          <cell r="P523">
            <v>0</v>
          </cell>
          <cell r="Q523">
            <v>0</v>
          </cell>
          <cell r="R523">
            <v>0</v>
          </cell>
          <cell r="S523">
            <v>0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6</v>
          </cell>
          <cell r="AK523">
            <v>6</v>
          </cell>
          <cell r="AL523">
            <v>3</v>
          </cell>
          <cell r="AM523">
            <v>3</v>
          </cell>
          <cell r="AN523">
            <v>6</v>
          </cell>
          <cell r="AO523">
            <v>6</v>
          </cell>
          <cell r="AP523" t="str">
            <v>SV</v>
          </cell>
          <cell r="AQ523" t="str">
            <v>SV</v>
          </cell>
          <cell r="AR523" t="str">
            <v>SV</v>
          </cell>
          <cell r="AS523" t="str">
            <v>SV</v>
          </cell>
          <cell r="AT523" t="str">
            <v>SV</v>
          </cell>
          <cell r="AU523" t="str">
            <v>SV</v>
          </cell>
          <cell r="AV523">
            <v>166340.99999000001</v>
          </cell>
          <cell r="AW523">
            <v>166341.00042999999</v>
          </cell>
          <cell r="AX523">
            <v>189900</v>
          </cell>
          <cell r="AY523">
            <v>0.14163074654725105</v>
          </cell>
          <cell r="AZ523">
            <v>0.12406003164823586</v>
          </cell>
          <cell r="BA523">
            <v>184900</v>
          </cell>
          <cell r="BB523">
            <v>3</v>
          </cell>
          <cell r="BC523">
            <v>0.11157201177770792</v>
          </cell>
          <cell r="BD523">
            <v>0.10037317474310432</v>
          </cell>
          <cell r="BE523">
            <v>179900</v>
          </cell>
          <cell r="BF523">
            <v>6</v>
          </cell>
          <cell r="BG523">
            <v>8.1513277008164575E-2</v>
          </cell>
          <cell r="BH523">
            <v>7.5369649861033852E-2</v>
          </cell>
        </row>
        <row r="524">
          <cell r="B524" t="str">
            <v>22285</v>
          </cell>
          <cell r="C524" t="str">
            <v>7312040221004</v>
          </cell>
          <cell r="D524" t="str">
            <v>VODKA ORIEN APPLE 1Lt ABSOLUT</v>
          </cell>
          <cell r="E524">
            <v>1</v>
          </cell>
          <cell r="F524" t="str">
            <v>BEBIDAS</v>
          </cell>
          <cell r="G524" t="str">
            <v>BEBIDAS</v>
          </cell>
          <cell r="H524" t="str">
            <v>BEBIDAS C/ ALCOHOL</v>
          </cell>
          <cell r="I524" t="str">
            <v>VODKA SELECTIVOS</v>
          </cell>
          <cell r="J524" t="str">
            <v>SELECTIVOS BCA-VS</v>
          </cell>
          <cell r="K524" t="str">
            <v>ABSOLUT</v>
          </cell>
          <cell r="L524">
            <v>516</v>
          </cell>
          <cell r="M524" t="str">
            <v>MANNAH S.R.L. (516)</v>
          </cell>
          <cell r="N524">
            <v>0</v>
          </cell>
          <cell r="O524">
            <v>0</v>
          </cell>
          <cell r="P524">
            <v>0</v>
          </cell>
          <cell r="Q524">
            <v>0</v>
          </cell>
          <cell r="R524">
            <v>0</v>
          </cell>
          <cell r="S524">
            <v>0</v>
          </cell>
          <cell r="T524">
            <v>0</v>
          </cell>
          <cell r="U524">
            <v>0</v>
          </cell>
          <cell r="V524">
            <v>0</v>
          </cell>
          <cell r="W524">
            <v>0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3</v>
          </cell>
          <cell r="AM524">
            <v>0</v>
          </cell>
          <cell r="AN524">
            <v>0</v>
          </cell>
          <cell r="AO524">
            <v>0</v>
          </cell>
          <cell r="AP524" t="str">
            <v>Q</v>
          </cell>
          <cell r="AQ524" t="str">
            <v>Q</v>
          </cell>
          <cell r="AR524" t="str">
            <v>SV</v>
          </cell>
          <cell r="AS524" t="str">
            <v>Q</v>
          </cell>
          <cell r="AT524" t="str">
            <v>Q</v>
          </cell>
          <cell r="AU524" t="str">
            <v>Q</v>
          </cell>
          <cell r="AV524">
            <v>70000.000004000001</v>
          </cell>
          <cell r="AW524">
            <v>69999.999410000004</v>
          </cell>
          <cell r="AX524">
            <v>84900</v>
          </cell>
          <cell r="AY524">
            <v>0.21285714278783674</v>
          </cell>
          <cell r="AZ524">
            <v>0.17550058888103651</v>
          </cell>
          <cell r="BA524">
            <v>82900</v>
          </cell>
          <cell r="BB524">
            <v>3</v>
          </cell>
          <cell r="BC524">
            <v>0.18428571421804074</v>
          </cell>
          <cell r="BD524">
            <v>0.15560916762364294</v>
          </cell>
          <cell r="BE524">
            <v>79900</v>
          </cell>
          <cell r="BF524">
            <v>6</v>
          </cell>
          <cell r="BG524">
            <v>0.14142857136334697</v>
          </cell>
          <cell r="BH524">
            <v>0.12390488105131413</v>
          </cell>
        </row>
        <row r="525">
          <cell r="B525" t="str">
            <v>8497</v>
          </cell>
          <cell r="C525" t="str">
            <v>4750021000164</v>
          </cell>
          <cell r="D525" t="str">
            <v>VODKA S/CAJA 1Lts STOLICHNAYA</v>
          </cell>
          <cell r="E525">
            <v>12</v>
          </cell>
          <cell r="F525" t="str">
            <v>BEBIDAS</v>
          </cell>
          <cell r="G525" t="str">
            <v>BEBIDAS</v>
          </cell>
          <cell r="H525" t="str">
            <v>BEBIDAS C/ ALCOHOL</v>
          </cell>
          <cell r="I525" t="str">
            <v>VODKA SELECTIVOS</v>
          </cell>
          <cell r="J525" t="str">
            <v>SELECTIVOS BCA-VS</v>
          </cell>
          <cell r="K525" t="str">
            <v>STOLICHNAYA</v>
          </cell>
          <cell r="L525">
            <v>27</v>
          </cell>
          <cell r="M525" t="str">
            <v>A.J. S.A. CALIDAD ANTE TODO (27)</v>
          </cell>
          <cell r="N525">
            <v>1</v>
          </cell>
          <cell r="O525">
            <v>1</v>
          </cell>
          <cell r="P525">
            <v>1</v>
          </cell>
          <cell r="Q525">
            <v>1</v>
          </cell>
          <cell r="R525">
            <v>0</v>
          </cell>
          <cell r="S525">
            <v>0</v>
          </cell>
          <cell r="T525">
            <v>0</v>
          </cell>
          <cell r="U525">
            <v>0</v>
          </cell>
          <cell r="V525">
            <v>2</v>
          </cell>
          <cell r="W525">
            <v>0</v>
          </cell>
          <cell r="X525">
            <v>1</v>
          </cell>
          <cell r="Y525">
            <v>1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1</v>
          </cell>
          <cell r="AF525">
            <v>1</v>
          </cell>
          <cell r="AG525">
            <v>0</v>
          </cell>
          <cell r="AH525">
            <v>0</v>
          </cell>
          <cell r="AI525">
            <v>0</v>
          </cell>
          <cell r="AJ525">
            <v>11</v>
          </cell>
          <cell r="AK525">
            <v>8</v>
          </cell>
          <cell r="AL525">
            <v>5</v>
          </cell>
          <cell r="AM525">
            <v>8</v>
          </cell>
          <cell r="AN525">
            <v>5</v>
          </cell>
          <cell r="AO525">
            <v>6</v>
          </cell>
          <cell r="AP525">
            <v>330</v>
          </cell>
          <cell r="AQ525" t="str">
            <v>SV</v>
          </cell>
          <cell r="AR525">
            <v>150</v>
          </cell>
          <cell r="AS525" t="str">
            <v>SV</v>
          </cell>
          <cell r="AT525" t="str">
            <v>SV</v>
          </cell>
          <cell r="AU525" t="str">
            <v>SV</v>
          </cell>
          <cell r="AV525">
            <v>78375</v>
          </cell>
          <cell r="AW525">
            <v>77013.026419999995</v>
          </cell>
          <cell r="AX525">
            <v>89900</v>
          </cell>
          <cell r="AY525">
            <v>0.14704944178628399</v>
          </cell>
          <cell r="AZ525">
            <v>0.12819799777530588</v>
          </cell>
          <cell r="BA525">
            <v>87900</v>
          </cell>
          <cell r="BB525">
            <v>3</v>
          </cell>
          <cell r="BC525">
            <v>0.12153110047846893</v>
          </cell>
          <cell r="BD525">
            <v>0.10836177474402731</v>
          </cell>
          <cell r="BE525">
            <v>84900</v>
          </cell>
          <cell r="BF525">
            <v>6</v>
          </cell>
          <cell r="BG525">
            <v>8.3253588516746468E-2</v>
          </cell>
          <cell r="BH525">
            <v>7.6855123674911666E-2</v>
          </cell>
        </row>
        <row r="526">
          <cell r="B526" t="str">
            <v>12536</v>
          </cell>
          <cell r="C526" t="str">
            <v>5902573004575</v>
          </cell>
          <cell r="D526" t="str">
            <v>VODKA PRESTIGE 1Lts STOCK</v>
          </cell>
          <cell r="E526">
            <v>6</v>
          </cell>
          <cell r="F526" t="str">
            <v>BEBIDAS</v>
          </cell>
          <cell r="G526" t="str">
            <v>BEBIDAS</v>
          </cell>
          <cell r="H526" t="str">
            <v>BEBIDAS C/ ALCOHOL</v>
          </cell>
          <cell r="I526" t="str">
            <v>VODKA SELECTIVOS</v>
          </cell>
          <cell r="J526" t="str">
            <v>SELECTIVOS BCA-VS</v>
          </cell>
          <cell r="K526" t="str">
            <v>STOCK</v>
          </cell>
          <cell r="L526">
            <v>114</v>
          </cell>
          <cell r="M526" t="str">
            <v>APOLO IMPORT S.A. 2 - TRENTINO (114)</v>
          </cell>
          <cell r="N526">
            <v>0</v>
          </cell>
          <cell r="O526">
            <v>0</v>
          </cell>
          <cell r="P526">
            <v>3</v>
          </cell>
          <cell r="Q526">
            <v>3</v>
          </cell>
          <cell r="R526">
            <v>0</v>
          </cell>
          <cell r="S526">
            <v>1</v>
          </cell>
          <cell r="T526">
            <v>2</v>
          </cell>
          <cell r="U526">
            <v>2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7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52</v>
          </cell>
          <cell r="AK526">
            <v>56</v>
          </cell>
          <cell r="AL526">
            <v>60</v>
          </cell>
          <cell r="AM526">
            <v>63</v>
          </cell>
          <cell r="AN526">
            <v>48</v>
          </cell>
          <cell r="AO526">
            <v>12</v>
          </cell>
          <cell r="AP526">
            <v>520</v>
          </cell>
          <cell r="AQ526">
            <v>840</v>
          </cell>
          <cell r="AR526" t="str">
            <v>SV</v>
          </cell>
          <cell r="AS526" t="str">
            <v>SV</v>
          </cell>
          <cell r="AT526" t="str">
            <v>SV</v>
          </cell>
          <cell r="AU526" t="str">
            <v>SV</v>
          </cell>
          <cell r="AV526">
            <v>67700.000004999994</v>
          </cell>
          <cell r="AW526">
            <v>60502.048199999997</v>
          </cell>
          <cell r="AX526">
            <v>79900</v>
          </cell>
          <cell r="AY526">
            <v>0.18020679459525812</v>
          </cell>
          <cell r="AZ526">
            <v>0.1526908635168962</v>
          </cell>
          <cell r="BA526">
            <v>75900</v>
          </cell>
          <cell r="BB526">
            <v>3</v>
          </cell>
          <cell r="BC526">
            <v>0.1211225996217784</v>
          </cell>
          <cell r="BD526">
            <v>0.10803689057971022</v>
          </cell>
          <cell r="BE526">
            <v>0</v>
          </cell>
          <cell r="BF526">
            <v>0</v>
          </cell>
          <cell r="BG526">
            <v>-1</v>
          </cell>
          <cell r="BH526">
            <v>0</v>
          </cell>
        </row>
        <row r="527">
          <cell r="B527" t="str">
            <v>12537</v>
          </cell>
          <cell r="C527" t="str">
            <v>5902573004674</v>
          </cell>
          <cell r="D527" t="str">
            <v>VODKA PRESTIGE CITRON 700ml STOCK</v>
          </cell>
          <cell r="E527">
            <v>12</v>
          </cell>
          <cell r="F527" t="str">
            <v>BEBIDAS</v>
          </cell>
          <cell r="G527" t="str">
            <v>BEBIDAS</v>
          </cell>
          <cell r="H527" t="str">
            <v>BEBIDAS C/ ALCOHOL</v>
          </cell>
          <cell r="I527" t="str">
            <v>VODKA SELECTIVOS</v>
          </cell>
          <cell r="J527" t="str">
            <v>SELECTIVOS BCA-VS</v>
          </cell>
          <cell r="K527" t="str">
            <v>STOCK</v>
          </cell>
          <cell r="L527">
            <v>114</v>
          </cell>
          <cell r="M527" t="str">
            <v>APOLO IMPORT S.A. 2 - TRENTINO (114)</v>
          </cell>
          <cell r="N527">
            <v>0</v>
          </cell>
          <cell r="O527">
            <v>0</v>
          </cell>
          <cell r="P527">
            <v>0</v>
          </cell>
          <cell r="Q527">
            <v>0</v>
          </cell>
          <cell r="R527">
            <v>0</v>
          </cell>
          <cell r="S527">
            <v>0</v>
          </cell>
          <cell r="T527">
            <v>0</v>
          </cell>
          <cell r="U527">
            <v>0</v>
          </cell>
          <cell r="V527">
            <v>0</v>
          </cell>
          <cell r="W527">
            <v>0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19</v>
          </cell>
          <cell r="AK527">
            <v>19</v>
          </cell>
          <cell r="AL527">
            <v>15</v>
          </cell>
          <cell r="AM527">
            <v>11</v>
          </cell>
          <cell r="AN527">
            <v>10</v>
          </cell>
          <cell r="AO527">
            <v>12</v>
          </cell>
          <cell r="AP527" t="str">
            <v>SV</v>
          </cell>
          <cell r="AQ527" t="str">
            <v>SV</v>
          </cell>
          <cell r="AR527" t="str">
            <v>SV</v>
          </cell>
          <cell r="AS527" t="str">
            <v>SV</v>
          </cell>
          <cell r="AT527" t="str">
            <v>SV</v>
          </cell>
          <cell r="AU527" t="str">
            <v>SV</v>
          </cell>
          <cell r="AV527">
            <v>67700.000004999994</v>
          </cell>
          <cell r="AW527">
            <v>56802.39862</v>
          </cell>
          <cell r="AX527">
            <v>79900</v>
          </cell>
          <cell r="AY527">
            <v>0.18020679459525812</v>
          </cell>
          <cell r="AZ527">
            <v>0.1526908635168962</v>
          </cell>
          <cell r="BA527">
            <v>74900</v>
          </cell>
          <cell r="BB527">
            <v>3</v>
          </cell>
          <cell r="BC527">
            <v>0.10635155087840831</v>
          </cell>
          <cell r="BD527">
            <v>9.6128170827770434E-2</v>
          </cell>
          <cell r="BE527">
            <v>0</v>
          </cell>
          <cell r="BF527">
            <v>0</v>
          </cell>
          <cell r="BG527">
            <v>-1</v>
          </cell>
          <cell r="BH527">
            <v>0</v>
          </cell>
        </row>
        <row r="528">
          <cell r="B528" t="str">
            <v>12538</v>
          </cell>
          <cell r="C528" t="str">
            <v>5902573004698</v>
          </cell>
          <cell r="D528" t="str">
            <v>VODKA PRESTIGE CRANBERRY 700ml STOCK</v>
          </cell>
          <cell r="E528">
            <v>12</v>
          </cell>
          <cell r="F528" t="str">
            <v>BEBIDAS</v>
          </cell>
          <cell r="G528" t="str">
            <v>BEBIDAS</v>
          </cell>
          <cell r="H528" t="str">
            <v>BEBIDAS C/ ALCOHOL</v>
          </cell>
          <cell r="I528" t="str">
            <v>VODKA SELECTIVOS</v>
          </cell>
          <cell r="J528" t="str">
            <v>SELECTIVOS BCA-VS</v>
          </cell>
          <cell r="K528" t="str">
            <v>STOCK</v>
          </cell>
          <cell r="L528">
            <v>114</v>
          </cell>
          <cell r="M528" t="str">
            <v>APOLO IMPORT S.A. 2 - TRENTINO (114)</v>
          </cell>
          <cell r="N528">
            <v>0</v>
          </cell>
          <cell r="O528">
            <v>0</v>
          </cell>
          <cell r="P528">
            <v>0</v>
          </cell>
          <cell r="Q528">
            <v>0</v>
          </cell>
          <cell r="R528">
            <v>0</v>
          </cell>
          <cell r="S528">
            <v>0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>
            <v>0</v>
          </cell>
          <cell r="AJ528">
            <v>29</v>
          </cell>
          <cell r="AK528">
            <v>31</v>
          </cell>
          <cell r="AL528">
            <v>10</v>
          </cell>
          <cell r="AM528">
            <v>28</v>
          </cell>
          <cell r="AN528">
            <v>11</v>
          </cell>
          <cell r="AO528">
            <v>12</v>
          </cell>
          <cell r="AP528" t="str">
            <v>SV</v>
          </cell>
          <cell r="AQ528" t="str">
            <v>SV</v>
          </cell>
          <cell r="AR528" t="str">
            <v>SV</v>
          </cell>
          <cell r="AS528" t="str">
            <v>SV</v>
          </cell>
          <cell r="AT528" t="str">
            <v>SV</v>
          </cell>
          <cell r="AU528" t="str">
            <v>SV</v>
          </cell>
          <cell r="AV528">
            <v>67700.000060000006</v>
          </cell>
          <cell r="AW528">
            <v>58412.413070000002</v>
          </cell>
          <cell r="AX528">
            <v>79900</v>
          </cell>
          <cell r="AY528">
            <v>0.18020679363644887</v>
          </cell>
          <cell r="AZ528">
            <v>0.15269086282853558</v>
          </cell>
          <cell r="BA528">
            <v>75900</v>
          </cell>
          <cell r="BB528">
            <v>3</v>
          </cell>
          <cell r="BC528">
            <v>0.12112259871096964</v>
          </cell>
          <cell r="BD528">
            <v>0.10803688985507238</v>
          </cell>
          <cell r="BE528">
            <v>0</v>
          </cell>
          <cell r="BF528">
            <v>0</v>
          </cell>
          <cell r="BG528">
            <v>-1</v>
          </cell>
          <cell r="BH528">
            <v>0</v>
          </cell>
        </row>
        <row r="529">
          <cell r="B529" t="str">
            <v>23922</v>
          </cell>
          <cell r="C529" t="str">
            <v>5902573008887</v>
          </cell>
          <cell r="D529" t="str">
            <v>VODKA 100ml STOCK 1906</v>
          </cell>
          <cell r="E529">
            <v>96</v>
          </cell>
          <cell r="F529" t="str">
            <v>BEBIDAS</v>
          </cell>
          <cell r="G529" t="str">
            <v>BEBIDAS</v>
          </cell>
          <cell r="H529" t="str">
            <v>BEBIDAS C/ ALCOHOL</v>
          </cell>
          <cell r="I529" t="str">
            <v>VODKA SELECTIVOS</v>
          </cell>
          <cell r="J529" t="str">
            <v>SELECTIVOS BCA-VS</v>
          </cell>
          <cell r="K529" t="str">
            <v>1906</v>
          </cell>
          <cell r="L529">
            <v>114</v>
          </cell>
          <cell r="M529" t="str">
            <v>APOLO IMPORT S.A. 2 - TRENTINO (114)</v>
          </cell>
          <cell r="N529">
            <v>5</v>
          </cell>
          <cell r="O529">
            <v>8</v>
          </cell>
          <cell r="P529">
            <v>5</v>
          </cell>
          <cell r="Q529">
            <v>6</v>
          </cell>
          <cell r="R529">
            <v>10</v>
          </cell>
          <cell r="S529">
            <v>11</v>
          </cell>
          <cell r="T529">
            <v>11</v>
          </cell>
          <cell r="U529">
            <v>11</v>
          </cell>
          <cell r="V529">
            <v>4</v>
          </cell>
          <cell r="W529">
            <v>5</v>
          </cell>
          <cell r="X529">
            <v>5</v>
          </cell>
          <cell r="Y529">
            <v>3</v>
          </cell>
          <cell r="Z529">
            <v>3</v>
          </cell>
          <cell r="AA529">
            <v>10</v>
          </cell>
          <cell r="AB529">
            <v>7</v>
          </cell>
          <cell r="AC529">
            <v>14</v>
          </cell>
          <cell r="AD529">
            <v>5</v>
          </cell>
          <cell r="AE529">
            <v>11</v>
          </cell>
          <cell r="AF529">
            <v>6</v>
          </cell>
          <cell r="AG529">
            <v>6</v>
          </cell>
          <cell r="AH529">
            <v>2</v>
          </cell>
          <cell r="AI529">
            <v>3</v>
          </cell>
          <cell r="AJ529">
            <v>12</v>
          </cell>
          <cell r="AK529">
            <v>106</v>
          </cell>
          <cell r="AL529">
            <v>33</v>
          </cell>
          <cell r="AM529">
            <v>67</v>
          </cell>
          <cell r="AN529">
            <v>31</v>
          </cell>
          <cell r="AO529">
            <v>46</v>
          </cell>
          <cell r="AP529">
            <v>60</v>
          </cell>
          <cell r="AQ529">
            <v>289.09090909090912</v>
          </cell>
          <cell r="AR529">
            <v>330</v>
          </cell>
          <cell r="AS529">
            <v>143.57142857142856</v>
          </cell>
          <cell r="AT529">
            <v>155</v>
          </cell>
          <cell r="AU529">
            <v>460</v>
          </cell>
          <cell r="AV529">
            <v>6700.0000099999997</v>
          </cell>
          <cell r="AW529">
            <v>6178.5697600000003</v>
          </cell>
          <cell r="AX529">
            <v>7900</v>
          </cell>
          <cell r="AY529">
            <v>0.179104475852083</v>
          </cell>
          <cell r="AZ529">
            <v>0.15189873291139244</v>
          </cell>
          <cell r="BA529">
            <v>7550</v>
          </cell>
          <cell r="BB529">
            <v>6</v>
          </cell>
          <cell r="BC529">
            <v>0.12686566995990201</v>
          </cell>
          <cell r="BD529">
            <v>0.11258278013245036</v>
          </cell>
          <cell r="BE529">
            <v>6950</v>
          </cell>
          <cell r="BF529">
            <v>12</v>
          </cell>
          <cell r="BG529">
            <v>3.7313431287592014E-2</v>
          </cell>
          <cell r="BH529">
            <v>3.5971221582733852E-2</v>
          </cell>
        </row>
        <row r="530">
          <cell r="B530" t="str">
            <v>12540</v>
          </cell>
          <cell r="C530" t="str">
            <v>5902573004964</v>
          </cell>
          <cell r="D530" t="str">
            <v>VODKA 1Lts 1906</v>
          </cell>
          <cell r="E530">
            <v>6</v>
          </cell>
          <cell r="F530" t="str">
            <v>BEBIDAS</v>
          </cell>
          <cell r="G530" t="str">
            <v>BEBIDAS</v>
          </cell>
          <cell r="H530" t="str">
            <v>BEBIDAS C/ ALCOHOL</v>
          </cell>
          <cell r="I530" t="str">
            <v>VODKA SELECTIVOS</v>
          </cell>
          <cell r="J530" t="str">
            <v>SELECTIVOS BCA-VS</v>
          </cell>
          <cell r="K530" t="str">
            <v>1906</v>
          </cell>
          <cell r="L530">
            <v>114</v>
          </cell>
          <cell r="M530" t="str">
            <v>APOLO IMPORT S.A. 2 - TRENTINO (114)</v>
          </cell>
          <cell r="N530">
            <v>0</v>
          </cell>
          <cell r="O530">
            <v>0</v>
          </cell>
          <cell r="P530">
            <v>0</v>
          </cell>
          <cell r="Q530">
            <v>0</v>
          </cell>
          <cell r="R530">
            <v>0</v>
          </cell>
          <cell r="S530">
            <v>0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 t="str">
            <v>Q</v>
          </cell>
          <cell r="AQ530" t="str">
            <v>Q</v>
          </cell>
          <cell r="AR530" t="str">
            <v>Q</v>
          </cell>
          <cell r="AS530" t="str">
            <v>Q</v>
          </cell>
          <cell r="AT530" t="str">
            <v>Q</v>
          </cell>
          <cell r="AU530" t="str">
            <v>Q</v>
          </cell>
          <cell r="AV530">
            <v>35499.999996999999</v>
          </cell>
          <cell r="AW530">
            <v>27554.25244</v>
          </cell>
          <cell r="AX530">
            <v>41900</v>
          </cell>
          <cell r="AY530">
            <v>0.18028169024058727</v>
          </cell>
          <cell r="AZ530">
            <v>0.15274463014319811</v>
          </cell>
          <cell r="BA530">
            <v>39900</v>
          </cell>
          <cell r="BB530">
            <v>3</v>
          </cell>
          <cell r="BC530">
            <v>0.12394366206681218</v>
          </cell>
          <cell r="BD530">
            <v>0.11027568929824563</v>
          </cell>
          <cell r="BE530">
            <v>0</v>
          </cell>
          <cell r="BF530">
            <v>0</v>
          </cell>
          <cell r="BG530">
            <v>-1</v>
          </cell>
          <cell r="BH530">
            <v>0</v>
          </cell>
        </row>
        <row r="531">
          <cell r="B531" t="str">
            <v>16355</v>
          </cell>
          <cell r="C531" t="str">
            <v>5902573003004</v>
          </cell>
          <cell r="D531" t="str">
            <v>VODKA 700ml 1906</v>
          </cell>
          <cell r="E531">
            <v>12</v>
          </cell>
          <cell r="F531" t="str">
            <v>BEBIDAS</v>
          </cell>
          <cell r="G531" t="str">
            <v>BEBIDAS</v>
          </cell>
          <cell r="H531" t="str">
            <v>BEBIDAS C/ ALCOHOL</v>
          </cell>
          <cell r="I531" t="str">
            <v>VODKA SELECTIVOS</v>
          </cell>
          <cell r="J531" t="str">
            <v>SELECTIVOS BCA-VS</v>
          </cell>
          <cell r="K531" t="str">
            <v>1906</v>
          </cell>
          <cell r="L531">
            <v>114</v>
          </cell>
          <cell r="M531" t="str">
            <v>APOLO IMPORT S.A. 2 - TRENTINO (114)</v>
          </cell>
          <cell r="N531">
            <v>0</v>
          </cell>
          <cell r="O531">
            <v>2</v>
          </cell>
          <cell r="P531">
            <v>2</v>
          </cell>
          <cell r="Q531">
            <v>3</v>
          </cell>
          <cell r="R531">
            <v>3</v>
          </cell>
          <cell r="S531">
            <v>1</v>
          </cell>
          <cell r="T531">
            <v>1</v>
          </cell>
          <cell r="U531">
            <v>2</v>
          </cell>
          <cell r="V531">
            <v>0</v>
          </cell>
          <cell r="W531">
            <v>1</v>
          </cell>
          <cell r="X531">
            <v>4</v>
          </cell>
          <cell r="Y531">
            <v>4</v>
          </cell>
          <cell r="Z531">
            <v>0</v>
          </cell>
          <cell r="AA531">
            <v>3</v>
          </cell>
          <cell r="AB531">
            <v>7</v>
          </cell>
          <cell r="AC531">
            <v>3</v>
          </cell>
          <cell r="AD531">
            <v>1</v>
          </cell>
          <cell r="AE531">
            <v>0</v>
          </cell>
          <cell r="AF531">
            <v>3</v>
          </cell>
          <cell r="AG531">
            <v>3</v>
          </cell>
          <cell r="AH531">
            <v>0</v>
          </cell>
          <cell r="AI531">
            <v>0</v>
          </cell>
          <cell r="AJ531">
            <v>21</v>
          </cell>
          <cell r="AK531">
            <v>27</v>
          </cell>
          <cell r="AL531">
            <v>18</v>
          </cell>
          <cell r="AM531">
            <v>43</v>
          </cell>
          <cell r="AN531">
            <v>29</v>
          </cell>
          <cell r="AO531">
            <v>12</v>
          </cell>
          <cell r="AP531">
            <v>210</v>
          </cell>
          <cell r="AQ531">
            <v>405</v>
          </cell>
          <cell r="AR531">
            <v>135</v>
          </cell>
          <cell r="AS531">
            <v>430</v>
          </cell>
          <cell r="AT531">
            <v>290</v>
          </cell>
          <cell r="AU531" t="str">
            <v>SV</v>
          </cell>
          <cell r="AV531">
            <v>26180</v>
          </cell>
          <cell r="AW531">
            <v>22224.647059999999</v>
          </cell>
          <cell r="AX531">
            <v>30900</v>
          </cell>
          <cell r="AY531">
            <v>0.18029029793735685</v>
          </cell>
          <cell r="AZ531">
            <v>0.15275080906148866</v>
          </cell>
          <cell r="BA531">
            <v>29900</v>
          </cell>
          <cell r="BB531">
            <v>3</v>
          </cell>
          <cell r="BC531">
            <v>0.14209320091673039</v>
          </cell>
          <cell r="BD531">
            <v>0.12441471571906354</v>
          </cell>
          <cell r="BE531">
            <v>28900</v>
          </cell>
          <cell r="BF531">
            <v>6</v>
          </cell>
          <cell r="BG531">
            <v>0.10389610389610393</v>
          </cell>
          <cell r="BH531">
            <v>9.4117647058823528E-2</v>
          </cell>
        </row>
        <row r="532">
          <cell r="B532" t="str">
            <v>26011</v>
          </cell>
          <cell r="C532" t="str">
            <v>0088076161863</v>
          </cell>
          <cell r="D532" t="str">
            <v>VODKA 750ml CIROC</v>
          </cell>
          <cell r="E532">
            <v>6</v>
          </cell>
          <cell r="F532" t="str">
            <v>BEBIDAS</v>
          </cell>
          <cell r="G532" t="str">
            <v>BEBIDAS</v>
          </cell>
          <cell r="H532" t="str">
            <v>BEBIDAS C/ ALCOHOL</v>
          </cell>
          <cell r="I532" t="str">
            <v>VODKA SELECTIVOS</v>
          </cell>
          <cell r="J532" t="str">
            <v>SELECTIVOS BCA-VS</v>
          </cell>
          <cell r="K532" t="str">
            <v>CIROC</v>
          </cell>
          <cell r="L532">
            <v>161</v>
          </cell>
          <cell r="M532" t="str">
            <v>WINES AND SPIRITS S.A. (161)</v>
          </cell>
          <cell r="N532">
            <v>6</v>
          </cell>
          <cell r="O532">
            <v>1</v>
          </cell>
          <cell r="P532">
            <v>0</v>
          </cell>
          <cell r="Q532">
            <v>0</v>
          </cell>
          <cell r="R532">
            <v>0</v>
          </cell>
          <cell r="S532">
            <v>1</v>
          </cell>
          <cell r="T532">
            <v>0</v>
          </cell>
          <cell r="U532">
            <v>0</v>
          </cell>
          <cell r="V532">
            <v>0</v>
          </cell>
          <cell r="W532">
            <v>0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2</v>
          </cell>
          <cell r="AK532">
            <v>4</v>
          </cell>
          <cell r="AL532">
            <v>2</v>
          </cell>
          <cell r="AM532">
            <v>6</v>
          </cell>
          <cell r="AN532">
            <v>3</v>
          </cell>
          <cell r="AO532">
            <v>3</v>
          </cell>
          <cell r="AP532" t="str">
            <v>SV</v>
          </cell>
          <cell r="AQ532" t="str">
            <v>SV</v>
          </cell>
          <cell r="AR532" t="str">
            <v>SV</v>
          </cell>
          <cell r="AS532" t="str">
            <v>SV</v>
          </cell>
          <cell r="AT532" t="str">
            <v>SV</v>
          </cell>
          <cell r="AU532" t="str">
            <v>SV</v>
          </cell>
          <cell r="AV532">
            <v>159451.00005999999</v>
          </cell>
          <cell r="AW532">
            <v>140096.47487000001</v>
          </cell>
          <cell r="AX532">
            <v>187900</v>
          </cell>
          <cell r="AY532">
            <v>0.17841844785730343</v>
          </cell>
          <cell r="AZ532">
            <v>0.15140500234167115</v>
          </cell>
          <cell r="BA532">
            <v>179900</v>
          </cell>
          <cell r="BB532">
            <v>3</v>
          </cell>
          <cell r="BC532">
            <v>0.12824629467551296</v>
          </cell>
          <cell r="BD532">
            <v>0.11366870450250144</v>
          </cell>
          <cell r="BE532">
            <v>174900</v>
          </cell>
          <cell r="BF532">
            <v>6</v>
          </cell>
          <cell r="BG532">
            <v>9.6888698936894002E-2</v>
          </cell>
          <cell r="BH532">
            <v>8.8330474213836524E-2</v>
          </cell>
        </row>
        <row r="533">
          <cell r="B533" t="str">
            <v>26012</v>
          </cell>
          <cell r="C533" t="str">
            <v>88076174955</v>
          </cell>
          <cell r="D533" t="str">
            <v>VODKA COCONUT 750ml CIROC</v>
          </cell>
          <cell r="E533">
            <v>6</v>
          </cell>
          <cell r="F533" t="str">
            <v>BEBIDAS</v>
          </cell>
          <cell r="G533" t="str">
            <v>BEBIDAS</v>
          </cell>
          <cell r="H533" t="str">
            <v>BEBIDAS C/ ALCOHOL</v>
          </cell>
          <cell r="I533" t="str">
            <v>VODKA SELECTIVOS</v>
          </cell>
          <cell r="J533" t="str">
            <v>SELECTIVOS BCA-VS</v>
          </cell>
          <cell r="K533" t="str">
            <v>CIROC</v>
          </cell>
          <cell r="L533">
            <v>161</v>
          </cell>
          <cell r="M533" t="str">
            <v>WINES AND SPIRITS S.A. (161)</v>
          </cell>
          <cell r="N533">
            <v>0</v>
          </cell>
          <cell r="O533">
            <v>0</v>
          </cell>
          <cell r="P533">
            <v>0</v>
          </cell>
          <cell r="Q533">
            <v>0</v>
          </cell>
          <cell r="R533">
            <v>0</v>
          </cell>
          <cell r="S533">
            <v>0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4</v>
          </cell>
          <cell r="AK533">
            <v>5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 t="str">
            <v>SV</v>
          </cell>
          <cell r="AQ533" t="str">
            <v>SV</v>
          </cell>
          <cell r="AR533" t="str">
            <v>Q</v>
          </cell>
          <cell r="AS533" t="str">
            <v>Q</v>
          </cell>
          <cell r="AT533" t="str">
            <v>Q</v>
          </cell>
          <cell r="AU533" t="str">
            <v>Q</v>
          </cell>
          <cell r="AV533">
            <v>142635.00000199999</v>
          </cell>
          <cell r="AW533">
            <v>105696.30082</v>
          </cell>
          <cell r="AX533">
            <v>169900</v>
          </cell>
          <cell r="AY533">
            <v>0.19115224171919731</v>
          </cell>
          <cell r="AZ533">
            <v>0.1604767510182461</v>
          </cell>
          <cell r="BA533">
            <v>164900</v>
          </cell>
          <cell r="BB533">
            <v>3</v>
          </cell>
          <cell r="BC533">
            <v>0.15609773195700782</v>
          </cell>
          <cell r="BD533">
            <v>0.13502122497271082</v>
          </cell>
          <cell r="BE533">
            <v>159900</v>
          </cell>
          <cell r="BF533">
            <v>6</v>
          </cell>
          <cell r="BG533">
            <v>0.12104322219481856</v>
          </cell>
          <cell r="BH533">
            <v>0.10797373357098194</v>
          </cell>
        </row>
        <row r="534">
          <cell r="B534" t="str">
            <v>26014</v>
          </cell>
          <cell r="C534" t="str">
            <v>88076177406</v>
          </cell>
          <cell r="D534" t="str">
            <v>VODKA PEACH 750ml CIROC</v>
          </cell>
          <cell r="E534">
            <v>6</v>
          </cell>
          <cell r="F534" t="str">
            <v>BEBIDAS</v>
          </cell>
          <cell r="G534" t="str">
            <v>BEBIDAS</v>
          </cell>
          <cell r="H534" t="str">
            <v>BEBIDAS C/ ALCOHOL</v>
          </cell>
          <cell r="I534" t="str">
            <v>VODKA SELECTIVOS</v>
          </cell>
          <cell r="J534" t="str">
            <v>SELECTIVOS BCA-VS</v>
          </cell>
          <cell r="K534" t="str">
            <v>CIROC</v>
          </cell>
          <cell r="L534">
            <v>161</v>
          </cell>
          <cell r="M534" t="str">
            <v>WINES AND SPIRITS S.A. (161)</v>
          </cell>
          <cell r="N534">
            <v>0</v>
          </cell>
          <cell r="O534">
            <v>0</v>
          </cell>
          <cell r="P534">
            <v>0</v>
          </cell>
          <cell r="Q534">
            <v>0</v>
          </cell>
          <cell r="R534">
            <v>0</v>
          </cell>
          <cell r="S534">
            <v>0</v>
          </cell>
          <cell r="T534">
            <v>0</v>
          </cell>
          <cell r="U534">
            <v>0</v>
          </cell>
          <cell r="V534">
            <v>0</v>
          </cell>
          <cell r="W534">
            <v>0</v>
          </cell>
          <cell r="X534">
            <v>0</v>
          </cell>
          <cell r="Y534">
            <v>0</v>
          </cell>
          <cell r="Z534">
            <v>0</v>
          </cell>
          <cell r="AA534">
            <v>1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6</v>
          </cell>
          <cell r="AK534">
            <v>4</v>
          </cell>
          <cell r="AL534">
            <v>6</v>
          </cell>
          <cell r="AM534">
            <v>5</v>
          </cell>
          <cell r="AN534">
            <v>5</v>
          </cell>
          <cell r="AO534">
            <v>0</v>
          </cell>
          <cell r="AP534" t="str">
            <v>SV</v>
          </cell>
          <cell r="AQ534" t="str">
            <v>SV</v>
          </cell>
          <cell r="AR534" t="str">
            <v>SV</v>
          </cell>
          <cell r="AS534" t="str">
            <v>SV</v>
          </cell>
          <cell r="AT534" t="str">
            <v>SV</v>
          </cell>
          <cell r="AU534" t="str">
            <v>Q</v>
          </cell>
          <cell r="AV534">
            <v>142635.00000199999</v>
          </cell>
          <cell r="AW534">
            <v>134430.59168000001</v>
          </cell>
          <cell r="AX534">
            <v>169900</v>
          </cell>
          <cell r="AY534">
            <v>0.19115224171919731</v>
          </cell>
          <cell r="AZ534">
            <v>0.1604767510182461</v>
          </cell>
          <cell r="BA534">
            <v>164900</v>
          </cell>
          <cell r="BB534">
            <v>3</v>
          </cell>
          <cell r="BC534">
            <v>0.15609773195700782</v>
          </cell>
          <cell r="BD534">
            <v>0.13502122497271082</v>
          </cell>
          <cell r="BE534">
            <v>159900</v>
          </cell>
          <cell r="BF534">
            <v>6</v>
          </cell>
          <cell r="BG534">
            <v>0.12104322219481856</v>
          </cell>
          <cell r="BH534">
            <v>0.10797373357098194</v>
          </cell>
        </row>
        <row r="535">
          <cell r="B535" t="str">
            <v>26015</v>
          </cell>
          <cell r="C535" t="str">
            <v>88076179080</v>
          </cell>
          <cell r="D535" t="str">
            <v>VODKA PINEAPPLE 750ml CIROC</v>
          </cell>
          <cell r="E535">
            <v>6</v>
          </cell>
          <cell r="F535" t="str">
            <v>BEBIDAS</v>
          </cell>
          <cell r="G535" t="str">
            <v>BEBIDAS</v>
          </cell>
          <cell r="H535" t="str">
            <v>BEBIDAS C/ ALCOHOL</v>
          </cell>
          <cell r="I535" t="str">
            <v>VODKA SELECTIVOS</v>
          </cell>
          <cell r="J535" t="str">
            <v>SELECTIVOS BCA-VS</v>
          </cell>
          <cell r="K535" t="str">
            <v>CIROC</v>
          </cell>
          <cell r="L535">
            <v>161</v>
          </cell>
          <cell r="M535" t="str">
            <v>WINES AND SPIRITS S.A. (161)</v>
          </cell>
          <cell r="N535">
            <v>0</v>
          </cell>
          <cell r="O535">
            <v>0</v>
          </cell>
          <cell r="P535">
            <v>0</v>
          </cell>
          <cell r="Q535">
            <v>0</v>
          </cell>
          <cell r="R535">
            <v>0</v>
          </cell>
          <cell r="S535">
            <v>0</v>
          </cell>
          <cell r="T535">
            <v>0</v>
          </cell>
          <cell r="U535">
            <v>0</v>
          </cell>
          <cell r="V535">
            <v>0</v>
          </cell>
          <cell r="W535">
            <v>0</v>
          </cell>
          <cell r="X535">
            <v>0</v>
          </cell>
          <cell r="Y535">
            <v>0</v>
          </cell>
          <cell r="Z535">
            <v>0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5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 t="str">
            <v>Q</v>
          </cell>
          <cell r="AQ535" t="str">
            <v>SV</v>
          </cell>
          <cell r="AR535" t="str">
            <v>Q</v>
          </cell>
          <cell r="AS535" t="str">
            <v>Q</v>
          </cell>
          <cell r="AT535" t="str">
            <v>Q</v>
          </cell>
          <cell r="AU535" t="str">
            <v>Q</v>
          </cell>
          <cell r="AV535">
            <v>142635.00000199999</v>
          </cell>
          <cell r="AW535">
            <v>84263.046560000003</v>
          </cell>
          <cell r="AX535">
            <v>169900</v>
          </cell>
          <cell r="AY535">
            <v>0.19115224171919731</v>
          </cell>
          <cell r="AZ535">
            <v>0.1604767510182461</v>
          </cell>
          <cell r="BA535">
            <v>164900</v>
          </cell>
          <cell r="BB535">
            <v>3</v>
          </cell>
          <cell r="BC535">
            <v>0.15609773195700782</v>
          </cell>
          <cell r="BD535">
            <v>0.13502122497271082</v>
          </cell>
          <cell r="BE535">
            <v>159900</v>
          </cell>
          <cell r="BF535">
            <v>6</v>
          </cell>
          <cell r="BG535">
            <v>0.12104322219481856</v>
          </cell>
          <cell r="BH535">
            <v>0.10797373357098194</v>
          </cell>
        </row>
        <row r="536">
          <cell r="B536" t="str">
            <v>26013</v>
          </cell>
          <cell r="C536" t="str">
            <v>0088076175051</v>
          </cell>
          <cell r="D536" t="str">
            <v>VODKA RED BERRY 750ml CIROC</v>
          </cell>
          <cell r="E536">
            <v>6</v>
          </cell>
          <cell r="F536" t="str">
            <v>BEBIDAS</v>
          </cell>
          <cell r="G536" t="str">
            <v>BEBIDAS</v>
          </cell>
          <cell r="H536" t="str">
            <v>BEBIDAS C/ ALCOHOL</v>
          </cell>
          <cell r="I536" t="str">
            <v>VODKA SELECTIVOS</v>
          </cell>
          <cell r="J536" t="str">
            <v>SELECTIVOS BCA-VS</v>
          </cell>
          <cell r="K536" t="str">
            <v>CIROC</v>
          </cell>
          <cell r="L536">
            <v>161</v>
          </cell>
          <cell r="M536" t="str">
            <v>WINES AND SPIRITS S.A. (161)</v>
          </cell>
          <cell r="N536">
            <v>3</v>
          </cell>
          <cell r="O536">
            <v>1</v>
          </cell>
          <cell r="P536">
            <v>1</v>
          </cell>
          <cell r="Q536">
            <v>0</v>
          </cell>
          <cell r="R536">
            <v>0</v>
          </cell>
          <cell r="S536">
            <v>3</v>
          </cell>
          <cell r="T536">
            <v>3</v>
          </cell>
          <cell r="U536">
            <v>3</v>
          </cell>
          <cell r="V536">
            <v>1</v>
          </cell>
          <cell r="W536">
            <v>0</v>
          </cell>
          <cell r="X536">
            <v>0</v>
          </cell>
          <cell r="Y536">
            <v>0</v>
          </cell>
          <cell r="Z536">
            <v>1</v>
          </cell>
          <cell r="AA536">
            <v>1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2</v>
          </cell>
          <cell r="AL536">
            <v>1</v>
          </cell>
          <cell r="AM536">
            <v>0</v>
          </cell>
          <cell r="AN536">
            <v>3</v>
          </cell>
          <cell r="AO536">
            <v>3</v>
          </cell>
          <cell r="AP536" t="str">
            <v>Q</v>
          </cell>
          <cell r="AQ536">
            <v>20</v>
          </cell>
          <cell r="AR536" t="str">
            <v>SV</v>
          </cell>
          <cell r="AS536" t="str">
            <v>Q</v>
          </cell>
          <cell r="AT536" t="str">
            <v>SV</v>
          </cell>
          <cell r="AU536" t="str">
            <v>SV</v>
          </cell>
          <cell r="AV536">
            <v>159451.00005999999</v>
          </cell>
          <cell r="AW536">
            <v>145321.26818000001</v>
          </cell>
          <cell r="AX536">
            <v>187900</v>
          </cell>
          <cell r="AY536">
            <v>0.17841844785730343</v>
          </cell>
          <cell r="AZ536">
            <v>0.15140500234167115</v>
          </cell>
          <cell r="BA536">
            <v>179900</v>
          </cell>
          <cell r="BB536">
            <v>3</v>
          </cell>
          <cell r="BC536">
            <v>0.12824629467551296</v>
          </cell>
          <cell r="BD536">
            <v>0.11366870450250144</v>
          </cell>
          <cell r="BE536">
            <v>174900</v>
          </cell>
          <cell r="BF536">
            <v>6</v>
          </cell>
          <cell r="BG536">
            <v>9.6888698936894002E-2</v>
          </cell>
          <cell r="BH536">
            <v>8.8330474213836524E-2</v>
          </cell>
        </row>
        <row r="537">
          <cell r="B537" t="str">
            <v>33434</v>
          </cell>
          <cell r="C537" t="str">
            <v>5010677850209</v>
          </cell>
          <cell r="D537" t="str">
            <v>VODKA ORIGINAL 750ml GREY GOOSE</v>
          </cell>
          <cell r="E537">
            <v>6</v>
          </cell>
          <cell r="F537" t="str">
            <v>BEBIDAS</v>
          </cell>
          <cell r="G537" t="str">
            <v>BEBIDAS</v>
          </cell>
          <cell r="H537" t="str">
            <v>BEBIDAS C/ ALCOHOL</v>
          </cell>
          <cell r="I537" t="str">
            <v>VODKA SELECTIVOS</v>
          </cell>
          <cell r="J537" t="str">
            <v>SELECTIVOS BCA-VS</v>
          </cell>
          <cell r="K537" t="str">
            <v>GREY GOOSE</v>
          </cell>
          <cell r="L537">
            <v>27</v>
          </cell>
          <cell r="M537" t="str">
            <v>A.J. S.A. CALIDAD ANTE TODO (27)</v>
          </cell>
          <cell r="N537">
            <v>2</v>
          </cell>
          <cell r="O537">
            <v>1</v>
          </cell>
          <cell r="P537">
            <v>1</v>
          </cell>
          <cell r="Q537">
            <v>0</v>
          </cell>
          <cell r="R537">
            <v>0</v>
          </cell>
          <cell r="S537">
            <v>0</v>
          </cell>
          <cell r="T537">
            <v>1</v>
          </cell>
          <cell r="U537">
            <v>1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1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11</v>
          </cell>
          <cell r="AK537">
            <v>14</v>
          </cell>
          <cell r="AL537">
            <v>6</v>
          </cell>
          <cell r="AM537">
            <v>6</v>
          </cell>
          <cell r="AN537">
            <v>7</v>
          </cell>
          <cell r="AO537">
            <v>6</v>
          </cell>
          <cell r="AP537" t="str">
            <v>SV</v>
          </cell>
          <cell r="AQ537">
            <v>420</v>
          </cell>
          <cell r="AR537" t="str">
            <v>SV</v>
          </cell>
          <cell r="AS537" t="str">
            <v>SV</v>
          </cell>
          <cell r="AT537" t="str">
            <v>SV</v>
          </cell>
          <cell r="AU537" t="str">
            <v>SV</v>
          </cell>
          <cell r="AV537">
            <v>208049.99995999999</v>
          </cell>
          <cell r="AW537">
            <v>208049.99984999999</v>
          </cell>
          <cell r="AX537">
            <v>237900</v>
          </cell>
          <cell r="AY537">
            <v>0.14347512639143956</v>
          </cell>
          <cell r="AZ537">
            <v>0.12547288793610767</v>
          </cell>
          <cell r="BA537">
            <v>229900</v>
          </cell>
          <cell r="BB537">
            <v>3</v>
          </cell>
          <cell r="BC537">
            <v>0.10502283126268175</v>
          </cell>
          <cell r="BD537">
            <v>9.5041322488038329E-2</v>
          </cell>
          <cell r="BE537">
            <v>224900</v>
          </cell>
          <cell r="BF537">
            <v>6</v>
          </cell>
          <cell r="BG537">
            <v>8.0990146807208063E-2</v>
          </cell>
          <cell r="BH537">
            <v>7.4922187816807526E-2</v>
          </cell>
        </row>
        <row r="538">
          <cell r="B538" t="str">
            <v>24011</v>
          </cell>
          <cell r="C538" t="str">
            <v>9005465163049</v>
          </cell>
          <cell r="D538" t="str">
            <v>ENERGIZANTE SUGAR FREE 330ml DARK DOG</v>
          </cell>
          <cell r="E538">
            <v>24</v>
          </cell>
          <cell r="F538" t="str">
            <v>BEBIDAS</v>
          </cell>
          <cell r="G538" t="str">
            <v>BEBIDAS</v>
          </cell>
          <cell r="H538" t="str">
            <v>BEBIDAS S/ ALCOHOL</v>
          </cell>
          <cell r="I538" t="str">
            <v>ENERGIZANTES</v>
          </cell>
          <cell r="J538" t="str">
            <v>S/AZUCAR BE-SA</v>
          </cell>
          <cell r="K538" t="str">
            <v>DARK DOG</v>
          </cell>
          <cell r="L538">
            <v>161</v>
          </cell>
          <cell r="M538" t="str">
            <v>WINES AND SPIRITS S.A. (161)</v>
          </cell>
          <cell r="N538">
            <v>8</v>
          </cell>
          <cell r="O538">
            <v>9</v>
          </cell>
          <cell r="P538">
            <v>1</v>
          </cell>
          <cell r="Q538">
            <v>5</v>
          </cell>
          <cell r="R538">
            <v>0</v>
          </cell>
          <cell r="S538">
            <v>2</v>
          </cell>
          <cell r="T538">
            <v>2</v>
          </cell>
          <cell r="U538">
            <v>2</v>
          </cell>
          <cell r="V538">
            <v>1</v>
          </cell>
          <cell r="W538">
            <v>1</v>
          </cell>
          <cell r="X538">
            <v>2</v>
          </cell>
          <cell r="Y538">
            <v>2</v>
          </cell>
          <cell r="Z538">
            <v>2</v>
          </cell>
          <cell r="AA538">
            <v>3</v>
          </cell>
          <cell r="AB538">
            <v>4</v>
          </cell>
          <cell r="AC538">
            <v>4</v>
          </cell>
          <cell r="AD538">
            <v>5</v>
          </cell>
          <cell r="AE538">
            <v>8</v>
          </cell>
          <cell r="AF538">
            <v>3</v>
          </cell>
          <cell r="AG538">
            <v>3</v>
          </cell>
          <cell r="AH538">
            <v>0</v>
          </cell>
          <cell r="AI538">
            <v>0</v>
          </cell>
          <cell r="AJ538">
            <v>11</v>
          </cell>
          <cell r="AK538">
            <v>18</v>
          </cell>
          <cell r="AL538">
            <v>8</v>
          </cell>
          <cell r="AM538">
            <v>8</v>
          </cell>
          <cell r="AN538">
            <v>6</v>
          </cell>
          <cell r="AO538">
            <v>48</v>
          </cell>
          <cell r="AP538">
            <v>66</v>
          </cell>
          <cell r="AQ538">
            <v>270</v>
          </cell>
          <cell r="AR538">
            <v>120</v>
          </cell>
          <cell r="AS538">
            <v>60</v>
          </cell>
          <cell r="AT538">
            <v>60</v>
          </cell>
          <cell r="AU538" t="str">
            <v>SV</v>
          </cell>
          <cell r="AV538">
            <v>9251</v>
          </cell>
          <cell r="AW538">
            <v>9318.5811400000002</v>
          </cell>
          <cell r="AX538">
            <v>10900</v>
          </cell>
          <cell r="AY538">
            <v>0.17825099989190352</v>
          </cell>
          <cell r="AZ538">
            <v>0.15128440366972476</v>
          </cell>
          <cell r="BA538">
            <v>10500</v>
          </cell>
          <cell r="BB538">
            <v>6</v>
          </cell>
          <cell r="BC538">
            <v>0.135012431088531</v>
          </cell>
          <cell r="BD538">
            <v>0.11895238095238095</v>
          </cell>
          <cell r="BE538">
            <v>10250</v>
          </cell>
          <cell r="BF538">
            <v>12</v>
          </cell>
          <cell r="BG538">
            <v>0.10798832558642313</v>
          </cell>
          <cell r="BH538">
            <v>9.7463414634146345E-2</v>
          </cell>
        </row>
        <row r="539">
          <cell r="B539" t="str">
            <v>20134</v>
          </cell>
          <cell r="C539" t="str">
            <v>7898080663849</v>
          </cell>
          <cell r="D539" t="str">
            <v>ENERGIZANTE S/AZUCAR 250ml BALY.</v>
          </cell>
          <cell r="E539">
            <v>12</v>
          </cell>
          <cell r="F539" t="str">
            <v>BEBIDAS</v>
          </cell>
          <cell r="G539" t="str">
            <v>BEBIDAS</v>
          </cell>
          <cell r="H539" t="str">
            <v>BEBIDAS S/ ALCOHOL</v>
          </cell>
          <cell r="I539" t="str">
            <v>ENERGIZANTES</v>
          </cell>
          <cell r="J539" t="str">
            <v>S/AZUCAR BE-SA</v>
          </cell>
          <cell r="K539" t="str">
            <v>BALY</v>
          </cell>
          <cell r="L539">
            <v>428</v>
          </cell>
          <cell r="M539" t="str">
            <v>BRUMADO S.A. (428)</v>
          </cell>
          <cell r="N539">
            <v>59</v>
          </cell>
          <cell r="O539">
            <v>76</v>
          </cell>
          <cell r="P539">
            <v>49</v>
          </cell>
          <cell r="Q539">
            <v>41</v>
          </cell>
          <cell r="R539">
            <v>165</v>
          </cell>
          <cell r="S539">
            <v>224</v>
          </cell>
          <cell r="T539">
            <v>150</v>
          </cell>
          <cell r="U539">
            <v>113</v>
          </cell>
          <cell r="V539">
            <v>4</v>
          </cell>
          <cell r="W539">
            <v>2</v>
          </cell>
          <cell r="X539">
            <v>3</v>
          </cell>
          <cell r="Y539">
            <v>2</v>
          </cell>
          <cell r="Z539">
            <v>42</v>
          </cell>
          <cell r="AA539">
            <v>38</v>
          </cell>
          <cell r="AB539">
            <v>17</v>
          </cell>
          <cell r="AC539">
            <v>23</v>
          </cell>
          <cell r="AD539">
            <v>31</v>
          </cell>
          <cell r="AE539">
            <v>8</v>
          </cell>
          <cell r="AF539">
            <v>14</v>
          </cell>
          <cell r="AG539">
            <v>11</v>
          </cell>
          <cell r="AH539">
            <v>0</v>
          </cell>
          <cell r="AI539">
            <v>0</v>
          </cell>
          <cell r="AJ539">
            <v>70</v>
          </cell>
          <cell r="AK539">
            <v>275</v>
          </cell>
          <cell r="AL539">
            <v>8</v>
          </cell>
          <cell r="AM539">
            <v>16</v>
          </cell>
          <cell r="AN539">
            <v>24</v>
          </cell>
          <cell r="AO539">
            <v>36</v>
          </cell>
          <cell r="AP539">
            <v>51.219512195121951</v>
          </cell>
          <cell r="AQ539">
            <v>73.008849557522126</v>
          </cell>
          <cell r="AR539">
            <v>120</v>
          </cell>
          <cell r="AS539">
            <v>20.869565217391305</v>
          </cell>
          <cell r="AT539">
            <v>65.454545454545453</v>
          </cell>
          <cell r="AU539" t="str">
            <v>SV</v>
          </cell>
          <cell r="AV539">
            <v>6149.9999989999997</v>
          </cell>
          <cell r="AW539">
            <v>6127.9984700000005</v>
          </cell>
          <cell r="AX539">
            <v>6900</v>
          </cell>
          <cell r="AY539">
            <v>0.12195121969462619</v>
          </cell>
          <cell r="AZ539">
            <v>0.10869565231884062</v>
          </cell>
          <cell r="BA539">
            <v>6750</v>
          </cell>
          <cell r="BB539">
            <v>6</v>
          </cell>
          <cell r="BC539">
            <v>9.7560975788221427E-2</v>
          </cell>
          <cell r="BD539">
            <v>8.888888903703708E-2</v>
          </cell>
          <cell r="BE539">
            <v>6550</v>
          </cell>
          <cell r="BF539">
            <v>12</v>
          </cell>
          <cell r="BG539">
            <v>6.5040650579681447E-2</v>
          </cell>
          <cell r="BH539">
            <v>6.1068702442748146E-2</v>
          </cell>
        </row>
        <row r="540">
          <cell r="B540" t="str">
            <v>29841</v>
          </cell>
          <cell r="C540" t="str">
            <v>7898080664662</v>
          </cell>
          <cell r="D540" t="str">
            <v>ENERGIZANTE S/AZUCAR 473ml BALY</v>
          </cell>
          <cell r="E540">
            <v>6</v>
          </cell>
          <cell r="F540" t="str">
            <v>BEBIDAS</v>
          </cell>
          <cell r="G540" t="str">
            <v>BEBIDAS</v>
          </cell>
          <cell r="H540" t="str">
            <v>BEBIDAS S/ ALCOHOL</v>
          </cell>
          <cell r="I540" t="str">
            <v>ENERGIZANTES</v>
          </cell>
          <cell r="J540" t="str">
            <v>S/AZUCAR BE-SA</v>
          </cell>
          <cell r="K540" t="str">
            <v>BALY</v>
          </cell>
          <cell r="L540">
            <v>428</v>
          </cell>
          <cell r="M540" t="str">
            <v>BRUMADO S.A. (428)</v>
          </cell>
          <cell r="N540">
            <v>1</v>
          </cell>
          <cell r="O540">
            <v>6</v>
          </cell>
          <cell r="P540">
            <v>28</v>
          </cell>
          <cell r="Q540">
            <v>22</v>
          </cell>
          <cell r="R540">
            <v>53</v>
          </cell>
          <cell r="S540">
            <v>34</v>
          </cell>
          <cell r="T540">
            <v>50</v>
          </cell>
          <cell r="U540">
            <v>50</v>
          </cell>
          <cell r="V540">
            <v>12</v>
          </cell>
          <cell r="W540">
            <v>9</v>
          </cell>
          <cell r="X540">
            <v>0</v>
          </cell>
          <cell r="Y540">
            <v>0</v>
          </cell>
          <cell r="Z540">
            <v>27</v>
          </cell>
          <cell r="AA540">
            <v>12</v>
          </cell>
          <cell r="AB540">
            <v>6</v>
          </cell>
          <cell r="AC540">
            <v>8</v>
          </cell>
          <cell r="AD540">
            <v>8</v>
          </cell>
          <cell r="AE540">
            <v>8</v>
          </cell>
          <cell r="AF540">
            <v>5</v>
          </cell>
          <cell r="AG540">
            <v>3</v>
          </cell>
          <cell r="AH540">
            <v>1</v>
          </cell>
          <cell r="AI540">
            <v>1</v>
          </cell>
          <cell r="AJ540">
            <v>6</v>
          </cell>
          <cell r="AK540">
            <v>63</v>
          </cell>
          <cell r="AL540">
            <v>46</v>
          </cell>
          <cell r="AM540">
            <v>18</v>
          </cell>
          <cell r="AN540">
            <v>14</v>
          </cell>
          <cell r="AO540">
            <v>17</v>
          </cell>
          <cell r="AP540">
            <v>8.1818181818181817</v>
          </cell>
          <cell r="AQ540">
            <v>37.799999999999997</v>
          </cell>
          <cell r="AR540" t="str">
            <v>SV</v>
          </cell>
          <cell r="AS540">
            <v>67.5</v>
          </cell>
          <cell r="AT540">
            <v>140</v>
          </cell>
          <cell r="AU540">
            <v>510</v>
          </cell>
          <cell r="AV540">
            <v>9350</v>
          </cell>
          <cell r="AW540">
            <v>9006.5025600000008</v>
          </cell>
          <cell r="AX540">
            <v>10500</v>
          </cell>
          <cell r="AY540">
            <v>0.12299465240641716</v>
          </cell>
          <cell r="AZ540">
            <v>0.10952380952380952</v>
          </cell>
          <cell r="BA540">
            <v>10250</v>
          </cell>
          <cell r="BB540">
            <v>6</v>
          </cell>
          <cell r="BC540">
            <v>9.625668449197855E-2</v>
          </cell>
          <cell r="BD540">
            <v>8.7804878048780483E-2</v>
          </cell>
          <cell r="BE540">
            <v>9950</v>
          </cell>
          <cell r="BF540">
            <v>12</v>
          </cell>
          <cell r="BG540">
            <v>6.4171122994652441E-2</v>
          </cell>
          <cell r="BH540">
            <v>6.030150753768844E-2</v>
          </cell>
        </row>
        <row r="541">
          <cell r="B541" t="str">
            <v>8580</v>
          </cell>
          <cell r="C541" t="str">
            <v>9005465133080</v>
          </cell>
          <cell r="D541" t="str">
            <v>ENERGIZANTE 1,5Lts DARK DOG</v>
          </cell>
          <cell r="E541">
            <v>6</v>
          </cell>
          <cell r="F541" t="str">
            <v>BEBIDAS</v>
          </cell>
          <cell r="G541" t="str">
            <v>BEBIDAS</v>
          </cell>
          <cell r="H541" t="str">
            <v>BEBIDAS S/ ALCOHOL</v>
          </cell>
          <cell r="I541" t="str">
            <v>ENERGIZANTES</v>
          </cell>
          <cell r="J541" t="str">
            <v>NORMAL BE-NO</v>
          </cell>
          <cell r="K541" t="str">
            <v>DARK DOG</v>
          </cell>
          <cell r="L541">
            <v>161</v>
          </cell>
          <cell r="M541" t="str">
            <v>WINES AND SPIRITS S.A. (161)</v>
          </cell>
          <cell r="N541">
            <v>2</v>
          </cell>
          <cell r="O541">
            <v>12</v>
          </cell>
          <cell r="P541">
            <v>2</v>
          </cell>
          <cell r="Q541">
            <v>3</v>
          </cell>
          <cell r="R541">
            <v>1</v>
          </cell>
          <cell r="S541">
            <v>5</v>
          </cell>
          <cell r="T541">
            <v>4</v>
          </cell>
          <cell r="U541">
            <v>5</v>
          </cell>
          <cell r="V541">
            <v>1</v>
          </cell>
          <cell r="W541">
            <v>3</v>
          </cell>
          <cell r="X541">
            <v>2</v>
          </cell>
          <cell r="Y541">
            <v>2</v>
          </cell>
          <cell r="Z541">
            <v>2</v>
          </cell>
          <cell r="AA541">
            <v>3</v>
          </cell>
          <cell r="AB541">
            <v>1</v>
          </cell>
          <cell r="AC541">
            <v>1</v>
          </cell>
          <cell r="AD541">
            <v>5</v>
          </cell>
          <cell r="AE541">
            <v>1</v>
          </cell>
          <cell r="AF541">
            <v>3</v>
          </cell>
          <cell r="AG541">
            <v>4</v>
          </cell>
          <cell r="AH541">
            <v>0</v>
          </cell>
          <cell r="AI541">
            <v>2</v>
          </cell>
          <cell r="AJ541">
            <v>8</v>
          </cell>
          <cell r="AK541">
            <v>7</v>
          </cell>
          <cell r="AL541">
            <v>9</v>
          </cell>
          <cell r="AM541">
            <v>11</v>
          </cell>
          <cell r="AN541">
            <v>9</v>
          </cell>
          <cell r="AO541">
            <v>4</v>
          </cell>
          <cell r="AP541">
            <v>80</v>
          </cell>
          <cell r="AQ541">
            <v>42</v>
          </cell>
          <cell r="AR541">
            <v>135</v>
          </cell>
          <cell r="AS541">
            <v>330</v>
          </cell>
          <cell r="AT541">
            <v>67.5</v>
          </cell>
          <cell r="AU541">
            <v>60</v>
          </cell>
          <cell r="AV541">
            <v>22740.000029999999</v>
          </cell>
          <cell r="AW541">
            <v>18814.317060000001</v>
          </cell>
          <cell r="AX541">
            <v>26900</v>
          </cell>
          <cell r="AY541">
            <v>0.18293755340861373</v>
          </cell>
          <cell r="AZ541">
            <v>0.15464683903345727</v>
          </cell>
          <cell r="BA541">
            <v>25900</v>
          </cell>
          <cell r="BB541">
            <v>3</v>
          </cell>
          <cell r="BC541">
            <v>0.13896217967595148</v>
          </cell>
          <cell r="BD541">
            <v>0.12200772084942088</v>
          </cell>
          <cell r="BE541">
            <v>24900</v>
          </cell>
          <cell r="BF541">
            <v>6</v>
          </cell>
          <cell r="BG541">
            <v>9.4986805943289232E-2</v>
          </cell>
          <cell r="BH541">
            <v>8.6746986746987984E-2</v>
          </cell>
        </row>
        <row r="542">
          <cell r="B542" t="str">
            <v>24009</v>
          </cell>
          <cell r="C542" t="str">
            <v>9005465288056</v>
          </cell>
          <cell r="D542" t="str">
            <v>ENERGIZANTE 250ml DARK DOG</v>
          </cell>
          <cell r="E542">
            <v>24</v>
          </cell>
          <cell r="F542" t="str">
            <v>BEBIDAS</v>
          </cell>
          <cell r="G542" t="str">
            <v>BEBIDAS</v>
          </cell>
          <cell r="H542" t="str">
            <v>BEBIDAS S/ ALCOHOL</v>
          </cell>
          <cell r="I542" t="str">
            <v>ENERGIZANTES</v>
          </cell>
          <cell r="J542" t="str">
            <v>NORMAL BE-NO</v>
          </cell>
          <cell r="K542" t="str">
            <v>DARK DOG</v>
          </cell>
          <cell r="L542">
            <v>161</v>
          </cell>
          <cell r="M542" t="str">
            <v>WINES AND SPIRITS S.A. (161)</v>
          </cell>
          <cell r="N542">
            <v>29</v>
          </cell>
          <cell r="O542">
            <v>44</v>
          </cell>
          <cell r="P542">
            <v>10</v>
          </cell>
          <cell r="Q542">
            <v>17</v>
          </cell>
          <cell r="R542">
            <v>87</v>
          </cell>
          <cell r="S542">
            <v>141</v>
          </cell>
          <cell r="T542">
            <v>23</v>
          </cell>
          <cell r="U542">
            <v>23</v>
          </cell>
          <cell r="V542">
            <v>18</v>
          </cell>
          <cell r="W542">
            <v>18</v>
          </cell>
          <cell r="X542">
            <v>5</v>
          </cell>
          <cell r="Y542">
            <v>5</v>
          </cell>
          <cell r="Z542">
            <v>17</v>
          </cell>
          <cell r="AA542">
            <v>18</v>
          </cell>
          <cell r="AB542">
            <v>5</v>
          </cell>
          <cell r="AC542">
            <v>5</v>
          </cell>
          <cell r="AD542">
            <v>4</v>
          </cell>
          <cell r="AE542">
            <v>2</v>
          </cell>
          <cell r="AF542">
            <v>7</v>
          </cell>
          <cell r="AG542">
            <v>9</v>
          </cell>
          <cell r="AH542">
            <v>0</v>
          </cell>
          <cell r="AI542">
            <v>2</v>
          </cell>
          <cell r="AJ542">
            <v>13</v>
          </cell>
          <cell r="AK542">
            <v>26</v>
          </cell>
          <cell r="AL542">
            <v>19</v>
          </cell>
          <cell r="AM542">
            <v>2</v>
          </cell>
          <cell r="AN542">
            <v>13</v>
          </cell>
          <cell r="AO542">
            <v>48</v>
          </cell>
          <cell r="AP542">
            <v>22.941176470588232</v>
          </cell>
          <cell r="AQ542">
            <v>33.913043478260867</v>
          </cell>
          <cell r="AR542">
            <v>114</v>
          </cell>
          <cell r="AS542">
            <v>12</v>
          </cell>
          <cell r="AT542">
            <v>43.333333333333336</v>
          </cell>
          <cell r="AU542">
            <v>720</v>
          </cell>
          <cell r="AV542">
            <v>8483.0000199999995</v>
          </cell>
          <cell r="AW542">
            <v>8092.0501199999999</v>
          </cell>
          <cell r="AX542">
            <v>9900</v>
          </cell>
          <cell r="AY542">
            <v>0.1670399595260168</v>
          </cell>
          <cell r="AZ542">
            <v>0.14313131111111116</v>
          </cell>
          <cell r="BA542">
            <v>9500</v>
          </cell>
          <cell r="BB542">
            <v>6</v>
          </cell>
          <cell r="BC542">
            <v>0.1198868298481981</v>
          </cell>
          <cell r="BD542">
            <v>0.10705262947368427</v>
          </cell>
          <cell r="BE542">
            <v>9250</v>
          </cell>
          <cell r="BF542">
            <v>12</v>
          </cell>
          <cell r="BG542">
            <v>9.0416123799561321E-2</v>
          </cell>
          <cell r="BH542">
            <v>8.2918916756756805E-2</v>
          </cell>
        </row>
        <row r="543">
          <cell r="B543" t="str">
            <v>24010</v>
          </cell>
          <cell r="C543" t="str">
            <v>9005465112047</v>
          </cell>
          <cell r="D543" t="str">
            <v>ENERGIZANTE 330ml DARK DOG</v>
          </cell>
          <cell r="E543">
            <v>24</v>
          </cell>
          <cell r="F543" t="str">
            <v>BEBIDAS</v>
          </cell>
          <cell r="G543" t="str">
            <v>BEBIDAS</v>
          </cell>
          <cell r="H543" t="str">
            <v>BEBIDAS S/ ALCOHOL</v>
          </cell>
          <cell r="I543" t="str">
            <v>ENERGIZANTES</v>
          </cell>
          <cell r="J543" t="str">
            <v>NORMAL BE-NO</v>
          </cell>
          <cell r="K543" t="str">
            <v>DARK DOG</v>
          </cell>
          <cell r="L543">
            <v>161</v>
          </cell>
          <cell r="M543" t="str">
            <v>WINES AND SPIRITS S.A. (161)</v>
          </cell>
          <cell r="N543">
            <v>7</v>
          </cell>
          <cell r="O543">
            <v>48</v>
          </cell>
          <cell r="P543">
            <v>0</v>
          </cell>
          <cell r="Q543">
            <v>0</v>
          </cell>
          <cell r="R543">
            <v>7</v>
          </cell>
          <cell r="S543">
            <v>66</v>
          </cell>
          <cell r="T543">
            <v>9</v>
          </cell>
          <cell r="U543">
            <v>12</v>
          </cell>
          <cell r="V543">
            <v>9</v>
          </cell>
          <cell r="W543">
            <v>9</v>
          </cell>
          <cell r="X543">
            <v>0</v>
          </cell>
          <cell r="Y543">
            <v>2</v>
          </cell>
          <cell r="Z543">
            <v>13</v>
          </cell>
          <cell r="AA543">
            <v>6</v>
          </cell>
          <cell r="AB543">
            <v>6</v>
          </cell>
          <cell r="AC543">
            <v>3</v>
          </cell>
          <cell r="AD543">
            <v>5</v>
          </cell>
          <cell r="AE543">
            <v>3</v>
          </cell>
          <cell r="AF543">
            <v>4</v>
          </cell>
          <cell r="AG543">
            <v>3</v>
          </cell>
          <cell r="AH543">
            <v>0</v>
          </cell>
          <cell r="AI543">
            <v>0</v>
          </cell>
          <cell r="AJ543">
            <v>12</v>
          </cell>
          <cell r="AK543">
            <v>24</v>
          </cell>
          <cell r="AL543">
            <v>11</v>
          </cell>
          <cell r="AM543">
            <v>0</v>
          </cell>
          <cell r="AN543">
            <v>9</v>
          </cell>
          <cell r="AO543">
            <v>48</v>
          </cell>
          <cell r="AP543" t="str">
            <v>SV</v>
          </cell>
          <cell r="AQ543">
            <v>60</v>
          </cell>
          <cell r="AR543">
            <v>165</v>
          </cell>
          <cell r="AS543" t="str">
            <v>Q</v>
          </cell>
          <cell r="AT543">
            <v>90</v>
          </cell>
          <cell r="AU543" t="str">
            <v>SV</v>
          </cell>
          <cell r="AV543">
            <v>9251</v>
          </cell>
          <cell r="AW543">
            <v>9123.2484199999999</v>
          </cell>
          <cell r="AX543">
            <v>10900</v>
          </cell>
          <cell r="AY543">
            <v>0.17825099989190352</v>
          </cell>
          <cell r="AZ543">
            <v>0.15128440366972476</v>
          </cell>
          <cell r="BA543">
            <v>10500</v>
          </cell>
          <cell r="BB543">
            <v>6</v>
          </cell>
          <cell r="BC543">
            <v>0.135012431088531</v>
          </cell>
          <cell r="BD543">
            <v>0.11895238095238095</v>
          </cell>
          <cell r="BE543">
            <v>10250</v>
          </cell>
          <cell r="BF543">
            <v>12</v>
          </cell>
          <cell r="BG543">
            <v>0.10798832558642313</v>
          </cell>
          <cell r="BH543">
            <v>9.7463414634146345E-2</v>
          </cell>
        </row>
        <row r="544">
          <cell r="B544" t="str">
            <v>24012</v>
          </cell>
          <cell r="C544" t="str">
            <v>7841431000343</v>
          </cell>
          <cell r="D544" t="str">
            <v>ENERGIZANTE 500ml DARK DOG</v>
          </cell>
          <cell r="E544">
            <v>24</v>
          </cell>
          <cell r="F544" t="str">
            <v>BEBIDAS</v>
          </cell>
          <cell r="G544" t="str">
            <v>BEBIDAS</v>
          </cell>
          <cell r="H544" t="str">
            <v>BEBIDAS S/ ALCOHOL</v>
          </cell>
          <cell r="I544" t="str">
            <v>ENERGIZANTES</v>
          </cell>
          <cell r="J544" t="str">
            <v>NORMAL BE-NO</v>
          </cell>
          <cell r="K544" t="str">
            <v>DARK DOG</v>
          </cell>
          <cell r="L544">
            <v>161</v>
          </cell>
          <cell r="M544" t="str">
            <v>WINES AND SPIRITS S.A. (161)</v>
          </cell>
          <cell r="N544">
            <v>12</v>
          </cell>
          <cell r="O544">
            <v>18</v>
          </cell>
          <cell r="P544">
            <v>1</v>
          </cell>
          <cell r="Q544">
            <v>5</v>
          </cell>
          <cell r="R544">
            <v>13</v>
          </cell>
          <cell r="S544">
            <v>23</v>
          </cell>
          <cell r="T544">
            <v>1</v>
          </cell>
          <cell r="U544">
            <v>7</v>
          </cell>
          <cell r="V544">
            <v>17</v>
          </cell>
          <cell r="W544">
            <v>26</v>
          </cell>
          <cell r="X544">
            <v>1</v>
          </cell>
          <cell r="Y544">
            <v>4</v>
          </cell>
          <cell r="Z544">
            <v>16</v>
          </cell>
          <cell r="AA544">
            <v>10</v>
          </cell>
          <cell r="AB544">
            <v>6</v>
          </cell>
          <cell r="AC544">
            <v>10</v>
          </cell>
          <cell r="AD544">
            <v>13</v>
          </cell>
          <cell r="AE544">
            <v>12</v>
          </cell>
          <cell r="AF544">
            <v>6</v>
          </cell>
          <cell r="AG544">
            <v>6</v>
          </cell>
          <cell r="AH544">
            <v>3</v>
          </cell>
          <cell r="AI544">
            <v>6</v>
          </cell>
          <cell r="AJ544">
            <v>7</v>
          </cell>
          <cell r="AK544">
            <v>6</v>
          </cell>
          <cell r="AL544">
            <v>10</v>
          </cell>
          <cell r="AM544">
            <v>17</v>
          </cell>
          <cell r="AN544">
            <v>12</v>
          </cell>
          <cell r="AO544">
            <v>43</v>
          </cell>
          <cell r="AP544">
            <v>42</v>
          </cell>
          <cell r="AQ544">
            <v>25.714285714285712</v>
          </cell>
          <cell r="AR544">
            <v>75</v>
          </cell>
          <cell r="AS544">
            <v>51</v>
          </cell>
          <cell r="AT544">
            <v>60</v>
          </cell>
          <cell r="AU544">
            <v>215</v>
          </cell>
          <cell r="AV544">
            <v>10406</v>
          </cell>
          <cell r="AW544">
            <v>10295.316129999999</v>
          </cell>
          <cell r="AX544">
            <v>12250</v>
          </cell>
          <cell r="AY544">
            <v>0.17720545838939072</v>
          </cell>
          <cell r="AZ544">
            <v>0.15053061224489797</v>
          </cell>
          <cell r="BA544">
            <v>11900</v>
          </cell>
          <cell r="BB544">
            <v>6</v>
          </cell>
          <cell r="BC544">
            <v>0.14357101672112238</v>
          </cell>
          <cell r="BD544">
            <v>0.12554621848739494</v>
          </cell>
          <cell r="BE544">
            <v>11500</v>
          </cell>
          <cell r="BF544">
            <v>12</v>
          </cell>
          <cell r="BG544">
            <v>0.10513165481453002</v>
          </cell>
          <cell r="BH544">
            <v>9.51304347826087E-2</v>
          </cell>
        </row>
        <row r="545">
          <cell r="B545" t="str">
            <v>8494</v>
          </cell>
          <cell r="C545" t="str">
            <v>9002490100070</v>
          </cell>
          <cell r="D545" t="str">
            <v>ENERGIZANTE 250ml RED BULL</v>
          </cell>
          <cell r="E545">
            <v>24</v>
          </cell>
          <cell r="F545" t="str">
            <v>BEBIDAS</v>
          </cell>
          <cell r="G545" t="str">
            <v>BEBIDAS</v>
          </cell>
          <cell r="H545" t="str">
            <v>BEBIDAS S/ ALCOHOL</v>
          </cell>
          <cell r="I545" t="str">
            <v>ENERGIZANTES</v>
          </cell>
          <cell r="J545" t="str">
            <v>NORMAL BE-NO</v>
          </cell>
          <cell r="K545" t="str">
            <v>RED BULL</v>
          </cell>
          <cell r="L545">
            <v>50</v>
          </cell>
          <cell r="M545" t="str">
            <v>AV S.A. (50)</v>
          </cell>
          <cell r="N545">
            <v>70</v>
          </cell>
          <cell r="O545">
            <v>156</v>
          </cell>
          <cell r="P545">
            <v>72</v>
          </cell>
          <cell r="Q545">
            <v>56</v>
          </cell>
          <cell r="R545">
            <v>96</v>
          </cell>
          <cell r="S545">
            <v>147</v>
          </cell>
          <cell r="T545">
            <v>221</v>
          </cell>
          <cell r="U545">
            <v>180</v>
          </cell>
          <cell r="V545">
            <v>43</v>
          </cell>
          <cell r="W545">
            <v>9</v>
          </cell>
          <cell r="X545">
            <v>11</v>
          </cell>
          <cell r="Y545">
            <v>5</v>
          </cell>
          <cell r="Z545">
            <v>56</v>
          </cell>
          <cell r="AA545">
            <v>34</v>
          </cell>
          <cell r="AB545">
            <v>55</v>
          </cell>
          <cell r="AC545">
            <v>55</v>
          </cell>
          <cell r="AD545">
            <v>73</v>
          </cell>
          <cell r="AE545">
            <v>87</v>
          </cell>
          <cell r="AF545">
            <v>75</v>
          </cell>
          <cell r="AG545">
            <v>100</v>
          </cell>
          <cell r="AH545">
            <v>6</v>
          </cell>
          <cell r="AI545">
            <v>12</v>
          </cell>
          <cell r="AJ545">
            <v>100</v>
          </cell>
          <cell r="AK545">
            <v>106</v>
          </cell>
          <cell r="AL545">
            <v>201</v>
          </cell>
          <cell r="AM545">
            <v>93</v>
          </cell>
          <cell r="AN545">
            <v>28</v>
          </cell>
          <cell r="AO545">
            <v>13</v>
          </cell>
          <cell r="AP545">
            <v>53.571428571428577</v>
          </cell>
          <cell r="AQ545">
            <v>17.666666666666668</v>
          </cell>
          <cell r="AR545">
            <v>1206</v>
          </cell>
          <cell r="AS545">
            <v>50.727272727272727</v>
          </cell>
          <cell r="AT545">
            <v>8.4</v>
          </cell>
          <cell r="AU545">
            <v>32.5</v>
          </cell>
          <cell r="AV545">
            <v>9993</v>
          </cell>
          <cell r="AW545">
            <v>9731.4359999999997</v>
          </cell>
          <cell r="AX545">
            <v>12900</v>
          </cell>
          <cell r="AY545">
            <v>0.29090363254277984</v>
          </cell>
          <cell r="AZ545">
            <v>0.22534883720930232</v>
          </cell>
          <cell r="BA545">
            <v>12500</v>
          </cell>
          <cell r="BB545">
            <v>3</v>
          </cell>
          <cell r="BC545">
            <v>0.25087561292905036</v>
          </cell>
          <cell r="BD545">
            <v>0.20055999999999999</v>
          </cell>
          <cell r="BE545">
            <v>11950</v>
          </cell>
          <cell r="BF545">
            <v>6</v>
          </cell>
          <cell r="BG545">
            <v>0.19583708596017213</v>
          </cell>
          <cell r="BH545">
            <v>0.16376569037656905</v>
          </cell>
        </row>
        <row r="546">
          <cell r="B546" t="str">
            <v>13569</v>
          </cell>
          <cell r="C546" t="str">
            <v>70847033233</v>
          </cell>
          <cell r="D546" t="str">
            <v>ENERGIZANTE 473ml MONSTER</v>
          </cell>
          <cell r="E546">
            <v>6</v>
          </cell>
          <cell r="F546" t="str">
            <v>BEBIDAS</v>
          </cell>
          <cell r="G546" t="str">
            <v>BEBIDAS</v>
          </cell>
          <cell r="H546" t="str">
            <v>BEBIDAS S/ ALCOHOL</v>
          </cell>
          <cell r="I546" t="str">
            <v>ENERGIZANTES</v>
          </cell>
          <cell r="J546" t="str">
            <v>NORMAL BE-NO</v>
          </cell>
          <cell r="K546" t="str">
            <v>MONSTER</v>
          </cell>
          <cell r="L546">
            <v>139</v>
          </cell>
          <cell r="M546" t="str">
            <v>PARAGUAY REFRESCOS S.A.  (139)</v>
          </cell>
          <cell r="N546">
            <v>256</v>
          </cell>
          <cell r="O546">
            <v>209</v>
          </cell>
          <cell r="P546">
            <v>260</v>
          </cell>
          <cell r="Q546">
            <v>184</v>
          </cell>
          <cell r="R546">
            <v>303</v>
          </cell>
          <cell r="S546">
            <v>387</v>
          </cell>
          <cell r="T546">
            <v>239</v>
          </cell>
          <cell r="U546">
            <v>276</v>
          </cell>
          <cell r="V546">
            <v>166</v>
          </cell>
          <cell r="W546">
            <v>244</v>
          </cell>
          <cell r="X546">
            <v>178</v>
          </cell>
          <cell r="Y546">
            <v>106</v>
          </cell>
          <cell r="Z546">
            <v>183</v>
          </cell>
          <cell r="AA546">
            <v>258</v>
          </cell>
          <cell r="AB546">
            <v>156</v>
          </cell>
          <cell r="AC546">
            <v>143</v>
          </cell>
          <cell r="AD546">
            <v>251</v>
          </cell>
          <cell r="AE546">
            <v>327</v>
          </cell>
          <cell r="AF546">
            <v>223</v>
          </cell>
          <cell r="AG546">
            <v>239</v>
          </cell>
          <cell r="AH546">
            <v>0</v>
          </cell>
          <cell r="AI546">
            <v>9</v>
          </cell>
          <cell r="AJ546">
            <v>156</v>
          </cell>
          <cell r="AK546">
            <v>183</v>
          </cell>
          <cell r="AL546">
            <v>95</v>
          </cell>
          <cell r="AM546">
            <v>68</v>
          </cell>
          <cell r="AN546">
            <v>210</v>
          </cell>
          <cell r="AO546">
            <v>83</v>
          </cell>
          <cell r="AP546">
            <v>25.434782608695652</v>
          </cell>
          <cell r="AQ546">
            <v>19.891304347826086</v>
          </cell>
          <cell r="AR546">
            <v>26.886792452830189</v>
          </cell>
          <cell r="AS546">
            <v>14.265734265734265</v>
          </cell>
          <cell r="AT546">
            <v>26.359832635983263</v>
          </cell>
          <cell r="AU546">
            <v>276.66666666666663</v>
          </cell>
          <cell r="AV546">
            <v>10380</v>
          </cell>
          <cell r="AW546">
            <v>10371.73929</v>
          </cell>
          <cell r="AX546">
            <v>12250</v>
          </cell>
          <cell r="AY546">
            <v>0.18015414258188822</v>
          </cell>
          <cell r="AZ546">
            <v>0.15265306122448979</v>
          </cell>
          <cell r="BA546">
            <v>11500</v>
          </cell>
          <cell r="BB546">
            <v>6</v>
          </cell>
          <cell r="BC546">
            <v>0.10789980732177273</v>
          </cell>
          <cell r="BD546">
            <v>9.7391304347826085E-2</v>
          </cell>
          <cell r="BE546">
            <v>0</v>
          </cell>
          <cell r="BF546">
            <v>0</v>
          </cell>
          <cell r="BG546">
            <v>-1</v>
          </cell>
          <cell r="BH546">
            <v>0</v>
          </cell>
        </row>
        <row r="547">
          <cell r="B547" t="str">
            <v>28535</v>
          </cell>
          <cell r="C547" t="str">
            <v>70847037033</v>
          </cell>
          <cell r="D547" t="str">
            <v>ENERGIZANTE ULTRA 473ml MONSTER</v>
          </cell>
          <cell r="E547">
            <v>6</v>
          </cell>
          <cell r="F547" t="str">
            <v>BEBIDAS</v>
          </cell>
          <cell r="G547" t="str">
            <v>BEBIDAS</v>
          </cell>
          <cell r="H547" t="str">
            <v>BEBIDAS S/ ALCOHOL</v>
          </cell>
          <cell r="I547" t="str">
            <v>ENERGIZANTES</v>
          </cell>
          <cell r="J547" t="str">
            <v>NORMAL BE-NO</v>
          </cell>
          <cell r="K547" t="str">
            <v>MONSTER</v>
          </cell>
          <cell r="L547">
            <v>139</v>
          </cell>
          <cell r="M547" t="str">
            <v>PARAGUAY REFRESCOS S.A.  (139)</v>
          </cell>
          <cell r="N547">
            <v>127</v>
          </cell>
          <cell r="O547">
            <v>101</v>
          </cell>
          <cell r="P547">
            <v>58</v>
          </cell>
          <cell r="Q547">
            <v>61</v>
          </cell>
          <cell r="R547">
            <v>80</v>
          </cell>
          <cell r="S547">
            <v>95</v>
          </cell>
          <cell r="T547">
            <v>59</v>
          </cell>
          <cell r="U547">
            <v>96</v>
          </cell>
          <cell r="V547">
            <v>68</v>
          </cell>
          <cell r="W547">
            <v>91</v>
          </cell>
          <cell r="X547">
            <v>82</v>
          </cell>
          <cell r="Y547">
            <v>80</v>
          </cell>
          <cell r="Z547">
            <v>105</v>
          </cell>
          <cell r="AA547">
            <v>105</v>
          </cell>
          <cell r="AB547">
            <v>47</v>
          </cell>
          <cell r="AC547">
            <v>67</v>
          </cell>
          <cell r="AD547">
            <v>84</v>
          </cell>
          <cell r="AE547">
            <v>107</v>
          </cell>
          <cell r="AF547">
            <v>38</v>
          </cell>
          <cell r="AG547">
            <v>27</v>
          </cell>
          <cell r="AH547">
            <v>3</v>
          </cell>
          <cell r="AI547">
            <v>12</v>
          </cell>
          <cell r="AJ547">
            <v>55</v>
          </cell>
          <cell r="AK547">
            <v>42</v>
          </cell>
          <cell r="AL547">
            <v>75</v>
          </cell>
          <cell r="AM547">
            <v>116</v>
          </cell>
          <cell r="AN547">
            <v>41</v>
          </cell>
          <cell r="AO547">
            <v>49</v>
          </cell>
          <cell r="AP547">
            <v>27.049180327868854</v>
          </cell>
          <cell r="AQ547">
            <v>13.125</v>
          </cell>
          <cell r="AR547">
            <v>28.125</v>
          </cell>
          <cell r="AS547">
            <v>51.940298507462686</v>
          </cell>
          <cell r="AT547">
            <v>45.555555555555557</v>
          </cell>
          <cell r="AU547">
            <v>122.49999999999999</v>
          </cell>
          <cell r="AV547">
            <v>10380</v>
          </cell>
          <cell r="AW547">
            <v>10368.29343</v>
          </cell>
          <cell r="AX547">
            <v>12250</v>
          </cell>
          <cell r="AY547">
            <v>0.18015414258188822</v>
          </cell>
          <cell r="AZ547">
            <v>0.15265306122448979</v>
          </cell>
          <cell r="BA547">
            <v>11500</v>
          </cell>
          <cell r="BB547">
            <v>6</v>
          </cell>
          <cell r="BC547">
            <v>0.10789980732177273</v>
          </cell>
          <cell r="BD547">
            <v>9.7391304347826085E-2</v>
          </cell>
          <cell r="BE547">
            <v>0</v>
          </cell>
          <cell r="BF547">
            <v>0</v>
          </cell>
          <cell r="BG547">
            <v>-1</v>
          </cell>
          <cell r="BH547">
            <v>0</v>
          </cell>
        </row>
        <row r="548">
          <cell r="B548" t="str">
            <v>17172</v>
          </cell>
          <cell r="C548" t="str">
            <v>7898080660565</v>
          </cell>
          <cell r="D548" t="str">
            <v>ENERGIZANTE 1Lts BALY</v>
          </cell>
          <cell r="E548">
            <v>6</v>
          </cell>
          <cell r="F548" t="str">
            <v>BEBIDAS</v>
          </cell>
          <cell r="G548" t="str">
            <v>BEBIDAS</v>
          </cell>
          <cell r="H548" t="str">
            <v>BEBIDAS S/ ALCOHOL</v>
          </cell>
          <cell r="I548" t="str">
            <v>ENERGIZANTES</v>
          </cell>
          <cell r="J548" t="str">
            <v>NORMAL BE-NO</v>
          </cell>
          <cell r="K548" t="str">
            <v>BALY</v>
          </cell>
          <cell r="L548">
            <v>428</v>
          </cell>
          <cell r="M548" t="str">
            <v>BRUMADO S.A. (428)</v>
          </cell>
          <cell r="N548">
            <v>21</v>
          </cell>
          <cell r="O548">
            <v>17</v>
          </cell>
          <cell r="P548">
            <v>24</v>
          </cell>
          <cell r="Q548">
            <v>15</v>
          </cell>
          <cell r="R548">
            <v>24</v>
          </cell>
          <cell r="S548">
            <v>16</v>
          </cell>
          <cell r="T548">
            <v>37</v>
          </cell>
          <cell r="U548">
            <v>32</v>
          </cell>
          <cell r="V548">
            <v>10</v>
          </cell>
          <cell r="W548">
            <v>9</v>
          </cell>
          <cell r="X548">
            <v>11</v>
          </cell>
          <cell r="Y548">
            <v>19</v>
          </cell>
          <cell r="Z548">
            <v>30</v>
          </cell>
          <cell r="AA548">
            <v>25</v>
          </cell>
          <cell r="AB548">
            <v>22</v>
          </cell>
          <cell r="AC548">
            <v>20</v>
          </cell>
          <cell r="AD548">
            <v>20</v>
          </cell>
          <cell r="AE548">
            <v>11</v>
          </cell>
          <cell r="AF548">
            <v>18</v>
          </cell>
          <cell r="AG548">
            <v>22</v>
          </cell>
          <cell r="AH548">
            <v>0</v>
          </cell>
          <cell r="AI548">
            <v>8</v>
          </cell>
          <cell r="AJ548">
            <v>34</v>
          </cell>
          <cell r="AK548">
            <v>55</v>
          </cell>
          <cell r="AL548">
            <v>26</v>
          </cell>
          <cell r="AM548">
            <v>33</v>
          </cell>
          <cell r="AN548">
            <v>18</v>
          </cell>
          <cell r="AO548">
            <v>19</v>
          </cell>
          <cell r="AP548">
            <v>68</v>
          </cell>
          <cell r="AQ548">
            <v>51.5625</v>
          </cell>
          <cell r="AR548">
            <v>41.05263157894737</v>
          </cell>
          <cell r="AS548">
            <v>49.5</v>
          </cell>
          <cell r="AT548">
            <v>24.545454545454547</v>
          </cell>
          <cell r="AU548">
            <v>71.25</v>
          </cell>
          <cell r="AV548">
            <v>11100.00001</v>
          </cell>
          <cell r="AW548">
            <v>11061.762140000001</v>
          </cell>
          <cell r="AX548">
            <v>12500</v>
          </cell>
          <cell r="AY548">
            <v>0.12612612511159815</v>
          </cell>
          <cell r="AZ548">
            <v>0.11199999920000002</v>
          </cell>
          <cell r="BA548">
            <v>12250</v>
          </cell>
          <cell r="BB548">
            <v>3</v>
          </cell>
          <cell r="BC548">
            <v>0.10360360260936607</v>
          </cell>
          <cell r="BD548">
            <v>9.3877550204081658E-2</v>
          </cell>
          <cell r="BE548">
            <v>11900</v>
          </cell>
          <cell r="BF548">
            <v>6</v>
          </cell>
          <cell r="BG548">
            <v>7.2072071106241475E-2</v>
          </cell>
          <cell r="BH548">
            <v>6.7226889915966412E-2</v>
          </cell>
        </row>
        <row r="549">
          <cell r="B549" t="str">
            <v>17174</v>
          </cell>
          <cell r="C549" t="str">
            <v>7898080662262</v>
          </cell>
          <cell r="D549" t="str">
            <v>ENERGIZANTE 250ml BALY</v>
          </cell>
          <cell r="E549">
            <v>12</v>
          </cell>
          <cell r="F549" t="str">
            <v>BEBIDAS</v>
          </cell>
          <cell r="G549" t="str">
            <v>BEBIDAS</v>
          </cell>
          <cell r="H549" t="str">
            <v>BEBIDAS S/ ALCOHOL</v>
          </cell>
          <cell r="I549" t="str">
            <v>ENERGIZANTES</v>
          </cell>
          <cell r="J549" t="str">
            <v>NORMAL BE-NO</v>
          </cell>
          <cell r="K549" t="str">
            <v>BALY</v>
          </cell>
          <cell r="L549">
            <v>428</v>
          </cell>
          <cell r="M549" t="str">
            <v>BRUMADO S.A. (428)</v>
          </cell>
          <cell r="N549">
            <v>76</v>
          </cell>
          <cell r="O549">
            <v>260</v>
          </cell>
          <cell r="P549">
            <v>97</v>
          </cell>
          <cell r="Q549">
            <v>93</v>
          </cell>
          <cell r="R549">
            <v>231</v>
          </cell>
          <cell r="S549">
            <v>402</v>
          </cell>
          <cell r="T549">
            <v>241</v>
          </cell>
          <cell r="U549">
            <v>193</v>
          </cell>
          <cell r="V549">
            <v>27</v>
          </cell>
          <cell r="W549">
            <v>51</v>
          </cell>
          <cell r="X549">
            <v>19</v>
          </cell>
          <cell r="Y549">
            <v>15</v>
          </cell>
          <cell r="Z549">
            <v>82</v>
          </cell>
          <cell r="AA549">
            <v>83</v>
          </cell>
          <cell r="AB549">
            <v>76</v>
          </cell>
          <cell r="AC549">
            <v>66</v>
          </cell>
          <cell r="AD549">
            <v>75</v>
          </cell>
          <cell r="AE549">
            <v>43</v>
          </cell>
          <cell r="AF549">
            <v>78</v>
          </cell>
          <cell r="AG549">
            <v>72</v>
          </cell>
          <cell r="AH549">
            <v>0</v>
          </cell>
          <cell r="AI549">
            <v>2</v>
          </cell>
          <cell r="AJ549">
            <v>343</v>
          </cell>
          <cell r="AK549">
            <v>268</v>
          </cell>
          <cell r="AL549">
            <v>59</v>
          </cell>
          <cell r="AM549">
            <v>85</v>
          </cell>
          <cell r="AN549">
            <v>87</v>
          </cell>
          <cell r="AO549">
            <v>58</v>
          </cell>
          <cell r="AP549">
            <v>110.64516129032258</v>
          </cell>
          <cell r="AQ549">
            <v>41.6580310880829</v>
          </cell>
          <cell r="AR549">
            <v>118</v>
          </cell>
          <cell r="AS549">
            <v>38.636363636363633</v>
          </cell>
          <cell r="AT549">
            <v>36.25</v>
          </cell>
          <cell r="AU549">
            <v>870</v>
          </cell>
          <cell r="AV549">
            <v>6150.0000099999997</v>
          </cell>
          <cell r="AW549">
            <v>6137.5859600000003</v>
          </cell>
          <cell r="AX549">
            <v>6900</v>
          </cell>
          <cell r="AY549">
            <v>0.12195121768788431</v>
          </cell>
          <cell r="AZ549">
            <v>0.10869565072463772</v>
          </cell>
          <cell r="BA549">
            <v>6750</v>
          </cell>
          <cell r="BB549">
            <v>6</v>
          </cell>
          <cell r="BC549">
            <v>9.7560973825104202E-2</v>
          </cell>
          <cell r="BD549">
            <v>8.8888887407407441E-2</v>
          </cell>
          <cell r="BE549">
            <v>6550</v>
          </cell>
          <cell r="BF549">
            <v>12</v>
          </cell>
          <cell r="BG549">
            <v>6.5040648674730805E-2</v>
          </cell>
          <cell r="BH549">
            <v>6.1068700763358817E-2</v>
          </cell>
        </row>
        <row r="550">
          <cell r="B550" t="str">
            <v>17173</v>
          </cell>
          <cell r="C550" t="str">
            <v>7898080662668</v>
          </cell>
          <cell r="D550" t="str">
            <v>ENERGIZANTE 2Lts BALY</v>
          </cell>
          <cell r="E550">
            <v>6</v>
          </cell>
          <cell r="F550" t="str">
            <v>BEBIDAS</v>
          </cell>
          <cell r="G550" t="str">
            <v>BEBIDAS</v>
          </cell>
          <cell r="H550" t="str">
            <v>BEBIDAS S/ ALCOHOL</v>
          </cell>
          <cell r="I550" t="str">
            <v>ENERGIZANTES</v>
          </cell>
          <cell r="J550" t="str">
            <v>NORMAL BE-NO</v>
          </cell>
          <cell r="K550" t="str">
            <v>BALY</v>
          </cell>
          <cell r="L550">
            <v>428</v>
          </cell>
          <cell r="M550" t="str">
            <v>BRUMADO S.A. (428)</v>
          </cell>
          <cell r="N550">
            <v>25</v>
          </cell>
          <cell r="O550">
            <v>29</v>
          </cell>
          <cell r="P550">
            <v>10</v>
          </cell>
          <cell r="Q550">
            <v>15</v>
          </cell>
          <cell r="R550">
            <v>67</v>
          </cell>
          <cell r="S550">
            <v>78</v>
          </cell>
          <cell r="T550">
            <v>99</v>
          </cell>
          <cell r="U550">
            <v>94</v>
          </cell>
          <cell r="V550">
            <v>14</v>
          </cell>
          <cell r="W550">
            <v>9</v>
          </cell>
          <cell r="X550">
            <v>5</v>
          </cell>
          <cell r="Y550">
            <v>4</v>
          </cell>
          <cell r="Z550">
            <v>18</v>
          </cell>
          <cell r="AA550">
            <v>16</v>
          </cell>
          <cell r="AB550">
            <v>8</v>
          </cell>
          <cell r="AC550">
            <v>9</v>
          </cell>
          <cell r="AD550">
            <v>21</v>
          </cell>
          <cell r="AE550">
            <v>16</v>
          </cell>
          <cell r="AF550">
            <v>29</v>
          </cell>
          <cell r="AG550">
            <v>19</v>
          </cell>
          <cell r="AH550">
            <v>1</v>
          </cell>
          <cell r="AI550">
            <v>8</v>
          </cell>
          <cell r="AJ550">
            <v>18</v>
          </cell>
          <cell r="AK550">
            <v>137</v>
          </cell>
          <cell r="AL550">
            <v>18</v>
          </cell>
          <cell r="AM550">
            <v>16</v>
          </cell>
          <cell r="AN550">
            <v>67</v>
          </cell>
          <cell r="AO550">
            <v>8</v>
          </cell>
          <cell r="AP550">
            <v>36</v>
          </cell>
          <cell r="AQ550">
            <v>43.723404255319146</v>
          </cell>
          <cell r="AR550">
            <v>135</v>
          </cell>
          <cell r="AS550">
            <v>53.333333333333329</v>
          </cell>
          <cell r="AT550">
            <v>105.78947368421052</v>
          </cell>
          <cell r="AU550">
            <v>30</v>
          </cell>
          <cell r="AV550">
            <v>17450.000039999999</v>
          </cell>
          <cell r="AW550">
            <v>17417.17582</v>
          </cell>
          <cell r="AX550">
            <v>19900</v>
          </cell>
          <cell r="AY550">
            <v>0.14040114351770527</v>
          </cell>
          <cell r="AZ550">
            <v>0.12311557587939703</v>
          </cell>
          <cell r="BA550">
            <v>19500</v>
          </cell>
          <cell r="BB550">
            <v>3</v>
          </cell>
          <cell r="BC550">
            <v>0.11747850746709809</v>
          </cell>
          <cell r="BD550">
            <v>0.10512820307692312</v>
          </cell>
          <cell r="BE550">
            <v>18900</v>
          </cell>
          <cell r="BF550">
            <v>6</v>
          </cell>
          <cell r="BG550">
            <v>8.309455339118732E-2</v>
          </cell>
          <cell r="BH550">
            <v>7.6719574603174662E-2</v>
          </cell>
        </row>
        <row r="551">
          <cell r="B551" t="str">
            <v>17171</v>
          </cell>
          <cell r="C551" t="str">
            <v>7898080663733</v>
          </cell>
          <cell r="D551" t="str">
            <v>ENERGIZANTE 473ml BALY</v>
          </cell>
          <cell r="E551">
            <v>12</v>
          </cell>
          <cell r="F551" t="str">
            <v>BEBIDAS</v>
          </cell>
          <cell r="G551" t="str">
            <v>BEBIDAS</v>
          </cell>
          <cell r="H551" t="str">
            <v>BEBIDAS S/ ALCOHOL</v>
          </cell>
          <cell r="I551" t="str">
            <v>ENERGIZANTES</v>
          </cell>
          <cell r="J551" t="str">
            <v>NORMAL BE-NO</v>
          </cell>
          <cell r="K551" t="str">
            <v>BALY</v>
          </cell>
          <cell r="L551">
            <v>428</v>
          </cell>
          <cell r="M551" t="str">
            <v>BRUMADO S.A. (428)</v>
          </cell>
          <cell r="N551">
            <v>122</v>
          </cell>
          <cell r="O551">
            <v>158</v>
          </cell>
          <cell r="P551">
            <v>62</v>
          </cell>
          <cell r="Q551">
            <v>58</v>
          </cell>
          <cell r="R551">
            <v>67</v>
          </cell>
          <cell r="S551">
            <v>157</v>
          </cell>
          <cell r="T551">
            <v>74</v>
          </cell>
          <cell r="U551">
            <v>83</v>
          </cell>
          <cell r="V551">
            <v>31</v>
          </cell>
          <cell r="W551">
            <v>26</v>
          </cell>
          <cell r="X551">
            <v>14</v>
          </cell>
          <cell r="Y551">
            <v>13</v>
          </cell>
          <cell r="Z551">
            <v>55</v>
          </cell>
          <cell r="AA551">
            <v>36</v>
          </cell>
          <cell r="AB551">
            <v>15</v>
          </cell>
          <cell r="AC551">
            <v>18</v>
          </cell>
          <cell r="AD551">
            <v>17</v>
          </cell>
          <cell r="AE551">
            <v>16</v>
          </cell>
          <cell r="AF551">
            <v>25</v>
          </cell>
          <cell r="AG551">
            <v>20</v>
          </cell>
          <cell r="AH551">
            <v>0</v>
          </cell>
          <cell r="AI551">
            <v>0</v>
          </cell>
          <cell r="AJ551">
            <v>258</v>
          </cell>
          <cell r="AK551">
            <v>118</v>
          </cell>
          <cell r="AL551">
            <v>34</v>
          </cell>
          <cell r="AM551">
            <v>31</v>
          </cell>
          <cell r="AN551">
            <v>52</v>
          </cell>
          <cell r="AO551">
            <v>36</v>
          </cell>
          <cell r="AP551">
            <v>133.44827586206895</v>
          </cell>
          <cell r="AQ551">
            <v>42.650602409638552</v>
          </cell>
          <cell r="AR551">
            <v>78.461538461538467</v>
          </cell>
          <cell r="AS551">
            <v>51.666666666666671</v>
          </cell>
          <cell r="AT551">
            <v>78</v>
          </cell>
          <cell r="AU551" t="str">
            <v>SV</v>
          </cell>
          <cell r="AV551">
            <v>9350</v>
          </cell>
          <cell r="AW551">
            <v>9314.8952599999993</v>
          </cell>
          <cell r="AX551">
            <v>10500</v>
          </cell>
          <cell r="AY551">
            <v>0.12299465240641716</v>
          </cell>
          <cell r="AZ551">
            <v>0.10952380952380952</v>
          </cell>
          <cell r="BA551">
            <v>10250</v>
          </cell>
          <cell r="BB551">
            <v>6</v>
          </cell>
          <cell r="BC551">
            <v>9.625668449197855E-2</v>
          </cell>
          <cell r="BD551">
            <v>8.7804878048780483E-2</v>
          </cell>
          <cell r="BE551">
            <v>9950</v>
          </cell>
          <cell r="BF551">
            <v>12</v>
          </cell>
          <cell r="BG551">
            <v>6.4171122994652441E-2</v>
          </cell>
          <cell r="BH551">
            <v>6.030150753768844E-2</v>
          </cell>
        </row>
        <row r="552">
          <cell r="B552" t="str">
            <v>8063</v>
          </cell>
          <cell r="C552" t="str">
            <v>7896520027190</v>
          </cell>
          <cell r="D552" t="str">
            <v>ENERGIZANTE 250ml VULCANO.</v>
          </cell>
          <cell r="E552">
            <v>24</v>
          </cell>
          <cell r="F552" t="str">
            <v>BEBIDAS</v>
          </cell>
          <cell r="G552" t="str">
            <v>BEBIDAS</v>
          </cell>
          <cell r="H552" t="str">
            <v>BEBIDAS S/ ALCOHOL</v>
          </cell>
          <cell r="I552" t="str">
            <v>ENERGIZANTES</v>
          </cell>
          <cell r="J552" t="str">
            <v>NORMAL BE-NO</v>
          </cell>
          <cell r="K552" t="str">
            <v>VULCANO</v>
          </cell>
          <cell r="L552">
            <v>2889</v>
          </cell>
          <cell r="M552" t="str">
            <v>JLM IMPORT- EXPORT S.A  (2889)</v>
          </cell>
          <cell r="N552">
            <v>0</v>
          </cell>
          <cell r="O552">
            <v>0</v>
          </cell>
          <cell r="P552">
            <v>0</v>
          </cell>
          <cell r="Q552">
            <v>0</v>
          </cell>
          <cell r="R552">
            <v>0</v>
          </cell>
          <cell r="S552">
            <v>0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>
            <v>0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176</v>
          </cell>
          <cell r="AK552">
            <v>0</v>
          </cell>
          <cell r="AL552">
            <v>80</v>
          </cell>
          <cell r="AM552">
            <v>25</v>
          </cell>
          <cell r="AN552">
            <v>76</v>
          </cell>
          <cell r="AO552">
            <v>0</v>
          </cell>
          <cell r="AP552" t="str">
            <v>SV</v>
          </cell>
          <cell r="AQ552" t="str">
            <v>Q</v>
          </cell>
          <cell r="AR552" t="str">
            <v>SV</v>
          </cell>
          <cell r="AS552" t="str">
            <v>SV</v>
          </cell>
          <cell r="AT552" t="str">
            <v>SV</v>
          </cell>
          <cell r="AU552" t="str">
            <v>Q</v>
          </cell>
          <cell r="AV552">
            <v>5110.0000049999999</v>
          </cell>
          <cell r="AW552">
            <v>4570.5103399999998</v>
          </cell>
          <cell r="AX552">
            <v>6500</v>
          </cell>
          <cell r="AY552">
            <v>0.27201565433266572</v>
          </cell>
          <cell r="AZ552">
            <v>0.21384615307692309</v>
          </cell>
          <cell r="BA552">
            <v>6350</v>
          </cell>
          <cell r="BB552">
            <v>6</v>
          </cell>
          <cell r="BC552">
            <v>0.24266144692498881</v>
          </cell>
          <cell r="BD552">
            <v>0.19527558976377954</v>
          </cell>
          <cell r="BE552">
            <v>6250</v>
          </cell>
          <cell r="BF552">
            <v>12</v>
          </cell>
          <cell r="BG552">
            <v>0.22309197531987079</v>
          </cell>
          <cell r="BH552">
            <v>0.18239999920000002</v>
          </cell>
        </row>
        <row r="553">
          <cell r="B553" t="str">
            <v>8065</v>
          </cell>
          <cell r="C553" t="str">
            <v>7896520027206</v>
          </cell>
          <cell r="D553" t="str">
            <v>ENERGIZANTE 473ml VULCANO</v>
          </cell>
          <cell r="E553">
            <v>24</v>
          </cell>
          <cell r="F553" t="str">
            <v>BEBIDAS</v>
          </cell>
          <cell r="G553" t="str">
            <v>BEBIDAS</v>
          </cell>
          <cell r="H553" t="str">
            <v>BEBIDAS S/ ALCOHOL</v>
          </cell>
          <cell r="I553" t="str">
            <v>ENERGIZANTES</v>
          </cell>
          <cell r="J553" t="str">
            <v>NORMAL BE-NO</v>
          </cell>
          <cell r="K553" t="str">
            <v>VULCANO</v>
          </cell>
          <cell r="L553">
            <v>2889</v>
          </cell>
          <cell r="M553" t="str">
            <v>JLM IMPORT- EXPORT S.A  (2889)</v>
          </cell>
          <cell r="N553">
            <v>95</v>
          </cell>
          <cell r="O553">
            <v>0</v>
          </cell>
          <cell r="P553">
            <v>0</v>
          </cell>
          <cell r="Q553">
            <v>0</v>
          </cell>
          <cell r="R553">
            <v>37</v>
          </cell>
          <cell r="S553">
            <v>0</v>
          </cell>
          <cell r="T553">
            <v>0</v>
          </cell>
          <cell r="U553">
            <v>0</v>
          </cell>
          <cell r="V553">
            <v>4</v>
          </cell>
          <cell r="W553">
            <v>0</v>
          </cell>
          <cell r="X553">
            <v>0</v>
          </cell>
          <cell r="Y553">
            <v>0</v>
          </cell>
          <cell r="Z553">
            <v>26</v>
          </cell>
          <cell r="AA553">
            <v>0</v>
          </cell>
          <cell r="AB553">
            <v>0</v>
          </cell>
          <cell r="AC553">
            <v>0</v>
          </cell>
          <cell r="AD553">
            <v>33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>
            <v>0</v>
          </cell>
          <cell r="AJ553">
            <v>0</v>
          </cell>
          <cell r="AK553">
            <v>1</v>
          </cell>
          <cell r="AL553">
            <v>6</v>
          </cell>
          <cell r="AM553">
            <v>1</v>
          </cell>
          <cell r="AN553">
            <v>0</v>
          </cell>
          <cell r="AO553">
            <v>0</v>
          </cell>
          <cell r="AP553" t="str">
            <v>Q</v>
          </cell>
          <cell r="AQ553" t="str">
            <v>SV</v>
          </cell>
          <cell r="AR553" t="str">
            <v>SV</v>
          </cell>
          <cell r="AS553" t="str">
            <v>SV</v>
          </cell>
          <cell r="AT553" t="str">
            <v>Q</v>
          </cell>
          <cell r="AU553" t="str">
            <v>Q</v>
          </cell>
          <cell r="AV553">
            <v>8439.9999970000008</v>
          </cell>
          <cell r="AW553">
            <v>7755.7727500000001</v>
          </cell>
          <cell r="AX553">
            <v>10900</v>
          </cell>
          <cell r="AY553">
            <v>0.29146919477184907</v>
          </cell>
          <cell r="AZ553">
            <v>0.22568807366972471</v>
          </cell>
          <cell r="BA553">
            <v>10750</v>
          </cell>
          <cell r="BB553">
            <v>6</v>
          </cell>
          <cell r="BC553">
            <v>0.27369668291719074</v>
          </cell>
          <cell r="BD553">
            <v>0.21488372120930224</v>
          </cell>
          <cell r="BE553">
            <v>10500</v>
          </cell>
          <cell r="BF553">
            <v>12</v>
          </cell>
          <cell r="BG553">
            <v>0.24407582982609322</v>
          </cell>
          <cell r="BH553">
            <v>0.1961904764761904</v>
          </cell>
        </row>
        <row r="554">
          <cell r="B554" t="str">
            <v>16073</v>
          </cell>
          <cell r="C554" t="str">
            <v>9007002001234</v>
          </cell>
          <cell r="D554" t="str">
            <v>ENERGIZANTE DRINK ORIGINAL 250ml CICLON</v>
          </cell>
          <cell r="E554">
            <v>24</v>
          </cell>
          <cell r="F554" t="str">
            <v>BEBIDAS</v>
          </cell>
          <cell r="G554" t="str">
            <v>BEBIDAS</v>
          </cell>
          <cell r="H554" t="str">
            <v>BEBIDAS S/ ALCOHOL</v>
          </cell>
          <cell r="I554" t="str">
            <v>ENERGIZANTES</v>
          </cell>
          <cell r="J554" t="str">
            <v>NORMAL BE-NO</v>
          </cell>
          <cell r="K554" t="str">
            <v>CICLON</v>
          </cell>
          <cell r="L554">
            <v>1820</v>
          </cell>
          <cell r="M554" t="str">
            <v>COMIDA S.A. (1820)</v>
          </cell>
          <cell r="N554">
            <v>0</v>
          </cell>
          <cell r="O554">
            <v>0</v>
          </cell>
          <cell r="P554">
            <v>0</v>
          </cell>
          <cell r="Q554">
            <v>0</v>
          </cell>
          <cell r="R554">
            <v>0</v>
          </cell>
          <cell r="S554">
            <v>0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>
            <v>0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1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 t="str">
            <v>Q</v>
          </cell>
          <cell r="AQ554" t="str">
            <v>SV</v>
          </cell>
          <cell r="AR554" t="str">
            <v>Q</v>
          </cell>
          <cell r="AS554" t="str">
            <v>Q</v>
          </cell>
          <cell r="AT554" t="str">
            <v>Q</v>
          </cell>
          <cell r="AU554" t="str">
            <v>Q</v>
          </cell>
          <cell r="AV554">
            <v>3499.9999979999998</v>
          </cell>
          <cell r="AW554">
            <v>3499.9914399999998</v>
          </cell>
          <cell r="AX554">
            <v>4250</v>
          </cell>
          <cell r="AY554">
            <v>0.21428571497959181</v>
          </cell>
          <cell r="AZ554">
            <v>0.17647058870588239</v>
          </cell>
          <cell r="BA554">
            <v>4150</v>
          </cell>
          <cell r="BB554">
            <v>6</v>
          </cell>
          <cell r="BC554">
            <v>0.18571428639183685</v>
          </cell>
          <cell r="BD554">
            <v>0.15662650650602414</v>
          </cell>
          <cell r="BE554">
            <v>3990</v>
          </cell>
          <cell r="BF554">
            <v>12</v>
          </cell>
          <cell r="BG554">
            <v>0.14000000065142859</v>
          </cell>
          <cell r="BH554">
            <v>0.12280701804511283</v>
          </cell>
        </row>
        <row r="555">
          <cell r="B555" t="str">
            <v>36719</v>
          </cell>
          <cell r="C555" t="str">
            <v>7840028206656</v>
          </cell>
          <cell r="D555" t="str">
            <v>ENERGIZANTE 400ml ROCKSTAR</v>
          </cell>
          <cell r="E555">
            <v>6</v>
          </cell>
          <cell r="F555" t="str">
            <v>BEBIDAS</v>
          </cell>
          <cell r="G555" t="str">
            <v>BEBIDAS</v>
          </cell>
          <cell r="H555" t="str">
            <v>BEBIDAS S/ ALCOHOL</v>
          </cell>
          <cell r="I555" t="str">
            <v>ENERGIZANTES</v>
          </cell>
          <cell r="J555" t="str">
            <v>NORMAL BE-NO</v>
          </cell>
          <cell r="K555" t="str">
            <v>ROCKSTAR</v>
          </cell>
          <cell r="L555">
            <v>50</v>
          </cell>
          <cell r="M555" t="str">
            <v>AV S.A. (50)</v>
          </cell>
          <cell r="N555">
            <v>53</v>
          </cell>
          <cell r="O555">
            <v>9</v>
          </cell>
          <cell r="P555">
            <v>0</v>
          </cell>
          <cell r="Q555">
            <v>0</v>
          </cell>
          <cell r="R555">
            <v>73</v>
          </cell>
          <cell r="S555">
            <v>13</v>
          </cell>
          <cell r="T555">
            <v>57</v>
          </cell>
          <cell r="U555">
            <v>55</v>
          </cell>
          <cell r="V555">
            <v>8</v>
          </cell>
          <cell r="W555">
            <v>17</v>
          </cell>
          <cell r="X555">
            <v>41</v>
          </cell>
          <cell r="Y555">
            <v>39</v>
          </cell>
          <cell r="Z555">
            <v>30</v>
          </cell>
          <cell r="AA555">
            <v>46</v>
          </cell>
          <cell r="AB555">
            <v>30</v>
          </cell>
          <cell r="AC555">
            <v>38</v>
          </cell>
          <cell r="AD555">
            <v>52</v>
          </cell>
          <cell r="AE555">
            <v>9</v>
          </cell>
          <cell r="AF555">
            <v>21</v>
          </cell>
          <cell r="AG555">
            <v>23</v>
          </cell>
          <cell r="AH555">
            <v>6</v>
          </cell>
          <cell r="AI555">
            <v>15</v>
          </cell>
          <cell r="AJ555">
            <v>109</v>
          </cell>
          <cell r="AK555">
            <v>-1</v>
          </cell>
          <cell r="AL555">
            <v>85</v>
          </cell>
          <cell r="AM555">
            <v>26</v>
          </cell>
          <cell r="AN555">
            <v>3</v>
          </cell>
          <cell r="AO555">
            <v>10</v>
          </cell>
          <cell r="AP555" t="str">
            <v>SV</v>
          </cell>
          <cell r="AQ555" t="str">
            <v>Q</v>
          </cell>
          <cell r="AR555">
            <v>65.384615384615373</v>
          </cell>
          <cell r="AS555">
            <v>20.526315789473685</v>
          </cell>
          <cell r="AT555">
            <v>3.9130434782608696</v>
          </cell>
          <cell r="AU555">
            <v>20</v>
          </cell>
          <cell r="AV555">
            <v>5385</v>
          </cell>
          <cell r="AW555">
            <v>4172.5609199999999</v>
          </cell>
          <cell r="AX555">
            <v>6250</v>
          </cell>
          <cell r="AY555">
            <v>0.16063138347260919</v>
          </cell>
          <cell r="AZ555">
            <v>0.1384</v>
          </cell>
          <cell r="BA555">
            <v>6090</v>
          </cell>
          <cell r="BB555">
            <v>6</v>
          </cell>
          <cell r="BC555">
            <v>0.13091922005571033</v>
          </cell>
          <cell r="BD555">
            <v>0.11576354679802955</v>
          </cell>
          <cell r="BE555">
            <v>5950</v>
          </cell>
          <cell r="BF555">
            <v>12</v>
          </cell>
          <cell r="BG555">
            <v>0.10492107706592391</v>
          </cell>
          <cell r="BH555">
            <v>9.4957983193277307E-2</v>
          </cell>
        </row>
        <row r="556">
          <cell r="B556" t="str">
            <v>33128</v>
          </cell>
          <cell r="C556" t="str">
            <v>070847038979</v>
          </cell>
          <cell r="D556" t="str">
            <v>ENERGIZANTE MANGO LOCO 473ml MONSTER</v>
          </cell>
          <cell r="E556">
            <v>1</v>
          </cell>
          <cell r="F556" t="str">
            <v>BEBIDAS</v>
          </cell>
          <cell r="G556" t="str">
            <v>BEBIDAS</v>
          </cell>
          <cell r="H556" t="str">
            <v>BEBIDAS S/ ALCOHOL</v>
          </cell>
          <cell r="I556" t="str">
            <v>ENERGIZANTES</v>
          </cell>
          <cell r="J556" t="str">
            <v>SABORIZADO BE-S</v>
          </cell>
          <cell r="K556" t="str">
            <v>MONSTER</v>
          </cell>
          <cell r="L556">
            <v>139</v>
          </cell>
          <cell r="M556" t="str">
            <v>PARAGUAY REFRESCOS S.A.  (139)</v>
          </cell>
          <cell r="N556">
            <v>87</v>
          </cell>
          <cell r="O556">
            <v>130</v>
          </cell>
          <cell r="P556">
            <v>49</v>
          </cell>
          <cell r="Q556">
            <v>42</v>
          </cell>
          <cell r="R556">
            <v>91</v>
          </cell>
          <cell r="S556">
            <v>150</v>
          </cell>
          <cell r="T556">
            <v>81</v>
          </cell>
          <cell r="U556">
            <v>84</v>
          </cell>
          <cell r="V556">
            <v>84</v>
          </cell>
          <cell r="W556">
            <v>103</v>
          </cell>
          <cell r="X556">
            <v>55</v>
          </cell>
          <cell r="Y556">
            <v>59</v>
          </cell>
          <cell r="Z556">
            <v>58</v>
          </cell>
          <cell r="AA556">
            <v>106</v>
          </cell>
          <cell r="AB556">
            <v>80</v>
          </cell>
          <cell r="AC556">
            <v>64</v>
          </cell>
          <cell r="AD556">
            <v>114</v>
          </cell>
          <cell r="AE556">
            <v>112</v>
          </cell>
          <cell r="AF556">
            <v>58</v>
          </cell>
          <cell r="AG556">
            <v>50</v>
          </cell>
          <cell r="AH556">
            <v>0</v>
          </cell>
          <cell r="AI556">
            <v>6</v>
          </cell>
          <cell r="AJ556">
            <v>111</v>
          </cell>
          <cell r="AK556">
            <v>62</v>
          </cell>
          <cell r="AL556">
            <v>55</v>
          </cell>
          <cell r="AM556">
            <v>167</v>
          </cell>
          <cell r="AN556">
            <v>25</v>
          </cell>
          <cell r="AO556">
            <v>26</v>
          </cell>
          <cell r="AP556">
            <v>79.285714285714278</v>
          </cell>
          <cell r="AQ556">
            <v>22.142857142857146</v>
          </cell>
          <cell r="AR556">
            <v>27.966101694915253</v>
          </cell>
          <cell r="AS556">
            <v>78.28125</v>
          </cell>
          <cell r="AT556">
            <v>15</v>
          </cell>
          <cell r="AU556">
            <v>130</v>
          </cell>
          <cell r="AV556">
            <v>10380</v>
          </cell>
          <cell r="AW556">
            <v>10383.22373</v>
          </cell>
          <cell r="AX556">
            <v>12250</v>
          </cell>
          <cell r="AY556">
            <v>0.18015414258188822</v>
          </cell>
          <cell r="AZ556">
            <v>0.15265306122448979</v>
          </cell>
          <cell r="BA556">
            <v>11500</v>
          </cell>
          <cell r="BB556">
            <v>6</v>
          </cell>
          <cell r="BC556">
            <v>0.10789980732177273</v>
          </cell>
          <cell r="BD556">
            <v>9.7391304347826085E-2</v>
          </cell>
          <cell r="BE556">
            <v>0</v>
          </cell>
          <cell r="BF556">
            <v>0</v>
          </cell>
          <cell r="BG556">
            <v>-1</v>
          </cell>
          <cell r="BH556">
            <v>0</v>
          </cell>
        </row>
        <row r="557">
          <cell r="B557" t="str">
            <v>36688</v>
          </cell>
          <cell r="C557" t="str">
            <v>7898080664419</v>
          </cell>
          <cell r="D557" t="str">
            <v>ENERGIZANTE ACAI 250ml BALY</v>
          </cell>
          <cell r="E557">
            <v>6</v>
          </cell>
          <cell r="F557" t="str">
            <v>BEBIDAS</v>
          </cell>
          <cell r="G557" t="str">
            <v>BEBIDAS</v>
          </cell>
          <cell r="H557" t="str">
            <v>BEBIDAS S/ ALCOHOL</v>
          </cell>
          <cell r="I557" t="str">
            <v>ENERGIZANTES</v>
          </cell>
          <cell r="J557" t="str">
            <v>SABORIZADO BE-S</v>
          </cell>
          <cell r="K557" t="str">
            <v>BALY</v>
          </cell>
          <cell r="L557">
            <v>428</v>
          </cell>
          <cell r="M557" t="str">
            <v>BRUMADO S.A. (428)</v>
          </cell>
          <cell r="N557">
            <v>10</v>
          </cell>
          <cell r="O557">
            <v>9</v>
          </cell>
          <cell r="P557">
            <v>21</v>
          </cell>
          <cell r="Q557">
            <v>21</v>
          </cell>
          <cell r="R557">
            <v>0</v>
          </cell>
          <cell r="S557">
            <v>10</v>
          </cell>
          <cell r="T557">
            <v>74</v>
          </cell>
          <cell r="U557">
            <v>68</v>
          </cell>
          <cell r="V557">
            <v>1</v>
          </cell>
          <cell r="W557">
            <v>7</v>
          </cell>
          <cell r="X557">
            <v>13</v>
          </cell>
          <cell r="Y557">
            <v>6</v>
          </cell>
          <cell r="Z557">
            <v>10</v>
          </cell>
          <cell r="AA557">
            <v>0</v>
          </cell>
          <cell r="AB557">
            <v>11</v>
          </cell>
          <cell r="AC557">
            <v>10</v>
          </cell>
          <cell r="AD557">
            <v>0</v>
          </cell>
          <cell r="AE557">
            <v>0</v>
          </cell>
          <cell r="AF557">
            <v>28</v>
          </cell>
          <cell r="AG557">
            <v>19</v>
          </cell>
          <cell r="AH557">
            <v>7</v>
          </cell>
          <cell r="AI557">
            <v>9</v>
          </cell>
          <cell r="AJ557">
            <v>48</v>
          </cell>
          <cell r="AK557">
            <v>57</v>
          </cell>
          <cell r="AL557">
            <v>28</v>
          </cell>
          <cell r="AM557">
            <v>9</v>
          </cell>
          <cell r="AN557">
            <v>41</v>
          </cell>
          <cell r="AO557">
            <v>3</v>
          </cell>
          <cell r="AP557">
            <v>68.571428571428569</v>
          </cell>
          <cell r="AQ557">
            <v>25.147058823529413</v>
          </cell>
          <cell r="AR557">
            <v>140</v>
          </cell>
          <cell r="AS557">
            <v>27</v>
          </cell>
          <cell r="AT557">
            <v>64.736842105263165</v>
          </cell>
          <cell r="AU557">
            <v>10</v>
          </cell>
          <cell r="AV557">
            <v>6150.0000099999997</v>
          </cell>
          <cell r="AW557">
            <v>6148.7189500000004</v>
          </cell>
          <cell r="AX557">
            <v>6900</v>
          </cell>
          <cell r="AY557">
            <v>0.12195121768788431</v>
          </cell>
          <cell r="AZ557">
            <v>0.10869565072463772</v>
          </cell>
          <cell r="BA557">
            <v>6750</v>
          </cell>
          <cell r="BB557">
            <v>6</v>
          </cell>
          <cell r="BC557">
            <v>9.7560973825104202E-2</v>
          </cell>
          <cell r="BD557">
            <v>8.8888887407407441E-2</v>
          </cell>
          <cell r="BE557">
            <v>6550</v>
          </cell>
          <cell r="BF557">
            <v>12</v>
          </cell>
          <cell r="BG557">
            <v>6.5040648674730805E-2</v>
          </cell>
          <cell r="BH557">
            <v>6.1068700763358817E-2</v>
          </cell>
        </row>
        <row r="558">
          <cell r="B558" t="str">
            <v>30540</v>
          </cell>
          <cell r="C558" t="str">
            <v>7898080664426</v>
          </cell>
          <cell r="D558" t="str">
            <v>ENERGIZANTE ACAI 2Lts BALY</v>
          </cell>
          <cell r="E558">
            <v>6</v>
          </cell>
          <cell r="F558" t="str">
            <v>BEBIDAS</v>
          </cell>
          <cell r="G558" t="str">
            <v>BEBIDAS</v>
          </cell>
          <cell r="H558" t="str">
            <v>BEBIDAS S/ ALCOHOL</v>
          </cell>
          <cell r="I558" t="str">
            <v>ENERGIZANTES</v>
          </cell>
          <cell r="J558" t="str">
            <v>SABORIZADO BE-S</v>
          </cell>
          <cell r="K558" t="str">
            <v>BALY</v>
          </cell>
          <cell r="L558">
            <v>428</v>
          </cell>
          <cell r="M558" t="str">
            <v>BRUMADO S.A. (428)</v>
          </cell>
          <cell r="N558">
            <v>3</v>
          </cell>
          <cell r="O558">
            <v>3</v>
          </cell>
          <cell r="P558">
            <v>0</v>
          </cell>
          <cell r="Q558">
            <v>0</v>
          </cell>
          <cell r="R558">
            <v>12</v>
          </cell>
          <cell r="S558">
            <v>7</v>
          </cell>
          <cell r="T558">
            <v>8</v>
          </cell>
          <cell r="U558">
            <v>1</v>
          </cell>
          <cell r="V558">
            <v>4</v>
          </cell>
          <cell r="W558">
            <v>3</v>
          </cell>
          <cell r="X558">
            <v>0</v>
          </cell>
          <cell r="Y558">
            <v>0</v>
          </cell>
          <cell r="Z558">
            <v>2</v>
          </cell>
          <cell r="AA558">
            <v>1</v>
          </cell>
          <cell r="AB558">
            <v>4</v>
          </cell>
          <cell r="AC558">
            <v>5</v>
          </cell>
          <cell r="AD558">
            <v>7</v>
          </cell>
          <cell r="AE558">
            <v>6</v>
          </cell>
          <cell r="AF558">
            <v>3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11</v>
          </cell>
          <cell r="AM558">
            <v>0</v>
          </cell>
          <cell r="AN558">
            <v>0</v>
          </cell>
          <cell r="AO558">
            <v>0</v>
          </cell>
          <cell r="AP558" t="str">
            <v>Q</v>
          </cell>
          <cell r="AQ558" t="str">
            <v>Q</v>
          </cell>
          <cell r="AR558" t="str">
            <v>SV</v>
          </cell>
          <cell r="AS558" t="str">
            <v>Q</v>
          </cell>
          <cell r="AT558" t="str">
            <v>Q</v>
          </cell>
          <cell r="AU558" t="str">
            <v>Q</v>
          </cell>
          <cell r="AV558">
            <v>17449.999995999999</v>
          </cell>
          <cell r="AW558">
            <v>16784.400710000002</v>
          </cell>
          <cell r="AX558">
            <v>19900</v>
          </cell>
          <cell r="AY558">
            <v>0.14040114639321533</v>
          </cell>
          <cell r="AZ558">
            <v>0.12311557809045233</v>
          </cell>
          <cell r="BA558">
            <v>19500</v>
          </cell>
          <cell r="BB558">
            <v>3</v>
          </cell>
          <cell r="BC558">
            <v>0.11747851028480882</v>
          </cell>
          <cell r="BD558">
            <v>0.1051282053333334</v>
          </cell>
          <cell r="BE558">
            <v>18900</v>
          </cell>
          <cell r="BF558">
            <v>6</v>
          </cell>
          <cell r="BG558">
            <v>8.3094556122199403E-2</v>
          </cell>
          <cell r="BH558">
            <v>7.6719576931217004E-2</v>
          </cell>
        </row>
        <row r="559">
          <cell r="B559" t="str">
            <v>36690</v>
          </cell>
          <cell r="C559" t="str">
            <v>7898080664693</v>
          </cell>
          <cell r="D559" t="str">
            <v>ENERGIZANTE ACAI 473ml BALY</v>
          </cell>
          <cell r="E559">
            <v>6</v>
          </cell>
          <cell r="F559" t="str">
            <v>BEBIDAS</v>
          </cell>
          <cell r="G559" t="str">
            <v>BEBIDAS</v>
          </cell>
          <cell r="H559" t="str">
            <v>BEBIDAS S/ ALCOHOL</v>
          </cell>
          <cell r="I559" t="str">
            <v>ENERGIZANTES</v>
          </cell>
          <cell r="J559" t="str">
            <v>SABORIZADO BE-S</v>
          </cell>
          <cell r="K559" t="str">
            <v>BALY</v>
          </cell>
          <cell r="L559">
            <v>428</v>
          </cell>
          <cell r="M559" t="str">
            <v>BRUMADO S.A. (428)</v>
          </cell>
          <cell r="N559">
            <v>12</v>
          </cell>
          <cell r="O559">
            <v>10</v>
          </cell>
          <cell r="P559">
            <v>12</v>
          </cell>
          <cell r="Q559">
            <v>12</v>
          </cell>
          <cell r="R559">
            <v>36</v>
          </cell>
          <cell r="S559">
            <v>47</v>
          </cell>
          <cell r="T559">
            <v>36</v>
          </cell>
          <cell r="U559">
            <v>28</v>
          </cell>
          <cell r="V559">
            <v>6</v>
          </cell>
          <cell r="W559">
            <v>6</v>
          </cell>
          <cell r="X559">
            <v>7</v>
          </cell>
          <cell r="Y559">
            <v>2</v>
          </cell>
          <cell r="Z559">
            <v>25</v>
          </cell>
          <cell r="AA559">
            <v>10</v>
          </cell>
          <cell r="AB559">
            <v>7</v>
          </cell>
          <cell r="AC559">
            <v>5</v>
          </cell>
          <cell r="AD559">
            <v>17</v>
          </cell>
          <cell r="AE559">
            <v>15</v>
          </cell>
          <cell r="AF559">
            <v>18</v>
          </cell>
          <cell r="AG559">
            <v>19</v>
          </cell>
          <cell r="AH559">
            <v>0</v>
          </cell>
          <cell r="AI559">
            <v>0</v>
          </cell>
          <cell r="AJ559">
            <v>23</v>
          </cell>
          <cell r="AK559">
            <v>31</v>
          </cell>
          <cell r="AL559">
            <v>17</v>
          </cell>
          <cell r="AM559">
            <v>22</v>
          </cell>
          <cell r="AN559">
            <v>43</v>
          </cell>
          <cell r="AO559">
            <v>12</v>
          </cell>
          <cell r="AP559">
            <v>57.5</v>
          </cell>
          <cell r="AQ559">
            <v>33.214285714285715</v>
          </cell>
          <cell r="AR559">
            <v>255</v>
          </cell>
          <cell r="AS559">
            <v>132</v>
          </cell>
          <cell r="AT559">
            <v>67.89473684210526</v>
          </cell>
          <cell r="AU559" t="str">
            <v>SV</v>
          </cell>
          <cell r="AV559">
            <v>9350</v>
          </cell>
          <cell r="AW559">
            <v>9322.6290300000001</v>
          </cell>
          <cell r="AX559">
            <v>10500</v>
          </cell>
          <cell r="AY559">
            <v>0.12299465240641716</v>
          </cell>
          <cell r="AZ559">
            <v>0.10952380952380952</v>
          </cell>
          <cell r="BA559">
            <v>10250</v>
          </cell>
          <cell r="BB559">
            <v>6</v>
          </cell>
          <cell r="BC559">
            <v>9.625668449197855E-2</v>
          </cell>
          <cell r="BD559">
            <v>8.7804878048780483E-2</v>
          </cell>
          <cell r="BE559">
            <v>9950</v>
          </cell>
          <cell r="BF559">
            <v>12</v>
          </cell>
          <cell r="BG559">
            <v>6.4171122994652441E-2</v>
          </cell>
          <cell r="BH559">
            <v>6.030150753768844E-2</v>
          </cell>
        </row>
        <row r="560">
          <cell r="B560" t="str">
            <v>25600</v>
          </cell>
          <cell r="C560" t="str">
            <v>7898080664358</v>
          </cell>
          <cell r="D560" t="str">
            <v>ENERGIZANTE COCO ACAI 250ml BALY</v>
          </cell>
          <cell r="E560">
            <v>6</v>
          </cell>
          <cell r="F560" t="str">
            <v>BEBIDAS</v>
          </cell>
          <cell r="G560" t="str">
            <v>BEBIDAS</v>
          </cell>
          <cell r="H560" t="str">
            <v>BEBIDAS S/ ALCOHOL</v>
          </cell>
          <cell r="I560" t="str">
            <v>ENERGIZANTES</v>
          </cell>
          <cell r="J560" t="str">
            <v>SABORIZADO BE-S</v>
          </cell>
          <cell r="K560" t="str">
            <v>BALY</v>
          </cell>
          <cell r="L560">
            <v>428</v>
          </cell>
          <cell r="M560" t="str">
            <v>BRUMADO S.A. (428)</v>
          </cell>
          <cell r="N560">
            <v>28</v>
          </cell>
          <cell r="O560">
            <v>41</v>
          </cell>
          <cell r="P560">
            <v>20</v>
          </cell>
          <cell r="Q560">
            <v>19</v>
          </cell>
          <cell r="R560">
            <v>82</v>
          </cell>
          <cell r="S560">
            <v>55</v>
          </cell>
          <cell r="T560">
            <v>46</v>
          </cell>
          <cell r="U560">
            <v>39</v>
          </cell>
          <cell r="V560">
            <v>5</v>
          </cell>
          <cell r="W560">
            <v>3</v>
          </cell>
          <cell r="X560">
            <v>3</v>
          </cell>
          <cell r="Y560">
            <v>3</v>
          </cell>
          <cell r="Z560">
            <v>31</v>
          </cell>
          <cell r="AA560">
            <v>10</v>
          </cell>
          <cell r="AB560">
            <v>19</v>
          </cell>
          <cell r="AC560">
            <v>20</v>
          </cell>
          <cell r="AD560">
            <v>30</v>
          </cell>
          <cell r="AE560">
            <v>15</v>
          </cell>
          <cell r="AF560">
            <v>25</v>
          </cell>
          <cell r="AG560">
            <v>23</v>
          </cell>
          <cell r="AH560">
            <v>0</v>
          </cell>
          <cell r="AI560">
            <v>1</v>
          </cell>
          <cell r="AJ560">
            <v>28</v>
          </cell>
          <cell r="AK560">
            <v>31</v>
          </cell>
          <cell r="AL560">
            <v>9</v>
          </cell>
          <cell r="AM560">
            <v>20</v>
          </cell>
          <cell r="AN560">
            <v>42</v>
          </cell>
          <cell r="AO560">
            <v>17</v>
          </cell>
          <cell r="AP560">
            <v>44.210526315789473</v>
          </cell>
          <cell r="AQ560">
            <v>23.846153846153843</v>
          </cell>
          <cell r="AR560">
            <v>90</v>
          </cell>
          <cell r="AS560">
            <v>30</v>
          </cell>
          <cell r="AT560">
            <v>54.782608695652172</v>
          </cell>
          <cell r="AU560">
            <v>510</v>
          </cell>
          <cell r="AV560">
            <v>6150.0000099999997</v>
          </cell>
          <cell r="AW560">
            <v>6082.45946</v>
          </cell>
          <cell r="AX560">
            <v>6900</v>
          </cell>
          <cell r="AY560">
            <v>0.12195121768788431</v>
          </cell>
          <cell r="AZ560">
            <v>0.10869565072463772</v>
          </cell>
          <cell r="BA560">
            <v>6750</v>
          </cell>
          <cell r="BB560">
            <v>6</v>
          </cell>
          <cell r="BC560">
            <v>9.7560973825104202E-2</v>
          </cell>
          <cell r="BD560">
            <v>8.8888887407407441E-2</v>
          </cell>
          <cell r="BE560">
            <v>6550</v>
          </cell>
          <cell r="BF560">
            <v>12</v>
          </cell>
          <cell r="BG560">
            <v>6.5040648674730805E-2</v>
          </cell>
          <cell r="BH560">
            <v>6.1068700763358817E-2</v>
          </cell>
        </row>
        <row r="561">
          <cell r="B561" t="str">
            <v>36686</v>
          </cell>
          <cell r="C561" t="str">
            <v>7898080664365</v>
          </cell>
          <cell r="D561" t="str">
            <v>ENERGIZANTE COCO/ACAI 2Lts BALY</v>
          </cell>
          <cell r="E561">
            <v>6</v>
          </cell>
          <cell r="F561" t="str">
            <v>BEBIDAS</v>
          </cell>
          <cell r="G561" t="str">
            <v>BEBIDAS</v>
          </cell>
          <cell r="H561" t="str">
            <v>BEBIDAS S/ ALCOHOL</v>
          </cell>
          <cell r="I561" t="str">
            <v>ENERGIZANTES</v>
          </cell>
          <cell r="J561" t="str">
            <v>SABORIZADO BE-S</v>
          </cell>
          <cell r="K561" t="str">
            <v>BALY</v>
          </cell>
          <cell r="L561">
            <v>428</v>
          </cell>
          <cell r="M561" t="str">
            <v>BRUMADO S.A. (428)</v>
          </cell>
          <cell r="N561">
            <v>5</v>
          </cell>
          <cell r="O561">
            <v>5</v>
          </cell>
          <cell r="P561">
            <v>6</v>
          </cell>
          <cell r="Q561">
            <v>3</v>
          </cell>
          <cell r="R561">
            <v>13</v>
          </cell>
          <cell r="S561">
            <v>11</v>
          </cell>
          <cell r="T561">
            <v>17</v>
          </cell>
          <cell r="U561">
            <v>11</v>
          </cell>
          <cell r="V561">
            <v>3</v>
          </cell>
          <cell r="W561">
            <v>1</v>
          </cell>
          <cell r="X561">
            <v>1</v>
          </cell>
          <cell r="Y561">
            <v>1</v>
          </cell>
          <cell r="Z561">
            <v>3</v>
          </cell>
          <cell r="AA561">
            <v>2</v>
          </cell>
          <cell r="AB561">
            <v>4</v>
          </cell>
          <cell r="AC561">
            <v>6</v>
          </cell>
          <cell r="AD561">
            <v>6</v>
          </cell>
          <cell r="AE561">
            <v>3</v>
          </cell>
          <cell r="AF561">
            <v>1</v>
          </cell>
          <cell r="AG561">
            <v>3</v>
          </cell>
          <cell r="AH561">
            <v>1</v>
          </cell>
          <cell r="AI561">
            <v>1</v>
          </cell>
          <cell r="AJ561">
            <v>11</v>
          </cell>
          <cell r="AK561">
            <v>48</v>
          </cell>
          <cell r="AL561">
            <v>5</v>
          </cell>
          <cell r="AM561">
            <v>1</v>
          </cell>
          <cell r="AN561">
            <v>13</v>
          </cell>
          <cell r="AO561">
            <v>5</v>
          </cell>
          <cell r="AP561">
            <v>110</v>
          </cell>
          <cell r="AQ561">
            <v>130.90909090909091</v>
          </cell>
          <cell r="AR561">
            <v>150</v>
          </cell>
          <cell r="AS561">
            <v>5</v>
          </cell>
          <cell r="AT561">
            <v>130</v>
          </cell>
          <cell r="AU561">
            <v>150</v>
          </cell>
          <cell r="AV561">
            <v>17450.000039999999</v>
          </cell>
          <cell r="AW561">
            <v>17257.48893</v>
          </cell>
          <cell r="AX561">
            <v>19900</v>
          </cell>
          <cell r="AY561">
            <v>0.14040114351770527</v>
          </cell>
          <cell r="AZ561">
            <v>0.12311557587939703</v>
          </cell>
          <cell r="BA561">
            <v>19500</v>
          </cell>
          <cell r="BB561">
            <v>3</v>
          </cell>
          <cell r="BC561">
            <v>0.11747850746709809</v>
          </cell>
          <cell r="BD561">
            <v>0.10512820307692312</v>
          </cell>
          <cell r="BE561">
            <v>18900</v>
          </cell>
          <cell r="BF561">
            <v>6</v>
          </cell>
          <cell r="BG561">
            <v>8.309455339118732E-2</v>
          </cell>
          <cell r="BH561">
            <v>7.6719574603174662E-2</v>
          </cell>
        </row>
        <row r="562">
          <cell r="B562" t="str">
            <v>23034</v>
          </cell>
          <cell r="C562" t="str">
            <v>7898080664396</v>
          </cell>
          <cell r="D562" t="str">
            <v>ENERGIZANTE COCO/ACAI 473ml BALY</v>
          </cell>
          <cell r="E562">
            <v>6</v>
          </cell>
          <cell r="F562" t="str">
            <v>BEBIDAS</v>
          </cell>
          <cell r="G562" t="str">
            <v>BEBIDAS</v>
          </cell>
          <cell r="H562" t="str">
            <v>BEBIDAS S/ ALCOHOL</v>
          </cell>
          <cell r="I562" t="str">
            <v>ENERGIZANTES</v>
          </cell>
          <cell r="J562" t="str">
            <v>SABORIZADO BE-S</v>
          </cell>
          <cell r="K562" t="str">
            <v>BALY</v>
          </cell>
          <cell r="L562">
            <v>428</v>
          </cell>
          <cell r="M562" t="str">
            <v>BRUMADO S.A. (428)</v>
          </cell>
          <cell r="N562">
            <v>14</v>
          </cell>
          <cell r="O562">
            <v>18</v>
          </cell>
          <cell r="P562">
            <v>3</v>
          </cell>
          <cell r="Q562">
            <v>1</v>
          </cell>
          <cell r="R562">
            <v>21</v>
          </cell>
          <cell r="S562">
            <v>12</v>
          </cell>
          <cell r="T562">
            <v>12</v>
          </cell>
          <cell r="U562">
            <v>9</v>
          </cell>
          <cell r="V562">
            <v>3</v>
          </cell>
          <cell r="W562">
            <v>7</v>
          </cell>
          <cell r="X562">
            <v>1</v>
          </cell>
          <cell r="Y562">
            <v>1</v>
          </cell>
          <cell r="Z562">
            <v>18</v>
          </cell>
          <cell r="AA562">
            <v>6</v>
          </cell>
          <cell r="AB562">
            <v>11</v>
          </cell>
          <cell r="AC562">
            <v>6</v>
          </cell>
          <cell r="AD562">
            <v>11</v>
          </cell>
          <cell r="AE562">
            <v>3</v>
          </cell>
          <cell r="AF562">
            <v>6</v>
          </cell>
          <cell r="AG562">
            <v>5</v>
          </cell>
          <cell r="AH562">
            <v>0</v>
          </cell>
          <cell r="AI562">
            <v>0</v>
          </cell>
          <cell r="AJ562">
            <v>31</v>
          </cell>
          <cell r="AK562">
            <v>16</v>
          </cell>
          <cell r="AL562">
            <v>42</v>
          </cell>
          <cell r="AM562">
            <v>14</v>
          </cell>
          <cell r="AN562">
            <v>8</v>
          </cell>
          <cell r="AO562">
            <v>24</v>
          </cell>
          <cell r="AP562">
            <v>930</v>
          </cell>
          <cell r="AQ562">
            <v>53.333333333333329</v>
          </cell>
          <cell r="AR562">
            <v>1260</v>
          </cell>
          <cell r="AS562">
            <v>70</v>
          </cell>
          <cell r="AT562">
            <v>48</v>
          </cell>
          <cell r="AU562" t="str">
            <v>SV</v>
          </cell>
          <cell r="AV562">
            <v>9350</v>
          </cell>
          <cell r="AW562">
            <v>8888.2991999999995</v>
          </cell>
          <cell r="AX562">
            <v>10500</v>
          </cell>
          <cell r="AY562">
            <v>0.12299465240641716</v>
          </cell>
          <cell r="AZ562">
            <v>0.10952380952380952</v>
          </cell>
          <cell r="BA562">
            <v>10250</v>
          </cell>
          <cell r="BB562">
            <v>6</v>
          </cell>
          <cell r="BC562">
            <v>9.625668449197855E-2</v>
          </cell>
          <cell r="BD562">
            <v>8.7804878048780483E-2</v>
          </cell>
          <cell r="BE562">
            <v>9950</v>
          </cell>
          <cell r="BF562">
            <v>12</v>
          </cell>
          <cell r="BG562">
            <v>6.4171122994652441E-2</v>
          </cell>
          <cell r="BH562">
            <v>6.030150753768844E-2</v>
          </cell>
        </row>
        <row r="563">
          <cell r="B563" t="str">
            <v>36689</v>
          </cell>
          <cell r="C563" t="str">
            <v>7898080664907</v>
          </cell>
          <cell r="D563" t="str">
            <v>ENERGIZANTE MANDARINA 250ml BALY</v>
          </cell>
          <cell r="E563">
            <v>6</v>
          </cell>
          <cell r="F563" t="str">
            <v>BEBIDAS</v>
          </cell>
          <cell r="G563" t="str">
            <v>BEBIDAS</v>
          </cell>
          <cell r="H563" t="str">
            <v>BEBIDAS S/ ALCOHOL</v>
          </cell>
          <cell r="I563" t="str">
            <v>ENERGIZANTES</v>
          </cell>
          <cell r="J563" t="str">
            <v>SABORIZADO BE-S</v>
          </cell>
          <cell r="K563" t="str">
            <v>BALY</v>
          </cell>
          <cell r="L563">
            <v>428</v>
          </cell>
          <cell r="M563" t="str">
            <v>BRUMADO S.A. (428)</v>
          </cell>
          <cell r="N563">
            <v>34</v>
          </cell>
          <cell r="O563">
            <v>53</v>
          </cell>
          <cell r="P563">
            <v>28</v>
          </cell>
          <cell r="Q563">
            <v>38</v>
          </cell>
          <cell r="R563">
            <v>76</v>
          </cell>
          <cell r="S563">
            <v>112</v>
          </cell>
          <cell r="T563">
            <v>76</v>
          </cell>
          <cell r="U563">
            <v>73</v>
          </cell>
          <cell r="V563">
            <v>64</v>
          </cell>
          <cell r="W563">
            <v>37</v>
          </cell>
          <cell r="X563">
            <v>38</v>
          </cell>
          <cell r="Y563">
            <v>37</v>
          </cell>
          <cell r="Z563">
            <v>34</v>
          </cell>
          <cell r="AA563">
            <v>43</v>
          </cell>
          <cell r="AB563">
            <v>35</v>
          </cell>
          <cell r="AC563">
            <v>27</v>
          </cell>
          <cell r="AD563">
            <v>36</v>
          </cell>
          <cell r="AE563">
            <v>36</v>
          </cell>
          <cell r="AF563">
            <v>39</v>
          </cell>
          <cell r="AG563">
            <v>26</v>
          </cell>
          <cell r="AH563">
            <v>3</v>
          </cell>
          <cell r="AI563">
            <v>3</v>
          </cell>
          <cell r="AJ563">
            <v>30</v>
          </cell>
          <cell r="AK563">
            <v>70</v>
          </cell>
          <cell r="AL563">
            <v>37</v>
          </cell>
          <cell r="AM563">
            <v>54</v>
          </cell>
          <cell r="AN563">
            <v>65</v>
          </cell>
          <cell r="AO563">
            <v>21</v>
          </cell>
          <cell r="AP563">
            <v>23.684210526315791</v>
          </cell>
          <cell r="AQ563">
            <v>28.767123287671232</v>
          </cell>
          <cell r="AR563">
            <v>30</v>
          </cell>
          <cell r="AS563">
            <v>60</v>
          </cell>
          <cell r="AT563">
            <v>75</v>
          </cell>
          <cell r="AU563">
            <v>210</v>
          </cell>
          <cell r="AV563">
            <v>6150.0000099999997</v>
          </cell>
          <cell r="AW563">
            <v>6144.8274799999999</v>
          </cell>
          <cell r="AX563">
            <v>6900</v>
          </cell>
          <cell r="AY563">
            <v>0.12195121768788431</v>
          </cell>
          <cell r="AZ563">
            <v>0.10869565072463772</v>
          </cell>
          <cell r="BA563">
            <v>6750</v>
          </cell>
          <cell r="BB563">
            <v>6</v>
          </cell>
          <cell r="BC563">
            <v>9.7560973825104202E-2</v>
          </cell>
          <cell r="BD563">
            <v>8.8888887407407441E-2</v>
          </cell>
          <cell r="BE563">
            <v>6550</v>
          </cell>
          <cell r="BF563">
            <v>12</v>
          </cell>
          <cell r="BG563">
            <v>6.5040648674730805E-2</v>
          </cell>
          <cell r="BH563">
            <v>6.1068700763358817E-2</v>
          </cell>
        </row>
        <row r="564">
          <cell r="B564" t="str">
            <v>36692</v>
          </cell>
          <cell r="C564" t="str">
            <v>7898080664914</v>
          </cell>
          <cell r="D564" t="str">
            <v>ENERGIZANTE MANDARINA 473ml BALY</v>
          </cell>
          <cell r="E564">
            <v>6</v>
          </cell>
          <cell r="F564" t="str">
            <v>BEBIDAS</v>
          </cell>
          <cell r="G564" t="str">
            <v>BEBIDAS</v>
          </cell>
          <cell r="H564" t="str">
            <v>BEBIDAS S/ ALCOHOL</v>
          </cell>
          <cell r="I564" t="str">
            <v>ENERGIZANTES</v>
          </cell>
          <cell r="J564" t="str">
            <v>SABORIZADO BE-S</v>
          </cell>
          <cell r="K564" t="str">
            <v>BALY</v>
          </cell>
          <cell r="L564">
            <v>428</v>
          </cell>
          <cell r="M564" t="str">
            <v>BRUMADO S.A. (428)</v>
          </cell>
          <cell r="N564">
            <v>0</v>
          </cell>
          <cell r="O564">
            <v>24</v>
          </cell>
          <cell r="P564">
            <v>18</v>
          </cell>
          <cell r="Q564">
            <v>11</v>
          </cell>
          <cell r="R564">
            <v>23</v>
          </cell>
          <cell r="S564">
            <v>46</v>
          </cell>
          <cell r="T564">
            <v>50</v>
          </cell>
          <cell r="U564">
            <v>30</v>
          </cell>
          <cell r="V564">
            <v>16</v>
          </cell>
          <cell r="W564">
            <v>10</v>
          </cell>
          <cell r="X564">
            <v>8</v>
          </cell>
          <cell r="Y564">
            <v>30</v>
          </cell>
          <cell r="Z564">
            <v>20</v>
          </cell>
          <cell r="AA564">
            <v>7</v>
          </cell>
          <cell r="AB564">
            <v>11</v>
          </cell>
          <cell r="AC564">
            <v>8</v>
          </cell>
          <cell r="AD564">
            <v>17</v>
          </cell>
          <cell r="AE564">
            <v>25</v>
          </cell>
          <cell r="AF564">
            <v>4</v>
          </cell>
          <cell r="AG564">
            <v>5</v>
          </cell>
          <cell r="AH564">
            <v>0</v>
          </cell>
          <cell r="AI564">
            <v>3</v>
          </cell>
          <cell r="AJ564">
            <v>27</v>
          </cell>
          <cell r="AK564">
            <v>101</v>
          </cell>
          <cell r="AL564">
            <v>25</v>
          </cell>
          <cell r="AM564">
            <v>12</v>
          </cell>
          <cell r="AN564">
            <v>29</v>
          </cell>
          <cell r="AO564">
            <v>11</v>
          </cell>
          <cell r="AP564">
            <v>73.63636363636364</v>
          </cell>
          <cell r="AQ564">
            <v>101</v>
          </cell>
          <cell r="AR564">
            <v>25</v>
          </cell>
          <cell r="AS564">
            <v>45</v>
          </cell>
          <cell r="AT564">
            <v>174</v>
          </cell>
          <cell r="AU564">
            <v>110</v>
          </cell>
          <cell r="AV564">
            <v>9350</v>
          </cell>
          <cell r="AW564">
            <v>9327.7190599999994</v>
          </cell>
          <cell r="AX564">
            <v>10500</v>
          </cell>
          <cell r="AY564">
            <v>0.12299465240641716</v>
          </cell>
          <cell r="AZ564">
            <v>0.10952380952380952</v>
          </cell>
          <cell r="BA564">
            <v>10250</v>
          </cell>
          <cell r="BB564">
            <v>6</v>
          </cell>
          <cell r="BC564">
            <v>9.625668449197855E-2</v>
          </cell>
          <cell r="BD564">
            <v>8.7804878048780483E-2</v>
          </cell>
          <cell r="BE564">
            <v>9950</v>
          </cell>
          <cell r="BF564">
            <v>12</v>
          </cell>
          <cell r="BG564">
            <v>6.4171122994652441E-2</v>
          </cell>
          <cell r="BH564">
            <v>6.030150753768844E-2</v>
          </cell>
        </row>
        <row r="565">
          <cell r="B565" t="str">
            <v>25601</v>
          </cell>
          <cell r="C565" t="str">
            <v>7898080664570</v>
          </cell>
          <cell r="D565" t="str">
            <v>ENERGIZANTE MANZANA VERDE 250ml BALY</v>
          </cell>
          <cell r="E565">
            <v>6</v>
          </cell>
          <cell r="F565" t="str">
            <v>BEBIDAS</v>
          </cell>
          <cell r="G565" t="str">
            <v>BEBIDAS</v>
          </cell>
          <cell r="H565" t="str">
            <v>BEBIDAS S/ ALCOHOL</v>
          </cell>
          <cell r="I565" t="str">
            <v>ENERGIZANTES</v>
          </cell>
          <cell r="J565" t="str">
            <v>SABORIZADO BE-S</v>
          </cell>
          <cell r="K565" t="str">
            <v>BALY</v>
          </cell>
          <cell r="L565">
            <v>428</v>
          </cell>
          <cell r="M565" t="str">
            <v>BRUMADO S.A. (428)</v>
          </cell>
          <cell r="N565">
            <v>3</v>
          </cell>
          <cell r="O565">
            <v>25</v>
          </cell>
          <cell r="P565">
            <v>21</v>
          </cell>
          <cell r="Q565">
            <v>21</v>
          </cell>
          <cell r="R565">
            <v>35</v>
          </cell>
          <cell r="S565">
            <v>63</v>
          </cell>
          <cell r="T565">
            <v>80</v>
          </cell>
          <cell r="U565">
            <v>78</v>
          </cell>
          <cell r="V565">
            <v>13</v>
          </cell>
          <cell r="W565">
            <v>8</v>
          </cell>
          <cell r="X565">
            <v>9</v>
          </cell>
          <cell r="Y565">
            <v>7</v>
          </cell>
          <cell r="Z565">
            <v>12</v>
          </cell>
          <cell r="AA565">
            <v>30</v>
          </cell>
          <cell r="AB565">
            <v>17</v>
          </cell>
          <cell r="AC565">
            <v>14</v>
          </cell>
          <cell r="AD565">
            <v>6</v>
          </cell>
          <cell r="AE565">
            <v>11</v>
          </cell>
          <cell r="AF565">
            <v>43</v>
          </cell>
          <cell r="AG565">
            <v>36</v>
          </cell>
          <cell r="AH565">
            <v>0</v>
          </cell>
          <cell r="AI565">
            <v>0</v>
          </cell>
          <cell r="AJ565">
            <v>24</v>
          </cell>
          <cell r="AK565">
            <v>98</v>
          </cell>
          <cell r="AL565">
            <v>14</v>
          </cell>
          <cell r="AM565">
            <v>28</v>
          </cell>
          <cell r="AN565">
            <v>37</v>
          </cell>
          <cell r="AO565">
            <v>18</v>
          </cell>
          <cell r="AP565">
            <v>34.285714285714285</v>
          </cell>
          <cell r="AQ565">
            <v>37.692307692307693</v>
          </cell>
          <cell r="AR565">
            <v>60</v>
          </cell>
          <cell r="AS565">
            <v>60</v>
          </cell>
          <cell r="AT565">
            <v>30.833333333333329</v>
          </cell>
          <cell r="AU565" t="str">
            <v>SV</v>
          </cell>
          <cell r="AV565">
            <v>6150.0000099999997</v>
          </cell>
          <cell r="AW565">
            <v>6077.2155400000001</v>
          </cell>
          <cell r="AX565">
            <v>6900</v>
          </cell>
          <cell r="AY565">
            <v>0.12195121768788431</v>
          </cell>
          <cell r="AZ565">
            <v>0.10869565072463772</v>
          </cell>
          <cell r="BA565">
            <v>6750</v>
          </cell>
          <cell r="BB565">
            <v>6</v>
          </cell>
          <cell r="BC565">
            <v>9.7560973825104202E-2</v>
          </cell>
          <cell r="BD565">
            <v>8.8888887407407441E-2</v>
          </cell>
          <cell r="BE565">
            <v>6550</v>
          </cell>
          <cell r="BF565">
            <v>12</v>
          </cell>
          <cell r="BG565">
            <v>6.5040648674730805E-2</v>
          </cell>
          <cell r="BH565">
            <v>6.1068700763358817E-2</v>
          </cell>
        </row>
        <row r="566">
          <cell r="B566" t="str">
            <v>36687</v>
          </cell>
          <cell r="C566" t="str">
            <v>7898080664563</v>
          </cell>
          <cell r="D566" t="str">
            <v>ENERGIZANTE MANZANA VERDE 2Lts BALY</v>
          </cell>
          <cell r="E566">
            <v>6</v>
          </cell>
          <cell r="F566" t="str">
            <v>BEBIDAS</v>
          </cell>
          <cell r="G566" t="str">
            <v>BEBIDAS</v>
          </cell>
          <cell r="H566" t="str">
            <v>BEBIDAS S/ ALCOHOL</v>
          </cell>
          <cell r="I566" t="str">
            <v>ENERGIZANTES</v>
          </cell>
          <cell r="J566" t="str">
            <v>SABORIZADO BE-S</v>
          </cell>
          <cell r="K566" t="str">
            <v>BALY</v>
          </cell>
          <cell r="L566">
            <v>428</v>
          </cell>
          <cell r="M566" t="str">
            <v>BRUMADO S.A. (428)</v>
          </cell>
          <cell r="N566">
            <v>3</v>
          </cell>
          <cell r="O566">
            <v>9</v>
          </cell>
          <cell r="P566">
            <v>4</v>
          </cell>
          <cell r="Q566">
            <v>3</v>
          </cell>
          <cell r="R566">
            <v>17</v>
          </cell>
          <cell r="S566">
            <v>8</v>
          </cell>
          <cell r="T566">
            <v>12</v>
          </cell>
          <cell r="U566">
            <v>15</v>
          </cell>
          <cell r="V566">
            <v>2</v>
          </cell>
          <cell r="W566">
            <v>2</v>
          </cell>
          <cell r="X566">
            <v>1</v>
          </cell>
          <cell r="Y566">
            <v>1</v>
          </cell>
          <cell r="Z566">
            <v>2</v>
          </cell>
          <cell r="AA566">
            <v>2</v>
          </cell>
          <cell r="AB566">
            <v>3</v>
          </cell>
          <cell r="AC566">
            <v>5</v>
          </cell>
          <cell r="AD566">
            <v>2</v>
          </cell>
          <cell r="AE566">
            <v>2</v>
          </cell>
          <cell r="AF566">
            <v>2</v>
          </cell>
          <cell r="AG566">
            <v>4</v>
          </cell>
          <cell r="AH566">
            <v>0</v>
          </cell>
          <cell r="AI566">
            <v>0</v>
          </cell>
          <cell r="AJ566">
            <v>12</v>
          </cell>
          <cell r="AK566">
            <v>18</v>
          </cell>
          <cell r="AL566">
            <v>9</v>
          </cell>
          <cell r="AM566">
            <v>0</v>
          </cell>
          <cell r="AN566">
            <v>0</v>
          </cell>
          <cell r="AO566">
            <v>0</v>
          </cell>
          <cell r="AP566">
            <v>120</v>
          </cell>
          <cell r="AQ566">
            <v>36</v>
          </cell>
          <cell r="AR566">
            <v>270</v>
          </cell>
          <cell r="AS566" t="str">
            <v>Q</v>
          </cell>
          <cell r="AT566" t="str">
            <v>Q</v>
          </cell>
          <cell r="AU566" t="str">
            <v>Q</v>
          </cell>
          <cell r="AV566">
            <v>17450.000039999999</v>
          </cell>
          <cell r="AW566">
            <v>17126.973819999999</v>
          </cell>
          <cell r="AX566">
            <v>19900</v>
          </cell>
          <cell r="AY566">
            <v>0.14040114351770527</v>
          </cell>
          <cell r="AZ566">
            <v>0.12311557587939703</v>
          </cell>
          <cell r="BA566">
            <v>19500</v>
          </cell>
          <cell r="BB566">
            <v>3</v>
          </cell>
          <cell r="BC566">
            <v>0.11747850746709809</v>
          </cell>
          <cell r="BD566">
            <v>0.10512820307692312</v>
          </cell>
          <cell r="BE566">
            <v>18900</v>
          </cell>
          <cell r="BF566">
            <v>6</v>
          </cell>
          <cell r="BG566">
            <v>8.309455339118732E-2</v>
          </cell>
          <cell r="BH566">
            <v>7.6719574603174662E-2</v>
          </cell>
        </row>
        <row r="567">
          <cell r="B567" t="str">
            <v>23032</v>
          </cell>
          <cell r="C567" t="str">
            <v>7898080664587</v>
          </cell>
          <cell r="D567" t="str">
            <v>ENERGIZANTE MANZANA VERDE 473ml BALY</v>
          </cell>
          <cell r="E567">
            <v>6</v>
          </cell>
          <cell r="F567" t="str">
            <v>BEBIDAS</v>
          </cell>
          <cell r="G567" t="str">
            <v>BEBIDAS</v>
          </cell>
          <cell r="H567" t="str">
            <v>BEBIDAS S/ ALCOHOL</v>
          </cell>
          <cell r="I567" t="str">
            <v>ENERGIZANTES</v>
          </cell>
          <cell r="J567" t="str">
            <v>SABORIZADO BE-S</v>
          </cell>
          <cell r="K567" t="str">
            <v>BALY</v>
          </cell>
          <cell r="L567">
            <v>428</v>
          </cell>
          <cell r="M567" t="str">
            <v>BRUMADO S.A. (428)</v>
          </cell>
          <cell r="N567">
            <v>14</v>
          </cell>
          <cell r="O567">
            <v>38</v>
          </cell>
          <cell r="P567">
            <v>11</v>
          </cell>
          <cell r="Q567">
            <v>11</v>
          </cell>
          <cell r="R567">
            <v>31</v>
          </cell>
          <cell r="S567">
            <v>30</v>
          </cell>
          <cell r="T567">
            <v>31</v>
          </cell>
          <cell r="U567">
            <v>27</v>
          </cell>
          <cell r="V567">
            <v>5</v>
          </cell>
          <cell r="W567">
            <v>4</v>
          </cell>
          <cell r="X567">
            <v>1</v>
          </cell>
          <cell r="Y567">
            <v>0</v>
          </cell>
          <cell r="Z567">
            <v>11</v>
          </cell>
          <cell r="AA567">
            <v>3</v>
          </cell>
          <cell r="AB567">
            <v>5</v>
          </cell>
          <cell r="AC567">
            <v>3</v>
          </cell>
          <cell r="AD567">
            <v>9</v>
          </cell>
          <cell r="AE567">
            <v>8</v>
          </cell>
          <cell r="AF567">
            <v>10</v>
          </cell>
          <cell r="AG567">
            <v>4</v>
          </cell>
          <cell r="AH567">
            <v>0</v>
          </cell>
          <cell r="AI567">
            <v>0</v>
          </cell>
          <cell r="AJ567">
            <v>30</v>
          </cell>
          <cell r="AK567">
            <v>46</v>
          </cell>
          <cell r="AL567">
            <v>19</v>
          </cell>
          <cell r="AM567">
            <v>10</v>
          </cell>
          <cell r="AN567">
            <v>30</v>
          </cell>
          <cell r="AO567">
            <v>6</v>
          </cell>
          <cell r="AP567">
            <v>81.818181818181813</v>
          </cell>
          <cell r="AQ567">
            <v>51.111111111111114</v>
          </cell>
          <cell r="AR567" t="str">
            <v>SV</v>
          </cell>
          <cell r="AS567">
            <v>100</v>
          </cell>
          <cell r="AT567">
            <v>225</v>
          </cell>
          <cell r="AU567" t="str">
            <v>SV</v>
          </cell>
          <cell r="AV567">
            <v>9350</v>
          </cell>
          <cell r="AW567">
            <v>8989.4055900000003</v>
          </cell>
          <cell r="AX567">
            <v>10500</v>
          </cell>
          <cell r="AY567">
            <v>0.12299465240641716</v>
          </cell>
          <cell r="AZ567">
            <v>0.10952380952380952</v>
          </cell>
          <cell r="BA567">
            <v>10250</v>
          </cell>
          <cell r="BB567">
            <v>6</v>
          </cell>
          <cell r="BC567">
            <v>9.625668449197855E-2</v>
          </cell>
          <cell r="BD567">
            <v>8.7804878048780483E-2</v>
          </cell>
          <cell r="BE567">
            <v>9950</v>
          </cell>
          <cell r="BF567">
            <v>12</v>
          </cell>
          <cell r="BG567">
            <v>6.4171122994652441E-2</v>
          </cell>
          <cell r="BH567">
            <v>6.030150753768844E-2</v>
          </cell>
        </row>
        <row r="568">
          <cell r="B568" t="str">
            <v>29844</v>
          </cell>
          <cell r="C568" t="str">
            <v>7898080664815</v>
          </cell>
          <cell r="D568" t="str">
            <v>ENERGIZANTE S/AZUCAR MANZANA VERDE 473ml BALY</v>
          </cell>
          <cell r="E568">
            <v>6</v>
          </cell>
          <cell r="F568" t="str">
            <v>BEBIDAS</v>
          </cell>
          <cell r="G568" t="str">
            <v>BEBIDAS</v>
          </cell>
          <cell r="H568" t="str">
            <v>BEBIDAS S/ ALCOHOL</v>
          </cell>
          <cell r="I568" t="str">
            <v>ENERGIZANTES</v>
          </cell>
          <cell r="J568" t="str">
            <v>SABORIZADO BE-S</v>
          </cell>
          <cell r="K568" t="str">
            <v>BALY</v>
          </cell>
          <cell r="L568">
            <v>428</v>
          </cell>
          <cell r="M568" t="str">
            <v>BRUMADO S.A. (428)</v>
          </cell>
          <cell r="N568">
            <v>6</v>
          </cell>
          <cell r="O568">
            <v>6</v>
          </cell>
          <cell r="P568">
            <v>10</v>
          </cell>
          <cell r="Q568">
            <v>7</v>
          </cell>
          <cell r="R568">
            <v>11</v>
          </cell>
          <cell r="S568">
            <v>9</v>
          </cell>
          <cell r="T568">
            <v>2</v>
          </cell>
          <cell r="U568">
            <v>0</v>
          </cell>
          <cell r="V568">
            <v>2</v>
          </cell>
          <cell r="W568">
            <v>4</v>
          </cell>
          <cell r="X568">
            <v>7</v>
          </cell>
          <cell r="Y568">
            <v>6</v>
          </cell>
          <cell r="Z568">
            <v>3</v>
          </cell>
          <cell r="AA568">
            <v>1</v>
          </cell>
          <cell r="AB568">
            <v>4</v>
          </cell>
          <cell r="AC568">
            <v>4</v>
          </cell>
          <cell r="AD568">
            <v>10</v>
          </cell>
          <cell r="AE568">
            <v>9</v>
          </cell>
          <cell r="AF568">
            <v>0</v>
          </cell>
          <cell r="AG568">
            <v>0</v>
          </cell>
          <cell r="AH568">
            <v>3</v>
          </cell>
          <cell r="AI568">
            <v>3</v>
          </cell>
          <cell r="AJ568">
            <v>12</v>
          </cell>
          <cell r="AK568">
            <v>12</v>
          </cell>
          <cell r="AL568">
            <v>24</v>
          </cell>
          <cell r="AM568">
            <v>14</v>
          </cell>
          <cell r="AN568">
            <v>40</v>
          </cell>
          <cell r="AO568">
            <v>3</v>
          </cell>
          <cell r="AP568">
            <v>51.428571428571423</v>
          </cell>
          <cell r="AQ568" t="str">
            <v>SV</v>
          </cell>
          <cell r="AR568">
            <v>120</v>
          </cell>
          <cell r="AS568">
            <v>105</v>
          </cell>
          <cell r="AT568" t="str">
            <v>SV</v>
          </cell>
          <cell r="AU568">
            <v>30</v>
          </cell>
          <cell r="AV568">
            <v>9350</v>
          </cell>
          <cell r="AW568">
            <v>8585.5166100000006</v>
          </cell>
          <cell r="AX568">
            <v>10500</v>
          </cell>
          <cell r="AY568">
            <v>0.12299465240641716</v>
          </cell>
          <cell r="AZ568">
            <v>0.10952380952380952</v>
          </cell>
          <cell r="BA568">
            <v>10250</v>
          </cell>
          <cell r="BB568">
            <v>6</v>
          </cell>
          <cell r="BC568">
            <v>9.625668449197855E-2</v>
          </cell>
          <cell r="BD568">
            <v>8.7804878048780483E-2</v>
          </cell>
          <cell r="BE568">
            <v>9950</v>
          </cell>
          <cell r="BF568">
            <v>12</v>
          </cell>
          <cell r="BG568">
            <v>6.4171122994652441E-2</v>
          </cell>
          <cell r="BH568">
            <v>6.030150753768844E-2</v>
          </cell>
        </row>
        <row r="569">
          <cell r="B569" t="str">
            <v>25599</v>
          </cell>
          <cell r="C569" t="str">
            <v>7898080664372</v>
          </cell>
          <cell r="D569" t="str">
            <v>ENERGIZANTE SANDIA 250ml BALY</v>
          </cell>
          <cell r="E569">
            <v>6</v>
          </cell>
          <cell r="F569" t="str">
            <v>BEBIDAS</v>
          </cell>
          <cell r="G569" t="str">
            <v>BEBIDAS</v>
          </cell>
          <cell r="H569" t="str">
            <v>BEBIDAS S/ ALCOHOL</v>
          </cell>
          <cell r="I569" t="str">
            <v>ENERGIZANTES</v>
          </cell>
          <cell r="J569" t="str">
            <v>SABORIZADO BE-S</v>
          </cell>
          <cell r="K569" t="str">
            <v>BALY</v>
          </cell>
          <cell r="L569">
            <v>428</v>
          </cell>
          <cell r="M569" t="str">
            <v>BRUMADO S.A. (428)</v>
          </cell>
          <cell r="N569">
            <v>28</v>
          </cell>
          <cell r="O569">
            <v>40</v>
          </cell>
          <cell r="P569">
            <v>31</v>
          </cell>
          <cell r="Q569">
            <v>24</v>
          </cell>
          <cell r="R569">
            <v>117</v>
          </cell>
          <cell r="S569">
            <v>148</v>
          </cell>
          <cell r="T569">
            <v>105</v>
          </cell>
          <cell r="U569">
            <v>80</v>
          </cell>
          <cell r="V569">
            <v>7</v>
          </cell>
          <cell r="W569">
            <v>13</v>
          </cell>
          <cell r="X569">
            <v>5</v>
          </cell>
          <cell r="Y569">
            <v>4</v>
          </cell>
          <cell r="Z569">
            <v>32</v>
          </cell>
          <cell r="AA569">
            <v>23</v>
          </cell>
          <cell r="AB569">
            <v>13</v>
          </cell>
          <cell r="AC569">
            <v>13</v>
          </cell>
          <cell r="AD569">
            <v>51</v>
          </cell>
          <cell r="AE569">
            <v>42</v>
          </cell>
          <cell r="AF569">
            <v>36</v>
          </cell>
          <cell r="AG569">
            <v>33</v>
          </cell>
          <cell r="AH569">
            <v>1</v>
          </cell>
          <cell r="AI569">
            <v>3</v>
          </cell>
          <cell r="AJ569">
            <v>39</v>
          </cell>
          <cell r="AK569">
            <v>129</v>
          </cell>
          <cell r="AL569">
            <v>14</v>
          </cell>
          <cell r="AM569">
            <v>23</v>
          </cell>
          <cell r="AN569">
            <v>52</v>
          </cell>
          <cell r="AO569">
            <v>21</v>
          </cell>
          <cell r="AP569">
            <v>48.75</v>
          </cell>
          <cell r="AQ569">
            <v>48.375</v>
          </cell>
          <cell r="AR569">
            <v>105</v>
          </cell>
          <cell r="AS569">
            <v>53.076923076923073</v>
          </cell>
          <cell r="AT569">
            <v>47.272727272727273</v>
          </cell>
          <cell r="AU569">
            <v>210</v>
          </cell>
          <cell r="AV569">
            <v>6150.0000099999997</v>
          </cell>
          <cell r="AW569">
            <v>6128.6661700000004</v>
          </cell>
          <cell r="AX569">
            <v>6900</v>
          </cell>
          <cell r="AY569">
            <v>0.12195121768788431</v>
          </cell>
          <cell r="AZ569">
            <v>0.10869565072463772</v>
          </cell>
          <cell r="BA569">
            <v>6750</v>
          </cell>
          <cell r="BB569">
            <v>6</v>
          </cell>
          <cell r="BC569">
            <v>9.7560973825104202E-2</v>
          </cell>
          <cell r="BD569">
            <v>8.8888887407407441E-2</v>
          </cell>
          <cell r="BE569">
            <v>6550</v>
          </cell>
          <cell r="BF569">
            <v>12</v>
          </cell>
          <cell r="BG569">
            <v>6.5040648674730805E-2</v>
          </cell>
          <cell r="BH569">
            <v>6.1068700763358817E-2</v>
          </cell>
        </row>
        <row r="570">
          <cell r="B570" t="str">
            <v>31659</v>
          </cell>
          <cell r="C570" t="str">
            <v>7898080664389</v>
          </cell>
          <cell r="D570" t="str">
            <v>ENERGIZANTE SANDIA 2Lts BALY</v>
          </cell>
          <cell r="E570">
            <v>6</v>
          </cell>
          <cell r="F570" t="str">
            <v>BEBIDAS</v>
          </cell>
          <cell r="G570" t="str">
            <v>BEBIDAS</v>
          </cell>
          <cell r="H570" t="str">
            <v>BEBIDAS S/ ALCOHOL</v>
          </cell>
          <cell r="I570" t="str">
            <v>ENERGIZANTES</v>
          </cell>
          <cell r="J570" t="str">
            <v>SABORIZADO BE-S</v>
          </cell>
          <cell r="K570" t="str">
            <v>BALY</v>
          </cell>
          <cell r="L570">
            <v>428</v>
          </cell>
          <cell r="M570" t="str">
            <v>BRUMADO S.A. (428)</v>
          </cell>
          <cell r="N570">
            <v>9</v>
          </cell>
          <cell r="O570">
            <v>10</v>
          </cell>
          <cell r="P570">
            <v>5</v>
          </cell>
          <cell r="Q570">
            <v>4</v>
          </cell>
          <cell r="R570">
            <v>32</v>
          </cell>
          <cell r="S570">
            <v>17</v>
          </cell>
          <cell r="T570">
            <v>26</v>
          </cell>
          <cell r="U570">
            <v>24</v>
          </cell>
          <cell r="V570">
            <v>2</v>
          </cell>
          <cell r="W570">
            <v>2</v>
          </cell>
          <cell r="X570">
            <v>2</v>
          </cell>
          <cell r="Y570">
            <v>2</v>
          </cell>
          <cell r="Z570">
            <v>5</v>
          </cell>
          <cell r="AA570">
            <v>1</v>
          </cell>
          <cell r="AB570">
            <v>0</v>
          </cell>
          <cell r="AC570">
            <v>2</v>
          </cell>
          <cell r="AD570">
            <v>4</v>
          </cell>
          <cell r="AE570">
            <v>2</v>
          </cell>
          <cell r="AF570">
            <v>2</v>
          </cell>
          <cell r="AG570">
            <v>4</v>
          </cell>
          <cell r="AH570">
            <v>0</v>
          </cell>
          <cell r="AI570">
            <v>0</v>
          </cell>
          <cell r="AJ570">
            <v>19</v>
          </cell>
          <cell r="AK570">
            <v>19</v>
          </cell>
          <cell r="AL570">
            <v>7</v>
          </cell>
          <cell r="AM570">
            <v>11</v>
          </cell>
          <cell r="AN570">
            <v>7</v>
          </cell>
          <cell r="AO570">
            <v>6</v>
          </cell>
          <cell r="AP570">
            <v>142.5</v>
          </cell>
          <cell r="AQ570">
            <v>23.75</v>
          </cell>
          <cell r="AR570">
            <v>105</v>
          </cell>
          <cell r="AS570">
            <v>165</v>
          </cell>
          <cell r="AT570">
            <v>52.5</v>
          </cell>
          <cell r="AU570" t="str">
            <v>SV</v>
          </cell>
          <cell r="AV570">
            <v>17450.000039999999</v>
          </cell>
          <cell r="AW570">
            <v>17362.889279999999</v>
          </cell>
          <cell r="AX570">
            <v>19900</v>
          </cell>
          <cell r="AY570">
            <v>0.14040114351770527</v>
          </cell>
          <cell r="AZ570">
            <v>0.12311557587939703</v>
          </cell>
          <cell r="BA570">
            <v>19500</v>
          </cell>
          <cell r="BB570">
            <v>3</v>
          </cell>
          <cell r="BC570">
            <v>0.11747850746709809</v>
          </cell>
          <cell r="BD570">
            <v>0.10512820307692312</v>
          </cell>
          <cell r="BE570">
            <v>18900</v>
          </cell>
          <cell r="BF570">
            <v>6</v>
          </cell>
          <cell r="BG570">
            <v>8.309455339118732E-2</v>
          </cell>
          <cell r="BH570">
            <v>7.6719574603174662E-2</v>
          </cell>
        </row>
        <row r="571">
          <cell r="B571" t="str">
            <v>23033</v>
          </cell>
          <cell r="C571" t="str">
            <v>7898080664402</v>
          </cell>
          <cell r="D571" t="str">
            <v>ENERGIZANTE SANDIA 473ml BALY</v>
          </cell>
          <cell r="E571">
            <v>6</v>
          </cell>
          <cell r="F571" t="str">
            <v>BEBIDAS</v>
          </cell>
          <cell r="G571" t="str">
            <v>BEBIDAS</v>
          </cell>
          <cell r="H571" t="str">
            <v>BEBIDAS S/ ALCOHOL</v>
          </cell>
          <cell r="I571" t="str">
            <v>ENERGIZANTES</v>
          </cell>
          <cell r="J571" t="str">
            <v>SABORIZADO BE-S</v>
          </cell>
          <cell r="K571" t="str">
            <v>BALY</v>
          </cell>
          <cell r="L571">
            <v>428</v>
          </cell>
          <cell r="M571" t="str">
            <v>BRUMADO S.A. (428)</v>
          </cell>
          <cell r="N571">
            <v>6</v>
          </cell>
          <cell r="O571">
            <v>9</v>
          </cell>
          <cell r="P571">
            <v>0</v>
          </cell>
          <cell r="Q571">
            <v>0</v>
          </cell>
          <cell r="R571">
            <v>45</v>
          </cell>
          <cell r="S571">
            <v>55</v>
          </cell>
          <cell r="T571">
            <v>59</v>
          </cell>
          <cell r="U571">
            <v>43</v>
          </cell>
          <cell r="V571">
            <v>4</v>
          </cell>
          <cell r="W571">
            <v>6</v>
          </cell>
          <cell r="X571">
            <v>0</v>
          </cell>
          <cell r="Y571">
            <v>3</v>
          </cell>
          <cell r="Z571">
            <v>20</v>
          </cell>
          <cell r="AA571">
            <v>6</v>
          </cell>
          <cell r="AB571">
            <v>6</v>
          </cell>
          <cell r="AC571">
            <v>5</v>
          </cell>
          <cell r="AD571">
            <v>8</v>
          </cell>
          <cell r="AE571">
            <v>11</v>
          </cell>
          <cell r="AF571">
            <v>3</v>
          </cell>
          <cell r="AG571">
            <v>5</v>
          </cell>
          <cell r="AH571">
            <v>0</v>
          </cell>
          <cell r="AI571">
            <v>2</v>
          </cell>
          <cell r="AJ571">
            <v>20</v>
          </cell>
          <cell r="AK571">
            <v>97</v>
          </cell>
          <cell r="AL571">
            <v>16</v>
          </cell>
          <cell r="AM571">
            <v>19</v>
          </cell>
          <cell r="AN571">
            <v>13</v>
          </cell>
          <cell r="AO571">
            <v>12</v>
          </cell>
          <cell r="AP571" t="str">
            <v>SV</v>
          </cell>
          <cell r="AQ571">
            <v>67.674418604651166</v>
          </cell>
          <cell r="AR571">
            <v>160</v>
          </cell>
          <cell r="AS571">
            <v>114</v>
          </cell>
          <cell r="AT571">
            <v>78</v>
          </cell>
          <cell r="AU571">
            <v>180</v>
          </cell>
          <cell r="AV571">
            <v>9350</v>
          </cell>
          <cell r="AW571">
            <v>9111.3371800000004</v>
          </cell>
          <cell r="AX571">
            <v>10500</v>
          </cell>
          <cell r="AY571">
            <v>0.12299465240641716</v>
          </cell>
          <cell r="AZ571">
            <v>0.10952380952380952</v>
          </cell>
          <cell r="BA571">
            <v>10250</v>
          </cell>
          <cell r="BB571">
            <v>6</v>
          </cell>
          <cell r="BC571">
            <v>9.625668449197855E-2</v>
          </cell>
          <cell r="BD571">
            <v>8.7804878048780483E-2</v>
          </cell>
          <cell r="BE571">
            <v>9950</v>
          </cell>
          <cell r="BF571">
            <v>12</v>
          </cell>
          <cell r="BG571">
            <v>6.4171122994652441E-2</v>
          </cell>
          <cell r="BH571">
            <v>6.030150753768844E-2</v>
          </cell>
        </row>
        <row r="572">
          <cell r="B572" t="str">
            <v>29845</v>
          </cell>
          <cell r="C572" t="str">
            <v>7898080664037</v>
          </cell>
          <cell r="D572" t="str">
            <v>ENERGIZANTE TROPICAL 250ml BALY</v>
          </cell>
          <cell r="E572">
            <v>6</v>
          </cell>
          <cell r="F572" t="str">
            <v>BEBIDAS</v>
          </cell>
          <cell r="G572" t="str">
            <v>BEBIDAS</v>
          </cell>
          <cell r="H572" t="str">
            <v>BEBIDAS S/ ALCOHOL</v>
          </cell>
          <cell r="I572" t="str">
            <v>ENERGIZANTES</v>
          </cell>
          <cell r="J572" t="str">
            <v>SABORIZADO BE-S</v>
          </cell>
          <cell r="K572" t="str">
            <v>BALY</v>
          </cell>
          <cell r="L572">
            <v>428</v>
          </cell>
          <cell r="M572" t="str">
            <v>BRUMADO S.A. (428)</v>
          </cell>
          <cell r="N572">
            <v>12</v>
          </cell>
          <cell r="O572">
            <v>24</v>
          </cell>
          <cell r="P572">
            <v>0</v>
          </cell>
          <cell r="Q572">
            <v>0</v>
          </cell>
          <cell r="R572">
            <v>48</v>
          </cell>
          <cell r="S572">
            <v>17</v>
          </cell>
          <cell r="T572">
            <v>0</v>
          </cell>
          <cell r="U572">
            <v>11</v>
          </cell>
          <cell r="V572">
            <v>13</v>
          </cell>
          <cell r="W572">
            <v>9</v>
          </cell>
          <cell r="X572">
            <v>5</v>
          </cell>
          <cell r="Y572">
            <v>4</v>
          </cell>
          <cell r="Z572">
            <v>37</v>
          </cell>
          <cell r="AA572">
            <v>8</v>
          </cell>
          <cell r="AB572">
            <v>0</v>
          </cell>
          <cell r="AC572">
            <v>1</v>
          </cell>
          <cell r="AD572">
            <v>20</v>
          </cell>
          <cell r="AE572">
            <v>31</v>
          </cell>
          <cell r="AF572">
            <v>10</v>
          </cell>
          <cell r="AG572">
            <v>1</v>
          </cell>
          <cell r="AH572">
            <v>0</v>
          </cell>
          <cell r="AI572">
            <v>0</v>
          </cell>
          <cell r="AJ572">
            <v>24</v>
          </cell>
          <cell r="AK572">
            <v>25</v>
          </cell>
          <cell r="AL572">
            <v>10</v>
          </cell>
          <cell r="AM572">
            <v>24</v>
          </cell>
          <cell r="AN572">
            <v>23</v>
          </cell>
          <cell r="AO572">
            <v>24</v>
          </cell>
          <cell r="AP572" t="str">
            <v>SV</v>
          </cell>
          <cell r="AQ572">
            <v>68.181818181818187</v>
          </cell>
          <cell r="AR572">
            <v>75</v>
          </cell>
          <cell r="AS572">
            <v>720</v>
          </cell>
          <cell r="AT572">
            <v>690</v>
          </cell>
          <cell r="AU572" t="str">
            <v>SV</v>
          </cell>
          <cell r="AV572">
            <v>6150.0000099999997</v>
          </cell>
          <cell r="AW572">
            <v>6107.8046700000004</v>
          </cell>
          <cell r="AX572">
            <v>6900</v>
          </cell>
          <cell r="AY572">
            <v>0.12195121768788431</v>
          </cell>
          <cell r="AZ572">
            <v>0.10869565072463772</v>
          </cell>
          <cell r="BA572">
            <v>6750</v>
          </cell>
          <cell r="BB572">
            <v>6</v>
          </cell>
          <cell r="BC572">
            <v>9.7560973825104202E-2</v>
          </cell>
          <cell r="BD572">
            <v>8.8888887407407441E-2</v>
          </cell>
          <cell r="BE572">
            <v>6550</v>
          </cell>
          <cell r="BF572">
            <v>12</v>
          </cell>
          <cell r="BG572">
            <v>6.5040648674730805E-2</v>
          </cell>
          <cell r="BH572">
            <v>6.1068700763358817E-2</v>
          </cell>
        </row>
        <row r="573">
          <cell r="B573" t="str">
            <v>36685</v>
          </cell>
          <cell r="C573" t="str">
            <v>7898080664112</v>
          </cell>
          <cell r="D573" t="str">
            <v>ENERGIZANTE TROPICAL 2Lts BALY</v>
          </cell>
          <cell r="E573">
            <v>6</v>
          </cell>
          <cell r="F573" t="str">
            <v>BEBIDAS</v>
          </cell>
          <cell r="G573" t="str">
            <v>BEBIDAS</v>
          </cell>
          <cell r="H573" t="str">
            <v>BEBIDAS S/ ALCOHOL</v>
          </cell>
          <cell r="I573" t="str">
            <v>ENERGIZANTES</v>
          </cell>
          <cell r="J573" t="str">
            <v>SABORIZADO BE-S</v>
          </cell>
          <cell r="K573" t="str">
            <v>BALY</v>
          </cell>
          <cell r="L573">
            <v>428</v>
          </cell>
          <cell r="M573" t="str">
            <v>BRUMADO S.A. (428)</v>
          </cell>
          <cell r="N573">
            <v>7</v>
          </cell>
          <cell r="O573">
            <v>11</v>
          </cell>
          <cell r="P573">
            <v>6</v>
          </cell>
          <cell r="Q573">
            <v>3</v>
          </cell>
          <cell r="R573">
            <v>24</v>
          </cell>
          <cell r="S573">
            <v>16</v>
          </cell>
          <cell r="T573">
            <v>14</v>
          </cell>
          <cell r="U573">
            <v>9</v>
          </cell>
          <cell r="V573">
            <v>4</v>
          </cell>
          <cell r="W573">
            <v>1</v>
          </cell>
          <cell r="X573">
            <v>1</v>
          </cell>
          <cell r="Y573">
            <v>2</v>
          </cell>
          <cell r="Z573">
            <v>1</v>
          </cell>
          <cell r="AA573">
            <v>3</v>
          </cell>
          <cell r="AB573">
            <v>2</v>
          </cell>
          <cell r="AC573">
            <v>2</v>
          </cell>
          <cell r="AD573">
            <v>3</v>
          </cell>
          <cell r="AE573">
            <v>6</v>
          </cell>
          <cell r="AF573">
            <v>6</v>
          </cell>
          <cell r="AG573">
            <v>1</v>
          </cell>
          <cell r="AH573">
            <v>1</v>
          </cell>
          <cell r="AI573">
            <v>1</v>
          </cell>
          <cell r="AJ573">
            <v>18</v>
          </cell>
          <cell r="AK573">
            <v>22</v>
          </cell>
          <cell r="AL573">
            <v>8</v>
          </cell>
          <cell r="AM573">
            <v>4</v>
          </cell>
          <cell r="AN573">
            <v>19</v>
          </cell>
          <cell r="AO573">
            <v>5</v>
          </cell>
          <cell r="AP573">
            <v>180</v>
          </cell>
          <cell r="AQ573">
            <v>73.333333333333343</v>
          </cell>
          <cell r="AR573">
            <v>120</v>
          </cell>
          <cell r="AS573">
            <v>60</v>
          </cell>
          <cell r="AT573">
            <v>570</v>
          </cell>
          <cell r="AU573">
            <v>150</v>
          </cell>
          <cell r="AV573">
            <v>17450.000039999999</v>
          </cell>
          <cell r="AW573">
            <v>17369.84865</v>
          </cell>
          <cell r="AX573">
            <v>19900</v>
          </cell>
          <cell r="AY573">
            <v>0.14040114351770527</v>
          </cell>
          <cell r="AZ573">
            <v>0.12311557587939703</v>
          </cell>
          <cell r="BA573">
            <v>19500</v>
          </cell>
          <cell r="BB573">
            <v>3</v>
          </cell>
          <cell r="BC573">
            <v>0.11747850746709809</v>
          </cell>
          <cell r="BD573">
            <v>0.10512820307692312</v>
          </cell>
          <cell r="BE573">
            <v>18900</v>
          </cell>
          <cell r="BF573">
            <v>6</v>
          </cell>
          <cell r="BG573">
            <v>8.309455339118732E-2</v>
          </cell>
          <cell r="BH573">
            <v>7.6719574603174662E-2</v>
          </cell>
        </row>
        <row r="574">
          <cell r="B574" t="str">
            <v>29842</v>
          </cell>
          <cell r="C574" t="str">
            <v>7898080664273</v>
          </cell>
          <cell r="D574" t="str">
            <v>ENERGIZANTE TROPICAL 473ml BALY</v>
          </cell>
          <cell r="E574">
            <v>6</v>
          </cell>
          <cell r="F574" t="str">
            <v>BEBIDAS</v>
          </cell>
          <cell r="G574" t="str">
            <v>BEBIDAS</v>
          </cell>
          <cell r="H574" t="str">
            <v>BEBIDAS S/ ALCOHOL</v>
          </cell>
          <cell r="I574" t="str">
            <v>ENERGIZANTES</v>
          </cell>
          <cell r="J574" t="str">
            <v>SABORIZADO BE-S</v>
          </cell>
          <cell r="K574" t="str">
            <v>BALY</v>
          </cell>
          <cell r="L574">
            <v>428</v>
          </cell>
          <cell r="M574" t="str">
            <v>BRUMADO S.A. (428)</v>
          </cell>
          <cell r="N574">
            <v>16</v>
          </cell>
          <cell r="O574">
            <v>68</v>
          </cell>
          <cell r="P574">
            <v>17</v>
          </cell>
          <cell r="Q574">
            <v>14</v>
          </cell>
          <cell r="R574">
            <v>10</v>
          </cell>
          <cell r="S574">
            <v>11</v>
          </cell>
          <cell r="T574">
            <v>24</v>
          </cell>
          <cell r="U574">
            <v>28</v>
          </cell>
          <cell r="V574">
            <v>9</v>
          </cell>
          <cell r="W574">
            <v>5</v>
          </cell>
          <cell r="X574">
            <v>2</v>
          </cell>
          <cell r="Y574">
            <v>2</v>
          </cell>
          <cell r="Z574">
            <v>32</v>
          </cell>
          <cell r="AA574">
            <v>5</v>
          </cell>
          <cell r="AB574">
            <v>12</v>
          </cell>
          <cell r="AC574">
            <v>13</v>
          </cell>
          <cell r="AD574">
            <v>16</v>
          </cell>
          <cell r="AE574">
            <v>17</v>
          </cell>
          <cell r="AF574">
            <v>8</v>
          </cell>
          <cell r="AG574">
            <v>8</v>
          </cell>
          <cell r="AH574">
            <v>0</v>
          </cell>
          <cell r="AI574">
            <v>2</v>
          </cell>
          <cell r="AJ574">
            <v>77</v>
          </cell>
          <cell r="AK574">
            <v>15</v>
          </cell>
          <cell r="AL574">
            <v>7</v>
          </cell>
          <cell r="AM574">
            <v>32</v>
          </cell>
          <cell r="AN574">
            <v>25</v>
          </cell>
          <cell r="AO574">
            <v>11</v>
          </cell>
          <cell r="AP574">
            <v>165</v>
          </cell>
          <cell r="AQ574">
            <v>16.071428571428569</v>
          </cell>
          <cell r="AR574">
            <v>105</v>
          </cell>
          <cell r="AS574">
            <v>73.846153846153854</v>
          </cell>
          <cell r="AT574">
            <v>93.75</v>
          </cell>
          <cell r="AU574">
            <v>165</v>
          </cell>
          <cell r="AV574">
            <v>9350</v>
          </cell>
          <cell r="AW574">
            <v>9069.5481799999998</v>
          </cell>
          <cell r="AX574">
            <v>10500</v>
          </cell>
          <cell r="AY574">
            <v>0.12299465240641716</v>
          </cell>
          <cell r="AZ574">
            <v>0.10952380952380952</v>
          </cell>
          <cell r="BA574">
            <v>10250</v>
          </cell>
          <cell r="BB574">
            <v>6</v>
          </cell>
          <cell r="BC574">
            <v>9.625668449197855E-2</v>
          </cell>
          <cell r="BD574">
            <v>8.7804878048780483E-2</v>
          </cell>
          <cell r="BE574">
            <v>9900</v>
          </cell>
          <cell r="BF574">
            <v>12</v>
          </cell>
          <cell r="BG574">
            <v>5.8823529411764719E-2</v>
          </cell>
          <cell r="BH574">
            <v>5.5555555555555552E-2</v>
          </cell>
        </row>
        <row r="575">
          <cell r="B575" t="str">
            <v>34731</v>
          </cell>
          <cell r="C575" t="str">
            <v>7790950135992</v>
          </cell>
          <cell r="D575" t="str">
            <v>HERBAL CITRUS 1,35Lts TERMA</v>
          </cell>
          <cell r="E575">
            <v>12</v>
          </cell>
          <cell r="F575" t="str">
            <v>BEBIDAS</v>
          </cell>
          <cell r="G575" t="str">
            <v>BEBIDAS</v>
          </cell>
          <cell r="H575" t="str">
            <v>BEBIDAS S/ ALCOHOL</v>
          </cell>
          <cell r="I575" t="str">
            <v>HERBALES</v>
          </cell>
          <cell r="J575" t="str">
            <v>HERBALES</v>
          </cell>
          <cell r="K575" t="str">
            <v>TERMA</v>
          </cell>
          <cell r="L575">
            <v>66</v>
          </cell>
          <cell r="M575" t="str">
            <v>CODISA SA (66)</v>
          </cell>
          <cell r="N575">
            <v>2</v>
          </cell>
          <cell r="O575">
            <v>14</v>
          </cell>
          <cell r="P575">
            <v>29</v>
          </cell>
          <cell r="Q575">
            <v>21</v>
          </cell>
          <cell r="R575">
            <v>14</v>
          </cell>
          <cell r="S575">
            <v>12</v>
          </cell>
          <cell r="T575">
            <v>16</v>
          </cell>
          <cell r="U575">
            <v>5</v>
          </cell>
          <cell r="V575">
            <v>0</v>
          </cell>
          <cell r="W575">
            <v>2</v>
          </cell>
          <cell r="X575">
            <v>8</v>
          </cell>
          <cell r="Y575">
            <v>6</v>
          </cell>
          <cell r="Z575">
            <v>0</v>
          </cell>
          <cell r="AA575">
            <v>6</v>
          </cell>
          <cell r="AB575">
            <v>7</v>
          </cell>
          <cell r="AC575">
            <v>4</v>
          </cell>
          <cell r="AD575">
            <v>0</v>
          </cell>
          <cell r="AE575">
            <v>12</v>
          </cell>
          <cell r="AF575">
            <v>9</v>
          </cell>
          <cell r="AG575">
            <v>15</v>
          </cell>
          <cell r="AH575">
            <v>3</v>
          </cell>
          <cell r="AI575">
            <v>4</v>
          </cell>
          <cell r="AJ575">
            <v>42</v>
          </cell>
          <cell r="AK575">
            <v>28</v>
          </cell>
          <cell r="AL575">
            <v>3</v>
          </cell>
          <cell r="AM575">
            <v>10</v>
          </cell>
          <cell r="AN575">
            <v>11</v>
          </cell>
          <cell r="AO575">
            <v>3</v>
          </cell>
          <cell r="AP575">
            <v>60</v>
          </cell>
          <cell r="AQ575">
            <v>168</v>
          </cell>
          <cell r="AR575">
            <v>15</v>
          </cell>
          <cell r="AS575">
            <v>75</v>
          </cell>
          <cell r="AT575">
            <v>22</v>
          </cell>
          <cell r="AU575">
            <v>22.5</v>
          </cell>
          <cell r="AV575">
            <v>12750.00001</v>
          </cell>
          <cell r="AW575">
            <v>12749.99979</v>
          </cell>
          <cell r="AX575">
            <v>14500</v>
          </cell>
          <cell r="AY575">
            <v>0.13725490106881977</v>
          </cell>
          <cell r="AZ575">
            <v>0.12068965448275863</v>
          </cell>
          <cell r="BA575">
            <v>14250</v>
          </cell>
          <cell r="BB575">
            <v>3</v>
          </cell>
          <cell r="BC575">
            <v>0.11764705794694352</v>
          </cell>
          <cell r="BD575">
            <v>0.10526315719298247</v>
          </cell>
          <cell r="BE575">
            <v>13900</v>
          </cell>
          <cell r="BF575">
            <v>6</v>
          </cell>
          <cell r="BG575">
            <v>9.0196077576316869E-2</v>
          </cell>
          <cell r="BH575">
            <v>8.273381223021585E-2</v>
          </cell>
        </row>
        <row r="576">
          <cell r="B576" t="str">
            <v>4060</v>
          </cell>
          <cell r="C576" t="str">
            <v>7790950133332</v>
          </cell>
          <cell r="D576" t="str">
            <v>HERBAL CUYANO 1,35Lts TERMA</v>
          </cell>
          <cell r="E576">
            <v>12</v>
          </cell>
          <cell r="F576" t="str">
            <v>BEBIDAS</v>
          </cell>
          <cell r="G576" t="str">
            <v>BEBIDAS</v>
          </cell>
          <cell r="H576" t="str">
            <v>BEBIDAS S/ ALCOHOL</v>
          </cell>
          <cell r="I576" t="str">
            <v>HERBALES</v>
          </cell>
          <cell r="J576" t="str">
            <v>HERBALES</v>
          </cell>
          <cell r="K576" t="str">
            <v>TERMA</v>
          </cell>
          <cell r="L576">
            <v>66</v>
          </cell>
          <cell r="M576" t="str">
            <v>CODISA SA (66)</v>
          </cell>
          <cell r="N576">
            <v>21</v>
          </cell>
          <cell r="O576">
            <v>24</v>
          </cell>
          <cell r="P576">
            <v>5</v>
          </cell>
          <cell r="Q576">
            <v>4</v>
          </cell>
          <cell r="R576">
            <v>5</v>
          </cell>
          <cell r="S576">
            <v>6</v>
          </cell>
          <cell r="T576">
            <v>3</v>
          </cell>
          <cell r="U576">
            <v>2</v>
          </cell>
          <cell r="V576">
            <v>0</v>
          </cell>
          <cell r="W576">
            <v>3</v>
          </cell>
          <cell r="X576">
            <v>0</v>
          </cell>
          <cell r="Y576">
            <v>0</v>
          </cell>
          <cell r="Z576">
            <v>6</v>
          </cell>
          <cell r="AA576">
            <v>4</v>
          </cell>
          <cell r="AB576">
            <v>4</v>
          </cell>
          <cell r="AC576">
            <v>3</v>
          </cell>
          <cell r="AD576">
            <v>4</v>
          </cell>
          <cell r="AE576">
            <v>13</v>
          </cell>
          <cell r="AF576">
            <v>7</v>
          </cell>
          <cell r="AG576">
            <v>5</v>
          </cell>
          <cell r="AH576">
            <v>0</v>
          </cell>
          <cell r="AI576">
            <v>0</v>
          </cell>
          <cell r="AJ576">
            <v>16</v>
          </cell>
          <cell r="AK576">
            <v>11</v>
          </cell>
          <cell r="AL576">
            <v>7</v>
          </cell>
          <cell r="AM576">
            <v>9</v>
          </cell>
          <cell r="AN576">
            <v>12</v>
          </cell>
          <cell r="AO576">
            <v>12</v>
          </cell>
          <cell r="AP576">
            <v>120</v>
          </cell>
          <cell r="AQ576">
            <v>165</v>
          </cell>
          <cell r="AR576" t="str">
            <v>SV</v>
          </cell>
          <cell r="AS576">
            <v>90</v>
          </cell>
          <cell r="AT576">
            <v>72</v>
          </cell>
          <cell r="AU576" t="str">
            <v>SV</v>
          </cell>
          <cell r="AV576">
            <v>12750.00001</v>
          </cell>
          <cell r="AW576">
            <v>12748.75877</v>
          </cell>
          <cell r="AX576">
            <v>14500</v>
          </cell>
          <cell r="AY576">
            <v>0.13725490106881977</v>
          </cell>
          <cell r="AZ576">
            <v>0.12068965448275863</v>
          </cell>
          <cell r="BA576">
            <v>14250</v>
          </cell>
          <cell r="BB576">
            <v>3</v>
          </cell>
          <cell r="BC576">
            <v>0.11764705794694352</v>
          </cell>
          <cell r="BD576">
            <v>0.10526315719298247</v>
          </cell>
          <cell r="BE576">
            <v>13900</v>
          </cell>
          <cell r="BF576">
            <v>6</v>
          </cell>
          <cell r="BG576">
            <v>9.0196077576316869E-2</v>
          </cell>
          <cell r="BH576">
            <v>8.273381223021585E-2</v>
          </cell>
        </row>
        <row r="577">
          <cell r="B577" t="str">
            <v>34726</v>
          </cell>
          <cell r="C577" t="str">
            <v>7790950133349</v>
          </cell>
          <cell r="D577" t="str">
            <v>HERBAL CUYANO S/AZU 1,35Lts TERMA</v>
          </cell>
          <cell r="E577">
            <v>12</v>
          </cell>
          <cell r="F577" t="str">
            <v>BEBIDAS</v>
          </cell>
          <cell r="G577" t="str">
            <v>BEBIDAS</v>
          </cell>
          <cell r="H577" t="str">
            <v>BEBIDAS S/ ALCOHOL</v>
          </cell>
          <cell r="I577" t="str">
            <v>HERBALES</v>
          </cell>
          <cell r="J577" t="str">
            <v>HERBALES</v>
          </cell>
          <cell r="K577" t="str">
            <v>TERMA</v>
          </cell>
          <cell r="L577">
            <v>66</v>
          </cell>
          <cell r="M577" t="str">
            <v>CODISA SA (66)</v>
          </cell>
          <cell r="N577">
            <v>8</v>
          </cell>
          <cell r="O577">
            <v>5</v>
          </cell>
          <cell r="P577">
            <v>0</v>
          </cell>
          <cell r="Q577">
            <v>0</v>
          </cell>
          <cell r="R577">
            <v>5</v>
          </cell>
          <cell r="S577">
            <v>15</v>
          </cell>
          <cell r="T577">
            <v>5</v>
          </cell>
          <cell r="U577">
            <v>3</v>
          </cell>
          <cell r="V577">
            <v>1</v>
          </cell>
          <cell r="W577">
            <v>1</v>
          </cell>
          <cell r="X577">
            <v>2</v>
          </cell>
          <cell r="Y577">
            <v>0</v>
          </cell>
          <cell r="Z577">
            <v>5</v>
          </cell>
          <cell r="AA577">
            <v>6</v>
          </cell>
          <cell r="AB577">
            <v>1</v>
          </cell>
          <cell r="AC577">
            <v>2</v>
          </cell>
          <cell r="AD577">
            <v>5</v>
          </cell>
          <cell r="AE577">
            <v>3</v>
          </cell>
          <cell r="AF577">
            <v>2</v>
          </cell>
          <cell r="AG577">
            <v>3</v>
          </cell>
          <cell r="AH577">
            <v>0</v>
          </cell>
          <cell r="AI577">
            <v>0</v>
          </cell>
          <cell r="AJ577">
            <v>12</v>
          </cell>
          <cell r="AK577">
            <v>22</v>
          </cell>
          <cell r="AL577">
            <v>6</v>
          </cell>
          <cell r="AM577">
            <v>7</v>
          </cell>
          <cell r="AN577">
            <v>3</v>
          </cell>
          <cell r="AO577">
            <v>6</v>
          </cell>
          <cell r="AP577" t="str">
            <v>SV</v>
          </cell>
          <cell r="AQ577">
            <v>220</v>
          </cell>
          <cell r="AR577" t="str">
            <v>SV</v>
          </cell>
          <cell r="AS577">
            <v>105</v>
          </cell>
          <cell r="AT577">
            <v>30</v>
          </cell>
          <cell r="AU577" t="str">
            <v>SV</v>
          </cell>
          <cell r="AV577">
            <v>12750.00001</v>
          </cell>
          <cell r="AW577">
            <v>12749.99979</v>
          </cell>
          <cell r="AX577">
            <v>14500</v>
          </cell>
          <cell r="AY577">
            <v>0.13725490106881977</v>
          </cell>
          <cell r="AZ577">
            <v>0.12068965448275863</v>
          </cell>
          <cell r="BA577">
            <v>14250</v>
          </cell>
          <cell r="BB577">
            <v>3</v>
          </cell>
          <cell r="BC577">
            <v>0.11764705794694352</v>
          </cell>
          <cell r="BD577">
            <v>0.10526315719298247</v>
          </cell>
          <cell r="BE577">
            <v>13900</v>
          </cell>
          <cell r="BF577">
            <v>6</v>
          </cell>
          <cell r="BG577">
            <v>9.0196077576316869E-2</v>
          </cell>
          <cell r="BH577">
            <v>8.273381223021585E-2</v>
          </cell>
        </row>
        <row r="578">
          <cell r="B578" t="str">
            <v>34727</v>
          </cell>
          <cell r="C578" t="str">
            <v>7790950133271</v>
          </cell>
          <cell r="D578" t="str">
            <v>HERBAL LIMON 1,35Lts TERMA</v>
          </cell>
          <cell r="E578">
            <v>12</v>
          </cell>
          <cell r="F578" t="str">
            <v>BEBIDAS</v>
          </cell>
          <cell r="G578" t="str">
            <v>BEBIDAS</v>
          </cell>
          <cell r="H578" t="str">
            <v>BEBIDAS S/ ALCOHOL</v>
          </cell>
          <cell r="I578" t="str">
            <v>HERBALES</v>
          </cell>
          <cell r="J578" t="str">
            <v>HERBALES</v>
          </cell>
          <cell r="K578" t="str">
            <v>TERMA</v>
          </cell>
          <cell r="L578">
            <v>66</v>
          </cell>
          <cell r="M578" t="str">
            <v>CODISA SA (66)</v>
          </cell>
          <cell r="N578">
            <v>10</v>
          </cell>
          <cell r="O578">
            <v>1</v>
          </cell>
          <cell r="P578">
            <v>4</v>
          </cell>
          <cell r="Q578">
            <v>5</v>
          </cell>
          <cell r="R578">
            <v>9</v>
          </cell>
          <cell r="S578">
            <v>14</v>
          </cell>
          <cell r="T578">
            <v>13</v>
          </cell>
          <cell r="U578">
            <v>8</v>
          </cell>
          <cell r="V578">
            <v>1</v>
          </cell>
          <cell r="W578">
            <v>1</v>
          </cell>
          <cell r="X578">
            <v>1</v>
          </cell>
          <cell r="Y578">
            <v>1</v>
          </cell>
          <cell r="Z578">
            <v>4</v>
          </cell>
          <cell r="AA578">
            <v>2</v>
          </cell>
          <cell r="AB578">
            <v>4</v>
          </cell>
          <cell r="AC578">
            <v>3</v>
          </cell>
          <cell r="AD578">
            <v>1</v>
          </cell>
          <cell r="AE578">
            <v>12</v>
          </cell>
          <cell r="AF578">
            <v>3</v>
          </cell>
          <cell r="AG578">
            <v>1</v>
          </cell>
          <cell r="AH578">
            <v>0</v>
          </cell>
          <cell r="AI578">
            <v>0</v>
          </cell>
          <cell r="AJ578">
            <v>10</v>
          </cell>
          <cell r="AK578">
            <v>25</v>
          </cell>
          <cell r="AL578">
            <v>10</v>
          </cell>
          <cell r="AM578">
            <v>67</v>
          </cell>
          <cell r="AN578">
            <v>44</v>
          </cell>
          <cell r="AO578">
            <v>12</v>
          </cell>
          <cell r="AP578">
            <v>60</v>
          </cell>
          <cell r="AQ578">
            <v>93.75</v>
          </cell>
          <cell r="AR578">
            <v>300</v>
          </cell>
          <cell r="AS578">
            <v>670</v>
          </cell>
          <cell r="AT578">
            <v>1320</v>
          </cell>
          <cell r="AU578" t="str">
            <v>SV</v>
          </cell>
          <cell r="AV578">
            <v>12925</v>
          </cell>
          <cell r="AW578">
            <v>12785.912259999999</v>
          </cell>
          <cell r="AX578">
            <v>14900</v>
          </cell>
          <cell r="AY578">
            <v>0.15280464216634426</v>
          </cell>
          <cell r="AZ578">
            <v>0.1325503355704698</v>
          </cell>
          <cell r="BA578">
            <v>14500</v>
          </cell>
          <cell r="BB578">
            <v>3</v>
          </cell>
          <cell r="BC578">
            <v>0.12185686653771755</v>
          </cell>
          <cell r="BD578">
            <v>0.10862068965517241</v>
          </cell>
          <cell r="BE578">
            <v>13900</v>
          </cell>
          <cell r="BF578">
            <v>6</v>
          </cell>
          <cell r="BG578">
            <v>7.5435203094777581E-2</v>
          </cell>
          <cell r="BH578">
            <v>7.0143884892086325E-2</v>
          </cell>
        </row>
        <row r="579">
          <cell r="B579" t="str">
            <v>34728</v>
          </cell>
          <cell r="C579" t="str">
            <v>7790950133288</v>
          </cell>
          <cell r="D579" t="str">
            <v>HERBAL LIMON CERO 1,35Lts TERMA</v>
          </cell>
          <cell r="E579">
            <v>12</v>
          </cell>
          <cell r="F579" t="str">
            <v>BEBIDAS</v>
          </cell>
          <cell r="G579" t="str">
            <v>BEBIDAS</v>
          </cell>
          <cell r="H579" t="str">
            <v>BEBIDAS S/ ALCOHOL</v>
          </cell>
          <cell r="I579" t="str">
            <v>HERBALES</v>
          </cell>
          <cell r="J579" t="str">
            <v>HERBALES</v>
          </cell>
          <cell r="K579" t="str">
            <v>TERMA</v>
          </cell>
          <cell r="L579">
            <v>66</v>
          </cell>
          <cell r="M579" t="str">
            <v>CODISA SA (66)</v>
          </cell>
          <cell r="N579">
            <v>13</v>
          </cell>
          <cell r="O579">
            <v>8</v>
          </cell>
          <cell r="P579">
            <v>11</v>
          </cell>
          <cell r="Q579">
            <v>4</v>
          </cell>
          <cell r="R579">
            <v>12</v>
          </cell>
          <cell r="S579">
            <v>9</v>
          </cell>
          <cell r="T579">
            <v>6</v>
          </cell>
          <cell r="U579">
            <v>8</v>
          </cell>
          <cell r="V579">
            <v>2</v>
          </cell>
          <cell r="W579">
            <v>1</v>
          </cell>
          <cell r="X579">
            <v>1</v>
          </cell>
          <cell r="Y579">
            <v>1</v>
          </cell>
          <cell r="Z579">
            <v>0</v>
          </cell>
          <cell r="AA579">
            <v>4</v>
          </cell>
          <cell r="AB579">
            <v>7</v>
          </cell>
          <cell r="AC579">
            <v>3</v>
          </cell>
          <cell r="AD579">
            <v>9</v>
          </cell>
          <cell r="AE579">
            <v>5</v>
          </cell>
          <cell r="AF579">
            <v>4</v>
          </cell>
          <cell r="AG579">
            <v>1</v>
          </cell>
          <cell r="AH579">
            <v>0</v>
          </cell>
          <cell r="AI579">
            <v>0</v>
          </cell>
          <cell r="AJ579">
            <v>18</v>
          </cell>
          <cell r="AK579">
            <v>5</v>
          </cell>
          <cell r="AL579">
            <v>14</v>
          </cell>
          <cell r="AM579">
            <v>78</v>
          </cell>
          <cell r="AN579">
            <v>89</v>
          </cell>
          <cell r="AO579">
            <v>12</v>
          </cell>
          <cell r="AP579">
            <v>135</v>
          </cell>
          <cell r="AQ579">
            <v>18.75</v>
          </cell>
          <cell r="AR579">
            <v>420</v>
          </cell>
          <cell r="AS579">
            <v>780</v>
          </cell>
          <cell r="AT579">
            <v>2670</v>
          </cell>
          <cell r="AU579" t="str">
            <v>SV</v>
          </cell>
          <cell r="AV579">
            <v>12750.00001</v>
          </cell>
          <cell r="AW579">
            <v>12749.999900000001</v>
          </cell>
          <cell r="AX579">
            <v>14500</v>
          </cell>
          <cell r="AY579">
            <v>0.13725490106881977</v>
          </cell>
          <cell r="AZ579">
            <v>0.12068965448275863</v>
          </cell>
          <cell r="BA579">
            <v>14250</v>
          </cell>
          <cell r="BB579">
            <v>3</v>
          </cell>
          <cell r="BC579">
            <v>0.11764705794694352</v>
          </cell>
          <cell r="BD579">
            <v>0.10526315719298247</v>
          </cell>
          <cell r="BE579">
            <v>13900</v>
          </cell>
          <cell r="BF579">
            <v>6</v>
          </cell>
          <cell r="BG579">
            <v>9.0196077576316869E-2</v>
          </cell>
          <cell r="BH579">
            <v>8.273381223021585E-2</v>
          </cell>
        </row>
        <row r="580">
          <cell r="B580" t="str">
            <v>34730</v>
          </cell>
          <cell r="C580" t="str">
            <v>7790950133370</v>
          </cell>
          <cell r="D580" t="str">
            <v>HERBAL MANZANA S/AZU 1,35Lts TERMA</v>
          </cell>
          <cell r="E580">
            <v>12</v>
          </cell>
          <cell r="F580" t="str">
            <v>BEBIDAS</v>
          </cell>
          <cell r="G580" t="str">
            <v>BEBIDAS</v>
          </cell>
          <cell r="H580" t="str">
            <v>BEBIDAS S/ ALCOHOL</v>
          </cell>
          <cell r="I580" t="str">
            <v>HERBALES</v>
          </cell>
          <cell r="J580" t="str">
            <v>HERBALES</v>
          </cell>
          <cell r="K580" t="str">
            <v>TERMA</v>
          </cell>
          <cell r="L580">
            <v>66</v>
          </cell>
          <cell r="M580" t="str">
            <v>CODISA SA (66)</v>
          </cell>
          <cell r="N580">
            <v>16</v>
          </cell>
          <cell r="O580">
            <v>13</v>
          </cell>
          <cell r="P580">
            <v>23</v>
          </cell>
          <cell r="Q580">
            <v>23</v>
          </cell>
          <cell r="R580">
            <v>15</v>
          </cell>
          <cell r="S580">
            <v>15</v>
          </cell>
          <cell r="T580">
            <v>9</v>
          </cell>
          <cell r="U580">
            <v>13</v>
          </cell>
          <cell r="V580">
            <v>3</v>
          </cell>
          <cell r="W580">
            <v>3</v>
          </cell>
          <cell r="X580">
            <v>2</v>
          </cell>
          <cell r="Y580">
            <v>2</v>
          </cell>
          <cell r="Z580">
            <v>0</v>
          </cell>
          <cell r="AA580">
            <v>7</v>
          </cell>
          <cell r="AB580">
            <v>17</v>
          </cell>
          <cell r="AC580">
            <v>9</v>
          </cell>
          <cell r="AD580">
            <v>8</v>
          </cell>
          <cell r="AE580">
            <v>8</v>
          </cell>
          <cell r="AF580">
            <v>9</v>
          </cell>
          <cell r="AG580">
            <v>9</v>
          </cell>
          <cell r="AH580">
            <v>0</v>
          </cell>
          <cell r="AI580">
            <v>1</v>
          </cell>
          <cell r="AJ580">
            <v>27</v>
          </cell>
          <cell r="AK580">
            <v>5</v>
          </cell>
          <cell r="AL580">
            <v>36</v>
          </cell>
          <cell r="AM580">
            <v>70</v>
          </cell>
          <cell r="AN580">
            <v>58</v>
          </cell>
          <cell r="AO580">
            <v>12</v>
          </cell>
          <cell r="AP580">
            <v>35.217391304347828</v>
          </cell>
          <cell r="AQ580">
            <v>11.538461538461538</v>
          </cell>
          <cell r="AR580">
            <v>540</v>
          </cell>
          <cell r="AS580">
            <v>233.33333333333334</v>
          </cell>
          <cell r="AT580">
            <v>193.33333333333334</v>
          </cell>
          <cell r="AU580">
            <v>360</v>
          </cell>
          <cell r="AV580">
            <v>12925</v>
          </cell>
          <cell r="AW580">
            <v>12772.66243</v>
          </cell>
          <cell r="AX580">
            <v>14900</v>
          </cell>
          <cell r="AY580">
            <v>0.15280464216634426</v>
          </cell>
          <cell r="AZ580">
            <v>0.1325503355704698</v>
          </cell>
          <cell r="BA580">
            <v>14500</v>
          </cell>
          <cell r="BB580">
            <v>3</v>
          </cell>
          <cell r="BC580">
            <v>0.12185686653771755</v>
          </cell>
          <cell r="BD580">
            <v>0.10862068965517241</v>
          </cell>
          <cell r="BE580">
            <v>13900</v>
          </cell>
          <cell r="BF580">
            <v>6</v>
          </cell>
          <cell r="BG580">
            <v>7.5435203094777581E-2</v>
          </cell>
          <cell r="BH580">
            <v>7.0143884892086325E-2</v>
          </cell>
        </row>
        <row r="581">
          <cell r="B581" t="str">
            <v>4058</v>
          </cell>
          <cell r="C581" t="str">
            <v>7790950133257</v>
          </cell>
          <cell r="D581" t="str">
            <v>HERBAL POMELO 1,35Lts TERMA</v>
          </cell>
          <cell r="E581">
            <v>12</v>
          </cell>
          <cell r="F581" t="str">
            <v>BEBIDAS</v>
          </cell>
          <cell r="G581" t="str">
            <v>BEBIDAS</v>
          </cell>
          <cell r="H581" t="str">
            <v>BEBIDAS S/ ALCOHOL</v>
          </cell>
          <cell r="I581" t="str">
            <v>HERBALES</v>
          </cell>
          <cell r="J581" t="str">
            <v>HERBALES</v>
          </cell>
          <cell r="K581" t="str">
            <v>TERMA</v>
          </cell>
          <cell r="L581">
            <v>66</v>
          </cell>
          <cell r="M581" t="str">
            <v>CODISA SA (66)</v>
          </cell>
          <cell r="N581">
            <v>0</v>
          </cell>
          <cell r="O581">
            <v>9</v>
          </cell>
          <cell r="P581">
            <v>17</v>
          </cell>
          <cell r="Q581">
            <v>15</v>
          </cell>
          <cell r="R581">
            <v>0</v>
          </cell>
          <cell r="S581">
            <v>11</v>
          </cell>
          <cell r="T581">
            <v>19</v>
          </cell>
          <cell r="U581">
            <v>21</v>
          </cell>
          <cell r="V581">
            <v>3</v>
          </cell>
          <cell r="W581">
            <v>4</v>
          </cell>
          <cell r="X581">
            <v>3</v>
          </cell>
          <cell r="Y581">
            <v>2</v>
          </cell>
          <cell r="Z581">
            <v>0</v>
          </cell>
          <cell r="AA581">
            <v>5</v>
          </cell>
          <cell r="AB581">
            <v>12</v>
          </cell>
          <cell r="AC581">
            <v>9</v>
          </cell>
          <cell r="AD581">
            <v>0</v>
          </cell>
          <cell r="AE581">
            <v>12</v>
          </cell>
          <cell r="AF581">
            <v>16</v>
          </cell>
          <cell r="AG581">
            <v>11</v>
          </cell>
          <cell r="AH581">
            <v>0</v>
          </cell>
          <cell r="AI581">
            <v>0</v>
          </cell>
          <cell r="AJ581">
            <v>24</v>
          </cell>
          <cell r="AK581">
            <v>6</v>
          </cell>
          <cell r="AL581">
            <v>19</v>
          </cell>
          <cell r="AM581">
            <v>71</v>
          </cell>
          <cell r="AN581">
            <v>69</v>
          </cell>
          <cell r="AO581">
            <v>12</v>
          </cell>
          <cell r="AP581">
            <v>48</v>
          </cell>
          <cell r="AQ581">
            <v>8.5714285714285712</v>
          </cell>
          <cell r="AR581">
            <v>285</v>
          </cell>
          <cell r="AS581">
            <v>236.66666666666669</v>
          </cell>
          <cell r="AT581">
            <v>188.18181818181819</v>
          </cell>
          <cell r="AU581" t="str">
            <v>SV</v>
          </cell>
          <cell r="AV581">
            <v>12750.00001</v>
          </cell>
          <cell r="AW581">
            <v>12749.998579999999</v>
          </cell>
          <cell r="AX581">
            <v>14500</v>
          </cell>
          <cell r="AY581">
            <v>0.13725490106881977</v>
          </cell>
          <cell r="AZ581">
            <v>0.12068965448275863</v>
          </cell>
          <cell r="BA581">
            <v>14250</v>
          </cell>
          <cell r="BB581">
            <v>3</v>
          </cell>
          <cell r="BC581">
            <v>0.11764705794694352</v>
          </cell>
          <cell r="BD581">
            <v>0.10526315719298247</v>
          </cell>
          <cell r="BE581">
            <v>13900</v>
          </cell>
          <cell r="BF581">
            <v>6</v>
          </cell>
          <cell r="BG581">
            <v>9.0196077576316869E-2</v>
          </cell>
          <cell r="BH581">
            <v>8.273381223021585E-2</v>
          </cell>
        </row>
        <row r="582">
          <cell r="B582" t="str">
            <v>23657</v>
          </cell>
          <cell r="C582" t="str">
            <v>7790950133363</v>
          </cell>
          <cell r="D582" t="str">
            <v>HERBAL POMELO ROSA 1,35Lts TERMA</v>
          </cell>
          <cell r="E582">
            <v>12</v>
          </cell>
          <cell r="F582" t="str">
            <v>BEBIDAS</v>
          </cell>
          <cell r="G582" t="str">
            <v>BEBIDAS</v>
          </cell>
          <cell r="H582" t="str">
            <v>BEBIDAS S/ ALCOHOL</v>
          </cell>
          <cell r="I582" t="str">
            <v>HERBALES</v>
          </cell>
          <cell r="J582" t="str">
            <v>HERBALES</v>
          </cell>
          <cell r="K582" t="str">
            <v>TERMA</v>
          </cell>
          <cell r="L582">
            <v>66</v>
          </cell>
          <cell r="M582" t="str">
            <v>CODISA SA (66)</v>
          </cell>
          <cell r="N582">
            <v>67</v>
          </cell>
          <cell r="O582">
            <v>30</v>
          </cell>
          <cell r="P582">
            <v>56</v>
          </cell>
          <cell r="Q582">
            <v>41</v>
          </cell>
          <cell r="R582">
            <v>30</v>
          </cell>
          <cell r="S582">
            <v>33</v>
          </cell>
          <cell r="T582">
            <v>43</v>
          </cell>
          <cell r="U582">
            <v>36</v>
          </cell>
          <cell r="V582">
            <v>11</v>
          </cell>
          <cell r="W582">
            <v>9</v>
          </cell>
          <cell r="X582">
            <v>14</v>
          </cell>
          <cell r="Y582">
            <v>13</v>
          </cell>
          <cell r="Z582">
            <v>19</v>
          </cell>
          <cell r="AA582">
            <v>19</v>
          </cell>
          <cell r="AB582">
            <v>14</v>
          </cell>
          <cell r="AC582">
            <v>5</v>
          </cell>
          <cell r="AD582">
            <v>15</v>
          </cell>
          <cell r="AE582">
            <v>10</v>
          </cell>
          <cell r="AF582">
            <v>25</v>
          </cell>
          <cell r="AG582">
            <v>19</v>
          </cell>
          <cell r="AH582">
            <v>1</v>
          </cell>
          <cell r="AI582">
            <v>5</v>
          </cell>
          <cell r="AJ582">
            <v>60</v>
          </cell>
          <cell r="AK582">
            <v>62</v>
          </cell>
          <cell r="AL582">
            <v>18</v>
          </cell>
          <cell r="AM582">
            <v>179</v>
          </cell>
          <cell r="AN582">
            <v>130</v>
          </cell>
          <cell r="AO582">
            <v>8</v>
          </cell>
          <cell r="AP582">
            <v>43.90243902439024</v>
          </cell>
          <cell r="AQ582">
            <v>51.666666666666671</v>
          </cell>
          <cell r="AR582">
            <v>41.53846153846154</v>
          </cell>
          <cell r="AS582">
            <v>1074</v>
          </cell>
          <cell r="AT582">
            <v>205.26315789473685</v>
          </cell>
          <cell r="AU582">
            <v>48</v>
          </cell>
          <cell r="AV582">
            <v>12925</v>
          </cell>
          <cell r="AW582">
            <v>12768.67878</v>
          </cell>
          <cell r="AX582">
            <v>14900</v>
          </cell>
          <cell r="AY582">
            <v>0.15280464216634426</v>
          </cell>
          <cell r="AZ582">
            <v>0.1325503355704698</v>
          </cell>
          <cell r="BA582">
            <v>14500</v>
          </cell>
          <cell r="BB582">
            <v>3</v>
          </cell>
          <cell r="BC582">
            <v>0.12185686653771755</v>
          </cell>
          <cell r="BD582">
            <v>0.10862068965517241</v>
          </cell>
          <cell r="BE582">
            <v>13900</v>
          </cell>
          <cell r="BF582">
            <v>6</v>
          </cell>
          <cell r="BG582">
            <v>7.5435203094777581E-2</v>
          </cell>
          <cell r="BH582">
            <v>7.0143884892086325E-2</v>
          </cell>
        </row>
        <row r="583">
          <cell r="B583" t="str">
            <v>34733</v>
          </cell>
          <cell r="C583" t="str">
            <v>7790950128468</v>
          </cell>
          <cell r="D583" t="str">
            <v>HERBAL POMELO ROSADO 1,75Lts TERMA</v>
          </cell>
          <cell r="E583">
            <v>8</v>
          </cell>
          <cell r="F583" t="str">
            <v>BEBIDAS</v>
          </cell>
          <cell r="G583" t="str">
            <v>BEBIDAS</v>
          </cell>
          <cell r="H583" t="str">
            <v>BEBIDAS S/ ALCOHOL</v>
          </cell>
          <cell r="I583" t="str">
            <v>HERBALES</v>
          </cell>
          <cell r="J583" t="str">
            <v>HERBALES</v>
          </cell>
          <cell r="K583" t="str">
            <v>TERMA</v>
          </cell>
          <cell r="L583">
            <v>66</v>
          </cell>
          <cell r="M583" t="str">
            <v>CODISA SA (66)</v>
          </cell>
          <cell r="N583">
            <v>40</v>
          </cell>
          <cell r="O583">
            <v>23</v>
          </cell>
          <cell r="P583">
            <v>41</v>
          </cell>
          <cell r="Q583">
            <v>50</v>
          </cell>
          <cell r="R583">
            <v>46</v>
          </cell>
          <cell r="S583">
            <v>41</v>
          </cell>
          <cell r="T583">
            <v>57</v>
          </cell>
          <cell r="U583">
            <v>38</v>
          </cell>
          <cell r="V583">
            <v>14</v>
          </cell>
          <cell r="W583">
            <v>16</v>
          </cell>
          <cell r="X583">
            <v>17</v>
          </cell>
          <cell r="Y583">
            <v>13</v>
          </cell>
          <cell r="Z583">
            <v>29</v>
          </cell>
          <cell r="AA583">
            <v>23</v>
          </cell>
          <cell r="AB583">
            <v>24</v>
          </cell>
          <cell r="AC583">
            <v>28</v>
          </cell>
          <cell r="AD583">
            <v>31</v>
          </cell>
          <cell r="AE583">
            <v>18</v>
          </cell>
          <cell r="AF583">
            <v>27</v>
          </cell>
          <cell r="AG583">
            <v>25</v>
          </cell>
          <cell r="AH583">
            <v>1</v>
          </cell>
          <cell r="AI583">
            <v>1</v>
          </cell>
          <cell r="AJ583">
            <v>54</v>
          </cell>
          <cell r="AK583">
            <v>51</v>
          </cell>
          <cell r="AL583">
            <v>28</v>
          </cell>
          <cell r="AM583">
            <v>118</v>
          </cell>
          <cell r="AN583">
            <v>54</v>
          </cell>
          <cell r="AO583">
            <v>11</v>
          </cell>
          <cell r="AP583">
            <v>32.400000000000006</v>
          </cell>
          <cell r="AQ583">
            <v>40.263157894736842</v>
          </cell>
          <cell r="AR583">
            <v>64.615384615384613</v>
          </cell>
          <cell r="AS583">
            <v>126.42857142857143</v>
          </cell>
          <cell r="AT583">
            <v>64.800000000000011</v>
          </cell>
          <cell r="AU583">
            <v>330</v>
          </cell>
          <cell r="AV583">
            <v>15900</v>
          </cell>
          <cell r="AW583">
            <v>15475.400600000001</v>
          </cell>
          <cell r="AX583">
            <v>18500</v>
          </cell>
          <cell r="AY583">
            <v>0.16352201257861632</v>
          </cell>
          <cell r="AZ583">
            <v>0.14054054054054055</v>
          </cell>
          <cell r="BA583">
            <v>17900</v>
          </cell>
          <cell r="BB583">
            <v>3</v>
          </cell>
          <cell r="BC583">
            <v>0.12578616352201255</v>
          </cell>
          <cell r="BD583">
            <v>0.11173184357541899</v>
          </cell>
          <cell r="BE583">
            <v>17500</v>
          </cell>
          <cell r="BF583">
            <v>6</v>
          </cell>
          <cell r="BG583">
            <v>0.10062893081761004</v>
          </cell>
          <cell r="BH583">
            <v>9.1428571428571428E-2</v>
          </cell>
        </row>
        <row r="584">
          <cell r="B584" t="str">
            <v>4059</v>
          </cell>
          <cell r="C584" t="str">
            <v>7790950133318</v>
          </cell>
          <cell r="D584" t="str">
            <v>HERBAL SERRANO 1,35Lts TERMA</v>
          </cell>
          <cell r="E584">
            <v>12</v>
          </cell>
          <cell r="F584" t="str">
            <v>BEBIDAS</v>
          </cell>
          <cell r="G584" t="str">
            <v>BEBIDAS</v>
          </cell>
          <cell r="H584" t="str">
            <v>BEBIDAS S/ ALCOHOL</v>
          </cell>
          <cell r="I584" t="str">
            <v>HERBALES</v>
          </cell>
          <cell r="J584" t="str">
            <v>HERBALES</v>
          </cell>
          <cell r="K584" t="str">
            <v>TERMA</v>
          </cell>
          <cell r="L584">
            <v>66</v>
          </cell>
          <cell r="M584" t="str">
            <v>CODISA SA (66)</v>
          </cell>
          <cell r="N584">
            <v>26</v>
          </cell>
          <cell r="O584">
            <v>21</v>
          </cell>
          <cell r="P584">
            <v>39</v>
          </cell>
          <cell r="Q584">
            <v>28</v>
          </cell>
          <cell r="R584">
            <v>19</v>
          </cell>
          <cell r="S584">
            <v>23</v>
          </cell>
          <cell r="T584">
            <v>21</v>
          </cell>
          <cell r="U584">
            <v>25</v>
          </cell>
          <cell r="V584">
            <v>3</v>
          </cell>
          <cell r="W584">
            <v>3</v>
          </cell>
          <cell r="X584">
            <v>12</v>
          </cell>
          <cell r="Y584">
            <v>8</v>
          </cell>
          <cell r="Z584">
            <v>7</v>
          </cell>
          <cell r="AA584">
            <v>19</v>
          </cell>
          <cell r="AB584">
            <v>14</v>
          </cell>
          <cell r="AC584">
            <v>21</v>
          </cell>
          <cell r="AD584">
            <v>4</v>
          </cell>
          <cell r="AE584">
            <v>19</v>
          </cell>
          <cell r="AF584">
            <v>18</v>
          </cell>
          <cell r="AG584">
            <v>13</v>
          </cell>
          <cell r="AH584">
            <v>1</v>
          </cell>
          <cell r="AI584">
            <v>3</v>
          </cell>
          <cell r="AJ584">
            <v>53</v>
          </cell>
          <cell r="AK584">
            <v>19</v>
          </cell>
          <cell r="AL584">
            <v>22</v>
          </cell>
          <cell r="AM584">
            <v>27</v>
          </cell>
          <cell r="AN584">
            <v>25</v>
          </cell>
          <cell r="AO584">
            <v>11</v>
          </cell>
          <cell r="AP584">
            <v>56.785714285714285</v>
          </cell>
          <cell r="AQ584">
            <v>22.8</v>
          </cell>
          <cell r="AR584">
            <v>82.5</v>
          </cell>
          <cell r="AS584">
            <v>38.571428571428577</v>
          </cell>
          <cell r="AT584">
            <v>57.692307692307693</v>
          </cell>
          <cell r="AU584">
            <v>110</v>
          </cell>
          <cell r="AV584">
            <v>12750.00001</v>
          </cell>
          <cell r="AW584">
            <v>12749.996929999999</v>
          </cell>
          <cell r="AX584">
            <v>14500</v>
          </cell>
          <cell r="AY584">
            <v>0.13725490106881977</v>
          </cell>
          <cell r="AZ584">
            <v>0.12068965448275863</v>
          </cell>
          <cell r="BA584">
            <v>14250</v>
          </cell>
          <cell r="BB584">
            <v>3</v>
          </cell>
          <cell r="BC584">
            <v>0.11764705794694352</v>
          </cell>
          <cell r="BD584">
            <v>0.10526315719298247</v>
          </cell>
          <cell r="BE584">
            <v>13900</v>
          </cell>
          <cell r="BF584">
            <v>6</v>
          </cell>
          <cell r="BG584">
            <v>9.0196077576316869E-2</v>
          </cell>
          <cell r="BH584">
            <v>8.273381223021585E-2</v>
          </cell>
        </row>
        <row r="585">
          <cell r="B585" t="str">
            <v>34732</v>
          </cell>
          <cell r="C585" t="str">
            <v>7790950128444</v>
          </cell>
          <cell r="D585" t="str">
            <v>HERBAL SERRANO 1,75Lts TERMA</v>
          </cell>
          <cell r="E585">
            <v>8</v>
          </cell>
          <cell r="F585" t="str">
            <v>BEBIDAS</v>
          </cell>
          <cell r="G585" t="str">
            <v>BEBIDAS</v>
          </cell>
          <cell r="H585" t="str">
            <v>BEBIDAS S/ ALCOHOL</v>
          </cell>
          <cell r="I585" t="str">
            <v>HERBALES</v>
          </cell>
          <cell r="J585" t="str">
            <v>HERBALES</v>
          </cell>
          <cell r="K585" t="str">
            <v>TERMA</v>
          </cell>
          <cell r="L585">
            <v>66</v>
          </cell>
          <cell r="M585" t="str">
            <v>CODISA SA (66)</v>
          </cell>
          <cell r="N585">
            <v>28</v>
          </cell>
          <cell r="O585">
            <v>25</v>
          </cell>
          <cell r="P585">
            <v>30</v>
          </cell>
          <cell r="Q585">
            <v>28</v>
          </cell>
          <cell r="R585">
            <v>19</v>
          </cell>
          <cell r="S585">
            <v>27</v>
          </cell>
          <cell r="T585">
            <v>14</v>
          </cell>
          <cell r="U585">
            <v>15</v>
          </cell>
          <cell r="V585">
            <v>5</v>
          </cell>
          <cell r="W585">
            <v>14</v>
          </cell>
          <cell r="X585">
            <v>9</v>
          </cell>
          <cell r="Y585">
            <v>5</v>
          </cell>
          <cell r="Z585">
            <v>0</v>
          </cell>
          <cell r="AA585">
            <v>8</v>
          </cell>
          <cell r="AB585">
            <v>8</v>
          </cell>
          <cell r="AC585">
            <v>10</v>
          </cell>
          <cell r="AD585">
            <v>9</v>
          </cell>
          <cell r="AE585">
            <v>6</v>
          </cell>
          <cell r="AF585">
            <v>2</v>
          </cell>
          <cell r="AG585">
            <v>11</v>
          </cell>
          <cell r="AH585">
            <v>2</v>
          </cell>
          <cell r="AI585">
            <v>3</v>
          </cell>
          <cell r="AJ585">
            <v>32</v>
          </cell>
          <cell r="AK585">
            <v>16</v>
          </cell>
          <cell r="AL585">
            <v>23</v>
          </cell>
          <cell r="AM585">
            <v>10</v>
          </cell>
          <cell r="AN585">
            <v>14</v>
          </cell>
          <cell r="AO585">
            <v>3</v>
          </cell>
          <cell r="AP585">
            <v>34.285714285714285</v>
          </cell>
          <cell r="AQ585">
            <v>32</v>
          </cell>
          <cell r="AR585">
            <v>138</v>
          </cell>
          <cell r="AS585">
            <v>30</v>
          </cell>
          <cell r="AT585">
            <v>38.18181818181818</v>
          </cell>
          <cell r="AU585">
            <v>30</v>
          </cell>
          <cell r="AV585">
            <v>15900</v>
          </cell>
          <cell r="AW585">
            <v>15467.03543</v>
          </cell>
          <cell r="AX585">
            <v>18500</v>
          </cell>
          <cell r="AY585">
            <v>0.16352201257861632</v>
          </cell>
          <cell r="AZ585">
            <v>0.14054054054054055</v>
          </cell>
          <cell r="BA585">
            <v>17900</v>
          </cell>
          <cell r="BB585">
            <v>3</v>
          </cell>
          <cell r="BC585">
            <v>0.12578616352201255</v>
          </cell>
          <cell r="BD585">
            <v>0.11173184357541899</v>
          </cell>
          <cell r="BE585">
            <v>17500</v>
          </cell>
          <cell r="BF585">
            <v>6</v>
          </cell>
          <cell r="BG585">
            <v>0.10062893081761004</v>
          </cell>
          <cell r="BH585">
            <v>9.1428571428571428E-2</v>
          </cell>
        </row>
        <row r="586">
          <cell r="B586" t="str">
            <v>34725</v>
          </cell>
          <cell r="C586" t="str">
            <v>7790950133325</v>
          </cell>
          <cell r="D586" t="str">
            <v>HERBAL SERRANO S/AZU 1,35Lts TERMA</v>
          </cell>
          <cell r="E586">
            <v>12</v>
          </cell>
          <cell r="F586" t="str">
            <v>BEBIDAS</v>
          </cell>
          <cell r="G586" t="str">
            <v>BEBIDAS</v>
          </cell>
          <cell r="H586" t="str">
            <v>BEBIDAS S/ ALCOHOL</v>
          </cell>
          <cell r="I586" t="str">
            <v>HERBALES</v>
          </cell>
          <cell r="J586" t="str">
            <v>HERBALES</v>
          </cell>
          <cell r="K586" t="str">
            <v>TERMA</v>
          </cell>
          <cell r="L586">
            <v>66</v>
          </cell>
          <cell r="M586" t="str">
            <v>CODISA SA (66)</v>
          </cell>
          <cell r="N586">
            <v>17</v>
          </cell>
          <cell r="O586">
            <v>5</v>
          </cell>
          <cell r="P586">
            <v>20</v>
          </cell>
          <cell r="Q586">
            <v>25</v>
          </cell>
          <cell r="R586">
            <v>23</v>
          </cell>
          <cell r="S586">
            <v>17</v>
          </cell>
          <cell r="T586">
            <v>18</v>
          </cell>
          <cell r="U586">
            <v>14</v>
          </cell>
          <cell r="V586">
            <v>2</v>
          </cell>
          <cell r="W586">
            <v>3</v>
          </cell>
          <cell r="X586">
            <v>7</v>
          </cell>
          <cell r="Y586">
            <v>3</v>
          </cell>
          <cell r="Z586">
            <v>32</v>
          </cell>
          <cell r="AA586">
            <v>6</v>
          </cell>
          <cell r="AB586">
            <v>12</v>
          </cell>
          <cell r="AC586">
            <v>0</v>
          </cell>
          <cell r="AD586">
            <v>12</v>
          </cell>
          <cell r="AE586">
            <v>3</v>
          </cell>
          <cell r="AF586">
            <v>12</v>
          </cell>
          <cell r="AG586">
            <v>7</v>
          </cell>
          <cell r="AH586">
            <v>0</v>
          </cell>
          <cell r="AI586">
            <v>0</v>
          </cell>
          <cell r="AJ586">
            <v>18</v>
          </cell>
          <cell r="AK586">
            <v>28</v>
          </cell>
          <cell r="AL586">
            <v>8</v>
          </cell>
          <cell r="AM586">
            <v>24</v>
          </cell>
          <cell r="AN586">
            <v>21</v>
          </cell>
          <cell r="AO586">
            <v>12</v>
          </cell>
          <cell r="AP586">
            <v>21.599999999999998</v>
          </cell>
          <cell r="AQ586">
            <v>60</v>
          </cell>
          <cell r="AR586">
            <v>80</v>
          </cell>
          <cell r="AS586" t="str">
            <v>SV</v>
          </cell>
          <cell r="AT586">
            <v>90</v>
          </cell>
          <cell r="AU586" t="str">
            <v>SV</v>
          </cell>
          <cell r="AV586">
            <v>12925</v>
          </cell>
          <cell r="AW586">
            <v>12755.0093</v>
          </cell>
          <cell r="AX586">
            <v>14900</v>
          </cell>
          <cell r="AY586">
            <v>0.15280464216634426</v>
          </cell>
          <cell r="AZ586">
            <v>0.1325503355704698</v>
          </cell>
          <cell r="BA586">
            <v>14500</v>
          </cell>
          <cell r="BB586">
            <v>3</v>
          </cell>
          <cell r="BC586">
            <v>0.12185686653771755</v>
          </cell>
          <cell r="BD586">
            <v>0.10862068965517241</v>
          </cell>
          <cell r="BE586">
            <v>13900</v>
          </cell>
          <cell r="BF586">
            <v>6</v>
          </cell>
          <cell r="BG586">
            <v>7.5435203094777581E-2</v>
          </cell>
          <cell r="BH586">
            <v>7.0143884892086325E-2</v>
          </cell>
        </row>
        <row r="587">
          <cell r="B587" t="str">
            <v>4099</v>
          </cell>
          <cell r="C587" t="str">
            <v>7841112000532</v>
          </cell>
          <cell r="D587" t="str">
            <v>ISOTONICO AÇAI 660ml BESPOWER</v>
          </cell>
          <cell r="E587">
            <v>6</v>
          </cell>
          <cell r="F587" t="str">
            <v>BEBIDAS</v>
          </cell>
          <cell r="G587" t="str">
            <v>BEBIDAS</v>
          </cell>
          <cell r="H587" t="str">
            <v>BEBIDAS S/ ALCOHOL</v>
          </cell>
          <cell r="I587" t="str">
            <v>ISOTONICOS</v>
          </cell>
          <cell r="J587" t="str">
            <v>ISOTONICOS</v>
          </cell>
          <cell r="K587" t="str">
            <v>BESPOWER</v>
          </cell>
          <cell r="L587">
            <v>165</v>
          </cell>
          <cell r="M587" t="str">
            <v>BEBIDAS ENV. SALUDABLES (165)</v>
          </cell>
          <cell r="N587">
            <v>526</v>
          </cell>
          <cell r="O587">
            <v>978</v>
          </cell>
          <cell r="P587">
            <v>319</v>
          </cell>
          <cell r="Q587">
            <v>222</v>
          </cell>
          <cell r="R587">
            <v>574</v>
          </cell>
          <cell r="S587">
            <v>870</v>
          </cell>
          <cell r="T587">
            <v>713</v>
          </cell>
          <cell r="U587">
            <v>690</v>
          </cell>
          <cell r="V587">
            <v>384</v>
          </cell>
          <cell r="W587">
            <v>476</v>
          </cell>
          <cell r="X587">
            <v>214</v>
          </cell>
          <cell r="Y587">
            <v>163</v>
          </cell>
          <cell r="Z587">
            <v>471</v>
          </cell>
          <cell r="AA587">
            <v>660</v>
          </cell>
          <cell r="AB587">
            <v>327</v>
          </cell>
          <cell r="AC587">
            <v>287</v>
          </cell>
          <cell r="AD587">
            <v>407</v>
          </cell>
          <cell r="AE587">
            <v>446</v>
          </cell>
          <cell r="AF587">
            <v>244</v>
          </cell>
          <cell r="AG587">
            <v>186</v>
          </cell>
          <cell r="AH587">
            <v>13</v>
          </cell>
          <cell r="AI587">
            <v>42</v>
          </cell>
          <cell r="AJ587">
            <v>1663</v>
          </cell>
          <cell r="AK587">
            <v>980</v>
          </cell>
          <cell r="AL587">
            <v>349</v>
          </cell>
          <cell r="AM587">
            <v>512</v>
          </cell>
          <cell r="AN587">
            <v>456</v>
          </cell>
          <cell r="AO587">
            <v>455</v>
          </cell>
          <cell r="AP587">
            <v>224.72972972972971</v>
          </cell>
          <cell r="AQ587">
            <v>42.608695652173914</v>
          </cell>
          <cell r="AR587">
            <v>64.233128834355824</v>
          </cell>
          <cell r="AS587">
            <v>53.519163763066203</v>
          </cell>
          <cell r="AT587">
            <v>73.548387096774192</v>
          </cell>
          <cell r="AU587">
            <v>325</v>
          </cell>
          <cell r="AV587">
            <v>4582.9999600000001</v>
          </cell>
          <cell r="AW587">
            <v>4582.9998500000002</v>
          </cell>
          <cell r="AX587">
            <v>5750</v>
          </cell>
          <cell r="AY587">
            <v>0.25463671180132419</v>
          </cell>
          <cell r="AZ587">
            <v>0.20295652869565214</v>
          </cell>
          <cell r="BA587">
            <v>5650</v>
          </cell>
          <cell r="BB587">
            <v>6</v>
          </cell>
          <cell r="BC587">
            <v>0.23281694290043142</v>
          </cell>
          <cell r="BD587">
            <v>0.18884956460176988</v>
          </cell>
          <cell r="BE587">
            <v>5500</v>
          </cell>
          <cell r="BF587">
            <v>12</v>
          </cell>
          <cell r="BG587">
            <v>0.20008728954909261</v>
          </cell>
          <cell r="BH587">
            <v>0.16672727999999998</v>
          </cell>
        </row>
        <row r="588">
          <cell r="B588" t="str">
            <v>4100</v>
          </cell>
          <cell r="C588" t="str">
            <v>7841112000549</v>
          </cell>
          <cell r="D588" t="str">
            <v>ISOTONICO LICHI 660ml BESPOWER</v>
          </cell>
          <cell r="E588">
            <v>6</v>
          </cell>
          <cell r="F588" t="str">
            <v>BEBIDAS</v>
          </cell>
          <cell r="G588" t="str">
            <v>BEBIDAS</v>
          </cell>
          <cell r="H588" t="str">
            <v>BEBIDAS S/ ALCOHOL</v>
          </cell>
          <cell r="I588" t="str">
            <v>ISOTONICOS</v>
          </cell>
          <cell r="J588" t="str">
            <v>ISOTONICOS</v>
          </cell>
          <cell r="K588" t="str">
            <v>BESPOWER</v>
          </cell>
          <cell r="L588">
            <v>165</v>
          </cell>
          <cell r="M588" t="str">
            <v>BEBIDAS ENV. SALUDABLES (165)</v>
          </cell>
          <cell r="N588">
            <v>174</v>
          </cell>
          <cell r="O588">
            <v>318</v>
          </cell>
          <cell r="P588">
            <v>90</v>
          </cell>
          <cell r="Q588">
            <v>102</v>
          </cell>
          <cell r="R588">
            <v>224</v>
          </cell>
          <cell r="S588">
            <v>307</v>
          </cell>
          <cell r="T588">
            <v>240</v>
          </cell>
          <cell r="U588">
            <v>219</v>
          </cell>
          <cell r="V588">
            <v>68</v>
          </cell>
          <cell r="W588">
            <v>62</v>
          </cell>
          <cell r="X588">
            <v>48</v>
          </cell>
          <cell r="Y588">
            <v>29</v>
          </cell>
          <cell r="Z588">
            <v>96</v>
          </cell>
          <cell r="AA588">
            <v>158</v>
          </cell>
          <cell r="AB588">
            <v>91</v>
          </cell>
          <cell r="AC588">
            <v>88</v>
          </cell>
          <cell r="AD588">
            <v>163</v>
          </cell>
          <cell r="AE588">
            <v>66</v>
          </cell>
          <cell r="AF588">
            <v>45</v>
          </cell>
          <cell r="AG588">
            <v>45</v>
          </cell>
          <cell r="AH588">
            <v>3</v>
          </cell>
          <cell r="AI588">
            <v>4</v>
          </cell>
          <cell r="AJ588">
            <v>212</v>
          </cell>
          <cell r="AK588">
            <v>291</v>
          </cell>
          <cell r="AL588">
            <v>69</v>
          </cell>
          <cell r="AM588">
            <v>170</v>
          </cell>
          <cell r="AN588">
            <v>123</v>
          </cell>
          <cell r="AO588">
            <v>116</v>
          </cell>
          <cell r="AP588">
            <v>62.352941176470594</v>
          </cell>
          <cell r="AQ588">
            <v>39.863013698630134</v>
          </cell>
          <cell r="AR588">
            <v>71.379310344827587</v>
          </cell>
          <cell r="AS588">
            <v>57.954545454545453</v>
          </cell>
          <cell r="AT588">
            <v>82</v>
          </cell>
          <cell r="AU588">
            <v>870</v>
          </cell>
          <cell r="AV588">
            <v>4582.9999600000001</v>
          </cell>
          <cell r="AW588">
            <v>4582.9996300000003</v>
          </cell>
          <cell r="AX588">
            <v>5750</v>
          </cell>
          <cell r="AY588">
            <v>0.25463671180132419</v>
          </cell>
          <cell r="AZ588">
            <v>0.20295652869565214</v>
          </cell>
          <cell r="BA588">
            <v>5650</v>
          </cell>
          <cell r="BB588">
            <v>6</v>
          </cell>
          <cell r="BC588">
            <v>0.23281694290043142</v>
          </cell>
          <cell r="BD588">
            <v>0.18884956460176988</v>
          </cell>
          <cell r="BE588">
            <v>5500</v>
          </cell>
          <cell r="BF588">
            <v>12</v>
          </cell>
          <cell r="BG588">
            <v>0.20008728954909261</v>
          </cell>
          <cell r="BH588">
            <v>0.16672727999999998</v>
          </cell>
        </row>
        <row r="589">
          <cell r="B589" t="str">
            <v>4101</v>
          </cell>
          <cell r="C589" t="str">
            <v>7841112000556</v>
          </cell>
          <cell r="D589" t="str">
            <v>ISOTONICO LIMON 660ml BESPOWER</v>
          </cell>
          <cell r="E589">
            <v>6</v>
          </cell>
          <cell r="F589" t="str">
            <v>BEBIDAS</v>
          </cell>
          <cell r="G589" t="str">
            <v>BEBIDAS</v>
          </cell>
          <cell r="H589" t="str">
            <v>BEBIDAS S/ ALCOHOL</v>
          </cell>
          <cell r="I589" t="str">
            <v>ISOTONICOS</v>
          </cell>
          <cell r="J589" t="str">
            <v>ISOTONICOS</v>
          </cell>
          <cell r="K589" t="str">
            <v>BESPOWER</v>
          </cell>
          <cell r="L589">
            <v>165</v>
          </cell>
          <cell r="M589" t="str">
            <v>BEBIDAS ENV. SALUDABLES (165)</v>
          </cell>
          <cell r="N589">
            <v>97</v>
          </cell>
          <cell r="O589">
            <v>91</v>
          </cell>
          <cell r="P589">
            <v>43</v>
          </cell>
          <cell r="Q589">
            <v>34</v>
          </cell>
          <cell r="R589">
            <v>171</v>
          </cell>
          <cell r="S589">
            <v>211</v>
          </cell>
          <cell r="T589">
            <v>181</v>
          </cell>
          <cell r="U589">
            <v>138</v>
          </cell>
          <cell r="V589">
            <v>76</v>
          </cell>
          <cell r="W589">
            <v>103</v>
          </cell>
          <cell r="X589">
            <v>56</v>
          </cell>
          <cell r="Y589">
            <v>46</v>
          </cell>
          <cell r="Z589">
            <v>38</v>
          </cell>
          <cell r="AA589">
            <v>61</v>
          </cell>
          <cell r="AB589">
            <v>35</v>
          </cell>
          <cell r="AC589">
            <v>33</v>
          </cell>
          <cell r="AD589">
            <v>77</v>
          </cell>
          <cell r="AE589">
            <v>79</v>
          </cell>
          <cell r="AF589">
            <v>42</v>
          </cell>
          <cell r="AG589">
            <v>42</v>
          </cell>
          <cell r="AH589">
            <v>5</v>
          </cell>
          <cell r="AI589">
            <v>11</v>
          </cell>
          <cell r="AJ589">
            <v>64</v>
          </cell>
          <cell r="AK589">
            <v>282</v>
          </cell>
          <cell r="AL589">
            <v>94</v>
          </cell>
          <cell r="AM589">
            <v>50</v>
          </cell>
          <cell r="AN589">
            <v>58</v>
          </cell>
          <cell r="AO589">
            <v>54</v>
          </cell>
          <cell r="AP589">
            <v>56.470588235294116</v>
          </cell>
          <cell r="AQ589">
            <v>61.304347826086961</v>
          </cell>
          <cell r="AR589">
            <v>61.304347826086961</v>
          </cell>
          <cell r="AS589">
            <v>45.454545454545453</v>
          </cell>
          <cell r="AT589">
            <v>41.428571428571431</v>
          </cell>
          <cell r="AU589">
            <v>147.27272727272728</v>
          </cell>
          <cell r="AV589">
            <v>4582.9999600000001</v>
          </cell>
          <cell r="AW589">
            <v>4582.9572799999996</v>
          </cell>
          <cell r="AX589">
            <v>5750</v>
          </cell>
          <cell r="AY589">
            <v>0.25463671180132419</v>
          </cell>
          <cell r="AZ589">
            <v>0.20295652869565214</v>
          </cell>
          <cell r="BA589">
            <v>5650</v>
          </cell>
          <cell r="BB589">
            <v>6</v>
          </cell>
          <cell r="BC589">
            <v>0.23281694290043142</v>
          </cell>
          <cell r="BD589">
            <v>0.18884956460176988</v>
          </cell>
          <cell r="BE589">
            <v>5500</v>
          </cell>
          <cell r="BF589">
            <v>12</v>
          </cell>
          <cell r="BG589">
            <v>0.20008728954909261</v>
          </cell>
          <cell r="BH589">
            <v>0.16672727999999998</v>
          </cell>
        </row>
        <row r="590">
          <cell r="B590" t="str">
            <v>8767</v>
          </cell>
          <cell r="C590" t="str">
            <v>7841112000808</v>
          </cell>
          <cell r="D590" t="str">
            <v>ISOTONICO NARANJA 660ml BESPOWER</v>
          </cell>
          <cell r="E590">
            <v>6</v>
          </cell>
          <cell r="F590" t="str">
            <v>BEBIDAS</v>
          </cell>
          <cell r="G590" t="str">
            <v>BEBIDAS</v>
          </cell>
          <cell r="H590" t="str">
            <v>BEBIDAS S/ ALCOHOL</v>
          </cell>
          <cell r="I590" t="str">
            <v>ISOTONICOS</v>
          </cell>
          <cell r="J590" t="str">
            <v>ISOTONICOS</v>
          </cell>
          <cell r="K590" t="str">
            <v>BESPOWER</v>
          </cell>
          <cell r="L590">
            <v>165</v>
          </cell>
          <cell r="M590" t="str">
            <v>BEBIDAS ENV. SALUDABLES (165)</v>
          </cell>
          <cell r="N590">
            <v>77</v>
          </cell>
          <cell r="O590">
            <v>176</v>
          </cell>
          <cell r="P590">
            <v>17</v>
          </cell>
          <cell r="Q590">
            <v>26</v>
          </cell>
          <cell r="R590">
            <v>111</v>
          </cell>
          <cell r="S590">
            <v>192</v>
          </cell>
          <cell r="T590">
            <v>73</v>
          </cell>
          <cell r="U590">
            <v>74</v>
          </cell>
          <cell r="V590">
            <v>30</v>
          </cell>
          <cell r="W590">
            <v>31</v>
          </cell>
          <cell r="X590">
            <v>15</v>
          </cell>
          <cell r="Y590">
            <v>11</v>
          </cell>
          <cell r="Z590">
            <v>18</v>
          </cell>
          <cell r="AA590">
            <v>35</v>
          </cell>
          <cell r="AB590">
            <v>36</v>
          </cell>
          <cell r="AC590">
            <v>40</v>
          </cell>
          <cell r="AD590">
            <v>49</v>
          </cell>
          <cell r="AE590">
            <v>59</v>
          </cell>
          <cell r="AF590">
            <v>28</v>
          </cell>
          <cell r="AG590">
            <v>23</v>
          </cell>
          <cell r="AH590">
            <v>0</v>
          </cell>
          <cell r="AI590">
            <v>3</v>
          </cell>
          <cell r="AJ590">
            <v>214</v>
          </cell>
          <cell r="AK590">
            <v>175</v>
          </cell>
          <cell r="AL590">
            <v>33</v>
          </cell>
          <cell r="AM590">
            <v>20</v>
          </cell>
          <cell r="AN590">
            <v>65</v>
          </cell>
          <cell r="AO590">
            <v>59</v>
          </cell>
          <cell r="AP590">
            <v>246.92307692307691</v>
          </cell>
          <cell r="AQ590">
            <v>70.945945945945951</v>
          </cell>
          <cell r="AR590">
            <v>90</v>
          </cell>
          <cell r="AS590">
            <v>15</v>
          </cell>
          <cell r="AT590">
            <v>84.782608695652172</v>
          </cell>
          <cell r="AU590">
            <v>590</v>
          </cell>
          <cell r="AV590">
            <v>4582.9999600000001</v>
          </cell>
          <cell r="AW590">
            <v>4556.2686400000002</v>
          </cell>
          <cell r="AX590">
            <v>5750</v>
          </cell>
          <cell r="AY590">
            <v>0.25463671180132419</v>
          </cell>
          <cell r="AZ590">
            <v>0.20295652869565214</v>
          </cell>
          <cell r="BA590">
            <v>5650</v>
          </cell>
          <cell r="BB590">
            <v>6</v>
          </cell>
          <cell r="BC590">
            <v>0.23281694290043142</v>
          </cell>
          <cell r="BD590">
            <v>0.18884956460176988</v>
          </cell>
          <cell r="BE590">
            <v>5500</v>
          </cell>
          <cell r="BF590">
            <v>12</v>
          </cell>
          <cell r="BG590">
            <v>0.20008728954909261</v>
          </cell>
          <cell r="BH590">
            <v>0.16672727999999998</v>
          </cell>
        </row>
        <row r="591">
          <cell r="B591" t="str">
            <v>41565</v>
          </cell>
          <cell r="C591" t="str">
            <v>7840028206649</v>
          </cell>
          <cell r="D591" t="str">
            <v>ISOTONICO BLUE BLAST 400ml GATORADE</v>
          </cell>
          <cell r="E591">
            <v>6</v>
          </cell>
          <cell r="F591" t="str">
            <v>BEBIDAS</v>
          </cell>
          <cell r="G591" t="str">
            <v>BEBIDAS</v>
          </cell>
          <cell r="H591" t="str">
            <v>BEBIDAS S/ ALCOHOL</v>
          </cell>
          <cell r="I591" t="str">
            <v>ISOTONICOS</v>
          </cell>
          <cell r="J591" t="str">
            <v>ISOTONICOS</v>
          </cell>
          <cell r="K591" t="str">
            <v>GATORADE</v>
          </cell>
          <cell r="L591">
            <v>50</v>
          </cell>
          <cell r="M591" t="str">
            <v>AV S.A. (50)</v>
          </cell>
          <cell r="N591">
            <v>0</v>
          </cell>
          <cell r="O591">
            <v>0</v>
          </cell>
          <cell r="P591">
            <v>0</v>
          </cell>
          <cell r="Q591">
            <v>0</v>
          </cell>
          <cell r="R591">
            <v>0</v>
          </cell>
          <cell r="S591">
            <v>0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4</v>
          </cell>
          <cell r="AI591">
            <v>10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26</v>
          </cell>
          <cell r="AP591" t="str">
            <v>Q</v>
          </cell>
          <cell r="AQ591" t="str">
            <v>Q</v>
          </cell>
          <cell r="AR591" t="str">
            <v>Q</v>
          </cell>
          <cell r="AS591" t="str">
            <v>Q</v>
          </cell>
          <cell r="AT591" t="str">
            <v>Q</v>
          </cell>
          <cell r="AU591">
            <v>78</v>
          </cell>
          <cell r="AV591">
            <v>4749.9999799999996</v>
          </cell>
          <cell r="AW591">
            <v>4750.0000899999995</v>
          </cell>
          <cell r="AX591">
            <v>5500</v>
          </cell>
          <cell r="AY591">
            <v>0.15789474171745166</v>
          </cell>
          <cell r="AZ591">
            <v>0.13636364000000006</v>
          </cell>
          <cell r="BA591">
            <v>5350</v>
          </cell>
          <cell r="BB591">
            <v>6</v>
          </cell>
          <cell r="BC591">
            <v>0.12631579421606665</v>
          </cell>
          <cell r="BD591">
            <v>0.11214953644859821</v>
          </cell>
          <cell r="BE591">
            <v>5250</v>
          </cell>
          <cell r="BF591">
            <v>12</v>
          </cell>
          <cell r="BG591">
            <v>0.10526316254847656</v>
          </cell>
          <cell r="BH591">
            <v>9.5238099047619124E-2</v>
          </cell>
        </row>
        <row r="592">
          <cell r="B592" t="str">
            <v>5205</v>
          </cell>
          <cell r="C592" t="str">
            <v>7751655001326</v>
          </cell>
          <cell r="D592" t="str">
            <v>ISOTONICO FRUTOS TROPICALES 500ml GATORADE</v>
          </cell>
          <cell r="E592">
            <v>6</v>
          </cell>
          <cell r="F592" t="str">
            <v>BEBIDAS</v>
          </cell>
          <cell r="G592" t="str">
            <v>BEBIDAS</v>
          </cell>
          <cell r="H592" t="str">
            <v>BEBIDAS S/ ALCOHOL</v>
          </cell>
          <cell r="I592" t="str">
            <v>ISOTONICOS</v>
          </cell>
          <cell r="J592" t="str">
            <v>ISOTONICOS</v>
          </cell>
          <cell r="K592" t="str">
            <v>GATORADE</v>
          </cell>
          <cell r="L592">
            <v>50</v>
          </cell>
          <cell r="M592" t="str">
            <v>AV S.A. (50)</v>
          </cell>
          <cell r="N592">
            <v>72</v>
          </cell>
          <cell r="O592">
            <v>48</v>
          </cell>
          <cell r="P592">
            <v>6</v>
          </cell>
          <cell r="Q592">
            <v>0</v>
          </cell>
          <cell r="R592">
            <v>268</v>
          </cell>
          <cell r="S592">
            <v>247</v>
          </cell>
          <cell r="T592">
            <v>5</v>
          </cell>
          <cell r="U592">
            <v>0</v>
          </cell>
          <cell r="V592">
            <v>11</v>
          </cell>
          <cell r="W592">
            <v>18</v>
          </cell>
          <cell r="X592">
            <v>4</v>
          </cell>
          <cell r="Y592">
            <v>2</v>
          </cell>
          <cell r="Z592">
            <v>64</v>
          </cell>
          <cell r="AA592">
            <v>20</v>
          </cell>
          <cell r="AB592">
            <v>22</v>
          </cell>
          <cell r="AC592">
            <v>15</v>
          </cell>
          <cell r="AD592">
            <v>55</v>
          </cell>
          <cell r="AE592">
            <v>36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24</v>
          </cell>
          <cell r="AM592">
            <v>16</v>
          </cell>
          <cell r="AN592">
            <v>0</v>
          </cell>
          <cell r="AO592">
            <v>0</v>
          </cell>
          <cell r="AP592" t="str">
            <v>Q</v>
          </cell>
          <cell r="AQ592" t="str">
            <v>Q</v>
          </cell>
          <cell r="AR592">
            <v>360</v>
          </cell>
          <cell r="AS592">
            <v>32</v>
          </cell>
          <cell r="AT592" t="str">
            <v>Q</v>
          </cell>
          <cell r="AU592" t="str">
            <v>Q</v>
          </cell>
          <cell r="AV592">
            <v>7124.9999699999998</v>
          </cell>
          <cell r="AW592">
            <v>6909.9747200000002</v>
          </cell>
          <cell r="AX592">
            <v>8250</v>
          </cell>
          <cell r="AY592">
            <v>0.15789474171745166</v>
          </cell>
          <cell r="AZ592">
            <v>0.13636364000000001</v>
          </cell>
          <cell r="BA592">
            <v>8090</v>
          </cell>
          <cell r="BB592">
            <v>6</v>
          </cell>
          <cell r="BC592">
            <v>0.13543860127202212</v>
          </cell>
          <cell r="BD592">
            <v>0.11928306922126083</v>
          </cell>
          <cell r="BE592">
            <v>7900</v>
          </cell>
          <cell r="BF592">
            <v>12</v>
          </cell>
          <cell r="BG592">
            <v>0.10877193449307487</v>
          </cell>
          <cell r="BH592">
            <v>9.8101269620253187E-2</v>
          </cell>
        </row>
        <row r="593">
          <cell r="B593" t="str">
            <v>5204</v>
          </cell>
          <cell r="C593" t="str">
            <v>7751655001333</v>
          </cell>
          <cell r="D593" t="str">
            <v>ISOTONICO MANDARINA 500ml GATORADE</v>
          </cell>
          <cell r="E593">
            <v>6</v>
          </cell>
          <cell r="F593" t="str">
            <v>BEBIDAS</v>
          </cell>
          <cell r="G593" t="str">
            <v>BEBIDAS</v>
          </cell>
          <cell r="H593" t="str">
            <v>BEBIDAS S/ ALCOHOL</v>
          </cell>
          <cell r="I593" t="str">
            <v>ISOTONICOS</v>
          </cell>
          <cell r="J593" t="str">
            <v>ISOTONICOS</v>
          </cell>
          <cell r="K593" t="str">
            <v>GATORADE</v>
          </cell>
          <cell r="L593">
            <v>50</v>
          </cell>
          <cell r="M593" t="str">
            <v>AV S.A. (50)</v>
          </cell>
          <cell r="N593">
            <v>9</v>
          </cell>
          <cell r="O593">
            <v>21</v>
          </cell>
          <cell r="P593">
            <v>6</v>
          </cell>
          <cell r="Q593">
            <v>0</v>
          </cell>
          <cell r="R593">
            <v>119</v>
          </cell>
          <cell r="S593">
            <v>138</v>
          </cell>
          <cell r="T593">
            <v>19</v>
          </cell>
          <cell r="U593">
            <v>0</v>
          </cell>
          <cell r="V593">
            <v>6</v>
          </cell>
          <cell r="W593">
            <v>15</v>
          </cell>
          <cell r="X593">
            <v>1</v>
          </cell>
          <cell r="Y593">
            <v>4</v>
          </cell>
          <cell r="Z593">
            <v>50</v>
          </cell>
          <cell r="AA593">
            <v>24</v>
          </cell>
          <cell r="AB593">
            <v>2</v>
          </cell>
          <cell r="AC593">
            <v>3</v>
          </cell>
          <cell r="AD593">
            <v>11</v>
          </cell>
          <cell r="AE593">
            <v>17</v>
          </cell>
          <cell r="AF593">
            <v>1</v>
          </cell>
          <cell r="AG593">
            <v>0</v>
          </cell>
          <cell r="AH593">
            <v>0</v>
          </cell>
          <cell r="AI593">
            <v>0</v>
          </cell>
          <cell r="AJ593">
            <v>1</v>
          </cell>
          <cell r="AK593">
            <v>0</v>
          </cell>
          <cell r="AL593">
            <v>0</v>
          </cell>
          <cell r="AM593">
            <v>23</v>
          </cell>
          <cell r="AN593">
            <v>0</v>
          </cell>
          <cell r="AO593">
            <v>0</v>
          </cell>
          <cell r="AP593" t="str">
            <v>SV</v>
          </cell>
          <cell r="AQ593" t="str">
            <v>Q</v>
          </cell>
          <cell r="AR593" t="str">
            <v>Q</v>
          </cell>
          <cell r="AS593">
            <v>230</v>
          </cell>
          <cell r="AT593" t="str">
            <v>Q</v>
          </cell>
          <cell r="AU593" t="str">
            <v>Q</v>
          </cell>
          <cell r="AV593">
            <v>7124.9999699999998</v>
          </cell>
          <cell r="AW593">
            <v>6836.5336600000001</v>
          </cell>
          <cell r="AX593">
            <v>8250</v>
          </cell>
          <cell r="AY593">
            <v>0.15789474171745166</v>
          </cell>
          <cell r="AZ593">
            <v>0.13636364000000001</v>
          </cell>
          <cell r="BA593">
            <v>8090</v>
          </cell>
          <cell r="BB593">
            <v>6</v>
          </cell>
          <cell r="BC593">
            <v>0.13543860127202212</v>
          </cell>
          <cell r="BD593">
            <v>0.11928306922126083</v>
          </cell>
          <cell r="BE593">
            <v>7900</v>
          </cell>
          <cell r="BF593">
            <v>12</v>
          </cell>
          <cell r="BG593">
            <v>0.10877193449307487</v>
          </cell>
          <cell r="BH593">
            <v>9.8101269620253187E-2</v>
          </cell>
        </row>
        <row r="594">
          <cell r="B594" t="str">
            <v>41564</v>
          </cell>
          <cell r="C594" t="str">
            <v>7840028206632</v>
          </cell>
          <cell r="D594" t="str">
            <v>ISOTONICO RED BERRY 400ml GATORADE</v>
          </cell>
          <cell r="E594">
            <v>6</v>
          </cell>
          <cell r="F594" t="str">
            <v>BEBIDAS</v>
          </cell>
          <cell r="G594" t="str">
            <v>BEBIDAS</v>
          </cell>
          <cell r="H594" t="str">
            <v>BEBIDAS S/ ALCOHOL</v>
          </cell>
          <cell r="I594" t="str">
            <v>ISOTONICOS</v>
          </cell>
          <cell r="J594" t="str">
            <v>ISOTONICOS</v>
          </cell>
          <cell r="K594" t="str">
            <v>GATORADE</v>
          </cell>
          <cell r="L594">
            <v>50</v>
          </cell>
          <cell r="M594" t="str">
            <v>AV S.A. (50)</v>
          </cell>
          <cell r="N594">
            <v>0</v>
          </cell>
          <cell r="O594">
            <v>0</v>
          </cell>
          <cell r="P594">
            <v>0</v>
          </cell>
          <cell r="Q594">
            <v>0</v>
          </cell>
          <cell r="R594">
            <v>0</v>
          </cell>
          <cell r="S594">
            <v>0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3</v>
          </cell>
          <cell r="AI594">
            <v>5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33</v>
          </cell>
          <cell r="AP594" t="str">
            <v>Q</v>
          </cell>
          <cell r="AQ594" t="str">
            <v>Q</v>
          </cell>
          <cell r="AR594" t="str">
            <v>Q</v>
          </cell>
          <cell r="AS594" t="str">
            <v>Q</v>
          </cell>
          <cell r="AT594" t="str">
            <v>Q</v>
          </cell>
          <cell r="AU594">
            <v>198</v>
          </cell>
          <cell r="AV594">
            <v>4749.9999799999996</v>
          </cell>
          <cell r="AW594">
            <v>4750.0000899999995</v>
          </cell>
          <cell r="AX594">
            <v>5500</v>
          </cell>
          <cell r="AY594">
            <v>0.15789474171745166</v>
          </cell>
          <cell r="AZ594">
            <v>0.13636364000000006</v>
          </cell>
          <cell r="BA594">
            <v>5350</v>
          </cell>
          <cell r="BB594">
            <v>6</v>
          </cell>
          <cell r="BC594">
            <v>0.12631579421606665</v>
          </cell>
          <cell r="BD594">
            <v>0.11214953644859821</v>
          </cell>
          <cell r="BE594">
            <v>5250</v>
          </cell>
          <cell r="BF594">
            <v>12</v>
          </cell>
          <cell r="BG594">
            <v>0.10526316254847656</v>
          </cell>
          <cell r="BH594">
            <v>9.5238099047619124E-2</v>
          </cell>
        </row>
        <row r="595">
          <cell r="B595" t="str">
            <v>23515</v>
          </cell>
          <cell r="C595" t="str">
            <v>7840058002822</v>
          </cell>
          <cell r="D595" t="str">
            <v>ISOTONICO APPLE 500ml 6un POWERADE</v>
          </cell>
          <cell r="E595">
            <v>1</v>
          </cell>
          <cell r="F595" t="str">
            <v>BEBIDAS</v>
          </cell>
          <cell r="G595" t="str">
            <v>BEBIDAS</v>
          </cell>
          <cell r="H595" t="str">
            <v>BEBIDAS S/ ALCOHOL</v>
          </cell>
          <cell r="I595" t="str">
            <v>ISOTONICOS</v>
          </cell>
          <cell r="J595" t="str">
            <v>ISOTONICOS</v>
          </cell>
          <cell r="K595" t="str">
            <v>POWERADE</v>
          </cell>
          <cell r="L595">
            <v>139</v>
          </cell>
          <cell r="M595" t="str">
            <v>PARAGUAY REFRESCOS S.A.  (139)</v>
          </cell>
          <cell r="N595">
            <v>0</v>
          </cell>
          <cell r="O595">
            <v>0</v>
          </cell>
          <cell r="P595">
            <v>0</v>
          </cell>
          <cell r="Q595">
            <v>0</v>
          </cell>
          <cell r="R595">
            <v>0</v>
          </cell>
          <cell r="S595">
            <v>0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 t="str">
            <v>Q</v>
          </cell>
          <cell r="AQ595" t="str">
            <v>Q</v>
          </cell>
          <cell r="AR595" t="str">
            <v>Q</v>
          </cell>
          <cell r="AS595" t="str">
            <v>Q</v>
          </cell>
          <cell r="AT595" t="str">
            <v>Q</v>
          </cell>
          <cell r="AU595" t="str">
            <v>Q</v>
          </cell>
          <cell r="AV595">
            <v>40500.000002000001</v>
          </cell>
          <cell r="AW595">
            <v>38831.463660000001</v>
          </cell>
          <cell r="AX595">
            <v>44900</v>
          </cell>
          <cell r="AY595">
            <v>0.1086419752538943</v>
          </cell>
          <cell r="AZ595">
            <v>9.7995545612472146E-2</v>
          </cell>
          <cell r="BA595">
            <v>0</v>
          </cell>
          <cell r="BB595">
            <v>0</v>
          </cell>
          <cell r="BC595">
            <v>-1</v>
          </cell>
          <cell r="BD595">
            <v>0</v>
          </cell>
          <cell r="BE595">
            <v>0</v>
          </cell>
          <cell r="BF595">
            <v>0</v>
          </cell>
          <cell r="BG595">
            <v>-1</v>
          </cell>
          <cell r="BH595">
            <v>0</v>
          </cell>
        </row>
        <row r="596">
          <cell r="B596" t="str">
            <v>8288</v>
          </cell>
          <cell r="C596" t="str">
            <v>7840058002815</v>
          </cell>
          <cell r="D596" t="str">
            <v>ISOTONICO APPLE 500ml POWERADE</v>
          </cell>
          <cell r="E596">
            <v>6</v>
          </cell>
          <cell r="F596" t="str">
            <v>BEBIDAS</v>
          </cell>
          <cell r="G596" t="str">
            <v>BEBIDAS</v>
          </cell>
          <cell r="H596" t="str">
            <v>BEBIDAS S/ ALCOHOL</v>
          </cell>
          <cell r="I596" t="str">
            <v>ISOTONICOS</v>
          </cell>
          <cell r="J596" t="str">
            <v>ISOTONICOS</v>
          </cell>
          <cell r="K596" t="str">
            <v>POWERADE</v>
          </cell>
          <cell r="L596">
            <v>139</v>
          </cell>
          <cell r="M596" t="str">
            <v>PARAGUAY REFRESCOS S.A.  (139)</v>
          </cell>
          <cell r="N596">
            <v>68</v>
          </cell>
          <cell r="O596">
            <v>44</v>
          </cell>
          <cell r="P596">
            <v>44</v>
          </cell>
          <cell r="Q596">
            <v>4</v>
          </cell>
          <cell r="R596">
            <v>115</v>
          </cell>
          <cell r="S596">
            <v>111</v>
          </cell>
          <cell r="T596">
            <v>33</v>
          </cell>
          <cell r="U596">
            <v>47</v>
          </cell>
          <cell r="V596">
            <v>21</v>
          </cell>
          <cell r="W596">
            <v>17</v>
          </cell>
          <cell r="X596">
            <v>3</v>
          </cell>
          <cell r="Y596">
            <v>2</v>
          </cell>
          <cell r="Z596">
            <v>6</v>
          </cell>
          <cell r="AA596">
            <v>12</v>
          </cell>
          <cell r="AB596">
            <v>0</v>
          </cell>
          <cell r="AC596">
            <v>0</v>
          </cell>
          <cell r="AD596">
            <v>38</v>
          </cell>
          <cell r="AE596">
            <v>42</v>
          </cell>
          <cell r="AF596">
            <v>24</v>
          </cell>
          <cell r="AG596">
            <v>10</v>
          </cell>
          <cell r="AH596">
            <v>3</v>
          </cell>
          <cell r="AI596">
            <v>4</v>
          </cell>
          <cell r="AJ596">
            <v>20</v>
          </cell>
          <cell r="AK596">
            <v>37</v>
          </cell>
          <cell r="AL596">
            <v>9</v>
          </cell>
          <cell r="AM596">
            <v>56</v>
          </cell>
          <cell r="AN596">
            <v>25</v>
          </cell>
          <cell r="AO596">
            <v>15</v>
          </cell>
          <cell r="AP596">
            <v>150</v>
          </cell>
          <cell r="AQ596">
            <v>23.617021276595747</v>
          </cell>
          <cell r="AR596">
            <v>135</v>
          </cell>
          <cell r="AS596" t="str">
            <v>SV</v>
          </cell>
          <cell r="AT596">
            <v>75</v>
          </cell>
          <cell r="AU596">
            <v>112.5</v>
          </cell>
          <cell r="AV596">
            <v>6750</v>
          </cell>
          <cell r="AW596">
            <v>6471.9106099999999</v>
          </cell>
          <cell r="AX596">
            <v>7900</v>
          </cell>
          <cell r="AY596">
            <v>0.17037037037037028</v>
          </cell>
          <cell r="AZ596">
            <v>0.14556962025316456</v>
          </cell>
          <cell r="BA596">
            <v>7483.3333300000004</v>
          </cell>
          <cell r="BB596">
            <v>6</v>
          </cell>
          <cell r="BC596">
            <v>0.10864197481481486</v>
          </cell>
          <cell r="BD596">
            <v>9.7995545255231922E-2</v>
          </cell>
          <cell r="BE596">
            <v>0</v>
          </cell>
          <cell r="BF596">
            <v>0</v>
          </cell>
          <cell r="BG596">
            <v>-1</v>
          </cell>
          <cell r="BH596">
            <v>0</v>
          </cell>
        </row>
        <row r="597">
          <cell r="B597" t="str">
            <v>39013</v>
          </cell>
          <cell r="C597" t="str">
            <v>7840058009777</v>
          </cell>
          <cell r="D597" t="str">
            <v>ISOTONICO CITRUS 500ml POWERADE</v>
          </cell>
          <cell r="E597">
            <v>6</v>
          </cell>
          <cell r="F597" t="str">
            <v>BEBIDAS</v>
          </cell>
          <cell r="G597" t="str">
            <v>BEBIDAS</v>
          </cell>
          <cell r="H597" t="str">
            <v>BEBIDAS S/ ALCOHOL</v>
          </cell>
          <cell r="I597" t="str">
            <v>ISOTONICOS</v>
          </cell>
          <cell r="J597" t="str">
            <v>ISOTONICOS</v>
          </cell>
          <cell r="K597" t="str">
            <v>POWERADE</v>
          </cell>
          <cell r="L597">
            <v>139</v>
          </cell>
          <cell r="M597" t="str">
            <v>PARAGUAY REFRESCOS S.A.  (139)</v>
          </cell>
          <cell r="N597">
            <v>100</v>
          </cell>
          <cell r="O597">
            <v>173</v>
          </cell>
          <cell r="P597">
            <v>126</v>
          </cell>
          <cell r="Q597">
            <v>111</v>
          </cell>
          <cell r="R597">
            <v>72</v>
          </cell>
          <cell r="S597">
            <v>121</v>
          </cell>
          <cell r="T597">
            <v>72</v>
          </cell>
          <cell r="U597">
            <v>78</v>
          </cell>
          <cell r="V597">
            <v>36</v>
          </cell>
          <cell r="W597">
            <v>47</v>
          </cell>
          <cell r="X597">
            <v>18</v>
          </cell>
          <cell r="Y597">
            <v>16</v>
          </cell>
          <cell r="Z597">
            <v>112</v>
          </cell>
          <cell r="AA597">
            <v>175</v>
          </cell>
          <cell r="AB597">
            <v>62</v>
          </cell>
          <cell r="AC597">
            <v>71</v>
          </cell>
          <cell r="AD597">
            <v>48</v>
          </cell>
          <cell r="AE597">
            <v>37</v>
          </cell>
          <cell r="AF597">
            <v>34</v>
          </cell>
          <cell r="AG597">
            <v>26</v>
          </cell>
          <cell r="AH597">
            <v>2</v>
          </cell>
          <cell r="AI597">
            <v>4</v>
          </cell>
          <cell r="AJ597">
            <v>117</v>
          </cell>
          <cell r="AK597">
            <v>78</v>
          </cell>
          <cell r="AL597">
            <v>53</v>
          </cell>
          <cell r="AM597">
            <v>72</v>
          </cell>
          <cell r="AN597">
            <v>60</v>
          </cell>
          <cell r="AO597">
            <v>21</v>
          </cell>
          <cell r="AP597">
            <v>31.621621621621617</v>
          </cell>
          <cell r="AQ597">
            <v>30</v>
          </cell>
          <cell r="AR597">
            <v>99.375</v>
          </cell>
          <cell r="AS597">
            <v>30.422535211267604</v>
          </cell>
          <cell r="AT597">
            <v>69.230769230769226</v>
          </cell>
          <cell r="AU597">
            <v>157.5</v>
          </cell>
          <cell r="AV597">
            <v>6749.9999600000001</v>
          </cell>
          <cell r="AW597">
            <v>6749.30861</v>
          </cell>
          <cell r="AX597">
            <v>7900</v>
          </cell>
          <cell r="AY597">
            <v>0.17037037730589843</v>
          </cell>
          <cell r="AZ597">
            <v>0.14556962531645568</v>
          </cell>
          <cell r="BA597">
            <v>7483</v>
          </cell>
          <cell r="BB597">
            <v>6</v>
          </cell>
          <cell r="BC597">
            <v>0.10859259916203023</v>
          </cell>
          <cell r="BD597">
            <v>9.7955370840571945E-2</v>
          </cell>
          <cell r="BE597">
            <v>0</v>
          </cell>
          <cell r="BF597">
            <v>0</v>
          </cell>
          <cell r="BG597">
            <v>-1</v>
          </cell>
          <cell r="BH597">
            <v>0</v>
          </cell>
        </row>
        <row r="598">
          <cell r="B598" t="str">
            <v>23516</v>
          </cell>
          <cell r="C598" t="str">
            <v>7840058002884</v>
          </cell>
          <cell r="D598" t="str">
            <v>ISOTONICO MONT 500ml 6un POWERADE</v>
          </cell>
          <cell r="E598">
            <v>1</v>
          </cell>
          <cell r="F598" t="str">
            <v>BEBIDAS</v>
          </cell>
          <cell r="G598" t="str">
            <v>BEBIDAS</v>
          </cell>
          <cell r="H598" t="str">
            <v>BEBIDAS S/ ALCOHOL</v>
          </cell>
          <cell r="I598" t="str">
            <v>ISOTONICOS</v>
          </cell>
          <cell r="J598" t="str">
            <v>ISOTONICOS</v>
          </cell>
          <cell r="K598" t="str">
            <v>POWERADE</v>
          </cell>
          <cell r="L598">
            <v>139</v>
          </cell>
          <cell r="M598" t="str">
            <v>PARAGUAY REFRESCOS S.A.  (139)</v>
          </cell>
          <cell r="N598">
            <v>0</v>
          </cell>
          <cell r="O598">
            <v>0</v>
          </cell>
          <cell r="P598">
            <v>0</v>
          </cell>
          <cell r="Q598">
            <v>0</v>
          </cell>
          <cell r="R598">
            <v>0</v>
          </cell>
          <cell r="S598">
            <v>0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 t="str">
            <v>Q</v>
          </cell>
          <cell r="AQ598" t="str">
            <v>Q</v>
          </cell>
          <cell r="AR598" t="str">
            <v>Q</v>
          </cell>
          <cell r="AS598" t="str">
            <v>Q</v>
          </cell>
          <cell r="AT598" t="str">
            <v>Q</v>
          </cell>
          <cell r="AU598" t="str">
            <v>Q</v>
          </cell>
          <cell r="AV598">
            <v>40500.000002000001</v>
          </cell>
          <cell r="AW598">
            <v>39639.809220000003</v>
          </cell>
          <cell r="AX598">
            <v>44900</v>
          </cell>
          <cell r="AY598">
            <v>0.1086419752538943</v>
          </cell>
          <cell r="AZ598">
            <v>9.7995545612472146E-2</v>
          </cell>
          <cell r="BA598">
            <v>0</v>
          </cell>
          <cell r="BB598">
            <v>0</v>
          </cell>
          <cell r="BC598">
            <v>-1</v>
          </cell>
          <cell r="BD598">
            <v>0</v>
          </cell>
          <cell r="BE598">
            <v>0</v>
          </cell>
          <cell r="BF598">
            <v>0</v>
          </cell>
          <cell r="BG598">
            <v>-1</v>
          </cell>
          <cell r="BH598">
            <v>0</v>
          </cell>
        </row>
        <row r="599">
          <cell r="B599" t="str">
            <v>8287</v>
          </cell>
          <cell r="C599" t="str">
            <v>7840058002877</v>
          </cell>
          <cell r="D599" t="str">
            <v>ISOTONICO MONT 500ml POWERADE</v>
          </cell>
          <cell r="E599">
            <v>6</v>
          </cell>
          <cell r="F599" t="str">
            <v>BEBIDAS</v>
          </cell>
          <cell r="G599" t="str">
            <v>BEBIDAS</v>
          </cell>
          <cell r="H599" t="str">
            <v>BEBIDAS S/ ALCOHOL</v>
          </cell>
          <cell r="I599" t="str">
            <v>ISOTONICOS</v>
          </cell>
          <cell r="J599" t="str">
            <v>ISOTONICOS</v>
          </cell>
          <cell r="K599" t="str">
            <v>POWERADE</v>
          </cell>
          <cell r="L599">
            <v>139</v>
          </cell>
          <cell r="M599" t="str">
            <v>PARAGUAY REFRESCOS S.A.  (139)</v>
          </cell>
          <cell r="N599">
            <v>1061</v>
          </cell>
          <cell r="O599">
            <v>686</v>
          </cell>
          <cell r="P599">
            <v>628</v>
          </cell>
          <cell r="Q599">
            <v>407</v>
          </cell>
          <cell r="R599">
            <v>1114</v>
          </cell>
          <cell r="S599">
            <v>1090</v>
          </cell>
          <cell r="T599">
            <v>994</v>
          </cell>
          <cell r="U599">
            <v>742</v>
          </cell>
          <cell r="V599">
            <v>637</v>
          </cell>
          <cell r="W599">
            <v>507</v>
          </cell>
          <cell r="X599">
            <v>294</v>
          </cell>
          <cell r="Y599">
            <v>265</v>
          </cell>
          <cell r="Z599">
            <v>741</v>
          </cell>
          <cell r="AA599">
            <v>1057</v>
          </cell>
          <cell r="AB599">
            <v>424</v>
          </cell>
          <cell r="AC599">
            <v>415</v>
          </cell>
          <cell r="AD599">
            <v>918</v>
          </cell>
          <cell r="AE599">
            <v>708</v>
          </cell>
          <cell r="AF599">
            <v>598</v>
          </cell>
          <cell r="AG599">
            <v>582</v>
          </cell>
          <cell r="AH599">
            <v>14</v>
          </cell>
          <cell r="AI599">
            <v>45</v>
          </cell>
          <cell r="AJ599">
            <v>583</v>
          </cell>
          <cell r="AK599">
            <v>1174</v>
          </cell>
          <cell r="AL599">
            <v>315</v>
          </cell>
          <cell r="AM599">
            <v>570</v>
          </cell>
          <cell r="AN599">
            <v>580</v>
          </cell>
          <cell r="AO599">
            <v>94</v>
          </cell>
          <cell r="AP599">
            <v>42.972972972972975</v>
          </cell>
          <cell r="AQ599">
            <v>47.466307277628033</v>
          </cell>
          <cell r="AR599">
            <v>35.660377358490564</v>
          </cell>
          <cell r="AS599">
            <v>41.204819277108435</v>
          </cell>
          <cell r="AT599">
            <v>29.896907216494846</v>
          </cell>
          <cell r="AU599">
            <v>62.666666666666671</v>
          </cell>
          <cell r="AV599">
            <v>6750</v>
          </cell>
          <cell r="AW599">
            <v>6606.6348699999999</v>
          </cell>
          <cell r="AX599">
            <v>7900</v>
          </cell>
          <cell r="AY599">
            <v>0.17037037037037028</v>
          </cell>
          <cell r="AZ599">
            <v>0.14556962025316456</v>
          </cell>
          <cell r="BA599">
            <v>7483.3333300000004</v>
          </cell>
          <cell r="BB599">
            <v>6</v>
          </cell>
          <cell r="BC599">
            <v>0.10864197481481486</v>
          </cell>
          <cell r="BD599">
            <v>9.7995545255231922E-2</v>
          </cell>
          <cell r="BE599">
            <v>0</v>
          </cell>
          <cell r="BF599">
            <v>0</v>
          </cell>
          <cell r="BG599">
            <v>-1</v>
          </cell>
          <cell r="BH599">
            <v>0</v>
          </cell>
        </row>
        <row r="600">
          <cell r="B600" t="str">
            <v>27291</v>
          </cell>
          <cell r="C600" t="str">
            <v>7840058008824</v>
          </cell>
          <cell r="D600" t="str">
            <v>ISOTONICO MOUNTAIN BLAST 990ml POWERADE</v>
          </cell>
          <cell r="E600">
            <v>6</v>
          </cell>
          <cell r="F600" t="str">
            <v>BEBIDAS</v>
          </cell>
          <cell r="G600" t="str">
            <v>BEBIDAS</v>
          </cell>
          <cell r="H600" t="str">
            <v>BEBIDAS S/ ALCOHOL</v>
          </cell>
          <cell r="I600" t="str">
            <v>ISOTONICOS</v>
          </cell>
          <cell r="J600" t="str">
            <v>ISOTONICOS</v>
          </cell>
          <cell r="K600" t="str">
            <v>POWERADE</v>
          </cell>
          <cell r="L600">
            <v>139</v>
          </cell>
          <cell r="M600" t="str">
            <v>PARAGUAY REFRESCOS S.A.  (139)</v>
          </cell>
          <cell r="N600">
            <v>251</v>
          </cell>
          <cell r="O600">
            <v>215</v>
          </cell>
          <cell r="P600">
            <v>136</v>
          </cell>
          <cell r="Q600">
            <v>116</v>
          </cell>
          <cell r="R600">
            <v>378</v>
          </cell>
          <cell r="S600">
            <v>353</v>
          </cell>
          <cell r="T600">
            <v>205</v>
          </cell>
          <cell r="U600">
            <v>183</v>
          </cell>
          <cell r="V600">
            <v>180</v>
          </cell>
          <cell r="W600">
            <v>162</v>
          </cell>
          <cell r="X600">
            <v>122</v>
          </cell>
          <cell r="Y600">
            <v>114</v>
          </cell>
          <cell r="Z600">
            <v>156</v>
          </cell>
          <cell r="AA600">
            <v>145</v>
          </cell>
          <cell r="AB600">
            <v>53</v>
          </cell>
          <cell r="AC600">
            <v>51</v>
          </cell>
          <cell r="AD600">
            <v>218</v>
          </cell>
          <cell r="AE600">
            <v>290</v>
          </cell>
          <cell r="AF600">
            <v>96</v>
          </cell>
          <cell r="AG600">
            <v>115</v>
          </cell>
          <cell r="AH600">
            <v>8</v>
          </cell>
          <cell r="AI600">
            <v>18</v>
          </cell>
          <cell r="AJ600">
            <v>149</v>
          </cell>
          <cell r="AK600">
            <v>270</v>
          </cell>
          <cell r="AL600">
            <v>149</v>
          </cell>
          <cell r="AM600">
            <v>177</v>
          </cell>
          <cell r="AN600">
            <v>223</v>
          </cell>
          <cell r="AO600">
            <v>107</v>
          </cell>
          <cell r="AP600">
            <v>38.53448275862069</v>
          </cell>
          <cell r="AQ600">
            <v>44.262295081967217</v>
          </cell>
          <cell r="AR600">
            <v>39.210526315789473</v>
          </cell>
          <cell r="AS600">
            <v>104.11764705882354</v>
          </cell>
          <cell r="AT600">
            <v>58.173913043478258</v>
          </cell>
          <cell r="AU600">
            <v>178.33333333333334</v>
          </cell>
          <cell r="AV600">
            <v>9750.0082899999998</v>
          </cell>
          <cell r="AW600">
            <v>9748.4135100000003</v>
          </cell>
          <cell r="AX600">
            <v>11350</v>
          </cell>
          <cell r="AY600">
            <v>0.16410157431773831</v>
          </cell>
          <cell r="AZ600">
            <v>0.14096843259911895</v>
          </cell>
          <cell r="BA600">
            <v>10750</v>
          </cell>
          <cell r="BB600">
            <v>6</v>
          </cell>
          <cell r="BC600">
            <v>0.10256316510270369</v>
          </cell>
          <cell r="BD600">
            <v>9.3022484651162807E-2</v>
          </cell>
          <cell r="BE600">
            <v>0</v>
          </cell>
          <cell r="BF600">
            <v>0</v>
          </cell>
          <cell r="BG600">
            <v>-1</v>
          </cell>
          <cell r="BH600">
            <v>0</v>
          </cell>
        </row>
        <row r="601">
          <cell r="B601" t="str">
            <v>23517</v>
          </cell>
          <cell r="C601" t="str">
            <v>7840058004017</v>
          </cell>
          <cell r="D601" t="str">
            <v>ISOTONICO MULTIFRUTA 500ml 6un POWERADE</v>
          </cell>
          <cell r="E601">
            <v>1</v>
          </cell>
          <cell r="F601" t="str">
            <v>BEBIDAS</v>
          </cell>
          <cell r="G601" t="str">
            <v>BEBIDAS</v>
          </cell>
          <cell r="H601" t="str">
            <v>BEBIDAS S/ ALCOHOL</v>
          </cell>
          <cell r="I601" t="str">
            <v>ISOTONICOS</v>
          </cell>
          <cell r="J601" t="str">
            <v>ISOTONICOS</v>
          </cell>
          <cell r="K601" t="str">
            <v>POWERADE</v>
          </cell>
          <cell r="L601">
            <v>139</v>
          </cell>
          <cell r="M601" t="str">
            <v>PARAGUAY REFRESCOS S.A.  (139)</v>
          </cell>
          <cell r="N601">
            <v>0</v>
          </cell>
          <cell r="O601">
            <v>0</v>
          </cell>
          <cell r="P601">
            <v>0</v>
          </cell>
          <cell r="Q601">
            <v>0</v>
          </cell>
          <cell r="R601">
            <v>0</v>
          </cell>
          <cell r="S601">
            <v>0</v>
          </cell>
          <cell r="T601">
            <v>0</v>
          </cell>
          <cell r="U601">
            <v>0</v>
          </cell>
          <cell r="V601">
            <v>0</v>
          </cell>
          <cell r="W601">
            <v>0</v>
          </cell>
          <cell r="X601">
            <v>0</v>
          </cell>
          <cell r="Y601">
            <v>0</v>
          </cell>
          <cell r="Z601">
            <v>0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>
            <v>0</v>
          </cell>
          <cell r="AO601">
            <v>0</v>
          </cell>
          <cell r="AP601" t="str">
            <v>Q</v>
          </cell>
          <cell r="AQ601" t="str">
            <v>Q</v>
          </cell>
          <cell r="AR601" t="str">
            <v>Q</v>
          </cell>
          <cell r="AS601" t="str">
            <v>Q</v>
          </cell>
          <cell r="AT601" t="str">
            <v>Q</v>
          </cell>
          <cell r="AU601" t="str">
            <v>Q</v>
          </cell>
          <cell r="AV601">
            <v>40500.000002000001</v>
          </cell>
          <cell r="AW601">
            <v>40726.035900000003</v>
          </cell>
          <cell r="AX601">
            <v>44900</v>
          </cell>
          <cell r="AY601">
            <v>0.1086419752538943</v>
          </cell>
          <cell r="AZ601">
            <v>9.7995545612472146E-2</v>
          </cell>
          <cell r="BA601">
            <v>0</v>
          </cell>
          <cell r="BB601">
            <v>0</v>
          </cell>
          <cell r="BC601">
            <v>-1</v>
          </cell>
          <cell r="BD601">
            <v>0</v>
          </cell>
          <cell r="BE601">
            <v>0</v>
          </cell>
          <cell r="BF601">
            <v>0</v>
          </cell>
          <cell r="BG601">
            <v>-1</v>
          </cell>
          <cell r="BH601">
            <v>0</v>
          </cell>
        </row>
        <row r="602">
          <cell r="B602" t="str">
            <v>8286</v>
          </cell>
          <cell r="C602" t="str">
            <v>7840058004000</v>
          </cell>
          <cell r="D602" t="str">
            <v>ISOTONICO MULTIFRUTA 500ml POWERADE</v>
          </cell>
          <cell r="E602">
            <v>6</v>
          </cell>
          <cell r="F602" t="str">
            <v>BEBIDAS</v>
          </cell>
          <cell r="G602" t="str">
            <v>BEBIDAS</v>
          </cell>
          <cell r="H602" t="str">
            <v>BEBIDAS S/ ALCOHOL</v>
          </cell>
          <cell r="I602" t="str">
            <v>ISOTONICOS</v>
          </cell>
          <cell r="J602" t="str">
            <v>ISOTONICOS</v>
          </cell>
          <cell r="K602" t="str">
            <v>POWERADE</v>
          </cell>
          <cell r="L602">
            <v>139</v>
          </cell>
          <cell r="M602" t="str">
            <v>PARAGUAY REFRESCOS S.A.  (139)</v>
          </cell>
          <cell r="N602">
            <v>240</v>
          </cell>
          <cell r="O602">
            <v>399</v>
          </cell>
          <cell r="P602">
            <v>213</v>
          </cell>
          <cell r="Q602">
            <v>173</v>
          </cell>
          <cell r="R602">
            <v>226</v>
          </cell>
          <cell r="S602">
            <v>298</v>
          </cell>
          <cell r="T602">
            <v>125</v>
          </cell>
          <cell r="U602">
            <v>97</v>
          </cell>
          <cell r="V602">
            <v>82</v>
          </cell>
          <cell r="W602">
            <v>90</v>
          </cell>
          <cell r="X602">
            <v>60</v>
          </cell>
          <cell r="Y602">
            <v>18</v>
          </cell>
          <cell r="Z602">
            <v>212</v>
          </cell>
          <cell r="AA602">
            <v>257</v>
          </cell>
          <cell r="AB602">
            <v>112</v>
          </cell>
          <cell r="AC602">
            <v>142</v>
          </cell>
          <cell r="AD602">
            <v>143</v>
          </cell>
          <cell r="AE602">
            <v>148</v>
          </cell>
          <cell r="AF602">
            <v>95</v>
          </cell>
          <cell r="AG602">
            <v>58</v>
          </cell>
          <cell r="AH602">
            <v>3</v>
          </cell>
          <cell r="AI602">
            <v>6</v>
          </cell>
          <cell r="AJ602">
            <v>238</v>
          </cell>
          <cell r="AK602">
            <v>216</v>
          </cell>
          <cell r="AL602">
            <v>114</v>
          </cell>
          <cell r="AM602">
            <v>136</v>
          </cell>
          <cell r="AN602">
            <v>115</v>
          </cell>
          <cell r="AO602">
            <v>144</v>
          </cell>
          <cell r="AP602">
            <v>41.271676300578036</v>
          </cell>
          <cell r="AQ602">
            <v>66.80412371134021</v>
          </cell>
          <cell r="AR602">
            <v>190</v>
          </cell>
          <cell r="AS602">
            <v>28.73239436619718</v>
          </cell>
          <cell r="AT602">
            <v>59.482758620689658</v>
          </cell>
          <cell r="AU602">
            <v>720</v>
          </cell>
          <cell r="AV602">
            <v>6750</v>
          </cell>
          <cell r="AW602">
            <v>6787.6726500000004</v>
          </cell>
          <cell r="AX602">
            <v>7900</v>
          </cell>
          <cell r="AY602">
            <v>0.17037037037037028</v>
          </cell>
          <cell r="AZ602">
            <v>0.14556962025316456</v>
          </cell>
          <cell r="BA602">
            <v>7483.3333300000004</v>
          </cell>
          <cell r="BB602">
            <v>6</v>
          </cell>
          <cell r="BC602">
            <v>0.10864197481481486</v>
          </cell>
          <cell r="BD602">
            <v>9.7995545255231922E-2</v>
          </cell>
          <cell r="BE602">
            <v>0</v>
          </cell>
          <cell r="BF602">
            <v>0</v>
          </cell>
          <cell r="BG602">
            <v>-1</v>
          </cell>
          <cell r="BH602">
            <v>0</v>
          </cell>
        </row>
        <row r="603">
          <cell r="B603" t="str">
            <v>33617</v>
          </cell>
          <cell r="C603" t="str">
            <v>8800010061303</v>
          </cell>
          <cell r="D603" t="str">
            <v>CERVEZA Bot 600ml 6un SKOL</v>
          </cell>
          <cell r="E603">
            <v>1</v>
          </cell>
          <cell r="F603" t="str">
            <v>BEBIDAS</v>
          </cell>
          <cell r="G603" t="str">
            <v>BEBIDAS</v>
          </cell>
          <cell r="H603" t="str">
            <v>CERVEZAS</v>
          </cell>
          <cell r="I603" t="str">
            <v>ECONOMICAS Y REGULARES</v>
          </cell>
          <cell r="J603" t="str">
            <v>BOTELLA 710ML ER</v>
          </cell>
          <cell r="K603" t="str">
            <v>SKOL</v>
          </cell>
          <cell r="L603">
            <v>60</v>
          </cell>
          <cell r="M603" t="str">
            <v>CERVEPAR S.A. (60)</v>
          </cell>
          <cell r="N603">
            <v>0</v>
          </cell>
          <cell r="O603">
            <v>0</v>
          </cell>
          <cell r="P603">
            <v>0</v>
          </cell>
          <cell r="Q603">
            <v>0</v>
          </cell>
          <cell r="R603">
            <v>0</v>
          </cell>
          <cell r="S603">
            <v>0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 t="str">
            <v>Q</v>
          </cell>
          <cell r="AQ603" t="str">
            <v>Q</v>
          </cell>
          <cell r="AR603" t="str">
            <v>Q</v>
          </cell>
          <cell r="AS603" t="str">
            <v>Q</v>
          </cell>
          <cell r="AT603" t="str">
            <v>Q</v>
          </cell>
          <cell r="AU603" t="str">
            <v>Q</v>
          </cell>
          <cell r="AV603">
            <v>48794.880001999998</v>
          </cell>
          <cell r="AW603">
            <v>41994.767760000002</v>
          </cell>
          <cell r="AX603">
            <v>44900</v>
          </cell>
          <cell r="AY603">
            <v>-7.9821489505463639E-2</v>
          </cell>
          <cell r="AZ603">
            <v>-8.6745657060133582E-2</v>
          </cell>
          <cell r="BC603">
            <v>-1</v>
          </cell>
          <cell r="BD603">
            <v>0</v>
          </cell>
          <cell r="BG603">
            <v>-1</v>
          </cell>
          <cell r="BH603">
            <v>0</v>
          </cell>
        </row>
        <row r="604">
          <cell r="B604" t="str">
            <v>19988</v>
          </cell>
          <cell r="C604" t="str">
            <v>8800010017607</v>
          </cell>
          <cell r="D604" t="str">
            <v>CERVEZA Bot 275ml 24un SKOL</v>
          </cell>
          <cell r="E604">
            <v>24</v>
          </cell>
          <cell r="F604" t="str">
            <v>BEBIDAS</v>
          </cell>
          <cell r="G604" t="str">
            <v>BEBIDAS</v>
          </cell>
          <cell r="H604" t="str">
            <v>CERVEZAS</v>
          </cell>
          <cell r="I604" t="str">
            <v>ECONOMICAS Y REGULARES</v>
          </cell>
          <cell r="J604" t="str">
            <v>BOTELLITA 250ML ER</v>
          </cell>
          <cell r="K604" t="str">
            <v>SKOL</v>
          </cell>
          <cell r="L604">
            <v>60</v>
          </cell>
          <cell r="M604" t="str">
            <v>CERVEPAR S.A. (60)</v>
          </cell>
          <cell r="N604">
            <v>0</v>
          </cell>
          <cell r="O604">
            <v>0</v>
          </cell>
          <cell r="P604">
            <v>0</v>
          </cell>
          <cell r="Q604">
            <v>0</v>
          </cell>
          <cell r="R604">
            <v>0</v>
          </cell>
          <cell r="S604">
            <v>0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 t="str">
            <v>Q</v>
          </cell>
          <cell r="AQ604" t="str">
            <v>Q</v>
          </cell>
          <cell r="AR604" t="str">
            <v>Q</v>
          </cell>
          <cell r="AS604" t="str">
            <v>Q</v>
          </cell>
          <cell r="AT604" t="str">
            <v>Q</v>
          </cell>
          <cell r="AU604" t="str">
            <v>Q</v>
          </cell>
          <cell r="AV604">
            <v>117383.99999700001</v>
          </cell>
          <cell r="AW604">
            <v>115097.53728</v>
          </cell>
          <cell r="AX604">
            <v>124900</v>
          </cell>
          <cell r="AY604">
            <v>6.4029169249574691E-2</v>
          </cell>
          <cell r="AZ604">
            <v>6.0176140936749348E-2</v>
          </cell>
          <cell r="BC604">
            <v>-1</v>
          </cell>
          <cell r="BD604">
            <v>0</v>
          </cell>
          <cell r="BG604">
            <v>-1</v>
          </cell>
          <cell r="BH604">
            <v>0</v>
          </cell>
        </row>
        <row r="605">
          <cell r="B605" t="str">
            <v>16422</v>
          </cell>
          <cell r="C605" t="str">
            <v>7891149107711</v>
          </cell>
          <cell r="D605" t="str">
            <v>CERVEZA Bot 275ml 6un SKOL</v>
          </cell>
          <cell r="E605">
            <v>6</v>
          </cell>
          <cell r="F605" t="str">
            <v>BEBIDAS</v>
          </cell>
          <cell r="G605" t="str">
            <v>BEBIDAS</v>
          </cell>
          <cell r="H605" t="str">
            <v>CERVEZAS</v>
          </cell>
          <cell r="I605" t="str">
            <v>ECONOMICAS Y REGULARES</v>
          </cell>
          <cell r="J605" t="str">
            <v>BOTELLITA 250ML ER</v>
          </cell>
          <cell r="K605" t="str">
            <v>SKOL</v>
          </cell>
          <cell r="L605">
            <v>60</v>
          </cell>
          <cell r="M605" t="str">
            <v>CERVEPAR S.A. (60)</v>
          </cell>
          <cell r="N605">
            <v>0</v>
          </cell>
          <cell r="O605">
            <v>0</v>
          </cell>
          <cell r="P605">
            <v>0</v>
          </cell>
          <cell r="Q605">
            <v>0</v>
          </cell>
          <cell r="R605">
            <v>0</v>
          </cell>
          <cell r="S605">
            <v>0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 t="str">
            <v>Q</v>
          </cell>
          <cell r="AQ605" t="str">
            <v>Q</v>
          </cell>
          <cell r="AR605" t="str">
            <v>Q</v>
          </cell>
          <cell r="AS605" t="str">
            <v>Q</v>
          </cell>
          <cell r="AT605" t="str">
            <v>Q</v>
          </cell>
          <cell r="AU605" t="str">
            <v>Q</v>
          </cell>
          <cell r="AV605">
            <v>29346.000002000001</v>
          </cell>
          <cell r="AW605">
            <v>28774.384320000001</v>
          </cell>
          <cell r="AX605">
            <v>32500</v>
          </cell>
          <cell r="AY605">
            <v>0.10747631696943527</v>
          </cell>
          <cell r="AZ605">
            <v>9.7046153784615369E-2</v>
          </cell>
          <cell r="BA605">
            <v>31225</v>
          </cell>
          <cell r="BB605">
            <v>4</v>
          </cell>
          <cell r="BC605">
            <v>6.4029169149865117E-2</v>
          </cell>
          <cell r="BD605">
            <v>6.0176140848678922E-2</v>
          </cell>
          <cell r="BE605">
            <v>0</v>
          </cell>
          <cell r="BF605">
            <v>0</v>
          </cell>
          <cell r="BG605">
            <v>-1</v>
          </cell>
          <cell r="BH605">
            <v>0</v>
          </cell>
        </row>
        <row r="606">
          <cell r="B606" t="str">
            <v>16421</v>
          </cell>
          <cell r="C606" t="str">
            <v>7891149107704</v>
          </cell>
          <cell r="D606" t="str">
            <v>CERVEZA Bot 275ml SKOL</v>
          </cell>
          <cell r="E606">
            <v>1</v>
          </cell>
          <cell r="F606" t="str">
            <v>BEBIDAS</v>
          </cell>
          <cell r="G606" t="str">
            <v>BEBIDAS</v>
          </cell>
          <cell r="H606" t="str">
            <v>CERVEZAS</v>
          </cell>
          <cell r="I606" t="str">
            <v>ECONOMICAS Y REGULARES</v>
          </cell>
          <cell r="J606" t="str">
            <v>BOTELLITA 250ML ER</v>
          </cell>
          <cell r="K606" t="str">
            <v>SKOL</v>
          </cell>
          <cell r="L606">
            <v>60</v>
          </cell>
          <cell r="M606" t="str">
            <v>CERVEPAR S.A. (60)</v>
          </cell>
          <cell r="N606">
            <v>2260</v>
          </cell>
          <cell r="O606">
            <v>2852</v>
          </cell>
          <cell r="P606">
            <v>2163</v>
          </cell>
          <cell r="Q606">
            <v>1845</v>
          </cell>
          <cell r="R606">
            <v>3292</v>
          </cell>
          <cell r="S606">
            <v>4267</v>
          </cell>
          <cell r="T606">
            <v>3035</v>
          </cell>
          <cell r="U606">
            <v>3017</v>
          </cell>
          <cell r="V606">
            <v>1199</v>
          </cell>
          <cell r="W606">
            <v>2505</v>
          </cell>
          <cell r="X606">
            <v>1894</v>
          </cell>
          <cell r="Y606">
            <v>1593</v>
          </cell>
          <cell r="Z606">
            <v>1438</v>
          </cell>
          <cell r="AA606">
            <v>1819</v>
          </cell>
          <cell r="AB606">
            <v>1868</v>
          </cell>
          <cell r="AC606">
            <v>2358</v>
          </cell>
          <cell r="AD606">
            <v>2407</v>
          </cell>
          <cell r="AE606">
            <v>2874</v>
          </cell>
          <cell r="AF606">
            <v>2517</v>
          </cell>
          <cell r="AG606">
            <v>2413</v>
          </cell>
          <cell r="AH606">
            <v>25</v>
          </cell>
          <cell r="AI606">
            <v>103</v>
          </cell>
          <cell r="AJ606">
            <v>10465</v>
          </cell>
          <cell r="AK606">
            <v>1840</v>
          </cell>
          <cell r="AL606">
            <v>10348</v>
          </cell>
          <cell r="AM606">
            <v>10068</v>
          </cell>
          <cell r="AN606">
            <v>3614</v>
          </cell>
          <cell r="AO606">
            <v>1121</v>
          </cell>
          <cell r="AP606">
            <v>170.16260162601625</v>
          </cell>
          <cell r="AQ606">
            <v>18.296320848525024</v>
          </cell>
          <cell r="AR606">
            <v>194.87758945386065</v>
          </cell>
          <cell r="AS606">
            <v>128.09160305343511</v>
          </cell>
          <cell r="AT606">
            <v>44.931620389556571</v>
          </cell>
          <cell r="AU606">
            <v>326.50485436893206</v>
          </cell>
          <cell r="AV606">
            <v>4891</v>
          </cell>
          <cell r="AW606">
            <v>4795.7307199999996</v>
          </cell>
          <cell r="AX606">
            <v>5550</v>
          </cell>
          <cell r="AY606">
            <v>0.13473727254140266</v>
          </cell>
          <cell r="AZ606">
            <v>0.11873873873873873</v>
          </cell>
          <cell r="BA606">
            <v>5416.6666699999996</v>
          </cell>
          <cell r="BB606">
            <v>6</v>
          </cell>
          <cell r="BC606">
            <v>0.10747631772643618</v>
          </cell>
          <cell r="BD606">
            <v>9.7046154401817686E-2</v>
          </cell>
          <cell r="BE606">
            <v>5204.1666699999996</v>
          </cell>
          <cell r="BF606">
            <v>24</v>
          </cell>
          <cell r="BG606">
            <v>6.4029169903905059E-2</v>
          </cell>
          <cell r="BH606">
            <v>6.017614151469896E-2</v>
          </cell>
        </row>
        <row r="607">
          <cell r="B607" t="str">
            <v>39144</v>
          </cell>
          <cell r="C607" t="str">
            <v>7840025000042</v>
          </cell>
          <cell r="D607" t="str">
            <v>CERVEZA Bot 275ml 12un MUNICH ULTRA</v>
          </cell>
          <cell r="E607">
            <v>12</v>
          </cell>
          <cell r="F607" t="str">
            <v>BEBIDAS</v>
          </cell>
          <cell r="G607" t="str">
            <v>BEBIDAS</v>
          </cell>
          <cell r="H607" t="str">
            <v>CERVEZAS</v>
          </cell>
          <cell r="I607" t="str">
            <v>ECONOMICAS Y REGULARES</v>
          </cell>
          <cell r="J607" t="str">
            <v>BOTELLITA 250ML ER</v>
          </cell>
          <cell r="K607" t="str">
            <v>MUNICH</v>
          </cell>
          <cell r="L607">
            <v>87</v>
          </cell>
          <cell r="M607" t="str">
            <v>EMBOTELLADORA CENTRAL (87)</v>
          </cell>
          <cell r="N607">
            <v>0</v>
          </cell>
          <cell r="O607">
            <v>0</v>
          </cell>
          <cell r="P607">
            <v>0</v>
          </cell>
          <cell r="Q607">
            <v>0</v>
          </cell>
          <cell r="R607">
            <v>0</v>
          </cell>
          <cell r="S607">
            <v>0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 t="str">
            <v>Q</v>
          </cell>
          <cell r="AQ607" t="str">
            <v>Q</v>
          </cell>
          <cell r="AR607" t="str">
            <v>Q</v>
          </cell>
          <cell r="AS607" t="str">
            <v>Q</v>
          </cell>
          <cell r="AT607" t="str">
            <v>Q</v>
          </cell>
          <cell r="AU607" t="str">
            <v>Q</v>
          </cell>
          <cell r="AV607">
            <v>47831.999995999999</v>
          </cell>
          <cell r="AW607">
            <v>47832.234120000001</v>
          </cell>
          <cell r="AX607">
            <v>51900</v>
          </cell>
          <cell r="AY607">
            <v>8.5047666924656928E-2</v>
          </cell>
          <cell r="AZ607">
            <v>7.8381502967244721E-2</v>
          </cell>
          <cell r="BC607">
            <v>-1</v>
          </cell>
          <cell r="BD607">
            <v>0</v>
          </cell>
          <cell r="BG607">
            <v>-1</v>
          </cell>
          <cell r="BH607">
            <v>0</v>
          </cell>
        </row>
        <row r="608">
          <cell r="B608" t="str">
            <v>39146</v>
          </cell>
          <cell r="C608" t="str">
            <v>7840025000141</v>
          </cell>
          <cell r="D608" t="str">
            <v>CERVEZA Bot 275ml 12un MUNICH ULTRA GLUTTEN FREE</v>
          </cell>
          <cell r="E608">
            <v>12</v>
          </cell>
          <cell r="F608" t="str">
            <v>BEBIDAS</v>
          </cell>
          <cell r="G608" t="str">
            <v>BEBIDAS</v>
          </cell>
          <cell r="H608" t="str">
            <v>CERVEZAS</v>
          </cell>
          <cell r="I608" t="str">
            <v>ECONOMICAS Y REGULARES</v>
          </cell>
          <cell r="J608" t="str">
            <v>BOTELLITA 250ML ER</v>
          </cell>
          <cell r="K608" t="str">
            <v>MUNICH</v>
          </cell>
          <cell r="L608">
            <v>87</v>
          </cell>
          <cell r="M608" t="str">
            <v>EMBOTELLADORA CENTRAL (87)</v>
          </cell>
          <cell r="N608">
            <v>0</v>
          </cell>
          <cell r="O608">
            <v>0</v>
          </cell>
          <cell r="P608">
            <v>0</v>
          </cell>
          <cell r="Q608">
            <v>0</v>
          </cell>
          <cell r="R608">
            <v>0</v>
          </cell>
          <cell r="S608">
            <v>0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 t="str">
            <v>Q</v>
          </cell>
          <cell r="AQ608" t="str">
            <v>Q</v>
          </cell>
          <cell r="AR608" t="str">
            <v>Q</v>
          </cell>
          <cell r="AS608" t="str">
            <v>Q</v>
          </cell>
          <cell r="AT608" t="str">
            <v>Q</v>
          </cell>
          <cell r="AU608" t="str">
            <v>Q</v>
          </cell>
          <cell r="AV608">
            <v>47831.999995999999</v>
          </cell>
          <cell r="AW608">
            <v>47832.238080000003</v>
          </cell>
          <cell r="AX608">
            <v>51900</v>
          </cell>
          <cell r="AY608">
            <v>8.5047666924656928E-2</v>
          </cell>
          <cell r="AZ608">
            <v>7.8381502967244721E-2</v>
          </cell>
          <cell r="BC608">
            <v>-1</v>
          </cell>
          <cell r="BD608">
            <v>0</v>
          </cell>
          <cell r="BG608">
            <v>-1</v>
          </cell>
          <cell r="BH608">
            <v>0</v>
          </cell>
        </row>
        <row r="609">
          <cell r="B609" t="str">
            <v>39143</v>
          </cell>
          <cell r="C609" t="str">
            <v>7840025000028</v>
          </cell>
          <cell r="D609" t="str">
            <v>CERVEZA Bot 275ml MUNICH ULTRA</v>
          </cell>
          <cell r="E609">
            <v>1</v>
          </cell>
          <cell r="F609" t="str">
            <v>BEBIDAS</v>
          </cell>
          <cell r="G609" t="str">
            <v>BEBIDAS</v>
          </cell>
          <cell r="H609" t="str">
            <v>CERVEZAS</v>
          </cell>
          <cell r="I609" t="str">
            <v>ECONOMICAS Y REGULARES</v>
          </cell>
          <cell r="J609" t="str">
            <v>BOTELLITA 250ML ER</v>
          </cell>
          <cell r="K609" t="str">
            <v>MUNICH</v>
          </cell>
          <cell r="L609">
            <v>87</v>
          </cell>
          <cell r="M609" t="str">
            <v>EMBOTELLADORA CENTRAL (87)</v>
          </cell>
          <cell r="N609">
            <v>0</v>
          </cell>
          <cell r="O609">
            <v>252</v>
          </cell>
          <cell r="P609">
            <v>398</v>
          </cell>
          <cell r="Q609">
            <v>238</v>
          </cell>
          <cell r="R609">
            <v>0</v>
          </cell>
          <cell r="S609">
            <v>468</v>
          </cell>
          <cell r="T609">
            <v>373</v>
          </cell>
          <cell r="U609">
            <v>552</v>
          </cell>
          <cell r="V609">
            <v>15</v>
          </cell>
          <cell r="W609">
            <v>55</v>
          </cell>
          <cell r="X609">
            <v>33</v>
          </cell>
          <cell r="Y609">
            <v>55</v>
          </cell>
          <cell r="Z609">
            <v>3</v>
          </cell>
          <cell r="AA609">
            <v>119</v>
          </cell>
          <cell r="AB609">
            <v>228</v>
          </cell>
          <cell r="AC609">
            <v>180</v>
          </cell>
          <cell r="AD609">
            <v>24</v>
          </cell>
          <cell r="AE609">
            <v>308</v>
          </cell>
          <cell r="AF609">
            <v>179</v>
          </cell>
          <cell r="AG609">
            <v>187</v>
          </cell>
          <cell r="AH609">
            <v>12</v>
          </cell>
          <cell r="AI609">
            <v>12</v>
          </cell>
          <cell r="AJ609">
            <v>514</v>
          </cell>
          <cell r="AK609">
            <v>659</v>
          </cell>
          <cell r="AL609">
            <v>127</v>
          </cell>
          <cell r="AM609">
            <v>210</v>
          </cell>
          <cell r="AN609">
            <v>325</v>
          </cell>
          <cell r="AO609">
            <v>348</v>
          </cell>
          <cell r="AP609">
            <v>64.789915966386545</v>
          </cell>
          <cell r="AQ609">
            <v>35.815217391304351</v>
          </cell>
          <cell r="AR609">
            <v>69.272727272727266</v>
          </cell>
          <cell r="AS609">
            <v>35</v>
          </cell>
          <cell r="AT609">
            <v>52.139037433155082</v>
          </cell>
          <cell r="AU609">
            <v>870</v>
          </cell>
          <cell r="AV609">
            <v>3986.01665</v>
          </cell>
          <cell r="AW609">
            <v>3986.0195100000001</v>
          </cell>
          <cell r="AX609">
            <v>4500</v>
          </cell>
          <cell r="AY609">
            <v>0.12894661390839901</v>
          </cell>
          <cell r="AZ609">
            <v>0.11421852222222222</v>
          </cell>
          <cell r="BA609">
            <v>4325</v>
          </cell>
          <cell r="BB609">
            <v>12</v>
          </cell>
          <cell r="BC609">
            <v>8.5043134478627991E-2</v>
          </cell>
          <cell r="BD609">
            <v>7.8377653179190751E-2</v>
          </cell>
          <cell r="BE609">
            <v>0</v>
          </cell>
          <cell r="BF609">
            <v>0</v>
          </cell>
          <cell r="BG609">
            <v>-1</v>
          </cell>
          <cell r="BH609">
            <v>0</v>
          </cell>
        </row>
        <row r="610">
          <cell r="B610" t="str">
            <v>39145</v>
          </cell>
          <cell r="C610" t="str">
            <v>7840025000127</v>
          </cell>
          <cell r="D610" t="str">
            <v>CERVEZA Bot 275ml MUNICH ULTRA GLUTTEN FREE</v>
          </cell>
          <cell r="E610">
            <v>1</v>
          </cell>
          <cell r="F610" t="str">
            <v>BEBIDAS</v>
          </cell>
          <cell r="G610" t="str">
            <v>BEBIDAS</v>
          </cell>
          <cell r="H610" t="str">
            <v>CERVEZAS</v>
          </cell>
          <cell r="I610" t="str">
            <v>ECONOMICAS Y REGULARES</v>
          </cell>
          <cell r="J610" t="str">
            <v>BOTELLITA 250ML ER</v>
          </cell>
          <cell r="K610" t="str">
            <v>MUNICH</v>
          </cell>
          <cell r="L610">
            <v>87</v>
          </cell>
          <cell r="M610" t="str">
            <v>EMBOTELLADORA CENTRAL (87)</v>
          </cell>
          <cell r="N610">
            <v>0</v>
          </cell>
          <cell r="O610">
            <v>351</v>
          </cell>
          <cell r="P610">
            <v>469</v>
          </cell>
          <cell r="Q610">
            <v>504</v>
          </cell>
          <cell r="R610">
            <v>36</v>
          </cell>
          <cell r="S610">
            <v>180</v>
          </cell>
          <cell r="T610">
            <v>444</v>
          </cell>
          <cell r="U610">
            <v>376</v>
          </cell>
          <cell r="V610">
            <v>50</v>
          </cell>
          <cell r="W610">
            <v>220</v>
          </cell>
          <cell r="X610">
            <v>177</v>
          </cell>
          <cell r="Y610">
            <v>296</v>
          </cell>
          <cell r="Z610">
            <v>0</v>
          </cell>
          <cell r="AA610">
            <v>173</v>
          </cell>
          <cell r="AB610">
            <v>218</v>
          </cell>
          <cell r="AC610">
            <v>250</v>
          </cell>
          <cell r="AD610">
            <v>29</v>
          </cell>
          <cell r="AE610">
            <v>154</v>
          </cell>
          <cell r="AF610">
            <v>313</v>
          </cell>
          <cell r="AG610">
            <v>268</v>
          </cell>
          <cell r="AH610">
            <v>84</v>
          </cell>
          <cell r="AI610">
            <v>96</v>
          </cell>
          <cell r="AJ610">
            <v>444</v>
          </cell>
          <cell r="AK610">
            <v>377</v>
          </cell>
          <cell r="AL610">
            <v>429</v>
          </cell>
          <cell r="AM610">
            <v>107</v>
          </cell>
          <cell r="AN610">
            <v>452</v>
          </cell>
          <cell r="AO610">
            <v>276</v>
          </cell>
          <cell r="AP610">
            <v>26.428571428571427</v>
          </cell>
          <cell r="AQ610">
            <v>30.079787234042552</v>
          </cell>
          <cell r="AR610">
            <v>43.479729729729733</v>
          </cell>
          <cell r="AS610">
            <v>12.84</v>
          </cell>
          <cell r="AT610">
            <v>50.597014925373131</v>
          </cell>
          <cell r="AU610">
            <v>86.25</v>
          </cell>
          <cell r="AV610">
            <v>3986.0194000000001</v>
          </cell>
          <cell r="AW610">
            <v>3986.0198399999999</v>
          </cell>
          <cell r="AX610">
            <v>4500</v>
          </cell>
          <cell r="AY610">
            <v>0.12894583503532364</v>
          </cell>
          <cell r="AZ610">
            <v>0.11421791111111108</v>
          </cell>
          <cell r="BA610">
            <v>4325</v>
          </cell>
          <cell r="BB610">
            <v>12</v>
          </cell>
          <cell r="BC610">
            <v>8.5042385895061079E-2</v>
          </cell>
          <cell r="BD610">
            <v>7.8377017341040425E-2</v>
          </cell>
          <cell r="BE610">
            <v>0</v>
          </cell>
          <cell r="BF610">
            <v>0</v>
          </cell>
          <cell r="BG610">
            <v>-1</v>
          </cell>
          <cell r="BH610">
            <v>0</v>
          </cell>
        </row>
        <row r="611">
          <cell r="B611" t="str">
            <v>18248</v>
          </cell>
          <cell r="C611" t="str">
            <v>7840050006460</v>
          </cell>
          <cell r="D611" t="str">
            <v>CERVEZA Bot 550ml 12un BUDWEISER 66</v>
          </cell>
          <cell r="E611">
            <v>12</v>
          </cell>
          <cell r="F611" t="str">
            <v>BEBIDAS</v>
          </cell>
          <cell r="G611" t="str">
            <v>BEBIDAS</v>
          </cell>
          <cell r="H611" t="str">
            <v>CERVEZAS</v>
          </cell>
          <cell r="I611" t="str">
            <v>ECONOMICAS Y REGULARES</v>
          </cell>
          <cell r="J611" t="str">
            <v>BOTELLITA 350ML ER</v>
          </cell>
          <cell r="K611" t="str">
            <v>BUDWEISER</v>
          </cell>
          <cell r="L611">
            <v>60</v>
          </cell>
          <cell r="M611" t="str">
            <v>CERVEPAR S.A. (60)</v>
          </cell>
          <cell r="N611">
            <v>0</v>
          </cell>
          <cell r="O611">
            <v>0</v>
          </cell>
          <cell r="P611">
            <v>0</v>
          </cell>
          <cell r="Q611">
            <v>0</v>
          </cell>
          <cell r="R611">
            <v>0</v>
          </cell>
          <cell r="S611">
            <v>0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>
            <v>0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 t="str">
            <v>Q</v>
          </cell>
          <cell r="AQ611" t="str">
            <v>Q</v>
          </cell>
          <cell r="AR611" t="str">
            <v>Q</v>
          </cell>
          <cell r="AS611" t="str">
            <v>Q</v>
          </cell>
          <cell r="AT611" t="str">
            <v>Q</v>
          </cell>
          <cell r="AU611" t="str">
            <v>Q</v>
          </cell>
          <cell r="AV611">
            <v>107511.00000299999</v>
          </cell>
          <cell r="AW611">
            <v>81474.118440000006</v>
          </cell>
          <cell r="AX611">
            <v>117900</v>
          </cell>
          <cell r="AY611">
            <v>9.6631972511743935E-2</v>
          </cell>
          <cell r="AZ611">
            <v>8.8117048320610736E-2</v>
          </cell>
          <cell r="BA611">
            <v>0</v>
          </cell>
          <cell r="BB611">
            <v>0</v>
          </cell>
          <cell r="BC611">
            <v>-1</v>
          </cell>
          <cell r="BD611">
            <v>0</v>
          </cell>
          <cell r="BE611">
            <v>0</v>
          </cell>
          <cell r="BF611">
            <v>0</v>
          </cell>
          <cell r="BG611">
            <v>-1</v>
          </cell>
          <cell r="BH611">
            <v>0</v>
          </cell>
        </row>
        <row r="612">
          <cell r="B612" t="str">
            <v>18247</v>
          </cell>
          <cell r="C612" t="str">
            <v>7840050006200</v>
          </cell>
          <cell r="D612" t="str">
            <v>CERVEZA Bot 550ml BUDWEISER 66</v>
          </cell>
          <cell r="E612">
            <v>1</v>
          </cell>
          <cell r="F612" t="str">
            <v>BEBIDAS</v>
          </cell>
          <cell r="G612" t="str">
            <v>BEBIDAS</v>
          </cell>
          <cell r="H612" t="str">
            <v>CERVEZAS</v>
          </cell>
          <cell r="I612" t="str">
            <v>ECONOMICAS Y REGULARES</v>
          </cell>
          <cell r="J612" t="str">
            <v>BOTELLITA 350ML ER</v>
          </cell>
          <cell r="K612" t="str">
            <v>BUDWEISER</v>
          </cell>
          <cell r="L612">
            <v>60</v>
          </cell>
          <cell r="M612" t="str">
            <v>CERVEPAR S.A. (60)</v>
          </cell>
          <cell r="N612">
            <v>4456</v>
          </cell>
          <cell r="O612">
            <v>1513</v>
          </cell>
          <cell r="P612">
            <v>0</v>
          </cell>
          <cell r="Q612">
            <v>0</v>
          </cell>
          <cell r="R612">
            <v>448</v>
          </cell>
          <cell r="S612">
            <v>0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299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 t="str">
            <v>SV</v>
          </cell>
          <cell r="AQ612" t="str">
            <v>Q</v>
          </cell>
          <cell r="AR612" t="str">
            <v>Q</v>
          </cell>
          <cell r="AS612" t="str">
            <v>Q</v>
          </cell>
          <cell r="AT612" t="str">
            <v>Q</v>
          </cell>
          <cell r="AU612" t="str">
            <v>Q</v>
          </cell>
          <cell r="AV612">
            <v>8958.9999950000001</v>
          </cell>
          <cell r="AW612">
            <v>6789.5098699999999</v>
          </cell>
          <cell r="AX612">
            <v>10250</v>
          </cell>
          <cell r="AY612">
            <v>0.14410090475728365</v>
          </cell>
          <cell r="AZ612">
            <v>0.12595121999999997</v>
          </cell>
          <cell r="BA612">
            <v>9983.3333299999995</v>
          </cell>
          <cell r="BB612">
            <v>6</v>
          </cell>
          <cell r="BC612">
            <v>0.1143356775947848</v>
          </cell>
          <cell r="BD612">
            <v>0.10260434076881608</v>
          </cell>
          <cell r="BE612">
            <v>9825</v>
          </cell>
          <cell r="BF612">
            <v>12</v>
          </cell>
          <cell r="BG612">
            <v>9.6662574560030468E-2</v>
          </cell>
          <cell r="BH612">
            <v>8.8142494147582684E-2</v>
          </cell>
        </row>
        <row r="613">
          <cell r="B613" t="str">
            <v>11682</v>
          </cell>
          <cell r="C613" t="str">
            <v>7840025110734</v>
          </cell>
          <cell r="D613" t="str">
            <v>CERVEZA Bot 330ml 12un MUNICH</v>
          </cell>
          <cell r="E613">
            <v>12</v>
          </cell>
          <cell r="F613" t="str">
            <v>BEBIDAS</v>
          </cell>
          <cell r="G613" t="str">
            <v>BEBIDAS</v>
          </cell>
          <cell r="H613" t="str">
            <v>CERVEZAS</v>
          </cell>
          <cell r="I613" t="str">
            <v>ECONOMICAS Y REGULARES</v>
          </cell>
          <cell r="J613" t="str">
            <v>BOTELLITA 350ML ER</v>
          </cell>
          <cell r="K613" t="str">
            <v>MUNICH</v>
          </cell>
          <cell r="L613">
            <v>87</v>
          </cell>
          <cell r="M613" t="str">
            <v>EMBOTELLADORA CENTRAL (87)</v>
          </cell>
          <cell r="N613">
            <v>0</v>
          </cell>
          <cell r="O613">
            <v>0</v>
          </cell>
          <cell r="P613">
            <v>0</v>
          </cell>
          <cell r="Q613">
            <v>0</v>
          </cell>
          <cell r="R613">
            <v>0</v>
          </cell>
          <cell r="S613">
            <v>0</v>
          </cell>
          <cell r="T613">
            <v>0</v>
          </cell>
          <cell r="U613">
            <v>0</v>
          </cell>
          <cell r="V613">
            <v>0</v>
          </cell>
          <cell r="W613">
            <v>0</v>
          </cell>
          <cell r="X613">
            <v>0</v>
          </cell>
          <cell r="Y613">
            <v>0</v>
          </cell>
          <cell r="Z613">
            <v>0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 t="str">
            <v>Q</v>
          </cell>
          <cell r="AQ613" t="str">
            <v>Q</v>
          </cell>
          <cell r="AR613" t="str">
            <v>Q</v>
          </cell>
          <cell r="AS613" t="str">
            <v>Q</v>
          </cell>
          <cell r="AT613" t="str">
            <v>Q</v>
          </cell>
          <cell r="AU613" t="str">
            <v>Q</v>
          </cell>
          <cell r="AV613">
            <v>39259.999999</v>
          </cell>
          <cell r="AW613">
            <v>38436.978360000001</v>
          </cell>
          <cell r="AX613">
            <v>42900</v>
          </cell>
          <cell r="AY613">
            <v>9.2715231815912347E-2</v>
          </cell>
          <cell r="AZ613">
            <v>8.4848484871794874E-2</v>
          </cell>
          <cell r="BA613">
            <v>0</v>
          </cell>
          <cell r="BB613">
            <v>0</v>
          </cell>
          <cell r="BC613">
            <v>-1</v>
          </cell>
          <cell r="BD613">
            <v>0</v>
          </cell>
          <cell r="BE613">
            <v>0</v>
          </cell>
          <cell r="BF613">
            <v>0</v>
          </cell>
          <cell r="BG613">
            <v>-1</v>
          </cell>
          <cell r="BH613">
            <v>0</v>
          </cell>
        </row>
        <row r="614">
          <cell r="B614" t="str">
            <v>3863</v>
          </cell>
          <cell r="C614" t="str">
            <v>7840025110710</v>
          </cell>
          <cell r="D614" t="str">
            <v>CERVEZA Bot 330ml MUNICH</v>
          </cell>
          <cell r="E614">
            <v>1</v>
          </cell>
          <cell r="F614" t="str">
            <v>BEBIDAS</v>
          </cell>
          <cell r="G614" t="str">
            <v>BEBIDAS</v>
          </cell>
          <cell r="H614" t="str">
            <v>CERVEZAS</v>
          </cell>
          <cell r="I614" t="str">
            <v>ECONOMICAS Y REGULARES</v>
          </cell>
          <cell r="J614" t="str">
            <v>BOTELLITA 350ML ER</v>
          </cell>
          <cell r="K614" t="str">
            <v>MUNICH</v>
          </cell>
          <cell r="L614">
            <v>87</v>
          </cell>
          <cell r="M614" t="str">
            <v>EMBOTELLADORA CENTRAL (87)</v>
          </cell>
          <cell r="N614">
            <v>0</v>
          </cell>
          <cell r="O614">
            <v>0</v>
          </cell>
          <cell r="P614">
            <v>72</v>
          </cell>
          <cell r="Q614">
            <v>108</v>
          </cell>
          <cell r="R614">
            <v>0</v>
          </cell>
          <cell r="S614">
            <v>65</v>
          </cell>
          <cell r="T614">
            <v>102</v>
          </cell>
          <cell r="U614">
            <v>122</v>
          </cell>
          <cell r="V614">
            <v>0</v>
          </cell>
          <cell r="W614">
            <v>2</v>
          </cell>
          <cell r="X614">
            <v>89</v>
          </cell>
          <cell r="Y614">
            <v>89</v>
          </cell>
          <cell r="Z614">
            <v>0</v>
          </cell>
          <cell r="AA614">
            <v>0</v>
          </cell>
          <cell r="AB614">
            <v>24</v>
          </cell>
          <cell r="AC614">
            <v>36</v>
          </cell>
          <cell r="AD614">
            <v>0</v>
          </cell>
          <cell r="AE614">
            <v>24</v>
          </cell>
          <cell r="AF614">
            <v>134</v>
          </cell>
          <cell r="AG614">
            <v>72</v>
          </cell>
          <cell r="AH614">
            <v>0</v>
          </cell>
          <cell r="AI614">
            <v>0</v>
          </cell>
          <cell r="AJ614">
            <v>24</v>
          </cell>
          <cell r="AK614">
            <v>232</v>
          </cell>
          <cell r="AL614">
            <v>125</v>
          </cell>
          <cell r="AM614">
            <v>120</v>
          </cell>
          <cell r="AN614">
            <v>190</v>
          </cell>
          <cell r="AO614">
            <v>120</v>
          </cell>
          <cell r="AP614">
            <v>6.6666666666666661</v>
          </cell>
          <cell r="AQ614">
            <v>57.049180327868847</v>
          </cell>
          <cell r="AR614">
            <v>42.134831460674164</v>
          </cell>
          <cell r="AS614">
            <v>100</v>
          </cell>
          <cell r="AT614">
            <v>79.166666666666671</v>
          </cell>
          <cell r="AU614" t="str">
            <v>SV</v>
          </cell>
          <cell r="AV614">
            <v>3271.6666399999999</v>
          </cell>
          <cell r="AW614">
            <v>3203.0815299999999</v>
          </cell>
          <cell r="AX614">
            <v>3750</v>
          </cell>
          <cell r="AY614">
            <v>0.14620479793136876</v>
          </cell>
          <cell r="AZ614">
            <v>0.12755556266666668</v>
          </cell>
          <cell r="BA614">
            <v>3575</v>
          </cell>
          <cell r="BB614">
            <v>12</v>
          </cell>
          <cell r="BC614">
            <v>9.2715240694571488E-2</v>
          </cell>
          <cell r="BD614">
            <v>8.4848492307692328E-2</v>
          </cell>
          <cell r="BE614">
            <v>0</v>
          </cell>
          <cell r="BF614">
            <v>0</v>
          </cell>
          <cell r="BG614">
            <v>-1</v>
          </cell>
          <cell r="BH614">
            <v>0</v>
          </cell>
        </row>
        <row r="615">
          <cell r="B615" t="str">
            <v>11613</v>
          </cell>
          <cell r="C615" t="str">
            <v>7840050004053</v>
          </cell>
          <cell r="D615" t="str">
            <v>CERVEZA Lata 269ml 12un BUDWEISER 66</v>
          </cell>
          <cell r="E615">
            <v>12</v>
          </cell>
          <cell r="F615" t="str">
            <v>BEBIDAS</v>
          </cell>
          <cell r="G615" t="str">
            <v>BEBIDAS</v>
          </cell>
          <cell r="H615" t="str">
            <v>CERVEZAS</v>
          </cell>
          <cell r="I615" t="str">
            <v>ECONOMICAS Y REGULARES</v>
          </cell>
          <cell r="J615" t="str">
            <v>LATA 269ML ER</v>
          </cell>
          <cell r="K615" t="str">
            <v>BUDWEISER</v>
          </cell>
          <cell r="L615">
            <v>60</v>
          </cell>
          <cell r="M615" t="str">
            <v>CERVEPAR S.A. (60)</v>
          </cell>
          <cell r="N615">
            <v>0</v>
          </cell>
          <cell r="O615">
            <v>0</v>
          </cell>
          <cell r="P615">
            <v>0</v>
          </cell>
          <cell r="Q615">
            <v>0</v>
          </cell>
          <cell r="R615">
            <v>0</v>
          </cell>
          <cell r="S615">
            <v>0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>
            <v>0</v>
          </cell>
          <cell r="AP615" t="str">
            <v>Q</v>
          </cell>
          <cell r="AQ615" t="str">
            <v>Q</v>
          </cell>
          <cell r="AR615" t="str">
            <v>Q</v>
          </cell>
          <cell r="AS615" t="str">
            <v>Q</v>
          </cell>
          <cell r="AT615" t="str">
            <v>Q</v>
          </cell>
          <cell r="AU615" t="str">
            <v>Q</v>
          </cell>
          <cell r="AV615">
            <v>46367.999996999999</v>
          </cell>
          <cell r="AW615">
            <v>46612.973879999998</v>
          </cell>
          <cell r="AX615">
            <v>49900</v>
          </cell>
          <cell r="AY615">
            <v>7.6173222981981592E-2</v>
          </cell>
          <cell r="AZ615">
            <v>7.078156318637277E-2</v>
          </cell>
          <cell r="BA615">
            <v>0</v>
          </cell>
          <cell r="BB615">
            <v>0</v>
          </cell>
          <cell r="BC615">
            <v>-1</v>
          </cell>
          <cell r="BD615">
            <v>0</v>
          </cell>
          <cell r="BE615">
            <v>0</v>
          </cell>
          <cell r="BF615">
            <v>0</v>
          </cell>
          <cell r="BG615">
            <v>-1</v>
          </cell>
          <cell r="BH615">
            <v>0</v>
          </cell>
        </row>
        <row r="616">
          <cell r="B616" t="str">
            <v>8327</v>
          </cell>
          <cell r="C616" t="str">
            <v>7840050003704</v>
          </cell>
          <cell r="D616" t="str">
            <v>CERVEZA Lata 269ml BUDWEISER 66</v>
          </cell>
          <cell r="E616">
            <v>1</v>
          </cell>
          <cell r="F616" t="str">
            <v>BEBIDAS</v>
          </cell>
          <cell r="G616" t="str">
            <v>BEBIDAS</v>
          </cell>
          <cell r="H616" t="str">
            <v>CERVEZAS</v>
          </cell>
          <cell r="I616" t="str">
            <v>ECONOMICAS Y REGULARES</v>
          </cell>
          <cell r="J616" t="str">
            <v>LATA 269ML ER</v>
          </cell>
          <cell r="K616" t="str">
            <v>BUDWEISER</v>
          </cell>
          <cell r="L616">
            <v>60</v>
          </cell>
          <cell r="M616" t="str">
            <v>CERVEPAR S.A. (60)</v>
          </cell>
          <cell r="N616">
            <v>1351</v>
          </cell>
          <cell r="O616">
            <v>1091</v>
          </cell>
          <cell r="P616">
            <v>869</v>
          </cell>
          <cell r="Q616">
            <v>841</v>
          </cell>
          <cell r="R616">
            <v>1502</v>
          </cell>
          <cell r="S616">
            <v>1790</v>
          </cell>
          <cell r="T616">
            <v>1484</v>
          </cell>
          <cell r="U616">
            <v>944</v>
          </cell>
          <cell r="V616">
            <v>1001</v>
          </cell>
          <cell r="W616">
            <v>789</v>
          </cell>
          <cell r="X616">
            <v>459</v>
          </cell>
          <cell r="Y616">
            <v>859</v>
          </cell>
          <cell r="Z616">
            <v>1164</v>
          </cell>
          <cell r="AA616">
            <v>1335</v>
          </cell>
          <cell r="AB616">
            <v>516</v>
          </cell>
          <cell r="AC616">
            <v>111</v>
          </cell>
          <cell r="AD616">
            <v>1077</v>
          </cell>
          <cell r="AE616">
            <v>1878</v>
          </cell>
          <cell r="AF616">
            <v>1211</v>
          </cell>
          <cell r="AG616">
            <v>1137</v>
          </cell>
          <cell r="AH616">
            <v>152</v>
          </cell>
          <cell r="AI616">
            <v>176</v>
          </cell>
          <cell r="AJ616">
            <v>1125</v>
          </cell>
          <cell r="AK616">
            <v>1502</v>
          </cell>
          <cell r="AL616">
            <v>192</v>
          </cell>
          <cell r="AM616">
            <v>2136</v>
          </cell>
          <cell r="AN616">
            <v>1255</v>
          </cell>
          <cell r="AO616">
            <v>1636</v>
          </cell>
          <cell r="AP616">
            <v>40.130796670630204</v>
          </cell>
          <cell r="AQ616">
            <v>47.733050847457633</v>
          </cell>
          <cell r="AR616">
            <v>6.7054714784633296</v>
          </cell>
          <cell r="AS616">
            <v>577.29729729729729</v>
          </cell>
          <cell r="AT616">
            <v>33.113456464379944</v>
          </cell>
          <cell r="AU616">
            <v>278.86363636363637</v>
          </cell>
          <cell r="AV616">
            <v>3864</v>
          </cell>
          <cell r="AW616">
            <v>3884.4144900000001</v>
          </cell>
          <cell r="AX616">
            <v>4500</v>
          </cell>
          <cell r="AY616">
            <v>0.1645962732919255</v>
          </cell>
          <cell r="AZ616">
            <v>0.14133333333333334</v>
          </cell>
          <cell r="BA616">
            <v>4158.3333300000004</v>
          </cell>
          <cell r="BB616">
            <v>12</v>
          </cell>
          <cell r="BC616">
            <v>7.6173222049689571E-2</v>
          </cell>
          <cell r="BD616">
            <v>7.0781562381388108E-2</v>
          </cell>
          <cell r="BE616">
            <v>0</v>
          </cell>
          <cell r="BF616">
            <v>0</v>
          </cell>
          <cell r="BG616">
            <v>-1</v>
          </cell>
          <cell r="BH616">
            <v>0</v>
          </cell>
        </row>
        <row r="617">
          <cell r="B617" t="str">
            <v>8324</v>
          </cell>
          <cell r="C617" t="str">
            <v>7840050002516</v>
          </cell>
          <cell r="D617" t="str">
            <v>CERVEZA Lata 269ml 12un BRAHMA</v>
          </cell>
          <cell r="E617">
            <v>12</v>
          </cell>
          <cell r="F617" t="str">
            <v>BEBIDAS</v>
          </cell>
          <cell r="G617" t="str">
            <v>BEBIDAS</v>
          </cell>
          <cell r="H617" t="str">
            <v>CERVEZAS</v>
          </cell>
          <cell r="I617" t="str">
            <v>ECONOMICAS Y REGULARES</v>
          </cell>
          <cell r="J617" t="str">
            <v>LATA 269ML ER</v>
          </cell>
          <cell r="K617" t="str">
            <v>BRAHMA</v>
          </cell>
          <cell r="L617">
            <v>60</v>
          </cell>
          <cell r="M617" t="str">
            <v>CERVEPAR S.A. (60)</v>
          </cell>
          <cell r="N617">
            <v>0</v>
          </cell>
          <cell r="O617">
            <v>0</v>
          </cell>
          <cell r="P617">
            <v>0</v>
          </cell>
          <cell r="Q617">
            <v>0</v>
          </cell>
          <cell r="R617">
            <v>0</v>
          </cell>
          <cell r="S617">
            <v>0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>
            <v>0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 t="str">
            <v>Q</v>
          </cell>
          <cell r="AQ617" t="str">
            <v>Q</v>
          </cell>
          <cell r="AR617" t="str">
            <v>Q</v>
          </cell>
          <cell r="AS617" t="str">
            <v>Q</v>
          </cell>
          <cell r="AT617" t="str">
            <v>Q</v>
          </cell>
          <cell r="AU617" t="str">
            <v>Q</v>
          </cell>
          <cell r="AV617">
            <v>28967.999994999998</v>
          </cell>
          <cell r="AW617">
            <v>24239.261640000001</v>
          </cell>
          <cell r="AX617">
            <v>31900</v>
          </cell>
          <cell r="AY617">
            <v>0.10121513413097483</v>
          </cell>
          <cell r="AZ617">
            <v>9.1912225862069014E-2</v>
          </cell>
          <cell r="BA617">
            <v>0</v>
          </cell>
          <cell r="BB617">
            <v>0</v>
          </cell>
          <cell r="BC617">
            <v>-1</v>
          </cell>
          <cell r="BD617">
            <v>0</v>
          </cell>
          <cell r="BE617">
            <v>0</v>
          </cell>
          <cell r="BF617">
            <v>0</v>
          </cell>
          <cell r="BG617">
            <v>-1</v>
          </cell>
          <cell r="BH617">
            <v>0</v>
          </cell>
        </row>
        <row r="618">
          <cell r="B618" t="str">
            <v>24516</v>
          </cell>
          <cell r="C618" t="str">
            <v>7840050002974</v>
          </cell>
          <cell r="D618" t="str">
            <v>CERVEZA Lata 269ml 12un SUBZERO BRAHMA</v>
          </cell>
          <cell r="E618">
            <v>12</v>
          </cell>
          <cell r="F618" t="str">
            <v>BEBIDAS</v>
          </cell>
          <cell r="G618" t="str">
            <v>BEBIDAS</v>
          </cell>
          <cell r="H618" t="str">
            <v>CERVEZAS</v>
          </cell>
          <cell r="I618" t="str">
            <v>ECONOMICAS Y REGULARES</v>
          </cell>
          <cell r="J618" t="str">
            <v>LATA 269ML ER</v>
          </cell>
          <cell r="K618" t="str">
            <v>BRAHMA</v>
          </cell>
          <cell r="L618">
            <v>60</v>
          </cell>
          <cell r="M618" t="str">
            <v>CERVEPAR S.A. (60)</v>
          </cell>
          <cell r="N618">
            <v>0</v>
          </cell>
          <cell r="O618">
            <v>0</v>
          </cell>
          <cell r="P618">
            <v>0</v>
          </cell>
          <cell r="Q618">
            <v>0</v>
          </cell>
          <cell r="R618">
            <v>0</v>
          </cell>
          <cell r="S618">
            <v>0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 t="str">
            <v>Q</v>
          </cell>
          <cell r="AQ618" t="str">
            <v>Q</v>
          </cell>
          <cell r="AR618" t="str">
            <v>Q</v>
          </cell>
          <cell r="AS618" t="str">
            <v>Q</v>
          </cell>
          <cell r="AT618" t="str">
            <v>Q</v>
          </cell>
          <cell r="AU618" t="str">
            <v>Q</v>
          </cell>
          <cell r="AV618">
            <v>26567.999996999999</v>
          </cell>
          <cell r="AW618">
            <v>26552.677800000001</v>
          </cell>
          <cell r="AX618">
            <v>28900</v>
          </cell>
          <cell r="AY618">
            <v>8.7774766759384448E-2</v>
          </cell>
          <cell r="AZ618">
            <v>8.0692041626297617E-2</v>
          </cell>
          <cell r="BC618">
            <v>-1</v>
          </cell>
          <cell r="BD618">
            <v>0</v>
          </cell>
          <cell r="BG618">
            <v>-1</v>
          </cell>
          <cell r="BH618">
            <v>0</v>
          </cell>
        </row>
        <row r="619">
          <cell r="B619" t="str">
            <v>40990</v>
          </cell>
          <cell r="C619" t="str">
            <v>7840050008693</v>
          </cell>
          <cell r="D619" t="str">
            <v>CERVEZA Lata 269ml 6un BRAHMA</v>
          </cell>
          <cell r="E619">
            <v>1</v>
          </cell>
          <cell r="F619" t="str">
            <v>BEBIDAS</v>
          </cell>
          <cell r="G619" t="str">
            <v>BEBIDAS</v>
          </cell>
          <cell r="H619" t="str">
            <v>CERVEZAS</v>
          </cell>
          <cell r="I619" t="str">
            <v>ECONOMICAS Y REGULARES</v>
          </cell>
          <cell r="J619" t="str">
            <v>LATA 269ML ER</v>
          </cell>
          <cell r="K619" t="str">
            <v>BRAHMA</v>
          </cell>
          <cell r="L619">
            <v>60</v>
          </cell>
          <cell r="M619" t="str">
            <v>CERVEPAR S.A. (60)</v>
          </cell>
          <cell r="N619">
            <v>0</v>
          </cell>
          <cell r="O619">
            <v>0</v>
          </cell>
          <cell r="P619">
            <v>0</v>
          </cell>
          <cell r="Q619">
            <v>0</v>
          </cell>
          <cell r="R619">
            <v>0</v>
          </cell>
          <cell r="S619">
            <v>0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 t="str">
            <v>Q</v>
          </cell>
          <cell r="AQ619" t="str">
            <v>Q</v>
          </cell>
          <cell r="AR619" t="str">
            <v>Q</v>
          </cell>
          <cell r="AS619" t="str">
            <v>Q</v>
          </cell>
          <cell r="AT619" t="str">
            <v>Q</v>
          </cell>
          <cell r="AU619" t="str">
            <v>Q</v>
          </cell>
          <cell r="AV619">
            <v>14484.000002999999</v>
          </cell>
          <cell r="AW619">
            <v>12119.63082</v>
          </cell>
          <cell r="AX619">
            <v>15900</v>
          </cell>
          <cell r="AY619">
            <v>9.7763048654150309E-2</v>
          </cell>
          <cell r="AZ619">
            <v>8.9056603584905705E-2</v>
          </cell>
          <cell r="BC619">
            <v>-1</v>
          </cell>
          <cell r="BD619">
            <v>0</v>
          </cell>
          <cell r="BG619">
            <v>-1</v>
          </cell>
          <cell r="BH619">
            <v>0</v>
          </cell>
        </row>
        <row r="620">
          <cell r="B620" t="str">
            <v>7788</v>
          </cell>
          <cell r="C620" t="str">
            <v>7891149103270</v>
          </cell>
          <cell r="D620" t="str">
            <v>CERVEZA Lata 269ml BRAHMA</v>
          </cell>
          <cell r="E620">
            <v>1</v>
          </cell>
          <cell r="F620" t="str">
            <v>BEBIDAS</v>
          </cell>
          <cell r="G620" t="str">
            <v>BEBIDAS</v>
          </cell>
          <cell r="H620" t="str">
            <v>CERVEZAS</v>
          </cell>
          <cell r="I620" t="str">
            <v>ECONOMICAS Y REGULARES</v>
          </cell>
          <cell r="J620" t="str">
            <v>LATA 269ML ER</v>
          </cell>
          <cell r="K620" t="str">
            <v>BRAHMA</v>
          </cell>
          <cell r="L620">
            <v>60</v>
          </cell>
          <cell r="M620" t="str">
            <v>CERVEPAR S.A. (60)</v>
          </cell>
          <cell r="N620">
            <v>1448</v>
          </cell>
          <cell r="O620">
            <v>687</v>
          </cell>
          <cell r="P620">
            <v>833</v>
          </cell>
          <cell r="Q620">
            <v>874</v>
          </cell>
          <cell r="R620">
            <v>4581</v>
          </cell>
          <cell r="S620">
            <v>2937</v>
          </cell>
          <cell r="T620">
            <v>2035</v>
          </cell>
          <cell r="U620">
            <v>2127</v>
          </cell>
          <cell r="V620">
            <v>2611</v>
          </cell>
          <cell r="W620">
            <v>732</v>
          </cell>
          <cell r="X620">
            <v>570</v>
          </cell>
          <cell r="Y620">
            <v>491</v>
          </cell>
          <cell r="Z620">
            <v>3418</v>
          </cell>
          <cell r="AA620">
            <v>1095</v>
          </cell>
          <cell r="AB620">
            <v>933</v>
          </cell>
          <cell r="AC620">
            <v>846</v>
          </cell>
          <cell r="AD620">
            <v>3674</v>
          </cell>
          <cell r="AE620">
            <v>637</v>
          </cell>
          <cell r="AF620">
            <v>347</v>
          </cell>
          <cell r="AG620">
            <v>207</v>
          </cell>
          <cell r="AH620">
            <v>6</v>
          </cell>
          <cell r="AI620">
            <v>46</v>
          </cell>
          <cell r="AJ620">
            <v>1140</v>
          </cell>
          <cell r="AK620">
            <v>1314</v>
          </cell>
          <cell r="AL620">
            <v>1115</v>
          </cell>
          <cell r="AM620">
            <v>1716</v>
          </cell>
          <cell r="AN620">
            <v>1746</v>
          </cell>
          <cell r="AO620">
            <v>1764</v>
          </cell>
          <cell r="AP620">
            <v>39.130434782608695</v>
          </cell>
          <cell r="AQ620">
            <v>18.533145275035263</v>
          </cell>
          <cell r="AR620">
            <v>68.12627291242363</v>
          </cell>
          <cell r="AS620">
            <v>60.851063829787236</v>
          </cell>
          <cell r="AT620">
            <v>253.04347826086956</v>
          </cell>
          <cell r="AU620">
            <v>1150.4347826086957</v>
          </cell>
          <cell r="AV620">
            <v>2414</v>
          </cell>
          <cell r="AW620">
            <v>2019.9384700000001</v>
          </cell>
          <cell r="AX620">
            <v>2750</v>
          </cell>
          <cell r="AY620">
            <v>0.13918806959403485</v>
          </cell>
          <cell r="AZ620">
            <v>0.12218181818181818</v>
          </cell>
          <cell r="BA620">
            <v>2658</v>
          </cell>
          <cell r="BB620">
            <v>12</v>
          </cell>
          <cell r="BC620">
            <v>0.10107705053852523</v>
          </cell>
          <cell r="BD620">
            <v>9.1798344620015043E-2</v>
          </cell>
          <cell r="BE620">
            <v>0</v>
          </cell>
          <cell r="BF620">
            <v>0</v>
          </cell>
          <cell r="BG620">
            <v>-1</v>
          </cell>
          <cell r="BH620">
            <v>0</v>
          </cell>
        </row>
        <row r="621">
          <cell r="B621" t="str">
            <v>24515</v>
          </cell>
          <cell r="C621" t="str">
            <v>7840050002561</v>
          </cell>
          <cell r="D621" t="str">
            <v>CERVEZA Lata 269ml SUBZERO BRAHMA</v>
          </cell>
          <cell r="E621">
            <v>1</v>
          </cell>
          <cell r="F621" t="str">
            <v>BEBIDAS</v>
          </cell>
          <cell r="G621" t="str">
            <v>BEBIDAS</v>
          </cell>
          <cell r="H621" t="str">
            <v>CERVEZAS</v>
          </cell>
          <cell r="I621" t="str">
            <v>ECONOMICAS Y REGULARES</v>
          </cell>
          <cell r="J621" t="str">
            <v>LATA 269ML ER</v>
          </cell>
          <cell r="K621" t="str">
            <v>BRAHMA</v>
          </cell>
          <cell r="L621">
            <v>60</v>
          </cell>
          <cell r="M621" t="str">
            <v>CERVEPAR S.A. (60)</v>
          </cell>
          <cell r="N621">
            <v>0</v>
          </cell>
          <cell r="O621">
            <v>0</v>
          </cell>
          <cell r="P621">
            <v>0</v>
          </cell>
          <cell r="Q621">
            <v>0</v>
          </cell>
          <cell r="R621">
            <v>659</v>
          </cell>
          <cell r="S621">
            <v>1166</v>
          </cell>
          <cell r="T621">
            <v>631</v>
          </cell>
          <cell r="U621">
            <v>396</v>
          </cell>
          <cell r="V621">
            <v>252</v>
          </cell>
          <cell r="W621">
            <v>336</v>
          </cell>
          <cell r="X621">
            <v>367</v>
          </cell>
          <cell r="Y621">
            <v>281</v>
          </cell>
          <cell r="Z621">
            <v>313</v>
          </cell>
          <cell r="AA621">
            <v>420</v>
          </cell>
          <cell r="AB621">
            <v>367</v>
          </cell>
          <cell r="AC621">
            <v>257</v>
          </cell>
          <cell r="AD621">
            <v>385</v>
          </cell>
          <cell r="AE621">
            <v>468</v>
          </cell>
          <cell r="AF621">
            <v>492</v>
          </cell>
          <cell r="AG621">
            <v>408</v>
          </cell>
          <cell r="AH621">
            <v>12</v>
          </cell>
          <cell r="AI621">
            <v>24</v>
          </cell>
          <cell r="AJ621">
            <v>290</v>
          </cell>
          <cell r="AK621">
            <v>467</v>
          </cell>
          <cell r="AL621">
            <v>79</v>
          </cell>
          <cell r="AM621">
            <v>300</v>
          </cell>
          <cell r="AN621">
            <v>168</v>
          </cell>
          <cell r="AO621">
            <v>348</v>
          </cell>
          <cell r="AP621" t="str">
            <v>SV</v>
          </cell>
          <cell r="AQ621">
            <v>35.378787878787875</v>
          </cell>
          <cell r="AR621">
            <v>8.4341637010676145</v>
          </cell>
          <cell r="AS621">
            <v>35.019455252918291</v>
          </cell>
          <cell r="AT621">
            <v>12.352941176470587</v>
          </cell>
          <cell r="AU621">
            <v>435</v>
          </cell>
          <cell r="AV621">
            <v>2214</v>
          </cell>
          <cell r="AW621">
            <v>2212.7231499999998</v>
          </cell>
          <cell r="AX621">
            <v>2500</v>
          </cell>
          <cell r="AY621">
            <v>0.12917795844625113</v>
          </cell>
          <cell r="AZ621">
            <v>0.1144</v>
          </cell>
          <cell r="BA621">
            <v>2408.3333299999999</v>
          </cell>
          <cell r="BB621">
            <v>12</v>
          </cell>
          <cell r="BC621">
            <v>8.7774765130984589E-2</v>
          </cell>
          <cell r="BD621">
            <v>8.0692040250092759E-2</v>
          </cell>
          <cell r="BE621">
            <v>0</v>
          </cell>
          <cell r="BF621">
            <v>0</v>
          </cell>
          <cell r="BG621">
            <v>-1</v>
          </cell>
          <cell r="BH621">
            <v>0</v>
          </cell>
        </row>
        <row r="622">
          <cell r="B622" t="str">
            <v>13568</v>
          </cell>
          <cell r="C622" t="str">
            <v>7840050005005</v>
          </cell>
          <cell r="D622" t="str">
            <v>CERVEZA Lata 269ml 12un PILSEN</v>
          </cell>
          <cell r="E622">
            <v>12</v>
          </cell>
          <cell r="F622" t="str">
            <v>BEBIDAS</v>
          </cell>
          <cell r="G622" t="str">
            <v>BEBIDAS</v>
          </cell>
          <cell r="H622" t="str">
            <v>CERVEZAS</v>
          </cell>
          <cell r="I622" t="str">
            <v>ECONOMICAS Y REGULARES</v>
          </cell>
          <cell r="J622" t="str">
            <v>LATA 269ML ER</v>
          </cell>
          <cell r="K622" t="str">
            <v>PILSEN</v>
          </cell>
          <cell r="L622">
            <v>60</v>
          </cell>
          <cell r="M622" t="str">
            <v>CERVEPAR S.A. (60)</v>
          </cell>
          <cell r="N622">
            <v>0</v>
          </cell>
          <cell r="O622">
            <v>0</v>
          </cell>
          <cell r="P622">
            <v>0</v>
          </cell>
          <cell r="Q622">
            <v>0</v>
          </cell>
          <cell r="R622">
            <v>0</v>
          </cell>
          <cell r="S622">
            <v>0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 t="str">
            <v>Q</v>
          </cell>
          <cell r="AQ622" t="str">
            <v>Q</v>
          </cell>
          <cell r="AR622" t="str">
            <v>Q</v>
          </cell>
          <cell r="AS622" t="str">
            <v>Q</v>
          </cell>
          <cell r="AT622" t="str">
            <v>Q</v>
          </cell>
          <cell r="AU622" t="str">
            <v>Q</v>
          </cell>
          <cell r="AV622">
            <v>33900.000002000001</v>
          </cell>
          <cell r="AW622">
            <v>33123.009480000001</v>
          </cell>
          <cell r="AX622">
            <v>36900</v>
          </cell>
          <cell r="AY622">
            <v>8.8495575157020889E-2</v>
          </cell>
          <cell r="AZ622">
            <v>8.1300812953929519E-2</v>
          </cell>
          <cell r="BA622">
            <v>0</v>
          </cell>
          <cell r="BB622">
            <v>0</v>
          </cell>
          <cell r="BC622">
            <v>-1</v>
          </cell>
          <cell r="BD622">
            <v>0</v>
          </cell>
          <cell r="BE622">
            <v>0</v>
          </cell>
          <cell r="BF622">
            <v>0</v>
          </cell>
          <cell r="BG622">
            <v>-1</v>
          </cell>
          <cell r="BH622">
            <v>0</v>
          </cell>
        </row>
        <row r="623">
          <cell r="B623" t="str">
            <v>29809</v>
          </cell>
          <cell r="C623" t="str">
            <v>7840050008105</v>
          </cell>
          <cell r="D623" t="str">
            <v>CERVEZA Lata 269ml 6un CERRO PILSEN EXTRA</v>
          </cell>
          <cell r="E623">
            <v>6</v>
          </cell>
          <cell r="F623" t="str">
            <v>BEBIDAS</v>
          </cell>
          <cell r="G623" t="str">
            <v>BEBIDAS</v>
          </cell>
          <cell r="H623" t="str">
            <v>CERVEZAS</v>
          </cell>
          <cell r="I623" t="str">
            <v>ECONOMICAS Y REGULARES</v>
          </cell>
          <cell r="J623" t="str">
            <v>LATA 269ML ER</v>
          </cell>
          <cell r="K623" t="str">
            <v>PILSEN</v>
          </cell>
          <cell r="L623">
            <v>60</v>
          </cell>
          <cell r="M623" t="str">
            <v>CERVEPAR S.A. (60)</v>
          </cell>
          <cell r="N623">
            <v>0</v>
          </cell>
          <cell r="O623">
            <v>0</v>
          </cell>
          <cell r="P623">
            <v>0</v>
          </cell>
          <cell r="Q623">
            <v>0</v>
          </cell>
          <cell r="R623">
            <v>0</v>
          </cell>
          <cell r="S623">
            <v>0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 t="str">
            <v>Q</v>
          </cell>
          <cell r="AQ623" t="str">
            <v>Q</v>
          </cell>
          <cell r="AR623" t="str">
            <v>Q</v>
          </cell>
          <cell r="AS623" t="str">
            <v>Q</v>
          </cell>
          <cell r="AT623" t="str">
            <v>Q</v>
          </cell>
          <cell r="AU623" t="str">
            <v>Q</v>
          </cell>
          <cell r="AV623">
            <v>19625.999997999999</v>
          </cell>
          <cell r="AW623">
            <v>18952.92498</v>
          </cell>
          <cell r="AX623">
            <v>21500</v>
          </cell>
          <cell r="AY623">
            <v>9.5485580464229614E-2</v>
          </cell>
          <cell r="AZ623">
            <v>8.7162790790697706E-2</v>
          </cell>
          <cell r="BC623">
            <v>-1</v>
          </cell>
          <cell r="BD623">
            <v>0</v>
          </cell>
          <cell r="BG623">
            <v>-1</v>
          </cell>
          <cell r="BH623">
            <v>0</v>
          </cell>
        </row>
        <row r="624">
          <cell r="B624" t="str">
            <v>27075</v>
          </cell>
          <cell r="C624" t="str">
            <v>7840050007900</v>
          </cell>
          <cell r="D624" t="str">
            <v>CERVEZA Lata 269ml 6un EXTRA PILSEN</v>
          </cell>
          <cell r="E624">
            <v>6</v>
          </cell>
          <cell r="F624" t="str">
            <v>BEBIDAS</v>
          </cell>
          <cell r="G624" t="str">
            <v>BEBIDAS</v>
          </cell>
          <cell r="H624" t="str">
            <v>CERVEZAS</v>
          </cell>
          <cell r="I624" t="str">
            <v>ECONOMICAS Y REGULARES</v>
          </cell>
          <cell r="J624" t="str">
            <v>LATA 269ML ER</v>
          </cell>
          <cell r="K624" t="str">
            <v>PILSEN</v>
          </cell>
          <cell r="L624">
            <v>60</v>
          </cell>
          <cell r="M624" t="str">
            <v>CERVEPAR S.A. (60)</v>
          </cell>
          <cell r="N624">
            <v>0</v>
          </cell>
          <cell r="O624">
            <v>0</v>
          </cell>
          <cell r="P624">
            <v>0</v>
          </cell>
          <cell r="Q624">
            <v>0</v>
          </cell>
          <cell r="R624">
            <v>0</v>
          </cell>
          <cell r="S624">
            <v>0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 t="str">
            <v>Q</v>
          </cell>
          <cell r="AQ624" t="str">
            <v>Q</v>
          </cell>
          <cell r="AR624" t="str">
            <v>Q</v>
          </cell>
          <cell r="AS624" t="str">
            <v>Q</v>
          </cell>
          <cell r="AT624" t="str">
            <v>Q</v>
          </cell>
          <cell r="AU624" t="str">
            <v>Q</v>
          </cell>
          <cell r="AV624">
            <v>19206</v>
          </cell>
          <cell r="AW624">
            <v>18545.22912</v>
          </cell>
          <cell r="AX624">
            <v>21500</v>
          </cell>
          <cell r="AY624">
            <v>0.11944184109132561</v>
          </cell>
          <cell r="AZ624">
            <v>0.10669767441860466</v>
          </cell>
          <cell r="BA624">
            <v>0</v>
          </cell>
          <cell r="BB624">
            <v>0</v>
          </cell>
          <cell r="BC624">
            <v>-1</v>
          </cell>
          <cell r="BD624">
            <v>0</v>
          </cell>
          <cell r="BE624">
            <v>0</v>
          </cell>
          <cell r="BF624">
            <v>0</v>
          </cell>
          <cell r="BG624">
            <v>-1</v>
          </cell>
          <cell r="BH624">
            <v>0</v>
          </cell>
        </row>
        <row r="625">
          <cell r="B625" t="str">
            <v>29808</v>
          </cell>
          <cell r="C625" t="str">
            <v>7840050008099</v>
          </cell>
          <cell r="D625" t="str">
            <v>CERVEZA Lata 269ml CERRO PILSEN EXTRA</v>
          </cell>
          <cell r="E625">
            <v>1</v>
          </cell>
          <cell r="F625" t="str">
            <v>BEBIDAS</v>
          </cell>
          <cell r="G625" t="str">
            <v>BEBIDAS</v>
          </cell>
          <cell r="H625" t="str">
            <v>CERVEZAS</v>
          </cell>
          <cell r="I625" t="str">
            <v>ECONOMICAS Y REGULARES</v>
          </cell>
          <cell r="J625" t="str">
            <v>LATA 269ML ER</v>
          </cell>
          <cell r="K625" t="str">
            <v>PILSEN</v>
          </cell>
          <cell r="L625">
            <v>60</v>
          </cell>
          <cell r="M625" t="str">
            <v>CERVEPAR S.A. (60)</v>
          </cell>
          <cell r="N625">
            <v>0</v>
          </cell>
          <cell r="O625">
            <v>0</v>
          </cell>
          <cell r="P625">
            <v>0</v>
          </cell>
          <cell r="Q625">
            <v>0</v>
          </cell>
          <cell r="R625">
            <v>0</v>
          </cell>
          <cell r="S625">
            <v>0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168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 t="str">
            <v>SV</v>
          </cell>
          <cell r="AQ625" t="str">
            <v>Q</v>
          </cell>
          <cell r="AR625" t="str">
            <v>Q</v>
          </cell>
          <cell r="AS625" t="str">
            <v>Q</v>
          </cell>
          <cell r="AT625" t="str">
            <v>Q</v>
          </cell>
          <cell r="AU625" t="str">
            <v>Q</v>
          </cell>
          <cell r="AV625">
            <v>3270.999996</v>
          </cell>
          <cell r="AW625">
            <v>3158.8208300000001</v>
          </cell>
          <cell r="AX625">
            <v>3750</v>
          </cell>
          <cell r="AY625">
            <v>0.14643839944535419</v>
          </cell>
          <cell r="AZ625">
            <v>0.12773333440000001</v>
          </cell>
          <cell r="BC625">
            <v>-1</v>
          </cell>
          <cell r="BD625">
            <v>0</v>
          </cell>
          <cell r="BG625">
            <v>-1</v>
          </cell>
          <cell r="BH625">
            <v>0</v>
          </cell>
        </row>
        <row r="626">
          <cell r="B626" t="str">
            <v>27074</v>
          </cell>
          <cell r="C626" t="str">
            <v>7840050007498</v>
          </cell>
          <cell r="D626" t="str">
            <v>CERVEZA Lata 269ml EXTRA PILSEN</v>
          </cell>
          <cell r="E626">
            <v>1</v>
          </cell>
          <cell r="F626" t="str">
            <v>BEBIDAS</v>
          </cell>
          <cell r="G626" t="str">
            <v>BEBIDAS</v>
          </cell>
          <cell r="H626" t="str">
            <v>CERVEZAS</v>
          </cell>
          <cell r="I626" t="str">
            <v>ECONOMICAS Y REGULARES</v>
          </cell>
          <cell r="J626" t="str">
            <v>LATA 269ML ER</v>
          </cell>
          <cell r="K626" t="str">
            <v>PILSEN</v>
          </cell>
          <cell r="L626">
            <v>60</v>
          </cell>
          <cell r="M626" t="str">
            <v>CERVEPAR S.A. (60)</v>
          </cell>
          <cell r="N626">
            <v>0</v>
          </cell>
          <cell r="O626">
            <v>0</v>
          </cell>
          <cell r="P626">
            <v>0</v>
          </cell>
          <cell r="Q626">
            <v>0</v>
          </cell>
          <cell r="R626">
            <v>0</v>
          </cell>
          <cell r="S626">
            <v>0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>
            <v>0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18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120</v>
          </cell>
          <cell r="AP626" t="str">
            <v>Q</v>
          </cell>
          <cell r="AQ626" t="str">
            <v>Q</v>
          </cell>
          <cell r="AR626" t="str">
            <v>Q</v>
          </cell>
          <cell r="AS626" t="str">
            <v>Q</v>
          </cell>
          <cell r="AT626" t="str">
            <v>Q</v>
          </cell>
          <cell r="AU626">
            <v>200</v>
          </cell>
          <cell r="AV626">
            <v>3201</v>
          </cell>
          <cell r="AW626">
            <v>3090.8715200000001</v>
          </cell>
          <cell r="AX626">
            <v>3650</v>
          </cell>
          <cell r="AY626">
            <v>0.14026866604186194</v>
          </cell>
          <cell r="AZ626">
            <v>0.12301369863013699</v>
          </cell>
          <cell r="BC626">
            <v>-1</v>
          </cell>
          <cell r="BD626">
            <v>0</v>
          </cell>
          <cell r="BG626">
            <v>-1</v>
          </cell>
          <cell r="BH626">
            <v>0</v>
          </cell>
        </row>
        <row r="627">
          <cell r="B627" t="str">
            <v>13567</v>
          </cell>
          <cell r="C627" t="str">
            <v>7840050004992</v>
          </cell>
          <cell r="D627" t="str">
            <v>CERVEZA Lata 269ml PILSEN</v>
          </cell>
          <cell r="E627">
            <v>1</v>
          </cell>
          <cell r="F627" t="str">
            <v>BEBIDAS</v>
          </cell>
          <cell r="G627" t="str">
            <v>BEBIDAS</v>
          </cell>
          <cell r="H627" t="str">
            <v>CERVEZAS</v>
          </cell>
          <cell r="I627" t="str">
            <v>ECONOMICAS Y REGULARES</v>
          </cell>
          <cell r="J627" t="str">
            <v>LATA 269ML ER</v>
          </cell>
          <cell r="K627" t="str">
            <v>PILSEN</v>
          </cell>
          <cell r="L627">
            <v>60</v>
          </cell>
          <cell r="M627" t="str">
            <v>CERVEPAR S.A. (60)</v>
          </cell>
          <cell r="N627">
            <v>1864</v>
          </cell>
          <cell r="O627">
            <v>3902</v>
          </cell>
          <cell r="P627">
            <v>3554</v>
          </cell>
          <cell r="Q627">
            <v>3614</v>
          </cell>
          <cell r="R627">
            <v>2680</v>
          </cell>
          <cell r="S627">
            <v>4650</v>
          </cell>
          <cell r="T627">
            <v>4187</v>
          </cell>
          <cell r="U627">
            <v>4518</v>
          </cell>
          <cell r="V627">
            <v>888</v>
          </cell>
          <cell r="W627">
            <v>2043</v>
          </cell>
          <cell r="X627">
            <v>1922</v>
          </cell>
          <cell r="Y627">
            <v>1839</v>
          </cell>
          <cell r="Z627">
            <v>1666</v>
          </cell>
          <cell r="AA627">
            <v>2524</v>
          </cell>
          <cell r="AB627">
            <v>1994</v>
          </cell>
          <cell r="AC627">
            <v>1732</v>
          </cell>
          <cell r="AD627">
            <v>3107</v>
          </cell>
          <cell r="AE627">
            <v>4219</v>
          </cell>
          <cell r="AF627">
            <v>3144</v>
          </cell>
          <cell r="AG627">
            <v>3773</v>
          </cell>
          <cell r="AH627">
            <v>3</v>
          </cell>
          <cell r="AI627">
            <v>73</v>
          </cell>
          <cell r="AJ627">
            <v>2505</v>
          </cell>
          <cell r="AK627">
            <v>9081</v>
          </cell>
          <cell r="AL627">
            <v>4103</v>
          </cell>
          <cell r="AM627">
            <v>5204</v>
          </cell>
          <cell r="AN627">
            <v>1720</v>
          </cell>
          <cell r="AO627">
            <v>2351</v>
          </cell>
          <cell r="AP627">
            <v>20.794133923630326</v>
          </cell>
          <cell r="AQ627">
            <v>60.298804780876495</v>
          </cell>
          <cell r="AR627">
            <v>66.933115823817289</v>
          </cell>
          <cell r="AS627">
            <v>90.138568129330253</v>
          </cell>
          <cell r="AT627">
            <v>13.676119798568777</v>
          </cell>
          <cell r="AU627">
            <v>966.16438356164383</v>
          </cell>
          <cell r="AV627">
            <v>2925</v>
          </cell>
          <cell r="AW627">
            <v>2760.2507900000001</v>
          </cell>
          <cell r="AX627">
            <v>3250</v>
          </cell>
          <cell r="AY627">
            <v>0.11111111111111116</v>
          </cell>
          <cell r="AZ627">
            <v>0.1</v>
          </cell>
          <cell r="BA627">
            <v>3075</v>
          </cell>
          <cell r="BB627">
            <v>12</v>
          </cell>
          <cell r="BC627">
            <v>5.1282051282051322E-2</v>
          </cell>
          <cell r="BD627">
            <v>4.878048780487805E-2</v>
          </cell>
          <cell r="BE627">
            <v>0</v>
          </cell>
          <cell r="BF627">
            <v>0</v>
          </cell>
          <cell r="BG627">
            <v>-1</v>
          </cell>
          <cell r="BH627">
            <v>0</v>
          </cell>
        </row>
        <row r="628">
          <cell r="B628" t="str">
            <v>17073</v>
          </cell>
          <cell r="C628" t="str">
            <v>8800010011476</v>
          </cell>
          <cell r="D628" t="str">
            <v>CERVEZA Lata 269ml 12un ULTRA CERO KAISER</v>
          </cell>
          <cell r="E628">
            <v>12</v>
          </cell>
          <cell r="F628" t="str">
            <v>BEBIDAS</v>
          </cell>
          <cell r="G628" t="str">
            <v>BEBIDAS</v>
          </cell>
          <cell r="H628" t="str">
            <v>CERVEZAS</v>
          </cell>
          <cell r="I628" t="str">
            <v>ECONOMICAS Y REGULARES</v>
          </cell>
          <cell r="J628" t="str">
            <v>LATA 269ML ER</v>
          </cell>
          <cell r="K628" t="str">
            <v>KAISER</v>
          </cell>
          <cell r="L628">
            <v>428</v>
          </cell>
          <cell r="M628" t="str">
            <v>BRUMADO S.A. (428)</v>
          </cell>
          <cell r="N628">
            <v>0</v>
          </cell>
          <cell r="O628">
            <v>0</v>
          </cell>
          <cell r="P628">
            <v>0</v>
          </cell>
          <cell r="Q628">
            <v>0</v>
          </cell>
          <cell r="R628">
            <v>0</v>
          </cell>
          <cell r="S628">
            <v>0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Q</v>
          </cell>
          <cell r="AQ628" t="str">
            <v>Q</v>
          </cell>
          <cell r="AR628" t="str">
            <v>Q</v>
          </cell>
          <cell r="AS628" t="str">
            <v>Q</v>
          </cell>
          <cell r="AT628" t="str">
            <v>Q</v>
          </cell>
          <cell r="AU628" t="str">
            <v>Q</v>
          </cell>
          <cell r="AV628">
            <v>25499.999997999999</v>
          </cell>
          <cell r="AW628">
            <v>25474.22856</v>
          </cell>
          <cell r="AX628">
            <v>27500</v>
          </cell>
          <cell r="AY628">
            <v>7.8431372633602559E-2</v>
          </cell>
          <cell r="AZ628">
            <v>7.272727280000002E-2</v>
          </cell>
          <cell r="BA628">
            <v>0</v>
          </cell>
          <cell r="BB628">
            <v>0</v>
          </cell>
          <cell r="BC628">
            <v>-1</v>
          </cell>
          <cell r="BD628">
            <v>0</v>
          </cell>
          <cell r="BE628">
            <v>0</v>
          </cell>
          <cell r="BF628">
            <v>0</v>
          </cell>
          <cell r="BG628">
            <v>-1</v>
          </cell>
          <cell r="BH628">
            <v>0</v>
          </cell>
        </row>
        <row r="629">
          <cell r="B629" t="str">
            <v>8602</v>
          </cell>
          <cell r="C629" t="str">
            <v>7896045504879</v>
          </cell>
          <cell r="D629" t="str">
            <v>CERVEZA Lata 269ml KAISER</v>
          </cell>
          <cell r="E629">
            <v>1</v>
          </cell>
          <cell r="F629" t="str">
            <v>BEBIDAS</v>
          </cell>
          <cell r="G629" t="str">
            <v>BEBIDAS</v>
          </cell>
          <cell r="H629" t="str">
            <v>CERVEZAS</v>
          </cell>
          <cell r="I629" t="str">
            <v>ECONOMICAS Y REGULARES</v>
          </cell>
          <cell r="J629" t="str">
            <v>LATA 269ML ER</v>
          </cell>
          <cell r="K629" t="str">
            <v>KAISER</v>
          </cell>
          <cell r="L629">
            <v>428</v>
          </cell>
          <cell r="M629" t="str">
            <v>BRUMADO S.A. (428)</v>
          </cell>
          <cell r="N629">
            <v>0</v>
          </cell>
          <cell r="O629">
            <v>0</v>
          </cell>
          <cell r="P629">
            <v>0</v>
          </cell>
          <cell r="Q629">
            <v>0</v>
          </cell>
          <cell r="R629">
            <v>0</v>
          </cell>
          <cell r="S629">
            <v>0</v>
          </cell>
          <cell r="T629">
            <v>0</v>
          </cell>
          <cell r="U629">
            <v>0</v>
          </cell>
          <cell r="V629">
            <v>0</v>
          </cell>
          <cell r="W629">
            <v>0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-36</v>
          </cell>
          <cell r="AL629">
            <v>0</v>
          </cell>
          <cell r="AM629">
            <v>-24</v>
          </cell>
          <cell r="AN629">
            <v>-24</v>
          </cell>
          <cell r="AO629">
            <v>0</v>
          </cell>
          <cell r="AP629" t="str">
            <v>Q</v>
          </cell>
          <cell r="AQ629" t="str">
            <v>Q</v>
          </cell>
          <cell r="AR629" t="str">
            <v>Q</v>
          </cell>
          <cell r="AS629" t="str">
            <v>Q</v>
          </cell>
          <cell r="AT629" t="str">
            <v>Q</v>
          </cell>
          <cell r="AU629" t="str">
            <v>Q</v>
          </cell>
          <cell r="AV629">
            <v>2082.999996</v>
          </cell>
          <cell r="AW629">
            <v>1928.36248</v>
          </cell>
          <cell r="AX629">
            <v>2350</v>
          </cell>
          <cell r="AY629">
            <v>0.1281805110478742</v>
          </cell>
          <cell r="AZ629">
            <v>0.11361702297872341</v>
          </cell>
          <cell r="BA629">
            <v>0</v>
          </cell>
          <cell r="BB629">
            <v>0</v>
          </cell>
          <cell r="BC629">
            <v>-1</v>
          </cell>
          <cell r="BD629">
            <v>0</v>
          </cell>
          <cell r="BE629">
            <v>0</v>
          </cell>
          <cell r="BF629">
            <v>0</v>
          </cell>
          <cell r="BG629">
            <v>-1</v>
          </cell>
          <cell r="BH629">
            <v>0</v>
          </cell>
        </row>
        <row r="630">
          <cell r="B630" t="str">
            <v>17026</v>
          </cell>
          <cell r="C630" t="str">
            <v>7896045506255</v>
          </cell>
          <cell r="D630" t="str">
            <v>CERVEZA Lata 269ml ULTRA CERO KAISER</v>
          </cell>
          <cell r="E630">
            <v>1</v>
          </cell>
          <cell r="F630" t="str">
            <v>BEBIDAS</v>
          </cell>
          <cell r="G630" t="str">
            <v>BEBIDAS</v>
          </cell>
          <cell r="H630" t="str">
            <v>CERVEZAS</v>
          </cell>
          <cell r="I630" t="str">
            <v>ECONOMICAS Y REGULARES</v>
          </cell>
          <cell r="J630" t="str">
            <v>LATA 269ML ER</v>
          </cell>
          <cell r="K630" t="str">
            <v>KAISER</v>
          </cell>
          <cell r="L630">
            <v>428</v>
          </cell>
          <cell r="M630" t="str">
            <v>BRUMADO S.A. (428)</v>
          </cell>
          <cell r="N630">
            <v>450</v>
          </cell>
          <cell r="O630">
            <v>605</v>
          </cell>
          <cell r="P630">
            <v>577</v>
          </cell>
          <cell r="Q630">
            <v>527</v>
          </cell>
          <cell r="R630">
            <v>708</v>
          </cell>
          <cell r="S630">
            <v>627</v>
          </cell>
          <cell r="T630">
            <v>612</v>
          </cell>
          <cell r="U630">
            <v>686</v>
          </cell>
          <cell r="V630">
            <v>340</v>
          </cell>
          <cell r="W630">
            <v>191</v>
          </cell>
          <cell r="X630">
            <v>247</v>
          </cell>
          <cell r="Y630">
            <v>52</v>
          </cell>
          <cell r="Z630">
            <v>409</v>
          </cell>
          <cell r="AA630">
            <v>806</v>
          </cell>
          <cell r="AB630">
            <v>656</v>
          </cell>
          <cell r="AC630">
            <v>480</v>
          </cell>
          <cell r="AD630">
            <v>759</v>
          </cell>
          <cell r="AE630">
            <v>1208</v>
          </cell>
          <cell r="AF630">
            <v>456</v>
          </cell>
          <cell r="AG630">
            <v>441</v>
          </cell>
          <cell r="AH630">
            <v>0</v>
          </cell>
          <cell r="AI630">
            <v>0</v>
          </cell>
          <cell r="AJ630">
            <v>294</v>
          </cell>
          <cell r="AK630">
            <v>329</v>
          </cell>
          <cell r="AL630">
            <v>1522</v>
          </cell>
          <cell r="AM630">
            <v>1080</v>
          </cell>
          <cell r="AN630">
            <v>815</v>
          </cell>
          <cell r="AO630">
            <v>480</v>
          </cell>
          <cell r="AP630">
            <v>16.736242884250473</v>
          </cell>
          <cell r="AQ630">
            <v>14.387755102040815</v>
          </cell>
          <cell r="AR630">
            <v>878.07692307692309</v>
          </cell>
          <cell r="AS630">
            <v>67.5</v>
          </cell>
          <cell r="AT630">
            <v>55.442176870748298</v>
          </cell>
          <cell r="AU630" t="str">
            <v>SV</v>
          </cell>
          <cell r="AV630">
            <v>2125</v>
          </cell>
          <cell r="AW630">
            <v>2122.8523799999998</v>
          </cell>
          <cell r="AX630">
            <v>2350</v>
          </cell>
          <cell r="AY630">
            <v>0.10588235294117654</v>
          </cell>
          <cell r="AZ630">
            <v>9.5744680851063829E-2</v>
          </cell>
          <cell r="BA630">
            <v>2291.6666700000001</v>
          </cell>
          <cell r="BB630">
            <v>12</v>
          </cell>
          <cell r="BC630">
            <v>7.8431374117647001E-2</v>
          </cell>
          <cell r="BD630">
            <v>7.2727274076033077E-2</v>
          </cell>
          <cell r="BE630">
            <v>0</v>
          </cell>
          <cell r="BF630">
            <v>0</v>
          </cell>
          <cell r="BG630">
            <v>-1</v>
          </cell>
          <cell r="BH630">
            <v>0</v>
          </cell>
        </row>
        <row r="631">
          <cell r="B631" t="str">
            <v>12378</v>
          </cell>
          <cell r="C631" t="str">
            <v>7840050003933</v>
          </cell>
          <cell r="D631" t="str">
            <v>CERVEZA Lata 269ml 12un OURO FINO</v>
          </cell>
          <cell r="E631">
            <v>12</v>
          </cell>
          <cell r="F631" t="str">
            <v>BEBIDAS</v>
          </cell>
          <cell r="G631" t="str">
            <v>BEBIDAS</v>
          </cell>
          <cell r="H631" t="str">
            <v>CERVEZAS</v>
          </cell>
          <cell r="I631" t="str">
            <v>ECONOMICAS Y REGULARES</v>
          </cell>
          <cell r="J631" t="str">
            <v>LATA 269ML ER</v>
          </cell>
          <cell r="K631" t="str">
            <v>OURO FINO</v>
          </cell>
          <cell r="L631">
            <v>60</v>
          </cell>
          <cell r="M631" t="str">
            <v>CERVEPAR S.A. (60)</v>
          </cell>
          <cell r="N631">
            <v>0</v>
          </cell>
          <cell r="O631">
            <v>0</v>
          </cell>
          <cell r="P631">
            <v>0</v>
          </cell>
          <cell r="Q631">
            <v>0</v>
          </cell>
          <cell r="R631">
            <v>0</v>
          </cell>
          <cell r="S631">
            <v>0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Q</v>
          </cell>
          <cell r="AQ631" t="str">
            <v>Q</v>
          </cell>
          <cell r="AR631" t="str">
            <v>Q</v>
          </cell>
          <cell r="AS631" t="str">
            <v>Q</v>
          </cell>
          <cell r="AT631" t="str">
            <v>Q</v>
          </cell>
          <cell r="AU631" t="str">
            <v>Q</v>
          </cell>
          <cell r="AV631">
            <v>32832.000003000001</v>
          </cell>
          <cell r="AW631">
            <v>33047.461920000002</v>
          </cell>
          <cell r="AX631">
            <v>35900</v>
          </cell>
          <cell r="AY631">
            <v>9.3445419003401087E-2</v>
          </cell>
          <cell r="AZ631">
            <v>8.5459609944289666E-2</v>
          </cell>
          <cell r="BA631">
            <v>0</v>
          </cell>
          <cell r="BB631">
            <v>0</v>
          </cell>
          <cell r="BC631">
            <v>-1</v>
          </cell>
          <cell r="BD631">
            <v>0</v>
          </cell>
          <cell r="BE631">
            <v>0</v>
          </cell>
          <cell r="BF631">
            <v>0</v>
          </cell>
          <cell r="BG631">
            <v>-1</v>
          </cell>
          <cell r="BH631">
            <v>0</v>
          </cell>
        </row>
        <row r="632">
          <cell r="B632" t="str">
            <v>6586</v>
          </cell>
          <cell r="C632" t="str">
            <v>7840050002639</v>
          </cell>
          <cell r="D632" t="str">
            <v>CERVEZA Lata 269ml OURO FINO</v>
          </cell>
          <cell r="E632">
            <v>1</v>
          </cell>
          <cell r="F632" t="str">
            <v>BEBIDAS</v>
          </cell>
          <cell r="G632" t="str">
            <v>BEBIDAS</v>
          </cell>
          <cell r="H632" t="str">
            <v>CERVEZAS</v>
          </cell>
          <cell r="I632" t="str">
            <v>ECONOMICAS Y REGULARES</v>
          </cell>
          <cell r="J632" t="str">
            <v>LATA 269ML ER</v>
          </cell>
          <cell r="K632" t="str">
            <v>OURO FINO</v>
          </cell>
          <cell r="L632">
            <v>60</v>
          </cell>
          <cell r="M632" t="str">
            <v>CERVEPAR S.A. (60)</v>
          </cell>
          <cell r="N632">
            <v>2800</v>
          </cell>
          <cell r="O632">
            <v>2522</v>
          </cell>
          <cell r="P632">
            <v>1720</v>
          </cell>
          <cell r="Q632">
            <v>1775</v>
          </cell>
          <cell r="R632">
            <v>7737</v>
          </cell>
          <cell r="S632">
            <v>5781</v>
          </cell>
          <cell r="T632">
            <v>3855</v>
          </cell>
          <cell r="U632">
            <v>3698</v>
          </cell>
          <cell r="V632">
            <v>1620</v>
          </cell>
          <cell r="W632">
            <v>1302</v>
          </cell>
          <cell r="X632">
            <v>856</v>
          </cell>
          <cell r="Y632">
            <v>906</v>
          </cell>
          <cell r="Z632">
            <v>2525</v>
          </cell>
          <cell r="AA632">
            <v>2214</v>
          </cell>
          <cell r="AB632">
            <v>1514</v>
          </cell>
          <cell r="AC632">
            <v>1900</v>
          </cell>
          <cell r="AD632">
            <v>3618</v>
          </cell>
          <cell r="AE632">
            <v>4691</v>
          </cell>
          <cell r="AF632">
            <v>2104</v>
          </cell>
          <cell r="AG632">
            <v>2318</v>
          </cell>
          <cell r="AH632">
            <v>19</v>
          </cell>
          <cell r="AI632">
            <v>116</v>
          </cell>
          <cell r="AJ632">
            <v>5910</v>
          </cell>
          <cell r="AK632">
            <v>6287</v>
          </cell>
          <cell r="AL632">
            <v>1255</v>
          </cell>
          <cell r="AM632">
            <v>2410</v>
          </cell>
          <cell r="AN632">
            <v>2882</v>
          </cell>
          <cell r="AO632">
            <v>3520</v>
          </cell>
          <cell r="AP632">
            <v>99.887323943661968</v>
          </cell>
          <cell r="AQ632">
            <v>51.003244997295837</v>
          </cell>
          <cell r="AR632">
            <v>41.556291390728482</v>
          </cell>
          <cell r="AS632">
            <v>38.05263157894737</v>
          </cell>
          <cell r="AT632">
            <v>37.299396031061264</v>
          </cell>
          <cell r="AU632">
            <v>910.34482758620686</v>
          </cell>
          <cell r="AV632">
            <v>2736</v>
          </cell>
          <cell r="AW632">
            <v>2753.95516</v>
          </cell>
          <cell r="AX632">
            <v>3250</v>
          </cell>
          <cell r="AY632">
            <v>0.1878654970760234</v>
          </cell>
          <cell r="AZ632">
            <v>0.15815384615384614</v>
          </cell>
          <cell r="BA632">
            <v>2991.6666700000001</v>
          </cell>
          <cell r="BB632">
            <v>12</v>
          </cell>
          <cell r="BC632">
            <v>9.3445420321637496E-2</v>
          </cell>
          <cell r="BD632">
            <v>8.5459611046841674E-2</v>
          </cell>
          <cell r="BE632">
            <v>0</v>
          </cell>
          <cell r="BF632">
            <v>0</v>
          </cell>
          <cell r="BG632">
            <v>-1</v>
          </cell>
          <cell r="BH632">
            <v>0</v>
          </cell>
        </row>
        <row r="633">
          <cell r="B633" t="str">
            <v>36851</v>
          </cell>
          <cell r="C633" t="str">
            <v>7898295301475</v>
          </cell>
          <cell r="D633" t="str">
            <v>CERVEZA Lata 269ml 12un GRAU PILSEN CONTI ZERO</v>
          </cell>
          <cell r="E633">
            <v>1</v>
          </cell>
          <cell r="F633" t="str">
            <v>BEBIDAS</v>
          </cell>
          <cell r="G633" t="str">
            <v>BEBIDAS</v>
          </cell>
          <cell r="H633" t="str">
            <v>CERVEZAS</v>
          </cell>
          <cell r="I633" t="str">
            <v>ECONOMICAS Y REGULARES</v>
          </cell>
          <cell r="J633" t="str">
            <v>LATA 269ML ER</v>
          </cell>
          <cell r="K633" t="str">
            <v>CONTI</v>
          </cell>
          <cell r="L633">
            <v>551</v>
          </cell>
          <cell r="M633" t="str">
            <v>MONACO COMERCIAL  IMPORT EXPORT S.R.L. (551)</v>
          </cell>
          <cell r="N633">
            <v>0</v>
          </cell>
          <cell r="O633">
            <v>0</v>
          </cell>
          <cell r="P633">
            <v>0</v>
          </cell>
          <cell r="Q633">
            <v>0</v>
          </cell>
          <cell r="R633">
            <v>0</v>
          </cell>
          <cell r="S633">
            <v>0</v>
          </cell>
          <cell r="T633">
            <v>0</v>
          </cell>
          <cell r="U633">
            <v>0</v>
          </cell>
          <cell r="V633">
            <v>0</v>
          </cell>
          <cell r="W633">
            <v>0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Q</v>
          </cell>
          <cell r="AQ633" t="str">
            <v>Q</v>
          </cell>
          <cell r="AR633" t="str">
            <v>Q</v>
          </cell>
          <cell r="AS633" t="str">
            <v>Q</v>
          </cell>
          <cell r="AT633" t="str">
            <v>Q</v>
          </cell>
          <cell r="AU633" t="str">
            <v>Q</v>
          </cell>
          <cell r="AV633">
            <v>30803.999995999999</v>
          </cell>
          <cell r="AW633">
            <v>30764.525880000001</v>
          </cell>
          <cell r="AX633">
            <v>34900</v>
          </cell>
          <cell r="AY633">
            <v>0.13296974433618614</v>
          </cell>
          <cell r="AZ633">
            <v>0.11736389696275075</v>
          </cell>
          <cell r="BC633">
            <v>-1</v>
          </cell>
          <cell r="BD633">
            <v>0</v>
          </cell>
          <cell r="BG633">
            <v>-1</v>
          </cell>
          <cell r="BH633">
            <v>0</v>
          </cell>
        </row>
        <row r="634">
          <cell r="B634" t="str">
            <v>36850</v>
          </cell>
          <cell r="C634" t="str">
            <v>7898295300935</v>
          </cell>
          <cell r="D634" t="str">
            <v>CERVEZA Lata 269ml GRAU PILSEN CONTI ZERO</v>
          </cell>
          <cell r="E634">
            <v>12</v>
          </cell>
          <cell r="F634" t="str">
            <v>BEBIDAS</v>
          </cell>
          <cell r="G634" t="str">
            <v>BEBIDAS</v>
          </cell>
          <cell r="H634" t="str">
            <v>CERVEZAS</v>
          </cell>
          <cell r="I634" t="str">
            <v>ECONOMICAS Y REGULARES</v>
          </cell>
          <cell r="J634" t="str">
            <v>LATA 269ML ER</v>
          </cell>
          <cell r="K634" t="str">
            <v>CONTI</v>
          </cell>
          <cell r="L634">
            <v>551</v>
          </cell>
          <cell r="M634" t="str">
            <v>MONACO COMERCIAL  IMPORT EXPORT S.R.L. (551)</v>
          </cell>
          <cell r="N634">
            <v>303</v>
          </cell>
          <cell r="O634">
            <v>215</v>
          </cell>
          <cell r="P634">
            <v>1056</v>
          </cell>
          <cell r="Q634">
            <v>1488</v>
          </cell>
          <cell r="R634">
            <v>760</v>
          </cell>
          <cell r="S634">
            <v>20</v>
          </cell>
          <cell r="T634">
            <v>288</v>
          </cell>
          <cell r="U634">
            <v>2220</v>
          </cell>
          <cell r="V634">
            <v>823</v>
          </cell>
          <cell r="W634">
            <v>460</v>
          </cell>
          <cell r="X634">
            <v>110</v>
          </cell>
          <cell r="Y634">
            <v>302</v>
          </cell>
          <cell r="Z634">
            <v>958</v>
          </cell>
          <cell r="AA634">
            <v>308</v>
          </cell>
          <cell r="AB634">
            <v>120</v>
          </cell>
          <cell r="AC634">
            <v>516</v>
          </cell>
          <cell r="AD634">
            <v>1222</v>
          </cell>
          <cell r="AE634">
            <v>75</v>
          </cell>
          <cell r="AF634">
            <v>24</v>
          </cell>
          <cell r="AG634">
            <v>105</v>
          </cell>
          <cell r="AH634">
            <v>36</v>
          </cell>
          <cell r="AI634">
            <v>60</v>
          </cell>
          <cell r="AJ634">
            <v>4522</v>
          </cell>
          <cell r="AK634">
            <v>3720</v>
          </cell>
          <cell r="AL634">
            <v>1583</v>
          </cell>
          <cell r="AM634">
            <v>3589</v>
          </cell>
          <cell r="AN634">
            <v>2223</v>
          </cell>
          <cell r="AO634">
            <v>3852</v>
          </cell>
          <cell r="AP634">
            <v>91.16935483870968</v>
          </cell>
          <cell r="AQ634">
            <v>50.270270270270267</v>
          </cell>
          <cell r="AR634">
            <v>157.25165562913907</v>
          </cell>
          <cell r="AS634">
            <v>208.66279069767444</v>
          </cell>
          <cell r="AT634">
            <v>635.14285714285711</v>
          </cell>
          <cell r="AU634">
            <v>1926</v>
          </cell>
          <cell r="AV634">
            <v>2567</v>
          </cell>
          <cell r="AW634">
            <v>2563.7104899999999</v>
          </cell>
          <cell r="AX634">
            <v>3150</v>
          </cell>
          <cell r="AY634">
            <v>0.22711336190105191</v>
          </cell>
          <cell r="AZ634">
            <v>0.18507936507936507</v>
          </cell>
          <cell r="BA634">
            <v>2908.3333333333335</v>
          </cell>
          <cell r="BB634">
            <v>12</v>
          </cell>
          <cell r="BC634">
            <v>0.13296974418906649</v>
          </cell>
          <cell r="BD634">
            <v>0.11736389684813758</v>
          </cell>
          <cell r="BE634">
            <v>0</v>
          </cell>
          <cell r="BF634">
            <v>0</v>
          </cell>
          <cell r="BG634">
            <v>-1</v>
          </cell>
          <cell r="BH634">
            <v>0</v>
          </cell>
        </row>
        <row r="635">
          <cell r="B635" t="str">
            <v>15655</v>
          </cell>
          <cell r="C635" t="str">
            <v>7840050006880</v>
          </cell>
          <cell r="D635" t="str">
            <v>CERVEZA Lata 269ml 15un SKOL</v>
          </cell>
          <cell r="E635">
            <v>15</v>
          </cell>
          <cell r="F635" t="str">
            <v>BEBIDAS</v>
          </cell>
          <cell r="G635" t="str">
            <v>BEBIDAS</v>
          </cell>
          <cell r="H635" t="str">
            <v>CERVEZAS</v>
          </cell>
          <cell r="I635" t="str">
            <v>ECONOMICAS Y REGULARES</v>
          </cell>
          <cell r="J635" t="str">
            <v>LATA 269ML ER</v>
          </cell>
          <cell r="K635" t="str">
            <v>SKOL</v>
          </cell>
          <cell r="L635">
            <v>60</v>
          </cell>
          <cell r="M635" t="str">
            <v>CERVEPAR S.A. (60)</v>
          </cell>
          <cell r="N635">
            <v>0</v>
          </cell>
          <cell r="O635">
            <v>0</v>
          </cell>
          <cell r="P635">
            <v>0</v>
          </cell>
          <cell r="Q635">
            <v>0</v>
          </cell>
          <cell r="R635">
            <v>0</v>
          </cell>
          <cell r="S635">
            <v>0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Q</v>
          </cell>
          <cell r="AQ635" t="str">
            <v>Q</v>
          </cell>
          <cell r="AR635" t="str">
            <v>Q</v>
          </cell>
          <cell r="AS635" t="str">
            <v>Q</v>
          </cell>
          <cell r="AT635" t="str">
            <v>Q</v>
          </cell>
          <cell r="AU635" t="str">
            <v>Q</v>
          </cell>
          <cell r="AV635">
            <v>49830</v>
          </cell>
          <cell r="AW635">
            <v>49990.148999999998</v>
          </cell>
          <cell r="AX635">
            <v>53900</v>
          </cell>
          <cell r="AY635">
            <v>8.1677704194260459E-2</v>
          </cell>
          <cell r="AZ635">
            <v>7.5510204081632656E-2</v>
          </cell>
          <cell r="BA635">
            <v>0</v>
          </cell>
          <cell r="BB635">
            <v>0</v>
          </cell>
          <cell r="BC635">
            <v>-1</v>
          </cell>
          <cell r="BD635">
            <v>0</v>
          </cell>
          <cell r="BE635">
            <v>0</v>
          </cell>
          <cell r="BF635">
            <v>0</v>
          </cell>
          <cell r="BG635">
            <v>-1</v>
          </cell>
          <cell r="BH635">
            <v>0</v>
          </cell>
        </row>
        <row r="636">
          <cell r="B636" t="str">
            <v>15645</v>
          </cell>
          <cell r="C636" t="str">
            <v>7891149103102</v>
          </cell>
          <cell r="D636" t="str">
            <v>CERVEZA Lata 269ml SKOL</v>
          </cell>
          <cell r="E636">
            <v>1</v>
          </cell>
          <cell r="F636" t="str">
            <v>BEBIDAS</v>
          </cell>
          <cell r="G636" t="str">
            <v>BEBIDAS</v>
          </cell>
          <cell r="H636" t="str">
            <v>CERVEZAS</v>
          </cell>
          <cell r="I636" t="str">
            <v>ECONOMICAS Y REGULARES</v>
          </cell>
          <cell r="J636" t="str">
            <v>LATA 269ML ER</v>
          </cell>
          <cell r="K636" t="str">
            <v>SKOL</v>
          </cell>
          <cell r="L636">
            <v>60</v>
          </cell>
          <cell r="M636" t="str">
            <v>CERVEPAR S.A. (60)</v>
          </cell>
          <cell r="N636">
            <v>8841</v>
          </cell>
          <cell r="O636">
            <v>7283</v>
          </cell>
          <cell r="P636">
            <v>5330</v>
          </cell>
          <cell r="Q636">
            <v>5081</v>
          </cell>
          <cell r="R636">
            <v>13886</v>
          </cell>
          <cell r="S636">
            <v>11054</v>
          </cell>
          <cell r="T636">
            <v>7957</v>
          </cell>
          <cell r="U636">
            <v>8416</v>
          </cell>
          <cell r="V636">
            <v>4863</v>
          </cell>
          <cell r="W636">
            <v>7288</v>
          </cell>
          <cell r="X636">
            <v>2787</v>
          </cell>
          <cell r="Y636">
            <v>3090</v>
          </cell>
          <cell r="Z636">
            <v>5328</v>
          </cell>
          <cell r="AA636">
            <v>4386</v>
          </cell>
          <cell r="AB636">
            <v>2540</v>
          </cell>
          <cell r="AC636">
            <v>3108</v>
          </cell>
          <cell r="AD636">
            <v>10347</v>
          </cell>
          <cell r="AE636">
            <v>7968</v>
          </cell>
          <cell r="AF636">
            <v>4958</v>
          </cell>
          <cell r="AG636">
            <v>4800</v>
          </cell>
          <cell r="AH636">
            <v>338</v>
          </cell>
          <cell r="AI636">
            <v>638</v>
          </cell>
          <cell r="AJ636">
            <v>7966</v>
          </cell>
          <cell r="AK636">
            <v>10465</v>
          </cell>
          <cell r="AL636">
            <v>6395</v>
          </cell>
          <cell r="AM636">
            <v>4369</v>
          </cell>
          <cell r="AN636">
            <v>9013</v>
          </cell>
          <cell r="AO636">
            <v>8152</v>
          </cell>
          <cell r="AP636">
            <v>47.034048415666206</v>
          </cell>
          <cell r="AQ636">
            <v>37.303944866920155</v>
          </cell>
          <cell r="AR636">
            <v>62.087378640776699</v>
          </cell>
          <cell r="AS636">
            <v>42.171814671814673</v>
          </cell>
          <cell r="AT636">
            <v>56.331249999999997</v>
          </cell>
          <cell r="AU636">
            <v>383.32288401253919</v>
          </cell>
          <cell r="AV636">
            <v>3442</v>
          </cell>
          <cell r="AW636">
            <v>3332.6765999999998</v>
          </cell>
          <cell r="AX636">
            <v>3750</v>
          </cell>
          <cell r="AY636">
            <v>8.9482858803021426E-2</v>
          </cell>
          <cell r="AZ636">
            <v>8.2133333333333336E-2</v>
          </cell>
          <cell r="BA636">
            <v>3593.3333299999999</v>
          </cell>
          <cell r="BB636">
            <v>15</v>
          </cell>
          <cell r="BC636">
            <v>4.3966685066821665E-2</v>
          </cell>
          <cell r="BD636">
            <v>4.2115026940737481E-2</v>
          </cell>
          <cell r="BE636">
            <v>0</v>
          </cell>
          <cell r="BF636">
            <v>0</v>
          </cell>
          <cell r="BG636">
            <v>-1</v>
          </cell>
          <cell r="BH636">
            <v>0</v>
          </cell>
        </row>
        <row r="637">
          <cell r="B637" t="str">
            <v>17727</v>
          </cell>
          <cell r="C637" t="str">
            <v>7840025110871</v>
          </cell>
          <cell r="D637" t="str">
            <v>CERVEZA Lata 269ml 12un POLAR ICE</v>
          </cell>
          <cell r="E637">
            <v>12</v>
          </cell>
          <cell r="F637" t="str">
            <v>BEBIDAS</v>
          </cell>
          <cell r="G637" t="str">
            <v>BEBIDAS</v>
          </cell>
          <cell r="H637" t="str">
            <v>CERVEZAS</v>
          </cell>
          <cell r="I637" t="str">
            <v>ECONOMICAS Y REGULARES</v>
          </cell>
          <cell r="J637" t="str">
            <v>LATA 269ML ER</v>
          </cell>
          <cell r="K637" t="str">
            <v>POLAR</v>
          </cell>
          <cell r="L637">
            <v>87</v>
          </cell>
          <cell r="M637" t="str">
            <v>EMBOTELLADORA CENTRAL (87)</v>
          </cell>
          <cell r="N637">
            <v>0</v>
          </cell>
          <cell r="O637">
            <v>0</v>
          </cell>
          <cell r="P637">
            <v>0</v>
          </cell>
          <cell r="Q637">
            <v>0</v>
          </cell>
          <cell r="R637">
            <v>0</v>
          </cell>
          <cell r="S637">
            <v>0</v>
          </cell>
          <cell r="T637">
            <v>0</v>
          </cell>
          <cell r="U637">
            <v>0</v>
          </cell>
          <cell r="V637">
            <v>0</v>
          </cell>
          <cell r="W637">
            <v>0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 t="str">
            <v>Q</v>
          </cell>
          <cell r="AQ637" t="str">
            <v>Q</v>
          </cell>
          <cell r="AR637" t="str">
            <v>Q</v>
          </cell>
          <cell r="AS637" t="str">
            <v>Q</v>
          </cell>
          <cell r="AT637" t="str">
            <v>Q</v>
          </cell>
          <cell r="AU637" t="str">
            <v>Q</v>
          </cell>
          <cell r="AV637">
            <v>23760</v>
          </cell>
          <cell r="AW637">
            <v>23764.774440000001</v>
          </cell>
          <cell r="AX637">
            <v>25500</v>
          </cell>
          <cell r="AY637">
            <v>7.3232323232323315E-2</v>
          </cell>
          <cell r="AZ637">
            <v>6.8235294117647061E-2</v>
          </cell>
          <cell r="BC637">
            <v>-1</v>
          </cell>
          <cell r="BD637">
            <v>0</v>
          </cell>
          <cell r="BG637">
            <v>-1</v>
          </cell>
          <cell r="BH637">
            <v>0</v>
          </cell>
        </row>
        <row r="638">
          <cell r="B638" t="str">
            <v>17726</v>
          </cell>
          <cell r="C638" t="str">
            <v>7840025110857</v>
          </cell>
          <cell r="D638" t="str">
            <v>CERVEZA Lata 269ml POLAR ICE</v>
          </cell>
          <cell r="E638">
            <v>1</v>
          </cell>
          <cell r="F638" t="str">
            <v>BEBIDAS</v>
          </cell>
          <cell r="G638" t="str">
            <v>BEBIDAS</v>
          </cell>
          <cell r="H638" t="str">
            <v>CERVEZAS</v>
          </cell>
          <cell r="I638" t="str">
            <v>ECONOMICAS Y REGULARES</v>
          </cell>
          <cell r="J638" t="str">
            <v>LATA 269ML ER</v>
          </cell>
          <cell r="K638" t="str">
            <v>POLAR</v>
          </cell>
          <cell r="L638">
            <v>87</v>
          </cell>
          <cell r="M638" t="str">
            <v>EMBOTELLADORA CENTRAL (87)</v>
          </cell>
          <cell r="N638">
            <v>4469</v>
          </cell>
          <cell r="O638">
            <v>6511</v>
          </cell>
          <cell r="P638">
            <v>2997</v>
          </cell>
          <cell r="Q638">
            <v>2743</v>
          </cell>
          <cell r="R638">
            <v>212</v>
          </cell>
          <cell r="S638">
            <v>11578</v>
          </cell>
          <cell r="T638">
            <v>12610</v>
          </cell>
          <cell r="U638">
            <v>14394</v>
          </cell>
          <cell r="V638">
            <v>4323</v>
          </cell>
          <cell r="W638">
            <v>3715</v>
          </cell>
          <cell r="X638">
            <v>2175</v>
          </cell>
          <cell r="Y638">
            <v>2252</v>
          </cell>
          <cell r="Z638">
            <v>3675</v>
          </cell>
          <cell r="AA638">
            <v>3913</v>
          </cell>
          <cell r="AB638">
            <v>3770</v>
          </cell>
          <cell r="AC638">
            <v>4218</v>
          </cell>
          <cell r="AD638">
            <v>9136</v>
          </cell>
          <cell r="AE638">
            <v>7611</v>
          </cell>
          <cell r="AF638">
            <v>6091</v>
          </cell>
          <cell r="AG638">
            <v>5934</v>
          </cell>
          <cell r="AH638">
            <v>72</v>
          </cell>
          <cell r="AI638">
            <v>240</v>
          </cell>
          <cell r="AJ638">
            <v>5080</v>
          </cell>
          <cell r="AK638">
            <v>12705</v>
          </cell>
          <cell r="AL638">
            <v>3868</v>
          </cell>
          <cell r="AM638">
            <v>6507</v>
          </cell>
          <cell r="AN638">
            <v>10401</v>
          </cell>
          <cell r="AO638">
            <v>3480</v>
          </cell>
          <cell r="AP638">
            <v>55.559606270506748</v>
          </cell>
          <cell r="AQ638">
            <v>26.479783243017923</v>
          </cell>
          <cell r="AR638">
            <v>51.52753108348135</v>
          </cell>
          <cell r="AS638">
            <v>46.28022759601707</v>
          </cell>
          <cell r="AT638">
            <v>52.583417593528814</v>
          </cell>
          <cell r="AU638">
            <v>435</v>
          </cell>
          <cell r="AV638">
            <v>1980.41668</v>
          </cell>
          <cell r="AW638">
            <v>1980.39787</v>
          </cell>
          <cell r="AX638">
            <v>2250</v>
          </cell>
          <cell r="AY638">
            <v>0.13612454526488826</v>
          </cell>
          <cell r="AZ638">
            <v>0.11981480888888887</v>
          </cell>
          <cell r="BA638">
            <v>2125</v>
          </cell>
          <cell r="BB638">
            <v>12</v>
          </cell>
          <cell r="BC638">
            <v>7.3006514972394632E-2</v>
          </cell>
          <cell r="BD638">
            <v>6.8039209411764681E-2</v>
          </cell>
          <cell r="BE638">
            <v>0</v>
          </cell>
          <cell r="BF638">
            <v>0</v>
          </cell>
          <cell r="BG638">
            <v>-1</v>
          </cell>
          <cell r="BH638">
            <v>0</v>
          </cell>
        </row>
        <row r="639">
          <cell r="B639" t="str">
            <v>14301</v>
          </cell>
          <cell r="C639" t="str">
            <v>7897395040437</v>
          </cell>
          <cell r="D639" t="str">
            <v>CERVEZA Lata 269ml 12un ITAIPAVA</v>
          </cell>
          <cell r="E639">
            <v>12</v>
          </cell>
          <cell r="F639" t="str">
            <v>BEBIDAS</v>
          </cell>
          <cell r="G639" t="str">
            <v>BEBIDAS</v>
          </cell>
          <cell r="H639" t="str">
            <v>CERVEZAS</v>
          </cell>
          <cell r="I639" t="str">
            <v>ECONOMICAS Y REGULARES</v>
          </cell>
          <cell r="J639" t="str">
            <v>LATA 269ML ER</v>
          </cell>
          <cell r="K639" t="str">
            <v>ITAIPAVA</v>
          </cell>
          <cell r="L639">
            <v>1690</v>
          </cell>
          <cell r="M639" t="str">
            <v>SUPER MIX S.A. (1690)</v>
          </cell>
          <cell r="N639">
            <v>0</v>
          </cell>
          <cell r="O639">
            <v>0</v>
          </cell>
          <cell r="P639">
            <v>0</v>
          </cell>
          <cell r="Q639">
            <v>0</v>
          </cell>
          <cell r="R639">
            <v>0</v>
          </cell>
          <cell r="S639">
            <v>0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 t="str">
            <v>Q</v>
          </cell>
          <cell r="AQ639" t="str">
            <v>Q</v>
          </cell>
          <cell r="AR639" t="str">
            <v>Q</v>
          </cell>
          <cell r="AS639" t="str">
            <v>Q</v>
          </cell>
          <cell r="AT639" t="str">
            <v>Q</v>
          </cell>
          <cell r="AU639" t="str">
            <v>Q</v>
          </cell>
          <cell r="AV639">
            <v>27999.999994999998</v>
          </cell>
          <cell r="AW639">
            <v>27588.27852</v>
          </cell>
          <cell r="AX639">
            <v>30500</v>
          </cell>
          <cell r="AY639">
            <v>8.9285714480229705E-2</v>
          </cell>
          <cell r="AZ639">
            <v>8.1967213278688583E-2</v>
          </cell>
          <cell r="BA639">
            <v>0</v>
          </cell>
          <cell r="BB639">
            <v>0</v>
          </cell>
          <cell r="BC639">
            <v>-1</v>
          </cell>
          <cell r="BD639">
            <v>0</v>
          </cell>
          <cell r="BE639">
            <v>0</v>
          </cell>
          <cell r="BF639">
            <v>0</v>
          </cell>
          <cell r="BG639">
            <v>-1</v>
          </cell>
          <cell r="BH639">
            <v>0</v>
          </cell>
        </row>
        <row r="640">
          <cell r="B640" t="str">
            <v>14300</v>
          </cell>
          <cell r="C640" t="str">
            <v>7897395040307</v>
          </cell>
          <cell r="D640" t="str">
            <v>CERVEZA Lata 269ml ITAIPAVA</v>
          </cell>
          <cell r="E640">
            <v>1</v>
          </cell>
          <cell r="F640" t="str">
            <v>BEBIDAS</v>
          </cell>
          <cell r="G640" t="str">
            <v>BEBIDAS</v>
          </cell>
          <cell r="H640" t="str">
            <v>CERVEZAS</v>
          </cell>
          <cell r="I640" t="str">
            <v>ECONOMICAS Y REGULARES</v>
          </cell>
          <cell r="J640" t="str">
            <v>LATA 269ML ER</v>
          </cell>
          <cell r="K640" t="str">
            <v>ITAIPAVA</v>
          </cell>
          <cell r="L640">
            <v>1690</v>
          </cell>
          <cell r="M640" t="str">
            <v>SUPER MIX S.A. (1690)</v>
          </cell>
          <cell r="N640">
            <v>0</v>
          </cell>
          <cell r="O640">
            <v>0</v>
          </cell>
          <cell r="P640">
            <v>0</v>
          </cell>
          <cell r="Q640">
            <v>0</v>
          </cell>
          <cell r="R640">
            <v>0</v>
          </cell>
          <cell r="S640">
            <v>0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 t="str">
            <v>Q</v>
          </cell>
          <cell r="AQ640" t="str">
            <v>Q</v>
          </cell>
          <cell r="AR640" t="str">
            <v>Q</v>
          </cell>
          <cell r="AS640" t="str">
            <v>Q</v>
          </cell>
          <cell r="AT640" t="str">
            <v>Q</v>
          </cell>
          <cell r="AU640" t="str">
            <v>Q</v>
          </cell>
          <cell r="AV640">
            <v>2333.3334199999999</v>
          </cell>
          <cell r="AW640">
            <v>2299.0232099999998</v>
          </cell>
          <cell r="AX640">
            <v>2650</v>
          </cell>
          <cell r="AY640">
            <v>0.13571424353061379</v>
          </cell>
          <cell r="AZ640">
            <v>0.11949682264150946</v>
          </cell>
          <cell r="BA640">
            <v>0</v>
          </cell>
          <cell r="BB640">
            <v>0</v>
          </cell>
          <cell r="BC640">
            <v>-1</v>
          </cell>
          <cell r="BD640">
            <v>0</v>
          </cell>
          <cell r="BE640">
            <v>0</v>
          </cell>
          <cell r="BF640">
            <v>0</v>
          </cell>
          <cell r="BG640">
            <v>-1</v>
          </cell>
          <cell r="BH640">
            <v>0</v>
          </cell>
        </row>
        <row r="641">
          <cell r="B641" t="str">
            <v>37360</v>
          </cell>
          <cell r="C641" t="str">
            <v>7898295301444</v>
          </cell>
          <cell r="D641" t="str">
            <v>CERVEZA Lata 269ml 12un BURGUESA</v>
          </cell>
          <cell r="E641">
            <v>1</v>
          </cell>
          <cell r="F641" t="str">
            <v>BEBIDAS</v>
          </cell>
          <cell r="G641" t="str">
            <v>BEBIDAS</v>
          </cell>
          <cell r="H641" t="str">
            <v>CERVEZAS</v>
          </cell>
          <cell r="I641" t="str">
            <v>ECONOMICAS Y REGULARES</v>
          </cell>
          <cell r="J641" t="str">
            <v>LATA 269ML ER</v>
          </cell>
          <cell r="K641" t="str">
            <v>BURGUESA</v>
          </cell>
          <cell r="L641">
            <v>551</v>
          </cell>
          <cell r="M641" t="str">
            <v>MONACO COMERCIAL  IMPORT EXPORT S.R.L. (551)</v>
          </cell>
          <cell r="N641">
            <v>0</v>
          </cell>
          <cell r="O641">
            <v>0</v>
          </cell>
          <cell r="P641">
            <v>0</v>
          </cell>
          <cell r="Q641">
            <v>0</v>
          </cell>
          <cell r="R641">
            <v>0</v>
          </cell>
          <cell r="S641">
            <v>0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 t="str">
            <v>Q</v>
          </cell>
          <cell r="AQ641" t="str">
            <v>Q</v>
          </cell>
          <cell r="AR641" t="str">
            <v>Q</v>
          </cell>
          <cell r="AS641" t="str">
            <v>Q</v>
          </cell>
          <cell r="AT641" t="str">
            <v>Q</v>
          </cell>
          <cell r="AU641" t="str">
            <v>Q</v>
          </cell>
          <cell r="AV641">
            <v>24804.000001</v>
          </cell>
          <cell r="AW641">
            <v>24802.471320000001</v>
          </cell>
          <cell r="AX641">
            <v>27900</v>
          </cell>
          <cell r="AY641">
            <v>0.12481857760341808</v>
          </cell>
          <cell r="AZ641">
            <v>0.11096774189964156</v>
          </cell>
          <cell r="BC641">
            <v>-1</v>
          </cell>
          <cell r="BD641">
            <v>0</v>
          </cell>
          <cell r="BG641">
            <v>-1</v>
          </cell>
          <cell r="BH641">
            <v>0</v>
          </cell>
        </row>
        <row r="642">
          <cell r="B642" t="str">
            <v>36852</v>
          </cell>
          <cell r="C642" t="str">
            <v>7898295301437</v>
          </cell>
          <cell r="D642" t="str">
            <v>CERVEZA Lata 269ml BURGUESA</v>
          </cell>
          <cell r="E642">
            <v>12</v>
          </cell>
          <cell r="F642" t="str">
            <v>BEBIDAS</v>
          </cell>
          <cell r="G642" t="str">
            <v>BEBIDAS</v>
          </cell>
          <cell r="H642" t="str">
            <v>CERVEZAS</v>
          </cell>
          <cell r="I642" t="str">
            <v>ECONOMICAS Y REGULARES</v>
          </cell>
          <cell r="J642" t="str">
            <v>LATA 269ML ER</v>
          </cell>
          <cell r="K642" t="str">
            <v>BURGUESA</v>
          </cell>
          <cell r="L642">
            <v>551</v>
          </cell>
          <cell r="M642" t="str">
            <v>MONACO COMERCIAL  IMPORT EXPORT S.R.L. (551)</v>
          </cell>
          <cell r="N642">
            <v>372</v>
          </cell>
          <cell r="O642">
            <v>0</v>
          </cell>
          <cell r="P642">
            <v>321</v>
          </cell>
          <cell r="Q642">
            <v>1137</v>
          </cell>
          <cell r="R642">
            <v>1522</v>
          </cell>
          <cell r="S642">
            <v>0</v>
          </cell>
          <cell r="T642">
            <v>468</v>
          </cell>
          <cell r="U642">
            <v>2760</v>
          </cell>
          <cell r="V642">
            <v>552</v>
          </cell>
          <cell r="W642">
            <v>0</v>
          </cell>
          <cell r="X642">
            <v>264</v>
          </cell>
          <cell r="Y642">
            <v>420</v>
          </cell>
          <cell r="Z642">
            <v>956</v>
          </cell>
          <cell r="AA642">
            <v>0</v>
          </cell>
          <cell r="AB642">
            <v>252</v>
          </cell>
          <cell r="AC642">
            <v>612</v>
          </cell>
          <cell r="AD642">
            <v>695</v>
          </cell>
          <cell r="AE642">
            <v>0</v>
          </cell>
          <cell r="AF642">
            <v>163</v>
          </cell>
          <cell r="AG642">
            <v>505</v>
          </cell>
          <cell r="AH642">
            <v>120</v>
          </cell>
          <cell r="AI642">
            <v>199</v>
          </cell>
          <cell r="AJ642">
            <v>4662</v>
          </cell>
          <cell r="AK642">
            <v>3372</v>
          </cell>
          <cell r="AL642">
            <v>1452</v>
          </cell>
          <cell r="AM642">
            <v>3359</v>
          </cell>
          <cell r="AN642">
            <v>1812</v>
          </cell>
          <cell r="AO642">
            <v>3744</v>
          </cell>
          <cell r="AP642">
            <v>123.00791556728231</v>
          </cell>
          <cell r="AQ642">
            <v>36.652173913043477</v>
          </cell>
          <cell r="AR642">
            <v>103.71428571428572</v>
          </cell>
          <cell r="AS642">
            <v>164.65686274509804</v>
          </cell>
          <cell r="AT642">
            <v>107.64356435643565</v>
          </cell>
          <cell r="AU642">
            <v>564.4221105527638</v>
          </cell>
          <cell r="AV642">
            <v>2067</v>
          </cell>
          <cell r="AW642">
            <v>2066.8726099999999</v>
          </cell>
          <cell r="AX642">
            <v>2500</v>
          </cell>
          <cell r="AY642">
            <v>0.20948234155781331</v>
          </cell>
          <cell r="AZ642">
            <v>0.17319999999999999</v>
          </cell>
          <cell r="BA642">
            <v>2325</v>
          </cell>
          <cell r="BB642">
            <v>12</v>
          </cell>
          <cell r="BC642">
            <v>0.12481857764876625</v>
          </cell>
          <cell r="BD642">
            <v>0.11096774193548387</v>
          </cell>
          <cell r="BE642">
            <v>0</v>
          </cell>
          <cell r="BF642">
            <v>0</v>
          </cell>
          <cell r="BG642">
            <v>-1</v>
          </cell>
          <cell r="BH642">
            <v>0</v>
          </cell>
        </row>
        <row r="643">
          <cell r="B643" t="str">
            <v>36723</v>
          </cell>
          <cell r="C643" t="str">
            <v>17898032918390</v>
          </cell>
          <cell r="D643" t="str">
            <v>CERVEZA Lata 269ml 12un DIOSA</v>
          </cell>
          <cell r="E643">
            <v>12</v>
          </cell>
          <cell r="F643" t="str">
            <v>BEBIDAS</v>
          </cell>
          <cell r="G643" t="str">
            <v>BEBIDAS</v>
          </cell>
          <cell r="H643" t="str">
            <v>CERVEZAS</v>
          </cell>
          <cell r="I643" t="str">
            <v>ECONOMICAS Y REGULARES</v>
          </cell>
          <cell r="J643" t="str">
            <v>LATA 269ML ER</v>
          </cell>
          <cell r="K643" t="str">
            <v>DIOSA</v>
          </cell>
          <cell r="L643">
            <v>50</v>
          </cell>
          <cell r="M643" t="str">
            <v>AV S.A. (50)</v>
          </cell>
          <cell r="N643">
            <v>0</v>
          </cell>
          <cell r="O643">
            <v>0</v>
          </cell>
          <cell r="P643">
            <v>0</v>
          </cell>
          <cell r="Q643">
            <v>0</v>
          </cell>
          <cell r="R643">
            <v>0</v>
          </cell>
          <cell r="S643">
            <v>0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 t="str">
            <v>Q</v>
          </cell>
          <cell r="AQ643" t="str">
            <v>Q</v>
          </cell>
          <cell r="AR643" t="str">
            <v>Q</v>
          </cell>
          <cell r="AS643" t="str">
            <v>Q</v>
          </cell>
          <cell r="AT643" t="str">
            <v>Q</v>
          </cell>
          <cell r="AU643" t="str">
            <v>Q</v>
          </cell>
          <cell r="AV643">
            <v>23000.000001</v>
          </cell>
          <cell r="AW643">
            <v>22845.922439999998</v>
          </cell>
          <cell r="AX643">
            <v>28900</v>
          </cell>
          <cell r="AY643">
            <v>0.25652173907580345</v>
          </cell>
          <cell r="AZ643">
            <v>0.20415224910034602</v>
          </cell>
          <cell r="BC643">
            <v>-1</v>
          </cell>
          <cell r="BD643">
            <v>0</v>
          </cell>
          <cell r="BG643">
            <v>-1</v>
          </cell>
          <cell r="BH643">
            <v>0</v>
          </cell>
        </row>
        <row r="644">
          <cell r="B644" t="str">
            <v>36722</v>
          </cell>
          <cell r="C644" t="str">
            <v>7898032918393</v>
          </cell>
          <cell r="D644" t="str">
            <v>CERVEZA Lata 269ml DIOSA</v>
          </cell>
          <cell r="E644">
            <v>1</v>
          </cell>
          <cell r="F644" t="str">
            <v>BEBIDAS</v>
          </cell>
          <cell r="G644" t="str">
            <v>BEBIDAS</v>
          </cell>
          <cell r="H644" t="str">
            <v>CERVEZAS</v>
          </cell>
          <cell r="I644" t="str">
            <v>ECONOMICAS Y REGULARES</v>
          </cell>
          <cell r="J644" t="str">
            <v>LATA 269ML ER</v>
          </cell>
          <cell r="K644" t="str">
            <v>DIOSA</v>
          </cell>
          <cell r="L644">
            <v>50</v>
          </cell>
          <cell r="M644" t="str">
            <v>AV S.A. (50)</v>
          </cell>
          <cell r="N644">
            <v>175</v>
          </cell>
          <cell r="O644">
            <v>112</v>
          </cell>
          <cell r="P644">
            <v>24</v>
          </cell>
          <cell r="Q644">
            <v>13</v>
          </cell>
          <cell r="R644">
            <v>291</v>
          </cell>
          <cell r="S644">
            <v>235</v>
          </cell>
          <cell r="T644">
            <v>76</v>
          </cell>
          <cell r="U644">
            <v>80</v>
          </cell>
          <cell r="V644">
            <v>100</v>
          </cell>
          <cell r="W644">
            <v>106</v>
          </cell>
          <cell r="X644">
            <v>72</v>
          </cell>
          <cell r="Y644">
            <v>60</v>
          </cell>
          <cell r="Z644">
            <v>180</v>
          </cell>
          <cell r="AA644">
            <v>366</v>
          </cell>
          <cell r="AB644">
            <v>283</v>
          </cell>
          <cell r="AC644">
            <v>210</v>
          </cell>
          <cell r="AD644">
            <v>141</v>
          </cell>
          <cell r="AE644">
            <v>144</v>
          </cell>
          <cell r="AF644">
            <v>13</v>
          </cell>
          <cell r="AG644">
            <v>148</v>
          </cell>
          <cell r="AH644">
            <v>0</v>
          </cell>
          <cell r="AI644">
            <v>36</v>
          </cell>
          <cell r="AJ644">
            <v>156</v>
          </cell>
          <cell r="AK644">
            <v>105</v>
          </cell>
          <cell r="AL644">
            <v>130</v>
          </cell>
          <cell r="AM644">
            <v>216</v>
          </cell>
          <cell r="AN644">
            <v>98</v>
          </cell>
          <cell r="AO644">
            <v>108</v>
          </cell>
          <cell r="AP644">
            <v>360</v>
          </cell>
          <cell r="AQ644">
            <v>39.375</v>
          </cell>
          <cell r="AR644">
            <v>65</v>
          </cell>
          <cell r="AS644">
            <v>30.857142857142854</v>
          </cell>
          <cell r="AT644">
            <v>19.864864864864867</v>
          </cell>
          <cell r="AU644">
            <v>90</v>
          </cell>
          <cell r="AV644">
            <v>1917</v>
          </cell>
          <cell r="AW644">
            <v>1903.8268700000001</v>
          </cell>
          <cell r="AX644">
            <v>2500</v>
          </cell>
          <cell r="AY644">
            <v>0.30412102243088168</v>
          </cell>
          <cell r="AZ644">
            <v>0.23319999999999999</v>
          </cell>
          <cell r="BA644">
            <v>2408</v>
          </cell>
          <cell r="BB644">
            <v>12</v>
          </cell>
          <cell r="BC644">
            <v>0.25612936880542514</v>
          </cell>
          <cell r="BD644">
            <v>0.20390365448504982</v>
          </cell>
          <cell r="BE644">
            <v>0</v>
          </cell>
          <cell r="BF644">
            <v>0</v>
          </cell>
          <cell r="BG644">
            <v>-1</v>
          </cell>
          <cell r="BH644">
            <v>0</v>
          </cell>
        </row>
        <row r="645">
          <cell r="B645" t="str">
            <v>24223</v>
          </cell>
          <cell r="C645" t="str">
            <v>7840025111007</v>
          </cell>
          <cell r="D645" t="str">
            <v>CERVEZA Lata 269ml 12un ORIGINAL MUNICH</v>
          </cell>
          <cell r="E645">
            <v>12</v>
          </cell>
          <cell r="F645" t="str">
            <v>BEBIDAS</v>
          </cell>
          <cell r="G645" t="str">
            <v>BEBIDAS</v>
          </cell>
          <cell r="H645" t="str">
            <v>CERVEZAS</v>
          </cell>
          <cell r="I645" t="str">
            <v>ECONOMICAS Y REGULARES</v>
          </cell>
          <cell r="J645" t="str">
            <v>LATA 269ML ER</v>
          </cell>
          <cell r="K645" t="str">
            <v>MUNICH</v>
          </cell>
          <cell r="L645">
            <v>87</v>
          </cell>
          <cell r="M645" t="str">
            <v>EMBOTELLADORA CENTRAL (87)</v>
          </cell>
          <cell r="N645">
            <v>0</v>
          </cell>
          <cell r="O645">
            <v>0</v>
          </cell>
          <cell r="P645">
            <v>0</v>
          </cell>
          <cell r="Q645">
            <v>0</v>
          </cell>
          <cell r="R645">
            <v>0</v>
          </cell>
          <cell r="S645">
            <v>0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 t="str">
            <v>Q</v>
          </cell>
          <cell r="AQ645" t="str">
            <v>Q</v>
          </cell>
          <cell r="AR645" t="str">
            <v>Q</v>
          </cell>
          <cell r="AS645" t="str">
            <v>Q</v>
          </cell>
          <cell r="AT645" t="str">
            <v>Q</v>
          </cell>
          <cell r="AU645" t="str">
            <v>Q</v>
          </cell>
          <cell r="AV645">
            <v>32003.999994999998</v>
          </cell>
          <cell r="AW645">
            <v>31545.6306</v>
          </cell>
          <cell r="AX645">
            <v>34900</v>
          </cell>
          <cell r="AY645">
            <v>9.0488689084253338E-2</v>
          </cell>
          <cell r="AZ645">
            <v>8.2979942836676271E-2</v>
          </cell>
          <cell r="BC645">
            <v>-1</v>
          </cell>
          <cell r="BD645">
            <v>0</v>
          </cell>
          <cell r="BG645">
            <v>-1</v>
          </cell>
          <cell r="BH645">
            <v>0</v>
          </cell>
        </row>
        <row r="646">
          <cell r="B646" t="str">
            <v>11681</v>
          </cell>
          <cell r="C646" t="str">
            <v>7840025110833</v>
          </cell>
          <cell r="D646" t="str">
            <v>CERVEZA Lata 269ml 12un ROYAL MUNICH</v>
          </cell>
          <cell r="E646">
            <v>12</v>
          </cell>
          <cell r="F646" t="str">
            <v>BEBIDAS</v>
          </cell>
          <cell r="G646" t="str">
            <v>BEBIDAS</v>
          </cell>
          <cell r="H646" t="str">
            <v>CERVEZAS</v>
          </cell>
          <cell r="I646" t="str">
            <v>ECONOMICAS Y REGULARES</v>
          </cell>
          <cell r="J646" t="str">
            <v>LATA 269ML ER</v>
          </cell>
          <cell r="K646" t="str">
            <v>MUNICH</v>
          </cell>
          <cell r="L646">
            <v>87</v>
          </cell>
          <cell r="M646" t="str">
            <v>EMBOTELLADORA CENTRAL (87)</v>
          </cell>
          <cell r="N646">
            <v>0</v>
          </cell>
          <cell r="O646">
            <v>0</v>
          </cell>
          <cell r="P646">
            <v>0</v>
          </cell>
          <cell r="Q646">
            <v>0</v>
          </cell>
          <cell r="R646">
            <v>0</v>
          </cell>
          <cell r="S646">
            <v>0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 t="str">
            <v>Q</v>
          </cell>
          <cell r="AQ646" t="str">
            <v>Q</v>
          </cell>
          <cell r="AR646" t="str">
            <v>Q</v>
          </cell>
          <cell r="AS646" t="str">
            <v>Q</v>
          </cell>
          <cell r="AT646" t="str">
            <v>Q</v>
          </cell>
          <cell r="AU646" t="str">
            <v>Q</v>
          </cell>
          <cell r="AV646">
            <v>28127.999999</v>
          </cell>
          <cell r="AW646">
            <v>27721.1682</v>
          </cell>
          <cell r="AX646">
            <v>31500</v>
          </cell>
          <cell r="AY646">
            <v>0.11988054611489907</v>
          </cell>
          <cell r="AZ646">
            <v>0.10704761907936509</v>
          </cell>
          <cell r="BA646">
            <v>0</v>
          </cell>
          <cell r="BB646">
            <v>0</v>
          </cell>
          <cell r="BC646">
            <v>-1</v>
          </cell>
          <cell r="BD646">
            <v>0</v>
          </cell>
          <cell r="BE646">
            <v>0</v>
          </cell>
          <cell r="BF646">
            <v>0</v>
          </cell>
          <cell r="BG646">
            <v>-1</v>
          </cell>
          <cell r="BH646">
            <v>0</v>
          </cell>
        </row>
        <row r="647">
          <cell r="B647" t="str">
            <v>31804</v>
          </cell>
          <cell r="C647" t="str">
            <v>7840025000035</v>
          </cell>
          <cell r="D647" t="str">
            <v>CERVEZA Lata 269ml 12un ULTRA 69 MUNICH</v>
          </cell>
          <cell r="E647">
            <v>1</v>
          </cell>
          <cell r="F647" t="str">
            <v>BEBIDAS</v>
          </cell>
          <cell r="G647" t="str">
            <v>BEBIDAS</v>
          </cell>
          <cell r="H647" t="str">
            <v>CERVEZAS</v>
          </cell>
          <cell r="I647" t="str">
            <v>ECONOMICAS Y REGULARES</v>
          </cell>
          <cell r="J647" t="str">
            <v>LATA 269ML ER</v>
          </cell>
          <cell r="K647" t="str">
            <v>MUNICH</v>
          </cell>
          <cell r="L647">
            <v>87</v>
          </cell>
          <cell r="M647" t="str">
            <v>EMBOTELLADORA CENTRAL (87)</v>
          </cell>
          <cell r="N647">
            <v>0</v>
          </cell>
          <cell r="O647">
            <v>0</v>
          </cell>
          <cell r="P647">
            <v>0</v>
          </cell>
          <cell r="Q647">
            <v>0</v>
          </cell>
          <cell r="R647">
            <v>0</v>
          </cell>
          <cell r="S647">
            <v>0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 t="str">
            <v>Q</v>
          </cell>
          <cell r="AQ647" t="str">
            <v>Q</v>
          </cell>
          <cell r="AR647" t="str">
            <v>Q</v>
          </cell>
          <cell r="AS647" t="str">
            <v>Q</v>
          </cell>
          <cell r="AT647" t="str">
            <v>Q</v>
          </cell>
          <cell r="AU647" t="str">
            <v>Q</v>
          </cell>
          <cell r="AV647">
            <v>35003.999997999999</v>
          </cell>
          <cell r="AW647">
            <v>34688.800080000001</v>
          </cell>
          <cell r="AX647">
            <v>37900</v>
          </cell>
          <cell r="AY647">
            <v>8.2733401958789532E-2</v>
          </cell>
          <cell r="AZ647">
            <v>7.6411609551451209E-2</v>
          </cell>
          <cell r="BC647">
            <v>-1</v>
          </cell>
          <cell r="BD647">
            <v>0</v>
          </cell>
          <cell r="BG647">
            <v>-1</v>
          </cell>
          <cell r="BH647">
            <v>0</v>
          </cell>
        </row>
        <row r="648">
          <cell r="B648" t="str">
            <v>41056</v>
          </cell>
          <cell r="C648" t="str">
            <v>7840025000158</v>
          </cell>
          <cell r="D648" t="str">
            <v>CERVEZA Lata 269ml 15un ROYAL MUNICH</v>
          </cell>
          <cell r="E648">
            <v>1</v>
          </cell>
          <cell r="F648" t="str">
            <v>BEBIDAS</v>
          </cell>
          <cell r="G648" t="str">
            <v>BEBIDAS</v>
          </cell>
          <cell r="H648" t="str">
            <v>CERVEZAS</v>
          </cell>
          <cell r="I648" t="str">
            <v>ECONOMICAS Y REGULARES</v>
          </cell>
          <cell r="J648" t="str">
            <v>LATA 269ML ER</v>
          </cell>
          <cell r="K648" t="str">
            <v>MUNICH</v>
          </cell>
          <cell r="L648">
            <v>87</v>
          </cell>
          <cell r="M648" t="str">
            <v>EMBOTELLADORA CENTRAL (87)</v>
          </cell>
          <cell r="N648">
            <v>0</v>
          </cell>
          <cell r="O648">
            <v>46</v>
          </cell>
          <cell r="P648">
            <v>73</v>
          </cell>
          <cell r="Q648">
            <v>2</v>
          </cell>
          <cell r="R648">
            <v>0</v>
          </cell>
          <cell r="S648">
            <v>19</v>
          </cell>
          <cell r="T648">
            <v>21</v>
          </cell>
          <cell r="U648">
            <v>0</v>
          </cell>
          <cell r="V648">
            <v>0</v>
          </cell>
          <cell r="W648">
            <v>12</v>
          </cell>
          <cell r="X648">
            <v>8</v>
          </cell>
          <cell r="Y648">
            <v>0</v>
          </cell>
          <cell r="Z648">
            <v>0</v>
          </cell>
          <cell r="AA648">
            <v>39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20</v>
          </cell>
          <cell r="AG648">
            <v>0</v>
          </cell>
          <cell r="AH648">
            <v>0</v>
          </cell>
          <cell r="AI648">
            <v>0</v>
          </cell>
          <cell r="AJ648">
            <v>-59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 t="str">
            <v>Q</v>
          </cell>
          <cell r="AQ648" t="str">
            <v>Q</v>
          </cell>
          <cell r="AR648" t="str">
            <v>Q</v>
          </cell>
          <cell r="AS648" t="str">
            <v>Q</v>
          </cell>
          <cell r="AT648" t="str">
            <v>Q</v>
          </cell>
          <cell r="AU648" t="str">
            <v>Q</v>
          </cell>
          <cell r="AV648">
            <v>28195</v>
          </cell>
          <cell r="AW648">
            <v>28193.800029999999</v>
          </cell>
          <cell r="AX648">
            <v>31500</v>
          </cell>
          <cell r="AY648">
            <v>0.11721936513566233</v>
          </cell>
          <cell r="AZ648">
            <v>0.10492063492063491</v>
          </cell>
          <cell r="BA648">
            <v>30900</v>
          </cell>
          <cell r="BB648">
            <v>3</v>
          </cell>
          <cell r="BC648">
            <v>9.5938996275935384E-2</v>
          </cell>
          <cell r="BD648">
            <v>8.7540453074433658E-2</v>
          </cell>
          <cell r="BE648">
            <v>0</v>
          </cell>
          <cell r="BF648">
            <v>0</v>
          </cell>
          <cell r="BG648">
            <v>-1</v>
          </cell>
          <cell r="BH648">
            <v>0</v>
          </cell>
        </row>
        <row r="649">
          <cell r="B649" t="str">
            <v>37457</v>
          </cell>
          <cell r="C649" t="str">
            <v>7840025000110</v>
          </cell>
          <cell r="D649" t="str">
            <v>CERVEZA Lata 269ml 15un ULTRA PREMIUM MUNICH</v>
          </cell>
          <cell r="E649">
            <v>1</v>
          </cell>
          <cell r="F649" t="str">
            <v>BEBIDAS</v>
          </cell>
          <cell r="G649" t="str">
            <v>BEBIDAS</v>
          </cell>
          <cell r="H649" t="str">
            <v>CERVEZAS</v>
          </cell>
          <cell r="I649" t="str">
            <v>ECONOMICAS Y REGULARES</v>
          </cell>
          <cell r="J649" t="str">
            <v>LATA 269ML ER</v>
          </cell>
          <cell r="K649" t="str">
            <v>MUNICH</v>
          </cell>
          <cell r="L649">
            <v>87</v>
          </cell>
          <cell r="M649" t="str">
            <v>EMBOTELLADORA CENTRAL (87)</v>
          </cell>
          <cell r="N649">
            <v>0</v>
          </cell>
          <cell r="O649">
            <v>78</v>
          </cell>
          <cell r="P649">
            <v>220</v>
          </cell>
          <cell r="Q649">
            <v>393</v>
          </cell>
          <cell r="R649">
            <v>0</v>
          </cell>
          <cell r="S649">
            <v>0</v>
          </cell>
          <cell r="T649">
            <v>119</v>
          </cell>
          <cell r="U649">
            <v>214</v>
          </cell>
          <cell r="V649">
            <v>0</v>
          </cell>
          <cell r="W649">
            <v>80</v>
          </cell>
          <cell r="X649">
            <v>208</v>
          </cell>
          <cell r="Y649">
            <v>211</v>
          </cell>
          <cell r="Z649">
            <v>0</v>
          </cell>
          <cell r="AA649">
            <v>76</v>
          </cell>
          <cell r="AB649">
            <v>165</v>
          </cell>
          <cell r="AC649">
            <v>192</v>
          </cell>
          <cell r="AD649">
            <v>0</v>
          </cell>
          <cell r="AE649">
            <v>171</v>
          </cell>
          <cell r="AF649">
            <v>482</v>
          </cell>
          <cell r="AG649">
            <v>600</v>
          </cell>
          <cell r="AH649">
            <v>25</v>
          </cell>
          <cell r="AI649">
            <v>89</v>
          </cell>
          <cell r="AJ649">
            <v>351</v>
          </cell>
          <cell r="AK649">
            <v>141</v>
          </cell>
          <cell r="AL649">
            <v>327</v>
          </cell>
          <cell r="AM649">
            <v>312</v>
          </cell>
          <cell r="AN649">
            <v>778</v>
          </cell>
          <cell r="AO649">
            <v>424</v>
          </cell>
          <cell r="AP649">
            <v>26.793893129770993</v>
          </cell>
          <cell r="AQ649">
            <v>19.766355140186917</v>
          </cell>
          <cell r="AR649">
            <v>46.492890995260659</v>
          </cell>
          <cell r="AS649">
            <v>48.75</v>
          </cell>
          <cell r="AT649">
            <v>38.9</v>
          </cell>
          <cell r="AU649">
            <v>142.92134831460675</v>
          </cell>
          <cell r="AV649">
            <v>35000</v>
          </cell>
          <cell r="AW649">
            <v>34999.197310000003</v>
          </cell>
          <cell r="AX649">
            <v>37900</v>
          </cell>
          <cell r="AY649">
            <v>8.2857142857142962E-2</v>
          </cell>
          <cell r="AZ649">
            <v>7.6517150395778361E-2</v>
          </cell>
          <cell r="BA649">
            <v>0</v>
          </cell>
          <cell r="BB649">
            <v>0</v>
          </cell>
          <cell r="BC649">
            <v>-1</v>
          </cell>
          <cell r="BD649">
            <v>0</v>
          </cell>
          <cell r="BE649">
            <v>0</v>
          </cell>
          <cell r="BF649">
            <v>0</v>
          </cell>
          <cell r="BG649">
            <v>-1</v>
          </cell>
          <cell r="BH649">
            <v>0</v>
          </cell>
        </row>
        <row r="650">
          <cell r="B650" t="str">
            <v>41563</v>
          </cell>
          <cell r="C650" t="str">
            <v>7840025000165</v>
          </cell>
          <cell r="D650" t="str">
            <v>CERVEZA Lata 269ml LLE15 PAG12 ORIGINAL MUNICH</v>
          </cell>
          <cell r="E650">
            <v>1</v>
          </cell>
          <cell r="F650" t="str">
            <v>BEBIDAS</v>
          </cell>
          <cell r="G650" t="str">
            <v>BEBIDAS</v>
          </cell>
          <cell r="H650" t="str">
            <v>CERVEZAS</v>
          </cell>
          <cell r="I650" t="str">
            <v>ECONOMICAS Y REGULARES</v>
          </cell>
          <cell r="J650" t="str">
            <v>LATA 269ML ER</v>
          </cell>
          <cell r="K650" t="str">
            <v>MUNICH</v>
          </cell>
          <cell r="L650">
            <v>87</v>
          </cell>
          <cell r="M650" t="str">
            <v>EMBOTELLADORA CENTRAL (87)</v>
          </cell>
          <cell r="N650">
            <v>0</v>
          </cell>
          <cell r="O650">
            <v>0</v>
          </cell>
          <cell r="P650">
            <v>54</v>
          </cell>
          <cell r="Q650">
            <v>203</v>
          </cell>
          <cell r="R650">
            <v>0</v>
          </cell>
          <cell r="S650">
            <v>0</v>
          </cell>
          <cell r="T650">
            <v>0</v>
          </cell>
          <cell r="U650">
            <v>49</v>
          </cell>
          <cell r="V650">
            <v>0</v>
          </cell>
          <cell r="W650">
            <v>0</v>
          </cell>
          <cell r="X650">
            <v>0</v>
          </cell>
          <cell r="Y650">
            <v>11</v>
          </cell>
          <cell r="Z650">
            <v>0</v>
          </cell>
          <cell r="AA650">
            <v>0</v>
          </cell>
          <cell r="AB650">
            <v>0</v>
          </cell>
          <cell r="AC650">
            <v>1</v>
          </cell>
          <cell r="AD650">
            <v>0</v>
          </cell>
          <cell r="AE650">
            <v>0</v>
          </cell>
          <cell r="AF650">
            <v>0</v>
          </cell>
          <cell r="AG650">
            <v>24</v>
          </cell>
          <cell r="AH650">
            <v>0</v>
          </cell>
          <cell r="AI650">
            <v>0</v>
          </cell>
          <cell r="AJ650">
            <v>187</v>
          </cell>
          <cell r="AK650">
            <v>42</v>
          </cell>
          <cell r="AL650">
            <v>113</v>
          </cell>
          <cell r="AM650">
            <v>240</v>
          </cell>
          <cell r="AN650">
            <v>224</v>
          </cell>
          <cell r="AO650">
            <v>120</v>
          </cell>
          <cell r="AP650">
            <v>27.635467980295566</v>
          </cell>
          <cell r="AQ650">
            <v>25.714285714285712</v>
          </cell>
          <cell r="AR650">
            <v>308.18181818181819</v>
          </cell>
          <cell r="AS650">
            <v>7200</v>
          </cell>
          <cell r="AT650">
            <v>280</v>
          </cell>
          <cell r="AU650" t="str">
            <v>SV</v>
          </cell>
          <cell r="AV650">
            <v>32009</v>
          </cell>
          <cell r="AW650">
            <v>32009.850399999999</v>
          </cell>
          <cell r="AX650">
            <v>34900</v>
          </cell>
          <cell r="AY650">
            <v>9.0318347964635004E-2</v>
          </cell>
          <cell r="AZ650">
            <v>8.283667621776504E-2</v>
          </cell>
          <cell r="BC650">
            <v>-1</v>
          </cell>
          <cell r="BD650">
            <v>0</v>
          </cell>
          <cell r="BG650">
            <v>-1</v>
          </cell>
          <cell r="BH650">
            <v>0</v>
          </cell>
        </row>
        <row r="651">
          <cell r="B651" t="str">
            <v>24222</v>
          </cell>
          <cell r="C651" t="str">
            <v>7840025110994</v>
          </cell>
          <cell r="D651" t="str">
            <v>CERVEZA Lata 269ml ORIGINAL MUNICH</v>
          </cell>
          <cell r="E651">
            <v>1</v>
          </cell>
          <cell r="F651" t="str">
            <v>BEBIDAS</v>
          </cell>
          <cell r="G651" t="str">
            <v>BEBIDAS</v>
          </cell>
          <cell r="H651" t="str">
            <v>CERVEZAS</v>
          </cell>
          <cell r="I651" t="str">
            <v>ECONOMICAS Y REGULARES</v>
          </cell>
          <cell r="J651" t="str">
            <v>LATA 269ML ER</v>
          </cell>
          <cell r="K651" t="str">
            <v>MUNICH</v>
          </cell>
          <cell r="L651">
            <v>87</v>
          </cell>
          <cell r="M651" t="str">
            <v>EMBOTELLADORA CENTRAL (87)</v>
          </cell>
          <cell r="N651">
            <v>4395</v>
          </cell>
          <cell r="O651">
            <v>4486</v>
          </cell>
          <cell r="P651">
            <v>3590</v>
          </cell>
          <cell r="Q651">
            <v>2488</v>
          </cell>
          <cell r="R651">
            <v>5462</v>
          </cell>
          <cell r="S651">
            <v>5785</v>
          </cell>
          <cell r="T651">
            <v>4043</v>
          </cell>
          <cell r="U651">
            <v>3822</v>
          </cell>
          <cell r="V651">
            <v>1456</v>
          </cell>
          <cell r="W651">
            <v>1542</v>
          </cell>
          <cell r="X651">
            <v>684</v>
          </cell>
          <cell r="Y651">
            <v>668</v>
          </cell>
          <cell r="Z651">
            <v>2827</v>
          </cell>
          <cell r="AA651">
            <v>3573</v>
          </cell>
          <cell r="AB651">
            <v>1747</v>
          </cell>
          <cell r="AC651">
            <v>1982</v>
          </cell>
          <cell r="AD651">
            <v>2681</v>
          </cell>
          <cell r="AE651">
            <v>5020</v>
          </cell>
          <cell r="AF651">
            <v>3159</v>
          </cell>
          <cell r="AG651">
            <v>2709</v>
          </cell>
          <cell r="AH651">
            <v>0</v>
          </cell>
          <cell r="AI651">
            <v>150</v>
          </cell>
          <cell r="AJ651">
            <v>3807</v>
          </cell>
          <cell r="AK651">
            <v>3366</v>
          </cell>
          <cell r="AL651">
            <v>1427</v>
          </cell>
          <cell r="AM651">
            <v>3645</v>
          </cell>
          <cell r="AN651">
            <v>4176</v>
          </cell>
          <cell r="AO651">
            <v>2328</v>
          </cell>
          <cell r="AP651">
            <v>45.904340836012864</v>
          </cell>
          <cell r="AQ651">
            <v>26.42072213500785</v>
          </cell>
          <cell r="AR651">
            <v>64.08682634730539</v>
          </cell>
          <cell r="AS651">
            <v>55.1715438950555</v>
          </cell>
          <cell r="AT651">
            <v>46.245847176079735</v>
          </cell>
          <cell r="AU651">
            <v>465.59999999999997</v>
          </cell>
          <cell r="AV651">
            <v>2667</v>
          </cell>
          <cell r="AW651">
            <v>2628.8025499999999</v>
          </cell>
          <cell r="AX651">
            <v>2950</v>
          </cell>
          <cell r="AY651">
            <v>0.10611173603299595</v>
          </cell>
          <cell r="AZ651">
            <v>9.5932203389830509E-2</v>
          </cell>
          <cell r="BA651">
            <v>2908.3333299999999</v>
          </cell>
          <cell r="BB651">
            <v>12</v>
          </cell>
          <cell r="BC651">
            <v>9.0488687664042056E-2</v>
          </cell>
          <cell r="BD651">
            <v>8.297994164238387E-2</v>
          </cell>
          <cell r="BE651">
            <v>0</v>
          </cell>
          <cell r="BF651">
            <v>0</v>
          </cell>
          <cell r="BG651">
            <v>-1</v>
          </cell>
          <cell r="BH651">
            <v>0</v>
          </cell>
        </row>
        <row r="652">
          <cell r="B652" t="str">
            <v>9858</v>
          </cell>
          <cell r="C652" t="str">
            <v>7840025110796</v>
          </cell>
          <cell r="D652" t="str">
            <v>CERVEZA Lata 269ml ROYAL MUNICH</v>
          </cell>
          <cell r="E652">
            <v>1</v>
          </cell>
          <cell r="F652" t="str">
            <v>BEBIDAS</v>
          </cell>
          <cell r="G652" t="str">
            <v>BEBIDAS</v>
          </cell>
          <cell r="H652" t="str">
            <v>CERVEZAS</v>
          </cell>
          <cell r="I652" t="str">
            <v>ECONOMICAS Y REGULARES</v>
          </cell>
          <cell r="J652" t="str">
            <v>LATA 269ML ER</v>
          </cell>
          <cell r="K652" t="str">
            <v>MUNICH</v>
          </cell>
          <cell r="L652">
            <v>87</v>
          </cell>
          <cell r="M652" t="str">
            <v>EMBOTELLADORA CENTRAL (87)</v>
          </cell>
          <cell r="N652">
            <v>1919</v>
          </cell>
          <cell r="O652">
            <v>1508</v>
          </cell>
          <cell r="P652">
            <v>527</v>
          </cell>
          <cell r="Q652">
            <v>569</v>
          </cell>
          <cell r="R652">
            <v>2955</v>
          </cell>
          <cell r="S652">
            <v>2421</v>
          </cell>
          <cell r="T652">
            <v>1803</v>
          </cell>
          <cell r="U652">
            <v>1767</v>
          </cell>
          <cell r="V652">
            <v>1048</v>
          </cell>
          <cell r="W652">
            <v>805</v>
          </cell>
          <cell r="X652">
            <v>590</v>
          </cell>
          <cell r="Y652">
            <v>494</v>
          </cell>
          <cell r="Z652">
            <v>1254</v>
          </cell>
          <cell r="AA652">
            <v>1261</v>
          </cell>
          <cell r="AB652">
            <v>356</v>
          </cell>
          <cell r="AC652">
            <v>427</v>
          </cell>
          <cell r="AD652">
            <v>1707</v>
          </cell>
          <cell r="AE652">
            <v>1833</v>
          </cell>
          <cell r="AF652">
            <v>815</v>
          </cell>
          <cell r="AG652">
            <v>832</v>
          </cell>
          <cell r="AH652">
            <v>0</v>
          </cell>
          <cell r="AI652">
            <v>36</v>
          </cell>
          <cell r="AJ652">
            <v>925</v>
          </cell>
          <cell r="AK652">
            <v>2100</v>
          </cell>
          <cell r="AL652">
            <v>748</v>
          </cell>
          <cell r="AM652">
            <v>799</v>
          </cell>
          <cell r="AN652">
            <v>1124</v>
          </cell>
          <cell r="AO652">
            <v>1200</v>
          </cell>
          <cell r="AP652">
            <v>48.769771528998241</v>
          </cell>
          <cell r="AQ652">
            <v>35.653650254668925</v>
          </cell>
          <cell r="AR652">
            <v>45.425101214574902</v>
          </cell>
          <cell r="AS652">
            <v>56.135831381733027</v>
          </cell>
          <cell r="AT652">
            <v>40.528846153846153</v>
          </cell>
          <cell r="AU652">
            <v>1000.0000000000001</v>
          </cell>
          <cell r="AV652">
            <v>2344.1666599999999</v>
          </cell>
          <cell r="AW652">
            <v>2310.09735</v>
          </cell>
          <cell r="AX652">
            <v>2750</v>
          </cell>
          <cell r="AY652">
            <v>0.1731247811535721</v>
          </cell>
          <cell r="AZ652">
            <v>0.14757576000000006</v>
          </cell>
          <cell r="BA652">
            <v>2625</v>
          </cell>
          <cell r="BB652">
            <v>12</v>
          </cell>
          <cell r="BC652">
            <v>0.11980092746477333</v>
          </cell>
          <cell r="BD652">
            <v>0.10698412952380958</v>
          </cell>
          <cell r="BE652">
            <v>0</v>
          </cell>
          <cell r="BF652">
            <v>0</v>
          </cell>
          <cell r="BG652">
            <v>-1</v>
          </cell>
          <cell r="BH652">
            <v>0</v>
          </cell>
        </row>
        <row r="653">
          <cell r="B653" t="str">
            <v>31803</v>
          </cell>
          <cell r="C653" t="str">
            <v>7840025000011</v>
          </cell>
          <cell r="D653" t="str">
            <v>CERVEZA Lata 269ml ULTRA 69 MUNICH</v>
          </cell>
          <cell r="E653">
            <v>12</v>
          </cell>
          <cell r="F653" t="str">
            <v>BEBIDAS</v>
          </cell>
          <cell r="G653" t="str">
            <v>BEBIDAS</v>
          </cell>
          <cell r="H653" t="str">
            <v>CERVEZAS</v>
          </cell>
          <cell r="I653" t="str">
            <v>ECONOMICAS Y REGULARES</v>
          </cell>
          <cell r="J653" t="str">
            <v>LATA 269ML ER</v>
          </cell>
          <cell r="K653" t="str">
            <v>MUNICH</v>
          </cell>
          <cell r="L653">
            <v>87</v>
          </cell>
          <cell r="M653" t="str">
            <v>EMBOTELLADORA CENTRAL (87)</v>
          </cell>
          <cell r="N653">
            <v>276</v>
          </cell>
          <cell r="O653">
            <v>974</v>
          </cell>
          <cell r="P653">
            <v>14</v>
          </cell>
          <cell r="Q653">
            <v>116</v>
          </cell>
          <cell r="R653">
            <v>0</v>
          </cell>
          <cell r="S653">
            <v>960</v>
          </cell>
          <cell r="T653">
            <v>2648</v>
          </cell>
          <cell r="U653">
            <v>2012</v>
          </cell>
          <cell r="V653">
            <v>930</v>
          </cell>
          <cell r="W653">
            <v>1853</v>
          </cell>
          <cell r="X653">
            <v>498</v>
          </cell>
          <cell r="Y653">
            <v>928</v>
          </cell>
          <cell r="Z653">
            <v>896</v>
          </cell>
          <cell r="AA653">
            <v>1859</v>
          </cell>
          <cell r="AB653">
            <v>885</v>
          </cell>
          <cell r="AC653">
            <v>1061</v>
          </cell>
          <cell r="AD653">
            <v>2145</v>
          </cell>
          <cell r="AE653">
            <v>3473</v>
          </cell>
          <cell r="AF653">
            <v>446</v>
          </cell>
          <cell r="AG653">
            <v>508</v>
          </cell>
          <cell r="AH653">
            <v>24</v>
          </cell>
          <cell r="AI653">
            <v>36</v>
          </cell>
          <cell r="AJ653">
            <v>250</v>
          </cell>
          <cell r="AK653">
            <v>3319</v>
          </cell>
          <cell r="AL653">
            <v>577</v>
          </cell>
          <cell r="AM653">
            <v>18</v>
          </cell>
          <cell r="AN653">
            <v>1766</v>
          </cell>
          <cell r="AO653">
            <v>2376</v>
          </cell>
          <cell r="AP653">
            <v>64.65517241379311</v>
          </cell>
          <cell r="AQ653">
            <v>49.488071570576544</v>
          </cell>
          <cell r="AR653">
            <v>18.653017241379313</v>
          </cell>
          <cell r="AS653">
            <v>0.50895381715362864</v>
          </cell>
          <cell r="AT653">
            <v>104.29133858267717</v>
          </cell>
          <cell r="AU653">
            <v>1980</v>
          </cell>
          <cell r="AV653">
            <v>2916.6000600000002</v>
          </cell>
          <cell r="AW653">
            <v>2890.7333400000002</v>
          </cell>
          <cell r="AX653">
            <v>3250</v>
          </cell>
          <cell r="AY653">
            <v>0.1143111613321437</v>
          </cell>
          <cell r="AZ653">
            <v>0.10258459692307685</v>
          </cell>
          <cell r="BA653">
            <v>3158.3333299999999</v>
          </cell>
          <cell r="BB653">
            <v>12</v>
          </cell>
          <cell r="BC653">
            <v>8.288187102348199E-2</v>
          </cell>
          <cell r="BD653">
            <v>7.6538238603206493E-2</v>
          </cell>
          <cell r="BE653">
            <v>0</v>
          </cell>
          <cell r="BF653">
            <v>0</v>
          </cell>
          <cell r="BG653">
            <v>-1</v>
          </cell>
          <cell r="BH653">
            <v>0</v>
          </cell>
        </row>
        <row r="654">
          <cell r="B654" t="str">
            <v>19107</v>
          </cell>
          <cell r="C654" t="str">
            <v>7840050006484</v>
          </cell>
          <cell r="D654" t="str">
            <v>CERVEZA Lata 269ml 12un ORIGINAL ANTARTICA</v>
          </cell>
          <cell r="E654">
            <v>12</v>
          </cell>
          <cell r="F654" t="str">
            <v>BEBIDAS</v>
          </cell>
          <cell r="G654" t="str">
            <v>BEBIDAS</v>
          </cell>
          <cell r="H654" t="str">
            <v>CERVEZAS</v>
          </cell>
          <cell r="I654" t="str">
            <v>ECONOMICAS Y REGULARES</v>
          </cell>
          <cell r="J654" t="str">
            <v>LATA 269ML ER</v>
          </cell>
          <cell r="K654" t="str">
            <v>ANTARTICA</v>
          </cell>
          <cell r="L654">
            <v>60</v>
          </cell>
          <cell r="M654" t="str">
            <v>CERVEPAR S.A. (60)</v>
          </cell>
          <cell r="N654">
            <v>0</v>
          </cell>
          <cell r="O654">
            <v>0</v>
          </cell>
          <cell r="P654">
            <v>0</v>
          </cell>
          <cell r="Q654">
            <v>0</v>
          </cell>
          <cell r="R654">
            <v>0</v>
          </cell>
          <cell r="S654">
            <v>0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 t="str">
            <v>Q</v>
          </cell>
          <cell r="AQ654" t="str">
            <v>Q</v>
          </cell>
          <cell r="AR654" t="str">
            <v>Q</v>
          </cell>
          <cell r="AS654" t="str">
            <v>Q</v>
          </cell>
          <cell r="AT654" t="str">
            <v>Q</v>
          </cell>
          <cell r="AU654" t="str">
            <v>Q</v>
          </cell>
          <cell r="AV654">
            <v>36347.999995999999</v>
          </cell>
          <cell r="AW654">
            <v>36373.978080000001</v>
          </cell>
          <cell r="AX654">
            <v>39900</v>
          </cell>
          <cell r="AY654">
            <v>9.7722020589602998E-2</v>
          </cell>
          <cell r="AZ654">
            <v>8.9022556491228103E-2</v>
          </cell>
          <cell r="BA654">
            <v>0</v>
          </cell>
          <cell r="BB654">
            <v>0</v>
          </cell>
          <cell r="BC654">
            <v>-1</v>
          </cell>
          <cell r="BD654">
            <v>0</v>
          </cell>
          <cell r="BE654">
            <v>0</v>
          </cell>
          <cell r="BF654">
            <v>0</v>
          </cell>
          <cell r="BG654">
            <v>-1</v>
          </cell>
          <cell r="BH654">
            <v>0</v>
          </cell>
        </row>
        <row r="655">
          <cell r="B655" t="str">
            <v>19106</v>
          </cell>
          <cell r="C655" t="str">
            <v>7840050006491</v>
          </cell>
          <cell r="D655" t="str">
            <v>CERVEZA Lata 269ml ORIGINAL ANTARTICA</v>
          </cell>
          <cell r="E655">
            <v>1</v>
          </cell>
          <cell r="F655" t="str">
            <v>BEBIDAS</v>
          </cell>
          <cell r="G655" t="str">
            <v>BEBIDAS</v>
          </cell>
          <cell r="H655" t="str">
            <v>CERVEZAS</v>
          </cell>
          <cell r="I655" t="str">
            <v>ECONOMICAS Y REGULARES</v>
          </cell>
          <cell r="J655" t="str">
            <v>LATA 269ML ER</v>
          </cell>
          <cell r="K655" t="str">
            <v>ANTARTICA</v>
          </cell>
          <cell r="L655">
            <v>60</v>
          </cell>
          <cell r="M655" t="str">
            <v>CERVEPAR S.A. (60)</v>
          </cell>
          <cell r="N655">
            <v>476</v>
          </cell>
          <cell r="O655">
            <v>492</v>
          </cell>
          <cell r="P655">
            <v>377</v>
          </cell>
          <cell r="Q655">
            <v>255</v>
          </cell>
          <cell r="R655">
            <v>550</v>
          </cell>
          <cell r="S655">
            <v>986</v>
          </cell>
          <cell r="T655">
            <v>427</v>
          </cell>
          <cell r="U655">
            <v>440</v>
          </cell>
          <cell r="V655">
            <v>172</v>
          </cell>
          <cell r="W655">
            <v>210</v>
          </cell>
          <cell r="X655">
            <v>159</v>
          </cell>
          <cell r="Y655">
            <v>144</v>
          </cell>
          <cell r="Z655">
            <v>382</v>
          </cell>
          <cell r="AA655">
            <v>39</v>
          </cell>
          <cell r="AB655">
            <v>111</v>
          </cell>
          <cell r="AC655">
            <v>93</v>
          </cell>
          <cell r="AD655">
            <v>288</v>
          </cell>
          <cell r="AE655">
            <v>373</v>
          </cell>
          <cell r="AF655">
            <v>96</v>
          </cell>
          <cell r="AG655">
            <v>168</v>
          </cell>
          <cell r="AH655">
            <v>0</v>
          </cell>
          <cell r="AI655">
            <v>48</v>
          </cell>
          <cell r="AJ655">
            <v>415</v>
          </cell>
          <cell r="AK655">
            <v>561</v>
          </cell>
          <cell r="AL655">
            <v>144</v>
          </cell>
          <cell r="AM655">
            <v>254</v>
          </cell>
          <cell r="AN655">
            <v>252</v>
          </cell>
          <cell r="AO655">
            <v>312</v>
          </cell>
          <cell r="AP655">
            <v>48.823529411764703</v>
          </cell>
          <cell r="AQ655">
            <v>38.25</v>
          </cell>
          <cell r="AR655">
            <v>30</v>
          </cell>
          <cell r="AS655">
            <v>81.93548387096773</v>
          </cell>
          <cell r="AT655">
            <v>45</v>
          </cell>
          <cell r="AU655">
            <v>195</v>
          </cell>
          <cell r="AV655">
            <v>3029</v>
          </cell>
          <cell r="AW655">
            <v>3031.1648399999999</v>
          </cell>
          <cell r="AX655">
            <v>3500</v>
          </cell>
          <cell r="AY655">
            <v>0.15549686365137005</v>
          </cell>
          <cell r="AZ655">
            <v>0.13457142857142856</v>
          </cell>
          <cell r="BA655">
            <v>3325</v>
          </cell>
          <cell r="BB655">
            <v>12</v>
          </cell>
          <cell r="BC655">
            <v>9.7722020468801629E-2</v>
          </cell>
          <cell r="BD655">
            <v>8.9022556390977448E-2</v>
          </cell>
          <cell r="BE655">
            <v>0</v>
          </cell>
          <cell r="BF655">
            <v>0</v>
          </cell>
          <cell r="BG655">
            <v>-1</v>
          </cell>
          <cell r="BH655">
            <v>0</v>
          </cell>
        </row>
        <row r="656">
          <cell r="B656" t="str">
            <v>37479</v>
          </cell>
          <cell r="C656" t="str">
            <v>17898334962060</v>
          </cell>
          <cell r="D656" t="str">
            <v>CERVEZA Lata 269ml 12un PILSEN OPA BIER</v>
          </cell>
          <cell r="E656">
            <v>1</v>
          </cell>
          <cell r="F656" t="str">
            <v>BEBIDAS</v>
          </cell>
          <cell r="G656" t="str">
            <v>BEBIDAS</v>
          </cell>
          <cell r="H656" t="str">
            <v>CERVEZAS</v>
          </cell>
          <cell r="I656" t="str">
            <v>ECONOMICAS Y REGULARES</v>
          </cell>
          <cell r="J656" t="str">
            <v>LATA 269ML ER</v>
          </cell>
          <cell r="K656" t="str">
            <v>OPA</v>
          </cell>
          <cell r="L656">
            <v>114</v>
          </cell>
          <cell r="M656" t="str">
            <v>APOLO IMPORT S.A. 2 - TRENTINO (114)</v>
          </cell>
          <cell r="N656">
            <v>0</v>
          </cell>
          <cell r="O656">
            <v>0</v>
          </cell>
          <cell r="P656">
            <v>0</v>
          </cell>
          <cell r="Q656">
            <v>0</v>
          </cell>
          <cell r="R656">
            <v>0</v>
          </cell>
          <cell r="S656">
            <v>0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>
            <v>0</v>
          </cell>
          <cell r="AJ656">
            <v>0</v>
          </cell>
          <cell r="AK656">
            <v>0</v>
          </cell>
          <cell r="AL656">
            <v>0</v>
          </cell>
          <cell r="AM656">
            <v>0</v>
          </cell>
          <cell r="AN656">
            <v>0</v>
          </cell>
          <cell r="AO656">
            <v>0</v>
          </cell>
          <cell r="AP656" t="str">
            <v>Q</v>
          </cell>
          <cell r="AQ656" t="str">
            <v>Q</v>
          </cell>
          <cell r="AR656" t="str">
            <v>Q</v>
          </cell>
          <cell r="AS656" t="str">
            <v>Q</v>
          </cell>
          <cell r="AT656" t="str">
            <v>Q</v>
          </cell>
          <cell r="AU656" t="str">
            <v>Q</v>
          </cell>
          <cell r="AV656">
            <v>37799.999995999999</v>
          </cell>
          <cell r="AW656">
            <v>37906.22352</v>
          </cell>
          <cell r="AX656">
            <v>41500</v>
          </cell>
          <cell r="AY656">
            <v>9.7883597999776084E-2</v>
          </cell>
          <cell r="AZ656">
            <v>8.9156626602409667E-2</v>
          </cell>
          <cell r="BA656">
            <v>39900</v>
          </cell>
          <cell r="BB656">
            <v>3</v>
          </cell>
          <cell r="BC656">
            <v>5.5555555667254675E-2</v>
          </cell>
          <cell r="BD656">
            <v>5.263157904761908E-2</v>
          </cell>
          <cell r="BE656">
            <v>0</v>
          </cell>
          <cell r="BF656">
            <v>0</v>
          </cell>
          <cell r="BG656">
            <v>-1</v>
          </cell>
          <cell r="BH656">
            <v>0</v>
          </cell>
        </row>
        <row r="657">
          <cell r="B657" t="str">
            <v>37478</v>
          </cell>
          <cell r="C657" t="str">
            <v>7898334962063</v>
          </cell>
          <cell r="D657" t="str">
            <v>CERVEZA Lata 269ml PILSEN OPA BIER</v>
          </cell>
          <cell r="E657">
            <v>12</v>
          </cell>
          <cell r="F657" t="str">
            <v>BEBIDAS</v>
          </cell>
          <cell r="G657" t="str">
            <v>BEBIDAS</v>
          </cell>
          <cell r="H657" t="str">
            <v>CERVEZAS</v>
          </cell>
          <cell r="I657" t="str">
            <v>ECONOMICAS Y REGULARES</v>
          </cell>
          <cell r="J657" t="str">
            <v>LATA 269ML ER</v>
          </cell>
          <cell r="K657" t="str">
            <v>OPA</v>
          </cell>
          <cell r="L657">
            <v>114</v>
          </cell>
          <cell r="M657" t="str">
            <v>APOLO IMPORT S.A. 2 - TRENTINO (114)</v>
          </cell>
          <cell r="N657">
            <v>277</v>
          </cell>
          <cell r="O657">
            <v>3473</v>
          </cell>
          <cell r="P657">
            <v>955</v>
          </cell>
          <cell r="Q657">
            <v>738</v>
          </cell>
          <cell r="R657">
            <v>340</v>
          </cell>
          <cell r="S657">
            <v>4877</v>
          </cell>
          <cell r="T657">
            <v>1958</v>
          </cell>
          <cell r="U657">
            <v>556</v>
          </cell>
          <cell r="V657">
            <v>109</v>
          </cell>
          <cell r="W657">
            <v>2408</v>
          </cell>
          <cell r="X657">
            <v>860</v>
          </cell>
          <cell r="Y657">
            <v>359</v>
          </cell>
          <cell r="Z657">
            <v>318</v>
          </cell>
          <cell r="AA657">
            <v>3968</v>
          </cell>
          <cell r="AB657">
            <v>331</v>
          </cell>
          <cell r="AC657">
            <v>963</v>
          </cell>
          <cell r="AD657">
            <v>394</v>
          </cell>
          <cell r="AE657">
            <v>3949</v>
          </cell>
          <cell r="AF657">
            <v>394</v>
          </cell>
          <cell r="AG657">
            <v>600</v>
          </cell>
          <cell r="AH657">
            <v>457</v>
          </cell>
          <cell r="AI657">
            <v>1609</v>
          </cell>
          <cell r="AJ657">
            <v>3709</v>
          </cell>
          <cell r="AK657">
            <v>6546</v>
          </cell>
          <cell r="AL657">
            <v>4129</v>
          </cell>
          <cell r="AM657">
            <v>3691</v>
          </cell>
          <cell r="AN657">
            <v>6420</v>
          </cell>
          <cell r="AO657">
            <v>1367</v>
          </cell>
          <cell r="AP657">
            <v>150.77235772357724</v>
          </cell>
          <cell r="AQ657">
            <v>353.20143884892087</v>
          </cell>
          <cell r="AR657">
            <v>345.04178272980499</v>
          </cell>
          <cell r="AS657">
            <v>114.98442367601247</v>
          </cell>
          <cell r="AT657">
            <v>321</v>
          </cell>
          <cell r="AU657">
            <v>25.487880671224364</v>
          </cell>
          <cell r="AV657">
            <v>3160.0000300000002</v>
          </cell>
          <cell r="AW657">
            <v>3158.85196</v>
          </cell>
          <cell r="AX657">
            <v>3550</v>
          </cell>
          <cell r="AY657">
            <v>0.12341771085362918</v>
          </cell>
          <cell r="AZ657">
            <v>0.1098591464788732</v>
          </cell>
          <cell r="BA657">
            <v>3458.3333299999999</v>
          </cell>
          <cell r="BB657">
            <v>12</v>
          </cell>
          <cell r="BC657">
            <v>9.4409271255608163E-2</v>
          </cell>
          <cell r="BD657">
            <v>8.6265050685556607E-2</v>
          </cell>
          <cell r="BE657">
            <v>3325</v>
          </cell>
          <cell r="BF657">
            <v>36</v>
          </cell>
          <cell r="BG657">
            <v>5.2215179884033125E-2</v>
          </cell>
          <cell r="BH657">
            <v>4.96240511278195E-2</v>
          </cell>
        </row>
        <row r="658">
          <cell r="B658" t="str">
            <v>11612</v>
          </cell>
          <cell r="C658" t="str">
            <v>7840050004039</v>
          </cell>
          <cell r="D658" t="str">
            <v>CERVEZA Lata 310ml 12un BUDWEISER 66</v>
          </cell>
          <cell r="E658">
            <v>12</v>
          </cell>
          <cell r="F658" t="str">
            <v>BEBIDAS</v>
          </cell>
          <cell r="G658" t="str">
            <v>BEBIDAS</v>
          </cell>
          <cell r="H658" t="str">
            <v>CERVEZAS</v>
          </cell>
          <cell r="I658" t="str">
            <v>ECONOMICAS Y REGULARES</v>
          </cell>
          <cell r="J658" t="str">
            <v>LATA 354ML ER</v>
          </cell>
          <cell r="K658" t="str">
            <v>BUDWEISER</v>
          </cell>
          <cell r="L658">
            <v>60</v>
          </cell>
          <cell r="M658" t="str">
            <v>CERVEPAR S.A. (60)</v>
          </cell>
          <cell r="N658">
            <v>0</v>
          </cell>
          <cell r="O658">
            <v>0</v>
          </cell>
          <cell r="P658">
            <v>0</v>
          </cell>
          <cell r="Q658">
            <v>0</v>
          </cell>
          <cell r="R658">
            <v>0</v>
          </cell>
          <cell r="S658">
            <v>0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>
            <v>0</v>
          </cell>
          <cell r="AH658">
            <v>0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 t="str">
            <v>Q</v>
          </cell>
          <cell r="AQ658" t="str">
            <v>Q</v>
          </cell>
          <cell r="AR658" t="str">
            <v>Q</v>
          </cell>
          <cell r="AS658" t="str">
            <v>Q</v>
          </cell>
          <cell r="AT658" t="str">
            <v>Q</v>
          </cell>
          <cell r="AU658" t="str">
            <v>Q</v>
          </cell>
          <cell r="AV658">
            <v>53519.999994999998</v>
          </cell>
          <cell r="AW658">
            <v>53507.675759999998</v>
          </cell>
          <cell r="AX658">
            <v>57900</v>
          </cell>
          <cell r="AY658">
            <v>8.1838565123490081E-2</v>
          </cell>
          <cell r="AZ658">
            <v>7.5647668480138194E-2</v>
          </cell>
          <cell r="BA658">
            <v>0</v>
          </cell>
          <cell r="BB658">
            <v>0</v>
          </cell>
          <cell r="BC658">
            <v>-1</v>
          </cell>
          <cell r="BD658">
            <v>0</v>
          </cell>
          <cell r="BE658">
            <v>0</v>
          </cell>
          <cell r="BF658">
            <v>0</v>
          </cell>
          <cell r="BG658">
            <v>-1</v>
          </cell>
          <cell r="BH658">
            <v>0</v>
          </cell>
        </row>
        <row r="659">
          <cell r="B659" t="str">
            <v>16679</v>
          </cell>
          <cell r="C659" t="str">
            <v>7840050003780</v>
          </cell>
          <cell r="D659" t="str">
            <v>CERVEZA Lata 310ml 6un BUDWEISER 66</v>
          </cell>
          <cell r="E659">
            <v>6</v>
          </cell>
          <cell r="F659" t="str">
            <v>BEBIDAS</v>
          </cell>
          <cell r="G659" t="str">
            <v>BEBIDAS</v>
          </cell>
          <cell r="H659" t="str">
            <v>CERVEZAS</v>
          </cell>
          <cell r="I659" t="str">
            <v>ECONOMICAS Y REGULARES</v>
          </cell>
          <cell r="J659" t="str">
            <v>LATA 354ML ER</v>
          </cell>
          <cell r="K659" t="str">
            <v>BUDWEISER</v>
          </cell>
          <cell r="L659">
            <v>60</v>
          </cell>
          <cell r="M659" t="str">
            <v>CERVEPAR S.A. (60)</v>
          </cell>
          <cell r="N659">
            <v>0</v>
          </cell>
          <cell r="O659">
            <v>0</v>
          </cell>
          <cell r="P659">
            <v>0</v>
          </cell>
          <cell r="Q659">
            <v>0</v>
          </cell>
          <cell r="R659">
            <v>0</v>
          </cell>
          <cell r="S659">
            <v>0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>
            <v>0</v>
          </cell>
          <cell r="AH659">
            <v>0</v>
          </cell>
          <cell r="AI659">
            <v>0</v>
          </cell>
          <cell r="AJ659">
            <v>0</v>
          </cell>
          <cell r="AK659">
            <v>0</v>
          </cell>
          <cell r="AL659">
            <v>0</v>
          </cell>
          <cell r="AM659">
            <v>0</v>
          </cell>
          <cell r="AN659">
            <v>0</v>
          </cell>
          <cell r="AO659">
            <v>0</v>
          </cell>
          <cell r="AP659" t="str">
            <v>Q</v>
          </cell>
          <cell r="AQ659" t="str">
            <v>Q</v>
          </cell>
          <cell r="AR659" t="str">
            <v>Q</v>
          </cell>
          <cell r="AS659" t="str">
            <v>Q</v>
          </cell>
          <cell r="AT659" t="str">
            <v>Q</v>
          </cell>
          <cell r="AU659" t="str">
            <v>Q</v>
          </cell>
          <cell r="AV659">
            <v>26760.000003000001</v>
          </cell>
          <cell r="AW659">
            <v>26753.837879999999</v>
          </cell>
          <cell r="AX659">
            <v>29500</v>
          </cell>
          <cell r="AY659">
            <v>0.10239162917387246</v>
          </cell>
          <cell r="AZ659">
            <v>9.2881355830508439E-2</v>
          </cell>
          <cell r="BA659">
            <v>28950</v>
          </cell>
          <cell r="BB659">
            <v>2</v>
          </cell>
          <cell r="BC659">
            <v>8.1838564901139055E-2</v>
          </cell>
          <cell r="BD659">
            <v>7.5647668290155401E-2</v>
          </cell>
          <cell r="BE659">
            <v>0</v>
          </cell>
          <cell r="BF659">
            <v>0</v>
          </cell>
          <cell r="BG659">
            <v>-1</v>
          </cell>
          <cell r="BH659">
            <v>0</v>
          </cell>
        </row>
        <row r="660">
          <cell r="B660" t="str">
            <v>11434</v>
          </cell>
          <cell r="C660" t="str">
            <v>7840050003605</v>
          </cell>
          <cell r="D660" t="str">
            <v>CERVEZA Lata 310ml BUDWEISER 66</v>
          </cell>
          <cell r="E660">
            <v>1</v>
          </cell>
          <cell r="F660" t="str">
            <v>BEBIDAS</v>
          </cell>
          <cell r="G660" t="str">
            <v>BEBIDAS</v>
          </cell>
          <cell r="H660" t="str">
            <v>CERVEZAS</v>
          </cell>
          <cell r="I660" t="str">
            <v>ECONOMICAS Y REGULARES</v>
          </cell>
          <cell r="J660" t="str">
            <v>LATA 354ML ER</v>
          </cell>
          <cell r="K660" t="str">
            <v>BUDWEISER</v>
          </cell>
          <cell r="L660">
            <v>60</v>
          </cell>
          <cell r="M660" t="str">
            <v>CERVEPAR S.A. (60)</v>
          </cell>
          <cell r="N660">
            <v>1566</v>
          </cell>
          <cell r="O660">
            <v>1671</v>
          </cell>
          <cell r="P660">
            <v>1320</v>
          </cell>
          <cell r="Q660">
            <v>1138</v>
          </cell>
          <cell r="R660">
            <v>3496</v>
          </cell>
          <cell r="S660">
            <v>3598</v>
          </cell>
          <cell r="T660">
            <v>1957</v>
          </cell>
          <cell r="U660">
            <v>2221</v>
          </cell>
          <cell r="V660">
            <v>1077</v>
          </cell>
          <cell r="W660">
            <v>1612</v>
          </cell>
          <cell r="X660">
            <v>1102</v>
          </cell>
          <cell r="Y660">
            <v>1262</v>
          </cell>
          <cell r="Z660">
            <v>919</v>
          </cell>
          <cell r="AA660">
            <v>1335</v>
          </cell>
          <cell r="AB660">
            <v>932</v>
          </cell>
          <cell r="AC660">
            <v>1069</v>
          </cell>
          <cell r="AD660">
            <v>1239</v>
          </cell>
          <cell r="AE660">
            <v>2060</v>
          </cell>
          <cell r="AF660">
            <v>1470</v>
          </cell>
          <cell r="AG660">
            <v>1504</v>
          </cell>
          <cell r="AH660">
            <v>264</v>
          </cell>
          <cell r="AI660">
            <v>326</v>
          </cell>
          <cell r="AJ660">
            <v>1613</v>
          </cell>
          <cell r="AK660">
            <v>2038</v>
          </cell>
          <cell r="AL660">
            <v>1096</v>
          </cell>
          <cell r="AM660">
            <v>922</v>
          </cell>
          <cell r="AN660">
            <v>1264</v>
          </cell>
          <cell r="AO660">
            <v>1200</v>
          </cell>
          <cell r="AP660">
            <v>42.521968365553604</v>
          </cell>
          <cell r="AQ660">
            <v>27.528140477262497</v>
          </cell>
          <cell r="AR660">
            <v>26.053882725832011</v>
          </cell>
          <cell r="AS660">
            <v>25.874649204864358</v>
          </cell>
          <cell r="AT660">
            <v>25.212765957446809</v>
          </cell>
          <cell r="AU660">
            <v>110.42944785276075</v>
          </cell>
          <cell r="AV660">
            <v>4460</v>
          </cell>
          <cell r="AW660">
            <v>4458.9729799999996</v>
          </cell>
          <cell r="AX660">
            <v>5250</v>
          </cell>
          <cell r="AY660">
            <v>0.17713004484304928</v>
          </cell>
          <cell r="AZ660">
            <v>0.15047619047619049</v>
          </cell>
          <cell r="BA660">
            <v>4916.6666699999996</v>
          </cell>
          <cell r="BB660">
            <v>6</v>
          </cell>
          <cell r="BC660">
            <v>0.10239163004484286</v>
          </cell>
          <cell r="BD660">
            <v>9.2881356547199007E-2</v>
          </cell>
          <cell r="BE660">
            <v>4825</v>
          </cell>
          <cell r="BF660">
            <v>12</v>
          </cell>
          <cell r="BG660">
            <v>8.1838565022421594E-2</v>
          </cell>
          <cell r="BH660">
            <v>7.5647668393782383E-2</v>
          </cell>
        </row>
        <row r="661">
          <cell r="B661" t="str">
            <v>11604</v>
          </cell>
          <cell r="C661" t="str">
            <v>7840050003865</v>
          </cell>
          <cell r="D661" t="str">
            <v>CERVEZA Lata 354ml 12un BUDWEISER 66</v>
          </cell>
          <cell r="E661">
            <v>12</v>
          </cell>
          <cell r="F661" t="str">
            <v>BEBIDAS</v>
          </cell>
          <cell r="G661" t="str">
            <v>BEBIDAS</v>
          </cell>
          <cell r="H661" t="str">
            <v>CERVEZAS</v>
          </cell>
          <cell r="I661" t="str">
            <v>ECONOMICAS Y REGULARES</v>
          </cell>
          <cell r="J661" t="str">
            <v>LATA 354ML ER</v>
          </cell>
          <cell r="K661" t="str">
            <v>BUDWEISER</v>
          </cell>
          <cell r="L661">
            <v>60</v>
          </cell>
          <cell r="M661" t="str">
            <v>CERVEPAR S.A. (60)</v>
          </cell>
          <cell r="N661">
            <v>0</v>
          </cell>
          <cell r="O661">
            <v>0</v>
          </cell>
          <cell r="P661">
            <v>0</v>
          </cell>
          <cell r="Q661">
            <v>0</v>
          </cell>
          <cell r="R661">
            <v>0</v>
          </cell>
          <cell r="S661">
            <v>0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>
            <v>0</v>
          </cell>
          <cell r="AH661">
            <v>0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 t="str">
            <v>Q</v>
          </cell>
          <cell r="AQ661" t="str">
            <v>Q</v>
          </cell>
          <cell r="AR661" t="str">
            <v>Q</v>
          </cell>
          <cell r="AS661" t="str">
            <v>Q</v>
          </cell>
          <cell r="AT661" t="str">
            <v>Q</v>
          </cell>
          <cell r="AU661" t="str">
            <v>Q</v>
          </cell>
          <cell r="AV661">
            <v>58416.000005000002</v>
          </cell>
          <cell r="AW661">
            <v>58394.375160000003</v>
          </cell>
          <cell r="AX661">
            <v>62900</v>
          </cell>
          <cell r="AY661">
            <v>7.6759791745689476E-2</v>
          </cell>
          <cell r="AZ661">
            <v>7.1287758267090592E-2</v>
          </cell>
          <cell r="BA661">
            <v>0</v>
          </cell>
          <cell r="BB661">
            <v>0</v>
          </cell>
          <cell r="BC661">
            <v>-1</v>
          </cell>
          <cell r="BD661">
            <v>0</v>
          </cell>
          <cell r="BE661">
            <v>0</v>
          </cell>
          <cell r="BF661">
            <v>0</v>
          </cell>
          <cell r="BG661">
            <v>-1</v>
          </cell>
          <cell r="BH661">
            <v>0</v>
          </cell>
        </row>
        <row r="662">
          <cell r="B662" t="str">
            <v>19879</v>
          </cell>
          <cell r="C662" t="str">
            <v>7840050002462</v>
          </cell>
          <cell r="D662" t="str">
            <v>CERVEZA Lata 354ml 6UN BUDWEISER 66</v>
          </cell>
          <cell r="E662">
            <v>6</v>
          </cell>
          <cell r="F662" t="str">
            <v>BEBIDAS</v>
          </cell>
          <cell r="G662" t="str">
            <v>BEBIDAS</v>
          </cell>
          <cell r="H662" t="str">
            <v>CERVEZAS</v>
          </cell>
          <cell r="I662" t="str">
            <v>ECONOMICAS Y REGULARES</v>
          </cell>
          <cell r="J662" t="str">
            <v>LATA 354ML ER</v>
          </cell>
          <cell r="K662" t="str">
            <v>BUDWEISER</v>
          </cell>
          <cell r="L662">
            <v>60</v>
          </cell>
          <cell r="M662" t="str">
            <v>CERVEPAR S.A. (60)</v>
          </cell>
          <cell r="N662">
            <v>0</v>
          </cell>
          <cell r="O662">
            <v>0</v>
          </cell>
          <cell r="P662">
            <v>0</v>
          </cell>
          <cell r="Q662">
            <v>0</v>
          </cell>
          <cell r="R662">
            <v>0</v>
          </cell>
          <cell r="S662">
            <v>0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>
            <v>0</v>
          </cell>
          <cell r="AH662">
            <v>0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 t="str">
            <v>Q</v>
          </cell>
          <cell r="AQ662" t="str">
            <v>Q</v>
          </cell>
          <cell r="AR662" t="str">
            <v>Q</v>
          </cell>
          <cell r="AS662" t="str">
            <v>Q</v>
          </cell>
          <cell r="AT662" t="str">
            <v>Q</v>
          </cell>
          <cell r="AU662" t="str">
            <v>Q</v>
          </cell>
          <cell r="AV662">
            <v>29207.999996999999</v>
          </cell>
          <cell r="AW662">
            <v>29197.187580000002</v>
          </cell>
          <cell r="AX662">
            <v>32500</v>
          </cell>
          <cell r="AY662">
            <v>0.11270884700555084</v>
          </cell>
          <cell r="AZ662">
            <v>0.10129230778461541</v>
          </cell>
          <cell r="BA662">
            <v>31450</v>
          </cell>
          <cell r="BB662">
            <v>2</v>
          </cell>
          <cell r="BC662">
            <v>7.6759791948448397E-2</v>
          </cell>
          <cell r="BD662">
            <v>7.1287758441971411E-2</v>
          </cell>
          <cell r="BE662">
            <v>0</v>
          </cell>
          <cell r="BF662">
            <v>0</v>
          </cell>
          <cell r="BG662">
            <v>-1</v>
          </cell>
          <cell r="BH662">
            <v>0</v>
          </cell>
        </row>
        <row r="663">
          <cell r="B663" t="str">
            <v>6578</v>
          </cell>
          <cell r="C663" t="str">
            <v>7840050002455</v>
          </cell>
          <cell r="D663" t="str">
            <v>CERVEZA Lata 354ml BUDWEISER 66</v>
          </cell>
          <cell r="E663">
            <v>1</v>
          </cell>
          <cell r="F663" t="str">
            <v>BEBIDAS</v>
          </cell>
          <cell r="G663" t="str">
            <v>BEBIDAS</v>
          </cell>
          <cell r="H663" t="str">
            <v>CERVEZAS</v>
          </cell>
          <cell r="I663" t="str">
            <v>ECONOMICAS Y REGULARES</v>
          </cell>
          <cell r="J663" t="str">
            <v>LATA 354ML ER</v>
          </cell>
          <cell r="K663" t="str">
            <v>BUDWEISER</v>
          </cell>
          <cell r="L663">
            <v>60</v>
          </cell>
          <cell r="M663" t="str">
            <v>CERVEPAR S.A. (60)</v>
          </cell>
          <cell r="N663">
            <v>384</v>
          </cell>
          <cell r="O663">
            <v>182</v>
          </cell>
          <cell r="P663">
            <v>122</v>
          </cell>
          <cell r="Q663">
            <v>265</v>
          </cell>
          <cell r="R663">
            <v>699</v>
          </cell>
          <cell r="S663">
            <v>1243</v>
          </cell>
          <cell r="T663">
            <v>721</v>
          </cell>
          <cell r="U663">
            <v>751</v>
          </cell>
          <cell r="V663">
            <v>198</v>
          </cell>
          <cell r="W663">
            <v>399</v>
          </cell>
          <cell r="X663">
            <v>245</v>
          </cell>
          <cell r="Y663">
            <v>283</v>
          </cell>
          <cell r="Z663">
            <v>227</v>
          </cell>
          <cell r="AA663">
            <v>365</v>
          </cell>
          <cell r="AB663">
            <v>281</v>
          </cell>
          <cell r="AC663">
            <v>287</v>
          </cell>
          <cell r="AD663">
            <v>240</v>
          </cell>
          <cell r="AE663">
            <v>481</v>
          </cell>
          <cell r="AF663">
            <v>358</v>
          </cell>
          <cell r="AG663">
            <v>367</v>
          </cell>
          <cell r="AH663">
            <v>0</v>
          </cell>
          <cell r="AI663">
            <v>0</v>
          </cell>
          <cell r="AJ663">
            <v>134</v>
          </cell>
          <cell r="AK663">
            <v>515</v>
          </cell>
          <cell r="AL663">
            <v>182</v>
          </cell>
          <cell r="AM663">
            <v>155</v>
          </cell>
          <cell r="AN663">
            <v>73</v>
          </cell>
          <cell r="AO663">
            <v>348</v>
          </cell>
          <cell r="AP663">
            <v>15.169811320754716</v>
          </cell>
          <cell r="AQ663">
            <v>20.572569906790946</v>
          </cell>
          <cell r="AR663">
            <v>19.293286219081274</v>
          </cell>
          <cell r="AS663">
            <v>16.202090592334496</v>
          </cell>
          <cell r="AT663">
            <v>5.9673024523160763</v>
          </cell>
          <cell r="AU663" t="str">
            <v>SV</v>
          </cell>
          <cell r="AV663">
            <v>4868</v>
          </cell>
          <cell r="AW663">
            <v>4866.1979300000003</v>
          </cell>
          <cell r="AX663">
            <v>5500</v>
          </cell>
          <cell r="AY663">
            <v>0.12982744453574369</v>
          </cell>
          <cell r="AZ663">
            <v>0.11490909090909091</v>
          </cell>
          <cell r="BA663">
            <v>5416.6666699999996</v>
          </cell>
          <cell r="BB663">
            <v>6</v>
          </cell>
          <cell r="BC663">
            <v>0.11270884757600652</v>
          </cell>
          <cell r="BD663">
            <v>0.10129230824535851</v>
          </cell>
          <cell r="BE663">
            <v>5241.6666699999996</v>
          </cell>
          <cell r="BF663">
            <v>12</v>
          </cell>
          <cell r="BG663">
            <v>7.6759792522596459E-2</v>
          </cell>
          <cell r="BH663">
            <v>7.1287758937177828E-2</v>
          </cell>
        </row>
        <row r="664">
          <cell r="B664" t="str">
            <v>22903</v>
          </cell>
          <cell r="C664" t="str">
            <v>7840050007405</v>
          </cell>
          <cell r="D664" t="str">
            <v>CERVEZA Lata 310ml 12un EXTRA PILSEN</v>
          </cell>
          <cell r="E664">
            <v>12</v>
          </cell>
          <cell r="F664" t="str">
            <v>BEBIDAS</v>
          </cell>
          <cell r="G664" t="str">
            <v>BEBIDAS</v>
          </cell>
          <cell r="H664" t="str">
            <v>CERVEZAS</v>
          </cell>
          <cell r="I664" t="str">
            <v>ECONOMICAS Y REGULARES</v>
          </cell>
          <cell r="J664" t="str">
            <v>LATA 354ML ER</v>
          </cell>
          <cell r="K664" t="str">
            <v>PILSEN</v>
          </cell>
          <cell r="L664">
            <v>60</v>
          </cell>
          <cell r="M664" t="str">
            <v>CERVEPAR S.A. (60)</v>
          </cell>
          <cell r="N664">
            <v>0</v>
          </cell>
          <cell r="O664">
            <v>0</v>
          </cell>
          <cell r="P664">
            <v>0</v>
          </cell>
          <cell r="Q664">
            <v>0</v>
          </cell>
          <cell r="R664">
            <v>0</v>
          </cell>
          <cell r="S664">
            <v>0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>
            <v>0</v>
          </cell>
          <cell r="AH664">
            <v>0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 t="str">
            <v>Q</v>
          </cell>
          <cell r="AQ664" t="str">
            <v>Q</v>
          </cell>
          <cell r="AR664" t="str">
            <v>Q</v>
          </cell>
          <cell r="AS664" t="str">
            <v>Q</v>
          </cell>
          <cell r="AT664" t="str">
            <v>Q</v>
          </cell>
          <cell r="AU664" t="str">
            <v>Q</v>
          </cell>
          <cell r="AV664">
            <v>43724.000001</v>
          </cell>
          <cell r="AW664">
            <v>43954.608719999997</v>
          </cell>
          <cell r="AX664">
            <v>47900</v>
          </cell>
          <cell r="AY664">
            <v>9.5508187697934677E-2</v>
          </cell>
          <cell r="AZ664">
            <v>8.7181628371607506E-2</v>
          </cell>
          <cell r="BA664">
            <v>0</v>
          </cell>
          <cell r="BB664">
            <v>0</v>
          </cell>
          <cell r="BC664">
            <v>-1</v>
          </cell>
          <cell r="BD664">
            <v>0</v>
          </cell>
          <cell r="BE664">
            <v>0</v>
          </cell>
          <cell r="BF664">
            <v>0</v>
          </cell>
          <cell r="BG664">
            <v>-1</v>
          </cell>
          <cell r="BH664">
            <v>0</v>
          </cell>
        </row>
        <row r="665">
          <cell r="B665" t="str">
            <v>22902</v>
          </cell>
          <cell r="C665" t="str">
            <v>7840050007399</v>
          </cell>
          <cell r="D665" t="str">
            <v>CERVEZA Lata 310ml EXTRA PILSEN</v>
          </cell>
          <cell r="E665">
            <v>1</v>
          </cell>
          <cell r="F665" t="str">
            <v>BEBIDAS</v>
          </cell>
          <cell r="G665" t="str">
            <v>BEBIDAS</v>
          </cell>
          <cell r="H665" t="str">
            <v>CERVEZAS</v>
          </cell>
          <cell r="I665" t="str">
            <v>ECONOMICAS Y REGULARES</v>
          </cell>
          <cell r="J665" t="str">
            <v>LATA 354ML ER</v>
          </cell>
          <cell r="K665" t="str">
            <v>PILSEN</v>
          </cell>
          <cell r="L665">
            <v>60</v>
          </cell>
          <cell r="M665" t="str">
            <v>CERVEPAR S.A. (60)</v>
          </cell>
          <cell r="N665">
            <v>104</v>
          </cell>
          <cell r="O665">
            <v>17</v>
          </cell>
          <cell r="P665">
            <v>0</v>
          </cell>
          <cell r="Q665">
            <v>0</v>
          </cell>
          <cell r="R665">
            <v>155</v>
          </cell>
          <cell r="S665">
            <v>0</v>
          </cell>
          <cell r="T665">
            <v>3</v>
          </cell>
          <cell r="U665">
            <v>3</v>
          </cell>
          <cell r="V665">
            <v>121</v>
          </cell>
          <cell r="W665">
            <v>0</v>
          </cell>
          <cell r="X665">
            <v>0</v>
          </cell>
          <cell r="Y665">
            <v>0</v>
          </cell>
          <cell r="Z665">
            <v>96</v>
          </cell>
          <cell r="AA665">
            <v>0</v>
          </cell>
          <cell r="AB665">
            <v>0</v>
          </cell>
          <cell r="AC665">
            <v>0</v>
          </cell>
          <cell r="AD665">
            <v>177</v>
          </cell>
          <cell r="AE665">
            <v>63</v>
          </cell>
          <cell r="AF665">
            <v>0</v>
          </cell>
          <cell r="AG665">
            <v>0</v>
          </cell>
          <cell r="AH665">
            <v>0</v>
          </cell>
          <cell r="AI665">
            <v>0</v>
          </cell>
          <cell r="AJ665">
            <v>-1</v>
          </cell>
          <cell r="AK665">
            <v>-2</v>
          </cell>
          <cell r="AL665">
            <v>1</v>
          </cell>
          <cell r="AM665">
            <v>0</v>
          </cell>
          <cell r="AN665">
            <v>0</v>
          </cell>
          <cell r="AO665">
            <v>0</v>
          </cell>
          <cell r="AP665" t="str">
            <v>Q</v>
          </cell>
          <cell r="AQ665" t="str">
            <v>Q</v>
          </cell>
          <cell r="AR665" t="str">
            <v>SV</v>
          </cell>
          <cell r="AS665" t="str">
            <v>Q</v>
          </cell>
          <cell r="AT665" t="str">
            <v>Q</v>
          </cell>
          <cell r="AU665" t="str">
            <v>Q</v>
          </cell>
          <cell r="AV665">
            <v>3643.9999969999999</v>
          </cell>
          <cell r="AW665">
            <v>3662.8840599999999</v>
          </cell>
          <cell r="AX665">
            <v>4150</v>
          </cell>
          <cell r="AY665">
            <v>0.13885839830312174</v>
          </cell>
          <cell r="AZ665">
            <v>0.12192771156626508</v>
          </cell>
          <cell r="BA665">
            <v>3991.6666700000001</v>
          </cell>
          <cell r="BB665">
            <v>12</v>
          </cell>
          <cell r="BC665">
            <v>9.5407978399073556E-2</v>
          </cell>
          <cell r="BD665">
            <v>8.709812259950056E-2</v>
          </cell>
          <cell r="BE665">
            <v>0</v>
          </cell>
          <cell r="BF665">
            <v>0</v>
          </cell>
          <cell r="BG665">
            <v>-1</v>
          </cell>
          <cell r="BH665">
            <v>0</v>
          </cell>
        </row>
        <row r="666">
          <cell r="B666" t="str">
            <v>29743</v>
          </cell>
          <cell r="C666" t="str">
            <v>7840050007702</v>
          </cell>
          <cell r="D666" t="str">
            <v>CERVEZA Lata 355ml 12un PILSEN</v>
          </cell>
          <cell r="E666">
            <v>12</v>
          </cell>
          <cell r="F666" t="str">
            <v>BEBIDAS</v>
          </cell>
          <cell r="G666" t="str">
            <v>BEBIDAS</v>
          </cell>
          <cell r="H666" t="str">
            <v>CERVEZAS</v>
          </cell>
          <cell r="I666" t="str">
            <v>ECONOMICAS Y REGULARES</v>
          </cell>
          <cell r="J666" t="str">
            <v>LATA 354ML ER</v>
          </cell>
          <cell r="K666" t="str">
            <v>PILSEN</v>
          </cell>
          <cell r="L666">
            <v>60</v>
          </cell>
          <cell r="M666" t="str">
            <v>CERVEPAR S.A. (60)</v>
          </cell>
          <cell r="N666">
            <v>0</v>
          </cell>
          <cell r="O666">
            <v>0</v>
          </cell>
          <cell r="P666">
            <v>0</v>
          </cell>
          <cell r="Q666">
            <v>0</v>
          </cell>
          <cell r="R666">
            <v>0</v>
          </cell>
          <cell r="S666">
            <v>0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>
            <v>0</v>
          </cell>
          <cell r="AK666">
            <v>0</v>
          </cell>
          <cell r="AL666">
            <v>0</v>
          </cell>
          <cell r="AM666">
            <v>0</v>
          </cell>
          <cell r="AN666">
            <v>0</v>
          </cell>
          <cell r="AO666">
            <v>0</v>
          </cell>
          <cell r="AP666" t="str">
            <v>Q</v>
          </cell>
          <cell r="AQ666" t="str">
            <v>Q</v>
          </cell>
          <cell r="AR666" t="str">
            <v>Q</v>
          </cell>
          <cell r="AS666" t="str">
            <v>Q</v>
          </cell>
          <cell r="AT666" t="str">
            <v>Q</v>
          </cell>
          <cell r="AU666" t="str">
            <v>Q</v>
          </cell>
          <cell r="AV666">
            <v>38819.999999</v>
          </cell>
          <cell r="AW666">
            <v>38809.553639999998</v>
          </cell>
          <cell r="AX666">
            <v>42900</v>
          </cell>
          <cell r="AY666">
            <v>0.10510046370698345</v>
          </cell>
          <cell r="AZ666">
            <v>9.5104895128205136E-2</v>
          </cell>
          <cell r="BC666">
            <v>-1</v>
          </cell>
          <cell r="BD666">
            <v>0</v>
          </cell>
          <cell r="BG666">
            <v>-1</v>
          </cell>
          <cell r="BH666">
            <v>0</v>
          </cell>
        </row>
        <row r="667">
          <cell r="B667" t="str">
            <v>29742</v>
          </cell>
          <cell r="C667" t="str">
            <v>7840050007696</v>
          </cell>
          <cell r="D667" t="str">
            <v>CERVEZA Lata 355ml PILSEN</v>
          </cell>
          <cell r="E667">
            <v>1</v>
          </cell>
          <cell r="F667" t="str">
            <v>BEBIDAS</v>
          </cell>
          <cell r="G667" t="str">
            <v>BEBIDAS</v>
          </cell>
          <cell r="H667" t="str">
            <v>CERVEZAS</v>
          </cell>
          <cell r="I667" t="str">
            <v>ECONOMICAS Y REGULARES</v>
          </cell>
          <cell r="J667" t="str">
            <v>LATA 354ML ER</v>
          </cell>
          <cell r="K667" t="str">
            <v>PILSEN</v>
          </cell>
          <cell r="L667">
            <v>60</v>
          </cell>
          <cell r="M667" t="str">
            <v>CERVEPAR S.A. (60)</v>
          </cell>
          <cell r="N667">
            <v>828</v>
          </cell>
          <cell r="O667">
            <v>829</v>
          </cell>
          <cell r="P667">
            <v>11311</v>
          </cell>
          <cell r="Q667">
            <v>11451</v>
          </cell>
          <cell r="R667">
            <v>900</v>
          </cell>
          <cell r="S667">
            <v>798</v>
          </cell>
          <cell r="T667">
            <v>684</v>
          </cell>
          <cell r="U667">
            <v>886</v>
          </cell>
          <cell r="V667">
            <v>189</v>
          </cell>
          <cell r="W667">
            <v>274</v>
          </cell>
          <cell r="X667">
            <v>212</v>
          </cell>
          <cell r="Y667">
            <v>230</v>
          </cell>
          <cell r="Z667">
            <v>415</v>
          </cell>
          <cell r="AA667">
            <v>485</v>
          </cell>
          <cell r="AB667">
            <v>432</v>
          </cell>
          <cell r="AC667">
            <v>372</v>
          </cell>
          <cell r="AD667">
            <v>550</v>
          </cell>
          <cell r="AE667">
            <v>457</v>
          </cell>
          <cell r="AF667">
            <v>243</v>
          </cell>
          <cell r="AG667">
            <v>347</v>
          </cell>
          <cell r="AH667">
            <v>18</v>
          </cell>
          <cell r="AI667">
            <v>42</v>
          </cell>
          <cell r="AJ667">
            <v>2093</v>
          </cell>
          <cell r="AK667">
            <v>883</v>
          </cell>
          <cell r="AL667">
            <v>408</v>
          </cell>
          <cell r="AM667">
            <v>721</v>
          </cell>
          <cell r="AN667">
            <v>662</v>
          </cell>
          <cell r="AO667">
            <v>378</v>
          </cell>
          <cell r="AP667">
            <v>5.4833638983494897</v>
          </cell>
          <cell r="AQ667">
            <v>29.89841986455982</v>
          </cell>
          <cell r="AR667">
            <v>53.217391304347828</v>
          </cell>
          <cell r="AS667">
            <v>58.145161290322584</v>
          </cell>
          <cell r="AT667">
            <v>57.233429394812681</v>
          </cell>
          <cell r="AU667">
            <v>270</v>
          </cell>
          <cell r="AV667">
            <v>3235</v>
          </cell>
          <cell r="AW667">
            <v>3234.1294699999999</v>
          </cell>
          <cell r="AX667">
            <v>3750</v>
          </cell>
          <cell r="AY667">
            <v>0.15919629057187024</v>
          </cell>
          <cell r="AZ667">
            <v>0.13733333333333334</v>
          </cell>
          <cell r="BA667">
            <v>3575</v>
          </cell>
          <cell r="BB667">
            <v>12</v>
          </cell>
          <cell r="BC667">
            <v>0.10510046367851622</v>
          </cell>
          <cell r="BD667">
            <v>9.5104895104895101E-2</v>
          </cell>
          <cell r="BE667">
            <v>0</v>
          </cell>
          <cell r="BF667">
            <v>0</v>
          </cell>
          <cell r="BG667">
            <v>-1</v>
          </cell>
          <cell r="BH667">
            <v>0</v>
          </cell>
        </row>
        <row r="668">
          <cell r="B668" t="str">
            <v>12140</v>
          </cell>
          <cell r="C668" t="str">
            <v>8800010007776</v>
          </cell>
          <cell r="D668" t="str">
            <v>CERVEZA Lata 350ml 12un ULTRA CERO KAISER</v>
          </cell>
          <cell r="E668">
            <v>12</v>
          </cell>
          <cell r="F668" t="str">
            <v>BEBIDAS</v>
          </cell>
          <cell r="G668" t="str">
            <v>BEBIDAS</v>
          </cell>
          <cell r="H668" t="str">
            <v>CERVEZAS</v>
          </cell>
          <cell r="I668" t="str">
            <v>ECONOMICAS Y REGULARES</v>
          </cell>
          <cell r="J668" t="str">
            <v>LATA 354ML ER</v>
          </cell>
          <cell r="K668" t="str">
            <v>KAISER</v>
          </cell>
          <cell r="L668">
            <v>428</v>
          </cell>
          <cell r="M668" t="str">
            <v>BRUMADO S.A. (428)</v>
          </cell>
          <cell r="N668">
            <v>0</v>
          </cell>
          <cell r="O668">
            <v>0</v>
          </cell>
          <cell r="P668">
            <v>0</v>
          </cell>
          <cell r="Q668">
            <v>0</v>
          </cell>
          <cell r="R668">
            <v>0</v>
          </cell>
          <cell r="S668">
            <v>0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>
            <v>0</v>
          </cell>
          <cell r="AH668">
            <v>0</v>
          </cell>
          <cell r="AI668">
            <v>0</v>
          </cell>
          <cell r="AJ668">
            <v>0</v>
          </cell>
          <cell r="AK668">
            <v>0</v>
          </cell>
          <cell r="AL668">
            <v>0</v>
          </cell>
          <cell r="AM668">
            <v>0</v>
          </cell>
          <cell r="AN668">
            <v>0</v>
          </cell>
          <cell r="AO668">
            <v>0</v>
          </cell>
          <cell r="AP668" t="str">
            <v>Q</v>
          </cell>
          <cell r="AQ668" t="str">
            <v>Q</v>
          </cell>
          <cell r="AR668" t="str">
            <v>Q</v>
          </cell>
          <cell r="AS668" t="str">
            <v>Q</v>
          </cell>
          <cell r="AT668" t="str">
            <v>Q</v>
          </cell>
          <cell r="AU668" t="str">
            <v>Q</v>
          </cell>
          <cell r="AV668">
            <v>27995.999999</v>
          </cell>
          <cell r="AW668">
            <v>26998.344120000002</v>
          </cell>
          <cell r="AX668">
            <v>30900</v>
          </cell>
          <cell r="AY668">
            <v>0.1037291041971613</v>
          </cell>
          <cell r="AZ668">
            <v>9.3980582556634315E-2</v>
          </cell>
          <cell r="BA668">
            <v>0</v>
          </cell>
          <cell r="BB668">
            <v>0</v>
          </cell>
          <cell r="BC668">
            <v>-1</v>
          </cell>
          <cell r="BD668">
            <v>0</v>
          </cell>
          <cell r="BE668">
            <v>0</v>
          </cell>
          <cell r="BF668">
            <v>0</v>
          </cell>
          <cell r="BG668">
            <v>-1</v>
          </cell>
          <cell r="BH668">
            <v>0</v>
          </cell>
        </row>
        <row r="669">
          <cell r="B669" t="str">
            <v>8600</v>
          </cell>
          <cell r="C669" t="str">
            <v>7896045512317</v>
          </cell>
          <cell r="D669" t="str">
            <v>CERVEZA Lata 350ml KAISER</v>
          </cell>
          <cell r="E669">
            <v>1</v>
          </cell>
          <cell r="F669" t="str">
            <v>BEBIDAS</v>
          </cell>
          <cell r="G669" t="str">
            <v>BEBIDAS</v>
          </cell>
          <cell r="H669" t="str">
            <v>CERVEZAS</v>
          </cell>
          <cell r="I669" t="str">
            <v>ECONOMICAS Y REGULARES</v>
          </cell>
          <cell r="J669" t="str">
            <v>LATA 354ML ER</v>
          </cell>
          <cell r="K669" t="str">
            <v>KAISER</v>
          </cell>
          <cell r="L669">
            <v>428</v>
          </cell>
          <cell r="M669" t="str">
            <v>BRUMADO S.A. (428)</v>
          </cell>
          <cell r="N669">
            <v>0</v>
          </cell>
          <cell r="O669">
            <v>0</v>
          </cell>
          <cell r="P669">
            <v>0</v>
          </cell>
          <cell r="Q669">
            <v>0</v>
          </cell>
          <cell r="R669">
            <v>0</v>
          </cell>
          <cell r="S669">
            <v>0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>
            <v>0</v>
          </cell>
          <cell r="AH669">
            <v>0</v>
          </cell>
          <cell r="AI669">
            <v>0</v>
          </cell>
          <cell r="AJ669">
            <v>36</v>
          </cell>
          <cell r="AK669">
            <v>-12</v>
          </cell>
          <cell r="AL669">
            <v>0</v>
          </cell>
          <cell r="AM669">
            <v>-48</v>
          </cell>
          <cell r="AN669">
            <v>0</v>
          </cell>
          <cell r="AO669">
            <v>0</v>
          </cell>
          <cell r="AP669" t="str">
            <v>SV</v>
          </cell>
          <cell r="AQ669" t="str">
            <v>Q</v>
          </cell>
          <cell r="AR669" t="str">
            <v>Q</v>
          </cell>
          <cell r="AS669" t="str">
            <v>Q</v>
          </cell>
          <cell r="AT669" t="str">
            <v>Q</v>
          </cell>
          <cell r="AU669" t="str">
            <v>Q</v>
          </cell>
          <cell r="AV669">
            <v>2417.0000030000001</v>
          </cell>
          <cell r="AW669">
            <v>2401.1794399999999</v>
          </cell>
          <cell r="AX669">
            <v>2750</v>
          </cell>
          <cell r="AY669">
            <v>0.13777409871190627</v>
          </cell>
          <cell r="AZ669">
            <v>0.12109090799999996</v>
          </cell>
          <cell r="BA669">
            <v>0</v>
          </cell>
          <cell r="BB669">
            <v>0</v>
          </cell>
          <cell r="BC669">
            <v>-1</v>
          </cell>
          <cell r="BD669">
            <v>0</v>
          </cell>
          <cell r="BE669">
            <v>0</v>
          </cell>
          <cell r="BF669">
            <v>0</v>
          </cell>
          <cell r="BG669">
            <v>-1</v>
          </cell>
          <cell r="BH669">
            <v>0</v>
          </cell>
        </row>
        <row r="670">
          <cell r="B670" t="str">
            <v>8594</v>
          </cell>
          <cell r="C670" t="str">
            <v>7896045506293</v>
          </cell>
          <cell r="D670" t="str">
            <v>CERVEZA Lata 350ml ULTRA CERO KAISER</v>
          </cell>
          <cell r="E670">
            <v>1</v>
          </cell>
          <cell r="F670" t="str">
            <v>BEBIDAS</v>
          </cell>
          <cell r="G670" t="str">
            <v>BEBIDAS</v>
          </cell>
          <cell r="H670" t="str">
            <v>CERVEZAS</v>
          </cell>
          <cell r="I670" t="str">
            <v>ECONOMICAS Y REGULARES</v>
          </cell>
          <cell r="J670" t="str">
            <v>LATA 354ML ER</v>
          </cell>
          <cell r="K670" t="str">
            <v>KAISER</v>
          </cell>
          <cell r="L670">
            <v>428</v>
          </cell>
          <cell r="M670" t="str">
            <v>BRUMADO S.A. (428)</v>
          </cell>
          <cell r="N670">
            <v>54</v>
          </cell>
          <cell r="O670">
            <v>100</v>
          </cell>
          <cell r="P670">
            <v>172</v>
          </cell>
          <cell r="Q670">
            <v>148</v>
          </cell>
          <cell r="R670">
            <v>739</v>
          </cell>
          <cell r="S670">
            <v>469</v>
          </cell>
          <cell r="T670">
            <v>534</v>
          </cell>
          <cell r="U670">
            <v>446</v>
          </cell>
          <cell r="V670">
            <v>224</v>
          </cell>
          <cell r="W670">
            <v>234</v>
          </cell>
          <cell r="X670">
            <v>133</v>
          </cell>
          <cell r="Y670">
            <v>72</v>
          </cell>
          <cell r="Z670">
            <v>151</v>
          </cell>
          <cell r="AA670">
            <v>168</v>
          </cell>
          <cell r="AB670">
            <v>80</v>
          </cell>
          <cell r="AC670">
            <v>88</v>
          </cell>
          <cell r="AD670">
            <v>334</v>
          </cell>
          <cell r="AE670">
            <v>492</v>
          </cell>
          <cell r="AF670">
            <v>199</v>
          </cell>
          <cell r="AG670">
            <v>252</v>
          </cell>
          <cell r="AH670">
            <v>0</v>
          </cell>
          <cell r="AI670">
            <v>12</v>
          </cell>
          <cell r="AJ670">
            <v>76</v>
          </cell>
          <cell r="AK670">
            <v>245</v>
          </cell>
          <cell r="AL670">
            <v>241</v>
          </cell>
          <cell r="AM670">
            <v>128</v>
          </cell>
          <cell r="AN670">
            <v>470</v>
          </cell>
          <cell r="AO670">
            <v>144</v>
          </cell>
          <cell r="AP670">
            <v>15.405405405405405</v>
          </cell>
          <cell r="AQ670">
            <v>16.479820627802692</v>
          </cell>
          <cell r="AR670">
            <v>100.41666666666667</v>
          </cell>
          <cell r="AS670">
            <v>43.63636363636364</v>
          </cell>
          <cell r="AT670">
            <v>55.952380952380956</v>
          </cell>
          <cell r="AU670">
            <v>360</v>
          </cell>
          <cell r="AV670">
            <v>2333.0000100000002</v>
          </cell>
          <cell r="AW670">
            <v>2249.8620099999998</v>
          </cell>
          <cell r="AX670">
            <v>2900</v>
          </cell>
          <cell r="AY670">
            <v>0.24303471391755371</v>
          </cell>
          <cell r="AZ670">
            <v>0.19551723793103443</v>
          </cell>
          <cell r="BA670">
            <v>2575</v>
          </cell>
          <cell r="BB670">
            <v>12</v>
          </cell>
          <cell r="BC670">
            <v>0.1037290994267932</v>
          </cell>
          <cell r="BD670">
            <v>9.3980578640776621E-2</v>
          </cell>
          <cell r="BE670">
            <v>0</v>
          </cell>
          <cell r="BF670">
            <v>0</v>
          </cell>
          <cell r="BG670">
            <v>-1</v>
          </cell>
          <cell r="BH670">
            <v>0</v>
          </cell>
        </row>
        <row r="671">
          <cell r="B671" t="str">
            <v>8321</v>
          </cell>
          <cell r="C671" t="str">
            <v>7840050000857</v>
          </cell>
          <cell r="D671" t="str">
            <v>CERVEZA Lata 354ml 12un OURO FINO</v>
          </cell>
          <cell r="E671">
            <v>12</v>
          </cell>
          <cell r="F671" t="str">
            <v>BEBIDAS</v>
          </cell>
          <cell r="G671" t="str">
            <v>BEBIDAS</v>
          </cell>
          <cell r="H671" t="str">
            <v>CERVEZAS</v>
          </cell>
          <cell r="I671" t="str">
            <v>ECONOMICAS Y REGULARES</v>
          </cell>
          <cell r="J671" t="str">
            <v>LATA 354ML ER</v>
          </cell>
          <cell r="K671" t="str">
            <v>OURO FINO</v>
          </cell>
          <cell r="L671">
            <v>60</v>
          </cell>
          <cell r="M671" t="str">
            <v>CERVEPAR S.A. (60)</v>
          </cell>
          <cell r="N671">
            <v>0</v>
          </cell>
          <cell r="O671">
            <v>0</v>
          </cell>
          <cell r="P671">
            <v>0</v>
          </cell>
          <cell r="Q671">
            <v>0</v>
          </cell>
          <cell r="R671">
            <v>0</v>
          </cell>
          <cell r="S671">
            <v>0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 t="str">
            <v>Q</v>
          </cell>
          <cell r="AQ671" t="str">
            <v>Q</v>
          </cell>
          <cell r="AR671" t="str">
            <v>Q</v>
          </cell>
          <cell r="AS671" t="str">
            <v>Q</v>
          </cell>
          <cell r="AT671" t="str">
            <v>Q</v>
          </cell>
          <cell r="AU671" t="str">
            <v>Q</v>
          </cell>
          <cell r="AV671">
            <v>33888.000003000001</v>
          </cell>
          <cell r="AW671">
            <v>34155.832920000001</v>
          </cell>
          <cell r="AX671">
            <v>36900</v>
          </cell>
          <cell r="AY671">
            <v>8.8881019733632938E-2</v>
          </cell>
          <cell r="AZ671">
            <v>8.1626016178861754E-2</v>
          </cell>
          <cell r="BA671">
            <v>0</v>
          </cell>
          <cell r="BB671">
            <v>0</v>
          </cell>
          <cell r="BC671">
            <v>-1</v>
          </cell>
          <cell r="BD671">
            <v>0</v>
          </cell>
          <cell r="BE671">
            <v>0</v>
          </cell>
          <cell r="BF671">
            <v>0</v>
          </cell>
          <cell r="BG671">
            <v>-1</v>
          </cell>
          <cell r="BH671">
            <v>0</v>
          </cell>
        </row>
        <row r="672">
          <cell r="B672" t="str">
            <v>6575</v>
          </cell>
          <cell r="C672" t="str">
            <v>78404533</v>
          </cell>
          <cell r="D672" t="str">
            <v>CERVEZA Lata 354ml OURO FINO</v>
          </cell>
          <cell r="E672">
            <v>1</v>
          </cell>
          <cell r="F672" t="str">
            <v>BEBIDAS</v>
          </cell>
          <cell r="G672" t="str">
            <v>BEBIDAS</v>
          </cell>
          <cell r="H672" t="str">
            <v>CERVEZAS</v>
          </cell>
          <cell r="I672" t="str">
            <v>ECONOMICAS Y REGULARES</v>
          </cell>
          <cell r="J672" t="str">
            <v>LATA 354ML ER</v>
          </cell>
          <cell r="K672" t="str">
            <v>OURO FINO</v>
          </cell>
          <cell r="L672">
            <v>60</v>
          </cell>
          <cell r="M672" t="str">
            <v>CERVEPAR S.A. (60)</v>
          </cell>
          <cell r="N672">
            <v>1418</v>
          </cell>
          <cell r="O672">
            <v>1390</v>
          </cell>
          <cell r="P672">
            <v>1486</v>
          </cell>
          <cell r="Q672">
            <v>1613</v>
          </cell>
          <cell r="R672">
            <v>1435</v>
          </cell>
          <cell r="S672">
            <v>2154</v>
          </cell>
          <cell r="T672">
            <v>2167</v>
          </cell>
          <cell r="U672">
            <v>1928</v>
          </cell>
          <cell r="V672">
            <v>706</v>
          </cell>
          <cell r="W672">
            <v>989</v>
          </cell>
          <cell r="X672">
            <v>386</v>
          </cell>
          <cell r="Y672">
            <v>449</v>
          </cell>
          <cell r="Z672">
            <v>648</v>
          </cell>
          <cell r="AA672">
            <v>687</v>
          </cell>
          <cell r="AB672">
            <v>769</v>
          </cell>
          <cell r="AC672">
            <v>811</v>
          </cell>
          <cell r="AD672">
            <v>853</v>
          </cell>
          <cell r="AE672">
            <v>1599</v>
          </cell>
          <cell r="AF672">
            <v>1418</v>
          </cell>
          <cell r="AG672">
            <v>1178</v>
          </cell>
          <cell r="AH672">
            <v>16</v>
          </cell>
          <cell r="AI672">
            <v>88</v>
          </cell>
          <cell r="AJ672">
            <v>170</v>
          </cell>
          <cell r="AK672">
            <v>588</v>
          </cell>
          <cell r="AL672">
            <v>534</v>
          </cell>
          <cell r="AM672">
            <v>1106</v>
          </cell>
          <cell r="AN672">
            <v>566</v>
          </cell>
          <cell r="AO672">
            <v>660</v>
          </cell>
          <cell r="AP672">
            <v>3.1618102913825172</v>
          </cell>
          <cell r="AQ672">
            <v>9.1493775933609971</v>
          </cell>
          <cell r="AR672">
            <v>35.679287305122493</v>
          </cell>
          <cell r="AS672">
            <v>40.912453760789148</v>
          </cell>
          <cell r="AT672">
            <v>14.414261460101867</v>
          </cell>
          <cell r="AU672">
            <v>225</v>
          </cell>
          <cell r="AV672">
            <v>2824</v>
          </cell>
          <cell r="AW672">
            <v>2846.3194100000001</v>
          </cell>
          <cell r="AX672">
            <v>3250</v>
          </cell>
          <cell r="AY672">
            <v>0.15084985835694042</v>
          </cell>
          <cell r="AZ672">
            <v>0.13107692307692306</v>
          </cell>
          <cell r="BA672">
            <v>3075</v>
          </cell>
          <cell r="BB672">
            <v>12</v>
          </cell>
          <cell r="BC672">
            <v>8.8881019830028274E-2</v>
          </cell>
          <cell r="BD672">
            <v>8.1626016260162595E-2</v>
          </cell>
          <cell r="BE672">
            <v>0</v>
          </cell>
          <cell r="BF672">
            <v>0</v>
          </cell>
          <cell r="BG672">
            <v>-1</v>
          </cell>
          <cell r="BH672">
            <v>0</v>
          </cell>
        </row>
        <row r="673">
          <cell r="B673" t="str">
            <v>12260</v>
          </cell>
          <cell r="C673" t="str">
            <v>7840025110260</v>
          </cell>
          <cell r="D673" t="str">
            <v>CERVEZA Lata 350ml 12un POLAR</v>
          </cell>
          <cell r="E673">
            <v>12</v>
          </cell>
          <cell r="F673" t="str">
            <v>BEBIDAS</v>
          </cell>
          <cell r="G673" t="str">
            <v>BEBIDAS</v>
          </cell>
          <cell r="H673" t="str">
            <v>CERVEZAS</v>
          </cell>
          <cell r="I673" t="str">
            <v>ECONOMICAS Y REGULARES</v>
          </cell>
          <cell r="J673" t="str">
            <v>LATA 354ML ER</v>
          </cell>
          <cell r="K673" t="str">
            <v>POLAR</v>
          </cell>
          <cell r="L673">
            <v>87</v>
          </cell>
          <cell r="M673" t="str">
            <v>EMBOTELLADORA CENTRAL (87)</v>
          </cell>
          <cell r="N673">
            <v>0</v>
          </cell>
          <cell r="O673">
            <v>0</v>
          </cell>
          <cell r="P673">
            <v>0</v>
          </cell>
          <cell r="Q673">
            <v>0</v>
          </cell>
          <cell r="R673">
            <v>0</v>
          </cell>
          <cell r="S673">
            <v>0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>
            <v>0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 t="str">
            <v>Q</v>
          </cell>
          <cell r="AQ673" t="str">
            <v>Q</v>
          </cell>
          <cell r="AR673" t="str">
            <v>Q</v>
          </cell>
          <cell r="AS673" t="str">
            <v>Q</v>
          </cell>
          <cell r="AT673" t="str">
            <v>Q</v>
          </cell>
          <cell r="AU673" t="str">
            <v>Q</v>
          </cell>
          <cell r="AV673">
            <v>24156</v>
          </cell>
          <cell r="AW673">
            <v>24150.50088</v>
          </cell>
          <cell r="AX673">
            <v>25900</v>
          </cell>
          <cell r="AY673">
            <v>7.2197383672793602E-2</v>
          </cell>
          <cell r="AZ673">
            <v>6.733590733590733E-2</v>
          </cell>
          <cell r="BA673">
            <v>0</v>
          </cell>
          <cell r="BB673">
            <v>0</v>
          </cell>
          <cell r="BC673">
            <v>-1</v>
          </cell>
          <cell r="BD673">
            <v>0</v>
          </cell>
          <cell r="BE673">
            <v>0</v>
          </cell>
          <cell r="BF673">
            <v>0</v>
          </cell>
          <cell r="BG673">
            <v>-1</v>
          </cell>
          <cell r="BH673">
            <v>0</v>
          </cell>
        </row>
        <row r="674">
          <cell r="B674" t="str">
            <v>3864</v>
          </cell>
          <cell r="C674" t="str">
            <v>7840025011024</v>
          </cell>
          <cell r="D674" t="str">
            <v>CERVEZA Lata 350ml POLAR</v>
          </cell>
          <cell r="E674">
            <v>1</v>
          </cell>
          <cell r="F674" t="str">
            <v>BEBIDAS</v>
          </cell>
          <cell r="G674" t="str">
            <v>BEBIDAS</v>
          </cell>
          <cell r="H674" t="str">
            <v>CERVEZAS</v>
          </cell>
          <cell r="I674" t="str">
            <v>ECONOMICAS Y REGULARES</v>
          </cell>
          <cell r="J674" t="str">
            <v>LATA 354ML ER</v>
          </cell>
          <cell r="K674" t="str">
            <v>POLAR</v>
          </cell>
          <cell r="L674">
            <v>87</v>
          </cell>
          <cell r="M674" t="str">
            <v>EMBOTELLADORA CENTRAL (87)</v>
          </cell>
          <cell r="N674">
            <v>659</v>
          </cell>
          <cell r="O674">
            <v>949</v>
          </cell>
          <cell r="P674">
            <v>426</v>
          </cell>
          <cell r="Q674">
            <v>724</v>
          </cell>
          <cell r="R674">
            <v>12</v>
          </cell>
          <cell r="S674">
            <v>180</v>
          </cell>
          <cell r="T674">
            <v>912</v>
          </cell>
          <cell r="U674">
            <v>1590</v>
          </cell>
          <cell r="V674">
            <v>355</v>
          </cell>
          <cell r="W674">
            <v>597</v>
          </cell>
          <cell r="X674">
            <v>358</v>
          </cell>
          <cell r="Y674">
            <v>541</v>
          </cell>
          <cell r="Z674">
            <v>0</v>
          </cell>
          <cell r="AA674">
            <v>119</v>
          </cell>
          <cell r="AB674">
            <v>96</v>
          </cell>
          <cell r="AC674">
            <v>267</v>
          </cell>
          <cell r="AD674">
            <v>320</v>
          </cell>
          <cell r="AE674">
            <v>647</v>
          </cell>
          <cell r="AF674">
            <v>508</v>
          </cell>
          <cell r="AG674">
            <v>636</v>
          </cell>
          <cell r="AH674">
            <v>0</v>
          </cell>
          <cell r="AI674">
            <v>12</v>
          </cell>
          <cell r="AJ674">
            <v>696</v>
          </cell>
          <cell r="AK674">
            <v>444</v>
          </cell>
          <cell r="AL674">
            <v>717</v>
          </cell>
          <cell r="AM674">
            <v>287</v>
          </cell>
          <cell r="AN674">
            <v>727</v>
          </cell>
          <cell r="AO674">
            <v>228</v>
          </cell>
          <cell r="AP674">
            <v>28.839779005524861</v>
          </cell>
          <cell r="AQ674">
            <v>8.3773584905660368</v>
          </cell>
          <cell r="AR674">
            <v>39.759704251386317</v>
          </cell>
          <cell r="AS674">
            <v>32.247191011235955</v>
          </cell>
          <cell r="AT674">
            <v>34.29245283018868</v>
          </cell>
          <cell r="AU674">
            <v>570</v>
          </cell>
          <cell r="AV674">
            <v>2012.5416299999999</v>
          </cell>
          <cell r="AW674">
            <v>2012.5417399999999</v>
          </cell>
          <cell r="AX674">
            <v>2250</v>
          </cell>
          <cell r="AY674">
            <v>0.11798929595309793</v>
          </cell>
          <cell r="AZ674">
            <v>0.10553705333333335</v>
          </cell>
          <cell r="BA674">
            <v>2158.3333299999999</v>
          </cell>
          <cell r="BB674">
            <v>12</v>
          </cell>
          <cell r="BC674">
            <v>7.244158223946906E-2</v>
          </cell>
          <cell r="BD674">
            <v>6.7548278096599662E-2</v>
          </cell>
          <cell r="BE674">
            <v>0</v>
          </cell>
          <cell r="BF674">
            <v>0</v>
          </cell>
          <cell r="BG674">
            <v>-1</v>
          </cell>
          <cell r="BH674">
            <v>0</v>
          </cell>
        </row>
        <row r="675">
          <cell r="B675" t="str">
            <v>11680</v>
          </cell>
          <cell r="C675" t="str">
            <v>7840025110772</v>
          </cell>
          <cell r="D675" t="str">
            <v>CERVEZA Lata 350ml 12un ROYAL MUNICH</v>
          </cell>
          <cell r="E675">
            <v>12</v>
          </cell>
          <cell r="F675" t="str">
            <v>BEBIDAS</v>
          </cell>
          <cell r="G675" t="str">
            <v>BEBIDAS</v>
          </cell>
          <cell r="H675" t="str">
            <v>CERVEZAS</v>
          </cell>
          <cell r="I675" t="str">
            <v>ECONOMICAS Y REGULARES</v>
          </cell>
          <cell r="J675" t="str">
            <v>LATA 354ML ER</v>
          </cell>
          <cell r="K675" t="str">
            <v>MUNICH</v>
          </cell>
          <cell r="L675">
            <v>87</v>
          </cell>
          <cell r="M675" t="str">
            <v>EMBOTELLADORA CENTRAL (87)</v>
          </cell>
          <cell r="N675">
            <v>0</v>
          </cell>
          <cell r="O675">
            <v>0</v>
          </cell>
          <cell r="P675">
            <v>0</v>
          </cell>
          <cell r="Q675">
            <v>0</v>
          </cell>
          <cell r="R675">
            <v>0</v>
          </cell>
          <cell r="S675">
            <v>0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>
            <v>0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 t="str">
            <v>Q</v>
          </cell>
          <cell r="AQ675" t="str">
            <v>Q</v>
          </cell>
          <cell r="AR675" t="str">
            <v>Q</v>
          </cell>
          <cell r="AS675" t="str">
            <v>Q</v>
          </cell>
          <cell r="AT675" t="str">
            <v>Q</v>
          </cell>
          <cell r="AU675" t="str">
            <v>Q</v>
          </cell>
          <cell r="AV675">
            <v>33167.999996999999</v>
          </cell>
          <cell r="AW675">
            <v>32180.338080000001</v>
          </cell>
          <cell r="AX675">
            <v>35900</v>
          </cell>
          <cell r="AY675">
            <v>8.2368548095969274E-2</v>
          </cell>
          <cell r="AZ675">
            <v>7.6100278635097524E-2</v>
          </cell>
          <cell r="BA675">
            <v>0</v>
          </cell>
          <cell r="BB675">
            <v>0</v>
          </cell>
          <cell r="BC675">
            <v>-1</v>
          </cell>
          <cell r="BD675">
            <v>0</v>
          </cell>
          <cell r="BE675">
            <v>0</v>
          </cell>
          <cell r="BF675">
            <v>0</v>
          </cell>
          <cell r="BG675">
            <v>-1</v>
          </cell>
          <cell r="BH675">
            <v>0</v>
          </cell>
        </row>
        <row r="676">
          <cell r="B676" t="str">
            <v>9825</v>
          </cell>
          <cell r="C676" t="str">
            <v>7840025110765</v>
          </cell>
          <cell r="D676" t="str">
            <v>CERVEZA Lata 350ml ROYAL MUNICH</v>
          </cell>
          <cell r="E676">
            <v>1</v>
          </cell>
          <cell r="F676" t="str">
            <v>BEBIDAS</v>
          </cell>
          <cell r="G676" t="str">
            <v>BEBIDAS</v>
          </cell>
          <cell r="H676" t="str">
            <v>CERVEZAS</v>
          </cell>
          <cell r="I676" t="str">
            <v>ECONOMICAS Y REGULARES</v>
          </cell>
          <cell r="J676" t="str">
            <v>LATA 354ML ER</v>
          </cell>
          <cell r="K676" t="str">
            <v>MUNICH</v>
          </cell>
          <cell r="L676">
            <v>87</v>
          </cell>
          <cell r="M676" t="str">
            <v>EMBOTELLADORA CENTRAL (87)</v>
          </cell>
          <cell r="N676">
            <v>41</v>
          </cell>
          <cell r="O676">
            <v>170</v>
          </cell>
          <cell r="P676">
            <v>164</v>
          </cell>
          <cell r="Q676">
            <v>293</v>
          </cell>
          <cell r="R676">
            <v>96</v>
          </cell>
          <cell r="S676">
            <v>36</v>
          </cell>
          <cell r="T676">
            <v>108</v>
          </cell>
          <cell r="U676">
            <v>96</v>
          </cell>
          <cell r="V676">
            <v>48</v>
          </cell>
          <cell r="W676">
            <v>192</v>
          </cell>
          <cell r="X676">
            <v>87</v>
          </cell>
          <cell r="Y676">
            <v>149</v>
          </cell>
          <cell r="Z676">
            <v>205</v>
          </cell>
          <cell r="AA676">
            <v>111</v>
          </cell>
          <cell r="AB676">
            <v>107</v>
          </cell>
          <cell r="AC676">
            <v>249</v>
          </cell>
          <cell r="AD676">
            <v>108</v>
          </cell>
          <cell r="AE676">
            <v>130</v>
          </cell>
          <cell r="AF676">
            <v>134</v>
          </cell>
          <cell r="AG676">
            <v>167</v>
          </cell>
          <cell r="AH676">
            <v>0</v>
          </cell>
          <cell r="AI676">
            <v>0</v>
          </cell>
          <cell r="AJ676">
            <v>283</v>
          </cell>
          <cell r="AK676">
            <v>108</v>
          </cell>
          <cell r="AL676">
            <v>195</v>
          </cell>
          <cell r="AM676">
            <v>360</v>
          </cell>
          <cell r="AN676">
            <v>180</v>
          </cell>
          <cell r="AO676">
            <v>240</v>
          </cell>
          <cell r="AP676">
            <v>28.976109215017065</v>
          </cell>
          <cell r="AQ676">
            <v>33.75</v>
          </cell>
          <cell r="AR676">
            <v>39.261744966442954</v>
          </cell>
          <cell r="AS676">
            <v>43.373493975903614</v>
          </cell>
          <cell r="AT676">
            <v>32.335329341317369</v>
          </cell>
          <cell r="AU676" t="str">
            <v>SV</v>
          </cell>
          <cell r="AV676">
            <v>2764.4999800000001</v>
          </cell>
          <cell r="AW676">
            <v>2681.6948400000001</v>
          </cell>
          <cell r="AX676">
            <v>3150</v>
          </cell>
          <cell r="AY676">
            <v>0.1394465627740753</v>
          </cell>
          <cell r="AZ676">
            <v>0.12238095873015871</v>
          </cell>
          <cell r="BA676">
            <v>2991.6666700000001</v>
          </cell>
          <cell r="BB676">
            <v>12</v>
          </cell>
          <cell r="BC676">
            <v>8.2172794951512307E-2</v>
          </cell>
          <cell r="BD676">
            <v>7.5933155347149686E-2</v>
          </cell>
          <cell r="BE676">
            <v>0</v>
          </cell>
          <cell r="BF676">
            <v>0</v>
          </cell>
          <cell r="BG676">
            <v>-1</v>
          </cell>
          <cell r="BH676">
            <v>0</v>
          </cell>
        </row>
        <row r="677">
          <cell r="B677" t="str">
            <v>11679</v>
          </cell>
          <cell r="C677" t="str">
            <v>7840025110635</v>
          </cell>
          <cell r="D677" t="str">
            <v>CERVEZA Lata 473ml 12un POLAR</v>
          </cell>
          <cell r="E677">
            <v>12</v>
          </cell>
          <cell r="F677" t="str">
            <v>BEBIDAS</v>
          </cell>
          <cell r="G677" t="str">
            <v>BEBIDAS</v>
          </cell>
          <cell r="H677" t="str">
            <v>CERVEZAS</v>
          </cell>
          <cell r="I677" t="str">
            <v>ECONOMICAS Y REGULARES</v>
          </cell>
          <cell r="J677" t="str">
            <v>LATA 473ML ER</v>
          </cell>
          <cell r="K677" t="str">
            <v>POLAR</v>
          </cell>
          <cell r="L677">
            <v>87</v>
          </cell>
          <cell r="M677" t="str">
            <v>EMBOTELLADORA CENTRAL (87)</v>
          </cell>
          <cell r="N677">
            <v>0</v>
          </cell>
          <cell r="O677">
            <v>0</v>
          </cell>
          <cell r="P677">
            <v>0</v>
          </cell>
          <cell r="Q677">
            <v>0</v>
          </cell>
          <cell r="R677">
            <v>0</v>
          </cell>
          <cell r="S677">
            <v>0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>
            <v>0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 t="str">
            <v>Q</v>
          </cell>
          <cell r="AQ677" t="str">
            <v>Q</v>
          </cell>
          <cell r="AR677" t="str">
            <v>Q</v>
          </cell>
          <cell r="AS677" t="str">
            <v>Q</v>
          </cell>
          <cell r="AT677" t="str">
            <v>Q</v>
          </cell>
          <cell r="AU677" t="str">
            <v>Q</v>
          </cell>
          <cell r="AV677">
            <v>32016.000005000002</v>
          </cell>
          <cell r="AW677">
            <v>32010</v>
          </cell>
          <cell r="AX677">
            <v>34500</v>
          </cell>
          <cell r="AY677">
            <v>7.7586206728262885E-2</v>
          </cell>
          <cell r="AZ677">
            <v>7.1999999855072411E-2</v>
          </cell>
          <cell r="BA677">
            <v>0</v>
          </cell>
          <cell r="BB677">
            <v>0</v>
          </cell>
          <cell r="BC677">
            <v>-1</v>
          </cell>
          <cell r="BD677">
            <v>0</v>
          </cell>
          <cell r="BE677">
            <v>0</v>
          </cell>
          <cell r="BF677">
            <v>0</v>
          </cell>
          <cell r="BG677">
            <v>-1</v>
          </cell>
          <cell r="BH677">
            <v>0</v>
          </cell>
        </row>
        <row r="678">
          <cell r="B678" t="str">
            <v>9823</v>
          </cell>
          <cell r="C678" t="str">
            <v>7840025110598</v>
          </cell>
          <cell r="D678" t="str">
            <v>CERVEZA Lata 473ml POLAR</v>
          </cell>
          <cell r="E678">
            <v>1</v>
          </cell>
          <cell r="F678" t="str">
            <v>BEBIDAS</v>
          </cell>
          <cell r="G678" t="str">
            <v>BEBIDAS</v>
          </cell>
          <cell r="H678" t="str">
            <v>CERVEZAS</v>
          </cell>
          <cell r="I678" t="str">
            <v>ECONOMICAS Y REGULARES</v>
          </cell>
          <cell r="J678" t="str">
            <v>LATA 473ML ER</v>
          </cell>
          <cell r="K678" t="str">
            <v>POLAR</v>
          </cell>
          <cell r="L678">
            <v>87</v>
          </cell>
          <cell r="M678" t="str">
            <v>EMBOTELLADORA CENTRAL (87)</v>
          </cell>
          <cell r="N678">
            <v>335</v>
          </cell>
          <cell r="O678">
            <v>0</v>
          </cell>
          <cell r="P678">
            <v>109</v>
          </cell>
          <cell r="Q678">
            <v>168</v>
          </cell>
          <cell r="R678">
            <v>753</v>
          </cell>
          <cell r="S678">
            <v>0</v>
          </cell>
          <cell r="T678">
            <v>498</v>
          </cell>
          <cell r="U678">
            <v>578</v>
          </cell>
          <cell r="V678">
            <v>266</v>
          </cell>
          <cell r="W678">
            <v>0</v>
          </cell>
          <cell r="X678">
            <v>108</v>
          </cell>
          <cell r="Y678">
            <v>81</v>
          </cell>
          <cell r="Z678">
            <v>353</v>
          </cell>
          <cell r="AA678">
            <v>41</v>
          </cell>
          <cell r="AB678">
            <v>116</v>
          </cell>
          <cell r="AC678">
            <v>149</v>
          </cell>
          <cell r="AD678">
            <v>148</v>
          </cell>
          <cell r="AE678">
            <v>0</v>
          </cell>
          <cell r="AF678">
            <v>120</v>
          </cell>
          <cell r="AG678">
            <v>117</v>
          </cell>
          <cell r="AH678">
            <v>0</v>
          </cell>
          <cell r="AI678">
            <v>36</v>
          </cell>
          <cell r="AJ678">
            <v>123</v>
          </cell>
          <cell r="AK678">
            <v>661</v>
          </cell>
          <cell r="AL678">
            <v>150</v>
          </cell>
          <cell r="AM678">
            <v>161</v>
          </cell>
          <cell r="AN678">
            <v>170</v>
          </cell>
          <cell r="AO678">
            <v>204</v>
          </cell>
          <cell r="AP678">
            <v>21.964285714285712</v>
          </cell>
          <cell r="AQ678">
            <v>34.307958477508656</v>
          </cell>
          <cell r="AR678">
            <v>55.555555555555557</v>
          </cell>
          <cell r="AS678">
            <v>32.416107382550337</v>
          </cell>
          <cell r="AT678">
            <v>43.589743589743591</v>
          </cell>
          <cell r="AU678">
            <v>170</v>
          </cell>
          <cell r="AV678">
            <v>2668</v>
          </cell>
          <cell r="AW678">
            <v>2667.5</v>
          </cell>
          <cell r="AX678">
            <v>3250</v>
          </cell>
          <cell r="AY678">
            <v>0.21814092953523234</v>
          </cell>
          <cell r="AZ678">
            <v>0.17907692307692308</v>
          </cell>
          <cell r="BA678">
            <v>2875</v>
          </cell>
          <cell r="BB678">
            <v>12</v>
          </cell>
          <cell r="BC678">
            <v>7.7586206896551824E-2</v>
          </cell>
          <cell r="BD678">
            <v>7.1999999999999995E-2</v>
          </cell>
          <cell r="BE678">
            <v>0</v>
          </cell>
          <cell r="BF678">
            <v>0</v>
          </cell>
          <cell r="BG678">
            <v>-1</v>
          </cell>
          <cell r="BH678">
            <v>0</v>
          </cell>
        </row>
        <row r="679">
          <cell r="B679" t="str">
            <v>24231</v>
          </cell>
          <cell r="C679" t="str">
            <v>7840025110987</v>
          </cell>
          <cell r="D679" t="str">
            <v>CERVEZA Barril 5Lts CHOPP MUNICH</v>
          </cell>
          <cell r="E679">
            <v>1</v>
          </cell>
          <cell r="F679" t="str">
            <v>BEBIDAS</v>
          </cell>
          <cell r="G679" t="str">
            <v>BEBIDAS</v>
          </cell>
          <cell r="H679" t="str">
            <v>CERVEZAS</v>
          </cell>
          <cell r="I679" t="str">
            <v>ECONOMICAS Y REGULARES</v>
          </cell>
          <cell r="J679" t="str">
            <v>BARRIL</v>
          </cell>
          <cell r="K679" t="str">
            <v>MUNICH</v>
          </cell>
          <cell r="L679">
            <v>87</v>
          </cell>
          <cell r="M679" t="str">
            <v>EMBOTELLADORA CENTRAL (87)</v>
          </cell>
          <cell r="N679">
            <v>3</v>
          </cell>
          <cell r="O679">
            <v>1</v>
          </cell>
          <cell r="P679">
            <v>0</v>
          </cell>
          <cell r="Q679">
            <v>0</v>
          </cell>
          <cell r="R679">
            <v>2</v>
          </cell>
          <cell r="S679">
            <v>0</v>
          </cell>
          <cell r="T679">
            <v>0</v>
          </cell>
          <cell r="U679">
            <v>0</v>
          </cell>
          <cell r="V679">
            <v>2</v>
          </cell>
          <cell r="W679">
            <v>3</v>
          </cell>
          <cell r="X679">
            <v>0</v>
          </cell>
          <cell r="Y679">
            <v>0</v>
          </cell>
          <cell r="Z679">
            <v>5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 t="str">
            <v>Q</v>
          </cell>
          <cell r="AQ679" t="str">
            <v>Q</v>
          </cell>
          <cell r="AR679" t="str">
            <v>Q</v>
          </cell>
          <cell r="AS679" t="str">
            <v>Q</v>
          </cell>
          <cell r="AT679" t="str">
            <v>Q</v>
          </cell>
          <cell r="AU679" t="str">
            <v>Q</v>
          </cell>
          <cell r="AV679">
            <v>100000.00000099999</v>
          </cell>
          <cell r="AW679">
            <v>99998.074330000003</v>
          </cell>
          <cell r="AX679">
            <v>112900</v>
          </cell>
          <cell r="AY679">
            <v>0.12899999998871015</v>
          </cell>
          <cell r="AZ679">
            <v>0.11426040743135524</v>
          </cell>
          <cell r="BA679">
            <v>109900</v>
          </cell>
          <cell r="BB679">
            <v>2</v>
          </cell>
          <cell r="BC679">
            <v>9.8999999989010101E-2</v>
          </cell>
          <cell r="BD679">
            <v>9.0081892620564208E-2</v>
          </cell>
          <cell r="BE679">
            <v>0</v>
          </cell>
          <cell r="BF679">
            <v>0</v>
          </cell>
          <cell r="BG679">
            <v>-1</v>
          </cell>
          <cell r="BH679">
            <v>0</v>
          </cell>
        </row>
        <row r="680">
          <cell r="B680" t="str">
            <v>4522</v>
          </cell>
          <cell r="C680" t="str">
            <v>8712000025649</v>
          </cell>
          <cell r="D680" t="str">
            <v>CERVEZA Barril 5Lts HEINEKEN.</v>
          </cell>
          <cell r="E680">
            <v>1</v>
          </cell>
          <cell r="F680" t="str">
            <v>BEBIDAS</v>
          </cell>
          <cell r="G680" t="str">
            <v>BEBIDAS</v>
          </cell>
          <cell r="H680" t="str">
            <v>CERVEZAS</v>
          </cell>
          <cell r="I680" t="str">
            <v>PREMIUM</v>
          </cell>
          <cell r="J680" t="str">
            <v>BARRIL</v>
          </cell>
          <cell r="K680" t="str">
            <v>HEINEKEN</v>
          </cell>
          <cell r="L680">
            <v>79</v>
          </cell>
          <cell r="M680" t="str">
            <v>DISTRIBUIDORA DEL PARAGUAY (79)</v>
          </cell>
          <cell r="N680">
            <v>0</v>
          </cell>
          <cell r="O680">
            <v>0</v>
          </cell>
          <cell r="P680">
            <v>0</v>
          </cell>
          <cell r="Q680">
            <v>0</v>
          </cell>
          <cell r="R680">
            <v>0</v>
          </cell>
          <cell r="S680">
            <v>0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1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>
            <v>0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 t="str">
            <v>Q</v>
          </cell>
          <cell r="AQ680" t="str">
            <v>Q</v>
          </cell>
          <cell r="AR680" t="str">
            <v>Q</v>
          </cell>
          <cell r="AS680" t="str">
            <v>Q</v>
          </cell>
          <cell r="AT680" t="str">
            <v>Q</v>
          </cell>
          <cell r="AU680" t="str">
            <v>Q</v>
          </cell>
          <cell r="AV680">
            <v>134800.00000500001</v>
          </cell>
          <cell r="AW680">
            <v>147264.7187</v>
          </cell>
          <cell r="AX680">
            <v>169900</v>
          </cell>
          <cell r="AY680">
            <v>0.26038575662980756</v>
          </cell>
          <cell r="AZ680">
            <v>0.20659211297822244</v>
          </cell>
          <cell r="BA680">
            <v>164900</v>
          </cell>
          <cell r="BB680">
            <v>3</v>
          </cell>
          <cell r="BC680">
            <v>0.22329376850061955</v>
          </cell>
          <cell r="BD680">
            <v>0.18253486958762882</v>
          </cell>
          <cell r="BE680">
            <v>0</v>
          </cell>
          <cell r="BF680">
            <v>0</v>
          </cell>
          <cell r="BG680">
            <v>-1</v>
          </cell>
          <cell r="BH680">
            <v>0</v>
          </cell>
        </row>
        <row r="681">
          <cell r="B681" t="str">
            <v>11675</v>
          </cell>
          <cell r="C681" t="str">
            <v>8800010008308</v>
          </cell>
          <cell r="D681" t="str">
            <v>CERVEZA Bot 650ml 15un GD MILLER</v>
          </cell>
          <cell r="E681">
            <v>15</v>
          </cell>
          <cell r="F681" t="str">
            <v>BEBIDAS</v>
          </cell>
          <cell r="G681" t="str">
            <v>BEBIDAS</v>
          </cell>
          <cell r="H681" t="str">
            <v>CERVEZAS</v>
          </cell>
          <cell r="I681" t="str">
            <v>PREMIUM</v>
          </cell>
          <cell r="J681" t="str">
            <v>BOTELLA 600-710ML</v>
          </cell>
          <cell r="K681" t="str">
            <v>MILLER</v>
          </cell>
          <cell r="L681">
            <v>81</v>
          </cell>
          <cell r="M681" t="str">
            <v>DISTRIBUIDORA GLORIA S.A.  (81)</v>
          </cell>
          <cell r="N681">
            <v>0</v>
          </cell>
          <cell r="O681">
            <v>0</v>
          </cell>
          <cell r="P681">
            <v>0</v>
          </cell>
          <cell r="Q681">
            <v>0</v>
          </cell>
          <cell r="R681">
            <v>0</v>
          </cell>
          <cell r="S681">
            <v>0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>
            <v>0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 t="str">
            <v>Q</v>
          </cell>
          <cell r="AQ681" t="str">
            <v>Q</v>
          </cell>
          <cell r="AR681" t="str">
            <v>Q</v>
          </cell>
          <cell r="AS681" t="str">
            <v>Q</v>
          </cell>
          <cell r="AT681" t="str">
            <v>Q</v>
          </cell>
          <cell r="AU681" t="str">
            <v>Q</v>
          </cell>
          <cell r="AV681">
            <v>145259.99999499999</v>
          </cell>
          <cell r="AW681">
            <v>145175.69880000001</v>
          </cell>
          <cell r="AX681">
            <v>157500</v>
          </cell>
          <cell r="AY681">
            <v>8.4262701400394713E-2</v>
          </cell>
          <cell r="AZ681">
            <v>7.77142857460318E-2</v>
          </cell>
          <cell r="BA681">
            <v>0</v>
          </cell>
          <cell r="BB681">
            <v>0</v>
          </cell>
          <cell r="BC681">
            <v>-1</v>
          </cell>
          <cell r="BD681">
            <v>0</v>
          </cell>
          <cell r="BE681">
            <v>0</v>
          </cell>
          <cell r="BF681">
            <v>0</v>
          </cell>
          <cell r="BG681">
            <v>-1</v>
          </cell>
          <cell r="BH681">
            <v>0</v>
          </cell>
        </row>
        <row r="682">
          <cell r="B682" t="str">
            <v>18212</v>
          </cell>
          <cell r="C682" t="str">
            <v>8800010014149</v>
          </cell>
          <cell r="D682" t="str">
            <v>CERVEZA Bot 650ml 15un HIGH LIFE MILLER</v>
          </cell>
          <cell r="E682">
            <v>15</v>
          </cell>
          <cell r="F682" t="str">
            <v>BEBIDAS</v>
          </cell>
          <cell r="G682" t="str">
            <v>BEBIDAS</v>
          </cell>
          <cell r="H682" t="str">
            <v>CERVEZAS</v>
          </cell>
          <cell r="I682" t="str">
            <v>PREMIUM</v>
          </cell>
          <cell r="J682" t="str">
            <v>BOTELLA 600-710ML</v>
          </cell>
          <cell r="K682" t="str">
            <v>MILLER</v>
          </cell>
          <cell r="L682">
            <v>81</v>
          </cell>
          <cell r="M682" t="str">
            <v>DISTRIBUIDORA GLORIA S.A.  (81)</v>
          </cell>
          <cell r="N682">
            <v>0</v>
          </cell>
          <cell r="O682">
            <v>0</v>
          </cell>
          <cell r="P682">
            <v>0</v>
          </cell>
          <cell r="Q682">
            <v>0</v>
          </cell>
          <cell r="R682">
            <v>0</v>
          </cell>
          <cell r="S682">
            <v>0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>
            <v>0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 t="str">
            <v>Q</v>
          </cell>
          <cell r="AQ682" t="str">
            <v>Q</v>
          </cell>
          <cell r="AR682" t="str">
            <v>Q</v>
          </cell>
          <cell r="AS682" t="str">
            <v>Q</v>
          </cell>
          <cell r="AT682" t="str">
            <v>Q</v>
          </cell>
          <cell r="AU682" t="str">
            <v>Q</v>
          </cell>
          <cell r="AV682">
            <v>173339.99999800001</v>
          </cell>
          <cell r="AW682">
            <v>170439.44115</v>
          </cell>
          <cell r="AX682">
            <v>184900</v>
          </cell>
          <cell r="AY682">
            <v>6.6689742714511224E-2</v>
          </cell>
          <cell r="AZ682">
            <v>6.2520281243915551E-2</v>
          </cell>
          <cell r="BA682">
            <v>0</v>
          </cell>
          <cell r="BB682">
            <v>0</v>
          </cell>
          <cell r="BC682">
            <v>-1</v>
          </cell>
          <cell r="BD682">
            <v>0</v>
          </cell>
          <cell r="BE682">
            <v>0</v>
          </cell>
          <cell r="BF682">
            <v>0</v>
          </cell>
          <cell r="BG682">
            <v>-1</v>
          </cell>
          <cell r="BH682">
            <v>0</v>
          </cell>
        </row>
        <row r="683">
          <cell r="B683" t="str">
            <v>4626</v>
          </cell>
          <cell r="C683" t="str">
            <v>034100005696</v>
          </cell>
          <cell r="D683" t="str">
            <v>CERVEZA Bot 650ml GD MILLER</v>
          </cell>
          <cell r="E683">
            <v>1</v>
          </cell>
          <cell r="F683" t="str">
            <v>BEBIDAS</v>
          </cell>
          <cell r="G683" t="str">
            <v>BEBIDAS</v>
          </cell>
          <cell r="H683" t="str">
            <v>CERVEZAS</v>
          </cell>
          <cell r="I683" t="str">
            <v>PREMIUM</v>
          </cell>
          <cell r="J683" t="str">
            <v>BOTELLA 600-710ML</v>
          </cell>
          <cell r="K683" t="str">
            <v>MILLER</v>
          </cell>
          <cell r="L683">
            <v>81</v>
          </cell>
          <cell r="M683" t="str">
            <v>DISTRIBUIDORA GLORIA S.A.  (81)</v>
          </cell>
          <cell r="N683">
            <v>771</v>
          </cell>
          <cell r="O683">
            <v>1056</v>
          </cell>
          <cell r="P683">
            <v>1163</v>
          </cell>
          <cell r="Q683">
            <v>822</v>
          </cell>
          <cell r="R683">
            <v>836</v>
          </cell>
          <cell r="S683">
            <v>1664</v>
          </cell>
          <cell r="T683">
            <v>1673</v>
          </cell>
          <cell r="U683">
            <v>1913</v>
          </cell>
          <cell r="V683">
            <v>467</v>
          </cell>
          <cell r="W683">
            <v>1002</v>
          </cell>
          <cell r="X683">
            <v>510</v>
          </cell>
          <cell r="Y683">
            <v>350</v>
          </cell>
          <cell r="Z683">
            <v>218</v>
          </cell>
          <cell r="AA683">
            <v>970</v>
          </cell>
          <cell r="AB683">
            <v>385</v>
          </cell>
          <cell r="AC683">
            <v>496</v>
          </cell>
          <cell r="AD683">
            <v>404</v>
          </cell>
          <cell r="AE683">
            <v>748</v>
          </cell>
          <cell r="AF683">
            <v>465</v>
          </cell>
          <cell r="AG683">
            <v>618</v>
          </cell>
          <cell r="AH683">
            <v>18</v>
          </cell>
          <cell r="AI683">
            <v>24</v>
          </cell>
          <cell r="AJ683">
            <v>459</v>
          </cell>
          <cell r="AK683">
            <v>3001</v>
          </cell>
          <cell r="AL683">
            <v>425</v>
          </cell>
          <cell r="AM683">
            <v>3418</v>
          </cell>
          <cell r="AN683">
            <v>820</v>
          </cell>
          <cell r="AO683">
            <v>132</v>
          </cell>
          <cell r="AP683">
            <v>16.751824817518248</v>
          </cell>
          <cell r="AQ683">
            <v>47.062205959226347</v>
          </cell>
          <cell r="AR683">
            <v>36.428571428571423</v>
          </cell>
          <cell r="AS683">
            <v>206.73387096774195</v>
          </cell>
          <cell r="AT683">
            <v>39.805825242718448</v>
          </cell>
          <cell r="AU683">
            <v>165</v>
          </cell>
          <cell r="AV683">
            <v>9684.4259600000005</v>
          </cell>
          <cell r="AW683">
            <v>9678.3799199999994</v>
          </cell>
          <cell r="AX683">
            <v>10900</v>
          </cell>
          <cell r="AY683">
            <v>0.12551844012445734</v>
          </cell>
          <cell r="AZ683">
            <v>0.11152055412844032</v>
          </cell>
          <cell r="BA683">
            <v>10500</v>
          </cell>
          <cell r="BB683">
            <v>3</v>
          </cell>
          <cell r="BC683">
            <v>8.4215011129064266E-2</v>
          </cell>
          <cell r="BD683">
            <v>7.7673718095238042E-2</v>
          </cell>
          <cell r="BE683">
            <v>0</v>
          </cell>
          <cell r="BF683">
            <v>0</v>
          </cell>
          <cell r="BG683">
            <v>-1</v>
          </cell>
          <cell r="BH683">
            <v>0</v>
          </cell>
        </row>
        <row r="684">
          <cell r="B684" t="str">
            <v>17033</v>
          </cell>
          <cell r="C684" t="str">
            <v>03402313</v>
          </cell>
          <cell r="D684" t="str">
            <v>CERVEZA Bot 650ml HIGH LIFE MILLER</v>
          </cell>
          <cell r="E684">
            <v>1</v>
          </cell>
          <cell r="F684" t="str">
            <v>BEBIDAS</v>
          </cell>
          <cell r="G684" t="str">
            <v>BEBIDAS</v>
          </cell>
          <cell r="H684" t="str">
            <v>CERVEZAS</v>
          </cell>
          <cell r="I684" t="str">
            <v>PREMIUM</v>
          </cell>
          <cell r="J684" t="str">
            <v>BOTELLA 600-710ML</v>
          </cell>
          <cell r="K684" t="str">
            <v>MILLER</v>
          </cell>
          <cell r="L684">
            <v>81</v>
          </cell>
          <cell r="M684" t="str">
            <v>DISTRIBUIDORA GLORIA S.A.  (81)</v>
          </cell>
          <cell r="N684">
            <v>225</v>
          </cell>
          <cell r="O684">
            <v>178</v>
          </cell>
          <cell r="P684">
            <v>63</v>
          </cell>
          <cell r="Q684">
            <v>261</v>
          </cell>
          <cell r="R684">
            <v>164</v>
          </cell>
          <cell r="S684">
            <v>192</v>
          </cell>
          <cell r="T684">
            <v>61</v>
          </cell>
          <cell r="U684">
            <v>28</v>
          </cell>
          <cell r="V684">
            <v>43</v>
          </cell>
          <cell r="W684">
            <v>35</v>
          </cell>
          <cell r="X684">
            <v>31</v>
          </cell>
          <cell r="Y684">
            <v>35</v>
          </cell>
          <cell r="Z684">
            <v>137</v>
          </cell>
          <cell r="AA684">
            <v>53</v>
          </cell>
          <cell r="AB684">
            <v>62</v>
          </cell>
          <cell r="AC684">
            <v>75</v>
          </cell>
          <cell r="AD684">
            <v>106</v>
          </cell>
          <cell r="AE684">
            <v>151</v>
          </cell>
          <cell r="AF684">
            <v>76</v>
          </cell>
          <cell r="AG684">
            <v>35</v>
          </cell>
          <cell r="AH684">
            <v>0</v>
          </cell>
          <cell r="AI684">
            <v>0</v>
          </cell>
          <cell r="AJ684">
            <v>404</v>
          </cell>
          <cell r="AK684">
            <v>1440</v>
          </cell>
          <cell r="AL684">
            <v>871</v>
          </cell>
          <cell r="AM684">
            <v>773</v>
          </cell>
          <cell r="AN684">
            <v>605</v>
          </cell>
          <cell r="AO684">
            <v>150</v>
          </cell>
          <cell r="AP684">
            <v>46.4367816091954</v>
          </cell>
          <cell r="AQ684">
            <v>1542.8571428571429</v>
          </cell>
          <cell r="AR684">
            <v>746.57142857142856</v>
          </cell>
          <cell r="AS684">
            <v>309.2</v>
          </cell>
          <cell r="AT684">
            <v>518.57142857142856</v>
          </cell>
          <cell r="AU684" t="str">
            <v>SV</v>
          </cell>
          <cell r="AV684">
            <v>11556.365040000001</v>
          </cell>
          <cell r="AW684">
            <v>11362.62941</v>
          </cell>
          <cell r="AX684">
            <v>12900</v>
          </cell>
          <cell r="AY684">
            <v>0.11626795755839159</v>
          </cell>
          <cell r="AZ684">
            <v>0.10415774883720925</v>
          </cell>
          <cell r="BA684">
            <v>12500</v>
          </cell>
          <cell r="BB684">
            <v>3</v>
          </cell>
          <cell r="BC684">
            <v>8.1654997634100335E-2</v>
          </cell>
          <cell r="BD684">
            <v>7.5490796799999954E-2</v>
          </cell>
          <cell r="BE684">
            <v>12326.666670000001</v>
          </cell>
          <cell r="BF684">
            <v>15</v>
          </cell>
          <cell r="BG684">
            <v>6.6656048622015573E-2</v>
          </cell>
          <cell r="BH684">
            <v>6.2490667641295107E-2</v>
          </cell>
        </row>
        <row r="685">
          <cell r="B685" t="str">
            <v>11688</v>
          </cell>
          <cell r="C685" t="str">
            <v>8712000030810</v>
          </cell>
          <cell r="D685" t="str">
            <v>CERVEZA Bot 650ml 12un HOLLAND HEINEKEN</v>
          </cell>
          <cell r="E685">
            <v>12</v>
          </cell>
          <cell r="F685" t="str">
            <v>BEBIDAS</v>
          </cell>
          <cell r="G685" t="str">
            <v>BEBIDAS</v>
          </cell>
          <cell r="H685" t="str">
            <v>CERVEZAS</v>
          </cell>
          <cell r="I685" t="str">
            <v>PREMIUM</v>
          </cell>
          <cell r="J685" t="str">
            <v>BOTELLA 600-710ML</v>
          </cell>
          <cell r="K685" t="str">
            <v>HEINEKEN</v>
          </cell>
          <cell r="L685">
            <v>79</v>
          </cell>
          <cell r="M685" t="str">
            <v>DISTRIBUIDORA DEL PARAGUAY (79)</v>
          </cell>
          <cell r="N685">
            <v>0</v>
          </cell>
          <cell r="O685">
            <v>0</v>
          </cell>
          <cell r="P685">
            <v>0</v>
          </cell>
          <cell r="Q685">
            <v>0</v>
          </cell>
          <cell r="R685">
            <v>0</v>
          </cell>
          <cell r="S685">
            <v>0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>
            <v>0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 t="str">
            <v>Q</v>
          </cell>
          <cell r="AQ685" t="str">
            <v>Q</v>
          </cell>
          <cell r="AR685" t="str">
            <v>Q</v>
          </cell>
          <cell r="AS685" t="str">
            <v>Q</v>
          </cell>
          <cell r="AT685" t="str">
            <v>Q</v>
          </cell>
          <cell r="AU685" t="str">
            <v>Q</v>
          </cell>
          <cell r="AV685">
            <v>144876.00000500001</v>
          </cell>
          <cell r="AW685">
            <v>144858.41568000001</v>
          </cell>
          <cell r="AX685">
            <v>156500</v>
          </cell>
          <cell r="AY685">
            <v>8.0234131219793614E-2</v>
          </cell>
          <cell r="AZ685">
            <v>7.4274760351437638E-2</v>
          </cell>
          <cell r="BA685">
            <v>0</v>
          </cell>
          <cell r="BB685">
            <v>0</v>
          </cell>
          <cell r="BC685">
            <v>-1</v>
          </cell>
          <cell r="BD685">
            <v>0</v>
          </cell>
          <cell r="BE685">
            <v>0</v>
          </cell>
          <cell r="BF685">
            <v>0</v>
          </cell>
          <cell r="BG685">
            <v>-1</v>
          </cell>
          <cell r="BH685">
            <v>0</v>
          </cell>
        </row>
        <row r="686">
          <cell r="B686" t="str">
            <v>39233</v>
          </cell>
          <cell r="C686" t="str">
            <v>7802100004819</v>
          </cell>
          <cell r="D686" t="str">
            <v>CERVEZA Bot 650ml 12un HOLLAND HEINEKEN SILVER</v>
          </cell>
          <cell r="E686">
            <v>12</v>
          </cell>
          <cell r="F686" t="str">
            <v>BEBIDAS</v>
          </cell>
          <cell r="G686" t="str">
            <v>BEBIDAS</v>
          </cell>
          <cell r="H686" t="str">
            <v>CERVEZAS</v>
          </cell>
          <cell r="I686" t="str">
            <v>PREMIUM</v>
          </cell>
          <cell r="J686" t="str">
            <v>BOTELLA 600-710ML</v>
          </cell>
          <cell r="K686" t="str">
            <v>HEINEKEN</v>
          </cell>
          <cell r="L686">
            <v>79</v>
          </cell>
          <cell r="M686" t="str">
            <v>DISTRIBUIDORA DEL PARAGUAY (79)</v>
          </cell>
          <cell r="N686">
            <v>0</v>
          </cell>
          <cell r="O686">
            <v>0</v>
          </cell>
          <cell r="P686">
            <v>0</v>
          </cell>
          <cell r="Q686">
            <v>0</v>
          </cell>
          <cell r="R686">
            <v>0</v>
          </cell>
          <cell r="S686">
            <v>0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>
            <v>0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 t="str">
            <v>Q</v>
          </cell>
          <cell r="AQ686" t="str">
            <v>Q</v>
          </cell>
          <cell r="AR686" t="str">
            <v>Q</v>
          </cell>
          <cell r="AS686" t="str">
            <v>Q</v>
          </cell>
          <cell r="AT686" t="str">
            <v>Q</v>
          </cell>
          <cell r="AU686" t="str">
            <v>Q</v>
          </cell>
          <cell r="AV686">
            <v>144874.99999499999</v>
          </cell>
          <cell r="AW686">
            <v>144875.04371999999</v>
          </cell>
          <cell r="AX686">
            <v>157900</v>
          </cell>
          <cell r="AY686">
            <v>8.9905090632956153E-2</v>
          </cell>
          <cell r="AZ686">
            <v>8.248891706776447E-2</v>
          </cell>
          <cell r="BC686">
            <v>-1</v>
          </cell>
          <cell r="BD686">
            <v>0</v>
          </cell>
          <cell r="BG686">
            <v>-1</v>
          </cell>
          <cell r="BH686">
            <v>0</v>
          </cell>
        </row>
        <row r="687">
          <cell r="B687" t="str">
            <v>4520</v>
          </cell>
          <cell r="C687" t="str">
            <v>7802100004185</v>
          </cell>
          <cell r="D687" t="str">
            <v>CERVEZA Bot 650ml HOLLAND HEINEKEN</v>
          </cell>
          <cell r="E687">
            <v>1</v>
          </cell>
          <cell r="F687" t="str">
            <v>BEBIDAS</v>
          </cell>
          <cell r="G687" t="str">
            <v>BEBIDAS</v>
          </cell>
          <cell r="H687" t="str">
            <v>CERVEZAS</v>
          </cell>
          <cell r="I687" t="str">
            <v>PREMIUM</v>
          </cell>
          <cell r="J687" t="str">
            <v>BOTELLA 600-710ML</v>
          </cell>
          <cell r="K687" t="str">
            <v>HEINEKEN</v>
          </cell>
          <cell r="L687">
            <v>79</v>
          </cell>
          <cell r="M687" t="str">
            <v>DISTRIBUIDORA DEL PARAGUAY (79)</v>
          </cell>
          <cell r="N687">
            <v>1053</v>
          </cell>
          <cell r="O687">
            <v>1029</v>
          </cell>
          <cell r="P687">
            <v>1175</v>
          </cell>
          <cell r="Q687">
            <v>1190</v>
          </cell>
          <cell r="R687">
            <v>794</v>
          </cell>
          <cell r="S687">
            <v>932</v>
          </cell>
          <cell r="T687">
            <v>743</v>
          </cell>
          <cell r="U687">
            <v>726</v>
          </cell>
          <cell r="V687">
            <v>181</v>
          </cell>
          <cell r="W687">
            <v>239</v>
          </cell>
          <cell r="X687">
            <v>181</v>
          </cell>
          <cell r="Y687">
            <v>191</v>
          </cell>
          <cell r="Z687">
            <v>506</v>
          </cell>
          <cell r="AA687">
            <v>300</v>
          </cell>
          <cell r="AB687">
            <v>321</v>
          </cell>
          <cell r="AC687">
            <v>337</v>
          </cell>
          <cell r="AD687">
            <v>257</v>
          </cell>
          <cell r="AE687">
            <v>435</v>
          </cell>
          <cell r="AF687">
            <v>285</v>
          </cell>
          <cell r="AG687">
            <v>339</v>
          </cell>
          <cell r="AH687">
            <v>0</v>
          </cell>
          <cell r="AI687">
            <v>3</v>
          </cell>
          <cell r="AJ687">
            <v>1840</v>
          </cell>
          <cell r="AK687">
            <v>810</v>
          </cell>
          <cell r="AL687">
            <v>1102</v>
          </cell>
          <cell r="AM687">
            <v>606</v>
          </cell>
          <cell r="AN687">
            <v>1355</v>
          </cell>
          <cell r="AO687">
            <v>780</v>
          </cell>
          <cell r="AP687">
            <v>46.386554621848738</v>
          </cell>
          <cell r="AQ687">
            <v>33.471074380165291</v>
          </cell>
          <cell r="AR687">
            <v>173.08900523560212</v>
          </cell>
          <cell r="AS687">
            <v>53.946587537091986</v>
          </cell>
          <cell r="AT687">
            <v>119.91150442477877</v>
          </cell>
          <cell r="AU687">
            <v>7800</v>
          </cell>
          <cell r="AV687">
            <v>12708</v>
          </cell>
          <cell r="AW687">
            <v>12071.53464</v>
          </cell>
          <cell r="AX687">
            <v>13900</v>
          </cell>
          <cell r="AY687">
            <v>9.379918161787848E-2</v>
          </cell>
          <cell r="AZ687">
            <v>8.5755395683453237E-2</v>
          </cell>
          <cell r="BA687">
            <v>13500</v>
          </cell>
          <cell r="BB687">
            <v>3</v>
          </cell>
          <cell r="BC687">
            <v>6.2322946175637384E-2</v>
          </cell>
          <cell r="BD687">
            <v>5.8666666666666666E-2</v>
          </cell>
          <cell r="BE687">
            <v>13041.666670000001</v>
          </cell>
          <cell r="BF687">
            <v>12</v>
          </cell>
          <cell r="BG687">
            <v>2.6256426660371535E-2</v>
          </cell>
          <cell r="BH687">
            <v>2.5584664785793097E-2</v>
          </cell>
        </row>
        <row r="688">
          <cell r="B688" t="str">
            <v>39232</v>
          </cell>
          <cell r="C688" t="str">
            <v>7802100004789</v>
          </cell>
          <cell r="D688" t="str">
            <v>CERVEZA Bot 650ml HOLLAND HEINEKEN SILVER</v>
          </cell>
          <cell r="E688">
            <v>1</v>
          </cell>
          <cell r="F688" t="str">
            <v>BEBIDAS</v>
          </cell>
          <cell r="G688" t="str">
            <v>BEBIDAS</v>
          </cell>
          <cell r="H688" t="str">
            <v>CERVEZAS</v>
          </cell>
          <cell r="I688" t="str">
            <v>PREMIUM</v>
          </cell>
          <cell r="J688" t="str">
            <v>BOTELLA 600-710ML</v>
          </cell>
          <cell r="K688" t="str">
            <v>HEINEKEN</v>
          </cell>
          <cell r="L688">
            <v>79</v>
          </cell>
          <cell r="M688" t="str">
            <v>DISTRIBUIDORA DEL PARAGUAY (79)</v>
          </cell>
          <cell r="N688">
            <v>110</v>
          </cell>
          <cell r="O688">
            <v>186</v>
          </cell>
          <cell r="P688">
            <v>244</v>
          </cell>
          <cell r="Q688">
            <v>420</v>
          </cell>
          <cell r="R688">
            <v>197</v>
          </cell>
          <cell r="S688">
            <v>319</v>
          </cell>
          <cell r="T688">
            <v>106</v>
          </cell>
          <cell r="U688">
            <v>122</v>
          </cell>
          <cell r="V688">
            <v>51</v>
          </cell>
          <cell r="W688">
            <v>34</v>
          </cell>
          <cell r="X688">
            <v>21</v>
          </cell>
          <cell r="Y688">
            <v>51</v>
          </cell>
          <cell r="Z688">
            <v>23</v>
          </cell>
          <cell r="AA688">
            <v>17</v>
          </cell>
          <cell r="AB688">
            <v>17</v>
          </cell>
          <cell r="AC688">
            <v>52</v>
          </cell>
          <cell r="AD688">
            <v>100</v>
          </cell>
          <cell r="AE688">
            <v>90</v>
          </cell>
          <cell r="AF688">
            <v>29</v>
          </cell>
          <cell r="AG688">
            <v>89</v>
          </cell>
          <cell r="AH688">
            <v>0</v>
          </cell>
          <cell r="AI688">
            <v>16</v>
          </cell>
          <cell r="AJ688">
            <v>98</v>
          </cell>
          <cell r="AK688">
            <v>1</v>
          </cell>
          <cell r="AL688">
            <v>314</v>
          </cell>
          <cell r="AM688">
            <v>204</v>
          </cell>
          <cell r="AN688">
            <v>324</v>
          </cell>
          <cell r="AO688">
            <v>708</v>
          </cell>
          <cell r="AP688">
            <v>7</v>
          </cell>
          <cell r="AQ688">
            <v>0.24590163934426232</v>
          </cell>
          <cell r="AR688">
            <v>184.70588235294119</v>
          </cell>
          <cell r="AS688">
            <v>117.69230769230769</v>
          </cell>
          <cell r="AT688">
            <v>109.21348314606742</v>
          </cell>
          <cell r="AU688">
            <v>1327.5</v>
          </cell>
          <cell r="AV688">
            <v>12072.91668</v>
          </cell>
          <cell r="AW688">
            <v>12072.92031</v>
          </cell>
          <cell r="AX688">
            <v>13500</v>
          </cell>
          <cell r="AY688">
            <v>0.11820534820422535</v>
          </cell>
          <cell r="AZ688">
            <v>0.10570987555555554</v>
          </cell>
          <cell r="BA688">
            <v>13250</v>
          </cell>
          <cell r="BB688">
            <v>3</v>
          </cell>
          <cell r="BC688">
            <v>9.7497841755998849E-2</v>
          </cell>
          <cell r="BD688">
            <v>8.8836476981132062E-2</v>
          </cell>
          <cell r="BE688">
            <v>13158.333329999999</v>
          </cell>
          <cell r="BF688">
            <v>12</v>
          </cell>
          <cell r="BG688">
            <v>8.9905089115549064E-2</v>
          </cell>
          <cell r="BH688">
            <v>8.2488915790370793E-2</v>
          </cell>
        </row>
        <row r="689">
          <cell r="B689" t="str">
            <v>12379</v>
          </cell>
          <cell r="C689" t="str">
            <v>7792798002405</v>
          </cell>
          <cell r="D689" t="str">
            <v>CERVEZA Bot 730ml 6un AMBER LARGER PATAGONIA</v>
          </cell>
          <cell r="E689">
            <v>6</v>
          </cell>
          <cell r="F689" t="str">
            <v>BEBIDAS</v>
          </cell>
          <cell r="G689" t="str">
            <v>BEBIDAS</v>
          </cell>
          <cell r="H689" t="str">
            <v>CERVEZAS</v>
          </cell>
          <cell r="I689" t="str">
            <v>PREMIUM</v>
          </cell>
          <cell r="J689" t="str">
            <v>BOTELLA 600-710ML</v>
          </cell>
          <cell r="K689" t="str">
            <v>PATAGONIA</v>
          </cell>
          <cell r="L689">
            <v>60</v>
          </cell>
          <cell r="M689" t="str">
            <v>CERVEPAR S.A. (60)</v>
          </cell>
          <cell r="N689">
            <v>0</v>
          </cell>
          <cell r="O689">
            <v>0</v>
          </cell>
          <cell r="P689">
            <v>0</v>
          </cell>
          <cell r="Q689">
            <v>0</v>
          </cell>
          <cell r="R689">
            <v>0</v>
          </cell>
          <cell r="S689">
            <v>0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 t="str">
            <v>Q</v>
          </cell>
          <cell r="AQ689" t="str">
            <v>Q</v>
          </cell>
          <cell r="AR689" t="str">
            <v>Q</v>
          </cell>
          <cell r="AS689" t="str">
            <v>Q</v>
          </cell>
          <cell r="AT689" t="str">
            <v>Q</v>
          </cell>
          <cell r="AU689" t="str">
            <v>Q</v>
          </cell>
          <cell r="AV689">
            <v>66000</v>
          </cell>
          <cell r="AW689">
            <v>65732.183879999997</v>
          </cell>
          <cell r="AX689">
            <v>73500</v>
          </cell>
          <cell r="AY689">
            <v>0.11363636363636354</v>
          </cell>
          <cell r="AZ689">
            <v>0.10204081632653061</v>
          </cell>
          <cell r="BA689">
            <v>0</v>
          </cell>
          <cell r="BB689">
            <v>0</v>
          </cell>
          <cell r="BC689">
            <v>-1</v>
          </cell>
          <cell r="BD689">
            <v>0</v>
          </cell>
          <cell r="BE689">
            <v>0</v>
          </cell>
          <cell r="BF689">
            <v>0</v>
          </cell>
          <cell r="BG689">
            <v>-1</v>
          </cell>
          <cell r="BH689">
            <v>0</v>
          </cell>
        </row>
        <row r="690">
          <cell r="B690" t="str">
            <v>17156</v>
          </cell>
          <cell r="C690" t="str">
            <v>7792798002412</v>
          </cell>
          <cell r="D690" t="str">
            <v>CERVEZA Bot 730ml 6un BOHEMIA PILSENER PATAGONIA</v>
          </cell>
          <cell r="E690">
            <v>6</v>
          </cell>
          <cell r="F690" t="str">
            <v>BEBIDAS</v>
          </cell>
          <cell r="G690" t="str">
            <v>BEBIDAS</v>
          </cell>
          <cell r="H690" t="str">
            <v>CERVEZAS</v>
          </cell>
          <cell r="I690" t="str">
            <v>PREMIUM</v>
          </cell>
          <cell r="J690" t="str">
            <v>BOTELLA 600-710ML</v>
          </cell>
          <cell r="K690" t="str">
            <v>PATAGONIA</v>
          </cell>
          <cell r="L690">
            <v>60</v>
          </cell>
          <cell r="M690" t="str">
            <v>CERVEPAR S.A. (60)</v>
          </cell>
          <cell r="N690">
            <v>0</v>
          </cell>
          <cell r="O690">
            <v>0</v>
          </cell>
          <cell r="P690">
            <v>0</v>
          </cell>
          <cell r="Q690">
            <v>0</v>
          </cell>
          <cell r="R690">
            <v>0</v>
          </cell>
          <cell r="S690">
            <v>0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>
            <v>0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 t="str">
            <v>Q</v>
          </cell>
          <cell r="AQ690" t="str">
            <v>Q</v>
          </cell>
          <cell r="AR690" t="str">
            <v>Q</v>
          </cell>
          <cell r="AS690" t="str">
            <v>Q</v>
          </cell>
          <cell r="AT690" t="str">
            <v>Q</v>
          </cell>
          <cell r="AU690" t="str">
            <v>Q</v>
          </cell>
          <cell r="AV690">
            <v>66000</v>
          </cell>
          <cell r="AW690">
            <v>66253.484219999998</v>
          </cell>
          <cell r="AX690">
            <v>73500</v>
          </cell>
          <cell r="AY690">
            <v>0.11363636363636354</v>
          </cell>
          <cell r="AZ690">
            <v>0.10204081632653061</v>
          </cell>
          <cell r="BC690">
            <v>-1</v>
          </cell>
          <cell r="BD690">
            <v>0</v>
          </cell>
          <cell r="BG690">
            <v>-1</v>
          </cell>
          <cell r="BH690">
            <v>0</v>
          </cell>
        </row>
        <row r="691">
          <cell r="B691" t="str">
            <v>11709</v>
          </cell>
          <cell r="C691" t="str">
            <v>7792798002429</v>
          </cell>
          <cell r="D691" t="str">
            <v>CERVEZA Bot 730ml 6un WEISSE PATAGONIA</v>
          </cell>
          <cell r="E691">
            <v>6</v>
          </cell>
          <cell r="F691" t="str">
            <v>BEBIDAS</v>
          </cell>
          <cell r="G691" t="str">
            <v>BEBIDAS</v>
          </cell>
          <cell r="H691" t="str">
            <v>CERVEZAS</v>
          </cell>
          <cell r="I691" t="str">
            <v>PREMIUM</v>
          </cell>
          <cell r="J691" t="str">
            <v>BOTELLA 600-710ML</v>
          </cell>
          <cell r="K691" t="str">
            <v>PATAGONIA</v>
          </cell>
          <cell r="L691">
            <v>60</v>
          </cell>
          <cell r="M691" t="str">
            <v>CERVEPAR S.A. (60)</v>
          </cell>
          <cell r="N691">
            <v>0</v>
          </cell>
          <cell r="O691">
            <v>0</v>
          </cell>
          <cell r="P691">
            <v>0</v>
          </cell>
          <cell r="Q691">
            <v>0</v>
          </cell>
          <cell r="R691">
            <v>0</v>
          </cell>
          <cell r="S691">
            <v>0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 t="str">
            <v>Q</v>
          </cell>
          <cell r="AQ691" t="str">
            <v>Q</v>
          </cell>
          <cell r="AR691" t="str">
            <v>Q</v>
          </cell>
          <cell r="AS691" t="str">
            <v>Q</v>
          </cell>
          <cell r="AT691" t="str">
            <v>Q</v>
          </cell>
          <cell r="AU691" t="str">
            <v>Q</v>
          </cell>
          <cell r="AV691">
            <v>66000</v>
          </cell>
          <cell r="AW691">
            <v>65998.502460000003</v>
          </cell>
          <cell r="AX691">
            <v>73500</v>
          </cell>
          <cell r="AY691">
            <v>0.11363636363636354</v>
          </cell>
          <cell r="AZ691">
            <v>0.10204081632653061</v>
          </cell>
          <cell r="BA691">
            <v>0</v>
          </cell>
          <cell r="BB691">
            <v>0</v>
          </cell>
          <cell r="BC691">
            <v>-1</v>
          </cell>
          <cell r="BD691">
            <v>0</v>
          </cell>
          <cell r="BE691">
            <v>0</v>
          </cell>
          <cell r="BF691">
            <v>0</v>
          </cell>
          <cell r="BG691">
            <v>-1</v>
          </cell>
          <cell r="BH691">
            <v>0</v>
          </cell>
        </row>
        <row r="692">
          <cell r="B692" t="str">
            <v>11366</v>
          </cell>
          <cell r="C692" t="str">
            <v>7792798002351</v>
          </cell>
          <cell r="D692" t="str">
            <v>CERVEZA Bot 730ml AMBER LARGER PATAGONIA</v>
          </cell>
          <cell r="E692">
            <v>1</v>
          </cell>
          <cell r="F692" t="str">
            <v>BEBIDAS</v>
          </cell>
          <cell r="G692" t="str">
            <v>BEBIDAS</v>
          </cell>
          <cell r="H692" t="str">
            <v>CERVEZAS</v>
          </cell>
          <cell r="I692" t="str">
            <v>PREMIUM</v>
          </cell>
          <cell r="J692" t="str">
            <v>BOTELLA 600-710ML</v>
          </cell>
          <cell r="K692" t="str">
            <v>PATAGONIA</v>
          </cell>
          <cell r="L692">
            <v>60</v>
          </cell>
          <cell r="M692" t="str">
            <v>CERVEPAR S.A. (60)</v>
          </cell>
          <cell r="N692">
            <v>123</v>
          </cell>
          <cell r="O692">
            <v>106</v>
          </cell>
          <cell r="P692">
            <v>85</v>
          </cell>
          <cell r="Q692">
            <v>117</v>
          </cell>
          <cell r="R692">
            <v>55</v>
          </cell>
          <cell r="S692">
            <v>111</v>
          </cell>
          <cell r="T692">
            <v>104</v>
          </cell>
          <cell r="U692">
            <v>135</v>
          </cell>
          <cell r="V692">
            <v>99</v>
          </cell>
          <cell r="W692">
            <v>55</v>
          </cell>
          <cell r="X692">
            <v>41</v>
          </cell>
          <cell r="Y692">
            <v>11</v>
          </cell>
          <cell r="Z692">
            <v>23</v>
          </cell>
          <cell r="AA692">
            <v>16</v>
          </cell>
          <cell r="AB692">
            <v>59</v>
          </cell>
          <cell r="AC692">
            <v>63</v>
          </cell>
          <cell r="AD692">
            <v>84</v>
          </cell>
          <cell r="AE692">
            <v>108</v>
          </cell>
          <cell r="AF692">
            <v>109</v>
          </cell>
          <cell r="AG692">
            <v>64</v>
          </cell>
          <cell r="AH692">
            <v>0</v>
          </cell>
          <cell r="AI692">
            <v>6</v>
          </cell>
          <cell r="AJ692">
            <v>2</v>
          </cell>
          <cell r="AK692">
            <v>12</v>
          </cell>
          <cell r="AL692">
            <v>5</v>
          </cell>
          <cell r="AM692">
            <v>27</v>
          </cell>
          <cell r="AN692">
            <v>1</v>
          </cell>
          <cell r="AO692">
            <v>57</v>
          </cell>
          <cell r="AP692">
            <v>0.51282051282051289</v>
          </cell>
          <cell r="AQ692">
            <v>2.666666666666667</v>
          </cell>
          <cell r="AR692">
            <v>13.636363636363637</v>
          </cell>
          <cell r="AS692">
            <v>12.857142857142856</v>
          </cell>
          <cell r="AT692">
            <v>0.46875</v>
          </cell>
          <cell r="AU692">
            <v>285</v>
          </cell>
          <cell r="AV692">
            <v>11000</v>
          </cell>
          <cell r="AW692">
            <v>10955.36398</v>
          </cell>
          <cell r="AX692">
            <v>12900</v>
          </cell>
          <cell r="AY692">
            <v>0.17272727272727262</v>
          </cell>
          <cell r="AZ692">
            <v>0.14728682170542637</v>
          </cell>
          <cell r="BA692">
            <v>12500</v>
          </cell>
          <cell r="BB692">
            <v>3</v>
          </cell>
          <cell r="BC692">
            <v>0.13636363636363646</v>
          </cell>
          <cell r="BD692">
            <v>0.12</v>
          </cell>
          <cell r="BE692">
            <v>12250</v>
          </cell>
          <cell r="BF692">
            <v>6</v>
          </cell>
          <cell r="BG692">
            <v>0.11363636363636354</v>
          </cell>
          <cell r="BH692">
            <v>0.10204081632653061</v>
          </cell>
        </row>
        <row r="693">
          <cell r="B693" t="str">
            <v>17038</v>
          </cell>
          <cell r="C693" t="str">
            <v>7792798002368</v>
          </cell>
          <cell r="D693" t="str">
            <v>CERVEZA Bot 730ml BOHEMIA PILSENER PATAGONIA</v>
          </cell>
          <cell r="E693">
            <v>1</v>
          </cell>
          <cell r="F693" t="str">
            <v>BEBIDAS</v>
          </cell>
          <cell r="G693" t="str">
            <v>BEBIDAS</v>
          </cell>
          <cell r="H693" t="str">
            <v>CERVEZAS</v>
          </cell>
          <cell r="I693" t="str">
            <v>PREMIUM</v>
          </cell>
          <cell r="J693" t="str">
            <v>BOTELLA 600-710ML</v>
          </cell>
          <cell r="K693" t="str">
            <v>PATAGONIA</v>
          </cell>
          <cell r="L693">
            <v>60</v>
          </cell>
          <cell r="M693" t="str">
            <v>CERVEPAR S.A. (60)</v>
          </cell>
          <cell r="N693">
            <v>37</v>
          </cell>
          <cell r="O693">
            <v>89</v>
          </cell>
          <cell r="P693">
            <v>28</v>
          </cell>
          <cell r="Q693">
            <v>25</v>
          </cell>
          <cell r="R693">
            <v>29</v>
          </cell>
          <cell r="S693">
            <v>102</v>
          </cell>
          <cell r="T693">
            <v>41</v>
          </cell>
          <cell r="U693">
            <v>35</v>
          </cell>
          <cell r="V693">
            <v>14</v>
          </cell>
          <cell r="W693">
            <v>44</v>
          </cell>
          <cell r="X693">
            <v>50</v>
          </cell>
          <cell r="Y693">
            <v>40</v>
          </cell>
          <cell r="Z693">
            <v>15</v>
          </cell>
          <cell r="AA693">
            <v>42</v>
          </cell>
          <cell r="AB693">
            <v>17</v>
          </cell>
          <cell r="AC693">
            <v>22</v>
          </cell>
          <cell r="AD693">
            <v>40</v>
          </cell>
          <cell r="AE693">
            <v>97</v>
          </cell>
          <cell r="AF693">
            <v>16</v>
          </cell>
          <cell r="AG693">
            <v>13</v>
          </cell>
          <cell r="AH693">
            <v>0</v>
          </cell>
          <cell r="AI693">
            <v>0</v>
          </cell>
          <cell r="AJ693">
            <v>70</v>
          </cell>
          <cell r="AK693">
            <v>85</v>
          </cell>
          <cell r="AL693">
            <v>54</v>
          </cell>
          <cell r="AM693">
            <v>46</v>
          </cell>
          <cell r="AN693">
            <v>57</v>
          </cell>
          <cell r="AO693">
            <v>24</v>
          </cell>
          <cell r="AP693">
            <v>84</v>
          </cell>
          <cell r="AQ693">
            <v>72.857142857142847</v>
          </cell>
          <cell r="AR693">
            <v>40.5</v>
          </cell>
          <cell r="AS693">
            <v>62.727272727272727</v>
          </cell>
          <cell r="AT693">
            <v>131.53846153846155</v>
          </cell>
          <cell r="AU693" t="str">
            <v>SV</v>
          </cell>
          <cell r="AV693">
            <v>11000</v>
          </cell>
          <cell r="AW693">
            <v>11042.247369999999</v>
          </cell>
          <cell r="AX693">
            <v>12900</v>
          </cell>
          <cell r="AY693">
            <v>0.17272727272727262</v>
          </cell>
          <cell r="AZ693">
            <v>0.14728682170542637</v>
          </cell>
          <cell r="BA693">
            <v>12500</v>
          </cell>
          <cell r="BB693">
            <v>3</v>
          </cell>
          <cell r="BC693">
            <v>0.13636363636363646</v>
          </cell>
          <cell r="BD693">
            <v>0.12</v>
          </cell>
          <cell r="BE693">
            <v>12250</v>
          </cell>
          <cell r="BF693">
            <v>6</v>
          </cell>
          <cell r="BG693">
            <v>0.11363636363636354</v>
          </cell>
          <cell r="BH693">
            <v>0.10204081632653061</v>
          </cell>
        </row>
        <row r="694">
          <cell r="B694" t="str">
            <v>7811</v>
          </cell>
          <cell r="C694" t="str">
            <v>7792798002375</v>
          </cell>
          <cell r="D694" t="str">
            <v>CERVEZA Bot 730ml WEISSE PATAGONIA</v>
          </cell>
          <cell r="E694">
            <v>1</v>
          </cell>
          <cell r="F694" t="str">
            <v>BEBIDAS</v>
          </cell>
          <cell r="G694" t="str">
            <v>BEBIDAS</v>
          </cell>
          <cell r="H694" t="str">
            <v>CERVEZAS</v>
          </cell>
          <cell r="I694" t="str">
            <v>PREMIUM</v>
          </cell>
          <cell r="J694" t="str">
            <v>BOTELLA 600-710ML</v>
          </cell>
          <cell r="K694" t="str">
            <v>PATAGONIA</v>
          </cell>
          <cell r="L694">
            <v>60</v>
          </cell>
          <cell r="M694" t="str">
            <v>CERVEPAR S.A. (60)</v>
          </cell>
          <cell r="N694">
            <v>52</v>
          </cell>
          <cell r="O694">
            <v>77</v>
          </cell>
          <cell r="P694">
            <v>60</v>
          </cell>
          <cell r="Q694">
            <v>57</v>
          </cell>
          <cell r="R694">
            <v>45</v>
          </cell>
          <cell r="S694">
            <v>92</v>
          </cell>
          <cell r="T694">
            <v>75</v>
          </cell>
          <cell r="U694">
            <v>92</v>
          </cell>
          <cell r="V694">
            <v>46</v>
          </cell>
          <cell r="W694">
            <v>43</v>
          </cell>
          <cell r="X694">
            <v>56</v>
          </cell>
          <cell r="Y694">
            <v>48</v>
          </cell>
          <cell r="Z694">
            <v>7</v>
          </cell>
          <cell r="AA694">
            <v>30</v>
          </cell>
          <cell r="AB694">
            <v>15</v>
          </cell>
          <cell r="AC694">
            <v>9</v>
          </cell>
          <cell r="AD694">
            <v>43</v>
          </cell>
          <cell r="AE694">
            <v>78</v>
          </cell>
          <cell r="AF694">
            <v>24</v>
          </cell>
          <cell r="AG694">
            <v>25</v>
          </cell>
          <cell r="AH694">
            <v>0</v>
          </cell>
          <cell r="AI694">
            <v>4</v>
          </cell>
          <cell r="AJ694">
            <v>39</v>
          </cell>
          <cell r="AK694">
            <v>19</v>
          </cell>
          <cell r="AL694">
            <v>44</v>
          </cell>
          <cell r="AM694">
            <v>27</v>
          </cell>
          <cell r="AN694">
            <v>68</v>
          </cell>
          <cell r="AO694">
            <v>27</v>
          </cell>
          <cell r="AP694">
            <v>20.526315789473685</v>
          </cell>
          <cell r="AQ694">
            <v>6.1956521739130439</v>
          </cell>
          <cell r="AR694">
            <v>27.5</v>
          </cell>
          <cell r="AS694">
            <v>90</v>
          </cell>
          <cell r="AT694">
            <v>81.600000000000009</v>
          </cell>
          <cell r="AU694">
            <v>202.5</v>
          </cell>
          <cell r="AV694">
            <v>11000</v>
          </cell>
          <cell r="AW694">
            <v>10999.750410000001</v>
          </cell>
          <cell r="AX694">
            <v>12900</v>
          </cell>
          <cell r="AY694">
            <v>0.17272727272727262</v>
          </cell>
          <cell r="AZ694">
            <v>0.14728682170542637</v>
          </cell>
          <cell r="BA694">
            <v>12500</v>
          </cell>
          <cell r="BB694">
            <v>3</v>
          </cell>
          <cell r="BC694">
            <v>0.13636363636363646</v>
          </cell>
          <cell r="BD694">
            <v>0.12</v>
          </cell>
          <cell r="BE694">
            <v>12250</v>
          </cell>
          <cell r="BF694">
            <v>6</v>
          </cell>
          <cell r="BG694">
            <v>0.11363636363636354</v>
          </cell>
          <cell r="BH694">
            <v>0.10204081632653061</v>
          </cell>
        </row>
        <row r="695">
          <cell r="B695" t="str">
            <v>12232</v>
          </cell>
          <cell r="C695" t="str">
            <v>7501064192521</v>
          </cell>
          <cell r="D695" t="str">
            <v>CERVEZA Bot 710ml 12un EXTRA CORONA.</v>
          </cell>
          <cell r="E695">
            <v>12</v>
          </cell>
          <cell r="F695" t="str">
            <v>BEBIDAS</v>
          </cell>
          <cell r="G695" t="str">
            <v>BEBIDAS</v>
          </cell>
          <cell r="H695" t="str">
            <v>CERVEZAS</v>
          </cell>
          <cell r="I695" t="str">
            <v>PREMIUM</v>
          </cell>
          <cell r="J695" t="str">
            <v>BOTELLA 600-710ML</v>
          </cell>
          <cell r="K695" t="str">
            <v>CORONA</v>
          </cell>
          <cell r="L695">
            <v>60</v>
          </cell>
          <cell r="M695" t="str">
            <v>CERVEPAR S.A. (60)</v>
          </cell>
          <cell r="N695">
            <v>0</v>
          </cell>
          <cell r="O695">
            <v>0</v>
          </cell>
          <cell r="P695">
            <v>0</v>
          </cell>
          <cell r="Q695">
            <v>0</v>
          </cell>
          <cell r="R695">
            <v>0</v>
          </cell>
          <cell r="S695">
            <v>0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 t="str">
            <v>Q</v>
          </cell>
          <cell r="AQ695" t="str">
            <v>Q</v>
          </cell>
          <cell r="AR695" t="str">
            <v>Q</v>
          </cell>
          <cell r="AS695" t="str">
            <v>Q</v>
          </cell>
          <cell r="AT695" t="str">
            <v>Q</v>
          </cell>
          <cell r="AU695" t="str">
            <v>Q</v>
          </cell>
          <cell r="AV695">
            <v>146736.000004</v>
          </cell>
          <cell r="AW695">
            <v>145984.76904000001</v>
          </cell>
          <cell r="AX695">
            <v>162500</v>
          </cell>
          <cell r="AY695">
            <v>0.10743103257258113</v>
          </cell>
          <cell r="AZ695">
            <v>9.7009230744615371E-2</v>
          </cell>
          <cell r="BA695">
            <v>0</v>
          </cell>
          <cell r="BB695">
            <v>0</v>
          </cell>
          <cell r="BC695">
            <v>-1</v>
          </cell>
          <cell r="BD695">
            <v>0</v>
          </cell>
          <cell r="BE695">
            <v>0</v>
          </cell>
          <cell r="BF695">
            <v>0</v>
          </cell>
          <cell r="BG695">
            <v>-1</v>
          </cell>
          <cell r="BH695">
            <v>0</v>
          </cell>
        </row>
        <row r="696">
          <cell r="B696" t="str">
            <v>6582</v>
          </cell>
          <cell r="C696" t="str">
            <v>080660956411</v>
          </cell>
          <cell r="D696" t="str">
            <v>CERVEZA Bot 710ml EXTRA CORONA.</v>
          </cell>
          <cell r="E696">
            <v>1</v>
          </cell>
          <cell r="F696" t="str">
            <v>BEBIDAS</v>
          </cell>
          <cell r="G696" t="str">
            <v>BEBIDAS</v>
          </cell>
          <cell r="H696" t="str">
            <v>CERVEZAS</v>
          </cell>
          <cell r="I696" t="str">
            <v>PREMIUM</v>
          </cell>
          <cell r="J696" t="str">
            <v>BOTELLA 600-710ML</v>
          </cell>
          <cell r="K696" t="str">
            <v>CORONA</v>
          </cell>
          <cell r="L696">
            <v>60</v>
          </cell>
          <cell r="M696" t="str">
            <v>CERVEPAR S.A. (60)</v>
          </cell>
          <cell r="N696">
            <v>999</v>
          </cell>
          <cell r="O696">
            <v>1195</v>
          </cell>
          <cell r="P696">
            <v>1969</v>
          </cell>
          <cell r="Q696">
            <v>2916</v>
          </cell>
          <cell r="R696">
            <v>606</v>
          </cell>
          <cell r="S696">
            <v>741</v>
          </cell>
          <cell r="T696">
            <v>1572</v>
          </cell>
          <cell r="U696">
            <v>1410</v>
          </cell>
          <cell r="V696">
            <v>292</v>
          </cell>
          <cell r="W696">
            <v>614</v>
          </cell>
          <cell r="X696">
            <v>406</v>
          </cell>
          <cell r="Y696">
            <v>372</v>
          </cell>
          <cell r="Z696">
            <v>336</v>
          </cell>
          <cell r="AA696">
            <v>363</v>
          </cell>
          <cell r="AB696">
            <v>297</v>
          </cell>
          <cell r="AC696">
            <v>415</v>
          </cell>
          <cell r="AD696">
            <v>369</v>
          </cell>
          <cell r="AE696">
            <v>730</v>
          </cell>
          <cell r="AF696">
            <v>593</v>
          </cell>
          <cell r="AG696">
            <v>404</v>
          </cell>
          <cell r="AH696">
            <v>14</v>
          </cell>
          <cell r="AI696">
            <v>40</v>
          </cell>
          <cell r="AJ696">
            <v>14</v>
          </cell>
          <cell r="AK696">
            <v>498</v>
          </cell>
          <cell r="AL696">
            <v>1611</v>
          </cell>
          <cell r="AM696">
            <v>1724</v>
          </cell>
          <cell r="AN696">
            <v>1961</v>
          </cell>
          <cell r="AO696">
            <v>1404</v>
          </cell>
          <cell r="AP696">
            <v>0.1440329218106996</v>
          </cell>
          <cell r="AQ696">
            <v>10.595744680851064</v>
          </cell>
          <cell r="AR696">
            <v>129.91935483870969</v>
          </cell>
          <cell r="AS696">
            <v>124.6265060240964</v>
          </cell>
          <cell r="AT696">
            <v>145.61881188118809</v>
          </cell>
          <cell r="AU696">
            <v>1053</v>
          </cell>
          <cell r="AV696">
            <v>12228.000004</v>
          </cell>
          <cell r="AW696">
            <v>12165.397419999999</v>
          </cell>
          <cell r="AX696">
            <v>13900</v>
          </cell>
          <cell r="AY696">
            <v>0.13673536109364237</v>
          </cell>
          <cell r="AZ696">
            <v>0.12028776949640291</v>
          </cell>
          <cell r="BA696">
            <v>13750</v>
          </cell>
          <cell r="BB696">
            <v>6</v>
          </cell>
          <cell r="BC696">
            <v>0.12446843273651664</v>
          </cell>
          <cell r="BD696">
            <v>0.11069090880000003</v>
          </cell>
          <cell r="BE696">
            <v>13541.666670000001</v>
          </cell>
          <cell r="BF696">
            <v>12</v>
          </cell>
          <cell r="BG696">
            <v>0.10743103251310737</v>
          </cell>
          <cell r="BH696">
            <v>9.7009230696120871E-2</v>
          </cell>
        </row>
        <row r="697">
          <cell r="B697" t="str">
            <v>31719</v>
          </cell>
          <cell r="C697" t="str">
            <v>8008440212412</v>
          </cell>
          <cell r="D697" t="str">
            <v>CERVEZA Bot 660ml PERONI</v>
          </cell>
          <cell r="E697">
            <v>15</v>
          </cell>
          <cell r="F697" t="str">
            <v>BEBIDAS</v>
          </cell>
          <cell r="G697" t="str">
            <v>BEBIDAS</v>
          </cell>
          <cell r="H697" t="str">
            <v>CERVEZAS</v>
          </cell>
          <cell r="I697" t="str">
            <v>PREMIUM</v>
          </cell>
          <cell r="J697" t="str">
            <v>BOTELLA 600-710ML</v>
          </cell>
          <cell r="K697" t="str">
            <v>PERONI</v>
          </cell>
          <cell r="L697">
            <v>81</v>
          </cell>
          <cell r="M697" t="str">
            <v>DISTRIBUIDORA GLORIA S.A.  (81)</v>
          </cell>
          <cell r="N697">
            <v>44</v>
          </cell>
          <cell r="O697">
            <v>113</v>
          </cell>
          <cell r="P697">
            <v>68</v>
          </cell>
          <cell r="Q697">
            <v>48</v>
          </cell>
          <cell r="R697">
            <v>20</v>
          </cell>
          <cell r="S697">
            <v>34</v>
          </cell>
          <cell r="T697">
            <v>5</v>
          </cell>
          <cell r="U697">
            <v>4</v>
          </cell>
          <cell r="V697">
            <v>36</v>
          </cell>
          <cell r="W697">
            <v>49</v>
          </cell>
          <cell r="X697">
            <v>19</v>
          </cell>
          <cell r="Y697">
            <v>5</v>
          </cell>
          <cell r="Z697">
            <v>58</v>
          </cell>
          <cell r="AA697">
            <v>11</v>
          </cell>
          <cell r="AB697">
            <v>31</v>
          </cell>
          <cell r="AC697">
            <v>44</v>
          </cell>
          <cell r="AD697">
            <v>13</v>
          </cell>
          <cell r="AE697">
            <v>41</v>
          </cell>
          <cell r="AF697">
            <v>33</v>
          </cell>
          <cell r="AG697">
            <v>24</v>
          </cell>
          <cell r="AH697">
            <v>36</v>
          </cell>
          <cell r="AI697">
            <v>45</v>
          </cell>
          <cell r="AJ697">
            <v>183</v>
          </cell>
          <cell r="AK697">
            <v>720</v>
          </cell>
          <cell r="AL697">
            <v>19</v>
          </cell>
          <cell r="AM697">
            <v>14</v>
          </cell>
          <cell r="AN697">
            <v>16</v>
          </cell>
          <cell r="AO697">
            <v>20</v>
          </cell>
          <cell r="AP697">
            <v>114.375</v>
          </cell>
          <cell r="AQ697">
            <v>5400</v>
          </cell>
          <cell r="AR697">
            <v>114</v>
          </cell>
          <cell r="AS697">
            <v>9.545454545454545</v>
          </cell>
          <cell r="AT697">
            <v>20</v>
          </cell>
          <cell r="AU697">
            <v>13.333333333333332</v>
          </cell>
          <cell r="AV697">
            <v>11744.850039999999</v>
          </cell>
          <cell r="AW697">
            <v>11742.24194</v>
          </cell>
          <cell r="AX697">
            <v>13500</v>
          </cell>
          <cell r="AY697">
            <v>0.14943996339011578</v>
          </cell>
          <cell r="AZ697">
            <v>0.1300111081481482</v>
          </cell>
          <cell r="BA697">
            <v>12900</v>
          </cell>
          <cell r="BB697">
            <v>3</v>
          </cell>
          <cell r="BC697">
            <v>9.8353742794999643E-2</v>
          </cell>
          <cell r="BD697">
            <v>8.9546508527131835E-2</v>
          </cell>
          <cell r="BE697">
            <v>0</v>
          </cell>
          <cell r="BF697">
            <v>0</v>
          </cell>
          <cell r="BG697">
            <v>-1</v>
          </cell>
          <cell r="BH697">
            <v>0</v>
          </cell>
        </row>
        <row r="698">
          <cell r="B698" t="str">
            <v>37394</v>
          </cell>
          <cell r="C698" t="str">
            <v>7891991295239</v>
          </cell>
          <cell r="D698" t="str">
            <v>CERVEZA Bot 600ml 12un STELLA ARTOIS</v>
          </cell>
          <cell r="E698">
            <v>48</v>
          </cell>
          <cell r="F698" t="str">
            <v>BEBIDAS</v>
          </cell>
          <cell r="G698" t="str">
            <v>BEBIDAS</v>
          </cell>
          <cell r="H698" t="str">
            <v>CERVEZAS</v>
          </cell>
          <cell r="I698" t="str">
            <v>PREMIUM</v>
          </cell>
          <cell r="J698" t="str">
            <v>BOTELLA 600-710ML</v>
          </cell>
          <cell r="K698" t="str">
            <v>STELLA ARTOIS</v>
          </cell>
          <cell r="L698">
            <v>60</v>
          </cell>
          <cell r="M698" t="str">
            <v>CERVEPAR S.A. (60)</v>
          </cell>
          <cell r="N698">
            <v>0</v>
          </cell>
          <cell r="O698">
            <v>0</v>
          </cell>
          <cell r="P698">
            <v>0</v>
          </cell>
          <cell r="Q698">
            <v>0</v>
          </cell>
          <cell r="R698">
            <v>0</v>
          </cell>
          <cell r="S698">
            <v>0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 t="str">
            <v>Q</v>
          </cell>
          <cell r="AQ698" t="str">
            <v>Q</v>
          </cell>
          <cell r="AR698" t="str">
            <v>Q</v>
          </cell>
          <cell r="AS698" t="str">
            <v>Q</v>
          </cell>
          <cell r="AT698" t="str">
            <v>Q</v>
          </cell>
          <cell r="AU698" t="str">
            <v>Q</v>
          </cell>
          <cell r="AV698">
            <v>127092.000002</v>
          </cell>
          <cell r="AW698">
            <v>123953.04504</v>
          </cell>
          <cell r="AX698">
            <v>134900</v>
          </cell>
          <cell r="AY698">
            <v>6.1435810262464363E-2</v>
          </cell>
          <cell r="AZ698">
            <v>5.7879911030392882E-2</v>
          </cell>
          <cell r="BC698">
            <v>-1</v>
          </cell>
          <cell r="BD698">
            <v>0</v>
          </cell>
          <cell r="BG698">
            <v>-1</v>
          </cell>
          <cell r="BH698">
            <v>0</v>
          </cell>
        </row>
        <row r="699">
          <cell r="B699" t="str">
            <v>37393</v>
          </cell>
          <cell r="C699" t="str">
            <v>7891991295109</v>
          </cell>
          <cell r="D699" t="str">
            <v>CERVEZA Bot 600ml STELLA ARTOIS</v>
          </cell>
          <cell r="E699">
            <v>24</v>
          </cell>
          <cell r="F699" t="str">
            <v>BEBIDAS</v>
          </cell>
          <cell r="G699" t="str">
            <v>BEBIDAS</v>
          </cell>
          <cell r="H699" t="str">
            <v>CERVEZAS</v>
          </cell>
          <cell r="I699" t="str">
            <v>PREMIUM</v>
          </cell>
          <cell r="J699" t="str">
            <v>BOTELLA 600-710ML</v>
          </cell>
          <cell r="K699" t="str">
            <v>STELLA ARTOIS</v>
          </cell>
          <cell r="L699">
            <v>60</v>
          </cell>
          <cell r="M699" t="str">
            <v>CERVEPAR S.A. (60)</v>
          </cell>
          <cell r="N699">
            <v>337</v>
          </cell>
          <cell r="O699">
            <v>347</v>
          </cell>
          <cell r="P699">
            <v>360</v>
          </cell>
          <cell r="Q699">
            <v>390</v>
          </cell>
          <cell r="R699">
            <v>298</v>
          </cell>
          <cell r="S699">
            <v>299</v>
          </cell>
          <cell r="T699">
            <v>153</v>
          </cell>
          <cell r="U699">
            <v>225</v>
          </cell>
          <cell r="V699">
            <v>138</v>
          </cell>
          <cell r="W699">
            <v>46</v>
          </cell>
          <cell r="X699">
            <v>61</v>
          </cell>
          <cell r="Y699">
            <v>69</v>
          </cell>
          <cell r="Z699">
            <v>87</v>
          </cell>
          <cell r="AA699">
            <v>156</v>
          </cell>
          <cell r="AB699">
            <v>172</v>
          </cell>
          <cell r="AC699">
            <v>181</v>
          </cell>
          <cell r="AD699">
            <v>263</v>
          </cell>
          <cell r="AE699">
            <v>242</v>
          </cell>
          <cell r="AF699">
            <v>171</v>
          </cell>
          <cell r="AG699">
            <v>206</v>
          </cell>
          <cell r="AH699">
            <v>2</v>
          </cell>
          <cell r="AI699">
            <v>4</v>
          </cell>
          <cell r="AJ699">
            <v>126</v>
          </cell>
          <cell r="AK699">
            <v>259</v>
          </cell>
          <cell r="AL699">
            <v>116</v>
          </cell>
          <cell r="AM699">
            <v>108</v>
          </cell>
          <cell r="AN699">
            <v>147</v>
          </cell>
          <cell r="AO699">
            <v>322</v>
          </cell>
          <cell r="AP699">
            <v>9.6923076923076934</v>
          </cell>
          <cell r="AQ699">
            <v>34.533333333333339</v>
          </cell>
          <cell r="AR699">
            <v>50.434782608695649</v>
          </cell>
          <cell r="AS699">
            <v>17.900552486187845</v>
          </cell>
          <cell r="AT699">
            <v>21.407766990291261</v>
          </cell>
          <cell r="AU699">
            <v>2415</v>
          </cell>
          <cell r="AV699">
            <v>10590.86666</v>
          </cell>
          <cell r="AW699">
            <v>10329.42042</v>
          </cell>
          <cell r="AX699">
            <v>11900</v>
          </cell>
          <cell r="AY699">
            <v>0.12360965179029071</v>
          </cell>
          <cell r="AZ699">
            <v>0.11001120504201684</v>
          </cell>
          <cell r="BA699">
            <v>11500</v>
          </cell>
          <cell r="BB699">
            <v>6</v>
          </cell>
          <cell r="BC699">
            <v>8.5841260133474373E-2</v>
          </cell>
          <cell r="BD699">
            <v>7.9055073043478294E-2</v>
          </cell>
          <cell r="BE699">
            <v>11250</v>
          </cell>
          <cell r="BF699">
            <v>12</v>
          </cell>
          <cell r="BG699">
            <v>6.2236015347963969E-2</v>
          </cell>
          <cell r="BH699">
            <v>5.8589630222222251E-2</v>
          </cell>
        </row>
        <row r="700">
          <cell r="B700" t="str">
            <v>23785</v>
          </cell>
          <cell r="C700" t="str">
            <v>7898334962230</v>
          </cell>
          <cell r="D700" t="str">
            <v>CERVEZA 600ml PILSEN OPA BIER</v>
          </cell>
          <cell r="E700">
            <v>12</v>
          </cell>
          <cell r="F700" t="str">
            <v>BEBIDAS</v>
          </cell>
          <cell r="G700" t="str">
            <v>BEBIDAS</v>
          </cell>
          <cell r="H700" t="str">
            <v>CERVEZAS</v>
          </cell>
          <cell r="I700" t="str">
            <v>PREMIUM</v>
          </cell>
          <cell r="J700" t="str">
            <v>BOTELLA 600-710ML</v>
          </cell>
          <cell r="K700" t="str">
            <v>OPA</v>
          </cell>
          <cell r="L700">
            <v>114</v>
          </cell>
          <cell r="M700" t="str">
            <v>APOLO IMPORT S.A. 2 - TRENTINO (114)</v>
          </cell>
          <cell r="N700">
            <v>33</v>
          </cell>
          <cell r="O700">
            <v>166</v>
          </cell>
          <cell r="P700">
            <v>81</v>
          </cell>
          <cell r="Q700">
            <v>89</v>
          </cell>
          <cell r="R700">
            <v>60</v>
          </cell>
          <cell r="S700">
            <v>86</v>
          </cell>
          <cell r="T700">
            <v>140</v>
          </cell>
          <cell r="U700">
            <v>133</v>
          </cell>
          <cell r="V700">
            <v>45</v>
          </cell>
          <cell r="W700">
            <v>52</v>
          </cell>
          <cell r="X700">
            <v>57</v>
          </cell>
          <cell r="Y700">
            <v>60</v>
          </cell>
          <cell r="Z700">
            <v>32</v>
          </cell>
          <cell r="AA700">
            <v>117</v>
          </cell>
          <cell r="AB700">
            <v>85</v>
          </cell>
          <cell r="AC700">
            <v>109</v>
          </cell>
          <cell r="AD700">
            <v>40</v>
          </cell>
          <cell r="AE700">
            <v>73</v>
          </cell>
          <cell r="AF700">
            <v>72</v>
          </cell>
          <cell r="AG700">
            <v>96</v>
          </cell>
          <cell r="AH700">
            <v>32</v>
          </cell>
          <cell r="AI700">
            <v>42</v>
          </cell>
          <cell r="AJ700">
            <v>132</v>
          </cell>
          <cell r="AK700">
            <v>165</v>
          </cell>
          <cell r="AL700">
            <v>85</v>
          </cell>
          <cell r="AM700">
            <v>155</v>
          </cell>
          <cell r="AN700">
            <v>150</v>
          </cell>
          <cell r="AO700">
            <v>155</v>
          </cell>
          <cell r="AP700">
            <v>44.49438202247191</v>
          </cell>
          <cell r="AQ700">
            <v>37.218045112781951</v>
          </cell>
          <cell r="AR700">
            <v>42.5</v>
          </cell>
          <cell r="AS700">
            <v>42.660550458715591</v>
          </cell>
          <cell r="AT700">
            <v>46.875</v>
          </cell>
          <cell r="AU700">
            <v>110.71428571428572</v>
          </cell>
          <cell r="AV700">
            <v>8450.0000199999995</v>
          </cell>
          <cell r="AW700">
            <v>8380.0062500000004</v>
          </cell>
          <cell r="AX700">
            <v>9750</v>
          </cell>
          <cell r="AY700">
            <v>0.1538461511151572</v>
          </cell>
          <cell r="AZ700">
            <v>0.13333333128205133</v>
          </cell>
          <cell r="BA700">
            <v>9250</v>
          </cell>
          <cell r="BB700">
            <v>6</v>
          </cell>
          <cell r="BC700">
            <v>9.4674553622072111E-2</v>
          </cell>
          <cell r="BD700">
            <v>8.6486484324324375E-2</v>
          </cell>
          <cell r="BE700">
            <v>8950</v>
          </cell>
          <cell r="BF700">
            <v>12</v>
          </cell>
          <cell r="BG700">
            <v>5.9171595126221055E-2</v>
          </cell>
          <cell r="BH700">
            <v>5.5865919553072685E-2</v>
          </cell>
        </row>
        <row r="701">
          <cell r="B701" t="str">
            <v>32315</v>
          </cell>
          <cell r="C701" t="str">
            <v>7898334960677</v>
          </cell>
          <cell r="D701" t="str">
            <v>CERVEZA PREMIUM LAGER 600ml 12un OPA BIER</v>
          </cell>
          <cell r="E701">
            <v>1</v>
          </cell>
          <cell r="F701" t="str">
            <v>BEBIDAS</v>
          </cell>
          <cell r="G701" t="str">
            <v>BEBIDAS</v>
          </cell>
          <cell r="H701" t="str">
            <v>CERVEZAS</v>
          </cell>
          <cell r="I701" t="str">
            <v>PREMIUM</v>
          </cell>
          <cell r="J701" t="str">
            <v>BOTELLA 600-710ML</v>
          </cell>
          <cell r="K701" t="str">
            <v>OPA</v>
          </cell>
          <cell r="L701">
            <v>114</v>
          </cell>
          <cell r="M701" t="str">
            <v>APOLO IMPORT S.A. 2 - TRENTINO (114)</v>
          </cell>
          <cell r="N701">
            <v>0</v>
          </cell>
          <cell r="O701">
            <v>0</v>
          </cell>
          <cell r="P701">
            <v>0</v>
          </cell>
          <cell r="Q701">
            <v>0</v>
          </cell>
          <cell r="R701">
            <v>0</v>
          </cell>
          <cell r="S701">
            <v>0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 t="str">
            <v>Q</v>
          </cell>
          <cell r="AQ701" t="str">
            <v>Q</v>
          </cell>
          <cell r="AR701" t="str">
            <v>Q</v>
          </cell>
          <cell r="AS701" t="str">
            <v>Q</v>
          </cell>
          <cell r="AT701" t="str">
            <v>Q</v>
          </cell>
          <cell r="AU701" t="str">
            <v>Q</v>
          </cell>
          <cell r="AV701">
            <v>106068.00000499999</v>
          </cell>
          <cell r="AW701">
            <v>103852.90872000001</v>
          </cell>
          <cell r="AX701">
            <v>129000</v>
          </cell>
          <cell r="AY701">
            <v>0.216200927649423</v>
          </cell>
          <cell r="AZ701">
            <v>0.17776744182170548</v>
          </cell>
          <cell r="BC701">
            <v>-1</v>
          </cell>
          <cell r="BD701">
            <v>0</v>
          </cell>
          <cell r="BG701">
            <v>-1</v>
          </cell>
          <cell r="BH701">
            <v>0</v>
          </cell>
        </row>
        <row r="702">
          <cell r="B702" t="str">
            <v>23783</v>
          </cell>
          <cell r="C702" t="str">
            <v>7898334962094</v>
          </cell>
          <cell r="D702" t="str">
            <v>CERVEZA PREMIUM LAGER 600ml OPA BIER</v>
          </cell>
          <cell r="E702">
            <v>12</v>
          </cell>
          <cell r="F702" t="str">
            <v>BEBIDAS</v>
          </cell>
          <cell r="G702" t="str">
            <v>BEBIDAS</v>
          </cell>
          <cell r="H702" t="str">
            <v>CERVEZAS</v>
          </cell>
          <cell r="I702" t="str">
            <v>PREMIUM</v>
          </cell>
          <cell r="J702" t="str">
            <v>BOTELLA 600-710ML</v>
          </cell>
          <cell r="K702" t="str">
            <v>OPA</v>
          </cell>
          <cell r="L702">
            <v>114</v>
          </cell>
          <cell r="M702" t="str">
            <v>APOLO IMPORT S.A. 2 - TRENTINO (114)</v>
          </cell>
          <cell r="N702">
            <v>16</v>
          </cell>
          <cell r="O702">
            <v>119</v>
          </cell>
          <cell r="P702">
            <v>36</v>
          </cell>
          <cell r="Q702">
            <v>29</v>
          </cell>
          <cell r="R702">
            <v>60</v>
          </cell>
          <cell r="S702">
            <v>82</v>
          </cell>
          <cell r="T702">
            <v>0</v>
          </cell>
          <cell r="U702">
            <v>36</v>
          </cell>
          <cell r="V702">
            <v>24</v>
          </cell>
          <cell r="W702">
            <v>82</v>
          </cell>
          <cell r="X702">
            <v>30</v>
          </cell>
          <cell r="Y702">
            <v>19</v>
          </cell>
          <cell r="Z702">
            <v>9</v>
          </cell>
          <cell r="AA702">
            <v>13</v>
          </cell>
          <cell r="AB702">
            <v>14</v>
          </cell>
          <cell r="AC702">
            <v>62</v>
          </cell>
          <cell r="AD702">
            <v>3</v>
          </cell>
          <cell r="AE702">
            <v>67</v>
          </cell>
          <cell r="AF702">
            <v>16</v>
          </cell>
          <cell r="AG702">
            <v>13</v>
          </cell>
          <cell r="AH702">
            <v>2</v>
          </cell>
          <cell r="AI702">
            <v>5</v>
          </cell>
          <cell r="AJ702">
            <v>146</v>
          </cell>
          <cell r="AK702">
            <v>143.99</v>
          </cell>
          <cell r="AL702">
            <v>113</v>
          </cell>
          <cell r="AM702">
            <v>128</v>
          </cell>
          <cell r="AN702">
            <v>136</v>
          </cell>
          <cell r="AO702">
            <v>260</v>
          </cell>
          <cell r="AP702">
            <v>151.0344827586207</v>
          </cell>
          <cell r="AQ702">
            <v>119.99166666666667</v>
          </cell>
          <cell r="AR702">
            <v>178.42105263157896</v>
          </cell>
          <cell r="AS702">
            <v>61.935483870967744</v>
          </cell>
          <cell r="AT702">
            <v>313.84615384615387</v>
          </cell>
          <cell r="AU702">
            <v>1560</v>
          </cell>
          <cell r="AV702">
            <v>10320.000019999999</v>
          </cell>
          <cell r="AW702">
            <v>8654.40906</v>
          </cell>
          <cell r="AX702">
            <v>11550</v>
          </cell>
          <cell r="AY702">
            <v>0.11918604434266267</v>
          </cell>
          <cell r="AZ702">
            <v>0.10649350476190481</v>
          </cell>
          <cell r="BA702">
            <v>10950</v>
          </cell>
          <cell r="BB702">
            <v>3</v>
          </cell>
          <cell r="BC702">
            <v>6.1046509571615282E-2</v>
          </cell>
          <cell r="BD702">
            <v>5.7534244748858494E-2</v>
          </cell>
          <cell r="BE702">
            <v>10750</v>
          </cell>
          <cell r="BF702">
            <v>6</v>
          </cell>
          <cell r="BG702">
            <v>4.1666664647932894E-2</v>
          </cell>
          <cell r="BH702">
            <v>3.9999998139534934E-2</v>
          </cell>
        </row>
        <row r="703">
          <cell r="B703" t="str">
            <v>11690</v>
          </cell>
          <cell r="C703" t="str">
            <v>8712000033583</v>
          </cell>
          <cell r="D703" t="str">
            <v>CERVEZA Bot 250ml 24un HOLLAND HEINEKEN</v>
          </cell>
          <cell r="E703">
            <v>24</v>
          </cell>
          <cell r="F703" t="str">
            <v>BEBIDAS</v>
          </cell>
          <cell r="G703" t="str">
            <v>BEBIDAS</v>
          </cell>
          <cell r="H703" t="str">
            <v>CERVEZAS</v>
          </cell>
          <cell r="I703" t="str">
            <v>PREMIUM</v>
          </cell>
          <cell r="J703" t="str">
            <v>BOTELLITA 250 ML</v>
          </cell>
          <cell r="K703" t="str">
            <v>HEINEKEN</v>
          </cell>
          <cell r="L703">
            <v>79</v>
          </cell>
          <cell r="M703" t="str">
            <v>DISTRIBUIDORA DEL PARAGUAY (79)</v>
          </cell>
          <cell r="N703">
            <v>0</v>
          </cell>
          <cell r="O703">
            <v>0</v>
          </cell>
          <cell r="P703">
            <v>0</v>
          </cell>
          <cell r="Q703">
            <v>0</v>
          </cell>
          <cell r="R703">
            <v>0</v>
          </cell>
          <cell r="S703">
            <v>0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>
            <v>0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 t="str">
            <v>Q</v>
          </cell>
          <cell r="AQ703" t="str">
            <v>Q</v>
          </cell>
          <cell r="AR703" t="str">
            <v>Q</v>
          </cell>
          <cell r="AS703" t="str">
            <v>Q</v>
          </cell>
          <cell r="AT703" t="str">
            <v>Q</v>
          </cell>
          <cell r="AU703" t="str">
            <v>Q</v>
          </cell>
          <cell r="AV703">
            <v>138119.999996</v>
          </cell>
          <cell r="AW703">
            <v>137546.36807999999</v>
          </cell>
          <cell r="AX703">
            <v>147900</v>
          </cell>
          <cell r="AY703">
            <v>7.0807993080533205E-2</v>
          </cell>
          <cell r="AZ703">
            <v>6.6125760676132531E-2</v>
          </cell>
          <cell r="BA703">
            <v>0</v>
          </cell>
          <cell r="BB703">
            <v>0</v>
          </cell>
          <cell r="BC703">
            <v>-1</v>
          </cell>
          <cell r="BD703">
            <v>0</v>
          </cell>
          <cell r="BE703">
            <v>0</v>
          </cell>
          <cell r="BF703">
            <v>0</v>
          </cell>
          <cell r="BG703">
            <v>-1</v>
          </cell>
          <cell r="BH703">
            <v>0</v>
          </cell>
        </row>
        <row r="704">
          <cell r="B704" t="str">
            <v>11689</v>
          </cell>
          <cell r="C704" t="str">
            <v>8712000033545</v>
          </cell>
          <cell r="D704" t="str">
            <v>CERVEZA Bot 250ml 6un HOLLAND HEINEKEN</v>
          </cell>
          <cell r="E704">
            <v>6</v>
          </cell>
          <cell r="F704" t="str">
            <v>BEBIDAS</v>
          </cell>
          <cell r="G704" t="str">
            <v>BEBIDAS</v>
          </cell>
          <cell r="H704" t="str">
            <v>CERVEZAS</v>
          </cell>
          <cell r="I704" t="str">
            <v>PREMIUM</v>
          </cell>
          <cell r="J704" t="str">
            <v>BOTELLITA 250 ML</v>
          </cell>
          <cell r="K704" t="str">
            <v>HEINEKEN</v>
          </cell>
          <cell r="L704">
            <v>79</v>
          </cell>
          <cell r="M704" t="str">
            <v>DISTRIBUIDORA DEL PARAGUAY (79)</v>
          </cell>
          <cell r="N704">
            <v>0</v>
          </cell>
          <cell r="O704">
            <v>0</v>
          </cell>
          <cell r="P704">
            <v>0</v>
          </cell>
          <cell r="Q704">
            <v>0</v>
          </cell>
          <cell r="R704">
            <v>0</v>
          </cell>
          <cell r="S704">
            <v>0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>
            <v>0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 t="str">
            <v>Q</v>
          </cell>
          <cell r="AQ704" t="str">
            <v>Q</v>
          </cell>
          <cell r="AR704" t="str">
            <v>Q</v>
          </cell>
          <cell r="AS704" t="str">
            <v>Q</v>
          </cell>
          <cell r="AT704" t="str">
            <v>Q</v>
          </cell>
          <cell r="AU704" t="str">
            <v>Q</v>
          </cell>
          <cell r="AV704">
            <v>34529.999999</v>
          </cell>
          <cell r="AW704">
            <v>34386.592019999996</v>
          </cell>
          <cell r="AX704">
            <v>38900</v>
          </cell>
          <cell r="AY704">
            <v>0.12655661746674074</v>
          </cell>
          <cell r="AZ704">
            <v>0.11233933164524422</v>
          </cell>
          <cell r="BA704">
            <v>0</v>
          </cell>
          <cell r="BB704">
            <v>0</v>
          </cell>
          <cell r="BC704">
            <v>-1</v>
          </cell>
          <cell r="BD704">
            <v>0</v>
          </cell>
          <cell r="BE704">
            <v>0</v>
          </cell>
          <cell r="BF704">
            <v>0</v>
          </cell>
          <cell r="BG704">
            <v>-1</v>
          </cell>
          <cell r="BH704">
            <v>0</v>
          </cell>
        </row>
        <row r="705">
          <cell r="B705" t="str">
            <v>4519</v>
          </cell>
          <cell r="C705" t="str">
            <v>8712000030599</v>
          </cell>
          <cell r="D705" t="str">
            <v>CERVEZA Bot 250ml HOLLAND HEINEKEN</v>
          </cell>
          <cell r="E705">
            <v>1</v>
          </cell>
          <cell r="F705" t="str">
            <v>BEBIDAS</v>
          </cell>
          <cell r="G705" t="str">
            <v>BEBIDAS</v>
          </cell>
          <cell r="H705" t="str">
            <v>CERVEZAS</v>
          </cell>
          <cell r="I705" t="str">
            <v>PREMIUM</v>
          </cell>
          <cell r="J705" t="str">
            <v>BOTELLITA 250 ML</v>
          </cell>
          <cell r="K705" t="str">
            <v>HEINEKEN</v>
          </cell>
          <cell r="L705">
            <v>79</v>
          </cell>
          <cell r="M705" t="str">
            <v>DISTRIBUIDORA DEL PARAGUAY (79)</v>
          </cell>
          <cell r="N705">
            <v>566</v>
          </cell>
          <cell r="O705">
            <v>690</v>
          </cell>
          <cell r="P705">
            <v>405</v>
          </cell>
          <cell r="Q705">
            <v>391</v>
          </cell>
          <cell r="R705">
            <v>1284</v>
          </cell>
          <cell r="S705">
            <v>684</v>
          </cell>
          <cell r="T705">
            <v>245</v>
          </cell>
          <cell r="U705">
            <v>89</v>
          </cell>
          <cell r="V705">
            <v>236</v>
          </cell>
          <cell r="W705">
            <v>108</v>
          </cell>
          <cell r="X705">
            <v>0</v>
          </cell>
          <cell r="Y705">
            <v>0</v>
          </cell>
          <cell r="Z705">
            <v>264</v>
          </cell>
          <cell r="AA705">
            <v>12</v>
          </cell>
          <cell r="AB705">
            <v>0</v>
          </cell>
          <cell r="AC705">
            <v>0</v>
          </cell>
          <cell r="AD705">
            <v>420</v>
          </cell>
          <cell r="AE705">
            <v>486</v>
          </cell>
          <cell r="AF705">
            <v>0</v>
          </cell>
          <cell r="AG705">
            <v>0</v>
          </cell>
          <cell r="AH705">
            <v>0</v>
          </cell>
          <cell r="AI705">
            <v>24</v>
          </cell>
          <cell r="AJ705">
            <v>1668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840</v>
          </cell>
          <cell r="AP705">
            <v>127.97953964194375</v>
          </cell>
          <cell r="AQ705" t="str">
            <v>Q</v>
          </cell>
          <cell r="AR705" t="str">
            <v>Q</v>
          </cell>
          <cell r="AS705" t="str">
            <v>Q</v>
          </cell>
          <cell r="AT705" t="str">
            <v>Q</v>
          </cell>
          <cell r="AU705">
            <v>1050</v>
          </cell>
          <cell r="AV705">
            <v>5755</v>
          </cell>
          <cell r="AW705">
            <v>5731.0986700000003</v>
          </cell>
          <cell r="AX705">
            <v>6550</v>
          </cell>
          <cell r="AY705">
            <v>0.13814074717636848</v>
          </cell>
          <cell r="AZ705">
            <v>0.12137404580152672</v>
          </cell>
          <cell r="BA705">
            <v>6483.3333300000004</v>
          </cell>
          <cell r="BB705">
            <v>6</v>
          </cell>
          <cell r="BC705">
            <v>0.12655661685490882</v>
          </cell>
          <cell r="BD705">
            <v>0.11233933116315652</v>
          </cell>
          <cell r="BE705">
            <v>6162.5</v>
          </cell>
          <cell r="BF705">
            <v>24</v>
          </cell>
          <cell r="BG705">
            <v>7.0807993049522233E-2</v>
          </cell>
          <cell r="BH705">
            <v>6.612576064908722E-2</v>
          </cell>
        </row>
        <row r="706">
          <cell r="B706" t="str">
            <v>12501</v>
          </cell>
          <cell r="C706" t="str">
            <v>7501064198373</v>
          </cell>
          <cell r="D706" t="str">
            <v>CERVEZA Bot 210ml 24un EXTRA CORONA</v>
          </cell>
          <cell r="E706">
            <v>24</v>
          </cell>
          <cell r="F706" t="str">
            <v>BEBIDAS</v>
          </cell>
          <cell r="G706" t="str">
            <v>BEBIDAS</v>
          </cell>
          <cell r="H706" t="str">
            <v>CERVEZAS</v>
          </cell>
          <cell r="I706" t="str">
            <v>PREMIUM</v>
          </cell>
          <cell r="J706" t="str">
            <v>BOTELLITA 250 ML</v>
          </cell>
          <cell r="K706" t="str">
            <v>CORONA</v>
          </cell>
          <cell r="L706">
            <v>60</v>
          </cell>
          <cell r="M706" t="str">
            <v>CERVEPAR S.A. (60)</v>
          </cell>
          <cell r="N706">
            <v>0</v>
          </cell>
          <cell r="O706">
            <v>0</v>
          </cell>
          <cell r="P706">
            <v>0</v>
          </cell>
          <cell r="Q706">
            <v>0</v>
          </cell>
          <cell r="R706">
            <v>0</v>
          </cell>
          <cell r="S706">
            <v>0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 t="str">
            <v>Q</v>
          </cell>
          <cell r="AQ706" t="str">
            <v>Q</v>
          </cell>
          <cell r="AR706" t="str">
            <v>Q</v>
          </cell>
          <cell r="AS706" t="str">
            <v>Q</v>
          </cell>
          <cell r="AT706" t="str">
            <v>Q</v>
          </cell>
          <cell r="AU706" t="str">
            <v>Q</v>
          </cell>
          <cell r="AV706">
            <v>127151.99999700001</v>
          </cell>
          <cell r="AW706">
            <v>127356.68088</v>
          </cell>
          <cell r="AX706">
            <v>137900</v>
          </cell>
          <cell r="AY706">
            <v>8.4528753014137203E-2</v>
          </cell>
          <cell r="AZ706">
            <v>7.7940536642494521E-2</v>
          </cell>
          <cell r="BA706">
            <v>0</v>
          </cell>
          <cell r="BB706">
            <v>0</v>
          </cell>
          <cell r="BC706">
            <v>-1</v>
          </cell>
          <cell r="BD706">
            <v>0</v>
          </cell>
          <cell r="BE706">
            <v>0</v>
          </cell>
          <cell r="BF706">
            <v>0</v>
          </cell>
          <cell r="BG706">
            <v>-1</v>
          </cell>
          <cell r="BH706">
            <v>0</v>
          </cell>
        </row>
        <row r="707">
          <cell r="B707" t="str">
            <v>12500</v>
          </cell>
          <cell r="C707" t="str">
            <v>7501064198380</v>
          </cell>
          <cell r="D707" t="str">
            <v>CERVEZA Bot 210ml 6un EXTRA CORONA</v>
          </cell>
          <cell r="E707">
            <v>6</v>
          </cell>
          <cell r="F707" t="str">
            <v>BEBIDAS</v>
          </cell>
          <cell r="G707" t="str">
            <v>BEBIDAS</v>
          </cell>
          <cell r="H707" t="str">
            <v>CERVEZAS</v>
          </cell>
          <cell r="I707" t="str">
            <v>PREMIUM</v>
          </cell>
          <cell r="J707" t="str">
            <v>BOTELLITA 250 ML</v>
          </cell>
          <cell r="K707" t="str">
            <v>CORONA</v>
          </cell>
          <cell r="L707">
            <v>60</v>
          </cell>
          <cell r="M707" t="str">
            <v>CERVEPAR S.A. (60)</v>
          </cell>
          <cell r="N707">
            <v>0</v>
          </cell>
          <cell r="O707">
            <v>0</v>
          </cell>
          <cell r="P707">
            <v>0</v>
          </cell>
          <cell r="Q707">
            <v>0</v>
          </cell>
          <cell r="R707">
            <v>0</v>
          </cell>
          <cell r="S707">
            <v>0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 t="str">
            <v>Q</v>
          </cell>
          <cell r="AQ707" t="str">
            <v>Q</v>
          </cell>
          <cell r="AR707" t="str">
            <v>Q</v>
          </cell>
          <cell r="AS707" t="str">
            <v>Q</v>
          </cell>
          <cell r="AT707" t="str">
            <v>Q</v>
          </cell>
          <cell r="AU707" t="str">
            <v>Q</v>
          </cell>
          <cell r="AV707">
            <v>31788.000002000001</v>
          </cell>
          <cell r="AW707">
            <v>31839.17022</v>
          </cell>
          <cell r="AX707">
            <v>34900</v>
          </cell>
          <cell r="AY707">
            <v>9.7898578010702231E-2</v>
          </cell>
          <cell r="AZ707">
            <v>8.916905438395413E-2</v>
          </cell>
          <cell r="BA707">
            <v>34475</v>
          </cell>
          <cell r="BB707">
            <v>4</v>
          </cell>
          <cell r="BC707">
            <v>8.4528752920314032E-2</v>
          </cell>
          <cell r="BD707">
            <v>7.7940536562726592E-2</v>
          </cell>
          <cell r="BE707">
            <v>0</v>
          </cell>
          <cell r="BF707">
            <v>0</v>
          </cell>
          <cell r="BG707">
            <v>-1</v>
          </cell>
          <cell r="BH707">
            <v>0</v>
          </cell>
        </row>
        <row r="708">
          <cell r="B708" t="str">
            <v>12038</v>
          </cell>
          <cell r="C708" t="str">
            <v>75066468</v>
          </cell>
          <cell r="D708" t="str">
            <v>CERVEZA Bot 210ml EXTRA CORONA</v>
          </cell>
          <cell r="E708">
            <v>1</v>
          </cell>
          <cell r="F708" t="str">
            <v>BEBIDAS</v>
          </cell>
          <cell r="G708" t="str">
            <v>BEBIDAS</v>
          </cell>
          <cell r="H708" t="str">
            <v>CERVEZAS</v>
          </cell>
          <cell r="I708" t="str">
            <v>PREMIUM</v>
          </cell>
          <cell r="J708" t="str">
            <v>BOTELLITA 250 ML</v>
          </cell>
          <cell r="K708" t="str">
            <v>CORONA</v>
          </cell>
          <cell r="L708">
            <v>60</v>
          </cell>
          <cell r="M708" t="str">
            <v>CERVEPAR S.A. (60)</v>
          </cell>
          <cell r="N708">
            <v>2415</v>
          </cell>
          <cell r="O708">
            <v>1489</v>
          </cell>
          <cell r="P708">
            <v>1080</v>
          </cell>
          <cell r="Q708">
            <v>1300</v>
          </cell>
          <cell r="R708">
            <v>3854</v>
          </cell>
          <cell r="S708">
            <v>2644</v>
          </cell>
          <cell r="T708">
            <v>2209</v>
          </cell>
          <cell r="U708">
            <v>2319</v>
          </cell>
          <cell r="V708">
            <v>606</v>
          </cell>
          <cell r="W708">
            <v>707</v>
          </cell>
          <cell r="X708">
            <v>567</v>
          </cell>
          <cell r="Y708">
            <v>484</v>
          </cell>
          <cell r="Z708">
            <v>864</v>
          </cell>
          <cell r="AA708">
            <v>560</v>
          </cell>
          <cell r="AB708">
            <v>552</v>
          </cell>
          <cell r="AC708">
            <v>561</v>
          </cell>
          <cell r="AD708">
            <v>612</v>
          </cell>
          <cell r="AE708">
            <v>684</v>
          </cell>
          <cell r="AF708">
            <v>914</v>
          </cell>
          <cell r="AG708">
            <v>790</v>
          </cell>
          <cell r="AH708">
            <v>0</v>
          </cell>
          <cell r="AI708">
            <v>66</v>
          </cell>
          <cell r="AJ708">
            <v>2599</v>
          </cell>
          <cell r="AK708">
            <v>1348</v>
          </cell>
          <cell r="AL708">
            <v>409</v>
          </cell>
          <cell r="AM708">
            <v>232</v>
          </cell>
          <cell r="AN708">
            <v>14</v>
          </cell>
          <cell r="AO708">
            <v>1200</v>
          </cell>
          <cell r="AP708">
            <v>59.976923076923072</v>
          </cell>
          <cell r="AQ708">
            <v>17.438551099611903</v>
          </cell>
          <cell r="AR708">
            <v>25.351239669421489</v>
          </cell>
          <cell r="AS708">
            <v>12.406417112299465</v>
          </cell>
          <cell r="AT708">
            <v>0.53164556962025322</v>
          </cell>
          <cell r="AU708">
            <v>545.4545454545455</v>
          </cell>
          <cell r="AV708">
            <v>5298</v>
          </cell>
          <cell r="AW708">
            <v>5306.52837</v>
          </cell>
          <cell r="AX708">
            <v>6250</v>
          </cell>
          <cell r="AY708">
            <v>0.17969044922612309</v>
          </cell>
          <cell r="AZ708">
            <v>0.15232000000000001</v>
          </cell>
          <cell r="BA708">
            <v>5816.6666699999996</v>
          </cell>
          <cell r="BB708">
            <v>6</v>
          </cell>
          <cell r="BC708">
            <v>9.7898578708946804E-2</v>
          </cell>
          <cell r="BD708">
            <v>8.9169054963226843E-2</v>
          </cell>
          <cell r="BE708">
            <v>5745.8333300000004</v>
          </cell>
          <cell r="BF708">
            <v>24</v>
          </cell>
          <cell r="BG708">
            <v>8.4528752359380954E-2</v>
          </cell>
          <cell r="BH708">
            <v>7.794053608582488E-2</v>
          </cell>
        </row>
        <row r="709">
          <cell r="B709" t="str">
            <v>12926</v>
          </cell>
          <cell r="C709" t="str">
            <v>034100172053</v>
          </cell>
          <cell r="D709" t="str">
            <v>CERVEZA Bot 355ml 24un GD MILLER</v>
          </cell>
          <cell r="E709">
            <v>24</v>
          </cell>
          <cell r="F709" t="str">
            <v>BEBIDAS</v>
          </cell>
          <cell r="G709" t="str">
            <v>BEBIDAS</v>
          </cell>
          <cell r="H709" t="str">
            <v>CERVEZAS</v>
          </cell>
          <cell r="I709" t="str">
            <v>PREMIUM</v>
          </cell>
          <cell r="J709" t="str">
            <v>BOTELLITA 350 ML</v>
          </cell>
          <cell r="K709" t="str">
            <v>MILLER</v>
          </cell>
          <cell r="L709">
            <v>81</v>
          </cell>
          <cell r="M709" t="str">
            <v>DISTRIBUIDORA GLORIA S.A.  (81)</v>
          </cell>
          <cell r="N709">
            <v>0</v>
          </cell>
          <cell r="O709">
            <v>0</v>
          </cell>
          <cell r="P709">
            <v>0</v>
          </cell>
          <cell r="Q709">
            <v>0</v>
          </cell>
          <cell r="R709">
            <v>0</v>
          </cell>
          <cell r="S709">
            <v>0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>
            <v>0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 t="str">
            <v>Q</v>
          </cell>
          <cell r="AQ709" t="str">
            <v>Q</v>
          </cell>
          <cell r="AR709" t="str">
            <v>Q</v>
          </cell>
          <cell r="AS709" t="str">
            <v>Q</v>
          </cell>
          <cell r="AT709" t="str">
            <v>Q</v>
          </cell>
          <cell r="AU709" t="str">
            <v>Q</v>
          </cell>
          <cell r="AV709">
            <v>158687.99999800001</v>
          </cell>
          <cell r="AW709">
            <v>150336.57936</v>
          </cell>
          <cell r="AX709">
            <v>174900</v>
          </cell>
          <cell r="AY709">
            <v>0.10216273443615331</v>
          </cell>
          <cell r="AZ709">
            <v>9.2692967421383568E-2</v>
          </cell>
          <cell r="BA709">
            <v>0</v>
          </cell>
          <cell r="BB709">
            <v>0</v>
          </cell>
          <cell r="BC709">
            <v>-1</v>
          </cell>
          <cell r="BD709">
            <v>0</v>
          </cell>
          <cell r="BE709">
            <v>0</v>
          </cell>
          <cell r="BF709">
            <v>0</v>
          </cell>
          <cell r="BG709">
            <v>-1</v>
          </cell>
          <cell r="BH709">
            <v>0</v>
          </cell>
        </row>
        <row r="710">
          <cell r="B710" t="str">
            <v>23195</v>
          </cell>
          <cell r="C710" t="str">
            <v>8800010026067</v>
          </cell>
          <cell r="D710" t="str">
            <v>CERVEZA Bot 355ml 24un HIGH LIFE MILLER</v>
          </cell>
          <cell r="E710">
            <v>24</v>
          </cell>
          <cell r="F710" t="str">
            <v>BEBIDAS</v>
          </cell>
          <cell r="G710" t="str">
            <v>BEBIDAS</v>
          </cell>
          <cell r="H710" t="str">
            <v>CERVEZAS</v>
          </cell>
          <cell r="I710" t="str">
            <v>PREMIUM</v>
          </cell>
          <cell r="J710" t="str">
            <v>BOTELLITA 350 ML</v>
          </cell>
          <cell r="K710" t="str">
            <v>MILLER</v>
          </cell>
          <cell r="L710">
            <v>81</v>
          </cell>
          <cell r="M710" t="str">
            <v>DISTRIBUIDORA GLORIA S.A.  (81)</v>
          </cell>
          <cell r="N710">
            <v>0</v>
          </cell>
          <cell r="O710">
            <v>0</v>
          </cell>
          <cell r="P710">
            <v>0</v>
          </cell>
          <cell r="Q710">
            <v>0</v>
          </cell>
          <cell r="R710">
            <v>0</v>
          </cell>
          <cell r="S710">
            <v>0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>
            <v>0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 t="str">
            <v>Q</v>
          </cell>
          <cell r="AQ710" t="str">
            <v>Q</v>
          </cell>
          <cell r="AR710" t="str">
            <v>Q</v>
          </cell>
          <cell r="AS710" t="str">
            <v>Q</v>
          </cell>
          <cell r="AT710" t="str">
            <v>Q</v>
          </cell>
          <cell r="AU710" t="str">
            <v>Q</v>
          </cell>
          <cell r="AV710">
            <v>168912.000004</v>
          </cell>
          <cell r="AW710">
            <v>154980.62448</v>
          </cell>
          <cell r="AX710">
            <v>182900</v>
          </cell>
          <cell r="AY710">
            <v>8.2812351968295506E-2</v>
          </cell>
          <cell r="AZ710">
            <v>7.6478950224166203E-2</v>
          </cell>
          <cell r="BA710">
            <v>0</v>
          </cell>
          <cell r="BB710">
            <v>0</v>
          </cell>
          <cell r="BC710">
            <v>-1</v>
          </cell>
          <cell r="BD710">
            <v>0</v>
          </cell>
          <cell r="BE710">
            <v>0</v>
          </cell>
          <cell r="BF710">
            <v>0</v>
          </cell>
          <cell r="BG710">
            <v>-1</v>
          </cell>
          <cell r="BH710">
            <v>0</v>
          </cell>
        </row>
        <row r="711">
          <cell r="B711" t="str">
            <v>12234</v>
          </cell>
          <cell r="C711" t="str">
            <v>034100175054</v>
          </cell>
          <cell r="D711" t="str">
            <v>CERVEZA Bot 355ml 6un GD MILLER</v>
          </cell>
          <cell r="E711">
            <v>6</v>
          </cell>
          <cell r="F711" t="str">
            <v>BEBIDAS</v>
          </cell>
          <cell r="G711" t="str">
            <v>BEBIDAS</v>
          </cell>
          <cell r="H711" t="str">
            <v>CERVEZAS</v>
          </cell>
          <cell r="I711" t="str">
            <v>PREMIUM</v>
          </cell>
          <cell r="J711" t="str">
            <v>BOTELLITA 350 ML</v>
          </cell>
          <cell r="K711" t="str">
            <v>MILLER</v>
          </cell>
          <cell r="L711">
            <v>81</v>
          </cell>
          <cell r="M711" t="str">
            <v>DISTRIBUIDORA GLORIA S.A.  (81)</v>
          </cell>
          <cell r="N711">
            <v>0</v>
          </cell>
          <cell r="O711">
            <v>0</v>
          </cell>
          <cell r="P711">
            <v>0</v>
          </cell>
          <cell r="Q711">
            <v>0</v>
          </cell>
          <cell r="R711">
            <v>0</v>
          </cell>
          <cell r="S711">
            <v>0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>
            <v>0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 t="str">
            <v>Q</v>
          </cell>
          <cell r="AQ711" t="str">
            <v>Q</v>
          </cell>
          <cell r="AR711" t="str">
            <v>Q</v>
          </cell>
          <cell r="AS711" t="str">
            <v>Q</v>
          </cell>
          <cell r="AT711" t="str">
            <v>Q</v>
          </cell>
          <cell r="AU711" t="str">
            <v>Q</v>
          </cell>
          <cell r="AV711">
            <v>39672.000005000002</v>
          </cell>
          <cell r="AW711">
            <v>37584.144840000001</v>
          </cell>
          <cell r="AX711">
            <v>43900</v>
          </cell>
          <cell r="AY711">
            <v>0.10657390588997595</v>
          </cell>
          <cell r="AZ711">
            <v>9.6309794874715221E-2</v>
          </cell>
          <cell r="BA711">
            <v>43725</v>
          </cell>
          <cell r="BB711">
            <v>4</v>
          </cell>
          <cell r="BC711">
            <v>0.1021627342833531</v>
          </cell>
          <cell r="BD711">
            <v>9.269296729559745E-2</v>
          </cell>
          <cell r="BE711">
            <v>0</v>
          </cell>
          <cell r="BF711">
            <v>0</v>
          </cell>
          <cell r="BG711">
            <v>-1</v>
          </cell>
          <cell r="BH711">
            <v>0</v>
          </cell>
        </row>
        <row r="712">
          <cell r="B712" t="str">
            <v>17155</v>
          </cell>
          <cell r="C712" t="str">
            <v>034100015053</v>
          </cell>
          <cell r="D712" t="str">
            <v>CERVEZA Bot 355ml 6un HIGH LIFE MILLER</v>
          </cell>
          <cell r="E712">
            <v>6</v>
          </cell>
          <cell r="F712" t="str">
            <v>BEBIDAS</v>
          </cell>
          <cell r="G712" t="str">
            <v>BEBIDAS</v>
          </cell>
          <cell r="H712" t="str">
            <v>CERVEZAS</v>
          </cell>
          <cell r="I712" t="str">
            <v>PREMIUM</v>
          </cell>
          <cell r="J712" t="str">
            <v>BOTELLITA 350 ML</v>
          </cell>
          <cell r="K712" t="str">
            <v>MILLER</v>
          </cell>
          <cell r="L712">
            <v>81</v>
          </cell>
          <cell r="M712" t="str">
            <v>DISTRIBUIDORA GLORIA S.A.  (81)</v>
          </cell>
          <cell r="N712">
            <v>0</v>
          </cell>
          <cell r="O712">
            <v>0</v>
          </cell>
          <cell r="P712">
            <v>0</v>
          </cell>
          <cell r="Q712">
            <v>0</v>
          </cell>
          <cell r="R712">
            <v>0</v>
          </cell>
          <cell r="S712">
            <v>0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>
            <v>0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 t="str">
            <v>Q</v>
          </cell>
          <cell r="AQ712" t="str">
            <v>Q</v>
          </cell>
          <cell r="AR712" t="str">
            <v>Q</v>
          </cell>
          <cell r="AS712" t="str">
            <v>Q</v>
          </cell>
          <cell r="AT712" t="str">
            <v>Q</v>
          </cell>
          <cell r="AU712" t="str">
            <v>Q</v>
          </cell>
          <cell r="AV712">
            <v>42228.000001</v>
          </cell>
          <cell r="AW712">
            <v>38745.15612</v>
          </cell>
          <cell r="AX712">
            <v>46500</v>
          </cell>
          <cell r="AY712">
            <v>0.10116510369657172</v>
          </cell>
          <cell r="AZ712">
            <v>9.1870967720430102E-2</v>
          </cell>
          <cell r="BA712">
            <v>0</v>
          </cell>
          <cell r="BB712">
            <v>0</v>
          </cell>
          <cell r="BC712">
            <v>-1</v>
          </cell>
          <cell r="BD712">
            <v>0</v>
          </cell>
          <cell r="BE712">
            <v>0</v>
          </cell>
          <cell r="BF712">
            <v>0</v>
          </cell>
          <cell r="BG712">
            <v>-1</v>
          </cell>
          <cell r="BH712">
            <v>0</v>
          </cell>
        </row>
        <row r="713">
          <cell r="B713" t="str">
            <v>4625</v>
          </cell>
          <cell r="C713" t="str">
            <v>03456217</v>
          </cell>
          <cell r="D713" t="str">
            <v>CERVEZA Bot 355ml GD MILLER</v>
          </cell>
          <cell r="E713">
            <v>1</v>
          </cell>
          <cell r="F713" t="str">
            <v>BEBIDAS</v>
          </cell>
          <cell r="G713" t="str">
            <v>BEBIDAS</v>
          </cell>
          <cell r="H713" t="str">
            <v>CERVEZAS</v>
          </cell>
          <cell r="I713" t="str">
            <v>PREMIUM</v>
          </cell>
          <cell r="J713" t="str">
            <v>BOTELLITA 350 ML</v>
          </cell>
          <cell r="K713" t="str">
            <v>MILLER</v>
          </cell>
          <cell r="L713">
            <v>81</v>
          </cell>
          <cell r="M713" t="str">
            <v>DISTRIBUIDORA GLORIA S.A.  (81)</v>
          </cell>
          <cell r="N713">
            <v>36</v>
          </cell>
          <cell r="O713">
            <v>22</v>
          </cell>
          <cell r="P713">
            <v>111</v>
          </cell>
          <cell r="Q713">
            <v>109</v>
          </cell>
          <cell r="R713">
            <v>84</v>
          </cell>
          <cell r="S713">
            <v>50</v>
          </cell>
          <cell r="T713">
            <v>37</v>
          </cell>
          <cell r="U713">
            <v>13</v>
          </cell>
          <cell r="V713">
            <v>12</v>
          </cell>
          <cell r="W713">
            <v>54</v>
          </cell>
          <cell r="X713">
            <v>68</v>
          </cell>
          <cell r="Y713">
            <v>63</v>
          </cell>
          <cell r="Z713">
            <v>52</v>
          </cell>
          <cell r="AA713">
            <v>24</v>
          </cell>
          <cell r="AB713">
            <v>30</v>
          </cell>
          <cell r="AC713">
            <v>30</v>
          </cell>
          <cell r="AD713">
            <v>144</v>
          </cell>
          <cell r="AE713">
            <v>0</v>
          </cell>
          <cell r="AF713">
            <v>32</v>
          </cell>
          <cell r="AG713">
            <v>54</v>
          </cell>
          <cell r="AH713">
            <v>0</v>
          </cell>
          <cell r="AI713">
            <v>0</v>
          </cell>
          <cell r="AJ713">
            <v>11</v>
          </cell>
          <cell r="AK713">
            <v>56</v>
          </cell>
          <cell r="AL713">
            <v>3</v>
          </cell>
          <cell r="AM713">
            <v>26</v>
          </cell>
          <cell r="AN713">
            <v>6</v>
          </cell>
          <cell r="AO713">
            <v>60</v>
          </cell>
          <cell r="AP713">
            <v>3.0275229357798166</v>
          </cell>
          <cell r="AQ713">
            <v>129.23076923076923</v>
          </cell>
          <cell r="AR713">
            <v>1.4285714285714284</v>
          </cell>
          <cell r="AS713">
            <v>26</v>
          </cell>
          <cell r="AT713">
            <v>3.333333333333333</v>
          </cell>
          <cell r="AU713" t="str">
            <v>SV</v>
          </cell>
          <cell r="AV713">
            <v>6612.0666700000002</v>
          </cell>
          <cell r="AW713">
            <v>6264.0241400000004</v>
          </cell>
          <cell r="AX713">
            <v>7500</v>
          </cell>
          <cell r="AY713">
            <v>0.13428983316648857</v>
          </cell>
          <cell r="AZ713">
            <v>0.11839111066666665</v>
          </cell>
          <cell r="BA713">
            <v>7316.6666699999996</v>
          </cell>
          <cell r="BB713">
            <v>6</v>
          </cell>
          <cell r="BC713">
            <v>0.10656274885988104</v>
          </cell>
          <cell r="BD713">
            <v>9.6300683327425585E-2</v>
          </cell>
          <cell r="BE713">
            <v>7287.5</v>
          </cell>
          <cell r="BF713">
            <v>24</v>
          </cell>
          <cell r="BG713">
            <v>0.10215162122677146</v>
          </cell>
          <cell r="BH713">
            <v>9.2683818867924511E-2</v>
          </cell>
        </row>
        <row r="714">
          <cell r="B714" t="str">
            <v>17032</v>
          </cell>
          <cell r="C714" t="str">
            <v>03402119</v>
          </cell>
          <cell r="D714" t="str">
            <v>CERVEZA Bot 355ml HIGH LIFE MILLER</v>
          </cell>
          <cell r="E714">
            <v>1</v>
          </cell>
          <cell r="F714" t="str">
            <v>BEBIDAS</v>
          </cell>
          <cell r="G714" t="str">
            <v>BEBIDAS</v>
          </cell>
          <cell r="H714" t="str">
            <v>CERVEZAS</v>
          </cell>
          <cell r="I714" t="str">
            <v>PREMIUM</v>
          </cell>
          <cell r="J714" t="str">
            <v>BOTELLITA 350 ML</v>
          </cell>
          <cell r="K714" t="str">
            <v>MILLER</v>
          </cell>
          <cell r="L714">
            <v>81</v>
          </cell>
          <cell r="M714" t="str">
            <v>DISTRIBUIDORA GLORIA S.A.  (81)</v>
          </cell>
          <cell r="N714">
            <v>0</v>
          </cell>
          <cell r="O714">
            <v>0</v>
          </cell>
          <cell r="P714">
            <v>0</v>
          </cell>
          <cell r="Q714">
            <v>0</v>
          </cell>
          <cell r="R714">
            <v>0</v>
          </cell>
          <cell r="S714">
            <v>0</v>
          </cell>
          <cell r="T714">
            <v>0</v>
          </cell>
          <cell r="U714">
            <v>0</v>
          </cell>
          <cell r="V714">
            <v>1</v>
          </cell>
          <cell r="W714">
            <v>0</v>
          </cell>
          <cell r="X714">
            <v>0</v>
          </cell>
          <cell r="Y714">
            <v>0</v>
          </cell>
          <cell r="Z714">
            <v>1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>
            <v>0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24</v>
          </cell>
          <cell r="AP714" t="str">
            <v>Q</v>
          </cell>
          <cell r="AQ714" t="str">
            <v>Q</v>
          </cell>
          <cell r="AR714" t="str">
            <v>Q</v>
          </cell>
          <cell r="AS714" t="str">
            <v>Q</v>
          </cell>
          <cell r="AT714" t="str">
            <v>Q</v>
          </cell>
          <cell r="AU714" t="str">
            <v>SV</v>
          </cell>
          <cell r="AV714">
            <v>7038.3333899999998</v>
          </cell>
          <cell r="AW714">
            <v>6457.5260200000002</v>
          </cell>
          <cell r="AX714">
            <v>7900</v>
          </cell>
          <cell r="AY714">
            <v>0.12242480744436568</v>
          </cell>
          <cell r="AZ714">
            <v>0.10907172278481016</v>
          </cell>
          <cell r="BA714">
            <v>7750</v>
          </cell>
          <cell r="BB714">
            <v>6</v>
          </cell>
          <cell r="BC714">
            <v>0.10111294401187787</v>
          </cell>
          <cell r="BD714">
            <v>9.1827949677419377E-2</v>
          </cell>
          <cell r="BE714">
            <v>7620.8333300000004</v>
          </cell>
          <cell r="BF714">
            <v>24</v>
          </cell>
          <cell r="BG714">
            <v>8.2761061138082903E-2</v>
          </cell>
          <cell r="BH714">
            <v>7.6435202657817544E-2</v>
          </cell>
        </row>
        <row r="715">
          <cell r="B715" t="str">
            <v>17064</v>
          </cell>
          <cell r="C715" t="str">
            <v>8712000030728</v>
          </cell>
          <cell r="D715" t="str">
            <v>CERVEZA Bot 330ml 24un HOLLAND HEINEKEN</v>
          </cell>
          <cell r="E715">
            <v>24</v>
          </cell>
          <cell r="F715" t="str">
            <v>BEBIDAS</v>
          </cell>
          <cell r="G715" t="str">
            <v>BEBIDAS</v>
          </cell>
          <cell r="H715" t="str">
            <v>CERVEZAS</v>
          </cell>
          <cell r="I715" t="str">
            <v>PREMIUM</v>
          </cell>
          <cell r="J715" t="str">
            <v>BOTELLITA 350 ML</v>
          </cell>
          <cell r="K715" t="str">
            <v>HEINEKEN</v>
          </cell>
          <cell r="L715">
            <v>79</v>
          </cell>
          <cell r="M715" t="str">
            <v>DISTRIBUIDORA DEL PARAGUAY (79)</v>
          </cell>
          <cell r="N715">
            <v>0</v>
          </cell>
          <cell r="O715">
            <v>0</v>
          </cell>
          <cell r="P715">
            <v>0</v>
          </cell>
          <cell r="Q715">
            <v>0</v>
          </cell>
          <cell r="R715">
            <v>0</v>
          </cell>
          <cell r="S715">
            <v>0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>
            <v>0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 t="str">
            <v>Q</v>
          </cell>
          <cell r="AQ715" t="str">
            <v>Q</v>
          </cell>
          <cell r="AR715" t="str">
            <v>Q</v>
          </cell>
          <cell r="AS715" t="str">
            <v>Q</v>
          </cell>
          <cell r="AT715" t="str">
            <v>Q</v>
          </cell>
          <cell r="AU715" t="str">
            <v>Q</v>
          </cell>
          <cell r="AV715">
            <v>160703.99999499999</v>
          </cell>
          <cell r="AW715">
            <v>160672.88159999999</v>
          </cell>
          <cell r="AX715">
            <v>174900</v>
          </cell>
          <cell r="AY715">
            <v>8.833632022502047E-2</v>
          </cell>
          <cell r="AZ715">
            <v>8.1166380817610115E-2</v>
          </cell>
          <cell r="BA715">
            <v>0</v>
          </cell>
          <cell r="BB715">
            <v>0</v>
          </cell>
          <cell r="BC715">
            <v>-1</v>
          </cell>
          <cell r="BD715">
            <v>0</v>
          </cell>
          <cell r="BE715">
            <v>0</v>
          </cell>
          <cell r="BF715">
            <v>0</v>
          </cell>
          <cell r="BG715">
            <v>-1</v>
          </cell>
          <cell r="BH715">
            <v>0</v>
          </cell>
        </row>
        <row r="716">
          <cell r="B716" t="str">
            <v>17063</v>
          </cell>
          <cell r="C716" t="str">
            <v>8712000030605</v>
          </cell>
          <cell r="D716" t="str">
            <v>CERVEZA Bot 330ml 6un HOLLAND HEINEKEN</v>
          </cell>
          <cell r="E716">
            <v>6</v>
          </cell>
          <cell r="F716" t="str">
            <v>BEBIDAS</v>
          </cell>
          <cell r="G716" t="str">
            <v>BEBIDAS</v>
          </cell>
          <cell r="H716" t="str">
            <v>CERVEZAS</v>
          </cell>
          <cell r="I716" t="str">
            <v>PREMIUM</v>
          </cell>
          <cell r="J716" t="str">
            <v>BOTELLITA 350 ML</v>
          </cell>
          <cell r="K716" t="str">
            <v>HEINEKEN</v>
          </cell>
          <cell r="L716">
            <v>79</v>
          </cell>
          <cell r="M716" t="str">
            <v>DISTRIBUIDORA DEL PARAGUAY (79)</v>
          </cell>
          <cell r="N716">
            <v>0</v>
          </cell>
          <cell r="O716">
            <v>0</v>
          </cell>
          <cell r="P716">
            <v>0</v>
          </cell>
          <cell r="Q716">
            <v>0</v>
          </cell>
          <cell r="R716">
            <v>0</v>
          </cell>
          <cell r="S716">
            <v>0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>
            <v>0</v>
          </cell>
          <cell r="AH716">
            <v>0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 t="str">
            <v>Q</v>
          </cell>
          <cell r="AQ716" t="str">
            <v>Q</v>
          </cell>
          <cell r="AR716" t="str">
            <v>Q</v>
          </cell>
          <cell r="AS716" t="str">
            <v>Q</v>
          </cell>
          <cell r="AT716" t="str">
            <v>Q</v>
          </cell>
          <cell r="AU716" t="str">
            <v>Q</v>
          </cell>
          <cell r="AV716">
            <v>40175.999995999999</v>
          </cell>
          <cell r="AW716">
            <v>40168.220399999998</v>
          </cell>
          <cell r="AX716">
            <v>46900</v>
          </cell>
          <cell r="AY716">
            <v>0.1673636002755241</v>
          </cell>
          <cell r="AZ716">
            <v>0.14336887002132198</v>
          </cell>
          <cell r="BA716">
            <v>0</v>
          </cell>
          <cell r="BB716">
            <v>0</v>
          </cell>
          <cell r="BC716">
            <v>-1</v>
          </cell>
          <cell r="BD716">
            <v>0</v>
          </cell>
          <cell r="BE716">
            <v>0</v>
          </cell>
          <cell r="BF716">
            <v>0</v>
          </cell>
          <cell r="BG716">
            <v>-1</v>
          </cell>
          <cell r="BH716">
            <v>0</v>
          </cell>
        </row>
        <row r="717">
          <cell r="B717" t="str">
            <v>17034</v>
          </cell>
          <cell r="C717" t="str">
            <v>072890000224</v>
          </cell>
          <cell r="D717" t="str">
            <v>CERVEZA Bot 330ml HOLLAND HEINEKEN</v>
          </cell>
          <cell r="E717">
            <v>1</v>
          </cell>
          <cell r="F717" t="str">
            <v>BEBIDAS</v>
          </cell>
          <cell r="G717" t="str">
            <v>BEBIDAS</v>
          </cell>
          <cell r="H717" t="str">
            <v>CERVEZAS</v>
          </cell>
          <cell r="I717" t="str">
            <v>PREMIUM</v>
          </cell>
          <cell r="J717" t="str">
            <v>BOTELLITA 350 ML</v>
          </cell>
          <cell r="K717" t="str">
            <v>HEINEKEN</v>
          </cell>
          <cell r="L717">
            <v>79</v>
          </cell>
          <cell r="M717" t="str">
            <v>DISTRIBUIDORA DEL PARAGUAY (79)</v>
          </cell>
          <cell r="N717">
            <v>226</v>
          </cell>
          <cell r="O717">
            <v>509</v>
          </cell>
          <cell r="P717">
            <v>339</v>
          </cell>
          <cell r="Q717">
            <v>662</v>
          </cell>
          <cell r="R717">
            <v>288</v>
          </cell>
          <cell r="S717">
            <v>248</v>
          </cell>
          <cell r="T717">
            <v>332</v>
          </cell>
          <cell r="U717">
            <v>445</v>
          </cell>
          <cell r="V717">
            <v>78</v>
          </cell>
          <cell r="W717">
            <v>164</v>
          </cell>
          <cell r="X717">
            <v>192</v>
          </cell>
          <cell r="Y717">
            <v>180</v>
          </cell>
          <cell r="Z717">
            <v>216</v>
          </cell>
          <cell r="AA717">
            <v>246</v>
          </cell>
          <cell r="AB717">
            <v>258</v>
          </cell>
          <cell r="AC717">
            <v>255</v>
          </cell>
          <cell r="AD717">
            <v>78</v>
          </cell>
          <cell r="AE717">
            <v>120</v>
          </cell>
          <cell r="AF717">
            <v>145</v>
          </cell>
          <cell r="AG717">
            <v>105</v>
          </cell>
          <cell r="AH717">
            <v>6</v>
          </cell>
          <cell r="AI717">
            <v>6</v>
          </cell>
          <cell r="AJ717">
            <v>363</v>
          </cell>
          <cell r="AK717">
            <v>5</v>
          </cell>
          <cell r="AL717">
            <v>676</v>
          </cell>
          <cell r="AM717">
            <v>555</v>
          </cell>
          <cell r="AN717">
            <v>513</v>
          </cell>
          <cell r="AO717">
            <v>654</v>
          </cell>
          <cell r="AP717">
            <v>16.450151057401815</v>
          </cell>
          <cell r="AQ717">
            <v>0.33707865168539325</v>
          </cell>
          <cell r="AR717">
            <v>112.66666666666667</v>
          </cell>
          <cell r="AS717">
            <v>65.294117647058812</v>
          </cell>
          <cell r="AT717">
            <v>146.57142857142858</v>
          </cell>
          <cell r="AU717">
            <v>3270</v>
          </cell>
          <cell r="AV717">
            <v>6696</v>
          </cell>
          <cell r="AW717">
            <v>6694.7034000000003</v>
          </cell>
          <cell r="AX717">
            <v>7900</v>
          </cell>
          <cell r="AY717">
            <v>0.17980884109916362</v>
          </cell>
          <cell r="AZ717">
            <v>0.15240506329113923</v>
          </cell>
          <cell r="BA717">
            <v>7816.6666699999996</v>
          </cell>
          <cell r="BB717">
            <v>6</v>
          </cell>
          <cell r="BC717">
            <v>0.16736360065710865</v>
          </cell>
          <cell r="BD717">
            <v>0.14336887030133519</v>
          </cell>
          <cell r="BE717">
            <v>7287.5</v>
          </cell>
          <cell r="BF717">
            <v>24</v>
          </cell>
          <cell r="BG717">
            <v>8.833632019115889E-2</v>
          </cell>
          <cell r="BH717">
            <v>8.1166380789022302E-2</v>
          </cell>
        </row>
        <row r="718">
          <cell r="B718" t="str">
            <v>8311</v>
          </cell>
          <cell r="C718" t="str">
            <v>7503024460674</v>
          </cell>
          <cell r="D718" t="str">
            <v>CERVEZA Bot 355ml 24un CORONA</v>
          </cell>
          <cell r="E718">
            <v>24</v>
          </cell>
          <cell r="F718" t="str">
            <v>BEBIDAS</v>
          </cell>
          <cell r="G718" t="str">
            <v>BEBIDAS</v>
          </cell>
          <cell r="H718" t="str">
            <v>CERVEZAS</v>
          </cell>
          <cell r="I718" t="str">
            <v>PREMIUM</v>
          </cell>
          <cell r="J718" t="str">
            <v>BOTELLITA 350 ML</v>
          </cell>
          <cell r="K718" t="str">
            <v>CORONA</v>
          </cell>
          <cell r="L718">
            <v>60</v>
          </cell>
          <cell r="M718" t="str">
            <v>CERVEPAR S.A. (60)</v>
          </cell>
          <cell r="N718">
            <v>0</v>
          </cell>
          <cell r="O718">
            <v>0</v>
          </cell>
          <cell r="P718">
            <v>0</v>
          </cell>
          <cell r="Q718">
            <v>0</v>
          </cell>
          <cell r="R718">
            <v>0</v>
          </cell>
          <cell r="S718">
            <v>0</v>
          </cell>
          <cell r="T718">
            <v>0</v>
          </cell>
          <cell r="U718">
            <v>0</v>
          </cell>
          <cell r="V718">
            <v>0</v>
          </cell>
          <cell r="W718">
            <v>0</v>
          </cell>
          <cell r="X718">
            <v>0</v>
          </cell>
          <cell r="Y718">
            <v>0</v>
          </cell>
          <cell r="Z718">
            <v>0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>
            <v>0</v>
          </cell>
          <cell r="AO718">
            <v>0</v>
          </cell>
          <cell r="AP718" t="str">
            <v>Q</v>
          </cell>
          <cell r="AQ718" t="str">
            <v>Q</v>
          </cell>
          <cell r="AR718" t="str">
            <v>Q</v>
          </cell>
          <cell r="AS718" t="str">
            <v>Q</v>
          </cell>
          <cell r="AT718" t="str">
            <v>Q</v>
          </cell>
          <cell r="AU718" t="str">
            <v>Q</v>
          </cell>
          <cell r="AV718">
            <v>166463.99999899999</v>
          </cell>
          <cell r="AW718">
            <v>166393.04352000001</v>
          </cell>
          <cell r="AX718">
            <v>177900</v>
          </cell>
          <cell r="AY718">
            <v>6.8699538645405012E-2</v>
          </cell>
          <cell r="AZ718">
            <v>6.428330523327716E-2</v>
          </cell>
          <cell r="BA718">
            <v>0</v>
          </cell>
          <cell r="BB718">
            <v>0</v>
          </cell>
          <cell r="BC718">
            <v>-1</v>
          </cell>
          <cell r="BD718">
            <v>0</v>
          </cell>
          <cell r="BE718">
            <v>0</v>
          </cell>
          <cell r="BF718">
            <v>0</v>
          </cell>
          <cell r="BG718">
            <v>-1</v>
          </cell>
          <cell r="BH718">
            <v>0</v>
          </cell>
        </row>
        <row r="719">
          <cell r="B719" t="str">
            <v>11694</v>
          </cell>
          <cell r="C719" t="str">
            <v>7503024460681</v>
          </cell>
          <cell r="D719" t="str">
            <v>CERVEZA Bot 355ml 6un CORONA</v>
          </cell>
          <cell r="E719">
            <v>6</v>
          </cell>
          <cell r="F719" t="str">
            <v>BEBIDAS</v>
          </cell>
          <cell r="G719" t="str">
            <v>BEBIDAS</v>
          </cell>
          <cell r="H719" t="str">
            <v>CERVEZAS</v>
          </cell>
          <cell r="I719" t="str">
            <v>PREMIUM</v>
          </cell>
          <cell r="J719" t="str">
            <v>BOTELLITA 350 ML</v>
          </cell>
          <cell r="K719" t="str">
            <v>CORONA</v>
          </cell>
          <cell r="L719">
            <v>60</v>
          </cell>
          <cell r="M719" t="str">
            <v>CERVEPAR S.A. (60)</v>
          </cell>
          <cell r="N719">
            <v>0</v>
          </cell>
          <cell r="O719">
            <v>0</v>
          </cell>
          <cell r="P719">
            <v>0</v>
          </cell>
          <cell r="Q719">
            <v>0</v>
          </cell>
          <cell r="R719">
            <v>0</v>
          </cell>
          <cell r="S719">
            <v>0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>
            <v>0</v>
          </cell>
          <cell r="AJ719">
            <v>0</v>
          </cell>
          <cell r="AK719">
            <v>0</v>
          </cell>
          <cell r="AL719">
            <v>0</v>
          </cell>
          <cell r="AM719">
            <v>0</v>
          </cell>
          <cell r="AN719">
            <v>0</v>
          </cell>
          <cell r="AO719">
            <v>0</v>
          </cell>
          <cell r="AP719" t="str">
            <v>Q</v>
          </cell>
          <cell r="AQ719" t="str">
            <v>Q</v>
          </cell>
          <cell r="AR719" t="str">
            <v>Q</v>
          </cell>
          <cell r="AS719" t="str">
            <v>Q</v>
          </cell>
          <cell r="AT719" t="str">
            <v>Q</v>
          </cell>
          <cell r="AU719" t="str">
            <v>Q</v>
          </cell>
          <cell r="AV719">
            <v>41615.999996999999</v>
          </cell>
          <cell r="AW719">
            <v>41598.260880000002</v>
          </cell>
          <cell r="AX719">
            <v>46900</v>
          </cell>
          <cell r="AY719">
            <v>0.1269703960827786</v>
          </cell>
          <cell r="AZ719">
            <v>0.11266524526652454</v>
          </cell>
          <cell r="BA719">
            <v>44475</v>
          </cell>
          <cell r="BB719">
            <v>4</v>
          </cell>
          <cell r="BC719">
            <v>6.8699538716025188E-2</v>
          </cell>
          <cell r="BD719">
            <v>6.428330529510963E-2</v>
          </cell>
          <cell r="BE719">
            <v>0</v>
          </cell>
          <cell r="BF719">
            <v>0</v>
          </cell>
          <cell r="BG719">
            <v>-1</v>
          </cell>
          <cell r="BH719">
            <v>0</v>
          </cell>
        </row>
        <row r="720">
          <cell r="B720" t="str">
            <v>6581</v>
          </cell>
          <cell r="C720" t="str">
            <v>75032715</v>
          </cell>
          <cell r="D720" t="str">
            <v>CERVEZA Bot 355ml CORONA.</v>
          </cell>
          <cell r="E720">
            <v>1</v>
          </cell>
          <cell r="F720" t="str">
            <v>BEBIDAS</v>
          </cell>
          <cell r="G720" t="str">
            <v>BEBIDAS</v>
          </cell>
          <cell r="H720" t="str">
            <v>CERVEZAS</v>
          </cell>
          <cell r="I720" t="str">
            <v>PREMIUM</v>
          </cell>
          <cell r="J720" t="str">
            <v>BOTELLITA 350 ML</v>
          </cell>
          <cell r="K720" t="str">
            <v>CORONA</v>
          </cell>
          <cell r="L720">
            <v>60</v>
          </cell>
          <cell r="M720" t="str">
            <v>CERVEPAR S.A. (60)</v>
          </cell>
          <cell r="N720">
            <v>468</v>
          </cell>
          <cell r="O720">
            <v>192</v>
          </cell>
          <cell r="P720">
            <v>8823</v>
          </cell>
          <cell r="Q720">
            <v>8944</v>
          </cell>
          <cell r="R720">
            <v>1118</v>
          </cell>
          <cell r="S720">
            <v>985</v>
          </cell>
          <cell r="T720">
            <v>904</v>
          </cell>
          <cell r="U720">
            <v>1309</v>
          </cell>
          <cell r="V720">
            <v>340</v>
          </cell>
          <cell r="W720">
            <v>174</v>
          </cell>
          <cell r="X720">
            <v>201</v>
          </cell>
          <cell r="Y720">
            <v>166</v>
          </cell>
          <cell r="Z720">
            <v>312</v>
          </cell>
          <cell r="AA720">
            <v>299</v>
          </cell>
          <cell r="AB720">
            <v>423</v>
          </cell>
          <cell r="AC720">
            <v>480</v>
          </cell>
          <cell r="AD720">
            <v>476</v>
          </cell>
          <cell r="AE720">
            <v>238</v>
          </cell>
          <cell r="AF720">
            <v>240</v>
          </cell>
          <cell r="AG720">
            <v>345</v>
          </cell>
          <cell r="AH720">
            <v>6</v>
          </cell>
          <cell r="AI720">
            <v>30</v>
          </cell>
          <cell r="AJ720">
            <v>642</v>
          </cell>
          <cell r="AK720">
            <v>689</v>
          </cell>
          <cell r="AL720">
            <v>13</v>
          </cell>
          <cell r="AM720">
            <v>348</v>
          </cell>
          <cell r="AN720">
            <v>285</v>
          </cell>
          <cell r="AO720">
            <v>450</v>
          </cell>
          <cell r="AP720">
            <v>2.1533989266547406</v>
          </cell>
          <cell r="AQ720">
            <v>15.790679908326965</v>
          </cell>
          <cell r="AR720">
            <v>2.3493975903614457</v>
          </cell>
          <cell r="AS720">
            <v>21.75</v>
          </cell>
          <cell r="AT720">
            <v>24.782608695652176</v>
          </cell>
          <cell r="AU720">
            <v>450</v>
          </cell>
          <cell r="AV720">
            <v>6936</v>
          </cell>
          <cell r="AW720">
            <v>6933.0434800000003</v>
          </cell>
          <cell r="AX720">
            <v>7900</v>
          </cell>
          <cell r="AY720">
            <v>0.13898500576701278</v>
          </cell>
          <cell r="AZ720">
            <v>0.1220253164556962</v>
          </cell>
          <cell r="BA720">
            <v>7816.6666699999996</v>
          </cell>
          <cell r="BB720">
            <v>6</v>
          </cell>
          <cell r="BC720">
            <v>0.12697039648212227</v>
          </cell>
          <cell r="BD720">
            <v>0.11266524558095295</v>
          </cell>
          <cell r="BE720">
            <v>7412.5</v>
          </cell>
          <cell r="BF720">
            <v>24</v>
          </cell>
          <cell r="BG720">
            <v>6.8699538638985036E-2</v>
          </cell>
          <cell r="BH720">
            <v>6.428330522765599E-2</v>
          </cell>
        </row>
        <row r="721">
          <cell r="B721" t="str">
            <v>31718</v>
          </cell>
          <cell r="C721" t="str">
            <v>8008440222008</v>
          </cell>
          <cell r="D721" t="str">
            <v>CERVEZA Bot 330ml PERONI</v>
          </cell>
          <cell r="E721">
            <v>24</v>
          </cell>
          <cell r="F721" t="str">
            <v>BEBIDAS</v>
          </cell>
          <cell r="G721" t="str">
            <v>BEBIDAS</v>
          </cell>
          <cell r="H721" t="str">
            <v>CERVEZAS</v>
          </cell>
          <cell r="I721" t="str">
            <v>PREMIUM</v>
          </cell>
          <cell r="J721" t="str">
            <v>BOTELLITA 350 ML</v>
          </cell>
          <cell r="K721" t="str">
            <v>PERONI</v>
          </cell>
          <cell r="L721">
            <v>81</v>
          </cell>
          <cell r="M721" t="str">
            <v>DISTRIBUIDORA GLORIA S.A.  (81)</v>
          </cell>
          <cell r="N721">
            <v>90</v>
          </cell>
          <cell r="O721">
            <v>17</v>
          </cell>
          <cell r="P721">
            <v>60</v>
          </cell>
          <cell r="Q721">
            <v>30</v>
          </cell>
          <cell r="R721">
            <v>12</v>
          </cell>
          <cell r="S721">
            <v>12</v>
          </cell>
          <cell r="T721">
            <v>30</v>
          </cell>
          <cell r="U721">
            <v>24</v>
          </cell>
          <cell r="V721">
            <v>31</v>
          </cell>
          <cell r="W721">
            <v>18</v>
          </cell>
          <cell r="X721">
            <v>0</v>
          </cell>
          <cell r="Y721">
            <v>0</v>
          </cell>
          <cell r="Z721">
            <v>30</v>
          </cell>
          <cell r="AA721">
            <v>0</v>
          </cell>
          <cell r="AB721">
            <v>12</v>
          </cell>
          <cell r="AC721">
            <v>6</v>
          </cell>
          <cell r="AD721">
            <v>90</v>
          </cell>
          <cell r="AE721">
            <v>18</v>
          </cell>
          <cell r="AF721">
            <v>2</v>
          </cell>
          <cell r="AG721">
            <v>2</v>
          </cell>
          <cell r="AH721">
            <v>6</v>
          </cell>
          <cell r="AI721">
            <v>6</v>
          </cell>
          <cell r="AJ721">
            <v>1</v>
          </cell>
          <cell r="AK721">
            <v>252</v>
          </cell>
          <cell r="AL721">
            <v>0</v>
          </cell>
          <cell r="AM721">
            <v>36</v>
          </cell>
          <cell r="AN721">
            <v>3</v>
          </cell>
          <cell r="AO721">
            <v>42</v>
          </cell>
          <cell r="AP721">
            <v>1</v>
          </cell>
          <cell r="AQ721">
            <v>315</v>
          </cell>
          <cell r="AR721" t="str">
            <v>Q</v>
          </cell>
          <cell r="AS721">
            <v>180</v>
          </cell>
          <cell r="AT721">
            <v>45</v>
          </cell>
          <cell r="AU721">
            <v>210</v>
          </cell>
          <cell r="AV721">
            <v>7127.2500200000004</v>
          </cell>
          <cell r="AW721">
            <v>7126.1275800000003</v>
          </cell>
          <cell r="AX721">
            <v>8250</v>
          </cell>
          <cell r="AY721">
            <v>0.15752919805667198</v>
          </cell>
          <cell r="AZ721">
            <v>0.13609090666666662</v>
          </cell>
          <cell r="BA721">
            <v>7900</v>
          </cell>
          <cell r="BB721">
            <v>6</v>
          </cell>
          <cell r="BC721">
            <v>0.10842189874517683</v>
          </cell>
          <cell r="BD721">
            <v>9.7816453164556907E-2</v>
          </cell>
          <cell r="BE721">
            <v>0</v>
          </cell>
          <cell r="BF721">
            <v>0</v>
          </cell>
          <cell r="BG721">
            <v>-1</v>
          </cell>
          <cell r="BH721">
            <v>0</v>
          </cell>
        </row>
        <row r="722">
          <cell r="B722" t="str">
            <v>11650</v>
          </cell>
          <cell r="C722" t="str">
            <v>7898367980072</v>
          </cell>
          <cell r="D722" t="str">
            <v>CERVEZA Bot 355ml 6un PALE ALE EISENBAHN</v>
          </cell>
          <cell r="E722">
            <v>6</v>
          </cell>
          <cell r="F722" t="str">
            <v>BEBIDAS</v>
          </cell>
          <cell r="G722" t="str">
            <v>BEBIDAS</v>
          </cell>
          <cell r="H722" t="str">
            <v>CERVEZAS</v>
          </cell>
          <cell r="I722" t="str">
            <v>PREMIUM</v>
          </cell>
          <cell r="J722" t="str">
            <v>BOTELLITA 350 ML</v>
          </cell>
          <cell r="K722" t="str">
            <v xml:space="preserve"> EISENBAHN</v>
          </cell>
          <cell r="L722">
            <v>428</v>
          </cell>
          <cell r="M722" t="str">
            <v>BRUMADO S.A. (428)</v>
          </cell>
          <cell r="N722">
            <v>0</v>
          </cell>
          <cell r="O722">
            <v>0</v>
          </cell>
          <cell r="P722">
            <v>0</v>
          </cell>
          <cell r="Q722">
            <v>0</v>
          </cell>
          <cell r="R722">
            <v>0</v>
          </cell>
          <cell r="S722">
            <v>0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 t="str">
            <v>Q</v>
          </cell>
          <cell r="AQ722" t="str">
            <v>Q</v>
          </cell>
          <cell r="AR722" t="str">
            <v>Q</v>
          </cell>
          <cell r="AS722" t="str">
            <v>Q</v>
          </cell>
          <cell r="AT722" t="str">
            <v>Q</v>
          </cell>
          <cell r="AU722" t="str">
            <v>Q</v>
          </cell>
          <cell r="AV722">
            <v>36000.000003000001</v>
          </cell>
          <cell r="AW722">
            <v>35590.16274</v>
          </cell>
          <cell r="AX722">
            <v>39500</v>
          </cell>
          <cell r="AY722">
            <v>9.7222222130787017E-2</v>
          </cell>
          <cell r="AZ722">
            <v>8.8607594860759462E-2</v>
          </cell>
          <cell r="BA722">
            <v>0</v>
          </cell>
          <cell r="BB722">
            <v>0</v>
          </cell>
          <cell r="BC722">
            <v>-1</v>
          </cell>
          <cell r="BD722">
            <v>0</v>
          </cell>
          <cell r="BE722">
            <v>0</v>
          </cell>
          <cell r="BF722">
            <v>0</v>
          </cell>
          <cell r="BG722">
            <v>-1</v>
          </cell>
          <cell r="BH722">
            <v>0</v>
          </cell>
        </row>
        <row r="723">
          <cell r="B723" t="str">
            <v>11653</v>
          </cell>
          <cell r="C723" t="str">
            <v>7898367980058</v>
          </cell>
          <cell r="D723" t="str">
            <v>CERVEZA Bot 355ml 6un PILSEN EISENBAHN</v>
          </cell>
          <cell r="E723">
            <v>6</v>
          </cell>
          <cell r="F723" t="str">
            <v>BEBIDAS</v>
          </cell>
          <cell r="G723" t="str">
            <v>BEBIDAS</v>
          </cell>
          <cell r="H723" t="str">
            <v>CERVEZAS</v>
          </cell>
          <cell r="I723" t="str">
            <v>PREMIUM</v>
          </cell>
          <cell r="J723" t="str">
            <v>BOTELLITA 350 ML</v>
          </cell>
          <cell r="K723" t="str">
            <v xml:space="preserve"> EISENBAHN</v>
          </cell>
          <cell r="L723">
            <v>428</v>
          </cell>
          <cell r="M723" t="str">
            <v>BRUMADO S.A. (428)</v>
          </cell>
          <cell r="N723">
            <v>0</v>
          </cell>
          <cell r="O723">
            <v>0</v>
          </cell>
          <cell r="P723">
            <v>0</v>
          </cell>
          <cell r="Q723">
            <v>0</v>
          </cell>
          <cell r="R723">
            <v>0</v>
          </cell>
          <cell r="S723">
            <v>0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 t="str">
            <v>Q</v>
          </cell>
          <cell r="AQ723" t="str">
            <v>Q</v>
          </cell>
          <cell r="AR723" t="str">
            <v>Q</v>
          </cell>
          <cell r="AS723" t="str">
            <v>Q</v>
          </cell>
          <cell r="AT723" t="str">
            <v>Q</v>
          </cell>
          <cell r="AU723" t="str">
            <v>Q</v>
          </cell>
          <cell r="AV723">
            <v>28248</v>
          </cell>
          <cell r="AW723">
            <v>29389.835640000001</v>
          </cell>
          <cell r="AX723">
            <v>31900</v>
          </cell>
          <cell r="AY723">
            <v>0.12928348909657328</v>
          </cell>
          <cell r="AZ723">
            <v>0.11448275862068966</v>
          </cell>
          <cell r="BA723">
            <v>0</v>
          </cell>
          <cell r="BB723">
            <v>0</v>
          </cell>
          <cell r="BC723">
            <v>-1</v>
          </cell>
          <cell r="BD723">
            <v>0</v>
          </cell>
          <cell r="BE723">
            <v>0</v>
          </cell>
          <cell r="BF723">
            <v>0</v>
          </cell>
          <cell r="BG723">
            <v>-1</v>
          </cell>
          <cell r="BH723">
            <v>0</v>
          </cell>
        </row>
        <row r="724">
          <cell r="B724" t="str">
            <v>37532</v>
          </cell>
          <cell r="C724" t="str">
            <v>7898367984353</v>
          </cell>
          <cell r="D724" t="str">
            <v>CERVEZA Bot 355ml 6un UNFILTERED EISENBAHN</v>
          </cell>
          <cell r="E724">
            <v>1</v>
          </cell>
          <cell r="F724" t="str">
            <v>BEBIDAS</v>
          </cell>
          <cell r="G724" t="str">
            <v>BEBIDAS</v>
          </cell>
          <cell r="H724" t="str">
            <v>CERVEZAS</v>
          </cell>
          <cell r="I724" t="str">
            <v>PREMIUM</v>
          </cell>
          <cell r="J724" t="str">
            <v>BOTELLITA 350 ML</v>
          </cell>
          <cell r="K724" t="str">
            <v xml:space="preserve"> EISENBAHN</v>
          </cell>
          <cell r="L724">
            <v>428</v>
          </cell>
          <cell r="M724" t="str">
            <v>BRUMADO S.A. (428)</v>
          </cell>
          <cell r="N724">
            <v>0</v>
          </cell>
          <cell r="O724">
            <v>0</v>
          </cell>
          <cell r="P724">
            <v>0</v>
          </cell>
          <cell r="Q724">
            <v>0</v>
          </cell>
          <cell r="R724">
            <v>0</v>
          </cell>
          <cell r="S724">
            <v>0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>
            <v>0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 t="str">
            <v>Q</v>
          </cell>
          <cell r="AQ724" t="str">
            <v>Q</v>
          </cell>
          <cell r="AR724" t="str">
            <v>Q</v>
          </cell>
          <cell r="AS724" t="str">
            <v>Q</v>
          </cell>
          <cell r="AT724" t="str">
            <v>Q</v>
          </cell>
          <cell r="AU724" t="str">
            <v>Q</v>
          </cell>
          <cell r="AV724">
            <v>36000.000003000001</v>
          </cell>
          <cell r="AW724">
            <v>35999.999640000002</v>
          </cell>
          <cell r="AX724">
            <v>39900</v>
          </cell>
          <cell r="AY724">
            <v>0.10833333324097216</v>
          </cell>
          <cell r="AZ724">
            <v>9.7744360827067639E-2</v>
          </cell>
          <cell r="BC724">
            <v>-1</v>
          </cell>
          <cell r="BD724">
            <v>0</v>
          </cell>
          <cell r="BG724">
            <v>-1</v>
          </cell>
          <cell r="BH724">
            <v>0</v>
          </cell>
        </row>
        <row r="725">
          <cell r="B725" t="str">
            <v>11651</v>
          </cell>
          <cell r="C725" t="str">
            <v>7898367980089</v>
          </cell>
          <cell r="D725" t="str">
            <v>CERVEZA Bot 355ml 6un WEIZENBIER EISENBAHN</v>
          </cell>
          <cell r="E725">
            <v>6</v>
          </cell>
          <cell r="F725" t="str">
            <v>BEBIDAS</v>
          </cell>
          <cell r="G725" t="str">
            <v>BEBIDAS</v>
          </cell>
          <cell r="H725" t="str">
            <v>CERVEZAS</v>
          </cell>
          <cell r="I725" t="str">
            <v>PREMIUM</v>
          </cell>
          <cell r="J725" t="str">
            <v>BOTELLITA 350 ML</v>
          </cell>
          <cell r="K725" t="str">
            <v xml:space="preserve"> EISENBAHN</v>
          </cell>
          <cell r="L725">
            <v>428</v>
          </cell>
          <cell r="M725" t="str">
            <v>BRUMADO S.A. (428)</v>
          </cell>
          <cell r="N725">
            <v>0</v>
          </cell>
          <cell r="O725">
            <v>0</v>
          </cell>
          <cell r="P725">
            <v>0</v>
          </cell>
          <cell r="Q725">
            <v>0</v>
          </cell>
          <cell r="R725">
            <v>0</v>
          </cell>
          <cell r="S725">
            <v>0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>
            <v>0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 t="str">
            <v>Q</v>
          </cell>
          <cell r="AQ725" t="str">
            <v>Q</v>
          </cell>
          <cell r="AR725" t="str">
            <v>Q</v>
          </cell>
          <cell r="AS725" t="str">
            <v>Q</v>
          </cell>
          <cell r="AT725" t="str">
            <v>Q</v>
          </cell>
          <cell r="AU725" t="str">
            <v>Q</v>
          </cell>
          <cell r="AV725">
            <v>36000.000003000001</v>
          </cell>
          <cell r="AW725">
            <v>35417.030879999998</v>
          </cell>
          <cell r="AX725">
            <v>39900</v>
          </cell>
          <cell r="AY725">
            <v>0.10833333324097216</v>
          </cell>
          <cell r="AZ725">
            <v>9.7744360827067639E-2</v>
          </cell>
          <cell r="BA725">
            <v>0</v>
          </cell>
          <cell r="BB725">
            <v>0</v>
          </cell>
          <cell r="BC725">
            <v>-1</v>
          </cell>
          <cell r="BD725">
            <v>0</v>
          </cell>
          <cell r="BE725">
            <v>0</v>
          </cell>
          <cell r="BF725">
            <v>0</v>
          </cell>
          <cell r="BG725">
            <v>-1</v>
          </cell>
          <cell r="BH725">
            <v>0</v>
          </cell>
        </row>
        <row r="726">
          <cell r="B726" t="str">
            <v>8627</v>
          </cell>
          <cell r="C726" t="str">
            <v>7898367980034</v>
          </cell>
          <cell r="D726" t="str">
            <v>CERVEZA Bot 355ml PALE ALE EISENBAHN</v>
          </cell>
          <cell r="E726">
            <v>1</v>
          </cell>
          <cell r="F726" t="str">
            <v>BEBIDAS</v>
          </cell>
          <cell r="G726" t="str">
            <v>BEBIDAS</v>
          </cell>
          <cell r="H726" t="str">
            <v>CERVEZAS</v>
          </cell>
          <cell r="I726" t="str">
            <v>PREMIUM</v>
          </cell>
          <cell r="J726" t="str">
            <v>BOTELLITA 350 ML</v>
          </cell>
          <cell r="K726" t="str">
            <v xml:space="preserve"> EISENBAHN</v>
          </cell>
          <cell r="L726">
            <v>428</v>
          </cell>
          <cell r="M726" t="str">
            <v>BRUMADO S.A. (428)</v>
          </cell>
          <cell r="N726">
            <v>9</v>
          </cell>
          <cell r="O726">
            <v>12</v>
          </cell>
          <cell r="P726">
            <v>68</v>
          </cell>
          <cell r="Q726">
            <v>80</v>
          </cell>
          <cell r="R726">
            <v>3</v>
          </cell>
          <cell r="S726">
            <v>15</v>
          </cell>
          <cell r="T726">
            <v>133</v>
          </cell>
          <cell r="U726">
            <v>132</v>
          </cell>
          <cell r="V726">
            <v>20</v>
          </cell>
          <cell r="W726">
            <v>29</v>
          </cell>
          <cell r="X726">
            <v>21</v>
          </cell>
          <cell r="Y726">
            <v>24</v>
          </cell>
          <cell r="Z726">
            <v>6</v>
          </cell>
          <cell r="AA726">
            <v>15</v>
          </cell>
          <cell r="AB726">
            <v>66</v>
          </cell>
          <cell r="AC726">
            <v>62</v>
          </cell>
          <cell r="AD726">
            <v>22</v>
          </cell>
          <cell r="AE726">
            <v>13</v>
          </cell>
          <cell r="AF726">
            <v>55</v>
          </cell>
          <cell r="AG726">
            <v>61</v>
          </cell>
          <cell r="AH726">
            <v>0</v>
          </cell>
          <cell r="AI726">
            <v>0</v>
          </cell>
          <cell r="AJ726">
            <v>307</v>
          </cell>
          <cell r="AK726">
            <v>257</v>
          </cell>
          <cell r="AL726">
            <v>43</v>
          </cell>
          <cell r="AM726">
            <v>88</v>
          </cell>
          <cell r="AN726">
            <v>72</v>
          </cell>
          <cell r="AO726">
            <v>12</v>
          </cell>
          <cell r="AP726">
            <v>115.125</v>
          </cell>
          <cell r="AQ726">
            <v>58.409090909090914</v>
          </cell>
          <cell r="AR726">
            <v>53.75</v>
          </cell>
          <cell r="AS726">
            <v>42.580645161290327</v>
          </cell>
          <cell r="AT726">
            <v>35.409836065573771</v>
          </cell>
          <cell r="AU726" t="str">
            <v>SV</v>
          </cell>
          <cell r="AV726">
            <v>6000.0000499999996</v>
          </cell>
          <cell r="AW726">
            <v>5931.6937900000003</v>
          </cell>
          <cell r="AX726">
            <v>6750</v>
          </cell>
          <cell r="AY726">
            <v>0.12499999062500011</v>
          </cell>
          <cell r="AZ726">
            <v>0.11111110370370375</v>
          </cell>
          <cell r="BA726">
            <v>6583.3333300000004</v>
          </cell>
          <cell r="BB726">
            <v>6</v>
          </cell>
          <cell r="BC726">
            <v>9.7222212523148333E-2</v>
          </cell>
          <cell r="BD726">
            <v>8.8607586880307745E-2</v>
          </cell>
          <cell r="BE726">
            <v>0</v>
          </cell>
          <cell r="BF726">
            <v>0</v>
          </cell>
          <cell r="BG726">
            <v>-1</v>
          </cell>
          <cell r="BH726">
            <v>0</v>
          </cell>
        </row>
        <row r="727">
          <cell r="B727" t="str">
            <v>8629</v>
          </cell>
          <cell r="C727" t="str">
            <v>7898367980010</v>
          </cell>
          <cell r="D727" t="str">
            <v>CERVEZA Bot 355ml PILSEN EISENBAHN</v>
          </cell>
          <cell r="E727">
            <v>1</v>
          </cell>
          <cell r="F727" t="str">
            <v>BEBIDAS</v>
          </cell>
          <cell r="G727" t="str">
            <v>BEBIDAS</v>
          </cell>
          <cell r="H727" t="str">
            <v>CERVEZAS</v>
          </cell>
          <cell r="I727" t="str">
            <v>PREMIUM</v>
          </cell>
          <cell r="J727" t="str">
            <v>BOTELLITA 350 ML</v>
          </cell>
          <cell r="K727" t="str">
            <v xml:space="preserve"> EISENBAHN</v>
          </cell>
          <cell r="L727">
            <v>428</v>
          </cell>
          <cell r="M727" t="str">
            <v>BRUMADO S.A. (428)</v>
          </cell>
          <cell r="N727">
            <v>567</v>
          </cell>
          <cell r="O727">
            <v>48</v>
          </cell>
          <cell r="P727">
            <v>32</v>
          </cell>
          <cell r="Q727">
            <v>18</v>
          </cell>
          <cell r="R727">
            <v>573</v>
          </cell>
          <cell r="S727">
            <v>82</v>
          </cell>
          <cell r="T727">
            <v>42</v>
          </cell>
          <cell r="U727">
            <v>44</v>
          </cell>
          <cell r="V727">
            <v>25</v>
          </cell>
          <cell r="W727">
            <v>9</v>
          </cell>
          <cell r="X727">
            <v>17</v>
          </cell>
          <cell r="Y727">
            <v>26</v>
          </cell>
          <cell r="Z727">
            <v>39</v>
          </cell>
          <cell r="AA727">
            <v>9</v>
          </cell>
          <cell r="AB727">
            <v>10</v>
          </cell>
          <cell r="AC727">
            <v>8</v>
          </cell>
          <cell r="AD727">
            <v>113</v>
          </cell>
          <cell r="AE727">
            <v>63</v>
          </cell>
          <cell r="AF727">
            <v>45</v>
          </cell>
          <cell r="AG727">
            <v>39</v>
          </cell>
          <cell r="AH727">
            <v>0</v>
          </cell>
          <cell r="AI727">
            <v>0</v>
          </cell>
          <cell r="AJ727">
            <v>854</v>
          </cell>
          <cell r="AK727">
            <v>490</v>
          </cell>
          <cell r="AL727">
            <v>28</v>
          </cell>
          <cell r="AM727">
            <v>45</v>
          </cell>
          <cell r="AN727">
            <v>79</v>
          </cell>
          <cell r="AO727">
            <v>36</v>
          </cell>
          <cell r="AP727">
            <v>1423.3333333333333</v>
          </cell>
          <cell r="AQ727">
            <v>334.09090909090912</v>
          </cell>
          <cell r="AR727">
            <v>32.307692307692307</v>
          </cell>
          <cell r="AS727">
            <v>168.75</v>
          </cell>
          <cell r="AT727">
            <v>60.769230769230766</v>
          </cell>
          <cell r="AU727" t="str">
            <v>SV</v>
          </cell>
          <cell r="AV727">
            <v>4708</v>
          </cell>
          <cell r="AW727">
            <v>4898.3059400000002</v>
          </cell>
          <cell r="AX727">
            <v>5350</v>
          </cell>
          <cell r="AY727">
            <v>0.13636363636363646</v>
          </cell>
          <cell r="AZ727">
            <v>0.12</v>
          </cell>
          <cell r="BA727">
            <v>5316.6666699999996</v>
          </cell>
          <cell r="BB727">
            <v>6</v>
          </cell>
          <cell r="BC727">
            <v>0.12928348980458781</v>
          </cell>
          <cell r="BD727">
            <v>0.11448275917587282</v>
          </cell>
          <cell r="BE727">
            <v>0</v>
          </cell>
          <cell r="BF727">
            <v>0</v>
          </cell>
          <cell r="BG727">
            <v>-1</v>
          </cell>
          <cell r="BH727">
            <v>0</v>
          </cell>
        </row>
        <row r="728">
          <cell r="B728" t="str">
            <v>37455</v>
          </cell>
          <cell r="C728" t="str">
            <v>7898367984346</v>
          </cell>
          <cell r="D728" t="str">
            <v>CERVEZA Bot 355ml UNFILTERED EISENBAHN</v>
          </cell>
          <cell r="E728">
            <v>1</v>
          </cell>
          <cell r="F728" t="str">
            <v>BEBIDAS</v>
          </cell>
          <cell r="G728" t="str">
            <v>BEBIDAS</v>
          </cell>
          <cell r="H728" t="str">
            <v>CERVEZAS</v>
          </cell>
          <cell r="I728" t="str">
            <v>PREMIUM</v>
          </cell>
          <cell r="J728" t="str">
            <v>BOTELLITA 350 ML</v>
          </cell>
          <cell r="K728" t="str">
            <v xml:space="preserve"> EISENBAHN</v>
          </cell>
          <cell r="L728">
            <v>428</v>
          </cell>
          <cell r="M728" t="str">
            <v>BRUMADO S.A. (428)</v>
          </cell>
          <cell r="N728">
            <v>551</v>
          </cell>
          <cell r="O728">
            <v>834</v>
          </cell>
          <cell r="P728">
            <v>72</v>
          </cell>
          <cell r="Q728">
            <v>37</v>
          </cell>
          <cell r="R728">
            <v>732</v>
          </cell>
          <cell r="S728">
            <v>1011</v>
          </cell>
          <cell r="T728">
            <v>36</v>
          </cell>
          <cell r="U728">
            <v>66</v>
          </cell>
          <cell r="V728">
            <v>336</v>
          </cell>
          <cell r="W728">
            <v>540</v>
          </cell>
          <cell r="X728">
            <v>7</v>
          </cell>
          <cell r="Y728">
            <v>15</v>
          </cell>
          <cell r="Z728">
            <v>197</v>
          </cell>
          <cell r="AA728">
            <v>607</v>
          </cell>
          <cell r="AB728">
            <v>22</v>
          </cell>
          <cell r="AC728">
            <v>17</v>
          </cell>
          <cell r="AD728">
            <v>282</v>
          </cell>
          <cell r="AE728">
            <v>650</v>
          </cell>
          <cell r="AF728">
            <v>15</v>
          </cell>
          <cell r="AG728">
            <v>19</v>
          </cell>
          <cell r="AH728">
            <v>0</v>
          </cell>
          <cell r="AI728">
            <v>0</v>
          </cell>
          <cell r="AJ728">
            <v>786</v>
          </cell>
          <cell r="AK728">
            <v>663</v>
          </cell>
          <cell r="AL728">
            <v>615</v>
          </cell>
          <cell r="AM728">
            <v>521</v>
          </cell>
          <cell r="AN728">
            <v>308</v>
          </cell>
          <cell r="AO728">
            <v>180</v>
          </cell>
          <cell r="AP728">
            <v>637.29729729729729</v>
          </cell>
          <cell r="AQ728">
            <v>301.36363636363637</v>
          </cell>
          <cell r="AR728">
            <v>1230</v>
          </cell>
          <cell r="AS728">
            <v>919.41176470588243</v>
          </cell>
          <cell r="AT728">
            <v>486.31578947368416</v>
          </cell>
          <cell r="AU728" t="str">
            <v>SV</v>
          </cell>
          <cell r="AV728">
            <v>6000.0000499999996</v>
          </cell>
          <cell r="AW728">
            <v>5999.9999399999997</v>
          </cell>
          <cell r="AX728">
            <v>6900</v>
          </cell>
          <cell r="AY728">
            <v>0.1499999904166669</v>
          </cell>
          <cell r="AZ728">
            <v>0.1304347753623189</v>
          </cell>
          <cell r="BA728">
            <v>6650</v>
          </cell>
          <cell r="BB728">
            <v>6</v>
          </cell>
          <cell r="BC728">
            <v>0.10833332409722241</v>
          </cell>
          <cell r="BD728">
            <v>9.7744353383458701E-2</v>
          </cell>
          <cell r="BE728">
            <v>0</v>
          </cell>
          <cell r="BF728">
            <v>0</v>
          </cell>
          <cell r="BG728">
            <v>-1</v>
          </cell>
          <cell r="BH728">
            <v>0</v>
          </cell>
        </row>
        <row r="729">
          <cell r="B729" t="str">
            <v>8626</v>
          </cell>
          <cell r="C729" t="str">
            <v>7898367980041</v>
          </cell>
          <cell r="D729" t="str">
            <v>CERVEZA Bot 355ml WEIZENBIER EISENBAHN</v>
          </cell>
          <cell r="E729">
            <v>1</v>
          </cell>
          <cell r="F729" t="str">
            <v>BEBIDAS</v>
          </cell>
          <cell r="G729" t="str">
            <v>BEBIDAS</v>
          </cell>
          <cell r="H729" t="str">
            <v>CERVEZAS</v>
          </cell>
          <cell r="I729" t="str">
            <v>PREMIUM</v>
          </cell>
          <cell r="J729" t="str">
            <v>BOTELLITA 350 ML</v>
          </cell>
          <cell r="K729" t="str">
            <v xml:space="preserve"> EISENBAHN</v>
          </cell>
          <cell r="L729">
            <v>428</v>
          </cell>
          <cell r="M729" t="str">
            <v>BRUMADO S.A. (428)</v>
          </cell>
          <cell r="N729">
            <v>1</v>
          </cell>
          <cell r="O729">
            <v>8</v>
          </cell>
          <cell r="P729">
            <v>7</v>
          </cell>
          <cell r="Q729">
            <v>12</v>
          </cell>
          <cell r="R729">
            <v>5</v>
          </cell>
          <cell r="S729">
            <v>18</v>
          </cell>
          <cell r="T729">
            <v>2</v>
          </cell>
          <cell r="U729">
            <v>0</v>
          </cell>
          <cell r="V729">
            <v>27</v>
          </cell>
          <cell r="W729">
            <v>3</v>
          </cell>
          <cell r="X729">
            <v>13</v>
          </cell>
          <cell r="Y729">
            <v>13</v>
          </cell>
          <cell r="Z729">
            <v>17</v>
          </cell>
          <cell r="AA729">
            <v>24</v>
          </cell>
          <cell r="AB729">
            <v>18</v>
          </cell>
          <cell r="AC729">
            <v>29</v>
          </cell>
          <cell r="AD729">
            <v>32</v>
          </cell>
          <cell r="AE729">
            <v>27</v>
          </cell>
          <cell r="AF729">
            <v>12</v>
          </cell>
          <cell r="AG729">
            <v>13</v>
          </cell>
          <cell r="AH729">
            <v>0</v>
          </cell>
          <cell r="AI729">
            <v>0</v>
          </cell>
          <cell r="AJ729">
            <v>38</v>
          </cell>
          <cell r="AK729">
            <v>23</v>
          </cell>
          <cell r="AL729">
            <v>44</v>
          </cell>
          <cell r="AM729">
            <v>3</v>
          </cell>
          <cell r="AN729">
            <v>24</v>
          </cell>
          <cell r="AO729">
            <v>36</v>
          </cell>
          <cell r="AP729">
            <v>95</v>
          </cell>
          <cell r="AQ729" t="str">
            <v>SV</v>
          </cell>
          <cell r="AR729">
            <v>101.53846153846153</v>
          </cell>
          <cell r="AS729">
            <v>3.103448275862069</v>
          </cell>
          <cell r="AT729">
            <v>55.384615384615387</v>
          </cell>
          <cell r="AU729" t="str">
            <v>SV</v>
          </cell>
          <cell r="AV729">
            <v>6000.0000499999996</v>
          </cell>
          <cell r="AW729">
            <v>5902.8384800000003</v>
          </cell>
          <cell r="AX729">
            <v>6900</v>
          </cell>
          <cell r="AY729">
            <v>0.1499999904166669</v>
          </cell>
          <cell r="AZ729">
            <v>0.1304347753623189</v>
          </cell>
          <cell r="BA729">
            <v>6650</v>
          </cell>
          <cell r="BB729">
            <v>0</v>
          </cell>
          <cell r="BC729">
            <v>0.10833332409722241</v>
          </cell>
          <cell r="BD729">
            <v>9.7744353383458701E-2</v>
          </cell>
          <cell r="BE729">
            <v>0</v>
          </cell>
          <cell r="BF729">
            <v>0</v>
          </cell>
          <cell r="BG729">
            <v>-1</v>
          </cell>
          <cell r="BH729">
            <v>0</v>
          </cell>
        </row>
        <row r="730">
          <cell r="B730" t="str">
            <v>36740</v>
          </cell>
          <cell r="C730" t="str">
            <v>786150000014</v>
          </cell>
          <cell r="D730" t="str">
            <v>CERVEZA Bot 330ml 06UND STELLA ARTOIS</v>
          </cell>
          <cell r="E730">
            <v>1</v>
          </cell>
          <cell r="F730" t="str">
            <v>BEBIDAS</v>
          </cell>
          <cell r="G730" t="str">
            <v>BEBIDAS</v>
          </cell>
          <cell r="H730" t="str">
            <v>CERVEZAS</v>
          </cell>
          <cell r="I730" t="str">
            <v>PREMIUM</v>
          </cell>
          <cell r="J730" t="str">
            <v>BOTELLITA 350 ML</v>
          </cell>
          <cell r="K730" t="str">
            <v>STELLA ARTOIS</v>
          </cell>
          <cell r="L730">
            <v>60</v>
          </cell>
          <cell r="M730" t="str">
            <v>CERVEPAR S.A. (60)</v>
          </cell>
          <cell r="N730">
            <v>0</v>
          </cell>
          <cell r="O730">
            <v>0</v>
          </cell>
          <cell r="P730">
            <v>0</v>
          </cell>
          <cell r="Q730">
            <v>0</v>
          </cell>
          <cell r="R730">
            <v>0</v>
          </cell>
          <cell r="S730">
            <v>0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>
            <v>0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 t="str">
            <v>Q</v>
          </cell>
          <cell r="AQ730" t="str">
            <v>Q</v>
          </cell>
          <cell r="AR730" t="str">
            <v>Q</v>
          </cell>
          <cell r="AS730" t="str">
            <v>Q</v>
          </cell>
          <cell r="AT730" t="str">
            <v>Q</v>
          </cell>
          <cell r="AU730" t="str">
            <v>Q</v>
          </cell>
          <cell r="AV730">
            <v>36677.999995999999</v>
          </cell>
          <cell r="AW730">
            <v>34985.561820000003</v>
          </cell>
          <cell r="AX730">
            <v>39900</v>
          </cell>
          <cell r="AY730">
            <v>8.7845575122727171E-2</v>
          </cell>
          <cell r="AZ730">
            <v>8.0751879799498785E-2</v>
          </cell>
          <cell r="BC730">
            <v>-1</v>
          </cell>
          <cell r="BD730">
            <v>0</v>
          </cell>
          <cell r="BG730">
            <v>-1</v>
          </cell>
          <cell r="BH730">
            <v>0</v>
          </cell>
        </row>
        <row r="731">
          <cell r="B731" t="str">
            <v>36727</v>
          </cell>
          <cell r="C731" t="str">
            <v>7891991015462</v>
          </cell>
          <cell r="D731" t="str">
            <v>CERVEZA Bot 330ml STELLA ARTOIS.</v>
          </cell>
          <cell r="E731">
            <v>1</v>
          </cell>
          <cell r="F731" t="str">
            <v>BEBIDAS</v>
          </cell>
          <cell r="G731" t="str">
            <v>BEBIDAS</v>
          </cell>
          <cell r="H731" t="str">
            <v>CERVEZAS</v>
          </cell>
          <cell r="I731" t="str">
            <v>PREMIUM</v>
          </cell>
          <cell r="J731" t="str">
            <v>BOTELLITA 350 ML</v>
          </cell>
          <cell r="K731" t="str">
            <v>STELLA ARTOIS</v>
          </cell>
          <cell r="L731">
            <v>60</v>
          </cell>
          <cell r="M731" t="str">
            <v>CERVEPAR S.A. (60)</v>
          </cell>
          <cell r="N731">
            <v>130</v>
          </cell>
          <cell r="O731">
            <v>235</v>
          </cell>
          <cell r="P731">
            <v>102</v>
          </cell>
          <cell r="Q731">
            <v>144</v>
          </cell>
          <cell r="R731">
            <v>108</v>
          </cell>
          <cell r="S731">
            <v>116</v>
          </cell>
          <cell r="T731">
            <v>84</v>
          </cell>
          <cell r="U731">
            <v>117</v>
          </cell>
          <cell r="V731">
            <v>81</v>
          </cell>
          <cell r="W731">
            <v>107</v>
          </cell>
          <cell r="X731">
            <v>60</v>
          </cell>
          <cell r="Y731">
            <v>96</v>
          </cell>
          <cell r="Z731">
            <v>86</v>
          </cell>
          <cell r="AA731">
            <v>120</v>
          </cell>
          <cell r="AB731">
            <v>42</v>
          </cell>
          <cell r="AC731">
            <v>72</v>
          </cell>
          <cell r="AD731">
            <v>89</v>
          </cell>
          <cell r="AE731">
            <v>114</v>
          </cell>
          <cell r="AF731">
            <v>54</v>
          </cell>
          <cell r="AG731">
            <v>40</v>
          </cell>
          <cell r="AH731">
            <v>12</v>
          </cell>
          <cell r="AI731">
            <v>36</v>
          </cell>
          <cell r="AJ731">
            <v>96</v>
          </cell>
          <cell r="AK731">
            <v>7</v>
          </cell>
          <cell r="AL731">
            <v>114</v>
          </cell>
          <cell r="AM731">
            <v>142</v>
          </cell>
          <cell r="AN731">
            <v>144</v>
          </cell>
          <cell r="AO731">
            <v>240</v>
          </cell>
          <cell r="AP731">
            <v>20</v>
          </cell>
          <cell r="AQ731">
            <v>1.7948717948717949</v>
          </cell>
          <cell r="AR731">
            <v>35.625</v>
          </cell>
          <cell r="AS731">
            <v>59.166666666666671</v>
          </cell>
          <cell r="AT731">
            <v>108</v>
          </cell>
          <cell r="AU731">
            <v>200</v>
          </cell>
          <cell r="AV731">
            <v>6113.2707899999996</v>
          </cell>
          <cell r="AW731">
            <v>5830.9269700000004</v>
          </cell>
          <cell r="AX731">
            <v>6900</v>
          </cell>
          <cell r="AY731">
            <v>0.12869202707115823</v>
          </cell>
          <cell r="AZ731">
            <v>0.11401872608695658</v>
          </cell>
          <cell r="BA731">
            <v>6750</v>
          </cell>
          <cell r="BB731">
            <v>6</v>
          </cell>
          <cell r="BC731">
            <v>0.10415524387395902</v>
          </cell>
          <cell r="BD731">
            <v>9.4330253333333391E-2</v>
          </cell>
          <cell r="BE731">
            <v>0</v>
          </cell>
          <cell r="BF731">
            <v>0</v>
          </cell>
          <cell r="BG731">
            <v>-1</v>
          </cell>
          <cell r="BH731">
            <v>0</v>
          </cell>
        </row>
        <row r="732">
          <cell r="B732" t="str">
            <v>20008</v>
          </cell>
          <cell r="C732" t="str">
            <v>786150000021</v>
          </cell>
          <cell r="D732" t="str">
            <v>CERVEZA Bot 355ml 24un STELLA ARTOIS.</v>
          </cell>
          <cell r="E732">
            <v>24</v>
          </cell>
          <cell r="F732" t="str">
            <v>BEBIDAS</v>
          </cell>
          <cell r="G732" t="str">
            <v>BEBIDAS</v>
          </cell>
          <cell r="H732" t="str">
            <v>CERVEZAS</v>
          </cell>
          <cell r="I732" t="str">
            <v>PREMIUM</v>
          </cell>
          <cell r="J732" t="str">
            <v>BOTELLITA 350 ML</v>
          </cell>
          <cell r="K732" t="str">
            <v>STELLA ARTOIS</v>
          </cell>
          <cell r="L732">
            <v>60</v>
          </cell>
          <cell r="M732" t="str">
            <v>CERVEPAR S.A. (60)</v>
          </cell>
          <cell r="N732">
            <v>0</v>
          </cell>
          <cell r="O732">
            <v>0</v>
          </cell>
          <cell r="P732">
            <v>0</v>
          </cell>
          <cell r="Q732">
            <v>0</v>
          </cell>
          <cell r="R732">
            <v>0</v>
          </cell>
          <cell r="S732">
            <v>0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>
            <v>0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 t="str">
            <v>Q</v>
          </cell>
          <cell r="AQ732" t="str">
            <v>Q</v>
          </cell>
          <cell r="AR732" t="str">
            <v>Q</v>
          </cell>
          <cell r="AS732" t="str">
            <v>Q</v>
          </cell>
          <cell r="AT732" t="str">
            <v>Q</v>
          </cell>
          <cell r="AU732" t="str">
            <v>Q</v>
          </cell>
          <cell r="AV732">
            <v>137643</v>
          </cell>
          <cell r="AW732">
            <v>133692.85511999999</v>
          </cell>
          <cell r="AX732">
            <v>147900</v>
          </cell>
          <cell r="AY732">
            <v>7.451886401778518E-2</v>
          </cell>
          <cell r="AZ732">
            <v>6.9350912778904664E-2</v>
          </cell>
          <cell r="BC732">
            <v>-1</v>
          </cell>
          <cell r="BD732">
            <v>0</v>
          </cell>
          <cell r="BG732">
            <v>-1</v>
          </cell>
          <cell r="BH732">
            <v>0</v>
          </cell>
        </row>
        <row r="733">
          <cell r="B733" t="str">
            <v>36203</v>
          </cell>
          <cell r="C733" t="str">
            <v>8800010066490</v>
          </cell>
          <cell r="D733" t="str">
            <v>CERVEZA Bot 330ml 24un ULTRA MICHELOB</v>
          </cell>
          <cell r="E733">
            <v>24</v>
          </cell>
          <cell r="F733" t="str">
            <v>BEBIDAS</v>
          </cell>
          <cell r="G733" t="str">
            <v>BEBIDAS</v>
          </cell>
          <cell r="H733" t="str">
            <v>CERVEZAS</v>
          </cell>
          <cell r="I733" t="str">
            <v>PREMIUM</v>
          </cell>
          <cell r="J733" t="str">
            <v>BOTELLITA 350 ML</v>
          </cell>
          <cell r="K733" t="str">
            <v>MICHELOB</v>
          </cell>
          <cell r="L733">
            <v>60</v>
          </cell>
          <cell r="M733" t="str">
            <v>CERVEPAR S.A. (60)</v>
          </cell>
          <cell r="N733">
            <v>0</v>
          </cell>
          <cell r="O733">
            <v>0</v>
          </cell>
          <cell r="P733">
            <v>0</v>
          </cell>
          <cell r="Q733">
            <v>0</v>
          </cell>
          <cell r="R733">
            <v>0</v>
          </cell>
          <cell r="S733">
            <v>0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>
            <v>0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 t="str">
            <v>Q</v>
          </cell>
          <cell r="AQ733" t="str">
            <v>Q</v>
          </cell>
          <cell r="AR733" t="str">
            <v>Q</v>
          </cell>
          <cell r="AS733" t="str">
            <v>Q</v>
          </cell>
          <cell r="AT733" t="str">
            <v>Q</v>
          </cell>
          <cell r="AU733" t="str">
            <v>Q</v>
          </cell>
          <cell r="AV733">
            <v>136919.99999700001</v>
          </cell>
          <cell r="AW733">
            <v>136929.88847999999</v>
          </cell>
          <cell r="AX733">
            <v>147900</v>
          </cell>
          <cell r="AY733">
            <v>8.0192813345315361E-2</v>
          </cell>
          <cell r="AZ733">
            <v>7.4239350933062845E-2</v>
          </cell>
          <cell r="BC733">
            <v>-1</v>
          </cell>
          <cell r="BD733">
            <v>0</v>
          </cell>
          <cell r="BG733">
            <v>-1</v>
          </cell>
          <cell r="BH733">
            <v>0</v>
          </cell>
        </row>
        <row r="734">
          <cell r="B734" t="str">
            <v>36202</v>
          </cell>
          <cell r="C734" t="str">
            <v>7891991299626</v>
          </cell>
          <cell r="D734" t="str">
            <v>CERVEZA Bot 330ml 6un ULTRA MICHELOB</v>
          </cell>
          <cell r="E734">
            <v>6</v>
          </cell>
          <cell r="F734" t="str">
            <v>BEBIDAS</v>
          </cell>
          <cell r="G734" t="str">
            <v>BEBIDAS</v>
          </cell>
          <cell r="H734" t="str">
            <v>CERVEZAS</v>
          </cell>
          <cell r="I734" t="str">
            <v>PREMIUM</v>
          </cell>
          <cell r="J734" t="str">
            <v>BOTELLITA 350 ML</v>
          </cell>
          <cell r="K734" t="str">
            <v>MICHELOB</v>
          </cell>
          <cell r="L734">
            <v>60</v>
          </cell>
          <cell r="M734" t="str">
            <v>CERVEPAR S.A. (60)</v>
          </cell>
          <cell r="N734">
            <v>0</v>
          </cell>
          <cell r="O734">
            <v>0</v>
          </cell>
          <cell r="P734">
            <v>0</v>
          </cell>
          <cell r="Q734">
            <v>0</v>
          </cell>
          <cell r="R734">
            <v>0</v>
          </cell>
          <cell r="S734">
            <v>0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>
            <v>0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 t="str">
            <v>Q</v>
          </cell>
          <cell r="AQ734" t="str">
            <v>Q</v>
          </cell>
          <cell r="AR734" t="str">
            <v>Q</v>
          </cell>
          <cell r="AS734" t="str">
            <v>Q</v>
          </cell>
          <cell r="AT734" t="str">
            <v>Q</v>
          </cell>
          <cell r="AU734" t="str">
            <v>Q</v>
          </cell>
          <cell r="AV734">
            <v>34230.000002000001</v>
          </cell>
          <cell r="AW734">
            <v>34232.472119999999</v>
          </cell>
          <cell r="AX734">
            <v>37900</v>
          </cell>
          <cell r="AY734">
            <v>0.10721589242727347</v>
          </cell>
          <cell r="AZ734">
            <v>9.6833773034300769E-2</v>
          </cell>
          <cell r="BA734">
            <v>36975</v>
          </cell>
          <cell r="BB734">
            <v>4</v>
          </cell>
          <cell r="BC734">
            <v>8.019281325853389E-2</v>
          </cell>
          <cell r="BD734">
            <v>7.4239350858688283E-2</v>
          </cell>
          <cell r="BE734">
            <v>0</v>
          </cell>
          <cell r="BF734">
            <v>0</v>
          </cell>
          <cell r="BG734">
            <v>-1</v>
          </cell>
          <cell r="BH734">
            <v>0</v>
          </cell>
        </row>
        <row r="735">
          <cell r="B735" t="str">
            <v>36201</v>
          </cell>
          <cell r="C735" t="str">
            <v>7891991299619</v>
          </cell>
          <cell r="D735" t="str">
            <v>CERVEZA Bot 330ml ULTRA MICHELOB</v>
          </cell>
          <cell r="E735">
            <v>1</v>
          </cell>
          <cell r="F735" t="str">
            <v>BEBIDAS</v>
          </cell>
          <cell r="G735" t="str">
            <v>BEBIDAS</v>
          </cell>
          <cell r="H735" t="str">
            <v>CERVEZAS</v>
          </cell>
          <cell r="I735" t="str">
            <v>PREMIUM</v>
          </cell>
          <cell r="J735" t="str">
            <v>BOTELLITA 350 ML</v>
          </cell>
          <cell r="K735" t="str">
            <v>MICHELOB</v>
          </cell>
          <cell r="L735">
            <v>60</v>
          </cell>
          <cell r="M735" t="str">
            <v>CERVEPAR S.A. (60)</v>
          </cell>
          <cell r="N735">
            <v>168</v>
          </cell>
          <cell r="O735">
            <v>34</v>
          </cell>
          <cell r="P735">
            <v>67</v>
          </cell>
          <cell r="Q735">
            <v>58</v>
          </cell>
          <cell r="R735">
            <v>100</v>
          </cell>
          <cell r="S735">
            <v>116</v>
          </cell>
          <cell r="T735">
            <v>54</v>
          </cell>
          <cell r="U735">
            <v>154</v>
          </cell>
          <cell r="V735">
            <v>91</v>
          </cell>
          <cell r="W735">
            <v>50</v>
          </cell>
          <cell r="X735">
            <v>92</v>
          </cell>
          <cell r="Y735">
            <v>110</v>
          </cell>
          <cell r="Z735">
            <v>96</v>
          </cell>
          <cell r="AA735">
            <v>72</v>
          </cell>
          <cell r="AB735">
            <v>79</v>
          </cell>
          <cell r="AC735">
            <v>89</v>
          </cell>
          <cell r="AD735">
            <v>134</v>
          </cell>
          <cell r="AE735">
            <v>132</v>
          </cell>
          <cell r="AF735">
            <v>40</v>
          </cell>
          <cell r="AG735">
            <v>52</v>
          </cell>
          <cell r="AH735">
            <v>0</v>
          </cell>
          <cell r="AI735">
            <v>24</v>
          </cell>
          <cell r="AJ735">
            <v>211</v>
          </cell>
          <cell r="AK735">
            <v>152</v>
          </cell>
          <cell r="AL735">
            <v>158</v>
          </cell>
          <cell r="AM735">
            <v>237</v>
          </cell>
          <cell r="AN735">
            <v>216</v>
          </cell>
          <cell r="AO735">
            <v>140</v>
          </cell>
          <cell r="AP735">
            <v>109.13793103448275</v>
          </cell>
          <cell r="AQ735">
            <v>29.61038961038961</v>
          </cell>
          <cell r="AR735">
            <v>43.090909090909086</v>
          </cell>
          <cell r="AS735">
            <v>79.887640449438209</v>
          </cell>
          <cell r="AT735">
            <v>124.61538461538463</v>
          </cell>
          <cell r="AU735">
            <v>175</v>
          </cell>
          <cell r="AV735">
            <v>5705</v>
          </cell>
          <cell r="AW735">
            <v>5705.4120199999998</v>
          </cell>
          <cell r="AX735">
            <v>6500</v>
          </cell>
          <cell r="AY735">
            <v>0.13935144609991235</v>
          </cell>
          <cell r="AZ735">
            <v>0.12230769230769231</v>
          </cell>
          <cell r="BA735">
            <v>6316.6666699999996</v>
          </cell>
          <cell r="BB735">
            <v>6</v>
          </cell>
          <cell r="BC735">
            <v>0.10721589307624879</v>
          </cell>
          <cell r="BD735">
            <v>9.6833773563676048E-2</v>
          </cell>
          <cell r="BE735">
            <v>6162.5</v>
          </cell>
          <cell r="BF735">
            <v>24</v>
          </cell>
          <cell r="BG735">
            <v>8.0192813321647627E-2</v>
          </cell>
          <cell r="BH735">
            <v>7.4239350912778904E-2</v>
          </cell>
        </row>
        <row r="736">
          <cell r="B736" t="str">
            <v>31723</v>
          </cell>
          <cell r="C736" t="str">
            <v>034100009908</v>
          </cell>
          <cell r="D736" t="str">
            <v>CERVEZA Lata 269ml HIGH LIFE MILLER</v>
          </cell>
          <cell r="E736">
            <v>24</v>
          </cell>
          <cell r="F736" t="str">
            <v>BEBIDAS</v>
          </cell>
          <cell r="G736" t="str">
            <v>BEBIDAS</v>
          </cell>
          <cell r="H736" t="str">
            <v>CERVEZAS</v>
          </cell>
          <cell r="I736" t="str">
            <v>PREMIUM</v>
          </cell>
          <cell r="J736" t="str">
            <v>LATA 269 ML</v>
          </cell>
          <cell r="K736" t="str">
            <v>MILLER</v>
          </cell>
          <cell r="L736">
            <v>81</v>
          </cell>
          <cell r="M736" t="str">
            <v>DISTRIBUIDORA GLORIA S.A.  (81)</v>
          </cell>
          <cell r="N736">
            <v>37</v>
          </cell>
          <cell r="O736">
            <v>0</v>
          </cell>
          <cell r="P736">
            <v>0</v>
          </cell>
          <cell r="Q736">
            <v>0</v>
          </cell>
          <cell r="R736">
            <v>0</v>
          </cell>
          <cell r="S736">
            <v>0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104</v>
          </cell>
          <cell r="AA736">
            <v>0</v>
          </cell>
          <cell r="AB736">
            <v>8</v>
          </cell>
          <cell r="AC736">
            <v>8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>
            <v>0</v>
          </cell>
          <cell r="AI736">
            <v>0</v>
          </cell>
          <cell r="AJ736">
            <v>4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 t="str">
            <v>SV</v>
          </cell>
          <cell r="AQ736" t="str">
            <v>Q</v>
          </cell>
          <cell r="AR736" t="str">
            <v>Q</v>
          </cell>
          <cell r="AS736" t="str">
            <v>Q</v>
          </cell>
          <cell r="AT736" t="str">
            <v>Q</v>
          </cell>
          <cell r="AU736" t="str">
            <v>Q</v>
          </cell>
          <cell r="AV736">
            <v>4953.9999959999996</v>
          </cell>
          <cell r="AW736">
            <v>4943.8412099999996</v>
          </cell>
          <cell r="AX736">
            <v>5500</v>
          </cell>
          <cell r="AY736">
            <v>0.11021396940671302</v>
          </cell>
          <cell r="AZ736">
            <v>9.9272728000000074E-2</v>
          </cell>
          <cell r="BA736">
            <v>5350</v>
          </cell>
          <cell r="BB736">
            <v>6</v>
          </cell>
          <cell r="BC736">
            <v>7.9935406604711767E-2</v>
          </cell>
          <cell r="BD736">
            <v>7.4018692336448685E-2</v>
          </cell>
          <cell r="BE736">
            <v>0</v>
          </cell>
          <cell r="BF736">
            <v>0</v>
          </cell>
          <cell r="BG736">
            <v>-1</v>
          </cell>
          <cell r="BH736">
            <v>0</v>
          </cell>
        </row>
        <row r="737">
          <cell r="B737" t="str">
            <v>13316</v>
          </cell>
          <cell r="C737" t="str">
            <v>8712000010041</v>
          </cell>
          <cell r="D737" t="str">
            <v>CERVEZA Lata 250ml 24un HEINEKEN</v>
          </cell>
          <cell r="E737">
            <v>24</v>
          </cell>
          <cell r="F737" t="str">
            <v>BEBIDAS</v>
          </cell>
          <cell r="G737" t="str">
            <v>BEBIDAS</v>
          </cell>
          <cell r="H737" t="str">
            <v>CERVEZAS</v>
          </cell>
          <cell r="I737" t="str">
            <v>PREMIUM</v>
          </cell>
          <cell r="J737" t="str">
            <v>LATA 269 ML</v>
          </cell>
          <cell r="K737" t="str">
            <v>HEINEKEN</v>
          </cell>
          <cell r="L737">
            <v>79</v>
          </cell>
          <cell r="M737" t="str">
            <v>DISTRIBUIDORA DEL PARAGUAY (79)</v>
          </cell>
          <cell r="N737">
            <v>0</v>
          </cell>
          <cell r="O737">
            <v>0</v>
          </cell>
          <cell r="P737">
            <v>0</v>
          </cell>
          <cell r="Q737">
            <v>0</v>
          </cell>
          <cell r="R737">
            <v>0</v>
          </cell>
          <cell r="S737">
            <v>0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>
            <v>0</v>
          </cell>
          <cell r="AH737">
            <v>0</v>
          </cell>
          <cell r="AI737">
            <v>0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 t="str">
            <v>Q</v>
          </cell>
          <cell r="AQ737" t="str">
            <v>Q</v>
          </cell>
          <cell r="AR737" t="str">
            <v>Q</v>
          </cell>
          <cell r="AS737" t="str">
            <v>Q</v>
          </cell>
          <cell r="AT737" t="str">
            <v>Q</v>
          </cell>
          <cell r="AU737" t="str">
            <v>Q</v>
          </cell>
          <cell r="AV737">
            <v>104159.99999900001</v>
          </cell>
          <cell r="AW737">
            <v>104120.02392000001</v>
          </cell>
          <cell r="AX737">
            <v>112900</v>
          </cell>
          <cell r="AY737">
            <v>8.390937021009881E-2</v>
          </cell>
          <cell r="AZ737">
            <v>7.7413640398582756E-2</v>
          </cell>
          <cell r="BA737">
            <v>0</v>
          </cell>
          <cell r="BB737">
            <v>0</v>
          </cell>
          <cell r="BC737">
            <v>-1</v>
          </cell>
          <cell r="BD737">
            <v>0</v>
          </cell>
          <cell r="BE737">
            <v>0</v>
          </cell>
          <cell r="BF737">
            <v>0</v>
          </cell>
          <cell r="BG737">
            <v>-1</v>
          </cell>
          <cell r="BH737">
            <v>0</v>
          </cell>
        </row>
        <row r="738">
          <cell r="B738" t="str">
            <v>12548</v>
          </cell>
          <cell r="C738" t="str">
            <v>8712000033538</v>
          </cell>
          <cell r="D738" t="str">
            <v>CERVEZA Lata 250ml 6un HEINEKEN.</v>
          </cell>
          <cell r="E738">
            <v>6</v>
          </cell>
          <cell r="F738" t="str">
            <v>BEBIDAS</v>
          </cell>
          <cell r="G738" t="str">
            <v>BEBIDAS</v>
          </cell>
          <cell r="H738" t="str">
            <v>CERVEZAS</v>
          </cell>
          <cell r="I738" t="str">
            <v>PREMIUM</v>
          </cell>
          <cell r="J738" t="str">
            <v>LATA 269 ML</v>
          </cell>
          <cell r="K738" t="str">
            <v>HEINEKEN</v>
          </cell>
          <cell r="L738">
            <v>79</v>
          </cell>
          <cell r="M738" t="str">
            <v>DISTRIBUIDORA DEL PARAGUAY (79)</v>
          </cell>
          <cell r="N738">
            <v>0</v>
          </cell>
          <cell r="O738">
            <v>0</v>
          </cell>
          <cell r="P738">
            <v>0</v>
          </cell>
          <cell r="Q738">
            <v>0</v>
          </cell>
          <cell r="R738">
            <v>0</v>
          </cell>
          <cell r="S738">
            <v>0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>
            <v>0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 t="str">
            <v>Q</v>
          </cell>
          <cell r="AQ738" t="str">
            <v>Q</v>
          </cell>
          <cell r="AR738" t="str">
            <v>Q</v>
          </cell>
          <cell r="AS738" t="str">
            <v>Q</v>
          </cell>
          <cell r="AT738" t="str">
            <v>Q</v>
          </cell>
          <cell r="AU738" t="str">
            <v>Q</v>
          </cell>
          <cell r="AV738">
            <v>26039.999996999999</v>
          </cell>
          <cell r="AW738">
            <v>26030.005980000002</v>
          </cell>
          <cell r="AX738">
            <v>28900</v>
          </cell>
          <cell r="AY738">
            <v>0.10983102931372857</v>
          </cell>
          <cell r="AZ738">
            <v>9.8961937820069235E-2</v>
          </cell>
          <cell r="BA738">
            <v>0</v>
          </cell>
          <cell r="BB738">
            <v>0</v>
          </cell>
          <cell r="BC738">
            <v>-1</v>
          </cell>
          <cell r="BD738">
            <v>0</v>
          </cell>
          <cell r="BE738">
            <v>0</v>
          </cell>
          <cell r="BF738">
            <v>0</v>
          </cell>
          <cell r="BG738">
            <v>-1</v>
          </cell>
          <cell r="BH738">
            <v>0</v>
          </cell>
        </row>
        <row r="739">
          <cell r="B739" t="str">
            <v>4521</v>
          </cell>
          <cell r="C739" t="str">
            <v>87120103</v>
          </cell>
          <cell r="D739" t="str">
            <v>CERVEZA Lata 250ml HEINEKEN.</v>
          </cell>
          <cell r="E739">
            <v>1</v>
          </cell>
          <cell r="F739" t="str">
            <v>BEBIDAS</v>
          </cell>
          <cell r="G739" t="str">
            <v>BEBIDAS</v>
          </cell>
          <cell r="H739" t="str">
            <v>CERVEZAS</v>
          </cell>
          <cell r="I739" t="str">
            <v>PREMIUM</v>
          </cell>
          <cell r="J739" t="str">
            <v>LATA 269 ML</v>
          </cell>
          <cell r="K739" t="str">
            <v>HEINEKEN</v>
          </cell>
          <cell r="L739">
            <v>79</v>
          </cell>
          <cell r="M739" t="str">
            <v>DISTRIBUIDORA DEL PARAGUAY (79)</v>
          </cell>
          <cell r="N739">
            <v>734</v>
          </cell>
          <cell r="O739">
            <v>500</v>
          </cell>
          <cell r="P739">
            <v>420</v>
          </cell>
          <cell r="Q739">
            <v>343</v>
          </cell>
          <cell r="R739">
            <v>786</v>
          </cell>
          <cell r="S739">
            <v>741</v>
          </cell>
          <cell r="T739">
            <v>1140</v>
          </cell>
          <cell r="U739">
            <v>1114</v>
          </cell>
          <cell r="V739">
            <v>412</v>
          </cell>
          <cell r="W739">
            <v>306</v>
          </cell>
          <cell r="X739">
            <v>479</v>
          </cell>
          <cell r="Y739">
            <v>398</v>
          </cell>
          <cell r="Z739">
            <v>474</v>
          </cell>
          <cell r="AA739">
            <v>350</v>
          </cell>
          <cell r="AB739">
            <v>145</v>
          </cell>
          <cell r="AC739">
            <v>89</v>
          </cell>
          <cell r="AD739">
            <v>920</v>
          </cell>
          <cell r="AE739">
            <v>796</v>
          </cell>
          <cell r="AF739">
            <v>645</v>
          </cell>
          <cell r="AG739">
            <v>501</v>
          </cell>
          <cell r="AH739">
            <v>6</v>
          </cell>
          <cell r="AI739">
            <v>48</v>
          </cell>
          <cell r="AJ739">
            <v>924</v>
          </cell>
          <cell r="AK739">
            <v>-6</v>
          </cell>
          <cell r="AL739">
            <v>0</v>
          </cell>
          <cell r="AM739">
            <v>3000</v>
          </cell>
          <cell r="AN739">
            <v>830</v>
          </cell>
          <cell r="AO739">
            <v>582</v>
          </cell>
          <cell r="AP739">
            <v>80.816326530612244</v>
          </cell>
          <cell r="AQ739" t="str">
            <v>Q</v>
          </cell>
          <cell r="AR739" t="str">
            <v>Q</v>
          </cell>
          <cell r="AS739">
            <v>1011.2359550561798</v>
          </cell>
          <cell r="AT739">
            <v>49.700598802395213</v>
          </cell>
          <cell r="AU739">
            <v>363.75</v>
          </cell>
          <cell r="AV739">
            <v>4387</v>
          </cell>
          <cell r="AW739">
            <v>4338.3343299999997</v>
          </cell>
          <cell r="AX739">
            <v>4900</v>
          </cell>
          <cell r="AY739">
            <v>0.11693640300888997</v>
          </cell>
          <cell r="AZ739">
            <v>0.10469387755102041</v>
          </cell>
          <cell r="BA739">
            <v>4816.6666699999996</v>
          </cell>
          <cell r="BB739">
            <v>6</v>
          </cell>
          <cell r="BC739">
            <v>9.7940886710736086E-2</v>
          </cell>
          <cell r="BD739">
            <v>8.9204152879443416E-2</v>
          </cell>
          <cell r="BE739">
            <v>4704.1666699999996</v>
          </cell>
          <cell r="BF739">
            <v>24</v>
          </cell>
          <cell r="BG739">
            <v>7.2296938682470779E-2</v>
          </cell>
          <cell r="BH739">
            <v>6.7422498446467596E-2</v>
          </cell>
        </row>
        <row r="740">
          <cell r="B740" t="str">
            <v>39539</v>
          </cell>
          <cell r="C740" t="str">
            <v>7802100004857</v>
          </cell>
          <cell r="D740" t="str">
            <v>CERVEZA Lata 269ml 12un HOLLAND HEINEKEN SILVER</v>
          </cell>
          <cell r="E740">
            <v>1</v>
          </cell>
          <cell r="F740" t="str">
            <v>BEBIDAS</v>
          </cell>
          <cell r="G740" t="str">
            <v>BEBIDAS</v>
          </cell>
          <cell r="H740" t="str">
            <v>CERVEZAS</v>
          </cell>
          <cell r="I740" t="str">
            <v>PREMIUM</v>
          </cell>
          <cell r="J740" t="str">
            <v>LATA 269 ML</v>
          </cell>
          <cell r="K740" t="str">
            <v>HEINEKEN</v>
          </cell>
          <cell r="L740">
            <v>79</v>
          </cell>
          <cell r="M740" t="str">
            <v>DISTRIBUIDORA DEL PARAGUAY (79)</v>
          </cell>
          <cell r="N740">
            <v>0</v>
          </cell>
          <cell r="O740">
            <v>0</v>
          </cell>
          <cell r="P740">
            <v>0</v>
          </cell>
          <cell r="Q740">
            <v>0</v>
          </cell>
          <cell r="R740">
            <v>0</v>
          </cell>
          <cell r="S740">
            <v>0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>
            <v>0</v>
          </cell>
          <cell r="AH740">
            <v>0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 t="str">
            <v>Q</v>
          </cell>
          <cell r="AQ740" t="str">
            <v>Q</v>
          </cell>
          <cell r="AR740" t="str">
            <v>Q</v>
          </cell>
          <cell r="AS740" t="str">
            <v>Q</v>
          </cell>
          <cell r="AT740" t="str">
            <v>Q</v>
          </cell>
          <cell r="AU740" t="str">
            <v>Q</v>
          </cell>
          <cell r="AV740">
            <v>50400.000002000001</v>
          </cell>
          <cell r="AW740">
            <v>52079.991479999997</v>
          </cell>
          <cell r="AX740">
            <v>55500</v>
          </cell>
          <cell r="AY740">
            <v>0.10119047614677812</v>
          </cell>
          <cell r="AZ740">
            <v>9.1891891855855848E-2</v>
          </cell>
          <cell r="BC740">
            <v>-1</v>
          </cell>
          <cell r="BD740">
            <v>0</v>
          </cell>
          <cell r="BG740">
            <v>-1</v>
          </cell>
          <cell r="BH740">
            <v>0</v>
          </cell>
        </row>
        <row r="741">
          <cell r="B741" t="str">
            <v>39229</v>
          </cell>
          <cell r="C741" t="str">
            <v>7802100004796</v>
          </cell>
          <cell r="D741" t="str">
            <v>CERVEZA Lata 269ml HOLLAND HEINEKEN SILVER</v>
          </cell>
          <cell r="E741">
            <v>1</v>
          </cell>
          <cell r="F741" t="str">
            <v>BEBIDAS</v>
          </cell>
          <cell r="G741" t="str">
            <v>BEBIDAS</v>
          </cell>
          <cell r="H741" t="str">
            <v>CERVEZAS</v>
          </cell>
          <cell r="I741" t="str">
            <v>PREMIUM</v>
          </cell>
          <cell r="J741" t="str">
            <v>LATA 269 ML</v>
          </cell>
          <cell r="K741" t="str">
            <v>HEINEKEN</v>
          </cell>
          <cell r="L741">
            <v>79</v>
          </cell>
          <cell r="M741" t="str">
            <v>DISTRIBUIDORA DEL PARAGUAY (79)</v>
          </cell>
          <cell r="N741">
            <v>564</v>
          </cell>
          <cell r="O741">
            <v>0</v>
          </cell>
          <cell r="P741">
            <v>0</v>
          </cell>
          <cell r="Q741">
            <v>0</v>
          </cell>
          <cell r="R741">
            <v>0</v>
          </cell>
          <cell r="S741">
            <v>0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>
            <v>0</v>
          </cell>
          <cell r="AI741">
            <v>84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60</v>
          </cell>
          <cell r="AP741" t="str">
            <v>Q</v>
          </cell>
          <cell r="AQ741" t="str">
            <v>Q</v>
          </cell>
          <cell r="AR741" t="str">
            <v>Q</v>
          </cell>
          <cell r="AS741" t="str">
            <v>Q</v>
          </cell>
          <cell r="AT741" t="str">
            <v>Q</v>
          </cell>
          <cell r="AU741">
            <v>21.428571428571431</v>
          </cell>
          <cell r="AV741">
            <v>4340.0000600000003</v>
          </cell>
          <cell r="AW741">
            <v>4339.9992899999997</v>
          </cell>
          <cell r="AX741">
            <v>4950</v>
          </cell>
          <cell r="AY741">
            <v>0.14055297962369151</v>
          </cell>
          <cell r="AZ741">
            <v>0.12323231111111105</v>
          </cell>
          <cell r="BA741">
            <v>4625</v>
          </cell>
          <cell r="BB741">
            <v>12</v>
          </cell>
          <cell r="BC741">
            <v>6.5668188032236952E-2</v>
          </cell>
          <cell r="BD741">
            <v>6.1621608648648581E-2</v>
          </cell>
          <cell r="BE741">
            <v>0</v>
          </cell>
          <cell r="BF741">
            <v>0</v>
          </cell>
          <cell r="BG741">
            <v>-1</v>
          </cell>
          <cell r="BH741">
            <v>0</v>
          </cell>
        </row>
        <row r="742">
          <cell r="B742" t="str">
            <v>17158</v>
          </cell>
          <cell r="C742" t="str">
            <v>7840050006170</v>
          </cell>
          <cell r="D742" t="str">
            <v>CERVEZA Lata 269ml 6un AMBER LAGGER PATAGONIA</v>
          </cell>
          <cell r="E742">
            <v>6</v>
          </cell>
          <cell r="F742" t="str">
            <v>BEBIDAS</v>
          </cell>
          <cell r="G742" t="str">
            <v>BEBIDAS</v>
          </cell>
          <cell r="H742" t="str">
            <v>CERVEZAS</v>
          </cell>
          <cell r="I742" t="str">
            <v>PREMIUM</v>
          </cell>
          <cell r="J742" t="str">
            <v>LATA 269 ML</v>
          </cell>
          <cell r="K742" t="str">
            <v>PATAGONIA</v>
          </cell>
          <cell r="L742">
            <v>60</v>
          </cell>
          <cell r="M742" t="str">
            <v>CERVEPAR S.A. (60)</v>
          </cell>
          <cell r="N742">
            <v>0</v>
          </cell>
          <cell r="O742">
            <v>0</v>
          </cell>
          <cell r="P742">
            <v>0</v>
          </cell>
          <cell r="Q742">
            <v>0</v>
          </cell>
          <cell r="R742">
            <v>0</v>
          </cell>
          <cell r="S742">
            <v>0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>
            <v>0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 t="str">
            <v>Q</v>
          </cell>
          <cell r="AQ742" t="str">
            <v>Q</v>
          </cell>
          <cell r="AR742" t="str">
            <v>Q</v>
          </cell>
          <cell r="AS742" t="str">
            <v>Q</v>
          </cell>
          <cell r="AT742" t="str">
            <v>Q</v>
          </cell>
          <cell r="AU742" t="str">
            <v>Q</v>
          </cell>
          <cell r="AV742">
            <v>24299.999999</v>
          </cell>
          <cell r="AW742">
            <v>24084.4329</v>
          </cell>
          <cell r="AX742">
            <v>27500</v>
          </cell>
          <cell r="AY742">
            <v>0.13168724284492539</v>
          </cell>
          <cell r="AZ742">
            <v>0.11636363640000001</v>
          </cell>
          <cell r="BA742">
            <v>0</v>
          </cell>
          <cell r="BB742">
            <v>0</v>
          </cell>
          <cell r="BC742">
            <v>-1</v>
          </cell>
          <cell r="BD742">
            <v>0</v>
          </cell>
          <cell r="BE742">
            <v>0</v>
          </cell>
          <cell r="BF742">
            <v>0</v>
          </cell>
          <cell r="BG742">
            <v>-1</v>
          </cell>
          <cell r="BH742">
            <v>0</v>
          </cell>
        </row>
        <row r="743">
          <cell r="B743" t="str">
            <v>17040</v>
          </cell>
          <cell r="C743" t="str">
            <v>7840050006149</v>
          </cell>
          <cell r="D743" t="str">
            <v>CERVEZA Lata 269ml AMBER LAGGER PATAGONIA</v>
          </cell>
          <cell r="E743">
            <v>6</v>
          </cell>
          <cell r="F743" t="str">
            <v>BEBIDAS</v>
          </cell>
          <cell r="G743" t="str">
            <v>BEBIDAS</v>
          </cell>
          <cell r="H743" t="str">
            <v>CERVEZAS</v>
          </cell>
          <cell r="I743" t="str">
            <v>PREMIUM</v>
          </cell>
          <cell r="J743" t="str">
            <v>LATA 269 ML</v>
          </cell>
          <cell r="K743" t="str">
            <v>PATAGONIA</v>
          </cell>
          <cell r="L743">
            <v>60</v>
          </cell>
          <cell r="M743" t="str">
            <v>CERVEPAR S.A. (60)</v>
          </cell>
          <cell r="N743">
            <v>89</v>
          </cell>
          <cell r="O743">
            <v>218</v>
          </cell>
          <cell r="P743">
            <v>114</v>
          </cell>
          <cell r="Q743">
            <v>172</v>
          </cell>
          <cell r="R743">
            <v>91</v>
          </cell>
          <cell r="S743">
            <v>126</v>
          </cell>
          <cell r="T743">
            <v>144</v>
          </cell>
          <cell r="U743">
            <v>138</v>
          </cell>
          <cell r="V743">
            <v>131</v>
          </cell>
          <cell r="W743">
            <v>219</v>
          </cell>
          <cell r="X743">
            <v>46</v>
          </cell>
          <cell r="Y743">
            <v>46</v>
          </cell>
          <cell r="Z743">
            <v>70</v>
          </cell>
          <cell r="AA743">
            <v>53</v>
          </cell>
          <cell r="AB743">
            <v>46</v>
          </cell>
          <cell r="AC743">
            <v>37</v>
          </cell>
          <cell r="AD743">
            <v>61</v>
          </cell>
          <cell r="AE743">
            <v>216</v>
          </cell>
          <cell r="AF743">
            <v>72</v>
          </cell>
          <cell r="AG743">
            <v>126</v>
          </cell>
          <cell r="AH743">
            <v>6</v>
          </cell>
          <cell r="AI743">
            <v>36</v>
          </cell>
          <cell r="AJ743">
            <v>200</v>
          </cell>
          <cell r="AK743">
            <v>204</v>
          </cell>
          <cell r="AL743">
            <v>15</v>
          </cell>
          <cell r="AM743">
            <v>144</v>
          </cell>
          <cell r="AN743">
            <v>0</v>
          </cell>
          <cell r="AO743">
            <v>48</v>
          </cell>
          <cell r="AP743">
            <v>34.883720930232563</v>
          </cell>
          <cell r="AQ743">
            <v>44.347826086956516</v>
          </cell>
          <cell r="AR743">
            <v>9.7826086956521738</v>
          </cell>
          <cell r="AS743">
            <v>116.75675675675676</v>
          </cell>
          <cell r="AT743" t="str">
            <v>Q</v>
          </cell>
          <cell r="AU743">
            <v>40</v>
          </cell>
          <cell r="AV743">
            <v>4050</v>
          </cell>
          <cell r="AW743">
            <v>4014.07215</v>
          </cell>
          <cell r="AX743">
            <v>4750</v>
          </cell>
          <cell r="AY743">
            <v>0.17283950617283961</v>
          </cell>
          <cell r="AZ743">
            <v>0.14736842105263157</v>
          </cell>
          <cell r="BA743">
            <v>4583.3333300000004</v>
          </cell>
          <cell r="BB743">
            <v>6</v>
          </cell>
          <cell r="BC743">
            <v>0.13168724197530879</v>
          </cell>
          <cell r="BD743">
            <v>0.11636363572099181</v>
          </cell>
          <cell r="BE743">
            <v>0</v>
          </cell>
          <cell r="BF743">
            <v>0</v>
          </cell>
          <cell r="BG743">
            <v>-1</v>
          </cell>
          <cell r="BH743">
            <v>0</v>
          </cell>
        </row>
        <row r="744">
          <cell r="B744" t="str">
            <v>41186</v>
          </cell>
          <cell r="C744" t="str">
            <v>7898367984292</v>
          </cell>
          <cell r="D744" t="str">
            <v>CERVEZA Lata 269ML 12un PILSEN EISENBAHN</v>
          </cell>
          <cell r="E744">
            <v>1</v>
          </cell>
          <cell r="F744" t="str">
            <v>BEBIDAS</v>
          </cell>
          <cell r="G744" t="str">
            <v>BEBIDAS</v>
          </cell>
          <cell r="H744" t="str">
            <v>CERVEZAS</v>
          </cell>
          <cell r="I744" t="str">
            <v>PREMIUM</v>
          </cell>
          <cell r="J744" t="str">
            <v>LATA 269 ML</v>
          </cell>
          <cell r="K744" t="str">
            <v xml:space="preserve"> EISENBAHN</v>
          </cell>
          <cell r="L744">
            <v>428</v>
          </cell>
          <cell r="M744" t="str">
            <v>BRUMADO S.A. (428)</v>
          </cell>
          <cell r="N744">
            <v>0</v>
          </cell>
          <cell r="O744">
            <v>0</v>
          </cell>
          <cell r="P744">
            <v>0</v>
          </cell>
          <cell r="Q744">
            <v>0</v>
          </cell>
          <cell r="R744">
            <v>0</v>
          </cell>
          <cell r="S744">
            <v>0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>
            <v>0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 t="str">
            <v>Q</v>
          </cell>
          <cell r="AQ744" t="str">
            <v>Q</v>
          </cell>
          <cell r="AR744" t="str">
            <v>Q</v>
          </cell>
          <cell r="AS744" t="str">
            <v>Q</v>
          </cell>
          <cell r="AT744" t="str">
            <v>Q</v>
          </cell>
          <cell r="AU744" t="str">
            <v>Q</v>
          </cell>
          <cell r="AV744">
            <v>36499.999997999999</v>
          </cell>
          <cell r="AW744">
            <v>36503.994120000003</v>
          </cell>
          <cell r="AX744">
            <v>39900</v>
          </cell>
          <cell r="AY744">
            <v>9.3150684991405441E-2</v>
          </cell>
          <cell r="AZ744">
            <v>8.5213032631578964E-2</v>
          </cell>
          <cell r="BC744">
            <v>-1</v>
          </cell>
          <cell r="BD744">
            <v>0</v>
          </cell>
          <cell r="BG744">
            <v>-1</v>
          </cell>
          <cell r="BH744">
            <v>0</v>
          </cell>
        </row>
        <row r="745">
          <cell r="B745" t="str">
            <v>41185</v>
          </cell>
          <cell r="C745" t="str">
            <v>7898367984285</v>
          </cell>
          <cell r="D745" t="str">
            <v>CERVEZA Lata 269ml PILSEN EISENBAHN</v>
          </cell>
          <cell r="E745">
            <v>12</v>
          </cell>
          <cell r="F745" t="str">
            <v>BEBIDAS</v>
          </cell>
          <cell r="G745" t="str">
            <v>BEBIDAS</v>
          </cell>
          <cell r="H745" t="str">
            <v>CERVEZAS</v>
          </cell>
          <cell r="I745" t="str">
            <v>PREMIUM</v>
          </cell>
          <cell r="J745" t="str">
            <v>LATA 269 ML</v>
          </cell>
          <cell r="K745" t="str">
            <v xml:space="preserve"> EISENBAHN</v>
          </cell>
          <cell r="L745">
            <v>428</v>
          </cell>
          <cell r="M745" t="str">
            <v>BRUMADO S.A. (428)</v>
          </cell>
          <cell r="N745">
            <v>0</v>
          </cell>
          <cell r="O745">
            <v>0</v>
          </cell>
          <cell r="P745">
            <v>0</v>
          </cell>
          <cell r="Q745">
            <v>22</v>
          </cell>
          <cell r="R745">
            <v>0</v>
          </cell>
          <cell r="S745">
            <v>0</v>
          </cell>
          <cell r="T745">
            <v>0</v>
          </cell>
          <cell r="U745">
            <v>14</v>
          </cell>
          <cell r="V745">
            <v>0</v>
          </cell>
          <cell r="W745">
            <v>0</v>
          </cell>
          <cell r="X745">
            <v>0</v>
          </cell>
          <cell r="Y745">
            <v>15</v>
          </cell>
          <cell r="Z745">
            <v>0</v>
          </cell>
          <cell r="AA745">
            <v>0</v>
          </cell>
          <cell r="AB745">
            <v>0</v>
          </cell>
          <cell r="AC745">
            <v>13</v>
          </cell>
          <cell r="AD745">
            <v>0</v>
          </cell>
          <cell r="AE745">
            <v>0</v>
          </cell>
          <cell r="AF745">
            <v>0</v>
          </cell>
          <cell r="AG745">
            <v>12</v>
          </cell>
          <cell r="AH745">
            <v>39</v>
          </cell>
          <cell r="AI745">
            <v>55</v>
          </cell>
          <cell r="AJ745">
            <v>218</v>
          </cell>
          <cell r="AK745">
            <v>22</v>
          </cell>
          <cell r="AL745">
            <v>117</v>
          </cell>
          <cell r="AM745">
            <v>227</v>
          </cell>
          <cell r="AN745">
            <v>228</v>
          </cell>
          <cell r="AO745">
            <v>321</v>
          </cell>
          <cell r="AP745">
            <v>297.27272727272725</v>
          </cell>
          <cell r="AQ745">
            <v>47.142857142857139</v>
          </cell>
          <cell r="AR745">
            <v>234</v>
          </cell>
          <cell r="AS745">
            <v>523.84615384615381</v>
          </cell>
          <cell r="AT745">
            <v>570</v>
          </cell>
          <cell r="AU745">
            <v>175.09090909090907</v>
          </cell>
          <cell r="AV745">
            <v>3042</v>
          </cell>
          <cell r="AW745">
            <v>3041.9995100000001</v>
          </cell>
          <cell r="AX745">
            <v>3500</v>
          </cell>
          <cell r="AY745">
            <v>0.1505588428665352</v>
          </cell>
          <cell r="AZ745">
            <v>0.13085714285714287</v>
          </cell>
          <cell r="BA745">
            <v>3325</v>
          </cell>
          <cell r="BB745">
            <v>12</v>
          </cell>
          <cell r="BC745">
            <v>9.303090072320841E-2</v>
          </cell>
          <cell r="BD745">
            <v>8.5112781954887223E-2</v>
          </cell>
          <cell r="BE745">
            <v>0</v>
          </cell>
          <cell r="BF745">
            <v>0</v>
          </cell>
          <cell r="BG745">
            <v>-1</v>
          </cell>
          <cell r="BH745">
            <v>0</v>
          </cell>
        </row>
        <row r="746">
          <cell r="B746" t="str">
            <v>37481</v>
          </cell>
          <cell r="C746" t="str">
            <v>17898334962084</v>
          </cell>
          <cell r="D746" t="str">
            <v>CERVEZA PREMIUM LAGER Lata 269ml 12un OPA BIER</v>
          </cell>
          <cell r="E746">
            <v>1</v>
          </cell>
          <cell r="F746" t="str">
            <v>BEBIDAS</v>
          </cell>
          <cell r="G746" t="str">
            <v>BEBIDAS</v>
          </cell>
          <cell r="H746" t="str">
            <v>CERVEZAS</v>
          </cell>
          <cell r="I746" t="str">
            <v>PREMIUM</v>
          </cell>
          <cell r="J746" t="str">
            <v>LATA 269 ML</v>
          </cell>
          <cell r="K746" t="str">
            <v>OPA</v>
          </cell>
          <cell r="L746">
            <v>114</v>
          </cell>
          <cell r="M746" t="str">
            <v>APOLO IMPORT S.A. 2 - TRENTINO (114)</v>
          </cell>
          <cell r="N746">
            <v>0</v>
          </cell>
          <cell r="O746">
            <v>0</v>
          </cell>
          <cell r="P746">
            <v>0</v>
          </cell>
          <cell r="Q746">
            <v>0</v>
          </cell>
          <cell r="R746">
            <v>0</v>
          </cell>
          <cell r="S746">
            <v>0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>
            <v>0</v>
          </cell>
          <cell r="AH746">
            <v>0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 t="str">
            <v>Q</v>
          </cell>
          <cell r="AQ746" t="str">
            <v>Q</v>
          </cell>
          <cell r="AR746" t="str">
            <v>Q</v>
          </cell>
          <cell r="AS746" t="str">
            <v>Q</v>
          </cell>
          <cell r="AT746" t="str">
            <v>Q</v>
          </cell>
          <cell r="AU746" t="str">
            <v>Q</v>
          </cell>
          <cell r="AV746">
            <v>45599.999994999998</v>
          </cell>
          <cell r="AW746">
            <v>45599.997960000001</v>
          </cell>
          <cell r="AX746">
            <v>49900</v>
          </cell>
          <cell r="AY746">
            <v>9.4298245734024011E-2</v>
          </cell>
          <cell r="AZ746">
            <v>8.6172344789579192E-2</v>
          </cell>
          <cell r="BA746">
            <v>0</v>
          </cell>
          <cell r="BB746">
            <v>0</v>
          </cell>
          <cell r="BC746">
            <v>-1</v>
          </cell>
          <cell r="BD746">
            <v>0</v>
          </cell>
          <cell r="BE746">
            <v>0</v>
          </cell>
          <cell r="BF746">
            <v>0</v>
          </cell>
          <cell r="BG746">
            <v>-1</v>
          </cell>
          <cell r="BH746">
            <v>0</v>
          </cell>
        </row>
        <row r="747">
          <cell r="B747" t="str">
            <v>37480</v>
          </cell>
          <cell r="C747" t="str">
            <v>7898334962087</v>
          </cell>
          <cell r="D747" t="str">
            <v>CERVEZA PREMIUM LAGER Lata 269ml OPA BIER</v>
          </cell>
          <cell r="E747">
            <v>12</v>
          </cell>
          <cell r="F747" t="str">
            <v>BEBIDAS</v>
          </cell>
          <cell r="G747" t="str">
            <v>BEBIDAS</v>
          </cell>
          <cell r="H747" t="str">
            <v>CERVEZAS</v>
          </cell>
          <cell r="I747" t="str">
            <v>PREMIUM</v>
          </cell>
          <cell r="J747" t="str">
            <v>LATA 269 ML</v>
          </cell>
          <cell r="K747" t="str">
            <v>OPA</v>
          </cell>
          <cell r="L747">
            <v>114</v>
          </cell>
          <cell r="M747" t="str">
            <v>APOLO IMPORT S.A. 2 - TRENTINO (114)</v>
          </cell>
          <cell r="N747">
            <v>76</v>
          </cell>
          <cell r="O747">
            <v>378</v>
          </cell>
          <cell r="P747">
            <v>188</v>
          </cell>
          <cell r="Q747">
            <v>269</v>
          </cell>
          <cell r="R747">
            <v>87</v>
          </cell>
          <cell r="S747">
            <v>437</v>
          </cell>
          <cell r="T747">
            <v>178</v>
          </cell>
          <cell r="U747">
            <v>290</v>
          </cell>
          <cell r="V747">
            <v>81</v>
          </cell>
          <cell r="W747">
            <v>197</v>
          </cell>
          <cell r="X747">
            <v>156</v>
          </cell>
          <cell r="Y747">
            <v>96</v>
          </cell>
          <cell r="Z747">
            <v>16</v>
          </cell>
          <cell r="AA747">
            <v>172</v>
          </cell>
          <cell r="AB747">
            <v>179</v>
          </cell>
          <cell r="AC747">
            <v>42</v>
          </cell>
          <cell r="AD747">
            <v>136</v>
          </cell>
          <cell r="AE747">
            <v>394</v>
          </cell>
          <cell r="AF747">
            <v>290</v>
          </cell>
          <cell r="AG747">
            <v>72</v>
          </cell>
          <cell r="AH747">
            <v>373</v>
          </cell>
          <cell r="AI747">
            <v>543</v>
          </cell>
          <cell r="AJ747">
            <v>819</v>
          </cell>
          <cell r="AK747">
            <v>1030</v>
          </cell>
          <cell r="AL747">
            <v>567</v>
          </cell>
          <cell r="AM747">
            <v>755</v>
          </cell>
          <cell r="AN747">
            <v>1607</v>
          </cell>
          <cell r="AO747">
            <v>381</v>
          </cell>
          <cell r="AP747">
            <v>91.338289962825286</v>
          </cell>
          <cell r="AQ747">
            <v>106.55172413793105</v>
          </cell>
          <cell r="AR747">
            <v>177.1875</v>
          </cell>
          <cell r="AS747">
            <v>539.28571428571422</v>
          </cell>
          <cell r="AT747">
            <v>669.58333333333326</v>
          </cell>
          <cell r="AU747">
            <v>21.049723756906076</v>
          </cell>
          <cell r="AV747">
            <v>3800.0000500000001</v>
          </cell>
          <cell r="AW747">
            <v>3799.9998300000002</v>
          </cell>
          <cell r="AX747">
            <v>4250</v>
          </cell>
          <cell r="AY747">
            <v>0.11842103791551262</v>
          </cell>
          <cell r="AZ747">
            <v>0.10588234117647057</v>
          </cell>
          <cell r="BA747">
            <v>4158.3333300000004</v>
          </cell>
          <cell r="BB747">
            <v>12</v>
          </cell>
          <cell r="BC747">
            <v>9.4298230338181188E-2</v>
          </cell>
          <cell r="BD747">
            <v>8.6172331932803534E-2</v>
          </cell>
          <cell r="BE747">
            <v>0</v>
          </cell>
          <cell r="BF747">
            <v>0</v>
          </cell>
          <cell r="BG747">
            <v>-1</v>
          </cell>
          <cell r="BH747">
            <v>0</v>
          </cell>
        </row>
        <row r="748">
          <cell r="B748" t="str">
            <v>11676</v>
          </cell>
          <cell r="C748" t="str">
            <v>034100176020</v>
          </cell>
          <cell r="D748" t="str">
            <v>CERVEZA Lata 355ml 12un GD MILLER</v>
          </cell>
          <cell r="E748">
            <v>12</v>
          </cell>
          <cell r="F748" t="str">
            <v>BEBIDAS</v>
          </cell>
          <cell r="G748" t="str">
            <v>BEBIDAS</v>
          </cell>
          <cell r="H748" t="str">
            <v>CERVEZAS</v>
          </cell>
          <cell r="I748" t="str">
            <v>PREMIUM</v>
          </cell>
          <cell r="J748" t="str">
            <v>LATA 354 ML</v>
          </cell>
          <cell r="K748" t="str">
            <v>MILLER</v>
          </cell>
          <cell r="L748">
            <v>81</v>
          </cell>
          <cell r="M748" t="str">
            <v>DISTRIBUIDORA GLORIA S.A.  (81)</v>
          </cell>
          <cell r="N748">
            <v>0</v>
          </cell>
          <cell r="O748">
            <v>0</v>
          </cell>
          <cell r="P748">
            <v>0</v>
          </cell>
          <cell r="Q748">
            <v>0</v>
          </cell>
          <cell r="R748">
            <v>0</v>
          </cell>
          <cell r="S748">
            <v>0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>
            <v>0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 t="str">
            <v>Q</v>
          </cell>
          <cell r="AQ748" t="str">
            <v>Q</v>
          </cell>
          <cell r="AR748" t="str">
            <v>Q</v>
          </cell>
          <cell r="AS748" t="str">
            <v>Q</v>
          </cell>
          <cell r="AT748" t="str">
            <v>Q</v>
          </cell>
          <cell r="AU748" t="str">
            <v>Q</v>
          </cell>
          <cell r="AV748">
            <v>54275.999997999999</v>
          </cell>
          <cell r="AW748">
            <v>50164.866840000002</v>
          </cell>
          <cell r="AX748">
            <v>54900</v>
          </cell>
          <cell r="AY748">
            <v>1.1496794200438476E-2</v>
          </cell>
          <cell r="AZ748">
            <v>1.136612025500912E-2</v>
          </cell>
          <cell r="BA748">
            <v>0</v>
          </cell>
          <cell r="BB748">
            <v>0</v>
          </cell>
          <cell r="BC748">
            <v>-1</v>
          </cell>
          <cell r="BD748">
            <v>0</v>
          </cell>
          <cell r="BE748">
            <v>0</v>
          </cell>
          <cell r="BF748">
            <v>0</v>
          </cell>
          <cell r="BG748">
            <v>-1</v>
          </cell>
          <cell r="BH748">
            <v>0</v>
          </cell>
        </row>
        <row r="749">
          <cell r="B749" t="str">
            <v>12406</v>
          </cell>
          <cell r="C749" t="str">
            <v>7842306201537</v>
          </cell>
          <cell r="D749" t="str">
            <v>CERVEZA Lata 355ml 6un GD MILLER</v>
          </cell>
          <cell r="E749">
            <v>6</v>
          </cell>
          <cell r="F749" t="str">
            <v>BEBIDAS</v>
          </cell>
          <cell r="G749" t="str">
            <v>BEBIDAS</v>
          </cell>
          <cell r="H749" t="str">
            <v>CERVEZAS</v>
          </cell>
          <cell r="I749" t="str">
            <v>PREMIUM</v>
          </cell>
          <cell r="J749" t="str">
            <v>LATA 354 ML</v>
          </cell>
          <cell r="K749" t="str">
            <v>MILLER</v>
          </cell>
          <cell r="L749">
            <v>81</v>
          </cell>
          <cell r="M749" t="str">
            <v>DISTRIBUIDORA GLORIA S.A.  (81)</v>
          </cell>
          <cell r="N749">
            <v>0</v>
          </cell>
          <cell r="O749">
            <v>0</v>
          </cell>
          <cell r="P749">
            <v>0</v>
          </cell>
          <cell r="Q749">
            <v>0</v>
          </cell>
          <cell r="R749">
            <v>0</v>
          </cell>
          <cell r="S749">
            <v>0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>
            <v>0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 t="str">
            <v>Q</v>
          </cell>
          <cell r="AQ749" t="str">
            <v>Q</v>
          </cell>
          <cell r="AR749" t="str">
            <v>Q</v>
          </cell>
          <cell r="AS749" t="str">
            <v>Q</v>
          </cell>
          <cell r="AT749" t="str">
            <v>Q</v>
          </cell>
          <cell r="AU749" t="str">
            <v>Q</v>
          </cell>
          <cell r="AV749">
            <v>27137.999999</v>
          </cell>
          <cell r="AW749">
            <v>25082.433420000001</v>
          </cell>
          <cell r="AX749">
            <v>27500</v>
          </cell>
          <cell r="AY749">
            <v>1.3339229162552035E-2</v>
          </cell>
          <cell r="AZ749">
            <v>1.3163636400000012E-2</v>
          </cell>
          <cell r="BA749">
            <v>0</v>
          </cell>
          <cell r="BB749">
            <v>0</v>
          </cell>
          <cell r="BC749">
            <v>-1</v>
          </cell>
          <cell r="BD749">
            <v>0</v>
          </cell>
          <cell r="BE749">
            <v>0</v>
          </cell>
          <cell r="BF749">
            <v>0</v>
          </cell>
          <cell r="BG749">
            <v>-1</v>
          </cell>
          <cell r="BH749">
            <v>0</v>
          </cell>
        </row>
        <row r="750">
          <cell r="B750" t="str">
            <v>10001</v>
          </cell>
          <cell r="C750" t="str">
            <v>034100005542</v>
          </cell>
          <cell r="D750" t="str">
            <v>CERVEZA Lata 355ml GD MILLER</v>
          </cell>
          <cell r="E750">
            <v>1</v>
          </cell>
          <cell r="F750" t="str">
            <v>BEBIDAS</v>
          </cell>
          <cell r="G750" t="str">
            <v>BEBIDAS</v>
          </cell>
          <cell r="H750" t="str">
            <v>CERVEZAS</v>
          </cell>
          <cell r="I750" t="str">
            <v>PREMIUM</v>
          </cell>
          <cell r="J750" t="str">
            <v>LATA 354 ML</v>
          </cell>
          <cell r="K750" t="str">
            <v>MILLER</v>
          </cell>
          <cell r="L750">
            <v>81</v>
          </cell>
          <cell r="M750" t="str">
            <v>DISTRIBUIDORA GLORIA S.A.  (81)</v>
          </cell>
          <cell r="N750">
            <v>269</v>
          </cell>
          <cell r="O750">
            <v>38</v>
          </cell>
          <cell r="P750">
            <v>12</v>
          </cell>
          <cell r="Q750">
            <v>0</v>
          </cell>
          <cell r="R750">
            <v>1072</v>
          </cell>
          <cell r="S750">
            <v>321</v>
          </cell>
          <cell r="T750">
            <v>0</v>
          </cell>
          <cell r="U750">
            <v>0</v>
          </cell>
          <cell r="V750">
            <v>192</v>
          </cell>
          <cell r="W750">
            <v>49</v>
          </cell>
          <cell r="X750">
            <v>0</v>
          </cell>
          <cell r="Y750">
            <v>0</v>
          </cell>
          <cell r="Z750">
            <v>361</v>
          </cell>
          <cell r="AA750">
            <v>0</v>
          </cell>
          <cell r="AB750">
            <v>0</v>
          </cell>
          <cell r="AC750">
            <v>0</v>
          </cell>
          <cell r="AD750">
            <v>168</v>
          </cell>
          <cell r="AE750">
            <v>24</v>
          </cell>
          <cell r="AF750">
            <v>0</v>
          </cell>
          <cell r="AG750">
            <v>0</v>
          </cell>
          <cell r="AH750">
            <v>0</v>
          </cell>
          <cell r="AI750">
            <v>0</v>
          </cell>
          <cell r="AJ750">
            <v>0</v>
          </cell>
          <cell r="AK750">
            <v>34</v>
          </cell>
          <cell r="AL750">
            <v>0</v>
          </cell>
          <cell r="AM750">
            <v>3</v>
          </cell>
          <cell r="AN750">
            <v>0</v>
          </cell>
          <cell r="AO750">
            <v>0</v>
          </cell>
          <cell r="AP750" t="str">
            <v>Q</v>
          </cell>
          <cell r="AQ750" t="str">
            <v>SV</v>
          </cell>
          <cell r="AR750" t="str">
            <v>Q</v>
          </cell>
          <cell r="AS750" t="str">
            <v>SV</v>
          </cell>
          <cell r="AT750" t="str">
            <v>Q</v>
          </cell>
          <cell r="AU750" t="str">
            <v>Q</v>
          </cell>
          <cell r="AV750">
            <v>4523</v>
          </cell>
          <cell r="AW750">
            <v>4180.4055699999999</v>
          </cell>
          <cell r="AX750">
            <v>4750</v>
          </cell>
          <cell r="AY750">
            <v>5.018792836612862E-2</v>
          </cell>
          <cell r="AZ750">
            <v>4.7789473684210527E-2</v>
          </cell>
          <cell r="BA750">
            <v>4583.3333300000004</v>
          </cell>
          <cell r="BB750">
            <v>6</v>
          </cell>
          <cell r="BC750">
            <v>1.3339228388238089E-2</v>
          </cell>
          <cell r="BD750">
            <v>1.3163635645937272E-2</v>
          </cell>
          <cell r="BE750">
            <v>4575</v>
          </cell>
          <cell r="BF750">
            <v>12</v>
          </cell>
          <cell r="BG750">
            <v>1.1496794163166069E-2</v>
          </cell>
          <cell r="BH750">
            <v>1.1366120218579235E-2</v>
          </cell>
        </row>
        <row r="751">
          <cell r="B751" t="str">
            <v>17066</v>
          </cell>
          <cell r="C751" t="str">
            <v>8712000018160</v>
          </cell>
          <cell r="D751" t="str">
            <v>CERVEZA Lata 330ml 24un HOLLAND HEINEKEN</v>
          </cell>
          <cell r="E751">
            <v>24</v>
          </cell>
          <cell r="F751" t="str">
            <v>BEBIDAS</v>
          </cell>
          <cell r="G751" t="str">
            <v>BEBIDAS</v>
          </cell>
          <cell r="H751" t="str">
            <v>CERVEZAS</v>
          </cell>
          <cell r="I751" t="str">
            <v>PREMIUM</v>
          </cell>
          <cell r="J751" t="str">
            <v>LATA 354 ML</v>
          </cell>
          <cell r="K751" t="str">
            <v>HEINEKEN</v>
          </cell>
          <cell r="L751">
            <v>79</v>
          </cell>
          <cell r="M751" t="str">
            <v>DISTRIBUIDORA DEL PARAGUAY (79)</v>
          </cell>
          <cell r="N751">
            <v>0</v>
          </cell>
          <cell r="O751">
            <v>0</v>
          </cell>
          <cell r="P751">
            <v>0</v>
          </cell>
          <cell r="Q751">
            <v>0</v>
          </cell>
          <cell r="R751">
            <v>0</v>
          </cell>
          <cell r="S751">
            <v>0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>
            <v>0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 t="str">
            <v>Q</v>
          </cell>
          <cell r="AQ751" t="str">
            <v>Q</v>
          </cell>
          <cell r="AR751" t="str">
            <v>Q</v>
          </cell>
          <cell r="AS751" t="str">
            <v>Q</v>
          </cell>
          <cell r="AT751" t="str">
            <v>Q</v>
          </cell>
          <cell r="AU751" t="str">
            <v>Q</v>
          </cell>
          <cell r="AV751">
            <v>124080</v>
          </cell>
          <cell r="AW751">
            <v>131179.05239999999</v>
          </cell>
          <cell r="AX751">
            <v>142900</v>
          </cell>
          <cell r="AY751">
            <v>0.15167633784655066</v>
          </cell>
          <cell r="AZ751">
            <v>0.13170048985304408</v>
          </cell>
          <cell r="BA751">
            <v>0</v>
          </cell>
          <cell r="BB751">
            <v>0</v>
          </cell>
          <cell r="BC751">
            <v>-1</v>
          </cell>
          <cell r="BD751">
            <v>0</v>
          </cell>
          <cell r="BE751">
            <v>0</v>
          </cell>
          <cell r="BF751">
            <v>0</v>
          </cell>
          <cell r="BG751">
            <v>-1</v>
          </cell>
          <cell r="BH751">
            <v>0</v>
          </cell>
        </row>
        <row r="752">
          <cell r="B752" t="str">
            <v>39198</v>
          </cell>
          <cell r="C752" t="str">
            <v>7802100000330</v>
          </cell>
          <cell r="D752" t="str">
            <v>CERVEZA Lata 350ml 6un HOLLAND HEINEKEN</v>
          </cell>
          <cell r="E752">
            <v>1</v>
          </cell>
          <cell r="F752" t="str">
            <v>BEBIDAS</v>
          </cell>
          <cell r="G752" t="str">
            <v>BEBIDAS</v>
          </cell>
          <cell r="H752" t="str">
            <v>CERVEZAS</v>
          </cell>
          <cell r="I752" t="str">
            <v>PREMIUM</v>
          </cell>
          <cell r="J752" t="str">
            <v>LATA 354 ML</v>
          </cell>
          <cell r="K752" t="str">
            <v>HEINEKEN</v>
          </cell>
          <cell r="L752">
            <v>79</v>
          </cell>
          <cell r="M752" t="str">
            <v>DISTRIBUIDORA DEL PARAGUAY (79)</v>
          </cell>
          <cell r="N752">
            <v>0</v>
          </cell>
          <cell r="O752">
            <v>0</v>
          </cell>
          <cell r="P752">
            <v>0</v>
          </cell>
          <cell r="Q752">
            <v>0</v>
          </cell>
          <cell r="R752">
            <v>0</v>
          </cell>
          <cell r="S752">
            <v>0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 t="str">
            <v>Q</v>
          </cell>
          <cell r="AQ752" t="str">
            <v>Q</v>
          </cell>
          <cell r="AR752" t="str">
            <v>Q</v>
          </cell>
          <cell r="AS752" t="str">
            <v>Q</v>
          </cell>
          <cell r="AT752" t="str">
            <v>Q</v>
          </cell>
          <cell r="AU752" t="str">
            <v>Q</v>
          </cell>
          <cell r="AV752">
            <v>30732.000002000001</v>
          </cell>
          <cell r="AW752">
            <v>30669.998039999999</v>
          </cell>
          <cell r="AX752">
            <v>33900</v>
          </cell>
          <cell r="AY752">
            <v>0.10308473245456939</v>
          </cell>
          <cell r="AZ752">
            <v>9.3451327374631243E-2</v>
          </cell>
          <cell r="BC752">
            <v>-1</v>
          </cell>
          <cell r="BD752">
            <v>0</v>
          </cell>
          <cell r="BG752">
            <v>-1</v>
          </cell>
          <cell r="BH752">
            <v>0</v>
          </cell>
        </row>
        <row r="753">
          <cell r="B753" t="str">
            <v>39197</v>
          </cell>
          <cell r="C753" t="str">
            <v>7802100000316</v>
          </cell>
          <cell r="D753" t="str">
            <v>CERVEZA Lata 350ml HOLLAND HEINEKEN</v>
          </cell>
          <cell r="E753">
            <v>6</v>
          </cell>
          <cell r="F753" t="str">
            <v>BEBIDAS</v>
          </cell>
          <cell r="G753" t="str">
            <v>BEBIDAS</v>
          </cell>
          <cell r="H753" t="str">
            <v>CERVEZAS</v>
          </cell>
          <cell r="I753" t="str">
            <v>PREMIUM</v>
          </cell>
          <cell r="J753" t="str">
            <v>LATA 354 ML</v>
          </cell>
          <cell r="K753" t="str">
            <v>HEINEKEN</v>
          </cell>
          <cell r="L753">
            <v>79</v>
          </cell>
          <cell r="M753" t="str">
            <v>DISTRIBUIDORA DEL PARAGUAY (79)</v>
          </cell>
          <cell r="N753">
            <v>299</v>
          </cell>
          <cell r="O753">
            <v>564</v>
          </cell>
          <cell r="P753">
            <v>198</v>
          </cell>
          <cell r="Q753">
            <v>192</v>
          </cell>
          <cell r="R753">
            <v>431</v>
          </cell>
          <cell r="S753">
            <v>586</v>
          </cell>
          <cell r="T753">
            <v>300</v>
          </cell>
          <cell r="U753">
            <v>158</v>
          </cell>
          <cell r="V753">
            <v>174</v>
          </cell>
          <cell r="W753">
            <v>156</v>
          </cell>
          <cell r="X753">
            <v>160</v>
          </cell>
          <cell r="Y753">
            <v>158</v>
          </cell>
          <cell r="Z753">
            <v>124</v>
          </cell>
          <cell r="AA753">
            <v>190</v>
          </cell>
          <cell r="AB753">
            <v>65</v>
          </cell>
          <cell r="AC753">
            <v>91</v>
          </cell>
          <cell r="AD753">
            <v>863</v>
          </cell>
          <cell r="AE753">
            <v>643</v>
          </cell>
          <cell r="AF753">
            <v>613</v>
          </cell>
          <cell r="AG753">
            <v>713</v>
          </cell>
          <cell r="AH753">
            <v>6</v>
          </cell>
          <cell r="AI753">
            <v>18</v>
          </cell>
          <cell r="AJ753">
            <v>91</v>
          </cell>
          <cell r="AK753">
            <v>18</v>
          </cell>
          <cell r="AL753">
            <v>0</v>
          </cell>
          <cell r="AM753">
            <v>1319</v>
          </cell>
          <cell r="AN753">
            <v>992</v>
          </cell>
          <cell r="AO753">
            <v>624</v>
          </cell>
          <cell r="AP753">
            <v>14.21875</v>
          </cell>
          <cell r="AQ753">
            <v>3.4177215189873418</v>
          </cell>
          <cell r="AR753" t="str">
            <v>Q</v>
          </cell>
          <cell r="AS753">
            <v>434.83516483516485</v>
          </cell>
          <cell r="AT753">
            <v>41.739130434782609</v>
          </cell>
          <cell r="AU753">
            <v>1040</v>
          </cell>
          <cell r="AV753">
            <v>5122</v>
          </cell>
          <cell r="AW753">
            <v>5111.6663399999998</v>
          </cell>
          <cell r="AX753">
            <v>5900</v>
          </cell>
          <cell r="AY753">
            <v>0.1518937914877001</v>
          </cell>
          <cell r="AZ753">
            <v>0.13186440677966102</v>
          </cell>
          <cell r="BA753">
            <v>5650</v>
          </cell>
          <cell r="BB753">
            <v>6</v>
          </cell>
          <cell r="BC753">
            <v>0.10308473252635686</v>
          </cell>
          <cell r="BD753">
            <v>9.3451327433628315E-2</v>
          </cell>
          <cell r="BE753">
            <v>0</v>
          </cell>
          <cell r="BF753">
            <v>0</v>
          </cell>
          <cell r="BG753">
            <v>-1</v>
          </cell>
          <cell r="BH753">
            <v>0</v>
          </cell>
        </row>
        <row r="754">
          <cell r="B754" t="str">
            <v>31720</v>
          </cell>
          <cell r="C754" t="str">
            <v>8008440412195</v>
          </cell>
          <cell r="D754" t="str">
            <v>CERVEZA Lata 330ml PERONI</v>
          </cell>
          <cell r="E754">
            <v>24</v>
          </cell>
          <cell r="F754" t="str">
            <v>BEBIDAS</v>
          </cell>
          <cell r="G754" t="str">
            <v>BEBIDAS</v>
          </cell>
          <cell r="H754" t="str">
            <v>CERVEZAS</v>
          </cell>
          <cell r="I754" t="str">
            <v>PREMIUM</v>
          </cell>
          <cell r="J754" t="str">
            <v>LATA 354 ML</v>
          </cell>
          <cell r="K754" t="str">
            <v>PERONI</v>
          </cell>
          <cell r="L754">
            <v>81</v>
          </cell>
          <cell r="M754" t="str">
            <v>DISTRIBUIDORA GLORIA S.A.  (81)</v>
          </cell>
          <cell r="N754">
            <v>0</v>
          </cell>
          <cell r="O754">
            <v>51</v>
          </cell>
          <cell r="P754">
            <v>18</v>
          </cell>
          <cell r="Q754">
            <v>18</v>
          </cell>
          <cell r="R754">
            <v>61</v>
          </cell>
          <cell r="S754">
            <v>59</v>
          </cell>
          <cell r="T754">
            <v>6</v>
          </cell>
          <cell r="U754">
            <v>17</v>
          </cell>
          <cell r="V754">
            <v>2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43</v>
          </cell>
          <cell r="AE754">
            <v>50</v>
          </cell>
          <cell r="AF754">
            <v>0</v>
          </cell>
          <cell r="AG754">
            <v>0</v>
          </cell>
          <cell r="AH754">
            <v>0</v>
          </cell>
          <cell r="AI754">
            <v>0</v>
          </cell>
          <cell r="AJ754">
            <v>0</v>
          </cell>
          <cell r="AK754">
            <v>15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 t="str">
            <v>Q</v>
          </cell>
          <cell r="AQ754">
            <v>26.470588235294116</v>
          </cell>
          <cell r="AR754" t="str">
            <v>Q</v>
          </cell>
          <cell r="AS754" t="str">
            <v>Q</v>
          </cell>
          <cell r="AT754" t="str">
            <v>Q</v>
          </cell>
          <cell r="AU754" t="str">
            <v>Q</v>
          </cell>
          <cell r="AV754">
            <v>5507.0000040000004</v>
          </cell>
          <cell r="AW754">
            <v>5507.1489000000001</v>
          </cell>
          <cell r="AX754">
            <v>6250</v>
          </cell>
          <cell r="AY754">
            <v>0.13491919292905807</v>
          </cell>
          <cell r="AZ754">
            <v>0.11887999935999993</v>
          </cell>
          <cell r="BA754">
            <v>6150</v>
          </cell>
          <cell r="BB754">
            <v>6</v>
          </cell>
          <cell r="BC754">
            <v>0.11676048584219312</v>
          </cell>
          <cell r="BD754">
            <v>0.10455284487804871</v>
          </cell>
          <cell r="BE754">
            <v>5900</v>
          </cell>
          <cell r="BF754">
            <v>12</v>
          </cell>
          <cell r="BG754">
            <v>7.1363718125030839E-2</v>
          </cell>
          <cell r="BH754">
            <v>6.6610168813559245E-2</v>
          </cell>
        </row>
        <row r="755">
          <cell r="B755" t="str">
            <v>13011</v>
          </cell>
          <cell r="C755" t="str">
            <v>7898367984018</v>
          </cell>
          <cell r="D755" t="str">
            <v>CERVEZA Lata 350ml 12un PILSEN EISENBAHN</v>
          </cell>
          <cell r="E755">
            <v>12</v>
          </cell>
          <cell r="F755" t="str">
            <v>BEBIDAS</v>
          </cell>
          <cell r="G755" t="str">
            <v>BEBIDAS</v>
          </cell>
          <cell r="H755" t="str">
            <v>CERVEZAS</v>
          </cell>
          <cell r="I755" t="str">
            <v>PREMIUM</v>
          </cell>
          <cell r="J755" t="str">
            <v>LATA 354 ML</v>
          </cell>
          <cell r="K755" t="str">
            <v xml:space="preserve"> EISENBAHN</v>
          </cell>
          <cell r="L755">
            <v>428</v>
          </cell>
          <cell r="M755" t="str">
            <v>BRUMADO S.A. (428)</v>
          </cell>
          <cell r="N755">
            <v>0</v>
          </cell>
          <cell r="O755">
            <v>0</v>
          </cell>
          <cell r="P755">
            <v>0</v>
          </cell>
          <cell r="Q755">
            <v>0</v>
          </cell>
          <cell r="R755">
            <v>0</v>
          </cell>
          <cell r="S755">
            <v>0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>
            <v>0</v>
          </cell>
          <cell r="AH755">
            <v>0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 t="str">
            <v>Q</v>
          </cell>
          <cell r="AQ755" t="str">
            <v>Q</v>
          </cell>
          <cell r="AR755" t="str">
            <v>Q</v>
          </cell>
          <cell r="AS755" t="str">
            <v>Q</v>
          </cell>
          <cell r="AT755" t="str">
            <v>Q</v>
          </cell>
          <cell r="AU755" t="str">
            <v>Q</v>
          </cell>
          <cell r="AV755">
            <v>40007.999999</v>
          </cell>
          <cell r="AW755">
            <v>40104.647879999997</v>
          </cell>
          <cell r="AX755">
            <v>44900</v>
          </cell>
          <cell r="AY755">
            <v>0.12227554491907311</v>
          </cell>
          <cell r="AZ755">
            <v>0.10895322942093542</v>
          </cell>
          <cell r="BA755">
            <v>0</v>
          </cell>
          <cell r="BB755">
            <v>0</v>
          </cell>
          <cell r="BC755">
            <v>-1</v>
          </cell>
          <cell r="BD755">
            <v>0</v>
          </cell>
          <cell r="BE755">
            <v>0</v>
          </cell>
          <cell r="BF755">
            <v>0</v>
          </cell>
          <cell r="BG755">
            <v>-1</v>
          </cell>
          <cell r="BH755">
            <v>0</v>
          </cell>
        </row>
        <row r="756">
          <cell r="B756" t="str">
            <v>37454</v>
          </cell>
          <cell r="C756" t="str">
            <v>7898367984384</v>
          </cell>
          <cell r="D756" t="str">
            <v>CERVEZA Lata 350ml 12un UNFILTERED EISENBAHN</v>
          </cell>
          <cell r="E756">
            <v>12</v>
          </cell>
          <cell r="F756" t="str">
            <v>BEBIDAS</v>
          </cell>
          <cell r="G756" t="str">
            <v>BEBIDAS</v>
          </cell>
          <cell r="H756" t="str">
            <v>CERVEZAS</v>
          </cell>
          <cell r="I756" t="str">
            <v>PREMIUM</v>
          </cell>
          <cell r="J756" t="str">
            <v>LATA 354 ML</v>
          </cell>
          <cell r="K756" t="str">
            <v xml:space="preserve"> EISENBAHN</v>
          </cell>
          <cell r="L756">
            <v>428</v>
          </cell>
          <cell r="M756" t="str">
            <v>BRUMADO S.A. (428)</v>
          </cell>
          <cell r="N756">
            <v>0</v>
          </cell>
          <cell r="O756">
            <v>0</v>
          </cell>
          <cell r="P756">
            <v>0</v>
          </cell>
          <cell r="Q756">
            <v>0</v>
          </cell>
          <cell r="R756">
            <v>0</v>
          </cell>
          <cell r="S756">
            <v>0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>
            <v>0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 t="str">
            <v>Q</v>
          </cell>
          <cell r="AQ756" t="str">
            <v>Q</v>
          </cell>
          <cell r="AR756" t="str">
            <v>Q</v>
          </cell>
          <cell r="AS756" t="str">
            <v>Q</v>
          </cell>
          <cell r="AT756" t="str">
            <v>Q</v>
          </cell>
          <cell r="AU756" t="str">
            <v>Q</v>
          </cell>
          <cell r="AV756">
            <v>53999.999999</v>
          </cell>
          <cell r="AW756">
            <v>53999.998800000001</v>
          </cell>
          <cell r="AX756">
            <v>59900</v>
          </cell>
          <cell r="AY756">
            <v>0.10925925927980118</v>
          </cell>
          <cell r="AZ756">
            <v>9.8497495843071797E-2</v>
          </cell>
          <cell r="BC756">
            <v>-1</v>
          </cell>
          <cell r="BD756">
            <v>0</v>
          </cell>
          <cell r="BG756">
            <v>-1</v>
          </cell>
          <cell r="BH756">
            <v>0</v>
          </cell>
        </row>
        <row r="757">
          <cell r="B757" t="str">
            <v>20635</v>
          </cell>
          <cell r="C757" t="str">
            <v>7898367984117</v>
          </cell>
          <cell r="D757" t="str">
            <v>CERVEZA Lata 350ml 6un IPA EISENBAHN</v>
          </cell>
          <cell r="E757">
            <v>6</v>
          </cell>
          <cell r="F757" t="str">
            <v>BEBIDAS</v>
          </cell>
          <cell r="G757" t="str">
            <v>BEBIDAS</v>
          </cell>
          <cell r="H757" t="str">
            <v>CERVEZAS</v>
          </cell>
          <cell r="I757" t="str">
            <v>PREMIUM</v>
          </cell>
          <cell r="J757" t="str">
            <v>LATA 354 ML</v>
          </cell>
          <cell r="K757" t="str">
            <v xml:space="preserve"> EISENBAHN</v>
          </cell>
          <cell r="L757">
            <v>428</v>
          </cell>
          <cell r="M757" t="str">
            <v>BRUMADO S.A. (428)</v>
          </cell>
          <cell r="N757">
            <v>0</v>
          </cell>
          <cell r="O757">
            <v>0</v>
          </cell>
          <cell r="P757">
            <v>0</v>
          </cell>
          <cell r="Q757">
            <v>0</v>
          </cell>
          <cell r="R757">
            <v>0</v>
          </cell>
          <cell r="S757">
            <v>0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>
            <v>0</v>
          </cell>
          <cell r="AH757">
            <v>0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 t="str">
            <v>Q</v>
          </cell>
          <cell r="AQ757" t="str">
            <v>Q</v>
          </cell>
          <cell r="AR757" t="str">
            <v>Q</v>
          </cell>
          <cell r="AS757" t="str">
            <v>Q</v>
          </cell>
          <cell r="AT757" t="str">
            <v>Q</v>
          </cell>
          <cell r="AU757" t="str">
            <v>Q</v>
          </cell>
          <cell r="AV757">
            <v>24000.000002000001</v>
          </cell>
          <cell r="AW757">
            <v>26999.791499999999</v>
          </cell>
          <cell r="AX757">
            <v>27900</v>
          </cell>
          <cell r="AY757">
            <v>0.16249999990312491</v>
          </cell>
          <cell r="AZ757">
            <v>0.13978494616487452</v>
          </cell>
          <cell r="BC757">
            <v>-1</v>
          </cell>
          <cell r="BD757">
            <v>0</v>
          </cell>
          <cell r="BG757">
            <v>-1</v>
          </cell>
          <cell r="BH757">
            <v>0</v>
          </cell>
        </row>
        <row r="758">
          <cell r="B758" t="str">
            <v>20131</v>
          </cell>
          <cell r="C758" t="str">
            <v>7898367984124</v>
          </cell>
          <cell r="D758" t="str">
            <v>CERVEZA Lata 350ml 6un PALE ALE EISENBAHN</v>
          </cell>
          <cell r="E758">
            <v>6</v>
          </cell>
          <cell r="F758" t="str">
            <v>BEBIDAS</v>
          </cell>
          <cell r="G758" t="str">
            <v>BEBIDAS</v>
          </cell>
          <cell r="H758" t="str">
            <v>CERVEZAS</v>
          </cell>
          <cell r="I758" t="str">
            <v>PREMIUM</v>
          </cell>
          <cell r="J758" t="str">
            <v>LATA 354 ML</v>
          </cell>
          <cell r="K758" t="str">
            <v xml:space="preserve"> EISENBAHN</v>
          </cell>
          <cell r="L758">
            <v>428</v>
          </cell>
          <cell r="M758" t="str">
            <v>BRUMADO S.A. (428)</v>
          </cell>
          <cell r="N758">
            <v>0</v>
          </cell>
          <cell r="O758">
            <v>0</v>
          </cell>
          <cell r="P758">
            <v>0</v>
          </cell>
          <cell r="Q758">
            <v>0</v>
          </cell>
          <cell r="R758">
            <v>0</v>
          </cell>
          <cell r="S758">
            <v>0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>
            <v>0</v>
          </cell>
          <cell r="AH758">
            <v>0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 t="str">
            <v>Q</v>
          </cell>
          <cell r="AQ758" t="str">
            <v>Q</v>
          </cell>
          <cell r="AR758" t="str">
            <v>Q</v>
          </cell>
          <cell r="AS758" t="str">
            <v>Q</v>
          </cell>
          <cell r="AT758" t="str">
            <v>Q</v>
          </cell>
          <cell r="AU758" t="str">
            <v>Q</v>
          </cell>
          <cell r="AV758">
            <v>27000.000005000002</v>
          </cell>
          <cell r="AW758">
            <v>26997.157439999999</v>
          </cell>
          <cell r="AX758">
            <v>29900</v>
          </cell>
          <cell r="AY758">
            <v>0.10740740720233188</v>
          </cell>
          <cell r="AZ758">
            <v>9.6989966387959814E-2</v>
          </cell>
          <cell r="BC758">
            <v>-1</v>
          </cell>
          <cell r="BD758">
            <v>0</v>
          </cell>
          <cell r="BG758">
            <v>-1</v>
          </cell>
          <cell r="BH758">
            <v>0</v>
          </cell>
        </row>
        <row r="759">
          <cell r="B759" t="str">
            <v>11630</v>
          </cell>
          <cell r="C759" t="str">
            <v>7898367983806</v>
          </cell>
          <cell r="D759" t="str">
            <v>CERVEZA Lata 350ML 6un PILSEN EISENBAHN</v>
          </cell>
          <cell r="E759">
            <v>6</v>
          </cell>
          <cell r="F759" t="str">
            <v>BEBIDAS</v>
          </cell>
          <cell r="G759" t="str">
            <v>BEBIDAS</v>
          </cell>
          <cell r="H759" t="str">
            <v>CERVEZAS</v>
          </cell>
          <cell r="I759" t="str">
            <v>PREMIUM</v>
          </cell>
          <cell r="J759" t="str">
            <v>LATA 354 ML</v>
          </cell>
          <cell r="K759" t="str">
            <v xml:space="preserve"> EISENBAHN</v>
          </cell>
          <cell r="L759">
            <v>428</v>
          </cell>
          <cell r="M759" t="str">
            <v>BRUMADO S.A. (428)</v>
          </cell>
          <cell r="N759">
            <v>0</v>
          </cell>
          <cell r="O759">
            <v>0</v>
          </cell>
          <cell r="P759">
            <v>0</v>
          </cell>
          <cell r="Q759">
            <v>0</v>
          </cell>
          <cell r="R759">
            <v>0</v>
          </cell>
          <cell r="S759">
            <v>0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>
            <v>0</v>
          </cell>
          <cell r="AH759">
            <v>0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 t="str">
            <v>Q</v>
          </cell>
          <cell r="AQ759" t="str">
            <v>Q</v>
          </cell>
          <cell r="AR759" t="str">
            <v>Q</v>
          </cell>
          <cell r="AS759" t="str">
            <v>Q</v>
          </cell>
          <cell r="AT759" t="str">
            <v>Q</v>
          </cell>
          <cell r="AU759" t="str">
            <v>Q</v>
          </cell>
          <cell r="AV759">
            <v>20004.000005000002</v>
          </cell>
          <cell r="AW759">
            <v>20052.323939999998</v>
          </cell>
          <cell r="AX759">
            <v>22900</v>
          </cell>
          <cell r="AY759">
            <v>0.14477104550470621</v>
          </cell>
          <cell r="AZ759">
            <v>0.12646288187772919</v>
          </cell>
          <cell r="BA759">
            <v>22450</v>
          </cell>
          <cell r="BB759">
            <v>2</v>
          </cell>
          <cell r="BC759">
            <v>0.12227554461050882</v>
          </cell>
          <cell r="BD759">
            <v>0.10895322917594648</v>
          </cell>
          <cell r="BE759">
            <v>0</v>
          </cell>
          <cell r="BF759">
            <v>0</v>
          </cell>
          <cell r="BG759">
            <v>-1</v>
          </cell>
          <cell r="BH759">
            <v>0</v>
          </cell>
        </row>
        <row r="760">
          <cell r="B760" t="str">
            <v>20132</v>
          </cell>
          <cell r="C760" t="str">
            <v>7898367984056</v>
          </cell>
          <cell r="D760" t="str">
            <v>CERVEZA Lata 350ml IPA EISENBAHN</v>
          </cell>
          <cell r="E760">
            <v>1</v>
          </cell>
          <cell r="F760" t="str">
            <v>BEBIDAS</v>
          </cell>
          <cell r="G760" t="str">
            <v>BEBIDAS</v>
          </cell>
          <cell r="H760" t="str">
            <v>CERVEZAS</v>
          </cell>
          <cell r="I760" t="str">
            <v>PREMIUM</v>
          </cell>
          <cell r="J760" t="str">
            <v>LATA 354 ML</v>
          </cell>
          <cell r="K760" t="str">
            <v xml:space="preserve"> EISENBAHN</v>
          </cell>
          <cell r="L760">
            <v>428</v>
          </cell>
          <cell r="M760" t="str">
            <v>BRUMADO S.A. (428)</v>
          </cell>
          <cell r="N760">
            <v>56</v>
          </cell>
          <cell r="O760">
            <v>62</v>
          </cell>
          <cell r="P760">
            <v>41</v>
          </cell>
          <cell r="Q760">
            <v>41</v>
          </cell>
          <cell r="R760">
            <v>12</v>
          </cell>
          <cell r="S760">
            <v>35</v>
          </cell>
          <cell r="T760">
            <v>34</v>
          </cell>
          <cell r="U760">
            <v>35</v>
          </cell>
          <cell r="V760">
            <v>39</v>
          </cell>
          <cell r="W760">
            <v>9</v>
          </cell>
          <cell r="X760">
            <v>19</v>
          </cell>
          <cell r="Y760">
            <v>4</v>
          </cell>
          <cell r="Z760">
            <v>36</v>
          </cell>
          <cell r="AA760">
            <v>39</v>
          </cell>
          <cell r="AB760">
            <v>15</v>
          </cell>
          <cell r="AC760">
            <v>13</v>
          </cell>
          <cell r="AD760">
            <v>53</v>
          </cell>
          <cell r="AE760">
            <v>28</v>
          </cell>
          <cell r="AF760">
            <v>55</v>
          </cell>
          <cell r="AG760">
            <v>62</v>
          </cell>
          <cell r="AH760">
            <v>0</v>
          </cell>
          <cell r="AI760">
            <v>6</v>
          </cell>
          <cell r="AJ760">
            <v>28</v>
          </cell>
          <cell r="AK760">
            <v>40</v>
          </cell>
          <cell r="AL760">
            <v>49</v>
          </cell>
          <cell r="AM760">
            <v>39</v>
          </cell>
          <cell r="AN760">
            <v>21</v>
          </cell>
          <cell r="AO760">
            <v>30</v>
          </cell>
          <cell r="AP760">
            <v>20.487804878048781</v>
          </cell>
          <cell r="AQ760">
            <v>34.285714285714285</v>
          </cell>
          <cell r="AR760">
            <v>367.5</v>
          </cell>
          <cell r="AS760">
            <v>90</v>
          </cell>
          <cell r="AT760">
            <v>10.161290322580644</v>
          </cell>
          <cell r="AU760">
            <v>150</v>
          </cell>
          <cell r="AV760">
            <v>4500.0000099999997</v>
          </cell>
          <cell r="AW760">
            <v>4499.9652500000002</v>
          </cell>
          <cell r="AX760">
            <v>5250</v>
          </cell>
          <cell r="AY760">
            <v>0.16666666407407416</v>
          </cell>
          <cell r="AZ760">
            <v>0.142857140952381</v>
          </cell>
          <cell r="BA760">
            <v>4650</v>
          </cell>
          <cell r="BB760">
            <v>6</v>
          </cell>
          <cell r="BC760">
            <v>3.3333331037037173E-2</v>
          </cell>
          <cell r="BD760">
            <v>3.225806236559145E-2</v>
          </cell>
          <cell r="BE760">
            <v>0</v>
          </cell>
          <cell r="BF760">
            <v>0</v>
          </cell>
          <cell r="BG760">
            <v>-1</v>
          </cell>
          <cell r="BH760">
            <v>0</v>
          </cell>
        </row>
        <row r="761">
          <cell r="B761" t="str">
            <v>20130</v>
          </cell>
          <cell r="C761" t="str">
            <v>7898367984070</v>
          </cell>
          <cell r="D761" t="str">
            <v>CERVEZA Lata 350ml PALE ALE EISENBAHN</v>
          </cell>
          <cell r="E761">
            <v>1</v>
          </cell>
          <cell r="F761" t="str">
            <v>BEBIDAS</v>
          </cell>
          <cell r="G761" t="str">
            <v>BEBIDAS</v>
          </cell>
          <cell r="H761" t="str">
            <v>CERVEZAS</v>
          </cell>
          <cell r="I761" t="str">
            <v>PREMIUM</v>
          </cell>
          <cell r="J761" t="str">
            <v>LATA 354 ML</v>
          </cell>
          <cell r="K761" t="str">
            <v xml:space="preserve"> EISENBAHN</v>
          </cell>
          <cell r="L761">
            <v>428</v>
          </cell>
          <cell r="M761" t="str">
            <v>BRUMADO S.A. (428)</v>
          </cell>
          <cell r="N761">
            <v>8</v>
          </cell>
          <cell r="O761">
            <v>54</v>
          </cell>
          <cell r="P761">
            <v>18</v>
          </cell>
          <cell r="Q761">
            <v>10</v>
          </cell>
          <cell r="R761">
            <v>12</v>
          </cell>
          <cell r="S761">
            <v>15</v>
          </cell>
          <cell r="T761">
            <v>27</v>
          </cell>
          <cell r="U761">
            <v>22</v>
          </cell>
          <cell r="V761">
            <v>58</v>
          </cell>
          <cell r="W761">
            <v>82</v>
          </cell>
          <cell r="X761">
            <v>22</v>
          </cell>
          <cell r="Y761">
            <v>26</v>
          </cell>
          <cell r="Z761">
            <v>11</v>
          </cell>
          <cell r="AA761">
            <v>24</v>
          </cell>
          <cell r="AB761">
            <v>23</v>
          </cell>
          <cell r="AC761">
            <v>29</v>
          </cell>
          <cell r="AD761">
            <v>35</v>
          </cell>
          <cell r="AE761">
            <v>12</v>
          </cell>
          <cell r="AF761">
            <v>10</v>
          </cell>
          <cell r="AG761">
            <v>11</v>
          </cell>
          <cell r="AH761">
            <v>0</v>
          </cell>
          <cell r="AI761">
            <v>0</v>
          </cell>
          <cell r="AJ761">
            <v>57</v>
          </cell>
          <cell r="AK761">
            <v>48</v>
          </cell>
          <cell r="AL761">
            <v>53</v>
          </cell>
          <cell r="AM761">
            <v>32</v>
          </cell>
          <cell r="AN761">
            <v>37</v>
          </cell>
          <cell r="AO761">
            <v>24</v>
          </cell>
          <cell r="AP761">
            <v>171</v>
          </cell>
          <cell r="AQ761">
            <v>65.454545454545453</v>
          </cell>
          <cell r="AR761">
            <v>61.153846153846146</v>
          </cell>
          <cell r="AS761">
            <v>33.103448275862071</v>
          </cell>
          <cell r="AT761">
            <v>100.90909090909091</v>
          </cell>
          <cell r="AU761" t="str">
            <v>SV</v>
          </cell>
          <cell r="AV761">
            <v>4500.0000099999997</v>
          </cell>
          <cell r="AW761">
            <v>4499.5262400000001</v>
          </cell>
          <cell r="AX761">
            <v>5150</v>
          </cell>
          <cell r="AY761">
            <v>0.14444444190123473</v>
          </cell>
          <cell r="AZ761">
            <v>0.1262135902912622</v>
          </cell>
          <cell r="BA761">
            <v>4983.3333300000004</v>
          </cell>
          <cell r="BB761">
            <v>6</v>
          </cell>
          <cell r="BC761">
            <v>0.10740740420576156</v>
          </cell>
          <cell r="BD761">
            <v>9.6989963944475011E-2</v>
          </cell>
          <cell r="BE761">
            <v>0</v>
          </cell>
          <cell r="BF761">
            <v>0</v>
          </cell>
          <cell r="BG761">
            <v>-1</v>
          </cell>
          <cell r="BH761">
            <v>0</v>
          </cell>
        </row>
        <row r="762">
          <cell r="B762" t="str">
            <v>8625</v>
          </cell>
          <cell r="C762" t="str">
            <v>7898367983790</v>
          </cell>
          <cell r="D762" t="str">
            <v>CERVEZA Lata 350ml PILSEN EISENBAHN</v>
          </cell>
          <cell r="E762">
            <v>1</v>
          </cell>
          <cell r="F762" t="str">
            <v>BEBIDAS</v>
          </cell>
          <cell r="G762" t="str">
            <v>BEBIDAS</v>
          </cell>
          <cell r="H762" t="str">
            <v>CERVEZAS</v>
          </cell>
          <cell r="I762" t="str">
            <v>PREMIUM</v>
          </cell>
          <cell r="J762" t="str">
            <v>LATA 354 ML</v>
          </cell>
          <cell r="K762" t="str">
            <v xml:space="preserve"> EISENBAHN</v>
          </cell>
          <cell r="L762">
            <v>428</v>
          </cell>
          <cell r="M762" t="str">
            <v>BRUMADO S.A. (428)</v>
          </cell>
          <cell r="N762">
            <v>1429</v>
          </cell>
          <cell r="O762">
            <v>2343</v>
          </cell>
          <cell r="P762">
            <v>2437</v>
          </cell>
          <cell r="Q762">
            <v>1765</v>
          </cell>
          <cell r="R762">
            <v>3567</v>
          </cell>
          <cell r="S762">
            <v>3681</v>
          </cell>
          <cell r="T762">
            <v>2988</v>
          </cell>
          <cell r="U762">
            <v>2667</v>
          </cell>
          <cell r="V762">
            <v>1204</v>
          </cell>
          <cell r="W762">
            <v>1376</v>
          </cell>
          <cell r="X762">
            <v>963</v>
          </cell>
          <cell r="Y762">
            <v>885</v>
          </cell>
          <cell r="Z762">
            <v>1745</v>
          </cell>
          <cell r="AA762">
            <v>2317</v>
          </cell>
          <cell r="AB762">
            <v>2572</v>
          </cell>
          <cell r="AC762">
            <v>1732</v>
          </cell>
          <cell r="AD762">
            <v>2926</v>
          </cell>
          <cell r="AE762">
            <v>3615</v>
          </cell>
          <cell r="AF762">
            <v>3122</v>
          </cell>
          <cell r="AG762">
            <v>2312</v>
          </cell>
          <cell r="AH762">
            <v>62</v>
          </cell>
          <cell r="AI762">
            <v>97</v>
          </cell>
          <cell r="AJ762">
            <v>859</v>
          </cell>
          <cell r="AK762">
            <v>3754</v>
          </cell>
          <cell r="AL762">
            <v>1095</v>
          </cell>
          <cell r="AM762">
            <v>3716</v>
          </cell>
          <cell r="AN762">
            <v>4228</v>
          </cell>
          <cell r="AO762">
            <v>1706</v>
          </cell>
          <cell r="AP762">
            <v>14.600566572237959</v>
          </cell>
          <cell r="AQ762">
            <v>42.227221597300336</v>
          </cell>
          <cell r="AR762">
            <v>37.118644067796609</v>
          </cell>
          <cell r="AS762">
            <v>64.364896073902997</v>
          </cell>
          <cell r="AT762">
            <v>54.86159169550173</v>
          </cell>
          <cell r="AU762">
            <v>527.62886597938154</v>
          </cell>
          <cell r="AV762">
            <v>3334</v>
          </cell>
          <cell r="AW762">
            <v>3342.0539899999999</v>
          </cell>
          <cell r="AX762">
            <v>3900</v>
          </cell>
          <cell r="AY762">
            <v>0.16976604679064189</v>
          </cell>
          <cell r="AZ762">
            <v>0.14512820512820512</v>
          </cell>
          <cell r="BA762">
            <v>3816.6666700000001</v>
          </cell>
          <cell r="BB762">
            <v>6</v>
          </cell>
          <cell r="BC762">
            <v>0.14477104679064179</v>
          </cell>
          <cell r="BD762">
            <v>0.12646288285898441</v>
          </cell>
          <cell r="BE762">
            <v>3741.6666700000001</v>
          </cell>
          <cell r="BF762">
            <v>12</v>
          </cell>
          <cell r="BG762">
            <v>0.12227554589082179</v>
          </cell>
          <cell r="BH762">
            <v>0.1089532301924693</v>
          </cell>
        </row>
        <row r="763">
          <cell r="B763" t="str">
            <v>37453</v>
          </cell>
          <cell r="C763" t="str">
            <v>7898367984377</v>
          </cell>
          <cell r="D763" t="str">
            <v>CERVEZA Lata 350ml UNFILTERED EISENBAHN</v>
          </cell>
          <cell r="E763">
            <v>1</v>
          </cell>
          <cell r="F763" t="str">
            <v>BEBIDAS</v>
          </cell>
          <cell r="G763" t="str">
            <v>BEBIDAS</v>
          </cell>
          <cell r="H763" t="str">
            <v>CERVEZAS</v>
          </cell>
          <cell r="I763" t="str">
            <v>PREMIUM</v>
          </cell>
          <cell r="J763" t="str">
            <v>LATA 354 ML</v>
          </cell>
          <cell r="K763" t="str">
            <v xml:space="preserve"> EISENBAHN</v>
          </cell>
          <cell r="L763">
            <v>428</v>
          </cell>
          <cell r="M763" t="str">
            <v>BRUMADO S.A. (428)</v>
          </cell>
          <cell r="N763">
            <v>44</v>
          </cell>
          <cell r="O763">
            <v>18</v>
          </cell>
          <cell r="P763">
            <v>35</v>
          </cell>
          <cell r="Q763">
            <v>24</v>
          </cell>
          <cell r="R763">
            <v>44</v>
          </cell>
          <cell r="S763">
            <v>53</v>
          </cell>
          <cell r="T763">
            <v>58</v>
          </cell>
          <cell r="U763">
            <v>40</v>
          </cell>
          <cell r="V763">
            <v>33</v>
          </cell>
          <cell r="W763">
            <v>26</v>
          </cell>
          <cell r="X763">
            <v>4</v>
          </cell>
          <cell r="Y763">
            <v>0</v>
          </cell>
          <cell r="Z763">
            <v>33</v>
          </cell>
          <cell r="AA763">
            <v>95</v>
          </cell>
          <cell r="AB763">
            <v>104</v>
          </cell>
          <cell r="AC763">
            <v>96</v>
          </cell>
          <cell r="AD763">
            <v>23</v>
          </cell>
          <cell r="AE763">
            <v>32</v>
          </cell>
          <cell r="AF763">
            <v>81</v>
          </cell>
          <cell r="AG763">
            <v>71</v>
          </cell>
          <cell r="AH763">
            <v>12</v>
          </cell>
          <cell r="AI763">
            <v>24</v>
          </cell>
          <cell r="AJ763">
            <v>18</v>
          </cell>
          <cell r="AK763">
            <v>59</v>
          </cell>
          <cell r="AL763">
            <v>36</v>
          </cell>
          <cell r="AM763">
            <v>236</v>
          </cell>
          <cell r="AN763">
            <v>5</v>
          </cell>
          <cell r="AO763">
            <v>48</v>
          </cell>
          <cell r="AP763">
            <v>22.5</v>
          </cell>
          <cell r="AQ763">
            <v>44.25</v>
          </cell>
          <cell r="AR763" t="str">
            <v>SV</v>
          </cell>
          <cell r="AS763">
            <v>73.75</v>
          </cell>
          <cell r="AT763">
            <v>2.1126760563380285</v>
          </cell>
          <cell r="AU763">
            <v>60</v>
          </cell>
          <cell r="AV763">
            <v>4500.0000099999997</v>
          </cell>
          <cell r="AW763">
            <v>4499.9998999999998</v>
          </cell>
          <cell r="AX763">
            <v>5250</v>
          </cell>
          <cell r="AY763">
            <v>0.16666666407407416</v>
          </cell>
          <cell r="AZ763">
            <v>0.142857140952381</v>
          </cell>
          <cell r="BA763">
            <v>4991.6666699999996</v>
          </cell>
          <cell r="BB763">
            <v>12</v>
          </cell>
          <cell r="BC763">
            <v>0.10925925753497934</v>
          </cell>
          <cell r="BD763">
            <v>9.8497494425043394E-2</v>
          </cell>
          <cell r="BE763">
            <v>0</v>
          </cell>
          <cell r="BF763">
            <v>0</v>
          </cell>
          <cell r="BG763">
            <v>-1</v>
          </cell>
          <cell r="BH763">
            <v>0</v>
          </cell>
        </row>
        <row r="764">
          <cell r="B764" t="str">
            <v>28368</v>
          </cell>
          <cell r="C764" t="str">
            <v>7891991016230</v>
          </cell>
          <cell r="D764" t="str">
            <v>CERVEZA Lata 350ml 8un BLANCA STELLA ARTOIS</v>
          </cell>
          <cell r="E764">
            <v>8</v>
          </cell>
          <cell r="F764" t="str">
            <v>BEBIDAS</v>
          </cell>
          <cell r="G764" t="str">
            <v>BEBIDAS</v>
          </cell>
          <cell r="H764" t="str">
            <v>CERVEZAS</v>
          </cell>
          <cell r="I764" t="str">
            <v>PREMIUM</v>
          </cell>
          <cell r="J764" t="str">
            <v>LATA 354 ML</v>
          </cell>
          <cell r="K764" t="str">
            <v>STELLA ARTOIS</v>
          </cell>
          <cell r="L764">
            <v>60</v>
          </cell>
          <cell r="M764" t="str">
            <v>CERVEPAR S.A. (60)</v>
          </cell>
          <cell r="N764">
            <v>0</v>
          </cell>
          <cell r="O764">
            <v>0</v>
          </cell>
          <cell r="P764">
            <v>0</v>
          </cell>
          <cell r="Q764">
            <v>0</v>
          </cell>
          <cell r="R764">
            <v>0</v>
          </cell>
          <cell r="S764">
            <v>0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>
            <v>0</v>
          </cell>
          <cell r="AH764">
            <v>0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 t="str">
            <v>Q</v>
          </cell>
          <cell r="AQ764" t="str">
            <v>Q</v>
          </cell>
          <cell r="AR764" t="str">
            <v>Q</v>
          </cell>
          <cell r="AS764" t="str">
            <v>Q</v>
          </cell>
          <cell r="AT764" t="str">
            <v>Q</v>
          </cell>
          <cell r="AU764" t="str">
            <v>Q</v>
          </cell>
          <cell r="AV764">
            <v>38943.999995999999</v>
          </cell>
          <cell r="AW764">
            <v>38973.824560000001</v>
          </cell>
          <cell r="AX764">
            <v>42900</v>
          </cell>
          <cell r="AY764">
            <v>0.10158175853549523</v>
          </cell>
          <cell r="AZ764">
            <v>9.2214452307692346E-2</v>
          </cell>
          <cell r="BC764">
            <v>-1</v>
          </cell>
          <cell r="BD764">
            <v>0</v>
          </cell>
          <cell r="BG764">
            <v>-1</v>
          </cell>
          <cell r="BH764">
            <v>0</v>
          </cell>
        </row>
        <row r="765">
          <cell r="B765" t="str">
            <v>28367</v>
          </cell>
          <cell r="C765" t="str">
            <v>7891991016223</v>
          </cell>
          <cell r="D765" t="str">
            <v>CERVEZA Lata 350ml BLANCA STELLA ARTOIS</v>
          </cell>
          <cell r="E765">
            <v>1</v>
          </cell>
          <cell r="F765" t="str">
            <v>BEBIDAS</v>
          </cell>
          <cell r="G765" t="str">
            <v>BEBIDAS</v>
          </cell>
          <cell r="H765" t="str">
            <v>CERVEZAS</v>
          </cell>
          <cell r="I765" t="str">
            <v>PREMIUM</v>
          </cell>
          <cell r="J765" t="str">
            <v>LATA 354 ML</v>
          </cell>
          <cell r="K765" t="str">
            <v>STELLA ARTOIS</v>
          </cell>
          <cell r="L765">
            <v>60</v>
          </cell>
          <cell r="M765" t="str">
            <v>CERVEPAR S.A. (60)</v>
          </cell>
          <cell r="N765">
            <v>48</v>
          </cell>
          <cell r="O765">
            <v>16</v>
          </cell>
          <cell r="P765">
            <v>69</v>
          </cell>
          <cell r="Q765">
            <v>49</v>
          </cell>
          <cell r="R765">
            <v>96</v>
          </cell>
          <cell r="S765">
            <v>47</v>
          </cell>
          <cell r="T765">
            <v>81</v>
          </cell>
          <cell r="U765">
            <v>20</v>
          </cell>
          <cell r="V765">
            <v>39</v>
          </cell>
          <cell r="W765">
            <v>33</v>
          </cell>
          <cell r="X765">
            <v>41</v>
          </cell>
          <cell r="Y765">
            <v>0</v>
          </cell>
          <cell r="Z765">
            <v>32</v>
          </cell>
          <cell r="AA765">
            <v>72</v>
          </cell>
          <cell r="AB765">
            <v>40</v>
          </cell>
          <cell r="AC765">
            <v>4</v>
          </cell>
          <cell r="AD765">
            <v>32</v>
          </cell>
          <cell r="AE765">
            <v>0</v>
          </cell>
          <cell r="AF765">
            <v>38</v>
          </cell>
          <cell r="AG765">
            <v>18</v>
          </cell>
          <cell r="AH765">
            <v>0</v>
          </cell>
          <cell r="AI765">
            <v>0</v>
          </cell>
          <cell r="AJ765">
            <v>2</v>
          </cell>
          <cell r="AK765">
            <v>1</v>
          </cell>
          <cell r="AL765">
            <v>0</v>
          </cell>
          <cell r="AM765">
            <v>0</v>
          </cell>
          <cell r="AN765">
            <v>1</v>
          </cell>
          <cell r="AO765">
            <v>0</v>
          </cell>
          <cell r="AP765">
            <v>1.2244897959183672</v>
          </cell>
          <cell r="AQ765">
            <v>1.5</v>
          </cell>
          <cell r="AR765" t="str">
            <v>Q</v>
          </cell>
          <cell r="AS765" t="str">
            <v>Q</v>
          </cell>
          <cell r="AT765">
            <v>1.6666666666666665</v>
          </cell>
          <cell r="AU765" t="str">
            <v>Q</v>
          </cell>
          <cell r="AV765">
            <v>4868</v>
          </cell>
          <cell r="AW765">
            <v>4871.7280700000001</v>
          </cell>
          <cell r="AX765">
            <v>5550</v>
          </cell>
          <cell r="AY765">
            <v>0.14009860312243227</v>
          </cell>
          <cell r="AZ765">
            <v>0.12288288288288288</v>
          </cell>
          <cell r="BA765">
            <v>5362.5</v>
          </cell>
          <cell r="BB765">
            <v>8</v>
          </cell>
          <cell r="BC765">
            <v>0.10158175842234995</v>
          </cell>
          <cell r="BD765">
            <v>9.2214452214452208E-2</v>
          </cell>
          <cell r="BE765">
            <v>0</v>
          </cell>
          <cell r="BF765">
            <v>0</v>
          </cell>
          <cell r="BG765">
            <v>-1</v>
          </cell>
          <cell r="BH765">
            <v>0</v>
          </cell>
        </row>
        <row r="766">
          <cell r="B766" t="str">
            <v>36205</v>
          </cell>
          <cell r="C766" t="str">
            <v>7891991302036</v>
          </cell>
          <cell r="D766" t="str">
            <v>CERVEZA Lata 350ml 8un ULTRA MICHELOB</v>
          </cell>
          <cell r="E766">
            <v>1</v>
          </cell>
          <cell r="F766" t="str">
            <v>BEBIDAS</v>
          </cell>
          <cell r="G766" t="str">
            <v>BEBIDAS</v>
          </cell>
          <cell r="H766" t="str">
            <v>CERVEZAS</v>
          </cell>
          <cell r="I766" t="str">
            <v>PREMIUM</v>
          </cell>
          <cell r="J766" t="str">
            <v>LATA 354 ML</v>
          </cell>
          <cell r="K766" t="str">
            <v>MICHELOB</v>
          </cell>
          <cell r="L766">
            <v>60</v>
          </cell>
          <cell r="M766" t="str">
            <v>CERVEPAR S.A. (60)</v>
          </cell>
          <cell r="N766">
            <v>0</v>
          </cell>
          <cell r="O766">
            <v>0</v>
          </cell>
          <cell r="P766">
            <v>0</v>
          </cell>
          <cell r="Q766">
            <v>0</v>
          </cell>
          <cell r="R766">
            <v>0</v>
          </cell>
          <cell r="S766">
            <v>0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>
            <v>0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 t="str">
            <v>Q</v>
          </cell>
          <cell r="AQ766" t="str">
            <v>Q</v>
          </cell>
          <cell r="AR766" t="str">
            <v>Q</v>
          </cell>
          <cell r="AS766" t="str">
            <v>Q</v>
          </cell>
          <cell r="AT766" t="str">
            <v>Q</v>
          </cell>
          <cell r="AU766" t="str">
            <v>Q</v>
          </cell>
          <cell r="AV766">
            <v>42216.000002000001</v>
          </cell>
          <cell r="AW766">
            <v>38902.158239999997</v>
          </cell>
          <cell r="AX766">
            <v>45900</v>
          </cell>
          <cell r="AY766">
            <v>8.7265491705170284E-2</v>
          </cell>
          <cell r="AZ766">
            <v>8.0261437864923735E-2</v>
          </cell>
          <cell r="BC766">
            <v>-1</v>
          </cell>
          <cell r="BD766">
            <v>0</v>
          </cell>
          <cell r="BG766">
            <v>-1</v>
          </cell>
          <cell r="BH766">
            <v>0</v>
          </cell>
        </row>
        <row r="767">
          <cell r="B767" t="str">
            <v>36204</v>
          </cell>
          <cell r="C767" t="str">
            <v>7891991302029</v>
          </cell>
          <cell r="D767" t="str">
            <v>CERVEZA Lata 350ml ULTRA MICHELOB</v>
          </cell>
          <cell r="E767">
            <v>1</v>
          </cell>
          <cell r="F767" t="str">
            <v>BEBIDAS</v>
          </cell>
          <cell r="G767" t="str">
            <v>BEBIDAS</v>
          </cell>
          <cell r="H767" t="str">
            <v>CERVEZAS</v>
          </cell>
          <cell r="I767" t="str">
            <v>PREMIUM</v>
          </cell>
          <cell r="J767" t="str">
            <v>LATA 354 ML</v>
          </cell>
          <cell r="K767" t="str">
            <v>MICHELOB</v>
          </cell>
          <cell r="L767">
            <v>60</v>
          </cell>
          <cell r="M767" t="str">
            <v>CERVEPAR S.A. (60)</v>
          </cell>
          <cell r="N767">
            <v>0</v>
          </cell>
          <cell r="O767">
            <v>62</v>
          </cell>
          <cell r="P767">
            <v>109</v>
          </cell>
          <cell r="Q767">
            <v>102</v>
          </cell>
          <cell r="R767">
            <v>32</v>
          </cell>
          <cell r="S767">
            <v>112</v>
          </cell>
          <cell r="T767">
            <v>178</v>
          </cell>
          <cell r="U767">
            <v>149</v>
          </cell>
          <cell r="V767">
            <v>9</v>
          </cell>
          <cell r="W767">
            <v>31</v>
          </cell>
          <cell r="X767">
            <v>33</v>
          </cell>
          <cell r="Y767">
            <v>23</v>
          </cell>
          <cell r="Z767">
            <v>8</v>
          </cell>
          <cell r="AA767">
            <v>72</v>
          </cell>
          <cell r="AB767">
            <v>173</v>
          </cell>
          <cell r="AC767">
            <v>131</v>
          </cell>
          <cell r="AD767">
            <v>24</v>
          </cell>
          <cell r="AE767">
            <v>72</v>
          </cell>
          <cell r="AF767">
            <v>176</v>
          </cell>
          <cell r="AG767">
            <v>124</v>
          </cell>
          <cell r="AH767">
            <v>16</v>
          </cell>
          <cell r="AI767">
            <v>25</v>
          </cell>
          <cell r="AJ767">
            <v>49</v>
          </cell>
          <cell r="AK767">
            <v>4</v>
          </cell>
          <cell r="AL767">
            <v>25</v>
          </cell>
          <cell r="AM767">
            <v>2</v>
          </cell>
          <cell r="AN767">
            <v>4</v>
          </cell>
          <cell r="AO767">
            <v>79</v>
          </cell>
          <cell r="AP767">
            <v>14.411764705882353</v>
          </cell>
          <cell r="AQ767">
            <v>0.80536912751677847</v>
          </cell>
          <cell r="AR767">
            <v>32.608695652173914</v>
          </cell>
          <cell r="AS767">
            <v>0.4580152671755725</v>
          </cell>
          <cell r="AT767">
            <v>0.967741935483871</v>
          </cell>
          <cell r="AU767">
            <v>94.800000000000011</v>
          </cell>
          <cell r="AV767">
            <v>5277</v>
          </cell>
          <cell r="AW767">
            <v>4862.7697799999996</v>
          </cell>
          <cell r="AX767">
            <v>5900</v>
          </cell>
          <cell r="AY767">
            <v>0.11805950350577987</v>
          </cell>
          <cell r="AZ767">
            <v>0.10559322033898305</v>
          </cell>
          <cell r="BA767">
            <v>5737.5</v>
          </cell>
          <cell r="BB767">
            <v>8</v>
          </cell>
          <cell r="BC767">
            <v>8.7265491756679969E-2</v>
          </cell>
          <cell r="BD767">
            <v>8.0261437908496727E-2</v>
          </cell>
          <cell r="BE767">
            <v>0</v>
          </cell>
          <cell r="BF767">
            <v>0</v>
          </cell>
          <cell r="BG767">
            <v>-1</v>
          </cell>
          <cell r="BH767">
            <v>0</v>
          </cell>
        </row>
        <row r="768">
          <cell r="B768" t="str">
            <v>20135</v>
          </cell>
          <cell r="C768" t="str">
            <v>7841738000107</v>
          </cell>
          <cell r="D768" t="str">
            <v>PACK 3 BOT 355ml EISENBAHN + VASO SECRETO</v>
          </cell>
          <cell r="E768">
            <v>1</v>
          </cell>
          <cell r="F768" t="str">
            <v>BEBIDAS</v>
          </cell>
          <cell r="G768" t="str">
            <v>BEBIDAS</v>
          </cell>
          <cell r="H768" t="str">
            <v>CERVEZAS</v>
          </cell>
          <cell r="I768" t="str">
            <v>PREMIUM</v>
          </cell>
          <cell r="J768" t="str">
            <v>PACK OBSEQUIOS</v>
          </cell>
          <cell r="K768" t="str">
            <v xml:space="preserve"> EISENBAHN</v>
          </cell>
          <cell r="L768">
            <v>428</v>
          </cell>
          <cell r="M768" t="str">
            <v>BRUMADO S.A. (428)</v>
          </cell>
          <cell r="N768">
            <v>0</v>
          </cell>
          <cell r="O768">
            <v>0</v>
          </cell>
          <cell r="P768">
            <v>0</v>
          </cell>
          <cell r="Q768">
            <v>0</v>
          </cell>
          <cell r="R768">
            <v>1</v>
          </cell>
          <cell r="S768">
            <v>0</v>
          </cell>
          <cell r="T768">
            <v>0</v>
          </cell>
          <cell r="U768">
            <v>0</v>
          </cell>
          <cell r="V768">
            <v>3</v>
          </cell>
          <cell r="W768">
            <v>0</v>
          </cell>
          <cell r="X768">
            <v>0</v>
          </cell>
          <cell r="Y768">
            <v>0</v>
          </cell>
          <cell r="Z768">
            <v>2</v>
          </cell>
          <cell r="AA768">
            <v>1</v>
          </cell>
          <cell r="AB768">
            <v>0</v>
          </cell>
          <cell r="AC768">
            <v>0</v>
          </cell>
          <cell r="AD768">
            <v>6</v>
          </cell>
          <cell r="AE768">
            <v>4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>
            <v>0</v>
          </cell>
          <cell r="AM768">
            <v>0</v>
          </cell>
          <cell r="AN768">
            <v>0</v>
          </cell>
          <cell r="AO768">
            <v>0</v>
          </cell>
          <cell r="AP768" t="str">
            <v>Q</v>
          </cell>
          <cell r="AQ768" t="str">
            <v>Q</v>
          </cell>
          <cell r="AR768" t="str">
            <v>Q</v>
          </cell>
          <cell r="AS768" t="str">
            <v>Q</v>
          </cell>
          <cell r="AT768" t="str">
            <v>Q</v>
          </cell>
          <cell r="AU768" t="str">
            <v>Q</v>
          </cell>
          <cell r="AV768">
            <v>27999.999994999998</v>
          </cell>
          <cell r="AW768">
            <v>28000.00115</v>
          </cell>
          <cell r="AX768">
            <v>32900</v>
          </cell>
          <cell r="AY768">
            <v>0.17500000020982154</v>
          </cell>
          <cell r="AZ768">
            <v>0.14893617036474169</v>
          </cell>
          <cell r="BA768">
            <v>0</v>
          </cell>
          <cell r="BB768">
            <v>0</v>
          </cell>
          <cell r="BC768">
            <v>-1</v>
          </cell>
          <cell r="BD768">
            <v>0</v>
          </cell>
          <cell r="BE768">
            <v>0</v>
          </cell>
          <cell r="BF768">
            <v>0</v>
          </cell>
          <cell r="BG768">
            <v>-1</v>
          </cell>
          <cell r="BH768">
            <v>0</v>
          </cell>
        </row>
        <row r="769">
          <cell r="B769" t="str">
            <v>18786</v>
          </cell>
          <cell r="C769" t="str">
            <v>8800010015795</v>
          </cell>
          <cell r="D769" t="str">
            <v>BOTELLA 340ml AMBAR CERVEPAR</v>
          </cell>
          <cell r="E769">
            <v>1</v>
          </cell>
          <cell r="F769" t="str">
            <v>BEBIDAS</v>
          </cell>
          <cell r="G769" t="str">
            <v>BEBIDAS</v>
          </cell>
          <cell r="H769" t="str">
            <v>CERVEZAS</v>
          </cell>
          <cell r="I769" t="str">
            <v>RETORNABLES</v>
          </cell>
          <cell r="J769" t="str">
            <v>AMBAR 340ml</v>
          </cell>
          <cell r="K769" t="str">
            <v>ENVASES RETORNABLES</v>
          </cell>
          <cell r="L769">
            <v>60</v>
          </cell>
          <cell r="M769" t="str">
            <v>CERVEPAR S.A. (60)</v>
          </cell>
          <cell r="N769">
            <v>1</v>
          </cell>
          <cell r="O769">
            <v>8</v>
          </cell>
          <cell r="P769">
            <v>0</v>
          </cell>
          <cell r="Q769">
            <v>0</v>
          </cell>
          <cell r="R769">
            <v>25</v>
          </cell>
          <cell r="S769">
            <v>6</v>
          </cell>
          <cell r="T769">
            <v>28</v>
          </cell>
          <cell r="U769">
            <v>5</v>
          </cell>
          <cell r="V769">
            <v>6</v>
          </cell>
          <cell r="W769">
            <v>6</v>
          </cell>
          <cell r="X769">
            <v>0</v>
          </cell>
          <cell r="Y769">
            <v>4</v>
          </cell>
          <cell r="Z769">
            <v>72</v>
          </cell>
          <cell r="AA769">
            <v>0</v>
          </cell>
          <cell r="AB769">
            <v>3</v>
          </cell>
          <cell r="AC769">
            <v>1</v>
          </cell>
          <cell r="AD769">
            <v>0</v>
          </cell>
          <cell r="AE769">
            <v>6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3138</v>
          </cell>
          <cell r="AK769">
            <v>2946</v>
          </cell>
          <cell r="AL769">
            <v>2375</v>
          </cell>
          <cell r="AM769">
            <v>3035</v>
          </cell>
          <cell r="AN769">
            <v>1175</v>
          </cell>
          <cell r="AO769">
            <v>960</v>
          </cell>
          <cell r="AP769" t="str">
            <v>SV</v>
          </cell>
          <cell r="AQ769">
            <v>17676</v>
          </cell>
          <cell r="AR769">
            <v>17812.5</v>
          </cell>
          <cell r="AS769">
            <v>91050</v>
          </cell>
          <cell r="AT769" t="str">
            <v>SV</v>
          </cell>
          <cell r="AU769" t="str">
            <v>SV</v>
          </cell>
          <cell r="AV769">
            <v>835</v>
          </cell>
          <cell r="AW769">
            <v>833.31875000000002</v>
          </cell>
          <cell r="AX769">
            <v>1200</v>
          </cell>
          <cell r="AY769">
            <v>0.43712574850299402</v>
          </cell>
          <cell r="AZ769">
            <v>0.30416666666666664</v>
          </cell>
          <cell r="BC769">
            <v>-1</v>
          </cell>
          <cell r="BD769">
            <v>0</v>
          </cell>
          <cell r="BG769">
            <v>-1</v>
          </cell>
          <cell r="BH769">
            <v>0</v>
          </cell>
        </row>
        <row r="770">
          <cell r="B770" t="str">
            <v>18789</v>
          </cell>
          <cell r="C770" t="str">
            <v>8800010015825</v>
          </cell>
          <cell r="D770" t="str">
            <v>BOTELLA 940ml AMBAR CERVEPAR</v>
          </cell>
          <cell r="E770">
            <v>1</v>
          </cell>
          <cell r="F770" t="str">
            <v>BEBIDAS</v>
          </cell>
          <cell r="G770" t="str">
            <v>BEBIDAS</v>
          </cell>
          <cell r="H770" t="str">
            <v>CERVEZAS</v>
          </cell>
          <cell r="I770" t="str">
            <v>RETORNABLES</v>
          </cell>
          <cell r="J770" t="str">
            <v>AMBAR 940ml</v>
          </cell>
          <cell r="K770" t="str">
            <v>ENVASES RETORNABLES</v>
          </cell>
          <cell r="L770">
            <v>60</v>
          </cell>
          <cell r="M770" t="str">
            <v>CERVEPAR S.A. (60)</v>
          </cell>
          <cell r="N770">
            <v>13</v>
          </cell>
          <cell r="O770">
            <v>13</v>
          </cell>
          <cell r="P770">
            <v>18</v>
          </cell>
          <cell r="Q770">
            <v>23</v>
          </cell>
          <cell r="R770">
            <v>296</v>
          </cell>
          <cell r="S770">
            <v>29</v>
          </cell>
          <cell r="T770">
            <v>7</v>
          </cell>
          <cell r="U770">
            <v>9</v>
          </cell>
          <cell r="V770">
            <v>10</v>
          </cell>
          <cell r="W770">
            <v>10</v>
          </cell>
          <cell r="X770">
            <v>15</v>
          </cell>
          <cell r="Y770">
            <v>16</v>
          </cell>
          <cell r="Z770">
            <v>55</v>
          </cell>
          <cell r="AA770">
            <v>6</v>
          </cell>
          <cell r="AB770">
            <v>6</v>
          </cell>
          <cell r="AC770">
            <v>6</v>
          </cell>
          <cell r="AD770">
            <v>31</v>
          </cell>
          <cell r="AE770">
            <v>7</v>
          </cell>
          <cell r="AF770">
            <v>1</v>
          </cell>
          <cell r="AG770">
            <v>2</v>
          </cell>
          <cell r="AH770">
            <v>0</v>
          </cell>
          <cell r="AI770">
            <v>0</v>
          </cell>
          <cell r="AJ770">
            <v>5926</v>
          </cell>
          <cell r="AK770">
            <v>6276</v>
          </cell>
          <cell r="AL770">
            <v>5155</v>
          </cell>
          <cell r="AM770">
            <v>5773</v>
          </cell>
          <cell r="AN770">
            <v>4650</v>
          </cell>
          <cell r="AO770">
            <v>1524</v>
          </cell>
          <cell r="AP770">
            <v>7729.5652173913049</v>
          </cell>
          <cell r="AQ770">
            <v>20920</v>
          </cell>
          <cell r="AR770">
            <v>9665.625</v>
          </cell>
          <cell r="AS770">
            <v>28865</v>
          </cell>
          <cell r="AT770">
            <v>69750</v>
          </cell>
          <cell r="AU770" t="str">
            <v>SV</v>
          </cell>
          <cell r="AV770">
            <v>2750</v>
          </cell>
          <cell r="AW770">
            <v>2724.16408</v>
          </cell>
          <cell r="AX770">
            <v>3500</v>
          </cell>
          <cell r="AY770">
            <v>0.27272727272727271</v>
          </cell>
          <cell r="AZ770">
            <v>0.21428571428571427</v>
          </cell>
          <cell r="BC770">
            <v>-1</v>
          </cell>
          <cell r="BD770">
            <v>0</v>
          </cell>
          <cell r="BG770">
            <v>-1</v>
          </cell>
          <cell r="BH770">
            <v>0</v>
          </cell>
        </row>
        <row r="771">
          <cell r="B771" t="str">
            <v>37461</v>
          </cell>
          <cell r="C771" t="str">
            <v>8800010069347</v>
          </cell>
          <cell r="D771" t="str">
            <v>BOTELLA 970ml MUNICH</v>
          </cell>
          <cell r="E771">
            <v>1</v>
          </cell>
          <cell r="F771" t="str">
            <v>BEBIDAS</v>
          </cell>
          <cell r="G771" t="str">
            <v>BEBIDAS</v>
          </cell>
          <cell r="H771" t="str">
            <v>CERVEZAS</v>
          </cell>
          <cell r="I771" t="str">
            <v>RETORNABLES</v>
          </cell>
          <cell r="J771" t="str">
            <v>AMBAR 940ml</v>
          </cell>
          <cell r="K771" t="str">
            <v>ENVASES RETORNABLES</v>
          </cell>
          <cell r="L771">
            <v>87</v>
          </cell>
          <cell r="M771" t="str">
            <v>EMBOTELLADORA CENTRAL (87)</v>
          </cell>
          <cell r="N771">
            <v>2</v>
          </cell>
          <cell r="O771">
            <v>0</v>
          </cell>
          <cell r="P771">
            <v>0</v>
          </cell>
          <cell r="Q771">
            <v>0</v>
          </cell>
          <cell r="R771">
            <v>8</v>
          </cell>
          <cell r="S771">
            <v>11</v>
          </cell>
          <cell r="T771">
            <v>0</v>
          </cell>
          <cell r="U771">
            <v>0</v>
          </cell>
          <cell r="V771">
            <v>0</v>
          </cell>
          <cell r="W771">
            <v>3</v>
          </cell>
          <cell r="X771">
            <v>6</v>
          </cell>
          <cell r="Y771">
            <v>0</v>
          </cell>
          <cell r="Z771">
            <v>2</v>
          </cell>
          <cell r="AA771">
            <v>4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>
            <v>0</v>
          </cell>
          <cell r="AK771">
            <v>186</v>
          </cell>
          <cell r="AL771">
            <v>152</v>
          </cell>
          <cell r="AM771">
            <v>58</v>
          </cell>
          <cell r="AN771">
            <v>109</v>
          </cell>
          <cell r="AO771">
            <v>0</v>
          </cell>
          <cell r="AP771" t="str">
            <v>Q</v>
          </cell>
          <cell r="AQ771" t="str">
            <v>SV</v>
          </cell>
          <cell r="AR771" t="str">
            <v>SV</v>
          </cell>
          <cell r="AS771" t="str">
            <v>SV</v>
          </cell>
          <cell r="AT771" t="str">
            <v>SV</v>
          </cell>
          <cell r="AU771" t="str">
            <v>Q</v>
          </cell>
          <cell r="AV771">
            <v>2750</v>
          </cell>
          <cell r="AW771">
            <v>2750</v>
          </cell>
          <cell r="AX771">
            <v>3500</v>
          </cell>
          <cell r="AY771">
            <v>0.27272727272727271</v>
          </cell>
          <cell r="AZ771">
            <v>0.21428571428571427</v>
          </cell>
          <cell r="BA771">
            <v>0</v>
          </cell>
          <cell r="BB771">
            <v>0</v>
          </cell>
          <cell r="BC771">
            <v>-1</v>
          </cell>
          <cell r="BD771">
            <v>0</v>
          </cell>
          <cell r="BE771">
            <v>0</v>
          </cell>
          <cell r="BF771">
            <v>0</v>
          </cell>
          <cell r="BG771">
            <v>-1</v>
          </cell>
          <cell r="BH771">
            <v>0</v>
          </cell>
        </row>
        <row r="772">
          <cell r="B772" t="str">
            <v>36230</v>
          </cell>
          <cell r="C772" t="str">
            <v>7840050008372</v>
          </cell>
          <cell r="D772" t="str">
            <v>CERVEZA RETORNABLE 710ml BUDWEISER 66</v>
          </cell>
          <cell r="E772">
            <v>1</v>
          </cell>
          <cell r="F772" t="str">
            <v>BEBIDAS</v>
          </cell>
          <cell r="G772" t="str">
            <v>BEBIDAS</v>
          </cell>
          <cell r="H772" t="str">
            <v>CERVEZAS</v>
          </cell>
          <cell r="I772" t="str">
            <v>RETORNABLES</v>
          </cell>
          <cell r="J772" t="str">
            <v>BOTELLA 940ml</v>
          </cell>
          <cell r="K772" t="str">
            <v>BUDWEISER</v>
          </cell>
          <cell r="L772">
            <v>60</v>
          </cell>
          <cell r="M772" t="str">
            <v>CERVEPAR S.A. (60)</v>
          </cell>
          <cell r="N772">
            <v>263</v>
          </cell>
          <cell r="O772">
            <v>199</v>
          </cell>
          <cell r="P772">
            <v>214</v>
          </cell>
          <cell r="Q772">
            <v>287</v>
          </cell>
          <cell r="R772">
            <v>763</v>
          </cell>
          <cell r="S772">
            <v>891</v>
          </cell>
          <cell r="T772">
            <v>656</v>
          </cell>
          <cell r="U772">
            <v>673</v>
          </cell>
          <cell r="V772">
            <v>468</v>
          </cell>
          <cell r="W772">
            <v>423</v>
          </cell>
          <cell r="X772">
            <v>520</v>
          </cell>
          <cell r="Y772">
            <v>634</v>
          </cell>
          <cell r="Z772">
            <v>349</v>
          </cell>
          <cell r="AA772">
            <v>336</v>
          </cell>
          <cell r="AB772">
            <v>345</v>
          </cell>
          <cell r="AC772">
            <v>508</v>
          </cell>
          <cell r="AD772">
            <v>174</v>
          </cell>
          <cell r="AE772">
            <v>392</v>
          </cell>
          <cell r="AF772">
            <v>216</v>
          </cell>
          <cell r="AG772">
            <v>279</v>
          </cell>
          <cell r="AH772">
            <v>0</v>
          </cell>
          <cell r="AI772">
            <v>6</v>
          </cell>
          <cell r="AJ772">
            <v>532</v>
          </cell>
          <cell r="AK772">
            <v>503</v>
          </cell>
          <cell r="AL772">
            <v>144</v>
          </cell>
          <cell r="AM772">
            <v>542</v>
          </cell>
          <cell r="AN772">
            <v>414</v>
          </cell>
          <cell r="AO772">
            <v>354</v>
          </cell>
          <cell r="AP772">
            <v>55.609756097560975</v>
          </cell>
          <cell r="AQ772">
            <v>22.421991084695392</v>
          </cell>
          <cell r="AR772">
            <v>6.8138801261829656</v>
          </cell>
          <cell r="AS772">
            <v>32.007874015748037</v>
          </cell>
          <cell r="AT772">
            <v>44.516129032258064</v>
          </cell>
          <cell r="AU772">
            <v>1770</v>
          </cell>
          <cell r="AV772">
            <v>7729</v>
          </cell>
          <cell r="AW772">
            <v>7439.1010100000003</v>
          </cell>
          <cell r="AX772">
            <v>8750</v>
          </cell>
          <cell r="AY772">
            <v>0.13209988355544056</v>
          </cell>
          <cell r="AZ772">
            <v>0.11668571428571428</v>
          </cell>
          <cell r="BA772">
            <v>8500</v>
          </cell>
          <cell r="BB772">
            <v>6</v>
          </cell>
          <cell r="BC772">
            <v>9.9754172596713708E-2</v>
          </cell>
          <cell r="BD772">
            <v>9.0705882352941178E-2</v>
          </cell>
          <cell r="BE772">
            <v>8250</v>
          </cell>
          <cell r="BF772">
            <v>12</v>
          </cell>
          <cell r="BG772">
            <v>6.7408461637986861E-2</v>
          </cell>
          <cell r="BH772">
            <v>6.3151515151515153E-2</v>
          </cell>
        </row>
        <row r="773">
          <cell r="B773" t="str">
            <v>18782</v>
          </cell>
          <cell r="C773" t="str">
            <v>78400030</v>
          </cell>
          <cell r="D773" t="str">
            <v>CERVEZA RETORNABLE 940ml BRAHMA</v>
          </cell>
          <cell r="E773">
            <v>1</v>
          </cell>
          <cell r="F773" t="str">
            <v>BEBIDAS</v>
          </cell>
          <cell r="G773" t="str">
            <v>BEBIDAS</v>
          </cell>
          <cell r="H773" t="str">
            <v>CERVEZAS</v>
          </cell>
          <cell r="I773" t="str">
            <v>RETORNABLES</v>
          </cell>
          <cell r="J773" t="str">
            <v>BOTELLA 940ml</v>
          </cell>
          <cell r="K773" t="str">
            <v>BRAHMA</v>
          </cell>
          <cell r="L773">
            <v>60</v>
          </cell>
          <cell r="M773" t="str">
            <v>CERVEPAR S.A. (60)</v>
          </cell>
          <cell r="N773">
            <v>384</v>
          </cell>
          <cell r="O773">
            <v>345</v>
          </cell>
          <cell r="P773">
            <v>147</v>
          </cell>
          <cell r="Q773">
            <v>97</v>
          </cell>
          <cell r="R773">
            <v>566</v>
          </cell>
          <cell r="S773">
            <v>883</v>
          </cell>
          <cell r="T773">
            <v>401</v>
          </cell>
          <cell r="U773">
            <v>404</v>
          </cell>
          <cell r="V773">
            <v>156</v>
          </cell>
          <cell r="W773">
            <v>205</v>
          </cell>
          <cell r="X773">
            <v>270</v>
          </cell>
          <cell r="Y773">
            <v>241</v>
          </cell>
          <cell r="Z773">
            <v>232</v>
          </cell>
          <cell r="AA773">
            <v>245</v>
          </cell>
          <cell r="AB773">
            <v>165</v>
          </cell>
          <cell r="AC773">
            <v>189</v>
          </cell>
          <cell r="AD773">
            <v>144</v>
          </cell>
          <cell r="AE773">
            <v>129</v>
          </cell>
          <cell r="AF773">
            <v>117</v>
          </cell>
          <cell r="AG773">
            <v>110</v>
          </cell>
          <cell r="AH773">
            <v>0</v>
          </cell>
          <cell r="AI773">
            <v>0</v>
          </cell>
          <cell r="AJ773">
            <v>489</v>
          </cell>
          <cell r="AK773">
            <v>530</v>
          </cell>
          <cell r="AL773">
            <v>129</v>
          </cell>
          <cell r="AM773">
            <v>246</v>
          </cell>
          <cell r="AN773">
            <v>119</v>
          </cell>
          <cell r="AO773">
            <v>480</v>
          </cell>
          <cell r="AP773">
            <v>151.23711340206185</v>
          </cell>
          <cell r="AQ773">
            <v>39.35643564356436</v>
          </cell>
          <cell r="AR773">
            <v>16.058091286307054</v>
          </cell>
          <cell r="AS773">
            <v>39.047619047619051</v>
          </cell>
          <cell r="AT773">
            <v>32.454545454545453</v>
          </cell>
          <cell r="AU773" t="str">
            <v>SV</v>
          </cell>
          <cell r="AV773">
            <v>6097</v>
          </cell>
          <cell r="AW773">
            <v>6096.4948000000004</v>
          </cell>
          <cell r="AX773">
            <v>6900</v>
          </cell>
          <cell r="AY773">
            <v>0.13170411677874361</v>
          </cell>
          <cell r="AZ773">
            <v>0.11637681159420289</v>
          </cell>
          <cell r="BA773">
            <v>6750</v>
          </cell>
          <cell r="BB773">
            <v>3</v>
          </cell>
          <cell r="BC773">
            <v>0.10710185337051015</v>
          </cell>
          <cell r="BD773">
            <v>9.6740740740740738E-2</v>
          </cell>
          <cell r="BE773">
            <v>6500</v>
          </cell>
          <cell r="BF773">
            <v>12</v>
          </cell>
          <cell r="BG773">
            <v>6.6098081023454158E-2</v>
          </cell>
          <cell r="BH773">
            <v>6.2E-2</v>
          </cell>
        </row>
        <row r="774">
          <cell r="B774" t="str">
            <v>18781</v>
          </cell>
          <cell r="C774" t="str">
            <v>78409613</v>
          </cell>
          <cell r="D774" t="str">
            <v>CERVEZA RETORNABLE 940ml PILSEN</v>
          </cell>
          <cell r="E774">
            <v>1</v>
          </cell>
          <cell r="F774" t="str">
            <v>BEBIDAS</v>
          </cell>
          <cell r="G774" t="str">
            <v>BEBIDAS</v>
          </cell>
          <cell r="H774" t="str">
            <v>CERVEZAS</v>
          </cell>
          <cell r="I774" t="str">
            <v>RETORNABLES</v>
          </cell>
          <cell r="J774" t="str">
            <v>BOTELLA 940ml</v>
          </cell>
          <cell r="K774" t="str">
            <v>PILSEN</v>
          </cell>
          <cell r="L774">
            <v>60</v>
          </cell>
          <cell r="M774" t="str">
            <v>CERVEPAR S.A. (60)</v>
          </cell>
          <cell r="N774">
            <v>427</v>
          </cell>
          <cell r="O774">
            <v>272</v>
          </cell>
          <cell r="P774">
            <v>293</v>
          </cell>
          <cell r="Q774">
            <v>267</v>
          </cell>
          <cell r="R774">
            <v>357</v>
          </cell>
          <cell r="S774">
            <v>526</v>
          </cell>
          <cell r="T774">
            <v>322</v>
          </cell>
          <cell r="U774">
            <v>337</v>
          </cell>
          <cell r="V774">
            <v>270</v>
          </cell>
          <cell r="W774">
            <v>201</v>
          </cell>
          <cell r="X774">
            <v>377</v>
          </cell>
          <cell r="Y774">
            <v>398</v>
          </cell>
          <cell r="Z774">
            <v>91</v>
          </cell>
          <cell r="AA774">
            <v>52</v>
          </cell>
          <cell r="AB774">
            <v>79</v>
          </cell>
          <cell r="AC774">
            <v>141</v>
          </cell>
          <cell r="AD774">
            <v>240</v>
          </cell>
          <cell r="AE774">
            <v>325</v>
          </cell>
          <cell r="AF774">
            <v>197</v>
          </cell>
          <cell r="AG774">
            <v>207</v>
          </cell>
          <cell r="AH774">
            <v>0</v>
          </cell>
          <cell r="AI774">
            <v>0</v>
          </cell>
          <cell r="AJ774">
            <v>317</v>
          </cell>
          <cell r="AK774">
            <v>233</v>
          </cell>
          <cell r="AL774">
            <v>124</v>
          </cell>
          <cell r="AM774">
            <v>84</v>
          </cell>
          <cell r="AN774">
            <v>366</v>
          </cell>
          <cell r="AO774">
            <v>240</v>
          </cell>
          <cell r="AP774">
            <v>35.617977528089888</v>
          </cell>
          <cell r="AQ774">
            <v>20.741839762611278</v>
          </cell>
          <cell r="AR774">
            <v>9.3467336683417095</v>
          </cell>
          <cell r="AS774">
            <v>17.872340425531913</v>
          </cell>
          <cell r="AT774">
            <v>53.04347826086957</v>
          </cell>
          <cell r="AU774" t="str">
            <v>SV</v>
          </cell>
          <cell r="AV774">
            <v>6742</v>
          </cell>
          <cell r="AW774">
            <v>6164.6403499999997</v>
          </cell>
          <cell r="AX774">
            <v>7350</v>
          </cell>
          <cell r="AY774">
            <v>9.018095520617031E-2</v>
          </cell>
          <cell r="AZ774">
            <v>8.2721088435374152E-2</v>
          </cell>
          <cell r="BA774">
            <v>7150</v>
          </cell>
          <cell r="BB774">
            <v>3</v>
          </cell>
          <cell r="BC774">
            <v>6.0516167309403679E-2</v>
          </cell>
          <cell r="BD774">
            <v>5.7062937062937066E-2</v>
          </cell>
          <cell r="BE774">
            <v>6950</v>
          </cell>
          <cell r="BF774">
            <v>12</v>
          </cell>
          <cell r="BG774">
            <v>3.085137941263727E-2</v>
          </cell>
          <cell r="BH774">
            <v>2.9928057553956836E-2</v>
          </cell>
        </row>
        <row r="775">
          <cell r="B775" t="str">
            <v>26273</v>
          </cell>
          <cell r="C775" t="str">
            <v>7840050007511</v>
          </cell>
          <cell r="D775" t="str">
            <v>CERVEZA RETORNABLE EXTRA MALTA 940ml PILSEN</v>
          </cell>
          <cell r="E775">
            <v>1</v>
          </cell>
          <cell r="F775" t="str">
            <v>BEBIDAS</v>
          </cell>
          <cell r="G775" t="str">
            <v>BEBIDAS</v>
          </cell>
          <cell r="H775" t="str">
            <v>CERVEZAS</v>
          </cell>
          <cell r="I775" t="str">
            <v>RETORNABLES</v>
          </cell>
          <cell r="J775" t="str">
            <v>BOTELLA 940ml</v>
          </cell>
          <cell r="K775" t="str">
            <v>PILSEN</v>
          </cell>
          <cell r="L775">
            <v>60</v>
          </cell>
          <cell r="M775" t="str">
            <v>CERVEPAR S.A. (60)</v>
          </cell>
          <cell r="N775">
            <v>0</v>
          </cell>
          <cell r="O775">
            <v>12</v>
          </cell>
          <cell r="P775">
            <v>0</v>
          </cell>
          <cell r="Q775">
            <v>0</v>
          </cell>
          <cell r="R775">
            <v>46</v>
          </cell>
          <cell r="S775">
            <v>36</v>
          </cell>
          <cell r="T775">
            <v>3</v>
          </cell>
          <cell r="U775">
            <v>0</v>
          </cell>
          <cell r="V775">
            <v>7</v>
          </cell>
          <cell r="W775">
            <v>45</v>
          </cell>
          <cell r="X775">
            <v>0</v>
          </cell>
          <cell r="Y775">
            <v>0</v>
          </cell>
          <cell r="Z775">
            <v>36</v>
          </cell>
          <cell r="AA775">
            <v>12</v>
          </cell>
          <cell r="AB775">
            <v>0</v>
          </cell>
          <cell r="AC775">
            <v>0</v>
          </cell>
          <cell r="AD775">
            <v>39</v>
          </cell>
          <cell r="AE775">
            <v>44</v>
          </cell>
          <cell r="AF775">
            <v>1</v>
          </cell>
          <cell r="AG775">
            <v>0</v>
          </cell>
          <cell r="AH775">
            <v>0</v>
          </cell>
          <cell r="AI775">
            <v>0</v>
          </cell>
          <cell r="AJ775">
            <v>24</v>
          </cell>
          <cell r="AK775">
            <v>0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 t="str">
            <v>SV</v>
          </cell>
          <cell r="AQ775" t="str">
            <v>Q</v>
          </cell>
          <cell r="AR775" t="str">
            <v>Q</v>
          </cell>
          <cell r="AS775" t="str">
            <v>Q</v>
          </cell>
          <cell r="AT775" t="str">
            <v>Q</v>
          </cell>
          <cell r="AU775" t="str">
            <v>Q</v>
          </cell>
          <cell r="AV775">
            <v>7321</v>
          </cell>
          <cell r="AW775">
            <v>7320.0000499999996</v>
          </cell>
          <cell r="AX775">
            <v>8350</v>
          </cell>
          <cell r="AY775">
            <v>0.14055456904794417</v>
          </cell>
          <cell r="AZ775">
            <v>0.12323353293413174</v>
          </cell>
          <cell r="BA775">
            <v>8150</v>
          </cell>
          <cell r="BB775">
            <v>3</v>
          </cell>
          <cell r="BC775">
            <v>0.11323589673541856</v>
          </cell>
          <cell r="BD775">
            <v>0.10171779141104295</v>
          </cell>
          <cell r="BE775">
            <v>7950</v>
          </cell>
          <cell r="BF775">
            <v>12</v>
          </cell>
          <cell r="BG775">
            <v>8.5917224422892957E-2</v>
          </cell>
          <cell r="BH775">
            <v>7.9119496855345917E-2</v>
          </cell>
        </row>
        <row r="776">
          <cell r="B776" t="str">
            <v>18783</v>
          </cell>
          <cell r="C776" t="str">
            <v>78409736</v>
          </cell>
          <cell r="D776" t="str">
            <v>CERVEZA RETORNABLE 940ml OURO FINO</v>
          </cell>
          <cell r="E776">
            <v>1</v>
          </cell>
          <cell r="F776" t="str">
            <v>BEBIDAS</v>
          </cell>
          <cell r="G776" t="str">
            <v>BEBIDAS</v>
          </cell>
          <cell r="H776" t="str">
            <v>CERVEZAS</v>
          </cell>
          <cell r="I776" t="str">
            <v>RETORNABLES</v>
          </cell>
          <cell r="J776" t="str">
            <v>BOTELLA 940ml</v>
          </cell>
          <cell r="K776" t="str">
            <v>OURO FINO</v>
          </cell>
          <cell r="L776">
            <v>60</v>
          </cell>
          <cell r="M776" t="str">
            <v>CERVEPAR S.A. (60)</v>
          </cell>
          <cell r="N776">
            <v>598</v>
          </cell>
          <cell r="O776">
            <v>796</v>
          </cell>
          <cell r="P776">
            <v>508</v>
          </cell>
          <cell r="Q776">
            <v>671</v>
          </cell>
          <cell r="R776">
            <v>694</v>
          </cell>
          <cell r="S776">
            <v>1035</v>
          </cell>
          <cell r="T776">
            <v>1032</v>
          </cell>
          <cell r="U776">
            <v>939</v>
          </cell>
          <cell r="V776">
            <v>179</v>
          </cell>
          <cell r="W776">
            <v>500</v>
          </cell>
          <cell r="X776">
            <v>752</v>
          </cell>
          <cell r="Y776">
            <v>677</v>
          </cell>
          <cell r="Z776">
            <v>123</v>
          </cell>
          <cell r="AA776">
            <v>581</v>
          </cell>
          <cell r="AB776">
            <v>385</v>
          </cell>
          <cell r="AC776">
            <v>321</v>
          </cell>
          <cell r="AD776">
            <v>502</v>
          </cell>
          <cell r="AE776">
            <v>521</v>
          </cell>
          <cell r="AF776">
            <v>394</v>
          </cell>
          <cell r="AG776">
            <v>435</v>
          </cell>
          <cell r="AH776">
            <v>0</v>
          </cell>
          <cell r="AI776">
            <v>5</v>
          </cell>
          <cell r="AJ776">
            <v>270</v>
          </cell>
          <cell r="AK776">
            <v>464</v>
          </cell>
          <cell r="AL776">
            <v>0</v>
          </cell>
          <cell r="AM776">
            <v>379</v>
          </cell>
          <cell r="AN776">
            <v>362</v>
          </cell>
          <cell r="AO776">
            <v>559</v>
          </cell>
          <cell r="AP776">
            <v>12.071535022354695</v>
          </cell>
          <cell r="AQ776">
            <v>14.824281150159745</v>
          </cell>
          <cell r="AR776" t="str">
            <v>Q</v>
          </cell>
          <cell r="AS776">
            <v>35.420560747663551</v>
          </cell>
          <cell r="AT776">
            <v>24.96551724137931</v>
          </cell>
          <cell r="AU776">
            <v>3354</v>
          </cell>
          <cell r="AV776">
            <v>5688</v>
          </cell>
          <cell r="AW776">
            <v>5686.3654100000003</v>
          </cell>
          <cell r="AX776">
            <v>6500</v>
          </cell>
          <cell r="AY776">
            <v>0.14275668073136427</v>
          </cell>
          <cell r="AZ776">
            <v>0.12492307692307693</v>
          </cell>
          <cell r="BA776">
            <v>6350</v>
          </cell>
          <cell r="BB776">
            <v>3</v>
          </cell>
          <cell r="BC776">
            <v>0.11638537271448657</v>
          </cell>
          <cell r="BD776">
            <v>0.104251968503937</v>
          </cell>
          <cell r="BE776">
            <v>6250</v>
          </cell>
          <cell r="BF776">
            <v>12</v>
          </cell>
          <cell r="BG776">
            <v>9.8804500703234988E-2</v>
          </cell>
          <cell r="BH776">
            <v>8.992E-2</v>
          </cell>
        </row>
        <row r="777">
          <cell r="B777" t="str">
            <v>26272</v>
          </cell>
          <cell r="C777" t="str">
            <v>7840050006644</v>
          </cell>
          <cell r="D777" t="str">
            <v>CERVEZA RETORNABLE 940ml SKOL</v>
          </cell>
          <cell r="E777">
            <v>1</v>
          </cell>
          <cell r="F777" t="str">
            <v>BEBIDAS</v>
          </cell>
          <cell r="G777" t="str">
            <v>BEBIDAS</v>
          </cell>
          <cell r="H777" t="str">
            <v>CERVEZAS</v>
          </cell>
          <cell r="I777" t="str">
            <v>RETORNABLES</v>
          </cell>
          <cell r="J777" t="str">
            <v>BOTELLA 940ml</v>
          </cell>
          <cell r="K777" t="str">
            <v>SKOL</v>
          </cell>
          <cell r="L777">
            <v>60</v>
          </cell>
          <cell r="M777" t="str">
            <v>CERVEPAR S.A. (60)</v>
          </cell>
          <cell r="N777">
            <v>408</v>
          </cell>
          <cell r="O777">
            <v>432</v>
          </cell>
          <cell r="P777">
            <v>347</v>
          </cell>
          <cell r="Q777">
            <v>411</v>
          </cell>
          <cell r="R777">
            <v>917</v>
          </cell>
          <cell r="S777">
            <v>952</v>
          </cell>
          <cell r="T777">
            <v>489</v>
          </cell>
          <cell r="U777">
            <v>442</v>
          </cell>
          <cell r="V777">
            <v>219</v>
          </cell>
          <cell r="W777">
            <v>360</v>
          </cell>
          <cell r="X777">
            <v>512</v>
          </cell>
          <cell r="Y777">
            <v>508</v>
          </cell>
          <cell r="Z777">
            <v>377</v>
          </cell>
          <cell r="AA777">
            <v>242</v>
          </cell>
          <cell r="AB777">
            <v>185</v>
          </cell>
          <cell r="AC777">
            <v>186</v>
          </cell>
          <cell r="AD777">
            <v>305</v>
          </cell>
          <cell r="AE777">
            <v>432</v>
          </cell>
          <cell r="AF777">
            <v>343</v>
          </cell>
          <cell r="AG777">
            <v>253</v>
          </cell>
          <cell r="AH777">
            <v>0</v>
          </cell>
          <cell r="AI777">
            <v>3</v>
          </cell>
          <cell r="AJ777">
            <v>204</v>
          </cell>
          <cell r="AK777">
            <v>780</v>
          </cell>
          <cell r="AL777">
            <v>154</v>
          </cell>
          <cell r="AM777">
            <v>245</v>
          </cell>
          <cell r="AN777">
            <v>334</v>
          </cell>
          <cell r="AO777">
            <v>240</v>
          </cell>
          <cell r="AP777">
            <v>14.89051094890511</v>
          </cell>
          <cell r="AQ777">
            <v>52.941176470588232</v>
          </cell>
          <cell r="AR777">
            <v>9.0944881889763778</v>
          </cell>
          <cell r="AS777">
            <v>39.516129032258064</v>
          </cell>
          <cell r="AT777">
            <v>39.604743083003953</v>
          </cell>
          <cell r="AU777">
            <v>2400</v>
          </cell>
          <cell r="AV777">
            <v>7320</v>
          </cell>
          <cell r="AW777">
            <v>7319.5149499999998</v>
          </cell>
          <cell r="AX777">
            <v>8350</v>
          </cell>
          <cell r="AY777">
            <v>0.1407103825136613</v>
          </cell>
          <cell r="AZ777">
            <v>0.12335329341317365</v>
          </cell>
          <cell r="BA777">
            <v>8150</v>
          </cell>
          <cell r="BB777">
            <v>3</v>
          </cell>
          <cell r="BC777">
            <v>0.11338797814207657</v>
          </cell>
          <cell r="BD777">
            <v>0.10184049079754601</v>
          </cell>
          <cell r="BE777">
            <v>7900</v>
          </cell>
          <cell r="BF777">
            <v>12</v>
          </cell>
          <cell r="BG777">
            <v>7.9234972677595605E-2</v>
          </cell>
          <cell r="BH777">
            <v>7.3417721518987344E-2</v>
          </cell>
        </row>
        <row r="778">
          <cell r="B778" t="str">
            <v>37460</v>
          </cell>
          <cell r="C778" t="str">
            <v>7840025110864</v>
          </cell>
          <cell r="D778" t="str">
            <v>CERVEZA RETORNABLE 970ml MUNICH</v>
          </cell>
          <cell r="E778">
            <v>12</v>
          </cell>
          <cell r="F778" t="str">
            <v>BEBIDAS</v>
          </cell>
          <cell r="G778" t="str">
            <v>BEBIDAS</v>
          </cell>
          <cell r="H778" t="str">
            <v>CERVEZAS</v>
          </cell>
          <cell r="I778" t="str">
            <v>RETORNABLES</v>
          </cell>
          <cell r="J778" t="str">
            <v>BOTELLA 940ml</v>
          </cell>
          <cell r="K778" t="str">
            <v>MUNICH</v>
          </cell>
          <cell r="L778">
            <v>87</v>
          </cell>
          <cell r="M778" t="str">
            <v>EMBOTELLADORA CENTRAL (87)</v>
          </cell>
          <cell r="N778">
            <v>112</v>
          </cell>
          <cell r="O778">
            <v>129</v>
          </cell>
          <cell r="P778">
            <v>101</v>
          </cell>
          <cell r="Q778">
            <v>92</v>
          </cell>
          <cell r="R778">
            <v>51</v>
          </cell>
          <cell r="S778">
            <v>129</v>
          </cell>
          <cell r="T778">
            <v>94</v>
          </cell>
          <cell r="U778">
            <v>84</v>
          </cell>
          <cell r="V778">
            <v>27</v>
          </cell>
          <cell r="W778">
            <v>70</v>
          </cell>
          <cell r="X778">
            <v>38</v>
          </cell>
          <cell r="Y778">
            <v>18</v>
          </cell>
          <cell r="Z778">
            <v>60</v>
          </cell>
          <cell r="AA778">
            <v>34</v>
          </cell>
          <cell r="AB778">
            <v>34</v>
          </cell>
          <cell r="AC778">
            <v>48</v>
          </cell>
          <cell r="AD778">
            <v>42</v>
          </cell>
          <cell r="AE778">
            <v>72</v>
          </cell>
          <cell r="AF778">
            <v>25</v>
          </cell>
          <cell r="AG778">
            <v>5</v>
          </cell>
          <cell r="AH778">
            <v>12</v>
          </cell>
          <cell r="AI778">
            <v>12</v>
          </cell>
          <cell r="AJ778">
            <v>105</v>
          </cell>
          <cell r="AK778">
            <v>83</v>
          </cell>
          <cell r="AL778">
            <v>111</v>
          </cell>
          <cell r="AM778">
            <v>36</v>
          </cell>
          <cell r="AN778">
            <v>85</v>
          </cell>
          <cell r="AO778">
            <v>108</v>
          </cell>
          <cell r="AP778">
            <v>34.239130434782609</v>
          </cell>
          <cell r="AQ778">
            <v>29.642857142857146</v>
          </cell>
          <cell r="AR778">
            <v>185</v>
          </cell>
          <cell r="AS778">
            <v>22.5</v>
          </cell>
          <cell r="AT778">
            <v>510</v>
          </cell>
          <cell r="AU778">
            <v>270</v>
          </cell>
          <cell r="AV778">
            <v>6166.6666599999999</v>
          </cell>
          <cell r="AW778">
            <v>6166.6018700000004</v>
          </cell>
          <cell r="AX778">
            <v>6900</v>
          </cell>
          <cell r="AY778">
            <v>0.11891892012856098</v>
          </cell>
          <cell r="AZ778">
            <v>0.10628019420289857</v>
          </cell>
          <cell r="BA778">
            <v>6750</v>
          </cell>
          <cell r="BB778">
            <v>6</v>
          </cell>
          <cell r="BC778">
            <v>9.459459577794016E-2</v>
          </cell>
          <cell r="BD778">
            <v>8.6419754074074095E-2</v>
          </cell>
          <cell r="BE778">
            <v>0</v>
          </cell>
          <cell r="BF778">
            <v>0</v>
          </cell>
          <cell r="BG778">
            <v>-1</v>
          </cell>
          <cell r="BH778">
            <v>0</v>
          </cell>
        </row>
        <row r="779">
          <cell r="B779" t="str">
            <v>39073</v>
          </cell>
          <cell r="C779" t="str">
            <v>8800010075034</v>
          </cell>
          <cell r="D779" t="str">
            <v>BOTELLA 710ml BUDWEISER OWENS</v>
          </cell>
          <cell r="E779">
            <v>1</v>
          </cell>
          <cell r="F779" t="str">
            <v>BEBIDAS</v>
          </cell>
          <cell r="G779" t="str">
            <v>BEBIDAS</v>
          </cell>
          <cell r="H779" t="str">
            <v>CERVEZAS</v>
          </cell>
          <cell r="I779" t="str">
            <v>RETORNABLES</v>
          </cell>
          <cell r="J779" t="str">
            <v>BOTELLA 940ml</v>
          </cell>
          <cell r="K779" t="str">
            <v>ENVASES RETORNABLES</v>
          </cell>
          <cell r="L779">
            <v>60</v>
          </cell>
          <cell r="M779" t="str">
            <v>CERVEPAR S.A. (60)</v>
          </cell>
          <cell r="N779">
            <v>12</v>
          </cell>
          <cell r="O779">
            <v>13</v>
          </cell>
          <cell r="P779">
            <v>12</v>
          </cell>
          <cell r="Q779">
            <v>0</v>
          </cell>
          <cell r="R779">
            <v>9</v>
          </cell>
          <cell r="S779">
            <v>37</v>
          </cell>
          <cell r="T779">
            <v>35</v>
          </cell>
          <cell r="U779">
            <v>50</v>
          </cell>
          <cell r="V779">
            <v>34</v>
          </cell>
          <cell r="W779">
            <v>31</v>
          </cell>
          <cell r="X779">
            <v>18</v>
          </cell>
          <cell r="Y779">
            <v>7</v>
          </cell>
          <cell r="Z779">
            <v>17</v>
          </cell>
          <cell r="AA779">
            <v>6</v>
          </cell>
          <cell r="AB779">
            <v>10</v>
          </cell>
          <cell r="AC779">
            <v>15</v>
          </cell>
          <cell r="AD779">
            <v>2</v>
          </cell>
          <cell r="AE779">
            <v>11</v>
          </cell>
          <cell r="AF779">
            <v>6</v>
          </cell>
          <cell r="AG779">
            <v>19</v>
          </cell>
          <cell r="AH779">
            <v>0</v>
          </cell>
          <cell r="AI779">
            <v>0</v>
          </cell>
          <cell r="AJ779">
            <v>1140</v>
          </cell>
          <cell r="AK779">
            <v>915</v>
          </cell>
          <cell r="AL779">
            <v>951</v>
          </cell>
          <cell r="AM779">
            <v>1042</v>
          </cell>
          <cell r="AN779">
            <v>1109</v>
          </cell>
          <cell r="AO779">
            <v>360</v>
          </cell>
          <cell r="AP779" t="str">
            <v>SV</v>
          </cell>
          <cell r="AQ779">
            <v>549</v>
          </cell>
          <cell r="AR779">
            <v>4075.7142857142858</v>
          </cell>
          <cell r="AS779">
            <v>2084</v>
          </cell>
          <cell r="AT779">
            <v>1751.0526315789475</v>
          </cell>
          <cell r="AU779" t="str">
            <v>SV</v>
          </cell>
          <cell r="AV779">
            <v>4499.9138800000001</v>
          </cell>
          <cell r="AW779">
            <v>4353.2295400000003</v>
          </cell>
          <cell r="AX779">
            <v>5500</v>
          </cell>
          <cell r="AY779">
            <v>0.22224561328715908</v>
          </cell>
          <cell r="AZ779">
            <v>0.18183384</v>
          </cell>
          <cell r="BC779">
            <v>-1</v>
          </cell>
          <cell r="BD779">
            <v>0</v>
          </cell>
          <cell r="BG779">
            <v>-1</v>
          </cell>
          <cell r="BH779">
            <v>0</v>
          </cell>
        </row>
        <row r="780">
          <cell r="B780" t="str">
            <v>18787</v>
          </cell>
          <cell r="C780" t="str">
            <v>8800010015801</v>
          </cell>
          <cell r="D780" t="str">
            <v>BOTELLA 940ml PILSEN AMBAR</v>
          </cell>
          <cell r="E780">
            <v>1</v>
          </cell>
          <cell r="F780" t="str">
            <v>BEBIDAS</v>
          </cell>
          <cell r="G780" t="str">
            <v>BEBIDAS</v>
          </cell>
          <cell r="H780" t="str">
            <v>CERVEZAS</v>
          </cell>
          <cell r="I780" t="str">
            <v>RETORNABLES</v>
          </cell>
          <cell r="J780" t="str">
            <v>BOTELLA 940ml</v>
          </cell>
          <cell r="K780" t="str">
            <v>ENVASES RETORNABLES</v>
          </cell>
          <cell r="L780">
            <v>60</v>
          </cell>
          <cell r="M780" t="str">
            <v>CERVEPAR S.A. (60)</v>
          </cell>
          <cell r="N780">
            <v>0</v>
          </cell>
          <cell r="O780">
            <v>0</v>
          </cell>
          <cell r="P780">
            <v>0</v>
          </cell>
          <cell r="Q780">
            <v>0</v>
          </cell>
          <cell r="R780">
            <v>0</v>
          </cell>
          <cell r="S780">
            <v>0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>
            <v>0</v>
          </cell>
          <cell r="AK780">
            <v>-12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 t="str">
            <v>Q</v>
          </cell>
          <cell r="AQ780" t="str">
            <v>Q</v>
          </cell>
          <cell r="AR780" t="str">
            <v>Q</v>
          </cell>
          <cell r="AS780" t="str">
            <v>Q</v>
          </cell>
          <cell r="AT780" t="str">
            <v>Q</v>
          </cell>
          <cell r="AU780" t="str">
            <v>Q</v>
          </cell>
          <cell r="AV780">
            <v>2250.0000049999999</v>
          </cell>
          <cell r="AW780">
            <v>2250.0000049999999</v>
          </cell>
          <cell r="AX780">
            <v>2500</v>
          </cell>
          <cell r="AY780">
            <v>0.11111110864197538</v>
          </cell>
          <cell r="AZ780">
            <v>9.9999998000000048E-2</v>
          </cell>
          <cell r="BC780">
            <v>-1</v>
          </cell>
          <cell r="BD780">
            <v>0</v>
          </cell>
          <cell r="BG780">
            <v>-1</v>
          </cell>
          <cell r="BH780">
            <v>0</v>
          </cell>
        </row>
        <row r="781">
          <cell r="B781" t="str">
            <v>18779</v>
          </cell>
          <cell r="C781" t="str">
            <v>78410848</v>
          </cell>
          <cell r="D781" t="str">
            <v>CERVEZA RETORNABLE 340ml BRAHMA</v>
          </cell>
          <cell r="E781">
            <v>1</v>
          </cell>
          <cell r="F781" t="str">
            <v>BEBIDAS</v>
          </cell>
          <cell r="G781" t="str">
            <v>BEBIDAS</v>
          </cell>
          <cell r="H781" t="str">
            <v>CERVEZAS</v>
          </cell>
          <cell r="I781" t="str">
            <v>RETORNABLES</v>
          </cell>
          <cell r="J781" t="str">
            <v>BOTELLITA 340ml</v>
          </cell>
          <cell r="K781" t="str">
            <v>BRAHMA</v>
          </cell>
          <cell r="L781">
            <v>60</v>
          </cell>
          <cell r="M781" t="str">
            <v>CERVEPAR S.A. (60)</v>
          </cell>
          <cell r="N781">
            <v>239</v>
          </cell>
          <cell r="O781">
            <v>424</v>
          </cell>
          <cell r="P781">
            <v>182</v>
          </cell>
          <cell r="Q781">
            <v>163</v>
          </cell>
          <cell r="R781">
            <v>402</v>
          </cell>
          <cell r="S781">
            <v>0</v>
          </cell>
          <cell r="T781">
            <v>189</v>
          </cell>
          <cell r="U781">
            <v>214</v>
          </cell>
          <cell r="V781">
            <v>265</v>
          </cell>
          <cell r="W781">
            <v>75</v>
          </cell>
          <cell r="X781">
            <v>48</v>
          </cell>
          <cell r="Y781">
            <v>124</v>
          </cell>
          <cell r="Z781">
            <v>220</v>
          </cell>
          <cell r="AA781">
            <v>142</v>
          </cell>
          <cell r="AB781">
            <v>106</v>
          </cell>
          <cell r="AC781">
            <v>86</v>
          </cell>
          <cell r="AD781">
            <v>24</v>
          </cell>
          <cell r="AE781">
            <v>135</v>
          </cell>
          <cell r="AF781">
            <v>0</v>
          </cell>
          <cell r="AG781">
            <v>31</v>
          </cell>
          <cell r="AH781">
            <v>0</v>
          </cell>
          <cell r="AI781">
            <v>0</v>
          </cell>
          <cell r="AJ781">
            <v>370</v>
          </cell>
          <cell r="AK781">
            <v>284</v>
          </cell>
          <cell r="AL781">
            <v>164</v>
          </cell>
          <cell r="AM781">
            <v>220</v>
          </cell>
          <cell r="AN781">
            <v>137</v>
          </cell>
          <cell r="AO781">
            <v>336</v>
          </cell>
          <cell r="AP781">
            <v>68.098159509202461</v>
          </cell>
          <cell r="AQ781">
            <v>39.813084112149532</v>
          </cell>
          <cell r="AR781">
            <v>39.677419354838705</v>
          </cell>
          <cell r="AS781">
            <v>76.744186046511629</v>
          </cell>
          <cell r="AT781">
            <v>132.58064516129031</v>
          </cell>
          <cell r="AU781" t="str">
            <v>SV</v>
          </cell>
          <cell r="AV781">
            <v>2025</v>
          </cell>
          <cell r="AW781">
            <v>2023.2034900000001</v>
          </cell>
          <cell r="AX781">
            <v>2250</v>
          </cell>
          <cell r="AY781">
            <v>0.11111111111111116</v>
          </cell>
          <cell r="AZ781">
            <v>0.1</v>
          </cell>
          <cell r="BA781">
            <v>2200</v>
          </cell>
          <cell r="BB781">
            <v>6</v>
          </cell>
          <cell r="BC781">
            <v>8.6419753086419693E-2</v>
          </cell>
          <cell r="BD781">
            <v>7.9545454545454544E-2</v>
          </cell>
          <cell r="BE781">
            <v>2150</v>
          </cell>
          <cell r="BF781">
            <v>24</v>
          </cell>
          <cell r="BG781">
            <v>6.1728395061728447E-2</v>
          </cell>
          <cell r="BH781">
            <v>5.8139534883720929E-2</v>
          </cell>
        </row>
        <row r="782">
          <cell r="B782" t="str">
            <v>18778</v>
          </cell>
          <cell r="C782" t="str">
            <v>7840050002783</v>
          </cell>
          <cell r="D782" t="str">
            <v>CERVEZA RETORNABLE 340ml PILSEN</v>
          </cell>
          <cell r="E782">
            <v>1</v>
          </cell>
          <cell r="F782" t="str">
            <v>BEBIDAS</v>
          </cell>
          <cell r="G782" t="str">
            <v>BEBIDAS</v>
          </cell>
          <cell r="H782" t="str">
            <v>CERVEZAS</v>
          </cell>
          <cell r="I782" t="str">
            <v>RETORNABLES</v>
          </cell>
          <cell r="J782" t="str">
            <v>BOTELLITA 340ml</v>
          </cell>
          <cell r="K782" t="str">
            <v>PILSEN</v>
          </cell>
          <cell r="L782">
            <v>60</v>
          </cell>
          <cell r="M782" t="str">
            <v>CERVEPAR S.A. (60)</v>
          </cell>
          <cell r="N782">
            <v>527</v>
          </cell>
          <cell r="O782">
            <v>394</v>
          </cell>
          <cell r="P782">
            <v>214</v>
          </cell>
          <cell r="Q782">
            <v>196</v>
          </cell>
          <cell r="R782">
            <v>513</v>
          </cell>
          <cell r="S782">
            <v>356</v>
          </cell>
          <cell r="T782">
            <v>316</v>
          </cell>
          <cell r="U782">
            <v>185</v>
          </cell>
          <cell r="V782">
            <v>158</v>
          </cell>
          <cell r="W782">
            <v>173</v>
          </cell>
          <cell r="X782">
            <v>87</v>
          </cell>
          <cell r="Y782">
            <v>96</v>
          </cell>
          <cell r="Z782">
            <v>321</v>
          </cell>
          <cell r="AA782">
            <v>377</v>
          </cell>
          <cell r="AB782">
            <v>295</v>
          </cell>
          <cell r="AC782">
            <v>185</v>
          </cell>
          <cell r="AD782">
            <v>194</v>
          </cell>
          <cell r="AE782">
            <v>69</v>
          </cell>
          <cell r="AF782">
            <v>94</v>
          </cell>
          <cell r="AG782">
            <v>107</v>
          </cell>
          <cell r="AH782">
            <v>24</v>
          </cell>
          <cell r="AI782">
            <v>24</v>
          </cell>
          <cell r="AJ782">
            <v>481</v>
          </cell>
          <cell r="AK782">
            <v>565</v>
          </cell>
          <cell r="AL782">
            <v>64</v>
          </cell>
          <cell r="AM782">
            <v>445</v>
          </cell>
          <cell r="AN782">
            <v>100</v>
          </cell>
          <cell r="AO782">
            <v>240</v>
          </cell>
          <cell r="AP782">
            <v>73.622448979591837</v>
          </cell>
          <cell r="AQ782">
            <v>91.621621621621614</v>
          </cell>
          <cell r="AR782">
            <v>20</v>
          </cell>
          <cell r="AS782">
            <v>72.162162162162161</v>
          </cell>
          <cell r="AT782">
            <v>28.037383177570092</v>
          </cell>
          <cell r="AU782">
            <v>300</v>
          </cell>
          <cell r="AV782">
            <v>2434</v>
          </cell>
          <cell r="AW782">
            <v>2433.4455200000002</v>
          </cell>
          <cell r="AX782">
            <v>2750</v>
          </cell>
          <cell r="AY782">
            <v>0.12982744453574369</v>
          </cell>
          <cell r="AZ782">
            <v>0.11490909090909091</v>
          </cell>
          <cell r="BA782">
            <v>2650</v>
          </cell>
          <cell r="BB782">
            <v>6</v>
          </cell>
          <cell r="BC782">
            <v>8.8742810188989329E-2</v>
          </cell>
          <cell r="BD782">
            <v>8.1509433962264149E-2</v>
          </cell>
          <cell r="BE782">
            <v>2550</v>
          </cell>
          <cell r="BF782">
            <v>24</v>
          </cell>
          <cell r="BG782">
            <v>4.7658175842234973E-2</v>
          </cell>
          <cell r="BH782">
            <v>4.5490196078431369E-2</v>
          </cell>
        </row>
        <row r="783">
          <cell r="B783" t="str">
            <v>18780</v>
          </cell>
          <cell r="C783" t="str">
            <v>7840050003230</v>
          </cell>
          <cell r="D783" t="str">
            <v>CERVEZA RETORNABLE 340ml OURO FINO</v>
          </cell>
          <cell r="E783">
            <v>1</v>
          </cell>
          <cell r="F783" t="str">
            <v>BEBIDAS</v>
          </cell>
          <cell r="G783" t="str">
            <v>BEBIDAS</v>
          </cell>
          <cell r="H783" t="str">
            <v>CERVEZAS</v>
          </cell>
          <cell r="I783" t="str">
            <v>RETORNABLES</v>
          </cell>
          <cell r="J783" t="str">
            <v>BOTELLITA 340ml</v>
          </cell>
          <cell r="K783" t="str">
            <v>OURO FINO</v>
          </cell>
          <cell r="L783">
            <v>60</v>
          </cell>
          <cell r="M783" t="str">
            <v>CERVEPAR S.A. (60)</v>
          </cell>
          <cell r="N783">
            <v>231</v>
          </cell>
          <cell r="O783">
            <v>549</v>
          </cell>
          <cell r="P783">
            <v>368</v>
          </cell>
          <cell r="Q783">
            <v>288</v>
          </cell>
          <cell r="R783">
            <v>747</v>
          </cell>
          <cell r="S783">
            <v>923</v>
          </cell>
          <cell r="T783">
            <v>548</v>
          </cell>
          <cell r="U783">
            <v>680</v>
          </cell>
          <cell r="V783">
            <v>38</v>
          </cell>
          <cell r="W783">
            <v>152</v>
          </cell>
          <cell r="X783">
            <v>131</v>
          </cell>
          <cell r="Y783">
            <v>70</v>
          </cell>
          <cell r="Z783">
            <v>388</v>
          </cell>
          <cell r="AA783">
            <v>436</v>
          </cell>
          <cell r="AB783">
            <v>338</v>
          </cell>
          <cell r="AC783">
            <v>273</v>
          </cell>
          <cell r="AD783">
            <v>99</v>
          </cell>
          <cell r="AE783">
            <v>228</v>
          </cell>
          <cell r="AF783">
            <v>215</v>
          </cell>
          <cell r="AG783">
            <v>301</v>
          </cell>
          <cell r="AH783">
            <v>0</v>
          </cell>
          <cell r="AI783">
            <v>0</v>
          </cell>
          <cell r="AJ783">
            <v>422</v>
          </cell>
          <cell r="AK783">
            <v>378</v>
          </cell>
          <cell r="AL783">
            <v>217</v>
          </cell>
          <cell r="AM783">
            <v>440</v>
          </cell>
          <cell r="AN783">
            <v>32</v>
          </cell>
          <cell r="AO783">
            <v>360</v>
          </cell>
          <cell r="AP783">
            <v>43.958333333333329</v>
          </cell>
          <cell r="AQ783">
            <v>16.676470588235293</v>
          </cell>
          <cell r="AR783">
            <v>93</v>
          </cell>
          <cell r="AS783">
            <v>48.35164835164835</v>
          </cell>
          <cell r="AT783">
            <v>3.1893687707641196</v>
          </cell>
          <cell r="AU783" t="str">
            <v>SV</v>
          </cell>
          <cell r="AV783">
            <v>2025</v>
          </cell>
          <cell r="AW783">
            <v>2023.43768</v>
          </cell>
          <cell r="AX783">
            <v>2250</v>
          </cell>
          <cell r="AY783">
            <v>0.11111111111111116</v>
          </cell>
          <cell r="AZ783">
            <v>0.1</v>
          </cell>
          <cell r="BA783">
            <v>2200</v>
          </cell>
          <cell r="BB783">
            <v>6</v>
          </cell>
          <cell r="BC783">
            <v>8.6419753086419693E-2</v>
          </cell>
          <cell r="BD783">
            <v>7.9545454545454544E-2</v>
          </cell>
          <cell r="BE783">
            <v>2150</v>
          </cell>
          <cell r="BF783">
            <v>24</v>
          </cell>
          <cell r="BG783">
            <v>6.1728395061728447E-2</v>
          </cell>
          <cell r="BH783">
            <v>5.8139534883720929E-2</v>
          </cell>
        </row>
        <row r="784">
          <cell r="B784" t="str">
            <v>37462</v>
          </cell>
          <cell r="C784" t="str">
            <v>8800010069354</v>
          </cell>
          <cell r="D784" t="str">
            <v>CANASTO 970ML MUNICH</v>
          </cell>
          <cell r="E784">
            <v>1</v>
          </cell>
          <cell r="F784" t="str">
            <v>BEBIDAS</v>
          </cell>
          <cell r="G784" t="str">
            <v>BEBIDAS</v>
          </cell>
          <cell r="H784" t="str">
            <v>CERVEZAS</v>
          </cell>
          <cell r="I784" t="str">
            <v>RETORNABLES</v>
          </cell>
          <cell r="J784" t="str">
            <v>CANASTO</v>
          </cell>
          <cell r="K784" t="str">
            <v>MUNICH</v>
          </cell>
          <cell r="L784">
            <v>87</v>
          </cell>
          <cell r="M784" t="str">
            <v>EMBOTELLADORA CENTRAL (87)</v>
          </cell>
          <cell r="N784">
            <v>0</v>
          </cell>
          <cell r="O784">
            <v>0</v>
          </cell>
          <cell r="P784">
            <v>0</v>
          </cell>
          <cell r="Q784">
            <v>0</v>
          </cell>
          <cell r="R784">
            <v>0</v>
          </cell>
          <cell r="S784">
            <v>0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16</v>
          </cell>
          <cell r="AK784">
            <v>18</v>
          </cell>
          <cell r="AL784">
            <v>16</v>
          </cell>
          <cell r="AM784">
            <v>12</v>
          </cell>
          <cell r="AN784">
            <v>11</v>
          </cell>
          <cell r="AO784">
            <v>0</v>
          </cell>
          <cell r="AP784" t="str">
            <v>SV</v>
          </cell>
          <cell r="AQ784" t="str">
            <v>SV</v>
          </cell>
          <cell r="AR784" t="str">
            <v>SV</v>
          </cell>
          <cell r="AS784" t="str">
            <v>SV</v>
          </cell>
          <cell r="AT784" t="str">
            <v>SV</v>
          </cell>
          <cell r="AU784" t="str">
            <v>Q</v>
          </cell>
          <cell r="AV784">
            <v>59000.000004000001</v>
          </cell>
          <cell r="AW784">
            <v>58999.999960000001</v>
          </cell>
          <cell r="AX784">
            <v>69900</v>
          </cell>
          <cell r="AY784">
            <v>0.18474576263154274</v>
          </cell>
          <cell r="AZ784">
            <v>0.15593705287553647</v>
          </cell>
          <cell r="BC784">
            <v>-1</v>
          </cell>
          <cell r="BD784">
            <v>0</v>
          </cell>
          <cell r="BG784">
            <v>-1</v>
          </cell>
          <cell r="BH784">
            <v>0</v>
          </cell>
        </row>
        <row r="785">
          <cell r="B785" t="str">
            <v>18791</v>
          </cell>
          <cell r="C785" t="str">
            <v>8800010015849</v>
          </cell>
          <cell r="D785" t="str">
            <v>CANASTO 340ml CERVEPAR</v>
          </cell>
          <cell r="E785">
            <v>1</v>
          </cell>
          <cell r="F785" t="str">
            <v>BEBIDAS</v>
          </cell>
          <cell r="G785" t="str">
            <v>BEBIDAS</v>
          </cell>
          <cell r="H785" t="str">
            <v>CERVEZAS</v>
          </cell>
          <cell r="I785" t="str">
            <v>RETORNABLES</v>
          </cell>
          <cell r="J785" t="str">
            <v>CANASTO</v>
          </cell>
          <cell r="K785" t="str">
            <v>ENVASES RETORNABLES</v>
          </cell>
          <cell r="L785">
            <v>60</v>
          </cell>
          <cell r="M785" t="str">
            <v>CERVEPAR S.A. (60)</v>
          </cell>
          <cell r="N785">
            <v>0</v>
          </cell>
          <cell r="O785">
            <v>0</v>
          </cell>
          <cell r="P785">
            <v>0</v>
          </cell>
          <cell r="Q785">
            <v>0</v>
          </cell>
          <cell r="R785">
            <v>0</v>
          </cell>
          <cell r="S785">
            <v>0</v>
          </cell>
          <cell r="T785">
            <v>1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1</v>
          </cell>
          <cell r="AA785">
            <v>1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144</v>
          </cell>
          <cell r="AK785">
            <v>135</v>
          </cell>
          <cell r="AL785">
            <v>117</v>
          </cell>
          <cell r="AM785">
            <v>138</v>
          </cell>
          <cell r="AN785">
            <v>56</v>
          </cell>
          <cell r="AO785">
            <v>40</v>
          </cell>
          <cell r="AP785" t="str">
            <v>SV</v>
          </cell>
          <cell r="AQ785" t="str">
            <v>SV</v>
          </cell>
          <cell r="AR785" t="str">
            <v>SV</v>
          </cell>
          <cell r="AS785" t="str">
            <v>SV</v>
          </cell>
          <cell r="AT785" t="str">
            <v>SV</v>
          </cell>
          <cell r="AU785" t="str">
            <v>SV</v>
          </cell>
          <cell r="AV785">
            <v>52250</v>
          </cell>
          <cell r="AW785">
            <v>52250</v>
          </cell>
          <cell r="AX785">
            <v>58900</v>
          </cell>
          <cell r="AY785">
            <v>0.1272727272727272</v>
          </cell>
          <cell r="AZ785">
            <v>0.11290322580645161</v>
          </cell>
          <cell r="BC785">
            <v>-1</v>
          </cell>
          <cell r="BD785">
            <v>0</v>
          </cell>
          <cell r="BG785">
            <v>-1</v>
          </cell>
          <cell r="BH785">
            <v>0</v>
          </cell>
        </row>
        <row r="786">
          <cell r="B786" t="str">
            <v>18790</v>
          </cell>
          <cell r="C786" t="str">
            <v>8800010015832</v>
          </cell>
          <cell r="D786" t="str">
            <v>CANASTO 940ML CERVEPAR</v>
          </cell>
          <cell r="E786">
            <v>1</v>
          </cell>
          <cell r="F786" t="str">
            <v>BEBIDAS</v>
          </cell>
          <cell r="G786" t="str">
            <v>BEBIDAS</v>
          </cell>
          <cell r="H786" t="str">
            <v>CERVEZAS</v>
          </cell>
          <cell r="I786" t="str">
            <v>RETORNABLES</v>
          </cell>
          <cell r="J786" t="str">
            <v>CANASTO</v>
          </cell>
          <cell r="K786" t="str">
            <v>ENVASES RETORNABLES</v>
          </cell>
          <cell r="L786">
            <v>60</v>
          </cell>
          <cell r="M786" t="str">
            <v>CERVEPAR S.A. (60)</v>
          </cell>
          <cell r="N786">
            <v>1</v>
          </cell>
          <cell r="O786">
            <v>0</v>
          </cell>
          <cell r="P786">
            <v>0</v>
          </cell>
          <cell r="Q786">
            <v>0</v>
          </cell>
          <cell r="R786">
            <v>0</v>
          </cell>
          <cell r="S786">
            <v>0</v>
          </cell>
          <cell r="T786">
            <v>0</v>
          </cell>
          <cell r="U786">
            <v>0</v>
          </cell>
          <cell r="V786">
            <v>0</v>
          </cell>
          <cell r="W786">
            <v>1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>
            <v>488</v>
          </cell>
          <cell r="AK786">
            <v>644</v>
          </cell>
          <cell r="AL786">
            <v>472</v>
          </cell>
          <cell r="AM786">
            <v>534</v>
          </cell>
          <cell r="AN786">
            <v>409</v>
          </cell>
          <cell r="AO786">
            <v>127</v>
          </cell>
          <cell r="AP786" t="str">
            <v>SV</v>
          </cell>
          <cell r="AQ786" t="str">
            <v>SV</v>
          </cell>
          <cell r="AR786" t="str">
            <v>SV</v>
          </cell>
          <cell r="AS786" t="str">
            <v>SV</v>
          </cell>
          <cell r="AT786" t="str">
            <v>SV</v>
          </cell>
          <cell r="AU786" t="str">
            <v>SV</v>
          </cell>
          <cell r="AV786">
            <v>43000.1</v>
          </cell>
          <cell r="AW786">
            <v>42416.268179999999</v>
          </cell>
          <cell r="AX786">
            <v>48500</v>
          </cell>
          <cell r="AY786">
            <v>0.12790435371080533</v>
          </cell>
          <cell r="AZ786">
            <v>0.11340000000000003</v>
          </cell>
          <cell r="BC786">
            <v>-1</v>
          </cell>
          <cell r="BD786">
            <v>0</v>
          </cell>
          <cell r="BG786">
            <v>-1</v>
          </cell>
          <cell r="BH786">
            <v>0</v>
          </cell>
        </row>
        <row r="787">
          <cell r="B787" t="str">
            <v>17902</v>
          </cell>
          <cell r="C787" t="str">
            <v>735850748733</v>
          </cell>
          <cell r="D787" t="str">
            <v>CERVEZA ARTESANAL 355ml ARRIERO PORTE.</v>
          </cell>
          <cell r="E787">
            <v>1</v>
          </cell>
          <cell r="F787" t="str">
            <v>BEBIDAS</v>
          </cell>
          <cell r="G787" t="str">
            <v>BEBIDAS</v>
          </cell>
          <cell r="H787" t="str">
            <v>CERVEZAS</v>
          </cell>
          <cell r="I787" t="str">
            <v>SUPER PREMIUM-ESPECIALES-ARTES</v>
          </cell>
          <cell r="J787" t="str">
            <v>ARTESANALES</v>
          </cell>
          <cell r="K787" t="str">
            <v>SACRAMENTO</v>
          </cell>
          <cell r="L787">
            <v>2473</v>
          </cell>
          <cell r="M787" t="str">
            <v>DE LA CAZUELA  SA  (2473)</v>
          </cell>
          <cell r="N787">
            <v>0</v>
          </cell>
          <cell r="O787">
            <v>0</v>
          </cell>
          <cell r="P787">
            <v>0</v>
          </cell>
          <cell r="Q787">
            <v>0</v>
          </cell>
          <cell r="R787">
            <v>0</v>
          </cell>
          <cell r="S787">
            <v>0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>
            <v>0</v>
          </cell>
          <cell r="AK787">
            <v>0</v>
          </cell>
          <cell r="AL787">
            <v>0</v>
          </cell>
          <cell r="AM787">
            <v>12</v>
          </cell>
          <cell r="AN787">
            <v>0</v>
          </cell>
          <cell r="AO787">
            <v>0</v>
          </cell>
          <cell r="AP787" t="str">
            <v>Q</v>
          </cell>
          <cell r="AQ787" t="str">
            <v>Q</v>
          </cell>
          <cell r="AR787" t="str">
            <v>Q</v>
          </cell>
          <cell r="AS787" t="str">
            <v>SV</v>
          </cell>
          <cell r="AT787" t="str">
            <v>Q</v>
          </cell>
          <cell r="AU787" t="str">
            <v>Q</v>
          </cell>
          <cell r="AV787">
            <v>9999.9999989999997</v>
          </cell>
          <cell r="AW787">
            <v>8898.0817200000001</v>
          </cell>
          <cell r="AX787">
            <v>12500</v>
          </cell>
          <cell r="AY787">
            <v>0.25000000012500001</v>
          </cell>
          <cell r="AZ787">
            <v>0.20000000008000002</v>
          </cell>
          <cell r="BA787">
            <v>11250</v>
          </cell>
          <cell r="BB787">
            <v>3</v>
          </cell>
          <cell r="BC787">
            <v>0.12500000011250001</v>
          </cell>
          <cell r="BD787">
            <v>0.11111111120000003</v>
          </cell>
          <cell r="BE787">
            <v>0</v>
          </cell>
          <cell r="BF787">
            <v>0</v>
          </cell>
          <cell r="BG787">
            <v>-1</v>
          </cell>
          <cell r="BH787">
            <v>0</v>
          </cell>
        </row>
        <row r="788">
          <cell r="B788" t="str">
            <v>17897</v>
          </cell>
          <cell r="C788" t="str">
            <v>793591894485</v>
          </cell>
          <cell r="D788" t="str">
            <v>CERVEZA ARTESANAL 355ml EL JARDINERO</v>
          </cell>
          <cell r="E788">
            <v>1</v>
          </cell>
          <cell r="F788" t="str">
            <v>BEBIDAS</v>
          </cell>
          <cell r="G788" t="str">
            <v>BEBIDAS</v>
          </cell>
          <cell r="H788" t="str">
            <v>CERVEZAS</v>
          </cell>
          <cell r="I788" t="str">
            <v>SUPER PREMIUM-ESPECIALES-ARTES</v>
          </cell>
          <cell r="J788" t="str">
            <v>ARTESANALES</v>
          </cell>
          <cell r="K788" t="str">
            <v>SACRAMENTO</v>
          </cell>
          <cell r="L788">
            <v>2473</v>
          </cell>
          <cell r="M788" t="str">
            <v>DE LA CAZUELA  SA  (2473)</v>
          </cell>
          <cell r="N788">
            <v>0</v>
          </cell>
          <cell r="O788">
            <v>0</v>
          </cell>
          <cell r="P788">
            <v>0</v>
          </cell>
          <cell r="Q788">
            <v>0</v>
          </cell>
          <cell r="R788">
            <v>0</v>
          </cell>
          <cell r="S788">
            <v>0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27</v>
          </cell>
          <cell r="AM788">
            <v>0</v>
          </cell>
          <cell r="AN788">
            <v>0</v>
          </cell>
          <cell r="AO788">
            <v>0</v>
          </cell>
          <cell r="AP788" t="str">
            <v>Q</v>
          </cell>
          <cell r="AQ788" t="str">
            <v>Q</v>
          </cell>
          <cell r="AR788" t="str">
            <v>SV</v>
          </cell>
          <cell r="AS788" t="str">
            <v>Q</v>
          </cell>
          <cell r="AT788" t="str">
            <v>Q</v>
          </cell>
          <cell r="AU788" t="str">
            <v>Q</v>
          </cell>
          <cell r="AV788">
            <v>9999.9999989999997</v>
          </cell>
          <cell r="AW788">
            <v>8899.6992699999992</v>
          </cell>
          <cell r="AX788">
            <v>12500</v>
          </cell>
          <cell r="AY788">
            <v>0.25000000012500001</v>
          </cell>
          <cell r="AZ788">
            <v>0.20000000008000002</v>
          </cell>
          <cell r="BA788">
            <v>11250</v>
          </cell>
          <cell r="BB788">
            <v>3</v>
          </cell>
          <cell r="BC788">
            <v>0.12500000011250001</v>
          </cell>
          <cell r="BD788">
            <v>0.11111111120000003</v>
          </cell>
          <cell r="BE788">
            <v>0</v>
          </cell>
          <cell r="BF788">
            <v>0</v>
          </cell>
          <cell r="BG788">
            <v>-1</v>
          </cell>
          <cell r="BH788">
            <v>0</v>
          </cell>
        </row>
        <row r="789">
          <cell r="B789" t="str">
            <v>17896</v>
          </cell>
          <cell r="C789" t="str">
            <v>793591894478</v>
          </cell>
          <cell r="D789" t="str">
            <v>CERVEZA ARTESANAL 355ml EL MENO,</v>
          </cell>
          <cell r="E789">
            <v>1</v>
          </cell>
          <cell r="F789" t="str">
            <v>BEBIDAS</v>
          </cell>
          <cell r="G789" t="str">
            <v>BEBIDAS</v>
          </cell>
          <cell r="H789" t="str">
            <v>CERVEZAS</v>
          </cell>
          <cell r="I789" t="str">
            <v>SUPER PREMIUM-ESPECIALES-ARTES</v>
          </cell>
          <cell r="J789" t="str">
            <v>ARTESANALES</v>
          </cell>
          <cell r="K789" t="str">
            <v>SACRAMENTO</v>
          </cell>
          <cell r="L789">
            <v>2473</v>
          </cell>
          <cell r="M789" t="str">
            <v>DE LA CAZUELA  SA  (2473)</v>
          </cell>
          <cell r="N789">
            <v>0</v>
          </cell>
          <cell r="O789">
            <v>0</v>
          </cell>
          <cell r="P789">
            <v>0</v>
          </cell>
          <cell r="Q789">
            <v>0</v>
          </cell>
          <cell r="R789">
            <v>0</v>
          </cell>
          <cell r="S789">
            <v>0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>
            <v>0</v>
          </cell>
          <cell r="AL789">
            <v>18</v>
          </cell>
          <cell r="AM789">
            <v>15</v>
          </cell>
          <cell r="AN789">
            <v>0</v>
          </cell>
          <cell r="AO789">
            <v>0</v>
          </cell>
          <cell r="AP789" t="str">
            <v>Q</v>
          </cell>
          <cell r="AQ789" t="str">
            <v>Q</v>
          </cell>
          <cell r="AR789" t="str">
            <v>SV</v>
          </cell>
          <cell r="AS789" t="str">
            <v>SV</v>
          </cell>
          <cell r="AT789" t="str">
            <v>Q</v>
          </cell>
          <cell r="AU789" t="str">
            <v>Q</v>
          </cell>
          <cell r="AV789">
            <v>9999.9999989999997</v>
          </cell>
          <cell r="AW789">
            <v>8899.9999000000007</v>
          </cell>
          <cell r="AX789">
            <v>12500</v>
          </cell>
          <cell r="AY789">
            <v>0.25000000012500001</v>
          </cell>
          <cell r="AZ789">
            <v>0.20000000008000002</v>
          </cell>
          <cell r="BA789">
            <v>11250</v>
          </cell>
          <cell r="BB789">
            <v>3</v>
          </cell>
          <cell r="BC789">
            <v>0.12500000011250001</v>
          </cell>
          <cell r="BD789">
            <v>0.11111111120000003</v>
          </cell>
          <cell r="BE789">
            <v>0</v>
          </cell>
          <cell r="BF789">
            <v>0</v>
          </cell>
          <cell r="BG789">
            <v>-1</v>
          </cell>
          <cell r="BH789">
            <v>0</v>
          </cell>
        </row>
        <row r="790">
          <cell r="B790" t="str">
            <v>17901</v>
          </cell>
          <cell r="C790" t="str">
            <v>735850748719</v>
          </cell>
          <cell r="D790" t="str">
            <v>CERVEZA ARTESANAL 355ml LA CHUCHI,</v>
          </cell>
          <cell r="E790">
            <v>1</v>
          </cell>
          <cell r="F790" t="str">
            <v>BEBIDAS</v>
          </cell>
          <cell r="G790" t="str">
            <v>BEBIDAS</v>
          </cell>
          <cell r="H790" t="str">
            <v>CERVEZAS</v>
          </cell>
          <cell r="I790" t="str">
            <v>SUPER PREMIUM-ESPECIALES-ARTES</v>
          </cell>
          <cell r="J790" t="str">
            <v>ARTESANALES</v>
          </cell>
          <cell r="K790" t="str">
            <v>SACRAMENTO</v>
          </cell>
          <cell r="L790">
            <v>2473</v>
          </cell>
          <cell r="M790" t="str">
            <v>DE LA CAZUELA  SA  (2473)</v>
          </cell>
          <cell r="N790">
            <v>0</v>
          </cell>
          <cell r="O790">
            <v>0</v>
          </cell>
          <cell r="P790">
            <v>0</v>
          </cell>
          <cell r="Q790">
            <v>0</v>
          </cell>
          <cell r="R790">
            <v>0</v>
          </cell>
          <cell r="S790">
            <v>0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>
            <v>0</v>
          </cell>
          <cell r="AK790">
            <v>0</v>
          </cell>
          <cell r="AL790">
            <v>9</v>
          </cell>
          <cell r="AM790">
            <v>21</v>
          </cell>
          <cell r="AN790">
            <v>0</v>
          </cell>
          <cell r="AO790">
            <v>0</v>
          </cell>
          <cell r="AP790" t="str">
            <v>Q</v>
          </cell>
          <cell r="AQ790" t="str">
            <v>Q</v>
          </cell>
          <cell r="AR790" t="str">
            <v>SV</v>
          </cell>
          <cell r="AS790" t="str">
            <v>SV</v>
          </cell>
          <cell r="AT790" t="str">
            <v>Q</v>
          </cell>
          <cell r="AU790" t="str">
            <v>Q</v>
          </cell>
          <cell r="AV790">
            <v>9999.9999989999997</v>
          </cell>
          <cell r="AW790">
            <v>8899.9999000000007</v>
          </cell>
          <cell r="AX790">
            <v>12500</v>
          </cell>
          <cell r="AY790">
            <v>0.25000000012500001</v>
          </cell>
          <cell r="AZ790">
            <v>0.20000000008000002</v>
          </cell>
          <cell r="BA790">
            <v>11250</v>
          </cell>
          <cell r="BB790">
            <v>3</v>
          </cell>
          <cell r="BC790">
            <v>0.12500000011250001</v>
          </cell>
          <cell r="BD790">
            <v>0.11111111120000003</v>
          </cell>
          <cell r="BE790">
            <v>0</v>
          </cell>
          <cell r="BF790">
            <v>0</v>
          </cell>
          <cell r="BG790">
            <v>-1</v>
          </cell>
          <cell r="BH790">
            <v>0</v>
          </cell>
        </row>
        <row r="791">
          <cell r="B791" t="str">
            <v>17900</v>
          </cell>
          <cell r="C791" t="str">
            <v>735850748726</v>
          </cell>
          <cell r="D791" t="str">
            <v>CERVEZA ARTESANAL 355ml SHAMIGO</v>
          </cell>
          <cell r="E791">
            <v>1</v>
          </cell>
          <cell r="F791" t="str">
            <v>BEBIDAS</v>
          </cell>
          <cell r="G791" t="str">
            <v>BEBIDAS</v>
          </cell>
          <cell r="H791" t="str">
            <v>CERVEZAS</v>
          </cell>
          <cell r="I791" t="str">
            <v>SUPER PREMIUM-ESPECIALES-ARTES</v>
          </cell>
          <cell r="J791" t="str">
            <v>ARTESANALES</v>
          </cell>
          <cell r="K791" t="str">
            <v>SACRAMENTO</v>
          </cell>
          <cell r="L791">
            <v>2473</v>
          </cell>
          <cell r="M791" t="str">
            <v>DE LA CAZUELA  SA  (2473)</v>
          </cell>
          <cell r="N791">
            <v>0</v>
          </cell>
          <cell r="O791">
            <v>0</v>
          </cell>
          <cell r="P791">
            <v>0</v>
          </cell>
          <cell r="Q791">
            <v>0</v>
          </cell>
          <cell r="R791">
            <v>0</v>
          </cell>
          <cell r="S791">
            <v>0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3</v>
          </cell>
          <cell r="AN791">
            <v>0</v>
          </cell>
          <cell r="AO791">
            <v>0</v>
          </cell>
          <cell r="AP791" t="str">
            <v>Q</v>
          </cell>
          <cell r="AQ791" t="str">
            <v>Q</v>
          </cell>
          <cell r="AR791" t="str">
            <v>Q</v>
          </cell>
          <cell r="AS791" t="str">
            <v>SV</v>
          </cell>
          <cell r="AT791" t="str">
            <v>Q</v>
          </cell>
          <cell r="AU791" t="str">
            <v>Q</v>
          </cell>
          <cell r="AV791">
            <v>9999.9999989999997</v>
          </cell>
          <cell r="AW791">
            <v>8229.6874000000007</v>
          </cell>
          <cell r="AX791">
            <v>12500</v>
          </cell>
          <cell r="AY791">
            <v>0.25000000012500001</v>
          </cell>
          <cell r="AZ791">
            <v>0.20000000008000002</v>
          </cell>
          <cell r="BA791">
            <v>11250</v>
          </cell>
          <cell r="BB791">
            <v>3</v>
          </cell>
          <cell r="BC791">
            <v>0.12500000011250001</v>
          </cell>
          <cell r="BD791">
            <v>0.11111111120000003</v>
          </cell>
          <cell r="BE791">
            <v>0</v>
          </cell>
          <cell r="BF791">
            <v>0</v>
          </cell>
          <cell r="BG791">
            <v>-1</v>
          </cell>
          <cell r="BH791">
            <v>0</v>
          </cell>
        </row>
        <row r="792">
          <cell r="B792" t="str">
            <v>17895</v>
          </cell>
          <cell r="C792" t="str">
            <v>793591894461</v>
          </cell>
          <cell r="D792" t="str">
            <v>CERVEZA ARTESANAL 473ml EL MOQUETERO</v>
          </cell>
          <cell r="E792">
            <v>1</v>
          </cell>
          <cell r="F792" t="str">
            <v>BEBIDAS</v>
          </cell>
          <cell r="G792" t="str">
            <v>BEBIDAS</v>
          </cell>
          <cell r="H792" t="str">
            <v>CERVEZAS</v>
          </cell>
          <cell r="I792" t="str">
            <v>SUPER PREMIUM-ESPECIALES-ARTES</v>
          </cell>
          <cell r="J792" t="str">
            <v>ARTESANALES</v>
          </cell>
          <cell r="K792" t="str">
            <v>SACRAMENTO</v>
          </cell>
          <cell r="L792">
            <v>2473</v>
          </cell>
          <cell r="M792" t="str">
            <v>DE LA CAZUELA  SA  (2473)</v>
          </cell>
          <cell r="N792">
            <v>0</v>
          </cell>
          <cell r="O792">
            <v>0</v>
          </cell>
          <cell r="P792">
            <v>0</v>
          </cell>
          <cell r="Q792">
            <v>0</v>
          </cell>
          <cell r="R792">
            <v>0</v>
          </cell>
          <cell r="S792">
            <v>0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>
            <v>0</v>
          </cell>
          <cell r="AL792">
            <v>0</v>
          </cell>
          <cell r="AM792">
            <v>16</v>
          </cell>
          <cell r="AN792">
            <v>0</v>
          </cell>
          <cell r="AO792">
            <v>0</v>
          </cell>
          <cell r="AP792" t="str">
            <v>Q</v>
          </cell>
          <cell r="AQ792" t="str">
            <v>Q</v>
          </cell>
          <cell r="AR792" t="str">
            <v>Q</v>
          </cell>
          <cell r="AS792" t="str">
            <v>SV</v>
          </cell>
          <cell r="AT792" t="str">
            <v>Q</v>
          </cell>
          <cell r="AU792" t="str">
            <v>Q</v>
          </cell>
          <cell r="AV792">
            <v>17999.999995999999</v>
          </cell>
          <cell r="AW792">
            <v>15744.044029999999</v>
          </cell>
          <cell r="AX792">
            <v>21500</v>
          </cell>
          <cell r="AY792">
            <v>0.19444444470987654</v>
          </cell>
          <cell r="AZ792">
            <v>0.16279069786046518</v>
          </cell>
          <cell r="BA792">
            <v>19900</v>
          </cell>
          <cell r="BB792">
            <v>3</v>
          </cell>
          <cell r="BC792">
            <v>0.10555555580123466</v>
          </cell>
          <cell r="BD792">
            <v>9.5477387135678465E-2</v>
          </cell>
          <cell r="BE792">
            <v>0</v>
          </cell>
          <cell r="BF792">
            <v>0</v>
          </cell>
          <cell r="BG792">
            <v>-1</v>
          </cell>
          <cell r="BH792">
            <v>0</v>
          </cell>
        </row>
        <row r="793">
          <cell r="B793" t="str">
            <v>18192</v>
          </cell>
          <cell r="C793" t="str">
            <v>8411327004008</v>
          </cell>
          <cell r="D793" t="str">
            <v>CERVEZA NEGRA Bot 330ml 24un MAHOU</v>
          </cell>
          <cell r="E793">
            <v>24</v>
          </cell>
          <cell r="F793" t="str">
            <v>BEBIDAS</v>
          </cell>
          <cell r="G793" t="str">
            <v>BEBIDAS</v>
          </cell>
          <cell r="H793" t="str">
            <v>CERVEZAS</v>
          </cell>
          <cell r="I793" t="str">
            <v>SUPER PREMIUM-ESPECIALES-ARTES</v>
          </cell>
          <cell r="J793" t="str">
            <v>NEGRAS</v>
          </cell>
          <cell r="K793" t="str">
            <v>MAHOU</v>
          </cell>
          <cell r="L793">
            <v>449</v>
          </cell>
          <cell r="M793" t="str">
            <v>LA MERCANTIL GUARANI S.A. (449)</v>
          </cell>
          <cell r="N793">
            <v>0</v>
          </cell>
          <cell r="O793">
            <v>0</v>
          </cell>
          <cell r="P793">
            <v>0</v>
          </cell>
          <cell r="Q793">
            <v>0</v>
          </cell>
          <cell r="R793">
            <v>0</v>
          </cell>
          <cell r="S793">
            <v>0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 t="str">
            <v>Q</v>
          </cell>
          <cell r="AQ793" t="str">
            <v>Q</v>
          </cell>
          <cell r="AR793" t="str">
            <v>Q</v>
          </cell>
          <cell r="AS793" t="str">
            <v>Q</v>
          </cell>
          <cell r="AT793" t="str">
            <v>Q</v>
          </cell>
          <cell r="AU793" t="str">
            <v>Q</v>
          </cell>
          <cell r="AV793">
            <v>213408.00000299999</v>
          </cell>
          <cell r="AW793">
            <v>211832.79743999999</v>
          </cell>
          <cell r="AX793">
            <v>246000</v>
          </cell>
          <cell r="AY793">
            <v>0.15272154744218502</v>
          </cell>
          <cell r="AZ793">
            <v>0.13248780486585368</v>
          </cell>
          <cell r="BA793">
            <v>0</v>
          </cell>
          <cell r="BB793">
            <v>0</v>
          </cell>
          <cell r="BC793">
            <v>-1</v>
          </cell>
          <cell r="BD793">
            <v>0</v>
          </cell>
          <cell r="BE793">
            <v>0</v>
          </cell>
          <cell r="BF793">
            <v>0</v>
          </cell>
          <cell r="BG793">
            <v>-1</v>
          </cell>
          <cell r="BH793">
            <v>0</v>
          </cell>
        </row>
        <row r="794">
          <cell r="B794" t="str">
            <v>5056</v>
          </cell>
          <cell r="C794" t="str">
            <v>8411327003971</v>
          </cell>
          <cell r="D794" t="str">
            <v>CERVEZA NEGRA Bot 330ml MAHOU</v>
          </cell>
          <cell r="E794">
            <v>1</v>
          </cell>
          <cell r="F794" t="str">
            <v>BEBIDAS</v>
          </cell>
          <cell r="G794" t="str">
            <v>BEBIDAS</v>
          </cell>
          <cell r="H794" t="str">
            <v>CERVEZAS</v>
          </cell>
          <cell r="I794" t="str">
            <v>SUPER PREMIUM-ESPECIALES-ARTES</v>
          </cell>
          <cell r="J794" t="str">
            <v>NEGRAS</v>
          </cell>
          <cell r="K794" t="str">
            <v>MAHOU</v>
          </cell>
          <cell r="L794">
            <v>449</v>
          </cell>
          <cell r="M794" t="str">
            <v>LA MERCANTIL GUARANI S.A. (449)</v>
          </cell>
          <cell r="N794">
            <v>0</v>
          </cell>
          <cell r="O794">
            <v>0</v>
          </cell>
          <cell r="P794">
            <v>0</v>
          </cell>
          <cell r="Q794">
            <v>0</v>
          </cell>
          <cell r="R794">
            <v>0</v>
          </cell>
          <cell r="S794">
            <v>0</v>
          </cell>
          <cell r="T794">
            <v>0</v>
          </cell>
          <cell r="U794">
            <v>0</v>
          </cell>
          <cell r="V794">
            <v>2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>
            <v>0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 t="str">
            <v>Q</v>
          </cell>
          <cell r="AQ794" t="str">
            <v>Q</v>
          </cell>
          <cell r="AR794" t="str">
            <v>Q</v>
          </cell>
          <cell r="AS794" t="str">
            <v>Q</v>
          </cell>
          <cell r="AT794" t="str">
            <v>Q</v>
          </cell>
          <cell r="AU794" t="str">
            <v>Q</v>
          </cell>
          <cell r="AV794">
            <v>8892.0000400000008</v>
          </cell>
          <cell r="AW794">
            <v>8826.3665600000004</v>
          </cell>
          <cell r="AX794">
            <v>10500</v>
          </cell>
          <cell r="AY794">
            <v>0.18083670184059053</v>
          </cell>
          <cell r="AZ794">
            <v>0.15314285333333325</v>
          </cell>
          <cell r="BA794">
            <v>10250</v>
          </cell>
          <cell r="BB794">
            <v>3</v>
          </cell>
          <cell r="BC794">
            <v>0.15272154227295731</v>
          </cell>
          <cell r="BD794">
            <v>0.13248780097560967</v>
          </cell>
          <cell r="BE794">
            <v>0</v>
          </cell>
          <cell r="BF794">
            <v>0</v>
          </cell>
          <cell r="BG794">
            <v>-1</v>
          </cell>
          <cell r="BH794">
            <v>0</v>
          </cell>
        </row>
        <row r="795">
          <cell r="B795" t="str">
            <v>21314</v>
          </cell>
          <cell r="C795" t="str">
            <v>8411327002417</v>
          </cell>
          <cell r="D795" t="str">
            <v>PACK COPA 5 ESTRELLAS MAHOU</v>
          </cell>
          <cell r="E795">
            <v>1</v>
          </cell>
          <cell r="F795" t="str">
            <v>BEBIDAS</v>
          </cell>
          <cell r="G795" t="str">
            <v>BEBIDAS</v>
          </cell>
          <cell r="H795" t="str">
            <v>CERVEZAS</v>
          </cell>
          <cell r="I795" t="str">
            <v>SUPER PREMIUM-ESPECIALES-ARTES</v>
          </cell>
          <cell r="J795" t="str">
            <v>PACK OBSEQUIOS</v>
          </cell>
          <cell r="K795" t="str">
            <v>MAHOU</v>
          </cell>
          <cell r="L795">
            <v>449</v>
          </cell>
          <cell r="M795" t="str">
            <v>LA MERCANTIL GUARANI S.A. (449)</v>
          </cell>
          <cell r="N795">
            <v>0</v>
          </cell>
          <cell r="O795">
            <v>0</v>
          </cell>
          <cell r="P795">
            <v>0</v>
          </cell>
          <cell r="Q795">
            <v>0</v>
          </cell>
          <cell r="R795">
            <v>0</v>
          </cell>
          <cell r="S795">
            <v>0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 t="str">
            <v>Q</v>
          </cell>
          <cell r="AQ795" t="str">
            <v>Q</v>
          </cell>
          <cell r="AR795" t="str">
            <v>Q</v>
          </cell>
          <cell r="AS795" t="str">
            <v>Q</v>
          </cell>
          <cell r="AT795" t="str">
            <v>Q</v>
          </cell>
          <cell r="AU795" t="str">
            <v>Q</v>
          </cell>
          <cell r="AV795">
            <v>40000.000039999999</v>
          </cell>
          <cell r="AW795">
            <v>39999.999929999998</v>
          </cell>
          <cell r="AX795">
            <v>47750</v>
          </cell>
          <cell r="AY795">
            <v>0.1937499988062501</v>
          </cell>
          <cell r="AZ795">
            <v>0.16230366408376964</v>
          </cell>
          <cell r="BA795">
            <v>45900</v>
          </cell>
          <cell r="BB795">
            <v>6</v>
          </cell>
          <cell r="BC795">
            <v>0.14749999885250009</v>
          </cell>
          <cell r="BD795">
            <v>0.12854030413943357</v>
          </cell>
          <cell r="BE795">
            <v>0</v>
          </cell>
          <cell r="BF795">
            <v>0</v>
          </cell>
          <cell r="BG795">
            <v>-1</v>
          </cell>
          <cell r="BH795">
            <v>0</v>
          </cell>
        </row>
        <row r="796">
          <cell r="B796" t="str">
            <v>6200</v>
          </cell>
          <cell r="C796" t="str">
            <v>4053400942520</v>
          </cell>
          <cell r="D796" t="str">
            <v>CERVEZA HEFEWEIZEN C/VASO Bot 5un SCHOFFERHOFER</v>
          </cell>
          <cell r="E796">
            <v>5</v>
          </cell>
          <cell r="F796" t="str">
            <v>BEBIDAS</v>
          </cell>
          <cell r="G796" t="str">
            <v>BEBIDAS</v>
          </cell>
          <cell r="H796" t="str">
            <v>CERVEZAS</v>
          </cell>
          <cell r="I796" t="str">
            <v>SUPER PREMIUM-ESPECIALES-ARTES</v>
          </cell>
          <cell r="J796" t="str">
            <v>PACK OBSEQUIOS</v>
          </cell>
          <cell r="K796" t="str">
            <v>SHOFFERHOFER</v>
          </cell>
          <cell r="L796">
            <v>550</v>
          </cell>
          <cell r="M796" t="str">
            <v>HQ S.A. (550)</v>
          </cell>
          <cell r="N796">
            <v>2</v>
          </cell>
          <cell r="O796">
            <v>0</v>
          </cell>
          <cell r="P796">
            <v>0</v>
          </cell>
          <cell r="Q796">
            <v>0</v>
          </cell>
          <cell r="R796">
            <v>2</v>
          </cell>
          <cell r="S796">
            <v>3</v>
          </cell>
          <cell r="T796">
            <v>0</v>
          </cell>
          <cell r="U796">
            <v>0</v>
          </cell>
          <cell r="V796">
            <v>2</v>
          </cell>
          <cell r="W796">
            <v>0</v>
          </cell>
          <cell r="X796">
            <v>3</v>
          </cell>
          <cell r="Y796">
            <v>2</v>
          </cell>
          <cell r="Z796">
            <v>1</v>
          </cell>
          <cell r="AA796">
            <v>1</v>
          </cell>
          <cell r="AB796">
            <v>0</v>
          </cell>
          <cell r="AC796">
            <v>2</v>
          </cell>
          <cell r="AD796">
            <v>1</v>
          </cell>
          <cell r="AE796">
            <v>2</v>
          </cell>
          <cell r="AF796">
            <v>2</v>
          </cell>
          <cell r="AG796">
            <v>0</v>
          </cell>
          <cell r="AH796">
            <v>0</v>
          </cell>
          <cell r="AI796">
            <v>0</v>
          </cell>
          <cell r="AJ796">
            <v>6</v>
          </cell>
          <cell r="AK796">
            <v>1</v>
          </cell>
          <cell r="AL796">
            <v>0</v>
          </cell>
          <cell r="AM796">
            <v>1</v>
          </cell>
          <cell r="AN796">
            <v>0</v>
          </cell>
          <cell r="AO796">
            <v>0</v>
          </cell>
          <cell r="AP796" t="str">
            <v>SV</v>
          </cell>
          <cell r="AQ796" t="str">
            <v>SV</v>
          </cell>
          <cell r="AR796" t="str">
            <v>Q</v>
          </cell>
          <cell r="AS796">
            <v>15</v>
          </cell>
          <cell r="AT796" t="str">
            <v>Q</v>
          </cell>
          <cell r="AU796" t="str">
            <v>Q</v>
          </cell>
          <cell r="AV796">
            <v>93000.000060000006</v>
          </cell>
          <cell r="AW796">
            <v>92999.999729999996</v>
          </cell>
          <cell r="AX796">
            <v>109900</v>
          </cell>
          <cell r="AY796">
            <v>0.18172042934512644</v>
          </cell>
          <cell r="AZ796">
            <v>0.15377615959963598</v>
          </cell>
          <cell r="BA796">
            <v>0</v>
          </cell>
          <cell r="BB796">
            <v>0</v>
          </cell>
          <cell r="BC796">
            <v>-1</v>
          </cell>
          <cell r="BD796">
            <v>0</v>
          </cell>
          <cell r="BE796">
            <v>0</v>
          </cell>
          <cell r="BF796">
            <v>0</v>
          </cell>
          <cell r="BG796">
            <v>-1</v>
          </cell>
          <cell r="BH796">
            <v>0</v>
          </cell>
        </row>
        <row r="797">
          <cell r="B797" t="str">
            <v>9397</v>
          </cell>
          <cell r="C797" t="str">
            <v>7841738000015</v>
          </cell>
          <cell r="D797" t="str">
            <v>PACK CERVEZA 330ml BIRRA MORETTI + COPA</v>
          </cell>
          <cell r="E797">
            <v>1</v>
          </cell>
          <cell r="F797" t="str">
            <v>BEBIDAS</v>
          </cell>
          <cell r="G797" t="str">
            <v>BEBIDAS</v>
          </cell>
          <cell r="H797" t="str">
            <v>CERVEZAS</v>
          </cell>
          <cell r="I797" t="str">
            <v>SUPER PREMIUM-ESPECIALES-ARTES</v>
          </cell>
          <cell r="J797" t="str">
            <v>PACK OBSEQUIOS</v>
          </cell>
          <cell r="K797" t="str">
            <v>BIRRA MORETTI</v>
          </cell>
          <cell r="L797">
            <v>428</v>
          </cell>
          <cell r="M797" t="str">
            <v>BRUMADO S.A. (428)</v>
          </cell>
          <cell r="N797">
            <v>2</v>
          </cell>
          <cell r="O797">
            <v>0</v>
          </cell>
          <cell r="P797">
            <v>4</v>
          </cell>
          <cell r="Q797">
            <v>5</v>
          </cell>
          <cell r="R797">
            <v>0</v>
          </cell>
          <cell r="S797">
            <v>1</v>
          </cell>
          <cell r="T797">
            <v>0</v>
          </cell>
          <cell r="U797">
            <v>1</v>
          </cell>
          <cell r="V797">
            <v>0</v>
          </cell>
          <cell r="W797">
            <v>1</v>
          </cell>
          <cell r="X797">
            <v>2</v>
          </cell>
          <cell r="Y797">
            <v>4</v>
          </cell>
          <cell r="Z797">
            <v>0</v>
          </cell>
          <cell r="AA797">
            <v>3</v>
          </cell>
          <cell r="AB797">
            <v>2</v>
          </cell>
          <cell r="AC797">
            <v>3</v>
          </cell>
          <cell r="AD797">
            <v>0</v>
          </cell>
          <cell r="AE797">
            <v>0</v>
          </cell>
          <cell r="AF797">
            <v>6</v>
          </cell>
          <cell r="AG797">
            <v>7</v>
          </cell>
          <cell r="AH797">
            <v>0</v>
          </cell>
          <cell r="AI797">
            <v>0</v>
          </cell>
          <cell r="AJ797">
            <v>3</v>
          </cell>
          <cell r="AK797">
            <v>5</v>
          </cell>
          <cell r="AL797">
            <v>4</v>
          </cell>
          <cell r="AM797">
            <v>3</v>
          </cell>
          <cell r="AN797">
            <v>6</v>
          </cell>
          <cell r="AO797">
            <v>3</v>
          </cell>
          <cell r="AP797">
            <v>18</v>
          </cell>
          <cell r="AQ797">
            <v>150</v>
          </cell>
          <cell r="AR797">
            <v>30</v>
          </cell>
          <cell r="AS797">
            <v>30</v>
          </cell>
          <cell r="AT797">
            <v>25.714285714285712</v>
          </cell>
          <cell r="AU797" t="str">
            <v>SV</v>
          </cell>
          <cell r="AV797">
            <v>55000</v>
          </cell>
          <cell r="AW797">
            <v>54704.137730000002</v>
          </cell>
          <cell r="AX797">
            <v>64900</v>
          </cell>
          <cell r="AY797">
            <v>0.17999999999999994</v>
          </cell>
          <cell r="AZ797">
            <v>0.15254237288135594</v>
          </cell>
          <cell r="BA797">
            <v>62900</v>
          </cell>
          <cell r="BB797">
            <v>3</v>
          </cell>
          <cell r="BC797">
            <v>0.14363636363636356</v>
          </cell>
          <cell r="BD797">
            <v>0.12559618441971382</v>
          </cell>
          <cell r="BE797">
            <v>0</v>
          </cell>
          <cell r="BF797">
            <v>0</v>
          </cell>
          <cell r="BG797">
            <v>-1</v>
          </cell>
          <cell r="BH797">
            <v>0</v>
          </cell>
        </row>
        <row r="798">
          <cell r="B798" t="str">
            <v>19344</v>
          </cell>
          <cell r="C798" t="str">
            <v>5412186004997</v>
          </cell>
          <cell r="D798" t="str">
            <v>PACK CERVEZA DISCOVERY DELIRIUM 330ml 4un + COPA</v>
          </cell>
          <cell r="E798">
            <v>4</v>
          </cell>
          <cell r="F798" t="str">
            <v>BEBIDAS</v>
          </cell>
          <cell r="G798" t="str">
            <v>BEBIDAS</v>
          </cell>
          <cell r="H798" t="str">
            <v>CERVEZAS</v>
          </cell>
          <cell r="I798" t="str">
            <v>SUPER PREMIUM-ESPECIALES-ARTES</v>
          </cell>
          <cell r="J798" t="str">
            <v>PACK OBSEQUIOS</v>
          </cell>
          <cell r="K798" t="str">
            <v>DELIRIUM</v>
          </cell>
          <cell r="L798">
            <v>725</v>
          </cell>
          <cell r="M798" t="str">
            <v>PRO PERFORMANCE S.R.L. (725)</v>
          </cell>
          <cell r="N798">
            <v>2</v>
          </cell>
          <cell r="O798">
            <v>0</v>
          </cell>
          <cell r="P798">
            <v>0</v>
          </cell>
          <cell r="Q798">
            <v>0</v>
          </cell>
          <cell r="R798">
            <v>1</v>
          </cell>
          <cell r="S798">
            <v>0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2</v>
          </cell>
          <cell r="AK798">
            <v>3</v>
          </cell>
          <cell r="AL798">
            <v>4</v>
          </cell>
          <cell r="AM798">
            <v>1</v>
          </cell>
          <cell r="AN798">
            <v>0</v>
          </cell>
          <cell r="AO798">
            <v>0</v>
          </cell>
          <cell r="AP798" t="str">
            <v>SV</v>
          </cell>
          <cell r="AQ798" t="str">
            <v>SV</v>
          </cell>
          <cell r="AR798" t="str">
            <v>SV</v>
          </cell>
          <cell r="AS798" t="str">
            <v>SV</v>
          </cell>
          <cell r="AT798" t="str">
            <v>Q</v>
          </cell>
          <cell r="AU798" t="str">
            <v>Q</v>
          </cell>
          <cell r="AV798">
            <v>190000.00000299999</v>
          </cell>
          <cell r="AW798">
            <v>189718.24014000001</v>
          </cell>
          <cell r="AX798">
            <v>219900</v>
          </cell>
          <cell r="AY798">
            <v>0.15736842103435733</v>
          </cell>
          <cell r="AZ798">
            <v>0.13597089584811281</v>
          </cell>
          <cell r="BA798">
            <v>209900</v>
          </cell>
          <cell r="BB798">
            <v>3</v>
          </cell>
          <cell r="BC798">
            <v>0.10473684208782008</v>
          </cell>
          <cell r="BD798">
            <v>9.4807050962363054E-2</v>
          </cell>
          <cell r="BE798">
            <v>0</v>
          </cell>
          <cell r="BF798">
            <v>0</v>
          </cell>
          <cell r="BG798">
            <v>-1</v>
          </cell>
          <cell r="BH798">
            <v>0</v>
          </cell>
        </row>
        <row r="799">
          <cell r="B799" t="str">
            <v>19342</v>
          </cell>
          <cell r="C799" t="str">
            <v>5412186000661</v>
          </cell>
          <cell r="D799" t="str">
            <v>PACK CERVEZA TREMENS 330ml + COPA DELIRIUM</v>
          </cell>
          <cell r="E799">
            <v>1</v>
          </cell>
          <cell r="F799" t="str">
            <v>BEBIDAS</v>
          </cell>
          <cell r="G799" t="str">
            <v>BEBIDAS</v>
          </cell>
          <cell r="H799" t="str">
            <v>CERVEZAS</v>
          </cell>
          <cell r="I799" t="str">
            <v>SUPER PREMIUM-ESPECIALES-ARTES</v>
          </cell>
          <cell r="J799" t="str">
            <v>PACK OBSEQUIOS</v>
          </cell>
          <cell r="K799" t="str">
            <v>DELIRIUM</v>
          </cell>
          <cell r="L799">
            <v>725</v>
          </cell>
          <cell r="M799" t="str">
            <v>PRO PERFORMANCE S.R.L. (725)</v>
          </cell>
          <cell r="N799">
            <v>0</v>
          </cell>
          <cell r="O799">
            <v>0</v>
          </cell>
          <cell r="P799">
            <v>0</v>
          </cell>
          <cell r="Q799">
            <v>0</v>
          </cell>
          <cell r="R799">
            <v>0</v>
          </cell>
          <cell r="S799">
            <v>0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1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>
            <v>0</v>
          </cell>
          <cell r="AK799">
            <v>2</v>
          </cell>
          <cell r="AL799">
            <v>7</v>
          </cell>
          <cell r="AM799">
            <v>0</v>
          </cell>
          <cell r="AN799">
            <v>0</v>
          </cell>
          <cell r="AO799">
            <v>0</v>
          </cell>
          <cell r="AP799" t="str">
            <v>Q</v>
          </cell>
          <cell r="AQ799" t="str">
            <v>SV</v>
          </cell>
          <cell r="AR799" t="str">
            <v>SV</v>
          </cell>
          <cell r="AS799" t="str">
            <v>Q</v>
          </cell>
          <cell r="AT799" t="str">
            <v>Q</v>
          </cell>
          <cell r="AU799" t="str">
            <v>Q</v>
          </cell>
          <cell r="AV799">
            <v>170000.00000500001</v>
          </cell>
          <cell r="AW799">
            <v>169509.61533</v>
          </cell>
          <cell r="AX799">
            <v>199900</v>
          </cell>
          <cell r="AY799">
            <v>0.1758823529065916</v>
          </cell>
          <cell r="AZ799">
            <v>0.14957478736868429</v>
          </cell>
          <cell r="BA799">
            <v>189900</v>
          </cell>
          <cell r="BB799">
            <v>3</v>
          </cell>
          <cell r="BC799">
            <v>0.11705882349655705</v>
          </cell>
          <cell r="BD799">
            <v>0.10479199576092675</v>
          </cell>
          <cell r="BE799">
            <v>0</v>
          </cell>
          <cell r="BF799">
            <v>0</v>
          </cell>
          <cell r="BG799">
            <v>-1</v>
          </cell>
          <cell r="BH799">
            <v>0</v>
          </cell>
        </row>
        <row r="800">
          <cell r="B800" t="str">
            <v>4518</v>
          </cell>
          <cell r="C800" t="str">
            <v>4066600060741</v>
          </cell>
          <cell r="D800" t="str">
            <v>CERVEZA Bot 500ml HEFEWEI PAULANER</v>
          </cell>
          <cell r="E800">
            <v>1</v>
          </cell>
          <cell r="F800" t="str">
            <v>BEBIDAS</v>
          </cell>
          <cell r="G800" t="str">
            <v>BEBIDAS</v>
          </cell>
          <cell r="H800" t="str">
            <v>CERVEZAS</v>
          </cell>
          <cell r="I800" t="str">
            <v>SUPER PREMIUM-ESPECIALES-ARTES</v>
          </cell>
          <cell r="J800" t="str">
            <v>PREMIUM REGULAR</v>
          </cell>
          <cell r="K800" t="str">
            <v>PAULANER</v>
          </cell>
          <cell r="L800">
            <v>79</v>
          </cell>
          <cell r="M800" t="str">
            <v>DISTRIBUIDORA DEL PARAGUAY (79)</v>
          </cell>
          <cell r="N800">
            <v>1</v>
          </cell>
          <cell r="O800">
            <v>0</v>
          </cell>
          <cell r="P800">
            <v>0</v>
          </cell>
          <cell r="Q800">
            <v>0</v>
          </cell>
          <cell r="R800">
            <v>0</v>
          </cell>
          <cell r="S800">
            <v>0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7</v>
          </cell>
          <cell r="AK800">
            <v>0</v>
          </cell>
          <cell r="AL800">
            <v>0</v>
          </cell>
          <cell r="AM800">
            <v>0</v>
          </cell>
          <cell r="AN800">
            <v>0</v>
          </cell>
          <cell r="AO800">
            <v>0</v>
          </cell>
          <cell r="AP800" t="str">
            <v>SV</v>
          </cell>
          <cell r="AQ800" t="str">
            <v>Q</v>
          </cell>
          <cell r="AR800" t="str">
            <v>Q</v>
          </cell>
          <cell r="AS800" t="str">
            <v>Q</v>
          </cell>
          <cell r="AT800" t="str">
            <v>Q</v>
          </cell>
          <cell r="AU800" t="str">
            <v>Q</v>
          </cell>
          <cell r="AV800">
            <v>13550.000002000001</v>
          </cell>
          <cell r="AW800">
            <v>13611.47392</v>
          </cell>
          <cell r="AX800">
            <v>14900</v>
          </cell>
          <cell r="AY800">
            <v>9.9630996147655804E-2</v>
          </cell>
          <cell r="AZ800">
            <v>9.0604026711409352E-2</v>
          </cell>
          <cell r="BA800">
            <v>14500</v>
          </cell>
          <cell r="BB800">
            <v>3</v>
          </cell>
          <cell r="BC800">
            <v>7.0110700949061133E-2</v>
          </cell>
          <cell r="BD800">
            <v>6.5517241241379268E-2</v>
          </cell>
          <cell r="BE800">
            <v>0</v>
          </cell>
          <cell r="BF800">
            <v>0</v>
          </cell>
          <cell r="BG800">
            <v>-1</v>
          </cell>
          <cell r="BH800">
            <v>0</v>
          </cell>
        </row>
        <row r="801">
          <cell r="B801" t="str">
            <v>41032</v>
          </cell>
          <cell r="C801" t="str">
            <v>5900535013191</v>
          </cell>
          <cell r="D801" t="str">
            <v>CERVEZA Lat 500ml SCHWARZBIER 4,2% EDELMEISTER</v>
          </cell>
          <cell r="E801">
            <v>24</v>
          </cell>
          <cell r="F801" t="str">
            <v>BEBIDAS</v>
          </cell>
          <cell r="G801" t="str">
            <v>BEBIDAS</v>
          </cell>
          <cell r="H801" t="str">
            <v>CERVEZAS</v>
          </cell>
          <cell r="I801" t="str">
            <v>SUPER PREMIUM-ESPECIALES-ARTES</v>
          </cell>
          <cell r="J801" t="str">
            <v>PREMIUM REGULAR</v>
          </cell>
          <cell r="K801" t="str">
            <v>EDELMEISTER</v>
          </cell>
          <cell r="L801">
            <v>473</v>
          </cell>
          <cell r="M801" t="str">
            <v>IL MONDO S.A. (473)</v>
          </cell>
          <cell r="N801">
            <v>0</v>
          </cell>
          <cell r="O801">
            <v>0</v>
          </cell>
          <cell r="P801">
            <v>0</v>
          </cell>
          <cell r="Q801">
            <v>0</v>
          </cell>
          <cell r="R801">
            <v>0</v>
          </cell>
          <cell r="S801">
            <v>0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>
            <v>0</v>
          </cell>
          <cell r="AM801">
            <v>0</v>
          </cell>
          <cell r="AN801">
            <v>0</v>
          </cell>
          <cell r="AO801">
            <v>0</v>
          </cell>
          <cell r="AP801" t="str">
            <v>Q</v>
          </cell>
          <cell r="AQ801" t="str">
            <v>Q</v>
          </cell>
          <cell r="AR801" t="str">
            <v>Q</v>
          </cell>
          <cell r="AS801" t="str">
            <v>Q</v>
          </cell>
          <cell r="AT801" t="str">
            <v>Q</v>
          </cell>
          <cell r="AU801" t="str">
            <v>Q</v>
          </cell>
          <cell r="AV801">
            <v>7400.0000030000001</v>
          </cell>
          <cell r="AW801">
            <v>7400.0000030000001</v>
          </cell>
          <cell r="AX801">
            <v>8500</v>
          </cell>
          <cell r="AY801">
            <v>0.14864864818298029</v>
          </cell>
          <cell r="AZ801">
            <v>0.12941176435294116</v>
          </cell>
          <cell r="BA801">
            <v>8250</v>
          </cell>
          <cell r="BB801">
            <v>6</v>
          </cell>
          <cell r="BC801">
            <v>0.11486486441289268</v>
          </cell>
          <cell r="BD801">
            <v>0.10303030266666666</v>
          </cell>
          <cell r="BE801">
            <v>0</v>
          </cell>
          <cell r="BF801">
            <v>0</v>
          </cell>
          <cell r="BG801">
            <v>-1</v>
          </cell>
          <cell r="BH801">
            <v>0</v>
          </cell>
        </row>
        <row r="802">
          <cell r="B802" t="str">
            <v>7892</v>
          </cell>
          <cell r="C802" t="str">
            <v>5900535003741</v>
          </cell>
          <cell r="D802" t="str">
            <v>CERVEZA Lata 500ml EDELMEISTER</v>
          </cell>
          <cell r="E802">
            <v>24</v>
          </cell>
          <cell r="F802" t="str">
            <v>BEBIDAS</v>
          </cell>
          <cell r="G802" t="str">
            <v>BEBIDAS</v>
          </cell>
          <cell r="H802" t="str">
            <v>CERVEZAS</v>
          </cell>
          <cell r="I802" t="str">
            <v>SUPER PREMIUM-ESPECIALES-ARTES</v>
          </cell>
          <cell r="J802" t="str">
            <v>PREMIUM REGULAR</v>
          </cell>
          <cell r="K802" t="str">
            <v>EDELMEISTER</v>
          </cell>
          <cell r="L802">
            <v>473</v>
          </cell>
          <cell r="M802" t="str">
            <v>IL MONDO S.A. (473)</v>
          </cell>
          <cell r="N802">
            <v>0</v>
          </cell>
          <cell r="O802">
            <v>0</v>
          </cell>
          <cell r="P802">
            <v>15</v>
          </cell>
          <cell r="Q802">
            <v>2</v>
          </cell>
          <cell r="R802">
            <v>0</v>
          </cell>
          <cell r="S802">
            <v>2</v>
          </cell>
          <cell r="T802">
            <v>44</v>
          </cell>
          <cell r="U802">
            <v>24</v>
          </cell>
          <cell r="V802">
            <v>0</v>
          </cell>
          <cell r="W802">
            <v>7</v>
          </cell>
          <cell r="X802">
            <v>17</v>
          </cell>
          <cell r="Y802">
            <v>24</v>
          </cell>
          <cell r="Z802">
            <v>0</v>
          </cell>
          <cell r="AA802">
            <v>24</v>
          </cell>
          <cell r="AB802">
            <v>0</v>
          </cell>
          <cell r="AC802">
            <v>0</v>
          </cell>
          <cell r="AD802">
            <v>0</v>
          </cell>
          <cell r="AE802">
            <v>7</v>
          </cell>
          <cell r="AF802">
            <v>17</v>
          </cell>
          <cell r="AG802">
            <v>30</v>
          </cell>
          <cell r="AH802">
            <v>1</v>
          </cell>
          <cell r="AI802">
            <v>7</v>
          </cell>
          <cell r="AJ802">
            <v>33</v>
          </cell>
          <cell r="AK802">
            <v>69</v>
          </cell>
          <cell r="AL802">
            <v>41</v>
          </cell>
          <cell r="AM802">
            <v>48</v>
          </cell>
          <cell r="AN802">
            <v>29</v>
          </cell>
          <cell r="AO802">
            <v>17</v>
          </cell>
          <cell r="AP802">
            <v>495</v>
          </cell>
          <cell r="AQ802">
            <v>86.25</v>
          </cell>
          <cell r="AR802">
            <v>51.25</v>
          </cell>
          <cell r="AS802" t="str">
            <v>SV</v>
          </cell>
          <cell r="AT802">
            <v>29</v>
          </cell>
          <cell r="AU802">
            <v>72.857142857142847</v>
          </cell>
          <cell r="AV802">
            <v>6499.9999900000003</v>
          </cell>
          <cell r="AW802">
            <v>6499.9998800000003</v>
          </cell>
          <cell r="AX802">
            <v>7500</v>
          </cell>
          <cell r="AY802">
            <v>0.15384615562130177</v>
          </cell>
          <cell r="AZ802">
            <v>0.13333333466666664</v>
          </cell>
          <cell r="BA802">
            <v>7250</v>
          </cell>
          <cell r="BB802">
            <v>6</v>
          </cell>
          <cell r="BC802">
            <v>0.11538461710059167</v>
          </cell>
          <cell r="BD802">
            <v>0.10344827724137927</v>
          </cell>
          <cell r="BE802">
            <v>0</v>
          </cell>
          <cell r="BF802">
            <v>0</v>
          </cell>
          <cell r="BG802">
            <v>-1</v>
          </cell>
          <cell r="BH802">
            <v>0</v>
          </cell>
        </row>
        <row r="803">
          <cell r="B803" t="str">
            <v>17765</v>
          </cell>
          <cell r="C803" t="str">
            <v>7898953990133</v>
          </cell>
          <cell r="D803" t="str">
            <v>CERVEZA PREMIUM Bot 600ml 12un ESTRELLA GALICIA</v>
          </cell>
          <cell r="E803">
            <v>12</v>
          </cell>
          <cell r="F803" t="str">
            <v>BEBIDAS</v>
          </cell>
          <cell r="G803" t="str">
            <v>BEBIDAS</v>
          </cell>
          <cell r="H803" t="str">
            <v>CERVEZAS</v>
          </cell>
          <cell r="I803" t="str">
            <v>SUPER PREMIUM-ESPECIALES-ARTES</v>
          </cell>
          <cell r="J803" t="str">
            <v>PREMIUM REGULAR</v>
          </cell>
          <cell r="K803" t="str">
            <v>ESTRELLA GALICIA</v>
          </cell>
          <cell r="L803">
            <v>117</v>
          </cell>
          <cell r="M803" t="str">
            <v>LA CAOBA S.A.I.C. (117)</v>
          </cell>
          <cell r="N803">
            <v>0</v>
          </cell>
          <cell r="O803">
            <v>0</v>
          </cell>
          <cell r="P803">
            <v>0</v>
          </cell>
          <cell r="Q803">
            <v>0</v>
          </cell>
          <cell r="R803">
            <v>0</v>
          </cell>
          <cell r="S803">
            <v>0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>
            <v>0</v>
          </cell>
          <cell r="AK803">
            <v>0</v>
          </cell>
          <cell r="AL803">
            <v>0</v>
          </cell>
          <cell r="AM803">
            <v>0</v>
          </cell>
          <cell r="AN803">
            <v>0</v>
          </cell>
          <cell r="AO803">
            <v>0</v>
          </cell>
          <cell r="AP803" t="str">
            <v>Q</v>
          </cell>
          <cell r="AQ803" t="str">
            <v>Q</v>
          </cell>
          <cell r="AR803" t="str">
            <v>Q</v>
          </cell>
          <cell r="AS803" t="str">
            <v>Q</v>
          </cell>
          <cell r="AT803" t="str">
            <v>Q</v>
          </cell>
          <cell r="AU803" t="str">
            <v>Q</v>
          </cell>
          <cell r="AV803">
            <v>127679.99999700001</v>
          </cell>
          <cell r="AW803">
            <v>124793.70156</v>
          </cell>
          <cell r="AX803">
            <v>147000</v>
          </cell>
          <cell r="AY803">
            <v>0.15131578950073576</v>
          </cell>
          <cell r="AZ803">
            <v>0.13142857144897954</v>
          </cell>
          <cell r="BA803">
            <v>0</v>
          </cell>
          <cell r="BB803">
            <v>0</v>
          </cell>
          <cell r="BC803">
            <v>-1</v>
          </cell>
          <cell r="BD803">
            <v>0</v>
          </cell>
          <cell r="BE803">
            <v>0</v>
          </cell>
          <cell r="BF803">
            <v>0</v>
          </cell>
          <cell r="BG803">
            <v>-1</v>
          </cell>
          <cell r="BH803">
            <v>0</v>
          </cell>
        </row>
        <row r="804">
          <cell r="B804" t="str">
            <v>9699</v>
          </cell>
          <cell r="C804" t="str">
            <v>7898953990218</v>
          </cell>
          <cell r="D804" t="str">
            <v>CERVEZA PREMIUM Bot 600ml ESTRELLA GALICIA</v>
          </cell>
          <cell r="E804">
            <v>1</v>
          </cell>
          <cell r="F804" t="str">
            <v>BEBIDAS</v>
          </cell>
          <cell r="G804" t="str">
            <v>BEBIDAS</v>
          </cell>
          <cell r="H804" t="str">
            <v>CERVEZAS</v>
          </cell>
          <cell r="I804" t="str">
            <v>SUPER PREMIUM-ESPECIALES-ARTES</v>
          </cell>
          <cell r="J804" t="str">
            <v>PREMIUM REGULAR</v>
          </cell>
          <cell r="K804" t="str">
            <v>ESTRELLA GALICIA</v>
          </cell>
          <cell r="L804">
            <v>117</v>
          </cell>
          <cell r="M804" t="str">
            <v>LA CAOBA S.A.I.C. (117)</v>
          </cell>
          <cell r="N804">
            <v>12</v>
          </cell>
          <cell r="O804">
            <v>2</v>
          </cell>
          <cell r="P804">
            <v>0</v>
          </cell>
          <cell r="Q804">
            <v>0</v>
          </cell>
          <cell r="R804">
            <v>6</v>
          </cell>
          <cell r="S804">
            <v>8</v>
          </cell>
          <cell r="T804">
            <v>1</v>
          </cell>
          <cell r="U804">
            <v>2</v>
          </cell>
          <cell r="V804">
            <v>2</v>
          </cell>
          <cell r="W804">
            <v>1</v>
          </cell>
          <cell r="X804">
            <v>0</v>
          </cell>
          <cell r="Y804">
            <v>1</v>
          </cell>
          <cell r="Z804">
            <v>29</v>
          </cell>
          <cell r="AA804">
            <v>6</v>
          </cell>
          <cell r="AB804">
            <v>14</v>
          </cell>
          <cell r="AC804">
            <v>18</v>
          </cell>
          <cell r="AD804">
            <v>16</v>
          </cell>
          <cell r="AE804">
            <v>15</v>
          </cell>
          <cell r="AF804">
            <v>14</v>
          </cell>
          <cell r="AG804">
            <v>14</v>
          </cell>
          <cell r="AH804">
            <v>0</v>
          </cell>
          <cell r="AI804">
            <v>0</v>
          </cell>
          <cell r="AJ804">
            <v>22</v>
          </cell>
          <cell r="AK804">
            <v>18</v>
          </cell>
          <cell r="AL804">
            <v>15</v>
          </cell>
          <cell r="AM804">
            <v>30</v>
          </cell>
          <cell r="AN804">
            <v>6</v>
          </cell>
          <cell r="AO804">
            <v>24</v>
          </cell>
          <cell r="AP804" t="str">
            <v>SV</v>
          </cell>
          <cell r="AQ804">
            <v>270</v>
          </cell>
          <cell r="AR804">
            <v>450</v>
          </cell>
          <cell r="AS804">
            <v>50</v>
          </cell>
          <cell r="AT804">
            <v>12.857142857142856</v>
          </cell>
          <cell r="AU804" t="str">
            <v>SV</v>
          </cell>
          <cell r="AV804">
            <v>10640.000029999999</v>
          </cell>
          <cell r="AW804">
            <v>10399.475130000001</v>
          </cell>
          <cell r="AX804">
            <v>12500</v>
          </cell>
          <cell r="AY804">
            <v>0.17481202676274821</v>
          </cell>
          <cell r="AZ804">
            <v>0.14879999760000007</v>
          </cell>
          <cell r="BA804">
            <v>12250</v>
          </cell>
          <cell r="BB804">
            <v>3</v>
          </cell>
          <cell r="BC804">
            <v>0.1513157862274932</v>
          </cell>
          <cell r="BD804">
            <v>0.1314285689795919</v>
          </cell>
          <cell r="BE804">
            <v>0</v>
          </cell>
          <cell r="BF804">
            <v>0</v>
          </cell>
          <cell r="BG804">
            <v>-1</v>
          </cell>
          <cell r="BH804">
            <v>0</v>
          </cell>
        </row>
        <row r="805">
          <cell r="B805" t="str">
            <v>24931</v>
          </cell>
          <cell r="C805" t="str">
            <v>7898953990188</v>
          </cell>
          <cell r="D805" t="str">
            <v>CERVEZA PREMIUN Bot 355ml 12un ESTRELLA GALICIA</v>
          </cell>
          <cell r="E805">
            <v>12</v>
          </cell>
          <cell r="F805" t="str">
            <v>BEBIDAS</v>
          </cell>
          <cell r="G805" t="str">
            <v>BEBIDAS</v>
          </cell>
          <cell r="H805" t="str">
            <v>CERVEZAS</v>
          </cell>
          <cell r="I805" t="str">
            <v>SUPER PREMIUM-ESPECIALES-ARTES</v>
          </cell>
          <cell r="J805" t="str">
            <v>PREMIUM REGULAR</v>
          </cell>
          <cell r="K805" t="str">
            <v>ESTRELLA GALICIA</v>
          </cell>
          <cell r="L805">
            <v>117</v>
          </cell>
          <cell r="M805" t="str">
            <v>LA CAOBA S.A.I.C. (117)</v>
          </cell>
          <cell r="N805">
            <v>0</v>
          </cell>
          <cell r="O805">
            <v>0</v>
          </cell>
          <cell r="P805">
            <v>0</v>
          </cell>
          <cell r="Q805">
            <v>0</v>
          </cell>
          <cell r="R805">
            <v>0</v>
          </cell>
          <cell r="S805">
            <v>0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>
            <v>0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 t="str">
            <v>Q</v>
          </cell>
          <cell r="AQ805" t="str">
            <v>Q</v>
          </cell>
          <cell r="AR805" t="str">
            <v>Q</v>
          </cell>
          <cell r="AS805" t="str">
            <v>Q</v>
          </cell>
          <cell r="AT805" t="str">
            <v>Q</v>
          </cell>
          <cell r="AU805" t="str">
            <v>Q</v>
          </cell>
          <cell r="AV805">
            <v>77964.000004000001</v>
          </cell>
          <cell r="AW805">
            <v>76378.78512</v>
          </cell>
          <cell r="AX805">
            <v>90000</v>
          </cell>
          <cell r="AY805">
            <v>0.15437894406883279</v>
          </cell>
          <cell r="AZ805">
            <v>0.13373333328888887</v>
          </cell>
          <cell r="BC805">
            <v>-1</v>
          </cell>
          <cell r="BD805">
            <v>0</v>
          </cell>
          <cell r="BG805">
            <v>-1</v>
          </cell>
          <cell r="BH805">
            <v>0</v>
          </cell>
        </row>
        <row r="806">
          <cell r="B806" t="str">
            <v>24930</v>
          </cell>
          <cell r="C806" t="str">
            <v>7898953990225</v>
          </cell>
          <cell r="D806" t="str">
            <v>CERVEZA PREMIUN Bot 355ml ESTRELLA GALICIA</v>
          </cell>
          <cell r="E806">
            <v>1</v>
          </cell>
          <cell r="F806" t="str">
            <v>BEBIDAS</v>
          </cell>
          <cell r="G806" t="str">
            <v>BEBIDAS</v>
          </cell>
          <cell r="H806" t="str">
            <v>CERVEZAS</v>
          </cell>
          <cell r="I806" t="str">
            <v>SUPER PREMIUM-ESPECIALES-ARTES</v>
          </cell>
          <cell r="J806" t="str">
            <v>PREMIUM REGULAR</v>
          </cell>
          <cell r="K806" t="str">
            <v>ESTRELLA GALICIA</v>
          </cell>
          <cell r="L806">
            <v>117</v>
          </cell>
          <cell r="M806" t="str">
            <v>LA CAOBA S.A.I.C. (117)</v>
          </cell>
          <cell r="N806">
            <v>24</v>
          </cell>
          <cell r="O806">
            <v>2</v>
          </cell>
          <cell r="P806">
            <v>6</v>
          </cell>
          <cell r="Q806">
            <v>6</v>
          </cell>
          <cell r="R806">
            <v>18</v>
          </cell>
          <cell r="S806">
            <v>12</v>
          </cell>
          <cell r="T806">
            <v>17</v>
          </cell>
          <cell r="U806">
            <v>24</v>
          </cell>
          <cell r="V806">
            <v>0</v>
          </cell>
          <cell r="W806">
            <v>30</v>
          </cell>
          <cell r="X806">
            <v>19</v>
          </cell>
          <cell r="Y806">
            <v>7</v>
          </cell>
          <cell r="Z806">
            <v>20</v>
          </cell>
          <cell r="AA806">
            <v>8</v>
          </cell>
          <cell r="AB806">
            <v>26</v>
          </cell>
          <cell r="AC806">
            <v>0</v>
          </cell>
          <cell r="AD806">
            <v>12</v>
          </cell>
          <cell r="AE806">
            <v>10</v>
          </cell>
          <cell r="AF806">
            <v>4</v>
          </cell>
          <cell r="AG806">
            <v>6</v>
          </cell>
          <cell r="AH806">
            <v>0</v>
          </cell>
          <cell r="AI806">
            <v>0</v>
          </cell>
          <cell r="AJ806">
            <v>50</v>
          </cell>
          <cell r="AK806">
            <v>1</v>
          </cell>
          <cell r="AL806">
            <v>47</v>
          </cell>
          <cell r="AM806">
            <v>60</v>
          </cell>
          <cell r="AN806">
            <v>3</v>
          </cell>
          <cell r="AO806">
            <v>24</v>
          </cell>
          <cell r="AP806">
            <v>250.00000000000003</v>
          </cell>
          <cell r="AQ806">
            <v>1.25</v>
          </cell>
          <cell r="AR806">
            <v>201.42857142857144</v>
          </cell>
          <cell r="AS806" t="str">
            <v>SV</v>
          </cell>
          <cell r="AT806">
            <v>15</v>
          </cell>
          <cell r="AU806" t="str">
            <v>SV</v>
          </cell>
          <cell r="AV806">
            <v>6496.9999600000001</v>
          </cell>
          <cell r="AW806">
            <v>6364.89876</v>
          </cell>
          <cell r="AX806">
            <v>7900</v>
          </cell>
          <cell r="AY806">
            <v>0.21594582863442091</v>
          </cell>
          <cell r="AZ806">
            <v>0.17759494177215188</v>
          </cell>
          <cell r="BA806">
            <v>7500</v>
          </cell>
          <cell r="BB806">
            <v>6</v>
          </cell>
          <cell r="BC806">
            <v>0.15437895123520984</v>
          </cell>
          <cell r="BD806">
            <v>0.13373333866666665</v>
          </cell>
          <cell r="BE806">
            <v>0</v>
          </cell>
          <cell r="BF806">
            <v>0</v>
          </cell>
          <cell r="BG806">
            <v>-1</v>
          </cell>
          <cell r="BH806">
            <v>0</v>
          </cell>
        </row>
        <row r="807">
          <cell r="B807" t="str">
            <v>17764</v>
          </cell>
          <cell r="C807" t="str">
            <v>7898953990034</v>
          </cell>
          <cell r="D807" t="str">
            <v>CERVEZA PREMIUN Lata 269ml 12un ESTRELLA GALICIA</v>
          </cell>
          <cell r="E807">
            <v>12</v>
          </cell>
          <cell r="F807" t="str">
            <v>BEBIDAS</v>
          </cell>
          <cell r="G807" t="str">
            <v>BEBIDAS</v>
          </cell>
          <cell r="H807" t="str">
            <v>CERVEZAS</v>
          </cell>
          <cell r="I807" t="str">
            <v>SUPER PREMIUM-ESPECIALES-ARTES</v>
          </cell>
          <cell r="J807" t="str">
            <v>PREMIUM REGULAR</v>
          </cell>
          <cell r="K807" t="str">
            <v>ESTRELLA GALICIA</v>
          </cell>
          <cell r="L807">
            <v>117</v>
          </cell>
          <cell r="M807" t="str">
            <v>LA CAOBA S.A.I.C. (117)</v>
          </cell>
          <cell r="N807">
            <v>0</v>
          </cell>
          <cell r="O807">
            <v>0</v>
          </cell>
          <cell r="P807">
            <v>0</v>
          </cell>
          <cell r="Q807">
            <v>0</v>
          </cell>
          <cell r="R807">
            <v>0</v>
          </cell>
          <cell r="S807">
            <v>0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>
            <v>0</v>
          </cell>
          <cell r="AH807">
            <v>0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 t="str">
            <v>Q</v>
          </cell>
          <cell r="AQ807" t="str">
            <v>Q</v>
          </cell>
          <cell r="AR807" t="str">
            <v>Q</v>
          </cell>
          <cell r="AS807" t="str">
            <v>Q</v>
          </cell>
          <cell r="AT807" t="str">
            <v>Q</v>
          </cell>
          <cell r="AU807" t="str">
            <v>Q</v>
          </cell>
          <cell r="AV807">
            <v>50160</v>
          </cell>
          <cell r="AW807">
            <v>47711.213880000003</v>
          </cell>
          <cell r="AX807">
            <v>57000</v>
          </cell>
          <cell r="AY807">
            <v>0.13636363636363646</v>
          </cell>
          <cell r="AZ807">
            <v>0.12</v>
          </cell>
          <cell r="BA807">
            <v>0</v>
          </cell>
          <cell r="BB807">
            <v>0</v>
          </cell>
          <cell r="BC807">
            <v>-1</v>
          </cell>
          <cell r="BD807">
            <v>0</v>
          </cell>
          <cell r="BE807">
            <v>0</v>
          </cell>
          <cell r="BF807">
            <v>0</v>
          </cell>
          <cell r="BG807">
            <v>-1</v>
          </cell>
          <cell r="BH807">
            <v>0</v>
          </cell>
        </row>
        <row r="808">
          <cell r="B808" t="str">
            <v>17437</v>
          </cell>
          <cell r="C808" t="str">
            <v>7898953990027</v>
          </cell>
          <cell r="D808" t="str">
            <v>CERVEZA PREMIUN Lata 269ml ESTRELLA GALICIA</v>
          </cell>
          <cell r="E808">
            <v>1</v>
          </cell>
          <cell r="F808" t="str">
            <v>BEBIDAS</v>
          </cell>
          <cell r="G808" t="str">
            <v>BEBIDAS</v>
          </cell>
          <cell r="H808" t="str">
            <v>CERVEZAS</v>
          </cell>
          <cell r="I808" t="str">
            <v>SUPER PREMIUM-ESPECIALES-ARTES</v>
          </cell>
          <cell r="J808" t="str">
            <v>PREMIUM REGULAR</v>
          </cell>
          <cell r="K808" t="str">
            <v>ESTRELLA GALICIA</v>
          </cell>
          <cell r="L808">
            <v>117</v>
          </cell>
          <cell r="M808" t="str">
            <v>LA CAOBA S.A.I.C. (117)</v>
          </cell>
          <cell r="N808">
            <v>12</v>
          </cell>
          <cell r="O808">
            <v>6</v>
          </cell>
          <cell r="P808">
            <v>6</v>
          </cell>
          <cell r="Q808">
            <v>0</v>
          </cell>
          <cell r="R808">
            <v>47</v>
          </cell>
          <cell r="S808">
            <v>0</v>
          </cell>
          <cell r="T808">
            <v>60</v>
          </cell>
          <cell r="U808">
            <v>36</v>
          </cell>
          <cell r="V808">
            <v>59</v>
          </cell>
          <cell r="W808">
            <v>6</v>
          </cell>
          <cell r="X808">
            <v>41</v>
          </cell>
          <cell r="Y808">
            <v>44</v>
          </cell>
          <cell r="Z808">
            <v>14</v>
          </cell>
          <cell r="AA808">
            <v>6</v>
          </cell>
          <cell r="AB808">
            <v>26</v>
          </cell>
          <cell r="AC808">
            <v>16</v>
          </cell>
          <cell r="AD808">
            <v>15</v>
          </cell>
          <cell r="AE808">
            <v>16</v>
          </cell>
          <cell r="AF808">
            <v>1</v>
          </cell>
          <cell r="AG808">
            <v>22</v>
          </cell>
          <cell r="AH808">
            <v>0</v>
          </cell>
          <cell r="AI808">
            <v>0</v>
          </cell>
          <cell r="AJ808">
            <v>18</v>
          </cell>
          <cell r="AK808">
            <v>12</v>
          </cell>
          <cell r="AL808">
            <v>45</v>
          </cell>
          <cell r="AM808">
            <v>7</v>
          </cell>
          <cell r="AN808">
            <v>18</v>
          </cell>
          <cell r="AO808">
            <v>48</v>
          </cell>
          <cell r="AP808" t="str">
            <v>SV</v>
          </cell>
          <cell r="AQ808">
            <v>10</v>
          </cell>
          <cell r="AR808">
            <v>30.68181818181818</v>
          </cell>
          <cell r="AS808">
            <v>13.125</v>
          </cell>
          <cell r="AT808">
            <v>24.545454545454547</v>
          </cell>
          <cell r="AU808" t="str">
            <v>SV</v>
          </cell>
          <cell r="AV808">
            <v>4180</v>
          </cell>
          <cell r="AW808">
            <v>3975.9344900000001</v>
          </cell>
          <cell r="AX808">
            <v>4900</v>
          </cell>
          <cell r="AY808">
            <v>0.17224880382775121</v>
          </cell>
          <cell r="AZ808">
            <v>0.14693877551020409</v>
          </cell>
          <cell r="BA808">
            <v>4750</v>
          </cell>
          <cell r="BB808">
            <v>6</v>
          </cell>
          <cell r="BC808">
            <v>0.13636363636363646</v>
          </cell>
          <cell r="BD808">
            <v>0.12</v>
          </cell>
          <cell r="BE808">
            <v>0</v>
          </cell>
          <cell r="BF808">
            <v>0</v>
          </cell>
          <cell r="BG808">
            <v>-1</v>
          </cell>
          <cell r="BH808">
            <v>0</v>
          </cell>
        </row>
        <row r="809">
          <cell r="B809" t="str">
            <v>5054</v>
          </cell>
          <cell r="C809" t="str">
            <v>8411327121019</v>
          </cell>
          <cell r="D809" t="str">
            <v>CERVEZA 5 ESTRELLAS Bot 330ml MAHOU</v>
          </cell>
          <cell r="E809">
            <v>1</v>
          </cell>
          <cell r="F809" t="str">
            <v>BEBIDAS</v>
          </cell>
          <cell r="G809" t="str">
            <v>BEBIDAS</v>
          </cell>
          <cell r="H809" t="str">
            <v>CERVEZAS</v>
          </cell>
          <cell r="I809" t="str">
            <v>SUPER PREMIUM-ESPECIALES-ARTES</v>
          </cell>
          <cell r="J809" t="str">
            <v>PREMIUM REGULAR</v>
          </cell>
          <cell r="K809" t="str">
            <v>MAHOU</v>
          </cell>
          <cell r="L809">
            <v>449</v>
          </cell>
          <cell r="M809" t="str">
            <v>LA MERCANTIL GUARANI S.A. (449)</v>
          </cell>
          <cell r="N809">
            <v>0</v>
          </cell>
          <cell r="O809">
            <v>0</v>
          </cell>
          <cell r="P809">
            <v>3</v>
          </cell>
          <cell r="Q809">
            <v>3</v>
          </cell>
          <cell r="R809">
            <v>0</v>
          </cell>
          <cell r="S809">
            <v>2</v>
          </cell>
          <cell r="T809">
            <v>2</v>
          </cell>
          <cell r="U809">
            <v>0</v>
          </cell>
          <cell r="V809">
            <v>20</v>
          </cell>
          <cell r="W809">
            <v>0</v>
          </cell>
          <cell r="X809">
            <v>0</v>
          </cell>
          <cell r="Y809">
            <v>0</v>
          </cell>
          <cell r="Z809">
            <v>2</v>
          </cell>
          <cell r="AA809">
            <v>0</v>
          </cell>
          <cell r="AB809">
            <v>25</v>
          </cell>
          <cell r="AC809">
            <v>3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45</v>
          </cell>
          <cell r="AK809">
            <v>65</v>
          </cell>
          <cell r="AL809">
            <v>0</v>
          </cell>
          <cell r="AM809">
            <v>45</v>
          </cell>
          <cell r="AN809">
            <v>0</v>
          </cell>
          <cell r="AO809">
            <v>0</v>
          </cell>
          <cell r="AP809">
            <v>450</v>
          </cell>
          <cell r="AQ809" t="str">
            <v>SV</v>
          </cell>
          <cell r="AR809" t="str">
            <v>Q</v>
          </cell>
          <cell r="AS809">
            <v>450</v>
          </cell>
          <cell r="AT809" t="str">
            <v>Q</v>
          </cell>
          <cell r="AU809" t="str">
            <v>Q</v>
          </cell>
          <cell r="AV809">
            <v>7250.3957899999996</v>
          </cell>
          <cell r="AW809">
            <v>7027.3356999999996</v>
          </cell>
          <cell r="AX809">
            <v>8500</v>
          </cell>
          <cell r="AY809">
            <v>0.17234979250698257</v>
          </cell>
          <cell r="AZ809">
            <v>0.14701226000000006</v>
          </cell>
          <cell r="BA809">
            <v>8250</v>
          </cell>
          <cell r="BB809">
            <v>3</v>
          </cell>
          <cell r="BC809">
            <v>0.13786891625677722</v>
          </cell>
          <cell r="BD809">
            <v>0.12116414666666672</v>
          </cell>
          <cell r="BE809">
            <v>0</v>
          </cell>
          <cell r="BF809">
            <v>0</v>
          </cell>
          <cell r="BG809">
            <v>-1</v>
          </cell>
          <cell r="BH809">
            <v>0</v>
          </cell>
        </row>
        <row r="810">
          <cell r="B810" t="str">
            <v>11729</v>
          </cell>
          <cell r="C810" t="str">
            <v>40019822089303</v>
          </cell>
          <cell r="D810" t="str">
            <v>CERVEZA Bot 660ml 12un DAB</v>
          </cell>
          <cell r="E810">
            <v>12</v>
          </cell>
          <cell r="F810" t="str">
            <v>BEBIDAS</v>
          </cell>
          <cell r="G810" t="str">
            <v>BEBIDAS</v>
          </cell>
          <cell r="H810" t="str">
            <v>CERVEZAS</v>
          </cell>
          <cell r="I810" t="str">
            <v>SUPER PREMIUM-ESPECIALES-ARTES</v>
          </cell>
          <cell r="J810" t="str">
            <v>PREMIUM REGULAR</v>
          </cell>
          <cell r="K810" t="str">
            <v>DAB</v>
          </cell>
          <cell r="L810">
            <v>550</v>
          </cell>
          <cell r="M810" t="str">
            <v>HQ S.A. (550)</v>
          </cell>
          <cell r="N810">
            <v>0</v>
          </cell>
          <cell r="O810">
            <v>0</v>
          </cell>
          <cell r="P810">
            <v>0</v>
          </cell>
          <cell r="Q810">
            <v>0</v>
          </cell>
          <cell r="R810">
            <v>0</v>
          </cell>
          <cell r="S810">
            <v>0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 t="str">
            <v>Q</v>
          </cell>
          <cell r="AQ810" t="str">
            <v>Q</v>
          </cell>
          <cell r="AR810" t="str">
            <v>Q</v>
          </cell>
          <cell r="AS810" t="str">
            <v>Q</v>
          </cell>
          <cell r="AT810" t="str">
            <v>Q</v>
          </cell>
          <cell r="AU810" t="str">
            <v>Q</v>
          </cell>
          <cell r="AV810">
            <v>149999.999996</v>
          </cell>
          <cell r="AW810">
            <v>149751.0894</v>
          </cell>
          <cell r="AX810">
            <v>171000</v>
          </cell>
          <cell r="AY810">
            <v>0.14000000003040003</v>
          </cell>
          <cell r="AZ810">
            <v>0.12280701756725147</v>
          </cell>
          <cell r="BA810">
            <v>0</v>
          </cell>
          <cell r="BB810">
            <v>0</v>
          </cell>
          <cell r="BC810">
            <v>-1</v>
          </cell>
          <cell r="BD810">
            <v>0</v>
          </cell>
          <cell r="BE810">
            <v>0</v>
          </cell>
          <cell r="BF810">
            <v>0</v>
          </cell>
          <cell r="BG810">
            <v>-1</v>
          </cell>
          <cell r="BH810">
            <v>0</v>
          </cell>
        </row>
        <row r="811">
          <cell r="B811" t="str">
            <v>6181</v>
          </cell>
          <cell r="C811" t="str">
            <v>4001982209074</v>
          </cell>
          <cell r="D811" t="str">
            <v>CERVEZA Bot 660ml DAB</v>
          </cell>
          <cell r="E811">
            <v>1</v>
          </cell>
          <cell r="F811" t="str">
            <v>BEBIDAS</v>
          </cell>
          <cell r="G811" t="str">
            <v>BEBIDAS</v>
          </cell>
          <cell r="H811" t="str">
            <v>CERVEZAS</v>
          </cell>
          <cell r="I811" t="str">
            <v>SUPER PREMIUM-ESPECIALES-ARTES</v>
          </cell>
          <cell r="J811" t="str">
            <v>PREMIUM REGULAR</v>
          </cell>
          <cell r="K811" t="str">
            <v>DAB</v>
          </cell>
          <cell r="L811">
            <v>550</v>
          </cell>
          <cell r="M811" t="str">
            <v>HQ S.A. (550)</v>
          </cell>
          <cell r="N811">
            <v>0</v>
          </cell>
          <cell r="O811">
            <v>0</v>
          </cell>
          <cell r="P811">
            <v>0</v>
          </cell>
          <cell r="Q811">
            <v>0</v>
          </cell>
          <cell r="R811">
            <v>0</v>
          </cell>
          <cell r="S811">
            <v>0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>
            <v>0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 t="str">
            <v>Q</v>
          </cell>
          <cell r="AQ811" t="str">
            <v>Q</v>
          </cell>
          <cell r="AR811" t="str">
            <v>Q</v>
          </cell>
          <cell r="AS811" t="str">
            <v>Q</v>
          </cell>
          <cell r="AT811" t="str">
            <v>Q</v>
          </cell>
          <cell r="AU811" t="str">
            <v>Q</v>
          </cell>
          <cell r="AV811">
            <v>12500.000040000001</v>
          </cell>
          <cell r="AW811">
            <v>12479.257449999999</v>
          </cell>
          <cell r="AX811">
            <v>14750</v>
          </cell>
          <cell r="AY811">
            <v>0.17999999622399998</v>
          </cell>
          <cell r="AZ811">
            <v>0.15254237016949146</v>
          </cell>
          <cell r="BA811">
            <v>14250</v>
          </cell>
          <cell r="BB811">
            <v>3</v>
          </cell>
          <cell r="BC811">
            <v>0.139999996352</v>
          </cell>
          <cell r="BD811">
            <v>0.12280701473684205</v>
          </cell>
          <cell r="BE811">
            <v>0</v>
          </cell>
          <cell r="BF811">
            <v>0</v>
          </cell>
          <cell r="BG811">
            <v>-1</v>
          </cell>
          <cell r="BH811">
            <v>0</v>
          </cell>
        </row>
        <row r="812">
          <cell r="B812" t="str">
            <v>11719</v>
          </cell>
          <cell r="C812" t="str">
            <v>4001982210834</v>
          </cell>
          <cell r="D812" t="str">
            <v>CERVEZA DIAT Bot 330ml 6un DAB</v>
          </cell>
          <cell r="E812">
            <v>6</v>
          </cell>
          <cell r="F812" t="str">
            <v>BEBIDAS</v>
          </cell>
          <cell r="G812" t="str">
            <v>BEBIDAS</v>
          </cell>
          <cell r="H812" t="str">
            <v>CERVEZAS</v>
          </cell>
          <cell r="I812" t="str">
            <v>SUPER PREMIUM-ESPECIALES-ARTES</v>
          </cell>
          <cell r="J812" t="str">
            <v>PREMIUM REGULAR</v>
          </cell>
          <cell r="K812" t="str">
            <v>DAB</v>
          </cell>
          <cell r="L812">
            <v>550</v>
          </cell>
          <cell r="M812" t="str">
            <v>HQ S.A. (550)</v>
          </cell>
          <cell r="N812">
            <v>0</v>
          </cell>
          <cell r="O812">
            <v>0</v>
          </cell>
          <cell r="P812">
            <v>0</v>
          </cell>
          <cell r="Q812">
            <v>0</v>
          </cell>
          <cell r="R812">
            <v>0</v>
          </cell>
          <cell r="S812">
            <v>0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>
            <v>0</v>
          </cell>
          <cell r="AK812">
            <v>0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 t="str">
            <v>Q</v>
          </cell>
          <cell r="AQ812" t="str">
            <v>Q</v>
          </cell>
          <cell r="AR812" t="str">
            <v>Q</v>
          </cell>
          <cell r="AS812" t="str">
            <v>Q</v>
          </cell>
          <cell r="AT812" t="str">
            <v>Q</v>
          </cell>
          <cell r="AU812" t="str">
            <v>Q</v>
          </cell>
          <cell r="AV812">
            <v>55199.999997999999</v>
          </cell>
          <cell r="AW812">
            <v>55083.775560000002</v>
          </cell>
          <cell r="AX812">
            <v>63000</v>
          </cell>
          <cell r="AY812">
            <v>0.14130434786743851</v>
          </cell>
          <cell r="AZ812">
            <v>0.12380952384126985</v>
          </cell>
          <cell r="BA812">
            <v>0</v>
          </cell>
          <cell r="BB812">
            <v>0</v>
          </cell>
          <cell r="BC812">
            <v>-1</v>
          </cell>
          <cell r="BD812">
            <v>0</v>
          </cell>
          <cell r="BE812">
            <v>0</v>
          </cell>
          <cell r="BF812">
            <v>0</v>
          </cell>
          <cell r="BG812">
            <v>-1</v>
          </cell>
          <cell r="BH812">
            <v>0</v>
          </cell>
        </row>
        <row r="813">
          <cell r="B813" t="str">
            <v>6183</v>
          </cell>
          <cell r="C813" t="str">
            <v>4001982264431</v>
          </cell>
          <cell r="D813" t="str">
            <v>CERVEZA DIAT Bot 330ml DAB</v>
          </cell>
          <cell r="E813">
            <v>1</v>
          </cell>
          <cell r="F813" t="str">
            <v>BEBIDAS</v>
          </cell>
          <cell r="G813" t="str">
            <v>BEBIDAS</v>
          </cell>
          <cell r="H813" t="str">
            <v>CERVEZAS</v>
          </cell>
          <cell r="I813" t="str">
            <v>SUPER PREMIUM-ESPECIALES-ARTES</v>
          </cell>
          <cell r="J813" t="str">
            <v>PREMIUM REGULAR</v>
          </cell>
          <cell r="K813" t="str">
            <v>DAB</v>
          </cell>
          <cell r="L813">
            <v>550</v>
          </cell>
          <cell r="M813" t="str">
            <v>HQ S.A. (550)</v>
          </cell>
          <cell r="N813">
            <v>0</v>
          </cell>
          <cell r="O813">
            <v>30</v>
          </cell>
          <cell r="P813">
            <v>0</v>
          </cell>
          <cell r="Q813">
            <v>0</v>
          </cell>
          <cell r="R813">
            <v>24</v>
          </cell>
          <cell r="S813">
            <v>12</v>
          </cell>
          <cell r="T813">
            <v>0</v>
          </cell>
          <cell r="U813">
            <v>0</v>
          </cell>
          <cell r="V813">
            <v>2</v>
          </cell>
          <cell r="W813">
            <v>6</v>
          </cell>
          <cell r="X813">
            <v>0</v>
          </cell>
          <cell r="Y813">
            <v>0</v>
          </cell>
          <cell r="Z813">
            <v>0</v>
          </cell>
          <cell r="AA813">
            <v>6</v>
          </cell>
          <cell r="AB813">
            <v>0</v>
          </cell>
          <cell r="AC813">
            <v>0</v>
          </cell>
          <cell r="AD813">
            <v>1</v>
          </cell>
          <cell r="AE813">
            <v>1</v>
          </cell>
          <cell r="AF813">
            <v>10</v>
          </cell>
          <cell r="AG813">
            <v>10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>
            <v>5</v>
          </cell>
          <cell r="AM813">
            <v>12</v>
          </cell>
          <cell r="AN813">
            <v>0</v>
          </cell>
          <cell r="AO813">
            <v>0</v>
          </cell>
          <cell r="AP813" t="str">
            <v>Q</v>
          </cell>
          <cell r="AQ813" t="str">
            <v>Q</v>
          </cell>
          <cell r="AR813" t="str">
            <v>SV</v>
          </cell>
          <cell r="AS813" t="str">
            <v>SV</v>
          </cell>
          <cell r="AT813" t="str">
            <v>Q</v>
          </cell>
          <cell r="AU813" t="str">
            <v>Q</v>
          </cell>
          <cell r="AV813">
            <v>9200.0000400000008</v>
          </cell>
          <cell r="AW813">
            <v>9180.6292599999997</v>
          </cell>
          <cell r="AX813">
            <v>10900</v>
          </cell>
          <cell r="AY813">
            <v>0.18478260354442333</v>
          </cell>
          <cell r="AZ813">
            <v>0.15596329908256873</v>
          </cell>
          <cell r="BA813">
            <v>10500</v>
          </cell>
          <cell r="BB813">
            <v>3</v>
          </cell>
          <cell r="BC813">
            <v>0.14130434286389404</v>
          </cell>
          <cell r="BD813">
            <v>0.12380951999999992</v>
          </cell>
          <cell r="BE813">
            <v>0</v>
          </cell>
          <cell r="BF813">
            <v>0</v>
          </cell>
          <cell r="BG813">
            <v>-1</v>
          </cell>
          <cell r="BH813">
            <v>0</v>
          </cell>
        </row>
        <row r="814">
          <cell r="B814" t="str">
            <v>11730</v>
          </cell>
          <cell r="C814" t="str">
            <v>8800010008278</v>
          </cell>
          <cell r="D814" t="str">
            <v>CERVEZA Lata 500ml 24un DAB</v>
          </cell>
          <cell r="E814">
            <v>24</v>
          </cell>
          <cell r="F814" t="str">
            <v>BEBIDAS</v>
          </cell>
          <cell r="G814" t="str">
            <v>BEBIDAS</v>
          </cell>
          <cell r="H814" t="str">
            <v>CERVEZAS</v>
          </cell>
          <cell r="I814" t="str">
            <v>SUPER PREMIUM-ESPECIALES-ARTES</v>
          </cell>
          <cell r="J814" t="str">
            <v>PREMIUM REGULAR</v>
          </cell>
          <cell r="K814" t="str">
            <v>DAB</v>
          </cell>
          <cell r="L814">
            <v>550</v>
          </cell>
          <cell r="M814" t="str">
            <v>HQ S.A. (550)</v>
          </cell>
          <cell r="N814">
            <v>0</v>
          </cell>
          <cell r="O814">
            <v>0</v>
          </cell>
          <cell r="P814">
            <v>0</v>
          </cell>
          <cell r="Q814">
            <v>0</v>
          </cell>
          <cell r="R814">
            <v>0</v>
          </cell>
          <cell r="S814">
            <v>0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>
            <v>0</v>
          </cell>
          <cell r="AM814">
            <v>0</v>
          </cell>
          <cell r="AN814">
            <v>0</v>
          </cell>
          <cell r="AO814">
            <v>0</v>
          </cell>
          <cell r="AP814" t="str">
            <v>Q</v>
          </cell>
          <cell r="AQ814" t="str">
            <v>Q</v>
          </cell>
          <cell r="AR814" t="str">
            <v>Q</v>
          </cell>
          <cell r="AS814" t="str">
            <v>Q</v>
          </cell>
          <cell r="AT814" t="str">
            <v>Q</v>
          </cell>
          <cell r="AU814" t="str">
            <v>Q</v>
          </cell>
          <cell r="AV814">
            <v>207600.00000299999</v>
          </cell>
          <cell r="AW814">
            <v>207459.77208</v>
          </cell>
          <cell r="AX814">
            <v>237600</v>
          </cell>
          <cell r="AY814">
            <v>0.1445086705036922</v>
          </cell>
          <cell r="AZ814">
            <v>0.12626262625000004</v>
          </cell>
          <cell r="BA814">
            <v>0</v>
          </cell>
          <cell r="BB814">
            <v>0</v>
          </cell>
          <cell r="BC814">
            <v>-1</v>
          </cell>
          <cell r="BD814">
            <v>0</v>
          </cell>
          <cell r="BE814">
            <v>0</v>
          </cell>
          <cell r="BF814">
            <v>0</v>
          </cell>
          <cell r="BG814">
            <v>-1</v>
          </cell>
          <cell r="BH814">
            <v>0</v>
          </cell>
        </row>
        <row r="815">
          <cell r="B815" t="str">
            <v>6179</v>
          </cell>
          <cell r="C815" t="str">
            <v>4001982097763</v>
          </cell>
          <cell r="D815" t="str">
            <v>CERVEZA Lata 500ml DAB</v>
          </cell>
          <cell r="E815">
            <v>1</v>
          </cell>
          <cell r="F815" t="str">
            <v>BEBIDAS</v>
          </cell>
          <cell r="G815" t="str">
            <v>BEBIDAS</v>
          </cell>
          <cell r="H815" t="str">
            <v>CERVEZAS</v>
          </cell>
          <cell r="I815" t="str">
            <v>SUPER PREMIUM-ESPECIALES-ARTES</v>
          </cell>
          <cell r="J815" t="str">
            <v>PREMIUM REGULAR</v>
          </cell>
          <cell r="K815" t="str">
            <v>DAB</v>
          </cell>
          <cell r="L815">
            <v>550</v>
          </cell>
          <cell r="M815" t="str">
            <v>HQ S.A. (550)</v>
          </cell>
          <cell r="N815">
            <v>4</v>
          </cell>
          <cell r="O815">
            <v>7</v>
          </cell>
          <cell r="P815">
            <v>1</v>
          </cell>
          <cell r="Q815">
            <v>0</v>
          </cell>
          <cell r="R815">
            <v>13</v>
          </cell>
          <cell r="S815">
            <v>4</v>
          </cell>
          <cell r="T815">
            <v>0</v>
          </cell>
          <cell r="U815">
            <v>6</v>
          </cell>
          <cell r="V815">
            <v>3</v>
          </cell>
          <cell r="W815">
            <v>4</v>
          </cell>
          <cell r="X815">
            <v>5</v>
          </cell>
          <cell r="Y815">
            <v>3</v>
          </cell>
          <cell r="Z815">
            <v>1</v>
          </cell>
          <cell r="AA815">
            <v>11</v>
          </cell>
          <cell r="AB815">
            <v>0</v>
          </cell>
          <cell r="AC815">
            <v>0</v>
          </cell>
          <cell r="AD815">
            <v>5</v>
          </cell>
          <cell r="AE815">
            <v>1</v>
          </cell>
          <cell r="AF815">
            <v>4</v>
          </cell>
          <cell r="AG815">
            <v>4</v>
          </cell>
          <cell r="AH815">
            <v>0</v>
          </cell>
          <cell r="AI815">
            <v>0</v>
          </cell>
          <cell r="AJ815">
            <v>0</v>
          </cell>
          <cell r="AK815">
            <v>18</v>
          </cell>
          <cell r="AL815">
            <v>0</v>
          </cell>
          <cell r="AM815">
            <v>1</v>
          </cell>
          <cell r="AN815">
            <v>0</v>
          </cell>
          <cell r="AO815">
            <v>0</v>
          </cell>
          <cell r="AP815" t="str">
            <v>Q</v>
          </cell>
          <cell r="AQ815">
            <v>90</v>
          </cell>
          <cell r="AR815" t="str">
            <v>Q</v>
          </cell>
          <cell r="AS815" t="str">
            <v>SV</v>
          </cell>
          <cell r="AT815" t="str">
            <v>Q</v>
          </cell>
          <cell r="AU815" t="str">
            <v>Q</v>
          </cell>
          <cell r="AV815">
            <v>8650.0000400000008</v>
          </cell>
          <cell r="AW815">
            <v>8644.1571700000004</v>
          </cell>
          <cell r="AX815">
            <v>10250</v>
          </cell>
          <cell r="AY815">
            <v>0.18497109278626067</v>
          </cell>
          <cell r="AZ815">
            <v>0.15609755707317066</v>
          </cell>
          <cell r="BA815">
            <v>9900</v>
          </cell>
          <cell r="BB815">
            <v>6</v>
          </cell>
          <cell r="BC815">
            <v>0.14450866522770545</v>
          </cell>
          <cell r="BD815">
            <v>0.12626262222222215</v>
          </cell>
          <cell r="BE815">
            <v>0</v>
          </cell>
          <cell r="BF815">
            <v>0</v>
          </cell>
          <cell r="BG815">
            <v>-1</v>
          </cell>
          <cell r="BH815">
            <v>0</v>
          </cell>
        </row>
        <row r="816">
          <cell r="B816" t="str">
            <v>6190</v>
          </cell>
          <cell r="C816" t="str">
            <v>4053400278957</v>
          </cell>
          <cell r="D816" t="str">
            <v>CERVEZA GRAPEFRUIT Bot 330ml SCHOFFERHOFER</v>
          </cell>
          <cell r="E816">
            <v>1</v>
          </cell>
          <cell r="F816" t="str">
            <v>BEBIDAS</v>
          </cell>
          <cell r="G816" t="str">
            <v>BEBIDAS</v>
          </cell>
          <cell r="H816" t="str">
            <v>CERVEZAS</v>
          </cell>
          <cell r="I816" t="str">
            <v>SUPER PREMIUM-ESPECIALES-ARTES</v>
          </cell>
          <cell r="J816" t="str">
            <v>PREMIUM REGULAR</v>
          </cell>
          <cell r="K816" t="str">
            <v>SHOFFERHOFER</v>
          </cell>
          <cell r="L816">
            <v>550</v>
          </cell>
          <cell r="M816" t="str">
            <v>HQ S.A. (550)</v>
          </cell>
          <cell r="N816">
            <v>9</v>
          </cell>
          <cell r="O816">
            <v>0</v>
          </cell>
          <cell r="P816">
            <v>0</v>
          </cell>
          <cell r="Q816">
            <v>0</v>
          </cell>
          <cell r="R816">
            <v>0</v>
          </cell>
          <cell r="S816">
            <v>0</v>
          </cell>
          <cell r="T816">
            <v>0</v>
          </cell>
          <cell r="U816">
            <v>0</v>
          </cell>
          <cell r="V816">
            <v>12</v>
          </cell>
          <cell r="W816">
            <v>0</v>
          </cell>
          <cell r="X816">
            <v>0</v>
          </cell>
          <cell r="Y816">
            <v>0</v>
          </cell>
          <cell r="Z816">
            <v>12</v>
          </cell>
          <cell r="AA816">
            <v>0</v>
          </cell>
          <cell r="AB816">
            <v>0</v>
          </cell>
          <cell r="AC816">
            <v>0</v>
          </cell>
          <cell r="AD816">
            <v>12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6</v>
          </cell>
          <cell r="AK816">
            <v>0</v>
          </cell>
          <cell r="AL816">
            <v>0</v>
          </cell>
          <cell r="AM816">
            <v>7</v>
          </cell>
          <cell r="AN816">
            <v>0</v>
          </cell>
          <cell r="AO816">
            <v>0</v>
          </cell>
          <cell r="AP816" t="str">
            <v>SV</v>
          </cell>
          <cell r="AQ816" t="str">
            <v>Q</v>
          </cell>
          <cell r="AR816" t="str">
            <v>Q</v>
          </cell>
          <cell r="AS816" t="str">
            <v>SV</v>
          </cell>
          <cell r="AT816" t="str">
            <v>Q</v>
          </cell>
          <cell r="AU816" t="str">
            <v>Q</v>
          </cell>
          <cell r="AV816">
            <v>9200.0000400000008</v>
          </cell>
          <cell r="AW816">
            <v>9199.9997100000001</v>
          </cell>
          <cell r="AX816">
            <v>10900</v>
          </cell>
          <cell r="AY816">
            <v>0.18478260354442333</v>
          </cell>
          <cell r="AZ816">
            <v>0.15596329908256873</v>
          </cell>
          <cell r="BA816">
            <v>10500</v>
          </cell>
          <cell r="BB816">
            <v>3</v>
          </cell>
          <cell r="BC816">
            <v>0.14130434286389404</v>
          </cell>
          <cell r="BD816">
            <v>0.12380951999999992</v>
          </cell>
          <cell r="BE816">
            <v>0</v>
          </cell>
          <cell r="BF816">
            <v>0</v>
          </cell>
          <cell r="BG816">
            <v>-1</v>
          </cell>
          <cell r="BH816">
            <v>0</v>
          </cell>
        </row>
        <row r="817">
          <cell r="B817" t="str">
            <v>6187</v>
          </cell>
          <cell r="C817" t="str">
            <v>4053400279398</v>
          </cell>
          <cell r="D817" t="str">
            <v>CERVEZA GRAPEFRUIT Lata 500ml SCHOFFERHOFER</v>
          </cell>
          <cell r="E817">
            <v>1</v>
          </cell>
          <cell r="F817" t="str">
            <v>BEBIDAS</v>
          </cell>
          <cell r="G817" t="str">
            <v>BEBIDAS</v>
          </cell>
          <cell r="H817" t="str">
            <v>CERVEZAS</v>
          </cell>
          <cell r="I817" t="str">
            <v>SUPER PREMIUM-ESPECIALES-ARTES</v>
          </cell>
          <cell r="J817" t="str">
            <v>PREMIUM REGULAR</v>
          </cell>
          <cell r="K817" t="str">
            <v>SHOFFERHOFER</v>
          </cell>
          <cell r="L817">
            <v>550</v>
          </cell>
          <cell r="M817" t="str">
            <v>HQ S.A. (550)</v>
          </cell>
          <cell r="N817">
            <v>36</v>
          </cell>
          <cell r="O817">
            <v>0</v>
          </cell>
          <cell r="P817">
            <v>0</v>
          </cell>
          <cell r="Q817">
            <v>0</v>
          </cell>
          <cell r="R817">
            <v>27</v>
          </cell>
          <cell r="S817">
            <v>1</v>
          </cell>
          <cell r="T817">
            <v>0</v>
          </cell>
          <cell r="U817">
            <v>0</v>
          </cell>
          <cell r="V817">
            <v>13</v>
          </cell>
          <cell r="W817">
            <v>0</v>
          </cell>
          <cell r="X817">
            <v>0</v>
          </cell>
          <cell r="Y817">
            <v>0</v>
          </cell>
          <cell r="Z817">
            <v>12</v>
          </cell>
          <cell r="AA817">
            <v>0</v>
          </cell>
          <cell r="AB817">
            <v>0</v>
          </cell>
          <cell r="AC817">
            <v>0</v>
          </cell>
          <cell r="AD817">
            <v>36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>
            <v>0</v>
          </cell>
          <cell r="AM817">
            <v>0</v>
          </cell>
          <cell r="AN817">
            <v>0</v>
          </cell>
          <cell r="AO817">
            <v>0</v>
          </cell>
          <cell r="AP817" t="str">
            <v>Q</v>
          </cell>
          <cell r="AQ817" t="str">
            <v>Q</v>
          </cell>
          <cell r="AR817" t="str">
            <v>Q</v>
          </cell>
          <cell r="AS817" t="str">
            <v>Q</v>
          </cell>
          <cell r="AT817" t="str">
            <v>Q</v>
          </cell>
          <cell r="AU817" t="str">
            <v>Q</v>
          </cell>
          <cell r="AV817">
            <v>9699.9999800000005</v>
          </cell>
          <cell r="AW817">
            <v>9699.9893100000008</v>
          </cell>
          <cell r="AX817">
            <v>11500</v>
          </cell>
          <cell r="AY817">
            <v>0.18556701275374632</v>
          </cell>
          <cell r="AZ817">
            <v>0.15652174086956516</v>
          </cell>
          <cell r="BA817">
            <v>11150</v>
          </cell>
          <cell r="BB817">
            <v>3</v>
          </cell>
          <cell r="BC817">
            <v>0.14948453845254539</v>
          </cell>
          <cell r="BD817">
            <v>0.13004484484304929</v>
          </cell>
          <cell r="BE817">
            <v>0</v>
          </cell>
          <cell r="BF817">
            <v>0</v>
          </cell>
          <cell r="BG817">
            <v>-1</v>
          </cell>
          <cell r="BH817">
            <v>0</v>
          </cell>
        </row>
        <row r="818">
          <cell r="B818" t="str">
            <v>11717</v>
          </cell>
          <cell r="C818" t="str">
            <v>4053400084435</v>
          </cell>
          <cell r="D818" t="str">
            <v>CERVEZA HEFEWEIZEN Bot 500ml 6un SCHOFFERHOFER</v>
          </cell>
          <cell r="E818">
            <v>6</v>
          </cell>
          <cell r="F818" t="str">
            <v>BEBIDAS</v>
          </cell>
          <cell r="G818" t="str">
            <v>BEBIDAS</v>
          </cell>
          <cell r="H818" t="str">
            <v>CERVEZAS</v>
          </cell>
          <cell r="I818" t="str">
            <v>SUPER PREMIUM-ESPECIALES-ARTES</v>
          </cell>
          <cell r="J818" t="str">
            <v>PREMIUM REGULAR</v>
          </cell>
          <cell r="K818" t="str">
            <v>SHOFFERHOFER</v>
          </cell>
          <cell r="L818">
            <v>550</v>
          </cell>
          <cell r="M818" t="str">
            <v>HQ S.A. (550)</v>
          </cell>
          <cell r="N818">
            <v>0</v>
          </cell>
          <cell r="O818">
            <v>0</v>
          </cell>
          <cell r="P818">
            <v>0</v>
          </cell>
          <cell r="Q818">
            <v>0</v>
          </cell>
          <cell r="R818">
            <v>0</v>
          </cell>
          <cell r="S818">
            <v>0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>
            <v>0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 t="str">
            <v>Q</v>
          </cell>
          <cell r="AQ818" t="str">
            <v>Q</v>
          </cell>
          <cell r="AR818" t="str">
            <v>Q</v>
          </cell>
          <cell r="AS818" t="str">
            <v>Q</v>
          </cell>
          <cell r="AT818" t="str">
            <v>Q</v>
          </cell>
          <cell r="AU818" t="str">
            <v>Q</v>
          </cell>
          <cell r="AV818">
            <v>74999.999997999999</v>
          </cell>
          <cell r="AW818">
            <v>70504.253159999993</v>
          </cell>
          <cell r="AX818">
            <v>85500</v>
          </cell>
          <cell r="AY818">
            <v>0.14000000003040003</v>
          </cell>
          <cell r="AZ818">
            <v>0.12280701756725147</v>
          </cell>
          <cell r="BA818">
            <v>0</v>
          </cell>
          <cell r="BB818">
            <v>0</v>
          </cell>
          <cell r="BC818">
            <v>-1</v>
          </cell>
          <cell r="BD818">
            <v>0</v>
          </cell>
          <cell r="BE818">
            <v>0</v>
          </cell>
          <cell r="BF818">
            <v>0</v>
          </cell>
          <cell r="BG818">
            <v>-1</v>
          </cell>
          <cell r="BH818">
            <v>0</v>
          </cell>
        </row>
        <row r="819">
          <cell r="B819" t="str">
            <v>6186</v>
          </cell>
          <cell r="C819" t="str">
            <v>4053400001838</v>
          </cell>
          <cell r="D819" t="str">
            <v>CERVEZA HEFEWEIZEN Bot 500ml SCHOFFERHOFER</v>
          </cell>
          <cell r="E819">
            <v>1</v>
          </cell>
          <cell r="F819" t="str">
            <v>BEBIDAS</v>
          </cell>
          <cell r="G819" t="str">
            <v>BEBIDAS</v>
          </cell>
          <cell r="H819" t="str">
            <v>CERVEZAS</v>
          </cell>
          <cell r="I819" t="str">
            <v>SUPER PREMIUM-ESPECIALES-ARTES</v>
          </cell>
          <cell r="J819" t="str">
            <v>PREMIUM REGULAR</v>
          </cell>
          <cell r="K819" t="str">
            <v>SHOFFERHOFER</v>
          </cell>
          <cell r="L819">
            <v>550</v>
          </cell>
          <cell r="M819" t="str">
            <v>HQ S.A. (550)</v>
          </cell>
          <cell r="N819">
            <v>3</v>
          </cell>
          <cell r="O819">
            <v>4</v>
          </cell>
          <cell r="P819">
            <v>8</v>
          </cell>
          <cell r="Q819">
            <v>11</v>
          </cell>
          <cell r="R819">
            <v>1</v>
          </cell>
          <cell r="S819">
            <v>17</v>
          </cell>
          <cell r="T819">
            <v>0</v>
          </cell>
          <cell r="U819">
            <v>0</v>
          </cell>
          <cell r="V819">
            <v>0</v>
          </cell>
          <cell r="W819">
            <v>6</v>
          </cell>
          <cell r="X819">
            <v>0</v>
          </cell>
          <cell r="Y819">
            <v>2</v>
          </cell>
          <cell r="Z819">
            <v>1</v>
          </cell>
          <cell r="AA819">
            <v>7</v>
          </cell>
          <cell r="AB819">
            <v>4</v>
          </cell>
          <cell r="AC819">
            <v>3</v>
          </cell>
          <cell r="AD819">
            <v>11</v>
          </cell>
          <cell r="AE819">
            <v>1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>
            <v>18</v>
          </cell>
          <cell r="AK819">
            <v>6</v>
          </cell>
          <cell r="AL819">
            <v>4</v>
          </cell>
          <cell r="AM819">
            <v>0</v>
          </cell>
          <cell r="AN819">
            <v>0</v>
          </cell>
          <cell r="AO819">
            <v>0</v>
          </cell>
          <cell r="AP819">
            <v>49.090909090909093</v>
          </cell>
          <cell r="AQ819" t="str">
            <v>SV</v>
          </cell>
          <cell r="AR819">
            <v>60</v>
          </cell>
          <cell r="AS819" t="str">
            <v>Q</v>
          </cell>
          <cell r="AT819" t="str">
            <v>Q</v>
          </cell>
          <cell r="AU819" t="str">
            <v>Q</v>
          </cell>
          <cell r="AV819">
            <v>12500.000040000001</v>
          </cell>
          <cell r="AW819">
            <v>11750.708860000001</v>
          </cell>
          <cell r="AX819">
            <v>14750</v>
          </cell>
          <cell r="AY819">
            <v>0.17999999622399998</v>
          </cell>
          <cell r="AZ819">
            <v>0.15254237016949146</v>
          </cell>
          <cell r="BA819">
            <v>14250</v>
          </cell>
          <cell r="BB819">
            <v>3</v>
          </cell>
          <cell r="BC819">
            <v>0.139999996352</v>
          </cell>
          <cell r="BD819">
            <v>0.12280701473684205</v>
          </cell>
          <cell r="BE819">
            <v>0</v>
          </cell>
          <cell r="BF819">
            <v>0</v>
          </cell>
          <cell r="BG819">
            <v>-1</v>
          </cell>
          <cell r="BH819">
            <v>0</v>
          </cell>
        </row>
        <row r="820">
          <cell r="B820" t="str">
            <v>11615</v>
          </cell>
          <cell r="C820" t="str">
            <v>4053400277691</v>
          </cell>
          <cell r="D820" t="str">
            <v>CERVEZA HEFEWEIZEN Lata 500ml SCHOFFERHOFER</v>
          </cell>
          <cell r="E820">
            <v>1</v>
          </cell>
          <cell r="F820" t="str">
            <v>BEBIDAS</v>
          </cell>
          <cell r="G820" t="str">
            <v>BEBIDAS</v>
          </cell>
          <cell r="H820" t="str">
            <v>CERVEZAS</v>
          </cell>
          <cell r="I820" t="str">
            <v>SUPER PREMIUM-ESPECIALES-ARTES</v>
          </cell>
          <cell r="J820" t="str">
            <v>PREMIUM REGULAR</v>
          </cell>
          <cell r="K820" t="str">
            <v>SHOFFERHOFER</v>
          </cell>
          <cell r="L820">
            <v>550</v>
          </cell>
          <cell r="M820" t="str">
            <v>HQ S.A. (550)</v>
          </cell>
          <cell r="N820">
            <v>3</v>
          </cell>
          <cell r="O820">
            <v>9</v>
          </cell>
          <cell r="P820">
            <v>0</v>
          </cell>
          <cell r="Q820">
            <v>0</v>
          </cell>
          <cell r="R820">
            <v>2</v>
          </cell>
          <cell r="S820">
            <v>10</v>
          </cell>
          <cell r="T820">
            <v>1</v>
          </cell>
          <cell r="U820">
            <v>0</v>
          </cell>
          <cell r="V820">
            <v>14</v>
          </cell>
          <cell r="W820">
            <v>3</v>
          </cell>
          <cell r="X820">
            <v>12</v>
          </cell>
          <cell r="Y820">
            <v>14</v>
          </cell>
          <cell r="Z820">
            <v>8</v>
          </cell>
          <cell r="AA820">
            <v>26</v>
          </cell>
          <cell r="AB820">
            <v>2</v>
          </cell>
          <cell r="AC820">
            <v>0</v>
          </cell>
          <cell r="AD820">
            <v>21</v>
          </cell>
          <cell r="AE820">
            <v>28</v>
          </cell>
          <cell r="AF820">
            <v>14</v>
          </cell>
          <cell r="AG820">
            <v>12</v>
          </cell>
          <cell r="AH820">
            <v>0</v>
          </cell>
          <cell r="AI820">
            <v>0</v>
          </cell>
          <cell r="AJ820">
            <v>5</v>
          </cell>
          <cell r="AK820">
            <v>0</v>
          </cell>
          <cell r="AL820">
            <v>4</v>
          </cell>
          <cell r="AM820">
            <v>0</v>
          </cell>
          <cell r="AN820">
            <v>0</v>
          </cell>
          <cell r="AO820">
            <v>0</v>
          </cell>
          <cell r="AP820" t="str">
            <v>SV</v>
          </cell>
          <cell r="AQ820" t="str">
            <v>Q</v>
          </cell>
          <cell r="AR820">
            <v>8.5714285714285712</v>
          </cell>
          <cell r="AS820" t="str">
            <v>Q</v>
          </cell>
          <cell r="AT820" t="str">
            <v>Q</v>
          </cell>
          <cell r="AU820" t="str">
            <v>Q</v>
          </cell>
          <cell r="AV820">
            <v>9699.9999800000005</v>
          </cell>
          <cell r="AW820">
            <v>9699.9916200000007</v>
          </cell>
          <cell r="AX820">
            <v>11500</v>
          </cell>
          <cell r="AY820">
            <v>0.18556701275374632</v>
          </cell>
          <cell r="AZ820">
            <v>0.15652174086956516</v>
          </cell>
          <cell r="BA820">
            <v>11250</v>
          </cell>
          <cell r="BB820">
            <v>3</v>
          </cell>
          <cell r="BC820">
            <v>0.15979381682431715</v>
          </cell>
          <cell r="BD820">
            <v>0.13777777955555551</v>
          </cell>
          <cell r="BE820">
            <v>0</v>
          </cell>
          <cell r="BF820">
            <v>0</v>
          </cell>
          <cell r="BG820">
            <v>-1</v>
          </cell>
          <cell r="BH820">
            <v>0</v>
          </cell>
        </row>
        <row r="821">
          <cell r="B821" t="str">
            <v>37452</v>
          </cell>
          <cell r="C821" t="str">
            <v>8006890388831</v>
          </cell>
          <cell r="D821" t="str">
            <v>CERVEZA Bot 300ml 6un ZERO BIRRA MORETTI</v>
          </cell>
          <cell r="E821">
            <v>6</v>
          </cell>
          <cell r="F821" t="str">
            <v>BEBIDAS</v>
          </cell>
          <cell r="G821" t="str">
            <v>BEBIDAS</v>
          </cell>
          <cell r="H821" t="str">
            <v>CERVEZAS</v>
          </cell>
          <cell r="I821" t="str">
            <v>SUPER PREMIUM-ESPECIALES-ARTES</v>
          </cell>
          <cell r="J821" t="str">
            <v>PREMIUM REGULAR</v>
          </cell>
          <cell r="K821" t="str">
            <v>BIRRA MORETTI</v>
          </cell>
          <cell r="L821">
            <v>428</v>
          </cell>
          <cell r="M821" t="str">
            <v>BRUMADO S.A. (428)</v>
          </cell>
          <cell r="N821">
            <v>0</v>
          </cell>
          <cell r="O821">
            <v>0</v>
          </cell>
          <cell r="P821">
            <v>0</v>
          </cell>
          <cell r="Q821">
            <v>0</v>
          </cell>
          <cell r="R821">
            <v>0</v>
          </cell>
          <cell r="S821">
            <v>0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>
            <v>0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 t="str">
            <v>Q</v>
          </cell>
          <cell r="AQ821" t="str">
            <v>Q</v>
          </cell>
          <cell r="AR821" t="str">
            <v>Q</v>
          </cell>
          <cell r="AS821" t="str">
            <v>Q</v>
          </cell>
          <cell r="AT821" t="str">
            <v>Q</v>
          </cell>
          <cell r="AU821" t="str">
            <v>Q</v>
          </cell>
          <cell r="AV821">
            <v>57299.999999</v>
          </cell>
          <cell r="AW821">
            <v>57299.998800000001</v>
          </cell>
          <cell r="AX821">
            <v>65400</v>
          </cell>
          <cell r="AY821">
            <v>0.14136125656442178</v>
          </cell>
          <cell r="AZ821">
            <v>0.12385321102446484</v>
          </cell>
          <cell r="BC821">
            <v>-1</v>
          </cell>
          <cell r="BD821">
            <v>0</v>
          </cell>
          <cell r="BG821">
            <v>-1</v>
          </cell>
          <cell r="BH821">
            <v>0</v>
          </cell>
        </row>
        <row r="822">
          <cell r="B822" t="str">
            <v>37451</v>
          </cell>
          <cell r="C822" t="str">
            <v>8006890625066</v>
          </cell>
          <cell r="D822" t="str">
            <v>CERVEZA Bot 300ml ZERO BIRRA MORETTI</v>
          </cell>
          <cell r="E822">
            <v>1</v>
          </cell>
          <cell r="F822" t="str">
            <v>BEBIDAS</v>
          </cell>
          <cell r="G822" t="str">
            <v>BEBIDAS</v>
          </cell>
          <cell r="H822" t="str">
            <v>CERVEZAS</v>
          </cell>
          <cell r="I822" t="str">
            <v>SUPER PREMIUM-ESPECIALES-ARTES</v>
          </cell>
          <cell r="J822" t="str">
            <v>PREMIUM REGULAR</v>
          </cell>
          <cell r="K822" t="str">
            <v>BIRRA MORETTI</v>
          </cell>
          <cell r="L822">
            <v>428</v>
          </cell>
          <cell r="M822" t="str">
            <v>BRUMADO S.A. (428)</v>
          </cell>
          <cell r="N822">
            <v>12</v>
          </cell>
          <cell r="O822">
            <v>12</v>
          </cell>
          <cell r="P822">
            <v>12</v>
          </cell>
          <cell r="Q822">
            <v>18</v>
          </cell>
          <cell r="R822">
            <v>10</v>
          </cell>
          <cell r="S822">
            <v>9</v>
          </cell>
          <cell r="T822">
            <v>0</v>
          </cell>
          <cell r="U822">
            <v>12</v>
          </cell>
          <cell r="V822">
            <v>4</v>
          </cell>
          <cell r="W822">
            <v>0</v>
          </cell>
          <cell r="X822">
            <v>0</v>
          </cell>
          <cell r="Y822">
            <v>15</v>
          </cell>
          <cell r="Z822">
            <v>30</v>
          </cell>
          <cell r="AA822">
            <v>27</v>
          </cell>
          <cell r="AB822">
            <v>0</v>
          </cell>
          <cell r="AC822">
            <v>0</v>
          </cell>
          <cell r="AD822">
            <v>18</v>
          </cell>
          <cell r="AE822">
            <v>11</v>
          </cell>
          <cell r="AF822">
            <v>12</v>
          </cell>
          <cell r="AG822">
            <v>12</v>
          </cell>
          <cell r="AH822">
            <v>0</v>
          </cell>
          <cell r="AI822">
            <v>0</v>
          </cell>
          <cell r="AJ822">
            <v>36</v>
          </cell>
          <cell r="AK822">
            <v>90</v>
          </cell>
          <cell r="AL822">
            <v>2</v>
          </cell>
          <cell r="AM822">
            <v>47</v>
          </cell>
          <cell r="AN822">
            <v>20</v>
          </cell>
          <cell r="AO822">
            <v>30</v>
          </cell>
          <cell r="AP822">
            <v>60</v>
          </cell>
          <cell r="AQ822">
            <v>225</v>
          </cell>
          <cell r="AR822">
            <v>4</v>
          </cell>
          <cell r="AS822" t="str">
            <v>SV</v>
          </cell>
          <cell r="AT822">
            <v>50</v>
          </cell>
          <cell r="AU822" t="str">
            <v>SV</v>
          </cell>
          <cell r="AV822">
            <v>9550.0000199999995</v>
          </cell>
          <cell r="AW822">
            <v>9549.9997999999996</v>
          </cell>
          <cell r="AX822">
            <v>11250</v>
          </cell>
          <cell r="AY822">
            <v>0.17801046873715087</v>
          </cell>
          <cell r="AZ822">
            <v>0.15111110933333338</v>
          </cell>
          <cell r="BA822">
            <v>10900</v>
          </cell>
          <cell r="BB822">
            <v>3</v>
          </cell>
          <cell r="BC822">
            <v>0.1413612541542173</v>
          </cell>
          <cell r="BD822">
            <v>0.12385320917431197</v>
          </cell>
          <cell r="BE822">
            <v>0</v>
          </cell>
          <cell r="BF822">
            <v>0</v>
          </cell>
          <cell r="BG822">
            <v>-1</v>
          </cell>
          <cell r="BH822">
            <v>0</v>
          </cell>
        </row>
        <row r="823">
          <cell r="B823" t="str">
            <v>11635</v>
          </cell>
          <cell r="C823" t="str">
            <v>8006890329797</v>
          </cell>
          <cell r="D823" t="str">
            <v>CERVEZA Bot 330ml 4un BIRRA MORETTI</v>
          </cell>
          <cell r="E823">
            <v>4</v>
          </cell>
          <cell r="F823" t="str">
            <v>BEBIDAS</v>
          </cell>
          <cell r="G823" t="str">
            <v>BEBIDAS</v>
          </cell>
          <cell r="H823" t="str">
            <v>CERVEZAS</v>
          </cell>
          <cell r="I823" t="str">
            <v>SUPER PREMIUM-ESPECIALES-ARTES</v>
          </cell>
          <cell r="J823" t="str">
            <v>PREMIUM REGULAR</v>
          </cell>
          <cell r="K823" t="str">
            <v>BIRRA MORETTI</v>
          </cell>
          <cell r="L823">
            <v>428</v>
          </cell>
          <cell r="M823" t="str">
            <v>BRUMADO S.A. (428)</v>
          </cell>
          <cell r="N823">
            <v>0</v>
          </cell>
          <cell r="O823">
            <v>0</v>
          </cell>
          <cell r="P823">
            <v>0</v>
          </cell>
          <cell r="Q823">
            <v>0</v>
          </cell>
          <cell r="R823">
            <v>0</v>
          </cell>
          <cell r="S823">
            <v>0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>
            <v>0</v>
          </cell>
          <cell r="AM823">
            <v>0</v>
          </cell>
          <cell r="AN823">
            <v>0</v>
          </cell>
          <cell r="AO823">
            <v>0</v>
          </cell>
          <cell r="AP823" t="str">
            <v>Q</v>
          </cell>
          <cell r="AQ823" t="str">
            <v>Q</v>
          </cell>
          <cell r="AR823" t="str">
            <v>Q</v>
          </cell>
          <cell r="AS823" t="str">
            <v>Q</v>
          </cell>
          <cell r="AT823" t="str">
            <v>Q</v>
          </cell>
          <cell r="AU823" t="str">
            <v>Q</v>
          </cell>
          <cell r="AV823">
            <v>35200</v>
          </cell>
          <cell r="AW823">
            <v>36717.07116</v>
          </cell>
          <cell r="AX823">
            <v>46000</v>
          </cell>
          <cell r="AY823">
            <v>0.30681818181818188</v>
          </cell>
          <cell r="AZ823">
            <v>0.23478260869565218</v>
          </cell>
          <cell r="BA823">
            <v>0</v>
          </cell>
          <cell r="BB823">
            <v>0</v>
          </cell>
          <cell r="BC823">
            <v>-1</v>
          </cell>
          <cell r="BD823">
            <v>0</v>
          </cell>
          <cell r="BE823">
            <v>0</v>
          </cell>
          <cell r="BF823">
            <v>0</v>
          </cell>
          <cell r="BG823">
            <v>-1</v>
          </cell>
          <cell r="BH823">
            <v>0</v>
          </cell>
        </row>
        <row r="824">
          <cell r="B824" t="str">
            <v>8615</v>
          </cell>
          <cell r="C824" t="str">
            <v>8001435310018</v>
          </cell>
          <cell r="D824" t="str">
            <v>CERVEZA Bot 330ml BIRRA MORETTI</v>
          </cell>
          <cell r="E824">
            <v>1</v>
          </cell>
          <cell r="F824" t="str">
            <v>BEBIDAS</v>
          </cell>
          <cell r="G824" t="str">
            <v>BEBIDAS</v>
          </cell>
          <cell r="H824" t="str">
            <v>CERVEZAS</v>
          </cell>
          <cell r="I824" t="str">
            <v>SUPER PREMIUM-ESPECIALES-ARTES</v>
          </cell>
          <cell r="J824" t="str">
            <v>PREMIUM REGULAR</v>
          </cell>
          <cell r="K824" t="str">
            <v>BIRRA MORETTI</v>
          </cell>
          <cell r="L824">
            <v>428</v>
          </cell>
          <cell r="M824" t="str">
            <v>BRUMADO S.A. (428)</v>
          </cell>
          <cell r="N824">
            <v>0</v>
          </cell>
          <cell r="O824">
            <v>0</v>
          </cell>
          <cell r="P824">
            <v>0</v>
          </cell>
          <cell r="Q824">
            <v>0</v>
          </cell>
          <cell r="R824">
            <v>3</v>
          </cell>
          <cell r="S824">
            <v>1</v>
          </cell>
          <cell r="T824">
            <v>12</v>
          </cell>
          <cell r="U824">
            <v>20</v>
          </cell>
          <cell r="V824">
            <v>4</v>
          </cell>
          <cell r="W824">
            <v>8</v>
          </cell>
          <cell r="X824">
            <v>4</v>
          </cell>
          <cell r="Y824">
            <v>4</v>
          </cell>
          <cell r="Z824">
            <v>4</v>
          </cell>
          <cell r="AA824">
            <v>4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4</v>
          </cell>
          <cell r="AG824">
            <v>4</v>
          </cell>
          <cell r="AH824">
            <v>0</v>
          </cell>
          <cell r="AI824">
            <v>0</v>
          </cell>
          <cell r="AJ824">
            <v>46</v>
          </cell>
          <cell r="AK824">
            <v>24</v>
          </cell>
          <cell r="AL824">
            <v>14</v>
          </cell>
          <cell r="AM824">
            <v>16</v>
          </cell>
          <cell r="AN824">
            <v>16</v>
          </cell>
          <cell r="AO824">
            <v>24</v>
          </cell>
          <cell r="AP824" t="str">
            <v>SV</v>
          </cell>
          <cell r="AQ824">
            <v>36</v>
          </cell>
          <cell r="AR824">
            <v>105</v>
          </cell>
          <cell r="AS824" t="str">
            <v>SV</v>
          </cell>
          <cell r="AT824">
            <v>120</v>
          </cell>
          <cell r="AU824" t="str">
            <v>SV</v>
          </cell>
          <cell r="AV824">
            <v>9550.0000199999995</v>
          </cell>
          <cell r="AW824">
            <v>9179.2677899999999</v>
          </cell>
          <cell r="AX824">
            <v>11900</v>
          </cell>
          <cell r="AY824">
            <v>0.2460732958197418</v>
          </cell>
          <cell r="AZ824">
            <v>0.19747898991596644</v>
          </cell>
          <cell r="BA824">
            <v>11500</v>
          </cell>
          <cell r="BB824">
            <v>4</v>
          </cell>
          <cell r="BC824">
            <v>0.204188479153532</v>
          </cell>
          <cell r="BD824">
            <v>0.16956521565217395</v>
          </cell>
          <cell r="BE824">
            <v>0</v>
          </cell>
          <cell r="BF824">
            <v>0</v>
          </cell>
          <cell r="BG824">
            <v>-1</v>
          </cell>
          <cell r="BH824">
            <v>0</v>
          </cell>
        </row>
        <row r="825">
          <cell r="B825" t="str">
            <v>12793</v>
          </cell>
          <cell r="C825" t="str">
            <v>8800010009060</v>
          </cell>
          <cell r="D825" t="str">
            <v>CERVEZA Bot 660ml 12Un BIRRA MORETTI..</v>
          </cell>
          <cell r="E825">
            <v>12</v>
          </cell>
          <cell r="F825" t="str">
            <v>BEBIDAS</v>
          </cell>
          <cell r="G825" t="str">
            <v>BEBIDAS</v>
          </cell>
          <cell r="H825" t="str">
            <v>CERVEZAS</v>
          </cell>
          <cell r="I825" t="str">
            <v>SUPER PREMIUM-ESPECIALES-ARTES</v>
          </cell>
          <cell r="J825" t="str">
            <v>PREMIUM REGULAR</v>
          </cell>
          <cell r="K825" t="str">
            <v>BIRRA MORETTI</v>
          </cell>
          <cell r="L825">
            <v>428</v>
          </cell>
          <cell r="M825" t="str">
            <v>BRUMADO S.A. (428)</v>
          </cell>
          <cell r="N825">
            <v>0</v>
          </cell>
          <cell r="O825">
            <v>0</v>
          </cell>
          <cell r="P825">
            <v>0</v>
          </cell>
          <cell r="Q825">
            <v>0</v>
          </cell>
          <cell r="R825">
            <v>0</v>
          </cell>
          <cell r="S825">
            <v>0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>
            <v>0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 t="str">
            <v>Q</v>
          </cell>
          <cell r="AQ825" t="str">
            <v>Q</v>
          </cell>
          <cell r="AR825" t="str">
            <v>Q</v>
          </cell>
          <cell r="AS825" t="str">
            <v>Q</v>
          </cell>
          <cell r="AT825" t="str">
            <v>Q</v>
          </cell>
          <cell r="AU825" t="str">
            <v>Q</v>
          </cell>
          <cell r="AV825">
            <v>207600.00000299999</v>
          </cell>
          <cell r="AW825">
            <v>164137.69944</v>
          </cell>
          <cell r="AX825">
            <v>238800</v>
          </cell>
          <cell r="AY825">
            <v>0.1502890173244178</v>
          </cell>
          <cell r="AZ825">
            <v>0.13065326631909549</v>
          </cell>
          <cell r="BA825">
            <v>0</v>
          </cell>
          <cell r="BB825">
            <v>0</v>
          </cell>
          <cell r="BC825">
            <v>-1</v>
          </cell>
          <cell r="BD825">
            <v>0</v>
          </cell>
          <cell r="BE825">
            <v>0</v>
          </cell>
          <cell r="BF825">
            <v>0</v>
          </cell>
          <cell r="BG825">
            <v>-1</v>
          </cell>
          <cell r="BH825">
            <v>0</v>
          </cell>
        </row>
        <row r="826">
          <cell r="B826" t="str">
            <v>8611</v>
          </cell>
          <cell r="C826" t="str">
            <v>8006890628180</v>
          </cell>
          <cell r="D826" t="str">
            <v>CERVEZA Bot 660ml BIRRA MORETTI</v>
          </cell>
          <cell r="E826">
            <v>1</v>
          </cell>
          <cell r="F826" t="str">
            <v>BEBIDAS</v>
          </cell>
          <cell r="G826" t="str">
            <v>BEBIDAS</v>
          </cell>
          <cell r="H826" t="str">
            <v>CERVEZAS</v>
          </cell>
          <cell r="I826" t="str">
            <v>SUPER PREMIUM-ESPECIALES-ARTES</v>
          </cell>
          <cell r="J826" t="str">
            <v>PREMIUM REGULAR</v>
          </cell>
          <cell r="K826" t="str">
            <v>BIRRA MORETTI</v>
          </cell>
          <cell r="L826">
            <v>428</v>
          </cell>
          <cell r="M826" t="str">
            <v>BRUMADO S.A. (428)</v>
          </cell>
          <cell r="N826">
            <v>3</v>
          </cell>
          <cell r="O826">
            <v>2</v>
          </cell>
          <cell r="P826">
            <v>1</v>
          </cell>
          <cell r="Q826">
            <v>1</v>
          </cell>
          <cell r="R826">
            <v>6</v>
          </cell>
          <cell r="S826">
            <v>0</v>
          </cell>
          <cell r="T826">
            <v>7</v>
          </cell>
          <cell r="U826">
            <v>5</v>
          </cell>
          <cell r="V826">
            <v>0</v>
          </cell>
          <cell r="W826">
            <v>1</v>
          </cell>
          <cell r="X826">
            <v>3</v>
          </cell>
          <cell r="Y826">
            <v>3</v>
          </cell>
          <cell r="Z826">
            <v>0</v>
          </cell>
          <cell r="AA826">
            <v>1</v>
          </cell>
          <cell r="AB826">
            <v>13</v>
          </cell>
          <cell r="AC826">
            <v>13</v>
          </cell>
          <cell r="AD826">
            <v>1</v>
          </cell>
          <cell r="AE826">
            <v>0</v>
          </cell>
          <cell r="AF826">
            <v>12</v>
          </cell>
          <cell r="AG826">
            <v>9</v>
          </cell>
          <cell r="AH826">
            <v>0</v>
          </cell>
          <cell r="AI826">
            <v>0</v>
          </cell>
          <cell r="AJ826">
            <v>5</v>
          </cell>
          <cell r="AK826">
            <v>0</v>
          </cell>
          <cell r="AL826">
            <v>1</v>
          </cell>
          <cell r="AM826">
            <v>0</v>
          </cell>
          <cell r="AN826">
            <v>0</v>
          </cell>
          <cell r="AO826">
            <v>0</v>
          </cell>
          <cell r="AP826">
            <v>150</v>
          </cell>
          <cell r="AQ826" t="str">
            <v>Q</v>
          </cell>
          <cell r="AR826">
            <v>10</v>
          </cell>
          <cell r="AS826" t="str">
            <v>Q</v>
          </cell>
          <cell r="AT826" t="str">
            <v>Q</v>
          </cell>
          <cell r="AU826" t="str">
            <v>Q</v>
          </cell>
          <cell r="AV826">
            <v>17300.000003000001</v>
          </cell>
          <cell r="AW826">
            <v>13678.14162</v>
          </cell>
          <cell r="AX826">
            <v>20500</v>
          </cell>
          <cell r="AY826">
            <v>0.18497109806040957</v>
          </cell>
          <cell r="AZ826">
            <v>0.15609756082926823</v>
          </cell>
          <cell r="BA826">
            <v>19900</v>
          </cell>
          <cell r="BB826">
            <v>3</v>
          </cell>
          <cell r="BC826">
            <v>0.15028901714156828</v>
          </cell>
          <cell r="BD826">
            <v>0.13065326618090448</v>
          </cell>
          <cell r="BE826">
            <v>0</v>
          </cell>
          <cell r="BF826">
            <v>0</v>
          </cell>
          <cell r="BG826">
            <v>-1</v>
          </cell>
          <cell r="BH826">
            <v>0</v>
          </cell>
        </row>
        <row r="827">
          <cell r="B827" t="str">
            <v>37450</v>
          </cell>
          <cell r="C827" t="str">
            <v>8006890389005</v>
          </cell>
          <cell r="D827" t="str">
            <v>CERVEZA Lata 300ml 6un BIRRA MORETTI</v>
          </cell>
          <cell r="E827">
            <v>6</v>
          </cell>
          <cell r="F827" t="str">
            <v>BEBIDAS</v>
          </cell>
          <cell r="G827" t="str">
            <v>BEBIDAS</v>
          </cell>
          <cell r="H827" t="str">
            <v>CERVEZAS</v>
          </cell>
          <cell r="I827" t="str">
            <v>SUPER PREMIUM-ESPECIALES-ARTES</v>
          </cell>
          <cell r="J827" t="str">
            <v>PREMIUM REGULAR</v>
          </cell>
          <cell r="K827" t="str">
            <v>BIRRA MORETTI</v>
          </cell>
          <cell r="L827">
            <v>428</v>
          </cell>
          <cell r="M827" t="str">
            <v>BRUMADO S.A. (428)</v>
          </cell>
          <cell r="N827">
            <v>0</v>
          </cell>
          <cell r="O827">
            <v>0</v>
          </cell>
          <cell r="P827">
            <v>0</v>
          </cell>
          <cell r="Q827">
            <v>0</v>
          </cell>
          <cell r="R827">
            <v>0</v>
          </cell>
          <cell r="S827">
            <v>0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>
            <v>0</v>
          </cell>
          <cell r="AM827">
            <v>0</v>
          </cell>
          <cell r="AN827">
            <v>0</v>
          </cell>
          <cell r="AO827">
            <v>0</v>
          </cell>
          <cell r="AP827" t="str">
            <v>Q</v>
          </cell>
          <cell r="AQ827" t="str">
            <v>Q</v>
          </cell>
          <cell r="AR827" t="str">
            <v>Q</v>
          </cell>
          <cell r="AS827" t="str">
            <v>Q</v>
          </cell>
          <cell r="AT827" t="str">
            <v>Q</v>
          </cell>
          <cell r="AU827" t="str">
            <v>Q</v>
          </cell>
          <cell r="AV827">
            <v>42600.000003000001</v>
          </cell>
          <cell r="AW827">
            <v>42599.998319999999</v>
          </cell>
          <cell r="AX827">
            <v>49500</v>
          </cell>
          <cell r="AY827">
            <v>0.16197183090408651</v>
          </cell>
          <cell r="AZ827">
            <v>0.1393939393333333</v>
          </cell>
          <cell r="BC827">
            <v>-1</v>
          </cell>
          <cell r="BD827">
            <v>0</v>
          </cell>
          <cell r="BG827">
            <v>-1</v>
          </cell>
          <cell r="BH827">
            <v>0</v>
          </cell>
        </row>
        <row r="828">
          <cell r="B828" t="str">
            <v>37449</v>
          </cell>
          <cell r="C828" t="str">
            <v>8006890689006</v>
          </cell>
          <cell r="D828" t="str">
            <v>CERVEZA Lata 330ml BIRRA MORETTI</v>
          </cell>
          <cell r="E828">
            <v>1</v>
          </cell>
          <cell r="F828" t="str">
            <v>BEBIDAS</v>
          </cell>
          <cell r="G828" t="str">
            <v>BEBIDAS</v>
          </cell>
          <cell r="H828" t="str">
            <v>CERVEZAS</v>
          </cell>
          <cell r="I828" t="str">
            <v>SUPER PREMIUM-ESPECIALES-ARTES</v>
          </cell>
          <cell r="J828" t="str">
            <v>PREMIUM REGULAR</v>
          </cell>
          <cell r="K828" t="str">
            <v>BIRRA MORETTI</v>
          </cell>
          <cell r="L828">
            <v>428</v>
          </cell>
          <cell r="M828" t="str">
            <v>BRUMADO S.A. (428)</v>
          </cell>
          <cell r="N828">
            <v>21</v>
          </cell>
          <cell r="O828">
            <v>11</v>
          </cell>
          <cell r="P828">
            <v>9</v>
          </cell>
          <cell r="Q828">
            <v>30</v>
          </cell>
          <cell r="R828">
            <v>5</v>
          </cell>
          <cell r="S828">
            <v>0</v>
          </cell>
          <cell r="T828">
            <v>12</v>
          </cell>
          <cell r="U828">
            <v>18</v>
          </cell>
          <cell r="V828">
            <v>7</v>
          </cell>
          <cell r="W828">
            <v>8</v>
          </cell>
          <cell r="X828">
            <v>5</v>
          </cell>
          <cell r="Y828">
            <v>5</v>
          </cell>
          <cell r="Z828">
            <v>1</v>
          </cell>
          <cell r="AA828">
            <v>10</v>
          </cell>
          <cell r="AB828">
            <v>0</v>
          </cell>
          <cell r="AC828">
            <v>0</v>
          </cell>
          <cell r="AD828">
            <v>4</v>
          </cell>
          <cell r="AE828">
            <v>8</v>
          </cell>
          <cell r="AF828">
            <v>4</v>
          </cell>
          <cell r="AG828">
            <v>2</v>
          </cell>
          <cell r="AH828">
            <v>0</v>
          </cell>
          <cell r="AI828">
            <v>0</v>
          </cell>
          <cell r="AJ828">
            <v>12</v>
          </cell>
          <cell r="AK828">
            <v>31</v>
          </cell>
          <cell r="AL828">
            <v>14</v>
          </cell>
          <cell r="AM828">
            <v>20</v>
          </cell>
          <cell r="AN828">
            <v>18</v>
          </cell>
          <cell r="AO828">
            <v>24</v>
          </cell>
          <cell r="AP828">
            <v>12</v>
          </cell>
          <cell r="AQ828">
            <v>51.666666666666671</v>
          </cell>
          <cell r="AR828">
            <v>84</v>
          </cell>
          <cell r="AS828" t="str">
            <v>SV</v>
          </cell>
          <cell r="AT828">
            <v>270</v>
          </cell>
          <cell r="AU828" t="str">
            <v>SV</v>
          </cell>
          <cell r="AV828">
            <v>7100.0000499999996</v>
          </cell>
          <cell r="AW828">
            <v>7099.9997199999998</v>
          </cell>
          <cell r="AX828">
            <v>8500</v>
          </cell>
          <cell r="AY828">
            <v>0.19718309016068258</v>
          </cell>
          <cell r="AZ828">
            <v>0.16470587647058826</v>
          </cell>
          <cell r="BA828">
            <v>8250</v>
          </cell>
          <cell r="BB828">
            <v>6</v>
          </cell>
          <cell r="BC828">
            <v>0.16197182280301536</v>
          </cell>
          <cell r="BD828">
            <v>0.13939393333333339</v>
          </cell>
          <cell r="BE828">
            <v>0</v>
          </cell>
          <cell r="BF828">
            <v>0</v>
          </cell>
          <cell r="BG828">
            <v>-1</v>
          </cell>
          <cell r="BH828">
            <v>0</v>
          </cell>
        </row>
        <row r="829">
          <cell r="B829" t="str">
            <v>19323</v>
          </cell>
          <cell r="C829" t="str">
            <v>3080216015507</v>
          </cell>
          <cell r="D829" t="str">
            <v>CERVEZA BLANC Bot 330ml 1664</v>
          </cell>
          <cell r="E829">
            <v>1</v>
          </cell>
          <cell r="F829" t="str">
            <v>BEBIDAS</v>
          </cell>
          <cell r="G829" t="str">
            <v>BEBIDAS</v>
          </cell>
          <cell r="H829" t="str">
            <v>CERVEZAS</v>
          </cell>
          <cell r="I829" t="str">
            <v>SUPER PREMIUM-ESPECIALES-ARTES</v>
          </cell>
          <cell r="J829" t="str">
            <v>PREMIUM REGULAR</v>
          </cell>
          <cell r="K829" t="str">
            <v>1664</v>
          </cell>
          <cell r="L829">
            <v>725</v>
          </cell>
          <cell r="M829" t="str">
            <v>PRO PERFORMANCE S.R.L. (725)</v>
          </cell>
          <cell r="N829">
            <v>0</v>
          </cell>
          <cell r="O829">
            <v>0</v>
          </cell>
          <cell r="P829">
            <v>0</v>
          </cell>
          <cell r="Q829">
            <v>0</v>
          </cell>
          <cell r="R829">
            <v>0</v>
          </cell>
          <cell r="S829">
            <v>0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>
            <v>0</v>
          </cell>
          <cell r="AM829">
            <v>66</v>
          </cell>
          <cell r="AN829">
            <v>0</v>
          </cell>
          <cell r="AO829">
            <v>0</v>
          </cell>
          <cell r="AP829" t="str">
            <v>Q</v>
          </cell>
          <cell r="AQ829" t="str">
            <v>Q</v>
          </cell>
          <cell r="AR829" t="str">
            <v>Q</v>
          </cell>
          <cell r="AS829" t="str">
            <v>SV</v>
          </cell>
          <cell r="AT829" t="str">
            <v>Q</v>
          </cell>
          <cell r="AU829" t="str">
            <v>Q</v>
          </cell>
          <cell r="AV829">
            <v>8300.0000049999999</v>
          </cell>
          <cell r="AW829">
            <v>8297.6174599999995</v>
          </cell>
          <cell r="AX829">
            <v>9900</v>
          </cell>
          <cell r="AY829">
            <v>0.19277108361881257</v>
          </cell>
          <cell r="AZ829">
            <v>0.16161616111111113</v>
          </cell>
          <cell r="BA829">
            <v>9500</v>
          </cell>
          <cell r="BB829">
            <v>3</v>
          </cell>
          <cell r="BC829">
            <v>0.14457831256350695</v>
          </cell>
          <cell r="BD829">
            <v>0.12631578894736845</v>
          </cell>
          <cell r="BE829">
            <v>8950</v>
          </cell>
          <cell r="BF829">
            <v>12</v>
          </cell>
          <cell r="BG829">
            <v>7.8313252362461894E-2</v>
          </cell>
          <cell r="BH829">
            <v>7.2625697765363137E-2</v>
          </cell>
        </row>
        <row r="830">
          <cell r="B830" t="str">
            <v>19322</v>
          </cell>
          <cell r="C830" t="str">
            <v>3080210004477</v>
          </cell>
          <cell r="D830" t="str">
            <v>CERVEZA LARGE Lata 330ml 1664</v>
          </cell>
          <cell r="E830">
            <v>1</v>
          </cell>
          <cell r="F830" t="str">
            <v>BEBIDAS</v>
          </cell>
          <cell r="G830" t="str">
            <v>BEBIDAS</v>
          </cell>
          <cell r="H830" t="str">
            <v>CERVEZAS</v>
          </cell>
          <cell r="I830" t="str">
            <v>SUPER PREMIUM-ESPECIALES-ARTES</v>
          </cell>
          <cell r="J830" t="str">
            <v>PREMIUM REGULAR</v>
          </cell>
          <cell r="K830" t="str">
            <v>1664</v>
          </cell>
          <cell r="L830">
            <v>725</v>
          </cell>
          <cell r="M830" t="str">
            <v>PRO PERFORMANCE S.R.L. (725)</v>
          </cell>
          <cell r="N830">
            <v>0</v>
          </cell>
          <cell r="O830">
            <v>0</v>
          </cell>
          <cell r="P830">
            <v>0</v>
          </cell>
          <cell r="Q830">
            <v>0</v>
          </cell>
          <cell r="R830">
            <v>0</v>
          </cell>
          <cell r="S830">
            <v>0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>
            <v>0</v>
          </cell>
          <cell r="AL830">
            <v>0</v>
          </cell>
          <cell r="AM830">
            <v>120</v>
          </cell>
          <cell r="AN830">
            <v>0</v>
          </cell>
          <cell r="AO830">
            <v>0</v>
          </cell>
          <cell r="AP830" t="str">
            <v>Q</v>
          </cell>
          <cell r="AQ830" t="str">
            <v>Q</v>
          </cell>
          <cell r="AR830" t="str">
            <v>Q</v>
          </cell>
          <cell r="AS830" t="str">
            <v>SV</v>
          </cell>
          <cell r="AT830" t="str">
            <v>Q</v>
          </cell>
          <cell r="AU830" t="str">
            <v>Q</v>
          </cell>
          <cell r="AV830">
            <v>5275.0000049999999</v>
          </cell>
          <cell r="AW830">
            <v>5274.9999500000004</v>
          </cell>
          <cell r="AX830">
            <v>6500</v>
          </cell>
          <cell r="AY830">
            <v>0.23222748698367068</v>
          </cell>
          <cell r="AZ830">
            <v>0.18846153769230772</v>
          </cell>
          <cell r="BA830">
            <v>5900</v>
          </cell>
          <cell r="BB830">
            <v>3</v>
          </cell>
          <cell r="BC830">
            <v>0.11848341126210116</v>
          </cell>
          <cell r="BD830">
            <v>0.1059322025423729</v>
          </cell>
          <cell r="BE830">
            <v>5750</v>
          </cell>
          <cell r="BF830">
            <v>12</v>
          </cell>
          <cell r="BG830">
            <v>9.0047392331708664E-2</v>
          </cell>
          <cell r="BH830">
            <v>8.2608694782608724E-2</v>
          </cell>
        </row>
        <row r="831">
          <cell r="B831" t="str">
            <v>19324</v>
          </cell>
          <cell r="C831" t="str">
            <v>3080216034553</v>
          </cell>
          <cell r="D831" t="str">
            <v>CERVEZAS BLANC Lata 330ml 1664</v>
          </cell>
          <cell r="E831">
            <v>1</v>
          </cell>
          <cell r="F831" t="str">
            <v>BEBIDAS</v>
          </cell>
          <cell r="G831" t="str">
            <v>BEBIDAS</v>
          </cell>
          <cell r="H831" t="str">
            <v>CERVEZAS</v>
          </cell>
          <cell r="I831" t="str">
            <v>SUPER PREMIUM-ESPECIALES-ARTES</v>
          </cell>
          <cell r="J831" t="str">
            <v>PREMIUM REGULAR</v>
          </cell>
          <cell r="K831" t="str">
            <v>1664</v>
          </cell>
          <cell r="L831">
            <v>725</v>
          </cell>
          <cell r="M831" t="str">
            <v>PRO PERFORMANCE S.R.L. (725)</v>
          </cell>
          <cell r="N831">
            <v>0</v>
          </cell>
          <cell r="O831">
            <v>0</v>
          </cell>
          <cell r="P831">
            <v>0</v>
          </cell>
          <cell r="Q831">
            <v>0</v>
          </cell>
          <cell r="R831">
            <v>0</v>
          </cell>
          <cell r="S831">
            <v>0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>
            <v>0</v>
          </cell>
          <cell r="AL831">
            <v>0</v>
          </cell>
          <cell r="AM831">
            <v>25</v>
          </cell>
          <cell r="AN831">
            <v>0</v>
          </cell>
          <cell r="AO831">
            <v>0</v>
          </cell>
          <cell r="AP831" t="str">
            <v>Q</v>
          </cell>
          <cell r="AQ831" t="str">
            <v>Q</v>
          </cell>
          <cell r="AR831" t="str">
            <v>Q</v>
          </cell>
          <cell r="AS831" t="str">
            <v>SV</v>
          </cell>
          <cell r="AT831" t="str">
            <v>Q</v>
          </cell>
          <cell r="AU831" t="str">
            <v>Q</v>
          </cell>
          <cell r="AV831">
            <v>6249.9999980000002</v>
          </cell>
          <cell r="AW831">
            <v>6249.9999100000005</v>
          </cell>
          <cell r="AX831">
            <v>7500</v>
          </cell>
          <cell r="AY831">
            <v>0.2000000003839999</v>
          </cell>
          <cell r="AZ831">
            <v>0.16666666693333329</v>
          </cell>
          <cell r="BA831">
            <v>6900</v>
          </cell>
          <cell r="BB831">
            <v>3</v>
          </cell>
          <cell r="BC831">
            <v>0.10400000035327994</v>
          </cell>
          <cell r="BD831">
            <v>9.4202898840579682E-2</v>
          </cell>
          <cell r="BE831">
            <v>6750</v>
          </cell>
          <cell r="BF831">
            <v>12</v>
          </cell>
          <cell r="BG831">
            <v>8.0000000345600064E-2</v>
          </cell>
          <cell r="BH831">
            <v>7.4074074370370335E-2</v>
          </cell>
        </row>
        <row r="832">
          <cell r="B832" t="str">
            <v>19331</v>
          </cell>
          <cell r="C832" t="str">
            <v>5011348018713</v>
          </cell>
          <cell r="D832" t="str">
            <v>CERVEZA 61 DEEP Bot 500ml MARSTONS</v>
          </cell>
          <cell r="E832">
            <v>1</v>
          </cell>
          <cell r="F832" t="str">
            <v>BEBIDAS</v>
          </cell>
          <cell r="G832" t="str">
            <v>BEBIDAS</v>
          </cell>
          <cell r="H832" t="str">
            <v>CERVEZAS</v>
          </cell>
          <cell r="I832" t="str">
            <v>SUPER PREMIUM-ESPECIALES-ARTES</v>
          </cell>
          <cell r="J832" t="str">
            <v>PREMIUM REGULAR</v>
          </cell>
          <cell r="K832" t="str">
            <v>MARSTONS</v>
          </cell>
          <cell r="L832">
            <v>725</v>
          </cell>
          <cell r="M832" t="str">
            <v>PRO PERFORMANCE S.R.L. (725)</v>
          </cell>
          <cell r="N832">
            <v>0</v>
          </cell>
          <cell r="O832">
            <v>0</v>
          </cell>
          <cell r="P832">
            <v>0</v>
          </cell>
          <cell r="Q832">
            <v>0</v>
          </cell>
          <cell r="R832">
            <v>0</v>
          </cell>
          <cell r="S832">
            <v>0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8</v>
          </cell>
          <cell r="AN832">
            <v>0</v>
          </cell>
          <cell r="AO832">
            <v>0</v>
          </cell>
          <cell r="AP832" t="str">
            <v>Q</v>
          </cell>
          <cell r="AQ832" t="str">
            <v>Q</v>
          </cell>
          <cell r="AR832" t="str">
            <v>Q</v>
          </cell>
          <cell r="AS832" t="str">
            <v>SV</v>
          </cell>
          <cell r="AT832" t="str">
            <v>Q</v>
          </cell>
          <cell r="AU832" t="str">
            <v>Q</v>
          </cell>
          <cell r="AV832">
            <v>16650.000004000001</v>
          </cell>
          <cell r="AW832">
            <v>16649.99985</v>
          </cell>
          <cell r="AX832">
            <v>19500</v>
          </cell>
          <cell r="AY832">
            <v>0.17117117088980871</v>
          </cell>
          <cell r="AZ832">
            <v>0.14615384594871789</v>
          </cell>
          <cell r="BA832">
            <v>17900</v>
          </cell>
          <cell r="BB832">
            <v>3</v>
          </cell>
          <cell r="BC832">
            <v>7.5075074816798759E-2</v>
          </cell>
          <cell r="BD832">
            <v>6.9832402011173106E-2</v>
          </cell>
          <cell r="BE832">
            <v>17500</v>
          </cell>
          <cell r="BF832">
            <v>12</v>
          </cell>
          <cell r="BG832">
            <v>5.1051050798546216E-2</v>
          </cell>
          <cell r="BH832">
            <v>4.8571428342857062E-2</v>
          </cell>
        </row>
        <row r="833">
          <cell r="B833" t="str">
            <v>19333</v>
          </cell>
          <cell r="C833" t="str">
            <v>5011348018119</v>
          </cell>
          <cell r="D833" t="str">
            <v>CERVEZA CIRCADIAN IPA Bot 500ml MARSTONS</v>
          </cell>
          <cell r="E833">
            <v>1</v>
          </cell>
          <cell r="F833" t="str">
            <v>BEBIDAS</v>
          </cell>
          <cell r="G833" t="str">
            <v>BEBIDAS</v>
          </cell>
          <cell r="H833" t="str">
            <v>CERVEZAS</v>
          </cell>
          <cell r="I833" t="str">
            <v>SUPER PREMIUM-ESPECIALES-ARTES</v>
          </cell>
          <cell r="J833" t="str">
            <v>PREMIUM REGULAR</v>
          </cell>
          <cell r="K833" t="str">
            <v>MARSTONS</v>
          </cell>
          <cell r="L833">
            <v>725</v>
          </cell>
          <cell r="M833" t="str">
            <v>PRO PERFORMANCE S.R.L. (725)</v>
          </cell>
          <cell r="N833">
            <v>0</v>
          </cell>
          <cell r="O833">
            <v>0</v>
          </cell>
          <cell r="P833">
            <v>0</v>
          </cell>
          <cell r="Q833">
            <v>0</v>
          </cell>
          <cell r="R833">
            <v>0</v>
          </cell>
          <cell r="S833">
            <v>0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>
            <v>0</v>
          </cell>
          <cell r="AM833">
            <v>11</v>
          </cell>
          <cell r="AN833">
            <v>0</v>
          </cell>
          <cell r="AO833">
            <v>0</v>
          </cell>
          <cell r="AP833" t="str">
            <v>Q</v>
          </cell>
          <cell r="AQ833" t="str">
            <v>Q</v>
          </cell>
          <cell r="AR833" t="str">
            <v>Q</v>
          </cell>
          <cell r="AS833" t="str">
            <v>SV</v>
          </cell>
          <cell r="AT833" t="str">
            <v>Q</v>
          </cell>
          <cell r="AU833" t="str">
            <v>Q</v>
          </cell>
          <cell r="AV833">
            <v>16650.000004000001</v>
          </cell>
          <cell r="AW833">
            <v>16565.96788</v>
          </cell>
          <cell r="AX833">
            <v>19500</v>
          </cell>
          <cell r="AY833">
            <v>0.17117117088980871</v>
          </cell>
          <cell r="AZ833">
            <v>0.14615384594871789</v>
          </cell>
          <cell r="BA833">
            <v>17900</v>
          </cell>
          <cell r="BB833">
            <v>3</v>
          </cell>
          <cell r="BC833">
            <v>7.5075074816798759E-2</v>
          </cell>
          <cell r="BD833">
            <v>6.9832402011173106E-2</v>
          </cell>
          <cell r="BE833">
            <v>17500</v>
          </cell>
          <cell r="BF833">
            <v>12</v>
          </cell>
          <cell r="BG833">
            <v>5.1051050798546216E-2</v>
          </cell>
          <cell r="BH833">
            <v>4.8571428342857062E-2</v>
          </cell>
        </row>
        <row r="834">
          <cell r="B834" t="str">
            <v>19325</v>
          </cell>
          <cell r="C834" t="str">
            <v>5023625004487</v>
          </cell>
          <cell r="D834" t="str">
            <v>CERVEZA HOBGOBLIN Bot 500ml MARSTONS</v>
          </cell>
          <cell r="E834">
            <v>1</v>
          </cell>
          <cell r="F834" t="str">
            <v>BEBIDAS</v>
          </cell>
          <cell r="G834" t="str">
            <v>BEBIDAS</v>
          </cell>
          <cell r="H834" t="str">
            <v>CERVEZAS</v>
          </cell>
          <cell r="I834" t="str">
            <v>SUPER PREMIUM-ESPECIALES-ARTES</v>
          </cell>
          <cell r="J834" t="str">
            <v>PREMIUM REGULAR</v>
          </cell>
          <cell r="K834" t="str">
            <v>MARSTONS</v>
          </cell>
          <cell r="L834">
            <v>725</v>
          </cell>
          <cell r="M834" t="str">
            <v>PRO PERFORMANCE S.R.L. (725)</v>
          </cell>
          <cell r="N834">
            <v>0</v>
          </cell>
          <cell r="O834">
            <v>0</v>
          </cell>
          <cell r="P834">
            <v>0</v>
          </cell>
          <cell r="Q834">
            <v>0</v>
          </cell>
          <cell r="R834">
            <v>0</v>
          </cell>
          <cell r="S834">
            <v>0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>
            <v>0</v>
          </cell>
          <cell r="AK834">
            <v>0</v>
          </cell>
          <cell r="AL834">
            <v>0</v>
          </cell>
          <cell r="AM834">
            <v>8</v>
          </cell>
          <cell r="AN834">
            <v>0</v>
          </cell>
          <cell r="AO834">
            <v>0</v>
          </cell>
          <cell r="AP834" t="str">
            <v>Q</v>
          </cell>
          <cell r="AQ834" t="str">
            <v>Q</v>
          </cell>
          <cell r="AR834" t="str">
            <v>Q</v>
          </cell>
          <cell r="AS834" t="str">
            <v>SV</v>
          </cell>
          <cell r="AT834" t="str">
            <v>Q</v>
          </cell>
          <cell r="AU834" t="str">
            <v>Q</v>
          </cell>
          <cell r="AV834">
            <v>16650.000004000001</v>
          </cell>
          <cell r="AW834">
            <v>16649.999960000001</v>
          </cell>
          <cell r="AX834">
            <v>19500</v>
          </cell>
          <cell r="AY834">
            <v>0.17117117088980871</v>
          </cell>
          <cell r="AZ834">
            <v>0.14615384594871789</v>
          </cell>
          <cell r="BA834">
            <v>17900</v>
          </cell>
          <cell r="BB834">
            <v>3</v>
          </cell>
          <cell r="BC834">
            <v>7.5075074816798759E-2</v>
          </cell>
          <cell r="BD834">
            <v>6.9832402011173106E-2</v>
          </cell>
          <cell r="BE834">
            <v>17500</v>
          </cell>
          <cell r="BF834">
            <v>12</v>
          </cell>
          <cell r="BG834">
            <v>5.1051050798546216E-2</v>
          </cell>
          <cell r="BH834">
            <v>4.8571428342857062E-2</v>
          </cell>
        </row>
        <row r="835">
          <cell r="B835" t="str">
            <v>19326</v>
          </cell>
          <cell r="C835" t="str">
            <v>5011348017112</v>
          </cell>
          <cell r="D835" t="str">
            <v>CERVEZA HOBGOBLIN Lata 500ml MARSTONS</v>
          </cell>
          <cell r="E835">
            <v>1</v>
          </cell>
          <cell r="F835" t="str">
            <v>BEBIDAS</v>
          </cell>
          <cell r="G835" t="str">
            <v>BEBIDAS</v>
          </cell>
          <cell r="H835" t="str">
            <v>CERVEZAS</v>
          </cell>
          <cell r="I835" t="str">
            <v>SUPER PREMIUM-ESPECIALES-ARTES</v>
          </cell>
          <cell r="J835" t="str">
            <v>PREMIUM REGULAR</v>
          </cell>
          <cell r="K835" t="str">
            <v>MARSTONS</v>
          </cell>
          <cell r="L835">
            <v>725</v>
          </cell>
          <cell r="M835" t="str">
            <v>PRO PERFORMANCE S.R.L. (725)</v>
          </cell>
          <cell r="N835">
            <v>0</v>
          </cell>
          <cell r="O835">
            <v>0</v>
          </cell>
          <cell r="P835">
            <v>0</v>
          </cell>
          <cell r="Q835">
            <v>0</v>
          </cell>
          <cell r="R835">
            <v>0</v>
          </cell>
          <cell r="S835">
            <v>0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17</v>
          </cell>
          <cell r="AN835">
            <v>0</v>
          </cell>
          <cell r="AO835">
            <v>0</v>
          </cell>
          <cell r="AP835" t="str">
            <v>Q</v>
          </cell>
          <cell r="AQ835" t="str">
            <v>Q</v>
          </cell>
          <cell r="AR835" t="str">
            <v>Q</v>
          </cell>
          <cell r="AS835" t="str">
            <v>SV</v>
          </cell>
          <cell r="AT835" t="str">
            <v>Q</v>
          </cell>
          <cell r="AU835" t="str">
            <v>Q</v>
          </cell>
          <cell r="AV835">
            <v>12000.000001</v>
          </cell>
          <cell r="AW835">
            <v>11999.999879999999</v>
          </cell>
          <cell r="AX835">
            <v>14500</v>
          </cell>
          <cell r="AY835">
            <v>0.20833333323263892</v>
          </cell>
          <cell r="AZ835">
            <v>0.17241379303448273</v>
          </cell>
          <cell r="BA835">
            <v>13900</v>
          </cell>
          <cell r="BB835">
            <v>3</v>
          </cell>
          <cell r="BC835">
            <v>0.15833333323680554</v>
          </cell>
          <cell r="BD835">
            <v>0.13669064741007192</v>
          </cell>
          <cell r="BE835">
            <v>13500</v>
          </cell>
          <cell r="BF835">
            <v>12</v>
          </cell>
          <cell r="BG835">
            <v>0.12499999990624988</v>
          </cell>
          <cell r="BH835">
            <v>0.11111111103703701</v>
          </cell>
        </row>
        <row r="836">
          <cell r="B836" t="str">
            <v>19334</v>
          </cell>
          <cell r="C836" t="str">
            <v>5011348019918</v>
          </cell>
          <cell r="D836" t="str">
            <v>CERVEZA WYCHWOOD DRY NECK Bot 500ml MARSTONS</v>
          </cell>
          <cell r="E836">
            <v>1</v>
          </cell>
          <cell r="F836" t="str">
            <v>BEBIDAS</v>
          </cell>
          <cell r="G836" t="str">
            <v>BEBIDAS</v>
          </cell>
          <cell r="H836" t="str">
            <v>CERVEZAS</v>
          </cell>
          <cell r="I836" t="str">
            <v>SUPER PREMIUM-ESPECIALES-ARTES</v>
          </cell>
          <cell r="J836" t="str">
            <v>PREMIUM REGULAR</v>
          </cell>
          <cell r="K836" t="str">
            <v>MARSTONS</v>
          </cell>
          <cell r="L836">
            <v>725</v>
          </cell>
          <cell r="M836" t="str">
            <v>PRO PERFORMANCE S.R.L. (725)</v>
          </cell>
          <cell r="N836">
            <v>0</v>
          </cell>
          <cell r="O836">
            <v>0</v>
          </cell>
          <cell r="P836">
            <v>0</v>
          </cell>
          <cell r="Q836">
            <v>0</v>
          </cell>
          <cell r="R836">
            <v>0</v>
          </cell>
          <cell r="S836">
            <v>0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>
            <v>0</v>
          </cell>
          <cell r="AL836">
            <v>0</v>
          </cell>
          <cell r="AM836">
            <v>10</v>
          </cell>
          <cell r="AN836">
            <v>0</v>
          </cell>
          <cell r="AO836">
            <v>0</v>
          </cell>
          <cell r="AP836" t="str">
            <v>Q</v>
          </cell>
          <cell r="AQ836" t="str">
            <v>Q</v>
          </cell>
          <cell r="AR836" t="str">
            <v>Q</v>
          </cell>
          <cell r="AS836" t="str">
            <v>SV</v>
          </cell>
          <cell r="AT836" t="str">
            <v>Q</v>
          </cell>
          <cell r="AU836" t="str">
            <v>Q</v>
          </cell>
          <cell r="AV836">
            <v>16650.000004000001</v>
          </cell>
          <cell r="AW836">
            <v>16585.870510000001</v>
          </cell>
          <cell r="AX836">
            <v>19500</v>
          </cell>
          <cell r="AY836">
            <v>0.17117117088980871</v>
          </cell>
          <cell r="AZ836">
            <v>0.14615384594871789</v>
          </cell>
          <cell r="BA836">
            <v>17900</v>
          </cell>
          <cell r="BB836">
            <v>3</v>
          </cell>
          <cell r="BC836">
            <v>7.5075074816798759E-2</v>
          </cell>
          <cell r="BD836">
            <v>6.9832402011173106E-2</v>
          </cell>
          <cell r="BE836">
            <v>17500</v>
          </cell>
          <cell r="BF836">
            <v>12</v>
          </cell>
          <cell r="BG836">
            <v>5.1051050798546216E-2</v>
          </cell>
          <cell r="BH836">
            <v>4.8571428342857062E-2</v>
          </cell>
        </row>
        <row r="837">
          <cell r="B837" t="str">
            <v>19338</v>
          </cell>
          <cell r="C837" t="str">
            <v>5412186003594</v>
          </cell>
          <cell r="D837" t="str">
            <v>CERVEZA ARGENTUM Bot 330ml DELIRIUM</v>
          </cell>
          <cell r="E837">
            <v>1</v>
          </cell>
          <cell r="F837" t="str">
            <v>BEBIDAS</v>
          </cell>
          <cell r="G837" t="str">
            <v>BEBIDAS</v>
          </cell>
          <cell r="H837" t="str">
            <v>CERVEZAS</v>
          </cell>
          <cell r="I837" t="str">
            <v>SUPER PREMIUM-ESPECIALES-ARTES</v>
          </cell>
          <cell r="J837" t="str">
            <v>PREMIUM REGULAR</v>
          </cell>
          <cell r="K837" t="str">
            <v>DELIRIUM</v>
          </cell>
          <cell r="L837">
            <v>725</v>
          </cell>
          <cell r="M837" t="str">
            <v>PRO PERFORMANCE S.R.L. (725)</v>
          </cell>
          <cell r="N837">
            <v>5</v>
          </cell>
          <cell r="O837">
            <v>0</v>
          </cell>
          <cell r="P837">
            <v>0</v>
          </cell>
          <cell r="Q837">
            <v>0</v>
          </cell>
          <cell r="R837">
            <v>1</v>
          </cell>
          <cell r="S837">
            <v>0</v>
          </cell>
          <cell r="T837">
            <v>0</v>
          </cell>
          <cell r="U837">
            <v>0</v>
          </cell>
          <cell r="V837">
            <v>3</v>
          </cell>
          <cell r="W837">
            <v>1</v>
          </cell>
          <cell r="X837">
            <v>0</v>
          </cell>
          <cell r="Y837">
            <v>0</v>
          </cell>
          <cell r="Z837">
            <v>5</v>
          </cell>
          <cell r="AA837">
            <v>0</v>
          </cell>
          <cell r="AB837">
            <v>0</v>
          </cell>
          <cell r="AC837">
            <v>0</v>
          </cell>
          <cell r="AD837">
            <v>14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5</v>
          </cell>
          <cell r="AK837">
            <v>1</v>
          </cell>
          <cell r="AL837">
            <v>13</v>
          </cell>
          <cell r="AM837">
            <v>8</v>
          </cell>
          <cell r="AN837">
            <v>2</v>
          </cell>
          <cell r="AO837">
            <v>0</v>
          </cell>
          <cell r="AP837" t="str">
            <v>SV</v>
          </cell>
          <cell r="AQ837" t="str">
            <v>SV</v>
          </cell>
          <cell r="AR837" t="str">
            <v>SV</v>
          </cell>
          <cell r="AS837" t="str">
            <v>SV</v>
          </cell>
          <cell r="AT837" t="str">
            <v>SV</v>
          </cell>
          <cell r="AU837" t="str">
            <v>Q</v>
          </cell>
          <cell r="AV837">
            <v>30500.000003000001</v>
          </cell>
          <cell r="AW837">
            <v>30271.600040000001</v>
          </cell>
          <cell r="AX837">
            <v>37900</v>
          </cell>
          <cell r="AY837">
            <v>0.24262295069744688</v>
          </cell>
          <cell r="AZ837">
            <v>0.19525065955145116</v>
          </cell>
          <cell r="BA837">
            <v>34900</v>
          </cell>
          <cell r="BB837">
            <v>3</v>
          </cell>
          <cell r="BC837">
            <v>0.14426229496941678</v>
          </cell>
          <cell r="BD837">
            <v>0.12607449848137534</v>
          </cell>
          <cell r="BE837">
            <v>0</v>
          </cell>
          <cell r="BF837">
            <v>0</v>
          </cell>
          <cell r="BG837">
            <v>-1</v>
          </cell>
          <cell r="BH837">
            <v>0</v>
          </cell>
        </row>
        <row r="838">
          <cell r="B838" t="str">
            <v>19341</v>
          </cell>
          <cell r="C838" t="str">
            <v>5412186000715</v>
          </cell>
          <cell r="D838" t="str">
            <v>CERVEZA NOCTURNUM Bot 330ml DELIRIUM</v>
          </cell>
          <cell r="E838">
            <v>1</v>
          </cell>
          <cell r="F838" t="str">
            <v>BEBIDAS</v>
          </cell>
          <cell r="G838" t="str">
            <v>BEBIDAS</v>
          </cell>
          <cell r="H838" t="str">
            <v>CERVEZAS</v>
          </cell>
          <cell r="I838" t="str">
            <v>SUPER PREMIUM-ESPECIALES-ARTES</v>
          </cell>
          <cell r="J838" t="str">
            <v>PREMIUM REGULAR</v>
          </cell>
          <cell r="K838" t="str">
            <v>DELIRIUM</v>
          </cell>
          <cell r="L838">
            <v>725</v>
          </cell>
          <cell r="M838" t="str">
            <v>PRO PERFORMANCE S.R.L. (725)</v>
          </cell>
          <cell r="N838">
            <v>0</v>
          </cell>
          <cell r="O838">
            <v>0</v>
          </cell>
          <cell r="P838">
            <v>0</v>
          </cell>
          <cell r="Q838">
            <v>0</v>
          </cell>
          <cell r="R838">
            <v>0</v>
          </cell>
          <cell r="S838">
            <v>0</v>
          </cell>
          <cell r="T838">
            <v>1</v>
          </cell>
          <cell r="U838">
            <v>1</v>
          </cell>
          <cell r="V838">
            <v>0</v>
          </cell>
          <cell r="W838">
            <v>0</v>
          </cell>
          <cell r="X838">
            <v>5</v>
          </cell>
          <cell r="Y838">
            <v>1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34</v>
          </cell>
          <cell r="AL838">
            <v>9</v>
          </cell>
          <cell r="AM838">
            <v>0</v>
          </cell>
          <cell r="AN838">
            <v>1</v>
          </cell>
          <cell r="AO838">
            <v>0</v>
          </cell>
          <cell r="AP838" t="str">
            <v>Q</v>
          </cell>
          <cell r="AQ838">
            <v>1020</v>
          </cell>
          <cell r="AR838">
            <v>270</v>
          </cell>
          <cell r="AS838" t="str">
            <v>Q</v>
          </cell>
          <cell r="AT838" t="str">
            <v>SV</v>
          </cell>
          <cell r="AU838" t="str">
            <v>Q</v>
          </cell>
          <cell r="AV838">
            <v>30500.000003000001</v>
          </cell>
          <cell r="AW838">
            <v>30499.999970000001</v>
          </cell>
          <cell r="AX838">
            <v>37900</v>
          </cell>
          <cell r="AY838">
            <v>0.24262295069744688</v>
          </cell>
          <cell r="AZ838">
            <v>0.19525065955145116</v>
          </cell>
          <cell r="BA838">
            <v>34900</v>
          </cell>
          <cell r="BB838">
            <v>3</v>
          </cell>
          <cell r="BC838">
            <v>0.14426229496941678</v>
          </cell>
          <cell r="BD838">
            <v>0.12607449848137534</v>
          </cell>
          <cell r="BE838">
            <v>0</v>
          </cell>
          <cell r="BF838">
            <v>0</v>
          </cell>
          <cell r="BG838">
            <v>-1</v>
          </cell>
          <cell r="BH838">
            <v>0</v>
          </cell>
        </row>
        <row r="839">
          <cell r="B839" t="str">
            <v>19339</v>
          </cell>
          <cell r="C839" t="str">
            <v>5412186002436</v>
          </cell>
          <cell r="D839" t="str">
            <v>CERVEZA RED Bot 330ml DELIRIUM</v>
          </cell>
          <cell r="E839">
            <v>1</v>
          </cell>
          <cell r="F839" t="str">
            <v>BEBIDAS</v>
          </cell>
          <cell r="G839" t="str">
            <v>BEBIDAS</v>
          </cell>
          <cell r="H839" t="str">
            <v>CERVEZAS</v>
          </cell>
          <cell r="I839" t="str">
            <v>SUPER PREMIUM-ESPECIALES-ARTES</v>
          </cell>
          <cell r="J839" t="str">
            <v>PREMIUM REGULAR</v>
          </cell>
          <cell r="K839" t="str">
            <v>DELIRIUM</v>
          </cell>
          <cell r="L839">
            <v>725</v>
          </cell>
          <cell r="M839" t="str">
            <v>PRO PERFORMANCE S.R.L. (725)</v>
          </cell>
          <cell r="N839">
            <v>0</v>
          </cell>
          <cell r="O839">
            <v>0</v>
          </cell>
          <cell r="P839">
            <v>0</v>
          </cell>
          <cell r="Q839">
            <v>0</v>
          </cell>
          <cell r="R839">
            <v>0</v>
          </cell>
          <cell r="S839">
            <v>0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>
            <v>0</v>
          </cell>
          <cell r="AL839">
            <v>1</v>
          </cell>
          <cell r="AM839">
            <v>26</v>
          </cell>
          <cell r="AN839">
            <v>0</v>
          </cell>
          <cell r="AO839">
            <v>0</v>
          </cell>
          <cell r="AP839" t="str">
            <v>Q</v>
          </cell>
          <cell r="AQ839" t="str">
            <v>Q</v>
          </cell>
          <cell r="AR839" t="str">
            <v>SV</v>
          </cell>
          <cell r="AS839" t="str">
            <v>SV</v>
          </cell>
          <cell r="AT839" t="str">
            <v>Q</v>
          </cell>
          <cell r="AU839" t="str">
            <v>Q</v>
          </cell>
          <cell r="AV839">
            <v>30500.000003000001</v>
          </cell>
          <cell r="AW839">
            <v>30276.24523</v>
          </cell>
          <cell r="AX839">
            <v>37900</v>
          </cell>
          <cell r="AY839">
            <v>0.24262295069744688</v>
          </cell>
          <cell r="AZ839">
            <v>0.19525065955145116</v>
          </cell>
          <cell r="BA839">
            <v>34900</v>
          </cell>
          <cell r="BB839">
            <v>3</v>
          </cell>
          <cell r="BC839">
            <v>0.14426229496941678</v>
          </cell>
          <cell r="BD839">
            <v>0.12607449848137534</v>
          </cell>
          <cell r="BE839">
            <v>0</v>
          </cell>
          <cell r="BF839">
            <v>0</v>
          </cell>
          <cell r="BG839">
            <v>-1</v>
          </cell>
          <cell r="BH839">
            <v>0</v>
          </cell>
        </row>
        <row r="840">
          <cell r="B840" t="str">
            <v>19337</v>
          </cell>
          <cell r="C840" t="str">
            <v>5412186000098</v>
          </cell>
          <cell r="D840" t="str">
            <v>CERVEZA TREMENS Bot 330ml DELIRIUM</v>
          </cell>
          <cell r="E840">
            <v>1</v>
          </cell>
          <cell r="F840" t="str">
            <v>BEBIDAS</v>
          </cell>
          <cell r="G840" t="str">
            <v>BEBIDAS</v>
          </cell>
          <cell r="H840" t="str">
            <v>CERVEZAS</v>
          </cell>
          <cell r="I840" t="str">
            <v>SUPER PREMIUM-ESPECIALES-ARTES</v>
          </cell>
          <cell r="J840" t="str">
            <v>PREMIUM REGULAR</v>
          </cell>
          <cell r="K840" t="str">
            <v>DELIRIUM</v>
          </cell>
          <cell r="L840">
            <v>725</v>
          </cell>
          <cell r="M840" t="str">
            <v>PRO PERFORMANCE S.R.L. (725)</v>
          </cell>
          <cell r="N840">
            <v>8</v>
          </cell>
          <cell r="O840">
            <v>0</v>
          </cell>
          <cell r="P840">
            <v>0</v>
          </cell>
          <cell r="Q840">
            <v>0</v>
          </cell>
          <cell r="R840">
            <v>0</v>
          </cell>
          <cell r="S840">
            <v>0</v>
          </cell>
          <cell r="T840">
            <v>0</v>
          </cell>
          <cell r="U840">
            <v>0</v>
          </cell>
          <cell r="V840">
            <v>0</v>
          </cell>
          <cell r="W840">
            <v>2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5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6</v>
          </cell>
          <cell r="AK840">
            <v>2</v>
          </cell>
          <cell r="AL840">
            <v>2</v>
          </cell>
          <cell r="AM840">
            <v>22</v>
          </cell>
          <cell r="AN840">
            <v>0</v>
          </cell>
          <cell r="AO840">
            <v>0</v>
          </cell>
          <cell r="AP840" t="str">
            <v>SV</v>
          </cell>
          <cell r="AQ840" t="str">
            <v>SV</v>
          </cell>
          <cell r="AR840" t="str">
            <v>SV</v>
          </cell>
          <cell r="AS840" t="str">
            <v>SV</v>
          </cell>
          <cell r="AT840" t="str">
            <v>Q</v>
          </cell>
          <cell r="AU840" t="str">
            <v>Q</v>
          </cell>
          <cell r="AV840">
            <v>30500.000003000001</v>
          </cell>
          <cell r="AW840">
            <v>30293.451980000002</v>
          </cell>
          <cell r="AX840">
            <v>37900</v>
          </cell>
          <cell r="AY840">
            <v>0.24262295069744688</v>
          </cell>
          <cell r="AZ840">
            <v>0.19525065955145116</v>
          </cell>
          <cell r="BA840">
            <v>34900</v>
          </cell>
          <cell r="BB840">
            <v>3</v>
          </cell>
          <cell r="BC840">
            <v>0.14426229496941678</v>
          </cell>
          <cell r="BD840">
            <v>0.12607449848137534</v>
          </cell>
          <cell r="BE840">
            <v>0</v>
          </cell>
          <cell r="BF840">
            <v>0</v>
          </cell>
          <cell r="BG840">
            <v>-1</v>
          </cell>
          <cell r="BH840">
            <v>0</v>
          </cell>
        </row>
        <row r="841">
          <cell r="B841" t="str">
            <v>19346</v>
          </cell>
          <cell r="C841" t="str">
            <v>5412138403311</v>
          </cell>
          <cell r="D841" t="str">
            <v>CERVEZA TRIPLE Bot 330ml ST.FEUILLIEN</v>
          </cell>
          <cell r="E841">
            <v>1</v>
          </cell>
          <cell r="F841" t="str">
            <v>BEBIDAS</v>
          </cell>
          <cell r="G841" t="str">
            <v>BEBIDAS</v>
          </cell>
          <cell r="H841" t="str">
            <v>CERVEZAS</v>
          </cell>
          <cell r="I841" t="str">
            <v>SUPER PREMIUM-ESPECIALES-ARTES</v>
          </cell>
          <cell r="J841" t="str">
            <v>PREMIUM REGULAR</v>
          </cell>
          <cell r="K841" t="str">
            <v>ST.FEUILLIEN</v>
          </cell>
          <cell r="L841">
            <v>725</v>
          </cell>
          <cell r="M841" t="str">
            <v>PRO PERFORMANCE S.R.L. (725)</v>
          </cell>
          <cell r="N841">
            <v>0</v>
          </cell>
          <cell r="O841">
            <v>0</v>
          </cell>
          <cell r="P841">
            <v>0</v>
          </cell>
          <cell r="Q841">
            <v>0</v>
          </cell>
          <cell r="R841">
            <v>0</v>
          </cell>
          <cell r="S841">
            <v>0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2</v>
          </cell>
          <cell r="AK841">
            <v>0</v>
          </cell>
          <cell r="AL841">
            <v>35</v>
          </cell>
          <cell r="AM841">
            <v>27</v>
          </cell>
          <cell r="AN841">
            <v>0</v>
          </cell>
          <cell r="AO841">
            <v>0</v>
          </cell>
          <cell r="AP841" t="str">
            <v>SV</v>
          </cell>
          <cell r="AQ841" t="str">
            <v>Q</v>
          </cell>
          <cell r="AR841" t="str">
            <v>SV</v>
          </cell>
          <cell r="AS841" t="str">
            <v>SV</v>
          </cell>
          <cell r="AT841" t="str">
            <v>Q</v>
          </cell>
          <cell r="AU841" t="str">
            <v>Q</v>
          </cell>
          <cell r="AV841">
            <v>30500.000003000001</v>
          </cell>
          <cell r="AW841">
            <v>30252.43188</v>
          </cell>
          <cell r="AX841">
            <v>34900</v>
          </cell>
          <cell r="AY841">
            <v>0.14426229496941678</v>
          </cell>
          <cell r="AZ841">
            <v>0.12607449848137534</v>
          </cell>
          <cell r="BA841">
            <v>33900</v>
          </cell>
          <cell r="BB841">
            <v>3</v>
          </cell>
          <cell r="BC841">
            <v>0.11147540972674008</v>
          </cell>
          <cell r="BD841">
            <v>0.10029498516224186</v>
          </cell>
          <cell r="BE841">
            <v>0</v>
          </cell>
          <cell r="BF841">
            <v>0</v>
          </cell>
          <cell r="BG841">
            <v>-1</v>
          </cell>
          <cell r="BH841">
            <v>0</v>
          </cell>
        </row>
        <row r="842">
          <cell r="B842" t="str">
            <v>22692</v>
          </cell>
          <cell r="C842" t="str">
            <v>4002631026714</v>
          </cell>
          <cell r="D842" t="str">
            <v>CERVEZA LATA HELLES 500ml KARLSBRAU</v>
          </cell>
          <cell r="E842">
            <v>24</v>
          </cell>
          <cell r="F842" t="str">
            <v>BEBIDAS</v>
          </cell>
          <cell r="G842" t="str">
            <v>BEBIDAS</v>
          </cell>
          <cell r="H842" t="str">
            <v>CERVEZAS</v>
          </cell>
          <cell r="I842" t="str">
            <v>SUPER PREMIUM-ESPECIALES-ARTES</v>
          </cell>
          <cell r="J842" t="str">
            <v>PREMIUM REGULAR</v>
          </cell>
          <cell r="K842" t="str">
            <v>KARLSBRAU</v>
          </cell>
          <cell r="L842">
            <v>114</v>
          </cell>
          <cell r="M842" t="str">
            <v>APOLO IMPORT S.A. 2 - TRENTINO (114)</v>
          </cell>
          <cell r="N842">
            <v>27</v>
          </cell>
          <cell r="O842">
            <v>4</v>
          </cell>
          <cell r="P842">
            <v>4</v>
          </cell>
          <cell r="Q842">
            <v>8</v>
          </cell>
          <cell r="R842">
            <v>1</v>
          </cell>
          <cell r="S842">
            <v>5</v>
          </cell>
          <cell r="T842">
            <v>1</v>
          </cell>
          <cell r="U842">
            <v>14</v>
          </cell>
          <cell r="V842">
            <v>2</v>
          </cell>
          <cell r="W842">
            <v>1</v>
          </cell>
          <cell r="X842">
            <v>0</v>
          </cell>
          <cell r="Y842">
            <v>2</v>
          </cell>
          <cell r="Z842">
            <v>11</v>
          </cell>
          <cell r="AA842">
            <v>5</v>
          </cell>
          <cell r="AB842">
            <v>2</v>
          </cell>
          <cell r="AC842">
            <v>11</v>
          </cell>
          <cell r="AD842">
            <v>6</v>
          </cell>
          <cell r="AE842">
            <v>1</v>
          </cell>
          <cell r="AF842">
            <v>3</v>
          </cell>
          <cell r="AG842">
            <v>8</v>
          </cell>
          <cell r="AH842">
            <v>5</v>
          </cell>
          <cell r="AI842">
            <v>8</v>
          </cell>
          <cell r="AJ842">
            <v>81</v>
          </cell>
          <cell r="AK842">
            <v>137</v>
          </cell>
          <cell r="AL842">
            <v>48</v>
          </cell>
          <cell r="AM842">
            <v>22</v>
          </cell>
          <cell r="AN842">
            <v>46</v>
          </cell>
          <cell r="AO842">
            <v>257</v>
          </cell>
          <cell r="AP842">
            <v>303.75</v>
          </cell>
          <cell r="AQ842">
            <v>293.57142857142861</v>
          </cell>
          <cell r="AR842">
            <v>720</v>
          </cell>
          <cell r="AS842">
            <v>60</v>
          </cell>
          <cell r="AT842">
            <v>172.5</v>
          </cell>
          <cell r="AU842">
            <v>963.75</v>
          </cell>
          <cell r="AV842">
            <v>10320.000019999999</v>
          </cell>
          <cell r="AW842">
            <v>9213.4906599999995</v>
          </cell>
          <cell r="AX842">
            <v>11900</v>
          </cell>
          <cell r="AY842">
            <v>0.15310077295910718</v>
          </cell>
          <cell r="AZ842">
            <v>0.13277310756302524</v>
          </cell>
          <cell r="BA842">
            <v>11500</v>
          </cell>
          <cell r="BB842">
            <v>3</v>
          </cell>
          <cell r="BC842">
            <v>0.11434108311174218</v>
          </cell>
          <cell r="BD842">
            <v>0.10260869391304352</v>
          </cell>
          <cell r="BE842">
            <v>10900</v>
          </cell>
          <cell r="BF842">
            <v>6</v>
          </cell>
          <cell r="BG842">
            <v>5.6201548340694796E-2</v>
          </cell>
          <cell r="BH842">
            <v>5.3211007339449591E-2</v>
          </cell>
        </row>
        <row r="843">
          <cell r="B843" t="str">
            <v>22693</v>
          </cell>
          <cell r="C843" t="str">
            <v>4002631026721</v>
          </cell>
          <cell r="D843" t="str">
            <v>CERVEZA LATA KELLERBIER 500ml KARLSBRAU</v>
          </cell>
          <cell r="E843">
            <v>24</v>
          </cell>
          <cell r="F843" t="str">
            <v>BEBIDAS</v>
          </cell>
          <cell r="G843" t="str">
            <v>BEBIDAS</v>
          </cell>
          <cell r="H843" t="str">
            <v>CERVEZAS</v>
          </cell>
          <cell r="I843" t="str">
            <v>SUPER PREMIUM-ESPECIALES-ARTES</v>
          </cell>
          <cell r="J843" t="str">
            <v>PREMIUM REGULAR</v>
          </cell>
          <cell r="K843" t="str">
            <v>KARLSBRAU</v>
          </cell>
          <cell r="L843">
            <v>114</v>
          </cell>
          <cell r="M843" t="str">
            <v>APOLO IMPORT S.A. 2 - TRENTINO (114)</v>
          </cell>
          <cell r="N843">
            <v>0</v>
          </cell>
          <cell r="O843">
            <v>0</v>
          </cell>
          <cell r="P843">
            <v>0</v>
          </cell>
          <cell r="Q843">
            <v>0</v>
          </cell>
          <cell r="R843">
            <v>0</v>
          </cell>
          <cell r="S843">
            <v>0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>
            <v>0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 t="str">
            <v>Q</v>
          </cell>
          <cell r="AQ843" t="str">
            <v>Q</v>
          </cell>
          <cell r="AR843" t="str">
            <v>Q</v>
          </cell>
          <cell r="AS843" t="str">
            <v>Q</v>
          </cell>
          <cell r="AT843" t="str">
            <v>Q</v>
          </cell>
          <cell r="AU843" t="str">
            <v>Q</v>
          </cell>
          <cell r="AV843">
            <v>9480.0000020000007</v>
          </cell>
          <cell r="AW843">
            <v>6369.2070199999998</v>
          </cell>
          <cell r="AX843">
            <v>10900</v>
          </cell>
          <cell r="AY843">
            <v>0.1497890292932933</v>
          </cell>
          <cell r="AZ843">
            <v>0.13027522917431186</v>
          </cell>
          <cell r="BA843">
            <v>10500</v>
          </cell>
          <cell r="BB843">
            <v>3</v>
          </cell>
          <cell r="BC843">
            <v>0.10759493647519092</v>
          </cell>
          <cell r="BD843">
            <v>9.7142856952380882E-2</v>
          </cell>
          <cell r="BE843">
            <v>9900</v>
          </cell>
          <cell r="BF843">
            <v>6</v>
          </cell>
          <cell r="BG843">
            <v>4.4303797248037124E-2</v>
          </cell>
          <cell r="BH843">
            <v>4.2424242222222151E-2</v>
          </cell>
        </row>
        <row r="844">
          <cell r="B844" t="str">
            <v>22602</v>
          </cell>
          <cell r="C844" t="str">
            <v>4002631023799</v>
          </cell>
          <cell r="D844" t="str">
            <v>CERVEZA LATA LAGER 500ml KARLSBRAU</v>
          </cell>
          <cell r="E844">
            <v>24</v>
          </cell>
          <cell r="F844" t="str">
            <v>BEBIDAS</v>
          </cell>
          <cell r="G844" t="str">
            <v>BEBIDAS</v>
          </cell>
          <cell r="H844" t="str">
            <v>CERVEZAS</v>
          </cell>
          <cell r="I844" t="str">
            <v>SUPER PREMIUM-ESPECIALES-ARTES</v>
          </cell>
          <cell r="J844" t="str">
            <v>PREMIUM REGULAR</v>
          </cell>
          <cell r="K844" t="str">
            <v>KARLSBRAU</v>
          </cell>
          <cell r="L844">
            <v>114</v>
          </cell>
          <cell r="M844" t="str">
            <v>APOLO IMPORT S.A. 2 - TRENTINO (114)</v>
          </cell>
          <cell r="N844">
            <v>0</v>
          </cell>
          <cell r="O844">
            <v>0</v>
          </cell>
          <cell r="P844">
            <v>0</v>
          </cell>
          <cell r="Q844">
            <v>0</v>
          </cell>
          <cell r="R844">
            <v>0</v>
          </cell>
          <cell r="S844">
            <v>1</v>
          </cell>
          <cell r="T844">
            <v>1</v>
          </cell>
          <cell r="U844">
            <v>2</v>
          </cell>
          <cell r="V844">
            <v>0</v>
          </cell>
          <cell r="W844">
            <v>3</v>
          </cell>
          <cell r="X844">
            <v>2</v>
          </cell>
          <cell r="Y844">
            <v>21</v>
          </cell>
          <cell r="Z844">
            <v>0</v>
          </cell>
          <cell r="AA844">
            <v>1</v>
          </cell>
          <cell r="AB844">
            <v>3</v>
          </cell>
          <cell r="AC844">
            <v>15</v>
          </cell>
          <cell r="AD844">
            <v>0</v>
          </cell>
          <cell r="AE844">
            <v>11</v>
          </cell>
          <cell r="AF844">
            <v>24</v>
          </cell>
          <cell r="AG844">
            <v>28</v>
          </cell>
          <cell r="AH844">
            <v>8</v>
          </cell>
          <cell r="AI844">
            <v>22</v>
          </cell>
          <cell r="AJ844">
            <v>19</v>
          </cell>
          <cell r="AK844">
            <v>20</v>
          </cell>
          <cell r="AL844">
            <v>1</v>
          </cell>
          <cell r="AM844">
            <v>5</v>
          </cell>
          <cell r="AN844">
            <v>51</v>
          </cell>
          <cell r="AO844">
            <v>550</v>
          </cell>
          <cell r="AP844" t="str">
            <v>SV</v>
          </cell>
          <cell r="AQ844">
            <v>300</v>
          </cell>
          <cell r="AR844">
            <v>1.4285714285714284</v>
          </cell>
          <cell r="AS844">
            <v>10</v>
          </cell>
          <cell r="AT844">
            <v>54.642857142857139</v>
          </cell>
          <cell r="AU844">
            <v>750</v>
          </cell>
          <cell r="AV844">
            <v>9479.9999800000005</v>
          </cell>
          <cell r="AW844">
            <v>8559.1275000000005</v>
          </cell>
          <cell r="AX844">
            <v>10900</v>
          </cell>
          <cell r="AY844">
            <v>0.14978903196158022</v>
          </cell>
          <cell r="AZ844">
            <v>0.13027523119266052</v>
          </cell>
          <cell r="BA844">
            <v>10500</v>
          </cell>
          <cell r="BB844">
            <v>3</v>
          </cell>
          <cell r="BC844">
            <v>0.10759493904555884</v>
          </cell>
          <cell r="BD844">
            <v>9.7142859047619004E-2</v>
          </cell>
          <cell r="BE844">
            <v>9900</v>
          </cell>
          <cell r="BF844">
            <v>6</v>
          </cell>
          <cell r="BG844">
            <v>4.4303799671526978E-2</v>
          </cell>
          <cell r="BH844">
            <v>4.2424244444444391E-2</v>
          </cell>
        </row>
        <row r="845">
          <cell r="B845" t="str">
            <v>22603</v>
          </cell>
          <cell r="C845" t="str">
            <v>4002631023805</v>
          </cell>
          <cell r="D845" t="str">
            <v>CERVEZA LATA URPILS 500ml KARLSBRAU</v>
          </cell>
          <cell r="E845">
            <v>24</v>
          </cell>
          <cell r="F845" t="str">
            <v>BEBIDAS</v>
          </cell>
          <cell r="G845" t="str">
            <v>BEBIDAS</v>
          </cell>
          <cell r="H845" t="str">
            <v>CERVEZAS</v>
          </cell>
          <cell r="I845" t="str">
            <v>SUPER PREMIUM-ESPECIALES-ARTES</v>
          </cell>
          <cell r="J845" t="str">
            <v>PREMIUM REGULAR</v>
          </cell>
          <cell r="K845" t="str">
            <v>KARLSBRAU</v>
          </cell>
          <cell r="L845">
            <v>114</v>
          </cell>
          <cell r="M845" t="str">
            <v>APOLO IMPORT S.A. 2 - TRENTINO (114)</v>
          </cell>
          <cell r="N845">
            <v>8</v>
          </cell>
          <cell r="O845">
            <v>3</v>
          </cell>
          <cell r="P845">
            <v>6</v>
          </cell>
          <cell r="Q845">
            <v>9</v>
          </cell>
          <cell r="R845">
            <v>12</v>
          </cell>
          <cell r="S845">
            <v>2</v>
          </cell>
          <cell r="T845">
            <v>3</v>
          </cell>
          <cell r="U845">
            <v>4</v>
          </cell>
          <cell r="V845">
            <v>4</v>
          </cell>
          <cell r="W845">
            <v>9</v>
          </cell>
          <cell r="X845">
            <v>5</v>
          </cell>
          <cell r="Y845">
            <v>18</v>
          </cell>
          <cell r="Z845">
            <v>9</v>
          </cell>
          <cell r="AA845">
            <v>2</v>
          </cell>
          <cell r="AB845">
            <v>0</v>
          </cell>
          <cell r="AC845">
            <v>15</v>
          </cell>
          <cell r="AD845">
            <v>18</v>
          </cell>
          <cell r="AE845">
            <v>4</v>
          </cell>
          <cell r="AF845">
            <v>11</v>
          </cell>
          <cell r="AG845">
            <v>10</v>
          </cell>
          <cell r="AH845">
            <v>10</v>
          </cell>
          <cell r="AI845">
            <v>27</v>
          </cell>
          <cell r="AJ845">
            <v>72</v>
          </cell>
          <cell r="AK845">
            <v>73</v>
          </cell>
          <cell r="AL845">
            <v>43</v>
          </cell>
          <cell r="AM845">
            <v>19</v>
          </cell>
          <cell r="AN845">
            <v>33</v>
          </cell>
          <cell r="AO845">
            <v>657</v>
          </cell>
          <cell r="AP845">
            <v>240</v>
          </cell>
          <cell r="AQ845">
            <v>547.5</v>
          </cell>
          <cell r="AR845">
            <v>71.666666666666671</v>
          </cell>
          <cell r="AS845">
            <v>38</v>
          </cell>
          <cell r="AT845">
            <v>99</v>
          </cell>
          <cell r="AU845">
            <v>730</v>
          </cell>
          <cell r="AV845">
            <v>9479.9999800000005</v>
          </cell>
          <cell r="AW845">
            <v>8137.4814399999996</v>
          </cell>
          <cell r="AX845">
            <v>10900</v>
          </cell>
          <cell r="AY845">
            <v>0.14978903196158022</v>
          </cell>
          <cell r="AZ845">
            <v>0.13027523119266052</v>
          </cell>
          <cell r="BA845">
            <v>10500</v>
          </cell>
          <cell r="BB845">
            <v>3</v>
          </cell>
          <cell r="BC845">
            <v>0.10759493904555884</v>
          </cell>
          <cell r="BD845">
            <v>9.7142859047619004E-2</v>
          </cell>
          <cell r="BE845">
            <v>9900</v>
          </cell>
          <cell r="BF845">
            <v>6</v>
          </cell>
          <cell r="BG845">
            <v>4.4303799671526978E-2</v>
          </cell>
          <cell r="BH845">
            <v>4.2424244444444391E-2</v>
          </cell>
        </row>
        <row r="846">
          <cell r="B846" t="str">
            <v>22694</v>
          </cell>
          <cell r="C846" t="str">
            <v>4002631026769</v>
          </cell>
          <cell r="D846" t="str">
            <v>CERVEZA LATA WEIZEN 500ml KARLSBRAU</v>
          </cell>
          <cell r="E846">
            <v>24</v>
          </cell>
          <cell r="F846" t="str">
            <v>BEBIDAS</v>
          </cell>
          <cell r="G846" t="str">
            <v>BEBIDAS</v>
          </cell>
          <cell r="H846" t="str">
            <v>CERVEZAS</v>
          </cell>
          <cell r="I846" t="str">
            <v>SUPER PREMIUM-ESPECIALES-ARTES</v>
          </cell>
          <cell r="J846" t="str">
            <v>PREMIUM REGULAR</v>
          </cell>
          <cell r="K846" t="str">
            <v>KARLSBRAU</v>
          </cell>
          <cell r="L846">
            <v>114</v>
          </cell>
          <cell r="M846" t="str">
            <v>APOLO IMPORT S.A. 2 - TRENTINO (114)</v>
          </cell>
          <cell r="N846">
            <v>6</v>
          </cell>
          <cell r="O846">
            <v>9</v>
          </cell>
          <cell r="P846">
            <v>6</v>
          </cell>
          <cell r="Q846">
            <v>9</v>
          </cell>
          <cell r="R846">
            <v>21</v>
          </cell>
          <cell r="S846">
            <v>5</v>
          </cell>
          <cell r="T846">
            <v>8</v>
          </cell>
          <cell r="U846">
            <v>13</v>
          </cell>
          <cell r="V846">
            <v>0</v>
          </cell>
          <cell r="W846">
            <v>13</v>
          </cell>
          <cell r="X846">
            <v>2</v>
          </cell>
          <cell r="Y846">
            <v>2</v>
          </cell>
          <cell r="Z846">
            <v>48</v>
          </cell>
          <cell r="AA846">
            <v>22</v>
          </cell>
          <cell r="AB846">
            <v>27</v>
          </cell>
          <cell r="AC846">
            <v>53</v>
          </cell>
          <cell r="AD846">
            <v>3</v>
          </cell>
          <cell r="AE846">
            <v>15</v>
          </cell>
          <cell r="AF846">
            <v>8</v>
          </cell>
          <cell r="AG846">
            <v>8</v>
          </cell>
          <cell r="AH846">
            <v>6</v>
          </cell>
          <cell r="AI846">
            <v>13</v>
          </cell>
          <cell r="AJ846">
            <v>45</v>
          </cell>
          <cell r="AK846">
            <v>62</v>
          </cell>
          <cell r="AL846">
            <v>31</v>
          </cell>
          <cell r="AM846">
            <v>72</v>
          </cell>
          <cell r="AN846">
            <v>31</v>
          </cell>
          <cell r="AO846">
            <v>327</v>
          </cell>
          <cell r="AP846">
            <v>150</v>
          </cell>
          <cell r="AQ846">
            <v>143.07692307692307</v>
          </cell>
          <cell r="AR846">
            <v>465</v>
          </cell>
          <cell r="AS846">
            <v>40.75471698113207</v>
          </cell>
          <cell r="AT846">
            <v>116.25</v>
          </cell>
          <cell r="AU846">
            <v>754.61538461538464</v>
          </cell>
          <cell r="AV846">
            <v>10320.000019999999</v>
          </cell>
          <cell r="AW846">
            <v>8460.7903600000009</v>
          </cell>
          <cell r="AX846">
            <v>11900</v>
          </cell>
          <cell r="AY846">
            <v>0.15310077295910718</v>
          </cell>
          <cell r="AZ846">
            <v>0.13277310756302524</v>
          </cell>
          <cell r="BA846">
            <v>11500</v>
          </cell>
          <cell r="BB846">
            <v>3</v>
          </cell>
          <cell r="BC846">
            <v>0.11434108311174218</v>
          </cell>
          <cell r="BD846">
            <v>0.10260869391304352</v>
          </cell>
          <cell r="BE846">
            <v>10900</v>
          </cell>
          <cell r="BF846">
            <v>6</v>
          </cell>
          <cell r="BG846">
            <v>5.6201548340694796E-2</v>
          </cell>
          <cell r="BH846">
            <v>5.3211007339449591E-2</v>
          </cell>
        </row>
        <row r="847">
          <cell r="B847" t="str">
            <v>24033</v>
          </cell>
          <cell r="C847" t="str">
            <v>8800010029808</v>
          </cell>
          <cell r="D847" t="str">
            <v>PACK IPA 2un HOBGOBLIN + VASO OFICIAL</v>
          </cell>
          <cell r="E847">
            <v>1</v>
          </cell>
          <cell r="F847" t="str">
            <v>BEBIDAS</v>
          </cell>
          <cell r="G847" t="str">
            <v>BEBIDAS</v>
          </cell>
          <cell r="H847" t="str">
            <v>CERVEZAS</v>
          </cell>
          <cell r="I847" t="str">
            <v>SUPER PREMIUM-ESPECIALES-ARTES</v>
          </cell>
          <cell r="J847" t="str">
            <v>PREMIUM REGULAR</v>
          </cell>
          <cell r="K847" t="str">
            <v>HOBGOBLIN</v>
          </cell>
          <cell r="L847">
            <v>725</v>
          </cell>
          <cell r="M847" t="str">
            <v>PRO PERFORMANCE S.R.L. (725)</v>
          </cell>
          <cell r="N847">
            <v>0</v>
          </cell>
          <cell r="O847">
            <v>0</v>
          </cell>
          <cell r="P847">
            <v>0</v>
          </cell>
          <cell r="Q847">
            <v>0</v>
          </cell>
          <cell r="R847">
            <v>0</v>
          </cell>
          <cell r="S847">
            <v>0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1</v>
          </cell>
          <cell r="AK847">
            <v>0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 t="str">
            <v>SV</v>
          </cell>
          <cell r="AQ847" t="str">
            <v>Q</v>
          </cell>
          <cell r="AR847" t="str">
            <v>Q</v>
          </cell>
          <cell r="AS847" t="str">
            <v>Q</v>
          </cell>
          <cell r="AT847" t="str">
            <v>Q</v>
          </cell>
          <cell r="AU847" t="str">
            <v>Q</v>
          </cell>
          <cell r="AV847">
            <v>69900.000004999994</v>
          </cell>
          <cell r="AW847">
            <v>69899.999729999996</v>
          </cell>
          <cell r="AX847">
            <v>89900</v>
          </cell>
          <cell r="AY847">
            <v>0.28612303281215157</v>
          </cell>
          <cell r="AZ847">
            <v>0.22246941040044499</v>
          </cell>
          <cell r="BA847">
            <v>83900</v>
          </cell>
          <cell r="BB847">
            <v>3</v>
          </cell>
          <cell r="BC847">
            <v>0.20028612294704695</v>
          </cell>
          <cell r="BD847">
            <v>0.16686531579261032</v>
          </cell>
          <cell r="BE847">
            <v>0</v>
          </cell>
          <cell r="BF847">
            <v>0</v>
          </cell>
          <cell r="BG847">
            <v>-1</v>
          </cell>
          <cell r="BH847">
            <v>0</v>
          </cell>
        </row>
        <row r="848">
          <cell r="B848" t="str">
            <v>37527</v>
          </cell>
          <cell r="C848" t="str">
            <v>4004591137745</v>
          </cell>
          <cell r="D848" t="str">
            <v>CERVEZA 3un MIX C/JARRA 1Lts KAISERDOM</v>
          </cell>
          <cell r="E848">
            <v>1</v>
          </cell>
          <cell r="F848" t="str">
            <v>BEBIDAS</v>
          </cell>
          <cell r="G848" t="str">
            <v>BEBIDAS</v>
          </cell>
          <cell r="H848" t="str">
            <v>CERVEZAS</v>
          </cell>
          <cell r="I848" t="str">
            <v>SUPER PREMIUM-ESPECIALES-ARTES</v>
          </cell>
          <cell r="J848" t="str">
            <v>PREMIUM REGULAR</v>
          </cell>
          <cell r="K848" t="str">
            <v>KAISERDOM</v>
          </cell>
          <cell r="L848">
            <v>2490</v>
          </cell>
          <cell r="M848" t="str">
            <v>BENIN S.A.  (2490)</v>
          </cell>
          <cell r="N848">
            <v>0</v>
          </cell>
          <cell r="O848">
            <v>2</v>
          </cell>
          <cell r="P848">
            <v>1</v>
          </cell>
          <cell r="Q848">
            <v>1</v>
          </cell>
          <cell r="R848">
            <v>0</v>
          </cell>
          <cell r="S848">
            <v>0</v>
          </cell>
          <cell r="T848">
            <v>1</v>
          </cell>
          <cell r="U848">
            <v>1</v>
          </cell>
          <cell r="V848">
            <v>0</v>
          </cell>
          <cell r="W848">
            <v>1</v>
          </cell>
          <cell r="X848">
            <v>1</v>
          </cell>
          <cell r="Y848">
            <v>1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1</v>
          </cell>
          <cell r="AE848">
            <v>1</v>
          </cell>
          <cell r="AF848">
            <v>1</v>
          </cell>
          <cell r="AG848">
            <v>3</v>
          </cell>
          <cell r="AH848">
            <v>0</v>
          </cell>
          <cell r="AI848">
            <v>0</v>
          </cell>
          <cell r="AJ848">
            <v>5</v>
          </cell>
          <cell r="AK848">
            <v>4</v>
          </cell>
          <cell r="AL848">
            <v>6</v>
          </cell>
          <cell r="AM848">
            <v>6</v>
          </cell>
          <cell r="AN848">
            <v>4</v>
          </cell>
          <cell r="AO848">
            <v>0</v>
          </cell>
          <cell r="AP848">
            <v>150</v>
          </cell>
          <cell r="AQ848">
            <v>120</v>
          </cell>
          <cell r="AR848">
            <v>180</v>
          </cell>
          <cell r="AS848" t="str">
            <v>SV</v>
          </cell>
          <cell r="AT848">
            <v>40</v>
          </cell>
          <cell r="AU848" t="str">
            <v>Q</v>
          </cell>
          <cell r="AV848">
            <v>165750.00002000001</v>
          </cell>
          <cell r="AW848">
            <v>165749.99991000001</v>
          </cell>
          <cell r="AX848">
            <v>194900</v>
          </cell>
          <cell r="AY848">
            <v>0.17586726984303258</v>
          </cell>
          <cell r="AZ848">
            <v>0.14956387880964594</v>
          </cell>
          <cell r="BA848">
            <v>189900</v>
          </cell>
          <cell r="BB848">
            <v>3</v>
          </cell>
          <cell r="BC848">
            <v>0.14570135732781875</v>
          </cell>
          <cell r="BD848">
            <v>0.12717219578725641</v>
          </cell>
          <cell r="BE848">
            <v>0</v>
          </cell>
          <cell r="BF848">
            <v>0</v>
          </cell>
          <cell r="BG848">
            <v>-1</v>
          </cell>
          <cell r="BH848">
            <v>0</v>
          </cell>
        </row>
        <row r="849">
          <cell r="B849" t="str">
            <v>37528</v>
          </cell>
          <cell r="C849" t="str">
            <v>4004591020177</v>
          </cell>
          <cell r="D849" t="str">
            <v>CERVEZA Bot 500ml HEFE-WEIBBIER KAISERDOM</v>
          </cell>
          <cell r="E849">
            <v>1</v>
          </cell>
          <cell r="F849" t="str">
            <v>BEBIDAS</v>
          </cell>
          <cell r="G849" t="str">
            <v>BEBIDAS</v>
          </cell>
          <cell r="H849" t="str">
            <v>CERVEZAS</v>
          </cell>
          <cell r="I849" t="str">
            <v>SUPER PREMIUM-ESPECIALES-ARTES</v>
          </cell>
          <cell r="J849" t="str">
            <v>PREMIUM REGULAR</v>
          </cell>
          <cell r="K849" t="str">
            <v>KAISERDOM</v>
          </cell>
          <cell r="L849">
            <v>2490</v>
          </cell>
          <cell r="M849" t="str">
            <v>BENIN S.A.  (2490)</v>
          </cell>
          <cell r="N849">
            <v>0</v>
          </cell>
          <cell r="O849">
            <v>0</v>
          </cell>
          <cell r="P849">
            <v>0</v>
          </cell>
          <cell r="Q849">
            <v>0</v>
          </cell>
          <cell r="R849">
            <v>0</v>
          </cell>
          <cell r="S849">
            <v>6</v>
          </cell>
          <cell r="T849">
            <v>0</v>
          </cell>
          <cell r="U849">
            <v>0</v>
          </cell>
          <cell r="V849">
            <v>0</v>
          </cell>
          <cell r="W849">
            <v>6</v>
          </cell>
          <cell r="X849">
            <v>6</v>
          </cell>
          <cell r="Y849">
            <v>4</v>
          </cell>
          <cell r="Z849">
            <v>0</v>
          </cell>
          <cell r="AA849">
            <v>1</v>
          </cell>
          <cell r="AB849">
            <v>5</v>
          </cell>
          <cell r="AC849">
            <v>5</v>
          </cell>
          <cell r="AD849">
            <v>0</v>
          </cell>
          <cell r="AE849">
            <v>10</v>
          </cell>
          <cell r="AF849">
            <v>2</v>
          </cell>
          <cell r="AG849">
            <v>7</v>
          </cell>
          <cell r="AH849">
            <v>0</v>
          </cell>
          <cell r="AI849">
            <v>0</v>
          </cell>
          <cell r="AJ849">
            <v>11</v>
          </cell>
          <cell r="AK849">
            <v>13</v>
          </cell>
          <cell r="AL849">
            <v>4</v>
          </cell>
          <cell r="AM849">
            <v>0</v>
          </cell>
          <cell r="AN849">
            <v>7</v>
          </cell>
          <cell r="AO849">
            <v>0</v>
          </cell>
          <cell r="AP849" t="str">
            <v>SV</v>
          </cell>
          <cell r="AQ849" t="str">
            <v>SV</v>
          </cell>
          <cell r="AR849">
            <v>30</v>
          </cell>
          <cell r="AS849" t="str">
            <v>Q</v>
          </cell>
          <cell r="AT849">
            <v>30</v>
          </cell>
          <cell r="AU849" t="str">
            <v>Q</v>
          </cell>
          <cell r="AV849">
            <v>9450.0000099999997</v>
          </cell>
          <cell r="AW849">
            <v>9449.9995699999999</v>
          </cell>
          <cell r="AX849">
            <v>11250</v>
          </cell>
          <cell r="AY849">
            <v>0.19047618921642728</v>
          </cell>
          <cell r="AZ849">
            <v>0.15999999911111112</v>
          </cell>
          <cell r="BA849">
            <v>10900</v>
          </cell>
          <cell r="BB849">
            <v>3</v>
          </cell>
          <cell r="BC849">
            <v>0.15343915221858295</v>
          </cell>
          <cell r="BD849">
            <v>0.13302752201834864</v>
          </cell>
          <cell r="BE849">
            <v>0</v>
          </cell>
          <cell r="BF849">
            <v>0</v>
          </cell>
          <cell r="BG849">
            <v>-1</v>
          </cell>
          <cell r="BH849">
            <v>0</v>
          </cell>
        </row>
        <row r="850">
          <cell r="B850" t="str">
            <v>37529</v>
          </cell>
          <cell r="C850" t="str">
            <v>4004591030978</v>
          </cell>
          <cell r="D850" t="str">
            <v>CERVEZA Bot 500ml KELLERBIER KAISERDOM</v>
          </cell>
          <cell r="E850">
            <v>1</v>
          </cell>
          <cell r="F850" t="str">
            <v>BEBIDAS</v>
          </cell>
          <cell r="G850" t="str">
            <v>BEBIDAS</v>
          </cell>
          <cell r="H850" t="str">
            <v>CERVEZAS</v>
          </cell>
          <cell r="I850" t="str">
            <v>SUPER PREMIUM-ESPECIALES-ARTES</v>
          </cell>
          <cell r="J850" t="str">
            <v>PREMIUM REGULAR</v>
          </cell>
          <cell r="K850" t="str">
            <v>KAISERDOM</v>
          </cell>
          <cell r="L850">
            <v>2490</v>
          </cell>
          <cell r="M850" t="str">
            <v>BENIN S.A.  (2490)</v>
          </cell>
          <cell r="N850">
            <v>3</v>
          </cell>
          <cell r="O850">
            <v>11</v>
          </cell>
          <cell r="P850">
            <v>13</v>
          </cell>
          <cell r="Q850">
            <v>16</v>
          </cell>
          <cell r="R850">
            <v>0</v>
          </cell>
          <cell r="S850">
            <v>1</v>
          </cell>
          <cell r="T850">
            <v>0</v>
          </cell>
          <cell r="U850">
            <v>0</v>
          </cell>
          <cell r="V850">
            <v>1</v>
          </cell>
          <cell r="W850">
            <v>1</v>
          </cell>
          <cell r="X850">
            <v>7</v>
          </cell>
          <cell r="Y850">
            <v>5</v>
          </cell>
          <cell r="Z850">
            <v>2</v>
          </cell>
          <cell r="AA850">
            <v>0</v>
          </cell>
          <cell r="AB850">
            <v>0</v>
          </cell>
          <cell r="AC850">
            <v>1</v>
          </cell>
          <cell r="AD850">
            <v>6</v>
          </cell>
          <cell r="AE850">
            <v>1</v>
          </cell>
          <cell r="AF850">
            <v>2</v>
          </cell>
          <cell r="AG850">
            <v>2</v>
          </cell>
          <cell r="AH850">
            <v>0</v>
          </cell>
          <cell r="AI850">
            <v>0</v>
          </cell>
          <cell r="AJ850">
            <v>7</v>
          </cell>
          <cell r="AK850">
            <v>16</v>
          </cell>
          <cell r="AL850">
            <v>1</v>
          </cell>
          <cell r="AM850">
            <v>12</v>
          </cell>
          <cell r="AN850">
            <v>9</v>
          </cell>
          <cell r="AO850">
            <v>0</v>
          </cell>
          <cell r="AP850">
            <v>13.125</v>
          </cell>
          <cell r="AQ850" t="str">
            <v>SV</v>
          </cell>
          <cell r="AR850">
            <v>6</v>
          </cell>
          <cell r="AS850">
            <v>360</v>
          </cell>
          <cell r="AT850">
            <v>135</v>
          </cell>
          <cell r="AU850" t="str">
            <v>Q</v>
          </cell>
          <cell r="AV850">
            <v>12400</v>
          </cell>
          <cell r="AW850">
            <v>11889.999879999999</v>
          </cell>
          <cell r="AX850">
            <v>14500</v>
          </cell>
          <cell r="AY850">
            <v>0.16935483870967749</v>
          </cell>
          <cell r="AZ850">
            <v>0.14482758620689656</v>
          </cell>
          <cell r="BA850">
            <v>14250</v>
          </cell>
          <cell r="BB850">
            <v>3</v>
          </cell>
          <cell r="BC850">
            <v>0.14919354838709675</v>
          </cell>
          <cell r="BD850">
            <v>0.12982456140350876</v>
          </cell>
          <cell r="BE850">
            <v>0</v>
          </cell>
          <cell r="BF850">
            <v>0</v>
          </cell>
          <cell r="BG850">
            <v>-1</v>
          </cell>
          <cell r="BH850">
            <v>0</v>
          </cell>
        </row>
        <row r="851">
          <cell r="B851" t="str">
            <v>26257</v>
          </cell>
          <cell r="C851" t="str">
            <v>4004591037083</v>
          </cell>
          <cell r="D851" t="str">
            <v>CERVEZA Lata 250ml HEFE WEIBBIER KAISERDOM</v>
          </cell>
          <cell r="E851">
            <v>1</v>
          </cell>
          <cell r="F851" t="str">
            <v>BEBIDAS</v>
          </cell>
          <cell r="G851" t="str">
            <v>BEBIDAS</v>
          </cell>
          <cell r="H851" t="str">
            <v>CERVEZAS</v>
          </cell>
          <cell r="I851" t="str">
            <v>SUPER PREMIUM-ESPECIALES-ARTES</v>
          </cell>
          <cell r="J851" t="str">
            <v>PREMIUM REGULAR</v>
          </cell>
          <cell r="K851" t="str">
            <v>KAISERDOM</v>
          </cell>
          <cell r="L851">
            <v>2490</v>
          </cell>
          <cell r="M851" t="str">
            <v>BENIN S.A.  (2490)</v>
          </cell>
          <cell r="N851">
            <v>0</v>
          </cell>
          <cell r="O851">
            <v>0</v>
          </cell>
          <cell r="P851">
            <v>0</v>
          </cell>
          <cell r="Q851">
            <v>0</v>
          </cell>
          <cell r="R851">
            <v>0</v>
          </cell>
          <cell r="S851">
            <v>9</v>
          </cell>
          <cell r="T851">
            <v>5</v>
          </cell>
          <cell r="U851">
            <v>5</v>
          </cell>
          <cell r="V851">
            <v>0</v>
          </cell>
          <cell r="W851">
            <v>0</v>
          </cell>
          <cell r="X851">
            <v>2</v>
          </cell>
          <cell r="Y851">
            <v>0</v>
          </cell>
          <cell r="Z851">
            <v>0</v>
          </cell>
          <cell r="AA851">
            <v>2</v>
          </cell>
          <cell r="AB851">
            <v>8</v>
          </cell>
          <cell r="AC851">
            <v>4</v>
          </cell>
          <cell r="AD851">
            <v>0</v>
          </cell>
          <cell r="AE851">
            <v>2</v>
          </cell>
          <cell r="AF851">
            <v>16</v>
          </cell>
          <cell r="AG851">
            <v>12</v>
          </cell>
          <cell r="AH851">
            <v>2</v>
          </cell>
          <cell r="AI851">
            <v>2</v>
          </cell>
          <cell r="AJ851">
            <v>15</v>
          </cell>
          <cell r="AK851">
            <v>16</v>
          </cell>
          <cell r="AL851">
            <v>10</v>
          </cell>
          <cell r="AM851">
            <v>2</v>
          </cell>
          <cell r="AN851">
            <v>0</v>
          </cell>
          <cell r="AO851">
            <v>10</v>
          </cell>
          <cell r="AP851" t="str">
            <v>SV</v>
          </cell>
          <cell r="AQ851">
            <v>96</v>
          </cell>
          <cell r="AR851" t="str">
            <v>SV</v>
          </cell>
          <cell r="AS851">
            <v>15</v>
          </cell>
          <cell r="AT851" t="str">
            <v>Q</v>
          </cell>
          <cell r="AU851">
            <v>150</v>
          </cell>
          <cell r="AV851">
            <v>5250</v>
          </cell>
          <cell r="AW851">
            <v>5249.8299699999998</v>
          </cell>
          <cell r="AX851">
            <v>6250</v>
          </cell>
          <cell r="AY851">
            <v>0.19047619047619047</v>
          </cell>
          <cell r="AZ851">
            <v>0.16</v>
          </cell>
          <cell r="BA851">
            <v>5900</v>
          </cell>
          <cell r="BB851">
            <v>6</v>
          </cell>
          <cell r="BC851">
            <v>0.12380952380952381</v>
          </cell>
          <cell r="BD851">
            <v>0.11016949152542373</v>
          </cell>
          <cell r="BE851">
            <v>0</v>
          </cell>
          <cell r="BF851">
            <v>0</v>
          </cell>
          <cell r="BG851">
            <v>-1</v>
          </cell>
          <cell r="BH851">
            <v>0</v>
          </cell>
        </row>
        <row r="852">
          <cell r="B852" t="str">
            <v>26258</v>
          </cell>
          <cell r="C852" t="str">
            <v>4004591037069</v>
          </cell>
          <cell r="D852" t="str">
            <v>CERVEZA Lata 250ml HELLES KAISERDOM</v>
          </cell>
          <cell r="E852">
            <v>1</v>
          </cell>
          <cell r="F852" t="str">
            <v>BEBIDAS</v>
          </cell>
          <cell r="G852" t="str">
            <v>BEBIDAS</v>
          </cell>
          <cell r="H852" t="str">
            <v>CERVEZAS</v>
          </cell>
          <cell r="I852" t="str">
            <v>SUPER PREMIUM-ESPECIALES-ARTES</v>
          </cell>
          <cell r="J852" t="str">
            <v>PREMIUM REGULAR</v>
          </cell>
          <cell r="K852" t="str">
            <v>KAISERDOM</v>
          </cell>
          <cell r="L852">
            <v>2490</v>
          </cell>
          <cell r="M852" t="str">
            <v>BENIN S.A.  (2490)</v>
          </cell>
          <cell r="N852">
            <v>0</v>
          </cell>
          <cell r="O852">
            <v>0</v>
          </cell>
          <cell r="P852">
            <v>3</v>
          </cell>
          <cell r="Q852">
            <v>2</v>
          </cell>
          <cell r="R852">
            <v>13</v>
          </cell>
          <cell r="S852">
            <v>2</v>
          </cell>
          <cell r="T852">
            <v>0</v>
          </cell>
          <cell r="U852">
            <v>0</v>
          </cell>
          <cell r="V852">
            <v>1</v>
          </cell>
          <cell r="W852">
            <v>6</v>
          </cell>
          <cell r="X852">
            <v>0</v>
          </cell>
          <cell r="Y852">
            <v>0</v>
          </cell>
          <cell r="Z852">
            <v>0</v>
          </cell>
          <cell r="AA852">
            <v>2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1</v>
          </cell>
          <cell r="AG852">
            <v>2</v>
          </cell>
          <cell r="AH852">
            <v>2</v>
          </cell>
          <cell r="AI852">
            <v>4</v>
          </cell>
          <cell r="AJ852">
            <v>13</v>
          </cell>
          <cell r="AK852">
            <v>16</v>
          </cell>
          <cell r="AL852">
            <v>17</v>
          </cell>
          <cell r="AM852">
            <v>10</v>
          </cell>
          <cell r="AN852">
            <v>9</v>
          </cell>
          <cell r="AO852">
            <v>8</v>
          </cell>
          <cell r="AP852">
            <v>195</v>
          </cell>
          <cell r="AQ852" t="str">
            <v>SV</v>
          </cell>
          <cell r="AR852" t="str">
            <v>SV</v>
          </cell>
          <cell r="AS852" t="str">
            <v>SV</v>
          </cell>
          <cell r="AT852">
            <v>135</v>
          </cell>
          <cell r="AU852">
            <v>60</v>
          </cell>
          <cell r="AV852">
            <v>5600</v>
          </cell>
          <cell r="AW852">
            <v>5599.4758599999996</v>
          </cell>
          <cell r="AX852">
            <v>6500</v>
          </cell>
          <cell r="AY852">
            <v>0.16071428571428581</v>
          </cell>
          <cell r="AZ852">
            <v>0.13846153846153847</v>
          </cell>
          <cell r="BA852">
            <v>6250</v>
          </cell>
          <cell r="BB852">
            <v>6</v>
          </cell>
          <cell r="BC852">
            <v>0.1160714285714286</v>
          </cell>
          <cell r="BD852">
            <v>0.104</v>
          </cell>
          <cell r="BE852">
            <v>0</v>
          </cell>
          <cell r="BF852">
            <v>0</v>
          </cell>
          <cell r="BG852">
            <v>-1</v>
          </cell>
          <cell r="BH852">
            <v>0</v>
          </cell>
        </row>
        <row r="853">
          <cell r="B853" t="str">
            <v>26256</v>
          </cell>
          <cell r="C853" t="str">
            <v>4004591037090</v>
          </cell>
          <cell r="D853" t="str">
            <v>CERVEZA Lata 250ml KELLERBIER KAISERDOM</v>
          </cell>
          <cell r="E853">
            <v>1</v>
          </cell>
          <cell r="F853" t="str">
            <v>BEBIDAS</v>
          </cell>
          <cell r="G853" t="str">
            <v>BEBIDAS</v>
          </cell>
          <cell r="H853" t="str">
            <v>CERVEZAS</v>
          </cell>
          <cell r="I853" t="str">
            <v>SUPER PREMIUM-ESPECIALES-ARTES</v>
          </cell>
          <cell r="J853" t="str">
            <v>PREMIUM REGULAR</v>
          </cell>
          <cell r="K853" t="str">
            <v>KAISERDOM</v>
          </cell>
          <cell r="L853">
            <v>2490</v>
          </cell>
          <cell r="M853" t="str">
            <v>BENIN S.A.  (2490)</v>
          </cell>
          <cell r="N853">
            <v>0</v>
          </cell>
          <cell r="O853">
            <v>2</v>
          </cell>
          <cell r="P853">
            <v>3</v>
          </cell>
          <cell r="Q853">
            <v>2</v>
          </cell>
          <cell r="R853">
            <v>0</v>
          </cell>
          <cell r="S853">
            <v>3</v>
          </cell>
          <cell r="T853">
            <v>3</v>
          </cell>
          <cell r="U853">
            <v>4</v>
          </cell>
          <cell r="V853">
            <v>0</v>
          </cell>
          <cell r="W853">
            <v>0</v>
          </cell>
          <cell r="X853">
            <v>2</v>
          </cell>
          <cell r="Y853">
            <v>2</v>
          </cell>
          <cell r="Z853">
            <v>0</v>
          </cell>
          <cell r="AA853">
            <v>2</v>
          </cell>
          <cell r="AB853">
            <v>1</v>
          </cell>
          <cell r="AC853">
            <v>0</v>
          </cell>
          <cell r="AD853">
            <v>0</v>
          </cell>
          <cell r="AE853">
            <v>3</v>
          </cell>
          <cell r="AF853">
            <v>9</v>
          </cell>
          <cell r="AG853">
            <v>8</v>
          </cell>
          <cell r="AH853">
            <v>0</v>
          </cell>
          <cell r="AI853">
            <v>0</v>
          </cell>
          <cell r="AJ853">
            <v>23</v>
          </cell>
          <cell r="AK853">
            <v>7</v>
          </cell>
          <cell r="AL853">
            <v>4</v>
          </cell>
          <cell r="AM853">
            <v>9</v>
          </cell>
          <cell r="AN853">
            <v>0</v>
          </cell>
          <cell r="AO853">
            <v>0</v>
          </cell>
          <cell r="AP853">
            <v>345</v>
          </cell>
          <cell r="AQ853">
            <v>52.5</v>
          </cell>
          <cell r="AR853">
            <v>60</v>
          </cell>
          <cell r="AS853" t="str">
            <v>SV</v>
          </cell>
          <cell r="AT853" t="str">
            <v>Q</v>
          </cell>
          <cell r="AU853" t="str">
            <v>Q</v>
          </cell>
          <cell r="AV853">
            <v>5600</v>
          </cell>
          <cell r="AW853">
            <v>5599.7657099999997</v>
          </cell>
          <cell r="AX853">
            <v>6500</v>
          </cell>
          <cell r="AY853">
            <v>0.16071428571428581</v>
          </cell>
          <cell r="AZ853">
            <v>0.13846153846153847</v>
          </cell>
          <cell r="BA853">
            <v>6250</v>
          </cell>
          <cell r="BB853">
            <v>6</v>
          </cell>
          <cell r="BC853">
            <v>0.1160714285714286</v>
          </cell>
          <cell r="BD853">
            <v>0.104</v>
          </cell>
          <cell r="BE853">
            <v>0</v>
          </cell>
          <cell r="BF853">
            <v>0</v>
          </cell>
          <cell r="BG853">
            <v>-1</v>
          </cell>
          <cell r="BH853">
            <v>0</v>
          </cell>
        </row>
        <row r="854">
          <cell r="B854" t="str">
            <v>37523</v>
          </cell>
          <cell r="C854" t="str">
            <v>4004591038738</v>
          </cell>
          <cell r="D854" t="str">
            <v>CERVEZA Lata 500ml LIMON S/ALCOHOL KAISERDOM</v>
          </cell>
          <cell r="E854">
            <v>1</v>
          </cell>
          <cell r="F854" t="str">
            <v>BEBIDAS</v>
          </cell>
          <cell r="G854" t="str">
            <v>BEBIDAS</v>
          </cell>
          <cell r="H854" t="str">
            <v>CERVEZAS</v>
          </cell>
          <cell r="I854" t="str">
            <v>SUPER PREMIUM-ESPECIALES-ARTES</v>
          </cell>
          <cell r="J854" t="str">
            <v>PREMIUM REGULAR</v>
          </cell>
          <cell r="K854" t="str">
            <v>KAISERDOM</v>
          </cell>
          <cell r="L854">
            <v>2490</v>
          </cell>
          <cell r="M854" t="str">
            <v>BENIN S.A.  (2490)</v>
          </cell>
          <cell r="N854">
            <v>0</v>
          </cell>
          <cell r="O854">
            <v>12</v>
          </cell>
          <cell r="P854">
            <v>0</v>
          </cell>
          <cell r="Q854">
            <v>0</v>
          </cell>
          <cell r="R854">
            <v>0</v>
          </cell>
          <cell r="S854">
            <v>15</v>
          </cell>
          <cell r="T854">
            <v>4</v>
          </cell>
          <cell r="U854">
            <v>1</v>
          </cell>
          <cell r="V854">
            <v>0</v>
          </cell>
          <cell r="W854">
            <v>23</v>
          </cell>
          <cell r="X854">
            <v>0</v>
          </cell>
          <cell r="Y854">
            <v>0</v>
          </cell>
          <cell r="Z854">
            <v>1</v>
          </cell>
          <cell r="AA854">
            <v>42</v>
          </cell>
          <cell r="AB854">
            <v>4</v>
          </cell>
          <cell r="AC854">
            <v>0</v>
          </cell>
          <cell r="AD854">
            <v>0</v>
          </cell>
          <cell r="AE854">
            <v>28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>
            <v>6</v>
          </cell>
          <cell r="AK854">
            <v>0</v>
          </cell>
          <cell r="AL854">
            <v>0</v>
          </cell>
          <cell r="AM854">
            <v>1</v>
          </cell>
          <cell r="AN854">
            <v>0</v>
          </cell>
          <cell r="AO854">
            <v>0</v>
          </cell>
          <cell r="AP854" t="str">
            <v>SV</v>
          </cell>
          <cell r="AQ854" t="str">
            <v>Q</v>
          </cell>
          <cell r="AR854" t="str">
            <v>Q</v>
          </cell>
          <cell r="AS854" t="str">
            <v>SV</v>
          </cell>
          <cell r="AT854" t="str">
            <v>Q</v>
          </cell>
          <cell r="AU854" t="str">
            <v>Q</v>
          </cell>
          <cell r="AV854">
            <v>9000.0000199999995</v>
          </cell>
          <cell r="AW854">
            <v>9000.0001300000004</v>
          </cell>
          <cell r="AX854">
            <v>10500</v>
          </cell>
          <cell r="AY854">
            <v>0.16666666407407416</v>
          </cell>
          <cell r="AZ854">
            <v>0.142857140952381</v>
          </cell>
          <cell r="BA854">
            <v>10250</v>
          </cell>
          <cell r="BB854">
            <v>3</v>
          </cell>
          <cell r="BC854">
            <v>0.13888888635802465</v>
          </cell>
          <cell r="BD854">
            <v>0.12195121756097566</v>
          </cell>
          <cell r="BE854">
            <v>0</v>
          </cell>
          <cell r="BF854">
            <v>0</v>
          </cell>
          <cell r="BG854">
            <v>-1</v>
          </cell>
          <cell r="BH854">
            <v>0</v>
          </cell>
        </row>
        <row r="855">
          <cell r="B855" t="str">
            <v>26260</v>
          </cell>
          <cell r="C855" t="str">
            <v>4004591037021</v>
          </cell>
          <cell r="D855" t="str">
            <v>CERVEZA Lata 500ml PILSENER KAISERDOM</v>
          </cell>
          <cell r="E855">
            <v>1</v>
          </cell>
          <cell r="F855" t="str">
            <v>BEBIDAS</v>
          </cell>
          <cell r="G855" t="str">
            <v>BEBIDAS</v>
          </cell>
          <cell r="H855" t="str">
            <v>CERVEZAS</v>
          </cell>
          <cell r="I855" t="str">
            <v>SUPER PREMIUM-ESPECIALES-ARTES</v>
          </cell>
          <cell r="J855" t="str">
            <v>PREMIUM REGULAR</v>
          </cell>
          <cell r="K855" t="str">
            <v>KAISERDOM</v>
          </cell>
          <cell r="L855">
            <v>2490</v>
          </cell>
          <cell r="M855" t="str">
            <v>BENIN S.A.  (2490)</v>
          </cell>
          <cell r="N855">
            <v>0</v>
          </cell>
          <cell r="O855">
            <v>5</v>
          </cell>
          <cell r="P855">
            <v>1</v>
          </cell>
          <cell r="Q855">
            <v>0</v>
          </cell>
          <cell r="R855">
            <v>0</v>
          </cell>
          <cell r="S855">
            <v>10</v>
          </cell>
          <cell r="T855">
            <v>4</v>
          </cell>
          <cell r="U855">
            <v>3</v>
          </cell>
          <cell r="V855">
            <v>1</v>
          </cell>
          <cell r="W855">
            <v>9</v>
          </cell>
          <cell r="X855">
            <v>3</v>
          </cell>
          <cell r="Y855">
            <v>3</v>
          </cell>
          <cell r="Z855">
            <v>1</v>
          </cell>
          <cell r="AA855">
            <v>11</v>
          </cell>
          <cell r="AB855">
            <v>5</v>
          </cell>
          <cell r="AC855">
            <v>8</v>
          </cell>
          <cell r="AD855">
            <v>0</v>
          </cell>
          <cell r="AE855">
            <v>9</v>
          </cell>
          <cell r="AF855">
            <v>2</v>
          </cell>
          <cell r="AG855">
            <v>6</v>
          </cell>
          <cell r="AH855">
            <v>1</v>
          </cell>
          <cell r="AI855">
            <v>3</v>
          </cell>
          <cell r="AJ855">
            <v>15</v>
          </cell>
          <cell r="AK855">
            <v>9</v>
          </cell>
          <cell r="AL855">
            <v>9</v>
          </cell>
          <cell r="AM855">
            <v>0</v>
          </cell>
          <cell r="AN855">
            <v>3</v>
          </cell>
          <cell r="AO855">
            <v>5</v>
          </cell>
          <cell r="AP855" t="str">
            <v>SV</v>
          </cell>
          <cell r="AQ855">
            <v>90</v>
          </cell>
          <cell r="AR855">
            <v>90</v>
          </cell>
          <cell r="AS855" t="str">
            <v>Q</v>
          </cell>
          <cell r="AT855">
            <v>15</v>
          </cell>
          <cell r="AU855">
            <v>50</v>
          </cell>
          <cell r="AV855">
            <v>9000.0000199999995</v>
          </cell>
          <cell r="AW855">
            <v>8972.1634200000008</v>
          </cell>
          <cell r="AX855">
            <v>10500</v>
          </cell>
          <cell r="AY855">
            <v>0.16666666407407416</v>
          </cell>
          <cell r="AZ855">
            <v>0.142857140952381</v>
          </cell>
          <cell r="BA855">
            <v>10250</v>
          </cell>
          <cell r="BB855">
            <v>3</v>
          </cell>
          <cell r="BC855">
            <v>0.13888888635802465</v>
          </cell>
          <cell r="BD855">
            <v>0.12195121756097566</v>
          </cell>
          <cell r="BE855">
            <v>0</v>
          </cell>
          <cell r="BF855">
            <v>0</v>
          </cell>
          <cell r="BG855">
            <v>-1</v>
          </cell>
          <cell r="BH855">
            <v>0</v>
          </cell>
        </row>
        <row r="856">
          <cell r="B856" t="str">
            <v>30034</v>
          </cell>
          <cell r="C856" t="str">
            <v>41030806</v>
          </cell>
          <cell r="D856" t="str">
            <v>CERVEZA PILSENER 330ml FLENSBURGER</v>
          </cell>
          <cell r="E856">
            <v>1</v>
          </cell>
          <cell r="F856" t="str">
            <v>BEBIDAS</v>
          </cell>
          <cell r="G856" t="str">
            <v>BEBIDAS</v>
          </cell>
          <cell r="H856" t="str">
            <v>CERVEZAS</v>
          </cell>
          <cell r="I856" t="str">
            <v>SUPER PREMIUM-ESPECIALES-ARTES</v>
          </cell>
          <cell r="J856" t="str">
            <v>PREMIUM REGULAR</v>
          </cell>
          <cell r="K856" t="str">
            <v>FLENSBURGER</v>
          </cell>
          <cell r="L856">
            <v>2490</v>
          </cell>
          <cell r="M856" t="str">
            <v>BENIN S.A.  (2490)</v>
          </cell>
          <cell r="N856">
            <v>6</v>
          </cell>
          <cell r="O856">
            <v>18</v>
          </cell>
          <cell r="P856">
            <v>0</v>
          </cell>
          <cell r="Q856">
            <v>0</v>
          </cell>
          <cell r="R856">
            <v>32</v>
          </cell>
          <cell r="S856">
            <v>19</v>
          </cell>
          <cell r="T856">
            <v>0</v>
          </cell>
          <cell r="U856">
            <v>0</v>
          </cell>
          <cell r="V856">
            <v>22</v>
          </cell>
          <cell r="W856">
            <v>0</v>
          </cell>
          <cell r="X856">
            <v>0</v>
          </cell>
          <cell r="Y856">
            <v>0</v>
          </cell>
          <cell r="Z856">
            <v>18</v>
          </cell>
          <cell r="AA856">
            <v>11</v>
          </cell>
          <cell r="AB856">
            <v>0</v>
          </cell>
          <cell r="AC856">
            <v>0</v>
          </cell>
          <cell r="AD856">
            <v>34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3</v>
          </cell>
          <cell r="AL856">
            <v>0</v>
          </cell>
          <cell r="AM856">
            <v>0</v>
          </cell>
          <cell r="AN856">
            <v>0</v>
          </cell>
          <cell r="AO856">
            <v>0</v>
          </cell>
          <cell r="AP856" t="str">
            <v>Q</v>
          </cell>
          <cell r="AQ856" t="str">
            <v>SV</v>
          </cell>
          <cell r="AR856" t="str">
            <v>Q</v>
          </cell>
          <cell r="AS856" t="str">
            <v>Q</v>
          </cell>
          <cell r="AT856" t="str">
            <v>Q</v>
          </cell>
          <cell r="AU856" t="str">
            <v>Q</v>
          </cell>
          <cell r="AV856">
            <v>13499.999997000001</v>
          </cell>
          <cell r="AW856">
            <v>13299.999900000001</v>
          </cell>
          <cell r="AX856">
            <v>15900</v>
          </cell>
          <cell r="AY856">
            <v>0.17777777803950601</v>
          </cell>
          <cell r="AZ856">
            <v>0.1509433964150943</v>
          </cell>
          <cell r="BA856">
            <v>15500</v>
          </cell>
          <cell r="BB856">
            <v>3</v>
          </cell>
          <cell r="BC856">
            <v>0.14814814840329205</v>
          </cell>
          <cell r="BD856">
            <v>0.12903225825806447</v>
          </cell>
          <cell r="BE856">
            <v>0</v>
          </cell>
          <cell r="BF856">
            <v>0</v>
          </cell>
          <cell r="BG856">
            <v>-1</v>
          </cell>
          <cell r="BH856">
            <v>0</v>
          </cell>
        </row>
        <row r="857">
          <cell r="B857" t="str">
            <v>30037</v>
          </cell>
          <cell r="C857" t="str">
            <v>41030837</v>
          </cell>
          <cell r="D857" t="str">
            <v>CERVEZA PILSENER 500ml FLENSBURGER</v>
          </cell>
          <cell r="E857">
            <v>1</v>
          </cell>
          <cell r="F857" t="str">
            <v>BEBIDAS</v>
          </cell>
          <cell r="G857" t="str">
            <v>BEBIDAS</v>
          </cell>
          <cell r="H857" t="str">
            <v>CERVEZAS</v>
          </cell>
          <cell r="I857" t="str">
            <v>SUPER PREMIUM-ESPECIALES-ARTES</v>
          </cell>
          <cell r="J857" t="str">
            <v>PREMIUM REGULAR</v>
          </cell>
          <cell r="K857" t="str">
            <v>FLENSBURGER</v>
          </cell>
          <cell r="L857">
            <v>2490</v>
          </cell>
          <cell r="M857" t="str">
            <v>BENIN S.A.  (2490)</v>
          </cell>
          <cell r="N857">
            <v>13</v>
          </cell>
          <cell r="O857">
            <v>13</v>
          </cell>
          <cell r="P857">
            <v>0</v>
          </cell>
          <cell r="Q857">
            <v>0</v>
          </cell>
          <cell r="R857">
            <v>22</v>
          </cell>
          <cell r="S857">
            <v>40</v>
          </cell>
          <cell r="T857">
            <v>0</v>
          </cell>
          <cell r="U857">
            <v>0</v>
          </cell>
          <cell r="V857">
            <v>26</v>
          </cell>
          <cell r="W857">
            <v>0</v>
          </cell>
          <cell r="X857">
            <v>0</v>
          </cell>
          <cell r="Y857">
            <v>0</v>
          </cell>
          <cell r="Z857">
            <v>33</v>
          </cell>
          <cell r="AA857">
            <v>53</v>
          </cell>
          <cell r="AB857">
            <v>0</v>
          </cell>
          <cell r="AC857">
            <v>0</v>
          </cell>
          <cell r="AD857">
            <v>23</v>
          </cell>
          <cell r="AE857">
            <v>24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-1</v>
          </cell>
          <cell r="AK857">
            <v>0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 t="str">
            <v>Q</v>
          </cell>
          <cell r="AQ857" t="str">
            <v>Q</v>
          </cell>
          <cell r="AR857" t="str">
            <v>Q</v>
          </cell>
          <cell r="AS857" t="str">
            <v>Q</v>
          </cell>
          <cell r="AT857" t="str">
            <v>Q</v>
          </cell>
          <cell r="AU857" t="str">
            <v>Q</v>
          </cell>
          <cell r="AV857">
            <v>18200.000005000002</v>
          </cell>
          <cell r="AW857">
            <v>18199.99973</v>
          </cell>
          <cell r="AX857">
            <v>21500</v>
          </cell>
          <cell r="AY857">
            <v>0.18131868099414317</v>
          </cell>
          <cell r="AZ857">
            <v>0.15348837186046504</v>
          </cell>
          <cell r="BA857">
            <v>20900</v>
          </cell>
          <cell r="BB857">
            <v>3</v>
          </cell>
          <cell r="BC857">
            <v>0.14835164803616707</v>
          </cell>
          <cell r="BD857">
            <v>0.12918660263157886</v>
          </cell>
          <cell r="BE857">
            <v>0</v>
          </cell>
          <cell r="BF857">
            <v>0</v>
          </cell>
          <cell r="BG857">
            <v>-1</v>
          </cell>
          <cell r="BH857">
            <v>0</v>
          </cell>
        </row>
        <row r="858">
          <cell r="B858" t="str">
            <v>30036</v>
          </cell>
          <cell r="C858" t="str">
            <v>41030882</v>
          </cell>
          <cell r="D858" t="str">
            <v>CERVEZA WEIZEN 330ml FLENSBURGER</v>
          </cell>
          <cell r="E858">
            <v>1</v>
          </cell>
          <cell r="F858" t="str">
            <v>BEBIDAS</v>
          </cell>
          <cell r="G858" t="str">
            <v>BEBIDAS</v>
          </cell>
          <cell r="H858" t="str">
            <v>CERVEZAS</v>
          </cell>
          <cell r="I858" t="str">
            <v>SUPER PREMIUM-ESPECIALES-ARTES</v>
          </cell>
          <cell r="J858" t="str">
            <v>PREMIUM REGULAR</v>
          </cell>
          <cell r="K858" t="str">
            <v>FLENSBURGER</v>
          </cell>
          <cell r="L858">
            <v>2490</v>
          </cell>
          <cell r="M858" t="str">
            <v>BENIN S.A.  (2490)</v>
          </cell>
          <cell r="N858">
            <v>2</v>
          </cell>
          <cell r="O858">
            <v>0</v>
          </cell>
          <cell r="P858">
            <v>3</v>
          </cell>
          <cell r="Q858">
            <v>0</v>
          </cell>
          <cell r="R858">
            <v>23</v>
          </cell>
          <cell r="S858">
            <v>9</v>
          </cell>
          <cell r="T858">
            <v>0</v>
          </cell>
          <cell r="U858">
            <v>0</v>
          </cell>
          <cell r="V858">
            <v>25</v>
          </cell>
          <cell r="W858">
            <v>0</v>
          </cell>
          <cell r="X858">
            <v>0</v>
          </cell>
          <cell r="Y858">
            <v>0</v>
          </cell>
          <cell r="Z858">
            <v>2</v>
          </cell>
          <cell r="AA858">
            <v>45</v>
          </cell>
          <cell r="AB858">
            <v>0</v>
          </cell>
          <cell r="AC858">
            <v>0</v>
          </cell>
          <cell r="AD858">
            <v>7</v>
          </cell>
          <cell r="AE858">
            <v>24</v>
          </cell>
          <cell r="AF858">
            <v>9</v>
          </cell>
          <cell r="AG858">
            <v>0</v>
          </cell>
          <cell r="AH858">
            <v>0</v>
          </cell>
          <cell r="AI858">
            <v>0</v>
          </cell>
          <cell r="AJ858">
            <v>14</v>
          </cell>
          <cell r="AK858">
            <v>-3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 t="str">
            <v>SV</v>
          </cell>
          <cell r="AQ858" t="str">
            <v>Q</v>
          </cell>
          <cell r="AR858" t="str">
            <v>Q</v>
          </cell>
          <cell r="AS858" t="str">
            <v>Q</v>
          </cell>
          <cell r="AT858" t="str">
            <v>Q</v>
          </cell>
          <cell r="AU858" t="str">
            <v>Q</v>
          </cell>
          <cell r="AV858">
            <v>13299.999999</v>
          </cell>
          <cell r="AW858">
            <v>13299.999900000001</v>
          </cell>
          <cell r="AX858">
            <v>15500</v>
          </cell>
          <cell r="AY858">
            <v>0.16541353392221159</v>
          </cell>
          <cell r="AZ858">
            <v>0.14193548393548389</v>
          </cell>
          <cell r="BA858">
            <v>15250</v>
          </cell>
          <cell r="BB858">
            <v>3</v>
          </cell>
          <cell r="BC858">
            <v>0.14661654143959524</v>
          </cell>
          <cell r="BD858">
            <v>0.12786885252459018</v>
          </cell>
          <cell r="BE858">
            <v>0</v>
          </cell>
          <cell r="BF858">
            <v>0</v>
          </cell>
          <cell r="BG858">
            <v>-1</v>
          </cell>
          <cell r="BH858">
            <v>0</v>
          </cell>
        </row>
        <row r="859">
          <cell r="B859" t="str">
            <v>30038</v>
          </cell>
          <cell r="C859" t="str">
            <v>41030813</v>
          </cell>
          <cell r="D859" t="str">
            <v>CERVEZA WEIZEN 500ml FLENSBURGER</v>
          </cell>
          <cell r="E859">
            <v>1</v>
          </cell>
          <cell r="F859" t="str">
            <v>BEBIDAS</v>
          </cell>
          <cell r="G859" t="str">
            <v>BEBIDAS</v>
          </cell>
          <cell r="H859" t="str">
            <v>CERVEZAS</v>
          </cell>
          <cell r="I859" t="str">
            <v>SUPER PREMIUM-ESPECIALES-ARTES</v>
          </cell>
          <cell r="J859" t="str">
            <v>PREMIUM REGULAR</v>
          </cell>
          <cell r="K859" t="str">
            <v>FLENSBURGER</v>
          </cell>
          <cell r="L859">
            <v>2490</v>
          </cell>
          <cell r="M859" t="str">
            <v>BENIN S.A.  (2490)</v>
          </cell>
          <cell r="N859">
            <v>0</v>
          </cell>
          <cell r="O859">
            <v>0</v>
          </cell>
          <cell r="P859">
            <v>0</v>
          </cell>
          <cell r="Q859">
            <v>0</v>
          </cell>
          <cell r="R859">
            <v>0</v>
          </cell>
          <cell r="S859">
            <v>0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1</v>
          </cell>
          <cell r="AJ859">
            <v>9</v>
          </cell>
          <cell r="AK859">
            <v>0</v>
          </cell>
          <cell r="AL859">
            <v>0</v>
          </cell>
          <cell r="AM859">
            <v>0</v>
          </cell>
          <cell r="AN859">
            <v>0</v>
          </cell>
          <cell r="AO859">
            <v>0</v>
          </cell>
          <cell r="AP859" t="str">
            <v>SV</v>
          </cell>
          <cell r="AQ859" t="str">
            <v>Q</v>
          </cell>
          <cell r="AR859" t="str">
            <v>Q</v>
          </cell>
          <cell r="AS859" t="str">
            <v>Q</v>
          </cell>
          <cell r="AT859" t="str">
            <v>Q</v>
          </cell>
          <cell r="AU859" t="str">
            <v>Q</v>
          </cell>
          <cell r="AV859">
            <v>18200.000005000002</v>
          </cell>
          <cell r="AW859">
            <v>18199.999950000001</v>
          </cell>
          <cell r="AX859">
            <v>22900</v>
          </cell>
          <cell r="AY859">
            <v>0.25824175789608739</v>
          </cell>
          <cell r="AZ859">
            <v>0.20524017445414841</v>
          </cell>
          <cell r="BA859">
            <v>21900</v>
          </cell>
          <cell r="BB859">
            <v>3</v>
          </cell>
          <cell r="BC859">
            <v>0.20329670296612723</v>
          </cell>
          <cell r="BD859">
            <v>0.16894977146118714</v>
          </cell>
          <cell r="BE859">
            <v>0</v>
          </cell>
          <cell r="BF859">
            <v>0</v>
          </cell>
          <cell r="BG859">
            <v>-1</v>
          </cell>
          <cell r="BH859">
            <v>0</v>
          </cell>
        </row>
        <row r="860">
          <cell r="B860" t="str">
            <v>39432</v>
          </cell>
          <cell r="C860" t="str">
            <v>4053400204444</v>
          </cell>
          <cell r="D860" t="str">
            <v>CERVEZA PILSEN Lata 500ml BERLINER</v>
          </cell>
          <cell r="E860">
            <v>24</v>
          </cell>
          <cell r="F860" t="str">
            <v>BEBIDAS</v>
          </cell>
          <cell r="G860" t="str">
            <v>BEBIDAS</v>
          </cell>
          <cell r="H860" t="str">
            <v>CERVEZAS</v>
          </cell>
          <cell r="I860" t="str">
            <v>SUPER PREMIUM-ESPECIALES-ARTES</v>
          </cell>
          <cell r="J860" t="str">
            <v>PREMIUM REGULAR</v>
          </cell>
          <cell r="K860" t="str">
            <v>BERLINER</v>
          </cell>
          <cell r="L860">
            <v>114</v>
          </cell>
          <cell r="M860" t="str">
            <v>APOLO IMPORT S.A. 2 - TRENTINO (114)</v>
          </cell>
          <cell r="N860">
            <v>8</v>
          </cell>
          <cell r="O860">
            <v>15</v>
          </cell>
          <cell r="P860">
            <v>7</v>
          </cell>
          <cell r="Q860">
            <v>6</v>
          </cell>
          <cell r="R860">
            <v>27</v>
          </cell>
          <cell r="S860">
            <v>15</v>
          </cell>
          <cell r="T860">
            <v>7</v>
          </cell>
          <cell r="U860">
            <v>8</v>
          </cell>
          <cell r="V860">
            <v>27</v>
          </cell>
          <cell r="W860">
            <v>20</v>
          </cell>
          <cell r="X860">
            <v>27</v>
          </cell>
          <cell r="Y860">
            <v>37</v>
          </cell>
          <cell r="Z860">
            <v>7</v>
          </cell>
          <cell r="AA860">
            <v>5</v>
          </cell>
          <cell r="AB860">
            <v>6</v>
          </cell>
          <cell r="AC860">
            <v>8</v>
          </cell>
          <cell r="AD860">
            <v>8</v>
          </cell>
          <cell r="AE860">
            <v>11</v>
          </cell>
          <cell r="AF860">
            <v>16</v>
          </cell>
          <cell r="AG860">
            <v>16</v>
          </cell>
          <cell r="AH860">
            <v>4</v>
          </cell>
          <cell r="AI860">
            <v>4</v>
          </cell>
          <cell r="AJ860">
            <v>52</v>
          </cell>
          <cell r="AK860">
            <v>47</v>
          </cell>
          <cell r="AL860">
            <v>14</v>
          </cell>
          <cell r="AM860">
            <v>35</v>
          </cell>
          <cell r="AN860">
            <v>32</v>
          </cell>
          <cell r="AO860">
            <v>20</v>
          </cell>
          <cell r="AP860">
            <v>260</v>
          </cell>
          <cell r="AQ860">
            <v>176.25</v>
          </cell>
          <cell r="AR860">
            <v>11.351351351351353</v>
          </cell>
          <cell r="AS860">
            <v>131.25</v>
          </cell>
          <cell r="AT860">
            <v>60</v>
          </cell>
          <cell r="AU860">
            <v>150</v>
          </cell>
          <cell r="AV860">
            <v>10320.000019999999</v>
          </cell>
          <cell r="AW860">
            <v>10251.86371</v>
          </cell>
          <cell r="AX860">
            <v>11900</v>
          </cell>
          <cell r="AY860">
            <v>0.15310077295910718</v>
          </cell>
          <cell r="AZ860">
            <v>0.13277310756302524</v>
          </cell>
          <cell r="BA860">
            <v>11500</v>
          </cell>
          <cell r="BB860">
            <v>3</v>
          </cell>
          <cell r="BC860">
            <v>0.11434108311174218</v>
          </cell>
          <cell r="BD860">
            <v>0.10260869391304352</v>
          </cell>
          <cell r="BE860">
            <v>10900</v>
          </cell>
          <cell r="BF860">
            <v>6</v>
          </cell>
          <cell r="BG860">
            <v>5.6201548340694796E-2</v>
          </cell>
          <cell r="BH860">
            <v>5.3211007339449591E-2</v>
          </cell>
        </row>
        <row r="861">
          <cell r="B861" t="str">
            <v>24037</v>
          </cell>
          <cell r="C861" t="str">
            <v>8712000056858</v>
          </cell>
          <cell r="D861" t="str">
            <v>CERVEZA S/ALCOHOL Bot 330ml 6un HEINEKEN</v>
          </cell>
          <cell r="E861">
            <v>6</v>
          </cell>
          <cell r="F861" t="str">
            <v>BEBIDAS</v>
          </cell>
          <cell r="G861" t="str">
            <v>BEBIDAS</v>
          </cell>
          <cell r="H861" t="str">
            <v>CERVEZAS</v>
          </cell>
          <cell r="I861" t="str">
            <v>SUPER PREMIUM-ESPECIALES-ARTES</v>
          </cell>
          <cell r="J861" t="str">
            <v>SIN ALCOHOL</v>
          </cell>
          <cell r="K861" t="str">
            <v>HEINEKEN</v>
          </cell>
          <cell r="L861">
            <v>79</v>
          </cell>
          <cell r="M861" t="str">
            <v>DISTRIBUIDORA DEL PARAGUAY (79)</v>
          </cell>
          <cell r="N861">
            <v>0</v>
          </cell>
          <cell r="O861">
            <v>0</v>
          </cell>
          <cell r="P861">
            <v>0</v>
          </cell>
          <cell r="Q861">
            <v>0</v>
          </cell>
          <cell r="R861">
            <v>0</v>
          </cell>
          <cell r="S861">
            <v>0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>
            <v>0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 t="str">
            <v>Q</v>
          </cell>
          <cell r="AQ861" t="str">
            <v>Q</v>
          </cell>
          <cell r="AR861" t="str">
            <v>Q</v>
          </cell>
          <cell r="AS861" t="str">
            <v>Q</v>
          </cell>
          <cell r="AT861" t="str">
            <v>Q</v>
          </cell>
          <cell r="AU861" t="str">
            <v>Q</v>
          </cell>
          <cell r="AV861">
            <v>43199.999996999999</v>
          </cell>
          <cell r="AW861">
            <v>41480.757120000002</v>
          </cell>
          <cell r="AX861">
            <v>49500</v>
          </cell>
          <cell r="AY861">
            <v>0.14583333341290516</v>
          </cell>
          <cell r="AZ861">
            <v>0.12727272733333336</v>
          </cell>
          <cell r="BC861">
            <v>-1</v>
          </cell>
          <cell r="BD861">
            <v>0</v>
          </cell>
          <cell r="BG861">
            <v>-1</v>
          </cell>
          <cell r="BH861">
            <v>0</v>
          </cell>
        </row>
        <row r="862">
          <cell r="B862" t="str">
            <v>24036</v>
          </cell>
          <cell r="C862" t="str">
            <v>8712000056544</v>
          </cell>
          <cell r="D862" t="str">
            <v>CERVEZA S/ALCOHOL Bot 330ml HEINEKEN</v>
          </cell>
          <cell r="E862">
            <v>1</v>
          </cell>
          <cell r="F862" t="str">
            <v>BEBIDAS</v>
          </cell>
          <cell r="G862" t="str">
            <v>BEBIDAS</v>
          </cell>
          <cell r="H862" t="str">
            <v>CERVEZAS</v>
          </cell>
          <cell r="I862" t="str">
            <v>SUPER PREMIUM-ESPECIALES-ARTES</v>
          </cell>
          <cell r="J862" t="str">
            <v>SIN ALCOHOL</v>
          </cell>
          <cell r="K862" t="str">
            <v>HEINEKEN</v>
          </cell>
          <cell r="L862">
            <v>79</v>
          </cell>
          <cell r="M862" t="str">
            <v>DISTRIBUIDORA DEL PARAGUAY (79)</v>
          </cell>
          <cell r="N862">
            <v>99</v>
          </cell>
          <cell r="O862">
            <v>219</v>
          </cell>
          <cell r="P862">
            <v>147</v>
          </cell>
          <cell r="Q862">
            <v>123</v>
          </cell>
          <cell r="R862">
            <v>205</v>
          </cell>
          <cell r="S862">
            <v>262</v>
          </cell>
          <cell r="T862">
            <v>130</v>
          </cell>
          <cell r="U862">
            <v>100</v>
          </cell>
          <cell r="V862">
            <v>65</v>
          </cell>
          <cell r="W862">
            <v>33</v>
          </cell>
          <cell r="X862">
            <v>85</v>
          </cell>
          <cell r="Y862">
            <v>61</v>
          </cell>
          <cell r="Z862">
            <v>59</v>
          </cell>
          <cell r="AA862">
            <v>107</v>
          </cell>
          <cell r="AB862">
            <v>95</v>
          </cell>
          <cell r="AC862">
            <v>137</v>
          </cell>
          <cell r="AD862">
            <v>91</v>
          </cell>
          <cell r="AE862">
            <v>167</v>
          </cell>
          <cell r="AF862">
            <v>50</v>
          </cell>
          <cell r="AG862">
            <v>86</v>
          </cell>
          <cell r="AH862">
            <v>0</v>
          </cell>
          <cell r="AI862">
            <v>9</v>
          </cell>
          <cell r="AJ862">
            <v>169</v>
          </cell>
          <cell r="AK862">
            <v>319</v>
          </cell>
          <cell r="AL862">
            <v>322</v>
          </cell>
          <cell r="AM862">
            <v>140</v>
          </cell>
          <cell r="AN862">
            <v>250</v>
          </cell>
          <cell r="AO862">
            <v>480</v>
          </cell>
          <cell r="AP862">
            <v>41.219512195121951</v>
          </cell>
          <cell r="AQ862">
            <v>95.7</v>
          </cell>
          <cell r="AR862">
            <v>158.36065573770492</v>
          </cell>
          <cell r="AS862">
            <v>30.656934306569347</v>
          </cell>
          <cell r="AT862">
            <v>87.20930232558139</v>
          </cell>
          <cell r="AU862">
            <v>1600</v>
          </cell>
          <cell r="AV862">
            <v>7200</v>
          </cell>
          <cell r="AW862">
            <v>6913.4595200000003</v>
          </cell>
          <cell r="AX862">
            <v>8500</v>
          </cell>
          <cell r="AY862">
            <v>0.18055555555555558</v>
          </cell>
          <cell r="AZ862">
            <v>0.15294117647058825</v>
          </cell>
          <cell r="BA862">
            <v>8250</v>
          </cell>
          <cell r="BB862">
            <v>6</v>
          </cell>
          <cell r="BC862">
            <v>0.14583333333333326</v>
          </cell>
          <cell r="BD862">
            <v>0.12727272727272726</v>
          </cell>
          <cell r="BE862">
            <v>0</v>
          </cell>
          <cell r="BF862">
            <v>0</v>
          </cell>
          <cell r="BG862">
            <v>-1</v>
          </cell>
          <cell r="BH862">
            <v>0</v>
          </cell>
        </row>
        <row r="863">
          <cell r="B863" t="str">
            <v>24035</v>
          </cell>
          <cell r="C863" t="str">
            <v>8712000056551</v>
          </cell>
          <cell r="D863" t="str">
            <v>CERVEZA S/ALCOHOL Lata 330ml 6un HOLLAND HEINEKEN</v>
          </cell>
          <cell r="E863">
            <v>6</v>
          </cell>
          <cell r="F863" t="str">
            <v>BEBIDAS</v>
          </cell>
          <cell r="G863" t="str">
            <v>BEBIDAS</v>
          </cell>
          <cell r="H863" t="str">
            <v>CERVEZAS</v>
          </cell>
          <cell r="I863" t="str">
            <v>SUPER PREMIUM-ESPECIALES-ARTES</v>
          </cell>
          <cell r="J863" t="str">
            <v>SIN ALCOHOL</v>
          </cell>
          <cell r="K863" t="str">
            <v>HEINEKEN</v>
          </cell>
          <cell r="L863">
            <v>79</v>
          </cell>
          <cell r="M863" t="str">
            <v>DISTRIBUIDORA DEL PARAGUAY (79)</v>
          </cell>
          <cell r="N863">
            <v>0</v>
          </cell>
          <cell r="O863">
            <v>0</v>
          </cell>
          <cell r="P863">
            <v>0</v>
          </cell>
          <cell r="Q863">
            <v>0</v>
          </cell>
          <cell r="R863">
            <v>0</v>
          </cell>
          <cell r="S863">
            <v>0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>
            <v>0</v>
          </cell>
          <cell r="AM863">
            <v>0</v>
          </cell>
          <cell r="AN863">
            <v>0</v>
          </cell>
          <cell r="AO863">
            <v>0</v>
          </cell>
          <cell r="AP863" t="str">
            <v>Q</v>
          </cell>
          <cell r="AQ863" t="str">
            <v>Q</v>
          </cell>
          <cell r="AR863" t="str">
            <v>Q</v>
          </cell>
          <cell r="AS863" t="str">
            <v>Q</v>
          </cell>
          <cell r="AT863" t="str">
            <v>Q</v>
          </cell>
          <cell r="AU863" t="str">
            <v>Q</v>
          </cell>
          <cell r="AV863">
            <v>35599.999995999999</v>
          </cell>
          <cell r="AW863">
            <v>33605.142119999997</v>
          </cell>
          <cell r="AX863">
            <v>39900</v>
          </cell>
          <cell r="AY863">
            <v>0.12078651697986365</v>
          </cell>
          <cell r="AZ863">
            <v>0.10776942365914791</v>
          </cell>
          <cell r="BA863">
            <v>0</v>
          </cell>
          <cell r="BB863">
            <v>0</v>
          </cell>
          <cell r="BC863">
            <v>-1</v>
          </cell>
          <cell r="BD863">
            <v>0</v>
          </cell>
          <cell r="BE863">
            <v>0</v>
          </cell>
          <cell r="BF863">
            <v>0</v>
          </cell>
          <cell r="BG863">
            <v>-1</v>
          </cell>
          <cell r="BH863">
            <v>0</v>
          </cell>
        </row>
        <row r="864">
          <cell r="B864" t="str">
            <v>24034</v>
          </cell>
          <cell r="C864" t="str">
            <v>8712000057039</v>
          </cell>
          <cell r="D864" t="str">
            <v>CERVEZA S/ALCOHOL Lata 330ml HOLLAND HEINEKEN</v>
          </cell>
          <cell r="E864">
            <v>1</v>
          </cell>
          <cell r="F864" t="str">
            <v>BEBIDAS</v>
          </cell>
          <cell r="G864" t="str">
            <v>BEBIDAS</v>
          </cell>
          <cell r="H864" t="str">
            <v>CERVEZAS</v>
          </cell>
          <cell r="I864" t="str">
            <v>SUPER PREMIUM-ESPECIALES-ARTES</v>
          </cell>
          <cell r="J864" t="str">
            <v>SIN ALCOHOL</v>
          </cell>
          <cell r="K864" t="str">
            <v>HEINEKEN</v>
          </cell>
          <cell r="L864">
            <v>79</v>
          </cell>
          <cell r="M864" t="str">
            <v>DISTRIBUIDORA DEL PARAGUAY (79)</v>
          </cell>
          <cell r="N864">
            <v>303</v>
          </cell>
          <cell r="O864">
            <v>271</v>
          </cell>
          <cell r="P864">
            <v>224</v>
          </cell>
          <cell r="Q864">
            <v>235</v>
          </cell>
          <cell r="R864">
            <v>391</v>
          </cell>
          <cell r="S864">
            <v>674</v>
          </cell>
          <cell r="T864">
            <v>313</v>
          </cell>
          <cell r="U864">
            <v>373</v>
          </cell>
          <cell r="V864">
            <v>247</v>
          </cell>
          <cell r="W864">
            <v>255</v>
          </cell>
          <cell r="X864">
            <v>113</v>
          </cell>
          <cell r="Y864">
            <v>98</v>
          </cell>
          <cell r="Z864">
            <v>173</v>
          </cell>
          <cell r="AA864">
            <v>227</v>
          </cell>
          <cell r="AB864">
            <v>159</v>
          </cell>
          <cell r="AC864">
            <v>155</v>
          </cell>
          <cell r="AD864">
            <v>378</v>
          </cell>
          <cell r="AE864">
            <v>460</v>
          </cell>
          <cell r="AF864">
            <v>218</v>
          </cell>
          <cell r="AG864">
            <v>222</v>
          </cell>
          <cell r="AH864">
            <v>12</v>
          </cell>
          <cell r="AI864">
            <v>18</v>
          </cell>
          <cell r="AJ864">
            <v>277</v>
          </cell>
          <cell r="AK864">
            <v>626</v>
          </cell>
          <cell r="AL864">
            <v>361</v>
          </cell>
          <cell r="AM864">
            <v>263</v>
          </cell>
          <cell r="AN864">
            <v>526</v>
          </cell>
          <cell r="AO864">
            <v>708</v>
          </cell>
          <cell r="AP864">
            <v>35.361702127659576</v>
          </cell>
          <cell r="AQ864">
            <v>50.348525469168898</v>
          </cell>
          <cell r="AR864">
            <v>110.51020408163265</v>
          </cell>
          <cell r="AS864">
            <v>50.903225806451616</v>
          </cell>
          <cell r="AT864">
            <v>71.081081081081081</v>
          </cell>
          <cell r="AU864">
            <v>1180</v>
          </cell>
          <cell r="AV864">
            <v>5933</v>
          </cell>
          <cell r="AW864">
            <v>5600.8570200000004</v>
          </cell>
          <cell r="AX864">
            <v>6900</v>
          </cell>
          <cell r="AY864">
            <v>0.16298668464520483</v>
          </cell>
          <cell r="AZ864">
            <v>0.14014492753623189</v>
          </cell>
          <cell r="BA864">
            <v>6650</v>
          </cell>
          <cell r="BB864">
            <v>6</v>
          </cell>
          <cell r="BC864">
            <v>0.12084948592617573</v>
          </cell>
          <cell r="BD864">
            <v>0.10781954887218045</v>
          </cell>
          <cell r="BE864">
            <v>0</v>
          </cell>
          <cell r="BF864">
            <v>0</v>
          </cell>
          <cell r="BG864">
            <v>-1</v>
          </cell>
          <cell r="BH864">
            <v>0</v>
          </cell>
        </row>
        <row r="865">
          <cell r="B865" t="str">
            <v>7895</v>
          </cell>
          <cell r="C865" t="str">
            <v>5900535013801</v>
          </cell>
          <cell r="D865" t="str">
            <v>CERVEZA  S/ALCOHOL Lata 500ml EDELMEISTER</v>
          </cell>
          <cell r="E865">
            <v>24</v>
          </cell>
          <cell r="F865" t="str">
            <v>BEBIDAS</v>
          </cell>
          <cell r="G865" t="str">
            <v>BEBIDAS</v>
          </cell>
          <cell r="H865" t="str">
            <v>CERVEZAS</v>
          </cell>
          <cell r="I865" t="str">
            <v>SUPER PREMIUM-ESPECIALES-ARTES</v>
          </cell>
          <cell r="J865" t="str">
            <v>SIN ALCOHOL</v>
          </cell>
          <cell r="K865" t="str">
            <v>EDELMEISTER</v>
          </cell>
          <cell r="L865">
            <v>473</v>
          </cell>
          <cell r="M865" t="str">
            <v>IL MONDO S.A. (473)</v>
          </cell>
          <cell r="N865">
            <v>0</v>
          </cell>
          <cell r="O865">
            <v>48</v>
          </cell>
          <cell r="P865">
            <v>48</v>
          </cell>
          <cell r="Q865">
            <v>97</v>
          </cell>
          <cell r="R865">
            <v>0</v>
          </cell>
          <cell r="S865">
            <v>12</v>
          </cell>
          <cell r="T865">
            <v>35</v>
          </cell>
          <cell r="U865">
            <v>25</v>
          </cell>
          <cell r="V865">
            <v>0</v>
          </cell>
          <cell r="W865">
            <v>21</v>
          </cell>
          <cell r="X865">
            <v>32</v>
          </cell>
          <cell r="Y865">
            <v>57</v>
          </cell>
          <cell r="Z865">
            <v>0</v>
          </cell>
          <cell r="AA865">
            <v>20</v>
          </cell>
          <cell r="AB865">
            <v>4</v>
          </cell>
          <cell r="AC865">
            <v>10</v>
          </cell>
          <cell r="AD865">
            <v>0</v>
          </cell>
          <cell r="AE865">
            <v>24</v>
          </cell>
          <cell r="AF865">
            <v>27</v>
          </cell>
          <cell r="AG865">
            <v>69</v>
          </cell>
          <cell r="AH865">
            <v>10</v>
          </cell>
          <cell r="AI865">
            <v>24</v>
          </cell>
          <cell r="AJ865">
            <v>49</v>
          </cell>
          <cell r="AK865">
            <v>49</v>
          </cell>
          <cell r="AL865">
            <v>14</v>
          </cell>
          <cell r="AM865">
            <v>48</v>
          </cell>
          <cell r="AN865">
            <v>11</v>
          </cell>
          <cell r="AO865">
            <v>2</v>
          </cell>
          <cell r="AP865">
            <v>15.154639175257731</v>
          </cell>
          <cell r="AQ865">
            <v>58.8</v>
          </cell>
          <cell r="AR865">
            <v>7.3684210526315788</v>
          </cell>
          <cell r="AS865">
            <v>144</v>
          </cell>
          <cell r="AT865">
            <v>4.7826086956521738</v>
          </cell>
          <cell r="AU865">
            <v>2.5</v>
          </cell>
          <cell r="AV865">
            <v>7200.0000600000003</v>
          </cell>
          <cell r="AW865">
            <v>7199.9999500000004</v>
          </cell>
          <cell r="AX865">
            <v>8250</v>
          </cell>
          <cell r="AY865">
            <v>0.14583332378472225</v>
          </cell>
          <cell r="AZ865">
            <v>0.12727271999999995</v>
          </cell>
          <cell r="BA865">
            <v>7900</v>
          </cell>
          <cell r="BB865">
            <v>6</v>
          </cell>
          <cell r="BC865">
            <v>9.7222213078703712E-2</v>
          </cell>
          <cell r="BD865">
            <v>8.8607587341772112E-2</v>
          </cell>
          <cell r="BE865">
            <v>0</v>
          </cell>
          <cell r="BF865">
            <v>0</v>
          </cell>
          <cell r="BG865">
            <v>-1</v>
          </cell>
          <cell r="BH865">
            <v>0</v>
          </cell>
        </row>
        <row r="866">
          <cell r="B866" t="str">
            <v>11670</v>
          </cell>
          <cell r="C866" t="str">
            <v>8412598001673</v>
          </cell>
          <cell r="D866" t="str">
            <v>CERVEZA S/ALCOHOL Bot 250ml 24un ESTRELLA GALICIA</v>
          </cell>
          <cell r="E866">
            <v>24</v>
          </cell>
          <cell r="F866" t="str">
            <v>BEBIDAS</v>
          </cell>
          <cell r="G866" t="str">
            <v>BEBIDAS</v>
          </cell>
          <cell r="H866" t="str">
            <v>CERVEZAS</v>
          </cell>
          <cell r="I866" t="str">
            <v>SUPER PREMIUM-ESPECIALES-ARTES</v>
          </cell>
          <cell r="J866" t="str">
            <v>SIN ALCOHOL</v>
          </cell>
          <cell r="K866" t="str">
            <v>ESTRELLA GALICIA</v>
          </cell>
          <cell r="L866">
            <v>117</v>
          </cell>
          <cell r="M866" t="str">
            <v>LA CAOBA S.A.I.C. (117)</v>
          </cell>
          <cell r="N866">
            <v>0</v>
          </cell>
          <cell r="O866">
            <v>0</v>
          </cell>
          <cell r="P866">
            <v>0</v>
          </cell>
          <cell r="Q866">
            <v>0</v>
          </cell>
          <cell r="R866">
            <v>0</v>
          </cell>
          <cell r="S866">
            <v>0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>
            <v>0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 t="str">
            <v>Q</v>
          </cell>
          <cell r="AQ866" t="str">
            <v>Q</v>
          </cell>
          <cell r="AR866" t="str">
            <v>Q</v>
          </cell>
          <cell r="AS866" t="str">
            <v>Q</v>
          </cell>
          <cell r="AT866" t="str">
            <v>Q</v>
          </cell>
          <cell r="AU866" t="str">
            <v>Q</v>
          </cell>
          <cell r="AV866">
            <v>168504.00000500001</v>
          </cell>
          <cell r="AW866">
            <v>113863.24224000001</v>
          </cell>
          <cell r="AX866">
            <v>189600</v>
          </cell>
          <cell r="AY866">
            <v>0.12519584101489589</v>
          </cell>
          <cell r="AZ866">
            <v>0.11126582275843877</v>
          </cell>
          <cell r="BA866">
            <v>0</v>
          </cell>
          <cell r="BB866">
            <v>0</v>
          </cell>
          <cell r="BC866">
            <v>-1</v>
          </cell>
          <cell r="BD866">
            <v>0</v>
          </cell>
          <cell r="BE866">
            <v>0</v>
          </cell>
          <cell r="BF866">
            <v>0</v>
          </cell>
          <cell r="BG866">
            <v>-1</v>
          </cell>
          <cell r="BH866">
            <v>0</v>
          </cell>
        </row>
        <row r="867">
          <cell r="B867" t="str">
            <v>11671</v>
          </cell>
          <cell r="C867" t="str">
            <v>8412598001666</v>
          </cell>
          <cell r="D867" t="str">
            <v>CERVEZA S/ALCOHOL Bot 250ml 6un ESTRELLA GALICIA</v>
          </cell>
          <cell r="E867">
            <v>6</v>
          </cell>
          <cell r="F867" t="str">
            <v>BEBIDAS</v>
          </cell>
          <cell r="G867" t="str">
            <v>BEBIDAS</v>
          </cell>
          <cell r="H867" t="str">
            <v>CERVEZAS</v>
          </cell>
          <cell r="I867" t="str">
            <v>SUPER PREMIUM-ESPECIALES-ARTES</v>
          </cell>
          <cell r="J867" t="str">
            <v>SIN ALCOHOL</v>
          </cell>
          <cell r="K867" t="str">
            <v>ESTRELLA GALICIA</v>
          </cell>
          <cell r="L867">
            <v>117</v>
          </cell>
          <cell r="M867" t="str">
            <v>LA CAOBA S.A.I.C. (117)</v>
          </cell>
          <cell r="N867">
            <v>0</v>
          </cell>
          <cell r="O867">
            <v>0</v>
          </cell>
          <cell r="P867">
            <v>0</v>
          </cell>
          <cell r="Q867">
            <v>0</v>
          </cell>
          <cell r="R867">
            <v>0</v>
          </cell>
          <cell r="S867">
            <v>0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>
            <v>0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 t="str">
            <v>Q</v>
          </cell>
          <cell r="AQ867" t="str">
            <v>Q</v>
          </cell>
          <cell r="AR867" t="str">
            <v>Q</v>
          </cell>
          <cell r="AS867" t="str">
            <v>Q</v>
          </cell>
          <cell r="AT867" t="str">
            <v>Q</v>
          </cell>
          <cell r="AU867" t="str">
            <v>Q</v>
          </cell>
          <cell r="AV867">
            <v>42126.000004000001</v>
          </cell>
          <cell r="AW867">
            <v>28465.810560000002</v>
          </cell>
          <cell r="AX867">
            <v>47400</v>
          </cell>
          <cell r="AY867">
            <v>0.12519584094144265</v>
          </cell>
          <cell r="AZ867">
            <v>0.11126582270042192</v>
          </cell>
          <cell r="BA867">
            <v>0</v>
          </cell>
          <cell r="BB867">
            <v>0</v>
          </cell>
          <cell r="BC867">
            <v>-1</v>
          </cell>
          <cell r="BD867">
            <v>0</v>
          </cell>
          <cell r="BE867">
            <v>0</v>
          </cell>
          <cell r="BF867">
            <v>0</v>
          </cell>
          <cell r="BG867">
            <v>-1</v>
          </cell>
          <cell r="BH867">
            <v>0</v>
          </cell>
        </row>
        <row r="868">
          <cell r="B868" t="str">
            <v>9696</v>
          </cell>
          <cell r="C868" t="str">
            <v>8412598001659</v>
          </cell>
          <cell r="D868" t="str">
            <v>CERVEZA S/ALCOHOL Bot 250ml ESTRELLA GALICIA</v>
          </cell>
          <cell r="E868">
            <v>1</v>
          </cell>
          <cell r="F868" t="str">
            <v>BEBIDAS</v>
          </cell>
          <cell r="G868" t="str">
            <v>BEBIDAS</v>
          </cell>
          <cell r="H868" t="str">
            <v>CERVEZAS</v>
          </cell>
          <cell r="I868" t="str">
            <v>SUPER PREMIUM-ESPECIALES-ARTES</v>
          </cell>
          <cell r="J868" t="str">
            <v>SIN ALCOHOL</v>
          </cell>
          <cell r="K868" t="str">
            <v>ESTRELLA GALICIA</v>
          </cell>
          <cell r="L868">
            <v>117</v>
          </cell>
          <cell r="M868" t="str">
            <v>LA CAOBA S.A.I.C. (117)</v>
          </cell>
          <cell r="N868">
            <v>0</v>
          </cell>
          <cell r="O868">
            <v>0</v>
          </cell>
          <cell r="P868">
            <v>12</v>
          </cell>
          <cell r="Q868">
            <v>28</v>
          </cell>
          <cell r="R868">
            <v>0</v>
          </cell>
          <cell r="S868">
            <v>0</v>
          </cell>
          <cell r="T868">
            <v>12</v>
          </cell>
          <cell r="U868">
            <v>24</v>
          </cell>
          <cell r="V868">
            <v>3</v>
          </cell>
          <cell r="W868">
            <v>0</v>
          </cell>
          <cell r="X868">
            <v>31</v>
          </cell>
          <cell r="Y868">
            <v>38</v>
          </cell>
          <cell r="Z868">
            <v>0</v>
          </cell>
          <cell r="AA868">
            <v>0</v>
          </cell>
          <cell r="AB868">
            <v>23</v>
          </cell>
          <cell r="AC868">
            <v>36</v>
          </cell>
          <cell r="AD868">
            <v>0</v>
          </cell>
          <cell r="AE868">
            <v>18</v>
          </cell>
          <cell r="AF868">
            <v>10</v>
          </cell>
          <cell r="AG868">
            <v>14</v>
          </cell>
          <cell r="AH868">
            <v>0</v>
          </cell>
          <cell r="AI868">
            <v>6</v>
          </cell>
          <cell r="AJ868">
            <v>26</v>
          </cell>
          <cell r="AK868">
            <v>42</v>
          </cell>
          <cell r="AL868">
            <v>-9</v>
          </cell>
          <cell r="AM868">
            <v>0</v>
          </cell>
          <cell r="AN868">
            <v>24</v>
          </cell>
          <cell r="AO868">
            <v>42</v>
          </cell>
          <cell r="AP868">
            <v>27.857142857142858</v>
          </cell>
          <cell r="AQ868">
            <v>52.5</v>
          </cell>
          <cell r="AR868" t="str">
            <v>Q</v>
          </cell>
          <cell r="AS868" t="str">
            <v>Q</v>
          </cell>
          <cell r="AT868">
            <v>51.428571428571423</v>
          </cell>
          <cell r="AU868">
            <v>210</v>
          </cell>
          <cell r="AV868">
            <v>7021</v>
          </cell>
          <cell r="AW868">
            <v>4744.3017600000003</v>
          </cell>
          <cell r="AX868">
            <v>8250</v>
          </cell>
          <cell r="AY868">
            <v>0.1750462897023215</v>
          </cell>
          <cell r="AZ868">
            <v>0.14896969696969697</v>
          </cell>
          <cell r="BA868">
            <v>7900</v>
          </cell>
          <cell r="BB868">
            <v>6</v>
          </cell>
          <cell r="BC868">
            <v>0.12519584104828363</v>
          </cell>
          <cell r="BD868">
            <v>0.11126582278481012</v>
          </cell>
          <cell r="BE868">
            <v>0</v>
          </cell>
          <cell r="BF868">
            <v>0</v>
          </cell>
          <cell r="BG868">
            <v>-1</v>
          </cell>
          <cell r="BH868">
            <v>0</v>
          </cell>
        </row>
        <row r="869">
          <cell r="B869" t="str">
            <v>18194</v>
          </cell>
          <cell r="C869" t="str">
            <v>8411327731065</v>
          </cell>
          <cell r="D869" t="str">
            <v>CERVEZA S/ALCOHOL 250ml 06un MAHOU</v>
          </cell>
          <cell r="E869">
            <v>6</v>
          </cell>
          <cell r="F869" t="str">
            <v>BEBIDAS</v>
          </cell>
          <cell r="G869" t="str">
            <v>BEBIDAS</v>
          </cell>
          <cell r="H869" t="str">
            <v>CERVEZAS</v>
          </cell>
          <cell r="I869" t="str">
            <v>SUPER PREMIUM-ESPECIALES-ARTES</v>
          </cell>
          <cell r="J869" t="str">
            <v>SIN ALCOHOL</v>
          </cell>
          <cell r="K869" t="str">
            <v>MAHOU</v>
          </cell>
          <cell r="L869">
            <v>449</v>
          </cell>
          <cell r="M869" t="str">
            <v>LA MERCANTIL GUARANI S.A. (449)</v>
          </cell>
          <cell r="N869">
            <v>0</v>
          </cell>
          <cell r="O869">
            <v>0</v>
          </cell>
          <cell r="P869">
            <v>0</v>
          </cell>
          <cell r="Q869">
            <v>0</v>
          </cell>
          <cell r="R869">
            <v>0</v>
          </cell>
          <cell r="S869">
            <v>0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>
            <v>0</v>
          </cell>
          <cell r="AM869">
            <v>0</v>
          </cell>
          <cell r="AN869">
            <v>0</v>
          </cell>
          <cell r="AO869">
            <v>0</v>
          </cell>
          <cell r="AP869" t="str">
            <v>Q</v>
          </cell>
          <cell r="AQ869" t="str">
            <v>Q</v>
          </cell>
          <cell r="AR869" t="str">
            <v>Q</v>
          </cell>
          <cell r="AS869" t="str">
            <v>Q</v>
          </cell>
          <cell r="AT869" t="str">
            <v>Q</v>
          </cell>
          <cell r="AU869" t="str">
            <v>Q</v>
          </cell>
          <cell r="AV869">
            <v>28728.000004000001</v>
          </cell>
          <cell r="AW869">
            <v>41401.450859999997</v>
          </cell>
          <cell r="AX869">
            <v>33000</v>
          </cell>
          <cell r="AY869">
            <v>0.14870509591357495</v>
          </cell>
          <cell r="AZ869">
            <v>0.12945454533333328</v>
          </cell>
          <cell r="BA869">
            <v>0</v>
          </cell>
          <cell r="BB869">
            <v>0</v>
          </cell>
          <cell r="BC869">
            <v>-1</v>
          </cell>
          <cell r="BD869">
            <v>0</v>
          </cell>
          <cell r="BE869">
            <v>0</v>
          </cell>
          <cell r="BF869">
            <v>0</v>
          </cell>
          <cell r="BG869">
            <v>-1</v>
          </cell>
          <cell r="BH869">
            <v>0</v>
          </cell>
        </row>
        <row r="870">
          <cell r="B870" t="str">
            <v>17887</v>
          </cell>
          <cell r="C870" t="str">
            <v>8411327132022</v>
          </cell>
          <cell r="D870" t="str">
            <v>CERVEZA S/ALCOHOL 250ml MAHOU</v>
          </cell>
          <cell r="E870">
            <v>1</v>
          </cell>
          <cell r="F870" t="str">
            <v>BEBIDAS</v>
          </cell>
          <cell r="G870" t="str">
            <v>BEBIDAS</v>
          </cell>
          <cell r="H870" t="str">
            <v>CERVEZAS</v>
          </cell>
          <cell r="I870" t="str">
            <v>SUPER PREMIUM-ESPECIALES-ARTES</v>
          </cell>
          <cell r="J870" t="str">
            <v>SIN ALCOHOL</v>
          </cell>
          <cell r="K870" t="str">
            <v>MAHOU</v>
          </cell>
          <cell r="L870">
            <v>449</v>
          </cell>
          <cell r="M870" t="str">
            <v>LA MERCANTIL GUARANI S.A. (449)</v>
          </cell>
          <cell r="N870">
            <v>0</v>
          </cell>
          <cell r="O870">
            <v>0</v>
          </cell>
          <cell r="P870">
            <v>0</v>
          </cell>
          <cell r="Q870">
            <v>0</v>
          </cell>
          <cell r="R870">
            <v>0</v>
          </cell>
          <cell r="S870">
            <v>0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>
            <v>0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 t="str">
            <v>Q</v>
          </cell>
          <cell r="AQ870" t="str">
            <v>Q</v>
          </cell>
          <cell r="AR870" t="str">
            <v>Q</v>
          </cell>
          <cell r="AS870" t="str">
            <v>Q</v>
          </cell>
          <cell r="AT870" t="str">
            <v>Q</v>
          </cell>
          <cell r="AU870" t="str">
            <v>Q</v>
          </cell>
          <cell r="AV870">
            <v>4787.9999969999999</v>
          </cell>
          <cell r="AW870">
            <v>6900.2418100000004</v>
          </cell>
          <cell r="AX870">
            <v>5750</v>
          </cell>
          <cell r="AY870">
            <v>0.20091896482931437</v>
          </cell>
          <cell r="AZ870">
            <v>0.16730434834782609</v>
          </cell>
          <cell r="BA870">
            <v>5500</v>
          </cell>
          <cell r="BB870">
            <v>3</v>
          </cell>
          <cell r="BC870">
            <v>0.14870509679325727</v>
          </cell>
          <cell r="BD870">
            <v>0.12945454600000003</v>
          </cell>
          <cell r="BE870">
            <v>0</v>
          </cell>
          <cell r="BF870">
            <v>0</v>
          </cell>
          <cell r="BG870">
            <v>-1</v>
          </cell>
          <cell r="BH870">
            <v>0</v>
          </cell>
        </row>
        <row r="871">
          <cell r="B871" t="str">
            <v>18193</v>
          </cell>
          <cell r="C871" t="str">
            <v>8411327001724</v>
          </cell>
          <cell r="D871" t="str">
            <v>CERVEZA S/ALCOHOL Lata 330ml 12un MAHOU</v>
          </cell>
          <cell r="E871">
            <v>12</v>
          </cell>
          <cell r="F871" t="str">
            <v>BEBIDAS</v>
          </cell>
          <cell r="G871" t="str">
            <v>BEBIDAS</v>
          </cell>
          <cell r="H871" t="str">
            <v>CERVEZAS</v>
          </cell>
          <cell r="I871" t="str">
            <v>SUPER PREMIUM-ESPECIALES-ARTES</v>
          </cell>
          <cell r="J871" t="str">
            <v>SIN ALCOHOL</v>
          </cell>
          <cell r="K871" t="str">
            <v>MAHOU</v>
          </cell>
          <cell r="L871">
            <v>449</v>
          </cell>
          <cell r="M871" t="str">
            <v>LA MERCANTIL GUARANI S.A. (449)</v>
          </cell>
          <cell r="N871">
            <v>0</v>
          </cell>
          <cell r="O871">
            <v>0</v>
          </cell>
          <cell r="P871">
            <v>0</v>
          </cell>
          <cell r="Q871">
            <v>0</v>
          </cell>
          <cell r="R871">
            <v>0</v>
          </cell>
          <cell r="S871">
            <v>0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 t="str">
            <v>Q</v>
          </cell>
          <cell r="AQ871" t="str">
            <v>Q</v>
          </cell>
          <cell r="AR871" t="str">
            <v>Q</v>
          </cell>
          <cell r="AS871" t="str">
            <v>Q</v>
          </cell>
          <cell r="AT871" t="str">
            <v>Q</v>
          </cell>
          <cell r="AU871" t="str">
            <v>Q</v>
          </cell>
          <cell r="AV871">
            <v>53351.999997999999</v>
          </cell>
          <cell r="AW871">
            <v>41940.653039999997</v>
          </cell>
          <cell r="AX871">
            <v>63000</v>
          </cell>
          <cell r="AY871">
            <v>0.18083670719676248</v>
          </cell>
          <cell r="AZ871">
            <v>0.15314285717460319</v>
          </cell>
          <cell r="BA871">
            <v>0</v>
          </cell>
          <cell r="BB871">
            <v>0</v>
          </cell>
          <cell r="BC871">
            <v>-1</v>
          </cell>
          <cell r="BD871">
            <v>0</v>
          </cell>
          <cell r="BE871">
            <v>0</v>
          </cell>
          <cell r="BF871">
            <v>0</v>
          </cell>
          <cell r="BG871">
            <v>-1</v>
          </cell>
          <cell r="BH871">
            <v>0</v>
          </cell>
        </row>
        <row r="872">
          <cell r="B872" t="str">
            <v>5057</v>
          </cell>
          <cell r="C872" t="str">
            <v>8411327722018</v>
          </cell>
          <cell r="D872" t="str">
            <v>CERVEZA S/ALCOHOL Lata 330ml MAHOU</v>
          </cell>
          <cell r="E872">
            <v>1</v>
          </cell>
          <cell r="F872" t="str">
            <v>BEBIDAS</v>
          </cell>
          <cell r="G872" t="str">
            <v>BEBIDAS</v>
          </cell>
          <cell r="H872" t="str">
            <v>CERVEZAS</v>
          </cell>
          <cell r="I872" t="str">
            <v>SUPER PREMIUM-ESPECIALES-ARTES</v>
          </cell>
          <cell r="J872" t="str">
            <v>SIN ALCOHOL</v>
          </cell>
          <cell r="K872" t="str">
            <v>MAHOU</v>
          </cell>
          <cell r="L872">
            <v>449</v>
          </cell>
          <cell r="M872" t="str">
            <v>LA MERCANTIL GUARANI S.A. (449)</v>
          </cell>
          <cell r="N872">
            <v>0</v>
          </cell>
          <cell r="O872">
            <v>0</v>
          </cell>
          <cell r="P872">
            <v>0</v>
          </cell>
          <cell r="Q872">
            <v>0</v>
          </cell>
          <cell r="R872">
            <v>0</v>
          </cell>
          <cell r="S872">
            <v>0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>
            <v>0</v>
          </cell>
          <cell r="AM872">
            <v>0</v>
          </cell>
          <cell r="AN872">
            <v>0</v>
          </cell>
          <cell r="AO872">
            <v>0</v>
          </cell>
          <cell r="AP872" t="str">
            <v>Q</v>
          </cell>
          <cell r="AQ872" t="str">
            <v>Q</v>
          </cell>
          <cell r="AR872" t="str">
            <v>Q</v>
          </cell>
          <cell r="AS872" t="str">
            <v>Q</v>
          </cell>
          <cell r="AT872" t="str">
            <v>Q</v>
          </cell>
          <cell r="AU872" t="str">
            <v>Q</v>
          </cell>
          <cell r="AV872">
            <v>4445.9999980000002</v>
          </cell>
          <cell r="AW872">
            <v>3495.0544199999999</v>
          </cell>
          <cell r="AX872">
            <v>5500</v>
          </cell>
          <cell r="AY872">
            <v>0.23706702709719618</v>
          </cell>
          <cell r="AZ872">
            <v>0.19163636399999995</v>
          </cell>
          <cell r="BA872">
            <v>5250</v>
          </cell>
          <cell r="BB872">
            <v>3</v>
          </cell>
          <cell r="BC872">
            <v>0.1808367076836872</v>
          </cell>
          <cell r="BD872">
            <v>0.15314285752380949</v>
          </cell>
          <cell r="BE872">
            <v>0</v>
          </cell>
          <cell r="BF872">
            <v>0</v>
          </cell>
          <cell r="BG872">
            <v>-1</v>
          </cell>
          <cell r="BH872">
            <v>0</v>
          </cell>
        </row>
        <row r="873">
          <cell r="B873" t="str">
            <v>11737</v>
          </cell>
          <cell r="C873" t="str">
            <v>4053400283593</v>
          </cell>
          <cell r="D873" t="str">
            <v>CERVEZA CLASSIC Bot 660ml 12un CLAUSTHALER</v>
          </cell>
          <cell r="E873">
            <v>12</v>
          </cell>
          <cell r="F873" t="str">
            <v>BEBIDAS</v>
          </cell>
          <cell r="G873" t="str">
            <v>BEBIDAS</v>
          </cell>
          <cell r="H873" t="str">
            <v>CERVEZAS</v>
          </cell>
          <cell r="I873" t="str">
            <v>SUPER PREMIUM-ESPECIALES-ARTES</v>
          </cell>
          <cell r="J873" t="str">
            <v>SIN ALCOHOL</v>
          </cell>
          <cell r="K873" t="str">
            <v>CLAUSTHALER</v>
          </cell>
          <cell r="L873">
            <v>550</v>
          </cell>
          <cell r="M873" t="str">
            <v>HQ S.A. (550)</v>
          </cell>
          <cell r="N873">
            <v>0</v>
          </cell>
          <cell r="O873">
            <v>0</v>
          </cell>
          <cell r="P873">
            <v>0</v>
          </cell>
          <cell r="Q873">
            <v>0</v>
          </cell>
          <cell r="R873">
            <v>0</v>
          </cell>
          <cell r="S873">
            <v>0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>
            <v>0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 t="str">
            <v>Q</v>
          </cell>
          <cell r="AQ873" t="str">
            <v>Q</v>
          </cell>
          <cell r="AR873" t="str">
            <v>Q</v>
          </cell>
          <cell r="AS873" t="str">
            <v>Q</v>
          </cell>
          <cell r="AT873" t="str">
            <v>Q</v>
          </cell>
          <cell r="AU873" t="str">
            <v>Q</v>
          </cell>
          <cell r="AV873">
            <v>161999.99999700001</v>
          </cell>
          <cell r="AW873">
            <v>161887.42019999999</v>
          </cell>
          <cell r="AX873">
            <v>186000</v>
          </cell>
          <cell r="AY873">
            <v>0.14814814816941002</v>
          </cell>
          <cell r="AZ873">
            <v>0.12903225808064514</v>
          </cell>
          <cell r="BA873">
            <v>0</v>
          </cell>
          <cell r="BB873">
            <v>0</v>
          </cell>
          <cell r="BC873">
            <v>-1</v>
          </cell>
          <cell r="BD873">
            <v>0</v>
          </cell>
          <cell r="BE873">
            <v>0</v>
          </cell>
          <cell r="BF873">
            <v>0</v>
          </cell>
          <cell r="BG873">
            <v>-1</v>
          </cell>
          <cell r="BH873">
            <v>0</v>
          </cell>
        </row>
        <row r="874">
          <cell r="B874" t="str">
            <v>6195</v>
          </cell>
          <cell r="C874" t="str">
            <v>4053400183596</v>
          </cell>
          <cell r="D874" t="str">
            <v>CERVEZA CLASSIC Bot 660ml CLAUSTHALER</v>
          </cell>
          <cell r="E874">
            <v>1</v>
          </cell>
          <cell r="F874" t="str">
            <v>BEBIDAS</v>
          </cell>
          <cell r="G874" t="str">
            <v>BEBIDAS</v>
          </cell>
          <cell r="H874" t="str">
            <v>CERVEZAS</v>
          </cell>
          <cell r="I874" t="str">
            <v>SUPER PREMIUM-ESPECIALES-ARTES</v>
          </cell>
          <cell r="J874" t="str">
            <v>SIN ALCOHOL</v>
          </cell>
          <cell r="K874" t="str">
            <v>CLAUSTHALER</v>
          </cell>
          <cell r="L874">
            <v>550</v>
          </cell>
          <cell r="M874" t="str">
            <v>HQ S.A. (550)</v>
          </cell>
          <cell r="N874">
            <v>3</v>
          </cell>
          <cell r="O874">
            <v>11</v>
          </cell>
          <cell r="P874">
            <v>0</v>
          </cell>
          <cell r="Q874">
            <v>0</v>
          </cell>
          <cell r="R874">
            <v>0</v>
          </cell>
          <cell r="S874">
            <v>11</v>
          </cell>
          <cell r="T874">
            <v>3</v>
          </cell>
          <cell r="U874">
            <v>4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2</v>
          </cell>
          <cell r="AA874">
            <v>2</v>
          </cell>
          <cell r="AB874">
            <v>3</v>
          </cell>
          <cell r="AC874">
            <v>3</v>
          </cell>
          <cell r="AD874">
            <v>0</v>
          </cell>
          <cell r="AE874">
            <v>12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2</v>
          </cell>
          <cell r="AN874">
            <v>0</v>
          </cell>
          <cell r="AO874">
            <v>0</v>
          </cell>
          <cell r="AP874" t="str">
            <v>Q</v>
          </cell>
          <cell r="AQ874" t="str">
            <v>Q</v>
          </cell>
          <cell r="AR874" t="str">
            <v>Q</v>
          </cell>
          <cell r="AS874">
            <v>20</v>
          </cell>
          <cell r="AT874" t="str">
            <v>Q</v>
          </cell>
          <cell r="AU874" t="str">
            <v>Q</v>
          </cell>
          <cell r="AV874">
            <v>13500.000029999999</v>
          </cell>
          <cell r="AW874">
            <v>13490.618350000001</v>
          </cell>
          <cell r="AX874">
            <v>15900</v>
          </cell>
          <cell r="AY874">
            <v>0.17777777516049387</v>
          </cell>
          <cell r="AZ874">
            <v>0.1509433943396227</v>
          </cell>
          <cell r="BA874">
            <v>15500</v>
          </cell>
          <cell r="BB874">
            <v>3</v>
          </cell>
          <cell r="BC874">
            <v>0.14814814559670797</v>
          </cell>
          <cell r="BD874">
            <v>0.1290322561290323</v>
          </cell>
          <cell r="BE874">
            <v>0</v>
          </cell>
          <cell r="BF874">
            <v>0</v>
          </cell>
          <cell r="BG874">
            <v>-1</v>
          </cell>
          <cell r="BH874">
            <v>0</v>
          </cell>
        </row>
        <row r="875">
          <cell r="B875" t="str">
            <v>11733</v>
          </cell>
          <cell r="C875" t="str">
            <v>4053400001562</v>
          </cell>
          <cell r="D875" t="str">
            <v>CERVEZA Lata 500ml 24un CLAUSTHALER</v>
          </cell>
          <cell r="E875">
            <v>24</v>
          </cell>
          <cell r="F875" t="str">
            <v>BEBIDAS</v>
          </cell>
          <cell r="G875" t="str">
            <v>BEBIDAS</v>
          </cell>
          <cell r="H875" t="str">
            <v>CERVEZAS</v>
          </cell>
          <cell r="I875" t="str">
            <v>SUPER PREMIUM-ESPECIALES-ARTES</v>
          </cell>
          <cell r="J875" t="str">
            <v>SIN ALCOHOL</v>
          </cell>
          <cell r="K875" t="str">
            <v>CLAUSTHALER</v>
          </cell>
          <cell r="L875">
            <v>550</v>
          </cell>
          <cell r="M875" t="str">
            <v>HQ S.A. (550)</v>
          </cell>
          <cell r="N875">
            <v>0</v>
          </cell>
          <cell r="O875">
            <v>0</v>
          </cell>
          <cell r="P875">
            <v>0</v>
          </cell>
          <cell r="Q875">
            <v>0</v>
          </cell>
          <cell r="R875">
            <v>0</v>
          </cell>
          <cell r="S875">
            <v>0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 t="str">
            <v>Q</v>
          </cell>
          <cell r="AQ875" t="str">
            <v>Q</v>
          </cell>
          <cell r="AR875" t="str">
            <v>Q</v>
          </cell>
          <cell r="AS875" t="str">
            <v>Q</v>
          </cell>
          <cell r="AT875" t="str">
            <v>Q</v>
          </cell>
          <cell r="AU875" t="str">
            <v>Q</v>
          </cell>
          <cell r="AV875">
            <v>220800.00000299999</v>
          </cell>
          <cell r="AW875">
            <v>220060.05384000001</v>
          </cell>
          <cell r="AX875">
            <v>261600</v>
          </cell>
          <cell r="AY875">
            <v>0.18478260867955454</v>
          </cell>
          <cell r="AZ875">
            <v>0.1559633027408257</v>
          </cell>
          <cell r="BA875">
            <v>0</v>
          </cell>
          <cell r="BB875">
            <v>0</v>
          </cell>
          <cell r="BC875">
            <v>-1</v>
          </cell>
          <cell r="BD875">
            <v>0</v>
          </cell>
          <cell r="BE875">
            <v>0</v>
          </cell>
          <cell r="BF875">
            <v>0</v>
          </cell>
          <cell r="BG875">
            <v>-1</v>
          </cell>
          <cell r="BH875">
            <v>0</v>
          </cell>
        </row>
        <row r="876">
          <cell r="B876" t="str">
            <v>6193</v>
          </cell>
          <cell r="C876" t="str">
            <v>4053400001579</v>
          </cell>
          <cell r="D876" t="str">
            <v>CERVEZA Lata 500ml CLAUSTHALER</v>
          </cell>
          <cell r="E876">
            <v>1</v>
          </cell>
          <cell r="F876" t="str">
            <v>BEBIDAS</v>
          </cell>
          <cell r="G876" t="str">
            <v>BEBIDAS</v>
          </cell>
          <cell r="H876" t="str">
            <v>CERVEZAS</v>
          </cell>
          <cell r="I876" t="str">
            <v>SUPER PREMIUM-ESPECIALES-ARTES</v>
          </cell>
          <cell r="J876" t="str">
            <v>SIN ALCOHOL</v>
          </cell>
          <cell r="K876" t="str">
            <v>CLAUSTHALER</v>
          </cell>
          <cell r="L876">
            <v>550</v>
          </cell>
          <cell r="M876" t="str">
            <v>HQ S.A. (550)</v>
          </cell>
          <cell r="N876">
            <v>11</v>
          </cell>
          <cell r="O876">
            <v>3</v>
          </cell>
          <cell r="P876">
            <v>5</v>
          </cell>
          <cell r="Q876">
            <v>0</v>
          </cell>
          <cell r="R876">
            <v>12</v>
          </cell>
          <cell r="S876">
            <v>31</v>
          </cell>
          <cell r="T876">
            <v>0</v>
          </cell>
          <cell r="U876">
            <v>0</v>
          </cell>
          <cell r="V876">
            <v>8</v>
          </cell>
          <cell r="W876">
            <v>14</v>
          </cell>
          <cell r="X876">
            <v>10</v>
          </cell>
          <cell r="Y876">
            <v>3</v>
          </cell>
          <cell r="Z876">
            <v>0</v>
          </cell>
          <cell r="AA876">
            <v>9</v>
          </cell>
          <cell r="AB876">
            <v>5</v>
          </cell>
          <cell r="AC876">
            <v>6</v>
          </cell>
          <cell r="AD876">
            <v>5</v>
          </cell>
          <cell r="AE876">
            <v>3</v>
          </cell>
          <cell r="AF876">
            <v>5</v>
          </cell>
          <cell r="AG876">
            <v>4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1</v>
          </cell>
          <cell r="AM876">
            <v>9</v>
          </cell>
          <cell r="AN876">
            <v>6</v>
          </cell>
          <cell r="AO876">
            <v>0</v>
          </cell>
          <cell r="AP876" t="str">
            <v>Q</v>
          </cell>
          <cell r="AQ876" t="str">
            <v>Q</v>
          </cell>
          <cell r="AR876">
            <v>10</v>
          </cell>
          <cell r="AS876">
            <v>45</v>
          </cell>
          <cell r="AT876">
            <v>45</v>
          </cell>
          <cell r="AU876" t="str">
            <v>Q</v>
          </cell>
          <cell r="AV876">
            <v>9200.0000400000008</v>
          </cell>
          <cell r="AW876">
            <v>9169.1689100000003</v>
          </cell>
          <cell r="AX876">
            <v>10900</v>
          </cell>
          <cell r="AY876">
            <v>0.18478260354442333</v>
          </cell>
          <cell r="AZ876">
            <v>0.15596329908256873</v>
          </cell>
          <cell r="BA876">
            <v>10500</v>
          </cell>
          <cell r="BB876">
            <v>3</v>
          </cell>
          <cell r="BC876">
            <v>0.14130434286389404</v>
          </cell>
          <cell r="BD876">
            <v>0.12380951999999992</v>
          </cell>
          <cell r="BE876">
            <v>0</v>
          </cell>
          <cell r="BF876">
            <v>0</v>
          </cell>
          <cell r="BG876">
            <v>-1</v>
          </cell>
          <cell r="BH876">
            <v>0</v>
          </cell>
        </row>
        <row r="877">
          <cell r="B877" t="str">
            <v>11736</v>
          </cell>
          <cell r="C877" t="str">
            <v>4053400168548</v>
          </cell>
          <cell r="D877" t="str">
            <v>CERVEZA LEMON Bot 330ml 24un CLAUSTHALER</v>
          </cell>
          <cell r="E877">
            <v>24</v>
          </cell>
          <cell r="F877" t="str">
            <v>BEBIDAS</v>
          </cell>
          <cell r="G877" t="str">
            <v>BEBIDAS</v>
          </cell>
          <cell r="H877" t="str">
            <v>CERVEZAS</v>
          </cell>
          <cell r="I877" t="str">
            <v>SUPER PREMIUM-ESPECIALES-ARTES</v>
          </cell>
          <cell r="J877" t="str">
            <v>SIN ALCOHOL</v>
          </cell>
          <cell r="K877" t="str">
            <v>CLAUSTHALER</v>
          </cell>
          <cell r="L877">
            <v>550</v>
          </cell>
          <cell r="M877" t="str">
            <v>HQ S.A. (550)</v>
          </cell>
          <cell r="N877">
            <v>0</v>
          </cell>
          <cell r="O877">
            <v>0</v>
          </cell>
          <cell r="P877">
            <v>0</v>
          </cell>
          <cell r="Q877">
            <v>0</v>
          </cell>
          <cell r="R877">
            <v>0</v>
          </cell>
          <cell r="S877">
            <v>0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 t="str">
            <v>Q</v>
          </cell>
          <cell r="AQ877" t="str">
            <v>Q</v>
          </cell>
          <cell r="AR877" t="str">
            <v>Q</v>
          </cell>
          <cell r="AS877" t="str">
            <v>Q</v>
          </cell>
          <cell r="AT877" t="str">
            <v>Q</v>
          </cell>
          <cell r="AU877" t="str">
            <v>Q</v>
          </cell>
          <cell r="AV877">
            <v>194400.00000299999</v>
          </cell>
          <cell r="AW877">
            <v>181969.86192</v>
          </cell>
          <cell r="AX877">
            <v>222000</v>
          </cell>
          <cell r="AY877">
            <v>0.14197530862435226</v>
          </cell>
          <cell r="AZ877">
            <v>0.12432432431081084</v>
          </cell>
          <cell r="BA877">
            <v>0</v>
          </cell>
          <cell r="BB877">
            <v>0</v>
          </cell>
          <cell r="BC877">
            <v>-1</v>
          </cell>
          <cell r="BD877">
            <v>0</v>
          </cell>
          <cell r="BE877">
            <v>0</v>
          </cell>
          <cell r="BF877">
            <v>0</v>
          </cell>
          <cell r="BG877">
            <v>-1</v>
          </cell>
          <cell r="BH877">
            <v>0</v>
          </cell>
        </row>
        <row r="878">
          <cell r="B878" t="str">
            <v>6196</v>
          </cell>
          <cell r="C878" t="str">
            <v>4053400268545</v>
          </cell>
          <cell r="D878" t="str">
            <v>CERVEZA LEMON Bot 330ml CLAUSTHALER</v>
          </cell>
          <cell r="E878">
            <v>1</v>
          </cell>
          <cell r="F878" t="str">
            <v>BEBIDAS</v>
          </cell>
          <cell r="G878" t="str">
            <v>BEBIDAS</v>
          </cell>
          <cell r="H878" t="str">
            <v>CERVEZAS</v>
          </cell>
          <cell r="I878" t="str">
            <v>SUPER PREMIUM-ESPECIALES-ARTES</v>
          </cell>
          <cell r="J878" t="str">
            <v>SIN ALCOHOL</v>
          </cell>
          <cell r="K878" t="str">
            <v>CLAUSTHALER</v>
          </cell>
          <cell r="L878">
            <v>550</v>
          </cell>
          <cell r="M878" t="str">
            <v>HQ S.A. (550)</v>
          </cell>
          <cell r="N878">
            <v>28</v>
          </cell>
          <cell r="O878">
            <v>36</v>
          </cell>
          <cell r="P878">
            <v>0</v>
          </cell>
          <cell r="Q878">
            <v>0</v>
          </cell>
          <cell r="R878">
            <v>10</v>
          </cell>
          <cell r="S878">
            <v>16</v>
          </cell>
          <cell r="T878">
            <v>1</v>
          </cell>
          <cell r="U878">
            <v>6</v>
          </cell>
          <cell r="V878">
            <v>12</v>
          </cell>
          <cell r="W878">
            <v>24</v>
          </cell>
          <cell r="X878">
            <v>0</v>
          </cell>
          <cell r="Y878">
            <v>0</v>
          </cell>
          <cell r="Z878">
            <v>1</v>
          </cell>
          <cell r="AA878">
            <v>3</v>
          </cell>
          <cell r="AB878">
            <v>0</v>
          </cell>
          <cell r="AC878">
            <v>0</v>
          </cell>
          <cell r="AD878">
            <v>10</v>
          </cell>
          <cell r="AE878">
            <v>20</v>
          </cell>
          <cell r="AF878">
            <v>4</v>
          </cell>
          <cell r="AG878">
            <v>2</v>
          </cell>
          <cell r="AH878">
            <v>0</v>
          </cell>
          <cell r="AI878">
            <v>0</v>
          </cell>
          <cell r="AJ878">
            <v>0</v>
          </cell>
          <cell r="AK878">
            <v>7</v>
          </cell>
          <cell r="AL878">
            <v>0</v>
          </cell>
          <cell r="AM878">
            <v>12</v>
          </cell>
          <cell r="AN878">
            <v>0</v>
          </cell>
          <cell r="AO878">
            <v>0</v>
          </cell>
          <cell r="AP878" t="str">
            <v>Q</v>
          </cell>
          <cell r="AQ878">
            <v>35</v>
          </cell>
          <cell r="AR878" t="str">
            <v>Q</v>
          </cell>
          <cell r="AS878" t="str">
            <v>SV</v>
          </cell>
          <cell r="AT878" t="str">
            <v>Q</v>
          </cell>
          <cell r="AU878" t="str">
            <v>Q</v>
          </cell>
          <cell r="AV878">
            <v>8100.0000399999999</v>
          </cell>
          <cell r="AW878">
            <v>7582.0775800000001</v>
          </cell>
          <cell r="AX878">
            <v>9500</v>
          </cell>
          <cell r="AY878">
            <v>0.17283950038103946</v>
          </cell>
          <cell r="AZ878">
            <v>0.14736841684210528</v>
          </cell>
          <cell r="BA878">
            <v>9250</v>
          </cell>
          <cell r="BB878">
            <v>6</v>
          </cell>
          <cell r="BC878">
            <v>0.1419753030025912</v>
          </cell>
          <cell r="BD878">
            <v>0.12432432000000002</v>
          </cell>
          <cell r="BE878">
            <v>0</v>
          </cell>
          <cell r="BF878">
            <v>0</v>
          </cell>
          <cell r="BG878">
            <v>-1</v>
          </cell>
          <cell r="BH878">
            <v>0</v>
          </cell>
        </row>
        <row r="879">
          <cell r="B879" t="str">
            <v>8753</v>
          </cell>
          <cell r="C879" t="str">
            <v>07289547</v>
          </cell>
          <cell r="D879" t="str">
            <v>CERVEZA S/ALCOHOL Bot 355ML BUCKLER</v>
          </cell>
          <cell r="E879">
            <v>1</v>
          </cell>
          <cell r="F879" t="str">
            <v>BEBIDAS</v>
          </cell>
          <cell r="G879" t="str">
            <v>BEBIDAS</v>
          </cell>
          <cell r="H879" t="str">
            <v>CERVEZAS</v>
          </cell>
          <cell r="I879" t="str">
            <v>SUPER PREMIUM-ESPECIALES-ARTES</v>
          </cell>
          <cell r="J879" t="str">
            <v>SIN ALCOHOL</v>
          </cell>
          <cell r="K879" t="str">
            <v>BUCKLER</v>
          </cell>
          <cell r="L879">
            <v>428</v>
          </cell>
          <cell r="M879" t="str">
            <v>BRUMADO S.A. (428)</v>
          </cell>
          <cell r="N879">
            <v>0</v>
          </cell>
          <cell r="O879">
            <v>0</v>
          </cell>
          <cell r="P879">
            <v>0</v>
          </cell>
          <cell r="Q879">
            <v>0</v>
          </cell>
          <cell r="R879">
            <v>2</v>
          </cell>
          <cell r="S879">
            <v>1</v>
          </cell>
          <cell r="T879">
            <v>0</v>
          </cell>
          <cell r="U879">
            <v>1</v>
          </cell>
          <cell r="V879">
            <v>1</v>
          </cell>
          <cell r="W879">
            <v>0</v>
          </cell>
          <cell r="X879">
            <v>0</v>
          </cell>
          <cell r="Y879">
            <v>0</v>
          </cell>
          <cell r="Z879">
            <v>1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-1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 t="str">
            <v>Q</v>
          </cell>
          <cell r="AQ879" t="str">
            <v>Q</v>
          </cell>
          <cell r="AR879" t="str">
            <v>Q</v>
          </cell>
          <cell r="AS879" t="str">
            <v>Q</v>
          </cell>
          <cell r="AT879" t="str">
            <v>Q</v>
          </cell>
          <cell r="AU879" t="str">
            <v>Q</v>
          </cell>
          <cell r="AV879">
            <v>10500.000005</v>
          </cell>
          <cell r="AW879">
            <v>10307.967780000001</v>
          </cell>
          <cell r="AX879">
            <v>12500</v>
          </cell>
          <cell r="AY879">
            <v>0.19047618990929704</v>
          </cell>
          <cell r="AZ879">
            <v>0.1599999996</v>
          </cell>
          <cell r="BA879">
            <v>11900</v>
          </cell>
          <cell r="BB879">
            <v>3</v>
          </cell>
          <cell r="BC879">
            <v>0.13333333279365078</v>
          </cell>
          <cell r="BD879">
            <v>0.11764705840336136</v>
          </cell>
          <cell r="BE879">
            <v>0</v>
          </cell>
          <cell r="BF879">
            <v>0</v>
          </cell>
          <cell r="BG879">
            <v>-1</v>
          </cell>
          <cell r="BH879">
            <v>0</v>
          </cell>
        </row>
        <row r="880">
          <cell r="B880" t="str">
            <v>26271</v>
          </cell>
          <cell r="C880" t="str">
            <v>7792798010066</v>
          </cell>
          <cell r="D880" t="str">
            <v>CERVEZA S/ALCOHOL Bot 330ml 6un STELLA ARTOIS</v>
          </cell>
          <cell r="E880">
            <v>6</v>
          </cell>
          <cell r="F880" t="str">
            <v>BEBIDAS</v>
          </cell>
          <cell r="G880" t="str">
            <v>BEBIDAS</v>
          </cell>
          <cell r="H880" t="str">
            <v>CERVEZAS</v>
          </cell>
          <cell r="I880" t="str">
            <v>SUPER PREMIUM-ESPECIALES-ARTES</v>
          </cell>
          <cell r="J880" t="str">
            <v>SIN ALCOHOL</v>
          </cell>
          <cell r="K880" t="str">
            <v>STELLA ARTOIS</v>
          </cell>
          <cell r="L880">
            <v>60</v>
          </cell>
          <cell r="M880" t="str">
            <v>CERVEPAR S.A. (60)</v>
          </cell>
          <cell r="N880">
            <v>0</v>
          </cell>
          <cell r="O880">
            <v>0</v>
          </cell>
          <cell r="P880">
            <v>0</v>
          </cell>
          <cell r="Q880">
            <v>0</v>
          </cell>
          <cell r="R880">
            <v>0</v>
          </cell>
          <cell r="S880">
            <v>0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 t="str">
            <v>Q</v>
          </cell>
          <cell r="AQ880" t="str">
            <v>Q</v>
          </cell>
          <cell r="AR880" t="str">
            <v>Q</v>
          </cell>
          <cell r="AS880" t="str">
            <v>Q</v>
          </cell>
          <cell r="AT880" t="str">
            <v>Q</v>
          </cell>
          <cell r="AU880" t="str">
            <v>Q</v>
          </cell>
          <cell r="AV880">
            <v>36677.999995999999</v>
          </cell>
          <cell r="AW880">
            <v>34251.459000000003</v>
          </cell>
          <cell r="AX880">
            <v>39900</v>
          </cell>
          <cell r="AY880">
            <v>8.7845575122727171E-2</v>
          </cell>
          <cell r="AZ880">
            <v>8.0751879799498785E-2</v>
          </cell>
          <cell r="BC880">
            <v>-1</v>
          </cell>
          <cell r="BD880">
            <v>0</v>
          </cell>
          <cell r="BG880">
            <v>-1</v>
          </cell>
          <cell r="BH880">
            <v>0</v>
          </cell>
        </row>
        <row r="881">
          <cell r="B881" t="str">
            <v>26270</v>
          </cell>
          <cell r="C881" t="str">
            <v>7792798010059</v>
          </cell>
          <cell r="D881" t="str">
            <v>CERVEZA S/ALCOHOL Bot 330ml STELLA ARTOIS</v>
          </cell>
          <cell r="E881">
            <v>1</v>
          </cell>
          <cell r="F881" t="str">
            <v>BEBIDAS</v>
          </cell>
          <cell r="G881" t="str">
            <v>BEBIDAS</v>
          </cell>
          <cell r="H881" t="str">
            <v>CERVEZAS</v>
          </cell>
          <cell r="I881" t="str">
            <v>SUPER PREMIUM-ESPECIALES-ARTES</v>
          </cell>
          <cell r="J881" t="str">
            <v>SIN ALCOHOL</v>
          </cell>
          <cell r="K881" t="str">
            <v>STELLA ARTOIS</v>
          </cell>
          <cell r="L881">
            <v>60</v>
          </cell>
          <cell r="M881" t="str">
            <v>CERVEPAR S.A. (60)</v>
          </cell>
          <cell r="N881">
            <v>322</v>
          </cell>
          <cell r="O881">
            <v>200</v>
          </cell>
          <cell r="P881">
            <v>224</v>
          </cell>
          <cell r="Q881">
            <v>172</v>
          </cell>
          <cell r="R881">
            <v>248</v>
          </cell>
          <cell r="S881">
            <v>238</v>
          </cell>
          <cell r="T881">
            <v>227</v>
          </cell>
          <cell r="U881">
            <v>42</v>
          </cell>
          <cell r="V881">
            <v>114</v>
          </cell>
          <cell r="W881">
            <v>295</v>
          </cell>
          <cell r="X881">
            <v>71</v>
          </cell>
          <cell r="Y881">
            <v>48</v>
          </cell>
          <cell r="Z881">
            <v>48</v>
          </cell>
          <cell r="AA881">
            <v>40</v>
          </cell>
          <cell r="AB881">
            <v>58</v>
          </cell>
          <cell r="AC881">
            <v>68</v>
          </cell>
          <cell r="AD881">
            <v>155</v>
          </cell>
          <cell r="AE881">
            <v>278</v>
          </cell>
          <cell r="AF881">
            <v>48</v>
          </cell>
          <cell r="AG881">
            <v>48</v>
          </cell>
          <cell r="AH881">
            <v>12</v>
          </cell>
          <cell r="AI881">
            <v>48</v>
          </cell>
          <cell r="AJ881">
            <v>12</v>
          </cell>
          <cell r="AK881">
            <v>13</v>
          </cell>
          <cell r="AL881">
            <v>0</v>
          </cell>
          <cell r="AM881">
            <v>7</v>
          </cell>
          <cell r="AN881">
            <v>0</v>
          </cell>
          <cell r="AO881">
            <v>48</v>
          </cell>
          <cell r="AP881">
            <v>2.0930232558139537</v>
          </cell>
          <cell r="AQ881">
            <v>9.2857142857142865</v>
          </cell>
          <cell r="AR881" t="str">
            <v>Q</v>
          </cell>
          <cell r="AS881">
            <v>3.0882352941176467</v>
          </cell>
          <cell r="AT881" t="str">
            <v>Q</v>
          </cell>
          <cell r="AU881">
            <v>30</v>
          </cell>
          <cell r="AV881">
            <v>6113.0000030000001</v>
          </cell>
          <cell r="AW881">
            <v>5708.5765000000001</v>
          </cell>
          <cell r="AX881">
            <v>6900</v>
          </cell>
          <cell r="AY881">
            <v>0.12874202463827489</v>
          </cell>
          <cell r="AZ881">
            <v>0.11405797057971014</v>
          </cell>
          <cell r="BA881">
            <v>6750</v>
          </cell>
          <cell r="BB881">
            <v>6</v>
          </cell>
          <cell r="BC881">
            <v>0.10420415453744281</v>
          </cell>
          <cell r="BD881">
            <v>9.4370369925925915E-2</v>
          </cell>
          <cell r="BE881">
            <v>0</v>
          </cell>
          <cell r="BF881">
            <v>0</v>
          </cell>
          <cell r="BG881">
            <v>-1</v>
          </cell>
          <cell r="BH881">
            <v>0</v>
          </cell>
        </row>
        <row r="882">
          <cell r="B882" t="str">
            <v>11673</v>
          </cell>
          <cell r="C882" t="str">
            <v>8412598002427</v>
          </cell>
          <cell r="D882" t="str">
            <v>CERVEZA S/GLUTEN Bot 330ml 24un ESTRELLA GALICIA</v>
          </cell>
          <cell r="E882">
            <v>24</v>
          </cell>
          <cell r="F882" t="str">
            <v>BEBIDAS</v>
          </cell>
          <cell r="G882" t="str">
            <v>BEBIDAS</v>
          </cell>
          <cell r="H882" t="str">
            <v>CERVEZAS</v>
          </cell>
          <cell r="I882" t="str">
            <v>SUPER PREMIUM-ESPECIALES-ARTES</v>
          </cell>
          <cell r="J882" t="str">
            <v>SIN GLUTEN</v>
          </cell>
          <cell r="K882" t="str">
            <v>ESTRELLA GALICIA</v>
          </cell>
          <cell r="L882">
            <v>117</v>
          </cell>
          <cell r="M882" t="str">
            <v>LA CAOBA S.A.I.C. (117)</v>
          </cell>
          <cell r="N882">
            <v>0</v>
          </cell>
          <cell r="O882">
            <v>0</v>
          </cell>
          <cell r="P882">
            <v>0</v>
          </cell>
          <cell r="Q882">
            <v>0</v>
          </cell>
          <cell r="R882">
            <v>0</v>
          </cell>
          <cell r="S882">
            <v>0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 t="str">
            <v>Q</v>
          </cell>
          <cell r="AQ882" t="str">
            <v>Q</v>
          </cell>
          <cell r="AR882" t="str">
            <v>Q</v>
          </cell>
          <cell r="AS882" t="str">
            <v>Q</v>
          </cell>
          <cell r="AT882" t="str">
            <v>Q</v>
          </cell>
          <cell r="AU882" t="str">
            <v>Q</v>
          </cell>
          <cell r="AV882">
            <v>226967.99999499999</v>
          </cell>
          <cell r="AW882">
            <v>128419.99103999999</v>
          </cell>
          <cell r="AX882">
            <v>252000</v>
          </cell>
          <cell r="AY882">
            <v>0.11028867507997364</v>
          </cell>
          <cell r="AZ882">
            <v>9.9333333353174638E-2</v>
          </cell>
          <cell r="BA882">
            <v>0</v>
          </cell>
          <cell r="BB882">
            <v>0</v>
          </cell>
          <cell r="BC882">
            <v>-1</v>
          </cell>
          <cell r="BD882">
            <v>0</v>
          </cell>
          <cell r="BE882">
            <v>0</v>
          </cell>
          <cell r="BF882">
            <v>0</v>
          </cell>
          <cell r="BG882">
            <v>-1</v>
          </cell>
          <cell r="BH882">
            <v>0</v>
          </cell>
        </row>
        <row r="883">
          <cell r="B883" t="str">
            <v>17762</v>
          </cell>
          <cell r="C883" t="str">
            <v>8412598004155</v>
          </cell>
          <cell r="D883" t="str">
            <v>CERVEZA S/GLUTEN Bot 330ml 4un ESTRELLA GALICIA</v>
          </cell>
          <cell r="E883">
            <v>4</v>
          </cell>
          <cell r="F883" t="str">
            <v>BEBIDAS</v>
          </cell>
          <cell r="G883" t="str">
            <v>BEBIDAS</v>
          </cell>
          <cell r="H883" t="str">
            <v>CERVEZAS</v>
          </cell>
          <cell r="I883" t="str">
            <v>SUPER PREMIUM-ESPECIALES-ARTES</v>
          </cell>
          <cell r="J883" t="str">
            <v>SIN GLUTEN</v>
          </cell>
          <cell r="K883" t="str">
            <v>ESTRELLA GALICIA</v>
          </cell>
          <cell r="L883">
            <v>117</v>
          </cell>
          <cell r="M883" t="str">
            <v>LA CAOBA S.A.I.C. (117)</v>
          </cell>
          <cell r="N883">
            <v>0</v>
          </cell>
          <cell r="O883">
            <v>0</v>
          </cell>
          <cell r="P883">
            <v>0</v>
          </cell>
          <cell r="Q883">
            <v>0</v>
          </cell>
          <cell r="R883">
            <v>0</v>
          </cell>
          <cell r="S883">
            <v>0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 t="str">
            <v>Q</v>
          </cell>
          <cell r="AQ883" t="str">
            <v>Q</v>
          </cell>
          <cell r="AR883" t="str">
            <v>Q</v>
          </cell>
          <cell r="AS883" t="str">
            <v>Q</v>
          </cell>
          <cell r="AT883" t="str">
            <v>Q</v>
          </cell>
          <cell r="AU883" t="str">
            <v>Q</v>
          </cell>
          <cell r="AV883">
            <v>37828.000001</v>
          </cell>
          <cell r="AW883">
            <v>21403.331839999999</v>
          </cell>
          <cell r="AX883">
            <v>42000</v>
          </cell>
          <cell r="AY883">
            <v>0.11028867502616335</v>
          </cell>
          <cell r="AZ883">
            <v>9.9333333309523805E-2</v>
          </cell>
          <cell r="BA883">
            <v>0</v>
          </cell>
          <cell r="BB883">
            <v>0</v>
          </cell>
          <cell r="BC883">
            <v>-1</v>
          </cell>
          <cell r="BD883">
            <v>0</v>
          </cell>
          <cell r="BE883">
            <v>0</v>
          </cell>
          <cell r="BF883">
            <v>0</v>
          </cell>
          <cell r="BG883">
            <v>-1</v>
          </cell>
          <cell r="BH883">
            <v>0</v>
          </cell>
        </row>
        <row r="884">
          <cell r="B884" t="str">
            <v>9693</v>
          </cell>
          <cell r="C884" t="str">
            <v>8412598005893</v>
          </cell>
          <cell r="D884" t="str">
            <v>CERVEZA S/GLUTEN Bot 330ml ESTRELLA GALICIA</v>
          </cell>
          <cell r="E884">
            <v>1</v>
          </cell>
          <cell r="F884" t="str">
            <v>BEBIDAS</v>
          </cell>
          <cell r="G884" t="str">
            <v>BEBIDAS</v>
          </cell>
          <cell r="H884" t="str">
            <v>CERVEZAS</v>
          </cell>
          <cell r="I884" t="str">
            <v>SUPER PREMIUM-ESPECIALES-ARTES</v>
          </cell>
          <cell r="J884" t="str">
            <v>SIN GLUTEN</v>
          </cell>
          <cell r="K884" t="str">
            <v>ESTRELLA GALICIA</v>
          </cell>
          <cell r="L884">
            <v>117</v>
          </cell>
          <cell r="M884" t="str">
            <v>LA CAOBA S.A.I.C. (117)</v>
          </cell>
          <cell r="N884">
            <v>10</v>
          </cell>
          <cell r="O884">
            <v>14</v>
          </cell>
          <cell r="P884">
            <v>3</v>
          </cell>
          <cell r="Q884">
            <v>0</v>
          </cell>
          <cell r="R884">
            <v>0</v>
          </cell>
          <cell r="S884">
            <v>0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24</v>
          </cell>
          <cell r="AA884">
            <v>24</v>
          </cell>
          <cell r="AB884">
            <v>24</v>
          </cell>
          <cell r="AC884">
            <v>12</v>
          </cell>
          <cell r="AD884">
            <v>19</v>
          </cell>
          <cell r="AE884">
            <v>0</v>
          </cell>
          <cell r="AF884">
            <v>0</v>
          </cell>
          <cell r="AG884">
            <v>6</v>
          </cell>
          <cell r="AH884">
            <v>0</v>
          </cell>
          <cell r="AI884">
            <v>0</v>
          </cell>
          <cell r="AJ884">
            <v>41</v>
          </cell>
          <cell r="AK884">
            <v>34</v>
          </cell>
          <cell r="AL884">
            <v>32</v>
          </cell>
          <cell r="AM884">
            <v>21</v>
          </cell>
          <cell r="AN884">
            <v>18</v>
          </cell>
          <cell r="AO884">
            <v>0</v>
          </cell>
          <cell r="AP884" t="str">
            <v>SV</v>
          </cell>
          <cell r="AQ884" t="str">
            <v>SV</v>
          </cell>
          <cell r="AR884" t="str">
            <v>SV</v>
          </cell>
          <cell r="AS884">
            <v>52.5</v>
          </cell>
          <cell r="AT884">
            <v>90</v>
          </cell>
          <cell r="AU884" t="str">
            <v>Q</v>
          </cell>
          <cell r="AV884">
            <v>9456.9999700000008</v>
          </cell>
          <cell r="AW884">
            <v>5350.8329599999997</v>
          </cell>
          <cell r="AX884">
            <v>10900</v>
          </cell>
          <cell r="AY884">
            <v>0.15258539014249339</v>
          </cell>
          <cell r="AZ884">
            <v>0.13238532385321095</v>
          </cell>
          <cell r="BA884">
            <v>10500</v>
          </cell>
          <cell r="BB884">
            <v>4</v>
          </cell>
          <cell r="BC884">
            <v>0.11028867857763136</v>
          </cell>
          <cell r="BD884">
            <v>9.9333336190476115E-2</v>
          </cell>
          <cell r="BE884">
            <v>0</v>
          </cell>
          <cell r="BF884">
            <v>0</v>
          </cell>
          <cell r="BG884">
            <v>-1</v>
          </cell>
          <cell r="BH884">
            <v>0</v>
          </cell>
        </row>
        <row r="885">
          <cell r="B885" t="str">
            <v>18201</v>
          </cell>
          <cell r="C885" t="str">
            <v>8800010014057</v>
          </cell>
          <cell r="D885" t="str">
            <v>CERVEZA S/GLUTEN 330ml 24un ESTRELLAS MAHOU</v>
          </cell>
          <cell r="E885">
            <v>24</v>
          </cell>
          <cell r="F885" t="str">
            <v>BEBIDAS</v>
          </cell>
          <cell r="G885" t="str">
            <v>BEBIDAS</v>
          </cell>
          <cell r="H885" t="str">
            <v>CERVEZAS</v>
          </cell>
          <cell r="I885" t="str">
            <v>SUPER PREMIUM-ESPECIALES-ARTES</v>
          </cell>
          <cell r="J885" t="str">
            <v>SIN GLUTEN</v>
          </cell>
          <cell r="K885" t="str">
            <v>MAHOU</v>
          </cell>
          <cell r="L885">
            <v>449</v>
          </cell>
          <cell r="M885" t="str">
            <v>LA MERCANTIL GUARANI S.A. (449)</v>
          </cell>
          <cell r="N885">
            <v>0</v>
          </cell>
          <cell r="O885">
            <v>0</v>
          </cell>
          <cell r="P885">
            <v>0</v>
          </cell>
          <cell r="Q885">
            <v>0</v>
          </cell>
          <cell r="R885">
            <v>0</v>
          </cell>
          <cell r="S885">
            <v>0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 t="str">
            <v>Q</v>
          </cell>
          <cell r="AQ885" t="str">
            <v>Q</v>
          </cell>
          <cell r="AR885" t="str">
            <v>Q</v>
          </cell>
          <cell r="AS885" t="str">
            <v>Q</v>
          </cell>
          <cell r="AT885" t="str">
            <v>Q</v>
          </cell>
          <cell r="AU885" t="str">
            <v>Q</v>
          </cell>
          <cell r="AV885">
            <v>203567.99999800001</v>
          </cell>
          <cell r="AW885">
            <v>201563.32944</v>
          </cell>
          <cell r="AX885">
            <v>234000</v>
          </cell>
          <cell r="AY885">
            <v>0.14949304410466757</v>
          </cell>
          <cell r="AZ885">
            <v>0.13005128205982899</v>
          </cell>
          <cell r="BA885">
            <v>0</v>
          </cell>
          <cell r="BB885">
            <v>0</v>
          </cell>
          <cell r="BC885">
            <v>-1</v>
          </cell>
          <cell r="BD885">
            <v>0</v>
          </cell>
          <cell r="BE885">
            <v>0</v>
          </cell>
          <cell r="BF885">
            <v>0</v>
          </cell>
          <cell r="BG885">
            <v>-1</v>
          </cell>
          <cell r="BH885">
            <v>0</v>
          </cell>
        </row>
        <row r="886">
          <cell r="B886" t="str">
            <v>17886</v>
          </cell>
          <cell r="C886" t="str">
            <v>8411327001939</v>
          </cell>
          <cell r="D886" t="str">
            <v>CERVEZA S/GLUTEN 330ml ESTRELLAS MAHOU</v>
          </cell>
          <cell r="E886">
            <v>1</v>
          </cell>
          <cell r="F886" t="str">
            <v>BEBIDAS</v>
          </cell>
          <cell r="G886" t="str">
            <v>BEBIDAS</v>
          </cell>
          <cell r="H886" t="str">
            <v>CERVEZAS</v>
          </cell>
          <cell r="I886" t="str">
            <v>SUPER PREMIUM-ESPECIALES-ARTES</v>
          </cell>
          <cell r="J886" t="str">
            <v>SIN GLUTEN</v>
          </cell>
          <cell r="K886" t="str">
            <v>MAHOU</v>
          </cell>
          <cell r="L886">
            <v>449</v>
          </cell>
          <cell r="M886" t="str">
            <v>LA MERCANTIL GUARANI S.A. (449)</v>
          </cell>
          <cell r="N886">
            <v>3</v>
          </cell>
          <cell r="O886">
            <v>4</v>
          </cell>
          <cell r="P886">
            <v>1</v>
          </cell>
          <cell r="Q886">
            <v>1</v>
          </cell>
          <cell r="R886">
            <v>15</v>
          </cell>
          <cell r="S886">
            <v>0</v>
          </cell>
          <cell r="T886">
            <v>12</v>
          </cell>
          <cell r="U886">
            <v>9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15</v>
          </cell>
          <cell r="AA886">
            <v>4</v>
          </cell>
          <cell r="AB886">
            <v>12</v>
          </cell>
          <cell r="AC886">
            <v>26</v>
          </cell>
          <cell r="AD886">
            <v>15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42</v>
          </cell>
          <cell r="AK886">
            <v>9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1260</v>
          </cell>
          <cell r="AQ886">
            <v>30</v>
          </cell>
          <cell r="AR886" t="str">
            <v>Q</v>
          </cell>
          <cell r="AS886" t="str">
            <v>Q</v>
          </cell>
          <cell r="AT886" t="str">
            <v>Q</v>
          </cell>
          <cell r="AU886" t="str">
            <v>Q</v>
          </cell>
          <cell r="AV886">
            <v>8481.9999989999997</v>
          </cell>
          <cell r="AW886">
            <v>8398.4720600000001</v>
          </cell>
          <cell r="AX886">
            <v>9900</v>
          </cell>
          <cell r="AY886">
            <v>0.16717755260164791</v>
          </cell>
          <cell r="AZ886">
            <v>0.14323232333333336</v>
          </cell>
          <cell r="BA886">
            <v>9750</v>
          </cell>
          <cell r="BB886">
            <v>3</v>
          </cell>
          <cell r="BC886">
            <v>0.14949304422889576</v>
          </cell>
          <cell r="BD886">
            <v>0.13005128215384618</v>
          </cell>
          <cell r="BE886">
            <v>0</v>
          </cell>
          <cell r="BF886">
            <v>0</v>
          </cell>
          <cell r="BG886">
            <v>-1</v>
          </cell>
          <cell r="BH886">
            <v>0</v>
          </cell>
        </row>
        <row r="887">
          <cell r="B887" t="str">
            <v>37484</v>
          </cell>
          <cell r="C887" t="str">
            <v>8411327000093</v>
          </cell>
          <cell r="D887" t="str">
            <v>CERVEZA 250ml 24und MIXTA MAHOU</v>
          </cell>
          <cell r="E887">
            <v>24</v>
          </cell>
          <cell r="F887" t="str">
            <v>BEBIDAS</v>
          </cell>
          <cell r="G887" t="str">
            <v>BEBIDAS</v>
          </cell>
          <cell r="H887" t="str">
            <v>CERVEZAS</v>
          </cell>
          <cell r="I887" t="str">
            <v>SUPER PREMIUM-ESPECIALES-ARTES</v>
          </cell>
          <cell r="J887" t="str">
            <v>ESPECIALES</v>
          </cell>
          <cell r="K887" t="str">
            <v>MAHOU</v>
          </cell>
          <cell r="L887">
            <v>449</v>
          </cell>
          <cell r="M887" t="str">
            <v>LA MERCANTIL GUARANI S.A. (449)</v>
          </cell>
          <cell r="N887">
            <v>0</v>
          </cell>
          <cell r="O887">
            <v>0</v>
          </cell>
          <cell r="P887">
            <v>0</v>
          </cell>
          <cell r="Q887">
            <v>0</v>
          </cell>
          <cell r="R887">
            <v>0</v>
          </cell>
          <cell r="S887">
            <v>0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 t="str">
            <v>Q</v>
          </cell>
          <cell r="AQ887" t="str">
            <v>Q</v>
          </cell>
          <cell r="AR887" t="str">
            <v>Q</v>
          </cell>
          <cell r="AS887" t="str">
            <v>Q</v>
          </cell>
          <cell r="AT887" t="str">
            <v>Q</v>
          </cell>
          <cell r="AU887" t="str">
            <v>Q</v>
          </cell>
          <cell r="AV887">
            <v>113279.999998</v>
          </cell>
          <cell r="AW887">
            <v>113270.11079999999</v>
          </cell>
          <cell r="AX887">
            <v>128400</v>
          </cell>
          <cell r="AY887">
            <v>0.13347457629119841</v>
          </cell>
          <cell r="AZ887">
            <v>0.11775700936137072</v>
          </cell>
          <cell r="BC887">
            <v>-1</v>
          </cell>
          <cell r="BD887">
            <v>0</v>
          </cell>
          <cell r="BG887">
            <v>-1</v>
          </cell>
          <cell r="BH887">
            <v>0</v>
          </cell>
        </row>
        <row r="888">
          <cell r="B888" t="str">
            <v>37483</v>
          </cell>
          <cell r="C888" t="str">
            <v>8411327132008</v>
          </cell>
          <cell r="D888" t="str">
            <v>CERVEZA 250ml MIXTA MAHOU</v>
          </cell>
          <cell r="E888">
            <v>1</v>
          </cell>
          <cell r="F888" t="str">
            <v>BEBIDAS</v>
          </cell>
          <cell r="G888" t="str">
            <v>BEBIDAS</v>
          </cell>
          <cell r="H888" t="str">
            <v>CERVEZAS</v>
          </cell>
          <cell r="I888" t="str">
            <v>SUPER PREMIUM-ESPECIALES-ARTES</v>
          </cell>
          <cell r="J888" t="str">
            <v>ESPECIALES</v>
          </cell>
          <cell r="K888" t="str">
            <v>MAHOU</v>
          </cell>
          <cell r="L888">
            <v>449</v>
          </cell>
          <cell r="M888" t="str">
            <v>LA MERCANTIL GUARANI S.A. (449)</v>
          </cell>
          <cell r="N888">
            <v>0</v>
          </cell>
          <cell r="O888">
            <v>0</v>
          </cell>
          <cell r="P888">
            <v>0</v>
          </cell>
          <cell r="Q888">
            <v>0</v>
          </cell>
          <cell r="R888">
            <v>0</v>
          </cell>
          <cell r="S888">
            <v>0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 t="str">
            <v>Q</v>
          </cell>
          <cell r="AQ888" t="str">
            <v>Q</v>
          </cell>
          <cell r="AR888" t="str">
            <v>Q</v>
          </cell>
          <cell r="AS888" t="str">
            <v>Q</v>
          </cell>
          <cell r="AT888" t="str">
            <v>Q</v>
          </cell>
          <cell r="AU888" t="str">
            <v>Q</v>
          </cell>
          <cell r="AV888">
            <v>4719.5833300000004</v>
          </cell>
          <cell r="AW888">
            <v>4719.5879500000001</v>
          </cell>
          <cell r="AX888">
            <v>5500</v>
          </cell>
          <cell r="AY888">
            <v>0.16535711214998283</v>
          </cell>
          <cell r="AZ888">
            <v>0.14189393999999994</v>
          </cell>
          <cell r="BA888">
            <v>5350</v>
          </cell>
          <cell r="BB888">
            <v>6</v>
          </cell>
          <cell r="BC888">
            <v>0.13357464545498332</v>
          </cell>
          <cell r="BD888">
            <v>0.11783489158878498</v>
          </cell>
          <cell r="BE888">
            <v>0</v>
          </cell>
          <cell r="BF888">
            <v>0</v>
          </cell>
          <cell r="BG888">
            <v>-1</v>
          </cell>
          <cell r="BH888">
            <v>0</v>
          </cell>
        </row>
        <row r="889">
          <cell r="B889" t="str">
            <v>36428</v>
          </cell>
          <cell r="C889" t="str">
            <v>7898962603222</v>
          </cell>
          <cell r="D889" t="str">
            <v>CERVEZA Bot 500ml IPA DRAGON LEUVEN</v>
          </cell>
          <cell r="E889">
            <v>6</v>
          </cell>
          <cell r="F889" t="str">
            <v>BEBIDAS</v>
          </cell>
          <cell r="G889" t="str">
            <v>BEBIDAS</v>
          </cell>
          <cell r="H889" t="str">
            <v>CERVEZAS</v>
          </cell>
          <cell r="I889" t="str">
            <v>SUPER PREMIUM-ESPECIALES-ARTES</v>
          </cell>
          <cell r="J889" t="str">
            <v>ESPECIALES</v>
          </cell>
          <cell r="K889" t="str">
            <v>LEUVEN</v>
          </cell>
          <cell r="L889">
            <v>114</v>
          </cell>
          <cell r="M889" t="str">
            <v>APOLO IMPORT S.A. 2 - TRENTINO (114)</v>
          </cell>
          <cell r="N889">
            <v>1</v>
          </cell>
          <cell r="O889">
            <v>1</v>
          </cell>
          <cell r="P889">
            <v>1</v>
          </cell>
          <cell r="Q889">
            <v>1</v>
          </cell>
          <cell r="R889">
            <v>2</v>
          </cell>
          <cell r="S889">
            <v>1</v>
          </cell>
          <cell r="T889">
            <v>2</v>
          </cell>
          <cell r="U889">
            <v>1</v>
          </cell>
          <cell r="V889">
            <v>2</v>
          </cell>
          <cell r="W889">
            <v>0</v>
          </cell>
          <cell r="X889">
            <v>1</v>
          </cell>
          <cell r="Y889">
            <v>1</v>
          </cell>
          <cell r="Z889">
            <v>3</v>
          </cell>
          <cell r="AA889">
            <v>0</v>
          </cell>
          <cell r="AB889">
            <v>1</v>
          </cell>
          <cell r="AC889">
            <v>1</v>
          </cell>
          <cell r="AD889">
            <v>2</v>
          </cell>
          <cell r="AE889">
            <v>4</v>
          </cell>
          <cell r="AF889">
            <v>2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8</v>
          </cell>
          <cell r="AL889">
            <v>10</v>
          </cell>
          <cell r="AM889">
            <v>0</v>
          </cell>
          <cell r="AN889">
            <v>0</v>
          </cell>
          <cell r="AO889">
            <v>0</v>
          </cell>
          <cell r="AP889" t="str">
            <v>Q</v>
          </cell>
          <cell r="AQ889">
            <v>240</v>
          </cell>
          <cell r="AR889">
            <v>300</v>
          </cell>
          <cell r="AS889" t="str">
            <v>Q</v>
          </cell>
          <cell r="AT889" t="str">
            <v>Q</v>
          </cell>
          <cell r="AU889" t="str">
            <v>Q</v>
          </cell>
          <cell r="AV889">
            <v>22419.999997999999</v>
          </cell>
          <cell r="AW889">
            <v>21099.999909999999</v>
          </cell>
          <cell r="AX889">
            <v>26900</v>
          </cell>
          <cell r="AY889">
            <v>0.19982158797500649</v>
          </cell>
          <cell r="AZ889">
            <v>0.16654275100371749</v>
          </cell>
          <cell r="BA889">
            <v>24900</v>
          </cell>
          <cell r="BB889">
            <v>3</v>
          </cell>
          <cell r="BC889">
            <v>0.11061552195455993</v>
          </cell>
          <cell r="BD889">
            <v>9.9598393654618506E-2</v>
          </cell>
          <cell r="BE889">
            <v>0</v>
          </cell>
          <cell r="BF889">
            <v>0</v>
          </cell>
          <cell r="BG889">
            <v>-1</v>
          </cell>
          <cell r="BH889">
            <v>0</v>
          </cell>
        </row>
        <row r="890">
          <cell r="B890" t="str">
            <v>36427</v>
          </cell>
          <cell r="C890" t="str">
            <v>7898962603055</v>
          </cell>
          <cell r="D890" t="str">
            <v>CERVEZA Bot 500ml IPA GOLDEN ALE KING LEUVEN</v>
          </cell>
          <cell r="E890">
            <v>6</v>
          </cell>
          <cell r="F890" t="str">
            <v>BEBIDAS</v>
          </cell>
          <cell r="G890" t="str">
            <v>BEBIDAS</v>
          </cell>
          <cell r="H890" t="str">
            <v>CERVEZAS</v>
          </cell>
          <cell r="I890" t="str">
            <v>SUPER PREMIUM-ESPECIALES-ARTES</v>
          </cell>
          <cell r="J890" t="str">
            <v>ESPECIALES</v>
          </cell>
          <cell r="K890" t="str">
            <v>LEUVEN</v>
          </cell>
          <cell r="L890">
            <v>114</v>
          </cell>
          <cell r="M890" t="str">
            <v>APOLO IMPORT S.A. 2 - TRENTINO (114)</v>
          </cell>
          <cell r="N890">
            <v>1</v>
          </cell>
          <cell r="O890">
            <v>0</v>
          </cell>
          <cell r="P890">
            <v>0</v>
          </cell>
          <cell r="Q890">
            <v>0</v>
          </cell>
          <cell r="R890">
            <v>1</v>
          </cell>
          <cell r="S890">
            <v>1</v>
          </cell>
          <cell r="T890">
            <v>0</v>
          </cell>
          <cell r="U890">
            <v>0</v>
          </cell>
          <cell r="V890">
            <v>1</v>
          </cell>
          <cell r="W890">
            <v>0</v>
          </cell>
          <cell r="X890">
            <v>0</v>
          </cell>
          <cell r="Y890">
            <v>0</v>
          </cell>
          <cell r="Z890">
            <v>1</v>
          </cell>
          <cell r="AA890">
            <v>1</v>
          </cell>
          <cell r="AB890">
            <v>0</v>
          </cell>
          <cell r="AC890">
            <v>0</v>
          </cell>
          <cell r="AD890">
            <v>1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16</v>
          </cell>
          <cell r="AK890">
            <v>0</v>
          </cell>
          <cell r="AL890">
            <v>4</v>
          </cell>
          <cell r="AM890">
            <v>0</v>
          </cell>
          <cell r="AN890">
            <v>0</v>
          </cell>
          <cell r="AO890">
            <v>0</v>
          </cell>
          <cell r="AP890" t="str">
            <v>SV</v>
          </cell>
          <cell r="AQ890" t="str">
            <v>Q</v>
          </cell>
          <cell r="AR890" t="str">
            <v>SV</v>
          </cell>
          <cell r="AS890" t="str">
            <v>Q</v>
          </cell>
          <cell r="AT890" t="str">
            <v>Q</v>
          </cell>
          <cell r="AU890" t="str">
            <v>Q</v>
          </cell>
          <cell r="AV890">
            <v>20759.999996999999</v>
          </cell>
          <cell r="AW890">
            <v>20028.343939999999</v>
          </cell>
          <cell r="AX890">
            <v>24900</v>
          </cell>
          <cell r="AY890">
            <v>0.19942196549124591</v>
          </cell>
          <cell r="AZ890">
            <v>0.16626506036144584</v>
          </cell>
          <cell r="BA890">
            <v>22900</v>
          </cell>
          <cell r="BB890">
            <v>3</v>
          </cell>
          <cell r="BC890">
            <v>0.10308285179717003</v>
          </cell>
          <cell r="BD890">
            <v>9.3449781790393052E-2</v>
          </cell>
          <cell r="BE890">
            <v>0</v>
          </cell>
          <cell r="BF890">
            <v>0</v>
          </cell>
          <cell r="BG890">
            <v>-1</v>
          </cell>
          <cell r="BH890">
            <v>0</v>
          </cell>
        </row>
        <row r="891">
          <cell r="B891" t="str">
            <v>36426</v>
          </cell>
          <cell r="C891" t="str">
            <v>7898962603116</v>
          </cell>
          <cell r="D891" t="str">
            <v>CERVEZA Bot 500ml PILSEN CELEBRATION LEUVEN</v>
          </cell>
          <cell r="E891">
            <v>6</v>
          </cell>
          <cell r="F891" t="str">
            <v>BEBIDAS</v>
          </cell>
          <cell r="G891" t="str">
            <v>BEBIDAS</v>
          </cell>
          <cell r="H891" t="str">
            <v>CERVEZAS</v>
          </cell>
          <cell r="I891" t="str">
            <v>SUPER PREMIUM-ESPECIALES-ARTES</v>
          </cell>
          <cell r="J891" t="str">
            <v>ESPECIALES</v>
          </cell>
          <cell r="K891" t="str">
            <v>LEUVEN</v>
          </cell>
          <cell r="L891">
            <v>114</v>
          </cell>
          <cell r="M891" t="str">
            <v>APOLO IMPORT S.A. 2 - TRENTINO (114)</v>
          </cell>
          <cell r="N891">
            <v>0</v>
          </cell>
          <cell r="O891">
            <v>2</v>
          </cell>
          <cell r="P891">
            <v>2</v>
          </cell>
          <cell r="Q891">
            <v>1</v>
          </cell>
          <cell r="R891">
            <v>2</v>
          </cell>
          <cell r="S891">
            <v>0</v>
          </cell>
          <cell r="T891">
            <v>1</v>
          </cell>
          <cell r="U891">
            <v>0</v>
          </cell>
          <cell r="V891">
            <v>0</v>
          </cell>
          <cell r="W891">
            <v>0</v>
          </cell>
          <cell r="X891">
            <v>1</v>
          </cell>
          <cell r="Y891">
            <v>1</v>
          </cell>
          <cell r="Z891">
            <v>0</v>
          </cell>
          <cell r="AA891">
            <v>0</v>
          </cell>
          <cell r="AB891">
            <v>2</v>
          </cell>
          <cell r="AC891">
            <v>1</v>
          </cell>
          <cell r="AD891">
            <v>0</v>
          </cell>
          <cell r="AE891">
            <v>1</v>
          </cell>
          <cell r="AF891">
            <v>1</v>
          </cell>
          <cell r="AG891">
            <v>0</v>
          </cell>
          <cell r="AH891">
            <v>0</v>
          </cell>
          <cell r="AI891">
            <v>0</v>
          </cell>
          <cell r="AJ891">
            <v>4</v>
          </cell>
          <cell r="AK891">
            <v>56</v>
          </cell>
          <cell r="AL891">
            <v>9</v>
          </cell>
          <cell r="AM891">
            <v>0</v>
          </cell>
          <cell r="AN891">
            <v>0</v>
          </cell>
          <cell r="AO891">
            <v>0</v>
          </cell>
          <cell r="AP891">
            <v>120</v>
          </cell>
          <cell r="AQ891" t="str">
            <v>SV</v>
          </cell>
          <cell r="AR891">
            <v>270</v>
          </cell>
          <cell r="AS891" t="str">
            <v>Q</v>
          </cell>
          <cell r="AT891" t="str">
            <v>Q</v>
          </cell>
          <cell r="AU891" t="str">
            <v>Q</v>
          </cell>
          <cell r="AV891">
            <v>19920.000001</v>
          </cell>
          <cell r="AW891">
            <v>17719.99999</v>
          </cell>
          <cell r="AX891">
            <v>23900</v>
          </cell>
          <cell r="AY891">
            <v>0.1997991967269177</v>
          </cell>
          <cell r="AZ891">
            <v>0.16652719661087864</v>
          </cell>
          <cell r="BA891">
            <v>22900</v>
          </cell>
          <cell r="BB891">
            <v>3</v>
          </cell>
          <cell r="BC891">
            <v>0.14959839351658633</v>
          </cell>
          <cell r="BD891">
            <v>0.13013100432314409</v>
          </cell>
          <cell r="BE891">
            <v>0</v>
          </cell>
          <cell r="BF891">
            <v>0</v>
          </cell>
          <cell r="BG891">
            <v>-1</v>
          </cell>
          <cell r="BH891">
            <v>0</v>
          </cell>
        </row>
        <row r="892">
          <cell r="B892" t="str">
            <v>36429</v>
          </cell>
          <cell r="C892" t="str">
            <v>7898962603079</v>
          </cell>
          <cell r="D892" t="str">
            <v>CERVEZA Bot 500ml RED ALE KNIGHT LEUVEN</v>
          </cell>
          <cell r="E892">
            <v>6</v>
          </cell>
          <cell r="F892" t="str">
            <v>BEBIDAS</v>
          </cell>
          <cell r="G892" t="str">
            <v>BEBIDAS</v>
          </cell>
          <cell r="H892" t="str">
            <v>CERVEZAS</v>
          </cell>
          <cell r="I892" t="str">
            <v>SUPER PREMIUM-ESPECIALES-ARTES</v>
          </cell>
          <cell r="J892" t="str">
            <v>ESPECIALES</v>
          </cell>
          <cell r="K892" t="str">
            <v>LEUVEN</v>
          </cell>
          <cell r="L892">
            <v>114</v>
          </cell>
          <cell r="M892" t="str">
            <v>APOLO IMPORT S.A. 2 - TRENTINO (114)</v>
          </cell>
          <cell r="N892">
            <v>0</v>
          </cell>
          <cell r="O892">
            <v>0</v>
          </cell>
          <cell r="P892">
            <v>0</v>
          </cell>
          <cell r="Q892">
            <v>0</v>
          </cell>
          <cell r="R892">
            <v>1</v>
          </cell>
          <cell r="S892">
            <v>0</v>
          </cell>
          <cell r="T892">
            <v>0</v>
          </cell>
          <cell r="U892">
            <v>0</v>
          </cell>
          <cell r="V892">
            <v>2</v>
          </cell>
          <cell r="W892">
            <v>0</v>
          </cell>
          <cell r="X892">
            <v>0</v>
          </cell>
          <cell r="Y892">
            <v>0</v>
          </cell>
          <cell r="Z892">
            <v>1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>
            <v>0</v>
          </cell>
          <cell r="AI892">
            <v>0</v>
          </cell>
          <cell r="AJ892">
            <v>12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 t="str">
            <v>SV</v>
          </cell>
          <cell r="AQ892" t="str">
            <v>Q</v>
          </cell>
          <cell r="AR892" t="str">
            <v>Q</v>
          </cell>
          <cell r="AS892" t="str">
            <v>Q</v>
          </cell>
          <cell r="AT892" t="str">
            <v>Q</v>
          </cell>
          <cell r="AU892" t="str">
            <v>Q</v>
          </cell>
          <cell r="AV892">
            <v>22419.999997999999</v>
          </cell>
          <cell r="AW892">
            <v>20846.292170000001</v>
          </cell>
          <cell r="AX892">
            <v>26900</v>
          </cell>
          <cell r="AY892">
            <v>0.19982158797500649</v>
          </cell>
          <cell r="AZ892">
            <v>0.16654275100371749</v>
          </cell>
          <cell r="BA892">
            <v>24900</v>
          </cell>
          <cell r="BB892">
            <v>3</v>
          </cell>
          <cell r="BC892">
            <v>0.11061552195455993</v>
          </cell>
          <cell r="BD892">
            <v>9.9598393654618506E-2</v>
          </cell>
          <cell r="BE892">
            <v>0</v>
          </cell>
          <cell r="BF892">
            <v>0</v>
          </cell>
          <cell r="BG892">
            <v>-1</v>
          </cell>
          <cell r="BH892">
            <v>0</v>
          </cell>
        </row>
        <row r="893">
          <cell r="B893" t="str">
            <v>36430</v>
          </cell>
          <cell r="C893" t="str">
            <v>7898962603192</v>
          </cell>
          <cell r="D893" t="str">
            <v>CERVEZA Bot 500ml WEISSBIER ARCHER LEUVEN</v>
          </cell>
          <cell r="E893">
            <v>6</v>
          </cell>
          <cell r="F893" t="str">
            <v>BEBIDAS</v>
          </cell>
          <cell r="G893" t="str">
            <v>BEBIDAS</v>
          </cell>
          <cell r="H893" t="str">
            <v>CERVEZAS</v>
          </cell>
          <cell r="I893" t="str">
            <v>SUPER PREMIUM-ESPECIALES-ARTES</v>
          </cell>
          <cell r="J893" t="str">
            <v>ESPECIALES</v>
          </cell>
          <cell r="K893" t="str">
            <v>LEUVEN</v>
          </cell>
          <cell r="L893">
            <v>114</v>
          </cell>
          <cell r="M893" t="str">
            <v>APOLO IMPORT S.A. 2 - TRENTINO (114)</v>
          </cell>
          <cell r="N893">
            <v>0</v>
          </cell>
          <cell r="O893">
            <v>0</v>
          </cell>
          <cell r="P893">
            <v>0</v>
          </cell>
          <cell r="Q893">
            <v>0</v>
          </cell>
          <cell r="R893">
            <v>0</v>
          </cell>
          <cell r="S893">
            <v>0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>
            <v>0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 t="str">
            <v>Q</v>
          </cell>
          <cell r="AQ893" t="str">
            <v>Q</v>
          </cell>
          <cell r="AR893" t="str">
            <v>Q</v>
          </cell>
          <cell r="AS893" t="str">
            <v>Q</v>
          </cell>
          <cell r="AT893" t="str">
            <v>Q</v>
          </cell>
          <cell r="AU893" t="str">
            <v>Q</v>
          </cell>
          <cell r="AV893">
            <v>22419.999997999999</v>
          </cell>
          <cell r="AW893">
            <v>20224.995999999999</v>
          </cell>
          <cell r="AX893">
            <v>26900</v>
          </cell>
          <cell r="AY893">
            <v>0.19982158797500649</v>
          </cell>
          <cell r="AZ893">
            <v>0.16654275100371749</v>
          </cell>
          <cell r="BA893">
            <v>24900</v>
          </cell>
          <cell r="BB893">
            <v>3</v>
          </cell>
          <cell r="BC893">
            <v>0.11061552195455993</v>
          </cell>
          <cell r="BD893">
            <v>9.9598393654618506E-2</v>
          </cell>
          <cell r="BE893">
            <v>0</v>
          </cell>
          <cell r="BF893">
            <v>0</v>
          </cell>
          <cell r="BG893">
            <v>-1</v>
          </cell>
          <cell r="BH893">
            <v>0</v>
          </cell>
        </row>
        <row r="894">
          <cell r="B894" t="str">
            <v>36431</v>
          </cell>
          <cell r="C894" t="str">
            <v>7898962603093</v>
          </cell>
          <cell r="D894" t="str">
            <v>CERVEZA Bot 500ml WITBIER THE WITCH LEUVEN</v>
          </cell>
          <cell r="E894">
            <v>6</v>
          </cell>
          <cell r="F894" t="str">
            <v>BEBIDAS</v>
          </cell>
          <cell r="G894" t="str">
            <v>BEBIDAS</v>
          </cell>
          <cell r="H894" t="str">
            <v>CERVEZAS</v>
          </cell>
          <cell r="I894" t="str">
            <v>SUPER PREMIUM-ESPECIALES-ARTES</v>
          </cell>
          <cell r="J894" t="str">
            <v>ESPECIALES</v>
          </cell>
          <cell r="K894" t="str">
            <v>LEUVEN</v>
          </cell>
          <cell r="L894">
            <v>114</v>
          </cell>
          <cell r="M894" t="str">
            <v>APOLO IMPORT S.A. 2 - TRENTINO (114)</v>
          </cell>
          <cell r="N894">
            <v>1</v>
          </cell>
          <cell r="O894">
            <v>0</v>
          </cell>
          <cell r="P894">
            <v>2</v>
          </cell>
          <cell r="Q894">
            <v>0</v>
          </cell>
          <cell r="R894">
            <v>2</v>
          </cell>
          <cell r="S894">
            <v>1</v>
          </cell>
          <cell r="T894">
            <v>1</v>
          </cell>
          <cell r="U894">
            <v>0</v>
          </cell>
          <cell r="V894">
            <v>1</v>
          </cell>
          <cell r="W894">
            <v>0</v>
          </cell>
          <cell r="X894">
            <v>1</v>
          </cell>
          <cell r="Y894">
            <v>1</v>
          </cell>
          <cell r="Z894">
            <v>1</v>
          </cell>
          <cell r="AA894">
            <v>0</v>
          </cell>
          <cell r="AB894">
            <v>1</v>
          </cell>
          <cell r="AC894">
            <v>1</v>
          </cell>
          <cell r="AD894">
            <v>1</v>
          </cell>
          <cell r="AE894">
            <v>3</v>
          </cell>
          <cell r="AF894">
            <v>0</v>
          </cell>
          <cell r="AG894">
            <v>0</v>
          </cell>
          <cell r="AH894">
            <v>0</v>
          </cell>
          <cell r="AI894">
            <v>0</v>
          </cell>
          <cell r="AJ894">
            <v>15</v>
          </cell>
          <cell r="AK894">
            <v>18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 t="str">
            <v>SV</v>
          </cell>
          <cell r="AQ894" t="str">
            <v>SV</v>
          </cell>
          <cell r="AR894" t="str">
            <v>Q</v>
          </cell>
          <cell r="AS894" t="str">
            <v>Q</v>
          </cell>
          <cell r="AT894" t="str">
            <v>Q</v>
          </cell>
          <cell r="AU894" t="str">
            <v>Q</v>
          </cell>
          <cell r="AV894">
            <v>22419.999997999999</v>
          </cell>
          <cell r="AW894">
            <v>20149.49827</v>
          </cell>
          <cell r="AX894">
            <v>26900</v>
          </cell>
          <cell r="AY894">
            <v>0.19982158797500649</v>
          </cell>
          <cell r="AZ894">
            <v>0.16654275100371749</v>
          </cell>
          <cell r="BA894">
            <v>24900</v>
          </cell>
          <cell r="BB894">
            <v>3</v>
          </cell>
          <cell r="BC894">
            <v>0.11061552195455993</v>
          </cell>
          <cell r="BD894">
            <v>9.9598393654618506E-2</v>
          </cell>
          <cell r="BE894">
            <v>0</v>
          </cell>
          <cell r="BF894">
            <v>0</v>
          </cell>
          <cell r="BG894">
            <v>-1</v>
          </cell>
          <cell r="BH894">
            <v>0</v>
          </cell>
        </row>
        <row r="895">
          <cell r="B895" t="str">
            <v>36440</v>
          </cell>
          <cell r="C895" t="str">
            <v>0742832886864</v>
          </cell>
          <cell r="D895" t="str">
            <v>CERVEZA Bot 500ml APA SHORNSTEIN</v>
          </cell>
          <cell r="E895">
            <v>12</v>
          </cell>
          <cell r="F895" t="str">
            <v>BEBIDAS</v>
          </cell>
          <cell r="G895" t="str">
            <v>BEBIDAS</v>
          </cell>
          <cell r="H895" t="str">
            <v>CERVEZAS</v>
          </cell>
          <cell r="I895" t="str">
            <v>SUPER PREMIUM-ESPECIALES-ARTES</v>
          </cell>
          <cell r="J895" t="str">
            <v>ESPECIALES</v>
          </cell>
          <cell r="K895" t="str">
            <v>SHORNSTEIN</v>
          </cell>
          <cell r="L895">
            <v>114</v>
          </cell>
          <cell r="M895" t="str">
            <v>APOLO IMPORT S.A. 2 - TRENTINO (114)</v>
          </cell>
          <cell r="N895">
            <v>0</v>
          </cell>
          <cell r="O895">
            <v>1</v>
          </cell>
          <cell r="P895">
            <v>0</v>
          </cell>
          <cell r="Q895">
            <v>0</v>
          </cell>
          <cell r="R895">
            <v>2</v>
          </cell>
          <cell r="S895">
            <v>2</v>
          </cell>
          <cell r="T895">
            <v>1</v>
          </cell>
          <cell r="U895">
            <v>0</v>
          </cell>
          <cell r="V895">
            <v>2</v>
          </cell>
          <cell r="W895">
            <v>5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1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-1</v>
          </cell>
          <cell r="AL895">
            <v>12</v>
          </cell>
          <cell r="AM895">
            <v>0</v>
          </cell>
          <cell r="AN895">
            <v>0</v>
          </cell>
          <cell r="AO895">
            <v>0</v>
          </cell>
          <cell r="AP895" t="str">
            <v>Q</v>
          </cell>
          <cell r="AQ895" t="str">
            <v>Q</v>
          </cell>
          <cell r="AR895" t="str">
            <v>SV</v>
          </cell>
          <cell r="AS895" t="str">
            <v>Q</v>
          </cell>
          <cell r="AT895" t="str">
            <v>Q</v>
          </cell>
          <cell r="AU895" t="str">
            <v>Q</v>
          </cell>
          <cell r="AV895">
            <v>22419.999997999999</v>
          </cell>
          <cell r="AW895">
            <v>21099.999909999999</v>
          </cell>
          <cell r="AX895">
            <v>26900</v>
          </cell>
          <cell r="AY895">
            <v>0.19982158797500649</v>
          </cell>
          <cell r="AZ895">
            <v>0.16654275100371749</v>
          </cell>
          <cell r="BA895">
            <v>24900</v>
          </cell>
          <cell r="BB895">
            <v>3</v>
          </cell>
          <cell r="BC895">
            <v>0.11061552195455993</v>
          </cell>
          <cell r="BD895">
            <v>9.9598393654618506E-2</v>
          </cell>
          <cell r="BE895">
            <v>0</v>
          </cell>
          <cell r="BF895">
            <v>0</v>
          </cell>
          <cell r="BG895">
            <v>-1</v>
          </cell>
          <cell r="BH895">
            <v>0</v>
          </cell>
        </row>
        <row r="896">
          <cell r="B896" t="str">
            <v>36441</v>
          </cell>
          <cell r="C896" t="str">
            <v>0040232728556</v>
          </cell>
          <cell r="D896" t="str">
            <v>CERVEZA Bot 500ml IMPERIAL STOUT SHORNSTEIN</v>
          </cell>
          <cell r="E896">
            <v>12</v>
          </cell>
          <cell r="F896" t="str">
            <v>BEBIDAS</v>
          </cell>
          <cell r="G896" t="str">
            <v>BEBIDAS</v>
          </cell>
          <cell r="H896" t="str">
            <v>CERVEZAS</v>
          </cell>
          <cell r="I896" t="str">
            <v>SUPER PREMIUM-ESPECIALES-ARTES</v>
          </cell>
          <cell r="J896" t="str">
            <v>ESPECIALES</v>
          </cell>
          <cell r="K896" t="str">
            <v>SHORNSTEIN</v>
          </cell>
          <cell r="L896">
            <v>114</v>
          </cell>
          <cell r="M896" t="str">
            <v>APOLO IMPORT S.A. 2 - TRENTINO (114)</v>
          </cell>
          <cell r="N896">
            <v>0</v>
          </cell>
          <cell r="O896">
            <v>0</v>
          </cell>
          <cell r="P896">
            <v>0</v>
          </cell>
          <cell r="Q896">
            <v>0</v>
          </cell>
          <cell r="R896">
            <v>0</v>
          </cell>
          <cell r="S896">
            <v>5</v>
          </cell>
          <cell r="T896">
            <v>2</v>
          </cell>
          <cell r="U896">
            <v>2</v>
          </cell>
          <cell r="V896">
            <v>0</v>
          </cell>
          <cell r="W896">
            <v>3</v>
          </cell>
          <cell r="X896">
            <v>2</v>
          </cell>
          <cell r="Y896">
            <v>1</v>
          </cell>
          <cell r="Z896">
            <v>2</v>
          </cell>
          <cell r="AA896">
            <v>1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3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 t="str">
            <v>Q</v>
          </cell>
          <cell r="AQ896">
            <v>45</v>
          </cell>
          <cell r="AR896" t="str">
            <v>Q</v>
          </cell>
          <cell r="AS896" t="str">
            <v>Q</v>
          </cell>
          <cell r="AT896" t="str">
            <v>Q</v>
          </cell>
          <cell r="AU896" t="str">
            <v>Q</v>
          </cell>
          <cell r="AV896">
            <v>22419.999997999999</v>
          </cell>
          <cell r="AW896">
            <v>21099.999909999999</v>
          </cell>
          <cell r="AX896">
            <v>26900</v>
          </cell>
          <cell r="AY896">
            <v>0.19982158797500649</v>
          </cell>
          <cell r="AZ896">
            <v>0.16654275100371749</v>
          </cell>
          <cell r="BA896">
            <v>24900</v>
          </cell>
          <cell r="BB896">
            <v>3</v>
          </cell>
          <cell r="BC896">
            <v>0.11061552195455993</v>
          </cell>
          <cell r="BD896">
            <v>9.9598393654618506E-2</v>
          </cell>
          <cell r="BE896">
            <v>0</v>
          </cell>
          <cell r="BF896">
            <v>0</v>
          </cell>
          <cell r="BG896">
            <v>-1</v>
          </cell>
          <cell r="BH896">
            <v>0</v>
          </cell>
        </row>
        <row r="897">
          <cell r="B897" t="str">
            <v>36438</v>
          </cell>
          <cell r="C897" t="str">
            <v>0040232728594</v>
          </cell>
          <cell r="D897" t="str">
            <v>CERVEZA Bot 500ml IPA PILSEN SHORNSTEIN</v>
          </cell>
          <cell r="E897">
            <v>12</v>
          </cell>
          <cell r="F897" t="str">
            <v>BEBIDAS</v>
          </cell>
          <cell r="G897" t="str">
            <v>BEBIDAS</v>
          </cell>
          <cell r="H897" t="str">
            <v>CERVEZAS</v>
          </cell>
          <cell r="I897" t="str">
            <v>SUPER PREMIUM-ESPECIALES-ARTES</v>
          </cell>
          <cell r="J897" t="str">
            <v>ESPECIALES</v>
          </cell>
          <cell r="K897" t="str">
            <v>SHORNSTEIN</v>
          </cell>
          <cell r="L897">
            <v>114</v>
          </cell>
          <cell r="M897" t="str">
            <v>APOLO IMPORT S.A. 2 - TRENTINO (114)</v>
          </cell>
          <cell r="N897">
            <v>0</v>
          </cell>
          <cell r="O897">
            <v>0</v>
          </cell>
          <cell r="P897">
            <v>0</v>
          </cell>
          <cell r="Q897">
            <v>0</v>
          </cell>
          <cell r="R897">
            <v>2</v>
          </cell>
          <cell r="S897">
            <v>4</v>
          </cell>
          <cell r="T897">
            <v>0</v>
          </cell>
          <cell r="U897">
            <v>0</v>
          </cell>
          <cell r="V897">
            <v>2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1</v>
          </cell>
          <cell r="AE897">
            <v>0</v>
          </cell>
          <cell r="AF897">
            <v>1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-1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 t="str">
            <v>Q</v>
          </cell>
          <cell r="AQ897" t="str">
            <v>Q</v>
          </cell>
          <cell r="AR897" t="str">
            <v>Q</v>
          </cell>
          <cell r="AS897" t="str">
            <v>Q</v>
          </cell>
          <cell r="AT897" t="str">
            <v>Q</v>
          </cell>
          <cell r="AU897" t="str">
            <v>Q</v>
          </cell>
          <cell r="AV897">
            <v>21099.999997999999</v>
          </cell>
          <cell r="AW897">
            <v>17719.999879999999</v>
          </cell>
          <cell r="AX897">
            <v>23900</v>
          </cell>
          <cell r="AY897">
            <v>0.13270142190831291</v>
          </cell>
          <cell r="AZ897">
            <v>0.11715481179916321</v>
          </cell>
          <cell r="BA897">
            <v>22900</v>
          </cell>
          <cell r="BB897">
            <v>3</v>
          </cell>
          <cell r="BC897">
            <v>8.5308056974910729E-2</v>
          </cell>
          <cell r="BD897">
            <v>7.8602620174672524E-2</v>
          </cell>
          <cell r="BE897">
            <v>0</v>
          </cell>
          <cell r="BF897">
            <v>0</v>
          </cell>
          <cell r="BG897">
            <v>-1</v>
          </cell>
          <cell r="BH897">
            <v>0</v>
          </cell>
        </row>
        <row r="898">
          <cell r="B898" t="str">
            <v>36439</v>
          </cell>
          <cell r="C898" t="str">
            <v>0040232728549</v>
          </cell>
          <cell r="D898" t="str">
            <v>CERVEZA Bot 500ml IPA SHORNSTEIN</v>
          </cell>
          <cell r="E898">
            <v>12</v>
          </cell>
          <cell r="F898" t="str">
            <v>BEBIDAS</v>
          </cell>
          <cell r="G898" t="str">
            <v>BEBIDAS</v>
          </cell>
          <cell r="H898" t="str">
            <v>CERVEZAS</v>
          </cell>
          <cell r="I898" t="str">
            <v>SUPER PREMIUM-ESPECIALES-ARTES</v>
          </cell>
          <cell r="J898" t="str">
            <v>ESPECIALES</v>
          </cell>
          <cell r="K898" t="str">
            <v>SHORNSTEIN</v>
          </cell>
          <cell r="L898">
            <v>114</v>
          </cell>
          <cell r="M898" t="str">
            <v>APOLO IMPORT S.A. 2 - TRENTINO (114)</v>
          </cell>
          <cell r="N898">
            <v>2</v>
          </cell>
          <cell r="O898">
            <v>2</v>
          </cell>
          <cell r="P898">
            <v>0</v>
          </cell>
          <cell r="Q898">
            <v>0</v>
          </cell>
          <cell r="R898">
            <v>3</v>
          </cell>
          <cell r="S898">
            <v>5</v>
          </cell>
          <cell r="T898">
            <v>2</v>
          </cell>
          <cell r="U898">
            <v>0</v>
          </cell>
          <cell r="V898">
            <v>7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3</v>
          </cell>
          <cell r="AB898">
            <v>0</v>
          </cell>
          <cell r="AC898">
            <v>0</v>
          </cell>
          <cell r="AD898">
            <v>3</v>
          </cell>
          <cell r="AE898">
            <v>1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6</v>
          </cell>
          <cell r="AK898">
            <v>-1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 t="str">
            <v>SV</v>
          </cell>
          <cell r="AQ898" t="str">
            <v>Q</v>
          </cell>
          <cell r="AR898" t="str">
            <v>Q</v>
          </cell>
          <cell r="AS898" t="str">
            <v>Q</v>
          </cell>
          <cell r="AT898" t="str">
            <v>Q</v>
          </cell>
          <cell r="AU898" t="str">
            <v>Q</v>
          </cell>
          <cell r="AV898">
            <v>22419.999997999999</v>
          </cell>
          <cell r="AW898">
            <v>20091.562480000001</v>
          </cell>
          <cell r="AX898">
            <v>26900</v>
          </cell>
          <cell r="AY898">
            <v>0.19982158797500649</v>
          </cell>
          <cell r="AZ898">
            <v>0.16654275100371749</v>
          </cell>
          <cell r="BA898">
            <v>24900</v>
          </cell>
          <cell r="BB898">
            <v>3</v>
          </cell>
          <cell r="BC898">
            <v>0.11061552195455993</v>
          </cell>
          <cell r="BD898">
            <v>9.9598393654618506E-2</v>
          </cell>
          <cell r="BE898">
            <v>0</v>
          </cell>
          <cell r="BF898">
            <v>0</v>
          </cell>
          <cell r="BG898">
            <v>-1</v>
          </cell>
          <cell r="BH898">
            <v>0</v>
          </cell>
        </row>
        <row r="899">
          <cell r="B899" t="str">
            <v>36442</v>
          </cell>
          <cell r="C899" t="str">
            <v>0040232728532</v>
          </cell>
          <cell r="D899" t="str">
            <v>CERVEZA Bot 500ml WEISS SHORNSTEIN</v>
          </cell>
          <cell r="E899">
            <v>12</v>
          </cell>
          <cell r="F899" t="str">
            <v>BEBIDAS</v>
          </cell>
          <cell r="G899" t="str">
            <v>BEBIDAS</v>
          </cell>
          <cell r="H899" t="str">
            <v>CERVEZAS</v>
          </cell>
          <cell r="I899" t="str">
            <v>SUPER PREMIUM-ESPECIALES-ARTES</v>
          </cell>
          <cell r="J899" t="str">
            <v>ESPECIALES</v>
          </cell>
          <cell r="K899" t="str">
            <v>SHORNSTEIN</v>
          </cell>
          <cell r="L899">
            <v>114</v>
          </cell>
          <cell r="M899" t="str">
            <v>APOLO IMPORT S.A. 2 - TRENTINO (114)</v>
          </cell>
          <cell r="N899">
            <v>0</v>
          </cell>
          <cell r="O899">
            <v>1</v>
          </cell>
          <cell r="P899">
            <v>0</v>
          </cell>
          <cell r="Q899">
            <v>0</v>
          </cell>
          <cell r="R899">
            <v>2</v>
          </cell>
          <cell r="S899">
            <v>2</v>
          </cell>
          <cell r="T899">
            <v>0</v>
          </cell>
          <cell r="U899">
            <v>0</v>
          </cell>
          <cell r="V899">
            <v>0</v>
          </cell>
          <cell r="W899">
            <v>0</v>
          </cell>
          <cell r="X899">
            <v>0</v>
          </cell>
          <cell r="Y899">
            <v>0</v>
          </cell>
          <cell r="Z899">
            <v>0</v>
          </cell>
          <cell r="AA899">
            <v>0</v>
          </cell>
          <cell r="AB899">
            <v>0</v>
          </cell>
          <cell r="AC899">
            <v>0</v>
          </cell>
          <cell r="AD899">
            <v>0</v>
          </cell>
          <cell r="AE899">
            <v>2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8</v>
          </cell>
          <cell r="AK899">
            <v>-5</v>
          </cell>
          <cell r="AL899">
            <v>0</v>
          </cell>
          <cell r="AM899">
            <v>1</v>
          </cell>
          <cell r="AN899">
            <v>0</v>
          </cell>
          <cell r="AO899">
            <v>0</v>
          </cell>
          <cell r="AP899" t="str">
            <v>SV</v>
          </cell>
          <cell r="AQ899" t="str">
            <v>Q</v>
          </cell>
          <cell r="AR899" t="str">
            <v>Q</v>
          </cell>
          <cell r="AS899" t="str">
            <v>SV</v>
          </cell>
          <cell r="AT899" t="str">
            <v>Q</v>
          </cell>
          <cell r="AU899" t="str">
            <v>Q</v>
          </cell>
          <cell r="AV899">
            <v>22419.999997999999</v>
          </cell>
          <cell r="AW899">
            <v>19919.99999</v>
          </cell>
          <cell r="AX899">
            <v>26900</v>
          </cell>
          <cell r="AY899">
            <v>0.19982158797500649</v>
          </cell>
          <cell r="AZ899">
            <v>0.16654275100371749</v>
          </cell>
          <cell r="BA899">
            <v>24900</v>
          </cell>
          <cell r="BB899">
            <v>3</v>
          </cell>
          <cell r="BC899">
            <v>0.11061552195455993</v>
          </cell>
          <cell r="BD899">
            <v>9.9598393654618506E-2</v>
          </cell>
          <cell r="BE899">
            <v>0</v>
          </cell>
          <cell r="BF899">
            <v>0</v>
          </cell>
          <cell r="BG899">
            <v>-1</v>
          </cell>
          <cell r="BH899">
            <v>0</v>
          </cell>
        </row>
        <row r="900">
          <cell r="B900" t="str">
            <v>36443</v>
          </cell>
          <cell r="C900" t="str">
            <v>7908265500989</v>
          </cell>
          <cell r="D900" t="str">
            <v>CERVEZA Lata 350ml HOPPY LAGER UNICORN</v>
          </cell>
          <cell r="E900">
            <v>12</v>
          </cell>
          <cell r="F900" t="str">
            <v>BEBIDAS</v>
          </cell>
          <cell r="G900" t="str">
            <v>BEBIDAS</v>
          </cell>
          <cell r="H900" t="str">
            <v>CERVEZAS</v>
          </cell>
          <cell r="I900" t="str">
            <v>SUPER PREMIUM-ESPECIALES-ARTES</v>
          </cell>
          <cell r="J900" t="str">
            <v>ESPECIALES</v>
          </cell>
          <cell r="K900" t="str">
            <v>UNICORN</v>
          </cell>
          <cell r="L900">
            <v>114</v>
          </cell>
          <cell r="M900" t="str">
            <v>APOLO IMPORT S.A. 2 - TRENTINO (114)</v>
          </cell>
          <cell r="N900">
            <v>0</v>
          </cell>
          <cell r="O900">
            <v>0</v>
          </cell>
          <cell r="P900">
            <v>0</v>
          </cell>
          <cell r="Q900">
            <v>0</v>
          </cell>
          <cell r="R900">
            <v>0</v>
          </cell>
          <cell r="S900">
            <v>0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8</v>
          </cell>
          <cell r="AK900">
            <v>0</v>
          </cell>
          <cell r="AL900">
            <v>0</v>
          </cell>
          <cell r="AM900">
            <v>0</v>
          </cell>
          <cell r="AN900">
            <v>10</v>
          </cell>
          <cell r="AO900">
            <v>0</v>
          </cell>
          <cell r="AP900" t="str">
            <v>SV</v>
          </cell>
          <cell r="AQ900" t="str">
            <v>Q</v>
          </cell>
          <cell r="AR900" t="str">
            <v>Q</v>
          </cell>
          <cell r="AS900" t="str">
            <v>Q</v>
          </cell>
          <cell r="AT900" t="str">
            <v>SV</v>
          </cell>
          <cell r="AU900" t="str">
            <v>Q</v>
          </cell>
          <cell r="AV900">
            <v>16579.999996999999</v>
          </cell>
          <cell r="AW900">
            <v>15989.99963</v>
          </cell>
          <cell r="AX900">
            <v>19900</v>
          </cell>
          <cell r="AY900">
            <v>0.2002412547406951</v>
          </cell>
          <cell r="AZ900">
            <v>0.16683417100502518</v>
          </cell>
          <cell r="BA900">
            <v>17900</v>
          </cell>
          <cell r="BB900">
            <v>3</v>
          </cell>
          <cell r="BC900">
            <v>7.9613992957710655E-2</v>
          </cell>
          <cell r="BD900">
            <v>7.3743016927374352E-2</v>
          </cell>
          <cell r="BE900">
            <v>0</v>
          </cell>
          <cell r="BF900">
            <v>0</v>
          </cell>
          <cell r="BG900">
            <v>-1</v>
          </cell>
          <cell r="BH900">
            <v>0</v>
          </cell>
        </row>
        <row r="901">
          <cell r="B901" t="str">
            <v>36445</v>
          </cell>
          <cell r="C901" t="str">
            <v>7898962706114</v>
          </cell>
          <cell r="D901" t="str">
            <v>CERVEZA Lata 473ml IPA UNICORN</v>
          </cell>
          <cell r="E901">
            <v>12</v>
          </cell>
          <cell r="F901" t="str">
            <v>BEBIDAS</v>
          </cell>
          <cell r="G901" t="str">
            <v>BEBIDAS</v>
          </cell>
          <cell r="H901" t="str">
            <v>CERVEZAS</v>
          </cell>
          <cell r="I901" t="str">
            <v>SUPER PREMIUM-ESPECIALES-ARTES</v>
          </cell>
          <cell r="J901" t="str">
            <v>ESPECIALES</v>
          </cell>
          <cell r="K901" t="str">
            <v>UNICORN</v>
          </cell>
          <cell r="L901">
            <v>114</v>
          </cell>
          <cell r="M901" t="str">
            <v>APOLO IMPORT S.A. 2 - TRENTINO (114)</v>
          </cell>
          <cell r="N901">
            <v>1</v>
          </cell>
          <cell r="O901">
            <v>1</v>
          </cell>
          <cell r="P901">
            <v>0</v>
          </cell>
          <cell r="Q901">
            <v>0</v>
          </cell>
          <cell r="R901">
            <v>0</v>
          </cell>
          <cell r="S901">
            <v>1</v>
          </cell>
          <cell r="T901">
            <v>0</v>
          </cell>
          <cell r="U901">
            <v>0</v>
          </cell>
          <cell r="V901">
            <v>0</v>
          </cell>
          <cell r="W901">
            <v>0</v>
          </cell>
          <cell r="X901">
            <v>0</v>
          </cell>
          <cell r="Y901">
            <v>0</v>
          </cell>
          <cell r="Z901">
            <v>9</v>
          </cell>
          <cell r="AA901">
            <v>2</v>
          </cell>
          <cell r="AB901">
            <v>0</v>
          </cell>
          <cell r="AC901">
            <v>0</v>
          </cell>
          <cell r="AD901">
            <v>5</v>
          </cell>
          <cell r="AE901">
            <v>3</v>
          </cell>
          <cell r="AF901">
            <v>0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 t="str">
            <v>Q</v>
          </cell>
          <cell r="AQ901" t="str">
            <v>Q</v>
          </cell>
          <cell r="AR901" t="str">
            <v>Q</v>
          </cell>
          <cell r="AS901" t="str">
            <v>Q</v>
          </cell>
          <cell r="AT901" t="str">
            <v>Q</v>
          </cell>
          <cell r="AU901" t="str">
            <v>Q</v>
          </cell>
          <cell r="AV901">
            <v>20759.999996999999</v>
          </cell>
          <cell r="AW901">
            <v>20165.955259999999</v>
          </cell>
          <cell r="AX901">
            <v>24900</v>
          </cell>
          <cell r="AY901">
            <v>0.19942196549124591</v>
          </cell>
          <cell r="AZ901">
            <v>0.16626506036144584</v>
          </cell>
          <cell r="BA901">
            <v>22900</v>
          </cell>
          <cell r="BB901">
            <v>3</v>
          </cell>
          <cell r="BC901">
            <v>0.10308285179717003</v>
          </cell>
          <cell r="BD901">
            <v>9.3449781790393052E-2</v>
          </cell>
          <cell r="BE901">
            <v>0</v>
          </cell>
          <cell r="BF901">
            <v>0</v>
          </cell>
          <cell r="BG901">
            <v>-1</v>
          </cell>
          <cell r="BH901">
            <v>0</v>
          </cell>
        </row>
        <row r="902">
          <cell r="B902" t="str">
            <v>36449</v>
          </cell>
          <cell r="C902" t="str">
            <v>7898962706718</v>
          </cell>
          <cell r="D902" t="str">
            <v>CERVEZA Lata 473ml NEIPA UNICORN</v>
          </cell>
          <cell r="E902">
            <v>12</v>
          </cell>
          <cell r="F902" t="str">
            <v>BEBIDAS</v>
          </cell>
          <cell r="G902" t="str">
            <v>BEBIDAS</v>
          </cell>
          <cell r="H902" t="str">
            <v>CERVEZAS</v>
          </cell>
          <cell r="I902" t="str">
            <v>SUPER PREMIUM-ESPECIALES-ARTES</v>
          </cell>
          <cell r="J902" t="str">
            <v>ESPECIALES</v>
          </cell>
          <cell r="K902" t="str">
            <v>UNICORN</v>
          </cell>
          <cell r="L902">
            <v>114</v>
          </cell>
          <cell r="M902" t="str">
            <v>APOLO IMPORT S.A. 2 - TRENTINO (114)</v>
          </cell>
          <cell r="N902">
            <v>8</v>
          </cell>
          <cell r="O902">
            <v>0</v>
          </cell>
          <cell r="P902">
            <v>0</v>
          </cell>
          <cell r="Q902">
            <v>0</v>
          </cell>
          <cell r="R902">
            <v>1</v>
          </cell>
          <cell r="S902">
            <v>0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6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3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12</v>
          </cell>
          <cell r="AK902">
            <v>0</v>
          </cell>
          <cell r="AL902">
            <v>0</v>
          </cell>
          <cell r="AM902">
            <v>10</v>
          </cell>
          <cell r="AN902">
            <v>0</v>
          </cell>
          <cell r="AO902">
            <v>0</v>
          </cell>
          <cell r="AP902" t="str">
            <v>SV</v>
          </cell>
          <cell r="AQ902" t="str">
            <v>Q</v>
          </cell>
          <cell r="AR902" t="str">
            <v>Q</v>
          </cell>
          <cell r="AS902" t="str">
            <v>SV</v>
          </cell>
          <cell r="AT902" t="str">
            <v>Q</v>
          </cell>
          <cell r="AU902" t="str">
            <v>Q</v>
          </cell>
          <cell r="AV902">
            <v>22419.999997999999</v>
          </cell>
          <cell r="AW902">
            <v>20605.161169999999</v>
          </cell>
          <cell r="AX902">
            <v>26900</v>
          </cell>
          <cell r="AY902">
            <v>0.19982158797500649</v>
          </cell>
          <cell r="AZ902">
            <v>0.16654275100371749</v>
          </cell>
          <cell r="BA902">
            <v>24900</v>
          </cell>
          <cell r="BB902">
            <v>3</v>
          </cell>
          <cell r="BC902">
            <v>0.11061552195455993</v>
          </cell>
          <cell r="BD902">
            <v>9.9598393654618506E-2</v>
          </cell>
          <cell r="BE902">
            <v>0</v>
          </cell>
          <cell r="BF902">
            <v>0</v>
          </cell>
          <cell r="BG902">
            <v>-1</v>
          </cell>
          <cell r="BH902">
            <v>0</v>
          </cell>
        </row>
        <row r="903">
          <cell r="B903" t="str">
            <v>36447</v>
          </cell>
          <cell r="C903" t="str">
            <v>7898962706138</v>
          </cell>
          <cell r="D903" t="str">
            <v>CERVEZA Lata 473ml PALE ALE UNICORN</v>
          </cell>
          <cell r="E903">
            <v>12</v>
          </cell>
          <cell r="F903" t="str">
            <v>BEBIDAS</v>
          </cell>
          <cell r="G903" t="str">
            <v>BEBIDAS</v>
          </cell>
          <cell r="H903" t="str">
            <v>CERVEZAS</v>
          </cell>
          <cell r="I903" t="str">
            <v>SUPER PREMIUM-ESPECIALES-ARTES</v>
          </cell>
          <cell r="J903" t="str">
            <v>ESPECIALES</v>
          </cell>
          <cell r="K903" t="str">
            <v>UNICORN</v>
          </cell>
          <cell r="L903">
            <v>114</v>
          </cell>
          <cell r="M903" t="str">
            <v>APOLO IMPORT S.A. 2 - TRENTINO (114)</v>
          </cell>
          <cell r="N903">
            <v>0</v>
          </cell>
          <cell r="O903">
            <v>1</v>
          </cell>
          <cell r="P903">
            <v>0</v>
          </cell>
          <cell r="Q903">
            <v>0</v>
          </cell>
          <cell r="R903">
            <v>0</v>
          </cell>
          <cell r="S903">
            <v>1</v>
          </cell>
          <cell r="T903">
            <v>7</v>
          </cell>
          <cell r="U903">
            <v>2</v>
          </cell>
          <cell r="V903">
            <v>0</v>
          </cell>
          <cell r="W903">
            <v>0</v>
          </cell>
          <cell r="X903">
            <v>0</v>
          </cell>
          <cell r="Y903">
            <v>0</v>
          </cell>
          <cell r="Z903">
            <v>6</v>
          </cell>
          <cell r="AA903">
            <v>0</v>
          </cell>
          <cell r="AB903">
            <v>0</v>
          </cell>
          <cell r="AC903">
            <v>0</v>
          </cell>
          <cell r="AD903">
            <v>0</v>
          </cell>
          <cell r="AE903">
            <v>3</v>
          </cell>
          <cell r="AF903">
            <v>1</v>
          </cell>
          <cell r="AG903">
            <v>1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1</v>
          </cell>
          <cell r="AN903">
            <v>1</v>
          </cell>
          <cell r="AO903">
            <v>0</v>
          </cell>
          <cell r="AP903" t="str">
            <v>Q</v>
          </cell>
          <cell r="AQ903" t="str">
            <v>Q</v>
          </cell>
          <cell r="AR903" t="str">
            <v>Q</v>
          </cell>
          <cell r="AS903" t="str">
            <v>SV</v>
          </cell>
          <cell r="AT903">
            <v>30</v>
          </cell>
          <cell r="AU903" t="str">
            <v>Q</v>
          </cell>
          <cell r="AV903">
            <v>22419.999997999999</v>
          </cell>
          <cell r="AW903">
            <v>19968.157660000001</v>
          </cell>
          <cell r="AX903">
            <v>26900</v>
          </cell>
          <cell r="AY903">
            <v>0.19982158797500649</v>
          </cell>
          <cell r="AZ903">
            <v>0.16654275100371749</v>
          </cell>
          <cell r="BA903">
            <v>24900</v>
          </cell>
          <cell r="BB903">
            <v>3</v>
          </cell>
          <cell r="BC903">
            <v>0.11061552195455993</v>
          </cell>
          <cell r="BD903">
            <v>9.9598393654618506E-2</v>
          </cell>
          <cell r="BE903">
            <v>0</v>
          </cell>
          <cell r="BF903">
            <v>0</v>
          </cell>
          <cell r="BG903">
            <v>-1</v>
          </cell>
          <cell r="BH903">
            <v>0</v>
          </cell>
        </row>
        <row r="904">
          <cell r="B904" t="str">
            <v>36448</v>
          </cell>
          <cell r="C904" t="str">
            <v>7908265501849</v>
          </cell>
          <cell r="D904" t="str">
            <v>CERVEZA Lata 473ml SESSION IPA UNICORN</v>
          </cell>
          <cell r="E904">
            <v>12</v>
          </cell>
          <cell r="F904" t="str">
            <v>BEBIDAS</v>
          </cell>
          <cell r="G904" t="str">
            <v>BEBIDAS</v>
          </cell>
          <cell r="H904" t="str">
            <v>CERVEZAS</v>
          </cell>
          <cell r="I904" t="str">
            <v>SUPER PREMIUM-ESPECIALES-ARTES</v>
          </cell>
          <cell r="J904" t="str">
            <v>ESPECIALES</v>
          </cell>
          <cell r="K904" t="str">
            <v>UNICORN</v>
          </cell>
          <cell r="L904">
            <v>114</v>
          </cell>
          <cell r="M904" t="str">
            <v>APOLO IMPORT S.A. 2 - TRENTINO (114)</v>
          </cell>
          <cell r="N904">
            <v>0</v>
          </cell>
          <cell r="O904">
            <v>0</v>
          </cell>
          <cell r="P904">
            <v>0</v>
          </cell>
          <cell r="Q904">
            <v>0</v>
          </cell>
          <cell r="R904">
            <v>0</v>
          </cell>
          <cell r="S904">
            <v>0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14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 t="str">
            <v>SV</v>
          </cell>
          <cell r="AQ904" t="str">
            <v>Q</v>
          </cell>
          <cell r="AR904" t="str">
            <v>Q</v>
          </cell>
          <cell r="AS904" t="str">
            <v>Q</v>
          </cell>
          <cell r="AT904" t="str">
            <v>Q</v>
          </cell>
          <cell r="AU904" t="str">
            <v>Q</v>
          </cell>
          <cell r="AV904">
            <v>20759.999996999999</v>
          </cell>
          <cell r="AW904">
            <v>20008.548340000001</v>
          </cell>
          <cell r="AX904">
            <v>24900</v>
          </cell>
          <cell r="AY904">
            <v>0.19942196549124591</v>
          </cell>
          <cell r="AZ904">
            <v>0.16626506036144584</v>
          </cell>
          <cell r="BA904">
            <v>22900</v>
          </cell>
          <cell r="BB904">
            <v>3</v>
          </cell>
          <cell r="BC904">
            <v>0.10308285179717003</v>
          </cell>
          <cell r="BD904">
            <v>9.3449781790393052E-2</v>
          </cell>
          <cell r="BE904">
            <v>0</v>
          </cell>
          <cell r="BF904">
            <v>0</v>
          </cell>
          <cell r="BG904">
            <v>-1</v>
          </cell>
          <cell r="BH904">
            <v>0</v>
          </cell>
        </row>
        <row r="905">
          <cell r="B905" t="str">
            <v>36446</v>
          </cell>
          <cell r="C905" t="str">
            <v>7898962706077</v>
          </cell>
          <cell r="D905" t="str">
            <v>CERVEZA Lata 473ml WITBIER UNICORN</v>
          </cell>
          <cell r="E905">
            <v>12</v>
          </cell>
          <cell r="F905" t="str">
            <v>BEBIDAS</v>
          </cell>
          <cell r="G905" t="str">
            <v>BEBIDAS</v>
          </cell>
          <cell r="H905" t="str">
            <v>CERVEZAS</v>
          </cell>
          <cell r="I905" t="str">
            <v>SUPER PREMIUM-ESPECIALES-ARTES</v>
          </cell>
          <cell r="J905" t="str">
            <v>ESPECIALES</v>
          </cell>
          <cell r="K905" t="str">
            <v>UNICORN</v>
          </cell>
          <cell r="L905">
            <v>114</v>
          </cell>
          <cell r="M905" t="str">
            <v>APOLO IMPORT S.A. 2 - TRENTINO (114)</v>
          </cell>
          <cell r="N905">
            <v>0</v>
          </cell>
          <cell r="O905">
            <v>0</v>
          </cell>
          <cell r="P905">
            <v>0</v>
          </cell>
          <cell r="Q905">
            <v>0</v>
          </cell>
          <cell r="R905">
            <v>1</v>
          </cell>
          <cell r="S905">
            <v>0</v>
          </cell>
          <cell r="T905">
            <v>0</v>
          </cell>
          <cell r="U905">
            <v>0</v>
          </cell>
          <cell r="V905">
            <v>0</v>
          </cell>
          <cell r="W905">
            <v>0</v>
          </cell>
          <cell r="X905">
            <v>0</v>
          </cell>
          <cell r="Y905">
            <v>0</v>
          </cell>
          <cell r="Z905">
            <v>0</v>
          </cell>
          <cell r="AA905">
            <v>0</v>
          </cell>
          <cell r="AB905">
            <v>0</v>
          </cell>
          <cell r="AC905">
            <v>0</v>
          </cell>
          <cell r="AD905">
            <v>0</v>
          </cell>
          <cell r="AE905">
            <v>0</v>
          </cell>
          <cell r="AF905">
            <v>0</v>
          </cell>
          <cell r="AG905">
            <v>0</v>
          </cell>
          <cell r="AH905">
            <v>0</v>
          </cell>
          <cell r="AI905">
            <v>0</v>
          </cell>
          <cell r="AJ905">
            <v>5</v>
          </cell>
          <cell r="AK905">
            <v>0</v>
          </cell>
          <cell r="AL905">
            <v>0</v>
          </cell>
          <cell r="AM905">
            <v>0</v>
          </cell>
          <cell r="AN905">
            <v>0</v>
          </cell>
          <cell r="AO905">
            <v>0</v>
          </cell>
          <cell r="AP905" t="str">
            <v>SV</v>
          </cell>
          <cell r="AQ905" t="str">
            <v>Q</v>
          </cell>
          <cell r="AR905" t="str">
            <v>Q</v>
          </cell>
          <cell r="AS905" t="str">
            <v>Q</v>
          </cell>
          <cell r="AT905" t="str">
            <v>Q</v>
          </cell>
          <cell r="AU905" t="str">
            <v>Q</v>
          </cell>
          <cell r="AV905">
            <v>20759.999996999999</v>
          </cell>
          <cell r="AW905">
            <v>19932.448690000001</v>
          </cell>
          <cell r="AX905">
            <v>24900</v>
          </cell>
          <cell r="AY905">
            <v>0.19942196549124591</v>
          </cell>
          <cell r="AZ905">
            <v>0.16626506036144584</v>
          </cell>
          <cell r="BA905">
            <v>22900</v>
          </cell>
          <cell r="BB905">
            <v>3</v>
          </cell>
          <cell r="BC905">
            <v>0.10308285179717003</v>
          </cell>
          <cell r="BD905">
            <v>9.3449781790393052E-2</v>
          </cell>
          <cell r="BE905">
            <v>0</v>
          </cell>
          <cell r="BF905">
            <v>0</v>
          </cell>
          <cell r="BG905">
            <v>-1</v>
          </cell>
          <cell r="BH905">
            <v>0</v>
          </cell>
        </row>
        <row r="906">
          <cell r="B906" t="str">
            <v>36444</v>
          </cell>
          <cell r="C906" t="str">
            <v>7908265501641</v>
          </cell>
          <cell r="D906" t="str">
            <v>CERVEZA PREMIUM LAGER Lata 350ml UNICORN</v>
          </cell>
          <cell r="E906">
            <v>12</v>
          </cell>
          <cell r="F906" t="str">
            <v>BEBIDAS</v>
          </cell>
          <cell r="G906" t="str">
            <v>BEBIDAS</v>
          </cell>
          <cell r="H906" t="str">
            <v>CERVEZAS</v>
          </cell>
          <cell r="I906" t="str">
            <v>SUPER PREMIUM-ESPECIALES-ARTES</v>
          </cell>
          <cell r="J906" t="str">
            <v>ESPECIALES</v>
          </cell>
          <cell r="K906" t="str">
            <v>UNICORN</v>
          </cell>
          <cell r="L906">
            <v>114</v>
          </cell>
          <cell r="M906" t="str">
            <v>APOLO IMPORT S.A. 2 - TRENTINO (114)</v>
          </cell>
          <cell r="N906">
            <v>0</v>
          </cell>
          <cell r="O906">
            <v>0</v>
          </cell>
          <cell r="P906">
            <v>0</v>
          </cell>
          <cell r="Q906">
            <v>0</v>
          </cell>
          <cell r="R906">
            <v>0</v>
          </cell>
          <cell r="S906">
            <v>1</v>
          </cell>
          <cell r="T906">
            <v>0</v>
          </cell>
          <cell r="U906">
            <v>0</v>
          </cell>
          <cell r="V906">
            <v>1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5</v>
          </cell>
          <cell r="AK906">
            <v>0</v>
          </cell>
          <cell r="AL906">
            <v>0</v>
          </cell>
          <cell r="AM906">
            <v>0</v>
          </cell>
          <cell r="AN906">
            <v>0</v>
          </cell>
          <cell r="AO906">
            <v>0</v>
          </cell>
          <cell r="AP906" t="str">
            <v>SV</v>
          </cell>
          <cell r="AQ906" t="str">
            <v>Q</v>
          </cell>
          <cell r="AR906" t="str">
            <v>Q</v>
          </cell>
          <cell r="AS906" t="str">
            <v>Q</v>
          </cell>
          <cell r="AT906" t="str">
            <v>Q</v>
          </cell>
          <cell r="AU906" t="str">
            <v>Q</v>
          </cell>
          <cell r="AV906">
            <v>15989.999959999999</v>
          </cell>
          <cell r="AW906">
            <v>15989.999739999999</v>
          </cell>
          <cell r="AX906">
            <v>18900</v>
          </cell>
          <cell r="AY906">
            <v>0.18198874592117265</v>
          </cell>
          <cell r="AZ906">
            <v>0.15396825608465614</v>
          </cell>
          <cell r="BA906">
            <v>17900</v>
          </cell>
          <cell r="BB906">
            <v>3</v>
          </cell>
          <cell r="BC906">
            <v>0.11944965883539638</v>
          </cell>
          <cell r="BD906">
            <v>0.10670391284916206</v>
          </cell>
          <cell r="BE906">
            <v>0</v>
          </cell>
          <cell r="BF906">
            <v>0</v>
          </cell>
          <cell r="BG906">
            <v>-1</v>
          </cell>
          <cell r="BH906">
            <v>0</v>
          </cell>
        </row>
        <row r="907">
          <cell r="B907" t="str">
            <v>11566</v>
          </cell>
          <cell r="C907" t="str">
            <v>7893789309081</v>
          </cell>
          <cell r="D907" t="str">
            <v>CIGARRILLO ADVANCE GRUESA 10 MARLBORO 20</v>
          </cell>
          <cell r="E907">
            <v>1</v>
          </cell>
          <cell r="F907" t="str">
            <v>BEBIDAS</v>
          </cell>
          <cell r="G907" t="str">
            <v>BEBIDAS</v>
          </cell>
          <cell r="H907" t="str">
            <v>CIGARRILLOS - VAPES</v>
          </cell>
          <cell r="I907" t="str">
            <v>CIGARRILLOS-VAPES</v>
          </cell>
          <cell r="J907" t="str">
            <v>GRUESA 10</v>
          </cell>
          <cell r="K907" t="str">
            <v>MARLBORO</v>
          </cell>
          <cell r="L907">
            <v>81</v>
          </cell>
          <cell r="M907" t="str">
            <v>DISTRIBUIDORA GLORIA S.A.  (81)</v>
          </cell>
          <cell r="N907">
            <v>0</v>
          </cell>
          <cell r="O907">
            <v>0</v>
          </cell>
          <cell r="P907">
            <v>0</v>
          </cell>
          <cell r="Q907">
            <v>0</v>
          </cell>
          <cell r="R907">
            <v>0</v>
          </cell>
          <cell r="S907">
            <v>0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>
            <v>0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 t="str">
            <v>Q</v>
          </cell>
          <cell r="AQ907" t="str">
            <v>Q</v>
          </cell>
          <cell r="AR907" t="str">
            <v>Q</v>
          </cell>
          <cell r="AS907" t="str">
            <v>Q</v>
          </cell>
          <cell r="AT907" t="str">
            <v>Q</v>
          </cell>
          <cell r="AU907" t="str">
            <v>Q</v>
          </cell>
          <cell r="AV907">
            <v>115390</v>
          </cell>
          <cell r="AW907">
            <v>121424.15670000001</v>
          </cell>
          <cell r="AX907">
            <v>132900</v>
          </cell>
          <cell r="AY907">
            <v>0.15174625184158064</v>
          </cell>
          <cell r="AZ907">
            <v>0.13175319789315273</v>
          </cell>
          <cell r="BA907">
            <v>129900</v>
          </cell>
          <cell r="BB907">
            <v>3</v>
          </cell>
          <cell r="BC907">
            <v>0.12574746511829438</v>
          </cell>
          <cell r="BD907">
            <v>0.11170130869899923</v>
          </cell>
          <cell r="BE907">
            <v>127900</v>
          </cell>
          <cell r="BF907">
            <v>6</v>
          </cell>
          <cell r="BG907">
            <v>0.10841494063610368</v>
          </cell>
          <cell r="BH907">
            <v>9.7810789679437057E-2</v>
          </cell>
        </row>
        <row r="908">
          <cell r="B908" t="str">
            <v>9984</v>
          </cell>
          <cell r="C908" t="str">
            <v>78406827</v>
          </cell>
          <cell r="D908" t="str">
            <v>CIGARRILLO ADVANCE MARLBORO 9081</v>
          </cell>
          <cell r="E908">
            <v>10</v>
          </cell>
          <cell r="F908" t="str">
            <v>BEBIDAS</v>
          </cell>
          <cell r="G908" t="str">
            <v>BEBIDAS</v>
          </cell>
          <cell r="H908" t="str">
            <v>CIGARRILLOS - VAPES</v>
          </cell>
          <cell r="I908" t="str">
            <v>CIGARRILLOS-VAPES</v>
          </cell>
          <cell r="J908" t="str">
            <v>GRUESA 10</v>
          </cell>
          <cell r="K908" t="str">
            <v>MARLBORO</v>
          </cell>
          <cell r="L908">
            <v>81</v>
          </cell>
          <cell r="M908" t="str">
            <v>DISTRIBUIDORA GLORIA S.A.  (81)</v>
          </cell>
          <cell r="N908">
            <v>50</v>
          </cell>
          <cell r="O908">
            <v>80</v>
          </cell>
          <cell r="P908">
            <v>50</v>
          </cell>
          <cell r="Q908">
            <v>40</v>
          </cell>
          <cell r="R908">
            <v>10</v>
          </cell>
          <cell r="S908">
            <v>90</v>
          </cell>
          <cell r="T908">
            <v>60</v>
          </cell>
          <cell r="U908">
            <v>40</v>
          </cell>
          <cell r="V908">
            <v>20</v>
          </cell>
          <cell r="W908">
            <v>10</v>
          </cell>
          <cell r="X908">
            <v>30</v>
          </cell>
          <cell r="Y908">
            <v>30</v>
          </cell>
          <cell r="Z908">
            <v>30</v>
          </cell>
          <cell r="AA908">
            <v>20</v>
          </cell>
          <cell r="AB908">
            <v>0</v>
          </cell>
          <cell r="AC908">
            <v>0</v>
          </cell>
          <cell r="AD908">
            <v>80</v>
          </cell>
          <cell r="AE908">
            <v>0</v>
          </cell>
          <cell r="AF908">
            <v>30</v>
          </cell>
          <cell r="AG908">
            <v>80</v>
          </cell>
          <cell r="AH908">
            <v>0</v>
          </cell>
          <cell r="AI908">
            <v>0</v>
          </cell>
          <cell r="AJ908">
            <v>158</v>
          </cell>
          <cell r="AK908">
            <v>130</v>
          </cell>
          <cell r="AL908">
            <v>100</v>
          </cell>
          <cell r="AM908">
            <v>110</v>
          </cell>
          <cell r="AN908">
            <v>10</v>
          </cell>
          <cell r="AO908">
            <v>50</v>
          </cell>
          <cell r="AP908">
            <v>118.5</v>
          </cell>
          <cell r="AQ908">
            <v>97.5</v>
          </cell>
          <cell r="AR908">
            <v>100</v>
          </cell>
          <cell r="AS908" t="str">
            <v>SV</v>
          </cell>
          <cell r="AT908">
            <v>3.75</v>
          </cell>
          <cell r="AU908" t="str">
            <v>SV</v>
          </cell>
          <cell r="AV908">
            <v>12146.020039999999</v>
          </cell>
          <cell r="AW908">
            <v>12142.41567</v>
          </cell>
          <cell r="AY908">
            <v>-1</v>
          </cell>
          <cell r="AZ908" t="e">
            <v>#DIV/0!</v>
          </cell>
          <cell r="BC908">
            <v>-1</v>
          </cell>
          <cell r="BD908">
            <v>0</v>
          </cell>
          <cell r="BG908">
            <v>-1</v>
          </cell>
          <cell r="BH908">
            <v>0</v>
          </cell>
        </row>
        <row r="909">
          <cell r="B909" t="str">
            <v>21224</v>
          </cell>
          <cell r="C909" t="str">
            <v>7893789316997</v>
          </cell>
          <cell r="D909" t="str">
            <v>CIGARRILLO ARTESANAL GRUESA 10 MARLBORO 20</v>
          </cell>
          <cell r="E909">
            <v>1</v>
          </cell>
          <cell r="F909" t="str">
            <v>BEBIDAS</v>
          </cell>
          <cell r="G909" t="str">
            <v>BEBIDAS</v>
          </cell>
          <cell r="H909" t="str">
            <v>CIGARRILLOS - VAPES</v>
          </cell>
          <cell r="I909" t="str">
            <v>CIGARRILLOS-VAPES</v>
          </cell>
          <cell r="J909" t="str">
            <v>GRUESA 10</v>
          </cell>
          <cell r="K909" t="str">
            <v>MARLBORO</v>
          </cell>
          <cell r="L909">
            <v>81</v>
          </cell>
          <cell r="M909" t="str">
            <v>DISTRIBUIDORA GLORIA S.A.  (81)</v>
          </cell>
          <cell r="N909">
            <v>0</v>
          </cell>
          <cell r="O909">
            <v>0</v>
          </cell>
          <cell r="P909">
            <v>0</v>
          </cell>
          <cell r="Q909">
            <v>0</v>
          </cell>
          <cell r="R909">
            <v>0</v>
          </cell>
          <cell r="S909">
            <v>0</v>
          </cell>
          <cell r="T909">
            <v>0</v>
          </cell>
          <cell r="U909">
            <v>0</v>
          </cell>
          <cell r="V909">
            <v>0</v>
          </cell>
          <cell r="W909">
            <v>0</v>
          </cell>
          <cell r="X909">
            <v>0</v>
          </cell>
          <cell r="Y909">
            <v>0</v>
          </cell>
          <cell r="Z909">
            <v>0</v>
          </cell>
          <cell r="AA909">
            <v>0</v>
          </cell>
          <cell r="AB909">
            <v>0</v>
          </cell>
          <cell r="AC909">
            <v>0</v>
          </cell>
          <cell r="AD909">
            <v>0</v>
          </cell>
          <cell r="AE909">
            <v>0</v>
          </cell>
          <cell r="AF909">
            <v>0</v>
          </cell>
          <cell r="AG909">
            <v>0</v>
          </cell>
          <cell r="AH909">
            <v>0</v>
          </cell>
          <cell r="AI909">
            <v>0</v>
          </cell>
          <cell r="AJ909">
            <v>0</v>
          </cell>
          <cell r="AK909">
            <v>0</v>
          </cell>
          <cell r="AL909">
            <v>0</v>
          </cell>
          <cell r="AM909">
            <v>0</v>
          </cell>
          <cell r="AN909">
            <v>0</v>
          </cell>
          <cell r="AO909">
            <v>0</v>
          </cell>
          <cell r="AP909" t="str">
            <v>Q</v>
          </cell>
          <cell r="AQ909" t="str">
            <v>Q</v>
          </cell>
          <cell r="AR909" t="str">
            <v>Q</v>
          </cell>
          <cell r="AS909" t="str">
            <v>Q</v>
          </cell>
          <cell r="AT909" t="str">
            <v>Q</v>
          </cell>
          <cell r="AU909" t="str">
            <v>Q</v>
          </cell>
          <cell r="AV909">
            <v>65940.000004999994</v>
          </cell>
          <cell r="AW909">
            <v>69404.862999999998</v>
          </cell>
          <cell r="AX909">
            <v>76900</v>
          </cell>
          <cell r="AY909">
            <v>0.16621170752455194</v>
          </cell>
          <cell r="AZ909">
            <v>0.14252275676202869</v>
          </cell>
          <cell r="BA909">
            <v>74900</v>
          </cell>
          <cell r="BB909">
            <v>3</v>
          </cell>
          <cell r="BC909">
            <v>0.13588110394784048</v>
          </cell>
          <cell r="BD909">
            <v>0.11962616815754347</v>
          </cell>
          <cell r="BE909">
            <v>72900</v>
          </cell>
          <cell r="BF909">
            <v>6</v>
          </cell>
          <cell r="BG909">
            <v>0.10555050037112901</v>
          </cell>
          <cell r="BH909">
            <v>9.5473250960219552E-2</v>
          </cell>
        </row>
        <row r="910">
          <cell r="B910" t="str">
            <v>21223</v>
          </cell>
          <cell r="C910" t="str">
            <v>78420847</v>
          </cell>
          <cell r="D910" t="str">
            <v>CIGARRILLO ARTESANAL MARLBORO 6997</v>
          </cell>
          <cell r="E910">
            <v>10</v>
          </cell>
          <cell r="F910" t="str">
            <v>BEBIDAS</v>
          </cell>
          <cell r="G910" t="str">
            <v>BEBIDAS</v>
          </cell>
          <cell r="H910" t="str">
            <v>CIGARRILLOS - VAPES</v>
          </cell>
          <cell r="I910" t="str">
            <v>CIGARRILLOS-VAPES</v>
          </cell>
          <cell r="J910" t="str">
            <v>GRUESA 10</v>
          </cell>
          <cell r="K910" t="str">
            <v>MARLBORO</v>
          </cell>
          <cell r="L910">
            <v>81</v>
          </cell>
          <cell r="M910" t="str">
            <v>DISTRIBUIDORA GLORIA S.A.  (81)</v>
          </cell>
          <cell r="N910">
            <v>30</v>
          </cell>
          <cell r="O910">
            <v>50</v>
          </cell>
          <cell r="P910">
            <v>10</v>
          </cell>
          <cell r="Q910">
            <v>10</v>
          </cell>
          <cell r="R910">
            <v>120</v>
          </cell>
          <cell r="S910">
            <v>0</v>
          </cell>
          <cell r="T910">
            <v>20</v>
          </cell>
          <cell r="U910">
            <v>50</v>
          </cell>
          <cell r="V910">
            <v>60</v>
          </cell>
          <cell r="W910">
            <v>30</v>
          </cell>
          <cell r="X910">
            <v>50</v>
          </cell>
          <cell r="Y910">
            <v>100</v>
          </cell>
          <cell r="Z910">
            <v>50</v>
          </cell>
          <cell r="AA910">
            <v>20</v>
          </cell>
          <cell r="AB910">
            <v>10</v>
          </cell>
          <cell r="AC910">
            <v>10</v>
          </cell>
          <cell r="AD910">
            <v>10</v>
          </cell>
          <cell r="AE910">
            <v>50</v>
          </cell>
          <cell r="AF910">
            <v>0</v>
          </cell>
          <cell r="AG910">
            <v>10</v>
          </cell>
          <cell r="AH910">
            <v>0</v>
          </cell>
          <cell r="AI910">
            <v>10</v>
          </cell>
          <cell r="AJ910">
            <v>180</v>
          </cell>
          <cell r="AK910">
            <v>200</v>
          </cell>
          <cell r="AL910">
            <v>0</v>
          </cell>
          <cell r="AM910">
            <v>150</v>
          </cell>
          <cell r="AN910">
            <v>160</v>
          </cell>
          <cell r="AO910">
            <v>40</v>
          </cell>
          <cell r="AP910">
            <v>540</v>
          </cell>
          <cell r="AQ910">
            <v>120</v>
          </cell>
          <cell r="AR910" t="str">
            <v>Q</v>
          </cell>
          <cell r="AS910">
            <v>450</v>
          </cell>
          <cell r="AT910">
            <v>480</v>
          </cell>
          <cell r="AU910">
            <v>120</v>
          </cell>
          <cell r="AV910">
            <v>6940.5800200000003</v>
          </cell>
          <cell r="AW910">
            <v>6940.4862999999996</v>
          </cell>
          <cell r="AX910">
            <v>7900</v>
          </cell>
          <cell r="AY910">
            <v>0.13823340084478986</v>
          </cell>
          <cell r="AZ910">
            <v>0.12144556708860756</v>
          </cell>
          <cell r="BC910">
            <v>-1</v>
          </cell>
          <cell r="BD910">
            <v>0</v>
          </cell>
          <cell r="BG910">
            <v>-1</v>
          </cell>
          <cell r="BH910">
            <v>0</v>
          </cell>
        </row>
        <row r="911">
          <cell r="B911" t="str">
            <v>11567</v>
          </cell>
          <cell r="C911" t="str">
            <v>7893789309043</v>
          </cell>
          <cell r="D911" t="str">
            <v>CIGARRILLO BOX GRUESA 10 MARLBORO 20</v>
          </cell>
          <cell r="E911">
            <v>1</v>
          </cell>
          <cell r="F911" t="str">
            <v>BEBIDAS</v>
          </cell>
          <cell r="G911" t="str">
            <v>BEBIDAS</v>
          </cell>
          <cell r="H911" t="str">
            <v>CIGARRILLOS - VAPES</v>
          </cell>
          <cell r="I911" t="str">
            <v>CIGARRILLOS-VAPES</v>
          </cell>
          <cell r="J911" t="str">
            <v>GRUESA 10</v>
          </cell>
          <cell r="K911" t="str">
            <v>MARLBORO</v>
          </cell>
          <cell r="L911">
            <v>81</v>
          </cell>
          <cell r="M911" t="str">
            <v>DISTRIBUIDORA GLORIA S.A.  (81)</v>
          </cell>
          <cell r="N911">
            <v>0</v>
          </cell>
          <cell r="O911">
            <v>0</v>
          </cell>
          <cell r="P911">
            <v>0</v>
          </cell>
          <cell r="Q911">
            <v>0</v>
          </cell>
          <cell r="R911">
            <v>0</v>
          </cell>
          <cell r="S911">
            <v>0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>
            <v>0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 t="str">
            <v>Q</v>
          </cell>
          <cell r="AQ911" t="str">
            <v>Q</v>
          </cell>
          <cell r="AR911" t="str">
            <v>Q</v>
          </cell>
          <cell r="AS911" t="str">
            <v>Q</v>
          </cell>
          <cell r="AT911" t="str">
            <v>Q</v>
          </cell>
          <cell r="AU911" t="str">
            <v>Q</v>
          </cell>
          <cell r="AV911">
            <v>115390</v>
          </cell>
          <cell r="AW911">
            <v>121384.12549999999</v>
          </cell>
          <cell r="AX911">
            <v>133900</v>
          </cell>
          <cell r="AY911">
            <v>0.16041251408267621</v>
          </cell>
          <cell r="AZ911">
            <v>0.13823749066467514</v>
          </cell>
          <cell r="BA911">
            <v>130900</v>
          </cell>
          <cell r="BB911">
            <v>3</v>
          </cell>
          <cell r="BC911">
            <v>0.13441372735938995</v>
          </cell>
          <cell r="BD911">
            <v>0.11848739495798319</v>
          </cell>
          <cell r="BE911">
            <v>127900</v>
          </cell>
          <cell r="BF911">
            <v>6</v>
          </cell>
          <cell r="BG911">
            <v>0.10841494063610368</v>
          </cell>
          <cell r="BH911">
            <v>9.7810789679437057E-2</v>
          </cell>
        </row>
        <row r="912">
          <cell r="B912" t="str">
            <v>9982</v>
          </cell>
          <cell r="C912" t="str">
            <v>78406810</v>
          </cell>
          <cell r="D912" t="str">
            <v>CIGARRILLO BOX MARLBORO 9043</v>
          </cell>
          <cell r="E912">
            <v>10</v>
          </cell>
          <cell r="F912" t="str">
            <v>BEBIDAS</v>
          </cell>
          <cell r="G912" t="str">
            <v>BEBIDAS</v>
          </cell>
          <cell r="H912" t="str">
            <v>CIGARRILLOS - VAPES</v>
          </cell>
          <cell r="I912" t="str">
            <v>CIGARRILLOS-VAPES</v>
          </cell>
          <cell r="J912" t="str">
            <v>GRUESA 10</v>
          </cell>
          <cell r="K912" t="str">
            <v>MARLBORO</v>
          </cell>
          <cell r="L912">
            <v>81</v>
          </cell>
          <cell r="M912" t="str">
            <v>DISTRIBUIDORA GLORIA S.A.  (81)</v>
          </cell>
          <cell r="N912">
            <v>50</v>
          </cell>
          <cell r="O912">
            <v>40</v>
          </cell>
          <cell r="P912">
            <v>60</v>
          </cell>
          <cell r="Q912">
            <v>40</v>
          </cell>
          <cell r="R912">
            <v>50</v>
          </cell>
          <cell r="S912">
            <v>20</v>
          </cell>
          <cell r="T912">
            <v>110</v>
          </cell>
          <cell r="U912">
            <v>140</v>
          </cell>
          <cell r="V912">
            <v>20</v>
          </cell>
          <cell r="W912">
            <v>20</v>
          </cell>
          <cell r="X912">
            <v>10</v>
          </cell>
          <cell r="Y912">
            <v>0</v>
          </cell>
          <cell r="Z912">
            <v>30</v>
          </cell>
          <cell r="AA912">
            <v>0</v>
          </cell>
          <cell r="AB912">
            <v>20</v>
          </cell>
          <cell r="AC912">
            <v>20</v>
          </cell>
          <cell r="AD912">
            <v>70</v>
          </cell>
          <cell r="AE912">
            <v>10</v>
          </cell>
          <cell r="AF912">
            <v>30</v>
          </cell>
          <cell r="AG912">
            <v>60</v>
          </cell>
          <cell r="AH912">
            <v>0</v>
          </cell>
          <cell r="AI912">
            <v>0</v>
          </cell>
          <cell r="AJ912">
            <v>78</v>
          </cell>
          <cell r="AK912">
            <v>10</v>
          </cell>
          <cell r="AL912">
            <v>150</v>
          </cell>
          <cell r="AM912">
            <v>80</v>
          </cell>
          <cell r="AN912">
            <v>30</v>
          </cell>
          <cell r="AO912">
            <v>50</v>
          </cell>
          <cell r="AP912">
            <v>58.5</v>
          </cell>
          <cell r="AQ912">
            <v>2.1428571428571428</v>
          </cell>
          <cell r="AR912" t="str">
            <v>SV</v>
          </cell>
          <cell r="AS912">
            <v>120</v>
          </cell>
          <cell r="AT912">
            <v>15</v>
          </cell>
          <cell r="AU912" t="str">
            <v>SV</v>
          </cell>
          <cell r="AV912">
            <v>12146.020039999999</v>
          </cell>
          <cell r="AW912">
            <v>12138.412549999999</v>
          </cell>
          <cell r="AY912">
            <v>-1</v>
          </cell>
          <cell r="AZ912" t="e">
            <v>#DIV/0!</v>
          </cell>
          <cell r="BC912">
            <v>-1</v>
          </cell>
          <cell r="BD912">
            <v>0</v>
          </cell>
          <cell r="BG912">
            <v>-1</v>
          </cell>
          <cell r="BH912">
            <v>0</v>
          </cell>
        </row>
        <row r="913">
          <cell r="B913" t="str">
            <v>12190</v>
          </cell>
          <cell r="C913" t="str">
            <v>78419186</v>
          </cell>
          <cell r="D913" t="str">
            <v>CIGARRILLO BLUE GRUESA 10 KENT 20</v>
          </cell>
          <cell r="E913">
            <v>10</v>
          </cell>
          <cell r="F913" t="str">
            <v>BEBIDAS</v>
          </cell>
          <cell r="G913" t="str">
            <v>BEBIDAS</v>
          </cell>
          <cell r="H913" t="str">
            <v>CIGARRILLOS - VAPES</v>
          </cell>
          <cell r="I913" t="str">
            <v>CIGARRILLOS-VAPES</v>
          </cell>
          <cell r="J913" t="str">
            <v>GRUESA 10</v>
          </cell>
          <cell r="K913" t="str">
            <v>KENT</v>
          </cell>
          <cell r="L913">
            <v>66</v>
          </cell>
          <cell r="M913" t="str">
            <v>CODISA SA (66)</v>
          </cell>
          <cell r="N913">
            <v>0</v>
          </cell>
          <cell r="O913">
            <v>0</v>
          </cell>
          <cell r="P913">
            <v>0</v>
          </cell>
          <cell r="Q913">
            <v>0</v>
          </cell>
          <cell r="R913">
            <v>0</v>
          </cell>
          <cell r="S913">
            <v>0</v>
          </cell>
          <cell r="T913">
            <v>0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 t="str">
            <v>Q</v>
          </cell>
          <cell r="AQ913" t="str">
            <v>Q</v>
          </cell>
          <cell r="AR913" t="str">
            <v>Q</v>
          </cell>
          <cell r="AS913" t="str">
            <v>Q</v>
          </cell>
          <cell r="AT913" t="str">
            <v>Q</v>
          </cell>
          <cell r="AU913" t="str">
            <v>Q</v>
          </cell>
          <cell r="AV913">
            <v>121499.99999500001</v>
          </cell>
          <cell r="AW913">
            <v>121496.5609</v>
          </cell>
          <cell r="AX913">
            <v>133900</v>
          </cell>
          <cell r="AY913">
            <v>0.10205761321407647</v>
          </cell>
          <cell r="AZ913">
            <v>9.2606422740851346E-2</v>
          </cell>
          <cell r="BA913">
            <v>131900</v>
          </cell>
          <cell r="BB913">
            <v>3</v>
          </cell>
          <cell r="BC913">
            <v>8.5596707863604848E-2</v>
          </cell>
          <cell r="BD913">
            <v>7.8847611865049239E-2</v>
          </cell>
          <cell r="BE913">
            <v>129900</v>
          </cell>
          <cell r="BF913">
            <v>50</v>
          </cell>
          <cell r="BG913">
            <v>6.9135802513133005E-2</v>
          </cell>
          <cell r="BH913">
            <v>6.4665127059276323E-2</v>
          </cell>
        </row>
        <row r="914">
          <cell r="B914" t="str">
            <v>4689</v>
          </cell>
          <cell r="C914" t="str">
            <v>4689</v>
          </cell>
          <cell r="D914" t="str">
            <v>CIGARRILLO BLUE KENT 9186</v>
          </cell>
          <cell r="E914">
            <v>10</v>
          </cell>
          <cell r="F914" t="str">
            <v>BEBIDAS</v>
          </cell>
          <cell r="G914" t="str">
            <v>BEBIDAS</v>
          </cell>
          <cell r="H914" t="str">
            <v>CIGARRILLOS - VAPES</v>
          </cell>
          <cell r="I914" t="str">
            <v>CIGARRILLOS-VAPES</v>
          </cell>
          <cell r="J914" t="str">
            <v>GRUESA 10</v>
          </cell>
          <cell r="K914" t="str">
            <v>KENT</v>
          </cell>
          <cell r="L914">
            <v>66</v>
          </cell>
          <cell r="M914" t="str">
            <v>CODISA SA (66)</v>
          </cell>
          <cell r="N914">
            <v>100</v>
          </cell>
          <cell r="O914">
            <v>180</v>
          </cell>
          <cell r="P914">
            <v>100</v>
          </cell>
          <cell r="Q914">
            <v>170</v>
          </cell>
          <cell r="R914">
            <v>40</v>
          </cell>
          <cell r="S914">
            <v>0</v>
          </cell>
          <cell r="T914">
            <v>50</v>
          </cell>
          <cell r="U914">
            <v>50</v>
          </cell>
          <cell r="V914">
            <v>10</v>
          </cell>
          <cell r="W914">
            <v>10</v>
          </cell>
          <cell r="X914">
            <v>20</v>
          </cell>
          <cell r="Y914">
            <v>20</v>
          </cell>
          <cell r="Z914">
            <v>10</v>
          </cell>
          <cell r="AA914">
            <v>20</v>
          </cell>
          <cell r="AB914">
            <v>30</v>
          </cell>
          <cell r="AC914">
            <v>10</v>
          </cell>
          <cell r="AD914">
            <v>50</v>
          </cell>
          <cell r="AE914">
            <v>60</v>
          </cell>
          <cell r="AF914">
            <v>40</v>
          </cell>
          <cell r="AG914">
            <v>30</v>
          </cell>
          <cell r="AH914">
            <v>0</v>
          </cell>
          <cell r="AI914">
            <v>0</v>
          </cell>
          <cell r="AJ914">
            <v>70</v>
          </cell>
          <cell r="AK914">
            <v>0</v>
          </cell>
          <cell r="AL914">
            <v>10</v>
          </cell>
          <cell r="AM914">
            <v>60</v>
          </cell>
          <cell r="AN914">
            <v>80</v>
          </cell>
          <cell r="AO914">
            <v>0</v>
          </cell>
          <cell r="AP914">
            <v>12.352941176470587</v>
          </cell>
          <cell r="AQ914" t="str">
            <v>Q</v>
          </cell>
          <cell r="AR914">
            <v>15</v>
          </cell>
          <cell r="AS914">
            <v>180</v>
          </cell>
          <cell r="AT914">
            <v>80</v>
          </cell>
          <cell r="AU914" t="str">
            <v>Q</v>
          </cell>
          <cell r="AV914">
            <v>12150.00006</v>
          </cell>
          <cell r="AW914">
            <v>12149.65609</v>
          </cell>
          <cell r="AY914">
            <v>-1</v>
          </cell>
          <cell r="AZ914" t="e">
            <v>#DIV/0!</v>
          </cell>
          <cell r="BC914">
            <v>-1</v>
          </cell>
          <cell r="BD914">
            <v>0</v>
          </cell>
          <cell r="BG914">
            <v>-1</v>
          </cell>
          <cell r="BH914">
            <v>0</v>
          </cell>
        </row>
        <row r="915">
          <cell r="B915" t="str">
            <v>22395</v>
          </cell>
          <cell r="C915" t="str">
            <v>22395</v>
          </cell>
          <cell r="D915" t="str">
            <v>CIGARRILLO IKON SWITCH 10 KENT 1523</v>
          </cell>
          <cell r="E915">
            <v>10</v>
          </cell>
          <cell r="F915" t="str">
            <v>BEBIDAS</v>
          </cell>
          <cell r="G915" t="str">
            <v>BEBIDAS</v>
          </cell>
          <cell r="H915" t="str">
            <v>CIGARRILLOS - VAPES</v>
          </cell>
          <cell r="I915" t="str">
            <v>CIGARRILLOS-VAPES</v>
          </cell>
          <cell r="J915" t="str">
            <v>GRUESA 10</v>
          </cell>
          <cell r="K915" t="str">
            <v>KENT</v>
          </cell>
          <cell r="L915">
            <v>66</v>
          </cell>
          <cell r="M915" t="str">
            <v>CODISA SA (66)</v>
          </cell>
          <cell r="N915">
            <v>0</v>
          </cell>
          <cell r="O915">
            <v>0</v>
          </cell>
          <cell r="P915">
            <v>30</v>
          </cell>
          <cell r="Q915">
            <v>20</v>
          </cell>
          <cell r="R915">
            <v>20</v>
          </cell>
          <cell r="S915">
            <v>10</v>
          </cell>
          <cell r="T915">
            <v>10</v>
          </cell>
          <cell r="U915">
            <v>10</v>
          </cell>
          <cell r="V915">
            <v>30</v>
          </cell>
          <cell r="W915">
            <v>10</v>
          </cell>
          <cell r="X915">
            <v>60</v>
          </cell>
          <cell r="Y915">
            <v>60</v>
          </cell>
          <cell r="Z915">
            <v>40</v>
          </cell>
          <cell r="AA915">
            <v>20</v>
          </cell>
          <cell r="AB915">
            <v>30</v>
          </cell>
          <cell r="AC915">
            <v>30</v>
          </cell>
          <cell r="AD915">
            <v>0</v>
          </cell>
          <cell r="AE915">
            <v>30</v>
          </cell>
          <cell r="AF915">
            <v>10</v>
          </cell>
          <cell r="AG915">
            <v>0</v>
          </cell>
          <cell r="AH915">
            <v>0</v>
          </cell>
          <cell r="AI915">
            <v>10</v>
          </cell>
          <cell r="AJ915">
            <v>70</v>
          </cell>
          <cell r="AK915">
            <v>40</v>
          </cell>
          <cell r="AL915">
            <v>10</v>
          </cell>
          <cell r="AM915">
            <v>50</v>
          </cell>
          <cell r="AN915">
            <v>30</v>
          </cell>
          <cell r="AO915">
            <v>20</v>
          </cell>
          <cell r="AP915">
            <v>105</v>
          </cell>
          <cell r="AQ915">
            <v>120</v>
          </cell>
          <cell r="AR915">
            <v>5</v>
          </cell>
          <cell r="AS915">
            <v>50</v>
          </cell>
          <cell r="AT915" t="str">
            <v>SV</v>
          </cell>
          <cell r="AU915">
            <v>60</v>
          </cell>
          <cell r="AV915">
            <v>9540.0000299999992</v>
          </cell>
          <cell r="AW915">
            <v>9539.3501500000002</v>
          </cell>
          <cell r="AY915">
            <v>-1</v>
          </cell>
          <cell r="AZ915" t="e">
            <v>#DIV/0!</v>
          </cell>
          <cell r="BC915">
            <v>-1</v>
          </cell>
          <cell r="BD915">
            <v>0</v>
          </cell>
          <cell r="BG915">
            <v>-1</v>
          </cell>
          <cell r="BH915">
            <v>0</v>
          </cell>
        </row>
        <row r="916">
          <cell r="B916" t="str">
            <v>22396</v>
          </cell>
          <cell r="C916" t="str">
            <v>78421523</v>
          </cell>
          <cell r="D916" t="str">
            <v>CIGARRILLO IKON SWITCH GRUESA 10  KENT 10</v>
          </cell>
          <cell r="E916">
            <v>10</v>
          </cell>
          <cell r="F916" t="str">
            <v>BEBIDAS</v>
          </cell>
          <cell r="G916" t="str">
            <v>BEBIDAS</v>
          </cell>
          <cell r="H916" t="str">
            <v>CIGARRILLOS - VAPES</v>
          </cell>
          <cell r="I916" t="str">
            <v>CIGARRILLOS-VAPES</v>
          </cell>
          <cell r="J916" t="str">
            <v>GRUESA 10</v>
          </cell>
          <cell r="K916" t="str">
            <v>KENT</v>
          </cell>
          <cell r="L916">
            <v>66</v>
          </cell>
          <cell r="M916" t="str">
            <v>CODISA SA (66)</v>
          </cell>
          <cell r="N916">
            <v>0</v>
          </cell>
          <cell r="O916">
            <v>0</v>
          </cell>
          <cell r="P916">
            <v>0</v>
          </cell>
          <cell r="Q916">
            <v>0</v>
          </cell>
          <cell r="R916">
            <v>0</v>
          </cell>
          <cell r="S916">
            <v>0</v>
          </cell>
          <cell r="T916">
            <v>0</v>
          </cell>
          <cell r="U916">
            <v>0</v>
          </cell>
          <cell r="V916">
            <v>0</v>
          </cell>
          <cell r="W916">
            <v>0</v>
          </cell>
          <cell r="X916">
            <v>0</v>
          </cell>
          <cell r="Y916">
            <v>0</v>
          </cell>
          <cell r="Z916">
            <v>0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 t="str">
            <v>Q</v>
          </cell>
          <cell r="AQ916" t="str">
            <v>Q</v>
          </cell>
          <cell r="AR916" t="str">
            <v>Q</v>
          </cell>
          <cell r="AS916" t="str">
            <v>Q</v>
          </cell>
          <cell r="AT916" t="str">
            <v>Q</v>
          </cell>
          <cell r="AU916" t="str">
            <v>Q</v>
          </cell>
          <cell r="AV916">
            <v>95400.000002999994</v>
          </cell>
          <cell r="AW916">
            <v>95393.501499999998</v>
          </cell>
          <cell r="AX916">
            <v>104900</v>
          </cell>
          <cell r="AY916">
            <v>9.9580712753682077E-2</v>
          </cell>
          <cell r="AZ916">
            <v>9.0562440390848487E-2</v>
          </cell>
          <cell r="BA916">
            <v>102900</v>
          </cell>
          <cell r="BB916">
            <v>3</v>
          </cell>
          <cell r="BC916">
            <v>7.8616352167339087E-2</v>
          </cell>
          <cell r="BD916">
            <v>7.2886297346938841E-2</v>
          </cell>
          <cell r="BE916">
            <v>100900</v>
          </cell>
          <cell r="BF916">
            <v>50</v>
          </cell>
          <cell r="BG916">
            <v>5.765199158099632E-2</v>
          </cell>
          <cell r="BH916">
            <v>5.4509415232903924E-2</v>
          </cell>
        </row>
        <row r="917">
          <cell r="B917" t="str">
            <v>12192</v>
          </cell>
          <cell r="C917" t="str">
            <v>78409989</v>
          </cell>
          <cell r="D917" t="str">
            <v>CIGARRILLO SWITCH GRUESA 10 KENT 20</v>
          </cell>
          <cell r="E917">
            <v>10</v>
          </cell>
          <cell r="F917" t="str">
            <v>BEBIDAS</v>
          </cell>
          <cell r="G917" t="str">
            <v>BEBIDAS</v>
          </cell>
          <cell r="H917" t="str">
            <v>CIGARRILLOS - VAPES</v>
          </cell>
          <cell r="I917" t="str">
            <v>CIGARRILLOS-VAPES</v>
          </cell>
          <cell r="J917" t="str">
            <v>GRUESA 10</v>
          </cell>
          <cell r="K917" t="str">
            <v>KENT</v>
          </cell>
          <cell r="L917">
            <v>66</v>
          </cell>
          <cell r="M917" t="str">
            <v>CODISA SA (66)</v>
          </cell>
          <cell r="N917">
            <v>0</v>
          </cell>
          <cell r="O917">
            <v>0</v>
          </cell>
          <cell r="P917">
            <v>0</v>
          </cell>
          <cell r="Q917">
            <v>0</v>
          </cell>
          <cell r="R917">
            <v>0</v>
          </cell>
          <cell r="S917">
            <v>0</v>
          </cell>
          <cell r="T917">
            <v>0</v>
          </cell>
          <cell r="U917">
            <v>0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>
            <v>0</v>
          </cell>
          <cell r="AO917">
            <v>0</v>
          </cell>
          <cell r="AP917" t="str">
            <v>Q</v>
          </cell>
          <cell r="AQ917" t="str">
            <v>Q</v>
          </cell>
          <cell r="AR917" t="str">
            <v>Q</v>
          </cell>
          <cell r="AS917" t="str">
            <v>Q</v>
          </cell>
          <cell r="AT917" t="str">
            <v>Q</v>
          </cell>
          <cell r="AU917" t="str">
            <v>Q</v>
          </cell>
          <cell r="AV917">
            <v>121499.99999500001</v>
          </cell>
          <cell r="AW917">
            <v>121452.3112</v>
          </cell>
          <cell r="AX917">
            <v>133900</v>
          </cell>
          <cell r="AY917">
            <v>0.10205761321407647</v>
          </cell>
          <cell r="AZ917">
            <v>9.2606422740851346E-2</v>
          </cell>
          <cell r="BA917">
            <v>131900</v>
          </cell>
          <cell r="BB917">
            <v>3</v>
          </cell>
          <cell r="BC917">
            <v>8.5596707863604848E-2</v>
          </cell>
          <cell r="BD917">
            <v>7.8847611865049239E-2</v>
          </cell>
          <cell r="BE917">
            <v>129900</v>
          </cell>
          <cell r="BF917">
            <v>50</v>
          </cell>
          <cell r="BG917">
            <v>6.9135802513133005E-2</v>
          </cell>
          <cell r="BH917">
            <v>6.4665127059276323E-2</v>
          </cell>
        </row>
        <row r="918">
          <cell r="B918" t="str">
            <v>4691</v>
          </cell>
          <cell r="C918" t="str">
            <v>4691</v>
          </cell>
          <cell r="D918" t="str">
            <v>CIGARRILLO SWITCH KENT 9989</v>
          </cell>
          <cell r="E918">
            <v>10</v>
          </cell>
          <cell r="F918" t="str">
            <v>BEBIDAS</v>
          </cell>
          <cell r="G918" t="str">
            <v>BEBIDAS</v>
          </cell>
          <cell r="H918" t="str">
            <v>CIGARRILLOS - VAPES</v>
          </cell>
          <cell r="I918" t="str">
            <v>CIGARRILLOS-VAPES</v>
          </cell>
          <cell r="J918" t="str">
            <v>GRUESA 10</v>
          </cell>
          <cell r="K918" t="str">
            <v>KENT</v>
          </cell>
          <cell r="L918">
            <v>66</v>
          </cell>
          <cell r="M918" t="str">
            <v>CODISA SA (66)</v>
          </cell>
          <cell r="N918">
            <v>90</v>
          </cell>
          <cell r="O918">
            <v>90</v>
          </cell>
          <cell r="P918">
            <v>50</v>
          </cell>
          <cell r="Q918">
            <v>70</v>
          </cell>
          <cell r="R918">
            <v>120</v>
          </cell>
          <cell r="S918">
            <v>110</v>
          </cell>
          <cell r="T918">
            <v>110</v>
          </cell>
          <cell r="U918">
            <v>140</v>
          </cell>
          <cell r="V918">
            <v>10</v>
          </cell>
          <cell r="W918">
            <v>20</v>
          </cell>
          <cell r="X918">
            <v>50</v>
          </cell>
          <cell r="Y918">
            <v>0</v>
          </cell>
          <cell r="Z918">
            <v>10</v>
          </cell>
          <cell r="AA918">
            <v>10</v>
          </cell>
          <cell r="AB918">
            <v>20</v>
          </cell>
          <cell r="AC918">
            <v>30</v>
          </cell>
          <cell r="AD918">
            <v>40</v>
          </cell>
          <cell r="AE918">
            <v>50</v>
          </cell>
          <cell r="AF918">
            <v>0</v>
          </cell>
          <cell r="AG918">
            <v>10</v>
          </cell>
          <cell r="AH918">
            <v>0</v>
          </cell>
          <cell r="AI918">
            <v>0</v>
          </cell>
          <cell r="AJ918">
            <v>80</v>
          </cell>
          <cell r="AK918">
            <v>20</v>
          </cell>
          <cell r="AL918">
            <v>100</v>
          </cell>
          <cell r="AM918">
            <v>0</v>
          </cell>
          <cell r="AN918">
            <v>60</v>
          </cell>
          <cell r="AO918">
            <v>0</v>
          </cell>
          <cell r="AP918">
            <v>34.285714285714285</v>
          </cell>
          <cell r="AQ918">
            <v>4.2857142857142856</v>
          </cell>
          <cell r="AR918" t="str">
            <v>SV</v>
          </cell>
          <cell r="AS918" t="str">
            <v>Q</v>
          </cell>
          <cell r="AT918">
            <v>180</v>
          </cell>
          <cell r="AU918" t="str">
            <v>Q</v>
          </cell>
          <cell r="AV918">
            <v>12150.00006</v>
          </cell>
          <cell r="AW918">
            <v>12145.23112</v>
          </cell>
          <cell r="AY918">
            <v>-1</v>
          </cell>
          <cell r="AZ918" t="e">
            <v>#DIV/0!</v>
          </cell>
          <cell r="BC918">
            <v>-1</v>
          </cell>
          <cell r="BD918">
            <v>0</v>
          </cell>
          <cell r="BG918">
            <v>-1</v>
          </cell>
          <cell r="BH918">
            <v>0</v>
          </cell>
        </row>
        <row r="919">
          <cell r="B919" t="str">
            <v>11713</v>
          </cell>
          <cell r="C919" t="str">
            <v>7840371000239</v>
          </cell>
          <cell r="D919" t="str">
            <v>CIGARRILLO GRUESA 10 BOX KENTUCKY 20</v>
          </cell>
          <cell r="E919">
            <v>10</v>
          </cell>
          <cell r="F919" t="str">
            <v>BEBIDAS</v>
          </cell>
          <cell r="G919" t="str">
            <v>BEBIDAS</v>
          </cell>
          <cell r="H919" t="str">
            <v>CIGARRILLOS - VAPES</v>
          </cell>
          <cell r="I919" t="str">
            <v>CIGARRILLOS-VAPES</v>
          </cell>
          <cell r="J919" t="str">
            <v>GRUESA 10</v>
          </cell>
          <cell r="K919" t="str">
            <v>KENTUCKY</v>
          </cell>
          <cell r="L919">
            <v>138</v>
          </cell>
          <cell r="M919" t="str">
            <v>PALERMO S.A.  (138)</v>
          </cell>
          <cell r="N919">
            <v>200</v>
          </cell>
          <cell r="O919">
            <v>67</v>
          </cell>
          <cell r="P919">
            <v>62</v>
          </cell>
          <cell r="Q919">
            <v>39</v>
          </cell>
          <cell r="R919">
            <v>78</v>
          </cell>
          <cell r="S919">
            <v>120</v>
          </cell>
          <cell r="T919">
            <v>96</v>
          </cell>
          <cell r="U919">
            <v>75</v>
          </cell>
          <cell r="V919">
            <v>29</v>
          </cell>
          <cell r="W919">
            <v>39</v>
          </cell>
          <cell r="X919">
            <v>22</v>
          </cell>
          <cell r="Y919">
            <v>26</v>
          </cell>
          <cell r="Z919">
            <v>20</v>
          </cell>
          <cell r="AA919">
            <v>29</v>
          </cell>
          <cell r="AB919">
            <v>24</v>
          </cell>
          <cell r="AC919">
            <v>23</v>
          </cell>
          <cell r="AD919">
            <v>27</v>
          </cell>
          <cell r="AE919">
            <v>26</v>
          </cell>
          <cell r="AF919">
            <v>39</v>
          </cell>
          <cell r="AG919">
            <v>37</v>
          </cell>
          <cell r="AH919">
            <v>4</v>
          </cell>
          <cell r="AI919">
            <v>6</v>
          </cell>
          <cell r="AJ919">
            <v>399</v>
          </cell>
          <cell r="AK919">
            <v>354</v>
          </cell>
          <cell r="AL919">
            <v>158</v>
          </cell>
          <cell r="AM919">
            <v>151</v>
          </cell>
          <cell r="AN919">
            <v>94</v>
          </cell>
          <cell r="AO919">
            <v>76</v>
          </cell>
          <cell r="AP919">
            <v>306.92307692307691</v>
          </cell>
          <cell r="AQ919">
            <v>141.6</v>
          </cell>
          <cell r="AR919">
            <v>182.30769230769229</v>
          </cell>
          <cell r="AS919">
            <v>196.95652173913044</v>
          </cell>
          <cell r="AT919">
            <v>76.21621621621621</v>
          </cell>
          <cell r="AU919">
            <v>380</v>
          </cell>
          <cell r="AV919">
            <v>28499.99999</v>
          </cell>
          <cell r="AW919">
            <v>28499.999879999999</v>
          </cell>
          <cell r="AX919">
            <v>32900</v>
          </cell>
          <cell r="AY919">
            <v>0.15438596531732829</v>
          </cell>
          <cell r="AZ919">
            <v>0.13373860212765956</v>
          </cell>
          <cell r="BA919">
            <v>30900</v>
          </cell>
          <cell r="BB919">
            <v>3</v>
          </cell>
          <cell r="BC919">
            <v>8.4210526696214316E-2</v>
          </cell>
          <cell r="BD919">
            <v>7.7669903236245952E-2</v>
          </cell>
          <cell r="BE919">
            <v>29900</v>
          </cell>
          <cell r="BF919">
            <v>50</v>
          </cell>
          <cell r="BG919">
            <v>4.9122807385657108E-2</v>
          </cell>
          <cell r="BH919">
            <v>4.6822742809364541E-2</v>
          </cell>
        </row>
        <row r="920">
          <cell r="B920" t="str">
            <v>11714</v>
          </cell>
          <cell r="C920" t="str">
            <v>7840371000673</v>
          </cell>
          <cell r="D920" t="str">
            <v>CIGARRILLO GRUESA 10 SOFT KENTUCKY 20</v>
          </cell>
          <cell r="E920">
            <v>10</v>
          </cell>
          <cell r="F920" t="str">
            <v>BEBIDAS</v>
          </cell>
          <cell r="G920" t="str">
            <v>BEBIDAS</v>
          </cell>
          <cell r="H920" t="str">
            <v>CIGARRILLOS - VAPES</v>
          </cell>
          <cell r="I920" t="str">
            <v>CIGARRILLOS-VAPES</v>
          </cell>
          <cell r="J920" t="str">
            <v>GRUESA 10</v>
          </cell>
          <cell r="K920" t="str">
            <v>KENTUCKY</v>
          </cell>
          <cell r="L920">
            <v>138</v>
          </cell>
          <cell r="M920" t="str">
            <v>PALERMO S.A.  (138)</v>
          </cell>
          <cell r="N920">
            <v>98</v>
          </cell>
          <cell r="O920">
            <v>116</v>
          </cell>
          <cell r="P920">
            <v>67</v>
          </cell>
          <cell r="Q920">
            <v>69</v>
          </cell>
          <cell r="R920">
            <v>257</v>
          </cell>
          <cell r="S920">
            <v>181</v>
          </cell>
          <cell r="T920">
            <v>292</v>
          </cell>
          <cell r="U920">
            <v>259</v>
          </cell>
          <cell r="V920">
            <v>46</v>
          </cell>
          <cell r="W920">
            <v>37</v>
          </cell>
          <cell r="X920">
            <v>40</v>
          </cell>
          <cell r="Y920">
            <v>48</v>
          </cell>
          <cell r="Z920">
            <v>50</v>
          </cell>
          <cell r="AA920">
            <v>77</v>
          </cell>
          <cell r="AB920">
            <v>51</v>
          </cell>
          <cell r="AC920">
            <v>50</v>
          </cell>
          <cell r="AD920">
            <v>57</v>
          </cell>
          <cell r="AE920">
            <v>81</v>
          </cell>
          <cell r="AF920">
            <v>71</v>
          </cell>
          <cell r="AG920">
            <v>65</v>
          </cell>
          <cell r="AH920">
            <v>2</v>
          </cell>
          <cell r="AI920">
            <v>12</v>
          </cell>
          <cell r="AJ920">
            <v>386</v>
          </cell>
          <cell r="AK920">
            <v>676</v>
          </cell>
          <cell r="AL920">
            <v>207</v>
          </cell>
          <cell r="AM920">
            <v>190</v>
          </cell>
          <cell r="AN920">
            <v>240</v>
          </cell>
          <cell r="AO920">
            <v>93</v>
          </cell>
          <cell r="AP920">
            <v>167.82608695652175</v>
          </cell>
          <cell r="AQ920">
            <v>78.30115830115831</v>
          </cell>
          <cell r="AR920">
            <v>129.375</v>
          </cell>
          <cell r="AS920">
            <v>114</v>
          </cell>
          <cell r="AT920">
            <v>110.76923076923077</v>
          </cell>
          <cell r="AU920">
            <v>232.5</v>
          </cell>
          <cell r="AV920">
            <v>22999.99999</v>
          </cell>
          <cell r="AW920">
            <v>22999.999879999999</v>
          </cell>
          <cell r="AX920">
            <v>26500</v>
          </cell>
          <cell r="AY920">
            <v>0.15217391354442333</v>
          </cell>
          <cell r="AZ920">
            <v>0.13207547207547168</v>
          </cell>
          <cell r="BA920">
            <v>24900</v>
          </cell>
          <cell r="BB920">
            <v>3</v>
          </cell>
          <cell r="BC920">
            <v>8.260869612287336E-2</v>
          </cell>
          <cell r="BD920">
            <v>7.6305221285140556E-2</v>
          </cell>
          <cell r="BE920">
            <v>23900</v>
          </cell>
          <cell r="BF920">
            <v>50</v>
          </cell>
          <cell r="BG920">
            <v>3.9130435234404626E-2</v>
          </cell>
          <cell r="BH920">
            <v>3.7656904184100407E-2</v>
          </cell>
        </row>
        <row r="921">
          <cell r="B921" t="str">
            <v>22313</v>
          </cell>
          <cell r="C921" t="str">
            <v>7840371000611</v>
          </cell>
          <cell r="D921" t="str">
            <v>CIGARRILLO GRUESA 10 PREMIUN BLUE PALERMO 20</v>
          </cell>
          <cell r="E921">
            <v>10</v>
          </cell>
          <cell r="F921" t="str">
            <v>BEBIDAS</v>
          </cell>
          <cell r="G921" t="str">
            <v>BEBIDAS</v>
          </cell>
          <cell r="H921" t="str">
            <v>CIGARRILLOS - VAPES</v>
          </cell>
          <cell r="I921" t="str">
            <v>CIGARRILLOS-VAPES</v>
          </cell>
          <cell r="J921" t="str">
            <v>GRUESA 10</v>
          </cell>
          <cell r="K921" t="str">
            <v>PALERMO</v>
          </cell>
          <cell r="L921">
            <v>138</v>
          </cell>
          <cell r="M921" t="str">
            <v>PALERMO S.A.  (138)</v>
          </cell>
          <cell r="N921">
            <v>12</v>
          </cell>
          <cell r="O921">
            <v>10</v>
          </cell>
          <cell r="P921">
            <v>3</v>
          </cell>
          <cell r="Q921">
            <v>3</v>
          </cell>
          <cell r="R921">
            <v>12</v>
          </cell>
          <cell r="S921">
            <v>18</v>
          </cell>
          <cell r="T921">
            <v>7</v>
          </cell>
          <cell r="U921">
            <v>5</v>
          </cell>
          <cell r="V921">
            <v>15</v>
          </cell>
          <cell r="W921">
            <v>4</v>
          </cell>
          <cell r="X921">
            <v>8</v>
          </cell>
          <cell r="Y921">
            <v>15</v>
          </cell>
          <cell r="Z921">
            <v>11</v>
          </cell>
          <cell r="AA921">
            <v>9</v>
          </cell>
          <cell r="AB921">
            <v>13</v>
          </cell>
          <cell r="AC921">
            <v>15</v>
          </cell>
          <cell r="AD921">
            <v>13</v>
          </cell>
          <cell r="AE921">
            <v>17</v>
          </cell>
          <cell r="AF921">
            <v>14</v>
          </cell>
          <cell r="AG921">
            <v>10</v>
          </cell>
          <cell r="AH921">
            <v>0</v>
          </cell>
          <cell r="AI921">
            <v>0</v>
          </cell>
          <cell r="AJ921">
            <v>33</v>
          </cell>
          <cell r="AK921">
            <v>35</v>
          </cell>
          <cell r="AL921">
            <v>29</v>
          </cell>
          <cell r="AM921">
            <v>37</v>
          </cell>
          <cell r="AN921">
            <v>46</v>
          </cell>
          <cell r="AO921">
            <v>20</v>
          </cell>
          <cell r="AP921">
            <v>330</v>
          </cell>
          <cell r="AQ921">
            <v>210</v>
          </cell>
          <cell r="AR921">
            <v>58</v>
          </cell>
          <cell r="AS921">
            <v>74</v>
          </cell>
          <cell r="AT921">
            <v>138</v>
          </cell>
          <cell r="AU921" t="str">
            <v>SV</v>
          </cell>
          <cell r="AV921">
            <v>38600.000010000003</v>
          </cell>
          <cell r="AW921">
            <v>38599.997479999998</v>
          </cell>
          <cell r="AX921">
            <v>44900</v>
          </cell>
          <cell r="AY921">
            <v>0.16321243493181026</v>
          </cell>
          <cell r="AZ921">
            <v>0.14031180378619146</v>
          </cell>
          <cell r="BA921">
            <v>41900</v>
          </cell>
          <cell r="BB921">
            <v>3</v>
          </cell>
          <cell r="BC921">
            <v>8.5492227698058976E-2</v>
          </cell>
          <cell r="BD921">
            <v>7.8758949642004694E-2</v>
          </cell>
          <cell r="BE921">
            <v>39900</v>
          </cell>
          <cell r="BF921">
            <v>50</v>
          </cell>
          <cell r="BG921">
            <v>3.3678756208891381E-2</v>
          </cell>
          <cell r="BH921">
            <v>3.258145338345856E-2</v>
          </cell>
        </row>
        <row r="922">
          <cell r="B922" t="str">
            <v>34001</v>
          </cell>
          <cell r="C922" t="str">
            <v>7840371007375</v>
          </cell>
          <cell r="D922" t="str">
            <v>CIGARRILLO GRUESA 10 TRICK PALERMO 20</v>
          </cell>
          <cell r="E922">
            <v>20</v>
          </cell>
          <cell r="F922" t="str">
            <v>BEBIDAS</v>
          </cell>
          <cell r="G922" t="str">
            <v>BEBIDAS</v>
          </cell>
          <cell r="H922" t="str">
            <v>CIGARRILLOS - VAPES</v>
          </cell>
          <cell r="I922" t="str">
            <v>CIGARRILLOS-VAPES</v>
          </cell>
          <cell r="J922" t="str">
            <v>GRUESA 10</v>
          </cell>
          <cell r="K922" t="str">
            <v>PALERMO</v>
          </cell>
          <cell r="L922">
            <v>138</v>
          </cell>
          <cell r="M922" t="str">
            <v>PALERMO S.A.  (138)</v>
          </cell>
          <cell r="N922">
            <v>1</v>
          </cell>
          <cell r="O922">
            <v>2</v>
          </cell>
          <cell r="P922">
            <v>2</v>
          </cell>
          <cell r="Q922">
            <v>1</v>
          </cell>
          <cell r="R922">
            <v>5</v>
          </cell>
          <cell r="S922">
            <v>4</v>
          </cell>
          <cell r="T922">
            <v>8</v>
          </cell>
          <cell r="U922">
            <v>7</v>
          </cell>
          <cell r="V922">
            <v>5</v>
          </cell>
          <cell r="W922">
            <v>2</v>
          </cell>
          <cell r="X922">
            <v>2</v>
          </cell>
          <cell r="Y922">
            <v>0</v>
          </cell>
          <cell r="Z922">
            <v>3</v>
          </cell>
          <cell r="AA922">
            <v>5</v>
          </cell>
          <cell r="AB922">
            <v>6</v>
          </cell>
          <cell r="AC922">
            <v>5</v>
          </cell>
          <cell r="AD922">
            <v>3</v>
          </cell>
          <cell r="AE922">
            <v>5</v>
          </cell>
          <cell r="AF922">
            <v>7</v>
          </cell>
          <cell r="AG922">
            <v>8</v>
          </cell>
          <cell r="AH922">
            <v>0</v>
          </cell>
          <cell r="AI922">
            <v>1</v>
          </cell>
          <cell r="AJ922">
            <v>15</v>
          </cell>
          <cell r="AK922">
            <v>10</v>
          </cell>
          <cell r="AL922">
            <v>17</v>
          </cell>
          <cell r="AM922">
            <v>22</v>
          </cell>
          <cell r="AN922">
            <v>7</v>
          </cell>
          <cell r="AO922">
            <v>9</v>
          </cell>
          <cell r="AP922">
            <v>450</v>
          </cell>
          <cell r="AQ922">
            <v>42.857142857142861</v>
          </cell>
          <cell r="AR922" t="str">
            <v>SV</v>
          </cell>
          <cell r="AS922">
            <v>132</v>
          </cell>
          <cell r="AT922">
            <v>26.25</v>
          </cell>
          <cell r="AU922">
            <v>270</v>
          </cell>
          <cell r="AV922">
            <v>51299.999960000001</v>
          </cell>
          <cell r="AW922">
            <v>51299.99985</v>
          </cell>
          <cell r="AX922">
            <v>54900</v>
          </cell>
          <cell r="AY922">
            <v>7.017543943093596E-2</v>
          </cell>
          <cell r="AZ922">
            <v>6.5573771220400714E-2</v>
          </cell>
          <cell r="BA922">
            <v>53900</v>
          </cell>
          <cell r="BB922">
            <v>3</v>
          </cell>
          <cell r="BC922">
            <v>5.0682262027822444E-2</v>
          </cell>
          <cell r="BD922">
            <v>4.823747755102039E-2</v>
          </cell>
          <cell r="BE922">
            <v>51900</v>
          </cell>
          <cell r="BF922">
            <v>6</v>
          </cell>
          <cell r="BG922">
            <v>1.1695907221595192E-2</v>
          </cell>
          <cell r="BH922">
            <v>1.1560694412331388E-2</v>
          </cell>
        </row>
        <row r="923">
          <cell r="B923" t="str">
            <v>34000</v>
          </cell>
          <cell r="C923" t="str">
            <v>7840371007382</v>
          </cell>
          <cell r="D923" t="str">
            <v>CIGARRILLO GRUESA 20 TRICK PALERMO 10</v>
          </cell>
          <cell r="E923">
            <v>10</v>
          </cell>
          <cell r="F923" t="str">
            <v>BEBIDAS</v>
          </cell>
          <cell r="G923" t="str">
            <v>BEBIDAS</v>
          </cell>
          <cell r="H923" t="str">
            <v>CIGARRILLOS - VAPES</v>
          </cell>
          <cell r="I923" t="str">
            <v>CIGARRILLOS-VAPES</v>
          </cell>
          <cell r="J923" t="str">
            <v>GRUESA 10</v>
          </cell>
          <cell r="K923" t="str">
            <v>PALERMO</v>
          </cell>
          <cell r="L923">
            <v>138</v>
          </cell>
          <cell r="M923" t="str">
            <v>PALERMO S.A.  (138)</v>
          </cell>
          <cell r="N923">
            <v>5</v>
          </cell>
          <cell r="O923">
            <v>2</v>
          </cell>
          <cell r="P923">
            <v>6</v>
          </cell>
          <cell r="Q923">
            <v>3</v>
          </cell>
          <cell r="R923">
            <v>1</v>
          </cell>
          <cell r="S923">
            <v>2</v>
          </cell>
          <cell r="T923">
            <v>9</v>
          </cell>
          <cell r="U923">
            <v>8</v>
          </cell>
          <cell r="V923">
            <v>4</v>
          </cell>
          <cell r="W923">
            <v>0</v>
          </cell>
          <cell r="X923">
            <v>0</v>
          </cell>
          <cell r="Y923">
            <v>0</v>
          </cell>
          <cell r="Z923">
            <v>2</v>
          </cell>
          <cell r="AA923">
            <v>3</v>
          </cell>
          <cell r="AB923">
            <v>1</v>
          </cell>
          <cell r="AC923">
            <v>0</v>
          </cell>
          <cell r="AD923">
            <v>3</v>
          </cell>
          <cell r="AE923">
            <v>1</v>
          </cell>
          <cell r="AF923">
            <v>0</v>
          </cell>
          <cell r="AG923">
            <v>0</v>
          </cell>
          <cell r="AH923">
            <v>0</v>
          </cell>
          <cell r="AI923">
            <v>0</v>
          </cell>
          <cell r="AJ923">
            <v>12</v>
          </cell>
          <cell r="AK923">
            <v>13</v>
          </cell>
          <cell r="AL923">
            <v>24</v>
          </cell>
          <cell r="AM923">
            <v>12</v>
          </cell>
          <cell r="AN923">
            <v>14</v>
          </cell>
          <cell r="AO923">
            <v>6</v>
          </cell>
          <cell r="AP923">
            <v>120</v>
          </cell>
          <cell r="AQ923">
            <v>48.75</v>
          </cell>
          <cell r="AR923" t="str">
            <v>SV</v>
          </cell>
          <cell r="AS923" t="str">
            <v>SV</v>
          </cell>
          <cell r="AT923" t="str">
            <v>SV</v>
          </cell>
          <cell r="AU923" t="str">
            <v>SV</v>
          </cell>
          <cell r="AV923">
            <v>55400.000039999999</v>
          </cell>
          <cell r="AW923">
            <v>55399.999600000003</v>
          </cell>
          <cell r="AX923">
            <v>59250</v>
          </cell>
          <cell r="AY923">
            <v>6.949458406534692E-2</v>
          </cell>
          <cell r="AZ923">
            <v>6.4978902278481035E-2</v>
          </cell>
          <cell r="BA923">
            <v>57900</v>
          </cell>
          <cell r="BB923">
            <v>3</v>
          </cell>
          <cell r="BC923">
            <v>4.5126353036009981E-2</v>
          </cell>
          <cell r="BD923">
            <v>4.3177892227979291E-2</v>
          </cell>
          <cell r="BE923">
            <v>55900</v>
          </cell>
          <cell r="BF923">
            <v>6</v>
          </cell>
          <cell r="BG923">
            <v>9.0252700295847532E-3</v>
          </cell>
          <cell r="BH923">
            <v>8.9445431127012712E-3</v>
          </cell>
        </row>
        <row r="924">
          <cell r="B924" t="str">
            <v>22270</v>
          </cell>
          <cell r="C924" t="str">
            <v>78419322</v>
          </cell>
          <cell r="D924" t="str">
            <v>CIGARRILLO FRESH CAJ 11 CHESTERFIEL 1763</v>
          </cell>
          <cell r="E924">
            <v>10</v>
          </cell>
          <cell r="F924" t="str">
            <v>BEBIDAS</v>
          </cell>
          <cell r="G924" t="str">
            <v>BEBIDAS</v>
          </cell>
          <cell r="H924" t="str">
            <v>CIGARRILLOS - VAPES</v>
          </cell>
          <cell r="I924" t="str">
            <v>CIGARRILLOS-VAPES</v>
          </cell>
          <cell r="J924" t="str">
            <v>GRUESA 10</v>
          </cell>
          <cell r="K924" t="str">
            <v>CHESTERFIELD</v>
          </cell>
          <cell r="L924">
            <v>81</v>
          </cell>
          <cell r="M924" t="str">
            <v>DISTRIBUIDORA GLORIA S.A.  (81)</v>
          </cell>
          <cell r="N924">
            <v>10</v>
          </cell>
          <cell r="O924">
            <v>10</v>
          </cell>
          <cell r="P924">
            <v>0</v>
          </cell>
          <cell r="Q924">
            <v>0</v>
          </cell>
          <cell r="R924">
            <v>61</v>
          </cell>
          <cell r="S924">
            <v>20</v>
          </cell>
          <cell r="T924">
            <v>50</v>
          </cell>
          <cell r="U924">
            <v>21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20</v>
          </cell>
          <cell r="AA924">
            <v>0</v>
          </cell>
          <cell r="AB924">
            <v>10</v>
          </cell>
          <cell r="AC924">
            <v>10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>
            <v>0</v>
          </cell>
          <cell r="AI924">
            <v>0</v>
          </cell>
          <cell r="AJ924">
            <v>0</v>
          </cell>
          <cell r="AK924">
            <v>0</v>
          </cell>
          <cell r="AL924">
            <v>50</v>
          </cell>
          <cell r="AM924">
            <v>10</v>
          </cell>
          <cell r="AN924">
            <v>0</v>
          </cell>
          <cell r="AO924">
            <v>0</v>
          </cell>
          <cell r="AP924" t="str">
            <v>Q</v>
          </cell>
          <cell r="AQ924" t="str">
            <v>Q</v>
          </cell>
          <cell r="AR924" t="str">
            <v>SV</v>
          </cell>
          <cell r="AS924">
            <v>30</v>
          </cell>
          <cell r="AT924" t="str">
            <v>Q</v>
          </cell>
          <cell r="AU924" t="str">
            <v>Q</v>
          </cell>
          <cell r="AV924">
            <v>3469.9999950000001</v>
          </cell>
          <cell r="AW924">
            <v>3466.96119</v>
          </cell>
          <cell r="AX924">
            <v>3550</v>
          </cell>
          <cell r="AY924">
            <v>2.305475651736999E-2</v>
          </cell>
          <cell r="AZ924">
            <v>2.2535212676056304E-2</v>
          </cell>
          <cell r="BC924">
            <v>-1</v>
          </cell>
          <cell r="BD924">
            <v>0</v>
          </cell>
          <cell r="BG924">
            <v>-1</v>
          </cell>
          <cell r="BH924">
            <v>0</v>
          </cell>
        </row>
        <row r="925">
          <cell r="B925" t="str">
            <v>22271</v>
          </cell>
          <cell r="C925" t="str">
            <v>7893789311763</v>
          </cell>
          <cell r="D925" t="str">
            <v>CIGARRILLO FRESH GRUESA 10 CHESTERFIEL 10</v>
          </cell>
          <cell r="E925">
            <v>1</v>
          </cell>
          <cell r="F925" t="str">
            <v>BEBIDAS</v>
          </cell>
          <cell r="G925" t="str">
            <v>BEBIDAS</v>
          </cell>
          <cell r="H925" t="str">
            <v>CIGARRILLOS - VAPES</v>
          </cell>
          <cell r="I925" t="str">
            <v>CIGARRILLOS-VAPES</v>
          </cell>
          <cell r="J925" t="str">
            <v>GRUESA 10</v>
          </cell>
          <cell r="K925" t="str">
            <v>CHESTERFIELD</v>
          </cell>
          <cell r="L925">
            <v>81</v>
          </cell>
          <cell r="M925" t="str">
            <v>DISTRIBUIDORA GLORIA S.A.  (81)</v>
          </cell>
          <cell r="N925">
            <v>0</v>
          </cell>
          <cell r="O925">
            <v>0</v>
          </cell>
          <cell r="P925">
            <v>0</v>
          </cell>
          <cell r="Q925">
            <v>0</v>
          </cell>
          <cell r="R925">
            <v>0</v>
          </cell>
          <cell r="S925">
            <v>0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 t="str">
            <v>Q</v>
          </cell>
          <cell r="AQ925" t="str">
            <v>Q</v>
          </cell>
          <cell r="AR925" t="str">
            <v>Q</v>
          </cell>
          <cell r="AS925" t="str">
            <v>Q</v>
          </cell>
          <cell r="AT925" t="str">
            <v>Q</v>
          </cell>
          <cell r="AU925" t="str">
            <v>Q</v>
          </cell>
          <cell r="AV925">
            <v>32969.999996999999</v>
          </cell>
          <cell r="AW925">
            <v>34669.611900000004</v>
          </cell>
          <cell r="AX925">
            <v>38500</v>
          </cell>
          <cell r="AY925">
            <v>0.16772823789818569</v>
          </cell>
          <cell r="AZ925">
            <v>0.14363636371428573</v>
          </cell>
          <cell r="BA925">
            <v>37900</v>
          </cell>
          <cell r="BB925">
            <v>3</v>
          </cell>
          <cell r="BC925">
            <v>0.14952987574912324</v>
          </cell>
          <cell r="BD925">
            <v>0.13007915575197893</v>
          </cell>
          <cell r="BE925">
            <v>36900</v>
          </cell>
          <cell r="BF925">
            <v>6</v>
          </cell>
          <cell r="BG925">
            <v>0.11919927216735204</v>
          </cell>
          <cell r="BH925">
            <v>0.10650406512195125</v>
          </cell>
        </row>
        <row r="926">
          <cell r="B926" t="str">
            <v>22278</v>
          </cell>
          <cell r="C926" t="str">
            <v>78419315</v>
          </cell>
          <cell r="D926" t="str">
            <v>CIGARRILLO ORIGINAL CHESTERFIEL 1732</v>
          </cell>
          <cell r="E926">
            <v>10</v>
          </cell>
          <cell r="F926" t="str">
            <v>BEBIDAS</v>
          </cell>
          <cell r="G926" t="str">
            <v>BEBIDAS</v>
          </cell>
          <cell r="H926" t="str">
            <v>CIGARRILLOS - VAPES</v>
          </cell>
          <cell r="I926" t="str">
            <v>CIGARRILLOS-VAPES</v>
          </cell>
          <cell r="J926" t="str">
            <v>GRUESA 10</v>
          </cell>
          <cell r="K926" t="str">
            <v>CHESTERFIELD</v>
          </cell>
          <cell r="L926">
            <v>81</v>
          </cell>
          <cell r="M926" t="str">
            <v>DISTRIBUIDORA GLORIA S.A.  (81)</v>
          </cell>
          <cell r="N926">
            <v>80</v>
          </cell>
          <cell r="O926">
            <v>60</v>
          </cell>
          <cell r="P926">
            <v>30</v>
          </cell>
          <cell r="Q926">
            <v>20</v>
          </cell>
          <cell r="R926">
            <v>10</v>
          </cell>
          <cell r="S926">
            <v>20</v>
          </cell>
          <cell r="T926">
            <v>20</v>
          </cell>
          <cell r="U926">
            <v>30</v>
          </cell>
          <cell r="V926">
            <v>0</v>
          </cell>
          <cell r="W926">
            <v>10</v>
          </cell>
          <cell r="X926">
            <v>10</v>
          </cell>
          <cell r="Y926">
            <v>20</v>
          </cell>
          <cell r="Z926">
            <v>0</v>
          </cell>
          <cell r="AA926">
            <v>10</v>
          </cell>
          <cell r="AB926">
            <v>80</v>
          </cell>
          <cell r="AC926">
            <v>80</v>
          </cell>
          <cell r="AD926">
            <v>10</v>
          </cell>
          <cell r="AE926">
            <v>60</v>
          </cell>
          <cell r="AF926">
            <v>20</v>
          </cell>
          <cell r="AG926">
            <v>30</v>
          </cell>
          <cell r="AH926">
            <v>0</v>
          </cell>
          <cell r="AI926">
            <v>0</v>
          </cell>
          <cell r="AJ926">
            <v>20</v>
          </cell>
          <cell r="AK926">
            <v>140</v>
          </cell>
          <cell r="AL926">
            <v>0</v>
          </cell>
          <cell r="AM926">
            <v>0</v>
          </cell>
          <cell r="AN926">
            <v>250</v>
          </cell>
          <cell r="AO926">
            <v>0</v>
          </cell>
          <cell r="AP926">
            <v>30</v>
          </cell>
          <cell r="AQ926">
            <v>140</v>
          </cell>
          <cell r="AR926" t="str">
            <v>Q</v>
          </cell>
          <cell r="AS926" t="str">
            <v>Q</v>
          </cell>
          <cell r="AT926">
            <v>250.00000000000003</v>
          </cell>
          <cell r="AU926" t="str">
            <v>Q</v>
          </cell>
          <cell r="AV926">
            <v>3469.9999950000001</v>
          </cell>
          <cell r="AW926">
            <v>3058.9315900000001</v>
          </cell>
          <cell r="AY926">
            <v>-1</v>
          </cell>
          <cell r="AZ926" t="e">
            <v>#DIV/0!</v>
          </cell>
          <cell r="BC926">
            <v>-1</v>
          </cell>
          <cell r="BD926">
            <v>0</v>
          </cell>
          <cell r="BG926">
            <v>-1</v>
          </cell>
          <cell r="BH926">
            <v>0</v>
          </cell>
        </row>
        <row r="927">
          <cell r="B927" t="str">
            <v>9967</v>
          </cell>
          <cell r="C927" t="str">
            <v>78409002</v>
          </cell>
          <cell r="D927" t="str">
            <v>CIGARRILLO ORIGINAL CHESTERFIELD 6461</v>
          </cell>
          <cell r="E927">
            <v>10</v>
          </cell>
          <cell r="F927" t="str">
            <v>BEBIDAS</v>
          </cell>
          <cell r="G927" t="str">
            <v>BEBIDAS</v>
          </cell>
          <cell r="H927" t="str">
            <v>CIGARRILLOS - VAPES</v>
          </cell>
          <cell r="I927" t="str">
            <v>CIGARRILLOS-VAPES</v>
          </cell>
          <cell r="J927" t="str">
            <v>GRUESA 10</v>
          </cell>
          <cell r="K927" t="str">
            <v>CHESTERFIELD</v>
          </cell>
          <cell r="L927">
            <v>81</v>
          </cell>
          <cell r="M927" t="str">
            <v>DISTRIBUIDORA GLORIA S.A.  (81)</v>
          </cell>
          <cell r="N927">
            <v>0</v>
          </cell>
          <cell r="O927">
            <v>0</v>
          </cell>
          <cell r="P927">
            <v>0</v>
          </cell>
          <cell r="Q927">
            <v>0</v>
          </cell>
          <cell r="R927">
            <v>50</v>
          </cell>
          <cell r="S927">
            <v>0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20</v>
          </cell>
          <cell r="Y927">
            <v>20</v>
          </cell>
          <cell r="Z927">
            <v>0</v>
          </cell>
          <cell r="AA927">
            <v>30</v>
          </cell>
          <cell r="AB927">
            <v>30</v>
          </cell>
          <cell r="AC927">
            <v>10</v>
          </cell>
          <cell r="AD927">
            <v>10</v>
          </cell>
          <cell r="AE927">
            <v>10</v>
          </cell>
          <cell r="AF927">
            <v>20</v>
          </cell>
          <cell r="AG927">
            <v>60</v>
          </cell>
          <cell r="AH927">
            <v>0</v>
          </cell>
          <cell r="AI927">
            <v>0</v>
          </cell>
          <cell r="AJ927">
            <v>0</v>
          </cell>
          <cell r="AK927">
            <v>0</v>
          </cell>
          <cell r="AL927">
            <v>40</v>
          </cell>
          <cell r="AM927">
            <v>0</v>
          </cell>
          <cell r="AN927">
            <v>60</v>
          </cell>
          <cell r="AO927">
            <v>0</v>
          </cell>
          <cell r="AP927" t="str">
            <v>Q</v>
          </cell>
          <cell r="AQ927" t="str">
            <v>Q</v>
          </cell>
          <cell r="AR927">
            <v>60</v>
          </cell>
          <cell r="AS927" t="str">
            <v>Q</v>
          </cell>
          <cell r="AT927">
            <v>30</v>
          </cell>
          <cell r="AU927" t="str">
            <v>Q</v>
          </cell>
          <cell r="AV927">
            <v>6072.9999989999997</v>
          </cell>
          <cell r="AW927">
            <v>6006.9880199999998</v>
          </cell>
          <cell r="AY927">
            <v>-1</v>
          </cell>
          <cell r="AZ927" t="e">
            <v>#DIV/0!</v>
          </cell>
          <cell r="BC927">
            <v>-1</v>
          </cell>
          <cell r="BD927">
            <v>0</v>
          </cell>
          <cell r="BG927">
            <v>-1</v>
          </cell>
          <cell r="BH927">
            <v>0</v>
          </cell>
        </row>
        <row r="928">
          <cell r="B928" t="str">
            <v>22279</v>
          </cell>
          <cell r="C928" t="str">
            <v>7893789311732</v>
          </cell>
          <cell r="D928" t="str">
            <v>CIGARRILLO ORIGINAL GRUESA 10 CHESTERFIEL 10</v>
          </cell>
          <cell r="E928">
            <v>1</v>
          </cell>
          <cell r="F928" t="str">
            <v>BEBIDAS</v>
          </cell>
          <cell r="G928" t="str">
            <v>BEBIDAS</v>
          </cell>
          <cell r="H928" t="str">
            <v>CIGARRILLOS - VAPES</v>
          </cell>
          <cell r="I928" t="str">
            <v>CIGARRILLOS-VAPES</v>
          </cell>
          <cell r="J928" t="str">
            <v>GRUESA 10</v>
          </cell>
          <cell r="K928" t="str">
            <v>CHESTERFIELD</v>
          </cell>
          <cell r="L928">
            <v>81</v>
          </cell>
          <cell r="M928" t="str">
            <v>DISTRIBUIDORA GLORIA S.A.  (81)</v>
          </cell>
          <cell r="N928">
            <v>0</v>
          </cell>
          <cell r="O928">
            <v>0</v>
          </cell>
          <cell r="P928">
            <v>0</v>
          </cell>
          <cell r="Q928">
            <v>0</v>
          </cell>
          <cell r="R928">
            <v>0</v>
          </cell>
          <cell r="S928">
            <v>0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>
            <v>0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 t="str">
            <v>Q</v>
          </cell>
          <cell r="AQ928" t="str">
            <v>Q</v>
          </cell>
          <cell r="AR928" t="str">
            <v>Q</v>
          </cell>
          <cell r="AS928" t="str">
            <v>Q</v>
          </cell>
          <cell r="AT928" t="str">
            <v>Q</v>
          </cell>
          <cell r="AU928" t="str">
            <v>Q</v>
          </cell>
          <cell r="AV928">
            <v>32969.999996999999</v>
          </cell>
          <cell r="AW928">
            <v>30589.315900000001</v>
          </cell>
          <cell r="AX928">
            <v>38500</v>
          </cell>
          <cell r="AY928">
            <v>0.16772823789818569</v>
          </cell>
          <cell r="AZ928">
            <v>0.14363636371428573</v>
          </cell>
          <cell r="BA928">
            <v>37900</v>
          </cell>
          <cell r="BB928">
            <v>3</v>
          </cell>
          <cell r="BC928">
            <v>0.14952987574912324</v>
          </cell>
          <cell r="BD928">
            <v>0.13007915575197893</v>
          </cell>
          <cell r="BE928">
            <v>36900</v>
          </cell>
          <cell r="BF928">
            <v>6</v>
          </cell>
          <cell r="BG928">
            <v>0.11919927216735204</v>
          </cell>
          <cell r="BH928">
            <v>0.10650406512195125</v>
          </cell>
        </row>
        <row r="929">
          <cell r="B929" t="str">
            <v>11565</v>
          </cell>
          <cell r="C929" t="str">
            <v>7893789316461</v>
          </cell>
          <cell r="D929" t="str">
            <v>CIGARRILLO ORIGINAL GRUESA 10 CHESTERFIELD 20</v>
          </cell>
          <cell r="E929">
            <v>1</v>
          </cell>
          <cell r="F929" t="str">
            <v>BEBIDAS</v>
          </cell>
          <cell r="G929" t="str">
            <v>BEBIDAS</v>
          </cell>
          <cell r="H929" t="str">
            <v>CIGARRILLOS - VAPES</v>
          </cell>
          <cell r="I929" t="str">
            <v>CIGARRILLOS-VAPES</v>
          </cell>
          <cell r="J929" t="str">
            <v>GRUESA 10</v>
          </cell>
          <cell r="K929" t="str">
            <v>CHESTERFIELD</v>
          </cell>
          <cell r="L929">
            <v>81</v>
          </cell>
          <cell r="M929" t="str">
            <v>DISTRIBUIDORA GLORIA S.A.  (81)</v>
          </cell>
          <cell r="N929">
            <v>0</v>
          </cell>
          <cell r="O929">
            <v>0</v>
          </cell>
          <cell r="P929">
            <v>0</v>
          </cell>
          <cell r="Q929">
            <v>0</v>
          </cell>
          <cell r="R929">
            <v>0</v>
          </cell>
          <cell r="S929">
            <v>0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>
            <v>0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 t="str">
            <v>Q</v>
          </cell>
          <cell r="AQ929" t="str">
            <v>Q</v>
          </cell>
          <cell r="AR929" t="str">
            <v>Q</v>
          </cell>
          <cell r="AS929" t="str">
            <v>Q</v>
          </cell>
          <cell r="AT929" t="str">
            <v>Q</v>
          </cell>
          <cell r="AU929" t="str">
            <v>Q</v>
          </cell>
          <cell r="AV929">
            <v>57690.000005000002</v>
          </cell>
          <cell r="AW929">
            <v>60069.8802</v>
          </cell>
          <cell r="AX929">
            <v>67900</v>
          </cell>
          <cell r="AY929">
            <v>0.17698041244782625</v>
          </cell>
          <cell r="AZ929">
            <v>0.1503681884388807</v>
          </cell>
          <cell r="BA929">
            <v>65900</v>
          </cell>
          <cell r="BB929">
            <v>3</v>
          </cell>
          <cell r="BC929">
            <v>0.14231235906202877</v>
          </cell>
          <cell r="BD929">
            <v>0.12458270098634291</v>
          </cell>
          <cell r="BE929">
            <v>64900</v>
          </cell>
          <cell r="BF929">
            <v>6</v>
          </cell>
          <cell r="BG929">
            <v>0.12497833236913003</v>
          </cell>
          <cell r="BH929">
            <v>0.11109399067796608</v>
          </cell>
        </row>
        <row r="930">
          <cell r="B930" t="str">
            <v>22268</v>
          </cell>
          <cell r="C930" t="str">
            <v>78419339</v>
          </cell>
          <cell r="D930" t="str">
            <v>CIGARRILLO REMIX CHESTERFIEL 1855</v>
          </cell>
          <cell r="E930">
            <v>10</v>
          </cell>
          <cell r="F930" t="str">
            <v>BEBIDAS</v>
          </cell>
          <cell r="G930" t="str">
            <v>BEBIDAS</v>
          </cell>
          <cell r="H930" t="str">
            <v>CIGARRILLOS - VAPES</v>
          </cell>
          <cell r="I930" t="str">
            <v>CIGARRILLOS-VAPES</v>
          </cell>
          <cell r="J930" t="str">
            <v>GRUESA 10</v>
          </cell>
          <cell r="K930" t="str">
            <v>CHESTERFIELD</v>
          </cell>
          <cell r="L930">
            <v>81</v>
          </cell>
          <cell r="M930" t="str">
            <v>DISTRIBUIDORA GLORIA S.A.  (81)</v>
          </cell>
          <cell r="N930">
            <v>20</v>
          </cell>
          <cell r="O930">
            <v>0</v>
          </cell>
          <cell r="P930">
            <v>0</v>
          </cell>
          <cell r="Q930">
            <v>0</v>
          </cell>
          <cell r="R930">
            <v>100</v>
          </cell>
          <cell r="S930">
            <v>110</v>
          </cell>
          <cell r="T930">
            <v>0</v>
          </cell>
          <cell r="U930">
            <v>0</v>
          </cell>
          <cell r="V930">
            <v>10</v>
          </cell>
          <cell r="W930">
            <v>0</v>
          </cell>
          <cell r="X930">
            <v>20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90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50</v>
          </cell>
          <cell r="AM930">
            <v>0</v>
          </cell>
          <cell r="AN930">
            <v>0</v>
          </cell>
          <cell r="AO930">
            <v>0</v>
          </cell>
          <cell r="AP930" t="str">
            <v>Q</v>
          </cell>
          <cell r="AQ930" t="str">
            <v>Q</v>
          </cell>
          <cell r="AR930" t="str">
            <v>SV</v>
          </cell>
          <cell r="AS930" t="str">
            <v>Q</v>
          </cell>
          <cell r="AT930" t="str">
            <v>Q</v>
          </cell>
          <cell r="AU930" t="str">
            <v>Q</v>
          </cell>
          <cell r="AV930">
            <v>3469.9999950000001</v>
          </cell>
          <cell r="AW930">
            <v>3469.4883300000001</v>
          </cell>
          <cell r="AY930">
            <v>-1</v>
          </cell>
          <cell r="AZ930" t="e">
            <v>#DIV/0!</v>
          </cell>
          <cell r="BC930">
            <v>-1</v>
          </cell>
          <cell r="BD930">
            <v>0</v>
          </cell>
          <cell r="BG930">
            <v>-1</v>
          </cell>
          <cell r="BH930">
            <v>0</v>
          </cell>
        </row>
        <row r="931">
          <cell r="B931" t="str">
            <v>9999</v>
          </cell>
          <cell r="C931" t="str">
            <v>78413658</v>
          </cell>
          <cell r="D931" t="str">
            <v>CIGARRILLO REMIX CHESTERFIELD 9821</v>
          </cell>
          <cell r="E931">
            <v>10</v>
          </cell>
          <cell r="F931" t="str">
            <v>BEBIDAS</v>
          </cell>
          <cell r="G931" t="str">
            <v>BEBIDAS</v>
          </cell>
          <cell r="H931" t="str">
            <v>CIGARRILLOS - VAPES</v>
          </cell>
          <cell r="I931" t="str">
            <v>CIGARRILLOS-VAPES</v>
          </cell>
          <cell r="J931" t="str">
            <v>GRUESA 10</v>
          </cell>
          <cell r="K931" t="str">
            <v>CHESTERFIELD</v>
          </cell>
          <cell r="L931">
            <v>81</v>
          </cell>
          <cell r="M931" t="str">
            <v>DISTRIBUIDORA GLORIA S.A.  (81)</v>
          </cell>
          <cell r="N931">
            <v>60</v>
          </cell>
          <cell r="O931">
            <v>0</v>
          </cell>
          <cell r="P931">
            <v>90</v>
          </cell>
          <cell r="Q931">
            <v>70</v>
          </cell>
          <cell r="R931">
            <v>120</v>
          </cell>
          <cell r="S931">
            <v>70</v>
          </cell>
          <cell r="T931">
            <v>150</v>
          </cell>
          <cell r="U931">
            <v>150</v>
          </cell>
          <cell r="V931">
            <v>60</v>
          </cell>
          <cell r="W931">
            <v>30</v>
          </cell>
          <cell r="X931">
            <v>90</v>
          </cell>
          <cell r="Y931">
            <v>90</v>
          </cell>
          <cell r="Z931">
            <v>0</v>
          </cell>
          <cell r="AA931">
            <v>0</v>
          </cell>
          <cell r="AB931">
            <v>20</v>
          </cell>
          <cell r="AC931">
            <v>30</v>
          </cell>
          <cell r="AD931">
            <v>0</v>
          </cell>
          <cell r="AE931">
            <v>0</v>
          </cell>
          <cell r="AF931">
            <v>20</v>
          </cell>
          <cell r="AG931">
            <v>50</v>
          </cell>
          <cell r="AH931">
            <v>0</v>
          </cell>
          <cell r="AI931">
            <v>30</v>
          </cell>
          <cell r="AJ931">
            <v>30</v>
          </cell>
          <cell r="AK931">
            <v>60</v>
          </cell>
          <cell r="AL931">
            <v>100</v>
          </cell>
          <cell r="AM931">
            <v>170</v>
          </cell>
          <cell r="AN931">
            <v>150</v>
          </cell>
          <cell r="AO931">
            <v>40</v>
          </cell>
          <cell r="AP931">
            <v>12.857142857142856</v>
          </cell>
          <cell r="AQ931">
            <v>12</v>
          </cell>
          <cell r="AR931">
            <v>33.333333333333336</v>
          </cell>
          <cell r="AS931">
            <v>170</v>
          </cell>
          <cell r="AT931">
            <v>90</v>
          </cell>
          <cell r="AU931">
            <v>40</v>
          </cell>
          <cell r="AV931">
            <v>6073.0200299999997</v>
          </cell>
          <cell r="AW931">
            <v>6073.0116699999999</v>
          </cell>
          <cell r="AY931">
            <v>-1</v>
          </cell>
          <cell r="AZ931" t="e">
            <v>#DIV/0!</v>
          </cell>
          <cell r="BC931">
            <v>-1</v>
          </cell>
          <cell r="BD931">
            <v>0</v>
          </cell>
          <cell r="BG931">
            <v>-1</v>
          </cell>
          <cell r="BH931">
            <v>0</v>
          </cell>
        </row>
        <row r="932">
          <cell r="B932" t="str">
            <v>22269</v>
          </cell>
          <cell r="C932" t="str">
            <v>7893789311855</v>
          </cell>
          <cell r="D932" t="str">
            <v>CIGARRILLO REMIX GRUESA 10 CHESTERFIEL 10</v>
          </cell>
          <cell r="E932">
            <v>10</v>
          </cell>
          <cell r="F932" t="str">
            <v>BEBIDAS</v>
          </cell>
          <cell r="G932" t="str">
            <v>BEBIDAS</v>
          </cell>
          <cell r="H932" t="str">
            <v>CIGARRILLOS - VAPES</v>
          </cell>
          <cell r="I932" t="str">
            <v>CIGARRILLOS-VAPES</v>
          </cell>
          <cell r="J932" t="str">
            <v>GRUESA 10</v>
          </cell>
          <cell r="K932" t="str">
            <v>CHESTERFIELD</v>
          </cell>
          <cell r="L932">
            <v>81</v>
          </cell>
          <cell r="M932" t="str">
            <v>DISTRIBUIDORA GLORIA S.A.  (81)</v>
          </cell>
          <cell r="N932">
            <v>0</v>
          </cell>
          <cell r="O932">
            <v>0</v>
          </cell>
          <cell r="P932">
            <v>0</v>
          </cell>
          <cell r="Q932">
            <v>0</v>
          </cell>
          <cell r="R932">
            <v>0</v>
          </cell>
          <cell r="S932">
            <v>0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>
            <v>0</v>
          </cell>
          <cell r="AM932">
            <v>0</v>
          </cell>
          <cell r="AN932">
            <v>0</v>
          </cell>
          <cell r="AO932">
            <v>0</v>
          </cell>
          <cell r="AP932" t="str">
            <v>Q</v>
          </cell>
          <cell r="AQ932" t="str">
            <v>Q</v>
          </cell>
          <cell r="AR932" t="str">
            <v>Q</v>
          </cell>
          <cell r="AS932" t="str">
            <v>Q</v>
          </cell>
          <cell r="AT932" t="str">
            <v>Q</v>
          </cell>
          <cell r="AU932" t="str">
            <v>Q</v>
          </cell>
          <cell r="AV932">
            <v>32969.999996999999</v>
          </cell>
          <cell r="AW932">
            <v>34694.883300000001</v>
          </cell>
          <cell r="AX932">
            <v>38500</v>
          </cell>
          <cell r="AY932">
            <v>0.16772823789818569</v>
          </cell>
          <cell r="AZ932">
            <v>0.14363636371428573</v>
          </cell>
          <cell r="BA932">
            <v>37900</v>
          </cell>
          <cell r="BB932">
            <v>3</v>
          </cell>
          <cell r="BC932">
            <v>0.14952987574912324</v>
          </cell>
          <cell r="BD932">
            <v>0.13007915575197893</v>
          </cell>
          <cell r="BE932">
            <v>36900</v>
          </cell>
          <cell r="BF932">
            <v>6</v>
          </cell>
          <cell r="BG932">
            <v>0.11919927216735204</v>
          </cell>
          <cell r="BH932">
            <v>0.10650406512195125</v>
          </cell>
        </row>
        <row r="933">
          <cell r="B933" t="str">
            <v>13964</v>
          </cell>
          <cell r="C933" t="str">
            <v>7893789309821</v>
          </cell>
          <cell r="D933" t="str">
            <v>CIGARRILLO REMIX GRUESA 10 CHESTERFIELD 20</v>
          </cell>
          <cell r="E933">
            <v>1</v>
          </cell>
          <cell r="F933" t="str">
            <v>BEBIDAS</v>
          </cell>
          <cell r="G933" t="str">
            <v>BEBIDAS</v>
          </cell>
          <cell r="H933" t="str">
            <v>CIGARRILLOS - VAPES</v>
          </cell>
          <cell r="I933" t="str">
            <v>CIGARRILLOS-VAPES</v>
          </cell>
          <cell r="J933" t="str">
            <v>GRUESA 10</v>
          </cell>
          <cell r="K933" t="str">
            <v>CHESTERFIELD</v>
          </cell>
          <cell r="L933">
            <v>81</v>
          </cell>
          <cell r="M933" t="str">
            <v>DISTRIBUIDORA GLORIA S.A.  (81)</v>
          </cell>
          <cell r="N933">
            <v>0</v>
          </cell>
          <cell r="O933">
            <v>0</v>
          </cell>
          <cell r="P933">
            <v>0</v>
          </cell>
          <cell r="Q933">
            <v>0</v>
          </cell>
          <cell r="R933">
            <v>0</v>
          </cell>
          <cell r="S933">
            <v>0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 t="str">
            <v>Q</v>
          </cell>
          <cell r="AQ933" t="str">
            <v>Q</v>
          </cell>
          <cell r="AR933" t="str">
            <v>Q</v>
          </cell>
          <cell r="AS933" t="str">
            <v>Q</v>
          </cell>
          <cell r="AT933" t="str">
            <v>Q</v>
          </cell>
          <cell r="AU933" t="str">
            <v>Q</v>
          </cell>
          <cell r="AV933">
            <v>57690.000005000002</v>
          </cell>
          <cell r="AW933">
            <v>60730.116699999999</v>
          </cell>
          <cell r="AX933">
            <v>67900</v>
          </cell>
          <cell r="AY933">
            <v>0.17698041244782625</v>
          </cell>
          <cell r="AZ933">
            <v>0.1503681884388807</v>
          </cell>
          <cell r="BA933">
            <v>65900</v>
          </cell>
          <cell r="BB933">
            <v>3</v>
          </cell>
          <cell r="BC933">
            <v>0.14231235906202877</v>
          </cell>
          <cell r="BD933">
            <v>0.12458270098634291</v>
          </cell>
          <cell r="BE933">
            <v>64900</v>
          </cell>
          <cell r="BF933">
            <v>6</v>
          </cell>
          <cell r="BG933">
            <v>0.12497833236913003</v>
          </cell>
          <cell r="BH933">
            <v>0.11109399067796608</v>
          </cell>
        </row>
        <row r="934">
          <cell r="B934" t="str">
            <v>22263</v>
          </cell>
          <cell r="C934" t="str">
            <v>78422001</v>
          </cell>
          <cell r="D934" t="str">
            <v>CIGARRILLO CRUSH GRUESA 10 LUCKY STRIKE</v>
          </cell>
          <cell r="E934">
            <v>20</v>
          </cell>
          <cell r="F934" t="str">
            <v>BEBIDAS</v>
          </cell>
          <cell r="G934" t="str">
            <v>BEBIDAS</v>
          </cell>
          <cell r="H934" t="str">
            <v>CIGARRILLOS - VAPES</v>
          </cell>
          <cell r="I934" t="str">
            <v>CIGARRILLOS-VAPES</v>
          </cell>
          <cell r="J934" t="str">
            <v>GRUESA 10</v>
          </cell>
          <cell r="K934" t="str">
            <v>LUCKY STRIKE</v>
          </cell>
          <cell r="L934">
            <v>66</v>
          </cell>
          <cell r="M934" t="str">
            <v>CODISA SA (66)</v>
          </cell>
          <cell r="N934">
            <v>0</v>
          </cell>
          <cell r="O934">
            <v>0</v>
          </cell>
          <cell r="P934">
            <v>0</v>
          </cell>
          <cell r="Q934">
            <v>0</v>
          </cell>
          <cell r="R934">
            <v>0</v>
          </cell>
          <cell r="S934">
            <v>0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 t="str">
            <v>Q</v>
          </cell>
          <cell r="AQ934" t="str">
            <v>Q</v>
          </cell>
          <cell r="AR934" t="str">
            <v>Q</v>
          </cell>
          <cell r="AS934" t="str">
            <v>Q</v>
          </cell>
          <cell r="AT934" t="str">
            <v>Q</v>
          </cell>
          <cell r="AU934" t="str">
            <v>Q</v>
          </cell>
          <cell r="AV934">
            <v>52050.000002000001</v>
          </cell>
          <cell r="AW934">
            <v>52043.193399999996</v>
          </cell>
          <cell r="AX934">
            <v>57900</v>
          </cell>
          <cell r="AY934">
            <v>0.1123919307929917</v>
          </cell>
          <cell r="AZ934">
            <v>0.10103626939550948</v>
          </cell>
          <cell r="BA934">
            <v>56900</v>
          </cell>
          <cell r="BB934">
            <v>3</v>
          </cell>
          <cell r="BC934">
            <v>9.3179634924373422E-2</v>
          </cell>
          <cell r="BD934">
            <v>8.5237258312829509E-2</v>
          </cell>
          <cell r="BE934">
            <v>54900</v>
          </cell>
          <cell r="BF934">
            <v>50</v>
          </cell>
          <cell r="BG934">
            <v>5.4755043187137087E-2</v>
          </cell>
          <cell r="BH934">
            <v>5.1912568269581044E-2</v>
          </cell>
        </row>
        <row r="935">
          <cell r="B935" t="str">
            <v>22261</v>
          </cell>
          <cell r="C935" t="str">
            <v>78422018</v>
          </cell>
          <cell r="D935" t="str">
            <v>CIGARRILLO CRUSH GRUESA 10 LUCKY STRIKE 20</v>
          </cell>
          <cell r="E935">
            <v>10</v>
          </cell>
          <cell r="F935" t="str">
            <v>BEBIDAS</v>
          </cell>
          <cell r="G935" t="str">
            <v>BEBIDAS</v>
          </cell>
          <cell r="H935" t="str">
            <v>CIGARRILLOS - VAPES</v>
          </cell>
          <cell r="I935" t="str">
            <v>CIGARRILLOS-VAPES</v>
          </cell>
          <cell r="J935" t="str">
            <v>GRUESA 10</v>
          </cell>
          <cell r="K935" t="str">
            <v>LUCKY STRIKE</v>
          </cell>
          <cell r="L935">
            <v>66</v>
          </cell>
          <cell r="M935" t="str">
            <v>CODISA SA (66)</v>
          </cell>
          <cell r="N935">
            <v>0</v>
          </cell>
          <cell r="O935">
            <v>0</v>
          </cell>
          <cell r="P935">
            <v>0</v>
          </cell>
          <cell r="Q935">
            <v>0</v>
          </cell>
          <cell r="R935">
            <v>0</v>
          </cell>
          <cell r="S935">
            <v>0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 t="str">
            <v>Q</v>
          </cell>
          <cell r="AQ935" t="str">
            <v>Q</v>
          </cell>
          <cell r="AR935" t="str">
            <v>Q</v>
          </cell>
          <cell r="AS935" t="str">
            <v>Q</v>
          </cell>
          <cell r="AT935" t="str">
            <v>Q</v>
          </cell>
          <cell r="AU935" t="str">
            <v>Q</v>
          </cell>
          <cell r="AV935">
            <v>86800.000000999993</v>
          </cell>
          <cell r="AW935">
            <v>86798.691099999996</v>
          </cell>
          <cell r="AX935">
            <v>95900</v>
          </cell>
          <cell r="AY935">
            <v>0.10483870966469078</v>
          </cell>
          <cell r="AZ935">
            <v>9.4890510938477654E-2</v>
          </cell>
          <cell r="BA935">
            <v>94900</v>
          </cell>
          <cell r="BB935">
            <v>3</v>
          </cell>
          <cell r="BC935">
            <v>9.3317972337634725E-2</v>
          </cell>
          <cell r="BD935">
            <v>8.5353003150685003E-2</v>
          </cell>
          <cell r="BE935">
            <v>92900</v>
          </cell>
          <cell r="BF935">
            <v>50</v>
          </cell>
          <cell r="BG935">
            <v>7.0276497683522177E-2</v>
          </cell>
          <cell r="BH935">
            <v>6.5662002142088338E-2</v>
          </cell>
        </row>
        <row r="936">
          <cell r="B936" t="str">
            <v>22262</v>
          </cell>
          <cell r="C936" t="str">
            <v>22262</v>
          </cell>
          <cell r="D936" t="str">
            <v>CIGARRILLO CRUSH LUCKY STRIKE 2001</v>
          </cell>
          <cell r="E936">
            <v>10</v>
          </cell>
          <cell r="F936" t="str">
            <v>BEBIDAS</v>
          </cell>
          <cell r="G936" t="str">
            <v>BEBIDAS</v>
          </cell>
          <cell r="H936" t="str">
            <v>CIGARRILLOS - VAPES</v>
          </cell>
          <cell r="I936" t="str">
            <v>CIGARRILLOS-VAPES</v>
          </cell>
          <cell r="J936" t="str">
            <v>GRUESA 10</v>
          </cell>
          <cell r="K936" t="str">
            <v>LUCKY STRIKE</v>
          </cell>
          <cell r="L936">
            <v>66</v>
          </cell>
          <cell r="M936" t="str">
            <v>CODISA SA (66)</v>
          </cell>
          <cell r="N936">
            <v>0</v>
          </cell>
          <cell r="O936">
            <v>10</v>
          </cell>
          <cell r="P936">
            <v>40</v>
          </cell>
          <cell r="Q936">
            <v>20</v>
          </cell>
          <cell r="R936">
            <v>30</v>
          </cell>
          <cell r="S936">
            <v>40</v>
          </cell>
          <cell r="T936">
            <v>60</v>
          </cell>
          <cell r="U936">
            <v>30</v>
          </cell>
          <cell r="V936">
            <v>10</v>
          </cell>
          <cell r="W936">
            <v>20</v>
          </cell>
          <cell r="X936">
            <v>0</v>
          </cell>
          <cell r="Y936">
            <v>10</v>
          </cell>
          <cell r="Z936">
            <v>20</v>
          </cell>
          <cell r="AA936">
            <v>10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10</v>
          </cell>
          <cell r="AG936">
            <v>10</v>
          </cell>
          <cell r="AH936">
            <v>0</v>
          </cell>
          <cell r="AI936">
            <v>0</v>
          </cell>
          <cell r="AJ936">
            <v>80</v>
          </cell>
          <cell r="AK936">
            <v>40</v>
          </cell>
          <cell r="AL936">
            <v>30</v>
          </cell>
          <cell r="AM936">
            <v>40</v>
          </cell>
          <cell r="AN936">
            <v>90</v>
          </cell>
          <cell r="AO936">
            <v>30</v>
          </cell>
          <cell r="AP936">
            <v>120</v>
          </cell>
          <cell r="AQ936">
            <v>40</v>
          </cell>
          <cell r="AR936">
            <v>90</v>
          </cell>
          <cell r="AS936" t="str">
            <v>SV</v>
          </cell>
          <cell r="AT936">
            <v>270</v>
          </cell>
          <cell r="AU936" t="str">
            <v>SV</v>
          </cell>
          <cell r="AV936">
            <v>5205.0000200000004</v>
          </cell>
          <cell r="AW936">
            <v>5204.31934</v>
          </cell>
          <cell r="AX936">
            <v>5500</v>
          </cell>
          <cell r="AY936">
            <v>5.6676268754365822E-2</v>
          </cell>
          <cell r="AZ936">
            <v>5.3636359999999925E-2</v>
          </cell>
          <cell r="BA936">
            <v>0</v>
          </cell>
          <cell r="BB936">
            <v>0</v>
          </cell>
          <cell r="BC936">
            <v>-1</v>
          </cell>
          <cell r="BD936">
            <v>0</v>
          </cell>
          <cell r="BE936">
            <v>0</v>
          </cell>
          <cell r="BF936">
            <v>0</v>
          </cell>
          <cell r="BG936">
            <v>-1</v>
          </cell>
          <cell r="BH936">
            <v>0</v>
          </cell>
        </row>
        <row r="937">
          <cell r="B937" t="str">
            <v>22260</v>
          </cell>
          <cell r="C937" t="str">
            <v>22260</v>
          </cell>
          <cell r="D937" t="str">
            <v>CIGARRILLO CRUSH LUCKY STRIKE 2018</v>
          </cell>
          <cell r="E937">
            <v>10</v>
          </cell>
          <cell r="F937" t="str">
            <v>BEBIDAS</v>
          </cell>
          <cell r="G937" t="str">
            <v>BEBIDAS</v>
          </cell>
          <cell r="H937" t="str">
            <v>CIGARRILLOS - VAPES</v>
          </cell>
          <cell r="I937" t="str">
            <v>CIGARRILLOS-VAPES</v>
          </cell>
          <cell r="J937" t="str">
            <v>GRUESA 10</v>
          </cell>
          <cell r="K937" t="str">
            <v>LUCKY STRIKE</v>
          </cell>
          <cell r="L937">
            <v>66</v>
          </cell>
          <cell r="M937" t="str">
            <v>CODISA SA (66)</v>
          </cell>
          <cell r="N937">
            <v>30</v>
          </cell>
          <cell r="O937">
            <v>10</v>
          </cell>
          <cell r="P937">
            <v>20</v>
          </cell>
          <cell r="Q937">
            <v>20</v>
          </cell>
          <cell r="R937">
            <v>30</v>
          </cell>
          <cell r="S937">
            <v>40</v>
          </cell>
          <cell r="T937">
            <v>70</v>
          </cell>
          <cell r="U937">
            <v>80</v>
          </cell>
          <cell r="V937">
            <v>120</v>
          </cell>
          <cell r="W937">
            <v>40</v>
          </cell>
          <cell r="X937">
            <v>120</v>
          </cell>
          <cell r="Y937">
            <v>90</v>
          </cell>
          <cell r="Z937">
            <v>10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10</v>
          </cell>
          <cell r="AF937">
            <v>10</v>
          </cell>
          <cell r="AG937">
            <v>0</v>
          </cell>
          <cell r="AH937">
            <v>0</v>
          </cell>
          <cell r="AI937">
            <v>10</v>
          </cell>
          <cell r="AJ937">
            <v>30</v>
          </cell>
          <cell r="AK937">
            <v>0</v>
          </cell>
          <cell r="AL937">
            <v>90</v>
          </cell>
          <cell r="AM937">
            <v>30</v>
          </cell>
          <cell r="AN937">
            <v>30</v>
          </cell>
          <cell r="AO937">
            <v>20</v>
          </cell>
          <cell r="AP937">
            <v>45</v>
          </cell>
          <cell r="AQ937" t="str">
            <v>Q</v>
          </cell>
          <cell r="AR937">
            <v>30</v>
          </cell>
          <cell r="AS937" t="str">
            <v>SV</v>
          </cell>
          <cell r="AT937" t="str">
            <v>SV</v>
          </cell>
          <cell r="AU937">
            <v>60</v>
          </cell>
          <cell r="AV937">
            <v>8680.0000099999997</v>
          </cell>
          <cell r="AW937">
            <v>8679.8691099999996</v>
          </cell>
          <cell r="AY937">
            <v>-1</v>
          </cell>
          <cell r="AZ937" t="e">
            <v>#DIV/0!</v>
          </cell>
          <cell r="BC937">
            <v>-1</v>
          </cell>
          <cell r="BD937">
            <v>0</v>
          </cell>
          <cell r="BG937">
            <v>-1</v>
          </cell>
          <cell r="BH937">
            <v>0</v>
          </cell>
        </row>
        <row r="938">
          <cell r="B938" t="str">
            <v>22259</v>
          </cell>
          <cell r="C938" t="str">
            <v>78419803</v>
          </cell>
          <cell r="D938" t="str">
            <v>CIGARRILLO RED GRUESA 10 LUCKY STRIKE 20</v>
          </cell>
          <cell r="E938">
            <v>10</v>
          </cell>
          <cell r="F938" t="str">
            <v>BEBIDAS</v>
          </cell>
          <cell r="G938" t="str">
            <v>BEBIDAS</v>
          </cell>
          <cell r="H938" t="str">
            <v>CIGARRILLOS - VAPES</v>
          </cell>
          <cell r="I938" t="str">
            <v>CIGARRILLOS-VAPES</v>
          </cell>
          <cell r="J938" t="str">
            <v>GRUESA 10</v>
          </cell>
          <cell r="K938" t="str">
            <v>LUCKY STRIKE</v>
          </cell>
          <cell r="L938">
            <v>66</v>
          </cell>
          <cell r="M938" t="str">
            <v>CODISA SA (66)</v>
          </cell>
          <cell r="N938">
            <v>0</v>
          </cell>
          <cell r="O938">
            <v>0</v>
          </cell>
          <cell r="P938">
            <v>0</v>
          </cell>
          <cell r="Q938">
            <v>0</v>
          </cell>
          <cell r="R938">
            <v>0</v>
          </cell>
          <cell r="S938">
            <v>0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>
            <v>0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 t="str">
            <v>Q</v>
          </cell>
          <cell r="AQ938" t="str">
            <v>Q</v>
          </cell>
          <cell r="AR938" t="str">
            <v>Q</v>
          </cell>
          <cell r="AS938" t="str">
            <v>Q</v>
          </cell>
          <cell r="AT938" t="str">
            <v>Q</v>
          </cell>
          <cell r="AU938" t="str">
            <v>Q</v>
          </cell>
          <cell r="AV938">
            <v>69420.000000999993</v>
          </cell>
          <cell r="AW938">
            <v>69475.775599999994</v>
          </cell>
          <cell r="AX938">
            <v>76900</v>
          </cell>
          <cell r="AY938">
            <v>0.10774992795868998</v>
          </cell>
          <cell r="AZ938">
            <v>9.7269180741222455E-2</v>
          </cell>
          <cell r="BA938">
            <v>75900</v>
          </cell>
          <cell r="BB938">
            <v>3</v>
          </cell>
          <cell r="BC938">
            <v>9.3344857374051626E-2</v>
          </cell>
          <cell r="BD938">
            <v>8.537549405797111E-2</v>
          </cell>
          <cell r="BE938">
            <v>73900</v>
          </cell>
          <cell r="BF938">
            <v>50</v>
          </cell>
          <cell r="BG938">
            <v>6.4534716204774911E-2</v>
          </cell>
          <cell r="BH938">
            <v>6.0622462774019038E-2</v>
          </cell>
        </row>
        <row r="939">
          <cell r="B939" t="str">
            <v>22258</v>
          </cell>
          <cell r="C939" t="str">
            <v>22258</v>
          </cell>
          <cell r="D939" t="str">
            <v>CIGARRILLO RED LUCKY STRIKE 9803</v>
          </cell>
          <cell r="E939">
            <v>10</v>
          </cell>
          <cell r="F939" t="str">
            <v>BEBIDAS</v>
          </cell>
          <cell r="G939" t="str">
            <v>BEBIDAS</v>
          </cell>
          <cell r="H939" t="str">
            <v>CIGARRILLOS - VAPES</v>
          </cell>
          <cell r="I939" t="str">
            <v>CIGARRILLOS-VAPES</v>
          </cell>
          <cell r="J939" t="str">
            <v>GRUESA 10</v>
          </cell>
          <cell r="K939" t="str">
            <v>LUCKY STRIKE</v>
          </cell>
          <cell r="L939">
            <v>66</v>
          </cell>
          <cell r="M939" t="str">
            <v>CODISA SA (66)</v>
          </cell>
          <cell r="N939">
            <v>40</v>
          </cell>
          <cell r="O939">
            <v>50</v>
          </cell>
          <cell r="P939">
            <v>60</v>
          </cell>
          <cell r="Q939">
            <v>20</v>
          </cell>
          <cell r="R939">
            <v>10</v>
          </cell>
          <cell r="S939">
            <v>20</v>
          </cell>
          <cell r="T939">
            <v>70</v>
          </cell>
          <cell r="U939">
            <v>80</v>
          </cell>
          <cell r="V939">
            <v>20</v>
          </cell>
          <cell r="W939">
            <v>10</v>
          </cell>
          <cell r="X939">
            <v>50</v>
          </cell>
          <cell r="Y939">
            <v>50</v>
          </cell>
          <cell r="Z939">
            <v>0</v>
          </cell>
          <cell r="AA939">
            <v>20</v>
          </cell>
          <cell r="AB939">
            <v>10</v>
          </cell>
          <cell r="AC939">
            <v>10</v>
          </cell>
          <cell r="AD939">
            <v>10</v>
          </cell>
          <cell r="AE939">
            <v>20</v>
          </cell>
          <cell r="AF939">
            <v>20</v>
          </cell>
          <cell r="AG939">
            <v>20</v>
          </cell>
          <cell r="AH939">
            <v>0</v>
          </cell>
          <cell r="AI939">
            <v>0</v>
          </cell>
          <cell r="AJ939">
            <v>140</v>
          </cell>
          <cell r="AK939">
            <v>40</v>
          </cell>
          <cell r="AL939">
            <v>30</v>
          </cell>
          <cell r="AM939">
            <v>50</v>
          </cell>
          <cell r="AN939">
            <v>40</v>
          </cell>
          <cell r="AO939">
            <v>30</v>
          </cell>
          <cell r="AP939">
            <v>210</v>
          </cell>
          <cell r="AQ939">
            <v>15</v>
          </cell>
          <cell r="AR939">
            <v>18</v>
          </cell>
          <cell r="AS939">
            <v>150</v>
          </cell>
          <cell r="AT939">
            <v>60</v>
          </cell>
          <cell r="AU939" t="str">
            <v>SV</v>
          </cell>
          <cell r="AV939">
            <v>6942.0000099999997</v>
          </cell>
          <cell r="AW939">
            <v>6947.5775599999997</v>
          </cell>
          <cell r="AY939">
            <v>-1</v>
          </cell>
          <cell r="AZ939" t="e">
            <v>#DIV/0!</v>
          </cell>
          <cell r="BC939">
            <v>-1</v>
          </cell>
          <cell r="BD939">
            <v>0</v>
          </cell>
          <cell r="BG939">
            <v>-1</v>
          </cell>
          <cell r="BH939">
            <v>0</v>
          </cell>
        </row>
        <row r="940">
          <cell r="B940" t="str">
            <v>12195</v>
          </cell>
          <cell r="C940" t="str">
            <v>78421974</v>
          </cell>
          <cell r="D940" t="str">
            <v>CIGARRILLO SWITCH GRUESA 10 LUCKY STRIKE</v>
          </cell>
          <cell r="E940">
            <v>10</v>
          </cell>
          <cell r="F940" t="str">
            <v>BEBIDAS</v>
          </cell>
          <cell r="G940" t="str">
            <v>BEBIDAS</v>
          </cell>
          <cell r="H940" t="str">
            <v>CIGARRILLOS - VAPES</v>
          </cell>
          <cell r="I940" t="str">
            <v>CIGARRILLOS-VAPES</v>
          </cell>
          <cell r="J940" t="str">
            <v>GRUESA 10</v>
          </cell>
          <cell r="K940" t="str">
            <v>LUCKY STRIKE</v>
          </cell>
          <cell r="L940">
            <v>66</v>
          </cell>
          <cell r="M940" t="str">
            <v>CODISA SA (66)</v>
          </cell>
          <cell r="N940">
            <v>0</v>
          </cell>
          <cell r="O940">
            <v>0</v>
          </cell>
          <cell r="P940">
            <v>0</v>
          </cell>
          <cell r="Q940">
            <v>0</v>
          </cell>
          <cell r="R940">
            <v>0</v>
          </cell>
          <cell r="S940">
            <v>0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>
            <v>0</v>
          </cell>
          <cell r="AH940">
            <v>0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 t="str">
            <v>Q</v>
          </cell>
          <cell r="AQ940" t="str">
            <v>Q</v>
          </cell>
          <cell r="AR940" t="str">
            <v>Q</v>
          </cell>
          <cell r="AS940" t="str">
            <v>Q</v>
          </cell>
          <cell r="AT940" t="str">
            <v>Q</v>
          </cell>
          <cell r="AU940" t="str">
            <v>Q</v>
          </cell>
          <cell r="AV940">
            <v>78100</v>
          </cell>
          <cell r="AW940">
            <v>78097.630600000004</v>
          </cell>
          <cell r="AX940">
            <v>87500</v>
          </cell>
          <cell r="AY940">
            <v>0.12035851472471193</v>
          </cell>
          <cell r="AZ940">
            <v>0.10742857142857143</v>
          </cell>
          <cell r="BA940">
            <v>85900</v>
          </cell>
          <cell r="BB940">
            <v>3</v>
          </cell>
          <cell r="BC940">
            <v>9.9871959026888613E-2</v>
          </cell>
          <cell r="BD940">
            <v>9.0803259604190917E-2</v>
          </cell>
          <cell r="BE940">
            <v>82900</v>
          </cell>
          <cell r="BF940">
            <v>50</v>
          </cell>
          <cell r="BG940">
            <v>6.145966709346995E-2</v>
          </cell>
          <cell r="BH940">
            <v>5.790108564535585E-2</v>
          </cell>
        </row>
        <row r="941">
          <cell r="B941" t="str">
            <v>22908</v>
          </cell>
          <cell r="C941" t="str">
            <v>78422117</v>
          </cell>
          <cell r="D941" t="str">
            <v>CIGARRILLO SWITCH GRUESA 10 LUCKY STRIKE 10</v>
          </cell>
          <cell r="E941">
            <v>10</v>
          </cell>
          <cell r="F941" t="str">
            <v>BEBIDAS</v>
          </cell>
          <cell r="G941" t="str">
            <v>BEBIDAS</v>
          </cell>
          <cell r="H941" t="str">
            <v>CIGARRILLOS - VAPES</v>
          </cell>
          <cell r="I941" t="str">
            <v>CIGARRILLOS-VAPES</v>
          </cell>
          <cell r="J941" t="str">
            <v>GRUESA 10</v>
          </cell>
          <cell r="K941" t="str">
            <v>LUCKY STRIKE</v>
          </cell>
          <cell r="L941">
            <v>66</v>
          </cell>
          <cell r="M941" t="str">
            <v>CODISA SA (66)</v>
          </cell>
          <cell r="N941">
            <v>0</v>
          </cell>
          <cell r="O941">
            <v>0</v>
          </cell>
          <cell r="P941">
            <v>0</v>
          </cell>
          <cell r="Q941">
            <v>0</v>
          </cell>
          <cell r="R941">
            <v>0</v>
          </cell>
          <cell r="S941">
            <v>0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 t="str">
            <v>Q</v>
          </cell>
          <cell r="AQ941" t="str">
            <v>Q</v>
          </cell>
          <cell r="AR941" t="str">
            <v>Q</v>
          </cell>
          <cell r="AS941" t="str">
            <v>Q</v>
          </cell>
          <cell r="AT941" t="str">
            <v>Q</v>
          </cell>
          <cell r="AU941" t="str">
            <v>Q</v>
          </cell>
          <cell r="AV941">
            <v>43399.999994999998</v>
          </cell>
          <cell r="AW941">
            <v>43397.806100000002</v>
          </cell>
          <cell r="AX941">
            <v>47900</v>
          </cell>
          <cell r="AY941">
            <v>0.10368663607185336</v>
          </cell>
          <cell r="AZ941">
            <v>9.3945720354906087E-2</v>
          </cell>
          <cell r="BA941">
            <v>46900</v>
          </cell>
          <cell r="BB941">
            <v>3</v>
          </cell>
          <cell r="BC941">
            <v>8.0645161414820921E-2</v>
          </cell>
          <cell r="BD941">
            <v>7.462686577825163E-2</v>
          </cell>
          <cell r="BE941">
            <v>45900</v>
          </cell>
          <cell r="BF941">
            <v>50</v>
          </cell>
          <cell r="BG941">
            <v>5.7603686757788486E-2</v>
          </cell>
          <cell r="BH941">
            <v>5.446623104575167E-2</v>
          </cell>
        </row>
        <row r="942">
          <cell r="B942" t="str">
            <v>4694</v>
          </cell>
          <cell r="C942" t="str">
            <v>4694</v>
          </cell>
          <cell r="D942" t="str">
            <v>CIGARRILLO SWITCH LUCKY STRIKE 1974</v>
          </cell>
          <cell r="E942">
            <v>10</v>
          </cell>
          <cell r="F942" t="str">
            <v>BEBIDAS</v>
          </cell>
          <cell r="G942" t="str">
            <v>BEBIDAS</v>
          </cell>
          <cell r="H942" t="str">
            <v>CIGARRILLOS - VAPES</v>
          </cell>
          <cell r="I942" t="str">
            <v>CIGARRILLOS-VAPES</v>
          </cell>
          <cell r="J942" t="str">
            <v>GRUESA 10</v>
          </cell>
          <cell r="K942" t="str">
            <v>LUCKY STRIKE</v>
          </cell>
          <cell r="L942">
            <v>66</v>
          </cell>
          <cell r="M942" t="str">
            <v>CODISA SA (66)</v>
          </cell>
          <cell r="N942">
            <v>70</v>
          </cell>
          <cell r="O942">
            <v>70</v>
          </cell>
          <cell r="P942">
            <v>50</v>
          </cell>
          <cell r="Q942">
            <v>70</v>
          </cell>
          <cell r="R942">
            <v>60</v>
          </cell>
          <cell r="S942">
            <v>60</v>
          </cell>
          <cell r="T942">
            <v>110</v>
          </cell>
          <cell r="U942">
            <v>70</v>
          </cell>
          <cell r="V942">
            <v>40</v>
          </cell>
          <cell r="W942">
            <v>10</v>
          </cell>
          <cell r="X942">
            <v>30</v>
          </cell>
          <cell r="Y942">
            <v>40</v>
          </cell>
          <cell r="Z942">
            <v>10</v>
          </cell>
          <cell r="AA942">
            <v>10</v>
          </cell>
          <cell r="AB942">
            <v>10</v>
          </cell>
          <cell r="AC942">
            <v>10</v>
          </cell>
          <cell r="AD942">
            <v>30</v>
          </cell>
          <cell r="AE942">
            <v>0</v>
          </cell>
          <cell r="AF942">
            <v>0</v>
          </cell>
          <cell r="AG942">
            <v>10</v>
          </cell>
          <cell r="AH942">
            <v>10</v>
          </cell>
          <cell r="AI942">
            <v>10</v>
          </cell>
          <cell r="AJ942">
            <v>40</v>
          </cell>
          <cell r="AK942">
            <v>0</v>
          </cell>
          <cell r="AL942">
            <v>0</v>
          </cell>
          <cell r="AM942">
            <v>30</v>
          </cell>
          <cell r="AN942">
            <v>10</v>
          </cell>
          <cell r="AO942">
            <v>10</v>
          </cell>
          <cell r="AP942">
            <v>17.142857142857142</v>
          </cell>
          <cell r="AQ942" t="str">
            <v>Q</v>
          </cell>
          <cell r="AR942" t="str">
            <v>Q</v>
          </cell>
          <cell r="AS942">
            <v>90</v>
          </cell>
          <cell r="AT942">
            <v>30</v>
          </cell>
          <cell r="AU942">
            <v>30</v>
          </cell>
          <cell r="AV942">
            <v>7810</v>
          </cell>
          <cell r="AW942">
            <v>7809.7630600000002</v>
          </cell>
          <cell r="AY942">
            <v>-1</v>
          </cell>
          <cell r="AZ942" t="e">
            <v>#DIV/0!</v>
          </cell>
          <cell r="BC942">
            <v>-1</v>
          </cell>
          <cell r="BD942">
            <v>0</v>
          </cell>
          <cell r="BG942">
            <v>-1</v>
          </cell>
          <cell r="BH942">
            <v>0</v>
          </cell>
        </row>
        <row r="943">
          <cell r="B943" t="str">
            <v>4692</v>
          </cell>
          <cell r="C943" t="str">
            <v>4692</v>
          </cell>
          <cell r="D943" t="str">
            <v>CIGARRILLO SWITCH LUCKY STRIKE 2117</v>
          </cell>
          <cell r="E943">
            <v>10</v>
          </cell>
          <cell r="F943" t="str">
            <v>BEBIDAS</v>
          </cell>
          <cell r="G943" t="str">
            <v>BEBIDAS</v>
          </cell>
          <cell r="H943" t="str">
            <v>CIGARRILLOS - VAPES</v>
          </cell>
          <cell r="I943" t="str">
            <v>CIGARRILLOS-VAPES</v>
          </cell>
          <cell r="J943" t="str">
            <v>GRUESA 10</v>
          </cell>
          <cell r="K943" t="str">
            <v>LUCKY STRIKE</v>
          </cell>
          <cell r="L943">
            <v>66</v>
          </cell>
          <cell r="M943" t="str">
            <v>CODISA SA (66)</v>
          </cell>
          <cell r="N943">
            <v>130</v>
          </cell>
          <cell r="O943">
            <v>110</v>
          </cell>
          <cell r="P943">
            <v>90</v>
          </cell>
          <cell r="Q943">
            <v>90</v>
          </cell>
          <cell r="R943">
            <v>180</v>
          </cell>
          <cell r="S943">
            <v>120</v>
          </cell>
          <cell r="T943">
            <v>180</v>
          </cell>
          <cell r="U943">
            <v>220</v>
          </cell>
          <cell r="V943">
            <v>30</v>
          </cell>
          <cell r="W943">
            <v>10</v>
          </cell>
          <cell r="X943">
            <v>0</v>
          </cell>
          <cell r="Y943">
            <v>10</v>
          </cell>
          <cell r="Z943">
            <v>30</v>
          </cell>
          <cell r="AA943">
            <v>30</v>
          </cell>
          <cell r="AB943">
            <v>40</v>
          </cell>
          <cell r="AC943">
            <v>30</v>
          </cell>
          <cell r="AD943">
            <v>30</v>
          </cell>
          <cell r="AE943">
            <v>20</v>
          </cell>
          <cell r="AF943">
            <v>20</v>
          </cell>
          <cell r="AG943">
            <v>10</v>
          </cell>
          <cell r="AH943">
            <v>0</v>
          </cell>
          <cell r="AI943">
            <v>0</v>
          </cell>
          <cell r="AJ943">
            <v>160</v>
          </cell>
          <cell r="AK943">
            <v>100</v>
          </cell>
          <cell r="AL943">
            <v>70</v>
          </cell>
          <cell r="AM943">
            <v>40</v>
          </cell>
          <cell r="AN943">
            <v>40</v>
          </cell>
          <cell r="AO943">
            <v>40</v>
          </cell>
          <cell r="AP943">
            <v>53.333333333333329</v>
          </cell>
          <cell r="AQ943">
            <v>13.636363636363637</v>
          </cell>
          <cell r="AR943">
            <v>210</v>
          </cell>
          <cell r="AS943">
            <v>40</v>
          </cell>
          <cell r="AT943">
            <v>120</v>
          </cell>
          <cell r="AU943" t="str">
            <v>SV</v>
          </cell>
          <cell r="AV943">
            <v>4340.0000600000003</v>
          </cell>
          <cell r="AW943">
            <v>4339.7806099999998</v>
          </cell>
          <cell r="AY943">
            <v>-1</v>
          </cell>
          <cell r="AZ943" t="e">
            <v>#DIV/0!</v>
          </cell>
          <cell r="BC943">
            <v>-1</v>
          </cell>
          <cell r="BD943">
            <v>0</v>
          </cell>
          <cell r="BG943">
            <v>-1</v>
          </cell>
          <cell r="BH943">
            <v>0</v>
          </cell>
        </row>
        <row r="944">
          <cell r="B944" t="str">
            <v>12196</v>
          </cell>
          <cell r="C944" t="str">
            <v>78421998</v>
          </cell>
          <cell r="D944" t="str">
            <v>CIGARRILLO WILD GRUESA 10 LUCKY STRIKE 20</v>
          </cell>
          <cell r="E944">
            <v>1</v>
          </cell>
          <cell r="F944" t="str">
            <v>BEBIDAS</v>
          </cell>
          <cell r="G944" t="str">
            <v>BEBIDAS</v>
          </cell>
          <cell r="H944" t="str">
            <v>CIGARRILLOS - VAPES</v>
          </cell>
          <cell r="I944" t="str">
            <v>CIGARRILLOS-VAPES</v>
          </cell>
          <cell r="J944" t="str">
            <v>GRUESA 10</v>
          </cell>
          <cell r="K944" t="str">
            <v>LUCKY STRIKE</v>
          </cell>
          <cell r="L944">
            <v>66</v>
          </cell>
          <cell r="M944" t="str">
            <v>CODISA SA (66)</v>
          </cell>
          <cell r="N944">
            <v>0</v>
          </cell>
          <cell r="O944">
            <v>0</v>
          </cell>
          <cell r="P944">
            <v>0</v>
          </cell>
          <cell r="Q944">
            <v>0</v>
          </cell>
          <cell r="R944">
            <v>0</v>
          </cell>
          <cell r="S944">
            <v>0</v>
          </cell>
          <cell r="T944">
            <v>0</v>
          </cell>
          <cell r="U944">
            <v>0</v>
          </cell>
          <cell r="V944">
            <v>0</v>
          </cell>
          <cell r="W944">
            <v>0</v>
          </cell>
          <cell r="X944">
            <v>0</v>
          </cell>
          <cell r="Y944">
            <v>0</v>
          </cell>
          <cell r="Z944">
            <v>0</v>
          </cell>
          <cell r="AA944">
            <v>0</v>
          </cell>
          <cell r="AB944">
            <v>0</v>
          </cell>
          <cell r="AC944">
            <v>0</v>
          </cell>
          <cell r="AD944">
            <v>0</v>
          </cell>
          <cell r="AE944">
            <v>0</v>
          </cell>
          <cell r="AF944">
            <v>0</v>
          </cell>
          <cell r="AG944">
            <v>0</v>
          </cell>
          <cell r="AH944">
            <v>0</v>
          </cell>
          <cell r="AI944">
            <v>0</v>
          </cell>
          <cell r="AJ944">
            <v>0</v>
          </cell>
          <cell r="AK944">
            <v>0</v>
          </cell>
          <cell r="AL944">
            <v>0</v>
          </cell>
          <cell r="AM944">
            <v>0</v>
          </cell>
          <cell r="AN944">
            <v>0</v>
          </cell>
          <cell r="AO944">
            <v>0</v>
          </cell>
          <cell r="AP944" t="str">
            <v>Q</v>
          </cell>
          <cell r="AQ944" t="str">
            <v>Q</v>
          </cell>
          <cell r="AR944" t="str">
            <v>Q</v>
          </cell>
          <cell r="AS944" t="str">
            <v>Q</v>
          </cell>
          <cell r="AT944" t="str">
            <v>Q</v>
          </cell>
          <cell r="AU944" t="str">
            <v>Q</v>
          </cell>
          <cell r="AV944">
            <v>86800.000000999993</v>
          </cell>
          <cell r="AW944">
            <v>86799.998999999996</v>
          </cell>
          <cell r="AX944">
            <v>95900</v>
          </cell>
          <cell r="AY944">
            <v>0.10483870966469078</v>
          </cell>
          <cell r="AZ944">
            <v>9.4890510938477654E-2</v>
          </cell>
          <cell r="BA944">
            <v>93900</v>
          </cell>
          <cell r="BB944">
            <v>3</v>
          </cell>
          <cell r="BC944">
            <v>8.1797235010578451E-2</v>
          </cell>
          <cell r="BD944">
            <v>7.5612353556975584E-2</v>
          </cell>
          <cell r="BE944">
            <v>92900</v>
          </cell>
          <cell r="BF944">
            <v>50</v>
          </cell>
          <cell r="BG944">
            <v>7.0276497683522177E-2</v>
          </cell>
          <cell r="BH944">
            <v>6.5662002142088338E-2</v>
          </cell>
        </row>
        <row r="945">
          <cell r="B945" t="str">
            <v>22397</v>
          </cell>
          <cell r="C945" t="str">
            <v>78421981</v>
          </cell>
          <cell r="D945" t="str">
            <v>CIGARRILLO WILD GRUESA 10 LUCKY STRIKE10</v>
          </cell>
          <cell r="E945">
            <v>10</v>
          </cell>
          <cell r="F945" t="str">
            <v>BEBIDAS</v>
          </cell>
          <cell r="G945" t="str">
            <v>BEBIDAS</v>
          </cell>
          <cell r="H945" t="str">
            <v>CIGARRILLOS - VAPES</v>
          </cell>
          <cell r="I945" t="str">
            <v>CIGARRILLOS-VAPES</v>
          </cell>
          <cell r="J945" t="str">
            <v>GRUESA 10</v>
          </cell>
          <cell r="K945" t="str">
            <v>LUCKY STRIKE</v>
          </cell>
          <cell r="L945">
            <v>66</v>
          </cell>
          <cell r="M945" t="str">
            <v>CODISA SA (66)</v>
          </cell>
          <cell r="N945">
            <v>0</v>
          </cell>
          <cell r="O945">
            <v>0</v>
          </cell>
          <cell r="P945">
            <v>0</v>
          </cell>
          <cell r="Q945">
            <v>0</v>
          </cell>
          <cell r="R945">
            <v>0</v>
          </cell>
          <cell r="S945">
            <v>0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>
            <v>0</v>
          </cell>
          <cell r="AH945">
            <v>0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 t="str">
            <v>Q</v>
          </cell>
          <cell r="AQ945" t="str">
            <v>Q</v>
          </cell>
          <cell r="AR945" t="str">
            <v>Q</v>
          </cell>
          <cell r="AS945" t="str">
            <v>Q</v>
          </cell>
          <cell r="AT945" t="str">
            <v>Q</v>
          </cell>
          <cell r="AU945" t="str">
            <v>Q</v>
          </cell>
          <cell r="AV945">
            <v>52050.000002000001</v>
          </cell>
          <cell r="AW945">
            <v>52042.324399999998</v>
          </cell>
          <cell r="AX945">
            <v>57900</v>
          </cell>
          <cell r="AY945">
            <v>0.1123919307929917</v>
          </cell>
          <cell r="AZ945">
            <v>0.10103626939550948</v>
          </cell>
          <cell r="BA945">
            <v>56900</v>
          </cell>
          <cell r="BB945">
            <v>3</v>
          </cell>
          <cell r="BC945">
            <v>9.3179634924373422E-2</v>
          </cell>
          <cell r="BD945">
            <v>8.5237258312829509E-2</v>
          </cell>
          <cell r="BE945">
            <v>55900</v>
          </cell>
          <cell r="BF945">
            <v>50</v>
          </cell>
          <cell r="BG945">
            <v>7.3967339055755366E-2</v>
          </cell>
          <cell r="BH945">
            <v>6.8872987441860448E-2</v>
          </cell>
        </row>
        <row r="946">
          <cell r="B946" t="str">
            <v>4693</v>
          </cell>
          <cell r="C946" t="str">
            <v>4693</v>
          </cell>
          <cell r="D946" t="str">
            <v>CIGARRILLO WILD LUCKY STRIKE 1981</v>
          </cell>
          <cell r="E946">
            <v>500</v>
          </cell>
          <cell r="F946" t="str">
            <v>BEBIDAS</v>
          </cell>
          <cell r="G946" t="str">
            <v>BEBIDAS</v>
          </cell>
          <cell r="H946" t="str">
            <v>CIGARRILLOS - VAPES</v>
          </cell>
          <cell r="I946" t="str">
            <v>CIGARRILLOS-VAPES</v>
          </cell>
          <cell r="J946" t="str">
            <v>GRUESA 10</v>
          </cell>
          <cell r="K946" t="str">
            <v>LUCKY STRIKE</v>
          </cell>
          <cell r="L946">
            <v>66</v>
          </cell>
          <cell r="M946" t="str">
            <v>CODISA SA (66)</v>
          </cell>
          <cell r="N946">
            <v>160</v>
          </cell>
          <cell r="O946">
            <v>30</v>
          </cell>
          <cell r="P946">
            <v>140</v>
          </cell>
          <cell r="Q946">
            <v>90</v>
          </cell>
          <cell r="R946">
            <v>90</v>
          </cell>
          <cell r="S946">
            <v>120</v>
          </cell>
          <cell r="T946">
            <v>90</v>
          </cell>
          <cell r="U946">
            <v>80</v>
          </cell>
          <cell r="V946">
            <v>70</v>
          </cell>
          <cell r="W946">
            <v>60</v>
          </cell>
          <cell r="X946">
            <v>80</v>
          </cell>
          <cell r="Y946">
            <v>90</v>
          </cell>
          <cell r="Z946">
            <v>10</v>
          </cell>
          <cell r="AA946">
            <v>0</v>
          </cell>
          <cell r="AB946">
            <v>0</v>
          </cell>
          <cell r="AC946">
            <v>10</v>
          </cell>
          <cell r="AD946">
            <v>0</v>
          </cell>
          <cell r="AE946">
            <v>20</v>
          </cell>
          <cell r="AF946">
            <v>50</v>
          </cell>
          <cell r="AG946">
            <v>50</v>
          </cell>
          <cell r="AH946">
            <v>0</v>
          </cell>
          <cell r="AI946">
            <v>10</v>
          </cell>
          <cell r="AJ946">
            <v>110</v>
          </cell>
          <cell r="AK946">
            <v>90</v>
          </cell>
          <cell r="AL946">
            <v>50</v>
          </cell>
          <cell r="AM946">
            <v>50</v>
          </cell>
          <cell r="AN946">
            <v>0</v>
          </cell>
          <cell r="AO946">
            <v>20</v>
          </cell>
          <cell r="AP946">
            <v>36.666666666666671</v>
          </cell>
          <cell r="AQ946">
            <v>33.75</v>
          </cell>
          <cell r="AR946">
            <v>16.666666666666668</v>
          </cell>
          <cell r="AS946">
            <v>150</v>
          </cell>
          <cell r="AT946" t="str">
            <v>Q</v>
          </cell>
          <cell r="AU946">
            <v>60</v>
          </cell>
          <cell r="AV946">
            <v>5205.0000200000004</v>
          </cell>
          <cell r="AW946">
            <v>5204.2324399999998</v>
          </cell>
          <cell r="AX946">
            <v>6500</v>
          </cell>
          <cell r="AY946">
            <v>0.248799226709705</v>
          </cell>
          <cell r="AZ946">
            <v>0.19923076615384608</v>
          </cell>
          <cell r="BC946">
            <v>-1</v>
          </cell>
          <cell r="BD946">
            <v>0</v>
          </cell>
          <cell r="BG946">
            <v>-1</v>
          </cell>
          <cell r="BH946">
            <v>0</v>
          </cell>
        </row>
        <row r="947">
          <cell r="B947" t="str">
            <v>9427</v>
          </cell>
          <cell r="C947" t="str">
            <v>9427</v>
          </cell>
          <cell r="D947" t="str">
            <v>CIGARRILLO WILD LUCKY STRIKE 1998</v>
          </cell>
          <cell r="E947">
            <v>10</v>
          </cell>
          <cell r="F947" t="str">
            <v>BEBIDAS</v>
          </cell>
          <cell r="G947" t="str">
            <v>BEBIDAS</v>
          </cell>
          <cell r="H947" t="str">
            <v>CIGARRILLOS - VAPES</v>
          </cell>
          <cell r="I947" t="str">
            <v>CIGARRILLOS-VAPES</v>
          </cell>
          <cell r="J947" t="str">
            <v>GRUESA 10</v>
          </cell>
          <cell r="K947" t="str">
            <v>LUCKY STRIKE</v>
          </cell>
          <cell r="L947">
            <v>66</v>
          </cell>
          <cell r="M947" t="str">
            <v>CODISA SA (66)</v>
          </cell>
          <cell r="N947">
            <v>80</v>
          </cell>
          <cell r="O947">
            <v>50</v>
          </cell>
          <cell r="P947">
            <v>40</v>
          </cell>
          <cell r="Q947">
            <v>40</v>
          </cell>
          <cell r="R947">
            <v>90</v>
          </cell>
          <cell r="S947">
            <v>40</v>
          </cell>
          <cell r="T947">
            <v>90</v>
          </cell>
          <cell r="U947">
            <v>80</v>
          </cell>
          <cell r="V947">
            <v>20</v>
          </cell>
          <cell r="W947">
            <v>0</v>
          </cell>
          <cell r="X947">
            <v>30</v>
          </cell>
          <cell r="Y947">
            <v>30</v>
          </cell>
          <cell r="Z947">
            <v>20</v>
          </cell>
          <cell r="AA947">
            <v>0</v>
          </cell>
          <cell r="AB947">
            <v>40</v>
          </cell>
          <cell r="AC947">
            <v>20</v>
          </cell>
          <cell r="AD947">
            <v>20</v>
          </cell>
          <cell r="AE947">
            <v>30</v>
          </cell>
          <cell r="AF947">
            <v>10</v>
          </cell>
          <cell r="AG947">
            <v>20</v>
          </cell>
          <cell r="AH947">
            <v>0</v>
          </cell>
          <cell r="AI947">
            <v>10</v>
          </cell>
          <cell r="AJ947">
            <v>150</v>
          </cell>
          <cell r="AK947">
            <v>30</v>
          </cell>
          <cell r="AL947">
            <v>40</v>
          </cell>
          <cell r="AM947">
            <v>20</v>
          </cell>
          <cell r="AN947">
            <v>20</v>
          </cell>
          <cell r="AO947">
            <v>20</v>
          </cell>
          <cell r="AP947">
            <v>112.5</v>
          </cell>
          <cell r="AQ947">
            <v>11.25</v>
          </cell>
          <cell r="AR947">
            <v>40</v>
          </cell>
          <cell r="AS947">
            <v>30</v>
          </cell>
          <cell r="AT947">
            <v>30</v>
          </cell>
          <cell r="AU947">
            <v>60</v>
          </cell>
          <cell r="AV947">
            <v>8680.0000099999997</v>
          </cell>
          <cell r="AW947">
            <v>8679.9999000000007</v>
          </cell>
          <cell r="AY947">
            <v>-1</v>
          </cell>
          <cell r="AZ947" t="e">
            <v>#DIV/0!</v>
          </cell>
          <cell r="BC947">
            <v>-1</v>
          </cell>
          <cell r="BD947">
            <v>0</v>
          </cell>
          <cell r="BG947">
            <v>-1</v>
          </cell>
          <cell r="BH947">
            <v>0</v>
          </cell>
        </row>
        <row r="948">
          <cell r="B948" t="str">
            <v>22277</v>
          </cell>
          <cell r="C948" t="str">
            <v>7893789311213</v>
          </cell>
          <cell r="D948" t="str">
            <v>CIGARRILLO RED BOX GRUESA 10 MARLBORO 10</v>
          </cell>
          <cell r="E948">
            <v>1</v>
          </cell>
          <cell r="F948" t="str">
            <v>BEBIDAS</v>
          </cell>
          <cell r="G948" t="str">
            <v>BEBIDAS</v>
          </cell>
          <cell r="H948" t="str">
            <v>CIGARRILLOS - VAPES</v>
          </cell>
          <cell r="I948" t="str">
            <v>CIGARRILLOS-VAPES</v>
          </cell>
          <cell r="J948" t="str">
            <v>GRUESA 10</v>
          </cell>
          <cell r="K948" t="str">
            <v>MARLBORO</v>
          </cell>
          <cell r="L948">
            <v>81</v>
          </cell>
          <cell r="M948" t="str">
            <v>DISTRIBUIDORA GLORIA S.A.  (81)</v>
          </cell>
          <cell r="N948">
            <v>0</v>
          </cell>
          <cell r="O948">
            <v>0</v>
          </cell>
          <cell r="P948">
            <v>0</v>
          </cell>
          <cell r="Q948">
            <v>0</v>
          </cell>
          <cell r="R948">
            <v>0</v>
          </cell>
          <cell r="S948">
            <v>0</v>
          </cell>
          <cell r="T948">
            <v>0</v>
          </cell>
          <cell r="U948">
            <v>0</v>
          </cell>
          <cell r="V948">
            <v>0</v>
          </cell>
          <cell r="W948">
            <v>0</v>
          </cell>
          <cell r="X948">
            <v>0</v>
          </cell>
          <cell r="Y948">
            <v>0</v>
          </cell>
          <cell r="Z948">
            <v>0</v>
          </cell>
          <cell r="AA948">
            <v>0</v>
          </cell>
          <cell r="AB948">
            <v>0</v>
          </cell>
          <cell r="AC948">
            <v>0</v>
          </cell>
          <cell r="AD948">
            <v>0</v>
          </cell>
          <cell r="AE948">
            <v>0</v>
          </cell>
          <cell r="AF948">
            <v>0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 t="str">
            <v>Q</v>
          </cell>
          <cell r="AQ948" t="str">
            <v>Q</v>
          </cell>
          <cell r="AR948" t="str">
            <v>Q</v>
          </cell>
          <cell r="AS948" t="str">
            <v>Q</v>
          </cell>
          <cell r="AT948" t="str">
            <v>Q</v>
          </cell>
          <cell r="AU948" t="str">
            <v>Q</v>
          </cell>
          <cell r="AV948">
            <v>65940.000004999994</v>
          </cell>
          <cell r="AW948">
            <v>67601.231499999994</v>
          </cell>
          <cell r="AX948">
            <v>74900</v>
          </cell>
          <cell r="AY948">
            <v>0.13588110394784048</v>
          </cell>
          <cell r="AZ948">
            <v>0.11962616815754347</v>
          </cell>
          <cell r="BA948">
            <v>72900</v>
          </cell>
          <cell r="BB948">
            <v>3</v>
          </cell>
          <cell r="BC948">
            <v>0.10555050037112901</v>
          </cell>
          <cell r="BD948">
            <v>9.5473250960219552E-2</v>
          </cell>
          <cell r="BE948">
            <v>70900</v>
          </cell>
          <cell r="BF948">
            <v>6</v>
          </cell>
          <cell r="BG948">
            <v>7.5219896794417762E-2</v>
          </cell>
          <cell r="BH948">
            <v>6.9957686812411921E-2</v>
          </cell>
        </row>
        <row r="949">
          <cell r="B949" t="str">
            <v>22276</v>
          </cell>
          <cell r="C949" t="str">
            <v>78406834</v>
          </cell>
          <cell r="D949" t="str">
            <v>CIGARRILLO RED BOX MARLBORO 1213</v>
          </cell>
          <cell r="E949">
            <v>10</v>
          </cell>
          <cell r="F949" t="str">
            <v>BEBIDAS</v>
          </cell>
          <cell r="G949" t="str">
            <v>BEBIDAS</v>
          </cell>
          <cell r="H949" t="str">
            <v>CIGARRILLOS - VAPES</v>
          </cell>
          <cell r="I949" t="str">
            <v>CIGARRILLOS-VAPES</v>
          </cell>
          <cell r="J949" t="str">
            <v>GRUESA 10</v>
          </cell>
          <cell r="K949" t="str">
            <v>MARLBORO</v>
          </cell>
          <cell r="L949">
            <v>81</v>
          </cell>
          <cell r="M949" t="str">
            <v>DISTRIBUIDORA GLORIA S.A.  (81)</v>
          </cell>
          <cell r="N949">
            <v>10</v>
          </cell>
          <cell r="O949">
            <v>20</v>
          </cell>
          <cell r="P949">
            <v>20</v>
          </cell>
          <cell r="Q949">
            <v>0</v>
          </cell>
          <cell r="R949">
            <v>40</v>
          </cell>
          <cell r="S949">
            <v>40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>
            <v>20</v>
          </cell>
          <cell r="AG949">
            <v>0</v>
          </cell>
          <cell r="AH949">
            <v>0</v>
          </cell>
          <cell r="AI949">
            <v>0</v>
          </cell>
          <cell r="AJ949">
            <v>-10</v>
          </cell>
          <cell r="AK949">
            <v>0</v>
          </cell>
          <cell r="AL949">
            <v>60</v>
          </cell>
          <cell r="AM949">
            <v>0</v>
          </cell>
          <cell r="AN949">
            <v>60</v>
          </cell>
          <cell r="AO949">
            <v>0</v>
          </cell>
          <cell r="AP949" t="str">
            <v>Q</v>
          </cell>
          <cell r="AQ949" t="str">
            <v>Q</v>
          </cell>
          <cell r="AR949" t="str">
            <v>SV</v>
          </cell>
          <cell r="AS949" t="str">
            <v>Q</v>
          </cell>
          <cell r="AT949" t="str">
            <v>SV</v>
          </cell>
          <cell r="AU949" t="str">
            <v>Q</v>
          </cell>
          <cell r="AV949">
            <v>6941</v>
          </cell>
          <cell r="AW949">
            <v>6760.1231500000004</v>
          </cell>
          <cell r="AY949">
            <v>-1</v>
          </cell>
          <cell r="AZ949" t="e">
            <v>#DIV/0!</v>
          </cell>
          <cell r="BC949">
            <v>-1</v>
          </cell>
          <cell r="BD949">
            <v>0</v>
          </cell>
          <cell r="BG949">
            <v>-1</v>
          </cell>
          <cell r="BH949">
            <v>0</v>
          </cell>
        </row>
        <row r="950">
          <cell r="B950" t="str">
            <v>12191</v>
          </cell>
          <cell r="C950" t="str">
            <v>78409620</v>
          </cell>
          <cell r="D950" t="str">
            <v>CIGARRILLO BLUE8 GRUESA 20 KENT 10</v>
          </cell>
          <cell r="E950">
            <v>20</v>
          </cell>
          <cell r="F950" t="str">
            <v>BEBIDAS</v>
          </cell>
          <cell r="G950" t="str">
            <v>BEBIDAS</v>
          </cell>
          <cell r="H950" t="str">
            <v>CIGARRILLOS - VAPES</v>
          </cell>
          <cell r="I950" t="str">
            <v>CIGARRILLOS-VAPES</v>
          </cell>
          <cell r="J950" t="str">
            <v>GRUESA 20</v>
          </cell>
          <cell r="K950" t="str">
            <v>KENT</v>
          </cell>
          <cell r="L950">
            <v>66</v>
          </cell>
          <cell r="M950" t="str">
            <v>CODISA SA (66)</v>
          </cell>
          <cell r="N950">
            <v>0</v>
          </cell>
          <cell r="O950">
            <v>0</v>
          </cell>
          <cell r="P950">
            <v>0</v>
          </cell>
          <cell r="Q950">
            <v>0</v>
          </cell>
          <cell r="R950">
            <v>0</v>
          </cell>
          <cell r="S950">
            <v>0</v>
          </cell>
          <cell r="T950">
            <v>0</v>
          </cell>
          <cell r="U950">
            <v>0</v>
          </cell>
          <cell r="V950">
            <v>0</v>
          </cell>
          <cell r="W950">
            <v>0</v>
          </cell>
          <cell r="X950">
            <v>0</v>
          </cell>
          <cell r="Y950">
            <v>0</v>
          </cell>
          <cell r="Z950">
            <v>0</v>
          </cell>
          <cell r="AA950">
            <v>0</v>
          </cell>
          <cell r="AB950">
            <v>0</v>
          </cell>
          <cell r="AC950">
            <v>0</v>
          </cell>
          <cell r="AD950">
            <v>0</v>
          </cell>
          <cell r="AE950">
            <v>0</v>
          </cell>
          <cell r="AF950">
            <v>0</v>
          </cell>
          <cell r="AG950">
            <v>0</v>
          </cell>
          <cell r="AH950">
            <v>0</v>
          </cell>
          <cell r="AI950">
            <v>0</v>
          </cell>
          <cell r="AJ950">
            <v>0</v>
          </cell>
          <cell r="AK950">
            <v>0</v>
          </cell>
          <cell r="AL950">
            <v>0</v>
          </cell>
          <cell r="AM950">
            <v>0</v>
          </cell>
          <cell r="AN950">
            <v>0</v>
          </cell>
          <cell r="AO950">
            <v>0</v>
          </cell>
          <cell r="AP950" t="str">
            <v>Q</v>
          </cell>
          <cell r="AQ950" t="str">
            <v>Q</v>
          </cell>
          <cell r="AR950" t="str">
            <v>Q</v>
          </cell>
          <cell r="AS950" t="str">
            <v>Q</v>
          </cell>
          <cell r="AT950" t="str">
            <v>Q</v>
          </cell>
          <cell r="AU950" t="str">
            <v>Q</v>
          </cell>
          <cell r="AV950">
            <v>138799.99999800001</v>
          </cell>
          <cell r="AW950">
            <v>138370.41680000001</v>
          </cell>
          <cell r="AX950">
            <v>152900</v>
          </cell>
          <cell r="AY950">
            <v>0.10158501442509471</v>
          </cell>
          <cell r="AZ950">
            <v>9.2217135395683367E-2</v>
          </cell>
          <cell r="BA950">
            <v>149900</v>
          </cell>
          <cell r="BB950">
            <v>3</v>
          </cell>
          <cell r="BC950">
            <v>7.9971181571757421E-2</v>
          </cell>
          <cell r="BD950">
            <v>7.4049366257504912E-2</v>
          </cell>
          <cell r="BE950">
            <v>147900</v>
          </cell>
          <cell r="BF950">
            <v>50</v>
          </cell>
          <cell r="BG950">
            <v>6.5561959669532488E-2</v>
          </cell>
          <cell r="BH950">
            <v>6.1528059513184491E-2</v>
          </cell>
        </row>
        <row r="951">
          <cell r="B951" t="str">
            <v>4688</v>
          </cell>
          <cell r="C951" t="str">
            <v>4688</v>
          </cell>
          <cell r="D951" t="str">
            <v>CIGARRILLO BLUE8 KENT 9620</v>
          </cell>
          <cell r="E951">
            <v>20</v>
          </cell>
          <cell r="F951" t="str">
            <v>BEBIDAS</v>
          </cell>
          <cell r="G951" t="str">
            <v>BEBIDAS</v>
          </cell>
          <cell r="H951" t="str">
            <v>CIGARRILLOS - VAPES</v>
          </cell>
          <cell r="I951" t="str">
            <v>CIGARRILLOS-VAPES</v>
          </cell>
          <cell r="J951" t="str">
            <v>GRUESA 20</v>
          </cell>
          <cell r="K951" t="str">
            <v>KENT</v>
          </cell>
          <cell r="L951">
            <v>66</v>
          </cell>
          <cell r="M951" t="str">
            <v>CODISA SA (66)</v>
          </cell>
          <cell r="N951">
            <v>20</v>
          </cell>
          <cell r="O951">
            <v>60</v>
          </cell>
          <cell r="P951">
            <v>160</v>
          </cell>
          <cell r="Q951">
            <v>100</v>
          </cell>
          <cell r="R951">
            <v>60</v>
          </cell>
          <cell r="S951">
            <v>40</v>
          </cell>
          <cell r="T951">
            <v>80</v>
          </cell>
          <cell r="U951">
            <v>100</v>
          </cell>
          <cell r="V951">
            <v>20</v>
          </cell>
          <cell r="W951">
            <v>40</v>
          </cell>
          <cell r="X951">
            <v>0</v>
          </cell>
          <cell r="Y951">
            <v>0</v>
          </cell>
          <cell r="Z951">
            <v>20</v>
          </cell>
          <cell r="AA951">
            <v>20</v>
          </cell>
          <cell r="AB951">
            <v>40</v>
          </cell>
          <cell r="AC951">
            <v>40</v>
          </cell>
          <cell r="AD951">
            <v>40</v>
          </cell>
          <cell r="AE951">
            <v>40</v>
          </cell>
          <cell r="AF951">
            <v>20</v>
          </cell>
          <cell r="AG951">
            <v>0</v>
          </cell>
          <cell r="AH951">
            <v>0</v>
          </cell>
          <cell r="AI951">
            <v>0</v>
          </cell>
          <cell r="AJ951">
            <v>40</v>
          </cell>
          <cell r="AK951">
            <v>0</v>
          </cell>
          <cell r="AL951">
            <v>60</v>
          </cell>
          <cell r="AM951">
            <v>40</v>
          </cell>
          <cell r="AN951">
            <v>80</v>
          </cell>
          <cell r="AO951">
            <v>20</v>
          </cell>
          <cell r="AP951">
            <v>12</v>
          </cell>
          <cell r="AQ951" t="str">
            <v>Q</v>
          </cell>
          <cell r="AR951" t="str">
            <v>SV</v>
          </cell>
          <cell r="AS951">
            <v>30</v>
          </cell>
          <cell r="AT951" t="str">
            <v>SV</v>
          </cell>
          <cell r="AU951" t="str">
            <v>SV</v>
          </cell>
          <cell r="AV951">
            <v>6939.9999900000003</v>
          </cell>
          <cell r="AW951">
            <v>6918.5208400000001</v>
          </cell>
          <cell r="AY951">
            <v>-1</v>
          </cell>
          <cell r="AZ951" t="e">
            <v>#DIV/0!</v>
          </cell>
          <cell r="BC951">
            <v>-1</v>
          </cell>
          <cell r="BD951">
            <v>0</v>
          </cell>
          <cell r="BG951">
            <v>-1</v>
          </cell>
          <cell r="BH951">
            <v>0</v>
          </cell>
        </row>
        <row r="952">
          <cell r="B952" t="str">
            <v>11573</v>
          </cell>
          <cell r="C952" t="str">
            <v>11573</v>
          </cell>
          <cell r="D952" t="str">
            <v>CIGARRILLO SWITCH GRUESA 10PAQ KENT</v>
          </cell>
          <cell r="E952">
            <v>1</v>
          </cell>
          <cell r="F952" t="str">
            <v>BEBIDAS</v>
          </cell>
          <cell r="G952" t="str">
            <v>BEBIDAS</v>
          </cell>
          <cell r="H952" t="str">
            <v>CIGARRILLOS - VAPES</v>
          </cell>
          <cell r="I952" t="str">
            <v>CIGARRILLOS-VAPES</v>
          </cell>
          <cell r="J952" t="str">
            <v>GRUESA 20</v>
          </cell>
          <cell r="K952" t="str">
            <v>KENT</v>
          </cell>
          <cell r="L952">
            <v>66</v>
          </cell>
          <cell r="M952" t="str">
            <v>CODISA SA (66)</v>
          </cell>
          <cell r="N952">
            <v>0</v>
          </cell>
          <cell r="O952">
            <v>0</v>
          </cell>
          <cell r="P952">
            <v>0</v>
          </cell>
          <cell r="Q952">
            <v>0</v>
          </cell>
          <cell r="R952">
            <v>0</v>
          </cell>
          <cell r="S952">
            <v>0</v>
          </cell>
          <cell r="T952">
            <v>0</v>
          </cell>
          <cell r="U952">
            <v>0</v>
          </cell>
          <cell r="V952">
            <v>0</v>
          </cell>
          <cell r="W952">
            <v>0</v>
          </cell>
          <cell r="X952">
            <v>0</v>
          </cell>
          <cell r="Y952">
            <v>0</v>
          </cell>
          <cell r="Z952">
            <v>0</v>
          </cell>
          <cell r="AA952">
            <v>0</v>
          </cell>
          <cell r="AB952">
            <v>0</v>
          </cell>
          <cell r="AC952">
            <v>0</v>
          </cell>
          <cell r="AD952">
            <v>0</v>
          </cell>
          <cell r="AE952">
            <v>0</v>
          </cell>
          <cell r="AF952">
            <v>0</v>
          </cell>
          <cell r="AG952">
            <v>0</v>
          </cell>
          <cell r="AH952">
            <v>0</v>
          </cell>
          <cell r="AI952">
            <v>0</v>
          </cell>
          <cell r="AJ952">
            <v>-1</v>
          </cell>
          <cell r="AK952">
            <v>0</v>
          </cell>
          <cell r="AL952">
            <v>0</v>
          </cell>
          <cell r="AM952">
            <v>0</v>
          </cell>
          <cell r="AN952">
            <v>0</v>
          </cell>
          <cell r="AO952">
            <v>0</v>
          </cell>
          <cell r="AP952" t="str">
            <v>Q</v>
          </cell>
          <cell r="AQ952" t="str">
            <v>Q</v>
          </cell>
          <cell r="AR952" t="str">
            <v>Q</v>
          </cell>
          <cell r="AS952" t="str">
            <v>Q</v>
          </cell>
          <cell r="AT952" t="str">
            <v>Q</v>
          </cell>
          <cell r="AU952" t="str">
            <v>Q</v>
          </cell>
          <cell r="AV952">
            <v>119600.00000299999</v>
          </cell>
          <cell r="AW952">
            <v>102499.98</v>
          </cell>
          <cell r="AX952">
            <v>127000</v>
          </cell>
          <cell r="AY952">
            <v>6.1872909672361143E-2</v>
          </cell>
          <cell r="AZ952">
            <v>5.826771651181107E-2</v>
          </cell>
          <cell r="BC952">
            <v>-1</v>
          </cell>
          <cell r="BD952">
            <v>0</v>
          </cell>
          <cell r="BG952">
            <v>-1</v>
          </cell>
          <cell r="BH952">
            <v>0</v>
          </cell>
        </row>
        <row r="953">
          <cell r="B953" t="str">
            <v>12193</v>
          </cell>
          <cell r="C953" t="str">
            <v>78410138</v>
          </cell>
          <cell r="D953" t="str">
            <v>CIGARRILLO SWITCH SPARK GRUESA 20 KENT 10</v>
          </cell>
          <cell r="E953">
            <v>20</v>
          </cell>
          <cell r="F953" t="str">
            <v>BEBIDAS</v>
          </cell>
          <cell r="G953" t="str">
            <v>BEBIDAS</v>
          </cell>
          <cell r="H953" t="str">
            <v>CIGARRILLOS - VAPES</v>
          </cell>
          <cell r="I953" t="str">
            <v>CIGARRILLOS-VAPES</v>
          </cell>
          <cell r="J953" t="str">
            <v>GRUESA 20</v>
          </cell>
          <cell r="K953" t="str">
            <v>KENT</v>
          </cell>
          <cell r="L953">
            <v>66</v>
          </cell>
          <cell r="M953" t="str">
            <v>CODISA SA (66)</v>
          </cell>
          <cell r="N953">
            <v>0</v>
          </cell>
          <cell r="O953">
            <v>0</v>
          </cell>
          <cell r="P953">
            <v>0</v>
          </cell>
          <cell r="Q953">
            <v>0</v>
          </cell>
          <cell r="R953">
            <v>0</v>
          </cell>
          <cell r="S953">
            <v>0</v>
          </cell>
          <cell r="T953">
            <v>0</v>
          </cell>
          <cell r="U953">
            <v>0</v>
          </cell>
          <cell r="V953">
            <v>0</v>
          </cell>
          <cell r="W953">
            <v>0</v>
          </cell>
          <cell r="X953">
            <v>0</v>
          </cell>
          <cell r="Y953">
            <v>0</v>
          </cell>
          <cell r="Z953">
            <v>0</v>
          </cell>
          <cell r="AA953">
            <v>0</v>
          </cell>
          <cell r="AB953">
            <v>0</v>
          </cell>
          <cell r="AC953">
            <v>0</v>
          </cell>
          <cell r="AD953">
            <v>0</v>
          </cell>
          <cell r="AE953">
            <v>0</v>
          </cell>
          <cell r="AF953">
            <v>0</v>
          </cell>
          <cell r="AG953">
            <v>0</v>
          </cell>
          <cell r="AH953">
            <v>0</v>
          </cell>
          <cell r="AI953">
            <v>0</v>
          </cell>
          <cell r="AJ953">
            <v>0</v>
          </cell>
          <cell r="AK953">
            <v>0</v>
          </cell>
          <cell r="AL953">
            <v>0</v>
          </cell>
          <cell r="AM953">
            <v>0</v>
          </cell>
          <cell r="AN953">
            <v>0</v>
          </cell>
          <cell r="AO953">
            <v>0</v>
          </cell>
          <cell r="AP953" t="str">
            <v>Q</v>
          </cell>
          <cell r="AQ953" t="str">
            <v>Q</v>
          </cell>
          <cell r="AR953" t="str">
            <v>Q</v>
          </cell>
          <cell r="AS953" t="str">
            <v>Q</v>
          </cell>
          <cell r="AT953" t="str">
            <v>Q</v>
          </cell>
          <cell r="AU953" t="str">
            <v>Q</v>
          </cell>
          <cell r="AV953">
            <v>138799.99999800001</v>
          </cell>
          <cell r="AW953">
            <v>138789.07459999999</v>
          </cell>
          <cell r="AX953">
            <v>152900</v>
          </cell>
          <cell r="AY953">
            <v>0.10158501442509471</v>
          </cell>
          <cell r="AZ953">
            <v>9.2217135395683367E-2</v>
          </cell>
          <cell r="BA953">
            <v>149900</v>
          </cell>
          <cell r="BB953">
            <v>3</v>
          </cell>
          <cell r="BC953">
            <v>7.9971181571757421E-2</v>
          </cell>
          <cell r="BD953">
            <v>7.4049366257504912E-2</v>
          </cell>
          <cell r="BE953">
            <v>147900</v>
          </cell>
          <cell r="BF953">
            <v>50</v>
          </cell>
          <cell r="BG953">
            <v>6.5561959669532488E-2</v>
          </cell>
          <cell r="BH953">
            <v>6.1528059513184491E-2</v>
          </cell>
        </row>
        <row r="954">
          <cell r="B954" t="str">
            <v>4690</v>
          </cell>
          <cell r="C954" t="str">
            <v>4690</v>
          </cell>
          <cell r="D954" t="str">
            <v>CIGARRILLO SWITCH SPARK KENT 0138</v>
          </cell>
          <cell r="E954">
            <v>20</v>
          </cell>
          <cell r="F954" t="str">
            <v>BEBIDAS</v>
          </cell>
          <cell r="G954" t="str">
            <v>BEBIDAS</v>
          </cell>
          <cell r="H954" t="str">
            <v>CIGARRILLOS - VAPES</v>
          </cell>
          <cell r="I954" t="str">
            <v>CIGARRILLOS-VAPES</v>
          </cell>
          <cell r="J954" t="str">
            <v>GRUESA 20</v>
          </cell>
          <cell r="K954" t="str">
            <v>KENT</v>
          </cell>
          <cell r="L954">
            <v>66</v>
          </cell>
          <cell r="M954" t="str">
            <v>CODISA SA (66)</v>
          </cell>
          <cell r="N954">
            <v>100</v>
          </cell>
          <cell r="O954">
            <v>80</v>
          </cell>
          <cell r="P954">
            <v>120</v>
          </cell>
          <cell r="Q954">
            <v>60</v>
          </cell>
          <cell r="R954">
            <v>160</v>
          </cell>
          <cell r="S954">
            <v>120</v>
          </cell>
          <cell r="T954">
            <v>220</v>
          </cell>
          <cell r="U954">
            <v>240</v>
          </cell>
          <cell r="V954">
            <v>20</v>
          </cell>
          <cell r="W954">
            <v>20</v>
          </cell>
          <cell r="X954">
            <v>60</v>
          </cell>
          <cell r="Y954">
            <v>60</v>
          </cell>
          <cell r="Z954">
            <v>60</v>
          </cell>
          <cell r="AA954">
            <v>20</v>
          </cell>
          <cell r="AB954">
            <v>20</v>
          </cell>
          <cell r="AC954">
            <v>80</v>
          </cell>
          <cell r="AD954">
            <v>40</v>
          </cell>
          <cell r="AE954">
            <v>20</v>
          </cell>
          <cell r="AF954">
            <v>60</v>
          </cell>
          <cell r="AG954">
            <v>60</v>
          </cell>
          <cell r="AH954">
            <v>0</v>
          </cell>
          <cell r="AI954">
            <v>20</v>
          </cell>
          <cell r="AJ954">
            <v>130</v>
          </cell>
          <cell r="AK954">
            <v>0</v>
          </cell>
          <cell r="AL954">
            <v>100</v>
          </cell>
          <cell r="AM954">
            <v>0</v>
          </cell>
          <cell r="AN954">
            <v>0</v>
          </cell>
          <cell r="AO954">
            <v>40</v>
          </cell>
          <cell r="AP954">
            <v>65</v>
          </cell>
          <cell r="AQ954" t="str">
            <v>Q</v>
          </cell>
          <cell r="AR954">
            <v>50</v>
          </cell>
          <cell r="AS954" t="str">
            <v>Q</v>
          </cell>
          <cell r="AT954" t="str">
            <v>Q</v>
          </cell>
          <cell r="AU954">
            <v>60</v>
          </cell>
          <cell r="AV954">
            <v>6939.9999900000003</v>
          </cell>
          <cell r="AW954">
            <v>6939.4537300000002</v>
          </cell>
          <cell r="AY954">
            <v>-1</v>
          </cell>
          <cell r="AZ954" t="e">
            <v>#DIV/0!</v>
          </cell>
          <cell r="BC954">
            <v>-1</v>
          </cell>
          <cell r="BD954">
            <v>0</v>
          </cell>
          <cell r="BG954">
            <v>-1</v>
          </cell>
          <cell r="BH954">
            <v>0</v>
          </cell>
        </row>
        <row r="955">
          <cell r="B955" t="str">
            <v>11715</v>
          </cell>
          <cell r="C955" t="str">
            <v>7840371000918</v>
          </cell>
          <cell r="D955" t="str">
            <v>CIGARRILLO GRUESA 20 BOX KENTUCKY 10</v>
          </cell>
          <cell r="E955">
            <v>20</v>
          </cell>
          <cell r="F955" t="str">
            <v>BEBIDAS</v>
          </cell>
          <cell r="G955" t="str">
            <v>BEBIDAS</v>
          </cell>
          <cell r="H955" t="str">
            <v>CIGARRILLOS - VAPES</v>
          </cell>
          <cell r="I955" t="str">
            <v>CIGARRILLOS-VAPES</v>
          </cell>
          <cell r="J955" t="str">
            <v>GRUESA 20</v>
          </cell>
          <cell r="K955" t="str">
            <v>KENTUCKY</v>
          </cell>
          <cell r="L955">
            <v>138</v>
          </cell>
          <cell r="M955" t="str">
            <v>PALERMO S.A.  (138)</v>
          </cell>
          <cell r="N955">
            <v>4</v>
          </cell>
          <cell r="O955">
            <v>9</v>
          </cell>
          <cell r="P955">
            <v>9</v>
          </cell>
          <cell r="Q955">
            <v>9</v>
          </cell>
          <cell r="R955">
            <v>7</v>
          </cell>
          <cell r="S955">
            <v>22</v>
          </cell>
          <cell r="T955">
            <v>8</v>
          </cell>
          <cell r="U955">
            <v>6</v>
          </cell>
          <cell r="V955">
            <v>0</v>
          </cell>
          <cell r="W955">
            <v>0</v>
          </cell>
          <cell r="X955">
            <v>0</v>
          </cell>
          <cell r="Y955">
            <v>0</v>
          </cell>
          <cell r="Z955">
            <v>4</v>
          </cell>
          <cell r="AA955">
            <v>6</v>
          </cell>
          <cell r="AB955">
            <v>3</v>
          </cell>
          <cell r="AC955">
            <v>4</v>
          </cell>
          <cell r="AD955">
            <v>0</v>
          </cell>
          <cell r="AE955">
            <v>0</v>
          </cell>
          <cell r="AF955">
            <v>0</v>
          </cell>
          <cell r="AG955">
            <v>0</v>
          </cell>
          <cell r="AH955">
            <v>0</v>
          </cell>
          <cell r="AI955">
            <v>0</v>
          </cell>
          <cell r="AJ955">
            <v>42</v>
          </cell>
          <cell r="AK955">
            <v>58</v>
          </cell>
          <cell r="AL955">
            <v>12</v>
          </cell>
          <cell r="AM955">
            <v>13</v>
          </cell>
          <cell r="AN955">
            <v>19</v>
          </cell>
          <cell r="AO955">
            <v>15</v>
          </cell>
          <cell r="AP955">
            <v>140</v>
          </cell>
          <cell r="AQ955">
            <v>290</v>
          </cell>
          <cell r="AR955" t="str">
            <v>SV</v>
          </cell>
          <cell r="AS955">
            <v>97.5</v>
          </cell>
          <cell r="AT955" t="str">
            <v>SV</v>
          </cell>
          <cell r="AU955" t="str">
            <v>SV</v>
          </cell>
          <cell r="AV955">
            <v>32400.000049999999</v>
          </cell>
          <cell r="AW955">
            <v>32391.01107</v>
          </cell>
          <cell r="AX955">
            <v>37900</v>
          </cell>
          <cell r="AY955">
            <v>0.16975308461457872</v>
          </cell>
          <cell r="AZ955">
            <v>0.14511873218997365</v>
          </cell>
          <cell r="BA955">
            <v>34900</v>
          </cell>
          <cell r="BB955">
            <v>3</v>
          </cell>
          <cell r="BC955">
            <v>7.716049216487586E-2</v>
          </cell>
          <cell r="BD955">
            <v>7.1633236389684857E-2</v>
          </cell>
          <cell r="BE955">
            <v>33900</v>
          </cell>
          <cell r="BF955">
            <v>50</v>
          </cell>
          <cell r="BG955">
            <v>4.6296294681641648E-2</v>
          </cell>
          <cell r="BH955">
            <v>4.4247786135693253E-2</v>
          </cell>
        </row>
        <row r="956">
          <cell r="B956" t="str">
            <v>22317</v>
          </cell>
          <cell r="C956" t="str">
            <v>7840371007290</v>
          </cell>
          <cell r="D956" t="str">
            <v>CIGARRILLO GRUESA 10 DUO PALERMO 20</v>
          </cell>
          <cell r="E956">
            <v>10</v>
          </cell>
          <cell r="F956" t="str">
            <v>BEBIDAS</v>
          </cell>
          <cell r="G956" t="str">
            <v>BEBIDAS</v>
          </cell>
          <cell r="H956" t="str">
            <v>CIGARRILLOS - VAPES</v>
          </cell>
          <cell r="I956" t="str">
            <v>CIGARRILLOS-VAPES</v>
          </cell>
          <cell r="J956" t="str">
            <v>GRUESA 20</v>
          </cell>
          <cell r="K956" t="str">
            <v>PALERMO</v>
          </cell>
          <cell r="L956">
            <v>138</v>
          </cell>
          <cell r="M956" t="str">
            <v>PALERMO S.A.  (138)</v>
          </cell>
          <cell r="N956">
            <v>11</v>
          </cell>
          <cell r="O956">
            <v>31</v>
          </cell>
          <cell r="P956">
            <v>19</v>
          </cell>
          <cell r="Q956">
            <v>15</v>
          </cell>
          <cell r="R956">
            <v>35</v>
          </cell>
          <cell r="S956">
            <v>22</v>
          </cell>
          <cell r="T956">
            <v>22</v>
          </cell>
          <cell r="U956">
            <v>27</v>
          </cell>
          <cell r="V956">
            <v>3</v>
          </cell>
          <cell r="W956">
            <v>13</v>
          </cell>
          <cell r="X956">
            <v>9</v>
          </cell>
          <cell r="Y956">
            <v>5</v>
          </cell>
          <cell r="Z956">
            <v>13</v>
          </cell>
          <cell r="AA956">
            <v>10</v>
          </cell>
          <cell r="AB956">
            <v>14</v>
          </cell>
          <cell r="AC956">
            <v>15</v>
          </cell>
          <cell r="AD956">
            <v>4</v>
          </cell>
          <cell r="AE956">
            <v>12</v>
          </cell>
          <cell r="AF956">
            <v>15</v>
          </cell>
          <cell r="AG956">
            <v>4</v>
          </cell>
          <cell r="AH956">
            <v>1</v>
          </cell>
          <cell r="AI956">
            <v>5</v>
          </cell>
          <cell r="AJ956">
            <v>56</v>
          </cell>
          <cell r="AK956">
            <v>77</v>
          </cell>
          <cell r="AL956">
            <v>41</v>
          </cell>
          <cell r="AM956">
            <v>48</v>
          </cell>
          <cell r="AN956">
            <v>34</v>
          </cell>
          <cell r="AO956">
            <v>14</v>
          </cell>
          <cell r="AP956">
            <v>112</v>
          </cell>
          <cell r="AQ956">
            <v>85.555555555555543</v>
          </cell>
          <cell r="AR956">
            <v>245.99999999999997</v>
          </cell>
          <cell r="AS956">
            <v>96</v>
          </cell>
          <cell r="AT956">
            <v>255</v>
          </cell>
          <cell r="AU956">
            <v>84</v>
          </cell>
          <cell r="AV956">
            <v>51299.999960000001</v>
          </cell>
          <cell r="AW956">
            <v>51299.99985</v>
          </cell>
          <cell r="AX956">
            <v>58900</v>
          </cell>
          <cell r="AY956">
            <v>0.14814814904339024</v>
          </cell>
          <cell r="AZ956">
            <v>0.12903225874363325</v>
          </cell>
          <cell r="BA956">
            <v>54900</v>
          </cell>
          <cell r="BB956">
            <v>3</v>
          </cell>
          <cell r="BC956">
            <v>7.017543943093596E-2</v>
          </cell>
          <cell r="BD956">
            <v>6.5573771220400714E-2</v>
          </cell>
          <cell r="BE956">
            <v>53900</v>
          </cell>
          <cell r="BF956">
            <v>50</v>
          </cell>
          <cell r="BG956">
            <v>5.0682262027822444E-2</v>
          </cell>
          <cell r="BH956">
            <v>4.823747755102039E-2</v>
          </cell>
        </row>
        <row r="957">
          <cell r="B957" t="str">
            <v>22312</v>
          </cell>
          <cell r="C957" t="str">
            <v>7840371000321</v>
          </cell>
          <cell r="D957" t="str">
            <v>CIGARRILLO GRUESA 10 PLM 3 PALERMO 20</v>
          </cell>
          <cell r="E957">
            <v>10</v>
          </cell>
          <cell r="F957" t="str">
            <v>BEBIDAS</v>
          </cell>
          <cell r="G957" t="str">
            <v>BEBIDAS</v>
          </cell>
          <cell r="H957" t="str">
            <v>CIGARRILLOS - VAPES</v>
          </cell>
          <cell r="I957" t="str">
            <v>CIGARRILLOS-VAPES</v>
          </cell>
          <cell r="J957" t="str">
            <v>GRUESA 20</v>
          </cell>
          <cell r="K957" t="str">
            <v>PALERMO</v>
          </cell>
          <cell r="L957">
            <v>138</v>
          </cell>
          <cell r="M957" t="str">
            <v>PALERMO S.A.  (138)</v>
          </cell>
          <cell r="N957">
            <v>8</v>
          </cell>
          <cell r="O957">
            <v>10</v>
          </cell>
          <cell r="P957">
            <v>8</v>
          </cell>
          <cell r="Q957">
            <v>6</v>
          </cell>
          <cell r="R957">
            <v>3</v>
          </cell>
          <cell r="S957">
            <v>13</v>
          </cell>
          <cell r="T957">
            <v>6</v>
          </cell>
          <cell r="U957">
            <v>10</v>
          </cell>
          <cell r="V957">
            <v>2</v>
          </cell>
          <cell r="W957">
            <v>3</v>
          </cell>
          <cell r="X957">
            <v>0</v>
          </cell>
          <cell r="Y957">
            <v>1</v>
          </cell>
          <cell r="Z957">
            <v>0</v>
          </cell>
          <cell r="AA957">
            <v>4</v>
          </cell>
          <cell r="AB957">
            <v>3</v>
          </cell>
          <cell r="AC957">
            <v>2</v>
          </cell>
          <cell r="AD957">
            <v>6</v>
          </cell>
          <cell r="AE957">
            <v>8</v>
          </cell>
          <cell r="AF957">
            <v>7</v>
          </cell>
          <cell r="AG957">
            <v>3</v>
          </cell>
          <cell r="AH957">
            <v>0</v>
          </cell>
          <cell r="AI957">
            <v>0</v>
          </cell>
          <cell r="AJ957">
            <v>32</v>
          </cell>
          <cell r="AK957">
            <v>18</v>
          </cell>
          <cell r="AL957">
            <v>10</v>
          </cell>
          <cell r="AM957">
            <v>14</v>
          </cell>
          <cell r="AN957">
            <v>22</v>
          </cell>
          <cell r="AO957">
            <v>10</v>
          </cell>
          <cell r="AP957">
            <v>160</v>
          </cell>
          <cell r="AQ957">
            <v>54</v>
          </cell>
          <cell r="AR957">
            <v>300</v>
          </cell>
          <cell r="AS957">
            <v>210</v>
          </cell>
          <cell r="AT957">
            <v>220</v>
          </cell>
          <cell r="AU957" t="str">
            <v>SV</v>
          </cell>
          <cell r="AV957">
            <v>38600.000010000003</v>
          </cell>
          <cell r="AW957">
            <v>38599.999900000003</v>
          </cell>
          <cell r="AX957">
            <v>44900</v>
          </cell>
          <cell r="AY957">
            <v>0.16321243493181026</v>
          </cell>
          <cell r="AZ957">
            <v>0.14031180378619146</v>
          </cell>
          <cell r="BA957">
            <v>41900</v>
          </cell>
          <cell r="BB957">
            <v>3</v>
          </cell>
          <cell r="BC957">
            <v>8.5492227698058976E-2</v>
          </cell>
          <cell r="BD957">
            <v>7.8758949642004694E-2</v>
          </cell>
          <cell r="BE957">
            <v>39900</v>
          </cell>
          <cell r="BF957">
            <v>50</v>
          </cell>
          <cell r="BG957">
            <v>3.3678756208891381E-2</v>
          </cell>
          <cell r="BH957">
            <v>3.258145338345856E-2</v>
          </cell>
        </row>
        <row r="958">
          <cell r="B958" t="str">
            <v>22310</v>
          </cell>
          <cell r="C958" t="str">
            <v>7840371001014</v>
          </cell>
          <cell r="D958" t="str">
            <v>CIGARRILLO GRUESA 10 PREMIUN MENTHOL PALERMO 20</v>
          </cell>
          <cell r="E958">
            <v>10</v>
          </cell>
          <cell r="F958" t="str">
            <v>BEBIDAS</v>
          </cell>
          <cell r="G958" t="str">
            <v>BEBIDAS</v>
          </cell>
          <cell r="H958" t="str">
            <v>CIGARRILLOS - VAPES</v>
          </cell>
          <cell r="I958" t="str">
            <v>CIGARRILLOS-VAPES</v>
          </cell>
          <cell r="J958" t="str">
            <v>GRUESA 20</v>
          </cell>
          <cell r="K958" t="str">
            <v>PALERMO</v>
          </cell>
          <cell r="L958">
            <v>138</v>
          </cell>
          <cell r="M958" t="str">
            <v>PALERMO S.A.  (138)</v>
          </cell>
          <cell r="N958">
            <v>3</v>
          </cell>
          <cell r="O958">
            <v>8</v>
          </cell>
          <cell r="P958">
            <v>10</v>
          </cell>
          <cell r="Q958">
            <v>10</v>
          </cell>
          <cell r="R958">
            <v>15</v>
          </cell>
          <cell r="S958">
            <v>4</v>
          </cell>
          <cell r="T958">
            <v>11</v>
          </cell>
          <cell r="U958">
            <v>15</v>
          </cell>
          <cell r="V958">
            <v>7</v>
          </cell>
          <cell r="W958">
            <v>9</v>
          </cell>
          <cell r="X958">
            <v>8</v>
          </cell>
          <cell r="Y958">
            <v>14</v>
          </cell>
          <cell r="Z958">
            <v>4</v>
          </cell>
          <cell r="AA958">
            <v>4</v>
          </cell>
          <cell r="AB958">
            <v>3</v>
          </cell>
          <cell r="AC958">
            <v>2</v>
          </cell>
          <cell r="AD958">
            <v>0</v>
          </cell>
          <cell r="AE958">
            <v>2</v>
          </cell>
          <cell r="AF958">
            <v>5</v>
          </cell>
          <cell r="AG958">
            <v>6</v>
          </cell>
          <cell r="AH958">
            <v>0</v>
          </cell>
          <cell r="AI958">
            <v>0</v>
          </cell>
          <cell r="AJ958">
            <v>20</v>
          </cell>
          <cell r="AK958">
            <v>16</v>
          </cell>
          <cell r="AL958">
            <v>22</v>
          </cell>
          <cell r="AM958">
            <v>15</v>
          </cell>
          <cell r="AN958">
            <v>10</v>
          </cell>
          <cell r="AO958">
            <v>12</v>
          </cell>
          <cell r="AP958">
            <v>60</v>
          </cell>
          <cell r="AQ958">
            <v>32</v>
          </cell>
          <cell r="AR958">
            <v>47.142857142857139</v>
          </cell>
          <cell r="AS958">
            <v>225</v>
          </cell>
          <cell r="AT958">
            <v>50</v>
          </cell>
          <cell r="AU958" t="str">
            <v>SV</v>
          </cell>
          <cell r="AV958">
            <v>38600.000010000003</v>
          </cell>
          <cell r="AW958">
            <v>38599.864269999998</v>
          </cell>
          <cell r="AX958">
            <v>44900</v>
          </cell>
          <cell r="AY958">
            <v>0.16321243493181026</v>
          </cell>
          <cell r="AZ958">
            <v>0.14031180378619146</v>
          </cell>
          <cell r="BA958">
            <v>41900</v>
          </cell>
          <cell r="BB958">
            <v>3</v>
          </cell>
          <cell r="BC958">
            <v>8.5492227698058976E-2</v>
          </cell>
          <cell r="BD958">
            <v>7.8758949642004694E-2</v>
          </cell>
          <cell r="BE958">
            <v>39900</v>
          </cell>
          <cell r="BF958">
            <v>50</v>
          </cell>
          <cell r="BG958">
            <v>3.3678756208891381E-2</v>
          </cell>
          <cell r="BH958">
            <v>3.258145338345856E-2</v>
          </cell>
        </row>
        <row r="959">
          <cell r="B959" t="str">
            <v>22318</v>
          </cell>
          <cell r="C959" t="str">
            <v>7840371000475</v>
          </cell>
          <cell r="D959" t="str">
            <v>CIGARRILLO GRUESA 10 RED PALERMO 20</v>
          </cell>
          <cell r="E959">
            <v>10</v>
          </cell>
          <cell r="F959" t="str">
            <v>BEBIDAS</v>
          </cell>
          <cell r="G959" t="str">
            <v>BEBIDAS</v>
          </cell>
          <cell r="H959" t="str">
            <v>CIGARRILLOS - VAPES</v>
          </cell>
          <cell r="I959" t="str">
            <v>CIGARRILLOS-VAPES</v>
          </cell>
          <cell r="J959" t="str">
            <v>GRUESA 20</v>
          </cell>
          <cell r="K959" t="str">
            <v>PALERMO</v>
          </cell>
          <cell r="L959">
            <v>138</v>
          </cell>
          <cell r="M959" t="str">
            <v>PALERMO S.A.  (138)</v>
          </cell>
          <cell r="N959">
            <v>2</v>
          </cell>
          <cell r="O959">
            <v>1</v>
          </cell>
          <cell r="P959">
            <v>0</v>
          </cell>
          <cell r="Q959">
            <v>2</v>
          </cell>
          <cell r="R959">
            <v>14</v>
          </cell>
          <cell r="S959">
            <v>6</v>
          </cell>
          <cell r="T959">
            <v>11</v>
          </cell>
          <cell r="U959">
            <v>8</v>
          </cell>
          <cell r="V959">
            <v>0</v>
          </cell>
          <cell r="W959">
            <v>0</v>
          </cell>
          <cell r="X959">
            <v>1</v>
          </cell>
          <cell r="Y959">
            <v>0</v>
          </cell>
          <cell r="Z959">
            <v>6</v>
          </cell>
          <cell r="AA959">
            <v>3</v>
          </cell>
          <cell r="AB959">
            <v>3</v>
          </cell>
          <cell r="AC959">
            <v>3</v>
          </cell>
          <cell r="AD959">
            <v>0</v>
          </cell>
          <cell r="AE959">
            <v>1</v>
          </cell>
          <cell r="AF959">
            <v>1</v>
          </cell>
          <cell r="AG959">
            <v>0</v>
          </cell>
          <cell r="AH959">
            <v>0</v>
          </cell>
          <cell r="AI959">
            <v>0</v>
          </cell>
          <cell r="AJ959">
            <v>20</v>
          </cell>
          <cell r="AK959">
            <v>32</v>
          </cell>
          <cell r="AL959">
            <v>9</v>
          </cell>
          <cell r="AM959">
            <v>17</v>
          </cell>
          <cell r="AN959">
            <v>18</v>
          </cell>
          <cell r="AO959">
            <v>12</v>
          </cell>
          <cell r="AP959">
            <v>300</v>
          </cell>
          <cell r="AQ959">
            <v>120</v>
          </cell>
          <cell r="AR959" t="str">
            <v>SV</v>
          </cell>
          <cell r="AS959">
            <v>170</v>
          </cell>
          <cell r="AT959" t="str">
            <v>SV</v>
          </cell>
          <cell r="AU959" t="str">
            <v>SV</v>
          </cell>
          <cell r="AV959">
            <v>38600.000010000003</v>
          </cell>
          <cell r="AW959">
            <v>38297.723639999997</v>
          </cell>
          <cell r="AX959">
            <v>44500</v>
          </cell>
          <cell r="AY959">
            <v>0.15284974063397661</v>
          </cell>
          <cell r="AZ959">
            <v>0.13258426943820217</v>
          </cell>
          <cell r="BA959">
            <v>41900</v>
          </cell>
          <cell r="BB959">
            <v>3</v>
          </cell>
          <cell r="BC959">
            <v>8.5492227698058976E-2</v>
          </cell>
          <cell r="BD959">
            <v>7.8758949642004694E-2</v>
          </cell>
          <cell r="BE959">
            <v>39900</v>
          </cell>
          <cell r="BF959">
            <v>50</v>
          </cell>
          <cell r="BG959">
            <v>3.3678756208891381E-2</v>
          </cell>
          <cell r="BH959">
            <v>3.258145338345856E-2</v>
          </cell>
        </row>
        <row r="960">
          <cell r="B960" t="str">
            <v>22314</v>
          </cell>
          <cell r="C960" t="str">
            <v>7840371007306</v>
          </cell>
          <cell r="D960" t="str">
            <v>CIGARRILLO GRUESA 20 DUO PALERMO 10</v>
          </cell>
          <cell r="E960">
            <v>10</v>
          </cell>
          <cell r="F960" t="str">
            <v>BEBIDAS</v>
          </cell>
          <cell r="G960" t="str">
            <v>BEBIDAS</v>
          </cell>
          <cell r="H960" t="str">
            <v>CIGARRILLOS - VAPES</v>
          </cell>
          <cell r="I960" t="str">
            <v>CIGARRILLOS-VAPES</v>
          </cell>
          <cell r="J960" t="str">
            <v>GRUESA 20</v>
          </cell>
          <cell r="K960" t="str">
            <v>PALERMO</v>
          </cell>
          <cell r="L960">
            <v>138</v>
          </cell>
          <cell r="M960" t="str">
            <v>PALERMO S.A.  (138)</v>
          </cell>
          <cell r="N960">
            <v>17</v>
          </cell>
          <cell r="O960">
            <v>30</v>
          </cell>
          <cell r="P960">
            <v>14</v>
          </cell>
          <cell r="Q960">
            <v>10</v>
          </cell>
          <cell r="R960">
            <v>47</v>
          </cell>
          <cell r="S960">
            <v>9</v>
          </cell>
          <cell r="T960">
            <v>23</v>
          </cell>
          <cell r="U960">
            <v>31</v>
          </cell>
          <cell r="V960">
            <v>14</v>
          </cell>
          <cell r="W960">
            <v>10</v>
          </cell>
          <cell r="X960">
            <v>17</v>
          </cell>
          <cell r="Y960">
            <v>17</v>
          </cell>
          <cell r="Z960">
            <v>6</v>
          </cell>
          <cell r="AA960">
            <v>12</v>
          </cell>
          <cell r="AB960">
            <v>10</v>
          </cell>
          <cell r="AC960">
            <v>16</v>
          </cell>
          <cell r="AD960">
            <v>12</v>
          </cell>
          <cell r="AE960">
            <v>15</v>
          </cell>
          <cell r="AF960">
            <v>15</v>
          </cell>
          <cell r="AG960">
            <v>11</v>
          </cell>
          <cell r="AH960">
            <v>0</v>
          </cell>
          <cell r="AI960">
            <v>0</v>
          </cell>
          <cell r="AJ960">
            <v>91</v>
          </cell>
          <cell r="AK960">
            <v>91</v>
          </cell>
          <cell r="AL960">
            <v>34</v>
          </cell>
          <cell r="AM960">
            <v>39</v>
          </cell>
          <cell r="AN960">
            <v>44</v>
          </cell>
          <cell r="AO960">
            <v>20</v>
          </cell>
          <cell r="AP960">
            <v>273</v>
          </cell>
          <cell r="AQ960">
            <v>88.064516129032256</v>
          </cell>
          <cell r="AR960">
            <v>60</v>
          </cell>
          <cell r="AS960">
            <v>73.125</v>
          </cell>
          <cell r="AT960">
            <v>120</v>
          </cell>
          <cell r="AU960" t="str">
            <v>SV</v>
          </cell>
          <cell r="AV960">
            <v>55400.000039999999</v>
          </cell>
          <cell r="AW960">
            <v>55399.999819999997</v>
          </cell>
          <cell r="AX960">
            <v>63900</v>
          </cell>
          <cell r="AY960">
            <v>0.15342960205528544</v>
          </cell>
          <cell r="AZ960">
            <v>0.13302034366197185</v>
          </cell>
          <cell r="BA960">
            <v>59900</v>
          </cell>
          <cell r="BB960">
            <v>3</v>
          </cell>
          <cell r="BC960">
            <v>8.1227436042434986E-2</v>
          </cell>
          <cell r="BD960">
            <v>7.5125208013355607E-2</v>
          </cell>
          <cell r="BE960">
            <v>57900</v>
          </cell>
          <cell r="BF960">
            <v>50</v>
          </cell>
          <cell r="BG960">
            <v>4.5126353036009981E-2</v>
          </cell>
          <cell r="BH960">
            <v>4.3177892227979291E-2</v>
          </cell>
        </row>
        <row r="961">
          <cell r="B961" t="str">
            <v>22309</v>
          </cell>
          <cell r="C961" t="str">
            <v>7840371000635</v>
          </cell>
          <cell r="D961" t="str">
            <v>CIGARRILLO GRUESA 20 PREMIUN BLUE PALERMO 10</v>
          </cell>
          <cell r="E961">
            <v>20</v>
          </cell>
          <cell r="F961" t="str">
            <v>BEBIDAS</v>
          </cell>
          <cell r="G961" t="str">
            <v>BEBIDAS</v>
          </cell>
          <cell r="H961" t="str">
            <v>CIGARRILLOS - VAPES</v>
          </cell>
          <cell r="I961" t="str">
            <v>CIGARRILLOS-VAPES</v>
          </cell>
          <cell r="J961" t="str">
            <v>GRUESA 20</v>
          </cell>
          <cell r="K961" t="str">
            <v>PALERMO</v>
          </cell>
          <cell r="L961">
            <v>138</v>
          </cell>
          <cell r="M961" t="str">
            <v>PALERMO S.A.  (138)</v>
          </cell>
          <cell r="N961">
            <v>5</v>
          </cell>
          <cell r="O961">
            <v>3</v>
          </cell>
          <cell r="P961">
            <v>4</v>
          </cell>
          <cell r="Q961">
            <v>2</v>
          </cell>
          <cell r="R961">
            <v>1</v>
          </cell>
          <cell r="S961">
            <v>8</v>
          </cell>
          <cell r="T961">
            <v>19</v>
          </cell>
          <cell r="U961">
            <v>13</v>
          </cell>
          <cell r="V961">
            <v>6</v>
          </cell>
          <cell r="W961">
            <v>3</v>
          </cell>
          <cell r="X961">
            <v>1</v>
          </cell>
          <cell r="Y961">
            <v>0</v>
          </cell>
          <cell r="Z961">
            <v>2</v>
          </cell>
          <cell r="AA961">
            <v>3</v>
          </cell>
          <cell r="AB961">
            <v>3</v>
          </cell>
          <cell r="AC961">
            <v>6</v>
          </cell>
          <cell r="AD961">
            <v>2</v>
          </cell>
          <cell r="AE961">
            <v>1</v>
          </cell>
          <cell r="AF961">
            <v>3</v>
          </cell>
          <cell r="AG961">
            <v>2</v>
          </cell>
          <cell r="AH961">
            <v>0</v>
          </cell>
          <cell r="AI961">
            <v>0</v>
          </cell>
          <cell r="AJ961">
            <v>16</v>
          </cell>
          <cell r="AK961">
            <v>32</v>
          </cell>
          <cell r="AL961">
            <v>16</v>
          </cell>
          <cell r="AM961">
            <v>26</v>
          </cell>
          <cell r="AN961">
            <v>34</v>
          </cell>
          <cell r="AO961">
            <v>10</v>
          </cell>
          <cell r="AP961">
            <v>240</v>
          </cell>
          <cell r="AQ961">
            <v>73.846153846153854</v>
          </cell>
          <cell r="AR961" t="str">
            <v>SV</v>
          </cell>
          <cell r="AS961">
            <v>130</v>
          </cell>
          <cell r="AT961">
            <v>510</v>
          </cell>
          <cell r="AU961" t="str">
            <v>SV</v>
          </cell>
          <cell r="AV961">
            <v>38600.000010000003</v>
          </cell>
          <cell r="AW961">
            <v>38592.990810000003</v>
          </cell>
          <cell r="AX961">
            <v>44900</v>
          </cell>
          <cell r="AY961">
            <v>0.16321243493181026</v>
          </cell>
          <cell r="AZ961">
            <v>0.14031180378619146</v>
          </cell>
          <cell r="BA961">
            <v>41900</v>
          </cell>
          <cell r="BB961">
            <v>3</v>
          </cell>
          <cell r="BC961">
            <v>8.5492227698058976E-2</v>
          </cell>
          <cell r="BD961">
            <v>7.8758949642004694E-2</v>
          </cell>
          <cell r="BE961">
            <v>39900</v>
          </cell>
          <cell r="BF961">
            <v>50</v>
          </cell>
          <cell r="BG961">
            <v>3.3678756208891381E-2</v>
          </cell>
          <cell r="BH961">
            <v>3.258145338345856E-2</v>
          </cell>
        </row>
        <row r="962">
          <cell r="B962" t="str">
            <v>22319</v>
          </cell>
          <cell r="C962" t="str">
            <v>7840371001274</v>
          </cell>
          <cell r="D962" t="str">
            <v>CIGARRILLO GRUESA 20 PREMIUN MENTHOL PALERMO 10</v>
          </cell>
          <cell r="E962">
            <v>20</v>
          </cell>
          <cell r="F962" t="str">
            <v>BEBIDAS</v>
          </cell>
          <cell r="G962" t="str">
            <v>BEBIDAS</v>
          </cell>
          <cell r="H962" t="str">
            <v>CIGARRILLOS - VAPES</v>
          </cell>
          <cell r="I962" t="str">
            <v>CIGARRILLOS-VAPES</v>
          </cell>
          <cell r="J962" t="str">
            <v>GRUESA 20</v>
          </cell>
          <cell r="K962" t="str">
            <v>PALERMO</v>
          </cell>
          <cell r="L962">
            <v>138</v>
          </cell>
          <cell r="M962" t="str">
            <v>PALERMO S.A.  (138)</v>
          </cell>
          <cell r="N962">
            <v>2</v>
          </cell>
          <cell r="O962">
            <v>2</v>
          </cell>
          <cell r="P962">
            <v>4</v>
          </cell>
          <cell r="Q962">
            <v>1</v>
          </cell>
          <cell r="R962">
            <v>0</v>
          </cell>
          <cell r="S962">
            <v>0</v>
          </cell>
          <cell r="T962">
            <v>0</v>
          </cell>
          <cell r="U962">
            <v>0</v>
          </cell>
          <cell r="V962">
            <v>0</v>
          </cell>
          <cell r="W962">
            <v>0</v>
          </cell>
          <cell r="X962">
            <v>0</v>
          </cell>
          <cell r="Y962">
            <v>0</v>
          </cell>
          <cell r="Z962">
            <v>3</v>
          </cell>
          <cell r="AA962">
            <v>2</v>
          </cell>
          <cell r="AB962">
            <v>3</v>
          </cell>
          <cell r="AC962">
            <v>3</v>
          </cell>
          <cell r="AD962">
            <v>0</v>
          </cell>
          <cell r="AE962">
            <v>0</v>
          </cell>
          <cell r="AF962">
            <v>1</v>
          </cell>
          <cell r="AG962">
            <v>1</v>
          </cell>
          <cell r="AH962">
            <v>0</v>
          </cell>
          <cell r="AI962">
            <v>0</v>
          </cell>
          <cell r="AJ962">
            <v>22</v>
          </cell>
          <cell r="AK962">
            <v>25</v>
          </cell>
          <cell r="AL962">
            <v>28</v>
          </cell>
          <cell r="AM962">
            <v>12</v>
          </cell>
          <cell r="AN962">
            <v>23</v>
          </cell>
          <cell r="AO962">
            <v>5</v>
          </cell>
          <cell r="AP962">
            <v>660</v>
          </cell>
          <cell r="AQ962" t="str">
            <v>SV</v>
          </cell>
          <cell r="AR962" t="str">
            <v>SV</v>
          </cell>
          <cell r="AS962">
            <v>120</v>
          </cell>
          <cell r="AT962">
            <v>690</v>
          </cell>
          <cell r="AU962" t="str">
            <v>SV</v>
          </cell>
          <cell r="AV962">
            <v>38600.000010000003</v>
          </cell>
          <cell r="AW962">
            <v>38405.338839999997</v>
          </cell>
          <cell r="AX962">
            <v>44900</v>
          </cell>
          <cell r="AY962">
            <v>0.16321243493181026</v>
          </cell>
          <cell r="AZ962">
            <v>0.14031180378619146</v>
          </cell>
          <cell r="BA962">
            <v>41900</v>
          </cell>
          <cell r="BB962">
            <v>3</v>
          </cell>
          <cell r="BC962">
            <v>8.5492227698058976E-2</v>
          </cell>
          <cell r="BD962">
            <v>7.8758949642004694E-2</v>
          </cell>
          <cell r="BE962">
            <v>39900</v>
          </cell>
          <cell r="BF962">
            <v>50</v>
          </cell>
          <cell r="BG962">
            <v>3.3678756208891381E-2</v>
          </cell>
          <cell r="BH962">
            <v>3.258145338345856E-2</v>
          </cell>
        </row>
        <row r="963">
          <cell r="B963" t="str">
            <v>22645</v>
          </cell>
          <cell r="C963" t="str">
            <v>3057068137251</v>
          </cell>
          <cell r="D963" t="str">
            <v>CAJA DE FILTERTIPS PREMIUM 25un OCB</v>
          </cell>
          <cell r="E963">
            <v>1</v>
          </cell>
          <cell r="F963" t="str">
            <v>BEBIDAS</v>
          </cell>
          <cell r="G963" t="str">
            <v>BEBIDAS</v>
          </cell>
          <cell r="H963" t="str">
            <v>CIGARRILLOS - VAPES</v>
          </cell>
          <cell r="I963" t="str">
            <v>CIGARRILLOS-VAPES</v>
          </cell>
          <cell r="J963" t="str">
            <v>VAPES-ESENCIAS</v>
          </cell>
          <cell r="K963" t="str">
            <v>OCB</v>
          </cell>
          <cell r="L963">
            <v>2203</v>
          </cell>
          <cell r="M963" t="str">
            <v>VICTOR G. PEREZ VELAZQUEZ  (2203)</v>
          </cell>
          <cell r="N963">
            <v>0</v>
          </cell>
          <cell r="O963">
            <v>0</v>
          </cell>
          <cell r="P963">
            <v>0</v>
          </cell>
          <cell r="Q963">
            <v>0</v>
          </cell>
          <cell r="R963">
            <v>0</v>
          </cell>
          <cell r="S963">
            <v>0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>
            <v>0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 t="str">
            <v>Q</v>
          </cell>
          <cell r="AQ963" t="str">
            <v>Q</v>
          </cell>
          <cell r="AR963" t="str">
            <v>Q</v>
          </cell>
          <cell r="AS963" t="str">
            <v>Q</v>
          </cell>
          <cell r="AT963" t="str">
            <v>Q</v>
          </cell>
          <cell r="AU963" t="str">
            <v>Q</v>
          </cell>
          <cell r="AV963">
            <v>37499.999999</v>
          </cell>
          <cell r="AW963">
            <v>47545.415500000003</v>
          </cell>
          <cell r="AX963">
            <v>42900</v>
          </cell>
          <cell r="AY963">
            <v>0.14400000003050661</v>
          </cell>
          <cell r="AZ963">
            <v>0.12587412589743591</v>
          </cell>
          <cell r="BC963">
            <v>-1</v>
          </cell>
          <cell r="BD963">
            <v>0</v>
          </cell>
          <cell r="BG963">
            <v>-1</v>
          </cell>
          <cell r="BH963">
            <v>0</v>
          </cell>
        </row>
        <row r="964">
          <cell r="B964" t="str">
            <v>22641</v>
          </cell>
          <cell r="C964" t="str">
            <v>3057067251255</v>
          </cell>
          <cell r="D964" t="str">
            <v>CAJA DE PAPELILLO ORGANICO 1.1/4 25un OCB</v>
          </cell>
          <cell r="E964">
            <v>1</v>
          </cell>
          <cell r="F964" t="str">
            <v>BEBIDAS</v>
          </cell>
          <cell r="G964" t="str">
            <v>BEBIDAS</v>
          </cell>
          <cell r="H964" t="str">
            <v>CIGARRILLOS - VAPES</v>
          </cell>
          <cell r="I964" t="str">
            <v>CIGARRILLOS-VAPES</v>
          </cell>
          <cell r="J964" t="str">
            <v>VAPES-ESENCIAS</v>
          </cell>
          <cell r="K964" t="str">
            <v>OCB</v>
          </cell>
          <cell r="L964">
            <v>2203</v>
          </cell>
          <cell r="M964" t="str">
            <v>VICTOR G. PEREZ VELAZQUEZ  (2203)</v>
          </cell>
          <cell r="N964">
            <v>0</v>
          </cell>
          <cell r="O964">
            <v>0</v>
          </cell>
          <cell r="P964">
            <v>0</v>
          </cell>
          <cell r="Q964">
            <v>0</v>
          </cell>
          <cell r="R964">
            <v>0</v>
          </cell>
          <cell r="S964">
            <v>0</v>
          </cell>
          <cell r="T964">
            <v>0</v>
          </cell>
          <cell r="U964">
            <v>0</v>
          </cell>
          <cell r="V964">
            <v>0</v>
          </cell>
          <cell r="W964">
            <v>0</v>
          </cell>
          <cell r="X964">
            <v>0</v>
          </cell>
          <cell r="Y964">
            <v>0</v>
          </cell>
          <cell r="Z964">
            <v>0</v>
          </cell>
          <cell r="AA964">
            <v>0</v>
          </cell>
          <cell r="AB964">
            <v>0</v>
          </cell>
          <cell r="AC964">
            <v>0</v>
          </cell>
          <cell r="AD964">
            <v>0</v>
          </cell>
          <cell r="AE964">
            <v>0</v>
          </cell>
          <cell r="AF964">
            <v>0</v>
          </cell>
          <cell r="AG964">
            <v>0</v>
          </cell>
          <cell r="AH964">
            <v>0</v>
          </cell>
          <cell r="AI964">
            <v>0</v>
          </cell>
          <cell r="AJ964">
            <v>0</v>
          </cell>
          <cell r="AK964">
            <v>0</v>
          </cell>
          <cell r="AL964">
            <v>0</v>
          </cell>
          <cell r="AM964">
            <v>0</v>
          </cell>
          <cell r="AN964">
            <v>0</v>
          </cell>
          <cell r="AO964">
            <v>0</v>
          </cell>
          <cell r="AP964" t="str">
            <v>Q</v>
          </cell>
          <cell r="AQ964" t="str">
            <v>Q</v>
          </cell>
          <cell r="AR964" t="str">
            <v>Q</v>
          </cell>
          <cell r="AS964" t="str">
            <v>Q</v>
          </cell>
          <cell r="AT964" t="str">
            <v>Q</v>
          </cell>
          <cell r="AU964" t="str">
            <v>Q</v>
          </cell>
          <cell r="AV964">
            <v>104999.99999500001</v>
          </cell>
          <cell r="AW964">
            <v>95472.159750000006</v>
          </cell>
          <cell r="AX964">
            <v>109900</v>
          </cell>
          <cell r="AY964">
            <v>4.6666666716507876E-2</v>
          </cell>
          <cell r="AZ964">
            <v>4.4585987306642351E-2</v>
          </cell>
          <cell r="BC964">
            <v>-1</v>
          </cell>
          <cell r="BD964">
            <v>0</v>
          </cell>
          <cell r="BG964">
            <v>-1</v>
          </cell>
          <cell r="BH964">
            <v>0</v>
          </cell>
        </row>
        <row r="965">
          <cell r="B965" t="str">
            <v>22642</v>
          </cell>
          <cell r="C965" t="str">
            <v>357067253501</v>
          </cell>
          <cell r="D965" t="str">
            <v>CAJA DE PAPELILLO ORGANICO SLIM 50un OCB</v>
          </cell>
          <cell r="E965">
            <v>1</v>
          </cell>
          <cell r="F965" t="str">
            <v>BEBIDAS</v>
          </cell>
          <cell r="G965" t="str">
            <v>BEBIDAS</v>
          </cell>
          <cell r="H965" t="str">
            <v>CIGARRILLOS - VAPES</v>
          </cell>
          <cell r="I965" t="str">
            <v>CIGARRILLOS-VAPES</v>
          </cell>
          <cell r="J965" t="str">
            <v>VAPES-ESENCIAS</v>
          </cell>
          <cell r="K965" t="str">
            <v>OCB</v>
          </cell>
          <cell r="L965">
            <v>2203</v>
          </cell>
          <cell r="M965" t="str">
            <v>VICTOR G. PEREZ VELAZQUEZ  (2203)</v>
          </cell>
          <cell r="N965">
            <v>0</v>
          </cell>
          <cell r="O965">
            <v>0</v>
          </cell>
          <cell r="P965">
            <v>0</v>
          </cell>
          <cell r="Q965">
            <v>0</v>
          </cell>
          <cell r="R965">
            <v>0</v>
          </cell>
          <cell r="S965">
            <v>0</v>
          </cell>
          <cell r="T965">
            <v>0</v>
          </cell>
          <cell r="U965">
            <v>0</v>
          </cell>
          <cell r="V965">
            <v>0</v>
          </cell>
          <cell r="W965">
            <v>0</v>
          </cell>
          <cell r="X965">
            <v>0</v>
          </cell>
          <cell r="Y965">
            <v>0</v>
          </cell>
          <cell r="Z965">
            <v>0</v>
          </cell>
          <cell r="AA965">
            <v>0</v>
          </cell>
          <cell r="AB965">
            <v>0</v>
          </cell>
          <cell r="AC965">
            <v>0</v>
          </cell>
          <cell r="AD965">
            <v>0</v>
          </cell>
          <cell r="AE965">
            <v>0</v>
          </cell>
          <cell r="AF965">
            <v>0</v>
          </cell>
          <cell r="AG965">
            <v>0</v>
          </cell>
          <cell r="AH965">
            <v>0</v>
          </cell>
          <cell r="AI965">
            <v>0</v>
          </cell>
          <cell r="AJ965">
            <v>0</v>
          </cell>
          <cell r="AK965">
            <v>0</v>
          </cell>
          <cell r="AL965">
            <v>0</v>
          </cell>
          <cell r="AM965">
            <v>0</v>
          </cell>
          <cell r="AN965">
            <v>0</v>
          </cell>
          <cell r="AO965">
            <v>0</v>
          </cell>
          <cell r="AP965" t="str">
            <v>Q</v>
          </cell>
          <cell r="AQ965" t="str">
            <v>Q</v>
          </cell>
          <cell r="AR965" t="str">
            <v>Q</v>
          </cell>
          <cell r="AS965" t="str">
            <v>Q</v>
          </cell>
          <cell r="AT965" t="str">
            <v>Q</v>
          </cell>
          <cell r="AU965" t="str">
            <v>Q</v>
          </cell>
          <cell r="AV965">
            <v>259999.999996</v>
          </cell>
          <cell r="AW965">
            <v>245856.82550000001</v>
          </cell>
          <cell r="AX965">
            <v>347500</v>
          </cell>
          <cell r="AY965">
            <v>0.33653846155902367</v>
          </cell>
          <cell r="AZ965">
            <v>0.25179856116258992</v>
          </cell>
          <cell r="BC965">
            <v>-1</v>
          </cell>
          <cell r="BD965">
            <v>0</v>
          </cell>
          <cell r="BG965">
            <v>-1</v>
          </cell>
          <cell r="BH965">
            <v>0</v>
          </cell>
        </row>
        <row r="966">
          <cell r="B966" t="str">
            <v>22636</v>
          </cell>
          <cell r="C966" t="str">
            <v>3057067101253</v>
          </cell>
          <cell r="D966" t="str">
            <v>CAJA DE PAPELILLO PREMIUM 1.1/4 25un OCB</v>
          </cell>
          <cell r="E966">
            <v>1</v>
          </cell>
          <cell r="F966" t="str">
            <v>BEBIDAS</v>
          </cell>
          <cell r="G966" t="str">
            <v>BEBIDAS</v>
          </cell>
          <cell r="H966" t="str">
            <v>CIGARRILLOS - VAPES</v>
          </cell>
          <cell r="I966" t="str">
            <v>CIGARRILLOS-VAPES</v>
          </cell>
          <cell r="J966" t="str">
            <v>VAPES-ESENCIAS</v>
          </cell>
          <cell r="K966" t="str">
            <v>OCB</v>
          </cell>
          <cell r="L966">
            <v>2203</v>
          </cell>
          <cell r="M966" t="str">
            <v>VICTOR G. PEREZ VELAZQUEZ  (2203)</v>
          </cell>
          <cell r="N966">
            <v>0</v>
          </cell>
          <cell r="O966">
            <v>0</v>
          </cell>
          <cell r="P966">
            <v>0</v>
          </cell>
          <cell r="Q966">
            <v>0</v>
          </cell>
          <cell r="R966">
            <v>0</v>
          </cell>
          <cell r="S966">
            <v>0</v>
          </cell>
          <cell r="T966">
            <v>0</v>
          </cell>
          <cell r="U966">
            <v>0</v>
          </cell>
          <cell r="V966">
            <v>0</v>
          </cell>
          <cell r="W966">
            <v>0</v>
          </cell>
          <cell r="X966">
            <v>0</v>
          </cell>
          <cell r="Y966">
            <v>0</v>
          </cell>
          <cell r="Z966">
            <v>0</v>
          </cell>
          <cell r="AA966">
            <v>0</v>
          </cell>
          <cell r="AB966">
            <v>0</v>
          </cell>
          <cell r="AC966">
            <v>0</v>
          </cell>
          <cell r="AD966">
            <v>0</v>
          </cell>
          <cell r="AE966">
            <v>0</v>
          </cell>
          <cell r="AF966">
            <v>0</v>
          </cell>
          <cell r="AG966">
            <v>0</v>
          </cell>
          <cell r="AH966">
            <v>0</v>
          </cell>
          <cell r="AI966">
            <v>0</v>
          </cell>
          <cell r="AJ966">
            <v>0</v>
          </cell>
          <cell r="AK966">
            <v>0</v>
          </cell>
          <cell r="AL966">
            <v>0</v>
          </cell>
          <cell r="AM966">
            <v>0</v>
          </cell>
          <cell r="AN966">
            <v>0</v>
          </cell>
          <cell r="AO966">
            <v>0</v>
          </cell>
          <cell r="AP966" t="str">
            <v>Q</v>
          </cell>
          <cell r="AQ966" t="str">
            <v>Q</v>
          </cell>
          <cell r="AR966" t="str">
            <v>Q</v>
          </cell>
          <cell r="AS966" t="str">
            <v>Q</v>
          </cell>
          <cell r="AT966" t="str">
            <v>Q</v>
          </cell>
          <cell r="AU966" t="str">
            <v>Q</v>
          </cell>
          <cell r="AV966">
            <v>104999.99999500001</v>
          </cell>
          <cell r="AW966">
            <v>102613.44500000001</v>
          </cell>
          <cell r="AX966">
            <v>109900</v>
          </cell>
          <cell r="AY966">
            <v>4.6666666716507876E-2</v>
          </cell>
          <cell r="AZ966">
            <v>4.4585987306642351E-2</v>
          </cell>
          <cell r="BC966">
            <v>-1</v>
          </cell>
          <cell r="BD966">
            <v>0</v>
          </cell>
          <cell r="BG966">
            <v>-1</v>
          </cell>
          <cell r="BH966">
            <v>0</v>
          </cell>
        </row>
        <row r="967">
          <cell r="B967" t="str">
            <v>22637</v>
          </cell>
          <cell r="C967" t="str">
            <v>3057067404255</v>
          </cell>
          <cell r="D967" t="str">
            <v>CAJA DE PAPELILLO ULTIMATE 1.1/4 25un OCB</v>
          </cell>
          <cell r="E967">
            <v>1</v>
          </cell>
          <cell r="F967" t="str">
            <v>BEBIDAS</v>
          </cell>
          <cell r="G967" t="str">
            <v>BEBIDAS</v>
          </cell>
          <cell r="H967" t="str">
            <v>CIGARRILLOS - VAPES</v>
          </cell>
          <cell r="I967" t="str">
            <v>CIGARRILLOS-VAPES</v>
          </cell>
          <cell r="J967" t="str">
            <v>VAPES-ESENCIAS</v>
          </cell>
          <cell r="K967" t="str">
            <v>OCB</v>
          </cell>
          <cell r="L967">
            <v>2203</v>
          </cell>
          <cell r="M967" t="str">
            <v>VICTOR G. PEREZ VELAZQUEZ  (2203)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  <cell r="T967">
            <v>0</v>
          </cell>
          <cell r="U967">
            <v>0</v>
          </cell>
          <cell r="V967">
            <v>0</v>
          </cell>
          <cell r="W967">
            <v>0</v>
          </cell>
          <cell r="X967">
            <v>0</v>
          </cell>
          <cell r="Y967">
            <v>0</v>
          </cell>
          <cell r="Z967">
            <v>0</v>
          </cell>
          <cell r="AA967">
            <v>0</v>
          </cell>
          <cell r="AB967">
            <v>0</v>
          </cell>
          <cell r="AC967">
            <v>0</v>
          </cell>
          <cell r="AD967">
            <v>0</v>
          </cell>
          <cell r="AE967">
            <v>0</v>
          </cell>
          <cell r="AF967">
            <v>0</v>
          </cell>
          <cell r="AG967">
            <v>0</v>
          </cell>
          <cell r="AH967">
            <v>0</v>
          </cell>
          <cell r="AI967">
            <v>0</v>
          </cell>
          <cell r="AJ967">
            <v>0</v>
          </cell>
          <cell r="AK967">
            <v>0</v>
          </cell>
          <cell r="AL967">
            <v>0</v>
          </cell>
          <cell r="AM967">
            <v>0</v>
          </cell>
          <cell r="AN967">
            <v>0</v>
          </cell>
          <cell r="AO967">
            <v>0</v>
          </cell>
          <cell r="AP967" t="str">
            <v>Q</v>
          </cell>
          <cell r="AQ967" t="str">
            <v>Q</v>
          </cell>
          <cell r="AR967" t="str">
            <v>Q</v>
          </cell>
          <cell r="AS967" t="str">
            <v>Q</v>
          </cell>
          <cell r="AT967" t="str">
            <v>Q</v>
          </cell>
          <cell r="AU967" t="str">
            <v>Q</v>
          </cell>
          <cell r="AV967">
            <v>104999.99999500001</v>
          </cell>
          <cell r="AW967">
            <v>98691.617750000005</v>
          </cell>
          <cell r="AX967">
            <v>109900</v>
          </cell>
          <cell r="AY967">
            <v>4.6666666716507876E-2</v>
          </cell>
          <cell r="AZ967">
            <v>4.4585987306642351E-2</v>
          </cell>
          <cell r="BC967">
            <v>-1</v>
          </cell>
          <cell r="BD967">
            <v>0</v>
          </cell>
          <cell r="BG967">
            <v>-1</v>
          </cell>
          <cell r="BH967">
            <v>0</v>
          </cell>
        </row>
        <row r="968">
          <cell r="B968" t="str">
            <v>22638</v>
          </cell>
          <cell r="C968" t="str">
            <v>3057067406501</v>
          </cell>
          <cell r="D968" t="str">
            <v>CAJA DE PAPELILLO ULTIMATE SLIM 50un OCB</v>
          </cell>
          <cell r="E968">
            <v>1</v>
          </cell>
          <cell r="F968" t="str">
            <v>BEBIDAS</v>
          </cell>
          <cell r="G968" t="str">
            <v>BEBIDAS</v>
          </cell>
          <cell r="H968" t="str">
            <v>CIGARRILLOS - VAPES</v>
          </cell>
          <cell r="I968" t="str">
            <v>CIGARRILLOS-VAPES</v>
          </cell>
          <cell r="J968" t="str">
            <v>VAPES-ESENCIAS</v>
          </cell>
          <cell r="K968" t="str">
            <v>OCB</v>
          </cell>
          <cell r="L968">
            <v>2203</v>
          </cell>
          <cell r="M968" t="str">
            <v>VICTOR G. PEREZ VELAZQUEZ  (2203)</v>
          </cell>
          <cell r="N968">
            <v>0</v>
          </cell>
          <cell r="O968">
            <v>0</v>
          </cell>
          <cell r="P968">
            <v>0</v>
          </cell>
          <cell r="Q968">
            <v>0</v>
          </cell>
          <cell r="R968">
            <v>0</v>
          </cell>
          <cell r="S968">
            <v>0</v>
          </cell>
          <cell r="T968">
            <v>0</v>
          </cell>
          <cell r="U968">
            <v>0</v>
          </cell>
          <cell r="V968">
            <v>0</v>
          </cell>
          <cell r="W968">
            <v>0</v>
          </cell>
          <cell r="X968">
            <v>0</v>
          </cell>
          <cell r="Y968">
            <v>0</v>
          </cell>
          <cell r="Z968">
            <v>0</v>
          </cell>
          <cell r="AA968">
            <v>0</v>
          </cell>
          <cell r="AB968">
            <v>0</v>
          </cell>
          <cell r="AC968">
            <v>0</v>
          </cell>
          <cell r="AD968">
            <v>0</v>
          </cell>
          <cell r="AE968">
            <v>0</v>
          </cell>
          <cell r="AF968">
            <v>0</v>
          </cell>
          <cell r="AG968">
            <v>0</v>
          </cell>
          <cell r="AH968">
            <v>0</v>
          </cell>
          <cell r="AI968">
            <v>0</v>
          </cell>
          <cell r="AJ968">
            <v>0</v>
          </cell>
          <cell r="AK968">
            <v>0</v>
          </cell>
          <cell r="AL968">
            <v>0</v>
          </cell>
          <cell r="AM968">
            <v>0</v>
          </cell>
          <cell r="AN968">
            <v>0</v>
          </cell>
          <cell r="AO968">
            <v>0</v>
          </cell>
          <cell r="AP968" t="str">
            <v>Q</v>
          </cell>
          <cell r="AQ968" t="str">
            <v>Q</v>
          </cell>
          <cell r="AR968" t="str">
            <v>Q</v>
          </cell>
          <cell r="AS968" t="str">
            <v>Q</v>
          </cell>
          <cell r="AT968" t="str">
            <v>Q</v>
          </cell>
          <cell r="AU968" t="str">
            <v>Q</v>
          </cell>
          <cell r="AV968">
            <v>259999.999996</v>
          </cell>
          <cell r="AW968">
            <v>246020.34599999999</v>
          </cell>
          <cell r="AX968">
            <v>347500</v>
          </cell>
          <cell r="AY968">
            <v>0.33653846155902367</v>
          </cell>
          <cell r="AZ968">
            <v>0.25179856116258992</v>
          </cell>
          <cell r="BC968">
            <v>-1</v>
          </cell>
          <cell r="BD968">
            <v>0</v>
          </cell>
          <cell r="BG968">
            <v>-1</v>
          </cell>
          <cell r="BH968">
            <v>0</v>
          </cell>
        </row>
        <row r="969">
          <cell r="B969" t="str">
            <v>22643</v>
          </cell>
          <cell r="C969" t="str">
            <v>3057067311256</v>
          </cell>
          <cell r="D969" t="str">
            <v>CAJA DE PAPELILLO VIRGIN 1.1/4 25un OCB</v>
          </cell>
          <cell r="E969">
            <v>1</v>
          </cell>
          <cell r="F969" t="str">
            <v>BEBIDAS</v>
          </cell>
          <cell r="G969" t="str">
            <v>BEBIDAS</v>
          </cell>
          <cell r="H969" t="str">
            <v>CIGARRILLOS - VAPES</v>
          </cell>
          <cell r="I969" t="str">
            <v>CIGARRILLOS-VAPES</v>
          </cell>
          <cell r="J969" t="str">
            <v>VAPES-ESENCIAS</v>
          </cell>
          <cell r="K969" t="str">
            <v>OCB</v>
          </cell>
          <cell r="L969">
            <v>2203</v>
          </cell>
          <cell r="M969" t="str">
            <v>VICTOR G. PEREZ VELAZQUEZ  (2203)</v>
          </cell>
          <cell r="N969">
            <v>0</v>
          </cell>
          <cell r="O969">
            <v>0</v>
          </cell>
          <cell r="P969">
            <v>0</v>
          </cell>
          <cell r="Q969">
            <v>0</v>
          </cell>
          <cell r="R969">
            <v>0</v>
          </cell>
          <cell r="S969">
            <v>0</v>
          </cell>
          <cell r="T969">
            <v>0</v>
          </cell>
          <cell r="U969">
            <v>0</v>
          </cell>
          <cell r="V969">
            <v>0</v>
          </cell>
          <cell r="W969">
            <v>0</v>
          </cell>
          <cell r="X969">
            <v>0</v>
          </cell>
          <cell r="Y969">
            <v>0</v>
          </cell>
          <cell r="Z969">
            <v>0</v>
          </cell>
          <cell r="AA969">
            <v>0</v>
          </cell>
          <cell r="AB969">
            <v>0</v>
          </cell>
          <cell r="AC969">
            <v>0</v>
          </cell>
          <cell r="AD969">
            <v>0</v>
          </cell>
          <cell r="AE969">
            <v>0</v>
          </cell>
          <cell r="AF969">
            <v>0</v>
          </cell>
          <cell r="AG969">
            <v>0</v>
          </cell>
          <cell r="AH969">
            <v>0</v>
          </cell>
          <cell r="AI969">
            <v>0</v>
          </cell>
          <cell r="AJ969">
            <v>0</v>
          </cell>
          <cell r="AK969">
            <v>0</v>
          </cell>
          <cell r="AL969">
            <v>0</v>
          </cell>
          <cell r="AM969">
            <v>0</v>
          </cell>
          <cell r="AN969">
            <v>0</v>
          </cell>
          <cell r="AO969">
            <v>0</v>
          </cell>
          <cell r="AP969" t="str">
            <v>Q</v>
          </cell>
          <cell r="AQ969" t="str">
            <v>Q</v>
          </cell>
          <cell r="AR969" t="str">
            <v>Q</v>
          </cell>
          <cell r="AS969" t="str">
            <v>Q</v>
          </cell>
          <cell r="AT969" t="str">
            <v>Q</v>
          </cell>
          <cell r="AU969" t="str">
            <v>Q</v>
          </cell>
          <cell r="AV969">
            <v>104999.99999500001</v>
          </cell>
          <cell r="AW969">
            <v>99322.43475</v>
          </cell>
          <cell r="AX969">
            <v>109900</v>
          </cell>
          <cell r="AY969">
            <v>4.6666666716507876E-2</v>
          </cell>
          <cell r="AZ969">
            <v>4.4585987306642351E-2</v>
          </cell>
          <cell r="BC969">
            <v>-1</v>
          </cell>
          <cell r="BD969">
            <v>0</v>
          </cell>
          <cell r="BG969">
            <v>-1</v>
          </cell>
          <cell r="BH969">
            <v>0</v>
          </cell>
        </row>
        <row r="970">
          <cell r="B970" t="str">
            <v>22644</v>
          </cell>
          <cell r="C970" t="str">
            <v>3057067309505</v>
          </cell>
          <cell r="D970" t="str">
            <v>CAJA DE PAPELILLO VIRGIN SLIM 50un OCB</v>
          </cell>
          <cell r="E970">
            <v>1</v>
          </cell>
          <cell r="F970" t="str">
            <v>BEBIDAS</v>
          </cell>
          <cell r="G970" t="str">
            <v>BEBIDAS</v>
          </cell>
          <cell r="H970" t="str">
            <v>CIGARRILLOS - VAPES</v>
          </cell>
          <cell r="I970" t="str">
            <v>CIGARRILLOS-VAPES</v>
          </cell>
          <cell r="J970" t="str">
            <v>VAPES-ESENCIAS</v>
          </cell>
          <cell r="K970" t="str">
            <v>OCB</v>
          </cell>
          <cell r="L970">
            <v>2203</v>
          </cell>
          <cell r="M970" t="str">
            <v>VICTOR G. PEREZ VELAZQUEZ  (2203)</v>
          </cell>
          <cell r="N970">
            <v>0</v>
          </cell>
          <cell r="O970">
            <v>0</v>
          </cell>
          <cell r="P970">
            <v>0</v>
          </cell>
          <cell r="Q970">
            <v>0</v>
          </cell>
          <cell r="R970">
            <v>0</v>
          </cell>
          <cell r="S970">
            <v>0</v>
          </cell>
          <cell r="T970">
            <v>0</v>
          </cell>
          <cell r="U970">
            <v>0</v>
          </cell>
          <cell r="V970">
            <v>0</v>
          </cell>
          <cell r="W970">
            <v>0</v>
          </cell>
          <cell r="X970">
            <v>0</v>
          </cell>
          <cell r="Y970">
            <v>0</v>
          </cell>
          <cell r="Z970">
            <v>0</v>
          </cell>
          <cell r="AA970">
            <v>0</v>
          </cell>
          <cell r="AB970">
            <v>0</v>
          </cell>
          <cell r="AC970">
            <v>0</v>
          </cell>
          <cell r="AD970">
            <v>0</v>
          </cell>
          <cell r="AE970">
            <v>0</v>
          </cell>
          <cell r="AF970">
            <v>0</v>
          </cell>
          <cell r="AG970">
            <v>0</v>
          </cell>
          <cell r="AH970">
            <v>0</v>
          </cell>
          <cell r="AI970">
            <v>0</v>
          </cell>
          <cell r="AJ970">
            <v>0</v>
          </cell>
          <cell r="AK970">
            <v>0</v>
          </cell>
          <cell r="AL970">
            <v>0</v>
          </cell>
          <cell r="AM970">
            <v>0</v>
          </cell>
          <cell r="AN970">
            <v>0</v>
          </cell>
          <cell r="AO970">
            <v>0</v>
          </cell>
          <cell r="AP970" t="str">
            <v>Q</v>
          </cell>
          <cell r="AQ970" t="str">
            <v>Q</v>
          </cell>
          <cell r="AR970" t="str">
            <v>Q</v>
          </cell>
          <cell r="AS970" t="str">
            <v>Q</v>
          </cell>
          <cell r="AT970" t="str">
            <v>Q</v>
          </cell>
          <cell r="AU970" t="str">
            <v>Q</v>
          </cell>
          <cell r="AV970">
            <v>259999.999996</v>
          </cell>
          <cell r="AW970">
            <v>240466.69899999999</v>
          </cell>
          <cell r="AX970">
            <v>347500</v>
          </cell>
          <cell r="AY970">
            <v>0.33653846155902367</v>
          </cell>
          <cell r="AZ970">
            <v>0.25179856116258992</v>
          </cell>
          <cell r="BC970">
            <v>-1</v>
          </cell>
          <cell r="BD970">
            <v>0</v>
          </cell>
          <cell r="BG970">
            <v>-1</v>
          </cell>
          <cell r="BH970">
            <v>0</v>
          </cell>
        </row>
        <row r="971">
          <cell r="B971" t="str">
            <v>22639</v>
          </cell>
          <cell r="C971" t="str">
            <v>3057067139256</v>
          </cell>
          <cell r="D971" t="str">
            <v>CAJA DE PAPELILLO XPERT 1.1/4 25un OCB</v>
          </cell>
          <cell r="E971">
            <v>1</v>
          </cell>
          <cell r="F971" t="str">
            <v>BEBIDAS</v>
          </cell>
          <cell r="G971" t="str">
            <v>BEBIDAS</v>
          </cell>
          <cell r="H971" t="str">
            <v>CIGARRILLOS - VAPES</v>
          </cell>
          <cell r="I971" t="str">
            <v>CIGARRILLOS-VAPES</v>
          </cell>
          <cell r="J971" t="str">
            <v>VAPES-ESENCIAS</v>
          </cell>
          <cell r="K971" t="str">
            <v>OCB</v>
          </cell>
          <cell r="L971">
            <v>2203</v>
          </cell>
          <cell r="M971" t="str">
            <v>VICTOR G. PEREZ VELAZQUEZ  (2203)</v>
          </cell>
          <cell r="N971">
            <v>0</v>
          </cell>
          <cell r="O971">
            <v>0</v>
          </cell>
          <cell r="P971">
            <v>0</v>
          </cell>
          <cell r="Q971">
            <v>0</v>
          </cell>
          <cell r="R971">
            <v>0</v>
          </cell>
          <cell r="S971">
            <v>0</v>
          </cell>
          <cell r="T971">
            <v>0</v>
          </cell>
          <cell r="U971">
            <v>0</v>
          </cell>
          <cell r="V971">
            <v>0</v>
          </cell>
          <cell r="W971">
            <v>0</v>
          </cell>
          <cell r="X971">
            <v>0</v>
          </cell>
          <cell r="Y971">
            <v>0</v>
          </cell>
          <cell r="Z971">
            <v>0</v>
          </cell>
          <cell r="AA971">
            <v>0</v>
          </cell>
          <cell r="AB971">
            <v>0</v>
          </cell>
          <cell r="AC971">
            <v>0</v>
          </cell>
          <cell r="AD971">
            <v>0</v>
          </cell>
          <cell r="AE971">
            <v>0</v>
          </cell>
          <cell r="AF971">
            <v>0</v>
          </cell>
          <cell r="AG971">
            <v>0</v>
          </cell>
          <cell r="AH971">
            <v>0</v>
          </cell>
          <cell r="AI971">
            <v>0</v>
          </cell>
          <cell r="AJ971">
            <v>0</v>
          </cell>
          <cell r="AK971">
            <v>0</v>
          </cell>
          <cell r="AL971">
            <v>0</v>
          </cell>
          <cell r="AM971">
            <v>0</v>
          </cell>
          <cell r="AN971">
            <v>0</v>
          </cell>
          <cell r="AO971">
            <v>0</v>
          </cell>
          <cell r="AP971" t="str">
            <v>Q</v>
          </cell>
          <cell r="AQ971" t="str">
            <v>Q</v>
          </cell>
          <cell r="AR971" t="str">
            <v>Q</v>
          </cell>
          <cell r="AS971" t="str">
            <v>Q</v>
          </cell>
          <cell r="AT971" t="str">
            <v>Q</v>
          </cell>
          <cell r="AU971" t="str">
            <v>Q</v>
          </cell>
          <cell r="AV971">
            <v>104999.99999500001</v>
          </cell>
          <cell r="AW971">
            <v>97480.2785</v>
          </cell>
          <cell r="AX971">
            <v>109900</v>
          </cell>
          <cell r="AY971">
            <v>4.6666666716507876E-2</v>
          </cell>
          <cell r="AZ971">
            <v>4.4585987306642351E-2</v>
          </cell>
          <cell r="BC971">
            <v>-1</v>
          </cell>
          <cell r="BD971">
            <v>0</v>
          </cell>
          <cell r="BG971">
            <v>-1</v>
          </cell>
          <cell r="BH971">
            <v>0</v>
          </cell>
        </row>
        <row r="972">
          <cell r="B972" t="str">
            <v>22640</v>
          </cell>
          <cell r="C972" t="str">
            <v>3057067199502</v>
          </cell>
          <cell r="D972" t="str">
            <v>CAJA DE PAPELILLO XPERT SLIM 50un OCB</v>
          </cell>
          <cell r="E972">
            <v>1</v>
          </cell>
          <cell r="F972" t="str">
            <v>BEBIDAS</v>
          </cell>
          <cell r="G972" t="str">
            <v>BEBIDAS</v>
          </cell>
          <cell r="H972" t="str">
            <v>CIGARRILLOS - VAPES</v>
          </cell>
          <cell r="I972" t="str">
            <v>CIGARRILLOS-VAPES</v>
          </cell>
          <cell r="J972" t="str">
            <v>VAPES-ESENCIAS</v>
          </cell>
          <cell r="K972" t="str">
            <v>OCB</v>
          </cell>
          <cell r="L972">
            <v>2203</v>
          </cell>
          <cell r="M972" t="str">
            <v>VICTOR G. PEREZ VELAZQUEZ  (2203)</v>
          </cell>
          <cell r="N972">
            <v>0</v>
          </cell>
          <cell r="O972">
            <v>0</v>
          </cell>
          <cell r="P972">
            <v>0</v>
          </cell>
          <cell r="Q972">
            <v>0</v>
          </cell>
          <cell r="R972">
            <v>0</v>
          </cell>
          <cell r="S972">
            <v>0</v>
          </cell>
          <cell r="T972">
            <v>0</v>
          </cell>
          <cell r="U972">
            <v>0</v>
          </cell>
          <cell r="V972">
            <v>0</v>
          </cell>
          <cell r="W972">
            <v>0</v>
          </cell>
          <cell r="X972">
            <v>0</v>
          </cell>
          <cell r="Y972">
            <v>0</v>
          </cell>
          <cell r="Z972">
            <v>0</v>
          </cell>
          <cell r="AA972">
            <v>0</v>
          </cell>
          <cell r="AB972">
            <v>0</v>
          </cell>
          <cell r="AC972">
            <v>0</v>
          </cell>
          <cell r="AD972">
            <v>0</v>
          </cell>
          <cell r="AE972">
            <v>0</v>
          </cell>
          <cell r="AF972">
            <v>0</v>
          </cell>
          <cell r="AG972">
            <v>0</v>
          </cell>
          <cell r="AH972">
            <v>0</v>
          </cell>
          <cell r="AI972">
            <v>0</v>
          </cell>
          <cell r="AJ972">
            <v>0</v>
          </cell>
          <cell r="AK972">
            <v>0</v>
          </cell>
          <cell r="AL972">
            <v>0</v>
          </cell>
          <cell r="AM972">
            <v>0</v>
          </cell>
          <cell r="AN972">
            <v>0</v>
          </cell>
          <cell r="AO972">
            <v>0</v>
          </cell>
          <cell r="AP972" t="str">
            <v>Q</v>
          </cell>
          <cell r="AQ972" t="str">
            <v>Q</v>
          </cell>
          <cell r="AR972" t="str">
            <v>Q</v>
          </cell>
          <cell r="AS972" t="str">
            <v>Q</v>
          </cell>
          <cell r="AT972" t="str">
            <v>Q</v>
          </cell>
          <cell r="AU972" t="str">
            <v>Q</v>
          </cell>
          <cell r="AV972">
            <v>259999.999996</v>
          </cell>
          <cell r="AW972">
            <v>245558.7255</v>
          </cell>
          <cell r="AX972">
            <v>347500</v>
          </cell>
          <cell r="AY972">
            <v>0.33653846155902367</v>
          </cell>
          <cell r="AZ972">
            <v>0.25179856116258992</v>
          </cell>
          <cell r="BC972">
            <v>-1</v>
          </cell>
          <cell r="BD972">
            <v>0</v>
          </cell>
          <cell r="BG972">
            <v>-1</v>
          </cell>
          <cell r="BH972">
            <v>0</v>
          </cell>
        </row>
        <row r="973">
          <cell r="B973" t="str">
            <v>22484</v>
          </cell>
          <cell r="C973" t="str">
            <v>30104082</v>
          </cell>
          <cell r="D973" t="str">
            <v>FILTERTIPS PREMIUM OCB</v>
          </cell>
          <cell r="E973">
            <v>25</v>
          </cell>
          <cell r="F973" t="str">
            <v>BEBIDAS</v>
          </cell>
          <cell r="G973" t="str">
            <v>BEBIDAS</v>
          </cell>
          <cell r="H973" t="str">
            <v>CIGARRILLOS - VAPES</v>
          </cell>
          <cell r="I973" t="str">
            <v>CIGARRILLOS-VAPES</v>
          </cell>
          <cell r="J973" t="str">
            <v>VAPES-ESENCIAS</v>
          </cell>
          <cell r="K973" t="str">
            <v>OCB</v>
          </cell>
          <cell r="L973">
            <v>2203</v>
          </cell>
          <cell r="M973" t="str">
            <v>VICTOR G. PEREZ VELAZQUEZ  (2203)</v>
          </cell>
          <cell r="N973">
            <v>0</v>
          </cell>
          <cell r="O973">
            <v>0</v>
          </cell>
          <cell r="P973">
            <v>0</v>
          </cell>
          <cell r="Q973">
            <v>0</v>
          </cell>
          <cell r="R973">
            <v>0</v>
          </cell>
          <cell r="S973">
            <v>0</v>
          </cell>
          <cell r="T973">
            <v>0</v>
          </cell>
          <cell r="U973">
            <v>0</v>
          </cell>
          <cell r="V973">
            <v>0</v>
          </cell>
          <cell r="W973">
            <v>0</v>
          </cell>
          <cell r="X973">
            <v>0</v>
          </cell>
          <cell r="Y973">
            <v>0</v>
          </cell>
          <cell r="Z973">
            <v>0</v>
          </cell>
          <cell r="AA973">
            <v>0</v>
          </cell>
          <cell r="AB973">
            <v>0</v>
          </cell>
          <cell r="AC973">
            <v>0</v>
          </cell>
          <cell r="AD973">
            <v>0</v>
          </cell>
          <cell r="AE973">
            <v>0</v>
          </cell>
          <cell r="AF973">
            <v>0</v>
          </cell>
          <cell r="AG973">
            <v>0</v>
          </cell>
          <cell r="AH973">
            <v>0</v>
          </cell>
          <cell r="AI973">
            <v>0</v>
          </cell>
          <cell r="AJ973">
            <v>3</v>
          </cell>
          <cell r="AK973">
            <v>0</v>
          </cell>
          <cell r="AL973">
            <v>0</v>
          </cell>
          <cell r="AM973">
            <v>0</v>
          </cell>
          <cell r="AN973">
            <v>0</v>
          </cell>
          <cell r="AO973">
            <v>0</v>
          </cell>
          <cell r="AP973" t="str">
            <v>SV</v>
          </cell>
          <cell r="AQ973" t="str">
            <v>Q</v>
          </cell>
          <cell r="AR973" t="str">
            <v>Q</v>
          </cell>
          <cell r="AS973" t="str">
            <v>Q</v>
          </cell>
          <cell r="AT973" t="str">
            <v>Q</v>
          </cell>
          <cell r="AU973" t="str">
            <v>Q</v>
          </cell>
          <cell r="AV973">
            <v>2000.000002</v>
          </cell>
          <cell r="AW973">
            <v>1901.8166200000001</v>
          </cell>
          <cell r="AX973">
            <v>2900</v>
          </cell>
          <cell r="AY973">
            <v>0.44999999855000006</v>
          </cell>
          <cell r="AZ973">
            <v>0.31034482689655174</v>
          </cell>
          <cell r="BA973">
            <v>2750</v>
          </cell>
          <cell r="BB973">
            <v>12</v>
          </cell>
          <cell r="BC973">
            <v>0.37499999862500011</v>
          </cell>
          <cell r="BD973">
            <v>0.27272727200000002</v>
          </cell>
          <cell r="BE973">
            <v>2650</v>
          </cell>
          <cell r="BF973">
            <v>24</v>
          </cell>
          <cell r="BG973">
            <v>0.32499999867500007</v>
          </cell>
          <cell r="BH973">
            <v>0.24528301811320755</v>
          </cell>
        </row>
        <row r="974">
          <cell r="B974" t="str">
            <v>22480</v>
          </cell>
          <cell r="C974" t="str">
            <v>30087859</v>
          </cell>
          <cell r="D974" t="str">
            <v>PAPELILLO ORGANICO 1.1/4 OCB</v>
          </cell>
          <cell r="E974">
            <v>25</v>
          </cell>
          <cell r="F974" t="str">
            <v>BEBIDAS</v>
          </cell>
          <cell r="G974" t="str">
            <v>BEBIDAS</v>
          </cell>
          <cell r="H974" t="str">
            <v>CIGARRILLOS - VAPES</v>
          </cell>
          <cell r="I974" t="str">
            <v>CIGARRILLOS-VAPES</v>
          </cell>
          <cell r="J974" t="str">
            <v>VAPES-ESENCIAS</v>
          </cell>
          <cell r="K974" t="str">
            <v>OCB</v>
          </cell>
          <cell r="L974">
            <v>2203</v>
          </cell>
          <cell r="M974" t="str">
            <v>VICTOR G. PEREZ VELAZQUEZ  (2203)</v>
          </cell>
          <cell r="N974">
            <v>0</v>
          </cell>
          <cell r="O974">
            <v>0</v>
          </cell>
          <cell r="P974">
            <v>0</v>
          </cell>
          <cell r="Q974">
            <v>0</v>
          </cell>
          <cell r="R974">
            <v>2</v>
          </cell>
          <cell r="S974">
            <v>0</v>
          </cell>
          <cell r="T974">
            <v>0</v>
          </cell>
          <cell r="U974">
            <v>0</v>
          </cell>
          <cell r="V974">
            <v>0</v>
          </cell>
          <cell r="W974">
            <v>0</v>
          </cell>
          <cell r="X974">
            <v>0</v>
          </cell>
          <cell r="Y974">
            <v>0</v>
          </cell>
          <cell r="Z974">
            <v>0</v>
          </cell>
          <cell r="AA974">
            <v>0</v>
          </cell>
          <cell r="AB974">
            <v>0</v>
          </cell>
          <cell r="AC974">
            <v>0</v>
          </cell>
          <cell r="AD974">
            <v>0</v>
          </cell>
          <cell r="AE974">
            <v>0</v>
          </cell>
          <cell r="AF974">
            <v>0</v>
          </cell>
          <cell r="AG974">
            <v>0</v>
          </cell>
          <cell r="AH974">
            <v>0</v>
          </cell>
          <cell r="AI974">
            <v>0</v>
          </cell>
          <cell r="AJ974">
            <v>8</v>
          </cell>
          <cell r="AK974">
            <v>0</v>
          </cell>
          <cell r="AL974">
            <v>0</v>
          </cell>
          <cell r="AM974">
            <v>0</v>
          </cell>
          <cell r="AN974">
            <v>0</v>
          </cell>
          <cell r="AO974">
            <v>0</v>
          </cell>
          <cell r="AP974" t="str">
            <v>SV</v>
          </cell>
          <cell r="AQ974" t="str">
            <v>Q</v>
          </cell>
          <cell r="AR974" t="str">
            <v>Q</v>
          </cell>
          <cell r="AS974" t="str">
            <v>Q</v>
          </cell>
          <cell r="AT974" t="str">
            <v>Q</v>
          </cell>
          <cell r="AU974" t="str">
            <v>Q</v>
          </cell>
          <cell r="AV974">
            <v>4200.0000019999998</v>
          </cell>
          <cell r="AW974">
            <v>3818.8863900000001</v>
          </cell>
          <cell r="AX974">
            <v>5450</v>
          </cell>
          <cell r="AY974">
            <v>0.29761904700113395</v>
          </cell>
          <cell r="AZ974">
            <v>0.22935779779816517</v>
          </cell>
          <cell r="BA974">
            <v>5150</v>
          </cell>
          <cell r="BB974">
            <v>6</v>
          </cell>
          <cell r="BC974">
            <v>0.22619047560657601</v>
          </cell>
          <cell r="BD974">
            <v>0.18446601902912627</v>
          </cell>
          <cell r="BE974">
            <v>0</v>
          </cell>
          <cell r="BF974">
            <v>0</v>
          </cell>
          <cell r="BG974">
            <v>-1</v>
          </cell>
          <cell r="BH974">
            <v>0</v>
          </cell>
        </row>
        <row r="975">
          <cell r="B975" t="str">
            <v>22481</v>
          </cell>
          <cell r="C975" t="str">
            <v>30087866</v>
          </cell>
          <cell r="D975" t="str">
            <v>PAPELILLO ORGANICO SLIM OCB</v>
          </cell>
          <cell r="E975">
            <v>50</v>
          </cell>
          <cell r="F975" t="str">
            <v>BEBIDAS</v>
          </cell>
          <cell r="G975" t="str">
            <v>BEBIDAS</v>
          </cell>
          <cell r="H975" t="str">
            <v>CIGARRILLOS - VAPES</v>
          </cell>
          <cell r="I975" t="str">
            <v>CIGARRILLOS-VAPES</v>
          </cell>
          <cell r="J975" t="str">
            <v>VAPES-ESENCIAS</v>
          </cell>
          <cell r="K975" t="str">
            <v>OCB</v>
          </cell>
          <cell r="L975">
            <v>2203</v>
          </cell>
          <cell r="M975" t="str">
            <v>VICTOR G. PEREZ VELAZQUEZ  (2203)</v>
          </cell>
          <cell r="N975">
            <v>1</v>
          </cell>
          <cell r="O975">
            <v>1</v>
          </cell>
          <cell r="P975">
            <v>7</v>
          </cell>
          <cell r="Q975">
            <v>7</v>
          </cell>
          <cell r="R975">
            <v>0</v>
          </cell>
          <cell r="S975">
            <v>0</v>
          </cell>
          <cell r="T975">
            <v>0</v>
          </cell>
          <cell r="U975">
            <v>0</v>
          </cell>
          <cell r="V975">
            <v>0</v>
          </cell>
          <cell r="W975">
            <v>0</v>
          </cell>
          <cell r="X975">
            <v>0</v>
          </cell>
          <cell r="Y975">
            <v>0</v>
          </cell>
          <cell r="Z975">
            <v>0</v>
          </cell>
          <cell r="AA975">
            <v>0</v>
          </cell>
          <cell r="AB975">
            <v>0</v>
          </cell>
          <cell r="AC975">
            <v>0</v>
          </cell>
          <cell r="AD975">
            <v>0</v>
          </cell>
          <cell r="AE975">
            <v>0</v>
          </cell>
          <cell r="AF975">
            <v>0</v>
          </cell>
          <cell r="AG975">
            <v>0</v>
          </cell>
          <cell r="AH975">
            <v>0</v>
          </cell>
          <cell r="AI975">
            <v>0</v>
          </cell>
          <cell r="AJ975">
            <v>37</v>
          </cell>
          <cell r="AK975">
            <v>0</v>
          </cell>
          <cell r="AL975">
            <v>0</v>
          </cell>
          <cell r="AM975">
            <v>0</v>
          </cell>
          <cell r="AN975">
            <v>0</v>
          </cell>
          <cell r="AO975">
            <v>0</v>
          </cell>
          <cell r="AP975">
            <v>158.57142857142856</v>
          </cell>
          <cell r="AQ975" t="str">
            <v>Q</v>
          </cell>
          <cell r="AR975" t="str">
            <v>Q</v>
          </cell>
          <cell r="AS975" t="str">
            <v>Q</v>
          </cell>
          <cell r="AT975" t="str">
            <v>Q</v>
          </cell>
          <cell r="AU975" t="str">
            <v>Q</v>
          </cell>
          <cell r="AV975">
            <v>5200.0000030000001</v>
          </cell>
          <cell r="AW975">
            <v>4917.1365100000003</v>
          </cell>
          <cell r="AX975">
            <v>6900</v>
          </cell>
          <cell r="AY975">
            <v>0.32692307615754435</v>
          </cell>
          <cell r="AZ975">
            <v>0.24637681115942028</v>
          </cell>
          <cell r="BA975">
            <v>6500</v>
          </cell>
          <cell r="BB975">
            <v>6</v>
          </cell>
          <cell r="BC975">
            <v>0.2499999992788462</v>
          </cell>
          <cell r="BD975">
            <v>0.19999999953846151</v>
          </cell>
          <cell r="BE975">
            <v>0</v>
          </cell>
          <cell r="BF975">
            <v>0</v>
          </cell>
          <cell r="BG975">
            <v>-1</v>
          </cell>
          <cell r="BH975">
            <v>0</v>
          </cell>
        </row>
        <row r="976">
          <cell r="B976" t="str">
            <v>22476</v>
          </cell>
          <cell r="C976" t="str">
            <v>30119550</v>
          </cell>
          <cell r="D976" t="str">
            <v>PAPELILLO ULTIMATE 1.1/4 OCB</v>
          </cell>
          <cell r="E976">
            <v>25</v>
          </cell>
          <cell r="F976" t="str">
            <v>BEBIDAS</v>
          </cell>
          <cell r="G976" t="str">
            <v>BEBIDAS</v>
          </cell>
          <cell r="H976" t="str">
            <v>CIGARRILLOS - VAPES</v>
          </cell>
          <cell r="I976" t="str">
            <v>CIGARRILLOS-VAPES</v>
          </cell>
          <cell r="J976" t="str">
            <v>VAPES-ESENCIAS</v>
          </cell>
          <cell r="K976" t="str">
            <v>OCB</v>
          </cell>
          <cell r="L976">
            <v>2203</v>
          </cell>
          <cell r="M976" t="str">
            <v>VICTOR G. PEREZ VELAZQUEZ  (2203)</v>
          </cell>
          <cell r="N976">
            <v>19</v>
          </cell>
          <cell r="O976">
            <v>8</v>
          </cell>
          <cell r="P976">
            <v>10</v>
          </cell>
          <cell r="Q976">
            <v>10</v>
          </cell>
          <cell r="R976">
            <v>0</v>
          </cell>
          <cell r="S976">
            <v>0</v>
          </cell>
          <cell r="T976">
            <v>0</v>
          </cell>
          <cell r="U976">
            <v>0</v>
          </cell>
          <cell r="V976">
            <v>0</v>
          </cell>
          <cell r="W976">
            <v>0</v>
          </cell>
          <cell r="X976">
            <v>0</v>
          </cell>
          <cell r="Y976">
            <v>0</v>
          </cell>
          <cell r="Z976">
            <v>0</v>
          </cell>
          <cell r="AA976">
            <v>0</v>
          </cell>
          <cell r="AB976">
            <v>0</v>
          </cell>
          <cell r="AC976">
            <v>0</v>
          </cell>
          <cell r="AD976">
            <v>0</v>
          </cell>
          <cell r="AE976">
            <v>0</v>
          </cell>
          <cell r="AF976">
            <v>0</v>
          </cell>
          <cell r="AG976">
            <v>0</v>
          </cell>
          <cell r="AH976">
            <v>0</v>
          </cell>
          <cell r="AI976">
            <v>0</v>
          </cell>
          <cell r="AJ976">
            <v>70</v>
          </cell>
          <cell r="AK976">
            <v>0</v>
          </cell>
          <cell r="AL976">
            <v>0</v>
          </cell>
          <cell r="AM976">
            <v>0</v>
          </cell>
          <cell r="AN976">
            <v>0</v>
          </cell>
          <cell r="AO976">
            <v>0</v>
          </cell>
          <cell r="AP976">
            <v>210</v>
          </cell>
          <cell r="AQ976" t="str">
            <v>Q</v>
          </cell>
          <cell r="AR976" t="str">
            <v>Q</v>
          </cell>
          <cell r="AS976" t="str">
            <v>Q</v>
          </cell>
          <cell r="AT976" t="str">
            <v>Q</v>
          </cell>
          <cell r="AU976" t="str">
            <v>Q</v>
          </cell>
          <cell r="AV976">
            <v>4200.0000019999998</v>
          </cell>
          <cell r="AW976">
            <v>3947.66471</v>
          </cell>
          <cell r="AX976">
            <v>5450</v>
          </cell>
          <cell r="AY976">
            <v>0.29761904700113395</v>
          </cell>
          <cell r="AZ976">
            <v>0.22935779779816517</v>
          </cell>
          <cell r="BA976">
            <v>5150</v>
          </cell>
          <cell r="BB976">
            <v>6</v>
          </cell>
          <cell r="BC976">
            <v>0.22619047560657601</v>
          </cell>
          <cell r="BD976">
            <v>0.18446601902912627</v>
          </cell>
          <cell r="BE976">
            <v>0</v>
          </cell>
          <cell r="BF976">
            <v>0</v>
          </cell>
          <cell r="BG976">
            <v>-1</v>
          </cell>
          <cell r="BH976">
            <v>0</v>
          </cell>
        </row>
        <row r="977">
          <cell r="B977" t="str">
            <v>22477</v>
          </cell>
          <cell r="C977" t="str">
            <v>30119567</v>
          </cell>
          <cell r="D977" t="str">
            <v>PAPELILLO ULTIMATE SLIM OCB</v>
          </cell>
          <cell r="E977">
            <v>50</v>
          </cell>
          <cell r="F977" t="str">
            <v>BEBIDAS</v>
          </cell>
          <cell r="G977" t="str">
            <v>BEBIDAS</v>
          </cell>
          <cell r="H977" t="str">
            <v>CIGARRILLOS - VAPES</v>
          </cell>
          <cell r="I977" t="str">
            <v>CIGARRILLOS-VAPES</v>
          </cell>
          <cell r="J977" t="str">
            <v>VAPES-ESENCIAS</v>
          </cell>
          <cell r="K977" t="str">
            <v>OCB</v>
          </cell>
          <cell r="L977">
            <v>2203</v>
          </cell>
          <cell r="M977" t="str">
            <v>VICTOR G. PEREZ VELAZQUEZ  (2203)</v>
          </cell>
          <cell r="N977">
            <v>3</v>
          </cell>
          <cell r="O977">
            <v>9</v>
          </cell>
          <cell r="P977">
            <v>6</v>
          </cell>
          <cell r="Q977">
            <v>5</v>
          </cell>
          <cell r="R977">
            <v>0</v>
          </cell>
          <cell r="S977">
            <v>0</v>
          </cell>
          <cell r="T977">
            <v>0</v>
          </cell>
          <cell r="U977">
            <v>0</v>
          </cell>
          <cell r="V977">
            <v>0</v>
          </cell>
          <cell r="W977">
            <v>0</v>
          </cell>
          <cell r="X977">
            <v>0</v>
          </cell>
          <cell r="Y977">
            <v>0</v>
          </cell>
          <cell r="Z977">
            <v>0</v>
          </cell>
          <cell r="AA977">
            <v>0</v>
          </cell>
          <cell r="AB977">
            <v>0</v>
          </cell>
          <cell r="AC977">
            <v>0</v>
          </cell>
          <cell r="AD977">
            <v>0</v>
          </cell>
          <cell r="AE977">
            <v>0</v>
          </cell>
          <cell r="AF977">
            <v>0</v>
          </cell>
          <cell r="AG977">
            <v>0</v>
          </cell>
          <cell r="AH977">
            <v>0</v>
          </cell>
          <cell r="AI977">
            <v>0</v>
          </cell>
          <cell r="AJ977">
            <v>135</v>
          </cell>
          <cell r="AK977">
            <v>0</v>
          </cell>
          <cell r="AL977">
            <v>0</v>
          </cell>
          <cell r="AM977">
            <v>0</v>
          </cell>
          <cell r="AN977">
            <v>0</v>
          </cell>
          <cell r="AO977">
            <v>0</v>
          </cell>
          <cell r="AP977">
            <v>810</v>
          </cell>
          <cell r="AQ977" t="str">
            <v>Q</v>
          </cell>
          <cell r="AR977" t="str">
            <v>Q</v>
          </cell>
          <cell r="AS977" t="str">
            <v>Q</v>
          </cell>
          <cell r="AT977" t="str">
            <v>Q</v>
          </cell>
          <cell r="AU977" t="str">
            <v>Q</v>
          </cell>
          <cell r="AV977">
            <v>5200.0000030000001</v>
          </cell>
          <cell r="AW977">
            <v>4920.4069200000004</v>
          </cell>
          <cell r="AX977">
            <v>6900</v>
          </cell>
          <cell r="AY977">
            <v>0.32692307615754435</v>
          </cell>
          <cell r="AZ977">
            <v>0.24637681115942028</v>
          </cell>
          <cell r="BA977">
            <v>6500</v>
          </cell>
          <cell r="BB977">
            <v>6</v>
          </cell>
          <cell r="BC977">
            <v>0.2499999992788462</v>
          </cell>
          <cell r="BD977">
            <v>0.19999999953846151</v>
          </cell>
          <cell r="BE977">
            <v>0</v>
          </cell>
          <cell r="BF977">
            <v>0</v>
          </cell>
          <cell r="BG977">
            <v>-1</v>
          </cell>
          <cell r="BH977">
            <v>0</v>
          </cell>
        </row>
        <row r="978">
          <cell r="B978" t="str">
            <v>22482</v>
          </cell>
          <cell r="C978" t="str">
            <v>30104907</v>
          </cell>
          <cell r="D978" t="str">
            <v>PAPELILLO VIRGIN 1.1/4 OCB</v>
          </cell>
          <cell r="E978">
            <v>25</v>
          </cell>
          <cell r="F978" t="str">
            <v>BEBIDAS</v>
          </cell>
          <cell r="G978" t="str">
            <v>BEBIDAS</v>
          </cell>
          <cell r="H978" t="str">
            <v>CIGARRILLOS - VAPES</v>
          </cell>
          <cell r="I978" t="str">
            <v>CIGARRILLOS-VAPES</v>
          </cell>
          <cell r="J978" t="str">
            <v>VAPES-ESENCIAS</v>
          </cell>
          <cell r="K978" t="str">
            <v>OCB</v>
          </cell>
          <cell r="L978">
            <v>2203</v>
          </cell>
          <cell r="M978" t="str">
            <v>VICTOR G. PEREZ VELAZQUEZ  (2203)</v>
          </cell>
          <cell r="N978">
            <v>0</v>
          </cell>
          <cell r="O978">
            <v>8</v>
          </cell>
          <cell r="P978">
            <v>6</v>
          </cell>
          <cell r="Q978">
            <v>6</v>
          </cell>
          <cell r="R978">
            <v>0</v>
          </cell>
          <cell r="S978">
            <v>0</v>
          </cell>
          <cell r="T978">
            <v>0</v>
          </cell>
          <cell r="U978">
            <v>0</v>
          </cell>
          <cell r="V978">
            <v>0</v>
          </cell>
          <cell r="W978">
            <v>0</v>
          </cell>
          <cell r="X978">
            <v>0</v>
          </cell>
          <cell r="Y978">
            <v>0</v>
          </cell>
          <cell r="Z978">
            <v>0</v>
          </cell>
          <cell r="AA978">
            <v>0</v>
          </cell>
          <cell r="AB978">
            <v>0</v>
          </cell>
          <cell r="AC978">
            <v>0</v>
          </cell>
          <cell r="AD978">
            <v>0</v>
          </cell>
          <cell r="AE978">
            <v>0</v>
          </cell>
          <cell r="AF978">
            <v>0</v>
          </cell>
          <cell r="AG978">
            <v>0</v>
          </cell>
          <cell r="AH978">
            <v>0</v>
          </cell>
          <cell r="AI978">
            <v>0</v>
          </cell>
          <cell r="AJ978">
            <v>8</v>
          </cell>
          <cell r="AK978">
            <v>0</v>
          </cell>
          <cell r="AL978">
            <v>0</v>
          </cell>
          <cell r="AM978">
            <v>0</v>
          </cell>
          <cell r="AN978">
            <v>0</v>
          </cell>
          <cell r="AO978">
            <v>0</v>
          </cell>
          <cell r="AP978">
            <v>40</v>
          </cell>
          <cell r="AQ978" t="str">
            <v>Q</v>
          </cell>
          <cell r="AR978" t="str">
            <v>Q</v>
          </cell>
          <cell r="AS978" t="str">
            <v>Q</v>
          </cell>
          <cell r="AT978" t="str">
            <v>Q</v>
          </cell>
          <cell r="AU978" t="str">
            <v>Q</v>
          </cell>
          <cell r="AV978">
            <v>4200.0000019999998</v>
          </cell>
          <cell r="AW978">
            <v>3972.8973900000001</v>
          </cell>
          <cell r="AX978">
            <v>5450</v>
          </cell>
          <cell r="AY978">
            <v>0.29761904700113395</v>
          </cell>
          <cell r="AZ978">
            <v>0.22935779779816517</v>
          </cell>
          <cell r="BA978">
            <v>5150</v>
          </cell>
          <cell r="BB978">
            <v>6</v>
          </cell>
          <cell r="BC978">
            <v>0.22619047560657601</v>
          </cell>
          <cell r="BD978">
            <v>0.18446601902912627</v>
          </cell>
          <cell r="BE978">
            <v>0</v>
          </cell>
          <cell r="BF978">
            <v>0</v>
          </cell>
          <cell r="BG978">
            <v>-1</v>
          </cell>
          <cell r="BH978">
            <v>0</v>
          </cell>
        </row>
        <row r="979">
          <cell r="B979" t="str">
            <v>22483</v>
          </cell>
          <cell r="C979" t="str">
            <v>30104891</v>
          </cell>
          <cell r="D979" t="str">
            <v>PAPELILLO VIRGIN SLIM OCB</v>
          </cell>
          <cell r="E979">
            <v>50</v>
          </cell>
          <cell r="F979" t="str">
            <v>BEBIDAS</v>
          </cell>
          <cell r="G979" t="str">
            <v>BEBIDAS</v>
          </cell>
          <cell r="H979" t="str">
            <v>CIGARRILLOS - VAPES</v>
          </cell>
          <cell r="I979" t="str">
            <v>CIGARRILLOS-VAPES</v>
          </cell>
          <cell r="J979" t="str">
            <v>VAPES-ESENCIAS</v>
          </cell>
          <cell r="K979" t="str">
            <v>OCB</v>
          </cell>
          <cell r="L979">
            <v>2203</v>
          </cell>
          <cell r="M979" t="str">
            <v>VICTOR G. PEREZ VELAZQUEZ  (2203)</v>
          </cell>
          <cell r="N979">
            <v>14</v>
          </cell>
          <cell r="O979">
            <v>25</v>
          </cell>
          <cell r="P979">
            <v>23</v>
          </cell>
          <cell r="Q979">
            <v>20</v>
          </cell>
          <cell r="R979">
            <v>0</v>
          </cell>
          <cell r="S979">
            <v>0</v>
          </cell>
          <cell r="T979">
            <v>0</v>
          </cell>
          <cell r="U979">
            <v>0</v>
          </cell>
          <cell r="V979">
            <v>0</v>
          </cell>
          <cell r="W979">
            <v>0</v>
          </cell>
          <cell r="X979">
            <v>0</v>
          </cell>
          <cell r="Y979">
            <v>0</v>
          </cell>
          <cell r="Z979">
            <v>0</v>
          </cell>
          <cell r="AA979">
            <v>0</v>
          </cell>
          <cell r="AB979">
            <v>0</v>
          </cell>
          <cell r="AC979">
            <v>0</v>
          </cell>
          <cell r="AD979">
            <v>0</v>
          </cell>
          <cell r="AE979">
            <v>0</v>
          </cell>
          <cell r="AF979">
            <v>0</v>
          </cell>
          <cell r="AG979">
            <v>0</v>
          </cell>
          <cell r="AH979">
            <v>0</v>
          </cell>
          <cell r="AI979">
            <v>0</v>
          </cell>
          <cell r="AJ979">
            <v>223</v>
          </cell>
          <cell r="AK979">
            <v>0</v>
          </cell>
          <cell r="AL979">
            <v>0</v>
          </cell>
          <cell r="AM979">
            <v>0</v>
          </cell>
          <cell r="AN979">
            <v>0</v>
          </cell>
          <cell r="AO979">
            <v>0</v>
          </cell>
          <cell r="AP979">
            <v>334.5</v>
          </cell>
          <cell r="AQ979" t="str">
            <v>Q</v>
          </cell>
          <cell r="AR979" t="str">
            <v>Q</v>
          </cell>
          <cell r="AS979" t="str">
            <v>Q</v>
          </cell>
          <cell r="AT979" t="str">
            <v>Q</v>
          </cell>
          <cell r="AU979" t="str">
            <v>Q</v>
          </cell>
          <cell r="AV979">
            <v>5200.0000030000001</v>
          </cell>
          <cell r="AW979">
            <v>4809.3339800000003</v>
          </cell>
          <cell r="AX979">
            <v>6900</v>
          </cell>
          <cell r="AY979">
            <v>0.32692307615754435</v>
          </cell>
          <cell r="AZ979">
            <v>0.24637681115942028</v>
          </cell>
          <cell r="BA979">
            <v>6500</v>
          </cell>
          <cell r="BB979">
            <v>6</v>
          </cell>
          <cell r="BC979">
            <v>0.2499999992788462</v>
          </cell>
          <cell r="BD979">
            <v>0.19999999953846151</v>
          </cell>
          <cell r="BE979">
            <v>0</v>
          </cell>
          <cell r="BF979">
            <v>0</v>
          </cell>
          <cell r="BG979">
            <v>-1</v>
          </cell>
          <cell r="BH979">
            <v>0</v>
          </cell>
        </row>
        <row r="980">
          <cell r="B980" t="str">
            <v>22478</v>
          </cell>
          <cell r="C980" t="str">
            <v>30068926</v>
          </cell>
          <cell r="D980" t="str">
            <v>PAPELILLO XPERT 1.1/4 OCB</v>
          </cell>
          <cell r="E980">
            <v>25</v>
          </cell>
          <cell r="F980" t="str">
            <v>BEBIDAS</v>
          </cell>
          <cell r="G980" t="str">
            <v>BEBIDAS</v>
          </cell>
          <cell r="H980" t="str">
            <v>CIGARRILLOS - VAPES</v>
          </cell>
          <cell r="I980" t="str">
            <v>CIGARRILLOS-VAPES</v>
          </cell>
          <cell r="J980" t="str">
            <v>VAPES-ESENCIAS</v>
          </cell>
          <cell r="K980" t="str">
            <v>OCB</v>
          </cell>
          <cell r="L980">
            <v>2203</v>
          </cell>
          <cell r="M980" t="str">
            <v>VICTOR G. PEREZ VELAZQUEZ  (2203)</v>
          </cell>
          <cell r="N980">
            <v>6</v>
          </cell>
          <cell r="O980">
            <v>21</v>
          </cell>
          <cell r="P980">
            <v>4</v>
          </cell>
          <cell r="Q980">
            <v>1</v>
          </cell>
          <cell r="R980">
            <v>0</v>
          </cell>
          <cell r="S980">
            <v>0</v>
          </cell>
          <cell r="T980">
            <v>0</v>
          </cell>
          <cell r="U980">
            <v>0</v>
          </cell>
          <cell r="V980">
            <v>0</v>
          </cell>
          <cell r="W980">
            <v>0</v>
          </cell>
          <cell r="X980">
            <v>0</v>
          </cell>
          <cell r="Y980">
            <v>0</v>
          </cell>
          <cell r="Z980">
            <v>0</v>
          </cell>
          <cell r="AA980">
            <v>0</v>
          </cell>
          <cell r="AB980">
            <v>0</v>
          </cell>
          <cell r="AC980">
            <v>0</v>
          </cell>
          <cell r="AD980">
            <v>0</v>
          </cell>
          <cell r="AE980">
            <v>0</v>
          </cell>
          <cell r="AF980">
            <v>0</v>
          </cell>
          <cell r="AG980">
            <v>0</v>
          </cell>
          <cell r="AH980">
            <v>0</v>
          </cell>
          <cell r="AI980">
            <v>0</v>
          </cell>
          <cell r="AJ980">
            <v>48</v>
          </cell>
          <cell r="AK980">
            <v>0</v>
          </cell>
          <cell r="AL980">
            <v>0</v>
          </cell>
          <cell r="AM980">
            <v>0</v>
          </cell>
          <cell r="AN980">
            <v>0</v>
          </cell>
          <cell r="AO980">
            <v>0</v>
          </cell>
          <cell r="AP980">
            <v>1440</v>
          </cell>
          <cell r="AQ980" t="str">
            <v>Q</v>
          </cell>
          <cell r="AR980" t="str">
            <v>Q</v>
          </cell>
          <cell r="AS980" t="str">
            <v>Q</v>
          </cell>
          <cell r="AT980" t="str">
            <v>Q</v>
          </cell>
          <cell r="AU980" t="str">
            <v>Q</v>
          </cell>
          <cell r="AV980">
            <v>4200.0000019999998</v>
          </cell>
          <cell r="AW980">
            <v>3899.2111399999999</v>
          </cell>
          <cell r="AX980">
            <v>5450</v>
          </cell>
          <cell r="AY980">
            <v>0.29761904700113395</v>
          </cell>
          <cell r="AZ980">
            <v>0.22935779779816517</v>
          </cell>
          <cell r="BA980">
            <v>5150</v>
          </cell>
          <cell r="BB980">
            <v>6</v>
          </cell>
          <cell r="BC980">
            <v>0.22619047560657601</v>
          </cell>
          <cell r="BD980">
            <v>0.18446601902912627</v>
          </cell>
          <cell r="BE980">
            <v>0</v>
          </cell>
          <cell r="BF980">
            <v>0</v>
          </cell>
          <cell r="BG980">
            <v>-1</v>
          </cell>
          <cell r="BH980">
            <v>0</v>
          </cell>
        </row>
        <row r="981">
          <cell r="B981" t="str">
            <v>22479</v>
          </cell>
          <cell r="C981" t="str">
            <v>30074866</v>
          </cell>
          <cell r="D981" t="str">
            <v>PAPELILLO XPERT SLIM OCB</v>
          </cell>
          <cell r="E981">
            <v>50</v>
          </cell>
          <cell r="F981" t="str">
            <v>BEBIDAS</v>
          </cell>
          <cell r="G981" t="str">
            <v>BEBIDAS</v>
          </cell>
          <cell r="H981" t="str">
            <v>CIGARRILLOS - VAPES</v>
          </cell>
          <cell r="I981" t="str">
            <v>CIGARRILLOS-VAPES</v>
          </cell>
          <cell r="J981" t="str">
            <v>VAPES-ESENCIAS</v>
          </cell>
          <cell r="K981" t="str">
            <v>OCB</v>
          </cell>
          <cell r="L981">
            <v>2203</v>
          </cell>
          <cell r="M981" t="str">
            <v>VICTOR G. PEREZ VELAZQUEZ  (2203)</v>
          </cell>
          <cell r="N981">
            <v>2</v>
          </cell>
          <cell r="O981">
            <v>0</v>
          </cell>
          <cell r="P981">
            <v>5</v>
          </cell>
          <cell r="Q981">
            <v>1</v>
          </cell>
          <cell r="R981">
            <v>0</v>
          </cell>
          <cell r="S981">
            <v>0</v>
          </cell>
          <cell r="T981">
            <v>0</v>
          </cell>
          <cell r="U981">
            <v>0</v>
          </cell>
          <cell r="V981">
            <v>0</v>
          </cell>
          <cell r="W981">
            <v>0</v>
          </cell>
          <cell r="X981">
            <v>0</v>
          </cell>
          <cell r="Y981">
            <v>0</v>
          </cell>
          <cell r="Z981">
            <v>0</v>
          </cell>
          <cell r="AA981">
            <v>0</v>
          </cell>
          <cell r="AB981">
            <v>0</v>
          </cell>
          <cell r="AC981">
            <v>0</v>
          </cell>
          <cell r="AD981">
            <v>0</v>
          </cell>
          <cell r="AE981">
            <v>0</v>
          </cell>
          <cell r="AF981">
            <v>0</v>
          </cell>
          <cell r="AG981">
            <v>0</v>
          </cell>
          <cell r="AH981">
            <v>0</v>
          </cell>
          <cell r="AI981">
            <v>0</v>
          </cell>
          <cell r="AJ981">
            <v>91</v>
          </cell>
          <cell r="AK981">
            <v>0</v>
          </cell>
          <cell r="AL981">
            <v>0</v>
          </cell>
          <cell r="AM981">
            <v>0</v>
          </cell>
          <cell r="AN981">
            <v>0</v>
          </cell>
          <cell r="AO981">
            <v>0</v>
          </cell>
          <cell r="AP981">
            <v>2730</v>
          </cell>
          <cell r="AQ981" t="str">
            <v>Q</v>
          </cell>
          <cell r="AR981" t="str">
            <v>Q</v>
          </cell>
          <cell r="AS981" t="str">
            <v>Q</v>
          </cell>
          <cell r="AT981" t="str">
            <v>Q</v>
          </cell>
          <cell r="AU981" t="str">
            <v>Q</v>
          </cell>
          <cell r="AV981">
            <v>5200.0000030000001</v>
          </cell>
          <cell r="AW981">
            <v>4911.1745099999998</v>
          </cell>
          <cell r="AX981">
            <v>6900</v>
          </cell>
          <cell r="AY981">
            <v>0.32692307615754435</v>
          </cell>
          <cell r="AZ981">
            <v>0.24637681115942028</v>
          </cell>
          <cell r="BA981">
            <v>6500</v>
          </cell>
          <cell r="BB981">
            <v>6</v>
          </cell>
          <cell r="BC981">
            <v>0.2499999992788462</v>
          </cell>
          <cell r="BD981">
            <v>0.19999999953846151</v>
          </cell>
          <cell r="BE981">
            <v>0</v>
          </cell>
          <cell r="BF981">
            <v>0</v>
          </cell>
          <cell r="BG981">
            <v>-1</v>
          </cell>
          <cell r="BH981">
            <v>0</v>
          </cell>
        </row>
        <row r="982">
          <cell r="B982" t="str">
            <v>22485</v>
          </cell>
          <cell r="C982" t="str">
            <v>8800010024681</v>
          </cell>
          <cell r="D982" t="str">
            <v>VAPE HIGH GT SURTIDO MASKING</v>
          </cell>
          <cell r="E982">
            <v>10</v>
          </cell>
          <cell r="F982" t="str">
            <v>BEBIDAS</v>
          </cell>
          <cell r="G982" t="str">
            <v>BEBIDAS</v>
          </cell>
          <cell r="H982" t="str">
            <v>CIGARRILLOS - VAPES</v>
          </cell>
          <cell r="I982" t="str">
            <v>CIGARRILLOS-VAPES</v>
          </cell>
          <cell r="J982" t="str">
            <v>VAPES-ESENCIAS</v>
          </cell>
          <cell r="K982" t="str">
            <v>MASKING</v>
          </cell>
          <cell r="L982">
            <v>2203</v>
          </cell>
          <cell r="M982" t="str">
            <v>VICTOR G. PEREZ VELAZQUEZ  (2203)</v>
          </cell>
          <cell r="N982">
            <v>1</v>
          </cell>
          <cell r="O982">
            <v>1</v>
          </cell>
          <cell r="P982">
            <v>0</v>
          </cell>
          <cell r="Q982">
            <v>0</v>
          </cell>
          <cell r="R982">
            <v>0</v>
          </cell>
          <cell r="S982">
            <v>0</v>
          </cell>
          <cell r="T982">
            <v>0</v>
          </cell>
          <cell r="U982">
            <v>0</v>
          </cell>
          <cell r="V982">
            <v>0</v>
          </cell>
          <cell r="W982">
            <v>0</v>
          </cell>
          <cell r="X982">
            <v>0</v>
          </cell>
          <cell r="Y982">
            <v>0</v>
          </cell>
          <cell r="Z982">
            <v>0</v>
          </cell>
          <cell r="AA982">
            <v>0</v>
          </cell>
          <cell r="AB982">
            <v>0</v>
          </cell>
          <cell r="AC982">
            <v>0</v>
          </cell>
          <cell r="AD982">
            <v>0</v>
          </cell>
          <cell r="AE982">
            <v>0</v>
          </cell>
          <cell r="AF982">
            <v>0</v>
          </cell>
          <cell r="AG982">
            <v>0</v>
          </cell>
          <cell r="AH982">
            <v>0</v>
          </cell>
          <cell r="AI982">
            <v>0</v>
          </cell>
          <cell r="AJ982">
            <v>4</v>
          </cell>
          <cell r="AK982">
            <v>0</v>
          </cell>
          <cell r="AL982">
            <v>0</v>
          </cell>
          <cell r="AM982">
            <v>3</v>
          </cell>
          <cell r="AN982">
            <v>0</v>
          </cell>
          <cell r="AO982">
            <v>0</v>
          </cell>
          <cell r="AP982" t="str">
            <v>SV</v>
          </cell>
          <cell r="AQ982" t="str">
            <v>Q</v>
          </cell>
          <cell r="AR982" t="str">
            <v>Q</v>
          </cell>
          <cell r="AS982" t="str">
            <v>SV</v>
          </cell>
          <cell r="AT982" t="str">
            <v>Q</v>
          </cell>
          <cell r="AU982" t="str">
            <v>Q</v>
          </cell>
          <cell r="AV982">
            <v>33000</v>
          </cell>
          <cell r="AW982">
            <v>32777.417860000001</v>
          </cell>
          <cell r="AX982">
            <v>44900</v>
          </cell>
          <cell r="AY982">
            <v>0.3606060606060606</v>
          </cell>
          <cell r="AZ982">
            <v>0.26503340757238308</v>
          </cell>
          <cell r="BA982">
            <v>42900</v>
          </cell>
          <cell r="BB982">
            <v>3</v>
          </cell>
          <cell r="BC982">
            <v>0.30000000000000004</v>
          </cell>
          <cell r="BD982">
            <v>0.23076923076923078</v>
          </cell>
          <cell r="BE982">
            <v>39900</v>
          </cell>
          <cell r="BF982">
            <v>10</v>
          </cell>
          <cell r="BG982">
            <v>0.20909090909090899</v>
          </cell>
          <cell r="BH982">
            <v>0.17293233082706766</v>
          </cell>
        </row>
        <row r="983">
          <cell r="B983" t="str">
            <v>22646</v>
          </cell>
          <cell r="C983" t="str">
            <v>644536226826</v>
          </cell>
          <cell r="D983" t="str">
            <v>CAJA DE PAPELILLO WRAP FRENCH VANILLA 25un BLUNT</v>
          </cell>
          <cell r="E983">
            <v>1</v>
          </cell>
          <cell r="F983" t="str">
            <v>BEBIDAS</v>
          </cell>
          <cell r="G983" t="str">
            <v>BEBIDAS</v>
          </cell>
          <cell r="H983" t="str">
            <v>CIGARRILLOS - VAPES</v>
          </cell>
          <cell r="I983" t="str">
            <v>CIGARRILLOS-VAPES</v>
          </cell>
          <cell r="J983" t="str">
            <v>VAPES-ESENCIAS</v>
          </cell>
          <cell r="K983" t="str">
            <v>BLUNT</v>
          </cell>
          <cell r="L983">
            <v>2203</v>
          </cell>
          <cell r="M983" t="str">
            <v>VICTOR G. PEREZ VELAZQUEZ  (2203)</v>
          </cell>
          <cell r="N983">
            <v>0</v>
          </cell>
          <cell r="O983">
            <v>0</v>
          </cell>
          <cell r="P983">
            <v>0</v>
          </cell>
          <cell r="Q983">
            <v>0</v>
          </cell>
          <cell r="R983">
            <v>0</v>
          </cell>
          <cell r="S983">
            <v>0</v>
          </cell>
          <cell r="T983">
            <v>0</v>
          </cell>
          <cell r="U983">
            <v>0</v>
          </cell>
          <cell r="V983">
            <v>0</v>
          </cell>
          <cell r="W983">
            <v>0</v>
          </cell>
          <cell r="X983">
            <v>0</v>
          </cell>
          <cell r="Y983">
            <v>0</v>
          </cell>
          <cell r="Z983">
            <v>0</v>
          </cell>
          <cell r="AA983">
            <v>0</v>
          </cell>
          <cell r="AB983">
            <v>0</v>
          </cell>
          <cell r="AC983">
            <v>0</v>
          </cell>
          <cell r="AD983">
            <v>0</v>
          </cell>
          <cell r="AE983">
            <v>0</v>
          </cell>
          <cell r="AF983">
            <v>0</v>
          </cell>
          <cell r="AG983">
            <v>0</v>
          </cell>
          <cell r="AH983">
            <v>0</v>
          </cell>
          <cell r="AI983">
            <v>0</v>
          </cell>
          <cell r="AJ983">
            <v>0</v>
          </cell>
          <cell r="AK983">
            <v>0</v>
          </cell>
          <cell r="AL983">
            <v>0</v>
          </cell>
          <cell r="AM983">
            <v>0</v>
          </cell>
          <cell r="AN983">
            <v>0</v>
          </cell>
          <cell r="AO983">
            <v>0</v>
          </cell>
          <cell r="AP983" t="str">
            <v>Q</v>
          </cell>
          <cell r="AQ983" t="str">
            <v>Q</v>
          </cell>
          <cell r="AR983" t="str">
            <v>Q</v>
          </cell>
          <cell r="AS983" t="str">
            <v>Q</v>
          </cell>
          <cell r="AT983" t="str">
            <v>Q</v>
          </cell>
          <cell r="AU983" t="str">
            <v>Q</v>
          </cell>
          <cell r="AV983">
            <v>139999.99999700001</v>
          </cell>
          <cell r="AW983">
            <v>122871.6115</v>
          </cell>
          <cell r="AX983">
            <v>149900</v>
          </cell>
          <cell r="AY983">
            <v>7.0714285737229599E-2</v>
          </cell>
          <cell r="AZ983">
            <v>6.6044029372915231E-2</v>
          </cell>
          <cell r="BC983">
            <v>-1</v>
          </cell>
          <cell r="BD983">
            <v>0</v>
          </cell>
          <cell r="BG983">
            <v>-1</v>
          </cell>
          <cell r="BH983">
            <v>0</v>
          </cell>
        </row>
        <row r="984">
          <cell r="B984" t="str">
            <v>22647</v>
          </cell>
          <cell r="C984" t="str">
            <v>644536226420</v>
          </cell>
          <cell r="D984" t="str">
            <v>CAJA DE PAPELILLO WRAP WATERMELON 25un BLUNT</v>
          </cell>
          <cell r="E984">
            <v>1</v>
          </cell>
          <cell r="F984" t="str">
            <v>BEBIDAS</v>
          </cell>
          <cell r="G984" t="str">
            <v>BEBIDAS</v>
          </cell>
          <cell r="H984" t="str">
            <v>CIGARRILLOS - VAPES</v>
          </cell>
          <cell r="I984" t="str">
            <v>CIGARRILLOS-VAPES</v>
          </cell>
          <cell r="J984" t="str">
            <v>VAPES-ESENCIAS</v>
          </cell>
          <cell r="K984" t="str">
            <v>BLUNT</v>
          </cell>
          <cell r="L984">
            <v>2203</v>
          </cell>
          <cell r="M984" t="str">
            <v>VICTOR G. PEREZ VELAZQUEZ  (2203)</v>
          </cell>
          <cell r="N984">
            <v>0</v>
          </cell>
          <cell r="O984">
            <v>0</v>
          </cell>
          <cell r="P984">
            <v>0</v>
          </cell>
          <cell r="Q984">
            <v>0</v>
          </cell>
          <cell r="R984">
            <v>0</v>
          </cell>
          <cell r="S984">
            <v>0</v>
          </cell>
          <cell r="T984">
            <v>0</v>
          </cell>
          <cell r="U984">
            <v>0</v>
          </cell>
          <cell r="V984">
            <v>0</v>
          </cell>
          <cell r="W984">
            <v>0</v>
          </cell>
          <cell r="X984">
            <v>0</v>
          </cell>
          <cell r="Y984">
            <v>0</v>
          </cell>
          <cell r="Z984">
            <v>0</v>
          </cell>
          <cell r="AA984">
            <v>0</v>
          </cell>
          <cell r="AB984">
            <v>0</v>
          </cell>
          <cell r="AC984">
            <v>0</v>
          </cell>
          <cell r="AD984">
            <v>0</v>
          </cell>
          <cell r="AE984">
            <v>0</v>
          </cell>
          <cell r="AF984">
            <v>0</v>
          </cell>
          <cell r="AG984">
            <v>0</v>
          </cell>
          <cell r="AH984">
            <v>0</v>
          </cell>
          <cell r="AI984">
            <v>0</v>
          </cell>
          <cell r="AJ984">
            <v>0</v>
          </cell>
          <cell r="AK984">
            <v>0</v>
          </cell>
          <cell r="AL984">
            <v>0</v>
          </cell>
          <cell r="AM984">
            <v>0</v>
          </cell>
          <cell r="AN984">
            <v>0</v>
          </cell>
          <cell r="AO984">
            <v>0</v>
          </cell>
          <cell r="AP984" t="str">
            <v>Q</v>
          </cell>
          <cell r="AQ984" t="str">
            <v>Q</v>
          </cell>
          <cell r="AR984" t="str">
            <v>Q</v>
          </cell>
          <cell r="AS984" t="str">
            <v>Q</v>
          </cell>
          <cell r="AT984" t="str">
            <v>Q</v>
          </cell>
          <cell r="AU984" t="str">
            <v>Q</v>
          </cell>
          <cell r="AV984">
            <v>139999.99999700001</v>
          </cell>
          <cell r="AW984">
            <v>121194.0015</v>
          </cell>
          <cell r="AX984">
            <v>149900</v>
          </cell>
          <cell r="AY984">
            <v>7.0714285737229599E-2</v>
          </cell>
          <cell r="AZ984">
            <v>6.6044029372915231E-2</v>
          </cell>
          <cell r="BC984">
            <v>-1</v>
          </cell>
          <cell r="BD984">
            <v>0</v>
          </cell>
          <cell r="BG984">
            <v>-1</v>
          </cell>
          <cell r="BH984">
            <v>0</v>
          </cell>
        </row>
        <row r="985">
          <cell r="B985" t="str">
            <v>22491</v>
          </cell>
          <cell r="C985" t="str">
            <v>644536226215</v>
          </cell>
          <cell r="D985" t="str">
            <v>PAPELILLO WRAP BLUEBERRY BLUNT</v>
          </cell>
          <cell r="E985">
            <v>25</v>
          </cell>
          <cell r="F985" t="str">
            <v>BEBIDAS</v>
          </cell>
          <cell r="G985" t="str">
            <v>BEBIDAS</v>
          </cell>
          <cell r="H985" t="str">
            <v>CIGARRILLOS - VAPES</v>
          </cell>
          <cell r="I985" t="str">
            <v>CIGARRILLOS-VAPES</v>
          </cell>
          <cell r="J985" t="str">
            <v>VAPES-ESENCIAS</v>
          </cell>
          <cell r="K985" t="str">
            <v>BLUNT</v>
          </cell>
          <cell r="L985">
            <v>2203</v>
          </cell>
          <cell r="M985" t="str">
            <v>VICTOR G. PEREZ VELAZQUEZ  (2203)</v>
          </cell>
          <cell r="N985">
            <v>1</v>
          </cell>
          <cell r="O985">
            <v>2</v>
          </cell>
          <cell r="P985">
            <v>2</v>
          </cell>
          <cell r="Q985">
            <v>2</v>
          </cell>
          <cell r="R985">
            <v>0</v>
          </cell>
          <cell r="S985">
            <v>0</v>
          </cell>
          <cell r="T985">
            <v>0</v>
          </cell>
          <cell r="U985">
            <v>0</v>
          </cell>
          <cell r="V985">
            <v>0</v>
          </cell>
          <cell r="W985">
            <v>0</v>
          </cell>
          <cell r="X985">
            <v>0</v>
          </cell>
          <cell r="Y985">
            <v>0</v>
          </cell>
          <cell r="Z985">
            <v>0</v>
          </cell>
          <cell r="AA985">
            <v>0</v>
          </cell>
          <cell r="AB985">
            <v>0</v>
          </cell>
          <cell r="AC985">
            <v>0</v>
          </cell>
          <cell r="AD985">
            <v>0</v>
          </cell>
          <cell r="AE985">
            <v>0</v>
          </cell>
          <cell r="AF985">
            <v>0</v>
          </cell>
          <cell r="AG985">
            <v>0</v>
          </cell>
          <cell r="AH985">
            <v>0</v>
          </cell>
          <cell r="AI985">
            <v>0</v>
          </cell>
          <cell r="AJ985">
            <v>52</v>
          </cell>
          <cell r="AK985">
            <v>0</v>
          </cell>
          <cell r="AL985">
            <v>0</v>
          </cell>
          <cell r="AM985">
            <v>0</v>
          </cell>
          <cell r="AN985">
            <v>0</v>
          </cell>
          <cell r="AO985">
            <v>0</v>
          </cell>
          <cell r="AP985">
            <v>780</v>
          </cell>
          <cell r="AQ985" t="str">
            <v>Q</v>
          </cell>
          <cell r="AR985" t="str">
            <v>Q</v>
          </cell>
          <cell r="AS985" t="str">
            <v>Q</v>
          </cell>
          <cell r="AT985" t="str">
            <v>Q</v>
          </cell>
          <cell r="AU985" t="str">
            <v>Q</v>
          </cell>
          <cell r="AV985">
            <v>5599.9999989999997</v>
          </cell>
          <cell r="AW985">
            <v>5273.3565500000004</v>
          </cell>
          <cell r="AX985">
            <v>7900</v>
          </cell>
          <cell r="AY985">
            <v>0.41071428596619897</v>
          </cell>
          <cell r="AZ985">
            <v>0.29113924063291141</v>
          </cell>
          <cell r="BA985">
            <v>7500</v>
          </cell>
          <cell r="BB985">
            <v>6</v>
          </cell>
          <cell r="BC985">
            <v>0.33928571452487244</v>
          </cell>
          <cell r="BD985">
            <v>0.2533333334666667</v>
          </cell>
          <cell r="BE985">
            <v>7250</v>
          </cell>
          <cell r="BF985">
            <v>25</v>
          </cell>
          <cell r="BG985">
            <v>0.29464285737404339</v>
          </cell>
          <cell r="BH985">
            <v>0.22758620703448282</v>
          </cell>
        </row>
        <row r="986">
          <cell r="B986" t="str">
            <v>22486</v>
          </cell>
          <cell r="C986" t="str">
            <v>644536226819</v>
          </cell>
          <cell r="D986" t="str">
            <v>PAPELILLO WRAP FRENCH VANILLA BLUNT</v>
          </cell>
          <cell r="E986">
            <v>25</v>
          </cell>
          <cell r="F986" t="str">
            <v>BEBIDAS</v>
          </cell>
          <cell r="G986" t="str">
            <v>BEBIDAS</v>
          </cell>
          <cell r="H986" t="str">
            <v>CIGARRILLOS - VAPES</v>
          </cell>
          <cell r="I986" t="str">
            <v>CIGARRILLOS-VAPES</v>
          </cell>
          <cell r="J986" t="str">
            <v>VAPES-ESENCIAS</v>
          </cell>
          <cell r="K986" t="str">
            <v>BLUNT</v>
          </cell>
          <cell r="L986">
            <v>2203</v>
          </cell>
          <cell r="M986" t="str">
            <v>VICTOR G. PEREZ VELAZQUEZ  (2203)</v>
          </cell>
          <cell r="N986">
            <v>7</v>
          </cell>
          <cell r="O986">
            <v>4</v>
          </cell>
          <cell r="P986">
            <v>1</v>
          </cell>
          <cell r="Q986">
            <v>1</v>
          </cell>
          <cell r="R986">
            <v>0</v>
          </cell>
          <cell r="S986">
            <v>0</v>
          </cell>
          <cell r="T986">
            <v>0</v>
          </cell>
          <cell r="U986">
            <v>0</v>
          </cell>
          <cell r="V986">
            <v>0</v>
          </cell>
          <cell r="W986">
            <v>0</v>
          </cell>
          <cell r="X986">
            <v>0</v>
          </cell>
          <cell r="Y986">
            <v>0</v>
          </cell>
          <cell r="Z986">
            <v>0</v>
          </cell>
          <cell r="AA986">
            <v>0</v>
          </cell>
          <cell r="AB986">
            <v>0</v>
          </cell>
          <cell r="AC986">
            <v>0</v>
          </cell>
          <cell r="AD986">
            <v>0</v>
          </cell>
          <cell r="AE986">
            <v>0</v>
          </cell>
          <cell r="AF986">
            <v>0</v>
          </cell>
          <cell r="AG986">
            <v>0</v>
          </cell>
          <cell r="AH986">
            <v>0</v>
          </cell>
          <cell r="AI986">
            <v>0</v>
          </cell>
          <cell r="AJ986">
            <v>31</v>
          </cell>
          <cell r="AK986">
            <v>0</v>
          </cell>
          <cell r="AL986">
            <v>0</v>
          </cell>
          <cell r="AM986">
            <v>0</v>
          </cell>
          <cell r="AN986">
            <v>0</v>
          </cell>
          <cell r="AO986">
            <v>0</v>
          </cell>
          <cell r="AP986">
            <v>930</v>
          </cell>
          <cell r="AQ986" t="str">
            <v>Q</v>
          </cell>
          <cell r="AR986" t="str">
            <v>Q</v>
          </cell>
          <cell r="AS986" t="str">
            <v>Q</v>
          </cell>
          <cell r="AT986" t="str">
            <v>Q</v>
          </cell>
          <cell r="AU986" t="str">
            <v>Q</v>
          </cell>
          <cell r="AV986">
            <v>5599.9999989999997</v>
          </cell>
          <cell r="AW986">
            <v>4914.8644599999998</v>
          </cell>
          <cell r="AX986">
            <v>7900</v>
          </cell>
          <cell r="AY986">
            <v>0.41071428596619897</v>
          </cell>
          <cell r="AZ986">
            <v>0.29113924063291141</v>
          </cell>
          <cell r="BA986">
            <v>7500</v>
          </cell>
          <cell r="BB986">
            <v>6</v>
          </cell>
          <cell r="BC986">
            <v>0.33928571452487244</v>
          </cell>
          <cell r="BD986">
            <v>0.2533333334666667</v>
          </cell>
          <cell r="BE986">
            <v>7250</v>
          </cell>
          <cell r="BF986">
            <v>25</v>
          </cell>
          <cell r="BG986">
            <v>0.29464285737404339</v>
          </cell>
          <cell r="BH986">
            <v>0.22758620703448282</v>
          </cell>
        </row>
        <row r="987">
          <cell r="B987" t="str">
            <v>22487</v>
          </cell>
          <cell r="C987" t="str">
            <v>644536227519</v>
          </cell>
          <cell r="D987" t="str">
            <v>PAPELILLO WRAP GIN &amp; JUICE BLUNT</v>
          </cell>
          <cell r="E987">
            <v>25</v>
          </cell>
          <cell r="F987" t="str">
            <v>BEBIDAS</v>
          </cell>
          <cell r="G987" t="str">
            <v>BEBIDAS</v>
          </cell>
          <cell r="H987" t="str">
            <v>CIGARRILLOS - VAPES</v>
          </cell>
          <cell r="I987" t="str">
            <v>CIGARRILLOS-VAPES</v>
          </cell>
          <cell r="J987" t="str">
            <v>VAPES-ESENCIAS</v>
          </cell>
          <cell r="K987" t="str">
            <v>BLUNT</v>
          </cell>
          <cell r="L987">
            <v>2203</v>
          </cell>
          <cell r="M987" t="str">
            <v>VICTOR G. PEREZ VELAZQUEZ  (2203)</v>
          </cell>
          <cell r="N987">
            <v>2</v>
          </cell>
          <cell r="O987">
            <v>7</v>
          </cell>
          <cell r="P987">
            <v>0</v>
          </cell>
          <cell r="Q987">
            <v>0</v>
          </cell>
          <cell r="R987">
            <v>0</v>
          </cell>
          <cell r="S987">
            <v>0</v>
          </cell>
          <cell r="T987">
            <v>0</v>
          </cell>
          <cell r="U987">
            <v>0</v>
          </cell>
          <cell r="V987">
            <v>0</v>
          </cell>
          <cell r="W987">
            <v>0</v>
          </cell>
          <cell r="X987">
            <v>0</v>
          </cell>
          <cell r="Y987">
            <v>0</v>
          </cell>
          <cell r="Z987">
            <v>0</v>
          </cell>
          <cell r="AA987">
            <v>0</v>
          </cell>
          <cell r="AB987">
            <v>0</v>
          </cell>
          <cell r="AC987">
            <v>0</v>
          </cell>
          <cell r="AD987">
            <v>0</v>
          </cell>
          <cell r="AE987">
            <v>0</v>
          </cell>
          <cell r="AF987">
            <v>0</v>
          </cell>
          <cell r="AG987">
            <v>0</v>
          </cell>
          <cell r="AH987">
            <v>0</v>
          </cell>
          <cell r="AI987">
            <v>0</v>
          </cell>
          <cell r="AJ987">
            <v>42</v>
          </cell>
          <cell r="AK987">
            <v>0</v>
          </cell>
          <cell r="AL987">
            <v>0</v>
          </cell>
          <cell r="AM987">
            <v>0</v>
          </cell>
          <cell r="AN987">
            <v>0</v>
          </cell>
          <cell r="AO987">
            <v>0</v>
          </cell>
          <cell r="AP987" t="str">
            <v>SV</v>
          </cell>
          <cell r="AQ987" t="str">
            <v>Q</v>
          </cell>
          <cell r="AR987" t="str">
            <v>Q</v>
          </cell>
          <cell r="AS987" t="str">
            <v>Q</v>
          </cell>
          <cell r="AT987" t="str">
            <v>Q</v>
          </cell>
          <cell r="AU987" t="str">
            <v>Q</v>
          </cell>
          <cell r="AV987">
            <v>5599.9999989999997</v>
          </cell>
          <cell r="AW987">
            <v>5286.3035499999996</v>
          </cell>
          <cell r="AX987">
            <v>7900</v>
          </cell>
          <cell r="AY987">
            <v>0.41071428596619897</v>
          </cell>
          <cell r="AZ987">
            <v>0.29113924063291141</v>
          </cell>
          <cell r="BA987">
            <v>7500</v>
          </cell>
          <cell r="BB987">
            <v>6</v>
          </cell>
          <cell r="BC987">
            <v>0.33928571452487244</v>
          </cell>
          <cell r="BD987">
            <v>0.2533333334666667</v>
          </cell>
          <cell r="BE987">
            <v>7250</v>
          </cell>
          <cell r="BF987">
            <v>25</v>
          </cell>
          <cell r="BG987">
            <v>0.29464285737404339</v>
          </cell>
          <cell r="BH987">
            <v>0.22758620703448282</v>
          </cell>
        </row>
        <row r="988">
          <cell r="B988" t="str">
            <v>22488</v>
          </cell>
          <cell r="C988" t="str">
            <v>644536226017</v>
          </cell>
          <cell r="D988" t="str">
            <v>PAPELILLO WRAP STRAWBERRY KIWI BLUNT</v>
          </cell>
          <cell r="E988">
            <v>25</v>
          </cell>
          <cell r="F988" t="str">
            <v>BEBIDAS</v>
          </cell>
          <cell r="G988" t="str">
            <v>BEBIDAS</v>
          </cell>
          <cell r="H988" t="str">
            <v>CIGARRILLOS - VAPES</v>
          </cell>
          <cell r="I988" t="str">
            <v>CIGARRILLOS-VAPES</v>
          </cell>
          <cell r="J988" t="str">
            <v>VAPES-ESENCIAS</v>
          </cell>
          <cell r="K988" t="str">
            <v>BLUNT</v>
          </cell>
          <cell r="L988">
            <v>2203</v>
          </cell>
          <cell r="M988" t="str">
            <v>VICTOR G. PEREZ VELAZQUEZ  (2203)</v>
          </cell>
          <cell r="N988">
            <v>1</v>
          </cell>
          <cell r="O988">
            <v>2</v>
          </cell>
          <cell r="P988">
            <v>1</v>
          </cell>
          <cell r="Q988">
            <v>0</v>
          </cell>
          <cell r="R988">
            <v>0</v>
          </cell>
          <cell r="S988">
            <v>0</v>
          </cell>
          <cell r="T988">
            <v>0</v>
          </cell>
          <cell r="U988">
            <v>0</v>
          </cell>
          <cell r="V988">
            <v>0</v>
          </cell>
          <cell r="W988">
            <v>0</v>
          </cell>
          <cell r="X988">
            <v>0</v>
          </cell>
          <cell r="Y988">
            <v>0</v>
          </cell>
          <cell r="Z988">
            <v>0</v>
          </cell>
          <cell r="AA988">
            <v>0</v>
          </cell>
          <cell r="AB988">
            <v>0</v>
          </cell>
          <cell r="AC988">
            <v>0</v>
          </cell>
          <cell r="AD988">
            <v>0</v>
          </cell>
          <cell r="AE988">
            <v>0</v>
          </cell>
          <cell r="AF988">
            <v>0</v>
          </cell>
          <cell r="AG988">
            <v>0</v>
          </cell>
          <cell r="AH988">
            <v>0</v>
          </cell>
          <cell r="AI988">
            <v>0</v>
          </cell>
          <cell r="AJ988">
            <v>10</v>
          </cell>
          <cell r="AK988">
            <v>0</v>
          </cell>
          <cell r="AL988">
            <v>0</v>
          </cell>
          <cell r="AM988">
            <v>0</v>
          </cell>
          <cell r="AN988">
            <v>0</v>
          </cell>
          <cell r="AO988">
            <v>0</v>
          </cell>
          <cell r="AP988" t="str">
            <v>SV</v>
          </cell>
          <cell r="AQ988" t="str">
            <v>Q</v>
          </cell>
          <cell r="AR988" t="str">
            <v>Q</v>
          </cell>
          <cell r="AS988" t="str">
            <v>Q</v>
          </cell>
          <cell r="AT988" t="str">
            <v>Q</v>
          </cell>
          <cell r="AU988" t="str">
            <v>Q</v>
          </cell>
          <cell r="AV988">
            <v>5599.9999989999997</v>
          </cell>
          <cell r="AW988">
            <v>5183.07251</v>
          </cell>
          <cell r="AX988">
            <v>7900</v>
          </cell>
          <cell r="AY988">
            <v>0.41071428596619897</v>
          </cell>
          <cell r="AZ988">
            <v>0.29113924063291141</v>
          </cell>
          <cell r="BA988">
            <v>7500</v>
          </cell>
          <cell r="BB988">
            <v>6</v>
          </cell>
          <cell r="BC988">
            <v>0.33928571452487244</v>
          </cell>
          <cell r="BD988">
            <v>0.2533333334666667</v>
          </cell>
          <cell r="BE988">
            <v>7250</v>
          </cell>
          <cell r="BF988">
            <v>25</v>
          </cell>
          <cell r="BG988">
            <v>0.29464285737404339</v>
          </cell>
          <cell r="BH988">
            <v>0.22758620703448282</v>
          </cell>
        </row>
        <row r="989">
          <cell r="B989" t="str">
            <v>22489</v>
          </cell>
          <cell r="C989" t="str">
            <v>644536226413</v>
          </cell>
          <cell r="D989" t="str">
            <v>PAPELILLO WRAP WATERMELON BLUNT</v>
          </cell>
          <cell r="E989">
            <v>25</v>
          </cell>
          <cell r="F989" t="str">
            <v>BEBIDAS</v>
          </cell>
          <cell r="G989" t="str">
            <v>BEBIDAS</v>
          </cell>
          <cell r="H989" t="str">
            <v>CIGARRILLOS - VAPES</v>
          </cell>
          <cell r="I989" t="str">
            <v>CIGARRILLOS-VAPES</v>
          </cell>
          <cell r="J989" t="str">
            <v>VAPES-ESENCIAS</v>
          </cell>
          <cell r="K989" t="str">
            <v>BLUNT</v>
          </cell>
          <cell r="L989">
            <v>2203</v>
          </cell>
          <cell r="M989" t="str">
            <v>VICTOR G. PEREZ VELAZQUEZ  (2203)</v>
          </cell>
          <cell r="N989">
            <v>1</v>
          </cell>
          <cell r="O989">
            <v>3</v>
          </cell>
          <cell r="P989">
            <v>2</v>
          </cell>
          <cell r="Q989">
            <v>2</v>
          </cell>
          <cell r="R989">
            <v>0</v>
          </cell>
          <cell r="S989">
            <v>0</v>
          </cell>
          <cell r="T989">
            <v>0</v>
          </cell>
          <cell r="U989">
            <v>0</v>
          </cell>
          <cell r="V989">
            <v>0</v>
          </cell>
          <cell r="W989">
            <v>0</v>
          </cell>
          <cell r="X989">
            <v>0</v>
          </cell>
          <cell r="Y989">
            <v>0</v>
          </cell>
          <cell r="Z989">
            <v>0</v>
          </cell>
          <cell r="AA989">
            <v>0</v>
          </cell>
          <cell r="AB989">
            <v>0</v>
          </cell>
          <cell r="AC989">
            <v>0</v>
          </cell>
          <cell r="AD989">
            <v>0</v>
          </cell>
          <cell r="AE989">
            <v>0</v>
          </cell>
          <cell r="AF989">
            <v>0</v>
          </cell>
          <cell r="AG989">
            <v>0</v>
          </cell>
          <cell r="AH989">
            <v>0</v>
          </cell>
          <cell r="AI989">
            <v>0</v>
          </cell>
          <cell r="AJ989">
            <v>44</v>
          </cell>
          <cell r="AK989">
            <v>0</v>
          </cell>
          <cell r="AL989">
            <v>0</v>
          </cell>
          <cell r="AM989">
            <v>0</v>
          </cell>
          <cell r="AN989">
            <v>0</v>
          </cell>
          <cell r="AO989">
            <v>0</v>
          </cell>
          <cell r="AP989">
            <v>660</v>
          </cell>
          <cell r="AQ989" t="str">
            <v>Q</v>
          </cell>
          <cell r="AR989" t="str">
            <v>Q</v>
          </cell>
          <cell r="AS989" t="str">
            <v>Q</v>
          </cell>
          <cell r="AT989" t="str">
            <v>Q</v>
          </cell>
          <cell r="AU989" t="str">
            <v>Q</v>
          </cell>
          <cell r="AV989">
            <v>5599.9999989999997</v>
          </cell>
          <cell r="AW989">
            <v>4847.7600599999996</v>
          </cell>
          <cell r="AX989">
            <v>7900</v>
          </cell>
          <cell r="AY989">
            <v>0.41071428596619897</v>
          </cell>
          <cell r="AZ989">
            <v>0.29113924063291141</v>
          </cell>
          <cell r="BA989">
            <v>7500</v>
          </cell>
          <cell r="BB989">
            <v>6</v>
          </cell>
          <cell r="BC989">
            <v>0.33928571452487244</v>
          </cell>
          <cell r="BD989">
            <v>0.2533333334666667</v>
          </cell>
          <cell r="BE989">
            <v>7250</v>
          </cell>
          <cell r="BF989">
            <v>25</v>
          </cell>
          <cell r="BG989">
            <v>0.29464285737404339</v>
          </cell>
          <cell r="BH989">
            <v>0.22758620703448282</v>
          </cell>
        </row>
        <row r="990">
          <cell r="B990" t="str">
            <v>22678</v>
          </cell>
          <cell r="C990" t="str">
            <v>5300600000004</v>
          </cell>
          <cell r="D990" t="str">
            <v>VAPE LADY PEN BUBBLE ICE 50mg 1.5 DINNER</v>
          </cell>
          <cell r="E990">
            <v>10</v>
          </cell>
          <cell r="F990" t="str">
            <v>BEBIDAS</v>
          </cell>
          <cell r="G990" t="str">
            <v>BEBIDAS</v>
          </cell>
          <cell r="H990" t="str">
            <v>CIGARRILLOS - VAPES</v>
          </cell>
          <cell r="I990" t="str">
            <v>CIGARRILLOS-VAPES</v>
          </cell>
          <cell r="J990" t="str">
            <v>VAPES-ESENCIAS</v>
          </cell>
          <cell r="K990" t="str">
            <v>DINNER</v>
          </cell>
          <cell r="L990">
            <v>2214</v>
          </cell>
          <cell r="M990" t="str">
            <v>ERIS S.A  (2214)</v>
          </cell>
          <cell r="N990">
            <v>1</v>
          </cell>
          <cell r="O990">
            <v>2</v>
          </cell>
          <cell r="P990">
            <v>0</v>
          </cell>
          <cell r="Q990">
            <v>0</v>
          </cell>
          <cell r="R990">
            <v>0</v>
          </cell>
          <cell r="S990">
            <v>0</v>
          </cell>
          <cell r="T990">
            <v>0</v>
          </cell>
          <cell r="U990">
            <v>0</v>
          </cell>
          <cell r="V990">
            <v>0</v>
          </cell>
          <cell r="W990">
            <v>0</v>
          </cell>
          <cell r="X990">
            <v>0</v>
          </cell>
          <cell r="Y990">
            <v>0</v>
          </cell>
          <cell r="Z990">
            <v>0</v>
          </cell>
          <cell r="AA990">
            <v>0</v>
          </cell>
          <cell r="AB990">
            <v>0</v>
          </cell>
          <cell r="AC990">
            <v>0</v>
          </cell>
          <cell r="AD990">
            <v>0</v>
          </cell>
          <cell r="AE990">
            <v>0</v>
          </cell>
          <cell r="AF990">
            <v>0</v>
          </cell>
          <cell r="AG990">
            <v>0</v>
          </cell>
          <cell r="AH990">
            <v>0</v>
          </cell>
          <cell r="AI990">
            <v>0</v>
          </cell>
          <cell r="AJ990">
            <v>27</v>
          </cell>
          <cell r="AK990">
            <v>14</v>
          </cell>
          <cell r="AL990">
            <v>0</v>
          </cell>
          <cell r="AM990">
            <v>0</v>
          </cell>
          <cell r="AN990">
            <v>0</v>
          </cell>
          <cell r="AO990">
            <v>0</v>
          </cell>
          <cell r="AP990" t="str">
            <v>SV</v>
          </cell>
          <cell r="AQ990" t="str">
            <v>SV</v>
          </cell>
          <cell r="AR990" t="str">
            <v>Q</v>
          </cell>
          <cell r="AS990" t="str">
            <v>Q</v>
          </cell>
          <cell r="AT990" t="str">
            <v>Q</v>
          </cell>
          <cell r="AU990" t="str">
            <v>Q</v>
          </cell>
          <cell r="AV990">
            <v>24000.000002000001</v>
          </cell>
          <cell r="AW990">
            <v>21211.45147</v>
          </cell>
          <cell r="AX990">
            <v>34900</v>
          </cell>
          <cell r="AY990">
            <v>0.45416666654548599</v>
          </cell>
          <cell r="AZ990">
            <v>0.31232091684813751</v>
          </cell>
          <cell r="BA990">
            <v>32900</v>
          </cell>
          <cell r="BB990">
            <v>3</v>
          </cell>
          <cell r="BC990">
            <v>0.37083333321909717</v>
          </cell>
          <cell r="BD990">
            <v>0.27051671726443766</v>
          </cell>
          <cell r="BE990">
            <v>29900</v>
          </cell>
          <cell r="BF990">
            <v>10</v>
          </cell>
          <cell r="BG990">
            <v>0.24583333322951395</v>
          </cell>
          <cell r="BH990">
            <v>0.19732441464882941</v>
          </cell>
        </row>
        <row r="991">
          <cell r="B991" t="str">
            <v>22679</v>
          </cell>
          <cell r="C991" t="str">
            <v>5300400000000</v>
          </cell>
          <cell r="D991" t="str">
            <v>VAPE LADY PEN CITRUS ICE 50mg 1.5 DINNER</v>
          </cell>
          <cell r="E991">
            <v>10</v>
          </cell>
          <cell r="F991" t="str">
            <v>BEBIDAS</v>
          </cell>
          <cell r="G991" t="str">
            <v>BEBIDAS</v>
          </cell>
          <cell r="H991" t="str">
            <v>CIGARRILLOS - VAPES</v>
          </cell>
          <cell r="I991" t="str">
            <v>CIGARRILLOS-VAPES</v>
          </cell>
          <cell r="J991" t="str">
            <v>VAPES-ESENCIAS</v>
          </cell>
          <cell r="K991" t="str">
            <v>DINNER</v>
          </cell>
          <cell r="L991">
            <v>2214</v>
          </cell>
          <cell r="M991" t="str">
            <v>ERIS S.A  (2214)</v>
          </cell>
          <cell r="N991">
            <v>0</v>
          </cell>
          <cell r="O991">
            <v>2</v>
          </cell>
          <cell r="P991">
            <v>7</v>
          </cell>
          <cell r="Q991">
            <v>8</v>
          </cell>
          <cell r="R991">
            <v>0</v>
          </cell>
          <cell r="S991">
            <v>0</v>
          </cell>
          <cell r="T991">
            <v>0</v>
          </cell>
          <cell r="U991">
            <v>0</v>
          </cell>
          <cell r="V991">
            <v>0</v>
          </cell>
          <cell r="W991">
            <v>0</v>
          </cell>
          <cell r="X991">
            <v>0</v>
          </cell>
          <cell r="Y991">
            <v>0</v>
          </cell>
          <cell r="Z991">
            <v>0</v>
          </cell>
          <cell r="AA991">
            <v>0</v>
          </cell>
          <cell r="AB991">
            <v>0</v>
          </cell>
          <cell r="AC991">
            <v>0</v>
          </cell>
          <cell r="AD991">
            <v>0</v>
          </cell>
          <cell r="AE991">
            <v>0</v>
          </cell>
          <cell r="AF991">
            <v>0</v>
          </cell>
          <cell r="AG991">
            <v>0</v>
          </cell>
          <cell r="AH991">
            <v>0</v>
          </cell>
          <cell r="AI991">
            <v>0</v>
          </cell>
          <cell r="AJ991">
            <v>46</v>
          </cell>
          <cell r="AK991">
            <v>53</v>
          </cell>
          <cell r="AL991">
            <v>0</v>
          </cell>
          <cell r="AM991">
            <v>18</v>
          </cell>
          <cell r="AN991">
            <v>0</v>
          </cell>
          <cell r="AO991">
            <v>0</v>
          </cell>
          <cell r="AP991">
            <v>172.5</v>
          </cell>
          <cell r="AQ991" t="str">
            <v>SV</v>
          </cell>
          <cell r="AR991" t="str">
            <v>Q</v>
          </cell>
          <cell r="AS991" t="str">
            <v>SV</v>
          </cell>
          <cell r="AT991" t="str">
            <v>Q</v>
          </cell>
          <cell r="AU991" t="str">
            <v>Q</v>
          </cell>
          <cell r="AV991">
            <v>24000.000002000001</v>
          </cell>
          <cell r="AW991">
            <v>20955.582450000002</v>
          </cell>
          <cell r="AX991">
            <v>34900</v>
          </cell>
          <cell r="AY991">
            <v>0.45416666654548599</v>
          </cell>
          <cell r="AZ991">
            <v>0.31232091684813751</v>
          </cell>
          <cell r="BA991">
            <v>32900</v>
          </cell>
          <cell r="BB991">
            <v>3</v>
          </cell>
          <cell r="BC991">
            <v>0.37083333321909717</v>
          </cell>
          <cell r="BD991">
            <v>0.27051671726443766</v>
          </cell>
          <cell r="BE991">
            <v>29900</v>
          </cell>
          <cell r="BF991">
            <v>10</v>
          </cell>
          <cell r="BG991">
            <v>0.24583333322951395</v>
          </cell>
          <cell r="BH991">
            <v>0.19732441464882941</v>
          </cell>
        </row>
        <row r="992">
          <cell r="B992" t="str">
            <v>22681</v>
          </cell>
          <cell r="C992" t="str">
            <v>5301200000005</v>
          </cell>
          <cell r="D992" t="str">
            <v>VAPE LADY PEN FRUIT MIX 50mg 1.5 DINNER</v>
          </cell>
          <cell r="E992">
            <v>10</v>
          </cell>
          <cell r="F992" t="str">
            <v>BEBIDAS</v>
          </cell>
          <cell r="G992" t="str">
            <v>BEBIDAS</v>
          </cell>
          <cell r="H992" t="str">
            <v>CIGARRILLOS - VAPES</v>
          </cell>
          <cell r="I992" t="str">
            <v>CIGARRILLOS-VAPES</v>
          </cell>
          <cell r="J992" t="str">
            <v>VAPES-ESENCIAS</v>
          </cell>
          <cell r="K992" t="str">
            <v>DINNER</v>
          </cell>
          <cell r="L992">
            <v>2214</v>
          </cell>
          <cell r="M992" t="str">
            <v>ERIS S.A  (2214)</v>
          </cell>
          <cell r="N992">
            <v>0</v>
          </cell>
          <cell r="O992">
            <v>0</v>
          </cell>
          <cell r="P992">
            <v>0</v>
          </cell>
          <cell r="Q992">
            <v>0</v>
          </cell>
          <cell r="R992">
            <v>0</v>
          </cell>
          <cell r="S992">
            <v>0</v>
          </cell>
          <cell r="T992">
            <v>0</v>
          </cell>
          <cell r="U992">
            <v>0</v>
          </cell>
          <cell r="V992">
            <v>0</v>
          </cell>
          <cell r="W992">
            <v>0</v>
          </cell>
          <cell r="X992">
            <v>0</v>
          </cell>
          <cell r="Y992">
            <v>0</v>
          </cell>
          <cell r="Z992">
            <v>0</v>
          </cell>
          <cell r="AA992">
            <v>0</v>
          </cell>
          <cell r="AB992">
            <v>0</v>
          </cell>
          <cell r="AC992">
            <v>0</v>
          </cell>
          <cell r="AD992">
            <v>0</v>
          </cell>
          <cell r="AE992">
            <v>0</v>
          </cell>
          <cell r="AF992">
            <v>0</v>
          </cell>
          <cell r="AG992">
            <v>0</v>
          </cell>
          <cell r="AH992">
            <v>0</v>
          </cell>
          <cell r="AI992">
            <v>0</v>
          </cell>
          <cell r="AJ992">
            <v>10</v>
          </cell>
          <cell r="AK992">
            <v>0</v>
          </cell>
          <cell r="AL992">
            <v>0</v>
          </cell>
          <cell r="AM992">
            <v>0</v>
          </cell>
          <cell r="AN992">
            <v>0</v>
          </cell>
          <cell r="AO992">
            <v>0</v>
          </cell>
          <cell r="AP992" t="str">
            <v>SV</v>
          </cell>
          <cell r="AQ992" t="str">
            <v>Q</v>
          </cell>
          <cell r="AR992" t="str">
            <v>Q</v>
          </cell>
          <cell r="AS992" t="str">
            <v>Q</v>
          </cell>
          <cell r="AT992" t="str">
            <v>Q</v>
          </cell>
          <cell r="AU992" t="str">
            <v>Q</v>
          </cell>
          <cell r="AV992">
            <v>24000.000002000001</v>
          </cell>
          <cell r="AW992">
            <v>20699.2104</v>
          </cell>
          <cell r="AX992">
            <v>34900</v>
          </cell>
          <cell r="AY992">
            <v>0.45416666654548599</v>
          </cell>
          <cell r="AZ992">
            <v>0.31232091684813751</v>
          </cell>
          <cell r="BA992">
            <v>32900</v>
          </cell>
          <cell r="BB992">
            <v>3</v>
          </cell>
          <cell r="BC992">
            <v>0.37083333321909717</v>
          </cell>
          <cell r="BD992">
            <v>0.27051671726443766</v>
          </cell>
          <cell r="BE992">
            <v>29900</v>
          </cell>
          <cell r="BF992">
            <v>10</v>
          </cell>
          <cell r="BG992">
            <v>0.24583333322951395</v>
          </cell>
          <cell r="BH992">
            <v>0.19732441464882941</v>
          </cell>
        </row>
        <row r="993">
          <cell r="B993" t="str">
            <v>22682</v>
          </cell>
          <cell r="C993" t="str">
            <v>5301100000008</v>
          </cell>
          <cell r="D993" t="str">
            <v>VAPE LADY PEN LEM SH ICE 50mg 1.5 DINNER</v>
          </cell>
          <cell r="E993">
            <v>10</v>
          </cell>
          <cell r="F993" t="str">
            <v>BEBIDAS</v>
          </cell>
          <cell r="G993" t="str">
            <v>BEBIDAS</v>
          </cell>
          <cell r="H993" t="str">
            <v>CIGARRILLOS - VAPES</v>
          </cell>
          <cell r="I993" t="str">
            <v>CIGARRILLOS-VAPES</v>
          </cell>
          <cell r="J993" t="str">
            <v>VAPES-ESENCIAS</v>
          </cell>
          <cell r="K993" t="str">
            <v>DINNER</v>
          </cell>
          <cell r="L993">
            <v>2214</v>
          </cell>
          <cell r="M993" t="str">
            <v>ERIS S.A  (2214)</v>
          </cell>
          <cell r="N993">
            <v>0</v>
          </cell>
          <cell r="O993">
            <v>0</v>
          </cell>
          <cell r="P993">
            <v>0</v>
          </cell>
          <cell r="Q993">
            <v>0</v>
          </cell>
          <cell r="R993">
            <v>0</v>
          </cell>
          <cell r="S993">
            <v>0</v>
          </cell>
          <cell r="T993">
            <v>0</v>
          </cell>
          <cell r="U993">
            <v>0</v>
          </cell>
          <cell r="V993">
            <v>0</v>
          </cell>
          <cell r="W993">
            <v>0</v>
          </cell>
          <cell r="X993">
            <v>0</v>
          </cell>
          <cell r="Y993">
            <v>0</v>
          </cell>
          <cell r="Z993">
            <v>0</v>
          </cell>
          <cell r="AA993">
            <v>0</v>
          </cell>
          <cell r="AB993">
            <v>0</v>
          </cell>
          <cell r="AC993">
            <v>0</v>
          </cell>
          <cell r="AD993">
            <v>0</v>
          </cell>
          <cell r="AE993">
            <v>0</v>
          </cell>
          <cell r="AF993">
            <v>0</v>
          </cell>
          <cell r="AG993">
            <v>0</v>
          </cell>
          <cell r="AH993">
            <v>0</v>
          </cell>
          <cell r="AI993">
            <v>0</v>
          </cell>
          <cell r="AJ993">
            <v>0</v>
          </cell>
          <cell r="AK993">
            <v>0</v>
          </cell>
          <cell r="AL993">
            <v>0</v>
          </cell>
          <cell r="AM993">
            <v>3</v>
          </cell>
          <cell r="AN993">
            <v>0</v>
          </cell>
          <cell r="AO993">
            <v>0</v>
          </cell>
          <cell r="AP993" t="str">
            <v>Q</v>
          </cell>
          <cell r="AQ993" t="str">
            <v>Q</v>
          </cell>
          <cell r="AR993" t="str">
            <v>Q</v>
          </cell>
          <cell r="AS993" t="str">
            <v>SV</v>
          </cell>
          <cell r="AT993" t="str">
            <v>Q</v>
          </cell>
          <cell r="AU993" t="str">
            <v>Q</v>
          </cell>
          <cell r="AV993">
            <v>24000.000002000001</v>
          </cell>
          <cell r="AW993">
            <v>23999.99987</v>
          </cell>
          <cell r="AX993">
            <v>34900</v>
          </cell>
          <cell r="AY993">
            <v>0.45416666654548599</v>
          </cell>
          <cell r="AZ993">
            <v>0.31232091684813751</v>
          </cell>
          <cell r="BA993">
            <v>32900</v>
          </cell>
          <cell r="BB993">
            <v>3</v>
          </cell>
          <cell r="BC993">
            <v>0.37083333321909717</v>
          </cell>
          <cell r="BD993">
            <v>0.27051671726443766</v>
          </cell>
          <cell r="BE993">
            <v>29900</v>
          </cell>
          <cell r="BF993">
            <v>10</v>
          </cell>
          <cell r="BG993">
            <v>0.24583333322951395</v>
          </cell>
          <cell r="BH993">
            <v>0.19732441464882941</v>
          </cell>
        </row>
        <row r="994">
          <cell r="B994" t="str">
            <v>22686</v>
          </cell>
          <cell r="C994" t="str">
            <v>5300800000008</v>
          </cell>
          <cell r="D994" t="str">
            <v>VAPE LADY PEN STRAWB ICE 50mg 1.5 DINNER</v>
          </cell>
          <cell r="E994">
            <v>10</v>
          </cell>
          <cell r="F994" t="str">
            <v>BEBIDAS</v>
          </cell>
          <cell r="G994" t="str">
            <v>BEBIDAS</v>
          </cell>
          <cell r="H994" t="str">
            <v>CIGARRILLOS - VAPES</v>
          </cell>
          <cell r="I994" t="str">
            <v>CIGARRILLOS-VAPES</v>
          </cell>
          <cell r="J994" t="str">
            <v>VAPES-ESENCIAS</v>
          </cell>
          <cell r="K994" t="str">
            <v>DINNER</v>
          </cell>
          <cell r="L994">
            <v>2214</v>
          </cell>
          <cell r="M994" t="str">
            <v>ERIS S.A  (2214)</v>
          </cell>
          <cell r="N994">
            <v>2</v>
          </cell>
          <cell r="O994">
            <v>9</v>
          </cell>
          <cell r="P994">
            <v>0</v>
          </cell>
          <cell r="Q994">
            <v>0</v>
          </cell>
          <cell r="R994">
            <v>0</v>
          </cell>
          <cell r="S994">
            <v>0</v>
          </cell>
          <cell r="T994">
            <v>0</v>
          </cell>
          <cell r="U994">
            <v>0</v>
          </cell>
          <cell r="V994">
            <v>0</v>
          </cell>
          <cell r="W994">
            <v>0</v>
          </cell>
          <cell r="X994">
            <v>0</v>
          </cell>
          <cell r="Y994">
            <v>0</v>
          </cell>
          <cell r="Z994">
            <v>0</v>
          </cell>
          <cell r="AA994">
            <v>0</v>
          </cell>
          <cell r="AB994">
            <v>0</v>
          </cell>
          <cell r="AC994">
            <v>0</v>
          </cell>
          <cell r="AD994">
            <v>0</v>
          </cell>
          <cell r="AE994">
            <v>0</v>
          </cell>
          <cell r="AF994">
            <v>0</v>
          </cell>
          <cell r="AG994">
            <v>0</v>
          </cell>
          <cell r="AH994">
            <v>0</v>
          </cell>
          <cell r="AI994">
            <v>0</v>
          </cell>
          <cell r="AJ994">
            <v>7</v>
          </cell>
          <cell r="AK994">
            <v>6</v>
          </cell>
          <cell r="AL994">
            <v>0</v>
          </cell>
          <cell r="AM994">
            <v>3</v>
          </cell>
          <cell r="AN994">
            <v>0</v>
          </cell>
          <cell r="AO994">
            <v>0</v>
          </cell>
          <cell r="AP994" t="str">
            <v>SV</v>
          </cell>
          <cell r="AQ994" t="str">
            <v>SV</v>
          </cell>
          <cell r="AR994" t="str">
            <v>Q</v>
          </cell>
          <cell r="AS994" t="str">
            <v>SV</v>
          </cell>
          <cell r="AT994" t="str">
            <v>Q</v>
          </cell>
          <cell r="AU994" t="str">
            <v>Q</v>
          </cell>
          <cell r="AV994">
            <v>24000.000002000001</v>
          </cell>
          <cell r="AW994">
            <v>20811.38609</v>
          </cell>
          <cell r="AX994">
            <v>34900</v>
          </cell>
          <cell r="AY994">
            <v>0.45416666654548599</v>
          </cell>
          <cell r="AZ994">
            <v>0.31232091684813751</v>
          </cell>
          <cell r="BA994">
            <v>32900</v>
          </cell>
          <cell r="BB994">
            <v>3</v>
          </cell>
          <cell r="BC994">
            <v>0.37083333321909717</v>
          </cell>
          <cell r="BD994">
            <v>0.27051671726443766</v>
          </cell>
          <cell r="BE994">
            <v>29900</v>
          </cell>
          <cell r="BF994">
            <v>10</v>
          </cell>
          <cell r="BG994">
            <v>0.24583333322951395</v>
          </cell>
          <cell r="BH994">
            <v>0.19732441464882941</v>
          </cell>
        </row>
        <row r="995">
          <cell r="B995" t="str">
            <v>22688</v>
          </cell>
          <cell r="C995" t="str">
            <v>5301000000001</v>
          </cell>
          <cell r="D995" t="str">
            <v>VAPE LADY PEN STRAWB MAC 50mg 1.5 DINNER</v>
          </cell>
          <cell r="E995">
            <v>10</v>
          </cell>
          <cell r="F995" t="str">
            <v>BEBIDAS</v>
          </cell>
          <cell r="G995" t="str">
            <v>BEBIDAS</v>
          </cell>
          <cell r="H995" t="str">
            <v>CIGARRILLOS - VAPES</v>
          </cell>
          <cell r="I995" t="str">
            <v>CIGARRILLOS-VAPES</v>
          </cell>
          <cell r="J995" t="str">
            <v>VAPES-ESENCIAS</v>
          </cell>
          <cell r="K995" t="str">
            <v>DINNER</v>
          </cell>
          <cell r="L995">
            <v>2214</v>
          </cell>
          <cell r="M995" t="str">
            <v>ERIS S.A  (2214)</v>
          </cell>
          <cell r="N995">
            <v>0</v>
          </cell>
          <cell r="O995">
            <v>0</v>
          </cell>
          <cell r="P995">
            <v>1</v>
          </cell>
          <cell r="Q995">
            <v>4</v>
          </cell>
          <cell r="R995">
            <v>0</v>
          </cell>
          <cell r="S995">
            <v>0</v>
          </cell>
          <cell r="T995">
            <v>0</v>
          </cell>
          <cell r="U995">
            <v>0</v>
          </cell>
          <cell r="V995">
            <v>0</v>
          </cell>
          <cell r="W995">
            <v>0</v>
          </cell>
          <cell r="X995">
            <v>0</v>
          </cell>
          <cell r="Y995">
            <v>0</v>
          </cell>
          <cell r="Z995">
            <v>0</v>
          </cell>
          <cell r="AA995">
            <v>0</v>
          </cell>
          <cell r="AB995">
            <v>0</v>
          </cell>
          <cell r="AC995">
            <v>0</v>
          </cell>
          <cell r="AD995">
            <v>0</v>
          </cell>
          <cell r="AE995">
            <v>0</v>
          </cell>
          <cell r="AF995">
            <v>0</v>
          </cell>
          <cell r="AG995">
            <v>0</v>
          </cell>
          <cell r="AH995">
            <v>0</v>
          </cell>
          <cell r="AI995">
            <v>0</v>
          </cell>
          <cell r="AJ995">
            <v>26</v>
          </cell>
          <cell r="AK995">
            <v>2</v>
          </cell>
          <cell r="AL995">
            <v>0</v>
          </cell>
          <cell r="AM995">
            <v>0</v>
          </cell>
          <cell r="AN995">
            <v>0</v>
          </cell>
          <cell r="AO995">
            <v>0</v>
          </cell>
          <cell r="AP995">
            <v>195</v>
          </cell>
          <cell r="AQ995" t="str">
            <v>SV</v>
          </cell>
          <cell r="AR995" t="str">
            <v>Q</v>
          </cell>
          <cell r="AS995" t="str">
            <v>Q</v>
          </cell>
          <cell r="AT995" t="str">
            <v>Q</v>
          </cell>
          <cell r="AU995" t="str">
            <v>Q</v>
          </cell>
          <cell r="AV995">
            <v>24000.000002000001</v>
          </cell>
          <cell r="AW995">
            <v>21822.935529999999</v>
          </cell>
          <cell r="AX995">
            <v>34900</v>
          </cell>
          <cell r="AY995">
            <v>0.45416666654548599</v>
          </cell>
          <cell r="AZ995">
            <v>0.31232091684813751</v>
          </cell>
          <cell r="BA995">
            <v>32900</v>
          </cell>
          <cell r="BB995">
            <v>3</v>
          </cell>
          <cell r="BC995">
            <v>0.37083333321909717</v>
          </cell>
          <cell r="BD995">
            <v>0.27051671726443766</v>
          </cell>
          <cell r="BE995">
            <v>29900</v>
          </cell>
          <cell r="BF995">
            <v>10</v>
          </cell>
          <cell r="BG995">
            <v>0.24583333322951395</v>
          </cell>
          <cell r="BH995">
            <v>0.19732441464882941</v>
          </cell>
        </row>
        <row r="996">
          <cell r="B996" t="str">
            <v>22881</v>
          </cell>
          <cell r="C996" t="str">
            <v>5431800000007</v>
          </cell>
          <cell r="D996" t="str">
            <v>VAPE IRIS DISP 600p APPLE ICE 50mg VOOM</v>
          </cell>
          <cell r="E996">
            <v>10</v>
          </cell>
          <cell r="F996" t="str">
            <v>BEBIDAS</v>
          </cell>
          <cell r="G996" t="str">
            <v>BEBIDAS</v>
          </cell>
          <cell r="H996" t="str">
            <v>CIGARRILLOS - VAPES</v>
          </cell>
          <cell r="I996" t="str">
            <v>CIGARRILLOS-VAPES</v>
          </cell>
          <cell r="J996" t="str">
            <v>VAPES-ESENCIAS</v>
          </cell>
          <cell r="K996" t="str">
            <v>VOOM</v>
          </cell>
          <cell r="L996">
            <v>2214</v>
          </cell>
          <cell r="M996" t="str">
            <v>ERIS S.A  (2214)</v>
          </cell>
          <cell r="N996">
            <v>0</v>
          </cell>
          <cell r="O996">
            <v>0</v>
          </cell>
          <cell r="P996">
            <v>0</v>
          </cell>
          <cell r="Q996">
            <v>0</v>
          </cell>
          <cell r="R996">
            <v>0</v>
          </cell>
          <cell r="S996">
            <v>0</v>
          </cell>
          <cell r="T996">
            <v>0</v>
          </cell>
          <cell r="U996">
            <v>0</v>
          </cell>
          <cell r="V996">
            <v>0</v>
          </cell>
          <cell r="W996">
            <v>0</v>
          </cell>
          <cell r="X996">
            <v>0</v>
          </cell>
          <cell r="Y996">
            <v>0</v>
          </cell>
          <cell r="Z996">
            <v>0</v>
          </cell>
          <cell r="AA996">
            <v>0</v>
          </cell>
          <cell r="AB996">
            <v>0</v>
          </cell>
          <cell r="AC996">
            <v>0</v>
          </cell>
          <cell r="AD996">
            <v>0</v>
          </cell>
          <cell r="AE996">
            <v>0</v>
          </cell>
          <cell r="AF996">
            <v>0</v>
          </cell>
          <cell r="AG996">
            <v>0</v>
          </cell>
          <cell r="AH996">
            <v>0</v>
          </cell>
          <cell r="AI996">
            <v>0</v>
          </cell>
          <cell r="AJ996">
            <v>31</v>
          </cell>
          <cell r="AK996">
            <v>0</v>
          </cell>
          <cell r="AL996">
            <v>0</v>
          </cell>
          <cell r="AM996">
            <v>0</v>
          </cell>
          <cell r="AN996">
            <v>0</v>
          </cell>
          <cell r="AO996">
            <v>0</v>
          </cell>
          <cell r="AP996" t="str">
            <v>SV</v>
          </cell>
          <cell r="AQ996" t="str">
            <v>Q</v>
          </cell>
          <cell r="AR996" t="str">
            <v>Q</v>
          </cell>
          <cell r="AS996" t="str">
            <v>Q</v>
          </cell>
          <cell r="AT996" t="str">
            <v>Q</v>
          </cell>
          <cell r="AU996" t="str">
            <v>Q</v>
          </cell>
          <cell r="AV996">
            <v>33120.000001</v>
          </cell>
          <cell r="AW996">
            <v>33119.999880000003</v>
          </cell>
          <cell r="AX996">
            <v>46900</v>
          </cell>
          <cell r="AY996">
            <v>0.41606280188961153</v>
          </cell>
          <cell r="AZ996">
            <v>0.29381663110874201</v>
          </cell>
          <cell r="BA996">
            <v>44900</v>
          </cell>
          <cell r="BB996">
            <v>3</v>
          </cell>
          <cell r="BC996">
            <v>0.35567632846148323</v>
          </cell>
          <cell r="BD996">
            <v>0.26236080175946547</v>
          </cell>
          <cell r="BE996">
            <v>41900</v>
          </cell>
          <cell r="BF996">
            <v>10</v>
          </cell>
          <cell r="BG996">
            <v>0.26509661831929066</v>
          </cell>
          <cell r="BH996">
            <v>0.20954653935560857</v>
          </cell>
        </row>
        <row r="997">
          <cell r="B997" t="str">
            <v>22882</v>
          </cell>
          <cell r="C997" t="str">
            <v>5431400000009</v>
          </cell>
          <cell r="D997" t="str">
            <v>VAPE IRIS DISP 600p ENERGY 50mg VOOM</v>
          </cell>
          <cell r="E997">
            <v>10</v>
          </cell>
          <cell r="F997" t="str">
            <v>BEBIDAS</v>
          </cell>
          <cell r="G997" t="str">
            <v>BEBIDAS</v>
          </cell>
          <cell r="H997" t="str">
            <v>CIGARRILLOS - VAPES</v>
          </cell>
          <cell r="I997" t="str">
            <v>CIGARRILLOS-VAPES</v>
          </cell>
          <cell r="J997" t="str">
            <v>VAPES-ESENCIAS</v>
          </cell>
          <cell r="K997" t="str">
            <v>VOOM</v>
          </cell>
          <cell r="L997">
            <v>2214</v>
          </cell>
          <cell r="M997" t="str">
            <v>ERIS S.A  (2214)</v>
          </cell>
          <cell r="N997">
            <v>0</v>
          </cell>
          <cell r="O997">
            <v>0</v>
          </cell>
          <cell r="P997">
            <v>0</v>
          </cell>
          <cell r="Q997">
            <v>0</v>
          </cell>
          <cell r="R997">
            <v>0</v>
          </cell>
          <cell r="S997">
            <v>0</v>
          </cell>
          <cell r="T997">
            <v>0</v>
          </cell>
          <cell r="U997">
            <v>0</v>
          </cell>
          <cell r="V997">
            <v>0</v>
          </cell>
          <cell r="W997">
            <v>0</v>
          </cell>
          <cell r="X997">
            <v>0</v>
          </cell>
          <cell r="Y997">
            <v>0</v>
          </cell>
          <cell r="Z997">
            <v>0</v>
          </cell>
          <cell r="AA997">
            <v>0</v>
          </cell>
          <cell r="AB997">
            <v>0</v>
          </cell>
          <cell r="AC997">
            <v>0</v>
          </cell>
          <cell r="AD997">
            <v>0</v>
          </cell>
          <cell r="AE997">
            <v>0</v>
          </cell>
          <cell r="AF997">
            <v>0</v>
          </cell>
          <cell r="AG997">
            <v>0</v>
          </cell>
          <cell r="AH997">
            <v>0</v>
          </cell>
          <cell r="AI997">
            <v>0</v>
          </cell>
          <cell r="AJ997">
            <v>5</v>
          </cell>
          <cell r="AK997">
            <v>0</v>
          </cell>
          <cell r="AL997">
            <v>0</v>
          </cell>
          <cell r="AM997">
            <v>1</v>
          </cell>
          <cell r="AN997">
            <v>0</v>
          </cell>
          <cell r="AO997">
            <v>0</v>
          </cell>
          <cell r="AP997" t="str">
            <v>SV</v>
          </cell>
          <cell r="AQ997" t="str">
            <v>Q</v>
          </cell>
          <cell r="AR997" t="str">
            <v>Q</v>
          </cell>
          <cell r="AS997" t="str">
            <v>SV</v>
          </cell>
          <cell r="AT997" t="str">
            <v>Q</v>
          </cell>
          <cell r="AU997" t="str">
            <v>Q</v>
          </cell>
          <cell r="AV997">
            <v>33120.000001</v>
          </cell>
          <cell r="AW997">
            <v>28292.872189999998</v>
          </cell>
          <cell r="AX997">
            <v>46900</v>
          </cell>
          <cell r="AY997">
            <v>0.41606280188961153</v>
          </cell>
          <cell r="AZ997">
            <v>0.29381663110874201</v>
          </cell>
          <cell r="BA997">
            <v>44900</v>
          </cell>
          <cell r="BB997">
            <v>3</v>
          </cell>
          <cell r="BC997">
            <v>0.35567632846148323</v>
          </cell>
          <cell r="BD997">
            <v>0.26236080175946547</v>
          </cell>
          <cell r="BE997">
            <v>41900</v>
          </cell>
          <cell r="BF997">
            <v>10</v>
          </cell>
          <cell r="BG997">
            <v>0.26509661831929066</v>
          </cell>
          <cell r="BH997">
            <v>0.20954653935560857</v>
          </cell>
        </row>
        <row r="998">
          <cell r="B998" t="str">
            <v>22883</v>
          </cell>
          <cell r="C998" t="str">
            <v>5432200000004</v>
          </cell>
          <cell r="D998" t="str">
            <v>VAPE IRIS DISP 600p GRAPE ICE 50mg VOOM</v>
          </cell>
          <cell r="E998">
            <v>10</v>
          </cell>
          <cell r="F998" t="str">
            <v>BEBIDAS</v>
          </cell>
          <cell r="G998" t="str">
            <v>BEBIDAS</v>
          </cell>
          <cell r="H998" t="str">
            <v>CIGARRILLOS - VAPES</v>
          </cell>
          <cell r="I998" t="str">
            <v>CIGARRILLOS-VAPES</v>
          </cell>
          <cell r="J998" t="str">
            <v>VAPES-ESENCIAS</v>
          </cell>
          <cell r="K998" t="str">
            <v>VOOM</v>
          </cell>
          <cell r="L998">
            <v>2214</v>
          </cell>
          <cell r="M998" t="str">
            <v>ERIS S.A  (2214)</v>
          </cell>
          <cell r="N998">
            <v>0</v>
          </cell>
          <cell r="O998">
            <v>0</v>
          </cell>
          <cell r="P998">
            <v>0</v>
          </cell>
          <cell r="Q998">
            <v>0</v>
          </cell>
          <cell r="R998">
            <v>0</v>
          </cell>
          <cell r="S998">
            <v>0</v>
          </cell>
          <cell r="T998">
            <v>0</v>
          </cell>
          <cell r="U998">
            <v>0</v>
          </cell>
          <cell r="V998">
            <v>0</v>
          </cell>
          <cell r="W998">
            <v>0</v>
          </cell>
          <cell r="X998">
            <v>0</v>
          </cell>
          <cell r="Y998">
            <v>0</v>
          </cell>
          <cell r="Z998">
            <v>0</v>
          </cell>
          <cell r="AA998">
            <v>0</v>
          </cell>
          <cell r="AB998">
            <v>0</v>
          </cell>
          <cell r="AC998">
            <v>0</v>
          </cell>
          <cell r="AD998">
            <v>0</v>
          </cell>
          <cell r="AE998">
            <v>0</v>
          </cell>
          <cell r="AF998">
            <v>0</v>
          </cell>
          <cell r="AG998">
            <v>0</v>
          </cell>
          <cell r="AH998">
            <v>0</v>
          </cell>
          <cell r="AI998">
            <v>0</v>
          </cell>
          <cell r="AJ998">
            <v>10</v>
          </cell>
          <cell r="AK998">
            <v>0</v>
          </cell>
          <cell r="AL998">
            <v>0</v>
          </cell>
          <cell r="AM998">
            <v>0</v>
          </cell>
          <cell r="AN998">
            <v>0</v>
          </cell>
          <cell r="AO998">
            <v>0</v>
          </cell>
          <cell r="AP998" t="str">
            <v>SV</v>
          </cell>
          <cell r="AQ998" t="str">
            <v>Q</v>
          </cell>
          <cell r="AR998" t="str">
            <v>Q</v>
          </cell>
          <cell r="AS998" t="str">
            <v>Q</v>
          </cell>
          <cell r="AT998" t="str">
            <v>Q</v>
          </cell>
          <cell r="AU998" t="str">
            <v>Q</v>
          </cell>
          <cell r="AV998">
            <v>33120.000001</v>
          </cell>
          <cell r="AW998">
            <v>26644.150280000002</v>
          </cell>
          <cell r="AX998">
            <v>46900</v>
          </cell>
          <cell r="AY998">
            <v>0.41606280188961153</v>
          </cell>
          <cell r="AZ998">
            <v>0.29381663110874201</v>
          </cell>
          <cell r="BA998">
            <v>44900</v>
          </cell>
          <cell r="BB998">
            <v>3</v>
          </cell>
          <cell r="BC998">
            <v>0.35567632846148323</v>
          </cell>
          <cell r="BD998">
            <v>0.26236080175946547</v>
          </cell>
          <cell r="BE998">
            <v>41900</v>
          </cell>
          <cell r="BF998">
            <v>10</v>
          </cell>
          <cell r="BG998">
            <v>0.26509661831929066</v>
          </cell>
          <cell r="BH998">
            <v>0.20954653935560857</v>
          </cell>
        </row>
        <row r="999">
          <cell r="B999" t="str">
            <v>22886</v>
          </cell>
          <cell r="C999" t="str">
            <v>5431900000004</v>
          </cell>
          <cell r="D999" t="str">
            <v>VAPE IRIS DISP 600p MINT 50mg VOOM</v>
          </cell>
          <cell r="E999">
            <v>10</v>
          </cell>
          <cell r="F999" t="str">
            <v>BEBIDAS</v>
          </cell>
          <cell r="G999" t="str">
            <v>BEBIDAS</v>
          </cell>
          <cell r="H999" t="str">
            <v>CIGARRILLOS - VAPES</v>
          </cell>
          <cell r="I999" t="str">
            <v>CIGARRILLOS-VAPES</v>
          </cell>
          <cell r="J999" t="str">
            <v>VAPES-ESENCIAS</v>
          </cell>
          <cell r="K999" t="str">
            <v>VOOM</v>
          </cell>
          <cell r="L999">
            <v>2214</v>
          </cell>
          <cell r="M999" t="str">
            <v>ERIS S.A  (2214)</v>
          </cell>
          <cell r="N999">
            <v>0</v>
          </cell>
          <cell r="O999">
            <v>0</v>
          </cell>
          <cell r="P999">
            <v>0</v>
          </cell>
          <cell r="Q999">
            <v>0</v>
          </cell>
          <cell r="R999">
            <v>0</v>
          </cell>
          <cell r="S999">
            <v>0</v>
          </cell>
          <cell r="T999">
            <v>0</v>
          </cell>
          <cell r="U999">
            <v>0</v>
          </cell>
          <cell r="V999">
            <v>0</v>
          </cell>
          <cell r="W999">
            <v>0</v>
          </cell>
          <cell r="X999">
            <v>0</v>
          </cell>
          <cell r="Y999">
            <v>0</v>
          </cell>
          <cell r="Z999">
            <v>0</v>
          </cell>
          <cell r="AA999">
            <v>0</v>
          </cell>
          <cell r="AB999">
            <v>0</v>
          </cell>
          <cell r="AC999">
            <v>0</v>
          </cell>
          <cell r="AD999">
            <v>0</v>
          </cell>
          <cell r="AE999">
            <v>0</v>
          </cell>
          <cell r="AF999">
            <v>0</v>
          </cell>
          <cell r="AG999">
            <v>0</v>
          </cell>
          <cell r="AH999">
            <v>0</v>
          </cell>
          <cell r="AI999">
            <v>0</v>
          </cell>
          <cell r="AJ999">
            <v>3</v>
          </cell>
          <cell r="AK999">
            <v>0</v>
          </cell>
          <cell r="AL999">
            <v>0</v>
          </cell>
          <cell r="AM999">
            <v>0</v>
          </cell>
          <cell r="AN999">
            <v>0</v>
          </cell>
          <cell r="AO999">
            <v>0</v>
          </cell>
          <cell r="AP999" t="str">
            <v>SV</v>
          </cell>
          <cell r="AQ999" t="str">
            <v>Q</v>
          </cell>
          <cell r="AR999" t="str">
            <v>Q</v>
          </cell>
          <cell r="AS999" t="str">
            <v>Q</v>
          </cell>
          <cell r="AT999" t="str">
            <v>Q</v>
          </cell>
          <cell r="AU999" t="str">
            <v>Q</v>
          </cell>
          <cell r="AV999">
            <v>33120.000001</v>
          </cell>
          <cell r="AW999">
            <v>29789.724689999999</v>
          </cell>
          <cell r="AX999">
            <v>46900</v>
          </cell>
          <cell r="AY999">
            <v>0.41606280188961153</v>
          </cell>
          <cell r="AZ999">
            <v>0.29381663110874201</v>
          </cell>
          <cell r="BA999">
            <v>44900</v>
          </cell>
          <cell r="BB999">
            <v>3</v>
          </cell>
          <cell r="BC999">
            <v>0.35567632846148323</v>
          </cell>
          <cell r="BD999">
            <v>0.26236080175946547</v>
          </cell>
          <cell r="BE999">
            <v>41900</v>
          </cell>
          <cell r="BF999">
            <v>10</v>
          </cell>
          <cell r="BG999">
            <v>0.26509661831929066</v>
          </cell>
          <cell r="BH999">
            <v>0.20954653935560857</v>
          </cell>
        </row>
        <row r="1000">
          <cell r="B1000" t="str">
            <v>22892</v>
          </cell>
          <cell r="C1000" t="str">
            <v>5432500000005</v>
          </cell>
          <cell r="D1000" t="str">
            <v>VAPE IRIS DISP 600p STRAW BANA 50mg VOOM</v>
          </cell>
          <cell r="E1000">
            <v>10</v>
          </cell>
          <cell r="F1000" t="str">
            <v>BEBIDAS</v>
          </cell>
          <cell r="G1000" t="str">
            <v>BEBIDAS</v>
          </cell>
          <cell r="H1000" t="str">
            <v>CIGARRILLOS - VAPES</v>
          </cell>
          <cell r="I1000" t="str">
            <v>CIGARRILLOS-VAPES</v>
          </cell>
          <cell r="J1000" t="str">
            <v>VAPES-ESENCIAS</v>
          </cell>
          <cell r="K1000" t="str">
            <v>VOOM</v>
          </cell>
          <cell r="L1000">
            <v>2214</v>
          </cell>
          <cell r="M1000" t="str">
            <v>ERIS S.A  (2214)</v>
          </cell>
          <cell r="N1000">
            <v>0</v>
          </cell>
          <cell r="O1000">
            <v>0</v>
          </cell>
          <cell r="P1000">
            <v>0</v>
          </cell>
          <cell r="Q1000">
            <v>0</v>
          </cell>
          <cell r="R1000">
            <v>0</v>
          </cell>
          <cell r="S1000">
            <v>0</v>
          </cell>
          <cell r="T1000">
            <v>0</v>
          </cell>
          <cell r="U1000">
            <v>0</v>
          </cell>
          <cell r="V1000">
            <v>0</v>
          </cell>
          <cell r="W1000">
            <v>0</v>
          </cell>
          <cell r="X1000">
            <v>0</v>
          </cell>
          <cell r="Y1000">
            <v>0</v>
          </cell>
          <cell r="Z1000">
            <v>0</v>
          </cell>
          <cell r="AA1000">
            <v>0</v>
          </cell>
          <cell r="AB1000">
            <v>0</v>
          </cell>
          <cell r="AC1000">
            <v>0</v>
          </cell>
          <cell r="AD1000">
            <v>0</v>
          </cell>
          <cell r="AE1000">
            <v>0</v>
          </cell>
          <cell r="AF1000">
            <v>0</v>
          </cell>
          <cell r="AG1000">
            <v>0</v>
          </cell>
          <cell r="AH1000">
            <v>0</v>
          </cell>
          <cell r="AI1000">
            <v>0</v>
          </cell>
          <cell r="AJ1000">
            <v>20</v>
          </cell>
          <cell r="AK1000">
            <v>0</v>
          </cell>
          <cell r="AL1000">
            <v>0</v>
          </cell>
          <cell r="AM1000">
            <v>0</v>
          </cell>
          <cell r="AN1000">
            <v>0</v>
          </cell>
          <cell r="AO1000">
            <v>0</v>
          </cell>
          <cell r="AP1000" t="str">
            <v>SV</v>
          </cell>
          <cell r="AQ1000" t="str">
            <v>Q</v>
          </cell>
          <cell r="AR1000" t="str">
            <v>Q</v>
          </cell>
          <cell r="AS1000" t="str">
            <v>Q</v>
          </cell>
          <cell r="AT1000" t="str">
            <v>Q</v>
          </cell>
          <cell r="AU1000" t="str">
            <v>Q</v>
          </cell>
          <cell r="AV1000">
            <v>33120.000001</v>
          </cell>
          <cell r="AW1000">
            <v>33119.999880000003</v>
          </cell>
          <cell r="AX1000">
            <v>46900</v>
          </cell>
          <cell r="AY1000">
            <v>0.41606280188961153</v>
          </cell>
          <cell r="AZ1000">
            <v>0.29381663110874201</v>
          </cell>
          <cell r="BA1000">
            <v>44900</v>
          </cell>
          <cell r="BB1000">
            <v>3</v>
          </cell>
          <cell r="BC1000">
            <v>0.35567632846148323</v>
          </cell>
          <cell r="BD1000">
            <v>0.26236080175946547</v>
          </cell>
          <cell r="BE1000">
            <v>41900</v>
          </cell>
          <cell r="BF1000">
            <v>10</v>
          </cell>
          <cell r="BG1000">
            <v>0.26509661831929066</v>
          </cell>
          <cell r="BH1000">
            <v>0.20954653935560857</v>
          </cell>
        </row>
        <row r="1001">
          <cell r="B1001" t="str">
            <v>23562</v>
          </cell>
          <cell r="C1001" t="str">
            <v>7848002670011</v>
          </cell>
          <cell r="D1001" t="str">
            <v>CIGARRILLO ELECTRONICO GRAPE ICE ZEN</v>
          </cell>
          <cell r="E1001">
            <v>20</v>
          </cell>
          <cell r="F1001" t="str">
            <v>BEBIDAS</v>
          </cell>
          <cell r="G1001" t="str">
            <v>BEBIDAS</v>
          </cell>
          <cell r="H1001" t="str">
            <v>CIGARRILLOS - VAPES</v>
          </cell>
          <cell r="I1001" t="str">
            <v>CIGARRILLOS-VAPES</v>
          </cell>
          <cell r="J1001" t="str">
            <v>VAPES-ESENCIAS</v>
          </cell>
          <cell r="K1001" t="str">
            <v>ZEN</v>
          </cell>
          <cell r="L1001">
            <v>2263</v>
          </cell>
          <cell r="M1001" t="str">
            <v>DISTRIBOX S.A (2263)</v>
          </cell>
          <cell r="N1001">
            <v>17</v>
          </cell>
          <cell r="O1001">
            <v>21</v>
          </cell>
          <cell r="P1001">
            <v>1</v>
          </cell>
          <cell r="Q1001">
            <v>1</v>
          </cell>
          <cell r="R1001">
            <v>0</v>
          </cell>
          <cell r="S1001">
            <v>0</v>
          </cell>
          <cell r="T1001">
            <v>0</v>
          </cell>
          <cell r="U1001">
            <v>0</v>
          </cell>
          <cell r="V1001">
            <v>0</v>
          </cell>
          <cell r="W1001">
            <v>0</v>
          </cell>
          <cell r="X1001">
            <v>0</v>
          </cell>
          <cell r="Y1001">
            <v>0</v>
          </cell>
          <cell r="Z1001">
            <v>0</v>
          </cell>
          <cell r="AA1001">
            <v>0</v>
          </cell>
          <cell r="AB1001">
            <v>0</v>
          </cell>
          <cell r="AC1001">
            <v>0</v>
          </cell>
          <cell r="AD1001">
            <v>0</v>
          </cell>
          <cell r="AE1001">
            <v>0</v>
          </cell>
          <cell r="AF1001">
            <v>0</v>
          </cell>
          <cell r="AG1001">
            <v>0</v>
          </cell>
          <cell r="AH1001">
            <v>0</v>
          </cell>
          <cell r="AI1001">
            <v>0</v>
          </cell>
          <cell r="AJ1001">
            <v>-2</v>
          </cell>
          <cell r="AK1001">
            <v>0</v>
          </cell>
          <cell r="AL1001">
            <v>0</v>
          </cell>
          <cell r="AM1001">
            <v>0</v>
          </cell>
          <cell r="AN1001">
            <v>0</v>
          </cell>
          <cell r="AO1001">
            <v>0</v>
          </cell>
          <cell r="AP1001" t="str">
            <v>Q</v>
          </cell>
          <cell r="AQ1001" t="str">
            <v>Q</v>
          </cell>
          <cell r="AR1001" t="str">
            <v>Q</v>
          </cell>
          <cell r="AS1001" t="str">
            <v>Q</v>
          </cell>
          <cell r="AT1001" t="str">
            <v>Q</v>
          </cell>
          <cell r="AU1001" t="str">
            <v>Q</v>
          </cell>
          <cell r="AV1001">
            <v>27999.999994999998</v>
          </cell>
          <cell r="AW1001">
            <v>27999.999940000002</v>
          </cell>
          <cell r="AX1001">
            <v>39900</v>
          </cell>
          <cell r="AY1001">
            <v>0.42500000025446427</v>
          </cell>
          <cell r="AZ1001">
            <v>0.29824561416040102</v>
          </cell>
          <cell r="BA1001">
            <v>36900</v>
          </cell>
          <cell r="BB1001">
            <v>3</v>
          </cell>
          <cell r="BC1001">
            <v>0.31785714309247459</v>
          </cell>
          <cell r="BD1001">
            <v>0.24119241205962064</v>
          </cell>
          <cell r="BE1001">
            <v>34900</v>
          </cell>
          <cell r="BF1001">
            <v>20</v>
          </cell>
          <cell r="BG1001">
            <v>0.24642857165114807</v>
          </cell>
          <cell r="BH1001">
            <v>0.19770773653295134</v>
          </cell>
        </row>
        <row r="1002">
          <cell r="B1002" t="str">
            <v>23565</v>
          </cell>
          <cell r="C1002" t="str">
            <v>7848002670042</v>
          </cell>
          <cell r="D1002" t="str">
            <v>CIGARRILLO ELECTRONICO JUICE PEACH ICE ZEN</v>
          </cell>
          <cell r="E1002">
            <v>20</v>
          </cell>
          <cell r="F1002" t="str">
            <v>BEBIDAS</v>
          </cell>
          <cell r="G1002" t="str">
            <v>BEBIDAS</v>
          </cell>
          <cell r="H1002" t="str">
            <v>CIGARRILLOS - VAPES</v>
          </cell>
          <cell r="I1002" t="str">
            <v>CIGARRILLOS-VAPES</v>
          </cell>
          <cell r="J1002" t="str">
            <v>VAPES-ESENCIAS</v>
          </cell>
          <cell r="K1002" t="str">
            <v>ZEN</v>
          </cell>
          <cell r="L1002">
            <v>2263</v>
          </cell>
          <cell r="M1002" t="str">
            <v>DISTRIBOX S.A (2263)</v>
          </cell>
          <cell r="N1002">
            <v>15</v>
          </cell>
          <cell r="O1002">
            <v>2</v>
          </cell>
          <cell r="P1002">
            <v>0</v>
          </cell>
          <cell r="Q1002">
            <v>1</v>
          </cell>
          <cell r="R1002">
            <v>0</v>
          </cell>
          <cell r="S1002">
            <v>0</v>
          </cell>
          <cell r="T1002">
            <v>0</v>
          </cell>
          <cell r="U1002">
            <v>0</v>
          </cell>
          <cell r="V1002">
            <v>0</v>
          </cell>
          <cell r="W1002">
            <v>0</v>
          </cell>
          <cell r="X1002">
            <v>0</v>
          </cell>
          <cell r="Y1002">
            <v>0</v>
          </cell>
          <cell r="Z1002">
            <v>0</v>
          </cell>
          <cell r="AA1002">
            <v>0</v>
          </cell>
          <cell r="AB1002">
            <v>0</v>
          </cell>
          <cell r="AC1002">
            <v>0</v>
          </cell>
          <cell r="AD1002">
            <v>0</v>
          </cell>
          <cell r="AE1002">
            <v>0</v>
          </cell>
          <cell r="AF1002">
            <v>0</v>
          </cell>
          <cell r="AG1002">
            <v>0</v>
          </cell>
          <cell r="AH1002">
            <v>0</v>
          </cell>
          <cell r="AI1002">
            <v>0</v>
          </cell>
          <cell r="AJ1002">
            <v>25</v>
          </cell>
          <cell r="AK1002">
            <v>0</v>
          </cell>
          <cell r="AL1002">
            <v>1</v>
          </cell>
          <cell r="AM1002">
            <v>1</v>
          </cell>
          <cell r="AN1002">
            <v>0</v>
          </cell>
          <cell r="AO1002">
            <v>0</v>
          </cell>
          <cell r="AP1002">
            <v>750</v>
          </cell>
          <cell r="AQ1002" t="str">
            <v>Q</v>
          </cell>
          <cell r="AR1002" t="str">
            <v>SV</v>
          </cell>
          <cell r="AS1002" t="str">
            <v>SV</v>
          </cell>
          <cell r="AT1002" t="str">
            <v>Q</v>
          </cell>
          <cell r="AU1002" t="str">
            <v>Q</v>
          </cell>
          <cell r="AV1002">
            <v>27999.999994999998</v>
          </cell>
          <cell r="AW1002">
            <v>27999.999940000002</v>
          </cell>
          <cell r="AX1002">
            <v>39900</v>
          </cell>
          <cell r="AY1002">
            <v>0.42500000025446427</v>
          </cell>
          <cell r="AZ1002">
            <v>0.29824561416040102</v>
          </cell>
          <cell r="BA1002">
            <v>36900</v>
          </cell>
          <cell r="BB1002">
            <v>3</v>
          </cell>
          <cell r="BC1002">
            <v>0.31785714309247459</v>
          </cell>
          <cell r="BD1002">
            <v>0.24119241205962064</v>
          </cell>
          <cell r="BE1002">
            <v>34900</v>
          </cell>
          <cell r="BF1002">
            <v>20</v>
          </cell>
          <cell r="BG1002">
            <v>0.24642857165114807</v>
          </cell>
          <cell r="BH1002">
            <v>0.19770773653295134</v>
          </cell>
        </row>
        <row r="1003">
          <cell r="B1003" t="str">
            <v>23566</v>
          </cell>
          <cell r="C1003" t="str">
            <v>7848002670059</v>
          </cell>
          <cell r="D1003" t="str">
            <v>CIGARRILLO ELECTRONICO MINT ICE ZEN</v>
          </cell>
          <cell r="E1003">
            <v>20</v>
          </cell>
          <cell r="F1003" t="str">
            <v>BEBIDAS</v>
          </cell>
          <cell r="G1003" t="str">
            <v>BEBIDAS</v>
          </cell>
          <cell r="H1003" t="str">
            <v>CIGARRILLOS - VAPES</v>
          </cell>
          <cell r="I1003" t="str">
            <v>CIGARRILLOS-VAPES</v>
          </cell>
          <cell r="J1003" t="str">
            <v>VAPES-ESENCIAS</v>
          </cell>
          <cell r="K1003" t="str">
            <v>ZEN</v>
          </cell>
          <cell r="L1003">
            <v>2263</v>
          </cell>
          <cell r="M1003" t="str">
            <v>DISTRIBOX S.A (2263)</v>
          </cell>
          <cell r="N1003">
            <v>7</v>
          </cell>
          <cell r="O1003">
            <v>6</v>
          </cell>
          <cell r="P1003">
            <v>4</v>
          </cell>
          <cell r="Q1003">
            <v>4</v>
          </cell>
          <cell r="R1003">
            <v>0</v>
          </cell>
          <cell r="S1003">
            <v>0</v>
          </cell>
          <cell r="T1003">
            <v>0</v>
          </cell>
          <cell r="U1003">
            <v>0</v>
          </cell>
          <cell r="V1003">
            <v>0</v>
          </cell>
          <cell r="W1003">
            <v>0</v>
          </cell>
          <cell r="X1003">
            <v>0</v>
          </cell>
          <cell r="Y1003">
            <v>0</v>
          </cell>
          <cell r="Z1003">
            <v>0</v>
          </cell>
          <cell r="AA1003">
            <v>0</v>
          </cell>
          <cell r="AB1003">
            <v>0</v>
          </cell>
          <cell r="AC1003">
            <v>0</v>
          </cell>
          <cell r="AD1003">
            <v>0</v>
          </cell>
          <cell r="AE1003">
            <v>0</v>
          </cell>
          <cell r="AF1003">
            <v>0</v>
          </cell>
          <cell r="AG1003">
            <v>0</v>
          </cell>
          <cell r="AH1003">
            <v>0</v>
          </cell>
          <cell r="AI1003">
            <v>0</v>
          </cell>
          <cell r="AJ1003">
            <v>62</v>
          </cell>
          <cell r="AK1003">
            <v>0</v>
          </cell>
          <cell r="AL1003">
            <v>0</v>
          </cell>
          <cell r="AM1003">
            <v>1</v>
          </cell>
          <cell r="AN1003">
            <v>0</v>
          </cell>
          <cell r="AO1003">
            <v>0</v>
          </cell>
          <cell r="AP1003">
            <v>465</v>
          </cell>
          <cell r="AQ1003" t="str">
            <v>Q</v>
          </cell>
          <cell r="AR1003" t="str">
            <v>Q</v>
          </cell>
          <cell r="AS1003" t="str">
            <v>SV</v>
          </cell>
          <cell r="AT1003" t="str">
            <v>Q</v>
          </cell>
          <cell r="AU1003" t="str">
            <v>Q</v>
          </cell>
          <cell r="AV1003">
            <v>27999.999994999998</v>
          </cell>
          <cell r="AW1003">
            <v>27999.999940000002</v>
          </cell>
          <cell r="AX1003">
            <v>39900</v>
          </cell>
          <cell r="AY1003">
            <v>0.42500000025446427</v>
          </cell>
          <cell r="AZ1003">
            <v>0.29824561416040102</v>
          </cell>
          <cell r="BA1003">
            <v>36900</v>
          </cell>
          <cell r="BB1003">
            <v>3</v>
          </cell>
          <cell r="BC1003">
            <v>0.31785714309247459</v>
          </cell>
          <cell r="BD1003">
            <v>0.24119241205962064</v>
          </cell>
          <cell r="BE1003">
            <v>34900</v>
          </cell>
          <cell r="BF1003">
            <v>20</v>
          </cell>
          <cell r="BG1003">
            <v>0.24642857165114807</v>
          </cell>
          <cell r="BH1003">
            <v>0.19770773653295134</v>
          </cell>
        </row>
        <row r="1004">
          <cell r="B1004" t="str">
            <v>23564</v>
          </cell>
          <cell r="C1004" t="str">
            <v>7848002670035</v>
          </cell>
          <cell r="D1004" t="str">
            <v>CIGARRILLO ELECTRONICO PINE APPLE ICE ZEN</v>
          </cell>
          <cell r="E1004">
            <v>20</v>
          </cell>
          <cell r="F1004" t="str">
            <v>BEBIDAS</v>
          </cell>
          <cell r="G1004" t="str">
            <v>BEBIDAS</v>
          </cell>
          <cell r="H1004" t="str">
            <v>CIGARRILLOS - VAPES</v>
          </cell>
          <cell r="I1004" t="str">
            <v>CIGARRILLOS-VAPES</v>
          </cell>
          <cell r="J1004" t="str">
            <v>VAPES-ESENCIAS</v>
          </cell>
          <cell r="K1004" t="str">
            <v>ZEN</v>
          </cell>
          <cell r="L1004">
            <v>2263</v>
          </cell>
          <cell r="M1004" t="str">
            <v>DISTRIBOX S.A (2263)</v>
          </cell>
          <cell r="N1004">
            <v>11</v>
          </cell>
          <cell r="O1004">
            <v>12</v>
          </cell>
          <cell r="P1004">
            <v>0</v>
          </cell>
          <cell r="Q1004">
            <v>1</v>
          </cell>
          <cell r="R1004">
            <v>0</v>
          </cell>
          <cell r="S1004">
            <v>0</v>
          </cell>
          <cell r="T1004">
            <v>0</v>
          </cell>
          <cell r="U1004">
            <v>0</v>
          </cell>
          <cell r="V1004">
            <v>0</v>
          </cell>
          <cell r="W1004">
            <v>0</v>
          </cell>
          <cell r="X1004">
            <v>0</v>
          </cell>
          <cell r="Y1004">
            <v>0</v>
          </cell>
          <cell r="Z1004">
            <v>0</v>
          </cell>
          <cell r="AA1004">
            <v>0</v>
          </cell>
          <cell r="AB1004">
            <v>0</v>
          </cell>
          <cell r="AC1004">
            <v>0</v>
          </cell>
          <cell r="AD1004">
            <v>0</v>
          </cell>
          <cell r="AE1004">
            <v>0</v>
          </cell>
          <cell r="AF1004">
            <v>0</v>
          </cell>
          <cell r="AG1004">
            <v>0</v>
          </cell>
          <cell r="AH1004">
            <v>0</v>
          </cell>
          <cell r="AI1004">
            <v>0</v>
          </cell>
          <cell r="AJ1004">
            <v>70</v>
          </cell>
          <cell r="AK1004">
            <v>0</v>
          </cell>
          <cell r="AL1004">
            <v>0</v>
          </cell>
          <cell r="AM1004">
            <v>0</v>
          </cell>
          <cell r="AN1004">
            <v>0</v>
          </cell>
          <cell r="AO1004">
            <v>0</v>
          </cell>
          <cell r="AP1004">
            <v>2100</v>
          </cell>
          <cell r="AQ1004" t="str">
            <v>Q</v>
          </cell>
          <cell r="AR1004" t="str">
            <v>Q</v>
          </cell>
          <cell r="AS1004" t="str">
            <v>Q</v>
          </cell>
          <cell r="AT1004" t="str">
            <v>Q</v>
          </cell>
          <cell r="AU1004" t="str">
            <v>Q</v>
          </cell>
          <cell r="AV1004">
            <v>27999.999994999998</v>
          </cell>
          <cell r="AW1004">
            <v>27999.999940000002</v>
          </cell>
          <cell r="AX1004">
            <v>39900</v>
          </cell>
          <cell r="AY1004">
            <v>0.42500000025446427</v>
          </cell>
          <cell r="AZ1004">
            <v>0.29824561416040102</v>
          </cell>
          <cell r="BA1004">
            <v>36900</v>
          </cell>
          <cell r="BB1004">
            <v>3</v>
          </cell>
          <cell r="BC1004">
            <v>0.31785714309247459</v>
          </cell>
          <cell r="BD1004">
            <v>0.24119241205962064</v>
          </cell>
          <cell r="BE1004">
            <v>34900</v>
          </cell>
          <cell r="BF1004">
            <v>20</v>
          </cell>
          <cell r="BG1004">
            <v>0.24642857165114807</v>
          </cell>
          <cell r="BH1004">
            <v>0.19770773653295134</v>
          </cell>
        </row>
        <row r="1005">
          <cell r="B1005" t="str">
            <v>23563</v>
          </cell>
          <cell r="C1005" t="str">
            <v>7848002670028</v>
          </cell>
          <cell r="D1005" t="str">
            <v>CIGARRILO ELECTRONICO MANGO ICE ZEN</v>
          </cell>
          <cell r="E1005">
            <v>20</v>
          </cell>
          <cell r="F1005" t="str">
            <v>BEBIDAS</v>
          </cell>
          <cell r="G1005" t="str">
            <v>BEBIDAS</v>
          </cell>
          <cell r="H1005" t="str">
            <v>CIGARRILLOS - VAPES</v>
          </cell>
          <cell r="I1005" t="str">
            <v>CIGARRILLOS-VAPES</v>
          </cell>
          <cell r="J1005" t="str">
            <v>VAPES-ESENCIAS</v>
          </cell>
          <cell r="K1005" t="str">
            <v>ZEN</v>
          </cell>
          <cell r="L1005">
            <v>2263</v>
          </cell>
          <cell r="M1005" t="str">
            <v>DISTRIBOX S.A (2263)</v>
          </cell>
          <cell r="N1005">
            <v>10</v>
          </cell>
          <cell r="O1005">
            <v>4</v>
          </cell>
          <cell r="P1005">
            <v>2</v>
          </cell>
          <cell r="Q1005">
            <v>2</v>
          </cell>
          <cell r="R1005">
            <v>0</v>
          </cell>
          <cell r="S1005">
            <v>0</v>
          </cell>
          <cell r="T1005">
            <v>0</v>
          </cell>
          <cell r="U1005">
            <v>0</v>
          </cell>
          <cell r="V1005">
            <v>0</v>
          </cell>
          <cell r="W1005">
            <v>0</v>
          </cell>
          <cell r="X1005">
            <v>0</v>
          </cell>
          <cell r="Y1005">
            <v>0</v>
          </cell>
          <cell r="Z1005">
            <v>0</v>
          </cell>
          <cell r="AA1005">
            <v>0</v>
          </cell>
          <cell r="AB1005">
            <v>0</v>
          </cell>
          <cell r="AC1005">
            <v>0</v>
          </cell>
          <cell r="AD1005">
            <v>0</v>
          </cell>
          <cell r="AE1005">
            <v>0</v>
          </cell>
          <cell r="AF1005">
            <v>0</v>
          </cell>
          <cell r="AG1005">
            <v>0</v>
          </cell>
          <cell r="AH1005">
            <v>0</v>
          </cell>
          <cell r="AI1005">
            <v>0</v>
          </cell>
          <cell r="AJ1005">
            <v>116</v>
          </cell>
          <cell r="AK1005">
            <v>0</v>
          </cell>
          <cell r="AL1005">
            <v>0</v>
          </cell>
          <cell r="AM1005">
            <v>0</v>
          </cell>
          <cell r="AN1005">
            <v>0</v>
          </cell>
          <cell r="AO1005">
            <v>0</v>
          </cell>
          <cell r="AP1005">
            <v>1740</v>
          </cell>
          <cell r="AQ1005" t="str">
            <v>Q</v>
          </cell>
          <cell r="AR1005" t="str">
            <v>Q</v>
          </cell>
          <cell r="AS1005" t="str">
            <v>Q</v>
          </cell>
          <cell r="AT1005" t="str">
            <v>Q</v>
          </cell>
          <cell r="AU1005" t="str">
            <v>Q</v>
          </cell>
          <cell r="AV1005">
            <v>27999.999994999998</v>
          </cell>
          <cell r="AW1005">
            <v>27999.999940000002</v>
          </cell>
          <cell r="AX1005">
            <v>39900</v>
          </cell>
          <cell r="AY1005">
            <v>0.42500000025446427</v>
          </cell>
          <cell r="AZ1005">
            <v>0.29824561416040102</v>
          </cell>
          <cell r="BA1005">
            <v>36900</v>
          </cell>
          <cell r="BB1005">
            <v>3</v>
          </cell>
          <cell r="BC1005">
            <v>0.31785714309247459</v>
          </cell>
          <cell r="BD1005">
            <v>0.24119241205962064</v>
          </cell>
          <cell r="BE1005">
            <v>34900</v>
          </cell>
          <cell r="BF1005">
            <v>20</v>
          </cell>
          <cell r="BG1005">
            <v>0.24642857165114807</v>
          </cell>
          <cell r="BH1005">
            <v>0.19770773653295134</v>
          </cell>
        </row>
        <row r="1006">
          <cell r="B1006" t="str">
            <v>27826</v>
          </cell>
          <cell r="C1006" t="str">
            <v>78416406</v>
          </cell>
          <cell r="D1006" t="str">
            <v>ESENCIA P/VAPE BLUEBERRY TABACO 50gr ZOMO</v>
          </cell>
          <cell r="E1006">
            <v>10</v>
          </cell>
          <cell r="F1006" t="str">
            <v>BEBIDAS</v>
          </cell>
          <cell r="G1006" t="str">
            <v>BEBIDAS</v>
          </cell>
          <cell r="H1006" t="str">
            <v>CIGARRILLOS - VAPES</v>
          </cell>
          <cell r="I1006" t="str">
            <v>CIGARRILLOS-VAPES</v>
          </cell>
          <cell r="J1006" t="str">
            <v>VAPES-ESENCIAS</v>
          </cell>
          <cell r="K1006" t="str">
            <v>ZOMO</v>
          </cell>
          <cell r="L1006">
            <v>747</v>
          </cell>
          <cell r="M1006" t="str">
            <v>APOLO IMPORT S.A. 5 - SINERGIA (747)</v>
          </cell>
          <cell r="N1006">
            <v>0</v>
          </cell>
          <cell r="O1006">
            <v>0</v>
          </cell>
          <cell r="P1006">
            <v>0</v>
          </cell>
          <cell r="Q1006">
            <v>0</v>
          </cell>
          <cell r="R1006">
            <v>0</v>
          </cell>
          <cell r="S1006">
            <v>0</v>
          </cell>
          <cell r="T1006">
            <v>0</v>
          </cell>
          <cell r="U1006">
            <v>0</v>
          </cell>
          <cell r="V1006">
            <v>0</v>
          </cell>
          <cell r="W1006">
            <v>0</v>
          </cell>
          <cell r="X1006">
            <v>0</v>
          </cell>
          <cell r="Y1006">
            <v>0</v>
          </cell>
          <cell r="Z1006">
            <v>0</v>
          </cell>
          <cell r="AA1006">
            <v>0</v>
          </cell>
          <cell r="AB1006">
            <v>0</v>
          </cell>
          <cell r="AC1006">
            <v>0</v>
          </cell>
          <cell r="AD1006">
            <v>0</v>
          </cell>
          <cell r="AE1006">
            <v>0</v>
          </cell>
          <cell r="AF1006">
            <v>0</v>
          </cell>
          <cell r="AG1006">
            <v>0</v>
          </cell>
          <cell r="AH1006">
            <v>0</v>
          </cell>
          <cell r="AI1006">
            <v>0</v>
          </cell>
          <cell r="AJ1006">
            <v>2</v>
          </cell>
          <cell r="AK1006">
            <v>0</v>
          </cell>
          <cell r="AL1006">
            <v>0</v>
          </cell>
          <cell r="AM1006">
            <v>0</v>
          </cell>
          <cell r="AN1006">
            <v>0</v>
          </cell>
          <cell r="AO1006">
            <v>0</v>
          </cell>
          <cell r="AP1006" t="str">
            <v>SV</v>
          </cell>
          <cell r="AQ1006" t="str">
            <v>Q</v>
          </cell>
          <cell r="AR1006" t="str">
            <v>Q</v>
          </cell>
          <cell r="AS1006" t="str">
            <v>Q</v>
          </cell>
          <cell r="AT1006" t="str">
            <v>Q</v>
          </cell>
          <cell r="AU1006" t="str">
            <v>Q</v>
          </cell>
          <cell r="AV1006">
            <v>7325.0000010000003</v>
          </cell>
          <cell r="AW1006">
            <v>7324.9998800000003</v>
          </cell>
          <cell r="AX1006">
            <v>9900</v>
          </cell>
          <cell r="AY1006">
            <v>0.35153583599296434</v>
          </cell>
          <cell r="AZ1006">
            <v>0.26010100999999997</v>
          </cell>
          <cell r="BA1006">
            <v>8900</v>
          </cell>
          <cell r="BB1006">
            <v>6</v>
          </cell>
          <cell r="BC1006">
            <v>0.2150170646805436</v>
          </cell>
          <cell r="BD1006">
            <v>0.17696629202247188</v>
          </cell>
          <cell r="BE1006">
            <v>8500</v>
          </cell>
          <cell r="BF1006">
            <v>10</v>
          </cell>
          <cell r="BG1006">
            <v>0.16040955615557539</v>
          </cell>
          <cell r="BH1006">
            <v>0.13823529399999995</v>
          </cell>
        </row>
        <row r="1007">
          <cell r="B1007" t="str">
            <v>27835</v>
          </cell>
          <cell r="C1007" t="str">
            <v>7841881017717</v>
          </cell>
          <cell r="D1007" t="str">
            <v>ESENCIA P/VAPE CARBON COCO WOOD 1Kg ZOMO</v>
          </cell>
          <cell r="E1007">
            <v>12</v>
          </cell>
          <cell r="F1007" t="str">
            <v>BEBIDAS</v>
          </cell>
          <cell r="G1007" t="str">
            <v>BEBIDAS</v>
          </cell>
          <cell r="H1007" t="str">
            <v>CIGARRILLOS - VAPES</v>
          </cell>
          <cell r="I1007" t="str">
            <v>CIGARRILLOS-VAPES</v>
          </cell>
          <cell r="J1007" t="str">
            <v>VAPES-ESENCIAS</v>
          </cell>
          <cell r="K1007" t="str">
            <v>ZOMO</v>
          </cell>
          <cell r="L1007">
            <v>747</v>
          </cell>
          <cell r="M1007" t="str">
            <v>APOLO IMPORT S.A. 5 - SINERGIA (747)</v>
          </cell>
          <cell r="N1007">
            <v>0</v>
          </cell>
          <cell r="O1007">
            <v>0</v>
          </cell>
          <cell r="P1007">
            <v>0</v>
          </cell>
          <cell r="Q1007">
            <v>0</v>
          </cell>
          <cell r="R1007">
            <v>0</v>
          </cell>
          <cell r="S1007">
            <v>0</v>
          </cell>
          <cell r="T1007">
            <v>0</v>
          </cell>
          <cell r="U1007">
            <v>0</v>
          </cell>
          <cell r="V1007">
            <v>0</v>
          </cell>
          <cell r="W1007">
            <v>0</v>
          </cell>
          <cell r="X1007">
            <v>0</v>
          </cell>
          <cell r="Y1007">
            <v>0</v>
          </cell>
          <cell r="Z1007">
            <v>0</v>
          </cell>
          <cell r="AA1007">
            <v>0</v>
          </cell>
          <cell r="AB1007">
            <v>0</v>
          </cell>
          <cell r="AC1007">
            <v>0</v>
          </cell>
          <cell r="AD1007">
            <v>0</v>
          </cell>
          <cell r="AE1007">
            <v>0</v>
          </cell>
          <cell r="AF1007">
            <v>0</v>
          </cell>
          <cell r="AG1007">
            <v>0</v>
          </cell>
          <cell r="AH1007">
            <v>0</v>
          </cell>
          <cell r="AI1007">
            <v>0</v>
          </cell>
          <cell r="AJ1007">
            <v>0</v>
          </cell>
          <cell r="AK1007">
            <v>0</v>
          </cell>
          <cell r="AL1007">
            <v>0</v>
          </cell>
          <cell r="AM1007">
            <v>0</v>
          </cell>
          <cell r="AN1007">
            <v>0</v>
          </cell>
          <cell r="AO1007">
            <v>0</v>
          </cell>
          <cell r="AP1007" t="str">
            <v>Q</v>
          </cell>
          <cell r="AQ1007" t="str">
            <v>Q</v>
          </cell>
          <cell r="AR1007" t="str">
            <v>Q</v>
          </cell>
          <cell r="AS1007" t="str">
            <v>Q</v>
          </cell>
          <cell r="AT1007" t="str">
            <v>Q</v>
          </cell>
          <cell r="AU1007" t="str">
            <v>Q</v>
          </cell>
          <cell r="AV1007">
            <v>16589.999997999999</v>
          </cell>
          <cell r="AW1007">
            <v>16589.999909999999</v>
          </cell>
          <cell r="AX1007">
            <v>24900</v>
          </cell>
          <cell r="AY1007">
            <v>0.50090415931294818</v>
          </cell>
          <cell r="AZ1007">
            <v>0.33373493983935748</v>
          </cell>
          <cell r="BA1007">
            <v>22900</v>
          </cell>
          <cell r="BB1007">
            <v>3</v>
          </cell>
          <cell r="BC1007">
            <v>0.38034960836411691</v>
          </cell>
          <cell r="BD1007">
            <v>0.27554585161572054</v>
          </cell>
          <cell r="BE1007">
            <v>21900</v>
          </cell>
          <cell r="BF1007">
            <v>6</v>
          </cell>
          <cell r="BG1007">
            <v>0.32007233288970127</v>
          </cell>
          <cell r="BH1007">
            <v>0.24246575351598176</v>
          </cell>
        </row>
        <row r="1008">
          <cell r="B1008" t="str">
            <v>27827</v>
          </cell>
          <cell r="C1008" t="str">
            <v>78415379</v>
          </cell>
          <cell r="D1008" t="str">
            <v>ESENCIA P/VAPE GRAPE TABACO 50gr ZOMO</v>
          </cell>
          <cell r="E1008">
            <v>10</v>
          </cell>
          <cell r="F1008" t="str">
            <v>BEBIDAS</v>
          </cell>
          <cell r="G1008" t="str">
            <v>BEBIDAS</v>
          </cell>
          <cell r="H1008" t="str">
            <v>CIGARRILLOS - VAPES</v>
          </cell>
          <cell r="I1008" t="str">
            <v>CIGARRILLOS-VAPES</v>
          </cell>
          <cell r="J1008" t="str">
            <v>VAPES-ESENCIAS</v>
          </cell>
          <cell r="K1008" t="str">
            <v>ZOMO</v>
          </cell>
          <cell r="L1008">
            <v>747</v>
          </cell>
          <cell r="M1008" t="str">
            <v>APOLO IMPORT S.A. 5 - SINERGIA (747)</v>
          </cell>
          <cell r="N1008">
            <v>7</v>
          </cell>
          <cell r="O1008">
            <v>0</v>
          </cell>
          <cell r="P1008">
            <v>0</v>
          </cell>
          <cell r="Q1008">
            <v>0</v>
          </cell>
          <cell r="R1008">
            <v>0</v>
          </cell>
          <cell r="S1008">
            <v>0</v>
          </cell>
          <cell r="T1008">
            <v>0</v>
          </cell>
          <cell r="U1008">
            <v>0</v>
          </cell>
          <cell r="V1008">
            <v>0</v>
          </cell>
          <cell r="W1008">
            <v>0</v>
          </cell>
          <cell r="X1008">
            <v>0</v>
          </cell>
          <cell r="Y1008">
            <v>0</v>
          </cell>
          <cell r="Z1008">
            <v>0</v>
          </cell>
          <cell r="AA1008">
            <v>0</v>
          </cell>
          <cell r="AB1008">
            <v>0</v>
          </cell>
          <cell r="AC1008">
            <v>0</v>
          </cell>
          <cell r="AD1008">
            <v>0</v>
          </cell>
          <cell r="AE1008">
            <v>1</v>
          </cell>
          <cell r="AF1008">
            <v>0</v>
          </cell>
          <cell r="AG1008">
            <v>0</v>
          </cell>
          <cell r="AH1008">
            <v>0</v>
          </cell>
          <cell r="AI1008">
            <v>0</v>
          </cell>
          <cell r="AJ1008">
            <v>27</v>
          </cell>
          <cell r="AK1008">
            <v>0</v>
          </cell>
          <cell r="AL1008">
            <v>0</v>
          </cell>
          <cell r="AM1008">
            <v>0</v>
          </cell>
          <cell r="AN1008">
            <v>4</v>
          </cell>
          <cell r="AO1008">
            <v>0</v>
          </cell>
          <cell r="AP1008" t="str">
            <v>SV</v>
          </cell>
          <cell r="AQ1008" t="str">
            <v>Q</v>
          </cell>
          <cell r="AR1008" t="str">
            <v>Q</v>
          </cell>
          <cell r="AS1008" t="str">
            <v>Q</v>
          </cell>
          <cell r="AT1008" t="str">
            <v>SV</v>
          </cell>
          <cell r="AU1008" t="str">
            <v>Q</v>
          </cell>
          <cell r="AV1008">
            <v>7325.0000010000003</v>
          </cell>
          <cell r="AW1008">
            <v>7324.9997700000004</v>
          </cell>
          <cell r="AX1008">
            <v>9900</v>
          </cell>
          <cell r="AY1008">
            <v>0.35153583599296434</v>
          </cell>
          <cell r="AZ1008">
            <v>0.26010100999999997</v>
          </cell>
          <cell r="BA1008">
            <v>8900</v>
          </cell>
          <cell r="BB1008">
            <v>6</v>
          </cell>
          <cell r="BC1008">
            <v>0.2150170646805436</v>
          </cell>
          <cell r="BD1008">
            <v>0.17696629202247188</v>
          </cell>
          <cell r="BE1008">
            <v>8500</v>
          </cell>
          <cell r="BF1008">
            <v>10</v>
          </cell>
          <cell r="BG1008">
            <v>0.16040955615557539</v>
          </cell>
          <cell r="BH1008">
            <v>0.13823529399999995</v>
          </cell>
        </row>
        <row r="1009">
          <cell r="B1009" t="str">
            <v>27828</v>
          </cell>
          <cell r="C1009" t="str">
            <v>78417694</v>
          </cell>
          <cell r="D1009" t="str">
            <v>ESENCIA P/VAPE IBIZA SENSATIONS 50gr ZOMO</v>
          </cell>
          <cell r="E1009">
            <v>10</v>
          </cell>
          <cell r="F1009" t="str">
            <v>BEBIDAS</v>
          </cell>
          <cell r="G1009" t="str">
            <v>BEBIDAS</v>
          </cell>
          <cell r="H1009" t="str">
            <v>CIGARRILLOS - VAPES</v>
          </cell>
          <cell r="I1009" t="str">
            <v>CIGARRILLOS-VAPES</v>
          </cell>
          <cell r="J1009" t="str">
            <v>VAPES-ESENCIAS</v>
          </cell>
          <cell r="K1009" t="str">
            <v>ZOMO</v>
          </cell>
          <cell r="L1009">
            <v>747</v>
          </cell>
          <cell r="M1009" t="str">
            <v>APOLO IMPORT S.A. 5 - SINERGIA (747)</v>
          </cell>
          <cell r="N1009">
            <v>0</v>
          </cell>
          <cell r="O1009">
            <v>0</v>
          </cell>
          <cell r="P1009">
            <v>0</v>
          </cell>
          <cell r="Q1009">
            <v>0</v>
          </cell>
          <cell r="R1009">
            <v>0</v>
          </cell>
          <cell r="S1009">
            <v>0</v>
          </cell>
          <cell r="T1009">
            <v>0</v>
          </cell>
          <cell r="U1009">
            <v>0</v>
          </cell>
          <cell r="V1009">
            <v>0</v>
          </cell>
          <cell r="W1009">
            <v>0</v>
          </cell>
          <cell r="X1009">
            <v>0</v>
          </cell>
          <cell r="Y1009">
            <v>0</v>
          </cell>
          <cell r="Z1009">
            <v>0</v>
          </cell>
          <cell r="AA1009">
            <v>0</v>
          </cell>
          <cell r="AB1009">
            <v>0</v>
          </cell>
          <cell r="AC1009">
            <v>0</v>
          </cell>
          <cell r="AD1009">
            <v>0</v>
          </cell>
          <cell r="AE1009">
            <v>0</v>
          </cell>
          <cell r="AF1009">
            <v>0</v>
          </cell>
          <cell r="AG1009">
            <v>0</v>
          </cell>
          <cell r="AH1009">
            <v>0</v>
          </cell>
          <cell r="AI1009">
            <v>0</v>
          </cell>
          <cell r="AJ1009">
            <v>0</v>
          </cell>
          <cell r="AK1009">
            <v>0</v>
          </cell>
          <cell r="AL1009">
            <v>0</v>
          </cell>
          <cell r="AM1009">
            <v>0</v>
          </cell>
          <cell r="AN1009">
            <v>0</v>
          </cell>
          <cell r="AO1009">
            <v>0</v>
          </cell>
          <cell r="AP1009" t="str">
            <v>Q</v>
          </cell>
          <cell r="AQ1009" t="str">
            <v>Q</v>
          </cell>
          <cell r="AR1009" t="str">
            <v>Q</v>
          </cell>
          <cell r="AS1009" t="str">
            <v>Q</v>
          </cell>
          <cell r="AT1009" t="str">
            <v>Q</v>
          </cell>
          <cell r="AU1009" t="str">
            <v>Q</v>
          </cell>
          <cell r="AV1009">
            <v>7325.0000010000003</v>
          </cell>
          <cell r="AW1009">
            <v>7324.9950399999998</v>
          </cell>
          <cell r="AX1009">
            <v>9900</v>
          </cell>
          <cell r="AY1009">
            <v>0.35153583599296434</v>
          </cell>
          <cell r="AZ1009">
            <v>0.26010100999999997</v>
          </cell>
          <cell r="BA1009">
            <v>8900</v>
          </cell>
          <cell r="BB1009">
            <v>6</v>
          </cell>
          <cell r="BC1009">
            <v>0.2150170646805436</v>
          </cell>
          <cell r="BD1009">
            <v>0.17696629202247188</v>
          </cell>
          <cell r="BE1009">
            <v>8500</v>
          </cell>
          <cell r="BF1009">
            <v>10</v>
          </cell>
          <cell r="BG1009">
            <v>0.16040955615557539</v>
          </cell>
          <cell r="BH1009">
            <v>0.13823529399999995</v>
          </cell>
        </row>
        <row r="1010">
          <cell r="B1010" t="str">
            <v>27829</v>
          </cell>
          <cell r="C1010" t="str">
            <v>78420809</v>
          </cell>
          <cell r="D1010" t="str">
            <v>ESENCIA P/VAPE LARANJA PEACH 50gr ZOMO</v>
          </cell>
          <cell r="E1010">
            <v>10</v>
          </cell>
          <cell r="F1010" t="str">
            <v>BEBIDAS</v>
          </cell>
          <cell r="G1010" t="str">
            <v>BEBIDAS</v>
          </cell>
          <cell r="H1010" t="str">
            <v>CIGARRILLOS - VAPES</v>
          </cell>
          <cell r="I1010" t="str">
            <v>CIGARRILLOS-VAPES</v>
          </cell>
          <cell r="J1010" t="str">
            <v>VAPES-ESENCIAS</v>
          </cell>
          <cell r="K1010" t="str">
            <v>ZOMO</v>
          </cell>
          <cell r="L1010">
            <v>747</v>
          </cell>
          <cell r="M1010" t="str">
            <v>APOLO IMPORT S.A. 5 - SINERGIA (747)</v>
          </cell>
          <cell r="N1010">
            <v>0</v>
          </cell>
          <cell r="O1010">
            <v>0</v>
          </cell>
          <cell r="P1010">
            <v>0</v>
          </cell>
          <cell r="Q1010">
            <v>0</v>
          </cell>
          <cell r="R1010">
            <v>0</v>
          </cell>
          <cell r="S1010">
            <v>0</v>
          </cell>
          <cell r="T1010">
            <v>0</v>
          </cell>
          <cell r="U1010">
            <v>0</v>
          </cell>
          <cell r="V1010">
            <v>0</v>
          </cell>
          <cell r="W1010">
            <v>0</v>
          </cell>
          <cell r="X1010">
            <v>0</v>
          </cell>
          <cell r="Y1010">
            <v>0</v>
          </cell>
          <cell r="Z1010">
            <v>0</v>
          </cell>
          <cell r="AA1010">
            <v>0</v>
          </cell>
          <cell r="AB1010">
            <v>0</v>
          </cell>
          <cell r="AC1010">
            <v>0</v>
          </cell>
          <cell r="AD1010">
            <v>0</v>
          </cell>
          <cell r="AE1010">
            <v>0</v>
          </cell>
          <cell r="AF1010">
            <v>0</v>
          </cell>
          <cell r="AG1010">
            <v>0</v>
          </cell>
          <cell r="AH1010">
            <v>0</v>
          </cell>
          <cell r="AI1010">
            <v>0</v>
          </cell>
          <cell r="AJ1010">
            <v>0</v>
          </cell>
          <cell r="AK1010">
            <v>0</v>
          </cell>
          <cell r="AL1010">
            <v>0</v>
          </cell>
          <cell r="AM1010">
            <v>0</v>
          </cell>
          <cell r="AN1010">
            <v>0</v>
          </cell>
          <cell r="AO1010">
            <v>0</v>
          </cell>
          <cell r="AP1010" t="str">
            <v>Q</v>
          </cell>
          <cell r="AQ1010" t="str">
            <v>Q</v>
          </cell>
          <cell r="AR1010" t="str">
            <v>Q</v>
          </cell>
          <cell r="AS1010" t="str">
            <v>Q</v>
          </cell>
          <cell r="AT1010" t="str">
            <v>Q</v>
          </cell>
          <cell r="AU1010" t="str">
            <v>Q</v>
          </cell>
          <cell r="AV1010">
            <v>7325.0000010000003</v>
          </cell>
          <cell r="AW1010">
            <v>7324.9997700000004</v>
          </cell>
          <cell r="AX1010">
            <v>9900</v>
          </cell>
          <cell r="AY1010">
            <v>0.35153583599296434</v>
          </cell>
          <cell r="AZ1010">
            <v>0.26010100999999997</v>
          </cell>
          <cell r="BA1010">
            <v>8900</v>
          </cell>
          <cell r="BB1010">
            <v>6</v>
          </cell>
          <cell r="BC1010">
            <v>0.2150170646805436</v>
          </cell>
          <cell r="BD1010">
            <v>0.17696629202247188</v>
          </cell>
          <cell r="BE1010">
            <v>8500</v>
          </cell>
          <cell r="BF1010">
            <v>10</v>
          </cell>
          <cell r="BG1010">
            <v>0.16040955615557539</v>
          </cell>
          <cell r="BH1010">
            <v>0.13823529399999995</v>
          </cell>
        </row>
        <row r="1011">
          <cell r="B1011" t="str">
            <v>27830</v>
          </cell>
          <cell r="C1011" t="str">
            <v>78415713</v>
          </cell>
          <cell r="D1011" t="str">
            <v>ESENCIA P/VAPE MANGO TABACO 50gr ZOMO</v>
          </cell>
          <cell r="E1011">
            <v>10</v>
          </cell>
          <cell r="F1011" t="str">
            <v>BEBIDAS</v>
          </cell>
          <cell r="G1011" t="str">
            <v>BEBIDAS</v>
          </cell>
          <cell r="H1011" t="str">
            <v>CIGARRILLOS - VAPES</v>
          </cell>
          <cell r="I1011" t="str">
            <v>CIGARRILLOS-VAPES</v>
          </cell>
          <cell r="J1011" t="str">
            <v>VAPES-ESENCIAS</v>
          </cell>
          <cell r="K1011" t="str">
            <v>ZOMO</v>
          </cell>
          <cell r="L1011">
            <v>747</v>
          </cell>
          <cell r="M1011" t="str">
            <v>APOLO IMPORT S.A. 5 - SINERGIA (747)</v>
          </cell>
          <cell r="N1011">
            <v>0</v>
          </cell>
          <cell r="O1011">
            <v>0</v>
          </cell>
          <cell r="P1011">
            <v>0</v>
          </cell>
          <cell r="Q1011">
            <v>0</v>
          </cell>
          <cell r="R1011">
            <v>0</v>
          </cell>
          <cell r="S1011">
            <v>0</v>
          </cell>
          <cell r="T1011">
            <v>0</v>
          </cell>
          <cell r="U1011">
            <v>0</v>
          </cell>
          <cell r="V1011">
            <v>0</v>
          </cell>
          <cell r="W1011">
            <v>0</v>
          </cell>
          <cell r="X1011">
            <v>0</v>
          </cell>
          <cell r="Y1011">
            <v>0</v>
          </cell>
          <cell r="Z1011">
            <v>1</v>
          </cell>
          <cell r="AA1011">
            <v>2</v>
          </cell>
          <cell r="AB1011">
            <v>0</v>
          </cell>
          <cell r="AC1011">
            <v>0</v>
          </cell>
          <cell r="AD1011">
            <v>3</v>
          </cell>
          <cell r="AE1011">
            <v>1</v>
          </cell>
          <cell r="AF1011">
            <v>0</v>
          </cell>
          <cell r="AG1011">
            <v>0</v>
          </cell>
          <cell r="AH1011">
            <v>0</v>
          </cell>
          <cell r="AI1011">
            <v>0</v>
          </cell>
          <cell r="AJ1011">
            <v>20</v>
          </cell>
          <cell r="AK1011">
            <v>17</v>
          </cell>
          <cell r="AL1011">
            <v>0</v>
          </cell>
          <cell r="AM1011">
            <v>8</v>
          </cell>
          <cell r="AN1011">
            <v>1</v>
          </cell>
          <cell r="AO1011">
            <v>0</v>
          </cell>
          <cell r="AP1011" t="str">
            <v>SV</v>
          </cell>
          <cell r="AQ1011" t="str">
            <v>SV</v>
          </cell>
          <cell r="AR1011" t="str">
            <v>Q</v>
          </cell>
          <cell r="AS1011" t="str">
            <v>SV</v>
          </cell>
          <cell r="AT1011" t="str">
            <v>SV</v>
          </cell>
          <cell r="AU1011" t="str">
            <v>Q</v>
          </cell>
          <cell r="AV1011">
            <v>7325.0000010000003</v>
          </cell>
          <cell r="AW1011">
            <v>7324.9999900000003</v>
          </cell>
          <cell r="AX1011">
            <v>9900</v>
          </cell>
          <cell r="AY1011">
            <v>0.35153583599296434</v>
          </cell>
          <cell r="AZ1011">
            <v>0.26010100999999997</v>
          </cell>
          <cell r="BA1011">
            <v>8900</v>
          </cell>
          <cell r="BB1011">
            <v>6</v>
          </cell>
          <cell r="BC1011">
            <v>0.2150170646805436</v>
          </cell>
          <cell r="BD1011">
            <v>0.17696629202247188</v>
          </cell>
          <cell r="BE1011">
            <v>8500</v>
          </cell>
          <cell r="BF1011">
            <v>10</v>
          </cell>
          <cell r="BG1011">
            <v>0.16040955615557539</v>
          </cell>
          <cell r="BH1011">
            <v>0.13823529399999995</v>
          </cell>
        </row>
        <row r="1012">
          <cell r="B1012" t="str">
            <v>27831</v>
          </cell>
          <cell r="C1012" t="str">
            <v>78411234</v>
          </cell>
          <cell r="D1012" t="str">
            <v>ESENCIA P/VAPE MINT TABACO 50gr ZOMO</v>
          </cell>
          <cell r="E1012">
            <v>10</v>
          </cell>
          <cell r="F1012" t="str">
            <v>BEBIDAS</v>
          </cell>
          <cell r="G1012" t="str">
            <v>BEBIDAS</v>
          </cell>
          <cell r="H1012" t="str">
            <v>CIGARRILLOS - VAPES</v>
          </cell>
          <cell r="I1012" t="str">
            <v>CIGARRILLOS-VAPES</v>
          </cell>
          <cell r="J1012" t="str">
            <v>VAPES-ESENCIAS</v>
          </cell>
          <cell r="K1012" t="str">
            <v>ZOMO</v>
          </cell>
          <cell r="L1012">
            <v>747</v>
          </cell>
          <cell r="M1012" t="str">
            <v>APOLO IMPORT S.A. 5 - SINERGIA (747)</v>
          </cell>
          <cell r="N1012">
            <v>0</v>
          </cell>
          <cell r="O1012">
            <v>0</v>
          </cell>
          <cell r="P1012">
            <v>1</v>
          </cell>
          <cell r="Q1012">
            <v>2</v>
          </cell>
          <cell r="R1012">
            <v>0</v>
          </cell>
          <cell r="S1012">
            <v>0</v>
          </cell>
          <cell r="T1012">
            <v>0</v>
          </cell>
          <cell r="U1012">
            <v>0</v>
          </cell>
          <cell r="V1012">
            <v>0</v>
          </cell>
          <cell r="W1012">
            <v>0</v>
          </cell>
          <cell r="X1012">
            <v>0</v>
          </cell>
          <cell r="Y1012">
            <v>0</v>
          </cell>
          <cell r="Z1012">
            <v>2</v>
          </cell>
          <cell r="AA1012">
            <v>3</v>
          </cell>
          <cell r="AB1012">
            <v>1</v>
          </cell>
          <cell r="AC1012">
            <v>1</v>
          </cell>
          <cell r="AD1012">
            <v>1</v>
          </cell>
          <cell r="AE1012">
            <v>1</v>
          </cell>
          <cell r="AF1012">
            <v>0</v>
          </cell>
          <cell r="AG1012">
            <v>0</v>
          </cell>
          <cell r="AH1012">
            <v>0</v>
          </cell>
          <cell r="AI1012">
            <v>0</v>
          </cell>
          <cell r="AJ1012">
            <v>29</v>
          </cell>
          <cell r="AK1012">
            <v>0</v>
          </cell>
          <cell r="AL1012">
            <v>0</v>
          </cell>
          <cell r="AM1012">
            <v>3</v>
          </cell>
          <cell r="AN1012">
            <v>0</v>
          </cell>
          <cell r="AO1012">
            <v>0</v>
          </cell>
          <cell r="AP1012">
            <v>435</v>
          </cell>
          <cell r="AQ1012" t="str">
            <v>Q</v>
          </cell>
          <cell r="AR1012" t="str">
            <v>Q</v>
          </cell>
          <cell r="AS1012">
            <v>90</v>
          </cell>
          <cell r="AT1012" t="str">
            <v>Q</v>
          </cell>
          <cell r="AU1012" t="str">
            <v>Q</v>
          </cell>
          <cell r="AV1012">
            <v>7325.0000010000003</v>
          </cell>
          <cell r="AW1012">
            <v>7324.9998800000003</v>
          </cell>
          <cell r="AX1012">
            <v>9900</v>
          </cell>
          <cell r="AY1012">
            <v>0.35153583599296434</v>
          </cell>
          <cell r="AZ1012">
            <v>0.26010100999999997</v>
          </cell>
          <cell r="BA1012">
            <v>8900</v>
          </cell>
          <cell r="BB1012">
            <v>6</v>
          </cell>
          <cell r="BC1012">
            <v>0.2150170646805436</v>
          </cell>
          <cell r="BD1012">
            <v>0.17696629202247188</v>
          </cell>
          <cell r="BE1012">
            <v>8500</v>
          </cell>
          <cell r="BF1012">
            <v>10</v>
          </cell>
          <cell r="BG1012">
            <v>0.16040955615557539</v>
          </cell>
          <cell r="BH1012">
            <v>0.13823529399999995</v>
          </cell>
        </row>
        <row r="1013">
          <cell r="B1013" t="str">
            <v>27832</v>
          </cell>
          <cell r="C1013" t="str">
            <v>78411517</v>
          </cell>
          <cell r="D1013" t="str">
            <v>ESENCIA P/VAPE PASSION WITH MINT 50gr ZOMO</v>
          </cell>
          <cell r="E1013">
            <v>10</v>
          </cell>
          <cell r="F1013" t="str">
            <v>BEBIDAS</v>
          </cell>
          <cell r="G1013" t="str">
            <v>BEBIDAS</v>
          </cell>
          <cell r="H1013" t="str">
            <v>CIGARRILLOS - VAPES</v>
          </cell>
          <cell r="I1013" t="str">
            <v>CIGARRILLOS-VAPES</v>
          </cell>
          <cell r="J1013" t="str">
            <v>VAPES-ESENCIAS</v>
          </cell>
          <cell r="K1013" t="str">
            <v>ZOMO</v>
          </cell>
          <cell r="L1013">
            <v>747</v>
          </cell>
          <cell r="M1013" t="str">
            <v>APOLO IMPORT S.A. 5 - SINERGIA (747)</v>
          </cell>
          <cell r="N1013">
            <v>0</v>
          </cell>
          <cell r="O1013">
            <v>0</v>
          </cell>
          <cell r="P1013">
            <v>0</v>
          </cell>
          <cell r="Q1013">
            <v>0</v>
          </cell>
          <cell r="R1013">
            <v>0</v>
          </cell>
          <cell r="S1013">
            <v>0</v>
          </cell>
          <cell r="T1013">
            <v>0</v>
          </cell>
          <cell r="U1013">
            <v>0</v>
          </cell>
          <cell r="V1013">
            <v>0</v>
          </cell>
          <cell r="W1013">
            <v>0</v>
          </cell>
          <cell r="X1013">
            <v>0</v>
          </cell>
          <cell r="Y1013">
            <v>0</v>
          </cell>
          <cell r="Z1013">
            <v>0</v>
          </cell>
          <cell r="AA1013">
            <v>0</v>
          </cell>
          <cell r="AB1013">
            <v>0</v>
          </cell>
          <cell r="AC1013">
            <v>0</v>
          </cell>
          <cell r="AD1013">
            <v>1</v>
          </cell>
          <cell r="AE1013">
            <v>0</v>
          </cell>
          <cell r="AF1013">
            <v>0</v>
          </cell>
          <cell r="AG1013">
            <v>0</v>
          </cell>
          <cell r="AH1013">
            <v>0</v>
          </cell>
          <cell r="AI1013">
            <v>0</v>
          </cell>
          <cell r="AJ1013">
            <v>6</v>
          </cell>
          <cell r="AK1013">
            <v>0</v>
          </cell>
          <cell r="AL1013">
            <v>0</v>
          </cell>
          <cell r="AM1013">
            <v>0</v>
          </cell>
          <cell r="AN1013">
            <v>0</v>
          </cell>
          <cell r="AO1013">
            <v>0</v>
          </cell>
          <cell r="AP1013" t="str">
            <v>SV</v>
          </cell>
          <cell r="AQ1013" t="str">
            <v>Q</v>
          </cell>
          <cell r="AR1013" t="str">
            <v>Q</v>
          </cell>
          <cell r="AS1013" t="str">
            <v>Q</v>
          </cell>
          <cell r="AT1013" t="str">
            <v>Q</v>
          </cell>
          <cell r="AU1013" t="str">
            <v>Q</v>
          </cell>
          <cell r="AV1013">
            <v>7325.0000010000003</v>
          </cell>
          <cell r="AW1013">
            <v>7324.9998800000003</v>
          </cell>
          <cell r="AX1013">
            <v>9900</v>
          </cell>
          <cell r="AY1013">
            <v>0.35153583599296434</v>
          </cell>
          <cell r="AZ1013">
            <v>0.26010100999999997</v>
          </cell>
          <cell r="BA1013">
            <v>8900</v>
          </cell>
          <cell r="BB1013">
            <v>6</v>
          </cell>
          <cell r="BC1013">
            <v>0.2150170646805436</v>
          </cell>
          <cell r="BD1013">
            <v>0.17696629202247188</v>
          </cell>
          <cell r="BE1013">
            <v>8500</v>
          </cell>
          <cell r="BF1013">
            <v>10</v>
          </cell>
          <cell r="BG1013">
            <v>0.16040955615557539</v>
          </cell>
          <cell r="BH1013">
            <v>0.13823529399999995</v>
          </cell>
        </row>
        <row r="1014">
          <cell r="B1014" t="str">
            <v>27833</v>
          </cell>
          <cell r="C1014" t="str">
            <v>78415768</v>
          </cell>
          <cell r="D1014" t="str">
            <v>ESENCIA P/VAPE STRAWBERRY TABACO 50gr ZOMO</v>
          </cell>
          <cell r="E1014">
            <v>10</v>
          </cell>
          <cell r="F1014" t="str">
            <v>BEBIDAS</v>
          </cell>
          <cell r="G1014" t="str">
            <v>BEBIDAS</v>
          </cell>
          <cell r="H1014" t="str">
            <v>CIGARRILLOS - VAPES</v>
          </cell>
          <cell r="I1014" t="str">
            <v>CIGARRILLOS-VAPES</v>
          </cell>
          <cell r="J1014" t="str">
            <v>VAPES-ESENCIAS</v>
          </cell>
          <cell r="K1014" t="str">
            <v>ZOMO</v>
          </cell>
          <cell r="L1014">
            <v>747</v>
          </cell>
          <cell r="M1014" t="str">
            <v>APOLO IMPORT S.A. 5 - SINERGIA (747)</v>
          </cell>
          <cell r="N1014">
            <v>0</v>
          </cell>
          <cell r="O1014">
            <v>0</v>
          </cell>
          <cell r="P1014">
            <v>0</v>
          </cell>
          <cell r="Q1014">
            <v>0</v>
          </cell>
          <cell r="R1014">
            <v>0</v>
          </cell>
          <cell r="S1014">
            <v>0</v>
          </cell>
          <cell r="T1014">
            <v>0</v>
          </cell>
          <cell r="U1014">
            <v>0</v>
          </cell>
          <cell r="V1014">
            <v>0</v>
          </cell>
          <cell r="W1014">
            <v>0</v>
          </cell>
          <cell r="X1014">
            <v>0</v>
          </cell>
          <cell r="Y1014">
            <v>0</v>
          </cell>
          <cell r="Z1014">
            <v>0</v>
          </cell>
          <cell r="AA1014">
            <v>0</v>
          </cell>
          <cell r="AB1014">
            <v>0</v>
          </cell>
          <cell r="AC1014">
            <v>0</v>
          </cell>
          <cell r="AD1014">
            <v>0</v>
          </cell>
          <cell r="AE1014">
            <v>0</v>
          </cell>
          <cell r="AF1014">
            <v>0</v>
          </cell>
          <cell r="AG1014">
            <v>0</v>
          </cell>
          <cell r="AH1014">
            <v>0</v>
          </cell>
          <cell r="AI1014">
            <v>0</v>
          </cell>
          <cell r="AJ1014">
            <v>0</v>
          </cell>
          <cell r="AK1014">
            <v>0</v>
          </cell>
          <cell r="AL1014">
            <v>0</v>
          </cell>
          <cell r="AM1014">
            <v>0</v>
          </cell>
          <cell r="AN1014">
            <v>0</v>
          </cell>
          <cell r="AO1014">
            <v>0</v>
          </cell>
          <cell r="AP1014" t="str">
            <v>Q</v>
          </cell>
          <cell r="AQ1014" t="str">
            <v>Q</v>
          </cell>
          <cell r="AR1014" t="str">
            <v>Q</v>
          </cell>
          <cell r="AS1014" t="str">
            <v>Q</v>
          </cell>
          <cell r="AT1014" t="str">
            <v>Q</v>
          </cell>
          <cell r="AU1014" t="str">
            <v>Q</v>
          </cell>
          <cell r="AV1014">
            <v>7325.0000010000003</v>
          </cell>
          <cell r="AW1014">
            <v>7308.38922</v>
          </cell>
          <cell r="AX1014">
            <v>9900</v>
          </cell>
          <cell r="AY1014">
            <v>0.35153583599296434</v>
          </cell>
          <cell r="AZ1014">
            <v>0.26010100999999997</v>
          </cell>
          <cell r="BA1014">
            <v>8900</v>
          </cell>
          <cell r="BB1014">
            <v>6</v>
          </cell>
          <cell r="BC1014">
            <v>0.2150170646805436</v>
          </cell>
          <cell r="BD1014">
            <v>0.17696629202247188</v>
          </cell>
          <cell r="BE1014">
            <v>8500</v>
          </cell>
          <cell r="BF1014">
            <v>10</v>
          </cell>
          <cell r="BG1014">
            <v>0.16040955615557539</v>
          </cell>
          <cell r="BH1014">
            <v>0.13823529399999995</v>
          </cell>
        </row>
        <row r="1015">
          <cell r="B1015" t="str">
            <v>27834</v>
          </cell>
          <cell r="C1015" t="str">
            <v>78421790</v>
          </cell>
          <cell r="D1015" t="str">
            <v>ESENCIA P/VAPE TUTTI FRUTI 50gr ZOMO</v>
          </cell>
          <cell r="E1015">
            <v>10</v>
          </cell>
          <cell r="F1015" t="str">
            <v>BEBIDAS</v>
          </cell>
          <cell r="G1015" t="str">
            <v>BEBIDAS</v>
          </cell>
          <cell r="H1015" t="str">
            <v>CIGARRILLOS - VAPES</v>
          </cell>
          <cell r="I1015" t="str">
            <v>CIGARRILLOS-VAPES</v>
          </cell>
          <cell r="J1015" t="str">
            <v>VAPES-ESENCIAS</v>
          </cell>
          <cell r="K1015" t="str">
            <v>ZOMO</v>
          </cell>
          <cell r="L1015">
            <v>747</v>
          </cell>
          <cell r="M1015" t="str">
            <v>APOLO IMPORT S.A. 5 - SINERGIA (747)</v>
          </cell>
          <cell r="N1015">
            <v>0</v>
          </cell>
          <cell r="O1015">
            <v>0</v>
          </cell>
          <cell r="P1015">
            <v>0</v>
          </cell>
          <cell r="Q1015">
            <v>0</v>
          </cell>
          <cell r="R1015">
            <v>0</v>
          </cell>
          <cell r="S1015">
            <v>0</v>
          </cell>
          <cell r="T1015">
            <v>0</v>
          </cell>
          <cell r="U1015">
            <v>0</v>
          </cell>
          <cell r="V1015">
            <v>0</v>
          </cell>
          <cell r="W1015">
            <v>0</v>
          </cell>
          <cell r="X1015">
            <v>0</v>
          </cell>
          <cell r="Y1015">
            <v>0</v>
          </cell>
          <cell r="Z1015">
            <v>0</v>
          </cell>
          <cell r="AA1015">
            <v>0</v>
          </cell>
          <cell r="AB1015">
            <v>0</v>
          </cell>
          <cell r="AC1015">
            <v>0</v>
          </cell>
          <cell r="AD1015">
            <v>0</v>
          </cell>
          <cell r="AE1015">
            <v>0</v>
          </cell>
          <cell r="AF1015">
            <v>0</v>
          </cell>
          <cell r="AG1015">
            <v>0</v>
          </cell>
          <cell r="AH1015">
            <v>0</v>
          </cell>
          <cell r="AI1015">
            <v>0</v>
          </cell>
          <cell r="AJ1015">
            <v>0</v>
          </cell>
          <cell r="AK1015">
            <v>0</v>
          </cell>
          <cell r="AL1015">
            <v>0</v>
          </cell>
          <cell r="AM1015">
            <v>0</v>
          </cell>
          <cell r="AN1015">
            <v>0</v>
          </cell>
          <cell r="AO1015">
            <v>0</v>
          </cell>
          <cell r="AP1015" t="str">
            <v>Q</v>
          </cell>
          <cell r="AQ1015" t="str">
            <v>Q</v>
          </cell>
          <cell r="AR1015" t="str">
            <v>Q</v>
          </cell>
          <cell r="AS1015" t="str">
            <v>Q</v>
          </cell>
          <cell r="AT1015" t="str">
            <v>Q</v>
          </cell>
          <cell r="AU1015" t="str">
            <v>Q</v>
          </cell>
          <cell r="AV1015">
            <v>7325.0000010000003</v>
          </cell>
          <cell r="AW1015">
            <v>7328.8173200000001</v>
          </cell>
          <cell r="AX1015">
            <v>9900</v>
          </cell>
          <cell r="AY1015">
            <v>0.35153583599296434</v>
          </cell>
          <cell r="AZ1015">
            <v>0.26010100999999997</v>
          </cell>
          <cell r="BA1015">
            <v>8900</v>
          </cell>
          <cell r="BB1015">
            <v>6</v>
          </cell>
          <cell r="BC1015">
            <v>0.2150170646805436</v>
          </cell>
          <cell r="BD1015">
            <v>0.17696629202247188</v>
          </cell>
          <cell r="BE1015">
            <v>8500</v>
          </cell>
          <cell r="BF1015">
            <v>10</v>
          </cell>
          <cell r="BG1015">
            <v>0.16040955615557539</v>
          </cell>
          <cell r="BH1015">
            <v>0.13823529399999995</v>
          </cell>
        </row>
        <row r="1016">
          <cell r="B1016" t="str">
            <v>27836</v>
          </cell>
          <cell r="C1016" t="str">
            <v>78418530</v>
          </cell>
          <cell r="D1016" t="str">
            <v>PAPEL NATURAL MINI C/50un ZOMO</v>
          </cell>
          <cell r="E1016">
            <v>25</v>
          </cell>
          <cell r="F1016" t="str">
            <v>BEBIDAS</v>
          </cell>
          <cell r="G1016" t="str">
            <v>BEBIDAS</v>
          </cell>
          <cell r="H1016" t="str">
            <v>CIGARRILLOS - VAPES</v>
          </cell>
          <cell r="I1016" t="str">
            <v>CIGARRILLOS-VAPES</v>
          </cell>
          <cell r="J1016" t="str">
            <v>VAPES-ESENCIAS</v>
          </cell>
          <cell r="K1016" t="str">
            <v>ZOMO</v>
          </cell>
          <cell r="L1016">
            <v>747</v>
          </cell>
          <cell r="M1016" t="str">
            <v>APOLO IMPORT S.A. 5 - SINERGIA (747)</v>
          </cell>
          <cell r="N1016">
            <v>27</v>
          </cell>
          <cell r="O1016">
            <v>7</v>
          </cell>
          <cell r="P1016">
            <v>11</v>
          </cell>
          <cell r="Q1016">
            <v>11</v>
          </cell>
          <cell r="R1016">
            <v>15</v>
          </cell>
          <cell r="S1016">
            <v>19</v>
          </cell>
          <cell r="T1016">
            <v>15</v>
          </cell>
          <cell r="U1016">
            <v>18</v>
          </cell>
          <cell r="V1016">
            <v>1</v>
          </cell>
          <cell r="W1016">
            <v>2</v>
          </cell>
          <cell r="X1016">
            <v>0</v>
          </cell>
          <cell r="Y1016">
            <v>2</v>
          </cell>
          <cell r="Z1016">
            <v>2</v>
          </cell>
          <cell r="AA1016">
            <v>8</v>
          </cell>
          <cell r="AB1016">
            <v>3</v>
          </cell>
          <cell r="AC1016">
            <v>3</v>
          </cell>
          <cell r="AD1016">
            <v>8</v>
          </cell>
          <cell r="AE1016">
            <v>3</v>
          </cell>
          <cell r="AF1016">
            <v>6</v>
          </cell>
          <cell r="AG1016">
            <v>12</v>
          </cell>
          <cell r="AH1016">
            <v>0</v>
          </cell>
          <cell r="AI1016">
            <v>8</v>
          </cell>
          <cell r="AJ1016">
            <v>128</v>
          </cell>
          <cell r="AK1016">
            <v>136</v>
          </cell>
          <cell r="AL1016">
            <v>88</v>
          </cell>
          <cell r="AM1016">
            <v>74</v>
          </cell>
          <cell r="AN1016">
            <v>336</v>
          </cell>
          <cell r="AO1016">
            <v>75</v>
          </cell>
          <cell r="AP1016">
            <v>349.09090909090912</v>
          </cell>
          <cell r="AQ1016">
            <v>226.66666666666666</v>
          </cell>
          <cell r="AR1016">
            <v>1320</v>
          </cell>
          <cell r="AS1016">
            <v>740</v>
          </cell>
          <cell r="AT1016">
            <v>840</v>
          </cell>
          <cell r="AU1016">
            <v>281.25</v>
          </cell>
          <cell r="AV1016">
            <v>3625</v>
          </cell>
          <cell r="AW1016">
            <v>2624.9999600000001</v>
          </cell>
          <cell r="AX1016">
            <v>3950</v>
          </cell>
          <cell r="AY1016">
            <v>8.9655172413793061E-2</v>
          </cell>
          <cell r="AZ1016">
            <v>8.2278481012658222E-2</v>
          </cell>
          <cell r="BA1016">
            <v>3750</v>
          </cell>
          <cell r="BB1016">
            <v>6</v>
          </cell>
          <cell r="BC1016">
            <v>3.4482758620689724E-2</v>
          </cell>
          <cell r="BD1016">
            <v>3.3333333333333333E-2</v>
          </cell>
          <cell r="BE1016">
            <v>3500</v>
          </cell>
          <cell r="BF1016">
            <v>25</v>
          </cell>
          <cell r="BG1016">
            <v>-3.4482758620689613E-2</v>
          </cell>
          <cell r="BH1016">
            <v>-3.5714285714285712E-2</v>
          </cell>
        </row>
        <row r="1017">
          <cell r="B1017" t="str">
            <v>27837</v>
          </cell>
          <cell r="C1017" t="str">
            <v>78420274</v>
          </cell>
          <cell r="D1017" t="str">
            <v>PAPEL NATURAL PERFECT C/33un ZOMO</v>
          </cell>
          <cell r="E1017">
            <v>50</v>
          </cell>
          <cell r="F1017" t="str">
            <v>BEBIDAS</v>
          </cell>
          <cell r="G1017" t="str">
            <v>BEBIDAS</v>
          </cell>
          <cell r="H1017" t="str">
            <v>CIGARRILLOS - VAPES</v>
          </cell>
          <cell r="I1017" t="str">
            <v>CIGARRILLOS-VAPES</v>
          </cell>
          <cell r="J1017" t="str">
            <v>VAPES-ESENCIAS</v>
          </cell>
          <cell r="K1017" t="str">
            <v>ZOMO</v>
          </cell>
          <cell r="L1017">
            <v>747</v>
          </cell>
          <cell r="M1017" t="str">
            <v>APOLO IMPORT S.A. 5 - SINERGIA (747)</v>
          </cell>
          <cell r="N1017">
            <v>7</v>
          </cell>
          <cell r="O1017">
            <v>2</v>
          </cell>
          <cell r="P1017">
            <v>4</v>
          </cell>
          <cell r="Q1017">
            <v>5</v>
          </cell>
          <cell r="R1017">
            <v>30</v>
          </cell>
          <cell r="S1017">
            <v>37</v>
          </cell>
          <cell r="T1017">
            <v>30</v>
          </cell>
          <cell r="U1017">
            <v>52</v>
          </cell>
          <cell r="V1017">
            <v>1</v>
          </cell>
          <cell r="W1017">
            <v>2</v>
          </cell>
          <cell r="X1017">
            <v>4</v>
          </cell>
          <cell r="Y1017">
            <v>4</v>
          </cell>
          <cell r="Z1017">
            <v>2</v>
          </cell>
          <cell r="AA1017">
            <v>7</v>
          </cell>
          <cell r="AB1017">
            <v>4</v>
          </cell>
          <cell r="AC1017">
            <v>4</v>
          </cell>
          <cell r="AD1017">
            <v>6</v>
          </cell>
          <cell r="AE1017">
            <v>4</v>
          </cell>
          <cell r="AF1017">
            <v>5</v>
          </cell>
          <cell r="AG1017">
            <v>6</v>
          </cell>
          <cell r="AH1017">
            <v>0</v>
          </cell>
          <cell r="AI1017">
            <v>4</v>
          </cell>
          <cell r="AJ1017">
            <v>103</v>
          </cell>
          <cell r="AK1017">
            <v>45</v>
          </cell>
          <cell r="AL1017">
            <v>93</v>
          </cell>
          <cell r="AM1017">
            <v>83</v>
          </cell>
          <cell r="AN1017">
            <v>151</v>
          </cell>
          <cell r="AO1017">
            <v>100</v>
          </cell>
          <cell r="AP1017">
            <v>618</v>
          </cell>
          <cell r="AQ1017">
            <v>25.961538461538463</v>
          </cell>
          <cell r="AR1017">
            <v>697.5</v>
          </cell>
          <cell r="AS1017">
            <v>622.5</v>
          </cell>
          <cell r="AT1017">
            <v>755</v>
          </cell>
          <cell r="AU1017">
            <v>750</v>
          </cell>
          <cell r="AV1017">
            <v>3924.9999800000001</v>
          </cell>
          <cell r="AW1017">
            <v>3924.9999800000001</v>
          </cell>
          <cell r="AX1017">
            <v>5900</v>
          </cell>
          <cell r="AY1017">
            <v>0.50318472103533618</v>
          </cell>
          <cell r="AZ1017">
            <v>0.33474576610169493</v>
          </cell>
          <cell r="BA1017">
            <v>5750</v>
          </cell>
          <cell r="BB1017">
            <v>6</v>
          </cell>
          <cell r="BC1017">
            <v>0.46496816033104804</v>
          </cell>
          <cell r="BD1017">
            <v>0.31739130782608693</v>
          </cell>
          <cell r="BE1017">
            <v>5500</v>
          </cell>
          <cell r="BF1017">
            <v>50</v>
          </cell>
          <cell r="BG1017">
            <v>0.40127389249056766</v>
          </cell>
          <cell r="BH1017">
            <v>0.28636363999999997</v>
          </cell>
        </row>
        <row r="1018">
          <cell r="B1018" t="str">
            <v>27814</v>
          </cell>
          <cell r="C1018" t="str">
            <v>7841881020014</v>
          </cell>
          <cell r="D1018" t="str">
            <v>VAPE GRAPE ICE 800PUFF 2ml ZOMO</v>
          </cell>
          <cell r="E1018">
            <v>10</v>
          </cell>
          <cell r="F1018" t="str">
            <v>BEBIDAS</v>
          </cell>
          <cell r="G1018" t="str">
            <v>BEBIDAS</v>
          </cell>
          <cell r="H1018" t="str">
            <v>CIGARRILLOS - VAPES</v>
          </cell>
          <cell r="I1018" t="str">
            <v>CIGARRILLOS-VAPES</v>
          </cell>
          <cell r="J1018" t="str">
            <v>VAPES-ESENCIAS</v>
          </cell>
          <cell r="K1018" t="str">
            <v>ZOMO</v>
          </cell>
          <cell r="L1018">
            <v>747</v>
          </cell>
          <cell r="M1018" t="str">
            <v>APOLO IMPORT S.A. 5 - SINERGIA (747)</v>
          </cell>
          <cell r="N1018">
            <v>0</v>
          </cell>
          <cell r="O1018">
            <v>0</v>
          </cell>
          <cell r="P1018">
            <v>0</v>
          </cell>
          <cell r="Q1018">
            <v>0</v>
          </cell>
          <cell r="R1018">
            <v>0</v>
          </cell>
          <cell r="S1018">
            <v>0</v>
          </cell>
          <cell r="T1018">
            <v>0</v>
          </cell>
          <cell r="U1018">
            <v>0</v>
          </cell>
          <cell r="V1018">
            <v>0</v>
          </cell>
          <cell r="W1018">
            <v>0</v>
          </cell>
          <cell r="X1018">
            <v>0</v>
          </cell>
          <cell r="Y1018">
            <v>0</v>
          </cell>
          <cell r="Z1018">
            <v>0</v>
          </cell>
          <cell r="AA1018">
            <v>0</v>
          </cell>
          <cell r="AB1018">
            <v>0</v>
          </cell>
          <cell r="AC1018">
            <v>0</v>
          </cell>
          <cell r="AD1018">
            <v>0</v>
          </cell>
          <cell r="AE1018">
            <v>0</v>
          </cell>
          <cell r="AF1018">
            <v>0</v>
          </cell>
          <cell r="AG1018">
            <v>0</v>
          </cell>
          <cell r="AH1018">
            <v>0</v>
          </cell>
          <cell r="AI1018">
            <v>0</v>
          </cell>
          <cell r="AJ1018">
            <v>0</v>
          </cell>
          <cell r="AK1018">
            <v>0</v>
          </cell>
          <cell r="AL1018">
            <v>1</v>
          </cell>
          <cell r="AM1018">
            <v>0</v>
          </cell>
          <cell r="AN1018">
            <v>0</v>
          </cell>
          <cell r="AO1018">
            <v>0</v>
          </cell>
          <cell r="AP1018" t="str">
            <v>Q</v>
          </cell>
          <cell r="AQ1018" t="str">
            <v>Q</v>
          </cell>
          <cell r="AR1018" t="str">
            <v>SV</v>
          </cell>
          <cell r="AS1018" t="str">
            <v>Q</v>
          </cell>
          <cell r="AT1018" t="str">
            <v>Q</v>
          </cell>
          <cell r="AU1018" t="str">
            <v>Q</v>
          </cell>
          <cell r="AV1018">
            <v>26569.999994999998</v>
          </cell>
          <cell r="AW1018">
            <v>26569.985970000002</v>
          </cell>
          <cell r="AX1018">
            <v>39900</v>
          </cell>
          <cell r="AY1018">
            <v>0.5016936397255729</v>
          </cell>
          <cell r="AZ1018">
            <v>0.3340852131578948</v>
          </cell>
          <cell r="BA1018">
            <v>37900</v>
          </cell>
          <cell r="BB1018">
            <v>3</v>
          </cell>
          <cell r="BC1018">
            <v>0.42642077557892755</v>
          </cell>
          <cell r="BD1018">
            <v>0.2989445911609499</v>
          </cell>
          <cell r="BE1018">
            <v>35900</v>
          </cell>
          <cell r="BF1018">
            <v>6</v>
          </cell>
          <cell r="BG1018">
            <v>0.35114791143228241</v>
          </cell>
          <cell r="BH1018">
            <v>0.25988857952646244</v>
          </cell>
        </row>
        <row r="1019">
          <cell r="B1019" t="str">
            <v>27815</v>
          </cell>
          <cell r="C1019" t="str">
            <v>7841881020021</v>
          </cell>
          <cell r="D1019" t="str">
            <v>VAPE GUM MINT 800PUFF 2ml ZOMO</v>
          </cell>
          <cell r="E1019">
            <v>10</v>
          </cell>
          <cell r="F1019" t="str">
            <v>BEBIDAS</v>
          </cell>
          <cell r="G1019" t="str">
            <v>BEBIDAS</v>
          </cell>
          <cell r="H1019" t="str">
            <v>CIGARRILLOS - VAPES</v>
          </cell>
          <cell r="I1019" t="str">
            <v>CIGARRILLOS-VAPES</v>
          </cell>
          <cell r="J1019" t="str">
            <v>VAPES-ESENCIAS</v>
          </cell>
          <cell r="K1019" t="str">
            <v>ZOMO</v>
          </cell>
          <cell r="L1019">
            <v>747</v>
          </cell>
          <cell r="M1019" t="str">
            <v>APOLO IMPORT S.A. 5 - SINERGIA (747)</v>
          </cell>
          <cell r="N1019">
            <v>1</v>
          </cell>
          <cell r="O1019">
            <v>0</v>
          </cell>
          <cell r="P1019">
            <v>1</v>
          </cell>
          <cell r="Q1019">
            <v>1</v>
          </cell>
          <cell r="R1019">
            <v>0</v>
          </cell>
          <cell r="S1019">
            <v>0</v>
          </cell>
          <cell r="T1019">
            <v>1</v>
          </cell>
          <cell r="U1019">
            <v>1</v>
          </cell>
          <cell r="V1019">
            <v>3</v>
          </cell>
          <cell r="W1019">
            <v>0</v>
          </cell>
          <cell r="X1019">
            <v>0</v>
          </cell>
          <cell r="Y1019">
            <v>1</v>
          </cell>
          <cell r="Z1019">
            <v>1</v>
          </cell>
          <cell r="AA1019">
            <v>3</v>
          </cell>
          <cell r="AB1019">
            <v>0</v>
          </cell>
          <cell r="AC1019">
            <v>0</v>
          </cell>
          <cell r="AD1019">
            <v>4</v>
          </cell>
          <cell r="AE1019">
            <v>3</v>
          </cell>
          <cell r="AF1019">
            <v>0</v>
          </cell>
          <cell r="AG1019">
            <v>0</v>
          </cell>
          <cell r="AH1019">
            <v>0</v>
          </cell>
          <cell r="AI1019">
            <v>0</v>
          </cell>
          <cell r="AJ1019">
            <v>12</v>
          </cell>
          <cell r="AK1019">
            <v>12</v>
          </cell>
          <cell r="AL1019">
            <v>7</v>
          </cell>
          <cell r="AM1019">
            <v>0</v>
          </cell>
          <cell r="AN1019">
            <v>20</v>
          </cell>
          <cell r="AO1019">
            <v>10</v>
          </cell>
          <cell r="AP1019">
            <v>360</v>
          </cell>
          <cell r="AQ1019">
            <v>360</v>
          </cell>
          <cell r="AR1019">
            <v>210</v>
          </cell>
          <cell r="AS1019" t="str">
            <v>Q</v>
          </cell>
          <cell r="AT1019" t="str">
            <v>SV</v>
          </cell>
          <cell r="AU1019" t="str">
            <v>SV</v>
          </cell>
          <cell r="AV1019">
            <v>26570.000049999999</v>
          </cell>
          <cell r="AW1019">
            <v>26569.999830000001</v>
          </cell>
          <cell r="AX1019">
            <v>39900</v>
          </cell>
          <cell r="AY1019">
            <v>0.50169363661706146</v>
          </cell>
          <cell r="AZ1019">
            <v>0.33408521177944867</v>
          </cell>
          <cell r="BA1019">
            <v>37900</v>
          </cell>
          <cell r="BB1019">
            <v>3</v>
          </cell>
          <cell r="BC1019">
            <v>0.42642077262623124</v>
          </cell>
          <cell r="BD1019">
            <v>0.29894458970976256</v>
          </cell>
          <cell r="BE1019">
            <v>35900</v>
          </cell>
          <cell r="BF1019">
            <v>6</v>
          </cell>
          <cell r="BG1019">
            <v>0.35114790863540102</v>
          </cell>
          <cell r="BH1019">
            <v>0.25988857799442899</v>
          </cell>
        </row>
        <row r="1020">
          <cell r="B1020" t="str">
            <v>27816</v>
          </cell>
          <cell r="C1020" t="str">
            <v>7841881020250</v>
          </cell>
          <cell r="D1020" t="str">
            <v>VAPE MANGO ICE 1500PUFF 5ml ZOMO</v>
          </cell>
          <cell r="E1020">
            <v>10</v>
          </cell>
          <cell r="F1020" t="str">
            <v>BEBIDAS</v>
          </cell>
          <cell r="G1020" t="str">
            <v>BEBIDAS</v>
          </cell>
          <cell r="H1020" t="str">
            <v>CIGARRILLOS - VAPES</v>
          </cell>
          <cell r="I1020" t="str">
            <v>CIGARRILLOS-VAPES</v>
          </cell>
          <cell r="J1020" t="str">
            <v>VAPES-ESENCIAS</v>
          </cell>
          <cell r="K1020" t="str">
            <v>ZOMO</v>
          </cell>
          <cell r="L1020">
            <v>747</v>
          </cell>
          <cell r="M1020" t="str">
            <v>APOLO IMPORT S.A. 5 - SINERGIA (747)</v>
          </cell>
          <cell r="N1020">
            <v>0</v>
          </cell>
          <cell r="O1020">
            <v>0</v>
          </cell>
          <cell r="P1020">
            <v>0</v>
          </cell>
          <cell r="Q1020">
            <v>0</v>
          </cell>
          <cell r="R1020">
            <v>0</v>
          </cell>
          <cell r="S1020">
            <v>0</v>
          </cell>
          <cell r="T1020">
            <v>0</v>
          </cell>
          <cell r="U1020">
            <v>0</v>
          </cell>
          <cell r="V1020">
            <v>2</v>
          </cell>
          <cell r="W1020">
            <v>7</v>
          </cell>
          <cell r="X1020">
            <v>1</v>
          </cell>
          <cell r="Y1020">
            <v>0</v>
          </cell>
          <cell r="Z1020">
            <v>2</v>
          </cell>
          <cell r="AA1020">
            <v>0</v>
          </cell>
          <cell r="AB1020">
            <v>0</v>
          </cell>
          <cell r="AC1020">
            <v>0</v>
          </cell>
          <cell r="AD1020">
            <v>1</v>
          </cell>
          <cell r="AE1020">
            <v>2</v>
          </cell>
          <cell r="AF1020">
            <v>1</v>
          </cell>
          <cell r="AG1020">
            <v>1</v>
          </cell>
          <cell r="AH1020">
            <v>0</v>
          </cell>
          <cell r="AI1020">
            <v>0</v>
          </cell>
          <cell r="AJ1020">
            <v>29</v>
          </cell>
          <cell r="AK1020">
            <v>17</v>
          </cell>
          <cell r="AL1020">
            <v>0</v>
          </cell>
          <cell r="AM1020">
            <v>0</v>
          </cell>
          <cell r="AN1020">
            <v>13</v>
          </cell>
          <cell r="AO1020">
            <v>0</v>
          </cell>
          <cell r="AP1020" t="str">
            <v>SV</v>
          </cell>
          <cell r="AQ1020" t="str">
            <v>SV</v>
          </cell>
          <cell r="AR1020" t="str">
            <v>Q</v>
          </cell>
          <cell r="AS1020" t="str">
            <v>Q</v>
          </cell>
          <cell r="AT1020">
            <v>390</v>
          </cell>
          <cell r="AU1020" t="str">
            <v>Q</v>
          </cell>
          <cell r="AV1020">
            <v>33249.999969999997</v>
          </cell>
          <cell r="AW1020">
            <v>33249.999860000004</v>
          </cell>
          <cell r="AX1020">
            <v>49900</v>
          </cell>
          <cell r="AY1020">
            <v>0.50075188105331003</v>
          </cell>
          <cell r="AZ1020">
            <v>0.33366733527054115</v>
          </cell>
          <cell r="BA1020">
            <v>45900</v>
          </cell>
          <cell r="BB1020">
            <v>3</v>
          </cell>
          <cell r="BC1020">
            <v>0.38045112906506873</v>
          </cell>
          <cell r="BD1020">
            <v>0.27559912919389984</v>
          </cell>
          <cell r="BE1020">
            <v>39900</v>
          </cell>
          <cell r="BF1020">
            <v>6</v>
          </cell>
          <cell r="BG1020">
            <v>0.20000000108270677</v>
          </cell>
          <cell r="BH1020">
            <v>0.16666666741854644</v>
          </cell>
        </row>
        <row r="1021">
          <cell r="B1021" t="str">
            <v>27817</v>
          </cell>
          <cell r="C1021" t="str">
            <v>7841881020045</v>
          </cell>
          <cell r="D1021" t="str">
            <v>VAPE MANGO ICE 800PUFF 2ml ZOMO</v>
          </cell>
          <cell r="E1021">
            <v>10</v>
          </cell>
          <cell r="F1021" t="str">
            <v>BEBIDAS</v>
          </cell>
          <cell r="G1021" t="str">
            <v>BEBIDAS</v>
          </cell>
          <cell r="H1021" t="str">
            <v>CIGARRILLOS - VAPES</v>
          </cell>
          <cell r="I1021" t="str">
            <v>CIGARRILLOS-VAPES</v>
          </cell>
          <cell r="J1021" t="str">
            <v>VAPES-ESENCIAS</v>
          </cell>
          <cell r="K1021" t="str">
            <v>ZOMO</v>
          </cell>
          <cell r="L1021">
            <v>747</v>
          </cell>
          <cell r="M1021" t="str">
            <v>APOLO IMPORT S.A. 5 - SINERGIA (747)</v>
          </cell>
          <cell r="N1021">
            <v>0</v>
          </cell>
          <cell r="O1021">
            <v>0</v>
          </cell>
          <cell r="P1021">
            <v>1</v>
          </cell>
          <cell r="Q1021">
            <v>1</v>
          </cell>
          <cell r="R1021">
            <v>1</v>
          </cell>
          <cell r="S1021">
            <v>0</v>
          </cell>
          <cell r="T1021">
            <v>0</v>
          </cell>
          <cell r="U1021">
            <v>0</v>
          </cell>
          <cell r="V1021">
            <v>3</v>
          </cell>
          <cell r="W1021">
            <v>0</v>
          </cell>
          <cell r="X1021">
            <v>0</v>
          </cell>
          <cell r="Y1021">
            <v>0</v>
          </cell>
          <cell r="Z1021">
            <v>1</v>
          </cell>
          <cell r="AA1021">
            <v>1</v>
          </cell>
          <cell r="AB1021">
            <v>0</v>
          </cell>
          <cell r="AC1021">
            <v>0</v>
          </cell>
          <cell r="AD1021">
            <v>1</v>
          </cell>
          <cell r="AE1021">
            <v>0</v>
          </cell>
          <cell r="AF1021">
            <v>1</v>
          </cell>
          <cell r="AG1021">
            <v>1</v>
          </cell>
          <cell r="AH1021">
            <v>0</v>
          </cell>
          <cell r="AI1021">
            <v>0</v>
          </cell>
          <cell r="AJ1021">
            <v>33</v>
          </cell>
          <cell r="AK1021">
            <v>0</v>
          </cell>
          <cell r="AL1021">
            <v>0</v>
          </cell>
          <cell r="AM1021">
            <v>0</v>
          </cell>
          <cell r="AN1021">
            <v>16</v>
          </cell>
          <cell r="AO1021">
            <v>10</v>
          </cell>
          <cell r="AP1021">
            <v>990</v>
          </cell>
          <cell r="AQ1021" t="str">
            <v>Q</v>
          </cell>
          <cell r="AR1021" t="str">
            <v>Q</v>
          </cell>
          <cell r="AS1021" t="str">
            <v>Q</v>
          </cell>
          <cell r="AT1021">
            <v>480</v>
          </cell>
          <cell r="AU1021" t="str">
            <v>SV</v>
          </cell>
          <cell r="AV1021">
            <v>26570.000049999999</v>
          </cell>
          <cell r="AW1021">
            <v>26569.999830000001</v>
          </cell>
          <cell r="AX1021">
            <v>39900</v>
          </cell>
          <cell r="AY1021">
            <v>0.50169363661706146</v>
          </cell>
          <cell r="AZ1021">
            <v>0.33408521177944867</v>
          </cell>
          <cell r="BA1021">
            <v>37900</v>
          </cell>
          <cell r="BB1021">
            <v>3</v>
          </cell>
          <cell r="BC1021">
            <v>0.42642077262623124</v>
          </cell>
          <cell r="BD1021">
            <v>0.29894458970976256</v>
          </cell>
          <cell r="BE1021">
            <v>35900</v>
          </cell>
          <cell r="BF1021">
            <v>6</v>
          </cell>
          <cell r="BG1021">
            <v>0.35114790863540102</v>
          </cell>
          <cell r="BH1021">
            <v>0.25988857799442899</v>
          </cell>
        </row>
        <row r="1022">
          <cell r="B1022" t="str">
            <v>27818</v>
          </cell>
          <cell r="C1022" t="str">
            <v>7841881020274</v>
          </cell>
          <cell r="D1022" t="str">
            <v>VAPE MINT 1500PUFF 5ml ZOMO</v>
          </cell>
          <cell r="E1022">
            <v>10</v>
          </cell>
          <cell r="F1022" t="str">
            <v>BEBIDAS</v>
          </cell>
          <cell r="G1022" t="str">
            <v>BEBIDAS</v>
          </cell>
          <cell r="H1022" t="str">
            <v>CIGARRILLOS - VAPES</v>
          </cell>
          <cell r="I1022" t="str">
            <v>CIGARRILLOS-VAPES</v>
          </cell>
          <cell r="J1022" t="str">
            <v>VAPES-ESENCIAS</v>
          </cell>
          <cell r="K1022" t="str">
            <v>ZOMO</v>
          </cell>
          <cell r="L1022">
            <v>747</v>
          </cell>
          <cell r="M1022" t="str">
            <v>APOLO IMPORT S.A. 5 - SINERGIA (747)</v>
          </cell>
          <cell r="N1022">
            <v>0</v>
          </cell>
          <cell r="O1022">
            <v>0</v>
          </cell>
          <cell r="P1022">
            <v>0</v>
          </cell>
          <cell r="Q1022">
            <v>0</v>
          </cell>
          <cell r="R1022">
            <v>0</v>
          </cell>
          <cell r="S1022">
            <v>0</v>
          </cell>
          <cell r="T1022">
            <v>0</v>
          </cell>
          <cell r="U1022">
            <v>0</v>
          </cell>
          <cell r="V1022">
            <v>0</v>
          </cell>
          <cell r="W1022">
            <v>0</v>
          </cell>
          <cell r="X1022">
            <v>0</v>
          </cell>
          <cell r="Y1022">
            <v>0</v>
          </cell>
          <cell r="Z1022">
            <v>6</v>
          </cell>
          <cell r="AA1022">
            <v>0</v>
          </cell>
          <cell r="AB1022">
            <v>3</v>
          </cell>
          <cell r="AC1022">
            <v>3</v>
          </cell>
          <cell r="AD1022">
            <v>2</v>
          </cell>
          <cell r="AE1022">
            <v>1</v>
          </cell>
          <cell r="AF1022">
            <v>1</v>
          </cell>
          <cell r="AG1022">
            <v>1</v>
          </cell>
          <cell r="AH1022">
            <v>0</v>
          </cell>
          <cell r="AI1022">
            <v>0</v>
          </cell>
          <cell r="AJ1022">
            <v>13</v>
          </cell>
          <cell r="AK1022">
            <v>0</v>
          </cell>
          <cell r="AL1022">
            <v>0</v>
          </cell>
          <cell r="AM1022">
            <v>2</v>
          </cell>
          <cell r="AN1022">
            <v>6</v>
          </cell>
          <cell r="AO1022">
            <v>0</v>
          </cell>
          <cell r="AP1022" t="str">
            <v>SV</v>
          </cell>
          <cell r="AQ1022" t="str">
            <v>Q</v>
          </cell>
          <cell r="AR1022" t="str">
            <v>Q</v>
          </cell>
          <cell r="AS1022">
            <v>20</v>
          </cell>
          <cell r="AT1022">
            <v>180</v>
          </cell>
          <cell r="AU1022" t="str">
            <v>Q</v>
          </cell>
          <cell r="AV1022">
            <v>33249.999969999997</v>
          </cell>
          <cell r="AW1022">
            <v>33249.999750000003</v>
          </cell>
          <cell r="AX1022">
            <v>49900</v>
          </cell>
          <cell r="AY1022">
            <v>0.50075188105331003</v>
          </cell>
          <cell r="AZ1022">
            <v>0.33366733527054115</v>
          </cell>
          <cell r="BA1022">
            <v>45900</v>
          </cell>
          <cell r="BB1022">
            <v>3</v>
          </cell>
          <cell r="BC1022">
            <v>0.38045112906506873</v>
          </cell>
          <cell r="BD1022">
            <v>0.27559912919389984</v>
          </cell>
          <cell r="BE1022">
            <v>39900</v>
          </cell>
          <cell r="BF1022">
            <v>6</v>
          </cell>
          <cell r="BG1022">
            <v>0.20000000108270677</v>
          </cell>
          <cell r="BH1022">
            <v>0.16666666741854644</v>
          </cell>
        </row>
        <row r="1023">
          <cell r="B1023" t="str">
            <v>27819</v>
          </cell>
          <cell r="C1023" t="str">
            <v>7841881020113</v>
          </cell>
          <cell r="D1023" t="str">
            <v>VAPE PASSION MIX ICE 800PUFF 2ml ZOMO</v>
          </cell>
          <cell r="E1023">
            <v>10</v>
          </cell>
          <cell r="F1023" t="str">
            <v>BEBIDAS</v>
          </cell>
          <cell r="G1023" t="str">
            <v>BEBIDAS</v>
          </cell>
          <cell r="H1023" t="str">
            <v>CIGARRILLOS - VAPES</v>
          </cell>
          <cell r="I1023" t="str">
            <v>CIGARRILLOS-VAPES</v>
          </cell>
          <cell r="J1023" t="str">
            <v>VAPES-ESENCIAS</v>
          </cell>
          <cell r="K1023" t="str">
            <v>ZOMO</v>
          </cell>
          <cell r="L1023">
            <v>747</v>
          </cell>
          <cell r="M1023" t="str">
            <v>APOLO IMPORT S.A. 5 - SINERGIA (747)</v>
          </cell>
          <cell r="N1023">
            <v>0</v>
          </cell>
          <cell r="O1023">
            <v>1</v>
          </cell>
          <cell r="P1023">
            <v>1</v>
          </cell>
          <cell r="Q1023">
            <v>1</v>
          </cell>
          <cell r="R1023">
            <v>1</v>
          </cell>
          <cell r="S1023">
            <v>1</v>
          </cell>
          <cell r="T1023">
            <v>0</v>
          </cell>
          <cell r="U1023">
            <v>0</v>
          </cell>
          <cell r="V1023">
            <v>2</v>
          </cell>
          <cell r="W1023">
            <v>2</v>
          </cell>
          <cell r="X1023">
            <v>0</v>
          </cell>
          <cell r="Y1023">
            <v>0</v>
          </cell>
          <cell r="Z1023">
            <v>1</v>
          </cell>
          <cell r="AA1023">
            <v>1</v>
          </cell>
          <cell r="AB1023">
            <v>1</v>
          </cell>
          <cell r="AC1023">
            <v>0</v>
          </cell>
          <cell r="AD1023">
            <v>4</v>
          </cell>
          <cell r="AE1023">
            <v>4</v>
          </cell>
          <cell r="AF1023">
            <v>0</v>
          </cell>
          <cell r="AG1023">
            <v>0</v>
          </cell>
          <cell r="AH1023">
            <v>0</v>
          </cell>
          <cell r="AI1023">
            <v>0</v>
          </cell>
          <cell r="AJ1023">
            <v>36</v>
          </cell>
          <cell r="AK1023">
            <v>36</v>
          </cell>
          <cell r="AL1023">
            <v>13</v>
          </cell>
          <cell r="AM1023">
            <v>20</v>
          </cell>
          <cell r="AN1023">
            <v>20</v>
          </cell>
          <cell r="AO1023">
            <v>0</v>
          </cell>
          <cell r="AP1023">
            <v>1080</v>
          </cell>
          <cell r="AQ1023" t="str">
            <v>SV</v>
          </cell>
          <cell r="AR1023" t="str">
            <v>SV</v>
          </cell>
          <cell r="AS1023" t="str">
            <v>SV</v>
          </cell>
          <cell r="AT1023" t="str">
            <v>SV</v>
          </cell>
          <cell r="AU1023" t="str">
            <v>Q</v>
          </cell>
          <cell r="AV1023">
            <v>26570.000049999999</v>
          </cell>
          <cell r="AW1023">
            <v>26569.999940000002</v>
          </cell>
          <cell r="AX1023">
            <v>39900</v>
          </cell>
          <cell r="AY1023">
            <v>0.50169363661706146</v>
          </cell>
          <cell r="AZ1023">
            <v>0.33408521177944867</v>
          </cell>
          <cell r="BA1023">
            <v>37900</v>
          </cell>
          <cell r="BB1023">
            <v>3</v>
          </cell>
          <cell r="BC1023">
            <v>0.42642077262623124</v>
          </cell>
          <cell r="BD1023">
            <v>0.29894458970976256</v>
          </cell>
          <cell r="BE1023">
            <v>35900</v>
          </cell>
          <cell r="BF1023">
            <v>6</v>
          </cell>
          <cell r="BG1023">
            <v>0.35114790863540102</v>
          </cell>
          <cell r="BH1023">
            <v>0.25988857799442899</v>
          </cell>
        </row>
        <row r="1024">
          <cell r="B1024" t="str">
            <v>27820</v>
          </cell>
          <cell r="C1024" t="str">
            <v>7841881026474</v>
          </cell>
          <cell r="D1024" t="str">
            <v>VAPE PEACH CRUNCH 1500PUFF 5ml ZOMO</v>
          </cell>
          <cell r="E1024">
            <v>10</v>
          </cell>
          <cell r="F1024" t="str">
            <v>BEBIDAS</v>
          </cell>
          <cell r="G1024" t="str">
            <v>BEBIDAS</v>
          </cell>
          <cell r="H1024" t="str">
            <v>CIGARRILLOS - VAPES</v>
          </cell>
          <cell r="I1024" t="str">
            <v>CIGARRILLOS-VAPES</v>
          </cell>
          <cell r="J1024" t="str">
            <v>VAPES-ESENCIAS</v>
          </cell>
          <cell r="K1024" t="str">
            <v>ZOMO</v>
          </cell>
          <cell r="L1024">
            <v>747</v>
          </cell>
          <cell r="M1024" t="str">
            <v>APOLO IMPORT S.A. 5 - SINERGIA (747)</v>
          </cell>
          <cell r="N1024">
            <v>2</v>
          </cell>
          <cell r="O1024">
            <v>0</v>
          </cell>
          <cell r="P1024">
            <v>1</v>
          </cell>
          <cell r="Q1024">
            <v>1</v>
          </cell>
          <cell r="R1024">
            <v>0</v>
          </cell>
          <cell r="S1024">
            <v>0</v>
          </cell>
          <cell r="T1024">
            <v>0</v>
          </cell>
          <cell r="U1024">
            <v>0</v>
          </cell>
          <cell r="V1024">
            <v>0</v>
          </cell>
          <cell r="W1024">
            <v>0</v>
          </cell>
          <cell r="X1024">
            <v>0</v>
          </cell>
          <cell r="Y1024">
            <v>0</v>
          </cell>
          <cell r="Z1024">
            <v>0</v>
          </cell>
          <cell r="AA1024">
            <v>0</v>
          </cell>
          <cell r="AB1024">
            <v>0</v>
          </cell>
          <cell r="AC1024">
            <v>0</v>
          </cell>
          <cell r="AD1024">
            <v>1</v>
          </cell>
          <cell r="AE1024">
            <v>0</v>
          </cell>
          <cell r="AF1024">
            <v>1</v>
          </cell>
          <cell r="AG1024">
            <v>1</v>
          </cell>
          <cell r="AH1024">
            <v>0</v>
          </cell>
          <cell r="AI1024">
            <v>0</v>
          </cell>
          <cell r="AJ1024">
            <v>16</v>
          </cell>
          <cell r="AK1024">
            <v>0</v>
          </cell>
          <cell r="AL1024">
            <v>0</v>
          </cell>
          <cell r="AM1024">
            <v>0</v>
          </cell>
          <cell r="AN1024">
            <v>9</v>
          </cell>
          <cell r="AO1024">
            <v>0</v>
          </cell>
          <cell r="AP1024">
            <v>480</v>
          </cell>
          <cell r="AQ1024" t="str">
            <v>Q</v>
          </cell>
          <cell r="AR1024" t="str">
            <v>Q</v>
          </cell>
          <cell r="AS1024" t="str">
            <v>Q</v>
          </cell>
          <cell r="AT1024">
            <v>270</v>
          </cell>
          <cell r="AU1024" t="str">
            <v>Q</v>
          </cell>
          <cell r="AV1024">
            <v>33249.999969999997</v>
          </cell>
          <cell r="AW1024">
            <v>33249.999969999997</v>
          </cell>
          <cell r="AX1024">
            <v>49900</v>
          </cell>
          <cell r="AY1024">
            <v>0.50075188105331003</v>
          </cell>
          <cell r="AZ1024">
            <v>0.33366733527054115</v>
          </cell>
          <cell r="BA1024">
            <v>45900</v>
          </cell>
          <cell r="BB1024">
            <v>3</v>
          </cell>
          <cell r="BC1024">
            <v>0.38045112906506873</v>
          </cell>
          <cell r="BD1024">
            <v>0.27559912919389984</v>
          </cell>
          <cell r="BE1024">
            <v>39900</v>
          </cell>
          <cell r="BF1024">
            <v>6</v>
          </cell>
          <cell r="BG1024">
            <v>0.20000000108270677</v>
          </cell>
          <cell r="BH1024">
            <v>0.16666666741854644</v>
          </cell>
        </row>
        <row r="1025">
          <cell r="B1025" t="str">
            <v>27821</v>
          </cell>
          <cell r="C1025" t="str">
            <v>7841881020311</v>
          </cell>
          <cell r="D1025" t="str">
            <v>VAPE PINEAPPLE ICE 1500PUFF 5ml ZOMO</v>
          </cell>
          <cell r="E1025">
            <v>10</v>
          </cell>
          <cell r="F1025" t="str">
            <v>BEBIDAS</v>
          </cell>
          <cell r="G1025" t="str">
            <v>BEBIDAS</v>
          </cell>
          <cell r="H1025" t="str">
            <v>CIGARRILLOS - VAPES</v>
          </cell>
          <cell r="I1025" t="str">
            <v>CIGARRILLOS-VAPES</v>
          </cell>
          <cell r="J1025" t="str">
            <v>VAPES-ESENCIAS</v>
          </cell>
          <cell r="K1025" t="str">
            <v>ZOMO</v>
          </cell>
          <cell r="L1025">
            <v>747</v>
          </cell>
          <cell r="M1025" t="str">
            <v>APOLO IMPORT S.A. 5 - SINERGIA (747)</v>
          </cell>
          <cell r="N1025">
            <v>0</v>
          </cell>
          <cell r="O1025">
            <v>0</v>
          </cell>
          <cell r="P1025">
            <v>2</v>
          </cell>
          <cell r="Q1025">
            <v>3</v>
          </cell>
          <cell r="R1025">
            <v>3</v>
          </cell>
          <cell r="S1025">
            <v>4</v>
          </cell>
          <cell r="T1025">
            <v>2</v>
          </cell>
          <cell r="U1025">
            <v>2</v>
          </cell>
          <cell r="V1025">
            <v>0</v>
          </cell>
          <cell r="W1025">
            <v>0</v>
          </cell>
          <cell r="X1025">
            <v>0</v>
          </cell>
          <cell r="Y1025">
            <v>0</v>
          </cell>
          <cell r="Z1025">
            <v>1</v>
          </cell>
          <cell r="AA1025">
            <v>0</v>
          </cell>
          <cell r="AB1025">
            <v>0</v>
          </cell>
          <cell r="AC1025">
            <v>0</v>
          </cell>
          <cell r="AD1025">
            <v>1</v>
          </cell>
          <cell r="AE1025">
            <v>1</v>
          </cell>
          <cell r="AF1025">
            <v>0</v>
          </cell>
          <cell r="AG1025">
            <v>0</v>
          </cell>
          <cell r="AH1025">
            <v>0</v>
          </cell>
          <cell r="AI1025">
            <v>0</v>
          </cell>
          <cell r="AJ1025">
            <v>22</v>
          </cell>
          <cell r="AK1025">
            <v>18</v>
          </cell>
          <cell r="AL1025">
            <v>0</v>
          </cell>
          <cell r="AM1025">
            <v>3</v>
          </cell>
          <cell r="AN1025">
            <v>0</v>
          </cell>
          <cell r="AO1025">
            <v>0</v>
          </cell>
          <cell r="AP1025">
            <v>220</v>
          </cell>
          <cell r="AQ1025">
            <v>270</v>
          </cell>
          <cell r="AR1025" t="str">
            <v>Q</v>
          </cell>
          <cell r="AS1025" t="str">
            <v>SV</v>
          </cell>
          <cell r="AT1025" t="str">
            <v>Q</v>
          </cell>
          <cell r="AU1025" t="str">
            <v>Q</v>
          </cell>
          <cell r="AV1025">
            <v>33249.999969999997</v>
          </cell>
          <cell r="AW1025">
            <v>33249.999969999997</v>
          </cell>
          <cell r="AX1025">
            <v>49900</v>
          </cell>
          <cell r="AY1025">
            <v>0.50075188105331003</v>
          </cell>
          <cell r="AZ1025">
            <v>0.33366733527054115</v>
          </cell>
          <cell r="BA1025">
            <v>45900</v>
          </cell>
          <cell r="BB1025">
            <v>3</v>
          </cell>
          <cell r="BC1025">
            <v>0.38045112906506873</v>
          </cell>
          <cell r="BD1025">
            <v>0.27559912919389984</v>
          </cell>
          <cell r="BE1025">
            <v>39900</v>
          </cell>
          <cell r="BF1025">
            <v>6</v>
          </cell>
          <cell r="BG1025">
            <v>0.20000000108270677</v>
          </cell>
          <cell r="BH1025">
            <v>0.16666666741854644</v>
          </cell>
        </row>
        <row r="1026">
          <cell r="B1026" t="str">
            <v>27822</v>
          </cell>
          <cell r="C1026" t="str">
            <v>7841881020120</v>
          </cell>
          <cell r="D1026" t="str">
            <v>VAPE PINEAPPLE ICE 800PUFF 2ml ZOMO</v>
          </cell>
          <cell r="E1026">
            <v>10</v>
          </cell>
          <cell r="F1026" t="str">
            <v>BEBIDAS</v>
          </cell>
          <cell r="G1026" t="str">
            <v>BEBIDAS</v>
          </cell>
          <cell r="H1026" t="str">
            <v>CIGARRILLOS - VAPES</v>
          </cell>
          <cell r="I1026" t="str">
            <v>CIGARRILLOS-VAPES</v>
          </cell>
          <cell r="J1026" t="str">
            <v>VAPES-ESENCIAS</v>
          </cell>
          <cell r="K1026" t="str">
            <v>ZOMO</v>
          </cell>
          <cell r="L1026">
            <v>747</v>
          </cell>
          <cell r="M1026" t="str">
            <v>APOLO IMPORT S.A. 5 - SINERGIA (747)</v>
          </cell>
          <cell r="N1026">
            <v>2</v>
          </cell>
          <cell r="O1026">
            <v>2</v>
          </cell>
          <cell r="P1026">
            <v>1</v>
          </cell>
          <cell r="Q1026">
            <v>1</v>
          </cell>
          <cell r="R1026">
            <v>8</v>
          </cell>
          <cell r="S1026">
            <v>5</v>
          </cell>
          <cell r="T1026">
            <v>3</v>
          </cell>
          <cell r="U1026">
            <v>1</v>
          </cell>
          <cell r="V1026">
            <v>1</v>
          </cell>
          <cell r="W1026">
            <v>0</v>
          </cell>
          <cell r="X1026">
            <v>0</v>
          </cell>
          <cell r="Y1026">
            <v>0</v>
          </cell>
          <cell r="Z1026">
            <v>1</v>
          </cell>
          <cell r="AA1026">
            <v>2</v>
          </cell>
          <cell r="AB1026">
            <v>3</v>
          </cell>
          <cell r="AC1026">
            <v>4</v>
          </cell>
          <cell r="AD1026">
            <v>3</v>
          </cell>
          <cell r="AE1026">
            <v>0</v>
          </cell>
          <cell r="AF1026">
            <v>1</v>
          </cell>
          <cell r="AG1026">
            <v>1</v>
          </cell>
          <cell r="AH1026">
            <v>0</v>
          </cell>
          <cell r="AI1026">
            <v>0</v>
          </cell>
          <cell r="AJ1026">
            <v>11</v>
          </cell>
          <cell r="AK1026">
            <v>17</v>
          </cell>
          <cell r="AL1026">
            <v>15</v>
          </cell>
          <cell r="AM1026">
            <v>13</v>
          </cell>
          <cell r="AN1026">
            <v>40</v>
          </cell>
          <cell r="AO1026">
            <v>20</v>
          </cell>
          <cell r="AP1026">
            <v>330</v>
          </cell>
          <cell r="AQ1026">
            <v>510</v>
          </cell>
          <cell r="AR1026" t="str">
            <v>SV</v>
          </cell>
          <cell r="AS1026">
            <v>97.5</v>
          </cell>
          <cell r="AT1026">
            <v>1200</v>
          </cell>
          <cell r="AU1026" t="str">
            <v>SV</v>
          </cell>
          <cell r="AV1026">
            <v>26570.000049999999</v>
          </cell>
          <cell r="AW1026">
            <v>26569.999940000002</v>
          </cell>
          <cell r="AX1026">
            <v>39900</v>
          </cell>
          <cell r="AY1026">
            <v>0.50169363661706146</v>
          </cell>
          <cell r="AZ1026">
            <v>0.33408521177944867</v>
          </cell>
          <cell r="BA1026">
            <v>37900</v>
          </cell>
          <cell r="BB1026">
            <v>3</v>
          </cell>
          <cell r="BC1026">
            <v>0.42642077262623124</v>
          </cell>
          <cell r="BD1026">
            <v>0.29894458970976256</v>
          </cell>
          <cell r="BE1026">
            <v>35900</v>
          </cell>
          <cell r="BF1026">
            <v>6</v>
          </cell>
          <cell r="BG1026">
            <v>0.35114790863540102</v>
          </cell>
          <cell r="BH1026">
            <v>0.25988857799442899</v>
          </cell>
        </row>
        <row r="1027">
          <cell r="B1027" t="str">
            <v>27823</v>
          </cell>
          <cell r="C1027" t="str">
            <v>7841881020144</v>
          </cell>
          <cell r="D1027" t="str">
            <v>VAPE POME ICE 800PUFF 2ml ZOMO</v>
          </cell>
          <cell r="E1027">
            <v>10</v>
          </cell>
          <cell r="F1027" t="str">
            <v>BEBIDAS</v>
          </cell>
          <cell r="G1027" t="str">
            <v>BEBIDAS</v>
          </cell>
          <cell r="H1027" t="str">
            <v>CIGARRILLOS - VAPES</v>
          </cell>
          <cell r="I1027" t="str">
            <v>CIGARRILLOS-VAPES</v>
          </cell>
          <cell r="J1027" t="str">
            <v>VAPES-ESENCIAS</v>
          </cell>
          <cell r="K1027" t="str">
            <v>ZOMO</v>
          </cell>
          <cell r="L1027">
            <v>747</v>
          </cell>
          <cell r="M1027" t="str">
            <v>APOLO IMPORT S.A. 5 - SINERGIA (747)</v>
          </cell>
          <cell r="N1027">
            <v>1</v>
          </cell>
          <cell r="O1027">
            <v>1</v>
          </cell>
          <cell r="P1027">
            <v>5</v>
          </cell>
          <cell r="Q1027">
            <v>4</v>
          </cell>
          <cell r="R1027">
            <v>0</v>
          </cell>
          <cell r="S1027">
            <v>0</v>
          </cell>
          <cell r="T1027">
            <v>0</v>
          </cell>
          <cell r="U1027">
            <v>0</v>
          </cell>
          <cell r="V1027">
            <v>5</v>
          </cell>
          <cell r="W1027">
            <v>3</v>
          </cell>
          <cell r="X1027">
            <v>0</v>
          </cell>
          <cell r="Y1027">
            <v>0</v>
          </cell>
          <cell r="Z1027">
            <v>2</v>
          </cell>
          <cell r="AA1027">
            <v>1</v>
          </cell>
          <cell r="AB1027">
            <v>3</v>
          </cell>
          <cell r="AC1027">
            <v>0</v>
          </cell>
          <cell r="AD1027">
            <v>3</v>
          </cell>
          <cell r="AE1027">
            <v>1</v>
          </cell>
          <cell r="AF1027">
            <v>0</v>
          </cell>
          <cell r="AG1027">
            <v>0</v>
          </cell>
          <cell r="AH1027">
            <v>0</v>
          </cell>
          <cell r="AI1027">
            <v>0</v>
          </cell>
          <cell r="AJ1027">
            <v>23</v>
          </cell>
          <cell r="AK1027">
            <v>0</v>
          </cell>
          <cell r="AL1027">
            <v>1</v>
          </cell>
          <cell r="AM1027">
            <v>0</v>
          </cell>
          <cell r="AN1027">
            <v>1</v>
          </cell>
          <cell r="AO1027">
            <v>0</v>
          </cell>
          <cell r="AP1027">
            <v>172.5</v>
          </cell>
          <cell r="AQ1027" t="str">
            <v>Q</v>
          </cell>
          <cell r="AR1027" t="str">
            <v>SV</v>
          </cell>
          <cell r="AS1027" t="str">
            <v>Q</v>
          </cell>
          <cell r="AT1027" t="str">
            <v>SV</v>
          </cell>
          <cell r="AU1027" t="str">
            <v>Q</v>
          </cell>
          <cell r="AV1027">
            <v>26570.000049999999</v>
          </cell>
          <cell r="AW1027">
            <v>26569.99972</v>
          </cell>
          <cell r="AX1027">
            <v>39900</v>
          </cell>
          <cell r="AY1027">
            <v>0.50169363661706146</v>
          </cell>
          <cell r="AZ1027">
            <v>0.33408521177944867</v>
          </cell>
          <cell r="BA1027">
            <v>37900</v>
          </cell>
          <cell r="BB1027">
            <v>3</v>
          </cell>
          <cell r="BC1027">
            <v>0.42642077262623124</v>
          </cell>
          <cell r="BD1027">
            <v>0.29894458970976256</v>
          </cell>
          <cell r="BE1027">
            <v>35900</v>
          </cell>
          <cell r="BF1027">
            <v>6</v>
          </cell>
          <cell r="BG1027">
            <v>0.35114790863540102</v>
          </cell>
          <cell r="BH1027">
            <v>0.25988857799442899</v>
          </cell>
        </row>
        <row r="1028">
          <cell r="B1028" t="str">
            <v>27824</v>
          </cell>
          <cell r="C1028" t="str">
            <v>7841881019995</v>
          </cell>
          <cell r="D1028" t="str">
            <v>VAPE STRAWBERRY CREAM 800PUFF 2ml ZOMO</v>
          </cell>
          <cell r="E1028">
            <v>10</v>
          </cell>
          <cell r="F1028" t="str">
            <v>BEBIDAS</v>
          </cell>
          <cell r="G1028" t="str">
            <v>BEBIDAS</v>
          </cell>
          <cell r="H1028" t="str">
            <v>CIGARRILLOS - VAPES</v>
          </cell>
          <cell r="I1028" t="str">
            <v>CIGARRILLOS-VAPES</v>
          </cell>
          <cell r="J1028" t="str">
            <v>VAPES-ESENCIAS</v>
          </cell>
          <cell r="K1028" t="str">
            <v>ZOMO</v>
          </cell>
          <cell r="L1028">
            <v>747</v>
          </cell>
          <cell r="M1028" t="str">
            <v>APOLO IMPORT S.A. 5 - SINERGIA (747)</v>
          </cell>
          <cell r="N1028">
            <v>1</v>
          </cell>
          <cell r="O1028">
            <v>2</v>
          </cell>
          <cell r="P1028">
            <v>1</v>
          </cell>
          <cell r="Q1028">
            <v>2</v>
          </cell>
          <cell r="R1028">
            <v>0</v>
          </cell>
          <cell r="S1028">
            <v>0</v>
          </cell>
          <cell r="T1028">
            <v>0</v>
          </cell>
          <cell r="U1028">
            <v>1</v>
          </cell>
          <cell r="V1028">
            <v>0</v>
          </cell>
          <cell r="W1028">
            <v>0</v>
          </cell>
          <cell r="X1028">
            <v>0</v>
          </cell>
          <cell r="Y1028">
            <v>0</v>
          </cell>
          <cell r="Z1028">
            <v>0</v>
          </cell>
          <cell r="AA1028">
            <v>0</v>
          </cell>
          <cell r="AB1028">
            <v>0</v>
          </cell>
          <cell r="AC1028">
            <v>0</v>
          </cell>
          <cell r="AD1028">
            <v>0</v>
          </cell>
          <cell r="AE1028">
            <v>0</v>
          </cell>
          <cell r="AF1028">
            <v>0</v>
          </cell>
          <cell r="AG1028">
            <v>0</v>
          </cell>
          <cell r="AH1028">
            <v>0</v>
          </cell>
          <cell r="AI1028">
            <v>1</v>
          </cell>
          <cell r="AJ1028">
            <v>13</v>
          </cell>
          <cell r="AK1028">
            <v>22</v>
          </cell>
          <cell r="AL1028">
            <v>1</v>
          </cell>
          <cell r="AM1028">
            <v>0</v>
          </cell>
          <cell r="AN1028">
            <v>0</v>
          </cell>
          <cell r="AO1028">
            <v>19</v>
          </cell>
          <cell r="AP1028">
            <v>195</v>
          </cell>
          <cell r="AQ1028">
            <v>660</v>
          </cell>
          <cell r="AR1028" t="str">
            <v>SV</v>
          </cell>
          <cell r="AS1028" t="str">
            <v>Q</v>
          </cell>
          <cell r="AT1028" t="str">
            <v>Q</v>
          </cell>
          <cell r="AU1028">
            <v>570</v>
          </cell>
          <cell r="AV1028">
            <v>26570.000049999999</v>
          </cell>
          <cell r="AW1028">
            <v>26569.999500000002</v>
          </cell>
          <cell r="AX1028">
            <v>39900</v>
          </cell>
          <cell r="AY1028">
            <v>0.50169363661706146</v>
          </cell>
          <cell r="AZ1028">
            <v>0.33408521177944867</v>
          </cell>
          <cell r="BA1028">
            <v>37900</v>
          </cell>
          <cell r="BB1028">
            <v>3</v>
          </cell>
          <cell r="BC1028">
            <v>0.42642077262623124</v>
          </cell>
          <cell r="BD1028">
            <v>0.29894458970976256</v>
          </cell>
          <cell r="BE1028">
            <v>35900</v>
          </cell>
          <cell r="BF1028">
            <v>6</v>
          </cell>
          <cell r="BG1028">
            <v>0.35114790863540102</v>
          </cell>
          <cell r="BH1028">
            <v>0.25988857799442899</v>
          </cell>
        </row>
        <row r="1029">
          <cell r="B1029" t="str">
            <v>27825</v>
          </cell>
          <cell r="C1029" t="str">
            <v>7841881020052</v>
          </cell>
          <cell r="D1029" t="str">
            <v>VAPE TABACO 800PUFF 2ml ZOMO</v>
          </cell>
          <cell r="E1029">
            <v>10</v>
          </cell>
          <cell r="F1029" t="str">
            <v>BEBIDAS</v>
          </cell>
          <cell r="G1029" t="str">
            <v>BEBIDAS</v>
          </cell>
          <cell r="H1029" t="str">
            <v>CIGARRILLOS - VAPES</v>
          </cell>
          <cell r="I1029" t="str">
            <v>CIGARRILLOS-VAPES</v>
          </cell>
          <cell r="J1029" t="str">
            <v>VAPES-ESENCIAS</v>
          </cell>
          <cell r="K1029" t="str">
            <v>ZOMO</v>
          </cell>
          <cell r="L1029">
            <v>747</v>
          </cell>
          <cell r="M1029" t="str">
            <v>APOLO IMPORT S.A. 5 - SINERGIA (747)</v>
          </cell>
          <cell r="N1029">
            <v>1</v>
          </cell>
          <cell r="O1029">
            <v>0</v>
          </cell>
          <cell r="P1029">
            <v>0</v>
          </cell>
          <cell r="Q1029">
            <v>0</v>
          </cell>
          <cell r="R1029">
            <v>1</v>
          </cell>
          <cell r="S1029">
            <v>1</v>
          </cell>
          <cell r="T1029">
            <v>4</v>
          </cell>
          <cell r="U1029">
            <v>1</v>
          </cell>
          <cell r="V1029">
            <v>1</v>
          </cell>
          <cell r="W1029">
            <v>0</v>
          </cell>
          <cell r="X1029">
            <v>0</v>
          </cell>
          <cell r="Y1029">
            <v>0</v>
          </cell>
          <cell r="Z1029">
            <v>0</v>
          </cell>
          <cell r="AA1029">
            <v>0</v>
          </cell>
          <cell r="AB1029">
            <v>0</v>
          </cell>
          <cell r="AC1029">
            <v>0</v>
          </cell>
          <cell r="AD1029">
            <v>0</v>
          </cell>
          <cell r="AE1029">
            <v>0</v>
          </cell>
          <cell r="AF1029">
            <v>0</v>
          </cell>
          <cell r="AG1029">
            <v>0</v>
          </cell>
          <cell r="AH1029">
            <v>0</v>
          </cell>
          <cell r="AI1029">
            <v>0</v>
          </cell>
          <cell r="AJ1029">
            <v>23</v>
          </cell>
          <cell r="AK1029">
            <v>38</v>
          </cell>
          <cell r="AL1029">
            <v>28</v>
          </cell>
          <cell r="AM1029">
            <v>0</v>
          </cell>
          <cell r="AN1029">
            <v>13</v>
          </cell>
          <cell r="AO1029">
            <v>20</v>
          </cell>
          <cell r="AP1029" t="str">
            <v>SV</v>
          </cell>
          <cell r="AQ1029">
            <v>1140</v>
          </cell>
          <cell r="AR1029" t="str">
            <v>SV</v>
          </cell>
          <cell r="AS1029" t="str">
            <v>Q</v>
          </cell>
          <cell r="AT1029" t="str">
            <v>SV</v>
          </cell>
          <cell r="AU1029" t="str">
            <v>SV</v>
          </cell>
          <cell r="AV1029">
            <v>26569.999994999998</v>
          </cell>
          <cell r="AW1029">
            <v>26570.000049999999</v>
          </cell>
          <cell r="AX1029">
            <v>39900</v>
          </cell>
          <cell r="AY1029">
            <v>0.5016936397255729</v>
          </cell>
          <cell r="AZ1029">
            <v>0.3340852131578948</v>
          </cell>
          <cell r="BA1029">
            <v>37900</v>
          </cell>
          <cell r="BB1029">
            <v>3</v>
          </cell>
          <cell r="BC1029">
            <v>0.42642077557892755</v>
          </cell>
          <cell r="BD1029">
            <v>0.2989445911609499</v>
          </cell>
          <cell r="BE1029">
            <v>35900</v>
          </cell>
          <cell r="BF1029">
            <v>6</v>
          </cell>
          <cell r="BG1029">
            <v>0.35114791143228241</v>
          </cell>
          <cell r="BH1029">
            <v>0.25988857952646244</v>
          </cell>
        </row>
        <row r="1030">
          <cell r="B1030" t="str">
            <v>32011</v>
          </cell>
          <cell r="C1030" t="str">
            <v>8800010057047</v>
          </cell>
          <cell r="D1030" t="str">
            <v>BOTELLA RETORNABLE COCA COLA 1Lts</v>
          </cell>
          <cell r="E1030">
            <v>1</v>
          </cell>
          <cell r="F1030" t="str">
            <v>BEBIDAS</v>
          </cell>
          <cell r="G1030" t="str">
            <v>BEBIDAS</v>
          </cell>
          <cell r="H1030" t="str">
            <v>GASEOSAS</v>
          </cell>
          <cell r="I1030" t="str">
            <v>GASEOSA RETORNABLE</v>
          </cell>
          <cell r="J1030" t="str">
            <v>BOTELLA GR-B</v>
          </cell>
          <cell r="K1030" t="str">
            <v>COCA COLA</v>
          </cell>
          <cell r="L1030">
            <v>139</v>
          </cell>
          <cell r="M1030" t="str">
            <v>PARAGUAY REFRESCOS S.A.  (139)</v>
          </cell>
          <cell r="N1030">
            <v>0</v>
          </cell>
          <cell r="O1030">
            <v>4</v>
          </cell>
          <cell r="P1030">
            <v>0</v>
          </cell>
          <cell r="Q1030">
            <v>0</v>
          </cell>
          <cell r="R1030">
            <v>11</v>
          </cell>
          <cell r="S1030">
            <v>18</v>
          </cell>
          <cell r="T1030">
            <v>7</v>
          </cell>
          <cell r="U1030">
            <v>5</v>
          </cell>
          <cell r="V1030">
            <v>0</v>
          </cell>
          <cell r="W1030">
            <v>0</v>
          </cell>
          <cell r="X1030">
            <v>0</v>
          </cell>
          <cell r="Y1030">
            <v>0</v>
          </cell>
          <cell r="Z1030">
            <v>14</v>
          </cell>
          <cell r="AA1030">
            <v>3</v>
          </cell>
          <cell r="AB1030">
            <v>1</v>
          </cell>
          <cell r="AC1030">
            <v>4</v>
          </cell>
          <cell r="AD1030">
            <v>1</v>
          </cell>
          <cell r="AE1030">
            <v>0</v>
          </cell>
          <cell r="AF1030">
            <v>1</v>
          </cell>
          <cell r="AG1030">
            <v>1</v>
          </cell>
          <cell r="AH1030">
            <v>0</v>
          </cell>
          <cell r="AI1030">
            <v>0</v>
          </cell>
          <cell r="AJ1030">
            <v>305</v>
          </cell>
          <cell r="AK1030">
            <v>581</v>
          </cell>
          <cell r="AL1030">
            <v>0</v>
          </cell>
          <cell r="AM1030">
            <v>735</v>
          </cell>
          <cell r="AN1030">
            <v>693</v>
          </cell>
          <cell r="AO1030">
            <v>324</v>
          </cell>
          <cell r="AP1030" t="str">
            <v>SV</v>
          </cell>
          <cell r="AQ1030">
            <v>3486</v>
          </cell>
          <cell r="AR1030" t="str">
            <v>Q</v>
          </cell>
          <cell r="AS1030">
            <v>5512.5</v>
          </cell>
          <cell r="AT1030">
            <v>20790</v>
          </cell>
          <cell r="AU1030" t="str">
            <v>SV</v>
          </cell>
          <cell r="AV1030">
            <v>1500</v>
          </cell>
          <cell r="AW1030">
            <v>363.64141000000001</v>
          </cell>
          <cell r="AX1030">
            <v>4250</v>
          </cell>
          <cell r="AY1030">
            <v>1.8333333333333335</v>
          </cell>
          <cell r="AZ1030">
            <v>0.6470588235294118</v>
          </cell>
          <cell r="BA1030">
            <v>2125</v>
          </cell>
          <cell r="BB1030">
            <v>12</v>
          </cell>
          <cell r="BC1030">
            <v>0.41666666666666674</v>
          </cell>
          <cell r="BD1030">
            <v>0.29411764705882354</v>
          </cell>
          <cell r="BE1030">
            <v>0</v>
          </cell>
          <cell r="BF1030">
            <v>0</v>
          </cell>
          <cell r="BG1030">
            <v>-1</v>
          </cell>
          <cell r="BH1030">
            <v>0</v>
          </cell>
        </row>
        <row r="1031">
          <cell r="B1031" t="str">
            <v>19866</v>
          </cell>
          <cell r="C1031" t="str">
            <v>8800010017485</v>
          </cell>
          <cell r="D1031" t="str">
            <v>BOTELLA RETORNABLE COCA COLA 2Lts</v>
          </cell>
          <cell r="E1031">
            <v>1</v>
          </cell>
          <cell r="F1031" t="str">
            <v>BEBIDAS</v>
          </cell>
          <cell r="G1031" t="str">
            <v>BEBIDAS</v>
          </cell>
          <cell r="H1031" t="str">
            <v>GASEOSAS</v>
          </cell>
          <cell r="I1031" t="str">
            <v>GASEOSA RETORNABLE</v>
          </cell>
          <cell r="J1031" t="str">
            <v>BOTELLA GR-B</v>
          </cell>
          <cell r="K1031" t="str">
            <v>COCA COLA</v>
          </cell>
          <cell r="L1031">
            <v>139</v>
          </cell>
          <cell r="M1031" t="str">
            <v>PARAGUAY REFRESCOS S.A.  (139)</v>
          </cell>
          <cell r="N1031">
            <v>5</v>
          </cell>
          <cell r="O1031">
            <v>15</v>
          </cell>
          <cell r="P1031">
            <v>26</v>
          </cell>
          <cell r="Q1031">
            <v>29</v>
          </cell>
          <cell r="R1031">
            <v>10</v>
          </cell>
          <cell r="S1031">
            <v>21</v>
          </cell>
          <cell r="T1031">
            <v>14</v>
          </cell>
          <cell r="U1031">
            <v>32</v>
          </cell>
          <cell r="V1031">
            <v>4</v>
          </cell>
          <cell r="W1031">
            <v>12</v>
          </cell>
          <cell r="X1031">
            <v>35</v>
          </cell>
          <cell r="Y1031">
            <v>30</v>
          </cell>
          <cell r="Z1031">
            <v>4</v>
          </cell>
          <cell r="AA1031">
            <v>21</v>
          </cell>
          <cell r="AB1031">
            <v>2</v>
          </cell>
          <cell r="AC1031">
            <v>13</v>
          </cell>
          <cell r="AD1031">
            <v>1</v>
          </cell>
          <cell r="AE1031">
            <v>6</v>
          </cell>
          <cell r="AF1031">
            <v>3</v>
          </cell>
          <cell r="AG1031">
            <v>4</v>
          </cell>
          <cell r="AH1031">
            <v>0</v>
          </cell>
          <cell r="AI1031">
            <v>0</v>
          </cell>
          <cell r="AJ1031">
            <v>2455</v>
          </cell>
          <cell r="AK1031">
            <v>2328</v>
          </cell>
          <cell r="AL1031">
            <v>1614</v>
          </cell>
          <cell r="AM1031">
            <v>538</v>
          </cell>
          <cell r="AN1031">
            <v>1175</v>
          </cell>
          <cell r="AO1031">
            <v>936</v>
          </cell>
          <cell r="AP1031">
            <v>2539.6551724137935</v>
          </cell>
          <cell r="AQ1031">
            <v>2182.5</v>
          </cell>
          <cell r="AR1031">
            <v>1614</v>
          </cell>
          <cell r="AS1031">
            <v>1241.5384615384617</v>
          </cell>
          <cell r="AT1031">
            <v>8812.5</v>
          </cell>
          <cell r="AU1031" t="str">
            <v>SV</v>
          </cell>
          <cell r="AV1031">
            <v>2250</v>
          </cell>
          <cell r="AW1031">
            <v>1714.1407799999999</v>
          </cell>
          <cell r="AX1031">
            <v>5000</v>
          </cell>
          <cell r="AY1031">
            <v>1.2222222222222223</v>
          </cell>
          <cell r="AZ1031">
            <v>0.55000000000000004</v>
          </cell>
          <cell r="BA1031">
            <v>2900</v>
          </cell>
          <cell r="BB1031">
            <v>8</v>
          </cell>
          <cell r="BC1031">
            <v>0.28888888888888897</v>
          </cell>
          <cell r="BD1031">
            <v>0.22413793103448276</v>
          </cell>
          <cell r="BE1031">
            <v>0</v>
          </cell>
          <cell r="BF1031">
            <v>0</v>
          </cell>
          <cell r="BG1031">
            <v>-1</v>
          </cell>
          <cell r="BH1031">
            <v>0</v>
          </cell>
        </row>
        <row r="1032">
          <cell r="B1032" t="str">
            <v>19867</v>
          </cell>
          <cell r="C1032" t="str">
            <v>8800010017492</v>
          </cell>
          <cell r="D1032" t="str">
            <v>CAJA PLASTICA RETORNABLE PARESA</v>
          </cell>
          <cell r="E1032">
            <v>1</v>
          </cell>
          <cell r="F1032" t="str">
            <v>BEBIDAS</v>
          </cell>
          <cell r="G1032" t="str">
            <v>BEBIDAS</v>
          </cell>
          <cell r="H1032" t="str">
            <v>GASEOSAS</v>
          </cell>
          <cell r="I1032" t="str">
            <v>GASEOSA RETORNABLE</v>
          </cell>
          <cell r="J1032" t="str">
            <v>CAJA PLASTICA</v>
          </cell>
          <cell r="K1032" t="str">
            <v>COCA COLA</v>
          </cell>
          <cell r="L1032">
            <v>139</v>
          </cell>
          <cell r="M1032" t="str">
            <v>PARAGUAY REFRESCOS S.A.  (139)</v>
          </cell>
          <cell r="N1032">
            <v>1</v>
          </cell>
          <cell r="O1032">
            <v>1</v>
          </cell>
          <cell r="P1032">
            <v>0</v>
          </cell>
          <cell r="Q1032">
            <v>0</v>
          </cell>
          <cell r="R1032">
            <v>0</v>
          </cell>
          <cell r="S1032">
            <v>1</v>
          </cell>
          <cell r="T1032">
            <v>0</v>
          </cell>
          <cell r="U1032">
            <v>0</v>
          </cell>
          <cell r="V1032">
            <v>0</v>
          </cell>
          <cell r="W1032">
            <v>0</v>
          </cell>
          <cell r="X1032">
            <v>0</v>
          </cell>
          <cell r="Y1032">
            <v>0</v>
          </cell>
          <cell r="Z1032">
            <v>0</v>
          </cell>
          <cell r="AA1032">
            <v>0</v>
          </cell>
          <cell r="AB1032">
            <v>1</v>
          </cell>
          <cell r="AC1032">
            <v>1</v>
          </cell>
          <cell r="AD1032">
            <v>0</v>
          </cell>
          <cell r="AE1032">
            <v>0</v>
          </cell>
          <cell r="AF1032">
            <v>0</v>
          </cell>
          <cell r="AG1032">
            <v>0</v>
          </cell>
          <cell r="AH1032">
            <v>0</v>
          </cell>
          <cell r="AI1032">
            <v>0</v>
          </cell>
          <cell r="AJ1032">
            <v>379</v>
          </cell>
          <cell r="AK1032">
            <v>405</v>
          </cell>
          <cell r="AL1032">
            <v>220</v>
          </cell>
          <cell r="AM1032">
            <v>168</v>
          </cell>
          <cell r="AN1032">
            <v>217</v>
          </cell>
          <cell r="AO1032">
            <v>144</v>
          </cell>
          <cell r="AP1032" t="str">
            <v>SV</v>
          </cell>
          <cell r="AQ1032" t="str">
            <v>SV</v>
          </cell>
          <cell r="AR1032" t="str">
            <v>SV</v>
          </cell>
          <cell r="AS1032">
            <v>5040</v>
          </cell>
          <cell r="AT1032" t="str">
            <v>SV</v>
          </cell>
          <cell r="AU1032" t="str">
            <v>SV</v>
          </cell>
          <cell r="AV1032">
            <v>17000</v>
          </cell>
          <cell r="AW1032">
            <v>14654.779039999999</v>
          </cell>
          <cell r="AX1032">
            <v>21000</v>
          </cell>
          <cell r="AY1032">
            <v>0.23529411764705888</v>
          </cell>
          <cell r="AZ1032">
            <v>0.19047619047619047</v>
          </cell>
          <cell r="BC1032">
            <v>-1</v>
          </cell>
          <cell r="BD1032">
            <v>0</v>
          </cell>
          <cell r="BG1032">
            <v>-1</v>
          </cell>
          <cell r="BH1032">
            <v>0</v>
          </cell>
        </row>
        <row r="1033">
          <cell r="B1033" t="str">
            <v>25950</v>
          </cell>
          <cell r="C1033" t="str">
            <v>7840058000316</v>
          </cell>
          <cell r="D1033" t="str">
            <v>GASEOSA RETORNABLE 1Lts COCA COLA</v>
          </cell>
          <cell r="E1033">
            <v>1</v>
          </cell>
          <cell r="F1033" t="str">
            <v>BEBIDAS</v>
          </cell>
          <cell r="G1033" t="str">
            <v>BEBIDAS</v>
          </cell>
          <cell r="H1033" t="str">
            <v>GASEOSAS</v>
          </cell>
          <cell r="I1033" t="str">
            <v>GASEOSA RETORNABLE</v>
          </cell>
          <cell r="J1033" t="str">
            <v>COLA GR-C</v>
          </cell>
          <cell r="K1033" t="str">
            <v>COCA COLA</v>
          </cell>
          <cell r="L1033">
            <v>139</v>
          </cell>
          <cell r="M1033" t="str">
            <v>PARAGUAY REFRESCOS S.A.  (139)</v>
          </cell>
          <cell r="N1033">
            <v>359</v>
          </cell>
          <cell r="O1033">
            <v>309</v>
          </cell>
          <cell r="P1033">
            <v>259</v>
          </cell>
          <cell r="Q1033">
            <v>246</v>
          </cell>
          <cell r="R1033">
            <v>914</v>
          </cell>
          <cell r="S1033">
            <v>830</v>
          </cell>
          <cell r="T1033">
            <v>825</v>
          </cell>
          <cell r="U1033">
            <v>704</v>
          </cell>
          <cell r="V1033">
            <v>239</v>
          </cell>
          <cell r="W1033">
            <v>364</v>
          </cell>
          <cell r="X1033">
            <v>353</v>
          </cell>
          <cell r="Y1033">
            <v>383</v>
          </cell>
          <cell r="Z1033">
            <v>359</v>
          </cell>
          <cell r="AA1033">
            <v>366</v>
          </cell>
          <cell r="AB1033">
            <v>303</v>
          </cell>
          <cell r="AC1033">
            <v>297</v>
          </cell>
          <cell r="AD1033">
            <v>446</v>
          </cell>
          <cell r="AE1033">
            <v>545</v>
          </cell>
          <cell r="AF1033">
            <v>397</v>
          </cell>
          <cell r="AG1033">
            <v>404</v>
          </cell>
          <cell r="AH1033">
            <v>0</v>
          </cell>
          <cell r="AI1033">
            <v>0</v>
          </cell>
          <cell r="AJ1033">
            <v>229</v>
          </cell>
          <cell r="AK1033">
            <v>409</v>
          </cell>
          <cell r="AL1033">
            <v>159</v>
          </cell>
          <cell r="AM1033">
            <v>318</v>
          </cell>
          <cell r="AN1033">
            <v>357</v>
          </cell>
          <cell r="AO1033">
            <v>492</v>
          </cell>
          <cell r="AP1033">
            <v>27.926829268292682</v>
          </cell>
          <cell r="AQ1033">
            <v>17.428977272727273</v>
          </cell>
          <cell r="AR1033">
            <v>12.454308093994779</v>
          </cell>
          <cell r="AS1033">
            <v>32.121212121212125</v>
          </cell>
          <cell r="AT1033">
            <v>26.509900990099009</v>
          </cell>
          <cell r="AU1033" t="str">
            <v>SV</v>
          </cell>
          <cell r="AV1033">
            <v>4500</v>
          </cell>
          <cell r="AW1033">
            <v>4526.7058100000004</v>
          </cell>
          <cell r="AX1033">
            <v>5500</v>
          </cell>
          <cell r="AY1033">
            <v>0.22222222222222232</v>
          </cell>
          <cell r="AZ1033">
            <v>0.18181818181818182</v>
          </cell>
          <cell r="BA1033">
            <v>5350</v>
          </cell>
          <cell r="BB1033">
            <v>6</v>
          </cell>
          <cell r="BC1033">
            <v>0.18888888888888888</v>
          </cell>
          <cell r="BD1033">
            <v>0.15887850467289719</v>
          </cell>
          <cell r="BE1033">
            <v>0</v>
          </cell>
          <cell r="BF1033">
            <v>0</v>
          </cell>
          <cell r="BG1033">
            <v>-1</v>
          </cell>
          <cell r="BH1033">
            <v>0</v>
          </cell>
        </row>
        <row r="1034">
          <cell r="B1034" t="str">
            <v>8269</v>
          </cell>
          <cell r="C1034" t="str">
            <v>7840058000477</v>
          </cell>
          <cell r="D1034" t="str">
            <v>GASEOSA RETORNABLE COLA 2Lts  COCA COLA</v>
          </cell>
          <cell r="E1034">
            <v>1</v>
          </cell>
          <cell r="F1034" t="str">
            <v>BEBIDAS</v>
          </cell>
          <cell r="G1034" t="str">
            <v>BEBIDAS</v>
          </cell>
          <cell r="H1034" t="str">
            <v>GASEOSAS</v>
          </cell>
          <cell r="I1034" t="str">
            <v>GASEOSA RETORNABLE</v>
          </cell>
          <cell r="J1034" t="str">
            <v>COLA GR-C</v>
          </cell>
          <cell r="K1034" t="str">
            <v>COCA COLA</v>
          </cell>
          <cell r="L1034">
            <v>139</v>
          </cell>
          <cell r="M1034" t="str">
            <v>PARAGUAY REFRESCOS S.A.  (139)</v>
          </cell>
          <cell r="N1034">
            <v>1486</v>
          </cell>
          <cell r="O1034">
            <v>1738</v>
          </cell>
          <cell r="P1034">
            <v>1590</v>
          </cell>
          <cell r="Q1034">
            <v>1621</v>
          </cell>
          <cell r="R1034">
            <v>1150</v>
          </cell>
          <cell r="S1034">
            <v>1246</v>
          </cell>
          <cell r="T1034">
            <v>1424</v>
          </cell>
          <cell r="U1034">
            <v>1519</v>
          </cell>
          <cell r="V1034">
            <v>608</v>
          </cell>
          <cell r="W1034">
            <v>780</v>
          </cell>
          <cell r="X1034">
            <v>597</v>
          </cell>
          <cell r="Y1034">
            <v>685</v>
          </cell>
          <cell r="Z1034">
            <v>636</v>
          </cell>
          <cell r="AA1034">
            <v>925</v>
          </cell>
          <cell r="AB1034">
            <v>715</v>
          </cell>
          <cell r="AC1034">
            <v>801</v>
          </cell>
          <cell r="AD1034">
            <v>434</v>
          </cell>
          <cell r="AE1034">
            <v>907</v>
          </cell>
          <cell r="AF1034">
            <v>711</v>
          </cell>
          <cell r="AG1034">
            <v>693</v>
          </cell>
          <cell r="AH1034">
            <v>13</v>
          </cell>
          <cell r="AI1034">
            <v>29</v>
          </cell>
          <cell r="AJ1034">
            <v>745</v>
          </cell>
          <cell r="AK1034">
            <v>205</v>
          </cell>
          <cell r="AL1034">
            <v>98</v>
          </cell>
          <cell r="AM1034">
            <v>500</v>
          </cell>
          <cell r="AN1034">
            <v>468</v>
          </cell>
          <cell r="AO1034">
            <v>1717</v>
          </cell>
          <cell r="AP1034">
            <v>13.78778531770512</v>
          </cell>
          <cell r="AQ1034">
            <v>4.0487162606978275</v>
          </cell>
          <cell r="AR1034">
            <v>4.2919708029197077</v>
          </cell>
          <cell r="AS1034">
            <v>18.726591760299623</v>
          </cell>
          <cell r="AT1034">
            <v>20.259740259740258</v>
          </cell>
          <cell r="AU1034">
            <v>1776.206896551724</v>
          </cell>
          <cell r="AV1034">
            <v>7605</v>
          </cell>
          <cell r="AW1034">
            <v>7681.7304299999996</v>
          </cell>
          <cell r="AX1034">
            <v>8500</v>
          </cell>
          <cell r="AY1034">
            <v>0.11768573307034846</v>
          </cell>
          <cell r="AZ1034">
            <v>0.10529411764705883</v>
          </cell>
          <cell r="BA1034">
            <v>8250</v>
          </cell>
          <cell r="BB1034">
            <v>4</v>
          </cell>
          <cell r="BC1034">
            <v>8.4812623274161725E-2</v>
          </cell>
          <cell r="BD1034">
            <v>7.8181818181818186E-2</v>
          </cell>
          <cell r="BE1034">
            <v>0</v>
          </cell>
          <cell r="BF1034">
            <v>0</v>
          </cell>
          <cell r="BG1034">
            <v>-1</v>
          </cell>
          <cell r="BH1034">
            <v>0</v>
          </cell>
        </row>
        <row r="1035">
          <cell r="B1035" t="str">
            <v>8270</v>
          </cell>
          <cell r="C1035" t="str">
            <v>7840058003638</v>
          </cell>
          <cell r="D1035" t="str">
            <v>GASEOSA RETORNABLE COLA ZERO 2Lts COCA COLA</v>
          </cell>
          <cell r="E1035">
            <v>1</v>
          </cell>
          <cell r="F1035" t="str">
            <v>BEBIDAS</v>
          </cell>
          <cell r="G1035" t="str">
            <v>BEBIDAS</v>
          </cell>
          <cell r="H1035" t="str">
            <v>GASEOSAS</v>
          </cell>
          <cell r="I1035" t="str">
            <v>GASEOSA RETORNABLE</v>
          </cell>
          <cell r="J1035" t="str">
            <v>COLA ZERO GR-CZ</v>
          </cell>
          <cell r="K1035" t="str">
            <v>COCA COLA</v>
          </cell>
          <cell r="L1035">
            <v>139</v>
          </cell>
          <cell r="M1035" t="str">
            <v>PARAGUAY REFRESCOS S.A.  (139)</v>
          </cell>
          <cell r="N1035">
            <v>218</v>
          </cell>
          <cell r="O1035">
            <v>80</v>
          </cell>
          <cell r="P1035">
            <v>93</v>
          </cell>
          <cell r="Q1035">
            <v>180</v>
          </cell>
          <cell r="R1035">
            <v>217</v>
          </cell>
          <cell r="S1035">
            <v>263</v>
          </cell>
          <cell r="T1035">
            <v>162</v>
          </cell>
          <cell r="U1035">
            <v>186</v>
          </cell>
          <cell r="V1035">
            <v>119</v>
          </cell>
          <cell r="W1035">
            <v>101</v>
          </cell>
          <cell r="X1035">
            <v>81</v>
          </cell>
          <cell r="Y1035">
            <v>90</v>
          </cell>
          <cell r="Z1035">
            <v>68</v>
          </cell>
          <cell r="AA1035">
            <v>69</v>
          </cell>
          <cell r="AB1035">
            <v>35</v>
          </cell>
          <cell r="AC1035">
            <v>46</v>
          </cell>
          <cell r="AD1035">
            <v>47</v>
          </cell>
          <cell r="AE1035">
            <v>55</v>
          </cell>
          <cell r="AF1035">
            <v>76</v>
          </cell>
          <cell r="AG1035">
            <v>65</v>
          </cell>
          <cell r="AH1035">
            <v>0</v>
          </cell>
          <cell r="AI1035">
            <v>1</v>
          </cell>
          <cell r="AJ1035">
            <v>182</v>
          </cell>
          <cell r="AK1035">
            <v>133</v>
          </cell>
          <cell r="AL1035">
            <v>46</v>
          </cell>
          <cell r="AM1035">
            <v>50</v>
          </cell>
          <cell r="AN1035">
            <v>28</v>
          </cell>
          <cell r="AO1035">
            <v>159</v>
          </cell>
          <cell r="AP1035">
            <v>30.333333333333332</v>
          </cell>
          <cell r="AQ1035">
            <v>21.451612903225808</v>
          </cell>
          <cell r="AR1035">
            <v>15.333333333333332</v>
          </cell>
          <cell r="AS1035">
            <v>32.608695652173914</v>
          </cell>
          <cell r="AT1035">
            <v>12.923076923076923</v>
          </cell>
          <cell r="AU1035">
            <v>4770</v>
          </cell>
          <cell r="AV1035">
            <v>7605</v>
          </cell>
          <cell r="AW1035">
            <v>7577.8420299999998</v>
          </cell>
          <cell r="AX1035">
            <v>8500</v>
          </cell>
          <cell r="AY1035">
            <v>0.11768573307034846</v>
          </cell>
          <cell r="AZ1035">
            <v>0.10529411764705883</v>
          </cell>
          <cell r="BA1035">
            <v>8250</v>
          </cell>
          <cell r="BB1035">
            <v>4</v>
          </cell>
          <cell r="BC1035">
            <v>8.4812623274161725E-2</v>
          </cell>
          <cell r="BD1035">
            <v>7.8181818181818186E-2</v>
          </cell>
          <cell r="BE1035">
            <v>0</v>
          </cell>
          <cell r="BF1035">
            <v>0</v>
          </cell>
          <cell r="BG1035">
            <v>-1</v>
          </cell>
          <cell r="BH1035">
            <v>0</v>
          </cell>
        </row>
        <row r="1036">
          <cell r="B1036" t="str">
            <v>25954</v>
          </cell>
          <cell r="C1036" t="str">
            <v>7840058003720</v>
          </cell>
          <cell r="D1036" t="str">
            <v>GASEOSA RETORNABLE GUARANA 1Lts FANTA</v>
          </cell>
          <cell r="E1036">
            <v>1</v>
          </cell>
          <cell r="F1036" t="str">
            <v>BEBIDAS</v>
          </cell>
          <cell r="G1036" t="str">
            <v>BEBIDAS</v>
          </cell>
          <cell r="H1036" t="str">
            <v>GASEOSAS</v>
          </cell>
          <cell r="I1036" t="str">
            <v>GASEOSA RETORNABLE</v>
          </cell>
          <cell r="J1036" t="str">
            <v>GUARANA GR-GU</v>
          </cell>
          <cell r="K1036" t="str">
            <v>COCA COLA</v>
          </cell>
          <cell r="L1036">
            <v>139</v>
          </cell>
          <cell r="M1036" t="str">
            <v>PARAGUAY REFRESCOS S.A.  (139)</v>
          </cell>
          <cell r="N1036">
            <v>34</v>
          </cell>
          <cell r="O1036">
            <v>55</v>
          </cell>
          <cell r="P1036">
            <v>20</v>
          </cell>
          <cell r="Q1036">
            <v>17</v>
          </cell>
          <cell r="R1036">
            <v>93</v>
          </cell>
          <cell r="S1036">
            <v>109</v>
          </cell>
          <cell r="T1036">
            <v>115</v>
          </cell>
          <cell r="U1036">
            <v>139</v>
          </cell>
          <cell r="V1036">
            <v>23</v>
          </cell>
          <cell r="W1036">
            <v>15</v>
          </cell>
          <cell r="X1036">
            <v>32</v>
          </cell>
          <cell r="Y1036">
            <v>39</v>
          </cell>
          <cell r="Z1036">
            <v>44</v>
          </cell>
          <cell r="AA1036">
            <v>32</v>
          </cell>
          <cell r="AB1036">
            <v>28</v>
          </cell>
          <cell r="AC1036">
            <v>20</v>
          </cell>
          <cell r="AD1036">
            <v>47</v>
          </cell>
          <cell r="AE1036">
            <v>52</v>
          </cell>
          <cell r="AF1036">
            <v>30</v>
          </cell>
          <cell r="AG1036">
            <v>31</v>
          </cell>
          <cell r="AH1036">
            <v>0</v>
          </cell>
          <cell r="AI1036">
            <v>0</v>
          </cell>
          <cell r="AJ1036">
            <v>34</v>
          </cell>
          <cell r="AK1036">
            <v>39</v>
          </cell>
          <cell r="AL1036">
            <v>16</v>
          </cell>
          <cell r="AM1036">
            <v>31</v>
          </cell>
          <cell r="AN1036">
            <v>29</v>
          </cell>
          <cell r="AO1036">
            <v>0</v>
          </cell>
          <cell r="AP1036">
            <v>60</v>
          </cell>
          <cell r="AQ1036">
            <v>8.4172661870503589</v>
          </cell>
          <cell r="AR1036">
            <v>12.307692307692307</v>
          </cell>
          <cell r="AS1036">
            <v>46.5</v>
          </cell>
          <cell r="AT1036">
            <v>28.064516129032256</v>
          </cell>
          <cell r="AU1036" t="str">
            <v>Q</v>
          </cell>
          <cell r="AV1036">
            <v>4500</v>
          </cell>
          <cell r="AW1036">
            <v>4492.2941799999999</v>
          </cell>
          <cell r="AX1036">
            <v>5500</v>
          </cell>
          <cell r="AY1036">
            <v>0.22222222222222232</v>
          </cell>
          <cell r="AZ1036">
            <v>0.18181818181818182</v>
          </cell>
          <cell r="BA1036">
            <v>5350</v>
          </cell>
          <cell r="BB1036">
            <v>6</v>
          </cell>
          <cell r="BC1036">
            <v>0.18888888888888888</v>
          </cell>
          <cell r="BD1036">
            <v>0.15887850467289719</v>
          </cell>
          <cell r="BE1036">
            <v>0</v>
          </cell>
          <cell r="BF1036">
            <v>0</v>
          </cell>
          <cell r="BG1036">
            <v>-1</v>
          </cell>
          <cell r="BH1036">
            <v>0</v>
          </cell>
        </row>
        <row r="1037">
          <cell r="B1037" t="str">
            <v>8274</v>
          </cell>
          <cell r="C1037" t="str">
            <v>7840058003133</v>
          </cell>
          <cell r="D1037" t="str">
            <v>GASEOSA RETORNABLE GUARANA 2Lts FANTA</v>
          </cell>
          <cell r="E1037">
            <v>1</v>
          </cell>
          <cell r="F1037" t="str">
            <v>BEBIDAS</v>
          </cell>
          <cell r="G1037" t="str">
            <v>BEBIDAS</v>
          </cell>
          <cell r="H1037" t="str">
            <v>GASEOSAS</v>
          </cell>
          <cell r="I1037" t="str">
            <v>GASEOSA RETORNABLE</v>
          </cell>
          <cell r="J1037" t="str">
            <v>GUARANA GR-GU</v>
          </cell>
          <cell r="K1037" t="str">
            <v>COCA COLA</v>
          </cell>
          <cell r="L1037">
            <v>139</v>
          </cell>
          <cell r="M1037" t="str">
            <v>PARAGUAY REFRESCOS S.A.  (139)</v>
          </cell>
          <cell r="N1037">
            <v>173</v>
          </cell>
          <cell r="O1037">
            <v>167</v>
          </cell>
          <cell r="P1037">
            <v>165</v>
          </cell>
          <cell r="Q1037">
            <v>189</v>
          </cell>
          <cell r="R1037">
            <v>126</v>
          </cell>
          <cell r="S1037">
            <v>239</v>
          </cell>
          <cell r="T1037">
            <v>155</v>
          </cell>
          <cell r="U1037">
            <v>157</v>
          </cell>
          <cell r="V1037">
            <v>77</v>
          </cell>
          <cell r="W1037">
            <v>116</v>
          </cell>
          <cell r="X1037">
            <v>63</v>
          </cell>
          <cell r="Y1037">
            <v>67</v>
          </cell>
          <cell r="Z1037">
            <v>106</v>
          </cell>
          <cell r="AA1037">
            <v>124</v>
          </cell>
          <cell r="AB1037">
            <v>85</v>
          </cell>
          <cell r="AC1037">
            <v>78</v>
          </cell>
          <cell r="AD1037">
            <v>94</v>
          </cell>
          <cell r="AE1037">
            <v>108</v>
          </cell>
          <cell r="AF1037">
            <v>61</v>
          </cell>
          <cell r="AG1037">
            <v>99</v>
          </cell>
          <cell r="AH1037">
            <v>0</v>
          </cell>
          <cell r="AI1037">
            <v>2</v>
          </cell>
          <cell r="AJ1037">
            <v>131</v>
          </cell>
          <cell r="AK1037">
            <v>85</v>
          </cell>
          <cell r="AL1037">
            <v>45</v>
          </cell>
          <cell r="AM1037">
            <v>71</v>
          </cell>
          <cell r="AN1037">
            <v>62</v>
          </cell>
          <cell r="AO1037">
            <v>79</v>
          </cell>
          <cell r="AP1037">
            <v>20.793650793650794</v>
          </cell>
          <cell r="AQ1037">
            <v>16.242038216560509</v>
          </cell>
          <cell r="AR1037">
            <v>20.149253731343286</v>
          </cell>
          <cell r="AS1037">
            <v>27.307692307692307</v>
          </cell>
          <cell r="AT1037">
            <v>18.787878787878789</v>
          </cell>
          <cell r="AU1037">
            <v>1185</v>
          </cell>
          <cell r="AV1037">
            <v>7605</v>
          </cell>
          <cell r="AW1037">
            <v>7584.1361200000001</v>
          </cell>
          <cell r="AX1037">
            <v>8500</v>
          </cell>
          <cell r="AY1037">
            <v>0.11768573307034846</v>
          </cell>
          <cell r="AZ1037">
            <v>0.10529411764705883</v>
          </cell>
          <cell r="BA1037">
            <v>8250</v>
          </cell>
          <cell r="BB1037">
            <v>4</v>
          </cell>
          <cell r="BC1037">
            <v>8.4812623274161725E-2</v>
          </cell>
          <cell r="BD1037">
            <v>7.8181818181818186E-2</v>
          </cell>
          <cell r="BE1037">
            <v>0</v>
          </cell>
          <cell r="BF1037">
            <v>0</v>
          </cell>
          <cell r="BG1037">
            <v>-1</v>
          </cell>
          <cell r="BH1037">
            <v>0</v>
          </cell>
        </row>
        <row r="1038">
          <cell r="B1038" t="str">
            <v>25951</v>
          </cell>
          <cell r="C1038" t="str">
            <v>7840058000323</v>
          </cell>
          <cell r="D1038" t="str">
            <v>GASEOSA RETORNABLE 1Lts SPRITE</v>
          </cell>
          <cell r="E1038">
            <v>1</v>
          </cell>
          <cell r="F1038" t="str">
            <v>BEBIDAS</v>
          </cell>
          <cell r="G1038" t="str">
            <v>BEBIDAS</v>
          </cell>
          <cell r="H1038" t="str">
            <v>GASEOSAS</v>
          </cell>
          <cell r="I1038" t="str">
            <v>GASEOSA RETORNABLE</v>
          </cell>
          <cell r="J1038" t="str">
            <v>LIMA -LIMON GR.L</v>
          </cell>
          <cell r="K1038" t="str">
            <v>COCA COLA</v>
          </cell>
          <cell r="L1038">
            <v>139</v>
          </cell>
          <cell r="M1038" t="str">
            <v>PARAGUAY REFRESCOS S.A.  (139)</v>
          </cell>
          <cell r="N1038">
            <v>24</v>
          </cell>
          <cell r="O1038">
            <v>37</v>
          </cell>
          <cell r="P1038">
            <v>52</v>
          </cell>
          <cell r="Q1038">
            <v>45</v>
          </cell>
          <cell r="R1038">
            <v>115</v>
          </cell>
          <cell r="S1038">
            <v>103</v>
          </cell>
          <cell r="T1038">
            <v>129</v>
          </cell>
          <cell r="U1038">
            <v>136</v>
          </cell>
          <cell r="V1038">
            <v>36</v>
          </cell>
          <cell r="W1038">
            <v>29</v>
          </cell>
          <cell r="X1038">
            <v>43</v>
          </cell>
          <cell r="Y1038">
            <v>35</v>
          </cell>
          <cell r="Z1038">
            <v>43</v>
          </cell>
          <cell r="AA1038">
            <v>56</v>
          </cell>
          <cell r="AB1038">
            <v>39</v>
          </cell>
          <cell r="AC1038">
            <v>46</v>
          </cell>
          <cell r="AD1038">
            <v>66</v>
          </cell>
          <cell r="AE1038">
            <v>43</v>
          </cell>
          <cell r="AF1038">
            <v>54</v>
          </cell>
          <cell r="AG1038">
            <v>68</v>
          </cell>
          <cell r="AH1038">
            <v>0</v>
          </cell>
          <cell r="AI1038">
            <v>0</v>
          </cell>
          <cell r="AJ1038">
            <v>151</v>
          </cell>
          <cell r="AK1038">
            <v>42</v>
          </cell>
          <cell r="AL1038">
            <v>21</v>
          </cell>
          <cell r="AM1038">
            <v>62</v>
          </cell>
          <cell r="AN1038">
            <v>113</v>
          </cell>
          <cell r="AO1038">
            <v>48</v>
          </cell>
          <cell r="AP1038">
            <v>100.66666666666667</v>
          </cell>
          <cell r="AQ1038">
            <v>9.264705882352942</v>
          </cell>
          <cell r="AR1038">
            <v>18</v>
          </cell>
          <cell r="AS1038">
            <v>40.434782608695649</v>
          </cell>
          <cell r="AT1038">
            <v>49.852941176470594</v>
          </cell>
          <cell r="AU1038" t="str">
            <v>SV</v>
          </cell>
          <cell r="AV1038">
            <v>4500</v>
          </cell>
          <cell r="AW1038">
            <v>4478.9378699999997</v>
          </cell>
          <cell r="AX1038">
            <v>5500</v>
          </cell>
          <cell r="AY1038">
            <v>0.22222222222222232</v>
          </cell>
          <cell r="AZ1038">
            <v>0.18181818181818182</v>
          </cell>
          <cell r="BA1038">
            <v>5350</v>
          </cell>
          <cell r="BB1038">
            <v>6</v>
          </cell>
          <cell r="BC1038">
            <v>0.18888888888888888</v>
          </cell>
          <cell r="BD1038">
            <v>0.15887850467289719</v>
          </cell>
          <cell r="BE1038">
            <v>0</v>
          </cell>
          <cell r="BF1038">
            <v>0</v>
          </cell>
          <cell r="BG1038">
            <v>-1</v>
          </cell>
          <cell r="BH1038">
            <v>0</v>
          </cell>
        </row>
        <row r="1039">
          <cell r="B1039" t="str">
            <v>8271</v>
          </cell>
          <cell r="C1039" t="str">
            <v>7840058000484</v>
          </cell>
          <cell r="D1039" t="str">
            <v>GASEOSA RETORNABLE 2Lts SPRITE</v>
          </cell>
          <cell r="E1039">
            <v>1</v>
          </cell>
          <cell r="F1039" t="str">
            <v>BEBIDAS</v>
          </cell>
          <cell r="G1039" t="str">
            <v>BEBIDAS</v>
          </cell>
          <cell r="H1039" t="str">
            <v>GASEOSAS</v>
          </cell>
          <cell r="I1039" t="str">
            <v>GASEOSA RETORNABLE</v>
          </cell>
          <cell r="J1039" t="str">
            <v>LIMA -LIMON GR.L</v>
          </cell>
          <cell r="K1039" t="str">
            <v>COCA COLA</v>
          </cell>
          <cell r="L1039">
            <v>139</v>
          </cell>
          <cell r="M1039" t="str">
            <v>PARAGUAY REFRESCOS S.A.  (139)</v>
          </cell>
          <cell r="N1039">
            <v>205</v>
          </cell>
          <cell r="O1039">
            <v>189</v>
          </cell>
          <cell r="P1039">
            <v>157</v>
          </cell>
          <cell r="Q1039">
            <v>174</v>
          </cell>
          <cell r="R1039">
            <v>162</v>
          </cell>
          <cell r="S1039">
            <v>228</v>
          </cell>
          <cell r="T1039">
            <v>135</v>
          </cell>
          <cell r="U1039">
            <v>147</v>
          </cell>
          <cell r="V1039">
            <v>0</v>
          </cell>
          <cell r="W1039">
            <v>25</v>
          </cell>
          <cell r="X1039">
            <v>65</v>
          </cell>
          <cell r="Y1039">
            <v>61</v>
          </cell>
          <cell r="Z1039">
            <v>99</v>
          </cell>
          <cell r="AA1039">
            <v>145</v>
          </cell>
          <cell r="AB1039">
            <v>118</v>
          </cell>
          <cell r="AC1039">
            <v>118</v>
          </cell>
          <cell r="AD1039">
            <v>84</v>
          </cell>
          <cell r="AE1039">
            <v>94</v>
          </cell>
          <cell r="AF1039">
            <v>57</v>
          </cell>
          <cell r="AG1039">
            <v>56</v>
          </cell>
          <cell r="AH1039">
            <v>0</v>
          </cell>
          <cell r="AI1039">
            <v>2</v>
          </cell>
          <cell r="AJ1039">
            <v>117</v>
          </cell>
          <cell r="AK1039">
            <v>72</v>
          </cell>
          <cell r="AL1039">
            <v>70</v>
          </cell>
          <cell r="AM1039">
            <v>185</v>
          </cell>
          <cell r="AN1039">
            <v>85</v>
          </cell>
          <cell r="AO1039">
            <v>79</v>
          </cell>
          <cell r="AP1039">
            <v>20.172413793103448</v>
          </cell>
          <cell r="AQ1039">
            <v>14.693877551020408</v>
          </cell>
          <cell r="AR1039">
            <v>34.42622950819672</v>
          </cell>
          <cell r="AS1039">
            <v>47.033898305084747</v>
          </cell>
          <cell r="AT1039">
            <v>45.535714285714285</v>
          </cell>
          <cell r="AU1039">
            <v>1185</v>
          </cell>
          <cell r="AV1039">
            <v>7605</v>
          </cell>
          <cell r="AW1039">
            <v>7577.3963100000001</v>
          </cell>
          <cell r="AX1039">
            <v>8500</v>
          </cell>
          <cell r="AY1039">
            <v>0.11768573307034846</v>
          </cell>
          <cell r="AZ1039">
            <v>0.10529411764705883</v>
          </cell>
          <cell r="BA1039">
            <v>8250</v>
          </cell>
          <cell r="BB1039">
            <v>4</v>
          </cell>
          <cell r="BC1039">
            <v>8.4812623274161725E-2</v>
          </cell>
          <cell r="BD1039">
            <v>7.8181818181818186E-2</v>
          </cell>
          <cell r="BE1039">
            <v>0</v>
          </cell>
          <cell r="BF1039">
            <v>0</v>
          </cell>
          <cell r="BG1039">
            <v>-1</v>
          </cell>
          <cell r="BH1039">
            <v>0</v>
          </cell>
        </row>
        <row r="1040">
          <cell r="B1040" t="str">
            <v>25952</v>
          </cell>
          <cell r="C1040" t="str">
            <v>7840058000330</v>
          </cell>
          <cell r="D1040" t="str">
            <v>GASEOSA RETORNABLE NARANJA 1Lts FANTA</v>
          </cell>
          <cell r="E1040">
            <v>1</v>
          </cell>
          <cell r="F1040" t="str">
            <v>BEBIDAS</v>
          </cell>
          <cell r="G1040" t="str">
            <v>BEBIDAS</v>
          </cell>
          <cell r="H1040" t="str">
            <v>GASEOSAS</v>
          </cell>
          <cell r="I1040" t="str">
            <v>GASEOSA RETORNABLE</v>
          </cell>
          <cell r="J1040" t="str">
            <v>NARANJA GR-NA</v>
          </cell>
          <cell r="K1040" t="str">
            <v>COCA COLA</v>
          </cell>
          <cell r="L1040">
            <v>139</v>
          </cell>
          <cell r="M1040" t="str">
            <v>PARAGUAY REFRESCOS S.A.  (139)</v>
          </cell>
          <cell r="N1040">
            <v>20</v>
          </cell>
          <cell r="O1040">
            <v>26</v>
          </cell>
          <cell r="P1040">
            <v>22</v>
          </cell>
          <cell r="Q1040">
            <v>21</v>
          </cell>
          <cell r="R1040">
            <v>85</v>
          </cell>
          <cell r="S1040">
            <v>106</v>
          </cell>
          <cell r="T1040">
            <v>91</v>
          </cell>
          <cell r="U1040">
            <v>98</v>
          </cell>
          <cell r="V1040">
            <v>18</v>
          </cell>
          <cell r="W1040">
            <v>22</v>
          </cell>
          <cell r="X1040">
            <v>25</v>
          </cell>
          <cell r="Y1040">
            <v>29</v>
          </cell>
          <cell r="Z1040">
            <v>53</v>
          </cell>
          <cell r="AA1040">
            <v>58</v>
          </cell>
          <cell r="AB1040">
            <v>29</v>
          </cell>
          <cell r="AC1040">
            <v>29</v>
          </cell>
          <cell r="AD1040">
            <v>51</v>
          </cell>
          <cell r="AE1040">
            <v>35</v>
          </cell>
          <cell r="AF1040">
            <v>24</v>
          </cell>
          <cell r="AG1040">
            <v>31</v>
          </cell>
          <cell r="AH1040">
            <v>0</v>
          </cell>
          <cell r="AI1040">
            <v>0</v>
          </cell>
          <cell r="AJ1040">
            <v>26</v>
          </cell>
          <cell r="AK1040">
            <v>65</v>
          </cell>
          <cell r="AL1040">
            <v>19</v>
          </cell>
          <cell r="AM1040">
            <v>37</v>
          </cell>
          <cell r="AN1040">
            <v>23</v>
          </cell>
          <cell r="AO1040">
            <v>12</v>
          </cell>
          <cell r="AP1040">
            <v>37.142857142857146</v>
          </cell>
          <cell r="AQ1040">
            <v>19.897959183673468</v>
          </cell>
          <cell r="AR1040">
            <v>19.655172413793103</v>
          </cell>
          <cell r="AS1040">
            <v>38.275862068965523</v>
          </cell>
          <cell r="AT1040">
            <v>22.258064516129032</v>
          </cell>
          <cell r="AU1040" t="str">
            <v>SV</v>
          </cell>
          <cell r="AV1040">
            <v>4500</v>
          </cell>
          <cell r="AW1040">
            <v>4486.7552400000004</v>
          </cell>
          <cell r="AX1040">
            <v>5500</v>
          </cell>
          <cell r="AY1040">
            <v>0.22222222222222232</v>
          </cell>
          <cell r="AZ1040">
            <v>0.18181818181818182</v>
          </cell>
          <cell r="BA1040">
            <v>5350</v>
          </cell>
          <cell r="BB1040">
            <v>6</v>
          </cell>
          <cell r="BC1040">
            <v>0.18888888888888888</v>
          </cell>
          <cell r="BD1040">
            <v>0.15887850467289719</v>
          </cell>
          <cell r="BE1040">
            <v>0</v>
          </cell>
          <cell r="BF1040">
            <v>0</v>
          </cell>
          <cell r="BG1040">
            <v>-1</v>
          </cell>
          <cell r="BH1040">
            <v>0</v>
          </cell>
        </row>
        <row r="1041">
          <cell r="B1041" t="str">
            <v>8272</v>
          </cell>
          <cell r="C1041" t="str">
            <v>7840058000491</v>
          </cell>
          <cell r="D1041" t="str">
            <v>GASEOSA RETORNABLE NARANJA 2Lts FANTA</v>
          </cell>
          <cell r="E1041">
            <v>1</v>
          </cell>
          <cell r="F1041" t="str">
            <v>BEBIDAS</v>
          </cell>
          <cell r="G1041" t="str">
            <v>BEBIDAS</v>
          </cell>
          <cell r="H1041" t="str">
            <v>GASEOSAS</v>
          </cell>
          <cell r="I1041" t="str">
            <v>GASEOSA RETORNABLE</v>
          </cell>
          <cell r="J1041" t="str">
            <v>NARANJA GR-NA</v>
          </cell>
          <cell r="K1041" t="str">
            <v>COCA COLA</v>
          </cell>
          <cell r="L1041">
            <v>139</v>
          </cell>
          <cell r="M1041" t="str">
            <v>PARAGUAY REFRESCOS S.A.  (139)</v>
          </cell>
          <cell r="N1041">
            <v>183</v>
          </cell>
          <cell r="O1041">
            <v>132</v>
          </cell>
          <cell r="P1041">
            <v>152</v>
          </cell>
          <cell r="Q1041">
            <v>178</v>
          </cell>
          <cell r="R1041">
            <v>140</v>
          </cell>
          <cell r="S1041">
            <v>241</v>
          </cell>
          <cell r="T1041">
            <v>166</v>
          </cell>
          <cell r="U1041">
            <v>167</v>
          </cell>
          <cell r="V1041">
            <v>94</v>
          </cell>
          <cell r="W1041">
            <v>113</v>
          </cell>
          <cell r="X1041">
            <v>71</v>
          </cell>
          <cell r="Y1041">
            <v>85</v>
          </cell>
          <cell r="Z1041">
            <v>83</v>
          </cell>
          <cell r="AA1041">
            <v>135</v>
          </cell>
          <cell r="AB1041">
            <v>68</v>
          </cell>
          <cell r="AC1041">
            <v>94</v>
          </cell>
          <cell r="AD1041">
            <v>83</v>
          </cell>
          <cell r="AE1041">
            <v>104</v>
          </cell>
          <cell r="AF1041">
            <v>57</v>
          </cell>
          <cell r="AG1041">
            <v>69</v>
          </cell>
          <cell r="AH1041">
            <v>0</v>
          </cell>
          <cell r="AI1041">
            <v>0</v>
          </cell>
          <cell r="AJ1041">
            <v>40</v>
          </cell>
          <cell r="AK1041">
            <v>126</v>
          </cell>
          <cell r="AL1041">
            <v>27</v>
          </cell>
          <cell r="AM1041">
            <v>56</v>
          </cell>
          <cell r="AN1041">
            <v>45</v>
          </cell>
          <cell r="AO1041">
            <v>80</v>
          </cell>
          <cell r="AP1041">
            <v>6.7415730337078648</v>
          </cell>
          <cell r="AQ1041">
            <v>22.634730538922156</v>
          </cell>
          <cell r="AR1041">
            <v>9.5294117647058822</v>
          </cell>
          <cell r="AS1041">
            <v>17.872340425531913</v>
          </cell>
          <cell r="AT1041">
            <v>19.565217391304348</v>
          </cell>
          <cell r="AU1041" t="str">
            <v>SV</v>
          </cell>
          <cell r="AV1041">
            <v>7605</v>
          </cell>
          <cell r="AW1041">
            <v>7575.5440200000003</v>
          </cell>
          <cell r="AX1041">
            <v>8500</v>
          </cell>
          <cell r="AY1041">
            <v>0.11768573307034846</v>
          </cell>
          <cell r="AZ1041">
            <v>0.10529411764705883</v>
          </cell>
          <cell r="BA1041">
            <v>8250</v>
          </cell>
          <cell r="BB1041">
            <v>4</v>
          </cell>
          <cell r="BC1041">
            <v>8.4812623274161725E-2</v>
          </cell>
          <cell r="BD1041">
            <v>7.8181818181818186E-2</v>
          </cell>
          <cell r="BE1041">
            <v>0</v>
          </cell>
          <cell r="BF1041">
            <v>0</v>
          </cell>
          <cell r="BG1041">
            <v>-1</v>
          </cell>
          <cell r="BH1041">
            <v>0</v>
          </cell>
        </row>
        <row r="1042">
          <cell r="B1042" t="str">
            <v>25953</v>
          </cell>
          <cell r="C1042" t="str">
            <v>7840058003744</v>
          </cell>
          <cell r="D1042" t="str">
            <v>GASEOSA RETORNABLE 1Lts PIÑA FANTA</v>
          </cell>
          <cell r="E1042">
            <v>1</v>
          </cell>
          <cell r="F1042" t="str">
            <v>BEBIDAS</v>
          </cell>
          <cell r="G1042" t="str">
            <v>BEBIDAS</v>
          </cell>
          <cell r="H1042" t="str">
            <v>GASEOSAS</v>
          </cell>
          <cell r="I1042" t="str">
            <v>GASEOSA RETORNABLE</v>
          </cell>
          <cell r="J1042" t="str">
            <v>PIÑA GR-P</v>
          </cell>
          <cell r="K1042" t="str">
            <v>COCA COLA</v>
          </cell>
          <cell r="L1042">
            <v>139</v>
          </cell>
          <cell r="M1042" t="str">
            <v>PARAGUAY REFRESCOS S.A.  (139)</v>
          </cell>
          <cell r="N1042">
            <v>11</v>
          </cell>
          <cell r="O1042">
            <v>22</v>
          </cell>
          <cell r="P1042">
            <v>16</v>
          </cell>
          <cell r="Q1042">
            <v>10</v>
          </cell>
          <cell r="R1042">
            <v>40</v>
          </cell>
          <cell r="S1042">
            <v>75</v>
          </cell>
          <cell r="T1042">
            <v>47</v>
          </cell>
          <cell r="U1042">
            <v>63</v>
          </cell>
          <cell r="V1042">
            <v>3</v>
          </cell>
          <cell r="W1042">
            <v>0</v>
          </cell>
          <cell r="X1042">
            <v>11</v>
          </cell>
          <cell r="Y1042">
            <v>16</v>
          </cell>
          <cell r="Z1042">
            <v>1</v>
          </cell>
          <cell r="AA1042">
            <v>9</v>
          </cell>
          <cell r="AB1042">
            <v>17</v>
          </cell>
          <cell r="AC1042">
            <v>21</v>
          </cell>
          <cell r="AD1042">
            <v>33</v>
          </cell>
          <cell r="AE1042">
            <v>17</v>
          </cell>
          <cell r="AF1042">
            <v>21</v>
          </cell>
          <cell r="AG1042">
            <v>26</v>
          </cell>
          <cell r="AH1042">
            <v>0</v>
          </cell>
          <cell r="AI1042">
            <v>0</v>
          </cell>
          <cell r="AJ1042">
            <v>17</v>
          </cell>
          <cell r="AK1042">
            <v>42</v>
          </cell>
          <cell r="AL1042">
            <v>35</v>
          </cell>
          <cell r="AM1042">
            <v>37</v>
          </cell>
          <cell r="AN1042">
            <v>34</v>
          </cell>
          <cell r="AO1042">
            <v>12</v>
          </cell>
          <cell r="AP1042">
            <v>51</v>
          </cell>
          <cell r="AQ1042">
            <v>20</v>
          </cell>
          <cell r="AR1042">
            <v>65.625</v>
          </cell>
          <cell r="AS1042">
            <v>52.857142857142854</v>
          </cell>
          <cell r="AT1042">
            <v>39.230769230769234</v>
          </cell>
          <cell r="AU1042" t="str">
            <v>SV</v>
          </cell>
          <cell r="AV1042">
            <v>4500</v>
          </cell>
          <cell r="AW1042">
            <v>4478.6423000000004</v>
          </cell>
          <cell r="AX1042">
            <v>5500</v>
          </cell>
          <cell r="AY1042">
            <v>0.22222222222222232</v>
          </cell>
          <cell r="AZ1042">
            <v>0.18181818181818182</v>
          </cell>
          <cell r="BA1042">
            <v>5350</v>
          </cell>
          <cell r="BB1042">
            <v>6</v>
          </cell>
          <cell r="BC1042">
            <v>0.18888888888888888</v>
          </cell>
          <cell r="BD1042">
            <v>0.15887850467289719</v>
          </cell>
          <cell r="BE1042">
            <v>0</v>
          </cell>
          <cell r="BF1042">
            <v>0</v>
          </cell>
          <cell r="BG1042">
            <v>-1</v>
          </cell>
          <cell r="BH1042">
            <v>0</v>
          </cell>
        </row>
        <row r="1043">
          <cell r="B1043" t="str">
            <v>8275</v>
          </cell>
          <cell r="C1043" t="str">
            <v>7840058003669</v>
          </cell>
          <cell r="D1043" t="str">
            <v>GASEOSA RETORNABLE PIÑA FANTA 2Lts</v>
          </cell>
          <cell r="E1043">
            <v>1</v>
          </cell>
          <cell r="F1043" t="str">
            <v>BEBIDAS</v>
          </cell>
          <cell r="G1043" t="str">
            <v>BEBIDAS</v>
          </cell>
          <cell r="H1043" t="str">
            <v>GASEOSAS</v>
          </cell>
          <cell r="I1043" t="str">
            <v>GASEOSA RETORNABLE</v>
          </cell>
          <cell r="J1043" t="str">
            <v>PIÑA GR-P</v>
          </cell>
          <cell r="K1043" t="str">
            <v>COCA COLA</v>
          </cell>
          <cell r="L1043">
            <v>139</v>
          </cell>
          <cell r="M1043" t="str">
            <v>PARAGUAY REFRESCOS S.A.  (139)</v>
          </cell>
          <cell r="N1043">
            <v>111</v>
          </cell>
          <cell r="O1043">
            <v>73</v>
          </cell>
          <cell r="P1043">
            <v>57</v>
          </cell>
          <cell r="Q1043">
            <v>47</v>
          </cell>
          <cell r="R1043">
            <v>96</v>
          </cell>
          <cell r="S1043">
            <v>189</v>
          </cell>
          <cell r="T1043">
            <v>124</v>
          </cell>
          <cell r="U1043">
            <v>124</v>
          </cell>
          <cell r="V1043">
            <v>82</v>
          </cell>
          <cell r="W1043">
            <v>52</v>
          </cell>
          <cell r="X1043">
            <v>67</v>
          </cell>
          <cell r="Y1043">
            <v>45</v>
          </cell>
          <cell r="Z1043">
            <v>71</v>
          </cell>
          <cell r="AA1043">
            <v>108</v>
          </cell>
          <cell r="AB1043">
            <v>71</v>
          </cell>
          <cell r="AC1043">
            <v>74</v>
          </cell>
          <cell r="AD1043">
            <v>56</v>
          </cell>
          <cell r="AE1043">
            <v>72</v>
          </cell>
          <cell r="AF1043">
            <v>38</v>
          </cell>
          <cell r="AG1043">
            <v>41</v>
          </cell>
          <cell r="AH1043">
            <v>0</v>
          </cell>
          <cell r="AI1043">
            <v>0</v>
          </cell>
          <cell r="AJ1043">
            <v>35</v>
          </cell>
          <cell r="AK1043">
            <v>46</v>
          </cell>
          <cell r="AL1043">
            <v>17</v>
          </cell>
          <cell r="AM1043">
            <v>62</v>
          </cell>
          <cell r="AN1043">
            <v>42</v>
          </cell>
          <cell r="AO1043">
            <v>0</v>
          </cell>
          <cell r="AP1043">
            <v>22.340425531914892</v>
          </cell>
          <cell r="AQ1043">
            <v>11.129032258064516</v>
          </cell>
          <cell r="AR1043">
            <v>11.333333333333332</v>
          </cell>
          <cell r="AS1043">
            <v>25.135135135135133</v>
          </cell>
          <cell r="AT1043">
            <v>30.731707317073173</v>
          </cell>
          <cell r="AU1043" t="str">
            <v>Q</v>
          </cell>
          <cell r="AV1043">
            <v>7605</v>
          </cell>
          <cell r="AW1043">
            <v>7573.6687400000001</v>
          </cell>
          <cell r="AX1043">
            <v>8500</v>
          </cell>
          <cell r="AY1043">
            <v>0.11768573307034846</v>
          </cell>
          <cell r="AZ1043">
            <v>0.10529411764705883</v>
          </cell>
          <cell r="BA1043">
            <v>8250</v>
          </cell>
          <cell r="BB1043">
            <v>4</v>
          </cell>
          <cell r="BC1043">
            <v>8.4812623274161725E-2</v>
          </cell>
          <cell r="BD1043">
            <v>7.8181818181818186E-2</v>
          </cell>
          <cell r="BE1043">
            <v>0</v>
          </cell>
          <cell r="BF1043">
            <v>0</v>
          </cell>
          <cell r="BG1043">
            <v>-1</v>
          </cell>
          <cell r="BH1043">
            <v>0</v>
          </cell>
        </row>
        <row r="1044">
          <cell r="B1044" t="str">
            <v>40779</v>
          </cell>
          <cell r="C1044" t="str">
            <v>8800010083299</v>
          </cell>
          <cell r="D1044" t="str">
            <v>VASO PROMO RETORNABLE COCA COLA</v>
          </cell>
          <cell r="E1044">
            <v>1</v>
          </cell>
          <cell r="F1044" t="str">
            <v>BEBIDAS</v>
          </cell>
          <cell r="G1044" t="str">
            <v>BEBIDAS</v>
          </cell>
          <cell r="H1044" t="str">
            <v>GASEOSAS</v>
          </cell>
          <cell r="I1044" t="str">
            <v>GASEOSA RETORNABLE</v>
          </cell>
          <cell r="J1044" t="str">
            <v>VASO PROMO RETORNABLE</v>
          </cell>
          <cell r="K1044" t="str">
            <v>COCA COLA</v>
          </cell>
          <cell r="L1044">
            <v>139</v>
          </cell>
          <cell r="M1044" t="str">
            <v>PARAGUAY REFRESCOS S.A.  (139)</v>
          </cell>
          <cell r="N1044">
            <v>8</v>
          </cell>
          <cell r="O1044">
            <v>69</v>
          </cell>
          <cell r="P1044">
            <v>15</v>
          </cell>
          <cell r="Q1044">
            <v>17</v>
          </cell>
          <cell r="R1044">
            <v>1</v>
          </cell>
          <cell r="S1044">
            <v>6</v>
          </cell>
          <cell r="T1044">
            <v>2</v>
          </cell>
          <cell r="U1044">
            <v>1</v>
          </cell>
          <cell r="V1044">
            <v>17</v>
          </cell>
          <cell r="W1044">
            <v>28</v>
          </cell>
          <cell r="X1044">
            <v>1</v>
          </cell>
          <cell r="Y1044">
            <v>0</v>
          </cell>
          <cell r="Z1044">
            <v>4</v>
          </cell>
          <cell r="AA1044">
            <v>21</v>
          </cell>
          <cell r="AB1044">
            <v>3</v>
          </cell>
          <cell r="AC1044">
            <v>0</v>
          </cell>
          <cell r="AD1044">
            <v>18</v>
          </cell>
          <cell r="AE1044">
            <v>33</v>
          </cell>
          <cell r="AF1044">
            <v>8</v>
          </cell>
          <cell r="AG1044">
            <v>8</v>
          </cell>
          <cell r="AH1044">
            <v>0</v>
          </cell>
          <cell r="AI1044">
            <v>0</v>
          </cell>
          <cell r="AJ1044">
            <v>92</v>
          </cell>
          <cell r="AK1044">
            <v>182</v>
          </cell>
          <cell r="AL1044">
            <v>140</v>
          </cell>
          <cell r="AM1044">
            <v>164</v>
          </cell>
          <cell r="AN1044">
            <v>126</v>
          </cell>
          <cell r="AO1044">
            <v>0</v>
          </cell>
          <cell r="AP1044">
            <v>162.35294117647061</v>
          </cell>
          <cell r="AQ1044">
            <v>5460</v>
          </cell>
          <cell r="AR1044" t="str">
            <v>SV</v>
          </cell>
          <cell r="AS1044" t="str">
            <v>SV</v>
          </cell>
          <cell r="AT1044">
            <v>472.5</v>
          </cell>
          <cell r="AU1044" t="str">
            <v>Q</v>
          </cell>
          <cell r="AV1044">
            <v>8500.0677300000007</v>
          </cell>
          <cell r="AW1044">
            <v>8500.0676199999998</v>
          </cell>
          <cell r="AX1044">
            <v>10000</v>
          </cell>
          <cell r="AY1044">
            <v>0.17646121391552705</v>
          </cell>
          <cell r="AZ1044">
            <v>0.14999322699999992</v>
          </cell>
          <cell r="BC1044">
            <v>-1</v>
          </cell>
          <cell r="BD1044">
            <v>0</v>
          </cell>
          <cell r="BG1044">
            <v>-1</v>
          </cell>
          <cell r="BH1044">
            <v>0</v>
          </cell>
        </row>
        <row r="1045">
          <cell r="B1045" t="str">
            <v>8750</v>
          </cell>
          <cell r="C1045" t="str">
            <v>7840058001061</v>
          </cell>
          <cell r="D1045" t="str">
            <v>GASEOSA CITRUS 2Lts SCHWEPPES</v>
          </cell>
          <cell r="E1045">
            <v>1</v>
          </cell>
          <cell r="F1045" t="str">
            <v>BEBIDAS</v>
          </cell>
          <cell r="G1045" t="str">
            <v>BEBIDAS</v>
          </cell>
          <cell r="H1045" t="str">
            <v>GASEOSAS</v>
          </cell>
          <cell r="I1045" t="str">
            <v>GASEOSAS NO RETORNABLE</v>
          </cell>
          <cell r="J1045" t="str">
            <v>CITRUS</v>
          </cell>
          <cell r="K1045" t="str">
            <v>SCHWEPPES</v>
          </cell>
          <cell r="L1045">
            <v>139</v>
          </cell>
          <cell r="M1045" t="str">
            <v>PARAGUAY REFRESCOS S.A.  (139)</v>
          </cell>
          <cell r="N1045">
            <v>138</v>
          </cell>
          <cell r="O1045">
            <v>154</v>
          </cell>
          <cell r="P1045">
            <v>115</v>
          </cell>
          <cell r="Q1045">
            <v>105</v>
          </cell>
          <cell r="R1045">
            <v>290</v>
          </cell>
          <cell r="S1045">
            <v>348</v>
          </cell>
          <cell r="T1045">
            <v>280</v>
          </cell>
          <cell r="U1045">
            <v>268</v>
          </cell>
          <cell r="V1045">
            <v>132</v>
          </cell>
          <cell r="W1045">
            <v>150</v>
          </cell>
          <cell r="X1045">
            <v>124</v>
          </cell>
          <cell r="Y1045">
            <v>139</v>
          </cell>
          <cell r="Z1045">
            <v>181</v>
          </cell>
          <cell r="AA1045">
            <v>175</v>
          </cell>
          <cell r="AB1045">
            <v>176</v>
          </cell>
          <cell r="AC1045">
            <v>203</v>
          </cell>
          <cell r="AD1045">
            <v>127</v>
          </cell>
          <cell r="AE1045">
            <v>207</v>
          </cell>
          <cell r="AF1045">
            <v>204</v>
          </cell>
          <cell r="AG1045">
            <v>218</v>
          </cell>
          <cell r="AH1045">
            <v>10</v>
          </cell>
          <cell r="AI1045">
            <v>34</v>
          </cell>
          <cell r="AJ1045">
            <v>65</v>
          </cell>
          <cell r="AK1045">
            <v>162</v>
          </cell>
          <cell r="AL1045">
            <v>71</v>
          </cell>
          <cell r="AM1045">
            <v>173</v>
          </cell>
          <cell r="AN1045">
            <v>181</v>
          </cell>
          <cell r="AO1045">
            <v>60</v>
          </cell>
          <cell r="AP1045">
            <v>18.571428571428573</v>
          </cell>
          <cell r="AQ1045">
            <v>18.134328358208954</v>
          </cell>
          <cell r="AR1045">
            <v>15.323741007194245</v>
          </cell>
          <cell r="AS1045">
            <v>25.566502463054185</v>
          </cell>
          <cell r="AT1045">
            <v>24.908256880733944</v>
          </cell>
          <cell r="AU1045">
            <v>52.941176470588232</v>
          </cell>
          <cell r="AV1045">
            <v>10890</v>
          </cell>
          <cell r="AW1045">
            <v>10704.26137</v>
          </cell>
          <cell r="AX1045">
            <v>12250</v>
          </cell>
          <cell r="AY1045">
            <v>0.12488521579430678</v>
          </cell>
          <cell r="AZ1045">
            <v>0.11102040816326531</v>
          </cell>
          <cell r="BA1045">
            <v>11850</v>
          </cell>
          <cell r="BB1045">
            <v>4</v>
          </cell>
          <cell r="BC1045">
            <v>8.8154269972451793E-2</v>
          </cell>
          <cell r="BD1045">
            <v>8.1012658227848103E-2</v>
          </cell>
          <cell r="BE1045">
            <v>0</v>
          </cell>
          <cell r="BF1045">
            <v>0</v>
          </cell>
          <cell r="BG1045">
            <v>-1</v>
          </cell>
          <cell r="BH1045">
            <v>0</v>
          </cell>
        </row>
        <row r="1046">
          <cell r="B1046" t="str">
            <v>8306</v>
          </cell>
          <cell r="C1046" t="str">
            <v>7840058001436</v>
          </cell>
          <cell r="D1046" t="str">
            <v>GASEOSA CITRUS 500ml SCHWEPPES</v>
          </cell>
          <cell r="E1046">
            <v>6</v>
          </cell>
          <cell r="F1046" t="str">
            <v>BEBIDAS</v>
          </cell>
          <cell r="G1046" t="str">
            <v>BEBIDAS</v>
          </cell>
          <cell r="H1046" t="str">
            <v>GASEOSAS</v>
          </cell>
          <cell r="I1046" t="str">
            <v>GASEOSAS NO RETORNABLE</v>
          </cell>
          <cell r="J1046" t="str">
            <v>CITRUS</v>
          </cell>
          <cell r="K1046" t="str">
            <v>SCHWEPPES</v>
          </cell>
          <cell r="L1046">
            <v>139</v>
          </cell>
          <cell r="M1046" t="str">
            <v>PARAGUAY REFRESCOS S.A.  (139)</v>
          </cell>
          <cell r="N1046">
            <v>235</v>
          </cell>
          <cell r="O1046">
            <v>370</v>
          </cell>
          <cell r="P1046">
            <v>174</v>
          </cell>
          <cell r="Q1046">
            <v>11</v>
          </cell>
          <cell r="R1046">
            <v>457</v>
          </cell>
          <cell r="S1046">
            <v>452</v>
          </cell>
          <cell r="T1046">
            <v>271</v>
          </cell>
          <cell r="U1046">
            <v>150</v>
          </cell>
          <cell r="V1046">
            <v>109</v>
          </cell>
          <cell r="W1046">
            <v>52</v>
          </cell>
          <cell r="X1046">
            <v>52</v>
          </cell>
          <cell r="Y1046">
            <v>41</v>
          </cell>
          <cell r="Z1046">
            <v>99</v>
          </cell>
          <cell r="AA1046">
            <v>197</v>
          </cell>
          <cell r="AB1046">
            <v>139</v>
          </cell>
          <cell r="AC1046">
            <v>87</v>
          </cell>
          <cell r="AD1046">
            <v>221</v>
          </cell>
          <cell r="AE1046">
            <v>205</v>
          </cell>
          <cell r="AF1046">
            <v>100</v>
          </cell>
          <cell r="AG1046">
            <v>51</v>
          </cell>
          <cell r="AH1046">
            <v>3</v>
          </cell>
          <cell r="AI1046">
            <v>7</v>
          </cell>
          <cell r="AJ1046">
            <v>1</v>
          </cell>
          <cell r="AK1046">
            <v>82</v>
          </cell>
          <cell r="AL1046">
            <v>46</v>
          </cell>
          <cell r="AM1046">
            <v>18</v>
          </cell>
          <cell r="AN1046">
            <v>90</v>
          </cell>
          <cell r="AO1046">
            <v>55</v>
          </cell>
          <cell r="AP1046">
            <v>2.7272727272727275</v>
          </cell>
          <cell r="AQ1046">
            <v>16.399999999999999</v>
          </cell>
          <cell r="AR1046">
            <v>33.658536585365859</v>
          </cell>
          <cell r="AS1046">
            <v>6.2068965517241379</v>
          </cell>
          <cell r="AT1046">
            <v>52.941176470588232</v>
          </cell>
          <cell r="AU1046">
            <v>235.71428571428569</v>
          </cell>
          <cell r="AV1046">
            <v>4321</v>
          </cell>
          <cell r="AW1046">
            <v>4253.37781</v>
          </cell>
          <cell r="AX1046">
            <v>4900</v>
          </cell>
          <cell r="AY1046">
            <v>0.13399676000925709</v>
          </cell>
          <cell r="AZ1046">
            <v>0.11816326530612245</v>
          </cell>
          <cell r="BA1046">
            <v>4800</v>
          </cell>
          <cell r="BB1046">
            <v>6</v>
          </cell>
          <cell r="BC1046">
            <v>0.11085396898866007</v>
          </cell>
          <cell r="BD1046">
            <v>9.9791666666666667E-2</v>
          </cell>
          <cell r="BE1046">
            <v>0</v>
          </cell>
          <cell r="BF1046">
            <v>0</v>
          </cell>
          <cell r="BG1046">
            <v>-1</v>
          </cell>
          <cell r="BH1046">
            <v>0</v>
          </cell>
        </row>
        <row r="1047">
          <cell r="B1047" t="str">
            <v>9829</v>
          </cell>
          <cell r="C1047" t="str">
            <v>7840235000603</v>
          </cell>
          <cell r="D1047" t="str">
            <v>GASEOSA COLA 2Lts NIKO</v>
          </cell>
          <cell r="E1047">
            <v>1</v>
          </cell>
          <cell r="F1047" t="str">
            <v>BEBIDAS</v>
          </cell>
          <cell r="G1047" t="str">
            <v>BEBIDAS</v>
          </cell>
          <cell r="H1047" t="str">
            <v>GASEOSAS</v>
          </cell>
          <cell r="I1047" t="str">
            <v>GASEOSAS NO RETORNABLE</v>
          </cell>
          <cell r="J1047" t="str">
            <v>COLA</v>
          </cell>
          <cell r="K1047" t="str">
            <v>NIKO</v>
          </cell>
          <cell r="L1047">
            <v>87</v>
          </cell>
          <cell r="M1047" t="str">
            <v>EMBOTELLADORA CENTRAL (87)</v>
          </cell>
          <cell r="N1047">
            <v>125</v>
          </cell>
          <cell r="O1047">
            <v>175</v>
          </cell>
          <cell r="P1047">
            <v>113</v>
          </cell>
          <cell r="Q1047">
            <v>104</v>
          </cell>
          <cell r="R1047">
            <v>512</v>
          </cell>
          <cell r="S1047">
            <v>556</v>
          </cell>
          <cell r="T1047">
            <v>521</v>
          </cell>
          <cell r="U1047">
            <v>501</v>
          </cell>
          <cell r="V1047">
            <v>150</v>
          </cell>
          <cell r="W1047">
            <v>139</v>
          </cell>
          <cell r="X1047">
            <v>101</v>
          </cell>
          <cell r="Y1047">
            <v>128</v>
          </cell>
          <cell r="Z1047">
            <v>205</v>
          </cell>
          <cell r="AA1047">
            <v>282</v>
          </cell>
          <cell r="AB1047">
            <v>171</v>
          </cell>
          <cell r="AC1047">
            <v>173</v>
          </cell>
          <cell r="AD1047">
            <v>184</v>
          </cell>
          <cell r="AE1047">
            <v>258</v>
          </cell>
          <cell r="AF1047">
            <v>214</v>
          </cell>
          <cell r="AG1047">
            <v>253</v>
          </cell>
          <cell r="AH1047">
            <v>0</v>
          </cell>
          <cell r="AI1047">
            <v>3</v>
          </cell>
          <cell r="AJ1047">
            <v>131</v>
          </cell>
          <cell r="AK1047">
            <v>400</v>
          </cell>
          <cell r="AL1047">
            <v>189</v>
          </cell>
          <cell r="AM1047">
            <v>312</v>
          </cell>
          <cell r="AN1047">
            <v>249</v>
          </cell>
          <cell r="AO1047">
            <v>10</v>
          </cell>
          <cell r="AP1047">
            <v>37.78846153846154</v>
          </cell>
          <cell r="AQ1047">
            <v>23.952095808383234</v>
          </cell>
          <cell r="AR1047">
            <v>44.296875</v>
          </cell>
          <cell r="AS1047">
            <v>54.104046242774565</v>
          </cell>
          <cell r="AT1047">
            <v>29.525691699604742</v>
          </cell>
          <cell r="AU1047">
            <v>100</v>
          </cell>
          <cell r="AV1047">
            <v>3915.84996</v>
          </cell>
          <cell r="AW1047">
            <v>3818.86571</v>
          </cell>
          <cell r="AX1047">
            <v>4450</v>
          </cell>
          <cell r="AY1047">
            <v>0.13640717735773511</v>
          </cell>
          <cell r="AZ1047">
            <v>0.12003371685393258</v>
          </cell>
          <cell r="BA1047">
            <v>4350</v>
          </cell>
          <cell r="BB1047">
            <v>6</v>
          </cell>
          <cell r="BC1047">
            <v>0.11086993741711182</v>
          </cell>
          <cell r="BD1047">
            <v>9.9804606896551726E-2</v>
          </cell>
          <cell r="BE1047">
            <v>4250</v>
          </cell>
          <cell r="BF1047">
            <v>12</v>
          </cell>
          <cell r="BG1047">
            <v>8.5332697476488528E-2</v>
          </cell>
          <cell r="BH1047">
            <v>7.8623538823529404E-2</v>
          </cell>
        </row>
        <row r="1048">
          <cell r="B1048" t="str">
            <v>9826</v>
          </cell>
          <cell r="C1048" t="str">
            <v>7840235000566</v>
          </cell>
          <cell r="D1048" t="str">
            <v>GASEOSA COLA 330ml NIKO</v>
          </cell>
          <cell r="E1048">
            <v>1</v>
          </cell>
          <cell r="F1048" t="str">
            <v>BEBIDAS</v>
          </cell>
          <cell r="G1048" t="str">
            <v>BEBIDAS</v>
          </cell>
          <cell r="H1048" t="str">
            <v>GASEOSAS</v>
          </cell>
          <cell r="I1048" t="str">
            <v>GASEOSAS NO RETORNABLE</v>
          </cell>
          <cell r="J1048" t="str">
            <v>COLA</v>
          </cell>
          <cell r="K1048" t="str">
            <v>NIKO</v>
          </cell>
          <cell r="L1048">
            <v>87</v>
          </cell>
          <cell r="M1048" t="str">
            <v>EMBOTELLADORA CENTRAL (87)</v>
          </cell>
          <cell r="N1048">
            <v>275</v>
          </cell>
          <cell r="O1048">
            <v>260</v>
          </cell>
          <cell r="P1048">
            <v>254</v>
          </cell>
          <cell r="Q1048">
            <v>183</v>
          </cell>
          <cell r="R1048">
            <v>415</v>
          </cell>
          <cell r="S1048">
            <v>577</v>
          </cell>
          <cell r="T1048">
            <v>420</v>
          </cell>
          <cell r="U1048">
            <v>359</v>
          </cell>
          <cell r="V1048">
            <v>37</v>
          </cell>
          <cell r="W1048">
            <v>57</v>
          </cell>
          <cell r="X1048">
            <v>120</v>
          </cell>
          <cell r="Y1048">
            <v>71</v>
          </cell>
          <cell r="Z1048">
            <v>134</v>
          </cell>
          <cell r="AA1048">
            <v>188</v>
          </cell>
          <cell r="AB1048">
            <v>167</v>
          </cell>
          <cell r="AC1048">
            <v>155</v>
          </cell>
          <cell r="AD1048">
            <v>239</v>
          </cell>
          <cell r="AE1048">
            <v>249</v>
          </cell>
          <cell r="AF1048">
            <v>253</v>
          </cell>
          <cell r="AG1048">
            <v>311</v>
          </cell>
          <cell r="AH1048">
            <v>0</v>
          </cell>
          <cell r="AI1048">
            <v>12</v>
          </cell>
          <cell r="AJ1048">
            <v>373</v>
          </cell>
          <cell r="AK1048">
            <v>445</v>
          </cell>
          <cell r="AL1048">
            <v>167</v>
          </cell>
          <cell r="AM1048">
            <v>259</v>
          </cell>
          <cell r="AN1048">
            <v>361</v>
          </cell>
          <cell r="AO1048">
            <v>48</v>
          </cell>
          <cell r="AP1048">
            <v>61.147540983606554</v>
          </cell>
          <cell r="AQ1048">
            <v>37.186629526462397</v>
          </cell>
          <cell r="AR1048">
            <v>70.563380281690144</v>
          </cell>
          <cell r="AS1048">
            <v>50.129032258064512</v>
          </cell>
          <cell r="AT1048">
            <v>34.823151125401928</v>
          </cell>
          <cell r="AU1048">
            <v>120</v>
          </cell>
          <cell r="AV1048">
            <v>1331.2416700000001</v>
          </cell>
          <cell r="AW1048">
            <v>1331.2385899999999</v>
          </cell>
          <cell r="AX1048">
            <v>1500</v>
          </cell>
          <cell r="AY1048">
            <v>0.12676761387735103</v>
          </cell>
          <cell r="AZ1048">
            <v>0.11250555333333326</v>
          </cell>
          <cell r="BA1048">
            <v>1450</v>
          </cell>
          <cell r="BB1048">
            <v>12</v>
          </cell>
          <cell r="BC1048">
            <v>8.9208693414772666E-2</v>
          </cell>
          <cell r="BD1048">
            <v>8.1902296551724055E-2</v>
          </cell>
          <cell r="BE1048">
            <v>0</v>
          </cell>
          <cell r="BF1048">
            <v>0</v>
          </cell>
          <cell r="BG1048">
            <v>-1</v>
          </cell>
          <cell r="BH1048">
            <v>0</v>
          </cell>
        </row>
        <row r="1049">
          <cell r="B1049" t="str">
            <v>24218</v>
          </cell>
          <cell r="C1049" t="str">
            <v>7840235003246</v>
          </cell>
          <cell r="D1049" t="str">
            <v>GASEOSA COLA 3Lts NIKO</v>
          </cell>
          <cell r="E1049">
            <v>1</v>
          </cell>
          <cell r="F1049" t="str">
            <v>BEBIDAS</v>
          </cell>
          <cell r="G1049" t="str">
            <v>BEBIDAS</v>
          </cell>
          <cell r="H1049" t="str">
            <v>GASEOSAS</v>
          </cell>
          <cell r="I1049" t="str">
            <v>GASEOSAS NO RETORNABLE</v>
          </cell>
          <cell r="J1049" t="str">
            <v>COLA</v>
          </cell>
          <cell r="K1049" t="str">
            <v>NIKO</v>
          </cell>
          <cell r="L1049">
            <v>87</v>
          </cell>
          <cell r="M1049" t="str">
            <v>EMBOTELLADORA CENTRAL (87)</v>
          </cell>
          <cell r="N1049">
            <v>18</v>
          </cell>
          <cell r="O1049">
            <v>45</v>
          </cell>
          <cell r="P1049">
            <v>19</v>
          </cell>
          <cell r="Q1049">
            <v>24</v>
          </cell>
          <cell r="R1049">
            <v>143</v>
          </cell>
          <cell r="S1049">
            <v>195</v>
          </cell>
          <cell r="T1049">
            <v>134</v>
          </cell>
          <cell r="U1049">
            <v>114</v>
          </cell>
          <cell r="V1049">
            <v>45</v>
          </cell>
          <cell r="W1049">
            <v>39</v>
          </cell>
          <cell r="X1049">
            <v>25</v>
          </cell>
          <cell r="Y1049">
            <v>23</v>
          </cell>
          <cell r="Z1049">
            <v>57</v>
          </cell>
          <cell r="AA1049">
            <v>92</v>
          </cell>
          <cell r="AB1049">
            <v>43</v>
          </cell>
          <cell r="AC1049">
            <v>56</v>
          </cell>
          <cell r="AD1049">
            <v>89</v>
          </cell>
          <cell r="AE1049">
            <v>102</v>
          </cell>
          <cell r="AF1049">
            <v>62</v>
          </cell>
          <cell r="AG1049">
            <v>70</v>
          </cell>
          <cell r="AH1049">
            <v>2</v>
          </cell>
          <cell r="AI1049">
            <v>10</v>
          </cell>
          <cell r="AJ1049">
            <v>30</v>
          </cell>
          <cell r="AK1049">
            <v>154</v>
          </cell>
          <cell r="AL1049">
            <v>46</v>
          </cell>
          <cell r="AM1049">
            <v>69</v>
          </cell>
          <cell r="AN1049">
            <v>106</v>
          </cell>
          <cell r="AO1049">
            <v>53</v>
          </cell>
          <cell r="AP1049">
            <v>37.5</v>
          </cell>
          <cell r="AQ1049">
            <v>40.526315789473685</v>
          </cell>
          <cell r="AR1049">
            <v>60</v>
          </cell>
          <cell r="AS1049">
            <v>36.964285714285715</v>
          </cell>
          <cell r="AT1049">
            <v>45.428571428571431</v>
          </cell>
          <cell r="AU1049">
            <v>159</v>
          </cell>
          <cell r="AV1049">
            <v>5638.8055899999999</v>
          </cell>
          <cell r="AW1049">
            <v>5630.2993999999999</v>
          </cell>
          <cell r="AX1049">
            <v>6250</v>
          </cell>
          <cell r="AY1049">
            <v>0.10839075762496719</v>
          </cell>
          <cell r="AZ1049">
            <v>9.7791105600000011E-2</v>
          </cell>
          <cell r="BA1049">
            <v>6150</v>
          </cell>
          <cell r="BB1049">
            <v>4</v>
          </cell>
          <cell r="BC1049">
            <v>9.0656505502967777E-2</v>
          </cell>
          <cell r="BD1049">
            <v>8.312104227642278E-2</v>
          </cell>
          <cell r="BE1049">
            <v>5950</v>
          </cell>
          <cell r="BF1049">
            <v>8</v>
          </cell>
          <cell r="BG1049">
            <v>5.5188001258968722E-2</v>
          </cell>
          <cell r="BH1049">
            <v>5.2301581512605055E-2</v>
          </cell>
        </row>
        <row r="1050">
          <cell r="B1050" t="str">
            <v>24557</v>
          </cell>
          <cell r="C1050" t="str">
            <v>7840235002379</v>
          </cell>
          <cell r="D1050" t="str">
            <v>GASEOSA COLA 2Lts DE LA COSTA</v>
          </cell>
          <cell r="E1050">
            <v>1</v>
          </cell>
          <cell r="F1050" t="str">
            <v>BEBIDAS</v>
          </cell>
          <cell r="G1050" t="str">
            <v>BEBIDAS</v>
          </cell>
          <cell r="H1050" t="str">
            <v>GASEOSAS</v>
          </cell>
          <cell r="I1050" t="str">
            <v>GASEOSAS NO RETORNABLE</v>
          </cell>
          <cell r="J1050" t="str">
            <v>COLA</v>
          </cell>
          <cell r="K1050" t="str">
            <v>DE LA COSTA</v>
          </cell>
          <cell r="L1050">
            <v>87</v>
          </cell>
          <cell r="M1050" t="str">
            <v>EMBOTELLADORA CENTRAL (87)</v>
          </cell>
          <cell r="N1050">
            <v>37</v>
          </cell>
          <cell r="O1050">
            <v>55</v>
          </cell>
          <cell r="P1050">
            <v>39</v>
          </cell>
          <cell r="Q1050">
            <v>29</v>
          </cell>
          <cell r="R1050">
            <v>181</v>
          </cell>
          <cell r="S1050">
            <v>212</v>
          </cell>
          <cell r="T1050">
            <v>147</v>
          </cell>
          <cell r="U1050">
            <v>160</v>
          </cell>
          <cell r="V1050">
            <v>71</v>
          </cell>
          <cell r="W1050">
            <v>80</v>
          </cell>
          <cell r="X1050">
            <v>48</v>
          </cell>
          <cell r="Y1050">
            <v>48</v>
          </cell>
          <cell r="Z1050">
            <v>63</v>
          </cell>
          <cell r="AA1050">
            <v>104</v>
          </cell>
          <cell r="AB1050">
            <v>37</v>
          </cell>
          <cell r="AC1050">
            <v>45</v>
          </cell>
          <cell r="AD1050">
            <v>91</v>
          </cell>
          <cell r="AE1050">
            <v>121</v>
          </cell>
          <cell r="AF1050">
            <v>88</v>
          </cell>
          <cell r="AG1050">
            <v>97</v>
          </cell>
          <cell r="AH1050">
            <v>0</v>
          </cell>
          <cell r="AI1050">
            <v>2</v>
          </cell>
          <cell r="AJ1050">
            <v>63</v>
          </cell>
          <cell r="AK1050">
            <v>198</v>
          </cell>
          <cell r="AL1050">
            <v>69</v>
          </cell>
          <cell r="AM1050">
            <v>62</v>
          </cell>
          <cell r="AN1050">
            <v>144</v>
          </cell>
          <cell r="AO1050">
            <v>120</v>
          </cell>
          <cell r="AP1050">
            <v>65.172413793103459</v>
          </cell>
          <cell r="AQ1050">
            <v>37.125</v>
          </cell>
          <cell r="AR1050">
            <v>43.125</v>
          </cell>
          <cell r="AS1050">
            <v>41.333333333333336</v>
          </cell>
          <cell r="AT1050">
            <v>44.536082474226802</v>
          </cell>
          <cell r="AU1050">
            <v>1800</v>
          </cell>
          <cell r="AV1050">
            <v>3799.16669</v>
          </cell>
          <cell r="AW1050">
            <v>3795.1865600000001</v>
          </cell>
          <cell r="AX1050">
            <v>4250</v>
          </cell>
          <cell r="AY1050">
            <v>0.11866636733435887</v>
          </cell>
          <cell r="AZ1050">
            <v>0.10607842588235293</v>
          </cell>
          <cell r="BA1050">
            <v>4150</v>
          </cell>
          <cell r="BB1050">
            <v>6</v>
          </cell>
          <cell r="BC1050">
            <v>9.2344805750020909E-2</v>
          </cell>
          <cell r="BD1050">
            <v>8.4538146987951798E-2</v>
          </cell>
          <cell r="BE1050">
            <v>4050</v>
          </cell>
          <cell r="BF1050">
            <v>12</v>
          </cell>
          <cell r="BG1050">
            <v>6.602324416568317E-2</v>
          </cell>
          <cell r="BH1050">
            <v>6.1934150617283946E-2</v>
          </cell>
        </row>
        <row r="1051">
          <cell r="B1051" t="str">
            <v>24562</v>
          </cell>
          <cell r="C1051" t="str">
            <v>7840235002256</v>
          </cell>
          <cell r="D1051" t="str">
            <v>GASEOSA COLA 330ml DE LA COSTA</v>
          </cell>
          <cell r="E1051">
            <v>1</v>
          </cell>
          <cell r="F1051" t="str">
            <v>BEBIDAS</v>
          </cell>
          <cell r="G1051" t="str">
            <v>BEBIDAS</v>
          </cell>
          <cell r="H1051" t="str">
            <v>GASEOSAS</v>
          </cell>
          <cell r="I1051" t="str">
            <v>GASEOSAS NO RETORNABLE</v>
          </cell>
          <cell r="J1051" t="str">
            <v>COLA</v>
          </cell>
          <cell r="K1051" t="str">
            <v>DE LA COSTA</v>
          </cell>
          <cell r="L1051">
            <v>87</v>
          </cell>
          <cell r="M1051" t="str">
            <v>EMBOTELLADORA CENTRAL (87)</v>
          </cell>
          <cell r="N1051">
            <v>1147</v>
          </cell>
          <cell r="O1051">
            <v>1522</v>
          </cell>
          <cell r="P1051">
            <v>508</v>
          </cell>
          <cell r="Q1051">
            <v>727</v>
          </cell>
          <cell r="R1051">
            <v>2681</v>
          </cell>
          <cell r="S1051">
            <v>3235</v>
          </cell>
          <cell r="T1051">
            <v>3116</v>
          </cell>
          <cell r="U1051">
            <v>2645</v>
          </cell>
          <cell r="V1051">
            <v>828</v>
          </cell>
          <cell r="W1051">
            <v>993</v>
          </cell>
          <cell r="X1051">
            <v>957</v>
          </cell>
          <cell r="Y1051">
            <v>998</v>
          </cell>
          <cell r="Z1051">
            <v>1097</v>
          </cell>
          <cell r="AA1051">
            <v>1598</v>
          </cell>
          <cell r="AB1051">
            <v>1043</v>
          </cell>
          <cell r="AC1051">
            <v>813</v>
          </cell>
          <cell r="AD1051">
            <v>1712</v>
          </cell>
          <cell r="AE1051">
            <v>1632</v>
          </cell>
          <cell r="AF1051">
            <v>1658</v>
          </cell>
          <cell r="AG1051">
            <v>1561</v>
          </cell>
          <cell r="AH1051">
            <v>12</v>
          </cell>
          <cell r="AI1051">
            <v>72</v>
          </cell>
          <cell r="AJ1051">
            <v>1019</v>
          </cell>
          <cell r="AK1051">
            <v>4008</v>
          </cell>
          <cell r="AL1051">
            <v>1166</v>
          </cell>
          <cell r="AM1051">
            <v>1275</v>
          </cell>
          <cell r="AN1051">
            <v>2480</v>
          </cell>
          <cell r="AO1051">
            <v>840</v>
          </cell>
          <cell r="AP1051">
            <v>42.049518569463551</v>
          </cell>
          <cell r="AQ1051">
            <v>45.459357277882795</v>
          </cell>
          <cell r="AR1051">
            <v>35.050100200400799</v>
          </cell>
          <cell r="AS1051">
            <v>47.047970479704802</v>
          </cell>
          <cell r="AT1051">
            <v>47.661755285073667</v>
          </cell>
          <cell r="AU1051">
            <v>350</v>
          </cell>
          <cell r="AV1051">
            <v>926</v>
          </cell>
          <cell r="AW1051">
            <v>909.81021999999996</v>
          </cell>
          <cell r="AX1051">
            <v>1100</v>
          </cell>
          <cell r="AY1051">
            <v>0.1879049676025919</v>
          </cell>
          <cell r="AZ1051">
            <v>0.15818181818181817</v>
          </cell>
          <cell r="BA1051">
            <v>1075</v>
          </cell>
          <cell r="BB1051">
            <v>12</v>
          </cell>
          <cell r="BC1051">
            <v>0.16090712742980551</v>
          </cell>
          <cell r="BD1051">
            <v>0.13860465116279069</v>
          </cell>
          <cell r="BE1051">
            <v>0</v>
          </cell>
          <cell r="BF1051">
            <v>0</v>
          </cell>
          <cell r="BG1051">
            <v>-1</v>
          </cell>
          <cell r="BH1051">
            <v>0</v>
          </cell>
        </row>
        <row r="1052">
          <cell r="B1052" t="str">
            <v>24566</v>
          </cell>
          <cell r="C1052" t="str">
            <v>7840235003277</v>
          </cell>
          <cell r="D1052" t="str">
            <v>GASEOSA COLA 3Lts DE LA COSTA</v>
          </cell>
          <cell r="E1052">
            <v>1</v>
          </cell>
          <cell r="F1052" t="str">
            <v>BEBIDAS</v>
          </cell>
          <cell r="G1052" t="str">
            <v>BEBIDAS</v>
          </cell>
          <cell r="H1052" t="str">
            <v>GASEOSAS</v>
          </cell>
          <cell r="I1052" t="str">
            <v>GASEOSAS NO RETORNABLE</v>
          </cell>
          <cell r="J1052" t="str">
            <v>COLA</v>
          </cell>
          <cell r="K1052" t="str">
            <v>DE LA COSTA</v>
          </cell>
          <cell r="L1052">
            <v>87</v>
          </cell>
          <cell r="M1052" t="str">
            <v>EMBOTELLADORA CENTRAL (87)</v>
          </cell>
          <cell r="N1052">
            <v>79</v>
          </cell>
          <cell r="O1052">
            <v>66</v>
          </cell>
          <cell r="P1052">
            <v>33</v>
          </cell>
          <cell r="Q1052">
            <v>44</v>
          </cell>
          <cell r="R1052">
            <v>168</v>
          </cell>
          <cell r="S1052">
            <v>176</v>
          </cell>
          <cell r="T1052">
            <v>144</v>
          </cell>
          <cell r="U1052">
            <v>165</v>
          </cell>
          <cell r="V1052">
            <v>50</v>
          </cell>
          <cell r="W1052">
            <v>60</v>
          </cell>
          <cell r="X1052">
            <v>32</v>
          </cell>
          <cell r="Y1052">
            <v>30</v>
          </cell>
          <cell r="Z1052">
            <v>28</v>
          </cell>
          <cell r="AA1052">
            <v>17</v>
          </cell>
          <cell r="AB1052">
            <v>35</v>
          </cell>
          <cell r="AC1052">
            <v>37</v>
          </cell>
          <cell r="AD1052">
            <v>86</v>
          </cell>
          <cell r="AE1052">
            <v>108</v>
          </cell>
          <cell r="AF1052">
            <v>77</v>
          </cell>
          <cell r="AG1052">
            <v>72</v>
          </cell>
          <cell r="AH1052">
            <v>3</v>
          </cell>
          <cell r="AI1052">
            <v>12</v>
          </cell>
          <cell r="AJ1052">
            <v>129</v>
          </cell>
          <cell r="AK1052">
            <v>191</v>
          </cell>
          <cell r="AL1052">
            <v>80</v>
          </cell>
          <cell r="AM1052">
            <v>47</v>
          </cell>
          <cell r="AN1052">
            <v>81</v>
          </cell>
          <cell r="AO1052">
            <v>34</v>
          </cell>
          <cell r="AP1052">
            <v>87.954545454545453</v>
          </cell>
          <cell r="AQ1052">
            <v>34.727272727272727</v>
          </cell>
          <cell r="AR1052">
            <v>80</v>
          </cell>
          <cell r="AS1052">
            <v>38.108108108108105</v>
          </cell>
          <cell r="AT1052">
            <v>33.75</v>
          </cell>
          <cell r="AU1052">
            <v>85</v>
          </cell>
          <cell r="AV1052">
            <v>5092.5000499999996</v>
          </cell>
          <cell r="AW1052">
            <v>5091.9217799999997</v>
          </cell>
          <cell r="AX1052">
            <v>5650</v>
          </cell>
          <cell r="AY1052">
            <v>0.10947470682891813</v>
          </cell>
          <cell r="AZ1052">
            <v>9.8672557522123963E-2</v>
          </cell>
          <cell r="BA1052">
            <v>5500</v>
          </cell>
          <cell r="BB1052">
            <v>4</v>
          </cell>
          <cell r="BC1052">
            <v>8.0019626116645926E-2</v>
          </cell>
          <cell r="BD1052">
            <v>7.4090900000000071E-2</v>
          </cell>
          <cell r="BE1052">
            <v>5350</v>
          </cell>
          <cell r="BF1052">
            <v>8</v>
          </cell>
          <cell r="BG1052">
            <v>5.0564545404373717E-2</v>
          </cell>
          <cell r="BH1052">
            <v>4.8130831775701002E-2</v>
          </cell>
        </row>
        <row r="1053">
          <cell r="B1053" t="str">
            <v>17027</v>
          </cell>
          <cell r="C1053" t="str">
            <v>7840058007988</v>
          </cell>
          <cell r="D1053" t="str">
            <v>GASEOSA 6UNI 250ml COCA COLA</v>
          </cell>
          <cell r="E1053">
            <v>6</v>
          </cell>
          <cell r="F1053" t="str">
            <v>BEBIDAS</v>
          </cell>
          <cell r="G1053" t="str">
            <v>BEBIDAS</v>
          </cell>
          <cell r="H1053" t="str">
            <v>GASEOSAS</v>
          </cell>
          <cell r="I1053" t="str">
            <v>GASEOSAS NO RETORNABLE</v>
          </cell>
          <cell r="J1053" t="str">
            <v>COLA</v>
          </cell>
          <cell r="K1053" t="str">
            <v>COCA COLA</v>
          </cell>
          <cell r="L1053">
            <v>139</v>
          </cell>
          <cell r="M1053" t="str">
            <v>PARAGUAY REFRESCOS S.A.  (139)</v>
          </cell>
          <cell r="N1053">
            <v>2915</v>
          </cell>
          <cell r="O1053">
            <v>3741</v>
          </cell>
          <cell r="P1053">
            <v>2543</v>
          </cell>
          <cell r="Q1053">
            <v>2354</v>
          </cell>
          <cell r="R1053">
            <v>4473</v>
          </cell>
          <cell r="S1053">
            <v>5426</v>
          </cell>
          <cell r="T1053">
            <v>4420</v>
          </cell>
          <cell r="U1053">
            <v>4192</v>
          </cell>
          <cell r="V1053">
            <v>1088</v>
          </cell>
          <cell r="W1053">
            <v>1479</v>
          </cell>
          <cell r="X1053">
            <v>1011</v>
          </cell>
          <cell r="Y1053">
            <v>779</v>
          </cell>
          <cell r="Z1053">
            <v>1527</v>
          </cell>
          <cell r="AA1053">
            <v>1267</v>
          </cell>
          <cell r="AB1053">
            <v>1446</v>
          </cell>
          <cell r="AC1053">
            <v>1454</v>
          </cell>
          <cell r="AD1053">
            <v>1703</v>
          </cell>
          <cell r="AE1053">
            <v>1463</v>
          </cell>
          <cell r="AF1053">
            <v>1570</v>
          </cell>
          <cell r="AG1053">
            <v>1564</v>
          </cell>
          <cell r="AH1053">
            <v>91</v>
          </cell>
          <cell r="AI1053">
            <v>422</v>
          </cell>
          <cell r="AJ1053">
            <v>2016</v>
          </cell>
          <cell r="AK1053">
            <v>942</v>
          </cell>
          <cell r="AL1053">
            <v>1641</v>
          </cell>
          <cell r="AM1053">
            <v>1319</v>
          </cell>
          <cell r="AN1053">
            <v>338</v>
          </cell>
          <cell r="AO1053">
            <v>2175</v>
          </cell>
          <cell r="AP1053">
            <v>25.692438402718775</v>
          </cell>
          <cell r="AQ1053">
            <v>6.7414122137404577</v>
          </cell>
          <cell r="AR1053">
            <v>63.19640564826701</v>
          </cell>
          <cell r="AS1053">
            <v>27.214580467675376</v>
          </cell>
          <cell r="AT1053">
            <v>6.4833759590792841</v>
          </cell>
          <cell r="AU1053">
            <v>154.62085308056871</v>
          </cell>
          <cell r="AV1053">
            <v>13140</v>
          </cell>
          <cell r="AW1053">
            <v>11227.28046</v>
          </cell>
          <cell r="AX1053">
            <v>14750</v>
          </cell>
          <cell r="AY1053">
            <v>0.12252663622526638</v>
          </cell>
          <cell r="AZ1053">
            <v>0.10915254237288136</v>
          </cell>
          <cell r="BA1053">
            <v>14500</v>
          </cell>
          <cell r="BB1053">
            <v>3</v>
          </cell>
          <cell r="BC1053">
            <v>0.1035007610350076</v>
          </cell>
          <cell r="BD1053">
            <v>9.3793103448275864E-2</v>
          </cell>
          <cell r="BE1053">
            <v>14250</v>
          </cell>
          <cell r="BF1053">
            <v>10</v>
          </cell>
          <cell r="BG1053">
            <v>8.4474885844748826E-2</v>
          </cell>
          <cell r="BH1053">
            <v>7.7894736842105267E-2</v>
          </cell>
        </row>
        <row r="1054">
          <cell r="B1054" t="str">
            <v>8731</v>
          </cell>
          <cell r="C1054" t="str">
            <v>7840058000675</v>
          </cell>
          <cell r="D1054" t="str">
            <v>GASEOSA COLA 1,5Lts COCA COLA</v>
          </cell>
          <cell r="E1054">
            <v>1</v>
          </cell>
          <cell r="F1054" t="str">
            <v>BEBIDAS</v>
          </cell>
          <cell r="G1054" t="str">
            <v>BEBIDAS</v>
          </cell>
          <cell r="H1054" t="str">
            <v>GASEOSAS</v>
          </cell>
          <cell r="I1054" t="str">
            <v>GASEOSAS NO RETORNABLE</v>
          </cell>
          <cell r="J1054" t="str">
            <v>COLA</v>
          </cell>
          <cell r="K1054" t="str">
            <v>COCA COLA</v>
          </cell>
          <cell r="L1054">
            <v>139</v>
          </cell>
          <cell r="M1054" t="str">
            <v>PARAGUAY REFRESCOS S.A.  (139)</v>
          </cell>
          <cell r="N1054">
            <v>2453</v>
          </cell>
          <cell r="O1054">
            <v>2143</v>
          </cell>
          <cell r="P1054">
            <v>1878</v>
          </cell>
          <cell r="Q1054">
            <v>2220</v>
          </cell>
          <cell r="R1054">
            <v>2028</v>
          </cell>
          <cell r="S1054">
            <v>1958</v>
          </cell>
          <cell r="T1054">
            <v>1961</v>
          </cell>
          <cell r="U1054">
            <v>2210</v>
          </cell>
          <cell r="V1054">
            <v>809</v>
          </cell>
          <cell r="W1054">
            <v>862</v>
          </cell>
          <cell r="X1054">
            <v>643</v>
          </cell>
          <cell r="Y1054">
            <v>792</v>
          </cell>
          <cell r="Z1054">
            <v>1347</v>
          </cell>
          <cell r="AA1054">
            <v>1411</v>
          </cell>
          <cell r="AB1054">
            <v>1253</v>
          </cell>
          <cell r="AC1054">
            <v>1511</v>
          </cell>
          <cell r="AD1054">
            <v>1275</v>
          </cell>
          <cell r="AE1054">
            <v>1284</v>
          </cell>
          <cell r="AF1054">
            <v>1242</v>
          </cell>
          <cell r="AG1054">
            <v>1486</v>
          </cell>
          <cell r="AH1054">
            <v>50</v>
          </cell>
          <cell r="AI1054">
            <v>131</v>
          </cell>
          <cell r="AJ1054">
            <v>1828</v>
          </cell>
          <cell r="AK1054">
            <v>649</v>
          </cell>
          <cell r="AL1054">
            <v>446</v>
          </cell>
          <cell r="AM1054">
            <v>1024</v>
          </cell>
          <cell r="AN1054">
            <v>914</v>
          </cell>
          <cell r="AO1054">
            <v>1122</v>
          </cell>
          <cell r="AP1054">
            <v>24.702702702702702</v>
          </cell>
          <cell r="AQ1054">
            <v>8.8099547511312224</v>
          </cell>
          <cell r="AR1054">
            <v>16.893939393939394</v>
          </cell>
          <cell r="AS1054">
            <v>20.330906684315025</v>
          </cell>
          <cell r="AT1054">
            <v>18.45222072678331</v>
          </cell>
          <cell r="AU1054">
            <v>256.94656488549623</v>
          </cell>
          <cell r="AV1054">
            <v>9330</v>
          </cell>
          <cell r="AW1054">
            <v>9291.1976300000006</v>
          </cell>
          <cell r="AX1054">
            <v>10750</v>
          </cell>
          <cell r="AY1054">
            <v>0.15219721329046099</v>
          </cell>
          <cell r="AZ1054">
            <v>0.13209302325581396</v>
          </cell>
          <cell r="BA1054">
            <v>10500</v>
          </cell>
          <cell r="BB1054">
            <v>6</v>
          </cell>
          <cell r="BC1054">
            <v>0.12540192926045024</v>
          </cell>
          <cell r="BD1054">
            <v>0.11142857142857143</v>
          </cell>
          <cell r="BE1054">
            <v>0</v>
          </cell>
          <cell r="BF1054">
            <v>0</v>
          </cell>
          <cell r="BG1054">
            <v>-1</v>
          </cell>
          <cell r="BH1054">
            <v>0</v>
          </cell>
        </row>
        <row r="1055">
          <cell r="B1055" t="str">
            <v>8730</v>
          </cell>
          <cell r="C1055" t="str">
            <v>7840058006509</v>
          </cell>
          <cell r="D1055" t="str">
            <v>GASEOSA COLA 1Lts COCA COLA</v>
          </cell>
          <cell r="E1055">
            <v>1</v>
          </cell>
          <cell r="F1055" t="str">
            <v>BEBIDAS</v>
          </cell>
          <cell r="G1055" t="str">
            <v>BEBIDAS</v>
          </cell>
          <cell r="H1055" t="str">
            <v>GASEOSAS</v>
          </cell>
          <cell r="I1055" t="str">
            <v>GASEOSAS NO RETORNABLE</v>
          </cell>
          <cell r="J1055" t="str">
            <v>COLA</v>
          </cell>
          <cell r="K1055" t="str">
            <v>COCA COLA</v>
          </cell>
          <cell r="L1055">
            <v>139</v>
          </cell>
          <cell r="M1055" t="str">
            <v>PARAGUAY REFRESCOS S.A.  (139)</v>
          </cell>
          <cell r="N1055">
            <v>0</v>
          </cell>
          <cell r="O1055">
            <v>0</v>
          </cell>
          <cell r="P1055">
            <v>0</v>
          </cell>
          <cell r="Q1055">
            <v>0</v>
          </cell>
          <cell r="R1055">
            <v>0</v>
          </cell>
          <cell r="S1055">
            <v>0</v>
          </cell>
          <cell r="T1055">
            <v>0</v>
          </cell>
          <cell r="U1055">
            <v>0</v>
          </cell>
          <cell r="V1055">
            <v>0</v>
          </cell>
          <cell r="W1055">
            <v>0</v>
          </cell>
          <cell r="X1055">
            <v>0</v>
          </cell>
          <cell r="Y1055">
            <v>0</v>
          </cell>
          <cell r="Z1055">
            <v>0</v>
          </cell>
          <cell r="AA1055">
            <v>0</v>
          </cell>
          <cell r="AB1055">
            <v>0</v>
          </cell>
          <cell r="AC1055">
            <v>0</v>
          </cell>
          <cell r="AD1055">
            <v>0</v>
          </cell>
          <cell r="AE1055">
            <v>0</v>
          </cell>
          <cell r="AF1055">
            <v>0</v>
          </cell>
          <cell r="AG1055">
            <v>0</v>
          </cell>
          <cell r="AH1055">
            <v>0</v>
          </cell>
          <cell r="AI1055">
            <v>0</v>
          </cell>
          <cell r="AJ1055">
            <v>0</v>
          </cell>
          <cell r="AK1055">
            <v>0</v>
          </cell>
          <cell r="AL1055">
            <v>1</v>
          </cell>
          <cell r="AM1055">
            <v>0</v>
          </cell>
          <cell r="AN1055">
            <v>0</v>
          </cell>
          <cell r="AO1055">
            <v>0</v>
          </cell>
          <cell r="AP1055" t="str">
            <v>Q</v>
          </cell>
          <cell r="AQ1055" t="str">
            <v>Q</v>
          </cell>
          <cell r="AR1055" t="str">
            <v>SV</v>
          </cell>
          <cell r="AS1055" t="str">
            <v>Q</v>
          </cell>
          <cell r="AT1055" t="str">
            <v>Q</v>
          </cell>
          <cell r="AU1055" t="str">
            <v>Q</v>
          </cell>
          <cell r="AV1055">
            <v>5850.0000019999998</v>
          </cell>
          <cell r="AW1055">
            <v>5811.2814099999996</v>
          </cell>
          <cell r="AX1055">
            <v>6550</v>
          </cell>
          <cell r="AY1055">
            <v>0.11965811927533054</v>
          </cell>
          <cell r="AZ1055">
            <v>0.10687022870229011</v>
          </cell>
          <cell r="BA1055">
            <v>6350</v>
          </cell>
          <cell r="BB1055">
            <v>4</v>
          </cell>
          <cell r="BC1055">
            <v>8.5470085098984683E-2</v>
          </cell>
          <cell r="BD1055">
            <v>7.8740157165354374E-2</v>
          </cell>
          <cell r="BE1055">
            <v>0</v>
          </cell>
          <cell r="BF1055">
            <v>0</v>
          </cell>
          <cell r="BG1055">
            <v>-1</v>
          </cell>
          <cell r="BH1055">
            <v>0</v>
          </cell>
        </row>
        <row r="1056">
          <cell r="B1056" t="str">
            <v>8733</v>
          </cell>
          <cell r="C1056" t="str">
            <v>7840058008084</v>
          </cell>
          <cell r="D1056" t="str">
            <v>GASEOSA COLA 2Lts COCA COLA</v>
          </cell>
          <cell r="E1056">
            <v>1</v>
          </cell>
          <cell r="F1056" t="str">
            <v>BEBIDAS</v>
          </cell>
          <cell r="G1056" t="str">
            <v>BEBIDAS</v>
          </cell>
          <cell r="H1056" t="str">
            <v>GASEOSAS</v>
          </cell>
          <cell r="I1056" t="str">
            <v>GASEOSAS NO RETORNABLE</v>
          </cell>
          <cell r="J1056" t="str">
            <v>COLA</v>
          </cell>
          <cell r="K1056" t="str">
            <v>COCA COLA</v>
          </cell>
          <cell r="L1056">
            <v>139</v>
          </cell>
          <cell r="M1056" t="str">
            <v>PARAGUAY REFRESCOS S.A.  (139)</v>
          </cell>
          <cell r="N1056">
            <v>1518</v>
          </cell>
          <cell r="O1056">
            <v>1710</v>
          </cell>
          <cell r="P1056">
            <v>1469</v>
          </cell>
          <cell r="Q1056">
            <v>947</v>
          </cell>
          <cell r="R1056">
            <v>1566</v>
          </cell>
          <cell r="S1056">
            <v>1684</v>
          </cell>
          <cell r="T1056">
            <v>1041</v>
          </cell>
          <cell r="U1056">
            <v>974</v>
          </cell>
          <cell r="V1056">
            <v>611</v>
          </cell>
          <cell r="W1056">
            <v>683</v>
          </cell>
          <cell r="X1056">
            <v>615</v>
          </cell>
          <cell r="Y1056">
            <v>548</v>
          </cell>
          <cell r="Z1056">
            <v>843</v>
          </cell>
          <cell r="AA1056">
            <v>1146</v>
          </cell>
          <cell r="AB1056">
            <v>787</v>
          </cell>
          <cell r="AC1056">
            <v>728</v>
          </cell>
          <cell r="AD1056">
            <v>1241</v>
          </cell>
          <cell r="AE1056">
            <v>1184</v>
          </cell>
          <cell r="AF1056">
            <v>944</v>
          </cell>
          <cell r="AG1056">
            <v>905</v>
          </cell>
          <cell r="AH1056">
            <v>21</v>
          </cell>
          <cell r="AI1056">
            <v>101</v>
          </cell>
          <cell r="AJ1056">
            <v>629</v>
          </cell>
          <cell r="AK1056">
            <v>498</v>
          </cell>
          <cell r="AL1056">
            <v>185</v>
          </cell>
          <cell r="AM1056">
            <v>478</v>
          </cell>
          <cell r="AN1056">
            <v>692</v>
          </cell>
          <cell r="AO1056">
            <v>535</v>
          </cell>
          <cell r="AP1056">
            <v>19.926082365364309</v>
          </cell>
          <cell r="AQ1056">
            <v>15.338809034907596</v>
          </cell>
          <cell r="AR1056">
            <v>10.127737226277372</v>
          </cell>
          <cell r="AS1056">
            <v>19.697802197802197</v>
          </cell>
          <cell r="AT1056">
            <v>22.939226519337016</v>
          </cell>
          <cell r="AU1056">
            <v>158.91089108910893</v>
          </cell>
          <cell r="AV1056">
            <v>10890</v>
          </cell>
          <cell r="AW1056">
            <v>10879.751850000001</v>
          </cell>
          <cell r="AX1056">
            <v>12250</v>
          </cell>
          <cell r="AY1056">
            <v>0.12488521579430678</v>
          </cell>
          <cell r="AZ1056">
            <v>0.11102040816326531</v>
          </cell>
          <cell r="BA1056">
            <v>11850</v>
          </cell>
          <cell r="BB1056">
            <v>4</v>
          </cell>
          <cell r="BC1056">
            <v>8.8154269972451793E-2</v>
          </cell>
          <cell r="BD1056">
            <v>8.1012658227848103E-2</v>
          </cell>
          <cell r="BE1056">
            <v>0</v>
          </cell>
          <cell r="BF1056">
            <v>0</v>
          </cell>
          <cell r="BG1056">
            <v>-1</v>
          </cell>
          <cell r="BH1056">
            <v>0</v>
          </cell>
        </row>
        <row r="1057">
          <cell r="B1057" t="str">
            <v>8276</v>
          </cell>
          <cell r="C1057" t="str">
            <v>7840058008565</v>
          </cell>
          <cell r="D1057" t="str">
            <v>GASEOSA COLA 3Lts COCA COLA</v>
          </cell>
          <cell r="E1057">
            <v>1</v>
          </cell>
          <cell r="F1057" t="str">
            <v>BEBIDAS</v>
          </cell>
          <cell r="G1057" t="str">
            <v>BEBIDAS</v>
          </cell>
          <cell r="H1057" t="str">
            <v>GASEOSAS</v>
          </cell>
          <cell r="I1057" t="str">
            <v>GASEOSAS NO RETORNABLE</v>
          </cell>
          <cell r="J1057" t="str">
            <v>COLA</v>
          </cell>
          <cell r="K1057" t="str">
            <v>COCA COLA</v>
          </cell>
          <cell r="L1057">
            <v>139</v>
          </cell>
          <cell r="M1057" t="str">
            <v>PARAGUAY REFRESCOS S.A.  (139)</v>
          </cell>
          <cell r="N1057">
            <v>502</v>
          </cell>
          <cell r="O1057">
            <v>627</v>
          </cell>
          <cell r="P1057">
            <v>528</v>
          </cell>
          <cell r="Q1057">
            <v>363</v>
          </cell>
          <cell r="R1057">
            <v>897</v>
          </cell>
          <cell r="S1057">
            <v>976</v>
          </cell>
          <cell r="T1057">
            <v>842</v>
          </cell>
          <cell r="U1057">
            <v>764</v>
          </cell>
          <cell r="V1057">
            <v>450</v>
          </cell>
          <cell r="W1057">
            <v>510</v>
          </cell>
          <cell r="X1057">
            <v>329</v>
          </cell>
          <cell r="Y1057">
            <v>375</v>
          </cell>
          <cell r="Z1057">
            <v>568</v>
          </cell>
          <cell r="AA1057">
            <v>444</v>
          </cell>
          <cell r="AB1057">
            <v>440</v>
          </cell>
          <cell r="AC1057">
            <v>438</v>
          </cell>
          <cell r="AD1057">
            <v>726</v>
          </cell>
          <cell r="AE1057">
            <v>805</v>
          </cell>
          <cell r="AF1057">
            <v>601</v>
          </cell>
          <cell r="AG1057">
            <v>689</v>
          </cell>
          <cell r="AH1057">
            <v>20</v>
          </cell>
          <cell r="AI1057">
            <v>92</v>
          </cell>
          <cell r="AJ1057">
            <v>298</v>
          </cell>
          <cell r="AK1057">
            <v>390</v>
          </cell>
          <cell r="AL1057">
            <v>172</v>
          </cell>
          <cell r="AM1057">
            <v>380</v>
          </cell>
          <cell r="AN1057">
            <v>253</v>
          </cell>
          <cell r="AO1057">
            <v>239</v>
          </cell>
          <cell r="AP1057">
            <v>24.628099173553718</v>
          </cell>
          <cell r="AQ1057">
            <v>15.31413612565445</v>
          </cell>
          <cell r="AR1057">
            <v>13.76</v>
          </cell>
          <cell r="AS1057">
            <v>26.027397260273972</v>
          </cell>
          <cell r="AT1057">
            <v>11.015965166908563</v>
          </cell>
          <cell r="AU1057">
            <v>77.934782608695656</v>
          </cell>
          <cell r="AV1057">
            <v>14783</v>
          </cell>
          <cell r="AW1057">
            <v>14466.601489999999</v>
          </cell>
          <cell r="AX1057">
            <v>17250</v>
          </cell>
          <cell r="AY1057">
            <v>0.16688087668267615</v>
          </cell>
          <cell r="AZ1057">
            <v>0.14301449275362318</v>
          </cell>
          <cell r="BA1057">
            <v>16900</v>
          </cell>
          <cell r="BB1057">
            <v>4</v>
          </cell>
          <cell r="BC1057">
            <v>0.14320503280795505</v>
          </cell>
          <cell r="BD1057">
            <v>0.1252662721893491</v>
          </cell>
          <cell r="BE1057">
            <v>16500</v>
          </cell>
          <cell r="BF1057">
            <v>8</v>
          </cell>
          <cell r="BG1057">
            <v>0.11614692552255979</v>
          </cell>
          <cell r="BH1057">
            <v>0.10406060606060606</v>
          </cell>
        </row>
        <row r="1058">
          <cell r="B1058" t="str">
            <v>8719</v>
          </cell>
          <cell r="C1058" t="str">
            <v>7840058000019</v>
          </cell>
          <cell r="D1058" t="str">
            <v>GASEOSA COLA 500ml COCA COLA.</v>
          </cell>
          <cell r="E1058">
            <v>1</v>
          </cell>
          <cell r="F1058" t="str">
            <v>BEBIDAS</v>
          </cell>
          <cell r="G1058" t="str">
            <v>BEBIDAS</v>
          </cell>
          <cell r="H1058" t="str">
            <v>GASEOSAS</v>
          </cell>
          <cell r="I1058" t="str">
            <v>GASEOSAS NO RETORNABLE</v>
          </cell>
          <cell r="J1058" t="str">
            <v>COLA</v>
          </cell>
          <cell r="K1058" t="str">
            <v>COCA COLA</v>
          </cell>
          <cell r="L1058">
            <v>139</v>
          </cell>
          <cell r="M1058" t="str">
            <v>PARAGUAY REFRESCOS S.A.  (139)</v>
          </cell>
          <cell r="N1058">
            <v>11208</v>
          </cell>
          <cell r="O1058">
            <v>9495</v>
          </cell>
          <cell r="P1058">
            <v>11601</v>
          </cell>
          <cell r="Q1058">
            <v>10753</v>
          </cell>
          <cell r="R1058">
            <v>8154</v>
          </cell>
          <cell r="S1058">
            <v>8282</v>
          </cell>
          <cell r="T1058">
            <v>6711</v>
          </cell>
          <cell r="U1058">
            <v>6661</v>
          </cell>
          <cell r="V1058">
            <v>2795</v>
          </cell>
          <cell r="W1058">
            <v>2835</v>
          </cell>
          <cell r="X1058">
            <v>1646</v>
          </cell>
          <cell r="Y1058">
            <v>1599</v>
          </cell>
          <cell r="Z1058">
            <v>5415</v>
          </cell>
          <cell r="AA1058">
            <v>6078</v>
          </cell>
          <cell r="AB1058">
            <v>5346</v>
          </cell>
          <cell r="AC1058">
            <v>5033</v>
          </cell>
          <cell r="AD1058">
            <v>3785</v>
          </cell>
          <cell r="AE1058">
            <v>3924</v>
          </cell>
          <cell r="AF1058">
            <v>3113</v>
          </cell>
          <cell r="AG1058">
            <v>3393</v>
          </cell>
          <cell r="AH1058">
            <v>51</v>
          </cell>
          <cell r="AI1058">
            <v>188</v>
          </cell>
          <cell r="AJ1058">
            <v>2822</v>
          </cell>
          <cell r="AK1058">
            <v>2781</v>
          </cell>
          <cell r="AL1058">
            <v>1769</v>
          </cell>
          <cell r="AM1058">
            <v>459</v>
          </cell>
          <cell r="AN1058">
            <v>2626</v>
          </cell>
          <cell r="AO1058">
            <v>4109</v>
          </cell>
          <cell r="AP1058">
            <v>7.8731516786013209</v>
          </cell>
          <cell r="AQ1058">
            <v>12.525146374418256</v>
          </cell>
          <cell r="AR1058">
            <v>33.189493433395874</v>
          </cell>
          <cell r="AS1058">
            <v>2.7359427776673955</v>
          </cell>
          <cell r="AT1058">
            <v>23.2183908045977</v>
          </cell>
          <cell r="AU1058">
            <v>655.69148936170211</v>
          </cell>
          <cell r="AV1058">
            <v>4321</v>
          </cell>
          <cell r="AW1058">
            <v>4312.3296700000001</v>
          </cell>
          <cell r="AX1058">
            <v>4900</v>
          </cell>
          <cell r="AY1058">
            <v>0.13399676000925709</v>
          </cell>
          <cell r="AZ1058">
            <v>0.11816326530612245</v>
          </cell>
          <cell r="BA1058">
            <v>4800</v>
          </cell>
          <cell r="BB1058">
            <v>6</v>
          </cell>
          <cell r="BC1058">
            <v>0.11085396898866007</v>
          </cell>
          <cell r="BD1058">
            <v>9.9791666666666667E-2</v>
          </cell>
          <cell r="BE1058">
            <v>0</v>
          </cell>
          <cell r="BF1058">
            <v>0</v>
          </cell>
          <cell r="BG1058">
            <v>-1</v>
          </cell>
          <cell r="BH1058">
            <v>0</v>
          </cell>
        </row>
        <row r="1059">
          <cell r="B1059" t="str">
            <v>28540</v>
          </cell>
          <cell r="C1059" t="str">
            <v>7790895644764</v>
          </cell>
          <cell r="D1059" t="str">
            <v>GASEOSA COLA Lata 310ml 6un COCA COLA</v>
          </cell>
          <cell r="E1059">
            <v>6</v>
          </cell>
          <cell r="F1059" t="str">
            <v>BEBIDAS</v>
          </cell>
          <cell r="G1059" t="str">
            <v>BEBIDAS</v>
          </cell>
          <cell r="H1059" t="str">
            <v>GASEOSAS</v>
          </cell>
          <cell r="I1059" t="str">
            <v>GASEOSAS NO RETORNABLE</v>
          </cell>
          <cell r="J1059" t="str">
            <v>COLA</v>
          </cell>
          <cell r="K1059" t="str">
            <v>COCA COLA</v>
          </cell>
          <cell r="L1059">
            <v>139</v>
          </cell>
          <cell r="M1059" t="str">
            <v>PARAGUAY REFRESCOS S.A.  (139)</v>
          </cell>
          <cell r="N1059">
            <v>0</v>
          </cell>
          <cell r="O1059">
            <v>0</v>
          </cell>
          <cell r="P1059">
            <v>0</v>
          </cell>
          <cell r="Q1059">
            <v>0</v>
          </cell>
          <cell r="R1059">
            <v>0</v>
          </cell>
          <cell r="S1059">
            <v>0</v>
          </cell>
          <cell r="T1059">
            <v>0</v>
          </cell>
          <cell r="U1059">
            <v>0</v>
          </cell>
          <cell r="V1059">
            <v>0</v>
          </cell>
          <cell r="W1059">
            <v>0</v>
          </cell>
          <cell r="X1059">
            <v>0</v>
          </cell>
          <cell r="Y1059">
            <v>0</v>
          </cell>
          <cell r="Z1059">
            <v>0</v>
          </cell>
          <cell r="AA1059">
            <v>0</v>
          </cell>
          <cell r="AB1059">
            <v>0</v>
          </cell>
          <cell r="AC1059">
            <v>0</v>
          </cell>
          <cell r="AD1059">
            <v>0</v>
          </cell>
          <cell r="AE1059">
            <v>0</v>
          </cell>
          <cell r="AF1059">
            <v>0</v>
          </cell>
          <cell r="AG1059">
            <v>0</v>
          </cell>
          <cell r="AH1059">
            <v>0</v>
          </cell>
          <cell r="AI1059">
            <v>0</v>
          </cell>
          <cell r="AJ1059">
            <v>0</v>
          </cell>
          <cell r="AK1059">
            <v>0</v>
          </cell>
          <cell r="AL1059">
            <v>0</v>
          </cell>
          <cell r="AM1059">
            <v>0</v>
          </cell>
          <cell r="AN1059">
            <v>0</v>
          </cell>
          <cell r="AO1059">
            <v>0</v>
          </cell>
          <cell r="AP1059" t="str">
            <v>Q</v>
          </cell>
          <cell r="AQ1059" t="str">
            <v>Q</v>
          </cell>
          <cell r="AR1059" t="str">
            <v>Q</v>
          </cell>
          <cell r="AS1059" t="str">
            <v>Q</v>
          </cell>
          <cell r="AT1059" t="str">
            <v>Q</v>
          </cell>
          <cell r="AU1059" t="str">
            <v>Q</v>
          </cell>
          <cell r="AV1059">
            <v>27000.000005000002</v>
          </cell>
          <cell r="AW1059">
            <v>26367.787380000002</v>
          </cell>
          <cell r="AX1059">
            <v>31900</v>
          </cell>
          <cell r="AY1059">
            <v>0.18148148126268859</v>
          </cell>
          <cell r="AZ1059">
            <v>0.15360501551724132</v>
          </cell>
          <cell r="BA1059">
            <v>0</v>
          </cell>
          <cell r="BB1059">
            <v>0</v>
          </cell>
          <cell r="BC1059">
            <v>-1</v>
          </cell>
          <cell r="BD1059">
            <v>0</v>
          </cell>
          <cell r="BE1059">
            <v>0</v>
          </cell>
          <cell r="BF1059">
            <v>0</v>
          </cell>
          <cell r="BG1059">
            <v>-1</v>
          </cell>
          <cell r="BH1059">
            <v>0</v>
          </cell>
        </row>
        <row r="1060">
          <cell r="B1060" t="str">
            <v>13328</v>
          </cell>
          <cell r="C1060" t="str">
            <v>7790895002748</v>
          </cell>
          <cell r="D1060" t="str">
            <v>GASEOSA COLA Lata 310ml COCA COLA</v>
          </cell>
          <cell r="E1060">
            <v>1</v>
          </cell>
          <cell r="F1060" t="str">
            <v>BEBIDAS</v>
          </cell>
          <cell r="G1060" t="str">
            <v>BEBIDAS</v>
          </cell>
          <cell r="H1060" t="str">
            <v>GASEOSAS</v>
          </cell>
          <cell r="I1060" t="str">
            <v>GASEOSAS NO RETORNABLE</v>
          </cell>
          <cell r="J1060" t="str">
            <v>COLA</v>
          </cell>
          <cell r="K1060" t="str">
            <v>COCA COLA</v>
          </cell>
          <cell r="L1060">
            <v>139</v>
          </cell>
          <cell r="M1060" t="str">
            <v>PARAGUAY REFRESCOS S.A.  (139)</v>
          </cell>
          <cell r="N1060">
            <v>1136</v>
          </cell>
          <cell r="O1060">
            <v>617</v>
          </cell>
          <cell r="P1060">
            <v>348</v>
          </cell>
          <cell r="Q1060">
            <v>135</v>
          </cell>
          <cell r="R1060">
            <v>851</v>
          </cell>
          <cell r="S1060">
            <v>1136</v>
          </cell>
          <cell r="T1060">
            <v>635</v>
          </cell>
          <cell r="U1060">
            <v>642</v>
          </cell>
          <cell r="V1060">
            <v>547</v>
          </cell>
          <cell r="W1060">
            <v>569</v>
          </cell>
          <cell r="X1060">
            <v>333</v>
          </cell>
          <cell r="Y1060">
            <v>339</v>
          </cell>
          <cell r="Z1060">
            <v>721</v>
          </cell>
          <cell r="AA1060">
            <v>888</v>
          </cell>
          <cell r="AB1060">
            <v>692</v>
          </cell>
          <cell r="AC1060">
            <v>571</v>
          </cell>
          <cell r="AD1060">
            <v>655</v>
          </cell>
          <cell r="AE1060">
            <v>880</v>
          </cell>
          <cell r="AF1060">
            <v>562</v>
          </cell>
          <cell r="AG1060">
            <v>632</v>
          </cell>
          <cell r="AH1060">
            <v>30</v>
          </cell>
          <cell r="AI1060">
            <v>49</v>
          </cell>
          <cell r="AJ1060">
            <v>119</v>
          </cell>
          <cell r="AK1060">
            <v>186</v>
          </cell>
          <cell r="AL1060">
            <v>184</v>
          </cell>
          <cell r="AM1060">
            <v>452</v>
          </cell>
          <cell r="AN1060">
            <v>373</v>
          </cell>
          <cell r="AO1060">
            <v>326</v>
          </cell>
          <cell r="AP1060">
            <v>26.444444444444446</v>
          </cell>
          <cell r="AQ1060">
            <v>8.6915887850467275</v>
          </cell>
          <cell r="AR1060">
            <v>16.283185840707965</v>
          </cell>
          <cell r="AS1060">
            <v>23.747810858143609</v>
          </cell>
          <cell r="AT1060">
            <v>17.705696202531648</v>
          </cell>
          <cell r="AU1060">
            <v>199.59183673469389</v>
          </cell>
          <cell r="AV1060">
            <v>4500</v>
          </cell>
          <cell r="AW1060">
            <v>4394.63123</v>
          </cell>
          <cell r="AX1060">
            <v>5500</v>
          </cell>
          <cell r="AY1060">
            <v>0.22222222222222232</v>
          </cell>
          <cell r="AZ1060">
            <v>0.18181818181818182</v>
          </cell>
          <cell r="BA1060">
            <v>5316.6666699999996</v>
          </cell>
          <cell r="BB1060">
            <v>6</v>
          </cell>
          <cell r="BC1060">
            <v>0.18148148222222216</v>
          </cell>
          <cell r="BD1060">
            <v>0.15360501620463629</v>
          </cell>
          <cell r="BE1060">
            <v>0</v>
          </cell>
          <cell r="BF1060">
            <v>0</v>
          </cell>
          <cell r="BG1060">
            <v>-1</v>
          </cell>
          <cell r="BH1060">
            <v>0</v>
          </cell>
        </row>
        <row r="1061">
          <cell r="B1061" t="str">
            <v>8732</v>
          </cell>
          <cell r="C1061" t="str">
            <v>7840058002549</v>
          </cell>
          <cell r="D1061" t="str">
            <v>GASEOSA COLA S/AZUCAR 1,5Lts COCA COLA</v>
          </cell>
          <cell r="E1061">
            <v>1</v>
          </cell>
          <cell r="F1061" t="str">
            <v>BEBIDAS</v>
          </cell>
          <cell r="G1061" t="str">
            <v>BEBIDAS</v>
          </cell>
          <cell r="H1061" t="str">
            <v>GASEOSAS</v>
          </cell>
          <cell r="I1061" t="str">
            <v>GASEOSAS NO RETORNABLE</v>
          </cell>
          <cell r="J1061" t="str">
            <v>COLA</v>
          </cell>
          <cell r="K1061" t="str">
            <v>COCA COLA</v>
          </cell>
          <cell r="L1061">
            <v>139</v>
          </cell>
          <cell r="M1061" t="str">
            <v>PARAGUAY REFRESCOS S.A.  (139)</v>
          </cell>
          <cell r="N1061">
            <v>320</v>
          </cell>
          <cell r="O1061">
            <v>340</v>
          </cell>
          <cell r="P1061">
            <v>388</v>
          </cell>
          <cell r="Q1061">
            <v>300</v>
          </cell>
          <cell r="R1061">
            <v>414</v>
          </cell>
          <cell r="S1061">
            <v>458</v>
          </cell>
          <cell r="T1061">
            <v>459</v>
          </cell>
          <cell r="U1061">
            <v>402</v>
          </cell>
          <cell r="V1061">
            <v>67</v>
          </cell>
          <cell r="W1061">
            <v>72</v>
          </cell>
          <cell r="X1061">
            <v>47</v>
          </cell>
          <cell r="Y1061">
            <v>40</v>
          </cell>
          <cell r="Z1061">
            <v>138</v>
          </cell>
          <cell r="AA1061">
            <v>152</v>
          </cell>
          <cell r="AB1061">
            <v>122</v>
          </cell>
          <cell r="AC1061">
            <v>109</v>
          </cell>
          <cell r="AD1061">
            <v>117</v>
          </cell>
          <cell r="AE1061">
            <v>156</v>
          </cell>
          <cell r="AF1061">
            <v>109</v>
          </cell>
          <cell r="AG1061">
            <v>109</v>
          </cell>
          <cell r="AH1061">
            <v>5</v>
          </cell>
          <cell r="AI1061">
            <v>27</v>
          </cell>
          <cell r="AJ1061">
            <v>239</v>
          </cell>
          <cell r="AK1061">
            <v>204</v>
          </cell>
          <cell r="AL1061">
            <v>35</v>
          </cell>
          <cell r="AM1061">
            <v>45</v>
          </cell>
          <cell r="AN1061">
            <v>132</v>
          </cell>
          <cell r="AO1061">
            <v>44</v>
          </cell>
          <cell r="AP1061">
            <v>23.9</v>
          </cell>
          <cell r="AQ1061">
            <v>15.223880597014926</v>
          </cell>
          <cell r="AR1061">
            <v>26.25</v>
          </cell>
          <cell r="AS1061">
            <v>12.385321100917432</v>
          </cell>
          <cell r="AT1061">
            <v>36.330275229357802</v>
          </cell>
          <cell r="AU1061">
            <v>48.888888888888886</v>
          </cell>
          <cell r="AV1061">
            <v>9338</v>
          </cell>
          <cell r="AW1061">
            <v>9204.6423699999996</v>
          </cell>
          <cell r="AX1061">
            <v>10750</v>
          </cell>
          <cell r="AY1061">
            <v>0.15121010923109868</v>
          </cell>
          <cell r="AZ1061">
            <v>0.13134883720930232</v>
          </cell>
          <cell r="BA1061">
            <v>10500</v>
          </cell>
          <cell r="BB1061">
            <v>4</v>
          </cell>
          <cell r="BC1061">
            <v>0.12443778110944526</v>
          </cell>
          <cell r="BD1061">
            <v>0.11066666666666666</v>
          </cell>
          <cell r="BE1061">
            <v>0</v>
          </cell>
          <cell r="BF1061">
            <v>0</v>
          </cell>
          <cell r="BG1061">
            <v>-1</v>
          </cell>
          <cell r="BH1061">
            <v>0</v>
          </cell>
        </row>
        <row r="1062">
          <cell r="B1062" t="str">
            <v>13970</v>
          </cell>
          <cell r="C1062" t="str">
            <v>7840058007537</v>
          </cell>
          <cell r="D1062" t="str">
            <v>GASEOSA COLA S/AZUCAR 3Lts COCA COLA</v>
          </cell>
          <cell r="E1062">
            <v>1</v>
          </cell>
          <cell r="F1062" t="str">
            <v>BEBIDAS</v>
          </cell>
          <cell r="G1062" t="str">
            <v>BEBIDAS</v>
          </cell>
          <cell r="H1062" t="str">
            <v>GASEOSAS</v>
          </cell>
          <cell r="I1062" t="str">
            <v>GASEOSAS NO RETORNABLE</v>
          </cell>
          <cell r="J1062" t="str">
            <v>COLA</v>
          </cell>
          <cell r="K1062" t="str">
            <v>COCA COLA</v>
          </cell>
          <cell r="L1062">
            <v>139</v>
          </cell>
          <cell r="M1062" t="str">
            <v>PARAGUAY REFRESCOS S.A.  (139)</v>
          </cell>
          <cell r="N1062">
            <v>131</v>
          </cell>
          <cell r="O1062">
            <v>175</v>
          </cell>
          <cell r="P1062">
            <v>116</v>
          </cell>
          <cell r="Q1062">
            <v>129</v>
          </cell>
          <cell r="R1062">
            <v>173</v>
          </cell>
          <cell r="S1062">
            <v>205</v>
          </cell>
          <cell r="T1062">
            <v>162</v>
          </cell>
          <cell r="U1062">
            <v>167</v>
          </cell>
          <cell r="V1062">
            <v>32</v>
          </cell>
          <cell r="W1062">
            <v>54</v>
          </cell>
          <cell r="X1062">
            <v>42</v>
          </cell>
          <cell r="Y1062">
            <v>44</v>
          </cell>
          <cell r="Z1062">
            <v>118</v>
          </cell>
          <cell r="AA1062">
            <v>131</v>
          </cell>
          <cell r="AB1062">
            <v>143</v>
          </cell>
          <cell r="AC1062">
            <v>120</v>
          </cell>
          <cell r="AD1062">
            <v>56</v>
          </cell>
          <cell r="AE1062">
            <v>101</v>
          </cell>
          <cell r="AF1062">
            <v>97</v>
          </cell>
          <cell r="AG1062">
            <v>98</v>
          </cell>
          <cell r="AH1062">
            <v>3</v>
          </cell>
          <cell r="AI1062">
            <v>24</v>
          </cell>
          <cell r="AJ1062">
            <v>152</v>
          </cell>
          <cell r="AK1062">
            <v>114</v>
          </cell>
          <cell r="AL1062">
            <v>58</v>
          </cell>
          <cell r="AM1062">
            <v>75</v>
          </cell>
          <cell r="AN1062">
            <v>103</v>
          </cell>
          <cell r="AO1062">
            <v>50</v>
          </cell>
          <cell r="AP1062">
            <v>35.348837209302332</v>
          </cell>
          <cell r="AQ1062">
            <v>20.479041916167667</v>
          </cell>
          <cell r="AR1062">
            <v>39.545454545454547</v>
          </cell>
          <cell r="AS1062">
            <v>18.75</v>
          </cell>
          <cell r="AT1062">
            <v>31.530612244897959</v>
          </cell>
          <cell r="AU1062">
            <v>62.500000000000007</v>
          </cell>
          <cell r="AV1062">
            <v>14783</v>
          </cell>
          <cell r="AW1062">
            <v>14557.004440000001</v>
          </cell>
          <cell r="AX1062">
            <v>17250</v>
          </cell>
          <cell r="AY1062">
            <v>0.16688087668267615</v>
          </cell>
          <cell r="AZ1062">
            <v>0.14301449275362318</v>
          </cell>
          <cell r="BA1062">
            <v>16900</v>
          </cell>
          <cell r="BB1062">
            <v>4</v>
          </cell>
          <cell r="BC1062">
            <v>0.14320503280795505</v>
          </cell>
          <cell r="BD1062">
            <v>0.1252662721893491</v>
          </cell>
          <cell r="BE1062">
            <v>16500</v>
          </cell>
          <cell r="BF1062">
            <v>8</v>
          </cell>
          <cell r="BG1062">
            <v>0.11614692552255979</v>
          </cell>
          <cell r="BH1062">
            <v>0.10406060606060606</v>
          </cell>
        </row>
        <row r="1063">
          <cell r="B1063" t="str">
            <v>34607</v>
          </cell>
          <cell r="C1063" t="str">
            <v>7840058009456</v>
          </cell>
          <cell r="D1063" t="str">
            <v>GASEOSA RED/AZUCAR 1lts 4UND COCA COLA</v>
          </cell>
          <cell r="E1063">
            <v>1</v>
          </cell>
          <cell r="F1063" t="str">
            <v>BEBIDAS</v>
          </cell>
          <cell r="G1063" t="str">
            <v>BEBIDAS</v>
          </cell>
          <cell r="H1063" t="str">
            <v>GASEOSAS</v>
          </cell>
          <cell r="I1063" t="str">
            <v>GASEOSAS NO RETORNABLE</v>
          </cell>
          <cell r="J1063" t="str">
            <v>COLA</v>
          </cell>
          <cell r="K1063" t="str">
            <v>COCA COLA</v>
          </cell>
          <cell r="L1063">
            <v>139</v>
          </cell>
          <cell r="M1063" t="str">
            <v>PARAGUAY REFRESCOS S.A.  (139)</v>
          </cell>
          <cell r="N1063">
            <v>1872</v>
          </cell>
          <cell r="O1063">
            <v>1966</v>
          </cell>
          <cell r="P1063">
            <v>1689</v>
          </cell>
          <cell r="Q1063">
            <v>1694</v>
          </cell>
          <cell r="R1063">
            <v>2137</v>
          </cell>
          <cell r="S1063">
            <v>2542</v>
          </cell>
          <cell r="T1063">
            <v>2457</v>
          </cell>
          <cell r="U1063">
            <v>2625</v>
          </cell>
          <cell r="V1063">
            <v>572</v>
          </cell>
          <cell r="W1063">
            <v>634</v>
          </cell>
          <cell r="X1063">
            <v>632</v>
          </cell>
          <cell r="Y1063">
            <v>727</v>
          </cell>
          <cell r="Z1063">
            <v>1370</v>
          </cell>
          <cell r="AA1063">
            <v>1427</v>
          </cell>
          <cell r="AB1063">
            <v>1449</v>
          </cell>
          <cell r="AC1063">
            <v>1560</v>
          </cell>
          <cell r="AD1063">
            <v>1205</v>
          </cell>
          <cell r="AE1063">
            <v>1473</v>
          </cell>
          <cell r="AF1063">
            <v>1320</v>
          </cell>
          <cell r="AG1063">
            <v>1393</v>
          </cell>
          <cell r="AH1063">
            <v>27</v>
          </cell>
          <cell r="AI1063">
            <v>97</v>
          </cell>
          <cell r="AJ1063">
            <v>1247</v>
          </cell>
          <cell r="AK1063">
            <v>795</v>
          </cell>
          <cell r="AL1063">
            <v>209</v>
          </cell>
          <cell r="AM1063">
            <v>391</v>
          </cell>
          <cell r="AN1063">
            <v>870</v>
          </cell>
          <cell r="AO1063">
            <v>538</v>
          </cell>
          <cell r="AP1063">
            <v>22.083825265643448</v>
          </cell>
          <cell r="AQ1063">
            <v>9.0857142857142872</v>
          </cell>
          <cell r="AR1063">
            <v>8.6244841815680893</v>
          </cell>
          <cell r="AS1063">
            <v>7.5192307692307692</v>
          </cell>
          <cell r="AT1063">
            <v>18.736539842067479</v>
          </cell>
          <cell r="AU1063">
            <v>166.39175257731958</v>
          </cell>
          <cell r="AV1063">
            <v>17550</v>
          </cell>
          <cell r="AW1063">
            <v>16385.576239999999</v>
          </cell>
          <cell r="AX1063">
            <v>20500</v>
          </cell>
          <cell r="AY1063">
            <v>0.16809116809116809</v>
          </cell>
          <cell r="AZ1063">
            <v>0.14390243902439023</v>
          </cell>
          <cell r="BA1063">
            <v>19500</v>
          </cell>
          <cell r="BB1063">
            <v>3</v>
          </cell>
          <cell r="BC1063">
            <v>0.11111111111111116</v>
          </cell>
          <cell r="BD1063">
            <v>0.1</v>
          </cell>
          <cell r="BE1063">
            <v>0</v>
          </cell>
          <cell r="BF1063">
            <v>0</v>
          </cell>
          <cell r="BG1063">
            <v>-1</v>
          </cell>
          <cell r="BH1063">
            <v>0</v>
          </cell>
        </row>
        <row r="1064">
          <cell r="B1064" t="str">
            <v>34608</v>
          </cell>
          <cell r="C1064" t="str">
            <v>7840058009593</v>
          </cell>
          <cell r="D1064" t="str">
            <v>GASEOSA S/AZUCAR 1lts 4UND COCA COLA</v>
          </cell>
          <cell r="E1064">
            <v>1</v>
          </cell>
          <cell r="F1064" t="str">
            <v>BEBIDAS</v>
          </cell>
          <cell r="G1064" t="str">
            <v>BEBIDAS</v>
          </cell>
          <cell r="H1064" t="str">
            <v>GASEOSAS</v>
          </cell>
          <cell r="I1064" t="str">
            <v>GASEOSAS NO RETORNABLE</v>
          </cell>
          <cell r="J1064" t="str">
            <v>COLA</v>
          </cell>
          <cell r="K1064" t="str">
            <v>COCA COLA</v>
          </cell>
          <cell r="L1064">
            <v>139</v>
          </cell>
          <cell r="M1064" t="str">
            <v>PARAGUAY REFRESCOS S.A.  (139)</v>
          </cell>
          <cell r="N1064">
            <v>59</v>
          </cell>
          <cell r="O1064">
            <v>3</v>
          </cell>
          <cell r="P1064">
            <v>88</v>
          </cell>
          <cell r="Q1064">
            <v>95</v>
          </cell>
          <cell r="R1064">
            <v>171</v>
          </cell>
          <cell r="S1064">
            <v>165</v>
          </cell>
          <cell r="T1064">
            <v>173</v>
          </cell>
          <cell r="U1064">
            <v>229</v>
          </cell>
          <cell r="V1064">
            <v>53</v>
          </cell>
          <cell r="W1064">
            <v>65</v>
          </cell>
          <cell r="X1064">
            <v>41</v>
          </cell>
          <cell r="Y1064">
            <v>50</v>
          </cell>
          <cell r="Z1064">
            <v>132</v>
          </cell>
          <cell r="AA1064">
            <v>93</v>
          </cell>
          <cell r="AB1064">
            <v>78</v>
          </cell>
          <cell r="AC1064">
            <v>84</v>
          </cell>
          <cell r="AD1064">
            <v>96</v>
          </cell>
          <cell r="AE1064">
            <v>95</v>
          </cell>
          <cell r="AF1064">
            <v>74</v>
          </cell>
          <cell r="AG1064">
            <v>75</v>
          </cell>
          <cell r="AH1064">
            <v>6</v>
          </cell>
          <cell r="AI1064">
            <v>13</v>
          </cell>
          <cell r="AJ1064">
            <v>123</v>
          </cell>
          <cell r="AK1064">
            <v>75</v>
          </cell>
          <cell r="AL1064">
            <v>10</v>
          </cell>
          <cell r="AM1064">
            <v>102</v>
          </cell>
          <cell r="AN1064">
            <v>41</v>
          </cell>
          <cell r="AO1064">
            <v>51</v>
          </cell>
          <cell r="AP1064">
            <v>38.842105263157897</v>
          </cell>
          <cell r="AQ1064">
            <v>9.825327510917031</v>
          </cell>
          <cell r="AR1064">
            <v>6</v>
          </cell>
          <cell r="AS1064">
            <v>36.428571428571423</v>
          </cell>
          <cell r="AT1064">
            <v>16.399999999999999</v>
          </cell>
          <cell r="AU1064">
            <v>117.69230769230769</v>
          </cell>
          <cell r="AV1064">
            <v>17550</v>
          </cell>
          <cell r="AW1064">
            <v>16139.604579999999</v>
          </cell>
          <cell r="AX1064">
            <v>20500</v>
          </cell>
          <cell r="AY1064">
            <v>0.16809116809116809</v>
          </cell>
          <cell r="AZ1064">
            <v>0.14390243902439023</v>
          </cell>
          <cell r="BA1064">
            <v>19500</v>
          </cell>
          <cell r="BB1064">
            <v>3</v>
          </cell>
          <cell r="BC1064">
            <v>0.11111111111111116</v>
          </cell>
          <cell r="BD1064">
            <v>0.1</v>
          </cell>
          <cell r="BE1064">
            <v>0</v>
          </cell>
          <cell r="BF1064">
            <v>0</v>
          </cell>
          <cell r="BG1064">
            <v>-1</v>
          </cell>
          <cell r="BH1064">
            <v>0</v>
          </cell>
        </row>
        <row r="1065">
          <cell r="B1065" t="str">
            <v>8705</v>
          </cell>
          <cell r="C1065" t="str">
            <v>78412637</v>
          </cell>
          <cell r="D1065" t="str">
            <v>GASEOSA COLA 250ml PULP</v>
          </cell>
          <cell r="E1065">
            <v>1</v>
          </cell>
          <cell r="F1065" t="str">
            <v>BEBIDAS</v>
          </cell>
          <cell r="G1065" t="str">
            <v>BEBIDAS</v>
          </cell>
          <cell r="H1065" t="str">
            <v>GASEOSAS</v>
          </cell>
          <cell r="I1065" t="str">
            <v>GASEOSAS NO RETORNABLE</v>
          </cell>
          <cell r="J1065" t="str">
            <v>COLA</v>
          </cell>
          <cell r="K1065" t="str">
            <v>PULP</v>
          </cell>
          <cell r="L1065">
            <v>79</v>
          </cell>
          <cell r="M1065" t="str">
            <v>DISTRIBUIDORA DEL PARAGUAY (79)</v>
          </cell>
          <cell r="N1065">
            <v>15</v>
          </cell>
          <cell r="O1065">
            <v>7</v>
          </cell>
          <cell r="P1065">
            <v>8</v>
          </cell>
          <cell r="Q1065">
            <v>118</v>
          </cell>
          <cell r="R1065">
            <v>41</v>
          </cell>
          <cell r="S1065">
            <v>24</v>
          </cell>
          <cell r="T1065">
            <v>12</v>
          </cell>
          <cell r="U1065">
            <v>140</v>
          </cell>
          <cell r="V1065">
            <v>22</v>
          </cell>
          <cell r="W1065">
            <v>52</v>
          </cell>
          <cell r="X1065">
            <v>41</v>
          </cell>
          <cell r="Y1065">
            <v>48</v>
          </cell>
          <cell r="Z1065">
            <v>7</v>
          </cell>
          <cell r="AA1065">
            <v>57</v>
          </cell>
          <cell r="AB1065">
            <v>27</v>
          </cell>
          <cell r="AC1065">
            <v>57</v>
          </cell>
          <cell r="AD1065">
            <v>2</v>
          </cell>
          <cell r="AE1065">
            <v>14</v>
          </cell>
          <cell r="AF1065">
            <v>14</v>
          </cell>
          <cell r="AG1065">
            <v>19</v>
          </cell>
          <cell r="AH1065">
            <v>0</v>
          </cell>
          <cell r="AI1065">
            <v>0</v>
          </cell>
          <cell r="AJ1065">
            <v>327</v>
          </cell>
          <cell r="AK1065">
            <v>167</v>
          </cell>
          <cell r="AL1065">
            <v>140</v>
          </cell>
          <cell r="AM1065">
            <v>131</v>
          </cell>
          <cell r="AN1065">
            <v>409</v>
          </cell>
          <cell r="AO1065">
            <v>60</v>
          </cell>
          <cell r="AP1065">
            <v>83.13559322033899</v>
          </cell>
          <cell r="AQ1065">
            <v>35.785714285714285</v>
          </cell>
          <cell r="AR1065">
            <v>87.5</v>
          </cell>
          <cell r="AS1065">
            <v>68.94736842105263</v>
          </cell>
          <cell r="AT1065">
            <v>645.78947368421052</v>
          </cell>
          <cell r="AU1065" t="str">
            <v>SV</v>
          </cell>
          <cell r="AV1065">
            <v>1800</v>
          </cell>
          <cell r="AW1065">
            <v>1759.22648</v>
          </cell>
          <cell r="AX1065">
            <v>2150</v>
          </cell>
          <cell r="AY1065">
            <v>0.19444444444444442</v>
          </cell>
          <cell r="AZ1065">
            <v>0.16279069767441862</v>
          </cell>
          <cell r="BA1065">
            <v>1990</v>
          </cell>
          <cell r="BB1065">
            <v>6</v>
          </cell>
          <cell r="BC1065">
            <v>0.10555555555555562</v>
          </cell>
          <cell r="BD1065">
            <v>9.5477386934673364E-2</v>
          </cell>
          <cell r="BE1065">
            <v>0</v>
          </cell>
          <cell r="BF1065">
            <v>0</v>
          </cell>
          <cell r="BG1065">
            <v>-1</v>
          </cell>
          <cell r="BH1065">
            <v>0</v>
          </cell>
        </row>
        <row r="1066">
          <cell r="B1066" t="str">
            <v>36856</v>
          </cell>
          <cell r="C1066" t="str">
            <v>7898295300317</v>
          </cell>
          <cell r="D1066" t="str">
            <v>GASEOSA COLA 3Lts CONTI</v>
          </cell>
          <cell r="E1066">
            <v>6</v>
          </cell>
          <cell r="F1066" t="str">
            <v>BEBIDAS</v>
          </cell>
          <cell r="G1066" t="str">
            <v>BEBIDAS</v>
          </cell>
          <cell r="H1066" t="str">
            <v>GASEOSAS</v>
          </cell>
          <cell r="I1066" t="str">
            <v>GASEOSAS NO RETORNABLE</v>
          </cell>
          <cell r="J1066" t="str">
            <v>COLA</v>
          </cell>
          <cell r="K1066" t="str">
            <v>CONTI</v>
          </cell>
          <cell r="L1066">
            <v>551</v>
          </cell>
          <cell r="M1066" t="str">
            <v>MONACO COMERCIAL  IMPORT EXPORT S.R.L. (551)</v>
          </cell>
          <cell r="N1066">
            <v>6</v>
          </cell>
          <cell r="O1066">
            <v>14</v>
          </cell>
          <cell r="P1066">
            <v>33</v>
          </cell>
          <cell r="Q1066">
            <v>21</v>
          </cell>
          <cell r="R1066">
            <v>0</v>
          </cell>
          <cell r="S1066">
            <v>0</v>
          </cell>
          <cell r="T1066">
            <v>0</v>
          </cell>
          <cell r="U1066">
            <v>0</v>
          </cell>
          <cell r="V1066">
            <v>35</v>
          </cell>
          <cell r="W1066">
            <v>33</v>
          </cell>
          <cell r="X1066">
            <v>3</v>
          </cell>
          <cell r="Y1066">
            <v>0</v>
          </cell>
          <cell r="Z1066">
            <v>33</v>
          </cell>
          <cell r="AA1066">
            <v>6</v>
          </cell>
          <cell r="AB1066">
            <v>18</v>
          </cell>
          <cell r="AC1066">
            <v>2</v>
          </cell>
          <cell r="AD1066">
            <v>32</v>
          </cell>
          <cell r="AE1066">
            <v>12</v>
          </cell>
          <cell r="AF1066">
            <v>0</v>
          </cell>
          <cell r="AG1066">
            <v>0</v>
          </cell>
          <cell r="AH1066">
            <v>0</v>
          </cell>
          <cell r="AI1066">
            <v>0</v>
          </cell>
          <cell r="AJ1066">
            <v>2</v>
          </cell>
          <cell r="AK1066">
            <v>0</v>
          </cell>
          <cell r="AL1066">
            <v>0</v>
          </cell>
          <cell r="AM1066">
            <v>0</v>
          </cell>
          <cell r="AN1066">
            <v>0</v>
          </cell>
          <cell r="AO1066">
            <v>0</v>
          </cell>
          <cell r="AP1066">
            <v>2.8571428571428568</v>
          </cell>
          <cell r="AQ1066" t="str">
            <v>Q</v>
          </cell>
          <cell r="AR1066" t="str">
            <v>Q</v>
          </cell>
          <cell r="AS1066" t="str">
            <v>Q</v>
          </cell>
          <cell r="AT1066" t="str">
            <v>Q</v>
          </cell>
          <cell r="AU1066" t="str">
            <v>Q</v>
          </cell>
          <cell r="AV1066">
            <v>7466.0000030000001</v>
          </cell>
          <cell r="AW1066">
            <v>7466.9944800000003</v>
          </cell>
          <cell r="AX1066">
            <v>8500</v>
          </cell>
          <cell r="AY1066">
            <v>0.13849450798078178</v>
          </cell>
          <cell r="AZ1066">
            <v>0.12164705847058822</v>
          </cell>
          <cell r="BA1066">
            <v>8350</v>
          </cell>
          <cell r="BB1066">
            <v>6</v>
          </cell>
          <cell r="BC1066">
            <v>0.11840342842817964</v>
          </cell>
          <cell r="BD1066">
            <v>0.10586826311377244</v>
          </cell>
          <cell r="BE1066">
            <v>8161.1111099999998</v>
          </cell>
          <cell r="BF1066">
            <v>18</v>
          </cell>
          <cell r="BG1066">
            <v>9.3103550324228346E-2</v>
          </cell>
          <cell r="BH1066">
            <v>8.5173586982324481E-2</v>
          </cell>
        </row>
        <row r="1067">
          <cell r="B1067" t="str">
            <v>36720</v>
          </cell>
          <cell r="C1067" t="str">
            <v>7840028206489</v>
          </cell>
          <cell r="D1067" t="str">
            <v>GASEOSA COLA 1LT PEPSI</v>
          </cell>
          <cell r="E1067">
            <v>6</v>
          </cell>
          <cell r="F1067" t="str">
            <v>BEBIDAS</v>
          </cell>
          <cell r="G1067" t="str">
            <v>BEBIDAS</v>
          </cell>
          <cell r="H1067" t="str">
            <v>GASEOSAS</v>
          </cell>
          <cell r="I1067" t="str">
            <v>GASEOSAS NO RETORNABLE</v>
          </cell>
          <cell r="J1067" t="str">
            <v>COLA</v>
          </cell>
          <cell r="K1067" t="str">
            <v>PEPSI</v>
          </cell>
          <cell r="L1067">
            <v>50</v>
          </cell>
          <cell r="M1067" t="str">
            <v>AV S.A. (50)</v>
          </cell>
          <cell r="N1067">
            <v>59</v>
          </cell>
          <cell r="O1067">
            <v>56</v>
          </cell>
          <cell r="P1067">
            <v>36</v>
          </cell>
          <cell r="Q1067">
            <v>30</v>
          </cell>
          <cell r="R1067">
            <v>144</v>
          </cell>
          <cell r="S1067">
            <v>119</v>
          </cell>
          <cell r="T1067">
            <v>97</v>
          </cell>
          <cell r="U1067">
            <v>117</v>
          </cell>
          <cell r="V1067">
            <v>58</v>
          </cell>
          <cell r="W1067">
            <v>61</v>
          </cell>
          <cell r="X1067">
            <v>44</v>
          </cell>
          <cell r="Y1067">
            <v>55</v>
          </cell>
          <cell r="Z1067">
            <v>45</v>
          </cell>
          <cell r="AA1067">
            <v>57</v>
          </cell>
          <cell r="AB1067">
            <v>34</v>
          </cell>
          <cell r="AC1067">
            <v>38</v>
          </cell>
          <cell r="AD1067">
            <v>58</v>
          </cell>
          <cell r="AE1067">
            <v>45</v>
          </cell>
          <cell r="AF1067">
            <v>48</v>
          </cell>
          <cell r="AG1067">
            <v>44</v>
          </cell>
          <cell r="AH1067">
            <v>7</v>
          </cell>
          <cell r="AI1067">
            <v>17</v>
          </cell>
          <cell r="AJ1067">
            <v>49</v>
          </cell>
          <cell r="AK1067">
            <v>0</v>
          </cell>
          <cell r="AL1067">
            <v>1</v>
          </cell>
          <cell r="AM1067">
            <v>42</v>
          </cell>
          <cell r="AN1067">
            <v>0</v>
          </cell>
          <cell r="AO1067">
            <v>9</v>
          </cell>
          <cell r="AP1067">
            <v>49</v>
          </cell>
          <cell r="AQ1067" t="str">
            <v>Q</v>
          </cell>
          <cell r="AR1067">
            <v>0.54545454545454541</v>
          </cell>
          <cell r="AS1067">
            <v>33.15789473684211</v>
          </cell>
          <cell r="AT1067" t="str">
            <v>Q</v>
          </cell>
          <cell r="AU1067">
            <v>15.882352941176471</v>
          </cell>
          <cell r="AV1067">
            <v>4167</v>
          </cell>
          <cell r="AW1067">
            <v>4122.84422</v>
          </cell>
          <cell r="AX1067">
            <v>5750</v>
          </cell>
          <cell r="AY1067">
            <v>0.37988960883129352</v>
          </cell>
          <cell r="AZ1067">
            <v>0.27530434782608698</v>
          </cell>
          <cell r="BA1067">
            <v>5650</v>
          </cell>
          <cell r="BB1067">
            <v>6</v>
          </cell>
          <cell r="BC1067">
            <v>0.35589152867770579</v>
          </cell>
          <cell r="BD1067">
            <v>0.26247787610619466</v>
          </cell>
          <cell r="BE1067">
            <v>5550</v>
          </cell>
          <cell r="BF1067">
            <v>12</v>
          </cell>
          <cell r="BG1067">
            <v>0.33189344852411806</v>
          </cell>
          <cell r="BH1067">
            <v>0.2491891891891892</v>
          </cell>
        </row>
        <row r="1068">
          <cell r="B1068" t="str">
            <v>31614</v>
          </cell>
          <cell r="C1068" t="str">
            <v>7840028205567</v>
          </cell>
          <cell r="D1068" t="str">
            <v>GASEOSA COLA 250ml PEPSI</v>
          </cell>
          <cell r="E1068">
            <v>6</v>
          </cell>
          <cell r="F1068" t="str">
            <v>BEBIDAS</v>
          </cell>
          <cell r="G1068" t="str">
            <v>BEBIDAS</v>
          </cell>
          <cell r="H1068" t="str">
            <v>GASEOSAS</v>
          </cell>
          <cell r="I1068" t="str">
            <v>GASEOSAS NO RETORNABLE</v>
          </cell>
          <cell r="J1068" t="str">
            <v>COLA</v>
          </cell>
          <cell r="K1068" t="str">
            <v>PEPSI</v>
          </cell>
          <cell r="L1068">
            <v>50</v>
          </cell>
          <cell r="M1068" t="str">
            <v>AV S.A. (50)</v>
          </cell>
          <cell r="N1068">
            <v>138</v>
          </cell>
          <cell r="O1068">
            <v>828</v>
          </cell>
          <cell r="P1068">
            <v>701</v>
          </cell>
          <cell r="Q1068">
            <v>694</v>
          </cell>
          <cell r="R1068">
            <v>120</v>
          </cell>
          <cell r="S1068">
            <v>155</v>
          </cell>
          <cell r="T1068">
            <v>392</v>
          </cell>
          <cell r="U1068">
            <v>445</v>
          </cell>
          <cell r="V1068">
            <v>176</v>
          </cell>
          <cell r="W1068">
            <v>182</v>
          </cell>
          <cell r="X1068">
            <v>218</v>
          </cell>
          <cell r="Y1068">
            <v>182</v>
          </cell>
          <cell r="Z1068">
            <v>240</v>
          </cell>
          <cell r="AA1068">
            <v>265</v>
          </cell>
          <cell r="AB1068">
            <v>211</v>
          </cell>
          <cell r="AC1068">
            <v>283</v>
          </cell>
          <cell r="AD1068">
            <v>235</v>
          </cell>
          <cell r="AE1068">
            <v>757</v>
          </cell>
          <cell r="AF1068">
            <v>825</v>
          </cell>
          <cell r="AG1068">
            <v>779</v>
          </cell>
          <cell r="AH1068">
            <v>25</v>
          </cell>
          <cell r="AI1068">
            <v>55</v>
          </cell>
          <cell r="AJ1068">
            <v>358</v>
          </cell>
          <cell r="AK1068">
            <v>92</v>
          </cell>
          <cell r="AL1068">
            <v>165</v>
          </cell>
          <cell r="AM1068">
            <v>137</v>
          </cell>
          <cell r="AN1068">
            <v>546</v>
          </cell>
          <cell r="AO1068">
            <v>82</v>
          </cell>
          <cell r="AP1068">
            <v>15.475504322766568</v>
          </cell>
          <cell r="AQ1068">
            <v>6.202247191011236</v>
          </cell>
          <cell r="AR1068">
            <v>27.197802197802197</v>
          </cell>
          <cell r="AS1068">
            <v>14.522968197879859</v>
          </cell>
          <cell r="AT1068">
            <v>21.026957637997434</v>
          </cell>
          <cell r="AU1068">
            <v>44.727272727272727</v>
          </cell>
          <cell r="AV1068">
            <v>2000</v>
          </cell>
          <cell r="AW1068">
            <v>1881.0677599999999</v>
          </cell>
          <cell r="AX1068">
            <v>2250</v>
          </cell>
          <cell r="AY1068">
            <v>0.125</v>
          </cell>
          <cell r="AZ1068">
            <v>0.1111111111111111</v>
          </cell>
          <cell r="BA1068">
            <v>2150</v>
          </cell>
          <cell r="BB1068">
            <v>6</v>
          </cell>
          <cell r="BC1068">
            <v>7.4999999999999956E-2</v>
          </cell>
          <cell r="BD1068">
            <v>6.9767441860465115E-2</v>
          </cell>
          <cell r="BE1068">
            <v>0</v>
          </cell>
          <cell r="BF1068">
            <v>0</v>
          </cell>
          <cell r="BG1068">
            <v>-1</v>
          </cell>
          <cell r="BH1068">
            <v>0</v>
          </cell>
        </row>
        <row r="1069">
          <cell r="B1069" t="str">
            <v>4925</v>
          </cell>
          <cell r="C1069" t="str">
            <v>7840028202092</v>
          </cell>
          <cell r="D1069" t="str">
            <v>GASEOSA COLA 2Lts PEPSI</v>
          </cell>
          <cell r="E1069">
            <v>1</v>
          </cell>
          <cell r="F1069" t="str">
            <v>BEBIDAS</v>
          </cell>
          <cell r="G1069" t="str">
            <v>BEBIDAS</v>
          </cell>
          <cell r="H1069" t="str">
            <v>GASEOSAS</v>
          </cell>
          <cell r="I1069" t="str">
            <v>GASEOSAS NO RETORNABLE</v>
          </cell>
          <cell r="J1069" t="str">
            <v>COLA</v>
          </cell>
          <cell r="K1069" t="str">
            <v>PEPSI</v>
          </cell>
          <cell r="L1069">
            <v>50</v>
          </cell>
          <cell r="M1069" t="str">
            <v>AV S.A. (50)</v>
          </cell>
          <cell r="N1069">
            <v>258</v>
          </cell>
          <cell r="O1069">
            <v>378</v>
          </cell>
          <cell r="P1069">
            <v>254</v>
          </cell>
          <cell r="Q1069">
            <v>258</v>
          </cell>
          <cell r="R1069">
            <v>297</v>
          </cell>
          <cell r="S1069">
            <v>446</v>
          </cell>
          <cell r="T1069">
            <v>428</v>
          </cell>
          <cell r="U1069">
            <v>436</v>
          </cell>
          <cell r="V1069">
            <v>104</v>
          </cell>
          <cell r="W1069">
            <v>172</v>
          </cell>
          <cell r="X1069">
            <v>104</v>
          </cell>
          <cell r="Y1069">
            <v>109</v>
          </cell>
          <cell r="Z1069">
            <v>185</v>
          </cell>
          <cell r="AA1069">
            <v>294</v>
          </cell>
          <cell r="AB1069">
            <v>195</v>
          </cell>
          <cell r="AC1069">
            <v>176</v>
          </cell>
          <cell r="AD1069">
            <v>140</v>
          </cell>
          <cell r="AE1069">
            <v>299</v>
          </cell>
          <cell r="AF1069">
            <v>225</v>
          </cell>
          <cell r="AG1069">
            <v>201</v>
          </cell>
          <cell r="AH1069">
            <v>13</v>
          </cell>
          <cell r="AI1069">
            <v>62</v>
          </cell>
          <cell r="AJ1069">
            <v>219</v>
          </cell>
          <cell r="AK1069">
            <v>210</v>
          </cell>
          <cell r="AL1069">
            <v>145</v>
          </cell>
          <cell r="AM1069">
            <v>114</v>
          </cell>
          <cell r="AN1069">
            <v>169</v>
          </cell>
          <cell r="AO1069">
            <v>38</v>
          </cell>
          <cell r="AP1069">
            <v>25.465116279069765</v>
          </cell>
          <cell r="AQ1069">
            <v>14.44954128440367</v>
          </cell>
          <cell r="AR1069">
            <v>39.908256880733944</v>
          </cell>
          <cell r="AS1069">
            <v>19.43181818181818</v>
          </cell>
          <cell r="AT1069">
            <v>25.223880597014922</v>
          </cell>
          <cell r="AU1069">
            <v>18.387096774193548</v>
          </cell>
          <cell r="AV1069">
            <v>7362</v>
          </cell>
          <cell r="AW1069">
            <v>7408.1016900000004</v>
          </cell>
          <cell r="AX1069">
            <v>8350</v>
          </cell>
          <cell r="AY1069">
            <v>0.13420266232002165</v>
          </cell>
          <cell r="AZ1069">
            <v>0.11832335329341317</v>
          </cell>
          <cell r="BA1069">
            <v>8150</v>
          </cell>
          <cell r="BB1069">
            <v>4</v>
          </cell>
          <cell r="BC1069">
            <v>0.10703613148600932</v>
          </cell>
          <cell r="BD1069">
            <v>9.6687116564417183E-2</v>
          </cell>
          <cell r="BE1069">
            <v>7900</v>
          </cell>
          <cell r="BF1069">
            <v>12</v>
          </cell>
          <cell r="BG1069">
            <v>7.3077967943493638E-2</v>
          </cell>
          <cell r="BH1069">
            <v>6.8101265822784807E-2</v>
          </cell>
        </row>
        <row r="1070">
          <cell r="B1070" t="str">
            <v>4926</v>
          </cell>
          <cell r="C1070" t="str">
            <v>7840028203983</v>
          </cell>
          <cell r="D1070" t="str">
            <v>GASEOSA COLA 3Lts PEPSI</v>
          </cell>
          <cell r="E1070">
            <v>1</v>
          </cell>
          <cell r="F1070" t="str">
            <v>BEBIDAS</v>
          </cell>
          <cell r="G1070" t="str">
            <v>BEBIDAS</v>
          </cell>
          <cell r="H1070" t="str">
            <v>GASEOSAS</v>
          </cell>
          <cell r="I1070" t="str">
            <v>GASEOSAS NO RETORNABLE</v>
          </cell>
          <cell r="J1070" t="str">
            <v>COLA</v>
          </cell>
          <cell r="K1070" t="str">
            <v>PEPSI</v>
          </cell>
          <cell r="L1070">
            <v>50</v>
          </cell>
          <cell r="M1070" t="str">
            <v>AV S.A. (50)</v>
          </cell>
          <cell r="N1070">
            <v>78</v>
          </cell>
          <cell r="O1070">
            <v>140</v>
          </cell>
          <cell r="P1070">
            <v>87</v>
          </cell>
          <cell r="Q1070">
            <v>151</v>
          </cell>
          <cell r="R1070">
            <v>206</v>
          </cell>
          <cell r="S1070">
            <v>356</v>
          </cell>
          <cell r="T1070">
            <v>217</v>
          </cell>
          <cell r="U1070">
            <v>262</v>
          </cell>
          <cell r="V1070">
            <v>96</v>
          </cell>
          <cell r="W1070">
            <v>125</v>
          </cell>
          <cell r="X1070">
            <v>62</v>
          </cell>
          <cell r="Y1070">
            <v>60</v>
          </cell>
          <cell r="Z1070">
            <v>74</v>
          </cell>
          <cell r="AA1070">
            <v>129</v>
          </cell>
          <cell r="AB1070">
            <v>99</v>
          </cell>
          <cell r="AC1070">
            <v>127</v>
          </cell>
          <cell r="AD1070">
            <v>113</v>
          </cell>
          <cell r="AE1070">
            <v>199</v>
          </cell>
          <cell r="AF1070">
            <v>177</v>
          </cell>
          <cell r="AG1070">
            <v>200</v>
          </cell>
          <cell r="AH1070">
            <v>13</v>
          </cell>
          <cell r="AI1070">
            <v>34</v>
          </cell>
          <cell r="AJ1070">
            <v>56</v>
          </cell>
          <cell r="AK1070">
            <v>187</v>
          </cell>
          <cell r="AL1070">
            <v>110</v>
          </cell>
          <cell r="AM1070">
            <v>62</v>
          </cell>
          <cell r="AN1070">
            <v>99</v>
          </cell>
          <cell r="AO1070">
            <v>17</v>
          </cell>
          <cell r="AP1070">
            <v>11.125827814569536</v>
          </cell>
          <cell r="AQ1070">
            <v>21.412213740458014</v>
          </cell>
          <cell r="AR1070">
            <v>55</v>
          </cell>
          <cell r="AS1070">
            <v>14.645669291338583</v>
          </cell>
          <cell r="AT1070">
            <v>14.85</v>
          </cell>
          <cell r="AU1070">
            <v>15</v>
          </cell>
          <cell r="AV1070">
            <v>12303</v>
          </cell>
          <cell r="AW1070">
            <v>12208.12593</v>
          </cell>
          <cell r="AX1070">
            <v>13900</v>
          </cell>
          <cell r="AY1070">
            <v>0.12980573843777932</v>
          </cell>
          <cell r="AZ1070">
            <v>0.11489208633093526</v>
          </cell>
          <cell r="BA1070">
            <v>13500</v>
          </cell>
          <cell r="BB1070">
            <v>4</v>
          </cell>
          <cell r="BC1070">
            <v>9.7293343087051953E-2</v>
          </cell>
          <cell r="BD1070">
            <v>8.8666666666666671E-2</v>
          </cell>
          <cell r="BE1070">
            <v>13250</v>
          </cell>
          <cell r="BF1070">
            <v>8</v>
          </cell>
          <cell r="BG1070">
            <v>7.6973095992847185E-2</v>
          </cell>
          <cell r="BH1070">
            <v>7.1471698113207541E-2</v>
          </cell>
        </row>
        <row r="1071">
          <cell r="B1071" t="str">
            <v>4924</v>
          </cell>
          <cell r="C1071" t="str">
            <v>7840028202078</v>
          </cell>
          <cell r="D1071" t="str">
            <v>GASEOSA COLA 500ml PEPSI</v>
          </cell>
          <cell r="E1071">
            <v>1</v>
          </cell>
          <cell r="F1071" t="str">
            <v>BEBIDAS</v>
          </cell>
          <cell r="G1071" t="str">
            <v>BEBIDAS</v>
          </cell>
          <cell r="H1071" t="str">
            <v>GASEOSAS</v>
          </cell>
          <cell r="I1071" t="str">
            <v>GASEOSAS NO RETORNABLE</v>
          </cell>
          <cell r="J1071" t="str">
            <v>COLA</v>
          </cell>
          <cell r="K1071" t="str">
            <v>PEPSI</v>
          </cell>
          <cell r="L1071">
            <v>50</v>
          </cell>
          <cell r="M1071" t="str">
            <v>AV S.A. (50)</v>
          </cell>
          <cell r="N1071">
            <v>148</v>
          </cell>
          <cell r="O1071">
            <v>153</v>
          </cell>
          <cell r="P1071">
            <v>127</v>
          </cell>
          <cell r="Q1071">
            <v>62</v>
          </cell>
          <cell r="R1071">
            <v>120</v>
          </cell>
          <cell r="S1071">
            <v>152</v>
          </cell>
          <cell r="T1071">
            <v>185</v>
          </cell>
          <cell r="U1071">
            <v>181</v>
          </cell>
          <cell r="V1071">
            <v>41</v>
          </cell>
          <cell r="W1071">
            <v>94</v>
          </cell>
          <cell r="X1071">
            <v>69</v>
          </cell>
          <cell r="Y1071">
            <v>47</v>
          </cell>
          <cell r="Z1071">
            <v>57</v>
          </cell>
          <cell r="AA1071">
            <v>101</v>
          </cell>
          <cell r="AB1071">
            <v>122</v>
          </cell>
          <cell r="AC1071">
            <v>117</v>
          </cell>
          <cell r="AD1071">
            <v>6</v>
          </cell>
          <cell r="AE1071">
            <v>89</v>
          </cell>
          <cell r="AF1071">
            <v>107</v>
          </cell>
          <cell r="AG1071">
            <v>80</v>
          </cell>
          <cell r="AH1071">
            <v>7</v>
          </cell>
          <cell r="AI1071">
            <v>11</v>
          </cell>
          <cell r="AJ1071">
            <v>172</v>
          </cell>
          <cell r="AK1071">
            <v>47</v>
          </cell>
          <cell r="AL1071">
            <v>74</v>
          </cell>
          <cell r="AM1071">
            <v>85</v>
          </cell>
          <cell r="AN1071">
            <v>13</v>
          </cell>
          <cell r="AO1071">
            <v>31</v>
          </cell>
          <cell r="AP1071">
            <v>83.225806451612911</v>
          </cell>
          <cell r="AQ1071">
            <v>7.7900552486187848</v>
          </cell>
          <cell r="AR1071">
            <v>47.234042553191493</v>
          </cell>
          <cell r="AS1071">
            <v>21.794871794871796</v>
          </cell>
          <cell r="AT1071">
            <v>4.875</v>
          </cell>
          <cell r="AU1071">
            <v>84.545454545454547</v>
          </cell>
          <cell r="AV1071">
            <v>4180</v>
          </cell>
          <cell r="AW1071">
            <v>4110.8349699999999</v>
          </cell>
          <cell r="AX1071">
            <v>4850</v>
          </cell>
          <cell r="AY1071">
            <v>0.16028708133971281</v>
          </cell>
          <cell r="AZ1071">
            <v>0.13814432989690723</v>
          </cell>
          <cell r="BA1071">
            <v>4750</v>
          </cell>
          <cell r="BB1071">
            <v>6</v>
          </cell>
          <cell r="BC1071">
            <v>0.13636363636363646</v>
          </cell>
          <cell r="BD1071">
            <v>0.12</v>
          </cell>
          <cell r="BE1071">
            <v>4650</v>
          </cell>
          <cell r="BF1071">
            <v>12</v>
          </cell>
          <cell r="BG1071">
            <v>0.1124401913875599</v>
          </cell>
          <cell r="BH1071">
            <v>0.1010752688172043</v>
          </cell>
        </row>
        <row r="1072">
          <cell r="B1072" t="str">
            <v>35112</v>
          </cell>
          <cell r="C1072" t="str">
            <v>7840028205550</v>
          </cell>
          <cell r="D1072" t="str">
            <v>GASEOSA COLA BLACK 250ml PEPSI</v>
          </cell>
          <cell r="E1072">
            <v>6</v>
          </cell>
          <cell r="F1072" t="str">
            <v>BEBIDAS</v>
          </cell>
          <cell r="G1072" t="str">
            <v>BEBIDAS</v>
          </cell>
          <cell r="H1072" t="str">
            <v>GASEOSAS</v>
          </cell>
          <cell r="I1072" t="str">
            <v>GASEOSAS NO RETORNABLE</v>
          </cell>
          <cell r="J1072" t="str">
            <v>COLA</v>
          </cell>
          <cell r="K1072" t="str">
            <v>PEPSI</v>
          </cell>
          <cell r="L1072">
            <v>50</v>
          </cell>
          <cell r="M1072" t="str">
            <v>AV S.A. (50)</v>
          </cell>
          <cell r="N1072">
            <v>229</v>
          </cell>
          <cell r="O1072">
            <v>119</v>
          </cell>
          <cell r="P1072">
            <v>0</v>
          </cell>
          <cell r="Q1072">
            <v>48</v>
          </cell>
          <cell r="R1072">
            <v>410</v>
          </cell>
          <cell r="S1072">
            <v>239</v>
          </cell>
          <cell r="T1072">
            <v>14</v>
          </cell>
          <cell r="U1072">
            <v>48</v>
          </cell>
          <cell r="V1072">
            <v>80</v>
          </cell>
          <cell r="W1072">
            <v>63</v>
          </cell>
          <cell r="X1072">
            <v>13</v>
          </cell>
          <cell r="Y1072">
            <v>34</v>
          </cell>
          <cell r="Z1072">
            <v>108</v>
          </cell>
          <cell r="AA1072">
            <v>180</v>
          </cell>
          <cell r="AB1072">
            <v>0</v>
          </cell>
          <cell r="AC1072">
            <v>6</v>
          </cell>
          <cell r="AD1072">
            <v>123</v>
          </cell>
          <cell r="AE1072">
            <v>0</v>
          </cell>
          <cell r="AF1072">
            <v>30</v>
          </cell>
          <cell r="AG1072">
            <v>48</v>
          </cell>
          <cell r="AH1072">
            <v>6</v>
          </cell>
          <cell r="AI1072">
            <v>6</v>
          </cell>
          <cell r="AJ1072">
            <v>0</v>
          </cell>
          <cell r="AK1072">
            <v>0</v>
          </cell>
          <cell r="AL1072">
            <v>20</v>
          </cell>
          <cell r="AM1072">
            <v>42</v>
          </cell>
          <cell r="AN1072">
            <v>0</v>
          </cell>
          <cell r="AO1072">
            <v>114</v>
          </cell>
          <cell r="AP1072" t="str">
            <v>Q</v>
          </cell>
          <cell r="AQ1072" t="str">
            <v>Q</v>
          </cell>
          <cell r="AR1072">
            <v>17.647058823529413</v>
          </cell>
          <cell r="AS1072">
            <v>210</v>
          </cell>
          <cell r="AT1072" t="str">
            <v>Q</v>
          </cell>
          <cell r="AU1072">
            <v>570</v>
          </cell>
          <cell r="AV1072">
            <v>1899.9999700000001</v>
          </cell>
          <cell r="AW1072">
            <v>1684.97362</v>
          </cell>
          <cell r="AX1072">
            <v>2250</v>
          </cell>
          <cell r="AY1072">
            <v>0.1842105450138507</v>
          </cell>
          <cell r="AZ1072">
            <v>0.15555556888888886</v>
          </cell>
          <cell r="BA1072">
            <v>2150</v>
          </cell>
          <cell r="BB1072">
            <v>6</v>
          </cell>
          <cell r="BC1072">
            <v>0.13157896523545731</v>
          </cell>
          <cell r="BD1072">
            <v>0.1162790837209302</v>
          </cell>
          <cell r="BE1072">
            <v>0</v>
          </cell>
          <cell r="BF1072">
            <v>0</v>
          </cell>
          <cell r="BG1072">
            <v>-1</v>
          </cell>
          <cell r="BH1072">
            <v>0</v>
          </cell>
        </row>
        <row r="1073">
          <cell r="B1073" t="str">
            <v>23526</v>
          </cell>
          <cell r="C1073" t="str">
            <v>7840028205246</v>
          </cell>
          <cell r="D1073" t="str">
            <v>GASEOSA COLA BLACK 2Lts PEPSI</v>
          </cell>
          <cell r="E1073">
            <v>1</v>
          </cell>
          <cell r="F1073" t="str">
            <v>BEBIDAS</v>
          </cell>
          <cell r="G1073" t="str">
            <v>BEBIDAS</v>
          </cell>
          <cell r="H1073" t="str">
            <v>GASEOSAS</v>
          </cell>
          <cell r="I1073" t="str">
            <v>GASEOSAS NO RETORNABLE</v>
          </cell>
          <cell r="J1073" t="str">
            <v>COLA</v>
          </cell>
          <cell r="K1073" t="str">
            <v>PEPSI</v>
          </cell>
          <cell r="L1073">
            <v>50</v>
          </cell>
          <cell r="M1073" t="str">
            <v>AV S.A. (50)</v>
          </cell>
          <cell r="N1073">
            <v>197</v>
          </cell>
          <cell r="O1073">
            <v>222</v>
          </cell>
          <cell r="P1073">
            <v>123</v>
          </cell>
          <cell r="Q1073">
            <v>137</v>
          </cell>
          <cell r="R1073">
            <v>191</v>
          </cell>
          <cell r="S1073">
            <v>233</v>
          </cell>
          <cell r="T1073">
            <v>185</v>
          </cell>
          <cell r="U1073">
            <v>247</v>
          </cell>
          <cell r="V1073">
            <v>51</v>
          </cell>
          <cell r="W1073">
            <v>105</v>
          </cell>
          <cell r="X1073">
            <v>43</v>
          </cell>
          <cell r="Y1073">
            <v>47</v>
          </cell>
          <cell r="Z1073">
            <v>145</v>
          </cell>
          <cell r="AA1073">
            <v>154</v>
          </cell>
          <cell r="AB1073">
            <v>109</v>
          </cell>
          <cell r="AC1073">
            <v>85</v>
          </cell>
          <cell r="AD1073">
            <v>53</v>
          </cell>
          <cell r="AE1073">
            <v>37</v>
          </cell>
          <cell r="AF1073">
            <v>42</v>
          </cell>
          <cell r="AG1073">
            <v>56</v>
          </cell>
          <cell r="AH1073">
            <v>0</v>
          </cell>
          <cell r="AI1073">
            <v>0</v>
          </cell>
          <cell r="AJ1073">
            <v>80</v>
          </cell>
          <cell r="AK1073">
            <v>35</v>
          </cell>
          <cell r="AL1073">
            <v>86</v>
          </cell>
          <cell r="AM1073">
            <v>182</v>
          </cell>
          <cell r="AN1073">
            <v>28</v>
          </cell>
          <cell r="AO1073">
            <v>0</v>
          </cell>
          <cell r="AP1073">
            <v>17.518248175182482</v>
          </cell>
          <cell r="AQ1073">
            <v>4.2510121457489882</v>
          </cell>
          <cell r="AR1073">
            <v>54.893617021276597</v>
          </cell>
          <cell r="AS1073">
            <v>64.235294117647058</v>
          </cell>
          <cell r="AT1073">
            <v>15</v>
          </cell>
          <cell r="AU1073" t="str">
            <v>Q</v>
          </cell>
          <cell r="AV1073">
            <v>7362</v>
          </cell>
          <cell r="AW1073">
            <v>7362.4481699999997</v>
          </cell>
          <cell r="AX1073">
            <v>8350</v>
          </cell>
          <cell r="AY1073">
            <v>0.13420266232002165</v>
          </cell>
          <cell r="AZ1073">
            <v>0.11832335329341317</v>
          </cell>
          <cell r="BA1073">
            <v>8150</v>
          </cell>
          <cell r="BB1073">
            <v>4</v>
          </cell>
          <cell r="BC1073">
            <v>0.10703613148600932</v>
          </cell>
          <cell r="BD1073">
            <v>9.6687116564417183E-2</v>
          </cell>
          <cell r="BE1073">
            <v>7900</v>
          </cell>
          <cell r="BF1073">
            <v>12</v>
          </cell>
          <cell r="BG1073">
            <v>7.3077967943493638E-2</v>
          </cell>
          <cell r="BH1073">
            <v>6.8101265822784807E-2</v>
          </cell>
        </row>
        <row r="1074">
          <cell r="B1074" t="str">
            <v>23524</v>
          </cell>
          <cell r="C1074" t="str">
            <v>7840028205260</v>
          </cell>
          <cell r="D1074" t="str">
            <v>GASEOSA COLA BLACK 500ml PEPSI</v>
          </cell>
          <cell r="E1074">
            <v>1</v>
          </cell>
          <cell r="F1074" t="str">
            <v>BEBIDAS</v>
          </cell>
          <cell r="G1074" t="str">
            <v>BEBIDAS</v>
          </cell>
          <cell r="H1074" t="str">
            <v>GASEOSAS</v>
          </cell>
          <cell r="I1074" t="str">
            <v>GASEOSAS NO RETORNABLE</v>
          </cell>
          <cell r="J1074" t="str">
            <v>COLA</v>
          </cell>
          <cell r="K1074" t="str">
            <v>PEPSI</v>
          </cell>
          <cell r="L1074">
            <v>50</v>
          </cell>
          <cell r="M1074" t="str">
            <v>AV S.A. (50)</v>
          </cell>
          <cell r="N1074">
            <v>17</v>
          </cell>
          <cell r="O1074">
            <v>29</v>
          </cell>
          <cell r="P1074">
            <v>14</v>
          </cell>
          <cell r="Q1074">
            <v>22</v>
          </cell>
          <cell r="R1074">
            <v>31</v>
          </cell>
          <cell r="S1074">
            <v>47</v>
          </cell>
          <cell r="T1074">
            <v>70</v>
          </cell>
          <cell r="U1074">
            <v>71</v>
          </cell>
          <cell r="V1074">
            <v>18</v>
          </cell>
          <cell r="W1074">
            <v>14</v>
          </cell>
          <cell r="X1074">
            <v>20</v>
          </cell>
          <cell r="Y1074">
            <v>13</v>
          </cell>
          <cell r="Z1074">
            <v>38</v>
          </cell>
          <cell r="AA1074">
            <v>75</v>
          </cell>
          <cell r="AB1074">
            <v>39</v>
          </cell>
          <cell r="AC1074">
            <v>41</v>
          </cell>
          <cell r="AD1074">
            <v>8</v>
          </cell>
          <cell r="AE1074">
            <v>24</v>
          </cell>
          <cell r="AF1074">
            <v>19</v>
          </cell>
          <cell r="AG1074">
            <v>15</v>
          </cell>
          <cell r="AH1074">
            <v>4</v>
          </cell>
          <cell r="AI1074">
            <v>4</v>
          </cell>
          <cell r="AJ1074">
            <v>22</v>
          </cell>
          <cell r="AK1074">
            <v>60</v>
          </cell>
          <cell r="AL1074">
            <v>23</v>
          </cell>
          <cell r="AM1074">
            <v>55</v>
          </cell>
          <cell r="AN1074">
            <v>18</v>
          </cell>
          <cell r="AO1074">
            <v>20</v>
          </cell>
          <cell r="AP1074">
            <v>30</v>
          </cell>
          <cell r="AQ1074">
            <v>25.352112676056336</v>
          </cell>
          <cell r="AR1074">
            <v>53.076923076923073</v>
          </cell>
          <cell r="AS1074">
            <v>40.243902439024396</v>
          </cell>
          <cell r="AT1074">
            <v>36</v>
          </cell>
          <cell r="AU1074">
            <v>150</v>
          </cell>
          <cell r="AV1074">
            <v>4180</v>
          </cell>
          <cell r="AW1074">
            <v>4053.2104800000002</v>
          </cell>
          <cell r="AX1074">
            <v>4850</v>
          </cell>
          <cell r="AY1074">
            <v>0.16028708133971281</v>
          </cell>
          <cell r="AZ1074">
            <v>0.13814432989690723</v>
          </cell>
          <cell r="BA1074">
            <v>4750</v>
          </cell>
          <cell r="BB1074">
            <v>6</v>
          </cell>
          <cell r="BC1074">
            <v>0.13636363636363646</v>
          </cell>
          <cell r="BD1074">
            <v>0.12</v>
          </cell>
          <cell r="BE1074">
            <v>4650</v>
          </cell>
          <cell r="BF1074">
            <v>12</v>
          </cell>
          <cell r="BG1074">
            <v>0.1124401913875599</v>
          </cell>
          <cell r="BH1074">
            <v>0.1010752688172043</v>
          </cell>
        </row>
        <row r="1075">
          <cell r="B1075" t="str">
            <v>3481</v>
          </cell>
          <cell r="C1075" t="str">
            <v>7840138000229</v>
          </cell>
          <cell r="D1075" t="str">
            <v>GASEOSA COLA 1Lts PIRI</v>
          </cell>
          <cell r="E1075">
            <v>1</v>
          </cell>
          <cell r="F1075" t="str">
            <v>BEBIDAS</v>
          </cell>
          <cell r="G1075" t="str">
            <v>BEBIDAS</v>
          </cell>
          <cell r="H1075" t="str">
            <v>GASEOSAS</v>
          </cell>
          <cell r="I1075" t="str">
            <v>GASEOSAS NO RETORNABLE</v>
          </cell>
          <cell r="J1075" t="str">
            <v>COLA</v>
          </cell>
          <cell r="K1075" t="str">
            <v>PIRI</v>
          </cell>
          <cell r="L1075">
            <v>93</v>
          </cell>
          <cell r="M1075" t="str">
            <v>FORTIN S.A. (93)</v>
          </cell>
          <cell r="N1075">
            <v>162</v>
          </cell>
          <cell r="O1075">
            <v>135</v>
          </cell>
          <cell r="P1075">
            <v>106</v>
          </cell>
          <cell r="Q1075">
            <v>80</v>
          </cell>
          <cell r="R1075">
            <v>243</v>
          </cell>
          <cell r="S1075">
            <v>250</v>
          </cell>
          <cell r="T1075">
            <v>159</v>
          </cell>
          <cell r="U1075">
            <v>204</v>
          </cell>
          <cell r="V1075">
            <v>34</v>
          </cell>
          <cell r="W1075">
            <v>63</v>
          </cell>
          <cell r="X1075">
            <v>51</v>
          </cell>
          <cell r="Y1075">
            <v>55</v>
          </cell>
          <cell r="Z1075">
            <v>78</v>
          </cell>
          <cell r="AA1075">
            <v>57</v>
          </cell>
          <cell r="AB1075">
            <v>70</v>
          </cell>
          <cell r="AC1075">
            <v>42</v>
          </cell>
          <cell r="AD1075">
            <v>42</v>
          </cell>
          <cell r="AE1075">
            <v>63</v>
          </cell>
          <cell r="AF1075">
            <v>42</v>
          </cell>
          <cell r="AG1075">
            <v>63</v>
          </cell>
          <cell r="AH1075">
            <v>0</v>
          </cell>
          <cell r="AI1075">
            <v>1</v>
          </cell>
          <cell r="AJ1075">
            <v>86</v>
          </cell>
          <cell r="AK1075">
            <v>47</v>
          </cell>
          <cell r="AL1075">
            <v>82</v>
          </cell>
          <cell r="AM1075">
            <v>82</v>
          </cell>
          <cell r="AN1075">
            <v>62</v>
          </cell>
          <cell r="AO1075">
            <v>72</v>
          </cell>
          <cell r="AP1075">
            <v>32.25</v>
          </cell>
          <cell r="AQ1075">
            <v>6.9117647058823524</v>
          </cell>
          <cell r="AR1075">
            <v>44.727272727272727</v>
          </cell>
          <cell r="AS1075">
            <v>58.571428571428569</v>
          </cell>
          <cell r="AT1075">
            <v>29.523809523809522</v>
          </cell>
          <cell r="AU1075">
            <v>2160</v>
          </cell>
          <cell r="AV1075">
            <v>2091.0000100000002</v>
          </cell>
          <cell r="AW1075">
            <v>2090.99946</v>
          </cell>
          <cell r="AX1075">
            <v>2500</v>
          </cell>
          <cell r="AY1075">
            <v>0.19560018557819125</v>
          </cell>
          <cell r="AZ1075">
            <v>0.16359999599999991</v>
          </cell>
          <cell r="BA1075">
            <v>2400</v>
          </cell>
          <cell r="BB1075">
            <v>6</v>
          </cell>
          <cell r="BC1075">
            <v>0.1477761781550635</v>
          </cell>
          <cell r="BD1075">
            <v>0.12874999583333324</v>
          </cell>
          <cell r="BE1075">
            <v>2350</v>
          </cell>
          <cell r="BF1075">
            <v>12</v>
          </cell>
          <cell r="BG1075">
            <v>0.12386417444349984</v>
          </cell>
          <cell r="BH1075">
            <v>0.11021276170212757</v>
          </cell>
        </row>
        <row r="1076">
          <cell r="B1076" t="str">
            <v>3474</v>
          </cell>
          <cell r="C1076" t="str">
            <v>7840138000045</v>
          </cell>
          <cell r="D1076" t="str">
            <v>GASEOSA COLA 2Lts PIRI</v>
          </cell>
          <cell r="E1076">
            <v>1</v>
          </cell>
          <cell r="F1076" t="str">
            <v>BEBIDAS</v>
          </cell>
          <cell r="G1076" t="str">
            <v>BEBIDAS</v>
          </cell>
          <cell r="H1076" t="str">
            <v>GASEOSAS</v>
          </cell>
          <cell r="I1076" t="str">
            <v>GASEOSAS NO RETORNABLE</v>
          </cell>
          <cell r="J1076" t="str">
            <v>COLA</v>
          </cell>
          <cell r="K1076" t="str">
            <v>PIRI</v>
          </cell>
          <cell r="L1076">
            <v>93</v>
          </cell>
          <cell r="M1076" t="str">
            <v>FORTIN S.A. (93)</v>
          </cell>
          <cell r="N1076">
            <v>127</v>
          </cell>
          <cell r="O1076">
            <v>166</v>
          </cell>
          <cell r="P1076">
            <v>90</v>
          </cell>
          <cell r="Q1076">
            <v>62</v>
          </cell>
          <cell r="R1076">
            <v>175</v>
          </cell>
          <cell r="S1076">
            <v>192</v>
          </cell>
          <cell r="T1076">
            <v>176</v>
          </cell>
          <cell r="U1076">
            <v>139</v>
          </cell>
          <cell r="V1076">
            <v>28</v>
          </cell>
          <cell r="W1076">
            <v>70</v>
          </cell>
          <cell r="X1076">
            <v>63</v>
          </cell>
          <cell r="Y1076">
            <v>38</v>
          </cell>
          <cell r="Z1076">
            <v>33</v>
          </cell>
          <cell r="AA1076">
            <v>20</v>
          </cell>
          <cell r="AB1076">
            <v>36</v>
          </cell>
          <cell r="AC1076">
            <v>35</v>
          </cell>
          <cell r="AD1076">
            <v>52</v>
          </cell>
          <cell r="AE1076">
            <v>103</v>
          </cell>
          <cell r="AF1076">
            <v>91</v>
          </cell>
          <cell r="AG1076">
            <v>57</v>
          </cell>
          <cell r="AH1076">
            <v>0</v>
          </cell>
          <cell r="AI1076">
            <v>3</v>
          </cell>
          <cell r="AJ1076">
            <v>214</v>
          </cell>
          <cell r="AK1076">
            <v>183</v>
          </cell>
          <cell r="AL1076">
            <v>65</v>
          </cell>
          <cell r="AM1076">
            <v>25</v>
          </cell>
          <cell r="AN1076">
            <v>91</v>
          </cell>
          <cell r="AO1076">
            <v>22</v>
          </cell>
          <cell r="AP1076">
            <v>103.54838709677419</v>
          </cell>
          <cell r="AQ1076">
            <v>39.49640287769784</v>
          </cell>
          <cell r="AR1076">
            <v>51.315789473684212</v>
          </cell>
          <cell r="AS1076">
            <v>21.428571428571431</v>
          </cell>
          <cell r="AT1076">
            <v>47.894736842105267</v>
          </cell>
          <cell r="AU1076">
            <v>220</v>
          </cell>
          <cell r="AV1076">
            <v>3346.0000199999999</v>
          </cell>
          <cell r="AW1076">
            <v>3345.9594299999999</v>
          </cell>
          <cell r="AX1076">
            <v>3950</v>
          </cell>
          <cell r="AY1076">
            <v>0.18051403956656276</v>
          </cell>
          <cell r="AZ1076">
            <v>0.15291138734177218</v>
          </cell>
          <cell r="BA1076">
            <v>3850</v>
          </cell>
          <cell r="BB1076">
            <v>6</v>
          </cell>
          <cell r="BC1076">
            <v>0.15062760818513077</v>
          </cell>
          <cell r="BD1076">
            <v>0.13090908571428572</v>
          </cell>
          <cell r="BE1076">
            <v>3750</v>
          </cell>
          <cell r="BF1076">
            <v>12</v>
          </cell>
          <cell r="BG1076">
            <v>0.120741176803699</v>
          </cell>
          <cell r="BH1076">
            <v>0.10773332800000002</v>
          </cell>
        </row>
        <row r="1077">
          <cell r="B1077" t="str">
            <v>3489</v>
          </cell>
          <cell r="C1077" t="str">
            <v>7840138000052</v>
          </cell>
          <cell r="D1077" t="str">
            <v>GASEOSA COLA 330ml PIRI</v>
          </cell>
          <cell r="E1077">
            <v>1</v>
          </cell>
          <cell r="F1077" t="str">
            <v>BEBIDAS</v>
          </cell>
          <cell r="G1077" t="str">
            <v>BEBIDAS</v>
          </cell>
          <cell r="H1077" t="str">
            <v>GASEOSAS</v>
          </cell>
          <cell r="I1077" t="str">
            <v>GASEOSAS NO RETORNABLE</v>
          </cell>
          <cell r="J1077" t="str">
            <v>COLA</v>
          </cell>
          <cell r="K1077" t="str">
            <v>PIRI</v>
          </cell>
          <cell r="L1077">
            <v>93</v>
          </cell>
          <cell r="M1077" t="str">
            <v>FORTIN S.A. (93)</v>
          </cell>
          <cell r="N1077">
            <v>201</v>
          </cell>
          <cell r="O1077">
            <v>295</v>
          </cell>
          <cell r="P1077">
            <v>167</v>
          </cell>
          <cell r="Q1077">
            <v>190</v>
          </cell>
          <cell r="R1077">
            <v>503</v>
          </cell>
          <cell r="S1077">
            <v>555</v>
          </cell>
          <cell r="T1077">
            <v>385</v>
          </cell>
          <cell r="U1077">
            <v>329</v>
          </cell>
          <cell r="V1077">
            <v>79</v>
          </cell>
          <cell r="W1077">
            <v>184</v>
          </cell>
          <cell r="X1077">
            <v>111</v>
          </cell>
          <cell r="Y1077">
            <v>192</v>
          </cell>
          <cell r="Z1077">
            <v>86</v>
          </cell>
          <cell r="AA1077">
            <v>124</v>
          </cell>
          <cell r="AB1077">
            <v>378</v>
          </cell>
          <cell r="AC1077">
            <v>243</v>
          </cell>
          <cell r="AD1077">
            <v>133</v>
          </cell>
          <cell r="AE1077">
            <v>146</v>
          </cell>
          <cell r="AF1077">
            <v>143</v>
          </cell>
          <cell r="AG1077">
            <v>90</v>
          </cell>
          <cell r="AH1077">
            <v>0</v>
          </cell>
          <cell r="AI1077">
            <v>0</v>
          </cell>
          <cell r="AJ1077">
            <v>145</v>
          </cell>
          <cell r="AK1077">
            <v>442</v>
          </cell>
          <cell r="AL1077">
            <v>29</v>
          </cell>
          <cell r="AM1077">
            <v>180</v>
          </cell>
          <cell r="AN1077">
            <v>114</v>
          </cell>
          <cell r="AO1077">
            <v>156</v>
          </cell>
          <cell r="AP1077">
            <v>22.894736842105264</v>
          </cell>
          <cell r="AQ1077">
            <v>40.303951367781153</v>
          </cell>
          <cell r="AR1077">
            <v>4.53125</v>
          </cell>
          <cell r="AS1077">
            <v>22.222222222222221</v>
          </cell>
          <cell r="AT1077">
            <v>38</v>
          </cell>
          <cell r="AU1077" t="str">
            <v>SV</v>
          </cell>
          <cell r="AV1077">
            <v>1129.9999700000001</v>
          </cell>
          <cell r="AW1077">
            <v>1129.9910600000001</v>
          </cell>
          <cell r="AX1077">
            <v>1350</v>
          </cell>
          <cell r="AY1077">
            <v>0.19469029720416708</v>
          </cell>
          <cell r="AZ1077">
            <v>0.16296298518518512</v>
          </cell>
          <cell r="BA1077">
            <v>1300</v>
          </cell>
          <cell r="BB1077">
            <v>12</v>
          </cell>
          <cell r="BC1077">
            <v>0.15044250841882767</v>
          </cell>
          <cell r="BD1077">
            <v>0.13076925384615379</v>
          </cell>
          <cell r="BE1077">
            <v>1250</v>
          </cell>
          <cell r="BF1077">
            <v>24</v>
          </cell>
          <cell r="BG1077">
            <v>0.10619471963348803</v>
          </cell>
          <cell r="BH1077">
            <v>9.6000023999999934E-2</v>
          </cell>
        </row>
        <row r="1078">
          <cell r="B1078" t="str">
            <v>9837</v>
          </cell>
          <cell r="C1078" t="str">
            <v>7840235002485</v>
          </cell>
          <cell r="D1078" t="str">
            <v>GASEOSA COLA ZERO 2Lts NIKO</v>
          </cell>
          <cell r="E1078">
            <v>1</v>
          </cell>
          <cell r="F1078" t="str">
            <v>BEBIDAS</v>
          </cell>
          <cell r="G1078" t="str">
            <v>BEBIDAS</v>
          </cell>
          <cell r="H1078" t="str">
            <v>GASEOSAS</v>
          </cell>
          <cell r="I1078" t="str">
            <v>GASEOSAS NO RETORNABLE</v>
          </cell>
          <cell r="J1078" t="str">
            <v>COLA LIGHT</v>
          </cell>
          <cell r="K1078" t="str">
            <v>NIKO</v>
          </cell>
          <cell r="L1078">
            <v>87</v>
          </cell>
          <cell r="M1078" t="str">
            <v>EMBOTELLADORA CENTRAL (87)</v>
          </cell>
          <cell r="N1078">
            <v>113</v>
          </cell>
          <cell r="O1078">
            <v>119</v>
          </cell>
          <cell r="P1078">
            <v>82</v>
          </cell>
          <cell r="Q1078">
            <v>95</v>
          </cell>
          <cell r="R1078">
            <v>278</v>
          </cell>
          <cell r="S1078">
            <v>319</v>
          </cell>
          <cell r="T1078">
            <v>281</v>
          </cell>
          <cell r="U1078">
            <v>270</v>
          </cell>
          <cell r="V1078">
            <v>20</v>
          </cell>
          <cell r="W1078">
            <v>35</v>
          </cell>
          <cell r="X1078">
            <v>33</v>
          </cell>
          <cell r="Y1078">
            <v>33</v>
          </cell>
          <cell r="Z1078">
            <v>45</v>
          </cell>
          <cell r="AA1078">
            <v>76</v>
          </cell>
          <cell r="AB1078">
            <v>52</v>
          </cell>
          <cell r="AC1078">
            <v>42</v>
          </cell>
          <cell r="AD1078">
            <v>52</v>
          </cell>
          <cell r="AE1078">
            <v>65</v>
          </cell>
          <cell r="AF1078">
            <v>45</v>
          </cell>
          <cell r="AG1078">
            <v>49</v>
          </cell>
          <cell r="AH1078">
            <v>3</v>
          </cell>
          <cell r="AI1078">
            <v>6</v>
          </cell>
          <cell r="AJ1078">
            <v>117</v>
          </cell>
          <cell r="AK1078">
            <v>330</v>
          </cell>
          <cell r="AL1078">
            <v>46</v>
          </cell>
          <cell r="AM1078">
            <v>83</v>
          </cell>
          <cell r="AN1078">
            <v>57</v>
          </cell>
          <cell r="AO1078">
            <v>20</v>
          </cell>
          <cell r="AP1078">
            <v>36.94736842105263</v>
          </cell>
          <cell r="AQ1078">
            <v>36.666666666666671</v>
          </cell>
          <cell r="AR1078">
            <v>41.81818181818182</v>
          </cell>
          <cell r="AS1078">
            <v>59.285714285714292</v>
          </cell>
          <cell r="AT1078">
            <v>34.897959183673471</v>
          </cell>
          <cell r="AU1078">
            <v>100</v>
          </cell>
          <cell r="AV1078">
            <v>3915.8333499999999</v>
          </cell>
          <cell r="AW1078">
            <v>3771.66581</v>
          </cell>
          <cell r="AX1078">
            <v>4450</v>
          </cell>
          <cell r="AY1078">
            <v>0.13641199771691004</v>
          </cell>
          <cell r="AZ1078">
            <v>0.12003744943820227</v>
          </cell>
          <cell r="BA1078">
            <v>4350</v>
          </cell>
          <cell r="BB1078">
            <v>6</v>
          </cell>
          <cell r="BC1078">
            <v>0.11087464945360859</v>
          </cell>
          <cell r="BD1078">
            <v>9.9808425287356353E-2</v>
          </cell>
          <cell r="BE1078">
            <v>4250</v>
          </cell>
          <cell r="BF1078">
            <v>12</v>
          </cell>
          <cell r="BG1078">
            <v>8.5337301190307358E-2</v>
          </cell>
          <cell r="BH1078">
            <v>7.862744705882356E-2</v>
          </cell>
        </row>
        <row r="1079">
          <cell r="B1079" t="str">
            <v>17031</v>
          </cell>
          <cell r="C1079" t="str">
            <v>7790895640841</v>
          </cell>
          <cell r="D1079" t="str">
            <v>GASEOSA COLA S/AZUCAR Lata 310ml COCA COLA</v>
          </cell>
          <cell r="E1079">
            <v>1</v>
          </cell>
          <cell r="F1079" t="str">
            <v>BEBIDAS</v>
          </cell>
          <cell r="G1079" t="str">
            <v>BEBIDAS</v>
          </cell>
          <cell r="H1079" t="str">
            <v>GASEOSAS</v>
          </cell>
          <cell r="I1079" t="str">
            <v>GASEOSAS NO RETORNABLE</v>
          </cell>
          <cell r="J1079" t="str">
            <v>COLA LIGHT</v>
          </cell>
          <cell r="K1079" t="str">
            <v>COCA COLA</v>
          </cell>
          <cell r="L1079">
            <v>139</v>
          </cell>
          <cell r="M1079" t="str">
            <v>PARAGUAY REFRESCOS S.A.  (139)</v>
          </cell>
          <cell r="N1079">
            <v>191</v>
          </cell>
          <cell r="O1079">
            <v>76</v>
          </cell>
          <cell r="P1079">
            <v>76</v>
          </cell>
          <cell r="Q1079">
            <v>90</v>
          </cell>
          <cell r="R1079">
            <v>208</v>
          </cell>
          <cell r="S1079">
            <v>419</v>
          </cell>
          <cell r="T1079">
            <v>190</v>
          </cell>
          <cell r="U1079">
            <v>292</v>
          </cell>
          <cell r="V1079">
            <v>88</v>
          </cell>
          <cell r="W1079">
            <v>111</v>
          </cell>
          <cell r="X1079">
            <v>49</v>
          </cell>
          <cell r="Y1079">
            <v>45</v>
          </cell>
          <cell r="Z1079">
            <v>197</v>
          </cell>
          <cell r="AA1079">
            <v>166</v>
          </cell>
          <cell r="AB1079">
            <v>102</v>
          </cell>
          <cell r="AC1079">
            <v>83</v>
          </cell>
          <cell r="AD1079">
            <v>111</v>
          </cell>
          <cell r="AE1079">
            <v>135</v>
          </cell>
          <cell r="AF1079">
            <v>78</v>
          </cell>
          <cell r="AG1079">
            <v>86</v>
          </cell>
          <cell r="AH1079">
            <v>8</v>
          </cell>
          <cell r="AI1079">
            <v>30</v>
          </cell>
          <cell r="AJ1079">
            <v>60</v>
          </cell>
          <cell r="AK1079">
            <v>100</v>
          </cell>
          <cell r="AL1079">
            <v>52</v>
          </cell>
          <cell r="AM1079">
            <v>61</v>
          </cell>
          <cell r="AN1079">
            <v>98</v>
          </cell>
          <cell r="AO1079">
            <v>74</v>
          </cell>
          <cell r="AP1079">
            <v>20</v>
          </cell>
          <cell r="AQ1079">
            <v>10.273972602739725</v>
          </cell>
          <cell r="AR1079">
            <v>34.666666666666664</v>
          </cell>
          <cell r="AS1079">
            <v>22.048192771084338</v>
          </cell>
          <cell r="AT1079">
            <v>34.186046511627907</v>
          </cell>
          <cell r="AU1079">
            <v>74</v>
          </cell>
          <cell r="AV1079">
            <v>4500</v>
          </cell>
          <cell r="AW1079">
            <v>4436.0286299999998</v>
          </cell>
          <cell r="AX1079">
            <v>5500</v>
          </cell>
          <cell r="AY1079">
            <v>0.22222222222222232</v>
          </cell>
          <cell r="AZ1079">
            <v>0.18181818181818182</v>
          </cell>
          <cell r="BA1079">
            <v>5316.6666699999996</v>
          </cell>
          <cell r="BB1079">
            <v>6</v>
          </cell>
          <cell r="BC1079">
            <v>0.18148148222222216</v>
          </cell>
          <cell r="BD1079">
            <v>0.15360501620463629</v>
          </cell>
          <cell r="BE1079">
            <v>0</v>
          </cell>
          <cell r="BF1079">
            <v>0</v>
          </cell>
          <cell r="BG1079">
            <v>-1</v>
          </cell>
          <cell r="BH1079">
            <v>0</v>
          </cell>
        </row>
        <row r="1080">
          <cell r="B1080" t="str">
            <v>17072</v>
          </cell>
          <cell r="C1080" t="str">
            <v>7790895644771</v>
          </cell>
          <cell r="D1080" t="str">
            <v>GASEOSA COLA S/AZUCAR Lata 6UN 310ml COCA COLA</v>
          </cell>
          <cell r="E1080">
            <v>6</v>
          </cell>
          <cell r="F1080" t="str">
            <v>BEBIDAS</v>
          </cell>
          <cell r="G1080" t="str">
            <v>BEBIDAS</v>
          </cell>
          <cell r="H1080" t="str">
            <v>GASEOSAS</v>
          </cell>
          <cell r="I1080" t="str">
            <v>GASEOSAS NO RETORNABLE</v>
          </cell>
          <cell r="J1080" t="str">
            <v>COLA LIGHT</v>
          </cell>
          <cell r="K1080" t="str">
            <v>COCA COLA</v>
          </cell>
          <cell r="L1080">
            <v>139</v>
          </cell>
          <cell r="M1080" t="str">
            <v>PARAGUAY REFRESCOS S.A.  (139)</v>
          </cell>
          <cell r="N1080">
            <v>0</v>
          </cell>
          <cell r="O1080">
            <v>0</v>
          </cell>
          <cell r="P1080">
            <v>0</v>
          </cell>
          <cell r="Q1080">
            <v>0</v>
          </cell>
          <cell r="R1080">
            <v>0</v>
          </cell>
          <cell r="S1080">
            <v>0</v>
          </cell>
          <cell r="T1080">
            <v>0</v>
          </cell>
          <cell r="U1080">
            <v>0</v>
          </cell>
          <cell r="V1080">
            <v>0</v>
          </cell>
          <cell r="W1080">
            <v>0</v>
          </cell>
          <cell r="X1080">
            <v>0</v>
          </cell>
          <cell r="Y1080">
            <v>0</v>
          </cell>
          <cell r="Z1080">
            <v>0</v>
          </cell>
          <cell r="AA1080">
            <v>0</v>
          </cell>
          <cell r="AB1080">
            <v>0</v>
          </cell>
          <cell r="AC1080">
            <v>0</v>
          </cell>
          <cell r="AD1080">
            <v>0</v>
          </cell>
          <cell r="AE1080">
            <v>0</v>
          </cell>
          <cell r="AF1080">
            <v>0</v>
          </cell>
          <cell r="AG1080">
            <v>0</v>
          </cell>
          <cell r="AH1080">
            <v>0</v>
          </cell>
          <cell r="AI1080">
            <v>0</v>
          </cell>
          <cell r="AJ1080">
            <v>0</v>
          </cell>
          <cell r="AK1080">
            <v>0</v>
          </cell>
          <cell r="AL1080">
            <v>0</v>
          </cell>
          <cell r="AM1080">
            <v>0</v>
          </cell>
          <cell r="AN1080">
            <v>0</v>
          </cell>
          <cell r="AO1080">
            <v>0</v>
          </cell>
          <cell r="AP1080" t="str">
            <v>Q</v>
          </cell>
          <cell r="AQ1080" t="str">
            <v>Q</v>
          </cell>
          <cell r="AR1080" t="str">
            <v>Q</v>
          </cell>
          <cell r="AS1080" t="str">
            <v>Q</v>
          </cell>
          <cell r="AT1080" t="str">
            <v>Q</v>
          </cell>
          <cell r="AU1080" t="str">
            <v>Q</v>
          </cell>
          <cell r="AV1080">
            <v>27000.000005000002</v>
          </cell>
          <cell r="AW1080">
            <v>26616.171780000001</v>
          </cell>
          <cell r="AX1080">
            <v>31900</v>
          </cell>
          <cell r="AY1080">
            <v>0.18148148126268859</v>
          </cell>
          <cell r="AZ1080">
            <v>0.15360501551724132</v>
          </cell>
          <cell r="BA1080">
            <v>0</v>
          </cell>
          <cell r="BB1080">
            <v>0</v>
          </cell>
          <cell r="BC1080">
            <v>-1</v>
          </cell>
          <cell r="BD1080">
            <v>0</v>
          </cell>
          <cell r="BE1080">
            <v>0</v>
          </cell>
          <cell r="BF1080">
            <v>0</v>
          </cell>
          <cell r="BG1080">
            <v>-1</v>
          </cell>
          <cell r="BH1080">
            <v>0</v>
          </cell>
        </row>
        <row r="1081">
          <cell r="B1081" t="str">
            <v>8734</v>
          </cell>
          <cell r="C1081" t="str">
            <v>7840058004086</v>
          </cell>
          <cell r="D1081" t="str">
            <v>GASEOSA COLA ZERO 2Lts COCA COLA</v>
          </cell>
          <cell r="E1081">
            <v>1</v>
          </cell>
          <cell r="F1081" t="str">
            <v>BEBIDAS</v>
          </cell>
          <cell r="G1081" t="str">
            <v>BEBIDAS</v>
          </cell>
          <cell r="H1081" t="str">
            <v>GASEOSAS</v>
          </cell>
          <cell r="I1081" t="str">
            <v>GASEOSAS NO RETORNABLE</v>
          </cell>
          <cell r="J1081" t="str">
            <v>COLA LIGHT</v>
          </cell>
          <cell r="K1081" t="str">
            <v>COCA COLA</v>
          </cell>
          <cell r="L1081">
            <v>139</v>
          </cell>
          <cell r="M1081" t="str">
            <v>PARAGUAY REFRESCOS S.A.  (139)</v>
          </cell>
          <cell r="N1081">
            <v>473</v>
          </cell>
          <cell r="O1081">
            <v>433</v>
          </cell>
          <cell r="P1081">
            <v>445</v>
          </cell>
          <cell r="Q1081">
            <v>401</v>
          </cell>
          <cell r="R1081">
            <v>364</v>
          </cell>
          <cell r="S1081">
            <v>496</v>
          </cell>
          <cell r="T1081">
            <v>366</v>
          </cell>
          <cell r="U1081">
            <v>365</v>
          </cell>
          <cell r="V1081">
            <v>89</v>
          </cell>
          <cell r="W1081">
            <v>104</v>
          </cell>
          <cell r="X1081">
            <v>81</v>
          </cell>
          <cell r="Y1081">
            <v>97</v>
          </cell>
          <cell r="Z1081">
            <v>137</v>
          </cell>
          <cell r="AA1081">
            <v>211</v>
          </cell>
          <cell r="AB1081">
            <v>210</v>
          </cell>
          <cell r="AC1081">
            <v>200</v>
          </cell>
          <cell r="AD1081">
            <v>108</v>
          </cell>
          <cell r="AE1081">
            <v>143</v>
          </cell>
          <cell r="AF1081">
            <v>80</v>
          </cell>
          <cell r="AG1081">
            <v>112</v>
          </cell>
          <cell r="AH1081">
            <v>4</v>
          </cell>
          <cell r="AI1081">
            <v>20</v>
          </cell>
          <cell r="AJ1081">
            <v>162</v>
          </cell>
          <cell r="AK1081">
            <v>152</v>
          </cell>
          <cell r="AL1081">
            <v>62</v>
          </cell>
          <cell r="AM1081">
            <v>106</v>
          </cell>
          <cell r="AN1081">
            <v>121</v>
          </cell>
          <cell r="AO1081">
            <v>76</v>
          </cell>
          <cell r="AP1081">
            <v>12.119700748129675</v>
          </cell>
          <cell r="AQ1081">
            <v>12.493150684931507</v>
          </cell>
          <cell r="AR1081">
            <v>19.175257731958762</v>
          </cell>
          <cell r="AS1081">
            <v>15.9</v>
          </cell>
          <cell r="AT1081">
            <v>32.410714285714285</v>
          </cell>
          <cell r="AU1081">
            <v>114</v>
          </cell>
          <cell r="AV1081">
            <v>10890</v>
          </cell>
          <cell r="AW1081">
            <v>10686.16131</v>
          </cell>
          <cell r="AX1081">
            <v>12250</v>
          </cell>
          <cell r="AY1081">
            <v>0.12488521579430678</v>
          </cell>
          <cell r="AZ1081">
            <v>0.11102040816326531</v>
          </cell>
          <cell r="BA1081">
            <v>11850</v>
          </cell>
          <cell r="BB1081">
            <v>4</v>
          </cell>
          <cell r="BC1081">
            <v>8.8154269972451793E-2</v>
          </cell>
          <cell r="BD1081">
            <v>8.1012658227848103E-2</v>
          </cell>
          <cell r="BE1081">
            <v>0</v>
          </cell>
          <cell r="BF1081">
            <v>0</v>
          </cell>
          <cell r="BG1081">
            <v>-1</v>
          </cell>
          <cell r="BH1081">
            <v>0</v>
          </cell>
        </row>
        <row r="1082">
          <cell r="B1082" t="str">
            <v>8720</v>
          </cell>
          <cell r="C1082" t="str">
            <v>7840058002532</v>
          </cell>
          <cell r="D1082" t="str">
            <v>GASEOSA COLA ZERO 500ml COCA COLA</v>
          </cell>
          <cell r="E1082">
            <v>1</v>
          </cell>
          <cell r="F1082" t="str">
            <v>BEBIDAS</v>
          </cell>
          <cell r="G1082" t="str">
            <v>BEBIDAS</v>
          </cell>
          <cell r="H1082" t="str">
            <v>GASEOSAS</v>
          </cell>
          <cell r="I1082" t="str">
            <v>GASEOSAS NO RETORNABLE</v>
          </cell>
          <cell r="J1082" t="str">
            <v>COLA LIGHT</v>
          </cell>
          <cell r="K1082" t="str">
            <v>COCA COLA</v>
          </cell>
          <cell r="L1082">
            <v>139</v>
          </cell>
          <cell r="M1082" t="str">
            <v>PARAGUAY REFRESCOS S.A.  (139)</v>
          </cell>
          <cell r="N1082">
            <v>2600</v>
          </cell>
          <cell r="O1082">
            <v>2105</v>
          </cell>
          <cell r="P1082">
            <v>2141</v>
          </cell>
          <cell r="Q1082">
            <v>2077</v>
          </cell>
          <cell r="R1082">
            <v>1059</v>
          </cell>
          <cell r="S1082">
            <v>1229</v>
          </cell>
          <cell r="T1082">
            <v>1547</v>
          </cell>
          <cell r="U1082">
            <v>1643</v>
          </cell>
          <cell r="V1082">
            <v>82</v>
          </cell>
          <cell r="W1082">
            <v>169</v>
          </cell>
          <cell r="X1082">
            <v>65</v>
          </cell>
          <cell r="Y1082">
            <v>74</v>
          </cell>
          <cell r="Z1082">
            <v>874</v>
          </cell>
          <cell r="AA1082">
            <v>1041</v>
          </cell>
          <cell r="AB1082">
            <v>762</v>
          </cell>
          <cell r="AC1082">
            <v>821</v>
          </cell>
          <cell r="AD1082">
            <v>357</v>
          </cell>
          <cell r="AE1082">
            <v>177</v>
          </cell>
          <cell r="AF1082">
            <v>220</v>
          </cell>
          <cell r="AG1082">
            <v>281</v>
          </cell>
          <cell r="AH1082">
            <v>1</v>
          </cell>
          <cell r="AI1082">
            <v>6</v>
          </cell>
          <cell r="AJ1082">
            <v>1330</v>
          </cell>
          <cell r="AK1082">
            <v>745</v>
          </cell>
          <cell r="AL1082">
            <v>89</v>
          </cell>
          <cell r="AM1082">
            <v>517</v>
          </cell>
          <cell r="AN1082">
            <v>279</v>
          </cell>
          <cell r="AO1082">
            <v>716</v>
          </cell>
          <cell r="AP1082">
            <v>19.210399614829079</v>
          </cell>
          <cell r="AQ1082">
            <v>13.603164942178941</v>
          </cell>
          <cell r="AR1082">
            <v>36.081081081081081</v>
          </cell>
          <cell r="AS1082">
            <v>18.891595615103533</v>
          </cell>
          <cell r="AT1082">
            <v>29.786476868327401</v>
          </cell>
          <cell r="AU1082">
            <v>3580</v>
          </cell>
          <cell r="AV1082">
            <v>4321</v>
          </cell>
          <cell r="AW1082">
            <v>4302.4267</v>
          </cell>
          <cell r="AX1082">
            <v>4900</v>
          </cell>
          <cell r="AY1082">
            <v>0.13399676000925709</v>
          </cell>
          <cell r="AZ1082">
            <v>0.11816326530612245</v>
          </cell>
          <cell r="BA1082">
            <v>4800</v>
          </cell>
          <cell r="BB1082">
            <v>6</v>
          </cell>
          <cell r="BC1082">
            <v>0.11085396898866007</v>
          </cell>
          <cell r="BD1082">
            <v>9.9791666666666667E-2</v>
          </cell>
          <cell r="BE1082">
            <v>0</v>
          </cell>
          <cell r="BF1082">
            <v>0</v>
          </cell>
          <cell r="BG1082">
            <v>-1</v>
          </cell>
          <cell r="BH1082">
            <v>0</v>
          </cell>
        </row>
        <row r="1083">
          <cell r="B1083" t="str">
            <v>17028</v>
          </cell>
          <cell r="C1083" t="str">
            <v>7840058008053</v>
          </cell>
          <cell r="D1083" t="str">
            <v>GASEOSA S/AZUCAR 6UNI 250ml COCA COLA</v>
          </cell>
          <cell r="E1083">
            <v>6</v>
          </cell>
          <cell r="F1083" t="str">
            <v>BEBIDAS</v>
          </cell>
          <cell r="G1083" t="str">
            <v>BEBIDAS</v>
          </cell>
          <cell r="H1083" t="str">
            <v>GASEOSAS</v>
          </cell>
          <cell r="I1083" t="str">
            <v>GASEOSAS NO RETORNABLE</v>
          </cell>
          <cell r="J1083" t="str">
            <v>COLA LIGHT</v>
          </cell>
          <cell r="K1083" t="str">
            <v>COCA COLA</v>
          </cell>
          <cell r="L1083">
            <v>139</v>
          </cell>
          <cell r="M1083" t="str">
            <v>PARAGUAY REFRESCOS S.A.  (139)</v>
          </cell>
          <cell r="N1083">
            <v>0</v>
          </cell>
          <cell r="O1083">
            <v>60</v>
          </cell>
          <cell r="P1083">
            <v>369</v>
          </cell>
          <cell r="Q1083">
            <v>265</v>
          </cell>
          <cell r="R1083">
            <v>2</v>
          </cell>
          <cell r="S1083">
            <v>62</v>
          </cell>
          <cell r="T1083">
            <v>0</v>
          </cell>
          <cell r="U1083">
            <v>131</v>
          </cell>
          <cell r="V1083">
            <v>0</v>
          </cell>
          <cell r="W1083">
            <v>40</v>
          </cell>
          <cell r="X1083">
            <v>50</v>
          </cell>
          <cell r="Y1083">
            <v>39</v>
          </cell>
          <cell r="Z1083">
            <v>36</v>
          </cell>
          <cell r="AA1083">
            <v>111</v>
          </cell>
          <cell r="AB1083">
            <v>183</v>
          </cell>
          <cell r="AC1083">
            <v>118</v>
          </cell>
          <cell r="AD1083">
            <v>98</v>
          </cell>
          <cell r="AE1083">
            <v>99</v>
          </cell>
          <cell r="AF1083">
            <v>83</v>
          </cell>
          <cell r="AG1083">
            <v>65</v>
          </cell>
          <cell r="AH1083">
            <v>8</v>
          </cell>
          <cell r="AI1083">
            <v>26</v>
          </cell>
          <cell r="AJ1083">
            <v>287</v>
          </cell>
          <cell r="AK1083">
            <v>399</v>
          </cell>
          <cell r="AL1083">
            <v>229</v>
          </cell>
          <cell r="AM1083">
            <v>70</v>
          </cell>
          <cell r="AN1083">
            <v>114</v>
          </cell>
          <cell r="AO1083">
            <v>139</v>
          </cell>
          <cell r="AP1083">
            <v>32.490566037735846</v>
          </cell>
          <cell r="AQ1083">
            <v>91.374045801526719</v>
          </cell>
          <cell r="AR1083">
            <v>176.15384615384613</v>
          </cell>
          <cell r="AS1083">
            <v>17.796610169491526</v>
          </cell>
          <cell r="AT1083">
            <v>52.615384615384613</v>
          </cell>
          <cell r="AU1083">
            <v>160.38461538461539</v>
          </cell>
          <cell r="AV1083">
            <v>13140</v>
          </cell>
          <cell r="AW1083">
            <v>11298.243</v>
          </cell>
          <cell r="AX1083">
            <v>14750</v>
          </cell>
          <cell r="AY1083">
            <v>0.12252663622526638</v>
          </cell>
          <cell r="AZ1083">
            <v>0.10915254237288136</v>
          </cell>
          <cell r="BA1083">
            <v>14500</v>
          </cell>
          <cell r="BB1083">
            <v>3</v>
          </cell>
          <cell r="BC1083">
            <v>0.1035007610350076</v>
          </cell>
          <cell r="BD1083">
            <v>9.3793103448275864E-2</v>
          </cell>
          <cell r="BE1083">
            <v>14250</v>
          </cell>
          <cell r="BF1083">
            <v>10</v>
          </cell>
          <cell r="BG1083">
            <v>8.4474885844748826E-2</v>
          </cell>
          <cell r="BH1083">
            <v>7.7894736842105267E-2</v>
          </cell>
        </row>
        <row r="1084">
          <cell r="B1084" t="str">
            <v>5697</v>
          </cell>
          <cell r="C1084" t="str">
            <v>7840894000976</v>
          </cell>
          <cell r="D1084" t="str">
            <v>GASEOSA COLA 2Lts ISAAC</v>
          </cell>
          <cell r="E1084">
            <v>6</v>
          </cell>
          <cell r="F1084" t="str">
            <v>BEBIDAS</v>
          </cell>
          <cell r="G1084" t="str">
            <v>BEBIDAS</v>
          </cell>
          <cell r="H1084" t="str">
            <v>GASEOSAS</v>
          </cell>
          <cell r="I1084" t="str">
            <v>GASEOSAS NO RETORNABLE</v>
          </cell>
          <cell r="J1084" t="str">
            <v>COLA LIGHT</v>
          </cell>
          <cell r="K1084" t="str">
            <v>ISAAC</v>
          </cell>
          <cell r="L1084">
            <v>428</v>
          </cell>
          <cell r="M1084" t="str">
            <v>BRUMADO S.A. (428)</v>
          </cell>
          <cell r="N1084">
            <v>115</v>
          </cell>
          <cell r="O1084">
            <v>118</v>
          </cell>
          <cell r="P1084">
            <v>70</v>
          </cell>
          <cell r="Q1084">
            <v>101</v>
          </cell>
          <cell r="R1084">
            <v>125</v>
          </cell>
          <cell r="S1084">
            <v>202</v>
          </cell>
          <cell r="T1084">
            <v>176</v>
          </cell>
          <cell r="U1084">
            <v>160</v>
          </cell>
          <cell r="V1084">
            <v>46</v>
          </cell>
          <cell r="W1084">
            <v>84</v>
          </cell>
          <cell r="X1084">
            <v>34</v>
          </cell>
          <cell r="Y1084">
            <v>29</v>
          </cell>
          <cell r="Z1084">
            <v>59</v>
          </cell>
          <cell r="AA1084">
            <v>47</v>
          </cell>
          <cell r="AB1084">
            <v>66</v>
          </cell>
          <cell r="AC1084">
            <v>57</v>
          </cell>
          <cell r="AD1084">
            <v>65</v>
          </cell>
          <cell r="AE1084">
            <v>91</v>
          </cell>
          <cell r="AF1084">
            <v>237</v>
          </cell>
          <cell r="AG1084">
            <v>239</v>
          </cell>
          <cell r="AH1084">
            <v>0</v>
          </cell>
          <cell r="AI1084">
            <v>2</v>
          </cell>
          <cell r="AJ1084">
            <v>101</v>
          </cell>
          <cell r="AK1084">
            <v>145</v>
          </cell>
          <cell r="AL1084">
            <v>109</v>
          </cell>
          <cell r="AM1084">
            <v>140</v>
          </cell>
          <cell r="AN1084">
            <v>78</v>
          </cell>
          <cell r="AO1084">
            <v>24</v>
          </cell>
          <cell r="AP1084">
            <v>30</v>
          </cell>
          <cell r="AQ1084">
            <v>27.1875</v>
          </cell>
          <cell r="AR1084">
            <v>112.75862068965517</v>
          </cell>
          <cell r="AS1084">
            <v>73.684210526315795</v>
          </cell>
          <cell r="AT1084">
            <v>9.7907949790794984</v>
          </cell>
          <cell r="AU1084">
            <v>360</v>
          </cell>
          <cell r="AV1084">
            <v>3250.0000500000001</v>
          </cell>
          <cell r="AW1084">
            <v>3249.9772800000001</v>
          </cell>
          <cell r="AX1084">
            <v>3650</v>
          </cell>
          <cell r="AY1084">
            <v>0.1230769057988168</v>
          </cell>
          <cell r="AZ1084">
            <v>0.10958902739726024</v>
          </cell>
          <cell r="BA1084">
            <v>3550</v>
          </cell>
          <cell r="BB1084">
            <v>6</v>
          </cell>
          <cell r="BC1084">
            <v>9.2307675502958819E-2</v>
          </cell>
          <cell r="BD1084">
            <v>8.4507028169014051E-2</v>
          </cell>
          <cell r="BE1084">
            <v>0</v>
          </cell>
          <cell r="BF1084">
            <v>0</v>
          </cell>
          <cell r="BG1084">
            <v>-1</v>
          </cell>
          <cell r="BH1084">
            <v>0</v>
          </cell>
        </row>
        <row r="1085">
          <cell r="B1085" t="str">
            <v>5708</v>
          </cell>
          <cell r="C1085" t="str">
            <v>7840894000952</v>
          </cell>
          <cell r="D1085" t="str">
            <v>GASEOSA COLA 330ml ISAAC</v>
          </cell>
          <cell r="E1085">
            <v>12</v>
          </cell>
          <cell r="F1085" t="str">
            <v>BEBIDAS</v>
          </cell>
          <cell r="G1085" t="str">
            <v>BEBIDAS</v>
          </cell>
          <cell r="H1085" t="str">
            <v>GASEOSAS</v>
          </cell>
          <cell r="I1085" t="str">
            <v>GASEOSAS NO RETORNABLE</v>
          </cell>
          <cell r="J1085" t="str">
            <v>COLA LIGHT</v>
          </cell>
          <cell r="K1085" t="str">
            <v>ISAAC</v>
          </cell>
          <cell r="L1085">
            <v>428</v>
          </cell>
          <cell r="M1085" t="str">
            <v>BRUMADO S.A. (428)</v>
          </cell>
          <cell r="N1085">
            <v>927</v>
          </cell>
          <cell r="O1085">
            <v>279</v>
          </cell>
          <cell r="P1085">
            <v>2879</v>
          </cell>
          <cell r="Q1085">
            <v>2092</v>
          </cell>
          <cell r="R1085">
            <v>1464</v>
          </cell>
          <cell r="S1085">
            <v>2560</v>
          </cell>
          <cell r="T1085">
            <v>1610</v>
          </cell>
          <cell r="U1085">
            <v>1646</v>
          </cell>
          <cell r="V1085">
            <v>245</v>
          </cell>
          <cell r="W1085">
            <v>813</v>
          </cell>
          <cell r="X1085">
            <v>329</v>
          </cell>
          <cell r="Y1085">
            <v>323</v>
          </cell>
          <cell r="Z1085">
            <v>189</v>
          </cell>
          <cell r="AA1085">
            <v>424</v>
          </cell>
          <cell r="AB1085">
            <v>959</v>
          </cell>
          <cell r="AC1085">
            <v>1081</v>
          </cell>
          <cell r="AD1085">
            <v>157</v>
          </cell>
          <cell r="AE1085">
            <v>737</v>
          </cell>
          <cell r="AF1085">
            <v>482</v>
          </cell>
          <cell r="AG1085">
            <v>694</v>
          </cell>
          <cell r="AH1085">
            <v>0</v>
          </cell>
          <cell r="AI1085">
            <v>0</v>
          </cell>
          <cell r="AJ1085">
            <v>2244</v>
          </cell>
          <cell r="AK1085">
            <v>5351</v>
          </cell>
          <cell r="AL1085">
            <v>1866</v>
          </cell>
          <cell r="AM1085">
            <v>776</v>
          </cell>
          <cell r="AN1085">
            <v>1716</v>
          </cell>
          <cell r="AO1085">
            <v>96</v>
          </cell>
          <cell r="AP1085">
            <v>32.179732313575528</v>
          </cell>
          <cell r="AQ1085">
            <v>97.527339003645196</v>
          </cell>
          <cell r="AR1085">
            <v>173.31269349845201</v>
          </cell>
          <cell r="AS1085">
            <v>21.535615171137835</v>
          </cell>
          <cell r="AT1085">
            <v>74.178674351585016</v>
          </cell>
          <cell r="AU1085" t="str">
            <v>SV</v>
          </cell>
          <cell r="AV1085">
            <v>875</v>
          </cell>
          <cell r="AW1085">
            <v>910.97929999999997</v>
          </cell>
          <cell r="AX1085">
            <v>1100</v>
          </cell>
          <cell r="AY1085">
            <v>0.25714285714285712</v>
          </cell>
          <cell r="AZ1085">
            <v>0.20454545454545456</v>
          </cell>
          <cell r="BA1085">
            <v>1070</v>
          </cell>
          <cell r="BB1085">
            <v>6</v>
          </cell>
          <cell r="BC1085">
            <v>0.22285714285714286</v>
          </cell>
          <cell r="BD1085">
            <v>0.1822429906542056</v>
          </cell>
          <cell r="BE1085">
            <v>990</v>
          </cell>
          <cell r="BF1085">
            <v>12</v>
          </cell>
          <cell r="BG1085">
            <v>0.13142857142857145</v>
          </cell>
          <cell r="BH1085">
            <v>0.11616161616161616</v>
          </cell>
        </row>
        <row r="1086">
          <cell r="B1086" t="str">
            <v>5703</v>
          </cell>
          <cell r="C1086" t="str">
            <v>7840894001157</v>
          </cell>
          <cell r="D1086" t="str">
            <v>GASEOSA UVA 2Lts ISAAC</v>
          </cell>
          <cell r="E1086">
            <v>6</v>
          </cell>
          <cell r="F1086" t="str">
            <v>BEBIDAS</v>
          </cell>
          <cell r="G1086" t="str">
            <v>BEBIDAS</v>
          </cell>
          <cell r="H1086" t="str">
            <v>GASEOSAS</v>
          </cell>
          <cell r="I1086" t="str">
            <v>GASEOSAS NO RETORNABLE</v>
          </cell>
          <cell r="J1086" t="str">
            <v>ESPECIALES</v>
          </cell>
          <cell r="K1086" t="str">
            <v>ISAAC</v>
          </cell>
          <cell r="L1086">
            <v>428</v>
          </cell>
          <cell r="M1086" t="str">
            <v>BRUMADO S.A. (428)</v>
          </cell>
          <cell r="N1086">
            <v>158</v>
          </cell>
          <cell r="O1086">
            <v>119</v>
          </cell>
          <cell r="P1086">
            <v>120</v>
          </cell>
          <cell r="Q1086">
            <v>117</v>
          </cell>
          <cell r="R1086">
            <v>123</v>
          </cell>
          <cell r="S1086">
            <v>191</v>
          </cell>
          <cell r="T1086">
            <v>124</v>
          </cell>
          <cell r="U1086">
            <v>106</v>
          </cell>
          <cell r="V1086">
            <v>48</v>
          </cell>
          <cell r="W1086">
            <v>55</v>
          </cell>
          <cell r="X1086">
            <v>35</v>
          </cell>
          <cell r="Y1086">
            <v>30</v>
          </cell>
          <cell r="Z1086">
            <v>67</v>
          </cell>
          <cell r="AA1086">
            <v>59</v>
          </cell>
          <cell r="AB1086">
            <v>54</v>
          </cell>
          <cell r="AC1086">
            <v>58</v>
          </cell>
          <cell r="AD1086">
            <v>69</v>
          </cell>
          <cell r="AE1086">
            <v>38</v>
          </cell>
          <cell r="AF1086">
            <v>108</v>
          </cell>
          <cell r="AG1086">
            <v>98</v>
          </cell>
          <cell r="AH1086">
            <v>9</v>
          </cell>
          <cell r="AI1086">
            <v>18</v>
          </cell>
          <cell r="AJ1086">
            <v>80</v>
          </cell>
          <cell r="AK1086">
            <v>154</v>
          </cell>
          <cell r="AL1086">
            <v>83</v>
          </cell>
          <cell r="AM1086">
            <v>57</v>
          </cell>
          <cell r="AN1086">
            <v>107</v>
          </cell>
          <cell r="AO1086">
            <v>23</v>
          </cell>
          <cell r="AP1086">
            <v>20.512820512820515</v>
          </cell>
          <cell r="AQ1086">
            <v>43.584905660377359</v>
          </cell>
          <cell r="AR1086">
            <v>83</v>
          </cell>
          <cell r="AS1086">
            <v>29.482758620689655</v>
          </cell>
          <cell r="AT1086">
            <v>32.755102040816325</v>
          </cell>
          <cell r="AU1086">
            <v>38.333333333333329</v>
          </cell>
          <cell r="AV1086">
            <v>3250.0000500000001</v>
          </cell>
          <cell r="AW1086">
            <v>3249.97442</v>
          </cell>
          <cell r="AX1086">
            <v>3650</v>
          </cell>
          <cell r="AY1086">
            <v>0.1230769057988168</v>
          </cell>
          <cell r="AZ1086">
            <v>0.10958902739726024</v>
          </cell>
          <cell r="BA1086">
            <v>3550</v>
          </cell>
          <cell r="BB1086">
            <v>6</v>
          </cell>
          <cell r="BC1086">
            <v>9.2307675502958819E-2</v>
          </cell>
          <cell r="BD1086">
            <v>8.4507028169014051E-2</v>
          </cell>
          <cell r="BE1086">
            <v>0</v>
          </cell>
          <cell r="BF1086">
            <v>0</v>
          </cell>
          <cell r="BG1086">
            <v>-1</v>
          </cell>
          <cell r="BH1086">
            <v>0</v>
          </cell>
        </row>
        <row r="1087">
          <cell r="B1087" t="str">
            <v>34437</v>
          </cell>
          <cell r="C1087" t="str">
            <v>7840894001133</v>
          </cell>
          <cell r="D1087" t="str">
            <v>GASEOSA UVA 330ml ISAAC</v>
          </cell>
          <cell r="E1087">
            <v>12</v>
          </cell>
          <cell r="F1087" t="str">
            <v>BEBIDAS</v>
          </cell>
          <cell r="G1087" t="str">
            <v>BEBIDAS</v>
          </cell>
          <cell r="H1087" t="str">
            <v>GASEOSAS</v>
          </cell>
          <cell r="I1087" t="str">
            <v>GASEOSAS NO RETORNABLE</v>
          </cell>
          <cell r="J1087" t="str">
            <v>ESPECIALES</v>
          </cell>
          <cell r="K1087" t="str">
            <v>ISAAC</v>
          </cell>
          <cell r="L1087">
            <v>428</v>
          </cell>
          <cell r="M1087" t="str">
            <v>BRUMADO S.A. (428)</v>
          </cell>
          <cell r="N1087">
            <v>240</v>
          </cell>
          <cell r="O1087">
            <v>303</v>
          </cell>
          <cell r="P1087">
            <v>2497</v>
          </cell>
          <cell r="Q1087">
            <v>2081</v>
          </cell>
          <cell r="R1087">
            <v>1033</v>
          </cell>
          <cell r="S1087">
            <v>1445</v>
          </cell>
          <cell r="T1087">
            <v>846</v>
          </cell>
          <cell r="U1087">
            <v>864</v>
          </cell>
          <cell r="V1087">
            <v>140</v>
          </cell>
          <cell r="W1087">
            <v>382</v>
          </cell>
          <cell r="X1087">
            <v>397</v>
          </cell>
          <cell r="Y1087">
            <v>242</v>
          </cell>
          <cell r="Z1087">
            <v>238</v>
          </cell>
          <cell r="AA1087">
            <v>316</v>
          </cell>
          <cell r="AB1087">
            <v>588</v>
          </cell>
          <cell r="AC1087">
            <v>596</v>
          </cell>
          <cell r="AD1087">
            <v>111</v>
          </cell>
          <cell r="AE1087">
            <v>623</v>
          </cell>
          <cell r="AF1087">
            <v>479</v>
          </cell>
          <cell r="AG1087">
            <v>653</v>
          </cell>
          <cell r="AH1087">
            <v>1</v>
          </cell>
          <cell r="AI1087">
            <v>25</v>
          </cell>
          <cell r="AJ1087">
            <v>2194</v>
          </cell>
          <cell r="AK1087">
            <v>792</v>
          </cell>
          <cell r="AL1087">
            <v>1369</v>
          </cell>
          <cell r="AM1087">
            <v>0</v>
          </cell>
          <cell r="AN1087">
            <v>1065</v>
          </cell>
          <cell r="AO1087">
            <v>95</v>
          </cell>
          <cell r="AP1087">
            <v>31.629024507448346</v>
          </cell>
          <cell r="AQ1087">
            <v>27.5</v>
          </cell>
          <cell r="AR1087">
            <v>169.71074380165288</v>
          </cell>
          <cell r="AS1087" t="str">
            <v>Q</v>
          </cell>
          <cell r="AT1087">
            <v>48.928024502297092</v>
          </cell>
          <cell r="AU1087">
            <v>114</v>
          </cell>
          <cell r="AV1087">
            <v>875</v>
          </cell>
          <cell r="AW1087">
            <v>909.66777000000002</v>
          </cell>
          <cell r="AX1087">
            <v>1100</v>
          </cell>
          <cell r="AY1087">
            <v>0.25714285714285712</v>
          </cell>
          <cell r="AZ1087">
            <v>0.20454545454545456</v>
          </cell>
          <cell r="BA1087">
            <v>1070</v>
          </cell>
          <cell r="BB1087">
            <v>6</v>
          </cell>
          <cell r="BC1087">
            <v>0.22285714285714286</v>
          </cell>
          <cell r="BD1087">
            <v>0.1822429906542056</v>
          </cell>
          <cell r="BE1087">
            <v>990</v>
          </cell>
          <cell r="BF1087">
            <v>12</v>
          </cell>
          <cell r="BG1087">
            <v>0.13142857142857145</v>
          </cell>
          <cell r="BH1087">
            <v>0.11616161616161616</v>
          </cell>
        </row>
        <row r="1088">
          <cell r="B1088" t="str">
            <v>8726</v>
          </cell>
          <cell r="C1088" t="str">
            <v>7840058001757</v>
          </cell>
          <cell r="D1088" t="str">
            <v>GASEOSA MANDARINA 500ml FANTA</v>
          </cell>
          <cell r="E1088">
            <v>6</v>
          </cell>
          <cell r="F1088" t="str">
            <v>BEBIDAS</v>
          </cell>
          <cell r="G1088" t="str">
            <v>BEBIDAS</v>
          </cell>
          <cell r="H1088" t="str">
            <v>GASEOSAS</v>
          </cell>
          <cell r="I1088" t="str">
            <v>GASEOSAS NO RETORNABLE</v>
          </cell>
          <cell r="J1088" t="str">
            <v>ESPECIALES</v>
          </cell>
          <cell r="K1088" t="str">
            <v>FANTA</v>
          </cell>
          <cell r="L1088">
            <v>139</v>
          </cell>
          <cell r="M1088" t="str">
            <v>PARAGUAY REFRESCOS S.A.  (139)</v>
          </cell>
          <cell r="N1088">
            <v>0</v>
          </cell>
          <cell r="O1088">
            <v>0</v>
          </cell>
          <cell r="P1088">
            <v>0</v>
          </cell>
          <cell r="Q1088">
            <v>0</v>
          </cell>
          <cell r="R1088">
            <v>1</v>
          </cell>
          <cell r="S1088">
            <v>0</v>
          </cell>
          <cell r="T1088">
            <v>3</v>
          </cell>
          <cell r="U1088">
            <v>0</v>
          </cell>
          <cell r="V1088">
            <v>0</v>
          </cell>
          <cell r="W1088">
            <v>1</v>
          </cell>
          <cell r="X1088">
            <v>0</v>
          </cell>
          <cell r="Y1088">
            <v>0</v>
          </cell>
          <cell r="Z1088">
            <v>0</v>
          </cell>
          <cell r="AA1088">
            <v>0</v>
          </cell>
          <cell r="AB1088">
            <v>0</v>
          </cell>
          <cell r="AC1088">
            <v>2</v>
          </cell>
          <cell r="AD1088">
            <v>0</v>
          </cell>
          <cell r="AE1088">
            <v>0</v>
          </cell>
          <cell r="AF1088">
            <v>0</v>
          </cell>
          <cell r="AG1088">
            <v>0</v>
          </cell>
          <cell r="AH1088">
            <v>0</v>
          </cell>
          <cell r="AI1088">
            <v>0</v>
          </cell>
          <cell r="AJ1088">
            <v>0</v>
          </cell>
          <cell r="AK1088">
            <v>-3</v>
          </cell>
          <cell r="AL1088">
            <v>-1</v>
          </cell>
          <cell r="AM1088">
            <v>-2</v>
          </cell>
          <cell r="AN1088">
            <v>0</v>
          </cell>
          <cell r="AO1088">
            <v>0</v>
          </cell>
          <cell r="AP1088" t="str">
            <v>Q</v>
          </cell>
          <cell r="AQ1088" t="str">
            <v>Q</v>
          </cell>
          <cell r="AR1088" t="str">
            <v>Q</v>
          </cell>
          <cell r="AS1088" t="str">
            <v>Q</v>
          </cell>
          <cell r="AT1088" t="str">
            <v>Q</v>
          </cell>
          <cell r="AU1088" t="str">
            <v>Q</v>
          </cell>
          <cell r="AV1088">
            <v>3640.0000009999999</v>
          </cell>
          <cell r="AW1088">
            <v>3639.9534600000002</v>
          </cell>
          <cell r="AX1088">
            <v>4150</v>
          </cell>
          <cell r="AY1088">
            <v>0.14010988979667305</v>
          </cell>
          <cell r="AZ1088">
            <v>0.12289156602409641</v>
          </cell>
          <cell r="BA1088">
            <v>4000</v>
          </cell>
          <cell r="BB1088">
            <v>6</v>
          </cell>
          <cell r="BC1088">
            <v>9.890109859920293E-2</v>
          </cell>
          <cell r="BD1088">
            <v>8.9999999750000031E-2</v>
          </cell>
          <cell r="BE1088">
            <v>0</v>
          </cell>
          <cell r="BF1088">
            <v>0</v>
          </cell>
          <cell r="BG1088">
            <v>-1</v>
          </cell>
          <cell r="BH1088">
            <v>0</v>
          </cell>
        </row>
        <row r="1089">
          <cell r="B1089" t="str">
            <v>22805</v>
          </cell>
          <cell r="C1089" t="str">
            <v>7840058009760</v>
          </cell>
          <cell r="D1089" t="str">
            <v>GASEOSA MISTERIO 6un 250ml FANTA.</v>
          </cell>
          <cell r="E1089">
            <v>1</v>
          </cell>
          <cell r="F1089" t="str">
            <v>BEBIDAS</v>
          </cell>
          <cell r="G1089" t="str">
            <v>BEBIDAS</v>
          </cell>
          <cell r="H1089" t="str">
            <v>GASEOSAS</v>
          </cell>
          <cell r="I1089" t="str">
            <v>GASEOSAS NO RETORNABLE</v>
          </cell>
          <cell r="J1089" t="str">
            <v>ESPECIALES</v>
          </cell>
          <cell r="K1089" t="str">
            <v>FANTA</v>
          </cell>
          <cell r="L1089">
            <v>139</v>
          </cell>
          <cell r="M1089" t="str">
            <v>PARAGUAY REFRESCOS S.A.  (139)</v>
          </cell>
          <cell r="N1089">
            <v>0</v>
          </cell>
          <cell r="O1089">
            <v>0</v>
          </cell>
          <cell r="P1089">
            <v>0</v>
          </cell>
          <cell r="Q1089">
            <v>0</v>
          </cell>
          <cell r="R1089">
            <v>0</v>
          </cell>
          <cell r="S1089">
            <v>0</v>
          </cell>
          <cell r="T1089">
            <v>0</v>
          </cell>
          <cell r="U1089">
            <v>0</v>
          </cell>
          <cell r="V1089">
            <v>0</v>
          </cell>
          <cell r="W1089">
            <v>0</v>
          </cell>
          <cell r="X1089">
            <v>0</v>
          </cell>
          <cell r="Y1089">
            <v>0</v>
          </cell>
          <cell r="Z1089">
            <v>0</v>
          </cell>
          <cell r="AA1089">
            <v>0</v>
          </cell>
          <cell r="AB1089">
            <v>0</v>
          </cell>
          <cell r="AC1089">
            <v>0</v>
          </cell>
          <cell r="AD1089">
            <v>0</v>
          </cell>
          <cell r="AE1089">
            <v>0</v>
          </cell>
          <cell r="AF1089">
            <v>0</v>
          </cell>
          <cell r="AG1089">
            <v>0</v>
          </cell>
          <cell r="AH1089">
            <v>0</v>
          </cell>
          <cell r="AI1089">
            <v>0</v>
          </cell>
          <cell r="AJ1089">
            <v>0</v>
          </cell>
          <cell r="AK1089">
            <v>0</v>
          </cell>
          <cell r="AL1089">
            <v>0</v>
          </cell>
          <cell r="AM1089">
            <v>87</v>
          </cell>
          <cell r="AN1089">
            <v>0</v>
          </cell>
          <cell r="AO1089">
            <v>0</v>
          </cell>
          <cell r="AP1089" t="str">
            <v>Q</v>
          </cell>
          <cell r="AQ1089" t="str">
            <v>Q</v>
          </cell>
          <cell r="AR1089" t="str">
            <v>Q</v>
          </cell>
          <cell r="AS1089" t="str">
            <v>SV</v>
          </cell>
          <cell r="AT1089" t="str">
            <v>Q</v>
          </cell>
          <cell r="AU1089" t="str">
            <v>Q</v>
          </cell>
          <cell r="AV1089">
            <v>8960.0000049999999</v>
          </cell>
          <cell r="AW1089">
            <v>8868.1655699999992</v>
          </cell>
          <cell r="AX1089">
            <v>12500</v>
          </cell>
          <cell r="AY1089">
            <v>0.39508928493577611</v>
          </cell>
          <cell r="AZ1089">
            <v>0.28319999960000003</v>
          </cell>
          <cell r="BA1089">
            <v>12250</v>
          </cell>
          <cell r="BB1089">
            <v>3</v>
          </cell>
          <cell r="BC1089">
            <v>0.36718749923706051</v>
          </cell>
          <cell r="BD1089">
            <v>0.26857142816326529</v>
          </cell>
          <cell r="BE1089">
            <v>0</v>
          </cell>
          <cell r="BF1089">
            <v>0</v>
          </cell>
          <cell r="BG1089">
            <v>-1</v>
          </cell>
          <cell r="BH1089">
            <v>0</v>
          </cell>
        </row>
        <row r="1090">
          <cell r="B1090" t="str">
            <v>9832</v>
          </cell>
          <cell r="C1090" t="str">
            <v>7840235000634</v>
          </cell>
          <cell r="D1090" t="str">
            <v>GASEOSA GUARANA 2Lts NIKO</v>
          </cell>
          <cell r="E1090">
            <v>1</v>
          </cell>
          <cell r="F1090" t="str">
            <v>BEBIDAS</v>
          </cell>
          <cell r="G1090" t="str">
            <v>BEBIDAS</v>
          </cell>
          <cell r="H1090" t="str">
            <v>GASEOSAS</v>
          </cell>
          <cell r="I1090" t="str">
            <v>GASEOSAS NO RETORNABLE</v>
          </cell>
          <cell r="J1090" t="str">
            <v>GUARANA</v>
          </cell>
          <cell r="K1090" t="str">
            <v>NIKO</v>
          </cell>
          <cell r="L1090">
            <v>87</v>
          </cell>
          <cell r="M1090" t="str">
            <v>EMBOTELLADORA CENTRAL (87)</v>
          </cell>
          <cell r="N1090">
            <v>45</v>
          </cell>
          <cell r="O1090">
            <v>0</v>
          </cell>
          <cell r="P1090">
            <v>0</v>
          </cell>
          <cell r="Q1090">
            <v>0</v>
          </cell>
          <cell r="R1090">
            <v>351</v>
          </cell>
          <cell r="S1090">
            <v>490</v>
          </cell>
          <cell r="T1090">
            <v>363</v>
          </cell>
          <cell r="U1090">
            <v>359</v>
          </cell>
          <cell r="V1090">
            <v>34</v>
          </cell>
          <cell r="W1090">
            <v>60</v>
          </cell>
          <cell r="X1090">
            <v>39</v>
          </cell>
          <cell r="Y1090">
            <v>54</v>
          </cell>
          <cell r="Z1090">
            <v>159</v>
          </cell>
          <cell r="AA1090">
            <v>168</v>
          </cell>
          <cell r="AB1090">
            <v>100</v>
          </cell>
          <cell r="AC1090">
            <v>137</v>
          </cell>
          <cell r="AD1090">
            <v>111</v>
          </cell>
          <cell r="AE1090">
            <v>120</v>
          </cell>
          <cell r="AF1090">
            <v>67</v>
          </cell>
          <cell r="AG1090">
            <v>67</v>
          </cell>
          <cell r="AH1090">
            <v>0</v>
          </cell>
          <cell r="AI1090">
            <v>1</v>
          </cell>
          <cell r="AJ1090">
            <v>55</v>
          </cell>
          <cell r="AK1090">
            <v>424</v>
          </cell>
          <cell r="AL1090">
            <v>82</v>
          </cell>
          <cell r="AM1090">
            <v>132</v>
          </cell>
          <cell r="AN1090">
            <v>181</v>
          </cell>
          <cell r="AO1090">
            <v>89</v>
          </cell>
          <cell r="AP1090" t="str">
            <v>SV</v>
          </cell>
          <cell r="AQ1090">
            <v>35.431754874651809</v>
          </cell>
          <cell r="AR1090">
            <v>45.555555555555557</v>
          </cell>
          <cell r="AS1090">
            <v>28.905109489051096</v>
          </cell>
          <cell r="AT1090">
            <v>81.044776119402982</v>
          </cell>
          <cell r="AU1090">
            <v>2670</v>
          </cell>
          <cell r="AV1090">
            <v>3915.8333499999999</v>
          </cell>
          <cell r="AW1090">
            <v>3659.2084100000002</v>
          </cell>
          <cell r="AX1090">
            <v>4450</v>
          </cell>
          <cell r="AY1090">
            <v>0.13641199771691004</v>
          </cell>
          <cell r="AZ1090">
            <v>0.12003744943820227</v>
          </cell>
          <cell r="BA1090">
            <v>4350</v>
          </cell>
          <cell r="BB1090">
            <v>6</v>
          </cell>
          <cell r="BC1090">
            <v>0.11087464945360859</v>
          </cell>
          <cell r="BD1090">
            <v>9.9808425287356353E-2</v>
          </cell>
          <cell r="BE1090">
            <v>4250</v>
          </cell>
          <cell r="BF1090">
            <v>12</v>
          </cell>
          <cell r="BG1090">
            <v>8.5337301190307358E-2</v>
          </cell>
          <cell r="BH1090">
            <v>7.862744705882356E-2</v>
          </cell>
        </row>
        <row r="1091">
          <cell r="B1091" t="str">
            <v>9828</v>
          </cell>
          <cell r="C1091" t="str">
            <v>7840235000597</v>
          </cell>
          <cell r="D1091" t="str">
            <v>GASEOSA GUARANA 330ml NIKO</v>
          </cell>
          <cell r="E1091">
            <v>1</v>
          </cell>
          <cell r="F1091" t="str">
            <v>BEBIDAS</v>
          </cell>
          <cell r="G1091" t="str">
            <v>BEBIDAS</v>
          </cell>
          <cell r="H1091" t="str">
            <v>GASEOSAS</v>
          </cell>
          <cell r="I1091" t="str">
            <v>GASEOSAS NO RETORNABLE</v>
          </cell>
          <cell r="J1091" t="str">
            <v>GUARANA</v>
          </cell>
          <cell r="K1091" t="str">
            <v>NIKO</v>
          </cell>
          <cell r="L1091">
            <v>87</v>
          </cell>
          <cell r="M1091" t="str">
            <v>EMBOTELLADORA CENTRAL (87)</v>
          </cell>
          <cell r="N1091">
            <v>149</v>
          </cell>
          <cell r="O1091">
            <v>101</v>
          </cell>
          <cell r="P1091">
            <v>138</v>
          </cell>
          <cell r="Q1091">
            <v>43</v>
          </cell>
          <cell r="R1091">
            <v>304</v>
          </cell>
          <cell r="S1091">
            <v>465</v>
          </cell>
          <cell r="T1091">
            <v>482</v>
          </cell>
          <cell r="U1091">
            <v>360</v>
          </cell>
          <cell r="V1091">
            <v>62</v>
          </cell>
          <cell r="W1091">
            <v>108</v>
          </cell>
          <cell r="X1091">
            <v>109</v>
          </cell>
          <cell r="Y1091">
            <v>110</v>
          </cell>
          <cell r="Z1091">
            <v>34</v>
          </cell>
          <cell r="AA1091">
            <v>100</v>
          </cell>
          <cell r="AB1091">
            <v>122</v>
          </cell>
          <cell r="AC1091">
            <v>68</v>
          </cell>
          <cell r="AD1091">
            <v>113</v>
          </cell>
          <cell r="AE1091">
            <v>123</v>
          </cell>
          <cell r="AF1091">
            <v>117</v>
          </cell>
          <cell r="AG1091">
            <v>133</v>
          </cell>
          <cell r="AH1091">
            <v>0</v>
          </cell>
          <cell r="AI1091">
            <v>0</v>
          </cell>
          <cell r="AJ1091">
            <v>226</v>
          </cell>
          <cell r="AK1091">
            <v>653</v>
          </cell>
          <cell r="AL1091">
            <v>125</v>
          </cell>
          <cell r="AM1091">
            <v>291</v>
          </cell>
          <cell r="AN1091">
            <v>133</v>
          </cell>
          <cell r="AO1091">
            <v>36</v>
          </cell>
          <cell r="AP1091">
            <v>157.67441860465115</v>
          </cell>
          <cell r="AQ1091">
            <v>54.416666666666664</v>
          </cell>
          <cell r="AR1091">
            <v>34.090909090909093</v>
          </cell>
          <cell r="AS1091">
            <v>128.38235294117646</v>
          </cell>
          <cell r="AT1091">
            <v>30</v>
          </cell>
          <cell r="AU1091" t="str">
            <v>SV</v>
          </cell>
          <cell r="AV1091">
            <v>1331.2333100000001</v>
          </cell>
          <cell r="AW1091">
            <v>1330.6977199999999</v>
          </cell>
          <cell r="AX1091">
            <v>1500</v>
          </cell>
          <cell r="AY1091">
            <v>0.12677468985507878</v>
          </cell>
          <cell r="AZ1091">
            <v>0.11251112666666661</v>
          </cell>
          <cell r="BA1091">
            <v>1450</v>
          </cell>
          <cell r="BB1091">
            <v>12</v>
          </cell>
          <cell r="BC1091">
            <v>8.9215533526576074E-2</v>
          </cell>
          <cell r="BD1091">
            <v>8.1908062068965462E-2</v>
          </cell>
          <cell r="BE1091">
            <v>0</v>
          </cell>
          <cell r="BF1091">
            <v>0</v>
          </cell>
          <cell r="BG1091">
            <v>-1</v>
          </cell>
          <cell r="BH1091">
            <v>0</v>
          </cell>
        </row>
        <row r="1092">
          <cell r="B1092" t="str">
            <v>24219</v>
          </cell>
          <cell r="C1092" t="str">
            <v>7840235003253</v>
          </cell>
          <cell r="D1092" t="str">
            <v>GASEOSA GUARANA 3Lts NIKO</v>
          </cell>
          <cell r="E1092">
            <v>1</v>
          </cell>
          <cell r="F1092" t="str">
            <v>BEBIDAS</v>
          </cell>
          <cell r="G1092" t="str">
            <v>BEBIDAS</v>
          </cell>
          <cell r="H1092" t="str">
            <v>GASEOSAS</v>
          </cell>
          <cell r="I1092" t="str">
            <v>GASEOSAS NO RETORNABLE</v>
          </cell>
          <cell r="J1092" t="str">
            <v>GUARANA</v>
          </cell>
          <cell r="K1092" t="str">
            <v>NIKO</v>
          </cell>
          <cell r="L1092">
            <v>87</v>
          </cell>
          <cell r="M1092" t="str">
            <v>EMBOTELLADORA CENTRAL (87)</v>
          </cell>
          <cell r="N1092">
            <v>20</v>
          </cell>
          <cell r="O1092">
            <v>47</v>
          </cell>
          <cell r="P1092">
            <v>41</v>
          </cell>
          <cell r="Q1092">
            <v>42</v>
          </cell>
          <cell r="R1092">
            <v>110</v>
          </cell>
          <cell r="S1092">
            <v>134</v>
          </cell>
          <cell r="T1092">
            <v>95</v>
          </cell>
          <cell r="U1092">
            <v>102</v>
          </cell>
          <cell r="V1092">
            <v>62</v>
          </cell>
          <cell r="W1092">
            <v>48</v>
          </cell>
          <cell r="X1092">
            <v>19</v>
          </cell>
          <cell r="Y1092">
            <v>32</v>
          </cell>
          <cell r="Z1092">
            <v>52</v>
          </cell>
          <cell r="AA1092">
            <v>51</v>
          </cell>
          <cell r="AB1092">
            <v>49</v>
          </cell>
          <cell r="AC1092">
            <v>53</v>
          </cell>
          <cell r="AD1092">
            <v>72</v>
          </cell>
          <cell r="AE1092">
            <v>96</v>
          </cell>
          <cell r="AF1092">
            <v>90</v>
          </cell>
          <cell r="AG1092">
            <v>76</v>
          </cell>
          <cell r="AH1092">
            <v>3</v>
          </cell>
          <cell r="AI1092">
            <v>7</v>
          </cell>
          <cell r="AJ1092">
            <v>44</v>
          </cell>
          <cell r="AK1092">
            <v>116</v>
          </cell>
          <cell r="AL1092">
            <v>33</v>
          </cell>
          <cell r="AM1092">
            <v>68</v>
          </cell>
          <cell r="AN1092">
            <v>117</v>
          </cell>
          <cell r="AO1092">
            <v>20</v>
          </cell>
          <cell r="AP1092">
            <v>31.428571428571431</v>
          </cell>
          <cell r="AQ1092">
            <v>34.117647058823529</v>
          </cell>
          <cell r="AR1092">
            <v>30.9375</v>
          </cell>
          <cell r="AS1092">
            <v>38.490566037735846</v>
          </cell>
          <cell r="AT1092">
            <v>46.184210526315788</v>
          </cell>
          <cell r="AU1092">
            <v>85.714285714285722</v>
          </cell>
          <cell r="AV1092">
            <v>5638.7999799999998</v>
          </cell>
          <cell r="AW1092">
            <v>5637.8480399999999</v>
          </cell>
          <cell r="AX1092">
            <v>6250</v>
          </cell>
          <cell r="AY1092">
            <v>0.10839186035465653</v>
          </cell>
          <cell r="AZ1092">
            <v>9.7792003200000033E-2</v>
          </cell>
          <cell r="BA1092">
            <v>6150</v>
          </cell>
          <cell r="BB1092">
            <v>4</v>
          </cell>
          <cell r="BC1092">
            <v>9.0657590588982151E-2</v>
          </cell>
          <cell r="BD1092">
            <v>8.3121954471544746E-2</v>
          </cell>
          <cell r="BE1092">
            <v>5950</v>
          </cell>
          <cell r="BF1092">
            <v>8</v>
          </cell>
          <cell r="BG1092">
            <v>5.5189051057632943E-2</v>
          </cell>
          <cell r="BH1092">
            <v>5.2302524369747937E-2</v>
          </cell>
        </row>
        <row r="1093">
          <cell r="B1093" t="str">
            <v>24558</v>
          </cell>
          <cell r="C1093" t="str">
            <v>7840235002355</v>
          </cell>
          <cell r="D1093" t="str">
            <v>GASEOSA GUARANA 2Lts DE LA COSTA</v>
          </cell>
          <cell r="E1093">
            <v>1</v>
          </cell>
          <cell r="F1093" t="str">
            <v>BEBIDAS</v>
          </cell>
          <cell r="G1093" t="str">
            <v>BEBIDAS</v>
          </cell>
          <cell r="H1093" t="str">
            <v>GASEOSAS</v>
          </cell>
          <cell r="I1093" t="str">
            <v>GASEOSAS NO RETORNABLE</v>
          </cell>
          <cell r="J1093" t="str">
            <v>GUARANA</v>
          </cell>
          <cell r="K1093" t="str">
            <v>DE LA COSTA</v>
          </cell>
          <cell r="L1093">
            <v>87</v>
          </cell>
          <cell r="M1093" t="str">
            <v>EMBOTELLADORA CENTRAL (87)</v>
          </cell>
          <cell r="N1093">
            <v>313</v>
          </cell>
          <cell r="O1093">
            <v>348</v>
          </cell>
          <cell r="P1093">
            <v>207</v>
          </cell>
          <cell r="Q1093">
            <v>203</v>
          </cell>
          <cell r="R1093">
            <v>376</v>
          </cell>
          <cell r="S1093">
            <v>287</v>
          </cell>
          <cell r="T1093">
            <v>211</v>
          </cell>
          <cell r="U1093">
            <v>226</v>
          </cell>
          <cell r="V1093">
            <v>59</v>
          </cell>
          <cell r="W1093">
            <v>85</v>
          </cell>
          <cell r="X1093">
            <v>69</v>
          </cell>
          <cell r="Y1093">
            <v>64</v>
          </cell>
          <cell r="Z1093">
            <v>86</v>
          </cell>
          <cell r="AA1093">
            <v>93</v>
          </cell>
          <cell r="AB1093">
            <v>61</v>
          </cell>
          <cell r="AC1093">
            <v>39</v>
          </cell>
          <cell r="AD1093">
            <v>143</v>
          </cell>
          <cell r="AE1093">
            <v>170</v>
          </cell>
          <cell r="AF1093">
            <v>139</v>
          </cell>
          <cell r="AG1093">
            <v>127</v>
          </cell>
          <cell r="AH1093">
            <v>1</v>
          </cell>
          <cell r="AI1093">
            <v>5</v>
          </cell>
          <cell r="AJ1093">
            <v>335</v>
          </cell>
          <cell r="AK1093">
            <v>280</v>
          </cell>
          <cell r="AL1093">
            <v>80</v>
          </cell>
          <cell r="AM1093">
            <v>120</v>
          </cell>
          <cell r="AN1093">
            <v>177</v>
          </cell>
          <cell r="AO1093">
            <v>59</v>
          </cell>
          <cell r="AP1093">
            <v>49.50738916256158</v>
          </cell>
          <cell r="AQ1093">
            <v>37.16814159292035</v>
          </cell>
          <cell r="AR1093">
            <v>37.5</v>
          </cell>
          <cell r="AS1093">
            <v>92.307692307692307</v>
          </cell>
          <cell r="AT1093">
            <v>41.811023622047244</v>
          </cell>
          <cell r="AU1093">
            <v>354</v>
          </cell>
          <cell r="AV1093">
            <v>3799.16669</v>
          </cell>
          <cell r="AW1093">
            <v>3783.4702400000001</v>
          </cell>
          <cell r="AX1093">
            <v>4250</v>
          </cell>
          <cell r="AY1093">
            <v>0.11866636733435887</v>
          </cell>
          <cell r="AZ1093">
            <v>0.10607842588235293</v>
          </cell>
          <cell r="BA1093">
            <v>4150</v>
          </cell>
          <cell r="BB1093">
            <v>6</v>
          </cell>
          <cell r="BC1093">
            <v>9.2344805750020909E-2</v>
          </cell>
          <cell r="BD1093">
            <v>8.4538146987951798E-2</v>
          </cell>
          <cell r="BE1093">
            <v>4050</v>
          </cell>
          <cell r="BF1093">
            <v>12</v>
          </cell>
          <cell r="BG1093">
            <v>6.602324416568317E-2</v>
          </cell>
          <cell r="BH1093">
            <v>6.1934150617283946E-2</v>
          </cell>
        </row>
        <row r="1094">
          <cell r="B1094" t="str">
            <v>24563</v>
          </cell>
          <cell r="C1094" t="str">
            <v>7840235002232</v>
          </cell>
          <cell r="D1094" t="str">
            <v>GASEOSA GUARANA 330ml DE LA COSTA</v>
          </cell>
          <cell r="E1094">
            <v>1</v>
          </cell>
          <cell r="F1094" t="str">
            <v>BEBIDAS</v>
          </cell>
          <cell r="G1094" t="str">
            <v>BEBIDAS</v>
          </cell>
          <cell r="H1094" t="str">
            <v>GASEOSAS</v>
          </cell>
          <cell r="I1094" t="str">
            <v>GASEOSAS NO RETORNABLE</v>
          </cell>
          <cell r="J1094" t="str">
            <v>GUARANA</v>
          </cell>
          <cell r="K1094" t="str">
            <v>DE LA COSTA</v>
          </cell>
          <cell r="L1094">
            <v>87</v>
          </cell>
          <cell r="M1094" t="str">
            <v>EMBOTELLADORA CENTRAL (87)</v>
          </cell>
          <cell r="N1094">
            <v>2225</v>
          </cell>
          <cell r="O1094">
            <v>2607</v>
          </cell>
          <cell r="P1094">
            <v>967</v>
          </cell>
          <cell r="Q1094">
            <v>1215</v>
          </cell>
          <cell r="R1094">
            <v>3965</v>
          </cell>
          <cell r="S1094">
            <v>5238</v>
          </cell>
          <cell r="T1094">
            <v>4247</v>
          </cell>
          <cell r="U1094">
            <v>4049</v>
          </cell>
          <cell r="V1094">
            <v>1083</v>
          </cell>
          <cell r="W1094">
            <v>991</v>
          </cell>
          <cell r="X1094">
            <v>880</v>
          </cell>
          <cell r="Y1094">
            <v>797</v>
          </cell>
          <cell r="Z1094">
            <v>1671</v>
          </cell>
          <cell r="AA1094">
            <v>1928</v>
          </cell>
          <cell r="AB1094">
            <v>1611</v>
          </cell>
          <cell r="AC1094">
            <v>1052</v>
          </cell>
          <cell r="AD1094">
            <v>1330</v>
          </cell>
          <cell r="AE1094">
            <v>1148</v>
          </cell>
          <cell r="AF1094">
            <v>2043</v>
          </cell>
          <cell r="AG1094">
            <v>1762</v>
          </cell>
          <cell r="AH1094">
            <v>60</v>
          </cell>
          <cell r="AI1094">
            <v>108</v>
          </cell>
          <cell r="AJ1094">
            <v>1007</v>
          </cell>
          <cell r="AK1094">
            <v>5442</v>
          </cell>
          <cell r="AL1094">
            <v>1282</v>
          </cell>
          <cell r="AM1094">
            <v>1509</v>
          </cell>
          <cell r="AN1094">
            <v>2726</v>
          </cell>
          <cell r="AO1094">
            <v>804</v>
          </cell>
          <cell r="AP1094">
            <v>24.8641975308642</v>
          </cell>
          <cell r="AQ1094">
            <v>40.321066930106198</v>
          </cell>
          <cell r="AR1094">
            <v>48.255959849435385</v>
          </cell>
          <cell r="AS1094">
            <v>43.032319391634985</v>
          </cell>
          <cell r="AT1094">
            <v>46.413166855845631</v>
          </cell>
          <cell r="AU1094">
            <v>223.33333333333334</v>
          </cell>
          <cell r="AV1094">
            <v>926</v>
          </cell>
          <cell r="AW1094">
            <v>909.71330999999998</v>
          </cell>
          <cell r="AX1094">
            <v>1100</v>
          </cell>
          <cell r="AY1094">
            <v>0.1879049676025919</v>
          </cell>
          <cell r="AZ1094">
            <v>0.15818181818181817</v>
          </cell>
          <cell r="BA1094">
            <v>1075</v>
          </cell>
          <cell r="BB1094">
            <v>12</v>
          </cell>
          <cell r="BC1094">
            <v>0.16090712742980551</v>
          </cell>
          <cell r="BD1094">
            <v>0.13860465116279069</v>
          </cell>
          <cell r="BE1094">
            <v>0</v>
          </cell>
          <cell r="BF1094">
            <v>0</v>
          </cell>
          <cell r="BG1094">
            <v>-1</v>
          </cell>
          <cell r="BH1094">
            <v>0</v>
          </cell>
        </row>
        <row r="1095">
          <cell r="B1095" t="str">
            <v>24567</v>
          </cell>
          <cell r="C1095" t="str">
            <v>7840235003284</v>
          </cell>
          <cell r="D1095" t="str">
            <v>GASEOSA GUARANA 3Lts DE LA COSTA</v>
          </cell>
          <cell r="E1095">
            <v>1</v>
          </cell>
          <cell r="F1095" t="str">
            <v>BEBIDAS</v>
          </cell>
          <cell r="G1095" t="str">
            <v>BEBIDAS</v>
          </cell>
          <cell r="H1095" t="str">
            <v>GASEOSAS</v>
          </cell>
          <cell r="I1095" t="str">
            <v>GASEOSAS NO RETORNABLE</v>
          </cell>
          <cell r="J1095" t="str">
            <v>GUARANA</v>
          </cell>
          <cell r="K1095" t="str">
            <v>DE LA COSTA</v>
          </cell>
          <cell r="L1095">
            <v>87</v>
          </cell>
          <cell r="M1095" t="str">
            <v>EMBOTELLADORA CENTRAL (87)</v>
          </cell>
          <cell r="N1095">
            <v>91</v>
          </cell>
          <cell r="O1095">
            <v>132</v>
          </cell>
          <cell r="P1095">
            <v>126</v>
          </cell>
          <cell r="Q1095">
            <v>124</v>
          </cell>
          <cell r="R1095">
            <v>188</v>
          </cell>
          <cell r="S1095">
            <v>214</v>
          </cell>
          <cell r="T1095">
            <v>181</v>
          </cell>
          <cell r="U1095">
            <v>216</v>
          </cell>
          <cell r="V1095">
            <v>36</v>
          </cell>
          <cell r="W1095">
            <v>73</v>
          </cell>
          <cell r="X1095">
            <v>40</v>
          </cell>
          <cell r="Y1095">
            <v>48</v>
          </cell>
          <cell r="Z1095">
            <v>32</v>
          </cell>
          <cell r="AA1095">
            <v>60</v>
          </cell>
          <cell r="AB1095">
            <v>40</v>
          </cell>
          <cell r="AC1095">
            <v>40</v>
          </cell>
          <cell r="AD1095">
            <v>99</v>
          </cell>
          <cell r="AE1095">
            <v>173</v>
          </cell>
          <cell r="AF1095">
            <v>148</v>
          </cell>
          <cell r="AG1095">
            <v>133</v>
          </cell>
          <cell r="AH1095">
            <v>5</v>
          </cell>
          <cell r="AI1095">
            <v>18</v>
          </cell>
          <cell r="AJ1095">
            <v>130</v>
          </cell>
          <cell r="AK1095">
            <v>250</v>
          </cell>
          <cell r="AL1095">
            <v>63</v>
          </cell>
          <cell r="AM1095">
            <v>69</v>
          </cell>
          <cell r="AN1095">
            <v>210</v>
          </cell>
          <cell r="AO1095">
            <v>8</v>
          </cell>
          <cell r="AP1095">
            <v>31.451612903225804</v>
          </cell>
          <cell r="AQ1095">
            <v>34.722222222222221</v>
          </cell>
          <cell r="AR1095">
            <v>39.375</v>
          </cell>
          <cell r="AS1095">
            <v>51.75</v>
          </cell>
          <cell r="AT1095">
            <v>47.368421052631582</v>
          </cell>
          <cell r="AU1095">
            <v>13.333333333333332</v>
          </cell>
          <cell r="AV1095">
            <v>5092.5000499999996</v>
          </cell>
          <cell r="AW1095">
            <v>5092.0158300000003</v>
          </cell>
          <cell r="AX1095">
            <v>5650</v>
          </cell>
          <cell r="AY1095">
            <v>0.10947470682891813</v>
          </cell>
          <cell r="AZ1095">
            <v>9.8672557522123963E-2</v>
          </cell>
          <cell r="BA1095">
            <v>5500</v>
          </cell>
          <cell r="BB1095">
            <v>4</v>
          </cell>
          <cell r="BC1095">
            <v>8.0019626116645926E-2</v>
          </cell>
          <cell r="BD1095">
            <v>7.4090900000000071E-2</v>
          </cell>
          <cell r="BE1095">
            <v>5350</v>
          </cell>
          <cell r="BF1095">
            <v>8</v>
          </cell>
          <cell r="BG1095">
            <v>5.0564545404373717E-2</v>
          </cell>
          <cell r="BH1095">
            <v>4.8130831775701002E-2</v>
          </cell>
        </row>
        <row r="1096">
          <cell r="B1096" t="str">
            <v>22806</v>
          </cell>
          <cell r="C1096" t="str">
            <v>7840058008510</v>
          </cell>
          <cell r="D1096" t="str">
            <v>GASEOSA 6un 250ML GUARANA FANTA</v>
          </cell>
          <cell r="E1096">
            <v>6</v>
          </cell>
          <cell r="F1096" t="str">
            <v>BEBIDAS</v>
          </cell>
          <cell r="G1096" t="str">
            <v>BEBIDAS</v>
          </cell>
          <cell r="H1096" t="str">
            <v>GASEOSAS</v>
          </cell>
          <cell r="I1096" t="str">
            <v>GASEOSAS NO RETORNABLE</v>
          </cell>
          <cell r="J1096" t="str">
            <v>GUARANA</v>
          </cell>
          <cell r="K1096" t="str">
            <v>COCA COLA</v>
          </cell>
          <cell r="L1096">
            <v>139</v>
          </cell>
          <cell r="M1096" t="str">
            <v>PARAGUAY REFRESCOS S.A.  (139)</v>
          </cell>
          <cell r="N1096">
            <v>510</v>
          </cell>
          <cell r="O1096">
            <v>438</v>
          </cell>
          <cell r="P1096">
            <v>363</v>
          </cell>
          <cell r="Q1096">
            <v>301</v>
          </cell>
          <cell r="R1096">
            <v>550</v>
          </cell>
          <cell r="S1096">
            <v>534</v>
          </cell>
          <cell r="T1096">
            <v>411</v>
          </cell>
          <cell r="U1096">
            <v>383</v>
          </cell>
          <cell r="V1096">
            <v>116</v>
          </cell>
          <cell r="W1096">
            <v>177</v>
          </cell>
          <cell r="X1096">
            <v>77</v>
          </cell>
          <cell r="Y1096">
            <v>64</v>
          </cell>
          <cell r="Z1096">
            <v>244</v>
          </cell>
          <cell r="AA1096">
            <v>322</v>
          </cell>
          <cell r="AB1096">
            <v>213</v>
          </cell>
          <cell r="AC1096">
            <v>220</v>
          </cell>
          <cell r="AD1096">
            <v>230</v>
          </cell>
          <cell r="AE1096">
            <v>241</v>
          </cell>
          <cell r="AF1096">
            <v>178</v>
          </cell>
          <cell r="AG1096">
            <v>160</v>
          </cell>
          <cell r="AH1096">
            <v>5</v>
          </cell>
          <cell r="AI1096">
            <v>15</v>
          </cell>
          <cell r="AJ1096">
            <v>353</v>
          </cell>
          <cell r="AK1096">
            <v>377</v>
          </cell>
          <cell r="AL1096">
            <v>164</v>
          </cell>
          <cell r="AM1096">
            <v>178</v>
          </cell>
          <cell r="AN1096">
            <v>145</v>
          </cell>
          <cell r="AO1096">
            <v>468</v>
          </cell>
          <cell r="AP1096">
            <v>35.182724252491695</v>
          </cell>
          <cell r="AQ1096">
            <v>29.530026109660575</v>
          </cell>
          <cell r="AR1096">
            <v>76.875</v>
          </cell>
          <cell r="AS1096">
            <v>24.272727272727273</v>
          </cell>
          <cell r="AT1096">
            <v>27.1875</v>
          </cell>
          <cell r="AU1096">
            <v>936</v>
          </cell>
          <cell r="AV1096">
            <v>13140</v>
          </cell>
          <cell r="AW1096">
            <v>10873.45182</v>
          </cell>
          <cell r="AX1096">
            <v>14750</v>
          </cell>
          <cell r="AY1096">
            <v>0.12252663622526638</v>
          </cell>
          <cell r="AZ1096">
            <v>0.10915254237288136</v>
          </cell>
          <cell r="BA1096">
            <v>14500</v>
          </cell>
          <cell r="BB1096">
            <v>3</v>
          </cell>
          <cell r="BC1096">
            <v>0.1035007610350076</v>
          </cell>
          <cell r="BD1096">
            <v>9.3793103448275864E-2</v>
          </cell>
          <cell r="BE1096">
            <v>14250</v>
          </cell>
          <cell r="BF1096">
            <v>10</v>
          </cell>
          <cell r="BG1096">
            <v>8.4474885844748826E-2</v>
          </cell>
          <cell r="BH1096">
            <v>7.7894736842105267E-2</v>
          </cell>
        </row>
        <row r="1097">
          <cell r="B1097" t="str">
            <v>8743</v>
          </cell>
          <cell r="C1097" t="str">
            <v>7840058004673</v>
          </cell>
          <cell r="D1097" t="str">
            <v>GASEOSA GUARANA 2Lts FANTA</v>
          </cell>
          <cell r="E1097">
            <v>1</v>
          </cell>
          <cell r="F1097" t="str">
            <v>BEBIDAS</v>
          </cell>
          <cell r="G1097" t="str">
            <v>BEBIDAS</v>
          </cell>
          <cell r="H1097" t="str">
            <v>GASEOSAS</v>
          </cell>
          <cell r="I1097" t="str">
            <v>GASEOSAS NO RETORNABLE</v>
          </cell>
          <cell r="J1097" t="str">
            <v>GUARANA</v>
          </cell>
          <cell r="K1097" t="str">
            <v>COCA COLA</v>
          </cell>
          <cell r="L1097">
            <v>139</v>
          </cell>
          <cell r="M1097" t="str">
            <v>PARAGUAY REFRESCOS S.A.  (139)</v>
          </cell>
          <cell r="N1097">
            <v>360</v>
          </cell>
          <cell r="O1097">
            <v>397</v>
          </cell>
          <cell r="P1097">
            <v>211</v>
          </cell>
          <cell r="Q1097">
            <v>90</v>
          </cell>
          <cell r="R1097">
            <v>361</v>
          </cell>
          <cell r="S1097">
            <v>371</v>
          </cell>
          <cell r="T1097">
            <v>320</v>
          </cell>
          <cell r="U1097">
            <v>306</v>
          </cell>
          <cell r="V1097">
            <v>135</v>
          </cell>
          <cell r="W1097">
            <v>124</v>
          </cell>
          <cell r="X1097">
            <v>110</v>
          </cell>
          <cell r="Y1097">
            <v>92</v>
          </cell>
          <cell r="Z1097">
            <v>221</v>
          </cell>
          <cell r="AA1097">
            <v>195</v>
          </cell>
          <cell r="AB1097">
            <v>131</v>
          </cell>
          <cell r="AC1097">
            <v>126</v>
          </cell>
          <cell r="AD1097">
            <v>340</v>
          </cell>
          <cell r="AE1097">
            <v>312</v>
          </cell>
          <cell r="AF1097">
            <v>240</v>
          </cell>
          <cell r="AG1097">
            <v>244</v>
          </cell>
          <cell r="AH1097">
            <v>7</v>
          </cell>
          <cell r="AI1097">
            <v>22</v>
          </cell>
          <cell r="AJ1097">
            <v>129</v>
          </cell>
          <cell r="AK1097">
            <v>174</v>
          </cell>
          <cell r="AL1097">
            <v>66</v>
          </cell>
          <cell r="AM1097">
            <v>101</v>
          </cell>
          <cell r="AN1097">
            <v>220</v>
          </cell>
          <cell r="AO1097">
            <v>104</v>
          </cell>
          <cell r="AP1097">
            <v>43</v>
          </cell>
          <cell r="AQ1097">
            <v>17.058823529411764</v>
          </cell>
          <cell r="AR1097">
            <v>21.521739130434781</v>
          </cell>
          <cell r="AS1097">
            <v>24.047619047619047</v>
          </cell>
          <cell r="AT1097">
            <v>27.049180327868854</v>
          </cell>
          <cell r="AU1097">
            <v>141.81818181818181</v>
          </cell>
          <cell r="AV1097">
            <v>10890</v>
          </cell>
          <cell r="AW1097">
            <v>10894.54443</v>
          </cell>
          <cell r="AX1097">
            <v>12250</v>
          </cell>
          <cell r="AY1097">
            <v>0.12488521579430678</v>
          </cell>
          <cell r="AZ1097">
            <v>0.11102040816326531</v>
          </cell>
          <cell r="BA1097">
            <v>11850</v>
          </cell>
          <cell r="BB1097">
            <v>4</v>
          </cell>
          <cell r="BC1097">
            <v>8.8154269972451793E-2</v>
          </cell>
          <cell r="BD1097">
            <v>8.1012658227848103E-2</v>
          </cell>
          <cell r="BE1097">
            <v>0</v>
          </cell>
          <cell r="BF1097">
            <v>0</v>
          </cell>
          <cell r="BG1097">
            <v>-1</v>
          </cell>
          <cell r="BH1097">
            <v>0</v>
          </cell>
        </row>
        <row r="1098">
          <cell r="B1098" t="str">
            <v>8279</v>
          </cell>
          <cell r="C1098" t="str">
            <v>7840058005489</v>
          </cell>
          <cell r="D1098" t="str">
            <v>GASEOSA GUARANA 3Lts FANTA</v>
          </cell>
          <cell r="E1098">
            <v>1</v>
          </cell>
          <cell r="F1098" t="str">
            <v>BEBIDAS</v>
          </cell>
          <cell r="G1098" t="str">
            <v>BEBIDAS</v>
          </cell>
          <cell r="H1098" t="str">
            <v>GASEOSAS</v>
          </cell>
          <cell r="I1098" t="str">
            <v>GASEOSAS NO RETORNABLE</v>
          </cell>
          <cell r="J1098" t="str">
            <v>GUARANA</v>
          </cell>
          <cell r="K1098" t="str">
            <v>COCA COLA</v>
          </cell>
          <cell r="L1098">
            <v>139</v>
          </cell>
          <cell r="M1098" t="str">
            <v>PARAGUAY REFRESCOS S.A.  (139)</v>
          </cell>
          <cell r="N1098">
            <v>43</v>
          </cell>
          <cell r="O1098">
            <v>77</v>
          </cell>
          <cell r="P1098">
            <v>90</v>
          </cell>
          <cell r="Q1098">
            <v>52</v>
          </cell>
          <cell r="R1098">
            <v>193</v>
          </cell>
          <cell r="S1098">
            <v>185</v>
          </cell>
          <cell r="T1098">
            <v>157</v>
          </cell>
          <cell r="U1098">
            <v>151</v>
          </cell>
          <cell r="V1098">
            <v>54</v>
          </cell>
          <cell r="W1098">
            <v>95</v>
          </cell>
          <cell r="X1098">
            <v>83</v>
          </cell>
          <cell r="Y1098">
            <v>69</v>
          </cell>
          <cell r="Z1098">
            <v>107</v>
          </cell>
          <cell r="AA1098">
            <v>124</v>
          </cell>
          <cell r="AB1098">
            <v>100</v>
          </cell>
          <cell r="AC1098">
            <v>111</v>
          </cell>
          <cell r="AD1098">
            <v>98</v>
          </cell>
          <cell r="AE1098">
            <v>147</v>
          </cell>
          <cell r="AF1098">
            <v>114</v>
          </cell>
          <cell r="AG1098">
            <v>111</v>
          </cell>
          <cell r="AH1098">
            <v>0</v>
          </cell>
          <cell r="AI1098">
            <v>9</v>
          </cell>
          <cell r="AJ1098">
            <v>124</v>
          </cell>
          <cell r="AK1098">
            <v>146</v>
          </cell>
          <cell r="AL1098">
            <v>53</v>
          </cell>
          <cell r="AM1098">
            <v>100</v>
          </cell>
          <cell r="AN1098">
            <v>86</v>
          </cell>
          <cell r="AO1098">
            <v>55</v>
          </cell>
          <cell r="AP1098">
            <v>71.538461538461533</v>
          </cell>
          <cell r="AQ1098">
            <v>29.006622516556291</v>
          </cell>
          <cell r="AR1098">
            <v>23.043478260869563</v>
          </cell>
          <cell r="AS1098">
            <v>27.027027027027028</v>
          </cell>
          <cell r="AT1098">
            <v>23.243243243243242</v>
          </cell>
          <cell r="AU1098">
            <v>183.33333333333331</v>
          </cell>
          <cell r="AV1098">
            <v>14783</v>
          </cell>
          <cell r="AW1098">
            <v>14797.24257</v>
          </cell>
          <cell r="AX1098">
            <v>17250</v>
          </cell>
          <cell r="AY1098">
            <v>0.16688087668267615</v>
          </cell>
          <cell r="AZ1098">
            <v>0.14301449275362318</v>
          </cell>
          <cell r="BA1098">
            <v>16900</v>
          </cell>
          <cell r="BB1098">
            <v>4</v>
          </cell>
          <cell r="BC1098">
            <v>0.14320503280795505</v>
          </cell>
          <cell r="BD1098">
            <v>0.1252662721893491</v>
          </cell>
          <cell r="BE1098">
            <v>16500</v>
          </cell>
          <cell r="BF1098">
            <v>8</v>
          </cell>
          <cell r="BG1098">
            <v>0.11614692552255979</v>
          </cell>
          <cell r="BH1098">
            <v>0.10406060606060606</v>
          </cell>
        </row>
        <row r="1099">
          <cell r="B1099" t="str">
            <v>8724</v>
          </cell>
          <cell r="C1099" t="str">
            <v>7840058003089</v>
          </cell>
          <cell r="D1099" t="str">
            <v>GASEOSA GUARANA 500ml FANTA</v>
          </cell>
          <cell r="E1099">
            <v>1</v>
          </cell>
          <cell r="F1099" t="str">
            <v>BEBIDAS</v>
          </cell>
          <cell r="G1099" t="str">
            <v>BEBIDAS</v>
          </cell>
          <cell r="H1099" t="str">
            <v>GASEOSAS</v>
          </cell>
          <cell r="I1099" t="str">
            <v>GASEOSAS NO RETORNABLE</v>
          </cell>
          <cell r="J1099" t="str">
            <v>GUARANA</v>
          </cell>
          <cell r="K1099" t="str">
            <v>COCA COLA</v>
          </cell>
          <cell r="L1099">
            <v>139</v>
          </cell>
          <cell r="M1099" t="str">
            <v>PARAGUAY REFRESCOS S.A.  (139)</v>
          </cell>
          <cell r="N1099">
            <v>1578</v>
          </cell>
          <cell r="O1099">
            <v>1469</v>
          </cell>
          <cell r="P1099">
            <v>3198</v>
          </cell>
          <cell r="Q1099">
            <v>2957</v>
          </cell>
          <cell r="R1099">
            <v>1037</v>
          </cell>
          <cell r="S1099">
            <v>1036</v>
          </cell>
          <cell r="T1099">
            <v>885</v>
          </cell>
          <cell r="U1099">
            <v>807</v>
          </cell>
          <cell r="V1099">
            <v>309</v>
          </cell>
          <cell r="W1099">
            <v>286</v>
          </cell>
          <cell r="X1099">
            <v>210</v>
          </cell>
          <cell r="Y1099">
            <v>169</v>
          </cell>
          <cell r="Z1099">
            <v>837</v>
          </cell>
          <cell r="AA1099">
            <v>773</v>
          </cell>
          <cell r="AB1099">
            <v>950</v>
          </cell>
          <cell r="AC1099">
            <v>580</v>
          </cell>
          <cell r="AD1099">
            <v>442</v>
          </cell>
          <cell r="AE1099">
            <v>408</v>
          </cell>
          <cell r="AF1099">
            <v>468</v>
          </cell>
          <cell r="AG1099">
            <v>364</v>
          </cell>
          <cell r="AH1099">
            <v>2</v>
          </cell>
          <cell r="AI1099">
            <v>24</v>
          </cell>
          <cell r="AJ1099">
            <v>892</v>
          </cell>
          <cell r="AK1099">
            <v>293</v>
          </cell>
          <cell r="AL1099">
            <v>152</v>
          </cell>
          <cell r="AM1099">
            <v>212</v>
          </cell>
          <cell r="AN1099">
            <v>245</v>
          </cell>
          <cell r="AO1099">
            <v>333</v>
          </cell>
          <cell r="AP1099">
            <v>9.0497125464998316</v>
          </cell>
          <cell r="AQ1099">
            <v>10.892193308550187</v>
          </cell>
          <cell r="AR1099">
            <v>26.982248520710062</v>
          </cell>
          <cell r="AS1099">
            <v>10.965517241379311</v>
          </cell>
          <cell r="AT1099">
            <v>20.192307692307693</v>
          </cell>
          <cell r="AU1099">
            <v>416.25</v>
          </cell>
          <cell r="AV1099">
            <v>4321</v>
          </cell>
          <cell r="AW1099">
            <v>4322.1478299999999</v>
          </cell>
          <cell r="AX1099">
            <v>4900</v>
          </cell>
          <cell r="AY1099">
            <v>0.13399676000925709</v>
          </cell>
          <cell r="AZ1099">
            <v>0.11816326530612245</v>
          </cell>
          <cell r="BA1099">
            <v>4800</v>
          </cell>
          <cell r="BB1099">
            <v>6</v>
          </cell>
          <cell r="BC1099">
            <v>0.11085396898866007</v>
          </cell>
          <cell r="BD1099">
            <v>9.9791666666666667E-2</v>
          </cell>
          <cell r="BE1099">
            <v>0</v>
          </cell>
          <cell r="BF1099">
            <v>0</v>
          </cell>
          <cell r="BG1099">
            <v>-1</v>
          </cell>
          <cell r="BH1099">
            <v>0</v>
          </cell>
        </row>
        <row r="1100">
          <cell r="B1100" t="str">
            <v>11636</v>
          </cell>
          <cell r="C1100" t="str">
            <v>7840779002989</v>
          </cell>
          <cell r="D1100" t="str">
            <v>GASEOSA GUARANA 1Lts PULP</v>
          </cell>
          <cell r="E1100">
            <v>1</v>
          </cell>
          <cell r="F1100" t="str">
            <v>BEBIDAS</v>
          </cell>
          <cell r="G1100" t="str">
            <v>BEBIDAS</v>
          </cell>
          <cell r="H1100" t="str">
            <v>GASEOSAS</v>
          </cell>
          <cell r="I1100" t="str">
            <v>GASEOSAS NO RETORNABLE</v>
          </cell>
          <cell r="J1100" t="str">
            <v>GUARANA</v>
          </cell>
          <cell r="K1100" t="str">
            <v>PULP</v>
          </cell>
          <cell r="L1100">
            <v>79</v>
          </cell>
          <cell r="M1100" t="str">
            <v>DISTRIBUIDORA DEL PARAGUAY (79)</v>
          </cell>
          <cell r="N1100">
            <v>85</v>
          </cell>
          <cell r="O1100">
            <v>101</v>
          </cell>
          <cell r="P1100">
            <v>70</v>
          </cell>
          <cell r="Q1100">
            <v>88</v>
          </cell>
          <cell r="R1100">
            <v>104</v>
          </cell>
          <cell r="S1100">
            <v>139</v>
          </cell>
          <cell r="T1100">
            <v>75</v>
          </cell>
          <cell r="U1100">
            <v>47</v>
          </cell>
          <cell r="V1100">
            <v>37</v>
          </cell>
          <cell r="W1100">
            <v>18</v>
          </cell>
          <cell r="X1100">
            <v>20</v>
          </cell>
          <cell r="Y1100">
            <v>25</v>
          </cell>
          <cell r="Z1100">
            <v>38</v>
          </cell>
          <cell r="AA1100">
            <v>25</v>
          </cell>
          <cell r="AB1100">
            <v>21</v>
          </cell>
          <cell r="AC1100">
            <v>24</v>
          </cell>
          <cell r="AD1100">
            <v>53</v>
          </cell>
          <cell r="AE1100">
            <v>54</v>
          </cell>
          <cell r="AF1100">
            <v>32</v>
          </cell>
          <cell r="AG1100">
            <v>23</v>
          </cell>
          <cell r="AH1100">
            <v>0</v>
          </cell>
          <cell r="AI1100">
            <v>0</v>
          </cell>
          <cell r="AJ1100">
            <v>103</v>
          </cell>
          <cell r="AK1100">
            <v>235</v>
          </cell>
          <cell r="AL1100">
            <v>56</v>
          </cell>
          <cell r="AM1100">
            <v>82</v>
          </cell>
          <cell r="AN1100">
            <v>91</v>
          </cell>
          <cell r="AO1100">
            <v>18</v>
          </cell>
          <cell r="AP1100">
            <v>35.11363636363636</v>
          </cell>
          <cell r="AQ1100">
            <v>150</v>
          </cell>
          <cell r="AR1100">
            <v>67.2</v>
          </cell>
          <cell r="AS1100">
            <v>102.5</v>
          </cell>
          <cell r="AT1100">
            <v>118.69565217391303</v>
          </cell>
          <cell r="AU1100" t="str">
            <v>SV</v>
          </cell>
          <cell r="AV1100">
            <v>4875</v>
          </cell>
          <cell r="AW1100">
            <v>4862.3455100000001</v>
          </cell>
          <cell r="AX1100">
            <v>5650</v>
          </cell>
          <cell r="AY1100">
            <v>0.15897435897435908</v>
          </cell>
          <cell r="AZ1100">
            <v>0.13716814159292035</v>
          </cell>
          <cell r="BA1100">
            <v>5500</v>
          </cell>
          <cell r="BB1100">
            <v>6</v>
          </cell>
          <cell r="BC1100">
            <v>0.12820512820512819</v>
          </cell>
          <cell r="BD1100">
            <v>0.11363636363636363</v>
          </cell>
          <cell r="BE1100">
            <v>5350</v>
          </cell>
          <cell r="BF1100">
            <v>12</v>
          </cell>
          <cell r="BG1100">
            <v>9.7435897435897534E-2</v>
          </cell>
          <cell r="BH1100">
            <v>8.8785046728971959E-2</v>
          </cell>
        </row>
        <row r="1101">
          <cell r="B1101" t="str">
            <v>4488</v>
          </cell>
          <cell r="C1101" t="str">
            <v>78412019</v>
          </cell>
          <cell r="D1101" t="str">
            <v>GASEOSA GUARANA 250ml PULP</v>
          </cell>
          <cell r="E1101">
            <v>1</v>
          </cell>
          <cell r="F1101" t="str">
            <v>BEBIDAS</v>
          </cell>
          <cell r="G1101" t="str">
            <v>BEBIDAS</v>
          </cell>
          <cell r="H1101" t="str">
            <v>GASEOSAS</v>
          </cell>
          <cell r="I1101" t="str">
            <v>GASEOSAS NO RETORNABLE</v>
          </cell>
          <cell r="J1101" t="str">
            <v>GUARANA</v>
          </cell>
          <cell r="K1101" t="str">
            <v>PULP</v>
          </cell>
          <cell r="L1101">
            <v>79</v>
          </cell>
          <cell r="M1101" t="str">
            <v>DISTRIBUIDORA DEL PARAGUAY (79)</v>
          </cell>
          <cell r="N1101">
            <v>78</v>
          </cell>
          <cell r="O1101">
            <v>27</v>
          </cell>
          <cell r="P1101">
            <v>27</v>
          </cell>
          <cell r="Q1101">
            <v>217</v>
          </cell>
          <cell r="R1101">
            <v>23</v>
          </cell>
          <cell r="S1101">
            <v>52</v>
          </cell>
          <cell r="T1101">
            <v>29</v>
          </cell>
          <cell r="U1101">
            <v>418</v>
          </cell>
          <cell r="V1101">
            <v>52</v>
          </cell>
          <cell r="W1101">
            <v>18</v>
          </cell>
          <cell r="X1101">
            <v>60</v>
          </cell>
          <cell r="Y1101">
            <v>63</v>
          </cell>
          <cell r="Z1101">
            <v>46</v>
          </cell>
          <cell r="AA1101">
            <v>56</v>
          </cell>
          <cell r="AB1101">
            <v>108</v>
          </cell>
          <cell r="AC1101">
            <v>145</v>
          </cell>
          <cell r="AD1101">
            <v>13</v>
          </cell>
          <cell r="AE1101">
            <v>19</v>
          </cell>
          <cell r="AF1101">
            <v>51</v>
          </cell>
          <cell r="AG1101">
            <v>143</v>
          </cell>
          <cell r="AH1101">
            <v>0</v>
          </cell>
          <cell r="AI1101">
            <v>2</v>
          </cell>
          <cell r="AJ1101">
            <v>708</v>
          </cell>
          <cell r="AK1101">
            <v>1401</v>
          </cell>
          <cell r="AL1101">
            <v>358</v>
          </cell>
          <cell r="AM1101">
            <v>1200</v>
          </cell>
          <cell r="AN1101">
            <v>769</v>
          </cell>
          <cell r="AO1101">
            <v>340</v>
          </cell>
          <cell r="AP1101">
            <v>97.880184331797238</v>
          </cell>
          <cell r="AQ1101">
            <v>100.55023923444975</v>
          </cell>
          <cell r="AR1101">
            <v>170.47619047619048</v>
          </cell>
          <cell r="AS1101">
            <v>248.27586206896552</v>
          </cell>
          <cell r="AT1101">
            <v>161.32867132867133</v>
          </cell>
          <cell r="AU1101">
            <v>5100</v>
          </cell>
          <cell r="AV1101">
            <v>1800</v>
          </cell>
          <cell r="AW1101">
            <v>1760.24882</v>
          </cell>
          <cell r="AX1101">
            <v>2150</v>
          </cell>
          <cell r="AY1101">
            <v>0.19444444444444442</v>
          </cell>
          <cell r="AZ1101">
            <v>0.16279069767441862</v>
          </cell>
          <cell r="BA1101">
            <v>1990</v>
          </cell>
          <cell r="BB1101">
            <v>6</v>
          </cell>
          <cell r="BC1101">
            <v>0.10555555555555562</v>
          </cell>
          <cell r="BD1101">
            <v>9.5477386934673364E-2</v>
          </cell>
          <cell r="BE1101">
            <v>0</v>
          </cell>
          <cell r="BF1101">
            <v>0</v>
          </cell>
          <cell r="BG1101">
            <v>-1</v>
          </cell>
          <cell r="BH1101">
            <v>0</v>
          </cell>
        </row>
        <row r="1102">
          <cell r="B1102" t="str">
            <v>4496</v>
          </cell>
          <cell r="C1102" t="str">
            <v>7840779002835</v>
          </cell>
          <cell r="D1102" t="str">
            <v>GASEOSA GUARANA 2Lts PULP</v>
          </cell>
          <cell r="E1102">
            <v>1</v>
          </cell>
          <cell r="F1102" t="str">
            <v>BEBIDAS</v>
          </cell>
          <cell r="G1102" t="str">
            <v>BEBIDAS</v>
          </cell>
          <cell r="H1102" t="str">
            <v>GASEOSAS</v>
          </cell>
          <cell r="I1102" t="str">
            <v>GASEOSAS NO RETORNABLE</v>
          </cell>
          <cell r="J1102" t="str">
            <v>GUARANA</v>
          </cell>
          <cell r="K1102" t="str">
            <v>PULP</v>
          </cell>
          <cell r="L1102">
            <v>79</v>
          </cell>
          <cell r="M1102" t="str">
            <v>DISTRIBUIDORA DEL PARAGUAY (79)</v>
          </cell>
          <cell r="N1102">
            <v>59</v>
          </cell>
          <cell r="O1102">
            <v>63</v>
          </cell>
          <cell r="P1102">
            <v>60</v>
          </cell>
          <cell r="Q1102">
            <v>80</v>
          </cell>
          <cell r="R1102">
            <v>92</v>
          </cell>
          <cell r="S1102">
            <v>104</v>
          </cell>
          <cell r="T1102">
            <v>54</v>
          </cell>
          <cell r="U1102">
            <v>49</v>
          </cell>
          <cell r="V1102">
            <v>21</v>
          </cell>
          <cell r="W1102">
            <v>21</v>
          </cell>
          <cell r="X1102">
            <v>0</v>
          </cell>
          <cell r="Y1102">
            <v>0</v>
          </cell>
          <cell r="Z1102">
            <v>15</v>
          </cell>
          <cell r="AA1102">
            <v>18</v>
          </cell>
          <cell r="AB1102">
            <v>5</v>
          </cell>
          <cell r="AC1102">
            <v>8</v>
          </cell>
          <cell r="AD1102">
            <v>29</v>
          </cell>
          <cell r="AE1102">
            <v>50</v>
          </cell>
          <cell r="AF1102">
            <v>32</v>
          </cell>
          <cell r="AG1102">
            <v>26</v>
          </cell>
          <cell r="AH1102">
            <v>6</v>
          </cell>
          <cell r="AI1102">
            <v>8</v>
          </cell>
          <cell r="AJ1102">
            <v>40</v>
          </cell>
          <cell r="AK1102">
            <v>80</v>
          </cell>
          <cell r="AL1102">
            <v>0</v>
          </cell>
          <cell r="AM1102">
            <v>10</v>
          </cell>
          <cell r="AN1102">
            <v>58</v>
          </cell>
          <cell r="AO1102">
            <v>18</v>
          </cell>
          <cell r="AP1102">
            <v>15</v>
          </cell>
          <cell r="AQ1102">
            <v>48.979591836734699</v>
          </cell>
          <cell r="AR1102" t="str">
            <v>Q</v>
          </cell>
          <cell r="AS1102">
            <v>37.5</v>
          </cell>
          <cell r="AT1102">
            <v>66.92307692307692</v>
          </cell>
          <cell r="AU1102">
            <v>67.5</v>
          </cell>
          <cell r="AV1102">
            <v>8550.1666800000003</v>
          </cell>
          <cell r="AW1102">
            <v>8022.3037400000003</v>
          </cell>
          <cell r="AX1102">
            <v>9900</v>
          </cell>
          <cell r="AY1102">
            <v>0.1578721644289629</v>
          </cell>
          <cell r="AZ1102">
            <v>0.13634679999999996</v>
          </cell>
          <cell r="BA1102">
            <v>9500</v>
          </cell>
          <cell r="BB1102">
            <v>4</v>
          </cell>
          <cell r="BC1102">
            <v>0.11108945071466136</v>
          </cell>
          <cell r="BD1102">
            <v>9.9982454736842072E-2</v>
          </cell>
          <cell r="BE1102">
            <v>9250</v>
          </cell>
          <cell r="BF1102">
            <v>8</v>
          </cell>
          <cell r="BG1102">
            <v>8.1850254643222931E-2</v>
          </cell>
          <cell r="BH1102">
            <v>7.5657656216216188E-2</v>
          </cell>
        </row>
        <row r="1103">
          <cell r="B1103" t="str">
            <v>36858</v>
          </cell>
          <cell r="C1103" t="str">
            <v>7898295300256</v>
          </cell>
          <cell r="D1103" t="str">
            <v>GASEOSA GUARANA 2Lts CONTI</v>
          </cell>
          <cell r="E1103">
            <v>6</v>
          </cell>
          <cell r="F1103" t="str">
            <v>BEBIDAS</v>
          </cell>
          <cell r="G1103" t="str">
            <v>BEBIDAS</v>
          </cell>
          <cell r="H1103" t="str">
            <v>GASEOSAS</v>
          </cell>
          <cell r="I1103" t="str">
            <v>GASEOSAS NO RETORNABLE</v>
          </cell>
          <cell r="J1103" t="str">
            <v>GUARANA</v>
          </cell>
          <cell r="K1103" t="str">
            <v>CONTI</v>
          </cell>
          <cell r="L1103">
            <v>551</v>
          </cell>
          <cell r="M1103" t="str">
            <v>MONACO COMERCIAL  IMPORT EXPORT S.R.L. (551)</v>
          </cell>
          <cell r="N1103">
            <v>47</v>
          </cell>
          <cell r="O1103">
            <v>11</v>
          </cell>
          <cell r="P1103">
            <v>20</v>
          </cell>
          <cell r="Q1103">
            <v>25</v>
          </cell>
          <cell r="R1103">
            <v>45</v>
          </cell>
          <cell r="S1103">
            <v>26</v>
          </cell>
          <cell r="T1103">
            <v>23</v>
          </cell>
          <cell r="U1103">
            <v>14</v>
          </cell>
          <cell r="V1103">
            <v>10</v>
          </cell>
          <cell r="W1103">
            <v>40</v>
          </cell>
          <cell r="X1103">
            <v>6</v>
          </cell>
          <cell r="Y1103">
            <v>0</v>
          </cell>
          <cell r="Z1103">
            <v>39</v>
          </cell>
          <cell r="AA1103">
            <v>21</v>
          </cell>
          <cell r="AB1103">
            <v>22</v>
          </cell>
          <cell r="AC1103">
            <v>14</v>
          </cell>
          <cell r="AD1103">
            <v>26</v>
          </cell>
          <cell r="AE1103">
            <v>28</v>
          </cell>
          <cell r="AF1103">
            <v>18</v>
          </cell>
          <cell r="AG1103">
            <v>11</v>
          </cell>
          <cell r="AH1103">
            <v>0</v>
          </cell>
          <cell r="AI1103">
            <v>0</v>
          </cell>
          <cell r="AJ1103">
            <v>19</v>
          </cell>
          <cell r="AK1103">
            <v>17</v>
          </cell>
          <cell r="AL1103">
            <v>0</v>
          </cell>
          <cell r="AM1103">
            <v>0</v>
          </cell>
          <cell r="AN1103">
            <v>7</v>
          </cell>
          <cell r="AO1103">
            <v>0</v>
          </cell>
          <cell r="AP1103">
            <v>22.8</v>
          </cell>
          <cell r="AQ1103">
            <v>36.428571428571423</v>
          </cell>
          <cell r="AR1103" t="str">
            <v>Q</v>
          </cell>
          <cell r="AS1103" t="str">
            <v>Q</v>
          </cell>
          <cell r="AT1103">
            <v>19.09090909090909</v>
          </cell>
          <cell r="AU1103" t="str">
            <v>Q</v>
          </cell>
          <cell r="AV1103">
            <v>6267.0000030000001</v>
          </cell>
          <cell r="AW1103">
            <v>6261.5526600000003</v>
          </cell>
          <cell r="AX1103">
            <v>7250</v>
          </cell>
          <cell r="AY1103">
            <v>0.15685335831010683</v>
          </cell>
          <cell r="AZ1103">
            <v>0.1355862064827586</v>
          </cell>
          <cell r="BA1103">
            <v>7125</v>
          </cell>
          <cell r="BB1103">
            <v>6</v>
          </cell>
          <cell r="BC1103">
            <v>0.13690761075303604</v>
          </cell>
          <cell r="BD1103">
            <v>0.12042105221052631</v>
          </cell>
          <cell r="BE1103">
            <v>6916.6666699999996</v>
          </cell>
          <cell r="BF1103">
            <v>18</v>
          </cell>
          <cell r="BG1103">
            <v>0.10366469868980466</v>
          </cell>
          <cell r="BH1103">
            <v>9.3927710846299833E-2</v>
          </cell>
        </row>
        <row r="1104">
          <cell r="B1104" t="str">
            <v>36721</v>
          </cell>
          <cell r="C1104" t="str">
            <v>7840028206496</v>
          </cell>
          <cell r="D1104" t="str">
            <v>GASEOSA GUARANA 1LT MIRINDA</v>
          </cell>
          <cell r="E1104">
            <v>6</v>
          </cell>
          <cell r="F1104" t="str">
            <v>BEBIDAS</v>
          </cell>
          <cell r="G1104" t="str">
            <v>BEBIDAS</v>
          </cell>
          <cell r="H1104" t="str">
            <v>GASEOSAS</v>
          </cell>
          <cell r="I1104" t="str">
            <v>GASEOSAS NO RETORNABLE</v>
          </cell>
          <cell r="J1104" t="str">
            <v>GUARANA</v>
          </cell>
          <cell r="K1104" t="str">
            <v>MIRINDA</v>
          </cell>
          <cell r="L1104">
            <v>50</v>
          </cell>
          <cell r="M1104" t="str">
            <v>AV S.A. (50)</v>
          </cell>
          <cell r="N1104">
            <v>92</v>
          </cell>
          <cell r="O1104">
            <v>84</v>
          </cell>
          <cell r="P1104">
            <v>80</v>
          </cell>
          <cell r="Q1104">
            <v>74</v>
          </cell>
          <cell r="R1104">
            <v>58</v>
          </cell>
          <cell r="S1104">
            <v>183</v>
          </cell>
          <cell r="T1104">
            <v>138</v>
          </cell>
          <cell r="U1104">
            <v>133</v>
          </cell>
          <cell r="V1104">
            <v>35</v>
          </cell>
          <cell r="W1104">
            <v>61</v>
          </cell>
          <cell r="X1104">
            <v>41</v>
          </cell>
          <cell r="Y1104">
            <v>37</v>
          </cell>
          <cell r="Z1104">
            <v>66</v>
          </cell>
          <cell r="AA1104">
            <v>96</v>
          </cell>
          <cell r="AB1104">
            <v>27</v>
          </cell>
          <cell r="AC1104">
            <v>37</v>
          </cell>
          <cell r="AD1104">
            <v>40</v>
          </cell>
          <cell r="AE1104">
            <v>101</v>
          </cell>
          <cell r="AF1104">
            <v>66</v>
          </cell>
          <cell r="AG1104">
            <v>132</v>
          </cell>
          <cell r="AH1104">
            <v>0</v>
          </cell>
          <cell r="AI1104">
            <v>5</v>
          </cell>
          <cell r="AJ1104">
            <v>77</v>
          </cell>
          <cell r="AK1104">
            <v>145</v>
          </cell>
          <cell r="AL1104">
            <v>32</v>
          </cell>
          <cell r="AM1104">
            <v>66</v>
          </cell>
          <cell r="AN1104">
            <v>10</v>
          </cell>
          <cell r="AO1104">
            <v>22</v>
          </cell>
          <cell r="AP1104">
            <v>31.216216216216218</v>
          </cell>
          <cell r="AQ1104">
            <v>32.70676691729323</v>
          </cell>
          <cell r="AR1104">
            <v>25.945945945945947</v>
          </cell>
          <cell r="AS1104">
            <v>53.513513513513516</v>
          </cell>
          <cell r="AT1104">
            <v>2.2727272727272729</v>
          </cell>
          <cell r="AU1104">
            <v>132</v>
          </cell>
          <cell r="AV1104">
            <v>4167</v>
          </cell>
          <cell r="AW1104">
            <v>4163.1434900000004</v>
          </cell>
          <cell r="AX1104">
            <v>5750</v>
          </cell>
          <cell r="AY1104">
            <v>0.37988960883129352</v>
          </cell>
          <cell r="AZ1104">
            <v>0.27530434782608698</v>
          </cell>
          <cell r="BA1104">
            <v>5500</v>
          </cell>
          <cell r="BB1104">
            <v>6</v>
          </cell>
          <cell r="BC1104">
            <v>0.31989440844732431</v>
          </cell>
          <cell r="BD1104">
            <v>0.24236363636363636</v>
          </cell>
          <cell r="BE1104">
            <v>5250</v>
          </cell>
          <cell r="BF1104">
            <v>12</v>
          </cell>
          <cell r="BG1104">
            <v>0.25989920806335487</v>
          </cell>
          <cell r="BH1104">
            <v>0.20628571428571429</v>
          </cell>
        </row>
        <row r="1105">
          <cell r="B1105" t="str">
            <v>31615</v>
          </cell>
          <cell r="C1105" t="str">
            <v>7840028205574</v>
          </cell>
          <cell r="D1105" t="str">
            <v>GASEOSA GUARANA 250ml MIRINDA</v>
          </cell>
          <cell r="E1105">
            <v>6</v>
          </cell>
          <cell r="F1105" t="str">
            <v>BEBIDAS</v>
          </cell>
          <cell r="G1105" t="str">
            <v>BEBIDAS</v>
          </cell>
          <cell r="H1105" t="str">
            <v>GASEOSAS</v>
          </cell>
          <cell r="I1105" t="str">
            <v>GASEOSAS NO RETORNABLE</v>
          </cell>
          <cell r="J1105" t="str">
            <v>GUARANA</v>
          </cell>
          <cell r="K1105" t="str">
            <v>MIRINDA</v>
          </cell>
          <cell r="L1105">
            <v>50</v>
          </cell>
          <cell r="M1105" t="str">
            <v>AV S.A. (50)</v>
          </cell>
          <cell r="N1105">
            <v>594</v>
          </cell>
          <cell r="O1105">
            <v>0</v>
          </cell>
          <cell r="P1105">
            <v>60</v>
          </cell>
          <cell r="Q1105">
            <v>100</v>
          </cell>
          <cell r="R1105">
            <v>438</v>
          </cell>
          <cell r="S1105">
            <v>120</v>
          </cell>
          <cell r="T1105">
            <v>168</v>
          </cell>
          <cell r="U1105">
            <v>138</v>
          </cell>
          <cell r="V1105">
            <v>228</v>
          </cell>
          <cell r="W1105">
            <v>0</v>
          </cell>
          <cell r="X1105">
            <v>73</v>
          </cell>
          <cell r="Y1105">
            <v>68</v>
          </cell>
          <cell r="Z1105">
            <v>96</v>
          </cell>
          <cell r="AA1105">
            <v>119</v>
          </cell>
          <cell r="AB1105">
            <v>65</v>
          </cell>
          <cell r="AC1105">
            <v>101</v>
          </cell>
          <cell r="AD1105">
            <v>136</v>
          </cell>
          <cell r="AE1105">
            <v>176</v>
          </cell>
          <cell r="AF1105">
            <v>174</v>
          </cell>
          <cell r="AG1105">
            <v>180</v>
          </cell>
          <cell r="AH1105">
            <v>18</v>
          </cell>
          <cell r="AI1105">
            <v>25</v>
          </cell>
          <cell r="AJ1105">
            <v>0</v>
          </cell>
          <cell r="AK1105">
            <v>0</v>
          </cell>
          <cell r="AL1105">
            <v>0</v>
          </cell>
          <cell r="AM1105">
            <v>19</v>
          </cell>
          <cell r="AN1105">
            <v>0</v>
          </cell>
          <cell r="AO1105">
            <v>40</v>
          </cell>
          <cell r="AP1105" t="str">
            <v>Q</v>
          </cell>
          <cell r="AQ1105" t="str">
            <v>Q</v>
          </cell>
          <cell r="AR1105" t="str">
            <v>Q</v>
          </cell>
          <cell r="AS1105">
            <v>5.6435643564356432</v>
          </cell>
          <cell r="AT1105" t="str">
            <v>Q</v>
          </cell>
          <cell r="AU1105">
            <v>48</v>
          </cell>
          <cell r="AV1105">
            <v>2000</v>
          </cell>
          <cell r="AW1105">
            <v>1835.25496</v>
          </cell>
          <cell r="AX1105">
            <v>2250</v>
          </cell>
          <cell r="AY1105">
            <v>0.125</v>
          </cell>
          <cell r="AZ1105">
            <v>0.1111111111111111</v>
          </cell>
          <cell r="BA1105">
            <v>2150</v>
          </cell>
          <cell r="BB1105">
            <v>6</v>
          </cell>
          <cell r="BC1105">
            <v>7.4999999999999956E-2</v>
          </cell>
          <cell r="BD1105">
            <v>6.9767441860465115E-2</v>
          </cell>
          <cell r="BE1105">
            <v>0</v>
          </cell>
          <cell r="BF1105">
            <v>0</v>
          </cell>
          <cell r="BG1105">
            <v>-1</v>
          </cell>
          <cell r="BH1105">
            <v>0</v>
          </cell>
        </row>
        <row r="1106">
          <cell r="B1106" t="str">
            <v>4933</v>
          </cell>
          <cell r="C1106" t="str">
            <v>7840028202146</v>
          </cell>
          <cell r="D1106" t="str">
            <v>GASEOSA GUARANA 2Lts MIRINDA</v>
          </cell>
          <cell r="E1106">
            <v>1</v>
          </cell>
          <cell r="F1106" t="str">
            <v>BEBIDAS</v>
          </cell>
          <cell r="G1106" t="str">
            <v>BEBIDAS</v>
          </cell>
          <cell r="H1106" t="str">
            <v>GASEOSAS</v>
          </cell>
          <cell r="I1106" t="str">
            <v>GASEOSAS NO RETORNABLE</v>
          </cell>
          <cell r="J1106" t="str">
            <v>GUARANA</v>
          </cell>
          <cell r="K1106" t="str">
            <v>MIRINDA</v>
          </cell>
          <cell r="L1106">
            <v>50</v>
          </cell>
          <cell r="M1106" t="str">
            <v>AV S.A. (50)</v>
          </cell>
          <cell r="N1106">
            <v>139</v>
          </cell>
          <cell r="O1106">
            <v>155</v>
          </cell>
          <cell r="P1106">
            <v>102</v>
          </cell>
          <cell r="Q1106">
            <v>108</v>
          </cell>
          <cell r="R1106">
            <v>155</v>
          </cell>
          <cell r="S1106">
            <v>201</v>
          </cell>
          <cell r="T1106">
            <v>236</v>
          </cell>
          <cell r="U1106">
            <v>240</v>
          </cell>
          <cell r="V1106">
            <v>94</v>
          </cell>
          <cell r="W1106">
            <v>130</v>
          </cell>
          <cell r="X1106">
            <v>94</v>
          </cell>
          <cell r="Y1106">
            <v>96</v>
          </cell>
          <cell r="Z1106">
            <v>123</v>
          </cell>
          <cell r="AA1106">
            <v>218</v>
          </cell>
          <cell r="AB1106">
            <v>124</v>
          </cell>
          <cell r="AC1106">
            <v>95</v>
          </cell>
          <cell r="AD1106">
            <v>119</v>
          </cell>
          <cell r="AE1106">
            <v>196</v>
          </cell>
          <cell r="AF1106">
            <v>153</v>
          </cell>
          <cell r="AG1106">
            <v>146</v>
          </cell>
          <cell r="AH1106">
            <v>7</v>
          </cell>
          <cell r="AI1106">
            <v>40</v>
          </cell>
          <cell r="AJ1106">
            <v>104</v>
          </cell>
          <cell r="AK1106">
            <v>0</v>
          </cell>
          <cell r="AL1106">
            <v>93</v>
          </cell>
          <cell r="AM1106">
            <v>222</v>
          </cell>
          <cell r="AN1106">
            <v>120</v>
          </cell>
          <cell r="AO1106">
            <v>40</v>
          </cell>
          <cell r="AP1106">
            <v>28.888888888888886</v>
          </cell>
          <cell r="AQ1106" t="str">
            <v>Q</v>
          </cell>
          <cell r="AR1106">
            <v>29.0625</v>
          </cell>
          <cell r="AS1106">
            <v>70.10526315789474</v>
          </cell>
          <cell r="AT1106">
            <v>24.657534246575342</v>
          </cell>
          <cell r="AU1106">
            <v>30</v>
          </cell>
          <cell r="AV1106">
            <v>7362</v>
          </cell>
          <cell r="AW1106">
            <v>7378.8865699999997</v>
          </cell>
          <cell r="AX1106">
            <v>8350</v>
          </cell>
          <cell r="AY1106">
            <v>0.13420266232002165</v>
          </cell>
          <cell r="AZ1106">
            <v>0.11832335329341317</v>
          </cell>
          <cell r="BA1106">
            <v>8150</v>
          </cell>
          <cell r="BB1106">
            <v>4</v>
          </cell>
          <cell r="BC1106">
            <v>0.10703613148600932</v>
          </cell>
          <cell r="BD1106">
            <v>9.6687116564417183E-2</v>
          </cell>
          <cell r="BE1106">
            <v>7900</v>
          </cell>
          <cell r="BF1106">
            <v>12</v>
          </cell>
          <cell r="BG1106">
            <v>7.3077967943493638E-2</v>
          </cell>
          <cell r="BH1106">
            <v>6.8101265822784807E-2</v>
          </cell>
        </row>
        <row r="1107">
          <cell r="B1107" t="str">
            <v>4934</v>
          </cell>
          <cell r="C1107" t="str">
            <v>7840028203990</v>
          </cell>
          <cell r="D1107" t="str">
            <v>GASEOSA GUARANA 3Lts MIRINDA</v>
          </cell>
          <cell r="E1107">
            <v>1</v>
          </cell>
          <cell r="F1107" t="str">
            <v>BEBIDAS</v>
          </cell>
          <cell r="G1107" t="str">
            <v>BEBIDAS</v>
          </cell>
          <cell r="H1107" t="str">
            <v>GASEOSAS</v>
          </cell>
          <cell r="I1107" t="str">
            <v>GASEOSAS NO RETORNABLE</v>
          </cell>
          <cell r="J1107" t="str">
            <v>GUARANA</v>
          </cell>
          <cell r="K1107" t="str">
            <v>MIRINDA</v>
          </cell>
          <cell r="L1107">
            <v>50</v>
          </cell>
          <cell r="M1107" t="str">
            <v>AV S.A. (50)</v>
          </cell>
          <cell r="N1107">
            <v>55</v>
          </cell>
          <cell r="O1107">
            <v>61</v>
          </cell>
          <cell r="P1107">
            <v>36</v>
          </cell>
          <cell r="Q1107">
            <v>73</v>
          </cell>
          <cell r="R1107">
            <v>146</v>
          </cell>
          <cell r="S1107">
            <v>230</v>
          </cell>
          <cell r="T1107">
            <v>170</v>
          </cell>
          <cell r="U1107">
            <v>179</v>
          </cell>
          <cell r="V1107">
            <v>67</v>
          </cell>
          <cell r="W1107">
            <v>88</v>
          </cell>
          <cell r="X1107">
            <v>52</v>
          </cell>
          <cell r="Y1107">
            <v>48</v>
          </cell>
          <cell r="Z1107">
            <v>80</v>
          </cell>
          <cell r="AA1107">
            <v>106</v>
          </cell>
          <cell r="AB1107">
            <v>72</v>
          </cell>
          <cell r="AC1107">
            <v>97</v>
          </cell>
          <cell r="AD1107">
            <v>109</v>
          </cell>
          <cell r="AE1107">
            <v>190</v>
          </cell>
          <cell r="AF1107">
            <v>95</v>
          </cell>
          <cell r="AG1107">
            <v>124</v>
          </cell>
          <cell r="AH1107">
            <v>2</v>
          </cell>
          <cell r="AI1107">
            <v>33</v>
          </cell>
          <cell r="AJ1107">
            <v>16</v>
          </cell>
          <cell r="AK1107">
            <v>230</v>
          </cell>
          <cell r="AL1107">
            <v>60</v>
          </cell>
          <cell r="AM1107">
            <v>54</v>
          </cell>
          <cell r="AN1107">
            <v>132</v>
          </cell>
          <cell r="AO1107">
            <v>22</v>
          </cell>
          <cell r="AP1107">
            <v>6.5753424657534243</v>
          </cell>
          <cell r="AQ1107">
            <v>38.547486033519554</v>
          </cell>
          <cell r="AR1107">
            <v>37.5</v>
          </cell>
          <cell r="AS1107">
            <v>16.701030927835053</v>
          </cell>
          <cell r="AT1107">
            <v>31.93548387096774</v>
          </cell>
          <cell r="AU1107">
            <v>20</v>
          </cell>
          <cell r="AV1107">
            <v>12303</v>
          </cell>
          <cell r="AW1107">
            <v>12241.092049999999</v>
          </cell>
          <cell r="AX1107">
            <v>13900</v>
          </cell>
          <cell r="AY1107">
            <v>0.12980573843777932</v>
          </cell>
          <cell r="AZ1107">
            <v>0.11489208633093526</v>
          </cell>
          <cell r="BA1107">
            <v>13500</v>
          </cell>
          <cell r="BB1107">
            <v>4</v>
          </cell>
          <cell r="BC1107">
            <v>9.7293343087051953E-2</v>
          </cell>
          <cell r="BD1107">
            <v>8.8666666666666671E-2</v>
          </cell>
          <cell r="BE1107">
            <v>13250</v>
          </cell>
          <cell r="BF1107">
            <v>8</v>
          </cell>
          <cell r="BG1107">
            <v>7.6973095992847185E-2</v>
          </cell>
          <cell r="BH1107">
            <v>7.1471698113207541E-2</v>
          </cell>
        </row>
        <row r="1108">
          <cell r="B1108" t="str">
            <v>3482</v>
          </cell>
          <cell r="C1108" t="str">
            <v>7840138000236</v>
          </cell>
          <cell r="D1108" t="str">
            <v>GASEOSA GUARANA 1Lts PIRI</v>
          </cell>
          <cell r="E1108">
            <v>1</v>
          </cell>
          <cell r="F1108" t="str">
            <v>BEBIDAS</v>
          </cell>
          <cell r="G1108" t="str">
            <v>BEBIDAS</v>
          </cell>
          <cell r="H1108" t="str">
            <v>GASEOSAS</v>
          </cell>
          <cell r="I1108" t="str">
            <v>GASEOSAS NO RETORNABLE</v>
          </cell>
          <cell r="J1108" t="str">
            <v>GUARANA</v>
          </cell>
          <cell r="K1108" t="str">
            <v>PIRI</v>
          </cell>
          <cell r="L1108">
            <v>93</v>
          </cell>
          <cell r="M1108" t="str">
            <v>FORTIN S.A. (93)</v>
          </cell>
          <cell r="N1108">
            <v>207</v>
          </cell>
          <cell r="O1108">
            <v>225</v>
          </cell>
          <cell r="P1108">
            <v>218</v>
          </cell>
          <cell r="Q1108">
            <v>195</v>
          </cell>
          <cell r="R1108">
            <v>314</v>
          </cell>
          <cell r="S1108">
            <v>415</v>
          </cell>
          <cell r="T1108">
            <v>263</v>
          </cell>
          <cell r="U1108">
            <v>253</v>
          </cell>
          <cell r="V1108">
            <v>47</v>
          </cell>
          <cell r="W1108">
            <v>59</v>
          </cell>
          <cell r="X1108">
            <v>56</v>
          </cell>
          <cell r="Y1108">
            <v>56</v>
          </cell>
          <cell r="Z1108">
            <v>55</v>
          </cell>
          <cell r="AA1108">
            <v>127</v>
          </cell>
          <cell r="AB1108">
            <v>77</v>
          </cell>
          <cell r="AC1108">
            <v>90</v>
          </cell>
          <cell r="AD1108">
            <v>143</v>
          </cell>
          <cell r="AE1108">
            <v>145</v>
          </cell>
          <cell r="AF1108">
            <v>202</v>
          </cell>
          <cell r="AG1108">
            <v>157</v>
          </cell>
          <cell r="AH1108">
            <v>0</v>
          </cell>
          <cell r="AI1108">
            <v>0</v>
          </cell>
          <cell r="AJ1108">
            <v>236</v>
          </cell>
          <cell r="AK1108">
            <v>133</v>
          </cell>
          <cell r="AL1108">
            <v>59</v>
          </cell>
          <cell r="AM1108">
            <v>49</v>
          </cell>
          <cell r="AN1108">
            <v>123</v>
          </cell>
          <cell r="AO1108">
            <v>60</v>
          </cell>
          <cell r="AP1108">
            <v>36.307692307692307</v>
          </cell>
          <cell r="AQ1108">
            <v>15.770750988142291</v>
          </cell>
          <cell r="AR1108">
            <v>31.607142857142858</v>
          </cell>
          <cell r="AS1108">
            <v>16.333333333333332</v>
          </cell>
          <cell r="AT1108">
            <v>23.503184713375799</v>
          </cell>
          <cell r="AU1108" t="str">
            <v>SV</v>
          </cell>
          <cell r="AV1108">
            <v>2091.0000100000002</v>
          </cell>
          <cell r="AW1108">
            <v>2090.9997899999998</v>
          </cell>
          <cell r="AX1108">
            <v>2500</v>
          </cell>
          <cell r="AY1108">
            <v>0.19560018557819125</v>
          </cell>
          <cell r="AZ1108">
            <v>0.16359999599999991</v>
          </cell>
          <cell r="BA1108">
            <v>2400</v>
          </cell>
          <cell r="BB1108">
            <v>6</v>
          </cell>
          <cell r="BC1108">
            <v>0.1477761781550635</v>
          </cell>
          <cell r="BD1108">
            <v>0.12874999583333324</v>
          </cell>
          <cell r="BE1108">
            <v>2350</v>
          </cell>
          <cell r="BF1108">
            <v>12</v>
          </cell>
          <cell r="BG1108">
            <v>0.12386417444349984</v>
          </cell>
          <cell r="BH1108">
            <v>0.11021276170212757</v>
          </cell>
        </row>
        <row r="1109">
          <cell r="B1109" t="str">
            <v>3475</v>
          </cell>
          <cell r="C1109" t="str">
            <v>7840138000069</v>
          </cell>
          <cell r="D1109" t="str">
            <v>GASEOSA GUARANA 2Lts PIRI</v>
          </cell>
          <cell r="E1109">
            <v>1</v>
          </cell>
          <cell r="F1109" t="str">
            <v>BEBIDAS</v>
          </cell>
          <cell r="G1109" t="str">
            <v>BEBIDAS</v>
          </cell>
          <cell r="H1109" t="str">
            <v>GASEOSAS</v>
          </cell>
          <cell r="I1109" t="str">
            <v>GASEOSAS NO RETORNABLE</v>
          </cell>
          <cell r="J1109" t="str">
            <v>GUARANA</v>
          </cell>
          <cell r="K1109" t="str">
            <v>PIRI</v>
          </cell>
          <cell r="L1109">
            <v>93</v>
          </cell>
          <cell r="M1109" t="str">
            <v>FORTIN S.A. (93)</v>
          </cell>
          <cell r="N1109">
            <v>126</v>
          </cell>
          <cell r="O1109">
            <v>150</v>
          </cell>
          <cell r="P1109">
            <v>73</v>
          </cell>
          <cell r="Q1109">
            <v>72</v>
          </cell>
          <cell r="R1109">
            <v>341</v>
          </cell>
          <cell r="S1109">
            <v>417</v>
          </cell>
          <cell r="T1109">
            <v>307</v>
          </cell>
          <cell r="U1109">
            <v>286</v>
          </cell>
          <cell r="V1109">
            <v>69</v>
          </cell>
          <cell r="W1109">
            <v>144</v>
          </cell>
          <cell r="X1109">
            <v>84</v>
          </cell>
          <cell r="Y1109">
            <v>79</v>
          </cell>
          <cell r="Z1109">
            <v>111</v>
          </cell>
          <cell r="AA1109">
            <v>211</v>
          </cell>
          <cell r="AB1109">
            <v>114</v>
          </cell>
          <cell r="AC1109">
            <v>114</v>
          </cell>
          <cell r="AD1109">
            <v>152</v>
          </cell>
          <cell r="AE1109">
            <v>340</v>
          </cell>
          <cell r="AF1109">
            <v>216</v>
          </cell>
          <cell r="AG1109">
            <v>181</v>
          </cell>
          <cell r="AH1109">
            <v>7</v>
          </cell>
          <cell r="AI1109">
            <v>11</v>
          </cell>
          <cell r="AJ1109">
            <v>144</v>
          </cell>
          <cell r="AK1109">
            <v>261</v>
          </cell>
          <cell r="AL1109">
            <v>94</v>
          </cell>
          <cell r="AM1109">
            <v>180</v>
          </cell>
          <cell r="AN1109">
            <v>148</v>
          </cell>
          <cell r="AO1109">
            <v>101</v>
          </cell>
          <cell r="AP1109">
            <v>60</v>
          </cell>
          <cell r="AQ1109">
            <v>27.377622377622377</v>
          </cell>
          <cell r="AR1109">
            <v>35.696202531645568</v>
          </cell>
          <cell r="AS1109">
            <v>47.368421052631582</v>
          </cell>
          <cell r="AT1109">
            <v>24.530386740331494</v>
          </cell>
          <cell r="AU1109">
            <v>275.45454545454544</v>
          </cell>
          <cell r="AV1109">
            <v>3346.0000199999999</v>
          </cell>
          <cell r="AW1109">
            <v>3345.9994700000002</v>
          </cell>
          <cell r="AX1109">
            <v>3950</v>
          </cell>
          <cell r="AY1109">
            <v>0.18051403956656276</v>
          </cell>
          <cell r="AZ1109">
            <v>0.15291138734177218</v>
          </cell>
          <cell r="BA1109">
            <v>3850</v>
          </cell>
          <cell r="BB1109">
            <v>6</v>
          </cell>
          <cell r="BC1109">
            <v>0.15062760818513077</v>
          </cell>
          <cell r="BD1109">
            <v>0.13090908571428572</v>
          </cell>
          <cell r="BE1109">
            <v>3750</v>
          </cell>
          <cell r="BF1109">
            <v>12</v>
          </cell>
          <cell r="BG1109">
            <v>0.120741176803699</v>
          </cell>
          <cell r="BH1109">
            <v>0.10773332800000002</v>
          </cell>
        </row>
        <row r="1110">
          <cell r="B1110" t="str">
            <v>3490</v>
          </cell>
          <cell r="C1110" t="str">
            <v>7840138000076</v>
          </cell>
          <cell r="D1110" t="str">
            <v>GASEOSA GUARANA 330ml PIRI</v>
          </cell>
          <cell r="E1110">
            <v>1</v>
          </cell>
          <cell r="F1110" t="str">
            <v>BEBIDAS</v>
          </cell>
          <cell r="G1110" t="str">
            <v>BEBIDAS</v>
          </cell>
          <cell r="H1110" t="str">
            <v>GASEOSAS</v>
          </cell>
          <cell r="I1110" t="str">
            <v>GASEOSAS NO RETORNABLE</v>
          </cell>
          <cell r="J1110" t="str">
            <v>GUARANA</v>
          </cell>
          <cell r="K1110" t="str">
            <v>PIRI</v>
          </cell>
          <cell r="L1110">
            <v>93</v>
          </cell>
          <cell r="M1110" t="str">
            <v>FORTIN S.A. (93)</v>
          </cell>
          <cell r="N1110">
            <v>548</v>
          </cell>
          <cell r="O1110">
            <v>772</v>
          </cell>
          <cell r="P1110">
            <v>512</v>
          </cell>
          <cell r="Q1110">
            <v>508</v>
          </cell>
          <cell r="R1110">
            <v>1049</v>
          </cell>
          <cell r="S1110">
            <v>1012</v>
          </cell>
          <cell r="T1110">
            <v>989</v>
          </cell>
          <cell r="U1110">
            <v>889</v>
          </cell>
          <cell r="V1110">
            <v>432</v>
          </cell>
          <cell r="W1110">
            <v>457</v>
          </cell>
          <cell r="X1110">
            <v>211</v>
          </cell>
          <cell r="Y1110">
            <v>254</v>
          </cell>
          <cell r="Z1110">
            <v>135</v>
          </cell>
          <cell r="AA1110">
            <v>157</v>
          </cell>
          <cell r="AB1110">
            <v>218</v>
          </cell>
          <cell r="AC1110">
            <v>202</v>
          </cell>
          <cell r="AD1110">
            <v>260</v>
          </cell>
          <cell r="AE1110">
            <v>356</v>
          </cell>
          <cell r="AF1110">
            <v>195</v>
          </cell>
          <cell r="AG1110">
            <v>206</v>
          </cell>
          <cell r="AH1110">
            <v>36</v>
          </cell>
          <cell r="AI1110">
            <v>48</v>
          </cell>
          <cell r="AJ1110">
            <v>258</v>
          </cell>
          <cell r="AK1110">
            <v>708</v>
          </cell>
          <cell r="AL1110">
            <v>252</v>
          </cell>
          <cell r="AM1110">
            <v>92</v>
          </cell>
          <cell r="AN1110">
            <v>299</v>
          </cell>
          <cell r="AO1110">
            <v>144</v>
          </cell>
          <cell r="AP1110">
            <v>15.236220472440944</v>
          </cell>
          <cell r="AQ1110">
            <v>23.892013498312711</v>
          </cell>
          <cell r="AR1110">
            <v>29.763779527559056</v>
          </cell>
          <cell r="AS1110">
            <v>13.663366336633663</v>
          </cell>
          <cell r="AT1110">
            <v>43.543689320388353</v>
          </cell>
          <cell r="AU1110">
            <v>90</v>
          </cell>
          <cell r="AV1110">
            <v>1129.9999700000001</v>
          </cell>
          <cell r="AW1110">
            <v>1129.9989800000001</v>
          </cell>
          <cell r="AX1110">
            <v>1350</v>
          </cell>
          <cell r="AY1110">
            <v>0.19469029720416708</v>
          </cell>
          <cell r="AZ1110">
            <v>0.16296298518518512</v>
          </cell>
          <cell r="BA1110">
            <v>1300</v>
          </cell>
          <cell r="BB1110">
            <v>12</v>
          </cell>
          <cell r="BC1110">
            <v>0.15044250841882767</v>
          </cell>
          <cell r="BD1110">
            <v>0.13076925384615379</v>
          </cell>
          <cell r="BE1110">
            <v>1250</v>
          </cell>
          <cell r="BF1110">
            <v>24</v>
          </cell>
          <cell r="BG1110">
            <v>0.10619471963348803</v>
          </cell>
          <cell r="BH1110">
            <v>9.6000023999999934E-2</v>
          </cell>
        </row>
        <row r="1111">
          <cell r="B1111" t="str">
            <v>11384</v>
          </cell>
          <cell r="C1111" t="str">
            <v>7891991001342</v>
          </cell>
          <cell r="D1111" t="str">
            <v>GASEOSA GUARANA 2Lts ANTARCTICA</v>
          </cell>
          <cell r="E1111">
            <v>1</v>
          </cell>
          <cell r="F1111" t="str">
            <v>BEBIDAS</v>
          </cell>
          <cell r="G1111" t="str">
            <v>BEBIDAS</v>
          </cell>
          <cell r="H1111" t="str">
            <v>GASEOSAS</v>
          </cell>
          <cell r="I1111" t="str">
            <v>GASEOSAS NO RETORNABLE</v>
          </cell>
          <cell r="J1111" t="str">
            <v>GUARANA</v>
          </cell>
          <cell r="K1111" t="str">
            <v>ANTARCTICA</v>
          </cell>
          <cell r="L1111">
            <v>2054</v>
          </cell>
          <cell r="M1111" t="str">
            <v>ALTA META S.A (2054)</v>
          </cell>
          <cell r="N1111">
            <v>70</v>
          </cell>
          <cell r="O1111">
            <v>90</v>
          </cell>
          <cell r="P1111">
            <v>39</v>
          </cell>
          <cell r="Q1111">
            <v>36</v>
          </cell>
          <cell r="R1111">
            <v>99</v>
          </cell>
          <cell r="S1111">
            <v>86</v>
          </cell>
          <cell r="T1111">
            <v>75</v>
          </cell>
          <cell r="U1111">
            <v>70</v>
          </cell>
          <cell r="V1111">
            <v>48</v>
          </cell>
          <cell r="W1111">
            <v>54</v>
          </cell>
          <cell r="X1111">
            <v>3</v>
          </cell>
          <cell r="Y1111">
            <v>0</v>
          </cell>
          <cell r="Z1111">
            <v>68</v>
          </cell>
          <cell r="AA1111">
            <v>70</v>
          </cell>
          <cell r="AB1111">
            <v>51</v>
          </cell>
          <cell r="AC1111">
            <v>40</v>
          </cell>
          <cell r="AD1111">
            <v>78</v>
          </cell>
          <cell r="AE1111">
            <v>86</v>
          </cell>
          <cell r="AF1111">
            <v>26</v>
          </cell>
          <cell r="AG1111">
            <v>31</v>
          </cell>
          <cell r="AH1111">
            <v>0</v>
          </cell>
          <cell r="AI1111">
            <v>0</v>
          </cell>
          <cell r="AJ1111">
            <v>0</v>
          </cell>
          <cell r="AK1111">
            <v>25</v>
          </cell>
          <cell r="AL1111">
            <v>0</v>
          </cell>
          <cell r="AM1111">
            <v>3</v>
          </cell>
          <cell r="AN1111">
            <v>43</v>
          </cell>
          <cell r="AO1111">
            <v>0</v>
          </cell>
          <cell r="AP1111" t="str">
            <v>Q</v>
          </cell>
          <cell r="AQ1111">
            <v>10.714285714285715</v>
          </cell>
          <cell r="AR1111" t="str">
            <v>Q</v>
          </cell>
          <cell r="AS1111">
            <v>2.25</v>
          </cell>
          <cell r="AT1111">
            <v>41.612903225806456</v>
          </cell>
          <cell r="AU1111" t="str">
            <v>Q</v>
          </cell>
          <cell r="AV1111">
            <v>10500.00006</v>
          </cell>
          <cell r="AW1111">
            <v>10414.5888</v>
          </cell>
          <cell r="AX1111">
            <v>11500</v>
          </cell>
          <cell r="AY1111">
            <v>9.5238088979591851E-2</v>
          </cell>
          <cell r="AZ1111">
            <v>8.6956516521739108E-2</v>
          </cell>
          <cell r="BA1111">
            <v>10950</v>
          </cell>
          <cell r="BB1111">
            <v>6</v>
          </cell>
          <cell r="BC1111">
            <v>4.2857136897959114E-2</v>
          </cell>
          <cell r="BD1111">
            <v>4.1095884931506822E-2</v>
          </cell>
          <cell r="BE1111">
            <v>0</v>
          </cell>
          <cell r="BF1111">
            <v>0</v>
          </cell>
          <cell r="BG1111">
            <v>-1</v>
          </cell>
          <cell r="BH1111">
            <v>0</v>
          </cell>
        </row>
        <row r="1112">
          <cell r="B1112" t="str">
            <v>11382</v>
          </cell>
          <cell r="C1112" t="str">
            <v>7891991000826</v>
          </cell>
          <cell r="D1112" t="str">
            <v>GASEOSA GUARANA 350ml ANTARCTICA</v>
          </cell>
          <cell r="E1112">
            <v>1</v>
          </cell>
          <cell r="F1112" t="str">
            <v>BEBIDAS</v>
          </cell>
          <cell r="G1112" t="str">
            <v>BEBIDAS</v>
          </cell>
          <cell r="H1112" t="str">
            <v>GASEOSAS</v>
          </cell>
          <cell r="I1112" t="str">
            <v>GASEOSAS NO RETORNABLE</v>
          </cell>
          <cell r="J1112" t="str">
            <v>GUARANA</v>
          </cell>
          <cell r="K1112" t="str">
            <v>ANTARCTICA</v>
          </cell>
          <cell r="L1112">
            <v>2054</v>
          </cell>
          <cell r="M1112" t="str">
            <v>ALTA META S.A (2054)</v>
          </cell>
          <cell r="N1112">
            <v>1384</v>
          </cell>
          <cell r="O1112">
            <v>1794</v>
          </cell>
          <cell r="P1112">
            <v>1378</v>
          </cell>
          <cell r="Q1112">
            <v>1203</v>
          </cell>
          <cell r="R1112">
            <v>2099</v>
          </cell>
          <cell r="S1112">
            <v>2211</v>
          </cell>
          <cell r="T1112">
            <v>1644</v>
          </cell>
          <cell r="U1112">
            <v>1667</v>
          </cell>
          <cell r="V1112">
            <v>364</v>
          </cell>
          <cell r="W1112">
            <v>389</v>
          </cell>
          <cell r="X1112">
            <v>445</v>
          </cell>
          <cell r="Y1112">
            <v>457</v>
          </cell>
          <cell r="Z1112">
            <v>643</v>
          </cell>
          <cell r="AA1112">
            <v>811</v>
          </cell>
          <cell r="AB1112">
            <v>504</v>
          </cell>
          <cell r="AC1112">
            <v>542</v>
          </cell>
          <cell r="AD1112">
            <v>624</v>
          </cell>
          <cell r="AE1112">
            <v>731</v>
          </cell>
          <cell r="AF1112">
            <v>718</v>
          </cell>
          <cell r="AG1112">
            <v>553</v>
          </cell>
          <cell r="AH1112">
            <v>0</v>
          </cell>
          <cell r="AI1112">
            <v>0</v>
          </cell>
          <cell r="AJ1112">
            <v>1308</v>
          </cell>
          <cell r="AK1112">
            <v>1164</v>
          </cell>
          <cell r="AL1112">
            <v>290</v>
          </cell>
          <cell r="AM1112">
            <v>759</v>
          </cell>
          <cell r="AN1112">
            <v>672</v>
          </cell>
          <cell r="AO1112">
            <v>0</v>
          </cell>
          <cell r="AP1112">
            <v>32.618453865336662</v>
          </cell>
          <cell r="AQ1112">
            <v>20.947810437912416</v>
          </cell>
          <cell r="AR1112">
            <v>19.037199124726477</v>
          </cell>
          <cell r="AS1112">
            <v>42.011070110701105</v>
          </cell>
          <cell r="AT1112">
            <v>36.455696202531648</v>
          </cell>
          <cell r="AU1112" t="str">
            <v>Q</v>
          </cell>
          <cell r="AV1112">
            <v>3300</v>
          </cell>
          <cell r="AW1112">
            <v>2881.7061899999999</v>
          </cell>
          <cell r="AX1112">
            <v>3650</v>
          </cell>
          <cell r="AY1112">
            <v>0.10606060606060597</v>
          </cell>
          <cell r="AZ1112">
            <v>9.5890410958904104E-2</v>
          </cell>
          <cell r="BA1112">
            <v>3500</v>
          </cell>
          <cell r="BB1112">
            <v>6</v>
          </cell>
          <cell r="BC1112">
            <v>6.0606060606060552E-2</v>
          </cell>
          <cell r="BD1112">
            <v>5.7142857142857141E-2</v>
          </cell>
          <cell r="BE1112">
            <v>0</v>
          </cell>
          <cell r="BF1112">
            <v>0</v>
          </cell>
          <cell r="BG1112">
            <v>-1</v>
          </cell>
          <cell r="BH1112">
            <v>0</v>
          </cell>
        </row>
        <row r="1113">
          <cell r="B1113" t="str">
            <v>13969</v>
          </cell>
          <cell r="C1113" t="str">
            <v>7840058002952</v>
          </cell>
          <cell r="D1113" t="str">
            <v>GASEOSA GUARANA 2Lts CRUSH</v>
          </cell>
          <cell r="E1113">
            <v>1</v>
          </cell>
          <cell r="F1113" t="str">
            <v>BEBIDAS</v>
          </cell>
          <cell r="G1113" t="str">
            <v>BEBIDAS</v>
          </cell>
          <cell r="H1113" t="str">
            <v>GASEOSAS</v>
          </cell>
          <cell r="I1113" t="str">
            <v>GASEOSAS NO RETORNABLE</v>
          </cell>
          <cell r="J1113" t="str">
            <v>GUARANA</v>
          </cell>
          <cell r="K1113" t="str">
            <v>CRUSH</v>
          </cell>
          <cell r="L1113">
            <v>139</v>
          </cell>
          <cell r="M1113" t="str">
            <v>PARAGUAY REFRESCOS S.A.  (139)</v>
          </cell>
          <cell r="N1113">
            <v>559</v>
          </cell>
          <cell r="O1113">
            <v>594</v>
          </cell>
          <cell r="P1113">
            <v>507</v>
          </cell>
          <cell r="Q1113">
            <v>314</v>
          </cell>
          <cell r="R1113">
            <v>1122</v>
          </cell>
          <cell r="S1113">
            <v>1059</v>
          </cell>
          <cell r="T1113">
            <v>736</v>
          </cell>
          <cell r="U1113">
            <v>711</v>
          </cell>
          <cell r="V1113">
            <v>277</v>
          </cell>
          <cell r="W1113">
            <v>215</v>
          </cell>
          <cell r="X1113">
            <v>165</v>
          </cell>
          <cell r="Y1113">
            <v>173</v>
          </cell>
          <cell r="Z1113">
            <v>508</v>
          </cell>
          <cell r="AA1113">
            <v>288</v>
          </cell>
          <cell r="AB1113">
            <v>257</v>
          </cell>
          <cell r="AC1113">
            <v>268</v>
          </cell>
          <cell r="AD1113">
            <v>552</v>
          </cell>
          <cell r="AE1113">
            <v>528</v>
          </cell>
          <cell r="AF1113">
            <v>357</v>
          </cell>
          <cell r="AG1113">
            <v>286</v>
          </cell>
          <cell r="AH1113">
            <v>19</v>
          </cell>
          <cell r="AI1113">
            <v>55</v>
          </cell>
          <cell r="AJ1113">
            <v>229</v>
          </cell>
          <cell r="AK1113">
            <v>408</v>
          </cell>
          <cell r="AL1113">
            <v>119</v>
          </cell>
          <cell r="AM1113">
            <v>208</v>
          </cell>
          <cell r="AN1113">
            <v>272</v>
          </cell>
          <cell r="AO1113">
            <v>195</v>
          </cell>
          <cell r="AP1113">
            <v>21.878980891719742</v>
          </cell>
          <cell r="AQ1113">
            <v>17.215189873417721</v>
          </cell>
          <cell r="AR1113">
            <v>20.635838150289018</v>
          </cell>
          <cell r="AS1113">
            <v>23.28358208955224</v>
          </cell>
          <cell r="AT1113">
            <v>28.53146853146853</v>
          </cell>
          <cell r="AU1113">
            <v>106.36363636363636</v>
          </cell>
          <cell r="AV1113">
            <v>5775</v>
          </cell>
          <cell r="AW1113">
            <v>5425.7654000000002</v>
          </cell>
          <cell r="AX1113">
            <v>6750</v>
          </cell>
          <cell r="AY1113">
            <v>0.16883116883116878</v>
          </cell>
          <cell r="AZ1113">
            <v>0.14444444444444443</v>
          </cell>
          <cell r="BA1113">
            <v>6500</v>
          </cell>
          <cell r="BB1113">
            <v>3</v>
          </cell>
          <cell r="BC1113">
            <v>0.12554112554112562</v>
          </cell>
          <cell r="BD1113">
            <v>0.11153846153846154</v>
          </cell>
          <cell r="BE1113">
            <v>0</v>
          </cell>
          <cell r="BF1113">
            <v>0</v>
          </cell>
          <cell r="BG1113">
            <v>-1</v>
          </cell>
          <cell r="BH1113">
            <v>0</v>
          </cell>
        </row>
        <row r="1114">
          <cell r="B1114" t="str">
            <v>4498</v>
          </cell>
          <cell r="C1114" t="str">
            <v>7840779002866</v>
          </cell>
          <cell r="D1114" t="str">
            <v>GASEOSA GUARANA FREE 2Lts PULP</v>
          </cell>
          <cell r="E1114">
            <v>1</v>
          </cell>
          <cell r="F1114" t="str">
            <v>BEBIDAS</v>
          </cell>
          <cell r="G1114" t="str">
            <v>BEBIDAS</v>
          </cell>
          <cell r="H1114" t="str">
            <v>GASEOSAS</v>
          </cell>
          <cell r="I1114" t="str">
            <v>GASEOSAS NO RETORNABLE</v>
          </cell>
          <cell r="J1114" t="str">
            <v>GUARANA LIGHT</v>
          </cell>
          <cell r="K1114" t="str">
            <v>PULP</v>
          </cell>
          <cell r="L1114">
            <v>79</v>
          </cell>
          <cell r="M1114" t="str">
            <v>DISTRIBUIDORA DEL PARAGUAY (79)</v>
          </cell>
          <cell r="N1114">
            <v>11</v>
          </cell>
          <cell r="O1114">
            <v>7</v>
          </cell>
          <cell r="P1114">
            <v>0</v>
          </cell>
          <cell r="Q1114">
            <v>0</v>
          </cell>
          <cell r="R1114">
            <v>9</v>
          </cell>
          <cell r="S1114">
            <v>12</v>
          </cell>
          <cell r="T1114">
            <v>11</v>
          </cell>
          <cell r="U1114">
            <v>16</v>
          </cell>
          <cell r="V1114">
            <v>8</v>
          </cell>
          <cell r="W1114">
            <v>17</v>
          </cell>
          <cell r="X1114">
            <v>0</v>
          </cell>
          <cell r="Y1114">
            <v>0</v>
          </cell>
          <cell r="Z1114">
            <v>18</v>
          </cell>
          <cell r="AA1114">
            <v>14</v>
          </cell>
          <cell r="AB1114">
            <v>23</v>
          </cell>
          <cell r="AC1114">
            <v>14</v>
          </cell>
          <cell r="AD1114">
            <v>24</v>
          </cell>
          <cell r="AE1114">
            <v>12</v>
          </cell>
          <cell r="AF1114">
            <v>0</v>
          </cell>
          <cell r="AG1114">
            <v>0</v>
          </cell>
          <cell r="AH1114">
            <v>0</v>
          </cell>
          <cell r="AI1114">
            <v>0</v>
          </cell>
          <cell r="AJ1114">
            <v>14</v>
          </cell>
          <cell r="AK1114">
            <v>25</v>
          </cell>
          <cell r="AL1114">
            <v>0</v>
          </cell>
          <cell r="AM1114">
            <v>86</v>
          </cell>
          <cell r="AN1114">
            <v>0</v>
          </cell>
          <cell r="AO1114">
            <v>12</v>
          </cell>
          <cell r="AP1114" t="str">
            <v>SV</v>
          </cell>
          <cell r="AQ1114">
            <v>46.875</v>
          </cell>
          <cell r="AR1114" t="str">
            <v>Q</v>
          </cell>
          <cell r="AS1114">
            <v>184.28571428571431</v>
          </cell>
          <cell r="AT1114" t="str">
            <v>Q</v>
          </cell>
          <cell r="AU1114" t="str">
            <v>SV</v>
          </cell>
          <cell r="AV1114">
            <v>8550</v>
          </cell>
          <cell r="AW1114">
            <v>7936.1213799999996</v>
          </cell>
          <cell r="AX1114">
            <v>9900</v>
          </cell>
          <cell r="AY1114">
            <v>0.15789473684210531</v>
          </cell>
          <cell r="AZ1114">
            <v>0.13636363636363635</v>
          </cell>
          <cell r="BA1114">
            <v>9500</v>
          </cell>
          <cell r="BB1114">
            <v>4</v>
          </cell>
          <cell r="BC1114">
            <v>0.11111111111111116</v>
          </cell>
          <cell r="BD1114">
            <v>0.1</v>
          </cell>
          <cell r="BE1114">
            <v>9250</v>
          </cell>
          <cell r="BF1114">
            <v>8</v>
          </cell>
          <cell r="BG1114">
            <v>8.1871345029239873E-2</v>
          </cell>
          <cell r="BH1114">
            <v>7.567567567567568E-2</v>
          </cell>
        </row>
        <row r="1115">
          <cell r="B1115" t="str">
            <v>4936</v>
          </cell>
          <cell r="C1115" t="str">
            <v>7840028202573</v>
          </cell>
          <cell r="D1115" t="str">
            <v>GASEOSA GUARANA FREE 2Lts MIRINDA</v>
          </cell>
          <cell r="E1115">
            <v>1</v>
          </cell>
          <cell r="F1115" t="str">
            <v>BEBIDAS</v>
          </cell>
          <cell r="G1115" t="str">
            <v>BEBIDAS</v>
          </cell>
          <cell r="H1115" t="str">
            <v>GASEOSAS</v>
          </cell>
          <cell r="I1115" t="str">
            <v>GASEOSAS NO RETORNABLE</v>
          </cell>
          <cell r="J1115" t="str">
            <v>GUARANA LIGHT</v>
          </cell>
          <cell r="K1115" t="str">
            <v>MIRINDA</v>
          </cell>
          <cell r="L1115">
            <v>50</v>
          </cell>
          <cell r="M1115" t="str">
            <v>AV S.A. (50)</v>
          </cell>
          <cell r="N1115">
            <v>36</v>
          </cell>
          <cell r="O1115">
            <v>72</v>
          </cell>
          <cell r="P1115">
            <v>39</v>
          </cell>
          <cell r="Q1115">
            <v>49</v>
          </cell>
          <cell r="R1115">
            <v>48</v>
          </cell>
          <cell r="S1115">
            <v>89</v>
          </cell>
          <cell r="T1115">
            <v>76</v>
          </cell>
          <cell r="U1115">
            <v>85</v>
          </cell>
          <cell r="V1115">
            <v>20</v>
          </cell>
          <cell r="W1115">
            <v>39</v>
          </cell>
          <cell r="X1115">
            <v>38</v>
          </cell>
          <cell r="Y1115">
            <v>39</v>
          </cell>
          <cell r="Z1115">
            <v>34</v>
          </cell>
          <cell r="AA1115">
            <v>67</v>
          </cell>
          <cell r="AB1115">
            <v>48</v>
          </cell>
          <cell r="AC1115">
            <v>66</v>
          </cell>
          <cell r="AD1115">
            <v>16</v>
          </cell>
          <cell r="AE1115">
            <v>53</v>
          </cell>
          <cell r="AF1115">
            <v>38</v>
          </cell>
          <cell r="AG1115">
            <v>50</v>
          </cell>
          <cell r="AH1115">
            <v>0</v>
          </cell>
          <cell r="AI1115">
            <v>0</v>
          </cell>
          <cell r="AJ1115">
            <v>72</v>
          </cell>
          <cell r="AK1115">
            <v>12</v>
          </cell>
          <cell r="AL1115">
            <v>50</v>
          </cell>
          <cell r="AM1115">
            <v>23</v>
          </cell>
          <cell r="AN1115">
            <v>23</v>
          </cell>
          <cell r="AO1115">
            <v>0</v>
          </cell>
          <cell r="AP1115">
            <v>44.081632653061227</v>
          </cell>
          <cell r="AQ1115">
            <v>4.2352941176470589</v>
          </cell>
          <cell r="AR1115">
            <v>38.461538461538467</v>
          </cell>
          <cell r="AS1115">
            <v>10.454545454545455</v>
          </cell>
          <cell r="AT1115">
            <v>13.8</v>
          </cell>
          <cell r="AU1115" t="str">
            <v>Q</v>
          </cell>
          <cell r="AV1115">
            <v>8835</v>
          </cell>
          <cell r="AW1115">
            <v>8687.7079300000005</v>
          </cell>
          <cell r="AX1115">
            <v>10250</v>
          </cell>
          <cell r="AY1115">
            <v>0.1601584606677986</v>
          </cell>
          <cell r="AZ1115">
            <v>0.13804878048780489</v>
          </cell>
          <cell r="BA1115">
            <v>9950</v>
          </cell>
          <cell r="BB1115">
            <v>4</v>
          </cell>
          <cell r="BC1115">
            <v>0.12620260328239952</v>
          </cell>
          <cell r="BD1115">
            <v>0.11206030150753769</v>
          </cell>
          <cell r="BE1115">
            <v>9650</v>
          </cell>
          <cell r="BF1115">
            <v>12</v>
          </cell>
          <cell r="BG1115">
            <v>9.2246745897000659E-2</v>
          </cell>
          <cell r="BH1115">
            <v>8.4455958549222804E-2</v>
          </cell>
        </row>
        <row r="1116">
          <cell r="B1116" t="str">
            <v>4935</v>
          </cell>
          <cell r="C1116" t="str">
            <v>7840028202597</v>
          </cell>
          <cell r="D1116" t="str">
            <v>GASEOSA GUARANA FREE 500ml MIRINDA</v>
          </cell>
          <cell r="E1116">
            <v>1</v>
          </cell>
          <cell r="F1116" t="str">
            <v>BEBIDAS</v>
          </cell>
          <cell r="G1116" t="str">
            <v>BEBIDAS</v>
          </cell>
          <cell r="H1116" t="str">
            <v>GASEOSAS</v>
          </cell>
          <cell r="I1116" t="str">
            <v>GASEOSAS NO RETORNABLE</v>
          </cell>
          <cell r="J1116" t="str">
            <v>GUARANA LIGHT</v>
          </cell>
          <cell r="K1116" t="str">
            <v>MIRINDA</v>
          </cell>
          <cell r="L1116">
            <v>50</v>
          </cell>
          <cell r="M1116" t="str">
            <v>AV S.A. (50)</v>
          </cell>
          <cell r="N1116">
            <v>103</v>
          </cell>
          <cell r="O1116">
            <v>59</v>
          </cell>
          <cell r="P1116">
            <v>58</v>
          </cell>
          <cell r="Q1116">
            <v>23</v>
          </cell>
          <cell r="R1116">
            <v>51</v>
          </cell>
          <cell r="S1116">
            <v>99</v>
          </cell>
          <cell r="T1116">
            <v>79</v>
          </cell>
          <cell r="U1116">
            <v>98</v>
          </cell>
          <cell r="V1116">
            <v>23</v>
          </cell>
          <cell r="W1116">
            <v>27</v>
          </cell>
          <cell r="X1116">
            <v>16</v>
          </cell>
          <cell r="Y1116">
            <v>17</v>
          </cell>
          <cell r="Z1116">
            <v>0</v>
          </cell>
          <cell r="AA1116">
            <v>32</v>
          </cell>
          <cell r="AB1116">
            <v>59</v>
          </cell>
          <cell r="AC1116">
            <v>70</v>
          </cell>
          <cell r="AD1116">
            <v>18</v>
          </cell>
          <cell r="AE1116">
            <v>14</v>
          </cell>
          <cell r="AF1116">
            <v>0</v>
          </cell>
          <cell r="AG1116">
            <v>6</v>
          </cell>
          <cell r="AH1116">
            <v>0</v>
          </cell>
          <cell r="AI1116">
            <v>0</v>
          </cell>
          <cell r="AJ1116">
            <v>84</v>
          </cell>
          <cell r="AK1116">
            <v>80</v>
          </cell>
          <cell r="AL1116">
            <v>47</v>
          </cell>
          <cell r="AM1116">
            <v>24</v>
          </cell>
          <cell r="AN1116">
            <v>18</v>
          </cell>
          <cell r="AO1116">
            <v>12</v>
          </cell>
          <cell r="AP1116">
            <v>109.56521739130434</v>
          </cell>
          <cell r="AQ1116">
            <v>24.489795918367349</v>
          </cell>
          <cell r="AR1116">
            <v>82.941176470588232</v>
          </cell>
          <cell r="AS1116">
            <v>10.285714285714286</v>
          </cell>
          <cell r="AT1116">
            <v>90</v>
          </cell>
          <cell r="AU1116" t="str">
            <v>SV</v>
          </cell>
          <cell r="AV1116">
            <v>4180</v>
          </cell>
          <cell r="AW1116">
            <v>3955.5435699999998</v>
          </cell>
          <cell r="AX1116">
            <v>4850</v>
          </cell>
          <cell r="AY1116">
            <v>0.16028708133971281</v>
          </cell>
          <cell r="AZ1116">
            <v>0.13814432989690723</v>
          </cell>
          <cell r="BA1116">
            <v>4750</v>
          </cell>
          <cell r="BB1116">
            <v>6</v>
          </cell>
          <cell r="BC1116">
            <v>0.13636363636363646</v>
          </cell>
          <cell r="BD1116">
            <v>0.12</v>
          </cell>
          <cell r="BE1116">
            <v>4650</v>
          </cell>
          <cell r="BF1116">
            <v>12</v>
          </cell>
          <cell r="BG1116">
            <v>0.1124401913875599</v>
          </cell>
          <cell r="BH1116">
            <v>0.1010752688172043</v>
          </cell>
        </row>
        <row r="1117">
          <cell r="B1117" t="str">
            <v>5698</v>
          </cell>
          <cell r="C1117" t="str">
            <v>7840894001003</v>
          </cell>
          <cell r="D1117" t="str">
            <v>GASEOSA GUARANA 2Lts ISAAC</v>
          </cell>
          <cell r="E1117">
            <v>6</v>
          </cell>
          <cell r="F1117" t="str">
            <v>BEBIDAS</v>
          </cell>
          <cell r="G1117" t="str">
            <v>BEBIDAS</v>
          </cell>
          <cell r="H1117" t="str">
            <v>GASEOSAS</v>
          </cell>
          <cell r="I1117" t="str">
            <v>GASEOSAS NO RETORNABLE</v>
          </cell>
          <cell r="J1117" t="str">
            <v>GUARANA LIGHT</v>
          </cell>
          <cell r="K1117" t="str">
            <v>ISAAC</v>
          </cell>
          <cell r="L1117">
            <v>428</v>
          </cell>
          <cell r="M1117" t="str">
            <v>BRUMADO S.A. (428)</v>
          </cell>
          <cell r="N1117">
            <v>163</v>
          </cell>
          <cell r="O1117">
            <v>178</v>
          </cell>
          <cell r="P1117">
            <v>93</v>
          </cell>
          <cell r="Q1117">
            <v>90</v>
          </cell>
          <cell r="R1117">
            <v>155</v>
          </cell>
          <cell r="S1117">
            <v>247</v>
          </cell>
          <cell r="T1117">
            <v>299</v>
          </cell>
          <cell r="U1117">
            <v>198</v>
          </cell>
          <cell r="V1117">
            <v>50</v>
          </cell>
          <cell r="W1117">
            <v>109</v>
          </cell>
          <cell r="X1117">
            <v>53</v>
          </cell>
          <cell r="Y1117">
            <v>43</v>
          </cell>
          <cell r="Z1117">
            <v>75</v>
          </cell>
          <cell r="AA1117">
            <v>104</v>
          </cell>
          <cell r="AB1117">
            <v>109</v>
          </cell>
          <cell r="AC1117">
            <v>92</v>
          </cell>
          <cell r="AD1117">
            <v>117</v>
          </cell>
          <cell r="AE1117">
            <v>155</v>
          </cell>
          <cell r="AF1117">
            <v>286</v>
          </cell>
          <cell r="AG1117">
            <v>282</v>
          </cell>
          <cell r="AH1117">
            <v>2</v>
          </cell>
          <cell r="AI1117">
            <v>5</v>
          </cell>
          <cell r="AJ1117">
            <v>173</v>
          </cell>
          <cell r="AK1117">
            <v>402</v>
          </cell>
          <cell r="AL1117">
            <v>75</v>
          </cell>
          <cell r="AM1117">
            <v>161</v>
          </cell>
          <cell r="AN1117">
            <v>92</v>
          </cell>
          <cell r="AO1117">
            <v>33</v>
          </cell>
          <cell r="AP1117">
            <v>57.666666666666671</v>
          </cell>
          <cell r="AQ1117">
            <v>60.909090909090907</v>
          </cell>
          <cell r="AR1117">
            <v>52.325581395348834</v>
          </cell>
          <cell r="AS1117">
            <v>52.5</v>
          </cell>
          <cell r="AT1117">
            <v>9.7872340425531927</v>
          </cell>
          <cell r="AU1117">
            <v>198</v>
          </cell>
          <cell r="AV1117">
            <v>3250.0000500000001</v>
          </cell>
          <cell r="AW1117">
            <v>3249.99829</v>
          </cell>
          <cell r="AX1117">
            <v>3650</v>
          </cell>
          <cell r="AY1117">
            <v>0.1230769057988168</v>
          </cell>
          <cell r="AZ1117">
            <v>0.10958902739726024</v>
          </cell>
          <cell r="BA1117">
            <v>3550</v>
          </cell>
          <cell r="BB1117">
            <v>6</v>
          </cell>
          <cell r="BC1117">
            <v>9.2307675502958819E-2</v>
          </cell>
          <cell r="BD1117">
            <v>8.4507028169014051E-2</v>
          </cell>
          <cell r="BE1117">
            <v>0</v>
          </cell>
          <cell r="BF1117">
            <v>0</v>
          </cell>
          <cell r="BG1117">
            <v>-1</v>
          </cell>
          <cell r="BH1117">
            <v>0</v>
          </cell>
        </row>
        <row r="1118">
          <cell r="B1118" t="str">
            <v>5709</v>
          </cell>
          <cell r="C1118" t="str">
            <v>7840894000983</v>
          </cell>
          <cell r="D1118" t="str">
            <v>GASEOSA GUARANA 330ml ISAAC</v>
          </cell>
          <cell r="E1118">
            <v>12</v>
          </cell>
          <cell r="F1118" t="str">
            <v>BEBIDAS</v>
          </cell>
          <cell r="G1118" t="str">
            <v>BEBIDAS</v>
          </cell>
          <cell r="H1118" t="str">
            <v>GASEOSAS</v>
          </cell>
          <cell r="I1118" t="str">
            <v>GASEOSAS NO RETORNABLE</v>
          </cell>
          <cell r="J1118" t="str">
            <v>GUARANA LIGHT</v>
          </cell>
          <cell r="K1118" t="str">
            <v>ISAAC</v>
          </cell>
          <cell r="L1118">
            <v>428</v>
          </cell>
          <cell r="M1118" t="str">
            <v>BRUMADO S.A. (428)</v>
          </cell>
          <cell r="N1118">
            <v>510</v>
          </cell>
          <cell r="O1118">
            <v>574</v>
          </cell>
          <cell r="P1118">
            <v>2216</v>
          </cell>
          <cell r="Q1118">
            <v>2089</v>
          </cell>
          <cell r="R1118">
            <v>1955</v>
          </cell>
          <cell r="S1118">
            <v>3062</v>
          </cell>
          <cell r="T1118">
            <v>1510</v>
          </cell>
          <cell r="U1118">
            <v>1772</v>
          </cell>
          <cell r="V1118">
            <v>120</v>
          </cell>
          <cell r="W1118">
            <v>663</v>
          </cell>
          <cell r="X1118">
            <v>480</v>
          </cell>
          <cell r="Y1118">
            <v>322</v>
          </cell>
          <cell r="Z1118">
            <v>297</v>
          </cell>
          <cell r="AA1118">
            <v>527</v>
          </cell>
          <cell r="AB1118">
            <v>1179</v>
          </cell>
          <cell r="AC1118">
            <v>1509</v>
          </cell>
          <cell r="AD1118">
            <v>218</v>
          </cell>
          <cell r="AE1118">
            <v>955</v>
          </cell>
          <cell r="AF1118">
            <v>679</v>
          </cell>
          <cell r="AG1118">
            <v>807</v>
          </cell>
          <cell r="AH1118">
            <v>0</v>
          </cell>
          <cell r="AI1118">
            <v>12</v>
          </cell>
          <cell r="AJ1118">
            <v>2113</v>
          </cell>
          <cell r="AK1118">
            <v>6244</v>
          </cell>
          <cell r="AL1118">
            <v>3083</v>
          </cell>
          <cell r="AM1118">
            <v>1668</v>
          </cell>
          <cell r="AN1118">
            <v>3050</v>
          </cell>
          <cell r="AO1118">
            <v>132</v>
          </cell>
          <cell r="AP1118">
            <v>30.344662517951175</v>
          </cell>
          <cell r="AQ1118">
            <v>105.71106094808127</v>
          </cell>
          <cell r="AR1118">
            <v>287.23602484472053</v>
          </cell>
          <cell r="AS1118">
            <v>33.161033797216696</v>
          </cell>
          <cell r="AT1118">
            <v>113.38289962825279</v>
          </cell>
          <cell r="AU1118">
            <v>330</v>
          </cell>
          <cell r="AV1118">
            <v>875</v>
          </cell>
          <cell r="AW1118">
            <v>906.90578000000005</v>
          </cell>
          <cell r="AX1118">
            <v>1100</v>
          </cell>
          <cell r="AY1118">
            <v>0.25714285714285712</v>
          </cell>
          <cell r="AZ1118">
            <v>0.20454545454545456</v>
          </cell>
          <cell r="BA1118">
            <v>1070</v>
          </cell>
          <cell r="BB1118">
            <v>6</v>
          </cell>
          <cell r="BC1118">
            <v>0.22285714285714286</v>
          </cell>
          <cell r="BD1118">
            <v>0.1822429906542056</v>
          </cell>
          <cell r="BE1118">
            <v>990</v>
          </cell>
          <cell r="BF1118">
            <v>12</v>
          </cell>
          <cell r="BG1118">
            <v>0.13142857142857145</v>
          </cell>
          <cell r="BH1118">
            <v>0.11616161616161616</v>
          </cell>
        </row>
        <row r="1119">
          <cell r="B1119" t="str">
            <v>11385</v>
          </cell>
          <cell r="C1119" t="str">
            <v>7891991014007</v>
          </cell>
          <cell r="D1119" t="str">
            <v>GASEOSA GUARANA ZERO 2Lts ANTARCTICA</v>
          </cell>
          <cell r="E1119">
            <v>1</v>
          </cell>
          <cell r="F1119" t="str">
            <v>BEBIDAS</v>
          </cell>
          <cell r="G1119" t="str">
            <v>BEBIDAS</v>
          </cell>
          <cell r="H1119" t="str">
            <v>GASEOSAS</v>
          </cell>
          <cell r="I1119" t="str">
            <v>GASEOSAS NO RETORNABLE</v>
          </cell>
          <cell r="J1119" t="str">
            <v>GUARANA LIGHT</v>
          </cell>
          <cell r="K1119" t="str">
            <v>ANTARCTICA</v>
          </cell>
          <cell r="L1119">
            <v>2054</v>
          </cell>
          <cell r="M1119" t="str">
            <v>ALTA META S.A (2054)</v>
          </cell>
          <cell r="N1119">
            <v>24</v>
          </cell>
          <cell r="O1119">
            <v>31</v>
          </cell>
          <cell r="P1119">
            <v>47</v>
          </cell>
          <cell r="Q1119">
            <v>31</v>
          </cell>
          <cell r="R1119">
            <v>7</v>
          </cell>
          <cell r="S1119">
            <v>126</v>
          </cell>
          <cell r="T1119">
            <v>106</v>
          </cell>
          <cell r="U1119">
            <v>113</v>
          </cell>
          <cell r="V1119">
            <v>2</v>
          </cell>
          <cell r="W1119">
            <v>25</v>
          </cell>
          <cell r="X1119">
            <v>32</v>
          </cell>
          <cell r="Y1119">
            <v>32</v>
          </cell>
          <cell r="Z1119">
            <v>2</v>
          </cell>
          <cell r="AA1119">
            <v>48</v>
          </cell>
          <cell r="AB1119">
            <v>31</v>
          </cell>
          <cell r="AC1119">
            <v>29</v>
          </cell>
          <cell r="AD1119">
            <v>2</v>
          </cell>
          <cell r="AE1119">
            <v>33</v>
          </cell>
          <cell r="AF1119">
            <v>21</v>
          </cell>
          <cell r="AG1119">
            <v>15</v>
          </cell>
          <cell r="AH1119">
            <v>2</v>
          </cell>
          <cell r="AI1119">
            <v>7</v>
          </cell>
          <cell r="AJ1119">
            <v>82</v>
          </cell>
          <cell r="AK1119">
            <v>138</v>
          </cell>
          <cell r="AL1119">
            <v>25</v>
          </cell>
          <cell r="AM1119">
            <v>54</v>
          </cell>
          <cell r="AN1119">
            <v>19</v>
          </cell>
          <cell r="AO1119">
            <v>114</v>
          </cell>
          <cell r="AP1119">
            <v>79.354838709677409</v>
          </cell>
          <cell r="AQ1119">
            <v>36.637168141592916</v>
          </cell>
          <cell r="AR1119">
            <v>23.4375</v>
          </cell>
          <cell r="AS1119">
            <v>55.862068965517238</v>
          </cell>
          <cell r="AT1119">
            <v>38</v>
          </cell>
          <cell r="AU1119">
            <v>488.57142857142856</v>
          </cell>
          <cell r="AV1119">
            <v>10500.00006</v>
          </cell>
          <cell r="AW1119">
            <v>10390.2117</v>
          </cell>
          <cell r="AX1119">
            <v>11500</v>
          </cell>
          <cell r="AY1119">
            <v>9.5238088979591851E-2</v>
          </cell>
          <cell r="AZ1119">
            <v>8.6956516521739108E-2</v>
          </cell>
          <cell r="BA1119">
            <v>10950</v>
          </cell>
          <cell r="BB1119">
            <v>6</v>
          </cell>
          <cell r="BC1119">
            <v>4.2857136897959114E-2</v>
          </cell>
          <cell r="BD1119">
            <v>4.1095884931506822E-2</v>
          </cell>
          <cell r="BE1119">
            <v>0</v>
          </cell>
          <cell r="BF1119">
            <v>0</v>
          </cell>
          <cell r="BG1119">
            <v>-1</v>
          </cell>
          <cell r="BH1119">
            <v>0</v>
          </cell>
        </row>
        <row r="1120">
          <cell r="B1120" t="str">
            <v>11383</v>
          </cell>
          <cell r="C1120" t="str">
            <v>7891991013512</v>
          </cell>
          <cell r="D1120" t="str">
            <v>GASEOSA GUARANA ZERO 350ml ANTARCTICA</v>
          </cell>
          <cell r="E1120">
            <v>1</v>
          </cell>
          <cell r="F1120" t="str">
            <v>BEBIDAS</v>
          </cell>
          <cell r="G1120" t="str">
            <v>BEBIDAS</v>
          </cell>
          <cell r="H1120" t="str">
            <v>GASEOSAS</v>
          </cell>
          <cell r="I1120" t="str">
            <v>GASEOSAS NO RETORNABLE</v>
          </cell>
          <cell r="J1120" t="str">
            <v>GUARANA LIGHT</v>
          </cell>
          <cell r="K1120" t="str">
            <v>ANTARCTICA</v>
          </cell>
          <cell r="L1120">
            <v>2054</v>
          </cell>
          <cell r="M1120" t="str">
            <v>ALTA META S.A (2054)</v>
          </cell>
          <cell r="N1120">
            <v>388</v>
          </cell>
          <cell r="O1120">
            <v>616</v>
          </cell>
          <cell r="P1120">
            <v>728</v>
          </cell>
          <cell r="Q1120">
            <v>840</v>
          </cell>
          <cell r="R1120">
            <v>793</v>
          </cell>
          <cell r="S1120">
            <v>895</v>
          </cell>
          <cell r="T1120">
            <v>1169</v>
          </cell>
          <cell r="U1120">
            <v>1251</v>
          </cell>
          <cell r="V1120">
            <v>176</v>
          </cell>
          <cell r="W1120">
            <v>198</v>
          </cell>
          <cell r="X1120">
            <v>149</v>
          </cell>
          <cell r="Y1120">
            <v>109</v>
          </cell>
          <cell r="Z1120">
            <v>314</v>
          </cell>
          <cell r="AA1120">
            <v>293</v>
          </cell>
          <cell r="AB1120">
            <v>187</v>
          </cell>
          <cell r="AC1120">
            <v>232</v>
          </cell>
          <cell r="AD1120">
            <v>246</v>
          </cell>
          <cell r="AE1120">
            <v>248</v>
          </cell>
          <cell r="AF1120">
            <v>155</v>
          </cell>
          <cell r="AG1120">
            <v>86</v>
          </cell>
          <cell r="AH1120">
            <v>12</v>
          </cell>
          <cell r="AI1120">
            <v>48</v>
          </cell>
          <cell r="AJ1120">
            <v>512</v>
          </cell>
          <cell r="AK1120">
            <v>1058</v>
          </cell>
          <cell r="AL1120">
            <v>212</v>
          </cell>
          <cell r="AM1120">
            <v>262</v>
          </cell>
          <cell r="AN1120">
            <v>243</v>
          </cell>
          <cell r="AO1120">
            <v>192</v>
          </cell>
          <cell r="AP1120">
            <v>18.285714285714288</v>
          </cell>
          <cell r="AQ1120">
            <v>25.371702637889687</v>
          </cell>
          <cell r="AR1120">
            <v>58.348623853211009</v>
          </cell>
          <cell r="AS1120">
            <v>33.879310344827587</v>
          </cell>
          <cell r="AT1120">
            <v>84.767441860465127</v>
          </cell>
          <cell r="AU1120">
            <v>120</v>
          </cell>
          <cell r="AV1120">
            <v>3300</v>
          </cell>
          <cell r="AW1120">
            <v>3176.1459399999999</v>
          </cell>
          <cell r="AX1120">
            <v>3650</v>
          </cell>
          <cell r="AY1120">
            <v>0.10606060606060597</v>
          </cell>
          <cell r="AZ1120">
            <v>9.5890410958904104E-2</v>
          </cell>
          <cell r="BA1120">
            <v>3500</v>
          </cell>
          <cell r="BB1120">
            <v>6</v>
          </cell>
          <cell r="BC1120">
            <v>6.0606060606060552E-2</v>
          </cell>
          <cell r="BD1120">
            <v>5.7142857142857141E-2</v>
          </cell>
          <cell r="BE1120">
            <v>0</v>
          </cell>
          <cell r="BF1120">
            <v>0</v>
          </cell>
          <cell r="BG1120">
            <v>-1</v>
          </cell>
          <cell r="BH1120">
            <v>0</v>
          </cell>
        </row>
        <row r="1121">
          <cell r="B1121" t="str">
            <v>23382</v>
          </cell>
          <cell r="C1121" t="str">
            <v>7840235003802</v>
          </cell>
          <cell r="D1121" t="str">
            <v>GASEOSA LATA COLA ZERO 269ml 6un NIKO</v>
          </cell>
          <cell r="E1121">
            <v>6</v>
          </cell>
          <cell r="F1121" t="str">
            <v>BEBIDAS</v>
          </cell>
          <cell r="G1121" t="str">
            <v>BEBIDAS</v>
          </cell>
          <cell r="H1121" t="str">
            <v>GASEOSAS</v>
          </cell>
          <cell r="I1121" t="str">
            <v>GASEOSAS NO RETORNABLE</v>
          </cell>
          <cell r="J1121" t="str">
            <v>LATA</v>
          </cell>
          <cell r="K1121" t="str">
            <v>NIKO</v>
          </cell>
          <cell r="L1121">
            <v>87</v>
          </cell>
          <cell r="M1121" t="str">
            <v>EMBOTELLADORA CENTRAL (87)</v>
          </cell>
          <cell r="N1121">
            <v>0</v>
          </cell>
          <cell r="O1121">
            <v>0</v>
          </cell>
          <cell r="P1121">
            <v>0</v>
          </cell>
          <cell r="Q1121">
            <v>0</v>
          </cell>
          <cell r="R1121">
            <v>0</v>
          </cell>
          <cell r="S1121">
            <v>0</v>
          </cell>
          <cell r="T1121">
            <v>0</v>
          </cell>
          <cell r="U1121">
            <v>0</v>
          </cell>
          <cell r="V1121">
            <v>0</v>
          </cell>
          <cell r="W1121">
            <v>0</v>
          </cell>
          <cell r="X1121">
            <v>0</v>
          </cell>
          <cell r="Y1121">
            <v>0</v>
          </cell>
          <cell r="Z1121">
            <v>0</v>
          </cell>
          <cell r="AA1121">
            <v>0</v>
          </cell>
          <cell r="AB1121">
            <v>0</v>
          </cell>
          <cell r="AC1121">
            <v>0</v>
          </cell>
          <cell r="AD1121">
            <v>0</v>
          </cell>
          <cell r="AE1121">
            <v>0</v>
          </cell>
          <cell r="AF1121">
            <v>0</v>
          </cell>
          <cell r="AG1121">
            <v>0</v>
          </cell>
          <cell r="AH1121">
            <v>0</v>
          </cell>
          <cell r="AI1121">
            <v>0</v>
          </cell>
          <cell r="AJ1121">
            <v>0</v>
          </cell>
          <cell r="AK1121">
            <v>0</v>
          </cell>
          <cell r="AL1121">
            <v>0</v>
          </cell>
          <cell r="AM1121">
            <v>0</v>
          </cell>
          <cell r="AN1121">
            <v>0</v>
          </cell>
          <cell r="AO1121">
            <v>0</v>
          </cell>
          <cell r="AP1121" t="str">
            <v>Q</v>
          </cell>
          <cell r="AQ1121" t="str">
            <v>Q</v>
          </cell>
          <cell r="AR1121" t="str">
            <v>Q</v>
          </cell>
          <cell r="AS1121" t="str">
            <v>Q</v>
          </cell>
          <cell r="AT1121" t="str">
            <v>Q</v>
          </cell>
          <cell r="AU1121" t="str">
            <v>Q</v>
          </cell>
          <cell r="AV1121">
            <v>11279.999995</v>
          </cell>
          <cell r="AW1121">
            <v>11280.0831</v>
          </cell>
          <cell r="AX1121">
            <v>12250</v>
          </cell>
          <cell r="AY1121">
            <v>8.5992908282798153E-2</v>
          </cell>
          <cell r="AZ1121">
            <v>7.9183673877551014E-2</v>
          </cell>
          <cell r="BA1121">
            <v>0</v>
          </cell>
          <cell r="BB1121">
            <v>0</v>
          </cell>
          <cell r="BC1121">
            <v>-1</v>
          </cell>
          <cell r="BD1121">
            <v>0</v>
          </cell>
          <cell r="BE1121">
            <v>0</v>
          </cell>
          <cell r="BF1121">
            <v>0</v>
          </cell>
          <cell r="BG1121">
            <v>-1</v>
          </cell>
          <cell r="BH1121">
            <v>0</v>
          </cell>
        </row>
        <row r="1122">
          <cell r="B1122" t="str">
            <v>23163</v>
          </cell>
          <cell r="C1122" t="str">
            <v>7840235003741</v>
          </cell>
          <cell r="D1122" t="str">
            <v>GASEOSA LATA COLA ZERO 269ml NIKO</v>
          </cell>
          <cell r="E1122">
            <v>1</v>
          </cell>
          <cell r="F1122" t="str">
            <v>BEBIDAS</v>
          </cell>
          <cell r="G1122" t="str">
            <v>BEBIDAS</v>
          </cell>
          <cell r="H1122" t="str">
            <v>GASEOSAS</v>
          </cell>
          <cell r="I1122" t="str">
            <v>GASEOSAS NO RETORNABLE</v>
          </cell>
          <cell r="J1122" t="str">
            <v>LATA</v>
          </cell>
          <cell r="K1122" t="str">
            <v>NIKO</v>
          </cell>
          <cell r="L1122">
            <v>87</v>
          </cell>
          <cell r="M1122" t="str">
            <v>EMBOTELLADORA CENTRAL (87)</v>
          </cell>
          <cell r="N1122">
            <v>0</v>
          </cell>
          <cell r="O1122">
            <v>0</v>
          </cell>
          <cell r="P1122">
            <v>0</v>
          </cell>
          <cell r="Q1122">
            <v>0</v>
          </cell>
          <cell r="R1122">
            <v>0</v>
          </cell>
          <cell r="S1122">
            <v>0</v>
          </cell>
          <cell r="T1122">
            <v>0</v>
          </cell>
          <cell r="U1122">
            <v>0</v>
          </cell>
          <cell r="V1122">
            <v>0</v>
          </cell>
          <cell r="W1122">
            <v>0</v>
          </cell>
          <cell r="X1122">
            <v>0</v>
          </cell>
          <cell r="Y1122">
            <v>0</v>
          </cell>
          <cell r="Z1122">
            <v>0</v>
          </cell>
          <cell r="AA1122">
            <v>0</v>
          </cell>
          <cell r="AB1122">
            <v>0</v>
          </cell>
          <cell r="AC1122">
            <v>0</v>
          </cell>
          <cell r="AD1122">
            <v>0</v>
          </cell>
          <cell r="AE1122">
            <v>0</v>
          </cell>
          <cell r="AF1122">
            <v>0</v>
          </cell>
          <cell r="AG1122">
            <v>0</v>
          </cell>
          <cell r="AH1122">
            <v>0</v>
          </cell>
          <cell r="AI1122">
            <v>0</v>
          </cell>
          <cell r="AJ1122">
            <v>0</v>
          </cell>
          <cell r="AK1122">
            <v>0</v>
          </cell>
          <cell r="AL1122">
            <v>0</v>
          </cell>
          <cell r="AM1122">
            <v>0</v>
          </cell>
          <cell r="AN1122">
            <v>0</v>
          </cell>
          <cell r="AO1122">
            <v>0</v>
          </cell>
          <cell r="AP1122" t="str">
            <v>Q</v>
          </cell>
          <cell r="AQ1122" t="str">
            <v>Q</v>
          </cell>
          <cell r="AR1122" t="str">
            <v>Q</v>
          </cell>
          <cell r="AS1122" t="str">
            <v>Q</v>
          </cell>
          <cell r="AT1122" t="str">
            <v>Q</v>
          </cell>
          <cell r="AU1122" t="str">
            <v>Q</v>
          </cell>
          <cell r="AV1122">
            <v>1940</v>
          </cell>
          <cell r="AW1122">
            <v>1880.01385</v>
          </cell>
          <cell r="AX1122">
            <v>2150</v>
          </cell>
          <cell r="AY1122">
            <v>0.10824742268041243</v>
          </cell>
          <cell r="AZ1122">
            <v>9.7674418604651161E-2</v>
          </cell>
          <cell r="BC1122">
            <v>-1</v>
          </cell>
          <cell r="BD1122">
            <v>0</v>
          </cell>
          <cell r="BG1122">
            <v>-1</v>
          </cell>
          <cell r="BH1122">
            <v>0</v>
          </cell>
        </row>
        <row r="1123">
          <cell r="B1123" t="str">
            <v>23383</v>
          </cell>
          <cell r="C1123" t="str">
            <v>7840235003819</v>
          </cell>
          <cell r="D1123" t="str">
            <v>GASEOSA LATA COLA 269ml 6un DE LA COSTA.</v>
          </cell>
          <cell r="E1123">
            <v>6</v>
          </cell>
          <cell r="F1123" t="str">
            <v>BEBIDAS</v>
          </cell>
          <cell r="G1123" t="str">
            <v>BEBIDAS</v>
          </cell>
          <cell r="H1123" t="str">
            <v>GASEOSAS</v>
          </cell>
          <cell r="I1123" t="str">
            <v>GASEOSAS NO RETORNABLE</v>
          </cell>
          <cell r="J1123" t="str">
            <v>LATA</v>
          </cell>
          <cell r="K1123" t="str">
            <v>DE LA COSTA</v>
          </cell>
          <cell r="L1123">
            <v>87</v>
          </cell>
          <cell r="M1123" t="str">
            <v>EMBOTELLADORA CENTRAL (87)</v>
          </cell>
          <cell r="N1123">
            <v>0</v>
          </cell>
          <cell r="O1123">
            <v>0</v>
          </cell>
          <cell r="P1123">
            <v>0</v>
          </cell>
          <cell r="Q1123">
            <v>0</v>
          </cell>
          <cell r="R1123">
            <v>0</v>
          </cell>
          <cell r="S1123">
            <v>0</v>
          </cell>
          <cell r="T1123">
            <v>0</v>
          </cell>
          <cell r="U1123">
            <v>0</v>
          </cell>
          <cell r="V1123">
            <v>0</v>
          </cell>
          <cell r="W1123">
            <v>0</v>
          </cell>
          <cell r="X1123">
            <v>0</v>
          </cell>
          <cell r="Y1123">
            <v>0</v>
          </cell>
          <cell r="Z1123">
            <v>0</v>
          </cell>
          <cell r="AA1123">
            <v>0</v>
          </cell>
          <cell r="AB1123">
            <v>0</v>
          </cell>
          <cell r="AC1123">
            <v>0</v>
          </cell>
          <cell r="AD1123">
            <v>0</v>
          </cell>
          <cell r="AE1123">
            <v>0</v>
          </cell>
          <cell r="AF1123">
            <v>0</v>
          </cell>
          <cell r="AG1123">
            <v>0</v>
          </cell>
          <cell r="AH1123">
            <v>0</v>
          </cell>
          <cell r="AI1123">
            <v>0</v>
          </cell>
          <cell r="AJ1123">
            <v>0</v>
          </cell>
          <cell r="AK1123">
            <v>0</v>
          </cell>
          <cell r="AL1123">
            <v>0</v>
          </cell>
          <cell r="AM1123">
            <v>0</v>
          </cell>
          <cell r="AN1123">
            <v>0</v>
          </cell>
          <cell r="AO1123">
            <v>0</v>
          </cell>
          <cell r="AP1123" t="str">
            <v>Q</v>
          </cell>
          <cell r="AQ1123" t="str">
            <v>Q</v>
          </cell>
          <cell r="AR1123" t="str">
            <v>Q</v>
          </cell>
          <cell r="AS1123" t="str">
            <v>Q</v>
          </cell>
          <cell r="AT1123" t="str">
            <v>Q</v>
          </cell>
          <cell r="AU1123" t="str">
            <v>Q</v>
          </cell>
          <cell r="AV1123">
            <v>11639.999997999999</v>
          </cell>
          <cell r="AW1123">
            <v>11639.996940000001</v>
          </cell>
          <cell r="AX1123">
            <v>12250</v>
          </cell>
          <cell r="AY1123">
            <v>5.2405498462612776E-2</v>
          </cell>
          <cell r="AZ1123">
            <v>4.9795918530612299E-2</v>
          </cell>
          <cell r="BA1123">
            <v>0</v>
          </cell>
          <cell r="BB1123">
            <v>0</v>
          </cell>
          <cell r="BC1123">
            <v>-1</v>
          </cell>
          <cell r="BD1123">
            <v>0</v>
          </cell>
          <cell r="BE1123">
            <v>0</v>
          </cell>
          <cell r="BF1123">
            <v>0</v>
          </cell>
          <cell r="BG1123">
            <v>-1</v>
          </cell>
          <cell r="BH1123">
            <v>0</v>
          </cell>
        </row>
        <row r="1124">
          <cell r="B1124" t="str">
            <v>23165</v>
          </cell>
          <cell r="C1124" t="str">
            <v>7840235003727</v>
          </cell>
          <cell r="D1124" t="str">
            <v>GASEOSA LATA COLA 269ml DE LA COSTA</v>
          </cell>
          <cell r="E1124">
            <v>1</v>
          </cell>
          <cell r="F1124" t="str">
            <v>BEBIDAS</v>
          </cell>
          <cell r="G1124" t="str">
            <v>BEBIDAS</v>
          </cell>
          <cell r="H1124" t="str">
            <v>GASEOSAS</v>
          </cell>
          <cell r="I1124" t="str">
            <v>GASEOSAS NO RETORNABLE</v>
          </cell>
          <cell r="J1124" t="str">
            <v>LATA</v>
          </cell>
          <cell r="K1124" t="str">
            <v>DE LA COSTA</v>
          </cell>
          <cell r="L1124">
            <v>87</v>
          </cell>
          <cell r="M1124" t="str">
            <v>EMBOTELLADORA CENTRAL (87)</v>
          </cell>
          <cell r="N1124">
            <v>227</v>
          </cell>
          <cell r="O1124">
            <v>0</v>
          </cell>
          <cell r="P1124">
            <v>12</v>
          </cell>
          <cell r="Q1124">
            <v>60</v>
          </cell>
          <cell r="R1124">
            <v>201</v>
          </cell>
          <cell r="S1124">
            <v>159</v>
          </cell>
          <cell r="T1124">
            <v>36</v>
          </cell>
          <cell r="U1124">
            <v>81</v>
          </cell>
          <cell r="V1124">
            <v>180</v>
          </cell>
          <cell r="W1124">
            <v>149</v>
          </cell>
          <cell r="X1124">
            <v>89</v>
          </cell>
          <cell r="Y1124">
            <v>144</v>
          </cell>
          <cell r="Z1124">
            <v>72</v>
          </cell>
          <cell r="AA1124">
            <v>0</v>
          </cell>
          <cell r="AB1124">
            <v>114</v>
          </cell>
          <cell r="AC1124">
            <v>136</v>
          </cell>
          <cell r="AD1124">
            <v>353</v>
          </cell>
          <cell r="AE1124">
            <v>0</v>
          </cell>
          <cell r="AF1124">
            <v>72</v>
          </cell>
          <cell r="AG1124">
            <v>120</v>
          </cell>
          <cell r="AH1124">
            <v>0</v>
          </cell>
          <cell r="AI1124">
            <v>0</v>
          </cell>
          <cell r="AJ1124">
            <v>24</v>
          </cell>
          <cell r="AK1124">
            <v>30</v>
          </cell>
          <cell r="AL1124">
            <v>41</v>
          </cell>
          <cell r="AM1124">
            <v>170</v>
          </cell>
          <cell r="AN1124">
            <v>0</v>
          </cell>
          <cell r="AO1124">
            <v>60</v>
          </cell>
          <cell r="AP1124">
            <v>12</v>
          </cell>
          <cell r="AQ1124">
            <v>11.111111111111111</v>
          </cell>
          <cell r="AR1124">
            <v>8.5416666666666661</v>
          </cell>
          <cell r="AS1124">
            <v>37.5</v>
          </cell>
          <cell r="AT1124" t="str">
            <v>Q</v>
          </cell>
          <cell r="AU1124" t="str">
            <v>SV</v>
          </cell>
          <cell r="AV1124">
            <v>1940</v>
          </cell>
          <cell r="AW1124">
            <v>1939.9994899999999</v>
          </cell>
          <cell r="AX1124">
            <v>2150</v>
          </cell>
          <cell r="AY1124">
            <v>0.10824742268041243</v>
          </cell>
          <cell r="AZ1124">
            <v>9.7674418604651161E-2</v>
          </cell>
          <cell r="BC1124">
            <v>-1</v>
          </cell>
          <cell r="BD1124">
            <v>0</v>
          </cell>
          <cell r="BG1124">
            <v>-1</v>
          </cell>
          <cell r="BH1124">
            <v>0</v>
          </cell>
        </row>
        <row r="1125">
          <cell r="B1125" t="str">
            <v>23384</v>
          </cell>
          <cell r="C1125" t="str">
            <v>7840235003826</v>
          </cell>
          <cell r="D1125" t="str">
            <v>GASEOSA LATA GUARANA 269ml 6un DE LA COSTA.</v>
          </cell>
          <cell r="E1125">
            <v>6</v>
          </cell>
          <cell r="F1125" t="str">
            <v>BEBIDAS</v>
          </cell>
          <cell r="G1125" t="str">
            <v>BEBIDAS</v>
          </cell>
          <cell r="H1125" t="str">
            <v>GASEOSAS</v>
          </cell>
          <cell r="I1125" t="str">
            <v>GASEOSAS NO RETORNABLE</v>
          </cell>
          <cell r="J1125" t="str">
            <v>LATA</v>
          </cell>
          <cell r="K1125" t="str">
            <v>DE LA COSTA</v>
          </cell>
          <cell r="L1125">
            <v>87</v>
          </cell>
          <cell r="M1125" t="str">
            <v>EMBOTELLADORA CENTRAL (87)</v>
          </cell>
          <cell r="N1125">
            <v>0</v>
          </cell>
          <cell r="O1125">
            <v>0</v>
          </cell>
          <cell r="P1125">
            <v>0</v>
          </cell>
          <cell r="Q1125">
            <v>0</v>
          </cell>
          <cell r="R1125">
            <v>0</v>
          </cell>
          <cell r="S1125">
            <v>0</v>
          </cell>
          <cell r="T1125">
            <v>0</v>
          </cell>
          <cell r="U1125">
            <v>0</v>
          </cell>
          <cell r="V1125">
            <v>0</v>
          </cell>
          <cell r="W1125">
            <v>0</v>
          </cell>
          <cell r="X1125">
            <v>0</v>
          </cell>
          <cell r="Y1125">
            <v>0</v>
          </cell>
          <cell r="Z1125">
            <v>0</v>
          </cell>
          <cell r="AA1125">
            <v>0</v>
          </cell>
          <cell r="AB1125">
            <v>0</v>
          </cell>
          <cell r="AC1125">
            <v>0</v>
          </cell>
          <cell r="AD1125">
            <v>0</v>
          </cell>
          <cell r="AE1125">
            <v>0</v>
          </cell>
          <cell r="AF1125">
            <v>0</v>
          </cell>
          <cell r="AG1125">
            <v>0</v>
          </cell>
          <cell r="AH1125">
            <v>0</v>
          </cell>
          <cell r="AI1125">
            <v>0</v>
          </cell>
          <cell r="AJ1125">
            <v>0</v>
          </cell>
          <cell r="AK1125">
            <v>0</v>
          </cell>
          <cell r="AL1125">
            <v>0</v>
          </cell>
          <cell r="AM1125">
            <v>0</v>
          </cell>
          <cell r="AN1125">
            <v>0</v>
          </cell>
          <cell r="AO1125">
            <v>0</v>
          </cell>
          <cell r="AP1125" t="str">
            <v>Q</v>
          </cell>
          <cell r="AQ1125" t="str">
            <v>Q</v>
          </cell>
          <cell r="AR1125" t="str">
            <v>Q</v>
          </cell>
          <cell r="AS1125" t="str">
            <v>Q</v>
          </cell>
          <cell r="AT1125" t="str">
            <v>Q</v>
          </cell>
          <cell r="AU1125" t="str">
            <v>Q</v>
          </cell>
          <cell r="AV1125">
            <v>11639.999997999999</v>
          </cell>
          <cell r="AW1125">
            <v>11639.99826</v>
          </cell>
          <cell r="AX1125">
            <v>12250</v>
          </cell>
          <cell r="AY1125">
            <v>5.2405498462612776E-2</v>
          </cell>
          <cell r="AZ1125">
            <v>4.9795918530612299E-2</v>
          </cell>
          <cell r="BA1125">
            <v>0</v>
          </cell>
          <cell r="BB1125">
            <v>0</v>
          </cell>
          <cell r="BC1125">
            <v>-1</v>
          </cell>
          <cell r="BD1125">
            <v>0</v>
          </cell>
          <cell r="BE1125">
            <v>0</v>
          </cell>
          <cell r="BF1125">
            <v>0</v>
          </cell>
          <cell r="BG1125">
            <v>-1</v>
          </cell>
          <cell r="BH1125">
            <v>0</v>
          </cell>
        </row>
        <row r="1126">
          <cell r="B1126" t="str">
            <v>23167</v>
          </cell>
          <cell r="C1126" t="str">
            <v>7840235003734</v>
          </cell>
          <cell r="D1126" t="str">
            <v>GASEOSA LATA GUARANA 269ml DE LA COSTA</v>
          </cell>
          <cell r="E1126">
            <v>1</v>
          </cell>
          <cell r="F1126" t="str">
            <v>BEBIDAS</v>
          </cell>
          <cell r="G1126" t="str">
            <v>BEBIDAS</v>
          </cell>
          <cell r="H1126" t="str">
            <v>GASEOSAS</v>
          </cell>
          <cell r="I1126" t="str">
            <v>GASEOSAS NO RETORNABLE</v>
          </cell>
          <cell r="J1126" t="str">
            <v>LATA</v>
          </cell>
          <cell r="K1126" t="str">
            <v>DE LA COSTA</v>
          </cell>
          <cell r="L1126">
            <v>87</v>
          </cell>
          <cell r="M1126" t="str">
            <v>EMBOTELLADORA CENTRAL (87)</v>
          </cell>
          <cell r="N1126">
            <v>39</v>
          </cell>
          <cell r="O1126">
            <v>150</v>
          </cell>
          <cell r="P1126">
            <v>144</v>
          </cell>
          <cell r="Q1126">
            <v>175</v>
          </cell>
          <cell r="R1126">
            <v>260</v>
          </cell>
          <cell r="S1126">
            <v>392</v>
          </cell>
          <cell r="T1126">
            <v>193</v>
          </cell>
          <cell r="U1126">
            <v>378</v>
          </cell>
          <cell r="V1126">
            <v>170</v>
          </cell>
          <cell r="W1126">
            <v>260</v>
          </cell>
          <cell r="X1126">
            <v>95</v>
          </cell>
          <cell r="Y1126">
            <v>156</v>
          </cell>
          <cell r="Z1126">
            <v>191</v>
          </cell>
          <cell r="AA1126">
            <v>250</v>
          </cell>
          <cell r="AB1126">
            <v>62</v>
          </cell>
          <cell r="AC1126">
            <v>96</v>
          </cell>
          <cell r="AD1126">
            <v>401</v>
          </cell>
          <cell r="AE1126">
            <v>516</v>
          </cell>
          <cell r="AF1126">
            <v>269</v>
          </cell>
          <cell r="AG1126">
            <v>375</v>
          </cell>
          <cell r="AH1126">
            <v>0</v>
          </cell>
          <cell r="AI1126">
            <v>2</v>
          </cell>
          <cell r="AJ1126">
            <v>78</v>
          </cell>
          <cell r="AK1126">
            <v>354</v>
          </cell>
          <cell r="AL1126">
            <v>91</v>
          </cell>
          <cell r="AM1126">
            <v>146</v>
          </cell>
          <cell r="AN1126">
            <v>164</v>
          </cell>
          <cell r="AO1126">
            <v>60</v>
          </cell>
          <cell r="AP1126">
            <v>13.371428571428572</v>
          </cell>
          <cell r="AQ1126">
            <v>28.095238095238095</v>
          </cell>
          <cell r="AR1126">
            <v>17.5</v>
          </cell>
          <cell r="AS1126">
            <v>45.625</v>
          </cell>
          <cell r="AT1126">
            <v>13.120000000000001</v>
          </cell>
          <cell r="AU1126">
            <v>900</v>
          </cell>
          <cell r="AV1126">
            <v>1940</v>
          </cell>
          <cell r="AW1126">
            <v>1939.9997100000001</v>
          </cell>
          <cell r="AX1126">
            <v>2150</v>
          </cell>
          <cell r="AY1126">
            <v>0.10824742268041243</v>
          </cell>
          <cell r="AZ1126">
            <v>9.7674418604651161E-2</v>
          </cell>
          <cell r="BC1126">
            <v>-1</v>
          </cell>
          <cell r="BD1126">
            <v>0</v>
          </cell>
          <cell r="BG1126">
            <v>-1</v>
          </cell>
          <cell r="BH1126">
            <v>0</v>
          </cell>
        </row>
        <row r="1127">
          <cell r="B1127" t="str">
            <v>8735</v>
          </cell>
          <cell r="C1127" t="str">
            <v>7840058006615</v>
          </cell>
          <cell r="D1127" t="str">
            <v>GASEOSA S/AZUCAR LIMON 2Lts SPRITE</v>
          </cell>
          <cell r="E1127">
            <v>4</v>
          </cell>
          <cell r="F1127" t="str">
            <v>BEBIDAS</v>
          </cell>
          <cell r="G1127" t="str">
            <v>BEBIDAS</v>
          </cell>
          <cell r="H1127" t="str">
            <v>GASEOSAS</v>
          </cell>
          <cell r="I1127" t="str">
            <v>GASEOSAS NO RETORNABLE</v>
          </cell>
          <cell r="J1127" t="str">
            <v>LIMA LIMON LIGHT</v>
          </cell>
          <cell r="K1127" t="str">
            <v>COCA COLA</v>
          </cell>
          <cell r="L1127">
            <v>139</v>
          </cell>
          <cell r="M1127" t="str">
            <v>PARAGUAY REFRESCOS S.A.  (139)</v>
          </cell>
          <cell r="N1127">
            <v>363</v>
          </cell>
          <cell r="O1127">
            <v>345</v>
          </cell>
          <cell r="P1127">
            <v>361</v>
          </cell>
          <cell r="Q1127">
            <v>229</v>
          </cell>
          <cell r="R1127">
            <v>373</v>
          </cell>
          <cell r="S1127">
            <v>421</v>
          </cell>
          <cell r="T1127">
            <v>355</v>
          </cell>
          <cell r="U1127">
            <v>328</v>
          </cell>
          <cell r="V1127">
            <v>118</v>
          </cell>
          <cell r="W1127">
            <v>142</v>
          </cell>
          <cell r="X1127">
            <v>143</v>
          </cell>
          <cell r="Y1127">
            <v>144</v>
          </cell>
          <cell r="Z1127">
            <v>269</v>
          </cell>
          <cell r="AA1127">
            <v>237</v>
          </cell>
          <cell r="AB1127">
            <v>156</v>
          </cell>
          <cell r="AC1127">
            <v>190</v>
          </cell>
          <cell r="AD1127">
            <v>232</v>
          </cell>
          <cell r="AE1127">
            <v>180</v>
          </cell>
          <cell r="AF1127">
            <v>186</v>
          </cell>
          <cell r="AG1127">
            <v>171</v>
          </cell>
          <cell r="AH1127">
            <v>2</v>
          </cell>
          <cell r="AI1127">
            <v>28</v>
          </cell>
          <cell r="AJ1127">
            <v>120</v>
          </cell>
          <cell r="AK1127">
            <v>90</v>
          </cell>
          <cell r="AL1127">
            <v>145</v>
          </cell>
          <cell r="AM1127">
            <v>241</v>
          </cell>
          <cell r="AN1127">
            <v>184</v>
          </cell>
          <cell r="AO1127">
            <v>109</v>
          </cell>
          <cell r="AP1127">
            <v>15.720524017467248</v>
          </cell>
          <cell r="AQ1127">
            <v>8.2317073170731714</v>
          </cell>
          <cell r="AR1127">
            <v>30.208333333333332</v>
          </cell>
          <cell r="AS1127">
            <v>38.05263157894737</v>
          </cell>
          <cell r="AT1127">
            <v>32.280701754385966</v>
          </cell>
          <cell r="AU1127">
            <v>116.78571428571428</v>
          </cell>
          <cell r="AV1127">
            <v>10890</v>
          </cell>
          <cell r="AW1127">
            <v>10901.48862</v>
          </cell>
          <cell r="AX1127">
            <v>12250</v>
          </cell>
          <cell r="AY1127">
            <v>0.12488521579430678</v>
          </cell>
          <cell r="AZ1127">
            <v>0.11102040816326531</v>
          </cell>
          <cell r="BA1127">
            <v>11850</v>
          </cell>
          <cell r="BB1127">
            <v>4</v>
          </cell>
          <cell r="BC1127">
            <v>8.8154269972451793E-2</v>
          </cell>
          <cell r="BD1127">
            <v>8.1012658227848103E-2</v>
          </cell>
          <cell r="BE1127">
            <v>0</v>
          </cell>
          <cell r="BF1127">
            <v>0</v>
          </cell>
          <cell r="BG1127">
            <v>-1</v>
          </cell>
          <cell r="BH1127">
            <v>0</v>
          </cell>
        </row>
        <row r="1128">
          <cell r="B1128" t="str">
            <v>8721</v>
          </cell>
          <cell r="C1128" t="str">
            <v>7840058006608</v>
          </cell>
          <cell r="D1128" t="str">
            <v>GASEOSA S/AZUCAR LIMON 500ml SPRITE</v>
          </cell>
          <cell r="E1128">
            <v>6</v>
          </cell>
          <cell r="F1128" t="str">
            <v>BEBIDAS</v>
          </cell>
          <cell r="G1128" t="str">
            <v>BEBIDAS</v>
          </cell>
          <cell r="H1128" t="str">
            <v>GASEOSAS</v>
          </cell>
          <cell r="I1128" t="str">
            <v>GASEOSAS NO RETORNABLE</v>
          </cell>
          <cell r="J1128" t="str">
            <v>LIMA LIMON LIGHT</v>
          </cell>
          <cell r="K1128" t="str">
            <v>COCA COLA</v>
          </cell>
          <cell r="L1128">
            <v>139</v>
          </cell>
          <cell r="M1128" t="str">
            <v>PARAGUAY REFRESCOS S.A.  (139)</v>
          </cell>
          <cell r="N1128">
            <v>2004</v>
          </cell>
          <cell r="O1128">
            <v>1490</v>
          </cell>
          <cell r="P1128">
            <v>3020</v>
          </cell>
          <cell r="Q1128">
            <v>2602</v>
          </cell>
          <cell r="R1128">
            <v>748</v>
          </cell>
          <cell r="S1128">
            <v>806</v>
          </cell>
          <cell r="T1128">
            <v>660</v>
          </cell>
          <cell r="U1128">
            <v>592</v>
          </cell>
          <cell r="V1128">
            <v>129</v>
          </cell>
          <cell r="W1128">
            <v>268</v>
          </cell>
          <cell r="X1128">
            <v>111</v>
          </cell>
          <cell r="Y1128">
            <v>82</v>
          </cell>
          <cell r="Z1128">
            <v>448</v>
          </cell>
          <cell r="AA1128">
            <v>286</v>
          </cell>
          <cell r="AB1128">
            <v>240</v>
          </cell>
          <cell r="AC1128">
            <v>39</v>
          </cell>
          <cell r="AD1128">
            <v>389</v>
          </cell>
          <cell r="AE1128">
            <v>278</v>
          </cell>
          <cell r="AF1128">
            <v>208</v>
          </cell>
          <cell r="AG1128">
            <v>178</v>
          </cell>
          <cell r="AH1128">
            <v>1</v>
          </cell>
          <cell r="AI1128">
            <v>2</v>
          </cell>
          <cell r="AJ1128">
            <v>856</v>
          </cell>
          <cell r="AK1128">
            <v>322</v>
          </cell>
          <cell r="AL1128">
            <v>81</v>
          </cell>
          <cell r="AM1128">
            <v>38</v>
          </cell>
          <cell r="AN1128">
            <v>153</v>
          </cell>
          <cell r="AO1128">
            <v>238</v>
          </cell>
          <cell r="AP1128">
            <v>9.8693312836279787</v>
          </cell>
          <cell r="AQ1128">
            <v>16.317567567567568</v>
          </cell>
          <cell r="AR1128">
            <v>29.634146341463413</v>
          </cell>
          <cell r="AS1128">
            <v>29.23076923076923</v>
          </cell>
          <cell r="AT1128">
            <v>25.786516853932582</v>
          </cell>
          <cell r="AU1128">
            <v>3570</v>
          </cell>
          <cell r="AV1128">
            <v>4321</v>
          </cell>
          <cell r="AW1128">
            <v>4320.9674199999999</v>
          </cell>
          <cell r="AX1128">
            <v>4900</v>
          </cell>
          <cell r="AY1128">
            <v>0.13399676000925709</v>
          </cell>
          <cell r="AZ1128">
            <v>0.11816326530612245</v>
          </cell>
          <cell r="BA1128">
            <v>4800</v>
          </cell>
          <cell r="BB1128">
            <v>6</v>
          </cell>
          <cell r="BC1128">
            <v>0.11085396898866007</v>
          </cell>
          <cell r="BD1128">
            <v>9.9791666666666667E-2</v>
          </cell>
          <cell r="BE1128">
            <v>0</v>
          </cell>
          <cell r="BF1128">
            <v>0</v>
          </cell>
          <cell r="BG1128">
            <v>-1</v>
          </cell>
          <cell r="BH1128">
            <v>0</v>
          </cell>
        </row>
        <row r="1129">
          <cell r="B1129" t="str">
            <v>5699</v>
          </cell>
          <cell r="C1129" t="str">
            <v>7840894001065</v>
          </cell>
          <cell r="D1129" t="str">
            <v>GASEOSA LIMON 2Lts ISAAC</v>
          </cell>
          <cell r="E1129">
            <v>6</v>
          </cell>
          <cell r="F1129" t="str">
            <v>BEBIDAS</v>
          </cell>
          <cell r="G1129" t="str">
            <v>BEBIDAS</v>
          </cell>
          <cell r="H1129" t="str">
            <v>GASEOSAS</v>
          </cell>
          <cell r="I1129" t="str">
            <v>GASEOSAS NO RETORNABLE</v>
          </cell>
          <cell r="J1129" t="str">
            <v>LIMA LIMON LIGHT</v>
          </cell>
          <cell r="K1129" t="str">
            <v>ISAAC</v>
          </cell>
          <cell r="L1129">
            <v>428</v>
          </cell>
          <cell r="M1129" t="str">
            <v>BRUMADO S.A. (428)</v>
          </cell>
          <cell r="N1129">
            <v>104</v>
          </cell>
          <cell r="O1129">
            <v>78</v>
          </cell>
          <cell r="P1129">
            <v>97</v>
          </cell>
          <cell r="Q1129">
            <v>99</v>
          </cell>
          <cell r="R1129">
            <v>121</v>
          </cell>
          <cell r="S1129">
            <v>172</v>
          </cell>
          <cell r="T1129">
            <v>145</v>
          </cell>
          <cell r="U1129">
            <v>119</v>
          </cell>
          <cell r="V1129">
            <v>45</v>
          </cell>
          <cell r="W1129">
            <v>58</v>
          </cell>
          <cell r="X1129">
            <v>35</v>
          </cell>
          <cell r="Y1129">
            <v>40</v>
          </cell>
          <cell r="Z1129">
            <v>59</v>
          </cell>
          <cell r="AA1129">
            <v>56</v>
          </cell>
          <cell r="AB1129">
            <v>42</v>
          </cell>
          <cell r="AC1129">
            <v>49</v>
          </cell>
          <cell r="AD1129">
            <v>71</v>
          </cell>
          <cell r="AE1129">
            <v>101</v>
          </cell>
          <cell r="AF1129">
            <v>157</v>
          </cell>
          <cell r="AG1129">
            <v>167</v>
          </cell>
          <cell r="AH1129">
            <v>8</v>
          </cell>
          <cell r="AI1129">
            <v>13</v>
          </cell>
          <cell r="AJ1129">
            <v>42</v>
          </cell>
          <cell r="AK1129">
            <v>135</v>
          </cell>
          <cell r="AL1129">
            <v>43</v>
          </cell>
          <cell r="AM1129">
            <v>42</v>
          </cell>
          <cell r="AN1129">
            <v>73</v>
          </cell>
          <cell r="AO1129">
            <v>19</v>
          </cell>
          <cell r="AP1129">
            <v>12.727272727272728</v>
          </cell>
          <cell r="AQ1129">
            <v>34.033613445378151</v>
          </cell>
          <cell r="AR1129">
            <v>32.25</v>
          </cell>
          <cell r="AS1129">
            <v>25.714285714285712</v>
          </cell>
          <cell r="AT1129">
            <v>13.113772455089821</v>
          </cell>
          <cell r="AU1129">
            <v>43.846153846153847</v>
          </cell>
          <cell r="AV1129">
            <v>3250.0000500000001</v>
          </cell>
          <cell r="AW1129">
            <v>3242.89273</v>
          </cell>
          <cell r="AX1129">
            <v>3650</v>
          </cell>
          <cell r="AY1129">
            <v>0.1230769057988168</v>
          </cell>
          <cell r="AZ1129">
            <v>0.10958902739726024</v>
          </cell>
          <cell r="BA1129">
            <v>3550</v>
          </cell>
          <cell r="BB1129">
            <v>6</v>
          </cell>
          <cell r="BC1129">
            <v>9.2307675502958819E-2</v>
          </cell>
          <cell r="BD1129">
            <v>8.4507028169014051E-2</v>
          </cell>
          <cell r="BE1129">
            <v>0</v>
          </cell>
          <cell r="BF1129">
            <v>0</v>
          </cell>
          <cell r="BG1129">
            <v>-1</v>
          </cell>
          <cell r="BH1129">
            <v>0</v>
          </cell>
        </row>
        <row r="1130">
          <cell r="B1130" t="str">
            <v>5710</v>
          </cell>
          <cell r="C1130" t="str">
            <v>7840894001041</v>
          </cell>
          <cell r="D1130" t="str">
            <v>GASEOSA LIMON 330ml ISAAC</v>
          </cell>
          <cell r="E1130">
            <v>12</v>
          </cell>
          <cell r="F1130" t="str">
            <v>BEBIDAS</v>
          </cell>
          <cell r="G1130" t="str">
            <v>BEBIDAS</v>
          </cell>
          <cell r="H1130" t="str">
            <v>GASEOSAS</v>
          </cell>
          <cell r="I1130" t="str">
            <v>GASEOSAS NO RETORNABLE</v>
          </cell>
          <cell r="J1130" t="str">
            <v>LIMA LIMON LIGHT</v>
          </cell>
          <cell r="K1130" t="str">
            <v>ISAAC</v>
          </cell>
          <cell r="L1130">
            <v>428</v>
          </cell>
          <cell r="M1130" t="str">
            <v>BRUMADO S.A. (428)</v>
          </cell>
          <cell r="N1130">
            <v>278</v>
          </cell>
          <cell r="O1130">
            <v>241</v>
          </cell>
          <cell r="P1130">
            <v>2775</v>
          </cell>
          <cell r="Q1130">
            <v>2446</v>
          </cell>
          <cell r="R1130">
            <v>681</v>
          </cell>
          <cell r="S1130">
            <v>798</v>
          </cell>
          <cell r="T1130">
            <v>615</v>
          </cell>
          <cell r="U1130">
            <v>696</v>
          </cell>
          <cell r="V1130">
            <v>38</v>
          </cell>
          <cell r="W1130">
            <v>337</v>
          </cell>
          <cell r="X1130">
            <v>116</v>
          </cell>
          <cell r="Y1130">
            <v>94</v>
          </cell>
          <cell r="Z1130">
            <v>199</v>
          </cell>
          <cell r="AA1130">
            <v>149</v>
          </cell>
          <cell r="AB1130">
            <v>373</v>
          </cell>
          <cell r="AC1130">
            <v>523</v>
          </cell>
          <cell r="AD1130">
            <v>108</v>
          </cell>
          <cell r="AE1130">
            <v>335</v>
          </cell>
          <cell r="AF1130">
            <v>328</v>
          </cell>
          <cell r="AG1130">
            <v>582</v>
          </cell>
          <cell r="AH1130">
            <v>0</v>
          </cell>
          <cell r="AI1130">
            <v>0</v>
          </cell>
          <cell r="AJ1130">
            <v>1113</v>
          </cell>
          <cell r="AK1130">
            <v>1845</v>
          </cell>
          <cell r="AL1130">
            <v>2101</v>
          </cell>
          <cell r="AM1130">
            <v>254</v>
          </cell>
          <cell r="AN1130">
            <v>1756</v>
          </cell>
          <cell r="AO1130">
            <v>120</v>
          </cell>
          <cell r="AP1130">
            <v>13.650858544562553</v>
          </cell>
          <cell r="AQ1130">
            <v>79.525862068965523</v>
          </cell>
          <cell r="AR1130">
            <v>670.531914893617</v>
          </cell>
          <cell r="AS1130">
            <v>14.569789674952199</v>
          </cell>
          <cell r="AT1130">
            <v>90.515463917525778</v>
          </cell>
          <cell r="AU1130" t="str">
            <v>SV</v>
          </cell>
          <cell r="AV1130">
            <v>875</v>
          </cell>
          <cell r="AW1130">
            <v>910.31610999999998</v>
          </cell>
          <cell r="AX1130">
            <v>1100</v>
          </cell>
          <cell r="AY1130">
            <v>0.25714285714285712</v>
          </cell>
          <cell r="AZ1130">
            <v>0.20454545454545456</v>
          </cell>
          <cell r="BA1130">
            <v>1070</v>
          </cell>
          <cell r="BB1130">
            <v>6</v>
          </cell>
          <cell r="BC1130">
            <v>0.22285714285714286</v>
          </cell>
          <cell r="BD1130">
            <v>0.1822429906542056</v>
          </cell>
          <cell r="BE1130">
            <v>990</v>
          </cell>
          <cell r="BF1130">
            <v>12</v>
          </cell>
          <cell r="BG1130">
            <v>0.13142857142857145</v>
          </cell>
          <cell r="BH1130">
            <v>0.11616161616161616</v>
          </cell>
        </row>
        <row r="1131">
          <cell r="B1131" t="str">
            <v>9833</v>
          </cell>
          <cell r="C1131" t="str">
            <v>7840235000733</v>
          </cell>
          <cell r="D1131" t="str">
            <v>GASEOSA LIMA LIMON 2Lts NIKO</v>
          </cell>
          <cell r="E1131">
            <v>1</v>
          </cell>
          <cell r="F1131" t="str">
            <v>BEBIDAS</v>
          </cell>
          <cell r="G1131" t="str">
            <v>BEBIDAS</v>
          </cell>
          <cell r="H1131" t="str">
            <v>GASEOSAS</v>
          </cell>
          <cell r="I1131" t="str">
            <v>GASEOSAS NO RETORNABLE</v>
          </cell>
          <cell r="J1131" t="str">
            <v>LIMA-LIMON</v>
          </cell>
          <cell r="K1131" t="str">
            <v>NIKO</v>
          </cell>
          <cell r="L1131">
            <v>87</v>
          </cell>
          <cell r="M1131" t="str">
            <v>EMBOTELLADORA CENTRAL (87)</v>
          </cell>
          <cell r="N1131">
            <v>75</v>
          </cell>
          <cell r="O1131">
            <v>55</v>
          </cell>
          <cell r="P1131">
            <v>43</v>
          </cell>
          <cell r="Q1131">
            <v>36</v>
          </cell>
          <cell r="R1131">
            <v>101</v>
          </cell>
          <cell r="S1131">
            <v>128</v>
          </cell>
          <cell r="T1131">
            <v>111</v>
          </cell>
          <cell r="U1131">
            <v>88</v>
          </cell>
          <cell r="V1131">
            <v>33</v>
          </cell>
          <cell r="W1131">
            <v>40</v>
          </cell>
          <cell r="X1131">
            <v>7</v>
          </cell>
          <cell r="Y1131">
            <v>27</v>
          </cell>
          <cell r="Z1131">
            <v>55</v>
          </cell>
          <cell r="AA1131">
            <v>99</v>
          </cell>
          <cell r="AB1131">
            <v>29</v>
          </cell>
          <cell r="AC1131">
            <v>31</v>
          </cell>
          <cell r="AD1131">
            <v>50</v>
          </cell>
          <cell r="AE1131">
            <v>56</v>
          </cell>
          <cell r="AF1131">
            <v>39</v>
          </cell>
          <cell r="AG1131">
            <v>48</v>
          </cell>
          <cell r="AH1131">
            <v>5</v>
          </cell>
          <cell r="AI1131">
            <v>8</v>
          </cell>
          <cell r="AJ1131">
            <v>69</v>
          </cell>
          <cell r="AK1131">
            <v>197</v>
          </cell>
          <cell r="AL1131">
            <v>30</v>
          </cell>
          <cell r="AM1131">
            <v>88</v>
          </cell>
          <cell r="AN1131">
            <v>72</v>
          </cell>
          <cell r="AO1131">
            <v>28</v>
          </cell>
          <cell r="AP1131">
            <v>57.5</v>
          </cell>
          <cell r="AQ1131">
            <v>67.159090909090907</v>
          </cell>
          <cell r="AR1131">
            <v>33.333333333333336</v>
          </cell>
          <cell r="AS1131">
            <v>85.161290322580655</v>
          </cell>
          <cell r="AT1131">
            <v>45</v>
          </cell>
          <cell r="AU1131">
            <v>105</v>
          </cell>
          <cell r="AV1131">
            <v>3915.8333499999999</v>
          </cell>
          <cell r="AW1131">
            <v>3713.2637300000001</v>
          </cell>
          <cell r="AX1131">
            <v>4450</v>
          </cell>
          <cell r="AY1131">
            <v>0.13641199771691004</v>
          </cell>
          <cell r="AZ1131">
            <v>0.12003744943820227</v>
          </cell>
          <cell r="BA1131">
            <v>4350</v>
          </cell>
          <cell r="BB1131">
            <v>6</v>
          </cell>
          <cell r="BC1131">
            <v>0.11087464945360859</v>
          </cell>
          <cell r="BD1131">
            <v>9.9808425287356353E-2</v>
          </cell>
          <cell r="BE1131">
            <v>4250</v>
          </cell>
          <cell r="BF1131">
            <v>12</v>
          </cell>
          <cell r="BG1131">
            <v>8.5337301190307358E-2</v>
          </cell>
          <cell r="BH1131">
            <v>7.862744705882356E-2</v>
          </cell>
        </row>
        <row r="1132">
          <cell r="B1132" t="str">
            <v>24561</v>
          </cell>
          <cell r="C1132" t="str">
            <v>7840235002386</v>
          </cell>
          <cell r="D1132" t="str">
            <v>GASEOSA LIMON 2Lts DE LA COSTA</v>
          </cell>
          <cell r="E1132">
            <v>1</v>
          </cell>
          <cell r="F1132" t="str">
            <v>BEBIDAS</v>
          </cell>
          <cell r="G1132" t="str">
            <v>BEBIDAS</v>
          </cell>
          <cell r="H1132" t="str">
            <v>GASEOSAS</v>
          </cell>
          <cell r="I1132" t="str">
            <v>GASEOSAS NO RETORNABLE</v>
          </cell>
          <cell r="J1132" t="str">
            <v>LIMA-LIMON</v>
          </cell>
          <cell r="K1132" t="str">
            <v>DE LA COSTA</v>
          </cell>
          <cell r="L1132">
            <v>87</v>
          </cell>
          <cell r="M1132" t="str">
            <v>EMBOTELLADORA CENTRAL (87)</v>
          </cell>
          <cell r="N1132">
            <v>95</v>
          </cell>
          <cell r="O1132">
            <v>56</v>
          </cell>
          <cell r="P1132">
            <v>68</v>
          </cell>
          <cell r="Q1132">
            <v>61</v>
          </cell>
          <cell r="R1132">
            <v>100</v>
          </cell>
          <cell r="S1132">
            <v>95</v>
          </cell>
          <cell r="T1132">
            <v>103</v>
          </cell>
          <cell r="U1132">
            <v>109</v>
          </cell>
          <cell r="V1132">
            <v>14</v>
          </cell>
          <cell r="W1132">
            <v>29</v>
          </cell>
          <cell r="X1132">
            <v>40</v>
          </cell>
          <cell r="Y1132">
            <v>38</v>
          </cell>
          <cell r="Z1132">
            <v>17</v>
          </cell>
          <cell r="AA1132">
            <v>28</v>
          </cell>
          <cell r="AB1132">
            <v>7</v>
          </cell>
          <cell r="AC1132">
            <v>16</v>
          </cell>
          <cell r="AD1132">
            <v>28</v>
          </cell>
          <cell r="AE1132">
            <v>68</v>
          </cell>
          <cell r="AF1132">
            <v>58</v>
          </cell>
          <cell r="AG1132">
            <v>58</v>
          </cell>
          <cell r="AH1132">
            <v>0</v>
          </cell>
          <cell r="AI1132">
            <v>0</v>
          </cell>
          <cell r="AJ1132">
            <v>157</v>
          </cell>
          <cell r="AK1132">
            <v>126</v>
          </cell>
          <cell r="AL1132">
            <v>38</v>
          </cell>
          <cell r="AM1132">
            <v>16</v>
          </cell>
          <cell r="AN1132">
            <v>129</v>
          </cell>
          <cell r="AO1132">
            <v>24</v>
          </cell>
          <cell r="AP1132">
            <v>77.213114754098356</v>
          </cell>
          <cell r="AQ1132">
            <v>34.678899082568805</v>
          </cell>
          <cell r="AR1132">
            <v>30</v>
          </cell>
          <cell r="AS1132">
            <v>30</v>
          </cell>
          <cell r="AT1132">
            <v>66.724137931034477</v>
          </cell>
          <cell r="AU1132" t="str">
            <v>SV</v>
          </cell>
          <cell r="AV1132">
            <v>3799.16669</v>
          </cell>
          <cell r="AW1132">
            <v>3787.9304099999999</v>
          </cell>
          <cell r="AX1132">
            <v>4250</v>
          </cell>
          <cell r="AY1132">
            <v>0.11866636733435887</v>
          </cell>
          <cell r="AZ1132">
            <v>0.10607842588235293</v>
          </cell>
          <cell r="BA1132">
            <v>4150</v>
          </cell>
          <cell r="BB1132">
            <v>6</v>
          </cell>
          <cell r="BC1132">
            <v>9.2344805750020909E-2</v>
          </cell>
          <cell r="BD1132">
            <v>8.4538146987951798E-2</v>
          </cell>
          <cell r="BE1132">
            <v>4041</v>
          </cell>
          <cell r="BF1132">
            <v>12</v>
          </cell>
          <cell r="BG1132">
            <v>6.3654303623092767E-2</v>
          </cell>
          <cell r="BH1132">
            <v>5.9844917099727786E-2</v>
          </cell>
        </row>
        <row r="1133">
          <cell r="B1133" t="str">
            <v>41575</v>
          </cell>
          <cell r="C1133" t="str">
            <v>7840058000088</v>
          </cell>
          <cell r="D1133" t="str">
            <v>GASEOSA LIMON 2Lts SPRITE</v>
          </cell>
          <cell r="E1133">
            <v>4</v>
          </cell>
          <cell r="F1133" t="str">
            <v>BEBIDAS</v>
          </cell>
          <cell r="G1133" t="str">
            <v>BEBIDAS</v>
          </cell>
          <cell r="H1133" t="str">
            <v>GASEOSAS</v>
          </cell>
          <cell r="I1133" t="str">
            <v>GASEOSAS NO RETORNABLE</v>
          </cell>
          <cell r="J1133" t="str">
            <v>LIMA-LIMON</v>
          </cell>
          <cell r="K1133" t="str">
            <v>COCA COLA</v>
          </cell>
          <cell r="L1133">
            <v>139</v>
          </cell>
          <cell r="M1133" t="str">
            <v>PARAGUAY REFRESCOS S.A.  (139)</v>
          </cell>
          <cell r="N1133">
            <v>0</v>
          </cell>
          <cell r="O1133">
            <v>0</v>
          </cell>
          <cell r="P1133">
            <v>0</v>
          </cell>
          <cell r="Q1133">
            <v>0</v>
          </cell>
          <cell r="R1133">
            <v>0</v>
          </cell>
          <cell r="S1133">
            <v>0</v>
          </cell>
          <cell r="T1133">
            <v>0</v>
          </cell>
          <cell r="U1133">
            <v>0</v>
          </cell>
          <cell r="V1133">
            <v>0</v>
          </cell>
          <cell r="W1133">
            <v>0</v>
          </cell>
          <cell r="X1133">
            <v>0</v>
          </cell>
          <cell r="Y1133">
            <v>0</v>
          </cell>
          <cell r="Z1133">
            <v>0</v>
          </cell>
          <cell r="AA1133">
            <v>0</v>
          </cell>
          <cell r="AB1133">
            <v>0</v>
          </cell>
          <cell r="AC1133">
            <v>0</v>
          </cell>
          <cell r="AD1133">
            <v>0</v>
          </cell>
          <cell r="AE1133">
            <v>0</v>
          </cell>
          <cell r="AF1133">
            <v>0</v>
          </cell>
          <cell r="AG1133">
            <v>0</v>
          </cell>
          <cell r="AH1133">
            <v>0</v>
          </cell>
          <cell r="AI1133">
            <v>0</v>
          </cell>
          <cell r="AJ1133">
            <v>0</v>
          </cell>
          <cell r="AK1133">
            <v>0</v>
          </cell>
          <cell r="AL1133">
            <v>0</v>
          </cell>
          <cell r="AM1133">
            <v>0</v>
          </cell>
          <cell r="AN1133">
            <v>0</v>
          </cell>
          <cell r="AO1133">
            <v>0</v>
          </cell>
          <cell r="AP1133" t="str">
            <v>Q</v>
          </cell>
          <cell r="AQ1133" t="str">
            <v>Q</v>
          </cell>
          <cell r="AR1133" t="str">
            <v>Q</v>
          </cell>
          <cell r="AS1133" t="str">
            <v>Q</v>
          </cell>
          <cell r="AT1133" t="str">
            <v>Q</v>
          </cell>
          <cell r="AU1133" t="str">
            <v>Q</v>
          </cell>
          <cell r="AV1133">
            <v>10890</v>
          </cell>
          <cell r="AW1133">
            <v>11616</v>
          </cell>
          <cell r="AX1133">
            <v>12250</v>
          </cell>
          <cell r="AY1133">
            <v>0.12488521579430678</v>
          </cell>
          <cell r="AZ1133">
            <v>0.11102040816326531</v>
          </cell>
          <cell r="BA1133">
            <v>11900</v>
          </cell>
          <cell r="BB1133">
            <v>4</v>
          </cell>
          <cell r="BC1133">
            <v>9.2745638200183667E-2</v>
          </cell>
          <cell r="BD1133">
            <v>8.4873949579831937E-2</v>
          </cell>
          <cell r="BE1133">
            <v>0</v>
          </cell>
          <cell r="BF1133">
            <v>0</v>
          </cell>
          <cell r="BG1133">
            <v>-1</v>
          </cell>
          <cell r="BH1133">
            <v>0</v>
          </cell>
        </row>
        <row r="1134">
          <cell r="B1134" t="str">
            <v>8277</v>
          </cell>
          <cell r="C1134" t="str">
            <v>7840058006622</v>
          </cell>
          <cell r="D1134" t="str">
            <v>GASEOSA LIMON 3Lts SPRITE</v>
          </cell>
          <cell r="E1134">
            <v>1</v>
          </cell>
          <cell r="F1134" t="str">
            <v>BEBIDAS</v>
          </cell>
          <cell r="G1134" t="str">
            <v>BEBIDAS</v>
          </cell>
          <cell r="H1134" t="str">
            <v>GASEOSAS</v>
          </cell>
          <cell r="I1134" t="str">
            <v>GASEOSAS NO RETORNABLE</v>
          </cell>
          <cell r="J1134" t="str">
            <v>LIMA-LIMON</v>
          </cell>
          <cell r="K1134" t="str">
            <v>COCA COLA</v>
          </cell>
          <cell r="L1134">
            <v>139</v>
          </cell>
          <cell r="M1134" t="str">
            <v>PARAGUAY REFRESCOS S.A.  (139)</v>
          </cell>
          <cell r="N1134">
            <v>106</v>
          </cell>
          <cell r="O1134">
            <v>91</v>
          </cell>
          <cell r="P1134">
            <v>83</v>
          </cell>
          <cell r="Q1134">
            <v>77</v>
          </cell>
          <cell r="R1134">
            <v>126</v>
          </cell>
          <cell r="S1134">
            <v>132</v>
          </cell>
          <cell r="T1134">
            <v>139</v>
          </cell>
          <cell r="U1134">
            <v>111</v>
          </cell>
          <cell r="V1134">
            <v>42</v>
          </cell>
          <cell r="W1134">
            <v>82</v>
          </cell>
          <cell r="X1134">
            <v>37</v>
          </cell>
          <cell r="Y1134">
            <v>42</v>
          </cell>
          <cell r="Z1134">
            <v>46</v>
          </cell>
          <cell r="AA1134">
            <v>70</v>
          </cell>
          <cell r="AB1134">
            <v>67</v>
          </cell>
          <cell r="AC1134">
            <v>75</v>
          </cell>
          <cell r="AD1134">
            <v>82</v>
          </cell>
          <cell r="AE1134">
            <v>95</v>
          </cell>
          <cell r="AF1134">
            <v>57</v>
          </cell>
          <cell r="AG1134">
            <v>68</v>
          </cell>
          <cell r="AH1134">
            <v>3</v>
          </cell>
          <cell r="AI1134">
            <v>11</v>
          </cell>
          <cell r="AJ1134">
            <v>137</v>
          </cell>
          <cell r="AK1134">
            <v>93</v>
          </cell>
          <cell r="AL1134">
            <v>37</v>
          </cell>
          <cell r="AM1134">
            <v>44</v>
          </cell>
          <cell r="AN1134">
            <v>65</v>
          </cell>
          <cell r="AO1134">
            <v>31</v>
          </cell>
          <cell r="AP1134">
            <v>53.376623376623378</v>
          </cell>
          <cell r="AQ1134">
            <v>25.135135135135133</v>
          </cell>
          <cell r="AR1134">
            <v>26.428571428571427</v>
          </cell>
          <cell r="AS1134">
            <v>17.600000000000001</v>
          </cell>
          <cell r="AT1134">
            <v>28.676470588235297</v>
          </cell>
          <cell r="AU1134">
            <v>84.545454545454547</v>
          </cell>
          <cell r="AV1134">
            <v>14783</v>
          </cell>
          <cell r="AW1134">
            <v>14722.725049999999</v>
          </cell>
          <cell r="AX1134">
            <v>17250</v>
          </cell>
          <cell r="AY1134">
            <v>0.16688087668267615</v>
          </cell>
          <cell r="AZ1134">
            <v>0.14301449275362318</v>
          </cell>
          <cell r="BA1134">
            <v>16900</v>
          </cell>
          <cell r="BB1134">
            <v>4</v>
          </cell>
          <cell r="BC1134">
            <v>0.14320503280795505</v>
          </cell>
          <cell r="BD1134">
            <v>0.1252662721893491</v>
          </cell>
          <cell r="BE1134">
            <v>16500</v>
          </cell>
          <cell r="BF1134">
            <v>8</v>
          </cell>
          <cell r="BG1134">
            <v>0.11614692552255979</v>
          </cell>
          <cell r="BH1134">
            <v>0.10406060606060606</v>
          </cell>
        </row>
        <row r="1135">
          <cell r="B1135" t="str">
            <v>41574</v>
          </cell>
          <cell r="C1135" t="str">
            <v>7840058000071</v>
          </cell>
          <cell r="D1135" t="str">
            <v>GASEOSA LIMON 500ml SPRITE</v>
          </cell>
          <cell r="E1135">
            <v>6</v>
          </cell>
          <cell r="F1135" t="str">
            <v>BEBIDAS</v>
          </cell>
          <cell r="G1135" t="str">
            <v>BEBIDAS</v>
          </cell>
          <cell r="H1135" t="str">
            <v>GASEOSAS</v>
          </cell>
          <cell r="I1135" t="str">
            <v>GASEOSAS NO RETORNABLE</v>
          </cell>
          <cell r="J1135" t="str">
            <v>LIMA-LIMON</v>
          </cell>
          <cell r="K1135" t="str">
            <v>COCA COLA</v>
          </cell>
          <cell r="L1135">
            <v>139</v>
          </cell>
          <cell r="M1135" t="str">
            <v>PARAGUAY REFRESCOS S.A.  (139)</v>
          </cell>
          <cell r="N1135">
            <v>0</v>
          </cell>
          <cell r="O1135">
            <v>0</v>
          </cell>
          <cell r="P1135">
            <v>0</v>
          </cell>
          <cell r="Q1135">
            <v>12</v>
          </cell>
          <cell r="R1135">
            <v>0</v>
          </cell>
          <cell r="S1135">
            <v>0</v>
          </cell>
          <cell r="T1135">
            <v>0</v>
          </cell>
          <cell r="U1135">
            <v>0</v>
          </cell>
          <cell r="V1135">
            <v>0</v>
          </cell>
          <cell r="W1135">
            <v>0</v>
          </cell>
          <cell r="X1135">
            <v>0</v>
          </cell>
          <cell r="Y1135">
            <v>0</v>
          </cell>
          <cell r="Z1135">
            <v>0</v>
          </cell>
          <cell r="AA1135">
            <v>0</v>
          </cell>
          <cell r="AB1135">
            <v>0</v>
          </cell>
          <cell r="AC1135">
            <v>12</v>
          </cell>
          <cell r="AD1135">
            <v>0</v>
          </cell>
          <cell r="AE1135">
            <v>0</v>
          </cell>
          <cell r="AF1135">
            <v>0</v>
          </cell>
          <cell r="AG1135">
            <v>0</v>
          </cell>
          <cell r="AH1135">
            <v>6</v>
          </cell>
          <cell r="AI1135">
            <v>10</v>
          </cell>
          <cell r="AJ1135">
            <v>120</v>
          </cell>
          <cell r="AK1135">
            <v>60</v>
          </cell>
          <cell r="AL1135">
            <v>48</v>
          </cell>
          <cell r="AM1135">
            <v>24</v>
          </cell>
          <cell r="AN1135">
            <v>60</v>
          </cell>
          <cell r="AO1135">
            <v>111</v>
          </cell>
          <cell r="AP1135">
            <v>300</v>
          </cell>
          <cell r="AQ1135" t="str">
            <v>SV</v>
          </cell>
          <cell r="AR1135" t="str">
            <v>SV</v>
          </cell>
          <cell r="AS1135">
            <v>60</v>
          </cell>
          <cell r="AT1135" t="str">
            <v>SV</v>
          </cell>
          <cell r="AU1135">
            <v>333</v>
          </cell>
          <cell r="AV1135">
            <v>4321</v>
          </cell>
          <cell r="AW1135">
            <v>4109.8560799999996</v>
          </cell>
          <cell r="AX1135">
            <v>4900</v>
          </cell>
          <cell r="AY1135">
            <v>0.13399676000925709</v>
          </cell>
          <cell r="AZ1135">
            <v>0.11816326530612245</v>
          </cell>
          <cell r="BA1135">
            <v>4750</v>
          </cell>
          <cell r="BB1135">
            <v>6</v>
          </cell>
          <cell r="BC1135">
            <v>9.9282573478361558E-2</v>
          </cell>
          <cell r="BD1135">
            <v>9.031578947368421E-2</v>
          </cell>
          <cell r="BE1135">
            <v>0</v>
          </cell>
          <cell r="BF1135">
            <v>0</v>
          </cell>
          <cell r="BG1135">
            <v>-1</v>
          </cell>
          <cell r="BH1135">
            <v>0</v>
          </cell>
        </row>
        <row r="1136">
          <cell r="B1136" t="str">
            <v>17030</v>
          </cell>
          <cell r="C1136" t="str">
            <v>7840058008008</v>
          </cell>
          <cell r="D1136" t="str">
            <v>GASEOSA LIMON 6UN 250ml SPRITE</v>
          </cell>
          <cell r="E1136">
            <v>6</v>
          </cell>
          <cell r="F1136" t="str">
            <v>BEBIDAS</v>
          </cell>
          <cell r="G1136" t="str">
            <v>BEBIDAS</v>
          </cell>
          <cell r="H1136" t="str">
            <v>GASEOSAS</v>
          </cell>
          <cell r="I1136" t="str">
            <v>GASEOSAS NO RETORNABLE</v>
          </cell>
          <cell r="J1136" t="str">
            <v>LIMA-LIMON</v>
          </cell>
          <cell r="K1136" t="str">
            <v>COCA COLA</v>
          </cell>
          <cell r="L1136">
            <v>139</v>
          </cell>
          <cell r="M1136" t="str">
            <v>PARAGUAY REFRESCOS S.A.  (139)</v>
          </cell>
          <cell r="N1136">
            <v>0</v>
          </cell>
          <cell r="O1136">
            <v>59</v>
          </cell>
          <cell r="P1136">
            <v>203</v>
          </cell>
          <cell r="Q1136">
            <v>215</v>
          </cell>
          <cell r="R1136">
            <v>581</v>
          </cell>
          <cell r="S1136">
            <v>458</v>
          </cell>
          <cell r="T1136">
            <v>461</v>
          </cell>
          <cell r="U1136">
            <v>421</v>
          </cell>
          <cell r="V1136">
            <v>116</v>
          </cell>
          <cell r="W1136">
            <v>139</v>
          </cell>
          <cell r="X1136">
            <v>72</v>
          </cell>
          <cell r="Y1136">
            <v>68</v>
          </cell>
          <cell r="Z1136">
            <v>136</v>
          </cell>
          <cell r="AA1136">
            <v>201</v>
          </cell>
          <cell r="AB1136">
            <v>125</v>
          </cell>
          <cell r="AC1136">
            <v>166</v>
          </cell>
          <cell r="AD1136">
            <v>172</v>
          </cell>
          <cell r="AE1136">
            <v>150</v>
          </cell>
          <cell r="AF1136">
            <v>98</v>
          </cell>
          <cell r="AG1136">
            <v>73</v>
          </cell>
          <cell r="AH1136">
            <v>4</v>
          </cell>
          <cell r="AI1136">
            <v>12</v>
          </cell>
          <cell r="AJ1136">
            <v>212</v>
          </cell>
          <cell r="AK1136">
            <v>272</v>
          </cell>
          <cell r="AL1136">
            <v>101</v>
          </cell>
          <cell r="AM1136">
            <v>111</v>
          </cell>
          <cell r="AN1136">
            <v>119</v>
          </cell>
          <cell r="AO1136">
            <v>191</v>
          </cell>
          <cell r="AP1136">
            <v>29.581395348837212</v>
          </cell>
          <cell r="AQ1136">
            <v>19.382422802850357</v>
          </cell>
          <cell r="AR1136">
            <v>44.558823529411768</v>
          </cell>
          <cell r="AS1136">
            <v>20.060240963855421</v>
          </cell>
          <cell r="AT1136">
            <v>48.904109589041099</v>
          </cell>
          <cell r="AU1136">
            <v>477.5</v>
          </cell>
          <cell r="AV1136">
            <v>13140</v>
          </cell>
          <cell r="AW1136">
            <v>11112.57367</v>
          </cell>
          <cell r="AX1136">
            <v>14750</v>
          </cell>
          <cell r="AY1136">
            <v>0.12252663622526638</v>
          </cell>
          <cell r="AZ1136">
            <v>0.10915254237288136</v>
          </cell>
          <cell r="BA1136">
            <v>14500</v>
          </cell>
          <cell r="BB1136">
            <v>3</v>
          </cell>
          <cell r="BC1136">
            <v>0.1035007610350076</v>
          </cell>
          <cell r="BD1136">
            <v>9.3793103448275864E-2</v>
          </cell>
          <cell r="BE1136">
            <v>14250</v>
          </cell>
          <cell r="BF1136">
            <v>10</v>
          </cell>
          <cell r="BG1136">
            <v>8.4474885844748826E-2</v>
          </cell>
          <cell r="BH1136">
            <v>7.7894736842105267E-2</v>
          </cell>
        </row>
        <row r="1137">
          <cell r="B1137" t="str">
            <v>37742</v>
          </cell>
          <cell r="C1137" t="str">
            <v>7840058009807</v>
          </cell>
          <cell r="D1137" t="str">
            <v>GASEOSA LIMON 4un 1Lts SPRITE</v>
          </cell>
          <cell r="E1137">
            <v>1</v>
          </cell>
          <cell r="F1137" t="str">
            <v>BEBIDAS</v>
          </cell>
          <cell r="G1137" t="str">
            <v>BEBIDAS</v>
          </cell>
          <cell r="H1137" t="str">
            <v>GASEOSAS</v>
          </cell>
          <cell r="I1137" t="str">
            <v>GASEOSAS NO RETORNABLE</v>
          </cell>
          <cell r="J1137" t="str">
            <v>LIMA-LIMON</v>
          </cell>
          <cell r="K1137" t="str">
            <v>SPRITE</v>
          </cell>
          <cell r="L1137">
            <v>139</v>
          </cell>
          <cell r="M1137" t="str">
            <v>PARAGUAY REFRESCOS S.A.  (139)</v>
          </cell>
          <cell r="N1137">
            <v>267</v>
          </cell>
          <cell r="O1137">
            <v>215</v>
          </cell>
          <cell r="P1137">
            <v>156</v>
          </cell>
          <cell r="Q1137">
            <v>123</v>
          </cell>
          <cell r="R1137">
            <v>162</v>
          </cell>
          <cell r="S1137">
            <v>198</v>
          </cell>
          <cell r="T1137">
            <v>227</v>
          </cell>
          <cell r="U1137">
            <v>209</v>
          </cell>
          <cell r="V1137">
            <v>48</v>
          </cell>
          <cell r="W1137">
            <v>42</v>
          </cell>
          <cell r="X1137">
            <v>24</v>
          </cell>
          <cell r="Y1137">
            <v>39</v>
          </cell>
          <cell r="Z1137">
            <v>109</v>
          </cell>
          <cell r="AA1137">
            <v>98</v>
          </cell>
          <cell r="AB1137">
            <v>75</v>
          </cell>
          <cell r="AC1137">
            <v>99</v>
          </cell>
          <cell r="AD1137">
            <v>70</v>
          </cell>
          <cell r="AE1137">
            <v>94</v>
          </cell>
          <cell r="AF1137">
            <v>73</v>
          </cell>
          <cell r="AG1137">
            <v>78</v>
          </cell>
          <cell r="AH1137">
            <v>0</v>
          </cell>
          <cell r="AI1137">
            <v>2</v>
          </cell>
          <cell r="AJ1137">
            <v>123</v>
          </cell>
          <cell r="AK1137">
            <v>125</v>
          </cell>
          <cell r="AL1137">
            <v>110</v>
          </cell>
          <cell r="AM1137">
            <v>101</v>
          </cell>
          <cell r="AN1137">
            <v>113</v>
          </cell>
          <cell r="AO1137">
            <v>50</v>
          </cell>
          <cell r="AP1137">
            <v>30</v>
          </cell>
          <cell r="AQ1137">
            <v>17.942583732057418</v>
          </cell>
          <cell r="AR1137">
            <v>84.615384615384627</v>
          </cell>
          <cell r="AS1137">
            <v>30.606060606060602</v>
          </cell>
          <cell r="AT1137">
            <v>43.46153846153846</v>
          </cell>
          <cell r="AU1137">
            <v>750</v>
          </cell>
          <cell r="AV1137">
            <v>17550</v>
          </cell>
          <cell r="AW1137">
            <v>15766.296039999999</v>
          </cell>
          <cell r="AX1137">
            <v>20500</v>
          </cell>
          <cell r="AY1137">
            <v>0.16809116809116809</v>
          </cell>
          <cell r="AZ1137">
            <v>0.14390243902439023</v>
          </cell>
          <cell r="BA1137">
            <v>19500</v>
          </cell>
          <cell r="BB1137">
            <v>3</v>
          </cell>
          <cell r="BC1137">
            <v>0.11111111111111116</v>
          </cell>
          <cell r="BD1137">
            <v>0.1</v>
          </cell>
          <cell r="BE1137">
            <v>0</v>
          </cell>
          <cell r="BF1137">
            <v>0</v>
          </cell>
          <cell r="BG1137">
            <v>-1</v>
          </cell>
          <cell r="BH1137">
            <v>0</v>
          </cell>
        </row>
        <row r="1138">
          <cell r="B1138" t="str">
            <v>9831</v>
          </cell>
          <cell r="C1138" t="str">
            <v>7840235000627</v>
          </cell>
          <cell r="D1138" t="str">
            <v>GASEOSA NARANJA 2Lts NIKO</v>
          </cell>
          <cell r="E1138">
            <v>1</v>
          </cell>
          <cell r="F1138" t="str">
            <v>BEBIDAS</v>
          </cell>
          <cell r="G1138" t="str">
            <v>BEBIDAS</v>
          </cell>
          <cell r="H1138" t="str">
            <v>GASEOSAS</v>
          </cell>
          <cell r="I1138" t="str">
            <v>GASEOSAS NO RETORNABLE</v>
          </cell>
          <cell r="J1138" t="str">
            <v>NARANJA</v>
          </cell>
          <cell r="K1138" t="str">
            <v>NIKO</v>
          </cell>
          <cell r="L1138">
            <v>87</v>
          </cell>
          <cell r="M1138" t="str">
            <v>EMBOTELLADORA CENTRAL (87)</v>
          </cell>
          <cell r="N1138">
            <v>104</v>
          </cell>
          <cell r="O1138">
            <v>87</v>
          </cell>
          <cell r="P1138">
            <v>74</v>
          </cell>
          <cell r="Q1138">
            <v>87</v>
          </cell>
          <cell r="R1138">
            <v>202</v>
          </cell>
          <cell r="S1138">
            <v>269</v>
          </cell>
          <cell r="T1138">
            <v>201</v>
          </cell>
          <cell r="U1138">
            <v>201</v>
          </cell>
          <cell r="V1138">
            <v>28</v>
          </cell>
          <cell r="W1138">
            <v>28</v>
          </cell>
          <cell r="X1138">
            <v>36</v>
          </cell>
          <cell r="Y1138">
            <v>47</v>
          </cell>
          <cell r="Z1138">
            <v>89</v>
          </cell>
          <cell r="AA1138">
            <v>91</v>
          </cell>
          <cell r="AB1138">
            <v>63</v>
          </cell>
          <cell r="AC1138">
            <v>65</v>
          </cell>
          <cell r="AD1138">
            <v>97</v>
          </cell>
          <cell r="AE1138">
            <v>92</v>
          </cell>
          <cell r="AF1138">
            <v>75</v>
          </cell>
          <cell r="AG1138">
            <v>76</v>
          </cell>
          <cell r="AH1138">
            <v>1</v>
          </cell>
          <cell r="AI1138">
            <v>4</v>
          </cell>
          <cell r="AJ1138">
            <v>146</v>
          </cell>
          <cell r="AK1138">
            <v>228</v>
          </cell>
          <cell r="AL1138">
            <v>50</v>
          </cell>
          <cell r="AM1138">
            <v>120</v>
          </cell>
          <cell r="AN1138">
            <v>75</v>
          </cell>
          <cell r="AO1138">
            <v>22</v>
          </cell>
          <cell r="AP1138">
            <v>50.344827586206897</v>
          </cell>
          <cell r="AQ1138">
            <v>34.029850746268657</v>
          </cell>
          <cell r="AR1138">
            <v>31.914893617021278</v>
          </cell>
          <cell r="AS1138">
            <v>55.384615384615387</v>
          </cell>
          <cell r="AT1138">
            <v>29.605263157894736</v>
          </cell>
          <cell r="AU1138">
            <v>165</v>
          </cell>
          <cell r="AV1138">
            <v>3915.8333499999999</v>
          </cell>
          <cell r="AW1138">
            <v>3814.0720200000001</v>
          </cell>
          <cell r="AX1138">
            <v>4450</v>
          </cell>
          <cell r="AY1138">
            <v>0.13641199771691004</v>
          </cell>
          <cell r="AZ1138">
            <v>0.12003744943820227</v>
          </cell>
          <cell r="BA1138">
            <v>4350</v>
          </cell>
          <cell r="BB1138">
            <v>6</v>
          </cell>
          <cell r="BC1138">
            <v>0.11087464945360859</v>
          </cell>
          <cell r="BD1138">
            <v>9.9808425287356353E-2</v>
          </cell>
          <cell r="BE1138">
            <v>4250</v>
          </cell>
          <cell r="BF1138">
            <v>12</v>
          </cell>
          <cell r="BG1138">
            <v>8.5337301190307358E-2</v>
          </cell>
          <cell r="BH1138">
            <v>7.862744705882356E-2</v>
          </cell>
        </row>
        <row r="1139">
          <cell r="B1139" t="str">
            <v>9827</v>
          </cell>
          <cell r="C1139" t="str">
            <v>7840235000580</v>
          </cell>
          <cell r="D1139" t="str">
            <v>GASEOSA NARANJA 330ml NIKO</v>
          </cell>
          <cell r="E1139">
            <v>1</v>
          </cell>
          <cell r="F1139" t="str">
            <v>BEBIDAS</v>
          </cell>
          <cell r="G1139" t="str">
            <v>BEBIDAS</v>
          </cell>
          <cell r="H1139" t="str">
            <v>GASEOSAS</v>
          </cell>
          <cell r="I1139" t="str">
            <v>GASEOSAS NO RETORNABLE</v>
          </cell>
          <cell r="J1139" t="str">
            <v>NARANJA</v>
          </cell>
          <cell r="K1139" t="str">
            <v>NIKO</v>
          </cell>
          <cell r="L1139">
            <v>87</v>
          </cell>
          <cell r="M1139" t="str">
            <v>EMBOTELLADORA CENTRAL (87)</v>
          </cell>
          <cell r="N1139">
            <v>106</v>
          </cell>
          <cell r="O1139">
            <v>62</v>
          </cell>
          <cell r="P1139">
            <v>87</v>
          </cell>
          <cell r="Q1139">
            <v>49</v>
          </cell>
          <cell r="R1139">
            <v>147</v>
          </cell>
          <cell r="S1139">
            <v>168</v>
          </cell>
          <cell r="T1139">
            <v>157</v>
          </cell>
          <cell r="U1139">
            <v>131</v>
          </cell>
          <cell r="V1139">
            <v>17</v>
          </cell>
          <cell r="W1139">
            <v>11</v>
          </cell>
          <cell r="X1139">
            <v>59</v>
          </cell>
          <cell r="Y1139">
            <v>36</v>
          </cell>
          <cell r="Z1139">
            <v>47</v>
          </cell>
          <cell r="AA1139">
            <v>79</v>
          </cell>
          <cell r="AB1139">
            <v>102</v>
          </cell>
          <cell r="AC1139">
            <v>45</v>
          </cell>
          <cell r="AD1139">
            <v>34</v>
          </cell>
          <cell r="AE1139">
            <v>35</v>
          </cell>
          <cell r="AF1139">
            <v>65</v>
          </cell>
          <cell r="AG1139">
            <v>86</v>
          </cell>
          <cell r="AH1139">
            <v>0</v>
          </cell>
          <cell r="AI1139">
            <v>0</v>
          </cell>
          <cell r="AJ1139">
            <v>110</v>
          </cell>
          <cell r="AK1139">
            <v>238</v>
          </cell>
          <cell r="AL1139">
            <v>85</v>
          </cell>
          <cell r="AM1139">
            <v>142</v>
          </cell>
          <cell r="AN1139">
            <v>54</v>
          </cell>
          <cell r="AO1139">
            <v>24</v>
          </cell>
          <cell r="AP1139">
            <v>67.346938775510196</v>
          </cell>
          <cell r="AQ1139">
            <v>54.503816793893129</v>
          </cell>
          <cell r="AR1139">
            <v>70.833333333333329</v>
          </cell>
          <cell r="AS1139">
            <v>94.666666666666657</v>
          </cell>
          <cell r="AT1139">
            <v>18.837209302325583</v>
          </cell>
          <cell r="AU1139" t="str">
            <v>SV</v>
          </cell>
          <cell r="AV1139">
            <v>1331.2361699999999</v>
          </cell>
          <cell r="AW1139">
            <v>1305.23921</v>
          </cell>
          <cell r="AX1139">
            <v>1500</v>
          </cell>
          <cell r="AY1139">
            <v>0.12677226911585504</v>
          </cell>
          <cell r="AZ1139">
            <v>0.11250922000000006</v>
          </cell>
          <cell r="BA1139">
            <v>1450</v>
          </cell>
          <cell r="BB1139">
            <v>12</v>
          </cell>
          <cell r="BC1139">
            <v>8.9213193478659747E-2</v>
          </cell>
          <cell r="BD1139">
            <v>8.1906089655172487E-2</v>
          </cell>
          <cell r="BE1139">
            <v>0</v>
          </cell>
          <cell r="BF1139">
            <v>0</v>
          </cell>
          <cell r="BG1139">
            <v>-1</v>
          </cell>
          <cell r="BH1139">
            <v>0</v>
          </cell>
        </row>
        <row r="1140">
          <cell r="B1140" t="str">
            <v>35904</v>
          </cell>
          <cell r="C1140" t="str">
            <v>7840235003260</v>
          </cell>
          <cell r="D1140" t="str">
            <v>GASEOSA NARANJA 3Lts NIKO</v>
          </cell>
          <cell r="E1140">
            <v>4</v>
          </cell>
          <cell r="F1140" t="str">
            <v>BEBIDAS</v>
          </cell>
          <cell r="G1140" t="str">
            <v>BEBIDAS</v>
          </cell>
          <cell r="H1140" t="str">
            <v>GASEOSAS</v>
          </cell>
          <cell r="I1140" t="str">
            <v>GASEOSAS NO RETORNABLE</v>
          </cell>
          <cell r="J1140" t="str">
            <v>NARANJA</v>
          </cell>
          <cell r="K1140" t="str">
            <v>NIKO</v>
          </cell>
          <cell r="L1140">
            <v>87</v>
          </cell>
          <cell r="M1140" t="str">
            <v>EMBOTELLADORA CENTRAL (87)</v>
          </cell>
          <cell r="N1140">
            <v>16</v>
          </cell>
          <cell r="O1140">
            <v>25</v>
          </cell>
          <cell r="P1140">
            <v>13</v>
          </cell>
          <cell r="Q1140">
            <v>18</v>
          </cell>
          <cell r="R1140">
            <v>70</v>
          </cell>
          <cell r="S1140">
            <v>100</v>
          </cell>
          <cell r="T1140">
            <v>98</v>
          </cell>
          <cell r="U1140">
            <v>94</v>
          </cell>
          <cell r="V1140">
            <v>39</v>
          </cell>
          <cell r="W1140">
            <v>30</v>
          </cell>
          <cell r="X1140">
            <v>26</v>
          </cell>
          <cell r="Y1140">
            <v>31</v>
          </cell>
          <cell r="Z1140">
            <v>36</v>
          </cell>
          <cell r="AA1140">
            <v>37</v>
          </cell>
          <cell r="AB1140">
            <v>33</v>
          </cell>
          <cell r="AC1140">
            <v>46</v>
          </cell>
          <cell r="AD1140">
            <v>44</v>
          </cell>
          <cell r="AE1140">
            <v>64</v>
          </cell>
          <cell r="AF1140">
            <v>55</v>
          </cell>
          <cell r="AG1140">
            <v>51</v>
          </cell>
          <cell r="AH1140">
            <v>3</v>
          </cell>
          <cell r="AI1140">
            <v>4</v>
          </cell>
          <cell r="AJ1140">
            <v>30</v>
          </cell>
          <cell r="AK1140">
            <v>120</v>
          </cell>
          <cell r="AL1140">
            <v>23</v>
          </cell>
          <cell r="AM1140">
            <v>55</v>
          </cell>
          <cell r="AN1140">
            <v>65</v>
          </cell>
          <cell r="AO1140">
            <v>21</v>
          </cell>
          <cell r="AP1140">
            <v>50</v>
          </cell>
          <cell r="AQ1140">
            <v>38.297872340425535</v>
          </cell>
          <cell r="AR1140">
            <v>22.258064516129032</v>
          </cell>
          <cell r="AS1140">
            <v>35.869565217391305</v>
          </cell>
          <cell r="AT1140">
            <v>38.235294117647058</v>
          </cell>
          <cell r="AU1140">
            <v>157.5</v>
          </cell>
          <cell r="AV1140">
            <v>5638.7999799999998</v>
          </cell>
          <cell r="AW1140">
            <v>5638.7167099999997</v>
          </cell>
          <cell r="AX1140">
            <v>6250</v>
          </cell>
          <cell r="AY1140">
            <v>0.10839186035465653</v>
          </cell>
          <cell r="AZ1140">
            <v>9.7792003200000033E-2</v>
          </cell>
          <cell r="BA1140">
            <v>6150</v>
          </cell>
          <cell r="BB1140">
            <v>4</v>
          </cell>
          <cell r="BC1140">
            <v>9.0657590588982151E-2</v>
          </cell>
          <cell r="BD1140">
            <v>8.3121954471544746E-2</v>
          </cell>
          <cell r="BE1140">
            <v>5950</v>
          </cell>
          <cell r="BF1140">
            <v>8</v>
          </cell>
          <cell r="BG1140">
            <v>5.5189051057632943E-2</v>
          </cell>
          <cell r="BH1140">
            <v>5.2302524369747937E-2</v>
          </cell>
        </row>
        <row r="1141">
          <cell r="B1141" t="str">
            <v>24560</v>
          </cell>
          <cell r="C1141" t="str">
            <v>7840235002362</v>
          </cell>
          <cell r="D1141" t="str">
            <v>GASEOSA NARANJA 2Lts DE LA COSTA</v>
          </cell>
          <cell r="E1141">
            <v>1</v>
          </cell>
          <cell r="F1141" t="str">
            <v>BEBIDAS</v>
          </cell>
          <cell r="G1141" t="str">
            <v>BEBIDAS</v>
          </cell>
          <cell r="H1141" t="str">
            <v>GASEOSAS</v>
          </cell>
          <cell r="I1141" t="str">
            <v>GASEOSAS NO RETORNABLE</v>
          </cell>
          <cell r="J1141" t="str">
            <v>NARANJA</v>
          </cell>
          <cell r="K1141" t="str">
            <v>DE LA COSTA</v>
          </cell>
          <cell r="L1141">
            <v>87</v>
          </cell>
          <cell r="M1141" t="str">
            <v>EMBOTELLADORA CENTRAL (87)</v>
          </cell>
          <cell r="N1141">
            <v>67</v>
          </cell>
          <cell r="O1141">
            <v>78</v>
          </cell>
          <cell r="P1141">
            <v>64</v>
          </cell>
          <cell r="Q1141">
            <v>83</v>
          </cell>
          <cell r="R1141">
            <v>91</v>
          </cell>
          <cell r="S1141">
            <v>117</v>
          </cell>
          <cell r="T1141">
            <v>49</v>
          </cell>
          <cell r="U1141">
            <v>57</v>
          </cell>
          <cell r="V1141">
            <v>4</v>
          </cell>
          <cell r="W1141">
            <v>43</v>
          </cell>
          <cell r="X1141">
            <v>26</v>
          </cell>
          <cell r="Y1141">
            <v>33</v>
          </cell>
          <cell r="Z1141">
            <v>25</v>
          </cell>
          <cell r="AA1141">
            <v>34</v>
          </cell>
          <cell r="AB1141">
            <v>30</v>
          </cell>
          <cell r="AC1141">
            <v>35</v>
          </cell>
          <cell r="AD1141">
            <v>13</v>
          </cell>
          <cell r="AE1141">
            <v>59</v>
          </cell>
          <cell r="AF1141">
            <v>36</v>
          </cell>
          <cell r="AG1141">
            <v>43</v>
          </cell>
          <cell r="AH1141">
            <v>2</v>
          </cell>
          <cell r="AI1141">
            <v>3</v>
          </cell>
          <cell r="AJ1141">
            <v>86</v>
          </cell>
          <cell r="AK1141">
            <v>69</v>
          </cell>
          <cell r="AL1141">
            <v>34</v>
          </cell>
          <cell r="AM1141">
            <v>33</v>
          </cell>
          <cell r="AN1141">
            <v>37</v>
          </cell>
          <cell r="AO1141">
            <v>22</v>
          </cell>
          <cell r="AP1141">
            <v>31.08433734939759</v>
          </cell>
          <cell r="AQ1141">
            <v>36.315789473684212</v>
          </cell>
          <cell r="AR1141">
            <v>30.909090909090907</v>
          </cell>
          <cell r="AS1141">
            <v>28.285714285714285</v>
          </cell>
          <cell r="AT1141">
            <v>25.813953488372093</v>
          </cell>
          <cell r="AU1141">
            <v>220</v>
          </cell>
          <cell r="AV1141">
            <v>3799.16669</v>
          </cell>
          <cell r="AW1141">
            <v>3786.7234899999999</v>
          </cell>
          <cell r="AX1141">
            <v>4250</v>
          </cell>
          <cell r="AY1141">
            <v>0.11866636733435887</v>
          </cell>
          <cell r="AZ1141">
            <v>0.10607842588235293</v>
          </cell>
          <cell r="BA1141">
            <v>4150</v>
          </cell>
          <cell r="BB1141">
            <v>6</v>
          </cell>
          <cell r="BC1141">
            <v>9.2344805750020909E-2</v>
          </cell>
          <cell r="BD1141">
            <v>8.4538146987951798E-2</v>
          </cell>
          <cell r="BE1141">
            <v>4041</v>
          </cell>
          <cell r="BF1141">
            <v>12</v>
          </cell>
          <cell r="BG1141">
            <v>6.3654303623092767E-2</v>
          </cell>
          <cell r="BH1141">
            <v>5.9844917099727786E-2</v>
          </cell>
        </row>
        <row r="1142">
          <cell r="B1142" t="str">
            <v>24565</v>
          </cell>
          <cell r="C1142" t="str">
            <v>7840235002249</v>
          </cell>
          <cell r="D1142" t="str">
            <v>GASEOSA NARANJA 330ml DE LA COSTA</v>
          </cell>
          <cell r="E1142">
            <v>1</v>
          </cell>
          <cell r="F1142" t="str">
            <v>BEBIDAS</v>
          </cell>
          <cell r="G1142" t="str">
            <v>BEBIDAS</v>
          </cell>
          <cell r="H1142" t="str">
            <v>GASEOSAS</v>
          </cell>
          <cell r="I1142" t="str">
            <v>GASEOSAS NO RETORNABLE</v>
          </cell>
          <cell r="J1142" t="str">
            <v>NARANJA</v>
          </cell>
          <cell r="K1142" t="str">
            <v>DE LA COSTA</v>
          </cell>
          <cell r="L1142">
            <v>87</v>
          </cell>
          <cell r="M1142" t="str">
            <v>EMBOTELLADORA CENTRAL (87)</v>
          </cell>
          <cell r="N1142">
            <v>1067</v>
          </cell>
          <cell r="O1142">
            <v>1073</v>
          </cell>
          <cell r="P1142">
            <v>19</v>
          </cell>
          <cell r="Q1142">
            <v>118</v>
          </cell>
          <cell r="R1142">
            <v>1191</v>
          </cell>
          <cell r="S1142">
            <v>1439</v>
          </cell>
          <cell r="T1142">
            <v>1213</v>
          </cell>
          <cell r="U1142">
            <v>672</v>
          </cell>
          <cell r="V1142">
            <v>482</v>
          </cell>
          <cell r="W1142">
            <v>463</v>
          </cell>
          <cell r="X1142">
            <v>484</v>
          </cell>
          <cell r="Y1142">
            <v>382</v>
          </cell>
          <cell r="Z1142">
            <v>959</v>
          </cell>
          <cell r="AA1142">
            <v>1186</v>
          </cell>
          <cell r="AB1142">
            <v>687</v>
          </cell>
          <cell r="AC1142">
            <v>529</v>
          </cell>
          <cell r="AD1142">
            <v>679</v>
          </cell>
          <cell r="AE1142">
            <v>622</v>
          </cell>
          <cell r="AF1142">
            <v>649</v>
          </cell>
          <cell r="AG1142">
            <v>526</v>
          </cell>
          <cell r="AH1142">
            <v>0</v>
          </cell>
          <cell r="AI1142">
            <v>36</v>
          </cell>
          <cell r="AJ1142">
            <v>633</v>
          </cell>
          <cell r="AK1142">
            <v>902</v>
          </cell>
          <cell r="AL1142">
            <v>577</v>
          </cell>
          <cell r="AM1142">
            <v>867</v>
          </cell>
          <cell r="AN1142">
            <v>669</v>
          </cell>
          <cell r="AO1142">
            <v>576</v>
          </cell>
          <cell r="AP1142">
            <v>160.93220338983053</v>
          </cell>
          <cell r="AQ1142">
            <v>40.267857142857139</v>
          </cell>
          <cell r="AR1142">
            <v>45.31413612565445</v>
          </cell>
          <cell r="AS1142">
            <v>49.168241965973536</v>
          </cell>
          <cell r="AT1142">
            <v>38.155893536121674</v>
          </cell>
          <cell r="AU1142">
            <v>480</v>
          </cell>
          <cell r="AV1142">
            <v>926</v>
          </cell>
          <cell r="AW1142">
            <v>910.67525999999998</v>
          </cell>
          <cell r="AX1142">
            <v>1100</v>
          </cell>
          <cell r="AY1142">
            <v>0.1879049676025919</v>
          </cell>
          <cell r="AZ1142">
            <v>0.15818181818181817</v>
          </cell>
          <cell r="BA1142">
            <v>1075</v>
          </cell>
          <cell r="BB1142">
            <v>12</v>
          </cell>
          <cell r="BC1142">
            <v>0.16090712742980551</v>
          </cell>
          <cell r="BD1142">
            <v>0.13860465116279069</v>
          </cell>
          <cell r="BE1142">
            <v>0</v>
          </cell>
          <cell r="BF1142">
            <v>0</v>
          </cell>
          <cell r="BG1142">
            <v>-1</v>
          </cell>
          <cell r="BH1142">
            <v>0</v>
          </cell>
        </row>
        <row r="1143">
          <cell r="B1143" t="str">
            <v>8739</v>
          </cell>
          <cell r="C1143" t="str">
            <v>7840058000057</v>
          </cell>
          <cell r="D1143" t="str">
            <v>GASEOSA NARANJA 2Lts FANTA</v>
          </cell>
          <cell r="E1143">
            <v>1</v>
          </cell>
          <cell r="F1143" t="str">
            <v>BEBIDAS</v>
          </cell>
          <cell r="G1143" t="str">
            <v>BEBIDAS</v>
          </cell>
          <cell r="H1143" t="str">
            <v>GASEOSAS</v>
          </cell>
          <cell r="I1143" t="str">
            <v>GASEOSAS NO RETORNABLE</v>
          </cell>
          <cell r="J1143" t="str">
            <v>NARANJA</v>
          </cell>
          <cell r="K1143" t="str">
            <v>COCA COLA</v>
          </cell>
          <cell r="L1143">
            <v>139</v>
          </cell>
          <cell r="M1143" t="str">
            <v>PARAGUAY REFRESCOS S.A.  (139)</v>
          </cell>
          <cell r="N1143">
            <v>290</v>
          </cell>
          <cell r="O1143">
            <v>328</v>
          </cell>
          <cell r="P1143">
            <v>262</v>
          </cell>
          <cell r="Q1143">
            <v>170</v>
          </cell>
          <cell r="R1143">
            <v>398</v>
          </cell>
          <cell r="S1143">
            <v>462</v>
          </cell>
          <cell r="T1143">
            <v>404</v>
          </cell>
          <cell r="U1143">
            <v>434</v>
          </cell>
          <cell r="V1143">
            <v>162</v>
          </cell>
          <cell r="W1143">
            <v>150</v>
          </cell>
          <cell r="X1143">
            <v>116</v>
          </cell>
          <cell r="Y1143">
            <v>124</v>
          </cell>
          <cell r="Z1143">
            <v>232</v>
          </cell>
          <cell r="AA1143">
            <v>260</v>
          </cell>
          <cell r="AB1143">
            <v>234</v>
          </cell>
          <cell r="AC1143">
            <v>199</v>
          </cell>
          <cell r="AD1143">
            <v>318</v>
          </cell>
          <cell r="AE1143">
            <v>307</v>
          </cell>
          <cell r="AF1143">
            <v>245</v>
          </cell>
          <cell r="AG1143">
            <v>245</v>
          </cell>
          <cell r="AH1143">
            <v>9</v>
          </cell>
          <cell r="AI1143">
            <v>30</v>
          </cell>
          <cell r="AJ1143">
            <v>123</v>
          </cell>
          <cell r="AK1143">
            <v>185</v>
          </cell>
          <cell r="AL1143">
            <v>54</v>
          </cell>
          <cell r="AM1143">
            <v>147</v>
          </cell>
          <cell r="AN1143">
            <v>291</v>
          </cell>
          <cell r="AO1143">
            <v>220</v>
          </cell>
          <cell r="AP1143">
            <v>21.705882352941178</v>
          </cell>
          <cell r="AQ1143">
            <v>12.788018433179722</v>
          </cell>
          <cell r="AR1143">
            <v>13.064516129032258</v>
          </cell>
          <cell r="AS1143">
            <v>22.160804020100503</v>
          </cell>
          <cell r="AT1143">
            <v>35.632653061224488</v>
          </cell>
          <cell r="AU1143">
            <v>220</v>
          </cell>
          <cell r="AV1143">
            <v>10890</v>
          </cell>
          <cell r="AW1143">
            <v>10966.68507</v>
          </cell>
          <cell r="AX1143">
            <v>12250</v>
          </cell>
          <cell r="AY1143">
            <v>0.12488521579430678</v>
          </cell>
          <cell r="AZ1143">
            <v>0.11102040816326531</v>
          </cell>
          <cell r="BA1143">
            <v>11850</v>
          </cell>
          <cell r="BB1143">
            <v>4</v>
          </cell>
          <cell r="BC1143">
            <v>8.8154269972451793E-2</v>
          </cell>
          <cell r="BD1143">
            <v>8.1012658227848103E-2</v>
          </cell>
          <cell r="BE1143">
            <v>0</v>
          </cell>
          <cell r="BF1143">
            <v>0</v>
          </cell>
          <cell r="BG1143">
            <v>-1</v>
          </cell>
          <cell r="BH1143">
            <v>0</v>
          </cell>
        </row>
        <row r="1144">
          <cell r="B1144" t="str">
            <v>8278</v>
          </cell>
          <cell r="C1144" t="str">
            <v>7840058005472</v>
          </cell>
          <cell r="D1144" t="str">
            <v>GASEOSA NARANJA 3Lts FANTA</v>
          </cell>
          <cell r="E1144">
            <v>1</v>
          </cell>
          <cell r="F1144" t="str">
            <v>BEBIDAS</v>
          </cell>
          <cell r="G1144" t="str">
            <v>BEBIDAS</v>
          </cell>
          <cell r="H1144" t="str">
            <v>GASEOSAS</v>
          </cell>
          <cell r="I1144" t="str">
            <v>GASEOSAS NO RETORNABLE</v>
          </cell>
          <cell r="J1144" t="str">
            <v>NARANJA</v>
          </cell>
          <cell r="K1144" t="str">
            <v>COCA COLA</v>
          </cell>
          <cell r="L1144">
            <v>139</v>
          </cell>
          <cell r="M1144" t="str">
            <v>PARAGUAY REFRESCOS S.A.  (139)</v>
          </cell>
          <cell r="N1144">
            <v>44</v>
          </cell>
          <cell r="O1144">
            <v>59</v>
          </cell>
          <cell r="P1144">
            <v>91</v>
          </cell>
          <cell r="Q1144">
            <v>100</v>
          </cell>
          <cell r="R1144">
            <v>171</v>
          </cell>
          <cell r="S1144">
            <v>215</v>
          </cell>
          <cell r="T1144">
            <v>190</v>
          </cell>
          <cell r="U1144">
            <v>174</v>
          </cell>
          <cell r="V1144">
            <v>55</v>
          </cell>
          <cell r="W1144">
            <v>95</v>
          </cell>
          <cell r="X1144">
            <v>97</v>
          </cell>
          <cell r="Y1144">
            <v>75</v>
          </cell>
          <cell r="Z1144">
            <v>99</v>
          </cell>
          <cell r="AA1144">
            <v>122</v>
          </cell>
          <cell r="AB1144">
            <v>107</v>
          </cell>
          <cell r="AC1144">
            <v>108</v>
          </cell>
          <cell r="AD1144">
            <v>132</v>
          </cell>
          <cell r="AE1144">
            <v>172</v>
          </cell>
          <cell r="AF1144">
            <v>93</v>
          </cell>
          <cell r="AG1144">
            <v>108</v>
          </cell>
          <cell r="AH1144">
            <v>0</v>
          </cell>
          <cell r="AI1144">
            <v>18</v>
          </cell>
          <cell r="AJ1144">
            <v>47</v>
          </cell>
          <cell r="AK1144">
            <v>108</v>
          </cell>
          <cell r="AL1144">
            <v>40</v>
          </cell>
          <cell r="AM1144">
            <v>100</v>
          </cell>
          <cell r="AN1144">
            <v>74</v>
          </cell>
          <cell r="AO1144">
            <v>48</v>
          </cell>
          <cell r="AP1144">
            <v>14.1</v>
          </cell>
          <cell r="AQ1144">
            <v>18.620689655172413</v>
          </cell>
          <cell r="AR1144">
            <v>16</v>
          </cell>
          <cell r="AS1144">
            <v>27.777777777777779</v>
          </cell>
          <cell r="AT1144">
            <v>20.555555555555557</v>
          </cell>
          <cell r="AU1144">
            <v>80</v>
          </cell>
          <cell r="AV1144">
            <v>14783</v>
          </cell>
          <cell r="AW1144">
            <v>14825.33503</v>
          </cell>
          <cell r="AX1144">
            <v>17250</v>
          </cell>
          <cell r="AY1144">
            <v>0.16688087668267615</v>
          </cell>
          <cell r="AZ1144">
            <v>0.14301449275362318</v>
          </cell>
          <cell r="BA1144">
            <v>16900</v>
          </cell>
          <cell r="BB1144">
            <v>4</v>
          </cell>
          <cell r="BC1144">
            <v>0.14320503280795505</v>
          </cell>
          <cell r="BD1144">
            <v>0.1252662721893491</v>
          </cell>
          <cell r="BE1144">
            <v>16500</v>
          </cell>
          <cell r="BF1144">
            <v>8</v>
          </cell>
          <cell r="BG1144">
            <v>0.11614692552255979</v>
          </cell>
          <cell r="BH1144">
            <v>0.10406060606060606</v>
          </cell>
        </row>
        <row r="1145">
          <cell r="B1145" t="str">
            <v>8722</v>
          </cell>
          <cell r="C1145" t="str">
            <v>7840058000040</v>
          </cell>
          <cell r="D1145" t="str">
            <v>GASEOSA NARANJA 500ml FANTA</v>
          </cell>
          <cell r="E1145">
            <v>1</v>
          </cell>
          <cell r="F1145" t="str">
            <v>BEBIDAS</v>
          </cell>
          <cell r="G1145" t="str">
            <v>BEBIDAS</v>
          </cell>
          <cell r="H1145" t="str">
            <v>GASEOSAS</v>
          </cell>
          <cell r="I1145" t="str">
            <v>GASEOSAS NO RETORNABLE</v>
          </cell>
          <cell r="J1145" t="str">
            <v>NARANJA</v>
          </cell>
          <cell r="K1145" t="str">
            <v>COCA COLA</v>
          </cell>
          <cell r="L1145">
            <v>139</v>
          </cell>
          <cell r="M1145" t="str">
            <v>PARAGUAY REFRESCOS S.A.  (139)</v>
          </cell>
          <cell r="N1145">
            <v>1255</v>
          </cell>
          <cell r="O1145">
            <v>1290</v>
          </cell>
          <cell r="P1145">
            <v>1040</v>
          </cell>
          <cell r="Q1145">
            <v>608</v>
          </cell>
          <cell r="R1145">
            <v>1028</v>
          </cell>
          <cell r="S1145">
            <v>1184</v>
          </cell>
          <cell r="T1145">
            <v>849</v>
          </cell>
          <cell r="U1145">
            <v>717</v>
          </cell>
          <cell r="V1145">
            <v>347</v>
          </cell>
          <cell r="W1145">
            <v>450</v>
          </cell>
          <cell r="X1145">
            <v>180</v>
          </cell>
          <cell r="Y1145">
            <v>176</v>
          </cell>
          <cell r="Z1145">
            <v>857</v>
          </cell>
          <cell r="AA1145">
            <v>785</v>
          </cell>
          <cell r="AB1145">
            <v>916</v>
          </cell>
          <cell r="AC1145">
            <v>629</v>
          </cell>
          <cell r="AD1145">
            <v>606</v>
          </cell>
          <cell r="AE1145">
            <v>513</v>
          </cell>
          <cell r="AF1145">
            <v>464</v>
          </cell>
          <cell r="AG1145">
            <v>492</v>
          </cell>
          <cell r="AH1145">
            <v>8</v>
          </cell>
          <cell r="AI1145">
            <v>25</v>
          </cell>
          <cell r="AJ1145">
            <v>262</v>
          </cell>
          <cell r="AK1145">
            <v>293</v>
          </cell>
          <cell r="AL1145">
            <v>101</v>
          </cell>
          <cell r="AM1145">
            <v>168</v>
          </cell>
          <cell r="AN1145">
            <v>110</v>
          </cell>
          <cell r="AO1145">
            <v>304</v>
          </cell>
          <cell r="AP1145">
            <v>12.927631578947368</v>
          </cell>
          <cell r="AQ1145">
            <v>12.259414225941423</v>
          </cell>
          <cell r="AR1145">
            <v>17.21590909090909</v>
          </cell>
          <cell r="AS1145">
            <v>8.012718600953896</v>
          </cell>
          <cell r="AT1145">
            <v>6.7073170731707314</v>
          </cell>
          <cell r="AU1145">
            <v>364.8</v>
          </cell>
          <cell r="AV1145">
            <v>4321</v>
          </cell>
          <cell r="AW1145">
            <v>4341.5994600000004</v>
          </cell>
          <cell r="AX1145">
            <v>4900</v>
          </cell>
          <cell r="AY1145">
            <v>0.13399676000925709</v>
          </cell>
          <cell r="AZ1145">
            <v>0.11816326530612245</v>
          </cell>
          <cell r="BA1145">
            <v>4800</v>
          </cell>
          <cell r="BB1145">
            <v>6</v>
          </cell>
          <cell r="BC1145">
            <v>0.11085396898866007</v>
          </cell>
          <cell r="BD1145">
            <v>9.9791666666666667E-2</v>
          </cell>
          <cell r="BE1145">
            <v>0</v>
          </cell>
          <cell r="BF1145">
            <v>0</v>
          </cell>
          <cell r="BG1145">
            <v>-1</v>
          </cell>
          <cell r="BH1145">
            <v>0</v>
          </cell>
        </row>
        <row r="1146">
          <cell r="B1146" t="str">
            <v>17029</v>
          </cell>
          <cell r="C1146" t="str">
            <v>7840058007995</v>
          </cell>
          <cell r="D1146" t="str">
            <v>GASEOSA NARANJA 6UN 250ml FANTA</v>
          </cell>
          <cell r="E1146">
            <v>6</v>
          </cell>
          <cell r="F1146" t="str">
            <v>BEBIDAS</v>
          </cell>
          <cell r="G1146" t="str">
            <v>BEBIDAS</v>
          </cell>
          <cell r="H1146" t="str">
            <v>GASEOSAS</v>
          </cell>
          <cell r="I1146" t="str">
            <v>GASEOSAS NO RETORNABLE</v>
          </cell>
          <cell r="J1146" t="str">
            <v>NARANJA</v>
          </cell>
          <cell r="K1146" t="str">
            <v>COCA COLA</v>
          </cell>
          <cell r="L1146">
            <v>139</v>
          </cell>
          <cell r="M1146" t="str">
            <v>PARAGUAY REFRESCOS S.A.  (139)</v>
          </cell>
          <cell r="N1146">
            <v>0</v>
          </cell>
          <cell r="O1146">
            <v>120</v>
          </cell>
          <cell r="P1146">
            <v>264</v>
          </cell>
          <cell r="Q1146">
            <v>254</v>
          </cell>
          <cell r="R1146">
            <v>698</v>
          </cell>
          <cell r="S1146">
            <v>716</v>
          </cell>
          <cell r="T1146">
            <v>636</v>
          </cell>
          <cell r="U1146">
            <v>606</v>
          </cell>
          <cell r="V1146">
            <v>199</v>
          </cell>
          <cell r="W1146">
            <v>275</v>
          </cell>
          <cell r="X1146">
            <v>113</v>
          </cell>
          <cell r="Y1146">
            <v>81</v>
          </cell>
          <cell r="Z1146">
            <v>301</v>
          </cell>
          <cell r="AA1146">
            <v>373</v>
          </cell>
          <cell r="AB1146">
            <v>292</v>
          </cell>
          <cell r="AC1146">
            <v>288</v>
          </cell>
          <cell r="AD1146">
            <v>284</v>
          </cell>
          <cell r="AE1146">
            <v>278</v>
          </cell>
          <cell r="AF1146">
            <v>219</v>
          </cell>
          <cell r="AG1146">
            <v>186</v>
          </cell>
          <cell r="AH1146">
            <v>7</v>
          </cell>
          <cell r="AI1146">
            <v>25</v>
          </cell>
          <cell r="AJ1146">
            <v>307</v>
          </cell>
          <cell r="AK1146">
            <v>412</v>
          </cell>
          <cell r="AL1146">
            <v>297</v>
          </cell>
          <cell r="AM1146">
            <v>306</v>
          </cell>
          <cell r="AN1146">
            <v>223</v>
          </cell>
          <cell r="AO1146">
            <v>221</v>
          </cell>
          <cell r="AP1146">
            <v>36.259842519685044</v>
          </cell>
          <cell r="AQ1146">
            <v>20.396039603960396</v>
          </cell>
          <cell r="AR1146">
            <v>110</v>
          </cell>
          <cell r="AS1146">
            <v>31.875</v>
          </cell>
          <cell r="AT1146">
            <v>35.967741935483872</v>
          </cell>
          <cell r="AU1146">
            <v>265.2</v>
          </cell>
          <cell r="AV1146">
            <v>13140</v>
          </cell>
          <cell r="AW1146">
            <v>10874.127109999999</v>
          </cell>
          <cell r="AX1146">
            <v>14750</v>
          </cell>
          <cell r="AY1146">
            <v>0.12252663622526638</v>
          </cell>
          <cell r="AZ1146">
            <v>0.10915254237288136</v>
          </cell>
          <cell r="BA1146">
            <v>14500</v>
          </cell>
          <cell r="BB1146">
            <v>3</v>
          </cell>
          <cell r="BC1146">
            <v>0.1035007610350076</v>
          </cell>
          <cell r="BD1146">
            <v>9.3793103448275864E-2</v>
          </cell>
          <cell r="BE1146">
            <v>14250</v>
          </cell>
          <cell r="BF1146">
            <v>10</v>
          </cell>
          <cell r="BG1146">
            <v>8.4474885844748826E-2</v>
          </cell>
          <cell r="BH1146">
            <v>7.7894736842105267E-2</v>
          </cell>
        </row>
        <row r="1147">
          <cell r="B1147" t="str">
            <v>4499</v>
          </cell>
          <cell r="C1147" t="str">
            <v>7840779002972</v>
          </cell>
          <cell r="D1147" t="str">
            <v>GASEOSA NARANJA 1Lts PULP</v>
          </cell>
          <cell r="E1147">
            <v>1</v>
          </cell>
          <cell r="F1147" t="str">
            <v>BEBIDAS</v>
          </cell>
          <cell r="G1147" t="str">
            <v>BEBIDAS</v>
          </cell>
          <cell r="H1147" t="str">
            <v>GASEOSAS</v>
          </cell>
          <cell r="I1147" t="str">
            <v>GASEOSAS NO RETORNABLE</v>
          </cell>
          <cell r="J1147" t="str">
            <v>NARANJA</v>
          </cell>
          <cell r="K1147" t="str">
            <v>PULP</v>
          </cell>
          <cell r="L1147">
            <v>79</v>
          </cell>
          <cell r="M1147" t="str">
            <v>DISTRIBUIDORA DEL PARAGUAY (79)</v>
          </cell>
          <cell r="N1147">
            <v>392</v>
          </cell>
          <cell r="O1147">
            <v>457</v>
          </cell>
          <cell r="P1147">
            <v>282</v>
          </cell>
          <cell r="Q1147">
            <v>253</v>
          </cell>
          <cell r="R1147">
            <v>594</v>
          </cell>
          <cell r="S1147">
            <v>702</v>
          </cell>
          <cell r="T1147">
            <v>423</v>
          </cell>
          <cell r="U1147">
            <v>421</v>
          </cell>
          <cell r="V1147">
            <v>73</v>
          </cell>
          <cell r="W1147">
            <v>212</v>
          </cell>
          <cell r="X1147">
            <v>159</v>
          </cell>
          <cell r="Y1147">
            <v>153</v>
          </cell>
          <cell r="Z1147">
            <v>120</v>
          </cell>
          <cell r="AA1147">
            <v>130</v>
          </cell>
          <cell r="AB1147">
            <v>186</v>
          </cell>
          <cell r="AC1147">
            <v>144</v>
          </cell>
          <cell r="AD1147">
            <v>269</v>
          </cell>
          <cell r="AE1147">
            <v>297</v>
          </cell>
          <cell r="AF1147">
            <v>148</v>
          </cell>
          <cell r="AG1147">
            <v>210</v>
          </cell>
          <cell r="AH1147">
            <v>12</v>
          </cell>
          <cell r="AI1147">
            <v>24</v>
          </cell>
          <cell r="AJ1147">
            <v>318</v>
          </cell>
          <cell r="AK1147">
            <v>730</v>
          </cell>
          <cell r="AL1147">
            <v>133</v>
          </cell>
          <cell r="AM1147">
            <v>358</v>
          </cell>
          <cell r="AN1147">
            <v>361</v>
          </cell>
          <cell r="AO1147">
            <v>33</v>
          </cell>
          <cell r="AP1147">
            <v>37.707509881422929</v>
          </cell>
          <cell r="AQ1147">
            <v>52.019002375296914</v>
          </cell>
          <cell r="AR1147">
            <v>26.078431372549019</v>
          </cell>
          <cell r="AS1147">
            <v>74.583333333333329</v>
          </cell>
          <cell r="AT1147">
            <v>51.571428571428577</v>
          </cell>
          <cell r="AU1147">
            <v>41.25</v>
          </cell>
          <cell r="AV1147">
            <v>4875.0000200000004</v>
          </cell>
          <cell r="AW1147">
            <v>4874.6742000000004</v>
          </cell>
          <cell r="AX1147">
            <v>5650</v>
          </cell>
          <cell r="AY1147">
            <v>0.15897435421959227</v>
          </cell>
          <cell r="AZ1147">
            <v>0.13716813805309727</v>
          </cell>
          <cell r="BA1147">
            <v>5500</v>
          </cell>
          <cell r="BB1147">
            <v>6</v>
          </cell>
          <cell r="BC1147">
            <v>0.12820512357659419</v>
          </cell>
          <cell r="BD1147">
            <v>0.11363635999999992</v>
          </cell>
          <cell r="BE1147">
            <v>5350</v>
          </cell>
          <cell r="BF1147">
            <v>12</v>
          </cell>
          <cell r="BG1147">
            <v>9.7435892933596335E-2</v>
          </cell>
          <cell r="BH1147">
            <v>8.8785042990654137E-2</v>
          </cell>
        </row>
        <row r="1148">
          <cell r="B1148" t="str">
            <v>4486</v>
          </cell>
          <cell r="C1148" t="str">
            <v>78412002</v>
          </cell>
          <cell r="D1148" t="str">
            <v>GASEOSA NARANJA 250ml PULP</v>
          </cell>
          <cell r="E1148">
            <v>1</v>
          </cell>
          <cell r="F1148" t="str">
            <v>BEBIDAS</v>
          </cell>
          <cell r="G1148" t="str">
            <v>BEBIDAS</v>
          </cell>
          <cell r="H1148" t="str">
            <v>GASEOSAS</v>
          </cell>
          <cell r="I1148" t="str">
            <v>GASEOSAS NO RETORNABLE</v>
          </cell>
          <cell r="J1148" t="str">
            <v>NARANJA</v>
          </cell>
          <cell r="K1148" t="str">
            <v>PULP</v>
          </cell>
          <cell r="L1148">
            <v>79</v>
          </cell>
          <cell r="M1148" t="str">
            <v>DISTRIBUIDORA DEL PARAGUAY (79)</v>
          </cell>
          <cell r="N1148">
            <v>301</v>
          </cell>
          <cell r="O1148">
            <v>155</v>
          </cell>
          <cell r="P1148">
            <v>117</v>
          </cell>
          <cell r="Q1148">
            <v>775</v>
          </cell>
          <cell r="R1148">
            <v>48</v>
          </cell>
          <cell r="S1148">
            <v>46</v>
          </cell>
          <cell r="T1148">
            <v>37</v>
          </cell>
          <cell r="U1148">
            <v>970</v>
          </cell>
          <cell r="V1148">
            <v>128</v>
          </cell>
          <cell r="W1148">
            <v>151</v>
          </cell>
          <cell r="X1148">
            <v>218</v>
          </cell>
          <cell r="Y1148">
            <v>322</v>
          </cell>
          <cell r="Z1148">
            <v>103</v>
          </cell>
          <cell r="AA1148">
            <v>130</v>
          </cell>
          <cell r="AB1148">
            <v>188</v>
          </cell>
          <cell r="AC1148">
            <v>477</v>
          </cell>
          <cell r="AD1148">
            <v>49</v>
          </cell>
          <cell r="AE1148">
            <v>76</v>
          </cell>
          <cell r="AF1148">
            <v>95</v>
          </cell>
          <cell r="AG1148">
            <v>640</v>
          </cell>
          <cell r="AH1148">
            <v>6</v>
          </cell>
          <cell r="AI1148">
            <v>27</v>
          </cell>
          <cell r="AJ1148">
            <v>2255</v>
          </cell>
          <cell r="AK1148">
            <v>4693</v>
          </cell>
          <cell r="AL1148">
            <v>1719</v>
          </cell>
          <cell r="AM1148">
            <v>3115</v>
          </cell>
          <cell r="AN1148">
            <v>2694</v>
          </cell>
          <cell r="AO1148">
            <v>1137</v>
          </cell>
          <cell r="AP1148">
            <v>87.290322580645167</v>
          </cell>
          <cell r="AQ1148">
            <v>145.14432989690721</v>
          </cell>
          <cell r="AR1148">
            <v>160.15527950310559</v>
          </cell>
          <cell r="AS1148">
            <v>195.91194968553458</v>
          </cell>
          <cell r="AT1148">
            <v>126.28124999999999</v>
          </cell>
          <cell r="AU1148">
            <v>1263.3333333333335</v>
          </cell>
          <cell r="AV1148">
            <v>1800</v>
          </cell>
          <cell r="AW1148">
            <v>1760.39292</v>
          </cell>
          <cell r="AX1148">
            <v>2150</v>
          </cell>
          <cell r="AY1148">
            <v>0.19444444444444442</v>
          </cell>
          <cell r="AZ1148">
            <v>0.16279069767441862</v>
          </cell>
          <cell r="BA1148">
            <v>1990</v>
          </cell>
          <cell r="BB1148">
            <v>6</v>
          </cell>
          <cell r="BC1148">
            <v>0.10555555555555562</v>
          </cell>
          <cell r="BD1148">
            <v>9.5477386934673364E-2</v>
          </cell>
          <cell r="BE1148">
            <v>0</v>
          </cell>
          <cell r="BF1148">
            <v>0</v>
          </cell>
          <cell r="BG1148">
            <v>-1</v>
          </cell>
          <cell r="BH1148">
            <v>0</v>
          </cell>
        </row>
        <row r="1149">
          <cell r="B1149" t="str">
            <v>4494</v>
          </cell>
          <cell r="C1149" t="str">
            <v>7840779001050</v>
          </cell>
          <cell r="D1149" t="str">
            <v>GASEOSA NARANJA 2Lts PULP</v>
          </cell>
          <cell r="E1149">
            <v>1</v>
          </cell>
          <cell r="F1149" t="str">
            <v>BEBIDAS</v>
          </cell>
          <cell r="G1149" t="str">
            <v>BEBIDAS</v>
          </cell>
          <cell r="H1149" t="str">
            <v>GASEOSAS</v>
          </cell>
          <cell r="I1149" t="str">
            <v>GASEOSAS NO RETORNABLE</v>
          </cell>
          <cell r="J1149" t="str">
            <v>NARANJA</v>
          </cell>
          <cell r="K1149" t="str">
            <v>PULP</v>
          </cell>
          <cell r="L1149">
            <v>79</v>
          </cell>
          <cell r="M1149" t="str">
            <v>DISTRIBUIDORA DEL PARAGUAY (79)</v>
          </cell>
          <cell r="N1149">
            <v>211</v>
          </cell>
          <cell r="O1149">
            <v>202</v>
          </cell>
          <cell r="P1149">
            <v>48</v>
          </cell>
          <cell r="Q1149">
            <v>0</v>
          </cell>
          <cell r="R1149">
            <v>284</v>
          </cell>
          <cell r="S1149">
            <v>375</v>
          </cell>
          <cell r="T1149">
            <v>182</v>
          </cell>
          <cell r="U1149">
            <v>209</v>
          </cell>
          <cell r="V1149">
            <v>48</v>
          </cell>
          <cell r="W1149">
            <v>201</v>
          </cell>
          <cell r="X1149">
            <v>150</v>
          </cell>
          <cell r="Y1149">
            <v>151</v>
          </cell>
          <cell r="Z1149">
            <v>80</v>
          </cell>
          <cell r="AA1149">
            <v>90</v>
          </cell>
          <cell r="AB1149">
            <v>82</v>
          </cell>
          <cell r="AC1149">
            <v>115</v>
          </cell>
          <cell r="AD1149">
            <v>57</v>
          </cell>
          <cell r="AE1149">
            <v>156</v>
          </cell>
          <cell r="AF1149">
            <v>52</v>
          </cell>
          <cell r="AG1149">
            <v>86</v>
          </cell>
          <cell r="AH1149">
            <v>15</v>
          </cell>
          <cell r="AI1149">
            <v>33</v>
          </cell>
          <cell r="AJ1149">
            <v>0</v>
          </cell>
          <cell r="AK1149">
            <v>406</v>
          </cell>
          <cell r="AL1149">
            <v>245</v>
          </cell>
          <cell r="AM1149">
            <v>135</v>
          </cell>
          <cell r="AN1149">
            <v>117</v>
          </cell>
          <cell r="AO1149">
            <v>16</v>
          </cell>
          <cell r="AP1149" t="str">
            <v>Q</v>
          </cell>
          <cell r="AQ1149">
            <v>58.277511961722489</v>
          </cell>
          <cell r="AR1149">
            <v>48.675496688741724</v>
          </cell>
          <cell r="AS1149">
            <v>35.217391304347828</v>
          </cell>
          <cell r="AT1149">
            <v>40.813953488372093</v>
          </cell>
          <cell r="AU1149">
            <v>14.545454545454547</v>
          </cell>
          <cell r="AV1149">
            <v>8550.1883500000004</v>
          </cell>
          <cell r="AW1149">
            <v>8222.0124799999994</v>
          </cell>
          <cell r="AX1149">
            <v>9900</v>
          </cell>
          <cell r="AY1149">
            <v>0.15786922986322272</v>
          </cell>
          <cell r="AZ1149">
            <v>0.13634461111111107</v>
          </cell>
          <cell r="BA1149">
            <v>9500</v>
          </cell>
          <cell r="BB1149">
            <v>4</v>
          </cell>
          <cell r="BC1149">
            <v>0.1110866347172339</v>
          </cell>
          <cell r="BD1149">
            <v>9.9980173684210485E-2</v>
          </cell>
          <cell r="BE1149">
            <v>9250</v>
          </cell>
          <cell r="BF1149">
            <v>8</v>
          </cell>
          <cell r="BG1149">
            <v>8.1847512750991003E-2</v>
          </cell>
          <cell r="BH1149">
            <v>7.565531351351347E-2</v>
          </cell>
        </row>
        <row r="1150">
          <cell r="B1150" t="str">
            <v>20238</v>
          </cell>
          <cell r="C1150" t="str">
            <v>7840779009193</v>
          </cell>
          <cell r="D1150" t="str">
            <v>GASEOSA NARANJA 500ml PULP</v>
          </cell>
          <cell r="E1150">
            <v>1</v>
          </cell>
          <cell r="F1150" t="str">
            <v>BEBIDAS</v>
          </cell>
          <cell r="G1150" t="str">
            <v>BEBIDAS</v>
          </cell>
          <cell r="H1150" t="str">
            <v>GASEOSAS</v>
          </cell>
          <cell r="I1150" t="str">
            <v>GASEOSAS NO RETORNABLE</v>
          </cell>
          <cell r="J1150" t="str">
            <v>NARANJA</v>
          </cell>
          <cell r="K1150" t="str">
            <v>PULP</v>
          </cell>
          <cell r="L1150">
            <v>79</v>
          </cell>
          <cell r="M1150" t="str">
            <v>DISTRIBUIDORA DEL PARAGUAY (79)</v>
          </cell>
          <cell r="N1150">
            <v>0</v>
          </cell>
          <cell r="O1150">
            <v>0</v>
          </cell>
          <cell r="P1150">
            <v>0</v>
          </cell>
          <cell r="Q1150">
            <v>0</v>
          </cell>
          <cell r="R1150">
            <v>0</v>
          </cell>
          <cell r="S1150">
            <v>0</v>
          </cell>
          <cell r="T1150">
            <v>1</v>
          </cell>
          <cell r="U1150">
            <v>0</v>
          </cell>
          <cell r="V1150">
            <v>0</v>
          </cell>
          <cell r="W1150">
            <v>0</v>
          </cell>
          <cell r="X1150">
            <v>0</v>
          </cell>
          <cell r="Y1150">
            <v>4</v>
          </cell>
          <cell r="Z1150">
            <v>0</v>
          </cell>
          <cell r="AA1150">
            <v>3</v>
          </cell>
          <cell r="AB1150">
            <v>0</v>
          </cell>
          <cell r="AC1150">
            <v>0</v>
          </cell>
          <cell r="AD1150">
            <v>0</v>
          </cell>
          <cell r="AE1150">
            <v>0</v>
          </cell>
          <cell r="AF1150">
            <v>0</v>
          </cell>
          <cell r="AG1150">
            <v>0</v>
          </cell>
          <cell r="AH1150">
            <v>0</v>
          </cell>
          <cell r="AI1150">
            <v>0</v>
          </cell>
          <cell r="AJ1150">
            <v>0</v>
          </cell>
          <cell r="AK1150">
            <v>-1</v>
          </cell>
          <cell r="AL1150">
            <v>-4</v>
          </cell>
          <cell r="AM1150">
            <v>0</v>
          </cell>
          <cell r="AN1150">
            <v>0</v>
          </cell>
          <cell r="AO1150">
            <v>0</v>
          </cell>
          <cell r="AP1150" t="str">
            <v>Q</v>
          </cell>
          <cell r="AQ1150" t="str">
            <v>Q</v>
          </cell>
          <cell r="AR1150" t="str">
            <v>Q</v>
          </cell>
          <cell r="AS1150" t="str">
            <v>Q</v>
          </cell>
          <cell r="AT1150" t="str">
            <v>Q</v>
          </cell>
          <cell r="AU1150" t="str">
            <v>Q</v>
          </cell>
          <cell r="AV1150">
            <v>3960</v>
          </cell>
          <cell r="AW1150">
            <v>3814.55899</v>
          </cell>
          <cell r="AX1150">
            <v>4650</v>
          </cell>
          <cell r="AY1150">
            <v>0.17424242424242431</v>
          </cell>
          <cell r="AZ1150">
            <v>0.14838709677419354</v>
          </cell>
          <cell r="BA1150">
            <v>4550</v>
          </cell>
          <cell r="BB1150">
            <v>6</v>
          </cell>
          <cell r="BC1150">
            <v>0.14898989898989901</v>
          </cell>
          <cell r="BD1150">
            <v>0.12967032967032968</v>
          </cell>
          <cell r="BE1150">
            <v>4450</v>
          </cell>
          <cell r="BF1150">
            <v>12</v>
          </cell>
          <cell r="BG1150">
            <v>0.1237373737373737</v>
          </cell>
          <cell r="BH1150">
            <v>0.1101123595505618</v>
          </cell>
        </row>
        <row r="1151">
          <cell r="B1151" t="str">
            <v>36857</v>
          </cell>
          <cell r="C1151" t="str">
            <v>7898295300355</v>
          </cell>
          <cell r="D1151" t="str">
            <v>GASEOSA NARANJA 2Lts CONTI</v>
          </cell>
          <cell r="E1151">
            <v>6</v>
          </cell>
          <cell r="F1151" t="str">
            <v>BEBIDAS</v>
          </cell>
          <cell r="G1151" t="str">
            <v>BEBIDAS</v>
          </cell>
          <cell r="H1151" t="str">
            <v>GASEOSAS</v>
          </cell>
          <cell r="I1151" t="str">
            <v>GASEOSAS NO RETORNABLE</v>
          </cell>
          <cell r="J1151" t="str">
            <v>NARANJA</v>
          </cell>
          <cell r="K1151" t="str">
            <v>CONTI</v>
          </cell>
          <cell r="L1151">
            <v>551</v>
          </cell>
          <cell r="M1151" t="str">
            <v>MONACO COMERCIAL  IMPORT EXPORT S.R.L. (551)</v>
          </cell>
          <cell r="N1151">
            <v>0</v>
          </cell>
          <cell r="O1151">
            <v>12</v>
          </cell>
          <cell r="P1151">
            <v>12</v>
          </cell>
          <cell r="Q1151">
            <v>6</v>
          </cell>
          <cell r="R1151">
            <v>25</v>
          </cell>
          <cell r="S1151">
            <v>39</v>
          </cell>
          <cell r="T1151">
            <v>0</v>
          </cell>
          <cell r="U1151">
            <v>0</v>
          </cell>
          <cell r="V1151">
            <v>0</v>
          </cell>
          <cell r="W1151">
            <v>14</v>
          </cell>
          <cell r="X1151">
            <v>22</v>
          </cell>
          <cell r="Y1151">
            <v>4</v>
          </cell>
          <cell r="Z1151">
            <v>0</v>
          </cell>
          <cell r="AA1151">
            <v>4</v>
          </cell>
          <cell r="AB1151">
            <v>20</v>
          </cell>
          <cell r="AC1151">
            <v>10</v>
          </cell>
          <cell r="AD1151">
            <v>0</v>
          </cell>
          <cell r="AE1151">
            <v>6</v>
          </cell>
          <cell r="AF1151">
            <v>14</v>
          </cell>
          <cell r="AG1151">
            <v>17</v>
          </cell>
          <cell r="AH1151">
            <v>0</v>
          </cell>
          <cell r="AI1151">
            <v>0</v>
          </cell>
          <cell r="AJ1151">
            <v>0</v>
          </cell>
          <cell r="AK1151">
            <v>0</v>
          </cell>
          <cell r="AL1151">
            <v>0</v>
          </cell>
          <cell r="AM1151">
            <v>2</v>
          </cell>
          <cell r="AN1151">
            <v>4</v>
          </cell>
          <cell r="AO1151">
            <v>0</v>
          </cell>
          <cell r="AP1151" t="str">
            <v>Q</v>
          </cell>
          <cell r="AQ1151" t="str">
            <v>Q</v>
          </cell>
          <cell r="AR1151" t="str">
            <v>Q</v>
          </cell>
          <cell r="AS1151">
            <v>6</v>
          </cell>
          <cell r="AT1151">
            <v>7.0588235294117645</v>
          </cell>
          <cell r="AU1151" t="str">
            <v>Q</v>
          </cell>
          <cell r="AV1151">
            <v>6267.0000030000001</v>
          </cell>
          <cell r="AW1151">
            <v>6264.9268000000002</v>
          </cell>
          <cell r="AX1151">
            <v>7250</v>
          </cell>
          <cell r="AY1151">
            <v>0.15685335831010683</v>
          </cell>
          <cell r="AZ1151">
            <v>0.1355862064827586</v>
          </cell>
          <cell r="BA1151">
            <v>7125</v>
          </cell>
          <cell r="BB1151">
            <v>6</v>
          </cell>
          <cell r="BC1151">
            <v>0.13690761075303604</v>
          </cell>
          <cell r="BD1151">
            <v>0.12042105221052631</v>
          </cell>
          <cell r="BE1151">
            <v>6916.6666699999996</v>
          </cell>
          <cell r="BF1151">
            <v>18</v>
          </cell>
          <cell r="BG1151">
            <v>0.10366469868980466</v>
          </cell>
          <cell r="BH1151">
            <v>9.3927710846299833E-2</v>
          </cell>
        </row>
        <row r="1152">
          <cell r="B1152" t="str">
            <v>4938</v>
          </cell>
          <cell r="C1152" t="str">
            <v>7840028202245</v>
          </cell>
          <cell r="D1152" t="str">
            <v>GASEOSA NARANJA 2Lts MIRINDA</v>
          </cell>
          <cell r="E1152">
            <v>1</v>
          </cell>
          <cell r="F1152" t="str">
            <v>BEBIDAS</v>
          </cell>
          <cell r="G1152" t="str">
            <v>BEBIDAS</v>
          </cell>
          <cell r="H1152" t="str">
            <v>GASEOSAS</v>
          </cell>
          <cell r="I1152" t="str">
            <v>GASEOSAS NO RETORNABLE</v>
          </cell>
          <cell r="J1152" t="str">
            <v>NARANJA</v>
          </cell>
          <cell r="K1152" t="str">
            <v>MIRINDA</v>
          </cell>
          <cell r="L1152">
            <v>50</v>
          </cell>
          <cell r="M1152" t="str">
            <v>AV S.A. (50)</v>
          </cell>
          <cell r="N1152">
            <v>37</v>
          </cell>
          <cell r="O1152">
            <v>31</v>
          </cell>
          <cell r="P1152">
            <v>15</v>
          </cell>
          <cell r="Q1152">
            <v>28</v>
          </cell>
          <cell r="R1152">
            <v>42</v>
          </cell>
          <cell r="S1152">
            <v>63</v>
          </cell>
          <cell r="T1152">
            <v>77</v>
          </cell>
          <cell r="U1152">
            <v>81</v>
          </cell>
          <cell r="V1152">
            <v>25</v>
          </cell>
          <cell r="W1152">
            <v>39</v>
          </cell>
          <cell r="X1152">
            <v>33</v>
          </cell>
          <cell r="Y1152">
            <v>41</v>
          </cell>
          <cell r="Z1152">
            <v>12</v>
          </cell>
          <cell r="AA1152">
            <v>56</v>
          </cell>
          <cell r="AB1152">
            <v>18</v>
          </cell>
          <cell r="AC1152">
            <v>39</v>
          </cell>
          <cell r="AD1152">
            <v>35</v>
          </cell>
          <cell r="AE1152">
            <v>108</v>
          </cell>
          <cell r="AF1152">
            <v>21</v>
          </cell>
          <cell r="AG1152">
            <v>37</v>
          </cell>
          <cell r="AH1152">
            <v>0</v>
          </cell>
          <cell r="AI1152">
            <v>0</v>
          </cell>
          <cell r="AJ1152">
            <v>21</v>
          </cell>
          <cell r="AK1152">
            <v>4</v>
          </cell>
          <cell r="AL1152">
            <v>38</v>
          </cell>
          <cell r="AM1152">
            <v>9</v>
          </cell>
          <cell r="AN1152">
            <v>65</v>
          </cell>
          <cell r="AO1152">
            <v>0</v>
          </cell>
          <cell r="AP1152">
            <v>22.5</v>
          </cell>
          <cell r="AQ1152">
            <v>1.4814814814814814</v>
          </cell>
          <cell r="AR1152">
            <v>27.804878048780488</v>
          </cell>
          <cell r="AS1152">
            <v>6.9230769230769234</v>
          </cell>
          <cell r="AT1152">
            <v>52.702702702702702</v>
          </cell>
          <cell r="AU1152" t="str">
            <v>Q</v>
          </cell>
          <cell r="AV1152">
            <v>8835</v>
          </cell>
          <cell r="AW1152">
            <v>8460.0463199999995</v>
          </cell>
          <cell r="AX1152">
            <v>10250</v>
          </cell>
          <cell r="AY1152">
            <v>0.1601584606677986</v>
          </cell>
          <cell r="AZ1152">
            <v>0.13804878048780489</v>
          </cell>
          <cell r="BA1152">
            <v>9950</v>
          </cell>
          <cell r="BB1152">
            <v>4</v>
          </cell>
          <cell r="BC1152">
            <v>0.12620260328239952</v>
          </cell>
          <cell r="BD1152">
            <v>0.11206030150753769</v>
          </cell>
          <cell r="BE1152">
            <v>9650</v>
          </cell>
          <cell r="BF1152">
            <v>12</v>
          </cell>
          <cell r="BG1152">
            <v>9.2246745897000659E-2</v>
          </cell>
          <cell r="BH1152">
            <v>8.4455958549222804E-2</v>
          </cell>
        </row>
        <row r="1153">
          <cell r="B1153" t="str">
            <v>4939</v>
          </cell>
          <cell r="C1153" t="str">
            <v>7840028204003</v>
          </cell>
          <cell r="D1153" t="str">
            <v>GASEOSA NARANJA 3Lts MIRINDA</v>
          </cell>
          <cell r="E1153">
            <v>1</v>
          </cell>
          <cell r="F1153" t="str">
            <v>BEBIDAS</v>
          </cell>
          <cell r="G1153" t="str">
            <v>BEBIDAS</v>
          </cell>
          <cell r="H1153" t="str">
            <v>GASEOSAS</v>
          </cell>
          <cell r="I1153" t="str">
            <v>GASEOSAS NO RETORNABLE</v>
          </cell>
          <cell r="J1153" t="str">
            <v>NARANJA</v>
          </cell>
          <cell r="K1153" t="str">
            <v>MIRINDA</v>
          </cell>
          <cell r="L1153">
            <v>50</v>
          </cell>
          <cell r="M1153" t="str">
            <v>AV S.A. (50)</v>
          </cell>
          <cell r="N1153">
            <v>36</v>
          </cell>
          <cell r="O1153">
            <v>37</v>
          </cell>
          <cell r="P1153">
            <v>24</v>
          </cell>
          <cell r="Q1153">
            <v>47</v>
          </cell>
          <cell r="R1153">
            <v>76</v>
          </cell>
          <cell r="S1153">
            <v>78</v>
          </cell>
          <cell r="T1153">
            <v>51</v>
          </cell>
          <cell r="U1153">
            <v>68</v>
          </cell>
          <cell r="V1153">
            <v>43</v>
          </cell>
          <cell r="W1153">
            <v>49</v>
          </cell>
          <cell r="X1153">
            <v>23</v>
          </cell>
          <cell r="Y1153">
            <v>25</v>
          </cell>
          <cell r="Z1153">
            <v>29</v>
          </cell>
          <cell r="AA1153">
            <v>61</v>
          </cell>
          <cell r="AB1153">
            <v>47</v>
          </cell>
          <cell r="AC1153">
            <v>52</v>
          </cell>
          <cell r="AD1153">
            <v>54</v>
          </cell>
          <cell r="AE1153">
            <v>92</v>
          </cell>
          <cell r="AF1153">
            <v>50</v>
          </cell>
          <cell r="AG1153">
            <v>41</v>
          </cell>
          <cell r="AH1153">
            <v>1</v>
          </cell>
          <cell r="AI1153">
            <v>6</v>
          </cell>
          <cell r="AJ1153">
            <v>44</v>
          </cell>
          <cell r="AK1153">
            <v>21</v>
          </cell>
          <cell r="AL1153">
            <v>13</v>
          </cell>
          <cell r="AM1153">
            <v>28</v>
          </cell>
          <cell r="AN1153">
            <v>70</v>
          </cell>
          <cell r="AO1153">
            <v>11</v>
          </cell>
          <cell r="AP1153">
            <v>28.085106382978722</v>
          </cell>
          <cell r="AQ1153">
            <v>9.264705882352942</v>
          </cell>
          <cell r="AR1153">
            <v>15.600000000000001</v>
          </cell>
          <cell r="AS1153">
            <v>16.153846153846153</v>
          </cell>
          <cell r="AT1153">
            <v>51.219512195121951</v>
          </cell>
          <cell r="AU1153">
            <v>55</v>
          </cell>
          <cell r="AV1153">
            <v>12303</v>
          </cell>
          <cell r="AW1153">
            <v>11898.939909999999</v>
          </cell>
          <cell r="AX1153">
            <v>13900</v>
          </cell>
          <cell r="AY1153">
            <v>0.12980573843777932</v>
          </cell>
          <cell r="AZ1153">
            <v>0.11489208633093526</v>
          </cell>
          <cell r="BA1153">
            <v>13500</v>
          </cell>
          <cell r="BB1153">
            <v>4</v>
          </cell>
          <cell r="BC1153">
            <v>9.7293343087051953E-2</v>
          </cell>
          <cell r="BD1153">
            <v>8.8666666666666671E-2</v>
          </cell>
          <cell r="BE1153">
            <v>13250</v>
          </cell>
          <cell r="BF1153">
            <v>8</v>
          </cell>
          <cell r="BG1153">
            <v>7.6973095992847185E-2</v>
          </cell>
          <cell r="BH1153">
            <v>7.1471698113207541E-2</v>
          </cell>
        </row>
        <row r="1154">
          <cell r="B1154" t="str">
            <v>4937</v>
          </cell>
          <cell r="C1154" t="str">
            <v>7840028202221</v>
          </cell>
          <cell r="D1154" t="str">
            <v>GASEOSA NARANJA 500ml MIRINDA</v>
          </cell>
          <cell r="E1154">
            <v>1</v>
          </cell>
          <cell r="F1154" t="str">
            <v>BEBIDAS</v>
          </cell>
          <cell r="G1154" t="str">
            <v>BEBIDAS</v>
          </cell>
          <cell r="H1154" t="str">
            <v>GASEOSAS</v>
          </cell>
          <cell r="I1154" t="str">
            <v>GASEOSAS NO RETORNABLE</v>
          </cell>
          <cell r="J1154" t="str">
            <v>NARANJA</v>
          </cell>
          <cell r="K1154" t="str">
            <v>MIRINDA</v>
          </cell>
          <cell r="L1154">
            <v>50</v>
          </cell>
          <cell r="M1154" t="str">
            <v>AV S.A. (50)</v>
          </cell>
          <cell r="N1154">
            <v>16</v>
          </cell>
          <cell r="O1154">
            <v>0</v>
          </cell>
          <cell r="P1154">
            <v>0</v>
          </cell>
          <cell r="Q1154">
            <v>10</v>
          </cell>
          <cell r="R1154">
            <v>37</v>
          </cell>
          <cell r="S1154">
            <v>39</v>
          </cell>
          <cell r="T1154">
            <v>33</v>
          </cell>
          <cell r="U1154">
            <v>57</v>
          </cell>
          <cell r="V1154">
            <v>0</v>
          </cell>
          <cell r="W1154">
            <v>0</v>
          </cell>
          <cell r="X1154">
            <v>6</v>
          </cell>
          <cell r="Y1154">
            <v>10</v>
          </cell>
          <cell r="Z1154">
            <v>8</v>
          </cell>
          <cell r="AA1154">
            <v>0</v>
          </cell>
          <cell r="AB1154">
            <v>40</v>
          </cell>
          <cell r="AC1154">
            <v>43</v>
          </cell>
          <cell r="AD1154">
            <v>9</v>
          </cell>
          <cell r="AE1154">
            <v>36</v>
          </cell>
          <cell r="AF1154">
            <v>10</v>
          </cell>
          <cell r="AG1154">
            <v>16</v>
          </cell>
          <cell r="AH1154">
            <v>0</v>
          </cell>
          <cell r="AI1154">
            <v>0</v>
          </cell>
          <cell r="AJ1154">
            <v>28</v>
          </cell>
          <cell r="AK1154">
            <v>79</v>
          </cell>
          <cell r="AL1154">
            <v>25</v>
          </cell>
          <cell r="AM1154">
            <v>12</v>
          </cell>
          <cell r="AN1154">
            <v>15</v>
          </cell>
          <cell r="AO1154">
            <v>0</v>
          </cell>
          <cell r="AP1154">
            <v>84</v>
          </cell>
          <cell r="AQ1154">
            <v>41.578947368421055</v>
          </cell>
          <cell r="AR1154">
            <v>75</v>
          </cell>
          <cell r="AS1154">
            <v>8.3720930232558146</v>
          </cell>
          <cell r="AT1154">
            <v>28.125</v>
          </cell>
          <cell r="AU1154" t="str">
            <v>Q</v>
          </cell>
          <cell r="AV1154">
            <v>4180</v>
          </cell>
          <cell r="AW1154">
            <v>3932.0932200000002</v>
          </cell>
          <cell r="AX1154">
            <v>4850</v>
          </cell>
          <cell r="AY1154">
            <v>0.16028708133971281</v>
          </cell>
          <cell r="AZ1154">
            <v>0.13814432989690723</v>
          </cell>
          <cell r="BA1154">
            <v>4750</v>
          </cell>
          <cell r="BB1154">
            <v>6</v>
          </cell>
          <cell r="BC1154">
            <v>0.13636363636363646</v>
          </cell>
          <cell r="BD1154">
            <v>0.12</v>
          </cell>
          <cell r="BE1154">
            <v>4650</v>
          </cell>
          <cell r="BF1154">
            <v>12</v>
          </cell>
          <cell r="BG1154">
            <v>0.1124401913875599</v>
          </cell>
          <cell r="BH1154">
            <v>0.1010752688172043</v>
          </cell>
        </row>
        <row r="1155">
          <cell r="B1155" t="str">
            <v>3483</v>
          </cell>
          <cell r="C1155" t="str">
            <v>7840138000250</v>
          </cell>
          <cell r="D1155" t="str">
            <v>GASEOSA NARANJA 1Lts PIRI</v>
          </cell>
          <cell r="E1155">
            <v>1</v>
          </cell>
          <cell r="F1155" t="str">
            <v>BEBIDAS</v>
          </cell>
          <cell r="G1155" t="str">
            <v>BEBIDAS</v>
          </cell>
          <cell r="H1155" t="str">
            <v>GASEOSAS</v>
          </cell>
          <cell r="I1155" t="str">
            <v>GASEOSAS NO RETORNABLE</v>
          </cell>
          <cell r="J1155" t="str">
            <v>NARANJA</v>
          </cell>
          <cell r="K1155" t="str">
            <v>PIRI</v>
          </cell>
          <cell r="L1155">
            <v>93</v>
          </cell>
          <cell r="M1155" t="str">
            <v>FORTIN S.A. (93)</v>
          </cell>
          <cell r="N1155">
            <v>168</v>
          </cell>
          <cell r="O1155">
            <v>125</v>
          </cell>
          <cell r="P1155">
            <v>135</v>
          </cell>
          <cell r="Q1155">
            <v>110</v>
          </cell>
          <cell r="R1155">
            <v>234</v>
          </cell>
          <cell r="S1155">
            <v>183</v>
          </cell>
          <cell r="T1155">
            <v>141</v>
          </cell>
          <cell r="U1155">
            <v>134</v>
          </cell>
          <cell r="V1155">
            <v>34</v>
          </cell>
          <cell r="W1155">
            <v>27</v>
          </cell>
          <cell r="X1155">
            <v>25</v>
          </cell>
          <cell r="Y1155">
            <v>22</v>
          </cell>
          <cell r="Z1155">
            <v>31</v>
          </cell>
          <cell r="AA1155">
            <v>89</v>
          </cell>
          <cell r="AB1155">
            <v>56</v>
          </cell>
          <cell r="AC1155">
            <v>68</v>
          </cell>
          <cell r="AD1155">
            <v>58</v>
          </cell>
          <cell r="AE1155">
            <v>83</v>
          </cell>
          <cell r="AF1155">
            <v>59</v>
          </cell>
          <cell r="AG1155">
            <v>52</v>
          </cell>
          <cell r="AH1155">
            <v>0</v>
          </cell>
          <cell r="AI1155">
            <v>0</v>
          </cell>
          <cell r="AJ1155">
            <v>121</v>
          </cell>
          <cell r="AK1155">
            <v>183</v>
          </cell>
          <cell r="AL1155">
            <v>52</v>
          </cell>
          <cell r="AM1155">
            <v>20</v>
          </cell>
          <cell r="AN1155">
            <v>57</v>
          </cell>
          <cell r="AO1155">
            <v>36</v>
          </cell>
          <cell r="AP1155">
            <v>33</v>
          </cell>
          <cell r="AQ1155">
            <v>40.970149253731343</v>
          </cell>
          <cell r="AR1155">
            <v>70.909090909090907</v>
          </cell>
          <cell r="AS1155">
            <v>8.8235294117647065</v>
          </cell>
          <cell r="AT1155">
            <v>32.884615384615387</v>
          </cell>
          <cell r="AU1155" t="str">
            <v>SV</v>
          </cell>
          <cell r="AV1155">
            <v>2091.0000100000002</v>
          </cell>
          <cell r="AW1155">
            <v>2090.9995699999999</v>
          </cell>
          <cell r="AX1155">
            <v>2500</v>
          </cell>
          <cell r="AY1155">
            <v>0.19560018557819125</v>
          </cell>
          <cell r="AZ1155">
            <v>0.16359999599999991</v>
          </cell>
          <cell r="BA1155">
            <v>2400</v>
          </cell>
          <cell r="BB1155">
            <v>6</v>
          </cell>
          <cell r="BC1155">
            <v>0.1477761781550635</v>
          </cell>
          <cell r="BD1155">
            <v>0.12874999583333324</v>
          </cell>
          <cell r="BE1155">
            <v>2350</v>
          </cell>
          <cell r="BF1155">
            <v>12</v>
          </cell>
          <cell r="BG1155">
            <v>0.12386417444349984</v>
          </cell>
          <cell r="BH1155">
            <v>0.11021276170212757</v>
          </cell>
        </row>
        <row r="1156">
          <cell r="B1156" t="str">
            <v>3476</v>
          </cell>
          <cell r="C1156" t="str">
            <v>7840138000106</v>
          </cell>
          <cell r="D1156" t="str">
            <v>GASEOSA NARANJA 2Lts  PIRI</v>
          </cell>
          <cell r="E1156">
            <v>1</v>
          </cell>
          <cell r="F1156" t="str">
            <v>BEBIDAS</v>
          </cell>
          <cell r="G1156" t="str">
            <v>BEBIDAS</v>
          </cell>
          <cell r="H1156" t="str">
            <v>GASEOSAS</v>
          </cell>
          <cell r="I1156" t="str">
            <v>GASEOSAS NO RETORNABLE</v>
          </cell>
          <cell r="J1156" t="str">
            <v>NARANJA</v>
          </cell>
          <cell r="K1156" t="str">
            <v>PIRI</v>
          </cell>
          <cell r="L1156">
            <v>93</v>
          </cell>
          <cell r="M1156" t="str">
            <v>FORTIN S.A. (93)</v>
          </cell>
          <cell r="N1156">
            <v>78</v>
          </cell>
          <cell r="O1156">
            <v>73</v>
          </cell>
          <cell r="P1156">
            <v>46</v>
          </cell>
          <cell r="Q1156">
            <v>40</v>
          </cell>
          <cell r="R1156">
            <v>170</v>
          </cell>
          <cell r="S1156">
            <v>149</v>
          </cell>
          <cell r="T1156">
            <v>133</v>
          </cell>
          <cell r="U1156">
            <v>115</v>
          </cell>
          <cell r="V1156">
            <v>22</v>
          </cell>
          <cell r="W1156">
            <v>60</v>
          </cell>
          <cell r="X1156">
            <v>38</v>
          </cell>
          <cell r="Y1156">
            <v>32</v>
          </cell>
          <cell r="Z1156">
            <v>41</v>
          </cell>
          <cell r="AA1156">
            <v>77</v>
          </cell>
          <cell r="AB1156">
            <v>51</v>
          </cell>
          <cell r="AC1156">
            <v>47</v>
          </cell>
          <cell r="AD1156">
            <v>78</v>
          </cell>
          <cell r="AE1156">
            <v>170</v>
          </cell>
          <cell r="AF1156">
            <v>129</v>
          </cell>
          <cell r="AG1156">
            <v>96</v>
          </cell>
          <cell r="AH1156">
            <v>1</v>
          </cell>
          <cell r="AI1156">
            <v>4</v>
          </cell>
          <cell r="AJ1156">
            <v>64</v>
          </cell>
          <cell r="AK1156">
            <v>98</v>
          </cell>
          <cell r="AL1156">
            <v>32</v>
          </cell>
          <cell r="AM1156">
            <v>37</v>
          </cell>
          <cell r="AN1156">
            <v>289</v>
          </cell>
          <cell r="AO1156">
            <v>33</v>
          </cell>
          <cell r="AP1156">
            <v>48</v>
          </cell>
          <cell r="AQ1156">
            <v>25.565217391304348</v>
          </cell>
          <cell r="AR1156">
            <v>30</v>
          </cell>
          <cell r="AS1156">
            <v>23.617021276595747</v>
          </cell>
          <cell r="AT1156">
            <v>90.3125</v>
          </cell>
          <cell r="AU1156">
            <v>247.5</v>
          </cell>
          <cell r="AV1156">
            <v>3346.0000199999999</v>
          </cell>
          <cell r="AW1156">
            <v>3345.9970499999999</v>
          </cell>
          <cell r="AX1156">
            <v>3950</v>
          </cell>
          <cell r="AY1156">
            <v>0.18051403956656276</v>
          </cell>
          <cell r="AZ1156">
            <v>0.15291138734177218</v>
          </cell>
          <cell r="BA1156">
            <v>3850</v>
          </cell>
          <cell r="BB1156">
            <v>6</v>
          </cell>
          <cell r="BC1156">
            <v>0.15062760818513077</v>
          </cell>
          <cell r="BD1156">
            <v>0.13090908571428572</v>
          </cell>
          <cell r="BE1156">
            <v>3750</v>
          </cell>
          <cell r="BF1156">
            <v>12</v>
          </cell>
          <cell r="BG1156">
            <v>0.120741176803699</v>
          </cell>
          <cell r="BH1156">
            <v>0.10773332800000002</v>
          </cell>
        </row>
        <row r="1157">
          <cell r="B1157" t="str">
            <v>3491</v>
          </cell>
          <cell r="C1157" t="str">
            <v>7840138000113</v>
          </cell>
          <cell r="D1157" t="str">
            <v>GASEOSA NARANJA 330ml PIRI</v>
          </cell>
          <cell r="E1157">
            <v>1</v>
          </cell>
          <cell r="F1157" t="str">
            <v>BEBIDAS</v>
          </cell>
          <cell r="G1157" t="str">
            <v>BEBIDAS</v>
          </cell>
          <cell r="H1157" t="str">
            <v>GASEOSAS</v>
          </cell>
          <cell r="I1157" t="str">
            <v>GASEOSAS NO RETORNABLE</v>
          </cell>
          <cell r="J1157" t="str">
            <v>NARANJA</v>
          </cell>
          <cell r="K1157" t="str">
            <v>PIRI</v>
          </cell>
          <cell r="L1157">
            <v>93</v>
          </cell>
          <cell r="M1157" t="str">
            <v>FORTIN S.A. (93)</v>
          </cell>
          <cell r="N1157">
            <v>182</v>
          </cell>
          <cell r="O1157">
            <v>248</v>
          </cell>
          <cell r="P1157">
            <v>246</v>
          </cell>
          <cell r="Q1157">
            <v>160</v>
          </cell>
          <cell r="R1157">
            <v>500</v>
          </cell>
          <cell r="S1157">
            <v>490</v>
          </cell>
          <cell r="T1157">
            <v>433</v>
          </cell>
          <cell r="U1157">
            <v>312</v>
          </cell>
          <cell r="V1157">
            <v>116</v>
          </cell>
          <cell r="W1157">
            <v>217</v>
          </cell>
          <cell r="X1157">
            <v>177</v>
          </cell>
          <cell r="Y1157">
            <v>141</v>
          </cell>
          <cell r="Z1157">
            <v>40</v>
          </cell>
          <cell r="AA1157">
            <v>63</v>
          </cell>
          <cell r="AB1157">
            <v>151</v>
          </cell>
          <cell r="AC1157">
            <v>79</v>
          </cell>
          <cell r="AD1157">
            <v>58</v>
          </cell>
          <cell r="AE1157">
            <v>53</v>
          </cell>
          <cell r="AF1157">
            <v>78</v>
          </cell>
          <cell r="AG1157">
            <v>76</v>
          </cell>
          <cell r="AH1157">
            <v>12</v>
          </cell>
          <cell r="AI1157">
            <v>24</v>
          </cell>
          <cell r="AJ1157">
            <v>416</v>
          </cell>
          <cell r="AK1157">
            <v>513</v>
          </cell>
          <cell r="AL1157">
            <v>123</v>
          </cell>
          <cell r="AM1157">
            <v>161</v>
          </cell>
          <cell r="AN1157">
            <v>70</v>
          </cell>
          <cell r="AO1157">
            <v>72</v>
          </cell>
          <cell r="AP1157">
            <v>78</v>
          </cell>
          <cell r="AQ1157">
            <v>49.326923076923073</v>
          </cell>
          <cell r="AR1157">
            <v>26.170212765957448</v>
          </cell>
          <cell r="AS1157">
            <v>61.139240506329116</v>
          </cell>
          <cell r="AT1157">
            <v>27.631578947368421</v>
          </cell>
          <cell r="AU1157">
            <v>90</v>
          </cell>
          <cell r="AV1157">
            <v>1129.9999700000001</v>
          </cell>
          <cell r="AW1157">
            <v>1129.99722</v>
          </cell>
          <cell r="AX1157">
            <v>1350</v>
          </cell>
          <cell r="AY1157">
            <v>0.19469029720416708</v>
          </cell>
          <cell r="AZ1157">
            <v>0.16296298518518512</v>
          </cell>
          <cell r="BA1157">
            <v>1300</v>
          </cell>
          <cell r="BB1157">
            <v>12</v>
          </cell>
          <cell r="BC1157">
            <v>0.15044250841882767</v>
          </cell>
          <cell r="BD1157">
            <v>0.13076925384615379</v>
          </cell>
          <cell r="BE1157">
            <v>1250</v>
          </cell>
          <cell r="BF1157">
            <v>24</v>
          </cell>
          <cell r="BG1157">
            <v>0.10619471963348803</v>
          </cell>
          <cell r="BH1157">
            <v>9.6000023999999934E-2</v>
          </cell>
        </row>
        <row r="1158">
          <cell r="B1158" t="str">
            <v>37741</v>
          </cell>
          <cell r="C1158" t="str">
            <v>7840058009791</v>
          </cell>
          <cell r="D1158" t="str">
            <v>GASEOSA NARANJA 4un 1Lts FANTA</v>
          </cell>
          <cell r="E1158">
            <v>1</v>
          </cell>
          <cell r="F1158" t="str">
            <v>BEBIDAS</v>
          </cell>
          <cell r="G1158" t="str">
            <v>BEBIDAS</v>
          </cell>
          <cell r="H1158" t="str">
            <v>GASEOSAS</v>
          </cell>
          <cell r="I1158" t="str">
            <v>GASEOSAS NO RETORNABLE</v>
          </cell>
          <cell r="J1158" t="str">
            <v>NARANJA</v>
          </cell>
          <cell r="K1158" t="str">
            <v>FANTA</v>
          </cell>
          <cell r="L1158">
            <v>139</v>
          </cell>
          <cell r="M1158" t="str">
            <v>PARAGUAY REFRESCOS S.A.  (139)</v>
          </cell>
          <cell r="N1158">
            <v>179</v>
          </cell>
          <cell r="O1158">
            <v>254</v>
          </cell>
          <cell r="P1158">
            <v>175</v>
          </cell>
          <cell r="Q1158">
            <v>206</v>
          </cell>
          <cell r="R1158">
            <v>275</v>
          </cell>
          <cell r="S1158">
            <v>362</v>
          </cell>
          <cell r="T1158">
            <v>364</v>
          </cell>
          <cell r="U1158">
            <v>360</v>
          </cell>
          <cell r="V1158">
            <v>122</v>
          </cell>
          <cell r="W1158">
            <v>111</v>
          </cell>
          <cell r="X1158">
            <v>91</v>
          </cell>
          <cell r="Y1158">
            <v>86</v>
          </cell>
          <cell r="Z1158">
            <v>208</v>
          </cell>
          <cell r="AA1158">
            <v>205</v>
          </cell>
          <cell r="AB1158">
            <v>107</v>
          </cell>
          <cell r="AC1158">
            <v>147</v>
          </cell>
          <cell r="AD1158">
            <v>180</v>
          </cell>
          <cell r="AE1158">
            <v>221</v>
          </cell>
          <cell r="AF1158">
            <v>120</v>
          </cell>
          <cell r="AG1158">
            <v>97</v>
          </cell>
          <cell r="AH1158">
            <v>9</v>
          </cell>
          <cell r="AI1158">
            <v>12</v>
          </cell>
          <cell r="AJ1158">
            <v>65</v>
          </cell>
          <cell r="AK1158">
            <v>140</v>
          </cell>
          <cell r="AL1158">
            <v>65</v>
          </cell>
          <cell r="AM1158">
            <v>108</v>
          </cell>
          <cell r="AN1158">
            <v>108</v>
          </cell>
          <cell r="AO1158">
            <v>50</v>
          </cell>
          <cell r="AP1158">
            <v>9.4660194174757297</v>
          </cell>
          <cell r="AQ1158">
            <v>11.666666666666666</v>
          </cell>
          <cell r="AR1158">
            <v>22.674418604651162</v>
          </cell>
          <cell r="AS1158">
            <v>22.040816326530614</v>
          </cell>
          <cell r="AT1158">
            <v>33.402061855670105</v>
          </cell>
          <cell r="AU1158">
            <v>125.00000000000001</v>
          </cell>
          <cell r="AV1158">
            <v>17550</v>
          </cell>
          <cell r="AW1158">
            <v>15817.16763</v>
          </cell>
          <cell r="AX1158">
            <v>20500</v>
          </cell>
          <cell r="AY1158">
            <v>0.16809116809116809</v>
          </cell>
          <cell r="AZ1158">
            <v>0.14390243902439023</v>
          </cell>
          <cell r="BA1158">
            <v>19500</v>
          </cell>
          <cell r="BB1158">
            <v>3</v>
          </cell>
          <cell r="BC1158">
            <v>0.11111111111111116</v>
          </cell>
          <cell r="BD1158">
            <v>0.1</v>
          </cell>
          <cell r="BE1158">
            <v>0</v>
          </cell>
          <cell r="BF1158">
            <v>0</v>
          </cell>
          <cell r="BG1158">
            <v>-1</v>
          </cell>
          <cell r="BH1158">
            <v>0</v>
          </cell>
        </row>
        <row r="1159">
          <cell r="B1159" t="str">
            <v>11431</v>
          </cell>
          <cell r="C1159" t="str">
            <v>7840058003010</v>
          </cell>
          <cell r="D1159" t="str">
            <v>GASEOSA NARANJA 2Lts CRUSH</v>
          </cell>
          <cell r="E1159">
            <v>1</v>
          </cell>
          <cell r="F1159" t="str">
            <v>BEBIDAS</v>
          </cell>
          <cell r="G1159" t="str">
            <v>BEBIDAS</v>
          </cell>
          <cell r="H1159" t="str">
            <v>GASEOSAS</v>
          </cell>
          <cell r="I1159" t="str">
            <v>GASEOSAS NO RETORNABLE</v>
          </cell>
          <cell r="J1159" t="str">
            <v>NARANJA</v>
          </cell>
          <cell r="K1159" t="str">
            <v>CRUSH</v>
          </cell>
          <cell r="L1159">
            <v>139</v>
          </cell>
          <cell r="M1159" t="str">
            <v>PARAGUAY REFRESCOS S.A.  (139)</v>
          </cell>
          <cell r="N1159">
            <v>119</v>
          </cell>
          <cell r="O1159">
            <v>65</v>
          </cell>
          <cell r="P1159">
            <v>60</v>
          </cell>
          <cell r="Q1159">
            <v>28</v>
          </cell>
          <cell r="R1159">
            <v>329</v>
          </cell>
          <cell r="S1159">
            <v>256</v>
          </cell>
          <cell r="T1159">
            <v>145</v>
          </cell>
          <cell r="U1159">
            <v>131</v>
          </cell>
          <cell r="V1159">
            <v>137</v>
          </cell>
          <cell r="W1159">
            <v>100</v>
          </cell>
          <cell r="X1159">
            <v>52</v>
          </cell>
          <cell r="Y1159">
            <v>40</v>
          </cell>
          <cell r="Z1159">
            <v>127</v>
          </cell>
          <cell r="AA1159">
            <v>116</v>
          </cell>
          <cell r="AB1159">
            <v>61</v>
          </cell>
          <cell r="AC1159">
            <v>34</v>
          </cell>
          <cell r="AD1159">
            <v>149</v>
          </cell>
          <cell r="AE1159">
            <v>154</v>
          </cell>
          <cell r="AF1159">
            <v>109</v>
          </cell>
          <cell r="AG1159">
            <v>87</v>
          </cell>
          <cell r="AH1159">
            <v>3</v>
          </cell>
          <cell r="AI1159">
            <v>17</v>
          </cell>
          <cell r="AJ1159">
            <v>53</v>
          </cell>
          <cell r="AK1159">
            <v>75</v>
          </cell>
          <cell r="AL1159">
            <v>44</v>
          </cell>
          <cell r="AM1159">
            <v>59</v>
          </cell>
          <cell r="AN1159">
            <v>82</v>
          </cell>
          <cell r="AO1159">
            <v>55</v>
          </cell>
          <cell r="AP1159">
            <v>56.785714285714285</v>
          </cell>
          <cell r="AQ1159">
            <v>17.175572519083968</v>
          </cell>
          <cell r="AR1159">
            <v>33</v>
          </cell>
          <cell r="AS1159">
            <v>52.058823529411768</v>
          </cell>
          <cell r="AT1159">
            <v>28.275862068965516</v>
          </cell>
          <cell r="AU1159">
            <v>97.058823529411768</v>
          </cell>
          <cell r="AV1159">
            <v>5775</v>
          </cell>
          <cell r="AW1159">
            <v>5575.5436</v>
          </cell>
          <cell r="AX1159">
            <v>6750</v>
          </cell>
          <cell r="AY1159">
            <v>0.16883116883116878</v>
          </cell>
          <cell r="AZ1159">
            <v>0.14444444444444443</v>
          </cell>
          <cell r="BA1159">
            <v>6500</v>
          </cell>
          <cell r="BB1159">
            <v>3</v>
          </cell>
          <cell r="BC1159">
            <v>0.12554112554112562</v>
          </cell>
          <cell r="BD1159">
            <v>0.11153846153846154</v>
          </cell>
          <cell r="BE1159">
            <v>0</v>
          </cell>
          <cell r="BF1159">
            <v>0</v>
          </cell>
          <cell r="BG1159">
            <v>-1</v>
          </cell>
          <cell r="BH1159">
            <v>0</v>
          </cell>
        </row>
        <row r="1160">
          <cell r="B1160" t="str">
            <v>4497</v>
          </cell>
          <cell r="C1160" t="str">
            <v>7840779002644</v>
          </cell>
          <cell r="D1160" t="str">
            <v>GASEOSA NARANJA FREE 2Lts PULP</v>
          </cell>
          <cell r="E1160">
            <v>6</v>
          </cell>
          <cell r="F1160" t="str">
            <v>BEBIDAS</v>
          </cell>
          <cell r="G1160" t="str">
            <v>BEBIDAS</v>
          </cell>
          <cell r="H1160" t="str">
            <v>GASEOSAS</v>
          </cell>
          <cell r="I1160" t="str">
            <v>GASEOSAS NO RETORNABLE</v>
          </cell>
          <cell r="J1160" t="str">
            <v>NARANJA LIGHT</v>
          </cell>
          <cell r="K1160" t="str">
            <v>PULP</v>
          </cell>
          <cell r="L1160">
            <v>79</v>
          </cell>
          <cell r="M1160" t="str">
            <v>DISTRIBUIDORA DEL PARAGUAY (79)</v>
          </cell>
          <cell r="N1160">
            <v>47</v>
          </cell>
          <cell r="O1160">
            <v>12</v>
          </cell>
          <cell r="P1160">
            <v>29</v>
          </cell>
          <cell r="Q1160">
            <v>48</v>
          </cell>
          <cell r="R1160">
            <v>58</v>
          </cell>
          <cell r="S1160">
            <v>44</v>
          </cell>
          <cell r="T1160">
            <v>35</v>
          </cell>
          <cell r="U1160">
            <v>29</v>
          </cell>
          <cell r="V1160">
            <v>26</v>
          </cell>
          <cell r="W1160">
            <v>24</v>
          </cell>
          <cell r="X1160">
            <v>10</v>
          </cell>
          <cell r="Y1160">
            <v>10</v>
          </cell>
          <cell r="Z1160">
            <v>25</v>
          </cell>
          <cell r="AA1160">
            <v>44</v>
          </cell>
          <cell r="AB1160">
            <v>10</v>
          </cell>
          <cell r="AC1160">
            <v>8</v>
          </cell>
          <cell r="AD1160">
            <v>73</v>
          </cell>
          <cell r="AE1160">
            <v>69</v>
          </cell>
          <cell r="AF1160">
            <v>34</v>
          </cell>
          <cell r="AG1160">
            <v>41</v>
          </cell>
          <cell r="AH1160">
            <v>1</v>
          </cell>
          <cell r="AI1160">
            <v>4</v>
          </cell>
          <cell r="AJ1160">
            <v>13</v>
          </cell>
          <cell r="AK1160">
            <v>0</v>
          </cell>
          <cell r="AL1160">
            <v>51</v>
          </cell>
          <cell r="AM1160">
            <v>27</v>
          </cell>
          <cell r="AN1160">
            <v>20</v>
          </cell>
          <cell r="AO1160">
            <v>8</v>
          </cell>
          <cell r="AP1160">
            <v>8.125</v>
          </cell>
          <cell r="AQ1160" t="str">
            <v>Q</v>
          </cell>
          <cell r="AR1160">
            <v>153</v>
          </cell>
          <cell r="AS1160">
            <v>101.25</v>
          </cell>
          <cell r="AT1160">
            <v>14.634146341463413</v>
          </cell>
          <cell r="AU1160">
            <v>60</v>
          </cell>
          <cell r="AV1160">
            <v>8550.1874700000008</v>
          </cell>
          <cell r="AW1160">
            <v>8041.8477700000003</v>
          </cell>
          <cell r="AX1160">
            <v>9900</v>
          </cell>
          <cell r="AY1160">
            <v>0.15786934903311534</v>
          </cell>
          <cell r="AZ1160">
            <v>0.13634469999999993</v>
          </cell>
          <cell r="BA1160">
            <v>9500</v>
          </cell>
          <cell r="BB1160">
            <v>4</v>
          </cell>
          <cell r="BC1160">
            <v>0.11108674907218141</v>
          </cell>
          <cell r="BD1160">
            <v>9.9980266315789393E-2</v>
          </cell>
          <cell r="BE1160">
            <v>9250</v>
          </cell>
          <cell r="BF1160">
            <v>8</v>
          </cell>
          <cell r="BG1160">
            <v>8.1847624096597738E-2</v>
          </cell>
          <cell r="BH1160">
            <v>7.5655408648648573E-2</v>
          </cell>
        </row>
        <row r="1161">
          <cell r="B1161" t="str">
            <v>5700</v>
          </cell>
          <cell r="C1161" t="str">
            <v>7840894001034</v>
          </cell>
          <cell r="D1161" t="str">
            <v>GASEOSA NARANJA 2Lts ISAAC</v>
          </cell>
          <cell r="E1161">
            <v>6</v>
          </cell>
          <cell r="F1161" t="str">
            <v>BEBIDAS</v>
          </cell>
          <cell r="G1161" t="str">
            <v>BEBIDAS</v>
          </cell>
          <cell r="H1161" t="str">
            <v>GASEOSAS</v>
          </cell>
          <cell r="I1161" t="str">
            <v>GASEOSAS NO RETORNABLE</v>
          </cell>
          <cell r="J1161" t="str">
            <v>NARANJA LIGHT</v>
          </cell>
          <cell r="K1161" t="str">
            <v>ISAAC</v>
          </cell>
          <cell r="L1161">
            <v>428</v>
          </cell>
          <cell r="M1161" t="str">
            <v>BRUMADO S.A. (428)</v>
          </cell>
          <cell r="N1161">
            <v>109</v>
          </cell>
          <cell r="O1161">
            <v>87</v>
          </cell>
          <cell r="P1161">
            <v>61</v>
          </cell>
          <cell r="Q1161">
            <v>69</v>
          </cell>
          <cell r="R1161">
            <v>108</v>
          </cell>
          <cell r="S1161">
            <v>156</v>
          </cell>
          <cell r="T1161">
            <v>142</v>
          </cell>
          <cell r="U1161">
            <v>133</v>
          </cell>
          <cell r="V1161">
            <v>52</v>
          </cell>
          <cell r="W1161">
            <v>70</v>
          </cell>
          <cell r="X1161">
            <v>35</v>
          </cell>
          <cell r="Y1161">
            <v>33</v>
          </cell>
          <cell r="Z1161">
            <v>62</v>
          </cell>
          <cell r="AA1161">
            <v>65</v>
          </cell>
          <cell r="AB1161">
            <v>49</v>
          </cell>
          <cell r="AC1161">
            <v>49</v>
          </cell>
          <cell r="AD1161">
            <v>86</v>
          </cell>
          <cell r="AE1161">
            <v>77</v>
          </cell>
          <cell r="AF1161">
            <v>137</v>
          </cell>
          <cell r="AG1161">
            <v>165</v>
          </cell>
          <cell r="AH1161">
            <v>1</v>
          </cell>
          <cell r="AI1161">
            <v>3</v>
          </cell>
          <cell r="AJ1161">
            <v>98</v>
          </cell>
          <cell r="AK1161">
            <v>143</v>
          </cell>
          <cell r="AL1161">
            <v>57</v>
          </cell>
          <cell r="AM1161">
            <v>63</v>
          </cell>
          <cell r="AN1161">
            <v>95</v>
          </cell>
          <cell r="AO1161">
            <v>29</v>
          </cell>
          <cell r="AP1161">
            <v>42.608695652173914</v>
          </cell>
          <cell r="AQ1161">
            <v>32.255639097744364</v>
          </cell>
          <cell r="AR1161">
            <v>51.81818181818182</v>
          </cell>
          <cell r="AS1161">
            <v>38.571428571428577</v>
          </cell>
          <cell r="AT1161">
            <v>17.272727272727273</v>
          </cell>
          <cell r="AU1161">
            <v>290</v>
          </cell>
          <cell r="AV1161">
            <v>3250.0000500000001</v>
          </cell>
          <cell r="AW1161">
            <v>3249.9891600000001</v>
          </cell>
          <cell r="AX1161">
            <v>3650</v>
          </cell>
          <cell r="AY1161">
            <v>0.1230769057988168</v>
          </cell>
          <cell r="AZ1161">
            <v>0.10958902739726024</v>
          </cell>
          <cell r="BA1161">
            <v>3550</v>
          </cell>
          <cell r="BB1161">
            <v>6</v>
          </cell>
          <cell r="BC1161">
            <v>9.2307675502958819E-2</v>
          </cell>
          <cell r="BD1161">
            <v>8.4507028169014051E-2</v>
          </cell>
          <cell r="BE1161">
            <v>0</v>
          </cell>
          <cell r="BF1161">
            <v>0</v>
          </cell>
          <cell r="BG1161">
            <v>-1</v>
          </cell>
          <cell r="BH1161">
            <v>0</v>
          </cell>
        </row>
        <row r="1162">
          <cell r="B1162" t="str">
            <v>5711</v>
          </cell>
          <cell r="C1162" t="str">
            <v>7840894001010</v>
          </cell>
          <cell r="D1162" t="str">
            <v>GASEOSA NARANJA 330ml ISAAC</v>
          </cell>
          <cell r="E1162">
            <v>12</v>
          </cell>
          <cell r="F1162" t="str">
            <v>BEBIDAS</v>
          </cell>
          <cell r="G1162" t="str">
            <v>BEBIDAS</v>
          </cell>
          <cell r="H1162" t="str">
            <v>GASEOSAS</v>
          </cell>
          <cell r="I1162" t="str">
            <v>GASEOSAS NO RETORNABLE</v>
          </cell>
          <cell r="J1162" t="str">
            <v>NARANJA LIGHT</v>
          </cell>
          <cell r="K1162" t="str">
            <v>ISAAC</v>
          </cell>
          <cell r="L1162">
            <v>428</v>
          </cell>
          <cell r="M1162" t="str">
            <v>BRUMADO S.A. (428)</v>
          </cell>
          <cell r="N1162">
            <v>303</v>
          </cell>
          <cell r="O1162">
            <v>272</v>
          </cell>
          <cell r="P1162">
            <v>2180</v>
          </cell>
          <cell r="Q1162">
            <v>1718</v>
          </cell>
          <cell r="R1162">
            <v>1240</v>
          </cell>
          <cell r="S1162">
            <v>1432</v>
          </cell>
          <cell r="T1162">
            <v>1153</v>
          </cell>
          <cell r="U1162">
            <v>1340</v>
          </cell>
          <cell r="V1162">
            <v>110</v>
          </cell>
          <cell r="W1162">
            <v>397</v>
          </cell>
          <cell r="X1162">
            <v>324</v>
          </cell>
          <cell r="Y1162">
            <v>315</v>
          </cell>
          <cell r="Z1162">
            <v>198</v>
          </cell>
          <cell r="AA1162">
            <v>297</v>
          </cell>
          <cell r="AB1162">
            <v>802</v>
          </cell>
          <cell r="AC1162">
            <v>1013</v>
          </cell>
          <cell r="AD1162">
            <v>121</v>
          </cell>
          <cell r="AE1162">
            <v>622</v>
          </cell>
          <cell r="AF1162">
            <v>480</v>
          </cell>
          <cell r="AG1162">
            <v>593</v>
          </cell>
          <cell r="AH1162">
            <v>0</v>
          </cell>
          <cell r="AI1162">
            <v>12</v>
          </cell>
          <cell r="AJ1162">
            <v>2427</v>
          </cell>
          <cell r="AK1162">
            <v>3176</v>
          </cell>
          <cell r="AL1162">
            <v>1498</v>
          </cell>
          <cell r="AM1162">
            <v>552</v>
          </cell>
          <cell r="AN1162">
            <v>1234</v>
          </cell>
          <cell r="AO1162">
            <v>108</v>
          </cell>
          <cell r="AP1162">
            <v>42.380675203725261</v>
          </cell>
          <cell r="AQ1162">
            <v>71.104477611940297</v>
          </cell>
          <cell r="AR1162">
            <v>142.66666666666666</v>
          </cell>
          <cell r="AS1162">
            <v>16.347482724580452</v>
          </cell>
          <cell r="AT1162">
            <v>62.428330522765599</v>
          </cell>
          <cell r="AU1162">
            <v>270</v>
          </cell>
          <cell r="AV1162">
            <v>875</v>
          </cell>
          <cell r="AW1162">
            <v>901.69915000000003</v>
          </cell>
          <cell r="AX1162">
            <v>1100</v>
          </cell>
          <cell r="AY1162">
            <v>0.25714285714285712</v>
          </cell>
          <cell r="AZ1162">
            <v>0.20454545454545456</v>
          </cell>
          <cell r="BA1162">
            <v>1070</v>
          </cell>
          <cell r="BB1162">
            <v>6</v>
          </cell>
          <cell r="BC1162">
            <v>0.22285714285714286</v>
          </cell>
          <cell r="BD1162">
            <v>0.1822429906542056</v>
          </cell>
          <cell r="BE1162">
            <v>990</v>
          </cell>
          <cell r="BF1162">
            <v>12</v>
          </cell>
          <cell r="BG1162">
            <v>0.13142857142857145</v>
          </cell>
          <cell r="BH1162">
            <v>0.11616161616161616</v>
          </cell>
        </row>
        <row r="1163">
          <cell r="B1163" t="str">
            <v>9835</v>
          </cell>
          <cell r="C1163" t="str">
            <v>7840235000764</v>
          </cell>
          <cell r="D1163" t="str">
            <v>GASEOSA PIÑA 2Lts NIKO</v>
          </cell>
          <cell r="E1163">
            <v>1</v>
          </cell>
          <cell r="F1163" t="str">
            <v>BEBIDAS</v>
          </cell>
          <cell r="G1163" t="str">
            <v>BEBIDAS</v>
          </cell>
          <cell r="H1163" t="str">
            <v>GASEOSAS</v>
          </cell>
          <cell r="I1163" t="str">
            <v>GASEOSAS NO RETORNABLE</v>
          </cell>
          <cell r="J1163" t="str">
            <v>PIÑA</v>
          </cell>
          <cell r="K1163" t="str">
            <v>NIKO</v>
          </cell>
          <cell r="L1163">
            <v>87</v>
          </cell>
          <cell r="M1163" t="str">
            <v>EMBOTELLADORA CENTRAL (87)</v>
          </cell>
          <cell r="N1163">
            <v>34</v>
          </cell>
          <cell r="O1163">
            <v>45</v>
          </cell>
          <cell r="P1163">
            <v>72</v>
          </cell>
          <cell r="Q1163">
            <v>69</v>
          </cell>
          <cell r="R1163">
            <v>149</v>
          </cell>
          <cell r="S1163">
            <v>135</v>
          </cell>
          <cell r="T1163">
            <v>140</v>
          </cell>
          <cell r="U1163">
            <v>118</v>
          </cell>
          <cell r="V1163">
            <v>22</v>
          </cell>
          <cell r="W1163">
            <v>23</v>
          </cell>
          <cell r="X1163">
            <v>28</v>
          </cell>
          <cell r="Y1163">
            <v>32</v>
          </cell>
          <cell r="Z1163">
            <v>83</v>
          </cell>
          <cell r="AA1163">
            <v>105</v>
          </cell>
          <cell r="AB1163">
            <v>56</v>
          </cell>
          <cell r="AC1163">
            <v>62</v>
          </cell>
          <cell r="AD1163">
            <v>50</v>
          </cell>
          <cell r="AE1163">
            <v>50</v>
          </cell>
          <cell r="AF1163">
            <v>75</v>
          </cell>
          <cell r="AG1163">
            <v>64</v>
          </cell>
          <cell r="AH1163">
            <v>0</v>
          </cell>
          <cell r="AI1163">
            <v>5</v>
          </cell>
          <cell r="AJ1163">
            <v>157</v>
          </cell>
          <cell r="AK1163">
            <v>155</v>
          </cell>
          <cell r="AL1163">
            <v>31</v>
          </cell>
          <cell r="AM1163">
            <v>101</v>
          </cell>
          <cell r="AN1163">
            <v>89</v>
          </cell>
          <cell r="AO1163">
            <v>32</v>
          </cell>
          <cell r="AP1163">
            <v>68.260869565217391</v>
          </cell>
          <cell r="AQ1163">
            <v>39.406779661016948</v>
          </cell>
          <cell r="AR1163">
            <v>29.0625</v>
          </cell>
          <cell r="AS1163">
            <v>48.870967741935488</v>
          </cell>
          <cell r="AT1163">
            <v>41.71875</v>
          </cell>
          <cell r="AU1163">
            <v>192</v>
          </cell>
          <cell r="AV1163">
            <v>3915.8333499999999</v>
          </cell>
          <cell r="AW1163">
            <v>3770.8963600000002</v>
          </cell>
          <cell r="AX1163">
            <v>4450</v>
          </cell>
          <cell r="AY1163">
            <v>0.13641199771691004</v>
          </cell>
          <cell r="AZ1163">
            <v>0.12003744943820227</v>
          </cell>
          <cell r="BA1163">
            <v>4350</v>
          </cell>
          <cell r="BB1163">
            <v>6</v>
          </cell>
          <cell r="BC1163">
            <v>0.11087464945360859</v>
          </cell>
          <cell r="BD1163">
            <v>9.9808425287356353E-2</v>
          </cell>
          <cell r="BE1163">
            <v>4250</v>
          </cell>
          <cell r="BF1163">
            <v>12</v>
          </cell>
          <cell r="BG1163">
            <v>8.5337301190307358E-2</v>
          </cell>
          <cell r="BH1163">
            <v>7.862744705882356E-2</v>
          </cell>
        </row>
        <row r="1164">
          <cell r="B1164" t="str">
            <v>9834</v>
          </cell>
          <cell r="C1164" t="str">
            <v>7840235000757</v>
          </cell>
          <cell r="D1164" t="str">
            <v>GASEOSA PIÑA 330ml NIKO</v>
          </cell>
          <cell r="E1164">
            <v>1</v>
          </cell>
          <cell r="F1164" t="str">
            <v>BEBIDAS</v>
          </cell>
          <cell r="G1164" t="str">
            <v>BEBIDAS</v>
          </cell>
          <cell r="H1164" t="str">
            <v>GASEOSAS</v>
          </cell>
          <cell r="I1164" t="str">
            <v>GASEOSAS NO RETORNABLE</v>
          </cell>
          <cell r="J1164" t="str">
            <v>PIÑA</v>
          </cell>
          <cell r="K1164" t="str">
            <v>NIKO</v>
          </cell>
          <cell r="L1164">
            <v>87</v>
          </cell>
          <cell r="M1164" t="str">
            <v>EMBOTELLADORA CENTRAL (87)</v>
          </cell>
          <cell r="N1164">
            <v>154</v>
          </cell>
          <cell r="O1164">
            <v>83</v>
          </cell>
          <cell r="P1164">
            <v>67</v>
          </cell>
          <cell r="Q1164">
            <v>61</v>
          </cell>
          <cell r="R1164">
            <v>178</v>
          </cell>
          <cell r="S1164">
            <v>227</v>
          </cell>
          <cell r="T1164">
            <v>275</v>
          </cell>
          <cell r="U1164">
            <v>126</v>
          </cell>
          <cell r="V1164">
            <v>1</v>
          </cell>
          <cell r="W1164">
            <v>35</v>
          </cell>
          <cell r="X1164">
            <v>54</v>
          </cell>
          <cell r="Y1164">
            <v>35</v>
          </cell>
          <cell r="Z1164">
            <v>37</v>
          </cell>
          <cell r="AA1164">
            <v>42</v>
          </cell>
          <cell r="AB1164">
            <v>62</v>
          </cell>
          <cell r="AC1164">
            <v>16</v>
          </cell>
          <cell r="AD1164">
            <v>19</v>
          </cell>
          <cell r="AE1164">
            <v>61</v>
          </cell>
          <cell r="AF1164">
            <v>15</v>
          </cell>
          <cell r="AG1164">
            <v>45</v>
          </cell>
          <cell r="AH1164">
            <v>0</v>
          </cell>
          <cell r="AI1164">
            <v>0</v>
          </cell>
          <cell r="AJ1164">
            <v>174</v>
          </cell>
          <cell r="AK1164">
            <v>346</v>
          </cell>
          <cell r="AL1164">
            <v>57</v>
          </cell>
          <cell r="AM1164">
            <v>117</v>
          </cell>
          <cell r="AN1164">
            <v>65</v>
          </cell>
          <cell r="AO1164">
            <v>24</v>
          </cell>
          <cell r="AP1164">
            <v>85.573770491803288</v>
          </cell>
          <cell r="AQ1164">
            <v>82.38095238095238</v>
          </cell>
          <cell r="AR1164">
            <v>48.857142857142854</v>
          </cell>
          <cell r="AS1164">
            <v>219.375</v>
          </cell>
          <cell r="AT1164">
            <v>43.333333333333336</v>
          </cell>
          <cell r="AU1164" t="str">
            <v>SV</v>
          </cell>
          <cell r="AV1164">
            <v>1331.2333100000001</v>
          </cell>
          <cell r="AW1164">
            <v>1319.17291</v>
          </cell>
          <cell r="AX1164">
            <v>1500</v>
          </cell>
          <cell r="AY1164">
            <v>0.12677468985507878</v>
          </cell>
          <cell r="AZ1164">
            <v>0.11251112666666661</v>
          </cell>
          <cell r="BA1164">
            <v>1450</v>
          </cell>
          <cell r="BB1164">
            <v>12</v>
          </cell>
          <cell r="BC1164">
            <v>8.9215533526576074E-2</v>
          </cell>
          <cell r="BD1164">
            <v>8.1908062068965462E-2</v>
          </cell>
          <cell r="BE1164">
            <v>0</v>
          </cell>
          <cell r="BF1164">
            <v>0</v>
          </cell>
          <cell r="BG1164">
            <v>-1</v>
          </cell>
          <cell r="BH1164">
            <v>0</v>
          </cell>
        </row>
        <row r="1165">
          <cell r="B1165" t="str">
            <v>24220</v>
          </cell>
          <cell r="C1165" t="str">
            <v>7840235003529</v>
          </cell>
          <cell r="D1165" t="str">
            <v>GASEOSA PIÑA 3Lts NIKO</v>
          </cell>
          <cell r="E1165">
            <v>1</v>
          </cell>
          <cell r="F1165" t="str">
            <v>BEBIDAS</v>
          </cell>
          <cell r="G1165" t="str">
            <v>BEBIDAS</v>
          </cell>
          <cell r="H1165" t="str">
            <v>GASEOSAS</v>
          </cell>
          <cell r="I1165" t="str">
            <v>GASEOSAS NO RETORNABLE</v>
          </cell>
          <cell r="J1165" t="str">
            <v>PIÑA</v>
          </cell>
          <cell r="K1165" t="str">
            <v>NIKO</v>
          </cell>
          <cell r="L1165">
            <v>87</v>
          </cell>
          <cell r="M1165" t="str">
            <v>EMBOTELLADORA CENTRAL (87)</v>
          </cell>
          <cell r="N1165">
            <v>6</v>
          </cell>
          <cell r="O1165">
            <v>9</v>
          </cell>
          <cell r="P1165">
            <v>7</v>
          </cell>
          <cell r="Q1165">
            <v>16</v>
          </cell>
          <cell r="R1165">
            <v>86</v>
          </cell>
          <cell r="S1165">
            <v>77</v>
          </cell>
          <cell r="T1165">
            <v>63</v>
          </cell>
          <cell r="U1165">
            <v>71</v>
          </cell>
          <cell r="V1165">
            <v>41</v>
          </cell>
          <cell r="W1165">
            <v>22</v>
          </cell>
          <cell r="X1165">
            <v>15</v>
          </cell>
          <cell r="Y1165">
            <v>14</v>
          </cell>
          <cell r="Z1165">
            <v>29</v>
          </cell>
          <cell r="AA1165">
            <v>27</v>
          </cell>
          <cell r="AB1165">
            <v>29</v>
          </cell>
          <cell r="AC1165">
            <v>33</v>
          </cell>
          <cell r="AD1165">
            <v>20</v>
          </cell>
          <cell r="AE1165">
            <v>61</v>
          </cell>
          <cell r="AF1165">
            <v>51</v>
          </cell>
          <cell r="AG1165">
            <v>36</v>
          </cell>
          <cell r="AH1165">
            <v>1</v>
          </cell>
          <cell r="AI1165">
            <v>7</v>
          </cell>
          <cell r="AJ1165">
            <v>29</v>
          </cell>
          <cell r="AK1165">
            <v>48</v>
          </cell>
          <cell r="AL1165">
            <v>35</v>
          </cell>
          <cell r="AM1165">
            <v>42</v>
          </cell>
          <cell r="AN1165">
            <v>60</v>
          </cell>
          <cell r="AO1165">
            <v>8</v>
          </cell>
          <cell r="AP1165">
            <v>54.375</v>
          </cell>
          <cell r="AQ1165">
            <v>20.281690140845072</v>
          </cell>
          <cell r="AR1165">
            <v>75</v>
          </cell>
          <cell r="AS1165">
            <v>38.18181818181818</v>
          </cell>
          <cell r="AT1165">
            <v>50</v>
          </cell>
          <cell r="AU1165">
            <v>34.285714285714285</v>
          </cell>
          <cell r="AV1165">
            <v>5638.7500399999999</v>
          </cell>
          <cell r="AW1165">
            <v>5628.3786899999996</v>
          </cell>
          <cell r="AX1165">
            <v>6250</v>
          </cell>
          <cell r="AY1165">
            <v>0.10840167690781355</v>
          </cell>
          <cell r="AZ1165">
            <v>9.779999360000001E-2</v>
          </cell>
          <cell r="BA1165">
            <v>6150</v>
          </cell>
          <cell r="BB1165">
            <v>4</v>
          </cell>
          <cell r="BC1165">
            <v>9.0667250077288486E-2</v>
          </cell>
          <cell r="BD1165">
            <v>8.3130074796747985E-2</v>
          </cell>
          <cell r="BE1165">
            <v>5950</v>
          </cell>
          <cell r="BF1165">
            <v>8</v>
          </cell>
          <cell r="BG1165">
            <v>5.519839641623836E-2</v>
          </cell>
          <cell r="BH1165">
            <v>5.2310917647058842E-2</v>
          </cell>
        </row>
        <row r="1166">
          <cell r="B1166" t="str">
            <v>24559</v>
          </cell>
          <cell r="C1166" t="str">
            <v>7840235002393</v>
          </cell>
          <cell r="D1166" t="str">
            <v>GASEOSA PIÑA 2Lts DE LA COSTA</v>
          </cell>
          <cell r="E1166">
            <v>1</v>
          </cell>
          <cell r="F1166" t="str">
            <v>BEBIDAS</v>
          </cell>
          <cell r="G1166" t="str">
            <v>BEBIDAS</v>
          </cell>
          <cell r="H1166" t="str">
            <v>GASEOSAS</v>
          </cell>
          <cell r="I1166" t="str">
            <v>GASEOSAS NO RETORNABLE</v>
          </cell>
          <cell r="J1166" t="str">
            <v>PIÑA</v>
          </cell>
          <cell r="K1166" t="str">
            <v>DE LA COSTA</v>
          </cell>
          <cell r="L1166">
            <v>87</v>
          </cell>
          <cell r="M1166" t="str">
            <v>EMBOTELLADORA CENTRAL (87)</v>
          </cell>
          <cell r="N1166">
            <v>67</v>
          </cell>
          <cell r="O1166">
            <v>107</v>
          </cell>
          <cell r="P1166">
            <v>58</v>
          </cell>
          <cell r="Q1166">
            <v>56</v>
          </cell>
          <cell r="R1166">
            <v>118</v>
          </cell>
          <cell r="S1166">
            <v>96</v>
          </cell>
          <cell r="T1166">
            <v>74</v>
          </cell>
          <cell r="U1166">
            <v>69</v>
          </cell>
          <cell r="V1166">
            <v>17</v>
          </cell>
          <cell r="W1166">
            <v>17</v>
          </cell>
          <cell r="X1166">
            <v>12</v>
          </cell>
          <cell r="Y1166">
            <v>18</v>
          </cell>
          <cell r="Z1166">
            <v>25</v>
          </cell>
          <cell r="AA1166">
            <v>22</v>
          </cell>
          <cell r="AB1166">
            <v>16</v>
          </cell>
          <cell r="AC1166">
            <v>18</v>
          </cell>
          <cell r="AD1166">
            <v>17</v>
          </cell>
          <cell r="AE1166">
            <v>43</v>
          </cell>
          <cell r="AF1166">
            <v>35</v>
          </cell>
          <cell r="AG1166">
            <v>34</v>
          </cell>
          <cell r="AH1166">
            <v>0</v>
          </cell>
          <cell r="AI1166">
            <v>0</v>
          </cell>
          <cell r="AJ1166">
            <v>103</v>
          </cell>
          <cell r="AK1166">
            <v>100</v>
          </cell>
          <cell r="AL1166">
            <v>27</v>
          </cell>
          <cell r="AM1166">
            <v>21</v>
          </cell>
          <cell r="AN1166">
            <v>57</v>
          </cell>
          <cell r="AO1166">
            <v>12</v>
          </cell>
          <cell r="AP1166">
            <v>55.178571428571423</v>
          </cell>
          <cell r="AQ1166">
            <v>43.478260869565219</v>
          </cell>
          <cell r="AR1166">
            <v>45</v>
          </cell>
          <cell r="AS1166">
            <v>35</v>
          </cell>
          <cell r="AT1166">
            <v>50.294117647058826</v>
          </cell>
          <cell r="AU1166" t="str">
            <v>SV</v>
          </cell>
          <cell r="AV1166">
            <v>3799.16669</v>
          </cell>
          <cell r="AW1166">
            <v>3783.1202199999998</v>
          </cell>
          <cell r="AX1166">
            <v>4250</v>
          </cell>
          <cell r="AY1166">
            <v>0.11866636733435887</v>
          </cell>
          <cell r="AZ1166">
            <v>0.10607842588235293</v>
          </cell>
          <cell r="BA1166">
            <v>4150</v>
          </cell>
          <cell r="BB1166">
            <v>6</v>
          </cell>
          <cell r="BC1166">
            <v>9.2344805750020909E-2</v>
          </cell>
          <cell r="BD1166">
            <v>8.4538146987951798E-2</v>
          </cell>
          <cell r="BE1166">
            <v>4041</v>
          </cell>
          <cell r="BF1166">
            <v>12</v>
          </cell>
          <cell r="BG1166">
            <v>6.3654303623092767E-2</v>
          </cell>
          <cell r="BH1166">
            <v>5.9844917099727786E-2</v>
          </cell>
        </row>
        <row r="1167">
          <cell r="B1167" t="str">
            <v>24564</v>
          </cell>
          <cell r="C1167" t="str">
            <v>7840235002270</v>
          </cell>
          <cell r="D1167" t="str">
            <v>GASEOSA PIÑA 330ml DE LA COSTA</v>
          </cell>
          <cell r="E1167">
            <v>1</v>
          </cell>
          <cell r="F1167" t="str">
            <v>BEBIDAS</v>
          </cell>
          <cell r="G1167" t="str">
            <v>BEBIDAS</v>
          </cell>
          <cell r="H1167" t="str">
            <v>GASEOSAS</v>
          </cell>
          <cell r="I1167" t="str">
            <v>GASEOSAS NO RETORNABLE</v>
          </cell>
          <cell r="J1167" t="str">
            <v>PIÑA</v>
          </cell>
          <cell r="K1167" t="str">
            <v>DE LA COSTA</v>
          </cell>
          <cell r="L1167">
            <v>87</v>
          </cell>
          <cell r="M1167" t="str">
            <v>EMBOTELLADORA CENTRAL (87)</v>
          </cell>
          <cell r="N1167">
            <v>779</v>
          </cell>
          <cell r="O1167">
            <v>1080</v>
          </cell>
          <cell r="P1167">
            <v>373</v>
          </cell>
          <cell r="Q1167">
            <v>409</v>
          </cell>
          <cell r="R1167">
            <v>1407</v>
          </cell>
          <cell r="S1167">
            <v>1711</v>
          </cell>
          <cell r="T1167">
            <v>1135</v>
          </cell>
          <cell r="U1167">
            <v>1489</v>
          </cell>
          <cell r="V1167">
            <v>522</v>
          </cell>
          <cell r="W1167">
            <v>458</v>
          </cell>
          <cell r="X1167">
            <v>472</v>
          </cell>
          <cell r="Y1167">
            <v>419</v>
          </cell>
          <cell r="Z1167">
            <v>582</v>
          </cell>
          <cell r="AA1167">
            <v>1051</v>
          </cell>
          <cell r="AB1167">
            <v>583</v>
          </cell>
          <cell r="AC1167">
            <v>546</v>
          </cell>
          <cell r="AD1167">
            <v>553</v>
          </cell>
          <cell r="AE1167">
            <v>677</v>
          </cell>
          <cell r="AF1167">
            <v>737</v>
          </cell>
          <cell r="AG1167">
            <v>610</v>
          </cell>
          <cell r="AH1167">
            <v>0</v>
          </cell>
          <cell r="AI1167">
            <v>12</v>
          </cell>
          <cell r="AJ1167">
            <v>771</v>
          </cell>
          <cell r="AK1167">
            <v>1367</v>
          </cell>
          <cell r="AL1167">
            <v>470</v>
          </cell>
          <cell r="AM1167">
            <v>508</v>
          </cell>
          <cell r="AN1167">
            <v>882</v>
          </cell>
          <cell r="AO1167">
            <v>348</v>
          </cell>
          <cell r="AP1167">
            <v>56.552567237163814</v>
          </cell>
          <cell r="AQ1167">
            <v>27.541974479516455</v>
          </cell>
          <cell r="AR1167">
            <v>33.651551312649161</v>
          </cell>
          <cell r="AS1167">
            <v>27.912087912087912</v>
          </cell>
          <cell r="AT1167">
            <v>43.377049180327866</v>
          </cell>
          <cell r="AU1167">
            <v>870</v>
          </cell>
          <cell r="AV1167">
            <v>926</v>
          </cell>
          <cell r="AW1167">
            <v>910.06596999999999</v>
          </cell>
          <cell r="AX1167">
            <v>1100</v>
          </cell>
          <cell r="AY1167">
            <v>0.1879049676025919</v>
          </cell>
          <cell r="AZ1167">
            <v>0.15818181818181817</v>
          </cell>
          <cell r="BA1167">
            <v>1075</v>
          </cell>
          <cell r="BB1167">
            <v>12</v>
          </cell>
          <cell r="BC1167">
            <v>0.16090712742980551</v>
          </cell>
          <cell r="BD1167">
            <v>0.13860465116279069</v>
          </cell>
          <cell r="BE1167">
            <v>0</v>
          </cell>
          <cell r="BF1167">
            <v>0</v>
          </cell>
          <cell r="BG1167">
            <v>-1</v>
          </cell>
          <cell r="BH1167">
            <v>0</v>
          </cell>
        </row>
        <row r="1168">
          <cell r="B1168" t="str">
            <v>8746</v>
          </cell>
          <cell r="C1168" t="str">
            <v>7840058004697</v>
          </cell>
          <cell r="D1168" t="str">
            <v>GASEOSA PIÑA 2Lts FANTA</v>
          </cell>
          <cell r="E1168">
            <v>1</v>
          </cell>
          <cell r="F1168" t="str">
            <v>BEBIDAS</v>
          </cell>
          <cell r="G1168" t="str">
            <v>BEBIDAS</v>
          </cell>
          <cell r="H1168" t="str">
            <v>GASEOSAS</v>
          </cell>
          <cell r="I1168" t="str">
            <v>GASEOSAS NO RETORNABLE</v>
          </cell>
          <cell r="J1168" t="str">
            <v>PIÑA</v>
          </cell>
          <cell r="K1168" t="str">
            <v>COCA COLA</v>
          </cell>
          <cell r="L1168">
            <v>139</v>
          </cell>
          <cell r="M1168" t="str">
            <v>PARAGUAY REFRESCOS S.A.  (139)</v>
          </cell>
          <cell r="N1168">
            <v>132</v>
          </cell>
          <cell r="O1168">
            <v>178</v>
          </cell>
          <cell r="P1168">
            <v>100</v>
          </cell>
          <cell r="Q1168">
            <v>57</v>
          </cell>
          <cell r="R1168">
            <v>154</v>
          </cell>
          <cell r="S1168">
            <v>235</v>
          </cell>
          <cell r="T1168">
            <v>143</v>
          </cell>
          <cell r="U1168">
            <v>145</v>
          </cell>
          <cell r="V1168">
            <v>131</v>
          </cell>
          <cell r="W1168">
            <v>109</v>
          </cell>
          <cell r="X1168">
            <v>92</v>
          </cell>
          <cell r="Y1168">
            <v>98</v>
          </cell>
          <cell r="Z1168">
            <v>102</v>
          </cell>
          <cell r="AA1168">
            <v>153</v>
          </cell>
          <cell r="AB1168">
            <v>142</v>
          </cell>
          <cell r="AC1168">
            <v>142</v>
          </cell>
          <cell r="AD1168">
            <v>179</v>
          </cell>
          <cell r="AE1168">
            <v>178</v>
          </cell>
          <cell r="AF1168">
            <v>157</v>
          </cell>
          <cell r="AG1168">
            <v>144</v>
          </cell>
          <cell r="AH1168">
            <v>1</v>
          </cell>
          <cell r="AI1168">
            <v>18</v>
          </cell>
          <cell r="AJ1168">
            <v>48</v>
          </cell>
          <cell r="AK1168">
            <v>77</v>
          </cell>
          <cell r="AL1168">
            <v>61</v>
          </cell>
          <cell r="AM1168">
            <v>172</v>
          </cell>
          <cell r="AN1168">
            <v>75</v>
          </cell>
          <cell r="AO1168">
            <v>54</v>
          </cell>
          <cell r="AP1168">
            <v>25.263157894736842</v>
          </cell>
          <cell r="AQ1168">
            <v>15.931034482758619</v>
          </cell>
          <cell r="AR1168">
            <v>18.673469387755102</v>
          </cell>
          <cell r="AS1168">
            <v>36.338028169014081</v>
          </cell>
          <cell r="AT1168">
            <v>15.625000000000002</v>
          </cell>
          <cell r="AU1168">
            <v>90</v>
          </cell>
          <cell r="AV1168">
            <v>10890</v>
          </cell>
          <cell r="AW1168">
            <v>10682.4509</v>
          </cell>
          <cell r="AX1168">
            <v>12250</v>
          </cell>
          <cell r="AY1168">
            <v>0.12488521579430678</v>
          </cell>
          <cell r="AZ1168">
            <v>0.11102040816326531</v>
          </cell>
          <cell r="BA1168">
            <v>11850</v>
          </cell>
          <cell r="BB1168">
            <v>4</v>
          </cell>
          <cell r="BC1168">
            <v>8.8154269972451793E-2</v>
          </cell>
          <cell r="BD1168">
            <v>8.1012658227848103E-2</v>
          </cell>
          <cell r="BE1168">
            <v>0</v>
          </cell>
          <cell r="BF1168">
            <v>0</v>
          </cell>
          <cell r="BG1168">
            <v>-1</v>
          </cell>
          <cell r="BH1168">
            <v>0</v>
          </cell>
        </row>
        <row r="1169">
          <cell r="B1169" t="str">
            <v>8727</v>
          </cell>
          <cell r="C1169" t="str">
            <v>7840058003690</v>
          </cell>
          <cell r="D1169" t="str">
            <v>GASEOSA PIÑA 500ml FANTA</v>
          </cell>
          <cell r="E1169">
            <v>1</v>
          </cell>
          <cell r="F1169" t="str">
            <v>BEBIDAS</v>
          </cell>
          <cell r="G1169" t="str">
            <v>BEBIDAS</v>
          </cell>
          <cell r="H1169" t="str">
            <v>GASEOSAS</v>
          </cell>
          <cell r="I1169" t="str">
            <v>GASEOSAS NO RETORNABLE</v>
          </cell>
          <cell r="J1169" t="str">
            <v>PIÑA</v>
          </cell>
          <cell r="K1169" t="str">
            <v>COCA COLA</v>
          </cell>
          <cell r="L1169">
            <v>139</v>
          </cell>
          <cell r="M1169" t="str">
            <v>PARAGUAY REFRESCOS S.A.  (139)</v>
          </cell>
          <cell r="N1169">
            <v>565</v>
          </cell>
          <cell r="O1169">
            <v>376</v>
          </cell>
          <cell r="P1169">
            <v>412</v>
          </cell>
          <cell r="Q1169">
            <v>208</v>
          </cell>
          <cell r="R1169">
            <v>123</v>
          </cell>
          <cell r="S1169">
            <v>198</v>
          </cell>
          <cell r="T1169">
            <v>193</v>
          </cell>
          <cell r="U1169">
            <v>191</v>
          </cell>
          <cell r="V1169">
            <v>70</v>
          </cell>
          <cell r="W1169">
            <v>69</v>
          </cell>
          <cell r="X1169">
            <v>72</v>
          </cell>
          <cell r="Y1169">
            <v>66</v>
          </cell>
          <cell r="Z1169">
            <v>286</v>
          </cell>
          <cell r="AA1169">
            <v>321</v>
          </cell>
          <cell r="AB1169">
            <v>314</v>
          </cell>
          <cell r="AC1169">
            <v>184</v>
          </cell>
          <cell r="AD1169">
            <v>138</v>
          </cell>
          <cell r="AE1169">
            <v>132</v>
          </cell>
          <cell r="AF1169">
            <v>116</v>
          </cell>
          <cell r="AG1169">
            <v>176</v>
          </cell>
          <cell r="AH1169">
            <v>1</v>
          </cell>
          <cell r="AI1169">
            <v>10</v>
          </cell>
          <cell r="AJ1169">
            <v>148</v>
          </cell>
          <cell r="AK1169">
            <v>152</v>
          </cell>
          <cell r="AL1169">
            <v>71</v>
          </cell>
          <cell r="AM1169">
            <v>128</v>
          </cell>
          <cell r="AN1169">
            <v>151</v>
          </cell>
          <cell r="AO1169">
            <v>118</v>
          </cell>
          <cell r="AP1169">
            <v>21.346153846153847</v>
          </cell>
          <cell r="AQ1169">
            <v>23.874345549738219</v>
          </cell>
          <cell r="AR1169">
            <v>32.272727272727273</v>
          </cell>
          <cell r="AS1169">
            <v>20.869565217391305</v>
          </cell>
          <cell r="AT1169">
            <v>25.738636363636363</v>
          </cell>
          <cell r="AU1169">
            <v>354</v>
          </cell>
          <cell r="AV1169">
            <v>4321</v>
          </cell>
          <cell r="AW1169">
            <v>4267.6473400000004</v>
          </cell>
          <cell r="AX1169">
            <v>4900</v>
          </cell>
          <cell r="AY1169">
            <v>0.13399676000925709</v>
          </cell>
          <cell r="AZ1169">
            <v>0.11816326530612245</v>
          </cell>
          <cell r="BA1169">
            <v>4800</v>
          </cell>
          <cell r="BB1169">
            <v>6</v>
          </cell>
          <cell r="BC1169">
            <v>0.11085396898866007</v>
          </cell>
          <cell r="BD1169">
            <v>9.9791666666666667E-2</v>
          </cell>
          <cell r="BE1169">
            <v>0</v>
          </cell>
          <cell r="BF1169">
            <v>0</v>
          </cell>
          <cell r="BG1169">
            <v>-1</v>
          </cell>
          <cell r="BH1169">
            <v>0</v>
          </cell>
        </row>
        <row r="1170">
          <cell r="B1170" t="str">
            <v>3484</v>
          </cell>
          <cell r="C1170" t="str">
            <v>7840138000267</v>
          </cell>
          <cell r="D1170" t="str">
            <v>GASEOSA PIÑA 1Lts PIRI</v>
          </cell>
          <cell r="E1170">
            <v>1</v>
          </cell>
          <cell r="F1170" t="str">
            <v>BEBIDAS</v>
          </cell>
          <cell r="G1170" t="str">
            <v>BEBIDAS</v>
          </cell>
          <cell r="H1170" t="str">
            <v>GASEOSAS</v>
          </cell>
          <cell r="I1170" t="str">
            <v>GASEOSAS NO RETORNABLE</v>
          </cell>
          <cell r="J1170" t="str">
            <v>PIÑA</v>
          </cell>
          <cell r="K1170" t="str">
            <v>PIRI</v>
          </cell>
          <cell r="L1170">
            <v>93</v>
          </cell>
          <cell r="M1170" t="str">
            <v>FORTIN S.A. (93)</v>
          </cell>
          <cell r="N1170">
            <v>132</v>
          </cell>
          <cell r="O1170">
            <v>120</v>
          </cell>
          <cell r="P1170">
            <v>178</v>
          </cell>
          <cell r="Q1170">
            <v>141</v>
          </cell>
          <cell r="R1170">
            <v>186</v>
          </cell>
          <cell r="S1170">
            <v>181</v>
          </cell>
          <cell r="T1170">
            <v>94</v>
          </cell>
          <cell r="U1170">
            <v>93</v>
          </cell>
          <cell r="V1170">
            <v>37</v>
          </cell>
          <cell r="W1170">
            <v>36</v>
          </cell>
          <cell r="X1170">
            <v>40</v>
          </cell>
          <cell r="Y1170">
            <v>38</v>
          </cell>
          <cell r="Z1170">
            <v>20</v>
          </cell>
          <cell r="AA1170">
            <v>33</v>
          </cell>
          <cell r="AB1170">
            <v>41</v>
          </cell>
          <cell r="AC1170">
            <v>36</v>
          </cell>
          <cell r="AD1170">
            <v>20</v>
          </cell>
          <cell r="AE1170">
            <v>65</v>
          </cell>
          <cell r="AF1170">
            <v>91</v>
          </cell>
          <cell r="AG1170">
            <v>60</v>
          </cell>
          <cell r="AH1170">
            <v>0</v>
          </cell>
          <cell r="AI1170">
            <v>0</v>
          </cell>
          <cell r="AJ1170">
            <v>187</v>
          </cell>
          <cell r="AK1170">
            <v>121</v>
          </cell>
          <cell r="AL1170">
            <v>42</v>
          </cell>
          <cell r="AM1170">
            <v>30</v>
          </cell>
          <cell r="AN1170">
            <v>74</v>
          </cell>
          <cell r="AO1170">
            <v>36</v>
          </cell>
          <cell r="AP1170">
            <v>39.787234042553195</v>
          </cell>
          <cell r="AQ1170">
            <v>39.032258064516128</v>
          </cell>
          <cell r="AR1170">
            <v>33.15789473684211</v>
          </cell>
          <cell r="AS1170">
            <v>25</v>
          </cell>
          <cell r="AT1170">
            <v>37</v>
          </cell>
          <cell r="AU1170" t="str">
            <v>SV</v>
          </cell>
          <cell r="AV1170">
            <v>2091.0000100000002</v>
          </cell>
          <cell r="AW1170">
            <v>2090.99638</v>
          </cell>
          <cell r="AX1170">
            <v>2500</v>
          </cell>
          <cell r="AY1170">
            <v>0.19560018557819125</v>
          </cell>
          <cell r="AZ1170">
            <v>0.16359999599999991</v>
          </cell>
          <cell r="BA1170">
            <v>2400</v>
          </cell>
          <cell r="BB1170">
            <v>6</v>
          </cell>
          <cell r="BC1170">
            <v>0.1477761781550635</v>
          </cell>
          <cell r="BD1170">
            <v>0.12874999583333324</v>
          </cell>
          <cell r="BE1170">
            <v>2350</v>
          </cell>
          <cell r="BF1170">
            <v>12</v>
          </cell>
          <cell r="BG1170">
            <v>0.12386417444349984</v>
          </cell>
          <cell r="BH1170">
            <v>0.11021276170212757</v>
          </cell>
        </row>
        <row r="1171">
          <cell r="B1171" t="str">
            <v>3477</v>
          </cell>
          <cell r="C1171" t="str">
            <v>7840138000151</v>
          </cell>
          <cell r="D1171" t="str">
            <v>GASEOSA PIÑA 2Lts PIRI</v>
          </cell>
          <cell r="E1171">
            <v>1</v>
          </cell>
          <cell r="F1171" t="str">
            <v>BEBIDAS</v>
          </cell>
          <cell r="G1171" t="str">
            <v>BEBIDAS</v>
          </cell>
          <cell r="H1171" t="str">
            <v>GASEOSAS</v>
          </cell>
          <cell r="I1171" t="str">
            <v>GASEOSAS NO RETORNABLE</v>
          </cell>
          <cell r="J1171" t="str">
            <v>PIÑA</v>
          </cell>
          <cell r="K1171" t="str">
            <v>PIRI</v>
          </cell>
          <cell r="L1171">
            <v>93</v>
          </cell>
          <cell r="M1171" t="str">
            <v>FORTIN S.A. (93)</v>
          </cell>
          <cell r="N1171">
            <v>52</v>
          </cell>
          <cell r="O1171">
            <v>86</v>
          </cell>
          <cell r="P1171">
            <v>46</v>
          </cell>
          <cell r="Q1171">
            <v>31</v>
          </cell>
          <cell r="R1171">
            <v>122</v>
          </cell>
          <cell r="S1171">
            <v>203</v>
          </cell>
          <cell r="T1171">
            <v>143</v>
          </cell>
          <cell r="U1171">
            <v>143</v>
          </cell>
          <cell r="V1171">
            <v>39</v>
          </cell>
          <cell r="W1171">
            <v>51</v>
          </cell>
          <cell r="X1171">
            <v>62</v>
          </cell>
          <cell r="Y1171">
            <v>38</v>
          </cell>
          <cell r="Z1171">
            <v>41</v>
          </cell>
          <cell r="AA1171">
            <v>61</v>
          </cell>
          <cell r="AB1171">
            <v>45</v>
          </cell>
          <cell r="AC1171">
            <v>41</v>
          </cell>
          <cell r="AD1171">
            <v>62</v>
          </cell>
          <cell r="AE1171">
            <v>104</v>
          </cell>
          <cell r="AF1171">
            <v>64</v>
          </cell>
          <cell r="AG1171">
            <v>57</v>
          </cell>
          <cell r="AH1171">
            <v>0</v>
          </cell>
          <cell r="AI1171">
            <v>1</v>
          </cell>
          <cell r="AJ1171">
            <v>78</v>
          </cell>
          <cell r="AK1171">
            <v>191</v>
          </cell>
          <cell r="AL1171">
            <v>61</v>
          </cell>
          <cell r="AM1171">
            <v>70</v>
          </cell>
          <cell r="AN1171">
            <v>44</v>
          </cell>
          <cell r="AO1171">
            <v>35</v>
          </cell>
          <cell r="AP1171">
            <v>75.483870967741936</v>
          </cell>
          <cell r="AQ1171">
            <v>40.069930069930066</v>
          </cell>
          <cell r="AR1171">
            <v>48.15789473684211</v>
          </cell>
          <cell r="AS1171">
            <v>51.219512195121951</v>
          </cell>
          <cell r="AT1171">
            <v>23.157894736842103</v>
          </cell>
          <cell r="AU1171">
            <v>1050</v>
          </cell>
          <cell r="AV1171">
            <v>3346.0000199999999</v>
          </cell>
          <cell r="AW1171">
            <v>3345.2283699999998</v>
          </cell>
          <cell r="AX1171">
            <v>3950</v>
          </cell>
          <cell r="AY1171">
            <v>0.18051403956656276</v>
          </cell>
          <cell r="AZ1171">
            <v>0.15291138734177218</v>
          </cell>
          <cell r="BA1171">
            <v>3850</v>
          </cell>
          <cell r="BB1171">
            <v>6</v>
          </cell>
          <cell r="BC1171">
            <v>0.15062760818513077</v>
          </cell>
          <cell r="BD1171">
            <v>0.13090908571428572</v>
          </cell>
          <cell r="BE1171">
            <v>3750</v>
          </cell>
          <cell r="BF1171">
            <v>12</v>
          </cell>
          <cell r="BG1171">
            <v>0.120741176803699</v>
          </cell>
          <cell r="BH1171">
            <v>0.10773332800000002</v>
          </cell>
        </row>
        <row r="1172">
          <cell r="B1172" t="str">
            <v>3492</v>
          </cell>
          <cell r="C1172" t="str">
            <v>7840138000168</v>
          </cell>
          <cell r="D1172" t="str">
            <v>GASEOSA PIÑA 330ml PIRI</v>
          </cell>
          <cell r="E1172">
            <v>1</v>
          </cell>
          <cell r="F1172" t="str">
            <v>BEBIDAS</v>
          </cell>
          <cell r="G1172" t="str">
            <v>BEBIDAS</v>
          </cell>
          <cell r="H1172" t="str">
            <v>GASEOSAS</v>
          </cell>
          <cell r="I1172" t="str">
            <v>GASEOSAS NO RETORNABLE</v>
          </cell>
          <cell r="J1172" t="str">
            <v>PIÑA</v>
          </cell>
          <cell r="K1172" t="str">
            <v>PIRI</v>
          </cell>
          <cell r="L1172">
            <v>93</v>
          </cell>
          <cell r="M1172" t="str">
            <v>FORTIN S.A. (93)</v>
          </cell>
          <cell r="N1172">
            <v>185</v>
          </cell>
          <cell r="O1172">
            <v>243</v>
          </cell>
          <cell r="P1172">
            <v>144</v>
          </cell>
          <cell r="Q1172">
            <v>115</v>
          </cell>
          <cell r="R1172">
            <v>266</v>
          </cell>
          <cell r="S1172">
            <v>416</v>
          </cell>
          <cell r="T1172">
            <v>253</v>
          </cell>
          <cell r="U1172">
            <v>152</v>
          </cell>
          <cell r="V1172">
            <v>100</v>
          </cell>
          <cell r="W1172">
            <v>111</v>
          </cell>
          <cell r="X1172">
            <v>58</v>
          </cell>
          <cell r="Y1172">
            <v>71</v>
          </cell>
          <cell r="Z1172">
            <v>105</v>
          </cell>
          <cell r="AA1172">
            <v>101</v>
          </cell>
          <cell r="AB1172">
            <v>124</v>
          </cell>
          <cell r="AC1172">
            <v>84</v>
          </cell>
          <cell r="AD1172">
            <v>84</v>
          </cell>
          <cell r="AE1172">
            <v>94</v>
          </cell>
          <cell r="AF1172">
            <v>108</v>
          </cell>
          <cell r="AG1172">
            <v>69</v>
          </cell>
          <cell r="AH1172">
            <v>0</v>
          </cell>
          <cell r="AI1172">
            <v>0</v>
          </cell>
          <cell r="AJ1172">
            <v>228</v>
          </cell>
          <cell r="AK1172">
            <v>223</v>
          </cell>
          <cell r="AL1172">
            <v>74</v>
          </cell>
          <cell r="AM1172">
            <v>84</v>
          </cell>
          <cell r="AN1172">
            <v>127</v>
          </cell>
          <cell r="AO1172">
            <v>108</v>
          </cell>
          <cell r="AP1172">
            <v>59.478260869565219</v>
          </cell>
          <cell r="AQ1172">
            <v>44.013157894736842</v>
          </cell>
          <cell r="AR1172">
            <v>31.267605633802816</v>
          </cell>
          <cell r="AS1172">
            <v>30</v>
          </cell>
          <cell r="AT1172">
            <v>55.217391304347828</v>
          </cell>
          <cell r="AU1172" t="str">
            <v>SV</v>
          </cell>
          <cell r="AV1172">
            <v>1129.9999700000001</v>
          </cell>
          <cell r="AW1172">
            <v>1129.98567</v>
          </cell>
          <cell r="AX1172">
            <v>1350</v>
          </cell>
          <cell r="AY1172">
            <v>0.19469029720416708</v>
          </cell>
          <cell r="AZ1172">
            <v>0.16296298518518512</v>
          </cell>
          <cell r="BA1172">
            <v>1300</v>
          </cell>
          <cell r="BB1172">
            <v>12</v>
          </cell>
          <cell r="BC1172">
            <v>0.15044250841882767</v>
          </cell>
          <cell r="BD1172">
            <v>0.13076925384615379</v>
          </cell>
          <cell r="BE1172">
            <v>1250</v>
          </cell>
          <cell r="BF1172">
            <v>24</v>
          </cell>
          <cell r="BG1172">
            <v>0.10619471963348803</v>
          </cell>
          <cell r="BH1172">
            <v>9.6000023999999934E-2</v>
          </cell>
        </row>
        <row r="1173">
          <cell r="B1173" t="str">
            <v>11432</v>
          </cell>
          <cell r="C1173" t="str">
            <v>7840058002938</v>
          </cell>
          <cell r="D1173" t="str">
            <v>GASEOSA PIÑA 2Lts CRUSH</v>
          </cell>
          <cell r="E1173">
            <v>1</v>
          </cell>
          <cell r="F1173" t="str">
            <v>BEBIDAS</v>
          </cell>
          <cell r="G1173" t="str">
            <v>BEBIDAS</v>
          </cell>
          <cell r="H1173" t="str">
            <v>GASEOSAS</v>
          </cell>
          <cell r="I1173" t="str">
            <v>GASEOSAS NO RETORNABLE</v>
          </cell>
          <cell r="J1173" t="str">
            <v>PIÑA</v>
          </cell>
          <cell r="K1173" t="str">
            <v>CRUSH</v>
          </cell>
          <cell r="L1173">
            <v>139</v>
          </cell>
          <cell r="M1173" t="str">
            <v>PARAGUAY REFRESCOS S.A.  (139)</v>
          </cell>
          <cell r="N1173">
            <v>722</v>
          </cell>
          <cell r="O1173">
            <v>770</v>
          </cell>
          <cell r="P1173">
            <v>649</v>
          </cell>
          <cell r="Q1173">
            <v>395</v>
          </cell>
          <cell r="R1173">
            <v>1262</v>
          </cell>
          <cell r="S1173">
            <v>1178</v>
          </cell>
          <cell r="T1173">
            <v>842</v>
          </cell>
          <cell r="U1173">
            <v>805</v>
          </cell>
          <cell r="V1173">
            <v>287</v>
          </cell>
          <cell r="W1173">
            <v>355</v>
          </cell>
          <cell r="X1173">
            <v>284</v>
          </cell>
          <cell r="Y1173">
            <v>279</v>
          </cell>
          <cell r="Z1173">
            <v>431</v>
          </cell>
          <cell r="AA1173">
            <v>356</v>
          </cell>
          <cell r="AB1173">
            <v>294</v>
          </cell>
          <cell r="AC1173">
            <v>266</v>
          </cell>
          <cell r="AD1173">
            <v>737</v>
          </cell>
          <cell r="AE1173">
            <v>801</v>
          </cell>
          <cell r="AF1173">
            <v>518</v>
          </cell>
          <cell r="AG1173">
            <v>544</v>
          </cell>
          <cell r="AH1173">
            <v>8</v>
          </cell>
          <cell r="AI1173">
            <v>30</v>
          </cell>
          <cell r="AJ1173">
            <v>161</v>
          </cell>
          <cell r="AK1173">
            <v>409</v>
          </cell>
          <cell r="AL1173">
            <v>211</v>
          </cell>
          <cell r="AM1173">
            <v>200</v>
          </cell>
          <cell r="AN1173">
            <v>299</v>
          </cell>
          <cell r="AO1173">
            <v>216</v>
          </cell>
          <cell r="AP1173">
            <v>12.227848101265822</v>
          </cell>
          <cell r="AQ1173">
            <v>15.242236024844722</v>
          </cell>
          <cell r="AR1173">
            <v>22.688172043010752</v>
          </cell>
          <cell r="AS1173">
            <v>22.556390977443609</v>
          </cell>
          <cell r="AT1173">
            <v>16.488970588235297</v>
          </cell>
          <cell r="AU1173">
            <v>216</v>
          </cell>
          <cell r="AV1173">
            <v>5775</v>
          </cell>
          <cell r="AW1173">
            <v>5467.5348199999999</v>
          </cell>
          <cell r="AX1173">
            <v>6750</v>
          </cell>
          <cell r="AY1173">
            <v>0.16883116883116878</v>
          </cell>
          <cell r="AZ1173">
            <v>0.14444444444444443</v>
          </cell>
          <cell r="BA1173">
            <v>6500</v>
          </cell>
          <cell r="BB1173">
            <v>3</v>
          </cell>
          <cell r="BC1173">
            <v>0.12554112554112562</v>
          </cell>
          <cell r="BD1173">
            <v>0.11153846153846154</v>
          </cell>
          <cell r="BE1173">
            <v>0</v>
          </cell>
          <cell r="BF1173">
            <v>0</v>
          </cell>
          <cell r="BG1173">
            <v>-1</v>
          </cell>
          <cell r="BH1173">
            <v>0</v>
          </cell>
        </row>
        <row r="1174">
          <cell r="B1174" t="str">
            <v>5701</v>
          </cell>
          <cell r="C1174" t="str">
            <v>7840894001096</v>
          </cell>
          <cell r="D1174" t="str">
            <v>GASEOSA PIÑA 2Lts ISAAC</v>
          </cell>
          <cell r="E1174">
            <v>6</v>
          </cell>
          <cell r="F1174" t="str">
            <v>BEBIDAS</v>
          </cell>
          <cell r="G1174" t="str">
            <v>BEBIDAS</v>
          </cell>
          <cell r="H1174" t="str">
            <v>GASEOSAS</v>
          </cell>
          <cell r="I1174" t="str">
            <v>GASEOSAS NO RETORNABLE</v>
          </cell>
          <cell r="J1174" t="str">
            <v>PIÑA LIGHT</v>
          </cell>
          <cell r="K1174" t="str">
            <v>ISAAC</v>
          </cell>
          <cell r="L1174">
            <v>428</v>
          </cell>
          <cell r="M1174" t="str">
            <v>BRUMADO S.A. (428)</v>
          </cell>
          <cell r="N1174">
            <v>59</v>
          </cell>
          <cell r="O1174">
            <v>79</v>
          </cell>
          <cell r="P1174">
            <v>132</v>
          </cell>
          <cell r="Q1174">
            <v>105</v>
          </cell>
          <cell r="R1174">
            <v>88</v>
          </cell>
          <cell r="S1174">
            <v>134</v>
          </cell>
          <cell r="T1174">
            <v>163</v>
          </cell>
          <cell r="U1174">
            <v>130</v>
          </cell>
          <cell r="V1174">
            <v>42</v>
          </cell>
          <cell r="W1174">
            <v>50</v>
          </cell>
          <cell r="X1174">
            <v>22</v>
          </cell>
          <cell r="Y1174">
            <v>19</v>
          </cell>
          <cell r="Z1174">
            <v>39</v>
          </cell>
          <cell r="AA1174">
            <v>53</v>
          </cell>
          <cell r="AB1174">
            <v>62</v>
          </cell>
          <cell r="AC1174">
            <v>54</v>
          </cell>
          <cell r="AD1174">
            <v>46</v>
          </cell>
          <cell r="AE1174">
            <v>64</v>
          </cell>
          <cell r="AF1174">
            <v>65</v>
          </cell>
          <cell r="AG1174">
            <v>69</v>
          </cell>
          <cell r="AH1174">
            <v>1</v>
          </cell>
          <cell r="AI1174">
            <v>4</v>
          </cell>
          <cell r="AJ1174">
            <v>59</v>
          </cell>
          <cell r="AK1174">
            <v>250</v>
          </cell>
          <cell r="AL1174">
            <v>25</v>
          </cell>
          <cell r="AM1174">
            <v>138</v>
          </cell>
          <cell r="AN1174">
            <v>121</v>
          </cell>
          <cell r="AO1174">
            <v>16</v>
          </cell>
          <cell r="AP1174">
            <v>16.857142857142858</v>
          </cell>
          <cell r="AQ1174">
            <v>57.692307692307693</v>
          </cell>
          <cell r="AR1174">
            <v>39.473684210526315</v>
          </cell>
          <cell r="AS1174">
            <v>76.666666666666657</v>
          </cell>
          <cell r="AT1174">
            <v>52.608695652173914</v>
          </cell>
          <cell r="AU1174">
            <v>120</v>
          </cell>
          <cell r="AV1174">
            <v>3250.0000500000001</v>
          </cell>
          <cell r="AW1174">
            <v>3248.8007200000002</v>
          </cell>
          <cell r="AX1174">
            <v>3650</v>
          </cell>
          <cell r="AY1174">
            <v>0.1230769057988168</v>
          </cell>
          <cell r="AZ1174">
            <v>0.10958902739726024</v>
          </cell>
          <cell r="BA1174">
            <v>3550</v>
          </cell>
          <cell r="BB1174">
            <v>6</v>
          </cell>
          <cell r="BC1174">
            <v>9.2307675502958819E-2</v>
          </cell>
          <cell r="BD1174">
            <v>8.4507028169014051E-2</v>
          </cell>
          <cell r="BE1174">
            <v>0</v>
          </cell>
          <cell r="BF1174">
            <v>0</v>
          </cell>
          <cell r="BG1174">
            <v>-1</v>
          </cell>
          <cell r="BH1174">
            <v>0</v>
          </cell>
        </row>
        <row r="1175">
          <cell r="B1175" t="str">
            <v>5712</v>
          </cell>
          <cell r="C1175" t="str">
            <v>7840894001072</v>
          </cell>
          <cell r="D1175" t="str">
            <v>GASEOSA PIÑA 330ml ISAAC</v>
          </cell>
          <cell r="E1175">
            <v>12</v>
          </cell>
          <cell r="F1175" t="str">
            <v>BEBIDAS</v>
          </cell>
          <cell r="G1175" t="str">
            <v>BEBIDAS</v>
          </cell>
          <cell r="H1175" t="str">
            <v>GASEOSAS</v>
          </cell>
          <cell r="I1175" t="str">
            <v>GASEOSAS NO RETORNABLE</v>
          </cell>
          <cell r="J1175" t="str">
            <v>PIÑA LIGHT</v>
          </cell>
          <cell r="K1175" t="str">
            <v>ISAAC</v>
          </cell>
          <cell r="L1175">
            <v>428</v>
          </cell>
          <cell r="M1175" t="str">
            <v>BRUMADO S.A. (428)</v>
          </cell>
          <cell r="N1175">
            <v>333</v>
          </cell>
          <cell r="O1175">
            <v>182</v>
          </cell>
          <cell r="P1175">
            <v>2756</v>
          </cell>
          <cell r="Q1175">
            <v>2092</v>
          </cell>
          <cell r="R1175">
            <v>952</v>
          </cell>
          <cell r="S1175">
            <v>1001</v>
          </cell>
          <cell r="T1175">
            <v>712</v>
          </cell>
          <cell r="U1175">
            <v>867</v>
          </cell>
          <cell r="V1175">
            <v>27</v>
          </cell>
          <cell r="W1175">
            <v>392</v>
          </cell>
          <cell r="X1175">
            <v>278</v>
          </cell>
          <cell r="Y1175">
            <v>237</v>
          </cell>
          <cell r="Z1175">
            <v>282</v>
          </cell>
          <cell r="AA1175">
            <v>305</v>
          </cell>
          <cell r="AB1175">
            <v>1192</v>
          </cell>
          <cell r="AC1175">
            <v>1096</v>
          </cell>
          <cell r="AD1175">
            <v>134</v>
          </cell>
          <cell r="AE1175">
            <v>785</v>
          </cell>
          <cell r="AF1175">
            <v>379</v>
          </cell>
          <cell r="AG1175">
            <v>533</v>
          </cell>
          <cell r="AH1175">
            <v>0</v>
          </cell>
          <cell r="AI1175">
            <v>0</v>
          </cell>
          <cell r="AJ1175">
            <v>956</v>
          </cell>
          <cell r="AK1175">
            <v>1977</v>
          </cell>
          <cell r="AL1175">
            <v>1684</v>
          </cell>
          <cell r="AM1175">
            <v>23</v>
          </cell>
          <cell r="AN1175">
            <v>1603</v>
          </cell>
          <cell r="AO1175">
            <v>120</v>
          </cell>
          <cell r="AP1175">
            <v>13.709369024856596</v>
          </cell>
          <cell r="AQ1175">
            <v>68.408304498269899</v>
          </cell>
          <cell r="AR1175">
            <v>213.16455696202533</v>
          </cell>
          <cell r="AS1175">
            <v>0.62956204379562042</v>
          </cell>
          <cell r="AT1175">
            <v>90.225140712945603</v>
          </cell>
          <cell r="AU1175" t="str">
            <v>SV</v>
          </cell>
          <cell r="AV1175">
            <v>875</v>
          </cell>
          <cell r="AW1175">
            <v>908.53102999999999</v>
          </cell>
          <cell r="AX1175">
            <v>1100</v>
          </cell>
          <cell r="AY1175">
            <v>0.25714285714285712</v>
          </cell>
          <cell r="AZ1175">
            <v>0.20454545454545456</v>
          </cell>
          <cell r="BA1175">
            <v>1070</v>
          </cell>
          <cell r="BB1175">
            <v>6</v>
          </cell>
          <cell r="BC1175">
            <v>0.22285714285714286</v>
          </cell>
          <cell r="BD1175">
            <v>0.1822429906542056</v>
          </cell>
          <cell r="BE1175">
            <v>990</v>
          </cell>
          <cell r="BF1175">
            <v>12</v>
          </cell>
          <cell r="BG1175">
            <v>0.13142857142857145</v>
          </cell>
          <cell r="BH1175">
            <v>0.11616161616161616</v>
          </cell>
        </row>
        <row r="1176">
          <cell r="B1176" t="str">
            <v>27657</v>
          </cell>
          <cell r="C1176" t="str">
            <v>7840058008787</v>
          </cell>
          <cell r="D1176" t="str">
            <v>GASEOSA POMELO 2Lts FANTA</v>
          </cell>
          <cell r="E1176">
            <v>1</v>
          </cell>
          <cell r="F1176" t="str">
            <v>BEBIDAS</v>
          </cell>
          <cell r="G1176" t="str">
            <v>BEBIDAS</v>
          </cell>
          <cell r="H1176" t="str">
            <v>GASEOSAS</v>
          </cell>
          <cell r="I1176" t="str">
            <v>GASEOSAS NO RETORNABLE</v>
          </cell>
          <cell r="J1176" t="str">
            <v>POMELO</v>
          </cell>
          <cell r="K1176" t="str">
            <v>COCA COLA</v>
          </cell>
          <cell r="L1176">
            <v>139</v>
          </cell>
          <cell r="M1176" t="str">
            <v>PARAGUAY REFRESCOS S.A.  (139)</v>
          </cell>
          <cell r="N1176">
            <v>30</v>
          </cell>
          <cell r="O1176">
            <v>23</v>
          </cell>
          <cell r="P1176">
            <v>11</v>
          </cell>
          <cell r="Q1176">
            <v>3</v>
          </cell>
          <cell r="R1176">
            <v>65</v>
          </cell>
          <cell r="S1176">
            <v>67</v>
          </cell>
          <cell r="T1176">
            <v>6</v>
          </cell>
          <cell r="U1176">
            <v>0</v>
          </cell>
          <cell r="V1176">
            <v>28</v>
          </cell>
          <cell r="W1176">
            <v>33</v>
          </cell>
          <cell r="X1176">
            <v>5</v>
          </cell>
          <cell r="Y1176">
            <v>1</v>
          </cell>
          <cell r="Z1176">
            <v>53</v>
          </cell>
          <cell r="AA1176">
            <v>66</v>
          </cell>
          <cell r="AB1176">
            <v>0</v>
          </cell>
          <cell r="AC1176">
            <v>0</v>
          </cell>
          <cell r="AD1176">
            <v>31</v>
          </cell>
          <cell r="AE1176">
            <v>35</v>
          </cell>
          <cell r="AF1176">
            <v>0</v>
          </cell>
          <cell r="AG1176">
            <v>0</v>
          </cell>
          <cell r="AH1176">
            <v>0</v>
          </cell>
          <cell r="AI1176">
            <v>0</v>
          </cell>
          <cell r="AJ1176">
            <v>4</v>
          </cell>
          <cell r="AK1176">
            <v>0</v>
          </cell>
          <cell r="AL1176">
            <v>1</v>
          </cell>
          <cell r="AM1176">
            <v>5</v>
          </cell>
          <cell r="AN1176">
            <v>2</v>
          </cell>
          <cell r="AO1176">
            <v>0</v>
          </cell>
          <cell r="AP1176">
            <v>40</v>
          </cell>
          <cell r="AQ1176" t="str">
            <v>Q</v>
          </cell>
          <cell r="AR1176">
            <v>30</v>
          </cell>
          <cell r="AS1176" t="str">
            <v>SV</v>
          </cell>
          <cell r="AT1176" t="str">
            <v>SV</v>
          </cell>
          <cell r="AU1176" t="str">
            <v>Q</v>
          </cell>
          <cell r="AV1176">
            <v>10890</v>
          </cell>
          <cell r="AW1176">
            <v>10074.29291</v>
          </cell>
          <cell r="AX1176">
            <v>12250</v>
          </cell>
          <cell r="AY1176">
            <v>0.12488521579430678</v>
          </cell>
          <cell r="AZ1176">
            <v>0.11102040816326531</v>
          </cell>
          <cell r="BA1176">
            <v>11850</v>
          </cell>
          <cell r="BB1176">
            <v>4</v>
          </cell>
          <cell r="BC1176">
            <v>8.8154269972451793E-2</v>
          </cell>
          <cell r="BD1176">
            <v>8.1012658227848103E-2</v>
          </cell>
          <cell r="BE1176">
            <v>0</v>
          </cell>
          <cell r="BF1176">
            <v>0</v>
          </cell>
          <cell r="BG1176">
            <v>-1</v>
          </cell>
          <cell r="BH1176">
            <v>0</v>
          </cell>
        </row>
        <row r="1177">
          <cell r="B1177" t="str">
            <v>27656</v>
          </cell>
          <cell r="C1177" t="str">
            <v>7840058008763</v>
          </cell>
          <cell r="D1177" t="str">
            <v>GASEOSA POMELO 500ml FANTA</v>
          </cell>
          <cell r="E1177">
            <v>1</v>
          </cell>
          <cell r="F1177" t="str">
            <v>BEBIDAS</v>
          </cell>
          <cell r="G1177" t="str">
            <v>BEBIDAS</v>
          </cell>
          <cell r="H1177" t="str">
            <v>GASEOSAS</v>
          </cell>
          <cell r="I1177" t="str">
            <v>GASEOSAS NO RETORNABLE</v>
          </cell>
          <cell r="J1177" t="str">
            <v>POMELO</v>
          </cell>
          <cell r="K1177" t="str">
            <v>COCA COLA</v>
          </cell>
          <cell r="L1177">
            <v>139</v>
          </cell>
          <cell r="M1177" t="str">
            <v>PARAGUAY REFRESCOS S.A.  (139)</v>
          </cell>
          <cell r="N1177">
            <v>93</v>
          </cell>
          <cell r="O1177">
            <v>131</v>
          </cell>
          <cell r="P1177">
            <v>1</v>
          </cell>
          <cell r="Q1177">
            <v>0</v>
          </cell>
          <cell r="R1177">
            <v>92</v>
          </cell>
          <cell r="S1177">
            <v>30</v>
          </cell>
          <cell r="T1177">
            <v>0</v>
          </cell>
          <cell r="U1177">
            <v>0</v>
          </cell>
          <cell r="V1177">
            <v>14</v>
          </cell>
          <cell r="W1177">
            <v>6</v>
          </cell>
          <cell r="X1177">
            <v>0</v>
          </cell>
          <cell r="Y1177">
            <v>0</v>
          </cell>
          <cell r="Z1177">
            <v>3</v>
          </cell>
          <cell r="AA1177">
            <v>0</v>
          </cell>
          <cell r="AB1177">
            <v>0</v>
          </cell>
          <cell r="AC1177">
            <v>0</v>
          </cell>
          <cell r="AD1177">
            <v>54</v>
          </cell>
          <cell r="AE1177">
            <v>45</v>
          </cell>
          <cell r="AF1177">
            <v>0</v>
          </cell>
          <cell r="AG1177">
            <v>0</v>
          </cell>
          <cell r="AH1177">
            <v>0</v>
          </cell>
          <cell r="AI1177">
            <v>0</v>
          </cell>
          <cell r="AJ1177">
            <v>1</v>
          </cell>
          <cell r="AK1177">
            <v>0</v>
          </cell>
          <cell r="AL1177">
            <v>4</v>
          </cell>
          <cell r="AM1177">
            <v>10</v>
          </cell>
          <cell r="AN1177">
            <v>0</v>
          </cell>
          <cell r="AO1177">
            <v>0</v>
          </cell>
          <cell r="AP1177" t="str">
            <v>SV</v>
          </cell>
          <cell r="AQ1177" t="str">
            <v>Q</v>
          </cell>
          <cell r="AR1177" t="str">
            <v>SV</v>
          </cell>
          <cell r="AS1177" t="str">
            <v>SV</v>
          </cell>
          <cell r="AT1177" t="str">
            <v>Q</v>
          </cell>
          <cell r="AU1177" t="str">
            <v>Q</v>
          </cell>
          <cell r="AV1177">
            <v>4321.0000019999998</v>
          </cell>
          <cell r="AW1177">
            <v>4283.5632400000004</v>
          </cell>
          <cell r="AX1177">
            <v>4900</v>
          </cell>
          <cell r="AY1177">
            <v>0.13399675948438028</v>
          </cell>
          <cell r="AZ1177">
            <v>0.11816326489795922</v>
          </cell>
          <cell r="BA1177">
            <v>4800</v>
          </cell>
          <cell r="BB1177">
            <v>6</v>
          </cell>
          <cell r="BC1177">
            <v>0.11085396847449491</v>
          </cell>
          <cell r="BD1177">
            <v>9.979166625000005E-2</v>
          </cell>
          <cell r="BE1177">
            <v>0</v>
          </cell>
          <cell r="BF1177">
            <v>0</v>
          </cell>
          <cell r="BG1177">
            <v>-1</v>
          </cell>
          <cell r="BH1177">
            <v>0</v>
          </cell>
        </row>
        <row r="1178">
          <cell r="B1178" t="str">
            <v>4500</v>
          </cell>
          <cell r="C1178" t="str">
            <v>7840779002996</v>
          </cell>
          <cell r="D1178" t="str">
            <v>GASEOSA POMELO 1Lts PULP</v>
          </cell>
          <cell r="E1178">
            <v>1</v>
          </cell>
          <cell r="F1178" t="str">
            <v>BEBIDAS</v>
          </cell>
          <cell r="G1178" t="str">
            <v>BEBIDAS</v>
          </cell>
          <cell r="H1178" t="str">
            <v>GASEOSAS</v>
          </cell>
          <cell r="I1178" t="str">
            <v>GASEOSAS NO RETORNABLE</v>
          </cell>
          <cell r="J1178" t="str">
            <v>POMELO</v>
          </cell>
          <cell r="K1178" t="str">
            <v>PULP</v>
          </cell>
          <cell r="L1178">
            <v>79</v>
          </cell>
          <cell r="M1178" t="str">
            <v>DISTRIBUIDORA DEL PARAGUAY (79)</v>
          </cell>
          <cell r="N1178">
            <v>0</v>
          </cell>
          <cell r="O1178">
            <v>117</v>
          </cell>
          <cell r="P1178">
            <v>21</v>
          </cell>
          <cell r="Q1178">
            <v>68</v>
          </cell>
          <cell r="R1178">
            <v>125</v>
          </cell>
          <cell r="S1178">
            <v>161</v>
          </cell>
          <cell r="T1178">
            <v>117</v>
          </cell>
          <cell r="U1178">
            <v>106</v>
          </cell>
          <cell r="V1178">
            <v>56</v>
          </cell>
          <cell r="W1178">
            <v>22</v>
          </cell>
          <cell r="X1178">
            <v>24</v>
          </cell>
          <cell r="Y1178">
            <v>37</v>
          </cell>
          <cell r="Z1178">
            <v>42</v>
          </cell>
          <cell r="AA1178">
            <v>45</v>
          </cell>
          <cell r="AB1178">
            <v>24</v>
          </cell>
          <cell r="AC1178">
            <v>21</v>
          </cell>
          <cell r="AD1178">
            <v>50</v>
          </cell>
          <cell r="AE1178">
            <v>70</v>
          </cell>
          <cell r="AF1178">
            <v>58</v>
          </cell>
          <cell r="AG1178">
            <v>55</v>
          </cell>
          <cell r="AH1178">
            <v>0</v>
          </cell>
          <cell r="AI1178">
            <v>0</v>
          </cell>
          <cell r="AJ1178">
            <v>65</v>
          </cell>
          <cell r="AK1178">
            <v>210</v>
          </cell>
          <cell r="AL1178">
            <v>47</v>
          </cell>
          <cell r="AM1178">
            <v>60</v>
          </cell>
          <cell r="AN1178">
            <v>103</v>
          </cell>
          <cell r="AO1178">
            <v>12</v>
          </cell>
          <cell r="AP1178">
            <v>28.676470588235297</v>
          </cell>
          <cell r="AQ1178">
            <v>59.433962264150942</v>
          </cell>
          <cell r="AR1178">
            <v>38.108108108108105</v>
          </cell>
          <cell r="AS1178">
            <v>85.714285714285722</v>
          </cell>
          <cell r="AT1178">
            <v>56.181818181818187</v>
          </cell>
          <cell r="AU1178" t="str">
            <v>SV</v>
          </cell>
          <cell r="AV1178">
            <v>4875.0000200000004</v>
          </cell>
          <cell r="AW1178">
            <v>4862.3121799999999</v>
          </cell>
          <cell r="AX1178">
            <v>5650</v>
          </cell>
          <cell r="AY1178">
            <v>0.15897435421959227</v>
          </cell>
          <cell r="AZ1178">
            <v>0.13716813805309727</v>
          </cell>
          <cell r="BA1178">
            <v>5500</v>
          </cell>
          <cell r="BB1178">
            <v>6</v>
          </cell>
          <cell r="BC1178">
            <v>0.12820512357659419</v>
          </cell>
          <cell r="BD1178">
            <v>0.11363635999999992</v>
          </cell>
          <cell r="BE1178">
            <v>5350</v>
          </cell>
          <cell r="BF1178">
            <v>12</v>
          </cell>
          <cell r="BG1178">
            <v>9.7435892933596335E-2</v>
          </cell>
          <cell r="BH1178">
            <v>8.8785042990654137E-2</v>
          </cell>
        </row>
        <row r="1179">
          <cell r="B1179" t="str">
            <v>4487</v>
          </cell>
          <cell r="C1179" t="str">
            <v>78412026</v>
          </cell>
          <cell r="D1179" t="str">
            <v>GASEOSA POMELO 250ml PULP</v>
          </cell>
          <cell r="E1179">
            <v>1</v>
          </cell>
          <cell r="F1179" t="str">
            <v>BEBIDAS</v>
          </cell>
          <cell r="G1179" t="str">
            <v>BEBIDAS</v>
          </cell>
          <cell r="H1179" t="str">
            <v>GASEOSAS</v>
          </cell>
          <cell r="I1179" t="str">
            <v>GASEOSAS NO RETORNABLE</v>
          </cell>
          <cell r="J1179" t="str">
            <v>POMELO</v>
          </cell>
          <cell r="K1179" t="str">
            <v>PULP</v>
          </cell>
          <cell r="L1179">
            <v>79</v>
          </cell>
          <cell r="M1179" t="str">
            <v>DISTRIBUIDORA DEL PARAGUAY (79)</v>
          </cell>
          <cell r="N1179">
            <v>54</v>
          </cell>
          <cell r="O1179">
            <v>51</v>
          </cell>
          <cell r="P1179">
            <v>52</v>
          </cell>
          <cell r="Q1179">
            <v>150</v>
          </cell>
          <cell r="R1179">
            <v>39</v>
          </cell>
          <cell r="S1179">
            <v>61</v>
          </cell>
          <cell r="T1179">
            <v>14</v>
          </cell>
          <cell r="U1179">
            <v>339</v>
          </cell>
          <cell r="V1179">
            <v>32</v>
          </cell>
          <cell r="W1179">
            <v>36</v>
          </cell>
          <cell r="X1179">
            <v>37</v>
          </cell>
          <cell r="Y1179">
            <v>51</v>
          </cell>
          <cell r="Z1179">
            <v>13</v>
          </cell>
          <cell r="AA1179">
            <v>73</v>
          </cell>
          <cell r="AB1179">
            <v>38</v>
          </cell>
          <cell r="AC1179">
            <v>104</v>
          </cell>
          <cell r="AD1179">
            <v>11</v>
          </cell>
          <cell r="AE1179">
            <v>31</v>
          </cell>
          <cell r="AF1179">
            <v>16</v>
          </cell>
          <cell r="AG1179">
            <v>80</v>
          </cell>
          <cell r="AH1179">
            <v>0</v>
          </cell>
          <cell r="AI1179">
            <v>0</v>
          </cell>
          <cell r="AJ1179">
            <v>1260</v>
          </cell>
          <cell r="AK1179">
            <v>604</v>
          </cell>
          <cell r="AL1179">
            <v>291</v>
          </cell>
          <cell r="AM1179">
            <v>498</v>
          </cell>
          <cell r="AN1179">
            <v>811</v>
          </cell>
          <cell r="AO1179">
            <v>210</v>
          </cell>
          <cell r="AP1179">
            <v>252</v>
          </cell>
          <cell r="AQ1179">
            <v>53.451327433628322</v>
          </cell>
          <cell r="AR1179">
            <v>171.1764705882353</v>
          </cell>
          <cell r="AS1179">
            <v>143.65384615384616</v>
          </cell>
          <cell r="AT1179">
            <v>304.125</v>
          </cell>
          <cell r="AU1179" t="str">
            <v>SV</v>
          </cell>
          <cell r="AV1179">
            <v>1800</v>
          </cell>
          <cell r="AW1179">
            <v>1759.7544800000001</v>
          </cell>
          <cell r="AX1179">
            <v>2150</v>
          </cell>
          <cell r="AY1179">
            <v>0.19444444444444442</v>
          </cell>
          <cell r="AZ1179">
            <v>0.16279069767441862</v>
          </cell>
          <cell r="BA1179">
            <v>1990</v>
          </cell>
          <cell r="BB1179">
            <v>6</v>
          </cell>
          <cell r="BC1179">
            <v>0.10555555555555562</v>
          </cell>
          <cell r="BD1179">
            <v>9.5477386934673364E-2</v>
          </cell>
          <cell r="BE1179">
            <v>0</v>
          </cell>
          <cell r="BF1179">
            <v>0</v>
          </cell>
          <cell r="BG1179">
            <v>-1</v>
          </cell>
          <cell r="BH1179">
            <v>0</v>
          </cell>
        </row>
        <row r="1180">
          <cell r="B1180" t="str">
            <v>4495</v>
          </cell>
          <cell r="C1180" t="str">
            <v>7840779002057</v>
          </cell>
          <cell r="D1180" t="str">
            <v>GASEOSA POMELO 2Lts PULP</v>
          </cell>
          <cell r="E1180">
            <v>1</v>
          </cell>
          <cell r="F1180" t="str">
            <v>BEBIDAS</v>
          </cell>
          <cell r="G1180" t="str">
            <v>BEBIDAS</v>
          </cell>
          <cell r="H1180" t="str">
            <v>GASEOSAS</v>
          </cell>
          <cell r="I1180" t="str">
            <v>GASEOSAS NO RETORNABLE</v>
          </cell>
          <cell r="J1180" t="str">
            <v>POMELO</v>
          </cell>
          <cell r="K1180" t="str">
            <v>PULP</v>
          </cell>
          <cell r="L1180">
            <v>79</v>
          </cell>
          <cell r="M1180" t="str">
            <v>DISTRIBUIDORA DEL PARAGUAY (79)</v>
          </cell>
          <cell r="N1180">
            <v>80</v>
          </cell>
          <cell r="O1180">
            <v>91</v>
          </cell>
          <cell r="P1180">
            <v>65</v>
          </cell>
          <cell r="Q1180">
            <v>106</v>
          </cell>
          <cell r="R1180">
            <v>84</v>
          </cell>
          <cell r="S1180">
            <v>116</v>
          </cell>
          <cell r="T1180">
            <v>55</v>
          </cell>
          <cell r="U1180">
            <v>60</v>
          </cell>
          <cell r="V1180">
            <v>29</v>
          </cell>
          <cell r="W1180">
            <v>43</v>
          </cell>
          <cell r="X1180">
            <v>11</v>
          </cell>
          <cell r="Y1180">
            <v>15</v>
          </cell>
          <cell r="Z1180">
            <v>26</v>
          </cell>
          <cell r="AA1180">
            <v>39</v>
          </cell>
          <cell r="AB1180">
            <v>10</v>
          </cell>
          <cell r="AC1180">
            <v>16</v>
          </cell>
          <cell r="AD1180">
            <v>45</v>
          </cell>
          <cell r="AE1180">
            <v>61</v>
          </cell>
          <cell r="AF1180">
            <v>49</v>
          </cell>
          <cell r="AG1180">
            <v>47</v>
          </cell>
          <cell r="AH1180">
            <v>0</v>
          </cell>
          <cell r="AI1180">
            <v>6</v>
          </cell>
          <cell r="AJ1180">
            <v>43</v>
          </cell>
          <cell r="AK1180">
            <v>186</v>
          </cell>
          <cell r="AL1180">
            <v>112</v>
          </cell>
          <cell r="AM1180">
            <v>32</v>
          </cell>
          <cell r="AN1180">
            <v>49</v>
          </cell>
          <cell r="AO1180">
            <v>20</v>
          </cell>
          <cell r="AP1180">
            <v>12.169811320754718</v>
          </cell>
          <cell r="AQ1180">
            <v>93</v>
          </cell>
          <cell r="AR1180">
            <v>224</v>
          </cell>
          <cell r="AS1180">
            <v>60</v>
          </cell>
          <cell r="AT1180">
            <v>31.276595744680854</v>
          </cell>
          <cell r="AU1180">
            <v>100</v>
          </cell>
          <cell r="AV1180">
            <v>8550.1874700000008</v>
          </cell>
          <cell r="AW1180">
            <v>8102.1635200000001</v>
          </cell>
          <cell r="AX1180">
            <v>9900</v>
          </cell>
          <cell r="AY1180">
            <v>0.15786934903311534</v>
          </cell>
          <cell r="AZ1180">
            <v>0.13634469999999993</v>
          </cell>
          <cell r="BA1180">
            <v>9500</v>
          </cell>
          <cell r="BB1180">
            <v>4</v>
          </cell>
          <cell r="BC1180">
            <v>0.11108674907218141</v>
          </cell>
          <cell r="BD1180">
            <v>9.9980266315789393E-2</v>
          </cell>
          <cell r="BE1180">
            <v>9250</v>
          </cell>
          <cell r="BF1180">
            <v>8</v>
          </cell>
          <cell r="BG1180">
            <v>8.1847624096597738E-2</v>
          </cell>
          <cell r="BH1180">
            <v>7.5655408648648573E-2</v>
          </cell>
        </row>
        <row r="1181">
          <cell r="B1181" t="str">
            <v>3485</v>
          </cell>
          <cell r="C1181" t="str">
            <v>7840138000243</v>
          </cell>
          <cell r="D1181" t="str">
            <v>GASEOSA POMELO 1Lts PIRI</v>
          </cell>
          <cell r="E1181">
            <v>1</v>
          </cell>
          <cell r="F1181" t="str">
            <v>BEBIDAS</v>
          </cell>
          <cell r="G1181" t="str">
            <v>BEBIDAS</v>
          </cell>
          <cell r="H1181" t="str">
            <v>GASEOSAS</v>
          </cell>
          <cell r="I1181" t="str">
            <v>GASEOSAS NO RETORNABLE</v>
          </cell>
          <cell r="J1181" t="str">
            <v>POMELO</v>
          </cell>
          <cell r="K1181" t="str">
            <v>PIRI</v>
          </cell>
          <cell r="L1181">
            <v>93</v>
          </cell>
          <cell r="M1181" t="str">
            <v>FORTIN S.A. (93)</v>
          </cell>
          <cell r="N1181">
            <v>218</v>
          </cell>
          <cell r="O1181">
            <v>219</v>
          </cell>
          <cell r="P1181">
            <v>189</v>
          </cell>
          <cell r="Q1181">
            <v>200</v>
          </cell>
          <cell r="R1181">
            <v>222</v>
          </cell>
          <cell r="S1181">
            <v>344</v>
          </cell>
          <cell r="T1181">
            <v>201</v>
          </cell>
          <cell r="U1181">
            <v>155</v>
          </cell>
          <cell r="V1181">
            <v>37</v>
          </cell>
          <cell r="W1181">
            <v>31</v>
          </cell>
          <cell r="X1181">
            <v>51</v>
          </cell>
          <cell r="Y1181">
            <v>39</v>
          </cell>
          <cell r="Z1181">
            <v>36</v>
          </cell>
          <cell r="AA1181">
            <v>90</v>
          </cell>
          <cell r="AB1181">
            <v>57</v>
          </cell>
          <cell r="AC1181">
            <v>66</v>
          </cell>
          <cell r="AD1181">
            <v>60</v>
          </cell>
          <cell r="AE1181">
            <v>109</v>
          </cell>
          <cell r="AF1181">
            <v>126</v>
          </cell>
          <cell r="AG1181">
            <v>107</v>
          </cell>
          <cell r="AH1181">
            <v>0</v>
          </cell>
          <cell r="AI1181">
            <v>0</v>
          </cell>
          <cell r="AJ1181">
            <v>125</v>
          </cell>
          <cell r="AK1181">
            <v>112</v>
          </cell>
          <cell r="AL1181">
            <v>21</v>
          </cell>
          <cell r="AM1181">
            <v>39</v>
          </cell>
          <cell r="AN1181">
            <v>73</v>
          </cell>
          <cell r="AO1181">
            <v>36</v>
          </cell>
          <cell r="AP1181">
            <v>18.75</v>
          </cell>
          <cell r="AQ1181">
            <v>21.677419354838708</v>
          </cell>
          <cell r="AR1181">
            <v>16.153846153846153</v>
          </cell>
          <cell r="AS1181">
            <v>17.727272727272727</v>
          </cell>
          <cell r="AT1181">
            <v>20.467289719626166</v>
          </cell>
          <cell r="AU1181" t="str">
            <v>SV</v>
          </cell>
          <cell r="AV1181">
            <v>2091.0000100000002</v>
          </cell>
          <cell r="AW1181">
            <v>2090.9997899999998</v>
          </cell>
          <cell r="AX1181">
            <v>2500</v>
          </cell>
          <cell r="AY1181">
            <v>0.19560018557819125</v>
          </cell>
          <cell r="AZ1181">
            <v>0.16359999599999991</v>
          </cell>
          <cell r="BA1181">
            <v>2400</v>
          </cell>
          <cell r="BB1181">
            <v>6</v>
          </cell>
          <cell r="BC1181">
            <v>0.1477761781550635</v>
          </cell>
          <cell r="BD1181">
            <v>0.12874999583333324</v>
          </cell>
          <cell r="BE1181">
            <v>2350</v>
          </cell>
          <cell r="BF1181">
            <v>12</v>
          </cell>
          <cell r="BG1181">
            <v>0.12386417444349984</v>
          </cell>
          <cell r="BH1181">
            <v>0.11021276170212757</v>
          </cell>
        </row>
        <row r="1182">
          <cell r="B1182" t="str">
            <v>3478</v>
          </cell>
          <cell r="C1182" t="str">
            <v>7840138000083</v>
          </cell>
          <cell r="D1182" t="str">
            <v>GASEOSA POMELO 2Lts PIRI</v>
          </cell>
          <cell r="E1182">
            <v>1</v>
          </cell>
          <cell r="F1182" t="str">
            <v>BEBIDAS</v>
          </cell>
          <cell r="G1182" t="str">
            <v>BEBIDAS</v>
          </cell>
          <cell r="H1182" t="str">
            <v>GASEOSAS</v>
          </cell>
          <cell r="I1182" t="str">
            <v>GASEOSAS NO RETORNABLE</v>
          </cell>
          <cell r="J1182" t="str">
            <v>POMELO</v>
          </cell>
          <cell r="K1182" t="str">
            <v>PIRI</v>
          </cell>
          <cell r="L1182">
            <v>93</v>
          </cell>
          <cell r="M1182" t="str">
            <v>FORTIN S.A. (93)</v>
          </cell>
          <cell r="N1182">
            <v>67</v>
          </cell>
          <cell r="O1182">
            <v>93</v>
          </cell>
          <cell r="P1182">
            <v>73</v>
          </cell>
          <cell r="Q1182">
            <v>55</v>
          </cell>
          <cell r="R1182">
            <v>265</v>
          </cell>
          <cell r="S1182">
            <v>368</v>
          </cell>
          <cell r="T1182">
            <v>383</v>
          </cell>
          <cell r="U1182">
            <v>309</v>
          </cell>
          <cell r="V1182">
            <v>78</v>
          </cell>
          <cell r="W1182">
            <v>150</v>
          </cell>
          <cell r="X1182">
            <v>91</v>
          </cell>
          <cell r="Y1182">
            <v>90</v>
          </cell>
          <cell r="Z1182">
            <v>104</v>
          </cell>
          <cell r="AA1182">
            <v>172</v>
          </cell>
          <cell r="AB1182">
            <v>116</v>
          </cell>
          <cell r="AC1182">
            <v>101</v>
          </cell>
          <cell r="AD1182">
            <v>118</v>
          </cell>
          <cell r="AE1182">
            <v>227</v>
          </cell>
          <cell r="AF1182">
            <v>208</v>
          </cell>
          <cell r="AG1182">
            <v>184</v>
          </cell>
          <cell r="AH1182">
            <v>1</v>
          </cell>
          <cell r="AI1182">
            <v>11</v>
          </cell>
          <cell r="AJ1182">
            <v>150</v>
          </cell>
          <cell r="AK1182">
            <v>365</v>
          </cell>
          <cell r="AL1182">
            <v>214</v>
          </cell>
          <cell r="AM1182">
            <v>168</v>
          </cell>
          <cell r="AN1182">
            <v>246</v>
          </cell>
          <cell r="AO1182">
            <v>116</v>
          </cell>
          <cell r="AP1182">
            <v>81.818181818181813</v>
          </cell>
          <cell r="AQ1182">
            <v>35.4368932038835</v>
          </cell>
          <cell r="AR1182">
            <v>71.333333333333329</v>
          </cell>
          <cell r="AS1182">
            <v>49.900990099009896</v>
          </cell>
          <cell r="AT1182">
            <v>40.108695652173914</v>
          </cell>
          <cell r="AU1182">
            <v>316.36363636363637</v>
          </cell>
          <cell r="AV1182">
            <v>3346.0000199999999</v>
          </cell>
          <cell r="AW1182">
            <v>3345.9992499999998</v>
          </cell>
          <cell r="AX1182">
            <v>3950</v>
          </cell>
          <cell r="AY1182">
            <v>0.18051403956656276</v>
          </cell>
          <cell r="AZ1182">
            <v>0.15291138734177218</v>
          </cell>
          <cell r="BA1182">
            <v>3850</v>
          </cell>
          <cell r="BB1182">
            <v>6</v>
          </cell>
          <cell r="BC1182">
            <v>0.15062760818513077</v>
          </cell>
          <cell r="BD1182">
            <v>0.13090908571428572</v>
          </cell>
          <cell r="BE1182">
            <v>3750</v>
          </cell>
          <cell r="BF1182">
            <v>12</v>
          </cell>
          <cell r="BG1182">
            <v>0.120741176803699</v>
          </cell>
          <cell r="BH1182">
            <v>0.10773332800000002</v>
          </cell>
        </row>
        <row r="1183">
          <cell r="B1183" t="str">
            <v>3493</v>
          </cell>
          <cell r="C1183" t="str">
            <v>7840138000090</v>
          </cell>
          <cell r="D1183" t="str">
            <v>GASEOSA POMELO 330ml PIRI</v>
          </cell>
          <cell r="E1183">
            <v>1</v>
          </cell>
          <cell r="F1183" t="str">
            <v>BEBIDAS</v>
          </cell>
          <cell r="G1183" t="str">
            <v>BEBIDAS</v>
          </cell>
          <cell r="H1183" t="str">
            <v>GASEOSAS</v>
          </cell>
          <cell r="I1183" t="str">
            <v>GASEOSAS NO RETORNABLE</v>
          </cell>
          <cell r="J1183" t="str">
            <v>POMELO</v>
          </cell>
          <cell r="K1183" t="str">
            <v>PIRI</v>
          </cell>
          <cell r="L1183">
            <v>93</v>
          </cell>
          <cell r="M1183" t="str">
            <v>FORTIN S.A. (93)</v>
          </cell>
          <cell r="N1183">
            <v>346</v>
          </cell>
          <cell r="O1183">
            <v>433</v>
          </cell>
          <cell r="P1183">
            <v>322</v>
          </cell>
          <cell r="Q1183">
            <v>246</v>
          </cell>
          <cell r="R1183">
            <v>423</v>
          </cell>
          <cell r="S1183">
            <v>592</v>
          </cell>
          <cell r="T1183">
            <v>674</v>
          </cell>
          <cell r="U1183">
            <v>482</v>
          </cell>
          <cell r="V1183">
            <v>76</v>
          </cell>
          <cell r="W1183">
            <v>167</v>
          </cell>
          <cell r="X1183">
            <v>210</v>
          </cell>
          <cell r="Y1183">
            <v>158</v>
          </cell>
          <cell r="Z1183">
            <v>105</v>
          </cell>
          <cell r="AA1183">
            <v>162</v>
          </cell>
          <cell r="AB1183">
            <v>136</v>
          </cell>
          <cell r="AC1183">
            <v>88</v>
          </cell>
          <cell r="AD1183">
            <v>139</v>
          </cell>
          <cell r="AE1183">
            <v>225</v>
          </cell>
          <cell r="AF1183">
            <v>128</v>
          </cell>
          <cell r="AG1183">
            <v>98</v>
          </cell>
          <cell r="AH1183">
            <v>0</v>
          </cell>
          <cell r="AI1183">
            <v>0</v>
          </cell>
          <cell r="AJ1183">
            <v>273</v>
          </cell>
          <cell r="AK1183">
            <v>530</v>
          </cell>
          <cell r="AL1183">
            <v>86</v>
          </cell>
          <cell r="AM1183">
            <v>140</v>
          </cell>
          <cell r="AN1183">
            <v>180</v>
          </cell>
          <cell r="AO1183">
            <v>120</v>
          </cell>
          <cell r="AP1183">
            <v>33.292682926829272</v>
          </cell>
          <cell r="AQ1183">
            <v>32.987551867219921</v>
          </cell>
          <cell r="AR1183">
            <v>16.329113924050635</v>
          </cell>
          <cell r="AS1183">
            <v>47.727272727272727</v>
          </cell>
          <cell r="AT1183">
            <v>55.102040816326529</v>
          </cell>
          <cell r="AU1183" t="str">
            <v>SV</v>
          </cell>
          <cell r="AV1183">
            <v>1129.9999700000001</v>
          </cell>
          <cell r="AW1183">
            <v>1129.99557</v>
          </cell>
          <cell r="AX1183">
            <v>1350</v>
          </cell>
          <cell r="AY1183">
            <v>0.19469029720416708</v>
          </cell>
          <cell r="AZ1183">
            <v>0.16296298518518512</v>
          </cell>
          <cell r="BA1183">
            <v>1300</v>
          </cell>
          <cell r="BB1183">
            <v>12</v>
          </cell>
          <cell r="BC1183">
            <v>0.15044250841882767</v>
          </cell>
          <cell r="BD1183">
            <v>0.13076925384615379</v>
          </cell>
          <cell r="BE1183">
            <v>1250</v>
          </cell>
          <cell r="BF1183">
            <v>24</v>
          </cell>
          <cell r="BG1183">
            <v>0.10619471963348803</v>
          </cell>
          <cell r="BH1183">
            <v>9.6000023999999934E-2</v>
          </cell>
        </row>
        <row r="1184">
          <cell r="B1184" t="str">
            <v>31616</v>
          </cell>
          <cell r="C1184" t="str">
            <v>7840028205581</v>
          </cell>
          <cell r="D1184" t="str">
            <v>GASEOSA POMELO 250ml PASO DE LOS TOROS</v>
          </cell>
          <cell r="E1184">
            <v>6</v>
          </cell>
          <cell r="F1184" t="str">
            <v>BEBIDAS</v>
          </cell>
          <cell r="G1184" t="str">
            <v>BEBIDAS</v>
          </cell>
          <cell r="H1184" t="str">
            <v>GASEOSAS</v>
          </cell>
          <cell r="I1184" t="str">
            <v>GASEOSAS NO RETORNABLE</v>
          </cell>
          <cell r="J1184" t="str">
            <v>POMELO</v>
          </cell>
          <cell r="K1184" t="str">
            <v>PASO DE LOS TOROS</v>
          </cell>
          <cell r="L1184">
            <v>50</v>
          </cell>
          <cell r="M1184" t="str">
            <v>AV S.A. (50)</v>
          </cell>
          <cell r="N1184">
            <v>114</v>
          </cell>
          <cell r="O1184">
            <v>304</v>
          </cell>
          <cell r="P1184">
            <v>581</v>
          </cell>
          <cell r="Q1184">
            <v>475</v>
          </cell>
          <cell r="R1184">
            <v>244</v>
          </cell>
          <cell r="S1184">
            <v>131</v>
          </cell>
          <cell r="T1184">
            <v>237</v>
          </cell>
          <cell r="U1184">
            <v>332</v>
          </cell>
          <cell r="V1184">
            <v>92</v>
          </cell>
          <cell r="W1184">
            <v>248</v>
          </cell>
          <cell r="X1184">
            <v>167</v>
          </cell>
          <cell r="Y1184">
            <v>157</v>
          </cell>
          <cell r="Z1184">
            <v>0</v>
          </cell>
          <cell r="AA1184">
            <v>60</v>
          </cell>
          <cell r="AB1184">
            <v>72</v>
          </cell>
          <cell r="AC1184">
            <v>36</v>
          </cell>
          <cell r="AD1184">
            <v>132</v>
          </cell>
          <cell r="AE1184">
            <v>569</v>
          </cell>
          <cell r="AF1184">
            <v>592</v>
          </cell>
          <cell r="AG1184">
            <v>578</v>
          </cell>
          <cell r="AH1184">
            <v>42</v>
          </cell>
          <cell r="AI1184">
            <v>66</v>
          </cell>
          <cell r="AJ1184">
            <v>256</v>
          </cell>
          <cell r="AK1184">
            <v>17</v>
          </cell>
          <cell r="AL1184">
            <v>192</v>
          </cell>
          <cell r="AM1184">
            <v>108</v>
          </cell>
          <cell r="AN1184">
            <v>394</v>
          </cell>
          <cell r="AO1184">
            <v>72</v>
          </cell>
          <cell r="AP1184">
            <v>16.168421052631579</v>
          </cell>
          <cell r="AQ1184">
            <v>1.536144578313253</v>
          </cell>
          <cell r="AR1184">
            <v>36.687898089171973</v>
          </cell>
          <cell r="AS1184">
            <v>90</v>
          </cell>
          <cell r="AT1184">
            <v>20.449826989619378</v>
          </cell>
          <cell r="AU1184">
            <v>32.727272727272727</v>
          </cell>
          <cell r="AV1184">
            <v>2000</v>
          </cell>
          <cell r="AW1184">
            <v>1878.55393</v>
          </cell>
          <cell r="AX1184">
            <v>2250</v>
          </cell>
          <cell r="AY1184">
            <v>0.125</v>
          </cell>
          <cell r="AZ1184">
            <v>0.1111111111111111</v>
          </cell>
          <cell r="BA1184">
            <v>2150</v>
          </cell>
          <cell r="BB1184">
            <v>6</v>
          </cell>
          <cell r="BC1184">
            <v>7.4999999999999956E-2</v>
          </cell>
          <cell r="BD1184">
            <v>6.9767441860465115E-2</v>
          </cell>
          <cell r="BE1184">
            <v>0</v>
          </cell>
          <cell r="BF1184">
            <v>0</v>
          </cell>
          <cell r="BG1184">
            <v>-1</v>
          </cell>
          <cell r="BH1184">
            <v>0</v>
          </cell>
        </row>
        <row r="1185">
          <cell r="B1185" t="str">
            <v>4945</v>
          </cell>
          <cell r="C1185" t="str">
            <v>7840028202443</v>
          </cell>
          <cell r="D1185" t="str">
            <v>GASEOSA POMELO 2Lts PASO DE LOS TOROS</v>
          </cell>
          <cell r="E1185">
            <v>1</v>
          </cell>
          <cell r="F1185" t="str">
            <v>BEBIDAS</v>
          </cell>
          <cell r="G1185" t="str">
            <v>BEBIDAS</v>
          </cell>
          <cell r="H1185" t="str">
            <v>GASEOSAS</v>
          </cell>
          <cell r="I1185" t="str">
            <v>GASEOSAS NO RETORNABLE</v>
          </cell>
          <cell r="J1185" t="str">
            <v>POMELO</v>
          </cell>
          <cell r="K1185" t="str">
            <v>PASO DE LOS TOROS</v>
          </cell>
          <cell r="L1185">
            <v>50</v>
          </cell>
          <cell r="M1185" t="str">
            <v>AV S.A. (50)</v>
          </cell>
          <cell r="N1185">
            <v>193</v>
          </cell>
          <cell r="O1185">
            <v>206</v>
          </cell>
          <cell r="P1185">
            <v>190</v>
          </cell>
          <cell r="Q1185">
            <v>184</v>
          </cell>
          <cell r="R1185">
            <v>393</v>
          </cell>
          <cell r="S1185">
            <v>623</v>
          </cell>
          <cell r="T1185">
            <v>429</v>
          </cell>
          <cell r="U1185">
            <v>534</v>
          </cell>
          <cell r="V1185">
            <v>218</v>
          </cell>
          <cell r="W1185">
            <v>242</v>
          </cell>
          <cell r="X1185">
            <v>160</v>
          </cell>
          <cell r="Y1185">
            <v>203</v>
          </cell>
          <cell r="Z1185">
            <v>234</v>
          </cell>
          <cell r="AA1185">
            <v>274</v>
          </cell>
          <cell r="AB1185">
            <v>247</v>
          </cell>
          <cell r="AC1185">
            <v>294</v>
          </cell>
          <cell r="AD1185">
            <v>284</v>
          </cell>
          <cell r="AE1185">
            <v>478</v>
          </cell>
          <cell r="AF1185">
            <v>357</v>
          </cell>
          <cell r="AG1185">
            <v>392</v>
          </cell>
          <cell r="AH1185">
            <v>23</v>
          </cell>
          <cell r="AI1185">
            <v>113</v>
          </cell>
          <cell r="AJ1185">
            <v>148</v>
          </cell>
          <cell r="AK1185">
            <v>128</v>
          </cell>
          <cell r="AL1185">
            <v>102</v>
          </cell>
          <cell r="AM1185">
            <v>6</v>
          </cell>
          <cell r="AN1185">
            <v>247</v>
          </cell>
          <cell r="AO1185">
            <v>66</v>
          </cell>
          <cell r="AP1185">
            <v>24.130434782608695</v>
          </cell>
          <cell r="AQ1185">
            <v>7.191011235955056</v>
          </cell>
          <cell r="AR1185">
            <v>15.073891625615765</v>
          </cell>
          <cell r="AS1185">
            <v>0.61224489795918358</v>
          </cell>
          <cell r="AT1185">
            <v>18.903061224489793</v>
          </cell>
          <cell r="AU1185">
            <v>17.522123893805311</v>
          </cell>
          <cell r="AV1185">
            <v>8835</v>
          </cell>
          <cell r="AW1185">
            <v>8832.5846399999991</v>
          </cell>
          <cell r="AX1185">
            <v>10250</v>
          </cell>
          <cell r="AY1185">
            <v>0.1601584606677986</v>
          </cell>
          <cell r="AZ1185">
            <v>0.13804878048780489</v>
          </cell>
          <cell r="BA1185">
            <v>9950</v>
          </cell>
          <cell r="BB1185">
            <v>4</v>
          </cell>
          <cell r="BC1185">
            <v>0.12620260328239952</v>
          </cell>
          <cell r="BD1185">
            <v>0.11206030150753769</v>
          </cell>
          <cell r="BE1185">
            <v>9650</v>
          </cell>
          <cell r="BF1185">
            <v>12</v>
          </cell>
          <cell r="BG1185">
            <v>9.2246745897000659E-2</v>
          </cell>
          <cell r="BH1185">
            <v>8.4455958549222804E-2</v>
          </cell>
        </row>
        <row r="1186">
          <cell r="B1186" t="str">
            <v>11430</v>
          </cell>
          <cell r="C1186" t="str">
            <v>7840058002945</v>
          </cell>
          <cell r="D1186" t="str">
            <v>GASEOSA POMELO 2Lts CRUSH</v>
          </cell>
          <cell r="E1186">
            <v>1</v>
          </cell>
          <cell r="F1186" t="str">
            <v>BEBIDAS</v>
          </cell>
          <cell r="G1186" t="str">
            <v>BEBIDAS</v>
          </cell>
          <cell r="H1186" t="str">
            <v>GASEOSAS</v>
          </cell>
          <cell r="I1186" t="str">
            <v>GASEOSAS NO RETORNABLE</v>
          </cell>
          <cell r="J1186" t="str">
            <v>POMELO</v>
          </cell>
          <cell r="K1186" t="str">
            <v>CRUSH</v>
          </cell>
          <cell r="L1186">
            <v>139</v>
          </cell>
          <cell r="M1186" t="str">
            <v>PARAGUAY REFRESCOS S.A.  (139)</v>
          </cell>
          <cell r="N1186">
            <v>279</v>
          </cell>
          <cell r="O1186">
            <v>282</v>
          </cell>
          <cell r="P1186">
            <v>306</v>
          </cell>
          <cell r="Q1186">
            <v>388</v>
          </cell>
          <cell r="R1186">
            <v>425</v>
          </cell>
          <cell r="S1186">
            <v>399</v>
          </cell>
          <cell r="T1186">
            <v>350</v>
          </cell>
          <cell r="U1186">
            <v>388</v>
          </cell>
          <cell r="V1186">
            <v>129</v>
          </cell>
          <cell r="W1186">
            <v>109</v>
          </cell>
          <cell r="X1186">
            <v>87</v>
          </cell>
          <cell r="Y1186">
            <v>89</v>
          </cell>
          <cell r="Z1186">
            <v>132</v>
          </cell>
          <cell r="AA1186">
            <v>122</v>
          </cell>
          <cell r="AB1186">
            <v>100</v>
          </cell>
          <cell r="AC1186">
            <v>123</v>
          </cell>
          <cell r="AD1186">
            <v>228</v>
          </cell>
          <cell r="AE1186">
            <v>251</v>
          </cell>
          <cell r="AF1186">
            <v>205</v>
          </cell>
          <cell r="AG1186">
            <v>221</v>
          </cell>
          <cell r="AH1186">
            <v>16</v>
          </cell>
          <cell r="AI1186">
            <v>45</v>
          </cell>
          <cell r="AJ1186">
            <v>140</v>
          </cell>
          <cell r="AK1186">
            <v>165</v>
          </cell>
          <cell r="AL1186">
            <v>47</v>
          </cell>
          <cell r="AM1186">
            <v>92</v>
          </cell>
          <cell r="AN1186">
            <v>160</v>
          </cell>
          <cell r="AO1186">
            <v>125</v>
          </cell>
          <cell r="AP1186">
            <v>10.824742268041238</v>
          </cell>
          <cell r="AQ1186">
            <v>12.757731958762886</v>
          </cell>
          <cell r="AR1186">
            <v>15.842696629213481</v>
          </cell>
          <cell r="AS1186">
            <v>22.439024390243901</v>
          </cell>
          <cell r="AT1186">
            <v>21.719457013574662</v>
          </cell>
          <cell r="AU1186">
            <v>83.333333333333329</v>
          </cell>
          <cell r="AV1186">
            <v>5775</v>
          </cell>
          <cell r="AW1186">
            <v>5575.4105</v>
          </cell>
          <cell r="AX1186">
            <v>6750</v>
          </cell>
          <cell r="AY1186">
            <v>0.16883116883116878</v>
          </cell>
          <cell r="AZ1186">
            <v>0.14444444444444443</v>
          </cell>
          <cell r="BA1186">
            <v>6500</v>
          </cell>
          <cell r="BB1186">
            <v>3</v>
          </cell>
          <cell r="BC1186">
            <v>0.12554112554112562</v>
          </cell>
          <cell r="BD1186">
            <v>0.11153846153846154</v>
          </cell>
          <cell r="BE1186">
            <v>0</v>
          </cell>
          <cell r="BF1186">
            <v>0</v>
          </cell>
          <cell r="BG1186">
            <v>-1</v>
          </cell>
          <cell r="BH1186">
            <v>0</v>
          </cell>
        </row>
        <row r="1187">
          <cell r="B1187" t="str">
            <v>4948</v>
          </cell>
          <cell r="C1187" t="str">
            <v>7840028203174</v>
          </cell>
          <cell r="D1187" t="str">
            <v>GASEOSA POMELO FREE 2Lts PASO DE LOS TOROS</v>
          </cell>
          <cell r="E1187">
            <v>1</v>
          </cell>
          <cell r="F1187" t="str">
            <v>BEBIDAS</v>
          </cell>
          <cell r="G1187" t="str">
            <v>BEBIDAS</v>
          </cell>
          <cell r="H1187" t="str">
            <v>GASEOSAS</v>
          </cell>
          <cell r="I1187" t="str">
            <v>GASEOSAS NO RETORNABLE</v>
          </cell>
          <cell r="J1187" t="str">
            <v>POMELO LIGHT</v>
          </cell>
          <cell r="K1187" t="str">
            <v>PASO DE LOS TOROS</v>
          </cell>
          <cell r="L1187">
            <v>50</v>
          </cell>
          <cell r="M1187" t="str">
            <v>AV S.A. (50)</v>
          </cell>
          <cell r="N1187">
            <v>132</v>
          </cell>
          <cell r="O1187">
            <v>154</v>
          </cell>
          <cell r="P1187">
            <v>97</v>
          </cell>
          <cell r="Q1187">
            <v>114</v>
          </cell>
          <cell r="R1187">
            <v>134</v>
          </cell>
          <cell r="S1187">
            <v>142</v>
          </cell>
          <cell r="T1187">
            <v>193</v>
          </cell>
          <cell r="U1187">
            <v>203</v>
          </cell>
          <cell r="V1187">
            <v>113</v>
          </cell>
          <cell r="W1187">
            <v>155</v>
          </cell>
          <cell r="X1187">
            <v>96</v>
          </cell>
          <cell r="Y1187">
            <v>115</v>
          </cell>
          <cell r="Z1187">
            <v>99</v>
          </cell>
          <cell r="AA1187">
            <v>212</v>
          </cell>
          <cell r="AB1187">
            <v>73</v>
          </cell>
          <cell r="AC1187">
            <v>35</v>
          </cell>
          <cell r="AD1187">
            <v>141</v>
          </cell>
          <cell r="AE1187">
            <v>203</v>
          </cell>
          <cell r="AF1187">
            <v>152</v>
          </cell>
          <cell r="AG1187">
            <v>198</v>
          </cell>
          <cell r="AH1187">
            <v>0</v>
          </cell>
          <cell r="AI1187">
            <v>0</v>
          </cell>
          <cell r="AJ1187">
            <v>108</v>
          </cell>
          <cell r="AK1187">
            <v>119</v>
          </cell>
          <cell r="AL1187">
            <v>198</v>
          </cell>
          <cell r="AM1187">
            <v>243</v>
          </cell>
          <cell r="AN1187">
            <v>30</v>
          </cell>
          <cell r="AO1187">
            <v>0</v>
          </cell>
          <cell r="AP1187">
            <v>28.421052631578945</v>
          </cell>
          <cell r="AQ1187">
            <v>17.586206896551722</v>
          </cell>
          <cell r="AR1187">
            <v>51.652173913043477</v>
          </cell>
          <cell r="AS1187">
            <v>208.28571428571428</v>
          </cell>
          <cell r="AT1187">
            <v>4.5454545454545459</v>
          </cell>
          <cell r="AU1187" t="str">
            <v>Q</v>
          </cell>
          <cell r="AV1187">
            <v>8835</v>
          </cell>
          <cell r="AW1187">
            <v>8833.9865900000004</v>
          </cell>
          <cell r="AX1187">
            <v>10250</v>
          </cell>
          <cell r="AY1187">
            <v>0.1601584606677986</v>
          </cell>
          <cell r="AZ1187">
            <v>0.13804878048780489</v>
          </cell>
          <cell r="BA1187">
            <v>9950</v>
          </cell>
          <cell r="BB1187">
            <v>4</v>
          </cell>
          <cell r="BC1187">
            <v>0.12620260328239952</v>
          </cell>
          <cell r="BD1187">
            <v>0.11206030150753769</v>
          </cell>
          <cell r="BE1187">
            <v>9650</v>
          </cell>
          <cell r="BF1187">
            <v>12</v>
          </cell>
          <cell r="BG1187">
            <v>9.2246745897000659E-2</v>
          </cell>
          <cell r="BH1187">
            <v>8.4455958549222804E-2</v>
          </cell>
        </row>
        <row r="1188">
          <cell r="B1188" t="str">
            <v>4947</v>
          </cell>
          <cell r="C1188" t="str">
            <v>7840028203198</v>
          </cell>
          <cell r="D1188" t="str">
            <v>GASEOSA POMELO FREE 500ml  PASO DE LOS TOROS</v>
          </cell>
          <cell r="E1188">
            <v>1</v>
          </cell>
          <cell r="F1188" t="str">
            <v>BEBIDAS</v>
          </cell>
          <cell r="G1188" t="str">
            <v>BEBIDAS</v>
          </cell>
          <cell r="H1188" t="str">
            <v>GASEOSAS</v>
          </cell>
          <cell r="I1188" t="str">
            <v>GASEOSAS NO RETORNABLE</v>
          </cell>
          <cell r="J1188" t="str">
            <v>POMELO LIGHT</v>
          </cell>
          <cell r="K1188" t="str">
            <v>PASO DE LOS TOROS</v>
          </cell>
          <cell r="L1188">
            <v>50</v>
          </cell>
          <cell r="M1188" t="str">
            <v>AV S.A. (50)</v>
          </cell>
          <cell r="N1188">
            <v>141</v>
          </cell>
          <cell r="O1188">
            <v>203</v>
          </cell>
          <cell r="P1188">
            <v>158</v>
          </cell>
          <cell r="Q1188">
            <v>149</v>
          </cell>
          <cell r="R1188">
            <v>60</v>
          </cell>
          <cell r="S1188">
            <v>36</v>
          </cell>
          <cell r="T1188">
            <v>60</v>
          </cell>
          <cell r="U1188">
            <v>53</v>
          </cell>
          <cell r="V1188">
            <v>8</v>
          </cell>
          <cell r="W1188">
            <v>42</v>
          </cell>
          <cell r="X1188">
            <v>59</v>
          </cell>
          <cell r="Y1188">
            <v>57</v>
          </cell>
          <cell r="Z1188">
            <v>49</v>
          </cell>
          <cell r="AA1188">
            <v>60</v>
          </cell>
          <cell r="AB1188">
            <v>60</v>
          </cell>
          <cell r="AC1188">
            <v>66</v>
          </cell>
          <cell r="AD1188">
            <v>47</v>
          </cell>
          <cell r="AE1188">
            <v>60</v>
          </cell>
          <cell r="AF1188">
            <v>76</v>
          </cell>
          <cell r="AG1188">
            <v>99</v>
          </cell>
          <cell r="AH1188">
            <v>0</v>
          </cell>
          <cell r="AI1188">
            <v>8</v>
          </cell>
          <cell r="AJ1188">
            <v>87</v>
          </cell>
          <cell r="AK1188">
            <v>0</v>
          </cell>
          <cell r="AL1188">
            <v>49</v>
          </cell>
          <cell r="AM1188">
            <v>12</v>
          </cell>
          <cell r="AN1188">
            <v>3</v>
          </cell>
          <cell r="AO1188">
            <v>59</v>
          </cell>
          <cell r="AP1188">
            <v>17.516778523489933</v>
          </cell>
          <cell r="AQ1188" t="str">
            <v>Q</v>
          </cell>
          <cell r="AR1188">
            <v>25.789473684210527</v>
          </cell>
          <cell r="AS1188">
            <v>5.454545454545455</v>
          </cell>
          <cell r="AT1188">
            <v>0.90909090909090917</v>
          </cell>
          <cell r="AU1188">
            <v>221.25</v>
          </cell>
          <cell r="AV1188">
            <v>4180</v>
          </cell>
          <cell r="AW1188">
            <v>4154.9296800000002</v>
          </cell>
          <cell r="AX1188">
            <v>4850</v>
          </cell>
          <cell r="AY1188">
            <v>0.16028708133971281</v>
          </cell>
          <cell r="AZ1188">
            <v>0.13814432989690723</v>
          </cell>
          <cell r="BA1188">
            <v>4750</v>
          </cell>
          <cell r="BB1188">
            <v>6</v>
          </cell>
          <cell r="BC1188">
            <v>0.13636363636363646</v>
          </cell>
          <cell r="BD1188">
            <v>0.12</v>
          </cell>
          <cell r="BE1188">
            <v>4650</v>
          </cell>
          <cell r="BF1188">
            <v>12</v>
          </cell>
          <cell r="BG1188">
            <v>0.1124401913875599</v>
          </cell>
          <cell r="BH1188">
            <v>0.1010752688172043</v>
          </cell>
        </row>
        <row r="1189">
          <cell r="B1189" t="str">
            <v>35903</v>
          </cell>
          <cell r="C1189" t="str">
            <v>7840235001983</v>
          </cell>
          <cell r="D1189" t="str">
            <v>GASEOSA DURAZNO 2Lts NIKO</v>
          </cell>
          <cell r="E1189">
            <v>6</v>
          </cell>
          <cell r="F1189" t="str">
            <v>BEBIDAS</v>
          </cell>
          <cell r="G1189" t="str">
            <v>BEBIDAS</v>
          </cell>
          <cell r="H1189" t="str">
            <v>GASEOSAS</v>
          </cell>
          <cell r="I1189" t="str">
            <v>GASEOSAS NO RETORNABLE</v>
          </cell>
          <cell r="J1189" t="str">
            <v>DURAZNO</v>
          </cell>
          <cell r="K1189" t="str">
            <v>NIKO</v>
          </cell>
          <cell r="L1189">
            <v>87</v>
          </cell>
          <cell r="M1189" t="str">
            <v>EMBOTELLADORA CENTRAL (87)</v>
          </cell>
          <cell r="N1189">
            <v>15</v>
          </cell>
          <cell r="O1189">
            <v>44</v>
          </cell>
          <cell r="P1189">
            <v>37</v>
          </cell>
          <cell r="Q1189">
            <v>48</v>
          </cell>
          <cell r="R1189">
            <v>85</v>
          </cell>
          <cell r="S1189">
            <v>128</v>
          </cell>
          <cell r="T1189">
            <v>83</v>
          </cell>
          <cell r="U1189">
            <v>73</v>
          </cell>
          <cell r="V1189">
            <v>51</v>
          </cell>
          <cell r="W1189">
            <v>27</v>
          </cell>
          <cell r="X1189">
            <v>25</v>
          </cell>
          <cell r="Y1189">
            <v>23</v>
          </cell>
          <cell r="Z1189">
            <v>22</v>
          </cell>
          <cell r="AA1189">
            <v>23</v>
          </cell>
          <cell r="AB1189">
            <v>23</v>
          </cell>
          <cell r="AC1189">
            <v>10</v>
          </cell>
          <cell r="AD1189">
            <v>34</v>
          </cell>
          <cell r="AE1189">
            <v>61</v>
          </cell>
          <cell r="AF1189">
            <v>49</v>
          </cell>
          <cell r="AG1189">
            <v>54</v>
          </cell>
          <cell r="AH1189">
            <v>1</v>
          </cell>
          <cell r="AI1189">
            <v>1</v>
          </cell>
          <cell r="AJ1189">
            <v>72</v>
          </cell>
          <cell r="AK1189">
            <v>119</v>
          </cell>
          <cell r="AL1189">
            <v>45</v>
          </cell>
          <cell r="AM1189">
            <v>48</v>
          </cell>
          <cell r="AN1189">
            <v>57</v>
          </cell>
          <cell r="AO1189">
            <v>11</v>
          </cell>
          <cell r="AP1189">
            <v>45</v>
          </cell>
          <cell r="AQ1189">
            <v>48.904109589041099</v>
          </cell>
          <cell r="AR1189">
            <v>58.695652173913047</v>
          </cell>
          <cell r="AS1189">
            <v>144</v>
          </cell>
          <cell r="AT1189">
            <v>31.666666666666668</v>
          </cell>
          <cell r="AU1189">
            <v>330</v>
          </cell>
          <cell r="AV1189">
            <v>3915.8333499999999</v>
          </cell>
          <cell r="AW1189">
            <v>3816.4831100000001</v>
          </cell>
          <cell r="AX1189">
            <v>4450</v>
          </cell>
          <cell r="AY1189">
            <v>0.13641199771691004</v>
          </cell>
          <cell r="AZ1189">
            <v>0.12003744943820227</v>
          </cell>
          <cell r="BA1189">
            <v>4350</v>
          </cell>
          <cell r="BB1189">
            <v>6</v>
          </cell>
          <cell r="BC1189">
            <v>0.11087464945360859</v>
          </cell>
          <cell r="BD1189">
            <v>9.9808425287356353E-2</v>
          </cell>
          <cell r="BE1189">
            <v>4250</v>
          </cell>
          <cell r="BF1189">
            <v>12</v>
          </cell>
          <cell r="BG1189">
            <v>8.5337301190307358E-2</v>
          </cell>
          <cell r="BH1189">
            <v>7.862744705882356E-2</v>
          </cell>
        </row>
        <row r="1190">
          <cell r="B1190" t="str">
            <v>23763</v>
          </cell>
          <cell r="C1190" t="str">
            <v>7840235003154</v>
          </cell>
          <cell r="D1190" t="str">
            <v>HIELO 12 Kg FRESCUBO</v>
          </cell>
          <cell r="E1190">
            <v>6</v>
          </cell>
          <cell r="F1190" t="str">
            <v>BEBIDAS</v>
          </cell>
          <cell r="G1190" t="str">
            <v>BEBIDAS</v>
          </cell>
          <cell r="H1190" t="str">
            <v>HIELO</v>
          </cell>
          <cell r="I1190" t="str">
            <v>HIELO</v>
          </cell>
          <cell r="J1190" t="str">
            <v>HIELO</v>
          </cell>
          <cell r="K1190" t="str">
            <v>FRESCUBO</v>
          </cell>
          <cell r="L1190">
            <v>87</v>
          </cell>
          <cell r="M1190" t="str">
            <v>EMBOTELLADORA CENTRAL (87)</v>
          </cell>
          <cell r="N1190">
            <v>0</v>
          </cell>
          <cell r="O1190">
            <v>0</v>
          </cell>
          <cell r="P1190">
            <v>0</v>
          </cell>
          <cell r="Q1190">
            <v>0</v>
          </cell>
          <cell r="R1190">
            <v>28</v>
          </cell>
          <cell r="S1190">
            <v>35</v>
          </cell>
          <cell r="T1190">
            <v>30</v>
          </cell>
          <cell r="U1190">
            <v>16</v>
          </cell>
          <cell r="V1190">
            <v>0</v>
          </cell>
          <cell r="W1190">
            <v>0</v>
          </cell>
          <cell r="X1190">
            <v>0</v>
          </cell>
          <cell r="Y1190">
            <v>0</v>
          </cell>
          <cell r="Z1190">
            <v>25</v>
          </cell>
          <cell r="AA1190">
            <v>32</v>
          </cell>
          <cell r="AB1190">
            <v>11</v>
          </cell>
          <cell r="AC1190">
            <v>7</v>
          </cell>
          <cell r="AD1190">
            <v>19</v>
          </cell>
          <cell r="AE1190">
            <v>28</v>
          </cell>
          <cell r="AF1190">
            <v>17</v>
          </cell>
          <cell r="AG1190">
            <v>13</v>
          </cell>
          <cell r="AH1190">
            <v>0</v>
          </cell>
          <cell r="AI1190">
            <v>0</v>
          </cell>
          <cell r="AJ1190">
            <v>0</v>
          </cell>
          <cell r="AK1190">
            <v>26</v>
          </cell>
          <cell r="AL1190">
            <v>0</v>
          </cell>
          <cell r="AM1190">
            <v>28</v>
          </cell>
          <cell r="AN1190">
            <v>17</v>
          </cell>
          <cell r="AO1190">
            <v>0</v>
          </cell>
          <cell r="AP1190" t="str">
            <v>Q</v>
          </cell>
          <cell r="AQ1190">
            <v>48.75</v>
          </cell>
          <cell r="AR1190" t="str">
            <v>Q</v>
          </cell>
          <cell r="AS1190">
            <v>120</v>
          </cell>
          <cell r="AT1190">
            <v>39.230769230769234</v>
          </cell>
          <cell r="AU1190" t="str">
            <v>Q</v>
          </cell>
          <cell r="AV1190">
            <v>12500.000040000001</v>
          </cell>
          <cell r="AW1190">
            <v>12498.1054</v>
          </cell>
          <cell r="AX1190">
            <v>15900</v>
          </cell>
          <cell r="AY1190">
            <v>0.2719999959296</v>
          </cell>
          <cell r="AZ1190">
            <v>0.21383647547169807</v>
          </cell>
          <cell r="BA1190">
            <v>15500</v>
          </cell>
          <cell r="BB1190">
            <v>3</v>
          </cell>
          <cell r="BC1190">
            <v>0.23999999603199984</v>
          </cell>
          <cell r="BD1190">
            <v>0.19354838451612899</v>
          </cell>
          <cell r="BE1190">
            <v>0</v>
          </cell>
          <cell r="BF1190">
            <v>0</v>
          </cell>
          <cell r="BG1190">
            <v>-1</v>
          </cell>
          <cell r="BH1190">
            <v>0</v>
          </cell>
        </row>
        <row r="1191">
          <cell r="B1191" t="str">
            <v>23764</v>
          </cell>
          <cell r="C1191" t="str">
            <v>7840235003161</v>
          </cell>
          <cell r="D1191" t="str">
            <v>HIELO 25 Kg FRESCUBO</v>
          </cell>
          <cell r="E1191">
            <v>6</v>
          </cell>
          <cell r="F1191" t="str">
            <v>BEBIDAS</v>
          </cell>
          <cell r="G1191" t="str">
            <v>BEBIDAS</v>
          </cell>
          <cell r="H1191" t="str">
            <v>HIELO</v>
          </cell>
          <cell r="I1191" t="str">
            <v>HIELO</v>
          </cell>
          <cell r="J1191" t="str">
            <v>HIELO</v>
          </cell>
          <cell r="K1191" t="str">
            <v>FRESCUBO</v>
          </cell>
          <cell r="L1191">
            <v>87</v>
          </cell>
          <cell r="M1191" t="str">
            <v>EMBOTELLADORA CENTRAL (87)</v>
          </cell>
          <cell r="N1191">
            <v>0</v>
          </cell>
          <cell r="O1191">
            <v>0</v>
          </cell>
          <cell r="P1191">
            <v>0</v>
          </cell>
          <cell r="Q1191">
            <v>0</v>
          </cell>
          <cell r="R1191">
            <v>7</v>
          </cell>
          <cell r="S1191">
            <v>7</v>
          </cell>
          <cell r="T1191">
            <v>6</v>
          </cell>
          <cell r="U1191">
            <v>1</v>
          </cell>
          <cell r="V1191">
            <v>0</v>
          </cell>
          <cell r="W1191">
            <v>0</v>
          </cell>
          <cell r="X1191">
            <v>0</v>
          </cell>
          <cell r="Y1191">
            <v>0</v>
          </cell>
          <cell r="Z1191">
            <v>12</v>
          </cell>
          <cell r="AA1191">
            <v>9</v>
          </cell>
          <cell r="AB1191">
            <v>7</v>
          </cell>
          <cell r="AC1191">
            <v>8</v>
          </cell>
          <cell r="AD1191">
            <v>8</v>
          </cell>
          <cell r="AE1191">
            <v>7</v>
          </cell>
          <cell r="AF1191">
            <v>5</v>
          </cell>
          <cell r="AG1191">
            <v>2</v>
          </cell>
          <cell r="AH1191">
            <v>0</v>
          </cell>
          <cell r="AI1191">
            <v>0</v>
          </cell>
          <cell r="AJ1191">
            <v>0</v>
          </cell>
          <cell r="AK1191">
            <v>12</v>
          </cell>
          <cell r="AL1191">
            <v>0</v>
          </cell>
          <cell r="AM1191">
            <v>8</v>
          </cell>
          <cell r="AN1191">
            <v>10</v>
          </cell>
          <cell r="AO1191">
            <v>0</v>
          </cell>
          <cell r="AP1191" t="str">
            <v>Q</v>
          </cell>
          <cell r="AQ1191">
            <v>360</v>
          </cell>
          <cell r="AR1191" t="str">
            <v>Q</v>
          </cell>
          <cell r="AS1191">
            <v>30</v>
          </cell>
          <cell r="AT1191">
            <v>150</v>
          </cell>
          <cell r="AU1191" t="str">
            <v>Q</v>
          </cell>
          <cell r="AV1191">
            <v>21000.00001</v>
          </cell>
          <cell r="AW1191">
            <v>20999.417119999998</v>
          </cell>
          <cell r="AX1191">
            <v>24900</v>
          </cell>
          <cell r="AY1191">
            <v>0.18571428514965982</v>
          </cell>
          <cell r="AZ1191">
            <v>0.15662650562248998</v>
          </cell>
          <cell r="BA1191">
            <v>23900</v>
          </cell>
          <cell r="BB1191">
            <v>3</v>
          </cell>
          <cell r="BC1191">
            <v>0.13809523755328801</v>
          </cell>
          <cell r="BD1191">
            <v>0.12133891171548118</v>
          </cell>
          <cell r="BE1191">
            <v>0</v>
          </cell>
          <cell r="BF1191">
            <v>0</v>
          </cell>
          <cell r="BG1191">
            <v>-1</v>
          </cell>
          <cell r="BH1191">
            <v>0</v>
          </cell>
        </row>
        <row r="1192">
          <cell r="B1192" t="str">
            <v>23762</v>
          </cell>
          <cell r="C1192" t="str">
            <v>7840235003147</v>
          </cell>
          <cell r="D1192" t="str">
            <v>HIELO 3 Kg FRESCUBO</v>
          </cell>
          <cell r="E1192">
            <v>6</v>
          </cell>
          <cell r="F1192" t="str">
            <v>BEBIDAS</v>
          </cell>
          <cell r="G1192" t="str">
            <v>BEBIDAS</v>
          </cell>
          <cell r="H1192" t="str">
            <v>HIELO</v>
          </cell>
          <cell r="I1192" t="str">
            <v>HIELO</v>
          </cell>
          <cell r="J1192" t="str">
            <v>HIELO</v>
          </cell>
          <cell r="K1192" t="str">
            <v>FRESCUBO</v>
          </cell>
          <cell r="L1192">
            <v>87</v>
          </cell>
          <cell r="M1192" t="str">
            <v>EMBOTELLADORA CENTRAL (87)</v>
          </cell>
          <cell r="N1192">
            <v>0</v>
          </cell>
          <cell r="O1192">
            <v>0</v>
          </cell>
          <cell r="P1192">
            <v>0</v>
          </cell>
          <cell r="Q1192">
            <v>0</v>
          </cell>
          <cell r="R1192">
            <v>109</v>
          </cell>
          <cell r="S1192">
            <v>133</v>
          </cell>
          <cell r="T1192">
            <v>120</v>
          </cell>
          <cell r="U1192">
            <v>133</v>
          </cell>
          <cell r="V1192">
            <v>0</v>
          </cell>
          <cell r="W1192">
            <v>0</v>
          </cell>
          <cell r="X1192">
            <v>0</v>
          </cell>
          <cell r="Y1192">
            <v>0</v>
          </cell>
          <cell r="Z1192">
            <v>124</v>
          </cell>
          <cell r="AA1192">
            <v>180</v>
          </cell>
          <cell r="AB1192">
            <v>49</v>
          </cell>
          <cell r="AC1192">
            <v>81</v>
          </cell>
          <cell r="AD1192">
            <v>139</v>
          </cell>
          <cell r="AE1192">
            <v>144</v>
          </cell>
          <cell r="AF1192">
            <v>72</v>
          </cell>
          <cell r="AG1192">
            <v>87</v>
          </cell>
          <cell r="AH1192">
            <v>0</v>
          </cell>
          <cell r="AI1192">
            <v>0</v>
          </cell>
          <cell r="AJ1192">
            <v>0</v>
          </cell>
          <cell r="AK1192">
            <v>9</v>
          </cell>
          <cell r="AL1192">
            <v>0</v>
          </cell>
          <cell r="AM1192">
            <v>123</v>
          </cell>
          <cell r="AN1192">
            <v>84</v>
          </cell>
          <cell r="AO1192">
            <v>0</v>
          </cell>
          <cell r="AP1192" t="str">
            <v>Q</v>
          </cell>
          <cell r="AQ1192">
            <v>2.0300751879699246</v>
          </cell>
          <cell r="AR1192" t="str">
            <v>Q</v>
          </cell>
          <cell r="AS1192">
            <v>45.555555555555557</v>
          </cell>
          <cell r="AT1192">
            <v>28.965517241379313</v>
          </cell>
          <cell r="AU1192" t="str">
            <v>Q</v>
          </cell>
          <cell r="AV1192">
            <v>3999.9999600000001</v>
          </cell>
          <cell r="AW1192">
            <v>3999.9998500000002</v>
          </cell>
          <cell r="AX1192">
            <v>4950</v>
          </cell>
          <cell r="AY1192">
            <v>0.23750001237500018</v>
          </cell>
          <cell r="AZ1192">
            <v>0.19191919999999998</v>
          </cell>
          <cell r="BA1192">
            <v>4750</v>
          </cell>
          <cell r="BB1192">
            <v>6</v>
          </cell>
          <cell r="BC1192">
            <v>0.18750001187500009</v>
          </cell>
          <cell r="BD1192">
            <v>0.15789474526315786</v>
          </cell>
          <cell r="BE1192">
            <v>0</v>
          </cell>
          <cell r="BF1192">
            <v>0</v>
          </cell>
          <cell r="BG1192">
            <v>-1</v>
          </cell>
          <cell r="BH1192">
            <v>0</v>
          </cell>
        </row>
        <row r="1193">
          <cell r="B1193" t="str">
            <v>16478</v>
          </cell>
          <cell r="C1193" t="str">
            <v>7896000559265</v>
          </cell>
          <cell r="D1193" t="str">
            <v>JUGO CONCENTRADO GUAYABA 500ml MAGUARY</v>
          </cell>
          <cell r="E1193">
            <v>12</v>
          </cell>
          <cell r="F1193" t="str">
            <v>BEBIDAS</v>
          </cell>
          <cell r="G1193" t="str">
            <v>BEBIDAS</v>
          </cell>
          <cell r="H1193" t="str">
            <v>JUGOS</v>
          </cell>
          <cell r="I1193" t="str">
            <v>JUGOS CONCENTRADOS</v>
          </cell>
          <cell r="J1193" t="str">
            <v>NORMAL JC-N</v>
          </cell>
          <cell r="K1193" t="str">
            <v>MAGUARY</v>
          </cell>
          <cell r="L1193">
            <v>114</v>
          </cell>
          <cell r="M1193" t="str">
            <v>APOLO IMPORT S.A. 2 - TRENTINO (114)</v>
          </cell>
          <cell r="N1193">
            <v>15</v>
          </cell>
          <cell r="O1193">
            <v>20</v>
          </cell>
          <cell r="P1193">
            <v>13</v>
          </cell>
          <cell r="Q1193">
            <v>8</v>
          </cell>
          <cell r="R1193">
            <v>42</v>
          </cell>
          <cell r="S1193">
            <v>33</v>
          </cell>
          <cell r="T1193">
            <v>20</v>
          </cell>
          <cell r="U1193">
            <v>19</v>
          </cell>
          <cell r="V1193">
            <v>3</v>
          </cell>
          <cell r="W1193">
            <v>2</v>
          </cell>
          <cell r="X1193">
            <v>1</v>
          </cell>
          <cell r="Y1193">
            <v>1</v>
          </cell>
          <cell r="Z1193">
            <v>3</v>
          </cell>
          <cell r="AA1193">
            <v>6</v>
          </cell>
          <cell r="AB1193">
            <v>5</v>
          </cell>
          <cell r="AC1193">
            <v>6</v>
          </cell>
          <cell r="AD1193">
            <v>6</v>
          </cell>
          <cell r="AE1193">
            <v>4</v>
          </cell>
          <cell r="AF1193">
            <v>7</v>
          </cell>
          <cell r="AG1193">
            <v>5</v>
          </cell>
          <cell r="AH1193">
            <v>3</v>
          </cell>
          <cell r="AI1193">
            <v>7</v>
          </cell>
          <cell r="AJ1193">
            <v>55</v>
          </cell>
          <cell r="AK1193">
            <v>43</v>
          </cell>
          <cell r="AL1193">
            <v>16</v>
          </cell>
          <cell r="AM1193">
            <v>8</v>
          </cell>
          <cell r="AN1193">
            <v>13</v>
          </cell>
          <cell r="AO1193">
            <v>20</v>
          </cell>
          <cell r="AP1193">
            <v>206.25</v>
          </cell>
          <cell r="AQ1193">
            <v>67.89473684210526</v>
          </cell>
          <cell r="AR1193">
            <v>480</v>
          </cell>
          <cell r="AS1193">
            <v>40</v>
          </cell>
          <cell r="AT1193">
            <v>78</v>
          </cell>
          <cell r="AU1193">
            <v>85.714285714285722</v>
          </cell>
          <cell r="AV1193">
            <v>7920</v>
          </cell>
          <cell r="AW1193">
            <v>7803.6045999999997</v>
          </cell>
          <cell r="AX1193">
            <v>8900</v>
          </cell>
          <cell r="AY1193">
            <v>0.1237373737373737</v>
          </cell>
          <cell r="AZ1193">
            <v>0.1101123595505618</v>
          </cell>
          <cell r="BA1193">
            <v>8550</v>
          </cell>
          <cell r="BB1193">
            <v>3</v>
          </cell>
          <cell r="BC1193">
            <v>7.9545454545454586E-2</v>
          </cell>
          <cell r="BD1193">
            <v>7.3684210526315783E-2</v>
          </cell>
          <cell r="BE1193">
            <v>8250</v>
          </cell>
          <cell r="BF1193">
            <v>12</v>
          </cell>
          <cell r="BG1193">
            <v>4.1666666666666741E-2</v>
          </cell>
          <cell r="BH1193">
            <v>0.04</v>
          </cell>
        </row>
        <row r="1194">
          <cell r="B1194" t="str">
            <v>16479</v>
          </cell>
          <cell r="C1194" t="str">
            <v>7896000555359</v>
          </cell>
          <cell r="D1194" t="str">
            <v>JUGO CONCENTRADO MBURUCUYA 500ml MAGUARY</v>
          </cell>
          <cell r="E1194">
            <v>12</v>
          </cell>
          <cell r="F1194" t="str">
            <v>BEBIDAS</v>
          </cell>
          <cell r="G1194" t="str">
            <v>BEBIDAS</v>
          </cell>
          <cell r="H1194" t="str">
            <v>JUGOS</v>
          </cell>
          <cell r="I1194" t="str">
            <v>JUGOS CONCENTRADOS</v>
          </cell>
          <cell r="J1194" t="str">
            <v>NORMAL JC-N</v>
          </cell>
          <cell r="K1194" t="str">
            <v>MAGUARY</v>
          </cell>
          <cell r="L1194">
            <v>114</v>
          </cell>
          <cell r="M1194" t="str">
            <v>APOLO IMPORT S.A. 2 - TRENTINO (114)</v>
          </cell>
          <cell r="N1194">
            <v>51</v>
          </cell>
          <cell r="O1194">
            <v>70</v>
          </cell>
          <cell r="P1194">
            <v>51</v>
          </cell>
          <cell r="Q1194">
            <v>45</v>
          </cell>
          <cell r="R1194">
            <v>61</v>
          </cell>
          <cell r="S1194">
            <v>48</v>
          </cell>
          <cell r="T1194">
            <v>25</v>
          </cell>
          <cell r="U1194">
            <v>33</v>
          </cell>
          <cell r="V1194">
            <v>4</v>
          </cell>
          <cell r="W1194">
            <v>4</v>
          </cell>
          <cell r="X1194">
            <v>4</v>
          </cell>
          <cell r="Y1194">
            <v>4</v>
          </cell>
          <cell r="Z1194">
            <v>12</v>
          </cell>
          <cell r="AA1194">
            <v>16</v>
          </cell>
          <cell r="AB1194">
            <v>5</v>
          </cell>
          <cell r="AC1194">
            <v>7</v>
          </cell>
          <cell r="AD1194">
            <v>6</v>
          </cell>
          <cell r="AE1194">
            <v>16</v>
          </cell>
          <cell r="AF1194">
            <v>9</v>
          </cell>
          <cell r="AG1194">
            <v>9</v>
          </cell>
          <cell r="AH1194">
            <v>1</v>
          </cell>
          <cell r="AI1194">
            <v>2</v>
          </cell>
          <cell r="AJ1194">
            <v>196</v>
          </cell>
          <cell r="AK1194">
            <v>103</v>
          </cell>
          <cell r="AL1194">
            <v>5</v>
          </cell>
          <cell r="AM1194">
            <v>39</v>
          </cell>
          <cell r="AN1194">
            <v>31</v>
          </cell>
          <cell r="AO1194">
            <v>22</v>
          </cell>
          <cell r="AP1194">
            <v>130.66666666666666</v>
          </cell>
          <cell r="AQ1194">
            <v>93.636363636363626</v>
          </cell>
          <cell r="AR1194">
            <v>37.5</v>
          </cell>
          <cell r="AS1194">
            <v>167.14285714285714</v>
          </cell>
          <cell r="AT1194">
            <v>103.33333333333334</v>
          </cell>
          <cell r="AU1194">
            <v>330</v>
          </cell>
          <cell r="AV1194">
            <v>16425.000019999999</v>
          </cell>
          <cell r="AW1194">
            <v>16194.979020000001</v>
          </cell>
          <cell r="AX1194">
            <v>18900</v>
          </cell>
          <cell r="AY1194">
            <v>0.15068493010571093</v>
          </cell>
          <cell r="AZ1194">
            <v>0.13095237989417993</v>
          </cell>
          <cell r="BA1194">
            <v>17900</v>
          </cell>
          <cell r="BB1194">
            <v>3</v>
          </cell>
          <cell r="BC1194">
            <v>8.9802129571017186E-2</v>
          </cell>
          <cell r="BD1194">
            <v>8.24022335195531E-2</v>
          </cell>
          <cell r="BE1194">
            <v>16900</v>
          </cell>
          <cell r="BF1194">
            <v>6</v>
          </cell>
          <cell r="BG1194">
            <v>2.8919329036323438E-2</v>
          </cell>
          <cell r="BH1194">
            <v>2.8106507692307721E-2</v>
          </cell>
        </row>
        <row r="1195">
          <cell r="B1195" t="str">
            <v>15385</v>
          </cell>
          <cell r="C1195" t="str">
            <v>7896000550064</v>
          </cell>
          <cell r="D1195" t="str">
            <v>JUGO CONCENTRADO NARANJA 500ml MAGUARY.</v>
          </cell>
          <cell r="E1195">
            <v>12</v>
          </cell>
          <cell r="F1195" t="str">
            <v>BEBIDAS</v>
          </cell>
          <cell r="G1195" t="str">
            <v>BEBIDAS</v>
          </cell>
          <cell r="H1195" t="str">
            <v>JUGOS</v>
          </cell>
          <cell r="I1195" t="str">
            <v>JUGOS CONCENTRADOS</v>
          </cell>
          <cell r="J1195" t="str">
            <v>NORMAL JC-N</v>
          </cell>
          <cell r="K1195" t="str">
            <v>MAGUARY</v>
          </cell>
          <cell r="L1195">
            <v>114</v>
          </cell>
          <cell r="M1195" t="str">
            <v>APOLO IMPORT S.A. 2 - TRENTINO (114)</v>
          </cell>
          <cell r="N1195">
            <v>3</v>
          </cell>
          <cell r="O1195">
            <v>3</v>
          </cell>
          <cell r="P1195">
            <v>11</v>
          </cell>
          <cell r="Q1195">
            <v>10</v>
          </cell>
          <cell r="R1195">
            <v>35</v>
          </cell>
          <cell r="S1195">
            <v>23</v>
          </cell>
          <cell r="T1195">
            <v>22</v>
          </cell>
          <cell r="U1195">
            <v>15</v>
          </cell>
          <cell r="V1195">
            <v>3</v>
          </cell>
          <cell r="W1195">
            <v>4</v>
          </cell>
          <cell r="X1195">
            <v>5</v>
          </cell>
          <cell r="Y1195">
            <v>2</v>
          </cell>
          <cell r="Z1195">
            <v>2</v>
          </cell>
          <cell r="AA1195">
            <v>12</v>
          </cell>
          <cell r="AB1195">
            <v>13</v>
          </cell>
          <cell r="AC1195">
            <v>13</v>
          </cell>
          <cell r="AD1195">
            <v>8</v>
          </cell>
          <cell r="AE1195">
            <v>13</v>
          </cell>
          <cell r="AF1195">
            <v>9</v>
          </cell>
          <cell r="AG1195">
            <v>12</v>
          </cell>
          <cell r="AH1195">
            <v>1</v>
          </cell>
          <cell r="AI1195">
            <v>5</v>
          </cell>
          <cell r="AJ1195">
            <v>19</v>
          </cell>
          <cell r="AK1195">
            <v>74</v>
          </cell>
          <cell r="AL1195">
            <v>8</v>
          </cell>
          <cell r="AM1195">
            <v>47</v>
          </cell>
          <cell r="AN1195">
            <v>26</v>
          </cell>
          <cell r="AO1195">
            <v>21</v>
          </cell>
          <cell r="AP1195">
            <v>57</v>
          </cell>
          <cell r="AQ1195">
            <v>148</v>
          </cell>
          <cell r="AR1195">
            <v>120</v>
          </cell>
          <cell r="AS1195">
            <v>108.46153846153847</v>
          </cell>
          <cell r="AT1195">
            <v>65</v>
          </cell>
          <cell r="AU1195">
            <v>126</v>
          </cell>
          <cell r="AV1195">
            <v>9719.9999599999992</v>
          </cell>
          <cell r="AW1195">
            <v>8926.7523399999991</v>
          </cell>
          <cell r="AX1195">
            <v>10900</v>
          </cell>
          <cell r="AY1195">
            <v>0.1213991815695441</v>
          </cell>
          <cell r="AZ1195">
            <v>0.1082568844036698</v>
          </cell>
          <cell r="BA1195">
            <v>10500</v>
          </cell>
          <cell r="BB1195">
            <v>3</v>
          </cell>
          <cell r="BC1195">
            <v>8.0246918025707492E-2</v>
          </cell>
          <cell r="BD1195">
            <v>7.4285718095238179E-2</v>
          </cell>
          <cell r="BE1195">
            <v>9900</v>
          </cell>
          <cell r="BF1195">
            <v>6</v>
          </cell>
          <cell r="BG1195">
            <v>1.8518522709952911E-2</v>
          </cell>
          <cell r="BH1195">
            <v>1.8181822222222303E-2</v>
          </cell>
        </row>
        <row r="1196">
          <cell r="B1196" t="str">
            <v>16480</v>
          </cell>
          <cell r="C1196" t="str">
            <v>7896000557056</v>
          </cell>
          <cell r="D1196" t="str">
            <v>JUGO CONCENTRADO PIÑA 500ml MAGUARY</v>
          </cell>
          <cell r="E1196">
            <v>12</v>
          </cell>
          <cell r="F1196" t="str">
            <v>BEBIDAS</v>
          </cell>
          <cell r="G1196" t="str">
            <v>BEBIDAS</v>
          </cell>
          <cell r="H1196" t="str">
            <v>JUGOS</v>
          </cell>
          <cell r="I1196" t="str">
            <v>JUGOS CONCENTRADOS</v>
          </cell>
          <cell r="J1196" t="str">
            <v>NORMAL JC-N</v>
          </cell>
          <cell r="K1196" t="str">
            <v>MAGUARY</v>
          </cell>
          <cell r="L1196">
            <v>114</v>
          </cell>
          <cell r="M1196" t="str">
            <v>APOLO IMPORT S.A. 2 - TRENTINO (114)</v>
          </cell>
          <cell r="N1196">
            <v>4</v>
          </cell>
          <cell r="O1196">
            <v>27</v>
          </cell>
          <cell r="P1196">
            <v>8</v>
          </cell>
          <cell r="Q1196">
            <v>5</v>
          </cell>
          <cell r="R1196">
            <v>25</v>
          </cell>
          <cell r="S1196">
            <v>24</v>
          </cell>
          <cell r="T1196">
            <v>12</v>
          </cell>
          <cell r="U1196">
            <v>14</v>
          </cell>
          <cell r="V1196">
            <v>7</v>
          </cell>
          <cell r="W1196">
            <v>3</v>
          </cell>
          <cell r="X1196">
            <v>3</v>
          </cell>
          <cell r="Y1196">
            <v>4</v>
          </cell>
          <cell r="Z1196">
            <v>11</v>
          </cell>
          <cell r="AA1196">
            <v>2</v>
          </cell>
          <cell r="AB1196">
            <v>3</v>
          </cell>
          <cell r="AC1196">
            <v>3</v>
          </cell>
          <cell r="AD1196">
            <v>0</v>
          </cell>
          <cell r="AE1196">
            <v>1</v>
          </cell>
          <cell r="AF1196">
            <v>5</v>
          </cell>
          <cell r="AG1196">
            <v>4</v>
          </cell>
          <cell r="AH1196">
            <v>1</v>
          </cell>
          <cell r="AI1196">
            <v>2</v>
          </cell>
          <cell r="AJ1196">
            <v>54</v>
          </cell>
          <cell r="AK1196">
            <v>86</v>
          </cell>
          <cell r="AL1196">
            <v>21</v>
          </cell>
          <cell r="AM1196">
            <v>27</v>
          </cell>
          <cell r="AN1196">
            <v>18</v>
          </cell>
          <cell r="AO1196">
            <v>23</v>
          </cell>
          <cell r="AP1196">
            <v>324</v>
          </cell>
          <cell r="AQ1196">
            <v>184.28571428571431</v>
          </cell>
          <cell r="AR1196">
            <v>157.5</v>
          </cell>
          <cell r="AS1196">
            <v>270</v>
          </cell>
          <cell r="AT1196">
            <v>135</v>
          </cell>
          <cell r="AU1196">
            <v>345</v>
          </cell>
          <cell r="AV1196">
            <v>12400.000029999999</v>
          </cell>
          <cell r="AW1196">
            <v>11906.732749999999</v>
          </cell>
          <cell r="AX1196">
            <v>13900</v>
          </cell>
          <cell r="AY1196">
            <v>0.12096773922346515</v>
          </cell>
          <cell r="AZ1196">
            <v>0.10791366690647487</v>
          </cell>
          <cell r="BA1196">
            <v>13500</v>
          </cell>
          <cell r="BB1196">
            <v>3</v>
          </cell>
          <cell r="BC1196">
            <v>8.8709674785379944E-2</v>
          </cell>
          <cell r="BD1196">
            <v>8.1481479259259318E-2</v>
          </cell>
          <cell r="BE1196">
            <v>12900</v>
          </cell>
          <cell r="BF1196">
            <v>6</v>
          </cell>
          <cell r="BG1196">
            <v>4.0322578128251907E-2</v>
          </cell>
          <cell r="BH1196">
            <v>3.8759687596899281E-2</v>
          </cell>
        </row>
        <row r="1197">
          <cell r="B1197" t="str">
            <v>15386</v>
          </cell>
          <cell r="C1197" t="str">
            <v>7896000556066</v>
          </cell>
          <cell r="D1197" t="str">
            <v>JUGO CONCENTRADO UVA 500ml MAGUARY</v>
          </cell>
          <cell r="E1197">
            <v>12</v>
          </cell>
          <cell r="F1197" t="str">
            <v>BEBIDAS</v>
          </cell>
          <cell r="G1197" t="str">
            <v>BEBIDAS</v>
          </cell>
          <cell r="H1197" t="str">
            <v>JUGOS</v>
          </cell>
          <cell r="I1197" t="str">
            <v>JUGOS CONCENTRADOS</v>
          </cell>
          <cell r="J1197" t="str">
            <v>NORMAL JC-N</v>
          </cell>
          <cell r="K1197" t="str">
            <v>MAGUARY</v>
          </cell>
          <cell r="L1197">
            <v>114</v>
          </cell>
          <cell r="M1197" t="str">
            <v>APOLO IMPORT S.A. 2 - TRENTINO (114)</v>
          </cell>
          <cell r="N1197">
            <v>22</v>
          </cell>
          <cell r="O1197">
            <v>29</v>
          </cell>
          <cell r="P1197">
            <v>18</v>
          </cell>
          <cell r="Q1197">
            <v>12</v>
          </cell>
          <cell r="R1197">
            <v>11</v>
          </cell>
          <cell r="S1197">
            <v>11</v>
          </cell>
          <cell r="T1197">
            <v>15</v>
          </cell>
          <cell r="U1197">
            <v>12</v>
          </cell>
          <cell r="V1197">
            <v>0</v>
          </cell>
          <cell r="W1197">
            <v>1</v>
          </cell>
          <cell r="X1197">
            <v>0</v>
          </cell>
          <cell r="Y1197">
            <v>1</v>
          </cell>
          <cell r="Z1197">
            <v>0</v>
          </cell>
          <cell r="AA1197">
            <v>3</v>
          </cell>
          <cell r="AB1197">
            <v>2</v>
          </cell>
          <cell r="AC1197">
            <v>2</v>
          </cell>
          <cell r="AD1197">
            <v>1</v>
          </cell>
          <cell r="AE1197">
            <v>3</v>
          </cell>
          <cell r="AF1197">
            <v>2</v>
          </cell>
          <cell r="AG1197">
            <v>5</v>
          </cell>
          <cell r="AH1197">
            <v>0</v>
          </cell>
          <cell r="AI1197">
            <v>0</v>
          </cell>
          <cell r="AJ1197">
            <v>66</v>
          </cell>
          <cell r="AK1197">
            <v>33</v>
          </cell>
          <cell r="AL1197">
            <v>22</v>
          </cell>
          <cell r="AM1197">
            <v>21</v>
          </cell>
          <cell r="AN1197">
            <v>13</v>
          </cell>
          <cell r="AO1197">
            <v>24</v>
          </cell>
          <cell r="AP1197">
            <v>165</v>
          </cell>
          <cell r="AQ1197">
            <v>82.5</v>
          </cell>
          <cell r="AR1197">
            <v>660</v>
          </cell>
          <cell r="AS1197">
            <v>315</v>
          </cell>
          <cell r="AT1197">
            <v>78</v>
          </cell>
          <cell r="AU1197" t="str">
            <v>SV</v>
          </cell>
          <cell r="AV1197">
            <v>12400.000029999999</v>
          </cell>
          <cell r="AW1197">
            <v>11493.59024</v>
          </cell>
          <cell r="AX1197">
            <v>13900</v>
          </cell>
          <cell r="AY1197">
            <v>0.12096773922346515</v>
          </cell>
          <cell r="AZ1197">
            <v>0.10791366690647487</v>
          </cell>
          <cell r="BA1197">
            <v>13500</v>
          </cell>
          <cell r="BB1197">
            <v>3</v>
          </cell>
          <cell r="BC1197">
            <v>8.8709674785379944E-2</v>
          </cell>
          <cell r="BD1197">
            <v>8.1481479259259318E-2</v>
          </cell>
          <cell r="BE1197">
            <v>12900</v>
          </cell>
          <cell r="BF1197">
            <v>6</v>
          </cell>
          <cell r="BG1197">
            <v>4.0322578128251907E-2</v>
          </cell>
          <cell r="BH1197">
            <v>3.8759687596899281E-2</v>
          </cell>
        </row>
        <row r="1198">
          <cell r="B1198" t="str">
            <v>8301</v>
          </cell>
          <cell r="C1198" t="str">
            <v>7840058004178</v>
          </cell>
          <cell r="D1198" t="str">
            <v>JUGO NARANJA LIGHT 1Lts FRUGOS</v>
          </cell>
          <cell r="E1198">
            <v>6</v>
          </cell>
          <cell r="F1198" t="str">
            <v>BEBIDAS</v>
          </cell>
          <cell r="G1198" t="str">
            <v>BEBIDAS</v>
          </cell>
          <cell r="H1198" t="str">
            <v>JUGOS</v>
          </cell>
          <cell r="I1198" t="str">
            <v>JUGOS de NECTAR</v>
          </cell>
          <cell r="J1198" t="str">
            <v>LIGHT JN-LI</v>
          </cell>
          <cell r="K1198" t="str">
            <v>FRUGOS</v>
          </cell>
          <cell r="L1198">
            <v>139</v>
          </cell>
          <cell r="M1198" t="str">
            <v>PARAGUAY REFRESCOS S.A.  (139)</v>
          </cell>
          <cell r="N1198">
            <v>0</v>
          </cell>
          <cell r="O1198">
            <v>0</v>
          </cell>
          <cell r="P1198">
            <v>0</v>
          </cell>
          <cell r="Q1198">
            <v>0</v>
          </cell>
          <cell r="R1198">
            <v>0</v>
          </cell>
          <cell r="S1198">
            <v>0</v>
          </cell>
          <cell r="T1198">
            <v>0</v>
          </cell>
          <cell r="U1198">
            <v>0</v>
          </cell>
          <cell r="V1198">
            <v>0</v>
          </cell>
          <cell r="W1198">
            <v>0</v>
          </cell>
          <cell r="X1198">
            <v>0</v>
          </cell>
          <cell r="Y1198">
            <v>0</v>
          </cell>
          <cell r="Z1198">
            <v>0</v>
          </cell>
          <cell r="AA1198">
            <v>0</v>
          </cell>
          <cell r="AB1198">
            <v>0</v>
          </cell>
          <cell r="AC1198">
            <v>0</v>
          </cell>
          <cell r="AD1198">
            <v>0</v>
          </cell>
          <cell r="AE1198">
            <v>0</v>
          </cell>
          <cell r="AF1198">
            <v>0</v>
          </cell>
          <cell r="AG1198">
            <v>0</v>
          </cell>
          <cell r="AH1198">
            <v>0</v>
          </cell>
          <cell r="AI1198">
            <v>0</v>
          </cell>
          <cell r="AJ1198">
            <v>12</v>
          </cell>
          <cell r="AK1198">
            <v>0</v>
          </cell>
          <cell r="AL1198">
            <v>0</v>
          </cell>
          <cell r="AM1198">
            <v>0</v>
          </cell>
          <cell r="AN1198">
            <v>0</v>
          </cell>
          <cell r="AO1198">
            <v>0</v>
          </cell>
          <cell r="AP1198" t="str">
            <v>SV</v>
          </cell>
          <cell r="AQ1198" t="str">
            <v>Q</v>
          </cell>
          <cell r="AR1198" t="str">
            <v>Q</v>
          </cell>
          <cell r="AS1198" t="str">
            <v>Q</v>
          </cell>
          <cell r="AT1198" t="str">
            <v>Q</v>
          </cell>
          <cell r="AU1198" t="str">
            <v>Q</v>
          </cell>
          <cell r="AV1198">
            <v>6217.9999969999999</v>
          </cell>
          <cell r="AW1198">
            <v>6237.6626399999996</v>
          </cell>
          <cell r="AX1198">
            <v>7250</v>
          </cell>
          <cell r="AY1198">
            <v>0.16596976576035849</v>
          </cell>
          <cell r="AZ1198">
            <v>0.14234482800000001</v>
          </cell>
          <cell r="BA1198">
            <v>6900</v>
          </cell>
          <cell r="BB1198">
            <v>6</v>
          </cell>
          <cell r="BC1198">
            <v>0.10968157017192737</v>
          </cell>
          <cell r="BD1198">
            <v>9.8840580144927553E-2</v>
          </cell>
          <cell r="BE1198">
            <v>0</v>
          </cell>
          <cell r="BF1198">
            <v>0</v>
          </cell>
          <cell r="BG1198">
            <v>-1</v>
          </cell>
          <cell r="BH1198">
            <v>0</v>
          </cell>
        </row>
        <row r="1199">
          <cell r="B1199" t="str">
            <v>8709</v>
          </cell>
          <cell r="C1199" t="str">
            <v>7840188010223</v>
          </cell>
          <cell r="D1199" t="str">
            <v>JUGO DURAZNO LIGHT 1Lts WATTS</v>
          </cell>
          <cell r="E1199">
            <v>6</v>
          </cell>
          <cell r="F1199" t="str">
            <v>BEBIDAS</v>
          </cell>
          <cell r="G1199" t="str">
            <v>BEBIDAS</v>
          </cell>
          <cell r="H1199" t="str">
            <v>JUGOS</v>
          </cell>
          <cell r="I1199" t="str">
            <v>JUGOS de NECTAR</v>
          </cell>
          <cell r="J1199" t="str">
            <v>LIGHT JN-LI</v>
          </cell>
          <cell r="K1199" t="str">
            <v>WATTS</v>
          </cell>
          <cell r="L1199">
            <v>79</v>
          </cell>
          <cell r="M1199" t="str">
            <v>DISTRIBUIDORA DEL PARAGUAY (79)</v>
          </cell>
          <cell r="N1199">
            <v>270</v>
          </cell>
          <cell r="O1199">
            <v>256</v>
          </cell>
          <cell r="P1199">
            <v>290</v>
          </cell>
          <cell r="Q1199">
            <v>214</v>
          </cell>
          <cell r="R1199">
            <v>211</v>
          </cell>
          <cell r="S1199">
            <v>283</v>
          </cell>
          <cell r="T1199">
            <v>75</v>
          </cell>
          <cell r="U1199">
            <v>102</v>
          </cell>
          <cell r="V1199">
            <v>110</v>
          </cell>
          <cell r="W1199">
            <v>95</v>
          </cell>
          <cell r="X1199">
            <v>69</v>
          </cell>
          <cell r="Y1199">
            <v>67</v>
          </cell>
          <cell r="Z1199">
            <v>182</v>
          </cell>
          <cell r="AA1199">
            <v>181</v>
          </cell>
          <cell r="AB1199">
            <v>11</v>
          </cell>
          <cell r="AC1199">
            <v>23</v>
          </cell>
          <cell r="AD1199">
            <v>182</v>
          </cell>
          <cell r="AE1199">
            <v>205</v>
          </cell>
          <cell r="AF1199">
            <v>165</v>
          </cell>
          <cell r="AG1199">
            <v>163</v>
          </cell>
          <cell r="AH1199">
            <v>10</v>
          </cell>
          <cell r="AI1199">
            <v>21</v>
          </cell>
          <cell r="AJ1199">
            <v>341</v>
          </cell>
          <cell r="AK1199">
            <v>285</v>
          </cell>
          <cell r="AL1199">
            <v>158</v>
          </cell>
          <cell r="AM1199">
            <v>73</v>
          </cell>
          <cell r="AN1199">
            <v>253</v>
          </cell>
          <cell r="AO1199">
            <v>102</v>
          </cell>
          <cell r="AP1199">
            <v>47.803738317757009</v>
          </cell>
          <cell r="AQ1199">
            <v>83.823529411764696</v>
          </cell>
          <cell r="AR1199">
            <v>70.746268656716424</v>
          </cell>
          <cell r="AS1199">
            <v>95.217391304347828</v>
          </cell>
          <cell r="AT1199">
            <v>46.564417177914109</v>
          </cell>
          <cell r="AU1199">
            <v>145.71428571428569</v>
          </cell>
          <cell r="AV1199">
            <v>7619.9999699999998</v>
          </cell>
          <cell r="AW1199">
            <v>7591.3151600000001</v>
          </cell>
          <cell r="AX1199">
            <v>8900</v>
          </cell>
          <cell r="AY1199">
            <v>0.16797900722301451</v>
          </cell>
          <cell r="AZ1199">
            <v>0.14382022808988765</v>
          </cell>
          <cell r="BA1199">
            <v>8500</v>
          </cell>
          <cell r="BB1199">
            <v>6</v>
          </cell>
          <cell r="BC1199">
            <v>0.11548556869613735</v>
          </cell>
          <cell r="BD1199">
            <v>0.10352941529411766</v>
          </cell>
          <cell r="BE1199">
            <v>8250</v>
          </cell>
          <cell r="BF1199">
            <v>12</v>
          </cell>
          <cell r="BG1199">
            <v>8.2677169616839352E-2</v>
          </cell>
          <cell r="BH1199">
            <v>7.6363640000000024E-2</v>
          </cell>
        </row>
        <row r="1200">
          <cell r="B1200" t="str">
            <v>19930</v>
          </cell>
          <cell r="C1200" t="str">
            <v>7840188011039</v>
          </cell>
          <cell r="D1200" t="str">
            <v>JUGO DURAZNO LIGHT 200ml 6un WATTS</v>
          </cell>
          <cell r="E1200">
            <v>6</v>
          </cell>
          <cell r="F1200" t="str">
            <v>BEBIDAS</v>
          </cell>
          <cell r="G1200" t="str">
            <v>BEBIDAS</v>
          </cell>
          <cell r="H1200" t="str">
            <v>JUGOS</v>
          </cell>
          <cell r="I1200" t="str">
            <v>JUGOS de NECTAR</v>
          </cell>
          <cell r="J1200" t="str">
            <v>LIGHT JN-LI</v>
          </cell>
          <cell r="K1200" t="str">
            <v>WATTS</v>
          </cell>
          <cell r="L1200">
            <v>79</v>
          </cell>
          <cell r="M1200" t="str">
            <v>DISTRIBUIDORA DEL PARAGUAY (79)</v>
          </cell>
          <cell r="N1200">
            <v>0</v>
          </cell>
          <cell r="O1200">
            <v>0</v>
          </cell>
          <cell r="P1200">
            <v>0</v>
          </cell>
          <cell r="Q1200">
            <v>0</v>
          </cell>
          <cell r="R1200">
            <v>0</v>
          </cell>
          <cell r="S1200">
            <v>0</v>
          </cell>
          <cell r="T1200">
            <v>0</v>
          </cell>
          <cell r="U1200">
            <v>0</v>
          </cell>
          <cell r="V1200">
            <v>0</v>
          </cell>
          <cell r="W1200">
            <v>0</v>
          </cell>
          <cell r="X1200">
            <v>0</v>
          </cell>
          <cell r="Y1200">
            <v>0</v>
          </cell>
          <cell r="Z1200">
            <v>0</v>
          </cell>
          <cell r="AA1200">
            <v>0</v>
          </cell>
          <cell r="AB1200">
            <v>0</v>
          </cell>
          <cell r="AC1200">
            <v>0</v>
          </cell>
          <cell r="AD1200">
            <v>0</v>
          </cell>
          <cell r="AE1200">
            <v>0</v>
          </cell>
          <cell r="AF1200">
            <v>0</v>
          </cell>
          <cell r="AG1200">
            <v>0</v>
          </cell>
          <cell r="AH1200">
            <v>0</v>
          </cell>
          <cell r="AI1200">
            <v>0</v>
          </cell>
          <cell r="AJ1200">
            <v>0</v>
          </cell>
          <cell r="AK1200">
            <v>0</v>
          </cell>
          <cell r="AL1200">
            <v>0</v>
          </cell>
          <cell r="AM1200">
            <v>0</v>
          </cell>
          <cell r="AN1200">
            <v>0</v>
          </cell>
          <cell r="AO1200">
            <v>0</v>
          </cell>
          <cell r="AP1200" t="str">
            <v>Q</v>
          </cell>
          <cell r="AQ1200" t="str">
            <v>Q</v>
          </cell>
          <cell r="AR1200" t="str">
            <v>Q</v>
          </cell>
          <cell r="AS1200" t="str">
            <v>Q</v>
          </cell>
          <cell r="AT1200" t="str">
            <v>Q</v>
          </cell>
          <cell r="AU1200" t="str">
            <v>Q</v>
          </cell>
          <cell r="AV1200">
            <v>17280.000001</v>
          </cell>
          <cell r="AW1200">
            <v>17068.291020000001</v>
          </cell>
          <cell r="AX1200">
            <v>19250</v>
          </cell>
          <cell r="AY1200">
            <v>0.11400462956516177</v>
          </cell>
          <cell r="AZ1200">
            <v>0.10233766228571427</v>
          </cell>
          <cell r="BA1200">
            <v>18500</v>
          </cell>
          <cell r="BB1200">
            <v>3</v>
          </cell>
          <cell r="BC1200">
            <v>7.0601851789895642E-2</v>
          </cell>
          <cell r="BD1200">
            <v>6.5945945891891872E-2</v>
          </cell>
          <cell r="BE1200">
            <v>0</v>
          </cell>
          <cell r="BF1200">
            <v>0</v>
          </cell>
          <cell r="BG1200">
            <v>-1</v>
          </cell>
          <cell r="BH1200">
            <v>0</v>
          </cell>
        </row>
        <row r="1201">
          <cell r="B1201" t="str">
            <v>8815</v>
          </cell>
          <cell r="C1201" t="str">
            <v>7840188010230</v>
          </cell>
          <cell r="D1201" t="str">
            <v>JUGO DURAZNO LIGHT 200ml WATTS</v>
          </cell>
          <cell r="E1201">
            <v>30</v>
          </cell>
          <cell r="F1201" t="str">
            <v>BEBIDAS</v>
          </cell>
          <cell r="G1201" t="str">
            <v>BEBIDAS</v>
          </cell>
          <cell r="H1201" t="str">
            <v>JUGOS</v>
          </cell>
          <cell r="I1201" t="str">
            <v>JUGOS de NECTAR</v>
          </cell>
          <cell r="J1201" t="str">
            <v>LIGHT JN-LI</v>
          </cell>
          <cell r="K1201" t="str">
            <v>WATTS</v>
          </cell>
          <cell r="L1201">
            <v>79</v>
          </cell>
          <cell r="M1201" t="str">
            <v>DISTRIBUIDORA DEL PARAGUAY (79)</v>
          </cell>
          <cell r="N1201">
            <v>613</v>
          </cell>
          <cell r="O1201">
            <v>923</v>
          </cell>
          <cell r="P1201">
            <v>212</v>
          </cell>
          <cell r="Q1201">
            <v>0</v>
          </cell>
          <cell r="R1201">
            <v>602</v>
          </cell>
          <cell r="S1201">
            <v>810</v>
          </cell>
          <cell r="T1201">
            <v>0</v>
          </cell>
          <cell r="U1201">
            <v>0</v>
          </cell>
          <cell r="V1201">
            <v>217</v>
          </cell>
          <cell r="W1201">
            <v>284</v>
          </cell>
          <cell r="X1201">
            <v>185</v>
          </cell>
          <cell r="Y1201">
            <v>65</v>
          </cell>
          <cell r="Z1201">
            <v>322</v>
          </cell>
          <cell r="AA1201">
            <v>508</v>
          </cell>
          <cell r="AB1201">
            <v>60</v>
          </cell>
          <cell r="AC1201">
            <v>24</v>
          </cell>
          <cell r="AD1201">
            <v>408</v>
          </cell>
          <cell r="AE1201">
            <v>541</v>
          </cell>
          <cell r="AF1201">
            <v>0</v>
          </cell>
          <cell r="AG1201">
            <v>0</v>
          </cell>
          <cell r="AH1201">
            <v>0</v>
          </cell>
          <cell r="AI1201">
            <v>0</v>
          </cell>
          <cell r="AJ1201">
            <v>0</v>
          </cell>
          <cell r="AK1201">
            <v>11</v>
          </cell>
          <cell r="AL1201">
            <v>0</v>
          </cell>
          <cell r="AM1201">
            <v>0</v>
          </cell>
          <cell r="AN1201">
            <v>0</v>
          </cell>
          <cell r="AO1201">
            <v>0</v>
          </cell>
          <cell r="AP1201" t="str">
            <v>Q</v>
          </cell>
          <cell r="AQ1201" t="str">
            <v>SV</v>
          </cell>
          <cell r="AR1201" t="str">
            <v>Q</v>
          </cell>
          <cell r="AS1201" t="str">
            <v>Q</v>
          </cell>
          <cell r="AT1201" t="str">
            <v>Q</v>
          </cell>
          <cell r="AU1201" t="str">
            <v>Q</v>
          </cell>
          <cell r="AV1201">
            <v>2880</v>
          </cell>
          <cell r="AW1201">
            <v>2844.7151699999999</v>
          </cell>
          <cell r="AX1201">
            <v>3500</v>
          </cell>
          <cell r="AY1201">
            <v>0.21527777777777768</v>
          </cell>
          <cell r="AZ1201">
            <v>0.17714285714285713</v>
          </cell>
          <cell r="BA1201">
            <v>0</v>
          </cell>
          <cell r="BB1201">
            <v>0</v>
          </cell>
          <cell r="BC1201">
            <v>-1</v>
          </cell>
          <cell r="BD1201">
            <v>0</v>
          </cell>
          <cell r="BE1201">
            <v>0</v>
          </cell>
          <cell r="BF1201">
            <v>0</v>
          </cell>
          <cell r="BG1201">
            <v>-1</v>
          </cell>
          <cell r="BH1201">
            <v>0</v>
          </cell>
        </row>
        <row r="1202">
          <cell r="B1202" t="str">
            <v>4513</v>
          </cell>
          <cell r="C1202" t="str">
            <v>7840188010803</v>
          </cell>
          <cell r="D1202" t="str">
            <v>JUGO MANZANA LIGHT 1Lts WATTS</v>
          </cell>
          <cell r="E1202">
            <v>6</v>
          </cell>
          <cell r="F1202" t="str">
            <v>BEBIDAS</v>
          </cell>
          <cell r="G1202" t="str">
            <v>BEBIDAS</v>
          </cell>
          <cell r="H1202" t="str">
            <v>JUGOS</v>
          </cell>
          <cell r="I1202" t="str">
            <v>JUGOS de NECTAR</v>
          </cell>
          <cell r="J1202" t="str">
            <v>LIGHT JN-LI</v>
          </cell>
          <cell r="K1202" t="str">
            <v>WATTS</v>
          </cell>
          <cell r="L1202">
            <v>79</v>
          </cell>
          <cell r="M1202" t="str">
            <v>DISTRIBUIDORA DEL PARAGUAY (79)</v>
          </cell>
          <cell r="N1202">
            <v>138</v>
          </cell>
          <cell r="O1202">
            <v>24</v>
          </cell>
          <cell r="P1202">
            <v>35</v>
          </cell>
          <cell r="Q1202">
            <v>87</v>
          </cell>
          <cell r="R1202">
            <v>112</v>
          </cell>
          <cell r="S1202">
            <v>19</v>
          </cell>
          <cell r="T1202">
            <v>19</v>
          </cell>
          <cell r="U1202">
            <v>77</v>
          </cell>
          <cell r="V1202">
            <v>60</v>
          </cell>
          <cell r="W1202">
            <v>41</v>
          </cell>
          <cell r="X1202">
            <v>26</v>
          </cell>
          <cell r="Y1202">
            <v>17</v>
          </cell>
          <cell r="Z1202">
            <v>144</v>
          </cell>
          <cell r="AA1202">
            <v>0</v>
          </cell>
          <cell r="AB1202">
            <v>6</v>
          </cell>
          <cell r="AC1202">
            <v>24</v>
          </cell>
          <cell r="AD1202">
            <v>62</v>
          </cell>
          <cell r="AE1202">
            <v>152</v>
          </cell>
          <cell r="AF1202">
            <v>91</v>
          </cell>
          <cell r="AG1202">
            <v>82</v>
          </cell>
          <cell r="AH1202">
            <v>7</v>
          </cell>
          <cell r="AI1202">
            <v>15</v>
          </cell>
          <cell r="AJ1202">
            <v>36</v>
          </cell>
          <cell r="AK1202">
            <v>57</v>
          </cell>
          <cell r="AL1202">
            <v>45</v>
          </cell>
          <cell r="AM1202">
            <v>96</v>
          </cell>
          <cell r="AN1202">
            <v>298</v>
          </cell>
          <cell r="AO1202">
            <v>50</v>
          </cell>
          <cell r="AP1202">
            <v>12.413793103448276</v>
          </cell>
          <cell r="AQ1202">
            <v>22.20779220779221</v>
          </cell>
          <cell r="AR1202">
            <v>79.411764705882348</v>
          </cell>
          <cell r="AS1202">
            <v>120</v>
          </cell>
          <cell r="AT1202">
            <v>109.02439024390245</v>
          </cell>
          <cell r="AU1202">
            <v>100</v>
          </cell>
          <cell r="AV1202">
            <v>7619.9999699999998</v>
          </cell>
          <cell r="AW1202">
            <v>7603.4253900000003</v>
          </cell>
          <cell r="AX1202">
            <v>8900</v>
          </cell>
          <cell r="AY1202">
            <v>0.16797900722301451</v>
          </cell>
          <cell r="AZ1202">
            <v>0.14382022808988765</v>
          </cell>
          <cell r="BA1202">
            <v>8500</v>
          </cell>
          <cell r="BB1202">
            <v>6</v>
          </cell>
          <cell r="BC1202">
            <v>0.11548556869613735</v>
          </cell>
          <cell r="BD1202">
            <v>0.10352941529411766</v>
          </cell>
          <cell r="BE1202">
            <v>8250</v>
          </cell>
          <cell r="BF1202">
            <v>12</v>
          </cell>
          <cell r="BG1202">
            <v>8.2677169616839352E-2</v>
          </cell>
          <cell r="BH1202">
            <v>7.6363640000000024E-2</v>
          </cell>
        </row>
        <row r="1203">
          <cell r="B1203" t="str">
            <v>4512</v>
          </cell>
          <cell r="C1203" t="str">
            <v>7840188000064</v>
          </cell>
          <cell r="D1203" t="str">
            <v>JUGO NARANJA LIGHT 1Lts WATTS</v>
          </cell>
          <cell r="E1203">
            <v>6</v>
          </cell>
          <cell r="F1203" t="str">
            <v>BEBIDAS</v>
          </cell>
          <cell r="G1203" t="str">
            <v>BEBIDAS</v>
          </cell>
          <cell r="H1203" t="str">
            <v>JUGOS</v>
          </cell>
          <cell r="I1203" t="str">
            <v>JUGOS de NECTAR</v>
          </cell>
          <cell r="J1203" t="str">
            <v>LIGHT JN-LI</v>
          </cell>
          <cell r="K1203" t="str">
            <v>WATTS</v>
          </cell>
          <cell r="L1203">
            <v>79</v>
          </cell>
          <cell r="M1203" t="str">
            <v>DISTRIBUIDORA DEL PARAGUAY (79)</v>
          </cell>
          <cell r="N1203">
            <v>149</v>
          </cell>
          <cell r="O1203">
            <v>204</v>
          </cell>
          <cell r="P1203">
            <v>29</v>
          </cell>
          <cell r="Q1203">
            <v>86</v>
          </cell>
          <cell r="R1203">
            <v>127</v>
          </cell>
          <cell r="S1203">
            <v>132</v>
          </cell>
          <cell r="T1203">
            <v>24</v>
          </cell>
          <cell r="U1203">
            <v>56</v>
          </cell>
          <cell r="V1203">
            <v>125</v>
          </cell>
          <cell r="W1203">
            <v>70</v>
          </cell>
          <cell r="X1203">
            <v>55</v>
          </cell>
          <cell r="Y1203">
            <v>54</v>
          </cell>
          <cell r="Z1203">
            <v>72</v>
          </cell>
          <cell r="AA1203">
            <v>119</v>
          </cell>
          <cell r="AB1203">
            <v>6</v>
          </cell>
          <cell r="AC1203">
            <v>28</v>
          </cell>
          <cell r="AD1203">
            <v>73</v>
          </cell>
          <cell r="AE1203">
            <v>84</v>
          </cell>
          <cell r="AF1203">
            <v>53</v>
          </cell>
          <cell r="AG1203">
            <v>57</v>
          </cell>
          <cell r="AH1203">
            <v>0</v>
          </cell>
          <cell r="AI1203">
            <v>5</v>
          </cell>
          <cell r="AJ1203">
            <v>39</v>
          </cell>
          <cell r="AK1203">
            <v>72</v>
          </cell>
          <cell r="AL1203">
            <v>81</v>
          </cell>
          <cell r="AM1203">
            <v>93</v>
          </cell>
          <cell r="AN1203">
            <v>76</v>
          </cell>
          <cell r="AO1203">
            <v>58</v>
          </cell>
          <cell r="AP1203">
            <v>13.604651162790697</v>
          </cell>
          <cell r="AQ1203">
            <v>38.571428571428577</v>
          </cell>
          <cell r="AR1203">
            <v>45</v>
          </cell>
          <cell r="AS1203">
            <v>99.642857142857153</v>
          </cell>
          <cell r="AT1203">
            <v>40</v>
          </cell>
          <cell r="AU1203">
            <v>348</v>
          </cell>
          <cell r="AV1203">
            <v>7619.9999699999998</v>
          </cell>
          <cell r="AW1203">
            <v>7388.3646099999996</v>
          </cell>
          <cell r="AX1203">
            <v>8900</v>
          </cell>
          <cell r="AY1203">
            <v>0.16797900722301451</v>
          </cell>
          <cell r="AZ1203">
            <v>0.14382022808988765</v>
          </cell>
          <cell r="BA1203">
            <v>8500</v>
          </cell>
          <cell r="BB1203">
            <v>6</v>
          </cell>
          <cell r="BC1203">
            <v>0.11548556869613735</v>
          </cell>
          <cell r="BD1203">
            <v>0.10352941529411766</v>
          </cell>
          <cell r="BE1203">
            <v>8250</v>
          </cell>
          <cell r="BF1203">
            <v>12</v>
          </cell>
          <cell r="BG1203">
            <v>8.2677169616839352E-2</v>
          </cell>
          <cell r="BH1203">
            <v>7.6363640000000024E-2</v>
          </cell>
        </row>
        <row r="1204">
          <cell r="B1204" t="str">
            <v>41203</v>
          </cell>
          <cell r="C1204" t="str">
            <v>7802575220530</v>
          </cell>
          <cell r="D1204" t="str">
            <v>JUGO DURAZNO 190ml VIVO</v>
          </cell>
          <cell r="E1204">
            <v>24</v>
          </cell>
          <cell r="F1204" t="str">
            <v>BEBIDAS</v>
          </cell>
          <cell r="G1204" t="str">
            <v>BEBIDAS</v>
          </cell>
          <cell r="H1204" t="str">
            <v>JUGOS</v>
          </cell>
          <cell r="I1204" t="str">
            <v>JUGOS de NECTAR</v>
          </cell>
          <cell r="J1204" t="str">
            <v>LIGHT JN-LI</v>
          </cell>
          <cell r="K1204" t="str">
            <v>VIVO</v>
          </cell>
          <cell r="L1204">
            <v>140</v>
          </cell>
          <cell r="M1204" t="str">
            <v>PARAGUAY TRADING S.A. (140)</v>
          </cell>
          <cell r="N1204">
            <v>0</v>
          </cell>
          <cell r="O1204">
            <v>0</v>
          </cell>
          <cell r="P1204">
            <v>96</v>
          </cell>
          <cell r="Q1204">
            <v>150</v>
          </cell>
          <cell r="R1204">
            <v>0</v>
          </cell>
          <cell r="S1204">
            <v>0</v>
          </cell>
          <cell r="T1204">
            <v>27</v>
          </cell>
          <cell r="U1204">
            <v>52</v>
          </cell>
          <cell r="V1204">
            <v>0</v>
          </cell>
          <cell r="W1204">
            <v>0</v>
          </cell>
          <cell r="X1204">
            <v>15</v>
          </cell>
          <cell r="Y1204">
            <v>21</v>
          </cell>
          <cell r="Z1204">
            <v>0</v>
          </cell>
          <cell r="AA1204">
            <v>0</v>
          </cell>
          <cell r="AB1204">
            <v>13</v>
          </cell>
          <cell r="AC1204">
            <v>37</v>
          </cell>
          <cell r="AD1204">
            <v>0</v>
          </cell>
          <cell r="AE1204">
            <v>0</v>
          </cell>
          <cell r="AF1204">
            <v>24</v>
          </cell>
          <cell r="AG1204">
            <v>46</v>
          </cell>
          <cell r="AH1204">
            <v>1</v>
          </cell>
          <cell r="AI1204">
            <v>2</v>
          </cell>
          <cell r="AJ1204">
            <v>126</v>
          </cell>
          <cell r="AK1204">
            <v>48</v>
          </cell>
          <cell r="AL1204">
            <v>33</v>
          </cell>
          <cell r="AM1204">
            <v>19</v>
          </cell>
          <cell r="AN1204">
            <v>34</v>
          </cell>
          <cell r="AO1204">
            <v>23</v>
          </cell>
          <cell r="AP1204">
            <v>25.2</v>
          </cell>
          <cell r="AQ1204">
            <v>27.692307692307693</v>
          </cell>
          <cell r="AR1204">
            <v>47.142857142857139</v>
          </cell>
          <cell r="AS1204">
            <v>15.405405405405405</v>
          </cell>
          <cell r="AT1204">
            <v>22.173913043478258</v>
          </cell>
          <cell r="AU1204">
            <v>345</v>
          </cell>
          <cell r="AV1204">
            <v>3732.4400300000002</v>
          </cell>
          <cell r="AW1204">
            <v>3732.4268299999999</v>
          </cell>
          <cell r="AX1204">
            <v>4150</v>
          </cell>
          <cell r="AY1204">
            <v>0.11187318929274248</v>
          </cell>
          <cell r="AZ1204">
            <v>0.10061686024096381</v>
          </cell>
          <cell r="BA1204">
            <v>3990</v>
          </cell>
          <cell r="BB1204">
            <v>6</v>
          </cell>
          <cell r="BC1204">
            <v>6.900578922362488E-2</v>
          </cell>
          <cell r="BD1204">
            <v>6.4551370927318247E-2</v>
          </cell>
          <cell r="BE1204">
            <v>0</v>
          </cell>
          <cell r="BF1204">
            <v>0</v>
          </cell>
          <cell r="BG1204">
            <v>-1</v>
          </cell>
          <cell r="BH1204">
            <v>0</v>
          </cell>
        </row>
        <row r="1205">
          <cell r="B1205" t="str">
            <v>41204</v>
          </cell>
          <cell r="C1205" t="str">
            <v>7802575220516</v>
          </cell>
          <cell r="D1205" t="str">
            <v>JUGO MANZANA 190ml VIVO</v>
          </cell>
          <cell r="E1205">
            <v>24</v>
          </cell>
          <cell r="F1205" t="str">
            <v>BEBIDAS</v>
          </cell>
          <cell r="G1205" t="str">
            <v>BEBIDAS</v>
          </cell>
          <cell r="H1205" t="str">
            <v>JUGOS</v>
          </cell>
          <cell r="I1205" t="str">
            <v>JUGOS de NECTAR</v>
          </cell>
          <cell r="J1205" t="str">
            <v>LIGHT JN-LI</v>
          </cell>
          <cell r="K1205" t="str">
            <v>VIVO</v>
          </cell>
          <cell r="L1205">
            <v>140</v>
          </cell>
          <cell r="M1205" t="str">
            <v>PARAGUAY TRADING S.A. (140)</v>
          </cell>
          <cell r="N1205">
            <v>0</v>
          </cell>
          <cell r="O1205">
            <v>0</v>
          </cell>
          <cell r="P1205">
            <v>48</v>
          </cell>
          <cell r="Q1205">
            <v>69</v>
          </cell>
          <cell r="R1205">
            <v>0</v>
          </cell>
          <cell r="S1205">
            <v>0</v>
          </cell>
          <cell r="T1205">
            <v>18</v>
          </cell>
          <cell r="U1205">
            <v>44</v>
          </cell>
          <cell r="V1205">
            <v>0</v>
          </cell>
          <cell r="W1205">
            <v>0</v>
          </cell>
          <cell r="X1205">
            <v>6</v>
          </cell>
          <cell r="Y1205">
            <v>12</v>
          </cell>
          <cell r="Z1205">
            <v>0</v>
          </cell>
          <cell r="AA1205">
            <v>0</v>
          </cell>
          <cell r="AB1205">
            <v>13</v>
          </cell>
          <cell r="AC1205">
            <v>39</v>
          </cell>
          <cell r="AD1205">
            <v>0</v>
          </cell>
          <cell r="AE1205">
            <v>0</v>
          </cell>
          <cell r="AF1205">
            <v>13</v>
          </cell>
          <cell r="AG1205">
            <v>35</v>
          </cell>
          <cell r="AH1205">
            <v>0</v>
          </cell>
          <cell r="AI1205">
            <v>1</v>
          </cell>
          <cell r="AJ1205">
            <v>46</v>
          </cell>
          <cell r="AK1205">
            <v>6</v>
          </cell>
          <cell r="AL1205">
            <v>18</v>
          </cell>
          <cell r="AM1205">
            <v>20</v>
          </cell>
          <cell r="AN1205">
            <v>15</v>
          </cell>
          <cell r="AO1205">
            <v>24</v>
          </cell>
          <cell r="AP1205">
            <v>20</v>
          </cell>
          <cell r="AQ1205">
            <v>4.0909090909090908</v>
          </cell>
          <cell r="AR1205">
            <v>45</v>
          </cell>
          <cell r="AS1205">
            <v>15.384615384615383</v>
          </cell>
          <cell r="AT1205">
            <v>12.857142857142856</v>
          </cell>
          <cell r="AU1205">
            <v>720</v>
          </cell>
          <cell r="AV1205">
            <v>3732.4400300000002</v>
          </cell>
          <cell r="AW1205">
            <v>3732.3896500000001</v>
          </cell>
          <cell r="AX1205">
            <v>4150</v>
          </cell>
          <cell r="AY1205">
            <v>0.11187318929274248</v>
          </cell>
          <cell r="AZ1205">
            <v>0.10061686024096381</v>
          </cell>
          <cell r="BA1205">
            <v>3990</v>
          </cell>
          <cell r="BB1205">
            <v>6</v>
          </cell>
          <cell r="BC1205">
            <v>6.900578922362488E-2</v>
          </cell>
          <cell r="BD1205">
            <v>6.4551370927318247E-2</v>
          </cell>
          <cell r="BE1205">
            <v>0</v>
          </cell>
          <cell r="BF1205">
            <v>0</v>
          </cell>
          <cell r="BG1205">
            <v>-1</v>
          </cell>
          <cell r="BH1205">
            <v>0</v>
          </cell>
        </row>
        <row r="1206">
          <cell r="B1206" t="str">
            <v>41202</v>
          </cell>
          <cell r="C1206" t="str">
            <v>7802575220493</v>
          </cell>
          <cell r="D1206" t="str">
            <v>JUGO NARANJA 190ml VIVO</v>
          </cell>
          <cell r="E1206">
            <v>24</v>
          </cell>
          <cell r="F1206" t="str">
            <v>BEBIDAS</v>
          </cell>
          <cell r="G1206" t="str">
            <v>BEBIDAS</v>
          </cell>
          <cell r="H1206" t="str">
            <v>JUGOS</v>
          </cell>
          <cell r="I1206" t="str">
            <v>JUGOS de NECTAR</v>
          </cell>
          <cell r="J1206" t="str">
            <v>LIGHT JN-LI</v>
          </cell>
          <cell r="K1206" t="str">
            <v>VIVO</v>
          </cell>
          <cell r="L1206">
            <v>140</v>
          </cell>
          <cell r="M1206" t="str">
            <v>PARAGUAY TRADING S.A. (140)</v>
          </cell>
          <cell r="N1206">
            <v>0</v>
          </cell>
          <cell r="O1206">
            <v>0</v>
          </cell>
          <cell r="P1206">
            <v>48</v>
          </cell>
          <cell r="Q1206">
            <v>62</v>
          </cell>
          <cell r="R1206">
            <v>0</v>
          </cell>
          <cell r="S1206">
            <v>0</v>
          </cell>
          <cell r="T1206">
            <v>21</v>
          </cell>
          <cell r="U1206">
            <v>41</v>
          </cell>
          <cell r="V1206">
            <v>0</v>
          </cell>
          <cell r="W1206">
            <v>0</v>
          </cell>
          <cell r="X1206">
            <v>12</v>
          </cell>
          <cell r="Y1206">
            <v>12</v>
          </cell>
          <cell r="Z1206">
            <v>0</v>
          </cell>
          <cell r="AA1206">
            <v>0</v>
          </cell>
          <cell r="AB1206">
            <v>14</v>
          </cell>
          <cell r="AC1206">
            <v>30</v>
          </cell>
          <cell r="AD1206">
            <v>0</v>
          </cell>
          <cell r="AE1206">
            <v>0</v>
          </cell>
          <cell r="AF1206">
            <v>12</v>
          </cell>
          <cell r="AG1206">
            <v>16</v>
          </cell>
          <cell r="AH1206">
            <v>0</v>
          </cell>
          <cell r="AI1206">
            <v>1</v>
          </cell>
          <cell r="AJ1206">
            <v>58</v>
          </cell>
          <cell r="AK1206">
            <v>24</v>
          </cell>
          <cell r="AL1206">
            <v>18</v>
          </cell>
          <cell r="AM1206">
            <v>25</v>
          </cell>
          <cell r="AN1206">
            <v>10</v>
          </cell>
          <cell r="AO1206">
            <v>24</v>
          </cell>
          <cell r="AP1206">
            <v>28.064516129032256</v>
          </cell>
          <cell r="AQ1206">
            <v>17.560975609756095</v>
          </cell>
          <cell r="AR1206">
            <v>45</v>
          </cell>
          <cell r="AS1206">
            <v>25</v>
          </cell>
          <cell r="AT1206">
            <v>18.75</v>
          </cell>
          <cell r="AU1206">
            <v>720</v>
          </cell>
          <cell r="AV1206">
            <v>3732.4201200000002</v>
          </cell>
          <cell r="AW1206">
            <v>3732.3865700000001</v>
          </cell>
          <cell r="AX1206">
            <v>4150</v>
          </cell>
          <cell r="AY1206">
            <v>0.11187912040298387</v>
          </cell>
          <cell r="AZ1206">
            <v>0.10062165783132525</v>
          </cell>
          <cell r="BA1206">
            <v>3990</v>
          </cell>
          <cell r="BB1206">
            <v>6</v>
          </cell>
          <cell r="BC1206">
            <v>6.9011491664555669E-2</v>
          </cell>
          <cell r="BD1206">
            <v>6.4556360902255583E-2</v>
          </cell>
          <cell r="BE1206">
            <v>0</v>
          </cell>
          <cell r="BF1206">
            <v>0</v>
          </cell>
          <cell r="BG1206">
            <v>-1</v>
          </cell>
          <cell r="BH1206">
            <v>0</v>
          </cell>
        </row>
        <row r="1207">
          <cell r="B1207" t="str">
            <v>15382</v>
          </cell>
          <cell r="C1207" t="str">
            <v>7896000595645</v>
          </cell>
          <cell r="D1207" t="str">
            <v>JUGO MANZANA LIFE 1Lts MAGUARY</v>
          </cell>
          <cell r="E1207">
            <v>12</v>
          </cell>
          <cell r="F1207" t="str">
            <v>BEBIDAS</v>
          </cell>
          <cell r="G1207" t="str">
            <v>BEBIDAS</v>
          </cell>
          <cell r="H1207" t="str">
            <v>JUGOS</v>
          </cell>
          <cell r="I1207" t="str">
            <v>JUGOS de NECTAR</v>
          </cell>
          <cell r="J1207" t="str">
            <v>LIGHT JN-LI</v>
          </cell>
          <cell r="K1207" t="str">
            <v>MAGUARY</v>
          </cell>
          <cell r="L1207">
            <v>114</v>
          </cell>
          <cell r="M1207" t="str">
            <v>APOLO IMPORT S.A. 2 - TRENTINO (114)</v>
          </cell>
          <cell r="N1207">
            <v>6</v>
          </cell>
          <cell r="O1207">
            <v>6</v>
          </cell>
          <cell r="P1207">
            <v>4</v>
          </cell>
          <cell r="Q1207">
            <v>4</v>
          </cell>
          <cell r="R1207">
            <v>0</v>
          </cell>
          <cell r="S1207">
            <v>1</v>
          </cell>
          <cell r="T1207">
            <v>6</v>
          </cell>
          <cell r="U1207">
            <v>3</v>
          </cell>
          <cell r="V1207">
            <v>1</v>
          </cell>
          <cell r="W1207">
            <v>0</v>
          </cell>
          <cell r="X1207">
            <v>0</v>
          </cell>
          <cell r="Y1207">
            <v>0</v>
          </cell>
          <cell r="Z1207">
            <v>4</v>
          </cell>
          <cell r="AA1207">
            <v>8</v>
          </cell>
          <cell r="AB1207">
            <v>1</v>
          </cell>
          <cell r="AC1207">
            <v>0</v>
          </cell>
          <cell r="AD1207">
            <v>11</v>
          </cell>
          <cell r="AE1207">
            <v>2</v>
          </cell>
          <cell r="AF1207">
            <v>2</v>
          </cell>
          <cell r="AG1207">
            <v>2</v>
          </cell>
          <cell r="AH1207">
            <v>0</v>
          </cell>
          <cell r="AI1207">
            <v>0</v>
          </cell>
          <cell r="AJ1207">
            <v>0</v>
          </cell>
          <cell r="AK1207">
            <v>49</v>
          </cell>
          <cell r="AL1207">
            <v>24</v>
          </cell>
          <cell r="AM1207">
            <v>0</v>
          </cell>
          <cell r="AN1207">
            <v>0</v>
          </cell>
          <cell r="AO1207">
            <v>60</v>
          </cell>
          <cell r="AP1207" t="str">
            <v>Q</v>
          </cell>
          <cell r="AQ1207">
            <v>489.99999999999994</v>
          </cell>
          <cell r="AR1207" t="str">
            <v>SV</v>
          </cell>
          <cell r="AS1207" t="str">
            <v>Q</v>
          </cell>
          <cell r="AT1207" t="str">
            <v>Q</v>
          </cell>
          <cell r="AU1207" t="str">
            <v>SV</v>
          </cell>
          <cell r="AV1207">
            <v>9479.9999800000005</v>
          </cell>
          <cell r="AW1207">
            <v>8637.7156799999993</v>
          </cell>
          <cell r="AX1207">
            <v>10900</v>
          </cell>
          <cell r="AY1207">
            <v>0.14978903196158022</v>
          </cell>
          <cell r="AZ1207">
            <v>0.13027523119266052</v>
          </cell>
          <cell r="BA1207">
            <v>10500</v>
          </cell>
          <cell r="BB1207">
            <v>3</v>
          </cell>
          <cell r="BC1207">
            <v>0.10759493904555884</v>
          </cell>
          <cell r="BD1207">
            <v>9.7142859047619004E-2</v>
          </cell>
          <cell r="BE1207">
            <v>10250</v>
          </cell>
          <cell r="BF1207">
            <v>6</v>
          </cell>
          <cell r="BG1207">
            <v>8.1223630973045635E-2</v>
          </cell>
          <cell r="BH1207">
            <v>7.5121953170731656E-2</v>
          </cell>
        </row>
        <row r="1208">
          <cell r="B1208" t="str">
            <v>15383</v>
          </cell>
          <cell r="C1208" t="str">
            <v>7896000595614</v>
          </cell>
          <cell r="D1208" t="str">
            <v>JUGO NARANJA LIFE 1Lts MAGUARY</v>
          </cell>
          <cell r="E1208">
            <v>12</v>
          </cell>
          <cell r="F1208" t="str">
            <v>BEBIDAS</v>
          </cell>
          <cell r="G1208" t="str">
            <v>BEBIDAS</v>
          </cell>
          <cell r="H1208" t="str">
            <v>JUGOS</v>
          </cell>
          <cell r="I1208" t="str">
            <v>JUGOS de NECTAR</v>
          </cell>
          <cell r="J1208" t="str">
            <v>LIGHT JN-LI</v>
          </cell>
          <cell r="K1208" t="str">
            <v>MAGUARY</v>
          </cell>
          <cell r="L1208">
            <v>114</v>
          </cell>
          <cell r="M1208" t="str">
            <v>APOLO IMPORT S.A. 2 - TRENTINO (114)</v>
          </cell>
          <cell r="N1208">
            <v>1</v>
          </cell>
          <cell r="O1208">
            <v>16</v>
          </cell>
          <cell r="P1208">
            <v>16</v>
          </cell>
          <cell r="Q1208">
            <v>26</v>
          </cell>
          <cell r="R1208">
            <v>0</v>
          </cell>
          <cell r="S1208">
            <v>1</v>
          </cell>
          <cell r="T1208">
            <v>1</v>
          </cell>
          <cell r="U1208">
            <v>0</v>
          </cell>
          <cell r="V1208">
            <v>1</v>
          </cell>
          <cell r="W1208">
            <v>2</v>
          </cell>
          <cell r="X1208">
            <v>0</v>
          </cell>
          <cell r="Y1208">
            <v>0</v>
          </cell>
          <cell r="Z1208">
            <v>6</v>
          </cell>
          <cell r="AA1208">
            <v>2</v>
          </cell>
          <cell r="AB1208">
            <v>1</v>
          </cell>
          <cell r="AC1208">
            <v>0</v>
          </cell>
          <cell r="AD1208">
            <v>7</v>
          </cell>
          <cell r="AE1208">
            <v>4</v>
          </cell>
          <cell r="AF1208">
            <v>0</v>
          </cell>
          <cell r="AG1208">
            <v>0</v>
          </cell>
          <cell r="AH1208">
            <v>0</v>
          </cell>
          <cell r="AI1208">
            <v>0</v>
          </cell>
          <cell r="AJ1208">
            <v>20</v>
          </cell>
          <cell r="AK1208">
            <v>1</v>
          </cell>
          <cell r="AL1208">
            <v>0</v>
          </cell>
          <cell r="AM1208">
            <v>1</v>
          </cell>
          <cell r="AN1208">
            <v>0</v>
          </cell>
          <cell r="AO1208">
            <v>24</v>
          </cell>
          <cell r="AP1208">
            <v>23.076923076923077</v>
          </cell>
          <cell r="AQ1208" t="str">
            <v>SV</v>
          </cell>
          <cell r="AR1208" t="str">
            <v>Q</v>
          </cell>
          <cell r="AS1208" t="str">
            <v>SV</v>
          </cell>
          <cell r="AT1208" t="str">
            <v>Q</v>
          </cell>
          <cell r="AU1208" t="str">
            <v>SV</v>
          </cell>
          <cell r="AV1208">
            <v>9479.9999800000005</v>
          </cell>
          <cell r="AW1208">
            <v>9208.0598499999996</v>
          </cell>
          <cell r="AX1208">
            <v>10900</v>
          </cell>
          <cell r="AY1208">
            <v>0.14978903196158022</v>
          </cell>
          <cell r="AZ1208">
            <v>0.13027523119266052</v>
          </cell>
          <cell r="BA1208">
            <v>10500</v>
          </cell>
          <cell r="BB1208">
            <v>3</v>
          </cell>
          <cell r="BC1208">
            <v>0.10759493904555884</v>
          </cell>
          <cell r="BD1208">
            <v>9.7142859047619004E-2</v>
          </cell>
          <cell r="BE1208">
            <v>10250</v>
          </cell>
          <cell r="BF1208">
            <v>6</v>
          </cell>
          <cell r="BG1208">
            <v>8.1223630973045635E-2</v>
          </cell>
          <cell r="BH1208">
            <v>7.5121953170731656E-2</v>
          </cell>
        </row>
        <row r="1209">
          <cell r="B1209" t="str">
            <v>15384</v>
          </cell>
          <cell r="C1209" t="str">
            <v>7896000595638</v>
          </cell>
          <cell r="D1209" t="str">
            <v>JUGO PIÑA LIFE 1Lts MAGUARY</v>
          </cell>
          <cell r="E1209">
            <v>12</v>
          </cell>
          <cell r="F1209" t="str">
            <v>BEBIDAS</v>
          </cell>
          <cell r="G1209" t="str">
            <v>BEBIDAS</v>
          </cell>
          <cell r="H1209" t="str">
            <v>JUGOS</v>
          </cell>
          <cell r="I1209" t="str">
            <v>JUGOS de NECTAR</v>
          </cell>
          <cell r="J1209" t="str">
            <v>LIGHT JN-LI</v>
          </cell>
          <cell r="K1209" t="str">
            <v>MAGUARY</v>
          </cell>
          <cell r="L1209">
            <v>114</v>
          </cell>
          <cell r="M1209" t="str">
            <v>APOLO IMPORT S.A. 2 - TRENTINO (114)</v>
          </cell>
          <cell r="N1209">
            <v>8</v>
          </cell>
          <cell r="O1209">
            <v>15</v>
          </cell>
          <cell r="P1209">
            <v>9</v>
          </cell>
          <cell r="Q1209">
            <v>14</v>
          </cell>
          <cell r="R1209">
            <v>2</v>
          </cell>
          <cell r="S1209">
            <v>2</v>
          </cell>
          <cell r="T1209">
            <v>5</v>
          </cell>
          <cell r="U1209">
            <v>4</v>
          </cell>
          <cell r="V1209">
            <v>4</v>
          </cell>
          <cell r="W1209">
            <v>8</v>
          </cell>
          <cell r="X1209">
            <v>3</v>
          </cell>
          <cell r="Y1209">
            <v>3</v>
          </cell>
          <cell r="Z1209">
            <v>2</v>
          </cell>
          <cell r="AA1209">
            <v>9</v>
          </cell>
          <cell r="AB1209">
            <v>3</v>
          </cell>
          <cell r="AC1209">
            <v>6</v>
          </cell>
          <cell r="AD1209">
            <v>16</v>
          </cell>
          <cell r="AE1209">
            <v>14</v>
          </cell>
          <cell r="AF1209">
            <v>6</v>
          </cell>
          <cell r="AG1209">
            <v>6</v>
          </cell>
          <cell r="AH1209">
            <v>0</v>
          </cell>
          <cell r="AI1209">
            <v>0</v>
          </cell>
          <cell r="AJ1209">
            <v>34</v>
          </cell>
          <cell r="AK1209">
            <v>13</v>
          </cell>
          <cell r="AL1209">
            <v>5</v>
          </cell>
          <cell r="AM1209">
            <v>19</v>
          </cell>
          <cell r="AN1209">
            <v>30</v>
          </cell>
          <cell r="AO1209">
            <v>36</v>
          </cell>
          <cell r="AP1209">
            <v>72.857142857142847</v>
          </cell>
          <cell r="AQ1209">
            <v>97.5</v>
          </cell>
          <cell r="AR1209">
            <v>50</v>
          </cell>
          <cell r="AS1209">
            <v>95</v>
          </cell>
          <cell r="AT1209">
            <v>150</v>
          </cell>
          <cell r="AU1209" t="str">
            <v>SV</v>
          </cell>
          <cell r="AV1209">
            <v>9479.9999800000005</v>
          </cell>
          <cell r="AW1209">
            <v>9531.0090700000001</v>
          </cell>
          <cell r="AX1209">
            <v>10900</v>
          </cell>
          <cell r="AY1209">
            <v>0.14978903196158022</v>
          </cell>
          <cell r="AZ1209">
            <v>0.13027523119266052</v>
          </cell>
          <cell r="BA1209">
            <v>10500</v>
          </cell>
          <cell r="BB1209">
            <v>3</v>
          </cell>
          <cell r="BC1209">
            <v>0.10759493904555884</v>
          </cell>
          <cell r="BD1209">
            <v>9.7142859047619004E-2</v>
          </cell>
          <cell r="BE1209">
            <v>10250</v>
          </cell>
          <cell r="BF1209">
            <v>6</v>
          </cell>
          <cell r="BG1209">
            <v>8.1223630973045635E-2</v>
          </cell>
          <cell r="BH1209">
            <v>7.5121953170731656E-2</v>
          </cell>
        </row>
        <row r="1210">
          <cell r="B1210" t="str">
            <v>8754</v>
          </cell>
          <cell r="C1210" t="str">
            <v>7840058008978</v>
          </cell>
          <cell r="D1210" t="str">
            <v>JUGO DURAZNO 1Lts FRUGOS</v>
          </cell>
          <cell r="E1210">
            <v>6</v>
          </cell>
          <cell r="F1210" t="str">
            <v>BEBIDAS</v>
          </cell>
          <cell r="G1210" t="str">
            <v>BEBIDAS</v>
          </cell>
          <cell r="H1210" t="str">
            <v>JUGOS</v>
          </cell>
          <cell r="I1210" t="str">
            <v>JUGOS de NECTAR</v>
          </cell>
          <cell r="J1210" t="str">
            <v>NORMAL JN-NO</v>
          </cell>
          <cell r="K1210" t="str">
            <v>FRUGOS</v>
          </cell>
          <cell r="L1210">
            <v>139</v>
          </cell>
          <cell r="M1210" t="str">
            <v>PARAGUAY REFRESCOS S.A.  (139)</v>
          </cell>
          <cell r="N1210">
            <v>198</v>
          </cell>
          <cell r="O1210">
            <v>255</v>
          </cell>
          <cell r="P1210">
            <v>339</v>
          </cell>
          <cell r="Q1210">
            <v>194</v>
          </cell>
          <cell r="R1210">
            <v>401</v>
          </cell>
          <cell r="S1210">
            <v>406</v>
          </cell>
          <cell r="T1210">
            <v>413</v>
          </cell>
          <cell r="U1210">
            <v>348</v>
          </cell>
          <cell r="V1210">
            <v>103</v>
          </cell>
          <cell r="W1210">
            <v>69</v>
          </cell>
          <cell r="X1210">
            <v>81</v>
          </cell>
          <cell r="Y1210">
            <v>81</v>
          </cell>
          <cell r="Z1210">
            <v>165</v>
          </cell>
          <cell r="AA1210">
            <v>211</v>
          </cell>
          <cell r="AB1210">
            <v>238</v>
          </cell>
          <cell r="AC1210">
            <v>206</v>
          </cell>
          <cell r="AD1210">
            <v>256</v>
          </cell>
          <cell r="AE1210">
            <v>220</v>
          </cell>
          <cell r="AF1210">
            <v>202</v>
          </cell>
          <cell r="AG1210">
            <v>235</v>
          </cell>
          <cell r="AH1210">
            <v>10</v>
          </cell>
          <cell r="AI1210">
            <v>31</v>
          </cell>
          <cell r="AJ1210">
            <v>110</v>
          </cell>
          <cell r="AK1210">
            <v>163</v>
          </cell>
          <cell r="AL1210">
            <v>45</v>
          </cell>
          <cell r="AM1210">
            <v>156</v>
          </cell>
          <cell r="AN1210">
            <v>150</v>
          </cell>
          <cell r="AO1210">
            <v>70</v>
          </cell>
          <cell r="AP1210">
            <v>17.010309278350515</v>
          </cell>
          <cell r="AQ1210">
            <v>14.051724137931036</v>
          </cell>
          <cell r="AR1210">
            <v>16.666666666666668</v>
          </cell>
          <cell r="AS1210">
            <v>22.718446601941746</v>
          </cell>
          <cell r="AT1210">
            <v>19.148936170212767</v>
          </cell>
          <cell r="AU1210">
            <v>67.741935483870975</v>
          </cell>
          <cell r="AV1210">
            <v>7260</v>
          </cell>
          <cell r="AW1210">
            <v>7260.9510600000003</v>
          </cell>
          <cell r="AX1210">
            <v>8500</v>
          </cell>
          <cell r="AY1210">
            <v>0.17079889807162529</v>
          </cell>
          <cell r="AZ1210">
            <v>0.14588235294117646</v>
          </cell>
          <cell r="BA1210">
            <v>8350</v>
          </cell>
          <cell r="BB1210">
            <v>6</v>
          </cell>
          <cell r="BC1210">
            <v>0.15013774104683186</v>
          </cell>
          <cell r="BD1210">
            <v>0.13053892215568863</v>
          </cell>
          <cell r="BE1210">
            <v>8150</v>
          </cell>
          <cell r="BF1210">
            <v>18</v>
          </cell>
          <cell r="BG1210">
            <v>0.12258953168044084</v>
          </cell>
          <cell r="BH1210">
            <v>0.10920245398773006</v>
          </cell>
        </row>
        <row r="1211">
          <cell r="B1211" t="str">
            <v>19924</v>
          </cell>
          <cell r="C1211" t="str">
            <v>7840058009005</v>
          </cell>
          <cell r="D1211" t="str">
            <v>JUGO DURAZNO 200ml 6un FRUGOS.</v>
          </cell>
          <cell r="E1211">
            <v>6</v>
          </cell>
          <cell r="F1211" t="str">
            <v>BEBIDAS</v>
          </cell>
          <cell r="G1211" t="str">
            <v>BEBIDAS</v>
          </cell>
          <cell r="H1211" t="str">
            <v>JUGOS</v>
          </cell>
          <cell r="I1211" t="str">
            <v>JUGOS de NECTAR</v>
          </cell>
          <cell r="J1211" t="str">
            <v>NORMAL JN-NO</v>
          </cell>
          <cell r="K1211" t="str">
            <v>FRUGOS</v>
          </cell>
          <cell r="L1211">
            <v>139</v>
          </cell>
          <cell r="M1211" t="str">
            <v>PARAGUAY REFRESCOS S.A.  (139)</v>
          </cell>
          <cell r="N1211">
            <v>0</v>
          </cell>
          <cell r="O1211">
            <v>0</v>
          </cell>
          <cell r="P1211">
            <v>0</v>
          </cell>
          <cell r="Q1211">
            <v>0</v>
          </cell>
          <cell r="R1211">
            <v>0</v>
          </cell>
          <cell r="S1211">
            <v>0</v>
          </cell>
          <cell r="T1211">
            <v>0</v>
          </cell>
          <cell r="U1211">
            <v>0</v>
          </cell>
          <cell r="V1211">
            <v>0</v>
          </cell>
          <cell r="W1211">
            <v>0</v>
          </cell>
          <cell r="X1211">
            <v>0</v>
          </cell>
          <cell r="Y1211">
            <v>0</v>
          </cell>
          <cell r="Z1211">
            <v>0</v>
          </cell>
          <cell r="AA1211">
            <v>0</v>
          </cell>
          <cell r="AB1211">
            <v>0</v>
          </cell>
          <cell r="AC1211">
            <v>0</v>
          </cell>
          <cell r="AD1211">
            <v>0</v>
          </cell>
          <cell r="AE1211">
            <v>0</v>
          </cell>
          <cell r="AF1211">
            <v>0</v>
          </cell>
          <cell r="AG1211">
            <v>0</v>
          </cell>
          <cell r="AH1211">
            <v>0</v>
          </cell>
          <cell r="AI1211">
            <v>0</v>
          </cell>
          <cell r="AJ1211">
            <v>0</v>
          </cell>
          <cell r="AK1211">
            <v>0</v>
          </cell>
          <cell r="AL1211">
            <v>0</v>
          </cell>
          <cell r="AM1211">
            <v>0</v>
          </cell>
          <cell r="AN1211">
            <v>0</v>
          </cell>
          <cell r="AO1211">
            <v>0</v>
          </cell>
          <cell r="AP1211" t="str">
            <v>Q</v>
          </cell>
          <cell r="AQ1211" t="str">
            <v>Q</v>
          </cell>
          <cell r="AR1211" t="str">
            <v>Q</v>
          </cell>
          <cell r="AS1211" t="str">
            <v>Q</v>
          </cell>
          <cell r="AT1211" t="str">
            <v>Q</v>
          </cell>
          <cell r="AU1211" t="str">
            <v>Q</v>
          </cell>
          <cell r="AV1211">
            <v>17100.000005000002</v>
          </cell>
          <cell r="AW1211">
            <v>17069.182680000002</v>
          </cell>
          <cell r="AX1211">
            <v>19900</v>
          </cell>
          <cell r="AY1211">
            <v>0.16374268971820372</v>
          </cell>
          <cell r="AZ1211">
            <v>0.14070351733668332</v>
          </cell>
          <cell r="BA1211">
            <v>0</v>
          </cell>
          <cell r="BB1211">
            <v>0</v>
          </cell>
          <cell r="BC1211">
            <v>-1</v>
          </cell>
          <cell r="BD1211">
            <v>0</v>
          </cell>
          <cell r="BE1211">
            <v>0</v>
          </cell>
          <cell r="BF1211">
            <v>0</v>
          </cell>
          <cell r="BG1211">
            <v>-1</v>
          </cell>
          <cell r="BH1211">
            <v>0</v>
          </cell>
        </row>
        <row r="1212">
          <cell r="B1212" t="str">
            <v>8751</v>
          </cell>
          <cell r="C1212" t="str">
            <v>7840058008992</v>
          </cell>
          <cell r="D1212" t="str">
            <v>JUGO DURAZNO 200ml FRUGOS</v>
          </cell>
          <cell r="E1212">
            <v>6</v>
          </cell>
          <cell r="F1212" t="str">
            <v>BEBIDAS</v>
          </cell>
          <cell r="G1212" t="str">
            <v>BEBIDAS</v>
          </cell>
          <cell r="H1212" t="str">
            <v>JUGOS</v>
          </cell>
          <cell r="I1212" t="str">
            <v>JUGOS de NECTAR</v>
          </cell>
          <cell r="J1212" t="str">
            <v>NORMAL JN-NO</v>
          </cell>
          <cell r="K1212" t="str">
            <v>FRUGOS</v>
          </cell>
          <cell r="L1212">
            <v>139</v>
          </cell>
          <cell r="M1212" t="str">
            <v>PARAGUAY REFRESCOS S.A.  (139)</v>
          </cell>
          <cell r="N1212">
            <v>1524</v>
          </cell>
          <cell r="O1212">
            <v>2424</v>
          </cell>
          <cell r="P1212">
            <v>3971</v>
          </cell>
          <cell r="Q1212">
            <v>2669</v>
          </cell>
          <cell r="R1212">
            <v>2060</v>
          </cell>
          <cell r="S1212">
            <v>3633</v>
          </cell>
          <cell r="T1212">
            <v>3836</v>
          </cell>
          <cell r="U1212">
            <v>3728</v>
          </cell>
          <cell r="V1212">
            <v>610</v>
          </cell>
          <cell r="W1212">
            <v>933</v>
          </cell>
          <cell r="X1212">
            <v>787</v>
          </cell>
          <cell r="Y1212">
            <v>727</v>
          </cell>
          <cell r="Z1212">
            <v>683</v>
          </cell>
          <cell r="AA1212">
            <v>1871</v>
          </cell>
          <cell r="AB1212">
            <v>1540</v>
          </cell>
          <cell r="AC1212">
            <v>1480</v>
          </cell>
          <cell r="AD1212">
            <v>1098</v>
          </cell>
          <cell r="AE1212">
            <v>1541</v>
          </cell>
          <cell r="AF1212">
            <v>1485</v>
          </cell>
          <cell r="AG1212">
            <v>1380</v>
          </cell>
          <cell r="AH1212">
            <v>66</v>
          </cell>
          <cell r="AI1212">
            <v>183</v>
          </cell>
          <cell r="AJ1212">
            <v>1222</v>
          </cell>
          <cell r="AK1212">
            <v>1928</v>
          </cell>
          <cell r="AL1212">
            <v>406</v>
          </cell>
          <cell r="AM1212">
            <v>775</v>
          </cell>
          <cell r="AN1212">
            <v>728</v>
          </cell>
          <cell r="AO1212">
            <v>366</v>
          </cell>
          <cell r="AP1212">
            <v>13.735481453727989</v>
          </cell>
          <cell r="AQ1212">
            <v>15.515021459227468</v>
          </cell>
          <cell r="AR1212">
            <v>16.753782668500687</v>
          </cell>
          <cell r="AS1212">
            <v>15.70945945945946</v>
          </cell>
          <cell r="AT1212">
            <v>15.826086956521738</v>
          </cell>
          <cell r="AU1212">
            <v>60</v>
          </cell>
          <cell r="AV1212">
            <v>2850</v>
          </cell>
          <cell r="AW1212">
            <v>2844.8637800000001</v>
          </cell>
          <cell r="AX1212">
            <v>3350</v>
          </cell>
          <cell r="AY1212">
            <v>0.17543859649122817</v>
          </cell>
          <cell r="AZ1212">
            <v>0.14925373134328357</v>
          </cell>
          <cell r="BA1212">
            <v>3316.6666700000001</v>
          </cell>
          <cell r="BB1212">
            <v>6</v>
          </cell>
          <cell r="BC1212">
            <v>0.16374269122807017</v>
          </cell>
          <cell r="BD1212">
            <v>0.14070351845155427</v>
          </cell>
          <cell r="BE1212">
            <v>0</v>
          </cell>
          <cell r="BF1212">
            <v>0</v>
          </cell>
          <cell r="BG1212">
            <v>-1</v>
          </cell>
          <cell r="BH1212">
            <v>0</v>
          </cell>
        </row>
        <row r="1213">
          <cell r="B1213" t="str">
            <v>8757</v>
          </cell>
          <cell r="C1213" t="str">
            <v>7840058009012</v>
          </cell>
          <cell r="D1213" t="str">
            <v>JUGO DURAZNO RC 1,5Lts FRUGOS</v>
          </cell>
          <cell r="E1213">
            <v>6</v>
          </cell>
          <cell r="F1213" t="str">
            <v>BEBIDAS</v>
          </cell>
          <cell r="G1213" t="str">
            <v>BEBIDAS</v>
          </cell>
          <cell r="H1213" t="str">
            <v>JUGOS</v>
          </cell>
          <cell r="I1213" t="str">
            <v>JUGOS de NECTAR</v>
          </cell>
          <cell r="J1213" t="str">
            <v>NORMAL JN-NO</v>
          </cell>
          <cell r="K1213" t="str">
            <v>FRUGOS</v>
          </cell>
          <cell r="L1213">
            <v>139</v>
          </cell>
          <cell r="M1213" t="str">
            <v>PARAGUAY REFRESCOS S.A.  (139)</v>
          </cell>
          <cell r="N1213">
            <v>442</v>
          </cell>
          <cell r="O1213">
            <v>363</v>
          </cell>
          <cell r="P1213">
            <v>382</v>
          </cell>
          <cell r="Q1213">
            <v>388</v>
          </cell>
          <cell r="R1213">
            <v>502</v>
          </cell>
          <cell r="S1213">
            <v>758</v>
          </cell>
          <cell r="T1213">
            <v>694</v>
          </cell>
          <cell r="U1213">
            <v>677</v>
          </cell>
          <cell r="V1213">
            <v>174</v>
          </cell>
          <cell r="W1213">
            <v>204</v>
          </cell>
          <cell r="X1213">
            <v>201</v>
          </cell>
          <cell r="Y1213">
            <v>234</v>
          </cell>
          <cell r="Z1213">
            <v>344</v>
          </cell>
          <cell r="AA1213">
            <v>402</v>
          </cell>
          <cell r="AB1213">
            <v>454</v>
          </cell>
          <cell r="AC1213">
            <v>490</v>
          </cell>
          <cell r="AD1213">
            <v>412</v>
          </cell>
          <cell r="AE1213">
            <v>458</v>
          </cell>
          <cell r="AF1213">
            <v>467</v>
          </cell>
          <cell r="AG1213">
            <v>492</v>
          </cell>
          <cell r="AH1213">
            <v>16</v>
          </cell>
          <cell r="AI1213">
            <v>72</v>
          </cell>
          <cell r="AJ1213">
            <v>282</v>
          </cell>
          <cell r="AK1213">
            <v>274</v>
          </cell>
          <cell r="AL1213">
            <v>210</v>
          </cell>
          <cell r="AM1213">
            <v>177</v>
          </cell>
          <cell r="AN1213">
            <v>255</v>
          </cell>
          <cell r="AO1213">
            <v>446</v>
          </cell>
          <cell r="AP1213">
            <v>21.804123711340207</v>
          </cell>
          <cell r="AQ1213">
            <v>12.141802067946823</v>
          </cell>
          <cell r="AR1213">
            <v>26.923076923076923</v>
          </cell>
          <cell r="AS1213">
            <v>10.836734693877551</v>
          </cell>
          <cell r="AT1213">
            <v>15.548780487804878</v>
          </cell>
          <cell r="AU1213">
            <v>185.83333333333334</v>
          </cell>
          <cell r="AV1213">
            <v>9360</v>
          </cell>
          <cell r="AW1213">
            <v>9312.8988700000009</v>
          </cell>
          <cell r="AX1213">
            <v>10900</v>
          </cell>
          <cell r="AY1213">
            <v>0.16452991452991461</v>
          </cell>
          <cell r="AZ1213">
            <v>0.14128440366972478</v>
          </cell>
          <cell r="BA1213">
            <v>10500</v>
          </cell>
          <cell r="BB1213">
            <v>3</v>
          </cell>
          <cell r="BC1213">
            <v>0.12179487179487181</v>
          </cell>
          <cell r="BD1213">
            <v>0.10857142857142857</v>
          </cell>
          <cell r="BE1213">
            <v>0</v>
          </cell>
          <cell r="BF1213">
            <v>0</v>
          </cell>
          <cell r="BG1213">
            <v>-1</v>
          </cell>
          <cell r="BH1213">
            <v>0</v>
          </cell>
        </row>
        <row r="1214">
          <cell r="B1214" t="str">
            <v>33127</v>
          </cell>
          <cell r="C1214" t="str">
            <v>7840058009135</v>
          </cell>
          <cell r="D1214" t="str">
            <v>JUGO FRUTILLA/MANGO 1Lts FRUGOS DEL VALLE</v>
          </cell>
          <cell r="E1214">
            <v>6</v>
          </cell>
          <cell r="F1214" t="str">
            <v>BEBIDAS</v>
          </cell>
          <cell r="G1214" t="str">
            <v>BEBIDAS</v>
          </cell>
          <cell r="H1214" t="str">
            <v>JUGOS</v>
          </cell>
          <cell r="I1214" t="str">
            <v>JUGOS de NECTAR</v>
          </cell>
          <cell r="J1214" t="str">
            <v>NORMAL JN-NO</v>
          </cell>
          <cell r="K1214" t="str">
            <v>FRUGOS</v>
          </cell>
          <cell r="L1214">
            <v>139</v>
          </cell>
          <cell r="M1214" t="str">
            <v>PARAGUAY REFRESCOS S.A.  (139)</v>
          </cell>
          <cell r="N1214">
            <v>8</v>
          </cell>
          <cell r="O1214">
            <v>11</v>
          </cell>
          <cell r="P1214">
            <v>0</v>
          </cell>
          <cell r="Q1214">
            <v>0</v>
          </cell>
          <cell r="R1214">
            <v>100</v>
          </cell>
          <cell r="S1214">
            <v>34</v>
          </cell>
          <cell r="T1214">
            <v>0</v>
          </cell>
          <cell r="U1214">
            <v>0</v>
          </cell>
          <cell r="V1214">
            <v>24</v>
          </cell>
          <cell r="W1214">
            <v>13</v>
          </cell>
          <cell r="X1214">
            <v>0</v>
          </cell>
          <cell r="Y1214">
            <v>0</v>
          </cell>
          <cell r="Z1214">
            <v>36</v>
          </cell>
          <cell r="AA1214">
            <v>40</v>
          </cell>
          <cell r="AB1214">
            <v>12</v>
          </cell>
          <cell r="AC1214">
            <v>0</v>
          </cell>
          <cell r="AD1214">
            <v>56</v>
          </cell>
          <cell r="AE1214">
            <v>18</v>
          </cell>
          <cell r="AF1214">
            <v>0</v>
          </cell>
          <cell r="AG1214">
            <v>0</v>
          </cell>
          <cell r="AH1214">
            <v>0</v>
          </cell>
          <cell r="AI1214">
            <v>0</v>
          </cell>
          <cell r="AJ1214">
            <v>0</v>
          </cell>
          <cell r="AK1214">
            <v>0</v>
          </cell>
          <cell r="AL1214">
            <v>0</v>
          </cell>
          <cell r="AM1214">
            <v>0</v>
          </cell>
          <cell r="AN1214">
            <v>0</v>
          </cell>
          <cell r="AO1214">
            <v>0</v>
          </cell>
          <cell r="AP1214" t="str">
            <v>Q</v>
          </cell>
          <cell r="AQ1214" t="str">
            <v>Q</v>
          </cell>
          <cell r="AR1214" t="str">
            <v>Q</v>
          </cell>
          <cell r="AS1214" t="str">
            <v>Q</v>
          </cell>
          <cell r="AT1214" t="str">
            <v>Q</v>
          </cell>
          <cell r="AU1214" t="str">
            <v>Q</v>
          </cell>
          <cell r="AV1214">
            <v>7260</v>
          </cell>
          <cell r="AW1214">
            <v>7176.6239599999999</v>
          </cell>
          <cell r="AX1214">
            <v>8500</v>
          </cell>
          <cell r="AY1214">
            <v>0.17079889807162529</v>
          </cell>
          <cell r="AZ1214">
            <v>0.14588235294117646</v>
          </cell>
          <cell r="BA1214">
            <v>8350</v>
          </cell>
          <cell r="BB1214">
            <v>6</v>
          </cell>
          <cell r="BC1214">
            <v>0.15013774104683186</v>
          </cell>
          <cell r="BD1214">
            <v>0.13053892215568863</v>
          </cell>
          <cell r="BE1214">
            <v>8150</v>
          </cell>
          <cell r="BF1214">
            <v>18</v>
          </cell>
          <cell r="BG1214">
            <v>0.12258953168044084</v>
          </cell>
          <cell r="BH1214">
            <v>0.10920245398773006</v>
          </cell>
        </row>
        <row r="1215">
          <cell r="B1215" t="str">
            <v>34920</v>
          </cell>
          <cell r="C1215" t="str">
            <v>7840058009340</v>
          </cell>
          <cell r="D1215" t="str">
            <v>JUGO FRUTILLA/MANGO 200ml 6un FRUGOS DEL VALLE</v>
          </cell>
          <cell r="E1215">
            <v>1</v>
          </cell>
          <cell r="F1215" t="str">
            <v>BEBIDAS</v>
          </cell>
          <cell r="G1215" t="str">
            <v>BEBIDAS</v>
          </cell>
          <cell r="H1215" t="str">
            <v>JUGOS</v>
          </cell>
          <cell r="I1215" t="str">
            <v>JUGOS de NECTAR</v>
          </cell>
          <cell r="J1215" t="str">
            <v>NORMAL JN-NO</v>
          </cell>
          <cell r="K1215" t="str">
            <v>FRUGOS</v>
          </cell>
          <cell r="L1215">
            <v>139</v>
          </cell>
          <cell r="M1215" t="str">
            <v>PARAGUAY REFRESCOS S.A.  (139)</v>
          </cell>
          <cell r="N1215">
            <v>0</v>
          </cell>
          <cell r="O1215">
            <v>0</v>
          </cell>
          <cell r="P1215">
            <v>0</v>
          </cell>
          <cell r="Q1215">
            <v>0</v>
          </cell>
          <cell r="R1215">
            <v>0</v>
          </cell>
          <cell r="S1215">
            <v>0</v>
          </cell>
          <cell r="T1215">
            <v>0</v>
          </cell>
          <cell r="U1215">
            <v>0</v>
          </cell>
          <cell r="V1215">
            <v>0</v>
          </cell>
          <cell r="W1215">
            <v>0</v>
          </cell>
          <cell r="X1215">
            <v>0</v>
          </cell>
          <cell r="Y1215">
            <v>0</v>
          </cell>
          <cell r="Z1215">
            <v>0</v>
          </cell>
          <cell r="AA1215">
            <v>0</v>
          </cell>
          <cell r="AB1215">
            <v>0</v>
          </cell>
          <cell r="AC1215">
            <v>0</v>
          </cell>
          <cell r="AD1215">
            <v>0</v>
          </cell>
          <cell r="AE1215">
            <v>0</v>
          </cell>
          <cell r="AF1215">
            <v>0</v>
          </cell>
          <cell r="AG1215">
            <v>0</v>
          </cell>
          <cell r="AH1215">
            <v>0</v>
          </cell>
          <cell r="AI1215">
            <v>0</v>
          </cell>
          <cell r="AJ1215">
            <v>0</v>
          </cell>
          <cell r="AK1215">
            <v>0</v>
          </cell>
          <cell r="AL1215">
            <v>0</v>
          </cell>
          <cell r="AM1215">
            <v>0</v>
          </cell>
          <cell r="AN1215">
            <v>0</v>
          </cell>
          <cell r="AO1215">
            <v>0</v>
          </cell>
          <cell r="AP1215" t="str">
            <v>Q</v>
          </cell>
          <cell r="AQ1215" t="str">
            <v>Q</v>
          </cell>
          <cell r="AR1215" t="str">
            <v>Q</v>
          </cell>
          <cell r="AS1215" t="str">
            <v>Q</v>
          </cell>
          <cell r="AT1215" t="str">
            <v>Q</v>
          </cell>
          <cell r="AU1215" t="str">
            <v>Q</v>
          </cell>
          <cell r="AV1215">
            <v>17100.000005000002</v>
          </cell>
          <cell r="AW1215">
            <v>17094.244200000001</v>
          </cell>
          <cell r="AX1215">
            <v>19900</v>
          </cell>
          <cell r="AY1215">
            <v>0.16374268971820372</v>
          </cell>
          <cell r="AZ1215">
            <v>0.14070351733668332</v>
          </cell>
          <cell r="BA1215">
            <v>0</v>
          </cell>
          <cell r="BB1215">
            <v>0</v>
          </cell>
          <cell r="BC1215">
            <v>-1</v>
          </cell>
          <cell r="BD1215">
            <v>0</v>
          </cell>
          <cell r="BE1215">
            <v>0</v>
          </cell>
          <cell r="BF1215">
            <v>0</v>
          </cell>
          <cell r="BG1215">
            <v>-1</v>
          </cell>
          <cell r="BH1215">
            <v>0</v>
          </cell>
        </row>
        <row r="1216">
          <cell r="B1216" t="str">
            <v>33126</v>
          </cell>
          <cell r="C1216" t="str">
            <v>7840058009326</v>
          </cell>
          <cell r="D1216" t="str">
            <v>JUGO FRUTILLA/MANGO 200ml FRUGOS DEL VALLE</v>
          </cell>
          <cell r="E1216">
            <v>6</v>
          </cell>
          <cell r="F1216" t="str">
            <v>BEBIDAS</v>
          </cell>
          <cell r="G1216" t="str">
            <v>BEBIDAS</v>
          </cell>
          <cell r="H1216" t="str">
            <v>JUGOS</v>
          </cell>
          <cell r="I1216" t="str">
            <v>JUGOS de NECTAR</v>
          </cell>
          <cell r="J1216" t="str">
            <v>NORMAL JN-NO</v>
          </cell>
          <cell r="K1216" t="str">
            <v>FRUGOS</v>
          </cell>
          <cell r="L1216">
            <v>139</v>
          </cell>
          <cell r="M1216" t="str">
            <v>PARAGUAY REFRESCOS S.A.  (139)</v>
          </cell>
          <cell r="N1216">
            <v>286</v>
          </cell>
          <cell r="O1216">
            <v>387</v>
          </cell>
          <cell r="P1216">
            <v>552</v>
          </cell>
          <cell r="Q1216">
            <v>396</v>
          </cell>
          <cell r="R1216">
            <v>216</v>
          </cell>
          <cell r="S1216">
            <v>415</v>
          </cell>
          <cell r="T1216">
            <v>68</v>
          </cell>
          <cell r="U1216">
            <v>0</v>
          </cell>
          <cell r="V1216">
            <v>55</v>
          </cell>
          <cell r="W1216">
            <v>103</v>
          </cell>
          <cell r="X1216">
            <v>63</v>
          </cell>
          <cell r="Y1216">
            <v>7</v>
          </cell>
          <cell r="Z1216">
            <v>157</v>
          </cell>
          <cell r="AA1216">
            <v>241</v>
          </cell>
          <cell r="AB1216">
            <v>142</v>
          </cell>
          <cell r="AC1216">
            <v>72</v>
          </cell>
          <cell r="AD1216">
            <v>91</v>
          </cell>
          <cell r="AE1216">
            <v>189</v>
          </cell>
          <cell r="AF1216">
            <v>26</v>
          </cell>
          <cell r="AG1216">
            <v>0</v>
          </cell>
          <cell r="AH1216">
            <v>0</v>
          </cell>
          <cell r="AI1216">
            <v>0</v>
          </cell>
          <cell r="AJ1216">
            <v>12</v>
          </cell>
          <cell r="AK1216">
            <v>0</v>
          </cell>
          <cell r="AL1216">
            <v>0</v>
          </cell>
          <cell r="AM1216">
            <v>0</v>
          </cell>
          <cell r="AN1216">
            <v>0</v>
          </cell>
          <cell r="AO1216">
            <v>0</v>
          </cell>
          <cell r="AP1216">
            <v>0.90909090909090917</v>
          </cell>
          <cell r="AQ1216" t="str">
            <v>Q</v>
          </cell>
          <cell r="AR1216" t="str">
            <v>Q</v>
          </cell>
          <cell r="AS1216" t="str">
            <v>Q</v>
          </cell>
          <cell r="AT1216" t="str">
            <v>Q</v>
          </cell>
          <cell r="AU1216" t="str">
            <v>Q</v>
          </cell>
          <cell r="AV1216">
            <v>2850.0458800000001</v>
          </cell>
          <cell r="AW1216">
            <v>2849.0407</v>
          </cell>
          <cell r="AX1216">
            <v>3500</v>
          </cell>
          <cell r="AY1216">
            <v>0.22805040598153448</v>
          </cell>
          <cell r="AZ1216">
            <v>0.18570117714285711</v>
          </cell>
          <cell r="BA1216">
            <v>3316.6666700000001</v>
          </cell>
          <cell r="BB1216">
            <v>6</v>
          </cell>
          <cell r="BC1216">
            <v>0.16372395731397837</v>
          </cell>
          <cell r="BD1216">
            <v>0.140689685285739</v>
          </cell>
          <cell r="BE1216">
            <v>0</v>
          </cell>
          <cell r="BF1216">
            <v>0</v>
          </cell>
          <cell r="BG1216">
            <v>-1</v>
          </cell>
          <cell r="BH1216">
            <v>0</v>
          </cell>
        </row>
        <row r="1217">
          <cell r="B1217" t="str">
            <v>8300</v>
          </cell>
          <cell r="C1217" t="str">
            <v>7840058009036</v>
          </cell>
          <cell r="D1217" t="str">
            <v>JUGO MANZANA 1Lts FRUGOS</v>
          </cell>
          <cell r="E1217">
            <v>6</v>
          </cell>
          <cell r="F1217" t="str">
            <v>BEBIDAS</v>
          </cell>
          <cell r="G1217" t="str">
            <v>BEBIDAS</v>
          </cell>
          <cell r="H1217" t="str">
            <v>JUGOS</v>
          </cell>
          <cell r="I1217" t="str">
            <v>JUGOS de NECTAR</v>
          </cell>
          <cell r="J1217" t="str">
            <v>NORMAL JN-NO</v>
          </cell>
          <cell r="K1217" t="str">
            <v>FRUGOS</v>
          </cell>
          <cell r="L1217">
            <v>139</v>
          </cell>
          <cell r="M1217" t="str">
            <v>PARAGUAY REFRESCOS S.A.  (139)</v>
          </cell>
          <cell r="N1217">
            <v>109</v>
          </cell>
          <cell r="O1217">
            <v>200</v>
          </cell>
          <cell r="P1217">
            <v>172</v>
          </cell>
          <cell r="Q1217">
            <v>139</v>
          </cell>
          <cell r="R1217">
            <v>327</v>
          </cell>
          <cell r="S1217">
            <v>413</v>
          </cell>
          <cell r="T1217">
            <v>345</v>
          </cell>
          <cell r="U1217">
            <v>317</v>
          </cell>
          <cell r="V1217">
            <v>72</v>
          </cell>
          <cell r="W1217">
            <v>55</v>
          </cell>
          <cell r="X1217">
            <v>84</v>
          </cell>
          <cell r="Y1217">
            <v>91</v>
          </cell>
          <cell r="Z1217">
            <v>179</v>
          </cell>
          <cell r="AA1217">
            <v>239</v>
          </cell>
          <cell r="AB1217">
            <v>192</v>
          </cell>
          <cell r="AC1217">
            <v>220</v>
          </cell>
          <cell r="AD1217">
            <v>130</v>
          </cell>
          <cell r="AE1217">
            <v>209</v>
          </cell>
          <cell r="AF1217">
            <v>163</v>
          </cell>
          <cell r="AG1217">
            <v>220</v>
          </cell>
          <cell r="AH1217">
            <v>2</v>
          </cell>
          <cell r="AI1217">
            <v>11</v>
          </cell>
          <cell r="AJ1217">
            <v>120</v>
          </cell>
          <cell r="AK1217">
            <v>178</v>
          </cell>
          <cell r="AL1217">
            <v>78</v>
          </cell>
          <cell r="AM1217">
            <v>173</v>
          </cell>
          <cell r="AN1217">
            <v>134</v>
          </cell>
          <cell r="AO1217">
            <v>116</v>
          </cell>
          <cell r="AP1217">
            <v>25.899280575539567</v>
          </cell>
          <cell r="AQ1217">
            <v>16.845425867507885</v>
          </cell>
          <cell r="AR1217">
            <v>25.714285714285712</v>
          </cell>
          <cell r="AS1217">
            <v>23.59090909090909</v>
          </cell>
          <cell r="AT1217">
            <v>18.272727272727273</v>
          </cell>
          <cell r="AU1217">
            <v>316.36363636363637</v>
          </cell>
          <cell r="AV1217">
            <v>7260</v>
          </cell>
          <cell r="AW1217">
            <v>7211.3058600000004</v>
          </cell>
          <cell r="AX1217">
            <v>8500</v>
          </cell>
          <cell r="AY1217">
            <v>0.17079889807162529</v>
          </cell>
          <cell r="AZ1217">
            <v>0.14588235294117646</v>
          </cell>
          <cell r="BA1217">
            <v>8350</v>
          </cell>
          <cell r="BB1217">
            <v>6</v>
          </cell>
          <cell r="BC1217">
            <v>0.15013774104683186</v>
          </cell>
          <cell r="BD1217">
            <v>0.13053892215568863</v>
          </cell>
          <cell r="BE1217">
            <v>8150</v>
          </cell>
          <cell r="BF1217">
            <v>18</v>
          </cell>
          <cell r="BG1217">
            <v>0.12258953168044084</v>
          </cell>
          <cell r="BH1217">
            <v>0.10920245398773006</v>
          </cell>
        </row>
        <row r="1218">
          <cell r="B1218" t="str">
            <v>19925</v>
          </cell>
          <cell r="C1218" t="str">
            <v>7840058009067</v>
          </cell>
          <cell r="D1218" t="str">
            <v>JUGO MANZANA 200ml 6un FRUGOS.</v>
          </cell>
          <cell r="E1218">
            <v>6</v>
          </cell>
          <cell r="F1218" t="str">
            <v>BEBIDAS</v>
          </cell>
          <cell r="G1218" t="str">
            <v>BEBIDAS</v>
          </cell>
          <cell r="H1218" t="str">
            <v>JUGOS</v>
          </cell>
          <cell r="I1218" t="str">
            <v>JUGOS de NECTAR</v>
          </cell>
          <cell r="J1218" t="str">
            <v>NORMAL JN-NO</v>
          </cell>
          <cell r="K1218" t="str">
            <v>FRUGOS</v>
          </cell>
          <cell r="L1218">
            <v>139</v>
          </cell>
          <cell r="M1218" t="str">
            <v>PARAGUAY REFRESCOS S.A.  (139)</v>
          </cell>
          <cell r="N1218">
            <v>0</v>
          </cell>
          <cell r="O1218">
            <v>0</v>
          </cell>
          <cell r="P1218">
            <v>0</v>
          </cell>
          <cell r="Q1218">
            <v>0</v>
          </cell>
          <cell r="R1218">
            <v>0</v>
          </cell>
          <cell r="S1218">
            <v>0</v>
          </cell>
          <cell r="T1218">
            <v>0</v>
          </cell>
          <cell r="U1218">
            <v>0</v>
          </cell>
          <cell r="V1218">
            <v>0</v>
          </cell>
          <cell r="W1218">
            <v>0</v>
          </cell>
          <cell r="X1218">
            <v>0</v>
          </cell>
          <cell r="Y1218">
            <v>0</v>
          </cell>
          <cell r="Z1218">
            <v>0</v>
          </cell>
          <cell r="AA1218">
            <v>0</v>
          </cell>
          <cell r="AB1218">
            <v>0</v>
          </cell>
          <cell r="AC1218">
            <v>0</v>
          </cell>
          <cell r="AD1218">
            <v>0</v>
          </cell>
          <cell r="AE1218">
            <v>0</v>
          </cell>
          <cell r="AF1218">
            <v>0</v>
          </cell>
          <cell r="AG1218">
            <v>0</v>
          </cell>
          <cell r="AH1218">
            <v>0</v>
          </cell>
          <cell r="AI1218">
            <v>0</v>
          </cell>
          <cell r="AJ1218">
            <v>0</v>
          </cell>
          <cell r="AK1218">
            <v>0</v>
          </cell>
          <cell r="AL1218">
            <v>0</v>
          </cell>
          <cell r="AM1218">
            <v>0</v>
          </cell>
          <cell r="AN1218">
            <v>0</v>
          </cell>
          <cell r="AO1218">
            <v>0</v>
          </cell>
          <cell r="AP1218" t="str">
            <v>Q</v>
          </cell>
          <cell r="AQ1218" t="str">
            <v>Q</v>
          </cell>
          <cell r="AR1218" t="str">
            <v>Q</v>
          </cell>
          <cell r="AS1218" t="str">
            <v>Q</v>
          </cell>
          <cell r="AT1218" t="str">
            <v>Q</v>
          </cell>
          <cell r="AU1218" t="str">
            <v>Q</v>
          </cell>
          <cell r="AV1218">
            <v>17100.000005000002</v>
          </cell>
          <cell r="AW1218">
            <v>17088.05142</v>
          </cell>
          <cell r="AX1218">
            <v>19900</v>
          </cell>
          <cell r="AY1218">
            <v>0.16374268971820372</v>
          </cell>
          <cell r="AZ1218">
            <v>0.14070351733668332</v>
          </cell>
          <cell r="BA1218">
            <v>0</v>
          </cell>
          <cell r="BB1218">
            <v>0</v>
          </cell>
          <cell r="BC1218">
            <v>-1</v>
          </cell>
          <cell r="BD1218">
            <v>0</v>
          </cell>
          <cell r="BE1218">
            <v>0</v>
          </cell>
          <cell r="BF1218">
            <v>0</v>
          </cell>
          <cell r="BG1218">
            <v>-1</v>
          </cell>
          <cell r="BH1218">
            <v>0</v>
          </cell>
        </row>
        <row r="1219">
          <cell r="B1219" t="str">
            <v>8299</v>
          </cell>
          <cell r="C1219" t="str">
            <v>7840058009050</v>
          </cell>
          <cell r="D1219" t="str">
            <v>JUGO MANZANA 200ml FRUGOS.</v>
          </cell>
          <cell r="E1219">
            <v>6</v>
          </cell>
          <cell r="F1219" t="str">
            <v>BEBIDAS</v>
          </cell>
          <cell r="G1219" t="str">
            <v>BEBIDAS</v>
          </cell>
          <cell r="H1219" t="str">
            <v>JUGOS</v>
          </cell>
          <cell r="I1219" t="str">
            <v>JUGOS de NECTAR</v>
          </cell>
          <cell r="J1219" t="str">
            <v>NORMAL JN-NO</v>
          </cell>
          <cell r="K1219" t="str">
            <v>FRUGOS</v>
          </cell>
          <cell r="L1219">
            <v>139</v>
          </cell>
          <cell r="M1219" t="str">
            <v>PARAGUAY REFRESCOS S.A.  (139)</v>
          </cell>
          <cell r="N1219">
            <v>1121</v>
          </cell>
          <cell r="O1219">
            <v>1921</v>
          </cell>
          <cell r="P1219">
            <v>2473</v>
          </cell>
          <cell r="Q1219">
            <v>2142</v>
          </cell>
          <cell r="R1219">
            <v>1122</v>
          </cell>
          <cell r="S1219">
            <v>2180</v>
          </cell>
          <cell r="T1219">
            <v>2601</v>
          </cell>
          <cell r="U1219">
            <v>2572</v>
          </cell>
          <cell r="V1219">
            <v>328</v>
          </cell>
          <cell r="W1219">
            <v>488</v>
          </cell>
          <cell r="X1219">
            <v>498</v>
          </cell>
          <cell r="Y1219">
            <v>456</v>
          </cell>
          <cell r="Z1219">
            <v>557</v>
          </cell>
          <cell r="AA1219">
            <v>1055</v>
          </cell>
          <cell r="AB1219">
            <v>1215</v>
          </cell>
          <cell r="AC1219">
            <v>1241</v>
          </cell>
          <cell r="AD1219">
            <v>313</v>
          </cell>
          <cell r="AE1219">
            <v>423</v>
          </cell>
          <cell r="AF1219">
            <v>683</v>
          </cell>
          <cell r="AG1219">
            <v>671</v>
          </cell>
          <cell r="AH1219">
            <v>83</v>
          </cell>
          <cell r="AI1219">
            <v>162</v>
          </cell>
          <cell r="AJ1219">
            <v>938</v>
          </cell>
          <cell r="AK1219">
            <v>1202</v>
          </cell>
          <cell r="AL1219">
            <v>217</v>
          </cell>
          <cell r="AM1219">
            <v>417</v>
          </cell>
          <cell r="AN1219">
            <v>299</v>
          </cell>
          <cell r="AO1219">
            <v>373</v>
          </cell>
          <cell r="AP1219">
            <v>13.137254901960784</v>
          </cell>
          <cell r="AQ1219">
            <v>14.020217729393467</v>
          </cell>
          <cell r="AR1219">
            <v>14.276315789473683</v>
          </cell>
          <cell r="AS1219">
            <v>10.08058017727639</v>
          </cell>
          <cell r="AT1219">
            <v>13.368107302533531</v>
          </cell>
          <cell r="AU1219">
            <v>69.074074074074076</v>
          </cell>
          <cell r="AV1219">
            <v>2850</v>
          </cell>
          <cell r="AW1219">
            <v>2848.00857</v>
          </cell>
          <cell r="AX1219">
            <v>3500</v>
          </cell>
          <cell r="AY1219">
            <v>0.22807017543859653</v>
          </cell>
          <cell r="AZ1219">
            <v>0.18571428571428572</v>
          </cell>
          <cell r="BA1219">
            <v>3316.6666700000001</v>
          </cell>
          <cell r="BB1219">
            <v>6</v>
          </cell>
          <cell r="BC1219">
            <v>0.16374269122807017</v>
          </cell>
          <cell r="BD1219">
            <v>0.14070351845155427</v>
          </cell>
          <cell r="BE1219">
            <v>0</v>
          </cell>
          <cell r="BF1219">
            <v>0</v>
          </cell>
          <cell r="BG1219">
            <v>-1</v>
          </cell>
          <cell r="BH1219">
            <v>0</v>
          </cell>
        </row>
        <row r="1220">
          <cell r="B1220" t="str">
            <v>8298</v>
          </cell>
          <cell r="C1220" t="str">
            <v>7840058009098</v>
          </cell>
          <cell r="D1220" t="str">
            <v>JUGO NARANJA 1Lts FRUGOS</v>
          </cell>
          <cell r="E1220">
            <v>6</v>
          </cell>
          <cell r="F1220" t="str">
            <v>BEBIDAS</v>
          </cell>
          <cell r="G1220" t="str">
            <v>BEBIDAS</v>
          </cell>
          <cell r="H1220" t="str">
            <v>JUGOS</v>
          </cell>
          <cell r="I1220" t="str">
            <v>JUGOS de NECTAR</v>
          </cell>
          <cell r="J1220" t="str">
            <v>NORMAL JN-NO</v>
          </cell>
          <cell r="K1220" t="str">
            <v>FRUGOS</v>
          </cell>
          <cell r="L1220">
            <v>139</v>
          </cell>
          <cell r="M1220" t="str">
            <v>PARAGUAY REFRESCOS S.A.  (139)</v>
          </cell>
          <cell r="N1220">
            <v>145</v>
          </cell>
          <cell r="O1220">
            <v>193</v>
          </cell>
          <cell r="P1220">
            <v>188</v>
          </cell>
          <cell r="Q1220">
            <v>177</v>
          </cell>
          <cell r="R1220">
            <v>217</v>
          </cell>
          <cell r="S1220">
            <v>289</v>
          </cell>
          <cell r="T1220">
            <v>253</v>
          </cell>
          <cell r="U1220">
            <v>229</v>
          </cell>
          <cell r="V1220">
            <v>61</v>
          </cell>
          <cell r="W1220">
            <v>64</v>
          </cell>
          <cell r="X1220">
            <v>56</v>
          </cell>
          <cell r="Y1220">
            <v>49</v>
          </cell>
          <cell r="Z1220">
            <v>59</v>
          </cell>
          <cell r="AA1220">
            <v>140</v>
          </cell>
          <cell r="AB1220">
            <v>109</v>
          </cell>
          <cell r="AC1220">
            <v>108</v>
          </cell>
          <cell r="AD1220">
            <v>133</v>
          </cell>
          <cell r="AE1220">
            <v>129</v>
          </cell>
          <cell r="AF1220">
            <v>132</v>
          </cell>
          <cell r="AG1220">
            <v>166</v>
          </cell>
          <cell r="AH1220">
            <v>6</v>
          </cell>
          <cell r="AI1220">
            <v>10</v>
          </cell>
          <cell r="AJ1220">
            <v>121</v>
          </cell>
          <cell r="AK1220">
            <v>162</v>
          </cell>
          <cell r="AL1220">
            <v>60</v>
          </cell>
          <cell r="AM1220">
            <v>75</v>
          </cell>
          <cell r="AN1220">
            <v>106</v>
          </cell>
          <cell r="AO1220">
            <v>52</v>
          </cell>
          <cell r="AP1220">
            <v>20.508474576271187</v>
          </cell>
          <cell r="AQ1220">
            <v>21.222707423580786</v>
          </cell>
          <cell r="AR1220">
            <v>36.734693877551024</v>
          </cell>
          <cell r="AS1220">
            <v>20.833333333333332</v>
          </cell>
          <cell r="AT1220">
            <v>19.156626506024097</v>
          </cell>
          <cell r="AU1220">
            <v>156</v>
          </cell>
          <cell r="AV1220">
            <v>7260</v>
          </cell>
          <cell r="AW1220">
            <v>7252.74946</v>
          </cell>
          <cell r="AX1220">
            <v>8500</v>
          </cell>
          <cell r="AY1220">
            <v>0.17079889807162529</v>
          </cell>
          <cell r="AZ1220">
            <v>0.14588235294117646</v>
          </cell>
          <cell r="BA1220">
            <v>8350</v>
          </cell>
          <cell r="BB1220">
            <v>6</v>
          </cell>
          <cell r="BC1220">
            <v>0.15013774104683186</v>
          </cell>
          <cell r="BD1220">
            <v>0.13053892215568863</v>
          </cell>
          <cell r="BE1220">
            <v>8150</v>
          </cell>
          <cell r="BF1220">
            <v>18</v>
          </cell>
          <cell r="BG1220">
            <v>0.12258953168044084</v>
          </cell>
          <cell r="BH1220">
            <v>0.10920245398773006</v>
          </cell>
        </row>
        <row r="1221">
          <cell r="B1221" t="str">
            <v>19926</v>
          </cell>
          <cell r="C1221" t="str">
            <v>7840058009128</v>
          </cell>
          <cell r="D1221" t="str">
            <v>JUGO NARANJA 200ml 6un FRUGOS.</v>
          </cell>
          <cell r="E1221">
            <v>6</v>
          </cell>
          <cell r="F1221" t="str">
            <v>BEBIDAS</v>
          </cell>
          <cell r="G1221" t="str">
            <v>BEBIDAS</v>
          </cell>
          <cell r="H1221" t="str">
            <v>JUGOS</v>
          </cell>
          <cell r="I1221" t="str">
            <v>JUGOS de NECTAR</v>
          </cell>
          <cell r="J1221" t="str">
            <v>NORMAL JN-NO</v>
          </cell>
          <cell r="K1221" t="str">
            <v>FRUGOS</v>
          </cell>
          <cell r="L1221">
            <v>139</v>
          </cell>
          <cell r="M1221" t="str">
            <v>PARAGUAY REFRESCOS S.A.  (139)</v>
          </cell>
          <cell r="N1221">
            <v>0</v>
          </cell>
          <cell r="O1221">
            <v>0</v>
          </cell>
          <cell r="P1221">
            <v>0</v>
          </cell>
          <cell r="Q1221">
            <v>0</v>
          </cell>
          <cell r="R1221">
            <v>0</v>
          </cell>
          <cell r="S1221">
            <v>0</v>
          </cell>
          <cell r="T1221">
            <v>0</v>
          </cell>
          <cell r="U1221">
            <v>0</v>
          </cell>
          <cell r="V1221">
            <v>0</v>
          </cell>
          <cell r="W1221">
            <v>0</v>
          </cell>
          <cell r="X1221">
            <v>0</v>
          </cell>
          <cell r="Y1221">
            <v>0</v>
          </cell>
          <cell r="Z1221">
            <v>0</v>
          </cell>
          <cell r="AA1221">
            <v>0</v>
          </cell>
          <cell r="AB1221">
            <v>0</v>
          </cell>
          <cell r="AC1221">
            <v>0</v>
          </cell>
          <cell r="AD1221">
            <v>0</v>
          </cell>
          <cell r="AE1221">
            <v>0</v>
          </cell>
          <cell r="AF1221">
            <v>0</v>
          </cell>
          <cell r="AG1221">
            <v>0</v>
          </cell>
          <cell r="AH1221">
            <v>0</v>
          </cell>
          <cell r="AI1221">
            <v>0</v>
          </cell>
          <cell r="AJ1221">
            <v>0</v>
          </cell>
          <cell r="AK1221">
            <v>0</v>
          </cell>
          <cell r="AL1221">
            <v>0</v>
          </cell>
          <cell r="AM1221">
            <v>0</v>
          </cell>
          <cell r="AN1221">
            <v>0</v>
          </cell>
          <cell r="AO1221">
            <v>0</v>
          </cell>
          <cell r="AP1221" t="str">
            <v>Q</v>
          </cell>
          <cell r="AQ1221" t="str">
            <v>Q</v>
          </cell>
          <cell r="AR1221" t="str">
            <v>Q</v>
          </cell>
          <cell r="AS1221" t="str">
            <v>Q</v>
          </cell>
          <cell r="AT1221" t="str">
            <v>Q</v>
          </cell>
          <cell r="AU1221" t="str">
            <v>Q</v>
          </cell>
          <cell r="AV1221">
            <v>17100.000005000002</v>
          </cell>
          <cell r="AW1221">
            <v>16972.567920000001</v>
          </cell>
          <cell r="AX1221">
            <v>19900</v>
          </cell>
          <cell r="AY1221">
            <v>0.16374268971820372</v>
          </cell>
          <cell r="AZ1221">
            <v>0.14070351733668332</v>
          </cell>
          <cell r="BA1221">
            <v>0</v>
          </cell>
          <cell r="BB1221">
            <v>0</v>
          </cell>
          <cell r="BC1221">
            <v>-1</v>
          </cell>
          <cell r="BD1221">
            <v>0</v>
          </cell>
          <cell r="BE1221">
            <v>0</v>
          </cell>
          <cell r="BF1221">
            <v>0</v>
          </cell>
          <cell r="BG1221">
            <v>-1</v>
          </cell>
          <cell r="BH1221">
            <v>0</v>
          </cell>
        </row>
        <row r="1222">
          <cell r="B1222" t="str">
            <v>8297</v>
          </cell>
          <cell r="C1222" t="str">
            <v>7840058009111</v>
          </cell>
          <cell r="D1222" t="str">
            <v>JUGO NARANJA 200ml FRUGOS.</v>
          </cell>
          <cell r="E1222">
            <v>6</v>
          </cell>
          <cell r="F1222" t="str">
            <v>BEBIDAS</v>
          </cell>
          <cell r="G1222" t="str">
            <v>BEBIDAS</v>
          </cell>
          <cell r="H1222" t="str">
            <v>JUGOS</v>
          </cell>
          <cell r="I1222" t="str">
            <v>JUGOS de NECTAR</v>
          </cell>
          <cell r="J1222" t="str">
            <v>NORMAL JN-NO</v>
          </cell>
          <cell r="K1222" t="str">
            <v>FRUGOS</v>
          </cell>
          <cell r="L1222">
            <v>139</v>
          </cell>
          <cell r="M1222" t="str">
            <v>PARAGUAY REFRESCOS S.A.  (139)</v>
          </cell>
          <cell r="N1222">
            <v>1169</v>
          </cell>
          <cell r="O1222">
            <v>1333</v>
          </cell>
          <cell r="P1222">
            <v>1709</v>
          </cell>
          <cell r="Q1222">
            <v>1446</v>
          </cell>
          <cell r="R1222">
            <v>926</v>
          </cell>
          <cell r="S1222">
            <v>1749</v>
          </cell>
          <cell r="T1222">
            <v>1582</v>
          </cell>
          <cell r="U1222">
            <v>766</v>
          </cell>
          <cell r="V1222">
            <v>319</v>
          </cell>
          <cell r="W1222">
            <v>472</v>
          </cell>
          <cell r="X1222">
            <v>478</v>
          </cell>
          <cell r="Y1222">
            <v>411</v>
          </cell>
          <cell r="Z1222">
            <v>547</v>
          </cell>
          <cell r="AA1222">
            <v>1007</v>
          </cell>
          <cell r="AB1222">
            <v>788</v>
          </cell>
          <cell r="AC1222">
            <v>949</v>
          </cell>
          <cell r="AD1222">
            <v>461</v>
          </cell>
          <cell r="AE1222">
            <v>655</v>
          </cell>
          <cell r="AF1222">
            <v>587</v>
          </cell>
          <cell r="AG1222">
            <v>473</v>
          </cell>
          <cell r="AH1222">
            <v>6</v>
          </cell>
          <cell r="AI1222">
            <v>12</v>
          </cell>
          <cell r="AJ1222">
            <v>568</v>
          </cell>
          <cell r="AK1222">
            <v>468</v>
          </cell>
          <cell r="AL1222">
            <v>468</v>
          </cell>
          <cell r="AM1222">
            <v>280</v>
          </cell>
          <cell r="AN1222">
            <v>396</v>
          </cell>
          <cell r="AO1222">
            <v>-12</v>
          </cell>
          <cell r="AP1222">
            <v>11.784232365145227</v>
          </cell>
          <cell r="AQ1222">
            <v>18.3289817232376</v>
          </cell>
          <cell r="AR1222">
            <v>34.160583941605836</v>
          </cell>
          <cell r="AS1222">
            <v>8.8514225500526873</v>
          </cell>
          <cell r="AT1222">
            <v>25.116279069767444</v>
          </cell>
          <cell r="AU1222" t="str">
            <v>Q</v>
          </cell>
          <cell r="AV1222">
            <v>2850</v>
          </cell>
          <cell r="AW1222">
            <v>2828.7613200000001</v>
          </cell>
          <cell r="AX1222">
            <v>3500</v>
          </cell>
          <cell r="AY1222">
            <v>0.22807017543859653</v>
          </cell>
          <cell r="AZ1222">
            <v>0.18571428571428572</v>
          </cell>
          <cell r="BA1222">
            <v>3316.6666700000001</v>
          </cell>
          <cell r="BB1222">
            <v>6</v>
          </cell>
          <cell r="BC1222">
            <v>0.16374269122807017</v>
          </cell>
          <cell r="BD1222">
            <v>0.14070351845155427</v>
          </cell>
          <cell r="BE1222">
            <v>0</v>
          </cell>
          <cell r="BF1222">
            <v>0</v>
          </cell>
          <cell r="BG1222">
            <v>-1</v>
          </cell>
          <cell r="BH1222">
            <v>0</v>
          </cell>
        </row>
        <row r="1223">
          <cell r="B1223" t="str">
            <v>8758</v>
          </cell>
          <cell r="C1223" t="str">
            <v>7840058009074</v>
          </cell>
          <cell r="D1223" t="str">
            <v>JUGO NARANJA RC 1,5Lts FRUGOS</v>
          </cell>
          <cell r="E1223">
            <v>6</v>
          </cell>
          <cell r="F1223" t="str">
            <v>BEBIDAS</v>
          </cell>
          <cell r="G1223" t="str">
            <v>BEBIDAS</v>
          </cell>
          <cell r="H1223" t="str">
            <v>JUGOS</v>
          </cell>
          <cell r="I1223" t="str">
            <v>JUGOS de NECTAR</v>
          </cell>
          <cell r="J1223" t="str">
            <v>NORMAL JN-NO</v>
          </cell>
          <cell r="K1223" t="str">
            <v>FRUGOS</v>
          </cell>
          <cell r="L1223">
            <v>139</v>
          </cell>
          <cell r="M1223" t="str">
            <v>PARAGUAY REFRESCOS S.A.  (139)</v>
          </cell>
          <cell r="N1223">
            <v>327</v>
          </cell>
          <cell r="O1223">
            <v>318</v>
          </cell>
          <cell r="P1223">
            <v>345</v>
          </cell>
          <cell r="Q1223">
            <v>329</v>
          </cell>
          <cell r="R1223">
            <v>468</v>
          </cell>
          <cell r="S1223">
            <v>358</v>
          </cell>
          <cell r="T1223">
            <v>386</v>
          </cell>
          <cell r="U1223">
            <v>440</v>
          </cell>
          <cell r="V1223">
            <v>138</v>
          </cell>
          <cell r="W1223">
            <v>188</v>
          </cell>
          <cell r="X1223">
            <v>103</v>
          </cell>
          <cell r="Y1223">
            <v>108</v>
          </cell>
          <cell r="Z1223">
            <v>120</v>
          </cell>
          <cell r="AA1223">
            <v>280</v>
          </cell>
          <cell r="AB1223">
            <v>214</v>
          </cell>
          <cell r="AC1223">
            <v>219</v>
          </cell>
          <cell r="AD1223">
            <v>278</v>
          </cell>
          <cell r="AE1223">
            <v>344</v>
          </cell>
          <cell r="AF1223">
            <v>289</v>
          </cell>
          <cell r="AG1223">
            <v>301</v>
          </cell>
          <cell r="AH1223">
            <v>5</v>
          </cell>
          <cell r="AI1223">
            <v>23</v>
          </cell>
          <cell r="AJ1223">
            <v>334</v>
          </cell>
          <cell r="AK1223">
            <v>334</v>
          </cell>
          <cell r="AL1223">
            <v>117</v>
          </cell>
          <cell r="AM1223">
            <v>170</v>
          </cell>
          <cell r="AN1223">
            <v>229</v>
          </cell>
          <cell r="AO1223">
            <v>229</v>
          </cell>
          <cell r="AP1223">
            <v>30.455927051671733</v>
          </cell>
          <cell r="AQ1223">
            <v>22.77272727272727</v>
          </cell>
          <cell r="AR1223">
            <v>32.5</v>
          </cell>
          <cell r="AS1223">
            <v>23.287671232876711</v>
          </cell>
          <cell r="AT1223">
            <v>22.823920265780732</v>
          </cell>
          <cell r="AU1223">
            <v>298.69565217391306</v>
          </cell>
          <cell r="AV1223">
            <v>9360</v>
          </cell>
          <cell r="AW1223">
            <v>9419.2456600000005</v>
          </cell>
          <cell r="AX1223">
            <v>10900</v>
          </cell>
          <cell r="AY1223">
            <v>0.16452991452991461</v>
          </cell>
          <cell r="AZ1223">
            <v>0.14128440366972478</v>
          </cell>
          <cell r="BA1223">
            <v>10500</v>
          </cell>
          <cell r="BB1223">
            <v>3</v>
          </cell>
          <cell r="BC1223">
            <v>0.12179487179487181</v>
          </cell>
          <cell r="BD1223">
            <v>0.10857142857142857</v>
          </cell>
          <cell r="BE1223">
            <v>0</v>
          </cell>
          <cell r="BF1223">
            <v>0</v>
          </cell>
          <cell r="BG1223">
            <v>-1</v>
          </cell>
          <cell r="BH1223">
            <v>0</v>
          </cell>
        </row>
        <row r="1224">
          <cell r="B1224" t="str">
            <v>8707</v>
          </cell>
          <cell r="C1224" t="str">
            <v>7840188000040</v>
          </cell>
          <cell r="D1224" t="str">
            <v>JUGO DURAZNO 1Lts WATTS</v>
          </cell>
          <cell r="E1224">
            <v>6</v>
          </cell>
          <cell r="F1224" t="str">
            <v>BEBIDAS</v>
          </cell>
          <cell r="G1224" t="str">
            <v>BEBIDAS</v>
          </cell>
          <cell r="H1224" t="str">
            <v>JUGOS</v>
          </cell>
          <cell r="I1224" t="str">
            <v>JUGOS de NECTAR</v>
          </cell>
          <cell r="J1224" t="str">
            <v>NORMAL JN-NO</v>
          </cell>
          <cell r="K1224" t="str">
            <v>WATTS</v>
          </cell>
          <cell r="L1224">
            <v>79</v>
          </cell>
          <cell r="M1224" t="str">
            <v>DISTRIBUIDORA DEL PARAGUAY (79)</v>
          </cell>
          <cell r="N1224">
            <v>550</v>
          </cell>
          <cell r="O1224">
            <v>647</v>
          </cell>
          <cell r="P1224">
            <v>173</v>
          </cell>
          <cell r="Q1224">
            <v>181</v>
          </cell>
          <cell r="R1224">
            <v>739</v>
          </cell>
          <cell r="S1224">
            <v>785</v>
          </cell>
          <cell r="T1224">
            <v>471</v>
          </cell>
          <cell r="U1224">
            <v>420</v>
          </cell>
          <cell r="V1224">
            <v>369</v>
          </cell>
          <cell r="W1224">
            <v>373</v>
          </cell>
          <cell r="X1224">
            <v>183</v>
          </cell>
          <cell r="Y1224">
            <v>165</v>
          </cell>
          <cell r="Z1224">
            <v>495</v>
          </cell>
          <cell r="AA1224">
            <v>450</v>
          </cell>
          <cell r="AB1224">
            <v>244</v>
          </cell>
          <cell r="AC1224">
            <v>169</v>
          </cell>
          <cell r="AD1224">
            <v>324</v>
          </cell>
          <cell r="AE1224">
            <v>394</v>
          </cell>
          <cell r="AF1224">
            <v>317</v>
          </cell>
          <cell r="AG1224">
            <v>312</v>
          </cell>
          <cell r="AH1224">
            <v>36</v>
          </cell>
          <cell r="AI1224">
            <v>62</v>
          </cell>
          <cell r="AJ1224">
            <v>554</v>
          </cell>
          <cell r="AK1224">
            <v>859</v>
          </cell>
          <cell r="AL1224">
            <v>397</v>
          </cell>
          <cell r="AM1224">
            <v>634</v>
          </cell>
          <cell r="AN1224">
            <v>418</v>
          </cell>
          <cell r="AO1224">
            <v>199</v>
          </cell>
          <cell r="AP1224">
            <v>91.823204419889507</v>
          </cell>
          <cell r="AQ1224">
            <v>61.357142857142854</v>
          </cell>
          <cell r="AR1224">
            <v>72.181818181818187</v>
          </cell>
          <cell r="AS1224">
            <v>112.54437869822485</v>
          </cell>
          <cell r="AT1224">
            <v>40.192307692307686</v>
          </cell>
          <cell r="AU1224">
            <v>96.290322580645153</v>
          </cell>
          <cell r="AV1224">
            <v>7619.9999699999998</v>
          </cell>
          <cell r="AW1224">
            <v>7603.1567699999996</v>
          </cell>
          <cell r="AX1224">
            <v>8900</v>
          </cell>
          <cell r="AY1224">
            <v>0.16797900722301451</v>
          </cell>
          <cell r="AZ1224">
            <v>0.14382022808988765</v>
          </cell>
          <cell r="BA1224">
            <v>8500</v>
          </cell>
          <cell r="BB1224">
            <v>6</v>
          </cell>
          <cell r="BC1224">
            <v>0.11548556869613735</v>
          </cell>
          <cell r="BD1224">
            <v>0.10352941529411766</v>
          </cell>
          <cell r="BE1224">
            <v>8250</v>
          </cell>
          <cell r="BF1224">
            <v>12</v>
          </cell>
          <cell r="BG1224">
            <v>8.2677169616839352E-2</v>
          </cell>
          <cell r="BH1224">
            <v>7.6363640000000024E-2</v>
          </cell>
        </row>
        <row r="1225">
          <cell r="B1225" t="str">
            <v>19928</v>
          </cell>
          <cell r="C1225" t="str">
            <v>7840188010988</v>
          </cell>
          <cell r="D1225" t="str">
            <v>JUGO DURAZNO 200ml 6un WATTS</v>
          </cell>
          <cell r="E1225">
            <v>6</v>
          </cell>
          <cell r="F1225" t="str">
            <v>BEBIDAS</v>
          </cell>
          <cell r="G1225" t="str">
            <v>BEBIDAS</v>
          </cell>
          <cell r="H1225" t="str">
            <v>JUGOS</v>
          </cell>
          <cell r="I1225" t="str">
            <v>JUGOS de NECTAR</v>
          </cell>
          <cell r="J1225" t="str">
            <v>NORMAL JN-NO</v>
          </cell>
          <cell r="K1225" t="str">
            <v>WATTS</v>
          </cell>
          <cell r="L1225">
            <v>79</v>
          </cell>
          <cell r="M1225" t="str">
            <v>DISTRIBUIDORA DEL PARAGUAY (79)</v>
          </cell>
          <cell r="N1225">
            <v>0</v>
          </cell>
          <cell r="O1225">
            <v>0</v>
          </cell>
          <cell r="P1225">
            <v>0</v>
          </cell>
          <cell r="Q1225">
            <v>0</v>
          </cell>
          <cell r="R1225">
            <v>0</v>
          </cell>
          <cell r="S1225">
            <v>0</v>
          </cell>
          <cell r="T1225">
            <v>0</v>
          </cell>
          <cell r="U1225">
            <v>0</v>
          </cell>
          <cell r="V1225">
            <v>0</v>
          </cell>
          <cell r="W1225">
            <v>0</v>
          </cell>
          <cell r="X1225">
            <v>0</v>
          </cell>
          <cell r="Y1225">
            <v>0</v>
          </cell>
          <cell r="Z1225">
            <v>0</v>
          </cell>
          <cell r="AA1225">
            <v>0</v>
          </cell>
          <cell r="AB1225">
            <v>0</v>
          </cell>
          <cell r="AC1225">
            <v>0</v>
          </cell>
          <cell r="AD1225">
            <v>0</v>
          </cell>
          <cell r="AE1225">
            <v>0</v>
          </cell>
          <cell r="AF1225">
            <v>0</v>
          </cell>
          <cell r="AG1225">
            <v>0</v>
          </cell>
          <cell r="AH1225">
            <v>0</v>
          </cell>
          <cell r="AI1225">
            <v>0</v>
          </cell>
          <cell r="AJ1225">
            <v>0</v>
          </cell>
          <cell r="AK1225">
            <v>0</v>
          </cell>
          <cell r="AL1225">
            <v>0</v>
          </cell>
          <cell r="AM1225">
            <v>0</v>
          </cell>
          <cell r="AN1225">
            <v>0</v>
          </cell>
          <cell r="AO1225">
            <v>0</v>
          </cell>
          <cell r="AP1225" t="str">
            <v>Q</v>
          </cell>
          <cell r="AQ1225" t="str">
            <v>Q</v>
          </cell>
          <cell r="AR1225" t="str">
            <v>Q</v>
          </cell>
          <cell r="AS1225" t="str">
            <v>Q</v>
          </cell>
          <cell r="AT1225" t="str">
            <v>Q</v>
          </cell>
          <cell r="AU1225" t="str">
            <v>Q</v>
          </cell>
          <cell r="AV1225">
            <v>17280.000001</v>
          </cell>
          <cell r="AW1225">
            <v>17099.92152</v>
          </cell>
          <cell r="AX1225">
            <v>19250</v>
          </cell>
          <cell r="AY1225">
            <v>0.11400462956516177</v>
          </cell>
          <cell r="AZ1225">
            <v>0.10233766228571427</v>
          </cell>
          <cell r="BA1225">
            <v>18500</v>
          </cell>
          <cell r="BB1225">
            <v>3</v>
          </cell>
          <cell r="BC1225">
            <v>7.0601851789895642E-2</v>
          </cell>
          <cell r="BD1225">
            <v>6.5945945891891872E-2</v>
          </cell>
          <cell r="BE1225">
            <v>0</v>
          </cell>
          <cell r="BF1225">
            <v>0</v>
          </cell>
          <cell r="BG1225">
            <v>-1</v>
          </cell>
          <cell r="BH1225">
            <v>0</v>
          </cell>
        </row>
        <row r="1226">
          <cell r="B1226" t="str">
            <v>8708</v>
          </cell>
          <cell r="C1226" t="str">
            <v>7840188000118</v>
          </cell>
          <cell r="D1226" t="str">
            <v>JUGO DURAZNO 200ml WATTS</v>
          </cell>
          <cell r="E1226">
            <v>30</v>
          </cell>
          <cell r="F1226" t="str">
            <v>BEBIDAS</v>
          </cell>
          <cell r="G1226" t="str">
            <v>BEBIDAS</v>
          </cell>
          <cell r="H1226" t="str">
            <v>JUGOS</v>
          </cell>
          <cell r="I1226" t="str">
            <v>JUGOS de NECTAR</v>
          </cell>
          <cell r="J1226" t="str">
            <v>NORMAL JN-NO</v>
          </cell>
          <cell r="K1226" t="str">
            <v>WATTS</v>
          </cell>
          <cell r="L1226">
            <v>79</v>
          </cell>
          <cell r="M1226" t="str">
            <v>DISTRIBUIDORA DEL PARAGUAY (79)</v>
          </cell>
          <cell r="N1226">
            <v>1770</v>
          </cell>
          <cell r="O1226">
            <v>3708</v>
          </cell>
          <cell r="P1226">
            <v>1413</v>
          </cell>
          <cell r="Q1226">
            <v>1477</v>
          </cell>
          <cell r="R1226">
            <v>1548</v>
          </cell>
          <cell r="S1226">
            <v>3576</v>
          </cell>
          <cell r="T1226">
            <v>908</v>
          </cell>
          <cell r="U1226">
            <v>1206</v>
          </cell>
          <cell r="V1226">
            <v>573</v>
          </cell>
          <cell r="W1226">
            <v>1447</v>
          </cell>
          <cell r="X1226">
            <v>1603</v>
          </cell>
          <cell r="Y1226">
            <v>1554</v>
          </cell>
          <cell r="Z1226">
            <v>731</v>
          </cell>
          <cell r="AA1226">
            <v>471</v>
          </cell>
          <cell r="AB1226">
            <v>1206</v>
          </cell>
          <cell r="AC1226">
            <v>1296</v>
          </cell>
          <cell r="AD1226">
            <v>770</v>
          </cell>
          <cell r="AE1226">
            <v>1656</v>
          </cell>
          <cell r="AF1226">
            <v>1831</v>
          </cell>
          <cell r="AG1226">
            <v>1589</v>
          </cell>
          <cell r="AH1226">
            <v>85</v>
          </cell>
          <cell r="AI1226">
            <v>249</v>
          </cell>
          <cell r="AJ1226">
            <v>430</v>
          </cell>
          <cell r="AK1226">
            <v>-16</v>
          </cell>
          <cell r="AL1226">
            <v>1169</v>
          </cell>
          <cell r="AM1226">
            <v>1172</v>
          </cell>
          <cell r="AN1226">
            <v>3412</v>
          </cell>
          <cell r="AO1226">
            <v>522</v>
          </cell>
          <cell r="AP1226">
            <v>8.7339201083276912</v>
          </cell>
          <cell r="AQ1226" t="str">
            <v>Q</v>
          </cell>
          <cell r="AR1226">
            <v>22.567567567567568</v>
          </cell>
          <cell r="AS1226">
            <v>27.12962962962963</v>
          </cell>
          <cell r="AT1226">
            <v>64.417872876022656</v>
          </cell>
          <cell r="AU1226">
            <v>62.891566265060234</v>
          </cell>
          <cell r="AV1226">
            <v>2880</v>
          </cell>
          <cell r="AW1226">
            <v>2849.9869199999998</v>
          </cell>
          <cell r="AX1226">
            <v>3500</v>
          </cell>
          <cell r="AY1226">
            <v>0.21527777777777768</v>
          </cell>
          <cell r="AZ1226">
            <v>0.17714285714285713</v>
          </cell>
          <cell r="BA1226">
            <v>0</v>
          </cell>
          <cell r="BB1226">
            <v>0</v>
          </cell>
          <cell r="BC1226">
            <v>-1</v>
          </cell>
          <cell r="BD1226">
            <v>0</v>
          </cell>
          <cell r="BE1226">
            <v>0</v>
          </cell>
          <cell r="BF1226">
            <v>0</v>
          </cell>
          <cell r="BG1226">
            <v>-1</v>
          </cell>
          <cell r="BH1226">
            <v>0</v>
          </cell>
        </row>
        <row r="1227">
          <cell r="B1227" t="str">
            <v>8713</v>
          </cell>
          <cell r="C1227" t="str">
            <v>7840779007007</v>
          </cell>
          <cell r="D1227" t="str">
            <v>JUGO FRUTOS ROJOS 1Lts WATTS</v>
          </cell>
          <cell r="E1227">
            <v>6</v>
          </cell>
          <cell r="F1227" t="str">
            <v>BEBIDAS</v>
          </cell>
          <cell r="G1227" t="str">
            <v>BEBIDAS</v>
          </cell>
          <cell r="H1227" t="str">
            <v>JUGOS</v>
          </cell>
          <cell r="I1227" t="str">
            <v>JUGOS de NECTAR</v>
          </cell>
          <cell r="J1227" t="str">
            <v>NORMAL JN-NO</v>
          </cell>
          <cell r="K1227" t="str">
            <v>WATTS</v>
          </cell>
          <cell r="L1227">
            <v>79</v>
          </cell>
          <cell r="M1227" t="str">
            <v>DISTRIBUIDORA DEL PARAGUAY (79)</v>
          </cell>
          <cell r="N1227">
            <v>42</v>
          </cell>
          <cell r="O1227">
            <v>332</v>
          </cell>
          <cell r="P1227">
            <v>104</v>
          </cell>
          <cell r="Q1227">
            <v>49</v>
          </cell>
          <cell r="R1227">
            <v>104</v>
          </cell>
          <cell r="S1227">
            <v>459</v>
          </cell>
          <cell r="T1227">
            <v>345</v>
          </cell>
          <cell r="U1227">
            <v>329</v>
          </cell>
          <cell r="V1227">
            <v>16</v>
          </cell>
          <cell r="W1227">
            <v>126</v>
          </cell>
          <cell r="X1227">
            <v>20</v>
          </cell>
          <cell r="Y1227">
            <v>53</v>
          </cell>
          <cell r="Z1227">
            <v>23</v>
          </cell>
          <cell r="AA1227">
            <v>25</v>
          </cell>
          <cell r="AB1227">
            <v>8</v>
          </cell>
          <cell r="AC1227">
            <v>18</v>
          </cell>
          <cell r="AD1227">
            <v>190</v>
          </cell>
          <cell r="AE1227">
            <v>259</v>
          </cell>
          <cell r="AF1227">
            <v>202</v>
          </cell>
          <cell r="AG1227">
            <v>191</v>
          </cell>
          <cell r="AH1227">
            <v>30</v>
          </cell>
          <cell r="AI1227">
            <v>43</v>
          </cell>
          <cell r="AJ1227">
            <v>343</v>
          </cell>
          <cell r="AK1227">
            <v>450</v>
          </cell>
          <cell r="AL1227">
            <v>74</v>
          </cell>
          <cell r="AM1227">
            <v>102</v>
          </cell>
          <cell r="AN1227">
            <v>208</v>
          </cell>
          <cell r="AO1227">
            <v>23</v>
          </cell>
          <cell r="AP1227">
            <v>210</v>
          </cell>
          <cell r="AQ1227">
            <v>41.033434650455924</v>
          </cell>
          <cell r="AR1227">
            <v>41.886792452830186</v>
          </cell>
          <cell r="AS1227">
            <v>170</v>
          </cell>
          <cell r="AT1227">
            <v>32.670157068062828</v>
          </cell>
          <cell r="AU1227">
            <v>16.046511627906977</v>
          </cell>
          <cell r="AV1227">
            <v>7619.9999699999998</v>
          </cell>
          <cell r="AW1227">
            <v>7590.49676</v>
          </cell>
          <cell r="AX1227">
            <v>8900</v>
          </cell>
          <cell r="AY1227">
            <v>0.16797900722301451</v>
          </cell>
          <cell r="AZ1227">
            <v>0.14382022808988765</v>
          </cell>
          <cell r="BA1227">
            <v>8500</v>
          </cell>
          <cell r="BB1227">
            <v>6</v>
          </cell>
          <cell r="BC1227">
            <v>0.11548556869613735</v>
          </cell>
          <cell r="BD1227">
            <v>0.10352941529411766</v>
          </cell>
          <cell r="BE1227">
            <v>8250</v>
          </cell>
          <cell r="BF1227">
            <v>12</v>
          </cell>
          <cell r="BG1227">
            <v>8.2677169616839352E-2</v>
          </cell>
          <cell r="BH1227">
            <v>7.6363640000000024E-2</v>
          </cell>
        </row>
        <row r="1228">
          <cell r="B1228" t="str">
            <v>4511</v>
          </cell>
          <cell r="C1228" t="str">
            <v>7840188000033</v>
          </cell>
          <cell r="D1228" t="str">
            <v>JUGO MANZANA 1Lts WATTS</v>
          </cell>
          <cell r="E1228">
            <v>6</v>
          </cell>
          <cell r="F1228" t="str">
            <v>BEBIDAS</v>
          </cell>
          <cell r="G1228" t="str">
            <v>BEBIDAS</v>
          </cell>
          <cell r="H1228" t="str">
            <v>JUGOS</v>
          </cell>
          <cell r="I1228" t="str">
            <v>JUGOS de NECTAR</v>
          </cell>
          <cell r="J1228" t="str">
            <v>NORMAL JN-NO</v>
          </cell>
          <cell r="K1228" t="str">
            <v>WATTS</v>
          </cell>
          <cell r="L1228">
            <v>79</v>
          </cell>
          <cell r="M1228" t="str">
            <v>DISTRIBUIDORA DEL PARAGUAY (79)</v>
          </cell>
          <cell r="N1228">
            <v>357</v>
          </cell>
          <cell r="O1228">
            <v>122</v>
          </cell>
          <cell r="P1228">
            <v>240</v>
          </cell>
          <cell r="Q1228">
            <v>220</v>
          </cell>
          <cell r="R1228">
            <v>309</v>
          </cell>
          <cell r="S1228">
            <v>211</v>
          </cell>
          <cell r="T1228">
            <v>83</v>
          </cell>
          <cell r="U1228">
            <v>197</v>
          </cell>
          <cell r="V1228">
            <v>227</v>
          </cell>
          <cell r="W1228">
            <v>165</v>
          </cell>
          <cell r="X1228">
            <v>125</v>
          </cell>
          <cell r="Y1228">
            <v>112</v>
          </cell>
          <cell r="Z1228">
            <v>166</v>
          </cell>
          <cell r="AA1228">
            <v>0</v>
          </cell>
          <cell r="AB1228">
            <v>47</v>
          </cell>
          <cell r="AC1228">
            <v>115</v>
          </cell>
          <cell r="AD1228">
            <v>187</v>
          </cell>
          <cell r="AE1228">
            <v>211</v>
          </cell>
          <cell r="AF1228">
            <v>168</v>
          </cell>
          <cell r="AG1228">
            <v>165</v>
          </cell>
          <cell r="AH1228">
            <v>10</v>
          </cell>
          <cell r="AI1228">
            <v>15</v>
          </cell>
          <cell r="AJ1228">
            <v>176</v>
          </cell>
          <cell r="AK1228">
            <v>198</v>
          </cell>
          <cell r="AL1228">
            <v>165</v>
          </cell>
          <cell r="AM1228">
            <v>131</v>
          </cell>
          <cell r="AN1228">
            <v>277</v>
          </cell>
          <cell r="AO1228">
            <v>49</v>
          </cell>
          <cell r="AP1228">
            <v>24</v>
          </cell>
          <cell r="AQ1228">
            <v>30.152284263959388</v>
          </cell>
          <cell r="AR1228">
            <v>44.196428571428577</v>
          </cell>
          <cell r="AS1228">
            <v>34.173913043478265</v>
          </cell>
          <cell r="AT1228">
            <v>50.36363636363636</v>
          </cell>
          <cell r="AU1228">
            <v>98</v>
          </cell>
          <cell r="AV1228">
            <v>7619.9999699999998</v>
          </cell>
          <cell r="AW1228">
            <v>7562.1696700000002</v>
          </cell>
          <cell r="AX1228">
            <v>8900</v>
          </cell>
          <cell r="AY1228">
            <v>0.16797900722301451</v>
          </cell>
          <cell r="AZ1228">
            <v>0.14382022808988765</v>
          </cell>
          <cell r="BA1228">
            <v>8500</v>
          </cell>
          <cell r="BB1228">
            <v>6</v>
          </cell>
          <cell r="BC1228">
            <v>0.11548556869613735</v>
          </cell>
          <cell r="BD1228">
            <v>0.10352941529411766</v>
          </cell>
          <cell r="BE1228">
            <v>8250</v>
          </cell>
          <cell r="BF1228">
            <v>12</v>
          </cell>
          <cell r="BG1228">
            <v>8.2677169616839352E-2</v>
          </cell>
          <cell r="BH1228">
            <v>7.6363640000000024E-2</v>
          </cell>
        </row>
        <row r="1229">
          <cell r="B1229" t="str">
            <v>19929</v>
          </cell>
          <cell r="C1229" t="str">
            <v>7840188010964</v>
          </cell>
          <cell r="D1229" t="str">
            <v>JUGO MANZANA 200ml 6un WATTS</v>
          </cell>
          <cell r="E1229">
            <v>6</v>
          </cell>
          <cell r="F1229" t="str">
            <v>BEBIDAS</v>
          </cell>
          <cell r="G1229" t="str">
            <v>BEBIDAS</v>
          </cell>
          <cell r="H1229" t="str">
            <v>JUGOS</v>
          </cell>
          <cell r="I1229" t="str">
            <v>JUGOS de NECTAR</v>
          </cell>
          <cell r="J1229" t="str">
            <v>NORMAL JN-NO</v>
          </cell>
          <cell r="K1229" t="str">
            <v>WATTS</v>
          </cell>
          <cell r="L1229">
            <v>79</v>
          </cell>
          <cell r="M1229" t="str">
            <v>DISTRIBUIDORA DEL PARAGUAY (79)</v>
          </cell>
          <cell r="N1229">
            <v>0</v>
          </cell>
          <cell r="O1229">
            <v>0</v>
          </cell>
          <cell r="P1229">
            <v>0</v>
          </cell>
          <cell r="Q1229">
            <v>0</v>
          </cell>
          <cell r="R1229">
            <v>0</v>
          </cell>
          <cell r="S1229">
            <v>0</v>
          </cell>
          <cell r="T1229">
            <v>0</v>
          </cell>
          <cell r="U1229">
            <v>0</v>
          </cell>
          <cell r="V1229">
            <v>0</v>
          </cell>
          <cell r="W1229">
            <v>0</v>
          </cell>
          <cell r="X1229">
            <v>0</v>
          </cell>
          <cell r="Y1229">
            <v>0</v>
          </cell>
          <cell r="Z1229">
            <v>0</v>
          </cell>
          <cell r="AA1229">
            <v>0</v>
          </cell>
          <cell r="AB1229">
            <v>0</v>
          </cell>
          <cell r="AC1229">
            <v>0</v>
          </cell>
          <cell r="AD1229">
            <v>0</v>
          </cell>
          <cell r="AE1229">
            <v>0</v>
          </cell>
          <cell r="AF1229">
            <v>0</v>
          </cell>
          <cell r="AG1229">
            <v>0</v>
          </cell>
          <cell r="AH1229">
            <v>0</v>
          </cell>
          <cell r="AI1229">
            <v>0</v>
          </cell>
          <cell r="AJ1229">
            <v>0</v>
          </cell>
          <cell r="AK1229">
            <v>0</v>
          </cell>
          <cell r="AL1229">
            <v>0</v>
          </cell>
          <cell r="AM1229">
            <v>0</v>
          </cell>
          <cell r="AN1229">
            <v>0</v>
          </cell>
          <cell r="AO1229">
            <v>0</v>
          </cell>
          <cell r="AP1229" t="str">
            <v>Q</v>
          </cell>
          <cell r="AQ1229" t="str">
            <v>Q</v>
          </cell>
          <cell r="AR1229" t="str">
            <v>Q</v>
          </cell>
          <cell r="AS1229" t="str">
            <v>Q</v>
          </cell>
          <cell r="AT1229" t="str">
            <v>Q</v>
          </cell>
          <cell r="AU1229" t="str">
            <v>Q</v>
          </cell>
          <cell r="AV1229">
            <v>17280.000001</v>
          </cell>
          <cell r="AW1229">
            <v>17097.614819999999</v>
          </cell>
          <cell r="AX1229">
            <v>19250</v>
          </cell>
          <cell r="AY1229">
            <v>0.11400462956516177</v>
          </cell>
          <cell r="AZ1229">
            <v>0.10233766228571427</v>
          </cell>
          <cell r="BA1229">
            <v>18500</v>
          </cell>
          <cell r="BB1229">
            <v>3</v>
          </cell>
          <cell r="BC1229">
            <v>7.0601851789895642E-2</v>
          </cell>
          <cell r="BD1229">
            <v>6.5945945891891872E-2</v>
          </cell>
          <cell r="BE1229">
            <v>0</v>
          </cell>
          <cell r="BF1229">
            <v>0</v>
          </cell>
          <cell r="BG1229">
            <v>-1</v>
          </cell>
          <cell r="BH1229">
            <v>0</v>
          </cell>
        </row>
        <row r="1230">
          <cell r="B1230" t="str">
            <v>4508</v>
          </cell>
          <cell r="C1230" t="str">
            <v>7840188000101</v>
          </cell>
          <cell r="D1230" t="str">
            <v>JUGO MANZANA 200ml WATTS</v>
          </cell>
          <cell r="E1230">
            <v>30</v>
          </cell>
          <cell r="F1230" t="str">
            <v>BEBIDAS</v>
          </cell>
          <cell r="G1230" t="str">
            <v>BEBIDAS</v>
          </cell>
          <cell r="H1230" t="str">
            <v>JUGOS</v>
          </cell>
          <cell r="I1230" t="str">
            <v>JUGOS de NECTAR</v>
          </cell>
          <cell r="J1230" t="str">
            <v>NORMAL JN-NO</v>
          </cell>
          <cell r="K1230" t="str">
            <v>WATTS</v>
          </cell>
          <cell r="L1230">
            <v>79</v>
          </cell>
          <cell r="M1230" t="str">
            <v>DISTRIBUIDORA DEL PARAGUAY (79)</v>
          </cell>
          <cell r="N1230">
            <v>1608</v>
          </cell>
          <cell r="O1230">
            <v>1965</v>
          </cell>
          <cell r="P1230">
            <v>206</v>
          </cell>
          <cell r="Q1230">
            <v>270</v>
          </cell>
          <cell r="R1230">
            <v>1211</v>
          </cell>
          <cell r="S1230">
            <v>1597</v>
          </cell>
          <cell r="T1230">
            <v>0</v>
          </cell>
          <cell r="U1230">
            <v>0</v>
          </cell>
          <cell r="V1230">
            <v>552</v>
          </cell>
          <cell r="W1230">
            <v>980</v>
          </cell>
          <cell r="X1230">
            <v>99</v>
          </cell>
          <cell r="Y1230">
            <v>79</v>
          </cell>
          <cell r="Z1230">
            <v>729</v>
          </cell>
          <cell r="AA1230">
            <v>810</v>
          </cell>
          <cell r="AB1230">
            <v>204</v>
          </cell>
          <cell r="AC1230">
            <v>95</v>
          </cell>
          <cell r="AD1230">
            <v>718</v>
          </cell>
          <cell r="AE1230">
            <v>893</v>
          </cell>
          <cell r="AF1230">
            <v>850</v>
          </cell>
          <cell r="AG1230">
            <v>925</v>
          </cell>
          <cell r="AH1230">
            <v>60</v>
          </cell>
          <cell r="AI1230">
            <v>162</v>
          </cell>
          <cell r="AJ1230">
            <v>198</v>
          </cell>
          <cell r="AK1230">
            <v>120</v>
          </cell>
          <cell r="AL1230">
            <v>90</v>
          </cell>
          <cell r="AM1230">
            <v>324</v>
          </cell>
          <cell r="AN1230">
            <v>400</v>
          </cell>
          <cell r="AO1230">
            <v>570</v>
          </cell>
          <cell r="AP1230">
            <v>22</v>
          </cell>
          <cell r="AQ1230" t="str">
            <v>SV</v>
          </cell>
          <cell r="AR1230">
            <v>34.177215189873422</v>
          </cell>
          <cell r="AS1230">
            <v>102.31578947368421</v>
          </cell>
          <cell r="AT1230">
            <v>12.972972972972974</v>
          </cell>
          <cell r="AU1230">
            <v>105.55555555555556</v>
          </cell>
          <cell r="AV1230">
            <v>2880</v>
          </cell>
          <cell r="AW1230">
            <v>2849.6024699999998</v>
          </cell>
          <cell r="AX1230">
            <v>3500</v>
          </cell>
          <cell r="AY1230">
            <v>0.21527777777777768</v>
          </cell>
          <cell r="AZ1230">
            <v>0.17714285714285713</v>
          </cell>
          <cell r="BA1230">
            <v>0</v>
          </cell>
          <cell r="BB1230">
            <v>0</v>
          </cell>
          <cell r="BC1230">
            <v>-1</v>
          </cell>
          <cell r="BD1230">
            <v>0</v>
          </cell>
          <cell r="BE1230">
            <v>0</v>
          </cell>
          <cell r="BF1230">
            <v>0</v>
          </cell>
          <cell r="BG1230">
            <v>-1</v>
          </cell>
          <cell r="BH1230">
            <v>0</v>
          </cell>
        </row>
        <row r="1231">
          <cell r="B1231" t="str">
            <v>4509</v>
          </cell>
          <cell r="C1231" t="str">
            <v>7840779008301</v>
          </cell>
          <cell r="D1231" t="str">
            <v>JUGO NARANJA 1,5Lts WATTS</v>
          </cell>
          <cell r="E1231">
            <v>6</v>
          </cell>
          <cell r="F1231" t="str">
            <v>BEBIDAS</v>
          </cell>
          <cell r="G1231" t="str">
            <v>BEBIDAS</v>
          </cell>
          <cell r="H1231" t="str">
            <v>JUGOS</v>
          </cell>
          <cell r="I1231" t="str">
            <v>JUGOS de NECTAR</v>
          </cell>
          <cell r="J1231" t="str">
            <v>NORMAL JN-NO</v>
          </cell>
          <cell r="K1231" t="str">
            <v>WATTS</v>
          </cell>
          <cell r="L1231">
            <v>79</v>
          </cell>
          <cell r="M1231" t="str">
            <v>DISTRIBUIDORA DEL PARAGUAY (79)</v>
          </cell>
          <cell r="N1231">
            <v>0</v>
          </cell>
          <cell r="O1231">
            <v>0</v>
          </cell>
          <cell r="P1231">
            <v>0</v>
          </cell>
          <cell r="Q1231">
            <v>0</v>
          </cell>
          <cell r="R1231">
            <v>0</v>
          </cell>
          <cell r="S1231">
            <v>0</v>
          </cell>
          <cell r="T1231">
            <v>0</v>
          </cell>
          <cell r="U1231">
            <v>0</v>
          </cell>
          <cell r="V1231">
            <v>0</v>
          </cell>
          <cell r="W1231">
            <v>0</v>
          </cell>
          <cell r="X1231">
            <v>0</v>
          </cell>
          <cell r="Y1231">
            <v>0</v>
          </cell>
          <cell r="Z1231">
            <v>0</v>
          </cell>
          <cell r="AA1231">
            <v>0</v>
          </cell>
          <cell r="AB1231">
            <v>0</v>
          </cell>
          <cell r="AC1231">
            <v>0</v>
          </cell>
          <cell r="AD1231">
            <v>0</v>
          </cell>
          <cell r="AE1231">
            <v>0</v>
          </cell>
          <cell r="AF1231">
            <v>0</v>
          </cell>
          <cell r="AG1231">
            <v>0</v>
          </cell>
          <cell r="AH1231">
            <v>0</v>
          </cell>
          <cell r="AI1231">
            <v>0</v>
          </cell>
          <cell r="AJ1231">
            <v>0</v>
          </cell>
          <cell r="AK1231">
            <v>1</v>
          </cell>
          <cell r="AL1231">
            <v>0</v>
          </cell>
          <cell r="AM1231">
            <v>0</v>
          </cell>
          <cell r="AN1231">
            <v>0</v>
          </cell>
          <cell r="AO1231">
            <v>0</v>
          </cell>
          <cell r="AP1231" t="str">
            <v>Q</v>
          </cell>
          <cell r="AQ1231" t="str">
            <v>SV</v>
          </cell>
          <cell r="AR1231" t="str">
            <v>Q</v>
          </cell>
          <cell r="AS1231" t="str">
            <v>Q</v>
          </cell>
          <cell r="AT1231" t="str">
            <v>Q</v>
          </cell>
          <cell r="AU1231" t="str">
            <v>Q</v>
          </cell>
          <cell r="AV1231">
            <v>8932</v>
          </cell>
          <cell r="AW1231">
            <v>8778.1577400000006</v>
          </cell>
          <cell r="AX1231">
            <v>10750</v>
          </cell>
          <cell r="AY1231">
            <v>0.20353784146887599</v>
          </cell>
          <cell r="AZ1231">
            <v>0.16911627906976745</v>
          </cell>
          <cell r="BA1231">
            <v>10500</v>
          </cell>
          <cell r="BB1231">
            <v>6</v>
          </cell>
          <cell r="BC1231">
            <v>0.17554858934169282</v>
          </cell>
          <cell r="BD1231">
            <v>0.14933333333333335</v>
          </cell>
          <cell r="BE1231">
            <v>10250</v>
          </cell>
          <cell r="BF1231">
            <v>12</v>
          </cell>
          <cell r="BG1231">
            <v>0.14755933721450964</v>
          </cell>
          <cell r="BH1231">
            <v>0.12858536585365854</v>
          </cell>
        </row>
        <row r="1232">
          <cell r="B1232" t="str">
            <v>4510</v>
          </cell>
          <cell r="C1232" t="str">
            <v>7840188000019</v>
          </cell>
          <cell r="D1232" t="str">
            <v>JUGO NARANJA 1Lts WATTS</v>
          </cell>
          <cell r="E1232">
            <v>6</v>
          </cell>
          <cell r="F1232" t="str">
            <v>BEBIDAS</v>
          </cell>
          <cell r="G1232" t="str">
            <v>BEBIDAS</v>
          </cell>
          <cell r="H1232" t="str">
            <v>JUGOS</v>
          </cell>
          <cell r="I1232" t="str">
            <v>JUGOS de NECTAR</v>
          </cell>
          <cell r="J1232" t="str">
            <v>NORMAL JN-NO</v>
          </cell>
          <cell r="K1232" t="str">
            <v>WATTS</v>
          </cell>
          <cell r="L1232">
            <v>79</v>
          </cell>
          <cell r="M1232" t="str">
            <v>DISTRIBUIDORA DEL PARAGUAY (79)</v>
          </cell>
          <cell r="N1232">
            <v>383</v>
          </cell>
          <cell r="O1232">
            <v>421</v>
          </cell>
          <cell r="P1232">
            <v>263</v>
          </cell>
          <cell r="Q1232">
            <v>250</v>
          </cell>
          <cell r="R1232">
            <v>343</v>
          </cell>
          <cell r="S1232">
            <v>457</v>
          </cell>
          <cell r="T1232">
            <v>354</v>
          </cell>
          <cell r="U1232">
            <v>345</v>
          </cell>
          <cell r="V1232">
            <v>112</v>
          </cell>
          <cell r="W1232">
            <v>84</v>
          </cell>
          <cell r="X1232">
            <v>91</v>
          </cell>
          <cell r="Y1232">
            <v>84</v>
          </cell>
          <cell r="Z1232">
            <v>197</v>
          </cell>
          <cell r="AA1232">
            <v>96</v>
          </cell>
          <cell r="AB1232">
            <v>182</v>
          </cell>
          <cell r="AC1232">
            <v>176</v>
          </cell>
          <cell r="AD1232">
            <v>154</v>
          </cell>
          <cell r="AE1232">
            <v>225</v>
          </cell>
          <cell r="AF1232">
            <v>123</v>
          </cell>
          <cell r="AG1232">
            <v>110</v>
          </cell>
          <cell r="AH1232">
            <v>39</v>
          </cell>
          <cell r="AI1232">
            <v>48</v>
          </cell>
          <cell r="AJ1232">
            <v>369</v>
          </cell>
          <cell r="AK1232">
            <v>384</v>
          </cell>
          <cell r="AL1232">
            <v>153</v>
          </cell>
          <cell r="AM1232">
            <v>78</v>
          </cell>
          <cell r="AN1232">
            <v>228</v>
          </cell>
          <cell r="AO1232">
            <v>29</v>
          </cell>
          <cell r="AP1232">
            <v>44.28</v>
          </cell>
          <cell r="AQ1232">
            <v>33.391304347826086</v>
          </cell>
          <cell r="AR1232">
            <v>54.642857142857139</v>
          </cell>
          <cell r="AS1232">
            <v>13.295454545454545</v>
          </cell>
          <cell r="AT1232">
            <v>62.18181818181818</v>
          </cell>
          <cell r="AU1232">
            <v>18.125</v>
          </cell>
          <cell r="AV1232">
            <v>7619.9999699999998</v>
          </cell>
          <cell r="AW1232">
            <v>7528.9987300000003</v>
          </cell>
          <cell r="AX1232">
            <v>8900</v>
          </cell>
          <cell r="AY1232">
            <v>0.16797900722301451</v>
          </cell>
          <cell r="AZ1232">
            <v>0.14382022808988765</v>
          </cell>
          <cell r="BA1232">
            <v>8500</v>
          </cell>
          <cell r="BB1232">
            <v>6</v>
          </cell>
          <cell r="BC1232">
            <v>0.11548556869613735</v>
          </cell>
          <cell r="BD1232">
            <v>0.10352941529411766</v>
          </cell>
          <cell r="BE1232">
            <v>8250</v>
          </cell>
          <cell r="BF1232">
            <v>12</v>
          </cell>
          <cell r="BG1232">
            <v>8.2677169616839352E-2</v>
          </cell>
          <cell r="BH1232">
            <v>7.6363640000000024E-2</v>
          </cell>
        </row>
        <row r="1233">
          <cell r="B1233" t="str">
            <v>19927</v>
          </cell>
          <cell r="C1233" t="str">
            <v>7840188010971</v>
          </cell>
          <cell r="D1233" t="str">
            <v>JUGO NARANJA 200ml 6un WATTS</v>
          </cell>
          <cell r="E1233">
            <v>6</v>
          </cell>
          <cell r="F1233" t="str">
            <v>BEBIDAS</v>
          </cell>
          <cell r="G1233" t="str">
            <v>BEBIDAS</v>
          </cell>
          <cell r="H1233" t="str">
            <v>JUGOS</v>
          </cell>
          <cell r="I1233" t="str">
            <v>JUGOS de NECTAR</v>
          </cell>
          <cell r="J1233" t="str">
            <v>NORMAL JN-NO</v>
          </cell>
          <cell r="K1233" t="str">
            <v>WATTS</v>
          </cell>
          <cell r="L1233">
            <v>79</v>
          </cell>
          <cell r="M1233" t="str">
            <v>DISTRIBUIDORA DEL PARAGUAY (79)</v>
          </cell>
          <cell r="N1233">
            <v>0</v>
          </cell>
          <cell r="O1233">
            <v>0</v>
          </cell>
          <cell r="P1233">
            <v>0</v>
          </cell>
          <cell r="Q1233">
            <v>0</v>
          </cell>
          <cell r="R1233">
            <v>0</v>
          </cell>
          <cell r="S1233">
            <v>0</v>
          </cell>
          <cell r="T1233">
            <v>0</v>
          </cell>
          <cell r="U1233">
            <v>0</v>
          </cell>
          <cell r="V1233">
            <v>0</v>
          </cell>
          <cell r="W1233">
            <v>0</v>
          </cell>
          <cell r="X1233">
            <v>0</v>
          </cell>
          <cell r="Y1233">
            <v>0</v>
          </cell>
          <cell r="Z1233">
            <v>0</v>
          </cell>
          <cell r="AA1233">
            <v>0</v>
          </cell>
          <cell r="AB1233">
            <v>0</v>
          </cell>
          <cell r="AC1233">
            <v>0</v>
          </cell>
          <cell r="AD1233">
            <v>0</v>
          </cell>
          <cell r="AE1233">
            <v>0</v>
          </cell>
          <cell r="AF1233">
            <v>0</v>
          </cell>
          <cell r="AG1233">
            <v>0</v>
          </cell>
          <cell r="AH1233">
            <v>0</v>
          </cell>
          <cell r="AI1233">
            <v>0</v>
          </cell>
          <cell r="AJ1233">
            <v>0</v>
          </cell>
          <cell r="AK1233">
            <v>0</v>
          </cell>
          <cell r="AL1233">
            <v>0</v>
          </cell>
          <cell r="AM1233">
            <v>0</v>
          </cell>
          <cell r="AN1233">
            <v>0</v>
          </cell>
          <cell r="AO1233">
            <v>0</v>
          </cell>
          <cell r="AP1233" t="str">
            <v>Q</v>
          </cell>
          <cell r="AQ1233" t="str">
            <v>Q</v>
          </cell>
          <cell r="AR1233" t="str">
            <v>Q</v>
          </cell>
          <cell r="AS1233" t="str">
            <v>Q</v>
          </cell>
          <cell r="AT1233" t="str">
            <v>Q</v>
          </cell>
          <cell r="AU1233" t="str">
            <v>Q</v>
          </cell>
          <cell r="AV1233">
            <v>17280.000001</v>
          </cell>
          <cell r="AW1233">
            <v>17037.880860000001</v>
          </cell>
          <cell r="AX1233">
            <v>19250</v>
          </cell>
          <cell r="AY1233">
            <v>0.11400462956516177</v>
          </cell>
          <cell r="AZ1233">
            <v>0.10233766228571427</v>
          </cell>
          <cell r="BA1233">
            <v>18500</v>
          </cell>
          <cell r="BB1233">
            <v>3</v>
          </cell>
          <cell r="BC1233">
            <v>7.0601851789895642E-2</v>
          </cell>
          <cell r="BD1233">
            <v>6.5945945891891872E-2</v>
          </cell>
          <cell r="BE1233">
            <v>0</v>
          </cell>
          <cell r="BF1233">
            <v>0</v>
          </cell>
          <cell r="BG1233">
            <v>-1</v>
          </cell>
          <cell r="BH1233">
            <v>0</v>
          </cell>
        </row>
        <row r="1234">
          <cell r="B1234" t="str">
            <v>4507</v>
          </cell>
          <cell r="C1234" t="str">
            <v>7840188000088</v>
          </cell>
          <cell r="D1234" t="str">
            <v>JUGO NARANJA 200ml WATTS</v>
          </cell>
          <cell r="E1234">
            <v>30</v>
          </cell>
          <cell r="F1234" t="str">
            <v>BEBIDAS</v>
          </cell>
          <cell r="G1234" t="str">
            <v>BEBIDAS</v>
          </cell>
          <cell r="H1234" t="str">
            <v>JUGOS</v>
          </cell>
          <cell r="I1234" t="str">
            <v>JUGOS de NECTAR</v>
          </cell>
          <cell r="J1234" t="str">
            <v>NORMAL JN-NO</v>
          </cell>
          <cell r="K1234" t="str">
            <v>WATTS</v>
          </cell>
          <cell r="L1234">
            <v>79</v>
          </cell>
          <cell r="M1234" t="str">
            <v>DISTRIBUIDORA DEL PARAGUAY (79)</v>
          </cell>
          <cell r="N1234">
            <v>1017</v>
          </cell>
          <cell r="O1234">
            <v>1165</v>
          </cell>
          <cell r="P1234">
            <v>0</v>
          </cell>
          <cell r="Q1234">
            <v>0</v>
          </cell>
          <cell r="R1234">
            <v>839</v>
          </cell>
          <cell r="S1234">
            <v>484</v>
          </cell>
          <cell r="T1234">
            <v>0</v>
          </cell>
          <cell r="U1234">
            <v>0</v>
          </cell>
          <cell r="V1234">
            <v>90</v>
          </cell>
          <cell r="W1234">
            <v>150</v>
          </cell>
          <cell r="X1234">
            <v>0</v>
          </cell>
          <cell r="Y1234">
            <v>0</v>
          </cell>
          <cell r="Z1234">
            <v>159</v>
          </cell>
          <cell r="AA1234">
            <v>146</v>
          </cell>
          <cell r="AB1234">
            <v>0</v>
          </cell>
          <cell r="AC1234">
            <v>0</v>
          </cell>
          <cell r="AD1234">
            <v>488</v>
          </cell>
          <cell r="AE1234">
            <v>251</v>
          </cell>
          <cell r="AF1234">
            <v>0</v>
          </cell>
          <cell r="AG1234">
            <v>0</v>
          </cell>
          <cell r="AH1234">
            <v>0</v>
          </cell>
          <cell r="AI1234">
            <v>0</v>
          </cell>
          <cell r="AJ1234">
            <v>0</v>
          </cell>
          <cell r="AK1234">
            <v>18</v>
          </cell>
          <cell r="AL1234">
            <v>0</v>
          </cell>
          <cell r="AM1234">
            <v>0</v>
          </cell>
          <cell r="AN1234">
            <v>0</v>
          </cell>
          <cell r="AO1234">
            <v>0</v>
          </cell>
          <cell r="AP1234" t="str">
            <v>Q</v>
          </cell>
          <cell r="AQ1234" t="str">
            <v>SV</v>
          </cell>
          <cell r="AR1234" t="str">
            <v>Q</v>
          </cell>
          <cell r="AS1234" t="str">
            <v>Q</v>
          </cell>
          <cell r="AT1234" t="str">
            <v>Q</v>
          </cell>
          <cell r="AU1234" t="str">
            <v>Q</v>
          </cell>
          <cell r="AV1234">
            <v>2880</v>
          </cell>
          <cell r="AW1234">
            <v>2839.6468100000002</v>
          </cell>
          <cell r="AX1234">
            <v>3500</v>
          </cell>
          <cell r="AY1234">
            <v>0.21527777777777768</v>
          </cell>
          <cell r="AZ1234">
            <v>0.17714285714285713</v>
          </cell>
          <cell r="BA1234">
            <v>0</v>
          </cell>
          <cell r="BB1234">
            <v>0</v>
          </cell>
          <cell r="BC1234">
            <v>-1</v>
          </cell>
          <cell r="BD1234">
            <v>0</v>
          </cell>
          <cell r="BE1234">
            <v>0</v>
          </cell>
          <cell r="BF1234">
            <v>0</v>
          </cell>
          <cell r="BG1234">
            <v>-1</v>
          </cell>
          <cell r="BH1234">
            <v>0</v>
          </cell>
        </row>
        <row r="1235">
          <cell r="B1235" t="str">
            <v>1697</v>
          </cell>
          <cell r="C1235" t="str">
            <v>7896000594075</v>
          </cell>
          <cell r="D1235" t="str">
            <v>JUGO DURAZNO 200ml MAGUARY</v>
          </cell>
          <cell r="E1235">
            <v>27</v>
          </cell>
          <cell r="F1235" t="str">
            <v>BEBIDAS</v>
          </cell>
          <cell r="G1235" t="str">
            <v>BEBIDAS</v>
          </cell>
          <cell r="H1235" t="str">
            <v>JUGOS</v>
          </cell>
          <cell r="I1235" t="str">
            <v>JUGOS de NECTAR</v>
          </cell>
          <cell r="J1235" t="str">
            <v>NORMAL JN-NO</v>
          </cell>
          <cell r="K1235" t="str">
            <v>MAGUARY</v>
          </cell>
          <cell r="L1235">
            <v>114</v>
          </cell>
          <cell r="M1235" t="str">
            <v>APOLO IMPORT S.A. 2 - TRENTINO (114)</v>
          </cell>
          <cell r="N1235">
            <v>0</v>
          </cell>
          <cell r="O1235">
            <v>0</v>
          </cell>
          <cell r="P1235">
            <v>0</v>
          </cell>
          <cell r="Q1235">
            <v>0</v>
          </cell>
          <cell r="R1235">
            <v>0</v>
          </cell>
          <cell r="S1235">
            <v>0</v>
          </cell>
          <cell r="T1235">
            <v>0</v>
          </cell>
          <cell r="U1235">
            <v>0</v>
          </cell>
          <cell r="V1235">
            <v>0</v>
          </cell>
          <cell r="W1235">
            <v>0</v>
          </cell>
          <cell r="X1235">
            <v>0</v>
          </cell>
          <cell r="Y1235">
            <v>0</v>
          </cell>
          <cell r="Z1235">
            <v>0</v>
          </cell>
          <cell r="AA1235">
            <v>0</v>
          </cell>
          <cell r="AB1235">
            <v>0</v>
          </cell>
          <cell r="AC1235">
            <v>0</v>
          </cell>
          <cell r="AD1235">
            <v>0</v>
          </cell>
          <cell r="AE1235">
            <v>0</v>
          </cell>
          <cell r="AF1235">
            <v>0</v>
          </cell>
          <cell r="AG1235">
            <v>0</v>
          </cell>
          <cell r="AH1235">
            <v>0</v>
          </cell>
          <cell r="AI1235">
            <v>0</v>
          </cell>
          <cell r="AJ1235">
            <v>0</v>
          </cell>
          <cell r="AK1235">
            <v>1</v>
          </cell>
          <cell r="AL1235">
            <v>0</v>
          </cell>
          <cell r="AM1235">
            <v>0</v>
          </cell>
          <cell r="AN1235">
            <v>0</v>
          </cell>
          <cell r="AO1235">
            <v>0</v>
          </cell>
          <cell r="AP1235" t="str">
            <v>Q</v>
          </cell>
          <cell r="AQ1235" t="str">
            <v>SV</v>
          </cell>
          <cell r="AR1235" t="str">
            <v>Q</v>
          </cell>
          <cell r="AS1235" t="str">
            <v>Q</v>
          </cell>
          <cell r="AT1235" t="str">
            <v>Q</v>
          </cell>
          <cell r="AU1235" t="str">
            <v>Q</v>
          </cell>
          <cell r="AV1235">
            <v>2398.9999990000001</v>
          </cell>
          <cell r="AW1235">
            <v>2399.1818400000002</v>
          </cell>
          <cell r="AX1235">
            <v>2900</v>
          </cell>
          <cell r="AY1235">
            <v>0.208837015926985</v>
          </cell>
          <cell r="AZ1235">
            <v>0.17275862103448272</v>
          </cell>
          <cell r="BA1235">
            <v>2850</v>
          </cell>
          <cell r="BB1235">
            <v>6</v>
          </cell>
          <cell r="BC1235">
            <v>0.18799499841100253</v>
          </cell>
          <cell r="BD1235">
            <v>0.15824561438596488</v>
          </cell>
          <cell r="BE1235">
            <v>2750</v>
          </cell>
          <cell r="BF1235">
            <v>12</v>
          </cell>
          <cell r="BG1235">
            <v>0.14631096337903737</v>
          </cell>
          <cell r="BH1235">
            <v>0.12763636399999995</v>
          </cell>
        </row>
        <row r="1236">
          <cell r="B1236" t="str">
            <v>1811</v>
          </cell>
          <cell r="C1236" t="str">
            <v>7896000594198</v>
          </cell>
          <cell r="D1236" t="str">
            <v>JUGO FRUTILLA 1Lts MAGUARY</v>
          </cell>
          <cell r="E1236">
            <v>12</v>
          </cell>
          <cell r="F1236" t="str">
            <v>BEBIDAS</v>
          </cell>
          <cell r="G1236" t="str">
            <v>BEBIDAS</v>
          </cell>
          <cell r="H1236" t="str">
            <v>JUGOS</v>
          </cell>
          <cell r="I1236" t="str">
            <v>JUGOS de NECTAR</v>
          </cell>
          <cell r="J1236" t="str">
            <v>NORMAL JN-NO</v>
          </cell>
          <cell r="K1236" t="str">
            <v>MAGUARY</v>
          </cell>
          <cell r="L1236">
            <v>114</v>
          </cell>
          <cell r="M1236" t="str">
            <v>APOLO IMPORT S.A. 2 - TRENTINO (114)</v>
          </cell>
          <cell r="N1236">
            <v>29</v>
          </cell>
          <cell r="O1236">
            <v>31</v>
          </cell>
          <cell r="P1236">
            <v>27</v>
          </cell>
          <cell r="Q1236">
            <v>31</v>
          </cell>
          <cell r="R1236">
            <v>42</v>
          </cell>
          <cell r="S1236">
            <v>15</v>
          </cell>
          <cell r="T1236">
            <v>24</v>
          </cell>
          <cell r="U1236">
            <v>20</v>
          </cell>
          <cell r="V1236">
            <v>22</v>
          </cell>
          <cell r="W1236">
            <v>3</v>
          </cell>
          <cell r="X1236">
            <v>0</v>
          </cell>
          <cell r="Y1236">
            <v>0</v>
          </cell>
          <cell r="Z1236">
            <v>24</v>
          </cell>
          <cell r="AA1236">
            <v>42</v>
          </cell>
          <cell r="AB1236">
            <v>30</v>
          </cell>
          <cell r="AC1236">
            <v>34</v>
          </cell>
          <cell r="AD1236">
            <v>13</v>
          </cell>
          <cell r="AE1236">
            <v>7</v>
          </cell>
          <cell r="AF1236">
            <v>16</v>
          </cell>
          <cell r="AG1236">
            <v>20</v>
          </cell>
          <cell r="AH1236">
            <v>5</v>
          </cell>
          <cell r="AI1236">
            <v>11</v>
          </cell>
          <cell r="AJ1236">
            <v>5</v>
          </cell>
          <cell r="AK1236">
            <v>48</v>
          </cell>
          <cell r="AL1236">
            <v>0</v>
          </cell>
          <cell r="AM1236">
            <v>36</v>
          </cell>
          <cell r="AN1236">
            <v>16</v>
          </cell>
          <cell r="AO1236">
            <v>53</v>
          </cell>
          <cell r="AP1236">
            <v>4.838709677419355</v>
          </cell>
          <cell r="AQ1236">
            <v>72</v>
          </cell>
          <cell r="AR1236" t="str">
            <v>Q</v>
          </cell>
          <cell r="AS1236">
            <v>31.764705882352942</v>
          </cell>
          <cell r="AT1236">
            <v>24</v>
          </cell>
          <cell r="AU1236">
            <v>144.54545454545456</v>
          </cell>
          <cell r="AV1236">
            <v>7920</v>
          </cell>
          <cell r="AW1236">
            <v>7820.2958900000003</v>
          </cell>
          <cell r="AX1236">
            <v>8900</v>
          </cell>
          <cell r="AY1236">
            <v>0.1237373737373737</v>
          </cell>
          <cell r="AZ1236">
            <v>0.1101123595505618</v>
          </cell>
          <cell r="BA1236">
            <v>8550</v>
          </cell>
          <cell r="BB1236">
            <v>6</v>
          </cell>
          <cell r="BC1236">
            <v>7.9545454545454586E-2</v>
          </cell>
          <cell r="BD1236">
            <v>7.3684210526315783E-2</v>
          </cell>
          <cell r="BE1236">
            <v>8250</v>
          </cell>
          <cell r="BF1236">
            <v>12</v>
          </cell>
          <cell r="BG1236">
            <v>4.1666666666666741E-2</v>
          </cell>
          <cell r="BH1236">
            <v>0.04</v>
          </cell>
        </row>
        <row r="1237">
          <cell r="B1237" t="str">
            <v>1699</v>
          </cell>
          <cell r="C1237" t="str">
            <v>7896000530264</v>
          </cell>
          <cell r="D1237" t="str">
            <v>JUGO GUAYABA 1Lts MAGUARY</v>
          </cell>
          <cell r="E1237">
            <v>12</v>
          </cell>
          <cell r="F1237" t="str">
            <v>BEBIDAS</v>
          </cell>
          <cell r="G1237" t="str">
            <v>BEBIDAS</v>
          </cell>
          <cell r="H1237" t="str">
            <v>JUGOS</v>
          </cell>
          <cell r="I1237" t="str">
            <v>JUGOS de NECTAR</v>
          </cell>
          <cell r="J1237" t="str">
            <v>NORMAL JN-NO</v>
          </cell>
          <cell r="K1237" t="str">
            <v>MAGUARY</v>
          </cell>
          <cell r="L1237">
            <v>114</v>
          </cell>
          <cell r="M1237" t="str">
            <v>APOLO IMPORT S.A. 2 - TRENTINO (114)</v>
          </cell>
          <cell r="N1237">
            <v>43</v>
          </cell>
          <cell r="O1237">
            <v>71</v>
          </cell>
          <cell r="P1237">
            <v>37</v>
          </cell>
          <cell r="Q1237">
            <v>46</v>
          </cell>
          <cell r="R1237">
            <v>80</v>
          </cell>
          <cell r="S1237">
            <v>55</v>
          </cell>
          <cell r="T1237">
            <v>66</v>
          </cell>
          <cell r="U1237">
            <v>55</v>
          </cell>
          <cell r="V1237">
            <v>27</v>
          </cell>
          <cell r="W1237">
            <v>35</v>
          </cell>
          <cell r="X1237">
            <v>23</v>
          </cell>
          <cell r="Y1237">
            <v>29</v>
          </cell>
          <cell r="Z1237">
            <v>58</v>
          </cell>
          <cell r="AA1237">
            <v>66</v>
          </cell>
          <cell r="AB1237">
            <v>39</v>
          </cell>
          <cell r="AC1237">
            <v>31</v>
          </cell>
          <cell r="AD1237">
            <v>28</v>
          </cell>
          <cell r="AE1237">
            <v>30</v>
          </cell>
          <cell r="AF1237">
            <v>43</v>
          </cell>
          <cell r="AG1237">
            <v>48</v>
          </cell>
          <cell r="AH1237">
            <v>4</v>
          </cell>
          <cell r="AI1237">
            <v>14</v>
          </cell>
          <cell r="AJ1237">
            <v>123</v>
          </cell>
          <cell r="AK1237">
            <v>158</v>
          </cell>
          <cell r="AL1237">
            <v>68</v>
          </cell>
          <cell r="AM1237">
            <v>128</v>
          </cell>
          <cell r="AN1237">
            <v>41</v>
          </cell>
          <cell r="AO1237">
            <v>52</v>
          </cell>
          <cell r="AP1237">
            <v>80.217391304347828</v>
          </cell>
          <cell r="AQ1237">
            <v>86.181818181818173</v>
          </cell>
          <cell r="AR1237">
            <v>70.34482758620689</v>
          </cell>
          <cell r="AS1237">
            <v>123.87096774193549</v>
          </cell>
          <cell r="AT1237">
            <v>25.625</v>
          </cell>
          <cell r="AU1237">
            <v>111.42857142857143</v>
          </cell>
          <cell r="AV1237">
            <v>7739.9999600000001</v>
          </cell>
          <cell r="AW1237">
            <v>7617.9738799999996</v>
          </cell>
          <cell r="AX1237">
            <v>8900</v>
          </cell>
          <cell r="AY1237">
            <v>0.14987080697607658</v>
          </cell>
          <cell r="AZ1237">
            <v>0.1303370831460674</v>
          </cell>
          <cell r="BA1237">
            <v>8500</v>
          </cell>
          <cell r="BB1237">
            <v>6</v>
          </cell>
          <cell r="BC1237">
            <v>9.8191220145691149E-2</v>
          </cell>
          <cell r="BD1237">
            <v>8.9411769411764694E-2</v>
          </cell>
          <cell r="BE1237">
            <v>8250</v>
          </cell>
          <cell r="BF1237">
            <v>12</v>
          </cell>
          <cell r="BG1237">
            <v>6.5891478376700174E-2</v>
          </cell>
          <cell r="BH1237">
            <v>6.1818186666666657E-2</v>
          </cell>
        </row>
        <row r="1238">
          <cell r="B1238" t="str">
            <v>1812</v>
          </cell>
          <cell r="C1238" t="str">
            <v>7896000593702</v>
          </cell>
          <cell r="D1238" t="str">
            <v>JUGO MANZANA 1Lts MAGUARY</v>
          </cell>
          <cell r="E1238">
            <v>12</v>
          </cell>
          <cell r="F1238" t="str">
            <v>BEBIDAS</v>
          </cell>
          <cell r="G1238" t="str">
            <v>BEBIDAS</v>
          </cell>
          <cell r="H1238" t="str">
            <v>JUGOS</v>
          </cell>
          <cell r="I1238" t="str">
            <v>JUGOS de NECTAR</v>
          </cell>
          <cell r="J1238" t="str">
            <v>NORMAL JN-NO</v>
          </cell>
          <cell r="K1238" t="str">
            <v>MAGUARY</v>
          </cell>
          <cell r="L1238">
            <v>114</v>
          </cell>
          <cell r="M1238" t="str">
            <v>APOLO IMPORT S.A. 2 - TRENTINO (114)</v>
          </cell>
          <cell r="N1238">
            <v>45</v>
          </cell>
          <cell r="O1238">
            <v>37</v>
          </cell>
          <cell r="P1238">
            <v>35</v>
          </cell>
          <cell r="Q1238">
            <v>42</v>
          </cell>
          <cell r="R1238">
            <v>11</v>
          </cell>
          <cell r="S1238">
            <v>13</v>
          </cell>
          <cell r="T1238">
            <v>15</v>
          </cell>
          <cell r="U1238">
            <v>23</v>
          </cell>
          <cell r="V1238">
            <v>6</v>
          </cell>
          <cell r="W1238">
            <v>4</v>
          </cell>
          <cell r="X1238">
            <v>11</v>
          </cell>
          <cell r="Y1238">
            <v>10</v>
          </cell>
          <cell r="Z1238">
            <v>34</v>
          </cell>
          <cell r="AA1238">
            <v>30</v>
          </cell>
          <cell r="AB1238">
            <v>22</v>
          </cell>
          <cell r="AC1238">
            <v>22</v>
          </cell>
          <cell r="AD1238">
            <v>8</v>
          </cell>
          <cell r="AE1238">
            <v>16</v>
          </cell>
          <cell r="AF1238">
            <v>9</v>
          </cell>
          <cell r="AG1238">
            <v>9</v>
          </cell>
          <cell r="AH1238">
            <v>8</v>
          </cell>
          <cell r="AI1238">
            <v>17</v>
          </cell>
          <cell r="AJ1238">
            <v>49</v>
          </cell>
          <cell r="AK1238">
            <v>8</v>
          </cell>
          <cell r="AL1238">
            <v>27</v>
          </cell>
          <cell r="AM1238">
            <v>94</v>
          </cell>
          <cell r="AN1238">
            <v>40</v>
          </cell>
          <cell r="AO1238">
            <v>51</v>
          </cell>
          <cell r="AP1238">
            <v>35</v>
          </cell>
          <cell r="AQ1238">
            <v>10.434782608695652</v>
          </cell>
          <cell r="AR1238">
            <v>81</v>
          </cell>
          <cell r="AS1238">
            <v>128.18181818181819</v>
          </cell>
          <cell r="AT1238">
            <v>133.33333333333334</v>
          </cell>
          <cell r="AU1238">
            <v>90</v>
          </cell>
          <cell r="AV1238">
            <v>7739.9999600000001</v>
          </cell>
          <cell r="AW1238">
            <v>7358.4941099999996</v>
          </cell>
          <cell r="AX1238">
            <v>8900</v>
          </cell>
          <cell r="AY1238">
            <v>0.14987080697607658</v>
          </cell>
          <cell r="AZ1238">
            <v>0.1303370831460674</v>
          </cell>
          <cell r="BA1238">
            <v>8500</v>
          </cell>
          <cell r="BB1238">
            <v>6</v>
          </cell>
          <cell r="BC1238">
            <v>9.8191220145691149E-2</v>
          </cell>
          <cell r="BD1238">
            <v>8.9411769411764694E-2</v>
          </cell>
          <cell r="BE1238">
            <v>8250</v>
          </cell>
          <cell r="BF1238">
            <v>12</v>
          </cell>
          <cell r="BG1238">
            <v>6.5891478376700174E-2</v>
          </cell>
          <cell r="BH1238">
            <v>6.1818186666666657E-2</v>
          </cell>
        </row>
        <row r="1239">
          <cell r="B1239" t="str">
            <v>1701</v>
          </cell>
          <cell r="C1239" t="str">
            <v>7896000594051</v>
          </cell>
          <cell r="D1239" t="str">
            <v>JUGO MANZANA 200ml MAGUARY</v>
          </cell>
          <cell r="E1239">
            <v>27</v>
          </cell>
          <cell r="F1239" t="str">
            <v>BEBIDAS</v>
          </cell>
          <cell r="G1239" t="str">
            <v>BEBIDAS</v>
          </cell>
          <cell r="H1239" t="str">
            <v>JUGOS</v>
          </cell>
          <cell r="I1239" t="str">
            <v>JUGOS de NECTAR</v>
          </cell>
          <cell r="J1239" t="str">
            <v>NORMAL JN-NO</v>
          </cell>
          <cell r="K1239" t="str">
            <v>MAGUARY</v>
          </cell>
          <cell r="L1239">
            <v>114</v>
          </cell>
          <cell r="M1239" t="str">
            <v>APOLO IMPORT S.A. 2 - TRENTINO (114)</v>
          </cell>
          <cell r="N1239">
            <v>171</v>
          </cell>
          <cell r="O1239">
            <v>267</v>
          </cell>
          <cell r="P1239">
            <v>329</v>
          </cell>
          <cell r="Q1239">
            <v>465</v>
          </cell>
          <cell r="R1239">
            <v>205</v>
          </cell>
          <cell r="S1239">
            <v>304</v>
          </cell>
          <cell r="T1239">
            <v>224</v>
          </cell>
          <cell r="U1239">
            <v>264</v>
          </cell>
          <cell r="V1239">
            <v>54</v>
          </cell>
          <cell r="W1239">
            <v>203</v>
          </cell>
          <cell r="X1239">
            <v>117</v>
          </cell>
          <cell r="Y1239">
            <v>98</v>
          </cell>
          <cell r="Z1239">
            <v>76</v>
          </cell>
          <cell r="AA1239">
            <v>113</v>
          </cell>
          <cell r="AB1239">
            <v>121</v>
          </cell>
          <cell r="AC1239">
            <v>140</v>
          </cell>
          <cell r="AD1239">
            <v>79</v>
          </cell>
          <cell r="AE1239">
            <v>219</v>
          </cell>
          <cell r="AF1239">
            <v>128</v>
          </cell>
          <cell r="AG1239">
            <v>138</v>
          </cell>
          <cell r="AH1239">
            <v>5</v>
          </cell>
          <cell r="AI1239">
            <v>37</v>
          </cell>
          <cell r="AJ1239">
            <v>259</v>
          </cell>
          <cell r="AK1239">
            <v>543</v>
          </cell>
          <cell r="AL1239">
            <v>130</v>
          </cell>
          <cell r="AM1239">
            <v>194</v>
          </cell>
          <cell r="AN1239">
            <v>415</v>
          </cell>
          <cell r="AO1239">
            <v>147</v>
          </cell>
          <cell r="AP1239">
            <v>16.70967741935484</v>
          </cell>
          <cell r="AQ1239">
            <v>61.704545454545453</v>
          </cell>
          <cell r="AR1239">
            <v>39.795918367346935</v>
          </cell>
          <cell r="AS1239">
            <v>41.571428571428569</v>
          </cell>
          <cell r="AT1239">
            <v>90.217391304347828</v>
          </cell>
          <cell r="AU1239">
            <v>119.18918918918918</v>
          </cell>
          <cell r="AV1239">
            <v>2800.0000049999999</v>
          </cell>
          <cell r="AW1239">
            <v>2595.2345099999998</v>
          </cell>
          <cell r="AX1239">
            <v>3250</v>
          </cell>
          <cell r="AY1239">
            <v>0.16071428364158158</v>
          </cell>
          <cell r="AZ1239">
            <v>0.13846153692307697</v>
          </cell>
          <cell r="BA1239">
            <v>3150</v>
          </cell>
          <cell r="BB1239">
            <v>6</v>
          </cell>
          <cell r="BC1239">
            <v>0.12499999799107142</v>
          </cell>
          <cell r="BD1239">
            <v>0.11111110952380956</v>
          </cell>
          <cell r="BE1239">
            <v>2950</v>
          </cell>
          <cell r="BF1239">
            <v>12</v>
          </cell>
          <cell r="BG1239">
            <v>5.3571426690051105E-2</v>
          </cell>
          <cell r="BH1239">
            <v>5.0847455932203432E-2</v>
          </cell>
        </row>
        <row r="1240">
          <cell r="B1240" t="str">
            <v>1702</v>
          </cell>
          <cell r="C1240" t="str">
            <v>7896000530363</v>
          </cell>
          <cell r="D1240" t="str">
            <v>JUGO MBURUCUYA 1Lts MAGUARY</v>
          </cell>
          <cell r="E1240">
            <v>12</v>
          </cell>
          <cell r="F1240" t="str">
            <v>BEBIDAS</v>
          </cell>
          <cell r="G1240" t="str">
            <v>BEBIDAS</v>
          </cell>
          <cell r="H1240" t="str">
            <v>JUGOS</v>
          </cell>
          <cell r="I1240" t="str">
            <v>JUGOS de NECTAR</v>
          </cell>
          <cell r="J1240" t="str">
            <v>NORMAL JN-NO</v>
          </cell>
          <cell r="K1240" t="str">
            <v>MAGUARY</v>
          </cell>
          <cell r="L1240">
            <v>114</v>
          </cell>
          <cell r="M1240" t="str">
            <v>APOLO IMPORT S.A. 2 - TRENTINO (114)</v>
          </cell>
          <cell r="N1240">
            <v>53</v>
          </cell>
          <cell r="O1240">
            <v>62</v>
          </cell>
          <cell r="P1240">
            <v>55</v>
          </cell>
          <cell r="Q1240">
            <v>70</v>
          </cell>
          <cell r="R1240">
            <v>72</v>
          </cell>
          <cell r="S1240">
            <v>61</v>
          </cell>
          <cell r="T1240">
            <v>66</v>
          </cell>
          <cell r="U1240">
            <v>56</v>
          </cell>
          <cell r="V1240">
            <v>14</v>
          </cell>
          <cell r="W1240">
            <v>27</v>
          </cell>
          <cell r="X1240">
            <v>25</v>
          </cell>
          <cell r="Y1240">
            <v>25</v>
          </cell>
          <cell r="Z1240">
            <v>64</v>
          </cell>
          <cell r="AA1240">
            <v>45</v>
          </cell>
          <cell r="AB1240">
            <v>30</v>
          </cell>
          <cell r="AC1240">
            <v>28</v>
          </cell>
          <cell r="AD1240">
            <v>34</v>
          </cell>
          <cell r="AE1240">
            <v>38</v>
          </cell>
          <cell r="AF1240">
            <v>31</v>
          </cell>
          <cell r="AG1240">
            <v>30</v>
          </cell>
          <cell r="AH1240">
            <v>2</v>
          </cell>
          <cell r="AI1240">
            <v>14</v>
          </cell>
          <cell r="AJ1240">
            <v>95</v>
          </cell>
          <cell r="AK1240">
            <v>166</v>
          </cell>
          <cell r="AL1240">
            <v>59</v>
          </cell>
          <cell r="AM1240">
            <v>87</v>
          </cell>
          <cell r="AN1240">
            <v>58</v>
          </cell>
          <cell r="AO1240">
            <v>39</v>
          </cell>
          <cell r="AP1240">
            <v>40.714285714285715</v>
          </cell>
          <cell r="AQ1240">
            <v>88.928571428571431</v>
          </cell>
          <cell r="AR1240">
            <v>70.8</v>
          </cell>
          <cell r="AS1240">
            <v>93.214285714285722</v>
          </cell>
          <cell r="AT1240">
            <v>58</v>
          </cell>
          <cell r="AU1240">
            <v>83.571428571428569</v>
          </cell>
          <cell r="AV1240">
            <v>7920</v>
          </cell>
          <cell r="AW1240">
            <v>7829.3654999999999</v>
          </cell>
          <cell r="AX1240">
            <v>8900</v>
          </cell>
          <cell r="AY1240">
            <v>0.1237373737373737</v>
          </cell>
          <cell r="AZ1240">
            <v>0.1101123595505618</v>
          </cell>
          <cell r="BA1240">
            <v>8550</v>
          </cell>
          <cell r="BB1240">
            <v>6</v>
          </cell>
          <cell r="BC1240">
            <v>7.9545454545454586E-2</v>
          </cell>
          <cell r="BD1240">
            <v>7.3684210526315783E-2</v>
          </cell>
          <cell r="BE1240">
            <v>8250</v>
          </cell>
          <cell r="BF1240">
            <v>12</v>
          </cell>
          <cell r="BG1240">
            <v>4.1666666666666741E-2</v>
          </cell>
          <cell r="BH1240">
            <v>0.04</v>
          </cell>
        </row>
        <row r="1241">
          <cell r="B1241" t="str">
            <v>1703</v>
          </cell>
          <cell r="C1241" t="str">
            <v>7896000530066</v>
          </cell>
          <cell r="D1241" t="str">
            <v>JUGO NARANJA 1Lts MAGUARY</v>
          </cell>
          <cell r="E1241">
            <v>12</v>
          </cell>
          <cell r="F1241" t="str">
            <v>BEBIDAS</v>
          </cell>
          <cell r="G1241" t="str">
            <v>BEBIDAS</v>
          </cell>
          <cell r="H1241" t="str">
            <v>JUGOS</v>
          </cell>
          <cell r="I1241" t="str">
            <v>JUGOS de NECTAR</v>
          </cell>
          <cell r="J1241" t="str">
            <v>NORMAL JN-NO</v>
          </cell>
          <cell r="K1241" t="str">
            <v>MAGUARY</v>
          </cell>
          <cell r="L1241">
            <v>114</v>
          </cell>
          <cell r="M1241" t="str">
            <v>APOLO IMPORT S.A. 2 - TRENTINO (114)</v>
          </cell>
          <cell r="N1241">
            <v>68</v>
          </cell>
          <cell r="O1241">
            <v>37</v>
          </cell>
          <cell r="P1241">
            <v>58</v>
          </cell>
          <cell r="Q1241">
            <v>47</v>
          </cell>
          <cell r="R1241">
            <v>66</v>
          </cell>
          <cell r="S1241">
            <v>67</v>
          </cell>
          <cell r="T1241">
            <v>53</v>
          </cell>
          <cell r="U1241">
            <v>58</v>
          </cell>
          <cell r="V1241">
            <v>13</v>
          </cell>
          <cell r="W1241">
            <v>18</v>
          </cell>
          <cell r="X1241">
            <v>8</v>
          </cell>
          <cell r="Y1241">
            <v>6</v>
          </cell>
          <cell r="Z1241">
            <v>23</v>
          </cell>
          <cell r="AA1241">
            <v>39</v>
          </cell>
          <cell r="AB1241">
            <v>22</v>
          </cell>
          <cell r="AC1241">
            <v>14</v>
          </cell>
          <cell r="AD1241">
            <v>16</v>
          </cell>
          <cell r="AE1241">
            <v>26</v>
          </cell>
          <cell r="AF1241">
            <v>15</v>
          </cell>
          <cell r="AG1241">
            <v>10</v>
          </cell>
          <cell r="AH1241">
            <v>2</v>
          </cell>
          <cell r="AI1241">
            <v>7</v>
          </cell>
          <cell r="AJ1241">
            <v>149</v>
          </cell>
          <cell r="AK1241">
            <v>130</v>
          </cell>
          <cell r="AL1241">
            <v>34</v>
          </cell>
          <cell r="AM1241">
            <v>56</v>
          </cell>
          <cell r="AN1241">
            <v>42</v>
          </cell>
          <cell r="AO1241">
            <v>68</v>
          </cell>
          <cell r="AP1241">
            <v>95.106382978723403</v>
          </cell>
          <cell r="AQ1241">
            <v>67.241379310344826</v>
          </cell>
          <cell r="AR1241">
            <v>170</v>
          </cell>
          <cell r="AS1241">
            <v>120</v>
          </cell>
          <cell r="AT1241">
            <v>126</v>
          </cell>
          <cell r="AU1241">
            <v>291.42857142857139</v>
          </cell>
          <cell r="AV1241">
            <v>7739.9999600000001</v>
          </cell>
          <cell r="AW1241">
            <v>7451.1832999999997</v>
          </cell>
          <cell r="AX1241">
            <v>8900</v>
          </cell>
          <cell r="AY1241">
            <v>0.14987080697607658</v>
          </cell>
          <cell r="AZ1241">
            <v>0.1303370831460674</v>
          </cell>
          <cell r="BA1241">
            <v>8500</v>
          </cell>
          <cell r="BB1241">
            <v>6</v>
          </cell>
          <cell r="BC1241">
            <v>9.8191220145691149E-2</v>
          </cell>
          <cell r="BD1241">
            <v>8.9411769411764694E-2</v>
          </cell>
          <cell r="BE1241">
            <v>8250</v>
          </cell>
          <cell r="BF1241">
            <v>12</v>
          </cell>
          <cell r="BG1241">
            <v>6.5891478376700174E-2</v>
          </cell>
          <cell r="BH1241">
            <v>6.1818186666666657E-2</v>
          </cell>
        </row>
        <row r="1242">
          <cell r="B1242" t="str">
            <v>1704</v>
          </cell>
          <cell r="C1242" t="str">
            <v>7896000594044</v>
          </cell>
          <cell r="D1242" t="str">
            <v>JUGO NARANJA 200ml MAGUARY</v>
          </cell>
          <cell r="E1242">
            <v>27</v>
          </cell>
          <cell r="F1242" t="str">
            <v>BEBIDAS</v>
          </cell>
          <cell r="G1242" t="str">
            <v>BEBIDAS</v>
          </cell>
          <cell r="H1242" t="str">
            <v>JUGOS</v>
          </cell>
          <cell r="I1242" t="str">
            <v>JUGOS de NECTAR</v>
          </cell>
          <cell r="J1242" t="str">
            <v>NORMAL JN-NO</v>
          </cell>
          <cell r="K1242" t="str">
            <v>MAGUARY</v>
          </cell>
          <cell r="L1242">
            <v>114</v>
          </cell>
          <cell r="M1242" t="str">
            <v>APOLO IMPORT S.A. 2 - TRENTINO (114)</v>
          </cell>
          <cell r="N1242">
            <v>134</v>
          </cell>
          <cell r="O1242">
            <v>159</v>
          </cell>
          <cell r="P1242">
            <v>135</v>
          </cell>
          <cell r="Q1242">
            <v>179</v>
          </cell>
          <cell r="R1242">
            <v>98</v>
          </cell>
          <cell r="S1242">
            <v>132</v>
          </cell>
          <cell r="T1242">
            <v>101</v>
          </cell>
          <cell r="U1242">
            <v>106</v>
          </cell>
          <cell r="V1242">
            <v>10</v>
          </cell>
          <cell r="W1242">
            <v>39</v>
          </cell>
          <cell r="X1242">
            <v>48</v>
          </cell>
          <cell r="Y1242">
            <v>48</v>
          </cell>
          <cell r="Z1242">
            <v>49</v>
          </cell>
          <cell r="AA1242">
            <v>95</v>
          </cell>
          <cell r="AB1242">
            <v>92</v>
          </cell>
          <cell r="AC1242">
            <v>87</v>
          </cell>
          <cell r="AD1242">
            <v>45</v>
          </cell>
          <cell r="AE1242">
            <v>37</v>
          </cell>
          <cell r="AF1242">
            <v>34</v>
          </cell>
          <cell r="AG1242">
            <v>39</v>
          </cell>
          <cell r="AH1242">
            <v>1</v>
          </cell>
          <cell r="AI1242">
            <v>9</v>
          </cell>
          <cell r="AJ1242">
            <v>155</v>
          </cell>
          <cell r="AK1242">
            <v>447</v>
          </cell>
          <cell r="AL1242">
            <v>172</v>
          </cell>
          <cell r="AM1242">
            <v>135</v>
          </cell>
          <cell r="AN1242">
            <v>101</v>
          </cell>
          <cell r="AO1242">
            <v>212</v>
          </cell>
          <cell r="AP1242">
            <v>25.977653631284916</v>
          </cell>
          <cell r="AQ1242">
            <v>126.50943396226415</v>
          </cell>
          <cell r="AR1242">
            <v>107.5</v>
          </cell>
          <cell r="AS1242">
            <v>46.551724137931032</v>
          </cell>
          <cell r="AT1242">
            <v>77.692307692307693</v>
          </cell>
          <cell r="AU1242">
            <v>706.66666666666674</v>
          </cell>
          <cell r="AV1242">
            <v>2800.0000049999999</v>
          </cell>
          <cell r="AW1242">
            <v>2594.18181</v>
          </cell>
          <cell r="AX1242">
            <v>3250</v>
          </cell>
          <cell r="AY1242">
            <v>0.16071428364158158</v>
          </cell>
          <cell r="AZ1242">
            <v>0.13846153692307697</v>
          </cell>
          <cell r="BA1242">
            <v>3150</v>
          </cell>
          <cell r="BB1242">
            <v>6</v>
          </cell>
          <cell r="BC1242">
            <v>0.12499999799107142</v>
          </cell>
          <cell r="BD1242">
            <v>0.11111110952380956</v>
          </cell>
          <cell r="BE1242">
            <v>2950</v>
          </cell>
          <cell r="BF1242">
            <v>12</v>
          </cell>
          <cell r="BG1242">
            <v>5.3571426690051105E-2</v>
          </cell>
          <cell r="BH1242">
            <v>5.0847455932203432E-2</v>
          </cell>
        </row>
        <row r="1243">
          <cell r="B1243" t="str">
            <v>1705</v>
          </cell>
          <cell r="C1243" t="str">
            <v>7896000530325</v>
          </cell>
          <cell r="D1243" t="str">
            <v>JUGO UVA 1Lts MAGUARY</v>
          </cell>
          <cell r="E1243">
            <v>12</v>
          </cell>
          <cell r="F1243" t="str">
            <v>BEBIDAS</v>
          </cell>
          <cell r="G1243" t="str">
            <v>BEBIDAS</v>
          </cell>
          <cell r="H1243" t="str">
            <v>JUGOS</v>
          </cell>
          <cell r="I1243" t="str">
            <v>JUGOS de NECTAR</v>
          </cell>
          <cell r="J1243" t="str">
            <v>NORMAL JN-NO</v>
          </cell>
          <cell r="K1243" t="str">
            <v>MAGUARY</v>
          </cell>
          <cell r="L1243">
            <v>114</v>
          </cell>
          <cell r="M1243" t="str">
            <v>APOLO IMPORT S.A. 2 - TRENTINO (114)</v>
          </cell>
          <cell r="N1243">
            <v>87</v>
          </cell>
          <cell r="O1243">
            <v>100</v>
          </cell>
          <cell r="P1243">
            <v>91</v>
          </cell>
          <cell r="Q1243">
            <v>82</v>
          </cell>
          <cell r="R1243">
            <v>100</v>
          </cell>
          <cell r="S1243">
            <v>131</v>
          </cell>
          <cell r="T1243">
            <v>86</v>
          </cell>
          <cell r="U1243">
            <v>91</v>
          </cell>
          <cell r="V1243">
            <v>18</v>
          </cell>
          <cell r="W1243">
            <v>19</v>
          </cell>
          <cell r="X1243">
            <v>26</v>
          </cell>
          <cell r="Y1243">
            <v>29</v>
          </cell>
          <cell r="Z1243">
            <v>55</v>
          </cell>
          <cell r="AA1243">
            <v>64</v>
          </cell>
          <cell r="AB1243">
            <v>56</v>
          </cell>
          <cell r="AC1243">
            <v>43</v>
          </cell>
          <cell r="AD1243">
            <v>16</v>
          </cell>
          <cell r="AE1243">
            <v>43</v>
          </cell>
          <cell r="AF1243">
            <v>37</v>
          </cell>
          <cell r="AG1243">
            <v>41</v>
          </cell>
          <cell r="AH1243">
            <v>0</v>
          </cell>
          <cell r="AI1243">
            <v>17</v>
          </cell>
          <cell r="AJ1243">
            <v>211</v>
          </cell>
          <cell r="AK1243">
            <v>407</v>
          </cell>
          <cell r="AL1243">
            <v>102</v>
          </cell>
          <cell r="AM1243">
            <v>113</v>
          </cell>
          <cell r="AN1243">
            <v>49</v>
          </cell>
          <cell r="AO1243">
            <v>38</v>
          </cell>
          <cell r="AP1243">
            <v>77.195121951219519</v>
          </cell>
          <cell r="AQ1243">
            <v>134.17582417582418</v>
          </cell>
          <cell r="AR1243">
            <v>105.51724137931035</v>
          </cell>
          <cell r="AS1243">
            <v>78.837209302325576</v>
          </cell>
          <cell r="AT1243">
            <v>35.853658536585364</v>
          </cell>
          <cell r="AU1243">
            <v>67.058823529411768</v>
          </cell>
          <cell r="AV1243">
            <v>7920</v>
          </cell>
          <cell r="AW1243">
            <v>7842.1850100000001</v>
          </cell>
          <cell r="AX1243">
            <v>8900</v>
          </cell>
          <cell r="AY1243">
            <v>0.1237373737373737</v>
          </cell>
          <cell r="AZ1243">
            <v>0.1101123595505618</v>
          </cell>
          <cell r="BA1243">
            <v>8550</v>
          </cell>
          <cell r="BB1243">
            <v>6</v>
          </cell>
          <cell r="BC1243">
            <v>7.9545454545454586E-2</v>
          </cell>
          <cell r="BD1243">
            <v>7.3684210526315783E-2</v>
          </cell>
          <cell r="BE1243">
            <v>8250</v>
          </cell>
          <cell r="BF1243">
            <v>12</v>
          </cell>
          <cell r="BG1243">
            <v>4.1666666666666741E-2</v>
          </cell>
          <cell r="BH1243">
            <v>0.04</v>
          </cell>
        </row>
        <row r="1244">
          <cell r="B1244" t="str">
            <v>1706</v>
          </cell>
          <cell r="C1244" t="str">
            <v>7896000594099</v>
          </cell>
          <cell r="D1244" t="str">
            <v>JUGO UVA 200ml MAGUARY</v>
          </cell>
          <cell r="E1244">
            <v>27</v>
          </cell>
          <cell r="F1244" t="str">
            <v>BEBIDAS</v>
          </cell>
          <cell r="G1244" t="str">
            <v>BEBIDAS</v>
          </cell>
          <cell r="H1244" t="str">
            <v>JUGOS</v>
          </cell>
          <cell r="I1244" t="str">
            <v>JUGOS de NECTAR</v>
          </cell>
          <cell r="J1244" t="str">
            <v>NORMAL JN-NO</v>
          </cell>
          <cell r="K1244" t="str">
            <v>MAGUARY</v>
          </cell>
          <cell r="L1244">
            <v>114</v>
          </cell>
          <cell r="M1244" t="str">
            <v>APOLO IMPORT S.A. 2 - TRENTINO (114)</v>
          </cell>
          <cell r="N1244">
            <v>346</v>
          </cell>
          <cell r="O1244">
            <v>85</v>
          </cell>
          <cell r="P1244">
            <v>306</v>
          </cell>
          <cell r="Q1244">
            <v>269</v>
          </cell>
          <cell r="R1244">
            <v>194</v>
          </cell>
          <cell r="S1244">
            <v>297</v>
          </cell>
          <cell r="T1244">
            <v>268</v>
          </cell>
          <cell r="U1244">
            <v>210</v>
          </cell>
          <cell r="V1244">
            <v>44</v>
          </cell>
          <cell r="W1244">
            <v>30</v>
          </cell>
          <cell r="X1244">
            <v>45</v>
          </cell>
          <cell r="Y1244">
            <v>48</v>
          </cell>
          <cell r="Z1244">
            <v>122</v>
          </cell>
          <cell r="AA1244">
            <v>166</v>
          </cell>
          <cell r="AB1244">
            <v>129</v>
          </cell>
          <cell r="AC1244">
            <v>109</v>
          </cell>
          <cell r="AD1244">
            <v>30</v>
          </cell>
          <cell r="AE1244">
            <v>58</v>
          </cell>
          <cell r="AF1244">
            <v>43</v>
          </cell>
          <cell r="AG1244">
            <v>40</v>
          </cell>
          <cell r="AH1244">
            <v>7</v>
          </cell>
          <cell r="AI1244">
            <v>28</v>
          </cell>
          <cell r="AJ1244">
            <v>44</v>
          </cell>
          <cell r="AK1244">
            <v>706</v>
          </cell>
          <cell r="AL1244">
            <v>274</v>
          </cell>
          <cell r="AM1244">
            <v>428</v>
          </cell>
          <cell r="AN1244">
            <v>88</v>
          </cell>
          <cell r="AO1244">
            <v>306</v>
          </cell>
          <cell r="AP1244">
            <v>4.9070631970260221</v>
          </cell>
          <cell r="AQ1244">
            <v>100.85714285714286</v>
          </cell>
          <cell r="AR1244">
            <v>171.25</v>
          </cell>
          <cell r="AS1244">
            <v>117.79816513761467</v>
          </cell>
          <cell r="AT1244">
            <v>66</v>
          </cell>
          <cell r="AU1244">
            <v>327.85714285714289</v>
          </cell>
          <cell r="AV1244">
            <v>2800.0000049999999</v>
          </cell>
          <cell r="AW1244">
            <v>2598.5665199999999</v>
          </cell>
          <cell r="AX1244">
            <v>3250</v>
          </cell>
          <cell r="AY1244">
            <v>0.16071428364158158</v>
          </cell>
          <cell r="AZ1244">
            <v>0.13846153692307697</v>
          </cell>
          <cell r="BA1244">
            <v>3150</v>
          </cell>
          <cell r="BB1244">
            <v>3</v>
          </cell>
          <cell r="BC1244">
            <v>0.12499999799107142</v>
          </cell>
          <cell r="BD1244">
            <v>0.11111110952380956</v>
          </cell>
          <cell r="BE1244">
            <v>2950</v>
          </cell>
          <cell r="BF1244">
            <v>12</v>
          </cell>
          <cell r="BG1244">
            <v>5.3571426690051105E-2</v>
          </cell>
          <cell r="BH1244">
            <v>5.0847455932203432E-2</v>
          </cell>
        </row>
        <row r="1245">
          <cell r="B1245" t="str">
            <v>40077</v>
          </cell>
          <cell r="C1245" t="str">
            <v>7898215157113</v>
          </cell>
          <cell r="D1245" t="str">
            <v>LECHE ALMENDRA CHOCOLATE 1Lts ALMOND BREEZE</v>
          </cell>
          <cell r="E1245">
            <v>12</v>
          </cell>
          <cell r="F1245" t="str">
            <v>BEBIDAS</v>
          </cell>
          <cell r="G1245" t="str">
            <v>BEBIDAS</v>
          </cell>
          <cell r="H1245" t="str">
            <v>JUGOS</v>
          </cell>
          <cell r="I1245" t="str">
            <v>JUGOS de SEMILLAS</v>
          </cell>
          <cell r="J1245" t="str">
            <v>LIGHT JS-L</v>
          </cell>
          <cell r="K1245" t="str">
            <v>ALMOND BREEZE</v>
          </cell>
          <cell r="L1245">
            <v>110</v>
          </cell>
          <cell r="M1245" t="str">
            <v>INDEL S.A. (110)</v>
          </cell>
          <cell r="N1245">
            <v>0</v>
          </cell>
          <cell r="O1245">
            <v>0</v>
          </cell>
          <cell r="P1245">
            <v>0</v>
          </cell>
          <cell r="Q1245">
            <v>0</v>
          </cell>
          <cell r="R1245">
            <v>0</v>
          </cell>
          <cell r="S1245">
            <v>0</v>
          </cell>
          <cell r="T1245">
            <v>0</v>
          </cell>
          <cell r="U1245">
            <v>0</v>
          </cell>
          <cell r="V1245">
            <v>0</v>
          </cell>
          <cell r="W1245">
            <v>0</v>
          </cell>
          <cell r="X1245">
            <v>0</v>
          </cell>
          <cell r="Y1245">
            <v>0</v>
          </cell>
          <cell r="Z1245">
            <v>0</v>
          </cell>
          <cell r="AA1245">
            <v>0</v>
          </cell>
          <cell r="AB1245">
            <v>0</v>
          </cell>
          <cell r="AC1245">
            <v>0</v>
          </cell>
          <cell r="AD1245">
            <v>0</v>
          </cell>
          <cell r="AE1245">
            <v>0</v>
          </cell>
          <cell r="AF1245">
            <v>0</v>
          </cell>
          <cell r="AG1245">
            <v>0</v>
          </cell>
          <cell r="AH1245">
            <v>0</v>
          </cell>
          <cell r="AI1245">
            <v>1</v>
          </cell>
          <cell r="AJ1245">
            <v>0</v>
          </cell>
          <cell r="AK1245">
            <v>0</v>
          </cell>
          <cell r="AL1245">
            <v>0</v>
          </cell>
          <cell r="AM1245">
            <v>0</v>
          </cell>
          <cell r="AN1245">
            <v>0</v>
          </cell>
          <cell r="AO1245">
            <v>6</v>
          </cell>
          <cell r="AP1245" t="str">
            <v>Q</v>
          </cell>
          <cell r="AQ1245" t="str">
            <v>Q</v>
          </cell>
          <cell r="AR1245" t="str">
            <v>Q</v>
          </cell>
          <cell r="AS1245" t="str">
            <v>Q</v>
          </cell>
          <cell r="AT1245" t="str">
            <v>Q</v>
          </cell>
          <cell r="AU1245">
            <v>180</v>
          </cell>
          <cell r="AV1245">
            <v>27600</v>
          </cell>
          <cell r="AW1245">
            <v>23999.999759999999</v>
          </cell>
          <cell r="AX1245">
            <v>31900</v>
          </cell>
          <cell r="AY1245">
            <v>0.15579710144927539</v>
          </cell>
          <cell r="AZ1245">
            <v>0.13479623824451412</v>
          </cell>
          <cell r="BA1245">
            <v>30900</v>
          </cell>
          <cell r="BB1245">
            <v>3</v>
          </cell>
          <cell r="BC1245">
            <v>0.11956521739130443</v>
          </cell>
          <cell r="BD1245">
            <v>0.10679611650485436</v>
          </cell>
          <cell r="BE1245">
            <v>29900</v>
          </cell>
          <cell r="BF1245">
            <v>6</v>
          </cell>
          <cell r="BG1245">
            <v>8.3333333333333259E-2</v>
          </cell>
          <cell r="BH1245">
            <v>7.6923076923076927E-2</v>
          </cell>
        </row>
        <row r="1246">
          <cell r="B1246" t="str">
            <v>40078</v>
          </cell>
          <cell r="C1246" t="str">
            <v>7898215157106</v>
          </cell>
          <cell r="D1246" t="str">
            <v>LECHE ALMENDRA ORIGINAL 1Lts ALMOND BREEZE</v>
          </cell>
          <cell r="E1246">
            <v>12</v>
          </cell>
          <cell r="F1246" t="str">
            <v>BEBIDAS</v>
          </cell>
          <cell r="G1246" t="str">
            <v>BEBIDAS</v>
          </cell>
          <cell r="H1246" t="str">
            <v>JUGOS</v>
          </cell>
          <cell r="I1246" t="str">
            <v>JUGOS de SEMILLAS</v>
          </cell>
          <cell r="J1246" t="str">
            <v>LIGHT JS-L</v>
          </cell>
          <cell r="K1246" t="str">
            <v>ALMOND BREEZE</v>
          </cell>
          <cell r="L1246">
            <v>110</v>
          </cell>
          <cell r="M1246" t="str">
            <v>INDEL S.A. (110)</v>
          </cell>
          <cell r="N1246">
            <v>12</v>
          </cell>
          <cell r="O1246">
            <v>0</v>
          </cell>
          <cell r="P1246">
            <v>2</v>
          </cell>
          <cell r="Q1246">
            <v>3</v>
          </cell>
          <cell r="R1246">
            <v>5</v>
          </cell>
          <cell r="S1246">
            <v>6</v>
          </cell>
          <cell r="T1246">
            <v>0</v>
          </cell>
          <cell r="U1246">
            <v>2</v>
          </cell>
          <cell r="V1246">
            <v>3</v>
          </cell>
          <cell r="W1246">
            <v>3</v>
          </cell>
          <cell r="X1246">
            <v>0</v>
          </cell>
          <cell r="Y1246">
            <v>1</v>
          </cell>
          <cell r="Z1246">
            <v>12</v>
          </cell>
          <cell r="AA1246">
            <v>0</v>
          </cell>
          <cell r="AB1246">
            <v>0</v>
          </cell>
          <cell r="AC1246">
            <v>0</v>
          </cell>
          <cell r="AD1246">
            <v>9</v>
          </cell>
          <cell r="AE1246">
            <v>3</v>
          </cell>
          <cell r="AF1246">
            <v>0</v>
          </cell>
          <cell r="AG1246">
            <v>0</v>
          </cell>
          <cell r="AH1246">
            <v>0</v>
          </cell>
          <cell r="AI1246">
            <v>1</v>
          </cell>
          <cell r="AJ1246">
            <v>9</v>
          </cell>
          <cell r="AK1246">
            <v>5</v>
          </cell>
          <cell r="AL1246">
            <v>5</v>
          </cell>
          <cell r="AM1246">
            <v>12</v>
          </cell>
          <cell r="AN1246">
            <v>12</v>
          </cell>
          <cell r="AO1246">
            <v>12</v>
          </cell>
          <cell r="AP1246">
            <v>90</v>
          </cell>
          <cell r="AQ1246">
            <v>75</v>
          </cell>
          <cell r="AR1246">
            <v>150</v>
          </cell>
          <cell r="AS1246" t="str">
            <v>SV</v>
          </cell>
          <cell r="AT1246" t="str">
            <v>SV</v>
          </cell>
          <cell r="AU1246">
            <v>360</v>
          </cell>
          <cell r="AV1246">
            <v>27600</v>
          </cell>
          <cell r="AW1246">
            <v>23999.99987</v>
          </cell>
          <cell r="AX1246">
            <v>31900</v>
          </cell>
          <cell r="AY1246">
            <v>0.15579710144927539</v>
          </cell>
          <cell r="AZ1246">
            <v>0.13479623824451412</v>
          </cell>
          <cell r="BA1246">
            <v>30900</v>
          </cell>
          <cell r="BB1246">
            <v>3</v>
          </cell>
          <cell r="BC1246">
            <v>0.11956521739130443</v>
          </cell>
          <cell r="BD1246">
            <v>0.10679611650485436</v>
          </cell>
          <cell r="BE1246">
            <v>29900</v>
          </cell>
          <cell r="BF1246">
            <v>6</v>
          </cell>
          <cell r="BG1246">
            <v>8.3333333333333259E-2</v>
          </cell>
          <cell r="BH1246">
            <v>7.6923076923076927E-2</v>
          </cell>
        </row>
        <row r="1247">
          <cell r="B1247" t="str">
            <v>9808</v>
          </cell>
          <cell r="C1247" t="str">
            <v>41570068274</v>
          </cell>
          <cell r="D1247" t="str">
            <v>LECHE ALMENDRA ORIGINAL 946ml ALMOND BREEZE</v>
          </cell>
          <cell r="E1247">
            <v>12</v>
          </cell>
          <cell r="F1247" t="str">
            <v>BEBIDAS</v>
          </cell>
          <cell r="G1247" t="str">
            <v>BEBIDAS</v>
          </cell>
          <cell r="H1247" t="str">
            <v>JUGOS</v>
          </cell>
          <cell r="I1247" t="str">
            <v>JUGOS de SEMILLAS</v>
          </cell>
          <cell r="J1247" t="str">
            <v>LIGHT JS-L</v>
          </cell>
          <cell r="K1247" t="str">
            <v>ALMOND BREEZE</v>
          </cell>
          <cell r="L1247">
            <v>110</v>
          </cell>
          <cell r="M1247" t="str">
            <v>INDEL S.A. (110)</v>
          </cell>
          <cell r="N1247">
            <v>0</v>
          </cell>
          <cell r="O1247">
            <v>0</v>
          </cell>
          <cell r="P1247">
            <v>0</v>
          </cell>
          <cell r="Q1247">
            <v>0</v>
          </cell>
          <cell r="R1247">
            <v>0</v>
          </cell>
          <cell r="S1247">
            <v>0</v>
          </cell>
          <cell r="T1247">
            <v>0</v>
          </cell>
          <cell r="U1247">
            <v>0</v>
          </cell>
          <cell r="V1247">
            <v>0</v>
          </cell>
          <cell r="W1247">
            <v>0</v>
          </cell>
          <cell r="X1247">
            <v>0</v>
          </cell>
          <cell r="Y1247">
            <v>0</v>
          </cell>
          <cell r="Z1247">
            <v>0</v>
          </cell>
          <cell r="AA1247">
            <v>0</v>
          </cell>
          <cell r="AB1247">
            <v>0</v>
          </cell>
          <cell r="AC1247">
            <v>0</v>
          </cell>
          <cell r="AD1247">
            <v>0</v>
          </cell>
          <cell r="AE1247">
            <v>0</v>
          </cell>
          <cell r="AF1247">
            <v>0</v>
          </cell>
          <cell r="AG1247">
            <v>0</v>
          </cell>
          <cell r="AH1247">
            <v>0</v>
          </cell>
          <cell r="AI1247">
            <v>0</v>
          </cell>
          <cell r="AJ1247">
            <v>8</v>
          </cell>
          <cell r="AK1247">
            <v>0</v>
          </cell>
          <cell r="AL1247">
            <v>0</v>
          </cell>
          <cell r="AM1247">
            <v>0</v>
          </cell>
          <cell r="AN1247">
            <v>0</v>
          </cell>
          <cell r="AO1247">
            <v>0</v>
          </cell>
          <cell r="AP1247" t="str">
            <v>SV</v>
          </cell>
          <cell r="AQ1247" t="str">
            <v>Q</v>
          </cell>
          <cell r="AR1247" t="str">
            <v>Q</v>
          </cell>
          <cell r="AS1247" t="str">
            <v>Q</v>
          </cell>
          <cell r="AT1247" t="str">
            <v>Q</v>
          </cell>
          <cell r="AU1247" t="str">
            <v>Q</v>
          </cell>
          <cell r="AV1247">
            <v>28260.999997999999</v>
          </cell>
          <cell r="AW1247">
            <v>28260.999800000001</v>
          </cell>
          <cell r="AX1247">
            <v>32900</v>
          </cell>
          <cell r="AY1247">
            <v>0.16414847324327875</v>
          </cell>
          <cell r="AZ1247">
            <v>0.14100303957446811</v>
          </cell>
          <cell r="BA1247">
            <v>31900</v>
          </cell>
          <cell r="BB1247">
            <v>3</v>
          </cell>
          <cell r="BC1247">
            <v>0.12876402116901486</v>
          </cell>
          <cell r="BD1247">
            <v>0.11407523517241382</v>
          </cell>
          <cell r="BE1247">
            <v>30900</v>
          </cell>
          <cell r="BF1247">
            <v>6</v>
          </cell>
          <cell r="BG1247">
            <v>9.337956909475098E-2</v>
          </cell>
          <cell r="BH1247">
            <v>8.5404530809061505E-2</v>
          </cell>
        </row>
        <row r="1248">
          <cell r="B1248" t="str">
            <v>36031</v>
          </cell>
          <cell r="C1248" t="str">
            <v>41570054185</v>
          </cell>
          <cell r="D1248" t="str">
            <v>LECHE ALMENDRA S/AZU CHOCOLATE 946ml ALMOND BREEZE</v>
          </cell>
          <cell r="E1248">
            <v>12</v>
          </cell>
          <cell r="F1248" t="str">
            <v>BEBIDAS</v>
          </cell>
          <cell r="G1248" t="str">
            <v>BEBIDAS</v>
          </cell>
          <cell r="H1248" t="str">
            <v>JUGOS</v>
          </cell>
          <cell r="I1248" t="str">
            <v>JUGOS de SEMILLAS</v>
          </cell>
          <cell r="J1248" t="str">
            <v>LIGHT JS-L</v>
          </cell>
          <cell r="K1248" t="str">
            <v>ALMOND BREEZE</v>
          </cell>
          <cell r="L1248">
            <v>110</v>
          </cell>
          <cell r="M1248" t="str">
            <v>INDEL S.A. (110)</v>
          </cell>
          <cell r="N1248">
            <v>0</v>
          </cell>
          <cell r="O1248">
            <v>0</v>
          </cell>
          <cell r="P1248">
            <v>0</v>
          </cell>
          <cell r="Q1248">
            <v>0</v>
          </cell>
          <cell r="R1248">
            <v>6</v>
          </cell>
          <cell r="S1248">
            <v>2</v>
          </cell>
          <cell r="T1248">
            <v>0</v>
          </cell>
          <cell r="U1248">
            <v>0</v>
          </cell>
          <cell r="V1248">
            <v>0</v>
          </cell>
          <cell r="W1248">
            <v>0</v>
          </cell>
          <cell r="X1248">
            <v>0</v>
          </cell>
          <cell r="Y1248">
            <v>0</v>
          </cell>
          <cell r="Z1248">
            <v>0</v>
          </cell>
          <cell r="AA1248">
            <v>0</v>
          </cell>
          <cell r="AB1248">
            <v>0</v>
          </cell>
          <cell r="AC1248">
            <v>0</v>
          </cell>
          <cell r="AD1248">
            <v>0</v>
          </cell>
          <cell r="AE1248">
            <v>0</v>
          </cell>
          <cell r="AF1248">
            <v>0</v>
          </cell>
          <cell r="AG1248">
            <v>0</v>
          </cell>
          <cell r="AH1248">
            <v>0</v>
          </cell>
          <cell r="AI1248">
            <v>0</v>
          </cell>
          <cell r="AJ1248">
            <v>1</v>
          </cell>
          <cell r="AK1248">
            <v>0</v>
          </cell>
          <cell r="AL1248">
            <v>0</v>
          </cell>
          <cell r="AM1248">
            <v>0</v>
          </cell>
          <cell r="AN1248">
            <v>0</v>
          </cell>
          <cell r="AO1248">
            <v>0</v>
          </cell>
          <cell r="AP1248" t="str">
            <v>SV</v>
          </cell>
          <cell r="AQ1248" t="str">
            <v>Q</v>
          </cell>
          <cell r="AR1248" t="str">
            <v>Q</v>
          </cell>
          <cell r="AS1248" t="str">
            <v>Q</v>
          </cell>
          <cell r="AT1248" t="str">
            <v>Q</v>
          </cell>
          <cell r="AU1248" t="str">
            <v>Q</v>
          </cell>
          <cell r="AV1248">
            <v>28260.999997999999</v>
          </cell>
          <cell r="AW1248">
            <v>28260.999909999999</v>
          </cell>
          <cell r="AX1248">
            <v>32900</v>
          </cell>
          <cell r="AY1248">
            <v>0.16414847324327875</v>
          </cell>
          <cell r="AZ1248">
            <v>0.14100303957446811</v>
          </cell>
          <cell r="BA1248">
            <v>31900</v>
          </cell>
          <cell r="BB1248">
            <v>3</v>
          </cell>
          <cell r="BC1248">
            <v>0.12876402116901486</v>
          </cell>
          <cell r="BD1248">
            <v>0.11407523517241382</v>
          </cell>
          <cell r="BE1248">
            <v>30900</v>
          </cell>
          <cell r="BF1248">
            <v>6</v>
          </cell>
          <cell r="BG1248">
            <v>9.337956909475098E-2</v>
          </cell>
          <cell r="BH1248">
            <v>8.5404530809061505E-2</v>
          </cell>
        </row>
        <row r="1249">
          <cell r="B1249" t="str">
            <v>40079</v>
          </cell>
          <cell r="C1249" t="str">
            <v>7898215157175</v>
          </cell>
          <cell r="D1249" t="str">
            <v>LECHE ALMENDRA S/AZU ORIGINAL 1Lts ALMOND BREEZE</v>
          </cell>
          <cell r="E1249">
            <v>12</v>
          </cell>
          <cell r="F1249" t="str">
            <v>BEBIDAS</v>
          </cell>
          <cell r="G1249" t="str">
            <v>BEBIDAS</v>
          </cell>
          <cell r="H1249" t="str">
            <v>JUGOS</v>
          </cell>
          <cell r="I1249" t="str">
            <v>JUGOS de SEMILLAS</v>
          </cell>
          <cell r="J1249" t="str">
            <v>LIGHT JS-L</v>
          </cell>
          <cell r="K1249" t="str">
            <v>ALMOND BREEZE</v>
          </cell>
          <cell r="L1249">
            <v>110</v>
          </cell>
          <cell r="M1249" t="str">
            <v>INDEL S.A. (110)</v>
          </cell>
          <cell r="N1249">
            <v>6</v>
          </cell>
          <cell r="O1249">
            <v>0</v>
          </cell>
          <cell r="P1249">
            <v>4</v>
          </cell>
          <cell r="Q1249">
            <v>6</v>
          </cell>
          <cell r="R1249">
            <v>12</v>
          </cell>
          <cell r="S1249">
            <v>0</v>
          </cell>
          <cell r="T1249">
            <v>0</v>
          </cell>
          <cell r="U1249">
            <v>4</v>
          </cell>
          <cell r="V1249">
            <v>6</v>
          </cell>
          <cell r="W1249">
            <v>0</v>
          </cell>
          <cell r="X1249">
            <v>0</v>
          </cell>
          <cell r="Y1249">
            <v>0</v>
          </cell>
          <cell r="Z1249">
            <v>6</v>
          </cell>
          <cell r="AA1249">
            <v>0</v>
          </cell>
          <cell r="AB1249">
            <v>0</v>
          </cell>
          <cell r="AC1249">
            <v>1</v>
          </cell>
          <cell r="AD1249">
            <v>6</v>
          </cell>
          <cell r="AE1249">
            <v>0</v>
          </cell>
          <cell r="AF1249">
            <v>0</v>
          </cell>
          <cell r="AG1249">
            <v>0</v>
          </cell>
          <cell r="AH1249">
            <v>6</v>
          </cell>
          <cell r="AI1249">
            <v>8</v>
          </cell>
          <cell r="AJ1249">
            <v>6</v>
          </cell>
          <cell r="AK1249">
            <v>8</v>
          </cell>
          <cell r="AL1249">
            <v>6</v>
          </cell>
          <cell r="AM1249">
            <v>5</v>
          </cell>
          <cell r="AN1249">
            <v>6</v>
          </cell>
          <cell r="AO1249">
            <v>5</v>
          </cell>
          <cell r="AP1249">
            <v>30</v>
          </cell>
          <cell r="AQ1249">
            <v>60</v>
          </cell>
          <cell r="AR1249" t="str">
            <v>SV</v>
          </cell>
          <cell r="AS1249">
            <v>150</v>
          </cell>
          <cell r="AT1249" t="str">
            <v>SV</v>
          </cell>
          <cell r="AU1249">
            <v>18.75</v>
          </cell>
          <cell r="AV1249">
            <v>27600</v>
          </cell>
          <cell r="AW1249">
            <v>23999.999980000001</v>
          </cell>
          <cell r="AX1249">
            <v>31900</v>
          </cell>
          <cell r="AY1249">
            <v>0.15579710144927539</v>
          </cell>
          <cell r="AZ1249">
            <v>0.13479623824451412</v>
          </cell>
          <cell r="BA1249">
            <v>30900</v>
          </cell>
          <cell r="BB1249">
            <v>3</v>
          </cell>
          <cell r="BC1249">
            <v>0.11956521739130443</v>
          </cell>
          <cell r="BD1249">
            <v>0.10679611650485436</v>
          </cell>
          <cell r="BE1249">
            <v>29900</v>
          </cell>
          <cell r="BF1249">
            <v>6</v>
          </cell>
          <cell r="BG1249">
            <v>8.3333333333333259E-2</v>
          </cell>
          <cell r="BH1249">
            <v>7.6923076923076927E-2</v>
          </cell>
        </row>
        <row r="1250">
          <cell r="B1250" t="str">
            <v>36030</v>
          </cell>
          <cell r="C1250" t="str">
            <v>41570054161</v>
          </cell>
          <cell r="D1250" t="str">
            <v>LECHE ALMENDRA S/AZU VAINILLA 946ml ALMOND BREEZE</v>
          </cell>
          <cell r="E1250">
            <v>12</v>
          </cell>
          <cell r="F1250" t="str">
            <v>BEBIDAS</v>
          </cell>
          <cell r="G1250" t="str">
            <v>BEBIDAS</v>
          </cell>
          <cell r="H1250" t="str">
            <v>JUGOS</v>
          </cell>
          <cell r="I1250" t="str">
            <v>JUGOS de SEMILLAS</v>
          </cell>
          <cell r="J1250" t="str">
            <v>LIGHT JS-L</v>
          </cell>
          <cell r="K1250" t="str">
            <v>ALMOND BREEZE</v>
          </cell>
          <cell r="L1250">
            <v>110</v>
          </cell>
          <cell r="M1250" t="str">
            <v>INDEL S.A. (110)</v>
          </cell>
          <cell r="N1250">
            <v>0</v>
          </cell>
          <cell r="O1250">
            <v>0</v>
          </cell>
          <cell r="P1250">
            <v>0</v>
          </cell>
          <cell r="Q1250">
            <v>0</v>
          </cell>
          <cell r="R1250">
            <v>0</v>
          </cell>
          <cell r="S1250">
            <v>0</v>
          </cell>
          <cell r="T1250">
            <v>0</v>
          </cell>
          <cell r="U1250">
            <v>0</v>
          </cell>
          <cell r="V1250">
            <v>0</v>
          </cell>
          <cell r="W1250">
            <v>0</v>
          </cell>
          <cell r="X1250">
            <v>0</v>
          </cell>
          <cell r="Y1250">
            <v>0</v>
          </cell>
          <cell r="Z1250">
            <v>0</v>
          </cell>
          <cell r="AA1250">
            <v>0</v>
          </cell>
          <cell r="AB1250">
            <v>0</v>
          </cell>
          <cell r="AC1250">
            <v>0</v>
          </cell>
          <cell r="AD1250">
            <v>0</v>
          </cell>
          <cell r="AE1250">
            <v>0</v>
          </cell>
          <cell r="AF1250">
            <v>0</v>
          </cell>
          <cell r="AG1250">
            <v>0</v>
          </cell>
          <cell r="AH1250">
            <v>0</v>
          </cell>
          <cell r="AI1250">
            <v>0</v>
          </cell>
          <cell r="AJ1250">
            <v>6</v>
          </cell>
          <cell r="AK1250">
            <v>0</v>
          </cell>
          <cell r="AL1250">
            <v>0</v>
          </cell>
          <cell r="AM1250">
            <v>0</v>
          </cell>
          <cell r="AN1250">
            <v>0</v>
          </cell>
          <cell r="AO1250">
            <v>0</v>
          </cell>
          <cell r="AP1250" t="str">
            <v>SV</v>
          </cell>
          <cell r="AQ1250" t="str">
            <v>Q</v>
          </cell>
          <cell r="AR1250" t="str">
            <v>Q</v>
          </cell>
          <cell r="AS1250" t="str">
            <v>Q</v>
          </cell>
          <cell r="AT1250" t="str">
            <v>Q</v>
          </cell>
          <cell r="AU1250" t="str">
            <v>Q</v>
          </cell>
          <cell r="AV1250">
            <v>28260.999997999999</v>
          </cell>
          <cell r="AW1250">
            <v>28260.999909999999</v>
          </cell>
          <cell r="AX1250">
            <v>32900</v>
          </cell>
          <cell r="AY1250">
            <v>0.16414847324327875</v>
          </cell>
          <cell r="AZ1250">
            <v>0.14100303957446811</v>
          </cell>
          <cell r="BA1250">
            <v>31900</v>
          </cell>
          <cell r="BB1250">
            <v>3</v>
          </cell>
          <cell r="BC1250">
            <v>0.12876402116901486</v>
          </cell>
          <cell r="BD1250">
            <v>0.11407523517241382</v>
          </cell>
          <cell r="BE1250">
            <v>30900</v>
          </cell>
          <cell r="BF1250">
            <v>6</v>
          </cell>
          <cell r="BG1250">
            <v>9.337956909475098E-2</v>
          </cell>
          <cell r="BH1250">
            <v>8.5404530809061505E-2</v>
          </cell>
        </row>
        <row r="1251">
          <cell r="B1251" t="str">
            <v>40076</v>
          </cell>
          <cell r="C1251" t="str">
            <v>7898215157120</v>
          </cell>
          <cell r="D1251" t="str">
            <v>LECHE ALMENDRA VAINILLA 1Lts ALMOND BREEZE</v>
          </cell>
          <cell r="E1251">
            <v>12</v>
          </cell>
          <cell r="F1251" t="str">
            <v>BEBIDAS</v>
          </cell>
          <cell r="G1251" t="str">
            <v>BEBIDAS</v>
          </cell>
          <cell r="H1251" t="str">
            <v>JUGOS</v>
          </cell>
          <cell r="I1251" t="str">
            <v>JUGOS de SEMILLAS</v>
          </cell>
          <cell r="J1251" t="str">
            <v>LIGHT JS-L</v>
          </cell>
          <cell r="K1251" t="str">
            <v>ALMOND BREEZE</v>
          </cell>
          <cell r="L1251">
            <v>110</v>
          </cell>
          <cell r="M1251" t="str">
            <v>INDEL S.A. (110)</v>
          </cell>
          <cell r="N1251">
            <v>0</v>
          </cell>
          <cell r="O1251">
            <v>0</v>
          </cell>
          <cell r="P1251">
            <v>1</v>
          </cell>
          <cell r="Q1251">
            <v>2</v>
          </cell>
          <cell r="R1251">
            <v>0</v>
          </cell>
          <cell r="S1251">
            <v>0</v>
          </cell>
          <cell r="T1251">
            <v>0</v>
          </cell>
          <cell r="U1251">
            <v>1</v>
          </cell>
          <cell r="V1251">
            <v>0</v>
          </cell>
          <cell r="W1251">
            <v>0</v>
          </cell>
          <cell r="X1251">
            <v>0</v>
          </cell>
          <cell r="Y1251">
            <v>0</v>
          </cell>
          <cell r="Z1251">
            <v>0</v>
          </cell>
          <cell r="AA1251">
            <v>0</v>
          </cell>
          <cell r="AB1251">
            <v>0</v>
          </cell>
          <cell r="AC1251">
            <v>0</v>
          </cell>
          <cell r="AD1251">
            <v>0</v>
          </cell>
          <cell r="AE1251">
            <v>0</v>
          </cell>
          <cell r="AF1251">
            <v>0</v>
          </cell>
          <cell r="AG1251">
            <v>0</v>
          </cell>
          <cell r="AH1251">
            <v>0</v>
          </cell>
          <cell r="AI1251">
            <v>0</v>
          </cell>
          <cell r="AJ1251">
            <v>10</v>
          </cell>
          <cell r="AK1251">
            <v>5</v>
          </cell>
          <cell r="AL1251">
            <v>6</v>
          </cell>
          <cell r="AM1251">
            <v>12</v>
          </cell>
          <cell r="AN1251">
            <v>0</v>
          </cell>
          <cell r="AO1251">
            <v>6</v>
          </cell>
          <cell r="AP1251">
            <v>150</v>
          </cell>
          <cell r="AQ1251">
            <v>150</v>
          </cell>
          <cell r="AR1251" t="str">
            <v>SV</v>
          </cell>
          <cell r="AS1251" t="str">
            <v>SV</v>
          </cell>
          <cell r="AT1251" t="str">
            <v>Q</v>
          </cell>
          <cell r="AU1251" t="str">
            <v>SV</v>
          </cell>
          <cell r="AV1251">
            <v>27600</v>
          </cell>
          <cell r="AW1251">
            <v>23999.99987</v>
          </cell>
          <cell r="AX1251">
            <v>31900</v>
          </cell>
          <cell r="AY1251">
            <v>0.15579710144927539</v>
          </cell>
          <cell r="AZ1251">
            <v>0.13479623824451412</v>
          </cell>
          <cell r="BA1251">
            <v>30900</v>
          </cell>
          <cell r="BB1251">
            <v>3</v>
          </cell>
          <cell r="BC1251">
            <v>0.11956521739130443</v>
          </cell>
          <cell r="BD1251">
            <v>0.10679611650485436</v>
          </cell>
          <cell r="BE1251">
            <v>29900</v>
          </cell>
          <cell r="BF1251">
            <v>6</v>
          </cell>
          <cell r="BG1251">
            <v>8.3333333333333259E-2</v>
          </cell>
          <cell r="BH1251">
            <v>7.6923076923076927E-2</v>
          </cell>
        </row>
        <row r="1252">
          <cell r="B1252" t="str">
            <v>9809</v>
          </cell>
          <cell r="C1252" t="str">
            <v>41570068366</v>
          </cell>
          <cell r="D1252" t="str">
            <v>LECHE ALMENDRA VAINILLA 946ml ALMOND BREEZE</v>
          </cell>
          <cell r="E1252">
            <v>12</v>
          </cell>
          <cell r="F1252" t="str">
            <v>BEBIDAS</v>
          </cell>
          <cell r="G1252" t="str">
            <v>BEBIDAS</v>
          </cell>
          <cell r="H1252" t="str">
            <v>JUGOS</v>
          </cell>
          <cell r="I1252" t="str">
            <v>JUGOS de SEMILLAS</v>
          </cell>
          <cell r="J1252" t="str">
            <v>LIGHT JS-L</v>
          </cell>
          <cell r="K1252" t="str">
            <v>ALMOND BREEZE</v>
          </cell>
          <cell r="L1252">
            <v>110</v>
          </cell>
          <cell r="M1252" t="str">
            <v>INDEL S.A. (110)</v>
          </cell>
          <cell r="N1252">
            <v>0</v>
          </cell>
          <cell r="O1252">
            <v>0</v>
          </cell>
          <cell r="P1252">
            <v>0</v>
          </cell>
          <cell r="Q1252">
            <v>0</v>
          </cell>
          <cell r="R1252">
            <v>0</v>
          </cell>
          <cell r="S1252">
            <v>0</v>
          </cell>
          <cell r="T1252">
            <v>0</v>
          </cell>
          <cell r="U1252">
            <v>0</v>
          </cell>
          <cell r="V1252">
            <v>0</v>
          </cell>
          <cell r="W1252">
            <v>0</v>
          </cell>
          <cell r="X1252">
            <v>0</v>
          </cell>
          <cell r="Y1252">
            <v>0</v>
          </cell>
          <cell r="Z1252">
            <v>0</v>
          </cell>
          <cell r="AA1252">
            <v>0</v>
          </cell>
          <cell r="AB1252">
            <v>0</v>
          </cell>
          <cell r="AC1252">
            <v>0</v>
          </cell>
          <cell r="AD1252">
            <v>0</v>
          </cell>
          <cell r="AE1252">
            <v>0</v>
          </cell>
          <cell r="AF1252">
            <v>0</v>
          </cell>
          <cell r="AG1252">
            <v>0</v>
          </cell>
          <cell r="AH1252">
            <v>0</v>
          </cell>
          <cell r="AI1252">
            <v>0</v>
          </cell>
          <cell r="AJ1252">
            <v>1</v>
          </cell>
          <cell r="AK1252">
            <v>0</v>
          </cell>
          <cell r="AL1252">
            <v>0</v>
          </cell>
          <cell r="AM1252">
            <v>0</v>
          </cell>
          <cell r="AN1252">
            <v>0</v>
          </cell>
          <cell r="AO1252">
            <v>0</v>
          </cell>
          <cell r="AP1252" t="str">
            <v>SV</v>
          </cell>
          <cell r="AQ1252" t="str">
            <v>Q</v>
          </cell>
          <cell r="AR1252" t="str">
            <v>Q</v>
          </cell>
          <cell r="AS1252" t="str">
            <v>Q</v>
          </cell>
          <cell r="AT1252" t="str">
            <v>Q</v>
          </cell>
          <cell r="AU1252" t="str">
            <v>Q</v>
          </cell>
          <cell r="AV1252">
            <v>28260.999997999999</v>
          </cell>
          <cell r="AW1252">
            <v>28261.00013</v>
          </cell>
          <cell r="AX1252">
            <v>32900</v>
          </cell>
          <cell r="AY1252">
            <v>0.16414847324327875</v>
          </cell>
          <cell r="AZ1252">
            <v>0.14100303957446811</v>
          </cell>
          <cell r="BA1252">
            <v>31900</v>
          </cell>
          <cell r="BB1252">
            <v>3</v>
          </cell>
          <cell r="BC1252">
            <v>0.12876402116901486</v>
          </cell>
          <cell r="BD1252">
            <v>0.11407523517241382</v>
          </cell>
          <cell r="BE1252">
            <v>30900</v>
          </cell>
          <cell r="BF1252">
            <v>6</v>
          </cell>
          <cell r="BG1252">
            <v>9.337956909475098E-2</v>
          </cell>
          <cell r="BH1252">
            <v>8.5404530809061505E-2</v>
          </cell>
        </row>
        <row r="1253">
          <cell r="B1253" t="str">
            <v>8763</v>
          </cell>
          <cell r="C1253" t="str">
            <v>7790895643828</v>
          </cell>
          <cell r="D1253" t="str">
            <v>JUGO SOJA DURAZNO 1Lts ADES</v>
          </cell>
          <cell r="E1253">
            <v>8</v>
          </cell>
          <cell r="F1253" t="str">
            <v>BEBIDAS</v>
          </cell>
          <cell r="G1253" t="str">
            <v>BEBIDAS</v>
          </cell>
          <cell r="H1253" t="str">
            <v>JUGOS</v>
          </cell>
          <cell r="I1253" t="str">
            <v>JUGOS de SEMILLAS</v>
          </cell>
          <cell r="J1253" t="str">
            <v>NORMAL JS-N</v>
          </cell>
          <cell r="K1253" t="str">
            <v>ADES</v>
          </cell>
          <cell r="L1253">
            <v>139</v>
          </cell>
          <cell r="M1253" t="str">
            <v>PARAGUAY REFRESCOS S.A.  (139)</v>
          </cell>
          <cell r="N1253">
            <v>62</v>
          </cell>
          <cell r="O1253">
            <v>37</v>
          </cell>
          <cell r="P1253">
            <v>37</v>
          </cell>
          <cell r="Q1253">
            <v>41</v>
          </cell>
          <cell r="R1253">
            <v>38</v>
          </cell>
          <cell r="S1253">
            <v>89</v>
          </cell>
          <cell r="T1253">
            <v>69</v>
          </cell>
          <cell r="U1253">
            <v>67</v>
          </cell>
          <cell r="V1253">
            <v>27</v>
          </cell>
          <cell r="W1253">
            <v>15</v>
          </cell>
          <cell r="X1253">
            <v>14</v>
          </cell>
          <cell r="Y1253">
            <v>23</v>
          </cell>
          <cell r="Z1253">
            <v>48</v>
          </cell>
          <cell r="AA1253">
            <v>17</v>
          </cell>
          <cell r="AB1253">
            <v>23</v>
          </cell>
          <cell r="AC1253">
            <v>14</v>
          </cell>
          <cell r="AD1253">
            <v>35</v>
          </cell>
          <cell r="AE1253">
            <v>37</v>
          </cell>
          <cell r="AF1253">
            <v>40</v>
          </cell>
          <cell r="AG1253">
            <v>29</v>
          </cell>
          <cell r="AH1253">
            <v>2</v>
          </cell>
          <cell r="AI1253">
            <v>4</v>
          </cell>
          <cell r="AJ1253">
            <v>38</v>
          </cell>
          <cell r="AK1253">
            <v>66</v>
          </cell>
          <cell r="AL1253">
            <v>16</v>
          </cell>
          <cell r="AM1253">
            <v>38</v>
          </cell>
          <cell r="AN1253">
            <v>50</v>
          </cell>
          <cell r="AO1253">
            <v>52</v>
          </cell>
          <cell r="AP1253">
            <v>27.804878048780488</v>
          </cell>
          <cell r="AQ1253">
            <v>29.552238805970148</v>
          </cell>
          <cell r="AR1253">
            <v>20.869565217391305</v>
          </cell>
          <cell r="AS1253">
            <v>81.428571428571431</v>
          </cell>
          <cell r="AT1253">
            <v>51.724137931034477</v>
          </cell>
          <cell r="AU1253">
            <v>390</v>
          </cell>
          <cell r="AV1253">
            <v>8719</v>
          </cell>
          <cell r="AW1253">
            <v>8770.4699500000006</v>
          </cell>
          <cell r="AX1253">
            <v>9750</v>
          </cell>
          <cell r="AY1253">
            <v>0.11824750544787244</v>
          </cell>
          <cell r="AZ1253">
            <v>0.10574358974358974</v>
          </cell>
          <cell r="BA1253">
            <v>9500</v>
          </cell>
          <cell r="BB1253">
            <v>8</v>
          </cell>
          <cell r="BC1253">
            <v>8.9574492487670687E-2</v>
          </cell>
          <cell r="BD1253">
            <v>8.221052631578947E-2</v>
          </cell>
          <cell r="BE1253">
            <v>0</v>
          </cell>
          <cell r="BF1253">
            <v>0</v>
          </cell>
          <cell r="BG1253">
            <v>-1</v>
          </cell>
          <cell r="BH1253">
            <v>0</v>
          </cell>
        </row>
        <row r="1254">
          <cell r="B1254" t="str">
            <v>8305</v>
          </cell>
          <cell r="C1254" t="str">
            <v>7790895643835</v>
          </cell>
          <cell r="D1254" t="str">
            <v>JUGO SOJA MANZANA 1Lts ADES</v>
          </cell>
          <cell r="E1254">
            <v>8</v>
          </cell>
          <cell r="F1254" t="str">
            <v>BEBIDAS</v>
          </cell>
          <cell r="G1254" t="str">
            <v>BEBIDAS</v>
          </cell>
          <cell r="H1254" t="str">
            <v>JUGOS</v>
          </cell>
          <cell r="I1254" t="str">
            <v>JUGOS de SEMILLAS</v>
          </cell>
          <cell r="J1254" t="str">
            <v>NORMAL JS-N</v>
          </cell>
          <cell r="K1254" t="str">
            <v>ADES</v>
          </cell>
          <cell r="L1254">
            <v>139</v>
          </cell>
          <cell r="M1254" t="str">
            <v>PARAGUAY REFRESCOS S.A.  (139)</v>
          </cell>
          <cell r="N1254">
            <v>333</v>
          </cell>
          <cell r="O1254">
            <v>246</v>
          </cell>
          <cell r="P1254">
            <v>120</v>
          </cell>
          <cell r="Q1254">
            <v>108</v>
          </cell>
          <cell r="R1254">
            <v>330</v>
          </cell>
          <cell r="S1254">
            <v>352</v>
          </cell>
          <cell r="T1254">
            <v>120</v>
          </cell>
          <cell r="U1254">
            <v>155</v>
          </cell>
          <cell r="V1254">
            <v>192</v>
          </cell>
          <cell r="W1254">
            <v>197</v>
          </cell>
          <cell r="X1254">
            <v>129</v>
          </cell>
          <cell r="Y1254">
            <v>109</v>
          </cell>
          <cell r="Z1254">
            <v>171</v>
          </cell>
          <cell r="AA1254">
            <v>200</v>
          </cell>
          <cell r="AB1254">
            <v>88</v>
          </cell>
          <cell r="AC1254">
            <v>138</v>
          </cell>
          <cell r="AD1254">
            <v>271</v>
          </cell>
          <cell r="AE1254">
            <v>313</v>
          </cell>
          <cell r="AF1254">
            <v>169</v>
          </cell>
          <cell r="AG1254">
            <v>144</v>
          </cell>
          <cell r="AH1254">
            <v>19</v>
          </cell>
          <cell r="AI1254">
            <v>39</v>
          </cell>
          <cell r="AJ1254">
            <v>56</v>
          </cell>
          <cell r="AK1254">
            <v>72</v>
          </cell>
          <cell r="AL1254">
            <v>84</v>
          </cell>
          <cell r="AM1254">
            <v>112</v>
          </cell>
          <cell r="AN1254">
            <v>135</v>
          </cell>
          <cell r="AO1254">
            <v>97</v>
          </cell>
          <cell r="AP1254">
            <v>15.555555555555555</v>
          </cell>
          <cell r="AQ1254">
            <v>13.935483870967742</v>
          </cell>
          <cell r="AR1254">
            <v>23.119266055045873</v>
          </cell>
          <cell r="AS1254">
            <v>24.347826086956523</v>
          </cell>
          <cell r="AT1254">
            <v>28.125</v>
          </cell>
          <cell r="AU1254">
            <v>74.615384615384613</v>
          </cell>
          <cell r="AV1254">
            <v>8719</v>
          </cell>
          <cell r="AW1254">
            <v>8764.01757</v>
          </cell>
          <cell r="AX1254">
            <v>9750</v>
          </cell>
          <cell r="AY1254">
            <v>0.11824750544787244</v>
          </cell>
          <cell r="AZ1254">
            <v>0.10574358974358974</v>
          </cell>
          <cell r="BA1254">
            <v>9500</v>
          </cell>
          <cell r="BB1254">
            <v>8</v>
          </cell>
          <cell r="BC1254">
            <v>8.9574492487670687E-2</v>
          </cell>
          <cell r="BD1254">
            <v>8.221052631578947E-2</v>
          </cell>
          <cell r="BE1254">
            <v>0</v>
          </cell>
          <cell r="BF1254">
            <v>0</v>
          </cell>
          <cell r="BG1254">
            <v>-1</v>
          </cell>
          <cell r="BH1254">
            <v>0</v>
          </cell>
        </row>
        <row r="1255">
          <cell r="B1255" t="str">
            <v>19921</v>
          </cell>
          <cell r="C1255" t="str">
            <v>7790895644023</v>
          </cell>
          <cell r="D1255" t="str">
            <v>JUGO SOJA MANZANA 200ml 6un ADES</v>
          </cell>
          <cell r="E1255">
            <v>6</v>
          </cell>
          <cell r="F1255" t="str">
            <v>BEBIDAS</v>
          </cell>
          <cell r="G1255" t="str">
            <v>BEBIDAS</v>
          </cell>
          <cell r="H1255" t="str">
            <v>JUGOS</v>
          </cell>
          <cell r="I1255" t="str">
            <v>JUGOS de SEMILLAS</v>
          </cell>
          <cell r="J1255" t="str">
            <v>NORMAL JS-N</v>
          </cell>
          <cell r="K1255" t="str">
            <v>ADES</v>
          </cell>
          <cell r="L1255">
            <v>139</v>
          </cell>
          <cell r="M1255" t="str">
            <v>PARAGUAY REFRESCOS S.A.  (139)</v>
          </cell>
          <cell r="N1255">
            <v>0</v>
          </cell>
          <cell r="O1255">
            <v>0</v>
          </cell>
          <cell r="P1255">
            <v>0</v>
          </cell>
          <cell r="Q1255">
            <v>0</v>
          </cell>
          <cell r="R1255">
            <v>0</v>
          </cell>
          <cell r="S1255">
            <v>0</v>
          </cell>
          <cell r="T1255">
            <v>0</v>
          </cell>
          <cell r="U1255">
            <v>0</v>
          </cell>
          <cell r="V1255">
            <v>0</v>
          </cell>
          <cell r="W1255">
            <v>0</v>
          </cell>
          <cell r="X1255">
            <v>0</v>
          </cell>
          <cell r="Y1255">
            <v>0</v>
          </cell>
          <cell r="Z1255">
            <v>0</v>
          </cell>
          <cell r="AA1255">
            <v>0</v>
          </cell>
          <cell r="AB1255">
            <v>0</v>
          </cell>
          <cell r="AC1255">
            <v>0</v>
          </cell>
          <cell r="AD1255">
            <v>0</v>
          </cell>
          <cell r="AE1255">
            <v>0</v>
          </cell>
          <cell r="AF1255">
            <v>0</v>
          </cell>
          <cell r="AG1255">
            <v>0</v>
          </cell>
          <cell r="AH1255">
            <v>0</v>
          </cell>
          <cell r="AI1255">
            <v>0</v>
          </cell>
          <cell r="AJ1255">
            <v>0</v>
          </cell>
          <cell r="AK1255">
            <v>0</v>
          </cell>
          <cell r="AL1255">
            <v>0</v>
          </cell>
          <cell r="AM1255">
            <v>0</v>
          </cell>
          <cell r="AN1255">
            <v>0</v>
          </cell>
          <cell r="AO1255">
            <v>0</v>
          </cell>
          <cell r="AP1255" t="str">
            <v>Q</v>
          </cell>
          <cell r="AQ1255" t="str">
            <v>Q</v>
          </cell>
          <cell r="AR1255" t="str">
            <v>Q</v>
          </cell>
          <cell r="AS1255" t="str">
            <v>Q</v>
          </cell>
          <cell r="AT1255" t="str">
            <v>Q</v>
          </cell>
          <cell r="AU1255" t="str">
            <v>Q</v>
          </cell>
          <cell r="AV1255">
            <v>17280.000001</v>
          </cell>
          <cell r="AW1255">
            <v>17233.94442</v>
          </cell>
          <cell r="AX1255">
            <v>19900</v>
          </cell>
          <cell r="AY1255">
            <v>0.15162037030372555</v>
          </cell>
          <cell r="AZ1255">
            <v>0.13165829140703517</v>
          </cell>
          <cell r="BA1255">
            <v>0</v>
          </cell>
          <cell r="BB1255">
            <v>0</v>
          </cell>
          <cell r="BC1255">
            <v>-1</v>
          </cell>
          <cell r="BD1255">
            <v>0</v>
          </cell>
          <cell r="BE1255">
            <v>0</v>
          </cell>
          <cell r="BF1255">
            <v>0</v>
          </cell>
          <cell r="BG1255">
            <v>-1</v>
          </cell>
          <cell r="BH1255">
            <v>0</v>
          </cell>
        </row>
        <row r="1256">
          <cell r="B1256" t="str">
            <v>8303</v>
          </cell>
          <cell r="C1256" t="str">
            <v>7790895643743</v>
          </cell>
          <cell r="D1256" t="str">
            <v>JUGO SOJA MANZANA 200ml ADES</v>
          </cell>
          <cell r="E1256">
            <v>6</v>
          </cell>
          <cell r="F1256" t="str">
            <v>BEBIDAS</v>
          </cell>
          <cell r="G1256" t="str">
            <v>BEBIDAS</v>
          </cell>
          <cell r="H1256" t="str">
            <v>JUGOS</v>
          </cell>
          <cell r="I1256" t="str">
            <v>JUGOS de SEMILLAS</v>
          </cell>
          <cell r="J1256" t="str">
            <v>NORMAL JS-N</v>
          </cell>
          <cell r="K1256" t="str">
            <v>ADES</v>
          </cell>
          <cell r="L1256">
            <v>139</v>
          </cell>
          <cell r="M1256" t="str">
            <v>PARAGUAY REFRESCOS S.A.  (139)</v>
          </cell>
          <cell r="N1256">
            <v>811</v>
          </cell>
          <cell r="O1256">
            <v>309</v>
          </cell>
          <cell r="P1256">
            <v>597</v>
          </cell>
          <cell r="Q1256">
            <v>663</v>
          </cell>
          <cell r="R1256">
            <v>774</v>
          </cell>
          <cell r="S1256">
            <v>546</v>
          </cell>
          <cell r="T1256">
            <v>643</v>
          </cell>
          <cell r="U1256">
            <v>793</v>
          </cell>
          <cell r="V1256">
            <v>344</v>
          </cell>
          <cell r="W1256">
            <v>178</v>
          </cell>
          <cell r="X1256">
            <v>195</v>
          </cell>
          <cell r="Y1256">
            <v>291</v>
          </cell>
          <cell r="Z1256">
            <v>310</v>
          </cell>
          <cell r="AA1256">
            <v>214</v>
          </cell>
          <cell r="AB1256">
            <v>282</v>
          </cell>
          <cell r="AC1256">
            <v>337</v>
          </cell>
          <cell r="AD1256">
            <v>473</v>
          </cell>
          <cell r="AE1256">
            <v>160</v>
          </cell>
          <cell r="AF1256">
            <v>280</v>
          </cell>
          <cell r="AG1256">
            <v>444</v>
          </cell>
          <cell r="AH1256">
            <v>18</v>
          </cell>
          <cell r="AI1256">
            <v>60</v>
          </cell>
          <cell r="AJ1256">
            <v>330</v>
          </cell>
          <cell r="AK1256">
            <v>574</v>
          </cell>
          <cell r="AL1256">
            <v>306</v>
          </cell>
          <cell r="AM1256">
            <v>245</v>
          </cell>
          <cell r="AN1256">
            <v>323</v>
          </cell>
          <cell r="AO1256">
            <v>669</v>
          </cell>
          <cell r="AP1256">
            <v>14.932126696832579</v>
          </cell>
          <cell r="AQ1256">
            <v>21.715006305170238</v>
          </cell>
          <cell r="AR1256">
            <v>31.546391752577321</v>
          </cell>
          <cell r="AS1256">
            <v>21.810089020771514</v>
          </cell>
          <cell r="AT1256">
            <v>21.824324324324323</v>
          </cell>
          <cell r="AU1256">
            <v>334.5</v>
          </cell>
          <cell r="AV1256">
            <v>2880</v>
          </cell>
          <cell r="AW1256">
            <v>2872.3240700000001</v>
          </cell>
          <cell r="AX1256">
            <v>3500</v>
          </cell>
          <cell r="AY1256">
            <v>0.21527777777777768</v>
          </cell>
          <cell r="AZ1256">
            <v>0.17714285714285713</v>
          </cell>
          <cell r="BA1256">
            <v>3316.6666700000001</v>
          </cell>
          <cell r="BB1256">
            <v>6</v>
          </cell>
          <cell r="BC1256">
            <v>0.15162037152777774</v>
          </cell>
          <cell r="BD1256">
            <v>0.13165829232999168</v>
          </cell>
          <cell r="BE1256">
            <v>0</v>
          </cell>
          <cell r="BF1256">
            <v>0</v>
          </cell>
          <cell r="BG1256">
            <v>-1</v>
          </cell>
          <cell r="BH1256">
            <v>0</v>
          </cell>
        </row>
        <row r="1257">
          <cell r="B1257" t="str">
            <v>8761</v>
          </cell>
          <cell r="C1257" t="str">
            <v>7790895643866</v>
          </cell>
          <cell r="D1257" t="str">
            <v>JUGO SOJA MULTIFRUTA 1Lts ADES</v>
          </cell>
          <cell r="E1257">
            <v>8</v>
          </cell>
          <cell r="F1257" t="str">
            <v>BEBIDAS</v>
          </cell>
          <cell r="G1257" t="str">
            <v>BEBIDAS</v>
          </cell>
          <cell r="H1257" t="str">
            <v>JUGOS</v>
          </cell>
          <cell r="I1257" t="str">
            <v>JUGOS de SEMILLAS</v>
          </cell>
          <cell r="J1257" t="str">
            <v>NORMAL JS-N</v>
          </cell>
          <cell r="K1257" t="str">
            <v>ADES</v>
          </cell>
          <cell r="L1257">
            <v>139</v>
          </cell>
          <cell r="M1257" t="str">
            <v>PARAGUAY REFRESCOS S.A.  (139)</v>
          </cell>
          <cell r="N1257">
            <v>100</v>
          </cell>
          <cell r="O1257">
            <v>84</v>
          </cell>
          <cell r="P1257">
            <v>71</v>
          </cell>
          <cell r="Q1257">
            <v>95</v>
          </cell>
          <cell r="R1257">
            <v>85</v>
          </cell>
          <cell r="S1257">
            <v>66</v>
          </cell>
          <cell r="T1257">
            <v>28</v>
          </cell>
          <cell r="U1257">
            <v>86</v>
          </cell>
          <cell r="V1257">
            <v>67</v>
          </cell>
          <cell r="W1257">
            <v>44</v>
          </cell>
          <cell r="X1257">
            <v>37</v>
          </cell>
          <cell r="Y1257">
            <v>36</v>
          </cell>
          <cell r="Z1257">
            <v>82</v>
          </cell>
          <cell r="AA1257">
            <v>63</v>
          </cell>
          <cell r="AB1257">
            <v>49</v>
          </cell>
          <cell r="AC1257">
            <v>51</v>
          </cell>
          <cell r="AD1257">
            <v>73</v>
          </cell>
          <cell r="AE1257">
            <v>73</v>
          </cell>
          <cell r="AF1257">
            <v>33</v>
          </cell>
          <cell r="AG1257">
            <v>65</v>
          </cell>
          <cell r="AH1257">
            <v>2</v>
          </cell>
          <cell r="AI1257">
            <v>5</v>
          </cell>
          <cell r="AJ1257">
            <v>191</v>
          </cell>
          <cell r="AK1257">
            <v>164</v>
          </cell>
          <cell r="AL1257">
            <v>102</v>
          </cell>
          <cell r="AM1257">
            <v>85</v>
          </cell>
          <cell r="AN1257">
            <v>61</v>
          </cell>
          <cell r="AO1257">
            <v>235</v>
          </cell>
          <cell r="AP1257">
            <v>60.315789473684212</v>
          </cell>
          <cell r="AQ1257">
            <v>57.209302325581397</v>
          </cell>
          <cell r="AR1257">
            <v>85</v>
          </cell>
          <cell r="AS1257">
            <v>50</v>
          </cell>
          <cell r="AT1257">
            <v>28.153846153846153</v>
          </cell>
          <cell r="AU1257">
            <v>1410</v>
          </cell>
          <cell r="AV1257">
            <v>8718.7999799999998</v>
          </cell>
          <cell r="AW1257">
            <v>8714.8447099999994</v>
          </cell>
          <cell r="AX1257">
            <v>9750</v>
          </cell>
          <cell r="AY1257">
            <v>0.11827315942164796</v>
          </cell>
          <cell r="AZ1257">
            <v>0.10576410461538464</v>
          </cell>
          <cell r="BA1257">
            <v>9500</v>
          </cell>
          <cell r="BB1257">
            <v>8</v>
          </cell>
          <cell r="BC1257">
            <v>8.9599488667246652E-2</v>
          </cell>
          <cell r="BD1257">
            <v>8.2231581052631605E-2</v>
          </cell>
          <cell r="BE1257">
            <v>0</v>
          </cell>
          <cell r="BF1257">
            <v>0</v>
          </cell>
          <cell r="BG1257">
            <v>-1</v>
          </cell>
          <cell r="BH1257">
            <v>0</v>
          </cell>
        </row>
        <row r="1258">
          <cell r="B1258" t="str">
            <v>8304</v>
          </cell>
          <cell r="C1258" t="str">
            <v>7790895643842</v>
          </cell>
          <cell r="D1258" t="str">
            <v>JUGO SOJA NARANJA 1Lts ADES</v>
          </cell>
          <cell r="E1258">
            <v>8</v>
          </cell>
          <cell r="F1258" t="str">
            <v>BEBIDAS</v>
          </cell>
          <cell r="G1258" t="str">
            <v>BEBIDAS</v>
          </cell>
          <cell r="H1258" t="str">
            <v>JUGOS</v>
          </cell>
          <cell r="I1258" t="str">
            <v>JUGOS de SEMILLAS</v>
          </cell>
          <cell r="J1258" t="str">
            <v>NORMAL JS-N</v>
          </cell>
          <cell r="K1258" t="str">
            <v>ADES</v>
          </cell>
          <cell r="L1258">
            <v>139</v>
          </cell>
          <cell r="M1258" t="str">
            <v>PARAGUAY REFRESCOS S.A.  (139)</v>
          </cell>
          <cell r="N1258">
            <v>64</v>
          </cell>
          <cell r="O1258">
            <v>43</v>
          </cell>
          <cell r="P1258">
            <v>42</v>
          </cell>
          <cell r="Q1258">
            <v>40</v>
          </cell>
          <cell r="R1258">
            <v>75</v>
          </cell>
          <cell r="S1258">
            <v>80</v>
          </cell>
          <cell r="T1258">
            <v>77</v>
          </cell>
          <cell r="U1258">
            <v>85</v>
          </cell>
          <cell r="V1258">
            <v>28</v>
          </cell>
          <cell r="W1258">
            <v>37</v>
          </cell>
          <cell r="X1258">
            <v>24</v>
          </cell>
          <cell r="Y1258">
            <v>25</v>
          </cell>
          <cell r="Z1258">
            <v>28</v>
          </cell>
          <cell r="AA1258">
            <v>55</v>
          </cell>
          <cell r="AB1258">
            <v>28</v>
          </cell>
          <cell r="AC1258">
            <v>37</v>
          </cell>
          <cell r="AD1258">
            <v>28</v>
          </cell>
          <cell r="AE1258">
            <v>31</v>
          </cell>
          <cell r="AF1258">
            <v>51</v>
          </cell>
          <cell r="AG1258">
            <v>46</v>
          </cell>
          <cell r="AH1258">
            <v>2</v>
          </cell>
          <cell r="AI1258">
            <v>3</v>
          </cell>
          <cell r="AJ1258">
            <v>39</v>
          </cell>
          <cell r="AK1258">
            <v>57</v>
          </cell>
          <cell r="AL1258">
            <v>114</v>
          </cell>
          <cell r="AM1258">
            <v>63</v>
          </cell>
          <cell r="AN1258">
            <v>44</v>
          </cell>
          <cell r="AO1258">
            <v>53</v>
          </cell>
          <cell r="AP1258">
            <v>29.25</v>
          </cell>
          <cell r="AQ1258">
            <v>20.117647058823529</v>
          </cell>
          <cell r="AR1258">
            <v>136.79999999999998</v>
          </cell>
          <cell r="AS1258">
            <v>51.081081081081081</v>
          </cell>
          <cell r="AT1258">
            <v>28.695652173913043</v>
          </cell>
          <cell r="AU1258">
            <v>530</v>
          </cell>
          <cell r="AV1258">
            <v>8719</v>
          </cell>
          <cell r="AW1258">
            <v>8764.7249800000009</v>
          </cell>
          <cell r="AX1258">
            <v>9750</v>
          </cell>
          <cell r="AY1258">
            <v>0.11824750544787244</v>
          </cell>
          <cell r="AZ1258">
            <v>0.10574358974358974</v>
          </cell>
          <cell r="BA1258">
            <v>9500</v>
          </cell>
          <cell r="BB1258">
            <v>8</v>
          </cell>
          <cell r="BC1258">
            <v>8.9574492487670687E-2</v>
          </cell>
          <cell r="BD1258">
            <v>8.221052631578947E-2</v>
          </cell>
          <cell r="BE1258">
            <v>0</v>
          </cell>
          <cell r="BF1258">
            <v>0</v>
          </cell>
          <cell r="BG1258">
            <v>-1</v>
          </cell>
          <cell r="BH1258">
            <v>0</v>
          </cell>
        </row>
        <row r="1259">
          <cell r="B1259" t="str">
            <v>19923</v>
          </cell>
          <cell r="C1259" t="str">
            <v>7790895644047</v>
          </cell>
          <cell r="D1259" t="str">
            <v>JUGO SOJA NARANJA 200ml 6un ADES</v>
          </cell>
          <cell r="E1259">
            <v>6</v>
          </cell>
          <cell r="F1259" t="str">
            <v>BEBIDAS</v>
          </cell>
          <cell r="G1259" t="str">
            <v>BEBIDAS</v>
          </cell>
          <cell r="H1259" t="str">
            <v>JUGOS</v>
          </cell>
          <cell r="I1259" t="str">
            <v>JUGOS de SEMILLAS</v>
          </cell>
          <cell r="J1259" t="str">
            <v>NORMAL JS-N</v>
          </cell>
          <cell r="K1259" t="str">
            <v>ADES</v>
          </cell>
          <cell r="L1259">
            <v>139</v>
          </cell>
          <cell r="M1259" t="str">
            <v>PARAGUAY REFRESCOS S.A.  (139)</v>
          </cell>
          <cell r="N1259">
            <v>0</v>
          </cell>
          <cell r="O1259">
            <v>0</v>
          </cell>
          <cell r="P1259">
            <v>0</v>
          </cell>
          <cell r="Q1259">
            <v>0</v>
          </cell>
          <cell r="R1259">
            <v>0</v>
          </cell>
          <cell r="S1259">
            <v>0</v>
          </cell>
          <cell r="T1259">
            <v>0</v>
          </cell>
          <cell r="U1259">
            <v>0</v>
          </cell>
          <cell r="V1259">
            <v>0</v>
          </cell>
          <cell r="W1259">
            <v>0</v>
          </cell>
          <cell r="X1259">
            <v>0</v>
          </cell>
          <cell r="Y1259">
            <v>0</v>
          </cell>
          <cell r="Z1259">
            <v>0</v>
          </cell>
          <cell r="AA1259">
            <v>0</v>
          </cell>
          <cell r="AB1259">
            <v>0</v>
          </cell>
          <cell r="AC1259">
            <v>0</v>
          </cell>
          <cell r="AD1259">
            <v>0</v>
          </cell>
          <cell r="AE1259">
            <v>0</v>
          </cell>
          <cell r="AF1259">
            <v>0</v>
          </cell>
          <cell r="AG1259">
            <v>0</v>
          </cell>
          <cell r="AH1259">
            <v>0</v>
          </cell>
          <cell r="AI1259">
            <v>0</v>
          </cell>
          <cell r="AJ1259">
            <v>0</v>
          </cell>
          <cell r="AK1259">
            <v>0</v>
          </cell>
          <cell r="AL1259">
            <v>0</v>
          </cell>
          <cell r="AM1259">
            <v>0</v>
          </cell>
          <cell r="AN1259">
            <v>0</v>
          </cell>
          <cell r="AO1259">
            <v>0</v>
          </cell>
          <cell r="AP1259" t="str">
            <v>Q</v>
          </cell>
          <cell r="AQ1259" t="str">
            <v>Q</v>
          </cell>
          <cell r="AR1259" t="str">
            <v>Q</v>
          </cell>
          <cell r="AS1259" t="str">
            <v>Q</v>
          </cell>
          <cell r="AT1259" t="str">
            <v>Q</v>
          </cell>
          <cell r="AU1259" t="str">
            <v>Q</v>
          </cell>
          <cell r="AV1259">
            <v>17280.000001</v>
          </cell>
          <cell r="AW1259">
            <v>17258.16906</v>
          </cell>
          <cell r="AX1259">
            <v>19900</v>
          </cell>
          <cell r="AY1259">
            <v>0.15162037030372555</v>
          </cell>
          <cell r="AZ1259">
            <v>0.13165829140703517</v>
          </cell>
          <cell r="BA1259">
            <v>0</v>
          </cell>
          <cell r="BB1259">
            <v>0</v>
          </cell>
          <cell r="BC1259">
            <v>-1</v>
          </cell>
          <cell r="BD1259">
            <v>0</v>
          </cell>
          <cell r="BE1259">
            <v>0</v>
          </cell>
          <cell r="BF1259">
            <v>0</v>
          </cell>
          <cell r="BG1259">
            <v>-1</v>
          </cell>
          <cell r="BH1259">
            <v>0</v>
          </cell>
        </row>
        <row r="1260">
          <cell r="B1260" t="str">
            <v>8302</v>
          </cell>
          <cell r="C1260" t="str">
            <v>7790895643750</v>
          </cell>
          <cell r="D1260" t="str">
            <v>JUGO SOJA NARANJA 200ml ADES</v>
          </cell>
          <cell r="E1260">
            <v>6</v>
          </cell>
          <cell r="F1260" t="str">
            <v>BEBIDAS</v>
          </cell>
          <cell r="G1260" t="str">
            <v>BEBIDAS</v>
          </cell>
          <cell r="H1260" t="str">
            <v>JUGOS</v>
          </cell>
          <cell r="I1260" t="str">
            <v>JUGOS de SEMILLAS</v>
          </cell>
          <cell r="J1260" t="str">
            <v>NORMAL JS-N</v>
          </cell>
          <cell r="K1260" t="str">
            <v>ADES</v>
          </cell>
          <cell r="L1260">
            <v>139</v>
          </cell>
          <cell r="M1260" t="str">
            <v>PARAGUAY REFRESCOS S.A.  (139)</v>
          </cell>
          <cell r="N1260">
            <v>78</v>
          </cell>
          <cell r="O1260">
            <v>241</v>
          </cell>
          <cell r="P1260">
            <v>418</v>
          </cell>
          <cell r="Q1260">
            <v>314</v>
          </cell>
          <cell r="R1260">
            <v>114</v>
          </cell>
          <cell r="S1260">
            <v>366</v>
          </cell>
          <cell r="T1260">
            <v>432</v>
          </cell>
          <cell r="U1260">
            <v>303</v>
          </cell>
          <cell r="V1260">
            <v>50</v>
          </cell>
          <cell r="W1260">
            <v>134</v>
          </cell>
          <cell r="X1260">
            <v>122</v>
          </cell>
          <cell r="Y1260">
            <v>99</v>
          </cell>
          <cell r="Z1260">
            <v>52</v>
          </cell>
          <cell r="AA1260">
            <v>101</v>
          </cell>
          <cell r="AB1260">
            <v>198</v>
          </cell>
          <cell r="AC1260">
            <v>160</v>
          </cell>
          <cell r="AD1260">
            <v>27</v>
          </cell>
          <cell r="AE1260">
            <v>157</v>
          </cell>
          <cell r="AF1260">
            <v>275</v>
          </cell>
          <cell r="AG1260">
            <v>153</v>
          </cell>
          <cell r="AH1260">
            <v>0</v>
          </cell>
          <cell r="AI1260">
            <v>6</v>
          </cell>
          <cell r="AJ1260">
            <v>333</v>
          </cell>
          <cell r="AK1260">
            <v>229</v>
          </cell>
          <cell r="AL1260">
            <v>65</v>
          </cell>
          <cell r="AM1260">
            <v>115</v>
          </cell>
          <cell r="AN1260">
            <v>135</v>
          </cell>
          <cell r="AO1260">
            <v>210</v>
          </cell>
          <cell r="AP1260">
            <v>31.815286624203825</v>
          </cell>
          <cell r="AQ1260">
            <v>22.673267326732674</v>
          </cell>
          <cell r="AR1260">
            <v>19.696969696969695</v>
          </cell>
          <cell r="AS1260">
            <v>21.5625</v>
          </cell>
          <cell r="AT1260">
            <v>26.470588235294116</v>
          </cell>
          <cell r="AU1260">
            <v>1050</v>
          </cell>
          <cell r="AV1260">
            <v>2880</v>
          </cell>
          <cell r="AW1260">
            <v>2876.3615100000002</v>
          </cell>
          <cell r="AX1260">
            <v>3500</v>
          </cell>
          <cell r="AY1260">
            <v>0.21527777777777768</v>
          </cell>
          <cell r="AZ1260">
            <v>0.17714285714285713</v>
          </cell>
          <cell r="BA1260">
            <v>3316.6666700000001</v>
          </cell>
          <cell r="BB1260">
            <v>6</v>
          </cell>
          <cell r="BC1260">
            <v>0.15162037152777774</v>
          </cell>
          <cell r="BD1260">
            <v>0.13165829232999168</v>
          </cell>
          <cell r="BE1260">
            <v>0</v>
          </cell>
          <cell r="BF1260">
            <v>0</v>
          </cell>
          <cell r="BG1260">
            <v>-1</v>
          </cell>
          <cell r="BH1260">
            <v>0</v>
          </cell>
        </row>
        <row r="1261">
          <cell r="B1261" t="str">
            <v>19922</v>
          </cell>
          <cell r="C1261" t="str">
            <v>7790895644054</v>
          </cell>
          <cell r="D1261" t="str">
            <v>JUGO SOJA TROPICAL 200ml 6un ADES</v>
          </cell>
          <cell r="E1261">
            <v>6</v>
          </cell>
          <cell r="F1261" t="str">
            <v>BEBIDAS</v>
          </cell>
          <cell r="G1261" t="str">
            <v>BEBIDAS</v>
          </cell>
          <cell r="H1261" t="str">
            <v>JUGOS</v>
          </cell>
          <cell r="I1261" t="str">
            <v>JUGOS de SEMILLAS</v>
          </cell>
          <cell r="J1261" t="str">
            <v>NORMAL JS-N</v>
          </cell>
          <cell r="K1261" t="str">
            <v>ADES</v>
          </cell>
          <cell r="L1261">
            <v>139</v>
          </cell>
          <cell r="M1261" t="str">
            <v>PARAGUAY REFRESCOS S.A.  (139)</v>
          </cell>
          <cell r="N1261">
            <v>0</v>
          </cell>
          <cell r="O1261">
            <v>0</v>
          </cell>
          <cell r="P1261">
            <v>0</v>
          </cell>
          <cell r="Q1261">
            <v>0</v>
          </cell>
          <cell r="R1261">
            <v>0</v>
          </cell>
          <cell r="S1261">
            <v>0</v>
          </cell>
          <cell r="T1261">
            <v>0</v>
          </cell>
          <cell r="U1261">
            <v>0</v>
          </cell>
          <cell r="V1261">
            <v>0</v>
          </cell>
          <cell r="W1261">
            <v>0</v>
          </cell>
          <cell r="X1261">
            <v>0</v>
          </cell>
          <cell r="Y1261">
            <v>0</v>
          </cell>
          <cell r="Z1261">
            <v>0</v>
          </cell>
          <cell r="AA1261">
            <v>0</v>
          </cell>
          <cell r="AB1261">
            <v>0</v>
          </cell>
          <cell r="AC1261">
            <v>0</v>
          </cell>
          <cell r="AD1261">
            <v>0</v>
          </cell>
          <cell r="AE1261">
            <v>0</v>
          </cell>
          <cell r="AF1261">
            <v>0</v>
          </cell>
          <cell r="AG1261">
            <v>0</v>
          </cell>
          <cell r="AH1261">
            <v>0</v>
          </cell>
          <cell r="AI1261">
            <v>0</v>
          </cell>
          <cell r="AJ1261">
            <v>0</v>
          </cell>
          <cell r="AK1261">
            <v>0</v>
          </cell>
          <cell r="AL1261">
            <v>0</v>
          </cell>
          <cell r="AM1261">
            <v>0</v>
          </cell>
          <cell r="AN1261">
            <v>0</v>
          </cell>
          <cell r="AO1261">
            <v>0</v>
          </cell>
          <cell r="AP1261" t="str">
            <v>Q</v>
          </cell>
          <cell r="AQ1261" t="str">
            <v>Q</v>
          </cell>
          <cell r="AR1261" t="str">
            <v>Q</v>
          </cell>
          <cell r="AS1261" t="str">
            <v>Q</v>
          </cell>
          <cell r="AT1261" t="str">
            <v>Q</v>
          </cell>
          <cell r="AU1261" t="str">
            <v>Q</v>
          </cell>
          <cell r="AV1261">
            <v>17280.000001</v>
          </cell>
          <cell r="AW1261">
            <v>17204.271479999999</v>
          </cell>
          <cell r="AX1261">
            <v>19900</v>
          </cell>
          <cell r="AY1261">
            <v>0.15162037030372555</v>
          </cell>
          <cell r="AZ1261">
            <v>0.13165829140703517</v>
          </cell>
          <cell r="BA1261">
            <v>0</v>
          </cell>
          <cell r="BB1261">
            <v>0</v>
          </cell>
          <cell r="BC1261">
            <v>-1</v>
          </cell>
          <cell r="BD1261">
            <v>0</v>
          </cell>
          <cell r="BE1261">
            <v>0</v>
          </cell>
          <cell r="BF1261">
            <v>0</v>
          </cell>
          <cell r="BG1261">
            <v>-1</v>
          </cell>
          <cell r="BH1261">
            <v>0</v>
          </cell>
        </row>
        <row r="1262">
          <cell r="B1262" t="str">
            <v>11435</v>
          </cell>
          <cell r="C1262" t="str">
            <v>7790895643767</v>
          </cell>
          <cell r="D1262" t="str">
            <v>JUGO SOJA TROPICAL 200ml ADES</v>
          </cell>
          <cell r="E1262">
            <v>6</v>
          </cell>
          <cell r="F1262" t="str">
            <v>BEBIDAS</v>
          </cell>
          <cell r="G1262" t="str">
            <v>BEBIDAS</v>
          </cell>
          <cell r="H1262" t="str">
            <v>JUGOS</v>
          </cell>
          <cell r="I1262" t="str">
            <v>JUGOS de SEMILLAS</v>
          </cell>
          <cell r="J1262" t="str">
            <v>NORMAL JS-N</v>
          </cell>
          <cell r="K1262" t="str">
            <v>ADES</v>
          </cell>
          <cell r="L1262">
            <v>139</v>
          </cell>
          <cell r="M1262" t="str">
            <v>PARAGUAY REFRESCOS S.A.  (139)</v>
          </cell>
          <cell r="N1262">
            <v>60</v>
          </cell>
          <cell r="O1262">
            <v>120</v>
          </cell>
          <cell r="P1262">
            <v>54</v>
          </cell>
          <cell r="Q1262">
            <v>120</v>
          </cell>
          <cell r="R1262">
            <v>193</v>
          </cell>
          <cell r="S1262">
            <v>240</v>
          </cell>
          <cell r="T1262">
            <v>34</v>
          </cell>
          <cell r="U1262">
            <v>150</v>
          </cell>
          <cell r="V1262">
            <v>86</v>
          </cell>
          <cell r="W1262">
            <v>138</v>
          </cell>
          <cell r="X1262">
            <v>6</v>
          </cell>
          <cell r="Y1262">
            <v>62</v>
          </cell>
          <cell r="Z1262">
            <v>96</v>
          </cell>
          <cell r="AA1262">
            <v>74</v>
          </cell>
          <cell r="AB1262">
            <v>46</v>
          </cell>
          <cell r="AC1262">
            <v>120</v>
          </cell>
          <cell r="AD1262">
            <v>114</v>
          </cell>
          <cell r="AE1262">
            <v>111</v>
          </cell>
          <cell r="AF1262">
            <v>24</v>
          </cell>
          <cell r="AG1262">
            <v>100</v>
          </cell>
          <cell r="AH1262">
            <v>9</v>
          </cell>
          <cell r="AI1262">
            <v>14</v>
          </cell>
          <cell r="AJ1262">
            <v>72</v>
          </cell>
          <cell r="AK1262">
            <v>133</v>
          </cell>
          <cell r="AL1262">
            <v>65</v>
          </cell>
          <cell r="AM1262">
            <v>120</v>
          </cell>
          <cell r="AN1262">
            <v>59</v>
          </cell>
          <cell r="AO1262">
            <v>110</v>
          </cell>
          <cell r="AP1262">
            <v>18</v>
          </cell>
          <cell r="AQ1262">
            <v>26.6</v>
          </cell>
          <cell r="AR1262">
            <v>31.451612903225804</v>
          </cell>
          <cell r="AS1262">
            <v>30</v>
          </cell>
          <cell r="AT1262">
            <v>17.7</v>
          </cell>
          <cell r="AU1262">
            <v>235.71428571428569</v>
          </cell>
          <cell r="AV1262">
            <v>2880</v>
          </cell>
          <cell r="AW1262">
            <v>2867.3785800000001</v>
          </cell>
          <cell r="AX1262">
            <v>3500</v>
          </cell>
          <cell r="AY1262">
            <v>0.21527777777777768</v>
          </cell>
          <cell r="AZ1262">
            <v>0.17714285714285713</v>
          </cell>
          <cell r="BA1262">
            <v>3316.6666700000001</v>
          </cell>
          <cell r="BB1262">
            <v>6</v>
          </cell>
          <cell r="BC1262">
            <v>0.15162037152777774</v>
          </cell>
          <cell r="BD1262">
            <v>0.13165829232999168</v>
          </cell>
          <cell r="BE1262">
            <v>0</v>
          </cell>
          <cell r="BF1262">
            <v>0</v>
          </cell>
          <cell r="BG1262">
            <v>-1</v>
          </cell>
          <cell r="BH1262">
            <v>0</v>
          </cell>
        </row>
        <row r="1263">
          <cell r="B1263" t="str">
            <v>15389</v>
          </cell>
          <cell r="C1263" t="str">
            <v>7896000597120</v>
          </cell>
          <cell r="D1263" t="str">
            <v>LECHE ALMENDRA CERO 1Lts NUTS</v>
          </cell>
          <cell r="E1263">
            <v>12</v>
          </cell>
          <cell r="F1263" t="str">
            <v>BEBIDAS</v>
          </cell>
          <cell r="G1263" t="str">
            <v>BEBIDAS</v>
          </cell>
          <cell r="H1263" t="str">
            <v>JUGOS</v>
          </cell>
          <cell r="I1263" t="str">
            <v>JUGOS de SEMILLAS</v>
          </cell>
          <cell r="J1263" t="str">
            <v>NORMAL JS-N</v>
          </cell>
          <cell r="K1263" t="str">
            <v>NUTS</v>
          </cell>
          <cell r="L1263">
            <v>114</v>
          </cell>
          <cell r="M1263" t="str">
            <v>APOLO IMPORT S.A. 2 - TRENTINO (114)</v>
          </cell>
          <cell r="N1263">
            <v>0</v>
          </cell>
          <cell r="O1263">
            <v>45</v>
          </cell>
          <cell r="P1263">
            <v>53</v>
          </cell>
          <cell r="Q1263">
            <v>63</v>
          </cell>
          <cell r="R1263">
            <v>0</v>
          </cell>
          <cell r="S1263">
            <v>6</v>
          </cell>
          <cell r="T1263">
            <v>14</v>
          </cell>
          <cell r="U1263">
            <v>15</v>
          </cell>
          <cell r="V1263">
            <v>0</v>
          </cell>
          <cell r="W1263">
            <v>11</v>
          </cell>
          <cell r="X1263">
            <v>20</v>
          </cell>
          <cell r="Y1263">
            <v>32</v>
          </cell>
          <cell r="Z1263">
            <v>0</v>
          </cell>
          <cell r="AA1263">
            <v>12</v>
          </cell>
          <cell r="AB1263">
            <v>15</v>
          </cell>
          <cell r="AC1263">
            <v>12</v>
          </cell>
          <cell r="AD1263">
            <v>0</v>
          </cell>
          <cell r="AE1263">
            <v>13</v>
          </cell>
          <cell r="AF1263">
            <v>13</v>
          </cell>
          <cell r="AG1263">
            <v>16</v>
          </cell>
          <cell r="AH1263">
            <v>5</v>
          </cell>
          <cell r="AI1263">
            <v>10</v>
          </cell>
          <cell r="AJ1263">
            <v>63</v>
          </cell>
          <cell r="AK1263">
            <v>21</v>
          </cell>
          <cell r="AL1263">
            <v>2</v>
          </cell>
          <cell r="AM1263">
            <v>37</v>
          </cell>
          <cell r="AN1263">
            <v>25</v>
          </cell>
          <cell r="AO1263">
            <v>53</v>
          </cell>
          <cell r="AP1263">
            <v>30</v>
          </cell>
          <cell r="AQ1263">
            <v>42</v>
          </cell>
          <cell r="AR1263">
            <v>1.875</v>
          </cell>
          <cell r="AS1263">
            <v>92.5</v>
          </cell>
          <cell r="AT1263">
            <v>46.875</v>
          </cell>
          <cell r="AU1263">
            <v>159</v>
          </cell>
          <cell r="AV1263">
            <v>22520.000029999999</v>
          </cell>
          <cell r="AW1263">
            <v>22482.452740000001</v>
          </cell>
          <cell r="AX1263">
            <v>25900</v>
          </cell>
          <cell r="AY1263">
            <v>0.15008880841462413</v>
          </cell>
          <cell r="AZ1263">
            <v>0.13050192934362936</v>
          </cell>
          <cell r="BA1263">
            <v>24900</v>
          </cell>
          <cell r="BB1263">
            <v>3</v>
          </cell>
          <cell r="BC1263">
            <v>0.10568383511676216</v>
          </cell>
          <cell r="BD1263">
            <v>9.5582328112449835E-2</v>
          </cell>
          <cell r="BE1263">
            <v>23900</v>
          </cell>
          <cell r="BF1263">
            <v>6</v>
          </cell>
          <cell r="BG1263">
            <v>6.127886181890041E-2</v>
          </cell>
          <cell r="BH1263">
            <v>5.7740584518828485E-2</v>
          </cell>
        </row>
        <row r="1264">
          <cell r="B1264" t="str">
            <v>15387</v>
          </cell>
          <cell r="C1264" t="str">
            <v>7896000597106</v>
          </cell>
          <cell r="D1264" t="str">
            <v>LECHE ALMENDRA ORIGINAL 1Lts NUTS</v>
          </cell>
          <cell r="E1264">
            <v>12</v>
          </cell>
          <cell r="F1264" t="str">
            <v>BEBIDAS</v>
          </cell>
          <cell r="G1264" t="str">
            <v>BEBIDAS</v>
          </cell>
          <cell r="H1264" t="str">
            <v>JUGOS</v>
          </cell>
          <cell r="I1264" t="str">
            <v>JUGOS de SEMILLAS</v>
          </cell>
          <cell r="J1264" t="str">
            <v>NORMAL JS-N</v>
          </cell>
          <cell r="K1264" t="str">
            <v>NUTS</v>
          </cell>
          <cell r="L1264">
            <v>114</v>
          </cell>
          <cell r="M1264" t="str">
            <v>APOLO IMPORT S.A. 2 - TRENTINO (114)</v>
          </cell>
          <cell r="N1264">
            <v>18</v>
          </cell>
          <cell r="O1264">
            <v>58</v>
          </cell>
          <cell r="P1264">
            <v>33</v>
          </cell>
          <cell r="Q1264">
            <v>44</v>
          </cell>
          <cell r="R1264">
            <v>5</v>
          </cell>
          <cell r="S1264">
            <v>27</v>
          </cell>
          <cell r="T1264">
            <v>23</v>
          </cell>
          <cell r="U1264">
            <v>29</v>
          </cell>
          <cell r="V1264">
            <v>4</v>
          </cell>
          <cell r="W1264">
            <v>19</v>
          </cell>
          <cell r="X1264">
            <v>24</v>
          </cell>
          <cell r="Y1264">
            <v>19</v>
          </cell>
          <cell r="Z1264">
            <v>3</v>
          </cell>
          <cell r="AA1264">
            <v>13</v>
          </cell>
          <cell r="AB1264">
            <v>8</v>
          </cell>
          <cell r="AC1264">
            <v>4</v>
          </cell>
          <cell r="AD1264">
            <v>5</v>
          </cell>
          <cell r="AE1264">
            <v>9</v>
          </cell>
          <cell r="AF1264">
            <v>15</v>
          </cell>
          <cell r="AG1264">
            <v>15</v>
          </cell>
          <cell r="AH1264">
            <v>2</v>
          </cell>
          <cell r="AI1264">
            <v>2</v>
          </cell>
          <cell r="AJ1264">
            <v>75</v>
          </cell>
          <cell r="AK1264">
            <v>63</v>
          </cell>
          <cell r="AL1264">
            <v>0</v>
          </cell>
          <cell r="AM1264">
            <v>62</v>
          </cell>
          <cell r="AN1264">
            <v>30</v>
          </cell>
          <cell r="AO1264">
            <v>58</v>
          </cell>
          <cell r="AP1264">
            <v>51.13636363636364</v>
          </cell>
          <cell r="AQ1264">
            <v>65.172413793103459</v>
          </cell>
          <cell r="AR1264" t="str">
            <v>Q</v>
          </cell>
          <cell r="AS1264">
            <v>465</v>
          </cell>
          <cell r="AT1264">
            <v>60</v>
          </cell>
          <cell r="AU1264">
            <v>870</v>
          </cell>
          <cell r="AV1264">
            <v>22520.000029999999</v>
          </cell>
          <cell r="AW1264">
            <v>22462.458040000001</v>
          </cell>
          <cell r="AX1264">
            <v>25900</v>
          </cell>
          <cell r="AY1264">
            <v>0.15008880841462413</v>
          </cell>
          <cell r="AZ1264">
            <v>0.13050192934362936</v>
          </cell>
          <cell r="BA1264">
            <v>24900</v>
          </cell>
          <cell r="BB1264">
            <v>3</v>
          </cell>
          <cell r="BC1264">
            <v>0.10568383511676216</v>
          </cell>
          <cell r="BD1264">
            <v>9.5582328112449835E-2</v>
          </cell>
          <cell r="BE1264">
            <v>23900</v>
          </cell>
          <cell r="BF1264">
            <v>6</v>
          </cell>
          <cell r="BG1264">
            <v>6.127886181890041E-2</v>
          </cell>
          <cell r="BH1264">
            <v>5.7740584518828485E-2</v>
          </cell>
        </row>
        <row r="1265">
          <cell r="B1265" t="str">
            <v>41189</v>
          </cell>
          <cell r="C1265" t="str">
            <v>7898994939719</v>
          </cell>
          <cell r="D1265" t="str">
            <v>BEBIDA AVENA BARISTA 1Lts NUDE</v>
          </cell>
          <cell r="E1265">
            <v>12</v>
          </cell>
          <cell r="F1265" t="str">
            <v>BEBIDAS</v>
          </cell>
          <cell r="G1265" t="str">
            <v>BEBIDAS</v>
          </cell>
          <cell r="H1265" t="str">
            <v>JUGOS</v>
          </cell>
          <cell r="I1265" t="str">
            <v>JUGOS de SEMILLAS</v>
          </cell>
          <cell r="J1265" t="str">
            <v>NORMAL JS-N</v>
          </cell>
          <cell r="K1265" t="str">
            <v>NUBE</v>
          </cell>
          <cell r="L1265">
            <v>2637</v>
          </cell>
          <cell r="M1265" t="str">
            <v>CASSAVA IMPORT - EXPORT S.A. (2637)</v>
          </cell>
          <cell r="N1265">
            <v>0</v>
          </cell>
          <cell r="O1265">
            <v>0</v>
          </cell>
          <cell r="P1265">
            <v>0</v>
          </cell>
          <cell r="Q1265">
            <v>1</v>
          </cell>
          <cell r="R1265">
            <v>0</v>
          </cell>
          <cell r="S1265">
            <v>0</v>
          </cell>
          <cell r="T1265">
            <v>0</v>
          </cell>
          <cell r="U1265">
            <v>0</v>
          </cell>
          <cell r="V1265">
            <v>0</v>
          </cell>
          <cell r="W1265">
            <v>0</v>
          </cell>
          <cell r="X1265">
            <v>0</v>
          </cell>
          <cell r="Y1265">
            <v>0</v>
          </cell>
          <cell r="Z1265">
            <v>0</v>
          </cell>
          <cell r="AA1265">
            <v>0</v>
          </cell>
          <cell r="AB1265">
            <v>0</v>
          </cell>
          <cell r="AC1265">
            <v>0</v>
          </cell>
          <cell r="AD1265">
            <v>0</v>
          </cell>
          <cell r="AE1265">
            <v>0</v>
          </cell>
          <cell r="AF1265">
            <v>0</v>
          </cell>
          <cell r="AG1265">
            <v>1</v>
          </cell>
          <cell r="AH1265">
            <v>0</v>
          </cell>
          <cell r="AI1265">
            <v>0</v>
          </cell>
          <cell r="AJ1265">
            <v>3</v>
          </cell>
          <cell r="AK1265">
            <v>0</v>
          </cell>
          <cell r="AL1265">
            <v>4</v>
          </cell>
          <cell r="AM1265">
            <v>0</v>
          </cell>
          <cell r="AN1265">
            <v>4</v>
          </cell>
          <cell r="AO1265">
            <v>3</v>
          </cell>
          <cell r="AP1265">
            <v>90</v>
          </cell>
          <cell r="AQ1265" t="str">
            <v>Q</v>
          </cell>
          <cell r="AR1265" t="str">
            <v>SV</v>
          </cell>
          <cell r="AS1265" t="str">
            <v>Q</v>
          </cell>
          <cell r="AT1265">
            <v>120</v>
          </cell>
          <cell r="AU1265" t="str">
            <v>SV</v>
          </cell>
          <cell r="AV1265">
            <v>25597</v>
          </cell>
          <cell r="AW1265">
            <v>25597</v>
          </cell>
          <cell r="AX1265">
            <v>30900</v>
          </cell>
          <cell r="AY1265">
            <v>0.20717271555260375</v>
          </cell>
          <cell r="AZ1265">
            <v>0.17161812297734627</v>
          </cell>
          <cell r="BA1265">
            <v>29900</v>
          </cell>
          <cell r="BB1265">
            <v>3</v>
          </cell>
          <cell r="BC1265">
            <v>0.16810563737938033</v>
          </cell>
          <cell r="BD1265">
            <v>0.14391304347826087</v>
          </cell>
          <cell r="BE1265">
            <v>28900</v>
          </cell>
          <cell r="BF1265">
            <v>6</v>
          </cell>
          <cell r="BG1265">
            <v>0.12903855920615692</v>
          </cell>
          <cell r="BH1265">
            <v>0.11429065743944637</v>
          </cell>
        </row>
        <row r="1266">
          <cell r="B1266" t="str">
            <v>41187</v>
          </cell>
          <cell r="C1266" t="str">
            <v>7898994939764</v>
          </cell>
          <cell r="D1266" t="str">
            <v>BEBIDA AVENA S/GLÚTEN CALCIO 1Lts NUDE</v>
          </cell>
          <cell r="E1266">
            <v>12</v>
          </cell>
          <cell r="F1266" t="str">
            <v>BEBIDAS</v>
          </cell>
          <cell r="G1266" t="str">
            <v>BEBIDAS</v>
          </cell>
          <cell r="H1266" t="str">
            <v>JUGOS</v>
          </cell>
          <cell r="I1266" t="str">
            <v>JUGOS de SEMILLAS</v>
          </cell>
          <cell r="J1266" t="str">
            <v>NORMAL JS-N</v>
          </cell>
          <cell r="K1266" t="str">
            <v>NUBE</v>
          </cell>
          <cell r="L1266">
            <v>2637</v>
          </cell>
          <cell r="M1266" t="str">
            <v>CASSAVA IMPORT - EXPORT S.A. (2637)</v>
          </cell>
          <cell r="N1266">
            <v>0</v>
          </cell>
          <cell r="O1266">
            <v>0</v>
          </cell>
          <cell r="P1266">
            <v>0</v>
          </cell>
          <cell r="Q1266">
            <v>1</v>
          </cell>
          <cell r="R1266">
            <v>0</v>
          </cell>
          <cell r="S1266">
            <v>0</v>
          </cell>
          <cell r="T1266">
            <v>0</v>
          </cell>
          <cell r="U1266">
            <v>0</v>
          </cell>
          <cell r="V1266">
            <v>0</v>
          </cell>
          <cell r="W1266">
            <v>0</v>
          </cell>
          <cell r="X1266">
            <v>0</v>
          </cell>
          <cell r="Y1266">
            <v>0</v>
          </cell>
          <cell r="Z1266">
            <v>0</v>
          </cell>
          <cell r="AA1266">
            <v>0</v>
          </cell>
          <cell r="AB1266">
            <v>0</v>
          </cell>
          <cell r="AC1266">
            <v>0</v>
          </cell>
          <cell r="AD1266">
            <v>0</v>
          </cell>
          <cell r="AE1266">
            <v>0</v>
          </cell>
          <cell r="AF1266">
            <v>0</v>
          </cell>
          <cell r="AG1266">
            <v>1</v>
          </cell>
          <cell r="AH1266">
            <v>0</v>
          </cell>
          <cell r="AI1266">
            <v>0</v>
          </cell>
          <cell r="AJ1266">
            <v>3</v>
          </cell>
          <cell r="AK1266">
            <v>0</v>
          </cell>
          <cell r="AL1266">
            <v>4</v>
          </cell>
          <cell r="AM1266">
            <v>0</v>
          </cell>
          <cell r="AN1266">
            <v>3</v>
          </cell>
          <cell r="AO1266">
            <v>3</v>
          </cell>
          <cell r="AP1266">
            <v>90</v>
          </cell>
          <cell r="AQ1266" t="str">
            <v>Q</v>
          </cell>
          <cell r="AR1266" t="str">
            <v>SV</v>
          </cell>
          <cell r="AS1266" t="str">
            <v>Q</v>
          </cell>
          <cell r="AT1266">
            <v>90</v>
          </cell>
          <cell r="AU1266" t="str">
            <v>SV</v>
          </cell>
          <cell r="AV1266">
            <v>24009.999970000001</v>
          </cell>
          <cell r="AW1266">
            <v>24009.999749999999</v>
          </cell>
          <cell r="AX1266">
            <v>28900</v>
          </cell>
          <cell r="AY1266">
            <v>0.20366514102915256</v>
          </cell>
          <cell r="AZ1266">
            <v>0.16920415328719721</v>
          </cell>
          <cell r="BA1266">
            <v>27900</v>
          </cell>
          <cell r="BB1266">
            <v>3</v>
          </cell>
          <cell r="BC1266">
            <v>0.16201582819077354</v>
          </cell>
          <cell r="BD1266">
            <v>0.13942652437275982</v>
          </cell>
          <cell r="BE1266">
            <v>26900</v>
          </cell>
          <cell r="BF1266">
            <v>6</v>
          </cell>
          <cell r="BG1266">
            <v>0.12036651535239451</v>
          </cell>
          <cell r="BH1266">
            <v>0.10743494535315982</v>
          </cell>
        </row>
        <row r="1267">
          <cell r="B1267" t="str">
            <v>41190</v>
          </cell>
          <cell r="C1267" t="str">
            <v>7898968764132</v>
          </cell>
          <cell r="D1267" t="str">
            <v>BEBIDA AVENA S/GLUTEN FLOR DE SAL 1Lts NUDE</v>
          </cell>
          <cell r="E1267">
            <v>12</v>
          </cell>
          <cell r="F1267" t="str">
            <v>BEBIDAS</v>
          </cell>
          <cell r="G1267" t="str">
            <v>BEBIDAS</v>
          </cell>
          <cell r="H1267" t="str">
            <v>JUGOS</v>
          </cell>
          <cell r="I1267" t="str">
            <v>JUGOS de SEMILLAS</v>
          </cell>
          <cell r="J1267" t="str">
            <v>NORMAL JS-N</v>
          </cell>
          <cell r="K1267" t="str">
            <v>NUBE</v>
          </cell>
          <cell r="L1267">
            <v>2637</v>
          </cell>
          <cell r="M1267" t="str">
            <v>CASSAVA IMPORT - EXPORT S.A. (2637)</v>
          </cell>
          <cell r="N1267">
            <v>0</v>
          </cell>
          <cell r="O1267">
            <v>0</v>
          </cell>
          <cell r="P1267">
            <v>0</v>
          </cell>
          <cell r="Q1267">
            <v>0</v>
          </cell>
          <cell r="R1267">
            <v>0</v>
          </cell>
          <cell r="S1267">
            <v>0</v>
          </cell>
          <cell r="T1267">
            <v>0</v>
          </cell>
          <cell r="U1267">
            <v>0</v>
          </cell>
          <cell r="V1267">
            <v>0</v>
          </cell>
          <cell r="W1267">
            <v>0</v>
          </cell>
          <cell r="X1267">
            <v>0</v>
          </cell>
          <cell r="Y1267">
            <v>0</v>
          </cell>
          <cell r="Z1267">
            <v>0</v>
          </cell>
          <cell r="AA1267">
            <v>0</v>
          </cell>
          <cell r="AB1267">
            <v>0</v>
          </cell>
          <cell r="AC1267">
            <v>0</v>
          </cell>
          <cell r="AD1267">
            <v>0</v>
          </cell>
          <cell r="AE1267">
            <v>0</v>
          </cell>
          <cell r="AF1267">
            <v>0</v>
          </cell>
          <cell r="AG1267">
            <v>2</v>
          </cell>
          <cell r="AH1267">
            <v>0</v>
          </cell>
          <cell r="AI1267">
            <v>0</v>
          </cell>
          <cell r="AJ1267">
            <v>2</v>
          </cell>
          <cell r="AK1267">
            <v>0</v>
          </cell>
          <cell r="AL1267">
            <v>2</v>
          </cell>
          <cell r="AM1267">
            <v>0</v>
          </cell>
          <cell r="AN1267">
            <v>0</v>
          </cell>
          <cell r="AO1267">
            <v>1</v>
          </cell>
          <cell r="AP1267" t="str">
            <v>SV</v>
          </cell>
          <cell r="AQ1267" t="str">
            <v>Q</v>
          </cell>
          <cell r="AR1267" t="str">
            <v>SV</v>
          </cell>
          <cell r="AS1267" t="str">
            <v>Q</v>
          </cell>
          <cell r="AT1267" t="str">
            <v>Q</v>
          </cell>
          <cell r="AU1267" t="str">
            <v>SV</v>
          </cell>
          <cell r="AV1267">
            <v>18636.000019999999</v>
          </cell>
          <cell r="AW1267">
            <v>18635.999800000001</v>
          </cell>
          <cell r="AX1267">
            <v>21900</v>
          </cell>
          <cell r="AY1267">
            <v>0.1751448796145687</v>
          </cell>
          <cell r="AZ1267">
            <v>0.14904109497716897</v>
          </cell>
          <cell r="BA1267">
            <v>21500</v>
          </cell>
          <cell r="BB1267">
            <v>3</v>
          </cell>
          <cell r="BC1267">
            <v>0.15368104619695111</v>
          </cell>
          <cell r="BD1267">
            <v>0.13320930139534887</v>
          </cell>
          <cell r="BE1267">
            <v>20900</v>
          </cell>
          <cell r="BF1267">
            <v>6</v>
          </cell>
          <cell r="BG1267">
            <v>0.12148529607052461</v>
          </cell>
          <cell r="BH1267">
            <v>0.10832535789473687</v>
          </cell>
        </row>
        <row r="1268">
          <cell r="B1268" t="str">
            <v>41188</v>
          </cell>
          <cell r="C1268" t="str">
            <v>7898994939726</v>
          </cell>
          <cell r="D1268" t="str">
            <v>BEBIDA AVENA S/GLÚTEN ORGANICA 1Lts NUDE</v>
          </cell>
          <cell r="E1268">
            <v>12</v>
          </cell>
          <cell r="F1268" t="str">
            <v>BEBIDAS</v>
          </cell>
          <cell r="G1268" t="str">
            <v>BEBIDAS</v>
          </cell>
          <cell r="H1268" t="str">
            <v>JUGOS</v>
          </cell>
          <cell r="I1268" t="str">
            <v>JUGOS de SEMILLAS</v>
          </cell>
          <cell r="J1268" t="str">
            <v>NORMAL JS-N</v>
          </cell>
          <cell r="K1268" t="str">
            <v>NUBE</v>
          </cell>
          <cell r="L1268">
            <v>2637</v>
          </cell>
          <cell r="M1268" t="str">
            <v>CASSAVA IMPORT - EXPORT S.A. (2637)</v>
          </cell>
          <cell r="N1268">
            <v>0</v>
          </cell>
          <cell r="O1268">
            <v>0</v>
          </cell>
          <cell r="P1268">
            <v>0</v>
          </cell>
          <cell r="Q1268">
            <v>0</v>
          </cell>
          <cell r="R1268">
            <v>0</v>
          </cell>
          <cell r="S1268">
            <v>0</v>
          </cell>
          <cell r="T1268">
            <v>0</v>
          </cell>
          <cell r="U1268">
            <v>0</v>
          </cell>
          <cell r="V1268">
            <v>0</v>
          </cell>
          <cell r="W1268">
            <v>0</v>
          </cell>
          <cell r="X1268">
            <v>0</v>
          </cell>
          <cell r="Y1268">
            <v>0</v>
          </cell>
          <cell r="Z1268">
            <v>0</v>
          </cell>
          <cell r="AA1268">
            <v>0</v>
          </cell>
          <cell r="AB1268">
            <v>0</v>
          </cell>
          <cell r="AC1268">
            <v>0</v>
          </cell>
          <cell r="AD1268">
            <v>0</v>
          </cell>
          <cell r="AE1268">
            <v>0</v>
          </cell>
          <cell r="AF1268">
            <v>0</v>
          </cell>
          <cell r="AG1268">
            <v>0</v>
          </cell>
          <cell r="AH1268">
            <v>0</v>
          </cell>
          <cell r="AI1268">
            <v>0</v>
          </cell>
          <cell r="AJ1268">
            <v>4</v>
          </cell>
          <cell r="AK1268">
            <v>0</v>
          </cell>
          <cell r="AL1268">
            <v>4</v>
          </cell>
          <cell r="AM1268">
            <v>0</v>
          </cell>
          <cell r="AN1268">
            <v>4</v>
          </cell>
          <cell r="AO1268">
            <v>3</v>
          </cell>
          <cell r="AP1268" t="str">
            <v>SV</v>
          </cell>
          <cell r="AQ1268" t="str">
            <v>Q</v>
          </cell>
          <cell r="AR1268" t="str">
            <v>SV</v>
          </cell>
          <cell r="AS1268" t="str">
            <v>Q</v>
          </cell>
          <cell r="AT1268" t="str">
            <v>SV</v>
          </cell>
          <cell r="AU1268" t="str">
            <v>SV</v>
          </cell>
          <cell r="AV1268">
            <v>24009.999970000001</v>
          </cell>
          <cell r="AW1268">
            <v>24009.999749999999</v>
          </cell>
          <cell r="AX1268">
            <v>28900</v>
          </cell>
          <cell r="AY1268">
            <v>0.20366514102915256</v>
          </cell>
          <cell r="AZ1268">
            <v>0.16920415328719721</v>
          </cell>
          <cell r="BA1268">
            <v>27900</v>
          </cell>
          <cell r="BB1268">
            <v>3</v>
          </cell>
          <cell r="BC1268">
            <v>0.16201582819077354</v>
          </cell>
          <cell r="BD1268">
            <v>0.13942652437275982</v>
          </cell>
          <cell r="BE1268">
            <v>26900</v>
          </cell>
          <cell r="BF1268">
            <v>6</v>
          </cell>
          <cell r="BG1268">
            <v>0.12036651535239451</v>
          </cell>
          <cell r="BH1268">
            <v>0.10743494535315982</v>
          </cell>
        </row>
        <row r="1269">
          <cell r="B1269" t="str">
            <v>4777</v>
          </cell>
          <cell r="C1269" t="str">
            <v>7622201702625</v>
          </cell>
          <cell r="D1269" t="str">
            <v>JUGO POLVO ANANA 1Lts 7gr CLIGHT</v>
          </cell>
          <cell r="E1269">
            <v>20</v>
          </cell>
          <cell r="F1269" t="str">
            <v>BEBIDAS</v>
          </cell>
          <cell r="G1269" t="str">
            <v>BEBIDAS</v>
          </cell>
          <cell r="H1269" t="str">
            <v>JUGOS</v>
          </cell>
          <cell r="I1269" t="str">
            <v>JUGOS POLVO</v>
          </cell>
          <cell r="J1269" t="str">
            <v>LIGHT JP-L</v>
          </cell>
          <cell r="K1269" t="str">
            <v>CLIGHT</v>
          </cell>
          <cell r="L1269">
            <v>98</v>
          </cell>
          <cell r="M1269" t="str">
            <v>GLORIA S.A.C.E.I. (98)</v>
          </cell>
          <cell r="N1269">
            <v>384</v>
          </cell>
          <cell r="O1269">
            <v>451</v>
          </cell>
          <cell r="P1269">
            <v>335</v>
          </cell>
          <cell r="Q1269">
            <v>327</v>
          </cell>
          <cell r="R1269">
            <v>341</v>
          </cell>
          <cell r="S1269">
            <v>354</v>
          </cell>
          <cell r="T1269">
            <v>340</v>
          </cell>
          <cell r="U1269">
            <v>324</v>
          </cell>
          <cell r="V1269">
            <v>61</v>
          </cell>
          <cell r="W1269">
            <v>97</v>
          </cell>
          <cell r="X1269">
            <v>59</v>
          </cell>
          <cell r="Y1269">
            <v>52</v>
          </cell>
          <cell r="Z1269">
            <v>35</v>
          </cell>
          <cell r="AA1269">
            <v>60</v>
          </cell>
          <cell r="AB1269">
            <v>112</v>
          </cell>
          <cell r="AC1269">
            <v>131</v>
          </cell>
          <cell r="AD1269">
            <v>148</v>
          </cell>
          <cell r="AE1269">
            <v>186</v>
          </cell>
          <cell r="AF1269">
            <v>188</v>
          </cell>
          <cell r="AG1269">
            <v>204</v>
          </cell>
          <cell r="AH1269">
            <v>11</v>
          </cell>
          <cell r="AI1269">
            <v>18</v>
          </cell>
          <cell r="AJ1269">
            <v>1253</v>
          </cell>
          <cell r="AK1269">
            <v>1121</v>
          </cell>
          <cell r="AL1269">
            <v>242</v>
          </cell>
          <cell r="AM1269">
            <v>202</v>
          </cell>
          <cell r="AN1269">
            <v>451</v>
          </cell>
          <cell r="AO1269">
            <v>344</v>
          </cell>
          <cell r="AP1269">
            <v>114.95412844036697</v>
          </cell>
          <cell r="AQ1269">
            <v>103.7962962962963</v>
          </cell>
          <cell r="AR1269">
            <v>139.61538461538461</v>
          </cell>
          <cell r="AS1269">
            <v>46.25954198473282</v>
          </cell>
          <cell r="AT1269">
            <v>66.32352941176471</v>
          </cell>
          <cell r="AU1269">
            <v>573.33333333333337</v>
          </cell>
          <cell r="AV1269">
            <v>1695</v>
          </cell>
          <cell r="AW1269">
            <v>1692.13968</v>
          </cell>
          <cell r="AX1269">
            <v>2000</v>
          </cell>
          <cell r="AY1269">
            <v>0.17994100294985249</v>
          </cell>
          <cell r="AZ1269">
            <v>0.1525</v>
          </cell>
          <cell r="BA1269">
            <v>1950</v>
          </cell>
          <cell r="BB1269">
            <v>10</v>
          </cell>
          <cell r="BC1269">
            <v>0.15044247787610621</v>
          </cell>
          <cell r="BD1269">
            <v>0.13076923076923078</v>
          </cell>
          <cell r="BE1269">
            <v>1850</v>
          </cell>
          <cell r="BF1269">
            <v>20</v>
          </cell>
          <cell r="BG1269">
            <v>9.1445427728613637E-2</v>
          </cell>
          <cell r="BH1269">
            <v>8.3783783783783788E-2</v>
          </cell>
        </row>
        <row r="1270">
          <cell r="B1270" t="str">
            <v>17736</v>
          </cell>
          <cell r="C1270" t="str">
            <v>7622201702656</v>
          </cell>
          <cell r="D1270" t="str">
            <v>JUGO POLVO LIMONADA 1Lts 7gr CLIGHT</v>
          </cell>
          <cell r="E1270">
            <v>15</v>
          </cell>
          <cell r="F1270" t="str">
            <v>BEBIDAS</v>
          </cell>
          <cell r="G1270" t="str">
            <v>BEBIDAS</v>
          </cell>
          <cell r="H1270" t="str">
            <v>JUGOS</v>
          </cell>
          <cell r="I1270" t="str">
            <v>JUGOS POLVO</v>
          </cell>
          <cell r="J1270" t="str">
            <v>LIGHT JP-L</v>
          </cell>
          <cell r="K1270" t="str">
            <v>CLIGHT</v>
          </cell>
          <cell r="L1270">
            <v>98</v>
          </cell>
          <cell r="M1270" t="str">
            <v>GLORIA S.A.C.E.I. (98)</v>
          </cell>
          <cell r="N1270">
            <v>538</v>
          </cell>
          <cell r="O1270">
            <v>620</v>
          </cell>
          <cell r="P1270">
            <v>425</v>
          </cell>
          <cell r="Q1270">
            <v>449</v>
          </cell>
          <cell r="R1270">
            <v>220</v>
          </cell>
          <cell r="S1270">
            <v>173</v>
          </cell>
          <cell r="T1270">
            <v>439</v>
          </cell>
          <cell r="U1270">
            <v>420</v>
          </cell>
          <cell r="V1270">
            <v>103</v>
          </cell>
          <cell r="W1270">
            <v>149</v>
          </cell>
          <cell r="X1270">
            <v>93</v>
          </cell>
          <cell r="Y1270">
            <v>78</v>
          </cell>
          <cell r="Z1270">
            <v>45</v>
          </cell>
          <cell r="AA1270">
            <v>91</v>
          </cell>
          <cell r="AB1270">
            <v>132</v>
          </cell>
          <cell r="AC1270">
            <v>170</v>
          </cell>
          <cell r="AD1270">
            <v>206</v>
          </cell>
          <cell r="AE1270">
            <v>133</v>
          </cell>
          <cell r="AF1270">
            <v>177</v>
          </cell>
          <cell r="AG1270">
            <v>178</v>
          </cell>
          <cell r="AH1270">
            <v>6</v>
          </cell>
          <cell r="AI1270">
            <v>38</v>
          </cell>
          <cell r="AJ1270">
            <v>1714</v>
          </cell>
          <cell r="AK1270">
            <v>734</v>
          </cell>
          <cell r="AL1270">
            <v>410</v>
          </cell>
          <cell r="AM1270">
            <v>373</v>
          </cell>
          <cell r="AN1270">
            <v>600</v>
          </cell>
          <cell r="AO1270">
            <v>279</v>
          </cell>
          <cell r="AP1270">
            <v>114.52115812917594</v>
          </cell>
          <cell r="AQ1270">
            <v>52.428571428571431</v>
          </cell>
          <cell r="AR1270">
            <v>157.69230769230768</v>
          </cell>
          <cell r="AS1270">
            <v>65.82352941176471</v>
          </cell>
          <cell r="AT1270">
            <v>101.12359550561797</v>
          </cell>
          <cell r="AU1270">
            <v>220.26315789473685</v>
          </cell>
          <cell r="AV1270">
            <v>1695</v>
          </cell>
          <cell r="AW1270">
            <v>1696.4656500000001</v>
          </cell>
          <cell r="AX1270">
            <v>2000</v>
          </cell>
          <cell r="AY1270">
            <v>0.17994100294985249</v>
          </cell>
          <cell r="AZ1270">
            <v>0.1525</v>
          </cell>
          <cell r="BA1270">
            <v>1950</v>
          </cell>
          <cell r="BB1270">
            <v>10</v>
          </cell>
          <cell r="BC1270">
            <v>0.15044247787610621</v>
          </cell>
          <cell r="BD1270">
            <v>0.13076923076923078</v>
          </cell>
          <cell r="BE1270">
            <v>1850</v>
          </cell>
          <cell r="BF1270">
            <v>20</v>
          </cell>
          <cell r="BG1270">
            <v>9.1445427728613637E-2</v>
          </cell>
          <cell r="BH1270">
            <v>8.3783783783783788E-2</v>
          </cell>
        </row>
        <row r="1271">
          <cell r="B1271" t="str">
            <v>4776</v>
          </cell>
          <cell r="C1271" t="str">
            <v>7622201704148</v>
          </cell>
          <cell r="D1271" t="str">
            <v>JUGO POLVO MANDARINA 1Lts 7gr CLIGHT</v>
          </cell>
          <cell r="E1271">
            <v>20</v>
          </cell>
          <cell r="F1271" t="str">
            <v>BEBIDAS</v>
          </cell>
          <cell r="G1271" t="str">
            <v>BEBIDAS</v>
          </cell>
          <cell r="H1271" t="str">
            <v>JUGOS</v>
          </cell>
          <cell r="I1271" t="str">
            <v>JUGOS POLVO</v>
          </cell>
          <cell r="J1271" t="str">
            <v>LIGHT JP-L</v>
          </cell>
          <cell r="K1271" t="str">
            <v>CLIGHT</v>
          </cell>
          <cell r="L1271">
            <v>98</v>
          </cell>
          <cell r="M1271" t="str">
            <v>GLORIA S.A.C.E.I. (98)</v>
          </cell>
          <cell r="N1271">
            <v>401</v>
          </cell>
          <cell r="O1271">
            <v>263</v>
          </cell>
          <cell r="P1271">
            <v>305</v>
          </cell>
          <cell r="Q1271">
            <v>216</v>
          </cell>
          <cell r="R1271">
            <v>279</v>
          </cell>
          <cell r="S1271">
            <v>321</v>
          </cell>
          <cell r="T1271">
            <v>279</v>
          </cell>
          <cell r="U1271">
            <v>201</v>
          </cell>
          <cell r="V1271">
            <v>58</v>
          </cell>
          <cell r="W1271">
            <v>95</v>
          </cell>
          <cell r="X1271">
            <v>45</v>
          </cell>
          <cell r="Y1271">
            <v>61</v>
          </cell>
          <cell r="Z1271">
            <v>112</v>
          </cell>
          <cell r="AA1271">
            <v>96</v>
          </cell>
          <cell r="AB1271">
            <v>75</v>
          </cell>
          <cell r="AC1271">
            <v>85</v>
          </cell>
          <cell r="AD1271">
            <v>87</v>
          </cell>
          <cell r="AE1271">
            <v>102</v>
          </cell>
          <cell r="AF1271">
            <v>144</v>
          </cell>
          <cell r="AG1271">
            <v>161</v>
          </cell>
          <cell r="AH1271">
            <v>3</v>
          </cell>
          <cell r="AI1271">
            <v>10</v>
          </cell>
          <cell r="AJ1271">
            <v>1079</v>
          </cell>
          <cell r="AK1271">
            <v>1050</v>
          </cell>
          <cell r="AL1271">
            <v>212</v>
          </cell>
          <cell r="AM1271">
            <v>360</v>
          </cell>
          <cell r="AN1271">
            <v>263</v>
          </cell>
          <cell r="AO1271">
            <v>292</v>
          </cell>
          <cell r="AP1271">
            <v>149.86111111111111</v>
          </cell>
          <cell r="AQ1271">
            <v>156.71641791044777</v>
          </cell>
          <cell r="AR1271">
            <v>104.26229508196721</v>
          </cell>
          <cell r="AS1271">
            <v>127.05882352941177</v>
          </cell>
          <cell r="AT1271">
            <v>49.006211180124225</v>
          </cell>
          <cell r="AU1271">
            <v>876</v>
          </cell>
          <cell r="AV1271">
            <v>1695</v>
          </cell>
          <cell r="AW1271">
            <v>1693.5944300000001</v>
          </cell>
          <cell r="AX1271">
            <v>2000</v>
          </cell>
          <cell r="AY1271">
            <v>0.17994100294985249</v>
          </cell>
          <cell r="AZ1271">
            <v>0.1525</v>
          </cell>
          <cell r="BA1271">
            <v>1950</v>
          </cell>
          <cell r="BB1271">
            <v>10</v>
          </cell>
          <cell r="BC1271">
            <v>0.15044247787610621</v>
          </cell>
          <cell r="BD1271">
            <v>0.13076923076923078</v>
          </cell>
          <cell r="BE1271">
            <v>1850</v>
          </cell>
          <cell r="BF1271">
            <v>20</v>
          </cell>
          <cell r="BG1271">
            <v>9.1445427728613637E-2</v>
          </cell>
          <cell r="BH1271">
            <v>8.3783783783783788E-2</v>
          </cell>
        </row>
        <row r="1272">
          <cell r="B1272" t="str">
            <v>4779</v>
          </cell>
          <cell r="C1272" t="str">
            <v>7622201703080</v>
          </cell>
          <cell r="D1272" t="str">
            <v>JUGO POLVO MANZANA DELICIOSA 1Lts 7gr CLIGHT</v>
          </cell>
          <cell r="E1272">
            <v>20</v>
          </cell>
          <cell r="F1272" t="str">
            <v>BEBIDAS</v>
          </cell>
          <cell r="G1272" t="str">
            <v>BEBIDAS</v>
          </cell>
          <cell r="H1272" t="str">
            <v>JUGOS</v>
          </cell>
          <cell r="I1272" t="str">
            <v>JUGOS POLVO</v>
          </cell>
          <cell r="J1272" t="str">
            <v>LIGHT JP-L</v>
          </cell>
          <cell r="K1272" t="str">
            <v>CLIGHT</v>
          </cell>
          <cell r="L1272">
            <v>98</v>
          </cell>
          <cell r="M1272" t="str">
            <v>GLORIA S.A.C.E.I. (98)</v>
          </cell>
          <cell r="N1272">
            <v>602</v>
          </cell>
          <cell r="O1272">
            <v>969</v>
          </cell>
          <cell r="P1272">
            <v>674</v>
          </cell>
          <cell r="Q1272">
            <v>538</v>
          </cell>
          <cell r="R1272">
            <v>713</v>
          </cell>
          <cell r="S1272">
            <v>827</v>
          </cell>
          <cell r="T1272">
            <v>649</v>
          </cell>
          <cell r="U1272">
            <v>605</v>
          </cell>
          <cell r="V1272">
            <v>60</v>
          </cell>
          <cell r="W1272">
            <v>164</v>
          </cell>
          <cell r="X1272">
            <v>154</v>
          </cell>
          <cell r="Y1272">
            <v>168</v>
          </cell>
          <cell r="Z1272">
            <v>128</v>
          </cell>
          <cell r="AA1272">
            <v>186</v>
          </cell>
          <cell r="AB1272">
            <v>150</v>
          </cell>
          <cell r="AC1272">
            <v>131</v>
          </cell>
          <cell r="AD1272">
            <v>250</v>
          </cell>
          <cell r="AE1272">
            <v>308</v>
          </cell>
          <cell r="AF1272">
            <v>289</v>
          </cell>
          <cell r="AG1272">
            <v>245</v>
          </cell>
          <cell r="AH1272">
            <v>31</v>
          </cell>
          <cell r="AI1272">
            <v>54</v>
          </cell>
          <cell r="AJ1272">
            <v>2181</v>
          </cell>
          <cell r="AK1272">
            <v>2231</v>
          </cell>
          <cell r="AL1272">
            <v>419</v>
          </cell>
          <cell r="AM1272">
            <v>488</v>
          </cell>
          <cell r="AN1272">
            <v>929</v>
          </cell>
          <cell r="AO1272">
            <v>157</v>
          </cell>
          <cell r="AP1272">
            <v>121.61710037174723</v>
          </cell>
          <cell r="AQ1272">
            <v>110.62809917355372</v>
          </cell>
          <cell r="AR1272">
            <v>74.821428571428569</v>
          </cell>
          <cell r="AS1272">
            <v>111.7557251908397</v>
          </cell>
          <cell r="AT1272">
            <v>113.75510204081633</v>
          </cell>
          <cell r="AU1272">
            <v>87.222222222222229</v>
          </cell>
          <cell r="AV1272">
            <v>1695</v>
          </cell>
          <cell r="AW1272">
            <v>1693.0772099999999</v>
          </cell>
          <cell r="AX1272">
            <v>2000</v>
          </cell>
          <cell r="AY1272">
            <v>0.17994100294985249</v>
          </cell>
          <cell r="AZ1272">
            <v>0.1525</v>
          </cell>
          <cell r="BA1272">
            <v>1950</v>
          </cell>
          <cell r="BB1272">
            <v>10</v>
          </cell>
          <cell r="BC1272">
            <v>0.15044247787610621</v>
          </cell>
          <cell r="BD1272">
            <v>0.13076923076923078</v>
          </cell>
          <cell r="BE1272">
            <v>1850</v>
          </cell>
          <cell r="BF1272">
            <v>20</v>
          </cell>
          <cell r="BG1272">
            <v>9.1445427728613637E-2</v>
          </cell>
          <cell r="BH1272">
            <v>8.3783783783783788E-2</v>
          </cell>
        </row>
        <row r="1273">
          <cell r="B1273" t="str">
            <v>17740</v>
          </cell>
          <cell r="C1273" t="str">
            <v>7622210696595</v>
          </cell>
          <cell r="D1273" t="str">
            <v>JUGO POLVO MBURUCUYA 1Lts 8gr CLIGHT</v>
          </cell>
          <cell r="E1273">
            <v>15</v>
          </cell>
          <cell r="F1273" t="str">
            <v>BEBIDAS</v>
          </cell>
          <cell r="G1273" t="str">
            <v>BEBIDAS</v>
          </cell>
          <cell r="H1273" t="str">
            <v>JUGOS</v>
          </cell>
          <cell r="I1273" t="str">
            <v>JUGOS POLVO</v>
          </cell>
          <cell r="J1273" t="str">
            <v>LIGHT JP-L</v>
          </cell>
          <cell r="K1273" t="str">
            <v>CLIGHT</v>
          </cell>
          <cell r="L1273">
            <v>98</v>
          </cell>
          <cell r="M1273" t="str">
            <v>GLORIA S.A.C.E.I. (98)</v>
          </cell>
          <cell r="N1273">
            <v>328</v>
          </cell>
          <cell r="O1273">
            <v>396</v>
          </cell>
          <cell r="P1273">
            <v>246</v>
          </cell>
          <cell r="Q1273">
            <v>304</v>
          </cell>
          <cell r="R1273">
            <v>176</v>
          </cell>
          <cell r="S1273">
            <v>248</v>
          </cell>
          <cell r="T1273">
            <v>214</v>
          </cell>
          <cell r="U1273">
            <v>206</v>
          </cell>
          <cell r="V1273">
            <v>63</v>
          </cell>
          <cell r="W1273">
            <v>94</v>
          </cell>
          <cell r="X1273">
            <v>36</v>
          </cell>
          <cell r="Y1273">
            <v>43</v>
          </cell>
          <cell r="Z1273">
            <v>79</v>
          </cell>
          <cell r="AA1273">
            <v>87</v>
          </cell>
          <cell r="AB1273">
            <v>42</v>
          </cell>
          <cell r="AC1273">
            <v>67</v>
          </cell>
          <cell r="AD1273">
            <v>168</v>
          </cell>
          <cell r="AE1273">
            <v>145</v>
          </cell>
          <cell r="AF1273">
            <v>95</v>
          </cell>
          <cell r="AG1273">
            <v>108</v>
          </cell>
          <cell r="AH1273">
            <v>9</v>
          </cell>
          <cell r="AI1273">
            <v>22</v>
          </cell>
          <cell r="AJ1273">
            <v>964</v>
          </cell>
          <cell r="AK1273">
            <v>589</v>
          </cell>
          <cell r="AL1273">
            <v>220</v>
          </cell>
          <cell r="AM1273">
            <v>208</v>
          </cell>
          <cell r="AN1273">
            <v>454</v>
          </cell>
          <cell r="AO1273">
            <v>136</v>
          </cell>
          <cell r="AP1273">
            <v>95.131578947368425</v>
          </cell>
          <cell r="AQ1273">
            <v>85.776699029126206</v>
          </cell>
          <cell r="AR1273">
            <v>153.48837209302326</v>
          </cell>
          <cell r="AS1273">
            <v>93.134328358208961</v>
          </cell>
          <cell r="AT1273">
            <v>126.1111111111111</v>
          </cell>
          <cell r="AU1273">
            <v>185.45454545454544</v>
          </cell>
          <cell r="AV1273">
            <v>1695</v>
          </cell>
          <cell r="AW1273">
            <v>1693.15102</v>
          </cell>
          <cell r="AX1273">
            <v>2000</v>
          </cell>
          <cell r="AY1273">
            <v>0.17994100294985249</v>
          </cell>
          <cell r="AZ1273">
            <v>0.1525</v>
          </cell>
          <cell r="BA1273">
            <v>1950</v>
          </cell>
          <cell r="BB1273">
            <v>10</v>
          </cell>
          <cell r="BC1273">
            <v>0.15044247787610621</v>
          </cell>
          <cell r="BD1273">
            <v>0.13076923076923078</v>
          </cell>
          <cell r="BE1273">
            <v>1850</v>
          </cell>
          <cell r="BF1273">
            <v>20</v>
          </cell>
          <cell r="BG1273">
            <v>9.1445427728613637E-2</v>
          </cell>
          <cell r="BH1273">
            <v>8.3783783783783788E-2</v>
          </cell>
        </row>
        <row r="1274">
          <cell r="B1274" t="str">
            <v>17739</v>
          </cell>
          <cell r="C1274" t="str">
            <v>7622210696441</v>
          </cell>
          <cell r="D1274" t="str">
            <v>JUGO POLVO MORANGO 1Lts 7gr CLIGHT</v>
          </cell>
          <cell r="E1274">
            <v>15</v>
          </cell>
          <cell r="F1274" t="str">
            <v>BEBIDAS</v>
          </cell>
          <cell r="G1274" t="str">
            <v>BEBIDAS</v>
          </cell>
          <cell r="H1274" t="str">
            <v>JUGOS</v>
          </cell>
          <cell r="I1274" t="str">
            <v>JUGOS POLVO</v>
          </cell>
          <cell r="J1274" t="str">
            <v>LIGHT JP-L</v>
          </cell>
          <cell r="K1274" t="str">
            <v>CLIGHT</v>
          </cell>
          <cell r="L1274">
            <v>98</v>
          </cell>
          <cell r="M1274" t="str">
            <v>GLORIA S.A.C.E.I. (98)</v>
          </cell>
          <cell r="N1274">
            <v>161</v>
          </cell>
          <cell r="O1274">
            <v>288</v>
          </cell>
          <cell r="P1274">
            <v>182</v>
          </cell>
          <cell r="Q1274">
            <v>188</v>
          </cell>
          <cell r="R1274">
            <v>60</v>
          </cell>
          <cell r="S1274">
            <v>327</v>
          </cell>
          <cell r="T1274">
            <v>298</v>
          </cell>
          <cell r="U1274">
            <v>276</v>
          </cell>
          <cell r="V1274">
            <v>63</v>
          </cell>
          <cell r="W1274">
            <v>53</v>
          </cell>
          <cell r="X1274">
            <v>32</v>
          </cell>
          <cell r="Y1274">
            <v>39</v>
          </cell>
          <cell r="Z1274">
            <v>56</v>
          </cell>
          <cell r="AA1274">
            <v>86</v>
          </cell>
          <cell r="AB1274">
            <v>27</v>
          </cell>
          <cell r="AC1274">
            <v>71</v>
          </cell>
          <cell r="AD1274">
            <v>19</v>
          </cell>
          <cell r="AE1274">
            <v>140</v>
          </cell>
          <cell r="AF1274">
            <v>155</v>
          </cell>
          <cell r="AG1274">
            <v>132</v>
          </cell>
          <cell r="AH1274">
            <v>12</v>
          </cell>
          <cell r="AI1274">
            <v>32</v>
          </cell>
          <cell r="AJ1274">
            <v>653</v>
          </cell>
          <cell r="AK1274">
            <v>629</v>
          </cell>
          <cell r="AL1274">
            <v>203</v>
          </cell>
          <cell r="AM1274">
            <v>172</v>
          </cell>
          <cell r="AN1274">
            <v>352</v>
          </cell>
          <cell r="AO1274">
            <v>90</v>
          </cell>
          <cell r="AP1274">
            <v>104.20212765957447</v>
          </cell>
          <cell r="AQ1274">
            <v>68.369565217391312</v>
          </cell>
          <cell r="AR1274">
            <v>156.15384615384616</v>
          </cell>
          <cell r="AS1274">
            <v>72.676056338028161</v>
          </cell>
          <cell r="AT1274">
            <v>80</v>
          </cell>
          <cell r="AU1274">
            <v>84.375</v>
          </cell>
          <cell r="AV1274">
            <v>1695</v>
          </cell>
          <cell r="AW1274">
            <v>1690.9487099999999</v>
          </cell>
          <cell r="AX1274">
            <v>2000</v>
          </cell>
          <cell r="AY1274">
            <v>0.17994100294985249</v>
          </cell>
          <cell r="AZ1274">
            <v>0.1525</v>
          </cell>
          <cell r="BA1274">
            <v>1950</v>
          </cell>
          <cell r="BB1274">
            <v>10</v>
          </cell>
          <cell r="BC1274">
            <v>0.15044247787610621</v>
          </cell>
          <cell r="BD1274">
            <v>0.13076923076923078</v>
          </cell>
          <cell r="BE1274">
            <v>1850</v>
          </cell>
          <cell r="BF1274">
            <v>20</v>
          </cell>
          <cell r="BG1274">
            <v>9.1445427728613637E-2</v>
          </cell>
          <cell r="BH1274">
            <v>8.3783783783783788E-2</v>
          </cell>
        </row>
        <row r="1275">
          <cell r="B1275" t="str">
            <v>4774</v>
          </cell>
          <cell r="C1275" t="str">
            <v>7622201703110</v>
          </cell>
          <cell r="D1275" t="str">
            <v>JUGO POLVO NARANJA 1Lts 7gr CLIGHT</v>
          </cell>
          <cell r="E1275">
            <v>20</v>
          </cell>
          <cell r="F1275" t="str">
            <v>BEBIDAS</v>
          </cell>
          <cell r="G1275" t="str">
            <v>BEBIDAS</v>
          </cell>
          <cell r="H1275" t="str">
            <v>JUGOS</v>
          </cell>
          <cell r="I1275" t="str">
            <v>JUGOS POLVO</v>
          </cell>
          <cell r="J1275" t="str">
            <v>LIGHT JP-L</v>
          </cell>
          <cell r="K1275" t="str">
            <v>CLIGHT</v>
          </cell>
          <cell r="L1275">
            <v>98</v>
          </cell>
          <cell r="M1275" t="str">
            <v>GLORIA S.A.C.E.I. (98)</v>
          </cell>
          <cell r="N1275">
            <v>643</v>
          </cell>
          <cell r="O1275">
            <v>353</v>
          </cell>
          <cell r="P1275">
            <v>260</v>
          </cell>
          <cell r="Q1275">
            <v>305</v>
          </cell>
          <cell r="R1275">
            <v>673</v>
          </cell>
          <cell r="S1275">
            <v>447</v>
          </cell>
          <cell r="T1275">
            <v>426</v>
          </cell>
          <cell r="U1275">
            <v>394</v>
          </cell>
          <cell r="V1275">
            <v>93</v>
          </cell>
          <cell r="W1275">
            <v>59</v>
          </cell>
          <cell r="X1275">
            <v>101</v>
          </cell>
          <cell r="Y1275">
            <v>84</v>
          </cell>
          <cell r="Z1275">
            <v>148</v>
          </cell>
          <cell r="AA1275">
            <v>40</v>
          </cell>
          <cell r="AB1275">
            <v>85</v>
          </cell>
          <cell r="AC1275">
            <v>205</v>
          </cell>
          <cell r="AD1275">
            <v>138</v>
          </cell>
          <cell r="AE1275">
            <v>147</v>
          </cell>
          <cell r="AF1275">
            <v>86</v>
          </cell>
          <cell r="AG1275">
            <v>155</v>
          </cell>
          <cell r="AH1275">
            <v>8</v>
          </cell>
          <cell r="AI1275">
            <v>23</v>
          </cell>
          <cell r="AJ1275">
            <v>1507</v>
          </cell>
          <cell r="AK1275">
            <v>1427</v>
          </cell>
          <cell r="AL1275">
            <v>258</v>
          </cell>
          <cell r="AM1275">
            <v>190</v>
          </cell>
          <cell r="AN1275">
            <v>442</v>
          </cell>
          <cell r="AO1275">
            <v>344</v>
          </cell>
          <cell r="AP1275">
            <v>148.2295081967213</v>
          </cell>
          <cell r="AQ1275">
            <v>108.65482233502537</v>
          </cell>
          <cell r="AR1275">
            <v>92.142857142857153</v>
          </cell>
          <cell r="AS1275">
            <v>27.804878048780488</v>
          </cell>
          <cell r="AT1275">
            <v>85.548387096774192</v>
          </cell>
          <cell r="AU1275">
            <v>448.69565217391306</v>
          </cell>
          <cell r="AV1275">
            <v>1695</v>
          </cell>
          <cell r="AW1275">
            <v>1688.0278800000001</v>
          </cell>
          <cell r="AX1275">
            <v>2000</v>
          </cell>
          <cell r="AY1275">
            <v>0.17994100294985249</v>
          </cell>
          <cell r="AZ1275">
            <v>0.1525</v>
          </cell>
          <cell r="BA1275">
            <v>1950</v>
          </cell>
          <cell r="BB1275">
            <v>10</v>
          </cell>
          <cell r="BC1275">
            <v>0.15044247787610621</v>
          </cell>
          <cell r="BD1275">
            <v>0.13076923076923078</v>
          </cell>
          <cell r="BE1275">
            <v>1850</v>
          </cell>
          <cell r="BF1275">
            <v>20</v>
          </cell>
          <cell r="BG1275">
            <v>9.1445427728613637E-2</v>
          </cell>
          <cell r="BH1275">
            <v>8.3783783783783788E-2</v>
          </cell>
        </row>
        <row r="1276">
          <cell r="B1276" t="str">
            <v>4775</v>
          </cell>
          <cell r="C1276" t="str">
            <v>7622201703141</v>
          </cell>
          <cell r="D1276" t="str">
            <v>JUGO POLVO NARANJA DULCE 1Lts 7,5gr CLIGHT</v>
          </cell>
          <cell r="E1276">
            <v>20</v>
          </cell>
          <cell r="F1276" t="str">
            <v>BEBIDAS</v>
          </cell>
          <cell r="G1276" t="str">
            <v>BEBIDAS</v>
          </cell>
          <cell r="H1276" t="str">
            <v>JUGOS</v>
          </cell>
          <cell r="I1276" t="str">
            <v>JUGOS POLVO</v>
          </cell>
          <cell r="J1276" t="str">
            <v>LIGHT JP-L</v>
          </cell>
          <cell r="K1276" t="str">
            <v>CLIGHT</v>
          </cell>
          <cell r="L1276">
            <v>98</v>
          </cell>
          <cell r="M1276" t="str">
            <v>GLORIA S.A.C.E.I. (98)</v>
          </cell>
          <cell r="N1276">
            <v>608</v>
          </cell>
          <cell r="O1276">
            <v>1125</v>
          </cell>
          <cell r="P1276">
            <v>730</v>
          </cell>
          <cell r="Q1276">
            <v>770</v>
          </cell>
          <cell r="R1276">
            <v>847</v>
          </cell>
          <cell r="S1276">
            <v>927</v>
          </cell>
          <cell r="T1276">
            <v>641</v>
          </cell>
          <cell r="U1276">
            <v>621</v>
          </cell>
          <cell r="V1276">
            <v>148</v>
          </cell>
          <cell r="W1276">
            <v>268</v>
          </cell>
          <cell r="X1276">
            <v>108</v>
          </cell>
          <cell r="Y1276">
            <v>128</v>
          </cell>
          <cell r="Z1276">
            <v>100</v>
          </cell>
          <cell r="AA1276">
            <v>128</v>
          </cell>
          <cell r="AB1276">
            <v>180</v>
          </cell>
          <cell r="AC1276">
            <v>311</v>
          </cell>
          <cell r="AD1276">
            <v>393</v>
          </cell>
          <cell r="AE1276">
            <v>454</v>
          </cell>
          <cell r="AF1276">
            <v>422</v>
          </cell>
          <cell r="AG1276">
            <v>285</v>
          </cell>
          <cell r="AH1276">
            <v>23</v>
          </cell>
          <cell r="AI1276">
            <v>49</v>
          </cell>
          <cell r="AJ1276">
            <v>2743</v>
          </cell>
          <cell r="AK1276">
            <v>2525</v>
          </cell>
          <cell r="AL1276">
            <v>593</v>
          </cell>
          <cell r="AM1276">
            <v>382</v>
          </cell>
          <cell r="AN1276">
            <v>1448</v>
          </cell>
          <cell r="AO1276">
            <v>270</v>
          </cell>
          <cell r="AP1276">
            <v>106.87012987012987</v>
          </cell>
          <cell r="AQ1276">
            <v>121.98067632850243</v>
          </cell>
          <cell r="AR1276">
            <v>138.984375</v>
          </cell>
          <cell r="AS1276">
            <v>36.848874598070736</v>
          </cell>
          <cell r="AT1276">
            <v>152.42105263157893</v>
          </cell>
          <cell r="AU1276">
            <v>165.30612244897961</v>
          </cell>
          <cell r="AV1276">
            <v>1695</v>
          </cell>
          <cell r="AW1276">
            <v>1695.2669800000001</v>
          </cell>
          <cell r="AX1276">
            <v>2000</v>
          </cell>
          <cell r="AY1276">
            <v>0.17994100294985249</v>
          </cell>
          <cell r="AZ1276">
            <v>0.1525</v>
          </cell>
          <cell r="BA1276">
            <v>1950</v>
          </cell>
          <cell r="BB1276">
            <v>10</v>
          </cell>
          <cell r="BC1276">
            <v>0.15044247787610621</v>
          </cell>
          <cell r="BD1276">
            <v>0.13076923076923078</v>
          </cell>
          <cell r="BE1276">
            <v>1850</v>
          </cell>
          <cell r="BF1276">
            <v>20</v>
          </cell>
          <cell r="BG1276">
            <v>9.1445427728613637E-2</v>
          </cell>
          <cell r="BH1276">
            <v>8.3783783783783788E-2</v>
          </cell>
        </row>
        <row r="1277">
          <cell r="B1277" t="str">
            <v>4780</v>
          </cell>
          <cell r="C1277" t="str">
            <v>7622201702717</v>
          </cell>
          <cell r="D1277" t="str">
            <v>JUGO POLVO NARANJA DURAZNO 1Lts 7gr CLIGHT</v>
          </cell>
          <cell r="E1277">
            <v>20</v>
          </cell>
          <cell r="F1277" t="str">
            <v>BEBIDAS</v>
          </cell>
          <cell r="G1277" t="str">
            <v>BEBIDAS</v>
          </cell>
          <cell r="H1277" t="str">
            <v>JUGOS</v>
          </cell>
          <cell r="I1277" t="str">
            <v>JUGOS POLVO</v>
          </cell>
          <cell r="J1277" t="str">
            <v>LIGHT JP-L</v>
          </cell>
          <cell r="K1277" t="str">
            <v>CLIGHT</v>
          </cell>
          <cell r="L1277">
            <v>98</v>
          </cell>
          <cell r="M1277" t="str">
            <v>GLORIA S.A.C.E.I. (98)</v>
          </cell>
          <cell r="N1277">
            <v>524</v>
          </cell>
          <cell r="O1277">
            <v>535</v>
          </cell>
          <cell r="P1277">
            <v>534</v>
          </cell>
          <cell r="Q1277">
            <v>501</v>
          </cell>
          <cell r="R1277">
            <v>474</v>
          </cell>
          <cell r="S1277">
            <v>669</v>
          </cell>
          <cell r="T1277">
            <v>514</v>
          </cell>
          <cell r="U1277">
            <v>394</v>
          </cell>
          <cell r="V1277">
            <v>80</v>
          </cell>
          <cell r="W1277">
            <v>104</v>
          </cell>
          <cell r="X1277">
            <v>66</v>
          </cell>
          <cell r="Y1277">
            <v>103</v>
          </cell>
          <cell r="Z1277">
            <v>45</v>
          </cell>
          <cell r="AA1277">
            <v>37</v>
          </cell>
          <cell r="AB1277">
            <v>55</v>
          </cell>
          <cell r="AC1277">
            <v>149</v>
          </cell>
          <cell r="AD1277">
            <v>240</v>
          </cell>
          <cell r="AE1277">
            <v>256</v>
          </cell>
          <cell r="AF1277">
            <v>183</v>
          </cell>
          <cell r="AG1277">
            <v>196</v>
          </cell>
          <cell r="AH1277">
            <v>18</v>
          </cell>
          <cell r="AI1277">
            <v>23</v>
          </cell>
          <cell r="AJ1277">
            <v>1638</v>
          </cell>
          <cell r="AK1277">
            <v>2087</v>
          </cell>
          <cell r="AL1277">
            <v>307</v>
          </cell>
          <cell r="AM1277">
            <v>209</v>
          </cell>
          <cell r="AN1277">
            <v>750</v>
          </cell>
          <cell r="AO1277">
            <v>157</v>
          </cell>
          <cell r="AP1277">
            <v>98.083832335329333</v>
          </cell>
          <cell r="AQ1277">
            <v>158.90862944162438</v>
          </cell>
          <cell r="AR1277">
            <v>89.417475728155338</v>
          </cell>
          <cell r="AS1277">
            <v>42.080536912751683</v>
          </cell>
          <cell r="AT1277">
            <v>114.79591836734694</v>
          </cell>
          <cell r="AU1277">
            <v>204.78260869565219</v>
          </cell>
          <cell r="AV1277">
            <v>1695</v>
          </cell>
          <cell r="AW1277">
            <v>1694.85393</v>
          </cell>
          <cell r="AX1277">
            <v>2000</v>
          </cell>
          <cell r="AY1277">
            <v>0.17994100294985249</v>
          </cell>
          <cell r="AZ1277">
            <v>0.1525</v>
          </cell>
          <cell r="BA1277">
            <v>1950</v>
          </cell>
          <cell r="BB1277">
            <v>10</v>
          </cell>
          <cell r="BC1277">
            <v>0.15044247787610621</v>
          </cell>
          <cell r="BD1277">
            <v>0.13076923076923078</v>
          </cell>
          <cell r="BE1277">
            <v>1850</v>
          </cell>
          <cell r="BF1277">
            <v>20</v>
          </cell>
          <cell r="BG1277">
            <v>9.1445427728613637E-2</v>
          </cell>
          <cell r="BH1277">
            <v>8.3783783783783788E-2</v>
          </cell>
        </row>
        <row r="1278">
          <cell r="B1278" t="str">
            <v>17741</v>
          </cell>
          <cell r="C1278" t="str">
            <v>7622201703202</v>
          </cell>
          <cell r="D1278" t="str">
            <v>JUGO POLVO PERA 1Lts 7gr CLIGHT</v>
          </cell>
          <cell r="E1278">
            <v>20</v>
          </cell>
          <cell r="F1278" t="str">
            <v>BEBIDAS</v>
          </cell>
          <cell r="G1278" t="str">
            <v>BEBIDAS</v>
          </cell>
          <cell r="H1278" t="str">
            <v>JUGOS</v>
          </cell>
          <cell r="I1278" t="str">
            <v>JUGOS POLVO</v>
          </cell>
          <cell r="J1278" t="str">
            <v>LIGHT JP-L</v>
          </cell>
          <cell r="K1278" t="str">
            <v>CLIGHT</v>
          </cell>
          <cell r="L1278">
            <v>98</v>
          </cell>
          <cell r="M1278" t="str">
            <v>GLORIA S.A.C.E.I. (98)</v>
          </cell>
          <cell r="N1278">
            <v>227</v>
          </cell>
          <cell r="O1278">
            <v>380</v>
          </cell>
          <cell r="P1278">
            <v>159</v>
          </cell>
          <cell r="Q1278">
            <v>171</v>
          </cell>
          <cell r="R1278">
            <v>156</v>
          </cell>
          <cell r="S1278">
            <v>159</v>
          </cell>
          <cell r="T1278">
            <v>252</v>
          </cell>
          <cell r="U1278">
            <v>228</v>
          </cell>
          <cell r="V1278">
            <v>61</v>
          </cell>
          <cell r="W1278">
            <v>77</v>
          </cell>
          <cell r="X1278">
            <v>68</v>
          </cell>
          <cell r="Y1278">
            <v>57</v>
          </cell>
          <cell r="Z1278">
            <v>23</v>
          </cell>
          <cell r="AA1278">
            <v>104</v>
          </cell>
          <cell r="AB1278">
            <v>75</v>
          </cell>
          <cell r="AC1278">
            <v>81</v>
          </cell>
          <cell r="AD1278">
            <v>43</v>
          </cell>
          <cell r="AE1278">
            <v>126</v>
          </cell>
          <cell r="AF1278">
            <v>123</v>
          </cell>
          <cell r="AG1278">
            <v>96</v>
          </cell>
          <cell r="AH1278">
            <v>8</v>
          </cell>
          <cell r="AI1278">
            <v>16</v>
          </cell>
          <cell r="AJ1278">
            <v>823</v>
          </cell>
          <cell r="AK1278">
            <v>526</v>
          </cell>
          <cell r="AL1278">
            <v>251</v>
          </cell>
          <cell r="AM1278">
            <v>248</v>
          </cell>
          <cell r="AN1278">
            <v>294</v>
          </cell>
          <cell r="AO1278">
            <v>108</v>
          </cell>
          <cell r="AP1278">
            <v>144.38596491228071</v>
          </cell>
          <cell r="AQ1278">
            <v>69.210526315789465</v>
          </cell>
          <cell r="AR1278">
            <v>132.10526315789474</v>
          </cell>
          <cell r="AS1278">
            <v>91.851851851851848</v>
          </cell>
          <cell r="AT1278">
            <v>91.875</v>
          </cell>
          <cell r="AU1278">
            <v>202.5</v>
          </cell>
          <cell r="AV1278">
            <v>1695</v>
          </cell>
          <cell r="AW1278">
            <v>1695.6594600000001</v>
          </cell>
          <cell r="AX1278">
            <v>2000</v>
          </cell>
          <cell r="AY1278">
            <v>0.17994100294985249</v>
          </cell>
          <cell r="AZ1278">
            <v>0.1525</v>
          </cell>
          <cell r="BA1278">
            <v>1950</v>
          </cell>
          <cell r="BB1278">
            <v>10</v>
          </cell>
          <cell r="BC1278">
            <v>0.15044247787610621</v>
          </cell>
          <cell r="BD1278">
            <v>0.13076923076923078</v>
          </cell>
          <cell r="BE1278">
            <v>1850</v>
          </cell>
          <cell r="BF1278">
            <v>20</v>
          </cell>
          <cell r="BG1278">
            <v>9.1445427728613637E-2</v>
          </cell>
          <cell r="BH1278">
            <v>8.3783783783783788E-2</v>
          </cell>
        </row>
        <row r="1279">
          <cell r="B1279" t="str">
            <v>17738</v>
          </cell>
          <cell r="C1279" t="str">
            <v>7622201703233</v>
          </cell>
          <cell r="D1279" t="str">
            <v>JUGO POLVO POMELO AMARILLO 1Lts 7gr CLIGHT</v>
          </cell>
          <cell r="E1279">
            <v>20</v>
          </cell>
          <cell r="F1279" t="str">
            <v>BEBIDAS</v>
          </cell>
          <cell r="G1279" t="str">
            <v>BEBIDAS</v>
          </cell>
          <cell r="H1279" t="str">
            <v>JUGOS</v>
          </cell>
          <cell r="I1279" t="str">
            <v>JUGOS POLVO</v>
          </cell>
          <cell r="J1279" t="str">
            <v>LIGHT JP-L</v>
          </cell>
          <cell r="K1279" t="str">
            <v>CLIGHT</v>
          </cell>
          <cell r="L1279">
            <v>98</v>
          </cell>
          <cell r="M1279" t="str">
            <v>GLORIA S.A.C.E.I. (98)</v>
          </cell>
          <cell r="N1279">
            <v>294</v>
          </cell>
          <cell r="O1279">
            <v>256</v>
          </cell>
          <cell r="P1279">
            <v>151</v>
          </cell>
          <cell r="Q1279">
            <v>128</v>
          </cell>
          <cell r="R1279">
            <v>313</v>
          </cell>
          <cell r="S1279">
            <v>375</v>
          </cell>
          <cell r="T1279">
            <v>249</v>
          </cell>
          <cell r="U1279">
            <v>215</v>
          </cell>
          <cell r="V1279">
            <v>61</v>
          </cell>
          <cell r="W1279">
            <v>59</v>
          </cell>
          <cell r="X1279">
            <v>70</v>
          </cell>
          <cell r="Y1279">
            <v>61</v>
          </cell>
          <cell r="Z1279">
            <v>52</v>
          </cell>
          <cell r="AA1279">
            <v>165</v>
          </cell>
          <cell r="AB1279">
            <v>136</v>
          </cell>
          <cell r="AC1279">
            <v>108</v>
          </cell>
          <cell r="AD1279">
            <v>108</v>
          </cell>
          <cell r="AE1279">
            <v>163</v>
          </cell>
          <cell r="AF1279">
            <v>108</v>
          </cell>
          <cell r="AG1279">
            <v>123</v>
          </cell>
          <cell r="AH1279">
            <v>1</v>
          </cell>
          <cell r="AI1279">
            <v>3</v>
          </cell>
          <cell r="AJ1279">
            <v>893</v>
          </cell>
          <cell r="AK1279">
            <v>851</v>
          </cell>
          <cell r="AL1279">
            <v>157</v>
          </cell>
          <cell r="AM1279">
            <v>351</v>
          </cell>
          <cell r="AN1279">
            <v>415</v>
          </cell>
          <cell r="AO1279">
            <v>198</v>
          </cell>
          <cell r="AP1279">
            <v>209.296875</v>
          </cell>
          <cell r="AQ1279">
            <v>118.74418604651163</v>
          </cell>
          <cell r="AR1279">
            <v>77.213114754098356</v>
          </cell>
          <cell r="AS1279">
            <v>97.5</v>
          </cell>
          <cell r="AT1279">
            <v>101.21951219512195</v>
          </cell>
          <cell r="AU1279">
            <v>1980</v>
          </cell>
          <cell r="AV1279">
            <v>1695</v>
          </cell>
          <cell r="AW1279">
            <v>1692.3838800000001</v>
          </cell>
          <cell r="AX1279">
            <v>2000</v>
          </cell>
          <cell r="AY1279">
            <v>0.17994100294985249</v>
          </cell>
          <cell r="AZ1279">
            <v>0.1525</v>
          </cell>
          <cell r="BA1279">
            <v>1950</v>
          </cell>
          <cell r="BB1279">
            <v>10</v>
          </cell>
          <cell r="BC1279">
            <v>0.15044247787610621</v>
          </cell>
          <cell r="BD1279">
            <v>0.13076923076923078</v>
          </cell>
          <cell r="BE1279">
            <v>1850</v>
          </cell>
          <cell r="BF1279">
            <v>20</v>
          </cell>
          <cell r="BG1279">
            <v>9.1445427728613637E-2</v>
          </cell>
          <cell r="BH1279">
            <v>8.3783783783783788E-2</v>
          </cell>
        </row>
        <row r="1280">
          <cell r="B1280" t="str">
            <v>17737</v>
          </cell>
          <cell r="C1280" t="str">
            <v>7622201703172</v>
          </cell>
          <cell r="D1280" t="str">
            <v>JUGO POLVO POMELO ROSADO 1Lts 7gr CLIGHT</v>
          </cell>
          <cell r="E1280">
            <v>20</v>
          </cell>
          <cell r="F1280" t="str">
            <v>BEBIDAS</v>
          </cell>
          <cell r="G1280" t="str">
            <v>BEBIDAS</v>
          </cell>
          <cell r="H1280" t="str">
            <v>JUGOS</v>
          </cell>
          <cell r="I1280" t="str">
            <v>JUGOS POLVO</v>
          </cell>
          <cell r="J1280" t="str">
            <v>LIGHT JP-L</v>
          </cell>
          <cell r="K1280" t="str">
            <v>CLIGHT</v>
          </cell>
          <cell r="L1280">
            <v>98</v>
          </cell>
          <cell r="M1280" t="str">
            <v>GLORIA S.A.C.E.I. (98)</v>
          </cell>
          <cell r="N1280">
            <v>529</v>
          </cell>
          <cell r="O1280">
            <v>645</v>
          </cell>
          <cell r="P1280">
            <v>466</v>
          </cell>
          <cell r="Q1280">
            <v>477</v>
          </cell>
          <cell r="R1280">
            <v>373</v>
          </cell>
          <cell r="S1280">
            <v>647</v>
          </cell>
          <cell r="T1280">
            <v>420</v>
          </cell>
          <cell r="U1280">
            <v>356</v>
          </cell>
          <cell r="V1280">
            <v>104</v>
          </cell>
          <cell r="W1280">
            <v>109</v>
          </cell>
          <cell r="X1280">
            <v>85</v>
          </cell>
          <cell r="Y1280">
            <v>76</v>
          </cell>
          <cell r="Z1280">
            <v>91</v>
          </cell>
          <cell r="AA1280">
            <v>116</v>
          </cell>
          <cell r="AB1280">
            <v>108</v>
          </cell>
          <cell r="AC1280">
            <v>136</v>
          </cell>
          <cell r="AD1280">
            <v>267</v>
          </cell>
          <cell r="AE1280">
            <v>195</v>
          </cell>
          <cell r="AF1280">
            <v>161</v>
          </cell>
          <cell r="AG1280">
            <v>179</v>
          </cell>
          <cell r="AH1280">
            <v>10</v>
          </cell>
          <cell r="AI1280">
            <v>47</v>
          </cell>
          <cell r="AJ1280">
            <v>1740</v>
          </cell>
          <cell r="AK1280">
            <v>1641</v>
          </cell>
          <cell r="AL1280">
            <v>288</v>
          </cell>
          <cell r="AM1280">
            <v>361</v>
          </cell>
          <cell r="AN1280">
            <v>762</v>
          </cell>
          <cell r="AO1280">
            <v>335</v>
          </cell>
          <cell r="AP1280">
            <v>109.43396226415095</v>
          </cell>
          <cell r="AQ1280">
            <v>138.2865168539326</v>
          </cell>
          <cell r="AR1280">
            <v>113.68421052631578</v>
          </cell>
          <cell r="AS1280">
            <v>79.632352941176464</v>
          </cell>
          <cell r="AT1280">
            <v>127.7094972067039</v>
          </cell>
          <cell r="AU1280">
            <v>213.82978723404256</v>
          </cell>
          <cell r="AV1280">
            <v>1695</v>
          </cell>
          <cell r="AW1280">
            <v>1692.5577900000001</v>
          </cell>
          <cell r="AX1280">
            <v>2000</v>
          </cell>
          <cell r="AY1280">
            <v>0.17994100294985249</v>
          </cell>
          <cell r="AZ1280">
            <v>0.1525</v>
          </cell>
          <cell r="BA1280">
            <v>1950</v>
          </cell>
          <cell r="BB1280">
            <v>10</v>
          </cell>
          <cell r="BC1280">
            <v>0.15044247787610621</v>
          </cell>
          <cell r="BD1280">
            <v>0.13076923076923078</v>
          </cell>
          <cell r="BE1280">
            <v>1850</v>
          </cell>
          <cell r="BF1280">
            <v>20</v>
          </cell>
          <cell r="BG1280">
            <v>9.1445427728613637E-2</v>
          </cell>
          <cell r="BH1280">
            <v>8.3783783783783788E-2</v>
          </cell>
        </row>
        <row r="1281">
          <cell r="B1281" t="str">
            <v>11443</v>
          </cell>
          <cell r="C1281" t="str">
            <v>7622210696670</v>
          </cell>
          <cell r="D1281" t="str">
            <v>JUGO POLVO UVA 1Lts 7gr CLIGHT</v>
          </cell>
          <cell r="E1281">
            <v>15</v>
          </cell>
          <cell r="F1281" t="str">
            <v>BEBIDAS</v>
          </cell>
          <cell r="G1281" t="str">
            <v>BEBIDAS</v>
          </cell>
          <cell r="H1281" t="str">
            <v>JUGOS</v>
          </cell>
          <cell r="I1281" t="str">
            <v>JUGOS POLVO</v>
          </cell>
          <cell r="J1281" t="str">
            <v>LIGHT JP-L</v>
          </cell>
          <cell r="K1281" t="str">
            <v>CLIGHT</v>
          </cell>
          <cell r="L1281">
            <v>98</v>
          </cell>
          <cell r="M1281" t="str">
            <v>GLORIA S.A.C.E.I. (98)</v>
          </cell>
          <cell r="N1281">
            <v>429</v>
          </cell>
          <cell r="O1281">
            <v>288</v>
          </cell>
          <cell r="P1281">
            <v>310</v>
          </cell>
          <cell r="Q1281">
            <v>341</v>
          </cell>
          <cell r="R1281">
            <v>143</v>
          </cell>
          <cell r="S1281">
            <v>164</v>
          </cell>
          <cell r="T1281">
            <v>212</v>
          </cell>
          <cell r="U1281">
            <v>256</v>
          </cell>
          <cell r="V1281">
            <v>38</v>
          </cell>
          <cell r="W1281">
            <v>44</v>
          </cell>
          <cell r="X1281">
            <v>29</v>
          </cell>
          <cell r="Y1281">
            <v>37</v>
          </cell>
          <cell r="Z1281">
            <v>20</v>
          </cell>
          <cell r="AA1281">
            <v>30</v>
          </cell>
          <cell r="AB1281">
            <v>30</v>
          </cell>
          <cell r="AC1281">
            <v>60</v>
          </cell>
          <cell r="AD1281">
            <v>38</v>
          </cell>
          <cell r="AE1281">
            <v>97</v>
          </cell>
          <cell r="AF1281">
            <v>79</v>
          </cell>
          <cell r="AG1281">
            <v>74</v>
          </cell>
          <cell r="AH1281">
            <v>14</v>
          </cell>
          <cell r="AI1281">
            <v>33</v>
          </cell>
          <cell r="AJ1281">
            <v>952</v>
          </cell>
          <cell r="AK1281">
            <v>565</v>
          </cell>
          <cell r="AL1281">
            <v>117</v>
          </cell>
          <cell r="AM1281">
            <v>60</v>
          </cell>
          <cell r="AN1281">
            <v>322</v>
          </cell>
          <cell r="AO1281">
            <v>129</v>
          </cell>
          <cell r="AP1281">
            <v>83.753665689149571</v>
          </cell>
          <cell r="AQ1281">
            <v>66.2109375</v>
          </cell>
          <cell r="AR1281">
            <v>94.86486486486487</v>
          </cell>
          <cell r="AS1281">
            <v>30</v>
          </cell>
          <cell r="AT1281">
            <v>130.54054054054055</v>
          </cell>
          <cell r="AU1281">
            <v>117.27272727272728</v>
          </cell>
          <cell r="AV1281">
            <v>1695</v>
          </cell>
          <cell r="AW1281">
            <v>1693.4969699999999</v>
          </cell>
          <cell r="AX1281">
            <v>2000</v>
          </cell>
          <cell r="AY1281">
            <v>0.17994100294985249</v>
          </cell>
          <cell r="AZ1281">
            <v>0.1525</v>
          </cell>
          <cell r="BA1281">
            <v>1950</v>
          </cell>
          <cell r="BB1281">
            <v>10</v>
          </cell>
          <cell r="BC1281">
            <v>0.15044247787610621</v>
          </cell>
          <cell r="BD1281">
            <v>0.13076923076923078</v>
          </cell>
          <cell r="BE1281">
            <v>1850</v>
          </cell>
          <cell r="BF1281">
            <v>20</v>
          </cell>
          <cell r="BG1281">
            <v>9.1445427728613637E-2</v>
          </cell>
          <cell r="BH1281">
            <v>8.3783783783783788E-2</v>
          </cell>
        </row>
        <row r="1282">
          <cell r="B1282" t="str">
            <v>41199</v>
          </cell>
          <cell r="C1282" t="str">
            <v>7802200266032</v>
          </cell>
          <cell r="D1282" t="str">
            <v>JUGO POLVO DURAZNO 1Lts 7gs VIVO,</v>
          </cell>
          <cell r="E1282">
            <v>80</v>
          </cell>
          <cell r="F1282" t="str">
            <v>BEBIDAS</v>
          </cell>
          <cell r="G1282" t="str">
            <v>BEBIDAS</v>
          </cell>
          <cell r="H1282" t="str">
            <v>JUGOS</v>
          </cell>
          <cell r="I1282" t="str">
            <v>JUGOS POLVO</v>
          </cell>
          <cell r="J1282" t="str">
            <v>LIGHT JP-L</v>
          </cell>
          <cell r="K1282" t="str">
            <v>VIVO</v>
          </cell>
          <cell r="L1282">
            <v>140</v>
          </cell>
          <cell r="M1282" t="str">
            <v>PARAGUAY TRADING S.A. (140)</v>
          </cell>
          <cell r="N1282">
            <v>0</v>
          </cell>
          <cell r="O1282">
            <v>0</v>
          </cell>
          <cell r="P1282">
            <v>24</v>
          </cell>
          <cell r="Q1282">
            <v>27</v>
          </cell>
          <cell r="R1282">
            <v>0</v>
          </cell>
          <cell r="S1282">
            <v>0</v>
          </cell>
          <cell r="T1282">
            <v>2</v>
          </cell>
          <cell r="U1282">
            <v>6</v>
          </cell>
          <cell r="V1282">
            <v>0</v>
          </cell>
          <cell r="W1282">
            <v>0</v>
          </cell>
          <cell r="X1282">
            <v>2</v>
          </cell>
          <cell r="Y1282">
            <v>4</v>
          </cell>
          <cell r="Z1282">
            <v>0</v>
          </cell>
          <cell r="AA1282">
            <v>0</v>
          </cell>
          <cell r="AB1282">
            <v>2</v>
          </cell>
          <cell r="AC1282">
            <v>2</v>
          </cell>
          <cell r="AD1282">
            <v>0</v>
          </cell>
          <cell r="AE1282">
            <v>0</v>
          </cell>
          <cell r="AF1282">
            <v>8</v>
          </cell>
          <cell r="AG1282">
            <v>18</v>
          </cell>
          <cell r="AH1282">
            <v>0</v>
          </cell>
          <cell r="AI1282">
            <v>4</v>
          </cell>
          <cell r="AJ1282">
            <v>41</v>
          </cell>
          <cell r="AK1282">
            <v>24</v>
          </cell>
          <cell r="AL1282">
            <v>17</v>
          </cell>
          <cell r="AM1282">
            <v>18</v>
          </cell>
          <cell r="AN1282">
            <v>0</v>
          </cell>
          <cell r="AO1282">
            <v>40</v>
          </cell>
          <cell r="AP1282">
            <v>45.555555555555557</v>
          </cell>
          <cell r="AQ1282">
            <v>120</v>
          </cell>
          <cell r="AR1282">
            <v>127.5</v>
          </cell>
          <cell r="AS1282">
            <v>270</v>
          </cell>
          <cell r="AT1282" t="str">
            <v>Q</v>
          </cell>
          <cell r="AU1282">
            <v>300</v>
          </cell>
          <cell r="AV1282">
            <v>1703.83961</v>
          </cell>
          <cell r="AW1282">
            <v>1704.00846</v>
          </cell>
          <cell r="AX1282">
            <v>1900</v>
          </cell>
          <cell r="AY1282">
            <v>0.11512843629688829</v>
          </cell>
          <cell r="AZ1282">
            <v>0.10324231052631579</v>
          </cell>
          <cell r="BA1282">
            <v>1850</v>
          </cell>
          <cell r="BB1282">
            <v>5</v>
          </cell>
          <cell r="BC1282">
            <v>8.5782951131180729E-2</v>
          </cell>
          <cell r="BD1282">
            <v>7.9005616216216226E-2</v>
          </cell>
          <cell r="BE1282">
            <v>1800</v>
          </cell>
          <cell r="BF1282">
            <v>10</v>
          </cell>
          <cell r="BG1282">
            <v>5.6437465965473166E-2</v>
          </cell>
          <cell r="BH1282">
            <v>5.3422438888888896E-2</v>
          </cell>
        </row>
        <row r="1283">
          <cell r="B1283" t="str">
            <v>41200</v>
          </cell>
          <cell r="C1283" t="str">
            <v>7802200266315</v>
          </cell>
          <cell r="D1283" t="str">
            <v>JUGO POLVO FRUTOS ROJOS 1Lts 7gs VIVO</v>
          </cell>
          <cell r="E1283">
            <v>80</v>
          </cell>
          <cell r="F1283" t="str">
            <v>BEBIDAS</v>
          </cell>
          <cell r="G1283" t="str">
            <v>BEBIDAS</v>
          </cell>
          <cell r="H1283" t="str">
            <v>JUGOS</v>
          </cell>
          <cell r="I1283" t="str">
            <v>JUGOS POLVO</v>
          </cell>
          <cell r="J1283" t="str">
            <v>LIGHT JP-L</v>
          </cell>
          <cell r="K1283" t="str">
            <v>VIVO</v>
          </cell>
          <cell r="L1283">
            <v>140</v>
          </cell>
          <cell r="M1283" t="str">
            <v>PARAGUAY TRADING S.A. (140)</v>
          </cell>
          <cell r="N1283">
            <v>0</v>
          </cell>
          <cell r="O1283">
            <v>0</v>
          </cell>
          <cell r="P1283">
            <v>0</v>
          </cell>
          <cell r="Q1283">
            <v>0</v>
          </cell>
          <cell r="R1283">
            <v>0</v>
          </cell>
          <cell r="S1283">
            <v>0</v>
          </cell>
          <cell r="T1283">
            <v>0</v>
          </cell>
          <cell r="U1283">
            <v>0</v>
          </cell>
          <cell r="V1283">
            <v>0</v>
          </cell>
          <cell r="W1283">
            <v>0</v>
          </cell>
          <cell r="X1283">
            <v>0</v>
          </cell>
          <cell r="Y1283">
            <v>0</v>
          </cell>
          <cell r="Z1283">
            <v>0</v>
          </cell>
          <cell r="AA1283">
            <v>0</v>
          </cell>
          <cell r="AB1283">
            <v>0</v>
          </cell>
          <cell r="AC1283">
            <v>0</v>
          </cell>
          <cell r="AD1283">
            <v>0</v>
          </cell>
          <cell r="AE1283">
            <v>0</v>
          </cell>
          <cell r="AF1283">
            <v>0</v>
          </cell>
          <cell r="AG1283">
            <v>0</v>
          </cell>
          <cell r="AH1283">
            <v>0</v>
          </cell>
          <cell r="AI1283">
            <v>0</v>
          </cell>
          <cell r="AJ1283">
            <v>0</v>
          </cell>
          <cell r="AK1283">
            <v>0</v>
          </cell>
          <cell r="AL1283">
            <v>0</v>
          </cell>
          <cell r="AM1283">
            <v>0</v>
          </cell>
          <cell r="AN1283">
            <v>0</v>
          </cell>
          <cell r="AO1283">
            <v>0</v>
          </cell>
          <cell r="AP1283" t="str">
            <v>Q</v>
          </cell>
          <cell r="AQ1283" t="str">
            <v>Q</v>
          </cell>
          <cell r="AR1283" t="str">
            <v>Q</v>
          </cell>
          <cell r="AS1283" t="str">
            <v>Q</v>
          </cell>
          <cell r="AT1283" t="str">
            <v>Q</v>
          </cell>
          <cell r="AU1283" t="str">
            <v>Q</v>
          </cell>
          <cell r="AV1283">
            <v>1704.0000010000001</v>
          </cell>
          <cell r="AW1283">
            <v>1704.0000010000001</v>
          </cell>
          <cell r="AX1283">
            <v>1900</v>
          </cell>
          <cell r="AY1283">
            <v>0.11502347352404718</v>
          </cell>
          <cell r="AZ1283">
            <v>0.10315789421052626</v>
          </cell>
          <cell r="BA1283">
            <v>1850</v>
          </cell>
          <cell r="BB1283">
            <v>5</v>
          </cell>
          <cell r="BC1283">
            <v>8.5680750536572203E-2</v>
          </cell>
          <cell r="BD1283">
            <v>7.8918918378378319E-2</v>
          </cell>
          <cell r="BE1283">
            <v>1800</v>
          </cell>
          <cell r="BF1283">
            <v>10</v>
          </cell>
          <cell r="BG1283">
            <v>5.6338027549097225E-2</v>
          </cell>
          <cell r="BH1283">
            <v>5.3333332777777714E-2</v>
          </cell>
        </row>
        <row r="1284">
          <cell r="B1284" t="str">
            <v>41197</v>
          </cell>
          <cell r="C1284" t="str">
            <v>7802200266506</v>
          </cell>
          <cell r="D1284" t="str">
            <v>JUGO POLVO HERBAL LIMONADA JENGIBRE 1Lts 7gs VIVO,</v>
          </cell>
          <cell r="E1284">
            <v>80</v>
          </cell>
          <cell r="F1284" t="str">
            <v>BEBIDAS</v>
          </cell>
          <cell r="G1284" t="str">
            <v>BEBIDAS</v>
          </cell>
          <cell r="H1284" t="str">
            <v>JUGOS</v>
          </cell>
          <cell r="I1284" t="str">
            <v>JUGOS POLVO</v>
          </cell>
          <cell r="J1284" t="str">
            <v>LIGHT JP-L</v>
          </cell>
          <cell r="K1284" t="str">
            <v>VIVO</v>
          </cell>
          <cell r="L1284">
            <v>140</v>
          </cell>
          <cell r="M1284" t="str">
            <v>PARAGUAY TRADING S.A. (140)</v>
          </cell>
          <cell r="N1284">
            <v>0</v>
          </cell>
          <cell r="O1284">
            <v>0</v>
          </cell>
          <cell r="P1284">
            <v>0</v>
          </cell>
          <cell r="Q1284">
            <v>0</v>
          </cell>
          <cell r="R1284">
            <v>0</v>
          </cell>
          <cell r="S1284">
            <v>0</v>
          </cell>
          <cell r="T1284">
            <v>0</v>
          </cell>
          <cell r="U1284">
            <v>0</v>
          </cell>
          <cell r="V1284">
            <v>0</v>
          </cell>
          <cell r="W1284">
            <v>0</v>
          </cell>
          <cell r="X1284">
            <v>0</v>
          </cell>
          <cell r="Y1284">
            <v>0</v>
          </cell>
          <cell r="Z1284">
            <v>0</v>
          </cell>
          <cell r="AA1284">
            <v>0</v>
          </cell>
          <cell r="AB1284">
            <v>0</v>
          </cell>
          <cell r="AC1284">
            <v>0</v>
          </cell>
          <cell r="AD1284">
            <v>0</v>
          </cell>
          <cell r="AE1284">
            <v>0</v>
          </cell>
          <cell r="AF1284">
            <v>0</v>
          </cell>
          <cell r="AG1284">
            <v>0</v>
          </cell>
          <cell r="AH1284">
            <v>0</v>
          </cell>
          <cell r="AI1284">
            <v>0</v>
          </cell>
          <cell r="AJ1284">
            <v>0</v>
          </cell>
          <cell r="AK1284">
            <v>0</v>
          </cell>
          <cell r="AL1284">
            <v>0</v>
          </cell>
          <cell r="AM1284">
            <v>0</v>
          </cell>
          <cell r="AN1284">
            <v>0</v>
          </cell>
          <cell r="AO1284">
            <v>0</v>
          </cell>
          <cell r="AP1284" t="str">
            <v>Q</v>
          </cell>
          <cell r="AQ1284" t="str">
            <v>Q</v>
          </cell>
          <cell r="AR1284" t="str">
            <v>Q</v>
          </cell>
          <cell r="AS1284" t="str">
            <v>Q</v>
          </cell>
          <cell r="AT1284" t="str">
            <v>Q</v>
          </cell>
          <cell r="AU1284" t="str">
            <v>Q</v>
          </cell>
          <cell r="AV1284">
            <v>1704.0000010000001</v>
          </cell>
          <cell r="AW1284">
            <v>1704.0000010000001</v>
          </cell>
          <cell r="AX1284">
            <v>1900</v>
          </cell>
          <cell r="AY1284">
            <v>0.11502347352404718</v>
          </cell>
          <cell r="AZ1284">
            <v>0.10315789421052626</v>
          </cell>
          <cell r="BA1284">
            <v>1850</v>
          </cell>
          <cell r="BB1284">
            <v>5</v>
          </cell>
          <cell r="BC1284">
            <v>8.5680750536572203E-2</v>
          </cell>
          <cell r="BD1284">
            <v>7.8918918378378319E-2</v>
          </cell>
          <cell r="BE1284">
            <v>1800</v>
          </cell>
          <cell r="BF1284">
            <v>10</v>
          </cell>
          <cell r="BG1284">
            <v>5.6338027549097225E-2</v>
          </cell>
          <cell r="BH1284">
            <v>5.3333332777777714E-2</v>
          </cell>
        </row>
        <row r="1285">
          <cell r="B1285" t="str">
            <v>41201</v>
          </cell>
          <cell r="C1285" t="str">
            <v>7802200267152</v>
          </cell>
          <cell r="D1285" t="str">
            <v>JUGO POLVO HERBAL NARANJA ZANAHORIA 1Lts 7gs VIVO</v>
          </cell>
          <cell r="E1285">
            <v>80</v>
          </cell>
          <cell r="F1285" t="str">
            <v>BEBIDAS</v>
          </cell>
          <cell r="G1285" t="str">
            <v>BEBIDAS</v>
          </cell>
          <cell r="H1285" t="str">
            <v>JUGOS</v>
          </cell>
          <cell r="I1285" t="str">
            <v>JUGOS POLVO</v>
          </cell>
          <cell r="J1285" t="str">
            <v>LIGHT JP-L</v>
          </cell>
          <cell r="K1285" t="str">
            <v>VIVO</v>
          </cell>
          <cell r="L1285">
            <v>140</v>
          </cell>
          <cell r="M1285" t="str">
            <v>PARAGUAY TRADING S.A. (140)</v>
          </cell>
          <cell r="N1285">
            <v>0</v>
          </cell>
          <cell r="O1285">
            <v>0</v>
          </cell>
          <cell r="P1285">
            <v>0</v>
          </cell>
          <cell r="Q1285">
            <v>0</v>
          </cell>
          <cell r="R1285">
            <v>0</v>
          </cell>
          <cell r="S1285">
            <v>0</v>
          </cell>
          <cell r="T1285">
            <v>0</v>
          </cell>
          <cell r="U1285">
            <v>0</v>
          </cell>
          <cell r="V1285">
            <v>0</v>
          </cell>
          <cell r="W1285">
            <v>0</v>
          </cell>
          <cell r="X1285">
            <v>0</v>
          </cell>
          <cell r="Y1285">
            <v>0</v>
          </cell>
          <cell r="Z1285">
            <v>0</v>
          </cell>
          <cell r="AA1285">
            <v>0</v>
          </cell>
          <cell r="AB1285">
            <v>0</v>
          </cell>
          <cell r="AC1285">
            <v>0</v>
          </cell>
          <cell r="AD1285">
            <v>0</v>
          </cell>
          <cell r="AE1285">
            <v>0</v>
          </cell>
          <cell r="AF1285">
            <v>0</v>
          </cell>
          <cell r="AG1285">
            <v>0</v>
          </cell>
          <cell r="AH1285">
            <v>0</v>
          </cell>
          <cell r="AI1285">
            <v>0</v>
          </cell>
          <cell r="AJ1285">
            <v>0</v>
          </cell>
          <cell r="AK1285">
            <v>0</v>
          </cell>
          <cell r="AL1285">
            <v>0</v>
          </cell>
          <cell r="AM1285">
            <v>0</v>
          </cell>
          <cell r="AN1285">
            <v>0</v>
          </cell>
          <cell r="AO1285">
            <v>0</v>
          </cell>
          <cell r="AP1285" t="str">
            <v>Q</v>
          </cell>
          <cell r="AQ1285" t="str">
            <v>Q</v>
          </cell>
          <cell r="AR1285" t="str">
            <v>Q</v>
          </cell>
          <cell r="AS1285" t="str">
            <v>Q</v>
          </cell>
          <cell r="AT1285" t="str">
            <v>Q</v>
          </cell>
          <cell r="AU1285" t="str">
            <v>Q</v>
          </cell>
          <cell r="AV1285">
            <v>1704.0000010000001</v>
          </cell>
          <cell r="AW1285">
            <v>1704.0000010000001</v>
          </cell>
          <cell r="AX1285">
            <v>1900</v>
          </cell>
          <cell r="AY1285">
            <v>0.11502347352404718</v>
          </cell>
          <cell r="AZ1285">
            <v>0.10315789421052626</v>
          </cell>
          <cell r="BA1285">
            <v>1850</v>
          </cell>
          <cell r="BB1285">
            <v>5</v>
          </cell>
          <cell r="BC1285">
            <v>8.5680750536572203E-2</v>
          </cell>
          <cell r="BD1285">
            <v>7.8918918378378319E-2</v>
          </cell>
          <cell r="BE1285">
            <v>1800</v>
          </cell>
          <cell r="BF1285">
            <v>10</v>
          </cell>
          <cell r="BG1285">
            <v>5.6338027549097225E-2</v>
          </cell>
          <cell r="BH1285">
            <v>5.3333332777777714E-2</v>
          </cell>
        </row>
        <row r="1286">
          <cell r="B1286" t="str">
            <v>41198</v>
          </cell>
          <cell r="C1286" t="str">
            <v>7802200266063</v>
          </cell>
          <cell r="D1286" t="str">
            <v>JUGO POLVO MANZANA 1Lts 7gs VIVO,</v>
          </cell>
          <cell r="E1286">
            <v>80</v>
          </cell>
          <cell r="F1286" t="str">
            <v>BEBIDAS</v>
          </cell>
          <cell r="G1286" t="str">
            <v>BEBIDAS</v>
          </cell>
          <cell r="H1286" t="str">
            <v>JUGOS</v>
          </cell>
          <cell r="I1286" t="str">
            <v>JUGOS POLVO</v>
          </cell>
          <cell r="J1286" t="str">
            <v>LIGHT JP-L</v>
          </cell>
          <cell r="K1286" t="str">
            <v>VIVO</v>
          </cell>
          <cell r="L1286">
            <v>140</v>
          </cell>
          <cell r="M1286" t="str">
            <v>PARAGUAY TRADING S.A. (140)</v>
          </cell>
          <cell r="N1286">
            <v>0</v>
          </cell>
          <cell r="O1286">
            <v>0</v>
          </cell>
          <cell r="P1286">
            <v>8</v>
          </cell>
          <cell r="Q1286">
            <v>21</v>
          </cell>
          <cell r="R1286">
            <v>0</v>
          </cell>
          <cell r="S1286">
            <v>0</v>
          </cell>
          <cell r="T1286">
            <v>4</v>
          </cell>
          <cell r="U1286">
            <v>8</v>
          </cell>
          <cell r="V1286">
            <v>0</v>
          </cell>
          <cell r="W1286">
            <v>0</v>
          </cell>
          <cell r="X1286">
            <v>1</v>
          </cell>
          <cell r="Y1286">
            <v>4</v>
          </cell>
          <cell r="Z1286">
            <v>0</v>
          </cell>
          <cell r="AA1286">
            <v>0</v>
          </cell>
          <cell r="AB1286">
            <v>1</v>
          </cell>
          <cell r="AC1286">
            <v>7</v>
          </cell>
          <cell r="AD1286">
            <v>0</v>
          </cell>
          <cell r="AE1286">
            <v>0</v>
          </cell>
          <cell r="AF1286">
            <v>8</v>
          </cell>
          <cell r="AG1286">
            <v>17</v>
          </cell>
          <cell r="AH1286">
            <v>0</v>
          </cell>
          <cell r="AI1286">
            <v>0</v>
          </cell>
          <cell r="AJ1286">
            <v>7</v>
          </cell>
          <cell r="AK1286">
            <v>22</v>
          </cell>
          <cell r="AL1286">
            <v>16</v>
          </cell>
          <cell r="AM1286">
            <v>13</v>
          </cell>
          <cell r="AN1286">
            <v>43</v>
          </cell>
          <cell r="AO1286">
            <v>40</v>
          </cell>
          <cell r="AP1286">
            <v>10</v>
          </cell>
          <cell r="AQ1286">
            <v>82.5</v>
          </cell>
          <cell r="AR1286">
            <v>120</v>
          </cell>
          <cell r="AS1286">
            <v>55.714285714285715</v>
          </cell>
          <cell r="AT1286">
            <v>75.882352941176464</v>
          </cell>
          <cell r="AU1286" t="str">
            <v>SV</v>
          </cell>
          <cell r="AV1286">
            <v>1703.83961</v>
          </cell>
          <cell r="AW1286">
            <v>1704.0071399999999</v>
          </cell>
          <cell r="AX1286">
            <v>1900</v>
          </cell>
          <cell r="AY1286">
            <v>0.11512843629688829</v>
          </cell>
          <cell r="AZ1286">
            <v>0.10324231052631579</v>
          </cell>
          <cell r="BA1286">
            <v>1850</v>
          </cell>
          <cell r="BB1286">
            <v>5</v>
          </cell>
          <cell r="BC1286">
            <v>8.5782951131180729E-2</v>
          </cell>
          <cell r="BD1286">
            <v>7.9005616216216226E-2</v>
          </cell>
          <cell r="BE1286">
            <v>1800</v>
          </cell>
          <cell r="BF1286">
            <v>10</v>
          </cell>
          <cell r="BG1286">
            <v>5.6437465965473166E-2</v>
          </cell>
          <cell r="BH1286">
            <v>5.3422438888888896E-2</v>
          </cell>
        </row>
        <row r="1287">
          <cell r="B1287" t="str">
            <v>41196</v>
          </cell>
          <cell r="C1287" t="str">
            <v>7802200266001</v>
          </cell>
          <cell r="D1287" t="str">
            <v>JUGO POLVO NARANJA 1Lts 8gs VIVO,</v>
          </cell>
          <cell r="E1287">
            <v>80</v>
          </cell>
          <cell r="F1287" t="str">
            <v>BEBIDAS</v>
          </cell>
          <cell r="G1287" t="str">
            <v>BEBIDAS</v>
          </cell>
          <cell r="H1287" t="str">
            <v>JUGOS</v>
          </cell>
          <cell r="I1287" t="str">
            <v>JUGOS POLVO</v>
          </cell>
          <cell r="J1287" t="str">
            <v>LIGHT JP-L</v>
          </cell>
          <cell r="K1287" t="str">
            <v>VIVO</v>
          </cell>
          <cell r="L1287">
            <v>140</v>
          </cell>
          <cell r="M1287" t="str">
            <v>PARAGUAY TRADING S.A. (140)</v>
          </cell>
          <cell r="N1287">
            <v>0</v>
          </cell>
          <cell r="O1287">
            <v>0</v>
          </cell>
          <cell r="P1287">
            <v>15</v>
          </cell>
          <cell r="Q1287">
            <v>20</v>
          </cell>
          <cell r="R1287">
            <v>0</v>
          </cell>
          <cell r="S1287">
            <v>0</v>
          </cell>
          <cell r="T1287">
            <v>16</v>
          </cell>
          <cell r="U1287">
            <v>30</v>
          </cell>
          <cell r="V1287">
            <v>0</v>
          </cell>
          <cell r="W1287">
            <v>0</v>
          </cell>
          <cell r="X1287">
            <v>9</v>
          </cell>
          <cell r="Y1287">
            <v>13</v>
          </cell>
          <cell r="Z1287">
            <v>0</v>
          </cell>
          <cell r="AA1287">
            <v>0</v>
          </cell>
          <cell r="AB1287">
            <v>1</v>
          </cell>
          <cell r="AC1287">
            <v>2</v>
          </cell>
          <cell r="AD1287">
            <v>0</v>
          </cell>
          <cell r="AE1287">
            <v>0</v>
          </cell>
          <cell r="AF1287">
            <v>6</v>
          </cell>
          <cell r="AG1287">
            <v>18</v>
          </cell>
          <cell r="AH1287">
            <v>0</v>
          </cell>
          <cell r="AI1287">
            <v>10</v>
          </cell>
          <cell r="AJ1287">
            <v>10</v>
          </cell>
          <cell r="AK1287">
            <v>23</v>
          </cell>
          <cell r="AL1287">
            <v>87</v>
          </cell>
          <cell r="AM1287">
            <v>18</v>
          </cell>
          <cell r="AN1287">
            <v>40</v>
          </cell>
          <cell r="AO1287">
            <v>40</v>
          </cell>
          <cell r="AP1287">
            <v>15</v>
          </cell>
          <cell r="AQ1287">
            <v>23</v>
          </cell>
          <cell r="AR1287">
            <v>200.76923076923077</v>
          </cell>
          <cell r="AS1287">
            <v>270</v>
          </cell>
          <cell r="AT1287">
            <v>66.666666666666671</v>
          </cell>
          <cell r="AU1287">
            <v>120</v>
          </cell>
          <cell r="AV1287">
            <v>1703.84005</v>
          </cell>
          <cell r="AW1287">
            <v>1703.88779</v>
          </cell>
          <cell r="AX1287">
            <v>1900</v>
          </cell>
          <cell r="AY1287">
            <v>0.1151281483258948</v>
          </cell>
          <cell r="AZ1287">
            <v>0.10324207894736841</v>
          </cell>
          <cell r="BA1287">
            <v>1850</v>
          </cell>
          <cell r="BB1287">
            <v>5</v>
          </cell>
          <cell r="BC1287">
            <v>8.5782670738371314E-2</v>
          </cell>
          <cell r="BD1287">
            <v>7.9005378378378371E-2</v>
          </cell>
          <cell r="BE1287">
            <v>1800</v>
          </cell>
          <cell r="BF1287">
            <v>10</v>
          </cell>
          <cell r="BG1287">
            <v>5.6437193150847609E-2</v>
          </cell>
          <cell r="BH1287">
            <v>5.3422194444444432E-2</v>
          </cell>
        </row>
        <row r="1288">
          <cell r="B1288" t="str">
            <v>35736</v>
          </cell>
          <cell r="C1288" t="str">
            <v>7841386000665</v>
          </cell>
          <cell r="D1288" t="str">
            <v>CARTUCHERAS + JUGO 6un TANG</v>
          </cell>
          <cell r="E1288">
            <v>1</v>
          </cell>
          <cell r="F1288" t="str">
            <v>BEBIDAS</v>
          </cell>
          <cell r="G1288" t="str">
            <v>BEBIDAS</v>
          </cell>
          <cell r="H1288" t="str">
            <v>JUGOS</v>
          </cell>
          <cell r="I1288" t="str">
            <v>JUGOS POLVO</v>
          </cell>
          <cell r="J1288" t="str">
            <v>NORMAL JP-N</v>
          </cell>
          <cell r="K1288" t="str">
            <v>TANG</v>
          </cell>
          <cell r="L1288">
            <v>98</v>
          </cell>
          <cell r="M1288" t="str">
            <v>GLORIA S.A.C.E.I. (98)</v>
          </cell>
          <cell r="N1288">
            <v>6</v>
          </cell>
          <cell r="O1288">
            <v>11</v>
          </cell>
          <cell r="P1288">
            <v>3</v>
          </cell>
          <cell r="Q1288">
            <v>1</v>
          </cell>
          <cell r="R1288">
            <v>3</v>
          </cell>
          <cell r="S1288">
            <v>3</v>
          </cell>
          <cell r="T1288">
            <v>0</v>
          </cell>
          <cell r="U1288">
            <v>0</v>
          </cell>
          <cell r="V1288">
            <v>3</v>
          </cell>
          <cell r="W1288">
            <v>2</v>
          </cell>
          <cell r="X1288">
            <v>3</v>
          </cell>
          <cell r="Y1288">
            <v>1</v>
          </cell>
          <cell r="Z1288">
            <v>5</v>
          </cell>
          <cell r="AA1288">
            <v>2</v>
          </cell>
          <cell r="AB1288">
            <v>2</v>
          </cell>
          <cell r="AC1288">
            <v>1</v>
          </cell>
          <cell r="AD1288">
            <v>0</v>
          </cell>
          <cell r="AE1288">
            <v>5</v>
          </cell>
          <cell r="AF1288">
            <v>2</v>
          </cell>
          <cell r="AG1288">
            <v>2</v>
          </cell>
          <cell r="AH1288">
            <v>0</v>
          </cell>
          <cell r="AI1288">
            <v>0</v>
          </cell>
          <cell r="AJ1288">
            <v>0</v>
          </cell>
          <cell r="AK1288">
            <v>0</v>
          </cell>
          <cell r="AL1288">
            <v>4</v>
          </cell>
          <cell r="AM1288">
            <v>6</v>
          </cell>
          <cell r="AN1288">
            <v>1</v>
          </cell>
          <cell r="AO1288">
            <v>0</v>
          </cell>
          <cell r="AP1288" t="str">
            <v>Q</v>
          </cell>
          <cell r="AQ1288" t="str">
            <v>Q</v>
          </cell>
          <cell r="AR1288">
            <v>120</v>
          </cell>
          <cell r="AS1288">
            <v>180</v>
          </cell>
          <cell r="AT1288">
            <v>15</v>
          </cell>
          <cell r="AU1288" t="str">
            <v>Q</v>
          </cell>
          <cell r="AV1288">
            <v>14615</v>
          </cell>
          <cell r="AW1288">
            <v>11169.70118</v>
          </cell>
          <cell r="AX1288">
            <v>17900</v>
          </cell>
          <cell r="AY1288">
            <v>0.22476907287033865</v>
          </cell>
          <cell r="AZ1288">
            <v>0.18351955307262569</v>
          </cell>
          <cell r="BA1288">
            <v>17500</v>
          </cell>
          <cell r="BB1288">
            <v>3</v>
          </cell>
          <cell r="BC1288">
            <v>0.19739993157714686</v>
          </cell>
          <cell r="BD1288">
            <v>0.16485714285714287</v>
          </cell>
          <cell r="BE1288">
            <v>16900</v>
          </cell>
          <cell r="BF1288">
            <v>6</v>
          </cell>
          <cell r="BG1288">
            <v>0.15634621963735884</v>
          </cell>
          <cell r="BH1288">
            <v>0.13520710059171598</v>
          </cell>
        </row>
        <row r="1289">
          <cell r="B1289" t="str">
            <v>30932</v>
          </cell>
          <cell r="C1289" t="str">
            <v>7622210571755</v>
          </cell>
          <cell r="D1289" t="str">
            <v>JUGO POLVO ABACAXI 18gr 1Lts TANG</v>
          </cell>
          <cell r="E1289">
            <v>180</v>
          </cell>
          <cell r="F1289" t="str">
            <v>BEBIDAS</v>
          </cell>
          <cell r="G1289" t="str">
            <v>BEBIDAS</v>
          </cell>
          <cell r="H1289" t="str">
            <v>JUGOS</v>
          </cell>
          <cell r="I1289" t="str">
            <v>JUGOS POLVO</v>
          </cell>
          <cell r="J1289" t="str">
            <v>NORMAL JP-N</v>
          </cell>
          <cell r="K1289" t="str">
            <v>TANG</v>
          </cell>
          <cell r="L1289">
            <v>98</v>
          </cell>
          <cell r="M1289" t="str">
            <v>GLORIA S.A.C.E.I. (98)</v>
          </cell>
          <cell r="N1289">
            <v>342</v>
          </cell>
          <cell r="O1289">
            <v>318</v>
          </cell>
          <cell r="P1289">
            <v>416</v>
          </cell>
          <cell r="Q1289">
            <v>312</v>
          </cell>
          <cell r="R1289">
            <v>266</v>
          </cell>
          <cell r="S1289">
            <v>529</v>
          </cell>
          <cell r="T1289">
            <v>453</v>
          </cell>
          <cell r="U1289">
            <v>364</v>
          </cell>
          <cell r="V1289">
            <v>74</v>
          </cell>
          <cell r="W1289">
            <v>74</v>
          </cell>
          <cell r="X1289">
            <v>62</v>
          </cell>
          <cell r="Y1289">
            <v>62</v>
          </cell>
          <cell r="Z1289">
            <v>106</v>
          </cell>
          <cell r="AA1289">
            <v>164</v>
          </cell>
          <cell r="AB1289">
            <v>63</v>
          </cell>
          <cell r="AC1289">
            <v>111</v>
          </cell>
          <cell r="AD1289">
            <v>149</v>
          </cell>
          <cell r="AE1289">
            <v>143</v>
          </cell>
          <cell r="AF1289">
            <v>142</v>
          </cell>
          <cell r="AG1289">
            <v>117</v>
          </cell>
          <cell r="AH1289">
            <v>1</v>
          </cell>
          <cell r="AI1289">
            <v>13</v>
          </cell>
          <cell r="AJ1289">
            <v>1203</v>
          </cell>
          <cell r="AK1289">
            <v>1449</v>
          </cell>
          <cell r="AL1289">
            <v>264</v>
          </cell>
          <cell r="AM1289">
            <v>446</v>
          </cell>
          <cell r="AN1289">
            <v>463</v>
          </cell>
          <cell r="AO1289">
            <v>175</v>
          </cell>
          <cell r="AP1289">
            <v>115.67307692307692</v>
          </cell>
          <cell r="AQ1289">
            <v>119.42307692307692</v>
          </cell>
          <cell r="AR1289">
            <v>127.74193548387096</v>
          </cell>
          <cell r="AS1289">
            <v>120.54054054054053</v>
          </cell>
          <cell r="AT1289">
            <v>118.71794871794873</v>
          </cell>
          <cell r="AU1289">
            <v>403.84615384615387</v>
          </cell>
          <cell r="AV1289">
            <v>1400.0000299999999</v>
          </cell>
          <cell r="AW1289">
            <v>1398.23937</v>
          </cell>
          <cell r="AX1289">
            <v>1650</v>
          </cell>
          <cell r="AY1289">
            <v>0.17857140331632704</v>
          </cell>
          <cell r="AZ1289">
            <v>0.15151513333333338</v>
          </cell>
          <cell r="BA1289">
            <v>1550</v>
          </cell>
          <cell r="BB1289">
            <v>6</v>
          </cell>
          <cell r="BC1289">
            <v>0.10714283341836794</v>
          </cell>
          <cell r="BD1289">
            <v>9.6774174193548432E-2</v>
          </cell>
          <cell r="BE1289">
            <v>1490</v>
          </cell>
          <cell r="BF1289">
            <v>20</v>
          </cell>
          <cell r="BG1289">
            <v>6.4285691479592399E-2</v>
          </cell>
          <cell r="BH1289">
            <v>6.0402664429530253E-2</v>
          </cell>
        </row>
        <row r="1290">
          <cell r="B1290" t="str">
            <v>4771</v>
          </cell>
          <cell r="C1290" t="str">
            <v>7622201756406</v>
          </cell>
          <cell r="D1290" t="str">
            <v>JUGO POLVO DURAZNO 1Lts 25gr TANG</v>
          </cell>
          <cell r="E1290">
            <v>20</v>
          </cell>
          <cell r="F1290" t="str">
            <v>BEBIDAS</v>
          </cell>
          <cell r="G1290" t="str">
            <v>BEBIDAS</v>
          </cell>
          <cell r="H1290" t="str">
            <v>JUGOS</v>
          </cell>
          <cell r="I1290" t="str">
            <v>JUGOS POLVO</v>
          </cell>
          <cell r="J1290" t="str">
            <v>NORMAL JP-N</v>
          </cell>
          <cell r="K1290" t="str">
            <v>TANG</v>
          </cell>
          <cell r="L1290">
            <v>98</v>
          </cell>
          <cell r="M1290" t="str">
            <v>GLORIA S.A.C.E.I. (98)</v>
          </cell>
          <cell r="N1290">
            <v>367</v>
          </cell>
          <cell r="O1290">
            <v>274</v>
          </cell>
          <cell r="P1290">
            <v>16</v>
          </cell>
          <cell r="Q1290">
            <v>77</v>
          </cell>
          <cell r="R1290">
            <v>399</v>
          </cell>
          <cell r="S1290">
            <v>293</v>
          </cell>
          <cell r="T1290">
            <v>242</v>
          </cell>
          <cell r="U1290">
            <v>184</v>
          </cell>
          <cell r="V1290">
            <v>167</v>
          </cell>
          <cell r="W1290">
            <v>50</v>
          </cell>
          <cell r="X1290">
            <v>49</v>
          </cell>
          <cell r="Y1290">
            <v>57</v>
          </cell>
          <cell r="Z1290">
            <v>48</v>
          </cell>
          <cell r="AA1290">
            <v>55</v>
          </cell>
          <cell r="AB1290">
            <v>29</v>
          </cell>
          <cell r="AC1290">
            <v>38</v>
          </cell>
          <cell r="AD1290">
            <v>137</v>
          </cell>
          <cell r="AE1290">
            <v>88</v>
          </cell>
          <cell r="AF1290">
            <v>74</v>
          </cell>
          <cell r="AG1290">
            <v>62</v>
          </cell>
          <cell r="AH1290">
            <v>0</v>
          </cell>
          <cell r="AI1290">
            <v>6</v>
          </cell>
          <cell r="AJ1290">
            <v>1014</v>
          </cell>
          <cell r="AK1290">
            <v>1010</v>
          </cell>
          <cell r="AL1290">
            <v>688</v>
          </cell>
          <cell r="AM1290">
            <v>163</v>
          </cell>
          <cell r="AN1290">
            <v>384</v>
          </cell>
          <cell r="AO1290">
            <v>159</v>
          </cell>
          <cell r="AP1290">
            <v>395.06493506493507</v>
          </cell>
          <cell r="AQ1290">
            <v>164.67391304347825</v>
          </cell>
          <cell r="AR1290">
            <v>362.10526315789474</v>
          </cell>
          <cell r="AS1290">
            <v>128.68421052631581</v>
          </cell>
          <cell r="AT1290">
            <v>185.80645161290323</v>
          </cell>
          <cell r="AU1290">
            <v>795</v>
          </cell>
          <cell r="AV1290">
            <v>1400.0000299999999</v>
          </cell>
          <cell r="AW1290">
            <v>1266.1656700000001</v>
          </cell>
          <cell r="AX1290">
            <v>1650</v>
          </cell>
          <cell r="AY1290">
            <v>0.17857140331632704</v>
          </cell>
          <cell r="AZ1290">
            <v>0.15151513333333338</v>
          </cell>
          <cell r="BA1290">
            <v>1550</v>
          </cell>
          <cell r="BB1290">
            <v>6</v>
          </cell>
          <cell r="BC1290">
            <v>0.10714283341836794</v>
          </cell>
          <cell r="BD1290">
            <v>9.6774174193548432E-2</v>
          </cell>
          <cell r="BE1290">
            <v>1490</v>
          </cell>
          <cell r="BF1290">
            <v>20</v>
          </cell>
          <cell r="BG1290">
            <v>6.4285691479592399E-2</v>
          </cell>
          <cell r="BH1290">
            <v>6.0402664429530253E-2</v>
          </cell>
        </row>
        <row r="1291">
          <cell r="B1291" t="str">
            <v>30931</v>
          </cell>
          <cell r="C1291" t="str">
            <v>7622210571601</v>
          </cell>
          <cell r="D1291" t="str">
            <v>JUGO POLVO LARANJA 18gr 1Lts TANG</v>
          </cell>
          <cell r="E1291">
            <v>180</v>
          </cell>
          <cell r="F1291" t="str">
            <v>BEBIDAS</v>
          </cell>
          <cell r="G1291" t="str">
            <v>BEBIDAS</v>
          </cell>
          <cell r="H1291" t="str">
            <v>JUGOS</v>
          </cell>
          <cell r="I1291" t="str">
            <v>JUGOS POLVO</v>
          </cell>
          <cell r="J1291" t="str">
            <v>NORMAL JP-N</v>
          </cell>
          <cell r="K1291" t="str">
            <v>TANG</v>
          </cell>
          <cell r="L1291">
            <v>98</v>
          </cell>
          <cell r="M1291" t="str">
            <v>GLORIA S.A.C.E.I. (98)</v>
          </cell>
          <cell r="N1291">
            <v>2556</v>
          </cell>
          <cell r="O1291">
            <v>2369</v>
          </cell>
          <cell r="P1291">
            <v>2334</v>
          </cell>
          <cell r="Q1291">
            <v>2136</v>
          </cell>
          <cell r="R1291">
            <v>466</v>
          </cell>
          <cell r="S1291">
            <v>635</v>
          </cell>
          <cell r="T1291">
            <v>421</v>
          </cell>
          <cell r="U1291">
            <v>438</v>
          </cell>
          <cell r="V1291">
            <v>98</v>
          </cell>
          <cell r="W1291">
            <v>143</v>
          </cell>
          <cell r="X1291">
            <v>130</v>
          </cell>
          <cell r="Y1291">
            <v>61</v>
          </cell>
          <cell r="Z1291">
            <v>147</v>
          </cell>
          <cell r="AA1291">
            <v>183</v>
          </cell>
          <cell r="AB1291">
            <v>82</v>
          </cell>
          <cell r="AC1291">
            <v>79</v>
          </cell>
          <cell r="AD1291">
            <v>277</v>
          </cell>
          <cell r="AE1291">
            <v>136</v>
          </cell>
          <cell r="AF1291">
            <v>193</v>
          </cell>
          <cell r="AG1291">
            <v>186</v>
          </cell>
          <cell r="AH1291">
            <v>3</v>
          </cell>
          <cell r="AI1291">
            <v>28</v>
          </cell>
          <cell r="AJ1291">
            <v>6145</v>
          </cell>
          <cell r="AK1291">
            <v>1865</v>
          </cell>
          <cell r="AL1291">
            <v>524</v>
          </cell>
          <cell r="AM1291">
            <v>504</v>
          </cell>
          <cell r="AN1291">
            <v>789</v>
          </cell>
          <cell r="AO1291">
            <v>346</v>
          </cell>
          <cell r="AP1291">
            <v>86.306179775280896</v>
          </cell>
          <cell r="AQ1291">
            <v>127.73972602739727</v>
          </cell>
          <cell r="AR1291">
            <v>257.70491803278685</v>
          </cell>
          <cell r="AS1291">
            <v>191.39240506329114</v>
          </cell>
          <cell r="AT1291">
            <v>127.25806451612904</v>
          </cell>
          <cell r="AU1291">
            <v>370.71428571428572</v>
          </cell>
          <cell r="AV1291">
            <v>1400.0000299999999</v>
          </cell>
          <cell r="AW1291">
            <v>1399.9858400000001</v>
          </cell>
          <cell r="AX1291">
            <v>1650</v>
          </cell>
          <cell r="AY1291">
            <v>0.17857140331632704</v>
          </cell>
          <cell r="AZ1291">
            <v>0.15151513333333338</v>
          </cell>
          <cell r="BA1291">
            <v>1550</v>
          </cell>
          <cell r="BB1291">
            <v>6</v>
          </cell>
          <cell r="BC1291">
            <v>0.10714283341836794</v>
          </cell>
          <cell r="BD1291">
            <v>9.6774174193548432E-2</v>
          </cell>
          <cell r="BE1291">
            <v>1490</v>
          </cell>
          <cell r="BF1291">
            <v>20</v>
          </cell>
          <cell r="BG1291">
            <v>6.4285691479592399E-2</v>
          </cell>
          <cell r="BH1291">
            <v>6.0402664429530253E-2</v>
          </cell>
        </row>
        <row r="1292">
          <cell r="B1292" t="str">
            <v>30936</v>
          </cell>
          <cell r="C1292" t="str">
            <v>7622210571571</v>
          </cell>
          <cell r="D1292" t="str">
            <v>JUGO POLVO LARANJA DOCINHA 18gr 1Lts TANG</v>
          </cell>
          <cell r="E1292">
            <v>180</v>
          </cell>
          <cell r="F1292" t="str">
            <v>BEBIDAS</v>
          </cell>
          <cell r="G1292" t="str">
            <v>BEBIDAS</v>
          </cell>
          <cell r="H1292" t="str">
            <v>JUGOS</v>
          </cell>
          <cell r="I1292" t="str">
            <v>JUGOS POLVO</v>
          </cell>
          <cell r="J1292" t="str">
            <v>NORMAL JP-N</v>
          </cell>
          <cell r="K1292" t="str">
            <v>TANG</v>
          </cell>
          <cell r="L1292">
            <v>98</v>
          </cell>
          <cell r="M1292" t="str">
            <v>GLORIA S.A.C.E.I. (98)</v>
          </cell>
          <cell r="N1292">
            <v>540</v>
          </cell>
          <cell r="O1292">
            <v>317</v>
          </cell>
          <cell r="P1292">
            <v>331</v>
          </cell>
          <cell r="Q1292">
            <v>75</v>
          </cell>
          <cell r="R1292">
            <v>729</v>
          </cell>
          <cell r="S1292">
            <v>621</v>
          </cell>
          <cell r="T1292">
            <v>738</v>
          </cell>
          <cell r="U1292">
            <v>549</v>
          </cell>
          <cell r="V1292">
            <v>106</v>
          </cell>
          <cell r="W1292">
            <v>121</v>
          </cell>
          <cell r="X1292">
            <v>64</v>
          </cell>
          <cell r="Y1292">
            <v>89</v>
          </cell>
          <cell r="Z1292">
            <v>93</v>
          </cell>
          <cell r="AA1292">
            <v>97</v>
          </cell>
          <cell r="AB1292">
            <v>75</v>
          </cell>
          <cell r="AC1292">
            <v>98</v>
          </cell>
          <cell r="AD1292">
            <v>212</v>
          </cell>
          <cell r="AE1292">
            <v>274</v>
          </cell>
          <cell r="AF1292">
            <v>269</v>
          </cell>
          <cell r="AG1292">
            <v>154</v>
          </cell>
          <cell r="AH1292">
            <v>10</v>
          </cell>
          <cell r="AI1292">
            <v>20</v>
          </cell>
          <cell r="AJ1292">
            <v>1833</v>
          </cell>
          <cell r="AK1292">
            <v>2436</v>
          </cell>
          <cell r="AL1292">
            <v>306</v>
          </cell>
          <cell r="AM1292">
            <v>257</v>
          </cell>
          <cell r="AN1292">
            <v>729</v>
          </cell>
          <cell r="AO1292">
            <v>165</v>
          </cell>
          <cell r="AP1292">
            <v>733.2</v>
          </cell>
          <cell r="AQ1292">
            <v>133.11475409836063</v>
          </cell>
          <cell r="AR1292">
            <v>103.14606741573033</v>
          </cell>
          <cell r="AS1292">
            <v>78.673469387755105</v>
          </cell>
          <cell r="AT1292">
            <v>142.01298701298703</v>
          </cell>
          <cell r="AU1292">
            <v>247.5</v>
          </cell>
          <cell r="AV1292">
            <v>1400.0000299999999</v>
          </cell>
          <cell r="AW1292">
            <v>1399.9657099999999</v>
          </cell>
          <cell r="AX1292">
            <v>1650</v>
          </cell>
          <cell r="AY1292">
            <v>0.17857140331632704</v>
          </cell>
          <cell r="AZ1292">
            <v>0.15151513333333338</v>
          </cell>
          <cell r="BA1292">
            <v>1550</v>
          </cell>
          <cell r="BB1292">
            <v>6</v>
          </cell>
          <cell r="BC1292">
            <v>0.10714283341836794</v>
          </cell>
          <cell r="BD1292">
            <v>9.6774174193548432E-2</v>
          </cell>
          <cell r="BE1292">
            <v>1490</v>
          </cell>
          <cell r="BF1292">
            <v>20</v>
          </cell>
          <cell r="BG1292">
            <v>6.4285691479592399E-2</v>
          </cell>
          <cell r="BH1292">
            <v>6.0402664429530253E-2</v>
          </cell>
        </row>
        <row r="1293">
          <cell r="B1293" t="str">
            <v>30937</v>
          </cell>
          <cell r="C1293" t="str">
            <v>7622210571540</v>
          </cell>
          <cell r="D1293" t="str">
            <v>JUGO POLVO LIMAO 18gr 1Lts TANG</v>
          </cell>
          <cell r="E1293">
            <v>180</v>
          </cell>
          <cell r="F1293" t="str">
            <v>BEBIDAS</v>
          </cell>
          <cell r="G1293" t="str">
            <v>BEBIDAS</v>
          </cell>
          <cell r="H1293" t="str">
            <v>JUGOS</v>
          </cell>
          <cell r="I1293" t="str">
            <v>JUGOS POLVO</v>
          </cell>
          <cell r="J1293" t="str">
            <v>NORMAL JP-N</v>
          </cell>
          <cell r="K1293" t="str">
            <v>TANG</v>
          </cell>
          <cell r="L1293">
            <v>98</v>
          </cell>
          <cell r="M1293" t="str">
            <v>GLORIA S.A.C.E.I. (98)</v>
          </cell>
          <cell r="N1293">
            <v>330</v>
          </cell>
          <cell r="O1293">
            <v>347</v>
          </cell>
          <cell r="P1293">
            <v>355</v>
          </cell>
          <cell r="Q1293">
            <v>274</v>
          </cell>
          <cell r="R1293">
            <v>628</v>
          </cell>
          <cell r="S1293">
            <v>708</v>
          </cell>
          <cell r="T1293">
            <v>536</v>
          </cell>
          <cell r="U1293">
            <v>464</v>
          </cell>
          <cell r="V1293">
            <v>35</v>
          </cell>
          <cell r="W1293">
            <v>106</v>
          </cell>
          <cell r="X1293">
            <v>86</v>
          </cell>
          <cell r="Y1293">
            <v>78</v>
          </cell>
          <cell r="Z1293">
            <v>125</v>
          </cell>
          <cell r="AA1293">
            <v>135</v>
          </cell>
          <cell r="AB1293">
            <v>121</v>
          </cell>
          <cell r="AC1293">
            <v>109</v>
          </cell>
          <cell r="AD1293">
            <v>124</v>
          </cell>
          <cell r="AE1293">
            <v>148</v>
          </cell>
          <cell r="AF1293">
            <v>162</v>
          </cell>
          <cell r="AG1293">
            <v>112</v>
          </cell>
          <cell r="AH1293">
            <v>13</v>
          </cell>
          <cell r="AI1293">
            <v>24</v>
          </cell>
          <cell r="AJ1293">
            <v>1180</v>
          </cell>
          <cell r="AK1293">
            <v>1696</v>
          </cell>
          <cell r="AL1293">
            <v>291</v>
          </cell>
          <cell r="AM1293">
            <v>532</v>
          </cell>
          <cell r="AN1293">
            <v>689</v>
          </cell>
          <cell r="AO1293">
            <v>343</v>
          </cell>
          <cell r="AP1293">
            <v>129.19708029197082</v>
          </cell>
          <cell r="AQ1293">
            <v>109.65517241379311</v>
          </cell>
          <cell r="AR1293">
            <v>111.92307692307692</v>
          </cell>
          <cell r="AS1293">
            <v>146.42201834862385</v>
          </cell>
          <cell r="AT1293">
            <v>184.55357142857144</v>
          </cell>
          <cell r="AU1293">
            <v>428.75</v>
          </cell>
          <cell r="AV1293">
            <v>1400.0000299999999</v>
          </cell>
          <cell r="AW1293">
            <v>1399.9518499999999</v>
          </cell>
          <cell r="AX1293">
            <v>1650</v>
          </cell>
          <cell r="AY1293">
            <v>0.17857140331632704</v>
          </cell>
          <cell r="AZ1293">
            <v>0.15151513333333338</v>
          </cell>
          <cell r="BA1293">
            <v>1550</v>
          </cell>
          <cell r="BB1293">
            <v>6</v>
          </cell>
          <cell r="BC1293">
            <v>0.10714283341836794</v>
          </cell>
          <cell r="BD1293">
            <v>9.6774174193548432E-2</v>
          </cell>
          <cell r="BE1293">
            <v>1490</v>
          </cell>
          <cell r="BF1293">
            <v>20</v>
          </cell>
          <cell r="BG1293">
            <v>6.4285691479592399E-2</v>
          </cell>
          <cell r="BH1293">
            <v>6.0402664429530253E-2</v>
          </cell>
        </row>
        <row r="1294">
          <cell r="B1294" t="str">
            <v>37385</v>
          </cell>
          <cell r="C1294" t="str">
            <v>7622201757601</v>
          </cell>
          <cell r="D1294" t="str">
            <v>JUGO POLVO LIMON DULCE 1Lts 15gr TANG</v>
          </cell>
          <cell r="E1294">
            <v>240</v>
          </cell>
          <cell r="F1294" t="str">
            <v>BEBIDAS</v>
          </cell>
          <cell r="G1294" t="str">
            <v>BEBIDAS</v>
          </cell>
          <cell r="H1294" t="str">
            <v>JUGOS</v>
          </cell>
          <cell r="I1294" t="str">
            <v>JUGOS POLVO</v>
          </cell>
          <cell r="J1294" t="str">
            <v>NORMAL JP-N</v>
          </cell>
          <cell r="K1294" t="str">
            <v>TANG</v>
          </cell>
          <cell r="L1294">
            <v>98</v>
          </cell>
          <cell r="M1294" t="str">
            <v>GLORIA S.A.C.E.I. (98)</v>
          </cell>
          <cell r="N1294">
            <v>168</v>
          </cell>
          <cell r="O1294">
            <v>24</v>
          </cell>
          <cell r="P1294">
            <v>3</v>
          </cell>
          <cell r="Q1294">
            <v>0</v>
          </cell>
          <cell r="R1294">
            <v>323</v>
          </cell>
          <cell r="S1294">
            <v>10</v>
          </cell>
          <cell r="T1294">
            <v>0</v>
          </cell>
          <cell r="U1294">
            <v>0</v>
          </cell>
          <cell r="V1294">
            <v>63</v>
          </cell>
          <cell r="W1294">
            <v>50</v>
          </cell>
          <cell r="X1294">
            <v>1</v>
          </cell>
          <cell r="Y1294">
            <v>1</v>
          </cell>
          <cell r="Z1294">
            <v>40</v>
          </cell>
          <cell r="AA1294">
            <v>41</v>
          </cell>
          <cell r="AB1294">
            <v>1</v>
          </cell>
          <cell r="AC1294">
            <v>0</v>
          </cell>
          <cell r="AD1294">
            <v>103</v>
          </cell>
          <cell r="AE1294">
            <v>10</v>
          </cell>
          <cell r="AF1294">
            <v>0</v>
          </cell>
          <cell r="AG1294">
            <v>0</v>
          </cell>
          <cell r="AH1294">
            <v>0</v>
          </cell>
          <cell r="AI1294">
            <v>0</v>
          </cell>
          <cell r="AJ1294">
            <v>0</v>
          </cell>
          <cell r="AK1294">
            <v>0</v>
          </cell>
          <cell r="AL1294">
            <v>0</v>
          </cell>
          <cell r="AM1294">
            <v>0</v>
          </cell>
          <cell r="AN1294">
            <v>0</v>
          </cell>
          <cell r="AO1294">
            <v>0</v>
          </cell>
          <cell r="AP1294" t="str">
            <v>Q</v>
          </cell>
          <cell r="AQ1294" t="str">
            <v>Q</v>
          </cell>
          <cell r="AR1294" t="str">
            <v>Q</v>
          </cell>
          <cell r="AS1294" t="str">
            <v>Q</v>
          </cell>
          <cell r="AT1294" t="str">
            <v>Q</v>
          </cell>
          <cell r="AU1294" t="str">
            <v>Q</v>
          </cell>
          <cell r="AV1294">
            <v>1400.0000299999999</v>
          </cell>
          <cell r="AW1294">
            <v>1399.99992</v>
          </cell>
          <cell r="AX1294">
            <v>1650</v>
          </cell>
          <cell r="AY1294">
            <v>0.17857140331632704</v>
          </cell>
          <cell r="AZ1294">
            <v>0.15151513333333338</v>
          </cell>
          <cell r="BA1294">
            <v>1550</v>
          </cell>
          <cell r="BB1294">
            <v>6</v>
          </cell>
          <cell r="BC1294">
            <v>0.10714283341836794</v>
          </cell>
          <cell r="BD1294">
            <v>9.6774174193548432E-2</v>
          </cell>
          <cell r="BE1294">
            <v>1490</v>
          </cell>
          <cell r="BF1294">
            <v>20</v>
          </cell>
          <cell r="BG1294">
            <v>6.4285691479592399E-2</v>
          </cell>
          <cell r="BH1294">
            <v>6.0402664429530253E-2</v>
          </cell>
        </row>
        <row r="1295">
          <cell r="B1295" t="str">
            <v>30933</v>
          </cell>
          <cell r="C1295" t="str">
            <v>7622210571694</v>
          </cell>
          <cell r="D1295" t="str">
            <v>JUGO POLVO MARACUJA 18gr 1Lts TANG</v>
          </cell>
          <cell r="E1295">
            <v>180</v>
          </cell>
          <cell r="F1295" t="str">
            <v>BEBIDAS</v>
          </cell>
          <cell r="G1295" t="str">
            <v>BEBIDAS</v>
          </cell>
          <cell r="H1295" t="str">
            <v>JUGOS</v>
          </cell>
          <cell r="I1295" t="str">
            <v>JUGOS POLVO</v>
          </cell>
          <cell r="J1295" t="str">
            <v>NORMAL JP-N</v>
          </cell>
          <cell r="K1295" t="str">
            <v>TANG</v>
          </cell>
          <cell r="L1295">
            <v>98</v>
          </cell>
          <cell r="M1295" t="str">
            <v>GLORIA S.A.C.E.I. (98)</v>
          </cell>
          <cell r="N1295">
            <v>162</v>
          </cell>
          <cell r="O1295">
            <v>56</v>
          </cell>
          <cell r="P1295">
            <v>0</v>
          </cell>
          <cell r="Q1295">
            <v>0</v>
          </cell>
          <cell r="R1295">
            <v>293</v>
          </cell>
          <cell r="S1295">
            <v>464</v>
          </cell>
          <cell r="T1295">
            <v>295</v>
          </cell>
          <cell r="U1295">
            <v>391</v>
          </cell>
          <cell r="V1295">
            <v>113</v>
          </cell>
          <cell r="W1295">
            <v>57</v>
          </cell>
          <cell r="X1295">
            <v>34</v>
          </cell>
          <cell r="Y1295">
            <v>35</v>
          </cell>
          <cell r="Z1295">
            <v>70</v>
          </cell>
          <cell r="AA1295">
            <v>28</v>
          </cell>
          <cell r="AB1295">
            <v>16</v>
          </cell>
          <cell r="AC1295">
            <v>19</v>
          </cell>
          <cell r="AD1295">
            <v>204</v>
          </cell>
          <cell r="AE1295">
            <v>90</v>
          </cell>
          <cell r="AF1295">
            <v>92</v>
          </cell>
          <cell r="AG1295">
            <v>92</v>
          </cell>
          <cell r="AH1295">
            <v>10</v>
          </cell>
          <cell r="AI1295">
            <v>15</v>
          </cell>
          <cell r="AJ1295">
            <v>362</v>
          </cell>
          <cell r="AK1295">
            <v>715</v>
          </cell>
          <cell r="AL1295">
            <v>292</v>
          </cell>
          <cell r="AM1295">
            <v>156</v>
          </cell>
          <cell r="AN1295">
            <v>551</v>
          </cell>
          <cell r="AO1295">
            <v>134</v>
          </cell>
          <cell r="AP1295" t="str">
            <v>SV</v>
          </cell>
          <cell r="AQ1295">
            <v>54.85933503836317</v>
          </cell>
          <cell r="AR1295">
            <v>250.28571428571431</v>
          </cell>
          <cell r="AS1295">
            <v>246.31578947368422</v>
          </cell>
          <cell r="AT1295">
            <v>179.67391304347825</v>
          </cell>
          <cell r="AU1295">
            <v>268</v>
          </cell>
          <cell r="AV1295">
            <v>1400.0000299999999</v>
          </cell>
          <cell r="AW1295">
            <v>1344.6229499999999</v>
          </cell>
          <cell r="AX1295">
            <v>1650</v>
          </cell>
          <cell r="AY1295">
            <v>0.17857140331632704</v>
          </cell>
          <cell r="AZ1295">
            <v>0.15151513333333338</v>
          </cell>
          <cell r="BA1295">
            <v>1550</v>
          </cell>
          <cell r="BB1295">
            <v>6</v>
          </cell>
          <cell r="BC1295">
            <v>0.10714283341836794</v>
          </cell>
          <cell r="BD1295">
            <v>9.6774174193548432E-2</v>
          </cell>
          <cell r="BE1295">
            <v>1490</v>
          </cell>
          <cell r="BF1295">
            <v>20</v>
          </cell>
          <cell r="BG1295">
            <v>6.4285691479592399E-2</v>
          </cell>
          <cell r="BH1295">
            <v>6.0402664429530253E-2</v>
          </cell>
        </row>
        <row r="1296">
          <cell r="B1296" t="str">
            <v>30934</v>
          </cell>
          <cell r="C1296" t="str">
            <v>7622210571724</v>
          </cell>
          <cell r="D1296" t="str">
            <v>JUGO POLVO MORANGO 18gr 1Lts TANG</v>
          </cell>
          <cell r="E1296">
            <v>180</v>
          </cell>
          <cell r="F1296" t="str">
            <v>BEBIDAS</v>
          </cell>
          <cell r="G1296" t="str">
            <v>BEBIDAS</v>
          </cell>
          <cell r="H1296" t="str">
            <v>JUGOS</v>
          </cell>
          <cell r="I1296" t="str">
            <v>JUGOS POLVO</v>
          </cell>
          <cell r="J1296" t="str">
            <v>NORMAL JP-N</v>
          </cell>
          <cell r="K1296" t="str">
            <v>TANG</v>
          </cell>
          <cell r="L1296">
            <v>98</v>
          </cell>
          <cell r="M1296" t="str">
            <v>GLORIA S.A.C.E.I. (98)</v>
          </cell>
          <cell r="N1296">
            <v>151</v>
          </cell>
          <cell r="O1296">
            <v>289</v>
          </cell>
          <cell r="P1296">
            <v>57</v>
          </cell>
          <cell r="Q1296">
            <v>133</v>
          </cell>
          <cell r="R1296">
            <v>349</v>
          </cell>
          <cell r="S1296">
            <v>484</v>
          </cell>
          <cell r="T1296">
            <v>388</v>
          </cell>
          <cell r="U1296">
            <v>335</v>
          </cell>
          <cell r="V1296">
            <v>56</v>
          </cell>
          <cell r="W1296">
            <v>115</v>
          </cell>
          <cell r="X1296">
            <v>55</v>
          </cell>
          <cell r="Y1296">
            <v>54</v>
          </cell>
          <cell r="Z1296">
            <v>51</v>
          </cell>
          <cell r="AA1296">
            <v>66</v>
          </cell>
          <cell r="AB1296">
            <v>55</v>
          </cell>
          <cell r="AC1296">
            <v>63</v>
          </cell>
          <cell r="AD1296">
            <v>125</v>
          </cell>
          <cell r="AE1296">
            <v>126</v>
          </cell>
          <cell r="AF1296">
            <v>96</v>
          </cell>
          <cell r="AG1296">
            <v>115</v>
          </cell>
          <cell r="AH1296">
            <v>8</v>
          </cell>
          <cell r="AI1296">
            <v>15</v>
          </cell>
          <cell r="AJ1296">
            <v>552</v>
          </cell>
          <cell r="AK1296">
            <v>877</v>
          </cell>
          <cell r="AL1296">
            <v>324</v>
          </cell>
          <cell r="AM1296">
            <v>241</v>
          </cell>
          <cell r="AN1296">
            <v>406</v>
          </cell>
          <cell r="AO1296">
            <v>170</v>
          </cell>
          <cell r="AP1296">
            <v>124.51127819548873</v>
          </cell>
          <cell r="AQ1296">
            <v>78.537313432835816</v>
          </cell>
          <cell r="AR1296">
            <v>180</v>
          </cell>
          <cell r="AS1296">
            <v>114.76190476190477</v>
          </cell>
          <cell r="AT1296">
            <v>105.91304347826087</v>
          </cell>
          <cell r="AU1296">
            <v>340</v>
          </cell>
          <cell r="AV1296">
            <v>1400.0000299999999</v>
          </cell>
          <cell r="AW1296">
            <v>1399.0071700000001</v>
          </cell>
          <cell r="AX1296">
            <v>1650</v>
          </cell>
          <cell r="AY1296">
            <v>0.17857140331632704</v>
          </cell>
          <cell r="AZ1296">
            <v>0.15151513333333338</v>
          </cell>
          <cell r="BA1296">
            <v>1550</v>
          </cell>
          <cell r="BB1296">
            <v>6</v>
          </cell>
          <cell r="BC1296">
            <v>0.10714283341836794</v>
          </cell>
          <cell r="BD1296">
            <v>9.6774174193548432E-2</v>
          </cell>
          <cell r="BE1296">
            <v>1490</v>
          </cell>
          <cell r="BF1296">
            <v>20</v>
          </cell>
          <cell r="BG1296">
            <v>6.4285691479592399E-2</v>
          </cell>
          <cell r="BH1296">
            <v>6.0402664429530253E-2</v>
          </cell>
        </row>
        <row r="1297">
          <cell r="B1297" t="str">
            <v>37384</v>
          </cell>
          <cell r="C1297" t="str">
            <v>7622201757823</v>
          </cell>
          <cell r="D1297" t="str">
            <v>JUGO POLVO MULTIFRUTA 1Lts 15gr TANG</v>
          </cell>
          <cell r="E1297">
            <v>240</v>
          </cell>
          <cell r="F1297" t="str">
            <v>BEBIDAS</v>
          </cell>
          <cell r="G1297" t="str">
            <v>BEBIDAS</v>
          </cell>
          <cell r="H1297" t="str">
            <v>JUGOS</v>
          </cell>
          <cell r="I1297" t="str">
            <v>JUGOS POLVO</v>
          </cell>
          <cell r="J1297" t="str">
            <v>NORMAL JP-N</v>
          </cell>
          <cell r="K1297" t="str">
            <v>TANG</v>
          </cell>
          <cell r="L1297">
            <v>98</v>
          </cell>
          <cell r="M1297" t="str">
            <v>GLORIA S.A.C.E.I. (98)</v>
          </cell>
          <cell r="N1297">
            <v>0</v>
          </cell>
          <cell r="O1297">
            <v>0</v>
          </cell>
          <cell r="P1297">
            <v>0</v>
          </cell>
          <cell r="Q1297">
            <v>0</v>
          </cell>
          <cell r="R1297">
            <v>0</v>
          </cell>
          <cell r="S1297">
            <v>0</v>
          </cell>
          <cell r="T1297">
            <v>0</v>
          </cell>
          <cell r="U1297">
            <v>0</v>
          </cell>
          <cell r="V1297">
            <v>0</v>
          </cell>
          <cell r="W1297">
            <v>0</v>
          </cell>
          <cell r="X1297">
            <v>0</v>
          </cell>
          <cell r="Y1297">
            <v>0</v>
          </cell>
          <cell r="Z1297">
            <v>0</v>
          </cell>
          <cell r="AA1297">
            <v>0</v>
          </cell>
          <cell r="AB1297">
            <v>0</v>
          </cell>
          <cell r="AC1297">
            <v>0</v>
          </cell>
          <cell r="AD1297">
            <v>0</v>
          </cell>
          <cell r="AE1297">
            <v>0</v>
          </cell>
          <cell r="AF1297">
            <v>0</v>
          </cell>
          <cell r="AG1297">
            <v>0</v>
          </cell>
          <cell r="AH1297">
            <v>0</v>
          </cell>
          <cell r="AI1297">
            <v>0</v>
          </cell>
          <cell r="AJ1297">
            <v>0</v>
          </cell>
          <cell r="AK1297">
            <v>0</v>
          </cell>
          <cell r="AL1297">
            <v>0</v>
          </cell>
          <cell r="AM1297">
            <v>0</v>
          </cell>
          <cell r="AN1297">
            <v>0</v>
          </cell>
          <cell r="AO1297">
            <v>0</v>
          </cell>
          <cell r="AP1297" t="str">
            <v>Q</v>
          </cell>
          <cell r="AQ1297" t="str">
            <v>Q</v>
          </cell>
          <cell r="AR1297" t="str">
            <v>Q</v>
          </cell>
          <cell r="AS1297" t="str">
            <v>Q</v>
          </cell>
          <cell r="AT1297" t="str">
            <v>Q</v>
          </cell>
          <cell r="AU1297" t="str">
            <v>Q</v>
          </cell>
          <cell r="AV1297">
            <v>1400.0000299999999</v>
          </cell>
          <cell r="AW1297">
            <v>1399.99992</v>
          </cell>
          <cell r="AX1297">
            <v>1650</v>
          </cell>
          <cell r="AY1297">
            <v>0.17857140331632704</v>
          </cell>
          <cell r="AZ1297">
            <v>0.15151513333333338</v>
          </cell>
          <cell r="BA1297">
            <v>1550</v>
          </cell>
          <cell r="BB1297">
            <v>6</v>
          </cell>
          <cell r="BC1297">
            <v>0.10714283341836794</v>
          </cell>
          <cell r="BD1297">
            <v>9.6774174193548432E-2</v>
          </cell>
          <cell r="BE1297">
            <v>1490</v>
          </cell>
          <cell r="BF1297">
            <v>20</v>
          </cell>
          <cell r="BG1297">
            <v>6.4285691479592399E-2</v>
          </cell>
          <cell r="BH1297">
            <v>6.0402664429530253E-2</v>
          </cell>
        </row>
        <row r="1298">
          <cell r="B1298" t="str">
            <v>37383</v>
          </cell>
          <cell r="C1298" t="str">
            <v>7622201387648</v>
          </cell>
          <cell r="D1298" t="str">
            <v>JUGO POLVO POMELO ROSA 1Lts 15gr TANG</v>
          </cell>
          <cell r="E1298">
            <v>240</v>
          </cell>
          <cell r="F1298" t="str">
            <v>BEBIDAS</v>
          </cell>
          <cell r="G1298" t="str">
            <v>BEBIDAS</v>
          </cell>
          <cell r="H1298" t="str">
            <v>JUGOS</v>
          </cell>
          <cell r="I1298" t="str">
            <v>JUGOS POLVO</v>
          </cell>
          <cell r="J1298" t="str">
            <v>NORMAL JP-N</v>
          </cell>
          <cell r="K1298" t="str">
            <v>TANG</v>
          </cell>
          <cell r="L1298">
            <v>98</v>
          </cell>
          <cell r="M1298" t="str">
            <v>GLORIA S.A.C.E.I. (98)</v>
          </cell>
          <cell r="N1298">
            <v>154</v>
          </cell>
          <cell r="O1298">
            <v>148</v>
          </cell>
          <cell r="P1298">
            <v>64</v>
          </cell>
          <cell r="Q1298">
            <v>35</v>
          </cell>
          <cell r="R1298">
            <v>186</v>
          </cell>
          <cell r="S1298">
            <v>259</v>
          </cell>
          <cell r="T1298">
            <v>14</v>
          </cell>
          <cell r="U1298">
            <v>1</v>
          </cell>
          <cell r="V1298">
            <v>68</v>
          </cell>
          <cell r="W1298">
            <v>39</v>
          </cell>
          <cell r="X1298">
            <v>48</v>
          </cell>
          <cell r="Y1298">
            <v>48</v>
          </cell>
          <cell r="Z1298">
            <v>37</v>
          </cell>
          <cell r="AA1298">
            <v>82</v>
          </cell>
          <cell r="AB1298">
            <v>1</v>
          </cell>
          <cell r="AC1298">
            <v>0</v>
          </cell>
          <cell r="AD1298">
            <v>95</v>
          </cell>
          <cell r="AE1298">
            <v>117</v>
          </cell>
          <cell r="AF1298">
            <v>26</v>
          </cell>
          <cell r="AG1298">
            <v>0</v>
          </cell>
          <cell r="AH1298">
            <v>0</v>
          </cell>
          <cell r="AI1298">
            <v>0</v>
          </cell>
          <cell r="AJ1298">
            <v>-1</v>
          </cell>
          <cell r="AK1298">
            <v>7</v>
          </cell>
          <cell r="AL1298">
            <v>8</v>
          </cell>
          <cell r="AM1298">
            <v>0</v>
          </cell>
          <cell r="AN1298">
            <v>0</v>
          </cell>
          <cell r="AO1298">
            <v>0</v>
          </cell>
          <cell r="AP1298" t="str">
            <v>Q</v>
          </cell>
          <cell r="AQ1298">
            <v>210</v>
          </cell>
          <cell r="AR1298">
            <v>5</v>
          </cell>
          <cell r="AS1298" t="str">
            <v>Q</v>
          </cell>
          <cell r="AT1298" t="str">
            <v>Q</v>
          </cell>
          <cell r="AU1298" t="str">
            <v>Q</v>
          </cell>
          <cell r="AV1298">
            <v>1400.0000299999999</v>
          </cell>
          <cell r="AW1298">
            <v>1399.99992</v>
          </cell>
          <cell r="AX1298">
            <v>1650</v>
          </cell>
          <cell r="AY1298">
            <v>0.17857140331632704</v>
          </cell>
          <cell r="AZ1298">
            <v>0.15151513333333338</v>
          </cell>
          <cell r="BA1298">
            <v>1550</v>
          </cell>
          <cell r="BB1298">
            <v>6</v>
          </cell>
          <cell r="BC1298">
            <v>0.10714283341836794</v>
          </cell>
          <cell r="BD1298">
            <v>9.6774174193548432E-2</v>
          </cell>
          <cell r="BE1298">
            <v>1490</v>
          </cell>
          <cell r="BF1298">
            <v>20</v>
          </cell>
          <cell r="BG1298">
            <v>6.4285691479592399E-2</v>
          </cell>
          <cell r="BH1298">
            <v>6.0402664429530253E-2</v>
          </cell>
        </row>
        <row r="1299">
          <cell r="B1299" t="str">
            <v>30935</v>
          </cell>
          <cell r="C1299" t="str">
            <v>7622210571786</v>
          </cell>
          <cell r="D1299" t="str">
            <v>JUGO POLVO UVA 18gr 1Lts TANG</v>
          </cell>
          <cell r="E1299">
            <v>180</v>
          </cell>
          <cell r="F1299" t="str">
            <v>BEBIDAS</v>
          </cell>
          <cell r="G1299" t="str">
            <v>BEBIDAS</v>
          </cell>
          <cell r="H1299" t="str">
            <v>JUGOS</v>
          </cell>
          <cell r="I1299" t="str">
            <v>JUGOS POLVO</v>
          </cell>
          <cell r="J1299" t="str">
            <v>NORMAL JP-N</v>
          </cell>
          <cell r="K1299" t="str">
            <v>TANG</v>
          </cell>
          <cell r="L1299">
            <v>98</v>
          </cell>
          <cell r="M1299" t="str">
            <v>GLORIA S.A.C.E.I. (98)</v>
          </cell>
          <cell r="N1299">
            <v>54</v>
          </cell>
          <cell r="O1299">
            <v>119</v>
          </cell>
          <cell r="P1299">
            <v>85</v>
          </cell>
          <cell r="Q1299">
            <v>116</v>
          </cell>
          <cell r="R1299">
            <v>275</v>
          </cell>
          <cell r="S1299">
            <v>313</v>
          </cell>
          <cell r="T1299">
            <v>438</v>
          </cell>
          <cell r="U1299">
            <v>217</v>
          </cell>
          <cell r="V1299">
            <v>42</v>
          </cell>
          <cell r="W1299">
            <v>68</v>
          </cell>
          <cell r="X1299">
            <v>53</v>
          </cell>
          <cell r="Y1299">
            <v>35</v>
          </cell>
          <cell r="Z1299">
            <v>73</v>
          </cell>
          <cell r="AA1299">
            <v>72</v>
          </cell>
          <cell r="AB1299">
            <v>43</v>
          </cell>
          <cell r="AC1299">
            <v>34</v>
          </cell>
          <cell r="AD1299">
            <v>79</v>
          </cell>
          <cell r="AE1299">
            <v>84</v>
          </cell>
          <cell r="AF1299">
            <v>90</v>
          </cell>
          <cell r="AG1299">
            <v>90</v>
          </cell>
          <cell r="AH1299">
            <v>9</v>
          </cell>
          <cell r="AI1299">
            <v>10</v>
          </cell>
          <cell r="AJ1299">
            <v>217</v>
          </cell>
          <cell r="AK1299">
            <v>892</v>
          </cell>
          <cell r="AL1299">
            <v>149</v>
          </cell>
          <cell r="AM1299">
            <v>183</v>
          </cell>
          <cell r="AN1299">
            <v>207</v>
          </cell>
          <cell r="AO1299">
            <v>171</v>
          </cell>
          <cell r="AP1299">
            <v>56.120689655172413</v>
          </cell>
          <cell r="AQ1299">
            <v>123.31797235023043</v>
          </cell>
          <cell r="AR1299">
            <v>127.71428571428571</v>
          </cell>
          <cell r="AS1299">
            <v>161.47058823529414</v>
          </cell>
          <cell r="AT1299">
            <v>69</v>
          </cell>
          <cell r="AU1299">
            <v>513</v>
          </cell>
          <cell r="AV1299">
            <v>1400.0000299999999</v>
          </cell>
          <cell r="AW1299">
            <v>1399.98452</v>
          </cell>
          <cell r="AX1299">
            <v>1650</v>
          </cell>
          <cell r="AY1299">
            <v>0.17857140331632704</v>
          </cell>
          <cell r="AZ1299">
            <v>0.15151513333333338</v>
          </cell>
          <cell r="BA1299">
            <v>1550</v>
          </cell>
          <cell r="BB1299">
            <v>6</v>
          </cell>
          <cell r="BC1299">
            <v>0.10714283341836794</v>
          </cell>
          <cell r="BD1299">
            <v>9.6774174193548432E-2</v>
          </cell>
          <cell r="BE1299">
            <v>1490</v>
          </cell>
          <cell r="BF1299">
            <v>20</v>
          </cell>
          <cell r="BG1299">
            <v>6.4285691479592399E-2</v>
          </cell>
          <cell r="BH1299">
            <v>6.0402664429530253E-2</v>
          </cell>
        </row>
        <row r="1300">
          <cell r="B1300" t="str">
            <v>30938</v>
          </cell>
          <cell r="C1300" t="str">
            <v>7622210571663</v>
          </cell>
          <cell r="D1300" t="str">
            <v>JUGO POLVO UVA INTENSA 18gr 1Lts TANG</v>
          </cell>
          <cell r="E1300">
            <v>180</v>
          </cell>
          <cell r="F1300" t="str">
            <v>BEBIDAS</v>
          </cell>
          <cell r="G1300" t="str">
            <v>BEBIDAS</v>
          </cell>
          <cell r="H1300" t="str">
            <v>JUGOS</v>
          </cell>
          <cell r="I1300" t="str">
            <v>JUGOS POLVO</v>
          </cell>
          <cell r="J1300" t="str">
            <v>NORMAL JP-N</v>
          </cell>
          <cell r="K1300" t="str">
            <v>TANG</v>
          </cell>
          <cell r="L1300">
            <v>98</v>
          </cell>
          <cell r="M1300" t="str">
            <v>GLORIA S.A.C.E.I. (98)</v>
          </cell>
          <cell r="N1300">
            <v>260</v>
          </cell>
          <cell r="O1300">
            <v>180</v>
          </cell>
          <cell r="P1300">
            <v>150</v>
          </cell>
          <cell r="Q1300">
            <v>123</v>
          </cell>
          <cell r="R1300">
            <v>207</v>
          </cell>
          <cell r="S1300">
            <v>219</v>
          </cell>
          <cell r="T1300">
            <v>173</v>
          </cell>
          <cell r="U1300">
            <v>171</v>
          </cell>
          <cell r="V1300">
            <v>43</v>
          </cell>
          <cell r="W1300">
            <v>31</v>
          </cell>
          <cell r="X1300">
            <v>19</v>
          </cell>
          <cell r="Y1300">
            <v>14</v>
          </cell>
          <cell r="Z1300">
            <v>31</v>
          </cell>
          <cell r="AA1300">
            <v>48</v>
          </cell>
          <cell r="AB1300">
            <v>18</v>
          </cell>
          <cell r="AC1300">
            <v>16</v>
          </cell>
          <cell r="AD1300">
            <v>62</v>
          </cell>
          <cell r="AE1300">
            <v>29</v>
          </cell>
          <cell r="AF1300">
            <v>44</v>
          </cell>
          <cell r="AG1300">
            <v>50</v>
          </cell>
          <cell r="AH1300">
            <v>8</v>
          </cell>
          <cell r="AI1300">
            <v>15</v>
          </cell>
          <cell r="AJ1300">
            <v>799</v>
          </cell>
          <cell r="AK1300">
            <v>644</v>
          </cell>
          <cell r="AL1300">
            <v>236</v>
          </cell>
          <cell r="AM1300">
            <v>125</v>
          </cell>
          <cell r="AN1300">
            <v>220</v>
          </cell>
          <cell r="AO1300">
            <v>168</v>
          </cell>
          <cell r="AP1300">
            <v>194.8780487804878</v>
          </cell>
          <cell r="AQ1300">
            <v>112.98245614035088</v>
          </cell>
          <cell r="AR1300">
            <v>505.71428571428572</v>
          </cell>
          <cell r="AS1300">
            <v>234.375</v>
          </cell>
          <cell r="AT1300">
            <v>132</v>
          </cell>
          <cell r="AU1300">
            <v>336</v>
          </cell>
          <cell r="AV1300">
            <v>1400.0000299999999</v>
          </cell>
          <cell r="AW1300">
            <v>1399.9603199999999</v>
          </cell>
          <cell r="AX1300">
            <v>1650</v>
          </cell>
          <cell r="AY1300">
            <v>0.17857140331632704</v>
          </cell>
          <cell r="AZ1300">
            <v>0.15151513333333338</v>
          </cell>
          <cell r="BA1300">
            <v>1550</v>
          </cell>
          <cell r="BB1300">
            <v>6</v>
          </cell>
          <cell r="BC1300">
            <v>0.10714283341836794</v>
          </cell>
          <cell r="BD1300">
            <v>9.6774174193548432E-2</v>
          </cell>
          <cell r="BE1300">
            <v>1490</v>
          </cell>
          <cell r="BF1300">
            <v>20</v>
          </cell>
          <cell r="BG1300">
            <v>6.4285691479592399E-2</v>
          </cell>
          <cell r="BH1300">
            <v>6.0402664429530253E-2</v>
          </cell>
        </row>
        <row r="1301">
          <cell r="B1301" t="str">
            <v>15573</v>
          </cell>
          <cell r="C1301" t="str">
            <v>7802800675319</v>
          </cell>
          <cell r="D1301" t="str">
            <v>JUGO POLVO DURAZNO 10Lts 100gr ZUKO</v>
          </cell>
          <cell r="E1301">
            <v>24</v>
          </cell>
          <cell r="F1301" t="str">
            <v>BEBIDAS</v>
          </cell>
          <cell r="G1301" t="str">
            <v>BEBIDAS</v>
          </cell>
          <cell r="H1301" t="str">
            <v>JUGOS</v>
          </cell>
          <cell r="I1301" t="str">
            <v>JUGOS POLVO</v>
          </cell>
          <cell r="J1301" t="str">
            <v>NORMAL JP-N</v>
          </cell>
          <cell r="K1301" t="str">
            <v>ZUKO</v>
          </cell>
          <cell r="L1301">
            <v>155</v>
          </cell>
          <cell r="M1301" t="str">
            <v>TROVATO C.I.S.A. (155)</v>
          </cell>
          <cell r="N1301">
            <v>104</v>
          </cell>
          <cell r="O1301">
            <v>92</v>
          </cell>
          <cell r="P1301">
            <v>129</v>
          </cell>
          <cell r="Q1301">
            <v>24</v>
          </cell>
          <cell r="R1301">
            <v>79</v>
          </cell>
          <cell r="S1301">
            <v>101</v>
          </cell>
          <cell r="T1301">
            <v>152</v>
          </cell>
          <cell r="U1301">
            <v>127</v>
          </cell>
          <cell r="V1301">
            <v>26</v>
          </cell>
          <cell r="W1301">
            <v>28</v>
          </cell>
          <cell r="X1301">
            <v>27</v>
          </cell>
          <cell r="Y1301">
            <v>16</v>
          </cell>
          <cell r="Z1301">
            <v>24</v>
          </cell>
          <cell r="AA1301">
            <v>24</v>
          </cell>
          <cell r="AB1301">
            <v>24</v>
          </cell>
          <cell r="AC1301">
            <v>4</v>
          </cell>
          <cell r="AD1301">
            <v>3</v>
          </cell>
          <cell r="AE1301">
            <v>15</v>
          </cell>
          <cell r="AF1301">
            <v>9</v>
          </cell>
          <cell r="AG1301">
            <v>0</v>
          </cell>
          <cell r="AH1301">
            <v>0</v>
          </cell>
          <cell r="AI1301">
            <v>0</v>
          </cell>
          <cell r="AJ1301">
            <v>23</v>
          </cell>
          <cell r="AK1301">
            <v>1</v>
          </cell>
          <cell r="AL1301">
            <v>0</v>
          </cell>
          <cell r="AM1301">
            <v>0</v>
          </cell>
          <cell r="AN1301">
            <v>0</v>
          </cell>
          <cell r="AO1301">
            <v>48</v>
          </cell>
          <cell r="AP1301">
            <v>28.75</v>
          </cell>
          <cell r="AQ1301">
            <v>0.23622047244094488</v>
          </cell>
          <cell r="AR1301" t="str">
            <v>Q</v>
          </cell>
          <cell r="AS1301" t="str">
            <v>Q</v>
          </cell>
          <cell r="AT1301" t="str">
            <v>Q</v>
          </cell>
          <cell r="AU1301" t="str">
            <v>SV</v>
          </cell>
          <cell r="AV1301">
            <v>5745</v>
          </cell>
          <cell r="AW1301">
            <v>5278.3980700000002</v>
          </cell>
          <cell r="AX1301">
            <v>6900</v>
          </cell>
          <cell r="AY1301">
            <v>0.20104438642297651</v>
          </cell>
          <cell r="AZ1301">
            <v>0.16739130434782609</v>
          </cell>
          <cell r="BA1301">
            <v>6550</v>
          </cell>
          <cell r="BB1301">
            <v>6</v>
          </cell>
          <cell r="BC1301">
            <v>0.14012184508268066</v>
          </cell>
          <cell r="BD1301">
            <v>0.12290076335877863</v>
          </cell>
          <cell r="BE1301">
            <v>6290</v>
          </cell>
          <cell r="BF1301">
            <v>12</v>
          </cell>
          <cell r="BG1301">
            <v>9.4865100087032195E-2</v>
          </cell>
          <cell r="BH1301">
            <v>8.6645468998410177E-2</v>
          </cell>
        </row>
        <row r="1302">
          <cell r="B1302" t="str">
            <v>3662</v>
          </cell>
          <cell r="C1302" t="str">
            <v>7798077070905</v>
          </cell>
          <cell r="D1302" t="str">
            <v>JUGO POLVO DURAZNO 2Lts 20gr ZUKO</v>
          </cell>
          <cell r="E1302">
            <v>10</v>
          </cell>
          <cell r="F1302" t="str">
            <v>BEBIDAS</v>
          </cell>
          <cell r="G1302" t="str">
            <v>BEBIDAS</v>
          </cell>
          <cell r="H1302" t="str">
            <v>JUGOS</v>
          </cell>
          <cell r="I1302" t="str">
            <v>JUGOS POLVO</v>
          </cell>
          <cell r="J1302" t="str">
            <v>NORMAL JP-N</v>
          </cell>
          <cell r="K1302" t="str">
            <v>ZUKO</v>
          </cell>
          <cell r="L1302">
            <v>155</v>
          </cell>
          <cell r="M1302" t="str">
            <v>TROVATO C.I.S.A. (155)</v>
          </cell>
          <cell r="N1302">
            <v>250</v>
          </cell>
          <cell r="O1302">
            <v>505</v>
          </cell>
          <cell r="P1302">
            <v>306</v>
          </cell>
          <cell r="Q1302">
            <v>259</v>
          </cell>
          <cell r="R1302">
            <v>406</v>
          </cell>
          <cell r="S1302">
            <v>604</v>
          </cell>
          <cell r="T1302">
            <v>391</v>
          </cell>
          <cell r="U1302">
            <v>453</v>
          </cell>
          <cell r="V1302">
            <v>138</v>
          </cell>
          <cell r="W1302">
            <v>193</v>
          </cell>
          <cell r="X1302">
            <v>150</v>
          </cell>
          <cell r="Y1302">
            <v>85</v>
          </cell>
          <cell r="Z1302">
            <v>184</v>
          </cell>
          <cell r="AA1302">
            <v>265</v>
          </cell>
          <cell r="AB1302">
            <v>143</v>
          </cell>
          <cell r="AC1302">
            <v>180</v>
          </cell>
          <cell r="AD1302">
            <v>130</v>
          </cell>
          <cell r="AE1302">
            <v>339</v>
          </cell>
          <cell r="AF1302">
            <v>373</v>
          </cell>
          <cell r="AG1302">
            <v>250</v>
          </cell>
          <cell r="AH1302">
            <v>10</v>
          </cell>
          <cell r="AI1302">
            <v>18</v>
          </cell>
          <cell r="AJ1302">
            <v>388</v>
          </cell>
          <cell r="AK1302">
            <v>512</v>
          </cell>
          <cell r="AL1302">
            <v>124</v>
          </cell>
          <cell r="AM1302">
            <v>139</v>
          </cell>
          <cell r="AN1302">
            <v>597</v>
          </cell>
          <cell r="AO1302">
            <v>168</v>
          </cell>
          <cell r="AP1302">
            <v>44.942084942084939</v>
          </cell>
          <cell r="AQ1302">
            <v>33.907284768211923</v>
          </cell>
          <cell r="AR1302">
            <v>43.764705882352942</v>
          </cell>
          <cell r="AS1302">
            <v>23.166666666666668</v>
          </cell>
          <cell r="AT1302">
            <v>71.64</v>
          </cell>
          <cell r="AU1302">
            <v>280</v>
          </cell>
          <cell r="AV1302">
            <v>1357.4</v>
          </cell>
          <cell r="AW1302">
            <v>1357.4</v>
          </cell>
          <cell r="AX1302">
            <v>1600</v>
          </cell>
          <cell r="AY1302">
            <v>0.17872403123618685</v>
          </cell>
          <cell r="AZ1302">
            <v>0.15162499999999995</v>
          </cell>
          <cell r="BA1302">
            <v>1550</v>
          </cell>
          <cell r="BB1302">
            <v>6</v>
          </cell>
          <cell r="BC1302">
            <v>0.14188890526005582</v>
          </cell>
          <cell r="BD1302">
            <v>0.12425806451612897</v>
          </cell>
          <cell r="BE1302">
            <v>1500</v>
          </cell>
          <cell r="BF1302">
            <v>10</v>
          </cell>
          <cell r="BG1302">
            <v>0.10505377928392501</v>
          </cell>
          <cell r="BH1302">
            <v>9.5066666666666605E-2</v>
          </cell>
        </row>
        <row r="1303">
          <cell r="B1303" t="str">
            <v>27065</v>
          </cell>
          <cell r="C1303" t="str">
            <v>7802800675333</v>
          </cell>
          <cell r="D1303" t="str">
            <v>JUGO POLVO FRUTILLA 10Lts 100gr ZUKO</v>
          </cell>
          <cell r="E1303">
            <v>24</v>
          </cell>
          <cell r="F1303" t="str">
            <v>BEBIDAS</v>
          </cell>
          <cell r="G1303" t="str">
            <v>BEBIDAS</v>
          </cell>
          <cell r="H1303" t="str">
            <v>JUGOS</v>
          </cell>
          <cell r="I1303" t="str">
            <v>JUGOS POLVO</v>
          </cell>
          <cell r="J1303" t="str">
            <v>NORMAL JP-N</v>
          </cell>
          <cell r="K1303" t="str">
            <v>ZUKO</v>
          </cell>
          <cell r="L1303">
            <v>155</v>
          </cell>
          <cell r="M1303" t="str">
            <v>TROVATO C.I.S.A. (155)</v>
          </cell>
          <cell r="N1303">
            <v>274</v>
          </cell>
          <cell r="O1303">
            <v>451</v>
          </cell>
          <cell r="P1303">
            <v>303</v>
          </cell>
          <cell r="Q1303">
            <v>433</v>
          </cell>
          <cell r="R1303">
            <v>85</v>
          </cell>
          <cell r="S1303">
            <v>124</v>
          </cell>
          <cell r="T1303">
            <v>188</v>
          </cell>
          <cell r="U1303">
            <v>131</v>
          </cell>
          <cell r="V1303">
            <v>13</v>
          </cell>
          <cell r="W1303">
            <v>19</v>
          </cell>
          <cell r="X1303">
            <v>0</v>
          </cell>
          <cell r="Y1303">
            <v>0</v>
          </cell>
          <cell r="Z1303">
            <v>25</v>
          </cell>
          <cell r="AA1303">
            <v>32</v>
          </cell>
          <cell r="AB1303">
            <v>18</v>
          </cell>
          <cell r="AC1303">
            <v>42</v>
          </cell>
          <cell r="AD1303">
            <v>50</v>
          </cell>
          <cell r="AE1303">
            <v>42</v>
          </cell>
          <cell r="AF1303">
            <v>26</v>
          </cell>
          <cell r="AG1303">
            <v>14</v>
          </cell>
          <cell r="AH1303">
            <v>1</v>
          </cell>
          <cell r="AI1303">
            <v>2</v>
          </cell>
          <cell r="AJ1303">
            <v>5</v>
          </cell>
          <cell r="AK1303">
            <v>75</v>
          </cell>
          <cell r="AL1303">
            <v>0</v>
          </cell>
          <cell r="AM1303">
            <v>0</v>
          </cell>
          <cell r="AN1303">
            <v>0</v>
          </cell>
          <cell r="AO1303">
            <v>23</v>
          </cell>
          <cell r="AP1303">
            <v>0.3464203233256351</v>
          </cell>
          <cell r="AQ1303">
            <v>17.175572519083968</v>
          </cell>
          <cell r="AR1303" t="str">
            <v>Q</v>
          </cell>
          <cell r="AS1303" t="str">
            <v>Q</v>
          </cell>
          <cell r="AT1303" t="str">
            <v>Q</v>
          </cell>
          <cell r="AU1303">
            <v>345</v>
          </cell>
          <cell r="AV1303">
            <v>5745</v>
          </cell>
          <cell r="AW1303">
            <v>5278.5652700000001</v>
          </cell>
          <cell r="AX1303">
            <v>6900</v>
          </cell>
          <cell r="AY1303">
            <v>0.20104438642297651</v>
          </cell>
          <cell r="AZ1303">
            <v>0.16739130434782609</v>
          </cell>
          <cell r="BA1303">
            <v>6550</v>
          </cell>
          <cell r="BB1303">
            <v>6</v>
          </cell>
          <cell r="BC1303">
            <v>0.14012184508268066</v>
          </cell>
          <cell r="BD1303">
            <v>0.12290076335877863</v>
          </cell>
          <cell r="BE1303">
            <v>6290</v>
          </cell>
          <cell r="BF1303">
            <v>12</v>
          </cell>
          <cell r="BG1303">
            <v>9.4865100087032195E-2</v>
          </cell>
          <cell r="BH1303">
            <v>8.6645468998410177E-2</v>
          </cell>
        </row>
        <row r="1304">
          <cell r="B1304" t="str">
            <v>3661</v>
          </cell>
          <cell r="C1304" t="str">
            <v>7798077070912</v>
          </cell>
          <cell r="D1304" t="str">
            <v>JUGO POLVO FRUTILLA 2Lts 20gr ZUKO</v>
          </cell>
          <cell r="E1304">
            <v>10</v>
          </cell>
          <cell r="F1304" t="str">
            <v>BEBIDAS</v>
          </cell>
          <cell r="G1304" t="str">
            <v>BEBIDAS</v>
          </cell>
          <cell r="H1304" t="str">
            <v>JUGOS</v>
          </cell>
          <cell r="I1304" t="str">
            <v>JUGOS POLVO</v>
          </cell>
          <cell r="J1304" t="str">
            <v>NORMAL JP-N</v>
          </cell>
          <cell r="K1304" t="str">
            <v>ZUKO</v>
          </cell>
          <cell r="L1304">
            <v>155</v>
          </cell>
          <cell r="M1304" t="str">
            <v>TROVATO C.I.S.A. (155)</v>
          </cell>
          <cell r="N1304">
            <v>300</v>
          </cell>
          <cell r="O1304">
            <v>497</v>
          </cell>
          <cell r="P1304">
            <v>310</v>
          </cell>
          <cell r="Q1304">
            <v>217</v>
          </cell>
          <cell r="R1304">
            <v>716</v>
          </cell>
          <cell r="S1304">
            <v>1158</v>
          </cell>
          <cell r="T1304">
            <v>695</v>
          </cell>
          <cell r="U1304">
            <v>630</v>
          </cell>
          <cell r="V1304">
            <v>190</v>
          </cell>
          <cell r="W1304">
            <v>170</v>
          </cell>
          <cell r="X1304">
            <v>82</v>
          </cell>
          <cell r="Y1304">
            <v>56</v>
          </cell>
          <cell r="Z1304">
            <v>181</v>
          </cell>
          <cell r="AA1304">
            <v>281</v>
          </cell>
          <cell r="AB1304">
            <v>123</v>
          </cell>
          <cell r="AC1304">
            <v>111</v>
          </cell>
          <cell r="AD1304">
            <v>130</v>
          </cell>
          <cell r="AE1304">
            <v>255</v>
          </cell>
          <cell r="AF1304">
            <v>225</v>
          </cell>
          <cell r="AG1304">
            <v>289</v>
          </cell>
          <cell r="AH1304">
            <v>9</v>
          </cell>
          <cell r="AI1304">
            <v>14</v>
          </cell>
          <cell r="AJ1304">
            <v>538</v>
          </cell>
          <cell r="AK1304">
            <v>1083</v>
          </cell>
          <cell r="AL1304">
            <v>171</v>
          </cell>
          <cell r="AM1304">
            <v>337</v>
          </cell>
          <cell r="AN1304">
            <v>325</v>
          </cell>
          <cell r="AO1304">
            <v>170</v>
          </cell>
          <cell r="AP1304">
            <v>74.377880184331801</v>
          </cell>
          <cell r="AQ1304">
            <v>51.571428571428577</v>
          </cell>
          <cell r="AR1304">
            <v>91.607142857142847</v>
          </cell>
          <cell r="AS1304">
            <v>91.081081081081081</v>
          </cell>
          <cell r="AT1304">
            <v>33.737024221453282</v>
          </cell>
          <cell r="AU1304">
            <v>364.28571428571428</v>
          </cell>
          <cell r="AV1304">
            <v>1357.4</v>
          </cell>
          <cell r="AW1304">
            <v>1357.3998899999999</v>
          </cell>
          <cell r="AX1304">
            <v>1600</v>
          </cell>
          <cell r="AY1304">
            <v>0.17872403123618685</v>
          </cell>
          <cell r="AZ1304">
            <v>0.15162499999999995</v>
          </cell>
          <cell r="BA1304">
            <v>1550</v>
          </cell>
          <cell r="BB1304">
            <v>6</v>
          </cell>
          <cell r="BC1304">
            <v>0.14188890526005582</v>
          </cell>
          <cell r="BD1304">
            <v>0.12425806451612897</v>
          </cell>
          <cell r="BE1304">
            <v>1500</v>
          </cell>
          <cell r="BF1304">
            <v>10</v>
          </cell>
          <cell r="BG1304">
            <v>0.10505377928392501</v>
          </cell>
          <cell r="BH1304">
            <v>9.5066666666666605E-2</v>
          </cell>
        </row>
        <row r="1305">
          <cell r="B1305" t="str">
            <v>27066</v>
          </cell>
          <cell r="C1305" t="str">
            <v>7802800716609</v>
          </cell>
          <cell r="D1305" t="str">
            <v>JUGO POLVO MBURUKUJA 2Lts 20gr ZUKO</v>
          </cell>
          <cell r="E1305">
            <v>10</v>
          </cell>
          <cell r="F1305" t="str">
            <v>BEBIDAS</v>
          </cell>
          <cell r="G1305" t="str">
            <v>BEBIDAS</v>
          </cell>
          <cell r="H1305" t="str">
            <v>JUGOS</v>
          </cell>
          <cell r="I1305" t="str">
            <v>JUGOS POLVO</v>
          </cell>
          <cell r="J1305" t="str">
            <v>NORMAL JP-N</v>
          </cell>
          <cell r="K1305" t="str">
            <v>ZUKO</v>
          </cell>
          <cell r="L1305">
            <v>155</v>
          </cell>
          <cell r="M1305" t="str">
            <v>TROVATO C.I.S.A. (155)</v>
          </cell>
          <cell r="N1305">
            <v>188</v>
          </cell>
          <cell r="O1305">
            <v>235</v>
          </cell>
          <cell r="P1305">
            <v>0</v>
          </cell>
          <cell r="Q1305">
            <v>0</v>
          </cell>
          <cell r="R1305">
            <v>85</v>
          </cell>
          <cell r="S1305">
            <v>162</v>
          </cell>
          <cell r="T1305">
            <v>0</v>
          </cell>
          <cell r="U1305">
            <v>0</v>
          </cell>
          <cell r="V1305">
            <v>53</v>
          </cell>
          <cell r="W1305">
            <v>60</v>
          </cell>
          <cell r="X1305">
            <v>33</v>
          </cell>
          <cell r="Y1305">
            <v>9</v>
          </cell>
          <cell r="Z1305">
            <v>64</v>
          </cell>
          <cell r="AA1305">
            <v>120</v>
          </cell>
          <cell r="AB1305">
            <v>46</v>
          </cell>
          <cell r="AC1305">
            <v>37</v>
          </cell>
          <cell r="AD1305">
            <v>103</v>
          </cell>
          <cell r="AE1305">
            <v>125</v>
          </cell>
          <cell r="AF1305">
            <v>31</v>
          </cell>
          <cell r="AG1305">
            <v>0</v>
          </cell>
          <cell r="AH1305">
            <v>0</v>
          </cell>
          <cell r="AI1305">
            <v>0</v>
          </cell>
          <cell r="AJ1305">
            <v>0</v>
          </cell>
          <cell r="AK1305">
            <v>15</v>
          </cell>
          <cell r="AL1305">
            <v>0</v>
          </cell>
          <cell r="AM1305">
            <v>1</v>
          </cell>
          <cell r="AN1305">
            <v>0</v>
          </cell>
          <cell r="AO1305">
            <v>0</v>
          </cell>
          <cell r="AP1305" t="str">
            <v>Q</v>
          </cell>
          <cell r="AQ1305" t="str">
            <v>SV</v>
          </cell>
          <cell r="AR1305" t="str">
            <v>Q</v>
          </cell>
          <cell r="AS1305">
            <v>0.81081081081081086</v>
          </cell>
          <cell r="AT1305" t="str">
            <v>Q</v>
          </cell>
          <cell r="AU1305" t="str">
            <v>Q</v>
          </cell>
          <cell r="AV1305">
            <v>1357.4</v>
          </cell>
          <cell r="AW1305">
            <v>1357.4</v>
          </cell>
          <cell r="AX1305">
            <v>1600</v>
          </cell>
          <cell r="AY1305">
            <v>0.17872403123618685</v>
          </cell>
          <cell r="AZ1305">
            <v>0.15162499999999995</v>
          </cell>
          <cell r="BA1305">
            <v>1550</v>
          </cell>
          <cell r="BB1305">
            <v>6</v>
          </cell>
          <cell r="BC1305">
            <v>0.14188890526005582</v>
          </cell>
          <cell r="BD1305">
            <v>0.12425806451612897</v>
          </cell>
          <cell r="BE1305">
            <v>1500</v>
          </cell>
          <cell r="BF1305">
            <v>10</v>
          </cell>
          <cell r="BG1305">
            <v>0.10505377928392501</v>
          </cell>
          <cell r="BH1305">
            <v>9.5066666666666605E-2</v>
          </cell>
        </row>
        <row r="1306">
          <cell r="B1306" t="str">
            <v>15572</v>
          </cell>
          <cell r="C1306" t="str">
            <v>7802800675302</v>
          </cell>
          <cell r="D1306" t="str">
            <v>JUGO POLVO NARANJA 10Lts 100gr ZUKO</v>
          </cell>
          <cell r="E1306">
            <v>24</v>
          </cell>
          <cell r="F1306" t="str">
            <v>BEBIDAS</v>
          </cell>
          <cell r="G1306" t="str">
            <v>BEBIDAS</v>
          </cell>
          <cell r="H1306" t="str">
            <v>JUGOS</v>
          </cell>
          <cell r="I1306" t="str">
            <v>JUGOS POLVO</v>
          </cell>
          <cell r="J1306" t="str">
            <v>NORMAL JP-N</v>
          </cell>
          <cell r="K1306" t="str">
            <v>ZUKO</v>
          </cell>
          <cell r="L1306">
            <v>155</v>
          </cell>
          <cell r="M1306" t="str">
            <v>TROVATO C.I.S.A. (155)</v>
          </cell>
          <cell r="N1306">
            <v>263</v>
          </cell>
          <cell r="O1306">
            <v>142</v>
          </cell>
          <cell r="P1306">
            <v>0</v>
          </cell>
          <cell r="Q1306">
            <v>1</v>
          </cell>
          <cell r="R1306">
            <v>100</v>
          </cell>
          <cell r="S1306">
            <v>122</v>
          </cell>
          <cell r="T1306">
            <v>55</v>
          </cell>
          <cell r="U1306">
            <v>0</v>
          </cell>
          <cell r="V1306">
            <v>29</v>
          </cell>
          <cell r="W1306">
            <v>60</v>
          </cell>
          <cell r="X1306">
            <v>13</v>
          </cell>
          <cell r="Y1306">
            <v>21</v>
          </cell>
          <cell r="Z1306">
            <v>34</v>
          </cell>
          <cell r="AA1306">
            <v>43</v>
          </cell>
          <cell r="AB1306">
            <v>20</v>
          </cell>
          <cell r="AC1306">
            <v>12</v>
          </cell>
          <cell r="AD1306">
            <v>201</v>
          </cell>
          <cell r="AE1306">
            <v>50</v>
          </cell>
          <cell r="AF1306">
            <v>83</v>
          </cell>
          <cell r="AG1306">
            <v>100</v>
          </cell>
          <cell r="AH1306">
            <v>0</v>
          </cell>
          <cell r="AI1306">
            <v>0</v>
          </cell>
          <cell r="AJ1306">
            <v>67</v>
          </cell>
          <cell r="AK1306">
            <v>29</v>
          </cell>
          <cell r="AL1306">
            <v>123</v>
          </cell>
          <cell r="AM1306">
            <v>4</v>
          </cell>
          <cell r="AN1306">
            <v>102</v>
          </cell>
          <cell r="AO1306">
            <v>0</v>
          </cell>
          <cell r="AP1306">
            <v>2010</v>
          </cell>
          <cell r="AQ1306" t="str">
            <v>SV</v>
          </cell>
          <cell r="AR1306">
            <v>175.71428571428569</v>
          </cell>
          <cell r="AS1306">
            <v>10</v>
          </cell>
          <cell r="AT1306">
            <v>30.6</v>
          </cell>
          <cell r="AU1306" t="str">
            <v>Q</v>
          </cell>
          <cell r="AV1306">
            <v>5744.9999969999999</v>
          </cell>
          <cell r="AW1306">
            <v>5278.8817399999998</v>
          </cell>
          <cell r="AX1306">
            <v>6900</v>
          </cell>
          <cell r="AY1306">
            <v>0.20104438705015371</v>
          </cell>
          <cell r="AZ1306">
            <v>0.16739130478260872</v>
          </cell>
          <cell r="BA1306">
            <v>6550</v>
          </cell>
          <cell r="BB1306">
            <v>6</v>
          </cell>
          <cell r="BC1306">
            <v>0.14012184567804442</v>
          </cell>
          <cell r="BD1306">
            <v>0.12290076381679391</v>
          </cell>
          <cell r="BE1306">
            <v>6290</v>
          </cell>
          <cell r="BF1306">
            <v>12</v>
          </cell>
          <cell r="BG1306">
            <v>9.4865100658763302E-2</v>
          </cell>
          <cell r="BH1306">
            <v>8.6645469475357728E-2</v>
          </cell>
        </row>
        <row r="1307">
          <cell r="B1307" t="str">
            <v>3660</v>
          </cell>
          <cell r="C1307" t="str">
            <v>7798077070899</v>
          </cell>
          <cell r="D1307" t="str">
            <v>JUGO POLVO NARANJA 2Lts 20gr ZUKO</v>
          </cell>
          <cell r="E1307">
            <v>10</v>
          </cell>
          <cell r="F1307" t="str">
            <v>BEBIDAS</v>
          </cell>
          <cell r="G1307" t="str">
            <v>BEBIDAS</v>
          </cell>
          <cell r="H1307" t="str">
            <v>JUGOS</v>
          </cell>
          <cell r="I1307" t="str">
            <v>JUGOS POLVO</v>
          </cell>
          <cell r="J1307" t="str">
            <v>NORMAL JP-N</v>
          </cell>
          <cell r="K1307" t="str">
            <v>ZUKO</v>
          </cell>
          <cell r="L1307">
            <v>155</v>
          </cell>
          <cell r="M1307" t="str">
            <v>TROVATO C.I.S.A. (155)</v>
          </cell>
          <cell r="N1307">
            <v>0</v>
          </cell>
          <cell r="O1307">
            <v>0</v>
          </cell>
          <cell r="P1307">
            <v>168</v>
          </cell>
          <cell r="Q1307">
            <v>252</v>
          </cell>
          <cell r="R1307">
            <v>0</v>
          </cell>
          <cell r="S1307">
            <v>114</v>
          </cell>
          <cell r="T1307">
            <v>165</v>
          </cell>
          <cell r="U1307">
            <v>111</v>
          </cell>
          <cell r="V1307">
            <v>0</v>
          </cell>
          <cell r="W1307">
            <v>19</v>
          </cell>
          <cell r="X1307">
            <v>117</v>
          </cell>
          <cell r="Y1307">
            <v>87</v>
          </cell>
          <cell r="Z1307">
            <v>0</v>
          </cell>
          <cell r="AA1307">
            <v>0</v>
          </cell>
          <cell r="AB1307">
            <v>0</v>
          </cell>
          <cell r="AC1307">
            <v>18</v>
          </cell>
          <cell r="AD1307">
            <v>65</v>
          </cell>
          <cell r="AE1307">
            <v>143</v>
          </cell>
          <cell r="AF1307">
            <v>194</v>
          </cell>
          <cell r="AG1307">
            <v>155</v>
          </cell>
          <cell r="AH1307">
            <v>5</v>
          </cell>
          <cell r="AI1307">
            <v>25</v>
          </cell>
          <cell r="AJ1307">
            <v>174</v>
          </cell>
          <cell r="AK1307">
            <v>167</v>
          </cell>
          <cell r="AL1307">
            <v>57</v>
          </cell>
          <cell r="AM1307">
            <v>103</v>
          </cell>
          <cell r="AN1307">
            <v>284</v>
          </cell>
          <cell r="AO1307">
            <v>45</v>
          </cell>
          <cell r="AP1307">
            <v>20.714285714285715</v>
          </cell>
          <cell r="AQ1307">
            <v>45.135135135135137</v>
          </cell>
          <cell r="AR1307">
            <v>19.655172413793103</v>
          </cell>
          <cell r="AS1307">
            <v>171.66666666666666</v>
          </cell>
          <cell r="AT1307">
            <v>54.967741935483872</v>
          </cell>
          <cell r="AU1307">
            <v>54</v>
          </cell>
          <cell r="AV1307">
            <v>1357.4</v>
          </cell>
          <cell r="AW1307">
            <v>1357.39923</v>
          </cell>
          <cell r="AX1307">
            <v>1600</v>
          </cell>
          <cell r="AY1307">
            <v>0.17872403123618685</v>
          </cell>
          <cell r="AZ1307">
            <v>0.15162499999999995</v>
          </cell>
          <cell r="BA1307">
            <v>1550</v>
          </cell>
          <cell r="BB1307">
            <v>6</v>
          </cell>
          <cell r="BC1307">
            <v>0.14188890526005582</v>
          </cell>
          <cell r="BD1307">
            <v>0.12425806451612897</v>
          </cell>
          <cell r="BE1307">
            <v>1500</v>
          </cell>
          <cell r="BF1307">
            <v>10</v>
          </cell>
          <cell r="BG1307">
            <v>0.10505377928392501</v>
          </cell>
          <cell r="BH1307">
            <v>9.5066666666666605E-2</v>
          </cell>
        </row>
        <row r="1308">
          <cell r="B1308" t="str">
            <v>27068</v>
          </cell>
          <cell r="C1308" t="str">
            <v>7798077070929</v>
          </cell>
          <cell r="D1308" t="str">
            <v>JUGO POLVO NARANJA BANANA 2Lts 20gr ZUKO</v>
          </cell>
          <cell r="E1308">
            <v>10</v>
          </cell>
          <cell r="F1308" t="str">
            <v>BEBIDAS</v>
          </cell>
          <cell r="G1308" t="str">
            <v>BEBIDAS</v>
          </cell>
          <cell r="H1308" t="str">
            <v>JUGOS</v>
          </cell>
          <cell r="I1308" t="str">
            <v>JUGOS POLVO</v>
          </cell>
          <cell r="J1308" t="str">
            <v>NORMAL JP-N</v>
          </cell>
          <cell r="K1308" t="str">
            <v>ZUKO</v>
          </cell>
          <cell r="L1308">
            <v>155</v>
          </cell>
          <cell r="M1308" t="str">
            <v>TROVATO C.I.S.A. (155)</v>
          </cell>
          <cell r="N1308">
            <v>1</v>
          </cell>
          <cell r="O1308">
            <v>116</v>
          </cell>
          <cell r="P1308">
            <v>116</v>
          </cell>
          <cell r="Q1308">
            <v>159</v>
          </cell>
          <cell r="R1308">
            <v>252</v>
          </cell>
          <cell r="S1308">
            <v>348</v>
          </cell>
          <cell r="T1308">
            <v>281</v>
          </cell>
          <cell r="U1308">
            <v>213</v>
          </cell>
          <cell r="V1308">
            <v>56</v>
          </cell>
          <cell r="W1308">
            <v>94</v>
          </cell>
          <cell r="X1308">
            <v>159</v>
          </cell>
          <cell r="Y1308">
            <v>132</v>
          </cell>
          <cell r="Z1308">
            <v>108</v>
          </cell>
          <cell r="AA1308">
            <v>116</v>
          </cell>
          <cell r="AB1308">
            <v>66</v>
          </cell>
          <cell r="AC1308">
            <v>58</v>
          </cell>
          <cell r="AD1308">
            <v>321</v>
          </cell>
          <cell r="AE1308">
            <v>239</v>
          </cell>
          <cell r="AF1308">
            <v>207</v>
          </cell>
          <cell r="AG1308">
            <v>137</v>
          </cell>
          <cell r="AH1308">
            <v>1</v>
          </cell>
          <cell r="AI1308">
            <v>24</v>
          </cell>
          <cell r="AJ1308">
            <v>68</v>
          </cell>
          <cell r="AK1308">
            <v>341</v>
          </cell>
          <cell r="AL1308">
            <v>23</v>
          </cell>
          <cell r="AM1308">
            <v>106</v>
          </cell>
          <cell r="AN1308">
            <v>280</v>
          </cell>
          <cell r="AO1308">
            <v>117</v>
          </cell>
          <cell r="AP1308">
            <v>12.830188679245284</v>
          </cell>
          <cell r="AQ1308">
            <v>48.028169014084504</v>
          </cell>
          <cell r="AR1308">
            <v>5.2272727272727275</v>
          </cell>
          <cell r="AS1308">
            <v>54.827586206896555</v>
          </cell>
          <cell r="AT1308">
            <v>61.313868613138695</v>
          </cell>
          <cell r="AU1308">
            <v>146.25</v>
          </cell>
          <cell r="AV1308">
            <v>1357.4</v>
          </cell>
          <cell r="AW1308">
            <v>1357.4</v>
          </cell>
          <cell r="AX1308">
            <v>1600</v>
          </cell>
          <cell r="AY1308">
            <v>0.17872403123618685</v>
          </cell>
          <cell r="AZ1308">
            <v>0.15162499999999995</v>
          </cell>
          <cell r="BA1308">
            <v>1550</v>
          </cell>
          <cell r="BB1308">
            <v>6</v>
          </cell>
          <cell r="BC1308">
            <v>0.14188890526005582</v>
          </cell>
          <cell r="BD1308">
            <v>0.12425806451612897</v>
          </cell>
          <cell r="BE1308">
            <v>1500</v>
          </cell>
          <cell r="BF1308">
            <v>10</v>
          </cell>
          <cell r="BG1308">
            <v>0.10505377928392501</v>
          </cell>
          <cell r="BH1308">
            <v>9.5066666666666605E-2</v>
          </cell>
        </row>
        <row r="1309">
          <cell r="B1309" t="str">
            <v>22909</v>
          </cell>
          <cell r="C1309" t="str">
            <v>7802800675340</v>
          </cell>
          <cell r="D1309" t="str">
            <v>JUGO POLVO NARANJA DULCE 10Lts ZUKO</v>
          </cell>
          <cell r="E1309">
            <v>24</v>
          </cell>
          <cell r="F1309" t="str">
            <v>BEBIDAS</v>
          </cell>
          <cell r="G1309" t="str">
            <v>BEBIDAS</v>
          </cell>
          <cell r="H1309" t="str">
            <v>JUGOS</v>
          </cell>
          <cell r="I1309" t="str">
            <v>JUGOS POLVO</v>
          </cell>
          <cell r="J1309" t="str">
            <v>NORMAL JP-N</v>
          </cell>
          <cell r="K1309" t="str">
            <v>ZUKO</v>
          </cell>
          <cell r="L1309">
            <v>155</v>
          </cell>
          <cell r="M1309" t="str">
            <v>TROVATO C.I.S.A. (155)</v>
          </cell>
          <cell r="N1309">
            <v>55</v>
          </cell>
          <cell r="O1309">
            <v>164</v>
          </cell>
          <cell r="P1309">
            <v>15</v>
          </cell>
          <cell r="Q1309">
            <v>0</v>
          </cell>
          <cell r="R1309">
            <v>79</v>
          </cell>
          <cell r="S1309">
            <v>194</v>
          </cell>
          <cell r="T1309">
            <v>80</v>
          </cell>
          <cell r="U1309">
            <v>29</v>
          </cell>
          <cell r="V1309">
            <v>602</v>
          </cell>
          <cell r="W1309">
            <v>53</v>
          </cell>
          <cell r="X1309">
            <v>113</v>
          </cell>
          <cell r="Y1309">
            <v>115</v>
          </cell>
          <cell r="Z1309">
            <v>38</v>
          </cell>
          <cell r="AA1309">
            <v>50</v>
          </cell>
          <cell r="AB1309">
            <v>0</v>
          </cell>
          <cell r="AC1309">
            <v>0</v>
          </cell>
          <cell r="AD1309">
            <v>72</v>
          </cell>
          <cell r="AE1309">
            <v>86</v>
          </cell>
          <cell r="AF1309">
            <v>24</v>
          </cell>
          <cell r="AG1309">
            <v>0</v>
          </cell>
          <cell r="AH1309">
            <v>1</v>
          </cell>
          <cell r="AI1309">
            <v>4</v>
          </cell>
          <cell r="AJ1309">
            <v>0</v>
          </cell>
          <cell r="AK1309">
            <v>-24</v>
          </cell>
          <cell r="AL1309">
            <v>522</v>
          </cell>
          <cell r="AM1309">
            <v>0</v>
          </cell>
          <cell r="AN1309">
            <v>0</v>
          </cell>
          <cell r="AO1309">
            <v>21</v>
          </cell>
          <cell r="AP1309" t="str">
            <v>Q</v>
          </cell>
          <cell r="AQ1309" t="str">
            <v>Q</v>
          </cell>
          <cell r="AR1309">
            <v>136.17391304347828</v>
          </cell>
          <cell r="AS1309" t="str">
            <v>Q</v>
          </cell>
          <cell r="AT1309" t="str">
            <v>Q</v>
          </cell>
          <cell r="AU1309">
            <v>157.5</v>
          </cell>
          <cell r="AV1309">
            <v>5745</v>
          </cell>
          <cell r="AW1309">
            <v>5278.7627199999997</v>
          </cell>
          <cell r="AX1309">
            <v>6900</v>
          </cell>
          <cell r="AY1309">
            <v>0.20104438642297651</v>
          </cell>
          <cell r="AZ1309">
            <v>0.16739130434782609</v>
          </cell>
          <cell r="BA1309">
            <v>6550</v>
          </cell>
          <cell r="BB1309">
            <v>6</v>
          </cell>
          <cell r="BC1309">
            <v>0.14012184508268066</v>
          </cell>
          <cell r="BD1309">
            <v>0.12290076335877863</v>
          </cell>
          <cell r="BE1309">
            <v>6290</v>
          </cell>
          <cell r="BF1309">
            <v>12</v>
          </cell>
          <cell r="BG1309">
            <v>9.4865100087032195E-2</v>
          </cell>
          <cell r="BH1309">
            <v>8.6645468998410177E-2</v>
          </cell>
        </row>
        <row r="1310">
          <cell r="B1310" t="str">
            <v>3665</v>
          </cell>
          <cell r="C1310" t="str">
            <v>7802800716586</v>
          </cell>
          <cell r="D1310" t="str">
            <v>JUGO POLVO NARANJA DULCE 2Lts 20gr ZUKO</v>
          </cell>
          <cell r="E1310">
            <v>100</v>
          </cell>
          <cell r="F1310" t="str">
            <v>BEBIDAS</v>
          </cell>
          <cell r="G1310" t="str">
            <v>BEBIDAS</v>
          </cell>
          <cell r="H1310" t="str">
            <v>JUGOS</v>
          </cell>
          <cell r="I1310" t="str">
            <v>JUGOS POLVO</v>
          </cell>
          <cell r="J1310" t="str">
            <v>NORMAL JP-N</v>
          </cell>
          <cell r="K1310" t="str">
            <v>ZUKO</v>
          </cell>
          <cell r="L1310">
            <v>155</v>
          </cell>
          <cell r="M1310" t="str">
            <v>TROVATO C.I.S.A. (155)</v>
          </cell>
          <cell r="N1310">
            <v>173</v>
          </cell>
          <cell r="O1310">
            <v>482</v>
          </cell>
          <cell r="P1310">
            <v>570</v>
          </cell>
          <cell r="Q1310">
            <v>579</v>
          </cell>
          <cell r="R1310">
            <v>1959</v>
          </cell>
          <cell r="S1310">
            <v>2095</v>
          </cell>
          <cell r="T1310">
            <v>2004</v>
          </cell>
          <cell r="U1310">
            <v>2252</v>
          </cell>
          <cell r="V1310">
            <v>309</v>
          </cell>
          <cell r="W1310">
            <v>287</v>
          </cell>
          <cell r="X1310">
            <v>230</v>
          </cell>
          <cell r="Y1310">
            <v>189</v>
          </cell>
          <cell r="Z1310">
            <v>350</v>
          </cell>
          <cell r="AA1310">
            <v>490</v>
          </cell>
          <cell r="AB1310">
            <v>614</v>
          </cell>
          <cell r="AC1310">
            <v>472</v>
          </cell>
          <cell r="AD1310">
            <v>708</v>
          </cell>
          <cell r="AE1310">
            <v>659</v>
          </cell>
          <cell r="AF1310">
            <v>757</v>
          </cell>
          <cell r="AG1310">
            <v>526</v>
          </cell>
          <cell r="AH1310">
            <v>22</v>
          </cell>
          <cell r="AI1310">
            <v>63</v>
          </cell>
          <cell r="AJ1310">
            <v>280</v>
          </cell>
          <cell r="AK1310">
            <v>2062</v>
          </cell>
          <cell r="AL1310">
            <v>380</v>
          </cell>
          <cell r="AM1310">
            <v>755</v>
          </cell>
          <cell r="AN1310">
            <v>1223</v>
          </cell>
          <cell r="AO1310">
            <v>302</v>
          </cell>
          <cell r="AP1310">
            <v>14.507772020725389</v>
          </cell>
          <cell r="AQ1310">
            <v>27.46891651865009</v>
          </cell>
          <cell r="AR1310">
            <v>60.317460317460323</v>
          </cell>
          <cell r="AS1310">
            <v>47.987288135593225</v>
          </cell>
          <cell r="AT1310">
            <v>69.752851711026622</v>
          </cell>
          <cell r="AU1310">
            <v>143.8095238095238</v>
          </cell>
          <cell r="AV1310">
            <v>1357.4</v>
          </cell>
          <cell r="AW1310">
            <v>1357.4</v>
          </cell>
          <cell r="AX1310">
            <v>1600</v>
          </cell>
          <cell r="AY1310">
            <v>0.17872403123618685</v>
          </cell>
          <cell r="AZ1310">
            <v>0.15162499999999995</v>
          </cell>
          <cell r="BA1310">
            <v>1550</v>
          </cell>
          <cell r="BB1310">
            <v>6</v>
          </cell>
          <cell r="BC1310">
            <v>0.14188890526005582</v>
          </cell>
          <cell r="BD1310">
            <v>0.12425806451612897</v>
          </cell>
          <cell r="BE1310">
            <v>1500</v>
          </cell>
          <cell r="BF1310">
            <v>10</v>
          </cell>
          <cell r="BG1310">
            <v>0.10505377928392501</v>
          </cell>
          <cell r="BH1310">
            <v>9.5066666666666605E-2</v>
          </cell>
        </row>
        <row r="1311">
          <cell r="B1311" t="str">
            <v>27067</v>
          </cell>
          <cell r="C1311" t="str">
            <v>7802800675357</v>
          </cell>
          <cell r="D1311" t="str">
            <v>JUGO POLVO NARANJA FRUT BANANA 10Lts 100gr ZUKO</v>
          </cell>
          <cell r="E1311">
            <v>24</v>
          </cell>
          <cell r="F1311" t="str">
            <v>BEBIDAS</v>
          </cell>
          <cell r="G1311" t="str">
            <v>BEBIDAS</v>
          </cell>
          <cell r="H1311" t="str">
            <v>JUGOS</v>
          </cell>
          <cell r="I1311" t="str">
            <v>JUGOS POLVO</v>
          </cell>
          <cell r="J1311" t="str">
            <v>NORMAL JP-N</v>
          </cell>
          <cell r="K1311" t="str">
            <v>ZUKO</v>
          </cell>
          <cell r="L1311">
            <v>155</v>
          </cell>
          <cell r="M1311" t="str">
            <v>TROVATO C.I.S.A. (155)</v>
          </cell>
          <cell r="N1311">
            <v>116</v>
          </cell>
          <cell r="O1311">
            <v>4</v>
          </cell>
          <cell r="P1311">
            <v>47</v>
          </cell>
          <cell r="Q1311">
            <v>4</v>
          </cell>
          <cell r="R1311">
            <v>237</v>
          </cell>
          <cell r="S1311">
            <v>7</v>
          </cell>
          <cell r="T1311">
            <v>24</v>
          </cell>
          <cell r="U1311">
            <v>24</v>
          </cell>
          <cell r="V1311">
            <v>27</v>
          </cell>
          <cell r="W1311">
            <v>0</v>
          </cell>
          <cell r="X1311">
            <v>0</v>
          </cell>
          <cell r="Y1311">
            <v>0</v>
          </cell>
          <cell r="Z1311">
            <v>27</v>
          </cell>
          <cell r="AA1311">
            <v>0</v>
          </cell>
          <cell r="AB1311">
            <v>48</v>
          </cell>
          <cell r="AC1311">
            <v>67</v>
          </cell>
          <cell r="AD1311">
            <v>64</v>
          </cell>
          <cell r="AE1311">
            <v>0</v>
          </cell>
          <cell r="AF1311">
            <v>0</v>
          </cell>
          <cell r="AG1311">
            <v>0</v>
          </cell>
          <cell r="AH1311">
            <v>0</v>
          </cell>
          <cell r="AI1311">
            <v>0</v>
          </cell>
          <cell r="AJ1311">
            <v>0</v>
          </cell>
          <cell r="AK1311">
            <v>0</v>
          </cell>
          <cell r="AL1311">
            <v>0</v>
          </cell>
          <cell r="AM1311">
            <v>50</v>
          </cell>
          <cell r="AN1311">
            <v>0</v>
          </cell>
          <cell r="AO1311">
            <v>0</v>
          </cell>
          <cell r="AP1311" t="str">
            <v>Q</v>
          </cell>
          <cell r="AQ1311" t="str">
            <v>Q</v>
          </cell>
          <cell r="AR1311" t="str">
            <v>Q</v>
          </cell>
          <cell r="AS1311">
            <v>22.388059701492537</v>
          </cell>
          <cell r="AT1311" t="str">
            <v>Q</v>
          </cell>
          <cell r="AU1311" t="str">
            <v>Q</v>
          </cell>
          <cell r="AV1311">
            <v>5744.9999969999999</v>
          </cell>
          <cell r="AW1311">
            <v>5278.8076000000001</v>
          </cell>
          <cell r="AX1311">
            <v>6900</v>
          </cell>
          <cell r="AY1311">
            <v>0.20104438705015371</v>
          </cell>
          <cell r="AZ1311">
            <v>0.16739130478260872</v>
          </cell>
          <cell r="BA1311">
            <v>6550</v>
          </cell>
          <cell r="BB1311">
            <v>6</v>
          </cell>
          <cell r="BC1311">
            <v>0.14012184567804442</v>
          </cell>
          <cell r="BD1311">
            <v>0.12290076381679391</v>
          </cell>
          <cell r="BE1311">
            <v>6290</v>
          </cell>
          <cell r="BF1311">
            <v>12</v>
          </cell>
          <cell r="BG1311">
            <v>9.4865100658763302E-2</v>
          </cell>
          <cell r="BH1311">
            <v>8.6645469475357728E-2</v>
          </cell>
        </row>
        <row r="1312">
          <cell r="B1312" t="str">
            <v>27070</v>
          </cell>
          <cell r="C1312" t="str">
            <v>7798077070936</v>
          </cell>
          <cell r="D1312" t="str">
            <v>JUGO POLVO NARANJA FRUT BANANA 2Lts 20gr ZUKO</v>
          </cell>
          <cell r="E1312">
            <v>10</v>
          </cell>
          <cell r="F1312" t="str">
            <v>BEBIDAS</v>
          </cell>
          <cell r="G1312" t="str">
            <v>BEBIDAS</v>
          </cell>
          <cell r="H1312" t="str">
            <v>JUGOS</v>
          </cell>
          <cell r="I1312" t="str">
            <v>JUGOS POLVO</v>
          </cell>
          <cell r="J1312" t="str">
            <v>NORMAL JP-N</v>
          </cell>
          <cell r="K1312" t="str">
            <v>ZUKO</v>
          </cell>
          <cell r="L1312">
            <v>155</v>
          </cell>
          <cell r="M1312" t="str">
            <v>TROVATO C.I.S.A. (155)</v>
          </cell>
          <cell r="N1312">
            <v>586</v>
          </cell>
          <cell r="O1312">
            <v>1160</v>
          </cell>
          <cell r="P1312">
            <v>526</v>
          </cell>
          <cell r="Q1312">
            <v>552</v>
          </cell>
          <cell r="R1312">
            <v>1440</v>
          </cell>
          <cell r="S1312">
            <v>1750</v>
          </cell>
          <cell r="T1312">
            <v>1859</v>
          </cell>
          <cell r="U1312">
            <v>1875</v>
          </cell>
          <cell r="V1312">
            <v>399</v>
          </cell>
          <cell r="W1312">
            <v>314</v>
          </cell>
          <cell r="X1312">
            <v>102</v>
          </cell>
          <cell r="Y1312">
            <v>30</v>
          </cell>
          <cell r="Z1312">
            <v>374</v>
          </cell>
          <cell r="AA1312">
            <v>670</v>
          </cell>
          <cell r="AB1312">
            <v>341</v>
          </cell>
          <cell r="AC1312">
            <v>362</v>
          </cell>
          <cell r="AD1312">
            <v>399</v>
          </cell>
          <cell r="AE1312">
            <v>479</v>
          </cell>
          <cell r="AF1312">
            <v>382</v>
          </cell>
          <cell r="AG1312">
            <v>327</v>
          </cell>
          <cell r="AH1312">
            <v>10</v>
          </cell>
          <cell r="AI1312">
            <v>33</v>
          </cell>
          <cell r="AJ1312">
            <v>1116</v>
          </cell>
          <cell r="AK1312">
            <v>2202</v>
          </cell>
          <cell r="AL1312">
            <v>474</v>
          </cell>
          <cell r="AM1312">
            <v>469</v>
          </cell>
          <cell r="AN1312">
            <v>436</v>
          </cell>
          <cell r="AO1312">
            <v>363</v>
          </cell>
          <cell r="AP1312">
            <v>60.652173913043484</v>
          </cell>
          <cell r="AQ1312">
            <v>35.232000000000006</v>
          </cell>
          <cell r="AR1312">
            <v>474</v>
          </cell>
          <cell r="AS1312">
            <v>38.867403314917127</v>
          </cell>
          <cell r="AT1312">
            <v>40</v>
          </cell>
          <cell r="AU1312">
            <v>330</v>
          </cell>
          <cell r="AV1312">
            <v>1357.4</v>
          </cell>
          <cell r="AW1312">
            <v>1357.39978</v>
          </cell>
          <cell r="AX1312">
            <v>1600</v>
          </cell>
          <cell r="AY1312">
            <v>0.17872403123618685</v>
          </cell>
          <cell r="AZ1312">
            <v>0.15162499999999995</v>
          </cell>
          <cell r="BA1312">
            <v>1550</v>
          </cell>
          <cell r="BB1312">
            <v>6</v>
          </cell>
          <cell r="BC1312">
            <v>0.14188890526005582</v>
          </cell>
          <cell r="BD1312">
            <v>0.12425806451612897</v>
          </cell>
          <cell r="BE1312">
            <v>1500</v>
          </cell>
          <cell r="BF1312">
            <v>10</v>
          </cell>
          <cell r="BG1312">
            <v>0.10505377928392501</v>
          </cell>
          <cell r="BH1312">
            <v>9.5066666666666605E-2</v>
          </cell>
        </row>
        <row r="1313">
          <cell r="B1313" t="str">
            <v>27069</v>
          </cell>
          <cell r="C1313" t="str">
            <v>7798077070943</v>
          </cell>
          <cell r="D1313" t="str">
            <v>JUGO POLVO NARANJA PIÑA 2Lts 20gr ZUKO</v>
          </cell>
          <cell r="E1313">
            <v>10</v>
          </cell>
          <cell r="F1313" t="str">
            <v>BEBIDAS</v>
          </cell>
          <cell r="G1313" t="str">
            <v>BEBIDAS</v>
          </cell>
          <cell r="H1313" t="str">
            <v>JUGOS</v>
          </cell>
          <cell r="I1313" t="str">
            <v>JUGOS POLVO</v>
          </cell>
          <cell r="J1313" t="str">
            <v>NORMAL JP-N</v>
          </cell>
          <cell r="K1313" t="str">
            <v>ZUKO</v>
          </cell>
          <cell r="L1313">
            <v>155</v>
          </cell>
          <cell r="M1313" t="str">
            <v>TROVATO C.I.S.A. (155)</v>
          </cell>
          <cell r="N1313">
            <v>0</v>
          </cell>
          <cell r="O1313">
            <v>0</v>
          </cell>
          <cell r="P1313">
            <v>0</v>
          </cell>
          <cell r="Q1313">
            <v>0</v>
          </cell>
          <cell r="R1313">
            <v>0</v>
          </cell>
          <cell r="S1313">
            <v>0</v>
          </cell>
          <cell r="T1313">
            <v>0</v>
          </cell>
          <cell r="U1313">
            <v>0</v>
          </cell>
          <cell r="V1313">
            <v>0</v>
          </cell>
          <cell r="W1313">
            <v>0</v>
          </cell>
          <cell r="X1313">
            <v>0</v>
          </cell>
          <cell r="Y1313">
            <v>0</v>
          </cell>
          <cell r="Z1313">
            <v>0</v>
          </cell>
          <cell r="AA1313">
            <v>0</v>
          </cell>
          <cell r="AB1313">
            <v>0</v>
          </cell>
          <cell r="AC1313">
            <v>0</v>
          </cell>
          <cell r="AD1313">
            <v>0</v>
          </cell>
          <cell r="AE1313">
            <v>0</v>
          </cell>
          <cell r="AF1313">
            <v>0</v>
          </cell>
          <cell r="AG1313">
            <v>0</v>
          </cell>
          <cell r="AH1313">
            <v>0</v>
          </cell>
          <cell r="AI1313">
            <v>0</v>
          </cell>
          <cell r="AJ1313">
            <v>0</v>
          </cell>
          <cell r="AK1313">
            <v>4</v>
          </cell>
          <cell r="AL1313">
            <v>0</v>
          </cell>
          <cell r="AM1313">
            <v>0</v>
          </cell>
          <cell r="AN1313">
            <v>0</v>
          </cell>
          <cell r="AO1313">
            <v>0</v>
          </cell>
          <cell r="AP1313" t="str">
            <v>Q</v>
          </cell>
          <cell r="AQ1313" t="str">
            <v>SV</v>
          </cell>
          <cell r="AR1313" t="str">
            <v>Q</v>
          </cell>
          <cell r="AS1313" t="str">
            <v>Q</v>
          </cell>
          <cell r="AT1313" t="str">
            <v>Q</v>
          </cell>
          <cell r="AU1313" t="str">
            <v>Q</v>
          </cell>
          <cell r="AV1313">
            <v>1357.4</v>
          </cell>
          <cell r="AW1313">
            <v>1357.4</v>
          </cell>
          <cell r="AX1313">
            <v>1600</v>
          </cell>
          <cell r="AY1313">
            <v>0.17872403123618685</v>
          </cell>
          <cell r="AZ1313">
            <v>0.15162499999999995</v>
          </cell>
          <cell r="BA1313">
            <v>1550</v>
          </cell>
          <cell r="BB1313">
            <v>6</v>
          </cell>
          <cell r="BC1313">
            <v>0.14188890526005582</v>
          </cell>
          <cell r="BD1313">
            <v>0.12425806451612897</v>
          </cell>
          <cell r="BE1313">
            <v>1500</v>
          </cell>
          <cell r="BF1313">
            <v>10</v>
          </cell>
          <cell r="BG1313">
            <v>0.10505377928392501</v>
          </cell>
          <cell r="BH1313">
            <v>9.5066666666666605E-2</v>
          </cell>
        </row>
        <row r="1314">
          <cell r="B1314" t="str">
            <v>22910</v>
          </cell>
          <cell r="C1314" t="str">
            <v>7802800675326</v>
          </cell>
          <cell r="D1314" t="str">
            <v>JUGO POLVO PIÑA 10Lts ZUKO</v>
          </cell>
          <cell r="E1314">
            <v>24</v>
          </cell>
          <cell r="F1314" t="str">
            <v>BEBIDAS</v>
          </cell>
          <cell r="G1314" t="str">
            <v>BEBIDAS</v>
          </cell>
          <cell r="H1314" t="str">
            <v>JUGOS</v>
          </cell>
          <cell r="I1314" t="str">
            <v>JUGOS POLVO</v>
          </cell>
          <cell r="J1314" t="str">
            <v>NORMAL JP-N</v>
          </cell>
          <cell r="K1314" t="str">
            <v>ZUKO</v>
          </cell>
          <cell r="L1314">
            <v>155</v>
          </cell>
          <cell r="M1314" t="str">
            <v>TROVATO C.I.S.A. (155)</v>
          </cell>
          <cell r="N1314">
            <v>305</v>
          </cell>
          <cell r="O1314">
            <v>660</v>
          </cell>
          <cell r="P1314">
            <v>481</v>
          </cell>
          <cell r="Q1314">
            <v>561</v>
          </cell>
          <cell r="R1314">
            <v>111</v>
          </cell>
          <cell r="S1314">
            <v>100</v>
          </cell>
          <cell r="T1314">
            <v>111</v>
          </cell>
          <cell r="U1314">
            <v>27</v>
          </cell>
          <cell r="V1314">
            <v>23</v>
          </cell>
          <cell r="W1314">
            <v>18</v>
          </cell>
          <cell r="X1314">
            <v>30</v>
          </cell>
          <cell r="Y1314">
            <v>26</v>
          </cell>
          <cell r="Z1314">
            <v>15</v>
          </cell>
          <cell r="AA1314">
            <v>24</v>
          </cell>
          <cell r="AB1314">
            <v>17</v>
          </cell>
          <cell r="AC1314">
            <v>16</v>
          </cell>
          <cell r="AD1314">
            <v>53</v>
          </cell>
          <cell r="AE1314">
            <v>56</v>
          </cell>
          <cell r="AF1314">
            <v>32</v>
          </cell>
          <cell r="AG1314">
            <v>16</v>
          </cell>
          <cell r="AH1314">
            <v>0</v>
          </cell>
          <cell r="AI1314">
            <v>1</v>
          </cell>
          <cell r="AJ1314">
            <v>1</v>
          </cell>
          <cell r="AK1314">
            <v>0</v>
          </cell>
          <cell r="AL1314">
            <v>13</v>
          </cell>
          <cell r="AM1314">
            <v>6</v>
          </cell>
          <cell r="AN1314">
            <v>0</v>
          </cell>
          <cell r="AO1314">
            <v>24</v>
          </cell>
          <cell r="AP1314">
            <v>5.3475935828877004E-2</v>
          </cell>
          <cell r="AQ1314" t="str">
            <v>Q</v>
          </cell>
          <cell r="AR1314">
            <v>15</v>
          </cell>
          <cell r="AS1314">
            <v>11.25</v>
          </cell>
          <cell r="AT1314" t="str">
            <v>Q</v>
          </cell>
          <cell r="AU1314">
            <v>720</v>
          </cell>
          <cell r="AV1314">
            <v>5745</v>
          </cell>
          <cell r="AW1314">
            <v>5278.60509</v>
          </cell>
          <cell r="AX1314">
            <v>6900</v>
          </cell>
          <cell r="AY1314">
            <v>0.20104438642297651</v>
          </cell>
          <cell r="AZ1314">
            <v>0.16739130434782609</v>
          </cell>
          <cell r="BA1314">
            <v>6550</v>
          </cell>
          <cell r="BB1314">
            <v>6</v>
          </cell>
          <cell r="BC1314">
            <v>0.14012184508268066</v>
          </cell>
          <cell r="BD1314">
            <v>0.12290076335877863</v>
          </cell>
          <cell r="BE1314">
            <v>6290</v>
          </cell>
          <cell r="BF1314">
            <v>12</v>
          </cell>
          <cell r="BG1314">
            <v>9.4865100087032195E-2</v>
          </cell>
          <cell r="BH1314">
            <v>8.6645468998410177E-2</v>
          </cell>
        </row>
        <row r="1315">
          <cell r="B1315" t="str">
            <v>3663</v>
          </cell>
          <cell r="C1315" t="str">
            <v>7798077070950</v>
          </cell>
          <cell r="D1315" t="str">
            <v>JUGO POLVO PIÑA 2Lts 20gr ZUKO</v>
          </cell>
          <cell r="E1315">
            <v>10</v>
          </cell>
          <cell r="F1315" t="str">
            <v>BEBIDAS</v>
          </cell>
          <cell r="G1315" t="str">
            <v>BEBIDAS</v>
          </cell>
          <cell r="H1315" t="str">
            <v>JUGOS</v>
          </cell>
          <cell r="I1315" t="str">
            <v>JUGOS POLVO</v>
          </cell>
          <cell r="J1315" t="str">
            <v>NORMAL JP-N</v>
          </cell>
          <cell r="K1315" t="str">
            <v>ZUKO</v>
          </cell>
          <cell r="L1315">
            <v>155</v>
          </cell>
          <cell r="M1315" t="str">
            <v>TROVATO C.I.S.A. (155)</v>
          </cell>
          <cell r="N1315">
            <v>6</v>
          </cell>
          <cell r="O1315">
            <v>194</v>
          </cell>
          <cell r="P1315">
            <v>198</v>
          </cell>
          <cell r="Q1315">
            <v>214</v>
          </cell>
          <cell r="R1315">
            <v>0</v>
          </cell>
          <cell r="S1315">
            <v>181</v>
          </cell>
          <cell r="T1315">
            <v>341</v>
          </cell>
          <cell r="U1315">
            <v>377</v>
          </cell>
          <cell r="V1315">
            <v>132</v>
          </cell>
          <cell r="W1315">
            <v>118</v>
          </cell>
          <cell r="X1315">
            <v>153</v>
          </cell>
          <cell r="Y1315">
            <v>91</v>
          </cell>
          <cell r="Z1315">
            <v>62</v>
          </cell>
          <cell r="AA1315">
            <v>111</v>
          </cell>
          <cell r="AB1315">
            <v>125</v>
          </cell>
          <cell r="AC1315">
            <v>150</v>
          </cell>
          <cell r="AD1315">
            <v>145</v>
          </cell>
          <cell r="AE1315">
            <v>161</v>
          </cell>
          <cell r="AF1315">
            <v>206</v>
          </cell>
          <cell r="AG1315">
            <v>134</v>
          </cell>
          <cell r="AH1315">
            <v>1</v>
          </cell>
          <cell r="AI1315">
            <v>15</v>
          </cell>
          <cell r="AJ1315">
            <v>265</v>
          </cell>
          <cell r="AK1315">
            <v>99</v>
          </cell>
          <cell r="AL1315">
            <v>196</v>
          </cell>
          <cell r="AM1315">
            <v>127</v>
          </cell>
          <cell r="AN1315">
            <v>273</v>
          </cell>
          <cell r="AO1315">
            <v>98</v>
          </cell>
          <cell r="AP1315">
            <v>37.149532710280376</v>
          </cell>
          <cell r="AQ1315">
            <v>7.8779840848806355</v>
          </cell>
          <cell r="AR1315">
            <v>64.615384615384613</v>
          </cell>
          <cell r="AS1315">
            <v>25.4</v>
          </cell>
          <cell r="AT1315">
            <v>61.119402985074636</v>
          </cell>
          <cell r="AU1315">
            <v>196</v>
          </cell>
          <cell r="AV1315">
            <v>1357.4</v>
          </cell>
          <cell r="AW1315">
            <v>1357.4</v>
          </cell>
          <cell r="AX1315">
            <v>1600</v>
          </cell>
          <cell r="AY1315">
            <v>0.17872403123618685</v>
          </cell>
          <cell r="AZ1315">
            <v>0.15162499999999995</v>
          </cell>
          <cell r="BA1315">
            <v>1550</v>
          </cell>
          <cell r="BB1315">
            <v>6</v>
          </cell>
          <cell r="BC1315">
            <v>0.14188890526005582</v>
          </cell>
          <cell r="BD1315">
            <v>0.12425806451612897</v>
          </cell>
          <cell r="BE1315">
            <v>1500</v>
          </cell>
          <cell r="BF1315">
            <v>10</v>
          </cell>
          <cell r="BG1315">
            <v>0.10505377928392501</v>
          </cell>
          <cell r="BH1315">
            <v>9.5066666666666605E-2</v>
          </cell>
        </row>
        <row r="1316">
          <cell r="B1316" t="str">
            <v>8408</v>
          </cell>
          <cell r="C1316" t="str">
            <v>7802800716593</v>
          </cell>
          <cell r="D1316" t="str">
            <v>JUGO POLVO PIÑA COLADA 2Lts 20gr ZUKO</v>
          </cell>
          <cell r="E1316">
            <v>100</v>
          </cell>
          <cell r="F1316" t="str">
            <v>BEBIDAS</v>
          </cell>
          <cell r="G1316" t="str">
            <v>BEBIDAS</v>
          </cell>
          <cell r="H1316" t="str">
            <v>JUGOS</v>
          </cell>
          <cell r="I1316" t="str">
            <v>JUGOS POLVO</v>
          </cell>
          <cell r="J1316" t="str">
            <v>NORMAL JP-N</v>
          </cell>
          <cell r="K1316" t="str">
            <v>ZUKO</v>
          </cell>
          <cell r="L1316">
            <v>155</v>
          </cell>
          <cell r="M1316" t="str">
            <v>TROVATO C.I.S.A. (155)</v>
          </cell>
          <cell r="N1316">
            <v>17</v>
          </cell>
          <cell r="O1316">
            <v>81</v>
          </cell>
          <cell r="P1316">
            <v>19</v>
          </cell>
          <cell r="Q1316">
            <v>0</v>
          </cell>
          <cell r="R1316">
            <v>50</v>
          </cell>
          <cell r="S1316">
            <v>20</v>
          </cell>
          <cell r="T1316">
            <v>134</v>
          </cell>
          <cell r="U1316">
            <v>100</v>
          </cell>
          <cell r="V1316">
            <v>31</v>
          </cell>
          <cell r="W1316">
            <v>120</v>
          </cell>
          <cell r="X1316">
            <v>29</v>
          </cell>
          <cell r="Y1316">
            <v>83</v>
          </cell>
          <cell r="Z1316">
            <v>83</v>
          </cell>
          <cell r="AA1316">
            <v>159</v>
          </cell>
          <cell r="AB1316">
            <v>20</v>
          </cell>
          <cell r="AC1316">
            <v>0</v>
          </cell>
          <cell r="AD1316">
            <v>259</v>
          </cell>
          <cell r="AE1316">
            <v>246</v>
          </cell>
          <cell r="AF1316">
            <v>169</v>
          </cell>
          <cell r="AG1316">
            <v>184</v>
          </cell>
          <cell r="AH1316">
            <v>15</v>
          </cell>
          <cell r="AI1316">
            <v>24</v>
          </cell>
          <cell r="AJ1316">
            <v>20</v>
          </cell>
          <cell r="AK1316">
            <v>0</v>
          </cell>
          <cell r="AL1316">
            <v>39</v>
          </cell>
          <cell r="AM1316">
            <v>200</v>
          </cell>
          <cell r="AN1316">
            <v>164</v>
          </cell>
          <cell r="AO1316">
            <v>68</v>
          </cell>
          <cell r="AP1316" t="str">
            <v>SV</v>
          </cell>
          <cell r="AQ1316" t="str">
            <v>Q</v>
          </cell>
          <cell r="AR1316">
            <v>14.096385542168676</v>
          </cell>
          <cell r="AS1316" t="str">
            <v>SV</v>
          </cell>
          <cell r="AT1316">
            <v>26.739130434782609</v>
          </cell>
          <cell r="AU1316">
            <v>85</v>
          </cell>
          <cell r="AV1316">
            <v>1357.4</v>
          </cell>
          <cell r="AW1316">
            <v>1357.4</v>
          </cell>
          <cell r="AX1316">
            <v>1600</v>
          </cell>
          <cell r="AY1316">
            <v>0.17872403123618685</v>
          </cell>
          <cell r="AZ1316">
            <v>0.15162499999999995</v>
          </cell>
          <cell r="BA1316">
            <v>1550</v>
          </cell>
          <cell r="BB1316">
            <v>6</v>
          </cell>
          <cell r="BC1316">
            <v>0.14188890526005582</v>
          </cell>
          <cell r="BD1316">
            <v>0.12425806451612897</v>
          </cell>
          <cell r="BE1316">
            <v>1500</v>
          </cell>
          <cell r="BF1316">
            <v>10</v>
          </cell>
          <cell r="BG1316">
            <v>0.10505377928392501</v>
          </cell>
          <cell r="BH1316">
            <v>9.5066666666666605E-2</v>
          </cell>
        </row>
        <row r="1317">
          <cell r="B1317" t="str">
            <v>8404</v>
          </cell>
          <cell r="C1317" t="str">
            <v>7802800675104</v>
          </cell>
          <cell r="D1317" t="str">
            <v>JUGO POLVO PIÑA COLADA 8Lts 160gr ZUKO</v>
          </cell>
          <cell r="E1317">
            <v>24</v>
          </cell>
          <cell r="F1317" t="str">
            <v>BEBIDAS</v>
          </cell>
          <cell r="G1317" t="str">
            <v>BEBIDAS</v>
          </cell>
          <cell r="H1317" t="str">
            <v>JUGOS</v>
          </cell>
          <cell r="I1317" t="str">
            <v>JUGOS POLVO</v>
          </cell>
          <cell r="J1317" t="str">
            <v>NORMAL JP-N</v>
          </cell>
          <cell r="K1317" t="str">
            <v>ZUKO</v>
          </cell>
          <cell r="L1317">
            <v>155</v>
          </cell>
          <cell r="M1317" t="str">
            <v>TROVATO C.I.S.A. (155)</v>
          </cell>
          <cell r="N1317">
            <v>0</v>
          </cell>
          <cell r="O1317">
            <v>0</v>
          </cell>
          <cell r="P1317">
            <v>0</v>
          </cell>
          <cell r="Q1317">
            <v>0</v>
          </cell>
          <cell r="R1317">
            <v>0</v>
          </cell>
          <cell r="S1317">
            <v>0</v>
          </cell>
          <cell r="T1317">
            <v>0</v>
          </cell>
          <cell r="U1317">
            <v>0</v>
          </cell>
          <cell r="V1317">
            <v>0</v>
          </cell>
          <cell r="W1317">
            <v>0</v>
          </cell>
          <cell r="X1317">
            <v>0</v>
          </cell>
          <cell r="Y1317">
            <v>0</v>
          </cell>
          <cell r="Z1317">
            <v>0</v>
          </cell>
          <cell r="AA1317">
            <v>0</v>
          </cell>
          <cell r="AB1317">
            <v>0</v>
          </cell>
          <cell r="AC1317">
            <v>0</v>
          </cell>
          <cell r="AD1317">
            <v>0</v>
          </cell>
          <cell r="AE1317">
            <v>0</v>
          </cell>
          <cell r="AF1317">
            <v>0</v>
          </cell>
          <cell r="AG1317">
            <v>0</v>
          </cell>
          <cell r="AH1317">
            <v>0</v>
          </cell>
          <cell r="AI1317">
            <v>0</v>
          </cell>
          <cell r="AJ1317">
            <v>4</v>
          </cell>
          <cell r="AK1317">
            <v>0</v>
          </cell>
          <cell r="AL1317">
            <v>0</v>
          </cell>
          <cell r="AM1317">
            <v>0</v>
          </cell>
          <cell r="AN1317">
            <v>0</v>
          </cell>
          <cell r="AO1317">
            <v>0</v>
          </cell>
          <cell r="AP1317" t="str">
            <v>SV</v>
          </cell>
          <cell r="AQ1317" t="str">
            <v>Q</v>
          </cell>
          <cell r="AR1317" t="str">
            <v>Q</v>
          </cell>
          <cell r="AS1317" t="str">
            <v>Q</v>
          </cell>
          <cell r="AT1317" t="str">
            <v>Q</v>
          </cell>
          <cell r="AU1317" t="str">
            <v>Q</v>
          </cell>
          <cell r="AV1317">
            <v>5000.0000049999999</v>
          </cell>
          <cell r="AW1317">
            <v>3730.8660399999999</v>
          </cell>
          <cell r="AX1317">
            <v>6250</v>
          </cell>
          <cell r="AY1317">
            <v>0.24999999875000012</v>
          </cell>
          <cell r="AZ1317">
            <v>0.19999999920000003</v>
          </cell>
          <cell r="BA1317">
            <v>5900</v>
          </cell>
          <cell r="BB1317">
            <v>6</v>
          </cell>
          <cell r="BC1317">
            <v>0.17999999882000006</v>
          </cell>
          <cell r="BD1317">
            <v>0.15254237203389834</v>
          </cell>
          <cell r="BE1317">
            <v>5650</v>
          </cell>
          <cell r="BF1317">
            <v>10</v>
          </cell>
          <cell r="BG1317">
            <v>0.12999999887000002</v>
          </cell>
          <cell r="BH1317">
            <v>0.11504424690265488</v>
          </cell>
        </row>
        <row r="1318">
          <cell r="B1318" t="str">
            <v>3664</v>
          </cell>
          <cell r="C1318" t="str">
            <v>7798077070967</v>
          </cell>
          <cell r="D1318" t="str">
            <v>JUGO POLVO UVA 2LTS 20gr ZUKO</v>
          </cell>
          <cell r="E1318">
            <v>10</v>
          </cell>
          <cell r="F1318" t="str">
            <v>BEBIDAS</v>
          </cell>
          <cell r="G1318" t="str">
            <v>BEBIDAS</v>
          </cell>
          <cell r="H1318" t="str">
            <v>JUGOS</v>
          </cell>
          <cell r="I1318" t="str">
            <v>JUGOS POLVO</v>
          </cell>
          <cell r="J1318" t="str">
            <v>NORMAL JP-N</v>
          </cell>
          <cell r="K1318" t="str">
            <v>ZUKO</v>
          </cell>
          <cell r="L1318">
            <v>155</v>
          </cell>
          <cell r="M1318" t="str">
            <v>TROVATO C.I.S.A. (155)</v>
          </cell>
          <cell r="N1318">
            <v>136</v>
          </cell>
          <cell r="O1318">
            <v>321</v>
          </cell>
          <cell r="P1318">
            <v>243</v>
          </cell>
          <cell r="Q1318">
            <v>282</v>
          </cell>
          <cell r="R1318">
            <v>323</v>
          </cell>
          <cell r="S1318">
            <v>706</v>
          </cell>
          <cell r="T1318">
            <v>241</v>
          </cell>
          <cell r="U1318">
            <v>485</v>
          </cell>
          <cell r="V1318">
            <v>89</v>
          </cell>
          <cell r="W1318">
            <v>158</v>
          </cell>
          <cell r="X1318">
            <v>121</v>
          </cell>
          <cell r="Y1318">
            <v>58</v>
          </cell>
          <cell r="Z1318">
            <v>75</v>
          </cell>
          <cell r="AA1318">
            <v>167</v>
          </cell>
          <cell r="AB1318">
            <v>126</v>
          </cell>
          <cell r="AC1318">
            <v>104</v>
          </cell>
          <cell r="AD1318">
            <v>200</v>
          </cell>
          <cell r="AE1318">
            <v>213</v>
          </cell>
          <cell r="AF1318">
            <v>165</v>
          </cell>
          <cell r="AG1318">
            <v>147</v>
          </cell>
          <cell r="AH1318">
            <v>8</v>
          </cell>
          <cell r="AI1318">
            <v>14</v>
          </cell>
          <cell r="AJ1318">
            <v>319</v>
          </cell>
          <cell r="AK1318">
            <v>199</v>
          </cell>
          <cell r="AL1318">
            <v>133</v>
          </cell>
          <cell r="AM1318">
            <v>214</v>
          </cell>
          <cell r="AN1318">
            <v>269</v>
          </cell>
          <cell r="AO1318">
            <v>89</v>
          </cell>
          <cell r="AP1318">
            <v>33.936170212765958</v>
          </cell>
          <cell r="AQ1318">
            <v>12.309278350515463</v>
          </cell>
          <cell r="AR1318">
            <v>68.793103448275858</v>
          </cell>
          <cell r="AS1318">
            <v>61.730769230769226</v>
          </cell>
          <cell r="AT1318">
            <v>54.897959183673471</v>
          </cell>
          <cell r="AU1318">
            <v>190.71428571428569</v>
          </cell>
          <cell r="AV1318">
            <v>1357.4</v>
          </cell>
          <cell r="AW1318">
            <v>1357.39978</v>
          </cell>
          <cell r="AX1318">
            <v>1600</v>
          </cell>
          <cell r="AY1318">
            <v>0.17872403123618685</v>
          </cell>
          <cell r="AZ1318">
            <v>0.15162499999999995</v>
          </cell>
          <cell r="BA1318">
            <v>1550</v>
          </cell>
          <cell r="BB1318">
            <v>6</v>
          </cell>
          <cell r="BC1318">
            <v>0.14188890526005582</v>
          </cell>
          <cell r="BD1318">
            <v>0.12425806451612897</v>
          </cell>
          <cell r="BE1318">
            <v>1500</v>
          </cell>
          <cell r="BF1318">
            <v>10</v>
          </cell>
          <cell r="BG1318">
            <v>0.10505377928392501</v>
          </cell>
          <cell r="BH1318">
            <v>9.5066666666666605E-2</v>
          </cell>
        </row>
        <row r="1319">
          <cell r="B1319" t="str">
            <v>17341</v>
          </cell>
          <cell r="C1319" t="str">
            <v>7802575229335</v>
          </cell>
          <cell r="D1319" t="str">
            <v>JUGO POLVO DURAZNO 2Lts 25gr SPRIM</v>
          </cell>
          <cell r="E1319">
            <v>80</v>
          </cell>
          <cell r="F1319" t="str">
            <v>BEBIDAS</v>
          </cell>
          <cell r="G1319" t="str">
            <v>BEBIDAS</v>
          </cell>
          <cell r="H1319" t="str">
            <v>JUGOS</v>
          </cell>
          <cell r="I1319" t="str">
            <v>JUGOS POLVO</v>
          </cell>
          <cell r="J1319" t="str">
            <v>NORMAL JP-N</v>
          </cell>
          <cell r="K1319" t="str">
            <v>SPRIM</v>
          </cell>
          <cell r="L1319">
            <v>140</v>
          </cell>
          <cell r="M1319" t="str">
            <v>PARAGUAY TRADING S.A. (140)</v>
          </cell>
          <cell r="N1319">
            <v>79</v>
          </cell>
          <cell r="O1319">
            <v>223</v>
          </cell>
          <cell r="P1319">
            <v>89</v>
          </cell>
          <cell r="Q1319">
            <v>92</v>
          </cell>
          <cell r="R1319">
            <v>259</v>
          </cell>
          <cell r="S1319">
            <v>76</v>
          </cell>
          <cell r="T1319">
            <v>305</v>
          </cell>
          <cell r="U1319">
            <v>121</v>
          </cell>
          <cell r="V1319">
            <v>75</v>
          </cell>
          <cell r="W1319">
            <v>119</v>
          </cell>
          <cell r="X1319">
            <v>89</v>
          </cell>
          <cell r="Y1319">
            <v>90</v>
          </cell>
          <cell r="Z1319">
            <v>89</v>
          </cell>
          <cell r="AA1319">
            <v>84</v>
          </cell>
          <cell r="AB1319">
            <v>88</v>
          </cell>
          <cell r="AC1319">
            <v>79</v>
          </cell>
          <cell r="AD1319">
            <v>0</v>
          </cell>
          <cell r="AE1319">
            <v>158</v>
          </cell>
          <cell r="AF1319">
            <v>127</v>
          </cell>
          <cell r="AG1319">
            <v>138</v>
          </cell>
          <cell r="AH1319">
            <v>16</v>
          </cell>
          <cell r="AI1319">
            <v>58</v>
          </cell>
          <cell r="AJ1319">
            <v>129</v>
          </cell>
          <cell r="AK1319">
            <v>3</v>
          </cell>
          <cell r="AL1319">
            <v>68</v>
          </cell>
          <cell r="AM1319">
            <v>8</v>
          </cell>
          <cell r="AN1319">
            <v>76</v>
          </cell>
          <cell r="AO1319">
            <v>48</v>
          </cell>
          <cell r="AP1319">
            <v>42.065217391304351</v>
          </cell>
          <cell r="AQ1319">
            <v>0.74380165289256195</v>
          </cell>
          <cell r="AR1319">
            <v>22.666666666666664</v>
          </cell>
          <cell r="AS1319">
            <v>3.0379746835443036</v>
          </cell>
          <cell r="AT1319">
            <v>16.521739130434781</v>
          </cell>
          <cell r="AU1319">
            <v>24.827586206896552</v>
          </cell>
          <cell r="AV1319">
            <v>1874.95957</v>
          </cell>
          <cell r="AW1319">
            <v>1874.9646299999999</v>
          </cell>
          <cell r="AX1319">
            <v>2250</v>
          </cell>
          <cell r="AY1319">
            <v>0.20002587575795028</v>
          </cell>
          <cell r="AZ1319">
            <v>0.16668463555555557</v>
          </cell>
          <cell r="BA1319">
            <v>2200</v>
          </cell>
          <cell r="BB1319">
            <v>6</v>
          </cell>
          <cell r="BC1319">
            <v>0.17335863407444041</v>
          </cell>
          <cell r="BD1319">
            <v>0.14774565000000001</v>
          </cell>
          <cell r="BE1319">
            <v>2150</v>
          </cell>
          <cell r="BF1319">
            <v>10</v>
          </cell>
          <cell r="BG1319">
            <v>0.14669139239093032</v>
          </cell>
          <cell r="BH1319">
            <v>0.12792578139534885</v>
          </cell>
        </row>
        <row r="1320">
          <cell r="B1320" t="str">
            <v>17342</v>
          </cell>
          <cell r="C1320" t="str">
            <v>7802575229359</v>
          </cell>
          <cell r="D1320" t="str">
            <v>JUGO POLVO FRUTILLA 2Lts 25gr SPRIM</v>
          </cell>
          <cell r="E1320">
            <v>80</v>
          </cell>
          <cell r="F1320" t="str">
            <v>BEBIDAS</v>
          </cell>
          <cell r="G1320" t="str">
            <v>BEBIDAS</v>
          </cell>
          <cell r="H1320" t="str">
            <v>JUGOS</v>
          </cell>
          <cell r="I1320" t="str">
            <v>JUGOS POLVO</v>
          </cell>
          <cell r="J1320" t="str">
            <v>NORMAL JP-N</v>
          </cell>
          <cell r="K1320" t="str">
            <v>SPRIM</v>
          </cell>
          <cell r="L1320">
            <v>140</v>
          </cell>
          <cell r="M1320" t="str">
            <v>PARAGUAY TRADING S.A. (140)</v>
          </cell>
          <cell r="N1320">
            <v>106</v>
          </cell>
          <cell r="O1320">
            <v>72</v>
          </cell>
          <cell r="P1320">
            <v>83</v>
          </cell>
          <cell r="Q1320">
            <v>74</v>
          </cell>
          <cell r="R1320">
            <v>451</v>
          </cell>
          <cell r="S1320">
            <v>109</v>
          </cell>
          <cell r="T1320">
            <v>303</v>
          </cell>
          <cell r="U1320">
            <v>257</v>
          </cell>
          <cell r="V1320">
            <v>95</v>
          </cell>
          <cell r="W1320">
            <v>75</v>
          </cell>
          <cell r="X1320">
            <v>89</v>
          </cell>
          <cell r="Y1320">
            <v>60</v>
          </cell>
          <cell r="Z1320">
            <v>119</v>
          </cell>
          <cell r="AA1320">
            <v>113</v>
          </cell>
          <cell r="AB1320">
            <v>86</v>
          </cell>
          <cell r="AC1320">
            <v>54</v>
          </cell>
          <cell r="AD1320">
            <v>136</v>
          </cell>
          <cell r="AE1320">
            <v>60</v>
          </cell>
          <cell r="AF1320">
            <v>70</v>
          </cell>
          <cell r="AG1320">
            <v>45</v>
          </cell>
          <cell r="AH1320">
            <v>15</v>
          </cell>
          <cell r="AI1320">
            <v>28</v>
          </cell>
          <cell r="AJ1320">
            <v>133</v>
          </cell>
          <cell r="AK1320">
            <v>284</v>
          </cell>
          <cell r="AL1320">
            <v>134</v>
          </cell>
          <cell r="AM1320">
            <v>143</v>
          </cell>
          <cell r="AN1320">
            <v>76</v>
          </cell>
          <cell r="AO1320">
            <v>139</v>
          </cell>
          <cell r="AP1320">
            <v>53.918918918918919</v>
          </cell>
          <cell r="AQ1320">
            <v>33.151750972762649</v>
          </cell>
          <cell r="AR1320">
            <v>67</v>
          </cell>
          <cell r="AS1320">
            <v>79.444444444444457</v>
          </cell>
          <cell r="AT1320">
            <v>50.666666666666664</v>
          </cell>
          <cell r="AU1320">
            <v>148.92857142857144</v>
          </cell>
          <cell r="AV1320">
            <v>1874.96001</v>
          </cell>
          <cell r="AW1320">
            <v>1874.96496</v>
          </cell>
          <cell r="AX1320">
            <v>2250</v>
          </cell>
          <cell r="AY1320">
            <v>0.20002559414587195</v>
          </cell>
          <cell r="AZ1320">
            <v>0.16668443999999999</v>
          </cell>
          <cell r="BA1320">
            <v>2200</v>
          </cell>
          <cell r="BB1320">
            <v>6</v>
          </cell>
          <cell r="BC1320">
            <v>0.17335835872040817</v>
          </cell>
          <cell r="BD1320">
            <v>0.14774545</v>
          </cell>
          <cell r="BE1320">
            <v>2150</v>
          </cell>
          <cell r="BF1320">
            <v>10</v>
          </cell>
          <cell r="BG1320">
            <v>0.14669112329494438</v>
          </cell>
          <cell r="BH1320">
            <v>0.12792557674418603</v>
          </cell>
        </row>
        <row r="1321">
          <cell r="B1321" t="str">
            <v>17349</v>
          </cell>
          <cell r="C1321" t="str">
            <v>7802575229410</v>
          </cell>
          <cell r="D1321" t="str">
            <v>JUGO POLVO LIMON 2Lts 25gr SPRIM</v>
          </cell>
          <cell r="E1321">
            <v>80</v>
          </cell>
          <cell r="F1321" t="str">
            <v>BEBIDAS</v>
          </cell>
          <cell r="G1321" t="str">
            <v>BEBIDAS</v>
          </cell>
          <cell r="H1321" t="str">
            <v>JUGOS</v>
          </cell>
          <cell r="I1321" t="str">
            <v>JUGOS POLVO</v>
          </cell>
          <cell r="J1321" t="str">
            <v>NORMAL JP-N</v>
          </cell>
          <cell r="K1321" t="str">
            <v>SPRIM</v>
          </cell>
          <cell r="L1321">
            <v>140</v>
          </cell>
          <cell r="M1321" t="str">
            <v>PARAGUAY TRADING S.A. (140)</v>
          </cell>
          <cell r="N1321">
            <v>57</v>
          </cell>
          <cell r="O1321">
            <v>57</v>
          </cell>
          <cell r="P1321">
            <v>63</v>
          </cell>
          <cell r="Q1321">
            <v>5</v>
          </cell>
          <cell r="R1321">
            <v>170</v>
          </cell>
          <cell r="S1321">
            <v>318</v>
          </cell>
          <cell r="T1321">
            <v>95</v>
          </cell>
          <cell r="U1321">
            <v>35</v>
          </cell>
          <cell r="V1321">
            <v>28</v>
          </cell>
          <cell r="W1321">
            <v>63</v>
          </cell>
          <cell r="X1321">
            <v>24</v>
          </cell>
          <cell r="Y1321">
            <v>16</v>
          </cell>
          <cell r="Z1321">
            <v>44</v>
          </cell>
          <cell r="AA1321">
            <v>55</v>
          </cell>
          <cell r="AB1321">
            <v>51</v>
          </cell>
          <cell r="AC1321">
            <v>54</v>
          </cell>
          <cell r="AD1321">
            <v>88</v>
          </cell>
          <cell r="AE1321">
            <v>174</v>
          </cell>
          <cell r="AF1321">
            <v>83</v>
          </cell>
          <cell r="AG1321">
            <v>0</v>
          </cell>
          <cell r="AH1321">
            <v>0</v>
          </cell>
          <cell r="AI1321">
            <v>0</v>
          </cell>
          <cell r="AJ1321">
            <v>0</v>
          </cell>
          <cell r="AK1321">
            <v>14</v>
          </cell>
          <cell r="AL1321">
            <v>28</v>
          </cell>
          <cell r="AM1321">
            <v>5</v>
          </cell>
          <cell r="AN1321">
            <v>0</v>
          </cell>
          <cell r="AO1321">
            <v>0</v>
          </cell>
          <cell r="AP1321" t="str">
            <v>Q</v>
          </cell>
          <cell r="AQ1321">
            <v>12</v>
          </cell>
          <cell r="AR1321">
            <v>52.5</v>
          </cell>
          <cell r="AS1321">
            <v>2.7777777777777777</v>
          </cell>
          <cell r="AT1321" t="str">
            <v>Q</v>
          </cell>
          <cell r="AU1321" t="str">
            <v>Q</v>
          </cell>
          <cell r="AV1321">
            <v>1875.0000500000001</v>
          </cell>
          <cell r="AW1321">
            <v>1874.9259099999999</v>
          </cell>
          <cell r="AX1321">
            <v>2250</v>
          </cell>
          <cell r="AY1321">
            <v>0.19999996800000086</v>
          </cell>
          <cell r="AZ1321">
            <v>0.1666666444444444</v>
          </cell>
          <cell r="BA1321">
            <v>2200</v>
          </cell>
          <cell r="BB1321">
            <v>6</v>
          </cell>
          <cell r="BC1321">
            <v>0.17333330204444519</v>
          </cell>
          <cell r="BD1321">
            <v>0.14772724999999995</v>
          </cell>
          <cell r="BE1321">
            <v>2150</v>
          </cell>
          <cell r="BF1321">
            <v>10</v>
          </cell>
          <cell r="BG1321">
            <v>0.14666663608888975</v>
          </cell>
          <cell r="BH1321">
            <v>0.12790695348837205</v>
          </cell>
        </row>
        <row r="1322">
          <cell r="B1322" t="str">
            <v>17346</v>
          </cell>
          <cell r="C1322" t="str">
            <v>7802575229328</v>
          </cell>
          <cell r="D1322" t="str">
            <v>JUGO POLVO MANDARINA 2Lts 25gr SPRIM</v>
          </cell>
          <cell r="E1322">
            <v>80</v>
          </cell>
          <cell r="F1322" t="str">
            <v>BEBIDAS</v>
          </cell>
          <cell r="G1322" t="str">
            <v>BEBIDAS</v>
          </cell>
          <cell r="H1322" t="str">
            <v>JUGOS</v>
          </cell>
          <cell r="I1322" t="str">
            <v>JUGOS POLVO</v>
          </cell>
          <cell r="J1322" t="str">
            <v>NORMAL JP-N</v>
          </cell>
          <cell r="K1322" t="str">
            <v>SPRIM</v>
          </cell>
          <cell r="L1322">
            <v>140</v>
          </cell>
          <cell r="M1322" t="str">
            <v>PARAGUAY TRADING S.A. (140)</v>
          </cell>
          <cell r="N1322">
            <v>0</v>
          </cell>
          <cell r="O1322">
            <v>0</v>
          </cell>
          <cell r="P1322">
            <v>0</v>
          </cell>
          <cell r="Q1322">
            <v>0</v>
          </cell>
          <cell r="R1322">
            <v>0</v>
          </cell>
          <cell r="S1322">
            <v>0</v>
          </cell>
          <cell r="T1322">
            <v>0</v>
          </cell>
          <cell r="U1322">
            <v>0</v>
          </cell>
          <cell r="V1322">
            <v>15</v>
          </cell>
          <cell r="W1322">
            <v>8</v>
          </cell>
          <cell r="X1322">
            <v>0</v>
          </cell>
          <cell r="Y1322">
            <v>0</v>
          </cell>
          <cell r="Z1322">
            <v>0</v>
          </cell>
          <cell r="AA1322">
            <v>0</v>
          </cell>
          <cell r="AB1322">
            <v>0</v>
          </cell>
          <cell r="AC1322">
            <v>0</v>
          </cell>
          <cell r="AD1322">
            <v>0</v>
          </cell>
          <cell r="AE1322">
            <v>0</v>
          </cell>
          <cell r="AF1322">
            <v>0</v>
          </cell>
          <cell r="AG1322">
            <v>0</v>
          </cell>
          <cell r="AH1322">
            <v>0</v>
          </cell>
          <cell r="AI1322">
            <v>0</v>
          </cell>
          <cell r="AJ1322">
            <v>0</v>
          </cell>
          <cell r="AK1322">
            <v>0</v>
          </cell>
          <cell r="AL1322">
            <v>0</v>
          </cell>
          <cell r="AM1322">
            <v>0</v>
          </cell>
          <cell r="AN1322">
            <v>0</v>
          </cell>
          <cell r="AO1322">
            <v>0</v>
          </cell>
          <cell r="AP1322" t="str">
            <v>Q</v>
          </cell>
          <cell r="AQ1322" t="str">
            <v>Q</v>
          </cell>
          <cell r="AR1322" t="str">
            <v>Q</v>
          </cell>
          <cell r="AS1322" t="str">
            <v>Q</v>
          </cell>
          <cell r="AT1322" t="str">
            <v>Q</v>
          </cell>
          <cell r="AU1322" t="str">
            <v>Q</v>
          </cell>
          <cell r="AV1322">
            <v>1874.96001</v>
          </cell>
          <cell r="AW1322">
            <v>1873.9624200000001</v>
          </cell>
          <cell r="AX1322">
            <v>2250</v>
          </cell>
          <cell r="AY1322">
            <v>0.20002559414587195</v>
          </cell>
          <cell r="AZ1322">
            <v>0.16668443999999999</v>
          </cell>
          <cell r="BA1322">
            <v>2200</v>
          </cell>
          <cell r="BB1322">
            <v>6</v>
          </cell>
          <cell r="BC1322">
            <v>0.17335835872040817</v>
          </cell>
          <cell r="BD1322">
            <v>0.14774545</v>
          </cell>
          <cell r="BE1322">
            <v>2150</v>
          </cell>
          <cell r="BF1322">
            <v>10</v>
          </cell>
          <cell r="BG1322">
            <v>0.14669112329494438</v>
          </cell>
          <cell r="BH1322">
            <v>0.12792557674418603</v>
          </cell>
        </row>
        <row r="1323">
          <cell r="B1323" t="str">
            <v>17347</v>
          </cell>
          <cell r="C1323" t="str">
            <v>7802575229373</v>
          </cell>
          <cell r="D1323" t="str">
            <v>JUGO POLVO MANGO 2Lts 25gr SPRIM</v>
          </cell>
          <cell r="E1323">
            <v>80</v>
          </cell>
          <cell r="F1323" t="str">
            <v>BEBIDAS</v>
          </cell>
          <cell r="G1323" t="str">
            <v>BEBIDAS</v>
          </cell>
          <cell r="H1323" t="str">
            <v>JUGOS</v>
          </cell>
          <cell r="I1323" t="str">
            <v>JUGOS POLVO</v>
          </cell>
          <cell r="J1323" t="str">
            <v>NORMAL JP-N</v>
          </cell>
          <cell r="K1323" t="str">
            <v>SPRIM</v>
          </cell>
          <cell r="L1323">
            <v>140</v>
          </cell>
          <cell r="M1323" t="str">
            <v>PARAGUAY TRADING S.A. (140)</v>
          </cell>
          <cell r="N1323">
            <v>0</v>
          </cell>
          <cell r="O1323">
            <v>0</v>
          </cell>
          <cell r="P1323">
            <v>0</v>
          </cell>
          <cell r="Q1323">
            <v>0</v>
          </cell>
          <cell r="R1323">
            <v>0</v>
          </cell>
          <cell r="S1323">
            <v>0</v>
          </cell>
          <cell r="T1323">
            <v>0</v>
          </cell>
          <cell r="U1323">
            <v>0</v>
          </cell>
          <cell r="V1323">
            <v>3</v>
          </cell>
          <cell r="W1323">
            <v>0</v>
          </cell>
          <cell r="X1323">
            <v>0</v>
          </cell>
          <cell r="Y1323">
            <v>0</v>
          </cell>
          <cell r="Z1323">
            <v>14</v>
          </cell>
          <cell r="AA1323">
            <v>0</v>
          </cell>
          <cell r="AB1323">
            <v>0</v>
          </cell>
          <cell r="AC1323">
            <v>0</v>
          </cell>
          <cell r="AD1323">
            <v>0</v>
          </cell>
          <cell r="AE1323">
            <v>0</v>
          </cell>
          <cell r="AF1323">
            <v>0</v>
          </cell>
          <cell r="AG1323">
            <v>0</v>
          </cell>
          <cell r="AH1323">
            <v>0</v>
          </cell>
          <cell r="AI1323">
            <v>0</v>
          </cell>
          <cell r="AJ1323">
            <v>0</v>
          </cell>
          <cell r="AK1323">
            <v>0</v>
          </cell>
          <cell r="AL1323">
            <v>0</v>
          </cell>
          <cell r="AM1323">
            <v>0</v>
          </cell>
          <cell r="AN1323">
            <v>0</v>
          </cell>
          <cell r="AO1323">
            <v>0</v>
          </cell>
          <cell r="AP1323" t="str">
            <v>Q</v>
          </cell>
          <cell r="AQ1323" t="str">
            <v>Q</v>
          </cell>
          <cell r="AR1323" t="str">
            <v>Q</v>
          </cell>
          <cell r="AS1323" t="str">
            <v>Q</v>
          </cell>
          <cell r="AT1323" t="str">
            <v>Q</v>
          </cell>
          <cell r="AU1323" t="str">
            <v>Q</v>
          </cell>
          <cell r="AV1323">
            <v>1874.96001</v>
          </cell>
          <cell r="AW1323">
            <v>1873.9200699999999</v>
          </cell>
          <cell r="AX1323">
            <v>2250</v>
          </cell>
          <cell r="AY1323">
            <v>0.20002559414587195</v>
          </cell>
          <cell r="AZ1323">
            <v>0.16668443999999999</v>
          </cell>
          <cell r="BA1323">
            <v>2200</v>
          </cell>
          <cell r="BB1323">
            <v>6</v>
          </cell>
          <cell r="BC1323">
            <v>0.17335835872040817</v>
          </cell>
          <cell r="BD1323">
            <v>0.14774545</v>
          </cell>
          <cell r="BE1323">
            <v>2150</v>
          </cell>
          <cell r="BF1323">
            <v>10</v>
          </cell>
          <cell r="BG1323">
            <v>0.14669112329494438</v>
          </cell>
          <cell r="BH1323">
            <v>0.12792557674418603</v>
          </cell>
        </row>
        <row r="1324">
          <cell r="B1324" t="str">
            <v>17345</v>
          </cell>
          <cell r="C1324" t="str">
            <v>7802575229366</v>
          </cell>
          <cell r="D1324" t="str">
            <v>JUGO POLVO MANZANA 2Lts 25gr SPRIM</v>
          </cell>
          <cell r="E1324">
            <v>80</v>
          </cell>
          <cell r="F1324" t="str">
            <v>BEBIDAS</v>
          </cell>
          <cell r="G1324" t="str">
            <v>BEBIDAS</v>
          </cell>
          <cell r="H1324" t="str">
            <v>JUGOS</v>
          </cell>
          <cell r="I1324" t="str">
            <v>JUGOS POLVO</v>
          </cell>
          <cell r="J1324" t="str">
            <v>NORMAL JP-N</v>
          </cell>
          <cell r="K1324" t="str">
            <v>SPRIM</v>
          </cell>
          <cell r="L1324">
            <v>140</v>
          </cell>
          <cell r="M1324" t="str">
            <v>PARAGUAY TRADING S.A. (140)</v>
          </cell>
          <cell r="N1324">
            <v>143</v>
          </cell>
          <cell r="O1324">
            <v>124</v>
          </cell>
          <cell r="P1324">
            <v>122</v>
          </cell>
          <cell r="Q1324">
            <v>48</v>
          </cell>
          <cell r="R1324">
            <v>347</v>
          </cell>
          <cell r="S1324">
            <v>369</v>
          </cell>
          <cell r="T1324">
            <v>105</v>
          </cell>
          <cell r="U1324">
            <v>7</v>
          </cell>
          <cell r="V1324">
            <v>34</v>
          </cell>
          <cell r="W1324">
            <v>42</v>
          </cell>
          <cell r="X1324">
            <v>51</v>
          </cell>
          <cell r="Y1324">
            <v>37</v>
          </cell>
          <cell r="Z1324">
            <v>53</v>
          </cell>
          <cell r="AA1324">
            <v>100</v>
          </cell>
          <cell r="AB1324">
            <v>0</v>
          </cell>
          <cell r="AC1324">
            <v>0</v>
          </cell>
          <cell r="AD1324">
            <v>74</v>
          </cell>
          <cell r="AE1324">
            <v>172</v>
          </cell>
          <cell r="AF1324">
            <v>78</v>
          </cell>
          <cell r="AG1324">
            <v>47</v>
          </cell>
          <cell r="AH1324">
            <v>2</v>
          </cell>
          <cell r="AI1324">
            <v>29</v>
          </cell>
          <cell r="AJ1324">
            <v>0</v>
          </cell>
          <cell r="AK1324">
            <v>4</v>
          </cell>
          <cell r="AL1324">
            <v>41</v>
          </cell>
          <cell r="AM1324">
            <v>0</v>
          </cell>
          <cell r="AN1324">
            <v>0</v>
          </cell>
          <cell r="AO1324">
            <v>33</v>
          </cell>
          <cell r="AP1324" t="str">
            <v>Q</v>
          </cell>
          <cell r="AQ1324">
            <v>17.142857142857142</v>
          </cell>
          <cell r="AR1324">
            <v>33.243243243243242</v>
          </cell>
          <cell r="AS1324" t="str">
            <v>Q</v>
          </cell>
          <cell r="AT1324" t="str">
            <v>Q</v>
          </cell>
          <cell r="AU1324">
            <v>34.137931034482762</v>
          </cell>
          <cell r="AV1324">
            <v>1874.95957</v>
          </cell>
          <cell r="AW1324">
            <v>1874.9622099999999</v>
          </cell>
          <cell r="AX1324">
            <v>2250</v>
          </cell>
          <cell r="AY1324">
            <v>0.20002587575795028</v>
          </cell>
          <cell r="AZ1324">
            <v>0.16668463555555557</v>
          </cell>
          <cell r="BA1324">
            <v>2200</v>
          </cell>
          <cell r="BB1324">
            <v>6</v>
          </cell>
          <cell r="BC1324">
            <v>0.17335863407444041</v>
          </cell>
          <cell r="BD1324">
            <v>0.14774565000000001</v>
          </cell>
          <cell r="BE1324">
            <v>2150</v>
          </cell>
          <cell r="BF1324">
            <v>10</v>
          </cell>
          <cell r="BG1324">
            <v>0.14669139239093032</v>
          </cell>
          <cell r="BH1324">
            <v>0.12792578139534885</v>
          </cell>
        </row>
        <row r="1325">
          <cell r="B1325" t="str">
            <v>17348</v>
          </cell>
          <cell r="C1325" t="str">
            <v>7802575229403</v>
          </cell>
          <cell r="D1325" t="str">
            <v>JUGO POLVO MBURUCUYA 2Lts 25gr SPRIM</v>
          </cell>
          <cell r="E1325">
            <v>80</v>
          </cell>
          <cell r="F1325" t="str">
            <v>BEBIDAS</v>
          </cell>
          <cell r="G1325" t="str">
            <v>BEBIDAS</v>
          </cell>
          <cell r="H1325" t="str">
            <v>JUGOS</v>
          </cell>
          <cell r="I1325" t="str">
            <v>JUGOS POLVO</v>
          </cell>
          <cell r="J1325" t="str">
            <v>NORMAL JP-N</v>
          </cell>
          <cell r="K1325" t="str">
            <v>SPRIM</v>
          </cell>
          <cell r="L1325">
            <v>140</v>
          </cell>
          <cell r="M1325" t="str">
            <v>PARAGUAY TRADING S.A. (140)</v>
          </cell>
          <cell r="N1325">
            <v>81</v>
          </cell>
          <cell r="O1325">
            <v>71</v>
          </cell>
          <cell r="P1325">
            <v>79</v>
          </cell>
          <cell r="Q1325">
            <v>64</v>
          </cell>
          <cell r="R1325">
            <v>115</v>
          </cell>
          <cell r="S1325">
            <v>23</v>
          </cell>
          <cell r="T1325">
            <v>77</v>
          </cell>
          <cell r="U1325">
            <v>5</v>
          </cell>
          <cell r="V1325">
            <v>25</v>
          </cell>
          <cell r="W1325">
            <v>24</v>
          </cell>
          <cell r="X1325">
            <v>62</v>
          </cell>
          <cell r="Y1325">
            <v>31</v>
          </cell>
          <cell r="Z1325">
            <v>77</v>
          </cell>
          <cell r="AA1325">
            <v>74</v>
          </cell>
          <cell r="AB1325">
            <v>40</v>
          </cell>
          <cell r="AC1325">
            <v>28</v>
          </cell>
          <cell r="AD1325">
            <v>73</v>
          </cell>
          <cell r="AE1325">
            <v>77</v>
          </cell>
          <cell r="AF1325">
            <v>75</v>
          </cell>
          <cell r="AG1325">
            <v>56</v>
          </cell>
          <cell r="AH1325">
            <v>4</v>
          </cell>
          <cell r="AI1325">
            <v>9</v>
          </cell>
          <cell r="AJ1325">
            <v>10</v>
          </cell>
          <cell r="AK1325">
            <v>9</v>
          </cell>
          <cell r="AL1325">
            <v>9</v>
          </cell>
          <cell r="AM1325">
            <v>17</v>
          </cell>
          <cell r="AN1325">
            <v>3</v>
          </cell>
          <cell r="AO1325">
            <v>52</v>
          </cell>
          <cell r="AP1325">
            <v>4.6875</v>
          </cell>
          <cell r="AQ1325">
            <v>54</v>
          </cell>
          <cell r="AR1325">
            <v>8.7096774193548399</v>
          </cell>
          <cell r="AS1325">
            <v>18.214285714285712</v>
          </cell>
          <cell r="AT1325">
            <v>1.607142857142857</v>
          </cell>
          <cell r="AU1325">
            <v>173.33333333333334</v>
          </cell>
          <cell r="AV1325">
            <v>1874.95957</v>
          </cell>
          <cell r="AW1325">
            <v>1874.93559</v>
          </cell>
          <cell r="AX1325">
            <v>2250</v>
          </cell>
          <cell r="AY1325">
            <v>0.20002587575795028</v>
          </cell>
          <cell r="AZ1325">
            <v>0.16668463555555557</v>
          </cell>
          <cell r="BA1325">
            <v>2200</v>
          </cell>
          <cell r="BB1325">
            <v>6</v>
          </cell>
          <cell r="BC1325">
            <v>0.17335863407444041</v>
          </cell>
          <cell r="BD1325">
            <v>0.14774565000000001</v>
          </cell>
          <cell r="BE1325">
            <v>2150</v>
          </cell>
          <cell r="BF1325">
            <v>10</v>
          </cell>
          <cell r="BG1325">
            <v>0.14669139239093032</v>
          </cell>
          <cell r="BH1325">
            <v>0.12792578139534885</v>
          </cell>
        </row>
        <row r="1326">
          <cell r="B1326" t="str">
            <v>17343</v>
          </cell>
          <cell r="C1326" t="str">
            <v>7802575229380</v>
          </cell>
          <cell r="D1326" t="str">
            <v>JUGO POLVO MELON 2Lts 25gr SPRIM</v>
          </cell>
          <cell r="E1326">
            <v>80</v>
          </cell>
          <cell r="F1326" t="str">
            <v>BEBIDAS</v>
          </cell>
          <cell r="G1326" t="str">
            <v>BEBIDAS</v>
          </cell>
          <cell r="H1326" t="str">
            <v>JUGOS</v>
          </cell>
          <cell r="I1326" t="str">
            <v>JUGOS POLVO</v>
          </cell>
          <cell r="J1326" t="str">
            <v>NORMAL JP-N</v>
          </cell>
          <cell r="K1326" t="str">
            <v>SPRIM</v>
          </cell>
          <cell r="L1326">
            <v>140</v>
          </cell>
          <cell r="M1326" t="str">
            <v>PARAGUAY TRADING S.A. (140)</v>
          </cell>
          <cell r="N1326">
            <v>182</v>
          </cell>
          <cell r="O1326">
            <v>176</v>
          </cell>
          <cell r="P1326">
            <v>115</v>
          </cell>
          <cell r="Q1326">
            <v>81</v>
          </cell>
          <cell r="R1326">
            <v>631</v>
          </cell>
          <cell r="S1326">
            <v>845</v>
          </cell>
          <cell r="T1326">
            <v>575</v>
          </cell>
          <cell r="U1326">
            <v>522</v>
          </cell>
          <cell r="V1326">
            <v>138</v>
          </cell>
          <cell r="W1326">
            <v>116</v>
          </cell>
          <cell r="X1326">
            <v>82</v>
          </cell>
          <cell r="Y1326">
            <v>69</v>
          </cell>
          <cell r="Z1326">
            <v>131</v>
          </cell>
          <cell r="AA1326">
            <v>185</v>
          </cell>
          <cell r="AB1326">
            <v>99</v>
          </cell>
          <cell r="AC1326">
            <v>65</v>
          </cell>
          <cell r="AD1326">
            <v>243</v>
          </cell>
          <cell r="AE1326">
            <v>321</v>
          </cell>
          <cell r="AF1326">
            <v>217</v>
          </cell>
          <cell r="AG1326">
            <v>177</v>
          </cell>
          <cell r="AH1326">
            <v>26</v>
          </cell>
          <cell r="AI1326">
            <v>47</v>
          </cell>
          <cell r="AJ1326">
            <v>19</v>
          </cell>
          <cell r="AK1326">
            <v>48</v>
          </cell>
          <cell r="AL1326">
            <v>183</v>
          </cell>
          <cell r="AM1326">
            <v>199</v>
          </cell>
          <cell r="AN1326">
            <v>210</v>
          </cell>
          <cell r="AO1326">
            <v>80</v>
          </cell>
          <cell r="AP1326">
            <v>7.0370370370370363</v>
          </cell>
          <cell r="AQ1326">
            <v>2.7586206896551726</v>
          </cell>
          <cell r="AR1326">
            <v>79.565217391304344</v>
          </cell>
          <cell r="AS1326">
            <v>91.84615384615384</v>
          </cell>
          <cell r="AT1326">
            <v>35.593220338983052</v>
          </cell>
          <cell r="AU1326">
            <v>51.063829787234042</v>
          </cell>
          <cell r="AV1326">
            <v>1874.95957</v>
          </cell>
          <cell r="AW1326">
            <v>1874.96001</v>
          </cell>
          <cell r="AX1326">
            <v>2250</v>
          </cell>
          <cell r="AY1326">
            <v>0.20002587575795028</v>
          </cell>
          <cell r="AZ1326">
            <v>0.16668463555555557</v>
          </cell>
          <cell r="BA1326">
            <v>2200</v>
          </cell>
          <cell r="BB1326">
            <v>6</v>
          </cell>
          <cell r="BC1326">
            <v>0.17335863407444041</v>
          </cell>
          <cell r="BD1326">
            <v>0.14774565000000001</v>
          </cell>
          <cell r="BE1326">
            <v>2150</v>
          </cell>
          <cell r="BF1326">
            <v>10</v>
          </cell>
          <cell r="BG1326">
            <v>0.14669139239093032</v>
          </cell>
          <cell r="BH1326">
            <v>0.12792578139534885</v>
          </cell>
        </row>
        <row r="1327">
          <cell r="B1327" t="str">
            <v>17337</v>
          </cell>
          <cell r="C1327" t="str">
            <v>7802575229311</v>
          </cell>
          <cell r="D1327" t="str">
            <v>JUGO POLVO NARANJA 2Lts 25gr SPRIM</v>
          </cell>
          <cell r="E1327">
            <v>80</v>
          </cell>
          <cell r="F1327" t="str">
            <v>BEBIDAS</v>
          </cell>
          <cell r="G1327" t="str">
            <v>BEBIDAS</v>
          </cell>
          <cell r="H1327" t="str">
            <v>JUGOS</v>
          </cell>
          <cell r="I1327" t="str">
            <v>JUGOS POLVO</v>
          </cell>
          <cell r="J1327" t="str">
            <v>NORMAL JP-N</v>
          </cell>
          <cell r="K1327" t="str">
            <v>SPRIM</v>
          </cell>
          <cell r="L1327">
            <v>140</v>
          </cell>
          <cell r="M1327" t="str">
            <v>PARAGUAY TRADING S.A. (140)</v>
          </cell>
          <cell r="N1327">
            <v>0</v>
          </cell>
          <cell r="O1327">
            <v>133</v>
          </cell>
          <cell r="P1327">
            <v>25</v>
          </cell>
          <cell r="Q1327">
            <v>0</v>
          </cell>
          <cell r="R1327">
            <v>75</v>
          </cell>
          <cell r="S1327">
            <v>385</v>
          </cell>
          <cell r="T1327">
            <v>337</v>
          </cell>
          <cell r="U1327">
            <v>282</v>
          </cell>
          <cell r="V1327">
            <v>48</v>
          </cell>
          <cell r="W1327">
            <v>78</v>
          </cell>
          <cell r="X1327">
            <v>55</v>
          </cell>
          <cell r="Y1327">
            <v>59</v>
          </cell>
          <cell r="Z1327">
            <v>25</v>
          </cell>
          <cell r="AA1327">
            <v>168</v>
          </cell>
          <cell r="AB1327">
            <v>65</v>
          </cell>
          <cell r="AC1327">
            <v>35</v>
          </cell>
          <cell r="AD1327">
            <v>10</v>
          </cell>
          <cell r="AE1327">
            <v>186</v>
          </cell>
          <cell r="AF1327">
            <v>99</v>
          </cell>
          <cell r="AG1327">
            <v>96</v>
          </cell>
          <cell r="AH1327">
            <v>0</v>
          </cell>
          <cell r="AI1327">
            <v>0</v>
          </cell>
          <cell r="AJ1327">
            <v>22</v>
          </cell>
          <cell r="AK1327">
            <v>-1</v>
          </cell>
          <cell r="AL1327">
            <v>46</v>
          </cell>
          <cell r="AM1327">
            <v>216</v>
          </cell>
          <cell r="AN1327">
            <v>147</v>
          </cell>
          <cell r="AO1327">
            <v>0</v>
          </cell>
          <cell r="AP1327" t="str">
            <v>SV</v>
          </cell>
          <cell r="AQ1327" t="str">
            <v>Q</v>
          </cell>
          <cell r="AR1327">
            <v>23.389830508474578</v>
          </cell>
          <cell r="AS1327">
            <v>185.14285714285714</v>
          </cell>
          <cell r="AT1327">
            <v>45.9375</v>
          </cell>
          <cell r="AU1327" t="str">
            <v>Q</v>
          </cell>
          <cell r="AV1327">
            <v>1874.96001</v>
          </cell>
          <cell r="AW1327">
            <v>1874.9682600000001</v>
          </cell>
          <cell r="AX1327">
            <v>2250</v>
          </cell>
          <cell r="AY1327">
            <v>0.20002559414587195</v>
          </cell>
          <cell r="AZ1327">
            <v>0.16668443999999999</v>
          </cell>
          <cell r="BA1327">
            <v>2200</v>
          </cell>
          <cell r="BB1327">
            <v>6</v>
          </cell>
          <cell r="BC1327">
            <v>0.17335835872040817</v>
          </cell>
          <cell r="BD1327">
            <v>0.14774545</v>
          </cell>
          <cell r="BE1327">
            <v>2150</v>
          </cell>
          <cell r="BF1327">
            <v>10</v>
          </cell>
          <cell r="BG1327">
            <v>0.14669112329494438</v>
          </cell>
          <cell r="BH1327">
            <v>0.12792557674418603</v>
          </cell>
        </row>
        <row r="1328">
          <cell r="B1328" t="str">
            <v>17339</v>
          </cell>
          <cell r="C1328" t="str">
            <v>7802575229564</v>
          </cell>
          <cell r="D1328" t="str">
            <v>JUGO POLVO PERA 2Lts 25gr SPRIM</v>
          </cell>
          <cell r="E1328">
            <v>80</v>
          </cell>
          <cell r="F1328" t="str">
            <v>BEBIDAS</v>
          </cell>
          <cell r="G1328" t="str">
            <v>BEBIDAS</v>
          </cell>
          <cell r="H1328" t="str">
            <v>JUGOS</v>
          </cell>
          <cell r="I1328" t="str">
            <v>JUGOS POLVO</v>
          </cell>
          <cell r="J1328" t="str">
            <v>NORMAL JP-N</v>
          </cell>
          <cell r="K1328" t="str">
            <v>SPRIM</v>
          </cell>
          <cell r="L1328">
            <v>140</v>
          </cell>
          <cell r="M1328" t="str">
            <v>PARAGUAY TRADING S.A. (140)</v>
          </cell>
          <cell r="N1328">
            <v>126</v>
          </cell>
          <cell r="O1328">
            <v>131</v>
          </cell>
          <cell r="P1328">
            <v>49</v>
          </cell>
          <cell r="Q1328">
            <v>73</v>
          </cell>
          <cell r="R1328">
            <v>383</v>
          </cell>
          <cell r="S1328">
            <v>188</v>
          </cell>
          <cell r="T1328">
            <v>3</v>
          </cell>
          <cell r="U1328">
            <v>75</v>
          </cell>
          <cell r="V1328">
            <v>79</v>
          </cell>
          <cell r="W1328">
            <v>35</v>
          </cell>
          <cell r="X1328">
            <v>30</v>
          </cell>
          <cell r="Y1328">
            <v>27</v>
          </cell>
          <cell r="Z1328">
            <v>60</v>
          </cell>
          <cell r="AA1328">
            <v>73</v>
          </cell>
          <cell r="AB1328">
            <v>24</v>
          </cell>
          <cell r="AC1328">
            <v>47</v>
          </cell>
          <cell r="AD1328">
            <v>110</v>
          </cell>
          <cell r="AE1328">
            <v>151</v>
          </cell>
          <cell r="AF1328">
            <v>108</v>
          </cell>
          <cell r="AG1328">
            <v>77</v>
          </cell>
          <cell r="AH1328">
            <v>7</v>
          </cell>
          <cell r="AI1328">
            <v>20</v>
          </cell>
          <cell r="AJ1328">
            <v>13</v>
          </cell>
          <cell r="AK1328">
            <v>30</v>
          </cell>
          <cell r="AL1328">
            <v>56</v>
          </cell>
          <cell r="AM1328">
            <v>119</v>
          </cell>
          <cell r="AN1328">
            <v>130</v>
          </cell>
          <cell r="AO1328">
            <v>27</v>
          </cell>
          <cell r="AP1328">
            <v>5.3424657534246576</v>
          </cell>
          <cell r="AQ1328">
            <v>12</v>
          </cell>
          <cell r="AR1328">
            <v>62.222222222222221</v>
          </cell>
          <cell r="AS1328">
            <v>75.957446808510639</v>
          </cell>
          <cell r="AT1328">
            <v>50.649350649350644</v>
          </cell>
          <cell r="AU1328">
            <v>40.5</v>
          </cell>
          <cell r="AV1328">
            <v>1874.95957</v>
          </cell>
          <cell r="AW1328">
            <v>1874.9602299999999</v>
          </cell>
          <cell r="AX1328">
            <v>2250</v>
          </cell>
          <cell r="AY1328">
            <v>0.20002587575795028</v>
          </cell>
          <cell r="AZ1328">
            <v>0.16668463555555557</v>
          </cell>
          <cell r="BA1328">
            <v>2200</v>
          </cell>
          <cell r="BB1328">
            <v>6</v>
          </cell>
          <cell r="BC1328">
            <v>0.17335863407444041</v>
          </cell>
          <cell r="BD1328">
            <v>0.14774565000000001</v>
          </cell>
          <cell r="BE1328">
            <v>2150</v>
          </cell>
          <cell r="BF1328">
            <v>10</v>
          </cell>
          <cell r="BG1328">
            <v>0.14669139239093032</v>
          </cell>
          <cell r="BH1328">
            <v>0.12792578139534885</v>
          </cell>
        </row>
        <row r="1329">
          <cell r="B1329" t="str">
            <v>17338</v>
          </cell>
          <cell r="C1329" t="str">
            <v>7802575229342</v>
          </cell>
          <cell r="D1329" t="str">
            <v>JUGO POLVO PIÑA 2Lts 25gr SPRIM</v>
          </cell>
          <cell r="E1329">
            <v>80</v>
          </cell>
          <cell r="F1329" t="str">
            <v>BEBIDAS</v>
          </cell>
          <cell r="G1329" t="str">
            <v>BEBIDAS</v>
          </cell>
          <cell r="H1329" t="str">
            <v>JUGOS</v>
          </cell>
          <cell r="I1329" t="str">
            <v>JUGOS POLVO</v>
          </cell>
          <cell r="J1329" t="str">
            <v>NORMAL JP-N</v>
          </cell>
          <cell r="K1329" t="str">
            <v>SPRIM</v>
          </cell>
          <cell r="L1329">
            <v>140</v>
          </cell>
          <cell r="M1329" t="str">
            <v>PARAGUAY TRADING S.A. (140)</v>
          </cell>
          <cell r="N1329">
            <v>141</v>
          </cell>
          <cell r="O1329">
            <v>81</v>
          </cell>
          <cell r="P1329">
            <v>100</v>
          </cell>
          <cell r="Q1329">
            <v>99</v>
          </cell>
          <cell r="R1329">
            <v>491</v>
          </cell>
          <cell r="S1329">
            <v>205</v>
          </cell>
          <cell r="T1329">
            <v>125</v>
          </cell>
          <cell r="U1329">
            <v>149</v>
          </cell>
          <cell r="V1329">
            <v>29</v>
          </cell>
          <cell r="W1329">
            <v>47</v>
          </cell>
          <cell r="X1329">
            <v>36</v>
          </cell>
          <cell r="Y1329">
            <v>23</v>
          </cell>
          <cell r="Z1329">
            <v>69</v>
          </cell>
          <cell r="AA1329">
            <v>66</v>
          </cell>
          <cell r="AB1329">
            <v>18</v>
          </cell>
          <cell r="AC1329">
            <v>33</v>
          </cell>
          <cell r="AD1329">
            <v>161</v>
          </cell>
          <cell r="AE1329">
            <v>54</v>
          </cell>
          <cell r="AF1329">
            <v>50</v>
          </cell>
          <cell r="AG1329">
            <v>52</v>
          </cell>
          <cell r="AH1329">
            <v>0</v>
          </cell>
          <cell r="AI1329">
            <v>0</v>
          </cell>
          <cell r="AJ1329">
            <v>141</v>
          </cell>
          <cell r="AK1329">
            <v>11</v>
          </cell>
          <cell r="AL1329">
            <v>59</v>
          </cell>
          <cell r="AM1329">
            <v>49</v>
          </cell>
          <cell r="AN1329">
            <v>13</v>
          </cell>
          <cell r="AO1329">
            <v>0</v>
          </cell>
          <cell r="AP1329">
            <v>42.727272727272727</v>
          </cell>
          <cell r="AQ1329">
            <v>2.2147651006711411</v>
          </cell>
          <cell r="AR1329">
            <v>76.956521739130437</v>
          </cell>
          <cell r="AS1329">
            <v>44.545454545454547</v>
          </cell>
          <cell r="AT1329">
            <v>7.5</v>
          </cell>
          <cell r="AU1329" t="str">
            <v>Q</v>
          </cell>
          <cell r="AV1329">
            <v>1874.96001</v>
          </cell>
          <cell r="AW1329">
            <v>1874.96991</v>
          </cell>
          <cell r="AX1329">
            <v>2250</v>
          </cell>
          <cell r="AY1329">
            <v>0.20002559414587195</v>
          </cell>
          <cell r="AZ1329">
            <v>0.16668443999999999</v>
          </cell>
          <cell r="BA1329">
            <v>2200</v>
          </cell>
          <cell r="BB1329">
            <v>6</v>
          </cell>
          <cell r="BC1329">
            <v>0.17335835872040817</v>
          </cell>
          <cell r="BD1329">
            <v>0.14774545</v>
          </cell>
          <cell r="BE1329">
            <v>2150</v>
          </cell>
          <cell r="BF1329">
            <v>10</v>
          </cell>
          <cell r="BG1329">
            <v>0.14669112329494438</v>
          </cell>
          <cell r="BH1329">
            <v>0.12792557674418603</v>
          </cell>
        </row>
        <row r="1330">
          <cell r="B1330" t="str">
            <v>17350</v>
          </cell>
          <cell r="C1330" t="str">
            <v>7802575216588</v>
          </cell>
          <cell r="D1330" t="str">
            <v>JUGO POLVO POMELO 2Lts 25gr SPRIM</v>
          </cell>
          <cell r="E1330">
            <v>80</v>
          </cell>
          <cell r="F1330" t="str">
            <v>BEBIDAS</v>
          </cell>
          <cell r="G1330" t="str">
            <v>BEBIDAS</v>
          </cell>
          <cell r="H1330" t="str">
            <v>JUGOS</v>
          </cell>
          <cell r="I1330" t="str">
            <v>JUGOS POLVO</v>
          </cell>
          <cell r="J1330" t="str">
            <v>NORMAL JP-N</v>
          </cell>
          <cell r="K1330" t="str">
            <v>SPRIM</v>
          </cell>
          <cell r="L1330">
            <v>140</v>
          </cell>
          <cell r="M1330" t="str">
            <v>PARAGUAY TRADING S.A. (140)</v>
          </cell>
          <cell r="N1330">
            <v>0</v>
          </cell>
          <cell r="O1330">
            <v>0</v>
          </cell>
          <cell r="P1330">
            <v>0</v>
          </cell>
          <cell r="Q1330">
            <v>0</v>
          </cell>
          <cell r="R1330">
            <v>0</v>
          </cell>
          <cell r="S1330">
            <v>0</v>
          </cell>
          <cell r="T1330">
            <v>0</v>
          </cell>
          <cell r="U1330">
            <v>0</v>
          </cell>
          <cell r="V1330">
            <v>0</v>
          </cell>
          <cell r="W1330">
            <v>0</v>
          </cell>
          <cell r="X1330">
            <v>0</v>
          </cell>
          <cell r="Y1330">
            <v>0</v>
          </cell>
          <cell r="Z1330">
            <v>0</v>
          </cell>
          <cell r="AA1330">
            <v>0</v>
          </cell>
          <cell r="AB1330">
            <v>0</v>
          </cell>
          <cell r="AC1330">
            <v>0</v>
          </cell>
          <cell r="AD1330">
            <v>0</v>
          </cell>
          <cell r="AE1330">
            <v>0</v>
          </cell>
          <cell r="AF1330">
            <v>0</v>
          </cell>
          <cell r="AG1330">
            <v>0</v>
          </cell>
          <cell r="AH1330">
            <v>0</v>
          </cell>
          <cell r="AI1330">
            <v>0</v>
          </cell>
          <cell r="AJ1330">
            <v>0</v>
          </cell>
          <cell r="AK1330">
            <v>0</v>
          </cell>
          <cell r="AL1330">
            <v>0</v>
          </cell>
          <cell r="AM1330">
            <v>0</v>
          </cell>
          <cell r="AN1330">
            <v>0</v>
          </cell>
          <cell r="AO1330">
            <v>0</v>
          </cell>
          <cell r="AP1330" t="str">
            <v>Q</v>
          </cell>
          <cell r="AQ1330" t="str">
            <v>Q</v>
          </cell>
          <cell r="AR1330" t="str">
            <v>Q</v>
          </cell>
          <cell r="AS1330" t="str">
            <v>Q</v>
          </cell>
          <cell r="AT1330" t="str">
            <v>Q</v>
          </cell>
          <cell r="AU1330" t="str">
            <v>Q</v>
          </cell>
          <cell r="AV1330">
            <v>1874.96595</v>
          </cell>
          <cell r="AW1330">
            <v>1874.7033799999999</v>
          </cell>
          <cell r="AX1330">
            <v>2250</v>
          </cell>
          <cell r="AY1330">
            <v>0.20002179239574991</v>
          </cell>
          <cell r="AZ1330">
            <v>0.16668179999999999</v>
          </cell>
          <cell r="BA1330">
            <v>2200</v>
          </cell>
          <cell r="BB1330">
            <v>6</v>
          </cell>
          <cell r="BC1330">
            <v>0.17335464145362223</v>
          </cell>
          <cell r="BD1330">
            <v>0.14774274999999998</v>
          </cell>
          <cell r="BE1330">
            <v>2150</v>
          </cell>
          <cell r="BF1330">
            <v>10</v>
          </cell>
          <cell r="BG1330">
            <v>0.14668749051149432</v>
          </cell>
          <cell r="BH1330">
            <v>0.12792281395348837</v>
          </cell>
        </row>
        <row r="1331">
          <cell r="B1331" t="str">
            <v>17340</v>
          </cell>
          <cell r="C1331" t="str">
            <v>7802575229571</v>
          </cell>
          <cell r="D1331" t="str">
            <v>JUGO POLVO UVA 2Lts 25gr SPRIM</v>
          </cell>
          <cell r="E1331">
            <v>80</v>
          </cell>
          <cell r="F1331" t="str">
            <v>BEBIDAS</v>
          </cell>
          <cell r="G1331" t="str">
            <v>BEBIDAS</v>
          </cell>
          <cell r="H1331" t="str">
            <v>JUGOS</v>
          </cell>
          <cell r="I1331" t="str">
            <v>JUGOS POLVO</v>
          </cell>
          <cell r="J1331" t="str">
            <v>NORMAL JP-N</v>
          </cell>
          <cell r="K1331" t="str">
            <v>SPRIM</v>
          </cell>
          <cell r="L1331">
            <v>140</v>
          </cell>
          <cell r="M1331" t="str">
            <v>PARAGUAY TRADING S.A. (140)</v>
          </cell>
          <cell r="N1331">
            <v>45</v>
          </cell>
          <cell r="O1331">
            <v>0</v>
          </cell>
          <cell r="P1331">
            <v>11</v>
          </cell>
          <cell r="Q1331">
            <v>11</v>
          </cell>
          <cell r="R1331">
            <v>116</v>
          </cell>
          <cell r="S1331">
            <v>4</v>
          </cell>
          <cell r="T1331">
            <v>2</v>
          </cell>
          <cell r="U1331">
            <v>1</v>
          </cell>
          <cell r="V1331">
            <v>24</v>
          </cell>
          <cell r="W1331">
            <v>39</v>
          </cell>
          <cell r="X1331">
            <v>13</v>
          </cell>
          <cell r="Y1331">
            <v>18</v>
          </cell>
          <cell r="Z1331">
            <v>33</v>
          </cell>
          <cell r="AA1331">
            <v>15</v>
          </cell>
          <cell r="AB1331">
            <v>0</v>
          </cell>
          <cell r="AC1331">
            <v>6</v>
          </cell>
          <cell r="AD1331">
            <v>94</v>
          </cell>
          <cell r="AE1331">
            <v>60</v>
          </cell>
          <cell r="AF1331">
            <v>43</v>
          </cell>
          <cell r="AG1331">
            <v>59</v>
          </cell>
          <cell r="AH1331">
            <v>1</v>
          </cell>
          <cell r="AI1331">
            <v>7</v>
          </cell>
          <cell r="AJ1331">
            <v>1</v>
          </cell>
          <cell r="AK1331">
            <v>11</v>
          </cell>
          <cell r="AL1331">
            <v>30</v>
          </cell>
          <cell r="AM1331">
            <v>3</v>
          </cell>
          <cell r="AN1331">
            <v>1</v>
          </cell>
          <cell r="AO1331">
            <v>34</v>
          </cell>
          <cell r="AP1331">
            <v>2.7272727272727275</v>
          </cell>
          <cell r="AQ1331">
            <v>330</v>
          </cell>
          <cell r="AR1331">
            <v>50</v>
          </cell>
          <cell r="AS1331">
            <v>15</v>
          </cell>
          <cell r="AT1331">
            <v>0.50847457627118642</v>
          </cell>
          <cell r="AU1331">
            <v>145.71428571428569</v>
          </cell>
          <cell r="AV1331">
            <v>1874.95957</v>
          </cell>
          <cell r="AW1331">
            <v>1874.961</v>
          </cell>
          <cell r="AX1331">
            <v>2250</v>
          </cell>
          <cell r="AY1331">
            <v>0.20002587575795028</v>
          </cell>
          <cell r="AZ1331">
            <v>0.16668463555555557</v>
          </cell>
          <cell r="BA1331">
            <v>2200</v>
          </cell>
          <cell r="BB1331">
            <v>6</v>
          </cell>
          <cell r="BC1331">
            <v>0.17335863407444041</v>
          </cell>
          <cell r="BD1331">
            <v>0.14774565000000001</v>
          </cell>
          <cell r="BE1331">
            <v>2150</v>
          </cell>
          <cell r="BF1331">
            <v>10</v>
          </cell>
          <cell r="BG1331">
            <v>0.14669139239093032</v>
          </cell>
          <cell r="BH1331">
            <v>0.12792578139534885</v>
          </cell>
        </row>
        <row r="1332">
          <cell r="B1332" t="str">
            <v>25986</v>
          </cell>
          <cell r="C1332" t="str">
            <v>7730908400543</v>
          </cell>
          <cell r="D1332" t="str">
            <v>JUGO POLVO DURAZNO 18gr RINDE 2</v>
          </cell>
          <cell r="E1332">
            <v>10</v>
          </cell>
          <cell r="F1332" t="str">
            <v>BEBIDAS</v>
          </cell>
          <cell r="G1332" t="str">
            <v>BEBIDAS</v>
          </cell>
          <cell r="H1332" t="str">
            <v>JUGOS</v>
          </cell>
          <cell r="I1332" t="str">
            <v>JUGOS POLVO</v>
          </cell>
          <cell r="J1332" t="str">
            <v>NORMAL JP-N</v>
          </cell>
          <cell r="K1332" t="str">
            <v>RINDE 2</v>
          </cell>
          <cell r="L1332">
            <v>66</v>
          </cell>
          <cell r="M1332" t="str">
            <v>CODISA SA (66)</v>
          </cell>
          <cell r="N1332">
            <v>0</v>
          </cell>
          <cell r="O1332">
            <v>31</v>
          </cell>
          <cell r="P1332">
            <v>22</v>
          </cell>
          <cell r="Q1332">
            <v>20</v>
          </cell>
          <cell r="R1332">
            <v>0</v>
          </cell>
          <cell r="S1332">
            <v>56</v>
          </cell>
          <cell r="T1332">
            <v>82</v>
          </cell>
          <cell r="U1332">
            <v>76</v>
          </cell>
          <cell r="V1332">
            <v>0</v>
          </cell>
          <cell r="W1332">
            <v>20</v>
          </cell>
          <cell r="X1332">
            <v>25</v>
          </cell>
          <cell r="Y1332">
            <v>27</v>
          </cell>
          <cell r="Z1332">
            <v>0</v>
          </cell>
          <cell r="AA1332">
            <v>0</v>
          </cell>
          <cell r="AB1332">
            <v>11</v>
          </cell>
          <cell r="AC1332">
            <v>19</v>
          </cell>
          <cell r="AD1332">
            <v>0</v>
          </cell>
          <cell r="AE1332">
            <v>13</v>
          </cell>
          <cell r="AF1332">
            <v>27</v>
          </cell>
          <cell r="AG1332">
            <v>27</v>
          </cell>
          <cell r="AH1332">
            <v>1</v>
          </cell>
          <cell r="AI1332">
            <v>10</v>
          </cell>
          <cell r="AJ1332">
            <v>49</v>
          </cell>
          <cell r="AK1332">
            <v>127</v>
          </cell>
          <cell r="AL1332">
            <v>33</v>
          </cell>
          <cell r="AM1332">
            <v>83</v>
          </cell>
          <cell r="AN1332">
            <v>28</v>
          </cell>
          <cell r="AO1332">
            <v>19</v>
          </cell>
          <cell r="AP1332">
            <v>73.5</v>
          </cell>
          <cell r="AQ1332">
            <v>50.131578947368418</v>
          </cell>
          <cell r="AR1332">
            <v>36.666666666666671</v>
          </cell>
          <cell r="AS1332">
            <v>131.05263157894737</v>
          </cell>
          <cell r="AT1332">
            <v>31.111111111111111</v>
          </cell>
          <cell r="AU1332">
            <v>57</v>
          </cell>
          <cell r="AV1332">
            <v>1065</v>
          </cell>
          <cell r="AW1332">
            <v>1055.64921</v>
          </cell>
          <cell r="AX1332">
            <v>1500</v>
          </cell>
          <cell r="AY1332">
            <v>0.40845070422535201</v>
          </cell>
          <cell r="AZ1332">
            <v>0.28999999999999998</v>
          </cell>
          <cell r="BA1332">
            <v>1450</v>
          </cell>
          <cell r="BB1332">
            <v>6</v>
          </cell>
          <cell r="BC1332">
            <v>0.36150234741784049</v>
          </cell>
          <cell r="BD1332">
            <v>0.26551724137931032</v>
          </cell>
          <cell r="BE1332">
            <v>1390</v>
          </cell>
          <cell r="BF1332">
            <v>10</v>
          </cell>
          <cell r="BG1332">
            <v>0.30516431924882625</v>
          </cell>
          <cell r="BH1332">
            <v>0.23381294964028776</v>
          </cell>
        </row>
        <row r="1333">
          <cell r="B1333" t="str">
            <v>25985</v>
          </cell>
          <cell r="C1333" t="str">
            <v>7730908401526</v>
          </cell>
          <cell r="D1333" t="str">
            <v>JUGO POLVO FRUTILLA 18gr RINDE 2</v>
          </cell>
          <cell r="E1333">
            <v>10</v>
          </cell>
          <cell r="F1333" t="str">
            <v>BEBIDAS</v>
          </cell>
          <cell r="G1333" t="str">
            <v>BEBIDAS</v>
          </cell>
          <cell r="H1333" t="str">
            <v>JUGOS</v>
          </cell>
          <cell r="I1333" t="str">
            <v>JUGOS POLVO</v>
          </cell>
          <cell r="J1333" t="str">
            <v>NORMAL JP-N</v>
          </cell>
          <cell r="K1333" t="str">
            <v>RINDE 2</v>
          </cell>
          <cell r="L1333">
            <v>66</v>
          </cell>
          <cell r="M1333" t="str">
            <v>CODISA SA (66)</v>
          </cell>
          <cell r="N1333">
            <v>3</v>
          </cell>
          <cell r="O1333">
            <v>26</v>
          </cell>
          <cell r="P1333">
            <v>39</v>
          </cell>
          <cell r="Q1333">
            <v>32</v>
          </cell>
          <cell r="R1333">
            <v>0</v>
          </cell>
          <cell r="S1333">
            <v>68</v>
          </cell>
          <cell r="T1333">
            <v>61</v>
          </cell>
          <cell r="U1333">
            <v>66</v>
          </cell>
          <cell r="V1333">
            <v>83</v>
          </cell>
          <cell r="W1333">
            <v>9</v>
          </cell>
          <cell r="X1333">
            <v>34</v>
          </cell>
          <cell r="Y1333">
            <v>29</v>
          </cell>
          <cell r="Z1333">
            <v>65</v>
          </cell>
          <cell r="AA1333">
            <v>0</v>
          </cell>
          <cell r="AB1333">
            <v>10</v>
          </cell>
          <cell r="AC1333">
            <v>16</v>
          </cell>
          <cell r="AD1333">
            <v>0</v>
          </cell>
          <cell r="AE1333">
            <v>20</v>
          </cell>
          <cell r="AF1333">
            <v>68</v>
          </cell>
          <cell r="AG1333">
            <v>33</v>
          </cell>
          <cell r="AH1333">
            <v>3</v>
          </cell>
          <cell r="AI1333">
            <v>17</v>
          </cell>
          <cell r="AJ1333">
            <v>58</v>
          </cell>
          <cell r="AK1333">
            <v>125</v>
          </cell>
          <cell r="AL1333">
            <v>40</v>
          </cell>
          <cell r="AM1333">
            <v>82</v>
          </cell>
          <cell r="AN1333">
            <v>89</v>
          </cell>
          <cell r="AO1333">
            <v>36</v>
          </cell>
          <cell r="AP1333">
            <v>54.375</v>
          </cell>
          <cell r="AQ1333">
            <v>56.81818181818182</v>
          </cell>
          <cell r="AR1333">
            <v>41.379310344827587</v>
          </cell>
          <cell r="AS1333">
            <v>153.75</v>
          </cell>
          <cell r="AT1333">
            <v>80.909090909090907</v>
          </cell>
          <cell r="AU1333">
            <v>63.529411764705884</v>
          </cell>
          <cell r="AV1333">
            <v>1065</v>
          </cell>
          <cell r="AW1333">
            <v>1054.77592</v>
          </cell>
          <cell r="AX1333">
            <v>1500</v>
          </cell>
          <cell r="AY1333">
            <v>0.40845070422535201</v>
          </cell>
          <cell r="AZ1333">
            <v>0.28999999999999998</v>
          </cell>
          <cell r="BA1333">
            <v>1450</v>
          </cell>
          <cell r="BB1333">
            <v>6</v>
          </cell>
          <cell r="BC1333">
            <v>0.36150234741784049</v>
          </cell>
          <cell r="BD1333">
            <v>0.26551724137931032</v>
          </cell>
          <cell r="BE1333">
            <v>1390</v>
          </cell>
          <cell r="BF1333">
            <v>10</v>
          </cell>
          <cell r="BG1333">
            <v>0.30516431924882625</v>
          </cell>
          <cell r="BH1333">
            <v>0.23381294964028776</v>
          </cell>
        </row>
        <row r="1334">
          <cell r="B1334" t="str">
            <v>25983</v>
          </cell>
          <cell r="C1334" t="str">
            <v>7730908400536</v>
          </cell>
          <cell r="D1334" t="str">
            <v>JUGO POLVO MIX FRUTAL 18gr RINDE 2</v>
          </cell>
          <cell r="E1334">
            <v>10</v>
          </cell>
          <cell r="F1334" t="str">
            <v>BEBIDAS</v>
          </cell>
          <cell r="G1334" t="str">
            <v>BEBIDAS</v>
          </cell>
          <cell r="H1334" t="str">
            <v>JUGOS</v>
          </cell>
          <cell r="I1334" t="str">
            <v>JUGOS POLVO</v>
          </cell>
          <cell r="J1334" t="str">
            <v>NORMAL JP-N</v>
          </cell>
          <cell r="K1334" t="str">
            <v>RINDE 2</v>
          </cell>
          <cell r="L1334">
            <v>66</v>
          </cell>
          <cell r="M1334" t="str">
            <v>CODISA SA (66)</v>
          </cell>
          <cell r="N1334">
            <v>0</v>
          </cell>
          <cell r="O1334">
            <v>36</v>
          </cell>
          <cell r="P1334">
            <v>63</v>
          </cell>
          <cell r="Q1334">
            <v>64</v>
          </cell>
          <cell r="R1334">
            <v>0</v>
          </cell>
          <cell r="S1334">
            <v>68</v>
          </cell>
          <cell r="T1334">
            <v>82</v>
          </cell>
          <cell r="U1334">
            <v>103</v>
          </cell>
          <cell r="V1334">
            <v>35</v>
          </cell>
          <cell r="W1334">
            <v>33</v>
          </cell>
          <cell r="X1334">
            <v>37</v>
          </cell>
          <cell r="Y1334">
            <v>42</v>
          </cell>
          <cell r="Z1334">
            <v>5</v>
          </cell>
          <cell r="AA1334">
            <v>0</v>
          </cell>
          <cell r="AB1334">
            <v>33</v>
          </cell>
          <cell r="AC1334">
            <v>37</v>
          </cell>
          <cell r="AD1334">
            <v>0</v>
          </cell>
          <cell r="AE1334">
            <v>20</v>
          </cell>
          <cell r="AF1334">
            <v>30</v>
          </cell>
          <cell r="AG1334">
            <v>29</v>
          </cell>
          <cell r="AH1334">
            <v>4</v>
          </cell>
          <cell r="AI1334">
            <v>11</v>
          </cell>
          <cell r="AJ1334">
            <v>79</v>
          </cell>
          <cell r="AK1334">
            <v>77</v>
          </cell>
          <cell r="AL1334">
            <v>44</v>
          </cell>
          <cell r="AM1334">
            <v>55</v>
          </cell>
          <cell r="AN1334">
            <v>43</v>
          </cell>
          <cell r="AO1334">
            <v>25</v>
          </cell>
          <cell r="AP1334">
            <v>37.03125</v>
          </cell>
          <cell r="AQ1334">
            <v>22.427184466019419</v>
          </cell>
          <cell r="AR1334">
            <v>31.428571428571431</v>
          </cell>
          <cell r="AS1334">
            <v>44.594594594594589</v>
          </cell>
          <cell r="AT1334">
            <v>44.482758620689658</v>
          </cell>
          <cell r="AU1334">
            <v>68.181818181818187</v>
          </cell>
          <cell r="AV1334">
            <v>1065</v>
          </cell>
          <cell r="AW1334">
            <v>1054.95533</v>
          </cell>
          <cell r="AX1334">
            <v>1500</v>
          </cell>
          <cell r="AY1334">
            <v>0.40845070422535201</v>
          </cell>
          <cell r="AZ1334">
            <v>0.28999999999999998</v>
          </cell>
          <cell r="BA1334">
            <v>1450</v>
          </cell>
          <cell r="BB1334">
            <v>6</v>
          </cell>
          <cell r="BC1334">
            <v>0.36150234741784049</v>
          </cell>
          <cell r="BD1334">
            <v>0.26551724137931032</v>
          </cell>
          <cell r="BE1334">
            <v>1390</v>
          </cell>
          <cell r="BF1334">
            <v>10</v>
          </cell>
          <cell r="BG1334">
            <v>0.30516431924882625</v>
          </cell>
          <cell r="BH1334">
            <v>0.23381294964028776</v>
          </cell>
        </row>
        <row r="1335">
          <cell r="B1335" t="str">
            <v>25982</v>
          </cell>
          <cell r="C1335" t="str">
            <v>7730908400529</v>
          </cell>
          <cell r="D1335" t="str">
            <v>JUGO POLVO NARANJA 18gr RINDE 2</v>
          </cell>
          <cell r="E1335">
            <v>10</v>
          </cell>
          <cell r="F1335" t="str">
            <v>BEBIDAS</v>
          </cell>
          <cell r="G1335" t="str">
            <v>BEBIDAS</v>
          </cell>
          <cell r="H1335" t="str">
            <v>JUGOS</v>
          </cell>
          <cell r="I1335" t="str">
            <v>JUGOS POLVO</v>
          </cell>
          <cell r="J1335" t="str">
            <v>NORMAL JP-N</v>
          </cell>
          <cell r="K1335" t="str">
            <v>RINDE 2</v>
          </cell>
          <cell r="L1335">
            <v>66</v>
          </cell>
          <cell r="M1335" t="str">
            <v>CODISA SA (66)</v>
          </cell>
          <cell r="N1335">
            <v>112</v>
          </cell>
          <cell r="O1335">
            <v>25</v>
          </cell>
          <cell r="P1335">
            <v>39</v>
          </cell>
          <cell r="Q1335">
            <v>12</v>
          </cell>
          <cell r="R1335">
            <v>1</v>
          </cell>
          <cell r="S1335">
            <v>87</v>
          </cell>
          <cell r="T1335">
            <v>72</v>
          </cell>
          <cell r="U1335">
            <v>67</v>
          </cell>
          <cell r="V1335">
            <v>24</v>
          </cell>
          <cell r="W1335">
            <v>20</v>
          </cell>
          <cell r="X1335">
            <v>37</v>
          </cell>
          <cell r="Y1335">
            <v>34</v>
          </cell>
          <cell r="Z1335">
            <v>5</v>
          </cell>
          <cell r="AA1335">
            <v>0</v>
          </cell>
          <cell r="AB1335">
            <v>18</v>
          </cell>
          <cell r="AC1335">
            <v>24</v>
          </cell>
          <cell r="AD1335">
            <v>0</v>
          </cell>
          <cell r="AE1335">
            <v>25</v>
          </cell>
          <cell r="AF1335">
            <v>94</v>
          </cell>
          <cell r="AG1335">
            <v>41</v>
          </cell>
          <cell r="AH1335">
            <v>2</v>
          </cell>
          <cell r="AI1335">
            <v>16</v>
          </cell>
          <cell r="AJ1335">
            <v>68</v>
          </cell>
          <cell r="AK1335">
            <v>117</v>
          </cell>
          <cell r="AL1335">
            <v>36</v>
          </cell>
          <cell r="AM1335">
            <v>78</v>
          </cell>
          <cell r="AN1335">
            <v>127</v>
          </cell>
          <cell r="AO1335">
            <v>16</v>
          </cell>
          <cell r="AP1335">
            <v>170</v>
          </cell>
          <cell r="AQ1335">
            <v>52.388059701492537</v>
          </cell>
          <cell r="AR1335">
            <v>31.764705882352942</v>
          </cell>
          <cell r="AS1335">
            <v>97.5</v>
          </cell>
          <cell r="AT1335">
            <v>92.926829268292693</v>
          </cell>
          <cell r="AU1335">
            <v>30</v>
          </cell>
          <cell r="AV1335">
            <v>1065</v>
          </cell>
          <cell r="AW1335">
            <v>1053.1795999999999</v>
          </cell>
          <cell r="AX1335">
            <v>1500</v>
          </cell>
          <cell r="AY1335">
            <v>0.40845070422535201</v>
          </cell>
          <cell r="AZ1335">
            <v>0.28999999999999998</v>
          </cell>
          <cell r="BA1335">
            <v>1450</v>
          </cell>
          <cell r="BB1335">
            <v>6</v>
          </cell>
          <cell r="BC1335">
            <v>0.36150234741784049</v>
          </cell>
          <cell r="BD1335">
            <v>0.26551724137931032</v>
          </cell>
          <cell r="BE1335">
            <v>1390</v>
          </cell>
          <cell r="BF1335">
            <v>10</v>
          </cell>
          <cell r="BG1335">
            <v>0.30516431924882625</v>
          </cell>
          <cell r="BH1335">
            <v>0.23381294964028776</v>
          </cell>
        </row>
        <row r="1336">
          <cell r="B1336" t="str">
            <v>25987</v>
          </cell>
          <cell r="C1336" t="str">
            <v>7730908400987</v>
          </cell>
          <cell r="D1336" t="str">
            <v>JUGO POLVO NARANJA/BANANA 18gr RINDE 2</v>
          </cell>
          <cell r="E1336">
            <v>10</v>
          </cell>
          <cell r="F1336" t="str">
            <v>BEBIDAS</v>
          </cell>
          <cell r="G1336" t="str">
            <v>BEBIDAS</v>
          </cell>
          <cell r="H1336" t="str">
            <v>JUGOS</v>
          </cell>
          <cell r="I1336" t="str">
            <v>JUGOS POLVO</v>
          </cell>
          <cell r="J1336" t="str">
            <v>NORMAL JP-N</v>
          </cell>
          <cell r="K1336" t="str">
            <v>RINDE 2</v>
          </cell>
          <cell r="L1336">
            <v>66</v>
          </cell>
          <cell r="M1336" t="str">
            <v>CODISA SA (66)</v>
          </cell>
          <cell r="N1336">
            <v>0</v>
          </cell>
          <cell r="O1336">
            <v>0</v>
          </cell>
          <cell r="P1336">
            <v>0</v>
          </cell>
          <cell r="Q1336">
            <v>0</v>
          </cell>
          <cell r="R1336">
            <v>0</v>
          </cell>
          <cell r="S1336">
            <v>10</v>
          </cell>
          <cell r="T1336">
            <v>40</v>
          </cell>
          <cell r="U1336">
            <v>45</v>
          </cell>
          <cell r="V1336">
            <v>3</v>
          </cell>
          <cell r="W1336">
            <v>14</v>
          </cell>
          <cell r="X1336">
            <v>15</v>
          </cell>
          <cell r="Y1336">
            <v>11</v>
          </cell>
          <cell r="Z1336">
            <v>0</v>
          </cell>
          <cell r="AA1336">
            <v>0</v>
          </cell>
          <cell r="AB1336">
            <v>9</v>
          </cell>
          <cell r="AC1336">
            <v>17</v>
          </cell>
          <cell r="AD1336">
            <v>0</v>
          </cell>
          <cell r="AE1336">
            <v>5</v>
          </cell>
          <cell r="AF1336">
            <v>31</v>
          </cell>
          <cell r="AG1336">
            <v>13</v>
          </cell>
          <cell r="AH1336">
            <v>3</v>
          </cell>
          <cell r="AI1336">
            <v>10</v>
          </cell>
          <cell r="AJ1336">
            <v>80</v>
          </cell>
          <cell r="AK1336">
            <v>65</v>
          </cell>
          <cell r="AL1336">
            <v>47</v>
          </cell>
          <cell r="AM1336">
            <v>85</v>
          </cell>
          <cell r="AN1336">
            <v>38</v>
          </cell>
          <cell r="AO1336">
            <v>2</v>
          </cell>
          <cell r="AP1336" t="str">
            <v>SV</v>
          </cell>
          <cell r="AQ1336">
            <v>43.333333333333336</v>
          </cell>
          <cell r="AR1336">
            <v>128.18181818181819</v>
          </cell>
          <cell r="AS1336">
            <v>150</v>
          </cell>
          <cell r="AT1336">
            <v>87.692307692307693</v>
          </cell>
          <cell r="AU1336">
            <v>6</v>
          </cell>
          <cell r="AV1336">
            <v>1065</v>
          </cell>
          <cell r="AW1336">
            <v>1058.5897299999999</v>
          </cell>
          <cell r="AX1336">
            <v>1500</v>
          </cell>
          <cell r="AY1336">
            <v>0.40845070422535201</v>
          </cell>
          <cell r="AZ1336">
            <v>0.28999999999999998</v>
          </cell>
          <cell r="BA1336">
            <v>1450</v>
          </cell>
          <cell r="BB1336">
            <v>6</v>
          </cell>
          <cell r="BC1336">
            <v>0.36150234741784049</v>
          </cell>
          <cell r="BD1336">
            <v>0.26551724137931032</v>
          </cell>
          <cell r="BE1336">
            <v>1390</v>
          </cell>
          <cell r="BF1336">
            <v>10</v>
          </cell>
          <cell r="BG1336">
            <v>0.30516431924882625</v>
          </cell>
          <cell r="BH1336">
            <v>0.23381294964028776</v>
          </cell>
        </row>
        <row r="1337">
          <cell r="B1337" t="str">
            <v>25988</v>
          </cell>
          <cell r="C1337" t="str">
            <v>7730908402660</v>
          </cell>
          <cell r="D1337" t="str">
            <v>JUGO POLVO NARANJA/DURAZNO 18gr RINDE 2</v>
          </cell>
          <cell r="E1337">
            <v>10</v>
          </cell>
          <cell r="F1337" t="str">
            <v>BEBIDAS</v>
          </cell>
          <cell r="G1337" t="str">
            <v>BEBIDAS</v>
          </cell>
          <cell r="H1337" t="str">
            <v>JUGOS</v>
          </cell>
          <cell r="I1337" t="str">
            <v>JUGOS POLVO</v>
          </cell>
          <cell r="J1337" t="str">
            <v>NORMAL JP-N</v>
          </cell>
          <cell r="K1337" t="str">
            <v>RINDE 2</v>
          </cell>
          <cell r="L1337">
            <v>66</v>
          </cell>
          <cell r="M1337" t="str">
            <v>CODISA SA (66)</v>
          </cell>
          <cell r="N1337">
            <v>0</v>
          </cell>
          <cell r="O1337">
            <v>0</v>
          </cell>
          <cell r="P1337">
            <v>0</v>
          </cell>
          <cell r="Q1337">
            <v>0</v>
          </cell>
          <cell r="R1337">
            <v>0</v>
          </cell>
          <cell r="S1337">
            <v>8</v>
          </cell>
          <cell r="T1337">
            <v>64</v>
          </cell>
          <cell r="U1337">
            <v>47</v>
          </cell>
          <cell r="V1337">
            <v>0</v>
          </cell>
          <cell r="W1337">
            <v>13</v>
          </cell>
          <cell r="X1337">
            <v>18</v>
          </cell>
          <cell r="Y1337">
            <v>23</v>
          </cell>
          <cell r="Z1337">
            <v>0</v>
          </cell>
          <cell r="AA1337">
            <v>0</v>
          </cell>
          <cell r="AB1337">
            <v>4</v>
          </cell>
          <cell r="AC1337">
            <v>11</v>
          </cell>
          <cell r="AD1337">
            <v>0</v>
          </cell>
          <cell r="AE1337">
            <v>10</v>
          </cell>
          <cell r="AF1337">
            <v>42</v>
          </cell>
          <cell r="AG1337">
            <v>37</v>
          </cell>
          <cell r="AH1337">
            <v>0</v>
          </cell>
          <cell r="AI1337">
            <v>5</v>
          </cell>
          <cell r="AJ1337">
            <v>80</v>
          </cell>
          <cell r="AK1337">
            <v>52</v>
          </cell>
          <cell r="AL1337">
            <v>35</v>
          </cell>
          <cell r="AM1337">
            <v>96</v>
          </cell>
          <cell r="AN1337">
            <v>57</v>
          </cell>
          <cell r="AO1337">
            <v>20</v>
          </cell>
          <cell r="AP1337" t="str">
            <v>SV</v>
          </cell>
          <cell r="AQ1337">
            <v>33.191489361702132</v>
          </cell>
          <cell r="AR1337">
            <v>45.652173913043484</v>
          </cell>
          <cell r="AS1337">
            <v>261.81818181818181</v>
          </cell>
          <cell r="AT1337">
            <v>46.216216216216218</v>
          </cell>
          <cell r="AU1337">
            <v>120</v>
          </cell>
          <cell r="AV1337">
            <v>1065</v>
          </cell>
          <cell r="AW1337">
            <v>1047.93238</v>
          </cell>
          <cell r="AX1337">
            <v>1500</v>
          </cell>
          <cell r="AY1337">
            <v>0.40845070422535201</v>
          </cell>
          <cell r="AZ1337">
            <v>0.28999999999999998</v>
          </cell>
          <cell r="BA1337">
            <v>1450</v>
          </cell>
          <cell r="BB1337">
            <v>6</v>
          </cell>
          <cell r="BC1337">
            <v>0.36150234741784049</v>
          </cell>
          <cell r="BD1337">
            <v>0.26551724137931032</v>
          </cell>
          <cell r="BE1337">
            <v>1390</v>
          </cell>
          <cell r="BF1337">
            <v>10</v>
          </cell>
          <cell r="BG1337">
            <v>0.30516431924882625</v>
          </cell>
          <cell r="BH1337">
            <v>0.23381294964028776</v>
          </cell>
        </row>
        <row r="1338">
          <cell r="B1338" t="str">
            <v>25984</v>
          </cell>
          <cell r="C1338" t="str">
            <v>7730908401588</v>
          </cell>
          <cell r="D1338" t="str">
            <v>JUGO POLVO PIÑA 18gr RINDE 2</v>
          </cell>
          <cell r="E1338">
            <v>10</v>
          </cell>
          <cell r="F1338" t="str">
            <v>BEBIDAS</v>
          </cell>
          <cell r="G1338" t="str">
            <v>BEBIDAS</v>
          </cell>
          <cell r="H1338" t="str">
            <v>JUGOS</v>
          </cell>
          <cell r="I1338" t="str">
            <v>JUGOS POLVO</v>
          </cell>
          <cell r="J1338" t="str">
            <v>NORMAL JP-N</v>
          </cell>
          <cell r="K1338" t="str">
            <v>RINDE 2</v>
          </cell>
          <cell r="L1338">
            <v>66</v>
          </cell>
          <cell r="M1338" t="str">
            <v>CODISA SA (66)</v>
          </cell>
          <cell r="N1338">
            <v>2</v>
          </cell>
          <cell r="O1338">
            <v>16</v>
          </cell>
          <cell r="P1338">
            <v>42</v>
          </cell>
          <cell r="Q1338">
            <v>42</v>
          </cell>
          <cell r="R1338">
            <v>1</v>
          </cell>
          <cell r="S1338">
            <v>59</v>
          </cell>
          <cell r="T1338">
            <v>60</v>
          </cell>
          <cell r="U1338">
            <v>79</v>
          </cell>
          <cell r="V1338">
            <v>13</v>
          </cell>
          <cell r="W1338">
            <v>5</v>
          </cell>
          <cell r="X1338">
            <v>40</v>
          </cell>
          <cell r="Y1338">
            <v>31</v>
          </cell>
          <cell r="Z1338">
            <v>1</v>
          </cell>
          <cell r="AA1338">
            <v>0</v>
          </cell>
          <cell r="AB1338">
            <v>11</v>
          </cell>
          <cell r="AC1338">
            <v>19</v>
          </cell>
          <cell r="AD1338">
            <v>0</v>
          </cell>
          <cell r="AE1338">
            <v>23</v>
          </cell>
          <cell r="AF1338">
            <v>72</v>
          </cell>
          <cell r="AG1338">
            <v>38</v>
          </cell>
          <cell r="AH1338">
            <v>2</v>
          </cell>
          <cell r="AI1338">
            <v>10</v>
          </cell>
          <cell r="AJ1338">
            <v>59</v>
          </cell>
          <cell r="AK1338">
            <v>53</v>
          </cell>
          <cell r="AL1338">
            <v>52</v>
          </cell>
          <cell r="AM1338">
            <v>81</v>
          </cell>
          <cell r="AN1338">
            <v>96</v>
          </cell>
          <cell r="AO1338">
            <v>24</v>
          </cell>
          <cell r="AP1338">
            <v>42.142857142857139</v>
          </cell>
          <cell r="AQ1338">
            <v>20.126582278481013</v>
          </cell>
          <cell r="AR1338">
            <v>50.322580645161295</v>
          </cell>
          <cell r="AS1338">
            <v>127.89473684210527</v>
          </cell>
          <cell r="AT1338">
            <v>75.78947368421052</v>
          </cell>
          <cell r="AU1338">
            <v>72</v>
          </cell>
          <cell r="AV1338">
            <v>1065</v>
          </cell>
          <cell r="AW1338">
            <v>1053.1873000000001</v>
          </cell>
          <cell r="AX1338">
            <v>1500</v>
          </cell>
          <cell r="AY1338">
            <v>0.40845070422535201</v>
          </cell>
          <cell r="AZ1338">
            <v>0.28999999999999998</v>
          </cell>
          <cell r="BA1338">
            <v>1450</v>
          </cell>
          <cell r="BB1338">
            <v>6</v>
          </cell>
          <cell r="BC1338">
            <v>0.36150234741784049</v>
          </cell>
          <cell r="BD1338">
            <v>0.26551724137931032</v>
          </cell>
          <cell r="BE1338">
            <v>1390</v>
          </cell>
          <cell r="BF1338">
            <v>10</v>
          </cell>
          <cell r="BG1338">
            <v>0.30516431924882625</v>
          </cell>
          <cell r="BH1338">
            <v>0.23381294964028776</v>
          </cell>
        </row>
        <row r="1339">
          <cell r="B1339" t="str">
            <v>39720</v>
          </cell>
          <cell r="C1339" t="str">
            <v>7802575212252</v>
          </cell>
          <cell r="D1339" t="str">
            <v>JUGO POLVO DURAZNO 10Lts 100gr CARICIA</v>
          </cell>
          <cell r="E1339">
            <v>30</v>
          </cell>
          <cell r="F1339" t="str">
            <v>BEBIDAS</v>
          </cell>
          <cell r="G1339" t="str">
            <v>BEBIDAS</v>
          </cell>
          <cell r="H1339" t="str">
            <v>JUGOS</v>
          </cell>
          <cell r="I1339" t="str">
            <v>JUGOS POLVO</v>
          </cell>
          <cell r="J1339" t="str">
            <v>NORMAL JP-N</v>
          </cell>
          <cell r="K1339" t="str">
            <v>CARICIA</v>
          </cell>
          <cell r="L1339">
            <v>140</v>
          </cell>
          <cell r="M1339" t="str">
            <v>PARAGUAY TRADING S.A. (140)</v>
          </cell>
          <cell r="N1339">
            <v>44</v>
          </cell>
          <cell r="O1339">
            <v>77</v>
          </cell>
          <cell r="P1339">
            <v>149</v>
          </cell>
          <cell r="Q1339">
            <v>0</v>
          </cell>
          <cell r="R1339">
            <v>73</v>
          </cell>
          <cell r="S1339">
            <v>243</v>
          </cell>
          <cell r="T1339">
            <v>45</v>
          </cell>
          <cell r="U1339">
            <v>37</v>
          </cell>
          <cell r="V1339">
            <v>12</v>
          </cell>
          <cell r="W1339">
            <v>27</v>
          </cell>
          <cell r="X1339">
            <v>21</v>
          </cell>
          <cell r="Y1339">
            <v>6</v>
          </cell>
          <cell r="Z1339">
            <v>27</v>
          </cell>
          <cell r="AA1339">
            <v>28</v>
          </cell>
          <cell r="AB1339">
            <v>17</v>
          </cell>
          <cell r="AC1339">
            <v>14</v>
          </cell>
          <cell r="AD1339">
            <v>5</v>
          </cell>
          <cell r="AE1339">
            <v>26</v>
          </cell>
          <cell r="AF1339">
            <v>28</v>
          </cell>
          <cell r="AG1339">
            <v>14</v>
          </cell>
          <cell r="AH1339">
            <v>0</v>
          </cell>
          <cell r="AI1339">
            <v>0</v>
          </cell>
          <cell r="AJ1339">
            <v>0</v>
          </cell>
          <cell r="AK1339">
            <v>0</v>
          </cell>
          <cell r="AL1339">
            <v>0</v>
          </cell>
          <cell r="AM1339">
            <v>62</v>
          </cell>
          <cell r="AN1339">
            <v>0</v>
          </cell>
          <cell r="AO1339">
            <v>0</v>
          </cell>
          <cell r="AP1339" t="str">
            <v>Q</v>
          </cell>
          <cell r="AQ1339" t="str">
            <v>Q</v>
          </cell>
          <cell r="AR1339" t="str">
            <v>Q</v>
          </cell>
          <cell r="AS1339">
            <v>132.85714285714286</v>
          </cell>
          <cell r="AT1339" t="str">
            <v>Q</v>
          </cell>
          <cell r="AU1339" t="str">
            <v>Q</v>
          </cell>
          <cell r="AV1339">
            <v>7222</v>
          </cell>
          <cell r="AW1339">
            <v>7221.7116400000004</v>
          </cell>
          <cell r="AX1339">
            <v>8500</v>
          </cell>
          <cell r="AY1339">
            <v>0.17695929105510944</v>
          </cell>
          <cell r="AZ1339">
            <v>0.15035294117647058</v>
          </cell>
          <cell r="BA1339">
            <v>8350</v>
          </cell>
          <cell r="BB1339">
            <v>6</v>
          </cell>
          <cell r="BC1339">
            <v>0.15618942121296042</v>
          </cell>
          <cell r="BD1339">
            <v>0.13508982035928144</v>
          </cell>
          <cell r="BE1339">
            <v>8150</v>
          </cell>
          <cell r="BF1339">
            <v>10</v>
          </cell>
          <cell r="BG1339">
            <v>0.1284962614234284</v>
          </cell>
          <cell r="BH1339">
            <v>0.11386503067484663</v>
          </cell>
        </row>
        <row r="1340">
          <cell r="B1340" t="str">
            <v>39736</v>
          </cell>
          <cell r="C1340" t="str">
            <v>7802575216601</v>
          </cell>
          <cell r="D1340" t="str">
            <v>JUGO POLVO DURAZNO 2Lts 20gr CARICIA</v>
          </cell>
          <cell r="E1340">
            <v>160</v>
          </cell>
          <cell r="F1340" t="str">
            <v>BEBIDAS</v>
          </cell>
          <cell r="G1340" t="str">
            <v>BEBIDAS</v>
          </cell>
          <cell r="H1340" t="str">
            <v>JUGOS</v>
          </cell>
          <cell r="I1340" t="str">
            <v>JUGOS POLVO</v>
          </cell>
          <cell r="J1340" t="str">
            <v>NORMAL JP-N</v>
          </cell>
          <cell r="K1340" t="str">
            <v>CARICIA</v>
          </cell>
          <cell r="L1340">
            <v>140</v>
          </cell>
          <cell r="M1340" t="str">
            <v>PARAGUAY TRADING S.A. (140)</v>
          </cell>
          <cell r="N1340">
            <v>85</v>
          </cell>
          <cell r="O1340">
            <v>134</v>
          </cell>
          <cell r="P1340">
            <v>203</v>
          </cell>
          <cell r="Q1340">
            <v>197</v>
          </cell>
          <cell r="R1340">
            <v>242</v>
          </cell>
          <cell r="S1340">
            <v>487</v>
          </cell>
          <cell r="T1340">
            <v>359</v>
          </cell>
          <cell r="U1340">
            <v>433</v>
          </cell>
          <cell r="V1340">
            <v>60</v>
          </cell>
          <cell r="W1340">
            <v>42</v>
          </cell>
          <cell r="X1340">
            <v>46</v>
          </cell>
          <cell r="Y1340">
            <v>76</v>
          </cell>
          <cell r="Z1340">
            <v>61</v>
          </cell>
          <cell r="AA1340">
            <v>112</v>
          </cell>
          <cell r="AB1340">
            <v>54</v>
          </cell>
          <cell r="AC1340">
            <v>80</v>
          </cell>
          <cell r="AD1340">
            <v>76</v>
          </cell>
          <cell r="AE1340">
            <v>112</v>
          </cell>
          <cell r="AF1340">
            <v>89</v>
          </cell>
          <cell r="AG1340">
            <v>104</v>
          </cell>
          <cell r="AH1340">
            <v>14</v>
          </cell>
          <cell r="AI1340">
            <v>38</v>
          </cell>
          <cell r="AJ1340">
            <v>279</v>
          </cell>
          <cell r="AK1340">
            <v>358</v>
          </cell>
          <cell r="AL1340">
            <v>89</v>
          </cell>
          <cell r="AM1340">
            <v>44</v>
          </cell>
          <cell r="AN1340">
            <v>137</v>
          </cell>
          <cell r="AO1340">
            <v>55</v>
          </cell>
          <cell r="AP1340">
            <v>42.487309644670049</v>
          </cell>
          <cell r="AQ1340">
            <v>24.803695150115473</v>
          </cell>
          <cell r="AR1340">
            <v>35.131578947368418</v>
          </cell>
          <cell r="AS1340">
            <v>16.5</v>
          </cell>
          <cell r="AT1340">
            <v>39.519230769230766</v>
          </cell>
          <cell r="AU1340">
            <v>43.421052631578952</v>
          </cell>
          <cell r="AV1340">
            <v>1496.83996</v>
          </cell>
          <cell r="AW1340">
            <v>1496.7179699999999</v>
          </cell>
          <cell r="AX1340">
            <v>1800</v>
          </cell>
          <cell r="AY1340">
            <v>0.20253336903164976</v>
          </cell>
          <cell r="AZ1340">
            <v>0.16842224444444442</v>
          </cell>
          <cell r="BA1340">
            <v>1750</v>
          </cell>
          <cell r="BB1340">
            <v>6</v>
          </cell>
          <cell r="BC1340">
            <v>0.16912966433632626</v>
          </cell>
          <cell r="BD1340">
            <v>0.14466287999999999</v>
          </cell>
          <cell r="BE1340">
            <v>1690</v>
          </cell>
          <cell r="BF1340">
            <v>10</v>
          </cell>
          <cell r="BG1340">
            <v>0.12904521870193797</v>
          </cell>
          <cell r="BH1340">
            <v>0.11429588165680472</v>
          </cell>
        </row>
        <row r="1341">
          <cell r="B1341" t="str">
            <v>39721</v>
          </cell>
          <cell r="C1341" t="str">
            <v>7802575212269</v>
          </cell>
          <cell r="D1341" t="str">
            <v>JUGO POLVO FRUTILLA 10Lts 100gr CARICIA</v>
          </cell>
          <cell r="E1341">
            <v>30</v>
          </cell>
          <cell r="F1341" t="str">
            <v>BEBIDAS</v>
          </cell>
          <cell r="G1341" t="str">
            <v>BEBIDAS</v>
          </cell>
          <cell r="H1341" t="str">
            <v>JUGOS</v>
          </cell>
          <cell r="I1341" t="str">
            <v>JUGOS POLVO</v>
          </cell>
          <cell r="J1341" t="str">
            <v>NORMAL JP-N</v>
          </cell>
          <cell r="K1341" t="str">
            <v>CARICIA</v>
          </cell>
          <cell r="L1341">
            <v>140</v>
          </cell>
          <cell r="M1341" t="str">
            <v>PARAGUAY TRADING S.A. (140)</v>
          </cell>
          <cell r="N1341">
            <v>14</v>
          </cell>
          <cell r="O1341">
            <v>46</v>
          </cell>
          <cell r="P1341">
            <v>34</v>
          </cell>
          <cell r="Q1341">
            <v>55</v>
          </cell>
          <cell r="R1341">
            <v>90</v>
          </cell>
          <cell r="S1341">
            <v>183</v>
          </cell>
          <cell r="T1341">
            <v>197</v>
          </cell>
          <cell r="U1341">
            <v>243</v>
          </cell>
          <cell r="V1341">
            <v>3</v>
          </cell>
          <cell r="W1341">
            <v>12</v>
          </cell>
          <cell r="X1341">
            <v>0</v>
          </cell>
          <cell r="Y1341">
            <v>4</v>
          </cell>
          <cell r="Z1341">
            <v>1</v>
          </cell>
          <cell r="AA1341">
            <v>21</v>
          </cell>
          <cell r="AB1341">
            <v>5</v>
          </cell>
          <cell r="AC1341">
            <v>4</v>
          </cell>
          <cell r="AD1341">
            <v>5</v>
          </cell>
          <cell r="AE1341">
            <v>8</v>
          </cell>
          <cell r="AF1341">
            <v>14</v>
          </cell>
          <cell r="AG1341">
            <v>17</v>
          </cell>
          <cell r="AH1341">
            <v>1</v>
          </cell>
          <cell r="AI1341">
            <v>4</v>
          </cell>
          <cell r="AJ1341">
            <v>37</v>
          </cell>
          <cell r="AK1341">
            <v>242</v>
          </cell>
          <cell r="AL1341">
            <v>12</v>
          </cell>
          <cell r="AM1341">
            <v>31</v>
          </cell>
          <cell r="AN1341">
            <v>31</v>
          </cell>
          <cell r="AO1341">
            <v>18</v>
          </cell>
          <cell r="AP1341">
            <v>20.181818181818183</v>
          </cell>
          <cell r="AQ1341">
            <v>29.876543209876544</v>
          </cell>
          <cell r="AR1341">
            <v>90</v>
          </cell>
          <cell r="AS1341">
            <v>232.5</v>
          </cell>
          <cell r="AT1341">
            <v>54.705882352941174</v>
          </cell>
          <cell r="AU1341">
            <v>135</v>
          </cell>
          <cell r="AV1341">
            <v>7221.9984100000001</v>
          </cell>
          <cell r="AW1341">
            <v>7221.9998400000004</v>
          </cell>
          <cell r="AX1341">
            <v>8500</v>
          </cell>
          <cell r="AY1341">
            <v>0.17695955017525411</v>
          </cell>
          <cell r="AZ1341">
            <v>0.15035312823529409</v>
          </cell>
          <cell r="BA1341">
            <v>8350</v>
          </cell>
          <cell r="BB1341">
            <v>6</v>
          </cell>
          <cell r="BC1341">
            <v>0.15618967576039666</v>
          </cell>
          <cell r="BD1341">
            <v>0.1350900107784431</v>
          </cell>
          <cell r="BE1341">
            <v>8150</v>
          </cell>
          <cell r="BF1341">
            <v>10</v>
          </cell>
          <cell r="BG1341">
            <v>0.12849650987392014</v>
          </cell>
          <cell r="BH1341">
            <v>0.11386522576687115</v>
          </cell>
        </row>
        <row r="1342">
          <cell r="B1342" t="str">
            <v>39737</v>
          </cell>
          <cell r="C1342" t="str">
            <v>7802575216625</v>
          </cell>
          <cell r="D1342" t="str">
            <v>JUGO POLVO FRUTILLA 2Lts 20gr CARICIA</v>
          </cell>
          <cell r="E1342">
            <v>160</v>
          </cell>
          <cell r="F1342" t="str">
            <v>BEBIDAS</v>
          </cell>
          <cell r="G1342" t="str">
            <v>BEBIDAS</v>
          </cell>
          <cell r="H1342" t="str">
            <v>JUGOS</v>
          </cell>
          <cell r="I1342" t="str">
            <v>JUGOS POLVO</v>
          </cell>
          <cell r="J1342" t="str">
            <v>NORMAL JP-N</v>
          </cell>
          <cell r="K1342" t="str">
            <v>CARICIA</v>
          </cell>
          <cell r="L1342">
            <v>140</v>
          </cell>
          <cell r="M1342" t="str">
            <v>PARAGUAY TRADING S.A. (140)</v>
          </cell>
          <cell r="N1342">
            <v>146</v>
          </cell>
          <cell r="O1342">
            <v>108</v>
          </cell>
          <cell r="P1342">
            <v>219</v>
          </cell>
          <cell r="Q1342">
            <v>220</v>
          </cell>
          <cell r="R1342">
            <v>252</v>
          </cell>
          <cell r="S1342">
            <v>326</v>
          </cell>
          <cell r="T1342">
            <v>164</v>
          </cell>
          <cell r="U1342">
            <v>226</v>
          </cell>
          <cell r="V1342">
            <v>45</v>
          </cell>
          <cell r="W1342">
            <v>65</v>
          </cell>
          <cell r="X1342">
            <v>33</v>
          </cell>
          <cell r="Y1342">
            <v>55</v>
          </cell>
          <cell r="Z1342">
            <v>47</v>
          </cell>
          <cell r="AA1342">
            <v>107</v>
          </cell>
          <cell r="AB1342">
            <v>45</v>
          </cell>
          <cell r="AC1342">
            <v>60</v>
          </cell>
          <cell r="AD1342">
            <v>58</v>
          </cell>
          <cell r="AE1342">
            <v>122</v>
          </cell>
          <cell r="AF1342">
            <v>111</v>
          </cell>
          <cell r="AG1342">
            <v>81</v>
          </cell>
          <cell r="AH1342">
            <v>14</v>
          </cell>
          <cell r="AI1342">
            <v>31</v>
          </cell>
          <cell r="AJ1342">
            <v>145</v>
          </cell>
          <cell r="AK1342">
            <v>280</v>
          </cell>
          <cell r="AL1342">
            <v>143</v>
          </cell>
          <cell r="AM1342">
            <v>94</v>
          </cell>
          <cell r="AN1342">
            <v>152</v>
          </cell>
          <cell r="AO1342">
            <v>62</v>
          </cell>
          <cell r="AP1342">
            <v>19.772727272727273</v>
          </cell>
          <cell r="AQ1342">
            <v>37.16814159292035</v>
          </cell>
          <cell r="AR1342">
            <v>78</v>
          </cell>
          <cell r="AS1342">
            <v>47</v>
          </cell>
          <cell r="AT1342">
            <v>56.296296296296291</v>
          </cell>
          <cell r="AU1342">
            <v>60</v>
          </cell>
          <cell r="AV1342">
            <v>1496.8396299999999</v>
          </cell>
          <cell r="AW1342">
            <v>1496.8446899999999</v>
          </cell>
          <cell r="AX1342">
            <v>1800</v>
          </cell>
          <cell r="AY1342">
            <v>0.20253363414756742</v>
          </cell>
          <cell r="AZ1342">
            <v>0.1684224277777778</v>
          </cell>
          <cell r="BA1342">
            <v>1750</v>
          </cell>
          <cell r="BB1342">
            <v>6</v>
          </cell>
          <cell r="BC1342">
            <v>0.16912992208791278</v>
          </cell>
          <cell r="BD1342">
            <v>0.1446630685714286</v>
          </cell>
          <cell r="BE1342">
            <v>1690</v>
          </cell>
          <cell r="BF1342">
            <v>10</v>
          </cell>
          <cell r="BG1342">
            <v>0.12904546761632707</v>
          </cell>
          <cell r="BH1342">
            <v>0.11429607692307696</v>
          </cell>
        </row>
        <row r="1343">
          <cell r="B1343" t="str">
            <v>3822</v>
          </cell>
          <cell r="C1343" t="str">
            <v>7802575212177</v>
          </cell>
          <cell r="D1343" t="str">
            <v>JUGO POLVO FRUTILLA 8Lts 200gr CARICIA</v>
          </cell>
          <cell r="E1343">
            <v>24</v>
          </cell>
          <cell r="F1343" t="str">
            <v>BEBIDAS</v>
          </cell>
          <cell r="G1343" t="str">
            <v>BEBIDAS</v>
          </cell>
          <cell r="H1343" t="str">
            <v>JUGOS</v>
          </cell>
          <cell r="I1343" t="str">
            <v>JUGOS POLVO</v>
          </cell>
          <cell r="J1343" t="str">
            <v>NORMAL JP-N</v>
          </cell>
          <cell r="K1343" t="str">
            <v>CARICIA</v>
          </cell>
          <cell r="L1343">
            <v>140</v>
          </cell>
          <cell r="M1343" t="str">
            <v>PARAGUAY TRADING S.A. (140)</v>
          </cell>
          <cell r="N1343">
            <v>132</v>
          </cell>
          <cell r="O1343">
            <v>37</v>
          </cell>
          <cell r="P1343">
            <v>0</v>
          </cell>
          <cell r="Q1343">
            <v>0</v>
          </cell>
          <cell r="R1343">
            <v>87</v>
          </cell>
          <cell r="S1343">
            <v>0</v>
          </cell>
          <cell r="T1343">
            <v>0</v>
          </cell>
          <cell r="U1343">
            <v>0</v>
          </cell>
          <cell r="V1343">
            <v>8</v>
          </cell>
          <cell r="W1343">
            <v>3</v>
          </cell>
          <cell r="X1343">
            <v>6</v>
          </cell>
          <cell r="Y1343">
            <v>6</v>
          </cell>
          <cell r="Z1343">
            <v>10</v>
          </cell>
          <cell r="AA1343">
            <v>9</v>
          </cell>
          <cell r="AB1343">
            <v>8</v>
          </cell>
          <cell r="AC1343">
            <v>5</v>
          </cell>
          <cell r="AD1343">
            <v>14</v>
          </cell>
          <cell r="AE1343">
            <v>25</v>
          </cell>
          <cell r="AF1343">
            <v>3</v>
          </cell>
          <cell r="AG1343">
            <v>1</v>
          </cell>
          <cell r="AH1343">
            <v>0</v>
          </cell>
          <cell r="AI1343">
            <v>0</v>
          </cell>
          <cell r="AJ1343">
            <v>0</v>
          </cell>
          <cell r="AK1343">
            <v>1</v>
          </cell>
          <cell r="AL1343">
            <v>70</v>
          </cell>
          <cell r="AM1343">
            <v>-1</v>
          </cell>
          <cell r="AN1343">
            <v>0</v>
          </cell>
          <cell r="AO1343">
            <v>0</v>
          </cell>
          <cell r="AP1343" t="str">
            <v>Q</v>
          </cell>
          <cell r="AQ1343" t="str">
            <v>SV</v>
          </cell>
          <cell r="AR1343">
            <v>350</v>
          </cell>
          <cell r="AS1343" t="str">
            <v>Q</v>
          </cell>
          <cell r="AT1343" t="str">
            <v>Q</v>
          </cell>
          <cell r="AU1343" t="str">
            <v>Q</v>
          </cell>
          <cell r="AV1343">
            <v>7023.28</v>
          </cell>
          <cell r="AW1343">
            <v>7020.9202800000003</v>
          </cell>
          <cell r="AX1343">
            <v>8250</v>
          </cell>
          <cell r="AY1343">
            <v>0.17466482896880087</v>
          </cell>
          <cell r="AZ1343">
            <v>0.14869333333333337</v>
          </cell>
          <cell r="BA1343">
            <v>7950</v>
          </cell>
          <cell r="BB1343">
            <v>6</v>
          </cell>
          <cell r="BC1343">
            <v>0.13194974427902628</v>
          </cell>
          <cell r="BD1343">
            <v>0.11656855345911953</v>
          </cell>
          <cell r="BE1343">
            <v>7750</v>
          </cell>
          <cell r="BF1343">
            <v>12</v>
          </cell>
          <cell r="BG1343">
            <v>0.10347302115250989</v>
          </cell>
          <cell r="BH1343">
            <v>9.3770322580645188E-2</v>
          </cell>
        </row>
        <row r="1344">
          <cell r="B1344" t="str">
            <v>39723</v>
          </cell>
          <cell r="C1344" t="str">
            <v>7802575212290</v>
          </cell>
          <cell r="D1344" t="str">
            <v>JUGO POLVO MANDARINA 10Lts 100gr CARICIA</v>
          </cell>
          <cell r="E1344">
            <v>30</v>
          </cell>
          <cell r="F1344" t="str">
            <v>BEBIDAS</v>
          </cell>
          <cell r="G1344" t="str">
            <v>BEBIDAS</v>
          </cell>
          <cell r="H1344" t="str">
            <v>JUGOS</v>
          </cell>
          <cell r="I1344" t="str">
            <v>JUGOS POLVO</v>
          </cell>
          <cell r="J1344" t="str">
            <v>NORMAL JP-N</v>
          </cell>
          <cell r="K1344" t="str">
            <v>CARICIA</v>
          </cell>
          <cell r="L1344">
            <v>140</v>
          </cell>
          <cell r="M1344" t="str">
            <v>PARAGUAY TRADING S.A. (140)</v>
          </cell>
          <cell r="N1344">
            <v>19</v>
          </cell>
          <cell r="O1344">
            <v>44</v>
          </cell>
          <cell r="P1344">
            <v>62</v>
          </cell>
          <cell r="Q1344">
            <v>103</v>
          </cell>
          <cell r="R1344">
            <v>62</v>
          </cell>
          <cell r="S1344">
            <v>20</v>
          </cell>
          <cell r="T1344">
            <v>65</v>
          </cell>
          <cell r="U1344">
            <v>64</v>
          </cell>
          <cell r="V1344">
            <v>7</v>
          </cell>
          <cell r="W1344">
            <v>8</v>
          </cell>
          <cell r="X1344">
            <v>7</v>
          </cell>
          <cell r="Y1344">
            <v>4</v>
          </cell>
          <cell r="Z1344">
            <v>15</v>
          </cell>
          <cell r="AA1344">
            <v>15</v>
          </cell>
          <cell r="AB1344">
            <v>5</v>
          </cell>
          <cell r="AC1344">
            <v>5</v>
          </cell>
          <cell r="AD1344">
            <v>6</v>
          </cell>
          <cell r="AE1344">
            <v>15</v>
          </cell>
          <cell r="AF1344">
            <v>12</v>
          </cell>
          <cell r="AG1344">
            <v>3</v>
          </cell>
          <cell r="AH1344">
            <v>1</v>
          </cell>
          <cell r="AI1344">
            <v>2</v>
          </cell>
          <cell r="AJ1344">
            <v>28</v>
          </cell>
          <cell r="AK1344">
            <v>71</v>
          </cell>
          <cell r="AL1344">
            <v>38</v>
          </cell>
          <cell r="AM1344">
            <v>25</v>
          </cell>
          <cell r="AN1344">
            <v>26</v>
          </cell>
          <cell r="AO1344">
            <v>18</v>
          </cell>
          <cell r="AP1344">
            <v>8.1553398058252426</v>
          </cell>
          <cell r="AQ1344">
            <v>33.28125</v>
          </cell>
          <cell r="AR1344">
            <v>285</v>
          </cell>
          <cell r="AS1344">
            <v>150</v>
          </cell>
          <cell r="AT1344">
            <v>260</v>
          </cell>
          <cell r="AU1344">
            <v>270</v>
          </cell>
          <cell r="AV1344">
            <v>7221.9984100000001</v>
          </cell>
          <cell r="AW1344">
            <v>7221.9997300000005</v>
          </cell>
          <cell r="AX1344">
            <v>8500</v>
          </cell>
          <cell r="AY1344">
            <v>0.17695955017525411</v>
          </cell>
          <cell r="AZ1344">
            <v>0.15035312823529409</v>
          </cell>
          <cell r="BA1344">
            <v>8350</v>
          </cell>
          <cell r="BB1344">
            <v>6</v>
          </cell>
          <cell r="BC1344">
            <v>0.15618967576039666</v>
          </cell>
          <cell r="BD1344">
            <v>0.1350900107784431</v>
          </cell>
          <cell r="BE1344">
            <v>8150</v>
          </cell>
          <cell r="BF1344">
            <v>10</v>
          </cell>
          <cell r="BG1344">
            <v>0.12849650987392014</v>
          </cell>
          <cell r="BH1344">
            <v>0.11386522576687115</v>
          </cell>
        </row>
        <row r="1345">
          <cell r="B1345" t="str">
            <v>9820</v>
          </cell>
          <cell r="C1345" t="str">
            <v>7802575211842</v>
          </cell>
          <cell r="D1345" t="str">
            <v>JUGO POLVO MANDARINA 1Lts 25gr CARICIA</v>
          </cell>
          <cell r="E1345">
            <v>16</v>
          </cell>
          <cell r="F1345" t="str">
            <v>BEBIDAS</v>
          </cell>
          <cell r="G1345" t="str">
            <v>BEBIDAS</v>
          </cell>
          <cell r="H1345" t="str">
            <v>JUGOS</v>
          </cell>
          <cell r="I1345" t="str">
            <v>JUGOS POLVO</v>
          </cell>
          <cell r="J1345" t="str">
            <v>NORMAL JP-N</v>
          </cell>
          <cell r="K1345" t="str">
            <v>CARICIA</v>
          </cell>
          <cell r="L1345">
            <v>140</v>
          </cell>
          <cell r="M1345" t="str">
            <v>PARAGUAY TRADING S.A. (140)</v>
          </cell>
          <cell r="N1345">
            <v>140</v>
          </cell>
          <cell r="O1345">
            <v>11</v>
          </cell>
          <cell r="P1345">
            <v>1</v>
          </cell>
          <cell r="Q1345">
            <v>1</v>
          </cell>
          <cell r="R1345">
            <v>206</v>
          </cell>
          <cell r="S1345">
            <v>85</v>
          </cell>
          <cell r="T1345">
            <v>14</v>
          </cell>
          <cell r="U1345">
            <v>0</v>
          </cell>
          <cell r="V1345">
            <v>28</v>
          </cell>
          <cell r="W1345">
            <v>18</v>
          </cell>
          <cell r="X1345">
            <v>15</v>
          </cell>
          <cell r="Y1345">
            <v>19</v>
          </cell>
          <cell r="Z1345">
            <v>45</v>
          </cell>
          <cell r="AA1345">
            <v>17</v>
          </cell>
          <cell r="AB1345">
            <v>0</v>
          </cell>
          <cell r="AC1345">
            <v>0</v>
          </cell>
          <cell r="AD1345">
            <v>84</v>
          </cell>
          <cell r="AE1345">
            <v>9</v>
          </cell>
          <cell r="AF1345">
            <v>0</v>
          </cell>
          <cell r="AG1345">
            <v>0</v>
          </cell>
          <cell r="AH1345">
            <v>0</v>
          </cell>
          <cell r="AI1345">
            <v>0</v>
          </cell>
          <cell r="AJ1345">
            <v>0</v>
          </cell>
          <cell r="AK1345">
            <v>-12</v>
          </cell>
          <cell r="AL1345">
            <v>154</v>
          </cell>
          <cell r="AM1345">
            <v>0</v>
          </cell>
          <cell r="AN1345">
            <v>0</v>
          </cell>
          <cell r="AO1345">
            <v>0</v>
          </cell>
          <cell r="AP1345" t="str">
            <v>Q</v>
          </cell>
          <cell r="AQ1345" t="str">
            <v>Q</v>
          </cell>
          <cell r="AR1345">
            <v>243.15789473684208</v>
          </cell>
          <cell r="AS1345" t="str">
            <v>Q</v>
          </cell>
          <cell r="AT1345" t="str">
            <v>Q</v>
          </cell>
          <cell r="AU1345" t="str">
            <v>Q</v>
          </cell>
          <cell r="AV1345">
            <v>1126.9999949999999</v>
          </cell>
          <cell r="AW1345">
            <v>1126.6945800000001</v>
          </cell>
          <cell r="AX1345">
            <v>1350</v>
          </cell>
          <cell r="AY1345">
            <v>0.19787045784325863</v>
          </cell>
          <cell r="AZ1345">
            <v>0.16518518888888897</v>
          </cell>
          <cell r="BA1345">
            <v>1290</v>
          </cell>
          <cell r="BB1345">
            <v>6</v>
          </cell>
          <cell r="BC1345">
            <v>0.14463177082800271</v>
          </cell>
          <cell r="BD1345">
            <v>0.12635659302325589</v>
          </cell>
          <cell r="BE1345">
            <v>1250</v>
          </cell>
          <cell r="BF1345">
            <v>10</v>
          </cell>
          <cell r="BG1345">
            <v>0.10913931281783196</v>
          </cell>
          <cell r="BH1345">
            <v>9.8400004000000083E-2</v>
          </cell>
        </row>
        <row r="1346">
          <cell r="B1346" t="str">
            <v>39731</v>
          </cell>
          <cell r="C1346" t="str">
            <v>7802575216632</v>
          </cell>
          <cell r="D1346" t="str">
            <v>JUGO POLVO MANDARINA 2Lts 20gr CARICIA</v>
          </cell>
          <cell r="E1346">
            <v>160</v>
          </cell>
          <cell r="F1346" t="str">
            <v>BEBIDAS</v>
          </cell>
          <cell r="G1346" t="str">
            <v>BEBIDAS</v>
          </cell>
          <cell r="H1346" t="str">
            <v>JUGOS</v>
          </cell>
          <cell r="I1346" t="str">
            <v>JUGOS POLVO</v>
          </cell>
          <cell r="J1346" t="str">
            <v>NORMAL JP-N</v>
          </cell>
          <cell r="K1346" t="str">
            <v>CARICIA</v>
          </cell>
          <cell r="L1346">
            <v>140</v>
          </cell>
          <cell r="M1346" t="str">
            <v>PARAGUAY TRADING S.A. (140)</v>
          </cell>
          <cell r="N1346">
            <v>14</v>
          </cell>
          <cell r="O1346">
            <v>94</v>
          </cell>
          <cell r="P1346">
            <v>59</v>
          </cell>
          <cell r="Q1346">
            <v>42</v>
          </cell>
          <cell r="R1346">
            <v>94</v>
          </cell>
          <cell r="S1346">
            <v>170</v>
          </cell>
          <cell r="T1346">
            <v>118</v>
          </cell>
          <cell r="U1346">
            <v>102</v>
          </cell>
          <cell r="V1346">
            <v>17</v>
          </cell>
          <cell r="W1346">
            <v>35</v>
          </cell>
          <cell r="X1346">
            <v>37</v>
          </cell>
          <cell r="Y1346">
            <v>26</v>
          </cell>
          <cell r="Z1346">
            <v>43</v>
          </cell>
          <cell r="AA1346">
            <v>86</v>
          </cell>
          <cell r="AB1346">
            <v>35</v>
          </cell>
          <cell r="AC1346">
            <v>35</v>
          </cell>
          <cell r="AD1346">
            <v>22</v>
          </cell>
          <cell r="AE1346">
            <v>59</v>
          </cell>
          <cell r="AF1346">
            <v>64</v>
          </cell>
          <cell r="AG1346">
            <v>64</v>
          </cell>
          <cell r="AH1346">
            <v>0</v>
          </cell>
          <cell r="AI1346">
            <v>0</v>
          </cell>
          <cell r="AJ1346">
            <v>130</v>
          </cell>
          <cell r="AK1346">
            <v>86</v>
          </cell>
          <cell r="AL1346">
            <v>66</v>
          </cell>
          <cell r="AM1346">
            <v>131</v>
          </cell>
          <cell r="AN1346">
            <v>149</v>
          </cell>
          <cell r="AO1346">
            <v>0</v>
          </cell>
          <cell r="AP1346">
            <v>92.857142857142861</v>
          </cell>
          <cell r="AQ1346">
            <v>25.294117647058822</v>
          </cell>
          <cell r="AR1346">
            <v>76.153846153846146</v>
          </cell>
          <cell r="AS1346">
            <v>112.28571428571429</v>
          </cell>
          <cell r="AT1346">
            <v>69.84375</v>
          </cell>
          <cell r="AU1346" t="str">
            <v>Q</v>
          </cell>
          <cell r="AV1346">
            <v>1496.83996</v>
          </cell>
          <cell r="AW1346">
            <v>1496.8699899999999</v>
          </cell>
          <cell r="AX1346">
            <v>1800</v>
          </cell>
          <cell r="AY1346">
            <v>0.20253336903164976</v>
          </cell>
          <cell r="AZ1346">
            <v>0.16842224444444442</v>
          </cell>
          <cell r="BA1346">
            <v>1750</v>
          </cell>
          <cell r="BB1346">
            <v>6</v>
          </cell>
          <cell r="BC1346">
            <v>0.16912966433632626</v>
          </cell>
          <cell r="BD1346">
            <v>0.14466287999999999</v>
          </cell>
          <cell r="BE1346">
            <v>1690</v>
          </cell>
          <cell r="BF1346">
            <v>10</v>
          </cell>
          <cell r="BG1346">
            <v>0.12904521870193797</v>
          </cell>
          <cell r="BH1346">
            <v>0.11429588165680472</v>
          </cell>
        </row>
        <row r="1347">
          <cell r="B1347" t="str">
            <v>3823</v>
          </cell>
          <cell r="C1347" t="str">
            <v>7802575212184</v>
          </cell>
          <cell r="D1347" t="str">
            <v>JUGO POLVO MANDARINA 8Lts 200gr CARICIA</v>
          </cell>
          <cell r="E1347">
            <v>24</v>
          </cell>
          <cell r="F1347" t="str">
            <v>BEBIDAS</v>
          </cell>
          <cell r="G1347" t="str">
            <v>BEBIDAS</v>
          </cell>
          <cell r="H1347" t="str">
            <v>JUGOS</v>
          </cell>
          <cell r="I1347" t="str">
            <v>JUGOS POLVO</v>
          </cell>
          <cell r="J1347" t="str">
            <v>NORMAL JP-N</v>
          </cell>
          <cell r="K1347" t="str">
            <v>CARICIA</v>
          </cell>
          <cell r="L1347">
            <v>140</v>
          </cell>
          <cell r="M1347" t="str">
            <v>PARAGUAY TRADING S.A. (140)</v>
          </cell>
          <cell r="N1347">
            <v>0</v>
          </cell>
          <cell r="O1347">
            <v>0</v>
          </cell>
          <cell r="P1347">
            <v>0</v>
          </cell>
          <cell r="Q1347">
            <v>0</v>
          </cell>
          <cell r="R1347">
            <v>0</v>
          </cell>
          <cell r="S1347">
            <v>0</v>
          </cell>
          <cell r="T1347">
            <v>0</v>
          </cell>
          <cell r="U1347">
            <v>0</v>
          </cell>
          <cell r="V1347">
            <v>0</v>
          </cell>
          <cell r="W1347">
            <v>0</v>
          </cell>
          <cell r="X1347">
            <v>3</v>
          </cell>
          <cell r="Y1347">
            <v>3</v>
          </cell>
          <cell r="Z1347">
            <v>9</v>
          </cell>
          <cell r="AA1347">
            <v>0</v>
          </cell>
          <cell r="AB1347">
            <v>0</v>
          </cell>
          <cell r="AC1347">
            <v>0</v>
          </cell>
          <cell r="AD1347">
            <v>19</v>
          </cell>
          <cell r="AE1347">
            <v>8</v>
          </cell>
          <cell r="AF1347">
            <v>12</v>
          </cell>
          <cell r="AG1347">
            <v>16</v>
          </cell>
          <cell r="AH1347">
            <v>0</v>
          </cell>
          <cell r="AI1347">
            <v>0</v>
          </cell>
          <cell r="AJ1347">
            <v>0</v>
          </cell>
          <cell r="AK1347">
            <v>0</v>
          </cell>
          <cell r="AL1347">
            <v>3</v>
          </cell>
          <cell r="AM1347">
            <v>0</v>
          </cell>
          <cell r="AN1347">
            <v>30</v>
          </cell>
          <cell r="AO1347">
            <v>0</v>
          </cell>
          <cell r="AP1347" t="str">
            <v>Q</v>
          </cell>
          <cell r="AQ1347" t="str">
            <v>Q</v>
          </cell>
          <cell r="AR1347">
            <v>30</v>
          </cell>
          <cell r="AS1347" t="str">
            <v>Q</v>
          </cell>
          <cell r="AT1347">
            <v>56.25</v>
          </cell>
          <cell r="AU1347" t="str">
            <v>Q</v>
          </cell>
          <cell r="AV1347">
            <v>7023.28</v>
          </cell>
          <cell r="AW1347">
            <v>6963.39743</v>
          </cell>
          <cell r="AX1347">
            <v>8250</v>
          </cell>
          <cell r="AY1347">
            <v>0.17466482896880087</v>
          </cell>
          <cell r="AZ1347">
            <v>0.14869333333333337</v>
          </cell>
          <cell r="BA1347">
            <v>7950</v>
          </cell>
          <cell r="BB1347">
            <v>6</v>
          </cell>
          <cell r="BC1347">
            <v>0.13194974427902628</v>
          </cell>
          <cell r="BD1347">
            <v>0.11656855345911953</v>
          </cell>
          <cell r="BE1347">
            <v>7750</v>
          </cell>
          <cell r="BF1347">
            <v>12</v>
          </cell>
          <cell r="BG1347">
            <v>0.10347302115250989</v>
          </cell>
          <cell r="BH1347">
            <v>9.3770322580645188E-2</v>
          </cell>
        </row>
        <row r="1348">
          <cell r="B1348" t="str">
            <v>39728</v>
          </cell>
          <cell r="C1348" t="str">
            <v>7802575212283</v>
          </cell>
          <cell r="D1348" t="str">
            <v>JUGO POLVO NAR/FRUT/BAN 10Lts 100gr CARICIA</v>
          </cell>
          <cell r="E1348">
            <v>30</v>
          </cell>
          <cell r="F1348" t="str">
            <v>BEBIDAS</v>
          </cell>
          <cell r="G1348" t="str">
            <v>BEBIDAS</v>
          </cell>
          <cell r="H1348" t="str">
            <v>JUGOS</v>
          </cell>
          <cell r="I1348" t="str">
            <v>JUGOS POLVO</v>
          </cell>
          <cell r="J1348" t="str">
            <v>NORMAL JP-N</v>
          </cell>
          <cell r="K1348" t="str">
            <v>CARICIA</v>
          </cell>
          <cell r="L1348">
            <v>140</v>
          </cell>
          <cell r="M1348" t="str">
            <v>PARAGUAY TRADING S.A. (140)</v>
          </cell>
          <cell r="N1348">
            <v>27</v>
          </cell>
          <cell r="O1348">
            <v>37</v>
          </cell>
          <cell r="P1348">
            <v>148</v>
          </cell>
          <cell r="Q1348">
            <v>120</v>
          </cell>
          <cell r="R1348">
            <v>74</v>
          </cell>
          <cell r="S1348">
            <v>75</v>
          </cell>
          <cell r="T1348">
            <v>93</v>
          </cell>
          <cell r="U1348">
            <v>89</v>
          </cell>
          <cell r="V1348">
            <v>16</v>
          </cell>
          <cell r="W1348">
            <v>14</v>
          </cell>
          <cell r="X1348">
            <v>19</v>
          </cell>
          <cell r="Y1348">
            <v>18</v>
          </cell>
          <cell r="Z1348">
            <v>15</v>
          </cell>
          <cell r="AA1348">
            <v>32</v>
          </cell>
          <cell r="AB1348">
            <v>18</v>
          </cell>
          <cell r="AC1348">
            <v>52</v>
          </cell>
          <cell r="AD1348">
            <v>29</v>
          </cell>
          <cell r="AE1348">
            <v>17</v>
          </cell>
          <cell r="AF1348">
            <v>37</v>
          </cell>
          <cell r="AG1348">
            <v>26</v>
          </cell>
          <cell r="AH1348">
            <v>0</v>
          </cell>
          <cell r="AI1348">
            <v>0</v>
          </cell>
          <cell r="AJ1348">
            <v>13</v>
          </cell>
          <cell r="AK1348">
            <v>34</v>
          </cell>
          <cell r="AL1348">
            <v>7</v>
          </cell>
          <cell r="AM1348">
            <v>12</v>
          </cell>
          <cell r="AN1348">
            <v>30</v>
          </cell>
          <cell r="AO1348">
            <v>0</v>
          </cell>
          <cell r="AP1348">
            <v>3.25</v>
          </cell>
          <cell r="AQ1348">
            <v>11.460674157303371</v>
          </cell>
          <cell r="AR1348">
            <v>11.666666666666666</v>
          </cell>
          <cell r="AS1348">
            <v>6.9230769230769234</v>
          </cell>
          <cell r="AT1348">
            <v>34.615384615384613</v>
          </cell>
          <cell r="AU1348" t="str">
            <v>Q</v>
          </cell>
          <cell r="AV1348">
            <v>7222.0000600000003</v>
          </cell>
          <cell r="AW1348">
            <v>7221.9999500000004</v>
          </cell>
          <cell r="AX1348">
            <v>8500</v>
          </cell>
          <cell r="AY1348">
            <v>0.1769592812769929</v>
          </cell>
          <cell r="AZ1348">
            <v>0.15035293411764702</v>
          </cell>
          <cell r="BA1348">
            <v>8350</v>
          </cell>
          <cell r="BB1348">
            <v>6</v>
          </cell>
          <cell r="BC1348">
            <v>0.15618941160739896</v>
          </cell>
          <cell r="BD1348">
            <v>0.13508981317365265</v>
          </cell>
          <cell r="BE1348">
            <v>8150</v>
          </cell>
          <cell r="BF1348">
            <v>10</v>
          </cell>
          <cell r="BG1348">
            <v>0.12849625204794024</v>
          </cell>
          <cell r="BH1348">
            <v>0.1138650233128834</v>
          </cell>
        </row>
        <row r="1349">
          <cell r="B1349" t="str">
            <v>39730</v>
          </cell>
          <cell r="C1349" t="str">
            <v>7802575216595</v>
          </cell>
          <cell r="D1349" t="str">
            <v>JUGO POLVO NAR/FRUT/BAN 2Lts 20gr CARICIA</v>
          </cell>
          <cell r="E1349">
            <v>160</v>
          </cell>
          <cell r="F1349" t="str">
            <v>BEBIDAS</v>
          </cell>
          <cell r="G1349" t="str">
            <v>BEBIDAS</v>
          </cell>
          <cell r="H1349" t="str">
            <v>JUGOS</v>
          </cell>
          <cell r="I1349" t="str">
            <v>JUGOS POLVO</v>
          </cell>
          <cell r="J1349" t="str">
            <v>NORMAL JP-N</v>
          </cell>
          <cell r="K1349" t="str">
            <v>CARICIA</v>
          </cell>
          <cell r="L1349">
            <v>140</v>
          </cell>
          <cell r="M1349" t="str">
            <v>PARAGUAY TRADING S.A. (140)</v>
          </cell>
          <cell r="N1349">
            <v>135</v>
          </cell>
          <cell r="O1349">
            <v>113</v>
          </cell>
          <cell r="P1349">
            <v>241</v>
          </cell>
          <cell r="Q1349">
            <v>210</v>
          </cell>
          <cell r="R1349">
            <v>233</v>
          </cell>
          <cell r="S1349">
            <v>527</v>
          </cell>
          <cell r="T1349">
            <v>474</v>
          </cell>
          <cell r="U1349">
            <v>426</v>
          </cell>
          <cell r="V1349">
            <v>13</v>
          </cell>
          <cell r="W1349">
            <v>72</v>
          </cell>
          <cell r="X1349">
            <v>63</v>
          </cell>
          <cell r="Y1349">
            <v>67</v>
          </cell>
          <cell r="Z1349">
            <v>75</v>
          </cell>
          <cell r="AA1349">
            <v>91</v>
          </cell>
          <cell r="AB1349">
            <v>77</v>
          </cell>
          <cell r="AC1349">
            <v>80</v>
          </cell>
          <cell r="AD1349">
            <v>81</v>
          </cell>
          <cell r="AE1349">
            <v>118</v>
          </cell>
          <cell r="AF1349">
            <v>201</v>
          </cell>
          <cell r="AG1349">
            <v>219</v>
          </cell>
          <cell r="AH1349">
            <v>10</v>
          </cell>
          <cell r="AI1349">
            <v>32</v>
          </cell>
          <cell r="AJ1349">
            <v>328</v>
          </cell>
          <cell r="AK1349">
            <v>372</v>
          </cell>
          <cell r="AL1349">
            <v>111</v>
          </cell>
          <cell r="AM1349">
            <v>134</v>
          </cell>
          <cell r="AN1349">
            <v>204</v>
          </cell>
          <cell r="AO1349">
            <v>56</v>
          </cell>
          <cell r="AP1349">
            <v>46.857142857142854</v>
          </cell>
          <cell r="AQ1349">
            <v>26.197183098591548</v>
          </cell>
          <cell r="AR1349">
            <v>49.701492537313428</v>
          </cell>
          <cell r="AS1349">
            <v>50.25</v>
          </cell>
          <cell r="AT1349">
            <v>27.945205479452053</v>
          </cell>
          <cell r="AU1349">
            <v>52.5</v>
          </cell>
          <cell r="AV1349">
            <v>1496.83996</v>
          </cell>
          <cell r="AW1349">
            <v>1496.8781300000001</v>
          </cell>
          <cell r="AX1349">
            <v>1800</v>
          </cell>
          <cell r="AY1349">
            <v>0.20253336903164976</v>
          </cell>
          <cell r="AZ1349">
            <v>0.16842224444444442</v>
          </cell>
          <cell r="BA1349">
            <v>1750</v>
          </cell>
          <cell r="BB1349">
            <v>6</v>
          </cell>
          <cell r="BC1349">
            <v>0.16912966433632626</v>
          </cell>
          <cell r="BD1349">
            <v>0.14466287999999999</v>
          </cell>
          <cell r="BE1349">
            <v>1690</v>
          </cell>
          <cell r="BF1349">
            <v>10</v>
          </cell>
          <cell r="BG1349">
            <v>0.12904521870193797</v>
          </cell>
          <cell r="BH1349">
            <v>0.11429588165680472</v>
          </cell>
        </row>
        <row r="1350">
          <cell r="B1350" t="str">
            <v>39722</v>
          </cell>
          <cell r="C1350" t="str">
            <v>7802575212276</v>
          </cell>
          <cell r="D1350" t="str">
            <v>JUGO POLVO NARANJA 10Lts 100gr CARICIA</v>
          </cell>
          <cell r="E1350">
            <v>30</v>
          </cell>
          <cell r="F1350" t="str">
            <v>BEBIDAS</v>
          </cell>
          <cell r="G1350" t="str">
            <v>BEBIDAS</v>
          </cell>
          <cell r="H1350" t="str">
            <v>JUGOS</v>
          </cell>
          <cell r="I1350" t="str">
            <v>JUGOS POLVO</v>
          </cell>
          <cell r="J1350" t="str">
            <v>NORMAL JP-N</v>
          </cell>
          <cell r="K1350" t="str">
            <v>CARICIA</v>
          </cell>
          <cell r="L1350">
            <v>140</v>
          </cell>
          <cell r="M1350" t="str">
            <v>PARAGUAY TRADING S.A. (140)</v>
          </cell>
          <cell r="N1350">
            <v>58</v>
          </cell>
          <cell r="O1350">
            <v>179</v>
          </cell>
          <cell r="P1350">
            <v>91</v>
          </cell>
          <cell r="Q1350">
            <v>20</v>
          </cell>
          <cell r="R1350">
            <v>76</v>
          </cell>
          <cell r="S1350">
            <v>85</v>
          </cell>
          <cell r="T1350">
            <v>19</v>
          </cell>
          <cell r="U1350">
            <v>46</v>
          </cell>
          <cell r="V1350">
            <v>7</v>
          </cell>
          <cell r="W1350">
            <v>15</v>
          </cell>
          <cell r="X1350">
            <v>18</v>
          </cell>
          <cell r="Y1350">
            <v>12</v>
          </cell>
          <cell r="Z1350">
            <v>22</v>
          </cell>
          <cell r="AA1350">
            <v>20</v>
          </cell>
          <cell r="AB1350">
            <v>9</v>
          </cell>
          <cell r="AC1350">
            <v>28</v>
          </cell>
          <cell r="AD1350">
            <v>20</v>
          </cell>
          <cell r="AE1350">
            <v>26</v>
          </cell>
          <cell r="AF1350">
            <v>14</v>
          </cell>
          <cell r="AG1350">
            <v>15</v>
          </cell>
          <cell r="AH1350">
            <v>0</v>
          </cell>
          <cell r="AI1350">
            <v>4</v>
          </cell>
          <cell r="AJ1350">
            <v>104</v>
          </cell>
          <cell r="AK1350">
            <v>37</v>
          </cell>
          <cell r="AL1350">
            <v>60</v>
          </cell>
          <cell r="AM1350">
            <v>46</v>
          </cell>
          <cell r="AN1350">
            <v>25</v>
          </cell>
          <cell r="AO1350">
            <v>20</v>
          </cell>
          <cell r="AP1350">
            <v>156</v>
          </cell>
          <cell r="AQ1350">
            <v>24.130434782608695</v>
          </cell>
          <cell r="AR1350">
            <v>150</v>
          </cell>
          <cell r="AS1350">
            <v>49.285714285714285</v>
          </cell>
          <cell r="AT1350">
            <v>50</v>
          </cell>
          <cell r="AU1350">
            <v>150</v>
          </cell>
          <cell r="AV1350">
            <v>7222.0000600000003</v>
          </cell>
          <cell r="AW1350">
            <v>7221.9998400000004</v>
          </cell>
          <cell r="AX1350">
            <v>8500</v>
          </cell>
          <cell r="AY1350">
            <v>0.1769592812769929</v>
          </cell>
          <cell r="AZ1350">
            <v>0.15035293411764702</v>
          </cell>
          <cell r="BA1350">
            <v>8350</v>
          </cell>
          <cell r="BB1350">
            <v>6</v>
          </cell>
          <cell r="BC1350">
            <v>0.15618941160739896</v>
          </cell>
          <cell r="BD1350">
            <v>0.13508981317365265</v>
          </cell>
          <cell r="BE1350">
            <v>8150</v>
          </cell>
          <cell r="BF1350">
            <v>10</v>
          </cell>
          <cell r="BG1350">
            <v>0.12849625204794024</v>
          </cell>
          <cell r="BH1350">
            <v>0.1138650233128834</v>
          </cell>
        </row>
        <row r="1351">
          <cell r="B1351" t="str">
            <v>9817</v>
          </cell>
          <cell r="C1351" t="str">
            <v>7802575007100</v>
          </cell>
          <cell r="D1351" t="str">
            <v>JUGO POLVO NARANJA 1Lts 25gr CARICIA</v>
          </cell>
          <cell r="E1351">
            <v>16</v>
          </cell>
          <cell r="F1351" t="str">
            <v>BEBIDAS</v>
          </cell>
          <cell r="G1351" t="str">
            <v>BEBIDAS</v>
          </cell>
          <cell r="H1351" t="str">
            <v>JUGOS</v>
          </cell>
          <cell r="I1351" t="str">
            <v>JUGOS POLVO</v>
          </cell>
          <cell r="J1351" t="str">
            <v>NORMAL JP-N</v>
          </cell>
          <cell r="K1351" t="str">
            <v>CARICIA</v>
          </cell>
          <cell r="L1351">
            <v>140</v>
          </cell>
          <cell r="M1351" t="str">
            <v>PARAGUAY TRADING S.A. (140)</v>
          </cell>
          <cell r="N1351">
            <v>275</v>
          </cell>
          <cell r="O1351">
            <v>70</v>
          </cell>
          <cell r="P1351">
            <v>1</v>
          </cell>
          <cell r="Q1351">
            <v>1</v>
          </cell>
          <cell r="R1351">
            <v>438</v>
          </cell>
          <cell r="S1351">
            <v>2</v>
          </cell>
          <cell r="T1351">
            <v>0</v>
          </cell>
          <cell r="U1351">
            <v>0</v>
          </cell>
          <cell r="V1351">
            <v>58</v>
          </cell>
          <cell r="W1351">
            <v>35</v>
          </cell>
          <cell r="X1351">
            <v>50</v>
          </cell>
          <cell r="Y1351">
            <v>35</v>
          </cell>
          <cell r="Z1351">
            <v>40</v>
          </cell>
          <cell r="AA1351">
            <v>6</v>
          </cell>
          <cell r="AB1351">
            <v>10</v>
          </cell>
          <cell r="AC1351">
            <v>4</v>
          </cell>
          <cell r="AD1351">
            <v>170</v>
          </cell>
          <cell r="AE1351">
            <v>50</v>
          </cell>
          <cell r="AF1351">
            <v>0</v>
          </cell>
          <cell r="AG1351">
            <v>0</v>
          </cell>
          <cell r="AH1351">
            <v>0</v>
          </cell>
          <cell r="AI1351">
            <v>0</v>
          </cell>
          <cell r="AJ1351">
            <v>0</v>
          </cell>
          <cell r="AK1351">
            <v>27</v>
          </cell>
          <cell r="AL1351">
            <v>48</v>
          </cell>
          <cell r="AM1351">
            <v>12</v>
          </cell>
          <cell r="AN1351">
            <v>0</v>
          </cell>
          <cell r="AO1351">
            <v>0</v>
          </cell>
          <cell r="AP1351" t="str">
            <v>Q</v>
          </cell>
          <cell r="AQ1351" t="str">
            <v>SV</v>
          </cell>
          <cell r="AR1351">
            <v>41.142857142857146</v>
          </cell>
          <cell r="AS1351">
            <v>90</v>
          </cell>
          <cell r="AT1351" t="str">
            <v>Q</v>
          </cell>
          <cell r="AU1351" t="str">
            <v>Q</v>
          </cell>
          <cell r="AV1351">
            <v>1126.9999949999999</v>
          </cell>
          <cell r="AW1351">
            <v>1126.97992</v>
          </cell>
          <cell r="AX1351">
            <v>1350</v>
          </cell>
          <cell r="AY1351">
            <v>0.19787045784325863</v>
          </cell>
          <cell r="AZ1351">
            <v>0.16518518888888897</v>
          </cell>
          <cell r="BA1351">
            <v>1290</v>
          </cell>
          <cell r="BB1351">
            <v>6</v>
          </cell>
          <cell r="BC1351">
            <v>0.14463177082800271</v>
          </cell>
          <cell r="BD1351">
            <v>0.12635659302325589</v>
          </cell>
          <cell r="BE1351">
            <v>1250</v>
          </cell>
          <cell r="BF1351">
            <v>10</v>
          </cell>
          <cell r="BG1351">
            <v>0.10913931281783196</v>
          </cell>
          <cell r="BH1351">
            <v>9.8400004000000083E-2</v>
          </cell>
        </row>
        <row r="1352">
          <cell r="B1352" t="str">
            <v>39729</v>
          </cell>
          <cell r="C1352" t="str">
            <v>7802575216618</v>
          </cell>
          <cell r="D1352" t="str">
            <v>JUGO POLVO NARANJA 2Lts 20gr CARICIA</v>
          </cell>
          <cell r="E1352">
            <v>160</v>
          </cell>
          <cell r="F1352" t="str">
            <v>BEBIDAS</v>
          </cell>
          <cell r="G1352" t="str">
            <v>BEBIDAS</v>
          </cell>
          <cell r="H1352" t="str">
            <v>JUGOS</v>
          </cell>
          <cell r="I1352" t="str">
            <v>JUGOS POLVO</v>
          </cell>
          <cell r="J1352" t="str">
            <v>NORMAL JP-N</v>
          </cell>
          <cell r="K1352" t="str">
            <v>CARICIA</v>
          </cell>
          <cell r="L1352">
            <v>140</v>
          </cell>
          <cell r="M1352" t="str">
            <v>PARAGUAY TRADING S.A. (140)</v>
          </cell>
          <cell r="N1352">
            <v>10</v>
          </cell>
          <cell r="O1352">
            <v>127</v>
          </cell>
          <cell r="P1352">
            <v>289</v>
          </cell>
          <cell r="Q1352">
            <v>257</v>
          </cell>
          <cell r="R1352">
            <v>278</v>
          </cell>
          <cell r="S1352">
            <v>297</v>
          </cell>
          <cell r="T1352">
            <v>404</v>
          </cell>
          <cell r="U1352">
            <v>376</v>
          </cell>
          <cell r="V1352">
            <v>24</v>
          </cell>
          <cell r="W1352">
            <v>94</v>
          </cell>
          <cell r="X1352">
            <v>15</v>
          </cell>
          <cell r="Y1352">
            <v>7</v>
          </cell>
          <cell r="Z1352">
            <v>63</v>
          </cell>
          <cell r="AA1352">
            <v>90</v>
          </cell>
          <cell r="AB1352">
            <v>58</v>
          </cell>
          <cell r="AC1352">
            <v>95</v>
          </cell>
          <cell r="AD1352">
            <v>45</v>
          </cell>
          <cell r="AE1352">
            <v>150</v>
          </cell>
          <cell r="AF1352">
            <v>241</v>
          </cell>
          <cell r="AG1352">
            <v>212</v>
          </cell>
          <cell r="AH1352">
            <v>13</v>
          </cell>
          <cell r="AI1352">
            <v>30</v>
          </cell>
          <cell r="AJ1352">
            <v>388</v>
          </cell>
          <cell r="AK1352">
            <v>355</v>
          </cell>
          <cell r="AL1352">
            <v>184</v>
          </cell>
          <cell r="AM1352">
            <v>24</v>
          </cell>
          <cell r="AN1352">
            <v>323</v>
          </cell>
          <cell r="AO1352">
            <v>61</v>
          </cell>
          <cell r="AP1352">
            <v>45.291828793774314</v>
          </cell>
          <cell r="AQ1352">
            <v>28.324468085106382</v>
          </cell>
          <cell r="AR1352">
            <v>788.57142857142856</v>
          </cell>
          <cell r="AS1352">
            <v>7.5789473684210531</v>
          </cell>
          <cell r="AT1352">
            <v>45.70754716981132</v>
          </cell>
          <cell r="AU1352">
            <v>61</v>
          </cell>
          <cell r="AV1352">
            <v>1496.8402900000001</v>
          </cell>
          <cell r="AW1352">
            <v>1496.8497500000001</v>
          </cell>
          <cell r="AX1352">
            <v>1800</v>
          </cell>
          <cell r="AY1352">
            <v>0.20253310391584933</v>
          </cell>
          <cell r="AZ1352">
            <v>0.16842206111111105</v>
          </cell>
          <cell r="BA1352">
            <v>1750</v>
          </cell>
          <cell r="BB1352">
            <v>6</v>
          </cell>
          <cell r="BC1352">
            <v>0.16912940658485343</v>
          </cell>
          <cell r="BD1352">
            <v>0.14466269142857138</v>
          </cell>
          <cell r="BE1352">
            <v>1690</v>
          </cell>
          <cell r="BF1352">
            <v>10</v>
          </cell>
          <cell r="BG1352">
            <v>0.12904496978765834</v>
          </cell>
          <cell r="BH1352">
            <v>0.11429568639053249</v>
          </cell>
        </row>
        <row r="1353">
          <cell r="B1353" t="str">
            <v>3819</v>
          </cell>
          <cell r="C1353" t="str">
            <v>7802575008336</v>
          </cell>
          <cell r="D1353" t="str">
            <v>JUGO POLVO NARANJA 8Lts 200gr CARICIA</v>
          </cell>
          <cell r="E1353">
            <v>24</v>
          </cell>
          <cell r="F1353" t="str">
            <v>BEBIDAS</v>
          </cell>
          <cell r="G1353" t="str">
            <v>BEBIDAS</v>
          </cell>
          <cell r="H1353" t="str">
            <v>JUGOS</v>
          </cell>
          <cell r="I1353" t="str">
            <v>JUGOS POLVO</v>
          </cell>
          <cell r="J1353" t="str">
            <v>NORMAL JP-N</v>
          </cell>
          <cell r="K1353" t="str">
            <v>CARICIA</v>
          </cell>
          <cell r="L1353">
            <v>140</v>
          </cell>
          <cell r="M1353" t="str">
            <v>PARAGUAY TRADING S.A. (140)</v>
          </cell>
          <cell r="N1353">
            <v>315</v>
          </cell>
          <cell r="O1353">
            <v>7</v>
          </cell>
          <cell r="P1353">
            <v>0</v>
          </cell>
          <cell r="Q1353">
            <v>0</v>
          </cell>
          <cell r="R1353">
            <v>23</v>
          </cell>
          <cell r="S1353">
            <v>0</v>
          </cell>
          <cell r="T1353">
            <v>0</v>
          </cell>
          <cell r="U1353">
            <v>0</v>
          </cell>
          <cell r="V1353">
            <v>30</v>
          </cell>
          <cell r="W1353">
            <v>18</v>
          </cell>
          <cell r="X1353">
            <v>8</v>
          </cell>
          <cell r="Y1353">
            <v>11</v>
          </cell>
          <cell r="Z1353">
            <v>10</v>
          </cell>
          <cell r="AA1353">
            <v>0</v>
          </cell>
          <cell r="AB1353">
            <v>1</v>
          </cell>
          <cell r="AC1353">
            <v>0</v>
          </cell>
          <cell r="AD1353">
            <v>14</v>
          </cell>
          <cell r="AE1353">
            <v>24</v>
          </cell>
          <cell r="AF1353">
            <v>7</v>
          </cell>
          <cell r="AG1353">
            <v>0</v>
          </cell>
          <cell r="AH1353">
            <v>0</v>
          </cell>
          <cell r="AI1353">
            <v>0</v>
          </cell>
          <cell r="AJ1353">
            <v>0</v>
          </cell>
          <cell r="AK1353">
            <v>24</v>
          </cell>
          <cell r="AL1353">
            <v>5</v>
          </cell>
          <cell r="AM1353">
            <v>2</v>
          </cell>
          <cell r="AN1353">
            <v>0</v>
          </cell>
          <cell r="AO1353">
            <v>0</v>
          </cell>
          <cell r="AP1353" t="str">
            <v>Q</v>
          </cell>
          <cell r="AQ1353" t="str">
            <v>SV</v>
          </cell>
          <cell r="AR1353">
            <v>13.636363636363637</v>
          </cell>
          <cell r="AS1353" t="str">
            <v>SV</v>
          </cell>
          <cell r="AT1353" t="str">
            <v>Q</v>
          </cell>
          <cell r="AU1353" t="str">
            <v>Q</v>
          </cell>
          <cell r="AV1353">
            <v>7023.28</v>
          </cell>
          <cell r="AW1353">
            <v>7017.5931099999998</v>
          </cell>
          <cell r="AX1353">
            <v>8250</v>
          </cell>
          <cell r="AY1353">
            <v>0.17466482896880087</v>
          </cell>
          <cell r="AZ1353">
            <v>0.14869333333333337</v>
          </cell>
          <cell r="BA1353">
            <v>7950</v>
          </cell>
          <cell r="BB1353">
            <v>6</v>
          </cell>
          <cell r="BC1353">
            <v>0.13194974427902628</v>
          </cell>
          <cell r="BD1353">
            <v>0.11656855345911953</v>
          </cell>
          <cell r="BE1353">
            <v>7750</v>
          </cell>
          <cell r="BF1353">
            <v>12</v>
          </cell>
          <cell r="BG1353">
            <v>0.10347302115250989</v>
          </cell>
          <cell r="BH1353">
            <v>9.3770322580645188E-2</v>
          </cell>
        </row>
        <row r="1354">
          <cell r="B1354" t="str">
            <v>39724</v>
          </cell>
          <cell r="C1354" t="str">
            <v>7802575212306</v>
          </cell>
          <cell r="D1354" t="str">
            <v>JUGO POLVO NARANJA Y BANANA 10Lts 100gr CARICIA</v>
          </cell>
          <cell r="E1354">
            <v>30</v>
          </cell>
          <cell r="F1354" t="str">
            <v>BEBIDAS</v>
          </cell>
          <cell r="G1354" t="str">
            <v>BEBIDAS</v>
          </cell>
          <cell r="H1354" t="str">
            <v>JUGOS</v>
          </cell>
          <cell r="I1354" t="str">
            <v>JUGOS POLVO</v>
          </cell>
          <cell r="J1354" t="str">
            <v>NORMAL JP-N</v>
          </cell>
          <cell r="K1354" t="str">
            <v>CARICIA</v>
          </cell>
          <cell r="L1354">
            <v>140</v>
          </cell>
          <cell r="M1354" t="str">
            <v>PARAGUAY TRADING S.A. (140)</v>
          </cell>
          <cell r="N1354">
            <v>0</v>
          </cell>
          <cell r="O1354">
            <v>64</v>
          </cell>
          <cell r="P1354">
            <v>35</v>
          </cell>
          <cell r="Q1354">
            <v>58</v>
          </cell>
          <cell r="R1354">
            <v>0</v>
          </cell>
          <cell r="S1354">
            <v>35</v>
          </cell>
          <cell r="T1354">
            <v>96</v>
          </cell>
          <cell r="U1354">
            <v>124</v>
          </cell>
          <cell r="V1354">
            <v>0</v>
          </cell>
          <cell r="W1354">
            <v>3</v>
          </cell>
          <cell r="X1354">
            <v>6</v>
          </cell>
          <cell r="Y1354">
            <v>7</v>
          </cell>
          <cell r="Z1354">
            <v>0</v>
          </cell>
          <cell r="AA1354">
            <v>2</v>
          </cell>
          <cell r="AB1354">
            <v>5</v>
          </cell>
          <cell r="AC1354">
            <v>5</v>
          </cell>
          <cell r="AD1354">
            <v>0</v>
          </cell>
          <cell r="AE1354">
            <v>9</v>
          </cell>
          <cell r="AF1354">
            <v>23</v>
          </cell>
          <cell r="AG1354">
            <v>19</v>
          </cell>
          <cell r="AH1354">
            <v>1</v>
          </cell>
          <cell r="AI1354">
            <v>5</v>
          </cell>
          <cell r="AJ1354">
            <v>65</v>
          </cell>
          <cell r="AK1354">
            <v>109</v>
          </cell>
          <cell r="AL1354">
            <v>20</v>
          </cell>
          <cell r="AM1354">
            <v>50</v>
          </cell>
          <cell r="AN1354">
            <v>50</v>
          </cell>
          <cell r="AO1354">
            <v>7</v>
          </cell>
          <cell r="AP1354">
            <v>33.620689655172413</v>
          </cell>
          <cell r="AQ1354">
            <v>26.370967741935484</v>
          </cell>
          <cell r="AR1354">
            <v>85.714285714285722</v>
          </cell>
          <cell r="AS1354">
            <v>300</v>
          </cell>
          <cell r="AT1354">
            <v>78.94736842105263</v>
          </cell>
          <cell r="AU1354">
            <v>42</v>
          </cell>
          <cell r="AV1354">
            <v>7222.0015999999996</v>
          </cell>
          <cell r="AW1354">
            <v>7221.9978600000004</v>
          </cell>
          <cell r="AX1354">
            <v>8500</v>
          </cell>
          <cell r="AY1354">
            <v>0.17695903030539362</v>
          </cell>
          <cell r="AZ1354">
            <v>0.1503527529411765</v>
          </cell>
          <cell r="BA1354">
            <v>8350</v>
          </cell>
          <cell r="BB1354">
            <v>6</v>
          </cell>
          <cell r="BC1354">
            <v>0.15618916506471003</v>
          </cell>
          <cell r="BD1354">
            <v>0.13508962874251501</v>
          </cell>
          <cell r="BE1354">
            <v>8150</v>
          </cell>
          <cell r="BF1354">
            <v>10</v>
          </cell>
          <cell r="BG1354">
            <v>0.12849601141046563</v>
          </cell>
          <cell r="BH1354">
            <v>0.11386483435582827</v>
          </cell>
        </row>
        <row r="1355">
          <cell r="B1355" t="str">
            <v>39732</v>
          </cell>
          <cell r="C1355" t="str">
            <v>7802575216649</v>
          </cell>
          <cell r="D1355" t="str">
            <v>JUGO POLVO NARANJA/BANANA 2Lts 20gr CARICIA</v>
          </cell>
          <cell r="E1355">
            <v>160</v>
          </cell>
          <cell r="F1355" t="str">
            <v>BEBIDAS</v>
          </cell>
          <cell r="G1355" t="str">
            <v>BEBIDAS</v>
          </cell>
          <cell r="H1355" t="str">
            <v>JUGOS</v>
          </cell>
          <cell r="I1355" t="str">
            <v>JUGOS POLVO</v>
          </cell>
          <cell r="J1355" t="str">
            <v>NORMAL JP-N</v>
          </cell>
          <cell r="K1355" t="str">
            <v>CARICIA</v>
          </cell>
          <cell r="L1355">
            <v>140</v>
          </cell>
          <cell r="M1355" t="str">
            <v>PARAGUAY TRADING S.A. (140)</v>
          </cell>
          <cell r="N1355">
            <v>82</v>
          </cell>
          <cell r="O1355">
            <v>126</v>
          </cell>
          <cell r="P1355">
            <v>139</v>
          </cell>
          <cell r="Q1355">
            <v>116</v>
          </cell>
          <cell r="R1355">
            <v>209</v>
          </cell>
          <cell r="S1355">
            <v>524</v>
          </cell>
          <cell r="T1355">
            <v>70</v>
          </cell>
          <cell r="U1355">
            <v>80</v>
          </cell>
          <cell r="V1355">
            <v>14</v>
          </cell>
          <cell r="W1355">
            <v>42</v>
          </cell>
          <cell r="X1355">
            <v>34</v>
          </cell>
          <cell r="Y1355">
            <v>28</v>
          </cell>
          <cell r="Z1355">
            <v>80</v>
          </cell>
          <cell r="AA1355">
            <v>129</v>
          </cell>
          <cell r="AB1355">
            <v>80</v>
          </cell>
          <cell r="AC1355">
            <v>80</v>
          </cell>
          <cell r="AD1355">
            <v>79</v>
          </cell>
          <cell r="AE1355">
            <v>91</v>
          </cell>
          <cell r="AF1355">
            <v>148</v>
          </cell>
          <cell r="AG1355">
            <v>157</v>
          </cell>
          <cell r="AH1355">
            <v>3</v>
          </cell>
          <cell r="AI1355">
            <v>17</v>
          </cell>
          <cell r="AJ1355">
            <v>270</v>
          </cell>
          <cell r="AK1355">
            <v>301</v>
          </cell>
          <cell r="AL1355">
            <v>114</v>
          </cell>
          <cell r="AM1355">
            <v>166</v>
          </cell>
          <cell r="AN1355">
            <v>80</v>
          </cell>
          <cell r="AO1355">
            <v>72</v>
          </cell>
          <cell r="AP1355">
            <v>69.827586206896541</v>
          </cell>
          <cell r="AQ1355">
            <v>112.875</v>
          </cell>
          <cell r="AR1355">
            <v>122.14285714285714</v>
          </cell>
          <cell r="AS1355">
            <v>62.250000000000007</v>
          </cell>
          <cell r="AT1355">
            <v>15.286624203821656</v>
          </cell>
          <cell r="AU1355">
            <v>127.05882352941177</v>
          </cell>
          <cell r="AV1355">
            <v>1496.8402900000001</v>
          </cell>
          <cell r="AW1355">
            <v>1496.8729599999999</v>
          </cell>
          <cell r="AX1355">
            <v>1800</v>
          </cell>
          <cell r="AY1355">
            <v>0.20253310391584933</v>
          </cell>
          <cell r="AZ1355">
            <v>0.16842206111111105</v>
          </cell>
          <cell r="BA1355">
            <v>1750</v>
          </cell>
          <cell r="BB1355">
            <v>6</v>
          </cell>
          <cell r="BC1355">
            <v>0.16912940658485343</v>
          </cell>
          <cell r="BD1355">
            <v>0.14466269142857138</v>
          </cell>
          <cell r="BE1355">
            <v>1690</v>
          </cell>
          <cell r="BF1355">
            <v>10</v>
          </cell>
          <cell r="BG1355">
            <v>0.12904496978765834</v>
          </cell>
          <cell r="BH1355">
            <v>0.11429568639053249</v>
          </cell>
        </row>
        <row r="1356">
          <cell r="B1356" t="str">
            <v>39725</v>
          </cell>
          <cell r="C1356" t="str">
            <v>7802575212313</v>
          </cell>
          <cell r="D1356" t="str">
            <v>JUGO POLVO PIÑA 10Lts 100gr CARICIA</v>
          </cell>
          <cell r="E1356">
            <v>30</v>
          </cell>
          <cell r="F1356" t="str">
            <v>BEBIDAS</v>
          </cell>
          <cell r="G1356" t="str">
            <v>BEBIDAS</v>
          </cell>
          <cell r="H1356" t="str">
            <v>JUGOS</v>
          </cell>
          <cell r="I1356" t="str">
            <v>JUGOS POLVO</v>
          </cell>
          <cell r="J1356" t="str">
            <v>NORMAL JP-N</v>
          </cell>
          <cell r="K1356" t="str">
            <v>CARICIA</v>
          </cell>
          <cell r="L1356">
            <v>140</v>
          </cell>
          <cell r="M1356" t="str">
            <v>PARAGUAY TRADING S.A. (140)</v>
          </cell>
          <cell r="N1356">
            <v>22</v>
          </cell>
          <cell r="O1356">
            <v>98</v>
          </cell>
          <cell r="P1356">
            <v>0</v>
          </cell>
          <cell r="Q1356">
            <v>6</v>
          </cell>
          <cell r="R1356">
            <v>54</v>
          </cell>
          <cell r="S1356">
            <v>51</v>
          </cell>
          <cell r="T1356">
            <v>97</v>
          </cell>
          <cell r="U1356">
            <v>124</v>
          </cell>
          <cell r="V1356">
            <v>5</v>
          </cell>
          <cell r="W1356">
            <v>17</v>
          </cell>
          <cell r="X1356">
            <v>4</v>
          </cell>
          <cell r="Y1356">
            <v>1</v>
          </cell>
          <cell r="Z1356">
            <v>3</v>
          </cell>
          <cell r="AA1356">
            <v>9</v>
          </cell>
          <cell r="AB1356">
            <v>5</v>
          </cell>
          <cell r="AC1356">
            <v>34</v>
          </cell>
          <cell r="AD1356">
            <v>2</v>
          </cell>
          <cell r="AE1356">
            <v>8</v>
          </cell>
          <cell r="AF1356">
            <v>6</v>
          </cell>
          <cell r="AG1356">
            <v>9</v>
          </cell>
          <cell r="AH1356">
            <v>1</v>
          </cell>
          <cell r="AI1356">
            <v>1</v>
          </cell>
          <cell r="AJ1356">
            <v>57</v>
          </cell>
          <cell r="AK1356">
            <v>126</v>
          </cell>
          <cell r="AL1356">
            <v>33</v>
          </cell>
          <cell r="AM1356">
            <v>13</v>
          </cell>
          <cell r="AN1356">
            <v>40</v>
          </cell>
          <cell r="AO1356">
            <v>9</v>
          </cell>
          <cell r="AP1356">
            <v>285</v>
          </cell>
          <cell r="AQ1356">
            <v>30.483870967741936</v>
          </cell>
          <cell r="AR1356">
            <v>990</v>
          </cell>
          <cell r="AS1356">
            <v>11.470588235294116</v>
          </cell>
          <cell r="AT1356">
            <v>133.33333333333334</v>
          </cell>
          <cell r="AU1356">
            <v>270</v>
          </cell>
          <cell r="AV1356">
            <v>7222.0000600000003</v>
          </cell>
          <cell r="AW1356">
            <v>7221.9999500000004</v>
          </cell>
          <cell r="AX1356">
            <v>8500</v>
          </cell>
          <cell r="AY1356">
            <v>0.1769592812769929</v>
          </cell>
          <cell r="AZ1356">
            <v>0.15035293411764702</v>
          </cell>
          <cell r="BA1356">
            <v>8350</v>
          </cell>
          <cell r="BB1356">
            <v>6</v>
          </cell>
          <cell r="BC1356">
            <v>0.15618941160739896</v>
          </cell>
          <cell r="BD1356">
            <v>0.13508981317365265</v>
          </cell>
          <cell r="BE1356">
            <v>8150</v>
          </cell>
          <cell r="BF1356">
            <v>10</v>
          </cell>
          <cell r="BG1356">
            <v>0.12849625204794024</v>
          </cell>
          <cell r="BH1356">
            <v>0.1138650233128834</v>
          </cell>
        </row>
        <row r="1357">
          <cell r="B1357" t="str">
            <v>9818</v>
          </cell>
          <cell r="C1357" t="str">
            <v>7802575007124</v>
          </cell>
          <cell r="D1357" t="str">
            <v>JUGO POLVO PIÑA 1Lts 25gr CARICIA</v>
          </cell>
          <cell r="E1357">
            <v>16</v>
          </cell>
          <cell r="F1357" t="str">
            <v>BEBIDAS</v>
          </cell>
          <cell r="G1357" t="str">
            <v>BEBIDAS</v>
          </cell>
          <cell r="H1357" t="str">
            <v>JUGOS</v>
          </cell>
          <cell r="I1357" t="str">
            <v>JUGOS POLVO</v>
          </cell>
          <cell r="J1357" t="str">
            <v>NORMAL JP-N</v>
          </cell>
          <cell r="K1357" t="str">
            <v>CARICIA</v>
          </cell>
          <cell r="L1357">
            <v>140</v>
          </cell>
          <cell r="M1357" t="str">
            <v>PARAGUAY TRADING S.A. (140)</v>
          </cell>
          <cell r="N1357">
            <v>104</v>
          </cell>
          <cell r="O1357">
            <v>7</v>
          </cell>
          <cell r="P1357">
            <v>6</v>
          </cell>
          <cell r="Q1357">
            <v>0</v>
          </cell>
          <cell r="R1357">
            <v>230</v>
          </cell>
          <cell r="S1357">
            <v>34</v>
          </cell>
          <cell r="T1357">
            <v>0</v>
          </cell>
          <cell r="U1357">
            <v>0</v>
          </cell>
          <cell r="V1357">
            <v>15</v>
          </cell>
          <cell r="W1357">
            <v>37</v>
          </cell>
          <cell r="X1357">
            <v>0</v>
          </cell>
          <cell r="Y1357">
            <v>4</v>
          </cell>
          <cell r="Z1357">
            <v>53</v>
          </cell>
          <cell r="AA1357">
            <v>13</v>
          </cell>
          <cell r="AB1357">
            <v>2</v>
          </cell>
          <cell r="AC1357">
            <v>0</v>
          </cell>
          <cell r="AD1357">
            <v>68</v>
          </cell>
          <cell r="AE1357">
            <v>48</v>
          </cell>
          <cell r="AF1357">
            <v>53</v>
          </cell>
          <cell r="AG1357">
            <v>7</v>
          </cell>
          <cell r="AH1357">
            <v>0</v>
          </cell>
          <cell r="AI1357">
            <v>0</v>
          </cell>
          <cell r="AJ1357">
            <v>0</v>
          </cell>
          <cell r="AK1357">
            <v>0</v>
          </cell>
          <cell r="AL1357">
            <v>64</v>
          </cell>
          <cell r="AM1357">
            <v>8</v>
          </cell>
          <cell r="AN1357">
            <v>0</v>
          </cell>
          <cell r="AO1357">
            <v>0</v>
          </cell>
          <cell r="AP1357" t="str">
            <v>Q</v>
          </cell>
          <cell r="AQ1357" t="str">
            <v>Q</v>
          </cell>
          <cell r="AR1357">
            <v>480</v>
          </cell>
          <cell r="AS1357" t="str">
            <v>SV</v>
          </cell>
          <cell r="AT1357" t="str">
            <v>Q</v>
          </cell>
          <cell r="AU1357" t="str">
            <v>Q</v>
          </cell>
          <cell r="AV1357">
            <v>1126.9999949999999</v>
          </cell>
          <cell r="AW1357">
            <v>1126.98982</v>
          </cell>
          <cell r="AX1357">
            <v>1350</v>
          </cell>
          <cell r="AY1357">
            <v>0.19787045784325863</v>
          </cell>
          <cell r="AZ1357">
            <v>0.16518518888888897</v>
          </cell>
          <cell r="BA1357">
            <v>1290</v>
          </cell>
          <cell r="BB1357">
            <v>6</v>
          </cell>
          <cell r="BC1357">
            <v>0.14463177082800271</v>
          </cell>
          <cell r="BD1357">
            <v>0.12635659302325589</v>
          </cell>
          <cell r="BE1357">
            <v>1250</v>
          </cell>
          <cell r="BF1357">
            <v>10</v>
          </cell>
          <cell r="BG1357">
            <v>0.10913931281783196</v>
          </cell>
          <cell r="BH1357">
            <v>9.8400004000000083E-2</v>
          </cell>
        </row>
        <row r="1358">
          <cell r="B1358" t="str">
            <v>39733</v>
          </cell>
          <cell r="C1358" t="str">
            <v>7802575216656</v>
          </cell>
          <cell r="D1358" t="str">
            <v>JUGO POLVO PIÑA 2Lts 20gr CARICIA</v>
          </cell>
          <cell r="E1358">
            <v>160</v>
          </cell>
          <cell r="F1358" t="str">
            <v>BEBIDAS</v>
          </cell>
          <cell r="G1358" t="str">
            <v>BEBIDAS</v>
          </cell>
          <cell r="H1358" t="str">
            <v>JUGOS</v>
          </cell>
          <cell r="I1358" t="str">
            <v>JUGOS POLVO</v>
          </cell>
          <cell r="J1358" t="str">
            <v>NORMAL JP-N</v>
          </cell>
          <cell r="K1358" t="str">
            <v>CARICIA</v>
          </cell>
          <cell r="L1358">
            <v>140</v>
          </cell>
          <cell r="M1358" t="str">
            <v>PARAGUAY TRADING S.A. (140)</v>
          </cell>
          <cell r="N1358">
            <v>20</v>
          </cell>
          <cell r="O1358">
            <v>75</v>
          </cell>
          <cell r="P1358">
            <v>91</v>
          </cell>
          <cell r="Q1358">
            <v>66</v>
          </cell>
          <cell r="R1358">
            <v>106</v>
          </cell>
          <cell r="S1358">
            <v>229</v>
          </cell>
          <cell r="T1358">
            <v>168</v>
          </cell>
          <cell r="U1358">
            <v>173</v>
          </cell>
          <cell r="V1358">
            <v>17</v>
          </cell>
          <cell r="W1358">
            <v>44</v>
          </cell>
          <cell r="X1358">
            <v>47</v>
          </cell>
          <cell r="Y1358">
            <v>55</v>
          </cell>
          <cell r="Z1358">
            <v>66</v>
          </cell>
          <cell r="AA1358">
            <v>76</v>
          </cell>
          <cell r="AB1358">
            <v>20</v>
          </cell>
          <cell r="AC1358">
            <v>40</v>
          </cell>
          <cell r="AD1358">
            <v>0</v>
          </cell>
          <cell r="AE1358">
            <v>56</v>
          </cell>
          <cell r="AF1358">
            <v>33</v>
          </cell>
          <cell r="AG1358">
            <v>22</v>
          </cell>
          <cell r="AH1358">
            <v>5</v>
          </cell>
          <cell r="AI1358">
            <v>22</v>
          </cell>
          <cell r="AJ1358">
            <v>122</v>
          </cell>
          <cell r="AK1358">
            <v>218</v>
          </cell>
          <cell r="AL1358">
            <v>68</v>
          </cell>
          <cell r="AM1358">
            <v>59</v>
          </cell>
          <cell r="AN1358">
            <v>120</v>
          </cell>
          <cell r="AO1358">
            <v>73</v>
          </cell>
          <cell r="AP1358">
            <v>55.454545454545453</v>
          </cell>
          <cell r="AQ1358">
            <v>37.803468208092482</v>
          </cell>
          <cell r="AR1358">
            <v>37.090909090909093</v>
          </cell>
          <cell r="AS1358">
            <v>44.25</v>
          </cell>
          <cell r="AT1358">
            <v>163.63636363636363</v>
          </cell>
          <cell r="AU1358">
            <v>99.545454545454547</v>
          </cell>
          <cell r="AV1358">
            <v>1496.8402900000001</v>
          </cell>
          <cell r="AW1358">
            <v>1496.89507</v>
          </cell>
          <cell r="AX1358">
            <v>1800</v>
          </cell>
          <cell r="AY1358">
            <v>0.20253310391584933</v>
          </cell>
          <cell r="AZ1358">
            <v>0.16842206111111105</v>
          </cell>
          <cell r="BA1358">
            <v>1750</v>
          </cell>
          <cell r="BB1358">
            <v>6</v>
          </cell>
          <cell r="BC1358">
            <v>0.16912940658485343</v>
          </cell>
          <cell r="BD1358">
            <v>0.14466269142857138</v>
          </cell>
          <cell r="BE1358">
            <v>1690</v>
          </cell>
          <cell r="BF1358">
            <v>10</v>
          </cell>
          <cell r="BG1358">
            <v>0.12904496978765834</v>
          </cell>
          <cell r="BH1358">
            <v>0.11429568639053249</v>
          </cell>
        </row>
        <row r="1359">
          <cell r="B1359" t="str">
            <v>3820</v>
          </cell>
          <cell r="C1359" t="str">
            <v>7802575008350</v>
          </cell>
          <cell r="D1359" t="str">
            <v>JUGO POLVO PIÑA 8Lts 200gr CARICIA</v>
          </cell>
          <cell r="E1359">
            <v>24</v>
          </cell>
          <cell r="F1359" t="str">
            <v>BEBIDAS</v>
          </cell>
          <cell r="G1359" t="str">
            <v>BEBIDAS</v>
          </cell>
          <cell r="H1359" t="str">
            <v>JUGOS</v>
          </cell>
          <cell r="I1359" t="str">
            <v>JUGOS POLVO</v>
          </cell>
          <cell r="J1359" t="str">
            <v>NORMAL JP-N</v>
          </cell>
          <cell r="K1359" t="str">
            <v>CARICIA</v>
          </cell>
          <cell r="L1359">
            <v>140</v>
          </cell>
          <cell r="M1359" t="str">
            <v>PARAGUAY TRADING S.A. (140)</v>
          </cell>
          <cell r="N1359">
            <v>0</v>
          </cell>
          <cell r="O1359">
            <v>0</v>
          </cell>
          <cell r="P1359">
            <v>0</v>
          </cell>
          <cell r="Q1359">
            <v>0</v>
          </cell>
          <cell r="R1359">
            <v>0</v>
          </cell>
          <cell r="S1359">
            <v>0</v>
          </cell>
          <cell r="T1359">
            <v>0</v>
          </cell>
          <cell r="U1359">
            <v>0</v>
          </cell>
          <cell r="V1359">
            <v>0</v>
          </cell>
          <cell r="W1359">
            <v>0</v>
          </cell>
          <cell r="X1359">
            <v>0</v>
          </cell>
          <cell r="Y1359">
            <v>0</v>
          </cell>
          <cell r="Z1359">
            <v>1</v>
          </cell>
          <cell r="AA1359">
            <v>0</v>
          </cell>
          <cell r="AB1359">
            <v>0</v>
          </cell>
          <cell r="AC1359">
            <v>0</v>
          </cell>
          <cell r="AD1359">
            <v>17</v>
          </cell>
          <cell r="AE1359">
            <v>11</v>
          </cell>
          <cell r="AF1359">
            <v>10</v>
          </cell>
          <cell r="AG1359">
            <v>5</v>
          </cell>
          <cell r="AH1359">
            <v>0</v>
          </cell>
          <cell r="AI1359">
            <v>0</v>
          </cell>
          <cell r="AJ1359">
            <v>6</v>
          </cell>
          <cell r="AK1359">
            <v>0</v>
          </cell>
          <cell r="AL1359">
            <v>0</v>
          </cell>
          <cell r="AM1359">
            <v>0</v>
          </cell>
          <cell r="AN1359">
            <v>0</v>
          </cell>
          <cell r="AO1359">
            <v>0</v>
          </cell>
          <cell r="AP1359" t="str">
            <v>SV</v>
          </cell>
          <cell r="AQ1359" t="str">
            <v>Q</v>
          </cell>
          <cell r="AR1359" t="str">
            <v>Q</v>
          </cell>
          <cell r="AS1359" t="str">
            <v>Q</v>
          </cell>
          <cell r="AT1359" t="str">
            <v>Q</v>
          </cell>
          <cell r="AU1359" t="str">
            <v>Q</v>
          </cell>
          <cell r="AV1359">
            <v>7023.28</v>
          </cell>
          <cell r="AW1359">
            <v>7016.4913500000002</v>
          </cell>
          <cell r="AX1359">
            <v>8250</v>
          </cell>
          <cell r="AY1359">
            <v>0.17466482896880087</v>
          </cell>
          <cell r="AZ1359">
            <v>0.14869333333333337</v>
          </cell>
          <cell r="BA1359">
            <v>7950</v>
          </cell>
          <cell r="BB1359">
            <v>6</v>
          </cell>
          <cell r="BC1359">
            <v>0.13194974427902628</v>
          </cell>
          <cell r="BD1359">
            <v>0.11656855345911953</v>
          </cell>
          <cell r="BE1359">
            <v>7750</v>
          </cell>
          <cell r="BF1359">
            <v>12</v>
          </cell>
          <cell r="BG1359">
            <v>0.10347302115250989</v>
          </cell>
          <cell r="BH1359">
            <v>9.3770322580645188E-2</v>
          </cell>
        </row>
        <row r="1360">
          <cell r="B1360" t="str">
            <v>39726</v>
          </cell>
          <cell r="C1360" t="str">
            <v>7802575212320</v>
          </cell>
          <cell r="D1360" t="str">
            <v>JUGO POLVO PIÑA COLADA 10Lts 100gr CARICIA</v>
          </cell>
          <cell r="E1360">
            <v>30</v>
          </cell>
          <cell r="F1360" t="str">
            <v>BEBIDAS</v>
          </cell>
          <cell r="G1360" t="str">
            <v>BEBIDAS</v>
          </cell>
          <cell r="H1360" t="str">
            <v>JUGOS</v>
          </cell>
          <cell r="I1360" t="str">
            <v>JUGOS POLVO</v>
          </cell>
          <cell r="J1360" t="str">
            <v>NORMAL JP-N</v>
          </cell>
          <cell r="K1360" t="str">
            <v>CARICIA</v>
          </cell>
          <cell r="L1360">
            <v>140</v>
          </cell>
          <cell r="M1360" t="str">
            <v>PARAGUAY TRADING S.A. (140)</v>
          </cell>
          <cell r="N1360">
            <v>33</v>
          </cell>
          <cell r="O1360">
            <v>27</v>
          </cell>
          <cell r="P1360">
            <v>0</v>
          </cell>
          <cell r="Q1360">
            <v>6</v>
          </cell>
          <cell r="R1360">
            <v>75</v>
          </cell>
          <cell r="S1360">
            <v>72</v>
          </cell>
          <cell r="T1360">
            <v>2</v>
          </cell>
          <cell r="U1360">
            <v>16</v>
          </cell>
          <cell r="V1360">
            <v>12</v>
          </cell>
          <cell r="W1360">
            <v>18</v>
          </cell>
          <cell r="X1360">
            <v>0</v>
          </cell>
          <cell r="Y1360">
            <v>3</v>
          </cell>
          <cell r="Z1360">
            <v>20</v>
          </cell>
          <cell r="AA1360">
            <v>29</v>
          </cell>
          <cell r="AB1360">
            <v>11</v>
          </cell>
          <cell r="AC1360">
            <v>6</v>
          </cell>
          <cell r="AD1360">
            <v>38</v>
          </cell>
          <cell r="AE1360">
            <v>32</v>
          </cell>
          <cell r="AF1360">
            <v>17</v>
          </cell>
          <cell r="AG1360">
            <v>15</v>
          </cell>
          <cell r="AH1360">
            <v>0</v>
          </cell>
          <cell r="AI1360">
            <v>5</v>
          </cell>
          <cell r="AJ1360">
            <v>157</v>
          </cell>
          <cell r="AK1360">
            <v>22</v>
          </cell>
          <cell r="AL1360">
            <v>27</v>
          </cell>
          <cell r="AM1360">
            <v>30</v>
          </cell>
          <cell r="AN1360">
            <v>30</v>
          </cell>
          <cell r="AO1360">
            <v>30</v>
          </cell>
          <cell r="AP1360">
            <v>785</v>
          </cell>
          <cell r="AQ1360">
            <v>41.25</v>
          </cell>
          <cell r="AR1360">
            <v>270</v>
          </cell>
          <cell r="AS1360">
            <v>150</v>
          </cell>
          <cell r="AT1360">
            <v>60</v>
          </cell>
          <cell r="AU1360">
            <v>180</v>
          </cell>
          <cell r="AV1360">
            <v>7222.0000600000003</v>
          </cell>
          <cell r="AW1360">
            <v>7221.9999500000004</v>
          </cell>
          <cell r="AX1360">
            <v>8500</v>
          </cell>
          <cell r="AY1360">
            <v>0.1769592812769929</v>
          </cell>
          <cell r="AZ1360">
            <v>0.15035293411764702</v>
          </cell>
          <cell r="BA1360">
            <v>8350</v>
          </cell>
          <cell r="BB1360">
            <v>6</v>
          </cell>
          <cell r="BC1360">
            <v>0.15618941160739896</v>
          </cell>
          <cell r="BD1360">
            <v>0.13508981317365265</v>
          </cell>
          <cell r="BE1360">
            <v>8150</v>
          </cell>
          <cell r="BF1360">
            <v>10</v>
          </cell>
          <cell r="BG1360">
            <v>0.12849625204794024</v>
          </cell>
          <cell r="BH1360">
            <v>0.1138650233128834</v>
          </cell>
        </row>
        <row r="1361">
          <cell r="B1361" t="str">
            <v>39734</v>
          </cell>
          <cell r="C1361" t="str">
            <v>7802575216663</v>
          </cell>
          <cell r="D1361" t="str">
            <v>JUGO POLVO PIÑA COLADA 2Lts 20gr CARICIA</v>
          </cell>
          <cell r="E1361">
            <v>160</v>
          </cell>
          <cell r="F1361" t="str">
            <v>BEBIDAS</v>
          </cell>
          <cell r="G1361" t="str">
            <v>BEBIDAS</v>
          </cell>
          <cell r="H1361" t="str">
            <v>JUGOS</v>
          </cell>
          <cell r="I1361" t="str">
            <v>JUGOS POLVO</v>
          </cell>
          <cell r="J1361" t="str">
            <v>NORMAL JP-N</v>
          </cell>
          <cell r="K1361" t="str">
            <v>CARICIA</v>
          </cell>
          <cell r="L1361">
            <v>140</v>
          </cell>
          <cell r="M1361" t="str">
            <v>PARAGUAY TRADING S.A. (140)</v>
          </cell>
          <cell r="N1361">
            <v>126</v>
          </cell>
          <cell r="O1361">
            <v>218</v>
          </cell>
          <cell r="P1361">
            <v>214</v>
          </cell>
          <cell r="Q1361">
            <v>225</v>
          </cell>
          <cell r="R1361">
            <v>390</v>
          </cell>
          <cell r="S1361">
            <v>486</v>
          </cell>
          <cell r="T1361">
            <v>439</v>
          </cell>
          <cell r="U1361">
            <v>441</v>
          </cell>
          <cell r="V1361">
            <v>63</v>
          </cell>
          <cell r="W1361">
            <v>75</v>
          </cell>
          <cell r="X1361">
            <v>82</v>
          </cell>
          <cell r="Y1361">
            <v>96</v>
          </cell>
          <cell r="Z1361">
            <v>90</v>
          </cell>
          <cell r="AA1361">
            <v>120</v>
          </cell>
          <cell r="AB1361">
            <v>173</v>
          </cell>
          <cell r="AC1361">
            <v>144</v>
          </cell>
          <cell r="AD1361">
            <v>144</v>
          </cell>
          <cell r="AE1361">
            <v>186</v>
          </cell>
          <cell r="AF1361">
            <v>146</v>
          </cell>
          <cell r="AG1361">
            <v>113</v>
          </cell>
          <cell r="AH1361">
            <v>12</v>
          </cell>
          <cell r="AI1361">
            <v>37</v>
          </cell>
          <cell r="AJ1361">
            <v>313</v>
          </cell>
          <cell r="AK1361">
            <v>414</v>
          </cell>
          <cell r="AL1361">
            <v>126</v>
          </cell>
          <cell r="AM1361">
            <v>381</v>
          </cell>
          <cell r="AN1361">
            <v>268</v>
          </cell>
          <cell r="AO1361">
            <v>60</v>
          </cell>
          <cell r="AP1361">
            <v>41.733333333333334</v>
          </cell>
          <cell r="AQ1361">
            <v>28.163265306122451</v>
          </cell>
          <cell r="AR1361">
            <v>39.375</v>
          </cell>
          <cell r="AS1361">
            <v>79.375</v>
          </cell>
          <cell r="AT1361">
            <v>71.150442477876112</v>
          </cell>
          <cell r="AU1361">
            <v>48.648648648648653</v>
          </cell>
          <cell r="AV1361">
            <v>1496.83996</v>
          </cell>
          <cell r="AW1361">
            <v>1496.847</v>
          </cell>
          <cell r="AX1361">
            <v>1800</v>
          </cell>
          <cell r="AY1361">
            <v>0.20253336903164976</v>
          </cell>
          <cell r="AZ1361">
            <v>0.16842224444444442</v>
          </cell>
          <cell r="BA1361">
            <v>1750</v>
          </cell>
          <cell r="BB1361">
            <v>6</v>
          </cell>
          <cell r="BC1361">
            <v>0.16912966433632626</v>
          </cell>
          <cell r="BD1361">
            <v>0.14466287999999999</v>
          </cell>
          <cell r="BE1361">
            <v>1690</v>
          </cell>
          <cell r="BF1361">
            <v>10</v>
          </cell>
          <cell r="BG1361">
            <v>0.12904521870193797</v>
          </cell>
          <cell r="BH1361">
            <v>0.11429588165680472</v>
          </cell>
        </row>
        <row r="1362">
          <cell r="B1362" t="str">
            <v>39727</v>
          </cell>
          <cell r="C1362" t="str">
            <v>7802575212337</v>
          </cell>
          <cell r="D1362" t="str">
            <v>JUGO POLVO TUTTI FRUTTI 10Lts 100gr CARICIA</v>
          </cell>
          <cell r="E1362">
            <v>30</v>
          </cell>
          <cell r="F1362" t="str">
            <v>BEBIDAS</v>
          </cell>
          <cell r="G1362" t="str">
            <v>BEBIDAS</v>
          </cell>
          <cell r="H1362" t="str">
            <v>JUGOS</v>
          </cell>
          <cell r="I1362" t="str">
            <v>JUGOS POLVO</v>
          </cell>
          <cell r="J1362" t="str">
            <v>NORMAL JP-N</v>
          </cell>
          <cell r="K1362" t="str">
            <v>CARICIA</v>
          </cell>
          <cell r="L1362">
            <v>140</v>
          </cell>
          <cell r="M1362" t="str">
            <v>PARAGUAY TRADING S.A. (140)</v>
          </cell>
          <cell r="N1362">
            <v>0</v>
          </cell>
          <cell r="O1362">
            <v>7</v>
          </cell>
          <cell r="P1362">
            <v>109</v>
          </cell>
          <cell r="Q1362">
            <v>192</v>
          </cell>
          <cell r="R1362">
            <v>0</v>
          </cell>
          <cell r="S1362">
            <v>0</v>
          </cell>
          <cell r="T1362">
            <v>120</v>
          </cell>
          <cell r="U1362">
            <v>99</v>
          </cell>
          <cell r="V1362">
            <v>0</v>
          </cell>
          <cell r="W1362">
            <v>0</v>
          </cell>
          <cell r="X1362">
            <v>21</v>
          </cell>
          <cell r="Y1362">
            <v>20</v>
          </cell>
          <cell r="Z1362">
            <v>0</v>
          </cell>
          <cell r="AA1362">
            <v>0</v>
          </cell>
          <cell r="AB1362">
            <v>4</v>
          </cell>
          <cell r="AC1362">
            <v>17</v>
          </cell>
          <cell r="AD1362">
            <v>0</v>
          </cell>
          <cell r="AE1362">
            <v>0</v>
          </cell>
          <cell r="AF1362">
            <v>10</v>
          </cell>
          <cell r="AG1362">
            <v>25</v>
          </cell>
          <cell r="AH1362">
            <v>3</v>
          </cell>
          <cell r="AI1362">
            <v>6</v>
          </cell>
          <cell r="AJ1362">
            <v>84</v>
          </cell>
          <cell r="AK1362">
            <v>173</v>
          </cell>
          <cell r="AL1362">
            <v>58</v>
          </cell>
          <cell r="AM1362">
            <v>43</v>
          </cell>
          <cell r="AN1362">
            <v>38</v>
          </cell>
          <cell r="AO1362">
            <v>5</v>
          </cell>
          <cell r="AP1362">
            <v>13.125</v>
          </cell>
          <cell r="AQ1362">
            <v>52.424242424242422</v>
          </cell>
          <cell r="AR1362">
            <v>87</v>
          </cell>
          <cell r="AS1362">
            <v>75.882352941176464</v>
          </cell>
          <cell r="AT1362">
            <v>45.6</v>
          </cell>
          <cell r="AU1362">
            <v>25</v>
          </cell>
          <cell r="AV1362">
            <v>7222.0015999999996</v>
          </cell>
          <cell r="AW1362">
            <v>7221.9998400000004</v>
          </cell>
          <cell r="AX1362">
            <v>8500</v>
          </cell>
          <cell r="AY1362">
            <v>0.17695903030539362</v>
          </cell>
          <cell r="AZ1362">
            <v>0.1503527529411765</v>
          </cell>
          <cell r="BA1362">
            <v>8350</v>
          </cell>
          <cell r="BB1362">
            <v>6</v>
          </cell>
          <cell r="BC1362">
            <v>0.15618916506471003</v>
          </cell>
          <cell r="BD1362">
            <v>0.13508962874251501</v>
          </cell>
          <cell r="BE1362">
            <v>8150</v>
          </cell>
          <cell r="BF1362">
            <v>10</v>
          </cell>
          <cell r="BG1362">
            <v>0.12849601141046563</v>
          </cell>
          <cell r="BH1362">
            <v>0.11386483435582827</v>
          </cell>
        </row>
        <row r="1363">
          <cell r="B1363" t="str">
            <v>39735</v>
          </cell>
          <cell r="C1363" t="str">
            <v>7802575216670</v>
          </cell>
          <cell r="D1363" t="str">
            <v>JUGO POLVO TUTTI FRUTTI 2Lts 20gr CARICIA</v>
          </cell>
          <cell r="E1363">
            <v>160</v>
          </cell>
          <cell r="F1363" t="str">
            <v>BEBIDAS</v>
          </cell>
          <cell r="G1363" t="str">
            <v>BEBIDAS</v>
          </cell>
          <cell r="H1363" t="str">
            <v>JUGOS</v>
          </cell>
          <cell r="I1363" t="str">
            <v>JUGOS POLVO</v>
          </cell>
          <cell r="J1363" t="str">
            <v>NORMAL JP-N</v>
          </cell>
          <cell r="K1363" t="str">
            <v>CARICIA</v>
          </cell>
          <cell r="L1363">
            <v>140</v>
          </cell>
          <cell r="M1363" t="str">
            <v>PARAGUAY TRADING S.A. (140)</v>
          </cell>
          <cell r="N1363">
            <v>133</v>
          </cell>
          <cell r="O1363">
            <v>153</v>
          </cell>
          <cell r="P1363">
            <v>33</v>
          </cell>
          <cell r="Q1363">
            <v>0</v>
          </cell>
          <cell r="R1363">
            <v>236</v>
          </cell>
          <cell r="S1363">
            <v>353</v>
          </cell>
          <cell r="T1363">
            <v>41</v>
          </cell>
          <cell r="U1363">
            <v>0</v>
          </cell>
          <cell r="V1363">
            <v>41</v>
          </cell>
          <cell r="W1363">
            <v>78</v>
          </cell>
          <cell r="X1363">
            <v>39</v>
          </cell>
          <cell r="Y1363">
            <v>27</v>
          </cell>
          <cell r="Z1363">
            <v>91</v>
          </cell>
          <cell r="AA1363">
            <v>151</v>
          </cell>
          <cell r="AB1363">
            <v>70</v>
          </cell>
          <cell r="AC1363">
            <v>32</v>
          </cell>
          <cell r="AD1363">
            <v>87</v>
          </cell>
          <cell r="AE1363">
            <v>144</v>
          </cell>
          <cell r="AF1363">
            <v>88</v>
          </cell>
          <cell r="AG1363">
            <v>12</v>
          </cell>
          <cell r="AH1363">
            <v>0</v>
          </cell>
          <cell r="AI1363">
            <v>0</v>
          </cell>
          <cell r="AJ1363">
            <v>0</v>
          </cell>
          <cell r="AK1363">
            <v>11</v>
          </cell>
          <cell r="AL1363">
            <v>1</v>
          </cell>
          <cell r="AM1363">
            <v>2</v>
          </cell>
          <cell r="AN1363">
            <v>0</v>
          </cell>
          <cell r="AO1363">
            <v>0</v>
          </cell>
          <cell r="AP1363" t="str">
            <v>Q</v>
          </cell>
          <cell r="AQ1363" t="str">
            <v>SV</v>
          </cell>
          <cell r="AR1363">
            <v>1.1111111111111112</v>
          </cell>
          <cell r="AS1363">
            <v>1.875</v>
          </cell>
          <cell r="AT1363" t="str">
            <v>Q</v>
          </cell>
          <cell r="AU1363" t="str">
            <v>Q</v>
          </cell>
          <cell r="AV1363">
            <v>1496.88121</v>
          </cell>
          <cell r="AW1363">
            <v>1496.8459</v>
          </cell>
          <cell r="AX1363">
            <v>1800</v>
          </cell>
          <cell r="AY1363">
            <v>0.20250023046250942</v>
          </cell>
          <cell r="AZ1363">
            <v>0.16839932777777777</v>
          </cell>
          <cell r="BA1363">
            <v>1750</v>
          </cell>
          <cell r="BB1363">
            <v>6</v>
          </cell>
          <cell r="BC1363">
            <v>0.16909744628299528</v>
          </cell>
          <cell r="BD1363">
            <v>0.14463930857142857</v>
          </cell>
          <cell r="BE1363">
            <v>1690</v>
          </cell>
          <cell r="BF1363">
            <v>10</v>
          </cell>
          <cell r="BG1363">
            <v>0.12901410526757839</v>
          </cell>
          <cell r="BH1363">
            <v>0.11427147337278105</v>
          </cell>
        </row>
        <row r="1364">
          <cell r="B1364" t="str">
            <v>3824</v>
          </cell>
          <cell r="C1364" t="str">
            <v>7802575216489</v>
          </cell>
          <cell r="D1364" t="str">
            <v>JUGO POLVO UVA 8Lts 200gr CARICIA</v>
          </cell>
          <cell r="E1364">
            <v>24</v>
          </cell>
          <cell r="F1364" t="str">
            <v>BEBIDAS</v>
          </cell>
          <cell r="G1364" t="str">
            <v>BEBIDAS</v>
          </cell>
          <cell r="H1364" t="str">
            <v>JUGOS</v>
          </cell>
          <cell r="I1364" t="str">
            <v>JUGOS POLVO</v>
          </cell>
          <cell r="J1364" t="str">
            <v>NORMAL JP-N</v>
          </cell>
          <cell r="K1364" t="str">
            <v>CARICIA</v>
          </cell>
          <cell r="L1364">
            <v>140</v>
          </cell>
          <cell r="M1364" t="str">
            <v>PARAGUAY TRADING S.A. (140)</v>
          </cell>
          <cell r="N1364">
            <v>0</v>
          </cell>
          <cell r="O1364">
            <v>0</v>
          </cell>
          <cell r="P1364">
            <v>0</v>
          </cell>
          <cell r="Q1364">
            <v>0</v>
          </cell>
          <cell r="R1364">
            <v>0</v>
          </cell>
          <cell r="S1364">
            <v>0</v>
          </cell>
          <cell r="T1364">
            <v>0</v>
          </cell>
          <cell r="U1364">
            <v>0</v>
          </cell>
          <cell r="V1364">
            <v>5</v>
          </cell>
          <cell r="W1364">
            <v>5</v>
          </cell>
          <cell r="X1364">
            <v>5</v>
          </cell>
          <cell r="Y1364">
            <v>3</v>
          </cell>
          <cell r="Z1364">
            <v>12</v>
          </cell>
          <cell r="AA1364">
            <v>13</v>
          </cell>
          <cell r="AB1364">
            <v>4</v>
          </cell>
          <cell r="AC1364">
            <v>10</v>
          </cell>
          <cell r="AD1364">
            <v>10</v>
          </cell>
          <cell r="AE1364">
            <v>7</v>
          </cell>
          <cell r="AF1364">
            <v>6</v>
          </cell>
          <cell r="AG1364">
            <v>9</v>
          </cell>
          <cell r="AH1364">
            <v>0</v>
          </cell>
          <cell r="AI1364">
            <v>0</v>
          </cell>
          <cell r="AJ1364">
            <v>4</v>
          </cell>
          <cell r="AK1364">
            <v>0</v>
          </cell>
          <cell r="AL1364">
            <v>28</v>
          </cell>
          <cell r="AM1364">
            <v>90</v>
          </cell>
          <cell r="AN1364">
            <v>16</v>
          </cell>
          <cell r="AO1364">
            <v>0</v>
          </cell>
          <cell r="AP1364" t="str">
            <v>SV</v>
          </cell>
          <cell r="AQ1364" t="str">
            <v>Q</v>
          </cell>
          <cell r="AR1364">
            <v>280</v>
          </cell>
          <cell r="AS1364">
            <v>270</v>
          </cell>
          <cell r="AT1364">
            <v>53.333333333333329</v>
          </cell>
          <cell r="AU1364" t="str">
            <v>Q</v>
          </cell>
          <cell r="AV1364">
            <v>7023.28</v>
          </cell>
          <cell r="AW1364">
            <v>6682.02304</v>
          </cell>
          <cell r="AX1364">
            <v>8250</v>
          </cell>
          <cell r="AY1364">
            <v>0.17466482896880087</v>
          </cell>
          <cell r="AZ1364">
            <v>0.14869333333333337</v>
          </cell>
          <cell r="BA1364">
            <v>7950</v>
          </cell>
          <cell r="BB1364">
            <v>6</v>
          </cell>
          <cell r="BC1364">
            <v>0.13194974427902628</v>
          </cell>
          <cell r="BD1364">
            <v>0.11656855345911953</v>
          </cell>
          <cell r="BE1364">
            <v>7750</v>
          </cell>
          <cell r="BF1364">
            <v>12</v>
          </cell>
          <cell r="BG1364">
            <v>0.10347302115250989</v>
          </cell>
          <cell r="BH1364">
            <v>9.3770322580645188E-2</v>
          </cell>
        </row>
        <row r="1365">
          <cell r="B1365" t="str">
            <v>7309</v>
          </cell>
          <cell r="C1365" t="str">
            <v>7898409872563</v>
          </cell>
          <cell r="D1365" t="str">
            <v>JUGO POLVO FRUTILLA 2Lts FRUCTUS</v>
          </cell>
          <cell r="E1365">
            <v>120</v>
          </cell>
          <cell r="F1365" t="str">
            <v>BEBIDAS</v>
          </cell>
          <cell r="G1365" t="str">
            <v>BEBIDAS</v>
          </cell>
          <cell r="H1365" t="str">
            <v>JUGOS</v>
          </cell>
          <cell r="I1365" t="str">
            <v>JUGOS POLVO</v>
          </cell>
          <cell r="J1365" t="str">
            <v>NORMAL JP-N</v>
          </cell>
          <cell r="K1365" t="str">
            <v>FRUCTUS</v>
          </cell>
          <cell r="L1365">
            <v>114</v>
          </cell>
          <cell r="M1365" t="str">
            <v>APOLO IMPORT S.A. 2 - TRENTINO (114)</v>
          </cell>
          <cell r="N1365">
            <v>0</v>
          </cell>
          <cell r="O1365">
            <v>0</v>
          </cell>
          <cell r="P1365">
            <v>0</v>
          </cell>
          <cell r="Q1365">
            <v>0</v>
          </cell>
          <cell r="R1365">
            <v>0</v>
          </cell>
          <cell r="S1365">
            <v>0</v>
          </cell>
          <cell r="T1365">
            <v>0</v>
          </cell>
          <cell r="U1365">
            <v>0</v>
          </cell>
          <cell r="V1365">
            <v>0</v>
          </cell>
          <cell r="W1365">
            <v>0</v>
          </cell>
          <cell r="X1365">
            <v>0</v>
          </cell>
          <cell r="Y1365">
            <v>0</v>
          </cell>
          <cell r="Z1365">
            <v>0</v>
          </cell>
          <cell r="AA1365">
            <v>0</v>
          </cell>
          <cell r="AB1365">
            <v>0</v>
          </cell>
          <cell r="AC1365">
            <v>0</v>
          </cell>
          <cell r="AD1365">
            <v>0</v>
          </cell>
          <cell r="AE1365">
            <v>0</v>
          </cell>
          <cell r="AF1365">
            <v>0</v>
          </cell>
          <cell r="AG1365">
            <v>0</v>
          </cell>
          <cell r="AH1365">
            <v>0</v>
          </cell>
          <cell r="AI1365">
            <v>0</v>
          </cell>
          <cell r="AJ1365">
            <v>0</v>
          </cell>
          <cell r="AK1365">
            <v>0</v>
          </cell>
          <cell r="AL1365">
            <v>0</v>
          </cell>
          <cell r="AM1365">
            <v>0</v>
          </cell>
          <cell r="AN1365">
            <v>0</v>
          </cell>
          <cell r="AO1365">
            <v>0</v>
          </cell>
          <cell r="AP1365" t="str">
            <v>Q</v>
          </cell>
          <cell r="AQ1365" t="str">
            <v>Q</v>
          </cell>
          <cell r="AR1365" t="str">
            <v>Q</v>
          </cell>
          <cell r="AS1365" t="str">
            <v>Q</v>
          </cell>
          <cell r="AT1365" t="str">
            <v>Q</v>
          </cell>
          <cell r="AU1365" t="str">
            <v>Q</v>
          </cell>
          <cell r="AV1365">
            <v>924.999999</v>
          </cell>
          <cell r="AW1365">
            <v>809.05704000000003</v>
          </cell>
          <cell r="AX1365">
            <v>1150</v>
          </cell>
          <cell r="AY1365">
            <v>0.24324324458729008</v>
          </cell>
          <cell r="AZ1365">
            <v>0.19565217478260868</v>
          </cell>
          <cell r="BA1365">
            <v>950</v>
          </cell>
          <cell r="BB1365">
            <v>3</v>
          </cell>
          <cell r="BC1365">
            <v>2.7027028137326603E-2</v>
          </cell>
          <cell r="BD1365">
            <v>2.6315790526315788E-2</v>
          </cell>
          <cell r="BE1365">
            <v>0</v>
          </cell>
          <cell r="BF1365">
            <v>0</v>
          </cell>
          <cell r="BG1365">
            <v>-1</v>
          </cell>
          <cell r="BH1365">
            <v>0</v>
          </cell>
        </row>
        <row r="1366">
          <cell r="B1366" t="str">
            <v>7310</v>
          </cell>
          <cell r="C1366" t="str">
            <v>7898409872617</v>
          </cell>
          <cell r="D1366" t="str">
            <v>JUGO POLVO GUAYABA 2Lts FRUCTUS</v>
          </cell>
          <cell r="E1366">
            <v>120</v>
          </cell>
          <cell r="F1366" t="str">
            <v>BEBIDAS</v>
          </cell>
          <cell r="G1366" t="str">
            <v>BEBIDAS</v>
          </cell>
          <cell r="H1366" t="str">
            <v>JUGOS</v>
          </cell>
          <cell r="I1366" t="str">
            <v>JUGOS POLVO</v>
          </cell>
          <cell r="J1366" t="str">
            <v>NORMAL JP-N</v>
          </cell>
          <cell r="K1366" t="str">
            <v>FRUCTUS</v>
          </cell>
          <cell r="L1366">
            <v>114</v>
          </cell>
          <cell r="M1366" t="str">
            <v>APOLO IMPORT S.A. 2 - TRENTINO (114)</v>
          </cell>
          <cell r="N1366">
            <v>0</v>
          </cell>
          <cell r="O1366">
            <v>0</v>
          </cell>
          <cell r="P1366">
            <v>0</v>
          </cell>
          <cell r="Q1366">
            <v>0</v>
          </cell>
          <cell r="R1366">
            <v>0</v>
          </cell>
          <cell r="S1366">
            <v>0</v>
          </cell>
          <cell r="T1366">
            <v>0</v>
          </cell>
          <cell r="U1366">
            <v>0</v>
          </cell>
          <cell r="V1366">
            <v>0</v>
          </cell>
          <cell r="W1366">
            <v>0</v>
          </cell>
          <cell r="X1366">
            <v>0</v>
          </cell>
          <cell r="Y1366">
            <v>0</v>
          </cell>
          <cell r="Z1366">
            <v>0</v>
          </cell>
          <cell r="AA1366">
            <v>0</v>
          </cell>
          <cell r="AB1366">
            <v>0</v>
          </cell>
          <cell r="AC1366">
            <v>0</v>
          </cell>
          <cell r="AD1366">
            <v>0</v>
          </cell>
          <cell r="AE1366">
            <v>0</v>
          </cell>
          <cell r="AF1366">
            <v>0</v>
          </cell>
          <cell r="AG1366">
            <v>0</v>
          </cell>
          <cell r="AH1366">
            <v>0</v>
          </cell>
          <cell r="AI1366">
            <v>0</v>
          </cell>
          <cell r="AJ1366">
            <v>0</v>
          </cell>
          <cell r="AK1366">
            <v>0</v>
          </cell>
          <cell r="AL1366">
            <v>0</v>
          </cell>
          <cell r="AM1366">
            <v>0</v>
          </cell>
          <cell r="AN1366">
            <v>0</v>
          </cell>
          <cell r="AO1366">
            <v>0</v>
          </cell>
          <cell r="AP1366" t="str">
            <v>Q</v>
          </cell>
          <cell r="AQ1366" t="str">
            <v>Q</v>
          </cell>
          <cell r="AR1366" t="str">
            <v>Q</v>
          </cell>
          <cell r="AS1366" t="str">
            <v>Q</v>
          </cell>
          <cell r="AT1366" t="str">
            <v>Q</v>
          </cell>
          <cell r="AU1366" t="str">
            <v>Q</v>
          </cell>
          <cell r="AV1366">
            <v>924.999999</v>
          </cell>
          <cell r="AW1366">
            <v>799.38408000000004</v>
          </cell>
          <cell r="AX1366">
            <v>1100</v>
          </cell>
          <cell r="AY1366">
            <v>0.1891891904747991</v>
          </cell>
          <cell r="AZ1366">
            <v>0.15909091</v>
          </cell>
          <cell r="BA1366">
            <v>950</v>
          </cell>
          <cell r="BB1366">
            <v>3</v>
          </cell>
          <cell r="BC1366">
            <v>2.7027028137326603E-2</v>
          </cell>
          <cell r="BD1366">
            <v>2.6315790526315788E-2</v>
          </cell>
          <cell r="BE1366">
            <v>0</v>
          </cell>
          <cell r="BF1366">
            <v>0</v>
          </cell>
          <cell r="BG1366">
            <v>-1</v>
          </cell>
          <cell r="BH1366">
            <v>0</v>
          </cell>
        </row>
        <row r="1367">
          <cell r="B1367" t="str">
            <v>7311</v>
          </cell>
          <cell r="C1367" t="str">
            <v>7898409872594</v>
          </cell>
          <cell r="D1367" t="str">
            <v>JUGO POLVO MANGO 2Lts FRUCTUS</v>
          </cell>
          <cell r="E1367">
            <v>120</v>
          </cell>
          <cell r="F1367" t="str">
            <v>BEBIDAS</v>
          </cell>
          <cell r="G1367" t="str">
            <v>BEBIDAS</v>
          </cell>
          <cell r="H1367" t="str">
            <v>JUGOS</v>
          </cell>
          <cell r="I1367" t="str">
            <v>JUGOS POLVO</v>
          </cell>
          <cell r="J1367" t="str">
            <v>NORMAL JP-N</v>
          </cell>
          <cell r="K1367" t="str">
            <v>FRUCTUS</v>
          </cell>
          <cell r="L1367">
            <v>114</v>
          </cell>
          <cell r="M1367" t="str">
            <v>APOLO IMPORT S.A. 2 - TRENTINO (114)</v>
          </cell>
          <cell r="N1367">
            <v>0</v>
          </cell>
          <cell r="O1367">
            <v>0</v>
          </cell>
          <cell r="P1367">
            <v>0</v>
          </cell>
          <cell r="Q1367">
            <v>0</v>
          </cell>
          <cell r="R1367">
            <v>0</v>
          </cell>
          <cell r="S1367">
            <v>0</v>
          </cell>
          <cell r="T1367">
            <v>0</v>
          </cell>
          <cell r="U1367">
            <v>0</v>
          </cell>
          <cell r="V1367">
            <v>0</v>
          </cell>
          <cell r="W1367">
            <v>0</v>
          </cell>
          <cell r="X1367">
            <v>0</v>
          </cell>
          <cell r="Y1367">
            <v>0</v>
          </cell>
          <cell r="Z1367">
            <v>0</v>
          </cell>
          <cell r="AA1367">
            <v>0</v>
          </cell>
          <cell r="AB1367">
            <v>0</v>
          </cell>
          <cell r="AC1367">
            <v>0</v>
          </cell>
          <cell r="AD1367">
            <v>0</v>
          </cell>
          <cell r="AE1367">
            <v>0</v>
          </cell>
          <cell r="AF1367">
            <v>0</v>
          </cell>
          <cell r="AG1367">
            <v>0</v>
          </cell>
          <cell r="AH1367">
            <v>0</v>
          </cell>
          <cell r="AI1367">
            <v>0</v>
          </cell>
          <cell r="AJ1367">
            <v>0</v>
          </cell>
          <cell r="AK1367">
            <v>0</v>
          </cell>
          <cell r="AL1367">
            <v>0</v>
          </cell>
          <cell r="AM1367">
            <v>0</v>
          </cell>
          <cell r="AN1367">
            <v>0</v>
          </cell>
          <cell r="AO1367">
            <v>0</v>
          </cell>
          <cell r="AP1367" t="str">
            <v>Q</v>
          </cell>
          <cell r="AQ1367" t="str">
            <v>Q</v>
          </cell>
          <cell r="AR1367" t="str">
            <v>Q</v>
          </cell>
          <cell r="AS1367" t="str">
            <v>Q</v>
          </cell>
          <cell r="AT1367" t="str">
            <v>Q</v>
          </cell>
          <cell r="AU1367" t="str">
            <v>Q</v>
          </cell>
          <cell r="AV1367">
            <v>924.999999</v>
          </cell>
          <cell r="AW1367">
            <v>780.23847000000001</v>
          </cell>
          <cell r="AX1367">
            <v>1150</v>
          </cell>
          <cell r="AY1367">
            <v>0.24324324458729008</v>
          </cell>
          <cell r="AZ1367">
            <v>0.19565217478260868</v>
          </cell>
          <cell r="BA1367">
            <v>950</v>
          </cell>
          <cell r="BB1367">
            <v>6</v>
          </cell>
          <cell r="BC1367">
            <v>2.7027028137326603E-2</v>
          </cell>
          <cell r="BD1367">
            <v>2.6315790526315788E-2</v>
          </cell>
          <cell r="BE1367">
            <v>0</v>
          </cell>
          <cell r="BF1367">
            <v>0</v>
          </cell>
          <cell r="BG1367">
            <v>-1</v>
          </cell>
          <cell r="BH1367">
            <v>0</v>
          </cell>
        </row>
        <row r="1368">
          <cell r="B1368" t="str">
            <v>7308</v>
          </cell>
          <cell r="C1368" t="str">
            <v>7898409872549</v>
          </cell>
          <cell r="D1368" t="str">
            <v>JUGO POLVO MBURUCUYA 2Lts FRUCTUS.</v>
          </cell>
          <cell r="E1368">
            <v>120</v>
          </cell>
          <cell r="F1368" t="str">
            <v>BEBIDAS</v>
          </cell>
          <cell r="G1368" t="str">
            <v>BEBIDAS</v>
          </cell>
          <cell r="H1368" t="str">
            <v>JUGOS</v>
          </cell>
          <cell r="I1368" t="str">
            <v>JUGOS POLVO</v>
          </cell>
          <cell r="J1368" t="str">
            <v>NORMAL JP-N</v>
          </cell>
          <cell r="K1368" t="str">
            <v>FRUCTUS</v>
          </cell>
          <cell r="L1368">
            <v>114</v>
          </cell>
          <cell r="M1368" t="str">
            <v>APOLO IMPORT S.A. 2 - TRENTINO (114)</v>
          </cell>
          <cell r="N1368">
            <v>0</v>
          </cell>
          <cell r="O1368">
            <v>0</v>
          </cell>
          <cell r="P1368">
            <v>0</v>
          </cell>
          <cell r="Q1368">
            <v>0</v>
          </cell>
          <cell r="R1368">
            <v>0</v>
          </cell>
          <cell r="S1368">
            <v>0</v>
          </cell>
          <cell r="T1368">
            <v>0</v>
          </cell>
          <cell r="U1368">
            <v>0</v>
          </cell>
          <cell r="V1368">
            <v>0</v>
          </cell>
          <cell r="W1368">
            <v>0</v>
          </cell>
          <cell r="X1368">
            <v>0</v>
          </cell>
          <cell r="Y1368">
            <v>0</v>
          </cell>
          <cell r="Z1368">
            <v>0</v>
          </cell>
          <cell r="AA1368">
            <v>0</v>
          </cell>
          <cell r="AB1368">
            <v>0</v>
          </cell>
          <cell r="AC1368">
            <v>0</v>
          </cell>
          <cell r="AD1368">
            <v>0</v>
          </cell>
          <cell r="AE1368">
            <v>0</v>
          </cell>
          <cell r="AF1368">
            <v>0</v>
          </cell>
          <cell r="AG1368">
            <v>0</v>
          </cell>
          <cell r="AH1368">
            <v>0</v>
          </cell>
          <cell r="AI1368">
            <v>0</v>
          </cell>
          <cell r="AJ1368">
            <v>0</v>
          </cell>
          <cell r="AK1368">
            <v>0</v>
          </cell>
          <cell r="AL1368">
            <v>0</v>
          </cell>
          <cell r="AM1368">
            <v>0</v>
          </cell>
          <cell r="AN1368">
            <v>0</v>
          </cell>
          <cell r="AO1368">
            <v>0</v>
          </cell>
          <cell r="AP1368" t="str">
            <v>Q</v>
          </cell>
          <cell r="AQ1368" t="str">
            <v>Q</v>
          </cell>
          <cell r="AR1368" t="str">
            <v>Q</v>
          </cell>
          <cell r="AS1368" t="str">
            <v>Q</v>
          </cell>
          <cell r="AT1368" t="str">
            <v>Q</v>
          </cell>
          <cell r="AU1368" t="str">
            <v>Q</v>
          </cell>
          <cell r="AV1368">
            <v>924.999999</v>
          </cell>
          <cell r="AW1368">
            <v>823.54723000000001</v>
          </cell>
          <cell r="AX1368">
            <v>1150</v>
          </cell>
          <cell r="AY1368">
            <v>0.24324324458729008</v>
          </cell>
          <cell r="AZ1368">
            <v>0.19565217478260868</v>
          </cell>
          <cell r="BA1368">
            <v>950</v>
          </cell>
          <cell r="BB1368">
            <v>6</v>
          </cell>
          <cell r="BC1368">
            <v>2.7027028137326603E-2</v>
          </cell>
          <cell r="BD1368">
            <v>2.6315790526315788E-2</v>
          </cell>
          <cell r="BE1368">
            <v>0</v>
          </cell>
          <cell r="BF1368">
            <v>0</v>
          </cell>
          <cell r="BG1368">
            <v>-1</v>
          </cell>
          <cell r="BH1368">
            <v>0</v>
          </cell>
        </row>
        <row r="1369">
          <cell r="B1369" t="str">
            <v>7312</v>
          </cell>
          <cell r="C1369" t="str">
            <v>7898409872587</v>
          </cell>
          <cell r="D1369" t="str">
            <v>JUGO POLVO MIX FRUTAS 2Lts FRUCTUS</v>
          </cell>
          <cell r="E1369">
            <v>120</v>
          </cell>
          <cell r="F1369" t="str">
            <v>BEBIDAS</v>
          </cell>
          <cell r="G1369" t="str">
            <v>BEBIDAS</v>
          </cell>
          <cell r="H1369" t="str">
            <v>JUGOS</v>
          </cell>
          <cell r="I1369" t="str">
            <v>JUGOS POLVO</v>
          </cell>
          <cell r="J1369" t="str">
            <v>NORMAL JP-N</v>
          </cell>
          <cell r="K1369" t="str">
            <v>FRUCTUS</v>
          </cell>
          <cell r="L1369">
            <v>114</v>
          </cell>
          <cell r="M1369" t="str">
            <v>APOLO IMPORT S.A. 2 - TRENTINO (114)</v>
          </cell>
          <cell r="N1369">
            <v>0</v>
          </cell>
          <cell r="O1369">
            <v>0</v>
          </cell>
          <cell r="P1369">
            <v>0</v>
          </cell>
          <cell r="Q1369">
            <v>0</v>
          </cell>
          <cell r="R1369">
            <v>0</v>
          </cell>
          <cell r="S1369">
            <v>0</v>
          </cell>
          <cell r="T1369">
            <v>0</v>
          </cell>
          <cell r="U1369">
            <v>0</v>
          </cell>
          <cell r="V1369">
            <v>0</v>
          </cell>
          <cell r="W1369">
            <v>0</v>
          </cell>
          <cell r="X1369">
            <v>0</v>
          </cell>
          <cell r="Y1369">
            <v>0</v>
          </cell>
          <cell r="Z1369">
            <v>0</v>
          </cell>
          <cell r="AA1369">
            <v>0</v>
          </cell>
          <cell r="AB1369">
            <v>0</v>
          </cell>
          <cell r="AC1369">
            <v>0</v>
          </cell>
          <cell r="AD1369">
            <v>0</v>
          </cell>
          <cell r="AE1369">
            <v>0</v>
          </cell>
          <cell r="AF1369">
            <v>0</v>
          </cell>
          <cell r="AG1369">
            <v>0</v>
          </cell>
          <cell r="AH1369">
            <v>0</v>
          </cell>
          <cell r="AI1369">
            <v>0</v>
          </cell>
          <cell r="AJ1369">
            <v>0</v>
          </cell>
          <cell r="AK1369">
            <v>0</v>
          </cell>
          <cell r="AL1369">
            <v>0</v>
          </cell>
          <cell r="AM1369">
            <v>0</v>
          </cell>
          <cell r="AN1369">
            <v>0</v>
          </cell>
          <cell r="AO1369">
            <v>0</v>
          </cell>
          <cell r="AP1369" t="str">
            <v>Q</v>
          </cell>
          <cell r="AQ1369" t="str">
            <v>Q</v>
          </cell>
          <cell r="AR1369" t="str">
            <v>Q</v>
          </cell>
          <cell r="AS1369" t="str">
            <v>Q</v>
          </cell>
          <cell r="AT1369" t="str">
            <v>Q</v>
          </cell>
          <cell r="AU1369" t="str">
            <v>Q</v>
          </cell>
          <cell r="AV1369">
            <v>799.86775</v>
          </cell>
          <cell r="AW1369">
            <v>799.86775</v>
          </cell>
          <cell r="AX1369">
            <v>1100</v>
          </cell>
          <cell r="AY1369">
            <v>0.37522734227001897</v>
          </cell>
          <cell r="AZ1369">
            <v>0.27284750000000002</v>
          </cell>
          <cell r="BA1369">
            <v>950</v>
          </cell>
          <cell r="BB1369">
            <v>3</v>
          </cell>
          <cell r="BC1369">
            <v>0.18769634105138011</v>
          </cell>
          <cell r="BD1369">
            <v>0.15803394736842105</v>
          </cell>
          <cell r="BE1369">
            <v>0</v>
          </cell>
          <cell r="BF1369">
            <v>0</v>
          </cell>
          <cell r="BG1369">
            <v>-1</v>
          </cell>
          <cell r="BH1369">
            <v>0</v>
          </cell>
        </row>
        <row r="1370">
          <cell r="B1370" t="str">
            <v>7313</v>
          </cell>
          <cell r="C1370" t="str">
            <v>7898409872532</v>
          </cell>
          <cell r="D1370" t="str">
            <v>JUGO POLVO NARANJA 2Lts FRUCTUS.*</v>
          </cell>
          <cell r="E1370">
            <v>120</v>
          </cell>
          <cell r="F1370" t="str">
            <v>BEBIDAS</v>
          </cell>
          <cell r="G1370" t="str">
            <v>BEBIDAS</v>
          </cell>
          <cell r="H1370" t="str">
            <v>JUGOS</v>
          </cell>
          <cell r="I1370" t="str">
            <v>JUGOS POLVO</v>
          </cell>
          <cell r="J1370" t="str">
            <v>NORMAL JP-N</v>
          </cell>
          <cell r="K1370" t="str">
            <v>FRUCTUS</v>
          </cell>
          <cell r="L1370">
            <v>114</v>
          </cell>
          <cell r="M1370" t="str">
            <v>APOLO IMPORT S.A. 2 - TRENTINO (114)</v>
          </cell>
          <cell r="N1370">
            <v>0</v>
          </cell>
          <cell r="O1370">
            <v>0</v>
          </cell>
          <cell r="P1370">
            <v>0</v>
          </cell>
          <cell r="Q1370">
            <v>0</v>
          </cell>
          <cell r="R1370">
            <v>0</v>
          </cell>
          <cell r="S1370">
            <v>0</v>
          </cell>
          <cell r="T1370">
            <v>0</v>
          </cell>
          <cell r="U1370">
            <v>0</v>
          </cell>
          <cell r="V1370">
            <v>0</v>
          </cell>
          <cell r="W1370">
            <v>0</v>
          </cell>
          <cell r="X1370">
            <v>0</v>
          </cell>
          <cell r="Y1370">
            <v>0</v>
          </cell>
          <cell r="Z1370">
            <v>0</v>
          </cell>
          <cell r="AA1370">
            <v>0</v>
          </cell>
          <cell r="AB1370">
            <v>0</v>
          </cell>
          <cell r="AC1370">
            <v>0</v>
          </cell>
          <cell r="AD1370">
            <v>0</v>
          </cell>
          <cell r="AE1370">
            <v>0</v>
          </cell>
          <cell r="AF1370">
            <v>0</v>
          </cell>
          <cell r="AG1370">
            <v>0</v>
          </cell>
          <cell r="AH1370">
            <v>0</v>
          </cell>
          <cell r="AI1370">
            <v>0</v>
          </cell>
          <cell r="AJ1370">
            <v>0</v>
          </cell>
          <cell r="AK1370">
            <v>0</v>
          </cell>
          <cell r="AL1370">
            <v>0</v>
          </cell>
          <cell r="AM1370">
            <v>0</v>
          </cell>
          <cell r="AN1370">
            <v>0</v>
          </cell>
          <cell r="AO1370">
            <v>0</v>
          </cell>
          <cell r="AP1370" t="str">
            <v>Q</v>
          </cell>
          <cell r="AQ1370" t="str">
            <v>Q</v>
          </cell>
          <cell r="AR1370" t="str">
            <v>Q</v>
          </cell>
          <cell r="AS1370" t="str">
            <v>Q</v>
          </cell>
          <cell r="AT1370" t="str">
            <v>Q</v>
          </cell>
          <cell r="AU1370" t="str">
            <v>Q</v>
          </cell>
          <cell r="AV1370">
            <v>924.999999</v>
          </cell>
          <cell r="AW1370">
            <v>881.49478999999997</v>
          </cell>
          <cell r="AX1370">
            <v>1150</v>
          </cell>
          <cell r="AY1370">
            <v>0.24324324458729008</v>
          </cell>
          <cell r="AZ1370">
            <v>0.19565217478260868</v>
          </cell>
          <cell r="BA1370">
            <v>950</v>
          </cell>
          <cell r="BB1370">
            <v>6</v>
          </cell>
          <cell r="BC1370">
            <v>2.7027028137326603E-2</v>
          </cell>
          <cell r="BD1370">
            <v>2.6315790526315788E-2</v>
          </cell>
          <cell r="BE1370">
            <v>0</v>
          </cell>
          <cell r="BF1370">
            <v>0</v>
          </cell>
          <cell r="BG1370">
            <v>-1</v>
          </cell>
          <cell r="BH1370">
            <v>0</v>
          </cell>
        </row>
        <row r="1371">
          <cell r="B1371" t="str">
            <v>7314</v>
          </cell>
          <cell r="C1371" t="str">
            <v>7898409872556</v>
          </cell>
          <cell r="D1371" t="str">
            <v>JUGO POLVO PIÑA 2Lts FRUCTUS</v>
          </cell>
          <cell r="E1371">
            <v>120</v>
          </cell>
          <cell r="F1371" t="str">
            <v>BEBIDAS</v>
          </cell>
          <cell r="G1371" t="str">
            <v>BEBIDAS</v>
          </cell>
          <cell r="H1371" t="str">
            <v>JUGOS</v>
          </cell>
          <cell r="I1371" t="str">
            <v>JUGOS POLVO</v>
          </cell>
          <cell r="J1371" t="str">
            <v>NORMAL JP-N</v>
          </cell>
          <cell r="K1371" t="str">
            <v>FRUCTUS</v>
          </cell>
          <cell r="L1371">
            <v>114</v>
          </cell>
          <cell r="M1371" t="str">
            <v>APOLO IMPORT S.A. 2 - TRENTINO (114)</v>
          </cell>
          <cell r="N1371">
            <v>0</v>
          </cell>
          <cell r="O1371">
            <v>0</v>
          </cell>
          <cell r="P1371">
            <v>0</v>
          </cell>
          <cell r="Q1371">
            <v>0</v>
          </cell>
          <cell r="R1371">
            <v>0</v>
          </cell>
          <cell r="S1371">
            <v>0</v>
          </cell>
          <cell r="T1371">
            <v>0</v>
          </cell>
          <cell r="U1371">
            <v>0</v>
          </cell>
          <cell r="V1371">
            <v>0</v>
          </cell>
          <cell r="W1371">
            <v>0</v>
          </cell>
          <cell r="X1371">
            <v>0</v>
          </cell>
          <cell r="Y1371">
            <v>0</v>
          </cell>
          <cell r="Z1371">
            <v>0</v>
          </cell>
          <cell r="AA1371">
            <v>0</v>
          </cell>
          <cell r="AB1371">
            <v>0</v>
          </cell>
          <cell r="AC1371">
            <v>0</v>
          </cell>
          <cell r="AD1371">
            <v>0</v>
          </cell>
          <cell r="AE1371">
            <v>0</v>
          </cell>
          <cell r="AF1371">
            <v>0</v>
          </cell>
          <cell r="AG1371">
            <v>0</v>
          </cell>
          <cell r="AH1371">
            <v>0</v>
          </cell>
          <cell r="AI1371">
            <v>0</v>
          </cell>
          <cell r="AJ1371">
            <v>0</v>
          </cell>
          <cell r="AK1371">
            <v>0</v>
          </cell>
          <cell r="AL1371">
            <v>0</v>
          </cell>
          <cell r="AM1371">
            <v>0</v>
          </cell>
          <cell r="AN1371">
            <v>0</v>
          </cell>
          <cell r="AO1371">
            <v>0</v>
          </cell>
          <cell r="AP1371" t="str">
            <v>Q</v>
          </cell>
          <cell r="AQ1371" t="str">
            <v>Q</v>
          </cell>
          <cell r="AR1371" t="str">
            <v>Q</v>
          </cell>
          <cell r="AS1371" t="str">
            <v>Q</v>
          </cell>
          <cell r="AT1371" t="str">
            <v>Q</v>
          </cell>
          <cell r="AU1371" t="str">
            <v>Q</v>
          </cell>
          <cell r="AV1371">
            <v>924.999999</v>
          </cell>
          <cell r="AW1371">
            <v>799.37604999999996</v>
          </cell>
          <cell r="AX1371">
            <v>1100</v>
          </cell>
          <cell r="AY1371">
            <v>0.1891891904747991</v>
          </cell>
          <cell r="AZ1371">
            <v>0.15909091</v>
          </cell>
          <cell r="BA1371">
            <v>950</v>
          </cell>
          <cell r="BB1371">
            <v>3</v>
          </cell>
          <cell r="BC1371">
            <v>2.7027028137326603E-2</v>
          </cell>
          <cell r="BD1371">
            <v>2.6315790526315788E-2</v>
          </cell>
          <cell r="BE1371">
            <v>0</v>
          </cell>
          <cell r="BF1371">
            <v>0</v>
          </cell>
          <cell r="BG1371">
            <v>-1</v>
          </cell>
          <cell r="BH1371">
            <v>0</v>
          </cell>
        </row>
        <row r="1372">
          <cell r="B1372" t="str">
            <v>7315</v>
          </cell>
          <cell r="C1372" t="str">
            <v>7898409872570</v>
          </cell>
          <cell r="D1372" t="str">
            <v>JUGO POLVO UVA 2Lts FRUCTUS</v>
          </cell>
          <cell r="E1372">
            <v>120</v>
          </cell>
          <cell r="F1372" t="str">
            <v>BEBIDAS</v>
          </cell>
          <cell r="G1372" t="str">
            <v>BEBIDAS</v>
          </cell>
          <cell r="H1372" t="str">
            <v>JUGOS</v>
          </cell>
          <cell r="I1372" t="str">
            <v>JUGOS POLVO</v>
          </cell>
          <cell r="J1372" t="str">
            <v>NORMAL JP-N</v>
          </cell>
          <cell r="K1372" t="str">
            <v>FRUCTUS</v>
          </cell>
          <cell r="L1372">
            <v>114</v>
          </cell>
          <cell r="M1372" t="str">
            <v>APOLO IMPORT S.A. 2 - TRENTINO (114)</v>
          </cell>
          <cell r="N1372">
            <v>0</v>
          </cell>
          <cell r="O1372">
            <v>0</v>
          </cell>
          <cell r="P1372">
            <v>0</v>
          </cell>
          <cell r="Q1372">
            <v>0</v>
          </cell>
          <cell r="R1372">
            <v>0</v>
          </cell>
          <cell r="S1372">
            <v>0</v>
          </cell>
          <cell r="T1372">
            <v>0</v>
          </cell>
          <cell r="U1372">
            <v>0</v>
          </cell>
          <cell r="V1372">
            <v>0</v>
          </cell>
          <cell r="W1372">
            <v>0</v>
          </cell>
          <cell r="X1372">
            <v>0</v>
          </cell>
          <cell r="Y1372">
            <v>0</v>
          </cell>
          <cell r="Z1372">
            <v>0</v>
          </cell>
          <cell r="AA1372">
            <v>0</v>
          </cell>
          <cell r="AB1372">
            <v>0</v>
          </cell>
          <cell r="AC1372">
            <v>0</v>
          </cell>
          <cell r="AD1372">
            <v>0</v>
          </cell>
          <cell r="AE1372">
            <v>0</v>
          </cell>
          <cell r="AF1372">
            <v>0</v>
          </cell>
          <cell r="AG1372">
            <v>0</v>
          </cell>
          <cell r="AH1372">
            <v>0</v>
          </cell>
          <cell r="AI1372">
            <v>0</v>
          </cell>
          <cell r="AJ1372">
            <v>0</v>
          </cell>
          <cell r="AK1372">
            <v>0</v>
          </cell>
          <cell r="AL1372">
            <v>0</v>
          </cell>
          <cell r="AM1372">
            <v>0</v>
          </cell>
          <cell r="AN1372">
            <v>0</v>
          </cell>
          <cell r="AO1372">
            <v>0</v>
          </cell>
          <cell r="AP1372" t="str">
            <v>Q</v>
          </cell>
          <cell r="AQ1372" t="str">
            <v>Q</v>
          </cell>
          <cell r="AR1372" t="str">
            <v>Q</v>
          </cell>
          <cell r="AS1372" t="str">
            <v>Q</v>
          </cell>
          <cell r="AT1372" t="str">
            <v>Q</v>
          </cell>
          <cell r="AU1372" t="str">
            <v>Q</v>
          </cell>
          <cell r="AV1372">
            <v>849.99999700000001</v>
          </cell>
          <cell r="AW1372">
            <v>798.16935000000001</v>
          </cell>
          <cell r="AX1372">
            <v>1000</v>
          </cell>
          <cell r="AY1372">
            <v>0.17647059238754315</v>
          </cell>
          <cell r="AZ1372">
            <v>0.15000000299999999</v>
          </cell>
          <cell r="BA1372">
            <v>950</v>
          </cell>
          <cell r="BB1372">
            <v>3</v>
          </cell>
          <cell r="BC1372">
            <v>0.11764706276816606</v>
          </cell>
          <cell r="BD1372">
            <v>0.10526316105263157</v>
          </cell>
          <cell r="BE1372">
            <v>900</v>
          </cell>
          <cell r="BF1372">
            <v>15</v>
          </cell>
          <cell r="BG1372">
            <v>5.8823533148788965E-2</v>
          </cell>
          <cell r="BH1372">
            <v>5.5555558888888877E-2</v>
          </cell>
        </row>
        <row r="1373">
          <cell r="B1373" t="str">
            <v>34447</v>
          </cell>
          <cell r="C1373" t="str">
            <v>7841004000428</v>
          </cell>
          <cell r="D1373" t="str">
            <v>JUGO MANZANA x 6un 200ml ARCOR</v>
          </cell>
          <cell r="E1373">
            <v>6</v>
          </cell>
          <cell r="F1373" t="str">
            <v>BEBIDAS</v>
          </cell>
          <cell r="G1373" t="str">
            <v>BEBIDAS</v>
          </cell>
          <cell r="H1373" t="str">
            <v>JUGOS</v>
          </cell>
          <cell r="I1373" t="str">
            <v>JUGOS SALUDABLES</v>
          </cell>
          <cell r="J1373" t="str">
            <v>NORMAL JS-NO</v>
          </cell>
          <cell r="K1373" t="str">
            <v>ARCOR</v>
          </cell>
          <cell r="L1373">
            <v>47</v>
          </cell>
          <cell r="M1373" t="str">
            <v>ARCORPAR S.A. (47)</v>
          </cell>
          <cell r="N1373">
            <v>0</v>
          </cell>
          <cell r="O1373">
            <v>0</v>
          </cell>
          <cell r="P1373">
            <v>0</v>
          </cell>
          <cell r="Q1373">
            <v>0</v>
          </cell>
          <cell r="R1373">
            <v>0</v>
          </cell>
          <cell r="S1373">
            <v>0</v>
          </cell>
          <cell r="T1373">
            <v>0</v>
          </cell>
          <cell r="U1373">
            <v>0</v>
          </cell>
          <cell r="V1373">
            <v>0</v>
          </cell>
          <cell r="W1373">
            <v>0</v>
          </cell>
          <cell r="X1373">
            <v>0</v>
          </cell>
          <cell r="Y1373">
            <v>0</v>
          </cell>
          <cell r="Z1373">
            <v>0</v>
          </cell>
          <cell r="AA1373">
            <v>0</v>
          </cell>
          <cell r="AB1373">
            <v>0</v>
          </cell>
          <cell r="AC1373">
            <v>0</v>
          </cell>
          <cell r="AD1373">
            <v>0</v>
          </cell>
          <cell r="AE1373">
            <v>0</v>
          </cell>
          <cell r="AF1373">
            <v>0</v>
          </cell>
          <cell r="AG1373">
            <v>0</v>
          </cell>
          <cell r="AH1373">
            <v>0</v>
          </cell>
          <cell r="AI1373">
            <v>0</v>
          </cell>
          <cell r="AJ1373">
            <v>0</v>
          </cell>
          <cell r="AK1373">
            <v>0</v>
          </cell>
          <cell r="AL1373">
            <v>0</v>
          </cell>
          <cell r="AM1373">
            <v>0</v>
          </cell>
          <cell r="AN1373">
            <v>0</v>
          </cell>
          <cell r="AO1373">
            <v>0</v>
          </cell>
          <cell r="AP1373" t="str">
            <v>Q</v>
          </cell>
          <cell r="AQ1373" t="str">
            <v>Q</v>
          </cell>
          <cell r="AR1373" t="str">
            <v>Q</v>
          </cell>
          <cell r="AS1373" t="str">
            <v>Q</v>
          </cell>
          <cell r="AT1373" t="str">
            <v>Q</v>
          </cell>
          <cell r="AU1373" t="str">
            <v>Q</v>
          </cell>
          <cell r="AV1373">
            <v>12608.999997000001</v>
          </cell>
          <cell r="AW1373">
            <v>11462.999999</v>
          </cell>
          <cell r="AX1373">
            <v>14500</v>
          </cell>
          <cell r="AY1373">
            <v>0.14997224232293727</v>
          </cell>
          <cell r="AZ1373">
            <v>0.13041379331034478</v>
          </cell>
          <cell r="BA1373">
            <v>13900</v>
          </cell>
          <cell r="BB1373">
            <v>3</v>
          </cell>
          <cell r="BC1373">
            <v>0.10238718401991909</v>
          </cell>
          <cell r="BD1373">
            <v>9.2877698057553901E-2</v>
          </cell>
          <cell r="BE1373">
            <v>0</v>
          </cell>
          <cell r="BF1373">
            <v>0</v>
          </cell>
          <cell r="BG1373">
            <v>-1</v>
          </cell>
          <cell r="BH1373">
            <v>0</v>
          </cell>
        </row>
        <row r="1374">
          <cell r="B1374" t="str">
            <v>34446</v>
          </cell>
          <cell r="C1374" t="str">
            <v>7841004000435</v>
          </cell>
          <cell r="D1374" t="str">
            <v>JUGO MULTIFRUTA x 6un 200ml ARCOR</v>
          </cell>
          <cell r="E1374">
            <v>6</v>
          </cell>
          <cell r="F1374" t="str">
            <v>BEBIDAS</v>
          </cell>
          <cell r="G1374" t="str">
            <v>BEBIDAS</v>
          </cell>
          <cell r="H1374" t="str">
            <v>JUGOS</v>
          </cell>
          <cell r="I1374" t="str">
            <v>JUGOS SALUDABLES</v>
          </cell>
          <cell r="J1374" t="str">
            <v>NORMAL JS-NO</v>
          </cell>
          <cell r="K1374" t="str">
            <v>ARCOR</v>
          </cell>
          <cell r="L1374">
            <v>47</v>
          </cell>
          <cell r="M1374" t="str">
            <v>ARCORPAR S.A. (47)</v>
          </cell>
          <cell r="N1374">
            <v>0</v>
          </cell>
          <cell r="O1374">
            <v>0</v>
          </cell>
          <cell r="P1374">
            <v>0</v>
          </cell>
          <cell r="Q1374">
            <v>0</v>
          </cell>
          <cell r="R1374">
            <v>0</v>
          </cell>
          <cell r="S1374">
            <v>0</v>
          </cell>
          <cell r="T1374">
            <v>0</v>
          </cell>
          <cell r="U1374">
            <v>0</v>
          </cell>
          <cell r="V1374">
            <v>0</v>
          </cell>
          <cell r="W1374">
            <v>0</v>
          </cell>
          <cell r="X1374">
            <v>0</v>
          </cell>
          <cell r="Y1374">
            <v>0</v>
          </cell>
          <cell r="Z1374">
            <v>0</v>
          </cell>
          <cell r="AA1374">
            <v>0</v>
          </cell>
          <cell r="AB1374">
            <v>0</v>
          </cell>
          <cell r="AC1374">
            <v>0</v>
          </cell>
          <cell r="AD1374">
            <v>0</v>
          </cell>
          <cell r="AE1374">
            <v>0</v>
          </cell>
          <cell r="AF1374">
            <v>0</v>
          </cell>
          <cell r="AG1374">
            <v>0</v>
          </cell>
          <cell r="AH1374">
            <v>0</v>
          </cell>
          <cell r="AI1374">
            <v>0</v>
          </cell>
          <cell r="AJ1374">
            <v>0</v>
          </cell>
          <cell r="AK1374">
            <v>0</v>
          </cell>
          <cell r="AL1374">
            <v>0</v>
          </cell>
          <cell r="AM1374">
            <v>0</v>
          </cell>
          <cell r="AN1374">
            <v>0</v>
          </cell>
          <cell r="AO1374">
            <v>0</v>
          </cell>
          <cell r="AP1374" t="str">
            <v>Q</v>
          </cell>
          <cell r="AQ1374" t="str">
            <v>Q</v>
          </cell>
          <cell r="AR1374" t="str">
            <v>Q</v>
          </cell>
          <cell r="AS1374" t="str">
            <v>Q</v>
          </cell>
          <cell r="AT1374" t="str">
            <v>Q</v>
          </cell>
          <cell r="AU1374" t="str">
            <v>Q</v>
          </cell>
          <cell r="AV1374">
            <v>12608.999997000001</v>
          </cell>
          <cell r="AW1374">
            <v>11462.999999</v>
          </cell>
          <cell r="AX1374">
            <v>14500</v>
          </cell>
          <cell r="AY1374">
            <v>0.14997224232293727</v>
          </cell>
          <cell r="AZ1374">
            <v>0.13041379331034478</v>
          </cell>
          <cell r="BA1374">
            <v>13900</v>
          </cell>
          <cell r="BB1374">
            <v>3</v>
          </cell>
          <cell r="BC1374">
            <v>0.10238718401991909</v>
          </cell>
          <cell r="BD1374">
            <v>9.2877698057553901E-2</v>
          </cell>
          <cell r="BE1374">
            <v>0</v>
          </cell>
          <cell r="BF1374">
            <v>0</v>
          </cell>
          <cell r="BG1374">
            <v>-1</v>
          </cell>
          <cell r="BH1374">
            <v>0</v>
          </cell>
        </row>
        <row r="1375">
          <cell r="B1375" t="str">
            <v>34450</v>
          </cell>
          <cell r="C1375" t="str">
            <v>7793360426704</v>
          </cell>
          <cell r="D1375" t="str">
            <v>JUGO MANZANA 1Lts BC</v>
          </cell>
          <cell r="E1375">
            <v>12</v>
          </cell>
          <cell r="F1375" t="str">
            <v>BEBIDAS</v>
          </cell>
          <cell r="G1375" t="str">
            <v>BEBIDAS</v>
          </cell>
          <cell r="H1375" t="str">
            <v>JUGOS</v>
          </cell>
          <cell r="I1375" t="str">
            <v>JUGOS SALUDABLES</v>
          </cell>
          <cell r="J1375" t="str">
            <v>NORMAL JS-NO</v>
          </cell>
          <cell r="K1375" t="str">
            <v>BC</v>
          </cell>
          <cell r="L1375">
            <v>47</v>
          </cell>
          <cell r="M1375" t="str">
            <v>ARCORPAR S.A. (47)</v>
          </cell>
          <cell r="N1375">
            <v>0</v>
          </cell>
          <cell r="O1375">
            <v>14</v>
          </cell>
          <cell r="P1375">
            <v>12</v>
          </cell>
          <cell r="Q1375">
            <v>10</v>
          </cell>
          <cell r="R1375">
            <v>4</v>
          </cell>
          <cell r="S1375">
            <v>10</v>
          </cell>
          <cell r="T1375">
            <v>14</v>
          </cell>
          <cell r="U1375">
            <v>16</v>
          </cell>
          <cell r="V1375">
            <v>6</v>
          </cell>
          <cell r="W1375">
            <v>2</v>
          </cell>
          <cell r="X1375">
            <v>4</v>
          </cell>
          <cell r="Y1375">
            <v>4</v>
          </cell>
          <cell r="Z1375">
            <v>5</v>
          </cell>
          <cell r="AA1375">
            <v>25</v>
          </cell>
          <cell r="AB1375">
            <v>16</v>
          </cell>
          <cell r="AC1375">
            <v>24</v>
          </cell>
          <cell r="AD1375">
            <v>2</v>
          </cell>
          <cell r="AE1375">
            <v>4</v>
          </cell>
          <cell r="AF1375">
            <v>5</v>
          </cell>
          <cell r="AG1375">
            <v>6</v>
          </cell>
          <cell r="AH1375">
            <v>0</v>
          </cell>
          <cell r="AI1375">
            <v>0</v>
          </cell>
          <cell r="AJ1375">
            <v>9</v>
          </cell>
          <cell r="AK1375">
            <v>0</v>
          </cell>
          <cell r="AL1375">
            <v>18</v>
          </cell>
          <cell r="AM1375">
            <v>28</v>
          </cell>
          <cell r="AN1375">
            <v>9</v>
          </cell>
          <cell r="AO1375">
            <v>24</v>
          </cell>
          <cell r="AP1375">
            <v>27</v>
          </cell>
          <cell r="AQ1375" t="str">
            <v>Q</v>
          </cell>
          <cell r="AR1375">
            <v>135</v>
          </cell>
          <cell r="AS1375">
            <v>35</v>
          </cell>
          <cell r="AT1375">
            <v>45</v>
          </cell>
          <cell r="AU1375" t="str">
            <v>SV</v>
          </cell>
          <cell r="AV1375">
            <v>8695</v>
          </cell>
          <cell r="AW1375">
            <v>8472.9636200000004</v>
          </cell>
          <cell r="AX1375">
            <v>9900</v>
          </cell>
          <cell r="AY1375">
            <v>0.13858539390454294</v>
          </cell>
          <cell r="AZ1375">
            <v>0.12171717171717172</v>
          </cell>
          <cell r="BA1375">
            <v>9750</v>
          </cell>
          <cell r="BB1375">
            <v>3</v>
          </cell>
          <cell r="BC1375">
            <v>0.12133410005750433</v>
          </cell>
          <cell r="BD1375">
            <v>0.1082051282051282</v>
          </cell>
          <cell r="BE1375">
            <v>9500</v>
          </cell>
          <cell r="BF1375">
            <v>6</v>
          </cell>
          <cell r="BG1375">
            <v>9.2581943645773324E-2</v>
          </cell>
          <cell r="BH1375">
            <v>8.4736842105263152E-2</v>
          </cell>
        </row>
        <row r="1376">
          <cell r="B1376" t="str">
            <v>34453</v>
          </cell>
          <cell r="C1376" t="str">
            <v>7793360426605</v>
          </cell>
          <cell r="D1376" t="str">
            <v>JUGO MANZANA 200ml BC</v>
          </cell>
          <cell r="E1376">
            <v>24</v>
          </cell>
          <cell r="F1376" t="str">
            <v>BEBIDAS</v>
          </cell>
          <cell r="G1376" t="str">
            <v>BEBIDAS</v>
          </cell>
          <cell r="H1376" t="str">
            <v>JUGOS</v>
          </cell>
          <cell r="I1376" t="str">
            <v>JUGOS SALUDABLES</v>
          </cell>
          <cell r="J1376" t="str">
            <v>NORMAL JS-NO</v>
          </cell>
          <cell r="K1376" t="str">
            <v>BC</v>
          </cell>
          <cell r="L1376">
            <v>47</v>
          </cell>
          <cell r="M1376" t="str">
            <v>ARCORPAR S.A. (47)</v>
          </cell>
          <cell r="N1376">
            <v>15</v>
          </cell>
          <cell r="O1376">
            <v>20</v>
          </cell>
          <cell r="P1376">
            <v>24</v>
          </cell>
          <cell r="Q1376">
            <v>24</v>
          </cell>
          <cell r="R1376">
            <v>4</v>
          </cell>
          <cell r="S1376">
            <v>23</v>
          </cell>
          <cell r="T1376">
            <v>35</v>
          </cell>
          <cell r="U1376">
            <v>31</v>
          </cell>
          <cell r="V1376">
            <v>16</v>
          </cell>
          <cell r="W1376">
            <v>20</v>
          </cell>
          <cell r="X1376">
            <v>34</v>
          </cell>
          <cell r="Y1376">
            <v>48</v>
          </cell>
          <cell r="Z1376">
            <v>12</v>
          </cell>
          <cell r="AA1376">
            <v>36</v>
          </cell>
          <cell r="AB1376">
            <v>0</v>
          </cell>
          <cell r="AC1376">
            <v>0</v>
          </cell>
          <cell r="AD1376">
            <v>7</v>
          </cell>
          <cell r="AE1376">
            <v>41</v>
          </cell>
          <cell r="AF1376">
            <v>47</v>
          </cell>
          <cell r="AG1376">
            <v>41</v>
          </cell>
          <cell r="AH1376">
            <v>0</v>
          </cell>
          <cell r="AI1376">
            <v>5</v>
          </cell>
          <cell r="AJ1376">
            <v>11</v>
          </cell>
          <cell r="AK1376">
            <v>42</v>
          </cell>
          <cell r="AL1376">
            <v>42</v>
          </cell>
          <cell r="AM1376">
            <v>72</v>
          </cell>
          <cell r="AN1376">
            <v>58</v>
          </cell>
          <cell r="AO1376">
            <v>21</v>
          </cell>
          <cell r="AP1376">
            <v>13.75</v>
          </cell>
          <cell r="AQ1376">
            <v>40.645161290322577</v>
          </cell>
          <cell r="AR1376">
            <v>26.25</v>
          </cell>
          <cell r="AS1376" t="str">
            <v>SV</v>
          </cell>
          <cell r="AT1376">
            <v>42.439024390243901</v>
          </cell>
          <cell r="AU1376">
            <v>126</v>
          </cell>
          <cell r="AV1376">
            <v>2766.0416300000002</v>
          </cell>
          <cell r="AW1376">
            <v>2740.1649000000002</v>
          </cell>
          <cell r="AX1376">
            <v>3150</v>
          </cell>
          <cell r="AY1376">
            <v>0.13881149359274092</v>
          </cell>
          <cell r="AZ1376">
            <v>0.12189154603174598</v>
          </cell>
          <cell r="BA1376">
            <v>3090</v>
          </cell>
          <cell r="BB1376">
            <v>6</v>
          </cell>
          <cell r="BC1376">
            <v>0.11711984609573634</v>
          </cell>
          <cell r="BD1376">
            <v>0.10484089644012939</v>
          </cell>
          <cell r="BE1376">
            <v>2995</v>
          </cell>
          <cell r="BF1376">
            <v>18</v>
          </cell>
          <cell r="BG1376">
            <v>8.2774737558812372E-2</v>
          </cell>
          <cell r="BH1376">
            <v>7.6446868113522484E-2</v>
          </cell>
        </row>
        <row r="1377">
          <cell r="B1377" t="str">
            <v>34454</v>
          </cell>
          <cell r="C1377" t="str">
            <v>7790040110397</v>
          </cell>
          <cell r="D1377" t="str">
            <v>JUGO MANZANA 500ml BC</v>
          </cell>
          <cell r="E1377">
            <v>12</v>
          </cell>
          <cell r="F1377" t="str">
            <v>BEBIDAS</v>
          </cell>
          <cell r="G1377" t="str">
            <v>BEBIDAS</v>
          </cell>
          <cell r="H1377" t="str">
            <v>JUGOS</v>
          </cell>
          <cell r="I1377" t="str">
            <v>JUGOS SALUDABLES</v>
          </cell>
          <cell r="J1377" t="str">
            <v>NORMAL JS-NO</v>
          </cell>
          <cell r="K1377" t="str">
            <v>BC</v>
          </cell>
          <cell r="L1377">
            <v>47</v>
          </cell>
          <cell r="M1377" t="str">
            <v>ARCORPAR S.A. (47)</v>
          </cell>
          <cell r="N1377">
            <v>10</v>
          </cell>
          <cell r="O1377">
            <v>17</v>
          </cell>
          <cell r="P1377">
            <v>11</v>
          </cell>
          <cell r="Q1377">
            <v>8</v>
          </cell>
          <cell r="R1377">
            <v>2</v>
          </cell>
          <cell r="S1377">
            <v>0</v>
          </cell>
          <cell r="T1377">
            <v>7</v>
          </cell>
          <cell r="U1377">
            <v>9</v>
          </cell>
          <cell r="V1377">
            <v>5</v>
          </cell>
          <cell r="W1377">
            <v>0</v>
          </cell>
          <cell r="X1377">
            <v>2</v>
          </cell>
          <cell r="Y1377">
            <v>1</v>
          </cell>
          <cell r="Z1377">
            <v>12</v>
          </cell>
          <cell r="AA1377">
            <v>7</v>
          </cell>
          <cell r="AB1377">
            <v>8</v>
          </cell>
          <cell r="AC1377">
            <v>8</v>
          </cell>
          <cell r="AD1377">
            <v>7</v>
          </cell>
          <cell r="AE1377">
            <v>3</v>
          </cell>
          <cell r="AF1377">
            <v>3</v>
          </cell>
          <cell r="AG1377">
            <v>5</v>
          </cell>
          <cell r="AH1377">
            <v>0</v>
          </cell>
          <cell r="AI1377">
            <v>1</v>
          </cell>
          <cell r="AJ1377">
            <v>11</v>
          </cell>
          <cell r="AK1377">
            <v>3</v>
          </cell>
          <cell r="AL1377">
            <v>34</v>
          </cell>
          <cell r="AM1377">
            <v>34</v>
          </cell>
          <cell r="AN1377">
            <v>23</v>
          </cell>
          <cell r="AO1377">
            <v>24</v>
          </cell>
          <cell r="AP1377">
            <v>41.25</v>
          </cell>
          <cell r="AQ1377">
            <v>10</v>
          </cell>
          <cell r="AR1377">
            <v>1020</v>
          </cell>
          <cell r="AS1377">
            <v>127.5</v>
          </cell>
          <cell r="AT1377">
            <v>138</v>
          </cell>
          <cell r="AU1377">
            <v>720</v>
          </cell>
          <cell r="AV1377">
            <v>5537</v>
          </cell>
          <cell r="AW1377">
            <v>5291.5473599999996</v>
          </cell>
          <cell r="AX1377">
            <v>6250</v>
          </cell>
          <cell r="AY1377">
            <v>0.12877009210763957</v>
          </cell>
          <cell r="AZ1377">
            <v>0.11408</v>
          </cell>
          <cell r="BA1377">
            <v>6150</v>
          </cell>
          <cell r="BB1377">
            <v>3</v>
          </cell>
          <cell r="BC1377">
            <v>0.11070977063391729</v>
          </cell>
          <cell r="BD1377">
            <v>9.9674796747967476E-2</v>
          </cell>
          <cell r="BE1377">
            <v>5900</v>
          </cell>
          <cell r="BF1377">
            <v>6</v>
          </cell>
          <cell r="BG1377">
            <v>6.5558966949611719E-2</v>
          </cell>
          <cell r="BH1377">
            <v>6.1525423728813561E-2</v>
          </cell>
        </row>
        <row r="1378">
          <cell r="B1378" t="str">
            <v>34448</v>
          </cell>
          <cell r="C1378" t="str">
            <v>7793360106002</v>
          </cell>
          <cell r="D1378" t="str">
            <v>JUGO MULTIFRUTA 1Lts BC</v>
          </cell>
          <cell r="E1378">
            <v>12</v>
          </cell>
          <cell r="F1378" t="str">
            <v>BEBIDAS</v>
          </cell>
          <cell r="G1378" t="str">
            <v>BEBIDAS</v>
          </cell>
          <cell r="H1378" t="str">
            <v>JUGOS</v>
          </cell>
          <cell r="I1378" t="str">
            <v>JUGOS SALUDABLES</v>
          </cell>
          <cell r="J1378" t="str">
            <v>NORMAL JS-NO</v>
          </cell>
          <cell r="K1378" t="str">
            <v>BC</v>
          </cell>
          <cell r="L1378">
            <v>47</v>
          </cell>
          <cell r="M1378" t="str">
            <v>ARCORPAR S.A. (47)</v>
          </cell>
          <cell r="N1378">
            <v>18</v>
          </cell>
          <cell r="O1378">
            <v>26</v>
          </cell>
          <cell r="P1378">
            <v>26</v>
          </cell>
          <cell r="Q1378">
            <v>22</v>
          </cell>
          <cell r="R1378">
            <v>39</v>
          </cell>
          <cell r="S1378">
            <v>36</v>
          </cell>
          <cell r="T1378">
            <v>34</v>
          </cell>
          <cell r="U1378">
            <v>16</v>
          </cell>
          <cell r="V1378">
            <v>19</v>
          </cell>
          <cell r="W1378">
            <v>14</v>
          </cell>
          <cell r="X1378">
            <v>15</v>
          </cell>
          <cell r="Y1378">
            <v>9</v>
          </cell>
          <cell r="Z1378">
            <v>30</v>
          </cell>
          <cell r="AA1378">
            <v>25</v>
          </cell>
          <cell r="AB1378">
            <v>18</v>
          </cell>
          <cell r="AC1378">
            <v>18</v>
          </cell>
          <cell r="AD1378">
            <v>27</v>
          </cell>
          <cell r="AE1378">
            <v>38</v>
          </cell>
          <cell r="AF1378">
            <v>28</v>
          </cell>
          <cell r="AG1378">
            <v>15</v>
          </cell>
          <cell r="AH1378">
            <v>1</v>
          </cell>
          <cell r="AI1378">
            <v>4</v>
          </cell>
          <cell r="AJ1378">
            <v>39</v>
          </cell>
          <cell r="AK1378">
            <v>0</v>
          </cell>
          <cell r="AL1378">
            <v>7</v>
          </cell>
          <cell r="AM1378">
            <v>13</v>
          </cell>
          <cell r="AN1378">
            <v>0</v>
          </cell>
          <cell r="AO1378">
            <v>21</v>
          </cell>
          <cell r="AP1378">
            <v>53.18181818181818</v>
          </cell>
          <cell r="AQ1378" t="str">
            <v>Q</v>
          </cell>
          <cell r="AR1378">
            <v>23.333333333333332</v>
          </cell>
          <cell r="AS1378">
            <v>21.666666666666668</v>
          </cell>
          <cell r="AT1378" t="str">
            <v>Q</v>
          </cell>
          <cell r="AU1378">
            <v>157.5</v>
          </cell>
          <cell r="AV1378">
            <v>8695</v>
          </cell>
          <cell r="AW1378">
            <v>8556.3479100000004</v>
          </cell>
          <cell r="AX1378">
            <v>9900</v>
          </cell>
          <cell r="AY1378">
            <v>0.13858539390454294</v>
          </cell>
          <cell r="AZ1378">
            <v>0.12171717171717172</v>
          </cell>
          <cell r="BA1378">
            <v>9750</v>
          </cell>
          <cell r="BB1378">
            <v>3</v>
          </cell>
          <cell r="BC1378">
            <v>0.12133410005750433</v>
          </cell>
          <cell r="BD1378">
            <v>0.1082051282051282</v>
          </cell>
          <cell r="BE1378">
            <v>9500</v>
          </cell>
          <cell r="BF1378">
            <v>6</v>
          </cell>
          <cell r="BG1378">
            <v>9.2581943645773324E-2</v>
          </cell>
          <cell r="BH1378">
            <v>8.4736842105263152E-2</v>
          </cell>
        </row>
        <row r="1379">
          <cell r="B1379" t="str">
            <v>34451</v>
          </cell>
          <cell r="C1379" t="str">
            <v>7793360426582</v>
          </cell>
          <cell r="D1379" t="str">
            <v>JUGO MULTIFRUTA 200ml BC</v>
          </cell>
          <cell r="E1379">
            <v>24</v>
          </cell>
          <cell r="F1379" t="str">
            <v>BEBIDAS</v>
          </cell>
          <cell r="G1379" t="str">
            <v>BEBIDAS</v>
          </cell>
          <cell r="H1379" t="str">
            <v>JUGOS</v>
          </cell>
          <cell r="I1379" t="str">
            <v>JUGOS SALUDABLES</v>
          </cell>
          <cell r="J1379" t="str">
            <v>NORMAL JS-NO</v>
          </cell>
          <cell r="K1379" t="str">
            <v>BC</v>
          </cell>
          <cell r="L1379">
            <v>47</v>
          </cell>
          <cell r="M1379" t="str">
            <v>ARCORPAR S.A. (47)</v>
          </cell>
          <cell r="N1379">
            <v>57</v>
          </cell>
          <cell r="O1379">
            <v>73</v>
          </cell>
          <cell r="P1379">
            <v>44</v>
          </cell>
          <cell r="Q1379">
            <v>71</v>
          </cell>
          <cell r="R1379">
            <v>12</v>
          </cell>
          <cell r="S1379">
            <v>34</v>
          </cell>
          <cell r="T1379">
            <v>43</v>
          </cell>
          <cell r="U1379">
            <v>50</v>
          </cell>
          <cell r="V1379">
            <v>24</v>
          </cell>
          <cell r="W1379">
            <v>36</v>
          </cell>
          <cell r="X1379">
            <v>45</v>
          </cell>
          <cell r="Y1379">
            <v>35</v>
          </cell>
          <cell r="Z1379">
            <v>30</v>
          </cell>
          <cell r="AA1379">
            <v>31</v>
          </cell>
          <cell r="AB1379">
            <v>26</v>
          </cell>
          <cell r="AC1379">
            <v>15</v>
          </cell>
          <cell r="AD1379">
            <v>37</v>
          </cell>
          <cell r="AE1379">
            <v>66</v>
          </cell>
          <cell r="AF1379">
            <v>52</v>
          </cell>
          <cell r="AG1379">
            <v>70</v>
          </cell>
          <cell r="AH1379">
            <v>7</v>
          </cell>
          <cell r="AI1379">
            <v>14</v>
          </cell>
          <cell r="AJ1379">
            <v>8</v>
          </cell>
          <cell r="AK1379">
            <v>49</v>
          </cell>
          <cell r="AL1379">
            <v>67</v>
          </cell>
          <cell r="AM1379">
            <v>15</v>
          </cell>
          <cell r="AN1379">
            <v>56</v>
          </cell>
          <cell r="AO1379">
            <v>13</v>
          </cell>
          <cell r="AP1379">
            <v>3.380281690140845</v>
          </cell>
          <cell r="AQ1379">
            <v>29.4</v>
          </cell>
          <cell r="AR1379">
            <v>57.428571428571431</v>
          </cell>
          <cell r="AS1379">
            <v>30</v>
          </cell>
          <cell r="AT1379">
            <v>24</v>
          </cell>
          <cell r="AU1379">
            <v>27.857142857142858</v>
          </cell>
          <cell r="AV1379">
            <v>2766.0416300000002</v>
          </cell>
          <cell r="AW1379">
            <v>2721.4404800000002</v>
          </cell>
          <cell r="AX1379">
            <v>3150</v>
          </cell>
          <cell r="AY1379">
            <v>0.13881149359274092</v>
          </cell>
          <cell r="AZ1379">
            <v>0.12189154603174598</v>
          </cell>
          <cell r="BA1379">
            <v>3090</v>
          </cell>
          <cell r="BB1379">
            <v>6</v>
          </cell>
          <cell r="BC1379">
            <v>0.11711984609573634</v>
          </cell>
          <cell r="BD1379">
            <v>0.10484089644012939</v>
          </cell>
          <cell r="BE1379">
            <v>2995</v>
          </cell>
          <cell r="BF1379">
            <v>18</v>
          </cell>
          <cell r="BG1379">
            <v>8.2774737558812372E-2</v>
          </cell>
          <cell r="BH1379">
            <v>7.6446868113522484E-2</v>
          </cell>
        </row>
        <row r="1380">
          <cell r="B1380" t="str">
            <v>34455</v>
          </cell>
          <cell r="C1380" t="str">
            <v>7790040110373</v>
          </cell>
          <cell r="D1380" t="str">
            <v>JUGO MULTIFRUTA 500ml BC</v>
          </cell>
          <cell r="E1380">
            <v>12</v>
          </cell>
          <cell r="F1380" t="str">
            <v>BEBIDAS</v>
          </cell>
          <cell r="G1380" t="str">
            <v>BEBIDAS</v>
          </cell>
          <cell r="H1380" t="str">
            <v>JUGOS</v>
          </cell>
          <cell r="I1380" t="str">
            <v>JUGOS SALUDABLES</v>
          </cell>
          <cell r="J1380" t="str">
            <v>NORMAL JS-NO</v>
          </cell>
          <cell r="K1380" t="str">
            <v>BC</v>
          </cell>
          <cell r="L1380">
            <v>47</v>
          </cell>
          <cell r="M1380" t="str">
            <v>ARCORPAR S.A. (47)</v>
          </cell>
          <cell r="N1380">
            <v>1191</v>
          </cell>
          <cell r="O1380">
            <v>7</v>
          </cell>
          <cell r="P1380">
            <v>27</v>
          </cell>
          <cell r="Q1380">
            <v>25</v>
          </cell>
          <cell r="R1380">
            <v>0</v>
          </cell>
          <cell r="S1380">
            <v>9</v>
          </cell>
          <cell r="T1380">
            <v>12</v>
          </cell>
          <cell r="U1380">
            <v>20</v>
          </cell>
          <cell r="V1380">
            <v>0</v>
          </cell>
          <cell r="W1380">
            <v>8</v>
          </cell>
          <cell r="X1380">
            <v>4</v>
          </cell>
          <cell r="Y1380">
            <v>4</v>
          </cell>
          <cell r="Z1380">
            <v>6</v>
          </cell>
          <cell r="AA1380">
            <v>8</v>
          </cell>
          <cell r="AB1380">
            <v>9</v>
          </cell>
          <cell r="AC1380">
            <v>7</v>
          </cell>
          <cell r="AD1380">
            <v>0</v>
          </cell>
          <cell r="AE1380">
            <v>15</v>
          </cell>
          <cell r="AF1380">
            <v>3</v>
          </cell>
          <cell r="AG1380">
            <v>12</v>
          </cell>
          <cell r="AH1380">
            <v>1</v>
          </cell>
          <cell r="AI1380">
            <v>1</v>
          </cell>
          <cell r="AJ1380">
            <v>21</v>
          </cell>
          <cell r="AK1380">
            <v>6</v>
          </cell>
          <cell r="AL1380">
            <v>11</v>
          </cell>
          <cell r="AM1380">
            <v>12</v>
          </cell>
          <cell r="AN1380">
            <v>12</v>
          </cell>
          <cell r="AO1380">
            <v>11</v>
          </cell>
          <cell r="AP1380">
            <v>25.2</v>
          </cell>
          <cell r="AQ1380">
            <v>9</v>
          </cell>
          <cell r="AR1380">
            <v>82.5</v>
          </cell>
          <cell r="AS1380">
            <v>51.428571428571423</v>
          </cell>
          <cell r="AT1380">
            <v>30</v>
          </cell>
          <cell r="AU1380">
            <v>330</v>
          </cell>
          <cell r="AV1380">
            <v>5537</v>
          </cell>
          <cell r="AW1380">
            <v>4809.8828800000001</v>
          </cell>
          <cell r="AX1380">
            <v>6250</v>
          </cell>
          <cell r="AY1380">
            <v>0.12877009210763957</v>
          </cell>
          <cell r="AZ1380">
            <v>0.11408</v>
          </cell>
          <cell r="BA1380">
            <v>6150</v>
          </cell>
          <cell r="BB1380">
            <v>3</v>
          </cell>
          <cell r="BC1380">
            <v>0.11070977063391729</v>
          </cell>
          <cell r="BD1380">
            <v>9.9674796747967476E-2</v>
          </cell>
          <cell r="BE1380">
            <v>5900</v>
          </cell>
          <cell r="BF1380">
            <v>6</v>
          </cell>
          <cell r="BG1380">
            <v>6.5558966949611719E-2</v>
          </cell>
          <cell r="BH1380">
            <v>6.1525423728813561E-2</v>
          </cell>
        </row>
        <row r="1381">
          <cell r="B1381" t="str">
            <v>34449</v>
          </cell>
          <cell r="C1381" t="str">
            <v>7793360106033</v>
          </cell>
          <cell r="D1381" t="str">
            <v>JUGO NARANJA 1Lts BC</v>
          </cell>
          <cell r="E1381">
            <v>12</v>
          </cell>
          <cell r="F1381" t="str">
            <v>BEBIDAS</v>
          </cell>
          <cell r="G1381" t="str">
            <v>BEBIDAS</v>
          </cell>
          <cell r="H1381" t="str">
            <v>JUGOS</v>
          </cell>
          <cell r="I1381" t="str">
            <v>JUGOS SALUDABLES</v>
          </cell>
          <cell r="J1381" t="str">
            <v>NORMAL JS-NO</v>
          </cell>
          <cell r="K1381" t="str">
            <v>BC</v>
          </cell>
          <cell r="L1381">
            <v>47</v>
          </cell>
          <cell r="M1381" t="str">
            <v>ARCORPAR S.A. (47)</v>
          </cell>
          <cell r="N1381">
            <v>12</v>
          </cell>
          <cell r="O1381">
            <v>36</v>
          </cell>
          <cell r="P1381">
            <v>11</v>
          </cell>
          <cell r="Q1381">
            <v>23</v>
          </cell>
          <cell r="R1381">
            <v>22</v>
          </cell>
          <cell r="S1381">
            <v>20</v>
          </cell>
          <cell r="T1381">
            <v>21</v>
          </cell>
          <cell r="U1381">
            <v>25</v>
          </cell>
          <cell r="V1381">
            <v>1</v>
          </cell>
          <cell r="W1381">
            <v>2</v>
          </cell>
          <cell r="X1381">
            <v>2</v>
          </cell>
          <cell r="Y1381">
            <v>2</v>
          </cell>
          <cell r="Z1381">
            <v>7</v>
          </cell>
          <cell r="AA1381">
            <v>13</v>
          </cell>
          <cell r="AB1381">
            <v>8</v>
          </cell>
          <cell r="AC1381">
            <v>10</v>
          </cell>
          <cell r="AD1381">
            <v>15</v>
          </cell>
          <cell r="AE1381">
            <v>9</v>
          </cell>
          <cell r="AF1381">
            <v>18</v>
          </cell>
          <cell r="AG1381">
            <v>8</v>
          </cell>
          <cell r="AH1381">
            <v>0</v>
          </cell>
          <cell r="AI1381">
            <v>0</v>
          </cell>
          <cell r="AJ1381">
            <v>13</v>
          </cell>
          <cell r="AK1381">
            <v>18</v>
          </cell>
          <cell r="AL1381">
            <v>21</v>
          </cell>
          <cell r="AM1381">
            <v>28</v>
          </cell>
          <cell r="AN1381">
            <v>6</v>
          </cell>
          <cell r="AO1381">
            <v>12</v>
          </cell>
          <cell r="AP1381">
            <v>16.956521739130434</v>
          </cell>
          <cell r="AQ1381">
            <v>21.599999999999998</v>
          </cell>
          <cell r="AR1381">
            <v>315</v>
          </cell>
          <cell r="AS1381">
            <v>84</v>
          </cell>
          <cell r="AT1381">
            <v>22.5</v>
          </cell>
          <cell r="AU1381" t="str">
            <v>SV</v>
          </cell>
          <cell r="AV1381">
            <v>8695</v>
          </cell>
          <cell r="AW1381">
            <v>8513.8144300000004</v>
          </cell>
          <cell r="AX1381">
            <v>9900</v>
          </cell>
          <cell r="AY1381">
            <v>0.13858539390454294</v>
          </cell>
          <cell r="AZ1381">
            <v>0.12171717171717172</v>
          </cell>
          <cell r="BA1381">
            <v>9750</v>
          </cell>
          <cell r="BB1381">
            <v>3</v>
          </cell>
          <cell r="BC1381">
            <v>0.12133410005750433</v>
          </cell>
          <cell r="BD1381">
            <v>0.1082051282051282</v>
          </cell>
          <cell r="BE1381">
            <v>9500</v>
          </cell>
          <cell r="BF1381">
            <v>6</v>
          </cell>
          <cell r="BG1381">
            <v>9.2581943645773324E-2</v>
          </cell>
          <cell r="BH1381">
            <v>8.4736842105263152E-2</v>
          </cell>
        </row>
        <row r="1382">
          <cell r="B1382" t="str">
            <v>34452</v>
          </cell>
          <cell r="C1382" t="str">
            <v>7793306426599</v>
          </cell>
          <cell r="D1382" t="str">
            <v>JUGO NARANJA 200ml BC</v>
          </cell>
          <cell r="E1382">
            <v>24</v>
          </cell>
          <cell r="F1382" t="str">
            <v>BEBIDAS</v>
          </cell>
          <cell r="G1382" t="str">
            <v>BEBIDAS</v>
          </cell>
          <cell r="H1382" t="str">
            <v>JUGOS</v>
          </cell>
          <cell r="I1382" t="str">
            <v>JUGOS SALUDABLES</v>
          </cell>
          <cell r="J1382" t="str">
            <v>NORMAL JS-NO</v>
          </cell>
          <cell r="K1382" t="str">
            <v>BC</v>
          </cell>
          <cell r="L1382">
            <v>47</v>
          </cell>
          <cell r="M1382" t="str">
            <v>ARCORPAR S.A. (47)</v>
          </cell>
          <cell r="N1382">
            <v>74</v>
          </cell>
          <cell r="O1382">
            <v>33</v>
          </cell>
          <cell r="P1382">
            <v>0</v>
          </cell>
          <cell r="Q1382">
            <v>0</v>
          </cell>
          <cell r="R1382">
            <v>24</v>
          </cell>
          <cell r="S1382">
            <v>41</v>
          </cell>
          <cell r="T1382">
            <v>19</v>
          </cell>
          <cell r="U1382">
            <v>2</v>
          </cell>
          <cell r="V1382">
            <v>16</v>
          </cell>
          <cell r="W1382">
            <v>14</v>
          </cell>
          <cell r="X1382">
            <v>3</v>
          </cell>
          <cell r="Y1382">
            <v>3</v>
          </cell>
          <cell r="Z1382">
            <v>56</v>
          </cell>
          <cell r="AA1382">
            <v>81</v>
          </cell>
          <cell r="AB1382">
            <v>37</v>
          </cell>
          <cell r="AC1382">
            <v>38</v>
          </cell>
          <cell r="AD1382">
            <v>18</v>
          </cell>
          <cell r="AE1382">
            <v>58</v>
          </cell>
          <cell r="AF1382">
            <v>0</v>
          </cell>
          <cell r="AG1382">
            <v>0</v>
          </cell>
          <cell r="AH1382">
            <v>0</v>
          </cell>
          <cell r="AI1382">
            <v>0</v>
          </cell>
          <cell r="AJ1382">
            <v>58</v>
          </cell>
          <cell r="AK1382">
            <v>0</v>
          </cell>
          <cell r="AL1382">
            <v>1</v>
          </cell>
          <cell r="AM1382">
            <v>50</v>
          </cell>
          <cell r="AN1382">
            <v>0</v>
          </cell>
          <cell r="AO1382">
            <v>0</v>
          </cell>
          <cell r="AP1382" t="str">
            <v>SV</v>
          </cell>
          <cell r="AQ1382" t="str">
            <v>Q</v>
          </cell>
          <cell r="AR1382">
            <v>10</v>
          </cell>
          <cell r="AS1382">
            <v>39.473684210526315</v>
          </cell>
          <cell r="AT1382" t="str">
            <v>Q</v>
          </cell>
          <cell r="AU1382" t="str">
            <v>Q</v>
          </cell>
          <cell r="AV1382">
            <v>2765.9999950000001</v>
          </cell>
          <cell r="AW1382">
            <v>2641.9281900000001</v>
          </cell>
          <cell r="AX1382">
            <v>3150</v>
          </cell>
          <cell r="AY1382">
            <v>0.13882863546426005</v>
          </cell>
          <cell r="AZ1382">
            <v>0.12190476349206346</v>
          </cell>
          <cell r="BA1382">
            <v>3090</v>
          </cell>
          <cell r="BB1382">
            <v>6</v>
          </cell>
          <cell r="BC1382">
            <v>0.11713666145541701</v>
          </cell>
          <cell r="BD1382">
            <v>0.10485437055016177</v>
          </cell>
          <cell r="BE1382">
            <v>2995</v>
          </cell>
          <cell r="BF1382">
            <v>18</v>
          </cell>
          <cell r="BG1382">
            <v>8.2791035941415458E-2</v>
          </cell>
          <cell r="BH1382">
            <v>7.6460769616026672E-2</v>
          </cell>
        </row>
        <row r="1383">
          <cell r="B1383" t="str">
            <v>34456</v>
          </cell>
          <cell r="C1383" t="str">
            <v>7790040110380</v>
          </cell>
          <cell r="D1383" t="str">
            <v>JUGO NARANJA 500ml BC</v>
          </cell>
          <cell r="E1383">
            <v>12</v>
          </cell>
          <cell r="F1383" t="str">
            <v>BEBIDAS</v>
          </cell>
          <cell r="G1383" t="str">
            <v>BEBIDAS</v>
          </cell>
          <cell r="H1383" t="str">
            <v>JUGOS</v>
          </cell>
          <cell r="I1383" t="str">
            <v>JUGOS SALUDABLES</v>
          </cell>
          <cell r="J1383" t="str">
            <v>NORMAL JS-NO</v>
          </cell>
          <cell r="K1383" t="str">
            <v>BC</v>
          </cell>
          <cell r="L1383">
            <v>47</v>
          </cell>
          <cell r="M1383" t="str">
            <v>ARCORPAR S.A. (47)</v>
          </cell>
          <cell r="N1383">
            <v>245</v>
          </cell>
          <cell r="O1383">
            <v>8</v>
          </cell>
          <cell r="P1383">
            <v>13</v>
          </cell>
          <cell r="Q1383">
            <v>5</v>
          </cell>
          <cell r="R1383">
            <v>4</v>
          </cell>
          <cell r="S1383">
            <v>0</v>
          </cell>
          <cell r="T1383">
            <v>20</v>
          </cell>
          <cell r="U1383">
            <v>15</v>
          </cell>
          <cell r="V1383">
            <v>11</v>
          </cell>
          <cell r="W1383">
            <v>1</v>
          </cell>
          <cell r="X1383">
            <v>3</v>
          </cell>
          <cell r="Y1383">
            <v>5</v>
          </cell>
          <cell r="Z1383">
            <v>6</v>
          </cell>
          <cell r="AA1383">
            <v>4</v>
          </cell>
          <cell r="AB1383">
            <v>7</v>
          </cell>
          <cell r="AC1383">
            <v>7</v>
          </cell>
          <cell r="AD1383">
            <v>5</v>
          </cell>
          <cell r="AE1383">
            <v>5</v>
          </cell>
          <cell r="AF1383">
            <v>4</v>
          </cell>
          <cell r="AG1383">
            <v>10</v>
          </cell>
          <cell r="AH1383">
            <v>3</v>
          </cell>
          <cell r="AI1383">
            <v>3</v>
          </cell>
          <cell r="AJ1383">
            <v>184</v>
          </cell>
          <cell r="AK1383">
            <v>2</v>
          </cell>
          <cell r="AL1383">
            <v>22</v>
          </cell>
          <cell r="AM1383">
            <v>4</v>
          </cell>
          <cell r="AN1383">
            <v>17</v>
          </cell>
          <cell r="AO1383">
            <v>9</v>
          </cell>
          <cell r="AP1383">
            <v>1104</v>
          </cell>
          <cell r="AQ1383">
            <v>4</v>
          </cell>
          <cell r="AR1383">
            <v>132</v>
          </cell>
          <cell r="AS1383">
            <v>17.142857142857142</v>
          </cell>
          <cell r="AT1383">
            <v>51</v>
          </cell>
          <cell r="AU1383">
            <v>90</v>
          </cell>
          <cell r="AV1383">
            <v>5537</v>
          </cell>
          <cell r="AW1383">
            <v>3379.6629899999998</v>
          </cell>
          <cell r="AX1383">
            <v>6250</v>
          </cell>
          <cell r="AY1383">
            <v>0.12877009210763957</v>
          </cell>
          <cell r="AZ1383">
            <v>0.11408</v>
          </cell>
          <cell r="BA1383">
            <v>6150</v>
          </cell>
          <cell r="BB1383">
            <v>3</v>
          </cell>
          <cell r="BC1383">
            <v>0.11070977063391729</v>
          </cell>
          <cell r="BD1383">
            <v>9.9674796747967476E-2</v>
          </cell>
          <cell r="BE1383">
            <v>5900</v>
          </cell>
          <cell r="BF1383">
            <v>6</v>
          </cell>
          <cell r="BG1383">
            <v>6.5558966949611719E-2</v>
          </cell>
          <cell r="BH1383">
            <v>6.1525423728813561E-2</v>
          </cell>
        </row>
        <row r="1384">
          <cell r="B1384" t="str">
            <v>40575</v>
          </cell>
          <cell r="C1384" t="str">
            <v>8809713910710</v>
          </cell>
          <cell r="D1384" t="str">
            <v>ALOE BEAUTY COLAGENO 500ml OKF</v>
          </cell>
          <cell r="E1384">
            <v>20</v>
          </cell>
          <cell r="F1384" t="str">
            <v>BEBIDAS</v>
          </cell>
          <cell r="G1384" t="str">
            <v>BEBIDAS</v>
          </cell>
          <cell r="H1384" t="str">
            <v>JUGOS</v>
          </cell>
          <cell r="I1384" t="str">
            <v>JUGOS SALUDABLES</v>
          </cell>
          <cell r="J1384" t="str">
            <v>NORMAL JS-NO</v>
          </cell>
          <cell r="K1384" t="str">
            <v>OKF</v>
          </cell>
          <cell r="L1384">
            <v>114</v>
          </cell>
          <cell r="M1384" t="str">
            <v>APOLO IMPORT S.A. 2 - TRENTINO (114)</v>
          </cell>
          <cell r="N1384">
            <v>5</v>
          </cell>
          <cell r="O1384">
            <v>17</v>
          </cell>
          <cell r="P1384">
            <v>15</v>
          </cell>
          <cell r="Q1384">
            <v>13</v>
          </cell>
          <cell r="R1384">
            <v>5</v>
          </cell>
          <cell r="S1384">
            <v>9</v>
          </cell>
          <cell r="T1384">
            <v>3</v>
          </cell>
          <cell r="U1384">
            <v>1</v>
          </cell>
          <cell r="V1384">
            <v>1</v>
          </cell>
          <cell r="W1384">
            <v>3</v>
          </cell>
          <cell r="X1384">
            <v>3</v>
          </cell>
          <cell r="Y1384">
            <v>4</v>
          </cell>
          <cell r="Z1384">
            <v>3</v>
          </cell>
          <cell r="AA1384">
            <v>13</v>
          </cell>
          <cell r="AB1384">
            <v>3</v>
          </cell>
          <cell r="AC1384">
            <v>2</v>
          </cell>
          <cell r="AD1384">
            <v>3</v>
          </cell>
          <cell r="AE1384">
            <v>13</v>
          </cell>
          <cell r="AF1384">
            <v>4</v>
          </cell>
          <cell r="AG1384">
            <v>6</v>
          </cell>
          <cell r="AH1384">
            <v>0</v>
          </cell>
          <cell r="AI1384">
            <v>0</v>
          </cell>
          <cell r="AJ1384">
            <v>20</v>
          </cell>
          <cell r="AK1384">
            <v>14</v>
          </cell>
          <cell r="AL1384">
            <v>10</v>
          </cell>
          <cell r="AM1384">
            <v>21</v>
          </cell>
          <cell r="AN1384">
            <v>18</v>
          </cell>
          <cell r="AO1384">
            <v>0</v>
          </cell>
          <cell r="AP1384">
            <v>46.153846153846153</v>
          </cell>
          <cell r="AQ1384">
            <v>420</v>
          </cell>
          <cell r="AR1384">
            <v>75</v>
          </cell>
          <cell r="AS1384">
            <v>315</v>
          </cell>
          <cell r="AT1384">
            <v>90</v>
          </cell>
          <cell r="AU1384" t="str">
            <v>Q</v>
          </cell>
          <cell r="AV1384">
            <v>15570.000050000001</v>
          </cell>
          <cell r="AW1384">
            <v>14310.3081</v>
          </cell>
          <cell r="AX1384">
            <v>17900</v>
          </cell>
          <cell r="AY1384">
            <v>0.14964675289130769</v>
          </cell>
          <cell r="AZ1384">
            <v>0.13016759497206701</v>
          </cell>
          <cell r="BA1384">
            <v>17500</v>
          </cell>
          <cell r="BB1384">
            <v>3</v>
          </cell>
          <cell r="BC1384">
            <v>0.12395632265909984</v>
          </cell>
          <cell r="BD1384">
            <v>0.1102857114285714</v>
          </cell>
          <cell r="BE1384">
            <v>16900</v>
          </cell>
          <cell r="BF1384">
            <v>6</v>
          </cell>
          <cell r="BG1384">
            <v>8.5420677310787729E-2</v>
          </cell>
          <cell r="BH1384">
            <v>7.8698221893491085E-2</v>
          </cell>
        </row>
        <row r="1385">
          <cell r="B1385" t="str">
            <v>40574</v>
          </cell>
          <cell r="C1385" t="str">
            <v>884394009494</v>
          </cell>
          <cell r="D1385" t="str">
            <v>ALOE LIMON JENGIBRE 500ml OKF</v>
          </cell>
          <cell r="E1385">
            <v>20</v>
          </cell>
          <cell r="F1385" t="str">
            <v>BEBIDAS</v>
          </cell>
          <cell r="G1385" t="str">
            <v>BEBIDAS</v>
          </cell>
          <cell r="H1385" t="str">
            <v>JUGOS</v>
          </cell>
          <cell r="I1385" t="str">
            <v>JUGOS SALUDABLES</v>
          </cell>
          <cell r="J1385" t="str">
            <v>NORMAL JS-NO</v>
          </cell>
          <cell r="K1385" t="str">
            <v>OKF</v>
          </cell>
          <cell r="L1385">
            <v>114</v>
          </cell>
          <cell r="M1385" t="str">
            <v>APOLO IMPORT S.A. 2 - TRENTINO (114)</v>
          </cell>
          <cell r="N1385">
            <v>1</v>
          </cell>
          <cell r="O1385">
            <v>8</v>
          </cell>
          <cell r="P1385">
            <v>4</v>
          </cell>
          <cell r="Q1385">
            <v>7</v>
          </cell>
          <cell r="R1385">
            <v>0</v>
          </cell>
          <cell r="S1385">
            <v>2</v>
          </cell>
          <cell r="T1385">
            <v>1</v>
          </cell>
          <cell r="U1385">
            <v>1</v>
          </cell>
          <cell r="V1385">
            <v>1</v>
          </cell>
          <cell r="W1385">
            <v>4</v>
          </cell>
          <cell r="X1385">
            <v>0</v>
          </cell>
          <cell r="Y1385">
            <v>0</v>
          </cell>
          <cell r="Z1385">
            <v>2</v>
          </cell>
          <cell r="AA1385">
            <v>5</v>
          </cell>
          <cell r="AB1385">
            <v>4</v>
          </cell>
          <cell r="AC1385">
            <v>0</v>
          </cell>
          <cell r="AD1385">
            <v>0</v>
          </cell>
          <cell r="AE1385">
            <v>10</v>
          </cell>
          <cell r="AF1385">
            <v>2</v>
          </cell>
          <cell r="AG1385">
            <v>6</v>
          </cell>
          <cell r="AH1385">
            <v>1</v>
          </cell>
          <cell r="AI1385">
            <v>1</v>
          </cell>
          <cell r="AJ1385">
            <v>51</v>
          </cell>
          <cell r="AK1385">
            <v>17</v>
          </cell>
          <cell r="AL1385">
            <v>15</v>
          </cell>
          <cell r="AM1385">
            <v>9</v>
          </cell>
          <cell r="AN1385">
            <v>23</v>
          </cell>
          <cell r="AO1385">
            <v>39</v>
          </cell>
          <cell r="AP1385">
            <v>218.57142857142856</v>
          </cell>
          <cell r="AQ1385">
            <v>510</v>
          </cell>
          <cell r="AR1385" t="str">
            <v>SV</v>
          </cell>
          <cell r="AS1385" t="str">
            <v>SV</v>
          </cell>
          <cell r="AT1385">
            <v>115</v>
          </cell>
          <cell r="AU1385">
            <v>1170</v>
          </cell>
          <cell r="AV1385">
            <v>15570.000050000001</v>
          </cell>
          <cell r="AW1385">
            <v>15569.999830000001</v>
          </cell>
          <cell r="AX1385">
            <v>17900</v>
          </cell>
          <cell r="AY1385">
            <v>0.14964675289130769</v>
          </cell>
          <cell r="AZ1385">
            <v>0.13016759497206701</v>
          </cell>
          <cell r="BA1385">
            <v>17500</v>
          </cell>
          <cell r="BB1385">
            <v>3</v>
          </cell>
          <cell r="BC1385">
            <v>0.12395632265909984</v>
          </cell>
          <cell r="BD1385">
            <v>0.1102857114285714</v>
          </cell>
          <cell r="BE1385">
            <v>16900</v>
          </cell>
          <cell r="BF1385">
            <v>6</v>
          </cell>
          <cell r="BG1385">
            <v>8.5420677310787729E-2</v>
          </cell>
          <cell r="BH1385">
            <v>7.8698221893491085E-2</v>
          </cell>
        </row>
        <row r="1386">
          <cell r="B1386" t="str">
            <v>40569</v>
          </cell>
          <cell r="C1386" t="str">
            <v>8809713910444</v>
          </cell>
          <cell r="D1386" t="str">
            <v>ALOE MOSCATO C/GAS 500ml OKF</v>
          </cell>
          <cell r="E1386">
            <v>20</v>
          </cell>
          <cell r="F1386" t="str">
            <v>BEBIDAS</v>
          </cell>
          <cell r="G1386" t="str">
            <v>BEBIDAS</v>
          </cell>
          <cell r="H1386" t="str">
            <v>JUGOS</v>
          </cell>
          <cell r="I1386" t="str">
            <v>JUGOS SALUDABLES</v>
          </cell>
          <cell r="J1386" t="str">
            <v>NORMAL JS-NO</v>
          </cell>
          <cell r="K1386" t="str">
            <v>OKF</v>
          </cell>
          <cell r="L1386">
            <v>114</v>
          </cell>
          <cell r="M1386" t="str">
            <v>APOLO IMPORT S.A. 2 - TRENTINO (114)</v>
          </cell>
          <cell r="N1386">
            <v>0</v>
          </cell>
          <cell r="O1386">
            <v>2</v>
          </cell>
          <cell r="P1386">
            <v>5</v>
          </cell>
          <cell r="Q1386">
            <v>3</v>
          </cell>
          <cell r="R1386">
            <v>0</v>
          </cell>
          <cell r="S1386">
            <v>2</v>
          </cell>
          <cell r="T1386">
            <v>0</v>
          </cell>
          <cell r="U1386">
            <v>0</v>
          </cell>
          <cell r="V1386">
            <v>0</v>
          </cell>
          <cell r="W1386">
            <v>0</v>
          </cell>
          <cell r="X1386">
            <v>1</v>
          </cell>
          <cell r="Y1386">
            <v>0</v>
          </cell>
          <cell r="Z1386">
            <v>0</v>
          </cell>
          <cell r="AA1386">
            <v>2</v>
          </cell>
          <cell r="AB1386">
            <v>3</v>
          </cell>
          <cell r="AC1386">
            <v>3</v>
          </cell>
          <cell r="AD1386">
            <v>2</v>
          </cell>
          <cell r="AE1386">
            <v>3</v>
          </cell>
          <cell r="AF1386">
            <v>1</v>
          </cell>
          <cell r="AG1386">
            <v>0</v>
          </cell>
          <cell r="AH1386">
            <v>0</v>
          </cell>
          <cell r="AI1386">
            <v>0</v>
          </cell>
          <cell r="AJ1386">
            <v>12</v>
          </cell>
          <cell r="AK1386">
            <v>18</v>
          </cell>
          <cell r="AL1386">
            <v>19</v>
          </cell>
          <cell r="AM1386">
            <v>15</v>
          </cell>
          <cell r="AN1386">
            <v>14</v>
          </cell>
          <cell r="AO1386">
            <v>40</v>
          </cell>
          <cell r="AP1386">
            <v>120</v>
          </cell>
          <cell r="AQ1386" t="str">
            <v>SV</v>
          </cell>
          <cell r="AR1386" t="str">
            <v>SV</v>
          </cell>
          <cell r="AS1386">
            <v>150</v>
          </cell>
          <cell r="AT1386" t="str">
            <v>SV</v>
          </cell>
          <cell r="AU1386" t="str">
            <v>SV</v>
          </cell>
          <cell r="AV1386">
            <v>15570.000050000001</v>
          </cell>
          <cell r="AW1386">
            <v>15569.999830000001</v>
          </cell>
          <cell r="AX1386">
            <v>13900</v>
          </cell>
          <cell r="AY1386">
            <v>-0.10725754943077215</v>
          </cell>
          <cell r="AZ1386">
            <v>-0.12014388848920868</v>
          </cell>
          <cell r="BA1386">
            <v>13500</v>
          </cell>
          <cell r="BB1386">
            <v>3</v>
          </cell>
          <cell r="BC1386">
            <v>-0.13294797966298022</v>
          </cell>
          <cell r="BD1386">
            <v>-0.15333333703703708</v>
          </cell>
          <cell r="BE1386">
            <v>12900</v>
          </cell>
          <cell r="BF1386">
            <v>6</v>
          </cell>
          <cell r="BG1386">
            <v>-0.17148362501129222</v>
          </cell>
          <cell r="BH1386">
            <v>-0.20697674806201555</v>
          </cell>
        </row>
        <row r="1387">
          <cell r="B1387" t="str">
            <v>40568</v>
          </cell>
          <cell r="C1387" t="str">
            <v>8809041429984</v>
          </cell>
          <cell r="D1387" t="str">
            <v>ALOE SANDIA C/GAS 500ml OKF</v>
          </cell>
          <cell r="E1387">
            <v>20</v>
          </cell>
          <cell r="F1387" t="str">
            <v>BEBIDAS</v>
          </cell>
          <cell r="G1387" t="str">
            <v>BEBIDAS</v>
          </cell>
          <cell r="H1387" t="str">
            <v>JUGOS</v>
          </cell>
          <cell r="I1387" t="str">
            <v>JUGOS SALUDABLES</v>
          </cell>
          <cell r="J1387" t="str">
            <v>NORMAL JS-NO</v>
          </cell>
          <cell r="K1387" t="str">
            <v>OKF</v>
          </cell>
          <cell r="L1387">
            <v>114</v>
          </cell>
          <cell r="M1387" t="str">
            <v>APOLO IMPORT S.A. 2 - TRENTINO (114)</v>
          </cell>
          <cell r="N1387">
            <v>5</v>
          </cell>
          <cell r="O1387">
            <v>2</v>
          </cell>
          <cell r="P1387">
            <v>4</v>
          </cell>
          <cell r="Q1387">
            <v>4</v>
          </cell>
          <cell r="R1387">
            <v>10</v>
          </cell>
          <cell r="S1387">
            <v>8</v>
          </cell>
          <cell r="T1387">
            <v>1</v>
          </cell>
          <cell r="U1387">
            <v>2</v>
          </cell>
          <cell r="V1387">
            <v>0</v>
          </cell>
          <cell r="W1387">
            <v>1</v>
          </cell>
          <cell r="X1387">
            <v>1</v>
          </cell>
          <cell r="Y1387">
            <v>0</v>
          </cell>
          <cell r="Z1387">
            <v>1</v>
          </cell>
          <cell r="AA1387">
            <v>6</v>
          </cell>
          <cell r="AB1387">
            <v>4</v>
          </cell>
          <cell r="AC1387">
            <v>2</v>
          </cell>
          <cell r="AD1387">
            <v>3</v>
          </cell>
          <cell r="AE1387">
            <v>9</v>
          </cell>
          <cell r="AF1387">
            <v>12</v>
          </cell>
          <cell r="AG1387">
            <v>14</v>
          </cell>
          <cell r="AH1387">
            <v>0</v>
          </cell>
          <cell r="AI1387">
            <v>0</v>
          </cell>
          <cell r="AJ1387">
            <v>8</v>
          </cell>
          <cell r="AK1387">
            <v>18</v>
          </cell>
          <cell r="AL1387">
            <v>18</v>
          </cell>
          <cell r="AM1387">
            <v>8</v>
          </cell>
          <cell r="AN1387">
            <v>12</v>
          </cell>
          <cell r="AO1387">
            <v>40</v>
          </cell>
          <cell r="AP1387">
            <v>60</v>
          </cell>
          <cell r="AQ1387">
            <v>270</v>
          </cell>
          <cell r="AR1387" t="str">
            <v>SV</v>
          </cell>
          <cell r="AS1387">
            <v>120</v>
          </cell>
          <cell r="AT1387">
            <v>25.714285714285712</v>
          </cell>
          <cell r="AU1387" t="str">
            <v>SV</v>
          </cell>
          <cell r="AV1387">
            <v>15570.000050000001</v>
          </cell>
          <cell r="AW1387">
            <v>15569.999830000001</v>
          </cell>
          <cell r="AX1387">
            <v>13900</v>
          </cell>
          <cell r="AY1387">
            <v>-0.10725754943077215</v>
          </cell>
          <cell r="AZ1387">
            <v>-0.12014388848920868</v>
          </cell>
          <cell r="BA1387">
            <v>13500</v>
          </cell>
          <cell r="BB1387">
            <v>3</v>
          </cell>
          <cell r="BC1387">
            <v>-0.13294797966298022</v>
          </cell>
          <cell r="BD1387">
            <v>-0.15333333703703708</v>
          </cell>
          <cell r="BE1387">
            <v>12900</v>
          </cell>
          <cell r="BF1387">
            <v>6</v>
          </cell>
          <cell r="BG1387">
            <v>-0.17148362501129222</v>
          </cell>
          <cell r="BH1387">
            <v>-0.20697674806201555</v>
          </cell>
        </row>
        <row r="1388">
          <cell r="B1388" t="str">
            <v>40571</v>
          </cell>
          <cell r="C1388" t="str">
            <v>884394009401</v>
          </cell>
          <cell r="D1388" t="str">
            <v>ALOE TE C/LECHE AZUCAR MORENO 500ml OKF</v>
          </cell>
          <cell r="E1388">
            <v>20</v>
          </cell>
          <cell r="F1388" t="str">
            <v>BEBIDAS</v>
          </cell>
          <cell r="G1388" t="str">
            <v>BEBIDAS</v>
          </cell>
          <cell r="H1388" t="str">
            <v>JUGOS</v>
          </cell>
          <cell r="I1388" t="str">
            <v>JUGOS SALUDABLES</v>
          </cell>
          <cell r="J1388" t="str">
            <v>NORMAL JS-NO</v>
          </cell>
          <cell r="K1388" t="str">
            <v>OKF</v>
          </cell>
          <cell r="L1388">
            <v>114</v>
          </cell>
          <cell r="M1388" t="str">
            <v>APOLO IMPORT S.A. 2 - TRENTINO (114)</v>
          </cell>
          <cell r="N1388">
            <v>1</v>
          </cell>
          <cell r="O1388">
            <v>2</v>
          </cell>
          <cell r="P1388">
            <v>0</v>
          </cell>
          <cell r="Q1388">
            <v>0</v>
          </cell>
          <cell r="R1388">
            <v>0</v>
          </cell>
          <cell r="S1388">
            <v>4</v>
          </cell>
          <cell r="T1388">
            <v>2</v>
          </cell>
          <cell r="U1388">
            <v>2</v>
          </cell>
          <cell r="V1388">
            <v>0</v>
          </cell>
          <cell r="W1388">
            <v>2</v>
          </cell>
          <cell r="X1388">
            <v>0</v>
          </cell>
          <cell r="Y1388">
            <v>3</v>
          </cell>
          <cell r="Z1388">
            <v>0</v>
          </cell>
          <cell r="AA1388">
            <v>2</v>
          </cell>
          <cell r="AB1388">
            <v>1</v>
          </cell>
          <cell r="AC1388">
            <v>0</v>
          </cell>
          <cell r="AD1388">
            <v>2</v>
          </cell>
          <cell r="AE1388">
            <v>3</v>
          </cell>
          <cell r="AF1388">
            <v>2</v>
          </cell>
          <cell r="AG1388">
            <v>2</v>
          </cell>
          <cell r="AH1388">
            <v>2</v>
          </cell>
          <cell r="AI1388">
            <v>4</v>
          </cell>
          <cell r="AJ1388">
            <v>17</v>
          </cell>
          <cell r="AK1388">
            <v>12</v>
          </cell>
          <cell r="AL1388">
            <v>15</v>
          </cell>
          <cell r="AM1388">
            <v>17</v>
          </cell>
          <cell r="AN1388">
            <v>13</v>
          </cell>
          <cell r="AO1388">
            <v>37</v>
          </cell>
          <cell r="AP1388" t="str">
            <v>SV</v>
          </cell>
          <cell r="AQ1388">
            <v>180</v>
          </cell>
          <cell r="AR1388">
            <v>150</v>
          </cell>
          <cell r="AS1388" t="str">
            <v>SV</v>
          </cell>
          <cell r="AT1388">
            <v>195</v>
          </cell>
          <cell r="AU1388">
            <v>277.5</v>
          </cell>
          <cell r="AV1388">
            <v>19050.000002000001</v>
          </cell>
          <cell r="AW1388">
            <v>19919.99999</v>
          </cell>
          <cell r="AX1388">
            <v>21900</v>
          </cell>
          <cell r="AY1388">
            <v>0.1496062990919047</v>
          </cell>
          <cell r="AZ1388">
            <v>0.13013698621004563</v>
          </cell>
          <cell r="BA1388">
            <v>21500</v>
          </cell>
          <cell r="BB1388">
            <v>3</v>
          </cell>
          <cell r="BC1388">
            <v>0.12860892376602528</v>
          </cell>
          <cell r="BD1388">
            <v>0.11395348827906973</v>
          </cell>
          <cell r="BE1388">
            <v>20900</v>
          </cell>
          <cell r="BF1388">
            <v>6</v>
          </cell>
          <cell r="BG1388">
            <v>9.7112860777206045E-2</v>
          </cell>
          <cell r="BH1388">
            <v>8.8516746315789444E-2</v>
          </cell>
        </row>
        <row r="1389">
          <cell r="B1389" t="str">
            <v>40570</v>
          </cell>
          <cell r="C1389" t="str">
            <v>8809713910505</v>
          </cell>
          <cell r="D1389" t="str">
            <v>ALOE VITAMINA C LIMON C/GAS 500ml OKF</v>
          </cell>
          <cell r="E1389">
            <v>20</v>
          </cell>
          <cell r="F1389" t="str">
            <v>BEBIDAS</v>
          </cell>
          <cell r="G1389" t="str">
            <v>BEBIDAS</v>
          </cell>
          <cell r="H1389" t="str">
            <v>JUGOS</v>
          </cell>
          <cell r="I1389" t="str">
            <v>JUGOS SALUDABLES</v>
          </cell>
          <cell r="J1389" t="str">
            <v>NORMAL JS-NO</v>
          </cell>
          <cell r="K1389" t="str">
            <v>OKF</v>
          </cell>
          <cell r="L1389">
            <v>114</v>
          </cell>
          <cell r="M1389" t="str">
            <v>APOLO IMPORT S.A. 2 - TRENTINO (114)</v>
          </cell>
          <cell r="N1389">
            <v>0</v>
          </cell>
          <cell r="O1389">
            <v>4</v>
          </cell>
          <cell r="P1389">
            <v>6</v>
          </cell>
          <cell r="Q1389">
            <v>5</v>
          </cell>
          <cell r="R1389">
            <v>4</v>
          </cell>
          <cell r="S1389">
            <v>2</v>
          </cell>
          <cell r="T1389">
            <v>0</v>
          </cell>
          <cell r="U1389">
            <v>0</v>
          </cell>
          <cell r="V1389">
            <v>1</v>
          </cell>
          <cell r="W1389">
            <v>2</v>
          </cell>
          <cell r="X1389">
            <v>1</v>
          </cell>
          <cell r="Y1389">
            <v>1</v>
          </cell>
          <cell r="Z1389">
            <v>2</v>
          </cell>
          <cell r="AA1389">
            <v>2</v>
          </cell>
          <cell r="AB1389">
            <v>3</v>
          </cell>
          <cell r="AC1389">
            <v>2</v>
          </cell>
          <cell r="AD1389">
            <v>3</v>
          </cell>
          <cell r="AE1389">
            <v>0</v>
          </cell>
          <cell r="AF1389">
            <v>0</v>
          </cell>
          <cell r="AG1389">
            <v>0</v>
          </cell>
          <cell r="AH1389">
            <v>0</v>
          </cell>
          <cell r="AI1389">
            <v>0</v>
          </cell>
          <cell r="AJ1389">
            <v>0</v>
          </cell>
          <cell r="AK1389">
            <v>12</v>
          </cell>
          <cell r="AL1389">
            <v>6</v>
          </cell>
          <cell r="AM1389">
            <v>13</v>
          </cell>
          <cell r="AN1389">
            <v>17</v>
          </cell>
          <cell r="AO1389">
            <v>0</v>
          </cell>
          <cell r="AP1389" t="str">
            <v>Q</v>
          </cell>
          <cell r="AQ1389" t="str">
            <v>SV</v>
          </cell>
          <cell r="AR1389">
            <v>180</v>
          </cell>
          <cell r="AS1389">
            <v>195</v>
          </cell>
          <cell r="AT1389" t="str">
            <v>SV</v>
          </cell>
          <cell r="AU1389" t="str">
            <v>Q</v>
          </cell>
          <cell r="AV1389">
            <v>15569.999995</v>
          </cell>
          <cell r="AW1389">
            <v>15570.000050000001</v>
          </cell>
          <cell r="AX1389">
            <v>13900</v>
          </cell>
          <cell r="AY1389">
            <v>-0.10725754627721829</v>
          </cell>
          <cell r="AZ1389">
            <v>-0.12014388453237411</v>
          </cell>
          <cell r="BA1389">
            <v>13500</v>
          </cell>
          <cell r="BB1389">
            <v>3</v>
          </cell>
          <cell r="BC1389">
            <v>-0.13294797660017599</v>
          </cell>
          <cell r="BD1389">
            <v>-0.15333333296296298</v>
          </cell>
          <cell r="BE1389">
            <v>12900</v>
          </cell>
          <cell r="BF1389">
            <v>6</v>
          </cell>
          <cell r="BG1389">
            <v>-0.17148362208461265</v>
          </cell>
          <cell r="BH1389">
            <v>-0.20697674379844963</v>
          </cell>
        </row>
        <row r="1390">
          <cell r="B1390" t="str">
            <v>1687</v>
          </cell>
          <cell r="C1390" t="str">
            <v>884394007414</v>
          </cell>
          <cell r="D1390" t="str">
            <v>JUGO ALOE COCO 500ml OKF F</v>
          </cell>
          <cell r="E1390">
            <v>20</v>
          </cell>
          <cell r="F1390" t="str">
            <v>BEBIDAS</v>
          </cell>
          <cell r="G1390" t="str">
            <v>BEBIDAS</v>
          </cell>
          <cell r="H1390" t="str">
            <v>JUGOS</v>
          </cell>
          <cell r="I1390" t="str">
            <v>JUGOS SALUDABLES</v>
          </cell>
          <cell r="J1390" t="str">
            <v>NORMAL JS-NO</v>
          </cell>
          <cell r="K1390" t="str">
            <v>OKF</v>
          </cell>
          <cell r="L1390">
            <v>114</v>
          </cell>
          <cell r="M1390" t="str">
            <v>APOLO IMPORT S.A. 2 - TRENTINO (114)</v>
          </cell>
          <cell r="N1390">
            <v>1</v>
          </cell>
          <cell r="O1390">
            <v>4</v>
          </cell>
          <cell r="P1390">
            <v>2</v>
          </cell>
          <cell r="Q1390">
            <v>4</v>
          </cell>
          <cell r="R1390">
            <v>6</v>
          </cell>
          <cell r="S1390">
            <v>7</v>
          </cell>
          <cell r="T1390">
            <v>7</v>
          </cell>
          <cell r="U1390">
            <v>2</v>
          </cell>
          <cell r="V1390">
            <v>0</v>
          </cell>
          <cell r="W1390">
            <v>4</v>
          </cell>
          <cell r="X1390">
            <v>1</v>
          </cell>
          <cell r="Y1390">
            <v>1</v>
          </cell>
          <cell r="Z1390">
            <v>2</v>
          </cell>
          <cell r="AA1390">
            <v>24</v>
          </cell>
          <cell r="AB1390">
            <v>10</v>
          </cell>
          <cell r="AC1390">
            <v>3</v>
          </cell>
          <cell r="AD1390">
            <v>0</v>
          </cell>
          <cell r="AE1390">
            <v>7</v>
          </cell>
          <cell r="AF1390">
            <v>7</v>
          </cell>
          <cell r="AG1390">
            <v>4</v>
          </cell>
          <cell r="AH1390">
            <v>0</v>
          </cell>
          <cell r="AI1390">
            <v>0</v>
          </cell>
          <cell r="AJ1390">
            <v>2</v>
          </cell>
          <cell r="AK1390">
            <v>1</v>
          </cell>
          <cell r="AL1390">
            <v>1</v>
          </cell>
          <cell r="AM1390">
            <v>8</v>
          </cell>
          <cell r="AN1390">
            <v>7</v>
          </cell>
          <cell r="AO1390">
            <v>0</v>
          </cell>
          <cell r="AP1390">
            <v>15</v>
          </cell>
          <cell r="AQ1390">
            <v>15</v>
          </cell>
          <cell r="AR1390">
            <v>30</v>
          </cell>
          <cell r="AS1390">
            <v>80</v>
          </cell>
          <cell r="AT1390">
            <v>52.5</v>
          </cell>
          <cell r="AU1390" t="str">
            <v>Q</v>
          </cell>
          <cell r="AV1390">
            <v>11750.000019999999</v>
          </cell>
          <cell r="AW1390">
            <v>11771.138059999999</v>
          </cell>
          <cell r="AX1390">
            <v>12900</v>
          </cell>
          <cell r="AY1390">
            <v>9.7872338556812988E-2</v>
          </cell>
          <cell r="AZ1390">
            <v>8.9147285271317864E-2</v>
          </cell>
          <cell r="BA1390">
            <v>12500</v>
          </cell>
          <cell r="BB1390">
            <v>3</v>
          </cell>
          <cell r="BC1390">
            <v>6.3829785423268559E-2</v>
          </cell>
          <cell r="BD1390">
            <v>5.9999998400000039E-2</v>
          </cell>
          <cell r="BE1390">
            <v>11900</v>
          </cell>
          <cell r="BF1390">
            <v>6</v>
          </cell>
          <cell r="BG1390">
            <v>1.2765955722951583E-2</v>
          </cell>
          <cell r="BH1390">
            <v>1.2605040336134497E-2</v>
          </cell>
        </row>
        <row r="1391">
          <cell r="B1391" t="str">
            <v>6902</v>
          </cell>
          <cell r="C1391" t="str">
            <v>884394007636</v>
          </cell>
          <cell r="D1391" t="str">
            <v>JUGO ALOE FRUTILLA 1,5Lts OKF F</v>
          </cell>
          <cell r="E1391">
            <v>12</v>
          </cell>
          <cell r="F1391" t="str">
            <v>BEBIDAS</v>
          </cell>
          <cell r="G1391" t="str">
            <v>BEBIDAS</v>
          </cell>
          <cell r="H1391" t="str">
            <v>JUGOS</v>
          </cell>
          <cell r="I1391" t="str">
            <v>JUGOS SALUDABLES</v>
          </cell>
          <cell r="J1391" t="str">
            <v>NORMAL JS-NO</v>
          </cell>
          <cell r="K1391" t="str">
            <v>OKF</v>
          </cell>
          <cell r="L1391">
            <v>114</v>
          </cell>
          <cell r="M1391" t="str">
            <v>APOLO IMPORT S.A. 2 - TRENTINO (114)</v>
          </cell>
          <cell r="N1391">
            <v>5</v>
          </cell>
          <cell r="O1391">
            <v>12</v>
          </cell>
          <cell r="P1391">
            <v>13</v>
          </cell>
          <cell r="Q1391">
            <v>7</v>
          </cell>
          <cell r="R1391">
            <v>5</v>
          </cell>
          <cell r="S1391">
            <v>8</v>
          </cell>
          <cell r="T1391">
            <v>8</v>
          </cell>
          <cell r="U1391">
            <v>15</v>
          </cell>
          <cell r="V1391">
            <v>1</v>
          </cell>
          <cell r="W1391">
            <v>1</v>
          </cell>
          <cell r="X1391">
            <v>1</v>
          </cell>
          <cell r="Y1391">
            <v>2</v>
          </cell>
          <cell r="Z1391">
            <v>9</v>
          </cell>
          <cell r="AA1391">
            <v>1</v>
          </cell>
          <cell r="AB1391">
            <v>11</v>
          </cell>
          <cell r="AC1391">
            <v>13</v>
          </cell>
          <cell r="AD1391">
            <v>5</v>
          </cell>
          <cell r="AE1391">
            <v>3</v>
          </cell>
          <cell r="AF1391">
            <v>2</v>
          </cell>
          <cell r="AG1391">
            <v>7</v>
          </cell>
          <cell r="AH1391">
            <v>1</v>
          </cell>
          <cell r="AI1391">
            <v>6</v>
          </cell>
          <cell r="AJ1391">
            <v>16</v>
          </cell>
          <cell r="AK1391">
            <v>25</v>
          </cell>
          <cell r="AL1391">
            <v>5</v>
          </cell>
          <cell r="AM1391">
            <v>16</v>
          </cell>
          <cell r="AN1391">
            <v>10</v>
          </cell>
          <cell r="AO1391">
            <v>27</v>
          </cell>
          <cell r="AP1391">
            <v>68.571428571428569</v>
          </cell>
          <cell r="AQ1391">
            <v>50</v>
          </cell>
          <cell r="AR1391">
            <v>75</v>
          </cell>
          <cell r="AS1391">
            <v>36.923076923076927</v>
          </cell>
          <cell r="AT1391">
            <v>42.857142857142861</v>
          </cell>
          <cell r="AU1391">
            <v>135</v>
          </cell>
          <cell r="AV1391">
            <v>23400.000029999999</v>
          </cell>
          <cell r="AW1391">
            <v>23411.507570000002</v>
          </cell>
          <cell r="AX1391">
            <v>26900</v>
          </cell>
          <cell r="AY1391">
            <v>0.14957264809883841</v>
          </cell>
          <cell r="AZ1391">
            <v>0.13011152304832715</v>
          </cell>
          <cell r="BA1391">
            <v>25900</v>
          </cell>
          <cell r="BB1391">
            <v>3</v>
          </cell>
          <cell r="BC1391">
            <v>0.10683760541858422</v>
          </cell>
          <cell r="BD1391">
            <v>9.6525095366795391E-2</v>
          </cell>
          <cell r="BE1391">
            <v>24900</v>
          </cell>
          <cell r="BF1391">
            <v>6</v>
          </cell>
          <cell r="BG1391">
            <v>6.4102562738330038E-2</v>
          </cell>
          <cell r="BH1391">
            <v>6.0240962650602442E-2</v>
          </cell>
        </row>
        <row r="1392">
          <cell r="B1392" t="str">
            <v>1688</v>
          </cell>
          <cell r="C1392" t="str">
            <v>884394007391</v>
          </cell>
          <cell r="D1392" t="str">
            <v>JUGO ALOE FRUTILLA 500ml OKF F</v>
          </cell>
          <cell r="E1392">
            <v>20</v>
          </cell>
          <cell r="F1392" t="str">
            <v>BEBIDAS</v>
          </cell>
          <cell r="G1392" t="str">
            <v>BEBIDAS</v>
          </cell>
          <cell r="H1392" t="str">
            <v>JUGOS</v>
          </cell>
          <cell r="I1392" t="str">
            <v>JUGOS SALUDABLES</v>
          </cell>
          <cell r="J1392" t="str">
            <v>NORMAL JS-NO</v>
          </cell>
          <cell r="K1392" t="str">
            <v>OKF</v>
          </cell>
          <cell r="L1392">
            <v>114</v>
          </cell>
          <cell r="M1392" t="str">
            <v>APOLO IMPORT S.A. 2 - TRENTINO (114)</v>
          </cell>
          <cell r="N1392">
            <v>7</v>
          </cell>
          <cell r="O1392">
            <v>8</v>
          </cell>
          <cell r="P1392">
            <v>9</v>
          </cell>
          <cell r="Q1392">
            <v>11</v>
          </cell>
          <cell r="R1392">
            <v>5</v>
          </cell>
          <cell r="S1392">
            <v>9</v>
          </cell>
          <cell r="T1392">
            <v>6</v>
          </cell>
          <cell r="U1392">
            <v>7</v>
          </cell>
          <cell r="V1392">
            <v>1</v>
          </cell>
          <cell r="W1392">
            <v>1</v>
          </cell>
          <cell r="X1392">
            <v>3</v>
          </cell>
          <cell r="Y1392">
            <v>1</v>
          </cell>
          <cell r="Z1392">
            <v>2</v>
          </cell>
          <cell r="AA1392">
            <v>3</v>
          </cell>
          <cell r="AB1392">
            <v>2</v>
          </cell>
          <cell r="AC1392">
            <v>1</v>
          </cell>
          <cell r="AD1392">
            <v>7</v>
          </cell>
          <cell r="AE1392">
            <v>7</v>
          </cell>
          <cell r="AF1392">
            <v>13</v>
          </cell>
          <cell r="AG1392">
            <v>14</v>
          </cell>
          <cell r="AH1392">
            <v>0</v>
          </cell>
          <cell r="AI1392">
            <v>0</v>
          </cell>
          <cell r="AJ1392">
            <v>17</v>
          </cell>
          <cell r="AK1392">
            <v>14</v>
          </cell>
          <cell r="AL1392">
            <v>12</v>
          </cell>
          <cell r="AM1392">
            <v>9</v>
          </cell>
          <cell r="AN1392">
            <v>11</v>
          </cell>
          <cell r="AO1392">
            <v>0</v>
          </cell>
          <cell r="AP1392">
            <v>46.36363636363636</v>
          </cell>
          <cell r="AQ1392">
            <v>60</v>
          </cell>
          <cell r="AR1392">
            <v>360</v>
          </cell>
          <cell r="AS1392">
            <v>270</v>
          </cell>
          <cell r="AT1392">
            <v>23.571428571428569</v>
          </cell>
          <cell r="AU1392" t="str">
            <v>Q</v>
          </cell>
          <cell r="AV1392">
            <v>11750.000019999999</v>
          </cell>
          <cell r="AW1392">
            <v>11762.366110000001</v>
          </cell>
          <cell r="AX1392">
            <v>12900</v>
          </cell>
          <cell r="AY1392">
            <v>9.7872338556812988E-2</v>
          </cell>
          <cell r="AZ1392">
            <v>8.9147285271317864E-2</v>
          </cell>
          <cell r="BA1392">
            <v>12500</v>
          </cell>
          <cell r="BB1392">
            <v>3</v>
          </cell>
          <cell r="BC1392">
            <v>6.3829785423268559E-2</v>
          </cell>
          <cell r="BD1392">
            <v>5.9999998400000039E-2</v>
          </cell>
          <cell r="BE1392">
            <v>11900</v>
          </cell>
          <cell r="BF1392">
            <v>6</v>
          </cell>
          <cell r="BG1392">
            <v>1.2765955722951583E-2</v>
          </cell>
          <cell r="BH1392">
            <v>1.2605040336134497E-2</v>
          </cell>
        </row>
        <row r="1393">
          <cell r="B1393" t="str">
            <v>6903</v>
          </cell>
          <cell r="C1393" t="str">
            <v>884394007674</v>
          </cell>
          <cell r="D1393" t="str">
            <v>JUGO ALOE GRANADA 1,5Lts OKF F</v>
          </cell>
          <cell r="E1393">
            <v>12</v>
          </cell>
          <cell r="F1393" t="str">
            <v>BEBIDAS</v>
          </cell>
          <cell r="G1393" t="str">
            <v>BEBIDAS</v>
          </cell>
          <cell r="H1393" t="str">
            <v>JUGOS</v>
          </cell>
          <cell r="I1393" t="str">
            <v>JUGOS SALUDABLES</v>
          </cell>
          <cell r="J1393" t="str">
            <v>NORMAL JS-NO</v>
          </cell>
          <cell r="K1393" t="str">
            <v>OKF</v>
          </cell>
          <cell r="L1393">
            <v>114</v>
          </cell>
          <cell r="M1393" t="str">
            <v>APOLO IMPORT S.A. 2 - TRENTINO (114)</v>
          </cell>
          <cell r="N1393">
            <v>4</v>
          </cell>
          <cell r="O1393">
            <v>9</v>
          </cell>
          <cell r="P1393">
            <v>8</v>
          </cell>
          <cell r="Q1393">
            <v>17</v>
          </cell>
          <cell r="R1393">
            <v>3</v>
          </cell>
          <cell r="S1393">
            <v>6</v>
          </cell>
          <cell r="T1393">
            <v>7</v>
          </cell>
          <cell r="U1393">
            <v>10</v>
          </cell>
          <cell r="V1393">
            <v>2</v>
          </cell>
          <cell r="W1393">
            <v>3</v>
          </cell>
          <cell r="X1393">
            <v>3</v>
          </cell>
          <cell r="Y1393">
            <v>2</v>
          </cell>
          <cell r="Z1393">
            <v>6</v>
          </cell>
          <cell r="AA1393">
            <v>7</v>
          </cell>
          <cell r="AB1393">
            <v>6</v>
          </cell>
          <cell r="AC1393">
            <v>6</v>
          </cell>
          <cell r="AD1393">
            <v>11</v>
          </cell>
          <cell r="AE1393">
            <v>6</v>
          </cell>
          <cell r="AF1393">
            <v>11</v>
          </cell>
          <cell r="AG1393">
            <v>12</v>
          </cell>
          <cell r="AH1393">
            <v>0</v>
          </cell>
          <cell r="AI1393">
            <v>0</v>
          </cell>
          <cell r="AJ1393">
            <v>3</v>
          </cell>
          <cell r="AK1393">
            <v>6</v>
          </cell>
          <cell r="AL1393">
            <v>1</v>
          </cell>
          <cell r="AM1393">
            <v>4</v>
          </cell>
          <cell r="AN1393">
            <v>30</v>
          </cell>
          <cell r="AO1393">
            <v>12</v>
          </cell>
          <cell r="AP1393">
            <v>5.2941176470588243</v>
          </cell>
          <cell r="AQ1393">
            <v>18</v>
          </cell>
          <cell r="AR1393">
            <v>15</v>
          </cell>
          <cell r="AS1393">
            <v>20</v>
          </cell>
          <cell r="AT1393">
            <v>75</v>
          </cell>
          <cell r="AU1393" t="str">
            <v>SV</v>
          </cell>
          <cell r="AV1393">
            <v>23400.000029999999</v>
          </cell>
          <cell r="AW1393">
            <v>23419.791120000002</v>
          </cell>
          <cell r="AX1393">
            <v>26900</v>
          </cell>
          <cell r="AY1393">
            <v>0.14957264809883841</v>
          </cell>
          <cell r="AZ1393">
            <v>0.13011152304832715</v>
          </cell>
          <cell r="BA1393">
            <v>25900</v>
          </cell>
          <cell r="BB1393">
            <v>3</v>
          </cell>
          <cell r="BC1393">
            <v>0.10683760541858422</v>
          </cell>
          <cell r="BD1393">
            <v>9.6525095366795391E-2</v>
          </cell>
          <cell r="BE1393">
            <v>24900</v>
          </cell>
          <cell r="BF1393">
            <v>6</v>
          </cell>
          <cell r="BG1393">
            <v>6.4102562738330038E-2</v>
          </cell>
          <cell r="BH1393">
            <v>6.0240962650602442E-2</v>
          </cell>
        </row>
        <row r="1394">
          <cell r="B1394" t="str">
            <v>1689</v>
          </cell>
          <cell r="C1394" t="str">
            <v>884394007353</v>
          </cell>
          <cell r="D1394" t="str">
            <v>JUGO ALOE GRANADA 500ml OKF F</v>
          </cell>
          <cell r="E1394">
            <v>20</v>
          </cell>
          <cell r="F1394" t="str">
            <v>BEBIDAS</v>
          </cell>
          <cell r="G1394" t="str">
            <v>BEBIDAS</v>
          </cell>
          <cell r="H1394" t="str">
            <v>JUGOS</v>
          </cell>
          <cell r="I1394" t="str">
            <v>JUGOS SALUDABLES</v>
          </cell>
          <cell r="J1394" t="str">
            <v>NORMAL JS-NO</v>
          </cell>
          <cell r="K1394" t="str">
            <v>OKF</v>
          </cell>
          <cell r="L1394">
            <v>114</v>
          </cell>
          <cell r="M1394" t="str">
            <v>APOLO IMPORT S.A. 2 - TRENTINO (114)</v>
          </cell>
          <cell r="N1394">
            <v>18</v>
          </cell>
          <cell r="O1394">
            <v>24</v>
          </cell>
          <cell r="P1394">
            <v>14</v>
          </cell>
          <cell r="Q1394">
            <v>11</v>
          </cell>
          <cell r="R1394">
            <v>13</v>
          </cell>
          <cell r="S1394">
            <v>10</v>
          </cell>
          <cell r="T1394">
            <v>19</v>
          </cell>
          <cell r="U1394">
            <v>11</v>
          </cell>
          <cell r="V1394">
            <v>2</v>
          </cell>
          <cell r="W1394">
            <v>2</v>
          </cell>
          <cell r="X1394">
            <v>4</v>
          </cell>
          <cell r="Y1394">
            <v>4</v>
          </cell>
          <cell r="Z1394">
            <v>9</v>
          </cell>
          <cell r="AA1394">
            <v>21</v>
          </cell>
          <cell r="AB1394">
            <v>8</v>
          </cell>
          <cell r="AC1394">
            <v>3</v>
          </cell>
          <cell r="AD1394">
            <v>0</v>
          </cell>
          <cell r="AE1394">
            <v>2</v>
          </cell>
          <cell r="AF1394">
            <v>4</v>
          </cell>
          <cell r="AG1394">
            <v>8</v>
          </cell>
          <cell r="AH1394">
            <v>0</v>
          </cell>
          <cell r="AI1394">
            <v>0</v>
          </cell>
          <cell r="AJ1394">
            <v>16</v>
          </cell>
          <cell r="AK1394">
            <v>20</v>
          </cell>
          <cell r="AL1394">
            <v>13</v>
          </cell>
          <cell r="AM1394">
            <v>-1</v>
          </cell>
          <cell r="AN1394">
            <v>10</v>
          </cell>
          <cell r="AO1394">
            <v>0</v>
          </cell>
          <cell r="AP1394">
            <v>43.63636363636364</v>
          </cell>
          <cell r="AQ1394">
            <v>54.545454545454547</v>
          </cell>
          <cell r="AR1394">
            <v>97.5</v>
          </cell>
          <cell r="AS1394" t="str">
            <v>Q</v>
          </cell>
          <cell r="AT1394">
            <v>37.5</v>
          </cell>
          <cell r="AU1394" t="str">
            <v>Q</v>
          </cell>
          <cell r="AV1394">
            <v>11750.000019999999</v>
          </cell>
          <cell r="AW1394">
            <v>11755.79702</v>
          </cell>
          <cell r="AX1394">
            <v>12900</v>
          </cell>
          <cell r="AY1394">
            <v>9.7872338556812988E-2</v>
          </cell>
          <cell r="AZ1394">
            <v>8.9147285271317864E-2</v>
          </cell>
          <cell r="BA1394">
            <v>12500</v>
          </cell>
          <cell r="BB1394">
            <v>3</v>
          </cell>
          <cell r="BC1394">
            <v>6.3829785423268559E-2</v>
          </cell>
          <cell r="BD1394">
            <v>5.9999998400000039E-2</v>
          </cell>
          <cell r="BE1394">
            <v>11900</v>
          </cell>
          <cell r="BF1394">
            <v>6</v>
          </cell>
          <cell r="BG1394">
            <v>1.2765955722951583E-2</v>
          </cell>
          <cell r="BH1394">
            <v>1.2605040336134497E-2</v>
          </cell>
        </row>
        <row r="1395">
          <cell r="B1395" t="str">
            <v>16822</v>
          </cell>
          <cell r="C1395" t="str">
            <v>884394009463</v>
          </cell>
          <cell r="D1395" t="str">
            <v>JUGO ALOE KIWI DORADO 500ml OKF</v>
          </cell>
          <cell r="E1395">
            <v>20</v>
          </cell>
          <cell r="F1395" t="str">
            <v>BEBIDAS</v>
          </cell>
          <cell r="G1395" t="str">
            <v>BEBIDAS</v>
          </cell>
          <cell r="H1395" t="str">
            <v>JUGOS</v>
          </cell>
          <cell r="I1395" t="str">
            <v>JUGOS SALUDABLES</v>
          </cell>
          <cell r="J1395" t="str">
            <v>NORMAL JS-NO</v>
          </cell>
          <cell r="K1395" t="str">
            <v>OKF</v>
          </cell>
          <cell r="L1395">
            <v>114</v>
          </cell>
          <cell r="M1395" t="str">
            <v>APOLO IMPORT S.A. 2 - TRENTINO (114)</v>
          </cell>
          <cell r="N1395">
            <v>2</v>
          </cell>
          <cell r="O1395">
            <v>0</v>
          </cell>
          <cell r="P1395">
            <v>1</v>
          </cell>
          <cell r="Q1395">
            <v>2</v>
          </cell>
          <cell r="R1395">
            <v>2</v>
          </cell>
          <cell r="S1395">
            <v>2</v>
          </cell>
          <cell r="T1395">
            <v>4</v>
          </cell>
          <cell r="U1395">
            <v>4</v>
          </cell>
          <cell r="V1395">
            <v>1</v>
          </cell>
          <cell r="W1395">
            <v>3</v>
          </cell>
          <cell r="X1395">
            <v>0</v>
          </cell>
          <cell r="Y1395">
            <v>0</v>
          </cell>
          <cell r="Z1395">
            <v>0</v>
          </cell>
          <cell r="AA1395">
            <v>0</v>
          </cell>
          <cell r="AB1395">
            <v>0</v>
          </cell>
          <cell r="AC1395">
            <v>0</v>
          </cell>
          <cell r="AD1395">
            <v>2</v>
          </cell>
          <cell r="AE1395">
            <v>0</v>
          </cell>
          <cell r="AF1395">
            <v>0</v>
          </cell>
          <cell r="AG1395">
            <v>1</v>
          </cell>
          <cell r="AH1395">
            <v>0</v>
          </cell>
          <cell r="AI1395">
            <v>0</v>
          </cell>
          <cell r="AJ1395">
            <v>34</v>
          </cell>
          <cell r="AK1395">
            <v>17</v>
          </cell>
          <cell r="AL1395">
            <v>0</v>
          </cell>
          <cell r="AM1395">
            <v>0</v>
          </cell>
          <cell r="AN1395">
            <v>19</v>
          </cell>
          <cell r="AO1395">
            <v>50</v>
          </cell>
          <cell r="AP1395">
            <v>510</v>
          </cell>
          <cell r="AQ1395">
            <v>127.5</v>
          </cell>
          <cell r="AR1395" t="str">
            <v>Q</v>
          </cell>
          <cell r="AS1395" t="str">
            <v>Q</v>
          </cell>
          <cell r="AT1395">
            <v>570</v>
          </cell>
          <cell r="AU1395" t="str">
            <v>SV</v>
          </cell>
          <cell r="AV1395">
            <v>15570.000050000001</v>
          </cell>
          <cell r="AW1395">
            <v>15366.973819999999</v>
          </cell>
          <cell r="AX1395">
            <v>17900</v>
          </cell>
          <cell r="AY1395">
            <v>0.14964675289130769</v>
          </cell>
          <cell r="AZ1395">
            <v>0.13016759497206701</v>
          </cell>
          <cell r="BA1395">
            <v>17500</v>
          </cell>
          <cell r="BB1395">
            <v>3</v>
          </cell>
          <cell r="BC1395">
            <v>0.12395632265909984</v>
          </cell>
          <cell r="BD1395">
            <v>0.1102857114285714</v>
          </cell>
          <cell r="BE1395">
            <v>16900</v>
          </cell>
          <cell r="BF1395">
            <v>6</v>
          </cell>
          <cell r="BG1395">
            <v>8.5420677310787729E-2</v>
          </cell>
          <cell r="BH1395">
            <v>7.8698221893491085E-2</v>
          </cell>
        </row>
        <row r="1396">
          <cell r="B1396" t="str">
            <v>40573</v>
          </cell>
          <cell r="C1396" t="str">
            <v>8809041428840</v>
          </cell>
          <cell r="D1396" t="str">
            <v>JUGO ALOE LECHE ARROZ 500ml OKF</v>
          </cell>
          <cell r="E1396">
            <v>20</v>
          </cell>
          <cell r="F1396" t="str">
            <v>BEBIDAS</v>
          </cell>
          <cell r="G1396" t="str">
            <v>BEBIDAS</v>
          </cell>
          <cell r="H1396" t="str">
            <v>JUGOS</v>
          </cell>
          <cell r="I1396" t="str">
            <v>JUGOS SALUDABLES</v>
          </cell>
          <cell r="J1396" t="str">
            <v>NORMAL JS-NO</v>
          </cell>
          <cell r="K1396" t="str">
            <v>OKF</v>
          </cell>
          <cell r="L1396">
            <v>114</v>
          </cell>
          <cell r="M1396" t="str">
            <v>APOLO IMPORT S.A. 2 - TRENTINO (114)</v>
          </cell>
          <cell r="N1396">
            <v>1</v>
          </cell>
          <cell r="O1396">
            <v>0</v>
          </cell>
          <cell r="P1396">
            <v>2</v>
          </cell>
          <cell r="Q1396">
            <v>1</v>
          </cell>
          <cell r="R1396">
            <v>0</v>
          </cell>
          <cell r="S1396">
            <v>0</v>
          </cell>
          <cell r="T1396">
            <v>0</v>
          </cell>
          <cell r="U1396">
            <v>0</v>
          </cell>
          <cell r="V1396">
            <v>1</v>
          </cell>
          <cell r="W1396">
            <v>1</v>
          </cell>
          <cell r="X1396">
            <v>2</v>
          </cell>
          <cell r="Y1396">
            <v>0</v>
          </cell>
          <cell r="Z1396">
            <v>1</v>
          </cell>
          <cell r="AA1396">
            <v>1</v>
          </cell>
          <cell r="AB1396">
            <v>0</v>
          </cell>
          <cell r="AC1396">
            <v>0</v>
          </cell>
          <cell r="AD1396">
            <v>0</v>
          </cell>
          <cell r="AE1396">
            <v>2</v>
          </cell>
          <cell r="AF1396">
            <v>5</v>
          </cell>
          <cell r="AG1396">
            <v>3</v>
          </cell>
          <cell r="AH1396">
            <v>0</v>
          </cell>
          <cell r="AI1396">
            <v>0</v>
          </cell>
          <cell r="AJ1396">
            <v>17</v>
          </cell>
          <cell r="AK1396">
            <v>20</v>
          </cell>
          <cell r="AL1396">
            <v>16</v>
          </cell>
          <cell r="AM1396">
            <v>18</v>
          </cell>
          <cell r="AN1396">
            <v>13</v>
          </cell>
          <cell r="AO1396">
            <v>20</v>
          </cell>
          <cell r="AP1396">
            <v>510</v>
          </cell>
          <cell r="AQ1396" t="str">
            <v>SV</v>
          </cell>
          <cell r="AR1396" t="str">
            <v>SV</v>
          </cell>
          <cell r="AS1396" t="str">
            <v>SV</v>
          </cell>
          <cell r="AT1396">
            <v>130</v>
          </cell>
          <cell r="AU1396" t="str">
            <v>SV</v>
          </cell>
          <cell r="AV1396">
            <v>15565</v>
          </cell>
          <cell r="AW1396">
            <v>15565</v>
          </cell>
          <cell r="AX1396">
            <v>15900</v>
          </cell>
          <cell r="AY1396">
            <v>2.1522646964343028E-2</v>
          </cell>
          <cell r="AZ1396">
            <v>2.1069182389937106E-2</v>
          </cell>
          <cell r="BA1396">
            <v>15500</v>
          </cell>
          <cell r="BB1396">
            <v>3</v>
          </cell>
          <cell r="BC1396">
            <v>-4.1760359781560785E-3</v>
          </cell>
          <cell r="BD1396">
            <v>-4.193548387096774E-3</v>
          </cell>
          <cell r="BE1396">
            <v>14900</v>
          </cell>
          <cell r="BF1396">
            <v>6</v>
          </cell>
          <cell r="BG1396">
            <v>-4.2724060391904906E-2</v>
          </cell>
          <cell r="BH1396">
            <v>-4.4630872483221479E-2</v>
          </cell>
        </row>
        <row r="1397">
          <cell r="B1397" t="str">
            <v>1690</v>
          </cell>
          <cell r="C1397" t="str">
            <v>884394007339</v>
          </cell>
          <cell r="D1397" t="str">
            <v>JUGO ALOE MANGO 500ml OKF F</v>
          </cell>
          <cell r="E1397">
            <v>20</v>
          </cell>
          <cell r="F1397" t="str">
            <v>BEBIDAS</v>
          </cell>
          <cell r="G1397" t="str">
            <v>BEBIDAS</v>
          </cell>
          <cell r="H1397" t="str">
            <v>JUGOS</v>
          </cell>
          <cell r="I1397" t="str">
            <v>JUGOS SALUDABLES</v>
          </cell>
          <cell r="J1397" t="str">
            <v>NORMAL JS-NO</v>
          </cell>
          <cell r="K1397" t="str">
            <v>OKF</v>
          </cell>
          <cell r="L1397">
            <v>114</v>
          </cell>
          <cell r="M1397" t="str">
            <v>APOLO IMPORT S.A. 2 - TRENTINO (114)</v>
          </cell>
          <cell r="N1397">
            <v>7</v>
          </cell>
          <cell r="O1397">
            <v>4</v>
          </cell>
          <cell r="P1397">
            <v>3</v>
          </cell>
          <cell r="Q1397">
            <v>2</v>
          </cell>
          <cell r="R1397">
            <v>2</v>
          </cell>
          <cell r="S1397">
            <v>4</v>
          </cell>
          <cell r="T1397">
            <v>5</v>
          </cell>
          <cell r="U1397">
            <v>6</v>
          </cell>
          <cell r="V1397">
            <v>1</v>
          </cell>
          <cell r="W1397">
            <v>0</v>
          </cell>
          <cell r="X1397">
            <v>0</v>
          </cell>
          <cell r="Y1397">
            <v>0</v>
          </cell>
          <cell r="Z1397">
            <v>11</v>
          </cell>
          <cell r="AA1397">
            <v>3</v>
          </cell>
          <cell r="AB1397">
            <v>0</v>
          </cell>
          <cell r="AC1397">
            <v>0</v>
          </cell>
          <cell r="AD1397">
            <v>0</v>
          </cell>
          <cell r="AE1397">
            <v>1</v>
          </cell>
          <cell r="AF1397">
            <v>5</v>
          </cell>
          <cell r="AG1397">
            <v>4</v>
          </cell>
          <cell r="AH1397">
            <v>0</v>
          </cell>
          <cell r="AI1397">
            <v>0</v>
          </cell>
          <cell r="AJ1397">
            <v>18</v>
          </cell>
          <cell r="AK1397">
            <v>12</v>
          </cell>
          <cell r="AL1397">
            <v>2</v>
          </cell>
          <cell r="AM1397">
            <v>10</v>
          </cell>
          <cell r="AN1397">
            <v>2</v>
          </cell>
          <cell r="AO1397">
            <v>0</v>
          </cell>
          <cell r="AP1397">
            <v>270</v>
          </cell>
          <cell r="AQ1397">
            <v>60</v>
          </cell>
          <cell r="AR1397" t="str">
            <v>SV</v>
          </cell>
          <cell r="AS1397" t="str">
            <v>SV</v>
          </cell>
          <cell r="AT1397">
            <v>15</v>
          </cell>
          <cell r="AU1397" t="str">
            <v>Q</v>
          </cell>
          <cell r="AV1397">
            <v>11750.000019999999</v>
          </cell>
          <cell r="AW1397">
            <v>11773.558720000001</v>
          </cell>
          <cell r="AX1397">
            <v>12900</v>
          </cell>
          <cell r="AY1397">
            <v>9.7872338556812988E-2</v>
          </cell>
          <cell r="AZ1397">
            <v>8.9147285271317864E-2</v>
          </cell>
          <cell r="BA1397">
            <v>12500</v>
          </cell>
          <cell r="BB1397">
            <v>3</v>
          </cell>
          <cell r="BC1397">
            <v>6.3829785423268559E-2</v>
          </cell>
          <cell r="BD1397">
            <v>5.9999998400000039E-2</v>
          </cell>
          <cell r="BE1397">
            <v>11900</v>
          </cell>
          <cell r="BF1397">
            <v>6</v>
          </cell>
          <cell r="BG1397">
            <v>1.2765955722951583E-2</v>
          </cell>
          <cell r="BH1397">
            <v>1.2605040336134497E-2</v>
          </cell>
        </row>
        <row r="1398">
          <cell r="B1398" t="str">
            <v>16823</v>
          </cell>
          <cell r="C1398" t="str">
            <v>884394008992</v>
          </cell>
          <cell r="D1398" t="str">
            <v>JUGO ALOE MELON JAPONES 500ml OKF</v>
          </cell>
          <cell r="E1398">
            <v>20</v>
          </cell>
          <cell r="F1398" t="str">
            <v>BEBIDAS</v>
          </cell>
          <cell r="G1398" t="str">
            <v>BEBIDAS</v>
          </cell>
          <cell r="H1398" t="str">
            <v>JUGOS</v>
          </cell>
          <cell r="I1398" t="str">
            <v>JUGOS SALUDABLES</v>
          </cell>
          <cell r="J1398" t="str">
            <v>NORMAL JS-NO</v>
          </cell>
          <cell r="K1398" t="str">
            <v>OKF</v>
          </cell>
          <cell r="L1398">
            <v>114</v>
          </cell>
          <cell r="M1398" t="str">
            <v>APOLO IMPORT S.A. 2 - TRENTINO (114)</v>
          </cell>
          <cell r="N1398">
            <v>0</v>
          </cell>
          <cell r="O1398">
            <v>0</v>
          </cell>
          <cell r="P1398">
            <v>0</v>
          </cell>
          <cell r="Q1398">
            <v>0</v>
          </cell>
          <cell r="R1398">
            <v>0</v>
          </cell>
          <cell r="S1398">
            <v>0</v>
          </cell>
          <cell r="T1398">
            <v>2</v>
          </cell>
          <cell r="U1398">
            <v>2</v>
          </cell>
          <cell r="V1398">
            <v>0</v>
          </cell>
          <cell r="W1398">
            <v>0</v>
          </cell>
          <cell r="X1398">
            <v>0</v>
          </cell>
          <cell r="Y1398">
            <v>0</v>
          </cell>
          <cell r="Z1398">
            <v>0</v>
          </cell>
          <cell r="AA1398">
            <v>0</v>
          </cell>
          <cell r="AB1398">
            <v>0</v>
          </cell>
          <cell r="AC1398">
            <v>0</v>
          </cell>
          <cell r="AD1398">
            <v>4</v>
          </cell>
          <cell r="AE1398">
            <v>0</v>
          </cell>
          <cell r="AF1398">
            <v>0</v>
          </cell>
          <cell r="AG1398">
            <v>1</v>
          </cell>
          <cell r="AH1398">
            <v>0</v>
          </cell>
          <cell r="AI1398">
            <v>1</v>
          </cell>
          <cell r="AJ1398">
            <v>28</v>
          </cell>
          <cell r="AK1398">
            <v>17</v>
          </cell>
          <cell r="AL1398">
            <v>17</v>
          </cell>
          <cell r="AM1398">
            <v>18</v>
          </cell>
          <cell r="AN1398">
            <v>16</v>
          </cell>
          <cell r="AO1398">
            <v>39</v>
          </cell>
          <cell r="AP1398" t="str">
            <v>SV</v>
          </cell>
          <cell r="AQ1398">
            <v>255</v>
          </cell>
          <cell r="AR1398" t="str">
            <v>SV</v>
          </cell>
          <cell r="AS1398" t="str">
            <v>SV</v>
          </cell>
          <cell r="AT1398">
            <v>480</v>
          </cell>
          <cell r="AU1398">
            <v>1170</v>
          </cell>
          <cell r="AV1398">
            <v>15570.000050000001</v>
          </cell>
          <cell r="AW1398">
            <v>15744.23774</v>
          </cell>
          <cell r="AX1398">
            <v>17900</v>
          </cell>
          <cell r="AY1398">
            <v>0.14964675289130769</v>
          </cell>
          <cell r="AZ1398">
            <v>0.13016759497206701</v>
          </cell>
          <cell r="BA1398">
            <v>17500</v>
          </cell>
          <cell r="BB1398">
            <v>3</v>
          </cell>
          <cell r="BC1398">
            <v>0.12395632265909984</v>
          </cell>
          <cell r="BD1398">
            <v>0.1102857114285714</v>
          </cell>
          <cell r="BE1398">
            <v>16900</v>
          </cell>
          <cell r="BF1398">
            <v>6</v>
          </cell>
          <cell r="BG1398">
            <v>8.5420677310787729E-2</v>
          </cell>
          <cell r="BH1398">
            <v>7.8698221893491085E-2</v>
          </cell>
        </row>
        <row r="1399">
          <cell r="B1399" t="str">
            <v>1691</v>
          </cell>
          <cell r="C1399" t="str">
            <v>884394007308</v>
          </cell>
          <cell r="D1399" t="str">
            <v>JUGO ALOE ORIGINAL 1,5 Lts OKF F</v>
          </cell>
          <cell r="E1399">
            <v>12</v>
          </cell>
          <cell r="F1399" t="str">
            <v>BEBIDAS</v>
          </cell>
          <cell r="G1399" t="str">
            <v>BEBIDAS</v>
          </cell>
          <cell r="H1399" t="str">
            <v>JUGOS</v>
          </cell>
          <cell r="I1399" t="str">
            <v>JUGOS SALUDABLES</v>
          </cell>
          <cell r="J1399" t="str">
            <v>NORMAL JS-NO</v>
          </cell>
          <cell r="K1399" t="str">
            <v>OKF</v>
          </cell>
          <cell r="L1399">
            <v>114</v>
          </cell>
          <cell r="M1399" t="str">
            <v>APOLO IMPORT S.A. 2 - TRENTINO (114)</v>
          </cell>
          <cell r="N1399">
            <v>42</v>
          </cell>
          <cell r="O1399">
            <v>56</v>
          </cell>
          <cell r="P1399">
            <v>4</v>
          </cell>
          <cell r="Q1399">
            <v>2</v>
          </cell>
          <cell r="R1399">
            <v>29</v>
          </cell>
          <cell r="S1399">
            <v>30</v>
          </cell>
          <cell r="T1399">
            <v>7</v>
          </cell>
          <cell r="U1399">
            <v>2</v>
          </cell>
          <cell r="V1399">
            <v>12</v>
          </cell>
          <cell r="W1399">
            <v>2</v>
          </cell>
          <cell r="X1399">
            <v>5</v>
          </cell>
          <cell r="Y1399">
            <v>5</v>
          </cell>
          <cell r="Z1399">
            <v>23</v>
          </cell>
          <cell r="AA1399">
            <v>12</v>
          </cell>
          <cell r="AB1399">
            <v>5</v>
          </cell>
          <cell r="AC1399">
            <v>2</v>
          </cell>
          <cell r="AD1399">
            <v>36</v>
          </cell>
          <cell r="AE1399">
            <v>23</v>
          </cell>
          <cell r="AF1399">
            <v>1</v>
          </cell>
          <cell r="AG1399">
            <v>0</v>
          </cell>
          <cell r="AH1399">
            <v>0</v>
          </cell>
          <cell r="AI1399">
            <v>0</v>
          </cell>
          <cell r="AJ1399">
            <v>0</v>
          </cell>
          <cell r="AK1399">
            <v>0</v>
          </cell>
          <cell r="AL1399">
            <v>33</v>
          </cell>
          <cell r="AM1399">
            <v>20</v>
          </cell>
          <cell r="AN1399">
            <v>0</v>
          </cell>
          <cell r="AO1399">
            <v>0</v>
          </cell>
          <cell r="AP1399" t="str">
            <v>Q</v>
          </cell>
          <cell r="AQ1399" t="str">
            <v>Q</v>
          </cell>
          <cell r="AR1399">
            <v>198</v>
          </cell>
          <cell r="AS1399">
            <v>300</v>
          </cell>
          <cell r="AT1399" t="str">
            <v>Q</v>
          </cell>
          <cell r="AU1399" t="str">
            <v>Q</v>
          </cell>
          <cell r="AV1399">
            <v>23400.000029999999</v>
          </cell>
          <cell r="AW1399">
            <v>23404.819899999999</v>
          </cell>
          <cell r="AX1399">
            <v>26900</v>
          </cell>
          <cell r="AY1399">
            <v>0.14957264809883841</v>
          </cell>
          <cell r="AZ1399">
            <v>0.13011152304832715</v>
          </cell>
          <cell r="BA1399">
            <v>25900</v>
          </cell>
          <cell r="BB1399">
            <v>3</v>
          </cell>
          <cell r="BC1399">
            <v>0.10683760541858422</v>
          </cell>
          <cell r="BD1399">
            <v>9.6525095366795391E-2</v>
          </cell>
          <cell r="BE1399">
            <v>24900</v>
          </cell>
          <cell r="BF1399">
            <v>6</v>
          </cell>
          <cell r="BG1399">
            <v>6.4102562738330038E-2</v>
          </cell>
          <cell r="BH1399">
            <v>6.0240962650602442E-2</v>
          </cell>
        </row>
        <row r="1400">
          <cell r="B1400" t="str">
            <v>1692</v>
          </cell>
          <cell r="C1400" t="str">
            <v>884394007285</v>
          </cell>
          <cell r="D1400" t="str">
            <v>JUGO ALOE ORIGINAL 500ml OKF F</v>
          </cell>
          <cell r="E1400">
            <v>20</v>
          </cell>
          <cell r="F1400" t="str">
            <v>BEBIDAS</v>
          </cell>
          <cell r="G1400" t="str">
            <v>BEBIDAS</v>
          </cell>
          <cell r="H1400" t="str">
            <v>JUGOS</v>
          </cell>
          <cell r="I1400" t="str">
            <v>JUGOS SALUDABLES</v>
          </cell>
          <cell r="J1400" t="str">
            <v>NORMAL JS-NO</v>
          </cell>
          <cell r="K1400" t="str">
            <v>OKF</v>
          </cell>
          <cell r="L1400">
            <v>114</v>
          </cell>
          <cell r="M1400" t="str">
            <v>APOLO IMPORT S.A. 2 - TRENTINO (114)</v>
          </cell>
          <cell r="N1400">
            <v>24</v>
          </cell>
          <cell r="O1400">
            <v>30</v>
          </cell>
          <cell r="P1400">
            <v>0</v>
          </cell>
          <cell r="Q1400">
            <v>0</v>
          </cell>
          <cell r="R1400">
            <v>7</v>
          </cell>
          <cell r="S1400">
            <v>5</v>
          </cell>
          <cell r="T1400">
            <v>0</v>
          </cell>
          <cell r="U1400">
            <v>0</v>
          </cell>
          <cell r="V1400">
            <v>11</v>
          </cell>
          <cell r="W1400">
            <v>20</v>
          </cell>
          <cell r="X1400">
            <v>9</v>
          </cell>
          <cell r="Y1400">
            <v>7</v>
          </cell>
          <cell r="Z1400">
            <v>16</v>
          </cell>
          <cell r="AA1400">
            <v>16</v>
          </cell>
          <cell r="AB1400">
            <v>4</v>
          </cell>
          <cell r="AC1400">
            <v>0</v>
          </cell>
          <cell r="AD1400">
            <v>5</v>
          </cell>
          <cell r="AE1400">
            <v>21</v>
          </cell>
          <cell r="AF1400">
            <v>1</v>
          </cell>
          <cell r="AG1400">
            <v>0</v>
          </cell>
          <cell r="AH1400">
            <v>0</v>
          </cell>
          <cell r="AI1400">
            <v>0</v>
          </cell>
          <cell r="AJ1400">
            <v>0</v>
          </cell>
          <cell r="AK1400">
            <v>0</v>
          </cell>
          <cell r="AL1400">
            <v>1</v>
          </cell>
          <cell r="AM1400">
            <v>20</v>
          </cell>
          <cell r="AN1400">
            <v>0</v>
          </cell>
          <cell r="AO1400">
            <v>0</v>
          </cell>
          <cell r="AP1400" t="str">
            <v>Q</v>
          </cell>
          <cell r="AQ1400" t="str">
            <v>Q</v>
          </cell>
          <cell r="AR1400">
            <v>4.2857142857142856</v>
          </cell>
          <cell r="AS1400" t="str">
            <v>SV</v>
          </cell>
          <cell r="AT1400" t="str">
            <v>Q</v>
          </cell>
          <cell r="AU1400" t="str">
            <v>Q</v>
          </cell>
          <cell r="AV1400">
            <v>11750.000019999999</v>
          </cell>
          <cell r="AW1400">
            <v>11753.79139</v>
          </cell>
          <cell r="AX1400">
            <v>12900</v>
          </cell>
          <cell r="AY1400">
            <v>9.7872338556812988E-2</v>
          </cell>
          <cell r="AZ1400">
            <v>8.9147285271317864E-2</v>
          </cell>
          <cell r="BA1400">
            <v>12500</v>
          </cell>
          <cell r="BB1400">
            <v>3</v>
          </cell>
          <cell r="BC1400">
            <v>6.3829785423268559E-2</v>
          </cell>
          <cell r="BD1400">
            <v>5.9999998400000039E-2</v>
          </cell>
          <cell r="BE1400">
            <v>11900</v>
          </cell>
          <cell r="BF1400">
            <v>6</v>
          </cell>
          <cell r="BG1400">
            <v>1.2765955722951583E-2</v>
          </cell>
          <cell r="BH1400">
            <v>1.2605040336134497E-2</v>
          </cell>
        </row>
        <row r="1401">
          <cell r="B1401" t="str">
            <v>6904</v>
          </cell>
          <cell r="C1401" t="str">
            <v>884394007698</v>
          </cell>
          <cell r="D1401" t="str">
            <v>JUGO ALOE PIÑA 1,5Lts OKF F</v>
          </cell>
          <cell r="E1401">
            <v>12</v>
          </cell>
          <cell r="F1401" t="str">
            <v>BEBIDAS</v>
          </cell>
          <cell r="G1401" t="str">
            <v>BEBIDAS</v>
          </cell>
          <cell r="H1401" t="str">
            <v>JUGOS</v>
          </cell>
          <cell r="I1401" t="str">
            <v>JUGOS SALUDABLES</v>
          </cell>
          <cell r="J1401" t="str">
            <v>NORMAL JS-NO</v>
          </cell>
          <cell r="K1401" t="str">
            <v>OKF</v>
          </cell>
          <cell r="L1401">
            <v>114</v>
          </cell>
          <cell r="M1401" t="str">
            <v>APOLO IMPORT S.A. 2 - TRENTINO (114)</v>
          </cell>
          <cell r="N1401">
            <v>12</v>
          </cell>
          <cell r="O1401">
            <v>11</v>
          </cell>
          <cell r="P1401">
            <v>15</v>
          </cell>
          <cell r="Q1401">
            <v>9</v>
          </cell>
          <cell r="R1401">
            <v>10</v>
          </cell>
          <cell r="S1401">
            <v>10</v>
          </cell>
          <cell r="T1401">
            <v>13</v>
          </cell>
          <cell r="U1401">
            <v>16</v>
          </cell>
          <cell r="V1401">
            <v>5</v>
          </cell>
          <cell r="W1401">
            <v>0</v>
          </cell>
          <cell r="X1401">
            <v>6</v>
          </cell>
          <cell r="Y1401">
            <v>3</v>
          </cell>
          <cell r="Z1401">
            <v>5</v>
          </cell>
          <cell r="AA1401">
            <v>3</v>
          </cell>
          <cell r="AB1401">
            <v>2</v>
          </cell>
          <cell r="AC1401">
            <v>5</v>
          </cell>
          <cell r="AD1401">
            <v>11</v>
          </cell>
          <cell r="AE1401">
            <v>10</v>
          </cell>
          <cell r="AF1401">
            <v>6</v>
          </cell>
          <cell r="AG1401">
            <v>12</v>
          </cell>
          <cell r="AH1401">
            <v>0</v>
          </cell>
          <cell r="AI1401">
            <v>0</v>
          </cell>
          <cell r="AJ1401">
            <v>10</v>
          </cell>
          <cell r="AK1401">
            <v>3</v>
          </cell>
          <cell r="AL1401">
            <v>6</v>
          </cell>
          <cell r="AM1401">
            <v>16</v>
          </cell>
          <cell r="AN1401">
            <v>26</v>
          </cell>
          <cell r="AO1401">
            <v>0</v>
          </cell>
          <cell r="AP1401">
            <v>33.333333333333336</v>
          </cell>
          <cell r="AQ1401">
            <v>5.625</v>
          </cell>
          <cell r="AR1401">
            <v>60</v>
          </cell>
          <cell r="AS1401">
            <v>96</v>
          </cell>
          <cell r="AT1401">
            <v>65</v>
          </cell>
          <cell r="AU1401" t="str">
            <v>Q</v>
          </cell>
          <cell r="AV1401">
            <v>23400.000029999999</v>
          </cell>
          <cell r="AW1401">
            <v>23413.670389999999</v>
          </cell>
          <cell r="AX1401">
            <v>26900</v>
          </cell>
          <cell r="AY1401">
            <v>0.14957264809883841</v>
          </cell>
          <cell r="AZ1401">
            <v>0.13011152304832715</v>
          </cell>
          <cell r="BA1401">
            <v>25900</v>
          </cell>
          <cell r="BB1401">
            <v>3</v>
          </cell>
          <cell r="BC1401">
            <v>0.10683760541858422</v>
          </cell>
          <cell r="BD1401">
            <v>9.6525095366795391E-2</v>
          </cell>
          <cell r="BE1401">
            <v>24900</v>
          </cell>
          <cell r="BF1401">
            <v>6</v>
          </cell>
          <cell r="BG1401">
            <v>6.4102562738330038E-2</v>
          </cell>
          <cell r="BH1401">
            <v>6.0240962650602442E-2</v>
          </cell>
        </row>
        <row r="1402">
          <cell r="B1402" t="str">
            <v>1693</v>
          </cell>
          <cell r="C1402" t="str">
            <v>884394007377</v>
          </cell>
          <cell r="D1402" t="str">
            <v>JUGO ALOE PIÑA 500ml OKF F</v>
          </cell>
          <cell r="E1402">
            <v>20</v>
          </cell>
          <cell r="F1402" t="str">
            <v>BEBIDAS</v>
          </cell>
          <cell r="G1402" t="str">
            <v>BEBIDAS</v>
          </cell>
          <cell r="H1402" t="str">
            <v>JUGOS</v>
          </cell>
          <cell r="I1402" t="str">
            <v>JUGOS SALUDABLES</v>
          </cell>
          <cell r="J1402" t="str">
            <v>NORMAL JS-NO</v>
          </cell>
          <cell r="K1402" t="str">
            <v>OKF</v>
          </cell>
          <cell r="L1402">
            <v>114</v>
          </cell>
          <cell r="M1402" t="str">
            <v>APOLO IMPORT S.A. 2 - TRENTINO (114)</v>
          </cell>
          <cell r="N1402">
            <v>9</v>
          </cell>
          <cell r="O1402">
            <v>7</v>
          </cell>
          <cell r="P1402">
            <v>1</v>
          </cell>
          <cell r="Q1402">
            <v>0</v>
          </cell>
          <cell r="R1402">
            <v>8</v>
          </cell>
          <cell r="S1402">
            <v>10</v>
          </cell>
          <cell r="T1402">
            <v>13</v>
          </cell>
          <cell r="U1402">
            <v>8</v>
          </cell>
          <cell r="V1402">
            <v>6</v>
          </cell>
          <cell r="W1402">
            <v>0</v>
          </cell>
          <cell r="X1402">
            <v>1</v>
          </cell>
          <cell r="Y1402">
            <v>0</v>
          </cell>
          <cell r="Z1402">
            <v>6</v>
          </cell>
          <cell r="AA1402">
            <v>3</v>
          </cell>
          <cell r="AB1402">
            <v>1</v>
          </cell>
          <cell r="AC1402">
            <v>1</v>
          </cell>
          <cell r="AD1402">
            <v>1</v>
          </cell>
          <cell r="AE1402">
            <v>6</v>
          </cell>
          <cell r="AF1402">
            <v>12</v>
          </cell>
          <cell r="AG1402">
            <v>12</v>
          </cell>
          <cell r="AH1402">
            <v>0</v>
          </cell>
          <cell r="AI1402">
            <v>0</v>
          </cell>
          <cell r="AJ1402">
            <v>0</v>
          </cell>
          <cell r="AK1402">
            <v>1</v>
          </cell>
          <cell r="AL1402">
            <v>0</v>
          </cell>
          <cell r="AM1402">
            <v>9</v>
          </cell>
          <cell r="AN1402">
            <v>1</v>
          </cell>
          <cell r="AO1402">
            <v>0</v>
          </cell>
          <cell r="AP1402" t="str">
            <v>Q</v>
          </cell>
          <cell r="AQ1402">
            <v>3.75</v>
          </cell>
          <cell r="AR1402" t="str">
            <v>Q</v>
          </cell>
          <cell r="AS1402">
            <v>270</v>
          </cell>
          <cell r="AT1402">
            <v>2.5</v>
          </cell>
          <cell r="AU1402" t="str">
            <v>Q</v>
          </cell>
          <cell r="AV1402">
            <v>11750.000019999999</v>
          </cell>
          <cell r="AW1402">
            <v>11762.872219999999</v>
          </cell>
          <cell r="AX1402">
            <v>12900</v>
          </cell>
          <cell r="AY1402">
            <v>9.7872338556812988E-2</v>
          </cell>
          <cell r="AZ1402">
            <v>8.9147285271317864E-2</v>
          </cell>
          <cell r="BA1402">
            <v>12500</v>
          </cell>
          <cell r="BB1402">
            <v>3</v>
          </cell>
          <cell r="BC1402">
            <v>6.3829785423268559E-2</v>
          </cell>
          <cell r="BD1402">
            <v>5.9999998400000039E-2</v>
          </cell>
          <cell r="BE1402">
            <v>11900</v>
          </cell>
          <cell r="BF1402">
            <v>6</v>
          </cell>
          <cell r="BG1402">
            <v>1.2765955722951583E-2</v>
          </cell>
          <cell r="BH1402">
            <v>1.2605040336134497E-2</v>
          </cell>
        </row>
        <row r="1403">
          <cell r="B1403" t="str">
            <v>1695</v>
          </cell>
          <cell r="C1403" t="str">
            <v>884394007773</v>
          </cell>
          <cell r="D1403" t="str">
            <v>JUGO ALOE S/AZUCAR 500ml OKF F</v>
          </cell>
          <cell r="E1403">
            <v>20</v>
          </cell>
          <cell r="F1403" t="str">
            <v>BEBIDAS</v>
          </cell>
          <cell r="G1403" t="str">
            <v>BEBIDAS</v>
          </cell>
          <cell r="H1403" t="str">
            <v>JUGOS</v>
          </cell>
          <cell r="I1403" t="str">
            <v>JUGOS SALUDABLES</v>
          </cell>
          <cell r="J1403" t="str">
            <v>NORMAL JS-NO</v>
          </cell>
          <cell r="K1403" t="str">
            <v>OKF</v>
          </cell>
          <cell r="L1403">
            <v>114</v>
          </cell>
          <cell r="M1403" t="str">
            <v>APOLO IMPORT S.A. 2 - TRENTINO (114)</v>
          </cell>
          <cell r="N1403">
            <v>36</v>
          </cell>
          <cell r="O1403">
            <v>10</v>
          </cell>
          <cell r="P1403">
            <v>0</v>
          </cell>
          <cell r="Q1403">
            <v>0</v>
          </cell>
          <cell r="R1403">
            <v>11</v>
          </cell>
          <cell r="S1403">
            <v>0</v>
          </cell>
          <cell r="T1403">
            <v>0</v>
          </cell>
          <cell r="U1403">
            <v>0</v>
          </cell>
          <cell r="V1403">
            <v>22</v>
          </cell>
          <cell r="W1403">
            <v>1</v>
          </cell>
          <cell r="X1403">
            <v>5</v>
          </cell>
          <cell r="Y1403">
            <v>4</v>
          </cell>
          <cell r="Z1403">
            <v>26</v>
          </cell>
          <cell r="AA1403">
            <v>1</v>
          </cell>
          <cell r="AB1403">
            <v>0</v>
          </cell>
          <cell r="AC1403">
            <v>0</v>
          </cell>
          <cell r="AD1403">
            <v>12</v>
          </cell>
          <cell r="AE1403">
            <v>5</v>
          </cell>
          <cell r="AF1403">
            <v>0</v>
          </cell>
          <cell r="AG1403">
            <v>0</v>
          </cell>
          <cell r="AH1403">
            <v>0</v>
          </cell>
          <cell r="AI1403">
            <v>0</v>
          </cell>
          <cell r="AJ1403">
            <v>0</v>
          </cell>
          <cell r="AK1403">
            <v>0</v>
          </cell>
          <cell r="AL1403">
            <v>5</v>
          </cell>
          <cell r="AM1403">
            <v>0</v>
          </cell>
          <cell r="AN1403">
            <v>0</v>
          </cell>
          <cell r="AO1403">
            <v>0</v>
          </cell>
          <cell r="AP1403" t="str">
            <v>Q</v>
          </cell>
          <cell r="AQ1403" t="str">
            <v>Q</v>
          </cell>
          <cell r="AR1403">
            <v>37.5</v>
          </cell>
          <cell r="AS1403" t="str">
            <v>Q</v>
          </cell>
          <cell r="AT1403" t="str">
            <v>Q</v>
          </cell>
          <cell r="AU1403" t="str">
            <v>Q</v>
          </cell>
          <cell r="AV1403">
            <v>11750.000019999999</v>
          </cell>
          <cell r="AW1403">
            <v>11752.7212</v>
          </cell>
          <cell r="AX1403">
            <v>12900</v>
          </cell>
          <cell r="AY1403">
            <v>9.7872338556812988E-2</v>
          </cell>
          <cell r="AZ1403">
            <v>8.9147285271317864E-2</v>
          </cell>
          <cell r="BA1403">
            <v>12500</v>
          </cell>
          <cell r="BB1403">
            <v>3</v>
          </cell>
          <cell r="BC1403">
            <v>6.3829785423268559E-2</v>
          </cell>
          <cell r="BD1403">
            <v>5.9999998400000039E-2</v>
          </cell>
          <cell r="BE1403">
            <v>11900</v>
          </cell>
          <cell r="BF1403">
            <v>6</v>
          </cell>
          <cell r="BG1403">
            <v>1.2765955722951583E-2</v>
          </cell>
          <cell r="BH1403">
            <v>1.2605040336134497E-2</v>
          </cell>
        </row>
        <row r="1404">
          <cell r="B1404" t="str">
            <v>18026</v>
          </cell>
          <cell r="C1404" t="str">
            <v>884394008879</v>
          </cell>
          <cell r="D1404" t="str">
            <v>JUGO ALOE SANDIA 500ml OKF</v>
          </cell>
          <cell r="E1404">
            <v>20</v>
          </cell>
          <cell r="F1404" t="str">
            <v>BEBIDAS</v>
          </cell>
          <cell r="G1404" t="str">
            <v>BEBIDAS</v>
          </cell>
          <cell r="H1404" t="str">
            <v>JUGOS</v>
          </cell>
          <cell r="I1404" t="str">
            <v>JUGOS SALUDABLES</v>
          </cell>
          <cell r="J1404" t="str">
            <v>NORMAL JS-NO</v>
          </cell>
          <cell r="K1404" t="str">
            <v>OKF</v>
          </cell>
          <cell r="L1404">
            <v>114</v>
          </cell>
          <cell r="M1404" t="str">
            <v>APOLO IMPORT S.A. 2 - TRENTINO (114)</v>
          </cell>
          <cell r="N1404">
            <v>0</v>
          </cell>
          <cell r="O1404">
            <v>12</v>
          </cell>
          <cell r="P1404">
            <v>7</v>
          </cell>
          <cell r="Q1404">
            <v>9</v>
          </cell>
          <cell r="R1404">
            <v>0</v>
          </cell>
          <cell r="S1404">
            <v>2</v>
          </cell>
          <cell r="T1404">
            <v>2</v>
          </cell>
          <cell r="U1404">
            <v>3</v>
          </cell>
          <cell r="V1404">
            <v>6</v>
          </cell>
          <cell r="W1404">
            <v>10</v>
          </cell>
          <cell r="X1404">
            <v>3</v>
          </cell>
          <cell r="Y1404">
            <v>5</v>
          </cell>
          <cell r="Z1404">
            <v>0</v>
          </cell>
          <cell r="AA1404">
            <v>1</v>
          </cell>
          <cell r="AB1404">
            <v>1</v>
          </cell>
          <cell r="AC1404">
            <v>1</v>
          </cell>
          <cell r="AD1404">
            <v>0</v>
          </cell>
          <cell r="AE1404">
            <v>0</v>
          </cell>
          <cell r="AF1404">
            <v>0</v>
          </cell>
          <cell r="AG1404">
            <v>0</v>
          </cell>
          <cell r="AH1404">
            <v>1</v>
          </cell>
          <cell r="AI1404">
            <v>3</v>
          </cell>
          <cell r="AJ1404">
            <v>46</v>
          </cell>
          <cell r="AK1404">
            <v>16</v>
          </cell>
          <cell r="AL1404">
            <v>19</v>
          </cell>
          <cell r="AM1404">
            <v>17</v>
          </cell>
          <cell r="AN1404">
            <v>20</v>
          </cell>
          <cell r="AO1404">
            <v>39</v>
          </cell>
          <cell r="AP1404">
            <v>153.33333333333331</v>
          </cell>
          <cell r="AQ1404">
            <v>160</v>
          </cell>
          <cell r="AR1404">
            <v>114</v>
          </cell>
          <cell r="AS1404">
            <v>510</v>
          </cell>
          <cell r="AT1404" t="str">
            <v>SV</v>
          </cell>
          <cell r="AU1404">
            <v>390</v>
          </cell>
          <cell r="AV1404">
            <v>15570.000050000001</v>
          </cell>
          <cell r="AW1404">
            <v>15630.1618</v>
          </cell>
          <cell r="AX1404">
            <v>17900</v>
          </cell>
          <cell r="AY1404">
            <v>0.14964675289130769</v>
          </cell>
          <cell r="AZ1404">
            <v>0.13016759497206701</v>
          </cell>
          <cell r="BA1404">
            <v>17500</v>
          </cell>
          <cell r="BB1404">
            <v>3</v>
          </cell>
          <cell r="BC1404">
            <v>0.12395632265909984</v>
          </cell>
          <cell r="BD1404">
            <v>0.1102857114285714</v>
          </cell>
          <cell r="BE1404">
            <v>16900</v>
          </cell>
          <cell r="BF1404">
            <v>6</v>
          </cell>
          <cell r="BG1404">
            <v>8.5420677310787729E-2</v>
          </cell>
          <cell r="BH1404">
            <v>7.8698221893491085E-2</v>
          </cell>
        </row>
        <row r="1405">
          <cell r="B1405" t="str">
            <v>1694</v>
          </cell>
          <cell r="C1405" t="str">
            <v>884394007759</v>
          </cell>
          <cell r="D1405" t="str">
            <v>JUGO ALOE SANDIA 500ml OKF F</v>
          </cell>
          <cell r="E1405">
            <v>20</v>
          </cell>
          <cell r="F1405" t="str">
            <v>BEBIDAS</v>
          </cell>
          <cell r="G1405" t="str">
            <v>BEBIDAS</v>
          </cell>
          <cell r="H1405" t="str">
            <v>JUGOS</v>
          </cell>
          <cell r="I1405" t="str">
            <v>JUGOS SALUDABLES</v>
          </cell>
          <cell r="J1405" t="str">
            <v>NORMAL JS-NO</v>
          </cell>
          <cell r="K1405" t="str">
            <v>OKF</v>
          </cell>
          <cell r="L1405">
            <v>114</v>
          </cell>
          <cell r="M1405" t="str">
            <v>APOLO IMPORT S.A. 2 - TRENTINO (114)</v>
          </cell>
          <cell r="N1405">
            <v>6</v>
          </cell>
          <cell r="O1405">
            <v>6</v>
          </cell>
          <cell r="P1405">
            <v>1</v>
          </cell>
          <cell r="Q1405">
            <v>0</v>
          </cell>
          <cell r="R1405">
            <v>4</v>
          </cell>
          <cell r="S1405">
            <v>5</v>
          </cell>
          <cell r="T1405">
            <v>9</v>
          </cell>
          <cell r="U1405">
            <v>6</v>
          </cell>
          <cell r="V1405">
            <v>1</v>
          </cell>
          <cell r="W1405">
            <v>1</v>
          </cell>
          <cell r="X1405">
            <v>1</v>
          </cell>
          <cell r="Y1405">
            <v>3</v>
          </cell>
          <cell r="Z1405">
            <v>2</v>
          </cell>
          <cell r="AA1405">
            <v>11</v>
          </cell>
          <cell r="AB1405">
            <v>1</v>
          </cell>
          <cell r="AC1405">
            <v>2</v>
          </cell>
          <cell r="AD1405">
            <v>0</v>
          </cell>
          <cell r="AE1405">
            <v>12</v>
          </cell>
          <cell r="AF1405">
            <v>5</v>
          </cell>
          <cell r="AG1405">
            <v>5</v>
          </cell>
          <cell r="AH1405">
            <v>0</v>
          </cell>
          <cell r="AI1405">
            <v>0</v>
          </cell>
          <cell r="AJ1405">
            <v>11</v>
          </cell>
          <cell r="AK1405">
            <v>19</v>
          </cell>
          <cell r="AL1405">
            <v>20</v>
          </cell>
          <cell r="AM1405">
            <v>7</v>
          </cell>
          <cell r="AN1405">
            <v>5</v>
          </cell>
          <cell r="AO1405">
            <v>0</v>
          </cell>
          <cell r="AP1405" t="str">
            <v>SV</v>
          </cell>
          <cell r="AQ1405">
            <v>95</v>
          </cell>
          <cell r="AR1405">
            <v>200</v>
          </cell>
          <cell r="AS1405">
            <v>105</v>
          </cell>
          <cell r="AT1405">
            <v>30</v>
          </cell>
          <cell r="AU1405" t="str">
            <v>Q</v>
          </cell>
          <cell r="AV1405">
            <v>11750.000019999999</v>
          </cell>
          <cell r="AW1405">
            <v>11757.03001</v>
          </cell>
          <cell r="AX1405">
            <v>12900</v>
          </cell>
          <cell r="AY1405">
            <v>9.7872338556812988E-2</v>
          </cell>
          <cell r="AZ1405">
            <v>8.9147285271317864E-2</v>
          </cell>
          <cell r="BA1405">
            <v>12500</v>
          </cell>
          <cell r="BB1405">
            <v>3</v>
          </cell>
          <cell r="BC1405">
            <v>6.3829785423268559E-2</v>
          </cell>
          <cell r="BD1405">
            <v>5.9999998400000039E-2</v>
          </cell>
          <cell r="BE1405">
            <v>11900</v>
          </cell>
          <cell r="BF1405">
            <v>6</v>
          </cell>
          <cell r="BG1405">
            <v>1.2765955722951583E-2</v>
          </cell>
          <cell r="BH1405">
            <v>1.2605040336134497E-2</v>
          </cell>
        </row>
        <row r="1406">
          <cell r="B1406" t="str">
            <v>16825</v>
          </cell>
          <cell r="C1406" t="str">
            <v>8809713910482</v>
          </cell>
          <cell r="D1406" t="str">
            <v>JUGO ALOE UVA MOSCATO 500ml OKF</v>
          </cell>
          <cell r="E1406">
            <v>20</v>
          </cell>
          <cell r="F1406" t="str">
            <v>BEBIDAS</v>
          </cell>
          <cell r="G1406" t="str">
            <v>BEBIDAS</v>
          </cell>
          <cell r="H1406" t="str">
            <v>JUGOS</v>
          </cell>
          <cell r="I1406" t="str">
            <v>JUGOS SALUDABLES</v>
          </cell>
          <cell r="J1406" t="str">
            <v>NORMAL JS-NO</v>
          </cell>
          <cell r="K1406" t="str">
            <v>OKF</v>
          </cell>
          <cell r="L1406">
            <v>114</v>
          </cell>
          <cell r="M1406" t="str">
            <v>APOLO IMPORT S.A. 2 - TRENTINO (114)</v>
          </cell>
          <cell r="N1406">
            <v>1</v>
          </cell>
          <cell r="O1406">
            <v>4</v>
          </cell>
          <cell r="P1406">
            <v>2</v>
          </cell>
          <cell r="Q1406">
            <v>2</v>
          </cell>
          <cell r="R1406">
            <v>0</v>
          </cell>
          <cell r="S1406">
            <v>0</v>
          </cell>
          <cell r="T1406">
            <v>1</v>
          </cell>
          <cell r="U1406">
            <v>2</v>
          </cell>
          <cell r="V1406">
            <v>1</v>
          </cell>
          <cell r="W1406">
            <v>2</v>
          </cell>
          <cell r="X1406">
            <v>0</v>
          </cell>
          <cell r="Y1406">
            <v>0</v>
          </cell>
          <cell r="Z1406">
            <v>0</v>
          </cell>
          <cell r="AA1406">
            <v>0</v>
          </cell>
          <cell r="AB1406">
            <v>0</v>
          </cell>
          <cell r="AC1406">
            <v>0</v>
          </cell>
          <cell r="AD1406">
            <v>2</v>
          </cell>
          <cell r="AE1406">
            <v>0</v>
          </cell>
          <cell r="AF1406">
            <v>0</v>
          </cell>
          <cell r="AG1406">
            <v>0</v>
          </cell>
          <cell r="AH1406">
            <v>0</v>
          </cell>
          <cell r="AI1406">
            <v>0</v>
          </cell>
          <cell r="AJ1406">
            <v>27</v>
          </cell>
          <cell r="AK1406">
            <v>16</v>
          </cell>
          <cell r="AL1406">
            <v>24</v>
          </cell>
          <cell r="AM1406">
            <v>22</v>
          </cell>
          <cell r="AN1406">
            <v>23</v>
          </cell>
          <cell r="AO1406">
            <v>40</v>
          </cell>
          <cell r="AP1406">
            <v>405</v>
          </cell>
          <cell r="AQ1406">
            <v>240</v>
          </cell>
          <cell r="AR1406" t="str">
            <v>SV</v>
          </cell>
          <cell r="AS1406" t="str">
            <v>SV</v>
          </cell>
          <cell r="AT1406" t="str">
            <v>SV</v>
          </cell>
          <cell r="AU1406" t="str">
            <v>SV</v>
          </cell>
          <cell r="AV1406">
            <v>15570.000050000001</v>
          </cell>
          <cell r="AW1406">
            <v>15227.21651</v>
          </cell>
          <cell r="AX1406">
            <v>17900</v>
          </cell>
          <cell r="AY1406">
            <v>0.14964675289130769</v>
          </cell>
          <cell r="AZ1406">
            <v>0.13016759497206701</v>
          </cell>
          <cell r="BA1406">
            <v>17500</v>
          </cell>
          <cell r="BB1406">
            <v>3</v>
          </cell>
          <cell r="BC1406">
            <v>0.12395632265909984</v>
          </cell>
          <cell r="BD1406">
            <v>0.1102857114285714</v>
          </cell>
          <cell r="BE1406">
            <v>16900</v>
          </cell>
          <cell r="BF1406">
            <v>6</v>
          </cell>
          <cell r="BG1406">
            <v>8.5420677310787729E-2</v>
          </cell>
          <cell r="BH1406">
            <v>7.8698221893491085E-2</v>
          </cell>
        </row>
        <row r="1407">
          <cell r="B1407" t="str">
            <v>1560</v>
          </cell>
          <cell r="C1407" t="str">
            <v>855433004749</v>
          </cell>
          <cell r="D1407" t="str">
            <v>AGUA DE COCO 1Lts DO VALE</v>
          </cell>
          <cell r="E1407">
            <v>12</v>
          </cell>
          <cell r="F1407" t="str">
            <v>BEBIDAS</v>
          </cell>
          <cell r="G1407" t="str">
            <v>BEBIDAS</v>
          </cell>
          <cell r="H1407" t="str">
            <v>JUGOS</v>
          </cell>
          <cell r="I1407" t="str">
            <v>JUGOS SALUDABLES</v>
          </cell>
          <cell r="J1407" t="str">
            <v>NORMAL JS-NO</v>
          </cell>
          <cell r="K1407" t="str">
            <v>COCO DO VALE</v>
          </cell>
          <cell r="L1407">
            <v>114</v>
          </cell>
          <cell r="M1407" t="str">
            <v>APOLO IMPORT S.A. 2 - TRENTINO (114)</v>
          </cell>
          <cell r="N1407">
            <v>5</v>
          </cell>
          <cell r="O1407">
            <v>12</v>
          </cell>
          <cell r="P1407">
            <v>16</v>
          </cell>
          <cell r="Q1407">
            <v>18</v>
          </cell>
          <cell r="R1407">
            <v>15</v>
          </cell>
          <cell r="S1407">
            <v>20</v>
          </cell>
          <cell r="T1407">
            <v>3</v>
          </cell>
          <cell r="U1407">
            <v>4</v>
          </cell>
          <cell r="V1407">
            <v>4</v>
          </cell>
          <cell r="W1407">
            <v>3</v>
          </cell>
          <cell r="X1407">
            <v>3</v>
          </cell>
          <cell r="Y1407">
            <v>5</v>
          </cell>
          <cell r="Z1407">
            <v>5</v>
          </cell>
          <cell r="AA1407">
            <v>10</v>
          </cell>
          <cell r="AB1407">
            <v>5</v>
          </cell>
          <cell r="AC1407">
            <v>6</v>
          </cell>
          <cell r="AD1407">
            <v>8</v>
          </cell>
          <cell r="AE1407">
            <v>12</v>
          </cell>
          <cell r="AF1407">
            <v>5</v>
          </cell>
          <cell r="AG1407">
            <v>7</v>
          </cell>
          <cell r="AH1407">
            <v>0</v>
          </cell>
          <cell r="AI1407">
            <v>1</v>
          </cell>
          <cell r="AJ1407">
            <v>56</v>
          </cell>
          <cell r="AK1407">
            <v>72</v>
          </cell>
          <cell r="AL1407">
            <v>12</v>
          </cell>
          <cell r="AM1407">
            <v>24</v>
          </cell>
          <cell r="AN1407">
            <v>42</v>
          </cell>
          <cell r="AO1407">
            <v>23</v>
          </cell>
          <cell r="AP1407">
            <v>93.333333333333329</v>
          </cell>
          <cell r="AQ1407">
            <v>540</v>
          </cell>
          <cell r="AR1407">
            <v>72</v>
          </cell>
          <cell r="AS1407">
            <v>120</v>
          </cell>
          <cell r="AT1407">
            <v>180</v>
          </cell>
          <cell r="AU1407">
            <v>690</v>
          </cell>
          <cell r="AV1407">
            <v>15550.000004</v>
          </cell>
          <cell r="AW1407">
            <v>15248.765069999999</v>
          </cell>
          <cell r="AX1407">
            <v>17900</v>
          </cell>
          <cell r="AY1407">
            <v>0.15112540163315114</v>
          </cell>
          <cell r="AZ1407">
            <v>0.13128491597765365</v>
          </cell>
          <cell r="BA1407">
            <v>16900</v>
          </cell>
          <cell r="BB1407">
            <v>3</v>
          </cell>
          <cell r="BC1407">
            <v>8.6816719977667711E-2</v>
          </cell>
          <cell r="BD1407">
            <v>7.9881656568047368E-2</v>
          </cell>
          <cell r="BE1407">
            <v>0</v>
          </cell>
          <cell r="BF1407">
            <v>0</v>
          </cell>
          <cell r="BG1407">
            <v>-1</v>
          </cell>
          <cell r="BH1407">
            <v>0</v>
          </cell>
        </row>
        <row r="1408">
          <cell r="B1408" t="str">
            <v>12749</v>
          </cell>
          <cell r="C1408" t="str">
            <v>855433004725</v>
          </cell>
          <cell r="D1408" t="str">
            <v>AGUA DE COCO 330ml DO VALE</v>
          </cell>
          <cell r="E1408">
            <v>12</v>
          </cell>
          <cell r="F1408" t="str">
            <v>BEBIDAS</v>
          </cell>
          <cell r="G1408" t="str">
            <v>BEBIDAS</v>
          </cell>
          <cell r="H1408" t="str">
            <v>JUGOS</v>
          </cell>
          <cell r="I1408" t="str">
            <v>JUGOS SALUDABLES</v>
          </cell>
          <cell r="J1408" t="str">
            <v>NORMAL JS-NO</v>
          </cell>
          <cell r="K1408" t="str">
            <v>COCO DO VALE</v>
          </cell>
          <cell r="L1408">
            <v>114</v>
          </cell>
          <cell r="M1408" t="str">
            <v>APOLO IMPORT S.A. 2 - TRENTINO (114)</v>
          </cell>
          <cell r="N1408">
            <v>3</v>
          </cell>
          <cell r="O1408">
            <v>14</v>
          </cell>
          <cell r="P1408">
            <v>28</v>
          </cell>
          <cell r="Q1408">
            <v>16</v>
          </cell>
          <cell r="R1408">
            <v>1</v>
          </cell>
          <cell r="S1408">
            <v>4</v>
          </cell>
          <cell r="T1408">
            <v>29</v>
          </cell>
          <cell r="U1408">
            <v>29</v>
          </cell>
          <cell r="V1408">
            <v>2</v>
          </cell>
          <cell r="W1408">
            <v>6</v>
          </cell>
          <cell r="X1408">
            <v>2</v>
          </cell>
          <cell r="Y1408">
            <v>2</v>
          </cell>
          <cell r="Z1408">
            <v>7</v>
          </cell>
          <cell r="AA1408">
            <v>9</v>
          </cell>
          <cell r="AB1408">
            <v>4</v>
          </cell>
          <cell r="AC1408">
            <v>3</v>
          </cell>
          <cell r="AD1408">
            <v>9</v>
          </cell>
          <cell r="AE1408">
            <v>5</v>
          </cell>
          <cell r="AF1408">
            <v>1</v>
          </cell>
          <cell r="AG1408">
            <v>4</v>
          </cell>
          <cell r="AH1408">
            <v>0</v>
          </cell>
          <cell r="AI1408">
            <v>0</v>
          </cell>
          <cell r="AJ1408">
            <v>19</v>
          </cell>
          <cell r="AK1408">
            <v>6</v>
          </cell>
          <cell r="AL1408">
            <v>21</v>
          </cell>
          <cell r="AM1408">
            <v>31</v>
          </cell>
          <cell r="AN1408">
            <v>25</v>
          </cell>
          <cell r="AO1408">
            <v>84</v>
          </cell>
          <cell r="AP1408">
            <v>35.625</v>
          </cell>
          <cell r="AQ1408">
            <v>6.2068965517241379</v>
          </cell>
          <cell r="AR1408">
            <v>315</v>
          </cell>
          <cell r="AS1408">
            <v>310</v>
          </cell>
          <cell r="AT1408">
            <v>187.5</v>
          </cell>
          <cell r="AU1408" t="str">
            <v>SV</v>
          </cell>
          <cell r="AV1408">
            <v>6850.0000030000001</v>
          </cell>
          <cell r="AW1408">
            <v>6323.3730999999998</v>
          </cell>
          <cell r="AX1408">
            <v>7900</v>
          </cell>
          <cell r="AY1408">
            <v>0.15328467102775845</v>
          </cell>
          <cell r="AZ1408">
            <v>0.13291139202531643</v>
          </cell>
          <cell r="BA1408">
            <v>7500</v>
          </cell>
          <cell r="BB1408">
            <v>3</v>
          </cell>
          <cell r="BC1408">
            <v>9.4890510469390899E-2</v>
          </cell>
          <cell r="BD1408">
            <v>8.666666626666665E-2</v>
          </cell>
          <cell r="BE1408">
            <v>7250</v>
          </cell>
          <cell r="BF1408">
            <v>6</v>
          </cell>
          <cell r="BG1408">
            <v>5.8394160120411209E-2</v>
          </cell>
          <cell r="BH1408">
            <v>5.517241337931033E-2</v>
          </cell>
        </row>
        <row r="1409">
          <cell r="B1409" t="str">
            <v>1175</v>
          </cell>
          <cell r="C1409" t="str">
            <v>7891141019838</v>
          </cell>
          <cell r="D1409" t="str">
            <v>JUGO INTEGRAL UVA 1,5Lts AURORA</v>
          </cell>
          <cell r="E1409">
            <v>6</v>
          </cell>
          <cell r="F1409" t="str">
            <v>BEBIDAS</v>
          </cell>
          <cell r="G1409" t="str">
            <v>BEBIDAS</v>
          </cell>
          <cell r="H1409" t="str">
            <v>JUGOS</v>
          </cell>
          <cell r="I1409" t="str">
            <v>JUGOS SALUDABLES</v>
          </cell>
          <cell r="J1409" t="str">
            <v>NORMAL JS-NO</v>
          </cell>
          <cell r="K1409" t="str">
            <v>AURORA</v>
          </cell>
          <cell r="L1409">
            <v>29</v>
          </cell>
          <cell r="M1409" t="str">
            <v>APOLO IMPORT S.A. 1 -  APOLO (29)</v>
          </cell>
          <cell r="N1409">
            <v>0</v>
          </cell>
          <cell r="O1409">
            <v>0</v>
          </cell>
          <cell r="P1409">
            <v>0</v>
          </cell>
          <cell r="Q1409">
            <v>0</v>
          </cell>
          <cell r="R1409">
            <v>0</v>
          </cell>
          <cell r="S1409">
            <v>0</v>
          </cell>
          <cell r="T1409">
            <v>0</v>
          </cell>
          <cell r="U1409">
            <v>0</v>
          </cell>
          <cell r="V1409">
            <v>0</v>
          </cell>
          <cell r="W1409">
            <v>0</v>
          </cell>
          <cell r="X1409">
            <v>0</v>
          </cell>
          <cell r="Y1409">
            <v>0</v>
          </cell>
          <cell r="Z1409">
            <v>0</v>
          </cell>
          <cell r="AA1409">
            <v>0</v>
          </cell>
          <cell r="AB1409">
            <v>0</v>
          </cell>
          <cell r="AC1409">
            <v>0</v>
          </cell>
          <cell r="AD1409">
            <v>0</v>
          </cell>
          <cell r="AE1409">
            <v>0</v>
          </cell>
          <cell r="AF1409">
            <v>0</v>
          </cell>
          <cell r="AG1409">
            <v>0</v>
          </cell>
          <cell r="AH1409">
            <v>0</v>
          </cell>
          <cell r="AI1409">
            <v>0</v>
          </cell>
          <cell r="AJ1409">
            <v>0</v>
          </cell>
          <cell r="AK1409">
            <v>0</v>
          </cell>
          <cell r="AL1409">
            <v>0</v>
          </cell>
          <cell r="AM1409">
            <v>0</v>
          </cell>
          <cell r="AN1409">
            <v>0</v>
          </cell>
          <cell r="AO1409">
            <v>0</v>
          </cell>
          <cell r="AP1409" t="str">
            <v>Q</v>
          </cell>
          <cell r="AQ1409" t="str">
            <v>Q</v>
          </cell>
          <cell r="AR1409" t="str">
            <v>Q</v>
          </cell>
          <cell r="AS1409" t="str">
            <v>Q</v>
          </cell>
          <cell r="AT1409" t="str">
            <v>Q</v>
          </cell>
          <cell r="AU1409" t="str">
            <v>Q</v>
          </cell>
          <cell r="AV1409">
            <v>26000.000004000001</v>
          </cell>
          <cell r="AW1409">
            <v>25313.86033</v>
          </cell>
          <cell r="AX1409">
            <v>29900</v>
          </cell>
          <cell r="AY1409">
            <v>0.14999999982307677</v>
          </cell>
          <cell r="AZ1409">
            <v>0.13043478247491636</v>
          </cell>
          <cell r="BA1409">
            <v>28900</v>
          </cell>
          <cell r="BB1409">
            <v>3</v>
          </cell>
          <cell r="BC1409">
            <v>0.11153846136745549</v>
          </cell>
          <cell r="BD1409">
            <v>0.10034602062283732</v>
          </cell>
          <cell r="BE1409">
            <v>27900</v>
          </cell>
          <cell r="BF1409">
            <v>6</v>
          </cell>
          <cell r="BG1409">
            <v>7.3076922911834208E-2</v>
          </cell>
          <cell r="BH1409">
            <v>6.8100358279569839E-2</v>
          </cell>
        </row>
        <row r="1410">
          <cell r="B1410" t="str">
            <v>1174</v>
          </cell>
          <cell r="C1410" t="str">
            <v>7891141024221</v>
          </cell>
          <cell r="D1410" t="str">
            <v>JUGO INTEGRAL UVA 1Lts  AURORA</v>
          </cell>
          <cell r="E1410">
            <v>6</v>
          </cell>
          <cell r="F1410" t="str">
            <v>BEBIDAS</v>
          </cell>
          <cell r="G1410" t="str">
            <v>BEBIDAS</v>
          </cell>
          <cell r="H1410" t="str">
            <v>JUGOS</v>
          </cell>
          <cell r="I1410" t="str">
            <v>JUGOS SALUDABLES</v>
          </cell>
          <cell r="J1410" t="str">
            <v>NORMAL JS-NO</v>
          </cell>
          <cell r="K1410" t="str">
            <v>AURORA</v>
          </cell>
          <cell r="L1410">
            <v>29</v>
          </cell>
          <cell r="M1410" t="str">
            <v>APOLO IMPORT S.A. 1 -  APOLO (29)</v>
          </cell>
          <cell r="N1410">
            <v>0</v>
          </cell>
          <cell r="O1410">
            <v>0</v>
          </cell>
          <cell r="P1410">
            <v>0</v>
          </cell>
          <cell r="Q1410">
            <v>0</v>
          </cell>
          <cell r="R1410">
            <v>0</v>
          </cell>
          <cell r="S1410">
            <v>0</v>
          </cell>
          <cell r="T1410">
            <v>0</v>
          </cell>
          <cell r="U1410">
            <v>0</v>
          </cell>
          <cell r="V1410">
            <v>0</v>
          </cell>
          <cell r="W1410">
            <v>0</v>
          </cell>
          <cell r="X1410">
            <v>0</v>
          </cell>
          <cell r="Y1410">
            <v>0</v>
          </cell>
          <cell r="Z1410">
            <v>0</v>
          </cell>
          <cell r="AA1410">
            <v>0</v>
          </cell>
          <cell r="AB1410">
            <v>0</v>
          </cell>
          <cell r="AC1410">
            <v>0</v>
          </cell>
          <cell r="AD1410">
            <v>0</v>
          </cell>
          <cell r="AE1410">
            <v>0</v>
          </cell>
          <cell r="AF1410">
            <v>0</v>
          </cell>
          <cell r="AG1410">
            <v>0</v>
          </cell>
          <cell r="AH1410">
            <v>0</v>
          </cell>
          <cell r="AI1410">
            <v>0</v>
          </cell>
          <cell r="AJ1410">
            <v>0</v>
          </cell>
          <cell r="AK1410">
            <v>0</v>
          </cell>
          <cell r="AL1410">
            <v>0</v>
          </cell>
          <cell r="AM1410">
            <v>0</v>
          </cell>
          <cell r="AN1410">
            <v>0</v>
          </cell>
          <cell r="AO1410">
            <v>0</v>
          </cell>
          <cell r="AP1410" t="str">
            <v>Q</v>
          </cell>
          <cell r="AQ1410" t="str">
            <v>Q</v>
          </cell>
          <cell r="AR1410" t="str">
            <v>Q</v>
          </cell>
          <cell r="AS1410" t="str">
            <v>Q</v>
          </cell>
          <cell r="AT1410" t="str">
            <v>Q</v>
          </cell>
          <cell r="AU1410" t="str">
            <v>Q</v>
          </cell>
          <cell r="AV1410">
            <v>19920.000001</v>
          </cell>
          <cell r="AW1410">
            <v>19028.060150000001</v>
          </cell>
          <cell r="AX1410">
            <v>22900</v>
          </cell>
          <cell r="AY1410">
            <v>0.14959839351658633</v>
          </cell>
          <cell r="AZ1410">
            <v>0.13013100432314409</v>
          </cell>
          <cell r="BA1410">
            <v>21900</v>
          </cell>
          <cell r="BB1410">
            <v>3</v>
          </cell>
          <cell r="BC1410">
            <v>9.9397590306255168E-2</v>
          </cell>
          <cell r="BD1410">
            <v>9.0410958858447479E-2</v>
          </cell>
          <cell r="BE1410">
            <v>21500</v>
          </cell>
          <cell r="BF1410">
            <v>6</v>
          </cell>
          <cell r="BG1410">
            <v>7.9317269022122661E-2</v>
          </cell>
          <cell r="BH1410">
            <v>7.348837204651161E-2</v>
          </cell>
        </row>
        <row r="1411">
          <cell r="B1411" t="str">
            <v>13974</v>
          </cell>
          <cell r="C1411" t="str">
            <v>7891141025631</v>
          </cell>
          <cell r="D1411" t="str">
            <v>JUGO INTEGRAL UVA 300ml AURORA</v>
          </cell>
          <cell r="E1411">
            <v>12</v>
          </cell>
          <cell r="F1411" t="str">
            <v>BEBIDAS</v>
          </cell>
          <cell r="G1411" t="str">
            <v>BEBIDAS</v>
          </cell>
          <cell r="H1411" t="str">
            <v>JUGOS</v>
          </cell>
          <cell r="I1411" t="str">
            <v>JUGOS SALUDABLES</v>
          </cell>
          <cell r="J1411" t="str">
            <v>NORMAL JS-NO</v>
          </cell>
          <cell r="K1411" t="str">
            <v>AURORA</v>
          </cell>
          <cell r="L1411">
            <v>29</v>
          </cell>
          <cell r="M1411" t="str">
            <v>APOLO IMPORT S.A. 1 -  APOLO (29)</v>
          </cell>
          <cell r="N1411">
            <v>0</v>
          </cell>
          <cell r="O1411">
            <v>0</v>
          </cell>
          <cell r="P1411">
            <v>0</v>
          </cell>
          <cell r="Q1411">
            <v>0</v>
          </cell>
          <cell r="R1411">
            <v>0</v>
          </cell>
          <cell r="S1411">
            <v>0</v>
          </cell>
          <cell r="T1411">
            <v>0</v>
          </cell>
          <cell r="U1411">
            <v>0</v>
          </cell>
          <cell r="V1411">
            <v>0</v>
          </cell>
          <cell r="W1411">
            <v>0</v>
          </cell>
          <cell r="X1411">
            <v>0</v>
          </cell>
          <cell r="Y1411">
            <v>0</v>
          </cell>
          <cell r="Z1411">
            <v>0</v>
          </cell>
          <cell r="AA1411">
            <v>0</v>
          </cell>
          <cell r="AB1411">
            <v>0</v>
          </cell>
          <cell r="AC1411">
            <v>0</v>
          </cell>
          <cell r="AD1411">
            <v>0</v>
          </cell>
          <cell r="AE1411">
            <v>0</v>
          </cell>
          <cell r="AF1411">
            <v>0</v>
          </cell>
          <cell r="AG1411">
            <v>0</v>
          </cell>
          <cell r="AH1411">
            <v>0</v>
          </cell>
          <cell r="AI1411">
            <v>0</v>
          </cell>
          <cell r="AJ1411">
            <v>0</v>
          </cell>
          <cell r="AK1411">
            <v>0</v>
          </cell>
          <cell r="AL1411">
            <v>0</v>
          </cell>
          <cell r="AM1411">
            <v>0</v>
          </cell>
          <cell r="AN1411">
            <v>0</v>
          </cell>
          <cell r="AO1411">
            <v>0</v>
          </cell>
          <cell r="AP1411" t="str">
            <v>Q</v>
          </cell>
          <cell r="AQ1411" t="str">
            <v>Q</v>
          </cell>
          <cell r="AR1411" t="str">
            <v>Q</v>
          </cell>
          <cell r="AS1411" t="str">
            <v>Q</v>
          </cell>
          <cell r="AT1411" t="str">
            <v>Q</v>
          </cell>
          <cell r="AU1411" t="str">
            <v>Q</v>
          </cell>
          <cell r="AV1411">
            <v>9999.9999989999997</v>
          </cell>
          <cell r="AW1411">
            <v>1407.88626</v>
          </cell>
          <cell r="AX1411">
            <v>11500</v>
          </cell>
          <cell r="AY1411">
            <v>0.15000000011500014</v>
          </cell>
          <cell r="AZ1411">
            <v>0.1304347826956522</v>
          </cell>
          <cell r="BA1411">
            <v>10900</v>
          </cell>
          <cell r="BB1411">
            <v>3</v>
          </cell>
          <cell r="BC1411">
            <v>9.0000000109E-2</v>
          </cell>
          <cell r="BD1411">
            <v>8.2568807431192687E-2</v>
          </cell>
          <cell r="BE1411">
            <v>0</v>
          </cell>
          <cell r="BF1411">
            <v>0</v>
          </cell>
          <cell r="BG1411">
            <v>-1</v>
          </cell>
          <cell r="BH1411">
            <v>0</v>
          </cell>
        </row>
        <row r="1412">
          <cell r="B1412" t="str">
            <v>1173</v>
          </cell>
          <cell r="C1412" t="str">
            <v>7891141007477</v>
          </cell>
          <cell r="D1412" t="str">
            <v>JUGO INTEGRAL UVA 500ml AURORA</v>
          </cell>
          <cell r="E1412">
            <v>12</v>
          </cell>
          <cell r="F1412" t="str">
            <v>BEBIDAS</v>
          </cell>
          <cell r="G1412" t="str">
            <v>BEBIDAS</v>
          </cell>
          <cell r="H1412" t="str">
            <v>JUGOS</v>
          </cell>
          <cell r="I1412" t="str">
            <v>JUGOS SALUDABLES</v>
          </cell>
          <cell r="J1412" t="str">
            <v>NORMAL JS-NO</v>
          </cell>
          <cell r="K1412" t="str">
            <v>AURORA</v>
          </cell>
          <cell r="L1412">
            <v>29</v>
          </cell>
          <cell r="M1412" t="str">
            <v>APOLO IMPORT S.A. 1 -  APOLO (29)</v>
          </cell>
          <cell r="N1412">
            <v>0</v>
          </cell>
          <cell r="O1412">
            <v>0</v>
          </cell>
          <cell r="P1412">
            <v>0</v>
          </cell>
          <cell r="Q1412">
            <v>0</v>
          </cell>
          <cell r="R1412">
            <v>0</v>
          </cell>
          <cell r="S1412">
            <v>0</v>
          </cell>
          <cell r="T1412">
            <v>0</v>
          </cell>
          <cell r="U1412">
            <v>0</v>
          </cell>
          <cell r="V1412">
            <v>0</v>
          </cell>
          <cell r="W1412">
            <v>0</v>
          </cell>
          <cell r="X1412">
            <v>0</v>
          </cell>
          <cell r="Y1412">
            <v>0</v>
          </cell>
          <cell r="Z1412">
            <v>0</v>
          </cell>
          <cell r="AA1412">
            <v>0</v>
          </cell>
          <cell r="AB1412">
            <v>0</v>
          </cell>
          <cell r="AC1412">
            <v>0</v>
          </cell>
          <cell r="AD1412">
            <v>0</v>
          </cell>
          <cell r="AE1412">
            <v>0</v>
          </cell>
          <cell r="AF1412">
            <v>0</v>
          </cell>
          <cell r="AG1412">
            <v>0</v>
          </cell>
          <cell r="AH1412">
            <v>0</v>
          </cell>
          <cell r="AI1412">
            <v>0</v>
          </cell>
          <cell r="AJ1412">
            <v>0</v>
          </cell>
          <cell r="AK1412">
            <v>0</v>
          </cell>
          <cell r="AL1412">
            <v>0</v>
          </cell>
          <cell r="AM1412">
            <v>0</v>
          </cell>
          <cell r="AN1412">
            <v>0</v>
          </cell>
          <cell r="AO1412">
            <v>0</v>
          </cell>
          <cell r="AP1412" t="str">
            <v>Q</v>
          </cell>
          <cell r="AQ1412" t="str">
            <v>Q</v>
          </cell>
          <cell r="AR1412" t="str">
            <v>Q</v>
          </cell>
          <cell r="AS1412" t="str">
            <v>Q</v>
          </cell>
          <cell r="AT1412" t="str">
            <v>Q</v>
          </cell>
          <cell r="AU1412" t="str">
            <v>Q</v>
          </cell>
          <cell r="AV1412">
            <v>11220</v>
          </cell>
          <cell r="AW1412">
            <v>9924.6693699999996</v>
          </cell>
          <cell r="AX1412">
            <v>12900</v>
          </cell>
          <cell r="AY1412">
            <v>0.14973262032085555</v>
          </cell>
          <cell r="AZ1412">
            <v>0.13023255813953488</v>
          </cell>
          <cell r="BA1412">
            <v>12500</v>
          </cell>
          <cell r="BB1412">
            <v>3</v>
          </cell>
          <cell r="BC1412">
            <v>0.11408199643493755</v>
          </cell>
          <cell r="BD1412">
            <v>0.1024</v>
          </cell>
          <cell r="BE1412">
            <v>11900</v>
          </cell>
          <cell r="BF1412">
            <v>6</v>
          </cell>
          <cell r="BG1412">
            <v>6.0606060606060552E-2</v>
          </cell>
          <cell r="BH1412">
            <v>5.7142857142857141E-2</v>
          </cell>
        </row>
        <row r="1413">
          <cell r="B1413" t="str">
            <v>1172</v>
          </cell>
          <cell r="C1413" t="str">
            <v>7891141025570</v>
          </cell>
          <cell r="D1413" t="str">
            <v>JUGO INTEGRAL UVA BL 1,5Lts AURORA</v>
          </cell>
          <cell r="E1413">
            <v>6</v>
          </cell>
          <cell r="F1413" t="str">
            <v>BEBIDAS</v>
          </cell>
          <cell r="G1413" t="str">
            <v>BEBIDAS</v>
          </cell>
          <cell r="H1413" t="str">
            <v>JUGOS</v>
          </cell>
          <cell r="I1413" t="str">
            <v>JUGOS SALUDABLES</v>
          </cell>
          <cell r="J1413" t="str">
            <v>NORMAL JS-NO</v>
          </cell>
          <cell r="K1413" t="str">
            <v>AURORA</v>
          </cell>
          <cell r="L1413">
            <v>29</v>
          </cell>
          <cell r="M1413" t="str">
            <v>APOLO IMPORT S.A. 1 -  APOLO (29)</v>
          </cell>
          <cell r="N1413">
            <v>0</v>
          </cell>
          <cell r="O1413">
            <v>0</v>
          </cell>
          <cell r="P1413">
            <v>0</v>
          </cell>
          <cell r="Q1413">
            <v>0</v>
          </cell>
          <cell r="R1413">
            <v>0</v>
          </cell>
          <cell r="S1413">
            <v>0</v>
          </cell>
          <cell r="T1413">
            <v>0</v>
          </cell>
          <cell r="U1413">
            <v>0</v>
          </cell>
          <cell r="V1413">
            <v>0</v>
          </cell>
          <cell r="W1413">
            <v>0</v>
          </cell>
          <cell r="X1413">
            <v>0</v>
          </cell>
          <cell r="Y1413">
            <v>0</v>
          </cell>
          <cell r="Z1413">
            <v>0</v>
          </cell>
          <cell r="AA1413">
            <v>0</v>
          </cell>
          <cell r="AB1413">
            <v>0</v>
          </cell>
          <cell r="AC1413">
            <v>0</v>
          </cell>
          <cell r="AD1413">
            <v>0</v>
          </cell>
          <cell r="AE1413">
            <v>0</v>
          </cell>
          <cell r="AF1413">
            <v>0</v>
          </cell>
          <cell r="AG1413">
            <v>0</v>
          </cell>
          <cell r="AH1413">
            <v>0</v>
          </cell>
          <cell r="AI1413">
            <v>0</v>
          </cell>
          <cell r="AJ1413">
            <v>0</v>
          </cell>
          <cell r="AK1413">
            <v>0</v>
          </cell>
          <cell r="AL1413">
            <v>0</v>
          </cell>
          <cell r="AM1413">
            <v>0</v>
          </cell>
          <cell r="AN1413">
            <v>0</v>
          </cell>
          <cell r="AO1413">
            <v>0</v>
          </cell>
          <cell r="AP1413" t="str">
            <v>Q</v>
          </cell>
          <cell r="AQ1413" t="str">
            <v>Q</v>
          </cell>
          <cell r="AR1413" t="str">
            <v>Q</v>
          </cell>
          <cell r="AS1413" t="str">
            <v>Q</v>
          </cell>
          <cell r="AT1413" t="str">
            <v>Q</v>
          </cell>
          <cell r="AU1413" t="str">
            <v>Q</v>
          </cell>
          <cell r="AV1413">
            <v>25120.000004000001</v>
          </cell>
          <cell r="AW1413">
            <v>24976.671829999999</v>
          </cell>
          <cell r="AX1413">
            <v>28900</v>
          </cell>
          <cell r="AY1413">
            <v>0.15047770682317219</v>
          </cell>
          <cell r="AZ1413">
            <v>0.13079584761245669</v>
          </cell>
          <cell r="BA1413">
            <v>27900</v>
          </cell>
          <cell r="BB1413">
            <v>3</v>
          </cell>
          <cell r="BC1413">
            <v>0.11066878963205906</v>
          </cell>
          <cell r="BD1413">
            <v>9.9641576917562674E-2</v>
          </cell>
          <cell r="BE1413">
            <v>27500</v>
          </cell>
          <cell r="BF1413">
            <v>6</v>
          </cell>
          <cell r="BG1413">
            <v>9.4745222755613812E-2</v>
          </cell>
          <cell r="BH1413">
            <v>8.6545454399999958E-2</v>
          </cell>
        </row>
        <row r="1414">
          <cell r="B1414" t="str">
            <v>15396</v>
          </cell>
          <cell r="C1414" t="str">
            <v>7896000596376</v>
          </cell>
          <cell r="D1414" t="str">
            <v>TÉ FRIO BLANCO PITAYA 1Lts NATURAL TEA</v>
          </cell>
          <cell r="E1414">
            <v>12</v>
          </cell>
          <cell r="F1414" t="str">
            <v>BEBIDAS</v>
          </cell>
          <cell r="G1414" t="str">
            <v>BEBIDAS</v>
          </cell>
          <cell r="H1414" t="str">
            <v>JUGOS</v>
          </cell>
          <cell r="I1414" t="str">
            <v>JUGOS SALUDABLES</v>
          </cell>
          <cell r="J1414" t="str">
            <v>NORMAL JS-NO</v>
          </cell>
          <cell r="K1414" t="str">
            <v>NATURAL TEA</v>
          </cell>
          <cell r="L1414">
            <v>114</v>
          </cell>
          <cell r="M1414" t="str">
            <v>APOLO IMPORT S.A. 2 - TRENTINO (114)</v>
          </cell>
          <cell r="N1414">
            <v>33</v>
          </cell>
          <cell r="O1414">
            <v>5</v>
          </cell>
          <cell r="P1414">
            <v>24</v>
          </cell>
          <cell r="Q1414">
            <v>26</v>
          </cell>
          <cell r="R1414">
            <v>12</v>
          </cell>
          <cell r="S1414">
            <v>21</v>
          </cell>
          <cell r="T1414">
            <v>14</v>
          </cell>
          <cell r="U1414">
            <v>9</v>
          </cell>
          <cell r="V1414">
            <v>14</v>
          </cell>
          <cell r="W1414">
            <v>15</v>
          </cell>
          <cell r="X1414">
            <v>10</v>
          </cell>
          <cell r="Y1414">
            <v>11</v>
          </cell>
          <cell r="Z1414">
            <v>6</v>
          </cell>
          <cell r="AA1414">
            <v>7</v>
          </cell>
          <cell r="AB1414">
            <v>2</v>
          </cell>
          <cell r="AC1414">
            <v>3</v>
          </cell>
          <cell r="AD1414">
            <v>10</v>
          </cell>
          <cell r="AE1414">
            <v>15</v>
          </cell>
          <cell r="AF1414">
            <v>8</v>
          </cell>
          <cell r="AG1414">
            <v>8</v>
          </cell>
          <cell r="AH1414">
            <v>1</v>
          </cell>
          <cell r="AI1414">
            <v>1</v>
          </cell>
          <cell r="AJ1414">
            <v>22</v>
          </cell>
          <cell r="AK1414">
            <v>30</v>
          </cell>
          <cell r="AL1414">
            <v>18</v>
          </cell>
          <cell r="AM1414">
            <v>28</v>
          </cell>
          <cell r="AN1414">
            <v>36</v>
          </cell>
          <cell r="AO1414">
            <v>23</v>
          </cell>
          <cell r="AP1414">
            <v>25.384615384615383</v>
          </cell>
          <cell r="AQ1414">
            <v>100</v>
          </cell>
          <cell r="AR1414">
            <v>49.090909090909093</v>
          </cell>
          <cell r="AS1414">
            <v>280</v>
          </cell>
          <cell r="AT1414">
            <v>135</v>
          </cell>
          <cell r="AU1414">
            <v>690</v>
          </cell>
          <cell r="AV1414">
            <v>12080.000019999999</v>
          </cell>
          <cell r="AW1414">
            <v>11528.201300000001</v>
          </cell>
          <cell r="AX1414">
            <v>13900</v>
          </cell>
          <cell r="AY1414">
            <v>0.1506622497505592</v>
          </cell>
          <cell r="AZ1414">
            <v>0.13093525035971226</v>
          </cell>
          <cell r="BA1414">
            <v>13500</v>
          </cell>
          <cell r="BB1414">
            <v>3</v>
          </cell>
          <cell r="BC1414">
            <v>0.11754966702392444</v>
          </cell>
          <cell r="BD1414">
            <v>0.10518518370370374</v>
          </cell>
          <cell r="BE1414">
            <v>12900</v>
          </cell>
          <cell r="BF1414">
            <v>6</v>
          </cell>
          <cell r="BG1414">
            <v>6.78807929339722E-2</v>
          </cell>
          <cell r="BH1414">
            <v>6.3565889922480662E-2</v>
          </cell>
        </row>
        <row r="1415">
          <cell r="B1415" t="str">
            <v>15391</v>
          </cell>
          <cell r="C1415" t="str">
            <v>7896000596390</v>
          </cell>
          <cell r="D1415" t="str">
            <v>TÉ FRIO BLANCO PITAYA Lata 355ml NATURAL TEA</v>
          </cell>
          <cell r="E1415">
            <v>6</v>
          </cell>
          <cell r="F1415" t="str">
            <v>BEBIDAS</v>
          </cell>
          <cell r="G1415" t="str">
            <v>BEBIDAS</v>
          </cell>
          <cell r="H1415" t="str">
            <v>JUGOS</v>
          </cell>
          <cell r="I1415" t="str">
            <v>JUGOS SALUDABLES</v>
          </cell>
          <cell r="J1415" t="str">
            <v>NORMAL JS-NO</v>
          </cell>
          <cell r="K1415" t="str">
            <v>NATURAL TEA</v>
          </cell>
          <cell r="L1415">
            <v>114</v>
          </cell>
          <cell r="M1415" t="str">
            <v>APOLO IMPORT S.A. 2 - TRENTINO (114)</v>
          </cell>
          <cell r="N1415">
            <v>9</v>
          </cell>
          <cell r="O1415">
            <v>8</v>
          </cell>
          <cell r="P1415">
            <v>6</v>
          </cell>
          <cell r="Q1415">
            <v>4</v>
          </cell>
          <cell r="R1415">
            <v>1</v>
          </cell>
          <cell r="S1415">
            <v>0</v>
          </cell>
          <cell r="T1415">
            <v>4</v>
          </cell>
          <cell r="U1415">
            <v>0</v>
          </cell>
          <cell r="V1415">
            <v>2</v>
          </cell>
          <cell r="W1415">
            <v>5</v>
          </cell>
          <cell r="X1415">
            <v>2</v>
          </cell>
          <cell r="Y1415">
            <v>1</v>
          </cell>
          <cell r="Z1415">
            <v>1</v>
          </cell>
          <cell r="AA1415">
            <v>7</v>
          </cell>
          <cell r="AB1415">
            <v>3</v>
          </cell>
          <cell r="AC1415">
            <v>4</v>
          </cell>
          <cell r="AD1415">
            <v>5</v>
          </cell>
          <cell r="AE1415">
            <v>3</v>
          </cell>
          <cell r="AF1415">
            <v>6</v>
          </cell>
          <cell r="AG1415">
            <v>8</v>
          </cell>
          <cell r="AH1415">
            <v>1</v>
          </cell>
          <cell r="AI1415">
            <v>1</v>
          </cell>
          <cell r="AJ1415">
            <v>23</v>
          </cell>
          <cell r="AK1415">
            <v>18</v>
          </cell>
          <cell r="AL1415">
            <v>4</v>
          </cell>
          <cell r="AM1415">
            <v>11</v>
          </cell>
          <cell r="AN1415">
            <v>8</v>
          </cell>
          <cell r="AO1415">
            <v>23</v>
          </cell>
          <cell r="AP1415">
            <v>172.5</v>
          </cell>
          <cell r="AQ1415" t="str">
            <v>SV</v>
          </cell>
          <cell r="AR1415">
            <v>120</v>
          </cell>
          <cell r="AS1415">
            <v>82.5</v>
          </cell>
          <cell r="AT1415">
            <v>30</v>
          </cell>
          <cell r="AU1415">
            <v>690</v>
          </cell>
          <cell r="AV1415">
            <v>10319.999997999999</v>
          </cell>
          <cell r="AW1415">
            <v>8962.7353199999998</v>
          </cell>
          <cell r="AX1415">
            <v>11900</v>
          </cell>
          <cell r="AY1415">
            <v>0.15310077541726774</v>
          </cell>
          <cell r="AZ1415">
            <v>0.13277310941176476</v>
          </cell>
          <cell r="BA1415">
            <v>11500</v>
          </cell>
          <cell r="BB1415">
            <v>3</v>
          </cell>
          <cell r="BC1415">
            <v>0.11434108548727551</v>
          </cell>
          <cell r="BD1415">
            <v>0.10260869582608702</v>
          </cell>
          <cell r="BE1415">
            <v>10900</v>
          </cell>
          <cell r="BF1415">
            <v>6</v>
          </cell>
          <cell r="BG1415">
            <v>5.6201550592287264E-2</v>
          </cell>
          <cell r="BH1415">
            <v>5.3211009357798225E-2</v>
          </cell>
        </row>
        <row r="1416">
          <cell r="B1416" t="str">
            <v>15393</v>
          </cell>
          <cell r="C1416" t="str">
            <v>7896000596406</v>
          </cell>
          <cell r="D1416" t="str">
            <v>TÉ FRIO HIBISCO Lata 355ml NATURAL TEA</v>
          </cell>
          <cell r="E1416">
            <v>6</v>
          </cell>
          <cell r="F1416" t="str">
            <v>BEBIDAS</v>
          </cell>
          <cell r="G1416" t="str">
            <v>BEBIDAS</v>
          </cell>
          <cell r="H1416" t="str">
            <v>JUGOS</v>
          </cell>
          <cell r="I1416" t="str">
            <v>JUGOS SALUDABLES</v>
          </cell>
          <cell r="J1416" t="str">
            <v>NORMAL JS-NO</v>
          </cell>
          <cell r="K1416" t="str">
            <v>NATURAL TEA</v>
          </cell>
          <cell r="L1416">
            <v>114</v>
          </cell>
          <cell r="M1416" t="str">
            <v>APOLO IMPORT S.A. 2 - TRENTINO (114)</v>
          </cell>
          <cell r="N1416">
            <v>11</v>
          </cell>
          <cell r="O1416">
            <v>6</v>
          </cell>
          <cell r="P1416">
            <v>0</v>
          </cell>
          <cell r="Q1416">
            <v>1</v>
          </cell>
          <cell r="R1416">
            <v>4</v>
          </cell>
          <cell r="S1416">
            <v>2</v>
          </cell>
          <cell r="T1416">
            <v>0</v>
          </cell>
          <cell r="U1416">
            <v>0</v>
          </cell>
          <cell r="V1416">
            <v>0</v>
          </cell>
          <cell r="W1416">
            <v>1</v>
          </cell>
          <cell r="X1416">
            <v>0</v>
          </cell>
          <cell r="Y1416">
            <v>0</v>
          </cell>
          <cell r="Z1416">
            <v>5</v>
          </cell>
          <cell r="AA1416">
            <v>11</v>
          </cell>
          <cell r="AB1416">
            <v>4</v>
          </cell>
          <cell r="AC1416">
            <v>1</v>
          </cell>
          <cell r="AD1416">
            <v>2</v>
          </cell>
          <cell r="AE1416">
            <v>2</v>
          </cell>
          <cell r="AF1416">
            <v>1</v>
          </cell>
          <cell r="AG1416">
            <v>0</v>
          </cell>
          <cell r="AH1416">
            <v>0</v>
          </cell>
          <cell r="AI1416">
            <v>0</v>
          </cell>
          <cell r="AJ1416">
            <v>6</v>
          </cell>
          <cell r="AK1416">
            <v>5</v>
          </cell>
          <cell r="AL1416">
            <v>0</v>
          </cell>
          <cell r="AM1416">
            <v>0</v>
          </cell>
          <cell r="AN1416">
            <v>1</v>
          </cell>
          <cell r="AO1416">
            <v>0</v>
          </cell>
          <cell r="AP1416">
            <v>180</v>
          </cell>
          <cell r="AQ1416" t="str">
            <v>SV</v>
          </cell>
          <cell r="AR1416" t="str">
            <v>Q</v>
          </cell>
          <cell r="AS1416" t="str">
            <v>Q</v>
          </cell>
          <cell r="AT1416" t="str">
            <v>SV</v>
          </cell>
          <cell r="AU1416" t="str">
            <v>Q</v>
          </cell>
          <cell r="AV1416">
            <v>10319.999997999999</v>
          </cell>
          <cell r="AW1416">
            <v>7444.3818899999997</v>
          </cell>
          <cell r="AX1416">
            <v>11900</v>
          </cell>
          <cell r="AY1416">
            <v>0.15310077541726774</v>
          </cell>
          <cell r="AZ1416">
            <v>0.13277310941176476</v>
          </cell>
          <cell r="BA1416">
            <v>11500</v>
          </cell>
          <cell r="BB1416">
            <v>3</v>
          </cell>
          <cell r="BC1416">
            <v>0.11434108548727551</v>
          </cell>
          <cell r="BD1416">
            <v>0.10260869582608702</v>
          </cell>
          <cell r="BE1416">
            <v>10900</v>
          </cell>
          <cell r="BF1416">
            <v>6</v>
          </cell>
          <cell r="BG1416">
            <v>5.6201550592287264E-2</v>
          </cell>
          <cell r="BH1416">
            <v>5.3211009357798225E-2</v>
          </cell>
        </row>
        <row r="1417">
          <cell r="B1417" t="str">
            <v>15392</v>
          </cell>
          <cell r="C1417" t="str">
            <v>7896000596383</v>
          </cell>
          <cell r="D1417" t="str">
            <v>TÉ FRIO HIBSICO 1Lts NATURAL TEA</v>
          </cell>
          <cell r="E1417">
            <v>12</v>
          </cell>
          <cell r="F1417" t="str">
            <v>BEBIDAS</v>
          </cell>
          <cell r="G1417" t="str">
            <v>BEBIDAS</v>
          </cell>
          <cell r="H1417" t="str">
            <v>JUGOS</v>
          </cell>
          <cell r="I1417" t="str">
            <v>JUGOS SALUDABLES</v>
          </cell>
          <cell r="J1417" t="str">
            <v>NORMAL JS-NO</v>
          </cell>
          <cell r="K1417" t="str">
            <v>NATURAL TEA</v>
          </cell>
          <cell r="L1417">
            <v>114</v>
          </cell>
          <cell r="M1417" t="str">
            <v>APOLO IMPORT S.A. 2 - TRENTINO (114)</v>
          </cell>
          <cell r="N1417">
            <v>9</v>
          </cell>
          <cell r="O1417">
            <v>10</v>
          </cell>
          <cell r="P1417">
            <v>23</v>
          </cell>
          <cell r="Q1417">
            <v>23</v>
          </cell>
          <cell r="R1417">
            <v>0</v>
          </cell>
          <cell r="S1417">
            <v>0</v>
          </cell>
          <cell r="T1417">
            <v>0</v>
          </cell>
          <cell r="U1417">
            <v>0</v>
          </cell>
          <cell r="V1417">
            <v>5</v>
          </cell>
          <cell r="W1417">
            <v>1</v>
          </cell>
          <cell r="X1417">
            <v>3</v>
          </cell>
          <cell r="Y1417">
            <v>6</v>
          </cell>
          <cell r="Z1417">
            <v>2</v>
          </cell>
          <cell r="AA1417">
            <v>3</v>
          </cell>
          <cell r="AB1417">
            <v>4</v>
          </cell>
          <cell r="AC1417">
            <v>4</v>
          </cell>
          <cell r="AD1417">
            <v>3</v>
          </cell>
          <cell r="AE1417">
            <v>1</v>
          </cell>
          <cell r="AF1417">
            <v>6</v>
          </cell>
          <cell r="AG1417">
            <v>3</v>
          </cell>
          <cell r="AH1417">
            <v>0</v>
          </cell>
          <cell r="AI1417">
            <v>2</v>
          </cell>
          <cell r="AJ1417">
            <v>4</v>
          </cell>
          <cell r="AK1417">
            <v>24</v>
          </cell>
          <cell r="AL1417">
            <v>18</v>
          </cell>
          <cell r="AM1417">
            <v>15</v>
          </cell>
          <cell r="AN1417">
            <v>16</v>
          </cell>
          <cell r="AO1417">
            <v>24</v>
          </cell>
          <cell r="AP1417">
            <v>5.2173913043478262</v>
          </cell>
          <cell r="AQ1417" t="str">
            <v>SV</v>
          </cell>
          <cell r="AR1417">
            <v>90</v>
          </cell>
          <cell r="AS1417">
            <v>112.5</v>
          </cell>
          <cell r="AT1417">
            <v>160</v>
          </cell>
          <cell r="AU1417">
            <v>360</v>
          </cell>
          <cell r="AV1417">
            <v>12080.000019999999</v>
          </cell>
          <cell r="AW1417">
            <v>11193.83848</v>
          </cell>
          <cell r="AX1417">
            <v>13900</v>
          </cell>
          <cell r="AY1417">
            <v>0.1506622497505592</v>
          </cell>
          <cell r="AZ1417">
            <v>0.13093525035971226</v>
          </cell>
          <cell r="BA1417">
            <v>13500</v>
          </cell>
          <cell r="BB1417">
            <v>3</v>
          </cell>
          <cell r="BC1417">
            <v>0.11754966702392444</v>
          </cell>
          <cell r="BD1417">
            <v>0.10518518370370374</v>
          </cell>
          <cell r="BE1417">
            <v>12900</v>
          </cell>
          <cell r="BF1417">
            <v>6</v>
          </cell>
          <cell r="BG1417">
            <v>6.78807929339722E-2</v>
          </cell>
          <cell r="BH1417">
            <v>6.3565889922480662E-2</v>
          </cell>
        </row>
        <row r="1418">
          <cell r="B1418" t="str">
            <v>15394</v>
          </cell>
          <cell r="C1418" t="str">
            <v>7896000595577</v>
          </cell>
          <cell r="D1418" t="str">
            <v>TÉ FRIO LICHIA 1Lts NATURAL TEA</v>
          </cell>
          <cell r="E1418">
            <v>12</v>
          </cell>
          <cell r="F1418" t="str">
            <v>BEBIDAS</v>
          </cell>
          <cell r="G1418" t="str">
            <v>BEBIDAS</v>
          </cell>
          <cell r="H1418" t="str">
            <v>JUGOS</v>
          </cell>
          <cell r="I1418" t="str">
            <v>JUGOS SALUDABLES</v>
          </cell>
          <cell r="J1418" t="str">
            <v>NORMAL JS-NO</v>
          </cell>
          <cell r="K1418" t="str">
            <v>NATURAL TEA</v>
          </cell>
          <cell r="L1418">
            <v>114</v>
          </cell>
          <cell r="M1418" t="str">
            <v>APOLO IMPORT S.A. 2 - TRENTINO (114)</v>
          </cell>
          <cell r="N1418">
            <v>18</v>
          </cell>
          <cell r="O1418">
            <v>11</v>
          </cell>
          <cell r="P1418">
            <v>22</v>
          </cell>
          <cell r="Q1418">
            <v>18</v>
          </cell>
          <cell r="R1418">
            <v>11</v>
          </cell>
          <cell r="S1418">
            <v>15</v>
          </cell>
          <cell r="T1418">
            <v>7</v>
          </cell>
          <cell r="U1418">
            <v>7</v>
          </cell>
          <cell r="V1418">
            <v>6</v>
          </cell>
          <cell r="W1418">
            <v>8</v>
          </cell>
          <cell r="X1418">
            <v>3</v>
          </cell>
          <cell r="Y1418">
            <v>2</v>
          </cell>
          <cell r="Z1418">
            <v>1</v>
          </cell>
          <cell r="AA1418">
            <v>5</v>
          </cell>
          <cell r="AB1418">
            <v>1</v>
          </cell>
          <cell r="AC1418">
            <v>0</v>
          </cell>
          <cell r="AD1418">
            <v>5</v>
          </cell>
          <cell r="AE1418">
            <v>4</v>
          </cell>
          <cell r="AF1418">
            <v>0</v>
          </cell>
          <cell r="AG1418">
            <v>4</v>
          </cell>
          <cell r="AH1418">
            <v>0</v>
          </cell>
          <cell r="AI1418">
            <v>0</v>
          </cell>
          <cell r="AJ1418">
            <v>28</v>
          </cell>
          <cell r="AK1418">
            <v>32</v>
          </cell>
          <cell r="AL1418">
            <v>9</v>
          </cell>
          <cell r="AM1418">
            <v>16</v>
          </cell>
          <cell r="AN1418">
            <v>12</v>
          </cell>
          <cell r="AO1418">
            <v>24</v>
          </cell>
          <cell r="AP1418">
            <v>46.666666666666664</v>
          </cell>
          <cell r="AQ1418">
            <v>137.14285714285714</v>
          </cell>
          <cell r="AR1418">
            <v>135</v>
          </cell>
          <cell r="AS1418" t="str">
            <v>SV</v>
          </cell>
          <cell r="AT1418">
            <v>90</v>
          </cell>
          <cell r="AU1418" t="str">
            <v>SV</v>
          </cell>
          <cell r="AV1418">
            <v>12080.000019999999</v>
          </cell>
          <cell r="AW1418">
            <v>10898.32733</v>
          </cell>
          <cell r="AX1418">
            <v>13900</v>
          </cell>
          <cell r="AY1418">
            <v>0.1506622497505592</v>
          </cell>
          <cell r="AZ1418">
            <v>0.13093525035971226</v>
          </cell>
          <cell r="BA1418">
            <v>13500</v>
          </cell>
          <cell r="BB1418">
            <v>3</v>
          </cell>
          <cell r="BC1418">
            <v>0.11754966702392444</v>
          </cell>
          <cell r="BD1418">
            <v>0.10518518370370374</v>
          </cell>
          <cell r="BE1418">
            <v>12900</v>
          </cell>
          <cell r="BF1418">
            <v>6</v>
          </cell>
          <cell r="BG1418">
            <v>6.78807929339722E-2</v>
          </cell>
          <cell r="BH1418">
            <v>6.3565889922480662E-2</v>
          </cell>
        </row>
        <row r="1419">
          <cell r="B1419" t="str">
            <v>15395</v>
          </cell>
          <cell r="C1419" t="str">
            <v>7896000595744</v>
          </cell>
          <cell r="D1419" t="str">
            <v>TÉ FRIO LICHIA Lata 355ml NATURAL TEA</v>
          </cell>
          <cell r="E1419">
            <v>6</v>
          </cell>
          <cell r="F1419" t="str">
            <v>BEBIDAS</v>
          </cell>
          <cell r="G1419" t="str">
            <v>BEBIDAS</v>
          </cell>
          <cell r="H1419" t="str">
            <v>JUGOS</v>
          </cell>
          <cell r="I1419" t="str">
            <v>JUGOS SALUDABLES</v>
          </cell>
          <cell r="J1419" t="str">
            <v>NORMAL JS-NO</v>
          </cell>
          <cell r="K1419" t="str">
            <v>NATURAL TEA</v>
          </cell>
          <cell r="L1419">
            <v>114</v>
          </cell>
          <cell r="M1419" t="str">
            <v>APOLO IMPORT S.A. 2 - TRENTINO (114)</v>
          </cell>
          <cell r="N1419">
            <v>10</v>
          </cell>
          <cell r="O1419">
            <v>14</v>
          </cell>
          <cell r="P1419">
            <v>6</v>
          </cell>
          <cell r="Q1419">
            <v>3</v>
          </cell>
          <cell r="R1419">
            <v>2</v>
          </cell>
          <cell r="S1419">
            <v>0</v>
          </cell>
          <cell r="T1419">
            <v>1</v>
          </cell>
          <cell r="U1419">
            <v>4</v>
          </cell>
          <cell r="V1419">
            <v>3</v>
          </cell>
          <cell r="W1419">
            <v>0</v>
          </cell>
          <cell r="X1419">
            <v>0</v>
          </cell>
          <cell r="Y1419">
            <v>0</v>
          </cell>
          <cell r="Z1419">
            <v>3</v>
          </cell>
          <cell r="AA1419">
            <v>4</v>
          </cell>
          <cell r="AB1419">
            <v>5</v>
          </cell>
          <cell r="AC1419">
            <v>6</v>
          </cell>
          <cell r="AD1419">
            <v>2</v>
          </cell>
          <cell r="AE1419">
            <v>2</v>
          </cell>
          <cell r="AF1419">
            <v>4</v>
          </cell>
          <cell r="AG1419">
            <v>4</v>
          </cell>
          <cell r="AH1419">
            <v>1</v>
          </cell>
          <cell r="AI1419">
            <v>2</v>
          </cell>
          <cell r="AJ1419">
            <v>30</v>
          </cell>
          <cell r="AK1419">
            <v>9</v>
          </cell>
          <cell r="AL1419">
            <v>0</v>
          </cell>
          <cell r="AM1419">
            <v>12</v>
          </cell>
          <cell r="AN1419">
            <v>5</v>
          </cell>
          <cell r="AO1419">
            <v>22</v>
          </cell>
          <cell r="AP1419">
            <v>300</v>
          </cell>
          <cell r="AQ1419">
            <v>67.5</v>
          </cell>
          <cell r="AR1419" t="str">
            <v>Q</v>
          </cell>
          <cell r="AS1419">
            <v>60</v>
          </cell>
          <cell r="AT1419">
            <v>37.5</v>
          </cell>
          <cell r="AU1419">
            <v>330</v>
          </cell>
          <cell r="AV1419">
            <v>10319.999997999999</v>
          </cell>
          <cell r="AW1419">
            <v>8762.1152299999994</v>
          </cell>
          <cell r="AX1419">
            <v>11900</v>
          </cell>
          <cell r="AY1419">
            <v>0.15310077541726774</v>
          </cell>
          <cell r="AZ1419">
            <v>0.13277310941176476</v>
          </cell>
          <cell r="BA1419">
            <v>11500</v>
          </cell>
          <cell r="BB1419">
            <v>3</v>
          </cell>
          <cell r="BC1419">
            <v>0.11434108548727551</v>
          </cell>
          <cell r="BD1419">
            <v>0.10260869582608702</v>
          </cell>
          <cell r="BE1419">
            <v>10900</v>
          </cell>
          <cell r="BF1419">
            <v>6</v>
          </cell>
          <cell r="BG1419">
            <v>5.6201550592287264E-2</v>
          </cell>
          <cell r="BH1419">
            <v>5.3211009357798225E-2</v>
          </cell>
        </row>
        <row r="1420">
          <cell r="B1420" t="str">
            <v>15397</v>
          </cell>
          <cell r="C1420" t="str">
            <v>7896000595607</v>
          </cell>
          <cell r="D1420" t="str">
            <v>TÉ FRIO VERDE C/LIMON 1Lts NATURAL TEA</v>
          </cell>
          <cell r="E1420">
            <v>12</v>
          </cell>
          <cell r="F1420" t="str">
            <v>BEBIDAS</v>
          </cell>
          <cell r="G1420" t="str">
            <v>BEBIDAS</v>
          </cell>
          <cell r="H1420" t="str">
            <v>JUGOS</v>
          </cell>
          <cell r="I1420" t="str">
            <v>JUGOS SALUDABLES</v>
          </cell>
          <cell r="J1420" t="str">
            <v>NORMAL JS-NO</v>
          </cell>
          <cell r="K1420" t="str">
            <v>NATURAL TEA</v>
          </cell>
          <cell r="L1420">
            <v>114</v>
          </cell>
          <cell r="M1420" t="str">
            <v>APOLO IMPORT S.A. 2 - TRENTINO (114)</v>
          </cell>
          <cell r="N1420">
            <v>14</v>
          </cell>
          <cell r="O1420">
            <v>17</v>
          </cell>
          <cell r="P1420">
            <v>20</v>
          </cell>
          <cell r="Q1420">
            <v>18</v>
          </cell>
          <cell r="R1420">
            <v>0</v>
          </cell>
          <cell r="S1420">
            <v>13</v>
          </cell>
          <cell r="T1420">
            <v>3</v>
          </cell>
          <cell r="U1420">
            <v>1</v>
          </cell>
          <cell r="V1420">
            <v>4</v>
          </cell>
          <cell r="W1420">
            <v>8</v>
          </cell>
          <cell r="X1420">
            <v>3</v>
          </cell>
          <cell r="Y1420">
            <v>2</v>
          </cell>
          <cell r="Z1420">
            <v>0</v>
          </cell>
          <cell r="AA1420">
            <v>3</v>
          </cell>
          <cell r="AB1420">
            <v>2</v>
          </cell>
          <cell r="AC1420">
            <v>1</v>
          </cell>
          <cell r="AD1420">
            <v>6</v>
          </cell>
          <cell r="AE1420">
            <v>9</v>
          </cell>
          <cell r="AF1420">
            <v>9</v>
          </cell>
          <cell r="AG1420">
            <v>6</v>
          </cell>
          <cell r="AH1420">
            <v>1</v>
          </cell>
          <cell r="AI1420">
            <v>2</v>
          </cell>
          <cell r="AJ1420">
            <v>19</v>
          </cell>
          <cell r="AK1420">
            <v>24</v>
          </cell>
          <cell r="AL1420">
            <v>1</v>
          </cell>
          <cell r="AM1420">
            <v>8</v>
          </cell>
          <cell r="AN1420">
            <v>40</v>
          </cell>
          <cell r="AO1420">
            <v>22</v>
          </cell>
          <cell r="AP1420">
            <v>31.666666666666668</v>
          </cell>
          <cell r="AQ1420">
            <v>720</v>
          </cell>
          <cell r="AR1420">
            <v>15</v>
          </cell>
          <cell r="AS1420">
            <v>240</v>
          </cell>
          <cell r="AT1420">
            <v>200</v>
          </cell>
          <cell r="AU1420">
            <v>330</v>
          </cell>
          <cell r="AV1420">
            <v>12080.000019999999</v>
          </cell>
          <cell r="AW1420">
            <v>11271.17002</v>
          </cell>
          <cell r="AX1420">
            <v>13900</v>
          </cell>
          <cell r="AY1420">
            <v>0.1506622497505592</v>
          </cell>
          <cell r="AZ1420">
            <v>0.13093525035971226</v>
          </cell>
          <cell r="BA1420">
            <v>13500</v>
          </cell>
          <cell r="BB1420">
            <v>3</v>
          </cell>
          <cell r="BC1420">
            <v>0.11754966702392444</v>
          </cell>
          <cell r="BD1420">
            <v>0.10518518370370374</v>
          </cell>
          <cell r="BE1420">
            <v>12900</v>
          </cell>
          <cell r="BF1420">
            <v>6</v>
          </cell>
          <cell r="BG1420">
            <v>6.78807929339722E-2</v>
          </cell>
          <cell r="BH1420">
            <v>6.3565889922480662E-2</v>
          </cell>
        </row>
        <row r="1421">
          <cell r="B1421" t="str">
            <v>15398</v>
          </cell>
          <cell r="C1421" t="str">
            <v>7896000595775</v>
          </cell>
          <cell r="D1421" t="str">
            <v>TÉ FRIO VERDE C/LIMON Lata 335ml NATURAL TEA</v>
          </cell>
          <cell r="E1421">
            <v>6</v>
          </cell>
          <cell r="F1421" t="str">
            <v>BEBIDAS</v>
          </cell>
          <cell r="G1421" t="str">
            <v>BEBIDAS</v>
          </cell>
          <cell r="H1421" t="str">
            <v>JUGOS</v>
          </cell>
          <cell r="I1421" t="str">
            <v>JUGOS SALUDABLES</v>
          </cell>
          <cell r="J1421" t="str">
            <v>NORMAL JS-NO</v>
          </cell>
          <cell r="K1421" t="str">
            <v>NATURAL TEA</v>
          </cell>
          <cell r="L1421">
            <v>114</v>
          </cell>
          <cell r="M1421" t="str">
            <v>APOLO IMPORT S.A. 2 - TRENTINO (114)</v>
          </cell>
          <cell r="N1421">
            <v>12</v>
          </cell>
          <cell r="O1421">
            <v>9</v>
          </cell>
          <cell r="P1421">
            <v>12</v>
          </cell>
          <cell r="Q1421">
            <v>5</v>
          </cell>
          <cell r="R1421">
            <v>5</v>
          </cell>
          <cell r="S1421">
            <v>3</v>
          </cell>
          <cell r="T1421">
            <v>1</v>
          </cell>
          <cell r="U1421">
            <v>0</v>
          </cell>
          <cell r="V1421">
            <v>3</v>
          </cell>
          <cell r="W1421">
            <v>1</v>
          </cell>
          <cell r="X1421">
            <v>1</v>
          </cell>
          <cell r="Y1421">
            <v>0</v>
          </cell>
          <cell r="Z1421">
            <v>1</v>
          </cell>
          <cell r="AA1421">
            <v>6</v>
          </cell>
          <cell r="AB1421">
            <v>2</v>
          </cell>
          <cell r="AC1421">
            <v>2</v>
          </cell>
          <cell r="AD1421">
            <v>6</v>
          </cell>
          <cell r="AE1421">
            <v>2</v>
          </cell>
          <cell r="AF1421">
            <v>1</v>
          </cell>
          <cell r="AG1421">
            <v>0</v>
          </cell>
          <cell r="AH1421">
            <v>1</v>
          </cell>
          <cell r="AI1421">
            <v>1</v>
          </cell>
          <cell r="AJ1421">
            <v>22</v>
          </cell>
          <cell r="AK1421">
            <v>11</v>
          </cell>
          <cell r="AL1421">
            <v>0</v>
          </cell>
          <cell r="AM1421">
            <v>29</v>
          </cell>
          <cell r="AN1421">
            <v>4</v>
          </cell>
          <cell r="AO1421">
            <v>23</v>
          </cell>
          <cell r="AP1421">
            <v>132</v>
          </cell>
          <cell r="AQ1421" t="str">
            <v>SV</v>
          </cell>
          <cell r="AR1421" t="str">
            <v>Q</v>
          </cell>
          <cell r="AS1421">
            <v>435</v>
          </cell>
          <cell r="AT1421" t="str">
            <v>SV</v>
          </cell>
          <cell r="AU1421">
            <v>690</v>
          </cell>
          <cell r="AV1421">
            <v>10319.999997999999</v>
          </cell>
          <cell r="AW1421">
            <v>8902.6789499999995</v>
          </cell>
          <cell r="AX1421">
            <v>11900</v>
          </cell>
          <cell r="AY1421">
            <v>0.15310077541726774</v>
          </cell>
          <cell r="AZ1421">
            <v>0.13277310941176476</v>
          </cell>
          <cell r="BA1421">
            <v>11500</v>
          </cell>
          <cell r="BB1421">
            <v>3</v>
          </cell>
          <cell r="BC1421">
            <v>0.11434108548727551</v>
          </cell>
          <cell r="BD1421">
            <v>0.10260869582608702</v>
          </cell>
          <cell r="BE1421">
            <v>10900</v>
          </cell>
          <cell r="BF1421">
            <v>6</v>
          </cell>
          <cell r="BG1421">
            <v>5.6201550592287264E-2</v>
          </cell>
          <cell r="BH1421">
            <v>5.3211009357798225E-2</v>
          </cell>
        </row>
        <row r="1422">
          <cell r="B1422" t="str">
            <v>15380</v>
          </cell>
          <cell r="C1422" t="str">
            <v>7896000593672</v>
          </cell>
          <cell r="D1422" t="str">
            <v>AGUA COCO PURO 1Lts MAGUARY</v>
          </cell>
          <cell r="E1422">
            <v>12</v>
          </cell>
          <cell r="F1422" t="str">
            <v>BEBIDAS</v>
          </cell>
          <cell r="G1422" t="str">
            <v>BEBIDAS</v>
          </cell>
          <cell r="H1422" t="str">
            <v>JUGOS</v>
          </cell>
          <cell r="I1422" t="str">
            <v>JUGOS SALUDABLES</v>
          </cell>
          <cell r="J1422" t="str">
            <v>NORMAL JS-NO</v>
          </cell>
          <cell r="K1422" t="str">
            <v>PURO COCO</v>
          </cell>
          <cell r="L1422">
            <v>114</v>
          </cell>
          <cell r="M1422" t="str">
            <v>APOLO IMPORT S.A. 2 - TRENTINO (114)</v>
          </cell>
          <cell r="N1422">
            <v>6</v>
          </cell>
          <cell r="O1422">
            <v>34</v>
          </cell>
          <cell r="P1422">
            <v>41</v>
          </cell>
          <cell r="Q1422">
            <v>30</v>
          </cell>
          <cell r="R1422">
            <v>51</v>
          </cell>
          <cell r="S1422">
            <v>57</v>
          </cell>
          <cell r="T1422">
            <v>57</v>
          </cell>
          <cell r="U1422">
            <v>41</v>
          </cell>
          <cell r="V1422">
            <v>11</v>
          </cell>
          <cell r="W1422">
            <v>9</v>
          </cell>
          <cell r="X1422">
            <v>12</v>
          </cell>
          <cell r="Y1422">
            <v>12</v>
          </cell>
          <cell r="Z1422">
            <v>19</v>
          </cell>
          <cell r="AA1422">
            <v>10</v>
          </cell>
          <cell r="AB1422">
            <v>15</v>
          </cell>
          <cell r="AC1422">
            <v>10</v>
          </cell>
          <cell r="AD1422">
            <v>22</v>
          </cell>
          <cell r="AE1422">
            <v>16</v>
          </cell>
          <cell r="AF1422">
            <v>17</v>
          </cell>
          <cell r="AG1422">
            <v>16</v>
          </cell>
          <cell r="AH1422">
            <v>1</v>
          </cell>
          <cell r="AI1422">
            <v>5</v>
          </cell>
          <cell r="AJ1422">
            <v>94</v>
          </cell>
          <cell r="AK1422">
            <v>131</v>
          </cell>
          <cell r="AL1422">
            <v>24</v>
          </cell>
          <cell r="AM1422">
            <v>45</v>
          </cell>
          <cell r="AN1422">
            <v>44</v>
          </cell>
          <cell r="AO1422">
            <v>59</v>
          </cell>
          <cell r="AP1422">
            <v>94</v>
          </cell>
          <cell r="AQ1422">
            <v>95.853658536585371</v>
          </cell>
          <cell r="AR1422">
            <v>60</v>
          </cell>
          <cell r="AS1422">
            <v>135</v>
          </cell>
          <cell r="AT1422">
            <v>82.5</v>
          </cell>
          <cell r="AU1422">
            <v>354</v>
          </cell>
          <cell r="AV1422">
            <v>15549.999959999999</v>
          </cell>
          <cell r="AW1422">
            <v>15139.33828</v>
          </cell>
          <cell r="AX1422">
            <v>17900</v>
          </cell>
          <cell r="AY1422">
            <v>0.15112540489035475</v>
          </cell>
          <cell r="AZ1422">
            <v>0.13128491843575424</v>
          </cell>
          <cell r="BA1422">
            <v>17500</v>
          </cell>
          <cell r="BB1422">
            <v>3</v>
          </cell>
          <cell r="BC1422">
            <v>0.12540193215537476</v>
          </cell>
          <cell r="BD1422">
            <v>0.11142857371428576</v>
          </cell>
          <cell r="BE1422">
            <v>16900</v>
          </cell>
          <cell r="BF1422">
            <v>6</v>
          </cell>
          <cell r="BG1422">
            <v>8.6816723052904887E-2</v>
          </cell>
          <cell r="BH1422">
            <v>7.9881659171597674E-2</v>
          </cell>
        </row>
        <row r="1423">
          <cell r="B1423" t="str">
            <v>15381</v>
          </cell>
          <cell r="C1423" t="str">
            <v>7896000593764</v>
          </cell>
          <cell r="D1423" t="str">
            <v>AGUA COCO PURO 200ml MAGUARY</v>
          </cell>
          <cell r="E1423">
            <v>27</v>
          </cell>
          <cell r="F1423" t="str">
            <v>BEBIDAS</v>
          </cell>
          <cell r="G1423" t="str">
            <v>BEBIDAS</v>
          </cell>
          <cell r="H1423" t="str">
            <v>JUGOS</v>
          </cell>
          <cell r="I1423" t="str">
            <v>JUGOS SALUDABLES</v>
          </cell>
          <cell r="J1423" t="str">
            <v>NORMAL JS-NO</v>
          </cell>
          <cell r="K1423" t="str">
            <v>PURO COCO</v>
          </cell>
          <cell r="L1423">
            <v>114</v>
          </cell>
          <cell r="M1423" t="str">
            <v>APOLO IMPORT S.A. 2 - TRENTINO (114)</v>
          </cell>
          <cell r="N1423">
            <v>17</v>
          </cell>
          <cell r="O1423">
            <v>26</v>
          </cell>
          <cell r="P1423">
            <v>48</v>
          </cell>
          <cell r="Q1423">
            <v>30</v>
          </cell>
          <cell r="R1423">
            <v>34</v>
          </cell>
          <cell r="S1423">
            <v>41</v>
          </cell>
          <cell r="T1423">
            <v>5</v>
          </cell>
          <cell r="U1423">
            <v>28</v>
          </cell>
          <cell r="V1423">
            <v>14</v>
          </cell>
          <cell r="W1423">
            <v>8</v>
          </cell>
          <cell r="X1423">
            <v>11</v>
          </cell>
          <cell r="Y1423">
            <v>10</v>
          </cell>
          <cell r="Z1423">
            <v>18</v>
          </cell>
          <cell r="AA1423">
            <v>16</v>
          </cell>
          <cell r="AB1423">
            <v>28</v>
          </cell>
          <cell r="AC1423">
            <v>26</v>
          </cell>
          <cell r="AD1423">
            <v>13</v>
          </cell>
          <cell r="AE1423">
            <v>31</v>
          </cell>
          <cell r="AF1423">
            <v>16</v>
          </cell>
          <cell r="AG1423">
            <v>15</v>
          </cell>
          <cell r="AH1423">
            <v>6</v>
          </cell>
          <cell r="AI1423">
            <v>16</v>
          </cell>
          <cell r="AJ1423">
            <v>148</v>
          </cell>
          <cell r="AK1423">
            <v>67</v>
          </cell>
          <cell r="AL1423">
            <v>46</v>
          </cell>
          <cell r="AM1423">
            <v>29</v>
          </cell>
          <cell r="AN1423">
            <v>296</v>
          </cell>
          <cell r="AO1423">
            <v>100</v>
          </cell>
          <cell r="AP1423">
            <v>148</v>
          </cell>
          <cell r="AQ1423">
            <v>71.785714285714278</v>
          </cell>
          <cell r="AR1423">
            <v>138</v>
          </cell>
          <cell r="AS1423">
            <v>33.46153846153846</v>
          </cell>
          <cell r="AT1423">
            <v>592</v>
          </cell>
          <cell r="AU1423">
            <v>187.5</v>
          </cell>
          <cell r="AV1423">
            <v>3770.0000030000001</v>
          </cell>
          <cell r="AW1423">
            <v>3641.3265900000001</v>
          </cell>
          <cell r="AX1423">
            <v>4350</v>
          </cell>
          <cell r="AY1423">
            <v>0.15384615292797377</v>
          </cell>
          <cell r="AZ1423">
            <v>0.13333333264367814</v>
          </cell>
          <cell r="BA1423">
            <v>4250</v>
          </cell>
          <cell r="BB1423">
            <v>6</v>
          </cell>
          <cell r="BC1423">
            <v>0.12732095401008947</v>
          </cell>
          <cell r="BD1423">
            <v>0.11294117576470586</v>
          </cell>
          <cell r="BE1423">
            <v>4150</v>
          </cell>
          <cell r="BF1423">
            <v>12</v>
          </cell>
          <cell r="BG1423">
            <v>0.10079575509220495</v>
          </cell>
          <cell r="BH1423">
            <v>9.1566264337349365E-2</v>
          </cell>
        </row>
        <row r="1424">
          <cell r="B1424" t="str">
            <v>36704</v>
          </cell>
          <cell r="C1424" t="str">
            <v>7841738000268</v>
          </cell>
          <cell r="D1424" t="str">
            <v>COMBO JUGO SUNNY DAYS + VASO</v>
          </cell>
          <cell r="E1424">
            <v>1</v>
          </cell>
          <cell r="F1424" t="str">
            <v>BEBIDAS</v>
          </cell>
          <cell r="G1424" t="str">
            <v>BEBIDAS</v>
          </cell>
          <cell r="H1424" t="str">
            <v>JUGOS</v>
          </cell>
          <cell r="I1424" t="str">
            <v>JUGOS SALUDABLES</v>
          </cell>
          <cell r="J1424" t="str">
            <v>NORMAL JS-NO</v>
          </cell>
          <cell r="K1424" t="str">
            <v>SUNNY DAYS</v>
          </cell>
          <cell r="L1424">
            <v>428</v>
          </cell>
          <cell r="M1424" t="str">
            <v>BRUMADO S.A. (428)</v>
          </cell>
          <cell r="N1424">
            <v>0</v>
          </cell>
          <cell r="O1424">
            <v>1</v>
          </cell>
          <cell r="P1424">
            <v>3</v>
          </cell>
          <cell r="Q1424">
            <v>2</v>
          </cell>
          <cell r="R1424">
            <v>1</v>
          </cell>
          <cell r="S1424">
            <v>2</v>
          </cell>
          <cell r="T1424">
            <v>3</v>
          </cell>
          <cell r="U1424">
            <v>2</v>
          </cell>
          <cell r="V1424">
            <v>0</v>
          </cell>
          <cell r="W1424">
            <v>0</v>
          </cell>
          <cell r="X1424">
            <v>3</v>
          </cell>
          <cell r="Y1424">
            <v>2</v>
          </cell>
          <cell r="Z1424">
            <v>0</v>
          </cell>
          <cell r="AA1424">
            <v>1</v>
          </cell>
          <cell r="AB1424">
            <v>1</v>
          </cell>
          <cell r="AC1424">
            <v>3</v>
          </cell>
          <cell r="AD1424">
            <v>1</v>
          </cell>
          <cell r="AE1424">
            <v>1</v>
          </cell>
          <cell r="AF1424">
            <v>0</v>
          </cell>
          <cell r="AG1424">
            <v>3</v>
          </cell>
          <cell r="AH1424">
            <v>0</v>
          </cell>
          <cell r="AI1424">
            <v>0</v>
          </cell>
          <cell r="AJ1424">
            <v>4</v>
          </cell>
          <cell r="AK1424">
            <v>0</v>
          </cell>
          <cell r="AL1424">
            <v>0</v>
          </cell>
          <cell r="AM1424">
            <v>7</v>
          </cell>
          <cell r="AN1424">
            <v>9</v>
          </cell>
          <cell r="AO1424">
            <v>0</v>
          </cell>
          <cell r="AP1424">
            <v>60</v>
          </cell>
          <cell r="AQ1424" t="str">
            <v>Q</v>
          </cell>
          <cell r="AR1424" t="str">
            <v>Q</v>
          </cell>
          <cell r="AS1424">
            <v>70</v>
          </cell>
          <cell r="AT1424">
            <v>90</v>
          </cell>
          <cell r="AU1424" t="str">
            <v>Q</v>
          </cell>
          <cell r="AV1424">
            <v>36000.000003000001</v>
          </cell>
          <cell r="AW1424">
            <v>35999.999860000004</v>
          </cell>
          <cell r="AX1424">
            <v>41900</v>
          </cell>
          <cell r="AY1424">
            <v>0.16388888879189811</v>
          </cell>
          <cell r="AZ1424">
            <v>0.14081145577565629</v>
          </cell>
          <cell r="BA1424">
            <v>40900</v>
          </cell>
          <cell r="BB1424">
            <v>3</v>
          </cell>
          <cell r="BC1424">
            <v>0.13611111101643525</v>
          </cell>
          <cell r="BD1424">
            <v>0.11980440090464545</v>
          </cell>
          <cell r="BE1424">
            <v>39900</v>
          </cell>
          <cell r="BF1424">
            <v>6</v>
          </cell>
          <cell r="BG1424">
            <v>0.10833333324097216</v>
          </cell>
          <cell r="BH1424">
            <v>9.7744360827067639E-2</v>
          </cell>
        </row>
        <row r="1425">
          <cell r="B1425" t="str">
            <v>36142</v>
          </cell>
          <cell r="C1425" t="str">
            <v>7896756805319</v>
          </cell>
          <cell r="D1425" t="str">
            <v>JUGO UVA INTEGRAL BLANCO 300ml SUNNY DAYS</v>
          </cell>
          <cell r="E1425">
            <v>12</v>
          </cell>
          <cell r="F1425" t="str">
            <v>BEBIDAS</v>
          </cell>
          <cell r="G1425" t="str">
            <v>BEBIDAS</v>
          </cell>
          <cell r="H1425" t="str">
            <v>JUGOS</v>
          </cell>
          <cell r="I1425" t="str">
            <v>JUGOS SALUDABLES</v>
          </cell>
          <cell r="J1425" t="str">
            <v>NORMAL JS-NO</v>
          </cell>
          <cell r="K1425" t="str">
            <v>SUNNY DAYS</v>
          </cell>
          <cell r="L1425">
            <v>428</v>
          </cell>
          <cell r="M1425" t="str">
            <v>BRUMADO S.A. (428)</v>
          </cell>
          <cell r="N1425">
            <v>5</v>
          </cell>
          <cell r="O1425">
            <v>3</v>
          </cell>
          <cell r="P1425">
            <v>4</v>
          </cell>
          <cell r="Q1425">
            <v>5</v>
          </cell>
          <cell r="R1425">
            <v>5</v>
          </cell>
          <cell r="S1425">
            <v>5</v>
          </cell>
          <cell r="T1425">
            <v>0</v>
          </cell>
          <cell r="U1425">
            <v>8</v>
          </cell>
          <cell r="V1425">
            <v>0</v>
          </cell>
          <cell r="W1425">
            <v>1</v>
          </cell>
          <cell r="X1425">
            <v>2</v>
          </cell>
          <cell r="Y1425">
            <v>3</v>
          </cell>
          <cell r="Z1425">
            <v>4</v>
          </cell>
          <cell r="AA1425">
            <v>3</v>
          </cell>
          <cell r="AB1425">
            <v>0</v>
          </cell>
          <cell r="AC1425">
            <v>3</v>
          </cell>
          <cell r="AD1425">
            <v>1</v>
          </cell>
          <cell r="AE1425">
            <v>1</v>
          </cell>
          <cell r="AF1425">
            <v>3</v>
          </cell>
          <cell r="AG1425">
            <v>4</v>
          </cell>
          <cell r="AH1425">
            <v>0</v>
          </cell>
          <cell r="AI1425">
            <v>0</v>
          </cell>
          <cell r="AJ1425">
            <v>4</v>
          </cell>
          <cell r="AK1425">
            <v>0</v>
          </cell>
          <cell r="AL1425">
            <v>0</v>
          </cell>
          <cell r="AM1425">
            <v>0</v>
          </cell>
          <cell r="AN1425">
            <v>2</v>
          </cell>
          <cell r="AO1425">
            <v>0</v>
          </cell>
          <cell r="AP1425">
            <v>24</v>
          </cell>
          <cell r="AQ1425" t="str">
            <v>Q</v>
          </cell>
          <cell r="AR1425" t="str">
            <v>Q</v>
          </cell>
          <cell r="AS1425" t="str">
            <v>Q</v>
          </cell>
          <cell r="AT1425">
            <v>15</v>
          </cell>
          <cell r="AU1425" t="str">
            <v>Q</v>
          </cell>
          <cell r="AV1425">
            <v>11000</v>
          </cell>
          <cell r="AW1425">
            <v>11000</v>
          </cell>
          <cell r="AX1425">
            <v>12900</v>
          </cell>
          <cell r="AY1425">
            <v>0.17272727272727262</v>
          </cell>
          <cell r="AZ1425">
            <v>0.14728682170542637</v>
          </cell>
          <cell r="BA1425">
            <v>12500</v>
          </cell>
          <cell r="BB1425">
            <v>6</v>
          </cell>
          <cell r="BC1425">
            <v>0.13636363636363646</v>
          </cell>
          <cell r="BD1425">
            <v>0.12</v>
          </cell>
          <cell r="BE1425">
            <v>11900</v>
          </cell>
          <cell r="BF1425">
            <v>12</v>
          </cell>
          <cell r="BG1425">
            <v>8.181818181818179E-2</v>
          </cell>
          <cell r="BH1425">
            <v>7.5630252100840331E-2</v>
          </cell>
        </row>
        <row r="1426">
          <cell r="B1426" t="str">
            <v>36140</v>
          </cell>
          <cell r="C1426" t="str">
            <v>7896756805289</v>
          </cell>
          <cell r="D1426" t="str">
            <v>JUGO UVA INTEGRAL ROSE 1 Lts SUNNY DAYS</v>
          </cell>
          <cell r="E1426">
            <v>6</v>
          </cell>
          <cell r="F1426" t="str">
            <v>BEBIDAS</v>
          </cell>
          <cell r="G1426" t="str">
            <v>BEBIDAS</v>
          </cell>
          <cell r="H1426" t="str">
            <v>JUGOS</v>
          </cell>
          <cell r="I1426" t="str">
            <v>JUGOS SALUDABLES</v>
          </cell>
          <cell r="J1426" t="str">
            <v>NORMAL JS-NO</v>
          </cell>
          <cell r="K1426" t="str">
            <v>SUNNY DAYS</v>
          </cell>
          <cell r="L1426">
            <v>428</v>
          </cell>
          <cell r="M1426" t="str">
            <v>BRUMADO S.A. (428)</v>
          </cell>
          <cell r="N1426">
            <v>2</v>
          </cell>
          <cell r="O1426">
            <v>4</v>
          </cell>
          <cell r="P1426">
            <v>0</v>
          </cell>
          <cell r="Q1426">
            <v>0</v>
          </cell>
          <cell r="R1426">
            <v>2</v>
          </cell>
          <cell r="S1426">
            <v>5</v>
          </cell>
          <cell r="T1426">
            <v>0</v>
          </cell>
          <cell r="U1426">
            <v>0</v>
          </cell>
          <cell r="V1426">
            <v>0</v>
          </cell>
          <cell r="W1426">
            <v>5</v>
          </cell>
          <cell r="X1426">
            <v>2</v>
          </cell>
          <cell r="Y1426">
            <v>0</v>
          </cell>
          <cell r="Z1426">
            <v>1</v>
          </cell>
          <cell r="AA1426">
            <v>4</v>
          </cell>
          <cell r="AB1426">
            <v>0</v>
          </cell>
          <cell r="AC1426">
            <v>1</v>
          </cell>
          <cell r="AD1426">
            <v>0</v>
          </cell>
          <cell r="AE1426">
            <v>2</v>
          </cell>
          <cell r="AF1426">
            <v>0</v>
          </cell>
          <cell r="AG1426">
            <v>1</v>
          </cell>
          <cell r="AH1426">
            <v>0</v>
          </cell>
          <cell r="AI1426">
            <v>0</v>
          </cell>
          <cell r="AJ1426">
            <v>0</v>
          </cell>
          <cell r="AK1426">
            <v>0</v>
          </cell>
          <cell r="AL1426">
            <v>0</v>
          </cell>
          <cell r="AM1426">
            <v>1</v>
          </cell>
          <cell r="AN1426">
            <v>0</v>
          </cell>
          <cell r="AO1426">
            <v>0</v>
          </cell>
          <cell r="AP1426" t="str">
            <v>Q</v>
          </cell>
          <cell r="AQ1426" t="str">
            <v>Q</v>
          </cell>
          <cell r="AR1426" t="str">
            <v>Q</v>
          </cell>
          <cell r="AS1426">
            <v>30</v>
          </cell>
          <cell r="AT1426" t="str">
            <v>Q</v>
          </cell>
          <cell r="AU1426" t="str">
            <v>Q</v>
          </cell>
          <cell r="AV1426">
            <v>23299.999997999999</v>
          </cell>
          <cell r="AW1426">
            <v>22821.184870000001</v>
          </cell>
          <cell r="AX1426">
            <v>26900</v>
          </cell>
          <cell r="AY1426">
            <v>0.15450643786733975</v>
          </cell>
          <cell r="AZ1426">
            <v>0.13382899635687734</v>
          </cell>
          <cell r="BA1426">
            <v>25900</v>
          </cell>
          <cell r="BB1426">
            <v>3</v>
          </cell>
          <cell r="BC1426">
            <v>0.11158798292803329</v>
          </cell>
          <cell r="BD1426">
            <v>0.10038610046332049</v>
          </cell>
          <cell r="BE1426">
            <v>24900</v>
          </cell>
          <cell r="BF1426">
            <v>6</v>
          </cell>
          <cell r="BG1426">
            <v>6.8669527988727053E-2</v>
          </cell>
          <cell r="BH1426">
            <v>6.4257028192771112E-2</v>
          </cell>
        </row>
        <row r="1427">
          <cell r="B1427" t="str">
            <v>36141</v>
          </cell>
          <cell r="C1427" t="str">
            <v>7896756805296</v>
          </cell>
          <cell r="D1427" t="str">
            <v>JUGO UVA INTEGRAL ROSE 300ml SUNNY DAYS</v>
          </cell>
          <cell r="E1427">
            <v>12</v>
          </cell>
          <cell r="F1427" t="str">
            <v>BEBIDAS</v>
          </cell>
          <cell r="G1427" t="str">
            <v>BEBIDAS</v>
          </cell>
          <cell r="H1427" t="str">
            <v>JUGOS</v>
          </cell>
          <cell r="I1427" t="str">
            <v>JUGOS SALUDABLES</v>
          </cell>
          <cell r="J1427" t="str">
            <v>NORMAL JS-NO</v>
          </cell>
          <cell r="K1427" t="str">
            <v>SUNNY DAYS</v>
          </cell>
          <cell r="L1427">
            <v>428</v>
          </cell>
          <cell r="M1427" t="str">
            <v>BRUMADO S.A. (428)</v>
          </cell>
          <cell r="N1427">
            <v>0</v>
          </cell>
          <cell r="O1427">
            <v>0</v>
          </cell>
          <cell r="P1427">
            <v>5</v>
          </cell>
          <cell r="Q1427">
            <v>6</v>
          </cell>
          <cell r="R1427">
            <v>4</v>
          </cell>
          <cell r="S1427">
            <v>1</v>
          </cell>
          <cell r="T1427">
            <v>1</v>
          </cell>
          <cell r="U1427">
            <v>4</v>
          </cell>
          <cell r="V1427">
            <v>0</v>
          </cell>
          <cell r="W1427">
            <v>0</v>
          </cell>
          <cell r="X1427">
            <v>6</v>
          </cell>
          <cell r="Y1427">
            <v>6</v>
          </cell>
          <cell r="Z1427">
            <v>0</v>
          </cell>
          <cell r="AA1427">
            <v>1</v>
          </cell>
          <cell r="AB1427">
            <v>3</v>
          </cell>
          <cell r="AC1427">
            <v>7</v>
          </cell>
          <cell r="AD1427">
            <v>4</v>
          </cell>
          <cell r="AE1427">
            <v>0</v>
          </cell>
          <cell r="AF1427">
            <v>4</v>
          </cell>
          <cell r="AG1427">
            <v>4</v>
          </cell>
          <cell r="AH1427">
            <v>0</v>
          </cell>
          <cell r="AI1427">
            <v>1</v>
          </cell>
          <cell r="AJ1427">
            <v>6</v>
          </cell>
          <cell r="AK1427">
            <v>5</v>
          </cell>
          <cell r="AL1427">
            <v>6</v>
          </cell>
          <cell r="AM1427">
            <v>2</v>
          </cell>
          <cell r="AN1427">
            <v>6</v>
          </cell>
          <cell r="AO1427">
            <v>5</v>
          </cell>
          <cell r="AP1427">
            <v>30</v>
          </cell>
          <cell r="AQ1427">
            <v>37.5</v>
          </cell>
          <cell r="AR1427">
            <v>30</v>
          </cell>
          <cell r="AS1427">
            <v>8.5714285714285712</v>
          </cell>
          <cell r="AT1427">
            <v>45</v>
          </cell>
          <cell r="AU1427">
            <v>150</v>
          </cell>
          <cell r="AV1427">
            <v>11000</v>
          </cell>
          <cell r="AW1427">
            <v>11000</v>
          </cell>
          <cell r="AX1427">
            <v>12900</v>
          </cell>
          <cell r="AY1427">
            <v>0.17272727272727262</v>
          </cell>
          <cell r="AZ1427">
            <v>0.14728682170542637</v>
          </cell>
          <cell r="BA1427">
            <v>12500</v>
          </cell>
          <cell r="BB1427">
            <v>6</v>
          </cell>
          <cell r="BC1427">
            <v>0.13636363636363646</v>
          </cell>
          <cell r="BD1427">
            <v>0.12</v>
          </cell>
          <cell r="BE1427">
            <v>11900</v>
          </cell>
          <cell r="BF1427">
            <v>12</v>
          </cell>
          <cell r="BG1427">
            <v>8.181818181818179E-2</v>
          </cell>
          <cell r="BH1427">
            <v>7.5630252100840331E-2</v>
          </cell>
        </row>
        <row r="1428">
          <cell r="B1428" t="str">
            <v>36138</v>
          </cell>
          <cell r="C1428" t="str">
            <v>7896756804411</v>
          </cell>
          <cell r="D1428" t="str">
            <v>JUGO UVA INTEGRAL TINTO 1 Lts SUNNY DAYS</v>
          </cell>
          <cell r="E1428">
            <v>6</v>
          </cell>
          <cell r="F1428" t="str">
            <v>BEBIDAS</v>
          </cell>
          <cell r="G1428" t="str">
            <v>BEBIDAS</v>
          </cell>
          <cell r="H1428" t="str">
            <v>JUGOS</v>
          </cell>
          <cell r="I1428" t="str">
            <v>JUGOS SALUDABLES</v>
          </cell>
          <cell r="J1428" t="str">
            <v>NORMAL JS-NO</v>
          </cell>
          <cell r="K1428" t="str">
            <v>SUNNY DAYS</v>
          </cell>
          <cell r="L1428">
            <v>428</v>
          </cell>
          <cell r="M1428" t="str">
            <v>BRUMADO S.A. (428)</v>
          </cell>
          <cell r="N1428">
            <v>17</v>
          </cell>
          <cell r="O1428">
            <v>35</v>
          </cell>
          <cell r="P1428">
            <v>23</v>
          </cell>
          <cell r="Q1428">
            <v>24</v>
          </cell>
          <cell r="R1428">
            <v>19</v>
          </cell>
          <cell r="S1428">
            <v>58</v>
          </cell>
          <cell r="T1428">
            <v>49</v>
          </cell>
          <cell r="U1428">
            <v>53</v>
          </cell>
          <cell r="V1428">
            <v>4</v>
          </cell>
          <cell r="W1428">
            <v>9</v>
          </cell>
          <cell r="X1428">
            <v>10</v>
          </cell>
          <cell r="Y1428">
            <v>11</v>
          </cell>
          <cell r="Z1428">
            <v>5</v>
          </cell>
          <cell r="AA1428">
            <v>5</v>
          </cell>
          <cell r="AB1428">
            <v>1</v>
          </cell>
          <cell r="AC1428">
            <v>5</v>
          </cell>
          <cell r="AD1428">
            <v>15</v>
          </cell>
          <cell r="AE1428">
            <v>12</v>
          </cell>
          <cell r="AF1428">
            <v>8</v>
          </cell>
          <cell r="AG1428">
            <v>16</v>
          </cell>
          <cell r="AH1428">
            <v>0</v>
          </cell>
          <cell r="AI1428">
            <v>2</v>
          </cell>
          <cell r="AJ1428">
            <v>17</v>
          </cell>
          <cell r="AK1428">
            <v>49</v>
          </cell>
          <cell r="AL1428">
            <v>14</v>
          </cell>
          <cell r="AM1428">
            <v>2</v>
          </cell>
          <cell r="AN1428">
            <v>0</v>
          </cell>
          <cell r="AO1428">
            <v>6</v>
          </cell>
          <cell r="AP1428">
            <v>21.25</v>
          </cell>
          <cell r="AQ1428">
            <v>27.735849056603776</v>
          </cell>
          <cell r="AR1428">
            <v>38.18181818181818</v>
          </cell>
          <cell r="AS1428">
            <v>12</v>
          </cell>
          <cell r="AT1428" t="str">
            <v>Q</v>
          </cell>
          <cell r="AU1428">
            <v>90</v>
          </cell>
          <cell r="AV1428">
            <v>27299.999980000001</v>
          </cell>
          <cell r="AW1428">
            <v>27299.304230000002</v>
          </cell>
          <cell r="AX1428">
            <v>30900</v>
          </cell>
          <cell r="AY1428">
            <v>0.13186813269733921</v>
          </cell>
          <cell r="AZ1428">
            <v>0.11650485501618121</v>
          </cell>
          <cell r="BA1428">
            <v>29900</v>
          </cell>
          <cell r="BB1428">
            <v>3</v>
          </cell>
          <cell r="BC1428">
            <v>9.5238096040467513E-2</v>
          </cell>
          <cell r="BD1428">
            <v>8.6956522408026746E-2</v>
          </cell>
          <cell r="BE1428">
            <v>28900</v>
          </cell>
          <cell r="BF1428">
            <v>6</v>
          </cell>
          <cell r="BG1428">
            <v>5.860805938359559E-2</v>
          </cell>
          <cell r="BH1428">
            <v>5.5363322491349461E-2</v>
          </cell>
        </row>
        <row r="1429">
          <cell r="B1429" t="str">
            <v>36139</v>
          </cell>
          <cell r="C1429" t="str">
            <v>7896756804428</v>
          </cell>
          <cell r="D1429" t="str">
            <v>JUGO UVA INTEGRAL TINTO 300ml SUNNY DAYS</v>
          </cell>
          <cell r="E1429">
            <v>12</v>
          </cell>
          <cell r="F1429" t="str">
            <v>BEBIDAS</v>
          </cell>
          <cell r="G1429" t="str">
            <v>BEBIDAS</v>
          </cell>
          <cell r="H1429" t="str">
            <v>JUGOS</v>
          </cell>
          <cell r="I1429" t="str">
            <v>JUGOS SALUDABLES</v>
          </cell>
          <cell r="J1429" t="str">
            <v>NORMAL JS-NO</v>
          </cell>
          <cell r="K1429" t="str">
            <v>SUNNY DAYS</v>
          </cell>
          <cell r="L1429">
            <v>428</v>
          </cell>
          <cell r="M1429" t="str">
            <v>BRUMADO S.A. (428)</v>
          </cell>
          <cell r="N1429">
            <v>1</v>
          </cell>
          <cell r="O1429">
            <v>7</v>
          </cell>
          <cell r="P1429">
            <v>4</v>
          </cell>
          <cell r="Q1429">
            <v>3</v>
          </cell>
          <cell r="R1429">
            <v>6</v>
          </cell>
          <cell r="S1429">
            <v>6</v>
          </cell>
          <cell r="T1429">
            <v>5</v>
          </cell>
          <cell r="U1429">
            <v>15</v>
          </cell>
          <cell r="V1429">
            <v>1</v>
          </cell>
          <cell r="W1429">
            <v>1</v>
          </cell>
          <cell r="X1429">
            <v>4</v>
          </cell>
          <cell r="Y1429">
            <v>2</v>
          </cell>
          <cell r="Z1429">
            <v>4</v>
          </cell>
          <cell r="AA1429">
            <v>4</v>
          </cell>
          <cell r="AB1429">
            <v>3</v>
          </cell>
          <cell r="AC1429">
            <v>2</v>
          </cell>
          <cell r="AD1429">
            <v>11</v>
          </cell>
          <cell r="AE1429">
            <v>6</v>
          </cell>
          <cell r="AF1429">
            <v>7</v>
          </cell>
          <cell r="AG1429">
            <v>2</v>
          </cell>
          <cell r="AH1429">
            <v>0</v>
          </cell>
          <cell r="AI1429">
            <v>0</v>
          </cell>
          <cell r="AJ1429">
            <v>5</v>
          </cell>
          <cell r="AK1429">
            <v>2</v>
          </cell>
          <cell r="AL1429">
            <v>9</v>
          </cell>
          <cell r="AM1429">
            <v>6</v>
          </cell>
          <cell r="AN1429">
            <v>13</v>
          </cell>
          <cell r="AO1429">
            <v>6</v>
          </cell>
          <cell r="AP1429">
            <v>50</v>
          </cell>
          <cell r="AQ1429">
            <v>4</v>
          </cell>
          <cell r="AR1429">
            <v>135</v>
          </cell>
          <cell r="AS1429">
            <v>90</v>
          </cell>
          <cell r="AT1429">
            <v>195</v>
          </cell>
          <cell r="AU1429" t="str">
            <v>SV</v>
          </cell>
          <cell r="AV1429">
            <v>13500.000029999999</v>
          </cell>
          <cell r="AW1429">
            <v>13494.264300000001</v>
          </cell>
          <cell r="AX1429">
            <v>15900</v>
          </cell>
          <cell r="AY1429">
            <v>0.17777777516049387</v>
          </cell>
          <cell r="AZ1429">
            <v>0.1509433943396227</v>
          </cell>
          <cell r="BA1429">
            <v>15500</v>
          </cell>
          <cell r="BB1429">
            <v>6</v>
          </cell>
          <cell r="BC1429">
            <v>0.14814814559670797</v>
          </cell>
          <cell r="BD1429">
            <v>0.1290322561290323</v>
          </cell>
          <cell r="BE1429">
            <v>15250</v>
          </cell>
          <cell r="BF1429">
            <v>12</v>
          </cell>
          <cell r="BG1429">
            <v>0.12962962711934156</v>
          </cell>
          <cell r="BH1429">
            <v>0.11475409639344267</v>
          </cell>
        </row>
        <row r="1430">
          <cell r="B1430" t="str">
            <v>4501</v>
          </cell>
          <cell r="C1430" t="str">
            <v>7840779002729</v>
          </cell>
          <cell r="D1430" t="str">
            <v>JUGO CITRUS 1Lts PUROSOL</v>
          </cell>
          <cell r="E1430">
            <v>6</v>
          </cell>
          <cell r="F1430" t="str">
            <v>BEBIDAS</v>
          </cell>
          <cell r="G1430" t="str">
            <v>BEBIDAS</v>
          </cell>
          <cell r="H1430" t="str">
            <v>JUGOS</v>
          </cell>
          <cell r="I1430" t="str">
            <v>REFRESCOS</v>
          </cell>
          <cell r="J1430" t="str">
            <v>NORMAL JR-N</v>
          </cell>
          <cell r="K1430" t="str">
            <v>PUROSOL</v>
          </cell>
          <cell r="L1430">
            <v>79</v>
          </cell>
          <cell r="M1430" t="str">
            <v>DISTRIBUIDORA DEL PARAGUAY (79)</v>
          </cell>
          <cell r="N1430">
            <v>85</v>
          </cell>
          <cell r="O1430">
            <v>142</v>
          </cell>
          <cell r="P1430">
            <v>5</v>
          </cell>
          <cell r="Q1430">
            <v>59</v>
          </cell>
          <cell r="R1430">
            <v>199</v>
          </cell>
          <cell r="S1430">
            <v>258</v>
          </cell>
          <cell r="T1430">
            <v>141</v>
          </cell>
          <cell r="U1430">
            <v>85</v>
          </cell>
          <cell r="V1430">
            <v>100</v>
          </cell>
          <cell r="W1430">
            <v>9</v>
          </cell>
          <cell r="X1430">
            <v>13</v>
          </cell>
          <cell r="Y1430">
            <v>51</v>
          </cell>
          <cell r="Z1430">
            <v>114</v>
          </cell>
          <cell r="AA1430">
            <v>41</v>
          </cell>
          <cell r="AB1430">
            <v>189</v>
          </cell>
          <cell r="AC1430">
            <v>207</v>
          </cell>
          <cell r="AD1430">
            <v>131</v>
          </cell>
          <cell r="AE1430">
            <v>140</v>
          </cell>
          <cell r="AF1430">
            <v>64</v>
          </cell>
          <cell r="AG1430">
            <v>75</v>
          </cell>
          <cell r="AH1430">
            <v>13</v>
          </cell>
          <cell r="AI1430">
            <v>32</v>
          </cell>
          <cell r="AJ1430">
            <v>188</v>
          </cell>
          <cell r="AK1430">
            <v>278</v>
          </cell>
          <cell r="AL1430">
            <v>74</v>
          </cell>
          <cell r="AM1430">
            <v>172</v>
          </cell>
          <cell r="AN1430">
            <v>176</v>
          </cell>
          <cell r="AO1430">
            <v>44</v>
          </cell>
          <cell r="AP1430">
            <v>95.593220338983045</v>
          </cell>
          <cell r="AQ1430">
            <v>98.117647058823522</v>
          </cell>
          <cell r="AR1430">
            <v>43.529411764705884</v>
          </cell>
          <cell r="AS1430">
            <v>24.927536231884059</v>
          </cell>
          <cell r="AT1430">
            <v>70.400000000000006</v>
          </cell>
          <cell r="AU1430">
            <v>41.25</v>
          </cell>
          <cell r="AV1430">
            <v>6638</v>
          </cell>
          <cell r="AW1430">
            <v>6533.1225299999996</v>
          </cell>
          <cell r="AX1430">
            <v>7750</v>
          </cell>
          <cell r="AY1430">
            <v>0.16752033745103945</v>
          </cell>
          <cell r="AZ1430">
            <v>0.14348387096774193</v>
          </cell>
          <cell r="BA1430">
            <v>7500</v>
          </cell>
          <cell r="BB1430">
            <v>6</v>
          </cell>
          <cell r="BC1430">
            <v>0.12985839108165109</v>
          </cell>
          <cell r="BD1430">
            <v>0.11493333333333333</v>
          </cell>
          <cell r="BE1430">
            <v>7250</v>
          </cell>
          <cell r="BF1430">
            <v>12</v>
          </cell>
          <cell r="BG1430">
            <v>9.2196444712262737E-2</v>
          </cell>
          <cell r="BH1430">
            <v>8.4413793103448279E-2</v>
          </cell>
        </row>
        <row r="1431">
          <cell r="B1431" t="str">
            <v>19931</v>
          </cell>
          <cell r="C1431" t="str">
            <v>7840779002163</v>
          </cell>
          <cell r="D1431" t="str">
            <v>JUGO CITRUS 200ml 6un PUROSOL</v>
          </cell>
          <cell r="E1431">
            <v>6</v>
          </cell>
          <cell r="F1431" t="str">
            <v>BEBIDAS</v>
          </cell>
          <cell r="G1431" t="str">
            <v>BEBIDAS</v>
          </cell>
          <cell r="H1431" t="str">
            <v>JUGOS</v>
          </cell>
          <cell r="I1431" t="str">
            <v>REFRESCOS</v>
          </cell>
          <cell r="J1431" t="str">
            <v>NORMAL JR-N</v>
          </cell>
          <cell r="K1431" t="str">
            <v>PUROSOL</v>
          </cell>
          <cell r="L1431">
            <v>79</v>
          </cell>
          <cell r="M1431" t="str">
            <v>DISTRIBUIDORA DEL PARAGUAY (79)</v>
          </cell>
          <cell r="N1431">
            <v>0</v>
          </cell>
          <cell r="O1431">
            <v>0</v>
          </cell>
          <cell r="P1431">
            <v>0</v>
          </cell>
          <cell r="Q1431">
            <v>0</v>
          </cell>
          <cell r="R1431">
            <v>0</v>
          </cell>
          <cell r="S1431">
            <v>0</v>
          </cell>
          <cell r="T1431">
            <v>0</v>
          </cell>
          <cell r="U1431">
            <v>0</v>
          </cell>
          <cell r="V1431">
            <v>0</v>
          </cell>
          <cell r="W1431">
            <v>0</v>
          </cell>
          <cell r="X1431">
            <v>0</v>
          </cell>
          <cell r="Y1431">
            <v>0</v>
          </cell>
          <cell r="Z1431">
            <v>0</v>
          </cell>
          <cell r="AA1431">
            <v>0</v>
          </cell>
          <cell r="AB1431">
            <v>0</v>
          </cell>
          <cell r="AC1431">
            <v>0</v>
          </cell>
          <cell r="AD1431">
            <v>0</v>
          </cell>
          <cell r="AE1431">
            <v>0</v>
          </cell>
          <cell r="AF1431">
            <v>0</v>
          </cell>
          <cell r="AG1431">
            <v>0</v>
          </cell>
          <cell r="AH1431">
            <v>0</v>
          </cell>
          <cell r="AI1431">
            <v>0</v>
          </cell>
          <cell r="AJ1431">
            <v>0</v>
          </cell>
          <cell r="AK1431">
            <v>0</v>
          </cell>
          <cell r="AL1431">
            <v>0</v>
          </cell>
          <cell r="AM1431">
            <v>0</v>
          </cell>
          <cell r="AN1431">
            <v>0</v>
          </cell>
          <cell r="AO1431">
            <v>0</v>
          </cell>
          <cell r="AP1431" t="str">
            <v>Q</v>
          </cell>
          <cell r="AQ1431" t="str">
            <v>Q</v>
          </cell>
          <cell r="AR1431" t="str">
            <v>Q</v>
          </cell>
          <cell r="AS1431" t="str">
            <v>Q</v>
          </cell>
          <cell r="AT1431" t="str">
            <v>Q</v>
          </cell>
          <cell r="AU1431" t="str">
            <v>Q</v>
          </cell>
          <cell r="AV1431">
            <v>15599.999997999999</v>
          </cell>
          <cell r="AW1431">
            <v>15387.5931</v>
          </cell>
          <cell r="AX1431">
            <v>17900</v>
          </cell>
          <cell r="AY1431">
            <v>0.14743589758300457</v>
          </cell>
          <cell r="AZ1431">
            <v>0.12849162022346372</v>
          </cell>
          <cell r="BA1431">
            <v>17250</v>
          </cell>
          <cell r="BB1431">
            <v>3</v>
          </cell>
          <cell r="BC1431">
            <v>0.1057692309109961</v>
          </cell>
          <cell r="BD1431">
            <v>9.5652174028985543E-2</v>
          </cell>
          <cell r="BE1431">
            <v>0</v>
          </cell>
          <cell r="BF1431">
            <v>0</v>
          </cell>
          <cell r="BG1431">
            <v>-1</v>
          </cell>
          <cell r="BH1431">
            <v>0</v>
          </cell>
        </row>
        <row r="1432">
          <cell r="B1432" t="str">
            <v>4503</v>
          </cell>
          <cell r="C1432" t="str">
            <v>7840779002699</v>
          </cell>
          <cell r="D1432" t="str">
            <v>JUGO CITRUS 200ml PUROSOL</v>
          </cell>
          <cell r="E1432">
            <v>30</v>
          </cell>
          <cell r="F1432" t="str">
            <v>BEBIDAS</v>
          </cell>
          <cell r="G1432" t="str">
            <v>BEBIDAS</v>
          </cell>
          <cell r="H1432" t="str">
            <v>JUGOS</v>
          </cell>
          <cell r="I1432" t="str">
            <v>REFRESCOS</v>
          </cell>
          <cell r="J1432" t="str">
            <v>NORMAL JR-N</v>
          </cell>
          <cell r="K1432" t="str">
            <v>PUROSOL</v>
          </cell>
          <cell r="L1432">
            <v>79</v>
          </cell>
          <cell r="M1432" t="str">
            <v>DISTRIBUIDORA DEL PARAGUAY (79)</v>
          </cell>
          <cell r="N1432">
            <v>2292</v>
          </cell>
          <cell r="O1432">
            <v>775</v>
          </cell>
          <cell r="P1432">
            <v>0</v>
          </cell>
          <cell r="Q1432">
            <v>0</v>
          </cell>
          <cell r="R1432">
            <v>1384</v>
          </cell>
          <cell r="S1432">
            <v>538</v>
          </cell>
          <cell r="T1432">
            <v>0</v>
          </cell>
          <cell r="U1432">
            <v>0</v>
          </cell>
          <cell r="V1432">
            <v>361</v>
          </cell>
          <cell r="W1432">
            <v>510</v>
          </cell>
          <cell r="X1432">
            <v>0</v>
          </cell>
          <cell r="Y1432">
            <v>94</v>
          </cell>
          <cell r="Z1432">
            <v>459</v>
          </cell>
          <cell r="AA1432">
            <v>708</v>
          </cell>
          <cell r="AB1432">
            <v>0</v>
          </cell>
          <cell r="AC1432">
            <v>36</v>
          </cell>
          <cell r="AD1432">
            <v>734</v>
          </cell>
          <cell r="AE1432">
            <v>442</v>
          </cell>
          <cell r="AF1432">
            <v>601</v>
          </cell>
          <cell r="AG1432">
            <v>328</v>
          </cell>
          <cell r="AH1432">
            <v>0</v>
          </cell>
          <cell r="AI1432">
            <v>0</v>
          </cell>
          <cell r="AJ1432">
            <v>334</v>
          </cell>
          <cell r="AK1432">
            <v>0</v>
          </cell>
          <cell r="AL1432">
            <v>58</v>
          </cell>
          <cell r="AM1432">
            <v>113</v>
          </cell>
          <cell r="AN1432">
            <v>1200</v>
          </cell>
          <cell r="AO1432">
            <v>0</v>
          </cell>
          <cell r="AP1432" t="str">
            <v>SV</v>
          </cell>
          <cell r="AQ1432" t="str">
            <v>Q</v>
          </cell>
          <cell r="AR1432">
            <v>18.51063829787234</v>
          </cell>
          <cell r="AS1432">
            <v>94.166666666666671</v>
          </cell>
          <cell r="AT1432">
            <v>109.75609756097562</v>
          </cell>
          <cell r="AU1432" t="str">
            <v>Q</v>
          </cell>
          <cell r="AV1432">
            <v>2600</v>
          </cell>
          <cell r="AW1432">
            <v>2564.5988499999999</v>
          </cell>
          <cell r="AX1432">
            <v>3150</v>
          </cell>
          <cell r="AY1432">
            <v>0.21153846153846145</v>
          </cell>
          <cell r="AZ1432">
            <v>0.17460317460317459</v>
          </cell>
          <cell r="BA1432">
            <v>0</v>
          </cell>
          <cell r="BB1432">
            <v>0</v>
          </cell>
          <cell r="BC1432">
            <v>-1</v>
          </cell>
          <cell r="BD1432">
            <v>0</v>
          </cell>
          <cell r="BE1432">
            <v>0</v>
          </cell>
          <cell r="BF1432">
            <v>0</v>
          </cell>
          <cell r="BG1432">
            <v>-1</v>
          </cell>
          <cell r="BH1432">
            <v>0</v>
          </cell>
        </row>
        <row r="1433">
          <cell r="B1433" t="str">
            <v>4505</v>
          </cell>
          <cell r="C1433" t="str">
            <v>7840779003948</v>
          </cell>
          <cell r="D1433" t="str">
            <v>JUGO CITRUS KIDS 150ml PUROSOL</v>
          </cell>
          <cell r="E1433">
            <v>12</v>
          </cell>
          <cell r="F1433" t="str">
            <v>BEBIDAS</v>
          </cell>
          <cell r="G1433" t="str">
            <v>BEBIDAS</v>
          </cell>
          <cell r="H1433" t="str">
            <v>JUGOS</v>
          </cell>
          <cell r="I1433" t="str">
            <v>REFRESCOS</v>
          </cell>
          <cell r="J1433" t="str">
            <v>NORMAL JR-N</v>
          </cell>
          <cell r="K1433" t="str">
            <v>PUROSOL</v>
          </cell>
          <cell r="L1433">
            <v>79</v>
          </cell>
          <cell r="M1433" t="str">
            <v>DISTRIBUIDORA DEL PARAGUAY (79)</v>
          </cell>
          <cell r="N1433">
            <v>1358</v>
          </cell>
          <cell r="O1433">
            <v>2147</v>
          </cell>
          <cell r="P1433">
            <v>1837</v>
          </cell>
          <cell r="Q1433">
            <v>2014</v>
          </cell>
          <cell r="R1433">
            <v>2696</v>
          </cell>
          <cell r="S1433">
            <v>4497</v>
          </cell>
          <cell r="T1433">
            <v>4269</v>
          </cell>
          <cell r="U1433">
            <v>4155</v>
          </cell>
          <cell r="V1433">
            <v>546</v>
          </cell>
          <cell r="W1433">
            <v>807</v>
          </cell>
          <cell r="X1433">
            <v>693</v>
          </cell>
          <cell r="Y1433">
            <v>643</v>
          </cell>
          <cell r="Z1433">
            <v>593</v>
          </cell>
          <cell r="AA1433">
            <v>1089</v>
          </cell>
          <cell r="AB1433">
            <v>773</v>
          </cell>
          <cell r="AC1433">
            <v>816</v>
          </cell>
          <cell r="AD1433">
            <v>788</v>
          </cell>
          <cell r="AE1433">
            <v>1362</v>
          </cell>
          <cell r="AF1433">
            <v>1330</v>
          </cell>
          <cell r="AG1433">
            <v>1150</v>
          </cell>
          <cell r="AH1433">
            <v>0</v>
          </cell>
          <cell r="AI1433">
            <v>0</v>
          </cell>
          <cell r="AJ1433">
            <v>1401</v>
          </cell>
          <cell r="AK1433">
            <v>1319</v>
          </cell>
          <cell r="AL1433">
            <v>915</v>
          </cell>
          <cell r="AM1433">
            <v>1093</v>
          </cell>
          <cell r="AN1433">
            <v>2523</v>
          </cell>
          <cell r="AO1433">
            <v>0</v>
          </cell>
          <cell r="AP1433">
            <v>20.868917576961273</v>
          </cell>
          <cell r="AQ1433">
            <v>9.5234657039711177</v>
          </cell>
          <cell r="AR1433">
            <v>42.690513219284604</v>
          </cell>
          <cell r="AS1433">
            <v>40.183823529411761</v>
          </cell>
          <cell r="AT1433">
            <v>65.817391304347822</v>
          </cell>
          <cell r="AU1433" t="str">
            <v>Q</v>
          </cell>
          <cell r="AV1433">
            <v>1850</v>
          </cell>
          <cell r="AW1433">
            <v>1843.8910599999999</v>
          </cell>
          <cell r="AX1433">
            <v>2200</v>
          </cell>
          <cell r="AY1433">
            <v>0.18918918918918926</v>
          </cell>
          <cell r="AZ1433">
            <v>0.15909090909090909</v>
          </cell>
          <cell r="BA1433">
            <v>2150</v>
          </cell>
          <cell r="BB1433">
            <v>6</v>
          </cell>
          <cell r="BC1433">
            <v>0.16216216216216206</v>
          </cell>
          <cell r="BD1433">
            <v>0.13953488372093023</v>
          </cell>
          <cell r="BE1433">
            <v>2070</v>
          </cell>
          <cell r="BF1433">
            <v>12</v>
          </cell>
          <cell r="BG1433">
            <v>0.11891891891891881</v>
          </cell>
          <cell r="BH1433">
            <v>0.10628019323671498</v>
          </cell>
        </row>
        <row r="1434">
          <cell r="B1434" t="str">
            <v>8711</v>
          </cell>
          <cell r="C1434" t="str">
            <v>7840779002910</v>
          </cell>
          <cell r="D1434" t="str">
            <v>JUGO DURAZNO 1Lts PUROSOL</v>
          </cell>
          <cell r="E1434">
            <v>6</v>
          </cell>
          <cell r="F1434" t="str">
            <v>BEBIDAS</v>
          </cell>
          <cell r="G1434" t="str">
            <v>BEBIDAS</v>
          </cell>
          <cell r="H1434" t="str">
            <v>JUGOS</v>
          </cell>
          <cell r="I1434" t="str">
            <v>REFRESCOS</v>
          </cell>
          <cell r="J1434" t="str">
            <v>NORMAL JR-N</v>
          </cell>
          <cell r="K1434" t="str">
            <v>PUROSOL</v>
          </cell>
          <cell r="L1434">
            <v>79</v>
          </cell>
          <cell r="M1434" t="str">
            <v>DISTRIBUIDORA DEL PARAGUAY (79)</v>
          </cell>
          <cell r="N1434">
            <v>40</v>
          </cell>
          <cell r="O1434">
            <v>3</v>
          </cell>
          <cell r="P1434">
            <v>1</v>
          </cell>
          <cell r="Q1434">
            <v>37</v>
          </cell>
          <cell r="R1434">
            <v>170</v>
          </cell>
          <cell r="S1434">
            <v>139</v>
          </cell>
          <cell r="T1434">
            <v>27</v>
          </cell>
          <cell r="U1434">
            <v>60</v>
          </cell>
          <cell r="V1434">
            <v>45</v>
          </cell>
          <cell r="W1434">
            <v>15</v>
          </cell>
          <cell r="X1434">
            <v>7</v>
          </cell>
          <cell r="Y1434">
            <v>15</v>
          </cell>
          <cell r="Z1434">
            <v>36</v>
          </cell>
          <cell r="AA1434">
            <v>207</v>
          </cell>
          <cell r="AB1434">
            <v>116</v>
          </cell>
          <cell r="AC1434">
            <v>97</v>
          </cell>
          <cell r="AD1434">
            <v>85</v>
          </cell>
          <cell r="AE1434">
            <v>85</v>
          </cell>
          <cell r="AF1434">
            <v>67</v>
          </cell>
          <cell r="AG1434">
            <v>58</v>
          </cell>
          <cell r="AH1434">
            <v>4</v>
          </cell>
          <cell r="AI1434">
            <v>14</v>
          </cell>
          <cell r="AJ1434">
            <v>328</v>
          </cell>
          <cell r="AK1434">
            <v>41</v>
          </cell>
          <cell r="AL1434">
            <v>105</v>
          </cell>
          <cell r="AM1434">
            <v>474</v>
          </cell>
          <cell r="AN1434">
            <v>63</v>
          </cell>
          <cell r="AO1434">
            <v>52</v>
          </cell>
          <cell r="AP1434">
            <v>265.94594594594594</v>
          </cell>
          <cell r="AQ1434">
            <v>20.5</v>
          </cell>
          <cell r="AR1434">
            <v>210</v>
          </cell>
          <cell r="AS1434">
            <v>146.5979381443299</v>
          </cell>
          <cell r="AT1434">
            <v>32.58620689655173</v>
          </cell>
          <cell r="AU1434">
            <v>111.42857142857143</v>
          </cell>
          <cell r="AV1434">
            <v>6638</v>
          </cell>
          <cell r="AW1434">
            <v>6441.5582000000004</v>
          </cell>
          <cell r="AX1434">
            <v>7750</v>
          </cell>
          <cell r="AY1434">
            <v>0.16752033745103945</v>
          </cell>
          <cell r="AZ1434">
            <v>0.14348387096774193</v>
          </cell>
          <cell r="BA1434">
            <v>7500</v>
          </cell>
          <cell r="BB1434">
            <v>6</v>
          </cell>
          <cell r="BC1434">
            <v>0.12985839108165109</v>
          </cell>
          <cell r="BD1434">
            <v>0.11493333333333333</v>
          </cell>
          <cell r="BE1434">
            <v>7250</v>
          </cell>
          <cell r="BF1434">
            <v>12</v>
          </cell>
          <cell r="BG1434">
            <v>9.2196444712262737E-2</v>
          </cell>
          <cell r="BH1434">
            <v>8.4413793103448279E-2</v>
          </cell>
        </row>
        <row r="1435">
          <cell r="B1435" t="str">
            <v>19932</v>
          </cell>
          <cell r="C1435" t="str">
            <v>7840779002897</v>
          </cell>
          <cell r="D1435" t="str">
            <v>JUGO DURAZNO 200ml 6un PUROSOL</v>
          </cell>
          <cell r="E1435">
            <v>6</v>
          </cell>
          <cell r="F1435" t="str">
            <v>BEBIDAS</v>
          </cell>
          <cell r="G1435" t="str">
            <v>BEBIDAS</v>
          </cell>
          <cell r="H1435" t="str">
            <v>JUGOS</v>
          </cell>
          <cell r="I1435" t="str">
            <v>REFRESCOS</v>
          </cell>
          <cell r="J1435" t="str">
            <v>NORMAL JR-N</v>
          </cell>
          <cell r="K1435" t="str">
            <v>PUROSOL</v>
          </cell>
          <cell r="L1435">
            <v>79</v>
          </cell>
          <cell r="M1435" t="str">
            <v>DISTRIBUIDORA DEL PARAGUAY (79)</v>
          </cell>
          <cell r="N1435">
            <v>0</v>
          </cell>
          <cell r="O1435">
            <v>0</v>
          </cell>
          <cell r="P1435">
            <v>0</v>
          </cell>
          <cell r="Q1435">
            <v>0</v>
          </cell>
          <cell r="R1435">
            <v>0</v>
          </cell>
          <cell r="S1435">
            <v>0</v>
          </cell>
          <cell r="T1435">
            <v>0</v>
          </cell>
          <cell r="U1435">
            <v>0</v>
          </cell>
          <cell r="V1435">
            <v>0</v>
          </cell>
          <cell r="W1435">
            <v>0</v>
          </cell>
          <cell r="X1435">
            <v>0</v>
          </cell>
          <cell r="Y1435">
            <v>0</v>
          </cell>
          <cell r="Z1435">
            <v>0</v>
          </cell>
          <cell r="AA1435">
            <v>0</v>
          </cell>
          <cell r="AB1435">
            <v>0</v>
          </cell>
          <cell r="AC1435">
            <v>0</v>
          </cell>
          <cell r="AD1435">
            <v>0</v>
          </cell>
          <cell r="AE1435">
            <v>0</v>
          </cell>
          <cell r="AF1435">
            <v>0</v>
          </cell>
          <cell r="AG1435">
            <v>0</v>
          </cell>
          <cell r="AH1435">
            <v>0</v>
          </cell>
          <cell r="AI1435">
            <v>0</v>
          </cell>
          <cell r="AJ1435">
            <v>0</v>
          </cell>
          <cell r="AK1435">
            <v>0</v>
          </cell>
          <cell r="AL1435">
            <v>0</v>
          </cell>
          <cell r="AM1435">
            <v>0</v>
          </cell>
          <cell r="AN1435">
            <v>0</v>
          </cell>
          <cell r="AO1435">
            <v>0</v>
          </cell>
          <cell r="AP1435" t="str">
            <v>Q</v>
          </cell>
          <cell r="AQ1435" t="str">
            <v>Q</v>
          </cell>
          <cell r="AR1435" t="str">
            <v>Q</v>
          </cell>
          <cell r="AS1435" t="str">
            <v>Q</v>
          </cell>
          <cell r="AT1435" t="str">
            <v>Q</v>
          </cell>
          <cell r="AU1435" t="str">
            <v>Q</v>
          </cell>
          <cell r="AV1435">
            <v>15599.999997999999</v>
          </cell>
          <cell r="AW1435">
            <v>15388.691339999999</v>
          </cell>
          <cell r="AX1435">
            <v>17900</v>
          </cell>
          <cell r="AY1435">
            <v>0.14743589758300457</v>
          </cell>
          <cell r="AZ1435">
            <v>0.12849162022346372</v>
          </cell>
          <cell r="BA1435">
            <v>17250</v>
          </cell>
          <cell r="BB1435">
            <v>3</v>
          </cell>
          <cell r="BC1435">
            <v>0.1057692309109961</v>
          </cell>
          <cell r="BD1435">
            <v>9.5652174028985543E-2</v>
          </cell>
          <cell r="BE1435">
            <v>0</v>
          </cell>
          <cell r="BF1435">
            <v>0</v>
          </cell>
          <cell r="BG1435">
            <v>-1</v>
          </cell>
          <cell r="BH1435">
            <v>0</v>
          </cell>
        </row>
        <row r="1436">
          <cell r="B1436" t="str">
            <v>8710</v>
          </cell>
          <cell r="C1436" t="str">
            <v>7840779002880</v>
          </cell>
          <cell r="D1436" t="str">
            <v>JUGO DURAZNO 200ml PUROSOL</v>
          </cell>
          <cell r="E1436">
            <v>30</v>
          </cell>
          <cell r="F1436" t="str">
            <v>BEBIDAS</v>
          </cell>
          <cell r="G1436" t="str">
            <v>BEBIDAS</v>
          </cell>
          <cell r="H1436" t="str">
            <v>JUGOS</v>
          </cell>
          <cell r="I1436" t="str">
            <v>REFRESCOS</v>
          </cell>
          <cell r="J1436" t="str">
            <v>NORMAL JR-N</v>
          </cell>
          <cell r="K1436" t="str">
            <v>PUROSOL</v>
          </cell>
          <cell r="L1436">
            <v>79</v>
          </cell>
          <cell r="M1436" t="str">
            <v>DISTRIBUIDORA DEL PARAGUAY (79)</v>
          </cell>
          <cell r="N1436">
            <v>1349</v>
          </cell>
          <cell r="O1436">
            <v>86</v>
          </cell>
          <cell r="P1436">
            <v>0</v>
          </cell>
          <cell r="Q1436">
            <v>0</v>
          </cell>
          <cell r="R1436">
            <v>1233</v>
          </cell>
          <cell r="S1436">
            <v>469</v>
          </cell>
          <cell r="T1436">
            <v>0</v>
          </cell>
          <cell r="U1436">
            <v>0</v>
          </cell>
          <cell r="V1436">
            <v>364</v>
          </cell>
          <cell r="W1436">
            <v>366</v>
          </cell>
          <cell r="X1436">
            <v>0</v>
          </cell>
          <cell r="Y1436">
            <v>0</v>
          </cell>
          <cell r="Z1436">
            <v>278</v>
          </cell>
          <cell r="AA1436">
            <v>548</v>
          </cell>
          <cell r="AB1436">
            <v>0</v>
          </cell>
          <cell r="AC1436">
            <v>0</v>
          </cell>
          <cell r="AD1436">
            <v>479</v>
          </cell>
          <cell r="AE1436">
            <v>533</v>
          </cell>
          <cell r="AF1436">
            <v>0</v>
          </cell>
          <cell r="AG1436">
            <v>0</v>
          </cell>
          <cell r="AH1436">
            <v>0</v>
          </cell>
          <cell r="AI1436">
            <v>0</v>
          </cell>
          <cell r="AJ1436">
            <v>36</v>
          </cell>
          <cell r="AK1436">
            <v>0</v>
          </cell>
          <cell r="AL1436">
            <v>0</v>
          </cell>
          <cell r="AM1436">
            <v>0</v>
          </cell>
          <cell r="AN1436">
            <v>0</v>
          </cell>
          <cell r="AO1436">
            <v>0</v>
          </cell>
          <cell r="AP1436" t="str">
            <v>SV</v>
          </cell>
          <cell r="AQ1436" t="str">
            <v>Q</v>
          </cell>
          <cell r="AR1436" t="str">
            <v>Q</v>
          </cell>
          <cell r="AS1436" t="str">
            <v>Q</v>
          </cell>
          <cell r="AT1436" t="str">
            <v>Q</v>
          </cell>
          <cell r="AU1436" t="str">
            <v>Q</v>
          </cell>
          <cell r="AV1436">
            <v>2600</v>
          </cell>
          <cell r="AW1436">
            <v>2564.7818900000002</v>
          </cell>
          <cell r="AX1436">
            <v>3150</v>
          </cell>
          <cell r="AY1436">
            <v>0.21153846153846145</v>
          </cell>
          <cell r="AZ1436">
            <v>0.17460317460317459</v>
          </cell>
          <cell r="BA1436">
            <v>0</v>
          </cell>
          <cell r="BB1436">
            <v>0</v>
          </cell>
          <cell r="BC1436">
            <v>-1</v>
          </cell>
          <cell r="BD1436">
            <v>0</v>
          </cell>
          <cell r="BE1436">
            <v>0</v>
          </cell>
          <cell r="BF1436">
            <v>0</v>
          </cell>
          <cell r="BG1436">
            <v>-1</v>
          </cell>
          <cell r="BH1436">
            <v>0</v>
          </cell>
        </row>
        <row r="1437">
          <cell r="B1437" t="str">
            <v>8712</v>
          </cell>
          <cell r="C1437" t="str">
            <v>7840779003962</v>
          </cell>
          <cell r="D1437" t="str">
            <v>JUGO DURAZNO KIDS 150ml PUROSOL</v>
          </cell>
          <cell r="E1437">
            <v>12</v>
          </cell>
          <cell r="F1437" t="str">
            <v>BEBIDAS</v>
          </cell>
          <cell r="G1437" t="str">
            <v>BEBIDAS</v>
          </cell>
          <cell r="H1437" t="str">
            <v>JUGOS</v>
          </cell>
          <cell r="I1437" t="str">
            <v>REFRESCOS</v>
          </cell>
          <cell r="J1437" t="str">
            <v>NORMAL JR-N</v>
          </cell>
          <cell r="K1437" t="str">
            <v>PUROSOL</v>
          </cell>
          <cell r="L1437">
            <v>79</v>
          </cell>
          <cell r="M1437" t="str">
            <v>DISTRIBUIDORA DEL PARAGUAY (79)</v>
          </cell>
          <cell r="N1437">
            <v>1438</v>
          </cell>
          <cell r="O1437">
            <v>1908</v>
          </cell>
          <cell r="P1437">
            <v>1877</v>
          </cell>
          <cell r="Q1437">
            <v>2322</v>
          </cell>
          <cell r="R1437">
            <v>2131</v>
          </cell>
          <cell r="S1437">
            <v>3810</v>
          </cell>
          <cell r="T1437">
            <v>3336</v>
          </cell>
          <cell r="U1437">
            <v>3462</v>
          </cell>
          <cell r="V1437">
            <v>360</v>
          </cell>
          <cell r="W1437">
            <v>749</v>
          </cell>
          <cell r="X1437">
            <v>534</v>
          </cell>
          <cell r="Y1437">
            <v>548</v>
          </cell>
          <cell r="Z1437">
            <v>559</v>
          </cell>
          <cell r="AA1437">
            <v>935</v>
          </cell>
          <cell r="AB1437">
            <v>1026</v>
          </cell>
          <cell r="AC1437">
            <v>899</v>
          </cell>
          <cell r="AD1437">
            <v>918</v>
          </cell>
          <cell r="AE1437">
            <v>1611</v>
          </cell>
          <cell r="AF1437">
            <v>1479</v>
          </cell>
          <cell r="AG1437">
            <v>1466</v>
          </cell>
          <cell r="AH1437">
            <v>0</v>
          </cell>
          <cell r="AI1437">
            <v>0</v>
          </cell>
          <cell r="AJ1437">
            <v>1261</v>
          </cell>
          <cell r="AK1437">
            <v>1447</v>
          </cell>
          <cell r="AL1437">
            <v>494</v>
          </cell>
          <cell r="AM1437">
            <v>35</v>
          </cell>
          <cell r="AN1437">
            <v>587</v>
          </cell>
          <cell r="AO1437">
            <v>0</v>
          </cell>
          <cell r="AP1437">
            <v>16.291989664082688</v>
          </cell>
          <cell r="AQ1437">
            <v>12.53899480069324</v>
          </cell>
          <cell r="AR1437">
            <v>27.043795620437955</v>
          </cell>
          <cell r="AS1437">
            <v>1.167964404894327</v>
          </cell>
          <cell r="AT1437">
            <v>12.012278308321964</v>
          </cell>
          <cell r="AU1437" t="str">
            <v>Q</v>
          </cell>
          <cell r="AV1437">
            <v>1850</v>
          </cell>
          <cell r="AW1437">
            <v>1843.99611</v>
          </cell>
          <cell r="AX1437">
            <v>2200</v>
          </cell>
          <cell r="AY1437">
            <v>0.18918918918918926</v>
          </cell>
          <cell r="AZ1437">
            <v>0.15909090909090909</v>
          </cell>
          <cell r="BA1437">
            <v>2150</v>
          </cell>
          <cell r="BB1437">
            <v>6</v>
          </cell>
          <cell r="BC1437">
            <v>0.16216216216216206</v>
          </cell>
          <cell r="BD1437">
            <v>0.13953488372093023</v>
          </cell>
          <cell r="BE1437">
            <v>2070</v>
          </cell>
          <cell r="BF1437">
            <v>12</v>
          </cell>
          <cell r="BG1437">
            <v>0.11891891891891881</v>
          </cell>
          <cell r="BH1437">
            <v>0.10628019323671498</v>
          </cell>
        </row>
        <row r="1438">
          <cell r="B1438" t="str">
            <v>4502</v>
          </cell>
          <cell r="C1438" t="str">
            <v>7840779002583</v>
          </cell>
          <cell r="D1438" t="str">
            <v>JUGO MANZANA 1Lts PUROSOL</v>
          </cell>
          <cell r="E1438">
            <v>6</v>
          </cell>
          <cell r="F1438" t="str">
            <v>BEBIDAS</v>
          </cell>
          <cell r="G1438" t="str">
            <v>BEBIDAS</v>
          </cell>
          <cell r="H1438" t="str">
            <v>JUGOS</v>
          </cell>
          <cell r="I1438" t="str">
            <v>REFRESCOS</v>
          </cell>
          <cell r="J1438" t="str">
            <v>NORMAL JR-N</v>
          </cell>
          <cell r="K1438" t="str">
            <v>PUROSOL</v>
          </cell>
          <cell r="L1438">
            <v>79</v>
          </cell>
          <cell r="M1438" t="str">
            <v>DISTRIBUIDORA DEL PARAGUAY (79)</v>
          </cell>
          <cell r="N1438">
            <v>97</v>
          </cell>
          <cell r="O1438">
            <v>38</v>
          </cell>
          <cell r="P1438">
            <v>0</v>
          </cell>
          <cell r="Q1438">
            <v>27</v>
          </cell>
          <cell r="R1438">
            <v>276</v>
          </cell>
          <cell r="S1438">
            <v>363</v>
          </cell>
          <cell r="T1438">
            <v>74</v>
          </cell>
          <cell r="U1438">
            <v>154</v>
          </cell>
          <cell r="V1438">
            <v>97</v>
          </cell>
          <cell r="W1438">
            <v>117</v>
          </cell>
          <cell r="X1438">
            <v>40</v>
          </cell>
          <cell r="Y1438">
            <v>38</v>
          </cell>
          <cell r="Z1438">
            <v>57</v>
          </cell>
          <cell r="AA1438">
            <v>78</v>
          </cell>
          <cell r="AB1438">
            <v>94</v>
          </cell>
          <cell r="AC1438">
            <v>129</v>
          </cell>
          <cell r="AD1438">
            <v>165</v>
          </cell>
          <cell r="AE1438">
            <v>132</v>
          </cell>
          <cell r="AF1438">
            <v>124</v>
          </cell>
          <cell r="AG1438">
            <v>135</v>
          </cell>
          <cell r="AH1438">
            <v>4</v>
          </cell>
          <cell r="AI1438">
            <v>14</v>
          </cell>
          <cell r="AJ1438">
            <v>38</v>
          </cell>
          <cell r="AK1438">
            <v>340</v>
          </cell>
          <cell r="AL1438">
            <v>112</v>
          </cell>
          <cell r="AM1438">
            <v>129</v>
          </cell>
          <cell r="AN1438">
            <v>186</v>
          </cell>
          <cell r="AO1438">
            <v>53</v>
          </cell>
          <cell r="AP1438">
            <v>42.222222222222221</v>
          </cell>
          <cell r="AQ1438">
            <v>66.233766233766232</v>
          </cell>
          <cell r="AR1438">
            <v>88.421052631578945</v>
          </cell>
          <cell r="AS1438">
            <v>30</v>
          </cell>
          <cell r="AT1438">
            <v>41.333333333333336</v>
          </cell>
          <cell r="AU1438">
            <v>113.57142857142857</v>
          </cell>
          <cell r="AV1438">
            <v>6638</v>
          </cell>
          <cell r="AW1438">
            <v>6613.47577</v>
          </cell>
          <cell r="AX1438">
            <v>7750</v>
          </cell>
          <cell r="AY1438">
            <v>0.16752033745103945</v>
          </cell>
          <cell r="AZ1438">
            <v>0.14348387096774193</v>
          </cell>
          <cell r="BA1438">
            <v>7500</v>
          </cell>
          <cell r="BB1438">
            <v>6</v>
          </cell>
          <cell r="BC1438">
            <v>0.12985839108165109</v>
          </cell>
          <cell r="BD1438">
            <v>0.11493333333333333</v>
          </cell>
          <cell r="BE1438">
            <v>7250</v>
          </cell>
          <cell r="BF1438">
            <v>12</v>
          </cell>
          <cell r="BG1438">
            <v>9.2196444712262737E-2</v>
          </cell>
          <cell r="BH1438">
            <v>8.4413793103448279E-2</v>
          </cell>
        </row>
        <row r="1439">
          <cell r="B1439" t="str">
            <v>19933</v>
          </cell>
          <cell r="C1439" t="str">
            <v>7840779002705</v>
          </cell>
          <cell r="D1439" t="str">
            <v>JUGO MANZANA 200ml 6un PUROSOL</v>
          </cell>
          <cell r="E1439">
            <v>6</v>
          </cell>
          <cell r="F1439" t="str">
            <v>BEBIDAS</v>
          </cell>
          <cell r="G1439" t="str">
            <v>BEBIDAS</v>
          </cell>
          <cell r="H1439" t="str">
            <v>JUGOS</v>
          </cell>
          <cell r="I1439" t="str">
            <v>REFRESCOS</v>
          </cell>
          <cell r="J1439" t="str">
            <v>NORMAL JR-N</v>
          </cell>
          <cell r="K1439" t="str">
            <v>PUROSOL</v>
          </cell>
          <cell r="L1439">
            <v>79</v>
          </cell>
          <cell r="M1439" t="str">
            <v>DISTRIBUIDORA DEL PARAGUAY (79)</v>
          </cell>
          <cell r="N1439">
            <v>0</v>
          </cell>
          <cell r="O1439">
            <v>0</v>
          </cell>
          <cell r="P1439">
            <v>0</v>
          </cell>
          <cell r="Q1439">
            <v>0</v>
          </cell>
          <cell r="R1439">
            <v>0</v>
          </cell>
          <cell r="S1439">
            <v>0</v>
          </cell>
          <cell r="T1439">
            <v>0</v>
          </cell>
          <cell r="U1439">
            <v>0</v>
          </cell>
          <cell r="V1439">
            <v>0</v>
          </cell>
          <cell r="W1439">
            <v>0</v>
          </cell>
          <cell r="X1439">
            <v>0</v>
          </cell>
          <cell r="Y1439">
            <v>0</v>
          </cell>
          <cell r="Z1439">
            <v>0</v>
          </cell>
          <cell r="AA1439">
            <v>0</v>
          </cell>
          <cell r="AB1439">
            <v>0</v>
          </cell>
          <cell r="AC1439">
            <v>0</v>
          </cell>
          <cell r="AD1439">
            <v>0</v>
          </cell>
          <cell r="AE1439">
            <v>0</v>
          </cell>
          <cell r="AF1439">
            <v>0</v>
          </cell>
          <cell r="AG1439">
            <v>0</v>
          </cell>
          <cell r="AH1439">
            <v>0</v>
          </cell>
          <cell r="AI1439">
            <v>0</v>
          </cell>
          <cell r="AJ1439">
            <v>0</v>
          </cell>
          <cell r="AK1439">
            <v>0</v>
          </cell>
          <cell r="AL1439">
            <v>0</v>
          </cell>
          <cell r="AM1439">
            <v>0</v>
          </cell>
          <cell r="AN1439">
            <v>0</v>
          </cell>
          <cell r="AO1439">
            <v>0</v>
          </cell>
          <cell r="AP1439" t="str">
            <v>Q</v>
          </cell>
          <cell r="AQ1439" t="str">
            <v>Q</v>
          </cell>
          <cell r="AR1439" t="str">
            <v>Q</v>
          </cell>
          <cell r="AS1439" t="str">
            <v>Q</v>
          </cell>
          <cell r="AT1439" t="str">
            <v>Q</v>
          </cell>
          <cell r="AU1439" t="str">
            <v>Q</v>
          </cell>
          <cell r="AV1439">
            <v>15599.999997999999</v>
          </cell>
          <cell r="AW1439">
            <v>15454.79298</v>
          </cell>
          <cell r="AX1439">
            <v>17900</v>
          </cell>
          <cell r="AY1439">
            <v>0.14743589758300457</v>
          </cell>
          <cell r="AZ1439">
            <v>0.12849162022346372</v>
          </cell>
          <cell r="BA1439">
            <v>17250</v>
          </cell>
          <cell r="BB1439">
            <v>3</v>
          </cell>
          <cell r="BC1439">
            <v>0.1057692309109961</v>
          </cell>
          <cell r="BD1439">
            <v>9.5652174028985543E-2</v>
          </cell>
          <cell r="BE1439">
            <v>0</v>
          </cell>
          <cell r="BF1439">
            <v>0</v>
          </cell>
          <cell r="BG1439">
            <v>-1</v>
          </cell>
          <cell r="BH1439">
            <v>0</v>
          </cell>
        </row>
        <row r="1440">
          <cell r="B1440" t="str">
            <v>4504</v>
          </cell>
          <cell r="C1440" t="str">
            <v>7840779002569</v>
          </cell>
          <cell r="D1440" t="str">
            <v>JUGO MANZANA 200ml PUROSOL</v>
          </cell>
          <cell r="E1440">
            <v>30</v>
          </cell>
          <cell r="F1440" t="str">
            <v>BEBIDAS</v>
          </cell>
          <cell r="G1440" t="str">
            <v>BEBIDAS</v>
          </cell>
          <cell r="H1440" t="str">
            <v>JUGOS</v>
          </cell>
          <cell r="I1440" t="str">
            <v>REFRESCOS</v>
          </cell>
          <cell r="J1440" t="str">
            <v>NORMAL JR-N</v>
          </cell>
          <cell r="K1440" t="str">
            <v>PUROSOL</v>
          </cell>
          <cell r="L1440">
            <v>79</v>
          </cell>
          <cell r="M1440" t="str">
            <v>DISTRIBUIDORA DEL PARAGUAY (79)</v>
          </cell>
          <cell r="N1440">
            <v>1816</v>
          </cell>
          <cell r="O1440">
            <v>1675</v>
          </cell>
          <cell r="P1440">
            <v>0</v>
          </cell>
          <cell r="Q1440">
            <v>0</v>
          </cell>
          <cell r="R1440">
            <v>2195</v>
          </cell>
          <cell r="S1440">
            <v>886</v>
          </cell>
          <cell r="T1440">
            <v>0</v>
          </cell>
          <cell r="U1440">
            <v>0</v>
          </cell>
          <cell r="V1440">
            <v>546</v>
          </cell>
          <cell r="W1440">
            <v>1158</v>
          </cell>
          <cell r="X1440">
            <v>776</v>
          </cell>
          <cell r="Y1440">
            <v>324</v>
          </cell>
          <cell r="Z1440">
            <v>660</v>
          </cell>
          <cell r="AA1440">
            <v>1032</v>
          </cell>
          <cell r="AB1440">
            <v>0</v>
          </cell>
          <cell r="AC1440">
            <v>0</v>
          </cell>
          <cell r="AD1440">
            <v>856</v>
          </cell>
          <cell r="AE1440">
            <v>1618</v>
          </cell>
          <cell r="AF1440">
            <v>1597</v>
          </cell>
          <cell r="AG1440">
            <v>1456</v>
          </cell>
          <cell r="AH1440">
            <v>0</v>
          </cell>
          <cell r="AI1440">
            <v>0</v>
          </cell>
          <cell r="AJ1440">
            <v>161</v>
          </cell>
          <cell r="AK1440">
            <v>0</v>
          </cell>
          <cell r="AL1440">
            <v>553</v>
          </cell>
          <cell r="AM1440">
            <v>26</v>
          </cell>
          <cell r="AN1440">
            <v>2082</v>
          </cell>
          <cell r="AO1440">
            <v>0</v>
          </cell>
          <cell r="AP1440" t="str">
            <v>SV</v>
          </cell>
          <cell r="AQ1440" t="str">
            <v>Q</v>
          </cell>
          <cell r="AR1440">
            <v>51.203703703703702</v>
          </cell>
          <cell r="AS1440" t="str">
            <v>SV</v>
          </cell>
          <cell r="AT1440">
            <v>42.89835164835165</v>
          </cell>
          <cell r="AU1440" t="str">
            <v>Q</v>
          </cell>
          <cell r="AV1440">
            <v>2600</v>
          </cell>
          <cell r="AW1440">
            <v>2575.7988300000002</v>
          </cell>
          <cell r="AX1440">
            <v>3150</v>
          </cell>
          <cell r="AY1440">
            <v>0.21153846153846145</v>
          </cell>
          <cell r="AZ1440">
            <v>0.17460317460317459</v>
          </cell>
          <cell r="BA1440">
            <v>0</v>
          </cell>
          <cell r="BB1440">
            <v>0</v>
          </cell>
          <cell r="BC1440">
            <v>-1</v>
          </cell>
          <cell r="BD1440">
            <v>0</v>
          </cell>
          <cell r="BE1440">
            <v>0</v>
          </cell>
          <cell r="BF1440">
            <v>0</v>
          </cell>
          <cell r="BG1440">
            <v>-1</v>
          </cell>
          <cell r="BH1440">
            <v>0</v>
          </cell>
        </row>
        <row r="1441">
          <cell r="B1441" t="str">
            <v>4506</v>
          </cell>
          <cell r="C1441" t="str">
            <v>7840779003955</v>
          </cell>
          <cell r="D1441" t="str">
            <v>JUGO MANZANA KIDS 150ml PUROSOL</v>
          </cell>
          <cell r="E1441">
            <v>12</v>
          </cell>
          <cell r="F1441" t="str">
            <v>BEBIDAS</v>
          </cell>
          <cell r="G1441" t="str">
            <v>BEBIDAS</v>
          </cell>
          <cell r="H1441" t="str">
            <v>JUGOS</v>
          </cell>
          <cell r="I1441" t="str">
            <v>REFRESCOS</v>
          </cell>
          <cell r="J1441" t="str">
            <v>NORMAL JR-N</v>
          </cell>
          <cell r="K1441" t="str">
            <v>PUROSOL</v>
          </cell>
          <cell r="L1441">
            <v>79</v>
          </cell>
          <cell r="M1441" t="str">
            <v>DISTRIBUIDORA DEL PARAGUAY (79)</v>
          </cell>
          <cell r="N1441">
            <v>1676</v>
          </cell>
          <cell r="O1441">
            <v>2526</v>
          </cell>
          <cell r="P1441">
            <v>2955</v>
          </cell>
          <cell r="Q1441">
            <v>3121</v>
          </cell>
          <cell r="R1441">
            <v>3400</v>
          </cell>
          <cell r="S1441">
            <v>7178</v>
          </cell>
          <cell r="T1441">
            <v>6462</v>
          </cell>
          <cell r="U1441">
            <v>5822</v>
          </cell>
          <cell r="V1441">
            <v>653</v>
          </cell>
          <cell r="W1441">
            <v>1145</v>
          </cell>
          <cell r="X1441">
            <v>754</v>
          </cell>
          <cell r="Y1441">
            <v>1015</v>
          </cell>
          <cell r="Z1441">
            <v>750</v>
          </cell>
          <cell r="AA1441">
            <v>856</v>
          </cell>
          <cell r="AB1441">
            <v>1177</v>
          </cell>
          <cell r="AC1441">
            <v>1222</v>
          </cell>
          <cell r="AD1441">
            <v>1192</v>
          </cell>
          <cell r="AE1441">
            <v>1798</v>
          </cell>
          <cell r="AF1441">
            <v>2302</v>
          </cell>
          <cell r="AG1441">
            <v>2144</v>
          </cell>
          <cell r="AH1441">
            <v>0</v>
          </cell>
          <cell r="AI1441">
            <v>0</v>
          </cell>
          <cell r="AJ1441">
            <v>1445</v>
          </cell>
          <cell r="AK1441">
            <v>329</v>
          </cell>
          <cell r="AL1441">
            <v>1272</v>
          </cell>
          <cell r="AM1441">
            <v>21</v>
          </cell>
          <cell r="AN1441">
            <v>66</v>
          </cell>
          <cell r="AO1441">
            <v>0</v>
          </cell>
          <cell r="AP1441">
            <v>13.889778917013778</v>
          </cell>
          <cell r="AQ1441">
            <v>1.6952937135005153</v>
          </cell>
          <cell r="AR1441">
            <v>37.596059113300491</v>
          </cell>
          <cell r="AS1441">
            <v>0.51554828150572829</v>
          </cell>
          <cell r="AT1441">
            <v>0.92350746268656714</v>
          </cell>
          <cell r="AU1441" t="str">
            <v>Q</v>
          </cell>
          <cell r="AV1441">
            <v>1850</v>
          </cell>
          <cell r="AW1441">
            <v>1844.40212</v>
          </cell>
          <cell r="AX1441">
            <v>2200</v>
          </cell>
          <cell r="AY1441">
            <v>0.18918918918918926</v>
          </cell>
          <cell r="AZ1441">
            <v>0.15909090909090909</v>
          </cell>
          <cell r="BA1441">
            <v>2150</v>
          </cell>
          <cell r="BB1441">
            <v>6</v>
          </cell>
          <cell r="BC1441">
            <v>0.16216216216216206</v>
          </cell>
          <cell r="BD1441">
            <v>0.13953488372093023</v>
          </cell>
          <cell r="BE1441">
            <v>2070</v>
          </cell>
          <cell r="BF1441">
            <v>12</v>
          </cell>
          <cell r="BG1441">
            <v>0.11891891891891881</v>
          </cell>
          <cell r="BH1441">
            <v>0.10628019323671498</v>
          </cell>
        </row>
        <row r="1442">
          <cell r="B1442" t="str">
            <v>39140</v>
          </cell>
          <cell r="C1442" t="str">
            <v>8800010075126</v>
          </cell>
          <cell r="D1442" t="str">
            <v>JUGO MANZANA 200ml 6un KAPO DEL VALLE</v>
          </cell>
          <cell r="E1442">
            <v>1</v>
          </cell>
          <cell r="F1442" t="str">
            <v>BEBIDAS</v>
          </cell>
          <cell r="G1442" t="str">
            <v>BEBIDAS</v>
          </cell>
          <cell r="H1442" t="str">
            <v>JUGOS</v>
          </cell>
          <cell r="I1442" t="str">
            <v>REFRESCOS</v>
          </cell>
          <cell r="J1442" t="str">
            <v>NORMAL JR-N</v>
          </cell>
          <cell r="K1442" t="str">
            <v>DEL VALLE</v>
          </cell>
          <cell r="L1442">
            <v>139</v>
          </cell>
          <cell r="M1442" t="str">
            <v>PARAGUAY REFRESCOS S.A.  (139)</v>
          </cell>
          <cell r="N1442">
            <v>0</v>
          </cell>
          <cell r="O1442">
            <v>0</v>
          </cell>
          <cell r="P1442">
            <v>0</v>
          </cell>
          <cell r="Q1442">
            <v>0</v>
          </cell>
          <cell r="R1442">
            <v>0</v>
          </cell>
          <cell r="S1442">
            <v>0</v>
          </cell>
          <cell r="T1442">
            <v>0</v>
          </cell>
          <cell r="U1442">
            <v>0</v>
          </cell>
          <cell r="V1442">
            <v>0</v>
          </cell>
          <cell r="W1442">
            <v>0</v>
          </cell>
          <cell r="X1442">
            <v>0</v>
          </cell>
          <cell r="Y1442">
            <v>0</v>
          </cell>
          <cell r="Z1442">
            <v>0</v>
          </cell>
          <cell r="AA1442">
            <v>0</v>
          </cell>
          <cell r="AB1442">
            <v>0</v>
          </cell>
          <cell r="AC1442">
            <v>0</v>
          </cell>
          <cell r="AD1442">
            <v>0</v>
          </cell>
          <cell r="AE1442">
            <v>0</v>
          </cell>
          <cell r="AF1442">
            <v>0</v>
          </cell>
          <cell r="AG1442">
            <v>0</v>
          </cell>
          <cell r="AH1442">
            <v>0</v>
          </cell>
          <cell r="AI1442">
            <v>0</v>
          </cell>
          <cell r="AJ1442">
            <v>0</v>
          </cell>
          <cell r="AK1442">
            <v>0</v>
          </cell>
          <cell r="AL1442">
            <v>0</v>
          </cell>
          <cell r="AM1442">
            <v>0</v>
          </cell>
          <cell r="AN1442">
            <v>0</v>
          </cell>
          <cell r="AO1442">
            <v>0</v>
          </cell>
          <cell r="AP1442" t="str">
            <v>Q</v>
          </cell>
          <cell r="AQ1442" t="str">
            <v>Q</v>
          </cell>
          <cell r="AR1442" t="str">
            <v>Q</v>
          </cell>
          <cell r="AS1442" t="str">
            <v>Q</v>
          </cell>
          <cell r="AT1442" t="str">
            <v>Q</v>
          </cell>
          <cell r="AU1442" t="str">
            <v>Q</v>
          </cell>
          <cell r="AV1442">
            <v>15479.999997000001</v>
          </cell>
          <cell r="AW1442">
            <v>15426.881579999999</v>
          </cell>
          <cell r="AX1442">
            <v>17500</v>
          </cell>
          <cell r="AY1442">
            <v>0.1304909562914387</v>
          </cell>
          <cell r="AZ1442">
            <v>0.11542857159999996</v>
          </cell>
          <cell r="BC1442">
            <v>-1</v>
          </cell>
          <cell r="BD1442">
            <v>0</v>
          </cell>
          <cell r="BG1442">
            <v>-1</v>
          </cell>
          <cell r="BH1442">
            <v>0</v>
          </cell>
        </row>
        <row r="1443">
          <cell r="B1443" t="str">
            <v>39122</v>
          </cell>
          <cell r="C1443" t="str">
            <v>7840058009838</v>
          </cell>
          <cell r="D1443" t="str">
            <v>JUGO MANZANA 200ml KAPO DEL VALLE</v>
          </cell>
          <cell r="E1443">
            <v>6</v>
          </cell>
          <cell r="F1443" t="str">
            <v>BEBIDAS</v>
          </cell>
          <cell r="G1443" t="str">
            <v>BEBIDAS</v>
          </cell>
          <cell r="H1443" t="str">
            <v>JUGOS</v>
          </cell>
          <cell r="I1443" t="str">
            <v>REFRESCOS</v>
          </cell>
          <cell r="J1443" t="str">
            <v>NORMAL JR-N</v>
          </cell>
          <cell r="K1443" t="str">
            <v>DEL VALLE</v>
          </cell>
          <cell r="L1443">
            <v>139</v>
          </cell>
          <cell r="M1443" t="str">
            <v>PARAGUAY REFRESCOS S.A.  (139)</v>
          </cell>
          <cell r="N1443">
            <v>349</v>
          </cell>
          <cell r="O1443">
            <v>340</v>
          </cell>
          <cell r="P1443">
            <v>559</v>
          </cell>
          <cell r="Q1443">
            <v>259</v>
          </cell>
          <cell r="R1443">
            <v>97</v>
          </cell>
          <cell r="S1443">
            <v>0</v>
          </cell>
          <cell r="T1443">
            <v>72</v>
          </cell>
          <cell r="U1443">
            <v>96</v>
          </cell>
          <cell r="V1443">
            <v>136</v>
          </cell>
          <cell r="W1443">
            <v>116</v>
          </cell>
          <cell r="X1443">
            <v>119</v>
          </cell>
          <cell r="Y1443">
            <v>174</v>
          </cell>
          <cell r="Z1443">
            <v>38</v>
          </cell>
          <cell r="AA1443">
            <v>0</v>
          </cell>
          <cell r="AB1443">
            <v>114</v>
          </cell>
          <cell r="AC1443">
            <v>142</v>
          </cell>
          <cell r="AD1443">
            <v>420</v>
          </cell>
          <cell r="AE1443">
            <v>831</v>
          </cell>
          <cell r="AF1443">
            <v>539</v>
          </cell>
          <cell r="AG1443">
            <v>428</v>
          </cell>
          <cell r="AH1443">
            <v>12</v>
          </cell>
          <cell r="AI1443">
            <v>48</v>
          </cell>
          <cell r="AJ1443">
            <v>240</v>
          </cell>
          <cell r="AK1443">
            <v>128</v>
          </cell>
          <cell r="AL1443">
            <v>83</v>
          </cell>
          <cell r="AM1443">
            <v>128</v>
          </cell>
          <cell r="AN1443">
            <v>304</v>
          </cell>
          <cell r="AO1443">
            <v>24</v>
          </cell>
          <cell r="AP1443">
            <v>27.799227799227801</v>
          </cell>
          <cell r="AQ1443">
            <v>40</v>
          </cell>
          <cell r="AR1443">
            <v>14.310344827586206</v>
          </cell>
          <cell r="AS1443">
            <v>27.04225352112676</v>
          </cell>
          <cell r="AT1443">
            <v>21.308411214953271</v>
          </cell>
          <cell r="AU1443">
            <v>15</v>
          </cell>
          <cell r="AV1443">
            <v>2580</v>
          </cell>
          <cell r="AW1443">
            <v>2571.1469299999999</v>
          </cell>
          <cell r="AX1443">
            <v>3150</v>
          </cell>
          <cell r="AY1443">
            <v>0.22093023255813948</v>
          </cell>
          <cell r="AZ1443">
            <v>0.18095238095238095</v>
          </cell>
          <cell r="BA1443">
            <v>2916.6666700000001</v>
          </cell>
          <cell r="BB1443">
            <v>6</v>
          </cell>
          <cell r="BC1443">
            <v>0.13049095736434113</v>
          </cell>
          <cell r="BD1443">
            <v>0.11542857243951023</v>
          </cell>
          <cell r="BE1443">
            <v>0</v>
          </cell>
          <cell r="BF1443">
            <v>0</v>
          </cell>
          <cell r="BG1443">
            <v>-1</v>
          </cell>
          <cell r="BH1443">
            <v>0</v>
          </cell>
        </row>
        <row r="1444">
          <cell r="B1444" t="str">
            <v>39139</v>
          </cell>
          <cell r="C1444" t="str">
            <v>8800010075119</v>
          </cell>
          <cell r="D1444" t="str">
            <v>JUGO NARANJA 200ml 6un KAPO DEL VALLE</v>
          </cell>
          <cell r="E1444">
            <v>1</v>
          </cell>
          <cell r="F1444" t="str">
            <v>BEBIDAS</v>
          </cell>
          <cell r="G1444" t="str">
            <v>BEBIDAS</v>
          </cell>
          <cell r="H1444" t="str">
            <v>JUGOS</v>
          </cell>
          <cell r="I1444" t="str">
            <v>REFRESCOS</v>
          </cell>
          <cell r="J1444" t="str">
            <v>NORMAL JR-N</v>
          </cell>
          <cell r="K1444" t="str">
            <v>DEL VALLE</v>
          </cell>
          <cell r="L1444">
            <v>139</v>
          </cell>
          <cell r="M1444" t="str">
            <v>PARAGUAY REFRESCOS S.A.  (139)</v>
          </cell>
          <cell r="N1444">
            <v>0</v>
          </cell>
          <cell r="O1444">
            <v>0</v>
          </cell>
          <cell r="P1444">
            <v>0</v>
          </cell>
          <cell r="Q1444">
            <v>0</v>
          </cell>
          <cell r="R1444">
            <v>0</v>
          </cell>
          <cell r="S1444">
            <v>0</v>
          </cell>
          <cell r="T1444">
            <v>0</v>
          </cell>
          <cell r="U1444">
            <v>0</v>
          </cell>
          <cell r="V1444">
            <v>0</v>
          </cell>
          <cell r="W1444">
            <v>0</v>
          </cell>
          <cell r="X1444">
            <v>0</v>
          </cell>
          <cell r="Y1444">
            <v>0</v>
          </cell>
          <cell r="Z1444">
            <v>0</v>
          </cell>
          <cell r="AA1444">
            <v>0</v>
          </cell>
          <cell r="AB1444">
            <v>0</v>
          </cell>
          <cell r="AC1444">
            <v>0</v>
          </cell>
          <cell r="AD1444">
            <v>0</v>
          </cell>
          <cell r="AE1444">
            <v>0</v>
          </cell>
          <cell r="AF1444">
            <v>0</v>
          </cell>
          <cell r="AG1444">
            <v>0</v>
          </cell>
          <cell r="AH1444">
            <v>0</v>
          </cell>
          <cell r="AI1444">
            <v>0</v>
          </cell>
          <cell r="AJ1444">
            <v>0</v>
          </cell>
          <cell r="AK1444">
            <v>0</v>
          </cell>
          <cell r="AL1444">
            <v>0</v>
          </cell>
          <cell r="AM1444">
            <v>0</v>
          </cell>
          <cell r="AN1444">
            <v>0</v>
          </cell>
          <cell r="AO1444">
            <v>0</v>
          </cell>
          <cell r="AP1444" t="str">
            <v>Q</v>
          </cell>
          <cell r="AQ1444" t="str">
            <v>Q</v>
          </cell>
          <cell r="AR1444" t="str">
            <v>Q</v>
          </cell>
          <cell r="AS1444" t="str">
            <v>Q</v>
          </cell>
          <cell r="AT1444" t="str">
            <v>Q</v>
          </cell>
          <cell r="AU1444" t="str">
            <v>Q</v>
          </cell>
          <cell r="AV1444">
            <v>15479.999997000001</v>
          </cell>
          <cell r="AW1444">
            <v>15408.800880000001</v>
          </cell>
          <cell r="AX1444">
            <v>17500</v>
          </cell>
          <cell r="AY1444">
            <v>0.1304909562914387</v>
          </cell>
          <cell r="AZ1444">
            <v>0.11542857159999996</v>
          </cell>
          <cell r="BC1444">
            <v>-1</v>
          </cell>
          <cell r="BD1444">
            <v>0</v>
          </cell>
          <cell r="BG1444">
            <v>-1</v>
          </cell>
          <cell r="BH1444">
            <v>0</v>
          </cell>
        </row>
        <row r="1445">
          <cell r="B1445" t="str">
            <v>39121</v>
          </cell>
          <cell r="C1445" t="str">
            <v>7840058009814</v>
          </cell>
          <cell r="D1445" t="str">
            <v>JUGO NARANJA 200ml KAPO DEL VALLE</v>
          </cell>
          <cell r="E1445">
            <v>6</v>
          </cell>
          <cell r="F1445" t="str">
            <v>BEBIDAS</v>
          </cell>
          <cell r="G1445" t="str">
            <v>BEBIDAS</v>
          </cell>
          <cell r="H1445" t="str">
            <v>JUGOS</v>
          </cell>
          <cell r="I1445" t="str">
            <v>REFRESCOS</v>
          </cell>
          <cell r="J1445" t="str">
            <v>NORMAL JR-N</v>
          </cell>
          <cell r="K1445" t="str">
            <v>DEL VALLE</v>
          </cell>
          <cell r="L1445">
            <v>139</v>
          </cell>
          <cell r="M1445" t="str">
            <v>PARAGUAY REFRESCOS S.A.  (139)</v>
          </cell>
          <cell r="N1445">
            <v>368</v>
          </cell>
          <cell r="O1445">
            <v>700</v>
          </cell>
          <cell r="P1445">
            <v>880</v>
          </cell>
          <cell r="Q1445">
            <v>471</v>
          </cell>
          <cell r="R1445">
            <v>128</v>
          </cell>
          <cell r="S1445">
            <v>14</v>
          </cell>
          <cell r="T1445">
            <v>0</v>
          </cell>
          <cell r="U1445">
            <v>0</v>
          </cell>
          <cell r="V1445">
            <v>65</v>
          </cell>
          <cell r="W1445">
            <v>6</v>
          </cell>
          <cell r="X1445">
            <v>73</v>
          </cell>
          <cell r="Y1445">
            <v>156</v>
          </cell>
          <cell r="Z1445">
            <v>307</v>
          </cell>
          <cell r="AA1445">
            <v>321</v>
          </cell>
          <cell r="AB1445">
            <v>413</v>
          </cell>
          <cell r="AC1445">
            <v>308</v>
          </cell>
          <cell r="AD1445">
            <v>207</v>
          </cell>
          <cell r="AE1445">
            <v>475</v>
          </cell>
          <cell r="AF1445">
            <v>382</v>
          </cell>
          <cell r="AG1445">
            <v>371</v>
          </cell>
          <cell r="AH1445">
            <v>18</v>
          </cell>
          <cell r="AI1445">
            <v>48</v>
          </cell>
          <cell r="AJ1445">
            <v>240</v>
          </cell>
          <cell r="AK1445">
            <v>90</v>
          </cell>
          <cell r="AL1445">
            <v>82</v>
          </cell>
          <cell r="AM1445">
            <v>203</v>
          </cell>
          <cell r="AN1445">
            <v>396</v>
          </cell>
          <cell r="AO1445">
            <v>12</v>
          </cell>
          <cell r="AP1445">
            <v>15.286624203821656</v>
          </cell>
          <cell r="AQ1445" t="str">
            <v>SV</v>
          </cell>
          <cell r="AR1445">
            <v>15.76923076923077</v>
          </cell>
          <cell r="AS1445">
            <v>19.772727272727273</v>
          </cell>
          <cell r="AT1445">
            <v>32.021563342318061</v>
          </cell>
          <cell r="AU1445">
            <v>7.5</v>
          </cell>
          <cell r="AV1445">
            <v>2580</v>
          </cell>
          <cell r="AW1445">
            <v>2568.13348</v>
          </cell>
          <cell r="AX1445">
            <v>3150</v>
          </cell>
          <cell r="AY1445">
            <v>0.22093023255813948</v>
          </cell>
          <cell r="AZ1445">
            <v>0.18095238095238095</v>
          </cell>
          <cell r="BA1445">
            <v>2916.6666700000001</v>
          </cell>
          <cell r="BB1445">
            <v>6</v>
          </cell>
          <cell r="BC1445">
            <v>0.13049095736434113</v>
          </cell>
          <cell r="BD1445">
            <v>0.11542857243951023</v>
          </cell>
          <cell r="BE1445">
            <v>0</v>
          </cell>
          <cell r="BF1445">
            <v>0</v>
          </cell>
          <cell r="BG1445">
            <v>-1</v>
          </cell>
          <cell r="BH1445">
            <v>0</v>
          </cell>
        </row>
        <row r="1446">
          <cell r="B1446" t="str">
            <v>39141</v>
          </cell>
          <cell r="C1446" t="str">
            <v>7840058009869</v>
          </cell>
          <cell r="D1446" t="str">
            <v>JUGO UVA 200ml 6un KAPO DEL VALLE</v>
          </cell>
          <cell r="E1446">
            <v>1</v>
          </cell>
          <cell r="F1446" t="str">
            <v>BEBIDAS</v>
          </cell>
          <cell r="G1446" t="str">
            <v>BEBIDAS</v>
          </cell>
          <cell r="H1446" t="str">
            <v>JUGOS</v>
          </cell>
          <cell r="I1446" t="str">
            <v>REFRESCOS</v>
          </cell>
          <cell r="J1446" t="str">
            <v>NORMAL JR-N</v>
          </cell>
          <cell r="K1446" t="str">
            <v>DEL VALLE</v>
          </cell>
          <cell r="L1446">
            <v>139</v>
          </cell>
          <cell r="M1446" t="str">
            <v>PARAGUAY REFRESCOS S.A.  (139)</v>
          </cell>
          <cell r="N1446">
            <v>0</v>
          </cell>
          <cell r="O1446">
            <v>0</v>
          </cell>
          <cell r="P1446">
            <v>0</v>
          </cell>
          <cell r="Q1446">
            <v>0</v>
          </cell>
          <cell r="R1446">
            <v>0</v>
          </cell>
          <cell r="S1446">
            <v>0</v>
          </cell>
          <cell r="T1446">
            <v>0</v>
          </cell>
          <cell r="U1446">
            <v>0</v>
          </cell>
          <cell r="V1446">
            <v>0</v>
          </cell>
          <cell r="W1446">
            <v>0</v>
          </cell>
          <cell r="X1446">
            <v>0</v>
          </cell>
          <cell r="Y1446">
            <v>0</v>
          </cell>
          <cell r="Z1446">
            <v>0</v>
          </cell>
          <cell r="AA1446">
            <v>0</v>
          </cell>
          <cell r="AB1446">
            <v>0</v>
          </cell>
          <cell r="AC1446">
            <v>0</v>
          </cell>
          <cell r="AD1446">
            <v>0</v>
          </cell>
          <cell r="AE1446">
            <v>0</v>
          </cell>
          <cell r="AF1446">
            <v>0</v>
          </cell>
          <cell r="AG1446">
            <v>0</v>
          </cell>
          <cell r="AH1446">
            <v>0</v>
          </cell>
          <cell r="AI1446">
            <v>0</v>
          </cell>
          <cell r="AJ1446">
            <v>0</v>
          </cell>
          <cell r="AK1446">
            <v>0</v>
          </cell>
          <cell r="AL1446">
            <v>0</v>
          </cell>
          <cell r="AM1446">
            <v>0</v>
          </cell>
          <cell r="AN1446">
            <v>0</v>
          </cell>
          <cell r="AO1446">
            <v>0</v>
          </cell>
          <cell r="AP1446" t="str">
            <v>Q</v>
          </cell>
          <cell r="AQ1446" t="str">
            <v>Q</v>
          </cell>
          <cell r="AR1446" t="str">
            <v>Q</v>
          </cell>
          <cell r="AS1446" t="str">
            <v>Q</v>
          </cell>
          <cell r="AT1446" t="str">
            <v>Q</v>
          </cell>
          <cell r="AU1446" t="str">
            <v>Q</v>
          </cell>
          <cell r="AV1446">
            <v>15479.999997000001</v>
          </cell>
          <cell r="AW1446">
            <v>15379.87506</v>
          </cell>
          <cell r="AX1446">
            <v>17500</v>
          </cell>
          <cell r="AY1446">
            <v>0.1304909562914387</v>
          </cell>
          <cell r="AZ1446">
            <v>0.11542857159999996</v>
          </cell>
          <cell r="BC1446">
            <v>-1</v>
          </cell>
          <cell r="BD1446">
            <v>0</v>
          </cell>
          <cell r="BG1446">
            <v>-1</v>
          </cell>
          <cell r="BH1446">
            <v>0</v>
          </cell>
        </row>
        <row r="1447">
          <cell r="B1447" t="str">
            <v>39123</v>
          </cell>
          <cell r="C1447" t="str">
            <v>7840058009852</v>
          </cell>
          <cell r="D1447" t="str">
            <v>JUGO UVA 200ml KAPO DEL VALLE</v>
          </cell>
          <cell r="E1447">
            <v>6</v>
          </cell>
          <cell r="F1447" t="str">
            <v>BEBIDAS</v>
          </cell>
          <cell r="G1447" t="str">
            <v>BEBIDAS</v>
          </cell>
          <cell r="H1447" t="str">
            <v>JUGOS</v>
          </cell>
          <cell r="I1447" t="str">
            <v>REFRESCOS</v>
          </cell>
          <cell r="J1447" t="str">
            <v>NORMAL JR-N</v>
          </cell>
          <cell r="K1447" t="str">
            <v>DEL VALLE</v>
          </cell>
          <cell r="L1447">
            <v>139</v>
          </cell>
          <cell r="M1447" t="str">
            <v>PARAGUAY REFRESCOS S.A.  (139)</v>
          </cell>
          <cell r="N1447">
            <v>121</v>
          </cell>
          <cell r="O1447">
            <v>273</v>
          </cell>
          <cell r="P1447">
            <v>368</v>
          </cell>
          <cell r="Q1447">
            <v>241</v>
          </cell>
          <cell r="R1447">
            <v>209</v>
          </cell>
          <cell r="S1447">
            <v>497</v>
          </cell>
          <cell r="T1447">
            <v>426</v>
          </cell>
          <cell r="U1447">
            <v>439</v>
          </cell>
          <cell r="V1447">
            <v>174</v>
          </cell>
          <cell r="W1447">
            <v>183</v>
          </cell>
          <cell r="X1447">
            <v>243</v>
          </cell>
          <cell r="Y1447">
            <v>239</v>
          </cell>
          <cell r="Z1447">
            <v>116</v>
          </cell>
          <cell r="AA1447">
            <v>297</v>
          </cell>
          <cell r="AB1447">
            <v>387</v>
          </cell>
          <cell r="AC1447">
            <v>312</v>
          </cell>
          <cell r="AD1447">
            <v>277</v>
          </cell>
          <cell r="AE1447">
            <v>268</v>
          </cell>
          <cell r="AF1447">
            <v>448</v>
          </cell>
          <cell r="AG1447">
            <v>402</v>
          </cell>
          <cell r="AH1447">
            <v>14</v>
          </cell>
          <cell r="AI1447">
            <v>59</v>
          </cell>
          <cell r="AJ1447">
            <v>180</v>
          </cell>
          <cell r="AK1447">
            <v>225</v>
          </cell>
          <cell r="AL1447">
            <v>238</v>
          </cell>
          <cell r="AM1447">
            <v>131</v>
          </cell>
          <cell r="AN1447">
            <v>265</v>
          </cell>
          <cell r="AO1447">
            <v>98</v>
          </cell>
          <cell r="AP1447">
            <v>22.406639004149376</v>
          </cell>
          <cell r="AQ1447">
            <v>15.375854214123008</v>
          </cell>
          <cell r="AR1447">
            <v>29.8744769874477</v>
          </cell>
          <cell r="AS1447">
            <v>12.596153846153847</v>
          </cell>
          <cell r="AT1447">
            <v>19.776119402985078</v>
          </cell>
          <cell r="AU1447">
            <v>49.83050847457627</v>
          </cell>
          <cell r="AV1447">
            <v>2580</v>
          </cell>
          <cell r="AW1447">
            <v>2563.3125100000002</v>
          </cell>
          <cell r="AX1447">
            <v>3150</v>
          </cell>
          <cell r="AY1447">
            <v>0.22093023255813948</v>
          </cell>
          <cell r="AZ1447">
            <v>0.18095238095238095</v>
          </cell>
          <cell r="BA1447">
            <v>2916.6666700000001</v>
          </cell>
          <cell r="BB1447">
            <v>6</v>
          </cell>
          <cell r="BC1447">
            <v>0.13049095736434113</v>
          </cell>
          <cell r="BD1447">
            <v>0.11542857243951023</v>
          </cell>
          <cell r="BE1447">
            <v>0</v>
          </cell>
          <cell r="BF1447">
            <v>0</v>
          </cell>
          <cell r="BG1447">
            <v>-1</v>
          </cell>
          <cell r="BH1447">
            <v>0</v>
          </cell>
        </row>
        <row r="1448">
          <cell r="B1448" t="str">
            <v>27290</v>
          </cell>
          <cell r="C1448" t="str">
            <v>7840058008725</v>
          </cell>
          <cell r="D1448" t="str">
            <v>JUGO FRUTOS TROPICALES 1,5Lts FRESH FRUGOS</v>
          </cell>
          <cell r="E1448">
            <v>4</v>
          </cell>
          <cell r="F1448" t="str">
            <v>BEBIDAS</v>
          </cell>
          <cell r="G1448" t="str">
            <v>BEBIDAS</v>
          </cell>
          <cell r="H1448" t="str">
            <v>JUGOS</v>
          </cell>
          <cell r="I1448" t="str">
            <v>REFRESCOS</v>
          </cell>
          <cell r="J1448" t="str">
            <v>NORMAL JR-N</v>
          </cell>
          <cell r="K1448" t="str">
            <v>FRUGOS</v>
          </cell>
          <cell r="L1448">
            <v>139</v>
          </cell>
          <cell r="M1448" t="str">
            <v>PARAGUAY REFRESCOS S.A.  (139)</v>
          </cell>
          <cell r="N1448">
            <v>56</v>
          </cell>
          <cell r="O1448">
            <v>63</v>
          </cell>
          <cell r="P1448">
            <v>41</v>
          </cell>
          <cell r="Q1448">
            <v>45</v>
          </cell>
          <cell r="R1448">
            <v>99</v>
          </cell>
          <cell r="S1448">
            <v>137</v>
          </cell>
          <cell r="T1448">
            <v>113</v>
          </cell>
          <cell r="U1448">
            <v>95</v>
          </cell>
          <cell r="V1448">
            <v>59</v>
          </cell>
          <cell r="W1448">
            <v>69</v>
          </cell>
          <cell r="X1448">
            <v>48</v>
          </cell>
          <cell r="Y1448">
            <v>49</v>
          </cell>
          <cell r="Z1448">
            <v>28</v>
          </cell>
          <cell r="AA1448">
            <v>31</v>
          </cell>
          <cell r="AB1448">
            <v>36</v>
          </cell>
          <cell r="AC1448">
            <v>32</v>
          </cell>
          <cell r="AD1448">
            <v>135</v>
          </cell>
          <cell r="AE1448">
            <v>147</v>
          </cell>
          <cell r="AF1448">
            <v>92</v>
          </cell>
          <cell r="AG1448">
            <v>86</v>
          </cell>
          <cell r="AH1448">
            <v>1</v>
          </cell>
          <cell r="AI1448">
            <v>1</v>
          </cell>
          <cell r="AJ1448">
            <v>33</v>
          </cell>
          <cell r="AK1448">
            <v>51</v>
          </cell>
          <cell r="AL1448">
            <v>58</v>
          </cell>
          <cell r="AM1448">
            <v>8</v>
          </cell>
          <cell r="AN1448">
            <v>72</v>
          </cell>
          <cell r="AO1448">
            <v>39</v>
          </cell>
          <cell r="AP1448">
            <v>22</v>
          </cell>
          <cell r="AQ1448">
            <v>16.105263157894736</v>
          </cell>
          <cell r="AR1448">
            <v>35.510204081632651</v>
          </cell>
          <cell r="AS1448">
            <v>7.5</v>
          </cell>
          <cell r="AT1448">
            <v>25.116279069767444</v>
          </cell>
          <cell r="AU1448">
            <v>1170</v>
          </cell>
          <cell r="AV1448">
            <v>7200</v>
          </cell>
          <cell r="AW1448">
            <v>7008.7141300000003</v>
          </cell>
          <cell r="AX1448">
            <v>8150</v>
          </cell>
          <cell r="AY1448">
            <v>0.13194444444444442</v>
          </cell>
          <cell r="AZ1448">
            <v>0.1165644171779141</v>
          </cell>
          <cell r="BA1448">
            <v>7900</v>
          </cell>
          <cell r="BB1448">
            <v>4</v>
          </cell>
          <cell r="BC1448">
            <v>9.7222222222222321E-2</v>
          </cell>
          <cell r="BD1448">
            <v>8.8607594936708861E-2</v>
          </cell>
          <cell r="BE1448">
            <v>0</v>
          </cell>
          <cell r="BF1448">
            <v>0</v>
          </cell>
          <cell r="BG1448">
            <v>-1</v>
          </cell>
          <cell r="BH1448">
            <v>0</v>
          </cell>
        </row>
        <row r="1449">
          <cell r="B1449" t="str">
            <v>27289</v>
          </cell>
          <cell r="C1449" t="str">
            <v>7840058008312</v>
          </cell>
          <cell r="D1449" t="str">
            <v>JUGO NARANJA 1,5Lts FRESH FRUGOS</v>
          </cell>
          <cell r="E1449">
            <v>4</v>
          </cell>
          <cell r="F1449" t="str">
            <v>BEBIDAS</v>
          </cell>
          <cell r="G1449" t="str">
            <v>BEBIDAS</v>
          </cell>
          <cell r="H1449" t="str">
            <v>JUGOS</v>
          </cell>
          <cell r="I1449" t="str">
            <v>REFRESCOS</v>
          </cell>
          <cell r="J1449" t="str">
            <v>NORMAL JR-N</v>
          </cell>
          <cell r="K1449" t="str">
            <v>FRUGOS</v>
          </cell>
          <cell r="L1449">
            <v>139</v>
          </cell>
          <cell r="M1449" t="str">
            <v>PARAGUAY REFRESCOS S.A.  (139)</v>
          </cell>
          <cell r="N1449">
            <v>663</v>
          </cell>
          <cell r="O1449">
            <v>708</v>
          </cell>
          <cell r="P1449">
            <v>610</v>
          </cell>
          <cell r="Q1449">
            <v>486</v>
          </cell>
          <cell r="R1449">
            <v>816</v>
          </cell>
          <cell r="S1449">
            <v>952</v>
          </cell>
          <cell r="T1449">
            <v>606</v>
          </cell>
          <cell r="U1449">
            <v>480</v>
          </cell>
          <cell r="V1449">
            <v>281</v>
          </cell>
          <cell r="W1449">
            <v>338</v>
          </cell>
          <cell r="X1449">
            <v>207</v>
          </cell>
          <cell r="Y1449">
            <v>183</v>
          </cell>
          <cell r="Z1449">
            <v>307</v>
          </cell>
          <cell r="AA1449">
            <v>423</v>
          </cell>
          <cell r="AB1449">
            <v>282</v>
          </cell>
          <cell r="AC1449">
            <v>248</v>
          </cell>
          <cell r="AD1449">
            <v>659</v>
          </cell>
          <cell r="AE1449">
            <v>586</v>
          </cell>
          <cell r="AF1449">
            <v>319</v>
          </cell>
          <cell r="AG1449">
            <v>339</v>
          </cell>
          <cell r="AH1449">
            <v>20</v>
          </cell>
          <cell r="AI1449">
            <v>65</v>
          </cell>
          <cell r="AJ1449">
            <v>240</v>
          </cell>
          <cell r="AK1449">
            <v>207</v>
          </cell>
          <cell r="AL1449">
            <v>176</v>
          </cell>
          <cell r="AM1449">
            <v>212</v>
          </cell>
          <cell r="AN1449">
            <v>244</v>
          </cell>
          <cell r="AO1449">
            <v>197</v>
          </cell>
          <cell r="AP1449">
            <v>14.814814814814813</v>
          </cell>
          <cell r="AQ1449">
            <v>12.9375</v>
          </cell>
          <cell r="AR1449">
            <v>28.852459016393443</v>
          </cell>
          <cell r="AS1449">
            <v>25.64516129032258</v>
          </cell>
          <cell r="AT1449">
            <v>21.592920353982301</v>
          </cell>
          <cell r="AU1449">
            <v>90.92307692307692</v>
          </cell>
          <cell r="AV1449">
            <v>7200</v>
          </cell>
          <cell r="AW1449">
            <v>7017.0691800000004</v>
          </cell>
          <cell r="AX1449">
            <v>8150</v>
          </cell>
          <cell r="AY1449">
            <v>0.13194444444444442</v>
          </cell>
          <cell r="AZ1449">
            <v>0.1165644171779141</v>
          </cell>
          <cell r="BA1449">
            <v>7900</v>
          </cell>
          <cell r="BB1449">
            <v>4</v>
          </cell>
          <cell r="BC1449">
            <v>9.7222222222222321E-2</v>
          </cell>
          <cell r="BD1449">
            <v>8.8607594936708861E-2</v>
          </cell>
          <cell r="BE1449">
            <v>0</v>
          </cell>
          <cell r="BF1449">
            <v>0</v>
          </cell>
          <cell r="BG1449">
            <v>-1</v>
          </cell>
          <cell r="BH1449">
            <v>0</v>
          </cell>
        </row>
        <row r="1450">
          <cell r="B1450" t="str">
            <v>27288</v>
          </cell>
          <cell r="C1450" t="str">
            <v>7840058008718</v>
          </cell>
          <cell r="D1450" t="str">
            <v>MINI PACK FRUTOS TROPICALES 250ml FRESH FRUGOS</v>
          </cell>
          <cell r="E1450">
            <v>1</v>
          </cell>
          <cell r="F1450" t="str">
            <v>BEBIDAS</v>
          </cell>
          <cell r="G1450" t="str">
            <v>BEBIDAS</v>
          </cell>
          <cell r="H1450" t="str">
            <v>JUGOS</v>
          </cell>
          <cell r="I1450" t="str">
            <v>REFRESCOS</v>
          </cell>
          <cell r="J1450" t="str">
            <v>NORMAL JR-N</v>
          </cell>
          <cell r="K1450" t="str">
            <v>FRUGOS</v>
          </cell>
          <cell r="L1450">
            <v>139</v>
          </cell>
          <cell r="M1450" t="str">
            <v>PARAGUAY REFRESCOS S.A.  (139)</v>
          </cell>
          <cell r="N1450">
            <v>74</v>
          </cell>
          <cell r="O1450">
            <v>100</v>
          </cell>
          <cell r="P1450">
            <v>18</v>
          </cell>
          <cell r="Q1450">
            <v>0</v>
          </cell>
          <cell r="R1450">
            <v>52</v>
          </cell>
          <cell r="S1450">
            <v>95</v>
          </cell>
          <cell r="T1450">
            <v>25</v>
          </cell>
          <cell r="U1450">
            <v>2</v>
          </cell>
          <cell r="V1450">
            <v>25</v>
          </cell>
          <cell r="W1450">
            <v>0</v>
          </cell>
          <cell r="X1450">
            <v>0</v>
          </cell>
          <cell r="Y1450">
            <v>0</v>
          </cell>
          <cell r="Z1450">
            <v>22</v>
          </cell>
          <cell r="AA1450">
            <v>2</v>
          </cell>
          <cell r="AB1450">
            <v>0</v>
          </cell>
          <cell r="AC1450">
            <v>0</v>
          </cell>
          <cell r="AD1450">
            <v>20</v>
          </cell>
          <cell r="AE1450">
            <v>47</v>
          </cell>
          <cell r="AF1450">
            <v>30</v>
          </cell>
          <cell r="AG1450">
            <v>6</v>
          </cell>
          <cell r="AH1450">
            <v>0</v>
          </cell>
          <cell r="AI1450">
            <v>0</v>
          </cell>
          <cell r="AJ1450">
            <v>12</v>
          </cell>
          <cell r="AK1450">
            <v>12</v>
          </cell>
          <cell r="AL1450">
            <v>19</v>
          </cell>
          <cell r="AM1450">
            <v>39</v>
          </cell>
          <cell r="AN1450">
            <v>36</v>
          </cell>
          <cell r="AO1450">
            <v>25</v>
          </cell>
          <cell r="AP1450" t="str">
            <v>SV</v>
          </cell>
          <cell r="AQ1450">
            <v>180</v>
          </cell>
          <cell r="AR1450" t="str">
            <v>SV</v>
          </cell>
          <cell r="AS1450" t="str">
            <v>SV</v>
          </cell>
          <cell r="AT1450">
            <v>180</v>
          </cell>
          <cell r="AU1450" t="str">
            <v>SV</v>
          </cell>
          <cell r="AV1450">
            <v>13140</v>
          </cell>
          <cell r="AW1450">
            <v>12261.265939999999</v>
          </cell>
          <cell r="AX1450">
            <v>14750</v>
          </cell>
          <cell r="AY1450">
            <v>0.12252663622526638</v>
          </cell>
          <cell r="AZ1450">
            <v>0.10915254237288136</v>
          </cell>
          <cell r="BA1450">
            <v>14500</v>
          </cell>
          <cell r="BB1450">
            <v>3</v>
          </cell>
          <cell r="BC1450">
            <v>0.1035007610350076</v>
          </cell>
          <cell r="BD1450">
            <v>9.3793103448275864E-2</v>
          </cell>
          <cell r="BE1450">
            <v>0</v>
          </cell>
          <cell r="BF1450">
            <v>0</v>
          </cell>
          <cell r="BG1450">
            <v>-1</v>
          </cell>
          <cell r="BH1450">
            <v>0</v>
          </cell>
        </row>
        <row r="1451">
          <cell r="B1451" t="str">
            <v>27287</v>
          </cell>
          <cell r="C1451" t="str">
            <v>7840058008336</v>
          </cell>
          <cell r="D1451" t="str">
            <v>MINI PACK NARANJA 250ml FRESH FRUGOS</v>
          </cell>
          <cell r="E1451">
            <v>1</v>
          </cell>
          <cell r="F1451" t="str">
            <v>BEBIDAS</v>
          </cell>
          <cell r="G1451" t="str">
            <v>BEBIDAS</v>
          </cell>
          <cell r="H1451" t="str">
            <v>JUGOS</v>
          </cell>
          <cell r="I1451" t="str">
            <v>REFRESCOS</v>
          </cell>
          <cell r="J1451" t="str">
            <v>NORMAL JR-N</v>
          </cell>
          <cell r="K1451" t="str">
            <v>FRUGOS</v>
          </cell>
          <cell r="L1451">
            <v>139</v>
          </cell>
          <cell r="M1451" t="str">
            <v>PARAGUAY REFRESCOS S.A.  (139)</v>
          </cell>
          <cell r="N1451">
            <v>343</v>
          </cell>
          <cell r="O1451">
            <v>679</v>
          </cell>
          <cell r="P1451">
            <v>374</v>
          </cell>
          <cell r="Q1451">
            <v>509</v>
          </cell>
          <cell r="R1451">
            <v>542</v>
          </cell>
          <cell r="S1451">
            <v>764</v>
          </cell>
          <cell r="T1451">
            <v>483</v>
          </cell>
          <cell r="U1451">
            <v>594</v>
          </cell>
          <cell r="V1451">
            <v>121</v>
          </cell>
          <cell r="W1451">
            <v>176</v>
          </cell>
          <cell r="X1451">
            <v>37</v>
          </cell>
          <cell r="Y1451">
            <v>90</v>
          </cell>
          <cell r="Z1451">
            <v>144</v>
          </cell>
          <cell r="AA1451">
            <v>148</v>
          </cell>
          <cell r="AB1451">
            <v>116</v>
          </cell>
          <cell r="AC1451">
            <v>192</v>
          </cell>
          <cell r="AD1451">
            <v>281</v>
          </cell>
          <cell r="AE1451">
            <v>301</v>
          </cell>
          <cell r="AF1451">
            <v>294</v>
          </cell>
          <cell r="AG1451">
            <v>311</v>
          </cell>
          <cell r="AH1451">
            <v>8</v>
          </cell>
          <cell r="AI1451">
            <v>25</v>
          </cell>
          <cell r="AJ1451">
            <v>326</v>
          </cell>
          <cell r="AK1451">
            <v>313</v>
          </cell>
          <cell r="AL1451">
            <v>42</v>
          </cell>
          <cell r="AM1451">
            <v>5</v>
          </cell>
          <cell r="AN1451">
            <v>0</v>
          </cell>
          <cell r="AO1451">
            <v>461</v>
          </cell>
          <cell r="AP1451">
            <v>19.214145383104125</v>
          </cell>
          <cell r="AQ1451">
            <v>15.808080808080808</v>
          </cell>
          <cell r="AR1451">
            <v>14</v>
          </cell>
          <cell r="AS1451">
            <v>0.78125</v>
          </cell>
          <cell r="AT1451" t="str">
            <v>Q</v>
          </cell>
          <cell r="AU1451">
            <v>553.20000000000005</v>
          </cell>
          <cell r="AV1451">
            <v>13140</v>
          </cell>
          <cell r="AW1451">
            <v>13103.356750000001</v>
          </cell>
          <cell r="AX1451">
            <v>14750</v>
          </cell>
          <cell r="AY1451">
            <v>0.12252663622526638</v>
          </cell>
          <cell r="AZ1451">
            <v>0.10915254237288136</v>
          </cell>
          <cell r="BA1451">
            <v>14500</v>
          </cell>
          <cell r="BB1451">
            <v>3</v>
          </cell>
          <cell r="BC1451">
            <v>0.1035007610350076</v>
          </cell>
          <cell r="BD1451">
            <v>9.3793103448275864E-2</v>
          </cell>
          <cell r="BE1451">
            <v>0</v>
          </cell>
          <cell r="BF1451">
            <v>0</v>
          </cell>
          <cell r="BG1451">
            <v>-1</v>
          </cell>
          <cell r="BH1451">
            <v>0</v>
          </cell>
        </row>
        <row r="1452">
          <cell r="B1452" t="str">
            <v>41125</v>
          </cell>
          <cell r="C1452" t="str">
            <v>7840235004496</v>
          </cell>
          <cell r="D1452" t="str">
            <v>JUGO CITRUS 200ml KAMPITO</v>
          </cell>
          <cell r="E1452">
            <v>18</v>
          </cell>
          <cell r="F1452" t="str">
            <v>BEBIDAS</v>
          </cell>
          <cell r="G1452" t="str">
            <v>BEBIDAS</v>
          </cell>
          <cell r="H1452" t="str">
            <v>JUGOS</v>
          </cell>
          <cell r="I1452" t="str">
            <v>REFRESCOS</v>
          </cell>
          <cell r="J1452" t="str">
            <v>NORMAL JR-N</v>
          </cell>
          <cell r="K1452" t="str">
            <v>KAMPITO</v>
          </cell>
          <cell r="L1452">
            <v>87</v>
          </cell>
          <cell r="M1452" t="str">
            <v>EMBOTELLADORA CENTRAL (87)</v>
          </cell>
          <cell r="N1452">
            <v>0</v>
          </cell>
          <cell r="O1452">
            <v>0</v>
          </cell>
          <cell r="P1452">
            <v>216</v>
          </cell>
          <cell r="Q1452">
            <v>311</v>
          </cell>
          <cell r="R1452">
            <v>0</v>
          </cell>
          <cell r="S1452">
            <v>0</v>
          </cell>
          <cell r="T1452">
            <v>210</v>
          </cell>
          <cell r="U1452">
            <v>216</v>
          </cell>
          <cell r="V1452">
            <v>0</v>
          </cell>
          <cell r="W1452">
            <v>0</v>
          </cell>
          <cell r="X1452">
            <v>42</v>
          </cell>
          <cell r="Y1452">
            <v>58</v>
          </cell>
          <cell r="Z1452">
            <v>0</v>
          </cell>
          <cell r="AA1452">
            <v>0</v>
          </cell>
          <cell r="AB1452">
            <v>101</v>
          </cell>
          <cell r="AC1452">
            <v>121</v>
          </cell>
          <cell r="AD1452">
            <v>0</v>
          </cell>
          <cell r="AE1452">
            <v>0</v>
          </cell>
          <cell r="AF1452">
            <v>72</v>
          </cell>
          <cell r="AG1452">
            <v>93</v>
          </cell>
          <cell r="AH1452">
            <v>10</v>
          </cell>
          <cell r="AI1452">
            <v>53</v>
          </cell>
          <cell r="AJ1452">
            <v>333</v>
          </cell>
          <cell r="AK1452">
            <v>602</v>
          </cell>
          <cell r="AL1452">
            <v>154</v>
          </cell>
          <cell r="AM1452">
            <v>182</v>
          </cell>
          <cell r="AN1452">
            <v>245</v>
          </cell>
          <cell r="AO1452">
            <v>139</v>
          </cell>
          <cell r="AP1452">
            <v>32.122186495176848</v>
          </cell>
          <cell r="AQ1452">
            <v>83.611111111111114</v>
          </cell>
          <cell r="AR1452">
            <v>79.65517241379311</v>
          </cell>
          <cell r="AS1452">
            <v>45.123966942148762</v>
          </cell>
          <cell r="AT1452">
            <v>79.032258064516128</v>
          </cell>
          <cell r="AU1452">
            <v>78.679245283018872</v>
          </cell>
          <cell r="AV1452">
            <v>2483.9999800000001</v>
          </cell>
          <cell r="AW1452">
            <v>2483.9999800000001</v>
          </cell>
          <cell r="AX1452">
            <v>2900</v>
          </cell>
          <cell r="AY1452">
            <v>0.16747182904566693</v>
          </cell>
          <cell r="AZ1452">
            <v>0.14344828275862068</v>
          </cell>
          <cell r="BA1452">
            <v>2850</v>
          </cell>
          <cell r="BB1452">
            <v>6</v>
          </cell>
          <cell r="BC1452">
            <v>0.14734300440694859</v>
          </cell>
          <cell r="BD1452">
            <v>0.12842105964912279</v>
          </cell>
          <cell r="BE1452">
            <v>2750</v>
          </cell>
          <cell r="BF1452">
            <v>18</v>
          </cell>
          <cell r="BG1452">
            <v>0.10708535512951167</v>
          </cell>
          <cell r="BH1452">
            <v>9.6727279999999985E-2</v>
          </cell>
        </row>
        <row r="1453">
          <cell r="B1453" t="str">
            <v>9845</v>
          </cell>
          <cell r="C1453" t="str">
            <v>7840235003017</v>
          </cell>
          <cell r="D1453" t="str">
            <v>JUGO CITRUS 250ml KAMPITO</v>
          </cell>
          <cell r="E1453">
            <v>12</v>
          </cell>
          <cell r="F1453" t="str">
            <v>BEBIDAS</v>
          </cell>
          <cell r="G1453" t="str">
            <v>BEBIDAS</v>
          </cell>
          <cell r="H1453" t="str">
            <v>JUGOS</v>
          </cell>
          <cell r="I1453" t="str">
            <v>REFRESCOS</v>
          </cell>
          <cell r="J1453" t="str">
            <v>NORMAL JR-N</v>
          </cell>
          <cell r="K1453" t="str">
            <v>KAMPITO</v>
          </cell>
          <cell r="L1453">
            <v>87</v>
          </cell>
          <cell r="M1453" t="str">
            <v>EMBOTELLADORA CENTRAL (87)</v>
          </cell>
          <cell r="N1453">
            <v>336</v>
          </cell>
          <cell r="O1453">
            <v>393</v>
          </cell>
          <cell r="P1453">
            <v>317</v>
          </cell>
          <cell r="Q1453">
            <v>350</v>
          </cell>
          <cell r="R1453">
            <v>549</v>
          </cell>
          <cell r="S1453">
            <v>1146</v>
          </cell>
          <cell r="T1453">
            <v>403</v>
          </cell>
          <cell r="U1453">
            <v>559</v>
          </cell>
          <cell r="V1453">
            <v>219</v>
          </cell>
          <cell r="W1453">
            <v>273</v>
          </cell>
          <cell r="X1453">
            <v>211</v>
          </cell>
          <cell r="Y1453">
            <v>255</v>
          </cell>
          <cell r="Z1453">
            <v>142</v>
          </cell>
          <cell r="AA1453">
            <v>411</v>
          </cell>
          <cell r="AB1453">
            <v>241</v>
          </cell>
          <cell r="AC1453">
            <v>271</v>
          </cell>
          <cell r="AD1453">
            <v>189</v>
          </cell>
          <cell r="AE1453">
            <v>479</v>
          </cell>
          <cell r="AF1453">
            <v>176</v>
          </cell>
          <cell r="AG1453">
            <v>365</v>
          </cell>
          <cell r="AH1453">
            <v>5</v>
          </cell>
          <cell r="AI1453">
            <v>7</v>
          </cell>
          <cell r="AJ1453">
            <v>375</v>
          </cell>
          <cell r="AK1453">
            <v>426</v>
          </cell>
          <cell r="AL1453">
            <v>231</v>
          </cell>
          <cell r="AM1453">
            <v>360</v>
          </cell>
          <cell r="AN1453">
            <v>348</v>
          </cell>
          <cell r="AO1453">
            <v>173</v>
          </cell>
          <cell r="AP1453">
            <v>32.142857142857139</v>
          </cell>
          <cell r="AQ1453">
            <v>22.862254025044724</v>
          </cell>
          <cell r="AR1453">
            <v>27.176470588235293</v>
          </cell>
          <cell r="AS1453">
            <v>39.852398523985237</v>
          </cell>
          <cell r="AT1453">
            <v>28.602739726027398</v>
          </cell>
          <cell r="AU1453">
            <v>741.42857142857144</v>
          </cell>
          <cell r="AV1453">
            <v>1809.3333500000001</v>
          </cell>
          <cell r="AW1453">
            <v>1808.9418599999999</v>
          </cell>
          <cell r="AX1453">
            <v>2100</v>
          </cell>
          <cell r="AY1453">
            <v>0.16064847862335596</v>
          </cell>
          <cell r="AZ1453">
            <v>0.13841269047619043</v>
          </cell>
          <cell r="BA1453">
            <v>1992</v>
          </cell>
          <cell r="BB1453">
            <v>12</v>
          </cell>
          <cell r="BC1453">
            <v>0.10095798543701195</v>
          </cell>
          <cell r="BD1453">
            <v>9.170012550200797E-2</v>
          </cell>
          <cell r="BE1453">
            <v>0</v>
          </cell>
          <cell r="BF1453">
            <v>0</v>
          </cell>
          <cell r="BG1453">
            <v>-1</v>
          </cell>
          <cell r="BH1453">
            <v>0</v>
          </cell>
        </row>
        <row r="1454">
          <cell r="B1454" t="str">
            <v>9840</v>
          </cell>
          <cell r="C1454" t="str">
            <v>7840235002898</v>
          </cell>
          <cell r="D1454" t="str">
            <v>JUGO CITRUS 2Lts KAMPITO</v>
          </cell>
          <cell r="E1454">
            <v>6</v>
          </cell>
          <cell r="F1454" t="str">
            <v>BEBIDAS</v>
          </cell>
          <cell r="G1454" t="str">
            <v>BEBIDAS</v>
          </cell>
          <cell r="H1454" t="str">
            <v>JUGOS</v>
          </cell>
          <cell r="I1454" t="str">
            <v>REFRESCOS</v>
          </cell>
          <cell r="J1454" t="str">
            <v>NORMAL JR-N</v>
          </cell>
          <cell r="K1454" t="str">
            <v>KAMPITO</v>
          </cell>
          <cell r="L1454">
            <v>87</v>
          </cell>
          <cell r="M1454" t="str">
            <v>EMBOTELLADORA CENTRAL (87)</v>
          </cell>
          <cell r="N1454">
            <v>112</v>
          </cell>
          <cell r="O1454">
            <v>272</v>
          </cell>
          <cell r="P1454">
            <v>141</v>
          </cell>
          <cell r="Q1454">
            <v>147</v>
          </cell>
          <cell r="R1454">
            <v>48</v>
          </cell>
          <cell r="S1454">
            <v>223</v>
          </cell>
          <cell r="T1454">
            <v>336</v>
          </cell>
          <cell r="U1454">
            <v>382</v>
          </cell>
          <cell r="V1454">
            <v>68</v>
          </cell>
          <cell r="W1454">
            <v>121</v>
          </cell>
          <cell r="X1454">
            <v>109</v>
          </cell>
          <cell r="Y1454">
            <v>99</v>
          </cell>
          <cell r="Z1454">
            <v>108</v>
          </cell>
          <cell r="AA1454">
            <v>116</v>
          </cell>
          <cell r="AB1454">
            <v>142</v>
          </cell>
          <cell r="AC1454">
            <v>88</v>
          </cell>
          <cell r="AD1454">
            <v>65</v>
          </cell>
          <cell r="AE1454">
            <v>167</v>
          </cell>
          <cell r="AF1454">
            <v>132</v>
          </cell>
          <cell r="AG1454">
            <v>107</v>
          </cell>
          <cell r="AH1454">
            <v>14</v>
          </cell>
          <cell r="AI1454">
            <v>73</v>
          </cell>
          <cell r="AJ1454">
            <v>159</v>
          </cell>
          <cell r="AK1454">
            <v>363</v>
          </cell>
          <cell r="AL1454">
            <v>129</v>
          </cell>
          <cell r="AM1454">
            <v>215</v>
          </cell>
          <cell r="AN1454">
            <v>206</v>
          </cell>
          <cell r="AO1454">
            <v>134</v>
          </cell>
          <cell r="AP1454">
            <v>32.448979591836739</v>
          </cell>
          <cell r="AQ1454">
            <v>28.507853403141361</v>
          </cell>
          <cell r="AR1454">
            <v>39.090909090909086</v>
          </cell>
          <cell r="AS1454">
            <v>73.295454545454547</v>
          </cell>
          <cell r="AT1454">
            <v>57.757009345794394</v>
          </cell>
          <cell r="AU1454">
            <v>55.06849315068493</v>
          </cell>
          <cell r="AV1454">
            <v>4464.5277599999999</v>
          </cell>
          <cell r="AW1454">
            <v>4464.4629699999996</v>
          </cell>
          <cell r="AX1454">
            <v>5150</v>
          </cell>
          <cell r="AY1454">
            <v>0.1535374572292949</v>
          </cell>
          <cell r="AZ1454">
            <v>0.13310140582524274</v>
          </cell>
          <cell r="BA1454">
            <v>4990</v>
          </cell>
          <cell r="BB1454">
            <v>6</v>
          </cell>
          <cell r="BC1454">
            <v>0.11769940030566639</v>
          </cell>
          <cell r="BD1454">
            <v>0.10530505811623248</v>
          </cell>
          <cell r="BE1454">
            <v>4908</v>
          </cell>
          <cell r="BF1454">
            <v>12</v>
          </cell>
          <cell r="BG1454">
            <v>9.9332396132306711E-2</v>
          </cell>
          <cell r="BH1454">
            <v>9.0357017114914437E-2</v>
          </cell>
        </row>
        <row r="1455">
          <cell r="B1455" t="str">
            <v>41126</v>
          </cell>
          <cell r="C1455" t="str">
            <v>7840235004502</v>
          </cell>
          <cell r="D1455" t="str">
            <v>JUGO DURAZNO 200ml KAMPITO</v>
          </cell>
          <cell r="E1455">
            <v>18</v>
          </cell>
          <cell r="F1455" t="str">
            <v>BEBIDAS</v>
          </cell>
          <cell r="G1455" t="str">
            <v>BEBIDAS</v>
          </cell>
          <cell r="H1455" t="str">
            <v>JUGOS</v>
          </cell>
          <cell r="I1455" t="str">
            <v>REFRESCOS</v>
          </cell>
          <cell r="J1455" t="str">
            <v>NORMAL JR-N</v>
          </cell>
          <cell r="K1455" t="str">
            <v>KAMPITO</v>
          </cell>
          <cell r="L1455">
            <v>87</v>
          </cell>
          <cell r="M1455" t="str">
            <v>EMBOTELLADORA CENTRAL (87)</v>
          </cell>
          <cell r="N1455">
            <v>0</v>
          </cell>
          <cell r="O1455">
            <v>0</v>
          </cell>
          <cell r="P1455">
            <v>316</v>
          </cell>
          <cell r="Q1455">
            <v>458</v>
          </cell>
          <cell r="R1455">
            <v>0</v>
          </cell>
          <cell r="S1455">
            <v>0</v>
          </cell>
          <cell r="T1455">
            <v>210</v>
          </cell>
          <cell r="U1455">
            <v>337</v>
          </cell>
          <cell r="V1455">
            <v>0</v>
          </cell>
          <cell r="W1455">
            <v>0</v>
          </cell>
          <cell r="X1455">
            <v>108</v>
          </cell>
          <cell r="Y1455">
            <v>99</v>
          </cell>
          <cell r="Z1455">
            <v>0</v>
          </cell>
          <cell r="AA1455">
            <v>0</v>
          </cell>
          <cell r="AB1455">
            <v>100</v>
          </cell>
          <cell r="AC1455">
            <v>129</v>
          </cell>
          <cell r="AD1455">
            <v>0</v>
          </cell>
          <cell r="AE1455">
            <v>0</v>
          </cell>
          <cell r="AF1455">
            <v>144</v>
          </cell>
          <cell r="AG1455">
            <v>156</v>
          </cell>
          <cell r="AH1455">
            <v>27</v>
          </cell>
          <cell r="AI1455">
            <v>73</v>
          </cell>
          <cell r="AJ1455">
            <v>614</v>
          </cell>
          <cell r="AK1455">
            <v>462</v>
          </cell>
          <cell r="AL1455">
            <v>163</v>
          </cell>
          <cell r="AM1455">
            <v>156</v>
          </cell>
          <cell r="AN1455">
            <v>238</v>
          </cell>
          <cell r="AO1455">
            <v>148</v>
          </cell>
          <cell r="AP1455">
            <v>40.21834061135371</v>
          </cell>
          <cell r="AQ1455">
            <v>41.127596439169139</v>
          </cell>
          <cell r="AR1455">
            <v>49.393939393939391</v>
          </cell>
          <cell r="AS1455">
            <v>36.279069767441861</v>
          </cell>
          <cell r="AT1455">
            <v>45.769230769230766</v>
          </cell>
          <cell r="AU1455">
            <v>60.821917808219183</v>
          </cell>
          <cell r="AV1455">
            <v>2483.9999800000001</v>
          </cell>
          <cell r="AW1455">
            <v>2483.9994299999998</v>
          </cell>
          <cell r="AX1455">
            <v>2900</v>
          </cell>
          <cell r="AY1455">
            <v>0.16747182904566693</v>
          </cell>
          <cell r="AZ1455">
            <v>0.14344828275862068</v>
          </cell>
          <cell r="BA1455">
            <v>2850</v>
          </cell>
          <cell r="BB1455">
            <v>6</v>
          </cell>
          <cell r="BC1455">
            <v>0.14734300440694859</v>
          </cell>
          <cell r="BD1455">
            <v>0.12842105964912279</v>
          </cell>
          <cell r="BE1455">
            <v>2750</v>
          </cell>
          <cell r="BF1455">
            <v>18</v>
          </cell>
          <cell r="BG1455">
            <v>0.10708535512951167</v>
          </cell>
          <cell r="BH1455">
            <v>9.6727279999999985E-2</v>
          </cell>
        </row>
        <row r="1456">
          <cell r="B1456" t="str">
            <v>41123</v>
          </cell>
          <cell r="C1456" t="str">
            <v>7840235004519</v>
          </cell>
          <cell r="D1456" t="str">
            <v>JUGO GREEN 200ml KAMPITO</v>
          </cell>
          <cell r="E1456">
            <v>18</v>
          </cell>
          <cell r="F1456" t="str">
            <v>BEBIDAS</v>
          </cell>
          <cell r="G1456" t="str">
            <v>BEBIDAS</v>
          </cell>
          <cell r="H1456" t="str">
            <v>JUGOS</v>
          </cell>
          <cell r="I1456" t="str">
            <v>REFRESCOS</v>
          </cell>
          <cell r="J1456" t="str">
            <v>NORMAL JR-N</v>
          </cell>
          <cell r="K1456" t="str">
            <v>KAMPITO</v>
          </cell>
          <cell r="L1456">
            <v>87</v>
          </cell>
          <cell r="M1456" t="str">
            <v>EMBOTELLADORA CENTRAL (87)</v>
          </cell>
          <cell r="N1456">
            <v>0</v>
          </cell>
          <cell r="O1456">
            <v>0</v>
          </cell>
          <cell r="P1456">
            <v>118</v>
          </cell>
          <cell r="Q1456">
            <v>135</v>
          </cell>
          <cell r="R1456">
            <v>0</v>
          </cell>
          <cell r="S1456">
            <v>0</v>
          </cell>
          <cell r="T1456">
            <v>131</v>
          </cell>
          <cell r="U1456">
            <v>148</v>
          </cell>
          <cell r="V1456">
            <v>0</v>
          </cell>
          <cell r="W1456">
            <v>0</v>
          </cell>
          <cell r="X1456">
            <v>32</v>
          </cell>
          <cell r="Y1456">
            <v>34</v>
          </cell>
          <cell r="Z1456">
            <v>0</v>
          </cell>
          <cell r="AA1456">
            <v>0</v>
          </cell>
          <cell r="AB1456">
            <v>41</v>
          </cell>
          <cell r="AC1456">
            <v>75</v>
          </cell>
          <cell r="AD1456">
            <v>0</v>
          </cell>
          <cell r="AE1456">
            <v>0</v>
          </cell>
          <cell r="AF1456">
            <v>60</v>
          </cell>
          <cell r="AG1456">
            <v>94</v>
          </cell>
          <cell r="AH1456">
            <v>3</v>
          </cell>
          <cell r="AI1456">
            <v>7</v>
          </cell>
          <cell r="AJ1456">
            <v>195</v>
          </cell>
          <cell r="AK1456">
            <v>313</v>
          </cell>
          <cell r="AL1456">
            <v>49</v>
          </cell>
          <cell r="AM1456">
            <v>100</v>
          </cell>
          <cell r="AN1456">
            <v>163</v>
          </cell>
          <cell r="AO1456">
            <v>177</v>
          </cell>
          <cell r="AP1456">
            <v>43.333333333333336</v>
          </cell>
          <cell r="AQ1456">
            <v>63.445945945945951</v>
          </cell>
          <cell r="AR1456">
            <v>43.235294117647058</v>
          </cell>
          <cell r="AS1456">
            <v>40</v>
          </cell>
          <cell r="AT1456">
            <v>52.021276595744681</v>
          </cell>
          <cell r="AU1456">
            <v>758.57142857142856</v>
          </cell>
          <cell r="AV1456">
            <v>2483.9999800000001</v>
          </cell>
          <cell r="AW1456">
            <v>2483.9998700000001</v>
          </cell>
          <cell r="AX1456">
            <v>2900</v>
          </cell>
          <cell r="AY1456">
            <v>0.16747182904566693</v>
          </cell>
          <cell r="AZ1456">
            <v>0.14344828275862068</v>
          </cell>
          <cell r="BA1456">
            <v>2850</v>
          </cell>
          <cell r="BB1456">
            <v>6</v>
          </cell>
          <cell r="BC1456">
            <v>0.14734300440694859</v>
          </cell>
          <cell r="BD1456">
            <v>0.12842105964912279</v>
          </cell>
          <cell r="BE1456">
            <v>2750</v>
          </cell>
          <cell r="BF1456">
            <v>18</v>
          </cell>
          <cell r="BG1456">
            <v>0.10708535512951167</v>
          </cell>
          <cell r="BH1456">
            <v>9.6727279999999985E-2</v>
          </cell>
        </row>
        <row r="1457">
          <cell r="B1457" t="str">
            <v>24217</v>
          </cell>
          <cell r="C1457" t="str">
            <v>7840235003321</v>
          </cell>
          <cell r="D1457" t="str">
            <v>JUGO GREEN PUNCH 250ml KAMPITO</v>
          </cell>
          <cell r="E1457">
            <v>12</v>
          </cell>
          <cell r="F1457" t="str">
            <v>BEBIDAS</v>
          </cell>
          <cell r="G1457" t="str">
            <v>BEBIDAS</v>
          </cell>
          <cell r="H1457" t="str">
            <v>JUGOS</v>
          </cell>
          <cell r="I1457" t="str">
            <v>REFRESCOS</v>
          </cell>
          <cell r="J1457" t="str">
            <v>NORMAL JR-N</v>
          </cell>
          <cell r="K1457" t="str">
            <v>KAMPITO</v>
          </cell>
          <cell r="L1457">
            <v>87</v>
          </cell>
          <cell r="M1457" t="str">
            <v>EMBOTELLADORA CENTRAL (87)</v>
          </cell>
          <cell r="N1457">
            <v>86</v>
          </cell>
          <cell r="O1457">
            <v>109</v>
          </cell>
          <cell r="P1457">
            <v>120</v>
          </cell>
          <cell r="Q1457">
            <v>68</v>
          </cell>
          <cell r="R1457">
            <v>79</v>
          </cell>
          <cell r="S1457">
            <v>192</v>
          </cell>
          <cell r="T1457">
            <v>192</v>
          </cell>
          <cell r="U1457">
            <v>122</v>
          </cell>
          <cell r="V1457">
            <v>40</v>
          </cell>
          <cell r="W1457">
            <v>45</v>
          </cell>
          <cell r="X1457">
            <v>42</v>
          </cell>
          <cell r="Y1457">
            <v>52</v>
          </cell>
          <cell r="Z1457">
            <v>21</v>
          </cell>
          <cell r="AA1457">
            <v>66</v>
          </cell>
          <cell r="AB1457">
            <v>19</v>
          </cell>
          <cell r="AC1457">
            <v>0</v>
          </cell>
          <cell r="AD1457">
            <v>101</v>
          </cell>
          <cell r="AE1457">
            <v>134</v>
          </cell>
          <cell r="AF1457">
            <v>85</v>
          </cell>
          <cell r="AG1457">
            <v>45</v>
          </cell>
          <cell r="AH1457">
            <v>0</v>
          </cell>
          <cell r="AI1457">
            <v>2</v>
          </cell>
          <cell r="AJ1457">
            <v>125</v>
          </cell>
          <cell r="AK1457">
            <v>237</v>
          </cell>
          <cell r="AL1457">
            <v>86</v>
          </cell>
          <cell r="AM1457">
            <v>120</v>
          </cell>
          <cell r="AN1457">
            <v>151</v>
          </cell>
          <cell r="AO1457">
            <v>58</v>
          </cell>
          <cell r="AP1457">
            <v>55.147058823529406</v>
          </cell>
          <cell r="AQ1457">
            <v>58.278688524590166</v>
          </cell>
          <cell r="AR1457">
            <v>49.615384615384613</v>
          </cell>
          <cell r="AS1457" t="str">
            <v>SV</v>
          </cell>
          <cell r="AT1457">
            <v>100.66666666666667</v>
          </cell>
          <cell r="AU1457">
            <v>870</v>
          </cell>
          <cell r="AV1457">
            <v>1809.3333500000001</v>
          </cell>
          <cell r="AW1457">
            <v>1715.91365</v>
          </cell>
          <cell r="AX1457">
            <v>2100</v>
          </cell>
          <cell r="AY1457">
            <v>0.16064847862335596</v>
          </cell>
          <cell r="AZ1457">
            <v>0.13841269047619043</v>
          </cell>
          <cell r="BA1457">
            <v>1991.6666700000001</v>
          </cell>
          <cell r="BB1457">
            <v>12</v>
          </cell>
          <cell r="BC1457">
            <v>0.10077375736206928</v>
          </cell>
          <cell r="BD1457">
            <v>9.1548110307032429E-2</v>
          </cell>
          <cell r="BE1457">
            <v>0</v>
          </cell>
          <cell r="BF1457">
            <v>0</v>
          </cell>
          <cell r="BG1457">
            <v>-1</v>
          </cell>
          <cell r="BH1457">
            <v>0</v>
          </cell>
        </row>
        <row r="1458">
          <cell r="B1458" t="str">
            <v>35902</v>
          </cell>
          <cell r="C1458" t="str">
            <v>7840235003345</v>
          </cell>
          <cell r="D1458" t="str">
            <v>JUGO GREEN PUNCH 2Lts KAMPITO</v>
          </cell>
          <cell r="E1458">
            <v>6</v>
          </cell>
          <cell r="F1458" t="str">
            <v>BEBIDAS</v>
          </cell>
          <cell r="G1458" t="str">
            <v>BEBIDAS</v>
          </cell>
          <cell r="H1458" t="str">
            <v>JUGOS</v>
          </cell>
          <cell r="I1458" t="str">
            <v>REFRESCOS</v>
          </cell>
          <cell r="J1458" t="str">
            <v>NORMAL JR-N</v>
          </cell>
          <cell r="K1458" t="str">
            <v>KAMPITO</v>
          </cell>
          <cell r="L1458">
            <v>87</v>
          </cell>
          <cell r="M1458" t="str">
            <v>EMBOTELLADORA CENTRAL (87)</v>
          </cell>
          <cell r="N1458">
            <v>56</v>
          </cell>
          <cell r="O1458">
            <v>106</v>
          </cell>
          <cell r="P1458">
            <v>33</v>
          </cell>
          <cell r="Q1458">
            <v>35</v>
          </cell>
          <cell r="R1458">
            <v>96</v>
          </cell>
          <cell r="S1458">
            <v>178</v>
          </cell>
          <cell r="T1458">
            <v>60</v>
          </cell>
          <cell r="U1458">
            <v>71</v>
          </cell>
          <cell r="V1458">
            <v>32</v>
          </cell>
          <cell r="W1458">
            <v>50</v>
          </cell>
          <cell r="X1458">
            <v>36</v>
          </cell>
          <cell r="Y1458">
            <v>30</v>
          </cell>
          <cell r="Z1458">
            <v>33</v>
          </cell>
          <cell r="AA1458">
            <v>51</v>
          </cell>
          <cell r="AB1458">
            <v>36</v>
          </cell>
          <cell r="AC1458">
            <v>23</v>
          </cell>
          <cell r="AD1458">
            <v>33</v>
          </cell>
          <cell r="AE1458">
            <v>83</v>
          </cell>
          <cell r="AF1458">
            <v>58</v>
          </cell>
          <cell r="AG1458">
            <v>55</v>
          </cell>
          <cell r="AH1458">
            <v>2</v>
          </cell>
          <cell r="AI1458">
            <v>8</v>
          </cell>
          <cell r="AJ1458">
            <v>86</v>
          </cell>
          <cell r="AK1458">
            <v>98</v>
          </cell>
          <cell r="AL1458">
            <v>48</v>
          </cell>
          <cell r="AM1458">
            <v>56</v>
          </cell>
          <cell r="AN1458">
            <v>72</v>
          </cell>
          <cell r="AO1458">
            <v>26</v>
          </cell>
          <cell r="AP1458">
            <v>73.714285714285722</v>
          </cell>
          <cell r="AQ1458">
            <v>41.408450704225352</v>
          </cell>
          <cell r="AR1458">
            <v>48</v>
          </cell>
          <cell r="AS1458">
            <v>73.043478260869563</v>
          </cell>
          <cell r="AT1458">
            <v>39.272727272727273</v>
          </cell>
          <cell r="AU1458">
            <v>97.5</v>
          </cell>
          <cell r="AV1458">
            <v>4464.5417299999999</v>
          </cell>
          <cell r="AW1458">
            <v>4457.6757500000003</v>
          </cell>
          <cell r="AX1458">
            <v>5150</v>
          </cell>
          <cell r="AY1458">
            <v>0.15353384769459866</v>
          </cell>
          <cell r="AZ1458">
            <v>0.13309869320388351</v>
          </cell>
          <cell r="BA1458">
            <v>4990</v>
          </cell>
          <cell r="BB1458">
            <v>6</v>
          </cell>
          <cell r="BC1458">
            <v>0.11769590291185383</v>
          </cell>
          <cell r="BD1458">
            <v>0.10530225851703409</v>
          </cell>
          <cell r="BE1458">
            <v>4908.3333300000004</v>
          </cell>
          <cell r="BF1458">
            <v>12</v>
          </cell>
          <cell r="BG1458">
            <v>9.9403617849037396E-2</v>
          </cell>
          <cell r="BH1458">
            <v>9.0415945732031294E-2</v>
          </cell>
        </row>
        <row r="1459">
          <cell r="B1459" t="str">
            <v>41124</v>
          </cell>
          <cell r="C1459" t="str">
            <v>7840235004489</v>
          </cell>
          <cell r="D1459" t="str">
            <v>JUGO MANZANA 200ml KAMPITO</v>
          </cell>
          <cell r="E1459">
            <v>18</v>
          </cell>
          <cell r="F1459" t="str">
            <v>BEBIDAS</v>
          </cell>
          <cell r="G1459" t="str">
            <v>BEBIDAS</v>
          </cell>
          <cell r="H1459" t="str">
            <v>JUGOS</v>
          </cell>
          <cell r="I1459" t="str">
            <v>REFRESCOS</v>
          </cell>
          <cell r="J1459" t="str">
            <v>NORMAL JR-N</v>
          </cell>
          <cell r="K1459" t="str">
            <v>KAMPITO</v>
          </cell>
          <cell r="L1459">
            <v>87</v>
          </cell>
          <cell r="M1459" t="str">
            <v>EMBOTELLADORA CENTRAL (87)</v>
          </cell>
          <cell r="N1459">
            <v>0</v>
          </cell>
          <cell r="O1459">
            <v>0</v>
          </cell>
          <cell r="P1459">
            <v>244</v>
          </cell>
          <cell r="Q1459">
            <v>393</v>
          </cell>
          <cell r="R1459">
            <v>0</v>
          </cell>
          <cell r="S1459">
            <v>0</v>
          </cell>
          <cell r="T1459">
            <v>270</v>
          </cell>
          <cell r="U1459">
            <v>489</v>
          </cell>
          <cell r="V1459">
            <v>0</v>
          </cell>
          <cell r="W1459">
            <v>0</v>
          </cell>
          <cell r="X1459">
            <v>48</v>
          </cell>
          <cell r="Y1459">
            <v>73</v>
          </cell>
          <cell r="Z1459">
            <v>0</v>
          </cell>
          <cell r="AA1459">
            <v>0</v>
          </cell>
          <cell r="AB1459">
            <v>72</v>
          </cell>
          <cell r="AC1459">
            <v>86</v>
          </cell>
          <cell r="AD1459">
            <v>0</v>
          </cell>
          <cell r="AE1459">
            <v>0</v>
          </cell>
          <cell r="AF1459">
            <v>106</v>
          </cell>
          <cell r="AG1459">
            <v>168</v>
          </cell>
          <cell r="AH1459">
            <v>10</v>
          </cell>
          <cell r="AI1459">
            <v>23</v>
          </cell>
          <cell r="AJ1459">
            <v>422</v>
          </cell>
          <cell r="AK1459">
            <v>425</v>
          </cell>
          <cell r="AL1459">
            <v>78</v>
          </cell>
          <cell r="AM1459">
            <v>192</v>
          </cell>
          <cell r="AN1459">
            <v>23</v>
          </cell>
          <cell r="AO1459">
            <v>13</v>
          </cell>
          <cell r="AP1459">
            <v>32.213740458015266</v>
          </cell>
          <cell r="AQ1459">
            <v>26.073619631901842</v>
          </cell>
          <cell r="AR1459">
            <v>32.054794520547944</v>
          </cell>
          <cell r="AS1459">
            <v>66.976744186046517</v>
          </cell>
          <cell r="AT1459">
            <v>4.1071428571428577</v>
          </cell>
          <cell r="AU1459">
            <v>16.956521739130434</v>
          </cell>
          <cell r="AV1459">
            <v>2483.9999800000001</v>
          </cell>
          <cell r="AW1459">
            <v>2483.9996500000002</v>
          </cell>
          <cell r="AX1459">
            <v>2900</v>
          </cell>
          <cell r="AY1459">
            <v>0.16747182904566693</v>
          </cell>
          <cell r="AZ1459">
            <v>0.14344828275862068</v>
          </cell>
          <cell r="BA1459">
            <v>2850</v>
          </cell>
          <cell r="BB1459">
            <v>6</v>
          </cell>
          <cell r="BC1459">
            <v>0.14734300440694859</v>
          </cell>
          <cell r="BD1459">
            <v>0.12842105964912279</v>
          </cell>
          <cell r="BE1459">
            <v>2750</v>
          </cell>
          <cell r="BF1459">
            <v>18</v>
          </cell>
          <cell r="BG1459">
            <v>0.10708535512951167</v>
          </cell>
          <cell r="BH1459">
            <v>9.6727279999999985E-2</v>
          </cell>
        </row>
        <row r="1460">
          <cell r="B1460" t="str">
            <v>9846</v>
          </cell>
          <cell r="C1460" t="str">
            <v>7840235003024</v>
          </cell>
          <cell r="D1460" t="str">
            <v>JUGO TROPICAL 250ml KAMPITO</v>
          </cell>
          <cell r="E1460">
            <v>12</v>
          </cell>
          <cell r="F1460" t="str">
            <v>BEBIDAS</v>
          </cell>
          <cell r="G1460" t="str">
            <v>BEBIDAS</v>
          </cell>
          <cell r="H1460" t="str">
            <v>JUGOS</v>
          </cell>
          <cell r="I1460" t="str">
            <v>REFRESCOS</v>
          </cell>
          <cell r="J1460" t="str">
            <v>NORMAL JR-N</v>
          </cell>
          <cell r="K1460" t="str">
            <v>KAMPITO</v>
          </cell>
          <cell r="L1460">
            <v>87</v>
          </cell>
          <cell r="M1460" t="str">
            <v>EMBOTELLADORA CENTRAL (87)</v>
          </cell>
          <cell r="N1460">
            <v>73</v>
          </cell>
          <cell r="O1460">
            <v>148</v>
          </cell>
          <cell r="P1460">
            <v>207</v>
          </cell>
          <cell r="Q1460">
            <v>117</v>
          </cell>
          <cell r="R1460">
            <v>226</v>
          </cell>
          <cell r="S1460">
            <v>170</v>
          </cell>
          <cell r="T1460">
            <v>284</v>
          </cell>
          <cell r="U1460">
            <v>174</v>
          </cell>
          <cell r="V1460">
            <v>59</v>
          </cell>
          <cell r="W1460">
            <v>38</v>
          </cell>
          <cell r="X1460">
            <v>57</v>
          </cell>
          <cell r="Y1460">
            <v>31</v>
          </cell>
          <cell r="Z1460">
            <v>64</v>
          </cell>
          <cell r="AA1460">
            <v>114</v>
          </cell>
          <cell r="AB1460">
            <v>102</v>
          </cell>
          <cell r="AC1460">
            <v>56</v>
          </cell>
          <cell r="AD1460">
            <v>136</v>
          </cell>
          <cell r="AE1460">
            <v>206</v>
          </cell>
          <cell r="AF1460">
            <v>93</v>
          </cell>
          <cell r="AG1460">
            <v>131</v>
          </cell>
          <cell r="AH1460">
            <v>2</v>
          </cell>
          <cell r="AI1460">
            <v>6</v>
          </cell>
          <cell r="AJ1460">
            <v>259</v>
          </cell>
          <cell r="AK1460">
            <v>347</v>
          </cell>
          <cell r="AL1460">
            <v>72</v>
          </cell>
          <cell r="AM1460">
            <v>239</v>
          </cell>
          <cell r="AN1460">
            <v>78</v>
          </cell>
          <cell r="AO1460">
            <v>115</v>
          </cell>
          <cell r="AP1460">
            <v>66.410256410256409</v>
          </cell>
          <cell r="AQ1460">
            <v>59.827586206896548</v>
          </cell>
          <cell r="AR1460">
            <v>69.677419354838719</v>
          </cell>
          <cell r="AS1460">
            <v>128.03571428571431</v>
          </cell>
          <cell r="AT1460">
            <v>17.862595419847327</v>
          </cell>
          <cell r="AU1460">
            <v>575</v>
          </cell>
          <cell r="AV1460">
            <v>1809.3333500000001</v>
          </cell>
          <cell r="AW1460">
            <v>1710.63662</v>
          </cell>
          <cell r="AX1460">
            <v>2100</v>
          </cell>
          <cell r="AY1460">
            <v>0.16064847862335596</v>
          </cell>
          <cell r="AZ1460">
            <v>0.13841269047619043</v>
          </cell>
          <cell r="BA1460">
            <v>1992</v>
          </cell>
          <cell r="BB1460">
            <v>12</v>
          </cell>
          <cell r="BC1460">
            <v>0.10095798543701195</v>
          </cell>
          <cell r="BD1460">
            <v>9.170012550200797E-2</v>
          </cell>
          <cell r="BE1460">
            <v>0</v>
          </cell>
          <cell r="BF1460">
            <v>0</v>
          </cell>
          <cell r="BG1460">
            <v>-1</v>
          </cell>
          <cell r="BH1460">
            <v>0</v>
          </cell>
        </row>
        <row r="1461">
          <cell r="B1461" t="str">
            <v>9844</v>
          </cell>
          <cell r="C1461" t="str">
            <v>7840235002935</v>
          </cell>
          <cell r="D1461" t="str">
            <v>JUGO TROPICAL 2Lts KAMPITO</v>
          </cell>
          <cell r="E1461">
            <v>6</v>
          </cell>
          <cell r="F1461" t="str">
            <v>BEBIDAS</v>
          </cell>
          <cell r="G1461" t="str">
            <v>BEBIDAS</v>
          </cell>
          <cell r="H1461" t="str">
            <v>JUGOS</v>
          </cell>
          <cell r="I1461" t="str">
            <v>REFRESCOS</v>
          </cell>
          <cell r="J1461" t="str">
            <v>NORMAL JR-N</v>
          </cell>
          <cell r="K1461" t="str">
            <v>KAMPITO</v>
          </cell>
          <cell r="L1461">
            <v>87</v>
          </cell>
          <cell r="M1461" t="str">
            <v>EMBOTELLADORA CENTRAL (87)</v>
          </cell>
          <cell r="N1461">
            <v>48</v>
          </cell>
          <cell r="O1461">
            <v>36</v>
          </cell>
          <cell r="P1461">
            <v>60</v>
          </cell>
          <cell r="Q1461">
            <v>55</v>
          </cell>
          <cell r="R1461">
            <v>36</v>
          </cell>
          <cell r="S1461">
            <v>52</v>
          </cell>
          <cell r="T1461">
            <v>140</v>
          </cell>
          <cell r="U1461">
            <v>133</v>
          </cell>
          <cell r="V1461">
            <v>34</v>
          </cell>
          <cell r="W1461">
            <v>40</v>
          </cell>
          <cell r="X1461">
            <v>47</v>
          </cell>
          <cell r="Y1461">
            <v>51</v>
          </cell>
          <cell r="Z1461">
            <v>41</v>
          </cell>
          <cell r="AA1461">
            <v>23</v>
          </cell>
          <cell r="AB1461">
            <v>46</v>
          </cell>
          <cell r="AC1461">
            <v>47</v>
          </cell>
          <cell r="AD1461">
            <v>53</v>
          </cell>
          <cell r="AE1461">
            <v>49</v>
          </cell>
          <cell r="AF1461">
            <v>88</v>
          </cell>
          <cell r="AG1461">
            <v>92</v>
          </cell>
          <cell r="AH1461">
            <v>4</v>
          </cell>
          <cell r="AI1461">
            <v>10</v>
          </cell>
          <cell r="AJ1461">
            <v>72</v>
          </cell>
          <cell r="AK1461">
            <v>156</v>
          </cell>
          <cell r="AL1461">
            <v>62</v>
          </cell>
          <cell r="AM1461">
            <v>61</v>
          </cell>
          <cell r="AN1461">
            <v>128</v>
          </cell>
          <cell r="AO1461">
            <v>18</v>
          </cell>
          <cell r="AP1461">
            <v>39.272727272727273</v>
          </cell>
          <cell r="AQ1461">
            <v>35.18796992481203</v>
          </cell>
          <cell r="AR1461">
            <v>36.470588235294116</v>
          </cell>
          <cell r="AS1461">
            <v>38.936170212765958</v>
          </cell>
          <cell r="AT1461">
            <v>41.739130434782609</v>
          </cell>
          <cell r="AU1461">
            <v>54</v>
          </cell>
          <cell r="AV1461">
            <v>4464.5000399999999</v>
          </cell>
          <cell r="AW1461">
            <v>4378.7635099999998</v>
          </cell>
          <cell r="AX1461">
            <v>5150</v>
          </cell>
          <cell r="AY1461">
            <v>0.1535446195225032</v>
          </cell>
          <cell r="AZ1461">
            <v>0.13310678834951459</v>
          </cell>
          <cell r="BA1461">
            <v>4990</v>
          </cell>
          <cell r="BB1461">
            <v>6</v>
          </cell>
          <cell r="BC1461">
            <v>0.11770634008102743</v>
          </cell>
          <cell r="BD1461">
            <v>0.10531061322645292</v>
          </cell>
          <cell r="BE1461">
            <v>4908</v>
          </cell>
          <cell r="BF1461">
            <v>12</v>
          </cell>
          <cell r="BG1461">
            <v>9.9339221867271066E-2</v>
          </cell>
          <cell r="BH1461">
            <v>9.0362665036674839E-2</v>
          </cell>
        </row>
        <row r="1462">
          <cell r="B1462" t="str">
            <v>25809</v>
          </cell>
          <cell r="C1462" t="str">
            <v>7896000597274</v>
          </cell>
          <cell r="D1462" t="str">
            <v>JUGO FRUIT SHOOT FRUTILLA 150ml MAGUARY</v>
          </cell>
          <cell r="E1462">
            <v>27</v>
          </cell>
          <cell r="F1462" t="str">
            <v>BEBIDAS</v>
          </cell>
          <cell r="G1462" t="str">
            <v>BEBIDAS</v>
          </cell>
          <cell r="H1462" t="str">
            <v>JUGOS</v>
          </cell>
          <cell r="I1462" t="str">
            <v>REFRESCOS</v>
          </cell>
          <cell r="J1462" t="str">
            <v>NORMAL JR-N</v>
          </cell>
          <cell r="K1462" t="str">
            <v>MAGUARY</v>
          </cell>
          <cell r="L1462">
            <v>114</v>
          </cell>
          <cell r="M1462" t="str">
            <v>APOLO IMPORT S.A. 2 - TRENTINO (114)</v>
          </cell>
          <cell r="N1462">
            <v>652</v>
          </cell>
          <cell r="O1462">
            <v>773</v>
          </cell>
          <cell r="P1462">
            <v>415</v>
          </cell>
          <cell r="Q1462">
            <v>335</v>
          </cell>
          <cell r="R1462">
            <v>825</v>
          </cell>
          <cell r="S1462">
            <v>1788</v>
          </cell>
          <cell r="T1462">
            <v>1216</v>
          </cell>
          <cell r="U1462">
            <v>1359</v>
          </cell>
          <cell r="V1462">
            <v>419</v>
          </cell>
          <cell r="W1462">
            <v>489</v>
          </cell>
          <cell r="X1462">
            <v>471</v>
          </cell>
          <cell r="Y1462">
            <v>425</v>
          </cell>
          <cell r="Z1462">
            <v>396</v>
          </cell>
          <cell r="AA1462">
            <v>677</v>
          </cell>
          <cell r="AB1462">
            <v>557</v>
          </cell>
          <cell r="AC1462">
            <v>514</v>
          </cell>
          <cell r="AD1462">
            <v>620</v>
          </cell>
          <cell r="AE1462">
            <v>911</v>
          </cell>
          <cell r="AF1462">
            <v>740</v>
          </cell>
          <cell r="AG1462">
            <v>730</v>
          </cell>
          <cell r="AH1462">
            <v>73</v>
          </cell>
          <cell r="AI1462">
            <v>345</v>
          </cell>
          <cell r="AJ1462">
            <v>1445</v>
          </cell>
          <cell r="AK1462">
            <v>2635</v>
          </cell>
          <cell r="AL1462">
            <v>213</v>
          </cell>
          <cell r="AM1462">
            <v>1160</v>
          </cell>
          <cell r="AN1462">
            <v>1670</v>
          </cell>
          <cell r="AO1462">
            <v>1067</v>
          </cell>
          <cell r="AP1462">
            <v>129.40298507462688</v>
          </cell>
          <cell r="AQ1462">
            <v>58.167770419426049</v>
          </cell>
          <cell r="AR1462">
            <v>15.03529411764706</v>
          </cell>
          <cell r="AS1462">
            <v>67.704280155642024</v>
          </cell>
          <cell r="AT1462">
            <v>68.630136986301366</v>
          </cell>
          <cell r="AU1462">
            <v>92.782608695652172</v>
          </cell>
          <cell r="AV1462">
            <v>1800.000004</v>
          </cell>
          <cell r="AW1462">
            <v>1711.4500700000001</v>
          </cell>
          <cell r="AX1462">
            <v>2100</v>
          </cell>
          <cell r="AY1462">
            <v>0.16666666407407416</v>
          </cell>
          <cell r="AZ1462">
            <v>0.14285714095238095</v>
          </cell>
          <cell r="BA1462">
            <v>2000</v>
          </cell>
          <cell r="BB1462">
            <v>6</v>
          </cell>
          <cell r="BC1462">
            <v>0.11111110864197538</v>
          </cell>
          <cell r="BD1462">
            <v>9.9999998000000007E-2</v>
          </cell>
          <cell r="BE1462">
            <v>1900</v>
          </cell>
          <cell r="BF1462">
            <v>12</v>
          </cell>
          <cell r="BG1462">
            <v>5.5555553209876596E-2</v>
          </cell>
          <cell r="BH1462">
            <v>5.2631576842105267E-2</v>
          </cell>
        </row>
        <row r="1463">
          <cell r="B1463" t="str">
            <v>25810</v>
          </cell>
          <cell r="C1463" t="str">
            <v>7896000595973</v>
          </cell>
          <cell r="D1463" t="str">
            <v>JUGO FRUIT SHOOT FRUTILLA 275ml MAGUARY</v>
          </cell>
          <cell r="E1463">
            <v>6</v>
          </cell>
          <cell r="F1463" t="str">
            <v>BEBIDAS</v>
          </cell>
          <cell r="G1463" t="str">
            <v>BEBIDAS</v>
          </cell>
          <cell r="H1463" t="str">
            <v>JUGOS</v>
          </cell>
          <cell r="I1463" t="str">
            <v>REFRESCOS</v>
          </cell>
          <cell r="J1463" t="str">
            <v>NORMAL JR-N</v>
          </cell>
          <cell r="K1463" t="str">
            <v>MAGUARY</v>
          </cell>
          <cell r="L1463">
            <v>114</v>
          </cell>
          <cell r="M1463" t="str">
            <v>APOLO IMPORT S.A. 2 - TRENTINO (114)</v>
          </cell>
          <cell r="N1463">
            <v>16</v>
          </cell>
          <cell r="O1463">
            <v>12</v>
          </cell>
          <cell r="P1463">
            <v>14</v>
          </cell>
          <cell r="Q1463">
            <v>11</v>
          </cell>
          <cell r="R1463">
            <v>16</v>
          </cell>
          <cell r="S1463">
            <v>86</v>
          </cell>
          <cell r="T1463">
            <v>35</v>
          </cell>
          <cell r="U1463">
            <v>25</v>
          </cell>
          <cell r="V1463">
            <v>12</v>
          </cell>
          <cell r="W1463">
            <v>7</v>
          </cell>
          <cell r="X1463">
            <v>4</v>
          </cell>
          <cell r="Y1463">
            <v>0</v>
          </cell>
          <cell r="Z1463">
            <v>5</v>
          </cell>
          <cell r="AA1463">
            <v>5</v>
          </cell>
          <cell r="AB1463">
            <v>7</v>
          </cell>
          <cell r="AC1463">
            <v>11</v>
          </cell>
          <cell r="AD1463">
            <v>9</v>
          </cell>
          <cell r="AE1463">
            <v>0</v>
          </cell>
          <cell r="AF1463">
            <v>6</v>
          </cell>
          <cell r="AG1463">
            <v>11</v>
          </cell>
          <cell r="AH1463">
            <v>0</v>
          </cell>
          <cell r="AI1463">
            <v>6</v>
          </cell>
          <cell r="AJ1463">
            <v>-2</v>
          </cell>
          <cell r="AK1463">
            <v>142</v>
          </cell>
          <cell r="AL1463">
            <v>9</v>
          </cell>
          <cell r="AM1463">
            <v>14</v>
          </cell>
          <cell r="AN1463">
            <v>15</v>
          </cell>
          <cell r="AO1463">
            <v>120</v>
          </cell>
          <cell r="AP1463" t="str">
            <v>Q</v>
          </cell>
          <cell r="AQ1463">
            <v>170.39999999999998</v>
          </cell>
          <cell r="AR1463" t="str">
            <v>SV</v>
          </cell>
          <cell r="AS1463">
            <v>38.18181818181818</v>
          </cell>
          <cell r="AT1463">
            <v>40.909090909090907</v>
          </cell>
          <cell r="AU1463">
            <v>600</v>
          </cell>
          <cell r="AV1463">
            <v>6549.9999950000001</v>
          </cell>
          <cell r="AW1463">
            <v>6128.4659700000002</v>
          </cell>
          <cell r="AX1463">
            <v>7550</v>
          </cell>
          <cell r="AY1463">
            <v>0.15267175660509302</v>
          </cell>
          <cell r="AZ1463">
            <v>0.13245033178807947</v>
          </cell>
          <cell r="BA1463">
            <v>7250</v>
          </cell>
          <cell r="BB1463">
            <v>6</v>
          </cell>
          <cell r="BC1463">
            <v>0.10687022985257277</v>
          </cell>
          <cell r="BD1463">
            <v>9.6551724827586186E-2</v>
          </cell>
          <cell r="BE1463">
            <v>6900</v>
          </cell>
          <cell r="BF1463">
            <v>12</v>
          </cell>
          <cell r="BG1463">
            <v>5.3435115307965741E-2</v>
          </cell>
          <cell r="BH1463">
            <v>5.0724638405797086E-2</v>
          </cell>
        </row>
        <row r="1464">
          <cell r="B1464" t="str">
            <v>40920</v>
          </cell>
          <cell r="C1464" t="str">
            <v>7841056006485</v>
          </cell>
          <cell r="D1464" t="str">
            <v>JUGO FRUIT SHOOT FRUTILLA 6un 150ml MAGUARY</v>
          </cell>
          <cell r="E1464">
            <v>1</v>
          </cell>
          <cell r="F1464" t="str">
            <v>BEBIDAS</v>
          </cell>
          <cell r="G1464" t="str">
            <v>BEBIDAS</v>
          </cell>
          <cell r="H1464" t="str">
            <v>JUGOS</v>
          </cell>
          <cell r="I1464" t="str">
            <v>REFRESCOS</v>
          </cell>
          <cell r="J1464" t="str">
            <v>NORMAL JR-N</v>
          </cell>
          <cell r="K1464" t="str">
            <v>MAGUARY</v>
          </cell>
          <cell r="L1464">
            <v>114</v>
          </cell>
          <cell r="M1464" t="str">
            <v>APOLO IMPORT S.A. 2 - TRENTINO (114)</v>
          </cell>
          <cell r="N1464">
            <v>8</v>
          </cell>
          <cell r="O1464">
            <v>95</v>
          </cell>
          <cell r="P1464">
            <v>97</v>
          </cell>
          <cell r="Q1464">
            <v>105</v>
          </cell>
          <cell r="R1464">
            <v>11</v>
          </cell>
          <cell r="S1464">
            <v>94</v>
          </cell>
          <cell r="T1464">
            <v>133</v>
          </cell>
          <cell r="U1464">
            <v>92</v>
          </cell>
          <cell r="V1464">
            <v>3</v>
          </cell>
          <cell r="W1464">
            <v>38</v>
          </cell>
          <cell r="X1464">
            <v>14</v>
          </cell>
          <cell r="Y1464">
            <v>5</v>
          </cell>
          <cell r="Z1464">
            <v>5</v>
          </cell>
          <cell r="AA1464">
            <v>49</v>
          </cell>
          <cell r="AB1464">
            <v>0</v>
          </cell>
          <cell r="AC1464">
            <v>0</v>
          </cell>
          <cell r="AD1464">
            <v>1</v>
          </cell>
          <cell r="AE1464">
            <v>61</v>
          </cell>
          <cell r="AF1464">
            <v>59</v>
          </cell>
          <cell r="AG1464">
            <v>33</v>
          </cell>
          <cell r="AH1464">
            <v>0</v>
          </cell>
          <cell r="AI1464">
            <v>0</v>
          </cell>
          <cell r="AJ1464">
            <v>21</v>
          </cell>
          <cell r="AK1464">
            <v>13</v>
          </cell>
          <cell r="AL1464">
            <v>0</v>
          </cell>
          <cell r="AM1464">
            <v>16</v>
          </cell>
          <cell r="AN1464">
            <v>0</v>
          </cell>
          <cell r="AO1464">
            <v>0</v>
          </cell>
          <cell r="AP1464">
            <v>6</v>
          </cell>
          <cell r="AQ1464">
            <v>4.2391304347826084</v>
          </cell>
          <cell r="AR1464" t="str">
            <v>Q</v>
          </cell>
          <cell r="AS1464" t="str">
            <v>SV</v>
          </cell>
          <cell r="AT1464" t="str">
            <v>Q</v>
          </cell>
          <cell r="AU1464" t="str">
            <v>Q</v>
          </cell>
          <cell r="AV1464">
            <v>10354.999996</v>
          </cell>
          <cell r="AW1464">
            <v>10349.99999</v>
          </cell>
          <cell r="AX1464">
            <v>11900</v>
          </cell>
          <cell r="AY1464">
            <v>0.14920328388187465</v>
          </cell>
          <cell r="AZ1464">
            <v>0.12983193310924365</v>
          </cell>
          <cell r="BA1464">
            <v>11250</v>
          </cell>
          <cell r="BB1464">
            <v>3</v>
          </cell>
          <cell r="BC1464">
            <v>8.6431675938747121E-2</v>
          </cell>
          <cell r="BD1464">
            <v>7.9555555911111075E-2</v>
          </cell>
          <cell r="BE1464">
            <v>10900</v>
          </cell>
          <cell r="BF1464">
            <v>6</v>
          </cell>
          <cell r="BG1464">
            <v>5.2631579353985991E-2</v>
          </cell>
          <cell r="BH1464">
            <v>5.0000000366972434E-2</v>
          </cell>
        </row>
        <row r="1465">
          <cell r="B1465" t="str">
            <v>25813</v>
          </cell>
          <cell r="C1465" t="str">
            <v>7896000597281</v>
          </cell>
          <cell r="D1465" t="str">
            <v>JUGO FRUIT SHOOT MBURUCUYA 150ml MAGUARY</v>
          </cell>
          <cell r="E1465">
            <v>27</v>
          </cell>
          <cell r="F1465" t="str">
            <v>BEBIDAS</v>
          </cell>
          <cell r="G1465" t="str">
            <v>BEBIDAS</v>
          </cell>
          <cell r="H1465" t="str">
            <v>JUGOS</v>
          </cell>
          <cell r="I1465" t="str">
            <v>REFRESCOS</v>
          </cell>
          <cell r="J1465" t="str">
            <v>NORMAL JR-N</v>
          </cell>
          <cell r="K1465" t="str">
            <v>MAGUARY</v>
          </cell>
          <cell r="L1465">
            <v>114</v>
          </cell>
          <cell r="M1465" t="str">
            <v>APOLO IMPORT S.A. 2 - TRENTINO (114)</v>
          </cell>
          <cell r="N1465">
            <v>188</v>
          </cell>
          <cell r="O1465">
            <v>242</v>
          </cell>
          <cell r="P1465">
            <v>234</v>
          </cell>
          <cell r="Q1465">
            <v>200</v>
          </cell>
          <cell r="R1465">
            <v>137</v>
          </cell>
          <cell r="S1465">
            <v>309</v>
          </cell>
          <cell r="T1465">
            <v>238</v>
          </cell>
          <cell r="U1465">
            <v>241</v>
          </cell>
          <cell r="V1465">
            <v>65</v>
          </cell>
          <cell r="W1465">
            <v>164</v>
          </cell>
          <cell r="X1465">
            <v>97</v>
          </cell>
          <cell r="Y1465">
            <v>83</v>
          </cell>
          <cell r="Z1465">
            <v>47</v>
          </cell>
          <cell r="AA1465">
            <v>87</v>
          </cell>
          <cell r="AB1465">
            <v>77</v>
          </cell>
          <cell r="AC1465">
            <v>65</v>
          </cell>
          <cell r="AD1465">
            <v>145</v>
          </cell>
          <cell r="AE1465">
            <v>254</v>
          </cell>
          <cell r="AF1465">
            <v>112</v>
          </cell>
          <cell r="AG1465">
            <v>137</v>
          </cell>
          <cell r="AH1465">
            <v>31</v>
          </cell>
          <cell r="AI1465">
            <v>69</v>
          </cell>
          <cell r="AJ1465">
            <v>296</v>
          </cell>
          <cell r="AK1465">
            <v>560</v>
          </cell>
          <cell r="AL1465">
            <v>232</v>
          </cell>
          <cell r="AM1465">
            <v>184</v>
          </cell>
          <cell r="AN1465">
            <v>634</v>
          </cell>
          <cell r="AO1465">
            <v>438</v>
          </cell>
          <cell r="AP1465">
            <v>44.4</v>
          </cell>
          <cell r="AQ1465">
            <v>69.709543568464738</v>
          </cell>
          <cell r="AR1465">
            <v>83.855421686746993</v>
          </cell>
          <cell r="AS1465">
            <v>84.923076923076934</v>
          </cell>
          <cell r="AT1465">
            <v>138.83211678832117</v>
          </cell>
          <cell r="AU1465">
            <v>190.43478260869566</v>
          </cell>
          <cell r="AV1465">
            <v>1800.000004</v>
          </cell>
          <cell r="AW1465">
            <v>1601.39111</v>
          </cell>
          <cell r="AX1465">
            <v>2100</v>
          </cell>
          <cell r="AY1465">
            <v>0.16666666407407416</v>
          </cell>
          <cell r="AZ1465">
            <v>0.14285714095238095</v>
          </cell>
          <cell r="BA1465">
            <v>2000</v>
          </cell>
          <cell r="BB1465">
            <v>6</v>
          </cell>
          <cell r="BC1465">
            <v>0.11111110864197538</v>
          </cell>
          <cell r="BD1465">
            <v>9.9999998000000007E-2</v>
          </cell>
          <cell r="BE1465">
            <v>1900</v>
          </cell>
          <cell r="BF1465">
            <v>12</v>
          </cell>
          <cell r="BG1465">
            <v>5.5555553209876596E-2</v>
          </cell>
          <cell r="BH1465">
            <v>5.2631576842105267E-2</v>
          </cell>
        </row>
        <row r="1466">
          <cell r="B1466" t="str">
            <v>25814</v>
          </cell>
          <cell r="C1466" t="str">
            <v>7896000595959</v>
          </cell>
          <cell r="D1466" t="str">
            <v>JUGO FRUIT SHOOT MBURUCUYA 275ml MAGUARY</v>
          </cell>
          <cell r="E1466">
            <v>6</v>
          </cell>
          <cell r="F1466" t="str">
            <v>BEBIDAS</v>
          </cell>
          <cell r="G1466" t="str">
            <v>BEBIDAS</v>
          </cell>
          <cell r="H1466" t="str">
            <v>JUGOS</v>
          </cell>
          <cell r="I1466" t="str">
            <v>REFRESCOS</v>
          </cell>
          <cell r="J1466" t="str">
            <v>NORMAL JR-N</v>
          </cell>
          <cell r="K1466" t="str">
            <v>MAGUARY</v>
          </cell>
          <cell r="L1466">
            <v>114</v>
          </cell>
          <cell r="M1466" t="str">
            <v>APOLO IMPORT S.A. 2 - TRENTINO (114)</v>
          </cell>
          <cell r="N1466">
            <v>4</v>
          </cell>
          <cell r="O1466">
            <v>5</v>
          </cell>
          <cell r="P1466">
            <v>0</v>
          </cell>
          <cell r="Q1466">
            <v>0</v>
          </cell>
          <cell r="R1466">
            <v>8</v>
          </cell>
          <cell r="S1466">
            <v>10</v>
          </cell>
          <cell r="T1466">
            <v>2</v>
          </cell>
          <cell r="U1466">
            <v>7</v>
          </cell>
          <cell r="V1466">
            <v>4</v>
          </cell>
          <cell r="W1466">
            <v>0</v>
          </cell>
          <cell r="X1466">
            <v>0</v>
          </cell>
          <cell r="Y1466">
            <v>0</v>
          </cell>
          <cell r="Z1466">
            <v>0</v>
          </cell>
          <cell r="AA1466">
            <v>0</v>
          </cell>
          <cell r="AB1466">
            <v>2</v>
          </cell>
          <cell r="AC1466">
            <v>3</v>
          </cell>
          <cell r="AD1466">
            <v>0</v>
          </cell>
          <cell r="AE1466">
            <v>4</v>
          </cell>
          <cell r="AF1466">
            <v>0</v>
          </cell>
          <cell r="AG1466">
            <v>0</v>
          </cell>
          <cell r="AH1466">
            <v>0</v>
          </cell>
          <cell r="AI1466">
            <v>1</v>
          </cell>
          <cell r="AJ1466">
            <v>-5</v>
          </cell>
          <cell r="AK1466">
            <v>17</v>
          </cell>
          <cell r="AL1466">
            <v>0</v>
          </cell>
          <cell r="AM1466">
            <v>21</v>
          </cell>
          <cell r="AN1466">
            <v>0</v>
          </cell>
          <cell r="AO1466">
            <v>30</v>
          </cell>
          <cell r="AP1466" t="str">
            <v>Q</v>
          </cell>
          <cell r="AQ1466">
            <v>72.857142857142847</v>
          </cell>
          <cell r="AR1466" t="str">
            <v>Q</v>
          </cell>
          <cell r="AS1466">
            <v>210</v>
          </cell>
          <cell r="AT1466" t="str">
            <v>Q</v>
          </cell>
          <cell r="AU1466">
            <v>900</v>
          </cell>
          <cell r="AV1466">
            <v>6549.9999950000001</v>
          </cell>
          <cell r="AW1466">
            <v>5756.3217800000002</v>
          </cell>
          <cell r="AX1466">
            <v>7550</v>
          </cell>
          <cell r="AY1466">
            <v>0.15267175660509302</v>
          </cell>
          <cell r="AZ1466">
            <v>0.13245033178807947</v>
          </cell>
          <cell r="BA1466">
            <v>7250</v>
          </cell>
          <cell r="BB1466">
            <v>6</v>
          </cell>
          <cell r="BC1466">
            <v>0.10687022985257277</v>
          </cell>
          <cell r="BD1466">
            <v>9.6551724827586186E-2</v>
          </cell>
          <cell r="BE1466">
            <v>6900</v>
          </cell>
          <cell r="BF1466">
            <v>12</v>
          </cell>
          <cell r="BG1466">
            <v>5.3435115307965741E-2</v>
          </cell>
          <cell r="BH1466">
            <v>5.0724638405797086E-2</v>
          </cell>
        </row>
        <row r="1467">
          <cell r="B1467" t="str">
            <v>25815</v>
          </cell>
          <cell r="C1467" t="str">
            <v>7896000597267</v>
          </cell>
          <cell r="D1467" t="str">
            <v>JUGO FRUIT SHOOT NARANJA 150ml MAGUARY</v>
          </cell>
          <cell r="E1467">
            <v>27</v>
          </cell>
          <cell r="F1467" t="str">
            <v>BEBIDAS</v>
          </cell>
          <cell r="G1467" t="str">
            <v>BEBIDAS</v>
          </cell>
          <cell r="H1467" t="str">
            <v>JUGOS</v>
          </cell>
          <cell r="I1467" t="str">
            <v>REFRESCOS</v>
          </cell>
          <cell r="J1467" t="str">
            <v>NORMAL JR-N</v>
          </cell>
          <cell r="K1467" t="str">
            <v>MAGUARY</v>
          </cell>
          <cell r="L1467">
            <v>114</v>
          </cell>
          <cell r="M1467" t="str">
            <v>APOLO IMPORT S.A. 2 - TRENTINO (114)</v>
          </cell>
          <cell r="N1467">
            <v>829</v>
          </cell>
          <cell r="O1467">
            <v>657</v>
          </cell>
          <cell r="P1467">
            <v>542</v>
          </cell>
          <cell r="Q1467">
            <v>364</v>
          </cell>
          <cell r="R1467">
            <v>837</v>
          </cell>
          <cell r="S1467">
            <v>1235</v>
          </cell>
          <cell r="T1467">
            <v>981</v>
          </cell>
          <cell r="U1467">
            <v>1118</v>
          </cell>
          <cell r="V1467">
            <v>391</v>
          </cell>
          <cell r="W1467">
            <v>458</v>
          </cell>
          <cell r="X1467">
            <v>302</v>
          </cell>
          <cell r="Y1467">
            <v>339</v>
          </cell>
          <cell r="Z1467">
            <v>405</v>
          </cell>
          <cell r="AA1467">
            <v>407</v>
          </cell>
          <cell r="AB1467">
            <v>446</v>
          </cell>
          <cell r="AC1467">
            <v>352</v>
          </cell>
          <cell r="AD1467">
            <v>671</v>
          </cell>
          <cell r="AE1467">
            <v>773</v>
          </cell>
          <cell r="AF1467">
            <v>645</v>
          </cell>
          <cell r="AG1467">
            <v>718</v>
          </cell>
          <cell r="AH1467">
            <v>58</v>
          </cell>
          <cell r="AI1467">
            <v>236</v>
          </cell>
          <cell r="AJ1467">
            <v>2158</v>
          </cell>
          <cell r="AK1467">
            <v>1692</v>
          </cell>
          <cell r="AL1467">
            <v>935</v>
          </cell>
          <cell r="AM1467">
            <v>870</v>
          </cell>
          <cell r="AN1467">
            <v>1275</v>
          </cell>
          <cell r="AO1467">
            <v>787</v>
          </cell>
          <cell r="AP1467">
            <v>177.85714285714286</v>
          </cell>
          <cell r="AQ1467">
            <v>45.402504472271914</v>
          </cell>
          <cell r="AR1467">
            <v>82.743362831858406</v>
          </cell>
          <cell r="AS1467">
            <v>74.14772727272728</v>
          </cell>
          <cell r="AT1467">
            <v>53.272980501392759</v>
          </cell>
          <cell r="AU1467">
            <v>100.04237288135594</v>
          </cell>
          <cell r="AV1467">
            <v>1800.000004</v>
          </cell>
          <cell r="AW1467">
            <v>1721.16219</v>
          </cell>
          <cell r="AX1467">
            <v>2100</v>
          </cell>
          <cell r="AY1467">
            <v>0.16666666407407416</v>
          </cell>
          <cell r="AZ1467">
            <v>0.14285714095238095</v>
          </cell>
          <cell r="BA1467">
            <v>2000</v>
          </cell>
          <cell r="BB1467">
            <v>6</v>
          </cell>
          <cell r="BC1467">
            <v>0.11111110864197538</v>
          </cell>
          <cell r="BD1467">
            <v>9.9999998000000007E-2</v>
          </cell>
          <cell r="BE1467">
            <v>1900</v>
          </cell>
          <cell r="BF1467">
            <v>12</v>
          </cell>
          <cell r="BG1467">
            <v>5.5555553209876596E-2</v>
          </cell>
          <cell r="BH1467">
            <v>5.2631576842105267E-2</v>
          </cell>
        </row>
        <row r="1468">
          <cell r="B1468" t="str">
            <v>25816</v>
          </cell>
          <cell r="C1468" t="str">
            <v>7896000595966</v>
          </cell>
          <cell r="D1468" t="str">
            <v>JUGO FRUIT SHOOT NARANJA 275ml MAGUARY</v>
          </cell>
          <cell r="E1468">
            <v>6</v>
          </cell>
          <cell r="F1468" t="str">
            <v>BEBIDAS</v>
          </cell>
          <cell r="G1468" t="str">
            <v>BEBIDAS</v>
          </cell>
          <cell r="H1468" t="str">
            <v>JUGOS</v>
          </cell>
          <cell r="I1468" t="str">
            <v>REFRESCOS</v>
          </cell>
          <cell r="J1468" t="str">
            <v>NORMAL JR-N</v>
          </cell>
          <cell r="K1468" t="str">
            <v>MAGUARY</v>
          </cell>
          <cell r="L1468">
            <v>114</v>
          </cell>
          <cell r="M1468" t="str">
            <v>APOLO IMPORT S.A. 2 - TRENTINO (114)</v>
          </cell>
          <cell r="N1468">
            <v>2</v>
          </cell>
          <cell r="O1468">
            <v>2</v>
          </cell>
          <cell r="P1468">
            <v>0</v>
          </cell>
          <cell r="Q1468">
            <v>0</v>
          </cell>
          <cell r="R1468">
            <v>16</v>
          </cell>
          <cell r="S1468">
            <v>35</v>
          </cell>
          <cell r="T1468">
            <v>12</v>
          </cell>
          <cell r="U1468">
            <v>27</v>
          </cell>
          <cell r="V1468">
            <v>9</v>
          </cell>
          <cell r="W1468">
            <v>2</v>
          </cell>
          <cell r="X1468">
            <v>0</v>
          </cell>
          <cell r="Y1468">
            <v>0</v>
          </cell>
          <cell r="Z1468">
            <v>0</v>
          </cell>
          <cell r="AA1468">
            <v>1</v>
          </cell>
          <cell r="AB1468">
            <v>4</v>
          </cell>
          <cell r="AC1468">
            <v>11</v>
          </cell>
          <cell r="AD1468">
            <v>0</v>
          </cell>
          <cell r="AE1468">
            <v>7</v>
          </cell>
          <cell r="AF1468">
            <v>5</v>
          </cell>
          <cell r="AG1468">
            <v>6</v>
          </cell>
          <cell r="AH1468">
            <v>0</v>
          </cell>
          <cell r="AI1468">
            <v>6</v>
          </cell>
          <cell r="AJ1468">
            <v>23</v>
          </cell>
          <cell r="AK1468">
            <v>33</v>
          </cell>
          <cell r="AL1468">
            <v>1</v>
          </cell>
          <cell r="AM1468">
            <v>1</v>
          </cell>
          <cell r="AN1468">
            <v>0</v>
          </cell>
          <cell r="AO1468">
            <v>62</v>
          </cell>
          <cell r="AP1468" t="str">
            <v>SV</v>
          </cell>
          <cell r="AQ1468">
            <v>36.666666666666671</v>
          </cell>
          <cell r="AR1468" t="str">
            <v>SV</v>
          </cell>
          <cell r="AS1468">
            <v>2.7272727272727275</v>
          </cell>
          <cell r="AT1468" t="str">
            <v>Q</v>
          </cell>
          <cell r="AU1468">
            <v>310</v>
          </cell>
          <cell r="AV1468">
            <v>6549.9999950000001</v>
          </cell>
          <cell r="AW1468">
            <v>5933.0131300000003</v>
          </cell>
          <cell r="AX1468">
            <v>7550</v>
          </cell>
          <cell r="AY1468">
            <v>0.15267175660509302</v>
          </cell>
          <cell r="AZ1468">
            <v>0.13245033178807947</v>
          </cell>
          <cell r="BA1468">
            <v>7250</v>
          </cell>
          <cell r="BB1468">
            <v>6</v>
          </cell>
          <cell r="BC1468">
            <v>0.10687022985257277</v>
          </cell>
          <cell r="BD1468">
            <v>9.6551724827586186E-2</v>
          </cell>
          <cell r="BE1468">
            <v>6900</v>
          </cell>
          <cell r="BF1468">
            <v>12</v>
          </cell>
          <cell r="BG1468">
            <v>5.3435115307965741E-2</v>
          </cell>
          <cell r="BH1468">
            <v>5.0724638405797086E-2</v>
          </cell>
        </row>
        <row r="1469">
          <cell r="B1469" t="str">
            <v>40921</v>
          </cell>
          <cell r="C1469" t="str">
            <v>7841056006492</v>
          </cell>
          <cell r="D1469" t="str">
            <v>JUGO FRUIT SHOOT NARANJA 6un 150ml MAGUARY</v>
          </cell>
          <cell r="E1469">
            <v>1</v>
          </cell>
          <cell r="F1469" t="str">
            <v>BEBIDAS</v>
          </cell>
          <cell r="G1469" t="str">
            <v>BEBIDAS</v>
          </cell>
          <cell r="H1469" t="str">
            <v>JUGOS</v>
          </cell>
          <cell r="I1469" t="str">
            <v>REFRESCOS</v>
          </cell>
          <cell r="J1469" t="str">
            <v>NORMAL JR-N</v>
          </cell>
          <cell r="K1469" t="str">
            <v>MAGUARY</v>
          </cell>
          <cell r="L1469">
            <v>114</v>
          </cell>
          <cell r="M1469" t="str">
            <v>APOLO IMPORT S.A. 2 - TRENTINO (114)</v>
          </cell>
          <cell r="N1469">
            <v>11</v>
          </cell>
          <cell r="O1469">
            <v>92</v>
          </cell>
          <cell r="P1469">
            <v>109</v>
          </cell>
          <cell r="Q1469">
            <v>102</v>
          </cell>
          <cell r="R1469">
            <v>12</v>
          </cell>
          <cell r="S1469">
            <v>80</v>
          </cell>
          <cell r="T1469">
            <v>78</v>
          </cell>
          <cell r="U1469">
            <v>42</v>
          </cell>
          <cell r="V1469">
            <v>4</v>
          </cell>
          <cell r="W1469">
            <v>31</v>
          </cell>
          <cell r="X1469">
            <v>32</v>
          </cell>
          <cell r="Y1469">
            <v>24</v>
          </cell>
          <cell r="Z1469">
            <v>2</v>
          </cell>
          <cell r="AA1469">
            <v>52</v>
          </cell>
          <cell r="AB1469">
            <v>25</v>
          </cell>
          <cell r="AC1469">
            <v>0</v>
          </cell>
          <cell r="AD1469">
            <v>6</v>
          </cell>
          <cell r="AE1469">
            <v>49</v>
          </cell>
          <cell r="AF1469">
            <v>48</v>
          </cell>
          <cell r="AG1469">
            <v>21</v>
          </cell>
          <cell r="AH1469">
            <v>0</v>
          </cell>
          <cell r="AI1469">
            <v>0</v>
          </cell>
          <cell r="AJ1469">
            <v>27</v>
          </cell>
          <cell r="AK1469">
            <v>15</v>
          </cell>
          <cell r="AL1469">
            <v>1</v>
          </cell>
          <cell r="AM1469">
            <v>1</v>
          </cell>
          <cell r="AN1469">
            <v>-4</v>
          </cell>
          <cell r="AO1469">
            <v>0</v>
          </cell>
          <cell r="AP1469">
            <v>7.9411764705882355</v>
          </cell>
          <cell r="AQ1469">
            <v>10.714285714285715</v>
          </cell>
          <cell r="AR1469">
            <v>1.25</v>
          </cell>
          <cell r="AS1469" t="str">
            <v>SV</v>
          </cell>
          <cell r="AT1469" t="str">
            <v>Q</v>
          </cell>
          <cell r="AU1469" t="str">
            <v>Q</v>
          </cell>
          <cell r="AV1469">
            <v>10354.999996</v>
          </cell>
          <cell r="AW1469">
            <v>10349.999879999999</v>
          </cell>
          <cell r="AX1469">
            <v>11900</v>
          </cell>
          <cell r="AY1469">
            <v>0.14920328388187465</v>
          </cell>
          <cell r="AZ1469">
            <v>0.12983193310924365</v>
          </cell>
          <cell r="BA1469">
            <v>11250</v>
          </cell>
          <cell r="BB1469">
            <v>3</v>
          </cell>
          <cell r="BC1469">
            <v>8.6431675938747121E-2</v>
          </cell>
          <cell r="BD1469">
            <v>7.9555555911111075E-2</v>
          </cell>
          <cell r="BE1469">
            <v>10900</v>
          </cell>
          <cell r="BF1469">
            <v>6</v>
          </cell>
          <cell r="BG1469">
            <v>5.2631579353985991E-2</v>
          </cell>
          <cell r="BH1469">
            <v>5.0000000366972434E-2</v>
          </cell>
        </row>
        <row r="1470">
          <cell r="B1470" t="str">
            <v>25817</v>
          </cell>
          <cell r="C1470" t="str">
            <v>7896000597250</v>
          </cell>
          <cell r="D1470" t="str">
            <v>JUGO FRUIT SHOOT UVA 150ml MAGUARY</v>
          </cell>
          <cell r="E1470">
            <v>27</v>
          </cell>
          <cell r="F1470" t="str">
            <v>BEBIDAS</v>
          </cell>
          <cell r="G1470" t="str">
            <v>BEBIDAS</v>
          </cell>
          <cell r="H1470" t="str">
            <v>JUGOS</v>
          </cell>
          <cell r="I1470" t="str">
            <v>REFRESCOS</v>
          </cell>
          <cell r="J1470" t="str">
            <v>NORMAL JR-N</v>
          </cell>
          <cell r="K1470" t="str">
            <v>MAGUARY</v>
          </cell>
          <cell r="L1470">
            <v>114</v>
          </cell>
          <cell r="M1470" t="str">
            <v>APOLO IMPORT S.A. 2 - TRENTINO (114)</v>
          </cell>
          <cell r="N1470">
            <v>454</v>
          </cell>
          <cell r="O1470">
            <v>705</v>
          </cell>
          <cell r="P1470">
            <v>406</v>
          </cell>
          <cell r="Q1470">
            <v>370</v>
          </cell>
          <cell r="R1470">
            <v>693</v>
          </cell>
          <cell r="S1470">
            <v>1102</v>
          </cell>
          <cell r="T1470">
            <v>861</v>
          </cell>
          <cell r="U1470">
            <v>982</v>
          </cell>
          <cell r="V1470">
            <v>263</v>
          </cell>
          <cell r="W1470">
            <v>315</v>
          </cell>
          <cell r="X1470">
            <v>249</v>
          </cell>
          <cell r="Y1470">
            <v>297</v>
          </cell>
          <cell r="Z1470">
            <v>310</v>
          </cell>
          <cell r="AA1470">
            <v>479</v>
          </cell>
          <cell r="AB1470">
            <v>391</v>
          </cell>
          <cell r="AC1470">
            <v>354</v>
          </cell>
          <cell r="AD1470">
            <v>380</v>
          </cell>
          <cell r="AE1470">
            <v>576</v>
          </cell>
          <cell r="AF1470">
            <v>555</v>
          </cell>
          <cell r="AG1470">
            <v>472</v>
          </cell>
          <cell r="AH1470">
            <v>54</v>
          </cell>
          <cell r="AI1470">
            <v>206</v>
          </cell>
          <cell r="AJ1470">
            <v>1818</v>
          </cell>
          <cell r="AK1470">
            <v>2518</v>
          </cell>
          <cell r="AL1470">
            <v>495</v>
          </cell>
          <cell r="AM1470">
            <v>932</v>
          </cell>
          <cell r="AN1470">
            <v>914</v>
          </cell>
          <cell r="AO1470">
            <v>1075</v>
          </cell>
          <cell r="AP1470">
            <v>147.40540540540542</v>
          </cell>
          <cell r="AQ1470">
            <v>76.924643584521391</v>
          </cell>
          <cell r="AR1470">
            <v>50</v>
          </cell>
          <cell r="AS1470">
            <v>78.983050847457619</v>
          </cell>
          <cell r="AT1470">
            <v>58.093220338983052</v>
          </cell>
          <cell r="AU1470">
            <v>156.55339805825241</v>
          </cell>
          <cell r="AV1470">
            <v>1800.000004</v>
          </cell>
          <cell r="AW1470">
            <v>1722.5468699999999</v>
          </cell>
          <cell r="AX1470">
            <v>2100</v>
          </cell>
          <cell r="AY1470">
            <v>0.16666666407407416</v>
          </cell>
          <cell r="AZ1470">
            <v>0.14285714095238095</v>
          </cell>
          <cell r="BA1470">
            <v>2000</v>
          </cell>
          <cell r="BB1470">
            <v>6</v>
          </cell>
          <cell r="BC1470">
            <v>0.11111110864197538</v>
          </cell>
          <cell r="BD1470">
            <v>9.9999998000000007E-2</v>
          </cell>
          <cell r="BE1470">
            <v>1900</v>
          </cell>
          <cell r="BF1470">
            <v>12</v>
          </cell>
          <cell r="BG1470">
            <v>5.5555553209876596E-2</v>
          </cell>
          <cell r="BH1470">
            <v>5.2631576842105267E-2</v>
          </cell>
        </row>
        <row r="1471">
          <cell r="B1471" t="str">
            <v>25818</v>
          </cell>
          <cell r="C1471" t="str">
            <v>7896000595980</v>
          </cell>
          <cell r="D1471" t="str">
            <v>JUGO FRUIT SHOOT UVA 275ml MAGUARY</v>
          </cell>
          <cell r="E1471">
            <v>6</v>
          </cell>
          <cell r="F1471" t="str">
            <v>BEBIDAS</v>
          </cell>
          <cell r="G1471" t="str">
            <v>BEBIDAS</v>
          </cell>
          <cell r="H1471" t="str">
            <v>JUGOS</v>
          </cell>
          <cell r="I1471" t="str">
            <v>REFRESCOS</v>
          </cell>
          <cell r="J1471" t="str">
            <v>NORMAL JR-N</v>
          </cell>
          <cell r="K1471" t="str">
            <v>MAGUARY</v>
          </cell>
          <cell r="L1471">
            <v>114</v>
          </cell>
          <cell r="M1471" t="str">
            <v>APOLO IMPORT S.A. 2 - TRENTINO (114)</v>
          </cell>
          <cell r="N1471">
            <v>8</v>
          </cell>
          <cell r="O1471">
            <v>9</v>
          </cell>
          <cell r="P1471">
            <v>0</v>
          </cell>
          <cell r="Q1471">
            <v>0</v>
          </cell>
          <cell r="R1471">
            <v>12</v>
          </cell>
          <cell r="S1471">
            <v>40</v>
          </cell>
          <cell r="T1471">
            <v>11</v>
          </cell>
          <cell r="U1471">
            <v>12</v>
          </cell>
          <cell r="V1471">
            <v>13</v>
          </cell>
          <cell r="W1471">
            <v>2</v>
          </cell>
          <cell r="X1471">
            <v>0</v>
          </cell>
          <cell r="Y1471">
            <v>0</v>
          </cell>
          <cell r="Z1471">
            <v>4</v>
          </cell>
          <cell r="AA1471">
            <v>0</v>
          </cell>
          <cell r="AB1471">
            <v>0</v>
          </cell>
          <cell r="AC1471">
            <v>0</v>
          </cell>
          <cell r="AD1471">
            <v>19</v>
          </cell>
          <cell r="AE1471">
            <v>7</v>
          </cell>
          <cell r="AF1471">
            <v>0</v>
          </cell>
          <cell r="AG1471">
            <v>0</v>
          </cell>
          <cell r="AH1471">
            <v>2</v>
          </cell>
          <cell r="AI1471">
            <v>6</v>
          </cell>
          <cell r="AJ1471">
            <v>-1</v>
          </cell>
          <cell r="AK1471">
            <v>30</v>
          </cell>
          <cell r="AL1471">
            <v>0</v>
          </cell>
          <cell r="AM1471">
            <v>-3</v>
          </cell>
          <cell r="AN1471">
            <v>0</v>
          </cell>
          <cell r="AO1471">
            <v>58</v>
          </cell>
          <cell r="AP1471" t="str">
            <v>Q</v>
          </cell>
          <cell r="AQ1471">
            <v>75</v>
          </cell>
          <cell r="AR1471" t="str">
            <v>Q</v>
          </cell>
          <cell r="AS1471" t="str">
            <v>Q</v>
          </cell>
          <cell r="AT1471" t="str">
            <v>Q</v>
          </cell>
          <cell r="AU1471">
            <v>290</v>
          </cell>
          <cell r="AV1471">
            <v>6549.9999950000001</v>
          </cell>
          <cell r="AW1471">
            <v>6020.6836800000001</v>
          </cell>
          <cell r="AX1471">
            <v>7550</v>
          </cell>
          <cell r="AY1471">
            <v>0.15267175660509302</v>
          </cell>
          <cell r="AZ1471">
            <v>0.13245033178807947</v>
          </cell>
          <cell r="BA1471">
            <v>7250</v>
          </cell>
          <cell r="BB1471">
            <v>6</v>
          </cell>
          <cell r="BC1471">
            <v>0.10687022985257277</v>
          </cell>
          <cell r="BD1471">
            <v>9.6551724827586186E-2</v>
          </cell>
          <cell r="BE1471">
            <v>6900</v>
          </cell>
          <cell r="BF1471">
            <v>12</v>
          </cell>
          <cell r="BG1471">
            <v>5.3435115307965741E-2</v>
          </cell>
          <cell r="BH1471">
            <v>5.0724638405797086E-2</v>
          </cell>
        </row>
        <row r="1472">
          <cell r="B1472" t="str">
            <v>40922</v>
          </cell>
          <cell r="C1472" t="str">
            <v>7841056006508</v>
          </cell>
          <cell r="D1472" t="str">
            <v>JUGO FRUIT SHOOT UVA 6un 150ml MAGUARY</v>
          </cell>
          <cell r="E1472">
            <v>1</v>
          </cell>
          <cell r="F1472" t="str">
            <v>BEBIDAS</v>
          </cell>
          <cell r="G1472" t="str">
            <v>BEBIDAS</v>
          </cell>
          <cell r="H1472" t="str">
            <v>JUGOS</v>
          </cell>
          <cell r="I1472" t="str">
            <v>REFRESCOS</v>
          </cell>
          <cell r="J1472" t="str">
            <v>NORMAL JR-N</v>
          </cell>
          <cell r="K1472" t="str">
            <v>MAGUARY</v>
          </cell>
          <cell r="L1472">
            <v>114</v>
          </cell>
          <cell r="M1472" t="str">
            <v>APOLO IMPORT S.A. 2 - TRENTINO (114)</v>
          </cell>
          <cell r="N1472">
            <v>12</v>
          </cell>
          <cell r="O1472">
            <v>51</v>
          </cell>
          <cell r="P1472">
            <v>79</v>
          </cell>
          <cell r="Q1472">
            <v>34</v>
          </cell>
          <cell r="R1472">
            <v>7</v>
          </cell>
          <cell r="S1472">
            <v>56</v>
          </cell>
          <cell r="T1472">
            <v>39</v>
          </cell>
          <cell r="U1472">
            <v>2</v>
          </cell>
          <cell r="V1472">
            <v>3</v>
          </cell>
          <cell r="W1472">
            <v>13</v>
          </cell>
          <cell r="X1472">
            <v>21</v>
          </cell>
          <cell r="Y1472">
            <v>15</v>
          </cell>
          <cell r="Z1472">
            <v>3</v>
          </cell>
          <cell r="AA1472">
            <v>32</v>
          </cell>
          <cell r="AB1472">
            <v>25</v>
          </cell>
          <cell r="AC1472">
            <v>0</v>
          </cell>
          <cell r="AD1472">
            <v>1</v>
          </cell>
          <cell r="AE1472">
            <v>20</v>
          </cell>
          <cell r="AF1472">
            <v>42</v>
          </cell>
          <cell r="AG1472">
            <v>40</v>
          </cell>
          <cell r="AH1472">
            <v>0</v>
          </cell>
          <cell r="AI1472">
            <v>0</v>
          </cell>
          <cell r="AJ1472">
            <v>8</v>
          </cell>
          <cell r="AK1472">
            <v>3</v>
          </cell>
          <cell r="AL1472">
            <v>0</v>
          </cell>
          <cell r="AM1472">
            <v>0</v>
          </cell>
          <cell r="AN1472">
            <v>32</v>
          </cell>
          <cell r="AO1472">
            <v>0</v>
          </cell>
          <cell r="AP1472">
            <v>7.0588235294117645</v>
          </cell>
          <cell r="AQ1472">
            <v>45</v>
          </cell>
          <cell r="AR1472" t="str">
            <v>Q</v>
          </cell>
          <cell r="AS1472" t="str">
            <v>Q</v>
          </cell>
          <cell r="AT1472">
            <v>24</v>
          </cell>
          <cell r="AU1472" t="str">
            <v>Q</v>
          </cell>
          <cell r="AV1472">
            <v>10354.999996</v>
          </cell>
          <cell r="AW1472">
            <v>10349.99999</v>
          </cell>
          <cell r="AX1472">
            <v>11900</v>
          </cell>
          <cell r="AY1472">
            <v>0.14920328388187465</v>
          </cell>
          <cell r="AZ1472">
            <v>0.12983193310924365</v>
          </cell>
          <cell r="BA1472">
            <v>11250</v>
          </cell>
          <cell r="BB1472">
            <v>3</v>
          </cell>
          <cell r="BC1472">
            <v>8.6431675938747121E-2</v>
          </cell>
          <cell r="BD1472">
            <v>7.9555555911111075E-2</v>
          </cell>
          <cell r="BE1472">
            <v>10900</v>
          </cell>
          <cell r="BF1472">
            <v>6</v>
          </cell>
          <cell r="BG1472">
            <v>5.2631579353985991E-2</v>
          </cell>
          <cell r="BH1472">
            <v>5.0000000366972434E-2</v>
          </cell>
        </row>
        <row r="1473">
          <cell r="B1473" t="str">
            <v>30023</v>
          </cell>
          <cell r="C1473" t="str">
            <v>7896000597002</v>
          </cell>
          <cell r="D1473" t="str">
            <v>JUGO FRUTILLA 6un 150ml MAGUARY</v>
          </cell>
          <cell r="E1473">
            <v>1</v>
          </cell>
          <cell r="F1473" t="str">
            <v>BEBIDAS</v>
          </cell>
          <cell r="G1473" t="str">
            <v>BEBIDAS</v>
          </cell>
          <cell r="H1473" t="str">
            <v>JUGOS</v>
          </cell>
          <cell r="I1473" t="str">
            <v>REFRESCOS</v>
          </cell>
          <cell r="J1473" t="str">
            <v>NORMAL JR-N</v>
          </cell>
          <cell r="K1473" t="str">
            <v>MAGUARY</v>
          </cell>
          <cell r="L1473">
            <v>114</v>
          </cell>
          <cell r="M1473" t="str">
            <v>APOLO IMPORT S.A. 2 - TRENTINO (114)</v>
          </cell>
          <cell r="N1473">
            <v>0</v>
          </cell>
          <cell r="O1473">
            <v>0</v>
          </cell>
          <cell r="P1473">
            <v>0</v>
          </cell>
          <cell r="Q1473">
            <v>0</v>
          </cell>
          <cell r="R1473">
            <v>0</v>
          </cell>
          <cell r="S1473">
            <v>0</v>
          </cell>
          <cell r="T1473">
            <v>0</v>
          </cell>
          <cell r="U1473">
            <v>0</v>
          </cell>
          <cell r="V1473">
            <v>0</v>
          </cell>
          <cell r="W1473">
            <v>0</v>
          </cell>
          <cell r="X1473">
            <v>0</v>
          </cell>
          <cell r="Y1473">
            <v>0</v>
          </cell>
          <cell r="Z1473">
            <v>0</v>
          </cell>
          <cell r="AA1473">
            <v>0</v>
          </cell>
          <cell r="AB1473">
            <v>0</v>
          </cell>
          <cell r="AC1473">
            <v>0</v>
          </cell>
          <cell r="AD1473">
            <v>0</v>
          </cell>
          <cell r="AE1473">
            <v>0</v>
          </cell>
          <cell r="AF1473">
            <v>0</v>
          </cell>
          <cell r="AG1473">
            <v>0</v>
          </cell>
          <cell r="AH1473">
            <v>0</v>
          </cell>
          <cell r="AI1473">
            <v>0</v>
          </cell>
          <cell r="AJ1473">
            <v>0</v>
          </cell>
          <cell r="AK1473">
            <v>0</v>
          </cell>
          <cell r="AL1473">
            <v>0</v>
          </cell>
          <cell r="AM1473">
            <v>0</v>
          </cell>
          <cell r="AN1473">
            <v>0</v>
          </cell>
          <cell r="AO1473">
            <v>0</v>
          </cell>
          <cell r="AP1473" t="str">
            <v>Q</v>
          </cell>
          <cell r="AQ1473" t="str">
            <v>Q</v>
          </cell>
          <cell r="AR1473" t="str">
            <v>Q</v>
          </cell>
          <cell r="AS1473" t="str">
            <v>Q</v>
          </cell>
          <cell r="AT1473" t="str">
            <v>Q</v>
          </cell>
          <cell r="AU1473" t="str">
            <v>Q</v>
          </cell>
          <cell r="AV1473">
            <v>10350.000001</v>
          </cell>
          <cell r="AW1473">
            <v>10199.99992</v>
          </cell>
          <cell r="AX1473">
            <v>11900</v>
          </cell>
          <cell r="AY1473">
            <v>0.14975845399519239</v>
          </cell>
          <cell r="AZ1473">
            <v>0.1302521007563025</v>
          </cell>
          <cell r="BA1473">
            <v>11250</v>
          </cell>
          <cell r="BB1473">
            <v>3</v>
          </cell>
          <cell r="BC1473">
            <v>8.6956521634110384E-2</v>
          </cell>
          <cell r="BD1473">
            <v>7.9999999911111078E-2</v>
          </cell>
          <cell r="BE1473">
            <v>10900</v>
          </cell>
          <cell r="BF1473">
            <v>6</v>
          </cell>
          <cell r="BG1473">
            <v>5.3140096516604896E-2</v>
          </cell>
          <cell r="BH1473">
            <v>5.0458715504587123E-2</v>
          </cell>
        </row>
        <row r="1474">
          <cell r="B1474" t="str">
            <v>29847</v>
          </cell>
          <cell r="C1474" t="str">
            <v>7840894001492</v>
          </cell>
          <cell r="D1474" t="str">
            <v>JUGO DURAZNO 330ml TISS</v>
          </cell>
          <cell r="E1474">
            <v>12</v>
          </cell>
          <cell r="F1474" t="str">
            <v>BEBIDAS</v>
          </cell>
          <cell r="G1474" t="str">
            <v>BEBIDAS</v>
          </cell>
          <cell r="H1474" t="str">
            <v>JUGOS</v>
          </cell>
          <cell r="I1474" t="str">
            <v>REFRESCOS</v>
          </cell>
          <cell r="J1474" t="str">
            <v>NORMAL JR-N</v>
          </cell>
          <cell r="K1474" t="str">
            <v>TISS</v>
          </cell>
          <cell r="L1474">
            <v>428</v>
          </cell>
          <cell r="M1474" t="str">
            <v>BRUMADO S.A. (428)</v>
          </cell>
          <cell r="N1474">
            <v>0</v>
          </cell>
          <cell r="O1474">
            <v>5</v>
          </cell>
          <cell r="P1474">
            <v>31</v>
          </cell>
          <cell r="Q1474">
            <v>31</v>
          </cell>
          <cell r="R1474">
            <v>91</v>
          </cell>
          <cell r="S1474">
            <v>223</v>
          </cell>
          <cell r="T1474">
            <v>250</v>
          </cell>
          <cell r="U1474">
            <v>135</v>
          </cell>
          <cell r="V1474">
            <v>38</v>
          </cell>
          <cell r="W1474">
            <v>121</v>
          </cell>
          <cell r="X1474">
            <v>87</v>
          </cell>
          <cell r="Y1474">
            <v>59</v>
          </cell>
          <cell r="Z1474">
            <v>24</v>
          </cell>
          <cell r="AA1474">
            <v>46</v>
          </cell>
          <cell r="AB1474">
            <v>32</v>
          </cell>
          <cell r="AC1474">
            <v>35</v>
          </cell>
          <cell r="AD1474">
            <v>49</v>
          </cell>
          <cell r="AE1474">
            <v>69</v>
          </cell>
          <cell r="AF1474">
            <v>73</v>
          </cell>
          <cell r="AG1474">
            <v>63</v>
          </cell>
          <cell r="AH1474">
            <v>0</v>
          </cell>
          <cell r="AI1474">
            <v>0</v>
          </cell>
          <cell r="AJ1474">
            <v>29</v>
          </cell>
          <cell r="AK1474">
            <v>322</v>
          </cell>
          <cell r="AL1474">
            <v>147</v>
          </cell>
          <cell r="AM1474">
            <v>37</v>
          </cell>
          <cell r="AN1474">
            <v>124</v>
          </cell>
          <cell r="AO1474">
            <v>36</v>
          </cell>
          <cell r="AP1474">
            <v>28.064516129032256</v>
          </cell>
          <cell r="AQ1474">
            <v>71.555555555555557</v>
          </cell>
          <cell r="AR1474">
            <v>74.745762711864401</v>
          </cell>
          <cell r="AS1474">
            <v>31.714285714285715</v>
          </cell>
          <cell r="AT1474">
            <v>59.047619047619044</v>
          </cell>
          <cell r="AU1474" t="str">
            <v>SV</v>
          </cell>
          <cell r="AV1474">
            <v>1600.0000500000001</v>
          </cell>
          <cell r="AW1474">
            <v>1599.972</v>
          </cell>
          <cell r="AX1474">
            <v>1900</v>
          </cell>
          <cell r="AY1474">
            <v>0.18749996289062598</v>
          </cell>
          <cell r="AZ1474">
            <v>0.15789471052631573</v>
          </cell>
          <cell r="BA1474">
            <v>1850</v>
          </cell>
          <cell r="BB1474">
            <v>6</v>
          </cell>
          <cell r="BC1474">
            <v>0.15624996386718859</v>
          </cell>
          <cell r="BD1474">
            <v>0.13513510810810805</v>
          </cell>
          <cell r="BE1474">
            <v>1790</v>
          </cell>
          <cell r="BF1474">
            <v>12</v>
          </cell>
          <cell r="BG1474">
            <v>0.11874996503906354</v>
          </cell>
          <cell r="BH1474">
            <v>0.1061452234636871</v>
          </cell>
        </row>
        <row r="1475">
          <cell r="B1475" t="str">
            <v>29846</v>
          </cell>
          <cell r="C1475" t="str">
            <v>7840894001522</v>
          </cell>
          <cell r="D1475" t="str">
            <v>JUGO FRUTAS CITRICAS 330ml TISS</v>
          </cell>
          <cell r="E1475">
            <v>12</v>
          </cell>
          <cell r="F1475" t="str">
            <v>BEBIDAS</v>
          </cell>
          <cell r="G1475" t="str">
            <v>BEBIDAS</v>
          </cell>
          <cell r="H1475" t="str">
            <v>JUGOS</v>
          </cell>
          <cell r="I1475" t="str">
            <v>REFRESCOS</v>
          </cell>
          <cell r="J1475" t="str">
            <v>NORMAL JR-N</v>
          </cell>
          <cell r="K1475" t="str">
            <v>TISS</v>
          </cell>
          <cell r="L1475">
            <v>428</v>
          </cell>
          <cell r="M1475" t="str">
            <v>BRUMADO S.A. (428)</v>
          </cell>
          <cell r="N1475">
            <v>204</v>
          </cell>
          <cell r="O1475">
            <v>60</v>
          </cell>
          <cell r="P1475">
            <v>24</v>
          </cell>
          <cell r="Q1475">
            <v>49</v>
          </cell>
          <cell r="R1475">
            <v>340</v>
          </cell>
          <cell r="S1475">
            <v>363</v>
          </cell>
          <cell r="T1475">
            <v>234</v>
          </cell>
          <cell r="U1475">
            <v>163</v>
          </cell>
          <cell r="V1475">
            <v>72</v>
          </cell>
          <cell r="W1475">
            <v>136</v>
          </cell>
          <cell r="X1475">
            <v>54</v>
          </cell>
          <cell r="Y1475">
            <v>120</v>
          </cell>
          <cell r="Z1475">
            <v>33</v>
          </cell>
          <cell r="AA1475">
            <v>28</v>
          </cell>
          <cell r="AB1475">
            <v>41</v>
          </cell>
          <cell r="AC1475">
            <v>53</v>
          </cell>
          <cell r="AD1475">
            <v>88</v>
          </cell>
          <cell r="AE1475">
            <v>144</v>
          </cell>
          <cell r="AF1475">
            <v>190</v>
          </cell>
          <cell r="AG1475">
            <v>145</v>
          </cell>
          <cell r="AH1475">
            <v>8</v>
          </cell>
          <cell r="AI1475">
            <v>11</v>
          </cell>
          <cell r="AJ1475">
            <v>59</v>
          </cell>
          <cell r="AK1475">
            <v>360</v>
          </cell>
          <cell r="AL1475">
            <v>25</v>
          </cell>
          <cell r="AM1475">
            <v>53</v>
          </cell>
          <cell r="AN1475">
            <v>246</v>
          </cell>
          <cell r="AO1475">
            <v>27</v>
          </cell>
          <cell r="AP1475">
            <v>36.122448979591837</v>
          </cell>
          <cell r="AQ1475">
            <v>66.25766871165645</v>
          </cell>
          <cell r="AR1475">
            <v>6.25</v>
          </cell>
          <cell r="AS1475">
            <v>30</v>
          </cell>
          <cell r="AT1475">
            <v>50.896551724137936</v>
          </cell>
          <cell r="AU1475">
            <v>73.63636363636364</v>
          </cell>
          <cell r="AV1475">
            <v>1600.0000500000001</v>
          </cell>
          <cell r="AW1475">
            <v>1600.0014799999999</v>
          </cell>
          <cell r="AX1475">
            <v>1900</v>
          </cell>
          <cell r="AY1475">
            <v>0.18749996289062598</v>
          </cell>
          <cell r="AZ1475">
            <v>0.15789471052631573</v>
          </cell>
          <cell r="BA1475">
            <v>1850</v>
          </cell>
          <cell r="BB1475">
            <v>6</v>
          </cell>
          <cell r="BC1475">
            <v>0.15624996386718859</v>
          </cell>
          <cell r="BD1475">
            <v>0.13513510810810805</v>
          </cell>
          <cell r="BE1475">
            <v>1790</v>
          </cell>
          <cell r="BF1475">
            <v>12</v>
          </cell>
          <cell r="BG1475">
            <v>0.11874996503906354</v>
          </cell>
          <cell r="BH1475">
            <v>0.1061452234636871</v>
          </cell>
        </row>
        <row r="1476">
          <cell r="B1476" t="str">
            <v>29848</v>
          </cell>
          <cell r="C1476" t="str">
            <v>7840894001461</v>
          </cell>
          <cell r="D1476" t="str">
            <v>JUGO FRUTAS ROJAS 330ml TISS</v>
          </cell>
          <cell r="E1476">
            <v>12</v>
          </cell>
          <cell r="F1476" t="str">
            <v>BEBIDAS</v>
          </cell>
          <cell r="G1476" t="str">
            <v>BEBIDAS</v>
          </cell>
          <cell r="H1476" t="str">
            <v>JUGOS</v>
          </cell>
          <cell r="I1476" t="str">
            <v>REFRESCOS</v>
          </cell>
          <cell r="J1476" t="str">
            <v>NORMAL JR-N</v>
          </cell>
          <cell r="K1476" t="str">
            <v>TISS</v>
          </cell>
          <cell r="L1476">
            <v>428</v>
          </cell>
          <cell r="M1476" t="str">
            <v>BRUMADO S.A. (428)</v>
          </cell>
          <cell r="N1476">
            <v>121</v>
          </cell>
          <cell r="O1476">
            <v>104</v>
          </cell>
          <cell r="P1476">
            <v>66</v>
          </cell>
          <cell r="Q1476">
            <v>54</v>
          </cell>
          <cell r="R1476">
            <v>266</v>
          </cell>
          <cell r="S1476">
            <v>196</v>
          </cell>
          <cell r="T1476">
            <v>146</v>
          </cell>
          <cell r="U1476">
            <v>135</v>
          </cell>
          <cell r="V1476">
            <v>72</v>
          </cell>
          <cell r="W1476">
            <v>99</v>
          </cell>
          <cell r="X1476">
            <v>42</v>
          </cell>
          <cell r="Y1476">
            <v>53</v>
          </cell>
          <cell r="Z1476">
            <v>31</v>
          </cell>
          <cell r="AA1476">
            <v>60</v>
          </cell>
          <cell r="AB1476">
            <v>80</v>
          </cell>
          <cell r="AC1476">
            <v>87</v>
          </cell>
          <cell r="AD1476">
            <v>74</v>
          </cell>
          <cell r="AE1476">
            <v>104</v>
          </cell>
          <cell r="AF1476">
            <v>114</v>
          </cell>
          <cell r="AG1476">
            <v>87</v>
          </cell>
          <cell r="AH1476">
            <v>0</v>
          </cell>
          <cell r="AI1476">
            <v>21</v>
          </cell>
          <cell r="AJ1476">
            <v>145</v>
          </cell>
          <cell r="AK1476">
            <v>146</v>
          </cell>
          <cell r="AL1476">
            <v>88</v>
          </cell>
          <cell r="AM1476">
            <v>127</v>
          </cell>
          <cell r="AN1476">
            <v>108</v>
          </cell>
          <cell r="AO1476">
            <v>23</v>
          </cell>
          <cell r="AP1476">
            <v>80.555555555555557</v>
          </cell>
          <cell r="AQ1476">
            <v>32.444444444444443</v>
          </cell>
          <cell r="AR1476">
            <v>49.811320754716981</v>
          </cell>
          <cell r="AS1476">
            <v>43.793103448275865</v>
          </cell>
          <cell r="AT1476">
            <v>37.241379310344826</v>
          </cell>
          <cell r="AU1476">
            <v>32.857142857142861</v>
          </cell>
          <cell r="AV1476">
            <v>1600.0000500000001</v>
          </cell>
          <cell r="AW1476">
            <v>1599.99873</v>
          </cell>
          <cell r="AX1476">
            <v>1900</v>
          </cell>
          <cell r="AY1476">
            <v>0.18749996289062598</v>
          </cell>
          <cell r="AZ1476">
            <v>0.15789471052631573</v>
          </cell>
          <cell r="BA1476">
            <v>1850</v>
          </cell>
          <cell r="BB1476">
            <v>6</v>
          </cell>
          <cell r="BC1476">
            <v>0.15624996386718859</v>
          </cell>
          <cell r="BD1476">
            <v>0.13513510810810805</v>
          </cell>
          <cell r="BE1476">
            <v>1790</v>
          </cell>
          <cell r="BF1476">
            <v>12</v>
          </cell>
          <cell r="BG1476">
            <v>0.11874996503906354</v>
          </cell>
          <cell r="BH1476">
            <v>0.1061452234636871</v>
          </cell>
        </row>
        <row r="1477">
          <cell r="B1477" t="str">
            <v>41680</v>
          </cell>
          <cell r="C1477" t="str">
            <v>669576040003</v>
          </cell>
          <cell r="D1477" t="str">
            <v>VINO CANVASBACK RED MOUNTAIN WASHINGTON ESTATE 750</v>
          </cell>
          <cell r="E1477">
            <v>1</v>
          </cell>
          <cell r="F1477" t="str">
            <v>BEBIDAS</v>
          </cell>
          <cell r="G1477" t="str">
            <v>BEBIDAS</v>
          </cell>
          <cell r="H1477" t="str">
            <v>VINOS FINOS Y VARIETALES</v>
          </cell>
          <cell r="I1477" t="str">
            <v>INSUMOS PROVEEDORES</v>
          </cell>
          <cell r="J1477" t="str">
            <v>CHALECO</v>
          </cell>
          <cell r="K1477" t="str">
            <v>VARIOS</v>
          </cell>
          <cell r="L1477">
            <v>114</v>
          </cell>
          <cell r="M1477" t="str">
            <v>APOLO IMPORT S.A. 2 - TRENTINO (114)</v>
          </cell>
          <cell r="N1477">
            <v>0</v>
          </cell>
          <cell r="O1477">
            <v>0</v>
          </cell>
          <cell r="P1477">
            <v>0</v>
          </cell>
          <cell r="Q1477">
            <v>0</v>
          </cell>
          <cell r="R1477">
            <v>0</v>
          </cell>
          <cell r="S1477">
            <v>0</v>
          </cell>
          <cell r="T1477">
            <v>0</v>
          </cell>
          <cell r="U1477">
            <v>0</v>
          </cell>
          <cell r="V1477">
            <v>0</v>
          </cell>
          <cell r="W1477">
            <v>0</v>
          </cell>
          <cell r="X1477">
            <v>0</v>
          </cell>
          <cell r="Y1477">
            <v>0</v>
          </cell>
          <cell r="Z1477">
            <v>0</v>
          </cell>
          <cell r="AA1477">
            <v>0</v>
          </cell>
          <cell r="AB1477">
            <v>0</v>
          </cell>
          <cell r="AC1477">
            <v>0</v>
          </cell>
          <cell r="AD1477">
            <v>0</v>
          </cell>
          <cell r="AE1477">
            <v>0</v>
          </cell>
          <cell r="AF1477">
            <v>0</v>
          </cell>
          <cell r="AG1477">
            <v>0</v>
          </cell>
          <cell r="AH1477">
            <v>0</v>
          </cell>
          <cell r="AI1477">
            <v>0</v>
          </cell>
          <cell r="AJ1477">
            <v>0</v>
          </cell>
          <cell r="AK1477">
            <v>0</v>
          </cell>
          <cell r="AL1477">
            <v>0</v>
          </cell>
          <cell r="AM1477">
            <v>0</v>
          </cell>
          <cell r="AN1477">
            <v>0</v>
          </cell>
          <cell r="AO1477">
            <v>0</v>
          </cell>
          <cell r="AP1477" t="str">
            <v>Q</v>
          </cell>
          <cell r="AQ1477" t="str">
            <v>Q</v>
          </cell>
          <cell r="AR1477" t="str">
            <v>Q</v>
          </cell>
          <cell r="AS1477" t="str">
            <v>Q</v>
          </cell>
          <cell r="AT1477" t="str">
            <v>Q</v>
          </cell>
          <cell r="AU1477" t="str">
            <v>Q</v>
          </cell>
          <cell r="AV1477">
            <v>291585.00000300002</v>
          </cell>
          <cell r="AW1477">
            <v>291585.00000300002</v>
          </cell>
          <cell r="AX1477">
            <v>0</v>
          </cell>
          <cell r="AY1477">
            <v>-1</v>
          </cell>
          <cell r="AZ1477" t="e">
            <v>#DIV/0!</v>
          </cell>
          <cell r="BC1477">
            <v>-1</v>
          </cell>
          <cell r="BD1477">
            <v>0</v>
          </cell>
          <cell r="BG1477">
            <v>-1</v>
          </cell>
          <cell r="BH1477">
            <v>0</v>
          </cell>
        </row>
        <row r="1478">
          <cell r="B1478" t="str">
            <v>41656</v>
          </cell>
          <cell r="C1478" t="str">
            <v>8420523332655</v>
          </cell>
          <cell r="D1478" t="str">
            <v>VINO CRIANZA 2017 750ml VIÑA PEDROSA</v>
          </cell>
          <cell r="E1478">
            <v>1</v>
          </cell>
          <cell r="F1478" t="str">
            <v>BEBIDAS</v>
          </cell>
          <cell r="G1478" t="str">
            <v>BEBIDAS</v>
          </cell>
          <cell r="H1478" t="str">
            <v>VINOS FINOS Y VARIETALES</v>
          </cell>
          <cell r="I1478" t="str">
            <v>INSUMOS PROVEEDORES</v>
          </cell>
          <cell r="J1478" t="str">
            <v>CHALECO</v>
          </cell>
          <cell r="K1478" t="str">
            <v>VIÑA PEDROSA</v>
          </cell>
          <cell r="L1478">
            <v>114</v>
          </cell>
          <cell r="M1478" t="str">
            <v>APOLO IMPORT S.A. 2 - TRENTINO (114)</v>
          </cell>
          <cell r="N1478">
            <v>0</v>
          </cell>
          <cell r="O1478">
            <v>0</v>
          </cell>
          <cell r="P1478">
            <v>0</v>
          </cell>
          <cell r="Q1478">
            <v>0</v>
          </cell>
          <cell r="R1478">
            <v>0</v>
          </cell>
          <cell r="S1478">
            <v>0</v>
          </cell>
          <cell r="T1478">
            <v>0</v>
          </cell>
          <cell r="U1478">
            <v>0</v>
          </cell>
          <cell r="V1478">
            <v>0</v>
          </cell>
          <cell r="W1478">
            <v>0</v>
          </cell>
          <cell r="X1478">
            <v>0</v>
          </cell>
          <cell r="Y1478">
            <v>0</v>
          </cell>
          <cell r="Z1478">
            <v>0</v>
          </cell>
          <cell r="AA1478">
            <v>0</v>
          </cell>
          <cell r="AB1478">
            <v>0</v>
          </cell>
          <cell r="AC1478">
            <v>0</v>
          </cell>
          <cell r="AD1478">
            <v>0</v>
          </cell>
          <cell r="AE1478">
            <v>0</v>
          </cell>
          <cell r="AF1478">
            <v>0</v>
          </cell>
          <cell r="AG1478">
            <v>0</v>
          </cell>
          <cell r="AH1478">
            <v>0</v>
          </cell>
          <cell r="AI1478">
            <v>0</v>
          </cell>
          <cell r="AJ1478">
            <v>0</v>
          </cell>
          <cell r="AK1478">
            <v>0</v>
          </cell>
          <cell r="AL1478">
            <v>0</v>
          </cell>
          <cell r="AM1478">
            <v>0</v>
          </cell>
          <cell r="AN1478">
            <v>0</v>
          </cell>
          <cell r="AO1478">
            <v>0</v>
          </cell>
          <cell r="AP1478" t="str">
            <v>Q</v>
          </cell>
          <cell r="AQ1478" t="str">
            <v>Q</v>
          </cell>
          <cell r="AR1478" t="str">
            <v>Q</v>
          </cell>
          <cell r="AS1478" t="str">
            <v>Q</v>
          </cell>
          <cell r="AT1478" t="str">
            <v>Q</v>
          </cell>
          <cell r="AU1478" t="str">
            <v>Q</v>
          </cell>
          <cell r="AV1478">
            <v>258249.99999700001</v>
          </cell>
          <cell r="AW1478">
            <v>258249.99999700001</v>
          </cell>
          <cell r="AX1478">
            <v>0</v>
          </cell>
          <cell r="AY1478">
            <v>-1</v>
          </cell>
          <cell r="AZ1478" t="e">
            <v>#DIV/0!</v>
          </cell>
          <cell r="BC1478">
            <v>-1</v>
          </cell>
          <cell r="BD1478">
            <v>0</v>
          </cell>
          <cell r="BG1478">
            <v>-1</v>
          </cell>
          <cell r="BH1478">
            <v>0</v>
          </cell>
        </row>
        <row r="1479">
          <cell r="B1479" t="str">
            <v>41672</v>
          </cell>
          <cell r="C1479" t="str">
            <v>7808765713486</v>
          </cell>
          <cell r="D1479" t="str">
            <v>VINO CARMENERE 750ml SOL DE CHILE</v>
          </cell>
          <cell r="E1479">
            <v>1</v>
          </cell>
          <cell r="F1479" t="str">
            <v>BEBIDAS</v>
          </cell>
          <cell r="G1479" t="str">
            <v>BEBIDAS</v>
          </cell>
          <cell r="H1479" t="str">
            <v>VINOS FINOS Y VARIETALES</v>
          </cell>
          <cell r="I1479" t="str">
            <v>INSUMOS PROVEEDORES</v>
          </cell>
          <cell r="J1479" t="str">
            <v>CHALECO</v>
          </cell>
          <cell r="K1479" t="str">
            <v>SOL DE CHILE</v>
          </cell>
          <cell r="L1479">
            <v>114</v>
          </cell>
          <cell r="M1479" t="str">
            <v>APOLO IMPORT S.A. 2 - TRENTINO (114)</v>
          </cell>
          <cell r="N1479">
            <v>0</v>
          </cell>
          <cell r="O1479">
            <v>0</v>
          </cell>
          <cell r="P1479">
            <v>0</v>
          </cell>
          <cell r="Q1479">
            <v>0</v>
          </cell>
          <cell r="R1479">
            <v>0</v>
          </cell>
          <cell r="S1479">
            <v>0</v>
          </cell>
          <cell r="T1479">
            <v>0</v>
          </cell>
          <cell r="U1479">
            <v>0</v>
          </cell>
          <cell r="V1479">
            <v>0</v>
          </cell>
          <cell r="W1479">
            <v>0</v>
          </cell>
          <cell r="X1479">
            <v>0</v>
          </cell>
          <cell r="Y1479">
            <v>0</v>
          </cell>
          <cell r="Z1479">
            <v>0</v>
          </cell>
          <cell r="AA1479">
            <v>0</v>
          </cell>
          <cell r="AB1479">
            <v>0</v>
          </cell>
          <cell r="AC1479">
            <v>0</v>
          </cell>
          <cell r="AD1479">
            <v>0</v>
          </cell>
          <cell r="AE1479">
            <v>0</v>
          </cell>
          <cell r="AF1479">
            <v>0</v>
          </cell>
          <cell r="AG1479">
            <v>0</v>
          </cell>
          <cell r="AH1479">
            <v>0</v>
          </cell>
          <cell r="AI1479">
            <v>0</v>
          </cell>
          <cell r="AJ1479">
            <v>0</v>
          </cell>
          <cell r="AK1479">
            <v>0</v>
          </cell>
          <cell r="AL1479">
            <v>0</v>
          </cell>
          <cell r="AM1479">
            <v>0</v>
          </cell>
          <cell r="AN1479">
            <v>0</v>
          </cell>
          <cell r="AO1479">
            <v>12</v>
          </cell>
          <cell r="AP1479" t="str">
            <v>Q</v>
          </cell>
          <cell r="AQ1479" t="str">
            <v>Q</v>
          </cell>
          <cell r="AR1479" t="str">
            <v>Q</v>
          </cell>
          <cell r="AS1479" t="str">
            <v>Q</v>
          </cell>
          <cell r="AT1479" t="str">
            <v>Q</v>
          </cell>
          <cell r="AU1479" t="str">
            <v>SV</v>
          </cell>
          <cell r="AV1479">
            <v>30350.00001</v>
          </cell>
          <cell r="AW1479">
            <v>30350.00001</v>
          </cell>
          <cell r="AX1479">
            <v>0</v>
          </cell>
          <cell r="AY1479">
            <v>-1</v>
          </cell>
          <cell r="AZ1479" t="e">
            <v>#DIV/0!</v>
          </cell>
          <cell r="BC1479">
            <v>-1</v>
          </cell>
          <cell r="BD1479">
            <v>0</v>
          </cell>
          <cell r="BG1479">
            <v>-1</v>
          </cell>
          <cell r="BH1479">
            <v>0</v>
          </cell>
        </row>
        <row r="1480">
          <cell r="B1480" t="str">
            <v>41658</v>
          </cell>
          <cell r="C1480" t="str">
            <v>8412934327184</v>
          </cell>
          <cell r="D1480" t="str">
            <v>VINO FUENTESPINA ROBLE 3 750 ml ZENI</v>
          </cell>
          <cell r="E1480">
            <v>1</v>
          </cell>
          <cell r="F1480" t="str">
            <v>BEBIDAS</v>
          </cell>
          <cell r="G1480" t="str">
            <v>BEBIDAS</v>
          </cell>
          <cell r="H1480" t="str">
            <v>VINOS FINOS Y VARIETALES</v>
          </cell>
          <cell r="I1480" t="str">
            <v>INSUMOS PROVEEDORES</v>
          </cell>
          <cell r="J1480" t="str">
            <v>CHALECO</v>
          </cell>
          <cell r="K1480" t="str">
            <v>ZENI</v>
          </cell>
          <cell r="L1480">
            <v>114</v>
          </cell>
          <cell r="M1480" t="str">
            <v>APOLO IMPORT S.A. 2 - TRENTINO (114)</v>
          </cell>
          <cell r="N1480">
            <v>0</v>
          </cell>
          <cell r="O1480">
            <v>0</v>
          </cell>
          <cell r="P1480">
            <v>0</v>
          </cell>
          <cell r="Q1480">
            <v>0</v>
          </cell>
          <cell r="R1480">
            <v>0</v>
          </cell>
          <cell r="S1480">
            <v>0</v>
          </cell>
          <cell r="T1480">
            <v>0</v>
          </cell>
          <cell r="U1480">
            <v>0</v>
          </cell>
          <cell r="V1480">
            <v>0</v>
          </cell>
          <cell r="W1480">
            <v>0</v>
          </cell>
          <cell r="X1480">
            <v>0</v>
          </cell>
          <cell r="Y1480">
            <v>0</v>
          </cell>
          <cell r="Z1480">
            <v>0</v>
          </cell>
          <cell r="AA1480">
            <v>0</v>
          </cell>
          <cell r="AB1480">
            <v>0</v>
          </cell>
          <cell r="AC1480">
            <v>0</v>
          </cell>
          <cell r="AD1480">
            <v>0</v>
          </cell>
          <cell r="AE1480">
            <v>0</v>
          </cell>
          <cell r="AF1480">
            <v>0</v>
          </cell>
          <cell r="AG1480">
            <v>0</v>
          </cell>
          <cell r="AH1480">
            <v>0</v>
          </cell>
          <cell r="AI1480">
            <v>0</v>
          </cell>
          <cell r="AJ1480">
            <v>0</v>
          </cell>
          <cell r="AK1480">
            <v>0</v>
          </cell>
          <cell r="AL1480">
            <v>0</v>
          </cell>
          <cell r="AM1480">
            <v>0</v>
          </cell>
          <cell r="AN1480">
            <v>0</v>
          </cell>
          <cell r="AO1480">
            <v>6</v>
          </cell>
          <cell r="AP1480" t="str">
            <v>Q</v>
          </cell>
          <cell r="AQ1480" t="str">
            <v>Q</v>
          </cell>
          <cell r="AR1480" t="str">
            <v>Q</v>
          </cell>
          <cell r="AS1480" t="str">
            <v>Q</v>
          </cell>
          <cell r="AT1480" t="str">
            <v>Q</v>
          </cell>
          <cell r="AU1480" t="str">
            <v>SV</v>
          </cell>
          <cell r="AV1480">
            <v>83255</v>
          </cell>
          <cell r="AW1480">
            <v>74910</v>
          </cell>
          <cell r="AX1480">
            <v>0</v>
          </cell>
          <cell r="AY1480">
            <v>-1</v>
          </cell>
          <cell r="AZ1480" t="e">
            <v>#DIV/0!</v>
          </cell>
          <cell r="BC1480">
            <v>-1</v>
          </cell>
          <cell r="BD1480">
            <v>0</v>
          </cell>
          <cell r="BG1480">
            <v>-1</v>
          </cell>
          <cell r="BH1480">
            <v>0</v>
          </cell>
        </row>
        <row r="1481">
          <cell r="B1481" t="str">
            <v>41657</v>
          </cell>
          <cell r="C1481" t="str">
            <v>8436557311122</v>
          </cell>
          <cell r="D1481" t="str">
            <v>VINO LA REVELIA 750 ml ZENI</v>
          </cell>
          <cell r="E1481">
            <v>1</v>
          </cell>
          <cell r="F1481" t="str">
            <v>BEBIDAS</v>
          </cell>
          <cell r="G1481" t="str">
            <v>BEBIDAS</v>
          </cell>
          <cell r="H1481" t="str">
            <v>VINOS FINOS Y VARIETALES</v>
          </cell>
          <cell r="I1481" t="str">
            <v>INSUMOS PROVEEDORES</v>
          </cell>
          <cell r="J1481" t="str">
            <v>CHALECO</v>
          </cell>
          <cell r="K1481" t="str">
            <v>ZENI</v>
          </cell>
          <cell r="L1481">
            <v>114</v>
          </cell>
          <cell r="M1481" t="str">
            <v>APOLO IMPORT S.A. 2 - TRENTINO (114)</v>
          </cell>
          <cell r="N1481">
            <v>0</v>
          </cell>
          <cell r="O1481">
            <v>0</v>
          </cell>
          <cell r="P1481">
            <v>0</v>
          </cell>
          <cell r="Q1481">
            <v>0</v>
          </cell>
          <cell r="R1481">
            <v>0</v>
          </cell>
          <cell r="S1481">
            <v>0</v>
          </cell>
          <cell r="T1481">
            <v>0</v>
          </cell>
          <cell r="U1481">
            <v>0</v>
          </cell>
          <cell r="V1481">
            <v>0</v>
          </cell>
          <cell r="W1481">
            <v>0</v>
          </cell>
          <cell r="X1481">
            <v>0</v>
          </cell>
          <cell r="Y1481">
            <v>0</v>
          </cell>
          <cell r="Z1481">
            <v>0</v>
          </cell>
          <cell r="AA1481">
            <v>0</v>
          </cell>
          <cell r="AB1481">
            <v>0</v>
          </cell>
          <cell r="AC1481">
            <v>0</v>
          </cell>
          <cell r="AD1481">
            <v>0</v>
          </cell>
          <cell r="AE1481">
            <v>0</v>
          </cell>
          <cell r="AF1481">
            <v>0</v>
          </cell>
          <cell r="AG1481">
            <v>0</v>
          </cell>
          <cell r="AH1481">
            <v>0</v>
          </cell>
          <cell r="AI1481">
            <v>0</v>
          </cell>
          <cell r="AJ1481">
            <v>0</v>
          </cell>
          <cell r="AK1481">
            <v>0</v>
          </cell>
          <cell r="AL1481">
            <v>0</v>
          </cell>
          <cell r="AM1481">
            <v>0</v>
          </cell>
          <cell r="AN1481">
            <v>0</v>
          </cell>
          <cell r="AO1481">
            <v>0</v>
          </cell>
          <cell r="AP1481" t="str">
            <v>Q</v>
          </cell>
          <cell r="AQ1481" t="str">
            <v>Q</v>
          </cell>
          <cell r="AR1481" t="str">
            <v>Q</v>
          </cell>
          <cell r="AS1481" t="str">
            <v>Q</v>
          </cell>
          <cell r="AT1481" t="str">
            <v>Q</v>
          </cell>
          <cell r="AU1481" t="str">
            <v>Q</v>
          </cell>
          <cell r="AV1481">
            <v>299900.00000399997</v>
          </cell>
          <cell r="AW1481">
            <v>299900.00000399997</v>
          </cell>
          <cell r="AX1481">
            <v>0</v>
          </cell>
          <cell r="AY1481">
            <v>-1</v>
          </cell>
          <cell r="AZ1481" t="e">
            <v>#DIV/0!</v>
          </cell>
          <cell r="BC1481">
            <v>-1</v>
          </cell>
          <cell r="BD1481">
            <v>0</v>
          </cell>
          <cell r="BG1481">
            <v>-1</v>
          </cell>
          <cell r="BH1481">
            <v>0</v>
          </cell>
        </row>
        <row r="1482">
          <cell r="B1482" t="str">
            <v>41654</v>
          </cell>
          <cell r="C1482" t="str">
            <v>8412934361171</v>
          </cell>
          <cell r="D1482" t="str">
            <v>VINO CIRCE 750ml</v>
          </cell>
          <cell r="E1482">
            <v>1</v>
          </cell>
          <cell r="F1482" t="str">
            <v>BEBIDAS</v>
          </cell>
          <cell r="G1482" t="str">
            <v>BEBIDAS</v>
          </cell>
          <cell r="H1482" t="str">
            <v>VINOS FINOS Y VARIETALES</v>
          </cell>
          <cell r="I1482" t="str">
            <v>INSUMOS PROVEEDORES</v>
          </cell>
          <cell r="J1482" t="str">
            <v>CHALECO</v>
          </cell>
          <cell r="K1482" t="str">
            <v>CIRCE</v>
          </cell>
          <cell r="L1482">
            <v>114</v>
          </cell>
          <cell r="M1482" t="str">
            <v>APOLO IMPORT S.A. 2 - TRENTINO (114)</v>
          </cell>
          <cell r="N1482">
            <v>0</v>
          </cell>
          <cell r="O1482">
            <v>0</v>
          </cell>
          <cell r="P1482">
            <v>0</v>
          </cell>
          <cell r="Q1482">
            <v>0</v>
          </cell>
          <cell r="R1482">
            <v>0</v>
          </cell>
          <cell r="S1482">
            <v>0</v>
          </cell>
          <cell r="T1482">
            <v>0</v>
          </cell>
          <cell r="U1482">
            <v>0</v>
          </cell>
          <cell r="V1482">
            <v>0</v>
          </cell>
          <cell r="W1482">
            <v>0</v>
          </cell>
          <cell r="X1482">
            <v>0</v>
          </cell>
          <cell r="Y1482">
            <v>0</v>
          </cell>
          <cell r="Z1482">
            <v>0</v>
          </cell>
          <cell r="AA1482">
            <v>0</v>
          </cell>
          <cell r="AB1482">
            <v>0</v>
          </cell>
          <cell r="AC1482">
            <v>0</v>
          </cell>
          <cell r="AD1482">
            <v>0</v>
          </cell>
          <cell r="AE1482">
            <v>0</v>
          </cell>
          <cell r="AF1482">
            <v>0</v>
          </cell>
          <cell r="AG1482">
            <v>0</v>
          </cell>
          <cell r="AH1482">
            <v>0</v>
          </cell>
          <cell r="AI1482">
            <v>0</v>
          </cell>
          <cell r="AJ1482">
            <v>0</v>
          </cell>
          <cell r="AK1482">
            <v>0</v>
          </cell>
          <cell r="AL1482">
            <v>0</v>
          </cell>
          <cell r="AM1482">
            <v>0</v>
          </cell>
          <cell r="AN1482">
            <v>0</v>
          </cell>
          <cell r="AO1482">
            <v>3</v>
          </cell>
          <cell r="AP1482" t="str">
            <v>Q</v>
          </cell>
          <cell r="AQ1482" t="str">
            <v>Q</v>
          </cell>
          <cell r="AR1482" t="str">
            <v>Q</v>
          </cell>
          <cell r="AS1482" t="str">
            <v>Q</v>
          </cell>
          <cell r="AT1482" t="str">
            <v>Q</v>
          </cell>
          <cell r="AU1482" t="str">
            <v>SV</v>
          </cell>
          <cell r="AV1482">
            <v>141585.00004000001</v>
          </cell>
          <cell r="AW1482">
            <v>141585.00026</v>
          </cell>
          <cell r="AX1482">
            <v>0</v>
          </cell>
          <cell r="AY1482">
            <v>-1</v>
          </cell>
          <cell r="AZ1482" t="e">
            <v>#DIV/0!</v>
          </cell>
          <cell r="BC1482">
            <v>-1</v>
          </cell>
          <cell r="BD1482">
            <v>0</v>
          </cell>
          <cell r="BG1482">
            <v>-1</v>
          </cell>
          <cell r="BH1482">
            <v>0</v>
          </cell>
        </row>
        <row r="1483">
          <cell r="B1483" t="str">
            <v>41655</v>
          </cell>
          <cell r="C1483" t="str">
            <v>8420523369651</v>
          </cell>
          <cell r="D1483" t="str">
            <v>VINO CEPA  CRIANZA 2017 750ml GAVILAN</v>
          </cell>
          <cell r="E1483">
            <v>1</v>
          </cell>
          <cell r="F1483" t="str">
            <v>BEBIDAS</v>
          </cell>
          <cell r="G1483" t="str">
            <v>BEBIDAS</v>
          </cell>
          <cell r="H1483" t="str">
            <v>VINOS FINOS Y VARIETALES</v>
          </cell>
          <cell r="I1483" t="str">
            <v>INSUMOS PROVEEDORES</v>
          </cell>
          <cell r="J1483" t="str">
            <v>CHALECO</v>
          </cell>
          <cell r="K1483" t="str">
            <v>GAVILAN</v>
          </cell>
          <cell r="L1483">
            <v>114</v>
          </cell>
          <cell r="M1483" t="str">
            <v>APOLO IMPORT S.A. 2 - TRENTINO (114)</v>
          </cell>
          <cell r="N1483">
            <v>0</v>
          </cell>
          <cell r="O1483">
            <v>0</v>
          </cell>
          <cell r="P1483">
            <v>0</v>
          </cell>
          <cell r="Q1483">
            <v>0</v>
          </cell>
          <cell r="R1483">
            <v>0</v>
          </cell>
          <cell r="S1483">
            <v>0</v>
          </cell>
          <cell r="T1483">
            <v>0</v>
          </cell>
          <cell r="U1483">
            <v>0</v>
          </cell>
          <cell r="V1483">
            <v>0</v>
          </cell>
          <cell r="W1483">
            <v>0</v>
          </cell>
          <cell r="X1483">
            <v>0</v>
          </cell>
          <cell r="Y1483">
            <v>0</v>
          </cell>
          <cell r="Z1483">
            <v>0</v>
          </cell>
          <cell r="AA1483">
            <v>0</v>
          </cell>
          <cell r="AB1483">
            <v>0</v>
          </cell>
          <cell r="AC1483">
            <v>0</v>
          </cell>
          <cell r="AD1483">
            <v>0</v>
          </cell>
          <cell r="AE1483">
            <v>0</v>
          </cell>
          <cell r="AF1483">
            <v>0</v>
          </cell>
          <cell r="AG1483">
            <v>0</v>
          </cell>
          <cell r="AH1483">
            <v>0</v>
          </cell>
          <cell r="AI1483">
            <v>0</v>
          </cell>
          <cell r="AJ1483">
            <v>0</v>
          </cell>
          <cell r="AK1483">
            <v>0</v>
          </cell>
          <cell r="AL1483">
            <v>0</v>
          </cell>
          <cell r="AM1483">
            <v>0</v>
          </cell>
          <cell r="AN1483">
            <v>0</v>
          </cell>
          <cell r="AO1483">
            <v>3</v>
          </cell>
          <cell r="AP1483" t="str">
            <v>Q</v>
          </cell>
          <cell r="AQ1483" t="str">
            <v>Q</v>
          </cell>
          <cell r="AR1483" t="str">
            <v>Q</v>
          </cell>
          <cell r="AS1483" t="str">
            <v>Q</v>
          </cell>
          <cell r="AT1483" t="str">
            <v>Q</v>
          </cell>
          <cell r="AU1483" t="str">
            <v>SV</v>
          </cell>
          <cell r="AV1483">
            <v>149900.00003</v>
          </cell>
          <cell r="AW1483">
            <v>149899.99926000001</v>
          </cell>
          <cell r="AX1483">
            <v>0</v>
          </cell>
          <cell r="AY1483">
            <v>-1</v>
          </cell>
          <cell r="AZ1483" t="e">
            <v>#DIV/0!</v>
          </cell>
          <cell r="BC1483">
            <v>-1</v>
          </cell>
          <cell r="BD1483">
            <v>0</v>
          </cell>
          <cell r="BG1483">
            <v>-1</v>
          </cell>
          <cell r="BH1483">
            <v>0</v>
          </cell>
        </row>
        <row r="1484">
          <cell r="B1484" t="str">
            <v>41659</v>
          </cell>
          <cell r="C1484" t="str">
            <v>8437019133023</v>
          </cell>
          <cell r="D1484" t="str">
            <v>VINO OMUS 750ml OMUS</v>
          </cell>
          <cell r="E1484">
            <v>1</v>
          </cell>
          <cell r="F1484" t="str">
            <v>BEBIDAS</v>
          </cell>
          <cell r="G1484" t="str">
            <v>BEBIDAS</v>
          </cell>
          <cell r="H1484" t="str">
            <v>VINOS FINOS Y VARIETALES</v>
          </cell>
          <cell r="I1484" t="str">
            <v>INSUMOS PROVEEDORES</v>
          </cell>
          <cell r="J1484" t="str">
            <v>CHALECO</v>
          </cell>
          <cell r="K1484" t="str">
            <v>OMUS</v>
          </cell>
          <cell r="L1484">
            <v>114</v>
          </cell>
          <cell r="M1484" t="str">
            <v>APOLO IMPORT S.A. 2 - TRENTINO (114)</v>
          </cell>
          <cell r="N1484">
            <v>0</v>
          </cell>
          <cell r="O1484">
            <v>0</v>
          </cell>
          <cell r="P1484">
            <v>0</v>
          </cell>
          <cell r="Q1484">
            <v>0</v>
          </cell>
          <cell r="R1484">
            <v>0</v>
          </cell>
          <cell r="S1484">
            <v>0</v>
          </cell>
          <cell r="T1484">
            <v>0</v>
          </cell>
          <cell r="U1484">
            <v>0</v>
          </cell>
          <cell r="V1484">
            <v>0</v>
          </cell>
          <cell r="W1484">
            <v>0</v>
          </cell>
          <cell r="X1484">
            <v>0</v>
          </cell>
          <cell r="Y1484">
            <v>0</v>
          </cell>
          <cell r="Z1484">
            <v>0</v>
          </cell>
          <cell r="AA1484">
            <v>0</v>
          </cell>
          <cell r="AB1484">
            <v>0</v>
          </cell>
          <cell r="AC1484">
            <v>0</v>
          </cell>
          <cell r="AD1484">
            <v>0</v>
          </cell>
          <cell r="AE1484">
            <v>0</v>
          </cell>
          <cell r="AF1484">
            <v>0</v>
          </cell>
          <cell r="AG1484">
            <v>0</v>
          </cell>
          <cell r="AH1484">
            <v>0</v>
          </cell>
          <cell r="AI1484">
            <v>0</v>
          </cell>
          <cell r="AJ1484">
            <v>0</v>
          </cell>
          <cell r="AK1484">
            <v>0</v>
          </cell>
          <cell r="AL1484">
            <v>0</v>
          </cell>
          <cell r="AM1484">
            <v>0</v>
          </cell>
          <cell r="AN1484">
            <v>0</v>
          </cell>
          <cell r="AO1484">
            <v>0</v>
          </cell>
          <cell r="AP1484" t="str">
            <v>Q</v>
          </cell>
          <cell r="AQ1484" t="str">
            <v>Q</v>
          </cell>
          <cell r="AR1484" t="str">
            <v>Q</v>
          </cell>
          <cell r="AS1484" t="str">
            <v>Q</v>
          </cell>
          <cell r="AT1484" t="str">
            <v>Q</v>
          </cell>
          <cell r="AU1484" t="str">
            <v>Q</v>
          </cell>
          <cell r="AV1484">
            <v>299900.00000399997</v>
          </cell>
          <cell r="AW1484">
            <v>299900.00000399997</v>
          </cell>
          <cell r="AX1484">
            <v>0</v>
          </cell>
          <cell r="AY1484">
            <v>-1</v>
          </cell>
          <cell r="AZ1484" t="e">
            <v>#DIV/0!</v>
          </cell>
          <cell r="BC1484">
            <v>-1</v>
          </cell>
          <cell r="BD1484">
            <v>0</v>
          </cell>
          <cell r="BG1484">
            <v>-1</v>
          </cell>
          <cell r="BH1484">
            <v>0</v>
          </cell>
        </row>
        <row r="1485">
          <cell r="B1485" t="str">
            <v>41660</v>
          </cell>
          <cell r="C1485" t="str">
            <v>8437019133054</v>
          </cell>
          <cell r="D1485" t="str">
            <v>VINO PRADES 950 750 ml PRADES</v>
          </cell>
          <cell r="E1485">
            <v>1</v>
          </cell>
          <cell r="F1485" t="str">
            <v>BEBIDAS</v>
          </cell>
          <cell r="G1485" t="str">
            <v>BEBIDAS</v>
          </cell>
          <cell r="H1485" t="str">
            <v>VINOS FINOS Y VARIETALES</v>
          </cell>
          <cell r="I1485" t="str">
            <v>INSUMOS PROVEEDORES</v>
          </cell>
          <cell r="J1485" t="str">
            <v>CHALECO</v>
          </cell>
          <cell r="K1485" t="str">
            <v>PRADES</v>
          </cell>
          <cell r="L1485">
            <v>114</v>
          </cell>
          <cell r="M1485" t="str">
            <v>APOLO IMPORT S.A. 2 - TRENTINO (114)</v>
          </cell>
          <cell r="N1485">
            <v>0</v>
          </cell>
          <cell r="O1485">
            <v>0</v>
          </cell>
          <cell r="P1485">
            <v>0</v>
          </cell>
          <cell r="Q1485">
            <v>0</v>
          </cell>
          <cell r="R1485">
            <v>0</v>
          </cell>
          <cell r="S1485">
            <v>0</v>
          </cell>
          <cell r="T1485">
            <v>0</v>
          </cell>
          <cell r="U1485">
            <v>0</v>
          </cell>
          <cell r="V1485">
            <v>0</v>
          </cell>
          <cell r="W1485">
            <v>0</v>
          </cell>
          <cell r="X1485">
            <v>0</v>
          </cell>
          <cell r="Y1485">
            <v>0</v>
          </cell>
          <cell r="Z1485">
            <v>0</v>
          </cell>
          <cell r="AA1485">
            <v>0</v>
          </cell>
          <cell r="AB1485">
            <v>0</v>
          </cell>
          <cell r="AC1485">
            <v>0</v>
          </cell>
          <cell r="AD1485">
            <v>0</v>
          </cell>
          <cell r="AE1485">
            <v>0</v>
          </cell>
          <cell r="AF1485">
            <v>0</v>
          </cell>
          <cell r="AG1485">
            <v>0</v>
          </cell>
          <cell r="AH1485">
            <v>0</v>
          </cell>
          <cell r="AI1485">
            <v>0</v>
          </cell>
          <cell r="AJ1485">
            <v>0</v>
          </cell>
          <cell r="AK1485">
            <v>0</v>
          </cell>
          <cell r="AL1485">
            <v>0</v>
          </cell>
          <cell r="AM1485">
            <v>0</v>
          </cell>
          <cell r="AN1485">
            <v>0</v>
          </cell>
          <cell r="AO1485">
            <v>3</v>
          </cell>
          <cell r="AP1485" t="str">
            <v>Q</v>
          </cell>
          <cell r="AQ1485" t="str">
            <v>Q</v>
          </cell>
          <cell r="AR1485" t="str">
            <v>Q</v>
          </cell>
          <cell r="AS1485" t="str">
            <v>Q</v>
          </cell>
          <cell r="AT1485" t="str">
            <v>Q</v>
          </cell>
          <cell r="AU1485" t="str">
            <v>SV</v>
          </cell>
          <cell r="AV1485">
            <v>216570</v>
          </cell>
          <cell r="AW1485">
            <v>199919.99862999999</v>
          </cell>
          <cell r="AX1485">
            <v>0</v>
          </cell>
          <cell r="AY1485">
            <v>-1</v>
          </cell>
          <cell r="AZ1485" t="e">
            <v>#DIV/0!</v>
          </cell>
          <cell r="BC1485">
            <v>-1</v>
          </cell>
          <cell r="BD1485">
            <v>0</v>
          </cell>
          <cell r="BG1485">
            <v>-1</v>
          </cell>
          <cell r="BH1485">
            <v>0</v>
          </cell>
        </row>
        <row r="1486">
          <cell r="B1486" t="str">
            <v>41661</v>
          </cell>
          <cell r="C1486" t="str">
            <v>8437019133092</v>
          </cell>
          <cell r="D1486" t="str">
            <v>VINO 750ml SHIRUS SYRAH</v>
          </cell>
          <cell r="E1486">
            <v>1</v>
          </cell>
          <cell r="F1486" t="str">
            <v>BEBIDAS</v>
          </cell>
          <cell r="G1486" t="str">
            <v>BEBIDAS</v>
          </cell>
          <cell r="H1486" t="str">
            <v>VINOS FINOS Y VARIETALES</v>
          </cell>
          <cell r="I1486" t="str">
            <v>INSUMOS PROVEEDORES</v>
          </cell>
          <cell r="J1486" t="str">
            <v>CHALECO</v>
          </cell>
          <cell r="K1486" t="str">
            <v>SHIRUS SYRAH</v>
          </cell>
          <cell r="L1486">
            <v>114</v>
          </cell>
          <cell r="M1486" t="str">
            <v>APOLO IMPORT S.A. 2 - TRENTINO (114)</v>
          </cell>
          <cell r="N1486">
            <v>0</v>
          </cell>
          <cell r="O1486">
            <v>0</v>
          </cell>
          <cell r="P1486">
            <v>0</v>
          </cell>
          <cell r="Q1486">
            <v>0</v>
          </cell>
          <cell r="R1486">
            <v>0</v>
          </cell>
          <cell r="S1486">
            <v>0</v>
          </cell>
          <cell r="T1486">
            <v>0</v>
          </cell>
          <cell r="U1486">
            <v>0</v>
          </cell>
          <cell r="V1486">
            <v>0</v>
          </cell>
          <cell r="W1486">
            <v>0</v>
          </cell>
          <cell r="X1486">
            <v>0</v>
          </cell>
          <cell r="Y1486">
            <v>0</v>
          </cell>
          <cell r="Z1486">
            <v>0</v>
          </cell>
          <cell r="AA1486">
            <v>0</v>
          </cell>
          <cell r="AB1486">
            <v>0</v>
          </cell>
          <cell r="AC1486">
            <v>0</v>
          </cell>
          <cell r="AD1486">
            <v>0</v>
          </cell>
          <cell r="AE1486">
            <v>0</v>
          </cell>
          <cell r="AF1486">
            <v>0</v>
          </cell>
          <cell r="AG1486">
            <v>0</v>
          </cell>
          <cell r="AH1486">
            <v>0</v>
          </cell>
          <cell r="AI1486">
            <v>0</v>
          </cell>
          <cell r="AJ1486">
            <v>0</v>
          </cell>
          <cell r="AK1486">
            <v>0</v>
          </cell>
          <cell r="AL1486">
            <v>0</v>
          </cell>
          <cell r="AM1486">
            <v>0</v>
          </cell>
          <cell r="AN1486">
            <v>0</v>
          </cell>
          <cell r="AO1486">
            <v>0</v>
          </cell>
          <cell r="AP1486" t="str">
            <v>Q</v>
          </cell>
          <cell r="AQ1486" t="str">
            <v>Q</v>
          </cell>
          <cell r="AR1486" t="str">
            <v>Q</v>
          </cell>
          <cell r="AS1486" t="str">
            <v>Q</v>
          </cell>
          <cell r="AT1486" t="str">
            <v>Q</v>
          </cell>
          <cell r="AU1486" t="str">
            <v>Q</v>
          </cell>
          <cell r="AV1486">
            <v>333249.99999500002</v>
          </cell>
          <cell r="AW1486">
            <v>333249.99999500002</v>
          </cell>
          <cell r="AX1486">
            <v>0</v>
          </cell>
          <cell r="AY1486">
            <v>-1</v>
          </cell>
          <cell r="AZ1486" t="e">
            <v>#DIV/0!</v>
          </cell>
          <cell r="BC1486">
            <v>-1</v>
          </cell>
          <cell r="BD1486">
            <v>0</v>
          </cell>
          <cell r="BG1486">
            <v>-1</v>
          </cell>
          <cell r="BH1486">
            <v>0</v>
          </cell>
        </row>
        <row r="1487">
          <cell r="B1487" t="str">
            <v>41662</v>
          </cell>
          <cell r="C1487" t="str">
            <v>7798126272229</v>
          </cell>
          <cell r="D1487" t="str">
            <v>VINO MALBEC 2019 750ml J. ALBERTO</v>
          </cell>
          <cell r="E1487">
            <v>1</v>
          </cell>
          <cell r="F1487" t="str">
            <v>BEBIDAS</v>
          </cell>
          <cell r="G1487" t="str">
            <v>BEBIDAS</v>
          </cell>
          <cell r="H1487" t="str">
            <v>VINOS FINOS Y VARIETALES</v>
          </cell>
          <cell r="I1487" t="str">
            <v>INSUMOS PROVEEDORES</v>
          </cell>
          <cell r="J1487" t="str">
            <v>CHALECO</v>
          </cell>
          <cell r="K1487" t="str">
            <v>J. ALBERTO</v>
          </cell>
          <cell r="L1487">
            <v>114</v>
          </cell>
          <cell r="M1487" t="str">
            <v>APOLO IMPORT S.A. 2 - TRENTINO (114)</v>
          </cell>
          <cell r="N1487">
            <v>0</v>
          </cell>
          <cell r="O1487">
            <v>0</v>
          </cell>
          <cell r="P1487">
            <v>0</v>
          </cell>
          <cell r="Q1487">
            <v>0</v>
          </cell>
          <cell r="R1487">
            <v>0</v>
          </cell>
          <cell r="S1487">
            <v>0</v>
          </cell>
          <cell r="T1487">
            <v>0</v>
          </cell>
          <cell r="U1487">
            <v>0</v>
          </cell>
          <cell r="V1487">
            <v>0</v>
          </cell>
          <cell r="W1487">
            <v>0</v>
          </cell>
          <cell r="X1487">
            <v>0</v>
          </cell>
          <cell r="Y1487">
            <v>0</v>
          </cell>
          <cell r="Z1487">
            <v>0</v>
          </cell>
          <cell r="AA1487">
            <v>0</v>
          </cell>
          <cell r="AB1487">
            <v>0</v>
          </cell>
          <cell r="AC1487">
            <v>0</v>
          </cell>
          <cell r="AD1487">
            <v>0</v>
          </cell>
          <cell r="AE1487">
            <v>0</v>
          </cell>
          <cell r="AF1487">
            <v>0</v>
          </cell>
          <cell r="AG1487">
            <v>0</v>
          </cell>
          <cell r="AH1487">
            <v>0</v>
          </cell>
          <cell r="AI1487">
            <v>0</v>
          </cell>
          <cell r="AJ1487">
            <v>0</v>
          </cell>
          <cell r="AK1487">
            <v>0</v>
          </cell>
          <cell r="AL1487">
            <v>0</v>
          </cell>
          <cell r="AM1487">
            <v>0</v>
          </cell>
          <cell r="AN1487">
            <v>0</v>
          </cell>
          <cell r="AO1487">
            <v>2</v>
          </cell>
          <cell r="AP1487" t="str">
            <v>Q</v>
          </cell>
          <cell r="AQ1487" t="str">
            <v>Q</v>
          </cell>
          <cell r="AR1487" t="str">
            <v>Q</v>
          </cell>
          <cell r="AS1487" t="str">
            <v>Q</v>
          </cell>
          <cell r="AT1487" t="str">
            <v>Q</v>
          </cell>
          <cell r="AU1487" t="str">
            <v>SV</v>
          </cell>
          <cell r="AV1487">
            <v>316580</v>
          </cell>
          <cell r="AW1487">
            <v>316580</v>
          </cell>
          <cell r="AX1487">
            <v>0</v>
          </cell>
          <cell r="AY1487">
            <v>-1</v>
          </cell>
          <cell r="AZ1487" t="e">
            <v>#DIV/0!</v>
          </cell>
          <cell r="BC1487">
            <v>-1</v>
          </cell>
          <cell r="BD1487">
            <v>0</v>
          </cell>
          <cell r="BG1487">
            <v>-1</v>
          </cell>
          <cell r="BH1487">
            <v>0</v>
          </cell>
        </row>
        <row r="1488">
          <cell r="B1488" t="str">
            <v>41663</v>
          </cell>
          <cell r="C1488" t="str">
            <v>7804332011115</v>
          </cell>
          <cell r="D1488" t="str">
            <v>VINO CABERNET SAUVIGNON 750 ml CHACAI</v>
          </cell>
          <cell r="E1488">
            <v>1</v>
          </cell>
          <cell r="F1488" t="str">
            <v>BEBIDAS</v>
          </cell>
          <cell r="G1488" t="str">
            <v>BEBIDAS</v>
          </cell>
          <cell r="H1488" t="str">
            <v>VINOS FINOS Y VARIETALES</v>
          </cell>
          <cell r="I1488" t="str">
            <v>INSUMOS PROVEEDORES</v>
          </cell>
          <cell r="J1488" t="str">
            <v>CHALECO</v>
          </cell>
          <cell r="K1488" t="str">
            <v>CHACAI</v>
          </cell>
          <cell r="L1488">
            <v>114</v>
          </cell>
          <cell r="M1488" t="str">
            <v>APOLO IMPORT S.A. 2 - TRENTINO (114)</v>
          </cell>
          <cell r="N1488">
            <v>0</v>
          </cell>
          <cell r="O1488">
            <v>0</v>
          </cell>
          <cell r="P1488">
            <v>0</v>
          </cell>
          <cell r="Q1488">
            <v>0</v>
          </cell>
          <cell r="R1488">
            <v>0</v>
          </cell>
          <cell r="S1488">
            <v>0</v>
          </cell>
          <cell r="T1488">
            <v>0</v>
          </cell>
          <cell r="U1488">
            <v>0</v>
          </cell>
          <cell r="V1488">
            <v>0</v>
          </cell>
          <cell r="W1488">
            <v>0</v>
          </cell>
          <cell r="X1488">
            <v>0</v>
          </cell>
          <cell r="Y1488">
            <v>0</v>
          </cell>
          <cell r="Z1488">
            <v>0</v>
          </cell>
          <cell r="AA1488">
            <v>0</v>
          </cell>
          <cell r="AB1488">
            <v>0</v>
          </cell>
          <cell r="AC1488">
            <v>0</v>
          </cell>
          <cell r="AD1488">
            <v>0</v>
          </cell>
          <cell r="AE1488">
            <v>0</v>
          </cell>
          <cell r="AF1488">
            <v>0</v>
          </cell>
          <cell r="AG1488">
            <v>0</v>
          </cell>
          <cell r="AH1488">
            <v>0</v>
          </cell>
          <cell r="AI1488">
            <v>0</v>
          </cell>
          <cell r="AJ1488">
            <v>0</v>
          </cell>
          <cell r="AK1488">
            <v>0</v>
          </cell>
          <cell r="AL1488">
            <v>0</v>
          </cell>
          <cell r="AM1488">
            <v>0</v>
          </cell>
          <cell r="AN1488">
            <v>0</v>
          </cell>
          <cell r="AO1488">
            <v>3</v>
          </cell>
          <cell r="AP1488" t="str">
            <v>Q</v>
          </cell>
          <cell r="AQ1488" t="str">
            <v>Q</v>
          </cell>
          <cell r="AR1488" t="str">
            <v>Q</v>
          </cell>
          <cell r="AS1488" t="str">
            <v>Q</v>
          </cell>
          <cell r="AT1488" t="str">
            <v>Q</v>
          </cell>
          <cell r="AU1488" t="str">
            <v>SV</v>
          </cell>
          <cell r="AV1488">
            <v>208249.99997999999</v>
          </cell>
          <cell r="AW1488">
            <v>208250.00163000001</v>
          </cell>
          <cell r="AX1488">
            <v>0</v>
          </cell>
          <cell r="AY1488">
            <v>-1</v>
          </cell>
          <cell r="AZ1488" t="e">
            <v>#DIV/0!</v>
          </cell>
          <cell r="BC1488">
            <v>-1</v>
          </cell>
          <cell r="BD1488">
            <v>0</v>
          </cell>
          <cell r="BG1488">
            <v>-1</v>
          </cell>
          <cell r="BH1488">
            <v>0</v>
          </cell>
        </row>
        <row r="1489">
          <cell r="B1489" t="str">
            <v>41664</v>
          </cell>
          <cell r="C1489" t="str">
            <v>5603343210699</v>
          </cell>
          <cell r="D1489" t="str">
            <v>VINO 750ml PERA GRAVE</v>
          </cell>
          <cell r="E1489">
            <v>1</v>
          </cell>
          <cell r="F1489" t="str">
            <v>BEBIDAS</v>
          </cell>
          <cell r="G1489" t="str">
            <v>BEBIDAS</v>
          </cell>
          <cell r="H1489" t="str">
            <v>VINOS FINOS Y VARIETALES</v>
          </cell>
          <cell r="I1489" t="str">
            <v>INSUMOS PROVEEDORES</v>
          </cell>
          <cell r="J1489" t="str">
            <v>CHALECO</v>
          </cell>
          <cell r="K1489" t="str">
            <v>PERA GRAVE</v>
          </cell>
          <cell r="L1489">
            <v>114</v>
          </cell>
          <cell r="M1489" t="str">
            <v>APOLO IMPORT S.A. 2 - TRENTINO (114)</v>
          </cell>
          <cell r="N1489">
            <v>0</v>
          </cell>
          <cell r="O1489">
            <v>0</v>
          </cell>
          <cell r="P1489">
            <v>0</v>
          </cell>
          <cell r="Q1489">
            <v>0</v>
          </cell>
          <cell r="R1489">
            <v>0</v>
          </cell>
          <cell r="S1489">
            <v>0</v>
          </cell>
          <cell r="T1489">
            <v>0</v>
          </cell>
          <cell r="U1489">
            <v>0</v>
          </cell>
          <cell r="V1489">
            <v>0</v>
          </cell>
          <cell r="W1489">
            <v>0</v>
          </cell>
          <cell r="X1489">
            <v>0</v>
          </cell>
          <cell r="Y1489">
            <v>0</v>
          </cell>
          <cell r="Z1489">
            <v>0</v>
          </cell>
          <cell r="AA1489">
            <v>0</v>
          </cell>
          <cell r="AB1489">
            <v>0</v>
          </cell>
          <cell r="AC1489">
            <v>0</v>
          </cell>
          <cell r="AD1489">
            <v>0</v>
          </cell>
          <cell r="AE1489">
            <v>0</v>
          </cell>
          <cell r="AF1489">
            <v>0</v>
          </cell>
          <cell r="AG1489">
            <v>0</v>
          </cell>
          <cell r="AH1489">
            <v>0</v>
          </cell>
          <cell r="AI1489">
            <v>0</v>
          </cell>
          <cell r="AJ1489">
            <v>0</v>
          </cell>
          <cell r="AK1489">
            <v>0</v>
          </cell>
          <cell r="AL1489">
            <v>0</v>
          </cell>
          <cell r="AM1489">
            <v>0</v>
          </cell>
          <cell r="AN1489">
            <v>0</v>
          </cell>
          <cell r="AO1489">
            <v>0</v>
          </cell>
          <cell r="AP1489" t="str">
            <v>Q</v>
          </cell>
          <cell r="AQ1489" t="str">
            <v>Q</v>
          </cell>
          <cell r="AR1489" t="str">
            <v>Q</v>
          </cell>
          <cell r="AS1489" t="str">
            <v>Q</v>
          </cell>
          <cell r="AT1489" t="str">
            <v>Q</v>
          </cell>
          <cell r="AU1489" t="str">
            <v>Q</v>
          </cell>
          <cell r="AV1489">
            <v>133249.99995999999</v>
          </cell>
          <cell r="AW1489">
            <v>133249.99963000001</v>
          </cell>
          <cell r="AX1489">
            <v>0</v>
          </cell>
          <cell r="AY1489">
            <v>-1</v>
          </cell>
          <cell r="AZ1489" t="e">
            <v>#DIV/0!</v>
          </cell>
          <cell r="BC1489">
            <v>-1</v>
          </cell>
          <cell r="BD1489">
            <v>0</v>
          </cell>
          <cell r="BG1489">
            <v>-1</v>
          </cell>
          <cell r="BH1489">
            <v>0</v>
          </cell>
        </row>
        <row r="1490">
          <cell r="B1490" t="str">
            <v>41665</v>
          </cell>
          <cell r="C1490" t="str">
            <v>5600343210828</v>
          </cell>
          <cell r="D1490" t="str">
            <v>VINO BLANCO 750ml PERA GRAVE</v>
          </cell>
          <cell r="E1490">
            <v>1</v>
          </cell>
          <cell r="F1490" t="str">
            <v>BEBIDAS</v>
          </cell>
          <cell r="G1490" t="str">
            <v>BEBIDAS</v>
          </cell>
          <cell r="H1490" t="str">
            <v>VINOS FINOS Y VARIETALES</v>
          </cell>
          <cell r="I1490" t="str">
            <v>INSUMOS PROVEEDORES</v>
          </cell>
          <cell r="J1490" t="str">
            <v>CHALECO</v>
          </cell>
          <cell r="K1490" t="str">
            <v>PERA GRAVE</v>
          </cell>
          <cell r="L1490">
            <v>114</v>
          </cell>
          <cell r="M1490" t="str">
            <v>APOLO IMPORT S.A. 2 - TRENTINO (114)</v>
          </cell>
          <cell r="N1490">
            <v>0</v>
          </cell>
          <cell r="O1490">
            <v>0</v>
          </cell>
          <cell r="P1490">
            <v>0</v>
          </cell>
          <cell r="Q1490">
            <v>0</v>
          </cell>
          <cell r="R1490">
            <v>0</v>
          </cell>
          <cell r="S1490">
            <v>0</v>
          </cell>
          <cell r="T1490">
            <v>0</v>
          </cell>
          <cell r="U1490">
            <v>0</v>
          </cell>
          <cell r="V1490">
            <v>0</v>
          </cell>
          <cell r="W1490">
            <v>0</v>
          </cell>
          <cell r="X1490">
            <v>0</v>
          </cell>
          <cell r="Y1490">
            <v>0</v>
          </cell>
          <cell r="Z1490">
            <v>0</v>
          </cell>
          <cell r="AA1490">
            <v>0</v>
          </cell>
          <cell r="AB1490">
            <v>0</v>
          </cell>
          <cell r="AC1490">
            <v>0</v>
          </cell>
          <cell r="AD1490">
            <v>0</v>
          </cell>
          <cell r="AE1490">
            <v>0</v>
          </cell>
          <cell r="AF1490">
            <v>0</v>
          </cell>
          <cell r="AG1490">
            <v>0</v>
          </cell>
          <cell r="AH1490">
            <v>0</v>
          </cell>
          <cell r="AI1490">
            <v>0</v>
          </cell>
          <cell r="AJ1490">
            <v>0</v>
          </cell>
          <cell r="AK1490">
            <v>0</v>
          </cell>
          <cell r="AL1490">
            <v>0</v>
          </cell>
          <cell r="AM1490">
            <v>0</v>
          </cell>
          <cell r="AN1490">
            <v>0</v>
          </cell>
          <cell r="AO1490">
            <v>6</v>
          </cell>
          <cell r="AP1490" t="str">
            <v>Q</v>
          </cell>
          <cell r="AQ1490" t="str">
            <v>Q</v>
          </cell>
          <cell r="AR1490" t="str">
            <v>Q</v>
          </cell>
          <cell r="AS1490" t="str">
            <v>Q</v>
          </cell>
          <cell r="AT1490" t="str">
            <v>Q</v>
          </cell>
          <cell r="AU1490" t="str">
            <v>SV</v>
          </cell>
          <cell r="AV1490">
            <v>119900</v>
          </cell>
          <cell r="AW1490">
            <v>99919.999630000006</v>
          </cell>
          <cell r="AX1490">
            <v>0</v>
          </cell>
          <cell r="AY1490">
            <v>-1</v>
          </cell>
          <cell r="AZ1490" t="e">
            <v>#DIV/0!</v>
          </cell>
          <cell r="BC1490">
            <v>-1</v>
          </cell>
          <cell r="BD1490">
            <v>0</v>
          </cell>
          <cell r="BG1490">
            <v>-1</v>
          </cell>
          <cell r="BH1490">
            <v>0</v>
          </cell>
        </row>
        <row r="1491">
          <cell r="B1491" t="str">
            <v>41666</v>
          </cell>
          <cell r="C1491" t="str">
            <v>5600343210705</v>
          </cell>
          <cell r="D1491" t="str">
            <v>VINO RESERVA 750ml PERA GRAVE</v>
          </cell>
          <cell r="E1491">
            <v>1</v>
          </cell>
          <cell r="F1491" t="str">
            <v>BEBIDAS</v>
          </cell>
          <cell r="G1491" t="str">
            <v>BEBIDAS</v>
          </cell>
          <cell r="H1491" t="str">
            <v>VINOS FINOS Y VARIETALES</v>
          </cell>
          <cell r="I1491" t="str">
            <v>INSUMOS PROVEEDORES</v>
          </cell>
          <cell r="J1491" t="str">
            <v>CHALECO</v>
          </cell>
          <cell r="K1491" t="str">
            <v>PERA GRAVE</v>
          </cell>
          <cell r="L1491">
            <v>114</v>
          </cell>
          <cell r="M1491" t="str">
            <v>APOLO IMPORT S.A. 2 - TRENTINO (114)</v>
          </cell>
          <cell r="N1491">
            <v>0</v>
          </cell>
          <cell r="O1491">
            <v>0</v>
          </cell>
          <cell r="P1491">
            <v>0</v>
          </cell>
          <cell r="Q1491">
            <v>0</v>
          </cell>
          <cell r="R1491">
            <v>0</v>
          </cell>
          <cell r="S1491">
            <v>0</v>
          </cell>
          <cell r="T1491">
            <v>0</v>
          </cell>
          <cell r="U1491">
            <v>0</v>
          </cell>
          <cell r="V1491">
            <v>0</v>
          </cell>
          <cell r="W1491">
            <v>0</v>
          </cell>
          <cell r="X1491">
            <v>0</v>
          </cell>
          <cell r="Y1491">
            <v>0</v>
          </cell>
          <cell r="Z1491">
            <v>0</v>
          </cell>
          <cell r="AA1491">
            <v>0</v>
          </cell>
          <cell r="AB1491">
            <v>0</v>
          </cell>
          <cell r="AC1491">
            <v>0</v>
          </cell>
          <cell r="AD1491">
            <v>0</v>
          </cell>
          <cell r="AE1491">
            <v>0</v>
          </cell>
          <cell r="AF1491">
            <v>0</v>
          </cell>
          <cell r="AG1491">
            <v>0</v>
          </cell>
          <cell r="AH1491">
            <v>0</v>
          </cell>
          <cell r="AI1491">
            <v>0</v>
          </cell>
          <cell r="AJ1491">
            <v>0</v>
          </cell>
          <cell r="AK1491">
            <v>0</v>
          </cell>
          <cell r="AL1491">
            <v>0</v>
          </cell>
          <cell r="AM1491">
            <v>0</v>
          </cell>
          <cell r="AN1491">
            <v>0</v>
          </cell>
          <cell r="AO1491">
            <v>0</v>
          </cell>
          <cell r="AP1491" t="str">
            <v>Q</v>
          </cell>
          <cell r="AQ1491" t="str">
            <v>Q</v>
          </cell>
          <cell r="AR1491" t="str">
            <v>Q</v>
          </cell>
          <cell r="AS1491" t="str">
            <v>Q</v>
          </cell>
          <cell r="AT1491" t="str">
            <v>Q</v>
          </cell>
          <cell r="AU1491" t="str">
            <v>Q</v>
          </cell>
          <cell r="AV1491">
            <v>266580.00000499998</v>
          </cell>
          <cell r="AW1491">
            <v>266580.00000499998</v>
          </cell>
          <cell r="AX1491">
            <v>0</v>
          </cell>
          <cell r="AY1491">
            <v>-1</v>
          </cell>
          <cell r="AZ1491" t="e">
            <v>#DIV/0!</v>
          </cell>
          <cell r="BC1491">
            <v>-1</v>
          </cell>
          <cell r="BD1491">
            <v>0</v>
          </cell>
          <cell r="BG1491">
            <v>-1</v>
          </cell>
          <cell r="BH1491">
            <v>0</v>
          </cell>
        </row>
        <row r="1492">
          <cell r="B1492" t="str">
            <v>41667</v>
          </cell>
          <cell r="C1492" t="str">
            <v>5605538002394</v>
          </cell>
          <cell r="D1492" t="str">
            <v>VINO 750 ml QUINTA DA ROMANEIRA</v>
          </cell>
          <cell r="E1492">
            <v>1</v>
          </cell>
          <cell r="F1492" t="str">
            <v>BEBIDAS</v>
          </cell>
          <cell r="G1492" t="str">
            <v>BEBIDAS</v>
          </cell>
          <cell r="H1492" t="str">
            <v>VINOS FINOS Y VARIETALES</v>
          </cell>
          <cell r="I1492" t="str">
            <v>INSUMOS PROVEEDORES</v>
          </cell>
          <cell r="J1492" t="str">
            <v>CHALECO</v>
          </cell>
          <cell r="K1492" t="str">
            <v>QUINTA DA ROMANEIRA</v>
          </cell>
          <cell r="L1492">
            <v>114</v>
          </cell>
          <cell r="M1492" t="str">
            <v>APOLO IMPORT S.A. 2 - TRENTINO (114)</v>
          </cell>
          <cell r="N1492">
            <v>0</v>
          </cell>
          <cell r="O1492">
            <v>0</v>
          </cell>
          <cell r="P1492">
            <v>0</v>
          </cell>
          <cell r="Q1492">
            <v>0</v>
          </cell>
          <cell r="R1492">
            <v>0</v>
          </cell>
          <cell r="S1492">
            <v>0</v>
          </cell>
          <cell r="T1492">
            <v>0</v>
          </cell>
          <cell r="U1492">
            <v>0</v>
          </cell>
          <cell r="V1492">
            <v>0</v>
          </cell>
          <cell r="W1492">
            <v>0</v>
          </cell>
          <cell r="X1492">
            <v>0</v>
          </cell>
          <cell r="Y1492">
            <v>0</v>
          </cell>
          <cell r="Z1492">
            <v>0</v>
          </cell>
          <cell r="AA1492">
            <v>0</v>
          </cell>
          <cell r="AB1492">
            <v>0</v>
          </cell>
          <cell r="AC1492">
            <v>0</v>
          </cell>
          <cell r="AD1492">
            <v>0</v>
          </cell>
          <cell r="AE1492">
            <v>0</v>
          </cell>
          <cell r="AF1492">
            <v>0</v>
          </cell>
          <cell r="AG1492">
            <v>0</v>
          </cell>
          <cell r="AH1492">
            <v>0</v>
          </cell>
          <cell r="AI1492">
            <v>0</v>
          </cell>
          <cell r="AJ1492">
            <v>0</v>
          </cell>
          <cell r="AK1492">
            <v>0</v>
          </cell>
          <cell r="AL1492">
            <v>0</v>
          </cell>
          <cell r="AM1492">
            <v>0</v>
          </cell>
          <cell r="AN1492">
            <v>0</v>
          </cell>
          <cell r="AO1492">
            <v>0</v>
          </cell>
          <cell r="AP1492" t="str">
            <v>Q</v>
          </cell>
          <cell r="AQ1492" t="str">
            <v>Q</v>
          </cell>
          <cell r="AR1492" t="str">
            <v>Q</v>
          </cell>
          <cell r="AS1492" t="str">
            <v>Q</v>
          </cell>
          <cell r="AT1492" t="str">
            <v>Q</v>
          </cell>
          <cell r="AU1492" t="str">
            <v>Q</v>
          </cell>
          <cell r="AV1492">
            <v>249899.99999800001</v>
          </cell>
          <cell r="AW1492">
            <v>249899.99999800001</v>
          </cell>
          <cell r="AX1492">
            <v>0</v>
          </cell>
          <cell r="AY1492">
            <v>-1</v>
          </cell>
          <cell r="AZ1492" t="e">
            <v>#DIV/0!</v>
          </cell>
          <cell r="BC1492">
            <v>-1</v>
          </cell>
          <cell r="BD1492">
            <v>0</v>
          </cell>
          <cell r="BG1492">
            <v>-1</v>
          </cell>
          <cell r="BH1492">
            <v>0</v>
          </cell>
        </row>
        <row r="1493">
          <cell r="B1493" t="str">
            <v>41668</v>
          </cell>
          <cell r="C1493" t="str">
            <v>5605538002592</v>
          </cell>
          <cell r="D1493" t="str">
            <v>VINO R DE ROMANEIRA 750 ml</v>
          </cell>
          <cell r="E1493">
            <v>1</v>
          </cell>
          <cell r="F1493" t="str">
            <v>BEBIDAS</v>
          </cell>
          <cell r="G1493" t="str">
            <v>BEBIDAS</v>
          </cell>
          <cell r="H1493" t="str">
            <v>VINOS FINOS Y VARIETALES</v>
          </cell>
          <cell r="I1493" t="str">
            <v>INSUMOS PROVEEDORES</v>
          </cell>
          <cell r="J1493" t="str">
            <v>CHALECO</v>
          </cell>
          <cell r="K1493" t="str">
            <v xml:space="preserve"> R DE ROMANEIRA</v>
          </cell>
          <cell r="L1493">
            <v>114</v>
          </cell>
          <cell r="M1493" t="str">
            <v>APOLO IMPORT S.A. 2 - TRENTINO (114)</v>
          </cell>
          <cell r="N1493">
            <v>0</v>
          </cell>
          <cell r="O1493">
            <v>0</v>
          </cell>
          <cell r="P1493">
            <v>0</v>
          </cell>
          <cell r="Q1493">
            <v>0</v>
          </cell>
          <cell r="R1493">
            <v>0</v>
          </cell>
          <cell r="S1493">
            <v>0</v>
          </cell>
          <cell r="T1493">
            <v>0</v>
          </cell>
          <cell r="U1493">
            <v>0</v>
          </cell>
          <cell r="V1493">
            <v>0</v>
          </cell>
          <cell r="W1493">
            <v>0</v>
          </cell>
          <cell r="X1493">
            <v>0</v>
          </cell>
          <cell r="Y1493">
            <v>0</v>
          </cell>
          <cell r="Z1493">
            <v>0</v>
          </cell>
          <cell r="AA1493">
            <v>0</v>
          </cell>
          <cell r="AB1493">
            <v>0</v>
          </cell>
          <cell r="AC1493">
            <v>0</v>
          </cell>
          <cell r="AD1493">
            <v>0</v>
          </cell>
          <cell r="AE1493">
            <v>0</v>
          </cell>
          <cell r="AF1493">
            <v>0</v>
          </cell>
          <cell r="AG1493">
            <v>0</v>
          </cell>
          <cell r="AH1493">
            <v>0</v>
          </cell>
          <cell r="AI1493">
            <v>0</v>
          </cell>
          <cell r="AJ1493">
            <v>0</v>
          </cell>
          <cell r="AK1493">
            <v>0</v>
          </cell>
          <cell r="AL1493">
            <v>0</v>
          </cell>
          <cell r="AM1493">
            <v>0</v>
          </cell>
          <cell r="AN1493">
            <v>0</v>
          </cell>
          <cell r="AO1493">
            <v>6</v>
          </cell>
          <cell r="AP1493" t="str">
            <v>Q</v>
          </cell>
          <cell r="AQ1493" t="str">
            <v>Q</v>
          </cell>
          <cell r="AR1493" t="str">
            <v>Q</v>
          </cell>
          <cell r="AS1493" t="str">
            <v>Q</v>
          </cell>
          <cell r="AT1493" t="str">
            <v>Q</v>
          </cell>
          <cell r="AU1493" t="str">
            <v>SV</v>
          </cell>
          <cell r="AV1493">
            <v>91580.000050000002</v>
          </cell>
          <cell r="AW1493">
            <v>91579.999500000005</v>
          </cell>
          <cell r="AX1493">
            <v>0</v>
          </cell>
          <cell r="AY1493">
            <v>-1</v>
          </cell>
          <cell r="AZ1493" t="e">
            <v>#DIV/0!</v>
          </cell>
          <cell r="BC1493">
            <v>-1</v>
          </cell>
          <cell r="BD1493">
            <v>0</v>
          </cell>
          <cell r="BG1493">
            <v>-1</v>
          </cell>
          <cell r="BH1493">
            <v>0</v>
          </cell>
        </row>
        <row r="1494">
          <cell r="B1494" t="str">
            <v>41669</v>
          </cell>
          <cell r="C1494" t="str">
            <v>5605538002462</v>
          </cell>
          <cell r="D1494" t="str">
            <v>VINO 750ml SINO DA ROMANEIRA</v>
          </cell>
          <cell r="E1494">
            <v>1</v>
          </cell>
          <cell r="F1494" t="str">
            <v>BEBIDAS</v>
          </cell>
          <cell r="G1494" t="str">
            <v>BEBIDAS</v>
          </cell>
          <cell r="H1494" t="str">
            <v>VINOS FINOS Y VARIETALES</v>
          </cell>
          <cell r="I1494" t="str">
            <v>INSUMOS PROVEEDORES</v>
          </cell>
          <cell r="J1494" t="str">
            <v>CHALECO</v>
          </cell>
          <cell r="K1494" t="str">
            <v>SINO DA ROMANEIRA</v>
          </cell>
          <cell r="L1494">
            <v>114</v>
          </cell>
          <cell r="M1494" t="str">
            <v>APOLO IMPORT S.A. 2 - TRENTINO (114)</v>
          </cell>
          <cell r="N1494">
            <v>0</v>
          </cell>
          <cell r="O1494">
            <v>0</v>
          </cell>
          <cell r="P1494">
            <v>0</v>
          </cell>
          <cell r="Q1494">
            <v>0</v>
          </cell>
          <cell r="R1494">
            <v>0</v>
          </cell>
          <cell r="S1494">
            <v>0</v>
          </cell>
          <cell r="T1494">
            <v>0</v>
          </cell>
          <cell r="U1494">
            <v>0</v>
          </cell>
          <cell r="V1494">
            <v>0</v>
          </cell>
          <cell r="W1494">
            <v>0</v>
          </cell>
          <cell r="X1494">
            <v>0</v>
          </cell>
          <cell r="Y1494">
            <v>0</v>
          </cell>
          <cell r="Z1494">
            <v>0</v>
          </cell>
          <cell r="AA1494">
            <v>0</v>
          </cell>
          <cell r="AB1494">
            <v>0</v>
          </cell>
          <cell r="AC1494">
            <v>0</v>
          </cell>
          <cell r="AD1494">
            <v>0</v>
          </cell>
          <cell r="AE1494">
            <v>0</v>
          </cell>
          <cell r="AF1494">
            <v>0</v>
          </cell>
          <cell r="AG1494">
            <v>0</v>
          </cell>
          <cell r="AH1494">
            <v>0</v>
          </cell>
          <cell r="AI1494">
            <v>0</v>
          </cell>
          <cell r="AJ1494">
            <v>0</v>
          </cell>
          <cell r="AK1494">
            <v>0</v>
          </cell>
          <cell r="AL1494">
            <v>0</v>
          </cell>
          <cell r="AM1494">
            <v>0</v>
          </cell>
          <cell r="AN1494">
            <v>0</v>
          </cell>
          <cell r="AO1494">
            <v>3</v>
          </cell>
          <cell r="AP1494" t="str">
            <v>Q</v>
          </cell>
          <cell r="AQ1494" t="str">
            <v>Q</v>
          </cell>
          <cell r="AR1494" t="str">
            <v>Q</v>
          </cell>
          <cell r="AS1494" t="str">
            <v>Q</v>
          </cell>
          <cell r="AT1494" t="str">
            <v>Q</v>
          </cell>
          <cell r="AU1494" t="str">
            <v>SV</v>
          </cell>
          <cell r="AV1494">
            <v>141579.99999000001</v>
          </cell>
          <cell r="AW1494">
            <v>141579.99900000001</v>
          </cell>
          <cell r="AX1494">
            <v>0</v>
          </cell>
          <cell r="AY1494">
            <v>-1</v>
          </cell>
          <cell r="AZ1494" t="e">
            <v>#DIV/0!</v>
          </cell>
          <cell r="BC1494">
            <v>-1</v>
          </cell>
          <cell r="BD1494">
            <v>0</v>
          </cell>
          <cell r="BG1494">
            <v>-1</v>
          </cell>
          <cell r="BH1494">
            <v>0</v>
          </cell>
        </row>
        <row r="1495">
          <cell r="B1495" t="str">
            <v>41670</v>
          </cell>
          <cell r="C1495" t="str">
            <v>8022931504206</v>
          </cell>
          <cell r="D1495" t="str">
            <v>VINO ARGIANO ROSSO DI MONTALCINO DOC 750 ml</v>
          </cell>
          <cell r="E1495">
            <v>1</v>
          </cell>
          <cell r="F1495" t="str">
            <v>BEBIDAS</v>
          </cell>
          <cell r="G1495" t="str">
            <v>BEBIDAS</v>
          </cell>
          <cell r="H1495" t="str">
            <v>VINOS FINOS Y VARIETALES</v>
          </cell>
          <cell r="I1495" t="str">
            <v>INSUMOS PROVEEDORES</v>
          </cell>
          <cell r="J1495" t="str">
            <v>CHALECO</v>
          </cell>
          <cell r="K1495" t="str">
            <v>ARGIANO ROSSO DI MONTALCINO</v>
          </cell>
          <cell r="L1495">
            <v>114</v>
          </cell>
          <cell r="M1495" t="str">
            <v>APOLO IMPORT S.A. 2 - TRENTINO (114)</v>
          </cell>
          <cell r="N1495">
            <v>0</v>
          </cell>
          <cell r="O1495">
            <v>0</v>
          </cell>
          <cell r="P1495">
            <v>0</v>
          </cell>
          <cell r="Q1495">
            <v>0</v>
          </cell>
          <cell r="R1495">
            <v>0</v>
          </cell>
          <cell r="S1495">
            <v>0</v>
          </cell>
          <cell r="T1495">
            <v>0</v>
          </cell>
          <cell r="U1495">
            <v>0</v>
          </cell>
          <cell r="V1495">
            <v>0</v>
          </cell>
          <cell r="W1495">
            <v>0</v>
          </cell>
          <cell r="X1495">
            <v>0</v>
          </cell>
          <cell r="Y1495">
            <v>0</v>
          </cell>
          <cell r="Z1495">
            <v>0</v>
          </cell>
          <cell r="AA1495">
            <v>0</v>
          </cell>
          <cell r="AB1495">
            <v>0</v>
          </cell>
          <cell r="AC1495">
            <v>0</v>
          </cell>
          <cell r="AD1495">
            <v>0</v>
          </cell>
          <cell r="AE1495">
            <v>0</v>
          </cell>
          <cell r="AF1495">
            <v>0</v>
          </cell>
          <cell r="AG1495">
            <v>0</v>
          </cell>
          <cell r="AH1495">
            <v>0</v>
          </cell>
          <cell r="AI1495">
            <v>0</v>
          </cell>
          <cell r="AJ1495">
            <v>0</v>
          </cell>
          <cell r="AK1495">
            <v>0</v>
          </cell>
          <cell r="AL1495">
            <v>0</v>
          </cell>
          <cell r="AM1495">
            <v>0</v>
          </cell>
          <cell r="AN1495">
            <v>0</v>
          </cell>
          <cell r="AO1495">
            <v>3</v>
          </cell>
          <cell r="AP1495" t="str">
            <v>Q</v>
          </cell>
          <cell r="AQ1495" t="str">
            <v>Q</v>
          </cell>
          <cell r="AR1495" t="str">
            <v>Q</v>
          </cell>
          <cell r="AS1495" t="str">
            <v>Q</v>
          </cell>
          <cell r="AT1495" t="str">
            <v>Q</v>
          </cell>
          <cell r="AU1495" t="str">
            <v>SV</v>
          </cell>
          <cell r="AV1495">
            <v>203250.00003</v>
          </cell>
          <cell r="AW1495">
            <v>203249.99926000001</v>
          </cell>
          <cell r="AX1495">
            <v>0</v>
          </cell>
          <cell r="AY1495">
            <v>-1</v>
          </cell>
          <cell r="AZ1495" t="e">
            <v>#DIV/0!</v>
          </cell>
          <cell r="BC1495">
            <v>-1</v>
          </cell>
          <cell r="BD1495">
            <v>0</v>
          </cell>
          <cell r="BG1495">
            <v>-1</v>
          </cell>
          <cell r="BH1495">
            <v>0</v>
          </cell>
        </row>
        <row r="1496">
          <cell r="B1496" t="str">
            <v>41671</v>
          </cell>
          <cell r="C1496" t="str">
            <v>8022931509218</v>
          </cell>
          <cell r="D1496" t="str">
            <v>VINO TOSCANA IGT 750ml  ARGIANO NON CONFUNDITUR</v>
          </cell>
          <cell r="E1496">
            <v>1</v>
          </cell>
          <cell r="F1496" t="str">
            <v>BEBIDAS</v>
          </cell>
          <cell r="G1496" t="str">
            <v>BEBIDAS</v>
          </cell>
          <cell r="H1496" t="str">
            <v>VINOS FINOS Y VARIETALES</v>
          </cell>
          <cell r="I1496" t="str">
            <v>INSUMOS PROVEEDORES</v>
          </cell>
          <cell r="J1496" t="str">
            <v>CHALECO</v>
          </cell>
          <cell r="K1496" t="str">
            <v xml:space="preserve"> ARGIANO NON CONFUNDITUR</v>
          </cell>
          <cell r="L1496">
            <v>114</v>
          </cell>
          <cell r="M1496" t="str">
            <v>APOLO IMPORT S.A. 2 - TRENTINO (114)</v>
          </cell>
          <cell r="N1496">
            <v>0</v>
          </cell>
          <cell r="O1496">
            <v>0</v>
          </cell>
          <cell r="P1496">
            <v>0</v>
          </cell>
          <cell r="Q1496">
            <v>0</v>
          </cell>
          <cell r="R1496">
            <v>0</v>
          </cell>
          <cell r="S1496">
            <v>0</v>
          </cell>
          <cell r="T1496">
            <v>0</v>
          </cell>
          <cell r="U1496">
            <v>0</v>
          </cell>
          <cell r="V1496">
            <v>0</v>
          </cell>
          <cell r="W1496">
            <v>0</v>
          </cell>
          <cell r="X1496">
            <v>0</v>
          </cell>
          <cell r="Y1496">
            <v>0</v>
          </cell>
          <cell r="Z1496">
            <v>0</v>
          </cell>
          <cell r="AA1496">
            <v>0</v>
          </cell>
          <cell r="AB1496">
            <v>0</v>
          </cell>
          <cell r="AC1496">
            <v>0</v>
          </cell>
          <cell r="AD1496">
            <v>0</v>
          </cell>
          <cell r="AE1496">
            <v>0</v>
          </cell>
          <cell r="AF1496">
            <v>0</v>
          </cell>
          <cell r="AG1496">
            <v>0</v>
          </cell>
          <cell r="AH1496">
            <v>0</v>
          </cell>
          <cell r="AI1496">
            <v>0</v>
          </cell>
          <cell r="AJ1496">
            <v>0</v>
          </cell>
          <cell r="AK1496">
            <v>0</v>
          </cell>
          <cell r="AL1496">
            <v>0</v>
          </cell>
          <cell r="AM1496">
            <v>0</v>
          </cell>
          <cell r="AN1496">
            <v>0</v>
          </cell>
          <cell r="AO1496">
            <v>4</v>
          </cell>
          <cell r="AP1496" t="str">
            <v>Q</v>
          </cell>
          <cell r="AQ1496" t="str">
            <v>Q</v>
          </cell>
          <cell r="AR1496" t="str">
            <v>Q</v>
          </cell>
          <cell r="AS1496" t="str">
            <v>Q</v>
          </cell>
          <cell r="AT1496" t="str">
            <v>Q</v>
          </cell>
          <cell r="AU1496" t="str">
            <v>SV</v>
          </cell>
          <cell r="AV1496">
            <v>166579.99875</v>
          </cell>
          <cell r="AW1496">
            <v>166579.99875</v>
          </cell>
          <cell r="AX1496">
            <v>0</v>
          </cell>
          <cell r="AY1496">
            <v>-1</v>
          </cell>
          <cell r="AZ1496" t="e">
            <v>#DIV/0!</v>
          </cell>
          <cell r="BC1496">
            <v>-1</v>
          </cell>
          <cell r="BD1496">
            <v>0</v>
          </cell>
          <cell r="BG1496">
            <v>-1</v>
          </cell>
          <cell r="BH1496">
            <v>0</v>
          </cell>
        </row>
        <row r="1497">
          <cell r="B1497" t="str">
            <v>41673</v>
          </cell>
          <cell r="C1497" t="str">
            <v>669576019405</v>
          </cell>
          <cell r="D1497" t="str">
            <v>VINO SAUVIGNON BLANC 750ml DUCKHORN NORTH COAST</v>
          </cell>
          <cell r="E1497">
            <v>1</v>
          </cell>
          <cell r="F1497" t="str">
            <v>BEBIDAS</v>
          </cell>
          <cell r="G1497" t="str">
            <v>BEBIDAS</v>
          </cell>
          <cell r="H1497" t="str">
            <v>VINOS FINOS Y VARIETALES</v>
          </cell>
          <cell r="I1497" t="str">
            <v>INSUMOS PROVEEDORES</v>
          </cell>
          <cell r="J1497" t="str">
            <v>CHALECO</v>
          </cell>
          <cell r="K1497" t="str">
            <v>DUCKHORN NORTH COAST</v>
          </cell>
          <cell r="L1497">
            <v>114</v>
          </cell>
          <cell r="M1497" t="str">
            <v>APOLO IMPORT S.A. 2 - TRENTINO (114)</v>
          </cell>
          <cell r="N1497">
            <v>0</v>
          </cell>
          <cell r="O1497">
            <v>0</v>
          </cell>
          <cell r="P1497">
            <v>0</v>
          </cell>
          <cell r="Q1497">
            <v>0</v>
          </cell>
          <cell r="R1497">
            <v>0</v>
          </cell>
          <cell r="S1497">
            <v>0</v>
          </cell>
          <cell r="T1497">
            <v>0</v>
          </cell>
          <cell r="U1497">
            <v>0</v>
          </cell>
          <cell r="V1497">
            <v>0</v>
          </cell>
          <cell r="W1497">
            <v>0</v>
          </cell>
          <cell r="X1497">
            <v>0</v>
          </cell>
          <cell r="Y1497">
            <v>0</v>
          </cell>
          <cell r="Z1497">
            <v>0</v>
          </cell>
          <cell r="AA1497">
            <v>0</v>
          </cell>
          <cell r="AB1497">
            <v>0</v>
          </cell>
          <cell r="AC1497">
            <v>0</v>
          </cell>
          <cell r="AD1497">
            <v>0</v>
          </cell>
          <cell r="AE1497">
            <v>0</v>
          </cell>
          <cell r="AF1497">
            <v>0</v>
          </cell>
          <cell r="AG1497">
            <v>0</v>
          </cell>
          <cell r="AH1497">
            <v>0</v>
          </cell>
          <cell r="AI1497">
            <v>0</v>
          </cell>
          <cell r="AJ1497">
            <v>0</v>
          </cell>
          <cell r="AK1497">
            <v>0</v>
          </cell>
          <cell r="AL1497">
            <v>0</v>
          </cell>
          <cell r="AM1497">
            <v>0</v>
          </cell>
          <cell r="AN1497">
            <v>0</v>
          </cell>
          <cell r="AO1497">
            <v>3</v>
          </cell>
          <cell r="AP1497" t="str">
            <v>Q</v>
          </cell>
          <cell r="AQ1497" t="str">
            <v>Q</v>
          </cell>
          <cell r="AR1497" t="str">
            <v>Q</v>
          </cell>
          <cell r="AS1497" t="str">
            <v>Q</v>
          </cell>
          <cell r="AT1497" t="str">
            <v>Q</v>
          </cell>
          <cell r="AU1497" t="str">
            <v>SV</v>
          </cell>
          <cell r="AV1497">
            <v>199920.00005999999</v>
          </cell>
          <cell r="AW1497">
            <v>199919.99862999999</v>
          </cell>
          <cell r="AX1497">
            <v>0</v>
          </cell>
          <cell r="AY1497">
            <v>-1</v>
          </cell>
          <cell r="AZ1497" t="e">
            <v>#DIV/0!</v>
          </cell>
          <cell r="BC1497">
            <v>-1</v>
          </cell>
          <cell r="BD1497">
            <v>0</v>
          </cell>
          <cell r="BG1497">
            <v>-1</v>
          </cell>
          <cell r="BH1497">
            <v>0</v>
          </cell>
        </row>
        <row r="1498">
          <cell r="B1498" t="str">
            <v>41674</v>
          </cell>
          <cell r="C1498" t="str">
            <v>669576020548</v>
          </cell>
          <cell r="D1498" t="str">
            <v>VINO DUCKHORN VINEYARDS NAPA VALLEY CHARDONNAY 750</v>
          </cell>
          <cell r="E1498">
            <v>1</v>
          </cell>
          <cell r="F1498" t="str">
            <v>BEBIDAS</v>
          </cell>
          <cell r="G1498" t="str">
            <v>BEBIDAS</v>
          </cell>
          <cell r="H1498" t="str">
            <v>VINOS FINOS Y VARIETALES</v>
          </cell>
          <cell r="I1498" t="str">
            <v>INSUMOS PROVEEDORES</v>
          </cell>
          <cell r="J1498" t="str">
            <v>CHALECO</v>
          </cell>
          <cell r="K1498" t="str">
            <v>DUCKHORN VINEYARDS NAPA VALLEY</v>
          </cell>
          <cell r="L1498">
            <v>114</v>
          </cell>
          <cell r="M1498" t="str">
            <v>APOLO IMPORT S.A. 2 - TRENTINO (114)</v>
          </cell>
          <cell r="N1498">
            <v>0</v>
          </cell>
          <cell r="O1498">
            <v>0</v>
          </cell>
          <cell r="P1498">
            <v>0</v>
          </cell>
          <cell r="Q1498">
            <v>0</v>
          </cell>
          <cell r="R1498">
            <v>0</v>
          </cell>
          <cell r="S1498">
            <v>0</v>
          </cell>
          <cell r="T1498">
            <v>0</v>
          </cell>
          <cell r="U1498">
            <v>0</v>
          </cell>
          <cell r="V1498">
            <v>0</v>
          </cell>
          <cell r="W1498">
            <v>0</v>
          </cell>
          <cell r="X1498">
            <v>0</v>
          </cell>
          <cell r="Y1498">
            <v>0</v>
          </cell>
          <cell r="Z1498">
            <v>0</v>
          </cell>
          <cell r="AA1498">
            <v>0</v>
          </cell>
          <cell r="AB1498">
            <v>0</v>
          </cell>
          <cell r="AC1498">
            <v>0</v>
          </cell>
          <cell r="AD1498">
            <v>0</v>
          </cell>
          <cell r="AE1498">
            <v>0</v>
          </cell>
          <cell r="AF1498">
            <v>0</v>
          </cell>
          <cell r="AG1498">
            <v>0</v>
          </cell>
          <cell r="AH1498">
            <v>0</v>
          </cell>
          <cell r="AI1498">
            <v>0</v>
          </cell>
          <cell r="AJ1498">
            <v>0</v>
          </cell>
          <cell r="AK1498">
            <v>0</v>
          </cell>
          <cell r="AL1498">
            <v>0</v>
          </cell>
          <cell r="AM1498">
            <v>0</v>
          </cell>
          <cell r="AN1498">
            <v>0</v>
          </cell>
          <cell r="AO1498">
            <v>0</v>
          </cell>
          <cell r="AP1498" t="str">
            <v>Q</v>
          </cell>
          <cell r="AQ1498" t="str">
            <v>Q</v>
          </cell>
          <cell r="AR1498" t="str">
            <v>Q</v>
          </cell>
          <cell r="AS1498" t="str">
            <v>Q</v>
          </cell>
          <cell r="AT1498" t="str">
            <v>Q</v>
          </cell>
          <cell r="AU1498" t="str">
            <v>Q</v>
          </cell>
          <cell r="AV1498">
            <v>246589.99999700001</v>
          </cell>
          <cell r="AW1498">
            <v>246589.99999700001</v>
          </cell>
          <cell r="AX1498">
            <v>0</v>
          </cell>
          <cell r="AY1498">
            <v>-1</v>
          </cell>
          <cell r="AZ1498" t="e">
            <v>#DIV/0!</v>
          </cell>
          <cell r="BC1498">
            <v>-1</v>
          </cell>
          <cell r="BD1498">
            <v>0</v>
          </cell>
          <cell r="BG1498">
            <v>-1</v>
          </cell>
          <cell r="BH1498">
            <v>0</v>
          </cell>
        </row>
        <row r="1499">
          <cell r="B1499" t="str">
            <v>41678</v>
          </cell>
          <cell r="C1499" t="str">
            <v>669576019269</v>
          </cell>
          <cell r="D1499" t="str">
            <v>VINO CABERNET SAUVIGNON 750ml DECOY</v>
          </cell>
          <cell r="E1499">
            <v>1</v>
          </cell>
          <cell r="F1499" t="str">
            <v>BEBIDAS</v>
          </cell>
          <cell r="G1499" t="str">
            <v>BEBIDAS</v>
          </cell>
          <cell r="H1499" t="str">
            <v>VINOS FINOS Y VARIETALES</v>
          </cell>
          <cell r="I1499" t="str">
            <v>INSUMOS PROVEEDORES</v>
          </cell>
          <cell r="J1499" t="str">
            <v>CHALECO</v>
          </cell>
          <cell r="K1499" t="str">
            <v>DECOY</v>
          </cell>
          <cell r="L1499">
            <v>114</v>
          </cell>
          <cell r="M1499" t="str">
            <v>APOLO IMPORT S.A. 2 - TRENTINO (114)</v>
          </cell>
          <cell r="N1499">
            <v>0</v>
          </cell>
          <cell r="O1499">
            <v>0</v>
          </cell>
          <cell r="P1499">
            <v>0</v>
          </cell>
          <cell r="Q1499">
            <v>0</v>
          </cell>
          <cell r="R1499">
            <v>0</v>
          </cell>
          <cell r="S1499">
            <v>0</v>
          </cell>
          <cell r="T1499">
            <v>0</v>
          </cell>
          <cell r="U1499">
            <v>0</v>
          </cell>
          <cell r="V1499">
            <v>0</v>
          </cell>
          <cell r="W1499">
            <v>0</v>
          </cell>
          <cell r="X1499">
            <v>0</v>
          </cell>
          <cell r="Y1499">
            <v>0</v>
          </cell>
          <cell r="Z1499">
            <v>0</v>
          </cell>
          <cell r="AA1499">
            <v>0</v>
          </cell>
          <cell r="AB1499">
            <v>0</v>
          </cell>
          <cell r="AC1499">
            <v>0</v>
          </cell>
          <cell r="AD1499">
            <v>0</v>
          </cell>
          <cell r="AE1499">
            <v>0</v>
          </cell>
          <cell r="AF1499">
            <v>0</v>
          </cell>
          <cell r="AG1499">
            <v>0</v>
          </cell>
          <cell r="AH1499">
            <v>0</v>
          </cell>
          <cell r="AI1499">
            <v>0</v>
          </cell>
          <cell r="AJ1499">
            <v>0</v>
          </cell>
          <cell r="AK1499">
            <v>0</v>
          </cell>
          <cell r="AL1499">
            <v>0</v>
          </cell>
          <cell r="AM1499">
            <v>0</v>
          </cell>
          <cell r="AN1499">
            <v>0</v>
          </cell>
          <cell r="AO1499">
            <v>3</v>
          </cell>
          <cell r="AP1499" t="str">
            <v>Q</v>
          </cell>
          <cell r="AQ1499" t="str">
            <v>Q</v>
          </cell>
          <cell r="AR1499" t="str">
            <v>Q</v>
          </cell>
          <cell r="AS1499" t="str">
            <v>Q</v>
          </cell>
          <cell r="AT1499" t="str">
            <v>Q</v>
          </cell>
          <cell r="AU1499" t="str">
            <v>SV</v>
          </cell>
          <cell r="AV1499">
            <v>199920.00005999999</v>
          </cell>
          <cell r="AW1499">
            <v>199919.99862999999</v>
          </cell>
          <cell r="AX1499">
            <v>0</v>
          </cell>
          <cell r="AY1499">
            <v>-1</v>
          </cell>
          <cell r="AZ1499" t="e">
            <v>#DIV/0!</v>
          </cell>
          <cell r="BC1499">
            <v>-1</v>
          </cell>
          <cell r="BD1499">
            <v>0</v>
          </cell>
          <cell r="BG1499">
            <v>-1</v>
          </cell>
          <cell r="BH1499">
            <v>0</v>
          </cell>
        </row>
        <row r="1500">
          <cell r="B1500" t="str">
            <v>41677</v>
          </cell>
          <cell r="C1500" t="str">
            <v>669576019245</v>
          </cell>
          <cell r="D1500" t="str">
            <v>VINO CHARDONNAY 750ml DECOY</v>
          </cell>
          <cell r="E1500">
            <v>1</v>
          </cell>
          <cell r="F1500" t="str">
            <v>BEBIDAS</v>
          </cell>
          <cell r="G1500" t="str">
            <v>BEBIDAS</v>
          </cell>
          <cell r="H1500" t="str">
            <v>VINOS FINOS Y VARIETALES</v>
          </cell>
          <cell r="I1500" t="str">
            <v>INSUMOS PROVEEDORES</v>
          </cell>
          <cell r="J1500" t="str">
            <v>CHALECO</v>
          </cell>
          <cell r="K1500" t="str">
            <v>DECOY</v>
          </cell>
          <cell r="L1500">
            <v>114</v>
          </cell>
          <cell r="M1500" t="str">
            <v>APOLO IMPORT S.A. 2 - TRENTINO (114)</v>
          </cell>
          <cell r="N1500">
            <v>0</v>
          </cell>
          <cell r="O1500">
            <v>0</v>
          </cell>
          <cell r="P1500">
            <v>0</v>
          </cell>
          <cell r="Q1500">
            <v>0</v>
          </cell>
          <cell r="R1500">
            <v>0</v>
          </cell>
          <cell r="S1500">
            <v>0</v>
          </cell>
          <cell r="T1500">
            <v>0</v>
          </cell>
          <cell r="U1500">
            <v>0</v>
          </cell>
          <cell r="V1500">
            <v>0</v>
          </cell>
          <cell r="W1500">
            <v>0</v>
          </cell>
          <cell r="X1500">
            <v>0</v>
          </cell>
          <cell r="Y1500">
            <v>0</v>
          </cell>
          <cell r="Z1500">
            <v>0</v>
          </cell>
          <cell r="AA1500">
            <v>0</v>
          </cell>
          <cell r="AB1500">
            <v>0</v>
          </cell>
          <cell r="AC1500">
            <v>0</v>
          </cell>
          <cell r="AD1500">
            <v>0</v>
          </cell>
          <cell r="AE1500">
            <v>0</v>
          </cell>
          <cell r="AF1500">
            <v>0</v>
          </cell>
          <cell r="AG1500">
            <v>0</v>
          </cell>
          <cell r="AH1500">
            <v>0</v>
          </cell>
          <cell r="AI1500">
            <v>0</v>
          </cell>
          <cell r="AJ1500">
            <v>0</v>
          </cell>
          <cell r="AK1500">
            <v>0</v>
          </cell>
          <cell r="AL1500">
            <v>0</v>
          </cell>
          <cell r="AM1500">
            <v>0</v>
          </cell>
          <cell r="AN1500">
            <v>0</v>
          </cell>
          <cell r="AO1500">
            <v>3</v>
          </cell>
          <cell r="AP1500" t="str">
            <v>Q</v>
          </cell>
          <cell r="AQ1500" t="str">
            <v>Q</v>
          </cell>
          <cell r="AR1500" t="str">
            <v>Q</v>
          </cell>
          <cell r="AS1500" t="str">
            <v>Q</v>
          </cell>
          <cell r="AT1500" t="str">
            <v>Q</v>
          </cell>
          <cell r="AU1500" t="str">
            <v>SV</v>
          </cell>
          <cell r="AV1500">
            <v>171580.00002000001</v>
          </cell>
          <cell r="AW1500">
            <v>171579.99825999999</v>
          </cell>
          <cell r="AX1500">
            <v>0</v>
          </cell>
          <cell r="AY1500">
            <v>-1</v>
          </cell>
          <cell r="AZ1500" t="e">
            <v>#DIV/0!</v>
          </cell>
          <cell r="BC1500">
            <v>-1</v>
          </cell>
          <cell r="BD1500">
            <v>0</v>
          </cell>
          <cell r="BG1500">
            <v>-1</v>
          </cell>
          <cell r="BH1500">
            <v>0</v>
          </cell>
        </row>
        <row r="1501">
          <cell r="B1501" t="str">
            <v>41675</v>
          </cell>
          <cell r="C1501" t="str">
            <v>669576019184</v>
          </cell>
          <cell r="D1501" t="str">
            <v>VINO ESPUMANTE BRUT 750ml DECOY</v>
          </cell>
          <cell r="E1501">
            <v>1</v>
          </cell>
          <cell r="F1501" t="str">
            <v>BEBIDAS</v>
          </cell>
          <cell r="G1501" t="str">
            <v>BEBIDAS</v>
          </cell>
          <cell r="H1501" t="str">
            <v>VINOS FINOS Y VARIETALES</v>
          </cell>
          <cell r="I1501" t="str">
            <v>INSUMOS PROVEEDORES</v>
          </cell>
          <cell r="J1501" t="str">
            <v>CHALECO</v>
          </cell>
          <cell r="K1501" t="str">
            <v>DECOY</v>
          </cell>
          <cell r="L1501">
            <v>114</v>
          </cell>
          <cell r="M1501" t="str">
            <v>APOLO IMPORT S.A. 2 - TRENTINO (114)</v>
          </cell>
          <cell r="N1501">
            <v>0</v>
          </cell>
          <cell r="O1501">
            <v>0</v>
          </cell>
          <cell r="P1501">
            <v>0</v>
          </cell>
          <cell r="Q1501">
            <v>0</v>
          </cell>
          <cell r="R1501">
            <v>0</v>
          </cell>
          <cell r="S1501">
            <v>0</v>
          </cell>
          <cell r="T1501">
            <v>0</v>
          </cell>
          <cell r="U1501">
            <v>0</v>
          </cell>
          <cell r="V1501">
            <v>0</v>
          </cell>
          <cell r="W1501">
            <v>0</v>
          </cell>
          <cell r="X1501">
            <v>0</v>
          </cell>
          <cell r="Y1501">
            <v>0</v>
          </cell>
          <cell r="Z1501">
            <v>0</v>
          </cell>
          <cell r="AA1501">
            <v>0</v>
          </cell>
          <cell r="AB1501">
            <v>0</v>
          </cell>
          <cell r="AC1501">
            <v>0</v>
          </cell>
          <cell r="AD1501">
            <v>0</v>
          </cell>
          <cell r="AE1501">
            <v>0</v>
          </cell>
          <cell r="AF1501">
            <v>0</v>
          </cell>
          <cell r="AG1501">
            <v>0</v>
          </cell>
          <cell r="AH1501">
            <v>0</v>
          </cell>
          <cell r="AI1501">
            <v>0</v>
          </cell>
          <cell r="AJ1501">
            <v>0</v>
          </cell>
          <cell r="AK1501">
            <v>0</v>
          </cell>
          <cell r="AL1501">
            <v>0</v>
          </cell>
          <cell r="AM1501">
            <v>0</v>
          </cell>
          <cell r="AN1501">
            <v>0</v>
          </cell>
          <cell r="AO1501">
            <v>3</v>
          </cell>
          <cell r="AP1501" t="str">
            <v>Q</v>
          </cell>
          <cell r="AQ1501" t="str">
            <v>Q</v>
          </cell>
          <cell r="AR1501" t="str">
            <v>Q</v>
          </cell>
          <cell r="AS1501" t="str">
            <v>Q</v>
          </cell>
          <cell r="AT1501" t="str">
            <v>Q</v>
          </cell>
          <cell r="AU1501" t="str">
            <v>SV</v>
          </cell>
          <cell r="AV1501">
            <v>163250.00000100001</v>
          </cell>
          <cell r="AW1501">
            <v>163249.99900000001</v>
          </cell>
          <cell r="AX1501">
            <v>0</v>
          </cell>
          <cell r="AY1501">
            <v>-1</v>
          </cell>
          <cell r="AZ1501" t="e">
            <v>#DIV/0!</v>
          </cell>
          <cell r="BC1501">
            <v>-1</v>
          </cell>
          <cell r="BD1501">
            <v>0</v>
          </cell>
          <cell r="BG1501">
            <v>-1</v>
          </cell>
          <cell r="BH1501">
            <v>0</v>
          </cell>
        </row>
        <row r="1502">
          <cell r="B1502" t="str">
            <v>41676</v>
          </cell>
          <cell r="C1502" t="str">
            <v>669576020562</v>
          </cell>
          <cell r="D1502" t="str">
            <v>VINO ROSE 750ml DECOY</v>
          </cell>
          <cell r="E1502">
            <v>1</v>
          </cell>
          <cell r="F1502" t="str">
            <v>BEBIDAS</v>
          </cell>
          <cell r="G1502" t="str">
            <v>BEBIDAS</v>
          </cell>
          <cell r="H1502" t="str">
            <v>VINOS FINOS Y VARIETALES</v>
          </cell>
          <cell r="I1502" t="str">
            <v>INSUMOS PROVEEDORES</v>
          </cell>
          <cell r="J1502" t="str">
            <v>CHALECO</v>
          </cell>
          <cell r="K1502" t="str">
            <v>DECOY</v>
          </cell>
          <cell r="L1502">
            <v>114</v>
          </cell>
          <cell r="M1502" t="str">
            <v>APOLO IMPORT S.A. 2 - TRENTINO (114)</v>
          </cell>
          <cell r="N1502">
            <v>0</v>
          </cell>
          <cell r="O1502">
            <v>0</v>
          </cell>
          <cell r="P1502">
            <v>0</v>
          </cell>
          <cell r="Q1502">
            <v>0</v>
          </cell>
          <cell r="R1502">
            <v>0</v>
          </cell>
          <cell r="S1502">
            <v>0</v>
          </cell>
          <cell r="T1502">
            <v>0</v>
          </cell>
          <cell r="U1502">
            <v>0</v>
          </cell>
          <cell r="V1502">
            <v>0</v>
          </cell>
          <cell r="W1502">
            <v>0</v>
          </cell>
          <cell r="X1502">
            <v>0</v>
          </cell>
          <cell r="Y1502">
            <v>0</v>
          </cell>
          <cell r="Z1502">
            <v>0</v>
          </cell>
          <cell r="AA1502">
            <v>0</v>
          </cell>
          <cell r="AB1502">
            <v>0</v>
          </cell>
          <cell r="AC1502">
            <v>0</v>
          </cell>
          <cell r="AD1502">
            <v>0</v>
          </cell>
          <cell r="AE1502">
            <v>0</v>
          </cell>
          <cell r="AF1502">
            <v>0</v>
          </cell>
          <cell r="AG1502">
            <v>0</v>
          </cell>
          <cell r="AH1502">
            <v>0</v>
          </cell>
          <cell r="AI1502">
            <v>0</v>
          </cell>
          <cell r="AJ1502">
            <v>0</v>
          </cell>
          <cell r="AK1502">
            <v>0</v>
          </cell>
          <cell r="AL1502">
            <v>0</v>
          </cell>
          <cell r="AM1502">
            <v>0</v>
          </cell>
          <cell r="AN1502">
            <v>0</v>
          </cell>
          <cell r="AO1502">
            <v>6</v>
          </cell>
          <cell r="AP1502" t="str">
            <v>Q</v>
          </cell>
          <cell r="AQ1502" t="str">
            <v>Q</v>
          </cell>
          <cell r="AR1502" t="str">
            <v>Q</v>
          </cell>
          <cell r="AS1502" t="str">
            <v>Q</v>
          </cell>
          <cell r="AT1502" t="str">
            <v>Q</v>
          </cell>
          <cell r="AU1502" t="str">
            <v>SV</v>
          </cell>
          <cell r="AV1502">
            <v>141579.99999000001</v>
          </cell>
          <cell r="AW1502">
            <v>141580.00076</v>
          </cell>
          <cell r="AX1502">
            <v>0</v>
          </cell>
          <cell r="AY1502">
            <v>-1</v>
          </cell>
          <cell r="AZ1502" t="e">
            <v>#DIV/0!</v>
          </cell>
          <cell r="BC1502">
            <v>-1</v>
          </cell>
          <cell r="BD1502">
            <v>0</v>
          </cell>
          <cell r="BG1502">
            <v>-1</v>
          </cell>
          <cell r="BH1502">
            <v>0</v>
          </cell>
        </row>
        <row r="1503">
          <cell r="B1503" t="str">
            <v>41679</v>
          </cell>
          <cell r="C1503" t="str">
            <v>669576030158</v>
          </cell>
          <cell r="D1503" t="str">
            <v>VINO POSTMARK PASO ROBLES CABERNET SAUVIGNON 750 m</v>
          </cell>
          <cell r="E1503">
            <v>1</v>
          </cell>
          <cell r="F1503" t="str">
            <v>BEBIDAS</v>
          </cell>
          <cell r="G1503" t="str">
            <v>BEBIDAS</v>
          </cell>
          <cell r="H1503" t="str">
            <v>VINOS FINOS Y VARIETALES</v>
          </cell>
          <cell r="I1503" t="str">
            <v>INSUMOS PROVEEDORES</v>
          </cell>
          <cell r="J1503" t="str">
            <v>CHALECO</v>
          </cell>
          <cell r="K1503" t="str">
            <v>POSTMARK PASO ROBLES</v>
          </cell>
          <cell r="L1503">
            <v>114</v>
          </cell>
          <cell r="M1503" t="str">
            <v>APOLO IMPORT S.A. 2 - TRENTINO (114)</v>
          </cell>
          <cell r="N1503">
            <v>0</v>
          </cell>
          <cell r="O1503">
            <v>0</v>
          </cell>
          <cell r="P1503">
            <v>0</v>
          </cell>
          <cell r="Q1503">
            <v>0</v>
          </cell>
          <cell r="R1503">
            <v>0</v>
          </cell>
          <cell r="S1503">
            <v>0</v>
          </cell>
          <cell r="T1503">
            <v>0</v>
          </cell>
          <cell r="U1503">
            <v>0</v>
          </cell>
          <cell r="V1503">
            <v>0</v>
          </cell>
          <cell r="W1503">
            <v>0</v>
          </cell>
          <cell r="X1503">
            <v>0</v>
          </cell>
          <cell r="Y1503">
            <v>0</v>
          </cell>
          <cell r="Z1503">
            <v>0</v>
          </cell>
          <cell r="AA1503">
            <v>0</v>
          </cell>
          <cell r="AB1503">
            <v>0</v>
          </cell>
          <cell r="AC1503">
            <v>0</v>
          </cell>
          <cell r="AD1503">
            <v>0</v>
          </cell>
          <cell r="AE1503">
            <v>0</v>
          </cell>
          <cell r="AF1503">
            <v>0</v>
          </cell>
          <cell r="AG1503">
            <v>0</v>
          </cell>
          <cell r="AH1503">
            <v>0</v>
          </cell>
          <cell r="AI1503">
            <v>0</v>
          </cell>
          <cell r="AJ1503">
            <v>0</v>
          </cell>
          <cell r="AK1503">
            <v>0</v>
          </cell>
          <cell r="AL1503">
            <v>0</v>
          </cell>
          <cell r="AM1503">
            <v>0</v>
          </cell>
          <cell r="AN1503">
            <v>0</v>
          </cell>
          <cell r="AO1503">
            <v>0</v>
          </cell>
          <cell r="AP1503" t="str">
            <v>Q</v>
          </cell>
          <cell r="AQ1503" t="str">
            <v>Q</v>
          </cell>
          <cell r="AR1503" t="str">
            <v>Q</v>
          </cell>
          <cell r="AS1503" t="str">
            <v>Q</v>
          </cell>
          <cell r="AT1503" t="str">
            <v>Q</v>
          </cell>
          <cell r="AU1503" t="str">
            <v>Q</v>
          </cell>
          <cell r="AV1503">
            <v>199920.00000500001</v>
          </cell>
          <cell r="AW1503">
            <v>199920.00000500001</v>
          </cell>
          <cell r="AX1503">
            <v>0</v>
          </cell>
          <cell r="AY1503">
            <v>-1</v>
          </cell>
          <cell r="AZ1503" t="e">
            <v>#DIV/0!</v>
          </cell>
          <cell r="BC1503">
            <v>-1</v>
          </cell>
          <cell r="BD1503">
            <v>0</v>
          </cell>
          <cell r="BG1503">
            <v>-1</v>
          </cell>
          <cell r="BH1503">
            <v>0</v>
          </cell>
        </row>
        <row r="1504">
          <cell r="B1504" t="str">
            <v>12502</v>
          </cell>
          <cell r="C1504" t="str">
            <v>7798140000471</v>
          </cell>
          <cell r="D1504" t="str">
            <v>VINO MALBEC 750ml CARELLI</v>
          </cell>
          <cell r="E1504">
            <v>6</v>
          </cell>
          <cell r="F1504" t="str">
            <v>BEBIDAS</v>
          </cell>
          <cell r="G1504" t="str">
            <v>BEBIDAS</v>
          </cell>
          <cell r="H1504" t="str">
            <v>VINOS FINOS Y VARIETALES</v>
          </cell>
          <cell r="I1504" t="str">
            <v>ARGENTINA</v>
          </cell>
          <cell r="J1504" t="str">
            <v>CARELLI_x000D_</v>
          </cell>
          <cell r="K1504" t="str">
            <v>CARELLI</v>
          </cell>
          <cell r="L1504">
            <v>114</v>
          </cell>
          <cell r="M1504" t="str">
            <v>APOLO IMPORT S.A. 2 - TRENTINO (114)</v>
          </cell>
          <cell r="N1504">
            <v>0</v>
          </cell>
          <cell r="O1504">
            <v>0</v>
          </cell>
          <cell r="P1504">
            <v>0</v>
          </cell>
          <cell r="Q1504">
            <v>0</v>
          </cell>
          <cell r="R1504">
            <v>0</v>
          </cell>
          <cell r="S1504">
            <v>0</v>
          </cell>
          <cell r="T1504">
            <v>0</v>
          </cell>
          <cell r="U1504">
            <v>0</v>
          </cell>
          <cell r="V1504">
            <v>0</v>
          </cell>
          <cell r="W1504">
            <v>0</v>
          </cell>
          <cell r="X1504">
            <v>0</v>
          </cell>
          <cell r="Y1504">
            <v>0</v>
          </cell>
          <cell r="Z1504">
            <v>0</v>
          </cell>
          <cell r="AA1504">
            <v>0</v>
          </cell>
          <cell r="AB1504">
            <v>0</v>
          </cell>
          <cell r="AC1504">
            <v>0</v>
          </cell>
          <cell r="AD1504">
            <v>0</v>
          </cell>
          <cell r="AE1504">
            <v>0</v>
          </cell>
          <cell r="AF1504">
            <v>0</v>
          </cell>
          <cell r="AG1504">
            <v>0</v>
          </cell>
          <cell r="AH1504">
            <v>0</v>
          </cell>
          <cell r="AI1504">
            <v>0</v>
          </cell>
          <cell r="AJ1504">
            <v>3</v>
          </cell>
          <cell r="AK1504">
            <v>3</v>
          </cell>
          <cell r="AL1504">
            <v>0</v>
          </cell>
          <cell r="AM1504">
            <v>0</v>
          </cell>
          <cell r="AN1504">
            <v>0</v>
          </cell>
          <cell r="AO1504">
            <v>0</v>
          </cell>
          <cell r="AP1504" t="str">
            <v>SV</v>
          </cell>
          <cell r="AQ1504" t="str">
            <v>SV</v>
          </cell>
          <cell r="AR1504" t="str">
            <v>Q</v>
          </cell>
          <cell r="AS1504" t="str">
            <v>Q</v>
          </cell>
          <cell r="AT1504" t="str">
            <v>Q</v>
          </cell>
          <cell r="AU1504" t="str">
            <v>Q</v>
          </cell>
          <cell r="AV1504">
            <v>421871.00000100001</v>
          </cell>
          <cell r="AW1504">
            <v>421870.69672000001</v>
          </cell>
          <cell r="AX1504">
            <v>599900</v>
          </cell>
          <cell r="AY1504">
            <v>0.42199866783585027</v>
          </cell>
          <cell r="AZ1504">
            <v>0.2967644607417903</v>
          </cell>
          <cell r="BA1504">
            <v>574900</v>
          </cell>
          <cell r="BB1504">
            <v>2</v>
          </cell>
          <cell r="BC1504">
            <v>0.36273884670583478</v>
          </cell>
          <cell r="BD1504">
            <v>0.26618368411723775</v>
          </cell>
          <cell r="BE1504">
            <v>549900</v>
          </cell>
          <cell r="BF1504">
            <v>6</v>
          </cell>
          <cell r="BG1504">
            <v>0.30347902557581952</v>
          </cell>
          <cell r="BH1504">
            <v>0.2328223313311511</v>
          </cell>
        </row>
        <row r="1505">
          <cell r="B1505" t="str">
            <v>12504</v>
          </cell>
          <cell r="C1505" t="str">
            <v>7798140000693</v>
          </cell>
          <cell r="D1505" t="str">
            <v>VINO BONARDA 750ml RVA CARLA CHIARO</v>
          </cell>
          <cell r="E1505">
            <v>6</v>
          </cell>
          <cell r="F1505" t="str">
            <v>BEBIDAS</v>
          </cell>
          <cell r="G1505" t="str">
            <v>BEBIDAS</v>
          </cell>
          <cell r="H1505" t="str">
            <v>VINOS FINOS Y VARIETALES</v>
          </cell>
          <cell r="I1505" t="str">
            <v>ARGENTINA</v>
          </cell>
          <cell r="J1505" t="str">
            <v>CARELLI_x000D_</v>
          </cell>
          <cell r="K1505" t="str">
            <v>CARLA CHIARO</v>
          </cell>
          <cell r="L1505">
            <v>114</v>
          </cell>
          <cell r="M1505" t="str">
            <v>APOLO IMPORT S.A. 2 - TRENTINO (114)</v>
          </cell>
          <cell r="N1505">
            <v>0</v>
          </cell>
          <cell r="O1505">
            <v>0</v>
          </cell>
          <cell r="P1505">
            <v>0</v>
          </cell>
          <cell r="Q1505">
            <v>0</v>
          </cell>
          <cell r="R1505">
            <v>1</v>
          </cell>
          <cell r="S1505">
            <v>0</v>
          </cell>
          <cell r="T1505">
            <v>0</v>
          </cell>
          <cell r="U1505">
            <v>0</v>
          </cell>
          <cell r="V1505">
            <v>2</v>
          </cell>
          <cell r="W1505">
            <v>0</v>
          </cell>
          <cell r="X1505">
            <v>0</v>
          </cell>
          <cell r="Y1505">
            <v>0</v>
          </cell>
          <cell r="Z1505">
            <v>1</v>
          </cell>
          <cell r="AA1505">
            <v>0</v>
          </cell>
          <cell r="AB1505">
            <v>0</v>
          </cell>
          <cell r="AC1505">
            <v>0</v>
          </cell>
          <cell r="AD1505">
            <v>2</v>
          </cell>
          <cell r="AE1505">
            <v>0</v>
          </cell>
          <cell r="AF1505">
            <v>0</v>
          </cell>
          <cell r="AG1505">
            <v>0</v>
          </cell>
          <cell r="AH1505">
            <v>0</v>
          </cell>
          <cell r="AI1505">
            <v>0</v>
          </cell>
          <cell r="AJ1505">
            <v>19</v>
          </cell>
          <cell r="AK1505">
            <v>15</v>
          </cell>
          <cell r="AL1505">
            <v>13</v>
          </cell>
          <cell r="AM1505">
            <v>15</v>
          </cell>
          <cell r="AN1505">
            <v>10</v>
          </cell>
          <cell r="AO1505">
            <v>3</v>
          </cell>
          <cell r="AP1505" t="str">
            <v>SV</v>
          </cell>
          <cell r="AQ1505" t="str">
            <v>SV</v>
          </cell>
          <cell r="AR1505" t="str">
            <v>SV</v>
          </cell>
          <cell r="AS1505" t="str">
            <v>SV</v>
          </cell>
          <cell r="AT1505" t="str">
            <v>SV</v>
          </cell>
          <cell r="AU1505" t="str">
            <v>SV</v>
          </cell>
          <cell r="AV1505">
            <v>89899.999970000004</v>
          </cell>
          <cell r="AW1505">
            <v>69988.973559999999</v>
          </cell>
          <cell r="AX1505">
            <v>107900</v>
          </cell>
          <cell r="AY1505">
            <v>0.20022246981097513</v>
          </cell>
          <cell r="AZ1505">
            <v>0.16682113095458753</v>
          </cell>
          <cell r="BA1505">
            <v>99900</v>
          </cell>
          <cell r="BB1505">
            <v>3</v>
          </cell>
          <cell r="BC1505">
            <v>0.11123470559885473</v>
          </cell>
          <cell r="BD1505">
            <v>0.10010010040040036</v>
          </cell>
          <cell r="BE1505">
            <v>0</v>
          </cell>
          <cell r="BF1505">
            <v>0</v>
          </cell>
          <cell r="BG1505">
            <v>-1</v>
          </cell>
          <cell r="BH1505">
            <v>0</v>
          </cell>
        </row>
        <row r="1506">
          <cell r="B1506" t="str">
            <v>12503</v>
          </cell>
          <cell r="C1506" t="str">
            <v>7798140000327</v>
          </cell>
          <cell r="D1506" t="str">
            <v>VINO MALBEC 750ml RVA CARLA CHIARO</v>
          </cell>
          <cell r="E1506">
            <v>6</v>
          </cell>
          <cell r="F1506" t="str">
            <v>BEBIDAS</v>
          </cell>
          <cell r="G1506" t="str">
            <v>BEBIDAS</v>
          </cell>
          <cell r="H1506" t="str">
            <v>VINOS FINOS Y VARIETALES</v>
          </cell>
          <cell r="I1506" t="str">
            <v>ARGENTINA</v>
          </cell>
          <cell r="J1506" t="str">
            <v>CARELLI_x000D_</v>
          </cell>
          <cell r="K1506" t="str">
            <v>CARLA CHIARO</v>
          </cell>
          <cell r="L1506">
            <v>114</v>
          </cell>
          <cell r="M1506" t="str">
            <v>APOLO IMPORT S.A. 2 - TRENTINO (114)</v>
          </cell>
          <cell r="N1506">
            <v>0</v>
          </cell>
          <cell r="O1506">
            <v>0</v>
          </cell>
          <cell r="P1506">
            <v>0</v>
          </cell>
          <cell r="Q1506">
            <v>0</v>
          </cell>
          <cell r="R1506">
            <v>0</v>
          </cell>
          <cell r="S1506">
            <v>0</v>
          </cell>
          <cell r="T1506">
            <v>0</v>
          </cell>
          <cell r="U1506">
            <v>0</v>
          </cell>
          <cell r="V1506">
            <v>0</v>
          </cell>
          <cell r="W1506">
            <v>0</v>
          </cell>
          <cell r="X1506">
            <v>0</v>
          </cell>
          <cell r="Y1506">
            <v>0</v>
          </cell>
          <cell r="Z1506">
            <v>0</v>
          </cell>
          <cell r="AA1506">
            <v>0</v>
          </cell>
          <cell r="AB1506">
            <v>0</v>
          </cell>
          <cell r="AC1506">
            <v>0</v>
          </cell>
          <cell r="AD1506">
            <v>2</v>
          </cell>
          <cell r="AE1506">
            <v>0</v>
          </cell>
          <cell r="AF1506">
            <v>0</v>
          </cell>
          <cell r="AG1506">
            <v>0</v>
          </cell>
          <cell r="AH1506">
            <v>0</v>
          </cell>
          <cell r="AI1506">
            <v>0</v>
          </cell>
          <cell r="AJ1506">
            <v>6</v>
          </cell>
          <cell r="AK1506">
            <v>13</v>
          </cell>
          <cell r="AL1506">
            <v>10</v>
          </cell>
          <cell r="AM1506">
            <v>9</v>
          </cell>
          <cell r="AN1506">
            <v>10</v>
          </cell>
          <cell r="AO1506">
            <v>3</v>
          </cell>
          <cell r="AP1506" t="str">
            <v>SV</v>
          </cell>
          <cell r="AQ1506" t="str">
            <v>SV</v>
          </cell>
          <cell r="AR1506" t="str">
            <v>SV</v>
          </cell>
          <cell r="AS1506" t="str">
            <v>SV</v>
          </cell>
          <cell r="AT1506" t="str">
            <v>SV</v>
          </cell>
          <cell r="AU1506" t="str">
            <v>SV</v>
          </cell>
          <cell r="AV1506">
            <v>89899.999970000004</v>
          </cell>
          <cell r="AW1506">
            <v>69138.72163</v>
          </cell>
          <cell r="AX1506">
            <v>107900</v>
          </cell>
          <cell r="AY1506">
            <v>0.20022246981097513</v>
          </cell>
          <cell r="AZ1506">
            <v>0.16682113095458753</v>
          </cell>
          <cell r="BA1506">
            <v>99900</v>
          </cell>
          <cell r="BB1506">
            <v>3</v>
          </cell>
          <cell r="BC1506">
            <v>0.11123470559885473</v>
          </cell>
          <cell r="BD1506">
            <v>0.10010010040040036</v>
          </cell>
          <cell r="BE1506">
            <v>0</v>
          </cell>
          <cell r="BF1506">
            <v>0</v>
          </cell>
          <cell r="BG1506">
            <v>-1</v>
          </cell>
          <cell r="BH1506">
            <v>0</v>
          </cell>
        </row>
        <row r="1507">
          <cell r="B1507" t="str">
            <v>12511</v>
          </cell>
          <cell r="C1507" t="str">
            <v>7798140000662</v>
          </cell>
          <cell r="D1507" t="str">
            <v>VINO CAB SAUVIGNON/MERLOT 750ml 34.</v>
          </cell>
          <cell r="E1507">
            <v>6</v>
          </cell>
          <cell r="F1507" t="str">
            <v>BEBIDAS</v>
          </cell>
          <cell r="G1507" t="str">
            <v>BEBIDAS</v>
          </cell>
          <cell r="H1507" t="str">
            <v>VINOS FINOS Y VARIETALES</v>
          </cell>
          <cell r="I1507" t="str">
            <v>ARGENTINA</v>
          </cell>
          <cell r="J1507" t="str">
            <v>CARELLI_x000D_</v>
          </cell>
          <cell r="K1507" t="str">
            <v>34</v>
          </cell>
          <cell r="L1507">
            <v>114</v>
          </cell>
          <cell r="M1507" t="str">
            <v>APOLO IMPORT S.A. 2 - TRENTINO (114)</v>
          </cell>
          <cell r="N1507">
            <v>0</v>
          </cell>
          <cell r="O1507">
            <v>0</v>
          </cell>
          <cell r="P1507">
            <v>0</v>
          </cell>
          <cell r="Q1507">
            <v>0</v>
          </cell>
          <cell r="R1507">
            <v>1</v>
          </cell>
          <cell r="S1507">
            <v>6</v>
          </cell>
          <cell r="T1507">
            <v>3</v>
          </cell>
          <cell r="U1507">
            <v>5</v>
          </cell>
          <cell r="V1507">
            <v>0</v>
          </cell>
          <cell r="W1507">
            <v>0</v>
          </cell>
          <cell r="X1507">
            <v>0</v>
          </cell>
          <cell r="Y1507">
            <v>0</v>
          </cell>
          <cell r="Z1507">
            <v>2</v>
          </cell>
          <cell r="AA1507">
            <v>0</v>
          </cell>
          <cell r="AB1507">
            <v>0</v>
          </cell>
          <cell r="AC1507">
            <v>1</v>
          </cell>
          <cell r="AD1507">
            <v>0</v>
          </cell>
          <cell r="AE1507">
            <v>0</v>
          </cell>
          <cell r="AF1507">
            <v>0</v>
          </cell>
          <cell r="AG1507">
            <v>0</v>
          </cell>
          <cell r="AH1507">
            <v>0</v>
          </cell>
          <cell r="AI1507">
            <v>0</v>
          </cell>
          <cell r="AJ1507">
            <v>17</v>
          </cell>
          <cell r="AK1507">
            <v>33</v>
          </cell>
          <cell r="AL1507">
            <v>21</v>
          </cell>
          <cell r="AM1507">
            <v>12</v>
          </cell>
          <cell r="AN1507">
            <v>15</v>
          </cell>
          <cell r="AO1507">
            <v>6</v>
          </cell>
          <cell r="AP1507" t="str">
            <v>SV</v>
          </cell>
          <cell r="AQ1507">
            <v>198</v>
          </cell>
          <cell r="AR1507" t="str">
            <v>SV</v>
          </cell>
          <cell r="AS1507">
            <v>360</v>
          </cell>
          <cell r="AT1507" t="str">
            <v>SV</v>
          </cell>
          <cell r="AU1507" t="str">
            <v>SV</v>
          </cell>
          <cell r="AV1507">
            <v>37419.999980000001</v>
          </cell>
          <cell r="AW1507">
            <v>30429.828440000001</v>
          </cell>
          <cell r="AX1507">
            <v>44900</v>
          </cell>
          <cell r="AY1507">
            <v>0.19989310593259924</v>
          </cell>
          <cell r="AZ1507">
            <v>0.1665924280623608</v>
          </cell>
          <cell r="BA1507">
            <v>41900</v>
          </cell>
          <cell r="BB1507">
            <v>3</v>
          </cell>
          <cell r="BC1507">
            <v>0.11972207435581073</v>
          </cell>
          <cell r="BD1507">
            <v>0.1069212415274463</v>
          </cell>
          <cell r="BE1507">
            <v>39900</v>
          </cell>
          <cell r="BF1507">
            <v>6</v>
          </cell>
          <cell r="BG1507">
            <v>6.6274719971285201E-2</v>
          </cell>
          <cell r="BH1507">
            <v>6.2155388972431065E-2</v>
          </cell>
        </row>
        <row r="1508">
          <cell r="B1508" t="str">
            <v>12507</v>
          </cell>
          <cell r="C1508" t="str">
            <v>7798140000181</v>
          </cell>
          <cell r="D1508" t="str">
            <v>VINO CABERNET SAUVIGNON 750ml 34.</v>
          </cell>
          <cell r="E1508">
            <v>6</v>
          </cell>
          <cell r="F1508" t="str">
            <v>BEBIDAS</v>
          </cell>
          <cell r="G1508" t="str">
            <v>BEBIDAS</v>
          </cell>
          <cell r="H1508" t="str">
            <v>VINOS FINOS Y VARIETALES</v>
          </cell>
          <cell r="I1508" t="str">
            <v>ARGENTINA</v>
          </cell>
          <cell r="J1508" t="str">
            <v>CARELLI_x000D_</v>
          </cell>
          <cell r="K1508" t="str">
            <v>34</v>
          </cell>
          <cell r="L1508">
            <v>114</v>
          </cell>
          <cell r="M1508" t="str">
            <v>APOLO IMPORT S.A. 2 - TRENTINO (114)</v>
          </cell>
          <cell r="N1508">
            <v>1</v>
          </cell>
          <cell r="O1508">
            <v>1</v>
          </cell>
          <cell r="P1508">
            <v>1</v>
          </cell>
          <cell r="Q1508">
            <v>2</v>
          </cell>
          <cell r="R1508">
            <v>2</v>
          </cell>
          <cell r="S1508">
            <v>2</v>
          </cell>
          <cell r="T1508">
            <v>2</v>
          </cell>
          <cell r="U1508">
            <v>3</v>
          </cell>
          <cell r="V1508">
            <v>2</v>
          </cell>
          <cell r="W1508">
            <v>2</v>
          </cell>
          <cell r="X1508">
            <v>1</v>
          </cell>
          <cell r="Y1508">
            <v>0</v>
          </cell>
          <cell r="Z1508">
            <v>3</v>
          </cell>
          <cell r="AA1508">
            <v>2</v>
          </cell>
          <cell r="AB1508">
            <v>5</v>
          </cell>
          <cell r="AC1508">
            <v>1</v>
          </cell>
          <cell r="AD1508">
            <v>1</v>
          </cell>
          <cell r="AE1508">
            <v>0</v>
          </cell>
          <cell r="AF1508">
            <v>2</v>
          </cell>
          <cell r="AG1508">
            <v>4</v>
          </cell>
          <cell r="AH1508">
            <v>0</v>
          </cell>
          <cell r="AI1508">
            <v>0</v>
          </cell>
          <cell r="AJ1508">
            <v>40</v>
          </cell>
          <cell r="AK1508">
            <v>48</v>
          </cell>
          <cell r="AL1508">
            <v>28</v>
          </cell>
          <cell r="AM1508">
            <v>44</v>
          </cell>
          <cell r="AN1508">
            <v>32</v>
          </cell>
          <cell r="AO1508">
            <v>6</v>
          </cell>
          <cell r="AP1508">
            <v>600</v>
          </cell>
          <cell r="AQ1508">
            <v>480</v>
          </cell>
          <cell r="AR1508" t="str">
            <v>SV</v>
          </cell>
          <cell r="AS1508">
            <v>1320</v>
          </cell>
          <cell r="AT1508">
            <v>240</v>
          </cell>
          <cell r="AU1508" t="str">
            <v>SV</v>
          </cell>
          <cell r="AV1508">
            <v>37419.999980000001</v>
          </cell>
          <cell r="AW1508">
            <v>31032.427800000001</v>
          </cell>
          <cell r="AX1508">
            <v>44900</v>
          </cell>
          <cell r="AY1508">
            <v>0.19989310593259924</v>
          </cell>
          <cell r="AZ1508">
            <v>0.1665924280623608</v>
          </cell>
          <cell r="BA1508">
            <v>41900</v>
          </cell>
          <cell r="BB1508">
            <v>3</v>
          </cell>
          <cell r="BC1508">
            <v>0.11972207435581073</v>
          </cell>
          <cell r="BD1508">
            <v>0.1069212415274463</v>
          </cell>
          <cell r="BE1508">
            <v>39900</v>
          </cell>
          <cell r="BF1508">
            <v>6</v>
          </cell>
          <cell r="BG1508">
            <v>6.6274719971285201E-2</v>
          </cell>
          <cell r="BH1508">
            <v>6.2155388972431065E-2</v>
          </cell>
        </row>
        <row r="1509">
          <cell r="B1509" t="str">
            <v>12510</v>
          </cell>
          <cell r="C1509" t="str">
            <v>7798140000969</v>
          </cell>
          <cell r="D1509" t="str">
            <v>VINO CHARDONNAY 750ml 34.</v>
          </cell>
          <cell r="E1509">
            <v>6</v>
          </cell>
          <cell r="F1509" t="str">
            <v>BEBIDAS</v>
          </cell>
          <cell r="G1509" t="str">
            <v>BEBIDAS</v>
          </cell>
          <cell r="H1509" t="str">
            <v>VINOS FINOS Y VARIETALES</v>
          </cell>
          <cell r="I1509" t="str">
            <v>ARGENTINA</v>
          </cell>
          <cell r="J1509" t="str">
            <v>CARELLI_x000D_</v>
          </cell>
          <cell r="K1509" t="str">
            <v>34</v>
          </cell>
          <cell r="L1509">
            <v>114</v>
          </cell>
          <cell r="M1509" t="str">
            <v>APOLO IMPORT S.A. 2 - TRENTINO (114)</v>
          </cell>
          <cell r="N1509">
            <v>6</v>
          </cell>
          <cell r="O1509">
            <v>0</v>
          </cell>
          <cell r="P1509">
            <v>0</v>
          </cell>
          <cell r="Q1509">
            <v>0</v>
          </cell>
          <cell r="R1509">
            <v>0</v>
          </cell>
          <cell r="S1509">
            <v>3</v>
          </cell>
          <cell r="T1509">
            <v>2</v>
          </cell>
          <cell r="U1509">
            <v>1</v>
          </cell>
          <cell r="V1509">
            <v>0</v>
          </cell>
          <cell r="W1509">
            <v>0</v>
          </cell>
          <cell r="X1509">
            <v>0</v>
          </cell>
          <cell r="Y1509">
            <v>0</v>
          </cell>
          <cell r="Z1509">
            <v>3</v>
          </cell>
          <cell r="AA1509">
            <v>0</v>
          </cell>
          <cell r="AB1509">
            <v>3</v>
          </cell>
          <cell r="AC1509">
            <v>5</v>
          </cell>
          <cell r="AD1509">
            <v>4</v>
          </cell>
          <cell r="AE1509">
            <v>1</v>
          </cell>
          <cell r="AF1509">
            <v>1</v>
          </cell>
          <cell r="AG1509">
            <v>0</v>
          </cell>
          <cell r="AH1509">
            <v>0</v>
          </cell>
          <cell r="AI1509">
            <v>0</v>
          </cell>
          <cell r="AJ1509">
            <v>23</v>
          </cell>
          <cell r="AK1509">
            <v>24</v>
          </cell>
          <cell r="AL1509">
            <v>23</v>
          </cell>
          <cell r="AM1509">
            <v>29</v>
          </cell>
          <cell r="AN1509">
            <v>16</v>
          </cell>
          <cell r="AO1509">
            <v>12</v>
          </cell>
          <cell r="AP1509" t="str">
            <v>SV</v>
          </cell>
          <cell r="AQ1509">
            <v>720</v>
          </cell>
          <cell r="AR1509" t="str">
            <v>SV</v>
          </cell>
          <cell r="AS1509">
            <v>174</v>
          </cell>
          <cell r="AT1509" t="str">
            <v>SV</v>
          </cell>
          <cell r="AU1509" t="str">
            <v>SV</v>
          </cell>
          <cell r="AV1509">
            <v>37419.999980000001</v>
          </cell>
          <cell r="AW1509">
            <v>33085.215239999998</v>
          </cell>
          <cell r="AX1509">
            <v>44900</v>
          </cell>
          <cell r="AY1509">
            <v>0.19989310593259924</v>
          </cell>
          <cell r="AZ1509">
            <v>0.1665924280623608</v>
          </cell>
          <cell r="BA1509">
            <v>41900</v>
          </cell>
          <cell r="BB1509">
            <v>3</v>
          </cell>
          <cell r="BC1509">
            <v>0.11972207435581073</v>
          </cell>
          <cell r="BD1509">
            <v>0.1069212415274463</v>
          </cell>
          <cell r="BE1509">
            <v>39900</v>
          </cell>
          <cell r="BF1509">
            <v>6</v>
          </cell>
          <cell r="BG1509">
            <v>6.6274719971285201E-2</v>
          </cell>
          <cell r="BH1509">
            <v>6.2155388972431065E-2</v>
          </cell>
        </row>
        <row r="1510">
          <cell r="B1510" t="str">
            <v>12508</v>
          </cell>
          <cell r="C1510" t="str">
            <v>7798140000174</v>
          </cell>
          <cell r="D1510" t="str">
            <v>VINO MALBEC 750ml 34.</v>
          </cell>
          <cell r="E1510">
            <v>6</v>
          </cell>
          <cell r="F1510" t="str">
            <v>BEBIDAS</v>
          </cell>
          <cell r="G1510" t="str">
            <v>BEBIDAS</v>
          </cell>
          <cell r="H1510" t="str">
            <v>VINOS FINOS Y VARIETALES</v>
          </cell>
          <cell r="I1510" t="str">
            <v>ARGENTINA</v>
          </cell>
          <cell r="J1510" t="str">
            <v>CARELLI_x000D_</v>
          </cell>
          <cell r="K1510" t="str">
            <v>34</v>
          </cell>
          <cell r="L1510">
            <v>114</v>
          </cell>
          <cell r="M1510" t="str">
            <v>APOLO IMPORT S.A. 2 - TRENTINO (114)</v>
          </cell>
          <cell r="N1510">
            <v>2</v>
          </cell>
          <cell r="O1510">
            <v>6</v>
          </cell>
          <cell r="P1510">
            <v>1</v>
          </cell>
          <cell r="Q1510">
            <v>1</v>
          </cell>
          <cell r="R1510">
            <v>2</v>
          </cell>
          <cell r="S1510">
            <v>3</v>
          </cell>
          <cell r="T1510">
            <v>2</v>
          </cell>
          <cell r="U1510">
            <v>4</v>
          </cell>
          <cell r="V1510">
            <v>0</v>
          </cell>
          <cell r="W1510">
            <v>2</v>
          </cell>
          <cell r="X1510">
            <v>0</v>
          </cell>
          <cell r="Y1510">
            <v>3</v>
          </cell>
          <cell r="Z1510">
            <v>2</v>
          </cell>
          <cell r="AA1510">
            <v>2</v>
          </cell>
          <cell r="AB1510">
            <v>1</v>
          </cell>
          <cell r="AC1510">
            <v>4</v>
          </cell>
          <cell r="AD1510">
            <v>0</v>
          </cell>
          <cell r="AE1510">
            <v>2</v>
          </cell>
          <cell r="AF1510">
            <v>4</v>
          </cell>
          <cell r="AG1510">
            <v>4</v>
          </cell>
          <cell r="AH1510">
            <v>0</v>
          </cell>
          <cell r="AI1510">
            <v>0</v>
          </cell>
          <cell r="AJ1510">
            <v>37</v>
          </cell>
          <cell r="AK1510">
            <v>69</v>
          </cell>
          <cell r="AL1510">
            <v>15</v>
          </cell>
          <cell r="AM1510">
            <v>46</v>
          </cell>
          <cell r="AN1510">
            <v>26</v>
          </cell>
          <cell r="AO1510">
            <v>6</v>
          </cell>
          <cell r="AP1510">
            <v>1110</v>
          </cell>
          <cell r="AQ1510">
            <v>517.5</v>
          </cell>
          <cell r="AR1510">
            <v>150</v>
          </cell>
          <cell r="AS1510">
            <v>345</v>
          </cell>
          <cell r="AT1510">
            <v>195</v>
          </cell>
          <cell r="AU1510" t="str">
            <v>SV</v>
          </cell>
          <cell r="AV1510">
            <v>37419.999980000001</v>
          </cell>
          <cell r="AW1510">
            <v>33063.667999999998</v>
          </cell>
          <cell r="AX1510">
            <v>44900</v>
          </cell>
          <cell r="AY1510">
            <v>0.19989310593259924</v>
          </cell>
          <cell r="AZ1510">
            <v>0.1665924280623608</v>
          </cell>
          <cell r="BA1510">
            <v>41900</v>
          </cell>
          <cell r="BB1510">
            <v>3</v>
          </cell>
          <cell r="BC1510">
            <v>0.11972207435581073</v>
          </cell>
          <cell r="BD1510">
            <v>0.1069212415274463</v>
          </cell>
          <cell r="BE1510">
            <v>39900</v>
          </cell>
          <cell r="BF1510">
            <v>6</v>
          </cell>
          <cell r="BG1510">
            <v>6.6274719971285201E-2</v>
          </cell>
          <cell r="BH1510">
            <v>6.2155388972431065E-2</v>
          </cell>
        </row>
        <row r="1511">
          <cell r="B1511" t="str">
            <v>12506</v>
          </cell>
          <cell r="C1511" t="str">
            <v>7798140000204</v>
          </cell>
          <cell r="D1511" t="str">
            <v>VINO MERLOT 750ml 34.</v>
          </cell>
          <cell r="E1511">
            <v>6</v>
          </cell>
          <cell r="F1511" t="str">
            <v>BEBIDAS</v>
          </cell>
          <cell r="G1511" t="str">
            <v>BEBIDAS</v>
          </cell>
          <cell r="H1511" t="str">
            <v>VINOS FINOS Y VARIETALES</v>
          </cell>
          <cell r="I1511" t="str">
            <v>ARGENTINA</v>
          </cell>
          <cell r="J1511" t="str">
            <v>CARELLI_x000D_</v>
          </cell>
          <cell r="K1511" t="str">
            <v>34</v>
          </cell>
          <cell r="L1511">
            <v>114</v>
          </cell>
          <cell r="M1511" t="str">
            <v>APOLO IMPORT S.A. 2 - TRENTINO (114)</v>
          </cell>
          <cell r="N1511">
            <v>0</v>
          </cell>
          <cell r="O1511">
            <v>1</v>
          </cell>
          <cell r="P1511">
            <v>0</v>
          </cell>
          <cell r="Q1511">
            <v>0</v>
          </cell>
          <cell r="R1511">
            <v>0</v>
          </cell>
          <cell r="S1511">
            <v>1</v>
          </cell>
          <cell r="T1511">
            <v>1</v>
          </cell>
          <cell r="U1511">
            <v>1</v>
          </cell>
          <cell r="V1511">
            <v>1</v>
          </cell>
          <cell r="W1511">
            <v>1</v>
          </cell>
          <cell r="X1511">
            <v>0</v>
          </cell>
          <cell r="Y1511">
            <v>0</v>
          </cell>
          <cell r="Z1511">
            <v>1</v>
          </cell>
          <cell r="AA1511">
            <v>0</v>
          </cell>
          <cell r="AB1511">
            <v>2</v>
          </cell>
          <cell r="AC1511">
            <v>1</v>
          </cell>
          <cell r="AD1511">
            <v>0</v>
          </cell>
          <cell r="AE1511">
            <v>2</v>
          </cell>
          <cell r="AF1511">
            <v>1</v>
          </cell>
          <cell r="AG1511">
            <v>1</v>
          </cell>
          <cell r="AH1511">
            <v>0</v>
          </cell>
          <cell r="AI1511">
            <v>0</v>
          </cell>
          <cell r="AJ1511">
            <v>41</v>
          </cell>
          <cell r="AK1511">
            <v>46</v>
          </cell>
          <cell r="AL1511">
            <v>47</v>
          </cell>
          <cell r="AM1511">
            <v>47</v>
          </cell>
          <cell r="AN1511">
            <v>15</v>
          </cell>
          <cell r="AO1511">
            <v>6</v>
          </cell>
          <cell r="AP1511" t="str">
            <v>SV</v>
          </cell>
          <cell r="AQ1511">
            <v>1380</v>
          </cell>
          <cell r="AR1511" t="str">
            <v>SV</v>
          </cell>
          <cell r="AS1511">
            <v>1410</v>
          </cell>
          <cell r="AT1511">
            <v>450</v>
          </cell>
          <cell r="AU1511" t="str">
            <v>SV</v>
          </cell>
          <cell r="AV1511">
            <v>37419.999980000001</v>
          </cell>
          <cell r="AW1511">
            <v>31527.184260000002</v>
          </cell>
          <cell r="AX1511">
            <v>44900</v>
          </cell>
          <cell r="AY1511">
            <v>0.19989310593259924</v>
          </cell>
          <cell r="AZ1511">
            <v>0.1665924280623608</v>
          </cell>
          <cell r="BA1511">
            <v>41900</v>
          </cell>
          <cell r="BB1511">
            <v>3</v>
          </cell>
          <cell r="BC1511">
            <v>0.11972207435581073</v>
          </cell>
          <cell r="BD1511">
            <v>0.1069212415274463</v>
          </cell>
          <cell r="BE1511">
            <v>39900</v>
          </cell>
          <cell r="BF1511">
            <v>6</v>
          </cell>
          <cell r="BG1511">
            <v>6.6274719971285201E-2</v>
          </cell>
          <cell r="BH1511">
            <v>6.2155388972431065E-2</v>
          </cell>
        </row>
        <row r="1512">
          <cell r="B1512" t="str">
            <v>12505</v>
          </cell>
          <cell r="C1512" t="str">
            <v>7798140000198</v>
          </cell>
          <cell r="D1512" t="str">
            <v>VINO SYRAH 750ml 34.</v>
          </cell>
          <cell r="E1512">
            <v>6</v>
          </cell>
          <cell r="F1512" t="str">
            <v>BEBIDAS</v>
          </cell>
          <cell r="G1512" t="str">
            <v>BEBIDAS</v>
          </cell>
          <cell r="H1512" t="str">
            <v>VINOS FINOS Y VARIETALES</v>
          </cell>
          <cell r="I1512" t="str">
            <v>ARGENTINA</v>
          </cell>
          <cell r="J1512" t="str">
            <v>CARELLI_x000D_</v>
          </cell>
          <cell r="K1512" t="str">
            <v>34</v>
          </cell>
          <cell r="L1512">
            <v>114</v>
          </cell>
          <cell r="M1512" t="str">
            <v>APOLO IMPORT S.A. 2 - TRENTINO (114)</v>
          </cell>
          <cell r="N1512">
            <v>1</v>
          </cell>
          <cell r="O1512">
            <v>1</v>
          </cell>
          <cell r="P1512">
            <v>0</v>
          </cell>
          <cell r="Q1512">
            <v>0</v>
          </cell>
          <cell r="R1512">
            <v>0</v>
          </cell>
          <cell r="S1512">
            <v>1</v>
          </cell>
          <cell r="T1512">
            <v>4</v>
          </cell>
          <cell r="U1512">
            <v>4</v>
          </cell>
          <cell r="V1512">
            <v>0</v>
          </cell>
          <cell r="W1512">
            <v>0</v>
          </cell>
          <cell r="X1512">
            <v>1</v>
          </cell>
          <cell r="Y1512">
            <v>1</v>
          </cell>
          <cell r="Z1512">
            <v>3</v>
          </cell>
          <cell r="AA1512">
            <v>0</v>
          </cell>
          <cell r="AB1512">
            <v>3</v>
          </cell>
          <cell r="AC1512">
            <v>4</v>
          </cell>
          <cell r="AD1512">
            <v>0</v>
          </cell>
          <cell r="AE1512">
            <v>0</v>
          </cell>
          <cell r="AF1512">
            <v>0</v>
          </cell>
          <cell r="AG1512">
            <v>0</v>
          </cell>
          <cell r="AH1512">
            <v>0</v>
          </cell>
          <cell r="AI1512">
            <v>0</v>
          </cell>
          <cell r="AJ1512">
            <v>63</v>
          </cell>
          <cell r="AK1512">
            <v>31</v>
          </cell>
          <cell r="AL1512">
            <v>28</v>
          </cell>
          <cell r="AM1512">
            <v>26</v>
          </cell>
          <cell r="AN1512">
            <v>19</v>
          </cell>
          <cell r="AO1512">
            <v>30</v>
          </cell>
          <cell r="AP1512" t="str">
            <v>SV</v>
          </cell>
          <cell r="AQ1512">
            <v>232.5</v>
          </cell>
          <cell r="AR1512">
            <v>840</v>
          </cell>
          <cell r="AS1512">
            <v>195</v>
          </cell>
          <cell r="AT1512" t="str">
            <v>SV</v>
          </cell>
          <cell r="AU1512" t="str">
            <v>SV</v>
          </cell>
          <cell r="AV1512">
            <v>37420.000002000001</v>
          </cell>
          <cell r="AW1512">
            <v>31893.023690000002</v>
          </cell>
          <cell r="AX1512">
            <v>44900</v>
          </cell>
          <cell r="AY1512">
            <v>0.19989310522715686</v>
          </cell>
          <cell r="AZ1512">
            <v>0.16659242757238304</v>
          </cell>
          <cell r="BA1512">
            <v>41900</v>
          </cell>
          <cell r="BB1512">
            <v>3</v>
          </cell>
          <cell r="BC1512">
            <v>0.11972207369750287</v>
          </cell>
          <cell r="BD1512">
            <v>0.10692124100238662</v>
          </cell>
          <cell r="BE1512">
            <v>39900</v>
          </cell>
          <cell r="BF1512">
            <v>6</v>
          </cell>
          <cell r="BG1512">
            <v>6.627471934439999E-2</v>
          </cell>
          <cell r="BH1512">
            <v>6.2155388421052615E-2</v>
          </cell>
        </row>
        <row r="1513">
          <cell r="B1513" t="str">
            <v>12509</v>
          </cell>
          <cell r="C1513" t="str">
            <v>7798140000167</v>
          </cell>
          <cell r="D1513" t="str">
            <v>VINO TORRONTES 750ml 34.</v>
          </cell>
          <cell r="E1513">
            <v>6</v>
          </cell>
          <cell r="F1513" t="str">
            <v>BEBIDAS</v>
          </cell>
          <cell r="G1513" t="str">
            <v>BEBIDAS</v>
          </cell>
          <cell r="H1513" t="str">
            <v>VINOS FINOS Y VARIETALES</v>
          </cell>
          <cell r="I1513" t="str">
            <v>ARGENTINA</v>
          </cell>
          <cell r="J1513" t="str">
            <v>CARELLI_x000D_</v>
          </cell>
          <cell r="K1513" t="str">
            <v>34</v>
          </cell>
          <cell r="L1513">
            <v>114</v>
          </cell>
          <cell r="M1513" t="str">
            <v>APOLO IMPORT S.A. 2 - TRENTINO (114)</v>
          </cell>
          <cell r="N1513">
            <v>7</v>
          </cell>
          <cell r="O1513">
            <v>9</v>
          </cell>
          <cell r="P1513">
            <v>3</v>
          </cell>
          <cell r="Q1513">
            <v>2</v>
          </cell>
          <cell r="R1513">
            <v>0</v>
          </cell>
          <cell r="S1513">
            <v>0</v>
          </cell>
          <cell r="T1513">
            <v>0</v>
          </cell>
          <cell r="U1513">
            <v>0</v>
          </cell>
          <cell r="V1513">
            <v>0</v>
          </cell>
          <cell r="W1513">
            <v>0</v>
          </cell>
          <cell r="X1513">
            <v>0</v>
          </cell>
          <cell r="Y1513">
            <v>0</v>
          </cell>
          <cell r="Z1513">
            <v>0</v>
          </cell>
          <cell r="AA1513">
            <v>0</v>
          </cell>
          <cell r="AB1513">
            <v>0</v>
          </cell>
          <cell r="AC1513">
            <v>0</v>
          </cell>
          <cell r="AD1513">
            <v>0</v>
          </cell>
          <cell r="AE1513">
            <v>0</v>
          </cell>
          <cell r="AF1513">
            <v>0</v>
          </cell>
          <cell r="AG1513">
            <v>0</v>
          </cell>
          <cell r="AH1513">
            <v>0</v>
          </cell>
          <cell r="AI1513">
            <v>0</v>
          </cell>
          <cell r="AJ1513">
            <v>3</v>
          </cell>
          <cell r="AK1513">
            <v>0</v>
          </cell>
          <cell r="AL1513">
            <v>0</v>
          </cell>
          <cell r="AM1513">
            <v>0</v>
          </cell>
          <cell r="AN1513">
            <v>0</v>
          </cell>
          <cell r="AO1513">
            <v>0</v>
          </cell>
          <cell r="AP1513">
            <v>45</v>
          </cell>
          <cell r="AQ1513" t="str">
            <v>Q</v>
          </cell>
          <cell r="AR1513" t="str">
            <v>Q</v>
          </cell>
          <cell r="AS1513" t="str">
            <v>Q</v>
          </cell>
          <cell r="AT1513" t="str">
            <v>Q</v>
          </cell>
          <cell r="AU1513" t="str">
            <v>Q</v>
          </cell>
          <cell r="AV1513">
            <v>37420.000002000001</v>
          </cell>
          <cell r="AW1513">
            <v>31041.337469999999</v>
          </cell>
          <cell r="AX1513">
            <v>44900</v>
          </cell>
          <cell r="AY1513">
            <v>0.19989310522715686</v>
          </cell>
          <cell r="AZ1513">
            <v>0.16659242757238304</v>
          </cell>
          <cell r="BA1513">
            <v>41900</v>
          </cell>
          <cell r="BB1513">
            <v>3</v>
          </cell>
          <cell r="BC1513">
            <v>0.11972207369750287</v>
          </cell>
          <cell r="BD1513">
            <v>0.10692124100238662</v>
          </cell>
          <cell r="BE1513">
            <v>39900</v>
          </cell>
          <cell r="BF1513">
            <v>6</v>
          </cell>
          <cell r="BG1513">
            <v>6.627471934439999E-2</v>
          </cell>
          <cell r="BH1513">
            <v>6.2155388421052615E-2</v>
          </cell>
        </row>
        <row r="1514">
          <cell r="B1514" t="str">
            <v>11135</v>
          </cell>
          <cell r="C1514" t="str">
            <v>7798086532036</v>
          </cell>
          <cell r="D1514" t="str">
            <v>VINO CABERNET SAUVIGNON 750ml RVA CASARENA</v>
          </cell>
          <cell r="E1514">
            <v>1</v>
          </cell>
          <cell r="F1514" t="str">
            <v>BEBIDAS</v>
          </cell>
          <cell r="G1514" t="str">
            <v>BEBIDAS</v>
          </cell>
          <cell r="H1514" t="str">
            <v>VINOS FINOS Y VARIETALES</v>
          </cell>
          <cell r="I1514" t="str">
            <v>ARGENTINA</v>
          </cell>
          <cell r="J1514" t="str">
            <v>CASARENA</v>
          </cell>
          <cell r="K1514" t="str">
            <v>CASARENA</v>
          </cell>
          <cell r="L1514">
            <v>984</v>
          </cell>
          <cell r="M1514" t="str">
            <v>CAMINOS DEL VINO S.A. (984)</v>
          </cell>
          <cell r="N1514">
            <v>0</v>
          </cell>
          <cell r="O1514">
            <v>0</v>
          </cell>
          <cell r="P1514">
            <v>0</v>
          </cell>
          <cell r="Q1514">
            <v>0</v>
          </cell>
          <cell r="R1514">
            <v>0</v>
          </cell>
          <cell r="S1514">
            <v>0</v>
          </cell>
          <cell r="T1514">
            <v>0</v>
          </cell>
          <cell r="U1514">
            <v>0</v>
          </cell>
          <cell r="V1514">
            <v>0</v>
          </cell>
          <cell r="W1514">
            <v>0</v>
          </cell>
          <cell r="X1514">
            <v>0</v>
          </cell>
          <cell r="Y1514">
            <v>0</v>
          </cell>
          <cell r="Z1514">
            <v>0</v>
          </cell>
          <cell r="AA1514">
            <v>0</v>
          </cell>
          <cell r="AB1514">
            <v>0</v>
          </cell>
          <cell r="AC1514">
            <v>0</v>
          </cell>
          <cell r="AD1514">
            <v>0</v>
          </cell>
          <cell r="AE1514">
            <v>0</v>
          </cell>
          <cell r="AF1514">
            <v>0</v>
          </cell>
          <cell r="AG1514">
            <v>0</v>
          </cell>
          <cell r="AH1514">
            <v>0</v>
          </cell>
          <cell r="AI1514">
            <v>0</v>
          </cell>
          <cell r="AJ1514">
            <v>3</v>
          </cell>
          <cell r="AK1514">
            <v>0</v>
          </cell>
          <cell r="AL1514">
            <v>0</v>
          </cell>
          <cell r="AM1514">
            <v>0</v>
          </cell>
          <cell r="AN1514">
            <v>0</v>
          </cell>
          <cell r="AO1514">
            <v>0</v>
          </cell>
          <cell r="AP1514" t="str">
            <v>SV</v>
          </cell>
          <cell r="AQ1514" t="str">
            <v>Q</v>
          </cell>
          <cell r="AR1514" t="str">
            <v>Q</v>
          </cell>
          <cell r="AS1514" t="str">
            <v>Q</v>
          </cell>
          <cell r="AT1514" t="str">
            <v>Q</v>
          </cell>
          <cell r="AU1514" t="str">
            <v>Q</v>
          </cell>
          <cell r="AV1514">
            <v>58499.999997999999</v>
          </cell>
          <cell r="AW1514">
            <v>58475.672859999999</v>
          </cell>
          <cell r="AX1514">
            <v>69900</v>
          </cell>
          <cell r="AY1514">
            <v>0.19487179491264528</v>
          </cell>
          <cell r="AZ1514">
            <v>0.16309012878397711</v>
          </cell>
          <cell r="BA1514">
            <v>67900</v>
          </cell>
          <cell r="BB1514">
            <v>3</v>
          </cell>
          <cell r="BC1514">
            <v>0.16068376072344215</v>
          </cell>
          <cell r="BD1514">
            <v>0.13843888073637703</v>
          </cell>
          <cell r="BE1514">
            <v>66900</v>
          </cell>
          <cell r="BF1514">
            <v>6</v>
          </cell>
          <cell r="BG1514">
            <v>0.14358974362884069</v>
          </cell>
          <cell r="BH1514">
            <v>0.12556053814648729</v>
          </cell>
        </row>
        <row r="1515">
          <cell r="B1515" t="str">
            <v>15953</v>
          </cell>
          <cell r="C1515" t="str">
            <v>7798145140332</v>
          </cell>
          <cell r="D1515" t="str">
            <v>VINO MALBEC 750ml COBOS BRAMARE</v>
          </cell>
          <cell r="E1515">
            <v>1</v>
          </cell>
          <cell r="F1515" t="str">
            <v>BEBIDAS</v>
          </cell>
          <cell r="G1515" t="str">
            <v>BEBIDAS</v>
          </cell>
          <cell r="H1515" t="str">
            <v>VINOS FINOS Y VARIETALES</v>
          </cell>
          <cell r="I1515" t="str">
            <v>ARGENTINA</v>
          </cell>
          <cell r="J1515" t="str">
            <v>COBOS FELINO</v>
          </cell>
          <cell r="K1515" t="str">
            <v>BRAMARE</v>
          </cell>
          <cell r="L1515">
            <v>984</v>
          </cell>
          <cell r="M1515" t="str">
            <v>CAMINOS DEL VINO S.A. (984)</v>
          </cell>
          <cell r="N1515">
            <v>0</v>
          </cell>
          <cell r="O1515">
            <v>0</v>
          </cell>
          <cell r="P1515">
            <v>0</v>
          </cell>
          <cell r="Q1515">
            <v>0</v>
          </cell>
          <cell r="R1515">
            <v>0</v>
          </cell>
          <cell r="S1515">
            <v>0</v>
          </cell>
          <cell r="T1515">
            <v>0</v>
          </cell>
          <cell r="U1515">
            <v>0</v>
          </cell>
          <cell r="V1515">
            <v>0</v>
          </cell>
          <cell r="W1515">
            <v>0</v>
          </cell>
          <cell r="X1515">
            <v>0</v>
          </cell>
          <cell r="Y1515">
            <v>0</v>
          </cell>
          <cell r="Z1515">
            <v>0</v>
          </cell>
          <cell r="AA1515">
            <v>0</v>
          </cell>
          <cell r="AB1515">
            <v>0</v>
          </cell>
          <cell r="AC1515">
            <v>0</v>
          </cell>
          <cell r="AD1515">
            <v>0</v>
          </cell>
          <cell r="AE1515">
            <v>0</v>
          </cell>
          <cell r="AF1515">
            <v>0</v>
          </cell>
          <cell r="AG1515">
            <v>0</v>
          </cell>
          <cell r="AH1515">
            <v>0</v>
          </cell>
          <cell r="AI1515">
            <v>0</v>
          </cell>
          <cell r="AJ1515">
            <v>5</v>
          </cell>
          <cell r="AK1515">
            <v>6</v>
          </cell>
          <cell r="AL1515">
            <v>0</v>
          </cell>
          <cell r="AM1515">
            <v>0</v>
          </cell>
          <cell r="AN1515">
            <v>0</v>
          </cell>
          <cell r="AO1515">
            <v>0</v>
          </cell>
          <cell r="AP1515" t="str">
            <v>SV</v>
          </cell>
          <cell r="AQ1515" t="str">
            <v>SV</v>
          </cell>
          <cell r="AR1515" t="str">
            <v>Q</v>
          </cell>
          <cell r="AS1515" t="str">
            <v>Q</v>
          </cell>
          <cell r="AT1515" t="str">
            <v>Q</v>
          </cell>
          <cell r="AU1515" t="str">
            <v>Q</v>
          </cell>
          <cell r="AV1515">
            <v>170909.99999700001</v>
          </cell>
          <cell r="AW1515">
            <v>170909.99882000001</v>
          </cell>
          <cell r="AX1515">
            <v>204900</v>
          </cell>
          <cell r="AY1515">
            <v>0.19887660174124755</v>
          </cell>
          <cell r="AZ1515">
            <v>0.16588579796486089</v>
          </cell>
          <cell r="BA1515">
            <v>199900</v>
          </cell>
          <cell r="BB1515">
            <v>2</v>
          </cell>
          <cell r="BC1515">
            <v>0.16962143820436992</v>
          </cell>
          <cell r="BD1515">
            <v>0.14502251127063528</v>
          </cell>
          <cell r="BE1515">
            <v>194900</v>
          </cell>
          <cell r="BF1515">
            <v>6</v>
          </cell>
          <cell r="BG1515">
            <v>0.1403662746674923</v>
          </cell>
          <cell r="BH1515">
            <v>0.12308876348383783</v>
          </cell>
        </row>
        <row r="1516">
          <cell r="B1516" t="str">
            <v>15933</v>
          </cell>
          <cell r="C1516" t="str">
            <v>7798145140424</v>
          </cell>
          <cell r="D1516" t="str">
            <v>VINO RED BLEND 750ml COBOS COCODRILO</v>
          </cell>
          <cell r="E1516">
            <v>12</v>
          </cell>
          <cell r="F1516" t="str">
            <v>BEBIDAS</v>
          </cell>
          <cell r="G1516" t="str">
            <v>BEBIDAS</v>
          </cell>
          <cell r="H1516" t="str">
            <v>VINOS FINOS Y VARIETALES</v>
          </cell>
          <cell r="I1516" t="str">
            <v>ARGENTINA</v>
          </cell>
          <cell r="J1516" t="str">
            <v>COBOS FELINO</v>
          </cell>
          <cell r="K1516" t="str">
            <v>COCODRILO</v>
          </cell>
          <cell r="L1516">
            <v>984</v>
          </cell>
          <cell r="M1516" t="str">
            <v>CAMINOS DEL VINO S.A. (984)</v>
          </cell>
          <cell r="N1516">
            <v>1</v>
          </cell>
          <cell r="O1516">
            <v>0</v>
          </cell>
          <cell r="P1516">
            <v>0</v>
          </cell>
          <cell r="Q1516">
            <v>0</v>
          </cell>
          <cell r="R1516">
            <v>0</v>
          </cell>
          <cell r="S1516">
            <v>0</v>
          </cell>
          <cell r="T1516">
            <v>0</v>
          </cell>
          <cell r="U1516">
            <v>0</v>
          </cell>
          <cell r="V1516">
            <v>0</v>
          </cell>
          <cell r="W1516">
            <v>0</v>
          </cell>
          <cell r="X1516">
            <v>0</v>
          </cell>
          <cell r="Y1516">
            <v>0</v>
          </cell>
          <cell r="Z1516">
            <v>0</v>
          </cell>
          <cell r="AA1516">
            <v>0</v>
          </cell>
          <cell r="AB1516">
            <v>0</v>
          </cell>
          <cell r="AC1516">
            <v>0</v>
          </cell>
          <cell r="AD1516">
            <v>0</v>
          </cell>
          <cell r="AE1516">
            <v>0</v>
          </cell>
          <cell r="AF1516">
            <v>0</v>
          </cell>
          <cell r="AG1516">
            <v>0</v>
          </cell>
          <cell r="AH1516">
            <v>0</v>
          </cell>
          <cell r="AI1516">
            <v>0</v>
          </cell>
          <cell r="AJ1516">
            <v>3</v>
          </cell>
          <cell r="AK1516">
            <v>3</v>
          </cell>
          <cell r="AL1516">
            <v>2</v>
          </cell>
          <cell r="AM1516">
            <v>3</v>
          </cell>
          <cell r="AN1516">
            <v>3</v>
          </cell>
          <cell r="AO1516">
            <v>3</v>
          </cell>
          <cell r="AP1516" t="str">
            <v>SV</v>
          </cell>
          <cell r="AQ1516" t="str">
            <v>SV</v>
          </cell>
          <cell r="AR1516" t="str">
            <v>SV</v>
          </cell>
          <cell r="AS1516" t="str">
            <v>SV</v>
          </cell>
          <cell r="AT1516" t="str">
            <v>SV</v>
          </cell>
          <cell r="AU1516" t="str">
            <v>SV</v>
          </cell>
          <cell r="AV1516">
            <v>190499.99999800001</v>
          </cell>
          <cell r="AW1516">
            <v>147500.00000999999</v>
          </cell>
          <cell r="AX1516">
            <v>228900</v>
          </cell>
          <cell r="AY1516">
            <v>0.20157480316222109</v>
          </cell>
          <cell r="AZ1516">
            <v>0.1677588466666666</v>
          </cell>
          <cell r="BA1516">
            <v>224900</v>
          </cell>
          <cell r="BB1516">
            <v>3</v>
          </cell>
          <cell r="BC1516">
            <v>0.18057742783391673</v>
          </cell>
          <cell r="BD1516">
            <v>0.15295686972876829</v>
          </cell>
          <cell r="BE1516">
            <v>220900</v>
          </cell>
          <cell r="BF1516">
            <v>6</v>
          </cell>
          <cell r="BG1516">
            <v>0.15958005250561236</v>
          </cell>
          <cell r="BH1516">
            <v>0.13761883205975547</v>
          </cell>
        </row>
        <row r="1517">
          <cell r="B1517" t="str">
            <v>15935</v>
          </cell>
          <cell r="C1517" t="str">
            <v>7798145140202</v>
          </cell>
          <cell r="D1517" t="str">
            <v>VINO CABERNET SAUVIGNON 750ml COBOS FELINO</v>
          </cell>
          <cell r="E1517">
            <v>12</v>
          </cell>
          <cell r="F1517" t="str">
            <v>BEBIDAS</v>
          </cell>
          <cell r="G1517" t="str">
            <v>BEBIDAS</v>
          </cell>
          <cell r="H1517" t="str">
            <v>VINOS FINOS Y VARIETALES</v>
          </cell>
          <cell r="I1517" t="str">
            <v>ARGENTINA</v>
          </cell>
          <cell r="J1517" t="str">
            <v>COBOS FELINO</v>
          </cell>
          <cell r="K1517" t="str">
            <v>FELINO</v>
          </cell>
          <cell r="L1517">
            <v>984</v>
          </cell>
          <cell r="M1517" t="str">
            <v>CAMINOS DEL VINO S.A. (984)</v>
          </cell>
          <cell r="N1517">
            <v>0</v>
          </cell>
          <cell r="O1517">
            <v>0</v>
          </cell>
          <cell r="P1517">
            <v>0</v>
          </cell>
          <cell r="Q1517">
            <v>0</v>
          </cell>
          <cell r="R1517">
            <v>0</v>
          </cell>
          <cell r="S1517">
            <v>0</v>
          </cell>
          <cell r="T1517">
            <v>0</v>
          </cell>
          <cell r="U1517">
            <v>0</v>
          </cell>
          <cell r="V1517">
            <v>0</v>
          </cell>
          <cell r="W1517">
            <v>0</v>
          </cell>
          <cell r="X1517">
            <v>0</v>
          </cell>
          <cell r="Y1517">
            <v>0</v>
          </cell>
          <cell r="Z1517">
            <v>0</v>
          </cell>
          <cell r="AA1517">
            <v>0</v>
          </cell>
          <cell r="AB1517">
            <v>0</v>
          </cell>
          <cell r="AC1517">
            <v>0</v>
          </cell>
          <cell r="AD1517">
            <v>0</v>
          </cell>
          <cell r="AE1517">
            <v>0</v>
          </cell>
          <cell r="AF1517">
            <v>0</v>
          </cell>
          <cell r="AG1517">
            <v>0</v>
          </cell>
          <cell r="AH1517">
            <v>0</v>
          </cell>
          <cell r="AI1517">
            <v>0</v>
          </cell>
          <cell r="AJ1517">
            <v>5</v>
          </cell>
          <cell r="AK1517">
            <v>4</v>
          </cell>
          <cell r="AL1517">
            <v>4</v>
          </cell>
          <cell r="AM1517">
            <v>4</v>
          </cell>
          <cell r="AN1517">
            <v>2</v>
          </cell>
          <cell r="AO1517">
            <v>3</v>
          </cell>
          <cell r="AP1517" t="str">
            <v>SV</v>
          </cell>
          <cell r="AQ1517" t="str">
            <v>SV</v>
          </cell>
          <cell r="AR1517" t="str">
            <v>SV</v>
          </cell>
          <cell r="AS1517" t="str">
            <v>SV</v>
          </cell>
          <cell r="AT1517" t="str">
            <v>SV</v>
          </cell>
          <cell r="AU1517" t="str">
            <v>SV</v>
          </cell>
          <cell r="AV1517">
            <v>106999.99999700001</v>
          </cell>
          <cell r="AW1517">
            <v>80999.999630000006</v>
          </cell>
          <cell r="AX1517">
            <v>127900</v>
          </cell>
          <cell r="AY1517">
            <v>0.19532710283725208</v>
          </cell>
          <cell r="AZ1517">
            <v>0.16340891323690379</v>
          </cell>
          <cell r="BA1517">
            <v>124900</v>
          </cell>
          <cell r="BB1517">
            <v>3</v>
          </cell>
          <cell r="BC1517">
            <v>0.16728971965889583</v>
          </cell>
          <cell r="BD1517">
            <v>0.14331465174539626</v>
          </cell>
          <cell r="BE1517">
            <v>122900</v>
          </cell>
          <cell r="BF1517">
            <v>6</v>
          </cell>
          <cell r="BG1517">
            <v>0.14859813087332507</v>
          </cell>
          <cell r="BH1517">
            <v>0.12937347439381605</v>
          </cell>
        </row>
        <row r="1518">
          <cell r="B1518" t="str">
            <v>15952</v>
          </cell>
          <cell r="C1518" t="str">
            <v>7798145140233</v>
          </cell>
          <cell r="D1518" t="str">
            <v>VINO CHARDONNAY 750ml FELINO</v>
          </cell>
          <cell r="E1518">
            <v>12</v>
          </cell>
          <cell r="F1518" t="str">
            <v>BEBIDAS</v>
          </cell>
          <cell r="G1518" t="str">
            <v>BEBIDAS</v>
          </cell>
          <cell r="H1518" t="str">
            <v>VINOS FINOS Y VARIETALES</v>
          </cell>
          <cell r="I1518" t="str">
            <v>ARGENTINA</v>
          </cell>
          <cell r="J1518" t="str">
            <v>COBOS FELINO</v>
          </cell>
          <cell r="K1518" t="str">
            <v>FELINO</v>
          </cell>
          <cell r="L1518">
            <v>984</v>
          </cell>
          <cell r="M1518" t="str">
            <v>CAMINOS DEL VINO S.A. (984)</v>
          </cell>
          <cell r="N1518">
            <v>0</v>
          </cell>
          <cell r="O1518">
            <v>0</v>
          </cell>
          <cell r="P1518">
            <v>0</v>
          </cell>
          <cell r="Q1518">
            <v>0</v>
          </cell>
          <cell r="R1518">
            <v>0</v>
          </cell>
          <cell r="S1518">
            <v>0</v>
          </cell>
          <cell r="T1518">
            <v>0</v>
          </cell>
          <cell r="U1518">
            <v>0</v>
          </cell>
          <cell r="V1518">
            <v>0</v>
          </cell>
          <cell r="W1518">
            <v>0</v>
          </cell>
          <cell r="X1518">
            <v>0</v>
          </cell>
          <cell r="Y1518">
            <v>0</v>
          </cell>
          <cell r="Z1518">
            <v>0</v>
          </cell>
          <cell r="AA1518">
            <v>0</v>
          </cell>
          <cell r="AB1518">
            <v>0</v>
          </cell>
          <cell r="AC1518">
            <v>0</v>
          </cell>
          <cell r="AD1518">
            <v>0</v>
          </cell>
          <cell r="AE1518">
            <v>0</v>
          </cell>
          <cell r="AF1518">
            <v>0</v>
          </cell>
          <cell r="AG1518">
            <v>0</v>
          </cell>
          <cell r="AH1518">
            <v>0</v>
          </cell>
          <cell r="AI1518">
            <v>0</v>
          </cell>
          <cell r="AJ1518">
            <v>3</v>
          </cell>
          <cell r="AK1518">
            <v>5</v>
          </cell>
          <cell r="AL1518">
            <v>3</v>
          </cell>
          <cell r="AM1518">
            <v>3</v>
          </cell>
          <cell r="AN1518">
            <v>4</v>
          </cell>
          <cell r="AO1518">
            <v>3</v>
          </cell>
          <cell r="AP1518" t="str">
            <v>SV</v>
          </cell>
          <cell r="AQ1518" t="str">
            <v>SV</v>
          </cell>
          <cell r="AR1518" t="str">
            <v>SV</v>
          </cell>
          <cell r="AS1518" t="str">
            <v>SV</v>
          </cell>
          <cell r="AT1518" t="str">
            <v>SV</v>
          </cell>
          <cell r="AU1518" t="str">
            <v>SV</v>
          </cell>
          <cell r="AV1518">
            <v>106999.99999700001</v>
          </cell>
          <cell r="AW1518">
            <v>59844.827239999999</v>
          </cell>
          <cell r="AX1518">
            <v>127900</v>
          </cell>
          <cell r="AY1518">
            <v>0.19532710283725208</v>
          </cell>
          <cell r="AZ1518">
            <v>0.16340891323690379</v>
          </cell>
          <cell r="BA1518">
            <v>124900</v>
          </cell>
          <cell r="BB1518">
            <v>3</v>
          </cell>
          <cell r="BC1518">
            <v>0.16728971965889583</v>
          </cell>
          <cell r="BD1518">
            <v>0.14331465174539626</v>
          </cell>
          <cell r="BE1518">
            <v>122900</v>
          </cell>
          <cell r="BF1518">
            <v>6</v>
          </cell>
          <cell r="BG1518">
            <v>0.14859813087332507</v>
          </cell>
          <cell r="BH1518">
            <v>0.12937347439381605</v>
          </cell>
        </row>
        <row r="1519">
          <cell r="B1519" t="str">
            <v>15934</v>
          </cell>
          <cell r="C1519" t="str">
            <v>7798145140172</v>
          </cell>
          <cell r="D1519" t="str">
            <v>VINO MALBEC 750ml COBOS FELINO</v>
          </cell>
          <cell r="E1519">
            <v>12</v>
          </cell>
          <cell r="F1519" t="str">
            <v>BEBIDAS</v>
          </cell>
          <cell r="G1519" t="str">
            <v>BEBIDAS</v>
          </cell>
          <cell r="H1519" t="str">
            <v>VINOS FINOS Y VARIETALES</v>
          </cell>
          <cell r="I1519" t="str">
            <v>ARGENTINA</v>
          </cell>
          <cell r="J1519" t="str">
            <v>COBOS FELINO</v>
          </cell>
          <cell r="K1519" t="str">
            <v>FELINO</v>
          </cell>
          <cell r="L1519">
            <v>984</v>
          </cell>
          <cell r="M1519" t="str">
            <v>CAMINOS DEL VINO S.A. (984)</v>
          </cell>
          <cell r="N1519">
            <v>0</v>
          </cell>
          <cell r="O1519">
            <v>0</v>
          </cell>
          <cell r="P1519">
            <v>0</v>
          </cell>
          <cell r="Q1519">
            <v>0</v>
          </cell>
          <cell r="R1519">
            <v>0</v>
          </cell>
          <cell r="S1519">
            <v>0</v>
          </cell>
          <cell r="T1519">
            <v>0</v>
          </cell>
          <cell r="U1519">
            <v>0</v>
          </cell>
          <cell r="V1519">
            <v>0</v>
          </cell>
          <cell r="W1519">
            <v>0</v>
          </cell>
          <cell r="X1519">
            <v>0</v>
          </cell>
          <cell r="Y1519">
            <v>0</v>
          </cell>
          <cell r="Z1519">
            <v>0</v>
          </cell>
          <cell r="AA1519">
            <v>0</v>
          </cell>
          <cell r="AB1519">
            <v>1</v>
          </cell>
          <cell r="AC1519">
            <v>0</v>
          </cell>
          <cell r="AD1519">
            <v>0</v>
          </cell>
          <cell r="AE1519">
            <v>0</v>
          </cell>
          <cell r="AF1519">
            <v>0</v>
          </cell>
          <cell r="AG1519">
            <v>0</v>
          </cell>
          <cell r="AH1519">
            <v>0</v>
          </cell>
          <cell r="AI1519">
            <v>0</v>
          </cell>
          <cell r="AJ1519">
            <v>4</v>
          </cell>
          <cell r="AK1519">
            <v>5</v>
          </cell>
          <cell r="AL1519">
            <v>3</v>
          </cell>
          <cell r="AM1519">
            <v>2</v>
          </cell>
          <cell r="AN1519">
            <v>3</v>
          </cell>
          <cell r="AO1519">
            <v>3</v>
          </cell>
          <cell r="AP1519" t="str">
            <v>SV</v>
          </cell>
          <cell r="AQ1519" t="str">
            <v>SV</v>
          </cell>
          <cell r="AR1519" t="str">
            <v>SV</v>
          </cell>
          <cell r="AS1519" t="str">
            <v>SV</v>
          </cell>
          <cell r="AT1519" t="str">
            <v>SV</v>
          </cell>
          <cell r="AU1519" t="str">
            <v>SV</v>
          </cell>
          <cell r="AV1519">
            <v>106999.99999700001</v>
          </cell>
          <cell r="AW1519">
            <v>86842.104689999993</v>
          </cell>
          <cell r="AX1519">
            <v>127900</v>
          </cell>
          <cell r="AY1519">
            <v>0.19532710283725208</v>
          </cell>
          <cell r="AZ1519">
            <v>0.16340891323690379</v>
          </cell>
          <cell r="BA1519">
            <v>124900</v>
          </cell>
          <cell r="BB1519">
            <v>3</v>
          </cell>
          <cell r="BC1519">
            <v>0.16728971965889583</v>
          </cell>
          <cell r="BD1519">
            <v>0.14331465174539626</v>
          </cell>
          <cell r="BE1519">
            <v>122900</v>
          </cell>
          <cell r="BF1519">
            <v>6</v>
          </cell>
          <cell r="BG1519">
            <v>0.14859813087332507</v>
          </cell>
          <cell r="BH1519">
            <v>0.12937347439381605</v>
          </cell>
        </row>
        <row r="1520">
          <cell r="B1520" t="str">
            <v>12541</v>
          </cell>
          <cell r="C1520" t="str">
            <v>7798136451041</v>
          </cell>
          <cell r="D1520" t="str">
            <v>VINO 750ml GRAND CUVELIER LOS ANDES</v>
          </cell>
          <cell r="E1520">
            <v>6</v>
          </cell>
          <cell r="F1520" t="str">
            <v>BEBIDAS</v>
          </cell>
          <cell r="G1520" t="str">
            <v>BEBIDAS</v>
          </cell>
          <cell r="H1520" t="str">
            <v>VINOS FINOS Y VARIETALES</v>
          </cell>
          <cell r="I1520" t="str">
            <v>ARGENTINA</v>
          </cell>
          <cell r="J1520" t="str">
            <v>CUVELIER LOS ANDES</v>
          </cell>
          <cell r="K1520" t="str">
            <v>CUVELIER A</v>
          </cell>
          <cell r="L1520">
            <v>114</v>
          </cell>
          <cell r="M1520" t="str">
            <v>APOLO IMPORT S.A. 2 - TRENTINO (114)</v>
          </cell>
          <cell r="N1520">
            <v>0</v>
          </cell>
          <cell r="O1520">
            <v>0</v>
          </cell>
          <cell r="P1520">
            <v>1</v>
          </cell>
          <cell r="Q1520">
            <v>1</v>
          </cell>
          <cell r="R1520">
            <v>0</v>
          </cell>
          <cell r="S1520">
            <v>0</v>
          </cell>
          <cell r="T1520">
            <v>1</v>
          </cell>
          <cell r="U1520">
            <v>0</v>
          </cell>
          <cell r="V1520">
            <v>0</v>
          </cell>
          <cell r="W1520">
            <v>0</v>
          </cell>
          <cell r="X1520">
            <v>1</v>
          </cell>
          <cell r="Y1520">
            <v>0</v>
          </cell>
          <cell r="Z1520">
            <v>0</v>
          </cell>
          <cell r="AA1520">
            <v>0</v>
          </cell>
          <cell r="AB1520">
            <v>0</v>
          </cell>
          <cell r="AC1520">
            <v>0</v>
          </cell>
          <cell r="AD1520">
            <v>0</v>
          </cell>
          <cell r="AE1520">
            <v>0</v>
          </cell>
          <cell r="AF1520">
            <v>0</v>
          </cell>
          <cell r="AG1520">
            <v>0</v>
          </cell>
          <cell r="AH1520">
            <v>0</v>
          </cell>
          <cell r="AI1520">
            <v>0</v>
          </cell>
          <cell r="AJ1520">
            <v>4</v>
          </cell>
          <cell r="AK1520">
            <v>8</v>
          </cell>
          <cell r="AL1520">
            <v>4</v>
          </cell>
          <cell r="AM1520">
            <v>6</v>
          </cell>
          <cell r="AN1520">
            <v>5</v>
          </cell>
          <cell r="AO1520">
            <v>3</v>
          </cell>
          <cell r="AP1520">
            <v>120</v>
          </cell>
          <cell r="AQ1520" t="str">
            <v>SV</v>
          </cell>
          <cell r="AR1520" t="str">
            <v>SV</v>
          </cell>
          <cell r="AS1520" t="str">
            <v>SV</v>
          </cell>
          <cell r="AT1520" t="str">
            <v>SV</v>
          </cell>
          <cell r="AU1520" t="str">
            <v>SV</v>
          </cell>
          <cell r="AV1520">
            <v>183250.00000999999</v>
          </cell>
          <cell r="AW1520">
            <v>201410.45913999999</v>
          </cell>
          <cell r="AX1520">
            <v>219900</v>
          </cell>
          <cell r="AY1520">
            <v>0.19999999993451567</v>
          </cell>
          <cell r="AZ1520">
            <v>0.16666666662119151</v>
          </cell>
          <cell r="BA1520">
            <v>209900</v>
          </cell>
          <cell r="BB1520">
            <v>3</v>
          </cell>
          <cell r="BC1520">
            <v>0.14542974072876236</v>
          </cell>
          <cell r="BD1520">
            <v>0.12696522148642217</v>
          </cell>
          <cell r="BE1520">
            <v>0</v>
          </cell>
          <cell r="BF1520">
            <v>0</v>
          </cell>
          <cell r="BG1520">
            <v>-1</v>
          </cell>
          <cell r="BH1520">
            <v>0</v>
          </cell>
        </row>
        <row r="1521">
          <cell r="B1521" t="str">
            <v>12547</v>
          </cell>
          <cell r="C1521" t="str">
            <v>7798136450969</v>
          </cell>
          <cell r="D1521" t="str">
            <v>VINO CABERNET SAUVIGNON 750ml CUVELIER LOS ANDES</v>
          </cell>
          <cell r="E1521">
            <v>6</v>
          </cell>
          <cell r="F1521" t="str">
            <v>BEBIDAS</v>
          </cell>
          <cell r="G1521" t="str">
            <v>BEBIDAS</v>
          </cell>
          <cell r="H1521" t="str">
            <v>VINOS FINOS Y VARIETALES</v>
          </cell>
          <cell r="I1521" t="str">
            <v>ARGENTINA</v>
          </cell>
          <cell r="J1521" t="str">
            <v>CUVELIER LOS ANDES</v>
          </cell>
          <cell r="K1521" t="str">
            <v>CUVELIER A</v>
          </cell>
          <cell r="L1521">
            <v>114</v>
          </cell>
          <cell r="M1521" t="str">
            <v>APOLO IMPORT S.A. 2 - TRENTINO (114)</v>
          </cell>
          <cell r="N1521">
            <v>0</v>
          </cell>
          <cell r="O1521">
            <v>1</v>
          </cell>
          <cell r="P1521">
            <v>1</v>
          </cell>
          <cell r="Q1521">
            <v>2</v>
          </cell>
          <cell r="R1521">
            <v>0</v>
          </cell>
          <cell r="S1521">
            <v>0</v>
          </cell>
          <cell r="T1521">
            <v>1</v>
          </cell>
          <cell r="U1521">
            <v>0</v>
          </cell>
          <cell r="V1521">
            <v>0</v>
          </cell>
          <cell r="W1521">
            <v>0</v>
          </cell>
          <cell r="X1521">
            <v>0</v>
          </cell>
          <cell r="Y1521">
            <v>0</v>
          </cell>
          <cell r="Z1521">
            <v>0</v>
          </cell>
          <cell r="AA1521">
            <v>0</v>
          </cell>
          <cell r="AB1521">
            <v>0</v>
          </cell>
          <cell r="AC1521">
            <v>0</v>
          </cell>
          <cell r="AD1521">
            <v>0</v>
          </cell>
          <cell r="AE1521">
            <v>0</v>
          </cell>
          <cell r="AF1521">
            <v>0</v>
          </cell>
          <cell r="AG1521">
            <v>0</v>
          </cell>
          <cell r="AH1521">
            <v>0</v>
          </cell>
          <cell r="AI1521">
            <v>0</v>
          </cell>
          <cell r="AJ1521">
            <v>8</v>
          </cell>
          <cell r="AK1521">
            <v>6</v>
          </cell>
          <cell r="AL1521">
            <v>5</v>
          </cell>
          <cell r="AM1521">
            <v>6</v>
          </cell>
          <cell r="AN1521">
            <v>12</v>
          </cell>
          <cell r="AO1521">
            <v>4</v>
          </cell>
          <cell r="AP1521">
            <v>120</v>
          </cell>
          <cell r="AQ1521" t="str">
            <v>SV</v>
          </cell>
          <cell r="AR1521" t="str">
            <v>SV</v>
          </cell>
          <cell r="AS1521" t="str">
            <v>SV</v>
          </cell>
          <cell r="AT1521" t="str">
            <v>SV</v>
          </cell>
          <cell r="AU1521" t="str">
            <v>SV</v>
          </cell>
          <cell r="AV1521">
            <v>108249.99999</v>
          </cell>
          <cell r="AW1521">
            <v>110225.29672</v>
          </cell>
          <cell r="AX1521">
            <v>129900</v>
          </cell>
          <cell r="AY1521">
            <v>0.20000000011085461</v>
          </cell>
          <cell r="AZ1521">
            <v>0.16666666674364899</v>
          </cell>
          <cell r="BA1521">
            <v>119900</v>
          </cell>
          <cell r="BB1521">
            <v>3</v>
          </cell>
          <cell r="BC1521">
            <v>0.10762124721548472</v>
          </cell>
          <cell r="BD1521">
            <v>9.7164303669724797E-2</v>
          </cell>
          <cell r="BE1521">
            <v>0</v>
          </cell>
          <cell r="BF1521">
            <v>0</v>
          </cell>
          <cell r="BG1521">
            <v>-1</v>
          </cell>
          <cell r="BH1521">
            <v>0</v>
          </cell>
        </row>
        <row r="1522">
          <cell r="B1522" t="str">
            <v>12543</v>
          </cell>
          <cell r="C1522" t="str">
            <v>7798136450570</v>
          </cell>
          <cell r="D1522" t="str">
            <v>VINO COLECCIÓN 750ml CUVELIER LOS ANDES</v>
          </cell>
          <cell r="E1522">
            <v>6</v>
          </cell>
          <cell r="F1522" t="str">
            <v>BEBIDAS</v>
          </cell>
          <cell r="G1522" t="str">
            <v>BEBIDAS</v>
          </cell>
          <cell r="H1522" t="str">
            <v>VINOS FINOS Y VARIETALES</v>
          </cell>
          <cell r="I1522" t="str">
            <v>ARGENTINA</v>
          </cell>
          <cell r="J1522" t="str">
            <v>CUVELIER LOS ANDES</v>
          </cell>
          <cell r="K1522" t="str">
            <v>CUVELIER A</v>
          </cell>
          <cell r="L1522">
            <v>114</v>
          </cell>
          <cell r="M1522" t="str">
            <v>APOLO IMPORT S.A. 2 - TRENTINO (114)</v>
          </cell>
          <cell r="N1522">
            <v>1</v>
          </cell>
          <cell r="O1522">
            <v>0</v>
          </cell>
          <cell r="P1522">
            <v>0</v>
          </cell>
          <cell r="Q1522">
            <v>0</v>
          </cell>
          <cell r="R1522">
            <v>0</v>
          </cell>
          <cell r="S1522">
            <v>0</v>
          </cell>
          <cell r="T1522">
            <v>0</v>
          </cell>
          <cell r="U1522">
            <v>0</v>
          </cell>
          <cell r="V1522">
            <v>0</v>
          </cell>
          <cell r="W1522">
            <v>0</v>
          </cell>
          <cell r="X1522">
            <v>0</v>
          </cell>
          <cell r="Y1522">
            <v>0</v>
          </cell>
          <cell r="Z1522">
            <v>0</v>
          </cell>
          <cell r="AA1522">
            <v>0</v>
          </cell>
          <cell r="AB1522">
            <v>0</v>
          </cell>
          <cell r="AC1522">
            <v>0</v>
          </cell>
          <cell r="AD1522">
            <v>0</v>
          </cell>
          <cell r="AE1522">
            <v>0</v>
          </cell>
          <cell r="AF1522">
            <v>0</v>
          </cell>
          <cell r="AG1522">
            <v>0</v>
          </cell>
          <cell r="AH1522">
            <v>0</v>
          </cell>
          <cell r="AI1522">
            <v>0</v>
          </cell>
          <cell r="AJ1522">
            <v>7</v>
          </cell>
          <cell r="AK1522">
            <v>8</v>
          </cell>
          <cell r="AL1522">
            <v>5</v>
          </cell>
          <cell r="AM1522">
            <v>6</v>
          </cell>
          <cell r="AN1522">
            <v>6</v>
          </cell>
          <cell r="AO1522">
            <v>6</v>
          </cell>
          <cell r="AP1522" t="str">
            <v>SV</v>
          </cell>
          <cell r="AQ1522" t="str">
            <v>SV</v>
          </cell>
          <cell r="AR1522" t="str">
            <v>SV</v>
          </cell>
          <cell r="AS1522" t="str">
            <v>SV</v>
          </cell>
          <cell r="AT1522" t="str">
            <v>SV</v>
          </cell>
          <cell r="AU1522" t="str">
            <v>SV</v>
          </cell>
          <cell r="AV1522">
            <v>141574.99999499999</v>
          </cell>
          <cell r="AW1522">
            <v>135454.47795</v>
          </cell>
          <cell r="AX1522">
            <v>169900</v>
          </cell>
          <cell r="AY1522">
            <v>0.20007063398199088</v>
          </cell>
          <cell r="AZ1522">
            <v>0.16671571515597416</v>
          </cell>
          <cell r="BA1522">
            <v>159900</v>
          </cell>
          <cell r="BB1522">
            <v>3</v>
          </cell>
          <cell r="BC1522">
            <v>0.12943669437151462</v>
          </cell>
          <cell r="BD1522">
            <v>0.11460287682926835</v>
          </cell>
          <cell r="BE1522">
            <v>0</v>
          </cell>
          <cell r="BF1522">
            <v>0</v>
          </cell>
          <cell r="BG1522">
            <v>-1</v>
          </cell>
          <cell r="BH1522">
            <v>0</v>
          </cell>
        </row>
        <row r="1523">
          <cell r="B1523" t="str">
            <v>12545</v>
          </cell>
          <cell r="C1523" t="str">
            <v>7798136450952</v>
          </cell>
          <cell r="D1523" t="str">
            <v>VINO MALBEC 750ml CUVELIER LOS ANDES</v>
          </cell>
          <cell r="E1523">
            <v>6</v>
          </cell>
          <cell r="F1523" t="str">
            <v>BEBIDAS</v>
          </cell>
          <cell r="G1523" t="str">
            <v>BEBIDAS</v>
          </cell>
          <cell r="H1523" t="str">
            <v>VINOS FINOS Y VARIETALES</v>
          </cell>
          <cell r="I1523" t="str">
            <v>ARGENTINA</v>
          </cell>
          <cell r="J1523" t="str">
            <v>CUVELIER LOS ANDES</v>
          </cell>
          <cell r="K1523" t="str">
            <v>CUVELIER A</v>
          </cell>
          <cell r="L1523">
            <v>114</v>
          </cell>
          <cell r="M1523" t="str">
            <v>APOLO IMPORT S.A. 2 - TRENTINO (114)</v>
          </cell>
          <cell r="N1523">
            <v>0</v>
          </cell>
          <cell r="O1523">
            <v>0</v>
          </cell>
          <cell r="P1523">
            <v>1</v>
          </cell>
          <cell r="Q1523">
            <v>1</v>
          </cell>
          <cell r="R1523">
            <v>1</v>
          </cell>
          <cell r="S1523">
            <v>0</v>
          </cell>
          <cell r="T1523">
            <v>0</v>
          </cell>
          <cell r="U1523">
            <v>0</v>
          </cell>
          <cell r="V1523">
            <v>0</v>
          </cell>
          <cell r="W1523">
            <v>0</v>
          </cell>
          <cell r="X1523">
            <v>0</v>
          </cell>
          <cell r="Y1523">
            <v>0</v>
          </cell>
          <cell r="Z1523">
            <v>0</v>
          </cell>
          <cell r="AA1523">
            <v>0</v>
          </cell>
          <cell r="AB1523">
            <v>0</v>
          </cell>
          <cell r="AC1523">
            <v>0</v>
          </cell>
          <cell r="AD1523">
            <v>0</v>
          </cell>
          <cell r="AE1523">
            <v>0</v>
          </cell>
          <cell r="AF1523">
            <v>0</v>
          </cell>
          <cell r="AG1523">
            <v>0</v>
          </cell>
          <cell r="AH1523">
            <v>0</v>
          </cell>
          <cell r="AI1523">
            <v>0</v>
          </cell>
          <cell r="AJ1523">
            <v>8</v>
          </cell>
          <cell r="AK1523">
            <v>9</v>
          </cell>
          <cell r="AL1523">
            <v>7</v>
          </cell>
          <cell r="AM1523">
            <v>6</v>
          </cell>
          <cell r="AN1523">
            <v>5</v>
          </cell>
          <cell r="AO1523">
            <v>3</v>
          </cell>
          <cell r="AP1523">
            <v>240</v>
          </cell>
          <cell r="AQ1523" t="str">
            <v>SV</v>
          </cell>
          <cell r="AR1523" t="str">
            <v>SV</v>
          </cell>
          <cell r="AS1523" t="str">
            <v>SV</v>
          </cell>
          <cell r="AT1523" t="str">
            <v>SV</v>
          </cell>
          <cell r="AU1523" t="str">
            <v>SV</v>
          </cell>
          <cell r="AV1523">
            <v>108249.99999</v>
          </cell>
          <cell r="AW1523">
            <v>108151.63898</v>
          </cell>
          <cell r="AX1523">
            <v>129900</v>
          </cell>
          <cell r="AY1523">
            <v>0.20000000011085461</v>
          </cell>
          <cell r="AZ1523">
            <v>0.16666666674364899</v>
          </cell>
          <cell r="BA1523">
            <v>119900</v>
          </cell>
          <cell r="BB1523">
            <v>3</v>
          </cell>
          <cell r="BC1523">
            <v>0.10762124721548472</v>
          </cell>
          <cell r="BD1523">
            <v>9.7164303669724797E-2</v>
          </cell>
          <cell r="BE1523">
            <v>0</v>
          </cell>
          <cell r="BF1523">
            <v>0</v>
          </cell>
          <cell r="BG1523">
            <v>-1</v>
          </cell>
          <cell r="BH1523">
            <v>0</v>
          </cell>
        </row>
        <row r="1524">
          <cell r="B1524" t="str">
            <v>12539</v>
          </cell>
          <cell r="C1524" t="str">
            <v>7798136451065</v>
          </cell>
          <cell r="D1524" t="str">
            <v>VINO MALBEC 750ml GRAND CUVELIER LOS ANDES</v>
          </cell>
          <cell r="E1524">
            <v>6</v>
          </cell>
          <cell r="F1524" t="str">
            <v>BEBIDAS</v>
          </cell>
          <cell r="G1524" t="str">
            <v>BEBIDAS</v>
          </cell>
          <cell r="H1524" t="str">
            <v>VINOS FINOS Y VARIETALES</v>
          </cell>
          <cell r="I1524" t="str">
            <v>ARGENTINA</v>
          </cell>
          <cell r="J1524" t="str">
            <v>CUVELIER LOS ANDES</v>
          </cell>
          <cell r="K1524" t="str">
            <v>CUVELIER A</v>
          </cell>
          <cell r="L1524">
            <v>114</v>
          </cell>
          <cell r="M1524" t="str">
            <v>APOLO IMPORT S.A. 2 - TRENTINO (114)</v>
          </cell>
          <cell r="N1524">
            <v>0</v>
          </cell>
          <cell r="O1524">
            <v>0</v>
          </cell>
          <cell r="P1524">
            <v>0</v>
          </cell>
          <cell r="Q1524">
            <v>0</v>
          </cell>
          <cell r="R1524">
            <v>0</v>
          </cell>
          <cell r="S1524">
            <v>0</v>
          </cell>
          <cell r="T1524">
            <v>0</v>
          </cell>
          <cell r="U1524">
            <v>0</v>
          </cell>
          <cell r="V1524">
            <v>0</v>
          </cell>
          <cell r="W1524">
            <v>0</v>
          </cell>
          <cell r="X1524">
            <v>0</v>
          </cell>
          <cell r="Y1524">
            <v>0</v>
          </cell>
          <cell r="Z1524">
            <v>0</v>
          </cell>
          <cell r="AA1524">
            <v>0</v>
          </cell>
          <cell r="AB1524">
            <v>0</v>
          </cell>
          <cell r="AC1524">
            <v>0</v>
          </cell>
          <cell r="AD1524">
            <v>0</v>
          </cell>
          <cell r="AE1524">
            <v>0</v>
          </cell>
          <cell r="AF1524">
            <v>0</v>
          </cell>
          <cell r="AG1524">
            <v>0</v>
          </cell>
          <cell r="AH1524">
            <v>0</v>
          </cell>
          <cell r="AI1524">
            <v>0</v>
          </cell>
          <cell r="AJ1524">
            <v>5</v>
          </cell>
          <cell r="AK1524">
            <v>7</v>
          </cell>
          <cell r="AL1524">
            <v>2</v>
          </cell>
          <cell r="AM1524">
            <v>8</v>
          </cell>
          <cell r="AN1524">
            <v>2</v>
          </cell>
          <cell r="AO1524">
            <v>0</v>
          </cell>
          <cell r="AP1524" t="str">
            <v>SV</v>
          </cell>
          <cell r="AQ1524" t="str">
            <v>SV</v>
          </cell>
          <cell r="AR1524" t="str">
            <v>SV</v>
          </cell>
          <cell r="AS1524" t="str">
            <v>SV</v>
          </cell>
          <cell r="AT1524" t="str">
            <v>SV</v>
          </cell>
          <cell r="AU1524" t="str">
            <v>Q</v>
          </cell>
          <cell r="AV1524">
            <v>366670.00000399997</v>
          </cell>
          <cell r="AW1524">
            <v>366669.99962999998</v>
          </cell>
          <cell r="AX1524">
            <v>439900</v>
          </cell>
          <cell r="AY1524">
            <v>0.19971636620176492</v>
          </cell>
          <cell r="AZ1524">
            <v>0.16646965218458748</v>
          </cell>
          <cell r="BA1524">
            <v>419900</v>
          </cell>
          <cell r="BB1524">
            <v>2</v>
          </cell>
          <cell r="BC1524">
            <v>0.14517140752016622</v>
          </cell>
          <cell r="BD1524">
            <v>0.126768278151941</v>
          </cell>
          <cell r="BE1524">
            <v>399900</v>
          </cell>
          <cell r="BF1524">
            <v>6</v>
          </cell>
          <cell r="BG1524">
            <v>9.0626448838567519E-2</v>
          </cell>
          <cell r="BH1524">
            <v>8.3095773933483441E-2</v>
          </cell>
        </row>
        <row r="1525">
          <cell r="B1525" t="str">
            <v>12546</v>
          </cell>
          <cell r="C1525" t="str">
            <v>7798136451102</v>
          </cell>
          <cell r="D1525" t="str">
            <v>VINO MALBEC ROSADO 750ml CUVELIER LOS ANDES</v>
          </cell>
          <cell r="E1525">
            <v>12</v>
          </cell>
          <cell r="F1525" t="str">
            <v>BEBIDAS</v>
          </cell>
          <cell r="G1525" t="str">
            <v>BEBIDAS</v>
          </cell>
          <cell r="H1525" t="str">
            <v>VINOS FINOS Y VARIETALES</v>
          </cell>
          <cell r="I1525" t="str">
            <v>ARGENTINA</v>
          </cell>
          <cell r="J1525" t="str">
            <v>CUVELIER LOS ANDES</v>
          </cell>
          <cell r="K1525" t="str">
            <v>CUVELIER A</v>
          </cell>
          <cell r="L1525">
            <v>114</v>
          </cell>
          <cell r="M1525" t="str">
            <v>APOLO IMPORT S.A. 2 - TRENTINO (114)</v>
          </cell>
          <cell r="N1525">
            <v>0</v>
          </cell>
          <cell r="O1525">
            <v>0</v>
          </cell>
          <cell r="P1525">
            <v>0</v>
          </cell>
          <cell r="Q1525">
            <v>0</v>
          </cell>
          <cell r="R1525">
            <v>0</v>
          </cell>
          <cell r="S1525">
            <v>0</v>
          </cell>
          <cell r="T1525">
            <v>0</v>
          </cell>
          <cell r="U1525">
            <v>0</v>
          </cell>
          <cell r="V1525">
            <v>0</v>
          </cell>
          <cell r="W1525">
            <v>0</v>
          </cell>
          <cell r="X1525">
            <v>0</v>
          </cell>
          <cell r="Y1525">
            <v>0</v>
          </cell>
          <cell r="Z1525">
            <v>0</v>
          </cell>
          <cell r="AA1525">
            <v>0</v>
          </cell>
          <cell r="AB1525">
            <v>0</v>
          </cell>
          <cell r="AC1525">
            <v>0</v>
          </cell>
          <cell r="AD1525">
            <v>0</v>
          </cell>
          <cell r="AE1525">
            <v>0</v>
          </cell>
          <cell r="AF1525">
            <v>0</v>
          </cell>
          <cell r="AG1525">
            <v>0</v>
          </cell>
          <cell r="AH1525">
            <v>0</v>
          </cell>
          <cell r="AI1525">
            <v>0</v>
          </cell>
          <cell r="AJ1525">
            <v>11</v>
          </cell>
          <cell r="AK1525">
            <v>11</v>
          </cell>
          <cell r="AL1525">
            <v>9</v>
          </cell>
          <cell r="AM1525">
            <v>14</v>
          </cell>
          <cell r="AN1525">
            <v>9</v>
          </cell>
          <cell r="AO1525">
            <v>6</v>
          </cell>
          <cell r="AP1525" t="str">
            <v>SV</v>
          </cell>
          <cell r="AQ1525" t="str">
            <v>SV</v>
          </cell>
          <cell r="AR1525" t="str">
            <v>SV</v>
          </cell>
          <cell r="AS1525" t="str">
            <v>SV</v>
          </cell>
          <cell r="AT1525" t="str">
            <v>SV</v>
          </cell>
          <cell r="AU1525" t="str">
            <v>SV</v>
          </cell>
          <cell r="AV1525">
            <v>74899.999999000007</v>
          </cell>
          <cell r="AW1525">
            <v>73332.162970000005</v>
          </cell>
          <cell r="AX1525">
            <v>89900</v>
          </cell>
          <cell r="AY1525">
            <v>0.20026702271295416</v>
          </cell>
          <cell r="AZ1525">
            <v>0.16685205785317012</v>
          </cell>
          <cell r="BA1525">
            <v>85900</v>
          </cell>
          <cell r="BB1525">
            <v>3</v>
          </cell>
          <cell r="BC1525">
            <v>0.14686248332639318</v>
          </cell>
          <cell r="BD1525">
            <v>0.12805587894062856</v>
          </cell>
          <cell r="BE1525">
            <v>83900</v>
          </cell>
          <cell r="BF1525">
            <v>6</v>
          </cell>
          <cell r="BG1525">
            <v>0.1201602136331128</v>
          </cell>
          <cell r="BH1525">
            <v>0.10727056020262209</v>
          </cell>
        </row>
        <row r="1526">
          <cell r="B1526" t="str">
            <v>15972</v>
          </cell>
          <cell r="C1526" t="str">
            <v>7798101651001</v>
          </cell>
          <cell r="D1526" t="str">
            <v>VINO CAB SAU 750ml RVA DOMAINE BOUSQUET</v>
          </cell>
          <cell r="E1526">
            <v>1</v>
          </cell>
          <cell r="F1526" t="str">
            <v>BEBIDAS</v>
          </cell>
          <cell r="G1526" t="str">
            <v>BEBIDAS</v>
          </cell>
          <cell r="H1526" t="str">
            <v>VINOS FINOS Y VARIETALES</v>
          </cell>
          <cell r="I1526" t="str">
            <v>ARGENTINA</v>
          </cell>
          <cell r="J1526" t="str">
            <v>DOMAINE BOUSQUET</v>
          </cell>
          <cell r="K1526" t="str">
            <v>DOMAINE BOUSQUET</v>
          </cell>
          <cell r="L1526">
            <v>984</v>
          </cell>
          <cell r="M1526" t="str">
            <v>CAMINOS DEL VINO S.A. (984)</v>
          </cell>
          <cell r="N1526">
            <v>0</v>
          </cell>
          <cell r="O1526">
            <v>0</v>
          </cell>
          <cell r="P1526">
            <v>0</v>
          </cell>
          <cell r="Q1526">
            <v>0</v>
          </cell>
          <cell r="R1526">
            <v>0</v>
          </cell>
          <cell r="S1526">
            <v>0</v>
          </cell>
          <cell r="T1526">
            <v>0</v>
          </cell>
          <cell r="U1526">
            <v>0</v>
          </cell>
          <cell r="V1526">
            <v>0</v>
          </cell>
          <cell r="W1526">
            <v>0</v>
          </cell>
          <cell r="X1526">
            <v>0</v>
          </cell>
          <cell r="Y1526">
            <v>0</v>
          </cell>
          <cell r="Z1526">
            <v>0</v>
          </cell>
          <cell r="AA1526">
            <v>0</v>
          </cell>
          <cell r="AB1526">
            <v>0</v>
          </cell>
          <cell r="AC1526">
            <v>0</v>
          </cell>
          <cell r="AD1526">
            <v>0</v>
          </cell>
          <cell r="AE1526">
            <v>0</v>
          </cell>
          <cell r="AF1526">
            <v>0</v>
          </cell>
          <cell r="AG1526">
            <v>0</v>
          </cell>
          <cell r="AH1526">
            <v>0</v>
          </cell>
          <cell r="AI1526">
            <v>0</v>
          </cell>
          <cell r="AJ1526">
            <v>5</v>
          </cell>
          <cell r="AK1526">
            <v>0</v>
          </cell>
          <cell r="AL1526">
            <v>0</v>
          </cell>
          <cell r="AM1526">
            <v>0</v>
          </cell>
          <cell r="AN1526">
            <v>0</v>
          </cell>
          <cell r="AO1526">
            <v>0</v>
          </cell>
          <cell r="AP1526" t="str">
            <v>SV</v>
          </cell>
          <cell r="AQ1526" t="str">
            <v>Q</v>
          </cell>
          <cell r="AR1526" t="str">
            <v>Q</v>
          </cell>
          <cell r="AS1526" t="str">
            <v>Q</v>
          </cell>
          <cell r="AT1526" t="str">
            <v>Q</v>
          </cell>
          <cell r="AU1526" t="str">
            <v>Q</v>
          </cell>
          <cell r="AV1526">
            <v>58049.999996999999</v>
          </cell>
          <cell r="AW1526">
            <v>58049.999259999997</v>
          </cell>
          <cell r="AX1526">
            <v>69900</v>
          </cell>
          <cell r="AY1526">
            <v>0.2041343669872937</v>
          </cell>
          <cell r="AZ1526">
            <v>0.16952789703862661</v>
          </cell>
          <cell r="BA1526">
            <v>67900</v>
          </cell>
          <cell r="BB1526">
            <v>3</v>
          </cell>
          <cell r="BC1526">
            <v>0.1696813092766416</v>
          </cell>
          <cell r="BD1526">
            <v>0.14506627397643596</v>
          </cell>
          <cell r="BE1526">
            <v>66900</v>
          </cell>
          <cell r="BF1526">
            <v>6</v>
          </cell>
          <cell r="BG1526">
            <v>0.15245478042131544</v>
          </cell>
          <cell r="BH1526">
            <v>0.13228699556053813</v>
          </cell>
        </row>
        <row r="1527">
          <cell r="B1527" t="str">
            <v>15970</v>
          </cell>
          <cell r="C1527" t="str">
            <v>7798101651568</v>
          </cell>
          <cell r="D1527" t="str">
            <v>VINO MALBEC 750ml GRAN RVA DOMAINE BOUSQUET</v>
          </cell>
          <cell r="E1527">
            <v>1</v>
          </cell>
          <cell r="F1527" t="str">
            <v>BEBIDAS</v>
          </cell>
          <cell r="G1527" t="str">
            <v>BEBIDAS</v>
          </cell>
          <cell r="H1527" t="str">
            <v>VINOS FINOS Y VARIETALES</v>
          </cell>
          <cell r="I1527" t="str">
            <v>ARGENTINA</v>
          </cell>
          <cell r="J1527" t="str">
            <v>DOMAINE BOUSQUET</v>
          </cell>
          <cell r="K1527" t="str">
            <v>DOMAINE BOUSQUET</v>
          </cell>
          <cell r="L1527">
            <v>984</v>
          </cell>
          <cell r="M1527" t="str">
            <v>CAMINOS DEL VINO S.A. (984)</v>
          </cell>
          <cell r="N1527">
            <v>0</v>
          </cell>
          <cell r="O1527">
            <v>0</v>
          </cell>
          <cell r="P1527">
            <v>1</v>
          </cell>
          <cell r="Q1527">
            <v>0</v>
          </cell>
          <cell r="R1527">
            <v>0</v>
          </cell>
          <cell r="S1527">
            <v>0</v>
          </cell>
          <cell r="T1527">
            <v>0</v>
          </cell>
          <cell r="U1527">
            <v>0</v>
          </cell>
          <cell r="V1527">
            <v>0</v>
          </cell>
          <cell r="W1527">
            <v>0</v>
          </cell>
          <cell r="X1527">
            <v>0</v>
          </cell>
          <cell r="Y1527">
            <v>0</v>
          </cell>
          <cell r="Z1527">
            <v>0</v>
          </cell>
          <cell r="AA1527">
            <v>0</v>
          </cell>
          <cell r="AB1527">
            <v>0</v>
          </cell>
          <cell r="AC1527">
            <v>0</v>
          </cell>
          <cell r="AD1527">
            <v>0</v>
          </cell>
          <cell r="AE1527">
            <v>0</v>
          </cell>
          <cell r="AF1527">
            <v>0</v>
          </cell>
          <cell r="AG1527">
            <v>0</v>
          </cell>
          <cell r="AH1527">
            <v>0</v>
          </cell>
          <cell r="AI1527">
            <v>0</v>
          </cell>
          <cell r="AJ1527">
            <v>6</v>
          </cell>
          <cell r="AK1527">
            <v>2</v>
          </cell>
          <cell r="AL1527">
            <v>0</v>
          </cell>
          <cell r="AM1527">
            <v>0</v>
          </cell>
          <cell r="AN1527">
            <v>0</v>
          </cell>
          <cell r="AO1527">
            <v>0</v>
          </cell>
          <cell r="AP1527" t="str">
            <v>SV</v>
          </cell>
          <cell r="AQ1527" t="str">
            <v>SV</v>
          </cell>
          <cell r="AR1527" t="str">
            <v>Q</v>
          </cell>
          <cell r="AS1527" t="str">
            <v>Q</v>
          </cell>
          <cell r="AT1527" t="str">
            <v>Q</v>
          </cell>
          <cell r="AU1527" t="str">
            <v>Q</v>
          </cell>
          <cell r="AV1527">
            <v>85050.000002000001</v>
          </cell>
          <cell r="AW1527">
            <v>85049.999979999993</v>
          </cell>
          <cell r="AX1527">
            <v>99900</v>
          </cell>
          <cell r="AY1527">
            <v>0.17460317457555319</v>
          </cell>
          <cell r="AZ1527">
            <v>0.14864864862862862</v>
          </cell>
          <cell r="BA1527">
            <v>97900</v>
          </cell>
          <cell r="BB1527">
            <v>2</v>
          </cell>
          <cell r="BC1527">
            <v>0.15108759550497153</v>
          </cell>
          <cell r="BD1527">
            <v>0.1312563840449438</v>
          </cell>
          <cell r="BE1527">
            <v>95900</v>
          </cell>
          <cell r="BF1527">
            <v>6</v>
          </cell>
          <cell r="BG1527">
            <v>0.12757201643438987</v>
          </cell>
          <cell r="BH1527">
            <v>0.11313868611053179</v>
          </cell>
        </row>
        <row r="1528">
          <cell r="B1528" t="str">
            <v>15976</v>
          </cell>
          <cell r="C1528" t="str">
            <v>7798101650431</v>
          </cell>
          <cell r="D1528" t="str">
            <v>VINO MALBEC 750ml RVA DOMAINE BOUSQUET</v>
          </cell>
          <cell r="E1528">
            <v>1</v>
          </cell>
          <cell r="F1528" t="str">
            <v>BEBIDAS</v>
          </cell>
          <cell r="G1528" t="str">
            <v>BEBIDAS</v>
          </cell>
          <cell r="H1528" t="str">
            <v>VINOS FINOS Y VARIETALES</v>
          </cell>
          <cell r="I1528" t="str">
            <v>ARGENTINA</v>
          </cell>
          <cell r="J1528" t="str">
            <v>DOMAINE BOUSQUET</v>
          </cell>
          <cell r="K1528" t="str">
            <v>DOMAINE BOUSQUET</v>
          </cell>
          <cell r="L1528">
            <v>984</v>
          </cell>
          <cell r="M1528" t="str">
            <v>CAMINOS DEL VINO S.A. (984)</v>
          </cell>
          <cell r="N1528">
            <v>0</v>
          </cell>
          <cell r="O1528">
            <v>0</v>
          </cell>
          <cell r="P1528">
            <v>0</v>
          </cell>
          <cell r="Q1528">
            <v>0</v>
          </cell>
          <cell r="R1528">
            <v>0</v>
          </cell>
          <cell r="S1528">
            <v>0</v>
          </cell>
          <cell r="T1528">
            <v>0</v>
          </cell>
          <cell r="U1528">
            <v>0</v>
          </cell>
          <cell r="V1528">
            <v>0</v>
          </cell>
          <cell r="W1528">
            <v>0</v>
          </cell>
          <cell r="X1528">
            <v>0</v>
          </cell>
          <cell r="Y1528">
            <v>0</v>
          </cell>
          <cell r="Z1528">
            <v>0</v>
          </cell>
          <cell r="AA1528">
            <v>0</v>
          </cell>
          <cell r="AB1528">
            <v>0</v>
          </cell>
          <cell r="AC1528">
            <v>0</v>
          </cell>
          <cell r="AD1528">
            <v>0</v>
          </cell>
          <cell r="AE1528">
            <v>0</v>
          </cell>
          <cell r="AF1528">
            <v>0</v>
          </cell>
          <cell r="AG1528">
            <v>0</v>
          </cell>
          <cell r="AH1528">
            <v>0</v>
          </cell>
          <cell r="AI1528">
            <v>0</v>
          </cell>
          <cell r="AJ1528">
            <v>2</v>
          </cell>
          <cell r="AK1528">
            <v>0</v>
          </cell>
          <cell r="AL1528">
            <v>0</v>
          </cell>
          <cell r="AM1528">
            <v>0</v>
          </cell>
          <cell r="AN1528">
            <v>0</v>
          </cell>
          <cell r="AO1528">
            <v>0</v>
          </cell>
          <cell r="AP1528" t="str">
            <v>SV</v>
          </cell>
          <cell r="AQ1528" t="str">
            <v>Q</v>
          </cell>
          <cell r="AR1528" t="str">
            <v>Q</v>
          </cell>
          <cell r="AS1528" t="str">
            <v>Q</v>
          </cell>
          <cell r="AT1528" t="str">
            <v>Q</v>
          </cell>
          <cell r="AU1528" t="str">
            <v>Q</v>
          </cell>
          <cell r="AV1528">
            <v>58049.999996999999</v>
          </cell>
          <cell r="AW1528">
            <v>58049.999259999997</v>
          </cell>
          <cell r="AX1528">
            <v>69900</v>
          </cell>
          <cell r="AY1528">
            <v>0.2041343669872937</v>
          </cell>
          <cell r="AZ1528">
            <v>0.16952789703862661</v>
          </cell>
          <cell r="BA1528">
            <v>67900</v>
          </cell>
          <cell r="BB1528">
            <v>3</v>
          </cell>
          <cell r="BC1528">
            <v>0.1696813092766416</v>
          </cell>
          <cell r="BD1528">
            <v>0.14506627397643596</v>
          </cell>
          <cell r="BE1528">
            <v>66900</v>
          </cell>
          <cell r="BF1528">
            <v>6</v>
          </cell>
          <cell r="BG1528">
            <v>0.15245478042131544</v>
          </cell>
          <cell r="BH1528">
            <v>0.13228699556053813</v>
          </cell>
        </row>
        <row r="1529">
          <cell r="B1529" t="str">
            <v>15965</v>
          </cell>
          <cell r="C1529" t="str">
            <v>7798101651957</v>
          </cell>
          <cell r="D1529" t="str">
            <v>VINO TORR-CHARD 750ml DOMAINE BOUSQUET</v>
          </cell>
          <cell r="E1529">
            <v>1</v>
          </cell>
          <cell r="F1529" t="str">
            <v>BEBIDAS</v>
          </cell>
          <cell r="G1529" t="str">
            <v>BEBIDAS</v>
          </cell>
          <cell r="H1529" t="str">
            <v>VINOS FINOS Y VARIETALES</v>
          </cell>
          <cell r="I1529" t="str">
            <v>ARGENTINA</v>
          </cell>
          <cell r="J1529" t="str">
            <v>DOMAINE BOUSQUET</v>
          </cell>
          <cell r="K1529" t="str">
            <v>DOMAINE BOUSQUET</v>
          </cell>
          <cell r="L1529">
            <v>984</v>
          </cell>
          <cell r="M1529" t="str">
            <v>CAMINOS DEL VINO S.A. (984)</v>
          </cell>
          <cell r="N1529">
            <v>0</v>
          </cell>
          <cell r="O1529">
            <v>0</v>
          </cell>
          <cell r="P1529">
            <v>0</v>
          </cell>
          <cell r="Q1529">
            <v>0</v>
          </cell>
          <cell r="R1529">
            <v>1</v>
          </cell>
          <cell r="S1529">
            <v>0</v>
          </cell>
          <cell r="T1529">
            <v>0</v>
          </cell>
          <cell r="U1529">
            <v>0</v>
          </cell>
          <cell r="V1529">
            <v>0</v>
          </cell>
          <cell r="W1529">
            <v>0</v>
          </cell>
          <cell r="X1529">
            <v>0</v>
          </cell>
          <cell r="Y1529">
            <v>0</v>
          </cell>
          <cell r="Z1529">
            <v>0</v>
          </cell>
          <cell r="AA1529">
            <v>0</v>
          </cell>
          <cell r="AB1529">
            <v>0</v>
          </cell>
          <cell r="AC1529">
            <v>0</v>
          </cell>
          <cell r="AD1529">
            <v>0</v>
          </cell>
          <cell r="AE1529">
            <v>0</v>
          </cell>
          <cell r="AF1529">
            <v>0</v>
          </cell>
          <cell r="AG1529">
            <v>0</v>
          </cell>
          <cell r="AH1529">
            <v>0</v>
          </cell>
          <cell r="AI1529">
            <v>0</v>
          </cell>
          <cell r="AJ1529">
            <v>0</v>
          </cell>
          <cell r="AK1529">
            <v>2</v>
          </cell>
          <cell r="AL1529">
            <v>0</v>
          </cell>
          <cell r="AM1529">
            <v>0</v>
          </cell>
          <cell r="AN1529">
            <v>0</v>
          </cell>
          <cell r="AO1529">
            <v>0</v>
          </cell>
          <cell r="AP1529" t="str">
            <v>Q</v>
          </cell>
          <cell r="AQ1529" t="str">
            <v>SV</v>
          </cell>
          <cell r="AR1529" t="str">
            <v>Q</v>
          </cell>
          <cell r="AS1529" t="str">
            <v>Q</v>
          </cell>
          <cell r="AT1529" t="str">
            <v>Q</v>
          </cell>
          <cell r="AU1529" t="str">
            <v>Q</v>
          </cell>
          <cell r="AV1529">
            <v>36000.000003000001</v>
          </cell>
          <cell r="AW1529">
            <v>36000.000079999998</v>
          </cell>
          <cell r="AX1529">
            <v>42900</v>
          </cell>
          <cell r="AY1529">
            <v>0.19166666656736098</v>
          </cell>
          <cell r="AZ1529">
            <v>0.16083916076923074</v>
          </cell>
          <cell r="BA1529">
            <v>41900</v>
          </cell>
          <cell r="BB1529">
            <v>3</v>
          </cell>
          <cell r="BC1529">
            <v>0.16388888879189811</v>
          </cell>
          <cell r="BD1529">
            <v>0.14081145577565629</v>
          </cell>
          <cell r="BE1529">
            <v>40900</v>
          </cell>
          <cell r="BF1529">
            <v>6</v>
          </cell>
          <cell r="BG1529">
            <v>0.13611111101643525</v>
          </cell>
          <cell r="BH1529">
            <v>0.11980440090464545</v>
          </cell>
        </row>
        <row r="1530">
          <cell r="B1530" t="str">
            <v>1006</v>
          </cell>
          <cell r="C1530" t="str">
            <v>7791843010587</v>
          </cell>
          <cell r="D1530" t="str">
            <v>VINO BLEND 750ml ESTATE LOS HAROLDOS</v>
          </cell>
          <cell r="E1530">
            <v>6</v>
          </cell>
          <cell r="F1530" t="str">
            <v>BEBIDAS</v>
          </cell>
          <cell r="G1530" t="str">
            <v>BEBIDAS</v>
          </cell>
          <cell r="H1530" t="str">
            <v>VINOS FINOS Y VARIETALES</v>
          </cell>
          <cell r="I1530" t="str">
            <v>ARGENTINA</v>
          </cell>
          <cell r="J1530" t="str">
            <v>FALASCO</v>
          </cell>
          <cell r="K1530" t="str">
            <v>LOS HAROLDOS</v>
          </cell>
          <cell r="L1530">
            <v>114</v>
          </cell>
          <cell r="M1530" t="str">
            <v>APOLO IMPORT S.A. 2 - TRENTINO (114)</v>
          </cell>
          <cell r="N1530">
            <v>0</v>
          </cell>
          <cell r="O1530">
            <v>1</v>
          </cell>
          <cell r="P1530">
            <v>0</v>
          </cell>
          <cell r="Q1530">
            <v>0</v>
          </cell>
          <cell r="R1530">
            <v>0</v>
          </cell>
          <cell r="S1530">
            <v>1</v>
          </cell>
          <cell r="T1530">
            <v>1</v>
          </cell>
          <cell r="U1530">
            <v>0</v>
          </cell>
          <cell r="V1530">
            <v>0</v>
          </cell>
          <cell r="W1530">
            <v>0</v>
          </cell>
          <cell r="X1530">
            <v>1</v>
          </cell>
          <cell r="Y1530">
            <v>1</v>
          </cell>
          <cell r="Z1530">
            <v>1</v>
          </cell>
          <cell r="AA1530">
            <v>0</v>
          </cell>
          <cell r="AB1530">
            <v>0</v>
          </cell>
          <cell r="AC1530">
            <v>0</v>
          </cell>
          <cell r="AD1530">
            <v>0</v>
          </cell>
          <cell r="AE1530">
            <v>0</v>
          </cell>
          <cell r="AF1530">
            <v>1</v>
          </cell>
          <cell r="AG1530">
            <v>0</v>
          </cell>
          <cell r="AH1530">
            <v>1</v>
          </cell>
          <cell r="AI1530">
            <v>1</v>
          </cell>
          <cell r="AJ1530">
            <v>30</v>
          </cell>
          <cell r="AK1530">
            <v>24</v>
          </cell>
          <cell r="AL1530">
            <v>20</v>
          </cell>
          <cell r="AM1530">
            <v>30</v>
          </cell>
          <cell r="AN1530">
            <v>41</v>
          </cell>
          <cell r="AO1530">
            <v>5</v>
          </cell>
          <cell r="AP1530" t="str">
            <v>SV</v>
          </cell>
          <cell r="AQ1530" t="str">
            <v>SV</v>
          </cell>
          <cell r="AR1530">
            <v>600</v>
          </cell>
          <cell r="AS1530" t="str">
            <v>SV</v>
          </cell>
          <cell r="AT1530" t="str">
            <v>SV</v>
          </cell>
          <cell r="AU1530">
            <v>150</v>
          </cell>
          <cell r="AV1530">
            <v>55850.000030000003</v>
          </cell>
          <cell r="AW1530">
            <v>39742.743040000001</v>
          </cell>
          <cell r="AX1530">
            <v>65900</v>
          </cell>
          <cell r="AY1530">
            <v>0.17994628405732516</v>
          </cell>
          <cell r="AZ1530">
            <v>0.15250379317147189</v>
          </cell>
          <cell r="BA1530">
            <v>61900</v>
          </cell>
          <cell r="BB1530">
            <v>3</v>
          </cell>
          <cell r="BC1530">
            <v>0.10832587227842838</v>
          </cell>
          <cell r="BD1530">
            <v>9.7738287075928867E-2</v>
          </cell>
          <cell r="BE1530">
            <v>0</v>
          </cell>
          <cell r="BF1530">
            <v>0</v>
          </cell>
          <cell r="BG1530">
            <v>-1</v>
          </cell>
          <cell r="BH1530">
            <v>0</v>
          </cell>
        </row>
        <row r="1531">
          <cell r="B1531" t="str">
            <v>1433</v>
          </cell>
          <cell r="C1531" t="str">
            <v>7791843009154</v>
          </cell>
          <cell r="D1531" t="str">
            <v>VINO CAB SAU 750ml ESTATE LOS HAROLDOS</v>
          </cell>
          <cell r="E1531">
            <v>6</v>
          </cell>
          <cell r="F1531" t="str">
            <v>BEBIDAS</v>
          </cell>
          <cell r="G1531" t="str">
            <v>BEBIDAS</v>
          </cell>
          <cell r="H1531" t="str">
            <v>VINOS FINOS Y VARIETALES</v>
          </cell>
          <cell r="I1531" t="str">
            <v>ARGENTINA</v>
          </cell>
          <cell r="J1531" t="str">
            <v>FALASCO</v>
          </cell>
          <cell r="K1531" t="str">
            <v>LOS HAROLDOS</v>
          </cell>
          <cell r="L1531">
            <v>114</v>
          </cell>
          <cell r="M1531" t="str">
            <v>APOLO IMPORT S.A. 2 - TRENTINO (114)</v>
          </cell>
          <cell r="N1531">
            <v>0</v>
          </cell>
          <cell r="O1531">
            <v>0</v>
          </cell>
          <cell r="P1531">
            <v>2</v>
          </cell>
          <cell r="Q1531">
            <v>2</v>
          </cell>
          <cell r="R1531">
            <v>1</v>
          </cell>
          <cell r="S1531">
            <v>3</v>
          </cell>
          <cell r="T1531">
            <v>7</v>
          </cell>
          <cell r="U1531">
            <v>0</v>
          </cell>
          <cell r="V1531">
            <v>1</v>
          </cell>
          <cell r="W1531">
            <v>1</v>
          </cell>
          <cell r="X1531">
            <v>0</v>
          </cell>
          <cell r="Y1531">
            <v>0</v>
          </cell>
          <cell r="Z1531">
            <v>1</v>
          </cell>
          <cell r="AA1531">
            <v>0</v>
          </cell>
          <cell r="AB1531">
            <v>0</v>
          </cell>
          <cell r="AC1531">
            <v>0</v>
          </cell>
          <cell r="AD1531">
            <v>2</v>
          </cell>
          <cell r="AE1531">
            <v>1</v>
          </cell>
          <cell r="AF1531">
            <v>1</v>
          </cell>
          <cell r="AG1531">
            <v>1</v>
          </cell>
          <cell r="AH1531">
            <v>0</v>
          </cell>
          <cell r="AI1531">
            <v>0</v>
          </cell>
          <cell r="AJ1531">
            <v>47</v>
          </cell>
          <cell r="AK1531">
            <v>66</v>
          </cell>
          <cell r="AL1531">
            <v>44</v>
          </cell>
          <cell r="AM1531">
            <v>40</v>
          </cell>
          <cell r="AN1531">
            <v>56</v>
          </cell>
          <cell r="AO1531">
            <v>70</v>
          </cell>
          <cell r="AP1531">
            <v>705</v>
          </cell>
          <cell r="AQ1531" t="str">
            <v>SV</v>
          </cell>
          <cell r="AR1531" t="str">
            <v>SV</v>
          </cell>
          <cell r="AS1531" t="str">
            <v>SV</v>
          </cell>
          <cell r="AT1531">
            <v>1680</v>
          </cell>
          <cell r="AU1531" t="str">
            <v>SV</v>
          </cell>
          <cell r="AV1531">
            <v>55849.999996999999</v>
          </cell>
          <cell r="AW1531">
            <v>34973.991029999997</v>
          </cell>
          <cell r="AX1531">
            <v>65900</v>
          </cell>
          <cell r="AY1531">
            <v>0.17994628475451813</v>
          </cell>
          <cell r="AZ1531">
            <v>0.15250379367223066</v>
          </cell>
          <cell r="BA1531">
            <v>61900</v>
          </cell>
          <cell r="BB1531">
            <v>3</v>
          </cell>
          <cell r="BC1531">
            <v>0.1083258729333032</v>
          </cell>
          <cell r="BD1531">
            <v>9.7738287609046862E-2</v>
          </cell>
          <cell r="BE1531">
            <v>0</v>
          </cell>
          <cell r="BF1531">
            <v>0</v>
          </cell>
          <cell r="BG1531">
            <v>-1</v>
          </cell>
          <cell r="BH1531">
            <v>0</v>
          </cell>
        </row>
        <row r="1532">
          <cell r="B1532" t="str">
            <v>1435</v>
          </cell>
          <cell r="C1532" t="str">
            <v>7791843004982</v>
          </cell>
          <cell r="D1532" t="str">
            <v>VINO CAB SAU 750ml RVA LOS HAROLDOS</v>
          </cell>
          <cell r="E1532">
            <v>6</v>
          </cell>
          <cell r="F1532" t="str">
            <v>BEBIDAS</v>
          </cell>
          <cell r="G1532" t="str">
            <v>BEBIDAS</v>
          </cell>
          <cell r="H1532" t="str">
            <v>VINOS FINOS Y VARIETALES</v>
          </cell>
          <cell r="I1532" t="str">
            <v>ARGENTINA</v>
          </cell>
          <cell r="J1532" t="str">
            <v>FALASCO</v>
          </cell>
          <cell r="K1532" t="str">
            <v>LOS HAROLDOS</v>
          </cell>
          <cell r="L1532">
            <v>114</v>
          </cell>
          <cell r="M1532" t="str">
            <v>APOLO IMPORT S.A. 2 - TRENTINO (114)</v>
          </cell>
          <cell r="N1532">
            <v>0</v>
          </cell>
          <cell r="O1532">
            <v>0</v>
          </cell>
          <cell r="P1532">
            <v>0</v>
          </cell>
          <cell r="Q1532">
            <v>1</v>
          </cell>
          <cell r="R1532">
            <v>0</v>
          </cell>
          <cell r="S1532">
            <v>0</v>
          </cell>
          <cell r="T1532">
            <v>4</v>
          </cell>
          <cell r="U1532">
            <v>1</v>
          </cell>
          <cell r="V1532">
            <v>0</v>
          </cell>
          <cell r="W1532">
            <v>0</v>
          </cell>
          <cell r="X1532">
            <v>0</v>
          </cell>
          <cell r="Y1532">
            <v>0</v>
          </cell>
          <cell r="Z1532">
            <v>2</v>
          </cell>
          <cell r="AA1532">
            <v>0</v>
          </cell>
          <cell r="AB1532">
            <v>2</v>
          </cell>
          <cell r="AC1532">
            <v>2</v>
          </cell>
          <cell r="AD1532">
            <v>1</v>
          </cell>
          <cell r="AE1532">
            <v>0</v>
          </cell>
          <cell r="AF1532">
            <v>0</v>
          </cell>
          <cell r="AG1532">
            <v>0</v>
          </cell>
          <cell r="AH1532">
            <v>0</v>
          </cell>
          <cell r="AI1532">
            <v>1</v>
          </cell>
          <cell r="AJ1532">
            <v>43</v>
          </cell>
          <cell r="AK1532">
            <v>26</v>
          </cell>
          <cell r="AL1532">
            <v>26</v>
          </cell>
          <cell r="AM1532">
            <v>12</v>
          </cell>
          <cell r="AN1532">
            <v>36</v>
          </cell>
          <cell r="AO1532">
            <v>6</v>
          </cell>
          <cell r="AP1532">
            <v>1290</v>
          </cell>
          <cell r="AQ1532">
            <v>780</v>
          </cell>
          <cell r="AR1532" t="str">
            <v>SV</v>
          </cell>
          <cell r="AS1532">
            <v>180</v>
          </cell>
          <cell r="AT1532" t="str">
            <v>SV</v>
          </cell>
          <cell r="AU1532">
            <v>180</v>
          </cell>
          <cell r="AV1532">
            <v>67710.000050000002</v>
          </cell>
          <cell r="AW1532">
            <v>50595.481090000001</v>
          </cell>
          <cell r="AX1532">
            <v>79900</v>
          </cell>
          <cell r="AY1532">
            <v>0.18003249063651405</v>
          </cell>
          <cell r="AZ1532">
            <v>0.15256570650813514</v>
          </cell>
          <cell r="BA1532">
            <v>75900</v>
          </cell>
          <cell r="BB1532">
            <v>3</v>
          </cell>
          <cell r="BC1532">
            <v>0.12095702176860357</v>
          </cell>
          <cell r="BD1532">
            <v>0.10790513768115939</v>
          </cell>
          <cell r="BE1532">
            <v>0</v>
          </cell>
          <cell r="BF1532">
            <v>0</v>
          </cell>
          <cell r="BG1532">
            <v>-1</v>
          </cell>
          <cell r="BH1532">
            <v>0</v>
          </cell>
        </row>
        <row r="1533">
          <cell r="B1533" t="str">
            <v>6919</v>
          </cell>
          <cell r="C1533" t="str">
            <v>7791843009178</v>
          </cell>
          <cell r="D1533" t="str">
            <v>VINO CHARDONNAY 750ml ESTATE LOS HAROLDOS</v>
          </cell>
          <cell r="E1533">
            <v>6</v>
          </cell>
          <cell r="F1533" t="str">
            <v>BEBIDAS</v>
          </cell>
          <cell r="G1533" t="str">
            <v>BEBIDAS</v>
          </cell>
          <cell r="H1533" t="str">
            <v>VINOS FINOS Y VARIETALES</v>
          </cell>
          <cell r="I1533" t="str">
            <v>ARGENTINA</v>
          </cell>
          <cell r="J1533" t="str">
            <v>FALASCO</v>
          </cell>
          <cell r="K1533" t="str">
            <v>LOS HAROLDOS</v>
          </cell>
          <cell r="L1533">
            <v>114</v>
          </cell>
          <cell r="M1533" t="str">
            <v>APOLO IMPORT S.A. 2 - TRENTINO (114)</v>
          </cell>
          <cell r="N1533">
            <v>2</v>
          </cell>
          <cell r="O1533">
            <v>0</v>
          </cell>
          <cell r="P1533">
            <v>1</v>
          </cell>
          <cell r="Q1533">
            <v>1</v>
          </cell>
          <cell r="R1533">
            <v>0</v>
          </cell>
          <cell r="S1533">
            <v>0</v>
          </cell>
          <cell r="T1533">
            <v>0</v>
          </cell>
          <cell r="U1533">
            <v>0</v>
          </cell>
          <cell r="V1533">
            <v>0</v>
          </cell>
          <cell r="W1533">
            <v>0</v>
          </cell>
          <cell r="X1533">
            <v>0</v>
          </cell>
          <cell r="Y1533">
            <v>0</v>
          </cell>
          <cell r="Z1533">
            <v>0</v>
          </cell>
          <cell r="AA1533">
            <v>1</v>
          </cell>
          <cell r="AB1533">
            <v>0</v>
          </cell>
          <cell r="AC1533">
            <v>0</v>
          </cell>
          <cell r="AD1533">
            <v>0</v>
          </cell>
          <cell r="AE1533">
            <v>0</v>
          </cell>
          <cell r="AF1533">
            <v>0</v>
          </cell>
          <cell r="AG1533">
            <v>0</v>
          </cell>
          <cell r="AH1533">
            <v>0</v>
          </cell>
          <cell r="AI1533">
            <v>0</v>
          </cell>
          <cell r="AJ1533">
            <v>38</v>
          </cell>
          <cell r="AK1533">
            <v>36</v>
          </cell>
          <cell r="AL1533">
            <v>33</v>
          </cell>
          <cell r="AM1533">
            <v>21</v>
          </cell>
          <cell r="AN1533">
            <v>31</v>
          </cell>
          <cell r="AO1533">
            <v>6</v>
          </cell>
          <cell r="AP1533">
            <v>1140</v>
          </cell>
          <cell r="AQ1533" t="str">
            <v>SV</v>
          </cell>
          <cell r="AR1533" t="str">
            <v>SV</v>
          </cell>
          <cell r="AS1533" t="str">
            <v>SV</v>
          </cell>
          <cell r="AT1533" t="str">
            <v>SV</v>
          </cell>
          <cell r="AU1533" t="str">
            <v>SV</v>
          </cell>
          <cell r="AV1533">
            <v>55850.000030000003</v>
          </cell>
          <cell r="AW1533">
            <v>37058.679239999998</v>
          </cell>
          <cell r="AX1533">
            <v>65900</v>
          </cell>
          <cell r="AY1533">
            <v>0.17994628405732516</v>
          </cell>
          <cell r="AZ1533">
            <v>0.15250379317147189</v>
          </cell>
          <cell r="BA1533">
            <v>61900</v>
          </cell>
          <cell r="BB1533">
            <v>3</v>
          </cell>
          <cell r="BC1533">
            <v>0.10832587227842838</v>
          </cell>
          <cell r="BD1533">
            <v>9.7738287075928867E-2</v>
          </cell>
          <cell r="BE1533">
            <v>0</v>
          </cell>
          <cell r="BF1533">
            <v>0</v>
          </cell>
          <cell r="BG1533">
            <v>-1</v>
          </cell>
          <cell r="BH1533">
            <v>0</v>
          </cell>
        </row>
        <row r="1534">
          <cell r="B1534" t="str">
            <v>1434</v>
          </cell>
          <cell r="C1534" t="str">
            <v>7791843009130</v>
          </cell>
          <cell r="D1534" t="str">
            <v>VINO MALBEC 750ml ESTATE LOS HAROLDOS</v>
          </cell>
          <cell r="E1534">
            <v>6</v>
          </cell>
          <cell r="F1534" t="str">
            <v>BEBIDAS</v>
          </cell>
          <cell r="G1534" t="str">
            <v>BEBIDAS</v>
          </cell>
          <cell r="H1534" t="str">
            <v>VINOS FINOS Y VARIETALES</v>
          </cell>
          <cell r="I1534" t="str">
            <v>ARGENTINA</v>
          </cell>
          <cell r="J1534" t="str">
            <v>FALASCO</v>
          </cell>
          <cell r="K1534" t="str">
            <v>LOS HAROLDOS</v>
          </cell>
          <cell r="L1534">
            <v>114</v>
          </cell>
          <cell r="M1534" t="str">
            <v>APOLO IMPORT S.A. 2 - TRENTINO (114)</v>
          </cell>
          <cell r="N1534">
            <v>5</v>
          </cell>
          <cell r="O1534">
            <v>0</v>
          </cell>
          <cell r="P1534">
            <v>6</v>
          </cell>
          <cell r="Q1534">
            <v>1</v>
          </cell>
          <cell r="R1534">
            <v>1</v>
          </cell>
          <cell r="S1534">
            <v>12</v>
          </cell>
          <cell r="T1534">
            <v>12</v>
          </cell>
          <cell r="U1534">
            <v>10</v>
          </cell>
          <cell r="V1534">
            <v>2</v>
          </cell>
          <cell r="W1534">
            <v>1</v>
          </cell>
          <cell r="X1534">
            <v>0</v>
          </cell>
          <cell r="Y1534">
            <v>1</v>
          </cell>
          <cell r="Z1534">
            <v>1</v>
          </cell>
          <cell r="AA1534">
            <v>1</v>
          </cell>
          <cell r="AB1534">
            <v>0</v>
          </cell>
          <cell r="AC1534">
            <v>0</v>
          </cell>
          <cell r="AD1534">
            <v>2</v>
          </cell>
          <cell r="AE1534">
            <v>1</v>
          </cell>
          <cell r="AF1534">
            <v>0</v>
          </cell>
          <cell r="AG1534">
            <v>0</v>
          </cell>
          <cell r="AH1534">
            <v>0</v>
          </cell>
          <cell r="AI1534">
            <v>0</v>
          </cell>
          <cell r="AJ1534">
            <v>66</v>
          </cell>
          <cell r="AK1534">
            <v>86</v>
          </cell>
          <cell r="AL1534">
            <v>49</v>
          </cell>
          <cell r="AM1534">
            <v>51</v>
          </cell>
          <cell r="AN1534">
            <v>33</v>
          </cell>
          <cell r="AO1534">
            <v>20</v>
          </cell>
          <cell r="AP1534">
            <v>1980</v>
          </cell>
          <cell r="AQ1534">
            <v>258</v>
          </cell>
          <cell r="AR1534">
            <v>1470</v>
          </cell>
          <cell r="AS1534" t="str">
            <v>SV</v>
          </cell>
          <cell r="AT1534" t="str">
            <v>SV</v>
          </cell>
          <cell r="AU1534" t="str">
            <v>SV</v>
          </cell>
          <cell r="AV1534">
            <v>55850.000030000003</v>
          </cell>
          <cell r="AW1534">
            <v>44870.202409999998</v>
          </cell>
          <cell r="AX1534">
            <v>65900</v>
          </cell>
          <cell r="AY1534">
            <v>0.17994628405732516</v>
          </cell>
          <cell r="AZ1534">
            <v>0.15250379317147189</v>
          </cell>
          <cell r="BA1534">
            <v>61900</v>
          </cell>
          <cell r="BB1534">
            <v>3</v>
          </cell>
          <cell r="BC1534">
            <v>0.10832587227842838</v>
          </cell>
          <cell r="BD1534">
            <v>9.7738287075928867E-2</v>
          </cell>
          <cell r="BE1534">
            <v>0</v>
          </cell>
          <cell r="BF1534">
            <v>0</v>
          </cell>
          <cell r="BG1534">
            <v>-1</v>
          </cell>
          <cell r="BH1534">
            <v>0</v>
          </cell>
        </row>
        <row r="1535">
          <cell r="B1535" t="str">
            <v>1436</v>
          </cell>
          <cell r="C1535" t="str">
            <v>7791843005002</v>
          </cell>
          <cell r="D1535" t="str">
            <v>VINO MALBEC 750ml RVA LOS HAROLDOS</v>
          </cell>
          <cell r="E1535">
            <v>6</v>
          </cell>
          <cell r="F1535" t="str">
            <v>BEBIDAS</v>
          </cell>
          <cell r="G1535" t="str">
            <v>BEBIDAS</v>
          </cell>
          <cell r="H1535" t="str">
            <v>VINOS FINOS Y VARIETALES</v>
          </cell>
          <cell r="I1535" t="str">
            <v>ARGENTINA</v>
          </cell>
          <cell r="J1535" t="str">
            <v>FALASCO</v>
          </cell>
          <cell r="K1535" t="str">
            <v>LOS HAROLDOS</v>
          </cell>
          <cell r="L1535">
            <v>114</v>
          </cell>
          <cell r="M1535" t="str">
            <v>APOLO IMPORT S.A. 2 - TRENTINO (114)</v>
          </cell>
          <cell r="N1535">
            <v>3</v>
          </cell>
          <cell r="O1535">
            <v>0</v>
          </cell>
          <cell r="P1535">
            <v>4</v>
          </cell>
          <cell r="Q1535">
            <v>1</v>
          </cell>
          <cell r="R1535">
            <v>0</v>
          </cell>
          <cell r="S1535">
            <v>3</v>
          </cell>
          <cell r="T1535">
            <v>1</v>
          </cell>
          <cell r="U1535">
            <v>2</v>
          </cell>
          <cell r="V1535">
            <v>0</v>
          </cell>
          <cell r="W1535">
            <v>1</v>
          </cell>
          <cell r="X1535">
            <v>2</v>
          </cell>
          <cell r="Y1535">
            <v>1</v>
          </cell>
          <cell r="Z1535">
            <v>3</v>
          </cell>
          <cell r="AA1535">
            <v>0</v>
          </cell>
          <cell r="AB1535">
            <v>0</v>
          </cell>
          <cell r="AC1535">
            <v>0</v>
          </cell>
          <cell r="AD1535">
            <v>0</v>
          </cell>
          <cell r="AE1535">
            <v>0</v>
          </cell>
          <cell r="AF1535">
            <v>0</v>
          </cell>
          <cell r="AG1535">
            <v>1</v>
          </cell>
          <cell r="AH1535">
            <v>0</v>
          </cell>
          <cell r="AI1535">
            <v>0</v>
          </cell>
          <cell r="AJ1535">
            <v>10</v>
          </cell>
          <cell r="AK1535">
            <v>23</v>
          </cell>
          <cell r="AL1535">
            <v>20</v>
          </cell>
          <cell r="AM1535">
            <v>9</v>
          </cell>
          <cell r="AN1535">
            <v>16</v>
          </cell>
          <cell r="AO1535">
            <v>6</v>
          </cell>
          <cell r="AP1535">
            <v>300</v>
          </cell>
          <cell r="AQ1535">
            <v>345</v>
          </cell>
          <cell r="AR1535">
            <v>600</v>
          </cell>
          <cell r="AS1535" t="str">
            <v>SV</v>
          </cell>
          <cell r="AT1535">
            <v>480</v>
          </cell>
          <cell r="AU1535" t="str">
            <v>SV</v>
          </cell>
          <cell r="AV1535">
            <v>67710.000050000002</v>
          </cell>
          <cell r="AW1535">
            <v>55320.359380000002</v>
          </cell>
          <cell r="AX1535">
            <v>79900</v>
          </cell>
          <cell r="AY1535">
            <v>0.18003249063651405</v>
          </cell>
          <cell r="AZ1535">
            <v>0.15256570650813514</v>
          </cell>
          <cell r="BA1535">
            <v>75900</v>
          </cell>
          <cell r="BB1535">
            <v>3</v>
          </cell>
          <cell r="BC1535">
            <v>0.12095702176860357</v>
          </cell>
          <cell r="BD1535">
            <v>0.10790513768115939</v>
          </cell>
          <cell r="BE1535">
            <v>0</v>
          </cell>
          <cell r="BF1535">
            <v>0</v>
          </cell>
          <cell r="BG1535">
            <v>-1</v>
          </cell>
          <cell r="BH1535">
            <v>0</v>
          </cell>
        </row>
        <row r="1536">
          <cell r="B1536" t="str">
            <v>13789</v>
          </cell>
          <cell r="C1536" t="str">
            <v>7791843012642</v>
          </cell>
          <cell r="D1536" t="str">
            <v>VINO BLEND 750ml HERMANDAD</v>
          </cell>
          <cell r="E1536">
            <v>6</v>
          </cell>
          <cell r="F1536" t="str">
            <v>BEBIDAS</v>
          </cell>
          <cell r="G1536" t="str">
            <v>BEBIDAS</v>
          </cell>
          <cell r="H1536" t="str">
            <v>VINOS FINOS Y VARIETALES</v>
          </cell>
          <cell r="I1536" t="str">
            <v>ARGENTINA</v>
          </cell>
          <cell r="J1536" t="str">
            <v>FALASCO</v>
          </cell>
          <cell r="K1536" t="str">
            <v>HERMANDAD</v>
          </cell>
          <cell r="L1536">
            <v>114</v>
          </cell>
          <cell r="M1536" t="str">
            <v>APOLO IMPORT S.A. 2 - TRENTINO (114)</v>
          </cell>
          <cell r="N1536">
            <v>0</v>
          </cell>
          <cell r="O1536">
            <v>0</v>
          </cell>
          <cell r="P1536">
            <v>0</v>
          </cell>
          <cell r="Q1536">
            <v>0</v>
          </cell>
          <cell r="R1536">
            <v>0</v>
          </cell>
          <cell r="S1536">
            <v>0</v>
          </cell>
          <cell r="T1536">
            <v>0</v>
          </cell>
          <cell r="U1536">
            <v>0</v>
          </cell>
          <cell r="V1536">
            <v>0</v>
          </cell>
          <cell r="W1536">
            <v>0</v>
          </cell>
          <cell r="X1536">
            <v>0</v>
          </cell>
          <cell r="Y1536">
            <v>0</v>
          </cell>
          <cell r="Z1536">
            <v>0</v>
          </cell>
          <cell r="AA1536">
            <v>0</v>
          </cell>
          <cell r="AB1536">
            <v>0</v>
          </cell>
          <cell r="AC1536">
            <v>0</v>
          </cell>
          <cell r="AD1536">
            <v>0</v>
          </cell>
          <cell r="AE1536">
            <v>0</v>
          </cell>
          <cell r="AF1536">
            <v>0</v>
          </cell>
          <cell r="AG1536">
            <v>0</v>
          </cell>
          <cell r="AH1536">
            <v>0</v>
          </cell>
          <cell r="AI1536">
            <v>0</v>
          </cell>
          <cell r="AJ1536">
            <v>6</v>
          </cell>
          <cell r="AK1536">
            <v>8</v>
          </cell>
          <cell r="AL1536">
            <v>7</v>
          </cell>
          <cell r="AM1536">
            <v>7</v>
          </cell>
          <cell r="AN1536">
            <v>4</v>
          </cell>
          <cell r="AO1536">
            <v>6</v>
          </cell>
          <cell r="AP1536" t="str">
            <v>SV</v>
          </cell>
          <cell r="AQ1536" t="str">
            <v>SV</v>
          </cell>
          <cell r="AR1536" t="str">
            <v>SV</v>
          </cell>
          <cell r="AS1536" t="str">
            <v>SV</v>
          </cell>
          <cell r="AT1536" t="str">
            <v>SV</v>
          </cell>
          <cell r="AU1536" t="str">
            <v>SV</v>
          </cell>
          <cell r="AV1536">
            <v>179900.00005999999</v>
          </cell>
          <cell r="AW1536">
            <v>172616.71658000001</v>
          </cell>
          <cell r="AX1536">
            <v>215900</v>
          </cell>
          <cell r="AY1536">
            <v>0.20011117247355936</v>
          </cell>
          <cell r="AZ1536">
            <v>0.16674386262158411</v>
          </cell>
          <cell r="BA1536">
            <v>199900</v>
          </cell>
          <cell r="BB1536">
            <v>3</v>
          </cell>
          <cell r="BC1536">
            <v>0.11117287344819138</v>
          </cell>
          <cell r="BD1536">
            <v>0.10005002471235622</v>
          </cell>
          <cell r="BE1536">
            <v>0</v>
          </cell>
          <cell r="BF1536">
            <v>0</v>
          </cell>
          <cell r="BG1536">
            <v>-1</v>
          </cell>
          <cell r="BH1536">
            <v>0</v>
          </cell>
        </row>
        <row r="1537">
          <cell r="B1537" t="str">
            <v>13788</v>
          </cell>
          <cell r="C1537" t="str">
            <v>7791843012635</v>
          </cell>
          <cell r="D1537" t="str">
            <v>VINO MALBEC 750ml HERMANDAD</v>
          </cell>
          <cell r="E1537">
            <v>6</v>
          </cell>
          <cell r="F1537" t="str">
            <v>BEBIDAS</v>
          </cell>
          <cell r="G1537" t="str">
            <v>BEBIDAS</v>
          </cell>
          <cell r="H1537" t="str">
            <v>VINOS FINOS Y VARIETALES</v>
          </cell>
          <cell r="I1537" t="str">
            <v>ARGENTINA</v>
          </cell>
          <cell r="J1537" t="str">
            <v>FALASCO</v>
          </cell>
          <cell r="K1537" t="str">
            <v>HERMANDAD</v>
          </cell>
          <cell r="L1537">
            <v>114</v>
          </cell>
          <cell r="M1537" t="str">
            <v>APOLO IMPORT S.A. 2 - TRENTINO (114)</v>
          </cell>
          <cell r="N1537">
            <v>0</v>
          </cell>
          <cell r="O1537">
            <v>0</v>
          </cell>
          <cell r="P1537">
            <v>0</v>
          </cell>
          <cell r="Q1537">
            <v>0</v>
          </cell>
          <cell r="R1537">
            <v>0</v>
          </cell>
          <cell r="S1537">
            <v>0</v>
          </cell>
          <cell r="T1537">
            <v>0</v>
          </cell>
          <cell r="U1537">
            <v>0</v>
          </cell>
          <cell r="V1537">
            <v>0</v>
          </cell>
          <cell r="W1537">
            <v>0</v>
          </cell>
          <cell r="X1537">
            <v>0</v>
          </cell>
          <cell r="Y1537">
            <v>0</v>
          </cell>
          <cell r="Z1537">
            <v>0</v>
          </cell>
          <cell r="AA1537">
            <v>0</v>
          </cell>
          <cell r="AB1537">
            <v>0</v>
          </cell>
          <cell r="AC1537">
            <v>0</v>
          </cell>
          <cell r="AD1537">
            <v>0</v>
          </cell>
          <cell r="AE1537">
            <v>0</v>
          </cell>
          <cell r="AF1537">
            <v>0</v>
          </cell>
          <cell r="AG1537">
            <v>0</v>
          </cell>
          <cell r="AH1537">
            <v>0</v>
          </cell>
          <cell r="AI1537">
            <v>0</v>
          </cell>
          <cell r="AJ1537">
            <v>11</v>
          </cell>
          <cell r="AK1537">
            <v>5</v>
          </cell>
          <cell r="AL1537">
            <v>2</v>
          </cell>
          <cell r="AM1537">
            <v>2</v>
          </cell>
          <cell r="AN1537">
            <v>2</v>
          </cell>
          <cell r="AO1537">
            <v>6</v>
          </cell>
          <cell r="AP1537" t="str">
            <v>SV</v>
          </cell>
          <cell r="AQ1537" t="str">
            <v>SV</v>
          </cell>
          <cell r="AR1537" t="str">
            <v>SV</v>
          </cell>
          <cell r="AS1537" t="str">
            <v>SV</v>
          </cell>
          <cell r="AT1537" t="str">
            <v>SV</v>
          </cell>
          <cell r="AU1537" t="str">
            <v>SV</v>
          </cell>
          <cell r="AV1537">
            <v>179900.00005999999</v>
          </cell>
          <cell r="AW1537">
            <v>172905.43336</v>
          </cell>
          <cell r="AX1537">
            <v>215900</v>
          </cell>
          <cell r="AY1537">
            <v>0.20011117247355936</v>
          </cell>
          <cell r="AZ1537">
            <v>0.16674386262158411</v>
          </cell>
          <cell r="BA1537">
            <v>199900</v>
          </cell>
          <cell r="BB1537">
            <v>3</v>
          </cell>
          <cell r="BC1537">
            <v>0.11117287344819138</v>
          </cell>
          <cell r="BD1537">
            <v>0.10005002471235622</v>
          </cell>
          <cell r="BE1537">
            <v>0</v>
          </cell>
          <cell r="BF1537">
            <v>0</v>
          </cell>
          <cell r="BG1537">
            <v>-1</v>
          </cell>
          <cell r="BH1537">
            <v>0</v>
          </cell>
        </row>
        <row r="1538">
          <cell r="B1538" t="str">
            <v>9725</v>
          </cell>
          <cell r="C1538" t="str">
            <v>7791203003327</v>
          </cell>
          <cell r="D1538" t="str">
            <v>VINO CABERNET SAUVIGNON 750ml FINCA LA LINDA</v>
          </cell>
          <cell r="E1538">
            <v>12</v>
          </cell>
          <cell r="F1538" t="str">
            <v>BEBIDAS</v>
          </cell>
          <cell r="G1538" t="str">
            <v>BEBIDAS</v>
          </cell>
          <cell r="H1538" t="str">
            <v>VINOS FINOS Y VARIETALES</v>
          </cell>
          <cell r="I1538" t="str">
            <v>ARGENTINA</v>
          </cell>
          <cell r="J1538" t="str">
            <v>FINCA LA LINDA</v>
          </cell>
          <cell r="K1538" t="str">
            <v>FINCA LA LINDA</v>
          </cell>
          <cell r="L1538">
            <v>27</v>
          </cell>
          <cell r="M1538" t="str">
            <v>A.J. S.A. CALIDAD ANTE TODO (27)</v>
          </cell>
          <cell r="N1538">
            <v>16</v>
          </cell>
          <cell r="O1538">
            <v>10</v>
          </cell>
          <cell r="P1538">
            <v>1</v>
          </cell>
          <cell r="Q1538">
            <v>5</v>
          </cell>
          <cell r="R1538">
            <v>1</v>
          </cell>
          <cell r="S1538">
            <v>4</v>
          </cell>
          <cell r="T1538">
            <v>2</v>
          </cell>
          <cell r="U1538">
            <v>3</v>
          </cell>
          <cell r="V1538">
            <v>0</v>
          </cell>
          <cell r="W1538">
            <v>3</v>
          </cell>
          <cell r="X1538">
            <v>1</v>
          </cell>
          <cell r="Y1538">
            <v>1</v>
          </cell>
          <cell r="Z1538">
            <v>0</v>
          </cell>
          <cell r="AA1538">
            <v>2</v>
          </cell>
          <cell r="AB1538">
            <v>3</v>
          </cell>
          <cell r="AC1538">
            <v>7</v>
          </cell>
          <cell r="AD1538">
            <v>1</v>
          </cell>
          <cell r="AE1538">
            <v>2</v>
          </cell>
          <cell r="AF1538">
            <v>4</v>
          </cell>
          <cell r="AG1538">
            <v>5</v>
          </cell>
          <cell r="AH1538">
            <v>0</v>
          </cell>
          <cell r="AI1538">
            <v>1</v>
          </cell>
          <cell r="AJ1538">
            <v>18</v>
          </cell>
          <cell r="AK1538">
            <v>14</v>
          </cell>
          <cell r="AL1538">
            <v>9</v>
          </cell>
          <cell r="AM1538">
            <v>2</v>
          </cell>
          <cell r="AN1538">
            <v>12</v>
          </cell>
          <cell r="AO1538">
            <v>18</v>
          </cell>
          <cell r="AP1538">
            <v>108</v>
          </cell>
          <cell r="AQ1538">
            <v>140</v>
          </cell>
          <cell r="AR1538">
            <v>270</v>
          </cell>
          <cell r="AS1538">
            <v>8.5714285714285712</v>
          </cell>
          <cell r="AT1538">
            <v>72</v>
          </cell>
          <cell r="AU1538">
            <v>540</v>
          </cell>
          <cell r="AV1538">
            <v>43700</v>
          </cell>
          <cell r="AW1538">
            <v>42240.009239999999</v>
          </cell>
          <cell r="AX1538">
            <v>48500</v>
          </cell>
          <cell r="AY1538">
            <v>0.10983981693363853</v>
          </cell>
          <cell r="AZ1538">
            <v>9.8969072164948449E-2</v>
          </cell>
          <cell r="BA1538">
            <v>47900</v>
          </cell>
          <cell r="BB1538">
            <v>3</v>
          </cell>
          <cell r="BC1538">
            <v>9.6109839816933551E-2</v>
          </cell>
          <cell r="BD1538">
            <v>8.7682672233820466E-2</v>
          </cell>
          <cell r="BE1538">
            <v>46900</v>
          </cell>
          <cell r="BF1538">
            <v>6</v>
          </cell>
          <cell r="BG1538">
            <v>7.3226544622425616E-2</v>
          </cell>
          <cell r="BH1538">
            <v>6.8230277185501065E-2</v>
          </cell>
        </row>
        <row r="1539">
          <cell r="B1539" t="str">
            <v>8451</v>
          </cell>
          <cell r="C1539" t="str">
            <v>7791203003341</v>
          </cell>
          <cell r="D1539" t="str">
            <v>VINO MALBEC 750ml FINCA LA LINDA</v>
          </cell>
          <cell r="E1539">
            <v>12</v>
          </cell>
          <cell r="F1539" t="str">
            <v>BEBIDAS</v>
          </cell>
          <cell r="G1539" t="str">
            <v>BEBIDAS</v>
          </cell>
          <cell r="H1539" t="str">
            <v>VINOS FINOS Y VARIETALES</v>
          </cell>
          <cell r="I1539" t="str">
            <v>ARGENTINA</v>
          </cell>
          <cell r="J1539" t="str">
            <v>FINCA LA LINDA</v>
          </cell>
          <cell r="K1539" t="str">
            <v>FINCA LA LINDA</v>
          </cell>
          <cell r="L1539">
            <v>27</v>
          </cell>
          <cell r="M1539" t="str">
            <v>A.J. S.A. CALIDAD ANTE TODO (27)</v>
          </cell>
          <cell r="N1539">
            <v>1</v>
          </cell>
          <cell r="O1539">
            <v>3</v>
          </cell>
          <cell r="P1539">
            <v>26</v>
          </cell>
          <cell r="Q1539">
            <v>48</v>
          </cell>
          <cell r="R1539">
            <v>2</v>
          </cell>
          <cell r="S1539">
            <v>3</v>
          </cell>
          <cell r="T1539">
            <v>19</v>
          </cell>
          <cell r="U1539">
            <v>17</v>
          </cell>
          <cell r="V1539">
            <v>1</v>
          </cell>
          <cell r="W1539">
            <v>2</v>
          </cell>
          <cell r="X1539">
            <v>1</v>
          </cell>
          <cell r="Y1539">
            <v>1</v>
          </cell>
          <cell r="Z1539">
            <v>0</v>
          </cell>
          <cell r="AA1539">
            <v>0</v>
          </cell>
          <cell r="AB1539">
            <v>4</v>
          </cell>
          <cell r="AC1539">
            <v>4</v>
          </cell>
          <cell r="AD1539">
            <v>1</v>
          </cell>
          <cell r="AE1539">
            <v>3</v>
          </cell>
          <cell r="AF1539">
            <v>6</v>
          </cell>
          <cell r="AG1539">
            <v>4</v>
          </cell>
          <cell r="AH1539">
            <v>0</v>
          </cell>
          <cell r="AI1539">
            <v>2</v>
          </cell>
          <cell r="AJ1539">
            <v>9</v>
          </cell>
          <cell r="AK1539">
            <v>6</v>
          </cell>
          <cell r="AL1539">
            <v>9</v>
          </cell>
          <cell r="AM1539">
            <v>12</v>
          </cell>
          <cell r="AN1539">
            <v>3</v>
          </cell>
          <cell r="AO1539">
            <v>23</v>
          </cell>
          <cell r="AP1539">
            <v>5.625</v>
          </cell>
          <cell r="AQ1539">
            <v>10.588235294117649</v>
          </cell>
          <cell r="AR1539">
            <v>270</v>
          </cell>
          <cell r="AS1539">
            <v>90</v>
          </cell>
          <cell r="AT1539">
            <v>22.5</v>
          </cell>
          <cell r="AU1539">
            <v>345</v>
          </cell>
          <cell r="AV1539">
            <v>43700</v>
          </cell>
          <cell r="AW1539">
            <v>41112.089039999999</v>
          </cell>
          <cell r="AX1539">
            <v>48500</v>
          </cell>
          <cell r="AY1539">
            <v>0.10983981693363853</v>
          </cell>
          <cell r="AZ1539">
            <v>9.8969072164948449E-2</v>
          </cell>
          <cell r="BA1539">
            <v>47900</v>
          </cell>
          <cell r="BB1539">
            <v>3</v>
          </cell>
          <cell r="BC1539">
            <v>9.6109839816933551E-2</v>
          </cell>
          <cell r="BD1539">
            <v>8.7682672233820466E-2</v>
          </cell>
          <cell r="BE1539">
            <v>46900</v>
          </cell>
          <cell r="BF1539">
            <v>6</v>
          </cell>
          <cell r="BG1539">
            <v>7.3226544622425616E-2</v>
          </cell>
          <cell r="BH1539">
            <v>6.8230277185501065E-2</v>
          </cell>
        </row>
        <row r="1540">
          <cell r="B1540" t="str">
            <v>15945</v>
          </cell>
          <cell r="C1540" t="str">
            <v>7798111740641</v>
          </cell>
          <cell r="D1540" t="str">
            <v>VINO CAB SAUVIGNON/MALBEC 750ml HUARPE</v>
          </cell>
          <cell r="E1540">
            <v>6</v>
          </cell>
          <cell r="F1540" t="str">
            <v>BEBIDAS</v>
          </cell>
          <cell r="G1540" t="str">
            <v>BEBIDAS</v>
          </cell>
          <cell r="H1540" t="str">
            <v>VINOS FINOS Y VARIETALES</v>
          </cell>
          <cell r="I1540" t="str">
            <v>ARGENTINA</v>
          </cell>
          <cell r="J1540" t="str">
            <v>HUARPE WINES</v>
          </cell>
          <cell r="K1540" t="str">
            <v>HUARPE</v>
          </cell>
          <cell r="L1540">
            <v>984</v>
          </cell>
          <cell r="M1540" t="str">
            <v>CAMINOS DEL VINO S.A. (984)</v>
          </cell>
          <cell r="N1540">
            <v>0</v>
          </cell>
          <cell r="O1540">
            <v>0</v>
          </cell>
          <cell r="P1540">
            <v>0</v>
          </cell>
          <cell r="Q1540">
            <v>0</v>
          </cell>
          <cell r="R1540">
            <v>0</v>
          </cell>
          <cell r="S1540">
            <v>0</v>
          </cell>
          <cell r="T1540">
            <v>0</v>
          </cell>
          <cell r="U1540">
            <v>0</v>
          </cell>
          <cell r="V1540">
            <v>0</v>
          </cell>
          <cell r="W1540">
            <v>0</v>
          </cell>
          <cell r="X1540">
            <v>0</v>
          </cell>
          <cell r="Y1540">
            <v>0</v>
          </cell>
          <cell r="Z1540">
            <v>0</v>
          </cell>
          <cell r="AA1540">
            <v>0</v>
          </cell>
          <cell r="AB1540">
            <v>0</v>
          </cell>
          <cell r="AC1540">
            <v>0</v>
          </cell>
          <cell r="AD1540">
            <v>0</v>
          </cell>
          <cell r="AE1540">
            <v>0</v>
          </cell>
          <cell r="AF1540">
            <v>0</v>
          </cell>
          <cell r="AG1540">
            <v>0</v>
          </cell>
          <cell r="AH1540">
            <v>0</v>
          </cell>
          <cell r="AI1540">
            <v>0</v>
          </cell>
          <cell r="AJ1540">
            <v>3</v>
          </cell>
          <cell r="AK1540">
            <v>2</v>
          </cell>
          <cell r="AL1540">
            <v>0</v>
          </cell>
          <cell r="AM1540">
            <v>0</v>
          </cell>
          <cell r="AN1540">
            <v>0</v>
          </cell>
          <cell r="AO1540">
            <v>0</v>
          </cell>
          <cell r="AP1540" t="str">
            <v>SV</v>
          </cell>
          <cell r="AQ1540" t="str">
            <v>SV</v>
          </cell>
          <cell r="AR1540" t="str">
            <v>Q</v>
          </cell>
          <cell r="AS1540" t="str">
            <v>Q</v>
          </cell>
          <cell r="AT1540" t="str">
            <v>Q</v>
          </cell>
          <cell r="AU1540" t="str">
            <v>Q</v>
          </cell>
          <cell r="AV1540">
            <v>62999.999996999999</v>
          </cell>
          <cell r="AW1540">
            <v>62999.999479999999</v>
          </cell>
          <cell r="AX1540">
            <v>74900</v>
          </cell>
          <cell r="AY1540">
            <v>0.18888888894550271</v>
          </cell>
          <cell r="AZ1540">
            <v>0.15887850471295062</v>
          </cell>
          <cell r="BA1540">
            <v>72900</v>
          </cell>
          <cell r="BB1540">
            <v>3</v>
          </cell>
          <cell r="BC1540">
            <v>0.15714285719795917</v>
          </cell>
          <cell r="BD1540">
            <v>0.13580246917695474</v>
          </cell>
          <cell r="BE1540">
            <v>70900</v>
          </cell>
          <cell r="BF1540">
            <v>6</v>
          </cell>
          <cell r="BG1540">
            <v>0.12539682545041564</v>
          </cell>
          <cell r="BH1540">
            <v>0.11142454165021158</v>
          </cell>
        </row>
        <row r="1541">
          <cell r="B1541" t="str">
            <v>15948</v>
          </cell>
          <cell r="C1541" t="str">
            <v>7798111740290</v>
          </cell>
          <cell r="D1541" t="str">
            <v>VINO CAB SAUVIGNON/MERLOT 750ml HUARPE</v>
          </cell>
          <cell r="E1541">
            <v>1</v>
          </cell>
          <cell r="F1541" t="str">
            <v>BEBIDAS</v>
          </cell>
          <cell r="G1541" t="str">
            <v>BEBIDAS</v>
          </cell>
          <cell r="H1541" t="str">
            <v>VINOS FINOS Y VARIETALES</v>
          </cell>
          <cell r="I1541" t="str">
            <v>ARGENTINA</v>
          </cell>
          <cell r="J1541" t="str">
            <v>HUARPE WINES</v>
          </cell>
          <cell r="K1541" t="str">
            <v>HUARPE</v>
          </cell>
          <cell r="L1541">
            <v>984</v>
          </cell>
          <cell r="M1541" t="str">
            <v>CAMINOS DEL VINO S.A. (984)</v>
          </cell>
          <cell r="N1541">
            <v>0</v>
          </cell>
          <cell r="O1541">
            <v>0</v>
          </cell>
          <cell r="P1541">
            <v>0</v>
          </cell>
          <cell r="Q1541">
            <v>0</v>
          </cell>
          <cell r="R1541">
            <v>0</v>
          </cell>
          <cell r="S1541">
            <v>0</v>
          </cell>
          <cell r="T1541">
            <v>0</v>
          </cell>
          <cell r="U1541">
            <v>0</v>
          </cell>
          <cell r="V1541">
            <v>0</v>
          </cell>
          <cell r="W1541">
            <v>0</v>
          </cell>
          <cell r="X1541">
            <v>0</v>
          </cell>
          <cell r="Y1541">
            <v>0</v>
          </cell>
          <cell r="Z1541">
            <v>0</v>
          </cell>
          <cell r="AA1541">
            <v>0</v>
          </cell>
          <cell r="AB1541">
            <v>0</v>
          </cell>
          <cell r="AC1541">
            <v>0</v>
          </cell>
          <cell r="AD1541">
            <v>0</v>
          </cell>
          <cell r="AE1541">
            <v>0</v>
          </cell>
          <cell r="AF1541">
            <v>0</v>
          </cell>
          <cell r="AG1541">
            <v>0</v>
          </cell>
          <cell r="AH1541">
            <v>0</v>
          </cell>
          <cell r="AI1541">
            <v>0</v>
          </cell>
          <cell r="AJ1541">
            <v>4</v>
          </cell>
          <cell r="AK1541">
            <v>5</v>
          </cell>
          <cell r="AL1541">
            <v>0</v>
          </cell>
          <cell r="AM1541">
            <v>0</v>
          </cell>
          <cell r="AN1541">
            <v>0</v>
          </cell>
          <cell r="AO1541">
            <v>0</v>
          </cell>
          <cell r="AP1541" t="str">
            <v>SV</v>
          </cell>
          <cell r="AQ1541" t="str">
            <v>SV</v>
          </cell>
          <cell r="AR1541" t="str">
            <v>Q</v>
          </cell>
          <cell r="AS1541" t="str">
            <v>Q</v>
          </cell>
          <cell r="AT1541" t="str">
            <v>Q</v>
          </cell>
          <cell r="AU1541" t="str">
            <v>Q</v>
          </cell>
          <cell r="AV1541">
            <v>62999.999996999999</v>
          </cell>
          <cell r="AW1541">
            <v>62999.999589999999</v>
          </cell>
          <cell r="AX1541">
            <v>74900</v>
          </cell>
          <cell r="AY1541">
            <v>0.18888888894550271</v>
          </cell>
          <cell r="AZ1541">
            <v>0.15887850471295062</v>
          </cell>
          <cell r="BA1541">
            <v>72900</v>
          </cell>
          <cell r="BB1541">
            <v>3</v>
          </cell>
          <cell r="BC1541">
            <v>0.15714285719795917</v>
          </cell>
          <cell r="BD1541">
            <v>0.13580246917695474</v>
          </cell>
          <cell r="BE1541">
            <v>70900</v>
          </cell>
          <cell r="BF1541">
            <v>6</v>
          </cell>
          <cell r="BG1541">
            <v>0.12539682545041564</v>
          </cell>
          <cell r="BH1541">
            <v>0.11142454165021158</v>
          </cell>
        </row>
        <row r="1542">
          <cell r="B1542" t="str">
            <v>33264</v>
          </cell>
          <cell r="C1542" t="str">
            <v>7790577003711</v>
          </cell>
          <cell r="D1542" t="str">
            <v>VINO CABERNET SAUVIGNON 750ML RUTINI</v>
          </cell>
          <cell r="E1542">
            <v>1</v>
          </cell>
          <cell r="F1542" t="str">
            <v>BEBIDAS</v>
          </cell>
          <cell r="G1542" t="str">
            <v>BEBIDAS</v>
          </cell>
          <cell r="H1542" t="str">
            <v>VINOS FINOS Y VARIETALES</v>
          </cell>
          <cell r="I1542" t="str">
            <v>ARGENTINA</v>
          </cell>
          <cell r="J1542" t="str">
            <v>LUIGI BOSCA</v>
          </cell>
          <cell r="K1542" t="str">
            <v>RUTINI</v>
          </cell>
          <cell r="L1542">
            <v>27</v>
          </cell>
          <cell r="M1542" t="str">
            <v>A.J. S.A. CALIDAD ANTE TODO (27)</v>
          </cell>
          <cell r="N1542">
            <v>0</v>
          </cell>
          <cell r="O1542">
            <v>0</v>
          </cell>
          <cell r="P1542">
            <v>1</v>
          </cell>
          <cell r="Q1542">
            <v>0</v>
          </cell>
          <cell r="R1542">
            <v>0</v>
          </cell>
          <cell r="S1542">
            <v>0</v>
          </cell>
          <cell r="T1542">
            <v>0</v>
          </cell>
          <cell r="U1542">
            <v>2</v>
          </cell>
          <cell r="V1542">
            <v>0</v>
          </cell>
          <cell r="W1542">
            <v>1</v>
          </cell>
          <cell r="X1542">
            <v>0</v>
          </cell>
          <cell r="Y1542">
            <v>0</v>
          </cell>
          <cell r="Z1542">
            <v>0</v>
          </cell>
          <cell r="AA1542">
            <v>0</v>
          </cell>
          <cell r="AB1542">
            <v>0</v>
          </cell>
          <cell r="AC1542">
            <v>0</v>
          </cell>
          <cell r="AD1542">
            <v>2</v>
          </cell>
          <cell r="AE1542">
            <v>0</v>
          </cell>
          <cell r="AF1542">
            <v>0</v>
          </cell>
          <cell r="AG1542">
            <v>0</v>
          </cell>
          <cell r="AH1542">
            <v>0</v>
          </cell>
          <cell r="AI1542">
            <v>0</v>
          </cell>
          <cell r="AJ1542">
            <v>5</v>
          </cell>
          <cell r="AK1542">
            <v>3</v>
          </cell>
          <cell r="AL1542">
            <v>8</v>
          </cell>
          <cell r="AM1542">
            <v>5</v>
          </cell>
          <cell r="AN1542">
            <v>12</v>
          </cell>
          <cell r="AO1542">
            <v>6</v>
          </cell>
          <cell r="AP1542" t="str">
            <v>SV</v>
          </cell>
          <cell r="AQ1542">
            <v>45</v>
          </cell>
          <cell r="AR1542" t="str">
            <v>SV</v>
          </cell>
          <cell r="AS1542" t="str">
            <v>SV</v>
          </cell>
          <cell r="AT1542" t="str">
            <v>SV</v>
          </cell>
          <cell r="AU1542" t="str">
            <v>SV</v>
          </cell>
          <cell r="AV1542">
            <v>173850</v>
          </cell>
          <cell r="AW1542">
            <v>173849.99961999999</v>
          </cell>
          <cell r="AX1542">
            <v>199900</v>
          </cell>
          <cell r="AY1542">
            <v>0.14984181765890137</v>
          </cell>
          <cell r="AZ1542">
            <v>0.13031515757878939</v>
          </cell>
          <cell r="BA1542">
            <v>194900</v>
          </cell>
          <cell r="BB1542">
            <v>2</v>
          </cell>
          <cell r="BC1542">
            <v>0.12108139200460166</v>
          </cell>
          <cell r="BD1542">
            <v>0.10800410466906106</v>
          </cell>
          <cell r="BE1542">
            <v>189900</v>
          </cell>
          <cell r="BF1542">
            <v>6</v>
          </cell>
          <cell r="BG1542">
            <v>9.2320966350301958E-2</v>
          </cell>
          <cell r="BH1542">
            <v>8.4518167456556076E-2</v>
          </cell>
        </row>
        <row r="1543">
          <cell r="B1543" t="str">
            <v>33257</v>
          </cell>
          <cell r="C1543" t="str">
            <v>7791203000104</v>
          </cell>
          <cell r="D1543" t="str">
            <v>VINO 750ML SANGRE LUIGI BOSCA</v>
          </cell>
          <cell r="E1543">
            <v>1</v>
          </cell>
          <cell r="F1543" t="str">
            <v>BEBIDAS</v>
          </cell>
          <cell r="G1543" t="str">
            <v>BEBIDAS</v>
          </cell>
          <cell r="H1543" t="str">
            <v>VINOS FINOS Y VARIETALES</v>
          </cell>
          <cell r="I1543" t="str">
            <v>ARGENTINA</v>
          </cell>
          <cell r="J1543" t="str">
            <v>LUIGI BOSCA</v>
          </cell>
          <cell r="K1543" t="str">
            <v>LUIGI BOSCA</v>
          </cell>
          <cell r="L1543">
            <v>27</v>
          </cell>
          <cell r="M1543" t="str">
            <v>A.J. S.A. CALIDAD ANTE TODO (27)</v>
          </cell>
          <cell r="N1543">
            <v>1</v>
          </cell>
          <cell r="O1543">
            <v>2</v>
          </cell>
          <cell r="P1543">
            <v>0</v>
          </cell>
          <cell r="Q1543">
            <v>0</v>
          </cell>
          <cell r="R1543">
            <v>1</v>
          </cell>
          <cell r="S1543">
            <v>2</v>
          </cell>
          <cell r="T1543">
            <v>3</v>
          </cell>
          <cell r="U1543">
            <v>3</v>
          </cell>
          <cell r="V1543">
            <v>0</v>
          </cell>
          <cell r="W1543">
            <v>0</v>
          </cell>
          <cell r="X1543">
            <v>0</v>
          </cell>
          <cell r="Y1543">
            <v>0</v>
          </cell>
          <cell r="Z1543">
            <v>0</v>
          </cell>
          <cell r="AA1543">
            <v>0</v>
          </cell>
          <cell r="AB1543">
            <v>0</v>
          </cell>
          <cell r="AC1543">
            <v>0</v>
          </cell>
          <cell r="AD1543">
            <v>0</v>
          </cell>
          <cell r="AE1543">
            <v>0</v>
          </cell>
          <cell r="AF1543">
            <v>1</v>
          </cell>
          <cell r="AG1543">
            <v>0</v>
          </cell>
          <cell r="AH1543">
            <v>0</v>
          </cell>
          <cell r="AI1543">
            <v>0</v>
          </cell>
          <cell r="AJ1543">
            <v>7</v>
          </cell>
          <cell r="AK1543">
            <v>17</v>
          </cell>
          <cell r="AL1543">
            <v>11</v>
          </cell>
          <cell r="AM1543">
            <v>12</v>
          </cell>
          <cell r="AN1543">
            <v>11</v>
          </cell>
          <cell r="AO1543">
            <v>0</v>
          </cell>
          <cell r="AP1543" t="str">
            <v>SV</v>
          </cell>
          <cell r="AQ1543">
            <v>170</v>
          </cell>
          <cell r="AR1543" t="str">
            <v>SV</v>
          </cell>
          <cell r="AS1543" t="str">
            <v>SV</v>
          </cell>
          <cell r="AT1543" t="str">
            <v>SV</v>
          </cell>
          <cell r="AU1543" t="str">
            <v>Q</v>
          </cell>
          <cell r="AV1543">
            <v>108300.00005</v>
          </cell>
          <cell r="AW1543">
            <v>108300.01303</v>
          </cell>
          <cell r="AX1543">
            <v>119900</v>
          </cell>
          <cell r="AY1543">
            <v>0.10710987945193451</v>
          </cell>
          <cell r="AZ1543">
            <v>9.6747288990825672E-2</v>
          </cell>
          <cell r="BA1543">
            <v>117900</v>
          </cell>
          <cell r="BB1543">
            <v>2</v>
          </cell>
          <cell r="BC1543">
            <v>8.8642658777173367E-2</v>
          </cell>
          <cell r="BD1543">
            <v>8.1424935962680217E-2</v>
          </cell>
          <cell r="BE1543">
            <v>114900</v>
          </cell>
          <cell r="BF1543">
            <v>6</v>
          </cell>
          <cell r="BG1543">
            <v>6.0941827765031542E-2</v>
          </cell>
          <cell r="BH1543">
            <v>5.7441252828546542E-2</v>
          </cell>
        </row>
        <row r="1544">
          <cell r="B1544" t="str">
            <v>27894</v>
          </cell>
          <cell r="C1544" t="str">
            <v>7791203001248</v>
          </cell>
          <cell r="D1544" t="str">
            <v>VINO CABERNET SAUVIGNON 750ml LUIGI BOSCA</v>
          </cell>
          <cell r="E1544">
            <v>12</v>
          </cell>
          <cell r="F1544" t="str">
            <v>BEBIDAS</v>
          </cell>
          <cell r="G1544" t="str">
            <v>BEBIDAS</v>
          </cell>
          <cell r="H1544" t="str">
            <v>VINOS FINOS Y VARIETALES</v>
          </cell>
          <cell r="I1544" t="str">
            <v>ARGENTINA</v>
          </cell>
          <cell r="J1544" t="str">
            <v>LUIGI BOSCA</v>
          </cell>
          <cell r="K1544" t="str">
            <v>LUIGI BOSCA</v>
          </cell>
          <cell r="L1544">
            <v>27</v>
          </cell>
          <cell r="M1544" t="str">
            <v>A.J. S.A. CALIDAD ANTE TODO (27)</v>
          </cell>
          <cell r="N1544">
            <v>1</v>
          </cell>
          <cell r="O1544">
            <v>0</v>
          </cell>
          <cell r="P1544">
            <v>4</v>
          </cell>
          <cell r="Q1544">
            <v>3</v>
          </cell>
          <cell r="R1544">
            <v>5</v>
          </cell>
          <cell r="S1544">
            <v>7</v>
          </cell>
          <cell r="T1544">
            <v>5</v>
          </cell>
          <cell r="U1544">
            <v>11</v>
          </cell>
          <cell r="V1544">
            <v>1</v>
          </cell>
          <cell r="W1544">
            <v>1</v>
          </cell>
          <cell r="X1544">
            <v>3</v>
          </cell>
          <cell r="Y1544">
            <v>1</v>
          </cell>
          <cell r="Z1544">
            <v>0</v>
          </cell>
          <cell r="AA1544">
            <v>0</v>
          </cell>
          <cell r="AB1544">
            <v>0</v>
          </cell>
          <cell r="AC1544">
            <v>0</v>
          </cell>
          <cell r="AD1544">
            <v>2</v>
          </cell>
          <cell r="AE1544">
            <v>2</v>
          </cell>
          <cell r="AF1544">
            <v>3</v>
          </cell>
          <cell r="AG1544">
            <v>6</v>
          </cell>
          <cell r="AH1544">
            <v>0</v>
          </cell>
          <cell r="AI1544">
            <v>0</v>
          </cell>
          <cell r="AJ1544">
            <v>16</v>
          </cell>
          <cell r="AK1544">
            <v>17</v>
          </cell>
          <cell r="AL1544">
            <v>9</v>
          </cell>
          <cell r="AM1544">
            <v>3</v>
          </cell>
          <cell r="AN1544">
            <v>3</v>
          </cell>
          <cell r="AO1544">
            <v>12</v>
          </cell>
          <cell r="AP1544">
            <v>160</v>
          </cell>
          <cell r="AQ1544">
            <v>46.36363636363636</v>
          </cell>
          <cell r="AR1544">
            <v>270</v>
          </cell>
          <cell r="AS1544" t="str">
            <v>SV</v>
          </cell>
          <cell r="AT1544">
            <v>15</v>
          </cell>
          <cell r="AU1544" t="str">
            <v>SV</v>
          </cell>
          <cell r="AV1544">
            <v>74100</v>
          </cell>
          <cell r="AW1544">
            <v>72791.307050000003</v>
          </cell>
          <cell r="AX1544">
            <v>81900</v>
          </cell>
          <cell r="AY1544">
            <v>0.10526315789473695</v>
          </cell>
          <cell r="AZ1544">
            <v>9.5238095238095233E-2</v>
          </cell>
          <cell r="BA1544">
            <v>79900</v>
          </cell>
          <cell r="BB1544">
            <v>3</v>
          </cell>
          <cell r="BC1544">
            <v>7.8272604588394135E-2</v>
          </cell>
          <cell r="BD1544">
            <v>7.2590738423028781E-2</v>
          </cell>
          <cell r="BE1544">
            <v>78900</v>
          </cell>
          <cell r="BF1544">
            <v>6</v>
          </cell>
          <cell r="BG1544">
            <v>6.4777327935222617E-2</v>
          </cell>
          <cell r="BH1544">
            <v>6.0836501901140684E-2</v>
          </cell>
        </row>
        <row r="1545">
          <cell r="B1545" t="str">
            <v>33263</v>
          </cell>
          <cell r="C1545" t="str">
            <v>7791203002283</v>
          </cell>
          <cell r="D1545" t="str">
            <v>VINO CABERNET SAUVIGNON 750ML SANGRE LUIGI BOSCA</v>
          </cell>
          <cell r="E1545">
            <v>1</v>
          </cell>
          <cell r="F1545" t="str">
            <v>BEBIDAS</v>
          </cell>
          <cell r="G1545" t="str">
            <v>BEBIDAS</v>
          </cell>
          <cell r="H1545" t="str">
            <v>VINOS FINOS Y VARIETALES</v>
          </cell>
          <cell r="I1545" t="str">
            <v>ARGENTINA</v>
          </cell>
          <cell r="J1545" t="str">
            <v>LUIGI BOSCA</v>
          </cell>
          <cell r="K1545" t="str">
            <v>LUIGI BOSCA</v>
          </cell>
          <cell r="L1545">
            <v>27</v>
          </cell>
          <cell r="M1545" t="str">
            <v>A.J. S.A. CALIDAD ANTE TODO (27)</v>
          </cell>
          <cell r="N1545">
            <v>0</v>
          </cell>
          <cell r="O1545">
            <v>0</v>
          </cell>
          <cell r="P1545">
            <v>0</v>
          </cell>
          <cell r="Q1545">
            <v>0</v>
          </cell>
          <cell r="R1545">
            <v>0</v>
          </cell>
          <cell r="S1545">
            <v>1</v>
          </cell>
          <cell r="T1545">
            <v>1</v>
          </cell>
          <cell r="U1545">
            <v>1</v>
          </cell>
          <cell r="V1545">
            <v>0</v>
          </cell>
          <cell r="W1545">
            <v>0</v>
          </cell>
          <cell r="X1545">
            <v>1</v>
          </cell>
          <cell r="Y1545">
            <v>1</v>
          </cell>
          <cell r="Z1545">
            <v>0</v>
          </cell>
          <cell r="AA1545">
            <v>0</v>
          </cell>
          <cell r="AB1545">
            <v>0</v>
          </cell>
          <cell r="AC1545">
            <v>0</v>
          </cell>
          <cell r="AD1545">
            <v>1</v>
          </cell>
          <cell r="AE1545">
            <v>0</v>
          </cell>
          <cell r="AF1545">
            <v>4</v>
          </cell>
          <cell r="AG1545">
            <v>0</v>
          </cell>
          <cell r="AH1545">
            <v>0</v>
          </cell>
          <cell r="AI1545">
            <v>0</v>
          </cell>
          <cell r="AJ1545">
            <v>10</v>
          </cell>
          <cell r="AK1545">
            <v>23</v>
          </cell>
          <cell r="AL1545">
            <v>7</v>
          </cell>
          <cell r="AM1545">
            <v>5</v>
          </cell>
          <cell r="AN1545">
            <v>5</v>
          </cell>
          <cell r="AO1545">
            <v>6</v>
          </cell>
          <cell r="AP1545" t="str">
            <v>SV</v>
          </cell>
          <cell r="AQ1545">
            <v>690</v>
          </cell>
          <cell r="AR1545">
            <v>210</v>
          </cell>
          <cell r="AS1545" t="str">
            <v>SV</v>
          </cell>
          <cell r="AT1545" t="str">
            <v>SV</v>
          </cell>
          <cell r="AU1545" t="str">
            <v>SV</v>
          </cell>
          <cell r="AV1545">
            <v>108300</v>
          </cell>
          <cell r="AW1545">
            <v>108300.005</v>
          </cell>
          <cell r="AX1545">
            <v>119900</v>
          </cell>
          <cell r="AY1545">
            <v>0.10710987996306565</v>
          </cell>
          <cell r="AZ1545">
            <v>9.6747289407839873E-2</v>
          </cell>
          <cell r="BA1545">
            <v>117900</v>
          </cell>
          <cell r="BB1545">
            <v>2</v>
          </cell>
          <cell r="BC1545">
            <v>8.8642659279778435E-2</v>
          </cell>
          <cell r="BD1545">
            <v>8.1424936386768454E-2</v>
          </cell>
          <cell r="BE1545">
            <v>114900</v>
          </cell>
          <cell r="BF1545">
            <v>6</v>
          </cell>
          <cell r="BG1545">
            <v>6.094182825484773E-2</v>
          </cell>
          <cell r="BH1545">
            <v>5.7441253263707574E-2</v>
          </cell>
        </row>
        <row r="1546">
          <cell r="B1546" t="str">
            <v>33259</v>
          </cell>
          <cell r="C1546" t="str">
            <v>7791203000142</v>
          </cell>
          <cell r="D1546" t="str">
            <v>VINO MALBEC 750ML D.O.C LUIGI BOSCA</v>
          </cell>
          <cell r="E1546">
            <v>1</v>
          </cell>
          <cell r="F1546" t="str">
            <v>BEBIDAS</v>
          </cell>
          <cell r="G1546" t="str">
            <v>BEBIDAS</v>
          </cell>
          <cell r="H1546" t="str">
            <v>VINOS FINOS Y VARIETALES</v>
          </cell>
          <cell r="I1546" t="str">
            <v>ARGENTINA</v>
          </cell>
          <cell r="J1546" t="str">
            <v>LUIGI BOSCA</v>
          </cell>
          <cell r="K1546" t="str">
            <v>LUIGI BOSCA</v>
          </cell>
          <cell r="L1546">
            <v>27</v>
          </cell>
          <cell r="M1546" t="str">
            <v>A.J. S.A. CALIDAD ANTE TODO (27)</v>
          </cell>
          <cell r="N1546">
            <v>0</v>
          </cell>
          <cell r="O1546">
            <v>0</v>
          </cell>
          <cell r="P1546">
            <v>3</v>
          </cell>
          <cell r="Q1546">
            <v>3</v>
          </cell>
          <cell r="R1546">
            <v>3</v>
          </cell>
          <cell r="S1546">
            <v>2</v>
          </cell>
          <cell r="T1546">
            <v>2</v>
          </cell>
          <cell r="U1546">
            <v>1</v>
          </cell>
          <cell r="V1546">
            <v>0</v>
          </cell>
          <cell r="W1546">
            <v>1</v>
          </cell>
          <cell r="X1546">
            <v>1</v>
          </cell>
          <cell r="Y1546">
            <v>1</v>
          </cell>
          <cell r="Z1546">
            <v>0</v>
          </cell>
          <cell r="AA1546">
            <v>1</v>
          </cell>
          <cell r="AB1546">
            <v>0</v>
          </cell>
          <cell r="AC1546">
            <v>0</v>
          </cell>
          <cell r="AD1546">
            <v>0</v>
          </cell>
          <cell r="AE1546">
            <v>5</v>
          </cell>
          <cell r="AF1546">
            <v>0</v>
          </cell>
          <cell r="AG1546">
            <v>3</v>
          </cell>
          <cell r="AH1546">
            <v>0</v>
          </cell>
          <cell r="AI1546">
            <v>0</v>
          </cell>
          <cell r="AJ1546">
            <v>6</v>
          </cell>
          <cell r="AK1546">
            <v>3</v>
          </cell>
          <cell r="AL1546">
            <v>10</v>
          </cell>
          <cell r="AM1546">
            <v>11</v>
          </cell>
          <cell r="AN1546">
            <v>7</v>
          </cell>
          <cell r="AO1546">
            <v>0</v>
          </cell>
          <cell r="AP1546">
            <v>60</v>
          </cell>
          <cell r="AQ1546">
            <v>90</v>
          </cell>
          <cell r="AR1546">
            <v>300</v>
          </cell>
          <cell r="AS1546" t="str">
            <v>SV</v>
          </cell>
          <cell r="AT1546">
            <v>70</v>
          </cell>
          <cell r="AU1546" t="str">
            <v>Q</v>
          </cell>
          <cell r="AV1546">
            <v>108300.00005</v>
          </cell>
          <cell r="AW1546">
            <v>108299.99993999999</v>
          </cell>
          <cell r="AX1546">
            <v>119900</v>
          </cell>
          <cell r="AY1546">
            <v>0.10710987945193451</v>
          </cell>
          <cell r="AZ1546">
            <v>9.6747288990825672E-2</v>
          </cell>
          <cell r="BA1546">
            <v>117900</v>
          </cell>
          <cell r="BB1546">
            <v>2</v>
          </cell>
          <cell r="BC1546">
            <v>8.8642658777173367E-2</v>
          </cell>
          <cell r="BD1546">
            <v>8.1424935962680217E-2</v>
          </cell>
          <cell r="BE1546">
            <v>114900</v>
          </cell>
          <cell r="BF1546">
            <v>6</v>
          </cell>
          <cell r="BG1546">
            <v>6.0941827765031542E-2</v>
          </cell>
          <cell r="BH1546">
            <v>5.7441252828546542E-2</v>
          </cell>
        </row>
        <row r="1547">
          <cell r="B1547" t="str">
            <v>4850</v>
          </cell>
          <cell r="C1547" t="str">
            <v>7791203001231</v>
          </cell>
          <cell r="D1547" t="str">
            <v>VINO MALBEC 750ml LUIGI BOSCA</v>
          </cell>
          <cell r="E1547">
            <v>12</v>
          </cell>
          <cell r="F1547" t="str">
            <v>BEBIDAS</v>
          </cell>
          <cell r="G1547" t="str">
            <v>BEBIDAS</v>
          </cell>
          <cell r="H1547" t="str">
            <v>VINOS FINOS Y VARIETALES</v>
          </cell>
          <cell r="I1547" t="str">
            <v>ARGENTINA</v>
          </cell>
          <cell r="J1547" t="str">
            <v>LUIGI BOSCA</v>
          </cell>
          <cell r="K1547" t="str">
            <v>LUIGI BOSCA</v>
          </cell>
          <cell r="L1547">
            <v>27</v>
          </cell>
          <cell r="M1547" t="str">
            <v>A.J. S.A. CALIDAD ANTE TODO (27)</v>
          </cell>
          <cell r="N1547">
            <v>2</v>
          </cell>
          <cell r="O1547">
            <v>1</v>
          </cell>
          <cell r="P1547">
            <v>20</v>
          </cell>
          <cell r="Q1547">
            <v>25</v>
          </cell>
          <cell r="R1547">
            <v>0</v>
          </cell>
          <cell r="S1547">
            <v>14</v>
          </cell>
          <cell r="T1547">
            <v>13</v>
          </cell>
          <cell r="U1547">
            <v>7</v>
          </cell>
          <cell r="V1547">
            <v>2</v>
          </cell>
          <cell r="W1547">
            <v>0</v>
          </cell>
          <cell r="X1547">
            <v>3</v>
          </cell>
          <cell r="Y1547">
            <v>0</v>
          </cell>
          <cell r="Z1547">
            <v>2</v>
          </cell>
          <cell r="AA1547">
            <v>3</v>
          </cell>
          <cell r="AB1547">
            <v>3</v>
          </cell>
          <cell r="AC1547">
            <v>1</v>
          </cell>
          <cell r="AD1547">
            <v>6</v>
          </cell>
          <cell r="AE1547">
            <v>5</v>
          </cell>
          <cell r="AF1547">
            <v>10</v>
          </cell>
          <cell r="AG1547">
            <v>8</v>
          </cell>
          <cell r="AH1547">
            <v>0</v>
          </cell>
          <cell r="AI1547">
            <v>0</v>
          </cell>
          <cell r="AJ1547">
            <v>37</v>
          </cell>
          <cell r="AK1547">
            <v>41</v>
          </cell>
          <cell r="AL1547">
            <v>8</v>
          </cell>
          <cell r="AM1547">
            <v>15</v>
          </cell>
          <cell r="AN1547">
            <v>0</v>
          </cell>
          <cell r="AO1547">
            <v>18</v>
          </cell>
          <cell r="AP1547">
            <v>44.4</v>
          </cell>
          <cell r="AQ1547">
            <v>175.71428571428569</v>
          </cell>
          <cell r="AR1547" t="str">
            <v>SV</v>
          </cell>
          <cell r="AS1547">
            <v>450</v>
          </cell>
          <cell r="AT1547" t="str">
            <v>Q</v>
          </cell>
          <cell r="AU1547" t="str">
            <v>SV</v>
          </cell>
          <cell r="AV1547">
            <v>74100</v>
          </cell>
          <cell r="AW1547">
            <v>73227.250799999994</v>
          </cell>
          <cell r="AX1547">
            <v>81900</v>
          </cell>
          <cell r="AY1547">
            <v>0.10526315789473695</v>
          </cell>
          <cell r="AZ1547">
            <v>9.5238095238095233E-2</v>
          </cell>
          <cell r="BA1547">
            <v>79900</v>
          </cell>
          <cell r="BB1547">
            <v>3</v>
          </cell>
          <cell r="BC1547">
            <v>7.8272604588394135E-2</v>
          </cell>
          <cell r="BD1547">
            <v>7.2590738423028781E-2</v>
          </cell>
          <cell r="BE1547">
            <v>78900</v>
          </cell>
          <cell r="BF1547">
            <v>6</v>
          </cell>
          <cell r="BG1547">
            <v>6.4777327935222617E-2</v>
          </cell>
          <cell r="BH1547">
            <v>6.0836501901140684E-2</v>
          </cell>
        </row>
        <row r="1548">
          <cell r="B1548" t="str">
            <v>33261</v>
          </cell>
          <cell r="C1548" t="str">
            <v>7791203002436</v>
          </cell>
          <cell r="D1548" t="str">
            <v>VINO MALBEC 750ML SANGRE LUIGI BOSCA</v>
          </cell>
          <cell r="E1548">
            <v>1</v>
          </cell>
          <cell r="F1548" t="str">
            <v>BEBIDAS</v>
          </cell>
          <cell r="G1548" t="str">
            <v>BEBIDAS</v>
          </cell>
          <cell r="H1548" t="str">
            <v>VINOS FINOS Y VARIETALES</v>
          </cell>
          <cell r="I1548" t="str">
            <v>ARGENTINA</v>
          </cell>
          <cell r="J1548" t="str">
            <v>LUIGI BOSCA</v>
          </cell>
          <cell r="K1548" t="str">
            <v>LUIGI BOSCA</v>
          </cell>
          <cell r="L1548">
            <v>27</v>
          </cell>
          <cell r="M1548" t="str">
            <v>A.J. S.A. CALIDAD ANTE TODO (27)</v>
          </cell>
          <cell r="N1548">
            <v>0</v>
          </cell>
          <cell r="O1548">
            <v>0</v>
          </cell>
          <cell r="P1548">
            <v>0</v>
          </cell>
          <cell r="Q1548">
            <v>1</v>
          </cell>
          <cell r="R1548">
            <v>0</v>
          </cell>
          <cell r="S1548">
            <v>2</v>
          </cell>
          <cell r="T1548">
            <v>1</v>
          </cell>
          <cell r="U1548">
            <v>1</v>
          </cell>
          <cell r="V1548">
            <v>0</v>
          </cell>
          <cell r="W1548">
            <v>0</v>
          </cell>
          <cell r="X1548">
            <v>0</v>
          </cell>
          <cell r="Y1548">
            <v>0</v>
          </cell>
          <cell r="Z1548">
            <v>0</v>
          </cell>
          <cell r="AA1548">
            <v>0</v>
          </cell>
          <cell r="AB1548">
            <v>1</v>
          </cell>
          <cell r="AC1548">
            <v>1</v>
          </cell>
          <cell r="AD1548">
            <v>0</v>
          </cell>
          <cell r="AE1548">
            <v>0</v>
          </cell>
          <cell r="AF1548">
            <v>4</v>
          </cell>
          <cell r="AG1548">
            <v>2</v>
          </cell>
          <cell r="AH1548">
            <v>0</v>
          </cell>
          <cell r="AI1548">
            <v>0</v>
          </cell>
          <cell r="AJ1548">
            <v>15</v>
          </cell>
          <cell r="AK1548">
            <v>7</v>
          </cell>
          <cell r="AL1548">
            <v>8</v>
          </cell>
          <cell r="AM1548">
            <v>8</v>
          </cell>
          <cell r="AN1548">
            <v>6</v>
          </cell>
          <cell r="AO1548">
            <v>6</v>
          </cell>
          <cell r="AP1548">
            <v>450</v>
          </cell>
          <cell r="AQ1548">
            <v>210</v>
          </cell>
          <cell r="AR1548" t="str">
            <v>SV</v>
          </cell>
          <cell r="AS1548">
            <v>240</v>
          </cell>
          <cell r="AT1548">
            <v>90</v>
          </cell>
          <cell r="AU1548" t="str">
            <v>SV</v>
          </cell>
          <cell r="AV1548">
            <v>108300</v>
          </cell>
          <cell r="AW1548">
            <v>108299.99961</v>
          </cell>
          <cell r="AX1548">
            <v>119900</v>
          </cell>
          <cell r="AY1548">
            <v>0.10710987996306565</v>
          </cell>
          <cell r="AZ1548">
            <v>9.6747289407839873E-2</v>
          </cell>
          <cell r="BA1548">
            <v>117900</v>
          </cell>
          <cell r="BB1548">
            <v>2</v>
          </cell>
          <cell r="BC1548">
            <v>8.8642659279778435E-2</v>
          </cell>
          <cell r="BD1548">
            <v>8.1424936386768454E-2</v>
          </cell>
          <cell r="BE1548">
            <v>114900</v>
          </cell>
          <cell r="BF1548">
            <v>6</v>
          </cell>
          <cell r="BG1548">
            <v>6.094182825484773E-2</v>
          </cell>
          <cell r="BH1548">
            <v>5.7441253263707574E-2</v>
          </cell>
        </row>
        <row r="1549">
          <cell r="B1549" t="str">
            <v>27893</v>
          </cell>
          <cell r="C1549" t="str">
            <v>7791203000036</v>
          </cell>
          <cell r="D1549" t="str">
            <v>VINO PINOT NOIR 750ml LUIGI BOSCA</v>
          </cell>
          <cell r="E1549">
            <v>12</v>
          </cell>
          <cell r="F1549" t="str">
            <v>BEBIDAS</v>
          </cell>
          <cell r="G1549" t="str">
            <v>BEBIDAS</v>
          </cell>
          <cell r="H1549" t="str">
            <v>VINOS FINOS Y VARIETALES</v>
          </cell>
          <cell r="I1549" t="str">
            <v>ARGENTINA</v>
          </cell>
          <cell r="J1549" t="str">
            <v>LUIGI BOSCA</v>
          </cell>
          <cell r="K1549" t="str">
            <v>LUIGI BOSCA</v>
          </cell>
          <cell r="L1549">
            <v>27</v>
          </cell>
          <cell r="M1549" t="str">
            <v>A.J. S.A. CALIDAD ANTE TODO (27)</v>
          </cell>
          <cell r="N1549">
            <v>1</v>
          </cell>
          <cell r="O1549">
            <v>0</v>
          </cell>
          <cell r="P1549">
            <v>0</v>
          </cell>
          <cell r="Q1549">
            <v>0</v>
          </cell>
          <cell r="R1549">
            <v>0</v>
          </cell>
          <cell r="S1549">
            <v>1</v>
          </cell>
          <cell r="T1549">
            <v>1</v>
          </cell>
          <cell r="U1549">
            <v>2</v>
          </cell>
          <cell r="V1549">
            <v>0</v>
          </cell>
          <cell r="W1549">
            <v>0</v>
          </cell>
          <cell r="X1549">
            <v>1</v>
          </cell>
          <cell r="Y1549">
            <v>1</v>
          </cell>
          <cell r="Z1549">
            <v>0</v>
          </cell>
          <cell r="AA1549">
            <v>0</v>
          </cell>
          <cell r="AB1549">
            <v>0</v>
          </cell>
          <cell r="AC1549">
            <v>0</v>
          </cell>
          <cell r="AD1549">
            <v>4</v>
          </cell>
          <cell r="AE1549">
            <v>0</v>
          </cell>
          <cell r="AF1549">
            <v>0</v>
          </cell>
          <cell r="AG1549">
            <v>0</v>
          </cell>
          <cell r="AH1549">
            <v>0</v>
          </cell>
          <cell r="AI1549">
            <v>0</v>
          </cell>
          <cell r="AJ1549">
            <v>2</v>
          </cell>
          <cell r="AK1549">
            <v>3</v>
          </cell>
          <cell r="AL1549">
            <v>0</v>
          </cell>
          <cell r="AM1549">
            <v>6</v>
          </cell>
          <cell r="AN1549">
            <v>0</v>
          </cell>
          <cell r="AO1549">
            <v>12</v>
          </cell>
          <cell r="AP1549" t="str">
            <v>SV</v>
          </cell>
          <cell r="AQ1549">
            <v>45</v>
          </cell>
          <cell r="AR1549" t="str">
            <v>Q</v>
          </cell>
          <cell r="AS1549" t="str">
            <v>SV</v>
          </cell>
          <cell r="AT1549" t="str">
            <v>Q</v>
          </cell>
          <cell r="AU1549" t="str">
            <v>SV</v>
          </cell>
          <cell r="AV1549">
            <v>74100</v>
          </cell>
          <cell r="AW1549">
            <v>72689.920159999994</v>
          </cell>
          <cell r="AX1549">
            <v>81900</v>
          </cell>
          <cell r="AY1549">
            <v>0.10526315789473695</v>
          </cell>
          <cell r="AZ1549">
            <v>9.5238095238095233E-2</v>
          </cell>
          <cell r="BA1549">
            <v>79900</v>
          </cell>
          <cell r="BB1549">
            <v>3</v>
          </cell>
          <cell r="BC1549">
            <v>7.8272604588394135E-2</v>
          </cell>
          <cell r="BD1549">
            <v>7.2590738423028781E-2</v>
          </cell>
          <cell r="BE1549">
            <v>78900</v>
          </cell>
          <cell r="BF1549">
            <v>6</v>
          </cell>
          <cell r="BG1549">
            <v>6.4777327935222617E-2</v>
          </cell>
          <cell r="BH1549">
            <v>6.0836501901140684E-2</v>
          </cell>
        </row>
        <row r="1550">
          <cell r="B1550" t="str">
            <v>27892</v>
          </cell>
          <cell r="C1550" t="str">
            <v>7791203000043</v>
          </cell>
          <cell r="D1550" t="str">
            <v>VINO SAUVIGNON 750ml LUIGI BOSCA</v>
          </cell>
          <cell r="E1550">
            <v>12</v>
          </cell>
          <cell r="F1550" t="str">
            <v>BEBIDAS</v>
          </cell>
          <cell r="G1550" t="str">
            <v>BEBIDAS</v>
          </cell>
          <cell r="H1550" t="str">
            <v>VINOS FINOS Y VARIETALES</v>
          </cell>
          <cell r="I1550" t="str">
            <v>ARGENTINA</v>
          </cell>
          <cell r="J1550" t="str">
            <v>LUIGI BOSCA</v>
          </cell>
          <cell r="K1550" t="str">
            <v>LUIGI BOSCA</v>
          </cell>
          <cell r="L1550">
            <v>27</v>
          </cell>
          <cell r="M1550" t="str">
            <v>A.J. S.A. CALIDAD ANTE TODO (27)</v>
          </cell>
          <cell r="N1550">
            <v>1</v>
          </cell>
          <cell r="O1550">
            <v>0</v>
          </cell>
          <cell r="P1550">
            <v>0</v>
          </cell>
          <cell r="Q1550">
            <v>1</v>
          </cell>
          <cell r="R1550">
            <v>0</v>
          </cell>
          <cell r="S1550">
            <v>0</v>
          </cell>
          <cell r="T1550">
            <v>0</v>
          </cell>
          <cell r="U1550">
            <v>0</v>
          </cell>
          <cell r="V1550">
            <v>0</v>
          </cell>
          <cell r="W1550">
            <v>0</v>
          </cell>
          <cell r="X1550">
            <v>0</v>
          </cell>
          <cell r="Y1550">
            <v>0</v>
          </cell>
          <cell r="Z1550">
            <v>0</v>
          </cell>
          <cell r="AA1550">
            <v>0</v>
          </cell>
          <cell r="AB1550">
            <v>0</v>
          </cell>
          <cell r="AC1550">
            <v>0</v>
          </cell>
          <cell r="AD1550">
            <v>1</v>
          </cell>
          <cell r="AE1550">
            <v>4</v>
          </cell>
          <cell r="AF1550">
            <v>0</v>
          </cell>
          <cell r="AG1550">
            <v>0</v>
          </cell>
          <cell r="AH1550">
            <v>0</v>
          </cell>
          <cell r="AI1550">
            <v>0</v>
          </cell>
          <cell r="AJ1550">
            <v>18</v>
          </cell>
          <cell r="AK1550">
            <v>9</v>
          </cell>
          <cell r="AL1550">
            <v>7</v>
          </cell>
          <cell r="AM1550">
            <v>6</v>
          </cell>
          <cell r="AN1550">
            <v>15</v>
          </cell>
          <cell r="AO1550">
            <v>0</v>
          </cell>
          <cell r="AP1550">
            <v>540</v>
          </cell>
          <cell r="AQ1550" t="str">
            <v>SV</v>
          </cell>
          <cell r="AR1550" t="str">
            <v>SV</v>
          </cell>
          <cell r="AS1550" t="str">
            <v>SV</v>
          </cell>
          <cell r="AT1550" t="str">
            <v>SV</v>
          </cell>
          <cell r="AU1550" t="str">
            <v>Q</v>
          </cell>
          <cell r="AV1550">
            <v>70395.000004999994</v>
          </cell>
          <cell r="AW1550">
            <v>71135.999989999997</v>
          </cell>
          <cell r="AX1550">
            <v>79900</v>
          </cell>
          <cell r="AY1550">
            <v>0.13502379422295463</v>
          </cell>
          <cell r="AZ1550">
            <v>0.1189612014392992</v>
          </cell>
          <cell r="BA1550">
            <v>77900</v>
          </cell>
          <cell r="BB1550">
            <v>3</v>
          </cell>
          <cell r="BC1550">
            <v>0.10661268548145375</v>
          </cell>
          <cell r="BD1550">
            <v>9.6341463350449366E-2</v>
          </cell>
          <cell r="BE1550">
            <v>75900</v>
          </cell>
          <cell r="BF1550">
            <v>6</v>
          </cell>
          <cell r="BG1550">
            <v>7.8201576739953094E-2</v>
          </cell>
          <cell r="BH1550">
            <v>7.2529644202898619E-2</v>
          </cell>
        </row>
        <row r="1551">
          <cell r="B1551" t="str">
            <v>8564</v>
          </cell>
          <cell r="C1551" t="str">
            <v>7791250001680</v>
          </cell>
          <cell r="D1551" t="str">
            <v>VINO CAB SAUVIGNON 750ml NAVARRO CORREAS</v>
          </cell>
          <cell r="E1551">
            <v>6</v>
          </cell>
          <cell r="F1551" t="str">
            <v>BEBIDAS</v>
          </cell>
          <cell r="G1551" t="str">
            <v>BEBIDAS</v>
          </cell>
          <cell r="H1551" t="str">
            <v>VINOS FINOS Y VARIETALES</v>
          </cell>
          <cell r="I1551" t="str">
            <v>ARGENTINA</v>
          </cell>
          <cell r="J1551" t="str">
            <v>NAVARRO CORREA</v>
          </cell>
          <cell r="K1551" t="str">
            <v>NAVARRO CORREA</v>
          </cell>
          <cell r="L1551">
            <v>161</v>
          </cell>
          <cell r="M1551" t="str">
            <v>WINES AND SPIRITS S.A. (161)</v>
          </cell>
          <cell r="N1551">
            <v>0</v>
          </cell>
          <cell r="O1551">
            <v>0</v>
          </cell>
          <cell r="P1551">
            <v>4</v>
          </cell>
          <cell r="Q1551">
            <v>3</v>
          </cell>
          <cell r="R1551">
            <v>3</v>
          </cell>
          <cell r="S1551">
            <v>6</v>
          </cell>
          <cell r="T1551">
            <v>1</v>
          </cell>
          <cell r="U1551">
            <v>1</v>
          </cell>
          <cell r="V1551">
            <v>0</v>
          </cell>
          <cell r="W1551">
            <v>0</v>
          </cell>
          <cell r="X1551">
            <v>4</v>
          </cell>
          <cell r="Y1551">
            <v>1</v>
          </cell>
          <cell r="Z1551">
            <v>1</v>
          </cell>
          <cell r="AA1551">
            <v>1</v>
          </cell>
          <cell r="AB1551">
            <v>0</v>
          </cell>
          <cell r="AC1551">
            <v>4</v>
          </cell>
          <cell r="AD1551">
            <v>0</v>
          </cell>
          <cell r="AE1551">
            <v>0</v>
          </cell>
          <cell r="AF1551">
            <v>0</v>
          </cell>
          <cell r="AG1551">
            <v>1</v>
          </cell>
          <cell r="AH1551">
            <v>0</v>
          </cell>
          <cell r="AI1551">
            <v>0</v>
          </cell>
          <cell r="AJ1551">
            <v>45</v>
          </cell>
          <cell r="AK1551">
            <v>6</v>
          </cell>
          <cell r="AL1551">
            <v>5</v>
          </cell>
          <cell r="AM1551">
            <v>7</v>
          </cell>
          <cell r="AN1551">
            <v>5</v>
          </cell>
          <cell r="AO1551">
            <v>6</v>
          </cell>
          <cell r="AP1551">
            <v>450</v>
          </cell>
          <cell r="AQ1551">
            <v>180</v>
          </cell>
          <cell r="AR1551">
            <v>150</v>
          </cell>
          <cell r="AS1551">
            <v>52.5</v>
          </cell>
          <cell r="AT1551">
            <v>150</v>
          </cell>
          <cell r="AU1551" t="str">
            <v>SV</v>
          </cell>
          <cell r="AV1551">
            <v>53131.000010000003</v>
          </cell>
          <cell r="AW1551">
            <v>52695.166369999999</v>
          </cell>
          <cell r="AX1551">
            <v>62900</v>
          </cell>
          <cell r="AY1551">
            <v>0.18386629252529274</v>
          </cell>
          <cell r="AZ1551">
            <v>0.15531001573926861</v>
          </cell>
          <cell r="BA1551">
            <v>60900</v>
          </cell>
          <cell r="BB1551">
            <v>3</v>
          </cell>
          <cell r="BC1551">
            <v>0.14622348513180183</v>
          </cell>
          <cell r="BD1551">
            <v>0.12756978637110011</v>
          </cell>
          <cell r="BE1551">
            <v>59900</v>
          </cell>
          <cell r="BF1551">
            <v>6</v>
          </cell>
          <cell r="BG1551">
            <v>0.12740208143505627</v>
          </cell>
          <cell r="BH1551">
            <v>0.11300500818030045</v>
          </cell>
        </row>
        <row r="1552">
          <cell r="B1552" t="str">
            <v>30291</v>
          </cell>
          <cell r="C1552" t="str">
            <v>7791250001727</v>
          </cell>
          <cell r="D1552" t="str">
            <v>VINO CHARDONNAY 750ml CP NAVARRO CORREA</v>
          </cell>
          <cell r="E1552">
            <v>6</v>
          </cell>
          <cell r="F1552" t="str">
            <v>BEBIDAS</v>
          </cell>
          <cell r="G1552" t="str">
            <v>BEBIDAS</v>
          </cell>
          <cell r="H1552" t="str">
            <v>VINOS FINOS Y VARIETALES</v>
          </cell>
          <cell r="I1552" t="str">
            <v>ARGENTINA</v>
          </cell>
          <cell r="J1552" t="str">
            <v>NAVARRO CORREA</v>
          </cell>
          <cell r="K1552" t="str">
            <v>NAVARRO CORREA</v>
          </cell>
          <cell r="L1552">
            <v>161</v>
          </cell>
          <cell r="M1552" t="str">
            <v>WINES AND SPIRITS S.A. (161)</v>
          </cell>
          <cell r="N1552">
            <v>0</v>
          </cell>
          <cell r="O1552">
            <v>1</v>
          </cell>
          <cell r="P1552">
            <v>0</v>
          </cell>
          <cell r="Q1552">
            <v>2</v>
          </cell>
          <cell r="R1552">
            <v>0</v>
          </cell>
          <cell r="S1552">
            <v>0</v>
          </cell>
          <cell r="T1552">
            <v>0</v>
          </cell>
          <cell r="U1552">
            <v>0</v>
          </cell>
          <cell r="V1552">
            <v>0</v>
          </cell>
          <cell r="W1552">
            <v>0</v>
          </cell>
          <cell r="X1552">
            <v>0</v>
          </cell>
          <cell r="Y1552">
            <v>0</v>
          </cell>
          <cell r="Z1552">
            <v>1</v>
          </cell>
          <cell r="AA1552">
            <v>0</v>
          </cell>
          <cell r="AB1552">
            <v>3</v>
          </cell>
          <cell r="AC1552">
            <v>2</v>
          </cell>
          <cell r="AD1552">
            <v>0</v>
          </cell>
          <cell r="AE1552">
            <v>0</v>
          </cell>
          <cell r="AF1552">
            <v>0</v>
          </cell>
          <cell r="AG1552">
            <v>0</v>
          </cell>
          <cell r="AH1552">
            <v>0</v>
          </cell>
          <cell r="AI1552">
            <v>0</v>
          </cell>
          <cell r="AJ1552">
            <v>7</v>
          </cell>
          <cell r="AK1552">
            <v>6</v>
          </cell>
          <cell r="AL1552">
            <v>6</v>
          </cell>
          <cell r="AM1552">
            <v>2</v>
          </cell>
          <cell r="AN1552">
            <v>5</v>
          </cell>
          <cell r="AO1552">
            <v>6</v>
          </cell>
          <cell r="AP1552">
            <v>105</v>
          </cell>
          <cell r="AQ1552" t="str">
            <v>SV</v>
          </cell>
          <cell r="AR1552" t="str">
            <v>SV</v>
          </cell>
          <cell r="AS1552">
            <v>30</v>
          </cell>
          <cell r="AT1552" t="str">
            <v>SV</v>
          </cell>
          <cell r="AU1552" t="str">
            <v>SV</v>
          </cell>
          <cell r="AV1552">
            <v>53131.000010000003</v>
          </cell>
          <cell r="AW1552">
            <v>50511.694309999999</v>
          </cell>
          <cell r="AX1552">
            <v>62900</v>
          </cell>
          <cell r="AY1552">
            <v>0.18386629252529274</v>
          </cell>
          <cell r="AZ1552">
            <v>0.15531001573926861</v>
          </cell>
          <cell r="BA1552">
            <v>60900</v>
          </cell>
          <cell r="BB1552">
            <v>3</v>
          </cell>
          <cell r="BC1552">
            <v>0.14622348513180183</v>
          </cell>
          <cell r="BD1552">
            <v>0.12756978637110011</v>
          </cell>
          <cell r="BE1552">
            <v>59900</v>
          </cell>
          <cell r="BF1552">
            <v>6</v>
          </cell>
          <cell r="BG1552">
            <v>0.12740208143505627</v>
          </cell>
          <cell r="BH1552">
            <v>0.11300500818030045</v>
          </cell>
        </row>
        <row r="1553">
          <cell r="B1553" t="str">
            <v>8560</v>
          </cell>
          <cell r="C1553" t="str">
            <v>7791250001673</v>
          </cell>
          <cell r="D1553" t="str">
            <v>VINO MALBEC 750ml CP NAVARRO CORREAS</v>
          </cell>
          <cell r="E1553">
            <v>6</v>
          </cell>
          <cell r="F1553" t="str">
            <v>BEBIDAS</v>
          </cell>
          <cell r="G1553" t="str">
            <v>BEBIDAS</v>
          </cell>
          <cell r="H1553" t="str">
            <v>VINOS FINOS Y VARIETALES</v>
          </cell>
          <cell r="I1553" t="str">
            <v>ARGENTINA</v>
          </cell>
          <cell r="J1553" t="str">
            <v>NAVARRO CORREA</v>
          </cell>
          <cell r="K1553" t="str">
            <v>NAVARRO CORREA</v>
          </cell>
          <cell r="L1553">
            <v>161</v>
          </cell>
          <cell r="M1553" t="str">
            <v>WINES AND SPIRITS S.A. (161)</v>
          </cell>
          <cell r="N1553">
            <v>3</v>
          </cell>
          <cell r="O1553">
            <v>4</v>
          </cell>
          <cell r="P1553">
            <v>5</v>
          </cell>
          <cell r="Q1553">
            <v>10</v>
          </cell>
          <cell r="R1553">
            <v>11</v>
          </cell>
          <cell r="S1553">
            <v>18</v>
          </cell>
          <cell r="T1553">
            <v>0</v>
          </cell>
          <cell r="U1553">
            <v>6</v>
          </cell>
          <cell r="V1553">
            <v>0</v>
          </cell>
          <cell r="W1553">
            <v>0</v>
          </cell>
          <cell r="X1553">
            <v>4</v>
          </cell>
          <cell r="Y1553">
            <v>4</v>
          </cell>
          <cell r="Z1553">
            <v>2</v>
          </cell>
          <cell r="AA1553">
            <v>0</v>
          </cell>
          <cell r="AB1553">
            <v>3</v>
          </cell>
          <cell r="AC1553">
            <v>5</v>
          </cell>
          <cell r="AD1553">
            <v>1</v>
          </cell>
          <cell r="AE1553">
            <v>2</v>
          </cell>
          <cell r="AF1553">
            <v>7</v>
          </cell>
          <cell r="AG1553">
            <v>6</v>
          </cell>
          <cell r="AH1553">
            <v>0</v>
          </cell>
          <cell r="AI1553">
            <v>0</v>
          </cell>
          <cell r="AJ1553">
            <v>5</v>
          </cell>
          <cell r="AK1553">
            <v>6</v>
          </cell>
          <cell r="AL1553">
            <v>6</v>
          </cell>
          <cell r="AM1553">
            <v>3</v>
          </cell>
          <cell r="AN1553">
            <v>11</v>
          </cell>
          <cell r="AO1553">
            <v>12</v>
          </cell>
          <cell r="AP1553">
            <v>15</v>
          </cell>
          <cell r="AQ1553">
            <v>30</v>
          </cell>
          <cell r="AR1553">
            <v>45</v>
          </cell>
          <cell r="AS1553">
            <v>18</v>
          </cell>
          <cell r="AT1553">
            <v>55</v>
          </cell>
          <cell r="AU1553" t="str">
            <v>SV</v>
          </cell>
          <cell r="AV1553">
            <v>53131.000010000003</v>
          </cell>
          <cell r="AW1553">
            <v>53055.448490000002</v>
          </cell>
          <cell r="AX1553">
            <v>62900</v>
          </cell>
          <cell r="AY1553">
            <v>0.18386629252529274</v>
          </cell>
          <cell r="AZ1553">
            <v>0.15531001573926861</v>
          </cell>
          <cell r="BA1553">
            <v>60900</v>
          </cell>
          <cell r="BB1553">
            <v>3</v>
          </cell>
          <cell r="BC1553">
            <v>0.14622348513180183</v>
          </cell>
          <cell r="BD1553">
            <v>0.12756978637110011</v>
          </cell>
          <cell r="BE1553">
            <v>59900</v>
          </cell>
          <cell r="BF1553">
            <v>6</v>
          </cell>
          <cell r="BG1553">
            <v>0.12740208143505627</v>
          </cell>
          <cell r="BH1553">
            <v>0.11300500818030045</v>
          </cell>
        </row>
        <row r="1554">
          <cell r="B1554" t="str">
            <v>20378</v>
          </cell>
          <cell r="C1554" t="str">
            <v>7793440702964</v>
          </cell>
          <cell r="D1554" t="str">
            <v>VINO CABERNET 750ml NIETO BENJAMIN</v>
          </cell>
          <cell r="E1554">
            <v>6</v>
          </cell>
          <cell r="F1554" t="str">
            <v>BEBIDAS</v>
          </cell>
          <cell r="G1554" t="str">
            <v>BEBIDAS</v>
          </cell>
          <cell r="H1554" t="str">
            <v>VINOS FINOS Y VARIETALES</v>
          </cell>
          <cell r="I1554" t="str">
            <v>ARGENTINA</v>
          </cell>
          <cell r="J1554" t="str">
            <v>NIETO SENETINER</v>
          </cell>
          <cell r="K1554" t="str">
            <v>NIETO BENJAMIN</v>
          </cell>
          <cell r="L1554">
            <v>126</v>
          </cell>
          <cell r="M1554" t="str">
            <v>LONDON IMPORT S.A. (126)</v>
          </cell>
          <cell r="N1554">
            <v>1</v>
          </cell>
          <cell r="O1554">
            <v>1</v>
          </cell>
          <cell r="P1554">
            <v>1</v>
          </cell>
          <cell r="Q1554">
            <v>3</v>
          </cell>
          <cell r="R1554">
            <v>2</v>
          </cell>
          <cell r="S1554">
            <v>1</v>
          </cell>
          <cell r="T1554">
            <v>10</v>
          </cell>
          <cell r="U1554">
            <v>9</v>
          </cell>
          <cell r="V1554">
            <v>3</v>
          </cell>
          <cell r="W1554">
            <v>4</v>
          </cell>
          <cell r="X1554">
            <v>3</v>
          </cell>
          <cell r="Y1554">
            <v>0</v>
          </cell>
          <cell r="Z1554">
            <v>0</v>
          </cell>
          <cell r="AA1554">
            <v>0</v>
          </cell>
          <cell r="AB1554">
            <v>3</v>
          </cell>
          <cell r="AC1554">
            <v>6</v>
          </cell>
          <cell r="AD1554">
            <v>1</v>
          </cell>
          <cell r="AE1554">
            <v>6</v>
          </cell>
          <cell r="AF1554">
            <v>2</v>
          </cell>
          <cell r="AG1554">
            <v>0</v>
          </cell>
          <cell r="AH1554">
            <v>0</v>
          </cell>
          <cell r="AI1554">
            <v>0</v>
          </cell>
          <cell r="AJ1554">
            <v>37</v>
          </cell>
          <cell r="AK1554">
            <v>0</v>
          </cell>
          <cell r="AL1554">
            <v>6</v>
          </cell>
          <cell r="AM1554">
            <v>11</v>
          </cell>
          <cell r="AN1554">
            <v>12</v>
          </cell>
          <cell r="AO1554">
            <v>6</v>
          </cell>
          <cell r="AP1554">
            <v>370</v>
          </cell>
          <cell r="AQ1554" t="str">
            <v>Q</v>
          </cell>
          <cell r="AR1554" t="str">
            <v>SV</v>
          </cell>
          <cell r="AS1554">
            <v>55</v>
          </cell>
          <cell r="AT1554" t="str">
            <v>SV</v>
          </cell>
          <cell r="AU1554" t="str">
            <v>SV</v>
          </cell>
          <cell r="AV1554">
            <v>33149.000059999998</v>
          </cell>
          <cell r="AW1554">
            <v>25084.873879999999</v>
          </cell>
          <cell r="AX1554">
            <v>32500</v>
          </cell>
          <cell r="AY1554">
            <v>-1.957826959562281E-2</v>
          </cell>
          <cell r="AZ1554">
            <v>-1.996923261538457E-2</v>
          </cell>
          <cell r="BA1554">
            <v>31900</v>
          </cell>
          <cell r="BB1554">
            <v>3</v>
          </cell>
          <cell r="BC1554">
            <v>-3.7678363080011379E-2</v>
          </cell>
          <cell r="BD1554">
            <v>-3.9153606896551674E-2</v>
          </cell>
          <cell r="BE1554">
            <v>30900</v>
          </cell>
          <cell r="BF1554">
            <v>6</v>
          </cell>
          <cell r="BG1554">
            <v>-6.7845185553992216E-2</v>
          </cell>
          <cell r="BH1554">
            <v>-7.2783173462783124E-2</v>
          </cell>
        </row>
        <row r="1555">
          <cell r="B1555" t="str">
            <v>20379</v>
          </cell>
          <cell r="C1555" t="str">
            <v>7793440702940</v>
          </cell>
          <cell r="D1555" t="str">
            <v>VINO MALBEC 750ml NIETO BENJAMIN</v>
          </cell>
          <cell r="E1555">
            <v>6</v>
          </cell>
          <cell r="F1555" t="str">
            <v>BEBIDAS</v>
          </cell>
          <cell r="G1555" t="str">
            <v>BEBIDAS</v>
          </cell>
          <cell r="H1555" t="str">
            <v>VINOS FINOS Y VARIETALES</v>
          </cell>
          <cell r="I1555" t="str">
            <v>ARGENTINA</v>
          </cell>
          <cell r="J1555" t="str">
            <v>NIETO SENETINER</v>
          </cell>
          <cell r="K1555" t="str">
            <v>NIETO BENJAMIN</v>
          </cell>
          <cell r="L1555">
            <v>126</v>
          </cell>
          <cell r="M1555" t="str">
            <v>LONDON IMPORT S.A. (126)</v>
          </cell>
          <cell r="N1555">
            <v>5</v>
          </cell>
          <cell r="O1555">
            <v>11</v>
          </cell>
          <cell r="P1555">
            <v>7</v>
          </cell>
          <cell r="Q1555">
            <v>7</v>
          </cell>
          <cell r="R1555">
            <v>1</v>
          </cell>
          <cell r="S1555">
            <v>1</v>
          </cell>
          <cell r="T1555">
            <v>6</v>
          </cell>
          <cell r="U1555">
            <v>9</v>
          </cell>
          <cell r="V1555">
            <v>0</v>
          </cell>
          <cell r="W1555">
            <v>2</v>
          </cell>
          <cell r="X1555">
            <v>1</v>
          </cell>
          <cell r="Y1555">
            <v>2</v>
          </cell>
          <cell r="Z1555">
            <v>5</v>
          </cell>
          <cell r="AA1555">
            <v>0</v>
          </cell>
          <cell r="AB1555">
            <v>3</v>
          </cell>
          <cell r="AC1555">
            <v>5</v>
          </cell>
          <cell r="AD1555">
            <v>0</v>
          </cell>
          <cell r="AE1555">
            <v>5</v>
          </cell>
          <cell r="AF1555">
            <v>6</v>
          </cell>
          <cell r="AG1555">
            <v>5</v>
          </cell>
          <cell r="AH1555">
            <v>0</v>
          </cell>
          <cell r="AI1555">
            <v>0</v>
          </cell>
          <cell r="AJ1555">
            <v>7</v>
          </cell>
          <cell r="AK1555">
            <v>2</v>
          </cell>
          <cell r="AL1555">
            <v>4</v>
          </cell>
          <cell r="AM1555">
            <v>1</v>
          </cell>
          <cell r="AN1555">
            <v>9</v>
          </cell>
          <cell r="AO1555">
            <v>6</v>
          </cell>
          <cell r="AP1555">
            <v>30</v>
          </cell>
          <cell r="AQ1555">
            <v>6.6666666666666661</v>
          </cell>
          <cell r="AR1555">
            <v>60</v>
          </cell>
          <cell r="AS1555">
            <v>6</v>
          </cell>
          <cell r="AT1555">
            <v>54</v>
          </cell>
          <cell r="AU1555" t="str">
            <v>SV</v>
          </cell>
          <cell r="AV1555">
            <v>33149.000059999998</v>
          </cell>
          <cell r="AW1555">
            <v>26251.618470000001</v>
          </cell>
          <cell r="AX1555">
            <v>32500</v>
          </cell>
          <cell r="AY1555">
            <v>-1.957826959562281E-2</v>
          </cell>
          <cell r="AZ1555">
            <v>-1.996923261538457E-2</v>
          </cell>
          <cell r="BA1555">
            <v>31900</v>
          </cell>
          <cell r="BB1555">
            <v>3</v>
          </cell>
          <cell r="BC1555">
            <v>-3.7678363080011379E-2</v>
          </cell>
          <cell r="BD1555">
            <v>-3.9153606896551674E-2</v>
          </cell>
          <cell r="BE1555">
            <v>30900</v>
          </cell>
          <cell r="BF1555">
            <v>6</v>
          </cell>
          <cell r="BG1555">
            <v>-6.7845185553992216E-2</v>
          </cell>
          <cell r="BH1555">
            <v>-7.2783173462783124E-2</v>
          </cell>
        </row>
        <row r="1556">
          <cell r="B1556" t="str">
            <v>20385</v>
          </cell>
          <cell r="C1556" t="str">
            <v>7793440702735</v>
          </cell>
          <cell r="D1556" t="str">
            <v>VINO MALBEC 750ml NIETO DON NICANOR</v>
          </cell>
          <cell r="E1556">
            <v>6</v>
          </cell>
          <cell r="F1556" t="str">
            <v>BEBIDAS</v>
          </cell>
          <cell r="G1556" t="str">
            <v>BEBIDAS</v>
          </cell>
          <cell r="H1556" t="str">
            <v>VINOS FINOS Y VARIETALES</v>
          </cell>
          <cell r="I1556" t="str">
            <v>ARGENTINA</v>
          </cell>
          <cell r="J1556" t="str">
            <v>NIETO SENETINER</v>
          </cell>
          <cell r="K1556" t="str">
            <v>NIETO DON NICANOR</v>
          </cell>
          <cell r="L1556">
            <v>126</v>
          </cell>
          <cell r="M1556" t="str">
            <v>LONDON IMPORT S.A. (126)</v>
          </cell>
          <cell r="N1556">
            <v>0</v>
          </cell>
          <cell r="O1556">
            <v>1</v>
          </cell>
          <cell r="P1556">
            <v>1</v>
          </cell>
          <cell r="Q1556">
            <v>1</v>
          </cell>
          <cell r="R1556">
            <v>0</v>
          </cell>
          <cell r="S1556">
            <v>1</v>
          </cell>
          <cell r="T1556">
            <v>3</v>
          </cell>
          <cell r="U1556">
            <v>3</v>
          </cell>
          <cell r="V1556">
            <v>0</v>
          </cell>
          <cell r="W1556">
            <v>0</v>
          </cell>
          <cell r="X1556">
            <v>1</v>
          </cell>
          <cell r="Y1556">
            <v>1</v>
          </cell>
          <cell r="Z1556">
            <v>0</v>
          </cell>
          <cell r="AA1556">
            <v>0</v>
          </cell>
          <cell r="AB1556">
            <v>0</v>
          </cell>
          <cell r="AC1556">
            <v>0</v>
          </cell>
          <cell r="AD1556">
            <v>0</v>
          </cell>
          <cell r="AE1556">
            <v>0</v>
          </cell>
          <cell r="AF1556">
            <v>2</v>
          </cell>
          <cell r="AG1556">
            <v>2</v>
          </cell>
          <cell r="AH1556">
            <v>0</v>
          </cell>
          <cell r="AI1556">
            <v>0</v>
          </cell>
          <cell r="AJ1556">
            <v>4</v>
          </cell>
          <cell r="AK1556">
            <v>2</v>
          </cell>
          <cell r="AL1556">
            <v>6</v>
          </cell>
          <cell r="AM1556">
            <v>11</v>
          </cell>
          <cell r="AN1556">
            <v>3</v>
          </cell>
          <cell r="AO1556">
            <v>6</v>
          </cell>
          <cell r="AP1556">
            <v>120</v>
          </cell>
          <cell r="AQ1556">
            <v>20</v>
          </cell>
          <cell r="AR1556">
            <v>180</v>
          </cell>
          <cell r="AS1556" t="str">
            <v>SV</v>
          </cell>
          <cell r="AT1556">
            <v>45</v>
          </cell>
          <cell r="AU1556" t="str">
            <v>SV</v>
          </cell>
          <cell r="AV1556">
            <v>101656</v>
          </cell>
          <cell r="AW1556">
            <v>78720.564559999999</v>
          </cell>
          <cell r="AX1556">
            <v>94900</v>
          </cell>
          <cell r="AY1556">
            <v>-6.6459431809238967E-2</v>
          </cell>
          <cell r="AZ1556">
            <v>-7.1190727081138036E-2</v>
          </cell>
          <cell r="BA1556">
            <v>92900</v>
          </cell>
          <cell r="BB1556">
            <v>3</v>
          </cell>
          <cell r="BC1556">
            <v>-8.6133627134650226E-2</v>
          </cell>
          <cell r="BD1556">
            <v>-9.4251883745963397E-2</v>
          </cell>
          <cell r="BE1556">
            <v>89900</v>
          </cell>
          <cell r="BF1556">
            <v>6</v>
          </cell>
          <cell r="BG1556">
            <v>-0.11564492012276695</v>
          </cell>
          <cell r="BH1556">
            <v>-0.13076751946607343</v>
          </cell>
        </row>
        <row r="1557">
          <cell r="B1557" t="str">
            <v>20386</v>
          </cell>
          <cell r="C1557" t="str">
            <v>7793440000305</v>
          </cell>
          <cell r="D1557" t="str">
            <v>VINO MALBEC 750ml EMILIA NIETO SENETINER</v>
          </cell>
          <cell r="E1557">
            <v>6</v>
          </cell>
          <cell r="F1557" t="str">
            <v>BEBIDAS</v>
          </cell>
          <cell r="G1557" t="str">
            <v>BEBIDAS</v>
          </cell>
          <cell r="H1557" t="str">
            <v>VINOS FINOS Y VARIETALES</v>
          </cell>
          <cell r="I1557" t="str">
            <v>ARGENTINA</v>
          </cell>
          <cell r="J1557" t="str">
            <v>NIETO SENETINER</v>
          </cell>
          <cell r="K1557" t="str">
            <v>NIETO EMILIA</v>
          </cell>
          <cell r="L1557">
            <v>126</v>
          </cell>
          <cell r="M1557" t="str">
            <v>LONDON IMPORT S.A. (126)</v>
          </cell>
          <cell r="N1557">
            <v>2</v>
          </cell>
          <cell r="O1557">
            <v>1</v>
          </cell>
          <cell r="P1557">
            <v>3</v>
          </cell>
          <cell r="Q1557">
            <v>5</v>
          </cell>
          <cell r="R1557">
            <v>0</v>
          </cell>
          <cell r="S1557">
            <v>1</v>
          </cell>
          <cell r="T1557">
            <v>2</v>
          </cell>
          <cell r="U1557">
            <v>3</v>
          </cell>
          <cell r="V1557">
            <v>1</v>
          </cell>
          <cell r="W1557">
            <v>0</v>
          </cell>
          <cell r="X1557">
            <v>4</v>
          </cell>
          <cell r="Y1557">
            <v>4</v>
          </cell>
          <cell r="Z1557">
            <v>0</v>
          </cell>
          <cell r="AA1557">
            <v>0</v>
          </cell>
          <cell r="AB1557">
            <v>2</v>
          </cell>
          <cell r="AC1557">
            <v>2</v>
          </cell>
          <cell r="AD1557">
            <v>0</v>
          </cell>
          <cell r="AE1557">
            <v>2</v>
          </cell>
          <cell r="AF1557">
            <v>0</v>
          </cell>
          <cell r="AG1557">
            <v>3</v>
          </cell>
          <cell r="AH1557">
            <v>0</v>
          </cell>
          <cell r="AI1557">
            <v>0</v>
          </cell>
          <cell r="AJ1557">
            <v>140</v>
          </cell>
          <cell r="AK1557">
            <v>13</v>
          </cell>
          <cell r="AL1557">
            <v>3</v>
          </cell>
          <cell r="AM1557">
            <v>19</v>
          </cell>
          <cell r="AN1557">
            <v>3</v>
          </cell>
          <cell r="AO1557">
            <v>0</v>
          </cell>
          <cell r="AP1557">
            <v>840</v>
          </cell>
          <cell r="AQ1557">
            <v>130</v>
          </cell>
          <cell r="AR1557">
            <v>22.5</v>
          </cell>
          <cell r="AS1557">
            <v>285</v>
          </cell>
          <cell r="AT1557">
            <v>30</v>
          </cell>
          <cell r="AU1557" t="str">
            <v>Q</v>
          </cell>
          <cell r="AV1557">
            <v>37125</v>
          </cell>
          <cell r="AW1557">
            <v>36868.999750000003</v>
          </cell>
          <cell r="AX1557">
            <v>47900</v>
          </cell>
          <cell r="AY1557">
            <v>0.29023569023569018</v>
          </cell>
          <cell r="AZ1557">
            <v>0.22494780793319416</v>
          </cell>
          <cell r="BA1557">
            <v>46900</v>
          </cell>
          <cell r="BB1557">
            <v>3</v>
          </cell>
          <cell r="BC1557">
            <v>0.26329966329966337</v>
          </cell>
          <cell r="BD1557">
            <v>0.20842217484008529</v>
          </cell>
          <cell r="BE1557">
            <v>45900</v>
          </cell>
          <cell r="BF1557">
            <v>6</v>
          </cell>
          <cell r="BG1557">
            <v>0.23636363636363633</v>
          </cell>
          <cell r="BH1557">
            <v>0.19117647058823528</v>
          </cell>
        </row>
        <row r="1558">
          <cell r="B1558" t="str">
            <v>12512</v>
          </cell>
          <cell r="C1558" t="str">
            <v>7798126272182</v>
          </cell>
          <cell r="D1558" t="str">
            <v>VINO TINTO 750ml A LISA</v>
          </cell>
          <cell r="E1558">
            <v>6</v>
          </cell>
          <cell r="F1558" t="str">
            <v>BEBIDAS</v>
          </cell>
          <cell r="G1558" t="str">
            <v>BEBIDAS</v>
          </cell>
          <cell r="H1558" t="str">
            <v>VINOS FINOS Y VARIETALES</v>
          </cell>
          <cell r="I1558" t="str">
            <v>ARGENTINA</v>
          </cell>
          <cell r="J1558" t="str">
            <v>NOEMIA</v>
          </cell>
          <cell r="K1558" t="str">
            <v>A LISA</v>
          </cell>
          <cell r="L1558">
            <v>114</v>
          </cell>
          <cell r="M1558" t="str">
            <v>APOLO IMPORT S.A. 2 - TRENTINO (114)</v>
          </cell>
          <cell r="N1558">
            <v>0</v>
          </cell>
          <cell r="O1558">
            <v>0</v>
          </cell>
          <cell r="P1558">
            <v>0</v>
          </cell>
          <cell r="Q1558">
            <v>0</v>
          </cell>
          <cell r="R1558">
            <v>0</v>
          </cell>
          <cell r="S1558">
            <v>0</v>
          </cell>
          <cell r="T1558">
            <v>0</v>
          </cell>
          <cell r="U1558">
            <v>4</v>
          </cell>
          <cell r="V1558">
            <v>0</v>
          </cell>
          <cell r="W1558">
            <v>0</v>
          </cell>
          <cell r="X1558">
            <v>0</v>
          </cell>
          <cell r="Y1558">
            <v>0</v>
          </cell>
          <cell r="Z1558">
            <v>0</v>
          </cell>
          <cell r="AA1558">
            <v>0</v>
          </cell>
          <cell r="AB1558">
            <v>0</v>
          </cell>
          <cell r="AC1558">
            <v>0</v>
          </cell>
          <cell r="AD1558">
            <v>0</v>
          </cell>
          <cell r="AE1558">
            <v>0</v>
          </cell>
          <cell r="AF1558">
            <v>0</v>
          </cell>
          <cell r="AG1558">
            <v>0</v>
          </cell>
          <cell r="AH1558">
            <v>0</v>
          </cell>
          <cell r="AI1558">
            <v>0</v>
          </cell>
          <cell r="AJ1558">
            <v>32</v>
          </cell>
          <cell r="AK1558">
            <v>1</v>
          </cell>
          <cell r="AL1558">
            <v>4</v>
          </cell>
          <cell r="AM1558">
            <v>6</v>
          </cell>
          <cell r="AN1558">
            <v>5</v>
          </cell>
          <cell r="AO1558">
            <v>15</v>
          </cell>
          <cell r="AP1558" t="str">
            <v>SV</v>
          </cell>
          <cell r="AQ1558">
            <v>7.5</v>
          </cell>
          <cell r="AR1558" t="str">
            <v>SV</v>
          </cell>
          <cell r="AS1558" t="str">
            <v>SV</v>
          </cell>
          <cell r="AT1558" t="str">
            <v>SV</v>
          </cell>
          <cell r="AU1558" t="str">
            <v>SV</v>
          </cell>
          <cell r="AV1558">
            <v>174925.00003</v>
          </cell>
          <cell r="AW1558">
            <v>134921.42741</v>
          </cell>
          <cell r="AX1558">
            <v>209900</v>
          </cell>
          <cell r="AY1558">
            <v>0.19994283243676847</v>
          </cell>
          <cell r="AZ1558">
            <v>0.16662696507860889</v>
          </cell>
          <cell r="BA1558">
            <v>199900</v>
          </cell>
          <cell r="BB1558">
            <v>3</v>
          </cell>
          <cell r="BC1558">
            <v>0.1427754750076704</v>
          </cell>
          <cell r="BD1558">
            <v>0.12493746858429217</v>
          </cell>
          <cell r="BE1558">
            <v>189900</v>
          </cell>
          <cell r="BF1558">
            <v>6</v>
          </cell>
          <cell r="BG1558">
            <v>8.560811757857234E-2</v>
          </cell>
          <cell r="BH1558">
            <v>7.8857293154291755E-2</v>
          </cell>
        </row>
        <row r="1559">
          <cell r="B1559" t="str">
            <v>12513</v>
          </cell>
          <cell r="C1559" t="str">
            <v>7798126271871</v>
          </cell>
          <cell r="D1559" t="str">
            <v>VINO TINTO 750ml J. ALBERTO</v>
          </cell>
          <cell r="E1559">
            <v>6</v>
          </cell>
          <cell r="F1559" t="str">
            <v>BEBIDAS</v>
          </cell>
          <cell r="G1559" t="str">
            <v>BEBIDAS</v>
          </cell>
          <cell r="H1559" t="str">
            <v>VINOS FINOS Y VARIETALES</v>
          </cell>
          <cell r="I1559" t="str">
            <v>ARGENTINA</v>
          </cell>
          <cell r="J1559" t="str">
            <v>NOEMIA</v>
          </cell>
          <cell r="K1559" t="str">
            <v>J ALBERTO</v>
          </cell>
          <cell r="L1559">
            <v>114</v>
          </cell>
          <cell r="M1559" t="str">
            <v>APOLO IMPORT S.A. 2 - TRENTINO (114)</v>
          </cell>
          <cell r="N1559">
            <v>0</v>
          </cell>
          <cell r="O1559">
            <v>0</v>
          </cell>
          <cell r="P1559">
            <v>1</v>
          </cell>
          <cell r="Q1559">
            <v>1</v>
          </cell>
          <cell r="R1559">
            <v>0</v>
          </cell>
          <cell r="S1559">
            <v>0</v>
          </cell>
          <cell r="T1559">
            <v>0</v>
          </cell>
          <cell r="U1559">
            <v>0</v>
          </cell>
          <cell r="V1559">
            <v>0</v>
          </cell>
          <cell r="W1559">
            <v>0</v>
          </cell>
          <cell r="X1559">
            <v>0</v>
          </cell>
          <cell r="Y1559">
            <v>0</v>
          </cell>
          <cell r="Z1559">
            <v>0</v>
          </cell>
          <cell r="AA1559">
            <v>0</v>
          </cell>
          <cell r="AB1559">
            <v>0</v>
          </cell>
          <cell r="AC1559">
            <v>0</v>
          </cell>
          <cell r="AD1559">
            <v>0</v>
          </cell>
          <cell r="AE1559">
            <v>0</v>
          </cell>
          <cell r="AF1559">
            <v>0</v>
          </cell>
          <cell r="AG1559">
            <v>0</v>
          </cell>
          <cell r="AH1559">
            <v>0</v>
          </cell>
          <cell r="AI1559">
            <v>0</v>
          </cell>
          <cell r="AJ1559">
            <v>5</v>
          </cell>
          <cell r="AK1559">
            <v>6</v>
          </cell>
          <cell r="AL1559">
            <v>3</v>
          </cell>
          <cell r="AM1559">
            <v>4</v>
          </cell>
          <cell r="AN1559">
            <v>6</v>
          </cell>
          <cell r="AO1559">
            <v>6</v>
          </cell>
          <cell r="AP1559">
            <v>150</v>
          </cell>
          <cell r="AQ1559" t="str">
            <v>SV</v>
          </cell>
          <cell r="AR1559" t="str">
            <v>SV</v>
          </cell>
          <cell r="AS1559" t="str">
            <v>SV</v>
          </cell>
          <cell r="AT1559" t="str">
            <v>SV</v>
          </cell>
          <cell r="AU1559" t="str">
            <v>SV</v>
          </cell>
          <cell r="AV1559">
            <v>316580</v>
          </cell>
          <cell r="AW1559">
            <v>231792.23485000001</v>
          </cell>
          <cell r="AX1559">
            <v>379900</v>
          </cell>
          <cell r="AY1559">
            <v>0.20001263503695754</v>
          </cell>
          <cell r="AZ1559">
            <v>0.16667544090550146</v>
          </cell>
          <cell r="BA1559">
            <v>369900</v>
          </cell>
          <cell r="BB1559">
            <v>3</v>
          </cell>
          <cell r="BC1559">
            <v>0.16842504264324965</v>
          </cell>
          <cell r="BD1559">
            <v>0.14414706677480399</v>
          </cell>
          <cell r="BE1559">
            <v>359900</v>
          </cell>
          <cell r="BF1559">
            <v>6</v>
          </cell>
          <cell r="BG1559">
            <v>0.13683745024954197</v>
          </cell>
          <cell r="BH1559">
            <v>0.12036676854681856</v>
          </cell>
        </row>
        <row r="1560">
          <cell r="B1560" t="str">
            <v>15399</v>
          </cell>
          <cell r="C1560" t="str">
            <v>742832556873</v>
          </cell>
          <cell r="D1560" t="str">
            <v>VINO CABERNET SAUVIGNON 750ml ALTO MOLINO</v>
          </cell>
          <cell r="E1560">
            <v>6</v>
          </cell>
          <cell r="F1560" t="str">
            <v>BEBIDAS</v>
          </cell>
          <cell r="G1560" t="str">
            <v>BEBIDAS</v>
          </cell>
          <cell r="H1560" t="str">
            <v>VINOS FINOS Y VARIETALES</v>
          </cell>
          <cell r="I1560" t="str">
            <v>ARGENTINA</v>
          </cell>
          <cell r="J1560" t="str">
            <v>PIATTELLI</v>
          </cell>
          <cell r="K1560" t="str">
            <v>ALTO MOLINO</v>
          </cell>
          <cell r="L1560">
            <v>114</v>
          </cell>
          <cell r="M1560" t="str">
            <v>APOLO IMPORT S.A. 2 - TRENTINO (114)</v>
          </cell>
          <cell r="N1560">
            <v>0</v>
          </cell>
          <cell r="O1560">
            <v>0</v>
          </cell>
          <cell r="P1560">
            <v>0</v>
          </cell>
          <cell r="Q1560">
            <v>0</v>
          </cell>
          <cell r="R1560">
            <v>0</v>
          </cell>
          <cell r="S1560">
            <v>4</v>
          </cell>
          <cell r="T1560">
            <v>0</v>
          </cell>
          <cell r="U1560">
            <v>1</v>
          </cell>
          <cell r="V1560">
            <v>0</v>
          </cell>
          <cell r="W1560">
            <v>0</v>
          </cell>
          <cell r="X1560">
            <v>0</v>
          </cell>
          <cell r="Y1560">
            <v>0</v>
          </cell>
          <cell r="Z1560">
            <v>0</v>
          </cell>
          <cell r="AA1560">
            <v>0</v>
          </cell>
          <cell r="AB1560">
            <v>0</v>
          </cell>
          <cell r="AC1560">
            <v>0</v>
          </cell>
          <cell r="AD1560">
            <v>0</v>
          </cell>
          <cell r="AE1560">
            <v>0</v>
          </cell>
          <cell r="AF1560">
            <v>0</v>
          </cell>
          <cell r="AG1560">
            <v>0</v>
          </cell>
          <cell r="AH1560">
            <v>0</v>
          </cell>
          <cell r="AI1560">
            <v>1</v>
          </cell>
          <cell r="AJ1560">
            <v>32</v>
          </cell>
          <cell r="AK1560">
            <v>30</v>
          </cell>
          <cell r="AL1560">
            <v>47</v>
          </cell>
          <cell r="AM1560">
            <v>47</v>
          </cell>
          <cell r="AN1560">
            <v>60</v>
          </cell>
          <cell r="AO1560">
            <v>6</v>
          </cell>
          <cell r="AP1560" t="str">
            <v>SV</v>
          </cell>
          <cell r="AQ1560">
            <v>900</v>
          </cell>
          <cell r="AR1560" t="str">
            <v>SV</v>
          </cell>
          <cell r="AS1560" t="str">
            <v>SV</v>
          </cell>
          <cell r="AT1560" t="str">
            <v>SV</v>
          </cell>
          <cell r="AU1560">
            <v>180</v>
          </cell>
          <cell r="AV1560">
            <v>44080.000030000003</v>
          </cell>
          <cell r="AW1560">
            <v>44786.328289999998</v>
          </cell>
          <cell r="AX1560">
            <v>52900</v>
          </cell>
          <cell r="AY1560">
            <v>0.20009074328487464</v>
          </cell>
          <cell r="AZ1560">
            <v>0.16672967807183359</v>
          </cell>
          <cell r="BA1560">
            <v>49900</v>
          </cell>
          <cell r="BB1560">
            <v>3</v>
          </cell>
          <cell r="BC1560">
            <v>0.13203266710614825</v>
          </cell>
          <cell r="BD1560">
            <v>0.11663326593186367</v>
          </cell>
          <cell r="BE1560">
            <v>48900</v>
          </cell>
          <cell r="BF1560">
            <v>6</v>
          </cell>
          <cell r="BG1560">
            <v>0.1093466417132396</v>
          </cell>
          <cell r="BH1560">
            <v>9.8568506543967219E-2</v>
          </cell>
        </row>
        <row r="1561">
          <cell r="B1561" t="str">
            <v>15400</v>
          </cell>
          <cell r="C1561" t="str">
            <v>742832556880</v>
          </cell>
          <cell r="D1561" t="str">
            <v>VINO MALBEC 750ml ALTO MOLINO</v>
          </cell>
          <cell r="E1561">
            <v>6</v>
          </cell>
          <cell r="F1561" t="str">
            <v>BEBIDAS</v>
          </cell>
          <cell r="G1561" t="str">
            <v>BEBIDAS</v>
          </cell>
          <cell r="H1561" t="str">
            <v>VINOS FINOS Y VARIETALES</v>
          </cell>
          <cell r="I1561" t="str">
            <v>ARGENTINA</v>
          </cell>
          <cell r="J1561" t="str">
            <v>PIATTELLI</v>
          </cell>
          <cell r="K1561" t="str">
            <v>ALTO MOLINO</v>
          </cell>
          <cell r="L1561">
            <v>114</v>
          </cell>
          <cell r="M1561" t="str">
            <v>APOLO IMPORT S.A. 2 - TRENTINO (114)</v>
          </cell>
          <cell r="N1561">
            <v>0</v>
          </cell>
          <cell r="O1561">
            <v>0</v>
          </cell>
          <cell r="P1561">
            <v>0</v>
          </cell>
          <cell r="Q1561">
            <v>0</v>
          </cell>
          <cell r="R1561">
            <v>0</v>
          </cell>
          <cell r="S1561">
            <v>2</v>
          </cell>
          <cell r="T1561">
            <v>0</v>
          </cell>
          <cell r="U1561">
            <v>1</v>
          </cell>
          <cell r="V1561">
            <v>0</v>
          </cell>
          <cell r="W1561">
            <v>0</v>
          </cell>
          <cell r="X1561">
            <v>0</v>
          </cell>
          <cell r="Y1561">
            <v>1</v>
          </cell>
          <cell r="Z1561">
            <v>0</v>
          </cell>
          <cell r="AA1561">
            <v>0</v>
          </cell>
          <cell r="AB1561">
            <v>0</v>
          </cell>
          <cell r="AC1561">
            <v>0</v>
          </cell>
          <cell r="AD1561">
            <v>0</v>
          </cell>
          <cell r="AE1561">
            <v>0</v>
          </cell>
          <cell r="AF1561">
            <v>0</v>
          </cell>
          <cell r="AG1561">
            <v>1</v>
          </cell>
          <cell r="AH1561">
            <v>0</v>
          </cell>
          <cell r="AI1561">
            <v>0</v>
          </cell>
          <cell r="AJ1561">
            <v>24</v>
          </cell>
          <cell r="AK1561">
            <v>21</v>
          </cell>
          <cell r="AL1561">
            <v>23</v>
          </cell>
          <cell r="AM1561">
            <v>40</v>
          </cell>
          <cell r="AN1561">
            <v>32</v>
          </cell>
          <cell r="AO1561">
            <v>6</v>
          </cell>
          <cell r="AP1561" t="str">
            <v>SV</v>
          </cell>
          <cell r="AQ1561">
            <v>630</v>
          </cell>
          <cell r="AR1561">
            <v>690</v>
          </cell>
          <cell r="AS1561" t="str">
            <v>SV</v>
          </cell>
          <cell r="AT1561">
            <v>960</v>
          </cell>
          <cell r="AU1561" t="str">
            <v>SV</v>
          </cell>
          <cell r="AV1561">
            <v>44080.000030000003</v>
          </cell>
          <cell r="AW1561">
            <v>43711.864020000001</v>
          </cell>
          <cell r="AX1561">
            <v>52900</v>
          </cell>
          <cell r="AY1561">
            <v>0.20009074328487464</v>
          </cell>
          <cell r="AZ1561">
            <v>0.16672967807183359</v>
          </cell>
          <cell r="BA1561">
            <v>49900</v>
          </cell>
          <cell r="BB1561">
            <v>3</v>
          </cell>
          <cell r="BC1561">
            <v>0.13203266710614825</v>
          </cell>
          <cell r="BD1561">
            <v>0.11663326593186367</v>
          </cell>
          <cell r="BE1561">
            <v>48900</v>
          </cell>
          <cell r="BF1561">
            <v>6</v>
          </cell>
          <cell r="BG1561">
            <v>0.1093466417132396</v>
          </cell>
          <cell r="BH1561">
            <v>9.8568506543967219E-2</v>
          </cell>
        </row>
        <row r="1562">
          <cell r="B1562" t="str">
            <v>16040</v>
          </cell>
          <cell r="C1562" t="str">
            <v>7798276560078</v>
          </cell>
          <cell r="D1562" t="str">
            <v>VINO BLEND 750ml ARLENE SALTA PIATTELLI</v>
          </cell>
          <cell r="E1562">
            <v>6</v>
          </cell>
          <cell r="F1562" t="str">
            <v>BEBIDAS</v>
          </cell>
          <cell r="G1562" t="str">
            <v>BEBIDAS</v>
          </cell>
          <cell r="H1562" t="str">
            <v>VINOS FINOS Y VARIETALES</v>
          </cell>
          <cell r="I1562" t="str">
            <v>ARGENTINA</v>
          </cell>
          <cell r="J1562" t="str">
            <v>PIATTELLI</v>
          </cell>
          <cell r="K1562" t="str">
            <v>PIATELLI</v>
          </cell>
          <cell r="L1562">
            <v>114</v>
          </cell>
          <cell r="M1562" t="str">
            <v>APOLO IMPORT S.A. 2 - TRENTINO (114)</v>
          </cell>
          <cell r="N1562">
            <v>0</v>
          </cell>
          <cell r="O1562">
            <v>0</v>
          </cell>
          <cell r="P1562">
            <v>0</v>
          </cell>
          <cell r="Q1562">
            <v>0</v>
          </cell>
          <cell r="R1562">
            <v>0</v>
          </cell>
          <cell r="S1562">
            <v>0</v>
          </cell>
          <cell r="T1562">
            <v>0</v>
          </cell>
          <cell r="U1562">
            <v>2</v>
          </cell>
          <cell r="V1562">
            <v>0</v>
          </cell>
          <cell r="W1562">
            <v>0</v>
          </cell>
          <cell r="X1562">
            <v>0</v>
          </cell>
          <cell r="Y1562">
            <v>0</v>
          </cell>
          <cell r="Z1562">
            <v>0</v>
          </cell>
          <cell r="AA1562">
            <v>0</v>
          </cell>
          <cell r="AB1562">
            <v>0</v>
          </cell>
          <cell r="AC1562">
            <v>0</v>
          </cell>
          <cell r="AD1562">
            <v>0</v>
          </cell>
          <cell r="AE1562">
            <v>0</v>
          </cell>
          <cell r="AF1562">
            <v>0</v>
          </cell>
          <cell r="AG1562">
            <v>0</v>
          </cell>
          <cell r="AH1562">
            <v>0</v>
          </cell>
          <cell r="AI1562">
            <v>0</v>
          </cell>
          <cell r="AJ1562">
            <v>10</v>
          </cell>
          <cell r="AK1562">
            <v>9</v>
          </cell>
          <cell r="AL1562">
            <v>3</v>
          </cell>
          <cell r="AM1562">
            <v>3</v>
          </cell>
          <cell r="AN1562">
            <v>6</v>
          </cell>
          <cell r="AO1562">
            <v>18</v>
          </cell>
          <cell r="AP1562" t="str">
            <v>SV</v>
          </cell>
          <cell r="AQ1562">
            <v>135</v>
          </cell>
          <cell r="AR1562" t="str">
            <v>SV</v>
          </cell>
          <cell r="AS1562" t="str">
            <v>SV</v>
          </cell>
          <cell r="AT1562" t="str">
            <v>SV</v>
          </cell>
          <cell r="AU1562" t="str">
            <v>SV</v>
          </cell>
          <cell r="AV1562">
            <v>216574.99995999999</v>
          </cell>
          <cell r="AW1562">
            <v>215438.89554</v>
          </cell>
          <cell r="AX1562">
            <v>259900</v>
          </cell>
          <cell r="AY1562">
            <v>0.20004617360268662</v>
          </cell>
          <cell r="AZ1562">
            <v>0.16669873043478267</v>
          </cell>
          <cell r="BA1562">
            <v>249900</v>
          </cell>
          <cell r="BB1562">
            <v>2</v>
          </cell>
          <cell r="BC1562">
            <v>0.15387279254833164</v>
          </cell>
          <cell r="BD1562">
            <v>0.13335334149659869</v>
          </cell>
          <cell r="BE1562">
            <v>239900</v>
          </cell>
          <cell r="BF1562">
            <v>6</v>
          </cell>
          <cell r="BG1562">
            <v>0.10769941149397666</v>
          </cell>
          <cell r="BH1562">
            <v>9.7228011838266001E-2</v>
          </cell>
        </row>
        <row r="1563">
          <cell r="B1563" t="str">
            <v>15401</v>
          </cell>
          <cell r="C1563" t="str">
            <v>7798124010168</v>
          </cell>
          <cell r="D1563" t="str">
            <v>VINO CAB SAU 750ml MENDOZA PIATTELLI.</v>
          </cell>
          <cell r="E1563">
            <v>6</v>
          </cell>
          <cell r="F1563" t="str">
            <v>BEBIDAS</v>
          </cell>
          <cell r="G1563" t="str">
            <v>BEBIDAS</v>
          </cell>
          <cell r="H1563" t="str">
            <v>VINOS FINOS Y VARIETALES</v>
          </cell>
          <cell r="I1563" t="str">
            <v>ARGENTINA</v>
          </cell>
          <cell r="J1563" t="str">
            <v>PIATTELLI</v>
          </cell>
          <cell r="K1563" t="str">
            <v>PIATELLI</v>
          </cell>
          <cell r="L1563">
            <v>114</v>
          </cell>
          <cell r="M1563" t="str">
            <v>APOLO IMPORT S.A. 2 - TRENTINO (114)</v>
          </cell>
          <cell r="N1563">
            <v>0</v>
          </cell>
          <cell r="O1563">
            <v>0</v>
          </cell>
          <cell r="P1563">
            <v>0</v>
          </cell>
          <cell r="Q1563">
            <v>0</v>
          </cell>
          <cell r="R1563">
            <v>0</v>
          </cell>
          <cell r="S1563">
            <v>0</v>
          </cell>
          <cell r="T1563">
            <v>0</v>
          </cell>
          <cell r="U1563">
            <v>0</v>
          </cell>
          <cell r="V1563">
            <v>0</v>
          </cell>
          <cell r="W1563">
            <v>0</v>
          </cell>
          <cell r="X1563">
            <v>0</v>
          </cell>
          <cell r="Y1563">
            <v>0</v>
          </cell>
          <cell r="Z1563">
            <v>0</v>
          </cell>
          <cell r="AA1563">
            <v>3</v>
          </cell>
          <cell r="AB1563">
            <v>0</v>
          </cell>
          <cell r="AC1563">
            <v>0</v>
          </cell>
          <cell r="AD1563">
            <v>0</v>
          </cell>
          <cell r="AE1563">
            <v>0</v>
          </cell>
          <cell r="AF1563">
            <v>0</v>
          </cell>
          <cell r="AG1563">
            <v>0</v>
          </cell>
          <cell r="AH1563">
            <v>0</v>
          </cell>
          <cell r="AI1563">
            <v>0</v>
          </cell>
          <cell r="AJ1563">
            <v>12</v>
          </cell>
          <cell r="AK1563">
            <v>11</v>
          </cell>
          <cell r="AL1563">
            <v>12</v>
          </cell>
          <cell r="AM1563">
            <v>8</v>
          </cell>
          <cell r="AN1563">
            <v>7</v>
          </cell>
          <cell r="AO1563">
            <v>9</v>
          </cell>
          <cell r="AP1563" t="str">
            <v>SV</v>
          </cell>
          <cell r="AQ1563" t="str">
            <v>SV</v>
          </cell>
          <cell r="AR1563" t="str">
            <v>SV</v>
          </cell>
          <cell r="AS1563" t="str">
            <v>SV</v>
          </cell>
          <cell r="AT1563" t="str">
            <v>SV</v>
          </cell>
          <cell r="AU1563" t="str">
            <v>SV</v>
          </cell>
          <cell r="AV1563">
            <v>116574.99997</v>
          </cell>
          <cell r="AW1563">
            <v>117966.20396</v>
          </cell>
          <cell r="AX1563">
            <v>129900</v>
          </cell>
          <cell r="AY1563">
            <v>0.11430409636224859</v>
          </cell>
          <cell r="AZ1563">
            <v>0.10257890708237102</v>
          </cell>
          <cell r="BA1563">
            <v>119900</v>
          </cell>
          <cell r="BB1563">
            <v>3</v>
          </cell>
          <cell r="BC1563">
            <v>2.8522410730050796E-2</v>
          </cell>
          <cell r="BD1563">
            <v>2.7731443119266019E-2</v>
          </cell>
          <cell r="BE1563">
            <v>115900</v>
          </cell>
          <cell r="BF1563">
            <v>6</v>
          </cell>
          <cell r="BG1563">
            <v>-5.7902635228282984E-3</v>
          </cell>
          <cell r="BH1563">
            <v>-5.8239859361518933E-3</v>
          </cell>
        </row>
        <row r="1564">
          <cell r="B1564" t="str">
            <v>15405</v>
          </cell>
          <cell r="C1564" t="str">
            <v>7798124010144</v>
          </cell>
          <cell r="D1564" t="str">
            <v>VINO CAB SAUVIGNON 750ml RVA MENDOZA PIATTELLI</v>
          </cell>
          <cell r="E1564">
            <v>6</v>
          </cell>
          <cell r="F1564" t="str">
            <v>BEBIDAS</v>
          </cell>
          <cell r="G1564" t="str">
            <v>BEBIDAS</v>
          </cell>
          <cell r="H1564" t="str">
            <v>VINOS FINOS Y VARIETALES</v>
          </cell>
          <cell r="I1564" t="str">
            <v>ARGENTINA</v>
          </cell>
          <cell r="J1564" t="str">
            <v>PIATTELLI</v>
          </cell>
          <cell r="K1564" t="str">
            <v>PIATELLI</v>
          </cell>
          <cell r="L1564">
            <v>114</v>
          </cell>
          <cell r="M1564" t="str">
            <v>APOLO IMPORT S.A. 2 - TRENTINO (114)</v>
          </cell>
          <cell r="N1564">
            <v>0</v>
          </cell>
          <cell r="O1564">
            <v>0</v>
          </cell>
          <cell r="P1564">
            <v>0</v>
          </cell>
          <cell r="Q1564">
            <v>0</v>
          </cell>
          <cell r="R1564">
            <v>0</v>
          </cell>
          <cell r="S1564">
            <v>1</v>
          </cell>
          <cell r="T1564">
            <v>0</v>
          </cell>
          <cell r="U1564">
            <v>0</v>
          </cell>
          <cell r="V1564">
            <v>1</v>
          </cell>
          <cell r="W1564">
            <v>2</v>
          </cell>
          <cell r="X1564">
            <v>0</v>
          </cell>
          <cell r="Y1564">
            <v>0</v>
          </cell>
          <cell r="Z1564">
            <v>0</v>
          </cell>
          <cell r="AA1564">
            <v>1</v>
          </cell>
          <cell r="AB1564">
            <v>3</v>
          </cell>
          <cell r="AC1564">
            <v>2</v>
          </cell>
          <cell r="AD1564">
            <v>1</v>
          </cell>
          <cell r="AE1564">
            <v>1</v>
          </cell>
          <cell r="AF1564">
            <v>4</v>
          </cell>
          <cell r="AG1564">
            <v>3</v>
          </cell>
          <cell r="AH1564">
            <v>0</v>
          </cell>
          <cell r="AI1564">
            <v>0</v>
          </cell>
          <cell r="AJ1564">
            <v>12</v>
          </cell>
          <cell r="AK1564">
            <v>32</v>
          </cell>
          <cell r="AL1564">
            <v>24</v>
          </cell>
          <cell r="AM1564">
            <v>27</v>
          </cell>
          <cell r="AN1564">
            <v>18</v>
          </cell>
          <cell r="AO1564">
            <v>36</v>
          </cell>
          <cell r="AP1564" t="str">
            <v>SV</v>
          </cell>
          <cell r="AQ1564" t="str">
            <v>SV</v>
          </cell>
          <cell r="AR1564" t="str">
            <v>SV</v>
          </cell>
          <cell r="AS1564">
            <v>405</v>
          </cell>
          <cell r="AT1564">
            <v>180</v>
          </cell>
          <cell r="AU1564" t="str">
            <v>SV</v>
          </cell>
          <cell r="AV1564">
            <v>66575.000029999996</v>
          </cell>
          <cell r="AW1564">
            <v>66629.432430000001</v>
          </cell>
          <cell r="AX1564">
            <v>79900</v>
          </cell>
          <cell r="AY1564">
            <v>0.20015020599317301</v>
          </cell>
          <cell r="AZ1564">
            <v>0.1667709633291615</v>
          </cell>
          <cell r="BA1564">
            <v>75900</v>
          </cell>
          <cell r="BB1564">
            <v>3</v>
          </cell>
          <cell r="BC1564">
            <v>0.1400675924265562</v>
          </cell>
          <cell r="BD1564">
            <v>0.12285902463768121</v>
          </cell>
          <cell r="BE1564">
            <v>71900</v>
          </cell>
          <cell r="BF1564">
            <v>6</v>
          </cell>
          <cell r="BG1564">
            <v>7.998497885993916E-2</v>
          </cell>
          <cell r="BH1564">
            <v>7.4061195688456247E-2</v>
          </cell>
        </row>
        <row r="1565">
          <cell r="B1565" t="str">
            <v>18028</v>
          </cell>
          <cell r="C1565" t="str">
            <v>7798124010212</v>
          </cell>
          <cell r="D1565" t="str">
            <v>VINO CABERNET 750ml RVA S.SALTA PIATTELLI</v>
          </cell>
          <cell r="E1565">
            <v>6</v>
          </cell>
          <cell r="F1565" t="str">
            <v>BEBIDAS</v>
          </cell>
          <cell r="G1565" t="str">
            <v>BEBIDAS</v>
          </cell>
          <cell r="H1565" t="str">
            <v>VINOS FINOS Y VARIETALES</v>
          </cell>
          <cell r="I1565" t="str">
            <v>ARGENTINA</v>
          </cell>
          <cell r="J1565" t="str">
            <v>PIATTELLI</v>
          </cell>
          <cell r="K1565" t="str">
            <v>PIATELLI</v>
          </cell>
          <cell r="L1565">
            <v>114</v>
          </cell>
          <cell r="M1565" t="str">
            <v>APOLO IMPORT S.A. 2 - TRENTINO (114)</v>
          </cell>
          <cell r="N1565">
            <v>2</v>
          </cell>
          <cell r="O1565">
            <v>0</v>
          </cell>
          <cell r="P1565">
            <v>2</v>
          </cell>
          <cell r="Q1565">
            <v>1</v>
          </cell>
          <cell r="R1565">
            <v>4</v>
          </cell>
          <cell r="S1565">
            <v>4</v>
          </cell>
          <cell r="T1565">
            <v>9</v>
          </cell>
          <cell r="U1565">
            <v>8</v>
          </cell>
          <cell r="V1565">
            <v>0</v>
          </cell>
          <cell r="W1565">
            <v>1</v>
          </cell>
          <cell r="X1565">
            <v>1</v>
          </cell>
          <cell r="Y1565">
            <v>1</v>
          </cell>
          <cell r="Z1565">
            <v>0</v>
          </cell>
          <cell r="AA1565">
            <v>5</v>
          </cell>
          <cell r="AB1565">
            <v>4</v>
          </cell>
          <cell r="AC1565">
            <v>4</v>
          </cell>
          <cell r="AD1565">
            <v>0</v>
          </cell>
          <cell r="AE1565">
            <v>1</v>
          </cell>
          <cell r="AF1565">
            <v>4</v>
          </cell>
          <cell r="AG1565">
            <v>2</v>
          </cell>
          <cell r="AH1565">
            <v>2</v>
          </cell>
          <cell r="AI1565">
            <v>2</v>
          </cell>
          <cell r="AJ1565">
            <v>39</v>
          </cell>
          <cell r="AK1565">
            <v>19</v>
          </cell>
          <cell r="AL1565">
            <v>26</v>
          </cell>
          <cell r="AM1565">
            <v>20</v>
          </cell>
          <cell r="AN1565">
            <v>35</v>
          </cell>
          <cell r="AO1565">
            <v>34</v>
          </cell>
          <cell r="AP1565">
            <v>1170</v>
          </cell>
          <cell r="AQ1565">
            <v>71.25</v>
          </cell>
          <cell r="AR1565">
            <v>780</v>
          </cell>
          <cell r="AS1565">
            <v>150</v>
          </cell>
          <cell r="AT1565">
            <v>525</v>
          </cell>
          <cell r="AU1565">
            <v>510</v>
          </cell>
          <cell r="AV1565">
            <v>66575.000029999996</v>
          </cell>
          <cell r="AW1565">
            <v>66588.20289</v>
          </cell>
          <cell r="AX1565">
            <v>79900</v>
          </cell>
          <cell r="AY1565">
            <v>0.20015020599317301</v>
          </cell>
          <cell r="AZ1565">
            <v>0.1667709633291615</v>
          </cell>
          <cell r="BA1565">
            <v>75900</v>
          </cell>
          <cell r="BB1565">
            <v>3</v>
          </cell>
          <cell r="BC1565">
            <v>0.1400675924265562</v>
          </cell>
          <cell r="BD1565">
            <v>0.12285902463768121</v>
          </cell>
          <cell r="BE1565">
            <v>71900</v>
          </cell>
          <cell r="BF1565">
            <v>6</v>
          </cell>
          <cell r="BG1565">
            <v>7.998497885993916E-2</v>
          </cell>
          <cell r="BH1565">
            <v>7.4061195688456247E-2</v>
          </cell>
        </row>
        <row r="1566">
          <cell r="B1566" t="str">
            <v>15402</v>
          </cell>
          <cell r="C1566" t="str">
            <v>7798124010151</v>
          </cell>
          <cell r="D1566" t="str">
            <v>VINO MALBEC 750ml MENDOZA PIATTELLI.</v>
          </cell>
          <cell r="E1566">
            <v>6</v>
          </cell>
          <cell r="F1566" t="str">
            <v>BEBIDAS</v>
          </cell>
          <cell r="G1566" t="str">
            <v>BEBIDAS</v>
          </cell>
          <cell r="H1566" t="str">
            <v>VINOS FINOS Y VARIETALES</v>
          </cell>
          <cell r="I1566" t="str">
            <v>ARGENTINA</v>
          </cell>
          <cell r="J1566" t="str">
            <v>PIATTELLI</v>
          </cell>
          <cell r="K1566" t="str">
            <v>PIATELLI</v>
          </cell>
          <cell r="L1566">
            <v>114</v>
          </cell>
          <cell r="M1566" t="str">
            <v>APOLO IMPORT S.A. 2 - TRENTINO (114)</v>
          </cell>
          <cell r="N1566">
            <v>1</v>
          </cell>
          <cell r="O1566">
            <v>0</v>
          </cell>
          <cell r="P1566">
            <v>1</v>
          </cell>
          <cell r="Q1566">
            <v>0</v>
          </cell>
          <cell r="R1566">
            <v>0</v>
          </cell>
          <cell r="S1566">
            <v>0</v>
          </cell>
          <cell r="T1566">
            <v>0</v>
          </cell>
          <cell r="U1566">
            <v>0</v>
          </cell>
          <cell r="V1566">
            <v>0</v>
          </cell>
          <cell r="W1566">
            <v>0</v>
          </cell>
          <cell r="X1566">
            <v>0</v>
          </cell>
          <cell r="Y1566">
            <v>0</v>
          </cell>
          <cell r="Z1566">
            <v>2</v>
          </cell>
          <cell r="AA1566">
            <v>2</v>
          </cell>
          <cell r="AB1566">
            <v>0</v>
          </cell>
          <cell r="AC1566">
            <v>0</v>
          </cell>
          <cell r="AD1566">
            <v>0</v>
          </cell>
          <cell r="AE1566">
            <v>1</v>
          </cell>
          <cell r="AF1566">
            <v>1</v>
          </cell>
          <cell r="AG1566">
            <v>1</v>
          </cell>
          <cell r="AH1566">
            <v>0</v>
          </cell>
          <cell r="AI1566">
            <v>0</v>
          </cell>
          <cell r="AJ1566">
            <v>20</v>
          </cell>
          <cell r="AK1566">
            <v>15</v>
          </cell>
          <cell r="AL1566">
            <v>4</v>
          </cell>
          <cell r="AM1566">
            <v>14</v>
          </cell>
          <cell r="AN1566">
            <v>10</v>
          </cell>
          <cell r="AO1566">
            <v>15</v>
          </cell>
          <cell r="AP1566" t="str">
            <v>SV</v>
          </cell>
          <cell r="AQ1566" t="str">
            <v>SV</v>
          </cell>
          <cell r="AR1566" t="str">
            <v>SV</v>
          </cell>
          <cell r="AS1566" t="str">
            <v>SV</v>
          </cell>
          <cell r="AT1566">
            <v>300</v>
          </cell>
          <cell r="AU1566" t="str">
            <v>SV</v>
          </cell>
          <cell r="AV1566">
            <v>116574.99997</v>
          </cell>
          <cell r="AW1566">
            <v>116626.43388</v>
          </cell>
          <cell r="AX1566">
            <v>129900</v>
          </cell>
          <cell r="AY1566">
            <v>0.11430409636224859</v>
          </cell>
          <cell r="AZ1566">
            <v>0.10257890708237102</v>
          </cell>
          <cell r="BA1566">
            <v>119900</v>
          </cell>
          <cell r="BB1566">
            <v>3</v>
          </cell>
          <cell r="BC1566">
            <v>2.8522410730050796E-2</v>
          </cell>
          <cell r="BD1566">
            <v>2.7731443119266019E-2</v>
          </cell>
          <cell r="BE1566">
            <v>115900</v>
          </cell>
          <cell r="BF1566">
            <v>0</v>
          </cell>
          <cell r="BG1566">
            <v>-5.7902635228282984E-3</v>
          </cell>
          <cell r="BH1566">
            <v>-5.8239859361518933E-3</v>
          </cell>
        </row>
        <row r="1567">
          <cell r="B1567" t="str">
            <v>15406</v>
          </cell>
          <cell r="C1567" t="str">
            <v>7798124010137</v>
          </cell>
          <cell r="D1567" t="str">
            <v>VINO MALBEC 750ml RVA MENDOZA PIATTELLI</v>
          </cell>
          <cell r="E1567">
            <v>6</v>
          </cell>
          <cell r="F1567" t="str">
            <v>BEBIDAS</v>
          </cell>
          <cell r="G1567" t="str">
            <v>BEBIDAS</v>
          </cell>
          <cell r="H1567" t="str">
            <v>VINOS FINOS Y VARIETALES</v>
          </cell>
          <cell r="I1567" t="str">
            <v>ARGENTINA</v>
          </cell>
          <cell r="J1567" t="str">
            <v>PIATTELLI</v>
          </cell>
          <cell r="K1567" t="str">
            <v>PIATELLI</v>
          </cell>
          <cell r="L1567">
            <v>114</v>
          </cell>
          <cell r="M1567" t="str">
            <v>APOLO IMPORT S.A. 2 - TRENTINO (114)</v>
          </cell>
          <cell r="N1567">
            <v>4</v>
          </cell>
          <cell r="O1567">
            <v>4</v>
          </cell>
          <cell r="P1567">
            <v>11</v>
          </cell>
          <cell r="Q1567">
            <v>11</v>
          </cell>
          <cell r="R1567">
            <v>1</v>
          </cell>
          <cell r="S1567">
            <v>3</v>
          </cell>
          <cell r="T1567">
            <v>10</v>
          </cell>
          <cell r="U1567">
            <v>17</v>
          </cell>
          <cell r="V1567">
            <v>2</v>
          </cell>
          <cell r="W1567">
            <v>2</v>
          </cell>
          <cell r="X1567">
            <v>15</v>
          </cell>
          <cell r="Y1567">
            <v>15</v>
          </cell>
          <cell r="Z1567">
            <v>2</v>
          </cell>
          <cell r="AA1567">
            <v>3</v>
          </cell>
          <cell r="AB1567">
            <v>3</v>
          </cell>
          <cell r="AC1567">
            <v>3</v>
          </cell>
          <cell r="AD1567">
            <v>0</v>
          </cell>
          <cell r="AE1567">
            <v>3</v>
          </cell>
          <cell r="AF1567">
            <v>1</v>
          </cell>
          <cell r="AG1567">
            <v>3</v>
          </cell>
          <cell r="AH1567">
            <v>4</v>
          </cell>
          <cell r="AI1567">
            <v>7</v>
          </cell>
          <cell r="AJ1567">
            <v>27</v>
          </cell>
          <cell r="AK1567">
            <v>22</v>
          </cell>
          <cell r="AL1567">
            <v>9</v>
          </cell>
          <cell r="AM1567">
            <v>22</v>
          </cell>
          <cell r="AN1567">
            <v>17</v>
          </cell>
          <cell r="AO1567">
            <v>61</v>
          </cell>
          <cell r="AP1567">
            <v>73.63636363636364</v>
          </cell>
          <cell r="AQ1567">
            <v>38.82352941176471</v>
          </cell>
          <cell r="AR1567">
            <v>18</v>
          </cell>
          <cell r="AS1567">
            <v>220</v>
          </cell>
          <cell r="AT1567">
            <v>170</v>
          </cell>
          <cell r="AU1567">
            <v>261.42857142857139</v>
          </cell>
          <cell r="AV1567">
            <v>66575.000029999996</v>
          </cell>
          <cell r="AW1567">
            <v>66577.461389999997</v>
          </cell>
          <cell r="AX1567">
            <v>79900</v>
          </cell>
          <cell r="AY1567">
            <v>0.20015020599317301</v>
          </cell>
          <cell r="AZ1567">
            <v>0.1667709633291615</v>
          </cell>
          <cell r="BA1567">
            <v>75900</v>
          </cell>
          <cell r="BB1567">
            <v>3</v>
          </cell>
          <cell r="BC1567">
            <v>0.1400675924265562</v>
          </cell>
          <cell r="BD1567">
            <v>0.12285902463768121</v>
          </cell>
          <cell r="BE1567">
            <v>71900</v>
          </cell>
          <cell r="BF1567">
            <v>6</v>
          </cell>
          <cell r="BG1567">
            <v>7.998497885993916E-2</v>
          </cell>
          <cell r="BH1567">
            <v>7.4061195688456247E-2</v>
          </cell>
        </row>
        <row r="1568">
          <cell r="B1568" t="str">
            <v>15407</v>
          </cell>
          <cell r="C1568" t="str">
            <v>7798124010243</v>
          </cell>
          <cell r="D1568" t="str">
            <v>VINO MALBEC 750ml RVA SALTA PIATTELLI</v>
          </cell>
          <cell r="E1568">
            <v>6</v>
          </cell>
          <cell r="F1568" t="str">
            <v>BEBIDAS</v>
          </cell>
          <cell r="G1568" t="str">
            <v>BEBIDAS</v>
          </cell>
          <cell r="H1568" t="str">
            <v>VINOS FINOS Y VARIETALES</v>
          </cell>
          <cell r="I1568" t="str">
            <v>ARGENTINA</v>
          </cell>
          <cell r="J1568" t="str">
            <v>PIATTELLI</v>
          </cell>
          <cell r="K1568" t="str">
            <v>PIATELLI</v>
          </cell>
          <cell r="L1568">
            <v>114</v>
          </cell>
          <cell r="M1568" t="str">
            <v>APOLO IMPORT S.A. 2 - TRENTINO (114)</v>
          </cell>
          <cell r="N1568">
            <v>3</v>
          </cell>
          <cell r="O1568">
            <v>3</v>
          </cell>
          <cell r="P1568">
            <v>10</v>
          </cell>
          <cell r="Q1568">
            <v>11</v>
          </cell>
          <cell r="R1568">
            <v>3</v>
          </cell>
          <cell r="S1568">
            <v>27</v>
          </cell>
          <cell r="T1568">
            <v>6</v>
          </cell>
          <cell r="U1568">
            <v>2</v>
          </cell>
          <cell r="V1568">
            <v>0</v>
          </cell>
          <cell r="W1568">
            <v>1</v>
          </cell>
          <cell r="X1568">
            <v>2</v>
          </cell>
          <cell r="Y1568">
            <v>3</v>
          </cell>
          <cell r="Z1568">
            <v>0</v>
          </cell>
          <cell r="AA1568">
            <v>6</v>
          </cell>
          <cell r="AB1568">
            <v>3</v>
          </cell>
          <cell r="AC1568">
            <v>0</v>
          </cell>
          <cell r="AD1568">
            <v>5</v>
          </cell>
          <cell r="AE1568">
            <v>8</v>
          </cell>
          <cell r="AF1568">
            <v>5</v>
          </cell>
          <cell r="AG1568">
            <v>4</v>
          </cell>
          <cell r="AH1568">
            <v>1</v>
          </cell>
          <cell r="AI1568">
            <v>5</v>
          </cell>
          <cell r="AJ1568">
            <v>39</v>
          </cell>
          <cell r="AK1568">
            <v>136</v>
          </cell>
          <cell r="AL1568">
            <v>31</v>
          </cell>
          <cell r="AM1568">
            <v>16</v>
          </cell>
          <cell r="AN1568">
            <v>22</v>
          </cell>
          <cell r="AO1568">
            <v>63</v>
          </cell>
          <cell r="AP1568">
            <v>106.36363636363636</v>
          </cell>
          <cell r="AQ1568">
            <v>2040</v>
          </cell>
          <cell r="AR1568">
            <v>310</v>
          </cell>
          <cell r="AS1568" t="str">
            <v>SV</v>
          </cell>
          <cell r="AT1568">
            <v>165</v>
          </cell>
          <cell r="AU1568">
            <v>378</v>
          </cell>
          <cell r="AV1568">
            <v>66575.000029999996</v>
          </cell>
          <cell r="AW1568">
            <v>66577.993019999994</v>
          </cell>
          <cell r="AX1568">
            <v>79900</v>
          </cell>
          <cell r="AY1568">
            <v>0.20015020599317301</v>
          </cell>
          <cell r="AZ1568">
            <v>0.1667709633291615</v>
          </cell>
          <cell r="BA1568">
            <v>75900</v>
          </cell>
          <cell r="BB1568">
            <v>3</v>
          </cell>
          <cell r="BC1568">
            <v>0.1400675924265562</v>
          </cell>
          <cell r="BD1568">
            <v>0.12285902463768121</v>
          </cell>
          <cell r="BE1568">
            <v>71900</v>
          </cell>
          <cell r="BF1568">
            <v>6</v>
          </cell>
          <cell r="BG1568">
            <v>7.998497885993916E-2</v>
          </cell>
          <cell r="BH1568">
            <v>7.4061195688456247E-2</v>
          </cell>
        </row>
        <row r="1569">
          <cell r="B1569" t="str">
            <v>15404</v>
          </cell>
          <cell r="C1569" t="str">
            <v>7798124010236</v>
          </cell>
          <cell r="D1569" t="str">
            <v>VINO MALBEC 750ml SALTA PIATTELLI.</v>
          </cell>
          <cell r="E1569">
            <v>6</v>
          </cell>
          <cell r="F1569" t="str">
            <v>BEBIDAS</v>
          </cell>
          <cell r="G1569" t="str">
            <v>BEBIDAS</v>
          </cell>
          <cell r="H1569" t="str">
            <v>VINOS FINOS Y VARIETALES</v>
          </cell>
          <cell r="I1569" t="str">
            <v>ARGENTINA</v>
          </cell>
          <cell r="J1569" t="str">
            <v>PIATTELLI</v>
          </cell>
          <cell r="K1569" t="str">
            <v>PIATELLI</v>
          </cell>
          <cell r="L1569">
            <v>114</v>
          </cell>
          <cell r="M1569" t="str">
            <v>APOLO IMPORT S.A. 2 - TRENTINO (114)</v>
          </cell>
          <cell r="N1569">
            <v>0</v>
          </cell>
          <cell r="O1569">
            <v>1</v>
          </cell>
          <cell r="P1569">
            <v>1</v>
          </cell>
          <cell r="Q1569">
            <v>0</v>
          </cell>
          <cell r="R1569">
            <v>0</v>
          </cell>
          <cell r="S1569">
            <v>0</v>
          </cell>
          <cell r="T1569">
            <v>0</v>
          </cell>
          <cell r="U1569">
            <v>0</v>
          </cell>
          <cell r="V1569">
            <v>0</v>
          </cell>
          <cell r="W1569">
            <v>1</v>
          </cell>
          <cell r="X1569">
            <v>0</v>
          </cell>
          <cell r="Y1569">
            <v>0</v>
          </cell>
          <cell r="Z1569">
            <v>0</v>
          </cell>
          <cell r="AA1569">
            <v>0</v>
          </cell>
          <cell r="AB1569">
            <v>0</v>
          </cell>
          <cell r="AC1569">
            <v>0</v>
          </cell>
          <cell r="AD1569">
            <v>1</v>
          </cell>
          <cell r="AE1569">
            <v>0</v>
          </cell>
          <cell r="AF1569">
            <v>0</v>
          </cell>
          <cell r="AG1569">
            <v>0</v>
          </cell>
          <cell r="AH1569">
            <v>0</v>
          </cell>
          <cell r="AI1569">
            <v>0</v>
          </cell>
          <cell r="AJ1569">
            <v>10</v>
          </cell>
          <cell r="AK1569">
            <v>16</v>
          </cell>
          <cell r="AL1569">
            <v>10</v>
          </cell>
          <cell r="AM1569">
            <v>7</v>
          </cell>
          <cell r="AN1569">
            <v>12</v>
          </cell>
          <cell r="AO1569">
            <v>18</v>
          </cell>
          <cell r="AP1569" t="str">
            <v>SV</v>
          </cell>
          <cell r="AQ1569" t="str">
            <v>SV</v>
          </cell>
          <cell r="AR1569" t="str">
            <v>SV</v>
          </cell>
          <cell r="AS1569" t="str">
            <v>SV</v>
          </cell>
          <cell r="AT1569" t="str">
            <v>SV</v>
          </cell>
          <cell r="AU1569" t="str">
            <v>SV</v>
          </cell>
          <cell r="AV1569">
            <v>116574.99997</v>
          </cell>
          <cell r="AW1569">
            <v>116668.88739</v>
          </cell>
          <cell r="AX1569">
            <v>139900</v>
          </cell>
          <cell r="AY1569">
            <v>0.20008578199444615</v>
          </cell>
          <cell r="AZ1569">
            <v>0.16672623323802713</v>
          </cell>
          <cell r="BA1569">
            <v>129900</v>
          </cell>
          <cell r="BB1569">
            <v>3</v>
          </cell>
          <cell r="BC1569">
            <v>0.11430409636224859</v>
          </cell>
          <cell r="BD1569">
            <v>0.10257890708237102</v>
          </cell>
          <cell r="BE1569">
            <v>0</v>
          </cell>
          <cell r="BF1569">
            <v>0</v>
          </cell>
          <cell r="BG1569">
            <v>-1</v>
          </cell>
          <cell r="BH1569">
            <v>0</v>
          </cell>
        </row>
        <row r="1570">
          <cell r="B1570" t="str">
            <v>15408</v>
          </cell>
          <cell r="C1570" t="str">
            <v>7798124010267</v>
          </cell>
          <cell r="D1570" t="str">
            <v>VINO TORRONTES 750ml SALTA PIATTELLI</v>
          </cell>
          <cell r="E1570">
            <v>6</v>
          </cell>
          <cell r="F1570" t="str">
            <v>BEBIDAS</v>
          </cell>
          <cell r="G1570" t="str">
            <v>BEBIDAS</v>
          </cell>
          <cell r="H1570" t="str">
            <v>VINOS FINOS Y VARIETALES</v>
          </cell>
          <cell r="I1570" t="str">
            <v>ARGENTINA</v>
          </cell>
          <cell r="J1570" t="str">
            <v>PIATTELLI</v>
          </cell>
          <cell r="K1570" t="str">
            <v>PIATELLI</v>
          </cell>
          <cell r="L1570">
            <v>114</v>
          </cell>
          <cell r="M1570" t="str">
            <v>APOLO IMPORT S.A. 2 - TRENTINO (114)</v>
          </cell>
          <cell r="N1570">
            <v>18</v>
          </cell>
          <cell r="O1570">
            <v>5</v>
          </cell>
          <cell r="P1570">
            <v>14</v>
          </cell>
          <cell r="Q1570">
            <v>8</v>
          </cell>
          <cell r="R1570">
            <v>0</v>
          </cell>
          <cell r="S1570">
            <v>0</v>
          </cell>
          <cell r="T1570">
            <v>8</v>
          </cell>
          <cell r="U1570">
            <v>8</v>
          </cell>
          <cell r="V1570">
            <v>8</v>
          </cell>
          <cell r="W1570">
            <v>4</v>
          </cell>
          <cell r="X1570">
            <v>6</v>
          </cell>
          <cell r="Y1570">
            <v>6</v>
          </cell>
          <cell r="Z1570">
            <v>0</v>
          </cell>
          <cell r="AA1570">
            <v>3</v>
          </cell>
          <cell r="AB1570">
            <v>1</v>
          </cell>
          <cell r="AC1570">
            <v>1</v>
          </cell>
          <cell r="AD1570">
            <v>3</v>
          </cell>
          <cell r="AE1570">
            <v>0</v>
          </cell>
          <cell r="AF1570">
            <v>0</v>
          </cell>
          <cell r="AG1570">
            <v>4</v>
          </cell>
          <cell r="AH1570">
            <v>0</v>
          </cell>
          <cell r="AI1570">
            <v>1</v>
          </cell>
          <cell r="AJ1570">
            <v>76</v>
          </cell>
          <cell r="AK1570">
            <v>16</v>
          </cell>
          <cell r="AL1570">
            <v>17</v>
          </cell>
          <cell r="AM1570">
            <v>15</v>
          </cell>
          <cell r="AN1570">
            <v>12</v>
          </cell>
          <cell r="AO1570">
            <v>41</v>
          </cell>
          <cell r="AP1570">
            <v>285</v>
          </cell>
          <cell r="AQ1570">
            <v>60</v>
          </cell>
          <cell r="AR1570">
            <v>85</v>
          </cell>
          <cell r="AS1570">
            <v>450</v>
          </cell>
          <cell r="AT1570">
            <v>90</v>
          </cell>
          <cell r="AU1570">
            <v>1230</v>
          </cell>
          <cell r="AV1570">
            <v>66575.000029999996</v>
          </cell>
          <cell r="AW1570">
            <v>66578.672489999997</v>
          </cell>
          <cell r="AX1570">
            <v>79900</v>
          </cell>
          <cell r="AY1570">
            <v>0.20015020599317301</v>
          </cell>
          <cell r="AZ1570">
            <v>0.1667709633291615</v>
          </cell>
          <cell r="BA1570">
            <v>75900</v>
          </cell>
          <cell r="BB1570">
            <v>3</v>
          </cell>
          <cell r="BC1570">
            <v>0.1400675924265562</v>
          </cell>
          <cell r="BD1570">
            <v>0.12285902463768121</v>
          </cell>
          <cell r="BE1570">
            <v>71900</v>
          </cell>
          <cell r="BF1570">
            <v>6</v>
          </cell>
          <cell r="BG1570">
            <v>7.998497885993916E-2</v>
          </cell>
          <cell r="BH1570">
            <v>7.4061195688456247E-2</v>
          </cell>
        </row>
        <row r="1571">
          <cell r="B1571" t="str">
            <v>15403</v>
          </cell>
          <cell r="C1571" t="str">
            <v>7798124010175</v>
          </cell>
          <cell r="D1571" t="str">
            <v>VINO TRINITA 750ml MENDOZA PIATTELLI.</v>
          </cell>
          <cell r="E1571">
            <v>6</v>
          </cell>
          <cell r="F1571" t="str">
            <v>BEBIDAS</v>
          </cell>
          <cell r="G1571" t="str">
            <v>BEBIDAS</v>
          </cell>
          <cell r="H1571" t="str">
            <v>VINOS FINOS Y VARIETALES</v>
          </cell>
          <cell r="I1571" t="str">
            <v>ARGENTINA</v>
          </cell>
          <cell r="J1571" t="str">
            <v>PIATTELLI</v>
          </cell>
          <cell r="K1571" t="str">
            <v>PIATELLI</v>
          </cell>
          <cell r="L1571">
            <v>114</v>
          </cell>
          <cell r="M1571" t="str">
            <v>APOLO IMPORT S.A. 2 - TRENTINO (114)</v>
          </cell>
          <cell r="N1571">
            <v>0</v>
          </cell>
          <cell r="O1571">
            <v>0</v>
          </cell>
          <cell r="P1571">
            <v>0</v>
          </cell>
          <cell r="Q1571">
            <v>0</v>
          </cell>
          <cell r="R1571">
            <v>0</v>
          </cell>
          <cell r="S1571">
            <v>0</v>
          </cell>
          <cell r="T1571">
            <v>0</v>
          </cell>
          <cell r="U1571">
            <v>0</v>
          </cell>
          <cell r="V1571">
            <v>0</v>
          </cell>
          <cell r="W1571">
            <v>0</v>
          </cell>
          <cell r="X1571">
            <v>0</v>
          </cell>
          <cell r="Y1571">
            <v>0</v>
          </cell>
          <cell r="Z1571">
            <v>0</v>
          </cell>
          <cell r="AA1571">
            <v>3</v>
          </cell>
          <cell r="AB1571">
            <v>0</v>
          </cell>
          <cell r="AC1571">
            <v>0</v>
          </cell>
          <cell r="AD1571">
            <v>0</v>
          </cell>
          <cell r="AE1571">
            <v>0</v>
          </cell>
          <cell r="AF1571">
            <v>0</v>
          </cell>
          <cell r="AG1571">
            <v>0</v>
          </cell>
          <cell r="AH1571">
            <v>0</v>
          </cell>
          <cell r="AI1571">
            <v>0</v>
          </cell>
          <cell r="AJ1571">
            <v>12</v>
          </cell>
          <cell r="AK1571">
            <v>12</v>
          </cell>
          <cell r="AL1571">
            <v>7</v>
          </cell>
          <cell r="AM1571">
            <v>51</v>
          </cell>
          <cell r="AN1571">
            <v>6</v>
          </cell>
          <cell r="AO1571">
            <v>18</v>
          </cell>
          <cell r="AP1571" t="str">
            <v>SV</v>
          </cell>
          <cell r="AQ1571" t="str">
            <v>SV</v>
          </cell>
          <cell r="AR1571" t="str">
            <v>SV</v>
          </cell>
          <cell r="AS1571" t="str">
            <v>SV</v>
          </cell>
          <cell r="AT1571" t="str">
            <v>SV</v>
          </cell>
          <cell r="AU1571" t="str">
            <v>SV</v>
          </cell>
          <cell r="AV1571">
            <v>158259.99999700001</v>
          </cell>
          <cell r="AW1571">
            <v>148447.35652999999</v>
          </cell>
          <cell r="AX1571">
            <v>189900</v>
          </cell>
          <cell r="AY1571">
            <v>0.19992417543030316</v>
          </cell>
          <cell r="AZ1571">
            <v>0.16661400738809898</v>
          </cell>
          <cell r="BA1571">
            <v>179900</v>
          </cell>
          <cell r="BB1571">
            <v>3</v>
          </cell>
          <cell r="BC1571">
            <v>0.13673701506009217</v>
          </cell>
          <cell r="BD1571">
            <v>0.12028904948860475</v>
          </cell>
          <cell r="BE1571">
            <v>169900</v>
          </cell>
          <cell r="BF1571">
            <v>6</v>
          </cell>
          <cell r="BG1571">
            <v>7.35498546898814E-2</v>
          </cell>
          <cell r="BH1571">
            <v>6.85108887757504E-2</v>
          </cell>
        </row>
        <row r="1572">
          <cell r="B1572" t="str">
            <v>15929</v>
          </cell>
          <cell r="C1572" t="str">
            <v>7798108254090</v>
          </cell>
          <cell r="D1572" t="str">
            <v>VINO BLEND 750ml ESTATE V RED PULENTA</v>
          </cell>
          <cell r="E1572">
            <v>12</v>
          </cell>
          <cell r="F1572" t="str">
            <v>BEBIDAS</v>
          </cell>
          <cell r="G1572" t="str">
            <v>BEBIDAS</v>
          </cell>
          <cell r="H1572" t="str">
            <v>VINOS FINOS Y VARIETALES</v>
          </cell>
          <cell r="I1572" t="str">
            <v>ARGENTINA</v>
          </cell>
          <cell r="J1572" t="str">
            <v>PULENTA</v>
          </cell>
          <cell r="K1572" t="str">
            <v>PULENTA</v>
          </cell>
          <cell r="L1572">
            <v>984</v>
          </cell>
          <cell r="M1572" t="str">
            <v>CAMINOS DEL VINO S.A. (984)</v>
          </cell>
          <cell r="N1572">
            <v>1</v>
          </cell>
          <cell r="O1572">
            <v>0</v>
          </cell>
          <cell r="P1572">
            <v>1</v>
          </cell>
          <cell r="Q1572">
            <v>1</v>
          </cell>
          <cell r="R1572">
            <v>0</v>
          </cell>
          <cell r="S1572">
            <v>0</v>
          </cell>
          <cell r="T1572">
            <v>0</v>
          </cell>
          <cell r="U1572">
            <v>0</v>
          </cell>
          <cell r="V1572">
            <v>0</v>
          </cell>
          <cell r="W1572">
            <v>0</v>
          </cell>
          <cell r="X1572">
            <v>0</v>
          </cell>
          <cell r="Y1572">
            <v>0</v>
          </cell>
          <cell r="Z1572">
            <v>0</v>
          </cell>
          <cell r="AA1572">
            <v>0</v>
          </cell>
          <cell r="AB1572">
            <v>0</v>
          </cell>
          <cell r="AC1572">
            <v>0</v>
          </cell>
          <cell r="AD1572">
            <v>0</v>
          </cell>
          <cell r="AE1572">
            <v>0</v>
          </cell>
          <cell r="AF1572">
            <v>0</v>
          </cell>
          <cell r="AG1572">
            <v>0</v>
          </cell>
          <cell r="AH1572">
            <v>0</v>
          </cell>
          <cell r="AI1572">
            <v>0</v>
          </cell>
          <cell r="AJ1572">
            <v>3</v>
          </cell>
          <cell r="AK1572">
            <v>5</v>
          </cell>
          <cell r="AL1572">
            <v>4</v>
          </cell>
          <cell r="AM1572">
            <v>3</v>
          </cell>
          <cell r="AN1572">
            <v>5</v>
          </cell>
          <cell r="AO1572">
            <v>4</v>
          </cell>
          <cell r="AP1572">
            <v>90</v>
          </cell>
          <cell r="AQ1572" t="str">
            <v>SV</v>
          </cell>
          <cell r="AR1572" t="str">
            <v>SV</v>
          </cell>
          <cell r="AS1572" t="str">
            <v>SV</v>
          </cell>
          <cell r="AT1572" t="str">
            <v>SV</v>
          </cell>
          <cell r="AU1572" t="str">
            <v>SV</v>
          </cell>
          <cell r="AV1572">
            <v>140500.00000299999</v>
          </cell>
          <cell r="AW1572">
            <v>107418.96539</v>
          </cell>
          <cell r="AX1572">
            <v>169900</v>
          </cell>
          <cell r="AY1572">
            <v>0.20925266901332562</v>
          </cell>
          <cell r="AZ1572">
            <v>0.17304296643319603</v>
          </cell>
          <cell r="BA1572">
            <v>166900</v>
          </cell>
          <cell r="BB1572">
            <v>3</v>
          </cell>
          <cell r="BC1572">
            <v>0.18790035584652176</v>
          </cell>
          <cell r="BD1572">
            <v>0.15817855001198325</v>
          </cell>
          <cell r="BE1572">
            <v>162900</v>
          </cell>
          <cell r="BF1572">
            <v>6</v>
          </cell>
          <cell r="BG1572">
            <v>0.15943060495744987</v>
          </cell>
          <cell r="BH1572">
            <v>0.13750767340085945</v>
          </cell>
        </row>
        <row r="1573">
          <cell r="B1573" t="str">
            <v>15951</v>
          </cell>
          <cell r="C1573" t="str">
            <v>7798108253154</v>
          </cell>
          <cell r="D1573" t="str">
            <v>VINO BLEND 750ml LA FLOR PULENTA</v>
          </cell>
          <cell r="E1573">
            <v>12</v>
          </cell>
          <cell r="F1573" t="str">
            <v>BEBIDAS</v>
          </cell>
          <cell r="G1573" t="str">
            <v>BEBIDAS</v>
          </cell>
          <cell r="H1573" t="str">
            <v>VINOS FINOS Y VARIETALES</v>
          </cell>
          <cell r="I1573" t="str">
            <v>ARGENTINA</v>
          </cell>
          <cell r="J1573" t="str">
            <v>PULENTA</v>
          </cell>
          <cell r="K1573" t="str">
            <v>PULENTA</v>
          </cell>
          <cell r="L1573">
            <v>984</v>
          </cell>
          <cell r="M1573" t="str">
            <v>CAMINOS DEL VINO S.A. (984)</v>
          </cell>
          <cell r="N1573">
            <v>0</v>
          </cell>
          <cell r="O1573">
            <v>0</v>
          </cell>
          <cell r="P1573">
            <v>0</v>
          </cell>
          <cell r="Q1573">
            <v>0</v>
          </cell>
          <cell r="R1573">
            <v>0</v>
          </cell>
          <cell r="S1573">
            <v>0</v>
          </cell>
          <cell r="T1573">
            <v>0</v>
          </cell>
          <cell r="U1573">
            <v>0</v>
          </cell>
          <cell r="V1573">
            <v>0</v>
          </cell>
          <cell r="W1573">
            <v>0</v>
          </cell>
          <cell r="X1573">
            <v>0</v>
          </cell>
          <cell r="Y1573">
            <v>0</v>
          </cell>
          <cell r="Z1573">
            <v>0</v>
          </cell>
          <cell r="AA1573">
            <v>0</v>
          </cell>
          <cell r="AB1573">
            <v>0</v>
          </cell>
          <cell r="AC1573">
            <v>0</v>
          </cell>
          <cell r="AD1573">
            <v>0</v>
          </cell>
          <cell r="AE1573">
            <v>0</v>
          </cell>
          <cell r="AF1573">
            <v>0</v>
          </cell>
          <cell r="AG1573">
            <v>0</v>
          </cell>
          <cell r="AH1573">
            <v>0</v>
          </cell>
          <cell r="AI1573">
            <v>0</v>
          </cell>
          <cell r="AJ1573">
            <v>3</v>
          </cell>
          <cell r="AK1573">
            <v>2</v>
          </cell>
          <cell r="AL1573">
            <v>2</v>
          </cell>
          <cell r="AM1573">
            <v>1</v>
          </cell>
          <cell r="AN1573">
            <v>2</v>
          </cell>
          <cell r="AO1573">
            <v>3</v>
          </cell>
          <cell r="AP1573" t="str">
            <v>SV</v>
          </cell>
          <cell r="AQ1573" t="str">
            <v>SV</v>
          </cell>
          <cell r="AR1573" t="str">
            <v>SV</v>
          </cell>
          <cell r="AS1573" t="str">
            <v>SV</v>
          </cell>
          <cell r="AT1573" t="str">
            <v>SV</v>
          </cell>
          <cell r="AU1573" t="str">
            <v>SV</v>
          </cell>
          <cell r="AV1573">
            <v>82500</v>
          </cell>
          <cell r="AW1573">
            <v>55714.285770000002</v>
          </cell>
          <cell r="AX1573">
            <v>99900</v>
          </cell>
          <cell r="AY1573">
            <v>0.21090909090909093</v>
          </cell>
          <cell r="AZ1573">
            <v>0.17417417417417416</v>
          </cell>
          <cell r="BA1573">
            <v>96900</v>
          </cell>
          <cell r="BB1573">
            <v>3</v>
          </cell>
          <cell r="BC1573">
            <v>0.17454545454545456</v>
          </cell>
          <cell r="BD1573">
            <v>0.14860681114551083</v>
          </cell>
          <cell r="BE1573">
            <v>94900</v>
          </cell>
          <cell r="BF1573">
            <v>6</v>
          </cell>
          <cell r="BG1573">
            <v>0.15030303030303038</v>
          </cell>
          <cell r="BH1573">
            <v>0.13066385669125394</v>
          </cell>
        </row>
        <row r="1574">
          <cell r="B1574" t="str">
            <v>15930</v>
          </cell>
          <cell r="C1574" t="str">
            <v>7798108253529</v>
          </cell>
          <cell r="D1574" t="str">
            <v>VINO CAB SAUVIGNON 750ml PULENTA</v>
          </cell>
          <cell r="E1574">
            <v>12</v>
          </cell>
          <cell r="F1574" t="str">
            <v>BEBIDAS</v>
          </cell>
          <cell r="G1574" t="str">
            <v>BEBIDAS</v>
          </cell>
          <cell r="H1574" t="str">
            <v>VINOS FINOS Y VARIETALES</v>
          </cell>
          <cell r="I1574" t="str">
            <v>ARGENTINA</v>
          </cell>
          <cell r="J1574" t="str">
            <v>PULENTA</v>
          </cell>
          <cell r="K1574" t="str">
            <v>PULENTA</v>
          </cell>
          <cell r="L1574">
            <v>984</v>
          </cell>
          <cell r="M1574" t="str">
            <v>CAMINOS DEL VINO S.A. (984)</v>
          </cell>
          <cell r="N1574">
            <v>0</v>
          </cell>
          <cell r="O1574">
            <v>0</v>
          </cell>
          <cell r="P1574">
            <v>0</v>
          </cell>
          <cell r="Q1574">
            <v>0</v>
          </cell>
          <cell r="R1574">
            <v>0</v>
          </cell>
          <cell r="S1574">
            <v>0</v>
          </cell>
          <cell r="T1574">
            <v>0</v>
          </cell>
          <cell r="U1574">
            <v>0</v>
          </cell>
          <cell r="V1574">
            <v>0</v>
          </cell>
          <cell r="W1574">
            <v>0</v>
          </cell>
          <cell r="X1574">
            <v>0</v>
          </cell>
          <cell r="Y1574">
            <v>0</v>
          </cell>
          <cell r="Z1574">
            <v>0</v>
          </cell>
          <cell r="AA1574">
            <v>0</v>
          </cell>
          <cell r="AB1574">
            <v>0</v>
          </cell>
          <cell r="AC1574">
            <v>0</v>
          </cell>
          <cell r="AD1574">
            <v>0</v>
          </cell>
          <cell r="AE1574">
            <v>0</v>
          </cell>
          <cell r="AF1574">
            <v>0</v>
          </cell>
          <cell r="AG1574">
            <v>0</v>
          </cell>
          <cell r="AH1574">
            <v>0</v>
          </cell>
          <cell r="AI1574">
            <v>0</v>
          </cell>
          <cell r="AJ1574">
            <v>3</v>
          </cell>
          <cell r="AK1574">
            <v>3</v>
          </cell>
          <cell r="AL1574">
            <v>2</v>
          </cell>
          <cell r="AM1574">
            <v>2</v>
          </cell>
          <cell r="AN1574">
            <v>2</v>
          </cell>
          <cell r="AO1574">
            <v>3</v>
          </cell>
          <cell r="AP1574" t="str">
            <v>SV</v>
          </cell>
          <cell r="AQ1574" t="str">
            <v>SV</v>
          </cell>
          <cell r="AR1574" t="str">
            <v>SV</v>
          </cell>
          <cell r="AS1574" t="str">
            <v>SV</v>
          </cell>
          <cell r="AT1574" t="str">
            <v>SV</v>
          </cell>
          <cell r="AU1574" t="str">
            <v>SV</v>
          </cell>
          <cell r="AV1574">
            <v>140500.00000299999</v>
          </cell>
          <cell r="AW1574">
            <v>44999.999770000002</v>
          </cell>
          <cell r="AX1574">
            <v>169900</v>
          </cell>
          <cell r="AY1574">
            <v>0.20925266901332562</v>
          </cell>
          <cell r="AZ1574">
            <v>0.17304296643319603</v>
          </cell>
          <cell r="BA1574">
            <v>166900</v>
          </cell>
          <cell r="BB1574">
            <v>3</v>
          </cell>
          <cell r="BC1574">
            <v>0.18790035584652176</v>
          </cell>
          <cell r="BD1574">
            <v>0.15817855001198325</v>
          </cell>
          <cell r="BE1574">
            <v>162900</v>
          </cell>
          <cell r="BF1574">
            <v>6</v>
          </cell>
          <cell r="BG1574">
            <v>0.15943060495744987</v>
          </cell>
          <cell r="BH1574">
            <v>0.13750767340085945</v>
          </cell>
        </row>
        <row r="1575">
          <cell r="B1575" t="str">
            <v>11144</v>
          </cell>
          <cell r="C1575" t="str">
            <v>7798108253772</v>
          </cell>
          <cell r="D1575" t="str">
            <v>VINO CHARDONNAY 750ml ESTATE VIII PULENTA</v>
          </cell>
          <cell r="E1575">
            <v>12</v>
          </cell>
          <cell r="F1575" t="str">
            <v>BEBIDAS</v>
          </cell>
          <cell r="G1575" t="str">
            <v>BEBIDAS</v>
          </cell>
          <cell r="H1575" t="str">
            <v>VINOS FINOS Y VARIETALES</v>
          </cell>
          <cell r="I1575" t="str">
            <v>ARGENTINA</v>
          </cell>
          <cell r="J1575" t="str">
            <v>PULENTA</v>
          </cell>
          <cell r="K1575" t="str">
            <v>PULENTA</v>
          </cell>
          <cell r="L1575">
            <v>984</v>
          </cell>
          <cell r="M1575" t="str">
            <v>CAMINOS DEL VINO S.A. (984)</v>
          </cell>
          <cell r="N1575">
            <v>0</v>
          </cell>
          <cell r="O1575">
            <v>0</v>
          </cell>
          <cell r="P1575">
            <v>0</v>
          </cell>
          <cell r="Q1575">
            <v>0</v>
          </cell>
          <cell r="R1575">
            <v>0</v>
          </cell>
          <cell r="S1575">
            <v>0</v>
          </cell>
          <cell r="T1575">
            <v>0</v>
          </cell>
          <cell r="U1575">
            <v>0</v>
          </cell>
          <cell r="V1575">
            <v>0</v>
          </cell>
          <cell r="W1575">
            <v>0</v>
          </cell>
          <cell r="X1575">
            <v>0</v>
          </cell>
          <cell r="Y1575">
            <v>0</v>
          </cell>
          <cell r="Z1575">
            <v>0</v>
          </cell>
          <cell r="AA1575">
            <v>0</v>
          </cell>
          <cell r="AB1575">
            <v>0</v>
          </cell>
          <cell r="AC1575">
            <v>0</v>
          </cell>
          <cell r="AD1575">
            <v>0</v>
          </cell>
          <cell r="AE1575">
            <v>0</v>
          </cell>
          <cell r="AF1575">
            <v>0</v>
          </cell>
          <cell r="AG1575">
            <v>0</v>
          </cell>
          <cell r="AH1575">
            <v>0</v>
          </cell>
          <cell r="AI1575">
            <v>0</v>
          </cell>
          <cell r="AJ1575">
            <v>3</v>
          </cell>
          <cell r="AK1575">
            <v>3</v>
          </cell>
          <cell r="AL1575">
            <v>3</v>
          </cell>
          <cell r="AM1575">
            <v>3</v>
          </cell>
          <cell r="AN1575">
            <v>3</v>
          </cell>
          <cell r="AO1575">
            <v>3</v>
          </cell>
          <cell r="AP1575" t="str">
            <v>SV</v>
          </cell>
          <cell r="AQ1575" t="str">
            <v>SV</v>
          </cell>
          <cell r="AR1575" t="str">
            <v>SV</v>
          </cell>
          <cell r="AS1575" t="str">
            <v>SV</v>
          </cell>
          <cell r="AT1575" t="str">
            <v>SV</v>
          </cell>
          <cell r="AU1575" t="str">
            <v>SV</v>
          </cell>
          <cell r="AV1575">
            <v>140500.00000299999</v>
          </cell>
          <cell r="AW1575">
            <v>92600.00013</v>
          </cell>
          <cell r="AX1575">
            <v>169900</v>
          </cell>
          <cell r="AY1575">
            <v>0.20925266901332562</v>
          </cell>
          <cell r="AZ1575">
            <v>0.17304296643319603</v>
          </cell>
          <cell r="BA1575">
            <v>166900</v>
          </cell>
          <cell r="BB1575">
            <v>3</v>
          </cell>
          <cell r="BC1575">
            <v>0.18790035584652176</v>
          </cell>
          <cell r="BD1575">
            <v>0.15817855001198325</v>
          </cell>
          <cell r="BE1575">
            <v>162900</v>
          </cell>
          <cell r="BF1575">
            <v>6</v>
          </cell>
          <cell r="BG1575">
            <v>0.15943060495744987</v>
          </cell>
          <cell r="BH1575">
            <v>0.13750767340085945</v>
          </cell>
        </row>
        <row r="1576">
          <cell r="B1576" t="str">
            <v>11146</v>
          </cell>
          <cell r="C1576" t="str">
            <v>7798108253413</v>
          </cell>
          <cell r="D1576" t="str">
            <v>VINO GRAN MALBEC 750ml PULENTA</v>
          </cell>
          <cell r="E1576">
            <v>1</v>
          </cell>
          <cell r="F1576" t="str">
            <v>BEBIDAS</v>
          </cell>
          <cell r="G1576" t="str">
            <v>BEBIDAS</v>
          </cell>
          <cell r="H1576" t="str">
            <v>VINOS FINOS Y VARIETALES</v>
          </cell>
          <cell r="I1576" t="str">
            <v>ARGENTINA</v>
          </cell>
          <cell r="J1576" t="str">
            <v>PULENTA</v>
          </cell>
          <cell r="K1576" t="str">
            <v>PULENTA</v>
          </cell>
          <cell r="L1576">
            <v>984</v>
          </cell>
          <cell r="M1576" t="str">
            <v>CAMINOS DEL VINO S.A. (984)</v>
          </cell>
          <cell r="N1576">
            <v>0</v>
          </cell>
          <cell r="O1576">
            <v>0</v>
          </cell>
          <cell r="P1576">
            <v>0</v>
          </cell>
          <cell r="Q1576">
            <v>0</v>
          </cell>
          <cell r="R1576">
            <v>0</v>
          </cell>
          <cell r="S1576">
            <v>0</v>
          </cell>
          <cell r="T1576">
            <v>0</v>
          </cell>
          <cell r="U1576">
            <v>0</v>
          </cell>
          <cell r="V1576">
            <v>0</v>
          </cell>
          <cell r="W1576">
            <v>0</v>
          </cell>
          <cell r="X1576">
            <v>0</v>
          </cell>
          <cell r="Y1576">
            <v>0</v>
          </cell>
          <cell r="Z1576">
            <v>0</v>
          </cell>
          <cell r="AA1576">
            <v>0</v>
          </cell>
          <cell r="AB1576">
            <v>0</v>
          </cell>
          <cell r="AC1576">
            <v>0</v>
          </cell>
          <cell r="AD1576">
            <v>0</v>
          </cell>
          <cell r="AE1576">
            <v>0</v>
          </cell>
          <cell r="AF1576">
            <v>0</v>
          </cell>
          <cell r="AG1576">
            <v>0</v>
          </cell>
          <cell r="AH1576">
            <v>0</v>
          </cell>
          <cell r="AI1576">
            <v>0</v>
          </cell>
          <cell r="AJ1576">
            <v>1</v>
          </cell>
          <cell r="AK1576">
            <v>0</v>
          </cell>
          <cell r="AL1576">
            <v>0</v>
          </cell>
          <cell r="AM1576">
            <v>0</v>
          </cell>
          <cell r="AN1576">
            <v>0</v>
          </cell>
          <cell r="AO1576">
            <v>0</v>
          </cell>
          <cell r="AP1576" t="str">
            <v>SV</v>
          </cell>
          <cell r="AQ1576" t="str">
            <v>Q</v>
          </cell>
          <cell r="AR1576" t="str">
            <v>Q</v>
          </cell>
          <cell r="AS1576" t="str">
            <v>Q</v>
          </cell>
          <cell r="AT1576" t="str">
            <v>Q</v>
          </cell>
          <cell r="AU1576" t="str">
            <v>Q</v>
          </cell>
          <cell r="AV1576">
            <v>165000</v>
          </cell>
          <cell r="AW1576">
            <v>165000</v>
          </cell>
          <cell r="AX1576">
            <v>199900</v>
          </cell>
          <cell r="AY1576">
            <v>0.21151515151515143</v>
          </cell>
          <cell r="AZ1576">
            <v>0.1745872936468234</v>
          </cell>
          <cell r="BA1576">
            <v>194900</v>
          </cell>
          <cell r="BB1576">
            <v>3</v>
          </cell>
          <cell r="BC1576">
            <v>0.18121212121212116</v>
          </cell>
          <cell r="BD1576">
            <v>0.15341200615700359</v>
          </cell>
          <cell r="BE1576">
            <v>189900</v>
          </cell>
          <cell r="BF1576">
            <v>6</v>
          </cell>
          <cell r="BG1576">
            <v>0.15090909090909088</v>
          </cell>
          <cell r="BH1576">
            <v>0.13112164296998421</v>
          </cell>
        </row>
        <row r="1577">
          <cell r="B1577" t="str">
            <v>11139</v>
          </cell>
          <cell r="C1577" t="str">
            <v>7798108253246</v>
          </cell>
          <cell r="D1577" t="str">
            <v>VINO MALBEC 750ml ESTATE I PULENTA</v>
          </cell>
          <cell r="E1577">
            <v>12</v>
          </cell>
          <cell r="F1577" t="str">
            <v>BEBIDAS</v>
          </cell>
          <cell r="G1577" t="str">
            <v>BEBIDAS</v>
          </cell>
          <cell r="H1577" t="str">
            <v>VINOS FINOS Y VARIETALES</v>
          </cell>
          <cell r="I1577" t="str">
            <v>ARGENTINA</v>
          </cell>
          <cell r="J1577" t="str">
            <v>PULENTA</v>
          </cell>
          <cell r="K1577" t="str">
            <v>PULENTA</v>
          </cell>
          <cell r="L1577">
            <v>984</v>
          </cell>
          <cell r="M1577" t="str">
            <v>CAMINOS DEL VINO S.A. (984)</v>
          </cell>
          <cell r="N1577">
            <v>0</v>
          </cell>
          <cell r="O1577">
            <v>0</v>
          </cell>
          <cell r="P1577">
            <v>0</v>
          </cell>
          <cell r="Q1577">
            <v>0</v>
          </cell>
          <cell r="R1577">
            <v>0</v>
          </cell>
          <cell r="S1577">
            <v>0</v>
          </cell>
          <cell r="T1577">
            <v>1</v>
          </cell>
          <cell r="U1577">
            <v>1</v>
          </cell>
          <cell r="V1577">
            <v>0</v>
          </cell>
          <cell r="W1577">
            <v>0</v>
          </cell>
          <cell r="X1577">
            <v>0</v>
          </cell>
          <cell r="Y1577">
            <v>0</v>
          </cell>
          <cell r="Z1577">
            <v>0</v>
          </cell>
          <cell r="AA1577">
            <v>0</v>
          </cell>
          <cell r="AB1577">
            <v>0</v>
          </cell>
          <cell r="AC1577">
            <v>0</v>
          </cell>
          <cell r="AD1577">
            <v>0</v>
          </cell>
          <cell r="AE1577">
            <v>0</v>
          </cell>
          <cell r="AF1577">
            <v>0</v>
          </cell>
          <cell r="AG1577">
            <v>0</v>
          </cell>
          <cell r="AH1577">
            <v>0</v>
          </cell>
          <cell r="AI1577">
            <v>0</v>
          </cell>
          <cell r="AJ1577">
            <v>2</v>
          </cell>
          <cell r="AK1577">
            <v>2</v>
          </cell>
          <cell r="AL1577">
            <v>2</v>
          </cell>
          <cell r="AM1577">
            <v>2</v>
          </cell>
          <cell r="AN1577">
            <v>2</v>
          </cell>
          <cell r="AO1577">
            <v>2</v>
          </cell>
          <cell r="AP1577" t="str">
            <v>SV</v>
          </cell>
          <cell r="AQ1577">
            <v>60</v>
          </cell>
          <cell r="AR1577" t="str">
            <v>SV</v>
          </cell>
          <cell r="AS1577" t="str">
            <v>SV</v>
          </cell>
          <cell r="AT1577" t="str">
            <v>SV</v>
          </cell>
          <cell r="AU1577" t="str">
            <v>SV</v>
          </cell>
          <cell r="AV1577">
            <v>140499.99997</v>
          </cell>
          <cell r="AW1577">
            <v>116333.08654</v>
          </cell>
          <cell r="AX1577">
            <v>169900</v>
          </cell>
          <cell r="AY1577">
            <v>0.20925266929734931</v>
          </cell>
          <cell r="AZ1577">
            <v>0.17304296662742788</v>
          </cell>
          <cell r="BA1577">
            <v>166900</v>
          </cell>
          <cell r="BB1577">
            <v>3</v>
          </cell>
          <cell r="BC1577">
            <v>0.18790035612553035</v>
          </cell>
          <cell r="BD1577">
            <v>0.15817855020970639</v>
          </cell>
          <cell r="BE1577">
            <v>162900</v>
          </cell>
          <cell r="BF1577">
            <v>6</v>
          </cell>
          <cell r="BG1577">
            <v>0.15943060522977159</v>
          </cell>
          <cell r="BH1577">
            <v>0.13750767360343766</v>
          </cell>
        </row>
        <row r="1578">
          <cell r="B1578" t="str">
            <v>11150</v>
          </cell>
          <cell r="C1578" t="str">
            <v>7798108253512</v>
          </cell>
          <cell r="D1578" t="str">
            <v>VINO MALBEC 750ml LA FLOR PULENTA</v>
          </cell>
          <cell r="E1578">
            <v>12</v>
          </cell>
          <cell r="F1578" t="str">
            <v>BEBIDAS</v>
          </cell>
          <cell r="G1578" t="str">
            <v>BEBIDAS</v>
          </cell>
          <cell r="H1578" t="str">
            <v>VINOS FINOS Y VARIETALES</v>
          </cell>
          <cell r="I1578" t="str">
            <v>ARGENTINA</v>
          </cell>
          <cell r="J1578" t="str">
            <v>PULENTA</v>
          </cell>
          <cell r="K1578" t="str">
            <v>PULENTA</v>
          </cell>
          <cell r="L1578">
            <v>984</v>
          </cell>
          <cell r="M1578" t="str">
            <v>CAMINOS DEL VINO S.A. (984)</v>
          </cell>
          <cell r="N1578">
            <v>0</v>
          </cell>
          <cell r="O1578">
            <v>0</v>
          </cell>
          <cell r="P1578">
            <v>0</v>
          </cell>
          <cell r="Q1578">
            <v>0</v>
          </cell>
          <cell r="R1578">
            <v>0</v>
          </cell>
          <cell r="S1578">
            <v>0</v>
          </cell>
          <cell r="T1578">
            <v>1</v>
          </cell>
          <cell r="U1578">
            <v>1</v>
          </cell>
          <cell r="V1578">
            <v>0</v>
          </cell>
          <cell r="W1578">
            <v>0</v>
          </cell>
          <cell r="X1578">
            <v>0</v>
          </cell>
          <cell r="Y1578">
            <v>0</v>
          </cell>
          <cell r="Z1578">
            <v>0</v>
          </cell>
          <cell r="AA1578">
            <v>0</v>
          </cell>
          <cell r="AB1578">
            <v>0</v>
          </cell>
          <cell r="AC1578">
            <v>0</v>
          </cell>
          <cell r="AD1578">
            <v>0</v>
          </cell>
          <cell r="AE1578">
            <v>0</v>
          </cell>
          <cell r="AF1578">
            <v>0</v>
          </cell>
          <cell r="AG1578">
            <v>0</v>
          </cell>
          <cell r="AH1578">
            <v>0</v>
          </cell>
          <cell r="AI1578">
            <v>0</v>
          </cell>
          <cell r="AJ1578">
            <v>2</v>
          </cell>
          <cell r="AK1578">
            <v>2</v>
          </cell>
          <cell r="AL1578">
            <v>2</v>
          </cell>
          <cell r="AM1578">
            <v>2</v>
          </cell>
          <cell r="AN1578">
            <v>3</v>
          </cell>
          <cell r="AO1578">
            <v>3</v>
          </cell>
          <cell r="AP1578" t="str">
            <v>SV</v>
          </cell>
          <cell r="AQ1578">
            <v>60</v>
          </cell>
          <cell r="AR1578" t="str">
            <v>SV</v>
          </cell>
          <cell r="AS1578" t="str">
            <v>SV</v>
          </cell>
          <cell r="AT1578" t="str">
            <v>SV</v>
          </cell>
          <cell r="AU1578" t="str">
            <v>SV</v>
          </cell>
          <cell r="AV1578">
            <v>82500</v>
          </cell>
          <cell r="AW1578">
            <v>72278.787899999996</v>
          </cell>
          <cell r="AX1578">
            <v>99900</v>
          </cell>
          <cell r="AY1578">
            <v>0.21090909090909093</v>
          </cell>
          <cell r="AZ1578">
            <v>0.17417417417417416</v>
          </cell>
          <cell r="BA1578">
            <v>96900</v>
          </cell>
          <cell r="BB1578">
            <v>3</v>
          </cell>
          <cell r="BC1578">
            <v>0.17454545454545456</v>
          </cell>
          <cell r="BD1578">
            <v>0.14860681114551083</v>
          </cell>
          <cell r="BE1578">
            <v>94900</v>
          </cell>
          <cell r="BF1578">
            <v>6</v>
          </cell>
          <cell r="BG1578">
            <v>0.15030303030303038</v>
          </cell>
          <cell r="BH1578">
            <v>0.13066385669125394</v>
          </cell>
        </row>
        <row r="1579">
          <cell r="B1579" t="str">
            <v>11151</v>
          </cell>
          <cell r="C1579" t="str">
            <v>7798108253604</v>
          </cell>
          <cell r="D1579" t="str">
            <v>VINO MALBEC ROSADO LA FLOR 750ml PULENTA</v>
          </cell>
          <cell r="E1579">
            <v>12</v>
          </cell>
          <cell r="F1579" t="str">
            <v>BEBIDAS</v>
          </cell>
          <cell r="G1579" t="str">
            <v>BEBIDAS</v>
          </cell>
          <cell r="H1579" t="str">
            <v>VINOS FINOS Y VARIETALES</v>
          </cell>
          <cell r="I1579" t="str">
            <v>ARGENTINA</v>
          </cell>
          <cell r="J1579" t="str">
            <v>PULENTA</v>
          </cell>
          <cell r="K1579" t="str">
            <v>PULENTA</v>
          </cell>
          <cell r="L1579">
            <v>984</v>
          </cell>
          <cell r="M1579" t="str">
            <v>CAMINOS DEL VINO S.A. (984)</v>
          </cell>
          <cell r="N1579">
            <v>0</v>
          </cell>
          <cell r="O1579">
            <v>0</v>
          </cell>
          <cell r="P1579">
            <v>0</v>
          </cell>
          <cell r="Q1579">
            <v>0</v>
          </cell>
          <cell r="R1579">
            <v>0</v>
          </cell>
          <cell r="S1579">
            <v>0</v>
          </cell>
          <cell r="T1579">
            <v>0</v>
          </cell>
          <cell r="U1579">
            <v>0</v>
          </cell>
          <cell r="V1579">
            <v>0</v>
          </cell>
          <cell r="W1579">
            <v>0</v>
          </cell>
          <cell r="X1579">
            <v>0</v>
          </cell>
          <cell r="Y1579">
            <v>0</v>
          </cell>
          <cell r="Z1579">
            <v>0</v>
          </cell>
          <cell r="AA1579">
            <v>0</v>
          </cell>
          <cell r="AB1579">
            <v>0</v>
          </cell>
          <cell r="AC1579">
            <v>0</v>
          </cell>
          <cell r="AD1579">
            <v>1</v>
          </cell>
          <cell r="AE1579">
            <v>0</v>
          </cell>
          <cell r="AF1579">
            <v>0</v>
          </cell>
          <cell r="AG1579">
            <v>0</v>
          </cell>
          <cell r="AH1579">
            <v>0</v>
          </cell>
          <cell r="AI1579">
            <v>0</v>
          </cell>
          <cell r="AJ1579">
            <v>5</v>
          </cell>
          <cell r="AK1579">
            <v>5</v>
          </cell>
          <cell r="AL1579">
            <v>4</v>
          </cell>
          <cell r="AM1579">
            <v>4</v>
          </cell>
          <cell r="AN1579">
            <v>2</v>
          </cell>
          <cell r="AO1579">
            <v>3</v>
          </cell>
          <cell r="AP1579" t="str">
            <v>SV</v>
          </cell>
          <cell r="AQ1579" t="str">
            <v>SV</v>
          </cell>
          <cell r="AR1579" t="str">
            <v>SV</v>
          </cell>
          <cell r="AS1579" t="str">
            <v>SV</v>
          </cell>
          <cell r="AT1579" t="str">
            <v>SV</v>
          </cell>
          <cell r="AU1579" t="str">
            <v>SV</v>
          </cell>
          <cell r="AV1579">
            <v>82500</v>
          </cell>
          <cell r="AW1579">
            <v>55256.688410000002</v>
          </cell>
          <cell r="AX1579">
            <v>99900</v>
          </cell>
          <cell r="AY1579">
            <v>0.21090909090909093</v>
          </cell>
          <cell r="AZ1579">
            <v>0.17417417417417416</v>
          </cell>
          <cell r="BA1579">
            <v>96900</v>
          </cell>
          <cell r="BB1579">
            <v>3</v>
          </cell>
          <cell r="BC1579">
            <v>0.17454545454545456</v>
          </cell>
          <cell r="BD1579">
            <v>0.14860681114551083</v>
          </cell>
          <cell r="BE1579">
            <v>94900</v>
          </cell>
          <cell r="BF1579">
            <v>6</v>
          </cell>
          <cell r="BG1579">
            <v>0.15030303030303038</v>
          </cell>
          <cell r="BH1579">
            <v>0.13066385669125394</v>
          </cell>
        </row>
        <row r="1580">
          <cell r="B1580" t="str">
            <v>15949</v>
          </cell>
          <cell r="C1580" t="str">
            <v>7798108253307</v>
          </cell>
          <cell r="D1580" t="str">
            <v>VINO PINOT NOIR 750ml ESTATE Xl PULENTA</v>
          </cell>
          <cell r="E1580">
            <v>12</v>
          </cell>
          <cell r="F1580" t="str">
            <v>BEBIDAS</v>
          </cell>
          <cell r="G1580" t="str">
            <v>BEBIDAS</v>
          </cell>
          <cell r="H1580" t="str">
            <v>VINOS FINOS Y VARIETALES</v>
          </cell>
          <cell r="I1580" t="str">
            <v>ARGENTINA</v>
          </cell>
          <cell r="J1580" t="str">
            <v>PULENTA</v>
          </cell>
          <cell r="K1580" t="str">
            <v>PULENTA</v>
          </cell>
          <cell r="L1580">
            <v>984</v>
          </cell>
          <cell r="M1580" t="str">
            <v>CAMINOS DEL VINO S.A. (984)</v>
          </cell>
          <cell r="N1580">
            <v>0</v>
          </cell>
          <cell r="O1580">
            <v>0</v>
          </cell>
          <cell r="P1580">
            <v>0</v>
          </cell>
          <cell r="Q1580">
            <v>0</v>
          </cell>
          <cell r="R1580">
            <v>0</v>
          </cell>
          <cell r="S1580">
            <v>0</v>
          </cell>
          <cell r="T1580">
            <v>0</v>
          </cell>
          <cell r="U1580">
            <v>0</v>
          </cell>
          <cell r="V1580">
            <v>0</v>
          </cell>
          <cell r="W1580">
            <v>0</v>
          </cell>
          <cell r="X1580">
            <v>0</v>
          </cell>
          <cell r="Y1580">
            <v>0</v>
          </cell>
          <cell r="Z1580">
            <v>0</v>
          </cell>
          <cell r="AA1580">
            <v>0</v>
          </cell>
          <cell r="AB1580">
            <v>0</v>
          </cell>
          <cell r="AC1580">
            <v>0</v>
          </cell>
          <cell r="AD1580">
            <v>0</v>
          </cell>
          <cell r="AE1580">
            <v>0</v>
          </cell>
          <cell r="AF1580">
            <v>0</v>
          </cell>
          <cell r="AG1580">
            <v>0</v>
          </cell>
          <cell r="AH1580">
            <v>0</v>
          </cell>
          <cell r="AI1580">
            <v>0</v>
          </cell>
          <cell r="AJ1580">
            <v>5</v>
          </cell>
          <cell r="AK1580">
            <v>3</v>
          </cell>
          <cell r="AL1580">
            <v>4</v>
          </cell>
          <cell r="AM1580">
            <v>4</v>
          </cell>
          <cell r="AN1580">
            <v>4</v>
          </cell>
          <cell r="AO1580">
            <v>3</v>
          </cell>
          <cell r="AP1580" t="str">
            <v>SV</v>
          </cell>
          <cell r="AQ1580" t="str">
            <v>SV</v>
          </cell>
          <cell r="AR1580" t="str">
            <v>SV</v>
          </cell>
          <cell r="AS1580" t="str">
            <v>SV</v>
          </cell>
          <cell r="AT1580" t="str">
            <v>SV</v>
          </cell>
          <cell r="AU1580" t="str">
            <v>SV</v>
          </cell>
          <cell r="AV1580">
            <v>140500.00000299999</v>
          </cell>
          <cell r="AW1580">
            <v>98189.484249999994</v>
          </cell>
          <cell r="AX1580">
            <v>169900</v>
          </cell>
          <cell r="AY1580">
            <v>0.20925266901332562</v>
          </cell>
          <cell r="AZ1580">
            <v>0.17304296643319603</v>
          </cell>
          <cell r="BA1580">
            <v>166900</v>
          </cell>
          <cell r="BB1580">
            <v>3</v>
          </cell>
          <cell r="BC1580">
            <v>0.18790035584652176</v>
          </cell>
          <cell r="BD1580">
            <v>0.15817855001198325</v>
          </cell>
          <cell r="BE1580">
            <v>162900</v>
          </cell>
          <cell r="BF1580">
            <v>6</v>
          </cell>
          <cell r="BG1580">
            <v>0.15943060495744987</v>
          </cell>
          <cell r="BH1580">
            <v>0.13750767340085945</v>
          </cell>
        </row>
        <row r="1581">
          <cell r="B1581" t="str">
            <v>11152</v>
          </cell>
          <cell r="C1581" t="str">
            <v>7798108253574</v>
          </cell>
          <cell r="D1581" t="str">
            <v>VINO SAUVIGNON 750ml LA FLOR PULENTA</v>
          </cell>
          <cell r="E1581">
            <v>12</v>
          </cell>
          <cell r="F1581" t="str">
            <v>BEBIDAS</v>
          </cell>
          <cell r="G1581" t="str">
            <v>BEBIDAS</v>
          </cell>
          <cell r="H1581" t="str">
            <v>VINOS FINOS Y VARIETALES</v>
          </cell>
          <cell r="I1581" t="str">
            <v>ARGENTINA</v>
          </cell>
          <cell r="J1581" t="str">
            <v>PULENTA</v>
          </cell>
          <cell r="K1581" t="str">
            <v>PULENTA</v>
          </cell>
          <cell r="L1581">
            <v>984</v>
          </cell>
          <cell r="M1581" t="str">
            <v>CAMINOS DEL VINO S.A. (984)</v>
          </cell>
          <cell r="N1581">
            <v>0</v>
          </cell>
          <cell r="O1581">
            <v>0</v>
          </cell>
          <cell r="P1581">
            <v>0</v>
          </cell>
          <cell r="Q1581">
            <v>0</v>
          </cell>
          <cell r="R1581">
            <v>0</v>
          </cell>
          <cell r="S1581">
            <v>0</v>
          </cell>
          <cell r="T1581">
            <v>0</v>
          </cell>
          <cell r="U1581">
            <v>0</v>
          </cell>
          <cell r="V1581">
            <v>0</v>
          </cell>
          <cell r="W1581">
            <v>0</v>
          </cell>
          <cell r="X1581">
            <v>0</v>
          </cell>
          <cell r="Y1581">
            <v>0</v>
          </cell>
          <cell r="Z1581">
            <v>0</v>
          </cell>
          <cell r="AA1581">
            <v>0</v>
          </cell>
          <cell r="AB1581">
            <v>0</v>
          </cell>
          <cell r="AC1581">
            <v>0</v>
          </cell>
          <cell r="AD1581">
            <v>0</v>
          </cell>
          <cell r="AE1581">
            <v>0</v>
          </cell>
          <cell r="AF1581">
            <v>0</v>
          </cell>
          <cell r="AG1581">
            <v>0</v>
          </cell>
          <cell r="AH1581">
            <v>0</v>
          </cell>
          <cell r="AI1581">
            <v>0</v>
          </cell>
          <cell r="AJ1581">
            <v>3</v>
          </cell>
          <cell r="AK1581">
            <v>4</v>
          </cell>
          <cell r="AL1581">
            <v>1</v>
          </cell>
          <cell r="AM1581">
            <v>2</v>
          </cell>
          <cell r="AN1581">
            <v>3</v>
          </cell>
          <cell r="AO1581">
            <v>2</v>
          </cell>
          <cell r="AP1581" t="str">
            <v>SV</v>
          </cell>
          <cell r="AQ1581" t="str">
            <v>SV</v>
          </cell>
          <cell r="AR1581" t="str">
            <v>SV</v>
          </cell>
          <cell r="AS1581" t="str">
            <v>SV</v>
          </cell>
          <cell r="AT1581" t="str">
            <v>SV</v>
          </cell>
          <cell r="AU1581" t="str">
            <v>SV</v>
          </cell>
          <cell r="AV1581">
            <v>82500</v>
          </cell>
          <cell r="AW1581">
            <v>55075.961159999999</v>
          </cell>
          <cell r="AX1581">
            <v>99900</v>
          </cell>
          <cell r="AY1581">
            <v>0.21090909090909093</v>
          </cell>
          <cell r="AZ1581">
            <v>0.17417417417417416</v>
          </cell>
          <cell r="BA1581">
            <v>96900</v>
          </cell>
          <cell r="BB1581">
            <v>3</v>
          </cell>
          <cell r="BC1581">
            <v>0.17454545454545456</v>
          </cell>
          <cell r="BD1581">
            <v>0.14860681114551083</v>
          </cell>
          <cell r="BE1581">
            <v>94900</v>
          </cell>
          <cell r="BF1581">
            <v>6</v>
          </cell>
          <cell r="BG1581">
            <v>0.15030303030303038</v>
          </cell>
          <cell r="BH1581">
            <v>0.13066385669125394</v>
          </cell>
        </row>
        <row r="1582">
          <cell r="B1582" t="str">
            <v>15944</v>
          </cell>
          <cell r="C1582" t="str">
            <v>7798136200205</v>
          </cell>
          <cell r="D1582" t="str">
            <v>VINO GRAN MALBEC 750ml RIGLOS</v>
          </cell>
          <cell r="E1582">
            <v>6</v>
          </cell>
          <cell r="F1582" t="str">
            <v>BEBIDAS</v>
          </cell>
          <cell r="G1582" t="str">
            <v>BEBIDAS</v>
          </cell>
          <cell r="H1582" t="str">
            <v>VINOS FINOS Y VARIETALES</v>
          </cell>
          <cell r="I1582" t="str">
            <v>ARGENTINA</v>
          </cell>
          <cell r="J1582" t="str">
            <v>RIGLOS</v>
          </cell>
          <cell r="K1582" t="str">
            <v>RIGLOS</v>
          </cell>
          <cell r="L1582">
            <v>984</v>
          </cell>
          <cell r="M1582" t="str">
            <v>CAMINOS DEL VINO S.A. (984)</v>
          </cell>
          <cell r="N1582">
            <v>0</v>
          </cell>
          <cell r="O1582">
            <v>0</v>
          </cell>
          <cell r="P1582">
            <v>0</v>
          </cell>
          <cell r="Q1582">
            <v>0</v>
          </cell>
          <cell r="R1582">
            <v>0</v>
          </cell>
          <cell r="S1582">
            <v>0</v>
          </cell>
          <cell r="T1582">
            <v>0</v>
          </cell>
          <cell r="U1582">
            <v>0</v>
          </cell>
          <cell r="V1582">
            <v>0</v>
          </cell>
          <cell r="W1582">
            <v>0</v>
          </cell>
          <cell r="X1582">
            <v>0</v>
          </cell>
          <cell r="Y1582">
            <v>0</v>
          </cell>
          <cell r="Z1582">
            <v>0</v>
          </cell>
          <cell r="AA1582">
            <v>0</v>
          </cell>
          <cell r="AB1582">
            <v>0</v>
          </cell>
          <cell r="AC1582">
            <v>0</v>
          </cell>
          <cell r="AD1582">
            <v>0</v>
          </cell>
          <cell r="AE1582">
            <v>0</v>
          </cell>
          <cell r="AF1582">
            <v>0</v>
          </cell>
          <cell r="AG1582">
            <v>0</v>
          </cell>
          <cell r="AH1582">
            <v>0</v>
          </cell>
          <cell r="AI1582">
            <v>0</v>
          </cell>
          <cell r="AJ1582">
            <v>9</v>
          </cell>
          <cell r="AK1582">
            <v>2</v>
          </cell>
          <cell r="AL1582">
            <v>0</v>
          </cell>
          <cell r="AM1582">
            <v>0</v>
          </cell>
          <cell r="AN1582">
            <v>0</v>
          </cell>
          <cell r="AO1582">
            <v>0</v>
          </cell>
          <cell r="AP1582" t="str">
            <v>SV</v>
          </cell>
          <cell r="AQ1582" t="str">
            <v>SV</v>
          </cell>
          <cell r="AR1582" t="str">
            <v>Q</v>
          </cell>
          <cell r="AS1582" t="str">
            <v>Q</v>
          </cell>
          <cell r="AT1582" t="str">
            <v>Q</v>
          </cell>
          <cell r="AU1582" t="str">
            <v>Q</v>
          </cell>
          <cell r="AV1582">
            <v>98600.000004000001</v>
          </cell>
          <cell r="AW1582">
            <v>85500.0003</v>
          </cell>
          <cell r="AX1582">
            <v>119900</v>
          </cell>
          <cell r="AY1582">
            <v>0.21602434072145948</v>
          </cell>
          <cell r="AZ1582">
            <v>0.17764803999999998</v>
          </cell>
          <cell r="BA1582">
            <v>117900</v>
          </cell>
          <cell r="BB1582">
            <v>3</v>
          </cell>
          <cell r="BC1582">
            <v>0.19574036506305315</v>
          </cell>
          <cell r="BD1582">
            <v>0.16369804916030534</v>
          </cell>
          <cell r="BE1582">
            <v>114900</v>
          </cell>
          <cell r="BF1582">
            <v>6</v>
          </cell>
          <cell r="BG1582">
            <v>0.16531440157544353</v>
          </cell>
          <cell r="BH1582">
            <v>0.14186248908616186</v>
          </cell>
        </row>
        <row r="1583">
          <cell r="B1583" t="str">
            <v>10604</v>
          </cell>
          <cell r="C1583" t="str">
            <v>7790577001663</v>
          </cell>
          <cell r="D1583" t="str">
            <v>VINO CABERNET MALBEC 750ml RUTINI</v>
          </cell>
          <cell r="E1583">
            <v>6</v>
          </cell>
          <cell r="F1583" t="str">
            <v>BEBIDAS</v>
          </cell>
          <cell r="G1583" t="str">
            <v>BEBIDAS</v>
          </cell>
          <cell r="H1583" t="str">
            <v>VINOS FINOS Y VARIETALES</v>
          </cell>
          <cell r="I1583" t="str">
            <v>ARGENTINA</v>
          </cell>
          <cell r="J1583" t="str">
            <v>RUTINI WINES</v>
          </cell>
          <cell r="K1583" t="str">
            <v>RUTINI</v>
          </cell>
          <cell r="L1583">
            <v>27</v>
          </cell>
          <cell r="M1583" t="str">
            <v>A.J. S.A. CALIDAD ANTE TODO (27)</v>
          </cell>
          <cell r="N1583">
            <v>6</v>
          </cell>
          <cell r="O1583">
            <v>2</v>
          </cell>
          <cell r="P1583">
            <v>5</v>
          </cell>
          <cell r="Q1583">
            <v>3</v>
          </cell>
          <cell r="R1583">
            <v>0</v>
          </cell>
          <cell r="S1583">
            <v>1</v>
          </cell>
          <cell r="T1583">
            <v>1</v>
          </cell>
          <cell r="U1583">
            <v>2</v>
          </cell>
          <cell r="V1583">
            <v>3</v>
          </cell>
          <cell r="W1583">
            <v>5</v>
          </cell>
          <cell r="X1583">
            <v>1</v>
          </cell>
          <cell r="Y1583">
            <v>1</v>
          </cell>
          <cell r="Z1583">
            <v>0</v>
          </cell>
          <cell r="AA1583">
            <v>0</v>
          </cell>
          <cell r="AB1583">
            <v>7</v>
          </cell>
          <cell r="AC1583">
            <v>7</v>
          </cell>
          <cell r="AD1583">
            <v>0</v>
          </cell>
          <cell r="AE1583">
            <v>3</v>
          </cell>
          <cell r="AF1583">
            <v>3</v>
          </cell>
          <cell r="AG1583">
            <v>4</v>
          </cell>
          <cell r="AH1583">
            <v>11</v>
          </cell>
          <cell r="AI1583">
            <v>11</v>
          </cell>
          <cell r="AJ1583">
            <v>8</v>
          </cell>
          <cell r="AK1583">
            <v>15</v>
          </cell>
          <cell r="AL1583">
            <v>14</v>
          </cell>
          <cell r="AM1583">
            <v>0</v>
          </cell>
          <cell r="AN1583">
            <v>3</v>
          </cell>
          <cell r="AO1583">
            <v>1</v>
          </cell>
          <cell r="AP1583">
            <v>80</v>
          </cell>
          <cell r="AQ1583">
            <v>225</v>
          </cell>
          <cell r="AR1583">
            <v>420</v>
          </cell>
          <cell r="AS1583" t="str">
            <v>Q</v>
          </cell>
          <cell r="AT1583">
            <v>22.5</v>
          </cell>
          <cell r="AU1583">
            <v>2.7272727272727275</v>
          </cell>
          <cell r="AV1583">
            <v>82650</v>
          </cell>
          <cell r="AW1583">
            <v>81606.358349999995</v>
          </cell>
          <cell r="AX1583">
            <v>92900</v>
          </cell>
          <cell r="AY1583">
            <v>0.12401693889897158</v>
          </cell>
          <cell r="AZ1583">
            <v>0.11033369214208827</v>
          </cell>
          <cell r="BA1583">
            <v>90900</v>
          </cell>
          <cell r="BB1583">
            <v>2</v>
          </cell>
          <cell r="BC1583">
            <v>9.9818511796733178E-2</v>
          </cell>
          <cell r="BD1583">
            <v>9.0759075907590761E-2</v>
          </cell>
          <cell r="BE1583">
            <v>88900</v>
          </cell>
          <cell r="BF1583">
            <v>6</v>
          </cell>
          <cell r="BG1583">
            <v>7.5620084694494771E-2</v>
          </cell>
          <cell r="BH1583">
            <v>7.0303712035995503E-2</v>
          </cell>
        </row>
        <row r="1584">
          <cell r="B1584" t="str">
            <v>33255</v>
          </cell>
          <cell r="C1584" t="str">
            <v>7790577000833</v>
          </cell>
          <cell r="D1584" t="str">
            <v>VINO CHARDONNAY 750ML RUTINI</v>
          </cell>
          <cell r="E1584">
            <v>1</v>
          </cell>
          <cell r="F1584" t="str">
            <v>BEBIDAS</v>
          </cell>
          <cell r="G1584" t="str">
            <v>BEBIDAS</v>
          </cell>
          <cell r="H1584" t="str">
            <v>VINOS FINOS Y VARIETALES</v>
          </cell>
          <cell r="I1584" t="str">
            <v>ARGENTINA</v>
          </cell>
          <cell r="J1584" t="str">
            <v>RUTINI WINES</v>
          </cell>
          <cell r="K1584" t="str">
            <v>RUTINI</v>
          </cell>
          <cell r="L1584">
            <v>27</v>
          </cell>
          <cell r="M1584" t="str">
            <v>A.J. S.A. CALIDAD ANTE TODO (27)</v>
          </cell>
          <cell r="N1584">
            <v>0</v>
          </cell>
          <cell r="O1584">
            <v>0</v>
          </cell>
          <cell r="P1584">
            <v>0</v>
          </cell>
          <cell r="Q1584">
            <v>0</v>
          </cell>
          <cell r="R1584">
            <v>0</v>
          </cell>
          <cell r="S1584">
            <v>2</v>
          </cell>
          <cell r="T1584">
            <v>2</v>
          </cell>
          <cell r="U1584">
            <v>2</v>
          </cell>
          <cell r="V1584">
            <v>0</v>
          </cell>
          <cell r="W1584">
            <v>0</v>
          </cell>
          <cell r="X1584">
            <v>0</v>
          </cell>
          <cell r="Y1584">
            <v>0</v>
          </cell>
          <cell r="Z1584">
            <v>0</v>
          </cell>
          <cell r="AA1584">
            <v>0</v>
          </cell>
          <cell r="AB1584">
            <v>0</v>
          </cell>
          <cell r="AC1584">
            <v>0</v>
          </cell>
          <cell r="AD1584">
            <v>0</v>
          </cell>
          <cell r="AE1584">
            <v>0</v>
          </cell>
          <cell r="AF1584">
            <v>0</v>
          </cell>
          <cell r="AG1584">
            <v>0</v>
          </cell>
          <cell r="AH1584">
            <v>0</v>
          </cell>
          <cell r="AI1584">
            <v>0</v>
          </cell>
          <cell r="AJ1584">
            <v>6</v>
          </cell>
          <cell r="AK1584">
            <v>2</v>
          </cell>
          <cell r="AL1584">
            <v>8</v>
          </cell>
          <cell r="AM1584">
            <v>6</v>
          </cell>
          <cell r="AN1584">
            <v>6</v>
          </cell>
          <cell r="AO1584">
            <v>6</v>
          </cell>
          <cell r="AP1584" t="str">
            <v>SV</v>
          </cell>
          <cell r="AQ1584">
            <v>30</v>
          </cell>
          <cell r="AR1584" t="str">
            <v>SV</v>
          </cell>
          <cell r="AS1584" t="str">
            <v>SV</v>
          </cell>
          <cell r="AT1584" t="str">
            <v>SV</v>
          </cell>
          <cell r="AU1584" t="str">
            <v>SV</v>
          </cell>
          <cell r="AV1584">
            <v>99750</v>
          </cell>
          <cell r="AW1584">
            <v>99750.000020000007</v>
          </cell>
          <cell r="AX1584">
            <v>110900</v>
          </cell>
          <cell r="AY1584">
            <v>0.11177944862155398</v>
          </cell>
          <cell r="AZ1584">
            <v>0.10054102795311091</v>
          </cell>
          <cell r="BA1584">
            <v>107900</v>
          </cell>
          <cell r="BB1584">
            <v>2</v>
          </cell>
          <cell r="BC1584">
            <v>8.1704260651629168E-2</v>
          </cell>
          <cell r="BD1584">
            <v>7.553290083410566E-2</v>
          </cell>
          <cell r="BE1584">
            <v>104900</v>
          </cell>
          <cell r="BF1584">
            <v>6</v>
          </cell>
          <cell r="BG1584">
            <v>5.1629072681704358E-2</v>
          </cell>
          <cell r="BH1584">
            <v>4.9094375595805533E-2</v>
          </cell>
        </row>
        <row r="1585">
          <cell r="B1585" t="str">
            <v>8450</v>
          </cell>
          <cell r="C1585" t="str">
            <v>7790577001151</v>
          </cell>
          <cell r="D1585" t="str">
            <v>VINO MALBEC 750ml RUTINI</v>
          </cell>
          <cell r="E1585">
            <v>6</v>
          </cell>
          <cell r="F1585" t="str">
            <v>BEBIDAS</v>
          </cell>
          <cell r="G1585" t="str">
            <v>BEBIDAS</v>
          </cell>
          <cell r="H1585" t="str">
            <v>VINOS FINOS Y VARIETALES</v>
          </cell>
          <cell r="I1585" t="str">
            <v>ARGENTINA</v>
          </cell>
          <cell r="J1585" t="str">
            <v>RUTINI WINES</v>
          </cell>
          <cell r="K1585" t="str">
            <v>RUTINI</v>
          </cell>
          <cell r="L1585">
            <v>27</v>
          </cell>
          <cell r="M1585" t="str">
            <v>A.J. S.A. CALIDAD ANTE TODO (27)</v>
          </cell>
          <cell r="N1585">
            <v>3</v>
          </cell>
          <cell r="O1585">
            <v>2</v>
          </cell>
          <cell r="P1585">
            <v>1</v>
          </cell>
          <cell r="Q1585">
            <v>0</v>
          </cell>
          <cell r="R1585">
            <v>0</v>
          </cell>
          <cell r="S1585">
            <v>1</v>
          </cell>
          <cell r="T1585">
            <v>2</v>
          </cell>
          <cell r="U1585">
            <v>2</v>
          </cell>
          <cell r="V1585">
            <v>0</v>
          </cell>
          <cell r="W1585">
            <v>0</v>
          </cell>
          <cell r="X1585">
            <v>0</v>
          </cell>
          <cell r="Y1585">
            <v>1</v>
          </cell>
          <cell r="Z1585">
            <v>0</v>
          </cell>
          <cell r="AA1585">
            <v>0</v>
          </cell>
          <cell r="AB1585">
            <v>1</v>
          </cell>
          <cell r="AC1585">
            <v>0</v>
          </cell>
          <cell r="AD1585">
            <v>0</v>
          </cell>
          <cell r="AE1585">
            <v>0</v>
          </cell>
          <cell r="AF1585">
            <v>0</v>
          </cell>
          <cell r="AG1585">
            <v>0</v>
          </cell>
          <cell r="AH1585">
            <v>0</v>
          </cell>
          <cell r="AI1585">
            <v>0</v>
          </cell>
          <cell r="AJ1585">
            <v>19</v>
          </cell>
          <cell r="AK1585">
            <v>58</v>
          </cell>
          <cell r="AL1585">
            <v>25</v>
          </cell>
          <cell r="AM1585">
            <v>3</v>
          </cell>
          <cell r="AN1585">
            <v>6</v>
          </cell>
          <cell r="AO1585">
            <v>6</v>
          </cell>
          <cell r="AP1585" t="str">
            <v>SV</v>
          </cell>
          <cell r="AQ1585">
            <v>870</v>
          </cell>
          <cell r="AR1585">
            <v>750</v>
          </cell>
          <cell r="AS1585" t="str">
            <v>SV</v>
          </cell>
          <cell r="AT1585" t="str">
            <v>SV</v>
          </cell>
          <cell r="AU1585" t="str">
            <v>SV</v>
          </cell>
          <cell r="AV1585">
            <v>173850</v>
          </cell>
          <cell r="AW1585">
            <v>173840.62168000001</v>
          </cell>
          <cell r="AX1585">
            <v>199900</v>
          </cell>
          <cell r="AY1585">
            <v>0.14984181765890137</v>
          </cell>
          <cell r="AZ1585">
            <v>0.13031515757878939</v>
          </cell>
          <cell r="BA1585">
            <v>194900</v>
          </cell>
          <cell r="BB1585">
            <v>2</v>
          </cell>
          <cell r="BC1585">
            <v>0.12108139200460166</v>
          </cell>
          <cell r="BD1585">
            <v>0.10800410466906106</v>
          </cell>
          <cell r="BE1585">
            <v>189900</v>
          </cell>
          <cell r="BF1585">
            <v>6</v>
          </cell>
          <cell r="BG1585">
            <v>9.2320966350301958E-2</v>
          </cell>
          <cell r="BH1585">
            <v>8.4518167456556076E-2</v>
          </cell>
        </row>
        <row r="1586">
          <cell r="B1586" t="str">
            <v>30435</v>
          </cell>
          <cell r="C1586" t="str">
            <v>7790577001700</v>
          </cell>
          <cell r="D1586" t="str">
            <v>VINO SAUVIGNON 750ml RUTINI</v>
          </cell>
          <cell r="E1586">
            <v>6</v>
          </cell>
          <cell r="F1586" t="str">
            <v>BEBIDAS</v>
          </cell>
          <cell r="G1586" t="str">
            <v>BEBIDAS</v>
          </cell>
          <cell r="H1586" t="str">
            <v>VINOS FINOS Y VARIETALES</v>
          </cell>
          <cell r="I1586" t="str">
            <v>ARGENTINA</v>
          </cell>
          <cell r="J1586" t="str">
            <v>RUTINI WINES</v>
          </cell>
          <cell r="K1586" t="str">
            <v>RUTINI</v>
          </cell>
          <cell r="L1586">
            <v>27</v>
          </cell>
          <cell r="M1586" t="str">
            <v>A.J. S.A. CALIDAD ANTE TODO (27)</v>
          </cell>
          <cell r="N1586">
            <v>6</v>
          </cell>
          <cell r="O1586">
            <v>1</v>
          </cell>
          <cell r="P1586">
            <v>0</v>
          </cell>
          <cell r="Q1586">
            <v>0</v>
          </cell>
          <cell r="R1586">
            <v>1</v>
          </cell>
          <cell r="S1586">
            <v>0</v>
          </cell>
          <cell r="T1586">
            <v>0</v>
          </cell>
          <cell r="U1586">
            <v>5</v>
          </cell>
          <cell r="V1586">
            <v>1</v>
          </cell>
          <cell r="W1586">
            <v>3</v>
          </cell>
          <cell r="X1586">
            <v>0</v>
          </cell>
          <cell r="Y1586">
            <v>0</v>
          </cell>
          <cell r="Z1586">
            <v>0</v>
          </cell>
          <cell r="AA1586">
            <v>1</v>
          </cell>
          <cell r="AB1586">
            <v>0</v>
          </cell>
          <cell r="AC1586">
            <v>0</v>
          </cell>
          <cell r="AD1586">
            <v>0</v>
          </cell>
          <cell r="AE1586">
            <v>0</v>
          </cell>
          <cell r="AF1586">
            <v>0</v>
          </cell>
          <cell r="AG1586">
            <v>0</v>
          </cell>
          <cell r="AH1586">
            <v>6</v>
          </cell>
          <cell r="AI1586">
            <v>8</v>
          </cell>
          <cell r="AJ1586">
            <v>4</v>
          </cell>
          <cell r="AK1586">
            <v>7</v>
          </cell>
          <cell r="AL1586">
            <v>0</v>
          </cell>
          <cell r="AM1586">
            <v>6</v>
          </cell>
          <cell r="AN1586">
            <v>5</v>
          </cell>
          <cell r="AO1586">
            <v>6</v>
          </cell>
          <cell r="AP1586" t="str">
            <v>SV</v>
          </cell>
          <cell r="AQ1586">
            <v>42</v>
          </cell>
          <cell r="AR1586" t="str">
            <v>Q</v>
          </cell>
          <cell r="AS1586" t="str">
            <v>SV</v>
          </cell>
          <cell r="AT1586" t="str">
            <v>SV</v>
          </cell>
          <cell r="AU1586">
            <v>22.5</v>
          </cell>
          <cell r="AV1586">
            <v>77900</v>
          </cell>
          <cell r="AW1586">
            <v>78186.370790000001</v>
          </cell>
          <cell r="AX1586">
            <v>87900</v>
          </cell>
          <cell r="AY1586">
            <v>0.12836970474967901</v>
          </cell>
          <cell r="AZ1586">
            <v>0.11376564277588168</v>
          </cell>
          <cell r="BA1586">
            <v>85900</v>
          </cell>
          <cell r="BB1586">
            <v>2</v>
          </cell>
          <cell r="BC1586">
            <v>0.10269576379974321</v>
          </cell>
          <cell r="BD1586">
            <v>9.3131548311990692E-2</v>
          </cell>
          <cell r="BE1586">
            <v>83900</v>
          </cell>
          <cell r="BF1586">
            <v>6</v>
          </cell>
          <cell r="BG1586">
            <v>7.7021822849807409E-2</v>
          </cell>
          <cell r="BH1586">
            <v>7.1513706793802145E-2</v>
          </cell>
        </row>
        <row r="1587">
          <cell r="B1587" t="str">
            <v>12521</v>
          </cell>
          <cell r="C1587" t="str">
            <v>7798136451867</v>
          </cell>
          <cell r="D1587" t="str">
            <v>VINO BLEND 750ml GRAN RVA SAMCHEN</v>
          </cell>
          <cell r="E1587">
            <v>12</v>
          </cell>
          <cell r="F1587" t="str">
            <v>BEBIDAS</v>
          </cell>
          <cell r="G1587" t="str">
            <v>BEBIDAS</v>
          </cell>
          <cell r="H1587" t="str">
            <v>VINOS FINOS Y VARIETALES</v>
          </cell>
          <cell r="I1587" t="str">
            <v>ARGENTINA</v>
          </cell>
          <cell r="J1587" t="str">
            <v>SAMCHEN</v>
          </cell>
          <cell r="K1587" t="str">
            <v>SAMCHEN</v>
          </cell>
          <cell r="L1587">
            <v>114</v>
          </cell>
          <cell r="M1587" t="str">
            <v>APOLO IMPORT S.A. 2 - TRENTINO (114)</v>
          </cell>
          <cell r="N1587">
            <v>0</v>
          </cell>
          <cell r="O1587">
            <v>0</v>
          </cell>
          <cell r="P1587">
            <v>0</v>
          </cell>
          <cell r="Q1587">
            <v>0</v>
          </cell>
          <cell r="R1587">
            <v>0</v>
          </cell>
          <cell r="S1587">
            <v>0</v>
          </cell>
          <cell r="T1587">
            <v>0</v>
          </cell>
          <cell r="U1587">
            <v>0</v>
          </cell>
          <cell r="V1587">
            <v>0</v>
          </cell>
          <cell r="W1587">
            <v>0</v>
          </cell>
          <cell r="X1587">
            <v>0</v>
          </cell>
          <cell r="Y1587">
            <v>0</v>
          </cell>
          <cell r="Z1587">
            <v>0</v>
          </cell>
          <cell r="AA1587">
            <v>0</v>
          </cell>
          <cell r="AB1587">
            <v>0</v>
          </cell>
          <cell r="AC1587">
            <v>0</v>
          </cell>
          <cell r="AD1587">
            <v>0</v>
          </cell>
          <cell r="AE1587">
            <v>0</v>
          </cell>
          <cell r="AF1587">
            <v>0</v>
          </cell>
          <cell r="AG1587">
            <v>0</v>
          </cell>
          <cell r="AH1587">
            <v>0</v>
          </cell>
          <cell r="AI1587">
            <v>0</v>
          </cell>
          <cell r="AJ1587">
            <v>24</v>
          </cell>
          <cell r="AK1587">
            <v>24</v>
          </cell>
          <cell r="AL1587">
            <v>25</v>
          </cell>
          <cell r="AM1587">
            <v>15</v>
          </cell>
          <cell r="AN1587">
            <v>16</v>
          </cell>
          <cell r="AO1587">
            <v>0</v>
          </cell>
          <cell r="AP1587" t="str">
            <v>SV</v>
          </cell>
          <cell r="AQ1587" t="str">
            <v>SV</v>
          </cell>
          <cell r="AR1587" t="str">
            <v>SV</v>
          </cell>
          <cell r="AS1587" t="str">
            <v>SV</v>
          </cell>
          <cell r="AT1587" t="str">
            <v>SV</v>
          </cell>
          <cell r="AU1587" t="str">
            <v>Q</v>
          </cell>
          <cell r="AV1587">
            <v>74345.000004000001</v>
          </cell>
          <cell r="AW1587">
            <v>74345.39662</v>
          </cell>
          <cell r="AX1587">
            <v>109900</v>
          </cell>
          <cell r="AY1587">
            <v>0.47824332495913668</v>
          </cell>
          <cell r="AZ1587">
            <v>0.32352138303912648</v>
          </cell>
          <cell r="BA1587">
            <v>99900</v>
          </cell>
          <cell r="BB1587">
            <v>3</v>
          </cell>
          <cell r="BC1587">
            <v>0.34373528811117171</v>
          </cell>
          <cell r="BD1587">
            <v>0.25580580576576573</v>
          </cell>
          <cell r="BE1587">
            <v>0</v>
          </cell>
          <cell r="BF1587">
            <v>0</v>
          </cell>
          <cell r="BG1587">
            <v>-1</v>
          </cell>
          <cell r="BH1587">
            <v>0</v>
          </cell>
        </row>
        <row r="1588">
          <cell r="B1588" t="str">
            <v>12518</v>
          </cell>
          <cell r="C1588" t="str">
            <v>7798136451836</v>
          </cell>
          <cell r="D1588" t="str">
            <v>VINO CAB SAUVIGNON 750ml GRAN RVA SAMCHEN</v>
          </cell>
          <cell r="E1588">
            <v>12</v>
          </cell>
          <cell r="F1588" t="str">
            <v>BEBIDAS</v>
          </cell>
          <cell r="G1588" t="str">
            <v>BEBIDAS</v>
          </cell>
          <cell r="H1588" t="str">
            <v>VINOS FINOS Y VARIETALES</v>
          </cell>
          <cell r="I1588" t="str">
            <v>ARGENTINA</v>
          </cell>
          <cell r="J1588" t="str">
            <v>SAMCHEN</v>
          </cell>
          <cell r="K1588" t="str">
            <v>SAMCHEN</v>
          </cell>
          <cell r="L1588">
            <v>114</v>
          </cell>
          <cell r="M1588" t="str">
            <v>APOLO IMPORT S.A. 2 - TRENTINO (114)</v>
          </cell>
          <cell r="N1588">
            <v>0</v>
          </cell>
          <cell r="O1588">
            <v>0</v>
          </cell>
          <cell r="P1588">
            <v>0</v>
          </cell>
          <cell r="Q1588">
            <v>0</v>
          </cell>
          <cell r="R1588">
            <v>0</v>
          </cell>
          <cell r="S1588">
            <v>0</v>
          </cell>
          <cell r="T1588">
            <v>0</v>
          </cell>
          <cell r="U1588">
            <v>0</v>
          </cell>
          <cell r="V1588">
            <v>0</v>
          </cell>
          <cell r="W1588">
            <v>0</v>
          </cell>
          <cell r="X1588">
            <v>0</v>
          </cell>
          <cell r="Y1588">
            <v>0</v>
          </cell>
          <cell r="Z1588">
            <v>0</v>
          </cell>
          <cell r="AA1588">
            <v>0</v>
          </cell>
          <cell r="AB1588">
            <v>0</v>
          </cell>
          <cell r="AC1588">
            <v>0</v>
          </cell>
          <cell r="AD1588">
            <v>0</v>
          </cell>
          <cell r="AE1588">
            <v>0</v>
          </cell>
          <cell r="AF1588">
            <v>0</v>
          </cell>
          <cell r="AG1588">
            <v>0</v>
          </cell>
          <cell r="AH1588">
            <v>0</v>
          </cell>
          <cell r="AI1588">
            <v>0</v>
          </cell>
          <cell r="AJ1588">
            <v>18</v>
          </cell>
          <cell r="AK1588">
            <v>23</v>
          </cell>
          <cell r="AL1588">
            <v>12</v>
          </cell>
          <cell r="AM1588">
            <v>22</v>
          </cell>
          <cell r="AN1588">
            <v>23</v>
          </cell>
          <cell r="AO1588">
            <v>12</v>
          </cell>
          <cell r="AP1588" t="str">
            <v>SV</v>
          </cell>
          <cell r="AQ1588" t="str">
            <v>SV</v>
          </cell>
          <cell r="AR1588" t="str">
            <v>SV</v>
          </cell>
          <cell r="AS1588" t="str">
            <v>SV</v>
          </cell>
          <cell r="AT1588" t="str">
            <v>SV</v>
          </cell>
          <cell r="AU1588" t="str">
            <v>SV</v>
          </cell>
          <cell r="AV1588">
            <v>91580.000050000002</v>
          </cell>
          <cell r="AW1588">
            <v>75592.823130000004</v>
          </cell>
          <cell r="AX1588">
            <v>109900</v>
          </cell>
          <cell r="AY1588">
            <v>0.20004367700368864</v>
          </cell>
          <cell r="AZ1588">
            <v>0.1666969968152866</v>
          </cell>
          <cell r="BA1588">
            <v>99900</v>
          </cell>
          <cell r="BB1588">
            <v>3</v>
          </cell>
          <cell r="BC1588">
            <v>9.0849529869595047E-2</v>
          </cell>
          <cell r="BD1588">
            <v>8.3283282782782755E-2</v>
          </cell>
          <cell r="BE1588">
            <v>0</v>
          </cell>
          <cell r="BF1588">
            <v>0</v>
          </cell>
          <cell r="BG1588">
            <v>-1</v>
          </cell>
          <cell r="BH1588">
            <v>0</v>
          </cell>
        </row>
        <row r="1589">
          <cell r="B1589" t="str">
            <v>12515</v>
          </cell>
          <cell r="C1589" t="str">
            <v>7798136451799</v>
          </cell>
          <cell r="D1589" t="str">
            <v>VINO CAB SAUVIGNON 750ml SAMCHEN</v>
          </cell>
          <cell r="E1589">
            <v>12</v>
          </cell>
          <cell r="F1589" t="str">
            <v>BEBIDAS</v>
          </cell>
          <cell r="G1589" t="str">
            <v>BEBIDAS</v>
          </cell>
          <cell r="H1589" t="str">
            <v>VINOS FINOS Y VARIETALES</v>
          </cell>
          <cell r="I1589" t="str">
            <v>ARGENTINA</v>
          </cell>
          <cell r="J1589" t="str">
            <v>SAMCHEN</v>
          </cell>
          <cell r="K1589" t="str">
            <v>SAMCHEN</v>
          </cell>
          <cell r="L1589">
            <v>114</v>
          </cell>
          <cell r="M1589" t="str">
            <v>APOLO IMPORT S.A. 2 - TRENTINO (114)</v>
          </cell>
          <cell r="N1589">
            <v>0</v>
          </cell>
          <cell r="O1589">
            <v>0</v>
          </cell>
          <cell r="P1589">
            <v>2</v>
          </cell>
          <cell r="Q1589">
            <v>1</v>
          </cell>
          <cell r="R1589">
            <v>0</v>
          </cell>
          <cell r="S1589">
            <v>0</v>
          </cell>
          <cell r="T1589">
            <v>0</v>
          </cell>
          <cell r="U1589">
            <v>0</v>
          </cell>
          <cell r="V1589">
            <v>0</v>
          </cell>
          <cell r="W1589">
            <v>0</v>
          </cell>
          <cell r="X1589">
            <v>0</v>
          </cell>
          <cell r="Y1589">
            <v>0</v>
          </cell>
          <cell r="Z1589">
            <v>0</v>
          </cell>
          <cell r="AA1589">
            <v>0</v>
          </cell>
          <cell r="AB1589">
            <v>0</v>
          </cell>
          <cell r="AC1589">
            <v>0</v>
          </cell>
          <cell r="AD1589">
            <v>0</v>
          </cell>
          <cell r="AE1589">
            <v>0</v>
          </cell>
          <cell r="AF1589">
            <v>0</v>
          </cell>
          <cell r="AG1589">
            <v>0</v>
          </cell>
          <cell r="AH1589">
            <v>0</v>
          </cell>
          <cell r="AI1589">
            <v>0</v>
          </cell>
          <cell r="AJ1589">
            <v>14</v>
          </cell>
          <cell r="AK1589">
            <v>19</v>
          </cell>
          <cell r="AL1589">
            <v>11</v>
          </cell>
          <cell r="AM1589">
            <v>22</v>
          </cell>
          <cell r="AN1589">
            <v>24</v>
          </cell>
          <cell r="AO1589">
            <v>12</v>
          </cell>
          <cell r="AP1589">
            <v>420</v>
          </cell>
          <cell r="AQ1589" t="str">
            <v>SV</v>
          </cell>
          <cell r="AR1589" t="str">
            <v>SV</v>
          </cell>
          <cell r="AS1589" t="str">
            <v>SV</v>
          </cell>
          <cell r="AT1589" t="str">
            <v>SV</v>
          </cell>
          <cell r="AU1589" t="str">
            <v>SV</v>
          </cell>
          <cell r="AV1589">
            <v>74919.999989999997</v>
          </cell>
          <cell r="AW1589">
            <v>53127.8462</v>
          </cell>
          <cell r="AX1589">
            <v>89900</v>
          </cell>
          <cell r="AY1589">
            <v>0.19994660987719537</v>
          </cell>
          <cell r="AZ1589">
            <v>0.16662958854282539</v>
          </cell>
          <cell r="BA1589">
            <v>79900</v>
          </cell>
          <cell r="BB1589">
            <v>3</v>
          </cell>
          <cell r="BC1589">
            <v>6.6470902438130253E-2</v>
          </cell>
          <cell r="BD1589">
            <v>6.232791001251569E-2</v>
          </cell>
          <cell r="BE1589">
            <v>0</v>
          </cell>
          <cell r="BF1589">
            <v>0</v>
          </cell>
          <cell r="BG1589">
            <v>-1</v>
          </cell>
          <cell r="BH1589">
            <v>0</v>
          </cell>
        </row>
        <row r="1590">
          <cell r="B1590" t="str">
            <v>12520</v>
          </cell>
          <cell r="C1590" t="str">
            <v>7798136451843</v>
          </cell>
          <cell r="D1590" t="str">
            <v>VINO MALBEC 750ml GRAN RVA SAMCHEN</v>
          </cell>
          <cell r="E1590">
            <v>12</v>
          </cell>
          <cell r="F1590" t="str">
            <v>BEBIDAS</v>
          </cell>
          <cell r="G1590" t="str">
            <v>BEBIDAS</v>
          </cell>
          <cell r="H1590" t="str">
            <v>VINOS FINOS Y VARIETALES</v>
          </cell>
          <cell r="I1590" t="str">
            <v>ARGENTINA</v>
          </cell>
          <cell r="J1590" t="str">
            <v>SAMCHEN</v>
          </cell>
          <cell r="K1590" t="str">
            <v>SAMCHEN</v>
          </cell>
          <cell r="L1590">
            <v>114</v>
          </cell>
          <cell r="M1590" t="str">
            <v>APOLO IMPORT S.A. 2 - TRENTINO (114)</v>
          </cell>
          <cell r="N1590">
            <v>0</v>
          </cell>
          <cell r="O1590">
            <v>0</v>
          </cell>
          <cell r="P1590">
            <v>0</v>
          </cell>
          <cell r="Q1590">
            <v>0</v>
          </cell>
          <cell r="R1590">
            <v>0</v>
          </cell>
          <cell r="S1590">
            <v>0</v>
          </cell>
          <cell r="T1590">
            <v>0</v>
          </cell>
          <cell r="U1590">
            <v>0</v>
          </cell>
          <cell r="V1590">
            <v>0</v>
          </cell>
          <cell r="W1590">
            <v>0</v>
          </cell>
          <cell r="X1590">
            <v>1</v>
          </cell>
          <cell r="Y1590">
            <v>1</v>
          </cell>
          <cell r="Z1590">
            <v>0</v>
          </cell>
          <cell r="AA1590">
            <v>0</v>
          </cell>
          <cell r="AB1590">
            <v>1</v>
          </cell>
          <cell r="AC1590">
            <v>1</v>
          </cell>
          <cell r="AD1590">
            <v>0</v>
          </cell>
          <cell r="AE1590">
            <v>0</v>
          </cell>
          <cell r="AF1590">
            <v>1</v>
          </cell>
          <cell r="AG1590">
            <v>1</v>
          </cell>
          <cell r="AH1590">
            <v>0</v>
          </cell>
          <cell r="AI1590">
            <v>0</v>
          </cell>
          <cell r="AJ1590">
            <v>14</v>
          </cell>
          <cell r="AK1590">
            <v>26</v>
          </cell>
          <cell r="AL1590">
            <v>14</v>
          </cell>
          <cell r="AM1590">
            <v>21</v>
          </cell>
          <cell r="AN1590">
            <v>22</v>
          </cell>
          <cell r="AO1590">
            <v>12</v>
          </cell>
          <cell r="AP1590" t="str">
            <v>SV</v>
          </cell>
          <cell r="AQ1590" t="str">
            <v>SV</v>
          </cell>
          <cell r="AR1590">
            <v>420</v>
          </cell>
          <cell r="AS1590">
            <v>630</v>
          </cell>
          <cell r="AT1590">
            <v>660</v>
          </cell>
          <cell r="AU1590" t="str">
            <v>SV</v>
          </cell>
          <cell r="AV1590">
            <v>91580.000050000002</v>
          </cell>
          <cell r="AW1590">
            <v>75533.097089999996</v>
          </cell>
          <cell r="AX1590">
            <v>109900</v>
          </cell>
          <cell r="AY1590">
            <v>0.20004367700368864</v>
          </cell>
          <cell r="AZ1590">
            <v>0.1666969968152866</v>
          </cell>
          <cell r="BA1590">
            <v>99900</v>
          </cell>
          <cell r="BB1590">
            <v>3</v>
          </cell>
          <cell r="BC1590">
            <v>9.0849529869595047E-2</v>
          </cell>
          <cell r="BD1590">
            <v>8.3283282782782755E-2</v>
          </cell>
          <cell r="BE1590">
            <v>0</v>
          </cell>
          <cell r="BF1590">
            <v>0</v>
          </cell>
          <cell r="BG1590">
            <v>-1</v>
          </cell>
          <cell r="BH1590">
            <v>0</v>
          </cell>
        </row>
        <row r="1591">
          <cell r="B1591" t="str">
            <v>12516</v>
          </cell>
          <cell r="C1591" t="str">
            <v>7798136451805</v>
          </cell>
          <cell r="D1591" t="str">
            <v>VINO MALBEC 750ml RVA SAMCHEN</v>
          </cell>
          <cell r="E1591">
            <v>12</v>
          </cell>
          <cell r="F1591" t="str">
            <v>BEBIDAS</v>
          </cell>
          <cell r="G1591" t="str">
            <v>BEBIDAS</v>
          </cell>
          <cell r="H1591" t="str">
            <v>VINOS FINOS Y VARIETALES</v>
          </cell>
          <cell r="I1591" t="str">
            <v>ARGENTINA</v>
          </cell>
          <cell r="J1591" t="str">
            <v>SAMCHEN</v>
          </cell>
          <cell r="K1591" t="str">
            <v>SAMCHEN</v>
          </cell>
          <cell r="L1591">
            <v>114</v>
          </cell>
          <cell r="M1591" t="str">
            <v>APOLO IMPORT S.A. 2 - TRENTINO (114)</v>
          </cell>
          <cell r="N1591">
            <v>0</v>
          </cell>
          <cell r="O1591">
            <v>0</v>
          </cell>
          <cell r="P1591">
            <v>0</v>
          </cell>
          <cell r="Q1591">
            <v>0</v>
          </cell>
          <cell r="R1591">
            <v>0</v>
          </cell>
          <cell r="S1591">
            <v>1</v>
          </cell>
          <cell r="T1591">
            <v>2</v>
          </cell>
          <cell r="U1591">
            <v>2</v>
          </cell>
          <cell r="V1591">
            <v>0</v>
          </cell>
          <cell r="W1591">
            <v>0</v>
          </cell>
          <cell r="X1591">
            <v>0</v>
          </cell>
          <cell r="Y1591">
            <v>0</v>
          </cell>
          <cell r="Z1591">
            <v>0</v>
          </cell>
          <cell r="AA1591">
            <v>0</v>
          </cell>
          <cell r="AB1591">
            <v>0</v>
          </cell>
          <cell r="AC1591">
            <v>0</v>
          </cell>
          <cell r="AD1591">
            <v>0</v>
          </cell>
          <cell r="AE1591">
            <v>0</v>
          </cell>
          <cell r="AF1591">
            <v>0</v>
          </cell>
          <cell r="AG1591">
            <v>0</v>
          </cell>
          <cell r="AH1591">
            <v>0</v>
          </cell>
          <cell r="AI1591">
            <v>0</v>
          </cell>
          <cell r="AJ1591">
            <v>11</v>
          </cell>
          <cell r="AK1591">
            <v>15</v>
          </cell>
          <cell r="AL1591">
            <v>17</v>
          </cell>
          <cell r="AM1591">
            <v>25</v>
          </cell>
          <cell r="AN1591">
            <v>23</v>
          </cell>
          <cell r="AO1591">
            <v>12</v>
          </cell>
          <cell r="AP1591" t="str">
            <v>SV</v>
          </cell>
          <cell r="AQ1591">
            <v>225</v>
          </cell>
          <cell r="AR1591" t="str">
            <v>SV</v>
          </cell>
          <cell r="AS1591" t="str">
            <v>SV</v>
          </cell>
          <cell r="AT1591" t="str">
            <v>SV</v>
          </cell>
          <cell r="AU1591" t="str">
            <v>SV</v>
          </cell>
          <cell r="AV1591">
            <v>74919.999989999997</v>
          </cell>
          <cell r="AW1591">
            <v>53281.9804</v>
          </cell>
          <cell r="AX1591">
            <v>89900</v>
          </cell>
          <cell r="AY1591">
            <v>0.19994660987719537</v>
          </cell>
          <cell r="AZ1591">
            <v>0.16662958854282539</v>
          </cell>
          <cell r="BA1591">
            <v>79900</v>
          </cell>
          <cell r="BB1591">
            <v>3</v>
          </cell>
          <cell r="BC1591">
            <v>6.6470902438130253E-2</v>
          </cell>
          <cell r="BD1591">
            <v>6.232791001251569E-2</v>
          </cell>
          <cell r="BE1591">
            <v>0</v>
          </cell>
          <cell r="BF1591">
            <v>0</v>
          </cell>
          <cell r="BG1591">
            <v>-1</v>
          </cell>
          <cell r="BH1591">
            <v>0</v>
          </cell>
        </row>
        <row r="1592">
          <cell r="B1592" t="str">
            <v>12517</v>
          </cell>
          <cell r="C1592" t="str">
            <v>7798136451812</v>
          </cell>
          <cell r="D1592" t="str">
            <v>VINO MERLOT 750ml RVA SAMCHEN</v>
          </cell>
          <cell r="E1592">
            <v>12</v>
          </cell>
          <cell r="F1592" t="str">
            <v>BEBIDAS</v>
          </cell>
          <cell r="G1592" t="str">
            <v>BEBIDAS</v>
          </cell>
          <cell r="H1592" t="str">
            <v>VINOS FINOS Y VARIETALES</v>
          </cell>
          <cell r="I1592" t="str">
            <v>ARGENTINA</v>
          </cell>
          <cell r="J1592" t="str">
            <v>SAMCHEN</v>
          </cell>
          <cell r="K1592" t="str">
            <v>SAMCHEN</v>
          </cell>
          <cell r="L1592">
            <v>114</v>
          </cell>
          <cell r="M1592" t="str">
            <v>APOLO IMPORT S.A. 2 - TRENTINO (114)</v>
          </cell>
          <cell r="N1592">
            <v>0</v>
          </cell>
          <cell r="O1592">
            <v>0</v>
          </cell>
          <cell r="P1592">
            <v>0</v>
          </cell>
          <cell r="Q1592">
            <v>0</v>
          </cell>
          <cell r="R1592">
            <v>0</v>
          </cell>
          <cell r="S1592">
            <v>0</v>
          </cell>
          <cell r="T1592">
            <v>0</v>
          </cell>
          <cell r="U1592">
            <v>0</v>
          </cell>
          <cell r="V1592">
            <v>0</v>
          </cell>
          <cell r="W1592">
            <v>0</v>
          </cell>
          <cell r="X1592">
            <v>0</v>
          </cell>
          <cell r="Y1592">
            <v>0</v>
          </cell>
          <cell r="Z1592">
            <v>0</v>
          </cell>
          <cell r="AA1592">
            <v>0</v>
          </cell>
          <cell r="AB1592">
            <v>2</v>
          </cell>
          <cell r="AC1592">
            <v>2</v>
          </cell>
          <cell r="AD1592">
            <v>0</v>
          </cell>
          <cell r="AE1592">
            <v>0</v>
          </cell>
          <cell r="AF1592">
            <v>0</v>
          </cell>
          <cell r="AG1592">
            <v>1</v>
          </cell>
          <cell r="AH1592">
            <v>0</v>
          </cell>
          <cell r="AI1592">
            <v>0</v>
          </cell>
          <cell r="AJ1592">
            <v>11</v>
          </cell>
          <cell r="AK1592">
            <v>17</v>
          </cell>
          <cell r="AL1592">
            <v>11</v>
          </cell>
          <cell r="AM1592">
            <v>16</v>
          </cell>
          <cell r="AN1592">
            <v>10</v>
          </cell>
          <cell r="AO1592">
            <v>0</v>
          </cell>
          <cell r="AP1592" t="str">
            <v>SV</v>
          </cell>
          <cell r="AQ1592" t="str">
            <v>SV</v>
          </cell>
          <cell r="AR1592" t="str">
            <v>SV</v>
          </cell>
          <cell r="AS1592">
            <v>240</v>
          </cell>
          <cell r="AT1592">
            <v>300</v>
          </cell>
          <cell r="AU1592" t="str">
            <v>Q</v>
          </cell>
          <cell r="AV1592">
            <v>74920.000000999993</v>
          </cell>
          <cell r="AW1592">
            <v>50801.972099999999</v>
          </cell>
          <cell r="AX1592">
            <v>89900</v>
          </cell>
          <cell r="AY1592">
            <v>0.19994660970101519</v>
          </cell>
          <cell r="AZ1592">
            <v>0.16662958842046727</v>
          </cell>
          <cell r="BA1592">
            <v>79900</v>
          </cell>
          <cell r="BB1592">
            <v>3</v>
          </cell>
          <cell r="BC1592">
            <v>6.6470902281547506E-2</v>
          </cell>
          <cell r="BD1592">
            <v>6.2327909874843643E-2</v>
          </cell>
          <cell r="BE1592">
            <v>0</v>
          </cell>
          <cell r="BF1592">
            <v>0</v>
          </cell>
          <cell r="BG1592">
            <v>-1</v>
          </cell>
          <cell r="BH1592">
            <v>0</v>
          </cell>
        </row>
        <row r="1593">
          <cell r="B1593" t="str">
            <v>20366</v>
          </cell>
          <cell r="C1593" t="str">
            <v>7791728002713</v>
          </cell>
          <cell r="D1593" t="str">
            <v>VINO CABERNET SAUVIGNON 750ml ALAMBRADO</v>
          </cell>
          <cell r="E1593">
            <v>6</v>
          </cell>
          <cell r="F1593" t="str">
            <v>BEBIDAS</v>
          </cell>
          <cell r="G1593" t="str">
            <v>BEBIDAS</v>
          </cell>
          <cell r="H1593" t="str">
            <v>VINOS FINOS Y VARIETALES</v>
          </cell>
          <cell r="I1593" t="str">
            <v>ARGENTINA</v>
          </cell>
          <cell r="J1593" t="str">
            <v>SANTA JULIA</v>
          </cell>
          <cell r="K1593" t="str">
            <v>ALAMBRADO</v>
          </cell>
          <cell r="L1593">
            <v>126</v>
          </cell>
          <cell r="M1593" t="str">
            <v>LONDON IMPORT S.A. (126)</v>
          </cell>
          <cell r="N1593">
            <v>0</v>
          </cell>
          <cell r="O1593">
            <v>0</v>
          </cell>
          <cell r="P1593">
            <v>0</v>
          </cell>
          <cell r="Q1593">
            <v>0</v>
          </cell>
          <cell r="R1593">
            <v>0</v>
          </cell>
          <cell r="S1593">
            <v>0</v>
          </cell>
          <cell r="T1593">
            <v>0</v>
          </cell>
          <cell r="U1593">
            <v>0</v>
          </cell>
          <cell r="V1593">
            <v>0</v>
          </cell>
          <cell r="W1593">
            <v>0</v>
          </cell>
          <cell r="X1593">
            <v>0</v>
          </cell>
          <cell r="Y1593">
            <v>0</v>
          </cell>
          <cell r="Z1593">
            <v>0</v>
          </cell>
          <cell r="AA1593">
            <v>0</v>
          </cell>
          <cell r="AB1593">
            <v>0</v>
          </cell>
          <cell r="AC1593">
            <v>0</v>
          </cell>
          <cell r="AD1593">
            <v>0</v>
          </cell>
          <cell r="AE1593">
            <v>1</v>
          </cell>
          <cell r="AF1593">
            <v>0</v>
          </cell>
          <cell r="AG1593">
            <v>0</v>
          </cell>
          <cell r="AH1593">
            <v>0</v>
          </cell>
          <cell r="AI1593">
            <v>0</v>
          </cell>
          <cell r="AJ1593">
            <v>6</v>
          </cell>
          <cell r="AK1593">
            <v>20</v>
          </cell>
          <cell r="AL1593">
            <v>5</v>
          </cell>
          <cell r="AM1593">
            <v>7</v>
          </cell>
          <cell r="AN1593">
            <v>4</v>
          </cell>
          <cell r="AO1593">
            <v>6</v>
          </cell>
          <cell r="AP1593" t="str">
            <v>SV</v>
          </cell>
          <cell r="AQ1593" t="str">
            <v>SV</v>
          </cell>
          <cell r="AR1593" t="str">
            <v>SV</v>
          </cell>
          <cell r="AS1593" t="str">
            <v>SV</v>
          </cell>
          <cell r="AT1593" t="str">
            <v>SV</v>
          </cell>
          <cell r="AU1593" t="str">
            <v>SV</v>
          </cell>
          <cell r="AV1593">
            <v>71453.999979999993</v>
          </cell>
          <cell r="AW1593">
            <v>55828.249400000001</v>
          </cell>
          <cell r="AX1593">
            <v>82900</v>
          </cell>
          <cell r="AY1593">
            <v>0.16018697376219304</v>
          </cell>
          <cell r="AZ1593">
            <v>0.13806996405307609</v>
          </cell>
          <cell r="BA1593">
            <v>80900</v>
          </cell>
          <cell r="BB1593">
            <v>3</v>
          </cell>
          <cell r="BC1593">
            <v>0.13219693820701361</v>
          </cell>
          <cell r="BD1593">
            <v>0.11676143411619291</v>
          </cell>
          <cell r="BE1593">
            <v>78900</v>
          </cell>
          <cell r="BF1593">
            <v>6</v>
          </cell>
          <cell r="BG1593">
            <v>0.10420690265183397</v>
          </cell>
          <cell r="BH1593">
            <v>9.4372623827629995E-2</v>
          </cell>
        </row>
        <row r="1594">
          <cell r="B1594" t="str">
            <v>20372</v>
          </cell>
          <cell r="C1594" t="str">
            <v>7791728002690</v>
          </cell>
          <cell r="D1594" t="str">
            <v>VINO MALBEC 750ml ALAMBRADO</v>
          </cell>
          <cell r="E1594">
            <v>6</v>
          </cell>
          <cell r="F1594" t="str">
            <v>BEBIDAS</v>
          </cell>
          <cell r="G1594" t="str">
            <v>BEBIDAS</v>
          </cell>
          <cell r="H1594" t="str">
            <v>VINOS FINOS Y VARIETALES</v>
          </cell>
          <cell r="I1594" t="str">
            <v>ARGENTINA</v>
          </cell>
          <cell r="J1594" t="str">
            <v>SANTA JULIA</v>
          </cell>
          <cell r="K1594" t="str">
            <v>ALAMBRADO</v>
          </cell>
          <cell r="L1594">
            <v>126</v>
          </cell>
          <cell r="M1594" t="str">
            <v>LONDON IMPORT S.A. (126)</v>
          </cell>
          <cell r="N1594">
            <v>0</v>
          </cell>
          <cell r="O1594">
            <v>0</v>
          </cell>
          <cell r="P1594">
            <v>1</v>
          </cell>
          <cell r="Q1594">
            <v>1</v>
          </cell>
          <cell r="R1594">
            <v>1</v>
          </cell>
          <cell r="S1594">
            <v>0</v>
          </cell>
          <cell r="T1594">
            <v>1</v>
          </cell>
          <cell r="U1594">
            <v>2</v>
          </cell>
          <cell r="V1594">
            <v>0</v>
          </cell>
          <cell r="W1594">
            <v>0</v>
          </cell>
          <cell r="X1594">
            <v>1</v>
          </cell>
          <cell r="Y1594">
            <v>1</v>
          </cell>
          <cell r="Z1594">
            <v>0</v>
          </cell>
          <cell r="AA1594">
            <v>0</v>
          </cell>
          <cell r="AB1594">
            <v>0</v>
          </cell>
          <cell r="AC1594">
            <v>0</v>
          </cell>
          <cell r="AD1594">
            <v>1</v>
          </cell>
          <cell r="AE1594">
            <v>0</v>
          </cell>
          <cell r="AF1594">
            <v>1</v>
          </cell>
          <cell r="AG1594">
            <v>1</v>
          </cell>
          <cell r="AH1594">
            <v>0</v>
          </cell>
          <cell r="AI1594">
            <v>0</v>
          </cell>
          <cell r="AJ1594">
            <v>7</v>
          </cell>
          <cell r="AK1594">
            <v>7</v>
          </cell>
          <cell r="AL1594">
            <v>8</v>
          </cell>
          <cell r="AM1594">
            <v>6</v>
          </cell>
          <cell r="AN1594">
            <v>4</v>
          </cell>
          <cell r="AO1594">
            <v>6</v>
          </cell>
          <cell r="AP1594">
            <v>210</v>
          </cell>
          <cell r="AQ1594">
            <v>105</v>
          </cell>
          <cell r="AR1594">
            <v>240</v>
          </cell>
          <cell r="AS1594" t="str">
            <v>SV</v>
          </cell>
          <cell r="AT1594">
            <v>120</v>
          </cell>
          <cell r="AU1594" t="str">
            <v>SV</v>
          </cell>
          <cell r="AV1594">
            <v>71453.999979999993</v>
          </cell>
          <cell r="AW1594">
            <v>62431.7837</v>
          </cell>
          <cell r="AX1594">
            <v>82900</v>
          </cell>
          <cell r="AY1594">
            <v>0.16018697376219304</v>
          </cell>
          <cell r="AZ1594">
            <v>0.13806996405307609</v>
          </cell>
          <cell r="BA1594">
            <v>80900</v>
          </cell>
          <cell r="BB1594">
            <v>3</v>
          </cell>
          <cell r="BC1594">
            <v>0.13219693820701361</v>
          </cell>
          <cell r="BD1594">
            <v>0.11676143411619291</v>
          </cell>
          <cell r="BE1594">
            <v>78900</v>
          </cell>
          <cell r="BF1594">
            <v>6</v>
          </cell>
          <cell r="BG1594">
            <v>0.10420690265183397</v>
          </cell>
          <cell r="BH1594">
            <v>9.4372623827629995E-2</v>
          </cell>
        </row>
        <row r="1595">
          <cell r="B1595" t="str">
            <v>20373</v>
          </cell>
          <cell r="C1595" t="str">
            <v>7791728006407</v>
          </cell>
          <cell r="D1595" t="str">
            <v>VINO SAUVIGNON 750ml ALAMBRADO</v>
          </cell>
          <cell r="E1595">
            <v>6</v>
          </cell>
          <cell r="F1595" t="str">
            <v>BEBIDAS</v>
          </cell>
          <cell r="G1595" t="str">
            <v>BEBIDAS</v>
          </cell>
          <cell r="H1595" t="str">
            <v>VINOS FINOS Y VARIETALES</v>
          </cell>
          <cell r="I1595" t="str">
            <v>ARGENTINA</v>
          </cell>
          <cell r="J1595" t="str">
            <v>SANTA JULIA</v>
          </cell>
          <cell r="K1595" t="str">
            <v>ALAMBRADO</v>
          </cell>
          <cell r="L1595">
            <v>126</v>
          </cell>
          <cell r="M1595" t="str">
            <v>LONDON IMPORT S.A. (126)</v>
          </cell>
          <cell r="N1595">
            <v>0</v>
          </cell>
          <cell r="O1595">
            <v>0</v>
          </cell>
          <cell r="P1595">
            <v>0</v>
          </cell>
          <cell r="Q1595">
            <v>0</v>
          </cell>
          <cell r="R1595">
            <v>0</v>
          </cell>
          <cell r="S1595">
            <v>0</v>
          </cell>
          <cell r="T1595">
            <v>0</v>
          </cell>
          <cell r="U1595">
            <v>0</v>
          </cell>
          <cell r="V1595">
            <v>0</v>
          </cell>
          <cell r="W1595">
            <v>0</v>
          </cell>
          <cell r="X1595">
            <v>2</v>
          </cell>
          <cell r="Y1595">
            <v>1</v>
          </cell>
          <cell r="Z1595">
            <v>0</v>
          </cell>
          <cell r="AA1595">
            <v>0</v>
          </cell>
          <cell r="AB1595">
            <v>0</v>
          </cell>
          <cell r="AC1595">
            <v>0</v>
          </cell>
          <cell r="AD1595">
            <v>0</v>
          </cell>
          <cell r="AE1595">
            <v>0</v>
          </cell>
          <cell r="AF1595">
            <v>0</v>
          </cell>
          <cell r="AG1595">
            <v>1</v>
          </cell>
          <cell r="AH1595">
            <v>0</v>
          </cell>
          <cell r="AI1595">
            <v>0</v>
          </cell>
          <cell r="AJ1595">
            <v>8</v>
          </cell>
          <cell r="AK1595">
            <v>9</v>
          </cell>
          <cell r="AL1595">
            <v>7</v>
          </cell>
          <cell r="AM1595">
            <v>9</v>
          </cell>
          <cell r="AN1595">
            <v>5</v>
          </cell>
          <cell r="AO1595">
            <v>6</v>
          </cell>
          <cell r="AP1595" t="str">
            <v>SV</v>
          </cell>
          <cell r="AQ1595" t="str">
            <v>SV</v>
          </cell>
          <cell r="AR1595">
            <v>210</v>
          </cell>
          <cell r="AS1595" t="str">
            <v>SV</v>
          </cell>
          <cell r="AT1595">
            <v>150</v>
          </cell>
          <cell r="AU1595" t="str">
            <v>SV</v>
          </cell>
          <cell r="AV1595">
            <v>71453.999979999993</v>
          </cell>
          <cell r="AW1595">
            <v>61131.771359999999</v>
          </cell>
          <cell r="AX1595">
            <v>82900</v>
          </cell>
          <cell r="AY1595">
            <v>0.16018697376219304</v>
          </cell>
          <cell r="AZ1595">
            <v>0.13806996405307609</v>
          </cell>
          <cell r="BA1595">
            <v>80900</v>
          </cell>
          <cell r="BB1595">
            <v>3</v>
          </cell>
          <cell r="BC1595">
            <v>0.13219693820701361</v>
          </cell>
          <cell r="BD1595">
            <v>0.11676143411619291</v>
          </cell>
          <cell r="BE1595">
            <v>78900</v>
          </cell>
          <cell r="BF1595">
            <v>6</v>
          </cell>
          <cell r="BG1595">
            <v>0.10420690265183397</v>
          </cell>
          <cell r="BH1595">
            <v>9.4372623827629995E-2</v>
          </cell>
        </row>
        <row r="1596">
          <cell r="B1596" t="str">
            <v>11158</v>
          </cell>
          <cell r="C1596" t="str">
            <v>7798127630417</v>
          </cell>
          <cell r="D1596" t="str">
            <v>VINO BLEND 750ml RVA SOTTANO</v>
          </cell>
          <cell r="E1596">
            <v>6</v>
          </cell>
          <cell r="F1596" t="str">
            <v>BEBIDAS</v>
          </cell>
          <cell r="G1596" t="str">
            <v>BEBIDAS</v>
          </cell>
          <cell r="H1596" t="str">
            <v>VINOS FINOS Y VARIETALES</v>
          </cell>
          <cell r="I1596" t="str">
            <v>ARGENTINA</v>
          </cell>
          <cell r="J1596" t="str">
            <v>SOTTANO</v>
          </cell>
          <cell r="K1596" t="str">
            <v>SOTTANO</v>
          </cell>
          <cell r="L1596">
            <v>984</v>
          </cell>
          <cell r="M1596" t="str">
            <v>CAMINOS DEL VINO S.A. (984)</v>
          </cell>
          <cell r="N1596">
            <v>0</v>
          </cell>
          <cell r="O1596">
            <v>0</v>
          </cell>
          <cell r="P1596">
            <v>0</v>
          </cell>
          <cell r="Q1596">
            <v>0</v>
          </cell>
          <cell r="R1596">
            <v>0</v>
          </cell>
          <cell r="S1596">
            <v>0</v>
          </cell>
          <cell r="T1596">
            <v>0</v>
          </cell>
          <cell r="U1596">
            <v>0</v>
          </cell>
          <cell r="V1596">
            <v>0</v>
          </cell>
          <cell r="W1596">
            <v>0</v>
          </cell>
          <cell r="X1596">
            <v>0</v>
          </cell>
          <cell r="Y1596">
            <v>0</v>
          </cell>
          <cell r="Z1596">
            <v>0</v>
          </cell>
          <cell r="AA1596">
            <v>0</v>
          </cell>
          <cell r="AB1596">
            <v>0</v>
          </cell>
          <cell r="AC1596">
            <v>0</v>
          </cell>
          <cell r="AD1596">
            <v>0</v>
          </cell>
          <cell r="AE1596">
            <v>0</v>
          </cell>
          <cell r="AF1596">
            <v>0</v>
          </cell>
          <cell r="AG1596">
            <v>0</v>
          </cell>
          <cell r="AH1596">
            <v>0</v>
          </cell>
          <cell r="AI1596">
            <v>0</v>
          </cell>
          <cell r="AJ1596">
            <v>3</v>
          </cell>
          <cell r="AK1596">
            <v>12</v>
          </cell>
          <cell r="AL1596">
            <v>0</v>
          </cell>
          <cell r="AM1596">
            <v>0</v>
          </cell>
          <cell r="AN1596">
            <v>0</v>
          </cell>
          <cell r="AO1596">
            <v>0</v>
          </cell>
          <cell r="AP1596" t="str">
            <v>SV</v>
          </cell>
          <cell r="AQ1596" t="str">
            <v>SV</v>
          </cell>
          <cell r="AR1596" t="str">
            <v>Q</v>
          </cell>
          <cell r="AS1596" t="str">
            <v>Q</v>
          </cell>
          <cell r="AT1596" t="str">
            <v>Q</v>
          </cell>
          <cell r="AU1596" t="str">
            <v>Q</v>
          </cell>
          <cell r="AV1596">
            <v>79200</v>
          </cell>
          <cell r="AW1596">
            <v>79199.999779999998</v>
          </cell>
          <cell r="AX1596">
            <v>94900</v>
          </cell>
          <cell r="AY1596">
            <v>0.19823232323232332</v>
          </cell>
          <cell r="AZ1596">
            <v>0.1654373024236038</v>
          </cell>
          <cell r="BA1596">
            <v>92900</v>
          </cell>
          <cell r="BB1596">
            <v>2</v>
          </cell>
          <cell r="BC1596">
            <v>0.17297979797979801</v>
          </cell>
          <cell r="BD1596">
            <v>0.14747039827771799</v>
          </cell>
          <cell r="BE1596">
            <v>89900</v>
          </cell>
          <cell r="BF1596">
            <v>6</v>
          </cell>
          <cell r="BG1596">
            <v>0.13510101010101017</v>
          </cell>
          <cell r="BH1596">
            <v>0.11902113459399333</v>
          </cell>
        </row>
        <row r="1597">
          <cell r="B1597" t="str">
            <v>15958</v>
          </cell>
          <cell r="C1597" t="str">
            <v>7798127630868</v>
          </cell>
          <cell r="D1597" t="str">
            <v>VINO CABERNET SAUVIGNON 750ml SOTTANO</v>
          </cell>
          <cell r="E1597">
            <v>6</v>
          </cell>
          <cell r="F1597" t="str">
            <v>BEBIDAS</v>
          </cell>
          <cell r="G1597" t="str">
            <v>BEBIDAS</v>
          </cell>
          <cell r="H1597" t="str">
            <v>VINOS FINOS Y VARIETALES</v>
          </cell>
          <cell r="I1597" t="str">
            <v>ARGENTINA</v>
          </cell>
          <cell r="J1597" t="str">
            <v>SOTTANO</v>
          </cell>
          <cell r="K1597" t="str">
            <v>SOTTANO</v>
          </cell>
          <cell r="L1597">
            <v>984</v>
          </cell>
          <cell r="M1597" t="str">
            <v>CAMINOS DEL VINO S.A. (984)</v>
          </cell>
          <cell r="N1597">
            <v>1</v>
          </cell>
          <cell r="O1597">
            <v>0</v>
          </cell>
          <cell r="P1597">
            <v>0</v>
          </cell>
          <cell r="Q1597">
            <v>0</v>
          </cell>
          <cell r="R1597">
            <v>0</v>
          </cell>
          <cell r="S1597">
            <v>0</v>
          </cell>
          <cell r="T1597">
            <v>0</v>
          </cell>
          <cell r="U1597">
            <v>0</v>
          </cell>
          <cell r="V1597">
            <v>0</v>
          </cell>
          <cell r="W1597">
            <v>0</v>
          </cell>
          <cell r="X1597">
            <v>0</v>
          </cell>
          <cell r="Y1597">
            <v>0</v>
          </cell>
          <cell r="Z1597">
            <v>0</v>
          </cell>
          <cell r="AA1597">
            <v>0</v>
          </cell>
          <cell r="AB1597">
            <v>0</v>
          </cell>
          <cell r="AC1597">
            <v>0</v>
          </cell>
          <cell r="AD1597">
            <v>0</v>
          </cell>
          <cell r="AE1597">
            <v>0</v>
          </cell>
          <cell r="AF1597">
            <v>0</v>
          </cell>
          <cell r="AG1597">
            <v>0</v>
          </cell>
          <cell r="AH1597">
            <v>0</v>
          </cell>
          <cell r="AI1597">
            <v>0</v>
          </cell>
          <cell r="AJ1597">
            <v>11</v>
          </cell>
          <cell r="AK1597">
            <v>4</v>
          </cell>
          <cell r="AL1597">
            <v>0</v>
          </cell>
          <cell r="AM1597">
            <v>0</v>
          </cell>
          <cell r="AN1597">
            <v>0</v>
          </cell>
          <cell r="AO1597">
            <v>0</v>
          </cell>
          <cell r="AP1597" t="str">
            <v>SV</v>
          </cell>
          <cell r="AQ1597" t="str">
            <v>SV</v>
          </cell>
          <cell r="AR1597" t="str">
            <v>Q</v>
          </cell>
          <cell r="AS1597" t="str">
            <v>Q</v>
          </cell>
          <cell r="AT1597" t="str">
            <v>Q</v>
          </cell>
          <cell r="AU1597" t="str">
            <v>Q</v>
          </cell>
          <cell r="AV1597">
            <v>97199.999995999999</v>
          </cell>
          <cell r="AW1597">
            <v>97200.000260000001</v>
          </cell>
          <cell r="AX1597">
            <v>117900</v>
          </cell>
          <cell r="AY1597">
            <v>0.21296296301287909</v>
          </cell>
          <cell r="AZ1597">
            <v>0.17557251911789654</v>
          </cell>
          <cell r="BA1597">
            <v>114900</v>
          </cell>
          <cell r="BB1597">
            <v>2</v>
          </cell>
          <cell r="BC1597">
            <v>0.18209876548074488</v>
          </cell>
          <cell r="BD1597">
            <v>0.15404699742384684</v>
          </cell>
          <cell r="BE1597">
            <v>112900</v>
          </cell>
          <cell r="BF1597">
            <v>6</v>
          </cell>
          <cell r="BG1597">
            <v>0.16152263379265519</v>
          </cell>
          <cell r="BH1597">
            <v>0.13906111606731622</v>
          </cell>
        </row>
        <row r="1598">
          <cell r="B1598" t="str">
            <v>11154</v>
          </cell>
          <cell r="C1598" t="str">
            <v>7798127630387</v>
          </cell>
          <cell r="D1598" t="str">
            <v>VINO CHARDONNAY 750ml SOTTANO</v>
          </cell>
          <cell r="E1598">
            <v>12</v>
          </cell>
          <cell r="F1598" t="str">
            <v>BEBIDAS</v>
          </cell>
          <cell r="G1598" t="str">
            <v>BEBIDAS</v>
          </cell>
          <cell r="H1598" t="str">
            <v>VINOS FINOS Y VARIETALES</v>
          </cell>
          <cell r="I1598" t="str">
            <v>ARGENTINA</v>
          </cell>
          <cell r="J1598" t="str">
            <v>SOTTANO</v>
          </cell>
          <cell r="K1598" t="str">
            <v>SOTTANO</v>
          </cell>
          <cell r="L1598">
            <v>984</v>
          </cell>
          <cell r="M1598" t="str">
            <v>CAMINOS DEL VINO S.A. (984)</v>
          </cell>
          <cell r="N1598">
            <v>0</v>
          </cell>
          <cell r="O1598">
            <v>0</v>
          </cell>
          <cell r="P1598">
            <v>0</v>
          </cell>
          <cell r="Q1598">
            <v>0</v>
          </cell>
          <cell r="R1598">
            <v>0</v>
          </cell>
          <cell r="S1598">
            <v>0</v>
          </cell>
          <cell r="T1598">
            <v>1</v>
          </cell>
          <cell r="U1598">
            <v>0</v>
          </cell>
          <cell r="V1598">
            <v>0</v>
          </cell>
          <cell r="W1598">
            <v>0</v>
          </cell>
          <cell r="X1598">
            <v>0</v>
          </cell>
          <cell r="Y1598">
            <v>0</v>
          </cell>
          <cell r="Z1598">
            <v>0</v>
          </cell>
          <cell r="AA1598">
            <v>0</v>
          </cell>
          <cell r="AB1598">
            <v>0</v>
          </cell>
          <cell r="AC1598">
            <v>0</v>
          </cell>
          <cell r="AD1598">
            <v>0</v>
          </cell>
          <cell r="AE1598">
            <v>0</v>
          </cell>
          <cell r="AF1598">
            <v>0</v>
          </cell>
          <cell r="AG1598">
            <v>0</v>
          </cell>
          <cell r="AH1598">
            <v>0</v>
          </cell>
          <cell r="AI1598">
            <v>0</v>
          </cell>
          <cell r="AJ1598">
            <v>6</v>
          </cell>
          <cell r="AK1598">
            <v>1</v>
          </cell>
          <cell r="AL1598">
            <v>0</v>
          </cell>
          <cell r="AM1598">
            <v>0</v>
          </cell>
          <cell r="AN1598">
            <v>0</v>
          </cell>
          <cell r="AO1598">
            <v>0</v>
          </cell>
          <cell r="AP1598" t="str">
            <v>SV</v>
          </cell>
          <cell r="AQ1598" t="str">
            <v>SV</v>
          </cell>
          <cell r="AR1598" t="str">
            <v>Q</v>
          </cell>
          <cell r="AS1598" t="str">
            <v>Q</v>
          </cell>
          <cell r="AT1598" t="str">
            <v>Q</v>
          </cell>
          <cell r="AU1598" t="str">
            <v>Q</v>
          </cell>
          <cell r="AV1598">
            <v>44099.999999</v>
          </cell>
          <cell r="AW1598">
            <v>44099.999459999999</v>
          </cell>
          <cell r="AX1598">
            <v>52900</v>
          </cell>
          <cell r="AY1598">
            <v>0.19954648528797159</v>
          </cell>
          <cell r="AZ1598">
            <v>0.16635160682419661</v>
          </cell>
          <cell r="BA1598">
            <v>51900</v>
          </cell>
          <cell r="BB1598">
            <v>3</v>
          </cell>
          <cell r="BC1598">
            <v>0.17687074832600613</v>
          </cell>
          <cell r="BD1598">
            <v>0.15028901736030828</v>
          </cell>
          <cell r="BE1598">
            <v>49900</v>
          </cell>
          <cell r="BF1598">
            <v>6</v>
          </cell>
          <cell r="BG1598">
            <v>0.13151927440207523</v>
          </cell>
          <cell r="BH1598">
            <v>0.11623246494989981</v>
          </cell>
        </row>
        <row r="1599">
          <cell r="B1599" t="str">
            <v>11157</v>
          </cell>
          <cell r="C1599" t="str">
            <v>7798127630837</v>
          </cell>
          <cell r="D1599" t="str">
            <v>VINO MALBEC 750ml RE FAMILIA SOTTANO</v>
          </cell>
          <cell r="E1599">
            <v>6</v>
          </cell>
          <cell r="F1599" t="str">
            <v>BEBIDAS</v>
          </cell>
          <cell r="G1599" t="str">
            <v>BEBIDAS</v>
          </cell>
          <cell r="H1599" t="str">
            <v>VINOS FINOS Y VARIETALES</v>
          </cell>
          <cell r="I1599" t="str">
            <v>ARGENTINA</v>
          </cell>
          <cell r="J1599" t="str">
            <v>SOTTANO</v>
          </cell>
          <cell r="K1599" t="str">
            <v>SOTTANO</v>
          </cell>
          <cell r="L1599">
            <v>984</v>
          </cell>
          <cell r="M1599" t="str">
            <v>CAMINOS DEL VINO S.A. (984)</v>
          </cell>
          <cell r="N1599">
            <v>0</v>
          </cell>
          <cell r="O1599">
            <v>0</v>
          </cell>
          <cell r="P1599">
            <v>0</v>
          </cell>
          <cell r="Q1599">
            <v>0</v>
          </cell>
          <cell r="R1599">
            <v>0</v>
          </cell>
          <cell r="S1599">
            <v>0</v>
          </cell>
          <cell r="T1599">
            <v>0</v>
          </cell>
          <cell r="U1599">
            <v>0</v>
          </cell>
          <cell r="V1599">
            <v>0</v>
          </cell>
          <cell r="W1599">
            <v>0</v>
          </cell>
          <cell r="X1599">
            <v>0</v>
          </cell>
          <cell r="Y1599">
            <v>0</v>
          </cell>
          <cell r="Z1599">
            <v>0</v>
          </cell>
          <cell r="AA1599">
            <v>0</v>
          </cell>
          <cell r="AB1599">
            <v>0</v>
          </cell>
          <cell r="AC1599">
            <v>0</v>
          </cell>
          <cell r="AD1599">
            <v>0</v>
          </cell>
          <cell r="AE1599">
            <v>0</v>
          </cell>
          <cell r="AF1599">
            <v>0</v>
          </cell>
          <cell r="AG1599">
            <v>0</v>
          </cell>
          <cell r="AH1599">
            <v>0</v>
          </cell>
          <cell r="AI1599">
            <v>0</v>
          </cell>
          <cell r="AJ1599">
            <v>6</v>
          </cell>
          <cell r="AK1599">
            <v>0</v>
          </cell>
          <cell r="AL1599">
            <v>0</v>
          </cell>
          <cell r="AM1599">
            <v>0</v>
          </cell>
          <cell r="AN1599">
            <v>0</v>
          </cell>
          <cell r="AO1599">
            <v>0</v>
          </cell>
          <cell r="AP1599" t="str">
            <v>SV</v>
          </cell>
          <cell r="AQ1599" t="str">
            <v>Q</v>
          </cell>
          <cell r="AR1599" t="str">
            <v>Q</v>
          </cell>
          <cell r="AS1599" t="str">
            <v>Q</v>
          </cell>
          <cell r="AT1599" t="str">
            <v>Q</v>
          </cell>
          <cell r="AU1599" t="str">
            <v>Q</v>
          </cell>
          <cell r="AV1599">
            <v>97199.999995999999</v>
          </cell>
          <cell r="AW1599">
            <v>97200.000260000001</v>
          </cell>
          <cell r="AX1599">
            <v>117900</v>
          </cell>
          <cell r="AY1599">
            <v>0.21296296301287909</v>
          </cell>
          <cell r="AZ1599">
            <v>0.17557251911789654</v>
          </cell>
          <cell r="BA1599">
            <v>114900</v>
          </cell>
          <cell r="BB1599">
            <v>2</v>
          </cell>
          <cell r="BC1599">
            <v>0.18209876548074488</v>
          </cell>
          <cell r="BD1599">
            <v>0.15404699742384684</v>
          </cell>
          <cell r="BE1599">
            <v>112900</v>
          </cell>
          <cell r="BF1599">
            <v>6</v>
          </cell>
          <cell r="BG1599">
            <v>0.16152263379265519</v>
          </cell>
          <cell r="BH1599">
            <v>0.13906111606731622</v>
          </cell>
        </row>
        <row r="1600">
          <cell r="B1600" t="str">
            <v>31717</v>
          </cell>
          <cell r="C1600" t="str">
            <v>7790240072808</v>
          </cell>
          <cell r="D1600" t="str">
            <v>VINO MALBEC 750ml RVA TRAPICHE</v>
          </cell>
          <cell r="E1600">
            <v>12</v>
          </cell>
          <cell r="F1600" t="str">
            <v>BEBIDAS</v>
          </cell>
          <cell r="G1600" t="str">
            <v>BEBIDAS</v>
          </cell>
          <cell r="H1600" t="str">
            <v>VINOS FINOS Y VARIETALES</v>
          </cell>
          <cell r="I1600" t="str">
            <v>ARGENTINA</v>
          </cell>
          <cell r="J1600" t="str">
            <v>TRAPICHE</v>
          </cell>
          <cell r="K1600" t="str">
            <v>TRAPICHE</v>
          </cell>
          <cell r="L1600">
            <v>81</v>
          </cell>
          <cell r="M1600" t="str">
            <v>DISTRIBUIDORA GLORIA S.A.  (81)</v>
          </cell>
          <cell r="N1600">
            <v>0</v>
          </cell>
          <cell r="O1600">
            <v>0</v>
          </cell>
          <cell r="P1600">
            <v>0</v>
          </cell>
          <cell r="Q1600">
            <v>0</v>
          </cell>
          <cell r="R1600">
            <v>1</v>
          </cell>
          <cell r="S1600">
            <v>0</v>
          </cell>
          <cell r="T1600">
            <v>0</v>
          </cell>
          <cell r="U1600">
            <v>0</v>
          </cell>
          <cell r="V1600">
            <v>1</v>
          </cell>
          <cell r="W1600">
            <v>0</v>
          </cell>
          <cell r="X1600">
            <v>0</v>
          </cell>
          <cell r="Y1600">
            <v>0</v>
          </cell>
          <cell r="Z1600">
            <v>0</v>
          </cell>
          <cell r="AA1600">
            <v>0</v>
          </cell>
          <cell r="AB1600">
            <v>0</v>
          </cell>
          <cell r="AC1600">
            <v>0</v>
          </cell>
          <cell r="AD1600">
            <v>0</v>
          </cell>
          <cell r="AE1600">
            <v>0</v>
          </cell>
          <cell r="AF1600">
            <v>3</v>
          </cell>
          <cell r="AG1600">
            <v>2</v>
          </cell>
          <cell r="AH1600">
            <v>0</v>
          </cell>
          <cell r="AI1600">
            <v>0</v>
          </cell>
          <cell r="AJ1600">
            <v>0</v>
          </cell>
          <cell r="AK1600">
            <v>8</v>
          </cell>
          <cell r="AL1600">
            <v>0</v>
          </cell>
          <cell r="AM1600">
            <v>0</v>
          </cell>
          <cell r="AN1600">
            <v>0</v>
          </cell>
          <cell r="AO1600">
            <v>0</v>
          </cell>
          <cell r="AP1600" t="str">
            <v>Q</v>
          </cell>
          <cell r="AQ1600" t="str">
            <v>SV</v>
          </cell>
          <cell r="AR1600" t="str">
            <v>Q</v>
          </cell>
          <cell r="AS1600" t="str">
            <v>Q</v>
          </cell>
          <cell r="AT1600" t="str">
            <v>Q</v>
          </cell>
          <cell r="AU1600" t="str">
            <v>Q</v>
          </cell>
          <cell r="AV1600">
            <v>38958.000004000001</v>
          </cell>
          <cell r="AW1600">
            <v>40021.359839999997</v>
          </cell>
          <cell r="AX1600">
            <v>49900</v>
          </cell>
          <cell r="AY1600">
            <v>0.28086657412794636</v>
          </cell>
          <cell r="AZ1600">
            <v>0.21927855703406812</v>
          </cell>
          <cell r="BA1600">
            <v>48900</v>
          </cell>
          <cell r="BB1600">
            <v>3</v>
          </cell>
          <cell r="BC1600">
            <v>0.25519790530774689</v>
          </cell>
          <cell r="BD1600">
            <v>0.2033128833537832</v>
          </cell>
          <cell r="BE1600">
            <v>47900</v>
          </cell>
          <cell r="BF1600">
            <v>6</v>
          </cell>
          <cell r="BG1600">
            <v>0.22952923648754764</v>
          </cell>
          <cell r="BH1600">
            <v>0.18668058446764088</v>
          </cell>
        </row>
        <row r="1601">
          <cell r="B1601" t="str">
            <v>15938</v>
          </cell>
          <cell r="C1601" t="str">
            <v>7798123970388</v>
          </cell>
          <cell r="D1601" t="str">
            <v>VINO CABERNET 750ml RVA LAS PERDICES</v>
          </cell>
          <cell r="E1601">
            <v>6</v>
          </cell>
          <cell r="F1601" t="str">
            <v>BEBIDAS</v>
          </cell>
          <cell r="G1601" t="str">
            <v>BEBIDAS</v>
          </cell>
          <cell r="H1601" t="str">
            <v>VINOS FINOS Y VARIETALES</v>
          </cell>
          <cell r="I1601" t="str">
            <v>ARGENTINA</v>
          </cell>
          <cell r="J1601" t="str">
            <v>VIÑA LAS PERDICES</v>
          </cell>
          <cell r="K1601" t="str">
            <v>LAS PERDICES</v>
          </cell>
          <cell r="L1601">
            <v>984</v>
          </cell>
          <cell r="M1601" t="str">
            <v>CAMINOS DEL VINO S.A. (984)</v>
          </cell>
          <cell r="N1601">
            <v>0</v>
          </cell>
          <cell r="O1601">
            <v>0</v>
          </cell>
          <cell r="P1601">
            <v>0</v>
          </cell>
          <cell r="Q1601">
            <v>0</v>
          </cell>
          <cell r="R1601">
            <v>3</v>
          </cell>
          <cell r="S1601">
            <v>0</v>
          </cell>
          <cell r="T1601">
            <v>0</v>
          </cell>
          <cell r="U1601">
            <v>0</v>
          </cell>
          <cell r="V1601">
            <v>0</v>
          </cell>
          <cell r="W1601">
            <v>0</v>
          </cell>
          <cell r="X1601">
            <v>0</v>
          </cell>
          <cell r="Y1601">
            <v>0</v>
          </cell>
          <cell r="Z1601">
            <v>0</v>
          </cell>
          <cell r="AA1601">
            <v>0</v>
          </cell>
          <cell r="AB1601">
            <v>0</v>
          </cell>
          <cell r="AC1601">
            <v>0</v>
          </cell>
          <cell r="AD1601">
            <v>0</v>
          </cell>
          <cell r="AE1601">
            <v>0</v>
          </cell>
          <cell r="AF1601">
            <v>0</v>
          </cell>
          <cell r="AG1601">
            <v>0</v>
          </cell>
          <cell r="AH1601">
            <v>0</v>
          </cell>
          <cell r="AI1601">
            <v>0</v>
          </cell>
          <cell r="AJ1601">
            <v>14</v>
          </cell>
          <cell r="AK1601">
            <v>1</v>
          </cell>
          <cell r="AL1601">
            <v>0</v>
          </cell>
          <cell r="AM1601">
            <v>0</v>
          </cell>
          <cell r="AN1601">
            <v>0</v>
          </cell>
          <cell r="AO1601">
            <v>0</v>
          </cell>
          <cell r="AP1601" t="str">
            <v>SV</v>
          </cell>
          <cell r="AQ1601" t="str">
            <v>SV</v>
          </cell>
          <cell r="AR1601" t="str">
            <v>Q</v>
          </cell>
          <cell r="AS1601" t="str">
            <v>Q</v>
          </cell>
          <cell r="AT1601" t="str">
            <v>Q</v>
          </cell>
          <cell r="AU1601" t="str">
            <v>Q</v>
          </cell>
          <cell r="AV1601">
            <v>84291.949995000003</v>
          </cell>
          <cell r="AW1601">
            <v>77250.178719999996</v>
          </cell>
          <cell r="AX1601">
            <v>99900</v>
          </cell>
          <cell r="AY1601">
            <v>0.18516655512093183</v>
          </cell>
          <cell r="AZ1601">
            <v>0.15623673678678676</v>
          </cell>
          <cell r="BA1601">
            <v>97900</v>
          </cell>
          <cell r="BB1601">
            <v>3</v>
          </cell>
          <cell r="BC1601">
            <v>0.16143949696035254</v>
          </cell>
          <cell r="BD1601">
            <v>0.13899948932584266</v>
          </cell>
          <cell r="BE1601">
            <v>94900</v>
          </cell>
          <cell r="BF1601">
            <v>6</v>
          </cell>
          <cell r="BG1601">
            <v>0.1258489097194837</v>
          </cell>
          <cell r="BH1601">
            <v>0.11178134884088511</v>
          </cell>
        </row>
        <row r="1602">
          <cell r="B1602" t="str">
            <v>16239</v>
          </cell>
          <cell r="C1602" t="str">
            <v>7798148941547</v>
          </cell>
          <cell r="D1602" t="str">
            <v>VINO 750ml TIZA EGGO ZORZAL</v>
          </cell>
          <cell r="E1602">
            <v>6</v>
          </cell>
          <cell r="F1602" t="str">
            <v>BEBIDAS</v>
          </cell>
          <cell r="G1602" t="str">
            <v>BEBIDAS</v>
          </cell>
          <cell r="H1602" t="str">
            <v>VINOS FINOS Y VARIETALES</v>
          </cell>
          <cell r="I1602" t="str">
            <v>ARGENTINA</v>
          </cell>
          <cell r="J1602" t="str">
            <v>ZORZAL</v>
          </cell>
          <cell r="K1602" t="str">
            <v>ZORZAL</v>
          </cell>
          <cell r="L1602">
            <v>114</v>
          </cell>
          <cell r="M1602" t="str">
            <v>APOLO IMPORT S.A. 2 - TRENTINO (114)</v>
          </cell>
          <cell r="N1602">
            <v>0</v>
          </cell>
          <cell r="O1602">
            <v>0</v>
          </cell>
          <cell r="P1602">
            <v>0</v>
          </cell>
          <cell r="Q1602">
            <v>0</v>
          </cell>
          <cell r="R1602">
            <v>0</v>
          </cell>
          <cell r="S1602">
            <v>0</v>
          </cell>
          <cell r="T1602">
            <v>0</v>
          </cell>
          <cell r="U1602">
            <v>0</v>
          </cell>
          <cell r="V1602">
            <v>0</v>
          </cell>
          <cell r="W1602">
            <v>0</v>
          </cell>
          <cell r="X1602">
            <v>0</v>
          </cell>
          <cell r="Y1602">
            <v>0</v>
          </cell>
          <cell r="Z1602">
            <v>0</v>
          </cell>
          <cell r="AA1602">
            <v>0</v>
          </cell>
          <cell r="AB1602">
            <v>0</v>
          </cell>
          <cell r="AC1602">
            <v>0</v>
          </cell>
          <cell r="AD1602">
            <v>0</v>
          </cell>
          <cell r="AE1602">
            <v>0</v>
          </cell>
          <cell r="AF1602">
            <v>0</v>
          </cell>
          <cell r="AG1602">
            <v>0</v>
          </cell>
          <cell r="AH1602">
            <v>0</v>
          </cell>
          <cell r="AI1602">
            <v>0</v>
          </cell>
          <cell r="AJ1602">
            <v>8</v>
          </cell>
          <cell r="AK1602">
            <v>5</v>
          </cell>
          <cell r="AL1602">
            <v>3</v>
          </cell>
          <cell r="AM1602">
            <v>10</v>
          </cell>
          <cell r="AN1602">
            <v>11</v>
          </cell>
          <cell r="AO1602">
            <v>3</v>
          </cell>
          <cell r="AP1602" t="str">
            <v>SV</v>
          </cell>
          <cell r="AQ1602" t="str">
            <v>SV</v>
          </cell>
          <cell r="AR1602" t="str">
            <v>SV</v>
          </cell>
          <cell r="AS1602" t="str">
            <v>SV</v>
          </cell>
          <cell r="AT1602" t="str">
            <v>SV</v>
          </cell>
          <cell r="AU1602" t="str">
            <v>SV</v>
          </cell>
          <cell r="AV1602">
            <v>141570</v>
          </cell>
          <cell r="AW1602">
            <v>137698.83171</v>
          </cell>
          <cell r="AX1602">
            <v>169900</v>
          </cell>
          <cell r="AY1602">
            <v>0.20011301829483652</v>
          </cell>
          <cell r="AZ1602">
            <v>0.16674514420247205</v>
          </cell>
          <cell r="BA1602">
            <v>159900</v>
          </cell>
          <cell r="BB1602">
            <v>3</v>
          </cell>
          <cell r="BC1602">
            <v>0.12947658402203865</v>
          </cell>
          <cell r="BD1602">
            <v>0.11463414634146342</v>
          </cell>
          <cell r="BE1602">
            <v>154900</v>
          </cell>
          <cell r="BF1602">
            <v>6</v>
          </cell>
          <cell r="BG1602">
            <v>9.4158366885639611E-2</v>
          </cell>
          <cell r="BH1602">
            <v>8.6055519690122664E-2</v>
          </cell>
        </row>
        <row r="1603">
          <cell r="B1603" t="str">
            <v>16238</v>
          </cell>
          <cell r="C1603" t="str">
            <v>7798148941851</v>
          </cell>
          <cell r="D1603" t="str">
            <v>VINO BLEND 750ml PINTAO ZORZAL</v>
          </cell>
          <cell r="E1603">
            <v>6</v>
          </cell>
          <cell r="F1603" t="str">
            <v>BEBIDAS</v>
          </cell>
          <cell r="G1603" t="str">
            <v>BEBIDAS</v>
          </cell>
          <cell r="H1603" t="str">
            <v>VINOS FINOS Y VARIETALES</v>
          </cell>
          <cell r="I1603" t="str">
            <v>ARGENTINA</v>
          </cell>
          <cell r="J1603" t="str">
            <v>ZORZAL</v>
          </cell>
          <cell r="K1603" t="str">
            <v>ZORZAL</v>
          </cell>
          <cell r="L1603">
            <v>114</v>
          </cell>
          <cell r="M1603" t="str">
            <v>APOLO IMPORT S.A. 2 - TRENTINO (114)</v>
          </cell>
          <cell r="N1603">
            <v>0</v>
          </cell>
          <cell r="O1603">
            <v>0</v>
          </cell>
          <cell r="P1603">
            <v>0</v>
          </cell>
          <cell r="Q1603">
            <v>0</v>
          </cell>
          <cell r="R1603">
            <v>0</v>
          </cell>
          <cell r="S1603">
            <v>0</v>
          </cell>
          <cell r="T1603">
            <v>0</v>
          </cell>
          <cell r="U1603">
            <v>0</v>
          </cell>
          <cell r="V1603">
            <v>0</v>
          </cell>
          <cell r="W1603">
            <v>0</v>
          </cell>
          <cell r="X1603">
            <v>0</v>
          </cell>
          <cell r="Y1603">
            <v>0</v>
          </cell>
          <cell r="Z1603">
            <v>0</v>
          </cell>
          <cell r="AA1603">
            <v>0</v>
          </cell>
          <cell r="AB1603">
            <v>0</v>
          </cell>
          <cell r="AC1603">
            <v>0</v>
          </cell>
          <cell r="AD1603">
            <v>0</v>
          </cell>
          <cell r="AE1603">
            <v>0</v>
          </cell>
          <cell r="AF1603">
            <v>0</v>
          </cell>
          <cell r="AG1603">
            <v>0</v>
          </cell>
          <cell r="AH1603">
            <v>0</v>
          </cell>
          <cell r="AI1603">
            <v>0</v>
          </cell>
          <cell r="AJ1603">
            <v>6</v>
          </cell>
          <cell r="AK1603">
            <v>4</v>
          </cell>
          <cell r="AL1603">
            <v>5</v>
          </cell>
          <cell r="AM1603">
            <v>3</v>
          </cell>
          <cell r="AN1603">
            <v>4</v>
          </cell>
          <cell r="AO1603">
            <v>0</v>
          </cell>
          <cell r="AP1603" t="str">
            <v>SV</v>
          </cell>
          <cell r="AQ1603" t="str">
            <v>SV</v>
          </cell>
          <cell r="AR1603" t="str">
            <v>SV</v>
          </cell>
          <cell r="AS1603" t="str">
            <v>SV</v>
          </cell>
          <cell r="AT1603" t="str">
            <v>SV</v>
          </cell>
          <cell r="AU1603" t="str">
            <v>Q</v>
          </cell>
          <cell r="AV1603">
            <v>375000.00000100001</v>
          </cell>
          <cell r="AW1603">
            <v>375000.00043000001</v>
          </cell>
          <cell r="AX1603">
            <v>449900</v>
          </cell>
          <cell r="AY1603">
            <v>0.1997333333301341</v>
          </cell>
          <cell r="AZ1603">
            <v>0.16648144031784839</v>
          </cell>
          <cell r="BA1603">
            <v>429900</v>
          </cell>
          <cell r="BB1603">
            <v>2</v>
          </cell>
          <cell r="BC1603">
            <v>0.14639999999694298</v>
          </cell>
          <cell r="BD1603">
            <v>0.12770411723424049</v>
          </cell>
          <cell r="BE1603">
            <v>409900</v>
          </cell>
          <cell r="BF1603">
            <v>6</v>
          </cell>
          <cell r="BG1603">
            <v>9.3066666663751851E-2</v>
          </cell>
          <cell r="BH1603">
            <v>8.514271773359354E-2</v>
          </cell>
        </row>
        <row r="1604">
          <cell r="B1604" t="str">
            <v>16241</v>
          </cell>
          <cell r="C1604" t="str">
            <v>7798148940694</v>
          </cell>
          <cell r="D1604" t="str">
            <v>VINO CAB SAUVIGNON 750ml TERROIR UNICO ZORZAL</v>
          </cell>
          <cell r="E1604">
            <v>12</v>
          </cell>
          <cell r="F1604" t="str">
            <v>BEBIDAS</v>
          </cell>
          <cell r="G1604" t="str">
            <v>BEBIDAS</v>
          </cell>
          <cell r="H1604" t="str">
            <v>VINOS FINOS Y VARIETALES</v>
          </cell>
          <cell r="I1604" t="str">
            <v>ARGENTINA</v>
          </cell>
          <cell r="J1604" t="str">
            <v>ZORZAL</v>
          </cell>
          <cell r="K1604" t="str">
            <v>ZORZAL</v>
          </cell>
          <cell r="L1604">
            <v>114</v>
          </cell>
          <cell r="M1604" t="str">
            <v>APOLO IMPORT S.A. 2 - TRENTINO (114)</v>
          </cell>
          <cell r="N1604">
            <v>0</v>
          </cell>
          <cell r="O1604">
            <v>0</v>
          </cell>
          <cell r="P1604">
            <v>0</v>
          </cell>
          <cell r="Q1604">
            <v>0</v>
          </cell>
          <cell r="R1604">
            <v>0</v>
          </cell>
          <cell r="S1604">
            <v>0</v>
          </cell>
          <cell r="T1604">
            <v>2</v>
          </cell>
          <cell r="U1604">
            <v>2</v>
          </cell>
          <cell r="V1604">
            <v>0</v>
          </cell>
          <cell r="W1604">
            <v>0</v>
          </cell>
          <cell r="X1604">
            <v>0</v>
          </cell>
          <cell r="Y1604">
            <v>0</v>
          </cell>
          <cell r="Z1604">
            <v>0</v>
          </cell>
          <cell r="AA1604">
            <v>0</v>
          </cell>
          <cell r="AB1604">
            <v>1</v>
          </cell>
          <cell r="AC1604">
            <v>1</v>
          </cell>
          <cell r="AD1604">
            <v>0</v>
          </cell>
          <cell r="AE1604">
            <v>0</v>
          </cell>
          <cell r="AF1604">
            <v>0</v>
          </cell>
          <cell r="AG1604">
            <v>0</v>
          </cell>
          <cell r="AH1604">
            <v>0</v>
          </cell>
          <cell r="AI1604">
            <v>0</v>
          </cell>
          <cell r="AJ1604">
            <v>18</v>
          </cell>
          <cell r="AK1604">
            <v>14</v>
          </cell>
          <cell r="AL1604">
            <v>17</v>
          </cell>
          <cell r="AM1604">
            <v>15</v>
          </cell>
          <cell r="AN1604">
            <v>11</v>
          </cell>
          <cell r="AO1604">
            <v>6</v>
          </cell>
          <cell r="AP1604" t="str">
            <v>SV</v>
          </cell>
          <cell r="AQ1604">
            <v>210</v>
          </cell>
          <cell r="AR1604" t="str">
            <v>SV</v>
          </cell>
          <cell r="AS1604">
            <v>450</v>
          </cell>
          <cell r="AT1604" t="str">
            <v>SV</v>
          </cell>
          <cell r="AU1604" t="str">
            <v>SV</v>
          </cell>
          <cell r="AV1604">
            <v>58250.000050000002</v>
          </cell>
          <cell r="AW1604">
            <v>56003.831400000003</v>
          </cell>
          <cell r="AX1604">
            <v>69900</v>
          </cell>
          <cell r="AY1604">
            <v>0.19999999896995702</v>
          </cell>
          <cell r="AZ1604">
            <v>0.16666666595135904</v>
          </cell>
          <cell r="BA1604">
            <v>62900</v>
          </cell>
          <cell r="BB1604">
            <v>3</v>
          </cell>
          <cell r="BC1604">
            <v>7.982832525336625E-2</v>
          </cell>
          <cell r="BD1604">
            <v>7.3926867249602513E-2</v>
          </cell>
          <cell r="BE1604">
            <v>59900</v>
          </cell>
          <cell r="BF1604">
            <v>6</v>
          </cell>
          <cell r="BG1604">
            <v>2.8326179374827287E-2</v>
          </cell>
          <cell r="BH1604">
            <v>2.7545909015025002E-2</v>
          </cell>
        </row>
        <row r="1605">
          <cell r="B1605" t="str">
            <v>16240</v>
          </cell>
          <cell r="C1605" t="str">
            <v>7798148940663</v>
          </cell>
          <cell r="D1605" t="str">
            <v>VINO MALBEC 750ml ZORZAL</v>
          </cell>
          <cell r="E1605">
            <v>12</v>
          </cell>
          <cell r="F1605" t="str">
            <v>BEBIDAS</v>
          </cell>
          <cell r="G1605" t="str">
            <v>BEBIDAS</v>
          </cell>
          <cell r="H1605" t="str">
            <v>VINOS FINOS Y VARIETALES</v>
          </cell>
          <cell r="I1605" t="str">
            <v>ARGENTINA</v>
          </cell>
          <cell r="J1605" t="str">
            <v>ZORZAL</v>
          </cell>
          <cell r="K1605" t="str">
            <v>ZORZAL</v>
          </cell>
          <cell r="L1605">
            <v>114</v>
          </cell>
          <cell r="M1605" t="str">
            <v>APOLO IMPORT S.A. 2 - TRENTINO (114)</v>
          </cell>
          <cell r="N1605">
            <v>0</v>
          </cell>
          <cell r="O1605">
            <v>0</v>
          </cell>
          <cell r="P1605">
            <v>0</v>
          </cell>
          <cell r="Q1605">
            <v>0</v>
          </cell>
          <cell r="R1605">
            <v>1</v>
          </cell>
          <cell r="S1605">
            <v>0</v>
          </cell>
          <cell r="T1605">
            <v>0</v>
          </cell>
          <cell r="U1605">
            <v>0</v>
          </cell>
          <cell r="V1605">
            <v>0</v>
          </cell>
          <cell r="W1605">
            <v>0</v>
          </cell>
          <cell r="X1605">
            <v>1</v>
          </cell>
          <cell r="Y1605">
            <v>1</v>
          </cell>
          <cell r="Z1605">
            <v>0</v>
          </cell>
          <cell r="AA1605">
            <v>0</v>
          </cell>
          <cell r="AB1605">
            <v>0</v>
          </cell>
          <cell r="AC1605">
            <v>0</v>
          </cell>
          <cell r="AD1605">
            <v>0</v>
          </cell>
          <cell r="AE1605">
            <v>0</v>
          </cell>
          <cell r="AF1605">
            <v>0</v>
          </cell>
          <cell r="AG1605">
            <v>0</v>
          </cell>
          <cell r="AH1605">
            <v>0</v>
          </cell>
          <cell r="AI1605">
            <v>1</v>
          </cell>
          <cell r="AJ1605">
            <v>7</v>
          </cell>
          <cell r="AK1605">
            <v>7</v>
          </cell>
          <cell r="AL1605">
            <v>8</v>
          </cell>
          <cell r="AM1605">
            <v>9</v>
          </cell>
          <cell r="AN1605">
            <v>8</v>
          </cell>
          <cell r="AO1605">
            <v>5</v>
          </cell>
          <cell r="AP1605" t="str">
            <v>SV</v>
          </cell>
          <cell r="AQ1605" t="str">
            <v>SV</v>
          </cell>
          <cell r="AR1605">
            <v>240</v>
          </cell>
          <cell r="AS1605" t="str">
            <v>SV</v>
          </cell>
          <cell r="AT1605" t="str">
            <v>SV</v>
          </cell>
          <cell r="AU1605">
            <v>150</v>
          </cell>
          <cell r="AV1605">
            <v>58250.000050000002</v>
          </cell>
          <cell r="AW1605">
            <v>55908.602200000001</v>
          </cell>
          <cell r="AX1605">
            <v>69900</v>
          </cell>
          <cell r="AY1605">
            <v>0.19999999896995702</v>
          </cell>
          <cell r="AZ1605">
            <v>0.16666666595135904</v>
          </cell>
          <cell r="BA1605">
            <v>62900</v>
          </cell>
          <cell r="BB1605">
            <v>3</v>
          </cell>
          <cell r="BC1605">
            <v>7.982832525336625E-2</v>
          </cell>
          <cell r="BD1605">
            <v>7.3926867249602513E-2</v>
          </cell>
          <cell r="BE1605">
            <v>59900</v>
          </cell>
          <cell r="BF1605">
            <v>6</v>
          </cell>
          <cell r="BG1605">
            <v>2.8326179374827287E-2</v>
          </cell>
          <cell r="BH1605">
            <v>2.7545909015025002E-2</v>
          </cell>
        </row>
        <row r="1606">
          <cell r="B1606" t="str">
            <v>20367</v>
          </cell>
          <cell r="C1606" t="str">
            <v>7791728001082</v>
          </cell>
          <cell r="D1606" t="str">
            <v>VINO CABERNET SAUVIGNON 750ml RVA ZUCCARDI</v>
          </cell>
          <cell r="E1606">
            <v>6</v>
          </cell>
          <cell r="F1606" t="str">
            <v>BEBIDAS</v>
          </cell>
          <cell r="G1606" t="str">
            <v>BEBIDAS</v>
          </cell>
          <cell r="H1606" t="str">
            <v>VINOS FINOS Y VARIETALES</v>
          </cell>
          <cell r="I1606" t="str">
            <v>ARGENTINA</v>
          </cell>
          <cell r="J1606" t="str">
            <v>ZUCCARDI</v>
          </cell>
          <cell r="K1606" t="str">
            <v>ZUCCARDI</v>
          </cell>
          <cell r="L1606">
            <v>126</v>
          </cell>
          <cell r="M1606" t="str">
            <v>LONDON IMPORT S.A. (126)</v>
          </cell>
          <cell r="N1606">
            <v>0</v>
          </cell>
          <cell r="O1606">
            <v>0</v>
          </cell>
          <cell r="P1606">
            <v>0</v>
          </cell>
          <cell r="Q1606">
            <v>0</v>
          </cell>
          <cell r="R1606">
            <v>0</v>
          </cell>
          <cell r="S1606">
            <v>0</v>
          </cell>
          <cell r="T1606">
            <v>0</v>
          </cell>
          <cell r="U1606">
            <v>0</v>
          </cell>
          <cell r="V1606">
            <v>0</v>
          </cell>
          <cell r="W1606">
            <v>1</v>
          </cell>
          <cell r="X1606">
            <v>0</v>
          </cell>
          <cell r="Y1606">
            <v>0</v>
          </cell>
          <cell r="Z1606">
            <v>0</v>
          </cell>
          <cell r="AA1606">
            <v>0</v>
          </cell>
          <cell r="AB1606">
            <v>0</v>
          </cell>
          <cell r="AC1606">
            <v>0</v>
          </cell>
          <cell r="AD1606">
            <v>0</v>
          </cell>
          <cell r="AE1606">
            <v>0</v>
          </cell>
          <cell r="AF1606">
            <v>0</v>
          </cell>
          <cell r="AG1606">
            <v>0</v>
          </cell>
          <cell r="AH1606">
            <v>0</v>
          </cell>
          <cell r="AI1606">
            <v>0</v>
          </cell>
          <cell r="AJ1606">
            <v>0</v>
          </cell>
          <cell r="AK1606">
            <v>0</v>
          </cell>
          <cell r="AL1606">
            <v>2</v>
          </cell>
          <cell r="AM1606">
            <v>0</v>
          </cell>
          <cell r="AN1606">
            <v>0</v>
          </cell>
          <cell r="AO1606">
            <v>0</v>
          </cell>
          <cell r="AP1606" t="str">
            <v>Q</v>
          </cell>
          <cell r="AQ1606" t="str">
            <v>Q</v>
          </cell>
          <cell r="AR1606" t="str">
            <v>SV</v>
          </cell>
          <cell r="AS1606" t="str">
            <v>Q</v>
          </cell>
          <cell r="AT1606" t="str">
            <v>Q</v>
          </cell>
          <cell r="AU1606" t="str">
            <v>Q</v>
          </cell>
          <cell r="AV1606">
            <v>99004.999995000006</v>
          </cell>
          <cell r="AW1606">
            <v>84132.69975</v>
          </cell>
          <cell r="AX1606">
            <v>114900</v>
          </cell>
          <cell r="AY1606">
            <v>0.1605474471572419</v>
          </cell>
          <cell r="AZ1606">
            <v>0.13833768498694513</v>
          </cell>
          <cell r="BA1606">
            <v>112900</v>
          </cell>
          <cell r="BB1606">
            <v>2</v>
          </cell>
          <cell r="BC1606">
            <v>0.14034644720672418</v>
          </cell>
          <cell r="BD1606">
            <v>0.12307351643046939</v>
          </cell>
          <cell r="BE1606">
            <v>110900</v>
          </cell>
          <cell r="BF1606">
            <v>6</v>
          </cell>
          <cell r="BG1606">
            <v>0.12014544725620646</v>
          </cell>
          <cell r="BH1606">
            <v>0.10725879174932366</v>
          </cell>
        </row>
        <row r="1607">
          <cell r="B1607" t="str">
            <v>20369</v>
          </cell>
          <cell r="C1607" t="str">
            <v>7791728001532</v>
          </cell>
          <cell r="D1607" t="str">
            <v>VINO CHARDONNAY 750ml RVA ZUCCARDI</v>
          </cell>
          <cell r="E1607">
            <v>6</v>
          </cell>
          <cell r="F1607" t="str">
            <v>BEBIDAS</v>
          </cell>
          <cell r="G1607" t="str">
            <v>BEBIDAS</v>
          </cell>
          <cell r="H1607" t="str">
            <v>VINOS FINOS Y VARIETALES</v>
          </cell>
          <cell r="I1607" t="str">
            <v>ARGENTINA</v>
          </cell>
          <cell r="J1607" t="str">
            <v>ZUCCARDI</v>
          </cell>
          <cell r="K1607" t="str">
            <v>ZUCCARDI</v>
          </cell>
          <cell r="L1607">
            <v>126</v>
          </cell>
          <cell r="M1607" t="str">
            <v>LONDON IMPORT S.A. (126)</v>
          </cell>
          <cell r="N1607">
            <v>0</v>
          </cell>
          <cell r="O1607">
            <v>0</v>
          </cell>
          <cell r="P1607">
            <v>0</v>
          </cell>
          <cell r="Q1607">
            <v>0</v>
          </cell>
          <cell r="R1607">
            <v>0</v>
          </cell>
          <cell r="S1607">
            <v>1</v>
          </cell>
          <cell r="T1607">
            <v>0</v>
          </cell>
          <cell r="U1607">
            <v>0</v>
          </cell>
          <cell r="V1607">
            <v>0</v>
          </cell>
          <cell r="W1607">
            <v>0</v>
          </cell>
          <cell r="X1607">
            <v>0</v>
          </cell>
          <cell r="Y1607">
            <v>0</v>
          </cell>
          <cell r="Z1607">
            <v>0</v>
          </cell>
          <cell r="AA1607">
            <v>1</v>
          </cell>
          <cell r="AB1607">
            <v>0</v>
          </cell>
          <cell r="AC1607">
            <v>0</v>
          </cell>
          <cell r="AD1607">
            <v>0</v>
          </cell>
          <cell r="AE1607">
            <v>1</v>
          </cell>
          <cell r="AF1607">
            <v>0</v>
          </cell>
          <cell r="AG1607">
            <v>0</v>
          </cell>
          <cell r="AH1607">
            <v>0</v>
          </cell>
          <cell r="AI1607">
            <v>0</v>
          </cell>
          <cell r="AJ1607">
            <v>6</v>
          </cell>
          <cell r="AK1607">
            <v>4</v>
          </cell>
          <cell r="AL1607">
            <v>4</v>
          </cell>
          <cell r="AM1607">
            <v>9</v>
          </cell>
          <cell r="AN1607">
            <v>6</v>
          </cell>
          <cell r="AO1607">
            <v>3</v>
          </cell>
          <cell r="AP1607" t="str">
            <v>SV</v>
          </cell>
          <cell r="AQ1607" t="str">
            <v>SV</v>
          </cell>
          <cell r="AR1607" t="str">
            <v>SV</v>
          </cell>
          <cell r="AS1607" t="str">
            <v>SV</v>
          </cell>
          <cell r="AT1607" t="str">
            <v>SV</v>
          </cell>
          <cell r="AU1607" t="str">
            <v>SV</v>
          </cell>
          <cell r="AV1607">
            <v>131857.99999899999</v>
          </cell>
          <cell r="AW1607">
            <v>96893.524420000002</v>
          </cell>
          <cell r="AX1607">
            <v>149900</v>
          </cell>
          <cell r="AY1607">
            <v>0.13682901303778938</v>
          </cell>
          <cell r="AZ1607">
            <v>0.1203602401667779</v>
          </cell>
          <cell r="BA1607">
            <v>145900</v>
          </cell>
          <cell r="BB1607">
            <v>2</v>
          </cell>
          <cell r="BC1607">
            <v>0.1064933489140325</v>
          </cell>
          <cell r="BD1607">
            <v>9.6244002748457902E-2</v>
          </cell>
          <cell r="BE1607">
            <v>142900</v>
          </cell>
          <cell r="BF1607">
            <v>6</v>
          </cell>
          <cell r="BG1607">
            <v>8.3741600821214845E-2</v>
          </cell>
          <cell r="BH1607">
            <v>7.7270818761371637E-2</v>
          </cell>
        </row>
        <row r="1608">
          <cell r="B1608" t="str">
            <v>20371</v>
          </cell>
          <cell r="C1608" t="str">
            <v>7791728022841</v>
          </cell>
          <cell r="D1608" t="str">
            <v>VINO MALBEC 375ml SERIE A ZUCCARDI</v>
          </cell>
          <cell r="E1608">
            <v>12</v>
          </cell>
          <cell r="F1608" t="str">
            <v>BEBIDAS</v>
          </cell>
          <cell r="G1608" t="str">
            <v>BEBIDAS</v>
          </cell>
          <cell r="H1608" t="str">
            <v>VINOS FINOS Y VARIETALES</v>
          </cell>
          <cell r="I1608" t="str">
            <v>ARGENTINA</v>
          </cell>
          <cell r="J1608" t="str">
            <v>ZUCCARDI</v>
          </cell>
          <cell r="K1608" t="str">
            <v>ZUCCARDI</v>
          </cell>
          <cell r="L1608">
            <v>126</v>
          </cell>
          <cell r="M1608" t="str">
            <v>LONDON IMPORT S.A. (126)</v>
          </cell>
          <cell r="N1608">
            <v>0</v>
          </cell>
          <cell r="O1608">
            <v>1</v>
          </cell>
          <cell r="P1608">
            <v>1</v>
          </cell>
          <cell r="Q1608">
            <v>0</v>
          </cell>
          <cell r="R1608">
            <v>1</v>
          </cell>
          <cell r="S1608">
            <v>1</v>
          </cell>
          <cell r="T1608">
            <v>2</v>
          </cell>
          <cell r="U1608">
            <v>0</v>
          </cell>
          <cell r="V1608">
            <v>0</v>
          </cell>
          <cell r="W1608">
            <v>0</v>
          </cell>
          <cell r="X1608">
            <v>0</v>
          </cell>
          <cell r="Y1608">
            <v>0</v>
          </cell>
          <cell r="Z1608">
            <v>0</v>
          </cell>
          <cell r="AA1608">
            <v>0</v>
          </cell>
          <cell r="AB1608">
            <v>3</v>
          </cell>
          <cell r="AC1608">
            <v>3</v>
          </cell>
          <cell r="AD1608">
            <v>0</v>
          </cell>
          <cell r="AE1608">
            <v>0</v>
          </cell>
          <cell r="AF1608">
            <v>0</v>
          </cell>
          <cell r="AG1608">
            <v>0</v>
          </cell>
          <cell r="AH1608">
            <v>0</v>
          </cell>
          <cell r="AI1608">
            <v>0</v>
          </cell>
          <cell r="AJ1608">
            <v>3</v>
          </cell>
          <cell r="AK1608">
            <v>7</v>
          </cell>
          <cell r="AL1608">
            <v>9</v>
          </cell>
          <cell r="AM1608">
            <v>10</v>
          </cell>
          <cell r="AN1608">
            <v>9</v>
          </cell>
          <cell r="AO1608">
            <v>3</v>
          </cell>
          <cell r="AP1608" t="str">
            <v>SV</v>
          </cell>
          <cell r="AQ1608" t="str">
            <v>SV</v>
          </cell>
          <cell r="AR1608" t="str">
            <v>SV</v>
          </cell>
          <cell r="AS1608">
            <v>100</v>
          </cell>
          <cell r="AT1608" t="str">
            <v>SV</v>
          </cell>
          <cell r="AU1608" t="str">
            <v>SV</v>
          </cell>
          <cell r="AV1608">
            <v>55981</v>
          </cell>
          <cell r="AW1608">
            <v>43386.499530000001</v>
          </cell>
          <cell r="AX1608">
            <v>62900</v>
          </cell>
          <cell r="AY1608">
            <v>0.12359550561797761</v>
          </cell>
          <cell r="AZ1608">
            <v>0.11</v>
          </cell>
          <cell r="BA1608">
            <v>61900</v>
          </cell>
          <cell r="BB1608">
            <v>3</v>
          </cell>
          <cell r="BC1608">
            <v>0.10573230203104633</v>
          </cell>
          <cell r="BD1608">
            <v>9.5621970920840071E-2</v>
          </cell>
          <cell r="BE1608">
            <v>60900</v>
          </cell>
          <cell r="BF1608">
            <v>6</v>
          </cell>
          <cell r="BG1608">
            <v>8.7869098444115057E-2</v>
          </cell>
          <cell r="BH1608">
            <v>8.0771756978653533E-2</v>
          </cell>
        </row>
        <row r="1609">
          <cell r="B1609" t="str">
            <v>20368</v>
          </cell>
          <cell r="C1609" t="str">
            <v>7791728001075</v>
          </cell>
          <cell r="D1609" t="str">
            <v>VINO MALBEC 750ml RVA ZUCCARDI</v>
          </cell>
          <cell r="E1609">
            <v>6</v>
          </cell>
          <cell r="F1609" t="str">
            <v>BEBIDAS</v>
          </cell>
          <cell r="G1609" t="str">
            <v>BEBIDAS</v>
          </cell>
          <cell r="H1609" t="str">
            <v>VINOS FINOS Y VARIETALES</v>
          </cell>
          <cell r="I1609" t="str">
            <v>ARGENTINA</v>
          </cell>
          <cell r="J1609" t="str">
            <v>ZUCCARDI</v>
          </cell>
          <cell r="K1609" t="str">
            <v>ZUCCARDI</v>
          </cell>
          <cell r="L1609">
            <v>126</v>
          </cell>
          <cell r="M1609" t="str">
            <v>LONDON IMPORT S.A. (126)</v>
          </cell>
          <cell r="N1609">
            <v>0</v>
          </cell>
          <cell r="O1609">
            <v>2</v>
          </cell>
          <cell r="P1609">
            <v>1</v>
          </cell>
          <cell r="Q1609">
            <v>4</v>
          </cell>
          <cell r="R1609">
            <v>0</v>
          </cell>
          <cell r="S1609">
            <v>0</v>
          </cell>
          <cell r="T1609">
            <v>1</v>
          </cell>
          <cell r="U1609">
            <v>1</v>
          </cell>
          <cell r="V1609">
            <v>0</v>
          </cell>
          <cell r="W1609">
            <v>0</v>
          </cell>
          <cell r="X1609">
            <v>0</v>
          </cell>
          <cell r="Y1609">
            <v>0</v>
          </cell>
          <cell r="Z1609">
            <v>0</v>
          </cell>
          <cell r="AA1609">
            <v>2</v>
          </cell>
          <cell r="AB1609">
            <v>0</v>
          </cell>
          <cell r="AC1609">
            <v>0</v>
          </cell>
          <cell r="AD1609">
            <v>1</v>
          </cell>
          <cell r="AE1609">
            <v>0</v>
          </cell>
          <cell r="AF1609">
            <v>0</v>
          </cell>
          <cell r="AG1609">
            <v>0</v>
          </cell>
          <cell r="AH1609">
            <v>0</v>
          </cell>
          <cell r="AI1609">
            <v>0</v>
          </cell>
          <cell r="AJ1609">
            <v>4</v>
          </cell>
          <cell r="AK1609">
            <v>6</v>
          </cell>
          <cell r="AL1609">
            <v>4</v>
          </cell>
          <cell r="AM1609">
            <v>4</v>
          </cell>
          <cell r="AN1609">
            <v>6</v>
          </cell>
          <cell r="AO1609">
            <v>3</v>
          </cell>
          <cell r="AP1609">
            <v>30</v>
          </cell>
          <cell r="AQ1609">
            <v>180</v>
          </cell>
          <cell r="AR1609" t="str">
            <v>SV</v>
          </cell>
          <cell r="AS1609" t="str">
            <v>SV</v>
          </cell>
          <cell r="AT1609" t="str">
            <v>SV</v>
          </cell>
          <cell r="AU1609" t="str">
            <v>SV</v>
          </cell>
          <cell r="AV1609">
            <v>128910.999998</v>
          </cell>
          <cell r="AW1609">
            <v>107917.68878</v>
          </cell>
          <cell r="AX1609">
            <v>149900</v>
          </cell>
          <cell r="AY1609">
            <v>0.16281775800610987</v>
          </cell>
          <cell r="AZ1609">
            <v>0.14002001335557038</v>
          </cell>
          <cell r="BA1609">
            <v>145900</v>
          </cell>
          <cell r="BB1609">
            <v>2</v>
          </cell>
          <cell r="BC1609">
            <v>0.13178859835284484</v>
          </cell>
          <cell r="BD1609">
            <v>0.11644276903358465</v>
          </cell>
          <cell r="BE1609">
            <v>142900</v>
          </cell>
          <cell r="BF1609">
            <v>6</v>
          </cell>
          <cell r="BG1609">
            <v>0.10851672861289607</v>
          </cell>
          <cell r="BH1609">
            <v>9.7893631924422672E-2</v>
          </cell>
        </row>
        <row r="1610">
          <cell r="B1610" t="str">
            <v>20370</v>
          </cell>
          <cell r="C1610" t="str">
            <v>7791728021301</v>
          </cell>
          <cell r="D1610" t="str">
            <v>VINO MALBEC 750ml SERIE A ZUCCARDI</v>
          </cell>
          <cell r="E1610">
            <v>12</v>
          </cell>
          <cell r="F1610" t="str">
            <v>BEBIDAS</v>
          </cell>
          <cell r="G1610" t="str">
            <v>BEBIDAS</v>
          </cell>
          <cell r="H1610" t="str">
            <v>VINOS FINOS Y VARIETALES</v>
          </cell>
          <cell r="I1610" t="str">
            <v>ARGENTINA</v>
          </cell>
          <cell r="J1610" t="str">
            <v>ZUCCARDI</v>
          </cell>
          <cell r="K1610" t="str">
            <v>ZUCCARDI</v>
          </cell>
          <cell r="L1610">
            <v>126</v>
          </cell>
          <cell r="M1610" t="str">
            <v>LONDON IMPORT S.A. (126)</v>
          </cell>
          <cell r="N1610">
            <v>2</v>
          </cell>
          <cell r="O1610">
            <v>0</v>
          </cell>
          <cell r="P1610">
            <v>1</v>
          </cell>
          <cell r="Q1610">
            <v>1</v>
          </cell>
          <cell r="R1610">
            <v>1</v>
          </cell>
          <cell r="S1610">
            <v>4</v>
          </cell>
          <cell r="T1610">
            <v>7</v>
          </cell>
          <cell r="U1610">
            <v>7</v>
          </cell>
          <cell r="V1610">
            <v>0</v>
          </cell>
          <cell r="W1610">
            <v>0</v>
          </cell>
          <cell r="X1610">
            <v>1</v>
          </cell>
          <cell r="Y1610">
            <v>1</v>
          </cell>
          <cell r="Z1610">
            <v>0</v>
          </cell>
          <cell r="AA1610">
            <v>0</v>
          </cell>
          <cell r="AB1610">
            <v>0</v>
          </cell>
          <cell r="AC1610">
            <v>0</v>
          </cell>
          <cell r="AD1610">
            <v>0</v>
          </cell>
          <cell r="AE1610">
            <v>0</v>
          </cell>
          <cell r="AF1610">
            <v>4</v>
          </cell>
          <cell r="AG1610">
            <v>5</v>
          </cell>
          <cell r="AH1610">
            <v>0</v>
          </cell>
          <cell r="AI1610">
            <v>0</v>
          </cell>
          <cell r="AJ1610">
            <v>3</v>
          </cell>
          <cell r="AK1610">
            <v>0</v>
          </cell>
          <cell r="AL1610">
            <v>4</v>
          </cell>
          <cell r="AM1610">
            <v>8</v>
          </cell>
          <cell r="AN1610">
            <v>3</v>
          </cell>
          <cell r="AO1610">
            <v>3</v>
          </cell>
          <cell r="AP1610">
            <v>90</v>
          </cell>
          <cell r="AQ1610" t="str">
            <v>Q</v>
          </cell>
          <cell r="AR1610">
            <v>120</v>
          </cell>
          <cell r="AS1610" t="str">
            <v>SV</v>
          </cell>
          <cell r="AT1610">
            <v>18</v>
          </cell>
          <cell r="AU1610" t="str">
            <v>SV</v>
          </cell>
          <cell r="AV1610">
            <v>92080.000000999993</v>
          </cell>
          <cell r="AW1610">
            <v>75133.531990000003</v>
          </cell>
          <cell r="AX1610">
            <v>94900</v>
          </cell>
          <cell r="AY1610">
            <v>3.0625542994888955E-2</v>
          </cell>
          <cell r="AZ1610">
            <v>2.9715489978925258E-2</v>
          </cell>
          <cell r="BA1610">
            <v>92900</v>
          </cell>
          <cell r="BB1610">
            <v>3</v>
          </cell>
          <cell r="BC1610">
            <v>8.9052997284002622E-3</v>
          </cell>
          <cell r="BD1610">
            <v>8.8266953606028729E-3</v>
          </cell>
          <cell r="BE1610">
            <v>90900</v>
          </cell>
          <cell r="BF1610">
            <v>6</v>
          </cell>
          <cell r="BG1610">
            <v>-1.281494353808843E-2</v>
          </cell>
          <cell r="BH1610">
            <v>-1.2981298140814005E-2</v>
          </cell>
        </row>
        <row r="1611">
          <cell r="B1611" t="str">
            <v>24290</v>
          </cell>
          <cell r="C1611" t="str">
            <v>7798136980725</v>
          </cell>
          <cell r="D1611" t="str">
            <v>VINO PINOT NOIR 750ml  CHACRA BARDA</v>
          </cell>
          <cell r="E1611">
            <v>6</v>
          </cell>
          <cell r="F1611" t="str">
            <v>BEBIDAS</v>
          </cell>
          <cell r="G1611" t="str">
            <v>BEBIDAS</v>
          </cell>
          <cell r="H1611" t="str">
            <v>VINOS FINOS Y VARIETALES</v>
          </cell>
          <cell r="I1611" t="str">
            <v>ARGENTINA</v>
          </cell>
          <cell r="J1611" t="str">
            <v>CHACRA</v>
          </cell>
          <cell r="K1611" t="str">
            <v>BARDA</v>
          </cell>
          <cell r="L1611">
            <v>114</v>
          </cell>
          <cell r="M1611" t="str">
            <v>APOLO IMPORT S.A. 2 - TRENTINO (114)</v>
          </cell>
          <cell r="N1611">
            <v>0</v>
          </cell>
          <cell r="O1611">
            <v>0</v>
          </cell>
          <cell r="P1611">
            <v>0</v>
          </cell>
          <cell r="Q1611">
            <v>0</v>
          </cell>
          <cell r="R1611">
            <v>0</v>
          </cell>
          <cell r="S1611">
            <v>0</v>
          </cell>
          <cell r="T1611">
            <v>0</v>
          </cell>
          <cell r="U1611">
            <v>3</v>
          </cell>
          <cell r="V1611">
            <v>0</v>
          </cell>
          <cell r="W1611">
            <v>0</v>
          </cell>
          <cell r="X1611">
            <v>0</v>
          </cell>
          <cell r="Y1611">
            <v>0</v>
          </cell>
          <cell r="Z1611">
            <v>0</v>
          </cell>
          <cell r="AA1611">
            <v>0</v>
          </cell>
          <cell r="AB1611">
            <v>0</v>
          </cell>
          <cell r="AC1611">
            <v>0</v>
          </cell>
          <cell r="AD1611">
            <v>0</v>
          </cell>
          <cell r="AE1611">
            <v>0</v>
          </cell>
          <cell r="AF1611">
            <v>0</v>
          </cell>
          <cell r="AG1611">
            <v>0</v>
          </cell>
          <cell r="AH1611">
            <v>0</v>
          </cell>
          <cell r="AI1611">
            <v>0</v>
          </cell>
          <cell r="AJ1611">
            <v>7</v>
          </cell>
          <cell r="AK1611">
            <v>0</v>
          </cell>
          <cell r="AL1611">
            <v>3</v>
          </cell>
          <cell r="AM1611">
            <v>3</v>
          </cell>
          <cell r="AN1611">
            <v>7</v>
          </cell>
          <cell r="AO1611">
            <v>3</v>
          </cell>
          <cell r="AP1611" t="str">
            <v>SV</v>
          </cell>
          <cell r="AQ1611" t="str">
            <v>Q</v>
          </cell>
          <cell r="AR1611" t="str">
            <v>SV</v>
          </cell>
          <cell r="AS1611" t="str">
            <v>SV</v>
          </cell>
          <cell r="AT1611" t="str">
            <v>SV</v>
          </cell>
          <cell r="AU1611" t="str">
            <v>SV</v>
          </cell>
          <cell r="AV1611">
            <v>199899.99997</v>
          </cell>
          <cell r="AW1611">
            <v>201807.74635999999</v>
          </cell>
          <cell r="AX1611">
            <v>239900</v>
          </cell>
          <cell r="AY1611">
            <v>0.20010005020511756</v>
          </cell>
          <cell r="AZ1611">
            <v>0.16673614018340974</v>
          </cell>
          <cell r="BA1611">
            <v>219900</v>
          </cell>
          <cell r="BB1611">
            <v>3</v>
          </cell>
          <cell r="BC1611">
            <v>0.1000500251775962</v>
          </cell>
          <cell r="BD1611">
            <v>9.09504321509777E-2</v>
          </cell>
          <cell r="BE1611">
            <v>0</v>
          </cell>
          <cell r="BF1611">
            <v>0</v>
          </cell>
          <cell r="BG1611">
            <v>-1</v>
          </cell>
          <cell r="BH1611">
            <v>0</v>
          </cell>
        </row>
        <row r="1612">
          <cell r="B1612" t="str">
            <v>30297</v>
          </cell>
          <cell r="C1612" t="str">
            <v>7790762052494</v>
          </cell>
          <cell r="D1612" t="str">
            <v>VINO MALBEC 750ml GRAN MASCOTA</v>
          </cell>
          <cell r="E1612">
            <v>6</v>
          </cell>
          <cell r="F1612" t="str">
            <v>BEBIDAS</v>
          </cell>
          <cell r="G1612" t="str">
            <v>BEBIDAS</v>
          </cell>
          <cell r="H1612" t="str">
            <v>VINOS FINOS Y VARIETALES</v>
          </cell>
          <cell r="I1612" t="str">
            <v>ARGENTINA</v>
          </cell>
          <cell r="J1612" t="str">
            <v>MASCOTA</v>
          </cell>
          <cell r="K1612" t="str">
            <v>LA MASCOTA</v>
          </cell>
          <cell r="L1612">
            <v>161</v>
          </cell>
          <cell r="M1612" t="str">
            <v>WINES AND SPIRITS S.A. (161)</v>
          </cell>
          <cell r="N1612">
            <v>0</v>
          </cell>
          <cell r="O1612">
            <v>0</v>
          </cell>
          <cell r="P1612">
            <v>0</v>
          </cell>
          <cell r="Q1612">
            <v>0</v>
          </cell>
          <cell r="R1612">
            <v>2</v>
          </cell>
          <cell r="S1612">
            <v>0</v>
          </cell>
          <cell r="T1612">
            <v>0</v>
          </cell>
          <cell r="U1612">
            <v>0</v>
          </cell>
          <cell r="V1612">
            <v>0</v>
          </cell>
          <cell r="W1612">
            <v>0</v>
          </cell>
          <cell r="X1612">
            <v>0</v>
          </cell>
          <cell r="Y1612">
            <v>0</v>
          </cell>
          <cell r="Z1612">
            <v>0</v>
          </cell>
          <cell r="AA1612">
            <v>0</v>
          </cell>
          <cell r="AB1612">
            <v>1</v>
          </cell>
          <cell r="AC1612">
            <v>0</v>
          </cell>
          <cell r="AD1612">
            <v>0</v>
          </cell>
          <cell r="AE1612">
            <v>0</v>
          </cell>
          <cell r="AF1612">
            <v>3</v>
          </cell>
          <cell r="AG1612">
            <v>0</v>
          </cell>
          <cell r="AH1612">
            <v>0</v>
          </cell>
          <cell r="AI1612">
            <v>0</v>
          </cell>
          <cell r="AJ1612">
            <v>28</v>
          </cell>
          <cell r="AK1612">
            <v>6</v>
          </cell>
          <cell r="AL1612">
            <v>12</v>
          </cell>
          <cell r="AM1612">
            <v>5</v>
          </cell>
          <cell r="AN1612">
            <v>5</v>
          </cell>
          <cell r="AO1612">
            <v>6</v>
          </cell>
          <cell r="AP1612" t="str">
            <v>SV</v>
          </cell>
          <cell r="AQ1612" t="str">
            <v>SV</v>
          </cell>
          <cell r="AR1612" t="str">
            <v>SV</v>
          </cell>
          <cell r="AS1612" t="str">
            <v>SV</v>
          </cell>
          <cell r="AT1612" t="str">
            <v>SV</v>
          </cell>
          <cell r="AU1612" t="str">
            <v>SV</v>
          </cell>
          <cell r="AV1612">
            <v>118494.00002000001</v>
          </cell>
          <cell r="AW1612">
            <v>107483.04754</v>
          </cell>
          <cell r="AX1612">
            <v>142900</v>
          </cell>
          <cell r="AY1612">
            <v>0.20596823447499979</v>
          </cell>
          <cell r="AZ1612">
            <v>0.1707907626312106</v>
          </cell>
          <cell r="BA1612">
            <v>137900</v>
          </cell>
          <cell r="BB1612">
            <v>2</v>
          </cell>
          <cell r="BC1612">
            <v>0.16377200513717627</v>
          </cell>
          <cell r="BD1612">
            <v>0.1407251630166787</v>
          </cell>
          <cell r="BE1612">
            <v>134900</v>
          </cell>
          <cell r="BF1612">
            <v>6</v>
          </cell>
          <cell r="BG1612">
            <v>0.13845426753448198</v>
          </cell>
          <cell r="BH1612">
            <v>0.12161601171237948</v>
          </cell>
        </row>
        <row r="1613">
          <cell r="B1613" t="str">
            <v>30298</v>
          </cell>
          <cell r="C1613" t="str">
            <v>7790762050124</v>
          </cell>
          <cell r="D1613" t="str">
            <v>VINO MALBEC 750ml LA MASCOTA</v>
          </cell>
          <cell r="E1613">
            <v>6</v>
          </cell>
          <cell r="F1613" t="str">
            <v>BEBIDAS</v>
          </cell>
          <cell r="G1613" t="str">
            <v>BEBIDAS</v>
          </cell>
          <cell r="H1613" t="str">
            <v>VINOS FINOS Y VARIETALES</v>
          </cell>
          <cell r="I1613" t="str">
            <v>ARGENTINA</v>
          </cell>
          <cell r="J1613" t="str">
            <v>MASCOTA</v>
          </cell>
          <cell r="K1613" t="str">
            <v>LA MASCOTA</v>
          </cell>
          <cell r="L1613">
            <v>161</v>
          </cell>
          <cell r="M1613" t="str">
            <v>WINES AND SPIRITS S.A. (161)</v>
          </cell>
          <cell r="N1613">
            <v>0</v>
          </cell>
          <cell r="O1613">
            <v>0</v>
          </cell>
          <cell r="P1613">
            <v>4</v>
          </cell>
          <cell r="Q1613">
            <v>3</v>
          </cell>
          <cell r="R1613">
            <v>1</v>
          </cell>
          <cell r="S1613">
            <v>0</v>
          </cell>
          <cell r="T1613">
            <v>1</v>
          </cell>
          <cell r="U1613">
            <v>1</v>
          </cell>
          <cell r="V1613">
            <v>0</v>
          </cell>
          <cell r="W1613">
            <v>0</v>
          </cell>
          <cell r="X1613">
            <v>0</v>
          </cell>
          <cell r="Y1613">
            <v>1</v>
          </cell>
          <cell r="Z1613">
            <v>0</v>
          </cell>
          <cell r="AA1613">
            <v>1</v>
          </cell>
          <cell r="AB1613">
            <v>0</v>
          </cell>
          <cell r="AC1613">
            <v>1</v>
          </cell>
          <cell r="AD1613">
            <v>0</v>
          </cell>
          <cell r="AE1613">
            <v>0</v>
          </cell>
          <cell r="AF1613">
            <v>2</v>
          </cell>
          <cell r="AG1613">
            <v>3</v>
          </cell>
          <cell r="AH1613">
            <v>0</v>
          </cell>
          <cell r="AI1613">
            <v>1</v>
          </cell>
          <cell r="AJ1613">
            <v>5</v>
          </cell>
          <cell r="AK1613">
            <v>9</v>
          </cell>
          <cell r="AL1613">
            <v>9</v>
          </cell>
          <cell r="AM1613">
            <v>5</v>
          </cell>
          <cell r="AN1613">
            <v>16</v>
          </cell>
          <cell r="AO1613">
            <v>5</v>
          </cell>
          <cell r="AP1613">
            <v>50</v>
          </cell>
          <cell r="AQ1613">
            <v>270</v>
          </cell>
          <cell r="AR1613">
            <v>270</v>
          </cell>
          <cell r="AS1613">
            <v>150</v>
          </cell>
          <cell r="AT1613">
            <v>160</v>
          </cell>
          <cell r="AU1613">
            <v>150</v>
          </cell>
          <cell r="AV1613">
            <v>76447.999979999993</v>
          </cell>
          <cell r="AW1613">
            <v>69877.869489999997</v>
          </cell>
          <cell r="AX1613">
            <v>89900</v>
          </cell>
          <cell r="AY1613">
            <v>0.17596274622644503</v>
          </cell>
          <cell r="AZ1613">
            <v>0.149632925695217</v>
          </cell>
          <cell r="BA1613">
            <v>87900</v>
          </cell>
          <cell r="BB1613">
            <v>3</v>
          </cell>
          <cell r="BC1613">
            <v>0.149801172339316</v>
          </cell>
          <cell r="BD1613">
            <v>0.13028441433447108</v>
          </cell>
          <cell r="BE1613">
            <v>85900</v>
          </cell>
          <cell r="BF1613">
            <v>6</v>
          </cell>
          <cell r="BG1613">
            <v>0.12363959845218719</v>
          </cell>
          <cell r="BH1613">
            <v>0.11003492456344595</v>
          </cell>
        </row>
        <row r="1614">
          <cell r="B1614" t="str">
            <v>30700</v>
          </cell>
          <cell r="C1614" t="str">
            <v>7794450008053</v>
          </cell>
          <cell r="D1614" t="str">
            <v>VINO MALBEC 750ml 2019 CATENA ZAPATA</v>
          </cell>
          <cell r="E1614">
            <v>12</v>
          </cell>
          <cell r="F1614" t="str">
            <v>BEBIDAS</v>
          </cell>
          <cell r="G1614" t="str">
            <v>BEBIDAS</v>
          </cell>
          <cell r="H1614" t="str">
            <v>VINOS FINOS Y VARIETALES</v>
          </cell>
          <cell r="I1614" t="str">
            <v>ARGENTINA</v>
          </cell>
          <cell r="J1614" t="str">
            <v>CATENA ZAPATA</v>
          </cell>
          <cell r="K1614" t="str">
            <v>CATENA ZAPATA</v>
          </cell>
          <cell r="L1614">
            <v>747</v>
          </cell>
          <cell r="M1614" t="str">
            <v>APOLO IMPORT S.A. 5 - SINERGIA (747)</v>
          </cell>
          <cell r="N1614">
            <v>0</v>
          </cell>
          <cell r="O1614">
            <v>0</v>
          </cell>
          <cell r="P1614">
            <v>2</v>
          </cell>
          <cell r="Q1614">
            <v>3</v>
          </cell>
          <cell r="R1614">
            <v>0</v>
          </cell>
          <cell r="S1614">
            <v>1</v>
          </cell>
          <cell r="T1614">
            <v>0</v>
          </cell>
          <cell r="U1614">
            <v>0</v>
          </cell>
          <cell r="V1614">
            <v>0</v>
          </cell>
          <cell r="W1614">
            <v>1</v>
          </cell>
          <cell r="X1614">
            <v>1</v>
          </cell>
          <cell r="Y1614">
            <v>1</v>
          </cell>
          <cell r="Z1614">
            <v>0</v>
          </cell>
          <cell r="AA1614">
            <v>0</v>
          </cell>
          <cell r="AB1614">
            <v>1</v>
          </cell>
          <cell r="AC1614">
            <v>0</v>
          </cell>
          <cell r="AD1614">
            <v>0</v>
          </cell>
          <cell r="AE1614">
            <v>0</v>
          </cell>
          <cell r="AF1614">
            <v>0</v>
          </cell>
          <cell r="AG1614">
            <v>0</v>
          </cell>
          <cell r="AH1614">
            <v>0</v>
          </cell>
          <cell r="AI1614">
            <v>0</v>
          </cell>
          <cell r="AJ1614">
            <v>2</v>
          </cell>
          <cell r="AK1614">
            <v>3</v>
          </cell>
          <cell r="AL1614">
            <v>2</v>
          </cell>
          <cell r="AM1614">
            <v>2</v>
          </cell>
          <cell r="AN1614">
            <v>1</v>
          </cell>
          <cell r="AO1614">
            <v>0</v>
          </cell>
          <cell r="AP1614">
            <v>20</v>
          </cell>
          <cell r="AQ1614" t="str">
            <v>SV</v>
          </cell>
          <cell r="AR1614">
            <v>60</v>
          </cell>
          <cell r="AS1614" t="str">
            <v>SV</v>
          </cell>
          <cell r="AT1614" t="str">
            <v>SV</v>
          </cell>
          <cell r="AU1614" t="str">
            <v>Q</v>
          </cell>
          <cell r="AV1614">
            <v>107760.99999500001</v>
          </cell>
          <cell r="AW1614">
            <v>107760.74980000001</v>
          </cell>
          <cell r="AX1614">
            <v>134900</v>
          </cell>
          <cell r="AY1614">
            <v>0.25184435933463134</v>
          </cell>
          <cell r="AZ1614">
            <v>0.20117865088954778</v>
          </cell>
          <cell r="BA1614">
            <v>131900</v>
          </cell>
          <cell r="BB1614">
            <v>2</v>
          </cell>
          <cell r="BC1614">
            <v>0.22400497402696717</v>
          </cell>
          <cell r="BD1614">
            <v>0.18300985598938585</v>
          </cell>
          <cell r="BE1614">
            <v>127900</v>
          </cell>
          <cell r="BF1614">
            <v>3</v>
          </cell>
          <cell r="BG1614">
            <v>0.18688579361674829</v>
          </cell>
          <cell r="BH1614">
            <v>0.15745895234558244</v>
          </cell>
        </row>
        <row r="1615">
          <cell r="B1615" t="str">
            <v>30694</v>
          </cell>
          <cell r="C1615" t="str">
            <v>7794450090096</v>
          </cell>
          <cell r="D1615" t="str">
            <v>VINO MALBEC 750ml D.V 2019 CATENA ZAPATA</v>
          </cell>
          <cell r="E1615">
            <v>6</v>
          </cell>
          <cell r="F1615" t="str">
            <v>BEBIDAS</v>
          </cell>
          <cell r="G1615" t="str">
            <v>BEBIDAS</v>
          </cell>
          <cell r="H1615" t="str">
            <v>VINOS FINOS Y VARIETALES</v>
          </cell>
          <cell r="I1615" t="str">
            <v>ARGENTINA</v>
          </cell>
          <cell r="J1615" t="str">
            <v>CATENA ZAPATA</v>
          </cell>
          <cell r="K1615" t="str">
            <v>CATENA ZAPATA</v>
          </cell>
          <cell r="L1615">
            <v>747</v>
          </cell>
          <cell r="M1615" t="str">
            <v>APOLO IMPORT S.A. 5 - SINERGIA (747)</v>
          </cell>
          <cell r="N1615">
            <v>0</v>
          </cell>
          <cell r="O1615">
            <v>0</v>
          </cell>
          <cell r="P1615">
            <v>0</v>
          </cell>
          <cell r="Q1615">
            <v>0</v>
          </cell>
          <cell r="R1615">
            <v>0</v>
          </cell>
          <cell r="S1615">
            <v>0</v>
          </cell>
          <cell r="T1615">
            <v>0</v>
          </cell>
          <cell r="U1615">
            <v>0</v>
          </cell>
          <cell r="V1615">
            <v>0</v>
          </cell>
          <cell r="W1615">
            <v>0</v>
          </cell>
          <cell r="X1615">
            <v>1</v>
          </cell>
          <cell r="Y1615">
            <v>1</v>
          </cell>
          <cell r="Z1615">
            <v>0</v>
          </cell>
          <cell r="AA1615">
            <v>0</v>
          </cell>
          <cell r="AB1615">
            <v>0</v>
          </cell>
          <cell r="AC1615">
            <v>0</v>
          </cell>
          <cell r="AD1615">
            <v>0</v>
          </cell>
          <cell r="AE1615">
            <v>0</v>
          </cell>
          <cell r="AF1615">
            <v>0</v>
          </cell>
          <cell r="AG1615">
            <v>0</v>
          </cell>
          <cell r="AH1615">
            <v>0</v>
          </cell>
          <cell r="AI1615">
            <v>0</v>
          </cell>
          <cell r="AJ1615">
            <v>0</v>
          </cell>
          <cell r="AK1615">
            <v>0</v>
          </cell>
          <cell r="AL1615">
            <v>0</v>
          </cell>
          <cell r="AM1615">
            <v>1</v>
          </cell>
          <cell r="AN1615">
            <v>0</v>
          </cell>
          <cell r="AO1615">
            <v>0</v>
          </cell>
          <cell r="AP1615" t="str">
            <v>Q</v>
          </cell>
          <cell r="AQ1615" t="str">
            <v>Q</v>
          </cell>
          <cell r="AR1615" t="str">
            <v>Q</v>
          </cell>
          <cell r="AS1615" t="str">
            <v>SV</v>
          </cell>
          <cell r="AT1615" t="str">
            <v>Q</v>
          </cell>
          <cell r="AU1615" t="str">
            <v>Q</v>
          </cell>
          <cell r="AV1615">
            <v>114190.00000099999</v>
          </cell>
          <cell r="AW1615">
            <v>114189.99988</v>
          </cell>
          <cell r="AX1615">
            <v>137900</v>
          </cell>
          <cell r="AY1615">
            <v>0.20763639547063995</v>
          </cell>
          <cell r="AZ1615">
            <v>0.17193618563451782</v>
          </cell>
          <cell r="BA1615">
            <v>134900</v>
          </cell>
          <cell r="BB1615">
            <v>2</v>
          </cell>
          <cell r="BC1615">
            <v>0.18136439266852311</v>
          </cell>
          <cell r="BD1615">
            <v>0.15352112675315052</v>
          </cell>
          <cell r="BE1615">
            <v>129900</v>
          </cell>
          <cell r="BF1615">
            <v>3</v>
          </cell>
          <cell r="BG1615">
            <v>0.13757772133166157</v>
          </cell>
          <cell r="BH1615">
            <v>0.12093918397998465</v>
          </cell>
        </row>
        <row r="1616">
          <cell r="B1616" t="str">
            <v>30695</v>
          </cell>
          <cell r="C1616" t="str">
            <v>7794450088581</v>
          </cell>
          <cell r="D1616" t="str">
            <v>VINO MALBEC 750ml SAINT FELICIEN CATENA ZAPATA</v>
          </cell>
          <cell r="E1616">
            <v>6</v>
          </cell>
          <cell r="F1616" t="str">
            <v>BEBIDAS</v>
          </cell>
          <cell r="G1616" t="str">
            <v>BEBIDAS</v>
          </cell>
          <cell r="H1616" t="str">
            <v>VINOS FINOS Y VARIETALES</v>
          </cell>
          <cell r="I1616" t="str">
            <v>ARGENTINA</v>
          </cell>
          <cell r="J1616" t="str">
            <v>CATENA ZAPATA</v>
          </cell>
          <cell r="K1616" t="str">
            <v>CATENA ZAPATA</v>
          </cell>
          <cell r="L1616">
            <v>747</v>
          </cell>
          <cell r="M1616" t="str">
            <v>APOLO IMPORT S.A. 5 - SINERGIA (747)</v>
          </cell>
          <cell r="N1616">
            <v>0</v>
          </cell>
          <cell r="O1616">
            <v>0</v>
          </cell>
          <cell r="P1616">
            <v>0</v>
          </cell>
          <cell r="Q1616">
            <v>0</v>
          </cell>
          <cell r="R1616">
            <v>0</v>
          </cell>
          <cell r="S1616">
            <v>0</v>
          </cell>
          <cell r="T1616">
            <v>0</v>
          </cell>
          <cell r="U1616">
            <v>0</v>
          </cell>
          <cell r="V1616">
            <v>0</v>
          </cell>
          <cell r="W1616">
            <v>2</v>
          </cell>
          <cell r="X1616">
            <v>0</v>
          </cell>
          <cell r="Y1616">
            <v>0</v>
          </cell>
          <cell r="Z1616">
            <v>0</v>
          </cell>
          <cell r="AA1616">
            <v>0</v>
          </cell>
          <cell r="AB1616">
            <v>0</v>
          </cell>
          <cell r="AC1616">
            <v>0</v>
          </cell>
          <cell r="AD1616">
            <v>0</v>
          </cell>
          <cell r="AE1616">
            <v>0</v>
          </cell>
          <cell r="AF1616">
            <v>0</v>
          </cell>
          <cell r="AG1616">
            <v>0</v>
          </cell>
          <cell r="AH1616">
            <v>0</v>
          </cell>
          <cell r="AI1616">
            <v>0</v>
          </cell>
          <cell r="AJ1616">
            <v>0</v>
          </cell>
          <cell r="AK1616">
            <v>0</v>
          </cell>
          <cell r="AL1616">
            <v>1</v>
          </cell>
          <cell r="AM1616">
            <v>0</v>
          </cell>
          <cell r="AN1616">
            <v>0</v>
          </cell>
          <cell r="AO1616">
            <v>0</v>
          </cell>
          <cell r="AP1616" t="str">
            <v>Q</v>
          </cell>
          <cell r="AQ1616" t="str">
            <v>Q</v>
          </cell>
          <cell r="AR1616" t="str">
            <v>SV</v>
          </cell>
          <cell r="AS1616" t="str">
            <v>Q</v>
          </cell>
          <cell r="AT1616" t="str">
            <v>Q</v>
          </cell>
          <cell r="AU1616" t="str">
            <v>Q</v>
          </cell>
          <cell r="AV1616">
            <v>76886.000004000001</v>
          </cell>
          <cell r="AW1616">
            <v>76885.999739999999</v>
          </cell>
          <cell r="AX1616">
            <v>99900</v>
          </cell>
          <cell r="AY1616">
            <v>0.29932627519707999</v>
          </cell>
          <cell r="AZ1616">
            <v>0.23037037033033031</v>
          </cell>
          <cell r="BA1616">
            <v>96900</v>
          </cell>
          <cell r="BB1616">
            <v>2</v>
          </cell>
          <cell r="BC1616">
            <v>0.26030746813410466</v>
          </cell>
          <cell r="BD1616">
            <v>0.20654282761609905</v>
          </cell>
          <cell r="BE1616">
            <v>92900</v>
          </cell>
          <cell r="BF1616">
            <v>3</v>
          </cell>
          <cell r="BG1616">
            <v>0.20828239205013754</v>
          </cell>
          <cell r="BH1616">
            <v>0.17237890200215283</v>
          </cell>
        </row>
        <row r="1617">
          <cell r="B1617" t="str">
            <v>30696</v>
          </cell>
          <cell r="C1617" t="str">
            <v>7794450090492</v>
          </cell>
          <cell r="D1617" t="str">
            <v>VINO MALBEC CABERNET 750ml CATENA ZAPATA</v>
          </cell>
          <cell r="E1617">
            <v>6</v>
          </cell>
          <cell r="F1617" t="str">
            <v>BEBIDAS</v>
          </cell>
          <cell r="G1617" t="str">
            <v>BEBIDAS</v>
          </cell>
          <cell r="H1617" t="str">
            <v>VINOS FINOS Y VARIETALES</v>
          </cell>
          <cell r="I1617" t="str">
            <v>ARGENTINA</v>
          </cell>
          <cell r="J1617" t="str">
            <v>CATENA ZAPATA</v>
          </cell>
          <cell r="K1617" t="str">
            <v>CATENA ZAPATA</v>
          </cell>
          <cell r="L1617">
            <v>747</v>
          </cell>
          <cell r="M1617" t="str">
            <v>APOLO IMPORT S.A. 5 - SINERGIA (747)</v>
          </cell>
          <cell r="N1617">
            <v>0</v>
          </cell>
          <cell r="O1617">
            <v>0</v>
          </cell>
          <cell r="P1617">
            <v>0</v>
          </cell>
          <cell r="Q1617">
            <v>0</v>
          </cell>
          <cell r="R1617">
            <v>0</v>
          </cell>
          <cell r="S1617">
            <v>0</v>
          </cell>
          <cell r="T1617">
            <v>2</v>
          </cell>
          <cell r="U1617">
            <v>2</v>
          </cell>
          <cell r="V1617">
            <v>0</v>
          </cell>
          <cell r="W1617">
            <v>1</v>
          </cell>
          <cell r="X1617">
            <v>0</v>
          </cell>
          <cell r="Y1617">
            <v>0</v>
          </cell>
          <cell r="Z1617">
            <v>0</v>
          </cell>
          <cell r="AA1617">
            <v>0</v>
          </cell>
          <cell r="AB1617">
            <v>0</v>
          </cell>
          <cell r="AC1617">
            <v>0</v>
          </cell>
          <cell r="AD1617">
            <v>0</v>
          </cell>
          <cell r="AE1617">
            <v>0</v>
          </cell>
          <cell r="AF1617">
            <v>0</v>
          </cell>
          <cell r="AG1617">
            <v>0</v>
          </cell>
          <cell r="AH1617">
            <v>0</v>
          </cell>
          <cell r="AI1617">
            <v>0</v>
          </cell>
          <cell r="AJ1617">
            <v>0</v>
          </cell>
          <cell r="AK1617">
            <v>0</v>
          </cell>
          <cell r="AL1617">
            <v>0</v>
          </cell>
          <cell r="AM1617">
            <v>3</v>
          </cell>
          <cell r="AN1617">
            <v>0</v>
          </cell>
          <cell r="AO1617">
            <v>0</v>
          </cell>
          <cell r="AP1617" t="str">
            <v>Q</v>
          </cell>
          <cell r="AQ1617" t="str">
            <v>Q</v>
          </cell>
          <cell r="AR1617" t="str">
            <v>Q</v>
          </cell>
          <cell r="AS1617" t="str">
            <v>SV</v>
          </cell>
          <cell r="AT1617" t="str">
            <v>Q</v>
          </cell>
          <cell r="AU1617" t="str">
            <v>Q</v>
          </cell>
          <cell r="AV1617">
            <v>96067.999995000006</v>
          </cell>
          <cell r="AW1617">
            <v>96068.499779999998</v>
          </cell>
          <cell r="AX1617">
            <v>115900</v>
          </cell>
          <cell r="AY1617">
            <v>0.20643710711196417</v>
          </cell>
          <cell r="AZ1617">
            <v>0.171113028515962</v>
          </cell>
          <cell r="BA1617">
            <v>112900</v>
          </cell>
          <cell r="BB1617">
            <v>2</v>
          </cell>
          <cell r="BC1617">
            <v>0.17520922685885032</v>
          </cell>
          <cell r="BD1617">
            <v>0.14908768826395036</v>
          </cell>
          <cell r="BE1617">
            <v>109900</v>
          </cell>
          <cell r="BF1617">
            <v>3</v>
          </cell>
          <cell r="BG1617">
            <v>0.14398134660573647</v>
          </cell>
          <cell r="BH1617">
            <v>0.12585987265696083</v>
          </cell>
        </row>
        <row r="1618">
          <cell r="B1618" t="str">
            <v>30697</v>
          </cell>
          <cell r="C1618" t="str">
            <v>7794450003645</v>
          </cell>
          <cell r="D1618" t="str">
            <v>VINO CABERNET FRANC 750ml EL ENEMIGO</v>
          </cell>
          <cell r="E1618">
            <v>6</v>
          </cell>
          <cell r="F1618" t="str">
            <v>BEBIDAS</v>
          </cell>
          <cell r="G1618" t="str">
            <v>BEBIDAS</v>
          </cell>
          <cell r="H1618" t="str">
            <v>VINOS FINOS Y VARIETALES</v>
          </cell>
          <cell r="I1618" t="str">
            <v>ARGENTINA</v>
          </cell>
          <cell r="J1618" t="str">
            <v>CATENA ZAPATA</v>
          </cell>
          <cell r="K1618" t="str">
            <v>EL ENEMIGO</v>
          </cell>
          <cell r="L1618">
            <v>747</v>
          </cell>
          <cell r="M1618" t="str">
            <v>APOLO IMPORT S.A. 5 - SINERGIA (747)</v>
          </cell>
          <cell r="N1618">
            <v>0</v>
          </cell>
          <cell r="O1618">
            <v>0</v>
          </cell>
          <cell r="P1618">
            <v>1</v>
          </cell>
          <cell r="Q1618">
            <v>1</v>
          </cell>
          <cell r="R1618">
            <v>0</v>
          </cell>
          <cell r="S1618">
            <v>1</v>
          </cell>
          <cell r="T1618">
            <v>0</v>
          </cell>
          <cell r="U1618">
            <v>1</v>
          </cell>
          <cell r="V1618">
            <v>0</v>
          </cell>
          <cell r="W1618">
            <v>0</v>
          </cell>
          <cell r="X1618">
            <v>0</v>
          </cell>
          <cell r="Y1618">
            <v>0</v>
          </cell>
          <cell r="Z1618">
            <v>0</v>
          </cell>
          <cell r="AA1618">
            <v>0</v>
          </cell>
          <cell r="AB1618">
            <v>0</v>
          </cell>
          <cell r="AC1618">
            <v>0</v>
          </cell>
          <cell r="AD1618">
            <v>0</v>
          </cell>
          <cell r="AE1618">
            <v>0</v>
          </cell>
          <cell r="AF1618">
            <v>0</v>
          </cell>
          <cell r="AG1618">
            <v>0</v>
          </cell>
          <cell r="AH1618">
            <v>0</v>
          </cell>
          <cell r="AI1618">
            <v>0</v>
          </cell>
          <cell r="AJ1618">
            <v>2</v>
          </cell>
          <cell r="AK1618">
            <v>0</v>
          </cell>
          <cell r="AL1618">
            <v>1</v>
          </cell>
          <cell r="AM1618">
            <v>2</v>
          </cell>
          <cell r="AN1618">
            <v>1</v>
          </cell>
          <cell r="AO1618">
            <v>0</v>
          </cell>
          <cell r="AP1618">
            <v>60</v>
          </cell>
          <cell r="AQ1618" t="str">
            <v>Q</v>
          </cell>
          <cell r="AR1618" t="str">
            <v>SV</v>
          </cell>
          <cell r="AS1618" t="str">
            <v>SV</v>
          </cell>
          <cell r="AT1618" t="str">
            <v>SV</v>
          </cell>
          <cell r="AU1618" t="str">
            <v>Q</v>
          </cell>
          <cell r="AV1618">
            <v>158250.00004000001</v>
          </cell>
          <cell r="AW1618">
            <v>154316.66623999999</v>
          </cell>
          <cell r="AX1618">
            <v>189900</v>
          </cell>
          <cell r="AY1618">
            <v>0.19999999969668236</v>
          </cell>
          <cell r="AZ1618">
            <v>0.16666666645602943</v>
          </cell>
          <cell r="BA1618">
            <v>184900</v>
          </cell>
          <cell r="BB1618">
            <v>2</v>
          </cell>
          <cell r="BC1618">
            <v>0.16840442308539538</v>
          </cell>
          <cell r="BD1618">
            <v>0.14413196300703077</v>
          </cell>
          <cell r="BE1618">
            <v>179900</v>
          </cell>
          <cell r="BF1618">
            <v>3</v>
          </cell>
          <cell r="BG1618">
            <v>0.13680884647410818</v>
          </cell>
          <cell r="BH1618">
            <v>0.12034463568649242</v>
          </cell>
        </row>
        <row r="1619">
          <cell r="B1619" t="str">
            <v>30698</v>
          </cell>
          <cell r="C1619" t="str">
            <v>7798126082415</v>
          </cell>
          <cell r="D1619" t="str">
            <v>VINO TINTO 750ml  GRAN ENEMIGO</v>
          </cell>
          <cell r="E1619">
            <v>6</v>
          </cell>
          <cell r="F1619" t="str">
            <v>BEBIDAS</v>
          </cell>
          <cell r="G1619" t="str">
            <v>BEBIDAS</v>
          </cell>
          <cell r="H1619" t="str">
            <v>VINOS FINOS Y VARIETALES</v>
          </cell>
          <cell r="I1619" t="str">
            <v>ARGENTINA</v>
          </cell>
          <cell r="J1619" t="str">
            <v>CATENA ZAPATA</v>
          </cell>
          <cell r="K1619" t="str">
            <v>GRAN ENEMIGO</v>
          </cell>
          <cell r="L1619">
            <v>747</v>
          </cell>
          <cell r="M1619" t="str">
            <v>APOLO IMPORT S.A. 5 - SINERGIA (747)</v>
          </cell>
          <cell r="N1619">
            <v>0</v>
          </cell>
          <cell r="O1619">
            <v>0</v>
          </cell>
          <cell r="P1619">
            <v>0</v>
          </cell>
          <cell r="Q1619">
            <v>0</v>
          </cell>
          <cell r="R1619">
            <v>0</v>
          </cell>
          <cell r="S1619">
            <v>0</v>
          </cell>
          <cell r="T1619">
            <v>0</v>
          </cell>
          <cell r="U1619">
            <v>0</v>
          </cell>
          <cell r="V1619">
            <v>1</v>
          </cell>
          <cell r="W1619">
            <v>0</v>
          </cell>
          <cell r="X1619">
            <v>0</v>
          </cell>
          <cell r="Y1619">
            <v>0</v>
          </cell>
          <cell r="Z1619">
            <v>0</v>
          </cell>
          <cell r="AA1619">
            <v>0</v>
          </cell>
          <cell r="AB1619">
            <v>0</v>
          </cell>
          <cell r="AC1619">
            <v>0</v>
          </cell>
          <cell r="AD1619">
            <v>0</v>
          </cell>
          <cell r="AE1619">
            <v>0</v>
          </cell>
          <cell r="AF1619">
            <v>0</v>
          </cell>
          <cell r="AG1619">
            <v>0</v>
          </cell>
          <cell r="AH1619">
            <v>0</v>
          </cell>
          <cell r="AI1619">
            <v>0</v>
          </cell>
          <cell r="AJ1619">
            <v>4</v>
          </cell>
          <cell r="AK1619">
            <v>1</v>
          </cell>
          <cell r="AL1619">
            <v>0</v>
          </cell>
          <cell r="AM1619">
            <v>1</v>
          </cell>
          <cell r="AN1619">
            <v>0</v>
          </cell>
          <cell r="AO1619">
            <v>0</v>
          </cell>
          <cell r="AP1619" t="str">
            <v>SV</v>
          </cell>
          <cell r="AQ1619" t="str">
            <v>SV</v>
          </cell>
          <cell r="AR1619" t="str">
            <v>Q</v>
          </cell>
          <cell r="AS1619" t="str">
            <v>SV</v>
          </cell>
          <cell r="AT1619" t="str">
            <v>Q</v>
          </cell>
          <cell r="AU1619" t="str">
            <v>Q</v>
          </cell>
          <cell r="AV1619">
            <v>405130</v>
          </cell>
          <cell r="AW1619">
            <v>380770.00049000001</v>
          </cell>
          <cell r="AX1619">
            <v>484900</v>
          </cell>
          <cell r="AY1619">
            <v>0.19689976057068104</v>
          </cell>
          <cell r="AZ1619">
            <v>0.16450814600948649</v>
          </cell>
          <cell r="BA1619">
            <v>459900</v>
          </cell>
          <cell r="BB1619">
            <v>2</v>
          </cell>
          <cell r="BC1619">
            <v>0.13519117320366303</v>
          </cell>
          <cell r="BD1619">
            <v>0.11909110676233964</v>
          </cell>
          <cell r="BE1619">
            <v>434900</v>
          </cell>
          <cell r="BF1619">
            <v>6</v>
          </cell>
          <cell r="BG1619">
            <v>7.348258583664502E-2</v>
          </cell>
          <cell r="BH1619">
            <v>6.8452517820188546E-2</v>
          </cell>
        </row>
        <row r="1620">
          <cell r="B1620" t="str">
            <v>40607</v>
          </cell>
          <cell r="C1620" t="str">
            <v>7795232000715</v>
          </cell>
          <cell r="D1620" t="str">
            <v>VINO 750ml EL GRAN LOCO</v>
          </cell>
          <cell r="E1620">
            <v>6</v>
          </cell>
          <cell r="F1620" t="str">
            <v>BEBIDAS</v>
          </cell>
          <cell r="G1620" t="str">
            <v>BEBIDAS</v>
          </cell>
          <cell r="H1620" t="str">
            <v>VINOS FINOS Y VARIETALES</v>
          </cell>
          <cell r="I1620" t="str">
            <v>ARGENTINA</v>
          </cell>
          <cell r="J1620" t="str">
            <v>OTRO LOCO MAS</v>
          </cell>
          <cell r="K1620" t="str">
            <v>OTRO LOCO MAS</v>
          </cell>
          <cell r="L1620">
            <v>114</v>
          </cell>
          <cell r="M1620" t="str">
            <v>APOLO IMPORT S.A. 2 - TRENTINO (114)</v>
          </cell>
          <cell r="N1620">
            <v>0</v>
          </cell>
          <cell r="O1620">
            <v>0</v>
          </cell>
          <cell r="P1620">
            <v>0</v>
          </cell>
          <cell r="Q1620">
            <v>0</v>
          </cell>
          <cell r="R1620">
            <v>0</v>
          </cell>
          <cell r="S1620">
            <v>0</v>
          </cell>
          <cell r="T1620">
            <v>0</v>
          </cell>
          <cell r="U1620">
            <v>0</v>
          </cell>
          <cell r="V1620">
            <v>0</v>
          </cell>
          <cell r="W1620">
            <v>0</v>
          </cell>
          <cell r="X1620">
            <v>0</v>
          </cell>
          <cell r="Y1620">
            <v>0</v>
          </cell>
          <cell r="Z1620">
            <v>0</v>
          </cell>
          <cell r="AA1620">
            <v>0</v>
          </cell>
          <cell r="AB1620">
            <v>2</v>
          </cell>
          <cell r="AC1620">
            <v>1</v>
          </cell>
          <cell r="AD1620">
            <v>0</v>
          </cell>
          <cell r="AE1620">
            <v>0</v>
          </cell>
          <cell r="AF1620">
            <v>0</v>
          </cell>
          <cell r="AG1620">
            <v>0</v>
          </cell>
          <cell r="AH1620">
            <v>0</v>
          </cell>
          <cell r="AI1620">
            <v>0</v>
          </cell>
          <cell r="AJ1620">
            <v>24</v>
          </cell>
          <cell r="AK1620">
            <v>24</v>
          </cell>
          <cell r="AL1620">
            <v>12</v>
          </cell>
          <cell r="AM1620">
            <v>10</v>
          </cell>
          <cell r="AN1620">
            <v>16</v>
          </cell>
          <cell r="AO1620">
            <v>24</v>
          </cell>
          <cell r="AP1620" t="str">
            <v>SV</v>
          </cell>
          <cell r="AQ1620" t="str">
            <v>SV</v>
          </cell>
          <cell r="AR1620" t="str">
            <v>SV</v>
          </cell>
          <cell r="AS1620">
            <v>300</v>
          </cell>
          <cell r="AT1620" t="str">
            <v>SV</v>
          </cell>
          <cell r="AU1620" t="str">
            <v>SV</v>
          </cell>
          <cell r="AV1620">
            <v>110070.00004</v>
          </cell>
          <cell r="AW1620">
            <v>110069.99982</v>
          </cell>
          <cell r="AX1620">
            <v>129900</v>
          </cell>
          <cell r="AY1620">
            <v>0.18015808079216566</v>
          </cell>
          <cell r="AZ1620">
            <v>0.15265588883756737</v>
          </cell>
          <cell r="BA1620">
            <v>119900</v>
          </cell>
          <cell r="BB1620">
            <v>3</v>
          </cell>
          <cell r="BC1620">
            <v>8.9306804364747139E-2</v>
          </cell>
          <cell r="BD1620">
            <v>8.1984987155963307E-2</v>
          </cell>
          <cell r="BE1620">
            <v>0</v>
          </cell>
          <cell r="BF1620">
            <v>0</v>
          </cell>
          <cell r="BG1620">
            <v>-1</v>
          </cell>
          <cell r="BH1620">
            <v>0</v>
          </cell>
        </row>
        <row r="1621">
          <cell r="B1621" t="str">
            <v>34464</v>
          </cell>
          <cell r="C1621" t="str">
            <v>7795232000463</v>
          </cell>
          <cell r="D1621" t="str">
            <v>VINO ICE 750ml OTRO LOCO MAS</v>
          </cell>
          <cell r="E1621">
            <v>6</v>
          </cell>
          <cell r="F1621" t="str">
            <v>BEBIDAS</v>
          </cell>
          <cell r="G1621" t="str">
            <v>BEBIDAS</v>
          </cell>
          <cell r="H1621" t="str">
            <v>VINOS FINOS Y VARIETALES</v>
          </cell>
          <cell r="I1621" t="str">
            <v>ARGENTINA</v>
          </cell>
          <cell r="J1621" t="str">
            <v>OTRO LOCO MAS</v>
          </cell>
          <cell r="K1621" t="str">
            <v>OTRO LOCO MAS</v>
          </cell>
          <cell r="L1621">
            <v>114</v>
          </cell>
          <cell r="M1621" t="str">
            <v>APOLO IMPORT S.A. 2 - TRENTINO (114)</v>
          </cell>
          <cell r="N1621">
            <v>4</v>
          </cell>
          <cell r="O1621">
            <v>1</v>
          </cell>
          <cell r="P1621">
            <v>3</v>
          </cell>
          <cell r="Q1621">
            <v>4</v>
          </cell>
          <cell r="R1621">
            <v>1</v>
          </cell>
          <cell r="S1621">
            <v>3</v>
          </cell>
          <cell r="T1621">
            <v>2</v>
          </cell>
          <cell r="U1621">
            <v>0</v>
          </cell>
          <cell r="V1621">
            <v>0</v>
          </cell>
          <cell r="W1621">
            <v>1</v>
          </cell>
          <cell r="X1621">
            <v>0</v>
          </cell>
          <cell r="Y1621">
            <v>0</v>
          </cell>
          <cell r="Z1621">
            <v>5</v>
          </cell>
          <cell r="AA1621">
            <v>0</v>
          </cell>
          <cell r="AB1621">
            <v>2</v>
          </cell>
          <cell r="AC1621">
            <v>1</v>
          </cell>
          <cell r="AD1621">
            <v>1</v>
          </cell>
          <cell r="AE1621">
            <v>0</v>
          </cell>
          <cell r="AF1621">
            <v>1</v>
          </cell>
          <cell r="AG1621">
            <v>0</v>
          </cell>
          <cell r="AH1621">
            <v>0</v>
          </cell>
          <cell r="AI1621">
            <v>0</v>
          </cell>
          <cell r="AJ1621">
            <v>89</v>
          </cell>
          <cell r="AK1621">
            <v>67</v>
          </cell>
          <cell r="AL1621">
            <v>34</v>
          </cell>
          <cell r="AM1621">
            <v>10</v>
          </cell>
          <cell r="AN1621">
            <v>35</v>
          </cell>
          <cell r="AO1621">
            <v>12</v>
          </cell>
          <cell r="AP1621">
            <v>667.5</v>
          </cell>
          <cell r="AQ1621" t="str">
            <v>SV</v>
          </cell>
          <cell r="AR1621" t="str">
            <v>SV</v>
          </cell>
          <cell r="AS1621">
            <v>300</v>
          </cell>
          <cell r="AT1621" t="str">
            <v>SV</v>
          </cell>
          <cell r="AU1621" t="str">
            <v>SV</v>
          </cell>
          <cell r="AV1621">
            <v>37280.000010000003</v>
          </cell>
          <cell r="AW1621">
            <v>36466.117489999997</v>
          </cell>
          <cell r="AX1621">
            <v>42900</v>
          </cell>
          <cell r="AY1621">
            <v>0.15075107265269549</v>
          </cell>
          <cell r="AZ1621">
            <v>0.13100233076923068</v>
          </cell>
          <cell r="BA1621">
            <v>41900</v>
          </cell>
          <cell r="BB1621">
            <v>3</v>
          </cell>
          <cell r="BC1621">
            <v>0.12392703832512675</v>
          </cell>
          <cell r="BD1621">
            <v>0.11026252959427199</v>
          </cell>
          <cell r="BE1621">
            <v>39900</v>
          </cell>
          <cell r="BF1621">
            <v>6</v>
          </cell>
          <cell r="BG1621">
            <v>7.0278969669989477E-2</v>
          </cell>
          <cell r="BH1621">
            <v>6.566416015037585E-2</v>
          </cell>
        </row>
        <row r="1622">
          <cell r="B1622" t="str">
            <v>34465</v>
          </cell>
          <cell r="C1622" t="str">
            <v>7795232000524</v>
          </cell>
          <cell r="D1622" t="str">
            <v>VINO MALBEC 750ml OTRO LOCO MAS</v>
          </cell>
          <cell r="E1622">
            <v>6</v>
          </cell>
          <cell r="F1622" t="str">
            <v>BEBIDAS</v>
          </cell>
          <cell r="G1622" t="str">
            <v>BEBIDAS</v>
          </cell>
          <cell r="H1622" t="str">
            <v>VINOS FINOS Y VARIETALES</v>
          </cell>
          <cell r="I1622" t="str">
            <v>ARGENTINA</v>
          </cell>
          <cell r="J1622" t="str">
            <v>OTRO LOCO MAS</v>
          </cell>
          <cell r="K1622" t="str">
            <v>OTRO LOCO MAS</v>
          </cell>
          <cell r="L1622">
            <v>114</v>
          </cell>
          <cell r="M1622" t="str">
            <v>APOLO IMPORT S.A. 2 - TRENTINO (114)</v>
          </cell>
          <cell r="N1622">
            <v>22</v>
          </cell>
          <cell r="O1622">
            <v>25</v>
          </cell>
          <cell r="P1622">
            <v>39</v>
          </cell>
          <cell r="Q1622">
            <v>60</v>
          </cell>
          <cell r="R1622">
            <v>14</v>
          </cell>
          <cell r="S1622">
            <v>18</v>
          </cell>
          <cell r="T1622">
            <v>24</v>
          </cell>
          <cell r="U1622">
            <v>21</v>
          </cell>
          <cell r="V1622">
            <v>3</v>
          </cell>
          <cell r="W1622">
            <v>4</v>
          </cell>
          <cell r="X1622">
            <v>9</v>
          </cell>
          <cell r="Y1622">
            <v>10</v>
          </cell>
          <cell r="Z1622">
            <v>10</v>
          </cell>
          <cell r="AA1622">
            <v>10</v>
          </cell>
          <cell r="AB1622">
            <v>18</v>
          </cell>
          <cell r="AC1622">
            <v>15</v>
          </cell>
          <cell r="AD1622">
            <v>2</v>
          </cell>
          <cell r="AE1622">
            <v>7</v>
          </cell>
          <cell r="AF1622">
            <v>10</v>
          </cell>
          <cell r="AG1622">
            <v>15</v>
          </cell>
          <cell r="AH1622">
            <v>7</v>
          </cell>
          <cell r="AI1622">
            <v>7</v>
          </cell>
          <cell r="AJ1622">
            <v>187</v>
          </cell>
          <cell r="AK1622">
            <v>180</v>
          </cell>
          <cell r="AL1622">
            <v>89</v>
          </cell>
          <cell r="AM1622">
            <v>31</v>
          </cell>
          <cell r="AN1622">
            <v>71</v>
          </cell>
          <cell r="AO1622">
            <v>93</v>
          </cell>
          <cell r="AP1622">
            <v>93.5</v>
          </cell>
          <cell r="AQ1622">
            <v>257.14285714285711</v>
          </cell>
          <cell r="AR1622">
            <v>267</v>
          </cell>
          <cell r="AS1622">
            <v>62.000000000000007</v>
          </cell>
          <cell r="AT1622">
            <v>142</v>
          </cell>
          <cell r="AU1622">
            <v>398.57142857142861</v>
          </cell>
          <cell r="AV1622">
            <v>37280.000010000003</v>
          </cell>
          <cell r="AW1622">
            <v>36760.732909999999</v>
          </cell>
          <cell r="AX1622">
            <v>42900</v>
          </cell>
          <cell r="AY1622">
            <v>0.15075107265269549</v>
          </cell>
          <cell r="AZ1622">
            <v>0.13100233076923068</v>
          </cell>
          <cell r="BA1622">
            <v>41900</v>
          </cell>
          <cell r="BB1622">
            <v>3</v>
          </cell>
          <cell r="BC1622">
            <v>0.12392703832512675</v>
          </cell>
          <cell r="BD1622">
            <v>0.11026252959427199</v>
          </cell>
          <cell r="BE1622">
            <v>39900</v>
          </cell>
          <cell r="BF1622">
            <v>6</v>
          </cell>
          <cell r="BG1622">
            <v>7.0278969669989477E-2</v>
          </cell>
          <cell r="BH1622">
            <v>6.566416015037585E-2</v>
          </cell>
        </row>
        <row r="1623">
          <cell r="B1623" t="str">
            <v>36503</v>
          </cell>
          <cell r="C1623" t="str">
            <v>7798116930092</v>
          </cell>
          <cell r="D1623" t="str">
            <v>VINO CABERNET 750ml MONTEAGRELO BRESSIA</v>
          </cell>
          <cell r="E1623">
            <v>6</v>
          </cell>
          <cell r="F1623" t="str">
            <v>BEBIDAS</v>
          </cell>
          <cell r="G1623" t="str">
            <v>BEBIDAS</v>
          </cell>
          <cell r="H1623" t="str">
            <v>VINOS FINOS Y VARIETALES</v>
          </cell>
          <cell r="I1623" t="str">
            <v>ARGENTINA</v>
          </cell>
          <cell r="J1623" t="str">
            <v>BRESSIA</v>
          </cell>
          <cell r="K1623" t="str">
            <v>MONTEAGRELO</v>
          </cell>
          <cell r="L1623">
            <v>984</v>
          </cell>
          <cell r="M1623" t="str">
            <v>CAMINOS DEL VINO S.A. (984)</v>
          </cell>
          <cell r="N1623">
            <v>0</v>
          </cell>
          <cell r="O1623">
            <v>0</v>
          </cell>
          <cell r="P1623">
            <v>0</v>
          </cell>
          <cell r="Q1623">
            <v>0</v>
          </cell>
          <cell r="R1623">
            <v>0</v>
          </cell>
          <cell r="S1623">
            <v>0</v>
          </cell>
          <cell r="T1623">
            <v>0</v>
          </cell>
          <cell r="U1623">
            <v>0</v>
          </cell>
          <cell r="V1623">
            <v>0</v>
          </cell>
          <cell r="W1623">
            <v>0</v>
          </cell>
          <cell r="X1623">
            <v>0</v>
          </cell>
          <cell r="Y1623">
            <v>0</v>
          </cell>
          <cell r="Z1623">
            <v>0</v>
          </cell>
          <cell r="AA1623">
            <v>0</v>
          </cell>
          <cell r="AB1623">
            <v>0</v>
          </cell>
          <cell r="AC1623">
            <v>0</v>
          </cell>
          <cell r="AD1623">
            <v>0</v>
          </cell>
          <cell r="AE1623">
            <v>0</v>
          </cell>
          <cell r="AF1623">
            <v>0</v>
          </cell>
          <cell r="AG1623">
            <v>0</v>
          </cell>
          <cell r="AH1623">
            <v>0</v>
          </cell>
          <cell r="AI1623">
            <v>0</v>
          </cell>
          <cell r="AJ1623">
            <v>4</v>
          </cell>
          <cell r="AK1623">
            <v>4</v>
          </cell>
          <cell r="AL1623">
            <v>2</v>
          </cell>
          <cell r="AM1623">
            <v>2</v>
          </cell>
          <cell r="AN1623">
            <v>2</v>
          </cell>
          <cell r="AO1623">
            <v>3</v>
          </cell>
          <cell r="AP1623" t="str">
            <v>SV</v>
          </cell>
          <cell r="AQ1623" t="str">
            <v>SV</v>
          </cell>
          <cell r="AR1623" t="str">
            <v>SV</v>
          </cell>
          <cell r="AS1623" t="str">
            <v>SV</v>
          </cell>
          <cell r="AT1623" t="str">
            <v>SV</v>
          </cell>
          <cell r="AU1623" t="str">
            <v>SV</v>
          </cell>
          <cell r="AV1623">
            <v>123999.99997</v>
          </cell>
          <cell r="AW1623">
            <v>123999.99997</v>
          </cell>
          <cell r="AX1623">
            <v>148900</v>
          </cell>
          <cell r="AY1623">
            <v>0.20080645190342095</v>
          </cell>
          <cell r="AZ1623">
            <v>0.1672263265950302</v>
          </cell>
          <cell r="BA1623">
            <v>144900</v>
          </cell>
          <cell r="BB1623">
            <v>3</v>
          </cell>
          <cell r="BC1623">
            <v>0.16854838737948752</v>
          </cell>
          <cell r="BD1623">
            <v>0.14423740531400964</v>
          </cell>
          <cell r="BE1623">
            <v>142900</v>
          </cell>
          <cell r="BF1623">
            <v>6</v>
          </cell>
          <cell r="BG1623">
            <v>0.15241935511752081</v>
          </cell>
          <cell r="BH1623">
            <v>0.13226032211336597</v>
          </cell>
        </row>
        <row r="1624">
          <cell r="B1624" t="str">
            <v>36502</v>
          </cell>
          <cell r="C1624" t="str">
            <v>7798116930122</v>
          </cell>
          <cell r="D1624" t="str">
            <v>VINO MALBEC 750ml MONTEAGRELO BRESSIA</v>
          </cell>
          <cell r="E1624">
            <v>6</v>
          </cell>
          <cell r="F1624" t="str">
            <v>BEBIDAS</v>
          </cell>
          <cell r="G1624" t="str">
            <v>BEBIDAS</v>
          </cell>
          <cell r="H1624" t="str">
            <v>VINOS FINOS Y VARIETALES</v>
          </cell>
          <cell r="I1624" t="str">
            <v>ARGENTINA</v>
          </cell>
          <cell r="J1624" t="str">
            <v>BRESSIA</v>
          </cell>
          <cell r="K1624" t="str">
            <v>MONTEAGRELO</v>
          </cell>
          <cell r="L1624">
            <v>984</v>
          </cell>
          <cell r="M1624" t="str">
            <v>CAMINOS DEL VINO S.A. (984)</v>
          </cell>
          <cell r="N1624">
            <v>0</v>
          </cell>
          <cell r="O1624">
            <v>0</v>
          </cell>
          <cell r="P1624">
            <v>0</v>
          </cell>
          <cell r="Q1624">
            <v>0</v>
          </cell>
          <cell r="R1624">
            <v>0</v>
          </cell>
          <cell r="S1624">
            <v>0</v>
          </cell>
          <cell r="T1624">
            <v>0</v>
          </cell>
          <cell r="U1624">
            <v>0</v>
          </cell>
          <cell r="V1624">
            <v>0</v>
          </cell>
          <cell r="W1624">
            <v>0</v>
          </cell>
          <cell r="X1624">
            <v>0</v>
          </cell>
          <cell r="Y1624">
            <v>0</v>
          </cell>
          <cell r="Z1624">
            <v>0</v>
          </cell>
          <cell r="AA1624">
            <v>0</v>
          </cell>
          <cell r="AB1624">
            <v>0</v>
          </cell>
          <cell r="AC1624">
            <v>0</v>
          </cell>
          <cell r="AD1624">
            <v>0</v>
          </cell>
          <cell r="AE1624">
            <v>0</v>
          </cell>
          <cell r="AF1624">
            <v>0</v>
          </cell>
          <cell r="AG1624">
            <v>0</v>
          </cell>
          <cell r="AH1624">
            <v>0</v>
          </cell>
          <cell r="AI1624">
            <v>0</v>
          </cell>
          <cell r="AJ1624">
            <v>4</v>
          </cell>
          <cell r="AK1624">
            <v>3</v>
          </cell>
          <cell r="AL1624">
            <v>2</v>
          </cell>
          <cell r="AM1624">
            <v>2</v>
          </cell>
          <cell r="AN1624">
            <v>2</v>
          </cell>
          <cell r="AO1624">
            <v>3</v>
          </cell>
          <cell r="AP1624" t="str">
            <v>SV</v>
          </cell>
          <cell r="AQ1624" t="str">
            <v>SV</v>
          </cell>
          <cell r="AR1624" t="str">
            <v>SV</v>
          </cell>
          <cell r="AS1624" t="str">
            <v>SV</v>
          </cell>
          <cell r="AT1624" t="str">
            <v>SV</v>
          </cell>
          <cell r="AU1624" t="str">
            <v>SV</v>
          </cell>
          <cell r="AV1624">
            <v>123999.99997</v>
          </cell>
          <cell r="AW1624">
            <v>124000.00008</v>
          </cell>
          <cell r="AX1624">
            <v>148900</v>
          </cell>
          <cell r="AY1624">
            <v>0.20080645190342095</v>
          </cell>
          <cell r="AZ1624">
            <v>0.1672263265950302</v>
          </cell>
          <cell r="BA1624">
            <v>144900</v>
          </cell>
          <cell r="BB1624">
            <v>3</v>
          </cell>
          <cell r="BC1624">
            <v>0.16854838737948752</v>
          </cell>
          <cell r="BD1624">
            <v>0.14423740531400964</v>
          </cell>
          <cell r="BE1624">
            <v>142900</v>
          </cell>
          <cell r="BF1624">
            <v>6</v>
          </cell>
          <cell r="BG1624">
            <v>0.15241935511752081</v>
          </cell>
          <cell r="BH1624">
            <v>0.13226032211336597</v>
          </cell>
        </row>
        <row r="1625">
          <cell r="B1625" t="str">
            <v>27479</v>
          </cell>
          <cell r="C1625" t="str">
            <v>7798370680047</v>
          </cell>
          <cell r="D1625" t="str">
            <v>VINO MALBEC 750ml INSEPARABLE PER SE</v>
          </cell>
          <cell r="E1625">
            <v>4</v>
          </cell>
          <cell r="F1625" t="str">
            <v>BEBIDAS</v>
          </cell>
          <cell r="G1625" t="str">
            <v>BEBIDAS</v>
          </cell>
          <cell r="H1625" t="str">
            <v>VINOS FINOS Y VARIETALES</v>
          </cell>
          <cell r="I1625" t="str">
            <v>ARGENTINA</v>
          </cell>
          <cell r="J1625" t="str">
            <v>GUALTALLARY</v>
          </cell>
          <cell r="K1625" t="str">
            <v>PER SE</v>
          </cell>
          <cell r="L1625">
            <v>114</v>
          </cell>
          <cell r="M1625" t="str">
            <v>APOLO IMPORT S.A. 2 - TRENTINO (114)</v>
          </cell>
          <cell r="N1625">
            <v>0</v>
          </cell>
          <cell r="O1625">
            <v>0</v>
          </cell>
          <cell r="P1625">
            <v>1</v>
          </cell>
          <cell r="Q1625">
            <v>1</v>
          </cell>
          <cell r="R1625">
            <v>0</v>
          </cell>
          <cell r="S1625">
            <v>0</v>
          </cell>
          <cell r="T1625">
            <v>1</v>
          </cell>
          <cell r="U1625">
            <v>0</v>
          </cell>
          <cell r="V1625">
            <v>0</v>
          </cell>
          <cell r="W1625">
            <v>1</v>
          </cell>
          <cell r="X1625">
            <v>0</v>
          </cell>
          <cell r="Y1625">
            <v>0</v>
          </cell>
          <cell r="Z1625">
            <v>0</v>
          </cell>
          <cell r="AA1625">
            <v>0</v>
          </cell>
          <cell r="AB1625">
            <v>0</v>
          </cell>
          <cell r="AC1625">
            <v>0</v>
          </cell>
          <cell r="AD1625">
            <v>0</v>
          </cell>
          <cell r="AE1625">
            <v>0</v>
          </cell>
          <cell r="AF1625">
            <v>0</v>
          </cell>
          <cell r="AG1625">
            <v>0</v>
          </cell>
          <cell r="AH1625">
            <v>0</v>
          </cell>
          <cell r="AI1625">
            <v>0</v>
          </cell>
          <cell r="AJ1625">
            <v>5</v>
          </cell>
          <cell r="AK1625">
            <v>5</v>
          </cell>
          <cell r="AL1625">
            <v>4</v>
          </cell>
          <cell r="AM1625">
            <v>5</v>
          </cell>
          <cell r="AN1625">
            <v>6</v>
          </cell>
          <cell r="AO1625">
            <v>6</v>
          </cell>
          <cell r="AP1625">
            <v>150</v>
          </cell>
          <cell r="AQ1625" t="str">
            <v>SV</v>
          </cell>
          <cell r="AR1625" t="str">
            <v>SV</v>
          </cell>
          <cell r="AS1625" t="str">
            <v>SV</v>
          </cell>
          <cell r="AT1625" t="str">
            <v>SV</v>
          </cell>
          <cell r="AU1625" t="str">
            <v>SV</v>
          </cell>
          <cell r="AV1625">
            <v>249900.00002000001</v>
          </cell>
          <cell r="AW1625">
            <v>249899.99979999999</v>
          </cell>
          <cell r="AX1625">
            <v>299900</v>
          </cell>
          <cell r="AY1625">
            <v>0.20008003191676016</v>
          </cell>
          <cell r="AZ1625">
            <v>0.16672224068022673</v>
          </cell>
          <cell r="BA1625">
            <v>289900</v>
          </cell>
          <cell r="BB1625">
            <v>3</v>
          </cell>
          <cell r="BC1625">
            <v>0.16006402551740173</v>
          </cell>
          <cell r="BD1625">
            <v>0.13797861324594685</v>
          </cell>
          <cell r="BE1625">
            <v>0</v>
          </cell>
          <cell r="BF1625">
            <v>0</v>
          </cell>
          <cell r="BG1625">
            <v>-1</v>
          </cell>
          <cell r="BH1625">
            <v>0</v>
          </cell>
        </row>
        <row r="1626">
          <cell r="B1626" t="str">
            <v>40579</v>
          </cell>
          <cell r="C1626" t="str">
            <v>7798152260832</v>
          </cell>
          <cell r="D1626" t="str">
            <v>VINO CABERNET SAUVIGNON 750ml RVA DURIGUTTI</v>
          </cell>
          <cell r="E1626">
            <v>1</v>
          </cell>
          <cell r="F1626" t="str">
            <v>BEBIDAS</v>
          </cell>
          <cell r="G1626" t="str">
            <v>BEBIDAS</v>
          </cell>
          <cell r="H1626" t="str">
            <v>VINOS FINOS Y VARIETALES</v>
          </cell>
          <cell r="I1626" t="str">
            <v>ARGENTINA</v>
          </cell>
          <cell r="J1626" t="str">
            <v>DURIGUTTI</v>
          </cell>
          <cell r="K1626" t="str">
            <v>DURIGUTTI</v>
          </cell>
          <cell r="L1626">
            <v>114</v>
          </cell>
          <cell r="M1626" t="str">
            <v>APOLO IMPORT S.A. 2 - TRENTINO (114)</v>
          </cell>
          <cell r="N1626">
            <v>0</v>
          </cell>
          <cell r="O1626">
            <v>0</v>
          </cell>
          <cell r="P1626">
            <v>0</v>
          </cell>
          <cell r="Q1626">
            <v>0</v>
          </cell>
          <cell r="R1626">
            <v>0</v>
          </cell>
          <cell r="S1626">
            <v>0</v>
          </cell>
          <cell r="T1626">
            <v>0</v>
          </cell>
          <cell r="U1626">
            <v>0</v>
          </cell>
          <cell r="V1626">
            <v>0</v>
          </cell>
          <cell r="W1626">
            <v>0</v>
          </cell>
          <cell r="X1626">
            <v>0</v>
          </cell>
          <cell r="Y1626">
            <v>0</v>
          </cell>
          <cell r="Z1626">
            <v>0</v>
          </cell>
          <cell r="AA1626">
            <v>0</v>
          </cell>
          <cell r="AB1626">
            <v>0</v>
          </cell>
          <cell r="AC1626">
            <v>0</v>
          </cell>
          <cell r="AD1626">
            <v>0</v>
          </cell>
          <cell r="AE1626">
            <v>0</v>
          </cell>
          <cell r="AF1626">
            <v>0</v>
          </cell>
          <cell r="AG1626">
            <v>0</v>
          </cell>
          <cell r="AH1626">
            <v>0</v>
          </cell>
          <cell r="AI1626">
            <v>0</v>
          </cell>
          <cell r="AJ1626">
            <v>6</v>
          </cell>
          <cell r="AK1626">
            <v>12</v>
          </cell>
          <cell r="AL1626">
            <v>6</v>
          </cell>
          <cell r="AM1626">
            <v>6</v>
          </cell>
          <cell r="AN1626">
            <v>6</v>
          </cell>
          <cell r="AO1626">
            <v>3</v>
          </cell>
          <cell r="AP1626" t="str">
            <v>SV</v>
          </cell>
          <cell r="AQ1626" t="str">
            <v>SV</v>
          </cell>
          <cell r="AR1626" t="str">
            <v>SV</v>
          </cell>
          <cell r="AS1626" t="str">
            <v>SV</v>
          </cell>
          <cell r="AT1626" t="str">
            <v>SV</v>
          </cell>
          <cell r="AU1626" t="str">
            <v>SV</v>
          </cell>
          <cell r="AV1626">
            <v>108249.99999</v>
          </cell>
          <cell r="AW1626">
            <v>108249.99976999999</v>
          </cell>
          <cell r="AX1626">
            <v>129900</v>
          </cell>
          <cell r="AY1626">
            <v>0.20000000011085461</v>
          </cell>
          <cell r="AZ1626">
            <v>0.16666666674364899</v>
          </cell>
          <cell r="BA1626">
            <v>119900</v>
          </cell>
          <cell r="BB1626">
            <v>3</v>
          </cell>
          <cell r="BC1626">
            <v>0.10762124721548472</v>
          </cell>
          <cell r="BD1626">
            <v>9.7164303669724797E-2</v>
          </cell>
          <cell r="BE1626">
            <v>115900</v>
          </cell>
          <cell r="BF1626">
            <v>6</v>
          </cell>
          <cell r="BG1626">
            <v>7.0669746057336669E-2</v>
          </cell>
          <cell r="BH1626">
            <v>6.6005176962899079E-2</v>
          </cell>
        </row>
        <row r="1627">
          <cell r="B1627" t="str">
            <v>40577</v>
          </cell>
          <cell r="C1627" t="str">
            <v>7798152260351</v>
          </cell>
          <cell r="D1627" t="str">
            <v>VINO CABERNET SUAVIGNON 750ml DURIGUTTI</v>
          </cell>
          <cell r="E1627">
            <v>1</v>
          </cell>
          <cell r="F1627" t="str">
            <v>BEBIDAS</v>
          </cell>
          <cell r="G1627" t="str">
            <v>BEBIDAS</v>
          </cell>
          <cell r="H1627" t="str">
            <v>VINOS FINOS Y VARIETALES</v>
          </cell>
          <cell r="I1627" t="str">
            <v>ARGENTINA</v>
          </cell>
          <cell r="J1627" t="str">
            <v>DURIGUTTI</v>
          </cell>
          <cell r="K1627" t="str">
            <v>DURIGUTTI</v>
          </cell>
          <cell r="L1627">
            <v>114</v>
          </cell>
          <cell r="M1627" t="str">
            <v>APOLO IMPORT S.A. 2 - TRENTINO (114)</v>
          </cell>
          <cell r="N1627">
            <v>0</v>
          </cell>
          <cell r="O1627">
            <v>0</v>
          </cell>
          <cell r="P1627">
            <v>0</v>
          </cell>
          <cell r="Q1627">
            <v>0</v>
          </cell>
          <cell r="R1627">
            <v>1</v>
          </cell>
          <cell r="S1627">
            <v>0</v>
          </cell>
          <cell r="T1627">
            <v>0</v>
          </cell>
          <cell r="U1627">
            <v>0</v>
          </cell>
          <cell r="V1627">
            <v>0</v>
          </cell>
          <cell r="W1627">
            <v>0</v>
          </cell>
          <cell r="X1627">
            <v>0</v>
          </cell>
          <cell r="Y1627">
            <v>0</v>
          </cell>
          <cell r="Z1627">
            <v>0</v>
          </cell>
          <cell r="AA1627">
            <v>0</v>
          </cell>
          <cell r="AB1627">
            <v>0</v>
          </cell>
          <cell r="AC1627">
            <v>1</v>
          </cell>
          <cell r="AD1627">
            <v>0</v>
          </cell>
          <cell r="AE1627">
            <v>0</v>
          </cell>
          <cell r="AF1627">
            <v>0</v>
          </cell>
          <cell r="AG1627">
            <v>3</v>
          </cell>
          <cell r="AH1627">
            <v>0</v>
          </cell>
          <cell r="AI1627">
            <v>0</v>
          </cell>
          <cell r="AJ1627">
            <v>12</v>
          </cell>
          <cell r="AK1627">
            <v>11</v>
          </cell>
          <cell r="AL1627">
            <v>12</v>
          </cell>
          <cell r="AM1627">
            <v>12</v>
          </cell>
          <cell r="AN1627">
            <v>9</v>
          </cell>
          <cell r="AO1627">
            <v>6</v>
          </cell>
          <cell r="AP1627" t="str">
            <v>SV</v>
          </cell>
          <cell r="AQ1627" t="str">
            <v>SV</v>
          </cell>
          <cell r="AR1627" t="str">
            <v>SV</v>
          </cell>
          <cell r="AS1627">
            <v>360</v>
          </cell>
          <cell r="AT1627">
            <v>90</v>
          </cell>
          <cell r="AU1627" t="str">
            <v>SV</v>
          </cell>
          <cell r="AV1627">
            <v>66575.000029999996</v>
          </cell>
          <cell r="AW1627">
            <v>66574.999920000002</v>
          </cell>
          <cell r="AX1627">
            <v>79900</v>
          </cell>
          <cell r="AY1627">
            <v>0.20015020599317301</v>
          </cell>
          <cell r="AZ1627">
            <v>0.1667709633291615</v>
          </cell>
          <cell r="BA1627">
            <v>75900</v>
          </cell>
          <cell r="BB1627">
            <v>3</v>
          </cell>
          <cell r="BC1627">
            <v>0.1400675924265562</v>
          </cell>
          <cell r="BD1627">
            <v>0.12285902463768121</v>
          </cell>
          <cell r="BE1627">
            <v>71900</v>
          </cell>
          <cell r="BF1627">
            <v>6</v>
          </cell>
          <cell r="BG1627">
            <v>7.998497885993916E-2</v>
          </cell>
          <cell r="BH1627">
            <v>7.4061195688456247E-2</v>
          </cell>
        </row>
        <row r="1628">
          <cell r="B1628" t="str">
            <v>40576</v>
          </cell>
          <cell r="C1628" t="str">
            <v>7798152261082</v>
          </cell>
          <cell r="D1628" t="str">
            <v>VINO MALBEC 750ml DURIGUTTI</v>
          </cell>
          <cell r="E1628">
            <v>1</v>
          </cell>
          <cell r="F1628" t="str">
            <v>BEBIDAS</v>
          </cell>
          <cell r="G1628" t="str">
            <v>BEBIDAS</v>
          </cell>
          <cell r="H1628" t="str">
            <v>VINOS FINOS Y VARIETALES</v>
          </cell>
          <cell r="I1628" t="str">
            <v>ARGENTINA</v>
          </cell>
          <cell r="J1628" t="str">
            <v>DURIGUTTI</v>
          </cell>
          <cell r="K1628" t="str">
            <v>DURIGUTTI</v>
          </cell>
          <cell r="L1628">
            <v>114</v>
          </cell>
          <cell r="M1628" t="str">
            <v>APOLO IMPORT S.A. 2 - TRENTINO (114)</v>
          </cell>
          <cell r="N1628">
            <v>1</v>
          </cell>
          <cell r="O1628">
            <v>0</v>
          </cell>
          <cell r="P1628">
            <v>0</v>
          </cell>
          <cell r="Q1628">
            <v>0</v>
          </cell>
          <cell r="R1628">
            <v>0</v>
          </cell>
          <cell r="S1628">
            <v>0</v>
          </cell>
          <cell r="T1628">
            <v>0</v>
          </cell>
          <cell r="U1628">
            <v>1</v>
          </cell>
          <cell r="V1628">
            <v>0</v>
          </cell>
          <cell r="W1628">
            <v>0</v>
          </cell>
          <cell r="X1628">
            <v>0</v>
          </cell>
          <cell r="Y1628">
            <v>0</v>
          </cell>
          <cell r="Z1628">
            <v>0</v>
          </cell>
          <cell r="AA1628">
            <v>0</v>
          </cell>
          <cell r="AB1628">
            <v>0</v>
          </cell>
          <cell r="AC1628">
            <v>0</v>
          </cell>
          <cell r="AD1628">
            <v>0</v>
          </cell>
          <cell r="AE1628">
            <v>0</v>
          </cell>
          <cell r="AF1628">
            <v>0</v>
          </cell>
          <cell r="AG1628">
            <v>3</v>
          </cell>
          <cell r="AH1628">
            <v>0</v>
          </cell>
          <cell r="AI1628">
            <v>0</v>
          </cell>
          <cell r="AJ1628">
            <v>11</v>
          </cell>
          <cell r="AK1628">
            <v>12</v>
          </cell>
          <cell r="AL1628">
            <v>12</v>
          </cell>
          <cell r="AM1628">
            <v>12</v>
          </cell>
          <cell r="AN1628">
            <v>9</v>
          </cell>
          <cell r="AO1628">
            <v>9</v>
          </cell>
          <cell r="AP1628" t="str">
            <v>SV</v>
          </cell>
          <cell r="AQ1628">
            <v>360</v>
          </cell>
          <cell r="AR1628" t="str">
            <v>SV</v>
          </cell>
          <cell r="AS1628" t="str">
            <v>SV</v>
          </cell>
          <cell r="AT1628">
            <v>90</v>
          </cell>
          <cell r="AU1628" t="str">
            <v>SV</v>
          </cell>
          <cell r="AV1628">
            <v>66575.000029999996</v>
          </cell>
          <cell r="AW1628">
            <v>66574.999809999994</v>
          </cell>
          <cell r="AX1628">
            <v>79900</v>
          </cell>
          <cell r="AY1628">
            <v>0.20015020599317301</v>
          </cell>
          <cell r="AZ1628">
            <v>0.1667709633291615</v>
          </cell>
          <cell r="BA1628">
            <v>75900</v>
          </cell>
          <cell r="BB1628">
            <v>3</v>
          </cell>
          <cell r="BC1628">
            <v>0.1400675924265562</v>
          </cell>
          <cell r="BD1628">
            <v>0.12285902463768121</v>
          </cell>
          <cell r="BE1628">
            <v>71900</v>
          </cell>
          <cell r="BF1628">
            <v>6</v>
          </cell>
          <cell r="BG1628">
            <v>7.998497885993916E-2</v>
          </cell>
          <cell r="BH1628">
            <v>7.4061195688456247E-2</v>
          </cell>
        </row>
        <row r="1629">
          <cell r="B1629" t="str">
            <v>40580</v>
          </cell>
          <cell r="C1629" t="str">
            <v>7798152261280</v>
          </cell>
          <cell r="D1629" t="str">
            <v>VINO MALBEC 750ml FAMILIA DURIGUTTI</v>
          </cell>
          <cell r="E1629">
            <v>10</v>
          </cell>
          <cell r="F1629" t="str">
            <v>BEBIDAS</v>
          </cell>
          <cell r="G1629" t="str">
            <v>BEBIDAS</v>
          </cell>
          <cell r="H1629" t="str">
            <v>VINOS FINOS Y VARIETALES</v>
          </cell>
          <cell r="I1629" t="str">
            <v>ARGENTINA</v>
          </cell>
          <cell r="J1629" t="str">
            <v>DURIGUTTI</v>
          </cell>
          <cell r="K1629" t="str">
            <v>DURIGUTTI</v>
          </cell>
          <cell r="L1629">
            <v>114</v>
          </cell>
          <cell r="M1629" t="str">
            <v>APOLO IMPORT S.A. 2 - TRENTINO (114)</v>
          </cell>
          <cell r="N1629">
            <v>0</v>
          </cell>
          <cell r="O1629">
            <v>0</v>
          </cell>
          <cell r="P1629">
            <v>0</v>
          </cell>
          <cell r="Q1629">
            <v>0</v>
          </cell>
          <cell r="R1629">
            <v>0</v>
          </cell>
          <cell r="S1629">
            <v>0</v>
          </cell>
          <cell r="T1629">
            <v>0</v>
          </cell>
          <cell r="U1629">
            <v>0</v>
          </cell>
          <cell r="V1629">
            <v>0</v>
          </cell>
          <cell r="W1629">
            <v>0</v>
          </cell>
          <cell r="X1629">
            <v>0</v>
          </cell>
          <cell r="Y1629">
            <v>0</v>
          </cell>
          <cell r="Z1629">
            <v>0</v>
          </cell>
          <cell r="AA1629">
            <v>0</v>
          </cell>
          <cell r="AB1629">
            <v>0</v>
          </cell>
          <cell r="AC1629">
            <v>0</v>
          </cell>
          <cell r="AD1629">
            <v>0</v>
          </cell>
          <cell r="AE1629">
            <v>0</v>
          </cell>
          <cell r="AF1629">
            <v>0</v>
          </cell>
          <cell r="AG1629">
            <v>0</v>
          </cell>
          <cell r="AH1629">
            <v>0</v>
          </cell>
          <cell r="AI1629">
            <v>0</v>
          </cell>
          <cell r="AJ1629">
            <v>0</v>
          </cell>
          <cell r="AK1629">
            <v>0</v>
          </cell>
          <cell r="AL1629">
            <v>0</v>
          </cell>
          <cell r="AM1629">
            <v>0</v>
          </cell>
          <cell r="AN1629">
            <v>0</v>
          </cell>
          <cell r="AO1629">
            <v>0</v>
          </cell>
          <cell r="AP1629" t="str">
            <v>Q</v>
          </cell>
          <cell r="AQ1629" t="str">
            <v>Q</v>
          </cell>
          <cell r="AR1629" t="str">
            <v>Q</v>
          </cell>
          <cell r="AS1629" t="str">
            <v>Q</v>
          </cell>
          <cell r="AT1629" t="str">
            <v>Q</v>
          </cell>
          <cell r="AU1629" t="str">
            <v>Q</v>
          </cell>
          <cell r="AV1629">
            <v>383250.00000100001</v>
          </cell>
          <cell r="AW1629">
            <v>383250.00000100001</v>
          </cell>
          <cell r="AX1629">
            <v>459900</v>
          </cell>
          <cell r="AY1629">
            <v>0.1999999999968689</v>
          </cell>
          <cell r="AZ1629">
            <v>0.16666666666449226</v>
          </cell>
          <cell r="BA1629">
            <v>429900</v>
          </cell>
          <cell r="BB1629">
            <v>3</v>
          </cell>
          <cell r="BC1629">
            <v>0.12172211350000861</v>
          </cell>
          <cell r="BD1629">
            <v>0.10851360781344498</v>
          </cell>
          <cell r="BE1629">
            <v>0</v>
          </cell>
          <cell r="BF1629">
            <v>0</v>
          </cell>
          <cell r="BG1629">
            <v>-1</v>
          </cell>
          <cell r="BH1629">
            <v>0</v>
          </cell>
        </row>
        <row r="1630">
          <cell r="B1630" t="str">
            <v>40578</v>
          </cell>
          <cell r="C1630" t="str">
            <v>736040502869</v>
          </cell>
          <cell r="D1630" t="str">
            <v>VINO MALBEC 750ml RVA DURIGUTTI</v>
          </cell>
          <cell r="E1630">
            <v>1</v>
          </cell>
          <cell r="F1630" t="str">
            <v>BEBIDAS</v>
          </cell>
          <cell r="G1630" t="str">
            <v>BEBIDAS</v>
          </cell>
          <cell r="H1630" t="str">
            <v>VINOS FINOS Y VARIETALES</v>
          </cell>
          <cell r="I1630" t="str">
            <v>ARGENTINA</v>
          </cell>
          <cell r="J1630" t="str">
            <v>DURIGUTTI</v>
          </cell>
          <cell r="K1630" t="str">
            <v>DURIGUTTI</v>
          </cell>
          <cell r="L1630">
            <v>114</v>
          </cell>
          <cell r="M1630" t="str">
            <v>APOLO IMPORT S.A. 2 - TRENTINO (114)</v>
          </cell>
          <cell r="N1630">
            <v>0</v>
          </cell>
          <cell r="O1630">
            <v>0</v>
          </cell>
          <cell r="P1630">
            <v>0</v>
          </cell>
          <cell r="Q1630">
            <v>0</v>
          </cell>
          <cell r="R1630">
            <v>0</v>
          </cell>
          <cell r="S1630">
            <v>0</v>
          </cell>
          <cell r="T1630">
            <v>1</v>
          </cell>
          <cell r="U1630">
            <v>0</v>
          </cell>
          <cell r="V1630">
            <v>0</v>
          </cell>
          <cell r="W1630">
            <v>0</v>
          </cell>
          <cell r="X1630">
            <v>0</v>
          </cell>
          <cell r="Y1630">
            <v>0</v>
          </cell>
          <cell r="Z1630">
            <v>0</v>
          </cell>
          <cell r="AA1630">
            <v>0</v>
          </cell>
          <cell r="AB1630">
            <v>0</v>
          </cell>
          <cell r="AC1630">
            <v>0</v>
          </cell>
          <cell r="AD1630">
            <v>0</v>
          </cell>
          <cell r="AE1630">
            <v>0</v>
          </cell>
          <cell r="AF1630">
            <v>3</v>
          </cell>
          <cell r="AG1630">
            <v>0</v>
          </cell>
          <cell r="AH1630">
            <v>0</v>
          </cell>
          <cell r="AI1630">
            <v>0</v>
          </cell>
          <cell r="AJ1630">
            <v>12</v>
          </cell>
          <cell r="AK1630">
            <v>11</v>
          </cell>
          <cell r="AL1630">
            <v>6</v>
          </cell>
          <cell r="AM1630">
            <v>6</v>
          </cell>
          <cell r="AN1630">
            <v>3</v>
          </cell>
          <cell r="AO1630">
            <v>6</v>
          </cell>
          <cell r="AP1630" t="str">
            <v>SV</v>
          </cell>
          <cell r="AQ1630" t="str">
            <v>SV</v>
          </cell>
          <cell r="AR1630" t="str">
            <v>SV</v>
          </cell>
          <cell r="AS1630" t="str">
            <v>SV</v>
          </cell>
          <cell r="AT1630" t="str">
            <v>SV</v>
          </cell>
          <cell r="AU1630" t="str">
            <v>SV</v>
          </cell>
          <cell r="AV1630">
            <v>108249.99999</v>
          </cell>
          <cell r="AW1630">
            <v>108249.99999</v>
          </cell>
          <cell r="AX1630">
            <v>129900</v>
          </cell>
          <cell r="AY1630">
            <v>0.20000000011085461</v>
          </cell>
          <cell r="AZ1630">
            <v>0.16666666674364899</v>
          </cell>
          <cell r="BA1630">
            <v>119900</v>
          </cell>
          <cell r="BB1630">
            <v>3</v>
          </cell>
          <cell r="BC1630">
            <v>0.10762124721548472</v>
          </cell>
          <cell r="BD1630">
            <v>9.7164303669724797E-2</v>
          </cell>
          <cell r="BE1630">
            <v>115900</v>
          </cell>
          <cell r="BF1630">
            <v>6</v>
          </cell>
          <cell r="BG1630">
            <v>7.0669746057336669E-2</v>
          </cell>
          <cell r="BH1630">
            <v>6.6005176962899079E-2</v>
          </cell>
        </row>
        <row r="1631">
          <cell r="B1631" t="str">
            <v>1427</v>
          </cell>
          <cell r="C1631" t="str">
            <v>7891141016998</v>
          </cell>
          <cell r="D1631" t="str">
            <v>VINO CAB SAUVIGNON 750ml RVA AURORA.</v>
          </cell>
          <cell r="E1631">
            <v>6</v>
          </cell>
          <cell r="F1631" t="str">
            <v>BEBIDAS</v>
          </cell>
          <cell r="G1631" t="str">
            <v>BEBIDAS</v>
          </cell>
          <cell r="H1631" t="str">
            <v>VINOS FINOS Y VARIETALES</v>
          </cell>
          <cell r="I1631" t="str">
            <v>BRASIL</v>
          </cell>
          <cell r="J1631" t="str">
            <v>AURORA VF</v>
          </cell>
          <cell r="K1631" t="str">
            <v>AURORA</v>
          </cell>
          <cell r="L1631">
            <v>29</v>
          </cell>
          <cell r="M1631" t="str">
            <v>APOLO IMPORT S.A. 1 -  APOLO (29)</v>
          </cell>
          <cell r="N1631">
            <v>0</v>
          </cell>
          <cell r="O1631">
            <v>1</v>
          </cell>
          <cell r="P1631">
            <v>0</v>
          </cell>
          <cell r="Q1631">
            <v>0</v>
          </cell>
          <cell r="R1631">
            <v>0</v>
          </cell>
          <cell r="S1631">
            <v>0</v>
          </cell>
          <cell r="T1631">
            <v>0</v>
          </cell>
          <cell r="U1631">
            <v>0</v>
          </cell>
          <cell r="V1631">
            <v>0</v>
          </cell>
          <cell r="W1631">
            <v>0</v>
          </cell>
          <cell r="X1631">
            <v>0</v>
          </cell>
          <cell r="Y1631">
            <v>0</v>
          </cell>
          <cell r="Z1631">
            <v>0</v>
          </cell>
          <cell r="AA1631">
            <v>0</v>
          </cell>
          <cell r="AB1631">
            <v>0</v>
          </cell>
          <cell r="AC1631">
            <v>0</v>
          </cell>
          <cell r="AD1631">
            <v>0</v>
          </cell>
          <cell r="AE1631">
            <v>0</v>
          </cell>
          <cell r="AF1631">
            <v>0</v>
          </cell>
          <cell r="AG1631">
            <v>0</v>
          </cell>
          <cell r="AH1631">
            <v>0</v>
          </cell>
          <cell r="AI1631">
            <v>0</v>
          </cell>
          <cell r="AJ1631">
            <v>35</v>
          </cell>
          <cell r="AK1631">
            <v>0</v>
          </cell>
          <cell r="AL1631">
            <v>0</v>
          </cell>
          <cell r="AM1631">
            <v>0</v>
          </cell>
          <cell r="AN1631">
            <v>0</v>
          </cell>
          <cell r="AO1631">
            <v>0</v>
          </cell>
          <cell r="AP1631" t="str">
            <v>SV</v>
          </cell>
          <cell r="AQ1631" t="str">
            <v>Q</v>
          </cell>
          <cell r="AR1631" t="str">
            <v>Q</v>
          </cell>
          <cell r="AS1631" t="str">
            <v>Q</v>
          </cell>
          <cell r="AT1631" t="str">
            <v>Q</v>
          </cell>
          <cell r="AU1631" t="str">
            <v>Q</v>
          </cell>
          <cell r="AV1631">
            <v>49899.999995999999</v>
          </cell>
          <cell r="AW1631">
            <v>42590.310619999997</v>
          </cell>
          <cell r="AX1631">
            <v>59900</v>
          </cell>
          <cell r="AY1631">
            <v>0.20040080169943097</v>
          </cell>
          <cell r="AZ1631">
            <v>0.1669449082470785</v>
          </cell>
          <cell r="BA1631">
            <v>55900</v>
          </cell>
          <cell r="BB1631">
            <v>3</v>
          </cell>
          <cell r="BC1631">
            <v>0.1202404810517228</v>
          </cell>
          <cell r="BD1631">
            <v>0.10733452601073348</v>
          </cell>
          <cell r="BE1631">
            <v>0</v>
          </cell>
          <cell r="BF1631">
            <v>0</v>
          </cell>
          <cell r="BG1631">
            <v>-1</v>
          </cell>
          <cell r="BH1631">
            <v>0</v>
          </cell>
        </row>
        <row r="1632">
          <cell r="B1632" t="str">
            <v>1429</v>
          </cell>
          <cell r="C1632" t="str">
            <v>7891141007620</v>
          </cell>
          <cell r="D1632" t="str">
            <v>VINO CAB SAUVIGNON 750ml VARIETAL AURORA.</v>
          </cell>
          <cell r="E1632">
            <v>6</v>
          </cell>
          <cell r="F1632" t="str">
            <v>BEBIDAS</v>
          </cell>
          <cell r="G1632" t="str">
            <v>BEBIDAS</v>
          </cell>
          <cell r="H1632" t="str">
            <v>VINOS FINOS Y VARIETALES</v>
          </cell>
          <cell r="I1632" t="str">
            <v>BRASIL</v>
          </cell>
          <cell r="J1632" t="str">
            <v>AURORA VF</v>
          </cell>
          <cell r="K1632" t="str">
            <v>AURORA</v>
          </cell>
          <cell r="L1632">
            <v>29</v>
          </cell>
          <cell r="M1632" t="str">
            <v>APOLO IMPORT S.A. 1 -  APOLO (29)</v>
          </cell>
          <cell r="N1632">
            <v>0</v>
          </cell>
          <cell r="O1632">
            <v>0</v>
          </cell>
          <cell r="P1632">
            <v>0</v>
          </cell>
          <cell r="Q1632">
            <v>0</v>
          </cell>
          <cell r="R1632">
            <v>0</v>
          </cell>
          <cell r="S1632">
            <v>0</v>
          </cell>
          <cell r="T1632">
            <v>0</v>
          </cell>
          <cell r="U1632">
            <v>0</v>
          </cell>
          <cell r="V1632">
            <v>0</v>
          </cell>
          <cell r="W1632">
            <v>0</v>
          </cell>
          <cell r="X1632">
            <v>0</v>
          </cell>
          <cell r="Y1632">
            <v>1</v>
          </cell>
          <cell r="Z1632">
            <v>0</v>
          </cell>
          <cell r="AA1632">
            <v>0</v>
          </cell>
          <cell r="AB1632">
            <v>0</v>
          </cell>
          <cell r="AC1632">
            <v>0</v>
          </cell>
          <cell r="AD1632">
            <v>0</v>
          </cell>
          <cell r="AE1632">
            <v>0</v>
          </cell>
          <cell r="AF1632">
            <v>0</v>
          </cell>
          <cell r="AG1632">
            <v>0</v>
          </cell>
          <cell r="AH1632">
            <v>0</v>
          </cell>
          <cell r="AI1632">
            <v>0</v>
          </cell>
          <cell r="AJ1632">
            <v>26</v>
          </cell>
          <cell r="AK1632">
            <v>14</v>
          </cell>
          <cell r="AL1632">
            <v>3</v>
          </cell>
          <cell r="AM1632">
            <v>0</v>
          </cell>
          <cell r="AN1632">
            <v>0</v>
          </cell>
          <cell r="AO1632">
            <v>0</v>
          </cell>
          <cell r="AP1632" t="str">
            <v>SV</v>
          </cell>
          <cell r="AQ1632" t="str">
            <v>SV</v>
          </cell>
          <cell r="AR1632">
            <v>90</v>
          </cell>
          <cell r="AS1632" t="str">
            <v>Q</v>
          </cell>
          <cell r="AT1632" t="str">
            <v>Q</v>
          </cell>
          <cell r="AU1632" t="str">
            <v>Q</v>
          </cell>
          <cell r="AV1632">
            <v>41580</v>
          </cell>
          <cell r="AW1632">
            <v>30908.984369999998</v>
          </cell>
          <cell r="AX1632">
            <v>49900</v>
          </cell>
          <cell r="AY1632">
            <v>0.20009620009620011</v>
          </cell>
          <cell r="AZ1632">
            <v>0.16673346693386773</v>
          </cell>
          <cell r="BA1632">
            <v>47900</v>
          </cell>
          <cell r="BB1632">
            <v>3</v>
          </cell>
          <cell r="BC1632">
            <v>0.15199615199615191</v>
          </cell>
          <cell r="BD1632">
            <v>0.13194154488517745</v>
          </cell>
          <cell r="BE1632">
            <v>45900</v>
          </cell>
          <cell r="BF1632">
            <v>6</v>
          </cell>
          <cell r="BG1632">
            <v>0.10389610389610393</v>
          </cell>
          <cell r="BH1632">
            <v>9.4117647058823528E-2</v>
          </cell>
        </row>
        <row r="1633">
          <cell r="B1633" t="str">
            <v>1430</v>
          </cell>
          <cell r="C1633" t="str">
            <v>7891141007682</v>
          </cell>
          <cell r="D1633" t="str">
            <v>VINO CHARDONNAY 750ml VARIETAL AURORA.</v>
          </cell>
          <cell r="E1633">
            <v>6</v>
          </cell>
          <cell r="F1633" t="str">
            <v>BEBIDAS</v>
          </cell>
          <cell r="G1633" t="str">
            <v>BEBIDAS</v>
          </cell>
          <cell r="H1633" t="str">
            <v>VINOS FINOS Y VARIETALES</v>
          </cell>
          <cell r="I1633" t="str">
            <v>BRASIL</v>
          </cell>
          <cell r="J1633" t="str">
            <v>AURORA VF</v>
          </cell>
          <cell r="K1633" t="str">
            <v>AURORA</v>
          </cell>
          <cell r="L1633">
            <v>29</v>
          </cell>
          <cell r="M1633" t="str">
            <v>APOLO IMPORT S.A. 1 -  APOLO (29)</v>
          </cell>
          <cell r="N1633">
            <v>0</v>
          </cell>
          <cell r="O1633">
            <v>1</v>
          </cell>
          <cell r="P1633">
            <v>0</v>
          </cell>
          <cell r="Q1633">
            <v>3</v>
          </cell>
          <cell r="R1633">
            <v>2</v>
          </cell>
          <cell r="S1633">
            <v>0</v>
          </cell>
          <cell r="T1633">
            <v>0</v>
          </cell>
          <cell r="U1633">
            <v>0</v>
          </cell>
          <cell r="V1633">
            <v>0</v>
          </cell>
          <cell r="W1633">
            <v>0</v>
          </cell>
          <cell r="X1633">
            <v>0</v>
          </cell>
          <cell r="Y1633">
            <v>0</v>
          </cell>
          <cell r="Z1633">
            <v>0</v>
          </cell>
          <cell r="AA1633">
            <v>0</v>
          </cell>
          <cell r="AB1633">
            <v>0</v>
          </cell>
          <cell r="AC1633">
            <v>0</v>
          </cell>
          <cell r="AD1633">
            <v>0</v>
          </cell>
          <cell r="AE1633">
            <v>0</v>
          </cell>
          <cell r="AF1633">
            <v>0</v>
          </cell>
          <cell r="AG1633">
            <v>0</v>
          </cell>
          <cell r="AH1633">
            <v>0</v>
          </cell>
          <cell r="AI1633">
            <v>0</v>
          </cell>
          <cell r="AJ1633">
            <v>15</v>
          </cell>
          <cell r="AK1633">
            <v>0</v>
          </cell>
          <cell r="AL1633">
            <v>0</v>
          </cell>
          <cell r="AM1633">
            <v>0</v>
          </cell>
          <cell r="AN1633">
            <v>0</v>
          </cell>
          <cell r="AO1633">
            <v>0</v>
          </cell>
          <cell r="AP1633">
            <v>150</v>
          </cell>
          <cell r="AQ1633" t="str">
            <v>Q</v>
          </cell>
          <cell r="AR1633" t="str">
            <v>Q</v>
          </cell>
          <cell r="AS1633" t="str">
            <v>Q</v>
          </cell>
          <cell r="AT1633" t="str">
            <v>Q</v>
          </cell>
          <cell r="AU1633" t="str">
            <v>Q</v>
          </cell>
          <cell r="AV1633">
            <v>29365.000005000002</v>
          </cell>
          <cell r="AW1633">
            <v>29364.531350000001</v>
          </cell>
          <cell r="AX1633">
            <v>35900</v>
          </cell>
          <cell r="AY1633">
            <v>0.22254384450493037</v>
          </cell>
          <cell r="AZ1633">
            <v>0.18203342604456821</v>
          </cell>
          <cell r="BA1633">
            <v>34900</v>
          </cell>
          <cell r="BB1633">
            <v>3</v>
          </cell>
          <cell r="BC1633">
            <v>0.1884896984184421</v>
          </cell>
          <cell r="BD1633">
            <v>0.15859598839541542</v>
          </cell>
          <cell r="BE1633">
            <v>0</v>
          </cell>
          <cell r="BF1633">
            <v>0</v>
          </cell>
          <cell r="BG1633">
            <v>-1</v>
          </cell>
          <cell r="BH1633">
            <v>0</v>
          </cell>
        </row>
        <row r="1634">
          <cell r="B1634" t="str">
            <v>1428</v>
          </cell>
          <cell r="C1634" t="str">
            <v>7891141026270</v>
          </cell>
          <cell r="D1634" t="str">
            <v>VINO TANNAT 750ml RVA AURORA.</v>
          </cell>
          <cell r="E1634">
            <v>6</v>
          </cell>
          <cell r="F1634" t="str">
            <v>BEBIDAS</v>
          </cell>
          <cell r="G1634" t="str">
            <v>BEBIDAS</v>
          </cell>
          <cell r="H1634" t="str">
            <v>VINOS FINOS Y VARIETALES</v>
          </cell>
          <cell r="I1634" t="str">
            <v>BRASIL</v>
          </cell>
          <cell r="J1634" t="str">
            <v>AURORA VF</v>
          </cell>
          <cell r="K1634" t="str">
            <v>AURORA</v>
          </cell>
          <cell r="L1634">
            <v>29</v>
          </cell>
          <cell r="M1634" t="str">
            <v>APOLO IMPORT S.A. 1 -  APOLO (29)</v>
          </cell>
          <cell r="N1634">
            <v>0</v>
          </cell>
          <cell r="O1634">
            <v>0</v>
          </cell>
          <cell r="P1634">
            <v>0</v>
          </cell>
          <cell r="Q1634">
            <v>0</v>
          </cell>
          <cell r="R1634">
            <v>0</v>
          </cell>
          <cell r="S1634">
            <v>0</v>
          </cell>
          <cell r="T1634">
            <v>0</v>
          </cell>
          <cell r="U1634">
            <v>0</v>
          </cell>
          <cell r="V1634">
            <v>0</v>
          </cell>
          <cell r="W1634">
            <v>0</v>
          </cell>
          <cell r="X1634">
            <v>0</v>
          </cell>
          <cell r="Y1634">
            <v>0</v>
          </cell>
          <cell r="Z1634">
            <v>0</v>
          </cell>
          <cell r="AA1634">
            <v>0</v>
          </cell>
          <cell r="AB1634">
            <v>0</v>
          </cell>
          <cell r="AC1634">
            <v>0</v>
          </cell>
          <cell r="AD1634">
            <v>1</v>
          </cell>
          <cell r="AE1634">
            <v>0</v>
          </cell>
          <cell r="AF1634">
            <v>0</v>
          </cell>
          <cell r="AG1634">
            <v>0</v>
          </cell>
          <cell r="AH1634">
            <v>0</v>
          </cell>
          <cell r="AI1634">
            <v>0</v>
          </cell>
          <cell r="AJ1634">
            <v>29</v>
          </cell>
          <cell r="AK1634">
            <v>0</v>
          </cell>
          <cell r="AL1634">
            <v>0</v>
          </cell>
          <cell r="AM1634">
            <v>0</v>
          </cell>
          <cell r="AN1634">
            <v>0</v>
          </cell>
          <cell r="AO1634">
            <v>0</v>
          </cell>
          <cell r="AP1634" t="str">
            <v>SV</v>
          </cell>
          <cell r="AQ1634" t="str">
            <v>Q</v>
          </cell>
          <cell r="AR1634" t="str">
            <v>Q</v>
          </cell>
          <cell r="AS1634" t="str">
            <v>Q</v>
          </cell>
          <cell r="AT1634" t="str">
            <v>Q</v>
          </cell>
          <cell r="AU1634" t="str">
            <v>Q</v>
          </cell>
          <cell r="AV1634">
            <v>49899.999995999999</v>
          </cell>
          <cell r="AW1634">
            <v>42399.6463</v>
          </cell>
          <cell r="AX1634">
            <v>59900</v>
          </cell>
          <cell r="AY1634">
            <v>0.20040080169943097</v>
          </cell>
          <cell r="AZ1634">
            <v>0.1669449082470785</v>
          </cell>
          <cell r="BA1634">
            <v>55900</v>
          </cell>
          <cell r="BB1634">
            <v>3</v>
          </cell>
          <cell r="BC1634">
            <v>0.1202404810517228</v>
          </cell>
          <cell r="BD1634">
            <v>0.10733452601073348</v>
          </cell>
          <cell r="BE1634">
            <v>0</v>
          </cell>
          <cell r="BF1634">
            <v>0</v>
          </cell>
          <cell r="BG1634">
            <v>-1</v>
          </cell>
          <cell r="BH1634">
            <v>0</v>
          </cell>
        </row>
        <row r="1635">
          <cell r="B1635" t="str">
            <v>15975</v>
          </cell>
          <cell r="C1635" t="str">
            <v>7804606600069</v>
          </cell>
          <cell r="D1635" t="str">
            <v>VINO CARMENERE 750ml GRAN RVA APALTAGUA</v>
          </cell>
          <cell r="E1635">
            <v>1</v>
          </cell>
          <cell r="F1635" t="str">
            <v>BEBIDAS</v>
          </cell>
          <cell r="G1635" t="str">
            <v>BEBIDAS</v>
          </cell>
          <cell r="H1635" t="str">
            <v>VINOS FINOS Y VARIETALES</v>
          </cell>
          <cell r="I1635" t="str">
            <v>CHILE</v>
          </cell>
          <cell r="J1635" t="str">
            <v>APALTAGUA</v>
          </cell>
          <cell r="K1635" t="str">
            <v>APALTAGUA</v>
          </cell>
          <cell r="L1635">
            <v>984</v>
          </cell>
          <cell r="M1635" t="str">
            <v>CAMINOS DEL VINO S.A. (984)</v>
          </cell>
          <cell r="N1635">
            <v>0</v>
          </cell>
          <cell r="O1635">
            <v>0</v>
          </cell>
          <cell r="P1635">
            <v>0</v>
          </cell>
          <cell r="Q1635">
            <v>0</v>
          </cell>
          <cell r="R1635">
            <v>0</v>
          </cell>
          <cell r="S1635">
            <v>0</v>
          </cell>
          <cell r="T1635">
            <v>0</v>
          </cell>
          <cell r="U1635">
            <v>0</v>
          </cell>
          <cell r="V1635">
            <v>0</v>
          </cell>
          <cell r="W1635">
            <v>0</v>
          </cell>
          <cell r="X1635">
            <v>0</v>
          </cell>
          <cell r="Y1635">
            <v>0</v>
          </cell>
          <cell r="Z1635">
            <v>0</v>
          </cell>
          <cell r="AA1635">
            <v>0</v>
          </cell>
          <cell r="AB1635">
            <v>0</v>
          </cell>
          <cell r="AC1635">
            <v>0</v>
          </cell>
          <cell r="AD1635">
            <v>0</v>
          </cell>
          <cell r="AE1635">
            <v>0</v>
          </cell>
          <cell r="AF1635">
            <v>0</v>
          </cell>
          <cell r="AG1635">
            <v>0</v>
          </cell>
          <cell r="AH1635">
            <v>0</v>
          </cell>
          <cell r="AI1635">
            <v>0</v>
          </cell>
          <cell r="AJ1635">
            <v>0</v>
          </cell>
          <cell r="AK1635">
            <v>1</v>
          </cell>
          <cell r="AL1635">
            <v>0</v>
          </cell>
          <cell r="AM1635">
            <v>0</v>
          </cell>
          <cell r="AN1635">
            <v>0</v>
          </cell>
          <cell r="AO1635">
            <v>0</v>
          </cell>
          <cell r="AP1635" t="str">
            <v>Q</v>
          </cell>
          <cell r="AQ1635" t="str">
            <v>SV</v>
          </cell>
          <cell r="AR1635" t="str">
            <v>Q</v>
          </cell>
          <cell r="AS1635" t="str">
            <v>Q</v>
          </cell>
          <cell r="AT1635" t="str">
            <v>Q</v>
          </cell>
          <cell r="AU1635" t="str">
            <v>Q</v>
          </cell>
          <cell r="AV1635">
            <v>49500</v>
          </cell>
          <cell r="AW1635">
            <v>49500</v>
          </cell>
          <cell r="AX1635">
            <v>59900</v>
          </cell>
          <cell r="AY1635">
            <v>0.21010101010101012</v>
          </cell>
          <cell r="AZ1635">
            <v>0.17362270450751252</v>
          </cell>
          <cell r="BA1635">
            <v>58900</v>
          </cell>
          <cell r="BB1635">
            <v>3</v>
          </cell>
          <cell r="BC1635">
            <v>0.18989898989898979</v>
          </cell>
          <cell r="BD1635">
            <v>0.15959252971137522</v>
          </cell>
          <cell r="BE1635">
            <v>57900</v>
          </cell>
          <cell r="BF1635">
            <v>6</v>
          </cell>
          <cell r="BG1635">
            <v>0.16969696969696968</v>
          </cell>
          <cell r="BH1635">
            <v>0.14507772020725387</v>
          </cell>
        </row>
        <row r="1636">
          <cell r="B1636" t="str">
            <v>12366</v>
          </cell>
          <cell r="C1636" t="str">
            <v>7804606600175</v>
          </cell>
          <cell r="D1636" t="str">
            <v>VINO PINOT NOIR 750ml RVA APALTAGUA</v>
          </cell>
          <cell r="E1636">
            <v>1</v>
          </cell>
          <cell r="F1636" t="str">
            <v>BEBIDAS</v>
          </cell>
          <cell r="G1636" t="str">
            <v>BEBIDAS</v>
          </cell>
          <cell r="H1636" t="str">
            <v>VINOS FINOS Y VARIETALES</v>
          </cell>
          <cell r="I1636" t="str">
            <v>CHILE</v>
          </cell>
          <cell r="J1636" t="str">
            <v>APALTAGUA</v>
          </cell>
          <cell r="K1636" t="str">
            <v>APALTAGUA</v>
          </cell>
          <cell r="L1636">
            <v>984</v>
          </cell>
          <cell r="M1636" t="str">
            <v>CAMINOS DEL VINO S.A. (984)</v>
          </cell>
          <cell r="N1636">
            <v>0</v>
          </cell>
          <cell r="O1636">
            <v>0</v>
          </cell>
          <cell r="P1636">
            <v>0</v>
          </cell>
          <cell r="Q1636">
            <v>0</v>
          </cell>
          <cell r="R1636">
            <v>0</v>
          </cell>
          <cell r="S1636">
            <v>0</v>
          </cell>
          <cell r="T1636">
            <v>0</v>
          </cell>
          <cell r="U1636">
            <v>0</v>
          </cell>
          <cell r="V1636">
            <v>0</v>
          </cell>
          <cell r="W1636">
            <v>0</v>
          </cell>
          <cell r="X1636">
            <v>0</v>
          </cell>
          <cell r="Y1636">
            <v>0</v>
          </cell>
          <cell r="Z1636">
            <v>0</v>
          </cell>
          <cell r="AA1636">
            <v>0</v>
          </cell>
          <cell r="AB1636">
            <v>0</v>
          </cell>
          <cell r="AC1636">
            <v>0</v>
          </cell>
          <cell r="AD1636">
            <v>0</v>
          </cell>
          <cell r="AE1636">
            <v>0</v>
          </cell>
          <cell r="AF1636">
            <v>0</v>
          </cell>
          <cell r="AG1636">
            <v>0</v>
          </cell>
          <cell r="AH1636">
            <v>0</v>
          </cell>
          <cell r="AI1636">
            <v>0</v>
          </cell>
          <cell r="AJ1636">
            <v>1</v>
          </cell>
          <cell r="AK1636">
            <v>0</v>
          </cell>
          <cell r="AL1636">
            <v>0</v>
          </cell>
          <cell r="AM1636">
            <v>0</v>
          </cell>
          <cell r="AN1636">
            <v>0</v>
          </cell>
          <cell r="AO1636">
            <v>0</v>
          </cell>
          <cell r="AP1636" t="str">
            <v>SV</v>
          </cell>
          <cell r="AQ1636" t="str">
            <v>Q</v>
          </cell>
          <cell r="AR1636" t="str">
            <v>Q</v>
          </cell>
          <cell r="AS1636" t="str">
            <v>Q</v>
          </cell>
          <cell r="AT1636" t="str">
            <v>Q</v>
          </cell>
          <cell r="AU1636" t="str">
            <v>Q</v>
          </cell>
          <cell r="AV1636">
            <v>36000.000003000001</v>
          </cell>
          <cell r="AW1636">
            <v>36000.000189999999</v>
          </cell>
          <cell r="AX1636">
            <v>42900</v>
          </cell>
          <cell r="AY1636">
            <v>0.19166666656736098</v>
          </cell>
          <cell r="AZ1636">
            <v>0.16083916076923074</v>
          </cell>
          <cell r="BA1636">
            <v>41900</v>
          </cell>
          <cell r="BB1636">
            <v>3</v>
          </cell>
          <cell r="BC1636">
            <v>0.16388888879189811</v>
          </cell>
          <cell r="BD1636">
            <v>0.14081145577565629</v>
          </cell>
          <cell r="BE1636">
            <v>40900</v>
          </cell>
          <cell r="BF1636">
            <v>6</v>
          </cell>
          <cell r="BG1636">
            <v>0.13611111101643525</v>
          </cell>
          <cell r="BH1636">
            <v>0.11980440090464545</v>
          </cell>
        </row>
        <row r="1637">
          <cell r="B1637" t="str">
            <v>1004</v>
          </cell>
          <cell r="C1637" t="str">
            <v>7804305002034</v>
          </cell>
          <cell r="D1637" t="str">
            <v>VINO MACULANT RES MERLOT</v>
          </cell>
          <cell r="E1637">
            <v>1</v>
          </cell>
          <cell r="F1637" t="str">
            <v>BEBIDAS</v>
          </cell>
          <cell r="G1637" t="str">
            <v>BEBIDAS</v>
          </cell>
          <cell r="H1637" t="str">
            <v>VINOS FINOS Y VARIETALES</v>
          </cell>
          <cell r="I1637" t="str">
            <v>CHILE</v>
          </cell>
          <cell r="J1637" t="str">
            <v>COUSIÑO MACUL</v>
          </cell>
          <cell r="K1637" t="str">
            <v>CREMER</v>
          </cell>
          <cell r="L1637">
            <v>27</v>
          </cell>
          <cell r="M1637" t="str">
            <v>A.J. S.A. CALIDAD ANTE TODO (27)</v>
          </cell>
          <cell r="N1637">
            <v>1</v>
          </cell>
          <cell r="O1637">
            <v>0</v>
          </cell>
          <cell r="P1637">
            <v>0</v>
          </cell>
          <cell r="Q1637">
            <v>0</v>
          </cell>
          <cell r="R1637">
            <v>0</v>
          </cell>
          <cell r="S1637">
            <v>0</v>
          </cell>
          <cell r="T1637">
            <v>0</v>
          </cell>
          <cell r="U1637">
            <v>0</v>
          </cell>
          <cell r="V1637">
            <v>0</v>
          </cell>
          <cell r="W1637">
            <v>0</v>
          </cell>
          <cell r="X1637">
            <v>0</v>
          </cell>
          <cell r="Y1637">
            <v>0</v>
          </cell>
          <cell r="Z1637">
            <v>0</v>
          </cell>
          <cell r="AA1637">
            <v>4</v>
          </cell>
          <cell r="AB1637">
            <v>0</v>
          </cell>
          <cell r="AC1637">
            <v>0</v>
          </cell>
          <cell r="AD1637">
            <v>0</v>
          </cell>
          <cell r="AE1637">
            <v>0</v>
          </cell>
          <cell r="AF1637">
            <v>0</v>
          </cell>
          <cell r="AG1637">
            <v>0</v>
          </cell>
          <cell r="AH1637">
            <v>0</v>
          </cell>
          <cell r="AI1637">
            <v>0</v>
          </cell>
          <cell r="AJ1637">
            <v>-1</v>
          </cell>
          <cell r="AK1637">
            <v>0</v>
          </cell>
          <cell r="AL1637">
            <v>0</v>
          </cell>
          <cell r="AM1637">
            <v>0</v>
          </cell>
          <cell r="AN1637">
            <v>0</v>
          </cell>
          <cell r="AO1637">
            <v>0</v>
          </cell>
          <cell r="AP1637" t="str">
            <v>Q</v>
          </cell>
          <cell r="AQ1637" t="str">
            <v>Q</v>
          </cell>
          <cell r="AR1637" t="str">
            <v>Q</v>
          </cell>
          <cell r="AS1637" t="str">
            <v>Q</v>
          </cell>
          <cell r="AT1637" t="str">
            <v>Q</v>
          </cell>
          <cell r="AU1637" t="str">
            <v>Q</v>
          </cell>
          <cell r="AV1637">
            <v>58333</v>
          </cell>
          <cell r="AW1637">
            <v>58333</v>
          </cell>
          <cell r="AY1637">
            <v>-1</v>
          </cell>
          <cell r="AZ1637" t="e">
            <v>#DIV/0!</v>
          </cell>
          <cell r="BC1637">
            <v>-1</v>
          </cell>
          <cell r="BD1637">
            <v>0</v>
          </cell>
          <cell r="BG1637">
            <v>-1</v>
          </cell>
          <cell r="BH1637">
            <v>0</v>
          </cell>
        </row>
        <row r="1638">
          <cell r="B1638" t="str">
            <v>4846</v>
          </cell>
          <cell r="C1638" t="str">
            <v>7804305002041</v>
          </cell>
          <cell r="D1638" t="str">
            <v>VINO CABERNET SAUVIGNON 750ml DON LUIS COUSIÑO</v>
          </cell>
          <cell r="E1638">
            <v>12</v>
          </cell>
          <cell r="F1638" t="str">
            <v>BEBIDAS</v>
          </cell>
          <cell r="G1638" t="str">
            <v>BEBIDAS</v>
          </cell>
          <cell r="H1638" t="str">
            <v>VINOS FINOS Y VARIETALES</v>
          </cell>
          <cell r="I1638" t="str">
            <v>CHILE</v>
          </cell>
          <cell r="J1638" t="str">
            <v>COUSIÑO MACUL</v>
          </cell>
          <cell r="K1638" t="str">
            <v>COUSIÑO</v>
          </cell>
          <cell r="L1638">
            <v>27</v>
          </cell>
          <cell r="M1638" t="str">
            <v>A.J. S.A. CALIDAD ANTE TODO (27)</v>
          </cell>
          <cell r="N1638">
            <v>3</v>
          </cell>
          <cell r="O1638">
            <v>7</v>
          </cell>
          <cell r="P1638">
            <v>1</v>
          </cell>
          <cell r="Q1638">
            <v>1</v>
          </cell>
          <cell r="R1638">
            <v>0</v>
          </cell>
          <cell r="S1638">
            <v>3</v>
          </cell>
          <cell r="T1638">
            <v>1</v>
          </cell>
          <cell r="U1638">
            <v>2</v>
          </cell>
          <cell r="V1638">
            <v>2</v>
          </cell>
          <cell r="W1638">
            <v>0</v>
          </cell>
          <cell r="X1638">
            <v>1</v>
          </cell>
          <cell r="Y1638">
            <v>1</v>
          </cell>
          <cell r="Z1638">
            <v>0</v>
          </cell>
          <cell r="AA1638">
            <v>0</v>
          </cell>
          <cell r="AB1638">
            <v>6</v>
          </cell>
          <cell r="AC1638">
            <v>2</v>
          </cell>
          <cell r="AD1638">
            <v>3</v>
          </cell>
          <cell r="AE1638">
            <v>0</v>
          </cell>
          <cell r="AF1638">
            <v>0</v>
          </cell>
          <cell r="AG1638">
            <v>1</v>
          </cell>
          <cell r="AH1638">
            <v>0</v>
          </cell>
          <cell r="AI1638">
            <v>0</v>
          </cell>
          <cell r="AJ1638">
            <v>15</v>
          </cell>
          <cell r="AK1638">
            <v>3</v>
          </cell>
          <cell r="AL1638">
            <v>3</v>
          </cell>
          <cell r="AM1638">
            <v>0</v>
          </cell>
          <cell r="AN1638">
            <v>8</v>
          </cell>
          <cell r="AO1638">
            <v>6</v>
          </cell>
          <cell r="AP1638">
            <v>450</v>
          </cell>
          <cell r="AQ1638">
            <v>45</v>
          </cell>
          <cell r="AR1638">
            <v>90</v>
          </cell>
          <cell r="AS1638" t="str">
            <v>Q</v>
          </cell>
          <cell r="AT1638">
            <v>240</v>
          </cell>
          <cell r="AU1638" t="str">
            <v>SV</v>
          </cell>
          <cell r="AV1638">
            <v>37050</v>
          </cell>
          <cell r="AW1638">
            <v>36979.541279999998</v>
          </cell>
          <cell r="AX1638">
            <v>41900</v>
          </cell>
          <cell r="AY1638">
            <v>0.1309041835357625</v>
          </cell>
          <cell r="AZ1638">
            <v>0.11575178997613365</v>
          </cell>
          <cell r="BA1638">
            <v>40900</v>
          </cell>
          <cell r="BB1638">
            <v>3</v>
          </cell>
          <cell r="BC1638">
            <v>0.10391363022941968</v>
          </cell>
          <cell r="BD1638">
            <v>9.4132029339853304E-2</v>
          </cell>
          <cell r="BE1638">
            <v>39900</v>
          </cell>
          <cell r="BF1638">
            <v>6</v>
          </cell>
          <cell r="BG1638">
            <v>7.6923076923076872E-2</v>
          </cell>
          <cell r="BH1638">
            <v>7.1428571428571425E-2</v>
          </cell>
        </row>
        <row r="1639">
          <cell r="B1639" t="str">
            <v>9716</v>
          </cell>
          <cell r="C1639" t="str">
            <v>7804300003234</v>
          </cell>
          <cell r="D1639" t="str">
            <v>VINO CABERNET SAUVIGNON 750ml RVA SANTA HELENA</v>
          </cell>
          <cell r="E1639">
            <v>12</v>
          </cell>
          <cell r="F1639" t="str">
            <v>BEBIDAS</v>
          </cell>
          <cell r="G1639" t="str">
            <v>BEBIDAS</v>
          </cell>
          <cell r="H1639" t="str">
            <v>VINOS FINOS Y VARIETALES</v>
          </cell>
          <cell r="I1639" t="str">
            <v>CHILE</v>
          </cell>
          <cell r="J1639" t="str">
            <v>SANTA HELENA VF-CH</v>
          </cell>
          <cell r="K1639" t="str">
            <v>SANTA HELENA</v>
          </cell>
          <cell r="L1639">
            <v>27</v>
          </cell>
          <cell r="M1639" t="str">
            <v>A.J. S.A. CALIDAD ANTE TODO (27)</v>
          </cell>
          <cell r="N1639">
            <v>6</v>
          </cell>
          <cell r="O1639">
            <v>5</v>
          </cell>
          <cell r="P1639">
            <v>1</v>
          </cell>
          <cell r="Q1639">
            <v>6</v>
          </cell>
          <cell r="R1639">
            <v>1</v>
          </cell>
          <cell r="S1639">
            <v>13</v>
          </cell>
          <cell r="T1639">
            <v>9</v>
          </cell>
          <cell r="U1639">
            <v>24</v>
          </cell>
          <cell r="V1639">
            <v>1</v>
          </cell>
          <cell r="W1639">
            <v>5</v>
          </cell>
          <cell r="X1639">
            <v>1</v>
          </cell>
          <cell r="Y1639">
            <v>1</v>
          </cell>
          <cell r="Z1639">
            <v>3</v>
          </cell>
          <cell r="AA1639">
            <v>0</v>
          </cell>
          <cell r="AB1639">
            <v>7</v>
          </cell>
          <cell r="AC1639">
            <v>14</v>
          </cell>
          <cell r="AD1639">
            <v>3</v>
          </cell>
          <cell r="AE1639">
            <v>13</v>
          </cell>
          <cell r="AF1639">
            <v>7</v>
          </cell>
          <cell r="AG1639">
            <v>12</v>
          </cell>
          <cell r="AH1639">
            <v>0</v>
          </cell>
          <cell r="AI1639">
            <v>1</v>
          </cell>
          <cell r="AJ1639">
            <v>20</v>
          </cell>
          <cell r="AK1639">
            <v>7</v>
          </cell>
          <cell r="AL1639">
            <v>1</v>
          </cell>
          <cell r="AM1639">
            <v>0</v>
          </cell>
          <cell r="AN1639">
            <v>5</v>
          </cell>
          <cell r="AO1639">
            <v>12</v>
          </cell>
          <cell r="AP1639">
            <v>100</v>
          </cell>
          <cell r="AQ1639">
            <v>8.75</v>
          </cell>
          <cell r="AR1639">
            <v>30</v>
          </cell>
          <cell r="AS1639" t="str">
            <v>Q</v>
          </cell>
          <cell r="AT1639">
            <v>12.5</v>
          </cell>
          <cell r="AU1639">
            <v>360</v>
          </cell>
          <cell r="AV1639">
            <v>23520</v>
          </cell>
          <cell r="AW1639">
            <v>23519.999800000001</v>
          </cell>
          <cell r="AX1639">
            <v>25900</v>
          </cell>
          <cell r="AY1639">
            <v>0.10119047619047628</v>
          </cell>
          <cell r="AZ1639">
            <v>9.1891891891891897E-2</v>
          </cell>
          <cell r="BA1639">
            <v>25500</v>
          </cell>
          <cell r="BB1639">
            <v>3</v>
          </cell>
          <cell r="BC1639">
            <v>8.418367346938771E-2</v>
          </cell>
          <cell r="BD1639">
            <v>7.7647058823529416E-2</v>
          </cell>
          <cell r="BE1639">
            <v>24900</v>
          </cell>
          <cell r="BF1639">
            <v>6</v>
          </cell>
          <cell r="BG1639">
            <v>5.8673469387755084E-2</v>
          </cell>
          <cell r="BH1639">
            <v>5.5421686746987948E-2</v>
          </cell>
        </row>
        <row r="1640">
          <cell r="B1640" t="str">
            <v>9722</v>
          </cell>
          <cell r="C1640" t="str">
            <v>7804300123512</v>
          </cell>
          <cell r="D1640" t="str">
            <v>VINO CARMENERE 750ml RVA SANTA HELENA</v>
          </cell>
          <cell r="E1640">
            <v>12</v>
          </cell>
          <cell r="F1640" t="str">
            <v>BEBIDAS</v>
          </cell>
          <cell r="G1640" t="str">
            <v>BEBIDAS</v>
          </cell>
          <cell r="H1640" t="str">
            <v>VINOS FINOS Y VARIETALES</v>
          </cell>
          <cell r="I1640" t="str">
            <v>CHILE</v>
          </cell>
          <cell r="J1640" t="str">
            <v>SANTA HELENA VF-CH</v>
          </cell>
          <cell r="K1640" t="str">
            <v>SANTA HELENA</v>
          </cell>
          <cell r="L1640">
            <v>27</v>
          </cell>
          <cell r="M1640" t="str">
            <v>A.J. S.A. CALIDAD ANTE TODO (27)</v>
          </cell>
          <cell r="N1640">
            <v>0</v>
          </cell>
          <cell r="O1640">
            <v>4</v>
          </cell>
          <cell r="P1640">
            <v>1</v>
          </cell>
          <cell r="Q1640">
            <v>9</v>
          </cell>
          <cell r="R1640">
            <v>0</v>
          </cell>
          <cell r="S1640">
            <v>2</v>
          </cell>
          <cell r="T1640">
            <v>3</v>
          </cell>
          <cell r="U1640">
            <v>4</v>
          </cell>
          <cell r="V1640">
            <v>4</v>
          </cell>
          <cell r="W1640">
            <v>10</v>
          </cell>
          <cell r="X1640">
            <v>0</v>
          </cell>
          <cell r="Y1640">
            <v>7</v>
          </cell>
          <cell r="Z1640">
            <v>0</v>
          </cell>
          <cell r="AA1640">
            <v>7</v>
          </cell>
          <cell r="AB1640">
            <v>8</v>
          </cell>
          <cell r="AC1640">
            <v>2</v>
          </cell>
          <cell r="AD1640">
            <v>4</v>
          </cell>
          <cell r="AE1640">
            <v>4</v>
          </cell>
          <cell r="AF1640">
            <v>1</v>
          </cell>
          <cell r="AG1640">
            <v>3</v>
          </cell>
          <cell r="AH1640">
            <v>0</v>
          </cell>
          <cell r="AI1640">
            <v>0</v>
          </cell>
          <cell r="AJ1640">
            <v>2</v>
          </cell>
          <cell r="AK1640">
            <v>2</v>
          </cell>
          <cell r="AL1640">
            <v>18</v>
          </cell>
          <cell r="AM1640">
            <v>24</v>
          </cell>
          <cell r="AN1640">
            <v>10</v>
          </cell>
          <cell r="AO1640">
            <v>0</v>
          </cell>
          <cell r="AP1640">
            <v>6.6666666666666661</v>
          </cell>
          <cell r="AQ1640">
            <v>15</v>
          </cell>
          <cell r="AR1640">
            <v>77.142857142857153</v>
          </cell>
          <cell r="AS1640">
            <v>360</v>
          </cell>
          <cell r="AT1640">
            <v>100</v>
          </cell>
          <cell r="AU1640" t="str">
            <v>Q</v>
          </cell>
          <cell r="AV1640">
            <v>23520</v>
          </cell>
          <cell r="AW1640">
            <v>23519.999690000001</v>
          </cell>
          <cell r="AX1640">
            <v>25900</v>
          </cell>
          <cell r="AY1640">
            <v>0.10119047619047628</v>
          </cell>
          <cell r="AZ1640">
            <v>9.1891891891891897E-2</v>
          </cell>
          <cell r="BA1640">
            <v>25500</v>
          </cell>
          <cell r="BB1640">
            <v>3</v>
          </cell>
          <cell r="BC1640">
            <v>8.418367346938771E-2</v>
          </cell>
          <cell r="BD1640">
            <v>7.7647058823529416E-2</v>
          </cell>
          <cell r="BE1640">
            <v>24900</v>
          </cell>
          <cell r="BF1640">
            <v>6</v>
          </cell>
          <cell r="BG1640">
            <v>5.8673469387755084E-2</v>
          </cell>
          <cell r="BH1640">
            <v>5.5421686746987948E-2</v>
          </cell>
        </row>
        <row r="1641">
          <cell r="B1641" t="str">
            <v>24346</v>
          </cell>
          <cell r="C1641" t="str">
            <v>7802180089256</v>
          </cell>
          <cell r="D1641" t="str">
            <v>VINO 750ml EDICION 18 CABALLO LOCO</v>
          </cell>
          <cell r="E1641">
            <v>6</v>
          </cell>
          <cell r="F1641" t="str">
            <v>BEBIDAS</v>
          </cell>
          <cell r="G1641" t="str">
            <v>BEBIDAS</v>
          </cell>
          <cell r="H1641" t="str">
            <v>VINOS FINOS Y VARIETALES</v>
          </cell>
          <cell r="I1641" t="str">
            <v>CHILE</v>
          </cell>
          <cell r="J1641" t="str">
            <v>VALDIVIESO</v>
          </cell>
          <cell r="K1641" t="str">
            <v>CABALLO LOCO</v>
          </cell>
          <cell r="L1641">
            <v>2490</v>
          </cell>
          <cell r="M1641" t="str">
            <v>BENIN S.A.  (2490)</v>
          </cell>
          <cell r="N1641">
            <v>0</v>
          </cell>
          <cell r="O1641">
            <v>0</v>
          </cell>
          <cell r="P1641">
            <v>0</v>
          </cell>
          <cell r="Q1641">
            <v>0</v>
          </cell>
          <cell r="R1641">
            <v>0</v>
          </cell>
          <cell r="S1641">
            <v>0</v>
          </cell>
          <cell r="T1641">
            <v>0</v>
          </cell>
          <cell r="U1641">
            <v>0</v>
          </cell>
          <cell r="V1641">
            <v>0</v>
          </cell>
          <cell r="W1641">
            <v>0</v>
          </cell>
          <cell r="X1641">
            <v>0</v>
          </cell>
          <cell r="Y1641">
            <v>0</v>
          </cell>
          <cell r="Z1641">
            <v>0</v>
          </cell>
          <cell r="AA1641">
            <v>0</v>
          </cell>
          <cell r="AB1641">
            <v>0</v>
          </cell>
          <cell r="AC1641">
            <v>0</v>
          </cell>
          <cell r="AD1641">
            <v>0</v>
          </cell>
          <cell r="AE1641">
            <v>0</v>
          </cell>
          <cell r="AF1641">
            <v>0</v>
          </cell>
          <cell r="AG1641">
            <v>0</v>
          </cell>
          <cell r="AH1641">
            <v>0</v>
          </cell>
          <cell r="AI1641">
            <v>0</v>
          </cell>
          <cell r="AJ1641">
            <v>-1</v>
          </cell>
          <cell r="AK1641">
            <v>1</v>
          </cell>
          <cell r="AL1641">
            <v>0</v>
          </cell>
          <cell r="AM1641">
            <v>7</v>
          </cell>
          <cell r="AN1641">
            <v>1</v>
          </cell>
          <cell r="AO1641">
            <v>0</v>
          </cell>
          <cell r="AP1641" t="str">
            <v>Q</v>
          </cell>
          <cell r="AQ1641" t="str">
            <v>SV</v>
          </cell>
          <cell r="AR1641" t="str">
            <v>Q</v>
          </cell>
          <cell r="AS1641" t="str">
            <v>SV</v>
          </cell>
          <cell r="AT1641" t="str">
            <v>SV</v>
          </cell>
          <cell r="AU1641" t="str">
            <v>Q</v>
          </cell>
          <cell r="AV1641">
            <v>343000.00000200002</v>
          </cell>
          <cell r="AW1641">
            <v>336290.69715999998</v>
          </cell>
          <cell r="AX1641">
            <v>444900</v>
          </cell>
          <cell r="AY1641">
            <v>0.29708454809739293</v>
          </cell>
          <cell r="AZ1641">
            <v>0.22904023375590016</v>
          </cell>
          <cell r="BA1641">
            <v>429900</v>
          </cell>
          <cell r="BB1641">
            <v>2</v>
          </cell>
          <cell r="BC1641">
            <v>0.25335276967199216</v>
          </cell>
          <cell r="BD1641">
            <v>0.20214003256106067</v>
          </cell>
          <cell r="BE1641">
            <v>419900</v>
          </cell>
          <cell r="BF1641">
            <v>6</v>
          </cell>
          <cell r="BG1641">
            <v>0.22419825072172483</v>
          </cell>
          <cell r="BH1641">
            <v>0.18313884257680396</v>
          </cell>
        </row>
        <row r="1642">
          <cell r="B1642" t="str">
            <v>24345</v>
          </cell>
          <cell r="C1642" t="str">
            <v>7802180001944</v>
          </cell>
          <cell r="D1642" t="str">
            <v>VINO 750ml G.C. MAIPO CABALLO LOCO</v>
          </cell>
          <cell r="E1642">
            <v>6</v>
          </cell>
          <cell r="F1642" t="str">
            <v>BEBIDAS</v>
          </cell>
          <cell r="G1642" t="str">
            <v>BEBIDAS</v>
          </cell>
          <cell r="H1642" t="str">
            <v>VINOS FINOS Y VARIETALES</v>
          </cell>
          <cell r="I1642" t="str">
            <v>CHILE</v>
          </cell>
          <cell r="J1642" t="str">
            <v>VALDIVIESO</v>
          </cell>
          <cell r="K1642" t="str">
            <v>CABALLO LOCO</v>
          </cell>
          <cell r="L1642">
            <v>2490</v>
          </cell>
          <cell r="M1642" t="str">
            <v>BENIN S.A.  (2490)</v>
          </cell>
          <cell r="N1642">
            <v>0</v>
          </cell>
          <cell r="O1642">
            <v>0</v>
          </cell>
          <cell r="P1642">
            <v>0</v>
          </cell>
          <cell r="Q1642">
            <v>0</v>
          </cell>
          <cell r="R1642">
            <v>0</v>
          </cell>
          <cell r="S1642">
            <v>0</v>
          </cell>
          <cell r="T1642">
            <v>0</v>
          </cell>
          <cell r="U1642">
            <v>0</v>
          </cell>
          <cell r="V1642">
            <v>0</v>
          </cell>
          <cell r="W1642">
            <v>0</v>
          </cell>
          <cell r="X1642">
            <v>1</v>
          </cell>
          <cell r="Y1642">
            <v>1</v>
          </cell>
          <cell r="Z1642">
            <v>0</v>
          </cell>
          <cell r="AA1642">
            <v>0</v>
          </cell>
          <cell r="AB1642">
            <v>0</v>
          </cell>
          <cell r="AC1642">
            <v>0</v>
          </cell>
          <cell r="AD1642">
            <v>0</v>
          </cell>
          <cell r="AE1642">
            <v>0</v>
          </cell>
          <cell r="AF1642">
            <v>0</v>
          </cell>
          <cell r="AG1642">
            <v>0</v>
          </cell>
          <cell r="AH1642">
            <v>0</v>
          </cell>
          <cell r="AI1642">
            <v>0</v>
          </cell>
          <cell r="AJ1642">
            <v>0</v>
          </cell>
          <cell r="AK1642">
            <v>4</v>
          </cell>
          <cell r="AL1642">
            <v>1</v>
          </cell>
          <cell r="AM1642">
            <v>6</v>
          </cell>
          <cell r="AN1642">
            <v>0</v>
          </cell>
          <cell r="AO1642">
            <v>0</v>
          </cell>
          <cell r="AP1642" t="str">
            <v>Q</v>
          </cell>
          <cell r="AQ1642" t="str">
            <v>SV</v>
          </cell>
          <cell r="AR1642">
            <v>30</v>
          </cell>
          <cell r="AS1642" t="str">
            <v>SV</v>
          </cell>
          <cell r="AT1642" t="str">
            <v>Q</v>
          </cell>
          <cell r="AU1642" t="str">
            <v>Q</v>
          </cell>
          <cell r="AV1642">
            <v>207199.999996</v>
          </cell>
          <cell r="AW1642">
            <v>184050.32756000001</v>
          </cell>
          <cell r="AX1642">
            <v>264900</v>
          </cell>
          <cell r="AY1642">
            <v>0.27847490349958437</v>
          </cell>
          <cell r="AZ1642">
            <v>0.21781804456021139</v>
          </cell>
          <cell r="BA1642">
            <v>259900</v>
          </cell>
          <cell r="BB1642">
            <v>2</v>
          </cell>
          <cell r="BC1642">
            <v>0.25434362936784449</v>
          </cell>
          <cell r="BD1642">
            <v>0.20277029628318585</v>
          </cell>
          <cell r="BE1642">
            <v>252900</v>
          </cell>
          <cell r="BF1642">
            <v>6</v>
          </cell>
          <cell r="BG1642">
            <v>0.22055984558340858</v>
          </cell>
          <cell r="BH1642">
            <v>0.1807038355239225</v>
          </cell>
        </row>
        <row r="1643">
          <cell r="B1643" t="str">
            <v>24344</v>
          </cell>
          <cell r="C1643" t="str">
            <v>7802180001937</v>
          </cell>
          <cell r="D1643" t="str">
            <v>VINO 750ml G.C. PALTA CABALLO LOCO</v>
          </cell>
          <cell r="E1643">
            <v>6</v>
          </cell>
          <cell r="F1643" t="str">
            <v>BEBIDAS</v>
          </cell>
          <cell r="G1643" t="str">
            <v>BEBIDAS</v>
          </cell>
          <cell r="H1643" t="str">
            <v>VINOS FINOS Y VARIETALES</v>
          </cell>
          <cell r="I1643" t="str">
            <v>CHILE</v>
          </cell>
          <cell r="J1643" t="str">
            <v>VALDIVIESO</v>
          </cell>
          <cell r="K1643" t="str">
            <v>CABALLO LOCO</v>
          </cell>
          <cell r="L1643">
            <v>2490</v>
          </cell>
          <cell r="M1643" t="str">
            <v>BENIN S.A.  (2490)</v>
          </cell>
          <cell r="N1643">
            <v>0</v>
          </cell>
          <cell r="O1643">
            <v>0</v>
          </cell>
          <cell r="P1643">
            <v>0</v>
          </cell>
          <cell r="Q1643">
            <v>0</v>
          </cell>
          <cell r="R1643">
            <v>0</v>
          </cell>
          <cell r="S1643">
            <v>0</v>
          </cell>
          <cell r="T1643">
            <v>0</v>
          </cell>
          <cell r="U1643">
            <v>0</v>
          </cell>
          <cell r="V1643">
            <v>0</v>
          </cell>
          <cell r="W1643">
            <v>0</v>
          </cell>
          <cell r="X1643">
            <v>0</v>
          </cell>
          <cell r="Y1643">
            <v>0</v>
          </cell>
          <cell r="Z1643">
            <v>0</v>
          </cell>
          <cell r="AA1643">
            <v>0</v>
          </cell>
          <cell r="AB1643">
            <v>0</v>
          </cell>
          <cell r="AC1643">
            <v>0</v>
          </cell>
          <cell r="AD1643">
            <v>0</v>
          </cell>
          <cell r="AE1643">
            <v>0</v>
          </cell>
          <cell r="AF1643">
            <v>0</v>
          </cell>
          <cell r="AG1643">
            <v>0</v>
          </cell>
          <cell r="AH1643">
            <v>0</v>
          </cell>
          <cell r="AI1643">
            <v>0</v>
          </cell>
          <cell r="AJ1643">
            <v>0</v>
          </cell>
          <cell r="AK1643">
            <v>6</v>
          </cell>
          <cell r="AL1643">
            <v>6</v>
          </cell>
          <cell r="AM1643">
            <v>7</v>
          </cell>
          <cell r="AN1643">
            <v>0</v>
          </cell>
          <cell r="AO1643">
            <v>0</v>
          </cell>
          <cell r="AP1643" t="str">
            <v>Q</v>
          </cell>
          <cell r="AQ1643" t="str">
            <v>SV</v>
          </cell>
          <cell r="AR1643" t="str">
            <v>SV</v>
          </cell>
          <cell r="AS1643" t="str">
            <v>SV</v>
          </cell>
          <cell r="AT1643" t="str">
            <v>Q</v>
          </cell>
          <cell r="AU1643" t="str">
            <v>Q</v>
          </cell>
          <cell r="AV1643">
            <v>207199.999996</v>
          </cell>
          <cell r="AW1643">
            <v>182488.87943</v>
          </cell>
          <cell r="AX1643">
            <v>264900</v>
          </cell>
          <cell r="AY1643">
            <v>0.27847490349958437</v>
          </cell>
          <cell r="AZ1643">
            <v>0.21781804456021139</v>
          </cell>
          <cell r="BA1643">
            <v>259900</v>
          </cell>
          <cell r="BB1643">
            <v>2</v>
          </cell>
          <cell r="BC1643">
            <v>0.25434362936784449</v>
          </cell>
          <cell r="BD1643">
            <v>0.20277029628318585</v>
          </cell>
          <cell r="BE1643">
            <v>252900</v>
          </cell>
          <cell r="BF1643">
            <v>6</v>
          </cell>
          <cell r="BG1643">
            <v>0.22055984558340858</v>
          </cell>
          <cell r="BH1643">
            <v>0.1807038355239225</v>
          </cell>
        </row>
        <row r="1644">
          <cell r="B1644" t="str">
            <v>24348</v>
          </cell>
          <cell r="C1644" t="str">
            <v>7804454001285</v>
          </cell>
          <cell r="D1644" t="str">
            <v>VINO CABERNET SAUVIGNON 750ml COL CASA SILVA</v>
          </cell>
          <cell r="E1644">
            <v>6</v>
          </cell>
          <cell r="F1644" t="str">
            <v>BEBIDAS</v>
          </cell>
          <cell r="G1644" t="str">
            <v>BEBIDAS</v>
          </cell>
          <cell r="H1644" t="str">
            <v>VINOS FINOS Y VARIETALES</v>
          </cell>
          <cell r="I1644" t="str">
            <v>CHILE</v>
          </cell>
          <cell r="J1644" t="str">
            <v>CASA SILVA</v>
          </cell>
          <cell r="K1644" t="str">
            <v>CASA SILVA</v>
          </cell>
          <cell r="L1644">
            <v>2490</v>
          </cell>
          <cell r="M1644" t="str">
            <v>BENIN S.A.  (2490)</v>
          </cell>
          <cell r="N1644">
            <v>0</v>
          </cell>
          <cell r="O1644">
            <v>1</v>
          </cell>
          <cell r="P1644">
            <v>1</v>
          </cell>
          <cell r="Q1644">
            <v>0</v>
          </cell>
          <cell r="R1644">
            <v>2</v>
          </cell>
          <cell r="S1644">
            <v>0</v>
          </cell>
          <cell r="T1644">
            <v>0</v>
          </cell>
          <cell r="U1644">
            <v>0</v>
          </cell>
          <cell r="V1644">
            <v>0</v>
          </cell>
          <cell r="W1644">
            <v>0</v>
          </cell>
          <cell r="X1644">
            <v>0</v>
          </cell>
          <cell r="Y1644">
            <v>0</v>
          </cell>
          <cell r="Z1644">
            <v>1</v>
          </cell>
          <cell r="AA1644">
            <v>1</v>
          </cell>
          <cell r="AB1644">
            <v>0</v>
          </cell>
          <cell r="AC1644">
            <v>0</v>
          </cell>
          <cell r="AD1644">
            <v>0</v>
          </cell>
          <cell r="AE1644">
            <v>0</v>
          </cell>
          <cell r="AF1644">
            <v>0</v>
          </cell>
          <cell r="AG1644">
            <v>0</v>
          </cell>
          <cell r="AH1644">
            <v>0</v>
          </cell>
          <cell r="AI1644">
            <v>0</v>
          </cell>
          <cell r="AJ1644">
            <v>9</v>
          </cell>
          <cell r="AK1644">
            <v>0</v>
          </cell>
          <cell r="AL1644">
            <v>10</v>
          </cell>
          <cell r="AM1644">
            <v>2</v>
          </cell>
          <cell r="AN1644">
            <v>6</v>
          </cell>
          <cell r="AO1644">
            <v>0</v>
          </cell>
          <cell r="AP1644" t="str">
            <v>SV</v>
          </cell>
          <cell r="AQ1644" t="str">
            <v>Q</v>
          </cell>
          <cell r="AR1644" t="str">
            <v>SV</v>
          </cell>
          <cell r="AS1644" t="str">
            <v>SV</v>
          </cell>
          <cell r="AT1644" t="str">
            <v>SV</v>
          </cell>
          <cell r="AU1644" t="str">
            <v>Q</v>
          </cell>
          <cell r="AV1644">
            <v>49000.000005000002</v>
          </cell>
          <cell r="AW1644">
            <v>47249.889719999999</v>
          </cell>
          <cell r="AX1644">
            <v>62900</v>
          </cell>
          <cell r="AY1644">
            <v>0.28367346925676795</v>
          </cell>
          <cell r="AZ1644">
            <v>0.22098569149443559</v>
          </cell>
          <cell r="BA1644">
            <v>60900</v>
          </cell>
          <cell r="BB1644">
            <v>3</v>
          </cell>
          <cell r="BC1644">
            <v>0.24285714273032055</v>
          </cell>
          <cell r="BD1644">
            <v>0.19540229876847287</v>
          </cell>
          <cell r="BE1644">
            <v>59900</v>
          </cell>
          <cell r="BF1644">
            <v>6</v>
          </cell>
          <cell r="BG1644">
            <v>0.22244897946709696</v>
          </cell>
          <cell r="BH1644">
            <v>0.18196994983305506</v>
          </cell>
        </row>
        <row r="1645">
          <cell r="B1645" t="str">
            <v>24347</v>
          </cell>
          <cell r="C1645" t="str">
            <v>7804454001384</v>
          </cell>
          <cell r="D1645" t="str">
            <v>VINO CARMENERE 750ml COL CASA SILVA</v>
          </cell>
          <cell r="E1645">
            <v>1</v>
          </cell>
          <cell r="F1645" t="str">
            <v>BEBIDAS</v>
          </cell>
          <cell r="G1645" t="str">
            <v>BEBIDAS</v>
          </cell>
          <cell r="H1645" t="str">
            <v>VINOS FINOS Y VARIETALES</v>
          </cell>
          <cell r="I1645" t="str">
            <v>CHILE</v>
          </cell>
          <cell r="J1645" t="str">
            <v>CASA SILVA</v>
          </cell>
          <cell r="K1645" t="str">
            <v>CASA SILVA</v>
          </cell>
          <cell r="L1645">
            <v>2490</v>
          </cell>
          <cell r="M1645" t="str">
            <v>BENIN S.A.  (2490)</v>
          </cell>
          <cell r="N1645">
            <v>0</v>
          </cell>
          <cell r="O1645">
            <v>0</v>
          </cell>
          <cell r="P1645">
            <v>0</v>
          </cell>
          <cell r="Q1645">
            <v>0</v>
          </cell>
          <cell r="R1645">
            <v>4</v>
          </cell>
          <cell r="S1645">
            <v>0</v>
          </cell>
          <cell r="T1645">
            <v>0</v>
          </cell>
          <cell r="U1645">
            <v>0</v>
          </cell>
          <cell r="V1645">
            <v>0</v>
          </cell>
          <cell r="W1645">
            <v>0</v>
          </cell>
          <cell r="X1645">
            <v>0</v>
          </cell>
          <cell r="Y1645">
            <v>0</v>
          </cell>
          <cell r="Z1645">
            <v>2</v>
          </cell>
          <cell r="AA1645">
            <v>3</v>
          </cell>
          <cell r="AB1645">
            <v>1</v>
          </cell>
          <cell r="AC1645">
            <v>1</v>
          </cell>
          <cell r="AD1645">
            <v>1</v>
          </cell>
          <cell r="AE1645">
            <v>0</v>
          </cell>
          <cell r="AF1645">
            <v>1</v>
          </cell>
          <cell r="AG1645">
            <v>0</v>
          </cell>
          <cell r="AH1645">
            <v>0</v>
          </cell>
          <cell r="AI1645">
            <v>0</v>
          </cell>
          <cell r="AJ1645">
            <v>-1</v>
          </cell>
          <cell r="AK1645">
            <v>0</v>
          </cell>
          <cell r="AL1645">
            <v>0</v>
          </cell>
          <cell r="AM1645">
            <v>1</v>
          </cell>
          <cell r="AN1645">
            <v>3</v>
          </cell>
          <cell r="AO1645">
            <v>0</v>
          </cell>
          <cell r="AP1645" t="str">
            <v>Q</v>
          </cell>
          <cell r="AQ1645" t="str">
            <v>Q</v>
          </cell>
          <cell r="AR1645" t="str">
            <v>Q</v>
          </cell>
          <cell r="AS1645">
            <v>30</v>
          </cell>
          <cell r="AT1645" t="str">
            <v>SV</v>
          </cell>
          <cell r="AU1645" t="str">
            <v>Q</v>
          </cell>
          <cell r="AV1645">
            <v>49000.000005000002</v>
          </cell>
          <cell r="AW1645">
            <v>48710.603479999998</v>
          </cell>
          <cell r="AX1645">
            <v>62900</v>
          </cell>
          <cell r="AY1645">
            <v>0.28367346925676795</v>
          </cell>
          <cell r="AZ1645">
            <v>0.22098569149443559</v>
          </cell>
          <cell r="BA1645">
            <v>60900</v>
          </cell>
          <cell r="BB1645">
            <v>3</v>
          </cell>
          <cell r="BC1645">
            <v>0.24285714273032055</v>
          </cell>
          <cell r="BD1645">
            <v>0.19540229876847287</v>
          </cell>
          <cell r="BE1645">
            <v>59900</v>
          </cell>
          <cell r="BF1645">
            <v>6</v>
          </cell>
          <cell r="BG1645">
            <v>0.22244897946709696</v>
          </cell>
          <cell r="BH1645">
            <v>0.18196994983305506</v>
          </cell>
        </row>
        <row r="1646">
          <cell r="B1646" t="str">
            <v>24349</v>
          </cell>
          <cell r="C1646" t="str">
            <v>7804454001278</v>
          </cell>
          <cell r="D1646" t="str">
            <v>VINO CHARDONNAY 750ml COL CASA SILVA</v>
          </cell>
          <cell r="E1646">
            <v>12</v>
          </cell>
          <cell r="F1646" t="str">
            <v>BEBIDAS</v>
          </cell>
          <cell r="G1646" t="str">
            <v>BEBIDAS</v>
          </cell>
          <cell r="H1646" t="str">
            <v>VINOS FINOS Y VARIETALES</v>
          </cell>
          <cell r="I1646" t="str">
            <v>CHILE</v>
          </cell>
          <cell r="J1646" t="str">
            <v>CASA SILVA</v>
          </cell>
          <cell r="K1646" t="str">
            <v>CASA SILVA</v>
          </cell>
          <cell r="L1646">
            <v>2490</v>
          </cell>
          <cell r="M1646" t="str">
            <v>BENIN S.A.  (2490)</v>
          </cell>
          <cell r="N1646">
            <v>0</v>
          </cell>
          <cell r="O1646">
            <v>0</v>
          </cell>
          <cell r="P1646">
            <v>1</v>
          </cell>
          <cell r="Q1646">
            <v>0</v>
          </cell>
          <cell r="R1646">
            <v>2</v>
          </cell>
          <cell r="S1646">
            <v>0</v>
          </cell>
          <cell r="T1646">
            <v>0</v>
          </cell>
          <cell r="U1646">
            <v>0</v>
          </cell>
          <cell r="V1646">
            <v>1</v>
          </cell>
          <cell r="W1646">
            <v>0</v>
          </cell>
          <cell r="X1646">
            <v>0</v>
          </cell>
          <cell r="Y1646">
            <v>0</v>
          </cell>
          <cell r="Z1646">
            <v>3</v>
          </cell>
          <cell r="AA1646">
            <v>0</v>
          </cell>
          <cell r="AB1646">
            <v>0</v>
          </cell>
          <cell r="AC1646">
            <v>0</v>
          </cell>
          <cell r="AD1646">
            <v>0</v>
          </cell>
          <cell r="AE1646">
            <v>0</v>
          </cell>
          <cell r="AF1646">
            <v>0</v>
          </cell>
          <cell r="AG1646">
            <v>0</v>
          </cell>
          <cell r="AH1646">
            <v>0</v>
          </cell>
          <cell r="AI1646">
            <v>0</v>
          </cell>
          <cell r="AJ1646">
            <v>-1</v>
          </cell>
          <cell r="AK1646">
            <v>1</v>
          </cell>
          <cell r="AL1646">
            <v>1</v>
          </cell>
          <cell r="AM1646">
            <v>0</v>
          </cell>
          <cell r="AN1646">
            <v>0</v>
          </cell>
          <cell r="AO1646">
            <v>0</v>
          </cell>
          <cell r="AP1646" t="str">
            <v>Q</v>
          </cell>
          <cell r="AQ1646" t="str">
            <v>SV</v>
          </cell>
          <cell r="AR1646" t="str">
            <v>SV</v>
          </cell>
          <cell r="AS1646" t="str">
            <v>Q</v>
          </cell>
          <cell r="AT1646" t="str">
            <v>Q</v>
          </cell>
          <cell r="AU1646" t="str">
            <v>Q</v>
          </cell>
          <cell r="AV1646">
            <v>49000.000005000002</v>
          </cell>
          <cell r="AW1646">
            <v>46687.655079999997</v>
          </cell>
          <cell r="AX1646">
            <v>62900</v>
          </cell>
          <cell r="AY1646">
            <v>0.28367346925676795</v>
          </cell>
          <cell r="AZ1646">
            <v>0.22098569149443559</v>
          </cell>
          <cell r="BA1646">
            <v>60900</v>
          </cell>
          <cell r="BB1646">
            <v>3</v>
          </cell>
          <cell r="BC1646">
            <v>0.24285714273032055</v>
          </cell>
          <cell r="BD1646">
            <v>0.19540229876847287</v>
          </cell>
          <cell r="BE1646">
            <v>59900</v>
          </cell>
          <cell r="BF1646">
            <v>6</v>
          </cell>
          <cell r="BG1646">
            <v>0.22244897946709696</v>
          </cell>
          <cell r="BH1646">
            <v>0.18196994983305506</v>
          </cell>
        </row>
        <row r="1647">
          <cell r="B1647" t="str">
            <v>29025</v>
          </cell>
          <cell r="C1647" t="str">
            <v>7808721800083</v>
          </cell>
          <cell r="D1647" t="str">
            <v>VINO 750ml RVA VIOGNIER ESTAMPA</v>
          </cell>
          <cell r="E1647">
            <v>6</v>
          </cell>
          <cell r="F1647" t="str">
            <v>BEBIDAS</v>
          </cell>
          <cell r="G1647" t="str">
            <v>BEBIDAS</v>
          </cell>
          <cell r="H1647" t="str">
            <v>VINOS FINOS Y VARIETALES</v>
          </cell>
          <cell r="I1647" t="str">
            <v>CHILE</v>
          </cell>
          <cell r="J1647" t="str">
            <v>ESTAMPA</v>
          </cell>
          <cell r="K1647" t="str">
            <v>ESTAMPA</v>
          </cell>
          <cell r="L1647">
            <v>114</v>
          </cell>
          <cell r="M1647" t="str">
            <v>APOLO IMPORT S.A. 2 - TRENTINO (114)</v>
          </cell>
          <cell r="N1647">
            <v>0</v>
          </cell>
          <cell r="O1647">
            <v>0</v>
          </cell>
          <cell r="P1647">
            <v>0</v>
          </cell>
          <cell r="Q1647">
            <v>0</v>
          </cell>
          <cell r="R1647">
            <v>0</v>
          </cell>
          <cell r="S1647">
            <v>0</v>
          </cell>
          <cell r="T1647">
            <v>0</v>
          </cell>
          <cell r="U1647">
            <v>0</v>
          </cell>
          <cell r="V1647">
            <v>0</v>
          </cell>
          <cell r="W1647">
            <v>0</v>
          </cell>
          <cell r="X1647">
            <v>0</v>
          </cell>
          <cell r="Y1647">
            <v>0</v>
          </cell>
          <cell r="Z1647">
            <v>0</v>
          </cell>
          <cell r="AA1647">
            <v>0</v>
          </cell>
          <cell r="AB1647">
            <v>0</v>
          </cell>
          <cell r="AC1647">
            <v>0</v>
          </cell>
          <cell r="AD1647">
            <v>0</v>
          </cell>
          <cell r="AE1647">
            <v>0</v>
          </cell>
          <cell r="AF1647">
            <v>0</v>
          </cell>
          <cell r="AG1647">
            <v>0</v>
          </cell>
          <cell r="AH1647">
            <v>0</v>
          </cell>
          <cell r="AI1647">
            <v>0</v>
          </cell>
          <cell r="AJ1647">
            <v>14</v>
          </cell>
          <cell r="AK1647">
            <v>7</v>
          </cell>
          <cell r="AL1647">
            <v>11</v>
          </cell>
          <cell r="AM1647">
            <v>9</v>
          </cell>
          <cell r="AN1647">
            <v>10</v>
          </cell>
          <cell r="AO1647">
            <v>6</v>
          </cell>
          <cell r="AP1647" t="str">
            <v>SV</v>
          </cell>
          <cell r="AQ1647" t="str">
            <v>SV</v>
          </cell>
          <cell r="AR1647" t="str">
            <v>SV</v>
          </cell>
          <cell r="AS1647" t="str">
            <v>SV</v>
          </cell>
          <cell r="AT1647" t="str">
            <v>SV</v>
          </cell>
          <cell r="AU1647" t="str">
            <v>SV</v>
          </cell>
          <cell r="AV1647">
            <v>58250.000050000002</v>
          </cell>
          <cell r="AW1647">
            <v>58249.999830000001</v>
          </cell>
          <cell r="AX1647">
            <v>69900</v>
          </cell>
          <cell r="AY1647">
            <v>0.19999999896995702</v>
          </cell>
          <cell r="AZ1647">
            <v>0.16666666595135904</v>
          </cell>
          <cell r="BA1647">
            <v>65900</v>
          </cell>
          <cell r="BB1647">
            <v>3</v>
          </cell>
          <cell r="BC1647">
            <v>0.13133047113190521</v>
          </cell>
          <cell r="BD1647">
            <v>0.11608497647951438</v>
          </cell>
          <cell r="BE1647">
            <v>64900</v>
          </cell>
          <cell r="BF1647">
            <v>6</v>
          </cell>
          <cell r="BG1647">
            <v>0.11416308917239215</v>
          </cell>
          <cell r="BH1647">
            <v>0.10246533050847453</v>
          </cell>
        </row>
        <row r="1648">
          <cell r="B1648" t="str">
            <v>29026</v>
          </cell>
          <cell r="C1648" t="str">
            <v>7808721800656</v>
          </cell>
          <cell r="D1648" t="str">
            <v>VINO CABERNET 750ml RVA S.PETIT VERDOT ESTAMPA</v>
          </cell>
          <cell r="E1648">
            <v>6</v>
          </cell>
          <cell r="F1648" t="str">
            <v>BEBIDAS</v>
          </cell>
          <cell r="G1648" t="str">
            <v>BEBIDAS</v>
          </cell>
          <cell r="H1648" t="str">
            <v>VINOS FINOS Y VARIETALES</v>
          </cell>
          <cell r="I1648" t="str">
            <v>CHILE</v>
          </cell>
          <cell r="J1648" t="str">
            <v>ESTAMPA</v>
          </cell>
          <cell r="K1648" t="str">
            <v>ESTAMPA</v>
          </cell>
          <cell r="L1648">
            <v>114</v>
          </cell>
          <cell r="M1648" t="str">
            <v>APOLO IMPORT S.A. 2 - TRENTINO (114)</v>
          </cell>
          <cell r="N1648">
            <v>0</v>
          </cell>
          <cell r="O1648">
            <v>0</v>
          </cell>
          <cell r="P1648">
            <v>0</v>
          </cell>
          <cell r="Q1648">
            <v>0</v>
          </cell>
          <cell r="R1648">
            <v>0</v>
          </cell>
          <cell r="S1648">
            <v>0</v>
          </cell>
          <cell r="T1648">
            <v>0</v>
          </cell>
          <cell r="U1648">
            <v>1</v>
          </cell>
          <cell r="V1648">
            <v>0</v>
          </cell>
          <cell r="W1648">
            <v>0</v>
          </cell>
          <cell r="X1648">
            <v>0</v>
          </cell>
          <cell r="Y1648">
            <v>0</v>
          </cell>
          <cell r="Z1648">
            <v>0</v>
          </cell>
          <cell r="AA1648">
            <v>0</v>
          </cell>
          <cell r="AB1648">
            <v>0</v>
          </cell>
          <cell r="AC1648">
            <v>0</v>
          </cell>
          <cell r="AD1648">
            <v>0</v>
          </cell>
          <cell r="AE1648">
            <v>0</v>
          </cell>
          <cell r="AF1648">
            <v>0</v>
          </cell>
          <cell r="AG1648">
            <v>0</v>
          </cell>
          <cell r="AH1648">
            <v>0</v>
          </cell>
          <cell r="AI1648">
            <v>0</v>
          </cell>
          <cell r="AJ1648">
            <v>12</v>
          </cell>
          <cell r="AK1648">
            <v>5</v>
          </cell>
          <cell r="AL1648">
            <v>8</v>
          </cell>
          <cell r="AM1648">
            <v>9</v>
          </cell>
          <cell r="AN1648">
            <v>8</v>
          </cell>
          <cell r="AO1648">
            <v>6</v>
          </cell>
          <cell r="AP1648" t="str">
            <v>SV</v>
          </cell>
          <cell r="AQ1648">
            <v>150</v>
          </cell>
          <cell r="AR1648" t="str">
            <v>SV</v>
          </cell>
          <cell r="AS1648" t="str">
            <v>SV</v>
          </cell>
          <cell r="AT1648" t="str">
            <v>SV</v>
          </cell>
          <cell r="AU1648" t="str">
            <v>SV</v>
          </cell>
          <cell r="AV1648">
            <v>58250.000050000002</v>
          </cell>
          <cell r="AW1648">
            <v>58249.999830000001</v>
          </cell>
          <cell r="AX1648">
            <v>69900</v>
          </cell>
          <cell r="AY1648">
            <v>0.19999999896995702</v>
          </cell>
          <cell r="AZ1648">
            <v>0.16666666595135904</v>
          </cell>
          <cell r="BA1648">
            <v>65900</v>
          </cell>
          <cell r="BB1648">
            <v>3</v>
          </cell>
          <cell r="BC1648">
            <v>0.13133047113190521</v>
          </cell>
          <cell r="BD1648">
            <v>0.11608497647951438</v>
          </cell>
          <cell r="BE1648">
            <v>64900</v>
          </cell>
          <cell r="BF1648">
            <v>6</v>
          </cell>
          <cell r="BG1648">
            <v>0.11416308917239215</v>
          </cell>
          <cell r="BH1648">
            <v>0.10246533050847453</v>
          </cell>
        </row>
        <row r="1649">
          <cell r="B1649" t="str">
            <v>29024</v>
          </cell>
          <cell r="C1649" t="str">
            <v>7808721800052</v>
          </cell>
          <cell r="D1649" t="str">
            <v>VINO CARMENERE 750ml GRAN RVA ESTAMPA</v>
          </cell>
          <cell r="E1649">
            <v>6</v>
          </cell>
          <cell r="F1649" t="str">
            <v>BEBIDAS</v>
          </cell>
          <cell r="G1649" t="str">
            <v>BEBIDAS</v>
          </cell>
          <cell r="H1649" t="str">
            <v>VINOS FINOS Y VARIETALES</v>
          </cell>
          <cell r="I1649" t="str">
            <v>CHILE</v>
          </cell>
          <cell r="J1649" t="str">
            <v>ESTAMPA</v>
          </cell>
          <cell r="K1649" t="str">
            <v>ESTAMPA</v>
          </cell>
          <cell r="L1649">
            <v>114</v>
          </cell>
          <cell r="M1649" t="str">
            <v>APOLO IMPORT S.A. 2 - TRENTINO (114)</v>
          </cell>
          <cell r="N1649">
            <v>0</v>
          </cell>
          <cell r="O1649">
            <v>0</v>
          </cell>
          <cell r="P1649">
            <v>0</v>
          </cell>
          <cell r="Q1649">
            <v>0</v>
          </cell>
          <cell r="R1649">
            <v>0</v>
          </cell>
          <cell r="S1649">
            <v>0</v>
          </cell>
          <cell r="T1649">
            <v>0</v>
          </cell>
          <cell r="U1649">
            <v>0</v>
          </cell>
          <cell r="V1649">
            <v>0</v>
          </cell>
          <cell r="W1649">
            <v>0</v>
          </cell>
          <cell r="X1649">
            <v>0</v>
          </cell>
          <cell r="Y1649">
            <v>0</v>
          </cell>
          <cell r="Z1649">
            <v>0</v>
          </cell>
          <cell r="AA1649">
            <v>0</v>
          </cell>
          <cell r="AB1649">
            <v>0</v>
          </cell>
          <cell r="AC1649">
            <v>0</v>
          </cell>
          <cell r="AD1649">
            <v>0</v>
          </cell>
          <cell r="AE1649">
            <v>0</v>
          </cell>
          <cell r="AF1649">
            <v>0</v>
          </cell>
          <cell r="AG1649">
            <v>0</v>
          </cell>
          <cell r="AH1649">
            <v>0</v>
          </cell>
          <cell r="AI1649">
            <v>0</v>
          </cell>
          <cell r="AJ1649">
            <v>7</v>
          </cell>
          <cell r="AK1649">
            <v>6</v>
          </cell>
          <cell r="AL1649">
            <v>5</v>
          </cell>
          <cell r="AM1649">
            <v>5</v>
          </cell>
          <cell r="AN1649">
            <v>8</v>
          </cell>
          <cell r="AO1649">
            <v>6</v>
          </cell>
          <cell r="AP1649" t="str">
            <v>SV</v>
          </cell>
          <cell r="AQ1649" t="str">
            <v>SV</v>
          </cell>
          <cell r="AR1649" t="str">
            <v>SV</v>
          </cell>
          <cell r="AS1649" t="str">
            <v>SV</v>
          </cell>
          <cell r="AT1649" t="str">
            <v>SV</v>
          </cell>
          <cell r="AU1649" t="str">
            <v>SV</v>
          </cell>
          <cell r="AV1649">
            <v>99915.000020000007</v>
          </cell>
          <cell r="AW1649">
            <v>99914.999469999995</v>
          </cell>
          <cell r="AX1649">
            <v>119900</v>
          </cell>
          <cell r="AY1649">
            <v>0.20002001677425407</v>
          </cell>
          <cell r="AZ1649">
            <v>0.16668056697247702</v>
          </cell>
          <cell r="BA1649">
            <v>109900</v>
          </cell>
          <cell r="BB1649">
            <v>3</v>
          </cell>
          <cell r="BC1649">
            <v>9.9934944482823251E-2</v>
          </cell>
          <cell r="BD1649">
            <v>9.085532283894443E-2</v>
          </cell>
          <cell r="BE1649">
            <v>0</v>
          </cell>
          <cell r="BF1649">
            <v>0</v>
          </cell>
          <cell r="BG1649">
            <v>-1</v>
          </cell>
          <cell r="BH1649">
            <v>0</v>
          </cell>
        </row>
        <row r="1650">
          <cell r="B1650" t="str">
            <v>29027</v>
          </cell>
          <cell r="C1650" t="str">
            <v>7808721800663</v>
          </cell>
          <cell r="D1650" t="str">
            <v>VINO CARMENERE MALBEC 750ml RVA ESTAMPA</v>
          </cell>
          <cell r="E1650">
            <v>6</v>
          </cell>
          <cell r="F1650" t="str">
            <v>BEBIDAS</v>
          </cell>
          <cell r="G1650" t="str">
            <v>BEBIDAS</v>
          </cell>
          <cell r="H1650" t="str">
            <v>VINOS FINOS Y VARIETALES</v>
          </cell>
          <cell r="I1650" t="str">
            <v>CHILE</v>
          </cell>
          <cell r="J1650" t="str">
            <v>ESTAMPA</v>
          </cell>
          <cell r="K1650" t="str">
            <v>ESTAMPA</v>
          </cell>
          <cell r="L1650">
            <v>114</v>
          </cell>
          <cell r="M1650" t="str">
            <v>APOLO IMPORT S.A. 2 - TRENTINO (114)</v>
          </cell>
          <cell r="N1650">
            <v>0</v>
          </cell>
          <cell r="O1650">
            <v>0</v>
          </cell>
          <cell r="P1650">
            <v>1</v>
          </cell>
          <cell r="Q1650">
            <v>1</v>
          </cell>
          <cell r="R1650">
            <v>0</v>
          </cell>
          <cell r="S1650">
            <v>0</v>
          </cell>
          <cell r="T1650">
            <v>0</v>
          </cell>
          <cell r="U1650">
            <v>0</v>
          </cell>
          <cell r="V1650">
            <v>0</v>
          </cell>
          <cell r="W1650">
            <v>0</v>
          </cell>
          <cell r="X1650">
            <v>0</v>
          </cell>
          <cell r="Y1650">
            <v>0</v>
          </cell>
          <cell r="Z1650">
            <v>0</v>
          </cell>
          <cell r="AA1650">
            <v>0</v>
          </cell>
          <cell r="AB1650">
            <v>0</v>
          </cell>
          <cell r="AC1650">
            <v>0</v>
          </cell>
          <cell r="AD1650">
            <v>0</v>
          </cell>
          <cell r="AE1650">
            <v>0</v>
          </cell>
          <cell r="AF1650">
            <v>0</v>
          </cell>
          <cell r="AG1650">
            <v>0</v>
          </cell>
          <cell r="AH1650">
            <v>0</v>
          </cell>
          <cell r="AI1650">
            <v>0</v>
          </cell>
          <cell r="AJ1650">
            <v>14</v>
          </cell>
          <cell r="AK1650">
            <v>6</v>
          </cell>
          <cell r="AL1650">
            <v>9</v>
          </cell>
          <cell r="AM1650">
            <v>8</v>
          </cell>
          <cell r="AN1650">
            <v>9</v>
          </cell>
          <cell r="AO1650">
            <v>6</v>
          </cell>
          <cell r="AP1650">
            <v>420</v>
          </cell>
          <cell r="AQ1650" t="str">
            <v>SV</v>
          </cell>
          <cell r="AR1650" t="str">
            <v>SV</v>
          </cell>
          <cell r="AS1650" t="str">
            <v>SV</v>
          </cell>
          <cell r="AT1650" t="str">
            <v>SV</v>
          </cell>
          <cell r="AU1650" t="str">
            <v>SV</v>
          </cell>
          <cell r="AV1650">
            <v>58250.000050000002</v>
          </cell>
          <cell r="AW1650">
            <v>58249.999830000001</v>
          </cell>
          <cell r="AX1650">
            <v>69900</v>
          </cell>
          <cell r="AY1650">
            <v>0.19999999896995702</v>
          </cell>
          <cell r="AZ1650">
            <v>0.16666666595135904</v>
          </cell>
          <cell r="BA1650">
            <v>65900</v>
          </cell>
          <cell r="BB1650">
            <v>3</v>
          </cell>
          <cell r="BC1650">
            <v>0.13133047113190521</v>
          </cell>
          <cell r="BD1650">
            <v>0.11608497647951438</v>
          </cell>
          <cell r="BE1650">
            <v>64900</v>
          </cell>
          <cell r="BF1650">
            <v>6</v>
          </cell>
          <cell r="BG1650">
            <v>0.11416308917239215</v>
          </cell>
          <cell r="BH1650">
            <v>0.10246533050847453</v>
          </cell>
        </row>
        <row r="1651">
          <cell r="B1651" t="str">
            <v>29023</v>
          </cell>
          <cell r="C1651" t="str">
            <v>7808721800076</v>
          </cell>
          <cell r="D1651" t="str">
            <v>VINO GOLD 750ml ESTAMPA</v>
          </cell>
          <cell r="E1651">
            <v>6</v>
          </cell>
          <cell r="F1651" t="str">
            <v>BEBIDAS</v>
          </cell>
          <cell r="G1651" t="str">
            <v>BEBIDAS</v>
          </cell>
          <cell r="H1651" t="str">
            <v>VINOS FINOS Y VARIETALES</v>
          </cell>
          <cell r="I1651" t="str">
            <v>CHILE</v>
          </cell>
          <cell r="J1651" t="str">
            <v>ESTAMPA</v>
          </cell>
          <cell r="K1651" t="str">
            <v>ESTAMPA</v>
          </cell>
          <cell r="L1651">
            <v>114</v>
          </cell>
          <cell r="M1651" t="str">
            <v>APOLO IMPORT S.A. 2 - TRENTINO (114)</v>
          </cell>
          <cell r="N1651">
            <v>0</v>
          </cell>
          <cell r="O1651">
            <v>0</v>
          </cell>
          <cell r="P1651">
            <v>0</v>
          </cell>
          <cell r="Q1651">
            <v>0</v>
          </cell>
          <cell r="R1651">
            <v>0</v>
          </cell>
          <cell r="S1651">
            <v>0</v>
          </cell>
          <cell r="T1651">
            <v>0</v>
          </cell>
          <cell r="U1651">
            <v>0</v>
          </cell>
          <cell r="V1651">
            <v>0</v>
          </cell>
          <cell r="W1651">
            <v>0</v>
          </cell>
          <cell r="X1651">
            <v>0</v>
          </cell>
          <cell r="Y1651">
            <v>0</v>
          </cell>
          <cell r="Z1651">
            <v>0</v>
          </cell>
          <cell r="AA1651">
            <v>0</v>
          </cell>
          <cell r="AB1651">
            <v>3</v>
          </cell>
          <cell r="AC1651">
            <v>3</v>
          </cell>
          <cell r="AD1651">
            <v>0</v>
          </cell>
          <cell r="AE1651">
            <v>0</v>
          </cell>
          <cell r="AF1651">
            <v>0</v>
          </cell>
          <cell r="AG1651">
            <v>0</v>
          </cell>
          <cell r="AH1651">
            <v>0</v>
          </cell>
          <cell r="AI1651">
            <v>0</v>
          </cell>
          <cell r="AJ1651">
            <v>2</v>
          </cell>
          <cell r="AK1651">
            <v>3</v>
          </cell>
          <cell r="AL1651">
            <v>2</v>
          </cell>
          <cell r="AM1651">
            <v>0</v>
          </cell>
          <cell r="AN1651">
            <v>1</v>
          </cell>
          <cell r="AO1651">
            <v>0</v>
          </cell>
          <cell r="AP1651" t="str">
            <v>SV</v>
          </cell>
          <cell r="AQ1651" t="str">
            <v>SV</v>
          </cell>
          <cell r="AR1651" t="str">
            <v>SV</v>
          </cell>
          <cell r="AS1651" t="str">
            <v>Q</v>
          </cell>
          <cell r="AT1651" t="str">
            <v>SV</v>
          </cell>
          <cell r="AU1651" t="str">
            <v>Q</v>
          </cell>
          <cell r="AV1651">
            <v>191575.00000100001</v>
          </cell>
          <cell r="AW1651">
            <v>191574.99966</v>
          </cell>
          <cell r="AX1651">
            <v>229900</v>
          </cell>
          <cell r="AY1651">
            <v>0.20005219887145986</v>
          </cell>
          <cell r="AZ1651">
            <v>0.16670291430622006</v>
          </cell>
          <cell r="BA1651">
            <v>219900</v>
          </cell>
          <cell r="BB1651">
            <v>2</v>
          </cell>
          <cell r="BC1651">
            <v>0.14785332114760341</v>
          </cell>
          <cell r="BD1651">
            <v>0.12880854933606181</v>
          </cell>
          <cell r="BE1651">
            <v>209900</v>
          </cell>
          <cell r="BF1651">
            <v>6</v>
          </cell>
          <cell r="BG1651">
            <v>9.565444342374696E-2</v>
          </cell>
          <cell r="BH1651">
            <v>8.7303477841829402E-2</v>
          </cell>
        </row>
        <row r="1652">
          <cell r="B1652" t="str">
            <v>29020</v>
          </cell>
          <cell r="C1652" t="str">
            <v>7804332000003</v>
          </cell>
          <cell r="D1652" t="str">
            <v>VINO CABERNET 750ml RVA ESPECIAL ESPINO</v>
          </cell>
          <cell r="E1652">
            <v>12</v>
          </cell>
          <cell r="F1652" t="str">
            <v>BEBIDAS</v>
          </cell>
          <cell r="G1652" t="str">
            <v>BEBIDAS</v>
          </cell>
          <cell r="H1652" t="str">
            <v>VINOS FINOS Y VARIETALES</v>
          </cell>
          <cell r="I1652" t="str">
            <v>CHILE</v>
          </cell>
          <cell r="J1652" t="str">
            <v>WILLIAN FEVRE</v>
          </cell>
          <cell r="K1652" t="str">
            <v>ESPINO</v>
          </cell>
          <cell r="L1652">
            <v>114</v>
          </cell>
          <cell r="M1652" t="str">
            <v>APOLO IMPORT S.A. 2 - TRENTINO (114)</v>
          </cell>
          <cell r="N1652">
            <v>0</v>
          </cell>
          <cell r="O1652">
            <v>0</v>
          </cell>
          <cell r="P1652">
            <v>0</v>
          </cell>
          <cell r="Q1652">
            <v>0</v>
          </cell>
          <cell r="R1652">
            <v>1</v>
          </cell>
          <cell r="S1652">
            <v>0</v>
          </cell>
          <cell r="T1652">
            <v>0</v>
          </cell>
          <cell r="U1652">
            <v>0</v>
          </cell>
          <cell r="V1652">
            <v>0</v>
          </cell>
          <cell r="W1652">
            <v>0</v>
          </cell>
          <cell r="X1652">
            <v>0</v>
          </cell>
          <cell r="Y1652">
            <v>0</v>
          </cell>
          <cell r="Z1652">
            <v>0</v>
          </cell>
          <cell r="AA1652">
            <v>0</v>
          </cell>
          <cell r="AB1652">
            <v>0</v>
          </cell>
          <cell r="AC1652">
            <v>0</v>
          </cell>
          <cell r="AD1652">
            <v>0</v>
          </cell>
          <cell r="AE1652">
            <v>0</v>
          </cell>
          <cell r="AF1652">
            <v>0</v>
          </cell>
          <cell r="AG1652">
            <v>0</v>
          </cell>
          <cell r="AH1652">
            <v>0</v>
          </cell>
          <cell r="AI1652">
            <v>0</v>
          </cell>
          <cell r="AJ1652">
            <v>9</v>
          </cell>
          <cell r="AK1652">
            <v>9</v>
          </cell>
          <cell r="AL1652">
            <v>8</v>
          </cell>
          <cell r="AM1652">
            <v>7</v>
          </cell>
          <cell r="AN1652">
            <v>12</v>
          </cell>
          <cell r="AO1652">
            <v>6</v>
          </cell>
          <cell r="AP1652" t="str">
            <v>SV</v>
          </cell>
          <cell r="AQ1652" t="str">
            <v>SV</v>
          </cell>
          <cell r="AR1652" t="str">
            <v>SV</v>
          </cell>
          <cell r="AS1652" t="str">
            <v>SV</v>
          </cell>
          <cell r="AT1652" t="str">
            <v>SV</v>
          </cell>
          <cell r="AU1652" t="str">
            <v>SV</v>
          </cell>
          <cell r="AV1652">
            <v>91575</v>
          </cell>
          <cell r="AW1652">
            <v>90615.440960000007</v>
          </cell>
          <cell r="AX1652">
            <v>109900</v>
          </cell>
          <cell r="AY1652">
            <v>0.20010920010920019</v>
          </cell>
          <cell r="AZ1652">
            <v>0.16674249317561418</v>
          </cell>
          <cell r="BA1652">
            <v>104900</v>
          </cell>
          <cell r="BB1652">
            <v>2</v>
          </cell>
          <cell r="BC1652">
            <v>0.14550914550914551</v>
          </cell>
          <cell r="BD1652">
            <v>0.12702573879885606</v>
          </cell>
          <cell r="BE1652">
            <v>99900</v>
          </cell>
          <cell r="BF1652">
            <v>6</v>
          </cell>
          <cell r="BG1652">
            <v>9.0909090909090828E-2</v>
          </cell>
          <cell r="BH1652">
            <v>8.3333333333333329E-2</v>
          </cell>
        </row>
        <row r="1653">
          <cell r="B1653" t="str">
            <v>29021</v>
          </cell>
          <cell r="C1653" t="str">
            <v>7804332001178</v>
          </cell>
          <cell r="D1653" t="str">
            <v>VINO CARMENERE 750ml RVA ESPECIAL ESPINO</v>
          </cell>
          <cell r="E1653">
            <v>12</v>
          </cell>
          <cell r="F1653" t="str">
            <v>BEBIDAS</v>
          </cell>
          <cell r="G1653" t="str">
            <v>BEBIDAS</v>
          </cell>
          <cell r="H1653" t="str">
            <v>VINOS FINOS Y VARIETALES</v>
          </cell>
          <cell r="I1653" t="str">
            <v>CHILE</v>
          </cell>
          <cell r="J1653" t="str">
            <v>WILLIAN FEVRE</v>
          </cell>
          <cell r="K1653" t="str">
            <v>ESPINO</v>
          </cell>
          <cell r="L1653">
            <v>114</v>
          </cell>
          <cell r="M1653" t="str">
            <v>APOLO IMPORT S.A. 2 - TRENTINO (114)</v>
          </cell>
          <cell r="N1653">
            <v>0</v>
          </cell>
          <cell r="O1653">
            <v>0</v>
          </cell>
          <cell r="P1653">
            <v>0</v>
          </cell>
          <cell r="Q1653">
            <v>0</v>
          </cell>
          <cell r="R1653">
            <v>1</v>
          </cell>
          <cell r="S1653">
            <v>0</v>
          </cell>
          <cell r="T1653">
            <v>0</v>
          </cell>
          <cell r="U1653">
            <v>0</v>
          </cell>
          <cell r="V1653">
            <v>0</v>
          </cell>
          <cell r="W1653">
            <v>0</v>
          </cell>
          <cell r="X1653">
            <v>0</v>
          </cell>
          <cell r="Y1653">
            <v>0</v>
          </cell>
          <cell r="Z1653">
            <v>0</v>
          </cell>
          <cell r="AA1653">
            <v>0</v>
          </cell>
          <cell r="AB1653">
            <v>0</v>
          </cell>
          <cell r="AC1653">
            <v>0</v>
          </cell>
          <cell r="AD1653">
            <v>0</v>
          </cell>
          <cell r="AE1653">
            <v>0</v>
          </cell>
          <cell r="AF1653">
            <v>0</v>
          </cell>
          <cell r="AG1653">
            <v>0</v>
          </cell>
          <cell r="AH1653">
            <v>0</v>
          </cell>
          <cell r="AI1653">
            <v>0</v>
          </cell>
          <cell r="AJ1653">
            <v>11</v>
          </cell>
          <cell r="AK1653">
            <v>7</v>
          </cell>
          <cell r="AL1653">
            <v>5</v>
          </cell>
          <cell r="AM1653">
            <v>6</v>
          </cell>
          <cell r="AN1653">
            <v>12</v>
          </cell>
          <cell r="AO1653">
            <v>12</v>
          </cell>
          <cell r="AP1653" t="str">
            <v>SV</v>
          </cell>
          <cell r="AQ1653" t="str">
            <v>SV</v>
          </cell>
          <cell r="AR1653" t="str">
            <v>SV</v>
          </cell>
          <cell r="AS1653" t="str">
            <v>SV</v>
          </cell>
          <cell r="AT1653" t="str">
            <v>SV</v>
          </cell>
          <cell r="AU1653" t="str">
            <v>SV</v>
          </cell>
          <cell r="AV1653">
            <v>91575</v>
          </cell>
          <cell r="AW1653">
            <v>91575</v>
          </cell>
          <cell r="AX1653">
            <v>109900</v>
          </cell>
          <cell r="AY1653">
            <v>0.20010920010920019</v>
          </cell>
          <cell r="AZ1653">
            <v>0.16674249317561418</v>
          </cell>
          <cell r="BA1653">
            <v>104900</v>
          </cell>
          <cell r="BB1653">
            <v>2</v>
          </cell>
          <cell r="BC1653">
            <v>0.14550914550914551</v>
          </cell>
          <cell r="BD1653">
            <v>0.12702573879885606</v>
          </cell>
          <cell r="BE1653">
            <v>99900</v>
          </cell>
          <cell r="BF1653">
            <v>6</v>
          </cell>
          <cell r="BG1653">
            <v>9.0909090909090828E-2</v>
          </cell>
          <cell r="BH1653">
            <v>8.3333333333333329E-2</v>
          </cell>
        </row>
        <row r="1654">
          <cell r="B1654" t="str">
            <v>29022</v>
          </cell>
          <cell r="C1654" t="str">
            <v>7804332000607</v>
          </cell>
          <cell r="D1654" t="str">
            <v>VINO CHARDONNAY 750ml RVA ESPECIAL ESPINO</v>
          </cell>
          <cell r="E1654">
            <v>12</v>
          </cell>
          <cell r="F1654" t="str">
            <v>BEBIDAS</v>
          </cell>
          <cell r="G1654" t="str">
            <v>BEBIDAS</v>
          </cell>
          <cell r="H1654" t="str">
            <v>VINOS FINOS Y VARIETALES</v>
          </cell>
          <cell r="I1654" t="str">
            <v>CHILE</v>
          </cell>
          <cell r="J1654" t="str">
            <v>WILLIAN FEVRE</v>
          </cell>
          <cell r="K1654" t="str">
            <v>ESPINO</v>
          </cell>
          <cell r="L1654">
            <v>114</v>
          </cell>
          <cell r="M1654" t="str">
            <v>APOLO IMPORT S.A. 2 - TRENTINO (114)</v>
          </cell>
          <cell r="N1654">
            <v>0</v>
          </cell>
          <cell r="O1654">
            <v>0</v>
          </cell>
          <cell r="P1654">
            <v>0</v>
          </cell>
          <cell r="Q1654">
            <v>0</v>
          </cell>
          <cell r="R1654">
            <v>0</v>
          </cell>
          <cell r="S1654">
            <v>0</v>
          </cell>
          <cell r="T1654">
            <v>0</v>
          </cell>
          <cell r="U1654">
            <v>0</v>
          </cell>
          <cell r="V1654">
            <v>0</v>
          </cell>
          <cell r="W1654">
            <v>0</v>
          </cell>
          <cell r="X1654">
            <v>0</v>
          </cell>
          <cell r="Y1654">
            <v>0</v>
          </cell>
          <cell r="Z1654">
            <v>0</v>
          </cell>
          <cell r="AA1654">
            <v>0</v>
          </cell>
          <cell r="AB1654">
            <v>0</v>
          </cell>
          <cell r="AC1654">
            <v>0</v>
          </cell>
          <cell r="AD1654">
            <v>0</v>
          </cell>
          <cell r="AE1654">
            <v>0</v>
          </cell>
          <cell r="AF1654">
            <v>0</v>
          </cell>
          <cell r="AG1654">
            <v>0</v>
          </cell>
          <cell r="AH1654">
            <v>0</v>
          </cell>
          <cell r="AI1654">
            <v>0</v>
          </cell>
          <cell r="AJ1654">
            <v>6</v>
          </cell>
          <cell r="AK1654">
            <v>6</v>
          </cell>
          <cell r="AL1654">
            <v>6</v>
          </cell>
          <cell r="AM1654">
            <v>6</v>
          </cell>
          <cell r="AN1654">
            <v>5</v>
          </cell>
          <cell r="AO1654">
            <v>6</v>
          </cell>
          <cell r="AP1654" t="str">
            <v>SV</v>
          </cell>
          <cell r="AQ1654" t="str">
            <v>SV</v>
          </cell>
          <cell r="AR1654" t="str">
            <v>SV</v>
          </cell>
          <cell r="AS1654" t="str">
            <v>SV</v>
          </cell>
          <cell r="AT1654" t="str">
            <v>SV</v>
          </cell>
          <cell r="AU1654" t="str">
            <v>SV</v>
          </cell>
          <cell r="AV1654">
            <v>91575</v>
          </cell>
          <cell r="AW1654">
            <v>91575</v>
          </cell>
          <cell r="AX1654">
            <v>109900</v>
          </cell>
          <cell r="AY1654">
            <v>0.20010920010920019</v>
          </cell>
          <cell r="AZ1654">
            <v>0.16674249317561418</v>
          </cell>
          <cell r="BA1654">
            <v>104900</v>
          </cell>
          <cell r="BB1654">
            <v>2</v>
          </cell>
          <cell r="BC1654">
            <v>0.14550914550914551</v>
          </cell>
          <cell r="BD1654">
            <v>0.12702573879885606</v>
          </cell>
          <cell r="BE1654">
            <v>99900</v>
          </cell>
          <cell r="BF1654">
            <v>6</v>
          </cell>
          <cell r="BG1654">
            <v>9.0909090909090828E-2</v>
          </cell>
          <cell r="BH1654">
            <v>8.3333333333333329E-2</v>
          </cell>
        </row>
        <row r="1655">
          <cell r="B1655" t="str">
            <v>36475</v>
          </cell>
          <cell r="C1655" t="str">
            <v>715126000123</v>
          </cell>
          <cell r="D1655" t="str">
            <v>VINO CHARDONNAY 750ml MONTES ALPHA</v>
          </cell>
          <cell r="E1655">
            <v>6</v>
          </cell>
          <cell r="F1655" t="str">
            <v>BEBIDAS</v>
          </cell>
          <cell r="G1655" t="str">
            <v>BEBIDAS</v>
          </cell>
          <cell r="H1655" t="str">
            <v>VINOS FINOS Y VARIETALES</v>
          </cell>
          <cell r="I1655" t="str">
            <v>CHILE</v>
          </cell>
          <cell r="J1655" t="str">
            <v>MONTES</v>
          </cell>
          <cell r="K1655" t="str">
            <v>ALPHA</v>
          </cell>
          <cell r="L1655">
            <v>984</v>
          </cell>
          <cell r="M1655" t="str">
            <v>CAMINOS DEL VINO S.A. (984)</v>
          </cell>
          <cell r="N1655">
            <v>1</v>
          </cell>
          <cell r="O1655">
            <v>0</v>
          </cell>
          <cell r="P1655">
            <v>0</v>
          </cell>
          <cell r="Q1655">
            <v>0</v>
          </cell>
          <cell r="R1655">
            <v>0</v>
          </cell>
          <cell r="S1655">
            <v>0</v>
          </cell>
          <cell r="T1655">
            <v>0</v>
          </cell>
          <cell r="U1655">
            <v>0</v>
          </cell>
          <cell r="V1655">
            <v>0</v>
          </cell>
          <cell r="W1655">
            <v>0</v>
          </cell>
          <cell r="X1655">
            <v>0</v>
          </cell>
          <cell r="Y1655">
            <v>0</v>
          </cell>
          <cell r="Z1655">
            <v>0</v>
          </cell>
          <cell r="AA1655">
            <v>0</v>
          </cell>
          <cell r="AB1655">
            <v>0</v>
          </cell>
          <cell r="AC1655">
            <v>0</v>
          </cell>
          <cell r="AD1655">
            <v>0</v>
          </cell>
          <cell r="AE1655">
            <v>0</v>
          </cell>
          <cell r="AF1655">
            <v>0</v>
          </cell>
          <cell r="AG1655">
            <v>0</v>
          </cell>
          <cell r="AH1655">
            <v>0</v>
          </cell>
          <cell r="AI1655">
            <v>0</v>
          </cell>
          <cell r="AJ1655">
            <v>5</v>
          </cell>
          <cell r="AK1655">
            <v>3</v>
          </cell>
          <cell r="AL1655">
            <v>2</v>
          </cell>
          <cell r="AM1655">
            <v>2</v>
          </cell>
          <cell r="AN1655">
            <v>2</v>
          </cell>
          <cell r="AO1655">
            <v>3</v>
          </cell>
          <cell r="AP1655" t="str">
            <v>SV</v>
          </cell>
          <cell r="AQ1655" t="str">
            <v>SV</v>
          </cell>
          <cell r="AR1655" t="str">
            <v>SV</v>
          </cell>
          <cell r="AS1655" t="str">
            <v>SV</v>
          </cell>
          <cell r="AT1655" t="str">
            <v>SV</v>
          </cell>
          <cell r="AU1655" t="str">
            <v>SV</v>
          </cell>
          <cell r="AV1655">
            <v>149150.00000999999</v>
          </cell>
          <cell r="AW1655">
            <v>149149.99968000001</v>
          </cell>
          <cell r="AX1655">
            <v>178900</v>
          </cell>
          <cell r="AY1655">
            <v>0.19946362714049859</v>
          </cell>
          <cell r="AZ1655">
            <v>0.16629401894913365</v>
          </cell>
          <cell r="BA1655">
            <v>174900</v>
          </cell>
          <cell r="BB1655">
            <v>3</v>
          </cell>
          <cell r="BC1655">
            <v>0.17264498818822371</v>
          </cell>
          <cell r="BD1655">
            <v>0.14722698679245289</v>
          </cell>
          <cell r="BE1655">
            <v>169900</v>
          </cell>
          <cell r="BF1655">
            <v>6</v>
          </cell>
          <cell r="BG1655">
            <v>0.13912168949787995</v>
          </cell>
          <cell r="BH1655">
            <v>0.12213066503825787</v>
          </cell>
        </row>
        <row r="1656">
          <cell r="B1656" t="str">
            <v>36477</v>
          </cell>
          <cell r="C1656" t="str">
            <v>715126000017</v>
          </cell>
          <cell r="D1656" t="str">
            <v>VINO CAB SAU 750ml RVA MONTES CLASSIC</v>
          </cell>
          <cell r="E1656">
            <v>6</v>
          </cell>
          <cell r="F1656" t="str">
            <v>BEBIDAS</v>
          </cell>
          <cell r="G1656" t="str">
            <v>BEBIDAS</v>
          </cell>
          <cell r="H1656" t="str">
            <v>VINOS FINOS Y VARIETALES</v>
          </cell>
          <cell r="I1656" t="str">
            <v>CHILE</v>
          </cell>
          <cell r="J1656" t="str">
            <v>MONTES</v>
          </cell>
          <cell r="K1656" t="str">
            <v>MONTES</v>
          </cell>
          <cell r="L1656">
            <v>984</v>
          </cell>
          <cell r="M1656" t="str">
            <v>CAMINOS DEL VINO S.A. (984)</v>
          </cell>
          <cell r="N1656">
            <v>0</v>
          </cell>
          <cell r="O1656">
            <v>0</v>
          </cell>
          <cell r="P1656">
            <v>0</v>
          </cell>
          <cell r="Q1656">
            <v>0</v>
          </cell>
          <cell r="R1656">
            <v>0</v>
          </cell>
          <cell r="S1656">
            <v>1</v>
          </cell>
          <cell r="T1656">
            <v>1</v>
          </cell>
          <cell r="U1656">
            <v>0</v>
          </cell>
          <cell r="V1656">
            <v>0</v>
          </cell>
          <cell r="W1656">
            <v>0</v>
          </cell>
          <cell r="X1656">
            <v>0</v>
          </cell>
          <cell r="Y1656">
            <v>0</v>
          </cell>
          <cell r="Z1656">
            <v>0</v>
          </cell>
          <cell r="AA1656">
            <v>0</v>
          </cell>
          <cell r="AB1656">
            <v>0</v>
          </cell>
          <cell r="AC1656">
            <v>0</v>
          </cell>
          <cell r="AD1656">
            <v>0</v>
          </cell>
          <cell r="AE1656">
            <v>0</v>
          </cell>
          <cell r="AF1656">
            <v>0</v>
          </cell>
          <cell r="AG1656">
            <v>0</v>
          </cell>
          <cell r="AH1656">
            <v>0</v>
          </cell>
          <cell r="AI1656">
            <v>0</v>
          </cell>
          <cell r="AJ1656">
            <v>9</v>
          </cell>
          <cell r="AK1656">
            <v>9</v>
          </cell>
          <cell r="AL1656">
            <v>6</v>
          </cell>
          <cell r="AM1656">
            <v>4</v>
          </cell>
          <cell r="AN1656">
            <v>6</v>
          </cell>
          <cell r="AO1656">
            <v>3</v>
          </cell>
          <cell r="AP1656" t="str">
            <v>SV</v>
          </cell>
          <cell r="AQ1656" t="str">
            <v>SV</v>
          </cell>
          <cell r="AR1656" t="str">
            <v>SV</v>
          </cell>
          <cell r="AS1656" t="str">
            <v>SV</v>
          </cell>
          <cell r="AT1656" t="str">
            <v>SV</v>
          </cell>
          <cell r="AU1656" t="str">
            <v>SV</v>
          </cell>
          <cell r="AV1656">
            <v>62416.999996999999</v>
          </cell>
          <cell r="AW1656">
            <v>62417.000030000003</v>
          </cell>
          <cell r="AX1656">
            <v>74900.399999999994</v>
          </cell>
          <cell r="AY1656">
            <v>0.20000000005767649</v>
          </cell>
          <cell r="AZ1656">
            <v>0.16666666670671981</v>
          </cell>
          <cell r="BA1656">
            <v>73900</v>
          </cell>
          <cell r="BB1656">
            <v>3</v>
          </cell>
          <cell r="BC1656">
            <v>0.18397231529153779</v>
          </cell>
          <cell r="BD1656">
            <v>0.15538565633288229</v>
          </cell>
          <cell r="BE1656">
            <v>72900</v>
          </cell>
          <cell r="BF1656">
            <v>6</v>
          </cell>
          <cell r="BG1656">
            <v>0.16795103903590136</v>
          </cell>
          <cell r="BH1656">
            <v>0.14379972569272978</v>
          </cell>
        </row>
        <row r="1657">
          <cell r="B1657" t="str">
            <v>36473</v>
          </cell>
          <cell r="C1657" t="str">
            <v>715126000116</v>
          </cell>
          <cell r="D1657" t="str">
            <v>VINO CABERNET SAUVIGNON 750ml MONTES ALPHA</v>
          </cell>
          <cell r="E1657">
            <v>6</v>
          </cell>
          <cell r="F1657" t="str">
            <v>BEBIDAS</v>
          </cell>
          <cell r="G1657" t="str">
            <v>BEBIDAS</v>
          </cell>
          <cell r="H1657" t="str">
            <v>VINOS FINOS Y VARIETALES</v>
          </cell>
          <cell r="I1657" t="str">
            <v>CHILE</v>
          </cell>
          <cell r="J1657" t="str">
            <v>MONTES</v>
          </cell>
          <cell r="K1657" t="str">
            <v>MONTES</v>
          </cell>
          <cell r="L1657">
            <v>984</v>
          </cell>
          <cell r="M1657" t="str">
            <v>CAMINOS DEL VINO S.A. (984)</v>
          </cell>
          <cell r="N1657">
            <v>0</v>
          </cell>
          <cell r="O1657">
            <v>0</v>
          </cell>
          <cell r="P1657">
            <v>0</v>
          </cell>
          <cell r="Q1657">
            <v>0</v>
          </cell>
          <cell r="R1657">
            <v>0</v>
          </cell>
          <cell r="S1657">
            <v>0</v>
          </cell>
          <cell r="T1657">
            <v>0</v>
          </cell>
          <cell r="U1657">
            <v>0</v>
          </cell>
          <cell r="V1657">
            <v>0</v>
          </cell>
          <cell r="W1657">
            <v>0</v>
          </cell>
          <cell r="X1657">
            <v>0</v>
          </cell>
          <cell r="Y1657">
            <v>0</v>
          </cell>
          <cell r="Z1657">
            <v>0</v>
          </cell>
          <cell r="AA1657">
            <v>0</v>
          </cell>
          <cell r="AB1657">
            <v>0</v>
          </cell>
          <cell r="AC1657">
            <v>0</v>
          </cell>
          <cell r="AD1657">
            <v>0</v>
          </cell>
          <cell r="AE1657">
            <v>0</v>
          </cell>
          <cell r="AF1657">
            <v>0</v>
          </cell>
          <cell r="AG1657">
            <v>0</v>
          </cell>
          <cell r="AH1657">
            <v>0</v>
          </cell>
          <cell r="AI1657">
            <v>0</v>
          </cell>
          <cell r="AJ1657">
            <v>4</v>
          </cell>
          <cell r="AK1657">
            <v>4</v>
          </cell>
          <cell r="AL1657">
            <v>4</v>
          </cell>
          <cell r="AM1657">
            <v>4</v>
          </cell>
          <cell r="AN1657">
            <v>4</v>
          </cell>
          <cell r="AO1657">
            <v>3</v>
          </cell>
          <cell r="AP1657" t="str">
            <v>SV</v>
          </cell>
          <cell r="AQ1657" t="str">
            <v>SV</v>
          </cell>
          <cell r="AR1657" t="str">
            <v>SV</v>
          </cell>
          <cell r="AS1657" t="str">
            <v>SV</v>
          </cell>
          <cell r="AT1657" t="str">
            <v>SV</v>
          </cell>
          <cell r="AU1657" t="str">
            <v>SV</v>
          </cell>
          <cell r="AV1657">
            <v>149149.99999899999</v>
          </cell>
          <cell r="AW1657">
            <v>149150.00000999999</v>
          </cell>
          <cell r="AX1657">
            <v>178900</v>
          </cell>
          <cell r="AY1657">
            <v>0.19946362722896049</v>
          </cell>
          <cell r="AZ1657">
            <v>0.16629401901062049</v>
          </cell>
          <cell r="BA1657">
            <v>174900</v>
          </cell>
          <cell r="BB1657">
            <v>3</v>
          </cell>
          <cell r="BC1657">
            <v>0.17264498827470764</v>
          </cell>
          <cell r="BD1657">
            <v>0.14722698685534596</v>
          </cell>
          <cell r="BE1657">
            <v>169900</v>
          </cell>
          <cell r="BF1657">
            <v>6</v>
          </cell>
          <cell r="BG1657">
            <v>0.13912168958189164</v>
          </cell>
          <cell r="BH1657">
            <v>0.12213066510300181</v>
          </cell>
        </row>
        <row r="1658">
          <cell r="B1658" t="str">
            <v>36474</v>
          </cell>
          <cell r="C1658" t="str">
            <v>715126900195</v>
          </cell>
          <cell r="D1658" t="str">
            <v>VINO CAMENERE 750ml MONTES ALPHA</v>
          </cell>
          <cell r="E1658">
            <v>6</v>
          </cell>
          <cell r="F1658" t="str">
            <v>BEBIDAS</v>
          </cell>
          <cell r="G1658" t="str">
            <v>BEBIDAS</v>
          </cell>
          <cell r="H1658" t="str">
            <v>VINOS FINOS Y VARIETALES</v>
          </cell>
          <cell r="I1658" t="str">
            <v>CHILE</v>
          </cell>
          <cell r="J1658" t="str">
            <v>MONTES</v>
          </cell>
          <cell r="K1658" t="str">
            <v>MONTES</v>
          </cell>
          <cell r="L1658">
            <v>984</v>
          </cell>
          <cell r="M1658" t="str">
            <v>CAMINOS DEL VINO S.A. (984)</v>
          </cell>
          <cell r="N1658">
            <v>0</v>
          </cell>
          <cell r="O1658">
            <v>0</v>
          </cell>
          <cell r="P1658">
            <v>0</v>
          </cell>
          <cell r="Q1658">
            <v>0</v>
          </cell>
          <cell r="R1658">
            <v>0</v>
          </cell>
          <cell r="S1658">
            <v>0</v>
          </cell>
          <cell r="T1658">
            <v>0</v>
          </cell>
          <cell r="U1658">
            <v>0</v>
          </cell>
          <cell r="V1658">
            <v>0</v>
          </cell>
          <cell r="W1658">
            <v>0</v>
          </cell>
          <cell r="X1658">
            <v>0</v>
          </cell>
          <cell r="Y1658">
            <v>0</v>
          </cell>
          <cell r="Z1658">
            <v>0</v>
          </cell>
          <cell r="AA1658">
            <v>0</v>
          </cell>
          <cell r="AB1658">
            <v>0</v>
          </cell>
          <cell r="AC1658">
            <v>0</v>
          </cell>
          <cell r="AD1658">
            <v>0</v>
          </cell>
          <cell r="AE1658">
            <v>0</v>
          </cell>
          <cell r="AF1658">
            <v>0</v>
          </cell>
          <cell r="AG1658">
            <v>0</v>
          </cell>
          <cell r="AH1658">
            <v>0</v>
          </cell>
          <cell r="AI1658">
            <v>0</v>
          </cell>
          <cell r="AJ1658">
            <v>5</v>
          </cell>
          <cell r="AK1658">
            <v>3</v>
          </cell>
          <cell r="AL1658">
            <v>2</v>
          </cell>
          <cell r="AM1658">
            <v>2</v>
          </cell>
          <cell r="AN1658">
            <v>3</v>
          </cell>
          <cell r="AO1658">
            <v>2</v>
          </cell>
          <cell r="AP1658" t="str">
            <v>SV</v>
          </cell>
          <cell r="AQ1658" t="str">
            <v>SV</v>
          </cell>
          <cell r="AR1658" t="str">
            <v>SV</v>
          </cell>
          <cell r="AS1658" t="str">
            <v>SV</v>
          </cell>
          <cell r="AT1658" t="str">
            <v>SV</v>
          </cell>
          <cell r="AU1658" t="str">
            <v>SV</v>
          </cell>
          <cell r="AV1658">
            <v>149150.00000999999</v>
          </cell>
          <cell r="AW1658">
            <v>149149.99968000001</v>
          </cell>
          <cell r="AX1658">
            <v>178900</v>
          </cell>
          <cell r="AY1658">
            <v>0.19946362714049859</v>
          </cell>
          <cell r="AZ1658">
            <v>0.16629401894913365</v>
          </cell>
          <cell r="BA1658">
            <v>174900</v>
          </cell>
          <cell r="BB1658">
            <v>3</v>
          </cell>
          <cell r="BC1658">
            <v>0.17264498818822371</v>
          </cell>
          <cell r="BD1658">
            <v>0.14722698679245289</v>
          </cell>
          <cell r="BE1658">
            <v>169900</v>
          </cell>
          <cell r="BF1658">
            <v>6</v>
          </cell>
          <cell r="BG1658">
            <v>0.13912168949787995</v>
          </cell>
          <cell r="BH1658">
            <v>0.12213066503825787</v>
          </cell>
        </row>
        <row r="1659">
          <cell r="B1659" t="str">
            <v>36478</v>
          </cell>
          <cell r="C1659" t="str">
            <v>715126011228</v>
          </cell>
          <cell r="D1659" t="str">
            <v>VINO CHARDONNAY 750ml RVA MONTES CLASSIC</v>
          </cell>
          <cell r="E1659">
            <v>6</v>
          </cell>
          <cell r="F1659" t="str">
            <v>BEBIDAS</v>
          </cell>
          <cell r="G1659" t="str">
            <v>BEBIDAS</v>
          </cell>
          <cell r="H1659" t="str">
            <v>VINOS FINOS Y VARIETALES</v>
          </cell>
          <cell r="I1659" t="str">
            <v>CHILE</v>
          </cell>
          <cell r="J1659" t="str">
            <v>MONTES</v>
          </cell>
          <cell r="K1659" t="str">
            <v>MONTES</v>
          </cell>
          <cell r="L1659">
            <v>984</v>
          </cell>
          <cell r="M1659" t="str">
            <v>CAMINOS DEL VINO S.A. (984)</v>
          </cell>
          <cell r="N1659">
            <v>1</v>
          </cell>
          <cell r="O1659">
            <v>0</v>
          </cell>
          <cell r="P1659">
            <v>0</v>
          </cell>
          <cell r="Q1659">
            <v>0</v>
          </cell>
          <cell r="R1659">
            <v>0</v>
          </cell>
          <cell r="S1659">
            <v>0</v>
          </cell>
          <cell r="T1659">
            <v>0</v>
          </cell>
          <cell r="U1659">
            <v>0</v>
          </cell>
          <cell r="V1659">
            <v>0</v>
          </cell>
          <cell r="W1659">
            <v>0</v>
          </cell>
          <cell r="X1659">
            <v>0</v>
          </cell>
          <cell r="Y1659">
            <v>0</v>
          </cell>
          <cell r="Z1659">
            <v>1</v>
          </cell>
          <cell r="AA1659">
            <v>0</v>
          </cell>
          <cell r="AB1659">
            <v>0</v>
          </cell>
          <cell r="AC1659">
            <v>0</v>
          </cell>
          <cell r="AD1659">
            <v>0</v>
          </cell>
          <cell r="AE1659">
            <v>0</v>
          </cell>
          <cell r="AF1659">
            <v>0</v>
          </cell>
          <cell r="AG1659">
            <v>0</v>
          </cell>
          <cell r="AH1659">
            <v>0</v>
          </cell>
          <cell r="AI1659">
            <v>0</v>
          </cell>
          <cell r="AJ1659">
            <v>4</v>
          </cell>
          <cell r="AK1659">
            <v>5</v>
          </cell>
          <cell r="AL1659">
            <v>4</v>
          </cell>
          <cell r="AM1659">
            <v>4</v>
          </cell>
          <cell r="AN1659">
            <v>3</v>
          </cell>
          <cell r="AO1659">
            <v>3</v>
          </cell>
          <cell r="AP1659" t="str">
            <v>SV</v>
          </cell>
          <cell r="AQ1659" t="str">
            <v>SV</v>
          </cell>
          <cell r="AR1659" t="str">
            <v>SV</v>
          </cell>
          <cell r="AS1659" t="str">
            <v>SV</v>
          </cell>
          <cell r="AT1659" t="str">
            <v>SV</v>
          </cell>
          <cell r="AU1659" t="str">
            <v>SV</v>
          </cell>
          <cell r="AV1659">
            <v>62416.999996999999</v>
          </cell>
          <cell r="AW1659">
            <v>62417.000030000003</v>
          </cell>
          <cell r="AX1659">
            <v>74900.399999999994</v>
          </cell>
          <cell r="AY1659">
            <v>0.20000000005767649</v>
          </cell>
          <cell r="AZ1659">
            <v>0.16666666670671981</v>
          </cell>
          <cell r="BA1659">
            <v>73900</v>
          </cell>
          <cell r="BB1659">
            <v>3</v>
          </cell>
          <cell r="BC1659">
            <v>0.18397231529153779</v>
          </cell>
          <cell r="BD1659">
            <v>0.15538565633288229</v>
          </cell>
          <cell r="BE1659">
            <v>72900</v>
          </cell>
          <cell r="BF1659">
            <v>6</v>
          </cell>
          <cell r="BG1659">
            <v>0.16795103903590136</v>
          </cell>
          <cell r="BH1659">
            <v>0.14379972569272978</v>
          </cell>
        </row>
        <row r="1660">
          <cell r="B1660" t="str">
            <v>36480</v>
          </cell>
          <cell r="C1660" t="str">
            <v>715126400022</v>
          </cell>
          <cell r="D1660" t="str">
            <v>VINO MALBEC 750ml RVA MONTES CLASSIC</v>
          </cell>
          <cell r="E1660">
            <v>6</v>
          </cell>
          <cell r="F1660" t="str">
            <v>BEBIDAS</v>
          </cell>
          <cell r="G1660" t="str">
            <v>BEBIDAS</v>
          </cell>
          <cell r="H1660" t="str">
            <v>VINOS FINOS Y VARIETALES</v>
          </cell>
          <cell r="I1660" t="str">
            <v>CHILE</v>
          </cell>
          <cell r="J1660" t="str">
            <v>MONTES</v>
          </cell>
          <cell r="K1660" t="str">
            <v>MONTES</v>
          </cell>
          <cell r="L1660">
            <v>984</v>
          </cell>
          <cell r="M1660" t="str">
            <v>CAMINOS DEL VINO S.A. (984)</v>
          </cell>
          <cell r="N1660">
            <v>0</v>
          </cell>
          <cell r="O1660">
            <v>0</v>
          </cell>
          <cell r="P1660">
            <v>2</v>
          </cell>
          <cell r="Q1660">
            <v>2</v>
          </cell>
          <cell r="R1660">
            <v>0</v>
          </cell>
          <cell r="S1660">
            <v>0</v>
          </cell>
          <cell r="T1660">
            <v>0</v>
          </cell>
          <cell r="U1660">
            <v>0</v>
          </cell>
          <cell r="V1660">
            <v>0</v>
          </cell>
          <cell r="W1660">
            <v>0</v>
          </cell>
          <cell r="X1660">
            <v>1</v>
          </cell>
          <cell r="Y1660">
            <v>1</v>
          </cell>
          <cell r="Z1660">
            <v>0</v>
          </cell>
          <cell r="AA1660">
            <v>0</v>
          </cell>
          <cell r="AB1660">
            <v>1</v>
          </cell>
          <cell r="AC1660">
            <v>1</v>
          </cell>
          <cell r="AD1660">
            <v>0</v>
          </cell>
          <cell r="AE1660">
            <v>0</v>
          </cell>
          <cell r="AF1660">
            <v>0</v>
          </cell>
          <cell r="AG1660">
            <v>0</v>
          </cell>
          <cell r="AH1660">
            <v>0</v>
          </cell>
          <cell r="AI1660">
            <v>0</v>
          </cell>
          <cell r="AJ1660">
            <v>3</v>
          </cell>
          <cell r="AK1660">
            <v>4</v>
          </cell>
          <cell r="AL1660">
            <v>5</v>
          </cell>
          <cell r="AM1660">
            <v>4</v>
          </cell>
          <cell r="AN1660">
            <v>4</v>
          </cell>
          <cell r="AO1660">
            <v>3</v>
          </cell>
          <cell r="AP1660">
            <v>45</v>
          </cell>
          <cell r="AQ1660" t="str">
            <v>SV</v>
          </cell>
          <cell r="AR1660">
            <v>150</v>
          </cell>
          <cell r="AS1660">
            <v>120</v>
          </cell>
          <cell r="AT1660" t="str">
            <v>SV</v>
          </cell>
          <cell r="AU1660" t="str">
            <v>SV</v>
          </cell>
          <cell r="AV1660">
            <v>62416.999996999999</v>
          </cell>
          <cell r="AW1660">
            <v>62417.000030000003</v>
          </cell>
          <cell r="AX1660">
            <v>74900</v>
          </cell>
          <cell r="AY1660">
            <v>0.19999359154717444</v>
          </cell>
          <cell r="AZ1660">
            <v>0.16666221632843792</v>
          </cell>
          <cell r="BA1660">
            <v>73900</v>
          </cell>
          <cell r="BB1660">
            <v>3</v>
          </cell>
          <cell r="BC1660">
            <v>0.18397231529153779</v>
          </cell>
          <cell r="BD1660">
            <v>0.15538565633288229</v>
          </cell>
          <cell r="BE1660">
            <v>72900</v>
          </cell>
          <cell r="BF1660">
            <v>6</v>
          </cell>
          <cell r="BG1660">
            <v>0.16795103903590136</v>
          </cell>
          <cell r="BH1660">
            <v>0.14379972569272978</v>
          </cell>
        </row>
        <row r="1661">
          <cell r="B1661" t="str">
            <v>36476</v>
          </cell>
          <cell r="C1661" t="str">
            <v>715126900133</v>
          </cell>
          <cell r="D1661" t="str">
            <v>VINO PINOT NOIR 750ml MONTES ALPHA</v>
          </cell>
          <cell r="E1661">
            <v>6</v>
          </cell>
          <cell r="F1661" t="str">
            <v>BEBIDAS</v>
          </cell>
          <cell r="G1661" t="str">
            <v>BEBIDAS</v>
          </cell>
          <cell r="H1661" t="str">
            <v>VINOS FINOS Y VARIETALES</v>
          </cell>
          <cell r="I1661" t="str">
            <v>CHILE</v>
          </cell>
          <cell r="J1661" t="str">
            <v>MONTES</v>
          </cell>
          <cell r="K1661" t="str">
            <v>MONTES</v>
          </cell>
          <cell r="L1661">
            <v>984</v>
          </cell>
          <cell r="M1661" t="str">
            <v>CAMINOS DEL VINO S.A. (984)</v>
          </cell>
          <cell r="N1661">
            <v>0</v>
          </cell>
          <cell r="O1661">
            <v>0</v>
          </cell>
          <cell r="P1661">
            <v>0</v>
          </cell>
          <cell r="Q1661">
            <v>0</v>
          </cell>
          <cell r="R1661">
            <v>0</v>
          </cell>
          <cell r="S1661">
            <v>0</v>
          </cell>
          <cell r="T1661">
            <v>0</v>
          </cell>
          <cell r="U1661">
            <v>0</v>
          </cell>
          <cell r="V1661">
            <v>0</v>
          </cell>
          <cell r="W1661">
            <v>0</v>
          </cell>
          <cell r="X1661">
            <v>0</v>
          </cell>
          <cell r="Y1661">
            <v>0</v>
          </cell>
          <cell r="Z1661">
            <v>0</v>
          </cell>
          <cell r="AA1661">
            <v>0</v>
          </cell>
          <cell r="AB1661">
            <v>0</v>
          </cell>
          <cell r="AC1661">
            <v>0</v>
          </cell>
          <cell r="AD1661">
            <v>0</v>
          </cell>
          <cell r="AE1661">
            <v>0</v>
          </cell>
          <cell r="AF1661">
            <v>0</v>
          </cell>
          <cell r="AG1661">
            <v>0</v>
          </cell>
          <cell r="AH1661">
            <v>0</v>
          </cell>
          <cell r="AI1661">
            <v>0</v>
          </cell>
          <cell r="AJ1661">
            <v>2</v>
          </cell>
          <cell r="AK1661">
            <v>2</v>
          </cell>
          <cell r="AL1661">
            <v>2</v>
          </cell>
          <cell r="AM1661">
            <v>2</v>
          </cell>
          <cell r="AN1661">
            <v>2</v>
          </cell>
          <cell r="AO1661">
            <v>2</v>
          </cell>
          <cell r="AP1661" t="str">
            <v>SV</v>
          </cell>
          <cell r="AQ1661" t="str">
            <v>SV</v>
          </cell>
          <cell r="AR1661" t="str">
            <v>SV</v>
          </cell>
          <cell r="AS1661" t="str">
            <v>SV</v>
          </cell>
          <cell r="AT1661" t="str">
            <v>SV</v>
          </cell>
          <cell r="AU1661" t="str">
            <v>SV</v>
          </cell>
          <cell r="AV1661">
            <v>149150.00000999999</v>
          </cell>
          <cell r="AW1661">
            <v>149150.00000999999</v>
          </cell>
          <cell r="AX1661">
            <v>178900</v>
          </cell>
          <cell r="AY1661">
            <v>0.19946362714049859</v>
          </cell>
          <cell r="AZ1661">
            <v>0.16629401894913365</v>
          </cell>
          <cell r="BA1661">
            <v>174900</v>
          </cell>
          <cell r="BB1661">
            <v>3</v>
          </cell>
          <cell r="BC1661">
            <v>0.17264498818822371</v>
          </cell>
          <cell r="BD1661">
            <v>0.14722698679245289</v>
          </cell>
          <cell r="BE1661">
            <v>169900</v>
          </cell>
          <cell r="BF1661">
            <v>6</v>
          </cell>
          <cell r="BG1661">
            <v>0.13912168949787995</v>
          </cell>
          <cell r="BH1661">
            <v>0.12213066503825787</v>
          </cell>
        </row>
        <row r="1662">
          <cell r="B1662" t="str">
            <v>36479</v>
          </cell>
          <cell r="C1662" t="str">
            <v>715126022125</v>
          </cell>
          <cell r="D1662" t="str">
            <v>VINO SAUVIGNON 750ml RVA MONTES CLASSIC</v>
          </cell>
          <cell r="E1662">
            <v>6</v>
          </cell>
          <cell r="F1662" t="str">
            <v>BEBIDAS</v>
          </cell>
          <cell r="G1662" t="str">
            <v>BEBIDAS</v>
          </cell>
          <cell r="H1662" t="str">
            <v>VINOS FINOS Y VARIETALES</v>
          </cell>
          <cell r="I1662" t="str">
            <v>CHILE</v>
          </cell>
          <cell r="J1662" t="str">
            <v>MONTES</v>
          </cell>
          <cell r="K1662" t="str">
            <v>MONTES</v>
          </cell>
          <cell r="L1662">
            <v>984</v>
          </cell>
          <cell r="M1662" t="str">
            <v>CAMINOS DEL VINO S.A. (984)</v>
          </cell>
          <cell r="N1662">
            <v>0</v>
          </cell>
          <cell r="O1662">
            <v>0</v>
          </cell>
          <cell r="P1662">
            <v>0</v>
          </cell>
          <cell r="Q1662">
            <v>1</v>
          </cell>
          <cell r="R1662">
            <v>0</v>
          </cell>
          <cell r="S1662">
            <v>0</v>
          </cell>
          <cell r="T1662">
            <v>0</v>
          </cell>
          <cell r="U1662">
            <v>0</v>
          </cell>
          <cell r="V1662">
            <v>0</v>
          </cell>
          <cell r="W1662">
            <v>0</v>
          </cell>
          <cell r="X1662">
            <v>0</v>
          </cell>
          <cell r="Y1662">
            <v>0</v>
          </cell>
          <cell r="Z1662">
            <v>1</v>
          </cell>
          <cell r="AA1662">
            <v>0</v>
          </cell>
          <cell r="AB1662">
            <v>0</v>
          </cell>
          <cell r="AC1662">
            <v>0</v>
          </cell>
          <cell r="AD1662">
            <v>0</v>
          </cell>
          <cell r="AE1662">
            <v>0</v>
          </cell>
          <cell r="AF1662">
            <v>0</v>
          </cell>
          <cell r="AG1662">
            <v>0</v>
          </cell>
          <cell r="AH1662">
            <v>0</v>
          </cell>
          <cell r="AI1662">
            <v>0</v>
          </cell>
          <cell r="AJ1662">
            <v>3</v>
          </cell>
          <cell r="AK1662">
            <v>3</v>
          </cell>
          <cell r="AL1662">
            <v>3</v>
          </cell>
          <cell r="AM1662">
            <v>3</v>
          </cell>
          <cell r="AN1662">
            <v>3</v>
          </cell>
          <cell r="AO1662">
            <v>3</v>
          </cell>
          <cell r="AP1662">
            <v>90</v>
          </cell>
          <cell r="AQ1662" t="str">
            <v>SV</v>
          </cell>
          <cell r="AR1662" t="str">
            <v>SV</v>
          </cell>
          <cell r="AS1662" t="str">
            <v>SV</v>
          </cell>
          <cell r="AT1662" t="str">
            <v>SV</v>
          </cell>
          <cell r="AU1662" t="str">
            <v>SV</v>
          </cell>
          <cell r="AV1662">
            <v>62417.000030000003</v>
          </cell>
          <cell r="AW1662">
            <v>62416.9997</v>
          </cell>
          <cell r="AX1662">
            <v>74900.399999999994</v>
          </cell>
          <cell r="AY1662">
            <v>0.19999999942323399</v>
          </cell>
          <cell r="AZ1662">
            <v>0.16666666626613466</v>
          </cell>
          <cell r="BA1662">
            <v>73900</v>
          </cell>
          <cell r="BB1662">
            <v>3</v>
          </cell>
          <cell r="BC1662">
            <v>0.18397231466556918</v>
          </cell>
          <cell r="BD1662">
            <v>0.15538565588633285</v>
          </cell>
          <cell r="BE1662">
            <v>72900</v>
          </cell>
          <cell r="BF1662">
            <v>6</v>
          </cell>
          <cell r="BG1662">
            <v>0.16795103841840309</v>
          </cell>
          <cell r="BH1662">
            <v>0.14379972524005483</v>
          </cell>
        </row>
        <row r="1663">
          <cell r="B1663" t="str">
            <v>36499</v>
          </cell>
          <cell r="C1663" t="str">
            <v>7804310548541</v>
          </cell>
          <cell r="D1663" t="str">
            <v>VINO CAB SAUVIGNON 750ml GRAN RVA AVES DEL SUR</v>
          </cell>
          <cell r="E1663">
            <v>6</v>
          </cell>
          <cell r="F1663" t="str">
            <v>BEBIDAS</v>
          </cell>
          <cell r="G1663" t="str">
            <v>BEBIDAS</v>
          </cell>
          <cell r="H1663" t="str">
            <v>VINOS FINOS Y VARIETALES</v>
          </cell>
          <cell r="I1663" t="str">
            <v>CHILE</v>
          </cell>
          <cell r="J1663" t="str">
            <v>AVES DEL SUR</v>
          </cell>
          <cell r="K1663" t="str">
            <v>AVES DEL SUR</v>
          </cell>
          <cell r="L1663">
            <v>984</v>
          </cell>
          <cell r="M1663" t="str">
            <v>CAMINOS DEL VINO S.A. (984)</v>
          </cell>
          <cell r="N1663">
            <v>0</v>
          </cell>
          <cell r="O1663">
            <v>0</v>
          </cell>
          <cell r="P1663">
            <v>0</v>
          </cell>
          <cell r="Q1663">
            <v>0</v>
          </cell>
          <cell r="R1663">
            <v>0</v>
          </cell>
          <cell r="S1663">
            <v>0</v>
          </cell>
          <cell r="T1663">
            <v>0</v>
          </cell>
          <cell r="U1663">
            <v>0</v>
          </cell>
          <cell r="V1663">
            <v>0</v>
          </cell>
          <cell r="W1663">
            <v>0</v>
          </cell>
          <cell r="X1663">
            <v>0</v>
          </cell>
          <cell r="Y1663">
            <v>0</v>
          </cell>
          <cell r="Z1663">
            <v>0</v>
          </cell>
          <cell r="AA1663">
            <v>0</v>
          </cell>
          <cell r="AB1663">
            <v>0</v>
          </cell>
          <cell r="AC1663">
            <v>0</v>
          </cell>
          <cell r="AD1663">
            <v>0</v>
          </cell>
          <cell r="AE1663">
            <v>1</v>
          </cell>
          <cell r="AF1663">
            <v>0</v>
          </cell>
          <cell r="AG1663">
            <v>0</v>
          </cell>
          <cell r="AH1663">
            <v>0</v>
          </cell>
          <cell r="AI1663">
            <v>0</v>
          </cell>
          <cell r="AJ1663">
            <v>3</v>
          </cell>
          <cell r="AK1663">
            <v>3</v>
          </cell>
          <cell r="AL1663">
            <v>2</v>
          </cell>
          <cell r="AM1663">
            <v>2</v>
          </cell>
          <cell r="AN1663">
            <v>2</v>
          </cell>
          <cell r="AO1663">
            <v>3</v>
          </cell>
          <cell r="AP1663" t="str">
            <v>SV</v>
          </cell>
          <cell r="AQ1663" t="str">
            <v>SV</v>
          </cell>
          <cell r="AR1663" t="str">
            <v>SV</v>
          </cell>
          <cell r="AS1663" t="str">
            <v>SV</v>
          </cell>
          <cell r="AT1663" t="str">
            <v>SV</v>
          </cell>
          <cell r="AU1663" t="str">
            <v>SV</v>
          </cell>
          <cell r="AV1663">
            <v>99149.999960000001</v>
          </cell>
          <cell r="AW1663">
            <v>99149.999630000006</v>
          </cell>
          <cell r="AX1663">
            <v>118900</v>
          </cell>
          <cell r="AY1663">
            <v>0.19919314218827755</v>
          </cell>
          <cell r="AZ1663">
            <v>0.16610597174095879</v>
          </cell>
          <cell r="BA1663">
            <v>116900</v>
          </cell>
          <cell r="BB1663">
            <v>3</v>
          </cell>
          <cell r="BC1663">
            <v>0.17902168479234359</v>
          </cell>
          <cell r="BD1663">
            <v>0.15183917912745937</v>
          </cell>
          <cell r="BE1663">
            <v>114900</v>
          </cell>
          <cell r="BF1663">
            <v>6</v>
          </cell>
          <cell r="BG1663">
            <v>0.15885022739640964</v>
          </cell>
          <cell r="BH1663">
            <v>0.13707571836379459</v>
          </cell>
        </row>
        <row r="1664">
          <cell r="B1664" t="str">
            <v>36500</v>
          </cell>
          <cell r="C1664" t="str">
            <v>7804310552692</v>
          </cell>
          <cell r="D1664" t="str">
            <v>VINO CAMENERE 750ml GRAN RVA AVES DEL SUR</v>
          </cell>
          <cell r="E1664">
            <v>6</v>
          </cell>
          <cell r="F1664" t="str">
            <v>BEBIDAS</v>
          </cell>
          <cell r="G1664" t="str">
            <v>BEBIDAS</v>
          </cell>
          <cell r="H1664" t="str">
            <v>VINOS FINOS Y VARIETALES</v>
          </cell>
          <cell r="I1664" t="str">
            <v>CHILE</v>
          </cell>
          <cell r="J1664" t="str">
            <v>AVES DEL SUR</v>
          </cell>
          <cell r="K1664" t="str">
            <v>AVES DEL SUR</v>
          </cell>
          <cell r="L1664">
            <v>984</v>
          </cell>
          <cell r="M1664" t="str">
            <v>CAMINOS DEL VINO S.A. (984)</v>
          </cell>
          <cell r="N1664">
            <v>0</v>
          </cell>
          <cell r="O1664">
            <v>0</v>
          </cell>
          <cell r="P1664">
            <v>0</v>
          </cell>
          <cell r="Q1664">
            <v>0</v>
          </cell>
          <cell r="R1664">
            <v>0</v>
          </cell>
          <cell r="S1664">
            <v>0</v>
          </cell>
          <cell r="T1664">
            <v>0</v>
          </cell>
          <cell r="U1664">
            <v>0</v>
          </cell>
          <cell r="V1664">
            <v>0</v>
          </cell>
          <cell r="W1664">
            <v>0</v>
          </cell>
          <cell r="X1664">
            <v>0</v>
          </cell>
          <cell r="Y1664">
            <v>0</v>
          </cell>
          <cell r="Z1664">
            <v>0</v>
          </cell>
          <cell r="AA1664">
            <v>0</v>
          </cell>
          <cell r="AB1664">
            <v>0</v>
          </cell>
          <cell r="AC1664">
            <v>0</v>
          </cell>
          <cell r="AD1664">
            <v>0</v>
          </cell>
          <cell r="AE1664">
            <v>0</v>
          </cell>
          <cell r="AF1664">
            <v>0</v>
          </cell>
          <cell r="AG1664">
            <v>0</v>
          </cell>
          <cell r="AH1664">
            <v>0</v>
          </cell>
          <cell r="AI1664">
            <v>0</v>
          </cell>
          <cell r="AJ1664">
            <v>3</v>
          </cell>
          <cell r="AK1664">
            <v>3</v>
          </cell>
          <cell r="AL1664">
            <v>2</v>
          </cell>
          <cell r="AM1664">
            <v>3</v>
          </cell>
          <cell r="AN1664">
            <v>2</v>
          </cell>
          <cell r="AO1664">
            <v>3</v>
          </cell>
          <cell r="AP1664" t="str">
            <v>SV</v>
          </cell>
          <cell r="AQ1664" t="str">
            <v>SV</v>
          </cell>
          <cell r="AR1664" t="str">
            <v>SV</v>
          </cell>
          <cell r="AS1664" t="str">
            <v>SV</v>
          </cell>
          <cell r="AT1664" t="str">
            <v>SV</v>
          </cell>
          <cell r="AU1664" t="str">
            <v>SV</v>
          </cell>
          <cell r="AV1664">
            <v>99149.999960000001</v>
          </cell>
          <cell r="AW1664">
            <v>99149.999630000006</v>
          </cell>
          <cell r="AX1664">
            <v>118900</v>
          </cell>
          <cell r="AY1664">
            <v>0.19919314218827755</v>
          </cell>
          <cell r="AZ1664">
            <v>0.16610597174095879</v>
          </cell>
          <cell r="BA1664">
            <v>116900</v>
          </cell>
          <cell r="BB1664">
            <v>3</v>
          </cell>
          <cell r="BC1664">
            <v>0.17902168479234359</v>
          </cell>
          <cell r="BD1664">
            <v>0.15183917912745937</v>
          </cell>
          <cell r="BE1664">
            <v>114900</v>
          </cell>
          <cell r="BF1664">
            <v>6</v>
          </cell>
          <cell r="BG1664">
            <v>0.15885022739640964</v>
          </cell>
          <cell r="BH1664">
            <v>0.13707571836379459</v>
          </cell>
        </row>
        <row r="1665">
          <cell r="B1665" t="str">
            <v>36501</v>
          </cell>
          <cell r="C1665" t="str">
            <v>7804310548596</v>
          </cell>
          <cell r="D1665" t="str">
            <v>VINO CHARDONNAY 750ml GRAN RVA AVES DEL SUR</v>
          </cell>
          <cell r="E1665">
            <v>6</v>
          </cell>
          <cell r="F1665" t="str">
            <v>BEBIDAS</v>
          </cell>
          <cell r="G1665" t="str">
            <v>BEBIDAS</v>
          </cell>
          <cell r="H1665" t="str">
            <v>VINOS FINOS Y VARIETALES</v>
          </cell>
          <cell r="I1665" t="str">
            <v>CHILE</v>
          </cell>
          <cell r="J1665" t="str">
            <v>AVES DEL SUR</v>
          </cell>
          <cell r="K1665" t="str">
            <v>AVES DEL SUR</v>
          </cell>
          <cell r="L1665">
            <v>984</v>
          </cell>
          <cell r="M1665" t="str">
            <v>CAMINOS DEL VINO S.A. (984)</v>
          </cell>
          <cell r="N1665">
            <v>0</v>
          </cell>
          <cell r="O1665">
            <v>0</v>
          </cell>
          <cell r="P1665">
            <v>0</v>
          </cell>
          <cell r="Q1665">
            <v>0</v>
          </cell>
          <cell r="R1665">
            <v>0</v>
          </cell>
          <cell r="S1665">
            <v>0</v>
          </cell>
          <cell r="T1665">
            <v>0</v>
          </cell>
          <cell r="U1665">
            <v>0</v>
          </cell>
          <cell r="V1665">
            <v>0</v>
          </cell>
          <cell r="W1665">
            <v>0</v>
          </cell>
          <cell r="X1665">
            <v>0</v>
          </cell>
          <cell r="Y1665">
            <v>0</v>
          </cell>
          <cell r="Z1665">
            <v>0</v>
          </cell>
          <cell r="AA1665">
            <v>0</v>
          </cell>
          <cell r="AB1665">
            <v>0</v>
          </cell>
          <cell r="AC1665">
            <v>0</v>
          </cell>
          <cell r="AD1665">
            <v>0</v>
          </cell>
          <cell r="AE1665">
            <v>0</v>
          </cell>
          <cell r="AF1665">
            <v>0</v>
          </cell>
          <cell r="AG1665">
            <v>0</v>
          </cell>
          <cell r="AH1665">
            <v>0</v>
          </cell>
          <cell r="AI1665">
            <v>0</v>
          </cell>
          <cell r="AJ1665">
            <v>2</v>
          </cell>
          <cell r="AK1665">
            <v>2</v>
          </cell>
          <cell r="AL1665">
            <v>2</v>
          </cell>
          <cell r="AM1665">
            <v>2</v>
          </cell>
          <cell r="AN1665">
            <v>2</v>
          </cell>
          <cell r="AO1665">
            <v>2</v>
          </cell>
          <cell r="AP1665" t="str">
            <v>SV</v>
          </cell>
          <cell r="AQ1665" t="str">
            <v>SV</v>
          </cell>
          <cell r="AR1665" t="str">
            <v>SV</v>
          </cell>
          <cell r="AS1665" t="str">
            <v>SV</v>
          </cell>
          <cell r="AT1665" t="str">
            <v>SV</v>
          </cell>
          <cell r="AU1665" t="str">
            <v>SV</v>
          </cell>
          <cell r="AV1665">
            <v>99150.000004000001</v>
          </cell>
          <cell r="AW1665">
            <v>99149.999630000006</v>
          </cell>
          <cell r="AX1665">
            <v>118900</v>
          </cell>
          <cell r="AY1665">
            <v>0.19919314165610924</v>
          </cell>
          <cell r="AZ1665">
            <v>0.16610597137089991</v>
          </cell>
          <cell r="BA1665">
            <v>116900</v>
          </cell>
          <cell r="BB1665">
            <v>3</v>
          </cell>
          <cell r="BC1665">
            <v>0.17902168426912679</v>
          </cell>
          <cell r="BD1665">
            <v>0.15183917875106928</v>
          </cell>
          <cell r="BE1665">
            <v>114900</v>
          </cell>
          <cell r="BF1665">
            <v>6</v>
          </cell>
          <cell r="BG1665">
            <v>0.15885022688214412</v>
          </cell>
          <cell r="BH1665">
            <v>0.13707571798085291</v>
          </cell>
        </row>
        <row r="1666">
          <cell r="B1666" t="str">
            <v>36481</v>
          </cell>
          <cell r="C1666" t="str">
            <v>7804314945056</v>
          </cell>
          <cell r="D1666" t="str">
            <v>VINO CAB SAU 750ml ESTATE COLLETION VIU MANENT</v>
          </cell>
          <cell r="E1666">
            <v>6</v>
          </cell>
          <cell r="F1666" t="str">
            <v>BEBIDAS</v>
          </cell>
          <cell r="G1666" t="str">
            <v>BEBIDAS</v>
          </cell>
          <cell r="H1666" t="str">
            <v>VINOS FINOS Y VARIETALES</v>
          </cell>
          <cell r="I1666" t="str">
            <v>CHILE</v>
          </cell>
          <cell r="J1666" t="str">
            <v>VIU MANENT</v>
          </cell>
          <cell r="K1666" t="str">
            <v>VIU MANENT</v>
          </cell>
          <cell r="L1666">
            <v>984</v>
          </cell>
          <cell r="M1666" t="str">
            <v>CAMINOS DEL VINO S.A. (984)</v>
          </cell>
          <cell r="N1666">
            <v>0</v>
          </cell>
          <cell r="O1666">
            <v>0</v>
          </cell>
          <cell r="P1666">
            <v>0</v>
          </cell>
          <cell r="Q1666">
            <v>0</v>
          </cell>
          <cell r="R1666">
            <v>0</v>
          </cell>
          <cell r="S1666">
            <v>0</v>
          </cell>
          <cell r="T1666">
            <v>0</v>
          </cell>
          <cell r="U1666">
            <v>0</v>
          </cell>
          <cell r="V1666">
            <v>0</v>
          </cell>
          <cell r="W1666">
            <v>0</v>
          </cell>
          <cell r="X1666">
            <v>0</v>
          </cell>
          <cell r="Y1666">
            <v>0</v>
          </cell>
          <cell r="Z1666">
            <v>0</v>
          </cell>
          <cell r="AA1666">
            <v>0</v>
          </cell>
          <cell r="AB1666">
            <v>0</v>
          </cell>
          <cell r="AC1666">
            <v>0</v>
          </cell>
          <cell r="AD1666">
            <v>0</v>
          </cell>
          <cell r="AE1666">
            <v>0</v>
          </cell>
          <cell r="AF1666">
            <v>1</v>
          </cell>
          <cell r="AG1666">
            <v>1</v>
          </cell>
          <cell r="AH1666">
            <v>0</v>
          </cell>
          <cell r="AI1666">
            <v>0</v>
          </cell>
          <cell r="AJ1666">
            <v>6</v>
          </cell>
          <cell r="AK1666">
            <v>5</v>
          </cell>
          <cell r="AL1666">
            <v>5</v>
          </cell>
          <cell r="AM1666">
            <v>5</v>
          </cell>
          <cell r="AN1666">
            <v>3</v>
          </cell>
          <cell r="AO1666">
            <v>3</v>
          </cell>
          <cell r="AP1666" t="str">
            <v>SV</v>
          </cell>
          <cell r="AQ1666" t="str">
            <v>SV</v>
          </cell>
          <cell r="AR1666" t="str">
            <v>SV</v>
          </cell>
          <cell r="AS1666" t="str">
            <v>SV</v>
          </cell>
          <cell r="AT1666">
            <v>90</v>
          </cell>
          <cell r="AU1666" t="str">
            <v>SV</v>
          </cell>
          <cell r="AV1666">
            <v>62416.999996999999</v>
          </cell>
          <cell r="AW1666">
            <v>62417.000030000003</v>
          </cell>
          <cell r="AX1666">
            <v>74900.399999999994</v>
          </cell>
          <cell r="AY1666">
            <v>0.20000000005767649</v>
          </cell>
          <cell r="AZ1666">
            <v>0.16666666670671981</v>
          </cell>
          <cell r="BA1666">
            <v>73900</v>
          </cell>
          <cell r="BB1666">
            <v>3</v>
          </cell>
          <cell r="BC1666">
            <v>0.18397231529153779</v>
          </cell>
          <cell r="BD1666">
            <v>0.15538565633288229</v>
          </cell>
          <cell r="BE1666">
            <v>72900</v>
          </cell>
          <cell r="BF1666">
            <v>6</v>
          </cell>
          <cell r="BG1666">
            <v>0.16795103903590136</v>
          </cell>
          <cell r="BH1666">
            <v>0.14379972569272978</v>
          </cell>
        </row>
        <row r="1667">
          <cell r="B1667" t="str">
            <v>36483</v>
          </cell>
          <cell r="C1667" t="str">
            <v>7804314945315</v>
          </cell>
          <cell r="D1667" t="str">
            <v>VINO CAMENERE 750ml ESTATE COLLETION VIU MANENT</v>
          </cell>
          <cell r="E1667">
            <v>6</v>
          </cell>
          <cell r="F1667" t="str">
            <v>BEBIDAS</v>
          </cell>
          <cell r="G1667" t="str">
            <v>BEBIDAS</v>
          </cell>
          <cell r="H1667" t="str">
            <v>VINOS FINOS Y VARIETALES</v>
          </cell>
          <cell r="I1667" t="str">
            <v>CHILE</v>
          </cell>
          <cell r="J1667" t="str">
            <v>VIU MANENT</v>
          </cell>
          <cell r="K1667" t="str">
            <v>VIU MANENT</v>
          </cell>
          <cell r="L1667">
            <v>984</v>
          </cell>
          <cell r="M1667" t="str">
            <v>CAMINOS DEL VINO S.A. (984)</v>
          </cell>
          <cell r="N1667">
            <v>0</v>
          </cell>
          <cell r="O1667">
            <v>0</v>
          </cell>
          <cell r="P1667">
            <v>0</v>
          </cell>
          <cell r="Q1667">
            <v>0</v>
          </cell>
          <cell r="R1667">
            <v>0</v>
          </cell>
          <cell r="S1667">
            <v>0</v>
          </cell>
          <cell r="T1667">
            <v>0</v>
          </cell>
          <cell r="U1667">
            <v>1</v>
          </cell>
          <cell r="V1667">
            <v>0</v>
          </cell>
          <cell r="W1667">
            <v>0</v>
          </cell>
          <cell r="X1667">
            <v>0</v>
          </cell>
          <cell r="Y1667">
            <v>0</v>
          </cell>
          <cell r="Z1667">
            <v>0</v>
          </cell>
          <cell r="AA1667">
            <v>2</v>
          </cell>
          <cell r="AB1667">
            <v>0</v>
          </cell>
          <cell r="AC1667">
            <v>0</v>
          </cell>
          <cell r="AD1667">
            <v>0</v>
          </cell>
          <cell r="AE1667">
            <v>0</v>
          </cell>
          <cell r="AF1667">
            <v>0</v>
          </cell>
          <cell r="AG1667">
            <v>0</v>
          </cell>
          <cell r="AH1667">
            <v>0</v>
          </cell>
          <cell r="AI1667">
            <v>0</v>
          </cell>
          <cell r="AJ1667">
            <v>4</v>
          </cell>
          <cell r="AK1667">
            <v>2</v>
          </cell>
          <cell r="AL1667">
            <v>3</v>
          </cell>
          <cell r="AM1667">
            <v>0</v>
          </cell>
          <cell r="AN1667">
            <v>3</v>
          </cell>
          <cell r="AO1667">
            <v>3</v>
          </cell>
          <cell r="AP1667" t="str">
            <v>SV</v>
          </cell>
          <cell r="AQ1667">
            <v>60</v>
          </cell>
          <cell r="AR1667" t="str">
            <v>SV</v>
          </cell>
          <cell r="AS1667" t="str">
            <v>Q</v>
          </cell>
          <cell r="AT1667" t="str">
            <v>SV</v>
          </cell>
          <cell r="AU1667" t="str">
            <v>SV</v>
          </cell>
          <cell r="AV1667">
            <v>62417.000030000003</v>
          </cell>
          <cell r="AW1667">
            <v>62416.9997</v>
          </cell>
          <cell r="AX1667">
            <v>74900.399999999994</v>
          </cell>
          <cell r="AY1667">
            <v>0.19999999942323399</v>
          </cell>
          <cell r="AZ1667">
            <v>0.16666666626613466</v>
          </cell>
          <cell r="BA1667">
            <v>73900</v>
          </cell>
          <cell r="BB1667">
            <v>3</v>
          </cell>
          <cell r="BC1667">
            <v>0.18397231466556918</v>
          </cell>
          <cell r="BD1667">
            <v>0.15538565588633285</v>
          </cell>
          <cell r="BE1667">
            <v>72900</v>
          </cell>
          <cell r="BF1667">
            <v>6</v>
          </cell>
          <cell r="BG1667">
            <v>0.16795103841840309</v>
          </cell>
          <cell r="BH1667">
            <v>0.14379972524005483</v>
          </cell>
        </row>
        <row r="1668">
          <cell r="B1668" t="str">
            <v>36486</v>
          </cell>
          <cell r="C1668" t="str">
            <v>7804314945636</v>
          </cell>
          <cell r="D1668" t="str">
            <v>VINO CAMENERE 750ml GRAN RVA VIU MANENT SECRETO</v>
          </cell>
          <cell r="E1668">
            <v>6</v>
          </cell>
          <cell r="F1668" t="str">
            <v>BEBIDAS</v>
          </cell>
          <cell r="G1668" t="str">
            <v>BEBIDAS</v>
          </cell>
          <cell r="H1668" t="str">
            <v>VINOS FINOS Y VARIETALES</v>
          </cell>
          <cell r="I1668" t="str">
            <v>CHILE</v>
          </cell>
          <cell r="J1668" t="str">
            <v>VIU MANENT</v>
          </cell>
          <cell r="K1668" t="str">
            <v>VIU MANENT</v>
          </cell>
          <cell r="L1668">
            <v>984</v>
          </cell>
          <cell r="M1668" t="str">
            <v>CAMINOS DEL VINO S.A. (984)</v>
          </cell>
          <cell r="N1668">
            <v>1</v>
          </cell>
          <cell r="O1668">
            <v>0</v>
          </cell>
          <cell r="P1668">
            <v>2</v>
          </cell>
          <cell r="Q1668">
            <v>2</v>
          </cell>
          <cell r="R1668">
            <v>0</v>
          </cell>
          <cell r="S1668">
            <v>0</v>
          </cell>
          <cell r="T1668">
            <v>1</v>
          </cell>
          <cell r="U1668">
            <v>1</v>
          </cell>
          <cell r="V1668">
            <v>0</v>
          </cell>
          <cell r="W1668">
            <v>0</v>
          </cell>
          <cell r="X1668">
            <v>0</v>
          </cell>
          <cell r="Y1668">
            <v>0</v>
          </cell>
          <cell r="Z1668">
            <v>0</v>
          </cell>
          <cell r="AA1668">
            <v>2</v>
          </cell>
          <cell r="AB1668">
            <v>0</v>
          </cell>
          <cell r="AC1668">
            <v>0</v>
          </cell>
          <cell r="AD1668">
            <v>0</v>
          </cell>
          <cell r="AE1668">
            <v>0</v>
          </cell>
          <cell r="AF1668">
            <v>0</v>
          </cell>
          <cell r="AG1668">
            <v>0</v>
          </cell>
          <cell r="AH1668">
            <v>0</v>
          </cell>
          <cell r="AI1668">
            <v>0</v>
          </cell>
          <cell r="AJ1668">
            <v>2</v>
          </cell>
          <cell r="AK1668">
            <v>3</v>
          </cell>
          <cell r="AL1668">
            <v>2</v>
          </cell>
          <cell r="AM1668">
            <v>1</v>
          </cell>
          <cell r="AN1668">
            <v>3</v>
          </cell>
          <cell r="AO1668">
            <v>2</v>
          </cell>
          <cell r="AP1668">
            <v>30</v>
          </cell>
          <cell r="AQ1668">
            <v>90</v>
          </cell>
          <cell r="AR1668" t="str">
            <v>SV</v>
          </cell>
          <cell r="AS1668" t="str">
            <v>SV</v>
          </cell>
          <cell r="AT1668" t="str">
            <v>SV</v>
          </cell>
          <cell r="AU1668" t="str">
            <v>SV</v>
          </cell>
          <cell r="AV1668">
            <v>107499.99997</v>
          </cell>
          <cell r="AW1668">
            <v>107500.00040999999</v>
          </cell>
          <cell r="AX1668">
            <v>128900</v>
          </cell>
          <cell r="AY1668">
            <v>0.19906976777648455</v>
          </cell>
          <cell r="AZ1668">
            <v>0.16602017090768034</v>
          </cell>
          <cell r="BA1668">
            <v>126900</v>
          </cell>
          <cell r="BB1668">
            <v>3</v>
          </cell>
          <cell r="BC1668">
            <v>0.18046511660850184</v>
          </cell>
          <cell r="BD1668">
            <v>0.15287628077226159</v>
          </cell>
          <cell r="BE1668">
            <v>124900</v>
          </cell>
          <cell r="BF1668">
            <v>6</v>
          </cell>
          <cell r="BG1668">
            <v>0.16186046544051913</v>
          </cell>
          <cell r="BH1668">
            <v>0.13931144939951959</v>
          </cell>
        </row>
        <row r="1669">
          <cell r="B1669" t="str">
            <v>36484</v>
          </cell>
          <cell r="C1669" t="str">
            <v>7804314945094</v>
          </cell>
          <cell r="D1669" t="str">
            <v>VINO MALBEC 750ml ESTATE COLLETION VIU MANENT</v>
          </cell>
          <cell r="E1669">
            <v>6</v>
          </cell>
          <cell r="F1669" t="str">
            <v>BEBIDAS</v>
          </cell>
          <cell r="G1669" t="str">
            <v>BEBIDAS</v>
          </cell>
          <cell r="H1669" t="str">
            <v>VINOS FINOS Y VARIETALES</v>
          </cell>
          <cell r="I1669" t="str">
            <v>CHILE</v>
          </cell>
          <cell r="J1669" t="str">
            <v>VIU MANENT</v>
          </cell>
          <cell r="K1669" t="str">
            <v>VIU MANENT</v>
          </cell>
          <cell r="L1669">
            <v>984</v>
          </cell>
          <cell r="M1669" t="str">
            <v>CAMINOS DEL VINO S.A. (984)</v>
          </cell>
          <cell r="N1669">
            <v>0</v>
          </cell>
          <cell r="O1669">
            <v>0</v>
          </cell>
          <cell r="P1669">
            <v>0</v>
          </cell>
          <cell r="Q1669">
            <v>0</v>
          </cell>
          <cell r="R1669">
            <v>0</v>
          </cell>
          <cell r="S1669">
            <v>1</v>
          </cell>
          <cell r="T1669">
            <v>1</v>
          </cell>
          <cell r="U1669">
            <v>1</v>
          </cell>
          <cell r="V1669">
            <v>0</v>
          </cell>
          <cell r="W1669">
            <v>0</v>
          </cell>
          <cell r="X1669">
            <v>0</v>
          </cell>
          <cell r="Y1669">
            <v>0</v>
          </cell>
          <cell r="Z1669">
            <v>0</v>
          </cell>
          <cell r="AA1669">
            <v>0</v>
          </cell>
          <cell r="AB1669">
            <v>1</v>
          </cell>
          <cell r="AC1669">
            <v>1</v>
          </cell>
          <cell r="AD1669">
            <v>1</v>
          </cell>
          <cell r="AE1669">
            <v>1</v>
          </cell>
          <cell r="AF1669">
            <v>0</v>
          </cell>
          <cell r="AG1669">
            <v>0</v>
          </cell>
          <cell r="AH1669">
            <v>0</v>
          </cell>
          <cell r="AI1669">
            <v>0</v>
          </cell>
          <cell r="AJ1669">
            <v>3</v>
          </cell>
          <cell r="AK1669">
            <v>3</v>
          </cell>
          <cell r="AL1669">
            <v>3</v>
          </cell>
          <cell r="AM1669">
            <v>4</v>
          </cell>
          <cell r="AN1669">
            <v>3</v>
          </cell>
          <cell r="AO1669">
            <v>3</v>
          </cell>
          <cell r="AP1669" t="str">
            <v>SV</v>
          </cell>
          <cell r="AQ1669">
            <v>90</v>
          </cell>
          <cell r="AR1669" t="str">
            <v>SV</v>
          </cell>
          <cell r="AS1669">
            <v>120</v>
          </cell>
          <cell r="AT1669" t="str">
            <v>SV</v>
          </cell>
          <cell r="AU1669" t="str">
            <v>SV</v>
          </cell>
          <cell r="AV1669">
            <v>62416.999996999999</v>
          </cell>
          <cell r="AW1669">
            <v>62417.000030000003</v>
          </cell>
          <cell r="AX1669">
            <v>74900</v>
          </cell>
          <cell r="AY1669">
            <v>0.19999359154717444</v>
          </cell>
          <cell r="AZ1669">
            <v>0.16666221632843792</v>
          </cell>
          <cell r="BA1669">
            <v>73900</v>
          </cell>
          <cell r="BB1669">
            <v>3</v>
          </cell>
          <cell r="BC1669">
            <v>0.18397231529153779</v>
          </cell>
          <cell r="BD1669">
            <v>0.15538565633288229</v>
          </cell>
          <cell r="BE1669">
            <v>72900</v>
          </cell>
          <cell r="BF1669">
            <v>6</v>
          </cell>
          <cell r="BG1669">
            <v>0.16795103903590136</v>
          </cell>
          <cell r="BH1669">
            <v>0.14379972569272978</v>
          </cell>
        </row>
        <row r="1670">
          <cell r="B1670" t="str">
            <v>36485</v>
          </cell>
          <cell r="C1670" t="str">
            <v>7804314945629</v>
          </cell>
          <cell r="D1670" t="str">
            <v>VINO MALBEC 750ml GRAN RVA VIU MANENT SECRETO</v>
          </cell>
          <cell r="E1670">
            <v>6</v>
          </cell>
          <cell r="F1670" t="str">
            <v>BEBIDAS</v>
          </cell>
          <cell r="G1670" t="str">
            <v>BEBIDAS</v>
          </cell>
          <cell r="H1670" t="str">
            <v>VINOS FINOS Y VARIETALES</v>
          </cell>
          <cell r="I1670" t="str">
            <v>CHILE</v>
          </cell>
          <cell r="J1670" t="str">
            <v>VIU MANENT</v>
          </cell>
          <cell r="K1670" t="str">
            <v>VIU MANENT</v>
          </cell>
          <cell r="L1670">
            <v>984</v>
          </cell>
          <cell r="M1670" t="str">
            <v>CAMINOS DEL VINO S.A. (984)</v>
          </cell>
          <cell r="N1670">
            <v>0</v>
          </cell>
          <cell r="O1670">
            <v>0</v>
          </cell>
          <cell r="P1670">
            <v>1</v>
          </cell>
          <cell r="Q1670">
            <v>1</v>
          </cell>
          <cell r="R1670">
            <v>0</v>
          </cell>
          <cell r="S1670">
            <v>1</v>
          </cell>
          <cell r="T1670">
            <v>0</v>
          </cell>
          <cell r="U1670">
            <v>0</v>
          </cell>
          <cell r="V1670">
            <v>0</v>
          </cell>
          <cell r="W1670">
            <v>0</v>
          </cell>
          <cell r="X1670">
            <v>0</v>
          </cell>
          <cell r="Y1670">
            <v>0</v>
          </cell>
          <cell r="Z1670">
            <v>0</v>
          </cell>
          <cell r="AA1670">
            <v>0</v>
          </cell>
          <cell r="AB1670">
            <v>0</v>
          </cell>
          <cell r="AC1670">
            <v>0</v>
          </cell>
          <cell r="AD1670">
            <v>0</v>
          </cell>
          <cell r="AE1670">
            <v>0</v>
          </cell>
          <cell r="AF1670">
            <v>1</v>
          </cell>
          <cell r="AG1670">
            <v>1</v>
          </cell>
          <cell r="AH1670">
            <v>0</v>
          </cell>
          <cell r="AI1670">
            <v>0</v>
          </cell>
          <cell r="AJ1670">
            <v>4</v>
          </cell>
          <cell r="AK1670">
            <v>2</v>
          </cell>
          <cell r="AL1670">
            <v>2</v>
          </cell>
          <cell r="AM1670">
            <v>2</v>
          </cell>
          <cell r="AN1670">
            <v>2</v>
          </cell>
          <cell r="AO1670">
            <v>3</v>
          </cell>
          <cell r="AP1670">
            <v>120</v>
          </cell>
          <cell r="AQ1670" t="str">
            <v>SV</v>
          </cell>
          <cell r="AR1670" t="str">
            <v>SV</v>
          </cell>
          <cell r="AS1670" t="str">
            <v>SV</v>
          </cell>
          <cell r="AT1670">
            <v>60</v>
          </cell>
          <cell r="AU1670" t="str">
            <v>SV</v>
          </cell>
          <cell r="AV1670">
            <v>107500.00000299999</v>
          </cell>
          <cell r="AW1670">
            <v>107499.99997</v>
          </cell>
          <cell r="AX1670">
            <v>128900</v>
          </cell>
          <cell r="AY1670">
            <v>0.1990697674083981</v>
          </cell>
          <cell r="AZ1670">
            <v>0.16602017065166802</v>
          </cell>
          <cell r="BA1670">
            <v>126900</v>
          </cell>
          <cell r="BB1670">
            <v>3</v>
          </cell>
          <cell r="BC1670">
            <v>0.1804651162461266</v>
          </cell>
          <cell r="BD1670">
            <v>0.15287628051221439</v>
          </cell>
          <cell r="BE1670">
            <v>124900</v>
          </cell>
          <cell r="BF1670">
            <v>6</v>
          </cell>
          <cell r="BG1670">
            <v>0.1618604650838551</v>
          </cell>
          <cell r="BH1670">
            <v>0.1393114491353083</v>
          </cell>
        </row>
        <row r="1671">
          <cell r="B1671" t="str">
            <v>36482</v>
          </cell>
          <cell r="C1671" t="str">
            <v>7804314945063</v>
          </cell>
          <cell r="D1671" t="str">
            <v>VINO SAUVIGNON 750ml ESTATE COLLETION VIU MANENT</v>
          </cell>
          <cell r="E1671">
            <v>6</v>
          </cell>
          <cell r="F1671" t="str">
            <v>BEBIDAS</v>
          </cell>
          <cell r="G1671" t="str">
            <v>BEBIDAS</v>
          </cell>
          <cell r="H1671" t="str">
            <v>VINOS FINOS Y VARIETALES</v>
          </cell>
          <cell r="I1671" t="str">
            <v>CHILE</v>
          </cell>
          <cell r="J1671" t="str">
            <v>VIU MANENT</v>
          </cell>
          <cell r="K1671" t="str">
            <v>VIU MANENT</v>
          </cell>
          <cell r="L1671">
            <v>984</v>
          </cell>
          <cell r="M1671" t="str">
            <v>CAMINOS DEL VINO S.A. (984)</v>
          </cell>
          <cell r="N1671">
            <v>0</v>
          </cell>
          <cell r="O1671">
            <v>0</v>
          </cell>
          <cell r="P1671">
            <v>4</v>
          </cell>
          <cell r="Q1671">
            <v>1</v>
          </cell>
          <cell r="R1671">
            <v>0</v>
          </cell>
          <cell r="S1671">
            <v>0</v>
          </cell>
          <cell r="T1671">
            <v>0</v>
          </cell>
          <cell r="U1671">
            <v>0</v>
          </cell>
          <cell r="V1671">
            <v>0</v>
          </cell>
          <cell r="W1671">
            <v>0</v>
          </cell>
          <cell r="X1671">
            <v>0</v>
          </cell>
          <cell r="Y1671">
            <v>0</v>
          </cell>
          <cell r="Z1671">
            <v>2</v>
          </cell>
          <cell r="AA1671">
            <v>0</v>
          </cell>
          <cell r="AB1671">
            <v>1</v>
          </cell>
          <cell r="AC1671">
            <v>1</v>
          </cell>
          <cell r="AD1671">
            <v>0</v>
          </cell>
          <cell r="AE1671">
            <v>0</v>
          </cell>
          <cell r="AF1671">
            <v>2</v>
          </cell>
          <cell r="AG1671">
            <v>2</v>
          </cell>
          <cell r="AH1671">
            <v>0</v>
          </cell>
          <cell r="AI1671">
            <v>0</v>
          </cell>
          <cell r="AJ1671">
            <v>8</v>
          </cell>
          <cell r="AK1671">
            <v>3</v>
          </cell>
          <cell r="AL1671">
            <v>2</v>
          </cell>
          <cell r="AM1671">
            <v>3</v>
          </cell>
          <cell r="AN1671">
            <v>1</v>
          </cell>
          <cell r="AO1671">
            <v>0</v>
          </cell>
          <cell r="AP1671">
            <v>240</v>
          </cell>
          <cell r="AQ1671" t="str">
            <v>SV</v>
          </cell>
          <cell r="AR1671" t="str">
            <v>SV</v>
          </cell>
          <cell r="AS1671">
            <v>90</v>
          </cell>
          <cell r="AT1671">
            <v>15</v>
          </cell>
          <cell r="AU1671" t="str">
            <v>Q</v>
          </cell>
          <cell r="AV1671">
            <v>62417.000030000003</v>
          </cell>
          <cell r="AW1671">
            <v>62416.999369999998</v>
          </cell>
          <cell r="AX1671">
            <v>74900.399999999994</v>
          </cell>
          <cell r="AY1671">
            <v>0.19999999942323399</v>
          </cell>
          <cell r="AZ1671">
            <v>0.16666666626613466</v>
          </cell>
          <cell r="BA1671">
            <v>73900</v>
          </cell>
          <cell r="BB1671">
            <v>3</v>
          </cell>
          <cell r="BC1671">
            <v>0.18397231466556918</v>
          </cell>
          <cell r="BD1671">
            <v>0.15538565588633285</v>
          </cell>
          <cell r="BE1671">
            <v>72900</v>
          </cell>
          <cell r="BF1671">
            <v>6</v>
          </cell>
          <cell r="BG1671">
            <v>0.16795103841840309</v>
          </cell>
          <cell r="BH1671">
            <v>0.14379972524005483</v>
          </cell>
        </row>
        <row r="1672">
          <cell r="B1672" t="str">
            <v>16491</v>
          </cell>
          <cell r="C1672" t="str">
            <v>8412934328198</v>
          </cell>
          <cell r="D1672" t="str">
            <v>VINO 750ml ROBLE 7 FUENTESPINA</v>
          </cell>
          <cell r="E1672">
            <v>6</v>
          </cell>
          <cell r="F1672" t="str">
            <v>BEBIDAS</v>
          </cell>
          <cell r="G1672" t="str">
            <v>BEBIDAS</v>
          </cell>
          <cell r="H1672" t="str">
            <v>VINOS FINOS Y VARIETALES</v>
          </cell>
          <cell r="I1672" t="str">
            <v>ESPAÑA</v>
          </cell>
          <cell r="J1672" t="str">
            <v>AVELINO VEGAS</v>
          </cell>
          <cell r="K1672" t="str">
            <v>FUENTESPINA</v>
          </cell>
          <cell r="L1672">
            <v>114</v>
          </cell>
          <cell r="M1672" t="str">
            <v>APOLO IMPORT S.A. 2 - TRENTINO (114)</v>
          </cell>
          <cell r="N1672">
            <v>0</v>
          </cell>
          <cell r="O1672">
            <v>0</v>
          </cell>
          <cell r="P1672">
            <v>0</v>
          </cell>
          <cell r="Q1672">
            <v>0</v>
          </cell>
          <cell r="R1672">
            <v>0</v>
          </cell>
          <cell r="S1672">
            <v>0</v>
          </cell>
          <cell r="T1672">
            <v>0</v>
          </cell>
          <cell r="U1672">
            <v>0</v>
          </cell>
          <cell r="V1672">
            <v>0</v>
          </cell>
          <cell r="W1672">
            <v>0</v>
          </cell>
          <cell r="X1672">
            <v>0</v>
          </cell>
          <cell r="Y1672">
            <v>0</v>
          </cell>
          <cell r="Z1672">
            <v>0</v>
          </cell>
          <cell r="AA1672">
            <v>0</v>
          </cell>
          <cell r="AB1672">
            <v>0</v>
          </cell>
          <cell r="AC1672">
            <v>0</v>
          </cell>
          <cell r="AD1672">
            <v>0</v>
          </cell>
          <cell r="AE1672">
            <v>0</v>
          </cell>
          <cell r="AF1672">
            <v>0</v>
          </cell>
          <cell r="AG1672">
            <v>0</v>
          </cell>
          <cell r="AH1672">
            <v>0</v>
          </cell>
          <cell r="AI1672">
            <v>0</v>
          </cell>
          <cell r="AJ1672">
            <v>6</v>
          </cell>
          <cell r="AK1672">
            <v>4</v>
          </cell>
          <cell r="AL1672">
            <v>5</v>
          </cell>
          <cell r="AM1672">
            <v>3</v>
          </cell>
          <cell r="AN1672">
            <v>4</v>
          </cell>
          <cell r="AO1672">
            <v>6</v>
          </cell>
          <cell r="AP1672" t="str">
            <v>SV</v>
          </cell>
          <cell r="AQ1672" t="str">
            <v>SV</v>
          </cell>
          <cell r="AR1672" t="str">
            <v>SV</v>
          </cell>
          <cell r="AS1672" t="str">
            <v>SV</v>
          </cell>
          <cell r="AT1672" t="str">
            <v>SV</v>
          </cell>
          <cell r="AU1672" t="str">
            <v>SV</v>
          </cell>
          <cell r="AV1672">
            <v>124920.00004</v>
          </cell>
          <cell r="AW1672">
            <v>116376.31170000001</v>
          </cell>
          <cell r="AX1672">
            <v>129900</v>
          </cell>
          <cell r="AY1672">
            <v>3.986551359594448E-2</v>
          </cell>
          <cell r="AZ1672">
            <v>3.8337182140107784E-2</v>
          </cell>
          <cell r="BA1672">
            <v>119900</v>
          </cell>
          <cell r="BB1672">
            <v>3</v>
          </cell>
          <cell r="BC1672">
            <v>-4.0185719167407652E-2</v>
          </cell>
          <cell r="BD1672">
            <v>-4.1868223853210998E-2</v>
          </cell>
          <cell r="BE1672">
            <v>115900</v>
          </cell>
          <cell r="BF1672">
            <v>6</v>
          </cell>
          <cell r="BG1672">
            <v>-7.2206212272748593E-2</v>
          </cell>
          <cell r="BH1672">
            <v>-7.7825712165660046E-2</v>
          </cell>
        </row>
        <row r="1673">
          <cell r="B1673" t="str">
            <v>16490</v>
          </cell>
          <cell r="C1673" t="str">
            <v>8412934325005</v>
          </cell>
          <cell r="D1673" t="str">
            <v>VINO 750ml RVA FUENTESPINA</v>
          </cell>
          <cell r="E1673">
            <v>6</v>
          </cell>
          <cell r="F1673" t="str">
            <v>BEBIDAS</v>
          </cell>
          <cell r="G1673" t="str">
            <v>BEBIDAS</v>
          </cell>
          <cell r="H1673" t="str">
            <v>VINOS FINOS Y VARIETALES</v>
          </cell>
          <cell r="I1673" t="str">
            <v>ESPAÑA</v>
          </cell>
          <cell r="J1673" t="str">
            <v>AVELINO VEGAS</v>
          </cell>
          <cell r="K1673" t="str">
            <v>FUENTESPINA</v>
          </cell>
          <cell r="L1673">
            <v>114</v>
          </cell>
          <cell r="M1673" t="str">
            <v>APOLO IMPORT S.A. 2 - TRENTINO (114)</v>
          </cell>
          <cell r="N1673">
            <v>0</v>
          </cell>
          <cell r="O1673">
            <v>0</v>
          </cell>
          <cell r="P1673">
            <v>0</v>
          </cell>
          <cell r="Q1673">
            <v>0</v>
          </cell>
          <cell r="R1673">
            <v>0</v>
          </cell>
          <cell r="S1673">
            <v>0</v>
          </cell>
          <cell r="T1673">
            <v>0</v>
          </cell>
          <cell r="U1673">
            <v>0</v>
          </cell>
          <cell r="V1673">
            <v>0</v>
          </cell>
          <cell r="W1673">
            <v>0</v>
          </cell>
          <cell r="X1673">
            <v>0</v>
          </cell>
          <cell r="Y1673">
            <v>0</v>
          </cell>
          <cell r="Z1673">
            <v>0</v>
          </cell>
          <cell r="AA1673">
            <v>0</v>
          </cell>
          <cell r="AB1673">
            <v>0</v>
          </cell>
          <cell r="AC1673">
            <v>0</v>
          </cell>
          <cell r="AD1673">
            <v>0</v>
          </cell>
          <cell r="AE1673">
            <v>0</v>
          </cell>
          <cell r="AF1673">
            <v>0</v>
          </cell>
          <cell r="AG1673">
            <v>0</v>
          </cell>
          <cell r="AH1673">
            <v>0</v>
          </cell>
          <cell r="AI1673">
            <v>0</v>
          </cell>
          <cell r="AJ1673">
            <v>4</v>
          </cell>
          <cell r="AK1673">
            <v>8</v>
          </cell>
          <cell r="AL1673">
            <v>1</v>
          </cell>
          <cell r="AM1673">
            <v>4</v>
          </cell>
          <cell r="AN1673">
            <v>4</v>
          </cell>
          <cell r="AO1673">
            <v>6</v>
          </cell>
          <cell r="AP1673" t="str">
            <v>SV</v>
          </cell>
          <cell r="AQ1673" t="str">
            <v>SV</v>
          </cell>
          <cell r="AR1673" t="str">
            <v>SV</v>
          </cell>
          <cell r="AS1673" t="str">
            <v>SV</v>
          </cell>
          <cell r="AT1673" t="str">
            <v>SV</v>
          </cell>
          <cell r="AU1673" t="str">
            <v>SV</v>
          </cell>
          <cell r="AV1673">
            <v>208249.99997999999</v>
          </cell>
          <cell r="AW1673">
            <v>208290.38461000001</v>
          </cell>
          <cell r="AX1673">
            <v>189900</v>
          </cell>
          <cell r="AY1673">
            <v>-8.8115246010863402E-2</v>
          </cell>
          <cell r="AZ1673">
            <v>-9.6629805055292228E-2</v>
          </cell>
          <cell r="BA1673">
            <v>179900</v>
          </cell>
          <cell r="BB1673">
            <v>3</v>
          </cell>
          <cell r="BC1673">
            <v>-0.13613445369854826</v>
          </cell>
          <cell r="BD1673">
            <v>-0.15758754852695939</v>
          </cell>
          <cell r="BE1673">
            <v>0</v>
          </cell>
          <cell r="BF1673">
            <v>0</v>
          </cell>
          <cell r="BG1673">
            <v>-1</v>
          </cell>
          <cell r="BH1673">
            <v>0</v>
          </cell>
        </row>
        <row r="1674">
          <cell r="B1674" t="str">
            <v>18753</v>
          </cell>
          <cell r="C1674" t="str">
            <v>8412934325135</v>
          </cell>
          <cell r="D1674" t="str">
            <v>VINO TINTO 750ml  FUENTESPINA</v>
          </cell>
          <cell r="E1674">
            <v>6</v>
          </cell>
          <cell r="F1674" t="str">
            <v>BEBIDAS</v>
          </cell>
          <cell r="G1674" t="str">
            <v>BEBIDAS</v>
          </cell>
          <cell r="H1674" t="str">
            <v>VINOS FINOS Y VARIETALES</v>
          </cell>
          <cell r="I1674" t="str">
            <v>ESPAÑA</v>
          </cell>
          <cell r="J1674" t="str">
            <v>AVELINO VEGAS</v>
          </cell>
          <cell r="K1674" t="str">
            <v>FUENTESPINA</v>
          </cell>
          <cell r="L1674">
            <v>114</v>
          </cell>
          <cell r="M1674" t="str">
            <v>APOLO IMPORT S.A. 2 - TRENTINO (114)</v>
          </cell>
          <cell r="N1674">
            <v>0</v>
          </cell>
          <cell r="O1674">
            <v>0</v>
          </cell>
          <cell r="P1674">
            <v>0</v>
          </cell>
          <cell r="Q1674">
            <v>0</v>
          </cell>
          <cell r="R1674">
            <v>0</v>
          </cell>
          <cell r="S1674">
            <v>0</v>
          </cell>
          <cell r="T1674">
            <v>0</v>
          </cell>
          <cell r="U1674">
            <v>0</v>
          </cell>
          <cell r="V1674">
            <v>0</v>
          </cell>
          <cell r="W1674">
            <v>0</v>
          </cell>
          <cell r="X1674">
            <v>0</v>
          </cell>
          <cell r="Y1674">
            <v>0</v>
          </cell>
          <cell r="Z1674">
            <v>0</v>
          </cell>
          <cell r="AA1674">
            <v>0</v>
          </cell>
          <cell r="AB1674">
            <v>0</v>
          </cell>
          <cell r="AC1674">
            <v>0</v>
          </cell>
          <cell r="AD1674">
            <v>0</v>
          </cell>
          <cell r="AE1674">
            <v>0</v>
          </cell>
          <cell r="AF1674">
            <v>0</v>
          </cell>
          <cell r="AG1674">
            <v>0</v>
          </cell>
          <cell r="AH1674">
            <v>0</v>
          </cell>
          <cell r="AI1674">
            <v>0</v>
          </cell>
          <cell r="AJ1674">
            <v>7</v>
          </cell>
          <cell r="AK1674">
            <v>2</v>
          </cell>
          <cell r="AL1674">
            <v>1</v>
          </cell>
          <cell r="AM1674">
            <v>2</v>
          </cell>
          <cell r="AN1674">
            <v>1</v>
          </cell>
          <cell r="AO1674">
            <v>6</v>
          </cell>
          <cell r="AP1674" t="str">
            <v>SV</v>
          </cell>
          <cell r="AQ1674" t="str">
            <v>SV</v>
          </cell>
          <cell r="AR1674" t="str">
            <v>SV</v>
          </cell>
          <cell r="AS1674" t="str">
            <v>SV</v>
          </cell>
          <cell r="AT1674" t="str">
            <v>SV</v>
          </cell>
          <cell r="AU1674" t="str">
            <v>SV</v>
          </cell>
          <cell r="AV1674">
            <v>416575.00004999997</v>
          </cell>
          <cell r="AW1674">
            <v>416574.99949999998</v>
          </cell>
          <cell r="AX1674">
            <v>459000</v>
          </cell>
          <cell r="AY1674">
            <v>0.10184240519692223</v>
          </cell>
          <cell r="AZ1674">
            <v>9.2429193790849726E-2</v>
          </cell>
          <cell r="BA1674">
            <v>439900</v>
          </cell>
          <cell r="BB1674">
            <v>3</v>
          </cell>
          <cell r="BC1674">
            <v>5.599231818328132E-2</v>
          </cell>
          <cell r="BD1674">
            <v>5.3023414298704309E-2</v>
          </cell>
          <cell r="BE1674">
            <v>0</v>
          </cell>
          <cell r="BF1674">
            <v>0</v>
          </cell>
          <cell r="BG1674">
            <v>-1</v>
          </cell>
          <cell r="BH1674">
            <v>0</v>
          </cell>
        </row>
        <row r="1675">
          <cell r="B1675" t="str">
            <v>16493</v>
          </cell>
          <cell r="C1675" t="str">
            <v>8412934361775</v>
          </cell>
          <cell r="D1675" t="str">
            <v>VINO 750ml VERDEJO NICTE</v>
          </cell>
          <cell r="E1675">
            <v>6</v>
          </cell>
          <cell r="F1675" t="str">
            <v>BEBIDAS</v>
          </cell>
          <cell r="G1675" t="str">
            <v>BEBIDAS</v>
          </cell>
          <cell r="H1675" t="str">
            <v>VINOS FINOS Y VARIETALES</v>
          </cell>
          <cell r="I1675" t="str">
            <v>ESPAÑA</v>
          </cell>
          <cell r="J1675" t="str">
            <v>AVELINO VEGAS</v>
          </cell>
          <cell r="K1675" t="str">
            <v>NICTE</v>
          </cell>
          <cell r="L1675">
            <v>114</v>
          </cell>
          <cell r="M1675" t="str">
            <v>APOLO IMPORT S.A. 2 - TRENTINO (114)</v>
          </cell>
          <cell r="N1675">
            <v>0</v>
          </cell>
          <cell r="O1675">
            <v>0</v>
          </cell>
          <cell r="P1675">
            <v>0</v>
          </cell>
          <cell r="Q1675">
            <v>0</v>
          </cell>
          <cell r="R1675">
            <v>0</v>
          </cell>
          <cell r="S1675">
            <v>1</v>
          </cell>
          <cell r="T1675">
            <v>0</v>
          </cell>
          <cell r="U1675">
            <v>0</v>
          </cell>
          <cell r="V1675">
            <v>0</v>
          </cell>
          <cell r="W1675">
            <v>0</v>
          </cell>
          <cell r="X1675">
            <v>0</v>
          </cell>
          <cell r="Y1675">
            <v>0</v>
          </cell>
          <cell r="Z1675">
            <v>0</v>
          </cell>
          <cell r="AA1675">
            <v>0</v>
          </cell>
          <cell r="AB1675">
            <v>0</v>
          </cell>
          <cell r="AC1675">
            <v>0</v>
          </cell>
          <cell r="AD1675">
            <v>0</v>
          </cell>
          <cell r="AE1675">
            <v>0</v>
          </cell>
          <cell r="AF1675">
            <v>0</v>
          </cell>
          <cell r="AG1675">
            <v>0</v>
          </cell>
          <cell r="AH1675">
            <v>0</v>
          </cell>
          <cell r="AI1675">
            <v>0</v>
          </cell>
          <cell r="AJ1675">
            <v>10</v>
          </cell>
          <cell r="AK1675">
            <v>5</v>
          </cell>
          <cell r="AL1675">
            <v>4</v>
          </cell>
          <cell r="AM1675">
            <v>7</v>
          </cell>
          <cell r="AN1675">
            <v>6</v>
          </cell>
          <cell r="AO1675">
            <v>6</v>
          </cell>
          <cell r="AP1675" t="str">
            <v>SV</v>
          </cell>
          <cell r="AQ1675" t="str">
            <v>SV</v>
          </cell>
          <cell r="AR1675" t="str">
            <v>SV</v>
          </cell>
          <cell r="AS1675" t="str">
            <v>SV</v>
          </cell>
          <cell r="AT1675" t="str">
            <v>SV</v>
          </cell>
          <cell r="AU1675" t="str">
            <v>SV</v>
          </cell>
          <cell r="AV1675">
            <v>141585.00004000001</v>
          </cell>
          <cell r="AW1675">
            <v>116880.82505</v>
          </cell>
          <cell r="AX1675">
            <v>159900</v>
          </cell>
          <cell r="AY1675">
            <v>0.12935692308384161</v>
          </cell>
          <cell r="AZ1675">
            <v>0.11454033746091298</v>
          </cell>
          <cell r="BA1675">
            <v>154900</v>
          </cell>
          <cell r="BB1675">
            <v>3</v>
          </cell>
          <cell r="BC1675">
            <v>9.4042447690350528E-2</v>
          </cell>
          <cell r="BD1675">
            <v>8.5958682763072863E-2</v>
          </cell>
          <cell r="BE1675">
            <v>149900</v>
          </cell>
          <cell r="BF1675">
            <v>6</v>
          </cell>
          <cell r="BG1675">
            <v>5.8727972296859665E-2</v>
          </cell>
          <cell r="BH1675">
            <v>5.5470313275516922E-2</v>
          </cell>
        </row>
        <row r="1676">
          <cell r="B1676" t="str">
            <v>16492</v>
          </cell>
          <cell r="C1676" t="str">
            <v>8412934010017</v>
          </cell>
          <cell r="D1676" t="str">
            <v>VINO ROSA PALIDO 750ml NICTE</v>
          </cell>
          <cell r="E1676">
            <v>6</v>
          </cell>
          <cell r="F1676" t="str">
            <v>BEBIDAS</v>
          </cell>
          <cell r="G1676" t="str">
            <v>BEBIDAS</v>
          </cell>
          <cell r="H1676" t="str">
            <v>VINOS FINOS Y VARIETALES</v>
          </cell>
          <cell r="I1676" t="str">
            <v>ESPAÑA</v>
          </cell>
          <cell r="J1676" t="str">
            <v>AVELINO VEGAS</v>
          </cell>
          <cell r="K1676" t="str">
            <v>NICTE</v>
          </cell>
          <cell r="L1676">
            <v>114</v>
          </cell>
          <cell r="M1676" t="str">
            <v>APOLO IMPORT S.A. 2 - TRENTINO (114)</v>
          </cell>
          <cell r="N1676">
            <v>0</v>
          </cell>
          <cell r="O1676">
            <v>0</v>
          </cell>
          <cell r="P1676">
            <v>0</v>
          </cell>
          <cell r="Q1676">
            <v>0</v>
          </cell>
          <cell r="R1676">
            <v>0</v>
          </cell>
          <cell r="S1676">
            <v>0</v>
          </cell>
          <cell r="T1676">
            <v>0</v>
          </cell>
          <cell r="U1676">
            <v>0</v>
          </cell>
          <cell r="V1676">
            <v>0</v>
          </cell>
          <cell r="W1676">
            <v>0</v>
          </cell>
          <cell r="X1676">
            <v>0</v>
          </cell>
          <cell r="Y1676">
            <v>0</v>
          </cell>
          <cell r="Z1676">
            <v>0</v>
          </cell>
          <cell r="AA1676">
            <v>0</v>
          </cell>
          <cell r="AB1676">
            <v>0</v>
          </cell>
          <cell r="AC1676">
            <v>0</v>
          </cell>
          <cell r="AD1676">
            <v>0</v>
          </cell>
          <cell r="AE1676">
            <v>0</v>
          </cell>
          <cell r="AF1676">
            <v>0</v>
          </cell>
          <cell r="AG1676">
            <v>0</v>
          </cell>
          <cell r="AH1676">
            <v>0</v>
          </cell>
          <cell r="AI1676">
            <v>0</v>
          </cell>
          <cell r="AJ1676">
            <v>7</v>
          </cell>
          <cell r="AK1676">
            <v>7</v>
          </cell>
          <cell r="AL1676">
            <v>5</v>
          </cell>
          <cell r="AM1676">
            <v>6</v>
          </cell>
          <cell r="AN1676">
            <v>5</v>
          </cell>
          <cell r="AO1676">
            <v>6</v>
          </cell>
          <cell r="AP1676" t="str">
            <v>SV</v>
          </cell>
          <cell r="AQ1676" t="str">
            <v>SV</v>
          </cell>
          <cell r="AR1676" t="str">
            <v>SV</v>
          </cell>
          <cell r="AS1676" t="str">
            <v>SV</v>
          </cell>
          <cell r="AT1676" t="str">
            <v>SV</v>
          </cell>
          <cell r="AU1676" t="str">
            <v>SV</v>
          </cell>
          <cell r="AV1676">
            <v>141585.00004000001</v>
          </cell>
          <cell r="AW1676">
            <v>115762.26442000001</v>
          </cell>
          <cell r="AX1676">
            <v>159900</v>
          </cell>
          <cell r="AY1676">
            <v>0.12935692308384161</v>
          </cell>
          <cell r="AZ1676">
            <v>0.11454033746091298</v>
          </cell>
          <cell r="BA1676">
            <v>154900</v>
          </cell>
          <cell r="BB1676">
            <v>3</v>
          </cell>
          <cell r="BC1676">
            <v>9.4042447690350528E-2</v>
          </cell>
          <cell r="BD1676">
            <v>8.5958682763072863E-2</v>
          </cell>
          <cell r="BE1676">
            <v>149900</v>
          </cell>
          <cell r="BF1676">
            <v>6</v>
          </cell>
          <cell r="BG1676">
            <v>5.8727972296859665E-2</v>
          </cell>
          <cell r="BH1676">
            <v>5.5470313275516922E-2</v>
          </cell>
        </row>
        <row r="1677">
          <cell r="B1677" t="str">
            <v>16483</v>
          </cell>
          <cell r="C1677" t="str">
            <v>8436557311153</v>
          </cell>
          <cell r="D1677" t="str">
            <v>VINO 750ml FINCA RESALSO</v>
          </cell>
          <cell r="E1677">
            <v>1</v>
          </cell>
          <cell r="F1677" t="str">
            <v>BEBIDAS</v>
          </cell>
          <cell r="G1677" t="str">
            <v>BEBIDAS</v>
          </cell>
          <cell r="H1677" t="str">
            <v>VINOS FINOS Y VARIETALES</v>
          </cell>
          <cell r="I1677" t="str">
            <v>ESPAÑA</v>
          </cell>
          <cell r="J1677" t="str">
            <v>EMILIO MORO</v>
          </cell>
          <cell r="K1677" t="str">
            <v>FINCA RESALSO</v>
          </cell>
          <cell r="L1677">
            <v>114</v>
          </cell>
          <cell r="M1677" t="str">
            <v>APOLO IMPORT S.A. 2 - TRENTINO (114)</v>
          </cell>
          <cell r="N1677">
            <v>0</v>
          </cell>
          <cell r="O1677">
            <v>0</v>
          </cell>
          <cell r="P1677">
            <v>0</v>
          </cell>
          <cell r="Q1677">
            <v>1</v>
          </cell>
          <cell r="R1677">
            <v>0</v>
          </cell>
          <cell r="S1677">
            <v>2</v>
          </cell>
          <cell r="T1677">
            <v>0</v>
          </cell>
          <cell r="U1677">
            <v>0</v>
          </cell>
          <cell r="V1677">
            <v>1</v>
          </cell>
          <cell r="W1677">
            <v>0</v>
          </cell>
          <cell r="X1677">
            <v>1</v>
          </cell>
          <cell r="Y1677">
            <v>0</v>
          </cell>
          <cell r="Z1677">
            <v>0</v>
          </cell>
          <cell r="AA1677">
            <v>0</v>
          </cell>
          <cell r="AB1677">
            <v>0</v>
          </cell>
          <cell r="AC1677">
            <v>0</v>
          </cell>
          <cell r="AD1677">
            <v>0</v>
          </cell>
          <cell r="AE1677">
            <v>0</v>
          </cell>
          <cell r="AF1677">
            <v>0</v>
          </cell>
          <cell r="AG1677">
            <v>0</v>
          </cell>
          <cell r="AH1677">
            <v>0</v>
          </cell>
          <cell r="AI1677">
            <v>0</v>
          </cell>
          <cell r="AJ1677">
            <v>14</v>
          </cell>
          <cell r="AK1677">
            <v>14</v>
          </cell>
          <cell r="AL1677">
            <v>4</v>
          </cell>
          <cell r="AM1677">
            <v>2</v>
          </cell>
          <cell r="AN1677">
            <v>6</v>
          </cell>
          <cell r="AO1677">
            <v>6</v>
          </cell>
          <cell r="AP1677">
            <v>420</v>
          </cell>
          <cell r="AQ1677" t="str">
            <v>SV</v>
          </cell>
          <cell r="AR1677" t="str">
            <v>SV</v>
          </cell>
          <cell r="AS1677" t="str">
            <v>SV</v>
          </cell>
          <cell r="AT1677" t="str">
            <v>SV</v>
          </cell>
          <cell r="AU1677" t="str">
            <v>SV</v>
          </cell>
          <cell r="AV1677">
            <v>108224.99996</v>
          </cell>
          <cell r="AW1677">
            <v>95668.394799999995</v>
          </cell>
          <cell r="AX1677">
            <v>129900</v>
          </cell>
          <cell r="AY1677">
            <v>0.20027720072082311</v>
          </cell>
          <cell r="AZ1677">
            <v>0.16685912270977674</v>
          </cell>
          <cell r="BA1677">
            <v>119900</v>
          </cell>
          <cell r="BB1677">
            <v>3</v>
          </cell>
          <cell r="BC1677">
            <v>0.1078771082865797</v>
          </cell>
          <cell r="BD1677">
            <v>9.7372811009174304E-2</v>
          </cell>
          <cell r="BE1677">
            <v>0</v>
          </cell>
          <cell r="BF1677">
            <v>0</v>
          </cell>
          <cell r="BG1677">
            <v>-1</v>
          </cell>
          <cell r="BH1677">
            <v>0</v>
          </cell>
        </row>
        <row r="1678">
          <cell r="B1678" t="str">
            <v>36425</v>
          </cell>
          <cell r="C1678" t="str">
            <v>8436557311108</v>
          </cell>
          <cell r="D1678" t="str">
            <v>VINO 750ml EL ZARZAL EMILIO MORO</v>
          </cell>
          <cell r="E1678">
            <v>6</v>
          </cell>
          <cell r="F1678" t="str">
            <v>BEBIDAS</v>
          </cell>
          <cell r="G1678" t="str">
            <v>BEBIDAS</v>
          </cell>
          <cell r="H1678" t="str">
            <v>VINOS FINOS Y VARIETALES</v>
          </cell>
          <cell r="I1678" t="str">
            <v>ESPAÑA</v>
          </cell>
          <cell r="J1678" t="str">
            <v>EMILIO MORO</v>
          </cell>
          <cell r="K1678" t="str">
            <v>EMILIO MORO</v>
          </cell>
          <cell r="L1678">
            <v>114</v>
          </cell>
          <cell r="M1678" t="str">
            <v>APOLO IMPORT S.A. 2 - TRENTINO (114)</v>
          </cell>
          <cell r="N1678">
            <v>0</v>
          </cell>
          <cell r="O1678">
            <v>0</v>
          </cell>
          <cell r="P1678">
            <v>0</v>
          </cell>
          <cell r="Q1678">
            <v>0</v>
          </cell>
          <cell r="R1678">
            <v>0</v>
          </cell>
          <cell r="S1678">
            <v>0</v>
          </cell>
          <cell r="T1678">
            <v>0</v>
          </cell>
          <cell r="U1678">
            <v>0</v>
          </cell>
          <cell r="V1678">
            <v>0</v>
          </cell>
          <cell r="W1678">
            <v>0</v>
          </cell>
          <cell r="X1678">
            <v>0</v>
          </cell>
          <cell r="Y1678">
            <v>0</v>
          </cell>
          <cell r="Z1678">
            <v>0</v>
          </cell>
          <cell r="AA1678">
            <v>0</v>
          </cell>
          <cell r="AB1678">
            <v>0</v>
          </cell>
          <cell r="AC1678">
            <v>0</v>
          </cell>
          <cell r="AD1678">
            <v>0</v>
          </cell>
          <cell r="AE1678">
            <v>0</v>
          </cell>
          <cell r="AF1678">
            <v>0</v>
          </cell>
          <cell r="AG1678">
            <v>0</v>
          </cell>
          <cell r="AH1678">
            <v>0</v>
          </cell>
          <cell r="AI1678">
            <v>0</v>
          </cell>
          <cell r="AJ1678">
            <v>3</v>
          </cell>
          <cell r="AK1678">
            <v>3</v>
          </cell>
          <cell r="AL1678">
            <v>2</v>
          </cell>
          <cell r="AM1678">
            <v>4</v>
          </cell>
          <cell r="AN1678">
            <v>2</v>
          </cell>
          <cell r="AO1678">
            <v>6</v>
          </cell>
          <cell r="AP1678" t="str">
            <v>SV</v>
          </cell>
          <cell r="AQ1678" t="str">
            <v>SV</v>
          </cell>
          <cell r="AR1678" t="str">
            <v>SV</v>
          </cell>
          <cell r="AS1678" t="str">
            <v>SV</v>
          </cell>
          <cell r="AT1678" t="str">
            <v>SV</v>
          </cell>
          <cell r="AU1678" t="str">
            <v>SV</v>
          </cell>
          <cell r="AV1678">
            <v>191580.00004000001</v>
          </cell>
          <cell r="AW1678">
            <v>191579.99992999999</v>
          </cell>
          <cell r="AX1678">
            <v>219900</v>
          </cell>
          <cell r="AY1678">
            <v>0.14782336336823798</v>
          </cell>
          <cell r="AZ1678">
            <v>0.12878581155070482</v>
          </cell>
          <cell r="BA1678">
            <v>199900</v>
          </cell>
          <cell r="BB1678">
            <v>3</v>
          </cell>
          <cell r="BC1678">
            <v>4.342833259350054E-2</v>
          </cell>
          <cell r="BD1678">
            <v>4.1620810205102485E-2</v>
          </cell>
          <cell r="BE1678">
            <v>0</v>
          </cell>
          <cell r="BF1678">
            <v>0</v>
          </cell>
          <cell r="BG1678">
            <v>-1</v>
          </cell>
          <cell r="BH1678">
            <v>0</v>
          </cell>
        </row>
        <row r="1679">
          <cell r="B1679" t="str">
            <v>16484</v>
          </cell>
          <cell r="C1679" t="str">
            <v>8436557310866</v>
          </cell>
          <cell r="D1679" t="str">
            <v>VINO 750ml EMILIO MORO</v>
          </cell>
          <cell r="E1679">
            <v>1</v>
          </cell>
          <cell r="F1679" t="str">
            <v>BEBIDAS</v>
          </cell>
          <cell r="G1679" t="str">
            <v>BEBIDAS</v>
          </cell>
          <cell r="H1679" t="str">
            <v>VINOS FINOS Y VARIETALES</v>
          </cell>
          <cell r="I1679" t="str">
            <v>ESPAÑA</v>
          </cell>
          <cell r="J1679" t="str">
            <v>EMILIO MORO</v>
          </cell>
          <cell r="K1679" t="str">
            <v>EMILIO MORO</v>
          </cell>
          <cell r="L1679">
            <v>114</v>
          </cell>
          <cell r="M1679" t="str">
            <v>APOLO IMPORT S.A. 2 - TRENTINO (114)</v>
          </cell>
          <cell r="N1679">
            <v>0</v>
          </cell>
          <cell r="O1679">
            <v>0</v>
          </cell>
          <cell r="P1679">
            <v>1</v>
          </cell>
          <cell r="Q1679">
            <v>1</v>
          </cell>
          <cell r="R1679">
            <v>0</v>
          </cell>
          <cell r="S1679">
            <v>0</v>
          </cell>
          <cell r="T1679">
            <v>1</v>
          </cell>
          <cell r="U1679">
            <v>0</v>
          </cell>
          <cell r="V1679">
            <v>0</v>
          </cell>
          <cell r="W1679">
            <v>0</v>
          </cell>
          <cell r="X1679">
            <v>0</v>
          </cell>
          <cell r="Y1679">
            <v>0</v>
          </cell>
          <cell r="Z1679">
            <v>0</v>
          </cell>
          <cell r="AA1679">
            <v>0</v>
          </cell>
          <cell r="AB1679">
            <v>0</v>
          </cell>
          <cell r="AC1679">
            <v>0</v>
          </cell>
          <cell r="AD1679">
            <v>0</v>
          </cell>
          <cell r="AE1679">
            <v>0</v>
          </cell>
          <cell r="AF1679">
            <v>0</v>
          </cell>
          <cell r="AG1679">
            <v>0</v>
          </cell>
          <cell r="AH1679">
            <v>2</v>
          </cell>
          <cell r="AI1679">
            <v>2</v>
          </cell>
          <cell r="AJ1679">
            <v>16</v>
          </cell>
          <cell r="AK1679">
            <v>5</v>
          </cell>
          <cell r="AL1679">
            <v>1</v>
          </cell>
          <cell r="AM1679">
            <v>3</v>
          </cell>
          <cell r="AN1679">
            <v>3</v>
          </cell>
          <cell r="AO1679">
            <v>4</v>
          </cell>
          <cell r="AP1679">
            <v>480</v>
          </cell>
          <cell r="AQ1679" t="str">
            <v>SV</v>
          </cell>
          <cell r="AR1679" t="str">
            <v>SV</v>
          </cell>
          <cell r="AS1679" t="str">
            <v>SV</v>
          </cell>
          <cell r="AT1679" t="str">
            <v>SV</v>
          </cell>
          <cell r="AU1679">
            <v>60</v>
          </cell>
          <cell r="AV1679">
            <v>216580.00000999999</v>
          </cell>
          <cell r="AW1679">
            <v>208570.10823000001</v>
          </cell>
          <cell r="AX1679">
            <v>259900</v>
          </cell>
          <cell r="AY1679">
            <v>0.20001846887062436</v>
          </cell>
          <cell r="AZ1679">
            <v>0.16667949207387461</v>
          </cell>
          <cell r="BA1679">
            <v>239900</v>
          </cell>
          <cell r="BB1679">
            <v>3</v>
          </cell>
          <cell r="BC1679">
            <v>0.10767383871513192</v>
          </cell>
          <cell r="BD1679">
            <v>9.7207169612338523E-2</v>
          </cell>
          <cell r="BE1679">
            <v>0</v>
          </cell>
          <cell r="BF1679">
            <v>0</v>
          </cell>
          <cell r="BG1679">
            <v>-1</v>
          </cell>
          <cell r="BH1679">
            <v>0</v>
          </cell>
        </row>
        <row r="1680">
          <cell r="B1680" t="str">
            <v>36424</v>
          </cell>
          <cell r="C1680" t="str">
            <v>8436557311528</v>
          </cell>
          <cell r="D1680" t="str">
            <v>VINO 750ml POLVORETE EMILIO MORO</v>
          </cell>
          <cell r="E1680">
            <v>6</v>
          </cell>
          <cell r="F1680" t="str">
            <v>BEBIDAS</v>
          </cell>
          <cell r="G1680" t="str">
            <v>BEBIDAS</v>
          </cell>
          <cell r="H1680" t="str">
            <v>VINOS FINOS Y VARIETALES</v>
          </cell>
          <cell r="I1680" t="str">
            <v>ESPAÑA</v>
          </cell>
          <cell r="J1680" t="str">
            <v>EMILIO MORO</v>
          </cell>
          <cell r="K1680" t="str">
            <v>EMILIO MORO</v>
          </cell>
          <cell r="L1680">
            <v>114</v>
          </cell>
          <cell r="M1680" t="str">
            <v>APOLO IMPORT S.A. 2 - TRENTINO (114)</v>
          </cell>
          <cell r="N1680">
            <v>0</v>
          </cell>
          <cell r="O1680">
            <v>0</v>
          </cell>
          <cell r="P1680">
            <v>1</v>
          </cell>
          <cell r="Q1680">
            <v>1</v>
          </cell>
          <cell r="R1680">
            <v>0</v>
          </cell>
          <cell r="S1680">
            <v>0</v>
          </cell>
          <cell r="T1680">
            <v>0</v>
          </cell>
          <cell r="U1680">
            <v>0</v>
          </cell>
          <cell r="V1680">
            <v>0</v>
          </cell>
          <cell r="W1680">
            <v>0</v>
          </cell>
          <cell r="X1680">
            <v>0</v>
          </cell>
          <cell r="Y1680">
            <v>0</v>
          </cell>
          <cell r="Z1680">
            <v>0</v>
          </cell>
          <cell r="AA1680">
            <v>0</v>
          </cell>
          <cell r="AB1680">
            <v>0</v>
          </cell>
          <cell r="AC1680">
            <v>0</v>
          </cell>
          <cell r="AD1680">
            <v>0</v>
          </cell>
          <cell r="AE1680">
            <v>0</v>
          </cell>
          <cell r="AF1680">
            <v>0</v>
          </cell>
          <cell r="AG1680">
            <v>0</v>
          </cell>
          <cell r="AH1680">
            <v>0</v>
          </cell>
          <cell r="AI1680">
            <v>0</v>
          </cell>
          <cell r="AJ1680">
            <v>3</v>
          </cell>
          <cell r="AK1680">
            <v>4</v>
          </cell>
          <cell r="AL1680">
            <v>2</v>
          </cell>
          <cell r="AM1680">
            <v>3</v>
          </cell>
          <cell r="AN1680">
            <v>2</v>
          </cell>
          <cell r="AO1680">
            <v>4</v>
          </cell>
          <cell r="AP1680">
            <v>90</v>
          </cell>
          <cell r="AQ1680" t="str">
            <v>SV</v>
          </cell>
          <cell r="AR1680" t="str">
            <v>SV</v>
          </cell>
          <cell r="AS1680" t="str">
            <v>SV</v>
          </cell>
          <cell r="AT1680" t="str">
            <v>SV</v>
          </cell>
          <cell r="AU1680" t="str">
            <v>SV</v>
          </cell>
          <cell r="AV1680">
            <v>133250.000004</v>
          </cell>
          <cell r="AW1680">
            <v>133250.00018</v>
          </cell>
          <cell r="AX1680">
            <v>149900</v>
          </cell>
          <cell r="AY1680">
            <v>0.12495309565103319</v>
          </cell>
          <cell r="AZ1680">
            <v>0.11107404933955969</v>
          </cell>
          <cell r="BA1680">
            <v>144900</v>
          </cell>
          <cell r="BB1680">
            <v>3</v>
          </cell>
          <cell r="BC1680">
            <v>8.7429643494561171E-2</v>
          </cell>
          <cell r="BD1680">
            <v>8.0400276024844716E-2</v>
          </cell>
          <cell r="BE1680">
            <v>139900</v>
          </cell>
          <cell r="BF1680">
            <v>0</v>
          </cell>
          <cell r="BG1680">
            <v>4.9906191338089156E-2</v>
          </cell>
          <cell r="BH1680">
            <v>4.7533952794853458E-2</v>
          </cell>
        </row>
        <row r="1681">
          <cell r="B1681" t="str">
            <v>16485</v>
          </cell>
          <cell r="C1681" t="str">
            <v>8436557310927</v>
          </cell>
          <cell r="D1681" t="str">
            <v>VINO 750ml MALLEOLUS</v>
          </cell>
          <cell r="E1681">
            <v>1</v>
          </cell>
          <cell r="F1681" t="str">
            <v>BEBIDAS</v>
          </cell>
          <cell r="G1681" t="str">
            <v>BEBIDAS</v>
          </cell>
          <cell r="H1681" t="str">
            <v>VINOS FINOS Y VARIETALES</v>
          </cell>
          <cell r="I1681" t="str">
            <v>ESPAÑA</v>
          </cell>
          <cell r="J1681" t="str">
            <v>EMILIO MORO</v>
          </cell>
          <cell r="K1681" t="str">
            <v>MALLEOLUS</v>
          </cell>
          <cell r="L1681">
            <v>114</v>
          </cell>
          <cell r="M1681" t="str">
            <v>APOLO IMPORT S.A. 2 - TRENTINO (114)</v>
          </cell>
          <cell r="N1681">
            <v>0</v>
          </cell>
          <cell r="O1681">
            <v>0</v>
          </cell>
          <cell r="P1681">
            <v>0</v>
          </cell>
          <cell r="Q1681">
            <v>0</v>
          </cell>
          <cell r="R1681">
            <v>0</v>
          </cell>
          <cell r="S1681">
            <v>0</v>
          </cell>
          <cell r="T1681">
            <v>0</v>
          </cell>
          <cell r="U1681">
            <v>0</v>
          </cell>
          <cell r="V1681">
            <v>0</v>
          </cell>
          <cell r="W1681">
            <v>0</v>
          </cell>
          <cell r="X1681">
            <v>0</v>
          </cell>
          <cell r="Y1681">
            <v>0</v>
          </cell>
          <cell r="Z1681">
            <v>0</v>
          </cell>
          <cell r="AA1681">
            <v>0</v>
          </cell>
          <cell r="AB1681">
            <v>0</v>
          </cell>
          <cell r="AC1681">
            <v>0</v>
          </cell>
          <cell r="AD1681">
            <v>0</v>
          </cell>
          <cell r="AE1681">
            <v>0</v>
          </cell>
          <cell r="AF1681">
            <v>0</v>
          </cell>
          <cell r="AG1681">
            <v>0</v>
          </cell>
          <cell r="AH1681">
            <v>0</v>
          </cell>
          <cell r="AI1681">
            <v>0</v>
          </cell>
          <cell r="AJ1681">
            <v>3</v>
          </cell>
          <cell r="AK1681">
            <v>3</v>
          </cell>
          <cell r="AL1681">
            <v>2</v>
          </cell>
          <cell r="AM1681">
            <v>1</v>
          </cell>
          <cell r="AN1681">
            <v>3</v>
          </cell>
          <cell r="AO1681">
            <v>0</v>
          </cell>
          <cell r="AP1681" t="str">
            <v>SV</v>
          </cell>
          <cell r="AQ1681" t="str">
            <v>SV</v>
          </cell>
          <cell r="AR1681" t="str">
            <v>SV</v>
          </cell>
          <cell r="AS1681" t="str">
            <v>SV</v>
          </cell>
          <cell r="AT1681" t="str">
            <v>SV</v>
          </cell>
          <cell r="AU1681" t="str">
            <v>Q</v>
          </cell>
          <cell r="AV1681">
            <v>374900.00000200002</v>
          </cell>
          <cell r="AW1681">
            <v>337328.08901</v>
          </cell>
          <cell r="AX1681">
            <v>449900</v>
          </cell>
          <cell r="AY1681">
            <v>0.20005334755294713</v>
          </cell>
          <cell r="AZ1681">
            <v>0.16670371193154032</v>
          </cell>
          <cell r="BA1681">
            <v>399900</v>
          </cell>
          <cell r="BB1681">
            <v>3</v>
          </cell>
          <cell r="BC1681">
            <v>6.668444918075922E-2</v>
          </cell>
          <cell r="BD1681">
            <v>6.251562890222552E-2</v>
          </cell>
          <cell r="BE1681">
            <v>0</v>
          </cell>
          <cell r="BF1681">
            <v>0</v>
          </cell>
          <cell r="BG1681">
            <v>-1</v>
          </cell>
          <cell r="BH1681">
            <v>0</v>
          </cell>
        </row>
        <row r="1682">
          <cell r="B1682" t="str">
            <v>16367</v>
          </cell>
          <cell r="C1682" t="str">
            <v>8426427003158</v>
          </cell>
          <cell r="D1682" t="str">
            <v>VINO 750ml BARON DE LAJOYOSA</v>
          </cell>
          <cell r="E1682">
            <v>6</v>
          </cell>
          <cell r="F1682" t="str">
            <v>BEBIDAS</v>
          </cell>
          <cell r="G1682" t="str">
            <v>BEBIDAS</v>
          </cell>
          <cell r="H1682" t="str">
            <v>VINOS FINOS Y VARIETALES</v>
          </cell>
          <cell r="I1682" t="str">
            <v>ESPAÑA</v>
          </cell>
          <cell r="J1682" t="str">
            <v>IGNACIO MARIN</v>
          </cell>
          <cell r="K1682" t="str">
            <v>BARON DE LAJOYOSA</v>
          </cell>
          <cell r="L1682">
            <v>114</v>
          </cell>
          <cell r="M1682" t="str">
            <v>APOLO IMPORT S.A. 2 - TRENTINO (114)</v>
          </cell>
          <cell r="N1682">
            <v>0</v>
          </cell>
          <cell r="O1682">
            <v>0</v>
          </cell>
          <cell r="P1682">
            <v>0</v>
          </cell>
          <cell r="Q1682">
            <v>0</v>
          </cell>
          <cell r="R1682">
            <v>0</v>
          </cell>
          <cell r="S1682">
            <v>0</v>
          </cell>
          <cell r="T1682">
            <v>0</v>
          </cell>
          <cell r="U1682">
            <v>0</v>
          </cell>
          <cell r="V1682">
            <v>0</v>
          </cell>
          <cell r="W1682">
            <v>0</v>
          </cell>
          <cell r="X1682">
            <v>0</v>
          </cell>
          <cell r="Y1682">
            <v>0</v>
          </cell>
          <cell r="Z1682">
            <v>0</v>
          </cell>
          <cell r="AA1682">
            <v>0</v>
          </cell>
          <cell r="AB1682">
            <v>0</v>
          </cell>
          <cell r="AC1682">
            <v>0</v>
          </cell>
          <cell r="AD1682">
            <v>0</v>
          </cell>
          <cell r="AE1682">
            <v>0</v>
          </cell>
          <cell r="AF1682">
            <v>0</v>
          </cell>
          <cell r="AG1682">
            <v>0</v>
          </cell>
          <cell r="AH1682">
            <v>0</v>
          </cell>
          <cell r="AI1682">
            <v>0</v>
          </cell>
          <cell r="AJ1682">
            <v>6</v>
          </cell>
          <cell r="AK1682">
            <v>3</v>
          </cell>
          <cell r="AL1682">
            <v>1</v>
          </cell>
          <cell r="AM1682">
            <v>1</v>
          </cell>
          <cell r="AN1682">
            <v>1</v>
          </cell>
          <cell r="AO1682">
            <v>0</v>
          </cell>
          <cell r="AP1682" t="str">
            <v>SV</v>
          </cell>
          <cell r="AQ1682" t="str">
            <v>SV</v>
          </cell>
          <cell r="AR1682" t="str">
            <v>SV</v>
          </cell>
          <cell r="AS1682" t="str">
            <v>SV</v>
          </cell>
          <cell r="AT1682" t="str">
            <v>SV</v>
          </cell>
          <cell r="AU1682" t="str">
            <v>Q</v>
          </cell>
          <cell r="AV1682">
            <v>140934.99999700001</v>
          </cell>
          <cell r="AW1682">
            <v>140934.67443000001</v>
          </cell>
          <cell r="AX1682">
            <v>169900</v>
          </cell>
          <cell r="AY1682">
            <v>0.20552027532987949</v>
          </cell>
          <cell r="AZ1682">
            <v>0.17048263686286047</v>
          </cell>
          <cell r="BA1682">
            <v>159900</v>
          </cell>
          <cell r="BB1682">
            <v>3</v>
          </cell>
          <cell r="BC1682">
            <v>0.13456557990139917</v>
          </cell>
          <cell r="BD1682">
            <v>0.1186053783802376</v>
          </cell>
          <cell r="BE1682">
            <v>149900</v>
          </cell>
          <cell r="BF1682">
            <v>6</v>
          </cell>
          <cell r="BG1682">
            <v>6.3610884472918849E-2</v>
          </cell>
          <cell r="BH1682">
            <v>5.9806537711807828E-2</v>
          </cell>
        </row>
        <row r="1683">
          <cell r="B1683" t="str">
            <v>16368</v>
          </cell>
          <cell r="C1683" t="str">
            <v>8426427007187</v>
          </cell>
          <cell r="D1683" t="str">
            <v>VINO 750ml CASTILLO DE VIÑARAL</v>
          </cell>
          <cell r="E1683">
            <v>6</v>
          </cell>
          <cell r="F1683" t="str">
            <v>BEBIDAS</v>
          </cell>
          <cell r="G1683" t="str">
            <v>BEBIDAS</v>
          </cell>
          <cell r="H1683" t="str">
            <v>VINOS FINOS Y VARIETALES</v>
          </cell>
          <cell r="I1683" t="str">
            <v>ESPAÑA</v>
          </cell>
          <cell r="J1683" t="str">
            <v>IGNACIO MARIN</v>
          </cell>
          <cell r="K1683" t="str">
            <v>CASTILLO DE VIÑARAL</v>
          </cell>
          <cell r="L1683">
            <v>114</v>
          </cell>
          <cell r="M1683" t="str">
            <v>APOLO IMPORT S.A. 2 - TRENTINO (114)</v>
          </cell>
          <cell r="N1683">
            <v>0</v>
          </cell>
          <cell r="O1683">
            <v>0</v>
          </cell>
          <cell r="P1683">
            <v>0</v>
          </cell>
          <cell r="Q1683">
            <v>0</v>
          </cell>
          <cell r="R1683">
            <v>0</v>
          </cell>
          <cell r="S1683">
            <v>1</v>
          </cell>
          <cell r="T1683">
            <v>0</v>
          </cell>
          <cell r="U1683">
            <v>0</v>
          </cell>
          <cell r="V1683">
            <v>0</v>
          </cell>
          <cell r="W1683">
            <v>0</v>
          </cell>
          <cell r="X1683">
            <v>0</v>
          </cell>
          <cell r="Y1683">
            <v>1</v>
          </cell>
          <cell r="Z1683">
            <v>0</v>
          </cell>
          <cell r="AA1683">
            <v>0</v>
          </cell>
          <cell r="AB1683">
            <v>0</v>
          </cell>
          <cell r="AC1683">
            <v>0</v>
          </cell>
          <cell r="AD1683">
            <v>3</v>
          </cell>
          <cell r="AE1683">
            <v>0</v>
          </cell>
          <cell r="AF1683">
            <v>0</v>
          </cell>
          <cell r="AG1683">
            <v>0</v>
          </cell>
          <cell r="AH1683">
            <v>0</v>
          </cell>
          <cell r="AI1683">
            <v>0</v>
          </cell>
          <cell r="AJ1683">
            <v>11</v>
          </cell>
          <cell r="AK1683">
            <v>6</v>
          </cell>
          <cell r="AL1683">
            <v>4</v>
          </cell>
          <cell r="AM1683">
            <v>3</v>
          </cell>
          <cell r="AN1683">
            <v>8</v>
          </cell>
          <cell r="AO1683">
            <v>6</v>
          </cell>
          <cell r="AP1683" t="str">
            <v>SV</v>
          </cell>
          <cell r="AQ1683" t="str">
            <v>SV</v>
          </cell>
          <cell r="AR1683">
            <v>120</v>
          </cell>
          <cell r="AS1683" t="str">
            <v>SV</v>
          </cell>
          <cell r="AT1683" t="str">
            <v>SV</v>
          </cell>
          <cell r="AU1683" t="str">
            <v>SV</v>
          </cell>
          <cell r="AV1683">
            <v>83250.000020000007</v>
          </cell>
          <cell r="AW1683">
            <v>81386.967749999996</v>
          </cell>
          <cell r="AX1683">
            <v>59900</v>
          </cell>
          <cell r="AY1683">
            <v>-0.28048048065333808</v>
          </cell>
          <cell r="AZ1683">
            <v>-0.38981636093489158</v>
          </cell>
          <cell r="BA1683">
            <v>55900</v>
          </cell>
          <cell r="BB1683">
            <v>3</v>
          </cell>
          <cell r="BC1683">
            <v>-0.32852852868984306</v>
          </cell>
          <cell r="BD1683">
            <v>-0.48926654776386419</v>
          </cell>
          <cell r="BE1683">
            <v>0</v>
          </cell>
          <cell r="BF1683">
            <v>0</v>
          </cell>
          <cell r="BG1683">
            <v>-1</v>
          </cell>
          <cell r="BH1683">
            <v>0</v>
          </cell>
        </row>
        <row r="1684">
          <cell r="B1684" t="str">
            <v>16369</v>
          </cell>
          <cell r="C1684" t="str">
            <v>8426427005749</v>
          </cell>
          <cell r="D1684" t="str">
            <v>VINO 750ml GARNACHA EL GORDO</v>
          </cell>
          <cell r="E1684">
            <v>6</v>
          </cell>
          <cell r="F1684" t="str">
            <v>BEBIDAS</v>
          </cell>
          <cell r="G1684" t="str">
            <v>BEBIDAS</v>
          </cell>
          <cell r="H1684" t="str">
            <v>VINOS FINOS Y VARIETALES</v>
          </cell>
          <cell r="I1684" t="str">
            <v>ESPAÑA</v>
          </cell>
          <cell r="J1684" t="str">
            <v>IGNACIO MARIN</v>
          </cell>
          <cell r="K1684" t="str">
            <v>EL GORDO</v>
          </cell>
          <cell r="L1684">
            <v>114</v>
          </cell>
          <cell r="M1684" t="str">
            <v>APOLO IMPORT S.A. 2 - TRENTINO (114)</v>
          </cell>
          <cell r="N1684">
            <v>0</v>
          </cell>
          <cell r="O1684">
            <v>2</v>
          </cell>
          <cell r="P1684">
            <v>3</v>
          </cell>
          <cell r="Q1684">
            <v>0</v>
          </cell>
          <cell r="R1684">
            <v>2</v>
          </cell>
          <cell r="S1684">
            <v>5</v>
          </cell>
          <cell r="T1684">
            <v>3</v>
          </cell>
          <cell r="U1684">
            <v>3</v>
          </cell>
          <cell r="V1684">
            <v>0</v>
          </cell>
          <cell r="W1684">
            <v>0</v>
          </cell>
          <cell r="X1684">
            <v>0</v>
          </cell>
          <cell r="Y1684">
            <v>0</v>
          </cell>
          <cell r="Z1684">
            <v>1</v>
          </cell>
          <cell r="AA1684">
            <v>0</v>
          </cell>
          <cell r="AB1684">
            <v>1</v>
          </cell>
          <cell r="AC1684">
            <v>2</v>
          </cell>
          <cell r="AD1684">
            <v>0</v>
          </cell>
          <cell r="AE1684">
            <v>0</v>
          </cell>
          <cell r="AF1684">
            <v>1</v>
          </cell>
          <cell r="AG1684">
            <v>1</v>
          </cell>
          <cell r="AH1684">
            <v>0</v>
          </cell>
          <cell r="AI1684">
            <v>0</v>
          </cell>
          <cell r="AJ1684">
            <v>59</v>
          </cell>
          <cell r="AK1684">
            <v>88</v>
          </cell>
          <cell r="AL1684">
            <v>129</v>
          </cell>
          <cell r="AM1684">
            <v>65</v>
          </cell>
          <cell r="AN1684">
            <v>72</v>
          </cell>
          <cell r="AO1684">
            <v>100</v>
          </cell>
          <cell r="AP1684" t="str">
            <v>SV</v>
          </cell>
          <cell r="AQ1684">
            <v>880</v>
          </cell>
          <cell r="AR1684" t="str">
            <v>SV</v>
          </cell>
          <cell r="AS1684">
            <v>975</v>
          </cell>
          <cell r="AT1684">
            <v>2160</v>
          </cell>
          <cell r="AU1684" t="str">
            <v>SV</v>
          </cell>
          <cell r="AV1684">
            <v>41590.000001</v>
          </cell>
          <cell r="AW1684">
            <v>33688.067819999997</v>
          </cell>
          <cell r="AX1684">
            <v>49900</v>
          </cell>
          <cell r="AY1684">
            <v>0.19980764603991807</v>
          </cell>
          <cell r="AZ1684">
            <v>0.16653306611222443</v>
          </cell>
          <cell r="BA1684">
            <v>45900</v>
          </cell>
          <cell r="BB1684">
            <v>3</v>
          </cell>
          <cell r="BC1684">
            <v>0.10363068042549584</v>
          </cell>
          <cell r="BD1684">
            <v>9.3899782113289754E-2</v>
          </cell>
          <cell r="BE1684">
            <v>44900</v>
          </cell>
          <cell r="BF1684">
            <v>6</v>
          </cell>
          <cell r="BG1684">
            <v>7.958643902189011E-2</v>
          </cell>
          <cell r="BH1684">
            <v>7.371937636971046E-2</v>
          </cell>
        </row>
        <row r="1685">
          <cell r="B1685" t="str">
            <v>16373</v>
          </cell>
          <cell r="C1685" t="str">
            <v>8426427006616</v>
          </cell>
          <cell r="D1685" t="str">
            <v>VINO 750ml GARNACHA ROSÉ EL GORDO</v>
          </cell>
          <cell r="E1685">
            <v>6</v>
          </cell>
          <cell r="F1685" t="str">
            <v>BEBIDAS</v>
          </cell>
          <cell r="G1685" t="str">
            <v>BEBIDAS</v>
          </cell>
          <cell r="H1685" t="str">
            <v>VINOS FINOS Y VARIETALES</v>
          </cell>
          <cell r="I1685" t="str">
            <v>ESPAÑA</v>
          </cell>
          <cell r="J1685" t="str">
            <v>IGNACIO MARIN</v>
          </cell>
          <cell r="K1685" t="str">
            <v>EL GORDO</v>
          </cell>
          <cell r="L1685">
            <v>114</v>
          </cell>
          <cell r="M1685" t="str">
            <v>APOLO IMPORT S.A. 2 - TRENTINO (114)</v>
          </cell>
          <cell r="N1685">
            <v>2</v>
          </cell>
          <cell r="O1685">
            <v>1</v>
          </cell>
          <cell r="P1685">
            <v>0</v>
          </cell>
          <cell r="Q1685">
            <v>0</v>
          </cell>
          <cell r="R1685">
            <v>0</v>
          </cell>
          <cell r="S1685">
            <v>0</v>
          </cell>
          <cell r="T1685">
            <v>0</v>
          </cell>
          <cell r="U1685">
            <v>0</v>
          </cell>
          <cell r="V1685">
            <v>0</v>
          </cell>
          <cell r="W1685">
            <v>0</v>
          </cell>
          <cell r="X1685">
            <v>0</v>
          </cell>
          <cell r="Y1685">
            <v>0</v>
          </cell>
          <cell r="Z1685">
            <v>0</v>
          </cell>
          <cell r="AA1685">
            <v>0</v>
          </cell>
          <cell r="AB1685">
            <v>0</v>
          </cell>
          <cell r="AC1685">
            <v>0</v>
          </cell>
          <cell r="AD1685">
            <v>0</v>
          </cell>
          <cell r="AE1685">
            <v>0</v>
          </cell>
          <cell r="AF1685">
            <v>1</v>
          </cell>
          <cell r="AG1685">
            <v>1</v>
          </cell>
          <cell r="AH1685">
            <v>0</v>
          </cell>
          <cell r="AI1685">
            <v>0</v>
          </cell>
          <cell r="AJ1685">
            <v>90</v>
          </cell>
          <cell r="AK1685">
            <v>53</v>
          </cell>
          <cell r="AL1685">
            <v>51</v>
          </cell>
          <cell r="AM1685">
            <v>43</v>
          </cell>
          <cell r="AN1685">
            <v>30</v>
          </cell>
          <cell r="AO1685">
            <v>20</v>
          </cell>
          <cell r="AP1685" t="str">
            <v>SV</v>
          </cell>
          <cell r="AQ1685" t="str">
            <v>SV</v>
          </cell>
          <cell r="AR1685" t="str">
            <v>SV</v>
          </cell>
          <cell r="AS1685" t="str">
            <v>SV</v>
          </cell>
          <cell r="AT1685">
            <v>900</v>
          </cell>
          <cell r="AU1685" t="str">
            <v>SV</v>
          </cell>
          <cell r="AV1685">
            <v>41590.000001</v>
          </cell>
          <cell r="AW1685">
            <v>34663.602050000001</v>
          </cell>
          <cell r="AX1685">
            <v>49900</v>
          </cell>
          <cell r="AY1685">
            <v>0.19980764603991807</v>
          </cell>
          <cell r="AZ1685">
            <v>0.16653306611222443</v>
          </cell>
          <cell r="BA1685">
            <v>45900</v>
          </cell>
          <cell r="BB1685">
            <v>3</v>
          </cell>
          <cell r="BC1685">
            <v>0.10363068042549584</v>
          </cell>
          <cell r="BD1685">
            <v>9.3899782113289754E-2</v>
          </cell>
          <cell r="BE1685">
            <v>44900</v>
          </cell>
          <cell r="BF1685">
            <v>6</v>
          </cell>
          <cell r="BG1685">
            <v>7.958643902189011E-2</v>
          </cell>
          <cell r="BH1685">
            <v>7.371937636971046E-2</v>
          </cell>
        </row>
        <row r="1686">
          <cell r="B1686" t="str">
            <v>16372</v>
          </cell>
          <cell r="C1686" t="str">
            <v>8426427005794</v>
          </cell>
          <cell r="D1686" t="str">
            <v>VINO 750ml MACABEO EL GORDO</v>
          </cell>
          <cell r="E1686">
            <v>6</v>
          </cell>
          <cell r="F1686" t="str">
            <v>BEBIDAS</v>
          </cell>
          <cell r="G1686" t="str">
            <v>BEBIDAS</v>
          </cell>
          <cell r="H1686" t="str">
            <v>VINOS FINOS Y VARIETALES</v>
          </cell>
          <cell r="I1686" t="str">
            <v>ESPAÑA</v>
          </cell>
          <cell r="J1686" t="str">
            <v>IGNACIO MARIN</v>
          </cell>
          <cell r="K1686" t="str">
            <v>EL GORDO</v>
          </cell>
          <cell r="L1686">
            <v>114</v>
          </cell>
          <cell r="M1686" t="str">
            <v>APOLO IMPORT S.A. 2 - TRENTINO (114)</v>
          </cell>
          <cell r="N1686">
            <v>0</v>
          </cell>
          <cell r="O1686">
            <v>0</v>
          </cell>
          <cell r="P1686">
            <v>3</v>
          </cell>
          <cell r="Q1686">
            <v>3</v>
          </cell>
          <cell r="R1686">
            <v>1</v>
          </cell>
          <cell r="S1686">
            <v>2</v>
          </cell>
          <cell r="T1686">
            <v>0</v>
          </cell>
          <cell r="U1686">
            <v>1</v>
          </cell>
          <cell r="V1686">
            <v>0</v>
          </cell>
          <cell r="W1686">
            <v>0</v>
          </cell>
          <cell r="X1686">
            <v>0</v>
          </cell>
          <cell r="Y1686">
            <v>0</v>
          </cell>
          <cell r="Z1686">
            <v>0</v>
          </cell>
          <cell r="AA1686">
            <v>0</v>
          </cell>
          <cell r="AB1686">
            <v>0</v>
          </cell>
          <cell r="AC1686">
            <v>1</v>
          </cell>
          <cell r="AD1686">
            <v>0</v>
          </cell>
          <cell r="AE1686">
            <v>1</v>
          </cell>
          <cell r="AF1686">
            <v>0</v>
          </cell>
          <cell r="AG1686">
            <v>0</v>
          </cell>
          <cell r="AH1686">
            <v>0</v>
          </cell>
          <cell r="AI1686">
            <v>0</v>
          </cell>
          <cell r="AJ1686">
            <v>41</v>
          </cell>
          <cell r="AK1686">
            <v>45</v>
          </cell>
          <cell r="AL1686">
            <v>52</v>
          </cell>
          <cell r="AM1686">
            <v>29</v>
          </cell>
          <cell r="AN1686">
            <v>45</v>
          </cell>
          <cell r="AO1686">
            <v>6</v>
          </cell>
          <cell r="AP1686">
            <v>410</v>
          </cell>
          <cell r="AQ1686">
            <v>1350</v>
          </cell>
          <cell r="AR1686" t="str">
            <v>SV</v>
          </cell>
          <cell r="AS1686">
            <v>870</v>
          </cell>
          <cell r="AT1686" t="str">
            <v>SV</v>
          </cell>
          <cell r="AU1686" t="str">
            <v>SV</v>
          </cell>
          <cell r="AV1686">
            <v>41590.000001</v>
          </cell>
          <cell r="AW1686">
            <v>34765.63134</v>
          </cell>
          <cell r="AX1686">
            <v>49900</v>
          </cell>
          <cell r="AY1686">
            <v>0.19980764603991807</v>
          </cell>
          <cell r="AZ1686">
            <v>0.16653306611222443</v>
          </cell>
          <cell r="BA1686">
            <v>45900</v>
          </cell>
          <cell r="BB1686">
            <v>3</v>
          </cell>
          <cell r="BC1686">
            <v>0.10363068042549584</v>
          </cell>
          <cell r="BD1686">
            <v>9.3899782113289754E-2</v>
          </cell>
          <cell r="BE1686">
            <v>44900</v>
          </cell>
          <cell r="BF1686">
            <v>6</v>
          </cell>
          <cell r="BG1686">
            <v>7.958643902189011E-2</v>
          </cell>
          <cell r="BH1686">
            <v>7.371937636971046E-2</v>
          </cell>
        </row>
        <row r="1687">
          <cell r="B1687" t="str">
            <v>16371</v>
          </cell>
          <cell r="C1687" t="str">
            <v>8426427005770</v>
          </cell>
          <cell r="D1687" t="str">
            <v>VINO CABERNET SAUVIGNON 750ml EL GORDO</v>
          </cell>
          <cell r="E1687">
            <v>6</v>
          </cell>
          <cell r="F1687" t="str">
            <v>BEBIDAS</v>
          </cell>
          <cell r="G1687" t="str">
            <v>BEBIDAS</v>
          </cell>
          <cell r="H1687" t="str">
            <v>VINOS FINOS Y VARIETALES</v>
          </cell>
          <cell r="I1687" t="str">
            <v>ESPAÑA</v>
          </cell>
          <cell r="J1687" t="str">
            <v>IGNACIO MARIN</v>
          </cell>
          <cell r="K1687" t="str">
            <v>EL GORDO</v>
          </cell>
          <cell r="L1687">
            <v>114</v>
          </cell>
          <cell r="M1687" t="str">
            <v>APOLO IMPORT S.A. 2 - TRENTINO (114)</v>
          </cell>
          <cell r="N1687">
            <v>0</v>
          </cell>
          <cell r="O1687">
            <v>0</v>
          </cell>
          <cell r="P1687">
            <v>0</v>
          </cell>
          <cell r="Q1687">
            <v>0</v>
          </cell>
          <cell r="R1687">
            <v>0</v>
          </cell>
          <cell r="S1687">
            <v>1</v>
          </cell>
          <cell r="T1687">
            <v>0</v>
          </cell>
          <cell r="U1687">
            <v>0</v>
          </cell>
          <cell r="V1687">
            <v>0</v>
          </cell>
          <cell r="W1687">
            <v>0</v>
          </cell>
          <cell r="X1687">
            <v>0</v>
          </cell>
          <cell r="Y1687">
            <v>0</v>
          </cell>
          <cell r="Z1687">
            <v>0</v>
          </cell>
          <cell r="AA1687">
            <v>0</v>
          </cell>
          <cell r="AB1687">
            <v>0</v>
          </cell>
          <cell r="AC1687">
            <v>0</v>
          </cell>
          <cell r="AD1687">
            <v>1</v>
          </cell>
          <cell r="AE1687">
            <v>0</v>
          </cell>
          <cell r="AF1687">
            <v>0</v>
          </cell>
          <cell r="AG1687">
            <v>1</v>
          </cell>
          <cell r="AH1687">
            <v>0</v>
          </cell>
          <cell r="AI1687">
            <v>0</v>
          </cell>
          <cell r="AJ1687">
            <v>9</v>
          </cell>
          <cell r="AK1687">
            <v>9</v>
          </cell>
          <cell r="AL1687">
            <v>9</v>
          </cell>
          <cell r="AM1687">
            <v>8</v>
          </cell>
          <cell r="AN1687">
            <v>2</v>
          </cell>
          <cell r="AO1687">
            <v>6</v>
          </cell>
          <cell r="AP1687" t="str">
            <v>SV</v>
          </cell>
          <cell r="AQ1687" t="str">
            <v>SV</v>
          </cell>
          <cell r="AR1687" t="str">
            <v>SV</v>
          </cell>
          <cell r="AS1687" t="str">
            <v>SV</v>
          </cell>
          <cell r="AT1687">
            <v>60</v>
          </cell>
          <cell r="AU1687" t="str">
            <v>SV</v>
          </cell>
          <cell r="AV1687">
            <v>41590.000001</v>
          </cell>
          <cell r="AW1687">
            <v>32936.865940000003</v>
          </cell>
          <cell r="AX1687">
            <v>49900</v>
          </cell>
          <cell r="AY1687">
            <v>0.19980764603991807</v>
          </cell>
          <cell r="AZ1687">
            <v>0.16653306611222443</v>
          </cell>
          <cell r="BA1687">
            <v>45900</v>
          </cell>
          <cell r="BB1687">
            <v>3</v>
          </cell>
          <cell r="BC1687">
            <v>0.10363068042549584</v>
          </cell>
          <cell r="BD1687">
            <v>9.3899782113289754E-2</v>
          </cell>
          <cell r="BE1687">
            <v>44900</v>
          </cell>
          <cell r="BF1687">
            <v>6</v>
          </cell>
          <cell r="BG1687">
            <v>7.958643902189011E-2</v>
          </cell>
          <cell r="BH1687">
            <v>7.371937636971046E-2</v>
          </cell>
        </row>
        <row r="1688">
          <cell r="B1688" t="str">
            <v>16370</v>
          </cell>
          <cell r="C1688" t="str">
            <v>8426427005756</v>
          </cell>
          <cell r="D1688" t="str">
            <v>VINO TEMPRANILLO 750ml  EL GORDO</v>
          </cell>
          <cell r="E1688">
            <v>6</v>
          </cell>
          <cell r="F1688" t="str">
            <v>BEBIDAS</v>
          </cell>
          <cell r="G1688" t="str">
            <v>BEBIDAS</v>
          </cell>
          <cell r="H1688" t="str">
            <v>VINOS FINOS Y VARIETALES</v>
          </cell>
          <cell r="I1688" t="str">
            <v>ESPAÑA</v>
          </cell>
          <cell r="J1688" t="str">
            <v>IGNACIO MARIN</v>
          </cell>
          <cell r="K1688" t="str">
            <v>EL GORDO</v>
          </cell>
          <cell r="L1688">
            <v>114</v>
          </cell>
          <cell r="M1688" t="str">
            <v>APOLO IMPORT S.A. 2 - TRENTINO (114)</v>
          </cell>
          <cell r="N1688">
            <v>0</v>
          </cell>
          <cell r="O1688">
            <v>0</v>
          </cell>
          <cell r="P1688">
            <v>1</v>
          </cell>
          <cell r="Q1688">
            <v>0</v>
          </cell>
          <cell r="R1688">
            <v>0</v>
          </cell>
          <cell r="S1688">
            <v>5</v>
          </cell>
          <cell r="T1688">
            <v>3</v>
          </cell>
          <cell r="U1688">
            <v>2</v>
          </cell>
          <cell r="V1688">
            <v>0</v>
          </cell>
          <cell r="W1688">
            <v>0</v>
          </cell>
          <cell r="X1688">
            <v>3</v>
          </cell>
          <cell r="Y1688">
            <v>3</v>
          </cell>
          <cell r="Z1688">
            <v>3</v>
          </cell>
          <cell r="AA1688">
            <v>0</v>
          </cell>
          <cell r="AB1688">
            <v>1</v>
          </cell>
          <cell r="AC1688">
            <v>2</v>
          </cell>
          <cell r="AD1688">
            <v>2</v>
          </cell>
          <cell r="AE1688">
            <v>1</v>
          </cell>
          <cell r="AF1688">
            <v>3</v>
          </cell>
          <cell r="AG1688">
            <v>3</v>
          </cell>
          <cell r="AH1688">
            <v>0</v>
          </cell>
          <cell r="AI1688">
            <v>0</v>
          </cell>
          <cell r="AJ1688">
            <v>82</v>
          </cell>
          <cell r="AK1688">
            <v>85</v>
          </cell>
          <cell r="AL1688">
            <v>47</v>
          </cell>
          <cell r="AM1688">
            <v>56</v>
          </cell>
          <cell r="AN1688">
            <v>37</v>
          </cell>
          <cell r="AO1688">
            <v>60</v>
          </cell>
          <cell r="AP1688" t="str">
            <v>SV</v>
          </cell>
          <cell r="AQ1688">
            <v>1275</v>
          </cell>
          <cell r="AR1688">
            <v>470</v>
          </cell>
          <cell r="AS1688">
            <v>840</v>
          </cell>
          <cell r="AT1688">
            <v>370</v>
          </cell>
          <cell r="AU1688" t="str">
            <v>SV</v>
          </cell>
          <cell r="AV1688">
            <v>41590.000001</v>
          </cell>
          <cell r="AW1688">
            <v>33608.708870000002</v>
          </cell>
          <cell r="AX1688">
            <v>49900</v>
          </cell>
          <cell r="AY1688">
            <v>0.19980764603991807</v>
          </cell>
          <cell r="AZ1688">
            <v>0.16653306611222443</v>
          </cell>
          <cell r="BA1688">
            <v>45900</v>
          </cell>
          <cell r="BB1688">
            <v>3</v>
          </cell>
          <cell r="BC1688">
            <v>0.10363068042549584</v>
          </cell>
          <cell r="BD1688">
            <v>9.3899782113289754E-2</v>
          </cell>
          <cell r="BE1688">
            <v>44900</v>
          </cell>
          <cell r="BF1688">
            <v>6</v>
          </cell>
          <cell r="BG1688">
            <v>7.958643902189011E-2</v>
          </cell>
          <cell r="BH1688">
            <v>7.371937636971046E-2</v>
          </cell>
        </row>
        <row r="1689">
          <cell r="B1689" t="str">
            <v>16494</v>
          </cell>
          <cell r="C1689" t="str">
            <v>8410011220304</v>
          </cell>
          <cell r="D1689" t="str">
            <v>VINO 750ml DOC RIOJA CRIANZA LAGUNILLA</v>
          </cell>
          <cell r="E1689">
            <v>6</v>
          </cell>
          <cell r="F1689" t="str">
            <v>BEBIDAS</v>
          </cell>
          <cell r="G1689" t="str">
            <v>BEBIDAS</v>
          </cell>
          <cell r="H1689" t="str">
            <v>VINOS FINOS Y VARIETALES</v>
          </cell>
          <cell r="I1689" t="str">
            <v>ESPAÑA</v>
          </cell>
          <cell r="J1689" t="str">
            <v>MARQUES DE LA CONCORDIA</v>
          </cell>
          <cell r="K1689" t="str">
            <v>LAGUNILLA</v>
          </cell>
          <cell r="L1689">
            <v>114</v>
          </cell>
          <cell r="M1689" t="str">
            <v>APOLO IMPORT S.A. 2 - TRENTINO (114)</v>
          </cell>
          <cell r="N1689">
            <v>2</v>
          </cell>
          <cell r="O1689">
            <v>0</v>
          </cell>
          <cell r="P1689">
            <v>2</v>
          </cell>
          <cell r="Q1689">
            <v>0</v>
          </cell>
          <cell r="R1689">
            <v>1</v>
          </cell>
          <cell r="S1689">
            <v>0</v>
          </cell>
          <cell r="T1689">
            <v>0</v>
          </cell>
          <cell r="U1689">
            <v>0</v>
          </cell>
          <cell r="V1689">
            <v>0</v>
          </cell>
          <cell r="W1689">
            <v>0</v>
          </cell>
          <cell r="X1689">
            <v>0</v>
          </cell>
          <cell r="Y1689">
            <v>0</v>
          </cell>
          <cell r="Z1689">
            <v>1</v>
          </cell>
          <cell r="AA1689">
            <v>0</v>
          </cell>
          <cell r="AB1689">
            <v>1</v>
          </cell>
          <cell r="AC1689">
            <v>0</v>
          </cell>
          <cell r="AD1689">
            <v>0</v>
          </cell>
          <cell r="AE1689">
            <v>0</v>
          </cell>
          <cell r="AF1689">
            <v>0</v>
          </cell>
          <cell r="AG1689">
            <v>0</v>
          </cell>
          <cell r="AH1689">
            <v>0</v>
          </cell>
          <cell r="AI1689">
            <v>0</v>
          </cell>
          <cell r="AJ1689">
            <v>12</v>
          </cell>
          <cell r="AK1689">
            <v>15</v>
          </cell>
          <cell r="AL1689">
            <v>12</v>
          </cell>
          <cell r="AM1689">
            <v>18</v>
          </cell>
          <cell r="AN1689">
            <v>10</v>
          </cell>
          <cell r="AO1689">
            <v>6</v>
          </cell>
          <cell r="AP1689" t="str">
            <v>SV</v>
          </cell>
          <cell r="AQ1689" t="str">
            <v>SV</v>
          </cell>
          <cell r="AR1689" t="str">
            <v>SV</v>
          </cell>
          <cell r="AS1689" t="str">
            <v>SV</v>
          </cell>
          <cell r="AT1689" t="str">
            <v>SV</v>
          </cell>
          <cell r="AU1689" t="str">
            <v>SV</v>
          </cell>
          <cell r="AV1689">
            <v>91575</v>
          </cell>
          <cell r="AW1689">
            <v>79601.065390000003</v>
          </cell>
          <cell r="AX1689">
            <v>109900</v>
          </cell>
          <cell r="AY1689">
            <v>0.20010920010920019</v>
          </cell>
          <cell r="AZ1689">
            <v>0.16674249317561418</v>
          </cell>
          <cell r="BA1689">
            <v>99900</v>
          </cell>
          <cell r="BB1689">
            <v>3</v>
          </cell>
          <cell r="BC1689">
            <v>9.0909090909090828E-2</v>
          </cell>
          <cell r="BD1689">
            <v>8.3333333333333329E-2</v>
          </cell>
          <cell r="BE1689">
            <v>0</v>
          </cell>
          <cell r="BF1689">
            <v>0</v>
          </cell>
          <cell r="BG1689">
            <v>-1</v>
          </cell>
          <cell r="BH1689">
            <v>0</v>
          </cell>
        </row>
        <row r="1690">
          <cell r="B1690" t="str">
            <v>16495</v>
          </cell>
          <cell r="C1690" t="str">
            <v>8410011230105</v>
          </cell>
          <cell r="D1690" t="str">
            <v>VINO 750ml DOC RIOJA RVA LAGUNILLA</v>
          </cell>
          <cell r="E1690">
            <v>6</v>
          </cell>
          <cell r="F1690" t="str">
            <v>BEBIDAS</v>
          </cell>
          <cell r="G1690" t="str">
            <v>BEBIDAS</v>
          </cell>
          <cell r="H1690" t="str">
            <v>VINOS FINOS Y VARIETALES</v>
          </cell>
          <cell r="I1690" t="str">
            <v>ESPAÑA</v>
          </cell>
          <cell r="J1690" t="str">
            <v>MARQUES DE LA CONCORDIA</v>
          </cell>
          <cell r="K1690" t="str">
            <v>LAGUNILLA</v>
          </cell>
          <cell r="L1690">
            <v>114</v>
          </cell>
          <cell r="M1690" t="str">
            <v>APOLO IMPORT S.A. 2 - TRENTINO (114)</v>
          </cell>
          <cell r="N1690">
            <v>0</v>
          </cell>
          <cell r="O1690">
            <v>0</v>
          </cell>
          <cell r="P1690">
            <v>1</v>
          </cell>
          <cell r="Q1690">
            <v>1</v>
          </cell>
          <cell r="R1690">
            <v>1</v>
          </cell>
          <cell r="S1690">
            <v>2</v>
          </cell>
          <cell r="T1690">
            <v>0</v>
          </cell>
          <cell r="U1690">
            <v>0</v>
          </cell>
          <cell r="V1690">
            <v>1</v>
          </cell>
          <cell r="W1690">
            <v>0</v>
          </cell>
          <cell r="X1690">
            <v>0</v>
          </cell>
          <cell r="Y1690">
            <v>0</v>
          </cell>
          <cell r="Z1690">
            <v>0</v>
          </cell>
          <cell r="AA1690">
            <v>0</v>
          </cell>
          <cell r="AB1690">
            <v>0</v>
          </cell>
          <cell r="AC1690">
            <v>0</v>
          </cell>
          <cell r="AD1690">
            <v>0</v>
          </cell>
          <cell r="AE1690">
            <v>0</v>
          </cell>
          <cell r="AF1690">
            <v>0</v>
          </cell>
          <cell r="AG1690">
            <v>0</v>
          </cell>
          <cell r="AH1690">
            <v>0</v>
          </cell>
          <cell r="AI1690">
            <v>0</v>
          </cell>
          <cell r="AJ1690">
            <v>16</v>
          </cell>
          <cell r="AK1690">
            <v>13</v>
          </cell>
          <cell r="AL1690">
            <v>10</v>
          </cell>
          <cell r="AM1690">
            <v>11</v>
          </cell>
          <cell r="AN1690">
            <v>11</v>
          </cell>
          <cell r="AO1690">
            <v>6</v>
          </cell>
          <cell r="AP1690">
            <v>480</v>
          </cell>
          <cell r="AQ1690" t="str">
            <v>SV</v>
          </cell>
          <cell r="AR1690" t="str">
            <v>SV</v>
          </cell>
          <cell r="AS1690" t="str">
            <v>SV</v>
          </cell>
          <cell r="AT1690" t="str">
            <v>SV</v>
          </cell>
          <cell r="AU1690" t="str">
            <v>SV</v>
          </cell>
          <cell r="AV1690">
            <v>124919.999996</v>
          </cell>
          <cell r="AW1690">
            <v>102182.00817</v>
          </cell>
          <cell r="AX1690">
            <v>149900</v>
          </cell>
          <cell r="AY1690">
            <v>0.19996797954530798</v>
          </cell>
          <cell r="AZ1690">
            <v>0.16664442964643097</v>
          </cell>
          <cell r="BA1690">
            <v>139900</v>
          </cell>
          <cell r="BB1690">
            <v>3</v>
          </cell>
          <cell r="BC1690">
            <v>0.11991674675375985</v>
          </cell>
          <cell r="BD1690">
            <v>0.1070764832308792</v>
          </cell>
          <cell r="BE1690">
            <v>0</v>
          </cell>
          <cell r="BF1690">
            <v>0</v>
          </cell>
          <cell r="BG1690">
            <v>-1</v>
          </cell>
          <cell r="BH1690">
            <v>0</v>
          </cell>
        </row>
        <row r="1691">
          <cell r="B1691" t="str">
            <v>16496</v>
          </cell>
          <cell r="C1691" t="str">
            <v>8410011750450</v>
          </cell>
          <cell r="D1691" t="str">
            <v>VINO TEMPRANILLO 750ml DOC RIOJA LAGUNILLA</v>
          </cell>
          <cell r="E1691">
            <v>6</v>
          </cell>
          <cell r="F1691" t="str">
            <v>BEBIDAS</v>
          </cell>
          <cell r="G1691" t="str">
            <v>BEBIDAS</v>
          </cell>
          <cell r="H1691" t="str">
            <v>VINOS FINOS Y VARIETALES</v>
          </cell>
          <cell r="I1691" t="str">
            <v>ESPAÑA</v>
          </cell>
          <cell r="J1691" t="str">
            <v>MARQUES DE LA CONCORDIA</v>
          </cell>
          <cell r="K1691" t="str">
            <v>LAGUNILLA</v>
          </cell>
          <cell r="L1691">
            <v>114</v>
          </cell>
          <cell r="M1691" t="str">
            <v>APOLO IMPORT S.A. 2 - TRENTINO (114)</v>
          </cell>
          <cell r="N1691">
            <v>1</v>
          </cell>
          <cell r="O1691">
            <v>0</v>
          </cell>
          <cell r="P1691">
            <v>0</v>
          </cell>
          <cell r="Q1691">
            <v>0</v>
          </cell>
          <cell r="R1691">
            <v>0</v>
          </cell>
          <cell r="S1691">
            <v>0</v>
          </cell>
          <cell r="T1691">
            <v>4</v>
          </cell>
          <cell r="U1691">
            <v>3</v>
          </cell>
          <cell r="V1691">
            <v>0</v>
          </cell>
          <cell r="W1691">
            <v>0</v>
          </cell>
          <cell r="X1691">
            <v>0</v>
          </cell>
          <cell r="Y1691">
            <v>0</v>
          </cell>
          <cell r="Z1691">
            <v>1</v>
          </cell>
          <cell r="AA1691">
            <v>0</v>
          </cell>
          <cell r="AB1691">
            <v>0</v>
          </cell>
          <cell r="AC1691">
            <v>0</v>
          </cell>
          <cell r="AD1691">
            <v>0</v>
          </cell>
          <cell r="AE1691">
            <v>0</v>
          </cell>
          <cell r="AF1691">
            <v>0</v>
          </cell>
          <cell r="AG1691">
            <v>0</v>
          </cell>
          <cell r="AH1691">
            <v>0</v>
          </cell>
          <cell r="AI1691">
            <v>0</v>
          </cell>
          <cell r="AJ1691">
            <v>19</v>
          </cell>
          <cell r="AK1691">
            <v>8</v>
          </cell>
          <cell r="AL1691">
            <v>16</v>
          </cell>
          <cell r="AM1691">
            <v>21</v>
          </cell>
          <cell r="AN1691">
            <v>11</v>
          </cell>
          <cell r="AO1691">
            <v>6</v>
          </cell>
          <cell r="AP1691" t="str">
            <v>SV</v>
          </cell>
          <cell r="AQ1691">
            <v>80</v>
          </cell>
          <cell r="AR1691" t="str">
            <v>SV</v>
          </cell>
          <cell r="AS1691" t="str">
            <v>SV</v>
          </cell>
          <cell r="AT1691" t="str">
            <v>SV</v>
          </cell>
          <cell r="AU1691" t="str">
            <v>SV</v>
          </cell>
          <cell r="AV1691">
            <v>83250.000020000007</v>
          </cell>
          <cell r="AW1691">
            <v>70529.823210000002</v>
          </cell>
          <cell r="AX1691">
            <v>89900</v>
          </cell>
          <cell r="AY1691">
            <v>7.9879879620449179E-2</v>
          </cell>
          <cell r="AZ1691">
            <v>7.3971078754171221E-2</v>
          </cell>
          <cell r="BA1691">
            <v>85900</v>
          </cell>
          <cell r="BB1691">
            <v>3</v>
          </cell>
          <cell r="BC1691">
            <v>3.1831831583944314E-2</v>
          </cell>
          <cell r="BD1691">
            <v>3.0849825145517967E-2</v>
          </cell>
          <cell r="BE1691">
            <v>79900</v>
          </cell>
          <cell r="BF1691">
            <v>6</v>
          </cell>
          <cell r="BG1691">
            <v>-4.0240240470813204E-2</v>
          </cell>
          <cell r="BH1691">
            <v>-4.1927409511889946E-2</v>
          </cell>
        </row>
        <row r="1692">
          <cell r="B1692" t="str">
            <v>16497</v>
          </cell>
          <cell r="C1692" t="str">
            <v>8410026047545</v>
          </cell>
          <cell r="D1692" t="str">
            <v>VINO 750ml DOC RIOJA BANDA AZUL PATERNINA</v>
          </cell>
          <cell r="E1692">
            <v>6</v>
          </cell>
          <cell r="F1692" t="str">
            <v>BEBIDAS</v>
          </cell>
          <cell r="G1692" t="str">
            <v>BEBIDAS</v>
          </cell>
          <cell r="H1692" t="str">
            <v>VINOS FINOS Y VARIETALES</v>
          </cell>
          <cell r="I1692" t="str">
            <v>ESPAÑA</v>
          </cell>
          <cell r="J1692" t="str">
            <v>MARQUES DE LA CONCORDIA</v>
          </cell>
          <cell r="K1692" t="str">
            <v xml:space="preserve"> PATERNINA</v>
          </cell>
          <cell r="L1692">
            <v>114</v>
          </cell>
          <cell r="M1692" t="str">
            <v>APOLO IMPORT S.A. 2 - TRENTINO (114)</v>
          </cell>
          <cell r="N1692">
            <v>1</v>
          </cell>
          <cell r="O1692">
            <v>0</v>
          </cell>
          <cell r="P1692">
            <v>0</v>
          </cell>
          <cell r="Q1692">
            <v>0</v>
          </cell>
          <cell r="R1692">
            <v>0</v>
          </cell>
          <cell r="S1692">
            <v>0</v>
          </cell>
          <cell r="T1692">
            <v>0</v>
          </cell>
          <cell r="U1692">
            <v>0</v>
          </cell>
          <cell r="V1692">
            <v>0</v>
          </cell>
          <cell r="W1692">
            <v>0</v>
          </cell>
          <cell r="X1692">
            <v>0</v>
          </cell>
          <cell r="Y1692">
            <v>0</v>
          </cell>
          <cell r="Z1692">
            <v>0</v>
          </cell>
          <cell r="AA1692">
            <v>1</v>
          </cell>
          <cell r="AB1692">
            <v>0</v>
          </cell>
          <cell r="AC1692">
            <v>0</v>
          </cell>
          <cell r="AD1692">
            <v>3</v>
          </cell>
          <cell r="AE1692">
            <v>0</v>
          </cell>
          <cell r="AF1692">
            <v>3</v>
          </cell>
          <cell r="AG1692">
            <v>0</v>
          </cell>
          <cell r="AH1692">
            <v>0</v>
          </cell>
          <cell r="AI1692">
            <v>0</v>
          </cell>
          <cell r="AJ1692">
            <v>27</v>
          </cell>
          <cell r="AK1692">
            <v>36</v>
          </cell>
          <cell r="AL1692">
            <v>10</v>
          </cell>
          <cell r="AM1692">
            <v>11</v>
          </cell>
          <cell r="AN1692">
            <v>19</v>
          </cell>
          <cell r="AO1692">
            <v>6</v>
          </cell>
          <cell r="AP1692" t="str">
            <v>SV</v>
          </cell>
          <cell r="AQ1692" t="str">
            <v>SV</v>
          </cell>
          <cell r="AR1692" t="str">
            <v>SV</v>
          </cell>
          <cell r="AS1692" t="str">
            <v>SV</v>
          </cell>
          <cell r="AT1692" t="str">
            <v>SV</v>
          </cell>
          <cell r="AU1692" t="str">
            <v>SV</v>
          </cell>
          <cell r="AV1692">
            <v>91575</v>
          </cell>
          <cell r="AW1692">
            <v>84192.074559999994</v>
          </cell>
          <cell r="AX1692">
            <v>109900</v>
          </cell>
          <cell r="AY1692">
            <v>0.20010920010920019</v>
          </cell>
          <cell r="AZ1692">
            <v>0.16674249317561418</v>
          </cell>
          <cell r="BA1692">
            <v>99900</v>
          </cell>
          <cell r="BB1692">
            <v>3</v>
          </cell>
          <cell r="BC1692">
            <v>9.0909090909090828E-2</v>
          </cell>
          <cell r="BD1692">
            <v>8.3333333333333329E-2</v>
          </cell>
          <cell r="BE1692">
            <v>0</v>
          </cell>
          <cell r="BF1692">
            <v>0</v>
          </cell>
          <cell r="BG1692">
            <v>-1</v>
          </cell>
          <cell r="BH1692">
            <v>0</v>
          </cell>
        </row>
        <row r="1693">
          <cell r="B1693" t="str">
            <v>16498</v>
          </cell>
          <cell r="C1693" t="str">
            <v>8410026047675</v>
          </cell>
          <cell r="D1693" t="str">
            <v>VINO 750ml DOC RIOJA RVA PATERNINA</v>
          </cell>
          <cell r="E1693">
            <v>6</v>
          </cell>
          <cell r="F1693" t="str">
            <v>BEBIDAS</v>
          </cell>
          <cell r="G1693" t="str">
            <v>BEBIDAS</v>
          </cell>
          <cell r="H1693" t="str">
            <v>VINOS FINOS Y VARIETALES</v>
          </cell>
          <cell r="I1693" t="str">
            <v>ESPAÑA</v>
          </cell>
          <cell r="J1693" t="str">
            <v>MARQUES DE LA CONCORDIA</v>
          </cell>
          <cell r="K1693" t="str">
            <v xml:space="preserve"> PATERNINA</v>
          </cell>
          <cell r="L1693">
            <v>114</v>
          </cell>
          <cell r="M1693" t="str">
            <v>APOLO IMPORT S.A. 2 - TRENTINO (114)</v>
          </cell>
          <cell r="N1693">
            <v>0</v>
          </cell>
          <cell r="O1693">
            <v>0</v>
          </cell>
          <cell r="P1693">
            <v>2</v>
          </cell>
          <cell r="Q1693">
            <v>0</v>
          </cell>
          <cell r="R1693">
            <v>0</v>
          </cell>
          <cell r="S1693">
            <v>0</v>
          </cell>
          <cell r="T1693">
            <v>0</v>
          </cell>
          <cell r="U1693">
            <v>0</v>
          </cell>
          <cell r="V1693">
            <v>0</v>
          </cell>
          <cell r="W1693">
            <v>0</v>
          </cell>
          <cell r="X1693">
            <v>0</v>
          </cell>
          <cell r="Y1693">
            <v>0</v>
          </cell>
          <cell r="Z1693">
            <v>0</v>
          </cell>
          <cell r="AA1693">
            <v>0</v>
          </cell>
          <cell r="AB1693">
            <v>0</v>
          </cell>
          <cell r="AC1693">
            <v>0</v>
          </cell>
          <cell r="AD1693">
            <v>3</v>
          </cell>
          <cell r="AE1693">
            <v>2</v>
          </cell>
          <cell r="AF1693">
            <v>3</v>
          </cell>
          <cell r="AG1693">
            <v>0</v>
          </cell>
          <cell r="AH1693">
            <v>0</v>
          </cell>
          <cell r="AI1693">
            <v>0</v>
          </cell>
          <cell r="AJ1693">
            <v>13</v>
          </cell>
          <cell r="AK1693">
            <v>15</v>
          </cell>
          <cell r="AL1693">
            <v>15</v>
          </cell>
          <cell r="AM1693">
            <v>15</v>
          </cell>
          <cell r="AN1693">
            <v>38</v>
          </cell>
          <cell r="AO1693">
            <v>6</v>
          </cell>
          <cell r="AP1693" t="str">
            <v>SV</v>
          </cell>
          <cell r="AQ1693" t="str">
            <v>SV</v>
          </cell>
          <cell r="AR1693" t="str">
            <v>SV</v>
          </cell>
          <cell r="AS1693" t="str">
            <v>SV</v>
          </cell>
          <cell r="AT1693" t="str">
            <v>SV</v>
          </cell>
          <cell r="AU1693" t="str">
            <v>SV</v>
          </cell>
          <cell r="AV1693">
            <v>108249.99999</v>
          </cell>
          <cell r="AW1693">
            <v>99481.392120000004</v>
          </cell>
          <cell r="AX1693">
            <v>129900</v>
          </cell>
          <cell r="AY1693">
            <v>0.20000000011085461</v>
          </cell>
          <cell r="AZ1693">
            <v>0.16666666674364899</v>
          </cell>
          <cell r="BA1693">
            <v>119900</v>
          </cell>
          <cell r="BB1693">
            <v>3</v>
          </cell>
          <cell r="BC1693">
            <v>0.10762124721548472</v>
          </cell>
          <cell r="BD1693">
            <v>9.7164303669724797E-2</v>
          </cell>
          <cell r="BE1693">
            <v>0</v>
          </cell>
          <cell r="BF1693">
            <v>0</v>
          </cell>
          <cell r="BG1693">
            <v>-1</v>
          </cell>
          <cell r="BH1693">
            <v>0</v>
          </cell>
        </row>
        <row r="1694">
          <cell r="B1694" t="str">
            <v>16499</v>
          </cell>
          <cell r="C1694" t="str">
            <v>8410396282003</v>
          </cell>
          <cell r="D1694" t="str">
            <v>VINO TEMPRANILLO 750ml CASTILLA PATERNINA</v>
          </cell>
          <cell r="E1694">
            <v>6</v>
          </cell>
          <cell r="F1694" t="str">
            <v>BEBIDAS</v>
          </cell>
          <cell r="G1694" t="str">
            <v>BEBIDAS</v>
          </cell>
          <cell r="H1694" t="str">
            <v>VINOS FINOS Y VARIETALES</v>
          </cell>
          <cell r="I1694" t="str">
            <v>ESPAÑA</v>
          </cell>
          <cell r="J1694" t="str">
            <v>MARQUES DE LA CONCORDIA</v>
          </cell>
          <cell r="K1694" t="str">
            <v xml:space="preserve"> PATERNINA</v>
          </cell>
          <cell r="L1694">
            <v>114</v>
          </cell>
          <cell r="M1694" t="str">
            <v>APOLO IMPORT S.A. 2 - TRENTINO (114)</v>
          </cell>
          <cell r="N1694">
            <v>1</v>
          </cell>
          <cell r="O1694">
            <v>9</v>
          </cell>
          <cell r="P1694">
            <v>2</v>
          </cell>
          <cell r="Q1694">
            <v>3</v>
          </cell>
          <cell r="R1694">
            <v>0</v>
          </cell>
          <cell r="S1694">
            <v>0</v>
          </cell>
          <cell r="T1694">
            <v>0</v>
          </cell>
          <cell r="U1694">
            <v>0</v>
          </cell>
          <cell r="V1694">
            <v>1</v>
          </cell>
          <cell r="W1694">
            <v>1</v>
          </cell>
          <cell r="X1694">
            <v>2</v>
          </cell>
          <cell r="Y1694">
            <v>0</v>
          </cell>
          <cell r="Z1694">
            <v>1</v>
          </cell>
          <cell r="AA1694">
            <v>0</v>
          </cell>
          <cell r="AB1694">
            <v>1</v>
          </cell>
          <cell r="AC1694">
            <v>0</v>
          </cell>
          <cell r="AD1694">
            <v>0</v>
          </cell>
          <cell r="AE1694">
            <v>0</v>
          </cell>
          <cell r="AF1694">
            <v>0</v>
          </cell>
          <cell r="AG1694">
            <v>0</v>
          </cell>
          <cell r="AH1694">
            <v>0</v>
          </cell>
          <cell r="AI1694">
            <v>0</v>
          </cell>
          <cell r="AJ1694">
            <v>26</v>
          </cell>
          <cell r="AK1694">
            <v>55</v>
          </cell>
          <cell r="AL1694">
            <v>49</v>
          </cell>
          <cell r="AM1694">
            <v>16</v>
          </cell>
          <cell r="AN1694">
            <v>55</v>
          </cell>
          <cell r="AO1694">
            <v>6</v>
          </cell>
          <cell r="AP1694">
            <v>260</v>
          </cell>
          <cell r="AQ1694" t="str">
            <v>SV</v>
          </cell>
          <cell r="AR1694" t="str">
            <v>SV</v>
          </cell>
          <cell r="AS1694" t="str">
            <v>SV</v>
          </cell>
          <cell r="AT1694" t="str">
            <v>SV</v>
          </cell>
          <cell r="AU1694" t="str">
            <v>SV</v>
          </cell>
          <cell r="AV1694">
            <v>58249.999994999998</v>
          </cell>
          <cell r="AW1694">
            <v>39610.808490000003</v>
          </cell>
          <cell r="AX1694">
            <v>69900</v>
          </cell>
          <cell r="AY1694">
            <v>0.20000000010300423</v>
          </cell>
          <cell r="AZ1694">
            <v>0.16666666673819744</v>
          </cell>
          <cell r="BA1694">
            <v>67900</v>
          </cell>
          <cell r="BB1694">
            <v>3</v>
          </cell>
          <cell r="BC1694">
            <v>0.16566523615155937</v>
          </cell>
          <cell r="BD1694">
            <v>0.14212076590574377</v>
          </cell>
          <cell r="BE1694">
            <v>64900</v>
          </cell>
          <cell r="BF1694">
            <v>6</v>
          </cell>
          <cell r="BG1694">
            <v>0.11416309022439175</v>
          </cell>
          <cell r="BH1694">
            <v>0.10246533135593223</v>
          </cell>
        </row>
        <row r="1695">
          <cell r="B1695" t="str">
            <v>16487</v>
          </cell>
          <cell r="C1695" t="str">
            <v>8420523322656</v>
          </cell>
          <cell r="D1695" t="str">
            <v>VINO 750ml CRIANZA VIÑA PEDROSA</v>
          </cell>
          <cell r="E1695">
            <v>6</v>
          </cell>
          <cell r="F1695" t="str">
            <v>BEBIDAS</v>
          </cell>
          <cell r="G1695" t="str">
            <v>BEBIDAS</v>
          </cell>
          <cell r="H1695" t="str">
            <v>VINOS FINOS Y VARIETALES</v>
          </cell>
          <cell r="I1695" t="str">
            <v>ESPAÑA</v>
          </cell>
          <cell r="J1695" t="str">
            <v>VIÑA PEDROSA</v>
          </cell>
          <cell r="K1695" t="str">
            <v>VIÑA PEDROSA</v>
          </cell>
          <cell r="L1695">
            <v>114</v>
          </cell>
          <cell r="M1695" t="str">
            <v>APOLO IMPORT S.A. 2 - TRENTINO (114)</v>
          </cell>
          <cell r="N1695">
            <v>0</v>
          </cell>
          <cell r="O1695">
            <v>0</v>
          </cell>
          <cell r="P1695">
            <v>0</v>
          </cell>
          <cell r="Q1695">
            <v>0</v>
          </cell>
          <cell r="R1695">
            <v>0</v>
          </cell>
          <cell r="S1695">
            <v>0</v>
          </cell>
          <cell r="T1695">
            <v>0</v>
          </cell>
          <cell r="U1695">
            <v>0</v>
          </cell>
          <cell r="V1695">
            <v>0</v>
          </cell>
          <cell r="W1695">
            <v>0</v>
          </cell>
          <cell r="X1695">
            <v>0</v>
          </cell>
          <cell r="Y1695">
            <v>0</v>
          </cell>
          <cell r="Z1695">
            <v>0</v>
          </cell>
          <cell r="AA1695">
            <v>0</v>
          </cell>
          <cell r="AB1695">
            <v>0</v>
          </cell>
          <cell r="AC1695">
            <v>0</v>
          </cell>
          <cell r="AD1695">
            <v>0</v>
          </cell>
          <cell r="AE1695">
            <v>0</v>
          </cell>
          <cell r="AF1695">
            <v>0</v>
          </cell>
          <cell r="AG1695">
            <v>0</v>
          </cell>
          <cell r="AH1695">
            <v>0</v>
          </cell>
          <cell r="AI1695">
            <v>0</v>
          </cell>
          <cell r="AJ1695">
            <v>5</v>
          </cell>
          <cell r="AK1695">
            <v>5</v>
          </cell>
          <cell r="AL1695">
            <v>3</v>
          </cell>
          <cell r="AM1695">
            <v>4</v>
          </cell>
          <cell r="AN1695">
            <v>4</v>
          </cell>
          <cell r="AO1695">
            <v>3</v>
          </cell>
          <cell r="AP1695" t="str">
            <v>SV</v>
          </cell>
          <cell r="AQ1695" t="str">
            <v>SV</v>
          </cell>
          <cell r="AR1695" t="str">
            <v>SV</v>
          </cell>
          <cell r="AS1695" t="str">
            <v>SV</v>
          </cell>
          <cell r="AT1695" t="str">
            <v>SV</v>
          </cell>
          <cell r="AU1695" t="str">
            <v>SV</v>
          </cell>
          <cell r="AV1695">
            <v>258250.00003</v>
          </cell>
          <cell r="AW1695">
            <v>258299.97302999999</v>
          </cell>
          <cell r="AX1695">
            <v>309900</v>
          </cell>
          <cell r="AY1695">
            <v>0.19999999986060013</v>
          </cell>
          <cell r="AZ1695">
            <v>0.16666666656986126</v>
          </cell>
          <cell r="BA1695">
            <v>299900</v>
          </cell>
          <cell r="BB1695">
            <v>3</v>
          </cell>
          <cell r="BC1695">
            <v>0.16127783142366581</v>
          </cell>
          <cell r="BD1695">
            <v>0.13887962644214741</v>
          </cell>
          <cell r="BE1695">
            <v>0</v>
          </cell>
          <cell r="BF1695">
            <v>0</v>
          </cell>
          <cell r="BG1695">
            <v>-1</v>
          </cell>
          <cell r="BH1695">
            <v>0</v>
          </cell>
        </row>
        <row r="1696">
          <cell r="B1696" t="str">
            <v>16486</v>
          </cell>
          <cell r="C1696" t="str">
            <v>8420523339654</v>
          </cell>
          <cell r="D1696" t="str">
            <v>VINO GAVILAN 750ml VIÑA PEDROSA</v>
          </cell>
          <cell r="E1696">
            <v>6</v>
          </cell>
          <cell r="F1696" t="str">
            <v>BEBIDAS</v>
          </cell>
          <cell r="G1696" t="str">
            <v>BEBIDAS</v>
          </cell>
          <cell r="H1696" t="str">
            <v>VINOS FINOS Y VARIETALES</v>
          </cell>
          <cell r="I1696" t="str">
            <v>ESPAÑA</v>
          </cell>
          <cell r="J1696" t="str">
            <v>VIÑA PEDROSA</v>
          </cell>
          <cell r="K1696" t="str">
            <v>VIÑA PEDROSA</v>
          </cell>
          <cell r="L1696">
            <v>114</v>
          </cell>
          <cell r="M1696" t="str">
            <v>APOLO IMPORT S.A. 2 - TRENTINO (114)</v>
          </cell>
          <cell r="N1696">
            <v>0</v>
          </cell>
          <cell r="O1696">
            <v>0</v>
          </cell>
          <cell r="P1696">
            <v>0</v>
          </cell>
          <cell r="Q1696">
            <v>0</v>
          </cell>
          <cell r="R1696">
            <v>0</v>
          </cell>
          <cell r="S1696">
            <v>0</v>
          </cell>
          <cell r="T1696">
            <v>1</v>
          </cell>
          <cell r="U1696">
            <v>0</v>
          </cell>
          <cell r="V1696">
            <v>0</v>
          </cell>
          <cell r="W1696">
            <v>0</v>
          </cell>
          <cell r="X1696">
            <v>0</v>
          </cell>
          <cell r="Y1696">
            <v>0</v>
          </cell>
          <cell r="Z1696">
            <v>0</v>
          </cell>
          <cell r="AA1696">
            <v>0</v>
          </cell>
          <cell r="AB1696">
            <v>0</v>
          </cell>
          <cell r="AC1696">
            <v>0</v>
          </cell>
          <cell r="AD1696">
            <v>0</v>
          </cell>
          <cell r="AE1696">
            <v>0</v>
          </cell>
          <cell r="AF1696">
            <v>0</v>
          </cell>
          <cell r="AG1696">
            <v>0</v>
          </cell>
          <cell r="AH1696">
            <v>0</v>
          </cell>
          <cell r="AI1696">
            <v>0</v>
          </cell>
          <cell r="AJ1696">
            <v>8</v>
          </cell>
          <cell r="AK1696">
            <v>2</v>
          </cell>
          <cell r="AL1696">
            <v>3</v>
          </cell>
          <cell r="AM1696">
            <v>3</v>
          </cell>
          <cell r="AN1696">
            <v>3</v>
          </cell>
          <cell r="AO1696">
            <v>0</v>
          </cell>
          <cell r="AP1696" t="str">
            <v>SV</v>
          </cell>
          <cell r="AQ1696" t="str">
            <v>SV</v>
          </cell>
          <cell r="AR1696" t="str">
            <v>SV</v>
          </cell>
          <cell r="AS1696" t="str">
            <v>SV</v>
          </cell>
          <cell r="AT1696" t="str">
            <v>SV</v>
          </cell>
          <cell r="AU1696" t="str">
            <v>Q</v>
          </cell>
          <cell r="AV1696">
            <v>149899.99999700001</v>
          </cell>
          <cell r="AW1696">
            <v>158264.99974999999</v>
          </cell>
          <cell r="AX1696">
            <v>179900</v>
          </cell>
          <cell r="AY1696">
            <v>0.20013342230553954</v>
          </cell>
          <cell r="AZ1696">
            <v>0.16675931074485822</v>
          </cell>
          <cell r="BA1696">
            <v>169900</v>
          </cell>
          <cell r="BB1696">
            <v>3</v>
          </cell>
          <cell r="BC1696">
            <v>0.13342228154369762</v>
          </cell>
          <cell r="BD1696">
            <v>0.11771630372572098</v>
          </cell>
          <cell r="BE1696">
            <v>0</v>
          </cell>
          <cell r="BF1696">
            <v>0</v>
          </cell>
          <cell r="BG1696">
            <v>-1</v>
          </cell>
          <cell r="BH1696">
            <v>0</v>
          </cell>
        </row>
        <row r="1697">
          <cell r="B1697" t="str">
            <v>36432</v>
          </cell>
          <cell r="C1697" t="str">
            <v>8414542100104</v>
          </cell>
          <cell r="D1697" t="str">
            <v>VINO 750ml RIOJA RVA MUGA</v>
          </cell>
          <cell r="E1697">
            <v>6</v>
          </cell>
          <cell r="F1697" t="str">
            <v>BEBIDAS</v>
          </cell>
          <cell r="G1697" t="str">
            <v>BEBIDAS</v>
          </cell>
          <cell r="H1697" t="str">
            <v>VINOS FINOS Y VARIETALES</v>
          </cell>
          <cell r="I1697" t="str">
            <v>ESPAÑA</v>
          </cell>
          <cell r="J1697" t="str">
            <v>BODEGA MUGA</v>
          </cell>
          <cell r="K1697" t="str">
            <v>MUGA</v>
          </cell>
          <cell r="L1697">
            <v>114</v>
          </cell>
          <cell r="M1697" t="str">
            <v>APOLO IMPORT S.A. 2 - TRENTINO (114)</v>
          </cell>
          <cell r="N1697">
            <v>0</v>
          </cell>
          <cell r="O1697">
            <v>0</v>
          </cell>
          <cell r="P1697">
            <v>0</v>
          </cell>
          <cell r="Q1697">
            <v>0</v>
          </cell>
          <cell r="R1697">
            <v>0</v>
          </cell>
          <cell r="S1697">
            <v>0</v>
          </cell>
          <cell r="T1697">
            <v>0</v>
          </cell>
          <cell r="U1697">
            <v>0</v>
          </cell>
          <cell r="V1697">
            <v>0</v>
          </cell>
          <cell r="W1697">
            <v>0</v>
          </cell>
          <cell r="X1697">
            <v>0</v>
          </cell>
          <cell r="Y1697">
            <v>0</v>
          </cell>
          <cell r="Z1697">
            <v>0</v>
          </cell>
          <cell r="AA1697">
            <v>0</v>
          </cell>
          <cell r="AB1697">
            <v>0</v>
          </cell>
          <cell r="AC1697">
            <v>0</v>
          </cell>
          <cell r="AD1697">
            <v>0</v>
          </cell>
          <cell r="AE1697">
            <v>0</v>
          </cell>
          <cell r="AF1697">
            <v>2</v>
          </cell>
          <cell r="AG1697">
            <v>0</v>
          </cell>
          <cell r="AH1697">
            <v>1</v>
          </cell>
          <cell r="AI1697">
            <v>1</v>
          </cell>
          <cell r="AJ1697">
            <v>5</v>
          </cell>
          <cell r="AK1697">
            <v>6</v>
          </cell>
          <cell r="AL1697">
            <v>2</v>
          </cell>
          <cell r="AM1697">
            <v>3</v>
          </cell>
          <cell r="AN1697">
            <v>7</v>
          </cell>
          <cell r="AO1697">
            <v>5</v>
          </cell>
          <cell r="AP1697" t="str">
            <v>SV</v>
          </cell>
          <cell r="AQ1697" t="str">
            <v>SV</v>
          </cell>
          <cell r="AR1697" t="str">
            <v>SV</v>
          </cell>
          <cell r="AS1697" t="str">
            <v>SV</v>
          </cell>
          <cell r="AT1697" t="str">
            <v>SV</v>
          </cell>
          <cell r="AU1697">
            <v>150</v>
          </cell>
          <cell r="AV1697">
            <v>224900.00005</v>
          </cell>
          <cell r="AW1697">
            <v>224899.99982999999</v>
          </cell>
          <cell r="AX1697">
            <v>259900</v>
          </cell>
          <cell r="AY1697">
            <v>0.15562472184179077</v>
          </cell>
          <cell r="AZ1697">
            <v>0.13466717949211235</v>
          </cell>
          <cell r="BA1697">
            <v>249900</v>
          </cell>
          <cell r="BB1697">
            <v>3</v>
          </cell>
          <cell r="BC1697">
            <v>0.11116051553775885</v>
          </cell>
          <cell r="BD1697">
            <v>0.10004001580632252</v>
          </cell>
          <cell r="BE1697">
            <v>0</v>
          </cell>
          <cell r="BF1697">
            <v>0</v>
          </cell>
          <cell r="BG1697">
            <v>-1</v>
          </cell>
          <cell r="BH1697">
            <v>0</v>
          </cell>
        </row>
        <row r="1698">
          <cell r="B1698" t="str">
            <v>36434</v>
          </cell>
          <cell r="C1698" t="str">
            <v>8414542040134</v>
          </cell>
          <cell r="D1698" t="str">
            <v>VINO BLANCO 750ml MUGA</v>
          </cell>
          <cell r="E1698">
            <v>6</v>
          </cell>
          <cell r="F1698" t="str">
            <v>BEBIDAS</v>
          </cell>
          <cell r="G1698" t="str">
            <v>BEBIDAS</v>
          </cell>
          <cell r="H1698" t="str">
            <v>VINOS FINOS Y VARIETALES</v>
          </cell>
          <cell r="I1698" t="str">
            <v>ESPAÑA</v>
          </cell>
          <cell r="J1698" t="str">
            <v>BODEGA MUGA</v>
          </cell>
          <cell r="K1698" t="str">
            <v>MUGA</v>
          </cell>
          <cell r="L1698">
            <v>114</v>
          </cell>
          <cell r="M1698" t="str">
            <v>APOLO IMPORT S.A. 2 - TRENTINO (114)</v>
          </cell>
          <cell r="N1698">
            <v>0</v>
          </cell>
          <cell r="O1698">
            <v>0</v>
          </cell>
          <cell r="P1698">
            <v>1</v>
          </cell>
          <cell r="Q1698">
            <v>1</v>
          </cell>
          <cell r="R1698">
            <v>0</v>
          </cell>
          <cell r="S1698">
            <v>0</v>
          </cell>
          <cell r="T1698">
            <v>0</v>
          </cell>
          <cell r="U1698">
            <v>0</v>
          </cell>
          <cell r="V1698">
            <v>0</v>
          </cell>
          <cell r="W1698">
            <v>0</v>
          </cell>
          <cell r="X1698">
            <v>0</v>
          </cell>
          <cell r="Y1698">
            <v>0</v>
          </cell>
          <cell r="Z1698">
            <v>0</v>
          </cell>
          <cell r="AA1698">
            <v>0</v>
          </cell>
          <cell r="AB1698">
            <v>0</v>
          </cell>
          <cell r="AC1698">
            <v>0</v>
          </cell>
          <cell r="AD1698">
            <v>0</v>
          </cell>
          <cell r="AE1698">
            <v>0</v>
          </cell>
          <cell r="AF1698">
            <v>0</v>
          </cell>
          <cell r="AG1698">
            <v>0</v>
          </cell>
          <cell r="AH1698">
            <v>0</v>
          </cell>
          <cell r="AI1698">
            <v>0</v>
          </cell>
          <cell r="AJ1698">
            <v>1</v>
          </cell>
          <cell r="AK1698">
            <v>2</v>
          </cell>
          <cell r="AL1698">
            <v>2</v>
          </cell>
          <cell r="AM1698">
            <v>2</v>
          </cell>
          <cell r="AN1698">
            <v>2</v>
          </cell>
          <cell r="AO1698">
            <v>6</v>
          </cell>
          <cell r="AP1698">
            <v>30</v>
          </cell>
          <cell r="AQ1698" t="str">
            <v>SV</v>
          </cell>
          <cell r="AR1698" t="str">
            <v>SV</v>
          </cell>
          <cell r="AS1698" t="str">
            <v>SV</v>
          </cell>
          <cell r="AT1698" t="str">
            <v>SV</v>
          </cell>
          <cell r="AU1698" t="str">
            <v>SV</v>
          </cell>
          <cell r="AV1698">
            <v>124900.00006000001</v>
          </cell>
          <cell r="AW1698">
            <v>124899.99907000001</v>
          </cell>
          <cell r="AX1698">
            <v>144900</v>
          </cell>
          <cell r="AY1698">
            <v>0.1601281019246783</v>
          </cell>
          <cell r="AZ1698">
            <v>0.138026224568668</v>
          </cell>
          <cell r="BA1698">
            <v>139900</v>
          </cell>
          <cell r="BB1698">
            <v>3</v>
          </cell>
          <cell r="BC1698">
            <v>0.12009607632341246</v>
          </cell>
          <cell r="BD1698">
            <v>0.1072194420300214</v>
          </cell>
          <cell r="BE1698">
            <v>132900</v>
          </cell>
          <cell r="BF1698">
            <v>0</v>
          </cell>
          <cell r="BG1698">
            <v>6.4051240481640681E-2</v>
          </cell>
          <cell r="BH1698">
            <v>6.0195635364935995E-2</v>
          </cell>
        </row>
        <row r="1699">
          <cell r="B1699" t="str">
            <v>36433</v>
          </cell>
          <cell r="C1699" t="str">
            <v>8414542060019</v>
          </cell>
          <cell r="D1699" t="str">
            <v>VINO CAVA BRUT 750ml RVA CONDE HARO MUGA</v>
          </cell>
          <cell r="E1699">
            <v>6</v>
          </cell>
          <cell r="F1699" t="str">
            <v>BEBIDAS</v>
          </cell>
          <cell r="G1699" t="str">
            <v>BEBIDAS</v>
          </cell>
          <cell r="H1699" t="str">
            <v>VINOS FINOS Y VARIETALES</v>
          </cell>
          <cell r="I1699" t="str">
            <v>ESPAÑA</v>
          </cell>
          <cell r="J1699" t="str">
            <v>BODEGA MUGA</v>
          </cell>
          <cell r="K1699" t="str">
            <v>MUGA</v>
          </cell>
          <cell r="L1699">
            <v>114</v>
          </cell>
          <cell r="M1699" t="str">
            <v>APOLO IMPORT S.A. 2 - TRENTINO (114)</v>
          </cell>
          <cell r="N1699">
            <v>0</v>
          </cell>
          <cell r="O1699">
            <v>0</v>
          </cell>
          <cell r="P1699">
            <v>0</v>
          </cell>
          <cell r="Q1699">
            <v>0</v>
          </cell>
          <cell r="R1699">
            <v>0</v>
          </cell>
          <cell r="S1699">
            <v>0</v>
          </cell>
          <cell r="T1699">
            <v>0</v>
          </cell>
          <cell r="U1699">
            <v>0</v>
          </cell>
          <cell r="V1699">
            <v>0</v>
          </cell>
          <cell r="W1699">
            <v>0</v>
          </cell>
          <cell r="X1699">
            <v>0</v>
          </cell>
          <cell r="Y1699">
            <v>0</v>
          </cell>
          <cell r="Z1699">
            <v>0</v>
          </cell>
          <cell r="AA1699">
            <v>0</v>
          </cell>
          <cell r="AB1699">
            <v>0</v>
          </cell>
          <cell r="AC1699">
            <v>0</v>
          </cell>
          <cell r="AD1699">
            <v>0</v>
          </cell>
          <cell r="AE1699">
            <v>0</v>
          </cell>
          <cell r="AF1699">
            <v>0</v>
          </cell>
          <cell r="AG1699">
            <v>0</v>
          </cell>
          <cell r="AH1699">
            <v>0</v>
          </cell>
          <cell r="AI1699">
            <v>0</v>
          </cell>
          <cell r="AJ1699">
            <v>3</v>
          </cell>
          <cell r="AK1699">
            <v>3</v>
          </cell>
          <cell r="AL1699">
            <v>2</v>
          </cell>
          <cell r="AM1699">
            <v>2</v>
          </cell>
          <cell r="AN1699">
            <v>1</v>
          </cell>
          <cell r="AO1699">
            <v>6</v>
          </cell>
          <cell r="AP1699" t="str">
            <v>SV</v>
          </cell>
          <cell r="AQ1699" t="str">
            <v>SV</v>
          </cell>
          <cell r="AR1699" t="str">
            <v>SV</v>
          </cell>
          <cell r="AS1699" t="str">
            <v>SV</v>
          </cell>
          <cell r="AT1699" t="str">
            <v>SV</v>
          </cell>
          <cell r="AU1699" t="str">
            <v>SV</v>
          </cell>
          <cell r="AV1699">
            <v>183224.99997999999</v>
          </cell>
          <cell r="AW1699">
            <v>183225.00031</v>
          </cell>
          <cell r="AX1699">
            <v>219900</v>
          </cell>
          <cell r="AY1699">
            <v>0.20016373324602688</v>
          </cell>
          <cell r="AZ1699">
            <v>0.16678035479763531</v>
          </cell>
          <cell r="BA1699">
            <v>199900</v>
          </cell>
          <cell r="BB1699">
            <v>3</v>
          </cell>
          <cell r="BC1699">
            <v>9.1008323219103238E-2</v>
          </cell>
          <cell r="BD1699">
            <v>8.3416708454227148E-2</v>
          </cell>
          <cell r="BE1699">
            <v>0</v>
          </cell>
          <cell r="BF1699">
            <v>0</v>
          </cell>
          <cell r="BG1699">
            <v>-1</v>
          </cell>
          <cell r="BH1699">
            <v>0</v>
          </cell>
        </row>
        <row r="1700">
          <cell r="B1700" t="str">
            <v>36436</v>
          </cell>
          <cell r="C1700" t="str">
            <v>8414542065090</v>
          </cell>
          <cell r="D1700" t="str">
            <v>VINO CAVA ROSE 750ml CONDE HARO MUGA</v>
          </cell>
          <cell r="E1700">
            <v>6</v>
          </cell>
          <cell r="F1700" t="str">
            <v>BEBIDAS</v>
          </cell>
          <cell r="G1700" t="str">
            <v>BEBIDAS</v>
          </cell>
          <cell r="H1700" t="str">
            <v>VINOS FINOS Y VARIETALES</v>
          </cell>
          <cell r="I1700" t="str">
            <v>ESPAÑA</v>
          </cell>
          <cell r="J1700" t="str">
            <v>BODEGA MUGA</v>
          </cell>
          <cell r="K1700" t="str">
            <v>MUGA</v>
          </cell>
          <cell r="L1700">
            <v>114</v>
          </cell>
          <cell r="M1700" t="str">
            <v>APOLO IMPORT S.A. 2 - TRENTINO (114)</v>
          </cell>
          <cell r="N1700">
            <v>0</v>
          </cell>
          <cell r="O1700">
            <v>0</v>
          </cell>
          <cell r="P1700">
            <v>0</v>
          </cell>
          <cell r="Q1700">
            <v>0</v>
          </cell>
          <cell r="R1700">
            <v>0</v>
          </cell>
          <cell r="S1700">
            <v>0</v>
          </cell>
          <cell r="T1700">
            <v>0</v>
          </cell>
          <cell r="U1700">
            <v>0</v>
          </cell>
          <cell r="V1700">
            <v>0</v>
          </cell>
          <cell r="W1700">
            <v>0</v>
          </cell>
          <cell r="X1700">
            <v>0</v>
          </cell>
          <cell r="Y1700">
            <v>0</v>
          </cell>
          <cell r="Z1700">
            <v>0</v>
          </cell>
          <cell r="AA1700">
            <v>0</v>
          </cell>
          <cell r="AB1700">
            <v>0</v>
          </cell>
          <cell r="AC1700">
            <v>0</v>
          </cell>
          <cell r="AD1700">
            <v>0</v>
          </cell>
          <cell r="AE1700">
            <v>0</v>
          </cell>
          <cell r="AF1700">
            <v>0</v>
          </cell>
          <cell r="AG1700">
            <v>0</v>
          </cell>
          <cell r="AH1700">
            <v>0</v>
          </cell>
          <cell r="AI1700">
            <v>0</v>
          </cell>
          <cell r="AJ1700">
            <v>3</v>
          </cell>
          <cell r="AK1700">
            <v>3</v>
          </cell>
          <cell r="AL1700">
            <v>2</v>
          </cell>
          <cell r="AM1700">
            <v>2</v>
          </cell>
          <cell r="AN1700">
            <v>2</v>
          </cell>
          <cell r="AO1700">
            <v>4</v>
          </cell>
          <cell r="AP1700" t="str">
            <v>SV</v>
          </cell>
          <cell r="AQ1700" t="str">
            <v>SV</v>
          </cell>
          <cell r="AR1700" t="str">
            <v>SV</v>
          </cell>
          <cell r="AS1700" t="str">
            <v>SV</v>
          </cell>
          <cell r="AT1700" t="str">
            <v>SV</v>
          </cell>
          <cell r="AU1700" t="str">
            <v>SV</v>
          </cell>
          <cell r="AV1700">
            <v>183224.99997999999</v>
          </cell>
          <cell r="AW1700">
            <v>183224.99997999999</v>
          </cell>
          <cell r="AX1700">
            <v>219900</v>
          </cell>
          <cell r="AY1700">
            <v>0.20016373324602688</v>
          </cell>
          <cell r="AZ1700">
            <v>0.16678035479763531</v>
          </cell>
          <cell r="BA1700">
            <v>199900</v>
          </cell>
          <cell r="BB1700">
            <v>3</v>
          </cell>
          <cell r="BC1700">
            <v>9.1008323219103238E-2</v>
          </cell>
          <cell r="BD1700">
            <v>8.3416708454227148E-2</v>
          </cell>
          <cell r="BE1700">
            <v>0</v>
          </cell>
          <cell r="BF1700">
            <v>0</v>
          </cell>
          <cell r="BG1700">
            <v>-1</v>
          </cell>
          <cell r="BH1700">
            <v>0</v>
          </cell>
        </row>
        <row r="1701">
          <cell r="B1701" t="str">
            <v>36435</v>
          </cell>
          <cell r="C1701" t="str">
            <v>8414542050133</v>
          </cell>
          <cell r="D1701" t="str">
            <v>VINO ROSADO 750ml RIOJA MUGA</v>
          </cell>
          <cell r="E1701">
            <v>6</v>
          </cell>
          <cell r="F1701" t="str">
            <v>BEBIDAS</v>
          </cell>
          <cell r="G1701" t="str">
            <v>BEBIDAS</v>
          </cell>
          <cell r="H1701" t="str">
            <v>VINOS FINOS Y VARIETALES</v>
          </cell>
          <cell r="I1701" t="str">
            <v>ESPAÑA</v>
          </cell>
          <cell r="J1701" t="str">
            <v>BODEGA MUGA</v>
          </cell>
          <cell r="K1701" t="str">
            <v>MUGA</v>
          </cell>
          <cell r="L1701">
            <v>114</v>
          </cell>
          <cell r="M1701" t="str">
            <v>APOLO IMPORT S.A. 2 - TRENTINO (114)</v>
          </cell>
          <cell r="N1701">
            <v>0</v>
          </cell>
          <cell r="O1701">
            <v>0</v>
          </cell>
          <cell r="P1701">
            <v>0</v>
          </cell>
          <cell r="Q1701">
            <v>0</v>
          </cell>
          <cell r="R1701">
            <v>0</v>
          </cell>
          <cell r="S1701">
            <v>0</v>
          </cell>
          <cell r="T1701">
            <v>0</v>
          </cell>
          <cell r="U1701">
            <v>0</v>
          </cell>
          <cell r="V1701">
            <v>0</v>
          </cell>
          <cell r="W1701">
            <v>0</v>
          </cell>
          <cell r="X1701">
            <v>0</v>
          </cell>
          <cell r="Y1701">
            <v>0</v>
          </cell>
          <cell r="Z1701">
            <v>0</v>
          </cell>
          <cell r="AA1701">
            <v>0</v>
          </cell>
          <cell r="AB1701">
            <v>0</v>
          </cell>
          <cell r="AC1701">
            <v>0</v>
          </cell>
          <cell r="AD1701">
            <v>0</v>
          </cell>
          <cell r="AE1701">
            <v>0</v>
          </cell>
          <cell r="AF1701">
            <v>0</v>
          </cell>
          <cell r="AG1701">
            <v>0</v>
          </cell>
          <cell r="AH1701">
            <v>0</v>
          </cell>
          <cell r="AI1701">
            <v>0</v>
          </cell>
          <cell r="AJ1701">
            <v>3</v>
          </cell>
          <cell r="AK1701">
            <v>3</v>
          </cell>
          <cell r="AL1701">
            <v>2</v>
          </cell>
          <cell r="AM1701">
            <v>2</v>
          </cell>
          <cell r="AN1701">
            <v>2</v>
          </cell>
          <cell r="AO1701">
            <v>6</v>
          </cell>
          <cell r="AP1701" t="str">
            <v>SV</v>
          </cell>
          <cell r="AQ1701" t="str">
            <v>SV</v>
          </cell>
          <cell r="AR1701" t="str">
            <v>SV</v>
          </cell>
          <cell r="AS1701" t="str">
            <v>SV</v>
          </cell>
          <cell r="AT1701" t="str">
            <v>SV</v>
          </cell>
          <cell r="AU1701" t="str">
            <v>SV</v>
          </cell>
          <cell r="AV1701">
            <v>124900.00006000001</v>
          </cell>
          <cell r="AW1701">
            <v>124899.99918</v>
          </cell>
          <cell r="AX1701">
            <v>139900</v>
          </cell>
          <cell r="AY1701">
            <v>0.12009607632341246</v>
          </cell>
          <cell r="AZ1701">
            <v>0.1072194420300214</v>
          </cell>
          <cell r="BA1701">
            <v>134900</v>
          </cell>
          <cell r="BB1701">
            <v>3</v>
          </cell>
          <cell r="BC1701">
            <v>8.006405072214684E-2</v>
          </cell>
          <cell r="BD1701">
            <v>7.4128983988139316E-2</v>
          </cell>
          <cell r="BE1701">
            <v>127900</v>
          </cell>
          <cell r="BF1701">
            <v>0</v>
          </cell>
          <cell r="BG1701">
            <v>2.4019214880375062E-2</v>
          </cell>
          <cell r="BH1701">
            <v>2.3455824394057814E-2</v>
          </cell>
        </row>
        <row r="1702">
          <cell r="B1702" t="str">
            <v>36437</v>
          </cell>
          <cell r="C1702" t="str">
            <v>8414542055169</v>
          </cell>
          <cell r="D1702" t="str">
            <v>VINO ROSE 750ml FLOR MUGA</v>
          </cell>
          <cell r="E1702">
            <v>6</v>
          </cell>
          <cell r="F1702" t="str">
            <v>BEBIDAS</v>
          </cell>
          <cell r="G1702" t="str">
            <v>BEBIDAS</v>
          </cell>
          <cell r="H1702" t="str">
            <v>VINOS FINOS Y VARIETALES</v>
          </cell>
          <cell r="I1702" t="str">
            <v>ESPAÑA</v>
          </cell>
          <cell r="J1702" t="str">
            <v>BODEGA MUGA</v>
          </cell>
          <cell r="K1702" t="str">
            <v>MUGA</v>
          </cell>
          <cell r="L1702">
            <v>114</v>
          </cell>
          <cell r="M1702" t="str">
            <v>APOLO IMPORT S.A. 2 - TRENTINO (114)</v>
          </cell>
          <cell r="N1702">
            <v>0</v>
          </cell>
          <cell r="O1702">
            <v>0</v>
          </cell>
          <cell r="P1702">
            <v>0</v>
          </cell>
          <cell r="Q1702">
            <v>0</v>
          </cell>
          <cell r="R1702">
            <v>0</v>
          </cell>
          <cell r="S1702">
            <v>0</v>
          </cell>
          <cell r="T1702">
            <v>0</v>
          </cell>
          <cell r="U1702">
            <v>0</v>
          </cell>
          <cell r="V1702">
            <v>0</v>
          </cell>
          <cell r="W1702">
            <v>0</v>
          </cell>
          <cell r="X1702">
            <v>0</v>
          </cell>
          <cell r="Y1702">
            <v>0</v>
          </cell>
          <cell r="Z1702">
            <v>0</v>
          </cell>
          <cell r="AA1702">
            <v>0</v>
          </cell>
          <cell r="AB1702">
            <v>0</v>
          </cell>
          <cell r="AC1702">
            <v>0</v>
          </cell>
          <cell r="AD1702">
            <v>0</v>
          </cell>
          <cell r="AE1702">
            <v>1</v>
          </cell>
          <cell r="AF1702">
            <v>0</v>
          </cell>
          <cell r="AG1702">
            <v>0</v>
          </cell>
          <cell r="AH1702">
            <v>0</v>
          </cell>
          <cell r="AI1702">
            <v>0</v>
          </cell>
          <cell r="AJ1702">
            <v>3</v>
          </cell>
          <cell r="AK1702">
            <v>3</v>
          </cell>
          <cell r="AL1702">
            <v>2</v>
          </cell>
          <cell r="AM1702">
            <v>2</v>
          </cell>
          <cell r="AN1702">
            <v>2</v>
          </cell>
          <cell r="AO1702">
            <v>0</v>
          </cell>
          <cell r="AP1702" t="str">
            <v>SV</v>
          </cell>
          <cell r="AQ1702" t="str">
            <v>SV</v>
          </cell>
          <cell r="AR1702" t="str">
            <v>SV</v>
          </cell>
          <cell r="AS1702" t="str">
            <v>SV</v>
          </cell>
          <cell r="AT1702" t="str">
            <v>SV</v>
          </cell>
          <cell r="AU1702" t="str">
            <v>Q</v>
          </cell>
          <cell r="AV1702">
            <v>224900.00005</v>
          </cell>
          <cell r="AW1702">
            <v>224900.00070999999</v>
          </cell>
          <cell r="AX1702">
            <v>259900</v>
          </cell>
          <cell r="AY1702">
            <v>0.15562472184179077</v>
          </cell>
          <cell r="AZ1702">
            <v>0.13466717949211235</v>
          </cell>
          <cell r="BA1702">
            <v>249900</v>
          </cell>
          <cell r="BB1702">
            <v>3</v>
          </cell>
          <cell r="BC1702">
            <v>0.11116051553775885</v>
          </cell>
          <cell r="BD1702">
            <v>0.10004001580632252</v>
          </cell>
          <cell r="BE1702">
            <v>0</v>
          </cell>
          <cell r="BF1702">
            <v>0</v>
          </cell>
          <cell r="BG1702">
            <v>-1</v>
          </cell>
          <cell r="BH1702">
            <v>0</v>
          </cell>
        </row>
        <row r="1703">
          <cell r="B1703" t="str">
            <v>20375</v>
          </cell>
          <cell r="C1703" t="str">
            <v>086003061910</v>
          </cell>
          <cell r="D1703" t="str">
            <v>VINO CABERNET 750ml ROBERT MONDAVI</v>
          </cell>
          <cell r="E1703">
            <v>12</v>
          </cell>
          <cell r="F1703" t="str">
            <v>BEBIDAS</v>
          </cell>
          <cell r="G1703" t="str">
            <v>BEBIDAS</v>
          </cell>
          <cell r="H1703" t="str">
            <v>VINOS FINOS Y VARIETALES</v>
          </cell>
          <cell r="I1703" t="str">
            <v>EUA</v>
          </cell>
          <cell r="J1703" t="str">
            <v>ROBERT MONDAVI</v>
          </cell>
          <cell r="K1703" t="str">
            <v>ROBERT MOVDAVI</v>
          </cell>
          <cell r="L1703">
            <v>126</v>
          </cell>
          <cell r="M1703" t="str">
            <v>LONDON IMPORT S.A. (126)</v>
          </cell>
          <cell r="N1703">
            <v>0</v>
          </cell>
          <cell r="O1703">
            <v>0</v>
          </cell>
          <cell r="P1703">
            <v>0</v>
          </cell>
          <cell r="Q1703">
            <v>1</v>
          </cell>
          <cell r="R1703">
            <v>0</v>
          </cell>
          <cell r="S1703">
            <v>2</v>
          </cell>
          <cell r="T1703">
            <v>0</v>
          </cell>
          <cell r="U1703">
            <v>0</v>
          </cell>
          <cell r="V1703">
            <v>0</v>
          </cell>
          <cell r="W1703">
            <v>0</v>
          </cell>
          <cell r="X1703">
            <v>0</v>
          </cell>
          <cell r="Y1703">
            <v>0</v>
          </cell>
          <cell r="Z1703">
            <v>1</v>
          </cell>
          <cell r="AA1703">
            <v>3</v>
          </cell>
          <cell r="AB1703">
            <v>0</v>
          </cell>
          <cell r="AC1703">
            <v>0</v>
          </cell>
          <cell r="AD1703">
            <v>0</v>
          </cell>
          <cell r="AE1703">
            <v>0</v>
          </cell>
          <cell r="AF1703">
            <v>0</v>
          </cell>
          <cell r="AG1703">
            <v>0</v>
          </cell>
          <cell r="AH1703">
            <v>0</v>
          </cell>
          <cell r="AI1703">
            <v>0</v>
          </cell>
          <cell r="AJ1703">
            <v>10</v>
          </cell>
          <cell r="AK1703">
            <v>11</v>
          </cell>
          <cell r="AL1703">
            <v>4</v>
          </cell>
          <cell r="AM1703">
            <v>8</v>
          </cell>
          <cell r="AN1703">
            <v>6</v>
          </cell>
          <cell r="AO1703">
            <v>0</v>
          </cell>
          <cell r="AP1703">
            <v>300</v>
          </cell>
          <cell r="AQ1703" t="str">
            <v>SV</v>
          </cell>
          <cell r="AR1703" t="str">
            <v>SV</v>
          </cell>
          <cell r="AS1703" t="str">
            <v>SV</v>
          </cell>
          <cell r="AT1703" t="str">
            <v>SV</v>
          </cell>
          <cell r="AU1703" t="str">
            <v>Q</v>
          </cell>
          <cell r="AV1703">
            <v>100183</v>
          </cell>
          <cell r="AW1703">
            <v>100108.87942</v>
          </cell>
          <cell r="AX1703">
            <v>129900</v>
          </cell>
          <cell r="AY1703">
            <v>0.29662717227473734</v>
          </cell>
          <cell r="AZ1703">
            <v>0.2287682832948422</v>
          </cell>
          <cell r="BA1703">
            <v>127900</v>
          </cell>
          <cell r="BB1703">
            <v>2</v>
          </cell>
          <cell r="BC1703">
            <v>0.27666370541908303</v>
          </cell>
          <cell r="BD1703">
            <v>0.21670836591086787</v>
          </cell>
          <cell r="BE1703">
            <v>124900</v>
          </cell>
          <cell r="BF1703">
            <v>6</v>
          </cell>
          <cell r="BG1703">
            <v>0.24671850513560178</v>
          </cell>
          <cell r="BH1703">
            <v>0.19789431545236189</v>
          </cell>
        </row>
        <row r="1704">
          <cell r="B1704" t="str">
            <v>20374</v>
          </cell>
          <cell r="C1704" t="str">
            <v>086003461925</v>
          </cell>
          <cell r="D1704" t="str">
            <v>VINO CHARDONNAY 750ml ROBERT MONDAVI</v>
          </cell>
          <cell r="E1704">
            <v>12</v>
          </cell>
          <cell r="F1704" t="str">
            <v>BEBIDAS</v>
          </cell>
          <cell r="G1704" t="str">
            <v>BEBIDAS</v>
          </cell>
          <cell r="H1704" t="str">
            <v>VINOS FINOS Y VARIETALES</v>
          </cell>
          <cell r="I1704" t="str">
            <v>EUA</v>
          </cell>
          <cell r="J1704" t="str">
            <v>ROBERT MONDAVI</v>
          </cell>
          <cell r="K1704" t="str">
            <v>ROBERT MOVDAVI</v>
          </cell>
          <cell r="L1704">
            <v>126</v>
          </cell>
          <cell r="M1704" t="str">
            <v>LONDON IMPORT S.A. (126)</v>
          </cell>
          <cell r="N1704">
            <v>0</v>
          </cell>
          <cell r="O1704">
            <v>0</v>
          </cell>
          <cell r="P1704">
            <v>0</v>
          </cell>
          <cell r="Q1704">
            <v>0</v>
          </cell>
          <cell r="R1704">
            <v>0</v>
          </cell>
          <cell r="S1704">
            <v>0</v>
          </cell>
          <cell r="T1704">
            <v>0</v>
          </cell>
          <cell r="U1704">
            <v>0</v>
          </cell>
          <cell r="V1704">
            <v>0</v>
          </cell>
          <cell r="W1704">
            <v>0</v>
          </cell>
          <cell r="X1704">
            <v>0</v>
          </cell>
          <cell r="Y1704">
            <v>0</v>
          </cell>
          <cell r="Z1704">
            <v>0</v>
          </cell>
          <cell r="AA1704">
            <v>0</v>
          </cell>
          <cell r="AB1704">
            <v>0</v>
          </cell>
          <cell r="AC1704">
            <v>0</v>
          </cell>
          <cell r="AD1704">
            <v>0</v>
          </cell>
          <cell r="AE1704">
            <v>0</v>
          </cell>
          <cell r="AF1704">
            <v>0</v>
          </cell>
          <cell r="AG1704">
            <v>0</v>
          </cell>
          <cell r="AH1704">
            <v>0</v>
          </cell>
          <cell r="AI1704">
            <v>0</v>
          </cell>
          <cell r="AJ1704">
            <v>7</v>
          </cell>
          <cell r="AK1704">
            <v>15</v>
          </cell>
          <cell r="AL1704">
            <v>9</v>
          </cell>
          <cell r="AM1704">
            <v>11</v>
          </cell>
          <cell r="AN1704">
            <v>11</v>
          </cell>
          <cell r="AO1704">
            <v>0</v>
          </cell>
          <cell r="AP1704" t="str">
            <v>SV</v>
          </cell>
          <cell r="AQ1704" t="str">
            <v>SV</v>
          </cell>
          <cell r="AR1704" t="str">
            <v>SV</v>
          </cell>
          <cell r="AS1704" t="str">
            <v>SV</v>
          </cell>
          <cell r="AT1704" t="str">
            <v>SV</v>
          </cell>
          <cell r="AU1704" t="str">
            <v>Q</v>
          </cell>
          <cell r="AV1704">
            <v>139225.00000199999</v>
          </cell>
          <cell r="AW1704">
            <v>96301.410480000006</v>
          </cell>
          <cell r="AX1704">
            <v>129900</v>
          </cell>
          <cell r="AY1704">
            <v>-6.697791346285531E-2</v>
          </cell>
          <cell r="AZ1704">
            <v>-7.1785989237875186E-2</v>
          </cell>
          <cell r="BA1704">
            <v>127900</v>
          </cell>
          <cell r="BB1704">
            <v>2</v>
          </cell>
          <cell r="BC1704">
            <v>-8.13431495912178E-2</v>
          </cell>
          <cell r="BD1704">
            <v>-8.8545738874120303E-2</v>
          </cell>
          <cell r="BE1704">
            <v>124900</v>
          </cell>
          <cell r="BF1704">
            <v>6</v>
          </cell>
          <cell r="BG1704">
            <v>-0.10289100378376159</v>
          </cell>
          <cell r="BH1704">
            <v>-0.11469175341873487</v>
          </cell>
        </row>
        <row r="1705">
          <cell r="B1705" t="str">
            <v>20376</v>
          </cell>
          <cell r="C1705" t="str">
            <v>086003091931</v>
          </cell>
          <cell r="D1705" t="str">
            <v>VINO PINOT 750ml ROBERT MOVDAVI</v>
          </cell>
          <cell r="E1705">
            <v>12</v>
          </cell>
          <cell r="F1705" t="str">
            <v>BEBIDAS</v>
          </cell>
          <cell r="G1705" t="str">
            <v>BEBIDAS</v>
          </cell>
          <cell r="H1705" t="str">
            <v>VINOS FINOS Y VARIETALES</v>
          </cell>
          <cell r="I1705" t="str">
            <v>EUA</v>
          </cell>
          <cell r="J1705" t="str">
            <v>ROBERT MONDAVI</v>
          </cell>
          <cell r="K1705" t="str">
            <v>ROBERT MOVDAVI</v>
          </cell>
          <cell r="L1705">
            <v>126</v>
          </cell>
          <cell r="M1705" t="str">
            <v>LONDON IMPORT S.A. (126)</v>
          </cell>
          <cell r="N1705">
            <v>0</v>
          </cell>
          <cell r="O1705">
            <v>0</v>
          </cell>
          <cell r="P1705">
            <v>0</v>
          </cell>
          <cell r="Q1705">
            <v>0</v>
          </cell>
          <cell r="R1705">
            <v>0</v>
          </cell>
          <cell r="S1705">
            <v>0</v>
          </cell>
          <cell r="T1705">
            <v>0</v>
          </cell>
          <cell r="U1705">
            <v>0</v>
          </cell>
          <cell r="V1705">
            <v>0</v>
          </cell>
          <cell r="W1705">
            <v>0</v>
          </cell>
          <cell r="X1705">
            <v>0</v>
          </cell>
          <cell r="Y1705">
            <v>0</v>
          </cell>
          <cell r="Z1705">
            <v>0</v>
          </cell>
          <cell r="AA1705">
            <v>0</v>
          </cell>
          <cell r="AB1705">
            <v>0</v>
          </cell>
          <cell r="AC1705">
            <v>0</v>
          </cell>
          <cell r="AD1705">
            <v>0</v>
          </cell>
          <cell r="AE1705">
            <v>0</v>
          </cell>
          <cell r="AF1705">
            <v>0</v>
          </cell>
          <cell r="AG1705">
            <v>0</v>
          </cell>
          <cell r="AH1705">
            <v>0</v>
          </cell>
          <cell r="AI1705">
            <v>0</v>
          </cell>
          <cell r="AJ1705">
            <v>7</v>
          </cell>
          <cell r="AK1705">
            <v>9</v>
          </cell>
          <cell r="AL1705">
            <v>8</v>
          </cell>
          <cell r="AM1705">
            <v>5</v>
          </cell>
          <cell r="AN1705">
            <v>9</v>
          </cell>
          <cell r="AO1705">
            <v>0</v>
          </cell>
          <cell r="AP1705" t="str">
            <v>SV</v>
          </cell>
          <cell r="AQ1705" t="str">
            <v>SV</v>
          </cell>
          <cell r="AR1705" t="str">
            <v>SV</v>
          </cell>
          <cell r="AS1705" t="str">
            <v>SV</v>
          </cell>
          <cell r="AT1705" t="str">
            <v>SV</v>
          </cell>
          <cell r="AU1705" t="str">
            <v>Q</v>
          </cell>
          <cell r="AV1705">
            <v>100183.00000499999</v>
          </cell>
          <cell r="AW1705">
            <v>98454.88983</v>
          </cell>
          <cell r="AX1705">
            <v>129900</v>
          </cell>
          <cell r="AY1705">
            <v>0.29662717221002444</v>
          </cell>
          <cell r="AZ1705">
            <v>0.2287682832563511</v>
          </cell>
          <cell r="BA1705">
            <v>127900</v>
          </cell>
          <cell r="BB1705">
            <v>2</v>
          </cell>
          <cell r="BC1705">
            <v>0.27666370535536666</v>
          </cell>
          <cell r="BD1705">
            <v>0.21670836587177486</v>
          </cell>
          <cell r="BE1705">
            <v>124900</v>
          </cell>
          <cell r="BF1705">
            <v>6</v>
          </cell>
          <cell r="BG1705">
            <v>0.24671850507337978</v>
          </cell>
          <cell r="BH1705">
            <v>0.19789431541232991</v>
          </cell>
        </row>
        <row r="1706">
          <cell r="B1706" t="str">
            <v>27389</v>
          </cell>
          <cell r="C1706" t="str">
            <v>7841738000145</v>
          </cell>
          <cell r="D1706" t="str">
            <v>VINOS 2UND ROSE PISCINE + COPA</v>
          </cell>
          <cell r="E1706">
            <v>1</v>
          </cell>
          <cell r="F1706" t="str">
            <v>BEBIDAS</v>
          </cell>
          <cell r="G1706" t="str">
            <v>BEBIDAS</v>
          </cell>
          <cell r="H1706" t="str">
            <v>VINOS FINOS Y VARIETALES</v>
          </cell>
          <cell r="I1706" t="str">
            <v>FRANCIA</v>
          </cell>
          <cell r="J1706" t="str">
            <v>PACK PROMOCIONAL</v>
          </cell>
          <cell r="K1706" t="str">
            <v>ROSE PISCINE</v>
          </cell>
          <cell r="L1706">
            <v>428</v>
          </cell>
          <cell r="M1706" t="str">
            <v>BRUMADO S.A. (428)</v>
          </cell>
          <cell r="N1706">
            <v>0</v>
          </cell>
          <cell r="O1706">
            <v>2</v>
          </cell>
          <cell r="P1706">
            <v>3</v>
          </cell>
          <cell r="Q1706">
            <v>3</v>
          </cell>
          <cell r="R1706">
            <v>3</v>
          </cell>
          <cell r="S1706">
            <v>4</v>
          </cell>
          <cell r="T1706">
            <v>1</v>
          </cell>
          <cell r="U1706">
            <v>1</v>
          </cell>
          <cell r="V1706">
            <v>0</v>
          </cell>
          <cell r="W1706">
            <v>0</v>
          </cell>
          <cell r="X1706">
            <v>2</v>
          </cell>
          <cell r="Y1706">
            <v>0</v>
          </cell>
          <cell r="Z1706">
            <v>0</v>
          </cell>
          <cell r="AA1706">
            <v>3</v>
          </cell>
          <cell r="AB1706">
            <v>0</v>
          </cell>
          <cell r="AC1706">
            <v>1</v>
          </cell>
          <cell r="AD1706">
            <v>0</v>
          </cell>
          <cell r="AE1706">
            <v>0</v>
          </cell>
          <cell r="AF1706">
            <v>1</v>
          </cell>
          <cell r="AG1706">
            <v>1</v>
          </cell>
          <cell r="AH1706">
            <v>0</v>
          </cell>
          <cell r="AI1706">
            <v>0</v>
          </cell>
          <cell r="AJ1706">
            <v>8</v>
          </cell>
          <cell r="AK1706">
            <v>6</v>
          </cell>
          <cell r="AL1706">
            <v>7</v>
          </cell>
          <cell r="AM1706">
            <v>2</v>
          </cell>
          <cell r="AN1706">
            <v>7</v>
          </cell>
          <cell r="AO1706">
            <v>2</v>
          </cell>
          <cell r="AP1706">
            <v>80</v>
          </cell>
          <cell r="AQ1706">
            <v>180</v>
          </cell>
          <cell r="AR1706" t="str">
            <v>SV</v>
          </cell>
          <cell r="AS1706">
            <v>60</v>
          </cell>
          <cell r="AT1706">
            <v>210</v>
          </cell>
          <cell r="AU1706" t="str">
            <v>SV</v>
          </cell>
          <cell r="AV1706">
            <v>130000.00002000001</v>
          </cell>
          <cell r="AW1706">
            <v>116669.05734</v>
          </cell>
          <cell r="AX1706">
            <v>162900</v>
          </cell>
          <cell r="AY1706">
            <v>0.25307692288414185</v>
          </cell>
          <cell r="AZ1706">
            <v>0.20196439521178633</v>
          </cell>
          <cell r="BA1706">
            <v>159900</v>
          </cell>
          <cell r="BB1706">
            <v>2</v>
          </cell>
          <cell r="BC1706">
            <v>0.22999999981076913</v>
          </cell>
          <cell r="BD1706">
            <v>0.18699186979362098</v>
          </cell>
          <cell r="BE1706">
            <v>154900</v>
          </cell>
          <cell r="BF1706">
            <v>6</v>
          </cell>
          <cell r="BG1706">
            <v>0.19153846135514785</v>
          </cell>
          <cell r="BH1706">
            <v>0.16074887010974817</v>
          </cell>
        </row>
        <row r="1707">
          <cell r="B1707" t="str">
            <v>29849</v>
          </cell>
          <cell r="C1707" t="str">
            <v>3280111580005</v>
          </cell>
          <cell r="D1707" t="str">
            <v>VINO ROSE 750ml PISCINE</v>
          </cell>
          <cell r="E1707">
            <v>6</v>
          </cell>
          <cell r="F1707" t="str">
            <v>BEBIDAS</v>
          </cell>
          <cell r="G1707" t="str">
            <v>BEBIDAS</v>
          </cell>
          <cell r="H1707" t="str">
            <v>VINOS FINOS Y VARIETALES</v>
          </cell>
          <cell r="I1707" t="str">
            <v>FRANCIA</v>
          </cell>
          <cell r="J1707" t="str">
            <v>PISCINE</v>
          </cell>
          <cell r="K1707" t="str">
            <v>ROSE PISCINE</v>
          </cell>
          <cell r="L1707">
            <v>428</v>
          </cell>
          <cell r="M1707" t="str">
            <v>BRUMADO S.A. (428)</v>
          </cell>
          <cell r="N1707">
            <v>0</v>
          </cell>
          <cell r="O1707">
            <v>0</v>
          </cell>
          <cell r="P1707">
            <v>0</v>
          </cell>
          <cell r="Q1707">
            <v>0</v>
          </cell>
          <cell r="R1707">
            <v>3</v>
          </cell>
          <cell r="S1707">
            <v>0</v>
          </cell>
          <cell r="T1707">
            <v>0</v>
          </cell>
          <cell r="U1707">
            <v>4</v>
          </cell>
          <cell r="V1707">
            <v>0</v>
          </cell>
          <cell r="W1707">
            <v>0</v>
          </cell>
          <cell r="X1707">
            <v>0</v>
          </cell>
          <cell r="Y1707">
            <v>0</v>
          </cell>
          <cell r="Z1707">
            <v>0</v>
          </cell>
          <cell r="AA1707">
            <v>0</v>
          </cell>
          <cell r="AB1707">
            <v>0</v>
          </cell>
          <cell r="AC1707">
            <v>0</v>
          </cell>
          <cell r="AD1707">
            <v>0</v>
          </cell>
          <cell r="AE1707">
            <v>0</v>
          </cell>
          <cell r="AF1707">
            <v>0</v>
          </cell>
          <cell r="AG1707">
            <v>0</v>
          </cell>
          <cell r="AH1707">
            <v>0</v>
          </cell>
          <cell r="AI1707">
            <v>0</v>
          </cell>
          <cell r="AJ1707">
            <v>12</v>
          </cell>
          <cell r="AK1707">
            <v>0</v>
          </cell>
          <cell r="AL1707">
            <v>10</v>
          </cell>
          <cell r="AM1707">
            <v>9</v>
          </cell>
          <cell r="AN1707">
            <v>9</v>
          </cell>
          <cell r="AO1707">
            <v>4</v>
          </cell>
          <cell r="AP1707" t="str">
            <v>SV</v>
          </cell>
          <cell r="AQ1707" t="str">
            <v>Q</v>
          </cell>
          <cell r="AR1707" t="str">
            <v>SV</v>
          </cell>
          <cell r="AS1707" t="str">
            <v>SV</v>
          </cell>
          <cell r="AT1707" t="str">
            <v>SV</v>
          </cell>
          <cell r="AU1707" t="str">
            <v>SV</v>
          </cell>
          <cell r="AV1707">
            <v>58700.000039999999</v>
          </cell>
          <cell r="AW1707">
            <v>53223.775880000001</v>
          </cell>
          <cell r="AX1707">
            <v>73900</v>
          </cell>
          <cell r="AY1707">
            <v>0.25894378108419502</v>
          </cell>
          <cell r="AZ1707">
            <v>0.20568335534506091</v>
          </cell>
          <cell r="BA1707">
            <v>71900</v>
          </cell>
          <cell r="BB1707">
            <v>3</v>
          </cell>
          <cell r="BC1707">
            <v>0.2248722308518758</v>
          </cell>
          <cell r="BD1707">
            <v>0.18358831655076496</v>
          </cell>
          <cell r="BE1707">
            <v>69900</v>
          </cell>
          <cell r="BF1707">
            <v>6</v>
          </cell>
          <cell r="BG1707">
            <v>0.19080068061955657</v>
          </cell>
          <cell r="BH1707">
            <v>0.16022889785407726</v>
          </cell>
        </row>
        <row r="1708">
          <cell r="B1708" t="str">
            <v>29850</v>
          </cell>
          <cell r="C1708" t="str">
            <v>3661710012478</v>
          </cell>
          <cell r="D1708" t="str">
            <v>VINO ROSE COPACABANA 750ml PISCINE</v>
          </cell>
          <cell r="E1708">
            <v>6</v>
          </cell>
          <cell r="F1708" t="str">
            <v>BEBIDAS</v>
          </cell>
          <cell r="G1708" t="str">
            <v>BEBIDAS</v>
          </cell>
          <cell r="H1708" t="str">
            <v>VINOS FINOS Y VARIETALES</v>
          </cell>
          <cell r="I1708" t="str">
            <v>FRANCIA</v>
          </cell>
          <cell r="J1708" t="str">
            <v>PISCINE</v>
          </cell>
          <cell r="K1708" t="str">
            <v>ROSE PISCINE</v>
          </cell>
          <cell r="L1708">
            <v>428</v>
          </cell>
          <cell r="M1708" t="str">
            <v>BRUMADO S.A. (428)</v>
          </cell>
          <cell r="N1708">
            <v>2</v>
          </cell>
          <cell r="O1708">
            <v>0</v>
          </cell>
          <cell r="P1708">
            <v>0</v>
          </cell>
          <cell r="Q1708">
            <v>0</v>
          </cell>
          <cell r="R1708">
            <v>2</v>
          </cell>
          <cell r="S1708">
            <v>1</v>
          </cell>
          <cell r="T1708">
            <v>2</v>
          </cell>
          <cell r="U1708">
            <v>2</v>
          </cell>
          <cell r="V1708">
            <v>0</v>
          </cell>
          <cell r="W1708">
            <v>0</v>
          </cell>
          <cell r="X1708">
            <v>0</v>
          </cell>
          <cell r="Y1708">
            <v>0</v>
          </cell>
          <cell r="Z1708">
            <v>0</v>
          </cell>
          <cell r="AA1708">
            <v>0</v>
          </cell>
          <cell r="AB1708">
            <v>0</v>
          </cell>
          <cell r="AC1708">
            <v>0</v>
          </cell>
          <cell r="AD1708">
            <v>0</v>
          </cell>
          <cell r="AE1708">
            <v>0</v>
          </cell>
          <cell r="AF1708">
            <v>0</v>
          </cell>
          <cell r="AG1708">
            <v>0</v>
          </cell>
          <cell r="AH1708">
            <v>0</v>
          </cell>
          <cell r="AI1708">
            <v>0</v>
          </cell>
          <cell r="AJ1708">
            <v>16</v>
          </cell>
          <cell r="AK1708">
            <v>3</v>
          </cell>
          <cell r="AL1708">
            <v>5</v>
          </cell>
          <cell r="AM1708">
            <v>7</v>
          </cell>
          <cell r="AN1708">
            <v>6</v>
          </cell>
          <cell r="AO1708">
            <v>4</v>
          </cell>
          <cell r="AP1708" t="str">
            <v>SV</v>
          </cell>
          <cell r="AQ1708">
            <v>45</v>
          </cell>
          <cell r="AR1708" t="str">
            <v>SV</v>
          </cell>
          <cell r="AS1708" t="str">
            <v>SV</v>
          </cell>
          <cell r="AT1708" t="str">
            <v>SV</v>
          </cell>
          <cell r="AU1708" t="str">
            <v>SV</v>
          </cell>
          <cell r="AV1708">
            <v>58700.000039999999</v>
          </cell>
          <cell r="AW1708">
            <v>53469.703759999997</v>
          </cell>
          <cell r="AX1708">
            <v>73900</v>
          </cell>
          <cell r="AY1708">
            <v>0.25894378108419502</v>
          </cell>
          <cell r="AZ1708">
            <v>0.20568335534506091</v>
          </cell>
          <cell r="BA1708">
            <v>71900</v>
          </cell>
          <cell r="BB1708">
            <v>3</v>
          </cell>
          <cell r="BC1708">
            <v>0.2248722308518758</v>
          </cell>
          <cell r="BD1708">
            <v>0.18358831655076496</v>
          </cell>
          <cell r="BE1708">
            <v>69900</v>
          </cell>
          <cell r="BF1708">
            <v>6</v>
          </cell>
          <cell r="BG1708">
            <v>0.19080068061955657</v>
          </cell>
          <cell r="BH1708">
            <v>0.16022889785407726</v>
          </cell>
        </row>
        <row r="1709">
          <cell r="B1709" t="str">
            <v>20382</v>
          </cell>
          <cell r="C1709" t="str">
            <v>8001660101757</v>
          </cell>
          <cell r="D1709" t="str">
            <v>VINO CHIANTI DOCG 750ml RUFFINO</v>
          </cell>
          <cell r="E1709">
            <v>6</v>
          </cell>
          <cell r="F1709" t="str">
            <v>BEBIDAS</v>
          </cell>
          <cell r="G1709" t="str">
            <v>BEBIDAS</v>
          </cell>
          <cell r="H1709" t="str">
            <v>VINOS FINOS Y VARIETALES</v>
          </cell>
          <cell r="I1709" t="str">
            <v>ITALIA</v>
          </cell>
          <cell r="J1709" t="str">
            <v>RUFFINO</v>
          </cell>
          <cell r="K1709" t="str">
            <v>RUFFINO</v>
          </cell>
          <cell r="L1709">
            <v>126</v>
          </cell>
          <cell r="M1709" t="str">
            <v>LONDON IMPORT S.A. (126)</v>
          </cell>
          <cell r="N1709">
            <v>0</v>
          </cell>
          <cell r="O1709">
            <v>1</v>
          </cell>
          <cell r="P1709">
            <v>0</v>
          </cell>
          <cell r="Q1709">
            <v>2</v>
          </cell>
          <cell r="R1709">
            <v>0</v>
          </cell>
          <cell r="S1709">
            <v>1</v>
          </cell>
          <cell r="T1709">
            <v>0</v>
          </cell>
          <cell r="U1709">
            <v>0</v>
          </cell>
          <cell r="V1709">
            <v>0</v>
          </cell>
          <cell r="W1709">
            <v>0</v>
          </cell>
          <cell r="X1709">
            <v>0</v>
          </cell>
          <cell r="Y1709">
            <v>0</v>
          </cell>
          <cell r="Z1709">
            <v>0</v>
          </cell>
          <cell r="AA1709">
            <v>0</v>
          </cell>
          <cell r="AB1709">
            <v>0</v>
          </cell>
          <cell r="AC1709">
            <v>0</v>
          </cell>
          <cell r="AD1709">
            <v>0</v>
          </cell>
          <cell r="AE1709">
            <v>0</v>
          </cell>
          <cell r="AF1709">
            <v>0</v>
          </cell>
          <cell r="AG1709">
            <v>0</v>
          </cell>
          <cell r="AH1709">
            <v>0</v>
          </cell>
          <cell r="AI1709">
            <v>0</v>
          </cell>
          <cell r="AJ1709">
            <v>5</v>
          </cell>
          <cell r="AK1709">
            <v>5</v>
          </cell>
          <cell r="AL1709">
            <v>5</v>
          </cell>
          <cell r="AM1709">
            <v>7</v>
          </cell>
          <cell r="AN1709">
            <v>9</v>
          </cell>
          <cell r="AO1709">
            <v>6</v>
          </cell>
          <cell r="AP1709">
            <v>75</v>
          </cell>
          <cell r="AQ1709" t="str">
            <v>SV</v>
          </cell>
          <cell r="AR1709" t="str">
            <v>SV</v>
          </cell>
          <cell r="AS1709" t="str">
            <v>SV</v>
          </cell>
          <cell r="AT1709" t="str">
            <v>SV</v>
          </cell>
          <cell r="AU1709" t="str">
            <v>SV</v>
          </cell>
          <cell r="AV1709">
            <v>86186.000010000003</v>
          </cell>
          <cell r="AW1709">
            <v>63262.540220000003</v>
          </cell>
          <cell r="AX1709">
            <v>76900</v>
          </cell>
          <cell r="AY1709">
            <v>-0.10774371718054632</v>
          </cell>
          <cell r="AZ1709">
            <v>-0.12075422639791943</v>
          </cell>
          <cell r="BA1709">
            <v>75900</v>
          </cell>
          <cell r="BB1709">
            <v>3</v>
          </cell>
          <cell r="BC1709">
            <v>-0.11934652970095538</v>
          </cell>
          <cell r="BD1709">
            <v>-0.13552042173913048</v>
          </cell>
          <cell r="BE1709">
            <v>73900</v>
          </cell>
          <cell r="BF1709">
            <v>6</v>
          </cell>
          <cell r="BG1709">
            <v>-0.14255215474177341</v>
          </cell>
          <cell r="BH1709">
            <v>-0.16625169161028422</v>
          </cell>
        </row>
        <row r="1710">
          <cell r="B1710" t="str">
            <v>16830</v>
          </cell>
          <cell r="C1710" t="str">
            <v>8002477090319</v>
          </cell>
          <cell r="D1710" t="str">
            <v>VINO 750ml CHIANTI COLLEZIONE SENSI</v>
          </cell>
          <cell r="E1710">
            <v>6</v>
          </cell>
          <cell r="F1710" t="str">
            <v>BEBIDAS</v>
          </cell>
          <cell r="G1710" t="str">
            <v>BEBIDAS</v>
          </cell>
          <cell r="H1710" t="str">
            <v>VINOS FINOS Y VARIETALES</v>
          </cell>
          <cell r="I1710" t="str">
            <v>ITALIA</v>
          </cell>
          <cell r="J1710" t="str">
            <v>SENSI</v>
          </cell>
          <cell r="K1710" t="str">
            <v>SENSI</v>
          </cell>
          <cell r="L1710">
            <v>114</v>
          </cell>
          <cell r="M1710" t="str">
            <v>APOLO IMPORT S.A. 2 - TRENTINO (114)</v>
          </cell>
          <cell r="N1710">
            <v>2</v>
          </cell>
          <cell r="O1710">
            <v>0</v>
          </cell>
          <cell r="P1710">
            <v>3</v>
          </cell>
          <cell r="Q1710">
            <v>3</v>
          </cell>
          <cell r="R1710">
            <v>0</v>
          </cell>
          <cell r="S1710">
            <v>0</v>
          </cell>
          <cell r="T1710">
            <v>0</v>
          </cell>
          <cell r="U1710">
            <v>0</v>
          </cell>
          <cell r="V1710">
            <v>0</v>
          </cell>
          <cell r="W1710">
            <v>2</v>
          </cell>
          <cell r="X1710">
            <v>0</v>
          </cell>
          <cell r="Y1710">
            <v>0</v>
          </cell>
          <cell r="Z1710">
            <v>0</v>
          </cell>
          <cell r="AA1710">
            <v>0</v>
          </cell>
          <cell r="AB1710">
            <v>0</v>
          </cell>
          <cell r="AC1710">
            <v>0</v>
          </cell>
          <cell r="AD1710">
            <v>0</v>
          </cell>
          <cell r="AE1710">
            <v>0</v>
          </cell>
          <cell r="AF1710">
            <v>0</v>
          </cell>
          <cell r="AG1710">
            <v>0</v>
          </cell>
          <cell r="AH1710">
            <v>0</v>
          </cell>
          <cell r="AI1710">
            <v>0</v>
          </cell>
          <cell r="AJ1710">
            <v>7</v>
          </cell>
          <cell r="AK1710">
            <v>12</v>
          </cell>
          <cell r="AL1710">
            <v>10</v>
          </cell>
          <cell r="AM1710">
            <v>15</v>
          </cell>
          <cell r="AN1710">
            <v>18</v>
          </cell>
          <cell r="AO1710">
            <v>6</v>
          </cell>
          <cell r="AP1710">
            <v>70</v>
          </cell>
          <cell r="AQ1710" t="str">
            <v>SV</v>
          </cell>
          <cell r="AR1710" t="str">
            <v>SV</v>
          </cell>
          <cell r="AS1710" t="str">
            <v>SV</v>
          </cell>
          <cell r="AT1710" t="str">
            <v>SV</v>
          </cell>
          <cell r="AU1710" t="str">
            <v>SV</v>
          </cell>
          <cell r="AV1710">
            <v>66575.000029999996</v>
          </cell>
          <cell r="AW1710">
            <v>62830.069940000001</v>
          </cell>
          <cell r="AX1710">
            <v>79900</v>
          </cell>
          <cell r="AY1710">
            <v>0.20015020599317301</v>
          </cell>
          <cell r="AZ1710">
            <v>0.1667709633291615</v>
          </cell>
          <cell r="BA1710">
            <v>75900</v>
          </cell>
          <cell r="BB1710">
            <v>3</v>
          </cell>
          <cell r="BC1710">
            <v>0.1400675924265562</v>
          </cell>
          <cell r="BD1710">
            <v>0.12285902463768121</v>
          </cell>
          <cell r="BE1710">
            <v>73900</v>
          </cell>
          <cell r="BF1710">
            <v>6</v>
          </cell>
          <cell r="BG1710">
            <v>0.11002628564324768</v>
          </cell>
          <cell r="BH1710">
            <v>9.9120432611637402E-2</v>
          </cell>
        </row>
        <row r="1711">
          <cell r="B1711" t="str">
            <v>16831</v>
          </cell>
          <cell r="C1711" t="str">
            <v>8002477090449</v>
          </cell>
          <cell r="D1711" t="str">
            <v>VINO 750ml MONTEPULCIANO COLLEZIONE SENSI</v>
          </cell>
          <cell r="E1711">
            <v>6</v>
          </cell>
          <cell r="F1711" t="str">
            <v>BEBIDAS</v>
          </cell>
          <cell r="G1711" t="str">
            <v>BEBIDAS</v>
          </cell>
          <cell r="H1711" t="str">
            <v>VINOS FINOS Y VARIETALES</v>
          </cell>
          <cell r="I1711" t="str">
            <v>ITALIA</v>
          </cell>
          <cell r="J1711" t="str">
            <v>SENSI</v>
          </cell>
          <cell r="K1711" t="str">
            <v>SENSI</v>
          </cell>
          <cell r="L1711">
            <v>114</v>
          </cell>
          <cell r="M1711" t="str">
            <v>APOLO IMPORT S.A. 2 - TRENTINO (114)</v>
          </cell>
          <cell r="N1711">
            <v>0</v>
          </cell>
          <cell r="O1711">
            <v>0</v>
          </cell>
          <cell r="P1711">
            <v>0</v>
          </cell>
          <cell r="Q1711">
            <v>0</v>
          </cell>
          <cell r="R1711">
            <v>0</v>
          </cell>
          <cell r="S1711">
            <v>0</v>
          </cell>
          <cell r="T1711">
            <v>0</v>
          </cell>
          <cell r="U1711">
            <v>0</v>
          </cell>
          <cell r="V1711">
            <v>1</v>
          </cell>
          <cell r="W1711">
            <v>0</v>
          </cell>
          <cell r="X1711">
            <v>1</v>
          </cell>
          <cell r="Y1711">
            <v>1</v>
          </cell>
          <cell r="Z1711">
            <v>1</v>
          </cell>
          <cell r="AA1711">
            <v>0</v>
          </cell>
          <cell r="AB1711">
            <v>0</v>
          </cell>
          <cell r="AC1711">
            <v>0</v>
          </cell>
          <cell r="AD1711">
            <v>0</v>
          </cell>
          <cell r="AE1711">
            <v>1</v>
          </cell>
          <cell r="AF1711">
            <v>0</v>
          </cell>
          <cell r="AG1711">
            <v>0</v>
          </cell>
          <cell r="AH1711">
            <v>0</v>
          </cell>
          <cell r="AI1711">
            <v>0</v>
          </cell>
          <cell r="AJ1711">
            <v>12</v>
          </cell>
          <cell r="AK1711">
            <v>25</v>
          </cell>
          <cell r="AL1711">
            <v>13</v>
          </cell>
          <cell r="AM1711">
            <v>17</v>
          </cell>
          <cell r="AN1711">
            <v>12</v>
          </cell>
          <cell r="AO1711">
            <v>6</v>
          </cell>
          <cell r="AP1711" t="str">
            <v>SV</v>
          </cell>
          <cell r="AQ1711" t="str">
            <v>SV</v>
          </cell>
          <cell r="AR1711">
            <v>390</v>
          </cell>
          <cell r="AS1711" t="str">
            <v>SV</v>
          </cell>
          <cell r="AT1711" t="str">
            <v>SV</v>
          </cell>
          <cell r="AU1711" t="str">
            <v>SV</v>
          </cell>
          <cell r="AV1711">
            <v>66575.000029999996</v>
          </cell>
          <cell r="AW1711">
            <v>63768.743719999999</v>
          </cell>
          <cell r="AX1711">
            <v>79900</v>
          </cell>
          <cell r="AY1711">
            <v>0.20015020599317301</v>
          </cell>
          <cell r="AZ1711">
            <v>0.1667709633291615</v>
          </cell>
          <cell r="BA1711">
            <v>75900</v>
          </cell>
          <cell r="BB1711">
            <v>3</v>
          </cell>
          <cell r="BC1711">
            <v>0.1400675924265562</v>
          </cell>
          <cell r="BD1711">
            <v>0.12285902463768121</v>
          </cell>
          <cell r="BE1711">
            <v>73900</v>
          </cell>
          <cell r="BF1711">
            <v>6</v>
          </cell>
          <cell r="BG1711">
            <v>0.11002628564324768</v>
          </cell>
          <cell r="BH1711">
            <v>9.9120432611637402E-2</v>
          </cell>
        </row>
        <row r="1712">
          <cell r="B1712" t="str">
            <v>24695</v>
          </cell>
          <cell r="C1712" t="str">
            <v>8002477173494</v>
          </cell>
          <cell r="D1712" t="str">
            <v>VINO 750ml NERO D'AVOLA DOC SICILIA SENSI</v>
          </cell>
          <cell r="E1712">
            <v>6</v>
          </cell>
          <cell r="F1712" t="str">
            <v>BEBIDAS</v>
          </cell>
          <cell r="G1712" t="str">
            <v>BEBIDAS</v>
          </cell>
          <cell r="H1712" t="str">
            <v>VINOS FINOS Y VARIETALES</v>
          </cell>
          <cell r="I1712" t="str">
            <v>ITALIA</v>
          </cell>
          <cell r="J1712" t="str">
            <v>SENSI</v>
          </cell>
          <cell r="K1712" t="str">
            <v>SENSI</v>
          </cell>
          <cell r="L1712">
            <v>114</v>
          </cell>
          <cell r="M1712" t="str">
            <v>APOLO IMPORT S.A. 2 - TRENTINO (114)</v>
          </cell>
          <cell r="N1712">
            <v>2</v>
          </cell>
          <cell r="O1712">
            <v>0</v>
          </cell>
          <cell r="P1712">
            <v>0</v>
          </cell>
          <cell r="Q1712">
            <v>0</v>
          </cell>
          <cell r="R1712">
            <v>0</v>
          </cell>
          <cell r="S1712">
            <v>0</v>
          </cell>
          <cell r="T1712">
            <v>0</v>
          </cell>
          <cell r="U1712">
            <v>0</v>
          </cell>
          <cell r="V1712">
            <v>1</v>
          </cell>
          <cell r="W1712">
            <v>1</v>
          </cell>
          <cell r="X1712">
            <v>0</v>
          </cell>
          <cell r="Y1712">
            <v>1</v>
          </cell>
          <cell r="Z1712">
            <v>0</v>
          </cell>
          <cell r="AA1712">
            <v>0</v>
          </cell>
          <cell r="AB1712">
            <v>0</v>
          </cell>
          <cell r="AC1712">
            <v>0</v>
          </cell>
          <cell r="AD1712">
            <v>0</v>
          </cell>
          <cell r="AE1712">
            <v>0</v>
          </cell>
          <cell r="AF1712">
            <v>0</v>
          </cell>
          <cell r="AG1712">
            <v>0</v>
          </cell>
          <cell r="AH1712">
            <v>0</v>
          </cell>
          <cell r="AI1712">
            <v>0</v>
          </cell>
          <cell r="AJ1712">
            <v>8</v>
          </cell>
          <cell r="AK1712">
            <v>16</v>
          </cell>
          <cell r="AL1712">
            <v>13</v>
          </cell>
          <cell r="AM1712">
            <v>14</v>
          </cell>
          <cell r="AN1712">
            <v>12</v>
          </cell>
          <cell r="AO1712">
            <v>6</v>
          </cell>
          <cell r="AP1712" t="str">
            <v>SV</v>
          </cell>
          <cell r="AQ1712" t="str">
            <v>SV</v>
          </cell>
          <cell r="AR1712">
            <v>390</v>
          </cell>
          <cell r="AS1712" t="str">
            <v>SV</v>
          </cell>
          <cell r="AT1712" t="str">
            <v>SV</v>
          </cell>
          <cell r="AU1712" t="str">
            <v>SV</v>
          </cell>
          <cell r="AV1712">
            <v>66575.000029999996</v>
          </cell>
          <cell r="AW1712">
            <v>62730.16519</v>
          </cell>
          <cell r="AX1712">
            <v>79900</v>
          </cell>
          <cell r="AY1712">
            <v>0.20015020599317301</v>
          </cell>
          <cell r="AZ1712">
            <v>0.1667709633291615</v>
          </cell>
          <cell r="BA1712">
            <v>75900</v>
          </cell>
          <cell r="BB1712">
            <v>3</v>
          </cell>
          <cell r="BC1712">
            <v>0.1400675924265562</v>
          </cell>
          <cell r="BD1712">
            <v>0.12285902463768121</v>
          </cell>
          <cell r="BE1712">
            <v>73900</v>
          </cell>
          <cell r="BF1712">
            <v>6</v>
          </cell>
          <cell r="BG1712">
            <v>0.11002628564324768</v>
          </cell>
          <cell r="BH1712">
            <v>9.9120432611637402E-2</v>
          </cell>
        </row>
        <row r="1713">
          <cell r="B1713" t="str">
            <v>16833</v>
          </cell>
          <cell r="C1713" t="str">
            <v>8002477090500</v>
          </cell>
          <cell r="D1713" t="str">
            <v>VINO 750ml PRIMITIVO COLLEZIONE SENSI</v>
          </cell>
          <cell r="E1713">
            <v>6</v>
          </cell>
          <cell r="F1713" t="str">
            <v>BEBIDAS</v>
          </cell>
          <cell r="G1713" t="str">
            <v>BEBIDAS</v>
          </cell>
          <cell r="H1713" t="str">
            <v>VINOS FINOS Y VARIETALES</v>
          </cell>
          <cell r="I1713" t="str">
            <v>ITALIA</v>
          </cell>
          <cell r="J1713" t="str">
            <v>SENSI</v>
          </cell>
          <cell r="K1713" t="str">
            <v>SENSI</v>
          </cell>
          <cell r="L1713">
            <v>114</v>
          </cell>
          <cell r="M1713" t="str">
            <v>APOLO IMPORT S.A. 2 - TRENTINO (114)</v>
          </cell>
          <cell r="N1713">
            <v>0</v>
          </cell>
          <cell r="O1713">
            <v>0</v>
          </cell>
          <cell r="P1713">
            <v>0</v>
          </cell>
          <cell r="Q1713">
            <v>0</v>
          </cell>
          <cell r="R1713">
            <v>0</v>
          </cell>
          <cell r="S1713">
            <v>3</v>
          </cell>
          <cell r="T1713">
            <v>2</v>
          </cell>
          <cell r="U1713">
            <v>1</v>
          </cell>
          <cell r="V1713">
            <v>0</v>
          </cell>
          <cell r="W1713">
            <v>0</v>
          </cell>
          <cell r="X1713">
            <v>0</v>
          </cell>
          <cell r="Y1713">
            <v>0</v>
          </cell>
          <cell r="Z1713">
            <v>1</v>
          </cell>
          <cell r="AA1713">
            <v>0</v>
          </cell>
          <cell r="AB1713">
            <v>0</v>
          </cell>
          <cell r="AC1713">
            <v>0</v>
          </cell>
          <cell r="AD1713">
            <v>0</v>
          </cell>
          <cell r="AE1713">
            <v>0</v>
          </cell>
          <cell r="AF1713">
            <v>0</v>
          </cell>
          <cell r="AG1713">
            <v>0</v>
          </cell>
          <cell r="AH1713">
            <v>0</v>
          </cell>
          <cell r="AI1713">
            <v>0</v>
          </cell>
          <cell r="AJ1713">
            <v>15</v>
          </cell>
          <cell r="AK1713">
            <v>15</v>
          </cell>
          <cell r="AL1713">
            <v>15</v>
          </cell>
          <cell r="AM1713">
            <v>17</v>
          </cell>
          <cell r="AN1713">
            <v>16</v>
          </cell>
          <cell r="AO1713">
            <v>6</v>
          </cell>
          <cell r="AP1713" t="str">
            <v>SV</v>
          </cell>
          <cell r="AQ1713">
            <v>450</v>
          </cell>
          <cell r="AR1713" t="str">
            <v>SV</v>
          </cell>
          <cell r="AS1713" t="str">
            <v>SV</v>
          </cell>
          <cell r="AT1713" t="str">
            <v>SV</v>
          </cell>
          <cell r="AU1713" t="str">
            <v>SV</v>
          </cell>
          <cell r="AV1713">
            <v>66575.000029999996</v>
          </cell>
          <cell r="AW1713">
            <v>62067.691290000002</v>
          </cell>
          <cell r="AX1713">
            <v>79900</v>
          </cell>
          <cell r="AY1713">
            <v>0.20015020599317301</v>
          </cell>
          <cell r="AZ1713">
            <v>0.1667709633291615</v>
          </cell>
          <cell r="BA1713">
            <v>75900</v>
          </cell>
          <cell r="BB1713">
            <v>3</v>
          </cell>
          <cell r="BC1713">
            <v>0.1400675924265562</v>
          </cell>
          <cell r="BD1713">
            <v>0.12285902463768121</v>
          </cell>
          <cell r="BE1713">
            <v>73900</v>
          </cell>
          <cell r="BF1713">
            <v>6</v>
          </cell>
          <cell r="BG1713">
            <v>0.11002628564324768</v>
          </cell>
          <cell r="BH1713">
            <v>9.9120432611637402E-2</v>
          </cell>
        </row>
        <row r="1714">
          <cell r="B1714" t="str">
            <v>16834</v>
          </cell>
          <cell r="C1714" t="str">
            <v>8002477090210</v>
          </cell>
          <cell r="D1714" t="str">
            <v>VINO 750ml SANGIOVESE COLLEZIONE SENSI</v>
          </cell>
          <cell r="E1714">
            <v>6</v>
          </cell>
          <cell r="F1714" t="str">
            <v>BEBIDAS</v>
          </cell>
          <cell r="G1714" t="str">
            <v>BEBIDAS</v>
          </cell>
          <cell r="H1714" t="str">
            <v>VINOS FINOS Y VARIETALES</v>
          </cell>
          <cell r="I1714" t="str">
            <v>ITALIA</v>
          </cell>
          <cell r="J1714" t="str">
            <v>SENSI</v>
          </cell>
          <cell r="K1714" t="str">
            <v>SENSI</v>
          </cell>
          <cell r="L1714">
            <v>114</v>
          </cell>
          <cell r="M1714" t="str">
            <v>APOLO IMPORT S.A. 2 - TRENTINO (114)</v>
          </cell>
          <cell r="N1714">
            <v>0</v>
          </cell>
          <cell r="O1714">
            <v>0</v>
          </cell>
          <cell r="P1714">
            <v>0</v>
          </cell>
          <cell r="Q1714">
            <v>0</v>
          </cell>
          <cell r="R1714">
            <v>4</v>
          </cell>
          <cell r="S1714">
            <v>0</v>
          </cell>
          <cell r="T1714">
            <v>0</v>
          </cell>
          <cell r="U1714">
            <v>0</v>
          </cell>
          <cell r="V1714">
            <v>0</v>
          </cell>
          <cell r="W1714">
            <v>1</v>
          </cell>
          <cell r="X1714">
            <v>0</v>
          </cell>
          <cell r="Y1714">
            <v>0</v>
          </cell>
          <cell r="Z1714">
            <v>0</v>
          </cell>
          <cell r="AA1714">
            <v>0</v>
          </cell>
          <cell r="AB1714">
            <v>0</v>
          </cell>
          <cell r="AC1714">
            <v>0</v>
          </cell>
          <cell r="AD1714">
            <v>0</v>
          </cell>
          <cell r="AE1714">
            <v>1</v>
          </cell>
          <cell r="AF1714">
            <v>0</v>
          </cell>
          <cell r="AG1714">
            <v>0</v>
          </cell>
          <cell r="AH1714">
            <v>0</v>
          </cell>
          <cell r="AI1714">
            <v>0</v>
          </cell>
          <cell r="AJ1714">
            <v>12</v>
          </cell>
          <cell r="AK1714">
            <v>11</v>
          </cell>
          <cell r="AL1714">
            <v>14</v>
          </cell>
          <cell r="AM1714">
            <v>10</v>
          </cell>
          <cell r="AN1714">
            <v>14</v>
          </cell>
          <cell r="AO1714">
            <v>6</v>
          </cell>
          <cell r="AP1714" t="str">
            <v>SV</v>
          </cell>
          <cell r="AQ1714" t="str">
            <v>SV</v>
          </cell>
          <cell r="AR1714" t="str">
            <v>SV</v>
          </cell>
          <cell r="AS1714" t="str">
            <v>SV</v>
          </cell>
          <cell r="AT1714" t="str">
            <v>SV</v>
          </cell>
          <cell r="AU1714" t="str">
            <v>SV</v>
          </cell>
          <cell r="AV1714">
            <v>66575.000029999996</v>
          </cell>
          <cell r="AW1714">
            <v>61388.418409999998</v>
          </cell>
          <cell r="AX1714">
            <v>79900</v>
          </cell>
          <cell r="AY1714">
            <v>0.20015020599317301</v>
          </cell>
          <cell r="AZ1714">
            <v>0.1667709633291615</v>
          </cell>
          <cell r="BA1714">
            <v>75900</v>
          </cell>
          <cell r="BB1714">
            <v>3</v>
          </cell>
          <cell r="BC1714">
            <v>0.1400675924265562</v>
          </cell>
          <cell r="BD1714">
            <v>0.12285902463768121</v>
          </cell>
          <cell r="BE1714">
            <v>73900</v>
          </cell>
          <cell r="BF1714">
            <v>6</v>
          </cell>
          <cell r="BG1714">
            <v>0.11002628564324768</v>
          </cell>
          <cell r="BH1714">
            <v>9.9120432611637402E-2</v>
          </cell>
        </row>
        <row r="1715">
          <cell r="B1715" t="str">
            <v>16832</v>
          </cell>
          <cell r="C1715" t="str">
            <v>8002477173470</v>
          </cell>
          <cell r="D1715" t="str">
            <v>VINO PINOT 750ml GRIGIO COLLEZIONE SENSI</v>
          </cell>
          <cell r="E1715">
            <v>6</v>
          </cell>
          <cell r="F1715" t="str">
            <v>BEBIDAS</v>
          </cell>
          <cell r="G1715" t="str">
            <v>BEBIDAS</v>
          </cell>
          <cell r="H1715" t="str">
            <v>VINOS FINOS Y VARIETALES</v>
          </cell>
          <cell r="I1715" t="str">
            <v>ITALIA</v>
          </cell>
          <cell r="J1715" t="str">
            <v>SENSI</v>
          </cell>
          <cell r="K1715" t="str">
            <v>SENSI</v>
          </cell>
          <cell r="L1715">
            <v>114</v>
          </cell>
          <cell r="M1715" t="str">
            <v>APOLO IMPORT S.A. 2 - TRENTINO (114)</v>
          </cell>
          <cell r="N1715">
            <v>1</v>
          </cell>
          <cell r="O1715">
            <v>1</v>
          </cell>
          <cell r="P1715">
            <v>1</v>
          </cell>
          <cell r="Q1715">
            <v>1</v>
          </cell>
          <cell r="R1715">
            <v>0</v>
          </cell>
          <cell r="S1715">
            <v>1</v>
          </cell>
          <cell r="T1715">
            <v>0</v>
          </cell>
          <cell r="U1715">
            <v>0</v>
          </cell>
          <cell r="V1715">
            <v>1</v>
          </cell>
          <cell r="W1715">
            <v>0</v>
          </cell>
          <cell r="X1715">
            <v>1</v>
          </cell>
          <cell r="Y1715">
            <v>0</v>
          </cell>
          <cell r="Z1715">
            <v>0</v>
          </cell>
          <cell r="AA1715">
            <v>0</v>
          </cell>
          <cell r="AB1715">
            <v>1</v>
          </cell>
          <cell r="AC1715">
            <v>1</v>
          </cell>
          <cell r="AD1715">
            <v>1</v>
          </cell>
          <cell r="AE1715">
            <v>0</v>
          </cell>
          <cell r="AF1715">
            <v>0</v>
          </cell>
          <cell r="AG1715">
            <v>0</v>
          </cell>
          <cell r="AH1715">
            <v>0</v>
          </cell>
          <cell r="AI1715">
            <v>0</v>
          </cell>
          <cell r="AJ1715">
            <v>8</v>
          </cell>
          <cell r="AK1715">
            <v>15</v>
          </cell>
          <cell r="AL1715">
            <v>6</v>
          </cell>
          <cell r="AM1715">
            <v>8</v>
          </cell>
          <cell r="AN1715">
            <v>11</v>
          </cell>
          <cell r="AO1715">
            <v>6</v>
          </cell>
          <cell r="AP1715">
            <v>240</v>
          </cell>
          <cell r="AQ1715" t="str">
            <v>SV</v>
          </cell>
          <cell r="AR1715" t="str">
            <v>SV</v>
          </cell>
          <cell r="AS1715">
            <v>240</v>
          </cell>
          <cell r="AT1715" t="str">
            <v>SV</v>
          </cell>
          <cell r="AU1715" t="str">
            <v>SV</v>
          </cell>
          <cell r="AV1715">
            <v>66575.000029999996</v>
          </cell>
          <cell r="AW1715">
            <v>63431.245900000002</v>
          </cell>
          <cell r="AX1715">
            <v>79900</v>
          </cell>
          <cell r="AY1715">
            <v>0.20015020599317301</v>
          </cell>
          <cell r="AZ1715">
            <v>0.1667709633291615</v>
          </cell>
          <cell r="BA1715">
            <v>75900</v>
          </cell>
          <cell r="BB1715">
            <v>3</v>
          </cell>
          <cell r="BC1715">
            <v>0.1400675924265562</v>
          </cell>
          <cell r="BD1715">
            <v>0.12285902463768121</v>
          </cell>
          <cell r="BE1715">
            <v>73900</v>
          </cell>
          <cell r="BF1715">
            <v>6</v>
          </cell>
          <cell r="BG1715">
            <v>0.11002628564324768</v>
          </cell>
          <cell r="BH1715">
            <v>9.9120432611637402E-2</v>
          </cell>
        </row>
        <row r="1716">
          <cell r="B1716" t="str">
            <v>16835</v>
          </cell>
          <cell r="C1716" t="str">
            <v>8002477972615</v>
          </cell>
          <cell r="D1716" t="str">
            <v>VINO ROSA 750ml TUA ROSATO SENSI</v>
          </cell>
          <cell r="E1716">
            <v>6</v>
          </cell>
          <cell r="F1716" t="str">
            <v>BEBIDAS</v>
          </cell>
          <cell r="G1716" t="str">
            <v>BEBIDAS</v>
          </cell>
          <cell r="H1716" t="str">
            <v>VINOS FINOS Y VARIETALES</v>
          </cell>
          <cell r="I1716" t="str">
            <v>ITALIA</v>
          </cell>
          <cell r="J1716" t="str">
            <v>SENSI</v>
          </cell>
          <cell r="K1716" t="str">
            <v>SENSI</v>
          </cell>
          <cell r="L1716">
            <v>114</v>
          </cell>
          <cell r="M1716" t="str">
            <v>APOLO IMPORT S.A. 2 - TRENTINO (114)</v>
          </cell>
          <cell r="N1716">
            <v>1</v>
          </cell>
          <cell r="O1716">
            <v>0</v>
          </cell>
          <cell r="P1716">
            <v>0</v>
          </cell>
          <cell r="Q1716">
            <v>0</v>
          </cell>
          <cell r="R1716">
            <v>0</v>
          </cell>
          <cell r="S1716">
            <v>0</v>
          </cell>
          <cell r="T1716">
            <v>0</v>
          </cell>
          <cell r="U1716">
            <v>0</v>
          </cell>
          <cell r="V1716">
            <v>0</v>
          </cell>
          <cell r="W1716">
            <v>0</v>
          </cell>
          <cell r="X1716">
            <v>0</v>
          </cell>
          <cell r="Y1716">
            <v>0</v>
          </cell>
          <cell r="Z1716">
            <v>1</v>
          </cell>
          <cell r="AA1716">
            <v>0</v>
          </cell>
          <cell r="AB1716">
            <v>1</v>
          </cell>
          <cell r="AC1716">
            <v>0</v>
          </cell>
          <cell r="AD1716">
            <v>0</v>
          </cell>
          <cell r="AE1716">
            <v>0</v>
          </cell>
          <cell r="AF1716">
            <v>0</v>
          </cell>
          <cell r="AG1716">
            <v>0</v>
          </cell>
          <cell r="AH1716">
            <v>0</v>
          </cell>
          <cell r="AI1716">
            <v>0</v>
          </cell>
          <cell r="AJ1716">
            <v>12</v>
          </cell>
          <cell r="AK1716">
            <v>34</v>
          </cell>
          <cell r="AL1716">
            <v>18</v>
          </cell>
          <cell r="AM1716">
            <v>18</v>
          </cell>
          <cell r="AN1716">
            <v>24</v>
          </cell>
          <cell r="AO1716">
            <v>6</v>
          </cell>
          <cell r="AP1716" t="str">
            <v>SV</v>
          </cell>
          <cell r="AQ1716" t="str">
            <v>SV</v>
          </cell>
          <cell r="AR1716" t="str">
            <v>SV</v>
          </cell>
          <cell r="AS1716" t="str">
            <v>SV</v>
          </cell>
          <cell r="AT1716" t="str">
            <v>SV</v>
          </cell>
          <cell r="AU1716" t="str">
            <v>SV</v>
          </cell>
          <cell r="AV1716">
            <v>108249.99999</v>
          </cell>
          <cell r="AW1716">
            <v>107921.24046</v>
          </cell>
          <cell r="AX1716">
            <v>129900</v>
          </cell>
          <cell r="AY1716">
            <v>0.20000000011085461</v>
          </cell>
          <cell r="AZ1716">
            <v>0.16666666674364899</v>
          </cell>
          <cell r="BA1716">
            <v>124900</v>
          </cell>
          <cell r="BB1716">
            <v>2</v>
          </cell>
          <cell r="BC1716">
            <v>0.15381062366316955</v>
          </cell>
          <cell r="BD1716">
            <v>0.13330664539631709</v>
          </cell>
          <cell r="BE1716">
            <v>119900</v>
          </cell>
          <cell r="BF1716">
            <v>6</v>
          </cell>
          <cell r="BG1716">
            <v>0.10762124721548472</v>
          </cell>
          <cell r="BH1716">
            <v>9.7164303669724797E-2</v>
          </cell>
        </row>
        <row r="1717">
          <cell r="B1717" t="str">
            <v>16488</v>
          </cell>
          <cell r="C1717" t="str">
            <v>8005369001462</v>
          </cell>
          <cell r="D1717" t="str">
            <v>VINO 750ml AMARONE VALPOLICELLA DOCG ZENI</v>
          </cell>
          <cell r="E1717">
            <v>6</v>
          </cell>
          <cell r="F1717" t="str">
            <v>BEBIDAS</v>
          </cell>
          <cell r="G1717" t="str">
            <v>BEBIDAS</v>
          </cell>
          <cell r="H1717" t="str">
            <v>VINOS FINOS Y VARIETALES</v>
          </cell>
          <cell r="I1717" t="str">
            <v>ITALIA</v>
          </cell>
          <cell r="J1717" t="str">
            <v>ZENI</v>
          </cell>
          <cell r="K1717" t="str">
            <v>ZENI</v>
          </cell>
          <cell r="L1717">
            <v>114</v>
          </cell>
          <cell r="M1717" t="str">
            <v>APOLO IMPORT S.A. 2 - TRENTINO (114)</v>
          </cell>
          <cell r="N1717">
            <v>0</v>
          </cell>
          <cell r="O1717">
            <v>0</v>
          </cell>
          <cell r="P1717">
            <v>0</v>
          </cell>
          <cell r="Q1717">
            <v>0</v>
          </cell>
          <cell r="R1717">
            <v>0</v>
          </cell>
          <cell r="S1717">
            <v>0</v>
          </cell>
          <cell r="T1717">
            <v>0</v>
          </cell>
          <cell r="U1717">
            <v>0</v>
          </cell>
          <cell r="V1717">
            <v>0</v>
          </cell>
          <cell r="W1717">
            <v>0</v>
          </cell>
          <cell r="X1717">
            <v>0</v>
          </cell>
          <cell r="Y1717">
            <v>0</v>
          </cell>
          <cell r="Z1717">
            <v>0</v>
          </cell>
          <cell r="AA1717">
            <v>0</v>
          </cell>
          <cell r="AB1717">
            <v>0</v>
          </cell>
          <cell r="AC1717">
            <v>0</v>
          </cell>
          <cell r="AD1717">
            <v>0</v>
          </cell>
          <cell r="AE1717">
            <v>0</v>
          </cell>
          <cell r="AF1717">
            <v>0</v>
          </cell>
          <cell r="AG1717">
            <v>0</v>
          </cell>
          <cell r="AH1717">
            <v>0</v>
          </cell>
          <cell r="AI1717">
            <v>0</v>
          </cell>
          <cell r="AJ1717">
            <v>4</v>
          </cell>
          <cell r="AK1717">
            <v>5</v>
          </cell>
          <cell r="AL1717">
            <v>2</v>
          </cell>
          <cell r="AM1717">
            <v>4</v>
          </cell>
          <cell r="AN1717">
            <v>3</v>
          </cell>
          <cell r="AO1717">
            <v>0</v>
          </cell>
          <cell r="AP1717" t="str">
            <v>SV</v>
          </cell>
          <cell r="AQ1717" t="str">
            <v>SV</v>
          </cell>
          <cell r="AR1717" t="str">
            <v>SV</v>
          </cell>
          <cell r="AS1717" t="str">
            <v>SV</v>
          </cell>
          <cell r="AT1717" t="str">
            <v>SV</v>
          </cell>
          <cell r="AU1717" t="str">
            <v>Q</v>
          </cell>
          <cell r="AV1717">
            <v>383219.99999799998</v>
          </cell>
          <cell r="AW1717">
            <v>329150.00018999999</v>
          </cell>
          <cell r="AX1717">
            <v>419900</v>
          </cell>
          <cell r="AY1717">
            <v>9.5715254950658801E-2</v>
          </cell>
          <cell r="AZ1717">
            <v>8.7354131940938357E-2</v>
          </cell>
          <cell r="BA1717">
            <v>399900</v>
          </cell>
          <cell r="BB1717">
            <v>3</v>
          </cell>
          <cell r="BC1717">
            <v>4.3525912014213963E-2</v>
          </cell>
          <cell r="BD1717">
            <v>4.1710427611903016E-2</v>
          </cell>
          <cell r="BE1717">
            <v>0</v>
          </cell>
          <cell r="BF1717">
            <v>0</v>
          </cell>
          <cell r="BG1717">
            <v>-1</v>
          </cell>
          <cell r="BH1717">
            <v>0</v>
          </cell>
        </row>
        <row r="1718">
          <cell r="B1718" t="str">
            <v>16489</v>
          </cell>
          <cell r="C1718" t="str">
            <v>8051499870003</v>
          </cell>
          <cell r="D1718" t="str">
            <v>VINO 750ml BARDOLINO SUP DOCG ZENI</v>
          </cell>
          <cell r="E1718">
            <v>6</v>
          </cell>
          <cell r="F1718" t="str">
            <v>BEBIDAS</v>
          </cell>
          <cell r="G1718" t="str">
            <v>BEBIDAS</v>
          </cell>
          <cell r="H1718" t="str">
            <v>VINOS FINOS Y VARIETALES</v>
          </cell>
          <cell r="I1718" t="str">
            <v>ITALIA</v>
          </cell>
          <cell r="J1718" t="str">
            <v>ZENI</v>
          </cell>
          <cell r="K1718" t="str">
            <v>ZENI</v>
          </cell>
          <cell r="L1718">
            <v>114</v>
          </cell>
          <cell r="M1718" t="str">
            <v>APOLO IMPORT S.A. 2 - TRENTINO (114)</v>
          </cell>
          <cell r="N1718">
            <v>0</v>
          </cell>
          <cell r="O1718">
            <v>0</v>
          </cell>
          <cell r="P1718">
            <v>0</v>
          </cell>
          <cell r="Q1718">
            <v>0</v>
          </cell>
          <cell r="R1718">
            <v>0</v>
          </cell>
          <cell r="S1718">
            <v>0</v>
          </cell>
          <cell r="T1718">
            <v>2</v>
          </cell>
          <cell r="U1718">
            <v>1</v>
          </cell>
          <cell r="V1718">
            <v>0</v>
          </cell>
          <cell r="W1718">
            <v>0</v>
          </cell>
          <cell r="X1718">
            <v>0</v>
          </cell>
          <cell r="Y1718">
            <v>0</v>
          </cell>
          <cell r="Z1718">
            <v>0</v>
          </cell>
          <cell r="AA1718">
            <v>0</v>
          </cell>
          <cell r="AB1718">
            <v>0</v>
          </cell>
          <cell r="AC1718">
            <v>0</v>
          </cell>
          <cell r="AD1718">
            <v>0</v>
          </cell>
          <cell r="AE1718">
            <v>0</v>
          </cell>
          <cell r="AF1718">
            <v>0</v>
          </cell>
          <cell r="AG1718">
            <v>0</v>
          </cell>
          <cell r="AH1718">
            <v>0</v>
          </cell>
          <cell r="AI1718">
            <v>0</v>
          </cell>
          <cell r="AJ1718">
            <v>10</v>
          </cell>
          <cell r="AK1718">
            <v>5</v>
          </cell>
          <cell r="AL1718">
            <v>3</v>
          </cell>
          <cell r="AM1718">
            <v>3</v>
          </cell>
          <cell r="AN1718">
            <v>2</v>
          </cell>
          <cell r="AO1718">
            <v>3</v>
          </cell>
          <cell r="AP1718" t="str">
            <v>SV</v>
          </cell>
          <cell r="AQ1718">
            <v>150</v>
          </cell>
          <cell r="AR1718" t="str">
            <v>SV</v>
          </cell>
          <cell r="AS1718" t="str">
            <v>SV</v>
          </cell>
          <cell r="AT1718" t="str">
            <v>SV</v>
          </cell>
          <cell r="AU1718" t="str">
            <v>SV</v>
          </cell>
          <cell r="AV1718">
            <v>174925.00003</v>
          </cell>
          <cell r="AW1718">
            <v>167122.77757999999</v>
          </cell>
          <cell r="AX1718">
            <v>209900</v>
          </cell>
          <cell r="AY1718">
            <v>0.19994283243676847</v>
          </cell>
          <cell r="AZ1718">
            <v>0.16662696507860889</v>
          </cell>
          <cell r="BA1718">
            <v>199900</v>
          </cell>
          <cell r="BB1718">
            <v>3</v>
          </cell>
          <cell r="BC1718">
            <v>0.1427754750076704</v>
          </cell>
          <cell r="BD1718">
            <v>0.12493746858429217</v>
          </cell>
          <cell r="BE1718">
            <v>0</v>
          </cell>
          <cell r="BF1718">
            <v>0</v>
          </cell>
          <cell r="BG1718">
            <v>-1</v>
          </cell>
          <cell r="BH1718">
            <v>0</v>
          </cell>
        </row>
        <row r="1719">
          <cell r="B1719" t="str">
            <v>18752</v>
          </cell>
          <cell r="C1719" t="str">
            <v>8005369001332</v>
          </cell>
          <cell r="D1719" t="str">
            <v>VINO 750ml RECIOTO VALPOLICELLA DOCG ZENI</v>
          </cell>
          <cell r="E1719">
            <v>6</v>
          </cell>
          <cell r="F1719" t="str">
            <v>BEBIDAS</v>
          </cell>
          <cell r="G1719" t="str">
            <v>BEBIDAS</v>
          </cell>
          <cell r="H1719" t="str">
            <v>VINOS FINOS Y VARIETALES</v>
          </cell>
          <cell r="I1719" t="str">
            <v>ITALIA</v>
          </cell>
          <cell r="J1719" t="str">
            <v>ZENI</v>
          </cell>
          <cell r="K1719" t="str">
            <v>ZENI</v>
          </cell>
          <cell r="L1719">
            <v>114</v>
          </cell>
          <cell r="M1719" t="str">
            <v>APOLO IMPORT S.A. 2 - TRENTINO (114)</v>
          </cell>
          <cell r="N1719">
            <v>0</v>
          </cell>
          <cell r="O1719">
            <v>0</v>
          </cell>
          <cell r="P1719">
            <v>0</v>
          </cell>
          <cell r="Q1719">
            <v>0</v>
          </cell>
          <cell r="R1719">
            <v>0</v>
          </cell>
          <cell r="S1719">
            <v>0</v>
          </cell>
          <cell r="T1719">
            <v>0</v>
          </cell>
          <cell r="U1719">
            <v>0</v>
          </cell>
          <cell r="V1719">
            <v>0</v>
          </cell>
          <cell r="W1719">
            <v>0</v>
          </cell>
          <cell r="X1719">
            <v>0</v>
          </cell>
          <cell r="Y1719">
            <v>0</v>
          </cell>
          <cell r="Z1719">
            <v>0</v>
          </cell>
          <cell r="AA1719">
            <v>0</v>
          </cell>
          <cell r="AB1719">
            <v>0</v>
          </cell>
          <cell r="AC1719">
            <v>0</v>
          </cell>
          <cell r="AD1719">
            <v>0</v>
          </cell>
          <cell r="AE1719">
            <v>0</v>
          </cell>
          <cell r="AF1719">
            <v>0</v>
          </cell>
          <cell r="AG1719">
            <v>0</v>
          </cell>
          <cell r="AH1719">
            <v>0</v>
          </cell>
          <cell r="AI1719">
            <v>0</v>
          </cell>
          <cell r="AJ1719">
            <v>3</v>
          </cell>
          <cell r="AK1719">
            <v>3</v>
          </cell>
          <cell r="AL1719">
            <v>3</v>
          </cell>
          <cell r="AM1719">
            <v>2</v>
          </cell>
          <cell r="AN1719">
            <v>3</v>
          </cell>
          <cell r="AO1719">
            <v>3</v>
          </cell>
          <cell r="AP1719" t="str">
            <v>SV</v>
          </cell>
          <cell r="AQ1719" t="str">
            <v>SV</v>
          </cell>
          <cell r="AR1719" t="str">
            <v>SV</v>
          </cell>
          <cell r="AS1719" t="str">
            <v>SV</v>
          </cell>
          <cell r="AT1719" t="str">
            <v>SV</v>
          </cell>
          <cell r="AU1719" t="str">
            <v>SV</v>
          </cell>
          <cell r="AV1719">
            <v>466580.00004000001</v>
          </cell>
          <cell r="AW1719">
            <v>466579.99999600003</v>
          </cell>
          <cell r="AX1719">
            <v>359900</v>
          </cell>
          <cell r="AY1719">
            <v>-0.22864246223767482</v>
          </cell>
          <cell r="AZ1719">
            <v>-0.29641567113086975</v>
          </cell>
          <cell r="BA1719">
            <v>349900</v>
          </cell>
          <cell r="BB1719">
            <v>3</v>
          </cell>
          <cell r="BC1719">
            <v>-0.25007501399544985</v>
          </cell>
          <cell r="BD1719">
            <v>-0.33346670488711067</v>
          </cell>
          <cell r="BE1719">
            <v>0</v>
          </cell>
          <cell r="BF1719">
            <v>0</v>
          </cell>
          <cell r="BG1719">
            <v>-1</v>
          </cell>
          <cell r="BH1719">
            <v>0</v>
          </cell>
        </row>
        <row r="1720">
          <cell r="B1720" t="str">
            <v>40957</v>
          </cell>
          <cell r="C1720" t="str">
            <v>8410036808433</v>
          </cell>
          <cell r="D1720" t="str">
            <v>VINO BLANCO GRIGIO 750ml FREIXENET</v>
          </cell>
          <cell r="E1720">
            <v>6</v>
          </cell>
          <cell r="F1720" t="str">
            <v>BEBIDAS</v>
          </cell>
          <cell r="G1720" t="str">
            <v>BEBIDAS</v>
          </cell>
          <cell r="H1720" t="str">
            <v>VINOS FINOS Y VARIETALES</v>
          </cell>
          <cell r="I1720" t="str">
            <v>ITALIA</v>
          </cell>
          <cell r="J1720" t="str">
            <v>FREIXENET</v>
          </cell>
          <cell r="K1720" t="str">
            <v>FREIXENET</v>
          </cell>
          <cell r="L1720">
            <v>27</v>
          </cell>
          <cell r="M1720" t="str">
            <v>A.J. S.A. CALIDAD ANTE TODO (27)</v>
          </cell>
          <cell r="N1720">
            <v>0</v>
          </cell>
          <cell r="O1720">
            <v>0</v>
          </cell>
          <cell r="P1720">
            <v>1</v>
          </cell>
          <cell r="Q1720">
            <v>1</v>
          </cell>
          <cell r="R1720">
            <v>0</v>
          </cell>
          <cell r="S1720">
            <v>0</v>
          </cell>
          <cell r="T1720">
            <v>0</v>
          </cell>
          <cell r="U1720">
            <v>0</v>
          </cell>
          <cell r="V1720">
            <v>0</v>
          </cell>
          <cell r="W1720">
            <v>0</v>
          </cell>
          <cell r="X1720">
            <v>0</v>
          </cell>
          <cell r="Y1720">
            <v>0</v>
          </cell>
          <cell r="Z1720">
            <v>0</v>
          </cell>
          <cell r="AA1720">
            <v>0</v>
          </cell>
          <cell r="AB1720">
            <v>0</v>
          </cell>
          <cell r="AC1720">
            <v>1</v>
          </cell>
          <cell r="AD1720">
            <v>0</v>
          </cell>
          <cell r="AE1720">
            <v>0</v>
          </cell>
          <cell r="AF1720">
            <v>0</v>
          </cell>
          <cell r="AG1720">
            <v>0</v>
          </cell>
          <cell r="AH1720">
            <v>0</v>
          </cell>
          <cell r="AI1720">
            <v>0</v>
          </cell>
          <cell r="AJ1720">
            <v>5</v>
          </cell>
          <cell r="AK1720">
            <v>6</v>
          </cell>
          <cell r="AL1720">
            <v>6</v>
          </cell>
          <cell r="AM1720">
            <v>5</v>
          </cell>
          <cell r="AN1720">
            <v>6</v>
          </cell>
          <cell r="AO1720">
            <v>6</v>
          </cell>
          <cell r="AP1720">
            <v>150</v>
          </cell>
          <cell r="AQ1720" t="str">
            <v>SV</v>
          </cell>
          <cell r="AR1720" t="str">
            <v>SV</v>
          </cell>
          <cell r="AS1720">
            <v>150</v>
          </cell>
          <cell r="AT1720" t="str">
            <v>SV</v>
          </cell>
          <cell r="AU1720" t="str">
            <v>SV</v>
          </cell>
          <cell r="AV1720">
            <v>83030</v>
          </cell>
          <cell r="AW1720">
            <v>78927.340800000005</v>
          </cell>
          <cell r="AX1720">
            <v>97900</v>
          </cell>
          <cell r="AY1720">
            <v>0.17909189449596541</v>
          </cell>
          <cell r="AZ1720">
            <v>0.15188968335035752</v>
          </cell>
          <cell r="BA1720">
            <v>94900</v>
          </cell>
          <cell r="BB1720">
            <v>3</v>
          </cell>
          <cell r="BC1720">
            <v>0.14296037576779486</v>
          </cell>
          <cell r="BD1720">
            <v>0.1250790305584826</v>
          </cell>
          <cell r="BE1720">
            <v>92900</v>
          </cell>
          <cell r="BF1720">
            <v>6</v>
          </cell>
          <cell r="BG1720">
            <v>0.11887269661568101</v>
          </cell>
          <cell r="BH1720">
            <v>0.10624327233584499</v>
          </cell>
        </row>
        <row r="1721">
          <cell r="B1721" t="str">
            <v>40956</v>
          </cell>
          <cell r="C1721" t="str">
            <v>8410036808419</v>
          </cell>
          <cell r="D1721" t="str">
            <v>VINO CHIANTI DOCG 750ml FREIXENET</v>
          </cell>
          <cell r="E1721">
            <v>6</v>
          </cell>
          <cell r="F1721" t="str">
            <v>BEBIDAS</v>
          </cell>
          <cell r="G1721" t="str">
            <v>BEBIDAS</v>
          </cell>
          <cell r="H1721" t="str">
            <v>VINOS FINOS Y VARIETALES</v>
          </cell>
          <cell r="I1721" t="str">
            <v>ITALIA</v>
          </cell>
          <cell r="J1721" t="str">
            <v>FREIXENET</v>
          </cell>
          <cell r="K1721" t="str">
            <v>FREIXENET</v>
          </cell>
          <cell r="L1721">
            <v>27</v>
          </cell>
          <cell r="M1721" t="str">
            <v>A.J. S.A. CALIDAD ANTE TODO (27)</v>
          </cell>
          <cell r="N1721">
            <v>0</v>
          </cell>
          <cell r="O1721">
            <v>0</v>
          </cell>
          <cell r="P1721">
            <v>0</v>
          </cell>
          <cell r="Q1721">
            <v>0</v>
          </cell>
          <cell r="R1721">
            <v>0</v>
          </cell>
          <cell r="S1721">
            <v>0</v>
          </cell>
          <cell r="T1721">
            <v>0</v>
          </cell>
          <cell r="U1721">
            <v>0</v>
          </cell>
          <cell r="V1721">
            <v>0</v>
          </cell>
          <cell r="W1721">
            <v>0</v>
          </cell>
          <cell r="X1721">
            <v>0</v>
          </cell>
          <cell r="Y1721">
            <v>0</v>
          </cell>
          <cell r="Z1721">
            <v>0</v>
          </cell>
          <cell r="AA1721">
            <v>0</v>
          </cell>
          <cell r="AB1721">
            <v>0</v>
          </cell>
          <cell r="AC1721">
            <v>0</v>
          </cell>
          <cell r="AD1721">
            <v>0</v>
          </cell>
          <cell r="AE1721">
            <v>0</v>
          </cell>
          <cell r="AF1721">
            <v>0</v>
          </cell>
          <cell r="AG1721">
            <v>0</v>
          </cell>
          <cell r="AH1721">
            <v>0</v>
          </cell>
          <cell r="AI1721">
            <v>0</v>
          </cell>
          <cell r="AJ1721">
            <v>6</v>
          </cell>
          <cell r="AK1721">
            <v>6</v>
          </cell>
          <cell r="AL1721">
            <v>6</v>
          </cell>
          <cell r="AM1721">
            <v>6</v>
          </cell>
          <cell r="AN1721">
            <v>6</v>
          </cell>
          <cell r="AO1721">
            <v>6</v>
          </cell>
          <cell r="AP1721" t="str">
            <v>SV</v>
          </cell>
          <cell r="AQ1721" t="str">
            <v>SV</v>
          </cell>
          <cell r="AR1721" t="str">
            <v>SV</v>
          </cell>
          <cell r="AS1721" t="str">
            <v>SV</v>
          </cell>
          <cell r="AT1721" t="str">
            <v>SV</v>
          </cell>
          <cell r="AU1721" t="str">
            <v>SV</v>
          </cell>
          <cell r="AV1721">
            <v>83030</v>
          </cell>
          <cell r="AW1721">
            <v>78878.499479999999</v>
          </cell>
          <cell r="AX1721">
            <v>97900</v>
          </cell>
          <cell r="AY1721">
            <v>0.17909189449596541</v>
          </cell>
          <cell r="AZ1721">
            <v>0.15188968335035752</v>
          </cell>
          <cell r="BA1721">
            <v>94900</v>
          </cell>
          <cell r="BB1721">
            <v>3</v>
          </cell>
          <cell r="BC1721">
            <v>0.14296037576779486</v>
          </cell>
          <cell r="BD1721">
            <v>0.1250790305584826</v>
          </cell>
          <cell r="BE1721">
            <v>92900</v>
          </cell>
          <cell r="BF1721">
            <v>6</v>
          </cell>
          <cell r="BG1721">
            <v>0.11887269661568101</v>
          </cell>
          <cell r="BH1721">
            <v>0.10624327233584499</v>
          </cell>
        </row>
        <row r="1722">
          <cell r="B1722" t="str">
            <v>11344</v>
          </cell>
          <cell r="C1722" t="str">
            <v>5281004011178</v>
          </cell>
          <cell r="D1722" t="str">
            <v>VINO RED LES BRETECHES 750ml 2014 CHATEAU KEFRAYA</v>
          </cell>
          <cell r="E1722">
            <v>6</v>
          </cell>
          <cell r="F1722" t="str">
            <v>BEBIDAS</v>
          </cell>
          <cell r="G1722" t="str">
            <v>BEBIDAS</v>
          </cell>
          <cell r="H1722" t="str">
            <v>VINOS FINOS Y VARIETALES</v>
          </cell>
          <cell r="I1722" t="str">
            <v>LIBANO</v>
          </cell>
          <cell r="J1722" t="str">
            <v>CHATEU KEFRAYA</v>
          </cell>
          <cell r="K1722" t="str">
            <v>CHATEAU KEFRAYA</v>
          </cell>
          <cell r="L1722">
            <v>984</v>
          </cell>
          <cell r="M1722" t="str">
            <v>CAMINOS DEL VINO S.A. (984)</v>
          </cell>
          <cell r="N1722">
            <v>0</v>
          </cell>
          <cell r="O1722">
            <v>0</v>
          </cell>
          <cell r="P1722">
            <v>0</v>
          </cell>
          <cell r="Q1722">
            <v>0</v>
          </cell>
          <cell r="R1722">
            <v>0</v>
          </cell>
          <cell r="S1722">
            <v>0</v>
          </cell>
          <cell r="T1722">
            <v>0</v>
          </cell>
          <cell r="U1722">
            <v>0</v>
          </cell>
          <cell r="V1722">
            <v>0</v>
          </cell>
          <cell r="W1722">
            <v>0</v>
          </cell>
          <cell r="X1722">
            <v>0</v>
          </cell>
          <cell r="Y1722">
            <v>0</v>
          </cell>
          <cell r="Z1722">
            <v>0</v>
          </cell>
          <cell r="AA1722">
            <v>0</v>
          </cell>
          <cell r="AB1722">
            <v>0</v>
          </cell>
          <cell r="AC1722">
            <v>0</v>
          </cell>
          <cell r="AD1722">
            <v>0</v>
          </cell>
          <cell r="AE1722">
            <v>0</v>
          </cell>
          <cell r="AF1722">
            <v>0</v>
          </cell>
          <cell r="AG1722">
            <v>0</v>
          </cell>
          <cell r="AH1722">
            <v>0</v>
          </cell>
          <cell r="AI1722">
            <v>0</v>
          </cell>
          <cell r="AJ1722">
            <v>2</v>
          </cell>
          <cell r="AK1722">
            <v>0</v>
          </cell>
          <cell r="AL1722">
            <v>0</v>
          </cell>
          <cell r="AM1722">
            <v>0</v>
          </cell>
          <cell r="AN1722">
            <v>0</v>
          </cell>
          <cell r="AO1722">
            <v>0</v>
          </cell>
          <cell r="AP1722" t="str">
            <v>SV</v>
          </cell>
          <cell r="AQ1722" t="str">
            <v>Q</v>
          </cell>
          <cell r="AR1722" t="str">
            <v>Q</v>
          </cell>
          <cell r="AS1722" t="str">
            <v>Q</v>
          </cell>
          <cell r="AT1722" t="str">
            <v>Q</v>
          </cell>
          <cell r="AU1722" t="str">
            <v>Q</v>
          </cell>
          <cell r="AV1722">
            <v>58499.999997999999</v>
          </cell>
          <cell r="AW1722">
            <v>58499.999470000002</v>
          </cell>
          <cell r="AX1722">
            <v>69900</v>
          </cell>
          <cell r="AY1722">
            <v>0.19487179491264528</v>
          </cell>
          <cell r="AZ1722">
            <v>0.16309012878397711</v>
          </cell>
          <cell r="BA1722">
            <v>67900</v>
          </cell>
          <cell r="BB1722">
            <v>3</v>
          </cell>
          <cell r="BC1722">
            <v>0.16068376072344215</v>
          </cell>
          <cell r="BD1722">
            <v>0.13843888073637703</v>
          </cell>
          <cell r="BE1722">
            <v>65900</v>
          </cell>
          <cell r="BF1722">
            <v>6</v>
          </cell>
          <cell r="BG1722">
            <v>0.12649572653423924</v>
          </cell>
          <cell r="BH1722">
            <v>0.11229135056145677</v>
          </cell>
        </row>
        <row r="1723">
          <cell r="B1723" t="str">
            <v>11345</v>
          </cell>
          <cell r="C1723" t="str">
            <v>5281004161156</v>
          </cell>
          <cell r="D1723" t="str">
            <v>VINO RED LES COTEAUX 750ml 2015 CHATEAU KEFRAYA</v>
          </cell>
          <cell r="E1723">
            <v>6</v>
          </cell>
          <cell r="F1723" t="str">
            <v>BEBIDAS</v>
          </cell>
          <cell r="G1723" t="str">
            <v>BEBIDAS</v>
          </cell>
          <cell r="H1723" t="str">
            <v>VINOS FINOS Y VARIETALES</v>
          </cell>
          <cell r="I1723" t="str">
            <v>LIBANO</v>
          </cell>
          <cell r="J1723" t="str">
            <v>CHATEU KEFRAYA</v>
          </cell>
          <cell r="K1723" t="str">
            <v>CHATEAU KEFRAYA</v>
          </cell>
          <cell r="L1723">
            <v>984</v>
          </cell>
          <cell r="M1723" t="str">
            <v>CAMINOS DEL VINO S.A. (984)</v>
          </cell>
          <cell r="N1723">
            <v>0</v>
          </cell>
          <cell r="O1723">
            <v>0</v>
          </cell>
          <cell r="P1723">
            <v>0</v>
          </cell>
          <cell r="Q1723">
            <v>0</v>
          </cell>
          <cell r="R1723">
            <v>0</v>
          </cell>
          <cell r="S1723">
            <v>0</v>
          </cell>
          <cell r="T1723">
            <v>0</v>
          </cell>
          <cell r="U1723">
            <v>0</v>
          </cell>
          <cell r="V1723">
            <v>0</v>
          </cell>
          <cell r="W1723">
            <v>0</v>
          </cell>
          <cell r="X1723">
            <v>0</v>
          </cell>
          <cell r="Y1723">
            <v>0</v>
          </cell>
          <cell r="Z1723">
            <v>0</v>
          </cell>
          <cell r="AA1723">
            <v>0</v>
          </cell>
          <cell r="AB1723">
            <v>0</v>
          </cell>
          <cell r="AC1723">
            <v>0</v>
          </cell>
          <cell r="AD1723">
            <v>0</v>
          </cell>
          <cell r="AE1723">
            <v>0</v>
          </cell>
          <cell r="AF1723">
            <v>0</v>
          </cell>
          <cell r="AG1723">
            <v>0</v>
          </cell>
          <cell r="AH1723">
            <v>0</v>
          </cell>
          <cell r="AI1723">
            <v>0</v>
          </cell>
          <cell r="AJ1723">
            <v>2</v>
          </cell>
          <cell r="AK1723">
            <v>4</v>
          </cell>
          <cell r="AL1723">
            <v>0</v>
          </cell>
          <cell r="AM1723">
            <v>0</v>
          </cell>
          <cell r="AN1723">
            <v>0</v>
          </cell>
          <cell r="AO1723">
            <v>0</v>
          </cell>
          <cell r="AP1723" t="str">
            <v>SV</v>
          </cell>
          <cell r="AQ1723" t="str">
            <v>SV</v>
          </cell>
          <cell r="AR1723" t="str">
            <v>Q</v>
          </cell>
          <cell r="AS1723" t="str">
            <v>Q</v>
          </cell>
          <cell r="AT1723" t="str">
            <v>Q</v>
          </cell>
          <cell r="AU1723" t="str">
            <v>Q</v>
          </cell>
          <cell r="AV1723">
            <v>90000.000002000001</v>
          </cell>
          <cell r="AW1723">
            <v>89999.999979999993</v>
          </cell>
          <cell r="AX1723">
            <v>109900</v>
          </cell>
          <cell r="AY1723">
            <v>0.22111111108397541</v>
          </cell>
          <cell r="AZ1723">
            <v>0.18107370334849862</v>
          </cell>
          <cell r="BA1723">
            <v>107900</v>
          </cell>
          <cell r="BB1723">
            <v>2</v>
          </cell>
          <cell r="BC1723">
            <v>0.19888888886224687</v>
          </cell>
          <cell r="BD1723">
            <v>0.1658943465987025</v>
          </cell>
          <cell r="BE1723">
            <v>104900</v>
          </cell>
          <cell r="BF1723">
            <v>6</v>
          </cell>
          <cell r="BG1723">
            <v>0.1655555555296544</v>
          </cell>
          <cell r="BH1723">
            <v>0.14204003811248808</v>
          </cell>
        </row>
        <row r="1724">
          <cell r="B1724" t="str">
            <v>15994</v>
          </cell>
          <cell r="C1724" t="str">
            <v>5281004041199</v>
          </cell>
          <cell r="D1724" t="str">
            <v>VINO ROSADO LES BRETECHES 750ml CHATEAU KEFRAYA</v>
          </cell>
          <cell r="E1724">
            <v>6</v>
          </cell>
          <cell r="F1724" t="str">
            <v>BEBIDAS</v>
          </cell>
          <cell r="G1724" t="str">
            <v>BEBIDAS</v>
          </cell>
          <cell r="H1724" t="str">
            <v>VINOS FINOS Y VARIETALES</v>
          </cell>
          <cell r="I1724" t="str">
            <v>LIBANO</v>
          </cell>
          <cell r="J1724" t="str">
            <v>CHATEU KEFRAYA</v>
          </cell>
          <cell r="K1724" t="str">
            <v>CHATEAU KEFRAYA</v>
          </cell>
          <cell r="L1724">
            <v>984</v>
          </cell>
          <cell r="M1724" t="str">
            <v>CAMINOS DEL VINO S.A. (984)</v>
          </cell>
          <cell r="N1724">
            <v>0</v>
          </cell>
          <cell r="O1724">
            <v>0</v>
          </cell>
          <cell r="P1724">
            <v>0</v>
          </cell>
          <cell r="Q1724">
            <v>0</v>
          </cell>
          <cell r="R1724">
            <v>0</v>
          </cell>
          <cell r="S1724">
            <v>0</v>
          </cell>
          <cell r="T1724">
            <v>0</v>
          </cell>
          <cell r="U1724">
            <v>0</v>
          </cell>
          <cell r="V1724">
            <v>0</v>
          </cell>
          <cell r="W1724">
            <v>0</v>
          </cell>
          <cell r="X1724">
            <v>0</v>
          </cell>
          <cell r="Y1724">
            <v>0</v>
          </cell>
          <cell r="Z1724">
            <v>0</v>
          </cell>
          <cell r="AA1724">
            <v>0</v>
          </cell>
          <cell r="AB1724">
            <v>0</v>
          </cell>
          <cell r="AC1724">
            <v>0</v>
          </cell>
          <cell r="AD1724">
            <v>0</v>
          </cell>
          <cell r="AE1724">
            <v>0</v>
          </cell>
          <cell r="AF1724">
            <v>0</v>
          </cell>
          <cell r="AG1724">
            <v>0</v>
          </cell>
          <cell r="AH1724">
            <v>0</v>
          </cell>
          <cell r="AI1724">
            <v>0</v>
          </cell>
          <cell r="AJ1724">
            <v>1</v>
          </cell>
          <cell r="AK1724">
            <v>4</v>
          </cell>
          <cell r="AL1724">
            <v>0</v>
          </cell>
          <cell r="AM1724">
            <v>0</v>
          </cell>
          <cell r="AN1724">
            <v>0</v>
          </cell>
          <cell r="AO1724">
            <v>0</v>
          </cell>
          <cell r="AP1724" t="str">
            <v>SV</v>
          </cell>
          <cell r="AQ1724" t="str">
            <v>SV</v>
          </cell>
          <cell r="AR1724" t="str">
            <v>Q</v>
          </cell>
          <cell r="AS1724" t="str">
            <v>Q</v>
          </cell>
          <cell r="AT1724" t="str">
            <v>Q</v>
          </cell>
          <cell r="AU1724" t="str">
            <v>Q</v>
          </cell>
          <cell r="AV1724">
            <v>58499.999997999999</v>
          </cell>
          <cell r="AW1724">
            <v>58500.00013</v>
          </cell>
          <cell r="AX1724">
            <v>69900</v>
          </cell>
          <cell r="AY1724">
            <v>0.19487179491264528</v>
          </cell>
          <cell r="AZ1724">
            <v>0.16309012878397711</v>
          </cell>
          <cell r="BA1724">
            <v>67900</v>
          </cell>
          <cell r="BB1724">
            <v>3</v>
          </cell>
          <cell r="BC1724">
            <v>0.16068376072344215</v>
          </cell>
          <cell r="BD1724">
            <v>0.13843888073637703</v>
          </cell>
          <cell r="BE1724">
            <v>65900</v>
          </cell>
          <cell r="BF1724">
            <v>6</v>
          </cell>
          <cell r="BG1724">
            <v>0.12649572653423924</v>
          </cell>
          <cell r="BH1724">
            <v>0.11229135056145677</v>
          </cell>
        </row>
        <row r="1725">
          <cell r="B1725" t="str">
            <v>15971</v>
          </cell>
          <cell r="C1725" t="str">
            <v>5010867203969</v>
          </cell>
          <cell r="D1725" t="str">
            <v>VINO 750ml SYMINGTON ALTANO DOURO</v>
          </cell>
          <cell r="E1725">
            <v>6</v>
          </cell>
          <cell r="F1725" t="str">
            <v>BEBIDAS</v>
          </cell>
          <cell r="G1725" t="str">
            <v>BEBIDAS</v>
          </cell>
          <cell r="H1725" t="str">
            <v>VINOS FINOS Y VARIETALES</v>
          </cell>
          <cell r="I1725" t="str">
            <v>PORTUGAL</v>
          </cell>
          <cell r="J1725" t="str">
            <v>ALTANO</v>
          </cell>
          <cell r="K1725" t="str">
            <v>ALTANO</v>
          </cell>
          <cell r="L1725">
            <v>984</v>
          </cell>
          <cell r="M1725" t="str">
            <v>CAMINOS DEL VINO S.A. (984)</v>
          </cell>
          <cell r="N1725">
            <v>0</v>
          </cell>
          <cell r="O1725">
            <v>0</v>
          </cell>
          <cell r="P1725">
            <v>0</v>
          </cell>
          <cell r="Q1725">
            <v>0</v>
          </cell>
          <cell r="R1725">
            <v>0</v>
          </cell>
          <cell r="S1725">
            <v>0</v>
          </cell>
          <cell r="T1725">
            <v>0</v>
          </cell>
          <cell r="U1725">
            <v>1</v>
          </cell>
          <cell r="V1725">
            <v>0</v>
          </cell>
          <cell r="W1725">
            <v>0</v>
          </cell>
          <cell r="X1725">
            <v>0</v>
          </cell>
          <cell r="Y1725">
            <v>0</v>
          </cell>
          <cell r="Z1725">
            <v>0</v>
          </cell>
          <cell r="AA1725">
            <v>0</v>
          </cell>
          <cell r="AB1725">
            <v>0</v>
          </cell>
          <cell r="AC1725">
            <v>0</v>
          </cell>
          <cell r="AD1725">
            <v>0</v>
          </cell>
          <cell r="AE1725">
            <v>0</v>
          </cell>
          <cell r="AF1725">
            <v>0</v>
          </cell>
          <cell r="AG1725">
            <v>0</v>
          </cell>
          <cell r="AH1725">
            <v>0</v>
          </cell>
          <cell r="AI1725">
            <v>0</v>
          </cell>
          <cell r="AJ1725">
            <v>6</v>
          </cell>
          <cell r="AK1725">
            <v>7</v>
          </cell>
          <cell r="AL1725">
            <v>0</v>
          </cell>
          <cell r="AM1725">
            <v>0</v>
          </cell>
          <cell r="AN1725">
            <v>0</v>
          </cell>
          <cell r="AO1725">
            <v>0</v>
          </cell>
          <cell r="AP1725" t="str">
            <v>SV</v>
          </cell>
          <cell r="AQ1725">
            <v>210</v>
          </cell>
          <cell r="AR1725" t="str">
            <v>Q</v>
          </cell>
          <cell r="AS1725" t="str">
            <v>Q</v>
          </cell>
          <cell r="AT1725" t="str">
            <v>Q</v>
          </cell>
          <cell r="AU1725" t="str">
            <v>Q</v>
          </cell>
          <cell r="AV1725">
            <v>45000.000001</v>
          </cell>
          <cell r="AW1725">
            <v>45000.000099999997</v>
          </cell>
          <cell r="AX1725">
            <v>54900</v>
          </cell>
          <cell r="AY1725">
            <v>0.21999999997288877</v>
          </cell>
          <cell r="AZ1725">
            <v>0.18032786883424406</v>
          </cell>
          <cell r="BA1725">
            <v>53900</v>
          </cell>
          <cell r="BB1725">
            <v>3</v>
          </cell>
          <cell r="BC1725">
            <v>0.19777777775116046</v>
          </cell>
          <cell r="BD1725">
            <v>0.16512059367346937</v>
          </cell>
          <cell r="BE1725">
            <v>52900</v>
          </cell>
          <cell r="BF1725">
            <v>6</v>
          </cell>
          <cell r="BG1725">
            <v>0.17555555552943214</v>
          </cell>
          <cell r="BH1725">
            <v>0.14933837427221172</v>
          </cell>
        </row>
        <row r="1726">
          <cell r="B1726" t="str">
            <v>15968</v>
          </cell>
          <cell r="C1726" t="str">
            <v>5010867506107</v>
          </cell>
          <cell r="D1726" t="str">
            <v>VINO 750ml SYMINGTON RVA ALTANO DOURO</v>
          </cell>
          <cell r="E1726">
            <v>6</v>
          </cell>
          <cell r="F1726" t="str">
            <v>BEBIDAS</v>
          </cell>
          <cell r="G1726" t="str">
            <v>BEBIDAS</v>
          </cell>
          <cell r="H1726" t="str">
            <v>VINOS FINOS Y VARIETALES</v>
          </cell>
          <cell r="I1726" t="str">
            <v>PORTUGAL</v>
          </cell>
          <cell r="J1726" t="str">
            <v>ALTANO</v>
          </cell>
          <cell r="K1726" t="str">
            <v>ALTANO</v>
          </cell>
          <cell r="L1726">
            <v>984</v>
          </cell>
          <cell r="M1726" t="str">
            <v>CAMINOS DEL VINO S.A. (984)</v>
          </cell>
          <cell r="N1726">
            <v>0</v>
          </cell>
          <cell r="O1726">
            <v>0</v>
          </cell>
          <cell r="P1726">
            <v>0</v>
          </cell>
          <cell r="Q1726">
            <v>0</v>
          </cell>
          <cell r="R1726">
            <v>0</v>
          </cell>
          <cell r="S1726">
            <v>1</v>
          </cell>
          <cell r="T1726">
            <v>0</v>
          </cell>
          <cell r="U1726">
            <v>0</v>
          </cell>
          <cell r="V1726">
            <v>0</v>
          </cell>
          <cell r="W1726">
            <v>0</v>
          </cell>
          <cell r="X1726">
            <v>0</v>
          </cell>
          <cell r="Y1726">
            <v>0</v>
          </cell>
          <cell r="Z1726">
            <v>0</v>
          </cell>
          <cell r="AA1726">
            <v>0</v>
          </cell>
          <cell r="AB1726">
            <v>0</v>
          </cell>
          <cell r="AC1726">
            <v>0</v>
          </cell>
          <cell r="AD1726">
            <v>0</v>
          </cell>
          <cell r="AE1726">
            <v>0</v>
          </cell>
          <cell r="AF1726">
            <v>0</v>
          </cell>
          <cell r="AG1726">
            <v>0</v>
          </cell>
          <cell r="AH1726">
            <v>0</v>
          </cell>
          <cell r="AI1726">
            <v>0</v>
          </cell>
          <cell r="AJ1726">
            <v>3</v>
          </cell>
          <cell r="AK1726">
            <v>5</v>
          </cell>
          <cell r="AL1726">
            <v>0</v>
          </cell>
          <cell r="AM1726">
            <v>3</v>
          </cell>
          <cell r="AN1726">
            <v>0</v>
          </cell>
          <cell r="AO1726">
            <v>0</v>
          </cell>
          <cell r="AP1726" t="str">
            <v>SV</v>
          </cell>
          <cell r="AQ1726" t="str">
            <v>SV</v>
          </cell>
          <cell r="AR1726" t="str">
            <v>Q</v>
          </cell>
          <cell r="AS1726" t="str">
            <v>SV</v>
          </cell>
          <cell r="AT1726" t="str">
            <v>Q</v>
          </cell>
          <cell r="AU1726" t="str">
            <v>Q</v>
          </cell>
          <cell r="AV1726">
            <v>97199.999995999999</v>
          </cell>
          <cell r="AW1726">
            <v>97200.000039999999</v>
          </cell>
          <cell r="AX1726">
            <v>119900</v>
          </cell>
          <cell r="AY1726">
            <v>0.23353909470096879</v>
          </cell>
          <cell r="AZ1726">
            <v>0.1893244370642202</v>
          </cell>
          <cell r="BA1726">
            <v>117900</v>
          </cell>
          <cell r="BB1726">
            <v>2</v>
          </cell>
          <cell r="BC1726">
            <v>0.21296296301287909</v>
          </cell>
          <cell r="BD1726">
            <v>0.17557251911789654</v>
          </cell>
          <cell r="BE1726">
            <v>114900</v>
          </cell>
          <cell r="BF1726">
            <v>6</v>
          </cell>
          <cell r="BG1726">
            <v>0.18209876548074488</v>
          </cell>
          <cell r="BH1726">
            <v>0.15404699742384684</v>
          </cell>
        </row>
        <row r="1727">
          <cell r="B1727" t="str">
            <v>15973</v>
          </cell>
          <cell r="C1727" t="str">
            <v>5010867771079</v>
          </cell>
          <cell r="D1727" t="str">
            <v>VINO PRATS-SYMING DOURO 750ml PRAZO DE RORIZ</v>
          </cell>
          <cell r="E1727">
            <v>6</v>
          </cell>
          <cell r="F1727" t="str">
            <v>BEBIDAS</v>
          </cell>
          <cell r="G1727" t="str">
            <v>BEBIDAS</v>
          </cell>
          <cell r="H1727" t="str">
            <v>VINOS FINOS Y VARIETALES</v>
          </cell>
          <cell r="I1727" t="str">
            <v>PORTUGAL</v>
          </cell>
          <cell r="J1727" t="str">
            <v>PRATS &amp; SYMINGTON</v>
          </cell>
          <cell r="K1727" t="str">
            <v>PRAZO DE RORIZ</v>
          </cell>
          <cell r="L1727">
            <v>984</v>
          </cell>
          <cell r="M1727" t="str">
            <v>CAMINOS DEL VINO S.A. (984)</v>
          </cell>
          <cell r="N1727">
            <v>0</v>
          </cell>
          <cell r="O1727">
            <v>0</v>
          </cell>
          <cell r="P1727">
            <v>0</v>
          </cell>
          <cell r="Q1727">
            <v>0</v>
          </cell>
          <cell r="R1727">
            <v>0</v>
          </cell>
          <cell r="S1727">
            <v>1</v>
          </cell>
          <cell r="T1727">
            <v>0</v>
          </cell>
          <cell r="U1727">
            <v>0</v>
          </cell>
          <cell r="V1727">
            <v>0</v>
          </cell>
          <cell r="W1727">
            <v>0</v>
          </cell>
          <cell r="X1727">
            <v>0</v>
          </cell>
          <cell r="Y1727">
            <v>0</v>
          </cell>
          <cell r="Z1727">
            <v>0</v>
          </cell>
          <cell r="AA1727">
            <v>0</v>
          </cell>
          <cell r="AB1727">
            <v>0</v>
          </cell>
          <cell r="AC1727">
            <v>0</v>
          </cell>
          <cell r="AD1727">
            <v>0</v>
          </cell>
          <cell r="AE1727">
            <v>0</v>
          </cell>
          <cell r="AF1727">
            <v>0</v>
          </cell>
          <cell r="AG1727">
            <v>0</v>
          </cell>
          <cell r="AH1727">
            <v>0</v>
          </cell>
          <cell r="AI1727">
            <v>0</v>
          </cell>
          <cell r="AJ1727">
            <v>6</v>
          </cell>
          <cell r="AK1727">
            <v>6</v>
          </cell>
          <cell r="AL1727">
            <v>0</v>
          </cell>
          <cell r="AM1727">
            <v>3</v>
          </cell>
          <cell r="AN1727">
            <v>0</v>
          </cell>
          <cell r="AO1727">
            <v>0</v>
          </cell>
          <cell r="AP1727" t="str">
            <v>SV</v>
          </cell>
          <cell r="AQ1727" t="str">
            <v>SV</v>
          </cell>
          <cell r="AR1727" t="str">
            <v>Q</v>
          </cell>
          <cell r="AS1727" t="str">
            <v>SV</v>
          </cell>
          <cell r="AT1727" t="str">
            <v>Q</v>
          </cell>
          <cell r="AU1727" t="str">
            <v>Q</v>
          </cell>
          <cell r="AV1727">
            <v>90000.000002000001</v>
          </cell>
          <cell r="AW1727">
            <v>89999.999760000006</v>
          </cell>
          <cell r="AX1727">
            <v>109900</v>
          </cell>
          <cell r="AY1727">
            <v>0.22111111108397541</v>
          </cell>
          <cell r="AZ1727">
            <v>0.18107370334849862</v>
          </cell>
          <cell r="BA1727">
            <v>107900</v>
          </cell>
          <cell r="BB1727">
            <v>2</v>
          </cell>
          <cell r="BC1727">
            <v>0.19888888886224687</v>
          </cell>
          <cell r="BD1727">
            <v>0.1658943465987025</v>
          </cell>
          <cell r="BE1727">
            <v>104900</v>
          </cell>
          <cell r="BF1727">
            <v>6</v>
          </cell>
          <cell r="BG1727">
            <v>0.1655555555296544</v>
          </cell>
          <cell r="BH1727">
            <v>0.14204003811248808</v>
          </cell>
        </row>
        <row r="1728">
          <cell r="B1728" t="str">
            <v>22629</v>
          </cell>
          <cell r="C1728" t="str">
            <v>5601083001585</v>
          </cell>
          <cell r="D1728" t="str">
            <v>VINO FINE RUBY PORTO 750ml SANDEMAN</v>
          </cell>
          <cell r="E1728">
            <v>6</v>
          </cell>
          <cell r="F1728" t="str">
            <v>BEBIDAS</v>
          </cell>
          <cell r="G1728" t="str">
            <v>BEBIDAS</v>
          </cell>
          <cell r="H1728" t="str">
            <v>VINOS FINOS Y VARIETALES</v>
          </cell>
          <cell r="I1728" t="str">
            <v>PORTUGAL</v>
          </cell>
          <cell r="J1728" t="str">
            <v>SOBRAPE</v>
          </cell>
          <cell r="K1728" t="str">
            <v>SANDEMAN</v>
          </cell>
          <cell r="L1728">
            <v>2217</v>
          </cell>
          <cell r="M1728" t="str">
            <v>ANCHI GROUP S.A. (2217)</v>
          </cell>
          <cell r="N1728">
            <v>0</v>
          </cell>
          <cell r="O1728">
            <v>0</v>
          </cell>
          <cell r="P1728">
            <v>0</v>
          </cell>
          <cell r="Q1728">
            <v>0</v>
          </cell>
          <cell r="R1728">
            <v>0</v>
          </cell>
          <cell r="S1728">
            <v>0</v>
          </cell>
          <cell r="T1728">
            <v>1</v>
          </cell>
          <cell r="U1728">
            <v>1</v>
          </cell>
          <cell r="V1728">
            <v>0</v>
          </cell>
          <cell r="W1728">
            <v>0</v>
          </cell>
          <cell r="X1728">
            <v>0</v>
          </cell>
          <cell r="Y1728">
            <v>0</v>
          </cell>
          <cell r="Z1728">
            <v>0</v>
          </cell>
          <cell r="AA1728">
            <v>0</v>
          </cell>
          <cell r="AB1728">
            <v>0</v>
          </cell>
          <cell r="AC1728">
            <v>0</v>
          </cell>
          <cell r="AD1728">
            <v>0</v>
          </cell>
          <cell r="AE1728">
            <v>0</v>
          </cell>
          <cell r="AF1728">
            <v>0</v>
          </cell>
          <cell r="AG1728">
            <v>0</v>
          </cell>
          <cell r="AH1728">
            <v>0</v>
          </cell>
          <cell r="AI1728">
            <v>0</v>
          </cell>
          <cell r="AJ1728">
            <v>5</v>
          </cell>
          <cell r="AK1728">
            <v>4</v>
          </cell>
          <cell r="AL1728">
            <v>3</v>
          </cell>
          <cell r="AM1728">
            <v>4</v>
          </cell>
          <cell r="AN1728">
            <v>3</v>
          </cell>
          <cell r="AO1728">
            <v>6</v>
          </cell>
          <cell r="AP1728" t="str">
            <v>SV</v>
          </cell>
          <cell r="AQ1728">
            <v>120</v>
          </cell>
          <cell r="AR1728" t="str">
            <v>SV</v>
          </cell>
          <cell r="AS1728" t="str">
            <v>SV</v>
          </cell>
          <cell r="AT1728" t="str">
            <v>SV</v>
          </cell>
          <cell r="AU1728" t="str">
            <v>SV</v>
          </cell>
          <cell r="AV1728">
            <v>85000.000029999996</v>
          </cell>
          <cell r="AW1728">
            <v>71111.11073</v>
          </cell>
          <cell r="AX1728">
            <v>109900</v>
          </cell>
          <cell r="AY1728">
            <v>0.29294117601425618</v>
          </cell>
          <cell r="AZ1728">
            <v>0.22656960846223845</v>
          </cell>
          <cell r="BA1728">
            <v>107900</v>
          </cell>
          <cell r="BB1728">
            <v>3</v>
          </cell>
          <cell r="BC1728">
            <v>0.26941176425785485</v>
          </cell>
          <cell r="BD1728">
            <v>0.21223354930491201</v>
          </cell>
          <cell r="BE1728">
            <v>104900</v>
          </cell>
          <cell r="BF1728">
            <v>6</v>
          </cell>
          <cell r="BG1728">
            <v>0.23411764662325263</v>
          </cell>
          <cell r="BH1728">
            <v>0.18970448017159203</v>
          </cell>
        </row>
        <row r="1729">
          <cell r="B1729" t="str">
            <v>22627</v>
          </cell>
          <cell r="C1729" t="str">
            <v>5601083640104</v>
          </cell>
          <cell r="D1729" t="str">
            <v>VINO FINE TAWNY PORTO 750ml SANDEMAN</v>
          </cell>
          <cell r="E1729">
            <v>6</v>
          </cell>
          <cell r="F1729" t="str">
            <v>BEBIDAS</v>
          </cell>
          <cell r="G1729" t="str">
            <v>BEBIDAS</v>
          </cell>
          <cell r="H1729" t="str">
            <v>VINOS FINOS Y VARIETALES</v>
          </cell>
          <cell r="I1729" t="str">
            <v>PORTUGAL</v>
          </cell>
          <cell r="J1729" t="str">
            <v>SOBRAPE</v>
          </cell>
          <cell r="K1729" t="str">
            <v>SANDEMAN</v>
          </cell>
          <cell r="L1729">
            <v>2217</v>
          </cell>
          <cell r="M1729" t="str">
            <v>ANCHI GROUP S.A. (2217)</v>
          </cell>
          <cell r="N1729">
            <v>0</v>
          </cell>
          <cell r="O1729">
            <v>0</v>
          </cell>
          <cell r="P1729">
            <v>0</v>
          </cell>
          <cell r="Q1729">
            <v>0</v>
          </cell>
          <cell r="R1729">
            <v>0</v>
          </cell>
          <cell r="S1729">
            <v>0</v>
          </cell>
          <cell r="T1729">
            <v>1</v>
          </cell>
          <cell r="U1729">
            <v>1</v>
          </cell>
          <cell r="V1729">
            <v>0</v>
          </cell>
          <cell r="W1729">
            <v>0</v>
          </cell>
          <cell r="X1729">
            <v>0</v>
          </cell>
          <cell r="Y1729">
            <v>0</v>
          </cell>
          <cell r="Z1729">
            <v>0</v>
          </cell>
          <cell r="AA1729">
            <v>0</v>
          </cell>
          <cell r="AB1729">
            <v>0</v>
          </cell>
          <cell r="AC1729">
            <v>0</v>
          </cell>
          <cell r="AD1729">
            <v>0</v>
          </cell>
          <cell r="AE1729">
            <v>0</v>
          </cell>
          <cell r="AF1729">
            <v>0</v>
          </cell>
          <cell r="AG1729">
            <v>0</v>
          </cell>
          <cell r="AH1729">
            <v>0</v>
          </cell>
          <cell r="AI1729">
            <v>0</v>
          </cell>
          <cell r="AJ1729">
            <v>5</v>
          </cell>
          <cell r="AK1729">
            <v>5</v>
          </cell>
          <cell r="AL1729">
            <v>3</v>
          </cell>
          <cell r="AM1729">
            <v>3</v>
          </cell>
          <cell r="AN1729">
            <v>5</v>
          </cell>
          <cell r="AO1729">
            <v>6</v>
          </cell>
          <cell r="AP1729" t="str">
            <v>SV</v>
          </cell>
          <cell r="AQ1729">
            <v>150</v>
          </cell>
          <cell r="AR1729" t="str">
            <v>SV</v>
          </cell>
          <cell r="AS1729" t="str">
            <v>SV</v>
          </cell>
          <cell r="AT1729" t="str">
            <v>SV</v>
          </cell>
          <cell r="AU1729" t="str">
            <v>SV</v>
          </cell>
          <cell r="AV1729">
            <v>85000.000029999996</v>
          </cell>
          <cell r="AW1729">
            <v>70344.827189999996</v>
          </cell>
          <cell r="AX1729">
            <v>109900</v>
          </cell>
          <cell r="AY1729">
            <v>0.29294117601425618</v>
          </cell>
          <cell r="AZ1729">
            <v>0.22656960846223845</v>
          </cell>
          <cell r="BA1729">
            <v>107900</v>
          </cell>
          <cell r="BB1729">
            <v>3</v>
          </cell>
          <cell r="BC1729">
            <v>0.26941176425785485</v>
          </cell>
          <cell r="BD1729">
            <v>0.21223354930491201</v>
          </cell>
          <cell r="BE1729">
            <v>104900</v>
          </cell>
          <cell r="BF1729">
            <v>6</v>
          </cell>
          <cell r="BG1729">
            <v>0.23411764662325263</v>
          </cell>
          <cell r="BH1729">
            <v>0.18970448017159203</v>
          </cell>
        </row>
        <row r="1730">
          <cell r="B1730" t="str">
            <v>22628</v>
          </cell>
          <cell r="C1730" t="str">
            <v>5601083641101</v>
          </cell>
          <cell r="D1730" t="str">
            <v>VINO FINE WHITE PORTO 750ml SANDEMAN</v>
          </cell>
          <cell r="E1730">
            <v>6</v>
          </cell>
          <cell r="F1730" t="str">
            <v>BEBIDAS</v>
          </cell>
          <cell r="G1730" t="str">
            <v>BEBIDAS</v>
          </cell>
          <cell r="H1730" t="str">
            <v>VINOS FINOS Y VARIETALES</v>
          </cell>
          <cell r="I1730" t="str">
            <v>PORTUGAL</v>
          </cell>
          <cell r="J1730" t="str">
            <v>SOBRAPE</v>
          </cell>
          <cell r="K1730" t="str">
            <v>SANDEMAN</v>
          </cell>
          <cell r="L1730">
            <v>2217</v>
          </cell>
          <cell r="M1730" t="str">
            <v>ANCHI GROUP S.A. (2217)</v>
          </cell>
          <cell r="N1730">
            <v>0</v>
          </cell>
          <cell r="O1730">
            <v>0</v>
          </cell>
          <cell r="P1730">
            <v>0</v>
          </cell>
          <cell r="Q1730">
            <v>0</v>
          </cell>
          <cell r="R1730">
            <v>0</v>
          </cell>
          <cell r="S1730">
            <v>0</v>
          </cell>
          <cell r="T1730">
            <v>1</v>
          </cell>
          <cell r="U1730">
            <v>1</v>
          </cell>
          <cell r="V1730">
            <v>0</v>
          </cell>
          <cell r="W1730">
            <v>0</v>
          </cell>
          <cell r="X1730">
            <v>0</v>
          </cell>
          <cell r="Y1730">
            <v>0</v>
          </cell>
          <cell r="Z1730">
            <v>0</v>
          </cell>
          <cell r="AA1730">
            <v>0</v>
          </cell>
          <cell r="AB1730">
            <v>0</v>
          </cell>
          <cell r="AC1730">
            <v>0</v>
          </cell>
          <cell r="AD1730">
            <v>0</v>
          </cell>
          <cell r="AE1730">
            <v>0</v>
          </cell>
          <cell r="AF1730">
            <v>0</v>
          </cell>
          <cell r="AG1730">
            <v>0</v>
          </cell>
          <cell r="AH1730">
            <v>0</v>
          </cell>
          <cell r="AI1730">
            <v>0</v>
          </cell>
          <cell r="AJ1730">
            <v>8</v>
          </cell>
          <cell r="AK1730">
            <v>6</v>
          </cell>
          <cell r="AL1730">
            <v>6</v>
          </cell>
          <cell r="AM1730">
            <v>6</v>
          </cell>
          <cell r="AN1730">
            <v>5</v>
          </cell>
          <cell r="AO1730">
            <v>6</v>
          </cell>
          <cell r="AP1730" t="str">
            <v>SV</v>
          </cell>
          <cell r="AQ1730">
            <v>180</v>
          </cell>
          <cell r="AR1730" t="str">
            <v>SV</v>
          </cell>
          <cell r="AS1730" t="str">
            <v>SV</v>
          </cell>
          <cell r="AT1730" t="str">
            <v>SV</v>
          </cell>
          <cell r="AU1730" t="str">
            <v>SV</v>
          </cell>
          <cell r="AV1730">
            <v>84999.999997000006</v>
          </cell>
          <cell r="AW1730">
            <v>60000.000059999998</v>
          </cell>
          <cell r="AX1730">
            <v>109900</v>
          </cell>
          <cell r="AY1730">
            <v>0.29294117651622131</v>
          </cell>
          <cell r="AZ1730">
            <v>0.22656960876251131</v>
          </cell>
          <cell r="BA1730">
            <v>107900</v>
          </cell>
          <cell r="BB1730">
            <v>3</v>
          </cell>
          <cell r="BC1730">
            <v>0.26941176475068507</v>
          </cell>
          <cell r="BD1730">
            <v>0.21223354961075064</v>
          </cell>
          <cell r="BE1730">
            <v>104900</v>
          </cell>
          <cell r="BF1730">
            <v>6</v>
          </cell>
          <cell r="BG1730">
            <v>0.23411764710238048</v>
          </cell>
          <cell r="BH1730">
            <v>0.18970448048617725</v>
          </cell>
        </row>
        <row r="1731">
          <cell r="B1731" t="str">
            <v>22631</v>
          </cell>
          <cell r="C1731" t="str">
            <v>5601012011104</v>
          </cell>
          <cell r="D1731" t="str">
            <v>VINO ROSE 187ml MATEUS</v>
          </cell>
          <cell r="E1731">
            <v>12</v>
          </cell>
          <cell r="F1731" t="str">
            <v>BEBIDAS</v>
          </cell>
          <cell r="G1731" t="str">
            <v>BEBIDAS</v>
          </cell>
          <cell r="H1731" t="str">
            <v>VINOS FINOS Y VARIETALES</v>
          </cell>
          <cell r="I1731" t="str">
            <v>PORTUGAL</v>
          </cell>
          <cell r="J1731" t="str">
            <v>SOBRAPE</v>
          </cell>
          <cell r="K1731" t="str">
            <v>MATEUS</v>
          </cell>
          <cell r="L1731">
            <v>2217</v>
          </cell>
          <cell r="M1731" t="str">
            <v>ANCHI GROUP S.A. (2217)</v>
          </cell>
          <cell r="N1731">
            <v>0</v>
          </cell>
          <cell r="O1731">
            <v>11</v>
          </cell>
          <cell r="P1731">
            <v>0</v>
          </cell>
          <cell r="Q1731">
            <v>0</v>
          </cell>
          <cell r="R1731">
            <v>1</v>
          </cell>
          <cell r="S1731">
            <v>0</v>
          </cell>
          <cell r="T1731">
            <v>0</v>
          </cell>
          <cell r="U1731">
            <v>0</v>
          </cell>
          <cell r="V1731">
            <v>5</v>
          </cell>
          <cell r="W1731">
            <v>2</v>
          </cell>
          <cell r="X1731">
            <v>0</v>
          </cell>
          <cell r="Y1731">
            <v>0</v>
          </cell>
          <cell r="Z1731">
            <v>0</v>
          </cell>
          <cell r="AA1731">
            <v>2</v>
          </cell>
          <cell r="AB1731">
            <v>1</v>
          </cell>
          <cell r="AC1731">
            <v>1</v>
          </cell>
          <cell r="AD1731">
            <v>0</v>
          </cell>
          <cell r="AE1731">
            <v>1</v>
          </cell>
          <cell r="AF1731">
            <v>3</v>
          </cell>
          <cell r="AG1731">
            <v>4</v>
          </cell>
          <cell r="AH1731">
            <v>0</v>
          </cell>
          <cell r="AI1731">
            <v>0</v>
          </cell>
          <cell r="AJ1731">
            <v>6</v>
          </cell>
          <cell r="AK1731">
            <v>8</v>
          </cell>
          <cell r="AL1731">
            <v>9</v>
          </cell>
          <cell r="AM1731">
            <v>8</v>
          </cell>
          <cell r="AN1731">
            <v>3</v>
          </cell>
          <cell r="AO1731">
            <v>6</v>
          </cell>
          <cell r="AP1731" t="str">
            <v>SV</v>
          </cell>
          <cell r="AQ1731" t="str">
            <v>SV</v>
          </cell>
          <cell r="AR1731" t="str">
            <v>SV</v>
          </cell>
          <cell r="AS1731">
            <v>240</v>
          </cell>
          <cell r="AT1731">
            <v>22.5</v>
          </cell>
          <cell r="AU1731" t="str">
            <v>SV</v>
          </cell>
          <cell r="AV1731">
            <v>24418.99999</v>
          </cell>
          <cell r="AW1731">
            <v>24317.095109999998</v>
          </cell>
          <cell r="AX1731">
            <v>29900</v>
          </cell>
          <cell r="AY1731">
            <v>0.22445636644598732</v>
          </cell>
          <cell r="AZ1731">
            <v>0.1833110371237458</v>
          </cell>
          <cell r="BA1731">
            <v>28900</v>
          </cell>
          <cell r="BB1731">
            <v>3</v>
          </cell>
          <cell r="BC1731">
            <v>0.18350464850464987</v>
          </cell>
          <cell r="BD1731">
            <v>0.15505190346020761</v>
          </cell>
          <cell r="BE1731">
            <v>27900</v>
          </cell>
          <cell r="BF1731">
            <v>6</v>
          </cell>
          <cell r="BG1731">
            <v>0.14255293056331264</v>
          </cell>
          <cell r="BH1731">
            <v>0.12476702544802866</v>
          </cell>
        </row>
        <row r="1732">
          <cell r="B1732" t="str">
            <v>22632</v>
          </cell>
          <cell r="C1732" t="str">
            <v>5601012011500</v>
          </cell>
          <cell r="D1732" t="str">
            <v>VINO ROSE 750ml MATEUS</v>
          </cell>
          <cell r="E1732">
            <v>6</v>
          </cell>
          <cell r="F1732" t="str">
            <v>BEBIDAS</v>
          </cell>
          <cell r="G1732" t="str">
            <v>BEBIDAS</v>
          </cell>
          <cell r="H1732" t="str">
            <v>VINOS FINOS Y VARIETALES</v>
          </cell>
          <cell r="I1732" t="str">
            <v>PORTUGAL</v>
          </cell>
          <cell r="J1732" t="str">
            <v>SOBRAPE</v>
          </cell>
          <cell r="K1732" t="str">
            <v>MATEUS</v>
          </cell>
          <cell r="L1732">
            <v>2217</v>
          </cell>
          <cell r="M1732" t="str">
            <v>ANCHI GROUP S.A. (2217)</v>
          </cell>
          <cell r="N1732">
            <v>1</v>
          </cell>
          <cell r="O1732">
            <v>1</v>
          </cell>
          <cell r="P1732">
            <v>5</v>
          </cell>
          <cell r="Q1732">
            <v>4</v>
          </cell>
          <cell r="R1732">
            <v>1</v>
          </cell>
          <cell r="S1732">
            <v>1</v>
          </cell>
          <cell r="T1732">
            <v>0</v>
          </cell>
          <cell r="U1732">
            <v>0</v>
          </cell>
          <cell r="V1732">
            <v>0</v>
          </cell>
          <cell r="W1732">
            <v>0</v>
          </cell>
          <cell r="X1732">
            <v>0</v>
          </cell>
          <cell r="Y1732">
            <v>0</v>
          </cell>
          <cell r="Z1732">
            <v>0</v>
          </cell>
          <cell r="AA1732">
            <v>0</v>
          </cell>
          <cell r="AB1732">
            <v>2</v>
          </cell>
          <cell r="AC1732">
            <v>2</v>
          </cell>
          <cell r="AD1732">
            <v>0</v>
          </cell>
          <cell r="AE1732">
            <v>1</v>
          </cell>
          <cell r="AF1732">
            <v>1</v>
          </cell>
          <cell r="AG1732">
            <v>1</v>
          </cell>
          <cell r="AH1732">
            <v>0</v>
          </cell>
          <cell r="AI1732">
            <v>0</v>
          </cell>
          <cell r="AJ1732">
            <v>4</v>
          </cell>
          <cell r="AK1732">
            <v>5</v>
          </cell>
          <cell r="AL1732">
            <v>5</v>
          </cell>
          <cell r="AM1732">
            <v>4</v>
          </cell>
          <cell r="AN1732">
            <v>6</v>
          </cell>
          <cell r="AO1732">
            <v>6</v>
          </cell>
          <cell r="AP1732">
            <v>30</v>
          </cell>
          <cell r="AQ1732" t="str">
            <v>SV</v>
          </cell>
          <cell r="AR1732" t="str">
            <v>SV</v>
          </cell>
          <cell r="AS1732">
            <v>60</v>
          </cell>
          <cell r="AT1732">
            <v>180</v>
          </cell>
          <cell r="AU1732" t="str">
            <v>SV</v>
          </cell>
          <cell r="AV1732">
            <v>65000.000010000003</v>
          </cell>
          <cell r="AW1732">
            <v>64524.536339999999</v>
          </cell>
          <cell r="AX1732">
            <v>79900</v>
          </cell>
          <cell r="AY1732">
            <v>0.22923076904165685</v>
          </cell>
          <cell r="AZ1732">
            <v>0.18648310375469332</v>
          </cell>
          <cell r="BA1732">
            <v>78900</v>
          </cell>
          <cell r="BB1732">
            <v>3</v>
          </cell>
          <cell r="BC1732">
            <v>0.21384615365940829</v>
          </cell>
          <cell r="BD1732">
            <v>0.17617236996197713</v>
          </cell>
          <cell r="BE1732">
            <v>77900</v>
          </cell>
          <cell r="BF1732">
            <v>6</v>
          </cell>
          <cell r="BG1732">
            <v>0.19846153827715973</v>
          </cell>
          <cell r="BH1732">
            <v>0.16559691899871626</v>
          </cell>
        </row>
        <row r="1733">
          <cell r="B1733" t="str">
            <v>22633</v>
          </cell>
          <cell r="C1733" t="str">
            <v>5601012006056</v>
          </cell>
          <cell r="D1733" t="str">
            <v>VINO VERDE 750ml AZEVEDO</v>
          </cell>
          <cell r="E1733">
            <v>6</v>
          </cell>
          <cell r="F1733" t="str">
            <v>BEBIDAS</v>
          </cell>
          <cell r="G1733" t="str">
            <v>BEBIDAS</v>
          </cell>
          <cell r="H1733" t="str">
            <v>VINOS FINOS Y VARIETALES</v>
          </cell>
          <cell r="I1733" t="str">
            <v>PORTUGAL</v>
          </cell>
          <cell r="J1733" t="str">
            <v>SOBRAPE</v>
          </cell>
          <cell r="K1733" t="str">
            <v>AZEVEDO</v>
          </cell>
          <cell r="L1733">
            <v>2217</v>
          </cell>
          <cell r="M1733" t="str">
            <v>ANCHI GROUP S.A. (2217)</v>
          </cell>
          <cell r="N1733">
            <v>1</v>
          </cell>
          <cell r="O1733">
            <v>2</v>
          </cell>
          <cell r="P1733">
            <v>0</v>
          </cell>
          <cell r="Q1733">
            <v>0</v>
          </cell>
          <cell r="R1733">
            <v>0</v>
          </cell>
          <cell r="S1733">
            <v>0</v>
          </cell>
          <cell r="T1733">
            <v>0</v>
          </cell>
          <cell r="U1733">
            <v>0</v>
          </cell>
          <cell r="V1733">
            <v>0</v>
          </cell>
          <cell r="W1733">
            <v>0</v>
          </cell>
          <cell r="X1733">
            <v>0</v>
          </cell>
          <cell r="Y1733">
            <v>0</v>
          </cell>
          <cell r="Z1733">
            <v>0</v>
          </cell>
          <cell r="AA1733">
            <v>1</v>
          </cell>
          <cell r="AB1733">
            <v>0</v>
          </cell>
          <cell r="AC1733">
            <v>0</v>
          </cell>
          <cell r="AD1733">
            <v>0</v>
          </cell>
          <cell r="AE1733">
            <v>0</v>
          </cell>
          <cell r="AF1733">
            <v>0</v>
          </cell>
          <cell r="AG1733">
            <v>0</v>
          </cell>
          <cell r="AH1733">
            <v>0</v>
          </cell>
          <cell r="AI1733">
            <v>0</v>
          </cell>
          <cell r="AJ1733">
            <v>1</v>
          </cell>
          <cell r="AK1733">
            <v>3</v>
          </cell>
          <cell r="AL1733">
            <v>1</v>
          </cell>
          <cell r="AM1733">
            <v>3</v>
          </cell>
          <cell r="AN1733">
            <v>3</v>
          </cell>
          <cell r="AO1733">
            <v>9</v>
          </cell>
          <cell r="AP1733" t="str">
            <v>SV</v>
          </cell>
          <cell r="AQ1733" t="str">
            <v>SV</v>
          </cell>
          <cell r="AR1733" t="str">
            <v>SV</v>
          </cell>
          <cell r="AS1733" t="str">
            <v>SV</v>
          </cell>
          <cell r="AT1733" t="str">
            <v>SV</v>
          </cell>
          <cell r="AU1733" t="str">
            <v>SV</v>
          </cell>
          <cell r="AV1733">
            <v>80154.999979999993</v>
          </cell>
          <cell r="AW1733">
            <v>69669.02162</v>
          </cell>
          <cell r="AX1733">
            <v>94900</v>
          </cell>
          <cell r="AY1733">
            <v>0.18395608538056418</v>
          </cell>
          <cell r="AZ1733">
            <v>0.15537407818756593</v>
          </cell>
          <cell r="BA1733">
            <v>92900</v>
          </cell>
          <cell r="BB1733">
            <v>2</v>
          </cell>
          <cell r="BC1733">
            <v>0.15900442920816049</v>
          </cell>
          <cell r="BD1733">
            <v>0.13719052766415507</v>
          </cell>
          <cell r="BE1733">
            <v>89900</v>
          </cell>
          <cell r="BF1733">
            <v>6</v>
          </cell>
          <cell r="BG1733">
            <v>0.12157694494955451</v>
          </cell>
          <cell r="BH1733">
            <v>0.10839822046718584</v>
          </cell>
        </row>
        <row r="1734">
          <cell r="B1734" t="str">
            <v>22634</v>
          </cell>
          <cell r="C1734" t="str">
            <v>5601012006087</v>
          </cell>
          <cell r="D1734" t="str">
            <v>VINO VERDE 750ml RVA AZEVEDO</v>
          </cell>
          <cell r="E1734">
            <v>6</v>
          </cell>
          <cell r="F1734" t="str">
            <v>BEBIDAS</v>
          </cell>
          <cell r="G1734" t="str">
            <v>BEBIDAS</v>
          </cell>
          <cell r="H1734" t="str">
            <v>VINOS FINOS Y VARIETALES</v>
          </cell>
          <cell r="I1734" t="str">
            <v>PORTUGAL</v>
          </cell>
          <cell r="J1734" t="str">
            <v>SOBRAPE</v>
          </cell>
          <cell r="K1734" t="str">
            <v>AZEVEDO</v>
          </cell>
          <cell r="L1734">
            <v>2217</v>
          </cell>
          <cell r="M1734" t="str">
            <v>ANCHI GROUP S.A. (2217)</v>
          </cell>
          <cell r="N1734">
            <v>1</v>
          </cell>
          <cell r="O1734">
            <v>0</v>
          </cell>
          <cell r="P1734">
            <v>0</v>
          </cell>
          <cell r="Q1734">
            <v>0</v>
          </cell>
          <cell r="R1734">
            <v>0</v>
          </cell>
          <cell r="S1734">
            <v>0</v>
          </cell>
          <cell r="T1734">
            <v>0</v>
          </cell>
          <cell r="U1734">
            <v>0</v>
          </cell>
          <cell r="V1734">
            <v>0</v>
          </cell>
          <cell r="W1734">
            <v>0</v>
          </cell>
          <cell r="X1734">
            <v>0</v>
          </cell>
          <cell r="Y1734">
            <v>0</v>
          </cell>
          <cell r="Z1734">
            <v>0</v>
          </cell>
          <cell r="AA1734">
            <v>1</v>
          </cell>
          <cell r="AB1734">
            <v>0</v>
          </cell>
          <cell r="AC1734">
            <v>0</v>
          </cell>
          <cell r="AD1734">
            <v>0</v>
          </cell>
          <cell r="AE1734">
            <v>0</v>
          </cell>
          <cell r="AF1734">
            <v>0</v>
          </cell>
          <cell r="AG1734">
            <v>0</v>
          </cell>
          <cell r="AH1734">
            <v>0</v>
          </cell>
          <cell r="AI1734">
            <v>0</v>
          </cell>
          <cell r="AJ1734">
            <v>6</v>
          </cell>
          <cell r="AK1734">
            <v>4</v>
          </cell>
          <cell r="AL1734">
            <v>4</v>
          </cell>
          <cell r="AM1734">
            <v>2</v>
          </cell>
          <cell r="AN1734">
            <v>4</v>
          </cell>
          <cell r="AO1734">
            <v>2</v>
          </cell>
          <cell r="AP1734" t="str">
            <v>SV</v>
          </cell>
          <cell r="AQ1734" t="str">
            <v>SV</v>
          </cell>
          <cell r="AR1734" t="str">
            <v>SV</v>
          </cell>
          <cell r="AS1734" t="str">
            <v>SV</v>
          </cell>
          <cell r="AT1734" t="str">
            <v>SV</v>
          </cell>
          <cell r="AU1734" t="str">
            <v>SV</v>
          </cell>
          <cell r="AV1734">
            <v>125000.000004</v>
          </cell>
          <cell r="AW1734">
            <v>111538.46154</v>
          </cell>
          <cell r="AX1734">
            <v>149900</v>
          </cell>
          <cell r="AY1734">
            <v>0.19919999996162563</v>
          </cell>
          <cell r="AZ1734">
            <v>0.16611074046697796</v>
          </cell>
          <cell r="BA1734">
            <v>144900</v>
          </cell>
          <cell r="BB1734">
            <v>2</v>
          </cell>
          <cell r="BC1734">
            <v>0.15919999996290568</v>
          </cell>
          <cell r="BD1734">
            <v>0.13733609383022774</v>
          </cell>
          <cell r="BE1734">
            <v>139900</v>
          </cell>
          <cell r="BF1734">
            <v>6</v>
          </cell>
          <cell r="BG1734">
            <v>0.11919999996418551</v>
          </cell>
          <cell r="BH1734">
            <v>0.10650464614724803</v>
          </cell>
        </row>
        <row r="1735">
          <cell r="B1735" t="str">
            <v>24353</v>
          </cell>
          <cell r="C1735" t="str">
            <v>6002323400332</v>
          </cell>
          <cell r="D1735" t="str">
            <v>VINO CABERNET SAUVIGNON 750ml KWV</v>
          </cell>
          <cell r="E1735">
            <v>12</v>
          </cell>
          <cell r="F1735" t="str">
            <v>BEBIDAS</v>
          </cell>
          <cell r="G1735" t="str">
            <v>BEBIDAS</v>
          </cell>
          <cell r="H1735" t="str">
            <v>VINOS FINOS Y VARIETALES</v>
          </cell>
          <cell r="I1735" t="str">
            <v>SUDAFRICA</v>
          </cell>
          <cell r="J1735" t="str">
            <v>KWV</v>
          </cell>
          <cell r="K1735" t="str">
            <v>KWV</v>
          </cell>
          <cell r="L1735">
            <v>2490</v>
          </cell>
          <cell r="M1735" t="str">
            <v>BENIN S.A.  (2490)</v>
          </cell>
          <cell r="N1735">
            <v>0</v>
          </cell>
          <cell r="O1735">
            <v>0</v>
          </cell>
          <cell r="P1735">
            <v>0</v>
          </cell>
          <cell r="Q1735">
            <v>0</v>
          </cell>
          <cell r="R1735">
            <v>0</v>
          </cell>
          <cell r="S1735">
            <v>0</v>
          </cell>
          <cell r="T1735">
            <v>0</v>
          </cell>
          <cell r="U1735">
            <v>0</v>
          </cell>
          <cell r="V1735">
            <v>0</v>
          </cell>
          <cell r="W1735">
            <v>0</v>
          </cell>
          <cell r="X1735">
            <v>0</v>
          </cell>
          <cell r="Y1735">
            <v>0</v>
          </cell>
          <cell r="Z1735">
            <v>0</v>
          </cell>
          <cell r="AA1735">
            <v>0</v>
          </cell>
          <cell r="AB1735">
            <v>0</v>
          </cell>
          <cell r="AC1735">
            <v>0</v>
          </cell>
          <cell r="AD1735">
            <v>0</v>
          </cell>
          <cell r="AE1735">
            <v>0</v>
          </cell>
          <cell r="AF1735">
            <v>0</v>
          </cell>
          <cell r="AG1735">
            <v>0</v>
          </cell>
          <cell r="AH1735">
            <v>0</v>
          </cell>
          <cell r="AI1735">
            <v>0</v>
          </cell>
          <cell r="AJ1735">
            <v>0</v>
          </cell>
          <cell r="AK1735">
            <v>0</v>
          </cell>
          <cell r="AL1735">
            <v>0</v>
          </cell>
          <cell r="AM1735">
            <v>6</v>
          </cell>
          <cell r="AN1735">
            <v>0</v>
          </cell>
          <cell r="AO1735">
            <v>0</v>
          </cell>
          <cell r="AP1735" t="str">
            <v>Q</v>
          </cell>
          <cell r="AQ1735" t="str">
            <v>Q</v>
          </cell>
          <cell r="AR1735" t="str">
            <v>Q</v>
          </cell>
          <cell r="AS1735" t="str">
            <v>SV</v>
          </cell>
          <cell r="AT1735" t="str">
            <v>Q</v>
          </cell>
          <cell r="AU1735" t="str">
            <v>Q</v>
          </cell>
          <cell r="AV1735">
            <v>56000.000001</v>
          </cell>
          <cell r="AW1735">
            <v>51549.822610000003</v>
          </cell>
          <cell r="AX1735">
            <v>72900</v>
          </cell>
          <cell r="AY1735">
            <v>0.30178571426246803</v>
          </cell>
          <cell r="AZ1735">
            <v>0.23182441699588477</v>
          </cell>
          <cell r="BA1735">
            <v>71900</v>
          </cell>
          <cell r="BB1735">
            <v>3</v>
          </cell>
          <cell r="BC1735">
            <v>0.28392857140564409</v>
          </cell>
          <cell r="BD1735">
            <v>0.22114047286509039</v>
          </cell>
          <cell r="BE1735">
            <v>70900</v>
          </cell>
          <cell r="BF1735">
            <v>6</v>
          </cell>
          <cell r="BG1735">
            <v>0.26607142854882015</v>
          </cell>
          <cell r="BH1735">
            <v>0.21015514808180535</v>
          </cell>
        </row>
        <row r="1736">
          <cell r="B1736" t="str">
            <v>24351</v>
          </cell>
          <cell r="C1736" t="str">
            <v>6002323000808</v>
          </cell>
          <cell r="D1736" t="str">
            <v>VINO GOLDEN KAAN PINOTAGE 750ml KWV</v>
          </cell>
          <cell r="E1736">
            <v>12</v>
          </cell>
          <cell r="F1736" t="str">
            <v>BEBIDAS</v>
          </cell>
          <cell r="G1736" t="str">
            <v>BEBIDAS</v>
          </cell>
          <cell r="H1736" t="str">
            <v>VINOS FINOS Y VARIETALES</v>
          </cell>
          <cell r="I1736" t="str">
            <v>SUDAFRICA</v>
          </cell>
          <cell r="J1736" t="str">
            <v>KWV</v>
          </cell>
          <cell r="K1736" t="str">
            <v>KWV</v>
          </cell>
          <cell r="L1736">
            <v>2490</v>
          </cell>
          <cell r="M1736" t="str">
            <v>BENIN S.A.  (2490)</v>
          </cell>
          <cell r="N1736">
            <v>0</v>
          </cell>
          <cell r="O1736">
            <v>0</v>
          </cell>
          <cell r="P1736">
            <v>0</v>
          </cell>
          <cell r="Q1736">
            <v>0</v>
          </cell>
          <cell r="R1736">
            <v>0</v>
          </cell>
          <cell r="S1736">
            <v>0</v>
          </cell>
          <cell r="T1736">
            <v>0</v>
          </cell>
          <cell r="U1736">
            <v>0</v>
          </cell>
          <cell r="V1736">
            <v>0</v>
          </cell>
          <cell r="W1736">
            <v>0</v>
          </cell>
          <cell r="X1736">
            <v>0</v>
          </cell>
          <cell r="Y1736">
            <v>0</v>
          </cell>
          <cell r="Z1736">
            <v>0</v>
          </cell>
          <cell r="AA1736">
            <v>0</v>
          </cell>
          <cell r="AB1736">
            <v>0</v>
          </cell>
          <cell r="AC1736">
            <v>1</v>
          </cell>
          <cell r="AD1736">
            <v>0</v>
          </cell>
          <cell r="AE1736">
            <v>0</v>
          </cell>
          <cell r="AF1736">
            <v>0</v>
          </cell>
          <cell r="AG1736">
            <v>0</v>
          </cell>
          <cell r="AH1736">
            <v>0</v>
          </cell>
          <cell r="AI1736">
            <v>0</v>
          </cell>
          <cell r="AJ1736">
            <v>0</v>
          </cell>
          <cell r="AK1736">
            <v>0</v>
          </cell>
          <cell r="AL1736">
            <v>0</v>
          </cell>
          <cell r="AM1736">
            <v>3</v>
          </cell>
          <cell r="AN1736">
            <v>0</v>
          </cell>
          <cell r="AO1736">
            <v>0</v>
          </cell>
          <cell r="AP1736" t="str">
            <v>Q</v>
          </cell>
          <cell r="AQ1736" t="str">
            <v>Q</v>
          </cell>
          <cell r="AR1736" t="str">
            <v>Q</v>
          </cell>
          <cell r="AS1736">
            <v>90</v>
          </cell>
          <cell r="AT1736" t="str">
            <v>Q</v>
          </cell>
          <cell r="AU1736" t="str">
            <v>Q</v>
          </cell>
          <cell r="AV1736">
            <v>38500</v>
          </cell>
          <cell r="AW1736">
            <v>35712.20147</v>
          </cell>
          <cell r="AX1736">
            <v>49900</v>
          </cell>
          <cell r="AY1736">
            <v>0.2961038961038962</v>
          </cell>
          <cell r="AZ1736">
            <v>0.22845691382765532</v>
          </cell>
          <cell r="BA1736">
            <v>48900</v>
          </cell>
          <cell r="BB1736">
            <v>3</v>
          </cell>
          <cell r="BC1736">
            <v>0.27012987012987022</v>
          </cell>
          <cell r="BD1736">
            <v>0.21267893660531698</v>
          </cell>
          <cell r="BE1736">
            <v>47900</v>
          </cell>
          <cell r="BF1736">
            <v>6</v>
          </cell>
          <cell r="BG1736">
            <v>0.24415584415584424</v>
          </cell>
          <cell r="BH1736">
            <v>0.19624217118997914</v>
          </cell>
        </row>
        <row r="1737">
          <cell r="B1737" t="str">
            <v>24352</v>
          </cell>
          <cell r="C1737" t="str">
            <v>6002323400530</v>
          </cell>
          <cell r="D1737" t="str">
            <v>VINO PINOTAGE 750ml KWV</v>
          </cell>
          <cell r="E1737">
            <v>12</v>
          </cell>
          <cell r="F1737" t="str">
            <v>BEBIDAS</v>
          </cell>
          <cell r="G1737" t="str">
            <v>BEBIDAS</v>
          </cell>
          <cell r="H1737" t="str">
            <v>VINOS FINOS Y VARIETALES</v>
          </cell>
          <cell r="I1737" t="str">
            <v>SUDAFRICA</v>
          </cell>
          <cell r="J1737" t="str">
            <v>KWV</v>
          </cell>
          <cell r="K1737" t="str">
            <v>KWV</v>
          </cell>
          <cell r="L1737">
            <v>2490</v>
          </cell>
          <cell r="M1737" t="str">
            <v>BENIN S.A.  (2490)</v>
          </cell>
          <cell r="N1737">
            <v>1</v>
          </cell>
          <cell r="O1737">
            <v>0</v>
          </cell>
          <cell r="P1737">
            <v>0</v>
          </cell>
          <cell r="Q1737">
            <v>0</v>
          </cell>
          <cell r="R1737">
            <v>0</v>
          </cell>
          <cell r="S1737">
            <v>0</v>
          </cell>
          <cell r="T1737">
            <v>0</v>
          </cell>
          <cell r="U1737">
            <v>0</v>
          </cell>
          <cell r="V1737">
            <v>0</v>
          </cell>
          <cell r="W1737">
            <v>0</v>
          </cell>
          <cell r="X1737">
            <v>0</v>
          </cell>
          <cell r="Y1737">
            <v>0</v>
          </cell>
          <cell r="Z1737">
            <v>0</v>
          </cell>
          <cell r="AA1737">
            <v>0</v>
          </cell>
          <cell r="AB1737">
            <v>0</v>
          </cell>
          <cell r="AC1737">
            <v>0</v>
          </cell>
          <cell r="AD1737">
            <v>0</v>
          </cell>
          <cell r="AE1737">
            <v>0</v>
          </cell>
          <cell r="AF1737">
            <v>0</v>
          </cell>
          <cell r="AG1737">
            <v>0</v>
          </cell>
          <cell r="AH1737">
            <v>0</v>
          </cell>
          <cell r="AI1737">
            <v>0</v>
          </cell>
          <cell r="AJ1737">
            <v>10</v>
          </cell>
          <cell r="AK1737">
            <v>0</v>
          </cell>
          <cell r="AL1737">
            <v>0</v>
          </cell>
          <cell r="AM1737">
            <v>0</v>
          </cell>
          <cell r="AN1737">
            <v>0</v>
          </cell>
          <cell r="AO1737">
            <v>0</v>
          </cell>
          <cell r="AP1737" t="str">
            <v>SV</v>
          </cell>
          <cell r="AQ1737" t="str">
            <v>Q</v>
          </cell>
          <cell r="AR1737" t="str">
            <v>Q</v>
          </cell>
          <cell r="AS1737" t="str">
            <v>Q</v>
          </cell>
          <cell r="AT1737" t="str">
            <v>Q</v>
          </cell>
          <cell r="AU1737" t="str">
            <v>Q</v>
          </cell>
          <cell r="AV1737">
            <v>56000.000001</v>
          </cell>
          <cell r="AW1737">
            <v>50425.696859999996</v>
          </cell>
          <cell r="AX1737">
            <v>71900</v>
          </cell>
          <cell r="AY1737">
            <v>0.28392857140564409</v>
          </cell>
          <cell r="AZ1737">
            <v>0.22114047286509039</v>
          </cell>
          <cell r="BA1737">
            <v>69900</v>
          </cell>
          <cell r="BB1737">
            <v>3</v>
          </cell>
          <cell r="BC1737">
            <v>0.24821428569199622</v>
          </cell>
          <cell r="BD1737">
            <v>0.19885550785407724</v>
          </cell>
          <cell r="BE1737">
            <v>67900</v>
          </cell>
          <cell r="BF1737">
            <v>6</v>
          </cell>
          <cell r="BG1737">
            <v>0.21249999997834812</v>
          </cell>
          <cell r="BH1737">
            <v>0.17525773194403535</v>
          </cell>
        </row>
        <row r="1738">
          <cell r="B1738" t="str">
            <v>13800</v>
          </cell>
          <cell r="C1738" t="str">
            <v>7730429000857</v>
          </cell>
          <cell r="D1738" t="str">
            <v>VINO CAB SAUVIGNON 750ml CATAMAYOR</v>
          </cell>
          <cell r="E1738">
            <v>1</v>
          </cell>
          <cell r="F1738" t="str">
            <v>BEBIDAS</v>
          </cell>
          <cell r="G1738" t="str">
            <v>BEBIDAS</v>
          </cell>
          <cell r="H1738" t="str">
            <v>VINOS FINOS Y VARIETALES</v>
          </cell>
          <cell r="I1738" t="str">
            <v>URUGUAY</v>
          </cell>
          <cell r="J1738" t="str">
            <v>BRESESTI</v>
          </cell>
          <cell r="K1738" t="str">
            <v>CATAMAYOR</v>
          </cell>
          <cell r="L1738">
            <v>114</v>
          </cell>
          <cell r="M1738" t="str">
            <v>APOLO IMPORT S.A. 2 - TRENTINO (114)</v>
          </cell>
          <cell r="N1738">
            <v>0</v>
          </cell>
          <cell r="O1738">
            <v>0</v>
          </cell>
          <cell r="P1738">
            <v>0</v>
          </cell>
          <cell r="Q1738">
            <v>0</v>
          </cell>
          <cell r="R1738">
            <v>0</v>
          </cell>
          <cell r="S1738">
            <v>0</v>
          </cell>
          <cell r="T1738">
            <v>1</v>
          </cell>
          <cell r="U1738">
            <v>0</v>
          </cell>
          <cell r="V1738">
            <v>0</v>
          </cell>
          <cell r="W1738">
            <v>0</v>
          </cell>
          <cell r="X1738">
            <v>0</v>
          </cell>
          <cell r="Y1738">
            <v>0</v>
          </cell>
          <cell r="Z1738">
            <v>0</v>
          </cell>
          <cell r="AA1738">
            <v>0</v>
          </cell>
          <cell r="AB1738">
            <v>1</v>
          </cell>
          <cell r="AC1738">
            <v>0</v>
          </cell>
          <cell r="AD1738">
            <v>0</v>
          </cell>
          <cell r="AE1738">
            <v>0</v>
          </cell>
          <cell r="AF1738">
            <v>0</v>
          </cell>
          <cell r="AG1738">
            <v>0</v>
          </cell>
          <cell r="AH1738">
            <v>0</v>
          </cell>
          <cell r="AI1738">
            <v>0</v>
          </cell>
          <cell r="AJ1738">
            <v>20</v>
          </cell>
          <cell r="AK1738">
            <v>24</v>
          </cell>
          <cell r="AL1738">
            <v>14</v>
          </cell>
          <cell r="AM1738">
            <v>18</v>
          </cell>
          <cell r="AN1738">
            <v>17</v>
          </cell>
          <cell r="AO1738">
            <v>3</v>
          </cell>
          <cell r="AP1738" t="str">
            <v>SV</v>
          </cell>
          <cell r="AQ1738" t="str">
            <v>SV</v>
          </cell>
          <cell r="AR1738" t="str">
            <v>SV</v>
          </cell>
          <cell r="AS1738" t="str">
            <v>SV</v>
          </cell>
          <cell r="AT1738" t="str">
            <v>SV</v>
          </cell>
          <cell r="AU1738" t="str">
            <v>SV</v>
          </cell>
          <cell r="AV1738">
            <v>66575.000029999996</v>
          </cell>
          <cell r="AW1738">
            <v>63274.082849999999</v>
          </cell>
          <cell r="AX1738">
            <v>79900</v>
          </cell>
          <cell r="AY1738">
            <v>0.20015020599317301</v>
          </cell>
          <cell r="AZ1738">
            <v>0.1667709633291615</v>
          </cell>
          <cell r="BA1738">
            <v>75900</v>
          </cell>
          <cell r="BB1738">
            <v>3</v>
          </cell>
          <cell r="BC1738">
            <v>0.1400675924265562</v>
          </cell>
          <cell r="BD1738">
            <v>0.12285902463768121</v>
          </cell>
          <cell r="BE1738">
            <v>72900</v>
          </cell>
          <cell r="BF1738">
            <v>6</v>
          </cell>
          <cell r="BG1738">
            <v>9.500563225159353E-2</v>
          </cell>
          <cell r="BH1738">
            <v>8.6762688203017899E-2</v>
          </cell>
        </row>
        <row r="1739">
          <cell r="B1739" t="str">
            <v>13804</v>
          </cell>
          <cell r="C1739" t="str">
            <v>7730429002042</v>
          </cell>
          <cell r="D1739" t="str">
            <v>VINO GRAND 750ml CATAMAYOR</v>
          </cell>
          <cell r="E1739">
            <v>1</v>
          </cell>
          <cell r="F1739" t="str">
            <v>BEBIDAS</v>
          </cell>
          <cell r="G1739" t="str">
            <v>BEBIDAS</v>
          </cell>
          <cell r="H1739" t="str">
            <v>VINOS FINOS Y VARIETALES</v>
          </cell>
          <cell r="I1739" t="str">
            <v>URUGUAY</v>
          </cell>
          <cell r="J1739" t="str">
            <v>BRESESTI</v>
          </cell>
          <cell r="K1739" t="str">
            <v>CATAMAYOR</v>
          </cell>
          <cell r="L1739">
            <v>114</v>
          </cell>
          <cell r="M1739" t="str">
            <v>APOLO IMPORT S.A. 2 - TRENTINO (114)</v>
          </cell>
          <cell r="N1739">
            <v>0</v>
          </cell>
          <cell r="O1739">
            <v>0</v>
          </cell>
          <cell r="P1739">
            <v>0</v>
          </cell>
          <cell r="Q1739">
            <v>0</v>
          </cell>
          <cell r="R1739">
            <v>1</v>
          </cell>
          <cell r="S1739">
            <v>0</v>
          </cell>
          <cell r="T1739">
            <v>0</v>
          </cell>
          <cell r="U1739">
            <v>0</v>
          </cell>
          <cell r="V1739">
            <v>0</v>
          </cell>
          <cell r="W1739">
            <v>0</v>
          </cell>
          <cell r="X1739">
            <v>0</v>
          </cell>
          <cell r="Y1739">
            <v>0</v>
          </cell>
          <cell r="Z1739">
            <v>0</v>
          </cell>
          <cell r="AA1739">
            <v>0</v>
          </cell>
          <cell r="AB1739">
            <v>0</v>
          </cell>
          <cell r="AC1739">
            <v>0</v>
          </cell>
          <cell r="AD1739">
            <v>0</v>
          </cell>
          <cell r="AE1739">
            <v>0</v>
          </cell>
          <cell r="AF1739">
            <v>0</v>
          </cell>
          <cell r="AG1739">
            <v>0</v>
          </cell>
          <cell r="AH1739">
            <v>0</v>
          </cell>
          <cell r="AI1739">
            <v>0</v>
          </cell>
          <cell r="AJ1739">
            <v>6</v>
          </cell>
          <cell r="AK1739">
            <v>3</v>
          </cell>
          <cell r="AL1739">
            <v>3</v>
          </cell>
          <cell r="AM1739">
            <v>3</v>
          </cell>
          <cell r="AN1739">
            <v>2</v>
          </cell>
          <cell r="AO1739">
            <v>3</v>
          </cell>
          <cell r="AP1739" t="str">
            <v>SV</v>
          </cell>
          <cell r="AQ1739" t="str">
            <v>SV</v>
          </cell>
          <cell r="AR1739" t="str">
            <v>SV</v>
          </cell>
          <cell r="AS1739" t="str">
            <v>SV</v>
          </cell>
          <cell r="AT1739" t="str">
            <v>SV</v>
          </cell>
          <cell r="AU1739" t="str">
            <v>SV</v>
          </cell>
          <cell r="AV1739">
            <v>208249.99997999999</v>
          </cell>
          <cell r="AW1739">
            <v>216410.02591999999</v>
          </cell>
          <cell r="AX1739">
            <v>249900</v>
          </cell>
          <cell r="AY1739">
            <v>0.20000000011524621</v>
          </cell>
          <cell r="AZ1739">
            <v>0.16666666674669869</v>
          </cell>
          <cell r="BA1739">
            <v>239900</v>
          </cell>
          <cell r="BB1739">
            <v>2</v>
          </cell>
          <cell r="BC1739">
            <v>0.15198079242756113</v>
          </cell>
          <cell r="BD1739">
            <v>0.13192997090454359</v>
          </cell>
          <cell r="BE1739">
            <v>229900</v>
          </cell>
          <cell r="BF1739">
            <v>6</v>
          </cell>
          <cell r="BG1739">
            <v>0.10396158473987627</v>
          </cell>
          <cell r="BH1739">
            <v>9.4171378947368448E-2</v>
          </cell>
        </row>
        <row r="1740">
          <cell r="B1740" t="str">
            <v>13801</v>
          </cell>
          <cell r="C1740" t="str">
            <v>7730429000994</v>
          </cell>
          <cell r="D1740" t="str">
            <v>VINO TANNAT 750ml CATAMAYOR</v>
          </cell>
          <cell r="E1740">
            <v>1</v>
          </cell>
          <cell r="F1740" t="str">
            <v>BEBIDAS</v>
          </cell>
          <cell r="G1740" t="str">
            <v>BEBIDAS</v>
          </cell>
          <cell r="H1740" t="str">
            <v>VINOS FINOS Y VARIETALES</v>
          </cell>
          <cell r="I1740" t="str">
            <v>URUGUAY</v>
          </cell>
          <cell r="J1740" t="str">
            <v>BRESESTI</v>
          </cell>
          <cell r="K1740" t="str">
            <v>CATAMAYOR</v>
          </cell>
          <cell r="L1740">
            <v>114</v>
          </cell>
          <cell r="M1740" t="str">
            <v>APOLO IMPORT S.A. 2 - TRENTINO (114)</v>
          </cell>
          <cell r="N1740">
            <v>0</v>
          </cell>
          <cell r="O1740">
            <v>0</v>
          </cell>
          <cell r="P1740">
            <v>0</v>
          </cell>
          <cell r="Q1740">
            <v>0</v>
          </cell>
          <cell r="R1740">
            <v>1</v>
          </cell>
          <cell r="S1740">
            <v>0</v>
          </cell>
          <cell r="T1740">
            <v>0</v>
          </cell>
          <cell r="U1740">
            <v>0</v>
          </cell>
          <cell r="V1740">
            <v>0</v>
          </cell>
          <cell r="W1740">
            <v>0</v>
          </cell>
          <cell r="X1740">
            <v>0</v>
          </cell>
          <cell r="Y1740">
            <v>0</v>
          </cell>
          <cell r="Z1740">
            <v>0</v>
          </cell>
          <cell r="AA1740">
            <v>0</v>
          </cell>
          <cell r="AB1740">
            <v>1</v>
          </cell>
          <cell r="AC1740">
            <v>0</v>
          </cell>
          <cell r="AD1740">
            <v>1</v>
          </cell>
          <cell r="AE1740">
            <v>0</v>
          </cell>
          <cell r="AF1740">
            <v>0</v>
          </cell>
          <cell r="AG1740">
            <v>0</v>
          </cell>
          <cell r="AH1740">
            <v>0</v>
          </cell>
          <cell r="AI1740">
            <v>0</v>
          </cell>
          <cell r="AJ1740">
            <v>18</v>
          </cell>
          <cell r="AK1740">
            <v>24</v>
          </cell>
          <cell r="AL1740">
            <v>15</v>
          </cell>
          <cell r="AM1740">
            <v>19</v>
          </cell>
          <cell r="AN1740">
            <v>15</v>
          </cell>
          <cell r="AO1740">
            <v>6</v>
          </cell>
          <cell r="AP1740" t="str">
            <v>SV</v>
          </cell>
          <cell r="AQ1740" t="str">
            <v>SV</v>
          </cell>
          <cell r="AR1740" t="str">
            <v>SV</v>
          </cell>
          <cell r="AS1740" t="str">
            <v>SV</v>
          </cell>
          <cell r="AT1740" t="str">
            <v>SV</v>
          </cell>
          <cell r="AU1740" t="str">
            <v>SV</v>
          </cell>
          <cell r="AV1740">
            <v>66575.000029999996</v>
          </cell>
          <cell r="AW1740">
            <v>63864.871729999999</v>
          </cell>
          <cell r="AX1740">
            <v>79900</v>
          </cell>
          <cell r="AY1740">
            <v>0.20015020599317301</v>
          </cell>
          <cell r="AZ1740">
            <v>0.1667709633291615</v>
          </cell>
          <cell r="BA1740">
            <v>75900</v>
          </cell>
          <cell r="BB1740">
            <v>3</v>
          </cell>
          <cell r="BC1740">
            <v>0.1400675924265562</v>
          </cell>
          <cell r="BD1740">
            <v>0.12285902463768121</v>
          </cell>
          <cell r="BE1740">
            <v>72900</v>
          </cell>
          <cell r="BF1740">
            <v>6</v>
          </cell>
          <cell r="BG1740">
            <v>9.500563225159353E-2</v>
          </cell>
          <cell r="BH1740">
            <v>8.6762688203017899E-2</v>
          </cell>
        </row>
        <row r="1741">
          <cell r="B1741" t="str">
            <v>13803</v>
          </cell>
          <cell r="C1741" t="str">
            <v>7730429000543</v>
          </cell>
          <cell r="D1741" t="str">
            <v>VINO TANNAT 750ml RVA CATAMAYOR</v>
          </cell>
          <cell r="E1741">
            <v>1</v>
          </cell>
          <cell r="F1741" t="str">
            <v>BEBIDAS</v>
          </cell>
          <cell r="G1741" t="str">
            <v>BEBIDAS</v>
          </cell>
          <cell r="H1741" t="str">
            <v>VINOS FINOS Y VARIETALES</v>
          </cell>
          <cell r="I1741" t="str">
            <v>URUGUAY</v>
          </cell>
          <cell r="J1741" t="str">
            <v>BRESESTI</v>
          </cell>
          <cell r="K1741" t="str">
            <v>CATAMAYOR</v>
          </cell>
          <cell r="L1741">
            <v>114</v>
          </cell>
          <cell r="M1741" t="str">
            <v>APOLO IMPORT S.A. 2 - TRENTINO (114)</v>
          </cell>
          <cell r="N1741">
            <v>0</v>
          </cell>
          <cell r="O1741">
            <v>0</v>
          </cell>
          <cell r="P1741">
            <v>0</v>
          </cell>
          <cell r="Q1741">
            <v>0</v>
          </cell>
          <cell r="R1741">
            <v>0</v>
          </cell>
          <cell r="S1741">
            <v>0</v>
          </cell>
          <cell r="T1741">
            <v>0</v>
          </cell>
          <cell r="U1741">
            <v>0</v>
          </cell>
          <cell r="V1741">
            <v>0</v>
          </cell>
          <cell r="W1741">
            <v>0</v>
          </cell>
          <cell r="X1741">
            <v>0</v>
          </cell>
          <cell r="Y1741">
            <v>0</v>
          </cell>
          <cell r="Z1741">
            <v>0</v>
          </cell>
          <cell r="AA1741">
            <v>0</v>
          </cell>
          <cell r="AB1741">
            <v>0</v>
          </cell>
          <cell r="AC1741">
            <v>0</v>
          </cell>
          <cell r="AD1741">
            <v>0</v>
          </cell>
          <cell r="AE1741">
            <v>0</v>
          </cell>
          <cell r="AF1741">
            <v>0</v>
          </cell>
          <cell r="AG1741">
            <v>0</v>
          </cell>
          <cell r="AH1741">
            <v>0</v>
          </cell>
          <cell r="AI1741">
            <v>0</v>
          </cell>
          <cell r="AJ1741">
            <v>10</v>
          </cell>
          <cell r="AK1741">
            <v>9</v>
          </cell>
          <cell r="AL1741">
            <v>6</v>
          </cell>
          <cell r="AM1741">
            <v>6</v>
          </cell>
          <cell r="AN1741">
            <v>4</v>
          </cell>
          <cell r="AO1741">
            <v>3</v>
          </cell>
          <cell r="AP1741" t="str">
            <v>SV</v>
          </cell>
          <cell r="AQ1741" t="str">
            <v>SV</v>
          </cell>
          <cell r="AR1741" t="str">
            <v>SV</v>
          </cell>
          <cell r="AS1741" t="str">
            <v>SV</v>
          </cell>
          <cell r="AT1741" t="str">
            <v>SV</v>
          </cell>
          <cell r="AU1741" t="str">
            <v>SV</v>
          </cell>
          <cell r="AV1741">
            <v>116574.99997</v>
          </cell>
          <cell r="AW1741">
            <v>109168.19177</v>
          </cell>
          <cell r="AX1741">
            <v>139900</v>
          </cell>
          <cell r="AY1741">
            <v>0.20008578199444615</v>
          </cell>
          <cell r="AZ1741">
            <v>0.16672623323802713</v>
          </cell>
          <cell r="BA1741">
            <v>129900</v>
          </cell>
          <cell r="BB1741">
            <v>3</v>
          </cell>
          <cell r="BC1741">
            <v>0.11430409636224859</v>
          </cell>
          <cell r="BD1741">
            <v>0.10257890708237102</v>
          </cell>
          <cell r="BE1741">
            <v>0</v>
          </cell>
          <cell r="BF1741">
            <v>0</v>
          </cell>
          <cell r="BG1741">
            <v>-1</v>
          </cell>
          <cell r="BH1741">
            <v>0</v>
          </cell>
        </row>
        <row r="1742">
          <cell r="B1742" t="str">
            <v>13802</v>
          </cell>
          <cell r="C1742" t="str">
            <v>7730429000178</v>
          </cell>
          <cell r="D1742" t="str">
            <v>VINO TANNAT/CABERNET 750ml RVA CATAMAYOR</v>
          </cell>
          <cell r="E1742">
            <v>1</v>
          </cell>
          <cell r="F1742" t="str">
            <v>BEBIDAS</v>
          </cell>
          <cell r="G1742" t="str">
            <v>BEBIDAS</v>
          </cell>
          <cell r="H1742" t="str">
            <v>VINOS FINOS Y VARIETALES</v>
          </cell>
          <cell r="I1742" t="str">
            <v>URUGUAY</v>
          </cell>
          <cell r="J1742" t="str">
            <v>BRESESTI</v>
          </cell>
          <cell r="K1742" t="str">
            <v>CATAMAYOR</v>
          </cell>
          <cell r="L1742">
            <v>114</v>
          </cell>
          <cell r="M1742" t="str">
            <v>APOLO IMPORT S.A. 2 - TRENTINO (114)</v>
          </cell>
          <cell r="N1742">
            <v>0</v>
          </cell>
          <cell r="O1742">
            <v>0</v>
          </cell>
          <cell r="P1742">
            <v>0</v>
          </cell>
          <cell r="Q1742">
            <v>0</v>
          </cell>
          <cell r="R1742">
            <v>0</v>
          </cell>
          <cell r="S1742">
            <v>0</v>
          </cell>
          <cell r="T1742">
            <v>0</v>
          </cell>
          <cell r="U1742">
            <v>0</v>
          </cell>
          <cell r="V1742">
            <v>0</v>
          </cell>
          <cell r="W1742">
            <v>0</v>
          </cell>
          <cell r="X1742">
            <v>0</v>
          </cell>
          <cell r="Y1742">
            <v>0</v>
          </cell>
          <cell r="Z1742">
            <v>0</v>
          </cell>
          <cell r="AA1742">
            <v>0</v>
          </cell>
          <cell r="AB1742">
            <v>0</v>
          </cell>
          <cell r="AC1742">
            <v>0</v>
          </cell>
          <cell r="AD1742">
            <v>0</v>
          </cell>
          <cell r="AE1742">
            <v>0</v>
          </cell>
          <cell r="AF1742">
            <v>0</v>
          </cell>
          <cell r="AG1742">
            <v>0</v>
          </cell>
          <cell r="AH1742">
            <v>0</v>
          </cell>
          <cell r="AI1742">
            <v>0</v>
          </cell>
          <cell r="AJ1742">
            <v>9</v>
          </cell>
          <cell r="AK1742">
            <v>6</v>
          </cell>
          <cell r="AL1742">
            <v>4</v>
          </cell>
          <cell r="AM1742">
            <v>5</v>
          </cell>
          <cell r="AN1742">
            <v>5</v>
          </cell>
          <cell r="AO1742">
            <v>3</v>
          </cell>
          <cell r="AP1742" t="str">
            <v>SV</v>
          </cell>
          <cell r="AQ1742" t="str">
            <v>SV</v>
          </cell>
          <cell r="AR1742" t="str">
            <v>SV</v>
          </cell>
          <cell r="AS1742" t="str">
            <v>SV</v>
          </cell>
          <cell r="AT1742" t="str">
            <v>SV</v>
          </cell>
          <cell r="AU1742" t="str">
            <v>SV</v>
          </cell>
          <cell r="AV1742">
            <v>116574.99997</v>
          </cell>
          <cell r="AW1742">
            <v>108879.34783</v>
          </cell>
          <cell r="AX1742">
            <v>139900</v>
          </cell>
          <cell r="AY1742">
            <v>0.20008578199444615</v>
          </cell>
          <cell r="AZ1742">
            <v>0.16672623323802713</v>
          </cell>
          <cell r="BA1742">
            <v>129900</v>
          </cell>
          <cell r="BB1742">
            <v>3</v>
          </cell>
          <cell r="BC1742">
            <v>0.11430409636224859</v>
          </cell>
          <cell r="BD1742">
            <v>0.10257890708237102</v>
          </cell>
          <cell r="BE1742">
            <v>0</v>
          </cell>
          <cell r="BF1742">
            <v>0</v>
          </cell>
          <cell r="BG1742">
            <v>-1</v>
          </cell>
          <cell r="BH1742">
            <v>0</v>
          </cell>
        </row>
        <row r="1743">
          <cell r="B1743" t="str">
            <v>16336</v>
          </cell>
          <cell r="C1743" t="str">
            <v>7730903270158</v>
          </cell>
          <cell r="D1743" t="str">
            <v>VINO 750ml VIÑA SAU HISTORICA BRESESTI</v>
          </cell>
          <cell r="E1743">
            <v>12</v>
          </cell>
          <cell r="F1743" t="str">
            <v>BEBIDAS</v>
          </cell>
          <cell r="G1743" t="str">
            <v>BEBIDAS</v>
          </cell>
          <cell r="H1743" t="str">
            <v>VINOS FINOS Y VARIETALES</v>
          </cell>
          <cell r="I1743" t="str">
            <v>URUGUAY</v>
          </cell>
          <cell r="J1743" t="str">
            <v>BRESESTI</v>
          </cell>
          <cell r="K1743" t="str">
            <v>BRESESTI</v>
          </cell>
          <cell r="L1743">
            <v>114</v>
          </cell>
          <cell r="M1743" t="str">
            <v>APOLO IMPORT S.A. 2 - TRENTINO (114)</v>
          </cell>
          <cell r="N1743">
            <v>0</v>
          </cell>
          <cell r="O1743">
            <v>0</v>
          </cell>
          <cell r="P1743">
            <v>1</v>
          </cell>
          <cell r="Q1743">
            <v>2</v>
          </cell>
          <cell r="R1743">
            <v>0</v>
          </cell>
          <cell r="S1743">
            <v>0</v>
          </cell>
          <cell r="T1743">
            <v>0</v>
          </cell>
          <cell r="U1743">
            <v>0</v>
          </cell>
          <cell r="V1743">
            <v>0</v>
          </cell>
          <cell r="W1743">
            <v>0</v>
          </cell>
          <cell r="X1743">
            <v>0</v>
          </cell>
          <cell r="Y1743">
            <v>0</v>
          </cell>
          <cell r="Z1743">
            <v>0</v>
          </cell>
          <cell r="AA1743">
            <v>0</v>
          </cell>
          <cell r="AB1743">
            <v>6</v>
          </cell>
          <cell r="AC1743">
            <v>0</v>
          </cell>
          <cell r="AD1743">
            <v>0</v>
          </cell>
          <cell r="AE1743">
            <v>0</v>
          </cell>
          <cell r="AF1743">
            <v>2</v>
          </cell>
          <cell r="AG1743">
            <v>2</v>
          </cell>
          <cell r="AH1743">
            <v>0</v>
          </cell>
          <cell r="AI1743">
            <v>1</v>
          </cell>
          <cell r="AJ1743">
            <v>17</v>
          </cell>
          <cell r="AK1743">
            <v>37</v>
          </cell>
          <cell r="AL1743">
            <v>19</v>
          </cell>
          <cell r="AM1743">
            <v>49</v>
          </cell>
          <cell r="AN1743">
            <v>15</v>
          </cell>
          <cell r="AO1743">
            <v>6</v>
          </cell>
          <cell r="AP1743">
            <v>255</v>
          </cell>
          <cell r="AQ1743" t="str">
            <v>SV</v>
          </cell>
          <cell r="AR1743" t="str">
            <v>SV</v>
          </cell>
          <cell r="AS1743" t="str">
            <v>SV</v>
          </cell>
          <cell r="AT1743">
            <v>225</v>
          </cell>
          <cell r="AU1743">
            <v>180</v>
          </cell>
          <cell r="AV1743">
            <v>53249.999989999997</v>
          </cell>
          <cell r="AW1743">
            <v>53263.4905</v>
          </cell>
          <cell r="AX1743">
            <v>63900</v>
          </cell>
          <cell r="AY1743">
            <v>0.20000000022535214</v>
          </cell>
          <cell r="AZ1743">
            <v>0.16666666682316125</v>
          </cell>
          <cell r="BA1743">
            <v>59900</v>
          </cell>
          <cell r="BB1743">
            <v>3</v>
          </cell>
          <cell r="BC1743">
            <v>0.12488262931922689</v>
          </cell>
          <cell r="BD1743">
            <v>0.11101836410684479</v>
          </cell>
          <cell r="BE1743">
            <v>57900</v>
          </cell>
          <cell r="BF1743">
            <v>6</v>
          </cell>
          <cell r="BG1743">
            <v>8.7323943866164155E-2</v>
          </cell>
          <cell r="BH1743">
            <v>8.0310881001727175E-2</v>
          </cell>
        </row>
        <row r="1744">
          <cell r="B1744" t="str">
            <v>13806</v>
          </cell>
          <cell r="C1744" t="str">
            <v>7730903270202</v>
          </cell>
          <cell r="D1744" t="str">
            <v>VINO CAB SAUVIGNON 750ml HISTORICA BRESESTI</v>
          </cell>
          <cell r="E1744">
            <v>12</v>
          </cell>
          <cell r="F1744" t="str">
            <v>BEBIDAS</v>
          </cell>
          <cell r="G1744" t="str">
            <v>BEBIDAS</v>
          </cell>
          <cell r="H1744" t="str">
            <v>VINOS FINOS Y VARIETALES</v>
          </cell>
          <cell r="I1744" t="str">
            <v>URUGUAY</v>
          </cell>
          <cell r="J1744" t="str">
            <v>BRESESTI</v>
          </cell>
          <cell r="K1744" t="str">
            <v>BRESESTI</v>
          </cell>
          <cell r="L1744">
            <v>114</v>
          </cell>
          <cell r="M1744" t="str">
            <v>APOLO IMPORT S.A. 2 - TRENTINO (114)</v>
          </cell>
          <cell r="N1744">
            <v>0</v>
          </cell>
          <cell r="O1744">
            <v>3</v>
          </cell>
          <cell r="P1744">
            <v>1</v>
          </cell>
          <cell r="Q1744">
            <v>1</v>
          </cell>
          <cell r="R1744">
            <v>2</v>
          </cell>
          <cell r="S1744">
            <v>1</v>
          </cell>
          <cell r="T1744">
            <v>0</v>
          </cell>
          <cell r="U1744">
            <v>0</v>
          </cell>
          <cell r="V1744">
            <v>0</v>
          </cell>
          <cell r="W1744">
            <v>0</v>
          </cell>
          <cell r="X1744">
            <v>1</v>
          </cell>
          <cell r="Y1744">
            <v>0</v>
          </cell>
          <cell r="Z1744">
            <v>0</v>
          </cell>
          <cell r="AA1744">
            <v>1</v>
          </cell>
          <cell r="AB1744">
            <v>1</v>
          </cell>
          <cell r="AC1744">
            <v>2</v>
          </cell>
          <cell r="AD1744">
            <v>0</v>
          </cell>
          <cell r="AE1744">
            <v>3</v>
          </cell>
          <cell r="AF1744">
            <v>0</v>
          </cell>
          <cell r="AG1744">
            <v>0</v>
          </cell>
          <cell r="AH1744">
            <v>0</v>
          </cell>
          <cell r="AI1744">
            <v>0</v>
          </cell>
          <cell r="AJ1744">
            <v>15</v>
          </cell>
          <cell r="AK1744">
            <v>7</v>
          </cell>
          <cell r="AL1744">
            <v>2</v>
          </cell>
          <cell r="AM1744">
            <v>3</v>
          </cell>
          <cell r="AN1744">
            <v>17</v>
          </cell>
          <cell r="AO1744">
            <v>6</v>
          </cell>
          <cell r="AP1744">
            <v>450</v>
          </cell>
          <cell r="AQ1744" t="str">
            <v>SV</v>
          </cell>
          <cell r="AR1744" t="str">
            <v>SV</v>
          </cell>
          <cell r="AS1744">
            <v>45</v>
          </cell>
          <cell r="AT1744" t="str">
            <v>SV</v>
          </cell>
          <cell r="AU1744" t="str">
            <v>SV</v>
          </cell>
          <cell r="AV1744">
            <v>53249.999989999997</v>
          </cell>
          <cell r="AW1744">
            <v>50759.12644</v>
          </cell>
          <cell r="AX1744">
            <v>63900</v>
          </cell>
          <cell r="AY1744">
            <v>0.20000000022535214</v>
          </cell>
          <cell r="AZ1744">
            <v>0.16666666682316125</v>
          </cell>
          <cell r="BA1744">
            <v>59900</v>
          </cell>
          <cell r="BB1744">
            <v>3</v>
          </cell>
          <cell r="BC1744">
            <v>0.12488262931922689</v>
          </cell>
          <cell r="BD1744">
            <v>0.11101836410684479</v>
          </cell>
          <cell r="BE1744">
            <v>57900</v>
          </cell>
          <cell r="BF1744">
            <v>6</v>
          </cell>
          <cell r="BG1744">
            <v>8.7323943866164155E-2</v>
          </cell>
          <cell r="BH1744">
            <v>8.0310881001727175E-2</v>
          </cell>
        </row>
        <row r="1745">
          <cell r="B1745" t="str">
            <v>13809</v>
          </cell>
          <cell r="C1745" t="str">
            <v>7730903270226</v>
          </cell>
          <cell r="D1745" t="str">
            <v>VINO CAB SAUVIGNON 750ml PEQ COLECCION BRESESTI</v>
          </cell>
          <cell r="E1745">
            <v>6</v>
          </cell>
          <cell r="F1745" t="str">
            <v>BEBIDAS</v>
          </cell>
          <cell r="G1745" t="str">
            <v>BEBIDAS</v>
          </cell>
          <cell r="H1745" t="str">
            <v>VINOS FINOS Y VARIETALES</v>
          </cell>
          <cell r="I1745" t="str">
            <v>URUGUAY</v>
          </cell>
          <cell r="J1745" t="str">
            <v>BRESESTI</v>
          </cell>
          <cell r="K1745" t="str">
            <v>BRESESTI</v>
          </cell>
          <cell r="L1745">
            <v>114</v>
          </cell>
          <cell r="M1745" t="str">
            <v>APOLO IMPORT S.A. 2 - TRENTINO (114)</v>
          </cell>
          <cell r="N1745">
            <v>0</v>
          </cell>
          <cell r="O1745">
            <v>0</v>
          </cell>
          <cell r="P1745">
            <v>0</v>
          </cell>
          <cell r="Q1745">
            <v>0</v>
          </cell>
          <cell r="R1745">
            <v>0</v>
          </cell>
          <cell r="S1745">
            <v>0</v>
          </cell>
          <cell r="T1745">
            <v>0</v>
          </cell>
          <cell r="U1745">
            <v>0</v>
          </cell>
          <cell r="V1745">
            <v>0</v>
          </cell>
          <cell r="W1745">
            <v>0</v>
          </cell>
          <cell r="X1745">
            <v>0</v>
          </cell>
          <cell r="Y1745">
            <v>0</v>
          </cell>
          <cell r="Z1745">
            <v>0</v>
          </cell>
          <cell r="AA1745">
            <v>0</v>
          </cell>
          <cell r="AB1745">
            <v>0</v>
          </cell>
          <cell r="AC1745">
            <v>0</v>
          </cell>
          <cell r="AD1745">
            <v>0</v>
          </cell>
          <cell r="AE1745">
            <v>0</v>
          </cell>
          <cell r="AF1745">
            <v>0</v>
          </cell>
          <cell r="AG1745">
            <v>0</v>
          </cell>
          <cell r="AH1745">
            <v>0</v>
          </cell>
          <cell r="AI1745">
            <v>0</v>
          </cell>
          <cell r="AJ1745">
            <v>14</v>
          </cell>
          <cell r="AK1745">
            <v>9</v>
          </cell>
          <cell r="AL1745">
            <v>6</v>
          </cell>
          <cell r="AM1745">
            <v>7</v>
          </cell>
          <cell r="AN1745">
            <v>6</v>
          </cell>
          <cell r="AO1745">
            <v>6</v>
          </cell>
          <cell r="AP1745" t="str">
            <v>SV</v>
          </cell>
          <cell r="AQ1745" t="str">
            <v>SV</v>
          </cell>
          <cell r="AR1745" t="str">
            <v>SV</v>
          </cell>
          <cell r="AS1745" t="str">
            <v>SV</v>
          </cell>
          <cell r="AT1745" t="str">
            <v>SV</v>
          </cell>
          <cell r="AU1745" t="str">
            <v>SV</v>
          </cell>
          <cell r="AV1745">
            <v>108249.99999</v>
          </cell>
          <cell r="AW1745">
            <v>108021.56981</v>
          </cell>
          <cell r="AX1745">
            <v>129900</v>
          </cell>
          <cell r="AY1745">
            <v>0.20000000011085461</v>
          </cell>
          <cell r="AZ1745">
            <v>0.16666666674364899</v>
          </cell>
          <cell r="BA1745">
            <v>124900</v>
          </cell>
          <cell r="BB1745">
            <v>2</v>
          </cell>
          <cell r="BC1745">
            <v>0.15381062366316955</v>
          </cell>
          <cell r="BD1745">
            <v>0.13330664539631709</v>
          </cell>
          <cell r="BE1745">
            <v>119900</v>
          </cell>
          <cell r="BF1745">
            <v>6</v>
          </cell>
          <cell r="BG1745">
            <v>0.10762124721548472</v>
          </cell>
          <cell r="BH1745">
            <v>9.7164303669724797E-2</v>
          </cell>
        </row>
        <row r="1746">
          <cell r="B1746" t="str">
            <v>16335</v>
          </cell>
          <cell r="C1746" t="str">
            <v>7730903270141</v>
          </cell>
          <cell r="D1746" t="str">
            <v>VINO CABERNET 750ml FRANC HISTORICA BRESESTI</v>
          </cell>
          <cell r="E1746">
            <v>12</v>
          </cell>
          <cell r="F1746" t="str">
            <v>BEBIDAS</v>
          </cell>
          <cell r="G1746" t="str">
            <v>BEBIDAS</v>
          </cell>
          <cell r="H1746" t="str">
            <v>VINOS FINOS Y VARIETALES</v>
          </cell>
          <cell r="I1746" t="str">
            <v>URUGUAY</v>
          </cell>
          <cell r="J1746" t="str">
            <v>BRESESTI</v>
          </cell>
          <cell r="K1746" t="str">
            <v>BRESESTI</v>
          </cell>
          <cell r="L1746">
            <v>114</v>
          </cell>
          <cell r="M1746" t="str">
            <v>APOLO IMPORT S.A. 2 - TRENTINO (114)</v>
          </cell>
          <cell r="N1746">
            <v>1</v>
          </cell>
          <cell r="O1746">
            <v>0</v>
          </cell>
          <cell r="P1746">
            <v>1</v>
          </cell>
          <cell r="Q1746">
            <v>1</v>
          </cell>
          <cell r="R1746">
            <v>1</v>
          </cell>
          <cell r="S1746">
            <v>0</v>
          </cell>
          <cell r="T1746">
            <v>1</v>
          </cell>
          <cell r="U1746">
            <v>0</v>
          </cell>
          <cell r="V1746">
            <v>0</v>
          </cell>
          <cell r="W1746">
            <v>0</v>
          </cell>
          <cell r="X1746">
            <v>0</v>
          </cell>
          <cell r="Y1746">
            <v>0</v>
          </cell>
          <cell r="Z1746">
            <v>0</v>
          </cell>
          <cell r="AA1746">
            <v>0</v>
          </cell>
          <cell r="AB1746">
            <v>1</v>
          </cell>
          <cell r="AC1746">
            <v>1</v>
          </cell>
          <cell r="AD1746">
            <v>1</v>
          </cell>
          <cell r="AE1746">
            <v>4</v>
          </cell>
          <cell r="AF1746">
            <v>0</v>
          </cell>
          <cell r="AG1746">
            <v>1</v>
          </cell>
          <cell r="AH1746">
            <v>0</v>
          </cell>
          <cell r="AI1746">
            <v>0</v>
          </cell>
          <cell r="AJ1746">
            <v>50</v>
          </cell>
          <cell r="AK1746">
            <v>49</v>
          </cell>
          <cell r="AL1746">
            <v>29</v>
          </cell>
          <cell r="AM1746">
            <v>35</v>
          </cell>
          <cell r="AN1746">
            <v>48</v>
          </cell>
          <cell r="AO1746">
            <v>6</v>
          </cell>
          <cell r="AP1746">
            <v>1500</v>
          </cell>
          <cell r="AQ1746" t="str">
            <v>SV</v>
          </cell>
          <cell r="AR1746" t="str">
            <v>SV</v>
          </cell>
          <cell r="AS1746">
            <v>1050</v>
          </cell>
          <cell r="AT1746">
            <v>1440</v>
          </cell>
          <cell r="AU1746" t="str">
            <v>SV</v>
          </cell>
          <cell r="AV1746">
            <v>53249.999989999997</v>
          </cell>
          <cell r="AW1746">
            <v>53259.60398</v>
          </cell>
          <cell r="AX1746">
            <v>63900</v>
          </cell>
          <cell r="AY1746">
            <v>0.20000000022535214</v>
          </cell>
          <cell r="AZ1746">
            <v>0.16666666682316125</v>
          </cell>
          <cell r="BA1746">
            <v>59900</v>
          </cell>
          <cell r="BB1746">
            <v>3</v>
          </cell>
          <cell r="BC1746">
            <v>0.12488262931922689</v>
          </cell>
          <cell r="BD1746">
            <v>0.11101836410684479</v>
          </cell>
          <cell r="BE1746">
            <v>57900</v>
          </cell>
          <cell r="BF1746">
            <v>6</v>
          </cell>
          <cell r="BG1746">
            <v>8.7323943866164155E-2</v>
          </cell>
          <cell r="BH1746">
            <v>8.0310881001727175E-2</v>
          </cell>
        </row>
        <row r="1747">
          <cell r="B1747" t="str">
            <v>13807</v>
          </cell>
          <cell r="C1747" t="str">
            <v>7730903270196</v>
          </cell>
          <cell r="D1747" t="str">
            <v>VINO TANNAT 750ml HISTORICA BRESESTI</v>
          </cell>
          <cell r="E1747">
            <v>12</v>
          </cell>
          <cell r="F1747" t="str">
            <v>BEBIDAS</v>
          </cell>
          <cell r="G1747" t="str">
            <v>BEBIDAS</v>
          </cell>
          <cell r="H1747" t="str">
            <v>VINOS FINOS Y VARIETALES</v>
          </cell>
          <cell r="I1747" t="str">
            <v>URUGUAY</v>
          </cell>
          <cell r="J1747" t="str">
            <v>BRESESTI</v>
          </cell>
          <cell r="K1747" t="str">
            <v>BRESESTI</v>
          </cell>
          <cell r="L1747">
            <v>114</v>
          </cell>
          <cell r="M1747" t="str">
            <v>APOLO IMPORT S.A. 2 - TRENTINO (114)</v>
          </cell>
          <cell r="N1747">
            <v>4</v>
          </cell>
          <cell r="O1747">
            <v>7</v>
          </cell>
          <cell r="P1747">
            <v>2</v>
          </cell>
          <cell r="Q1747">
            <v>2</v>
          </cell>
          <cell r="R1747">
            <v>2</v>
          </cell>
          <cell r="S1747">
            <v>1</v>
          </cell>
          <cell r="T1747">
            <v>2</v>
          </cell>
          <cell r="U1747">
            <v>4</v>
          </cell>
          <cell r="V1747">
            <v>0</v>
          </cell>
          <cell r="W1747">
            <v>0</v>
          </cell>
          <cell r="X1747">
            <v>1</v>
          </cell>
          <cell r="Y1747">
            <v>1</v>
          </cell>
          <cell r="Z1747">
            <v>1</v>
          </cell>
          <cell r="AA1747">
            <v>1</v>
          </cell>
          <cell r="AB1747">
            <v>1</v>
          </cell>
          <cell r="AC1747">
            <v>0</v>
          </cell>
          <cell r="AD1747">
            <v>2</v>
          </cell>
          <cell r="AE1747">
            <v>0</v>
          </cell>
          <cell r="AF1747">
            <v>1</v>
          </cell>
          <cell r="AG1747">
            <v>1</v>
          </cell>
          <cell r="AH1747">
            <v>0</v>
          </cell>
          <cell r="AI1747">
            <v>2</v>
          </cell>
          <cell r="AJ1747">
            <v>26</v>
          </cell>
          <cell r="AK1747">
            <v>18</v>
          </cell>
          <cell r="AL1747">
            <v>11</v>
          </cell>
          <cell r="AM1747">
            <v>8</v>
          </cell>
          <cell r="AN1747">
            <v>11</v>
          </cell>
          <cell r="AO1747">
            <v>4</v>
          </cell>
          <cell r="AP1747">
            <v>390</v>
          </cell>
          <cell r="AQ1747">
            <v>135</v>
          </cell>
          <cell r="AR1747">
            <v>330</v>
          </cell>
          <cell r="AS1747" t="str">
            <v>SV</v>
          </cell>
          <cell r="AT1747">
            <v>330</v>
          </cell>
          <cell r="AU1747">
            <v>60</v>
          </cell>
          <cell r="AV1747">
            <v>53249.999989999997</v>
          </cell>
          <cell r="AW1747">
            <v>50171.953260000002</v>
          </cell>
          <cell r="AX1747">
            <v>63900</v>
          </cell>
          <cell r="AY1747">
            <v>0.20000000022535214</v>
          </cell>
          <cell r="AZ1747">
            <v>0.16666666682316125</v>
          </cell>
          <cell r="BA1747">
            <v>59900</v>
          </cell>
          <cell r="BB1747">
            <v>3</v>
          </cell>
          <cell r="BC1747">
            <v>0.12488262931922689</v>
          </cell>
          <cell r="BD1747">
            <v>0.11101836410684479</v>
          </cell>
          <cell r="BE1747">
            <v>57900</v>
          </cell>
          <cell r="BF1747">
            <v>6</v>
          </cell>
          <cell r="BG1747">
            <v>8.7323943866164155E-2</v>
          </cell>
          <cell r="BH1747">
            <v>8.0310881001727175E-2</v>
          </cell>
        </row>
        <row r="1748">
          <cell r="B1748" t="str">
            <v>13808</v>
          </cell>
          <cell r="C1748" t="str">
            <v>7730903270172</v>
          </cell>
          <cell r="D1748" t="str">
            <v>VINO TANNAT 750ml PEQ COLECCION BRESESTI</v>
          </cell>
          <cell r="E1748">
            <v>6</v>
          </cell>
          <cell r="F1748" t="str">
            <v>BEBIDAS</v>
          </cell>
          <cell r="G1748" t="str">
            <v>BEBIDAS</v>
          </cell>
          <cell r="H1748" t="str">
            <v>VINOS FINOS Y VARIETALES</v>
          </cell>
          <cell r="I1748" t="str">
            <v>URUGUAY</v>
          </cell>
          <cell r="J1748" t="str">
            <v>BRESESTI</v>
          </cell>
          <cell r="K1748" t="str">
            <v>BRESESTI</v>
          </cell>
          <cell r="L1748">
            <v>114</v>
          </cell>
          <cell r="M1748" t="str">
            <v>APOLO IMPORT S.A. 2 - TRENTINO (114)</v>
          </cell>
          <cell r="N1748">
            <v>0</v>
          </cell>
          <cell r="O1748">
            <v>0</v>
          </cell>
          <cell r="P1748">
            <v>0</v>
          </cell>
          <cell r="Q1748">
            <v>0</v>
          </cell>
          <cell r="R1748">
            <v>0</v>
          </cell>
          <cell r="S1748">
            <v>1</v>
          </cell>
          <cell r="T1748">
            <v>0</v>
          </cell>
          <cell r="U1748">
            <v>0</v>
          </cell>
          <cell r="V1748">
            <v>0</v>
          </cell>
          <cell r="W1748">
            <v>0</v>
          </cell>
          <cell r="X1748">
            <v>0</v>
          </cell>
          <cell r="Y1748">
            <v>0</v>
          </cell>
          <cell r="Z1748">
            <v>0</v>
          </cell>
          <cell r="AA1748">
            <v>0</v>
          </cell>
          <cell r="AB1748">
            <v>0</v>
          </cell>
          <cell r="AC1748">
            <v>0</v>
          </cell>
          <cell r="AD1748">
            <v>0</v>
          </cell>
          <cell r="AE1748">
            <v>0</v>
          </cell>
          <cell r="AF1748">
            <v>0</v>
          </cell>
          <cell r="AG1748">
            <v>0</v>
          </cell>
          <cell r="AH1748">
            <v>0</v>
          </cell>
          <cell r="AI1748">
            <v>0</v>
          </cell>
          <cell r="AJ1748">
            <v>8</v>
          </cell>
          <cell r="AK1748">
            <v>11</v>
          </cell>
          <cell r="AL1748">
            <v>6</v>
          </cell>
          <cell r="AM1748">
            <v>10</v>
          </cell>
          <cell r="AN1748">
            <v>8</v>
          </cell>
          <cell r="AO1748">
            <v>6</v>
          </cell>
          <cell r="AP1748" t="str">
            <v>SV</v>
          </cell>
          <cell r="AQ1748" t="str">
            <v>SV</v>
          </cell>
          <cell r="AR1748" t="str">
            <v>SV</v>
          </cell>
          <cell r="AS1748" t="str">
            <v>SV</v>
          </cell>
          <cell r="AT1748" t="str">
            <v>SV</v>
          </cell>
          <cell r="AU1748" t="str">
            <v>SV</v>
          </cell>
          <cell r="AV1748">
            <v>108249.99999</v>
          </cell>
          <cell r="AW1748">
            <v>108016.26165</v>
          </cell>
          <cell r="AX1748">
            <v>129900</v>
          </cell>
          <cell r="AY1748">
            <v>0.20000000011085461</v>
          </cell>
          <cell r="AZ1748">
            <v>0.16666666674364899</v>
          </cell>
          <cell r="BA1748">
            <v>124900</v>
          </cell>
          <cell r="BB1748">
            <v>2</v>
          </cell>
          <cell r="BC1748">
            <v>0.15381062366316955</v>
          </cell>
          <cell r="BD1748">
            <v>0.13330664539631709</v>
          </cell>
          <cell r="BE1748">
            <v>119900</v>
          </cell>
          <cell r="BF1748">
            <v>6</v>
          </cell>
          <cell r="BG1748">
            <v>0.10762124721548472</v>
          </cell>
          <cell r="BH1748">
            <v>9.7164303669724797E-2</v>
          </cell>
        </row>
        <row r="1749">
          <cell r="B1749" t="str">
            <v>13810</v>
          </cell>
          <cell r="C1749" t="str">
            <v>7730903270165</v>
          </cell>
          <cell r="D1749" t="str">
            <v>VINO TANNAT 750ml PREMIUM BRESESTI</v>
          </cell>
          <cell r="E1749">
            <v>6</v>
          </cell>
          <cell r="F1749" t="str">
            <v>BEBIDAS</v>
          </cell>
          <cell r="G1749" t="str">
            <v>BEBIDAS</v>
          </cell>
          <cell r="H1749" t="str">
            <v>VINOS FINOS Y VARIETALES</v>
          </cell>
          <cell r="I1749" t="str">
            <v>URUGUAY</v>
          </cell>
          <cell r="J1749" t="str">
            <v>BRESESTI</v>
          </cell>
          <cell r="K1749" t="str">
            <v>BRESESTI</v>
          </cell>
          <cell r="L1749">
            <v>114</v>
          </cell>
          <cell r="M1749" t="str">
            <v>APOLO IMPORT S.A. 2 - TRENTINO (114)</v>
          </cell>
          <cell r="N1749">
            <v>0</v>
          </cell>
          <cell r="O1749">
            <v>0</v>
          </cell>
          <cell r="P1749">
            <v>0</v>
          </cell>
          <cell r="Q1749">
            <v>0</v>
          </cell>
          <cell r="R1749">
            <v>0</v>
          </cell>
          <cell r="S1749">
            <v>0</v>
          </cell>
          <cell r="T1749">
            <v>0</v>
          </cell>
          <cell r="U1749">
            <v>0</v>
          </cell>
          <cell r="V1749">
            <v>0</v>
          </cell>
          <cell r="W1749">
            <v>0</v>
          </cell>
          <cell r="X1749">
            <v>0</v>
          </cell>
          <cell r="Y1749">
            <v>0</v>
          </cell>
          <cell r="Z1749">
            <v>0</v>
          </cell>
          <cell r="AA1749">
            <v>0</v>
          </cell>
          <cell r="AB1749">
            <v>0</v>
          </cell>
          <cell r="AC1749">
            <v>0</v>
          </cell>
          <cell r="AD1749">
            <v>0</v>
          </cell>
          <cell r="AE1749">
            <v>0</v>
          </cell>
          <cell r="AF1749">
            <v>0</v>
          </cell>
          <cell r="AG1749">
            <v>0</v>
          </cell>
          <cell r="AH1749">
            <v>0</v>
          </cell>
          <cell r="AI1749">
            <v>0</v>
          </cell>
          <cell r="AJ1749">
            <v>8</v>
          </cell>
          <cell r="AK1749">
            <v>13</v>
          </cell>
          <cell r="AL1749">
            <v>5</v>
          </cell>
          <cell r="AM1749">
            <v>3</v>
          </cell>
          <cell r="AN1749">
            <v>2</v>
          </cell>
          <cell r="AO1749">
            <v>3</v>
          </cell>
          <cell r="AP1749" t="str">
            <v>SV</v>
          </cell>
          <cell r="AQ1749" t="str">
            <v>SV</v>
          </cell>
          <cell r="AR1749" t="str">
            <v>SV</v>
          </cell>
          <cell r="AS1749" t="str">
            <v>SV</v>
          </cell>
          <cell r="AT1749" t="str">
            <v>SV</v>
          </cell>
          <cell r="AU1749" t="str">
            <v>SV</v>
          </cell>
          <cell r="AV1749">
            <v>208249.99997999999</v>
          </cell>
          <cell r="AW1749">
            <v>208721.35834000001</v>
          </cell>
          <cell r="AX1749">
            <v>249900</v>
          </cell>
          <cell r="AY1749">
            <v>0.20000000011524621</v>
          </cell>
          <cell r="AZ1749">
            <v>0.16666666674669869</v>
          </cell>
          <cell r="BA1749">
            <v>239900</v>
          </cell>
          <cell r="BB1749">
            <v>2</v>
          </cell>
          <cell r="BC1749">
            <v>0.15198079242756113</v>
          </cell>
          <cell r="BD1749">
            <v>0.13192997090454359</v>
          </cell>
          <cell r="BE1749">
            <v>229900</v>
          </cell>
          <cell r="BF1749">
            <v>6</v>
          </cell>
          <cell r="BG1749">
            <v>0.10396158473987627</v>
          </cell>
          <cell r="BH1749">
            <v>9.4171378947368448E-2</v>
          </cell>
        </row>
        <row r="1750">
          <cell r="B1750" t="str">
            <v>15983</v>
          </cell>
          <cell r="C1750" t="str">
            <v>7730902910086</v>
          </cell>
          <cell r="D1750" t="str">
            <v>VINO BLEND 750ml SELECT RVA PIZZORNO</v>
          </cell>
          <cell r="E1750">
            <v>12</v>
          </cell>
          <cell r="F1750" t="str">
            <v>BEBIDAS</v>
          </cell>
          <cell r="G1750" t="str">
            <v>BEBIDAS</v>
          </cell>
          <cell r="H1750" t="str">
            <v>VINOS FINOS Y VARIETALES</v>
          </cell>
          <cell r="I1750" t="str">
            <v>URUGUAY</v>
          </cell>
          <cell r="J1750" t="str">
            <v>PIZZORNO DON PROSPERO</v>
          </cell>
          <cell r="K1750" t="str">
            <v>PIZZORNO</v>
          </cell>
          <cell r="L1750">
            <v>984</v>
          </cell>
          <cell r="M1750" t="str">
            <v>CAMINOS DEL VINO S.A. (984)</v>
          </cell>
          <cell r="N1750">
            <v>0</v>
          </cell>
          <cell r="O1750">
            <v>0</v>
          </cell>
          <cell r="P1750">
            <v>0</v>
          </cell>
          <cell r="Q1750">
            <v>0</v>
          </cell>
          <cell r="R1750">
            <v>0</v>
          </cell>
          <cell r="S1750">
            <v>0</v>
          </cell>
          <cell r="T1750">
            <v>0</v>
          </cell>
          <cell r="U1750">
            <v>0</v>
          </cell>
          <cell r="V1750">
            <v>0</v>
          </cell>
          <cell r="W1750">
            <v>0</v>
          </cell>
          <cell r="X1750">
            <v>0</v>
          </cell>
          <cell r="Y1750">
            <v>0</v>
          </cell>
          <cell r="Z1750">
            <v>0</v>
          </cell>
          <cell r="AA1750">
            <v>0</v>
          </cell>
          <cell r="AB1750">
            <v>0</v>
          </cell>
          <cell r="AC1750">
            <v>0</v>
          </cell>
          <cell r="AD1750">
            <v>0</v>
          </cell>
          <cell r="AE1750">
            <v>0</v>
          </cell>
          <cell r="AF1750">
            <v>0</v>
          </cell>
          <cell r="AG1750">
            <v>0</v>
          </cell>
          <cell r="AH1750">
            <v>0</v>
          </cell>
          <cell r="AI1750">
            <v>0</v>
          </cell>
          <cell r="AJ1750">
            <v>2</v>
          </cell>
          <cell r="AK1750">
            <v>3</v>
          </cell>
          <cell r="AL1750">
            <v>0</v>
          </cell>
          <cell r="AM1750">
            <v>0</v>
          </cell>
          <cell r="AN1750">
            <v>0</v>
          </cell>
          <cell r="AO1750">
            <v>0</v>
          </cell>
          <cell r="AP1750" t="str">
            <v>SV</v>
          </cell>
          <cell r="AQ1750" t="str">
            <v>SV</v>
          </cell>
          <cell r="AR1750" t="str">
            <v>Q</v>
          </cell>
          <cell r="AS1750" t="str">
            <v>Q</v>
          </cell>
          <cell r="AT1750" t="str">
            <v>Q</v>
          </cell>
          <cell r="AU1750" t="str">
            <v>Q</v>
          </cell>
          <cell r="AV1750">
            <v>91375.000002000001</v>
          </cell>
          <cell r="AW1750">
            <v>89100</v>
          </cell>
          <cell r="AX1750">
            <v>109900</v>
          </cell>
          <cell r="AY1750">
            <v>0.20273597808584976</v>
          </cell>
          <cell r="AZ1750">
            <v>0.16856232937215651</v>
          </cell>
          <cell r="BA1750">
            <v>107900</v>
          </cell>
          <cell r="BB1750">
            <v>2</v>
          </cell>
          <cell r="BC1750">
            <v>0.18084815318892811</v>
          </cell>
          <cell r="BD1750">
            <v>0.15315106578313253</v>
          </cell>
          <cell r="BE1750">
            <v>104900</v>
          </cell>
          <cell r="BF1750">
            <v>6</v>
          </cell>
          <cell r="BG1750">
            <v>0.14801641584354552</v>
          </cell>
          <cell r="BH1750">
            <v>0.12893231647283127</v>
          </cell>
        </row>
        <row r="1751">
          <cell r="B1751" t="str">
            <v>16001</v>
          </cell>
          <cell r="C1751" t="str">
            <v>7730902910031</v>
          </cell>
          <cell r="D1751" t="str">
            <v>VINO CABERNET SAUVIGNON 750ml DON PROS PIZZORNO</v>
          </cell>
          <cell r="E1751">
            <v>12</v>
          </cell>
          <cell r="F1751" t="str">
            <v>BEBIDAS</v>
          </cell>
          <cell r="G1751" t="str">
            <v>BEBIDAS</v>
          </cell>
          <cell r="H1751" t="str">
            <v>VINOS FINOS Y VARIETALES</v>
          </cell>
          <cell r="I1751" t="str">
            <v>URUGUAY</v>
          </cell>
          <cell r="J1751" t="str">
            <v>PIZZORNO DON PROSPERO</v>
          </cell>
          <cell r="K1751" t="str">
            <v>PIZZORNO</v>
          </cell>
          <cell r="L1751">
            <v>984</v>
          </cell>
          <cell r="M1751" t="str">
            <v>CAMINOS DEL VINO S.A. (984)</v>
          </cell>
          <cell r="N1751">
            <v>0</v>
          </cell>
          <cell r="O1751">
            <v>0</v>
          </cell>
          <cell r="P1751">
            <v>0</v>
          </cell>
          <cell r="Q1751">
            <v>0</v>
          </cell>
          <cell r="R1751">
            <v>0</v>
          </cell>
          <cell r="S1751">
            <v>0</v>
          </cell>
          <cell r="T1751">
            <v>0</v>
          </cell>
          <cell r="U1751">
            <v>0</v>
          </cell>
          <cell r="V1751">
            <v>0</v>
          </cell>
          <cell r="W1751">
            <v>0</v>
          </cell>
          <cell r="X1751">
            <v>0</v>
          </cell>
          <cell r="Y1751">
            <v>0</v>
          </cell>
          <cell r="Z1751">
            <v>0</v>
          </cell>
          <cell r="AA1751">
            <v>0</v>
          </cell>
          <cell r="AB1751">
            <v>0</v>
          </cell>
          <cell r="AC1751">
            <v>0</v>
          </cell>
          <cell r="AD1751">
            <v>0</v>
          </cell>
          <cell r="AE1751">
            <v>0</v>
          </cell>
          <cell r="AF1751">
            <v>0</v>
          </cell>
          <cell r="AG1751">
            <v>0</v>
          </cell>
          <cell r="AH1751">
            <v>0</v>
          </cell>
          <cell r="AI1751">
            <v>0</v>
          </cell>
          <cell r="AJ1751">
            <v>5</v>
          </cell>
          <cell r="AK1751">
            <v>0</v>
          </cell>
          <cell r="AL1751">
            <v>0</v>
          </cell>
          <cell r="AM1751">
            <v>0</v>
          </cell>
          <cell r="AN1751">
            <v>0</v>
          </cell>
          <cell r="AO1751">
            <v>0</v>
          </cell>
          <cell r="AP1751" t="str">
            <v>SV</v>
          </cell>
          <cell r="AQ1751" t="str">
            <v>Q</v>
          </cell>
          <cell r="AR1751" t="str">
            <v>Q</v>
          </cell>
          <cell r="AS1751" t="str">
            <v>Q</v>
          </cell>
          <cell r="AT1751" t="str">
            <v>Q</v>
          </cell>
          <cell r="AU1751" t="str">
            <v>Q</v>
          </cell>
          <cell r="AV1751">
            <v>54900.000001</v>
          </cell>
          <cell r="AW1751">
            <v>54900.000540000001</v>
          </cell>
          <cell r="AX1751">
            <v>64900</v>
          </cell>
          <cell r="AY1751">
            <v>0.18214936245569846</v>
          </cell>
          <cell r="AZ1751">
            <v>0.15408320491525423</v>
          </cell>
          <cell r="BA1751">
            <v>63900</v>
          </cell>
          <cell r="BB1751">
            <v>3</v>
          </cell>
          <cell r="BC1751">
            <v>0.16393442620830712</v>
          </cell>
          <cell r="BD1751">
            <v>0.14084507040688576</v>
          </cell>
          <cell r="BE1751">
            <v>62900</v>
          </cell>
          <cell r="BF1751">
            <v>6</v>
          </cell>
          <cell r="BG1751">
            <v>0.14571948996091577</v>
          </cell>
          <cell r="BH1751">
            <v>0.12718600952305245</v>
          </cell>
        </row>
        <row r="1752">
          <cell r="B1752" t="str">
            <v>15947</v>
          </cell>
          <cell r="C1752" t="str">
            <v>7730902910079</v>
          </cell>
          <cell r="D1752" t="str">
            <v>VINO SAUVIGNON 750ml DON PROSPERO PIZZORNO</v>
          </cell>
          <cell r="E1752">
            <v>12</v>
          </cell>
          <cell r="F1752" t="str">
            <v>BEBIDAS</v>
          </cell>
          <cell r="G1752" t="str">
            <v>BEBIDAS</v>
          </cell>
          <cell r="H1752" t="str">
            <v>VINOS FINOS Y VARIETALES</v>
          </cell>
          <cell r="I1752" t="str">
            <v>URUGUAY</v>
          </cell>
          <cell r="J1752" t="str">
            <v>PIZZORNO DON PROSPERO</v>
          </cell>
          <cell r="K1752" t="str">
            <v>PIZZORNO</v>
          </cell>
          <cell r="L1752">
            <v>984</v>
          </cell>
          <cell r="M1752" t="str">
            <v>CAMINOS DEL VINO S.A. (984)</v>
          </cell>
          <cell r="N1752">
            <v>0</v>
          </cell>
          <cell r="O1752">
            <v>0</v>
          </cell>
          <cell r="P1752">
            <v>0</v>
          </cell>
          <cell r="Q1752">
            <v>0</v>
          </cell>
          <cell r="R1752">
            <v>0</v>
          </cell>
          <cell r="S1752">
            <v>0</v>
          </cell>
          <cell r="T1752">
            <v>1</v>
          </cell>
          <cell r="U1752">
            <v>1</v>
          </cell>
          <cell r="V1752">
            <v>0</v>
          </cell>
          <cell r="W1752">
            <v>0</v>
          </cell>
          <cell r="X1752">
            <v>0</v>
          </cell>
          <cell r="Y1752">
            <v>0</v>
          </cell>
          <cell r="Z1752">
            <v>0</v>
          </cell>
          <cell r="AA1752">
            <v>0</v>
          </cell>
          <cell r="AB1752">
            <v>0</v>
          </cell>
          <cell r="AC1752">
            <v>0</v>
          </cell>
          <cell r="AD1752">
            <v>0</v>
          </cell>
          <cell r="AE1752">
            <v>0</v>
          </cell>
          <cell r="AF1752">
            <v>0</v>
          </cell>
          <cell r="AG1752">
            <v>0</v>
          </cell>
          <cell r="AH1752">
            <v>0</v>
          </cell>
          <cell r="AI1752">
            <v>0</v>
          </cell>
          <cell r="AJ1752">
            <v>2</v>
          </cell>
          <cell r="AK1752">
            <v>0</v>
          </cell>
          <cell r="AL1752">
            <v>0</v>
          </cell>
          <cell r="AM1752">
            <v>0</v>
          </cell>
          <cell r="AN1752">
            <v>0</v>
          </cell>
          <cell r="AO1752">
            <v>0</v>
          </cell>
          <cell r="AP1752" t="str">
            <v>SV</v>
          </cell>
          <cell r="AQ1752" t="str">
            <v>Q</v>
          </cell>
          <cell r="AR1752" t="str">
            <v>Q</v>
          </cell>
          <cell r="AS1752" t="str">
            <v>Q</v>
          </cell>
          <cell r="AT1752" t="str">
            <v>Q</v>
          </cell>
          <cell r="AU1752" t="str">
            <v>Q</v>
          </cell>
          <cell r="AV1752">
            <v>49512.999997999999</v>
          </cell>
          <cell r="AW1752">
            <v>42299.999499999998</v>
          </cell>
          <cell r="AX1752">
            <v>59900</v>
          </cell>
          <cell r="AY1752">
            <v>0.2097832892860374</v>
          </cell>
          <cell r="AZ1752">
            <v>0.17340567616026711</v>
          </cell>
          <cell r="BA1752">
            <v>58900</v>
          </cell>
          <cell r="BB1752">
            <v>3</v>
          </cell>
          <cell r="BC1752">
            <v>0.1895865732712454</v>
          </cell>
          <cell r="BD1752">
            <v>0.159371816672326</v>
          </cell>
          <cell r="BE1752">
            <v>57900</v>
          </cell>
          <cell r="BF1752">
            <v>6</v>
          </cell>
          <cell r="BG1752">
            <v>0.16938985725645339</v>
          </cell>
          <cell r="BH1752">
            <v>0.14485319519861831</v>
          </cell>
        </row>
        <row r="1753">
          <cell r="B1753" t="str">
            <v>15992</v>
          </cell>
          <cell r="C1753" t="str">
            <v>7730902910017</v>
          </cell>
          <cell r="D1753" t="str">
            <v>VINO TANNAT 750ml PIZZORNO</v>
          </cell>
          <cell r="E1753">
            <v>12</v>
          </cell>
          <cell r="F1753" t="str">
            <v>BEBIDAS</v>
          </cell>
          <cell r="G1753" t="str">
            <v>BEBIDAS</v>
          </cell>
          <cell r="H1753" t="str">
            <v>VINOS FINOS Y VARIETALES</v>
          </cell>
          <cell r="I1753" t="str">
            <v>URUGUAY</v>
          </cell>
          <cell r="J1753" t="str">
            <v>PIZZORNO DON PROSPERO</v>
          </cell>
          <cell r="K1753" t="str">
            <v>PIZZORNO</v>
          </cell>
          <cell r="L1753">
            <v>984</v>
          </cell>
          <cell r="M1753" t="str">
            <v>CAMINOS DEL VINO S.A. (984)</v>
          </cell>
          <cell r="N1753">
            <v>0</v>
          </cell>
          <cell r="O1753">
            <v>0</v>
          </cell>
          <cell r="P1753">
            <v>0</v>
          </cell>
          <cell r="Q1753">
            <v>0</v>
          </cell>
          <cell r="R1753">
            <v>0</v>
          </cell>
          <cell r="S1753">
            <v>0</v>
          </cell>
          <cell r="T1753">
            <v>0</v>
          </cell>
          <cell r="U1753">
            <v>0</v>
          </cell>
          <cell r="V1753">
            <v>0</v>
          </cell>
          <cell r="W1753">
            <v>0</v>
          </cell>
          <cell r="X1753">
            <v>0</v>
          </cell>
          <cell r="Y1753">
            <v>0</v>
          </cell>
          <cell r="Z1753">
            <v>0</v>
          </cell>
          <cell r="AA1753">
            <v>0</v>
          </cell>
          <cell r="AB1753">
            <v>0</v>
          </cell>
          <cell r="AC1753">
            <v>0</v>
          </cell>
          <cell r="AD1753">
            <v>0</v>
          </cell>
          <cell r="AE1753">
            <v>0</v>
          </cell>
          <cell r="AF1753">
            <v>0</v>
          </cell>
          <cell r="AG1753">
            <v>0</v>
          </cell>
          <cell r="AH1753">
            <v>0</v>
          </cell>
          <cell r="AI1753">
            <v>0</v>
          </cell>
          <cell r="AJ1753">
            <v>3</v>
          </cell>
          <cell r="AK1753">
            <v>0</v>
          </cell>
          <cell r="AL1753">
            <v>0</v>
          </cell>
          <cell r="AM1753">
            <v>0</v>
          </cell>
          <cell r="AN1753">
            <v>0</v>
          </cell>
          <cell r="AO1753">
            <v>0</v>
          </cell>
          <cell r="AP1753" t="str">
            <v>SV</v>
          </cell>
          <cell r="AQ1753" t="str">
            <v>Q</v>
          </cell>
          <cell r="AR1753" t="str">
            <v>Q</v>
          </cell>
          <cell r="AS1753" t="str">
            <v>Q</v>
          </cell>
          <cell r="AT1753" t="str">
            <v>Q</v>
          </cell>
          <cell r="AU1753" t="str">
            <v>Q</v>
          </cell>
          <cell r="AV1753">
            <v>49512.500004000001</v>
          </cell>
          <cell r="AW1753">
            <v>45981.557489999999</v>
          </cell>
          <cell r="AX1753">
            <v>59900</v>
          </cell>
          <cell r="AY1753">
            <v>0.20979550608757003</v>
          </cell>
          <cell r="AZ1753">
            <v>0.17341402330550915</v>
          </cell>
          <cell r="BA1753">
            <v>58900</v>
          </cell>
          <cell r="BB1753">
            <v>3</v>
          </cell>
          <cell r="BC1753">
            <v>0.18959858611949709</v>
          </cell>
          <cell r="BD1753">
            <v>0.15938030553480473</v>
          </cell>
          <cell r="BE1753">
            <v>57900</v>
          </cell>
          <cell r="BF1753">
            <v>6</v>
          </cell>
          <cell r="BG1753">
            <v>0.16940166615142416</v>
          </cell>
          <cell r="BH1753">
            <v>0.14486183067357511</v>
          </cell>
        </row>
        <row r="1754">
          <cell r="B1754" t="str">
            <v>15997</v>
          </cell>
          <cell r="C1754" t="str">
            <v>7730902910543</v>
          </cell>
          <cell r="D1754" t="str">
            <v>VINO TANNAT- MALBEC 375ml PIZZORNO</v>
          </cell>
          <cell r="E1754">
            <v>12</v>
          </cell>
          <cell r="F1754" t="str">
            <v>BEBIDAS</v>
          </cell>
          <cell r="G1754" t="str">
            <v>BEBIDAS</v>
          </cell>
          <cell r="H1754" t="str">
            <v>VINOS FINOS Y VARIETALES</v>
          </cell>
          <cell r="I1754" t="str">
            <v>URUGUAY</v>
          </cell>
          <cell r="J1754" t="str">
            <v>PIZZORNO DON PROSPERO</v>
          </cell>
          <cell r="K1754" t="str">
            <v>PIZZORNO</v>
          </cell>
          <cell r="L1754">
            <v>984</v>
          </cell>
          <cell r="M1754" t="str">
            <v>CAMINOS DEL VINO S.A. (984)</v>
          </cell>
          <cell r="N1754">
            <v>0</v>
          </cell>
          <cell r="O1754">
            <v>1</v>
          </cell>
          <cell r="P1754">
            <v>0</v>
          </cell>
          <cell r="Q1754">
            <v>0</v>
          </cell>
          <cell r="R1754">
            <v>1</v>
          </cell>
          <cell r="S1754">
            <v>1</v>
          </cell>
          <cell r="T1754">
            <v>0</v>
          </cell>
          <cell r="U1754">
            <v>0</v>
          </cell>
          <cell r="V1754">
            <v>0</v>
          </cell>
          <cell r="W1754">
            <v>0</v>
          </cell>
          <cell r="X1754">
            <v>0</v>
          </cell>
          <cell r="Y1754">
            <v>0</v>
          </cell>
          <cell r="Z1754">
            <v>0</v>
          </cell>
          <cell r="AA1754">
            <v>0</v>
          </cell>
          <cell r="AB1754">
            <v>0</v>
          </cell>
          <cell r="AC1754">
            <v>0</v>
          </cell>
          <cell r="AD1754">
            <v>0</v>
          </cell>
          <cell r="AE1754">
            <v>0</v>
          </cell>
          <cell r="AF1754">
            <v>0</v>
          </cell>
          <cell r="AG1754">
            <v>0</v>
          </cell>
          <cell r="AH1754">
            <v>0</v>
          </cell>
          <cell r="AI1754">
            <v>0</v>
          </cell>
          <cell r="AJ1754">
            <v>14</v>
          </cell>
          <cell r="AK1754">
            <v>1</v>
          </cell>
          <cell r="AL1754">
            <v>0</v>
          </cell>
          <cell r="AM1754">
            <v>0</v>
          </cell>
          <cell r="AN1754">
            <v>0</v>
          </cell>
          <cell r="AO1754">
            <v>0</v>
          </cell>
          <cell r="AP1754" t="str">
            <v>SV</v>
          </cell>
          <cell r="AQ1754" t="str">
            <v>SV</v>
          </cell>
          <cell r="AR1754" t="str">
            <v>Q</v>
          </cell>
          <cell r="AS1754" t="str">
            <v>Q</v>
          </cell>
          <cell r="AT1754" t="str">
            <v>Q</v>
          </cell>
          <cell r="AU1754" t="str">
            <v>Q</v>
          </cell>
          <cell r="AV1754">
            <v>33626.000001</v>
          </cell>
          <cell r="AW1754">
            <v>32379.1721</v>
          </cell>
          <cell r="AX1754">
            <v>39900</v>
          </cell>
          <cell r="AY1754">
            <v>0.18658181165804488</v>
          </cell>
          <cell r="AZ1754">
            <v>0.1572431077443609</v>
          </cell>
          <cell r="BA1754">
            <v>38900</v>
          </cell>
          <cell r="BB1754">
            <v>3</v>
          </cell>
          <cell r="BC1754">
            <v>0.15684291913528692</v>
          </cell>
          <cell r="BD1754">
            <v>0.13557840614395886</v>
          </cell>
          <cell r="BE1754">
            <v>37900</v>
          </cell>
          <cell r="BF1754">
            <v>6</v>
          </cell>
          <cell r="BG1754">
            <v>0.12710402661252895</v>
          </cell>
          <cell r="BH1754">
            <v>0.11277044852242743</v>
          </cell>
        </row>
        <row r="1755">
          <cell r="B1755" t="str">
            <v>15990</v>
          </cell>
          <cell r="C1755" t="str">
            <v>7730902910161</v>
          </cell>
          <cell r="D1755" t="str">
            <v>VINO TANNAT- MALBEC 750ml PIZZORNO</v>
          </cell>
          <cell r="E1755">
            <v>12</v>
          </cell>
          <cell r="F1755" t="str">
            <v>BEBIDAS</v>
          </cell>
          <cell r="G1755" t="str">
            <v>BEBIDAS</v>
          </cell>
          <cell r="H1755" t="str">
            <v>VINOS FINOS Y VARIETALES</v>
          </cell>
          <cell r="I1755" t="str">
            <v>URUGUAY</v>
          </cell>
          <cell r="J1755" t="str">
            <v>PIZZORNO DON PROSPERO</v>
          </cell>
          <cell r="K1755" t="str">
            <v>DON PROSPERO</v>
          </cell>
          <cell r="L1755">
            <v>984</v>
          </cell>
          <cell r="M1755" t="str">
            <v>CAMINOS DEL VINO S.A. (984)</v>
          </cell>
          <cell r="N1755">
            <v>0</v>
          </cell>
          <cell r="O1755">
            <v>0</v>
          </cell>
          <cell r="P1755">
            <v>0</v>
          </cell>
          <cell r="Q1755">
            <v>0</v>
          </cell>
          <cell r="R1755">
            <v>0</v>
          </cell>
          <cell r="S1755">
            <v>0</v>
          </cell>
          <cell r="T1755">
            <v>0</v>
          </cell>
          <cell r="U1755">
            <v>0</v>
          </cell>
          <cell r="V1755">
            <v>0</v>
          </cell>
          <cell r="W1755">
            <v>0</v>
          </cell>
          <cell r="X1755">
            <v>0</v>
          </cell>
          <cell r="Y1755">
            <v>0</v>
          </cell>
          <cell r="Z1755">
            <v>0</v>
          </cell>
          <cell r="AA1755">
            <v>0</v>
          </cell>
          <cell r="AB1755">
            <v>1</v>
          </cell>
          <cell r="AC1755">
            <v>1</v>
          </cell>
          <cell r="AD1755">
            <v>0</v>
          </cell>
          <cell r="AE1755">
            <v>0</v>
          </cell>
          <cell r="AF1755">
            <v>0</v>
          </cell>
          <cell r="AG1755">
            <v>0</v>
          </cell>
          <cell r="AH1755">
            <v>0</v>
          </cell>
          <cell r="AI1755">
            <v>0</v>
          </cell>
          <cell r="AJ1755">
            <v>4</v>
          </cell>
          <cell r="AK1755">
            <v>0</v>
          </cell>
          <cell r="AL1755">
            <v>0</v>
          </cell>
          <cell r="AM1755">
            <v>0</v>
          </cell>
          <cell r="AN1755">
            <v>0</v>
          </cell>
          <cell r="AO1755">
            <v>0</v>
          </cell>
          <cell r="AP1755" t="str">
            <v>SV</v>
          </cell>
          <cell r="AQ1755" t="str">
            <v>Q</v>
          </cell>
          <cell r="AR1755" t="str">
            <v>Q</v>
          </cell>
          <cell r="AS1755" t="str">
            <v>Q</v>
          </cell>
          <cell r="AT1755" t="str">
            <v>Q</v>
          </cell>
          <cell r="AU1755" t="str">
            <v>Q</v>
          </cell>
          <cell r="AV1755">
            <v>49512.500004000001</v>
          </cell>
          <cell r="AW1755">
            <v>47003.934560000002</v>
          </cell>
          <cell r="AX1755">
            <v>59900</v>
          </cell>
          <cell r="AY1755">
            <v>0.20979550608757003</v>
          </cell>
          <cell r="AZ1755">
            <v>0.17341402330550915</v>
          </cell>
          <cell r="BA1755">
            <v>58900</v>
          </cell>
          <cell r="BB1755">
            <v>3</v>
          </cell>
          <cell r="BC1755">
            <v>0.18959858611949709</v>
          </cell>
          <cell r="BD1755">
            <v>0.15938030553480473</v>
          </cell>
          <cell r="BE1755">
            <v>57900</v>
          </cell>
          <cell r="BF1755">
            <v>6</v>
          </cell>
          <cell r="BG1755">
            <v>0.16940166615142416</v>
          </cell>
          <cell r="BH1755">
            <v>0.14486183067357511</v>
          </cell>
        </row>
        <row r="1756">
          <cell r="B1756" t="str">
            <v>1440</v>
          </cell>
          <cell r="C1756" t="str">
            <v>7891141026973</v>
          </cell>
          <cell r="D1756" t="str">
            <v>VINO BLANCO SUAVE 750ml SANGUE DE BOI</v>
          </cell>
          <cell r="E1756">
            <v>6</v>
          </cell>
          <cell r="F1756" t="str">
            <v>BEBIDAS</v>
          </cell>
          <cell r="G1756" t="str">
            <v>BEBIDAS</v>
          </cell>
          <cell r="H1756" t="str">
            <v>VINOS MASIVOS</v>
          </cell>
          <cell r="I1756" t="str">
            <v>VINOS BOTELLA</v>
          </cell>
          <cell r="J1756" t="str">
            <v>AURORA VM</v>
          </cell>
          <cell r="K1756" t="str">
            <v>SANGRE DE BOI</v>
          </cell>
          <cell r="L1756">
            <v>29</v>
          </cell>
          <cell r="M1756" t="str">
            <v>APOLO IMPORT S.A. 1 -  APOLO (29)</v>
          </cell>
          <cell r="N1756">
            <v>1</v>
          </cell>
          <cell r="O1756">
            <v>5</v>
          </cell>
          <cell r="P1756">
            <v>9</v>
          </cell>
          <cell r="Q1756">
            <v>21</v>
          </cell>
          <cell r="R1756">
            <v>0</v>
          </cell>
          <cell r="S1756">
            <v>6</v>
          </cell>
          <cell r="T1756">
            <v>10</v>
          </cell>
          <cell r="U1756">
            <v>8</v>
          </cell>
          <cell r="V1756">
            <v>2</v>
          </cell>
          <cell r="W1756">
            <v>0</v>
          </cell>
          <cell r="X1756">
            <v>0</v>
          </cell>
          <cell r="Y1756">
            <v>0</v>
          </cell>
          <cell r="Z1756">
            <v>2</v>
          </cell>
          <cell r="AA1756">
            <v>3</v>
          </cell>
          <cell r="AB1756">
            <v>0</v>
          </cell>
          <cell r="AC1756">
            <v>0</v>
          </cell>
          <cell r="AD1756">
            <v>0</v>
          </cell>
          <cell r="AE1756">
            <v>0</v>
          </cell>
          <cell r="AF1756">
            <v>0</v>
          </cell>
          <cell r="AG1756">
            <v>0</v>
          </cell>
          <cell r="AH1756">
            <v>0</v>
          </cell>
          <cell r="AI1756">
            <v>0</v>
          </cell>
          <cell r="AJ1756">
            <v>2</v>
          </cell>
          <cell r="AK1756">
            <v>0</v>
          </cell>
          <cell r="AL1756">
            <v>0</v>
          </cell>
          <cell r="AM1756">
            <v>0</v>
          </cell>
          <cell r="AN1756">
            <v>0</v>
          </cell>
          <cell r="AO1756">
            <v>0</v>
          </cell>
          <cell r="AP1756">
            <v>2.8571428571428568</v>
          </cell>
          <cell r="AQ1756" t="str">
            <v>Q</v>
          </cell>
          <cell r="AR1756" t="str">
            <v>Q</v>
          </cell>
          <cell r="AS1756" t="str">
            <v>Q</v>
          </cell>
          <cell r="AT1756" t="str">
            <v>Q</v>
          </cell>
          <cell r="AU1756" t="str">
            <v>Q</v>
          </cell>
          <cell r="AV1756">
            <v>15549.999959999999</v>
          </cell>
          <cell r="AW1756">
            <v>15500.00265</v>
          </cell>
          <cell r="AX1756">
            <v>17900</v>
          </cell>
          <cell r="AY1756">
            <v>0.15112540489035475</v>
          </cell>
          <cell r="AZ1756">
            <v>0.13128491843575424</v>
          </cell>
          <cell r="BA1756">
            <v>16900</v>
          </cell>
          <cell r="BB1756">
            <v>3</v>
          </cell>
          <cell r="BC1756">
            <v>8.6816723052904887E-2</v>
          </cell>
          <cell r="BD1756">
            <v>7.9881659171597674E-2</v>
          </cell>
          <cell r="BE1756">
            <v>0</v>
          </cell>
          <cell r="BF1756">
            <v>0</v>
          </cell>
          <cell r="BG1756">
            <v>-1</v>
          </cell>
          <cell r="BH1756">
            <v>0</v>
          </cell>
        </row>
        <row r="1757">
          <cell r="B1757" t="str">
            <v>1007</v>
          </cell>
          <cell r="C1757" t="str">
            <v>7891141004469</v>
          </cell>
          <cell r="D1757" t="str">
            <v>VINO TINTO SUAVE 750ml SANGUE DE BOI</v>
          </cell>
          <cell r="E1757">
            <v>6</v>
          </cell>
          <cell r="F1757" t="str">
            <v>BEBIDAS</v>
          </cell>
          <cell r="G1757" t="str">
            <v>BEBIDAS</v>
          </cell>
          <cell r="H1757" t="str">
            <v>VINOS MASIVOS</v>
          </cell>
          <cell r="I1757" t="str">
            <v>VINOS BOTELLA</v>
          </cell>
          <cell r="J1757" t="str">
            <v>AURORA VM</v>
          </cell>
          <cell r="K1757" t="str">
            <v>SANGRE DE BOI</v>
          </cell>
          <cell r="L1757">
            <v>29</v>
          </cell>
          <cell r="M1757" t="str">
            <v>APOLO IMPORT S.A. 1 -  APOLO (29)</v>
          </cell>
          <cell r="N1757">
            <v>0</v>
          </cell>
          <cell r="O1757">
            <v>0</v>
          </cell>
          <cell r="P1757">
            <v>0</v>
          </cell>
          <cell r="Q1757">
            <v>0</v>
          </cell>
          <cell r="R1757">
            <v>4</v>
          </cell>
          <cell r="S1757">
            <v>-1</v>
          </cell>
          <cell r="T1757">
            <v>0</v>
          </cell>
          <cell r="U1757">
            <v>0</v>
          </cell>
          <cell r="V1757">
            <v>0</v>
          </cell>
          <cell r="W1757">
            <v>0</v>
          </cell>
          <cell r="X1757">
            <v>0</v>
          </cell>
          <cell r="Y1757">
            <v>0</v>
          </cell>
          <cell r="Z1757">
            <v>0</v>
          </cell>
          <cell r="AA1757">
            <v>0</v>
          </cell>
          <cell r="AB1757">
            <v>0</v>
          </cell>
          <cell r="AC1757">
            <v>0</v>
          </cell>
          <cell r="AD1757">
            <v>0</v>
          </cell>
          <cell r="AE1757">
            <v>0</v>
          </cell>
          <cell r="AF1757">
            <v>0</v>
          </cell>
          <cell r="AG1757">
            <v>0</v>
          </cell>
          <cell r="AH1757">
            <v>0</v>
          </cell>
          <cell r="AI1757">
            <v>0</v>
          </cell>
          <cell r="AJ1757">
            <v>0</v>
          </cell>
          <cell r="AK1757">
            <v>0</v>
          </cell>
          <cell r="AL1757">
            <v>0</v>
          </cell>
          <cell r="AM1757">
            <v>0</v>
          </cell>
          <cell r="AN1757">
            <v>0</v>
          </cell>
          <cell r="AO1757">
            <v>0</v>
          </cell>
          <cell r="AP1757" t="str">
            <v>Q</v>
          </cell>
          <cell r="AQ1757" t="str">
            <v>Q</v>
          </cell>
          <cell r="AR1757" t="str">
            <v>Q</v>
          </cell>
          <cell r="AS1757" t="str">
            <v>Q</v>
          </cell>
          <cell r="AT1757" t="str">
            <v>Q</v>
          </cell>
          <cell r="AU1757" t="str">
            <v>Q</v>
          </cell>
          <cell r="AV1757">
            <v>15550.000004</v>
          </cell>
          <cell r="AW1757">
            <v>15544.38171</v>
          </cell>
          <cell r="AX1757">
            <v>17900</v>
          </cell>
          <cell r="AY1757">
            <v>0.15112540163315114</v>
          </cell>
          <cell r="AZ1757">
            <v>0.13128491597765365</v>
          </cell>
          <cell r="BA1757">
            <v>16900</v>
          </cell>
          <cell r="BB1757">
            <v>3</v>
          </cell>
          <cell r="BC1757">
            <v>8.6816719977667711E-2</v>
          </cell>
          <cell r="BD1757">
            <v>7.9881656568047368E-2</v>
          </cell>
          <cell r="BE1757">
            <v>0</v>
          </cell>
          <cell r="BF1757">
            <v>0</v>
          </cell>
          <cell r="BG1757">
            <v>-1</v>
          </cell>
          <cell r="BH1757">
            <v>0</v>
          </cell>
        </row>
        <row r="1758">
          <cell r="B1758" t="str">
            <v>4845</v>
          </cell>
          <cell r="C1758" t="str">
            <v>7790703100321</v>
          </cell>
          <cell r="D1758" t="str">
            <v>VINO TINTO LACRADO 750ml DON VALENTIN</v>
          </cell>
          <cell r="E1758">
            <v>12</v>
          </cell>
          <cell r="F1758" t="str">
            <v>BEBIDAS</v>
          </cell>
          <cell r="G1758" t="str">
            <v>BEBIDAS</v>
          </cell>
          <cell r="H1758" t="str">
            <v>VINOS MASIVOS</v>
          </cell>
          <cell r="I1758" t="str">
            <v>VINOS BOTELLA</v>
          </cell>
          <cell r="J1758" t="str">
            <v>BIANCHI</v>
          </cell>
          <cell r="K1758" t="str">
            <v>DON VALENTIN</v>
          </cell>
          <cell r="L1758">
            <v>27</v>
          </cell>
          <cell r="M1758" t="str">
            <v>A.J. S.A. CALIDAD ANTE TODO (27)</v>
          </cell>
          <cell r="N1758">
            <v>25</v>
          </cell>
          <cell r="O1758">
            <v>18</v>
          </cell>
          <cell r="P1758">
            <v>28</v>
          </cell>
          <cell r="Q1758">
            <v>39</v>
          </cell>
          <cell r="R1758">
            <v>16</v>
          </cell>
          <cell r="S1758">
            <v>30</v>
          </cell>
          <cell r="T1758">
            <v>40</v>
          </cell>
          <cell r="U1758">
            <v>32</v>
          </cell>
          <cell r="V1758">
            <v>8</v>
          </cell>
          <cell r="W1758">
            <v>19</v>
          </cell>
          <cell r="X1758">
            <v>18</v>
          </cell>
          <cell r="Y1758">
            <v>30</v>
          </cell>
          <cell r="Z1758">
            <v>14</v>
          </cell>
          <cell r="AA1758">
            <v>18</v>
          </cell>
          <cell r="AB1758">
            <v>29</v>
          </cell>
          <cell r="AC1758">
            <v>41</v>
          </cell>
          <cell r="AD1758">
            <v>15</v>
          </cell>
          <cell r="AE1758">
            <v>47</v>
          </cell>
          <cell r="AF1758">
            <v>50</v>
          </cell>
          <cell r="AG1758">
            <v>60</v>
          </cell>
          <cell r="AH1758">
            <v>0</v>
          </cell>
          <cell r="AI1758">
            <v>8</v>
          </cell>
          <cell r="AJ1758">
            <v>52</v>
          </cell>
          <cell r="AK1758">
            <v>-1</v>
          </cell>
          <cell r="AL1758">
            <v>31</v>
          </cell>
          <cell r="AM1758">
            <v>10</v>
          </cell>
          <cell r="AN1758">
            <v>44</v>
          </cell>
          <cell r="AO1758">
            <v>34</v>
          </cell>
          <cell r="AP1758">
            <v>40</v>
          </cell>
          <cell r="AQ1758" t="str">
            <v>Q</v>
          </cell>
          <cell r="AR1758">
            <v>31.000000000000004</v>
          </cell>
          <cell r="AS1758">
            <v>7.3170731707317067</v>
          </cell>
          <cell r="AT1758">
            <v>22</v>
          </cell>
          <cell r="AU1758">
            <v>127.5</v>
          </cell>
          <cell r="AV1758">
            <v>20482</v>
          </cell>
          <cell r="AW1758">
            <v>20258.136579999999</v>
          </cell>
          <cell r="AX1758">
            <v>22500</v>
          </cell>
          <cell r="AY1758">
            <v>9.852553461576008E-2</v>
          </cell>
          <cell r="AZ1758">
            <v>8.9688888888888887E-2</v>
          </cell>
          <cell r="BA1758">
            <v>21900</v>
          </cell>
          <cell r="BB1758">
            <v>3</v>
          </cell>
          <cell r="BC1758">
            <v>6.9231520359339882E-2</v>
          </cell>
          <cell r="BD1758">
            <v>6.474885844748858E-2</v>
          </cell>
          <cell r="BE1758">
            <v>21500</v>
          </cell>
          <cell r="BF1758">
            <v>6</v>
          </cell>
          <cell r="BG1758">
            <v>4.9702177521726343E-2</v>
          </cell>
          <cell r="BH1758">
            <v>4.7348837209302323E-2</v>
          </cell>
        </row>
        <row r="1759">
          <cell r="B1759" t="str">
            <v>21317</v>
          </cell>
          <cell r="C1759" t="str">
            <v>7791540053153</v>
          </cell>
          <cell r="D1759" t="str">
            <v>EVO BLUE LATA 473ml FRIZZE</v>
          </cell>
          <cell r="E1759">
            <v>1</v>
          </cell>
          <cell r="F1759" t="str">
            <v>BEBIDAS</v>
          </cell>
          <cell r="G1759" t="str">
            <v>BEBIDAS</v>
          </cell>
          <cell r="H1759" t="str">
            <v>VINOS MASIVOS</v>
          </cell>
          <cell r="I1759" t="str">
            <v>VINOS BOTELLA</v>
          </cell>
          <cell r="J1759" t="str">
            <v>GASIFICADOS</v>
          </cell>
          <cell r="K1759" t="str">
            <v>FRIZZE</v>
          </cell>
          <cell r="L1759">
            <v>81</v>
          </cell>
          <cell r="M1759" t="str">
            <v>DISTRIBUIDORA GLORIA S.A.  (81)</v>
          </cell>
          <cell r="N1759">
            <v>0</v>
          </cell>
          <cell r="O1759">
            <v>0</v>
          </cell>
          <cell r="P1759">
            <v>0</v>
          </cell>
          <cell r="Q1759">
            <v>0</v>
          </cell>
          <cell r="R1759">
            <v>0</v>
          </cell>
          <cell r="S1759">
            <v>0</v>
          </cell>
          <cell r="T1759">
            <v>0</v>
          </cell>
          <cell r="U1759">
            <v>0</v>
          </cell>
          <cell r="V1759">
            <v>0</v>
          </cell>
          <cell r="W1759">
            <v>0</v>
          </cell>
          <cell r="X1759">
            <v>0</v>
          </cell>
          <cell r="Y1759">
            <v>0</v>
          </cell>
          <cell r="Z1759">
            <v>0</v>
          </cell>
          <cell r="AA1759">
            <v>0</v>
          </cell>
          <cell r="AB1759">
            <v>0</v>
          </cell>
          <cell r="AC1759">
            <v>0</v>
          </cell>
          <cell r="AD1759">
            <v>0</v>
          </cell>
          <cell r="AE1759">
            <v>0</v>
          </cell>
          <cell r="AF1759">
            <v>0</v>
          </cell>
          <cell r="AG1759">
            <v>0</v>
          </cell>
          <cell r="AH1759">
            <v>0</v>
          </cell>
          <cell r="AI1759">
            <v>0</v>
          </cell>
          <cell r="AJ1759">
            <v>0</v>
          </cell>
          <cell r="AK1759">
            <v>0</v>
          </cell>
          <cell r="AL1759">
            <v>0</v>
          </cell>
          <cell r="AM1759">
            <v>0</v>
          </cell>
          <cell r="AN1759">
            <v>0</v>
          </cell>
          <cell r="AO1759">
            <v>0</v>
          </cell>
          <cell r="AP1759" t="str">
            <v>Q</v>
          </cell>
          <cell r="AQ1759" t="str">
            <v>Q</v>
          </cell>
          <cell r="AR1759" t="str">
            <v>Q</v>
          </cell>
          <cell r="AS1759" t="str">
            <v>Q</v>
          </cell>
          <cell r="AT1759" t="str">
            <v>Q</v>
          </cell>
          <cell r="AU1759" t="str">
            <v>Q</v>
          </cell>
          <cell r="AV1759">
            <v>6249.9999980000002</v>
          </cell>
          <cell r="AW1759">
            <v>6197.6924900000004</v>
          </cell>
          <cell r="AX1759">
            <v>6950</v>
          </cell>
          <cell r="AY1759">
            <v>0.1120000003558399</v>
          </cell>
          <cell r="AZ1759">
            <v>0.10071942474820141</v>
          </cell>
          <cell r="BA1759">
            <v>6790</v>
          </cell>
          <cell r="BB1759">
            <v>6</v>
          </cell>
          <cell r="BC1759">
            <v>8.6400000347647943E-2</v>
          </cell>
          <cell r="BD1759">
            <v>7.9528718998527217E-2</v>
          </cell>
          <cell r="BE1759">
            <v>6650</v>
          </cell>
          <cell r="BF1759">
            <v>12</v>
          </cell>
          <cell r="BG1759">
            <v>6.4000000340479923E-2</v>
          </cell>
          <cell r="BH1759">
            <v>6.0150376240601468E-2</v>
          </cell>
        </row>
        <row r="1760">
          <cell r="B1760" t="str">
            <v>21235</v>
          </cell>
          <cell r="C1760" t="str">
            <v>7791540053184</v>
          </cell>
          <cell r="D1760" t="str">
            <v>EVOLUTION BLUE 1Lts FRIZZE</v>
          </cell>
          <cell r="E1760">
            <v>6</v>
          </cell>
          <cell r="F1760" t="str">
            <v>BEBIDAS</v>
          </cell>
          <cell r="G1760" t="str">
            <v>BEBIDAS</v>
          </cell>
          <cell r="H1760" t="str">
            <v>VINOS MASIVOS</v>
          </cell>
          <cell r="I1760" t="str">
            <v>VINOS BOTELLA</v>
          </cell>
          <cell r="J1760" t="str">
            <v>GASIFICADOS</v>
          </cell>
          <cell r="K1760" t="str">
            <v>FRIZZE</v>
          </cell>
          <cell r="L1760">
            <v>81</v>
          </cell>
          <cell r="M1760" t="str">
            <v>DISTRIBUIDORA GLORIA S.A.  (81)</v>
          </cell>
          <cell r="N1760">
            <v>26</v>
          </cell>
          <cell r="O1760">
            <v>8</v>
          </cell>
          <cell r="P1760">
            <v>16</v>
          </cell>
          <cell r="Q1760">
            <v>15</v>
          </cell>
          <cell r="R1760">
            <v>0</v>
          </cell>
          <cell r="S1760">
            <v>11</v>
          </cell>
          <cell r="T1760">
            <v>29</v>
          </cell>
          <cell r="U1760">
            <v>32</v>
          </cell>
          <cell r="V1760">
            <v>20</v>
          </cell>
          <cell r="W1760">
            <v>7</v>
          </cell>
          <cell r="X1760">
            <v>8</v>
          </cell>
          <cell r="Y1760">
            <v>19</v>
          </cell>
          <cell r="Z1760">
            <v>11</v>
          </cell>
          <cell r="AA1760">
            <v>13</v>
          </cell>
          <cell r="AB1760">
            <v>9</v>
          </cell>
          <cell r="AC1760">
            <v>7</v>
          </cell>
          <cell r="AD1760">
            <v>19</v>
          </cell>
          <cell r="AE1760">
            <v>28</v>
          </cell>
          <cell r="AF1760">
            <v>22</v>
          </cell>
          <cell r="AG1760">
            <v>21</v>
          </cell>
          <cell r="AH1760">
            <v>0</v>
          </cell>
          <cell r="AI1760">
            <v>0</v>
          </cell>
          <cell r="AJ1760">
            <v>-37</v>
          </cell>
          <cell r="AK1760">
            <v>53</v>
          </cell>
          <cell r="AL1760">
            <v>16</v>
          </cell>
          <cell r="AM1760">
            <v>18</v>
          </cell>
          <cell r="AN1760">
            <v>0</v>
          </cell>
          <cell r="AO1760">
            <v>0</v>
          </cell>
          <cell r="AP1760" t="str">
            <v>Q</v>
          </cell>
          <cell r="AQ1760">
            <v>49.6875</v>
          </cell>
          <cell r="AR1760">
            <v>25.263157894736842</v>
          </cell>
          <cell r="AS1760">
            <v>77.142857142857153</v>
          </cell>
          <cell r="AT1760" t="str">
            <v>Q</v>
          </cell>
          <cell r="AU1760" t="str">
            <v>Q</v>
          </cell>
          <cell r="AV1760">
            <v>14015.694439999999</v>
          </cell>
          <cell r="AW1760">
            <v>14015.699500000001</v>
          </cell>
          <cell r="AX1760">
            <v>15500</v>
          </cell>
          <cell r="AY1760">
            <v>0.10590310500519173</v>
          </cell>
          <cell r="AZ1760">
            <v>9.5761649032258103E-2</v>
          </cell>
          <cell r="BA1760">
            <v>15250</v>
          </cell>
          <cell r="BB1760">
            <v>3</v>
          </cell>
          <cell r="BC1760">
            <v>8.8065958150269186E-2</v>
          </cell>
          <cell r="BD1760">
            <v>8.0938069508196764E-2</v>
          </cell>
          <cell r="BE1760">
            <v>14900</v>
          </cell>
          <cell r="BF1760">
            <v>6</v>
          </cell>
          <cell r="BG1760">
            <v>6.3093952553377797E-2</v>
          </cell>
          <cell r="BH1760">
            <v>5.9349366442953064E-2</v>
          </cell>
        </row>
        <row r="1761">
          <cell r="B1761" t="str">
            <v>21236</v>
          </cell>
          <cell r="C1761" t="str">
            <v>7791540053191</v>
          </cell>
          <cell r="D1761" t="str">
            <v>ITALIAN LIMONATA 1Lts FRIZZE</v>
          </cell>
          <cell r="E1761">
            <v>6</v>
          </cell>
          <cell r="F1761" t="str">
            <v>BEBIDAS</v>
          </cell>
          <cell r="G1761" t="str">
            <v>BEBIDAS</v>
          </cell>
          <cell r="H1761" t="str">
            <v>VINOS MASIVOS</v>
          </cell>
          <cell r="I1761" t="str">
            <v>VINOS BOTELLA</v>
          </cell>
          <cell r="J1761" t="str">
            <v>GASIFICADOS</v>
          </cell>
          <cell r="K1761" t="str">
            <v>FRIZZE</v>
          </cell>
          <cell r="L1761">
            <v>81</v>
          </cell>
          <cell r="M1761" t="str">
            <v>DISTRIBUIDORA GLORIA S.A.  (81)</v>
          </cell>
          <cell r="N1761">
            <v>9</v>
          </cell>
          <cell r="O1761">
            <v>9</v>
          </cell>
          <cell r="P1761">
            <v>6</v>
          </cell>
          <cell r="Q1761">
            <v>4</v>
          </cell>
          <cell r="R1761">
            <v>10</v>
          </cell>
          <cell r="S1761">
            <v>9</v>
          </cell>
          <cell r="T1761">
            <v>17</v>
          </cell>
          <cell r="U1761">
            <v>21</v>
          </cell>
          <cell r="V1761">
            <v>7</v>
          </cell>
          <cell r="W1761">
            <v>3</v>
          </cell>
          <cell r="X1761">
            <v>0</v>
          </cell>
          <cell r="Y1761">
            <v>0</v>
          </cell>
          <cell r="Z1761">
            <v>0</v>
          </cell>
          <cell r="AA1761">
            <v>0</v>
          </cell>
          <cell r="AB1761">
            <v>0</v>
          </cell>
          <cell r="AC1761">
            <v>0</v>
          </cell>
          <cell r="AD1761">
            <v>12</v>
          </cell>
          <cell r="AE1761">
            <v>1</v>
          </cell>
          <cell r="AF1761">
            <v>0</v>
          </cell>
          <cell r="AG1761">
            <v>0</v>
          </cell>
          <cell r="AH1761">
            <v>0</v>
          </cell>
          <cell r="AI1761">
            <v>0</v>
          </cell>
          <cell r="AJ1761">
            <v>0</v>
          </cell>
          <cell r="AK1761">
            <v>9</v>
          </cell>
          <cell r="AL1761">
            <v>0</v>
          </cell>
          <cell r="AM1761">
            <v>0</v>
          </cell>
          <cell r="AN1761">
            <v>0</v>
          </cell>
          <cell r="AO1761">
            <v>0</v>
          </cell>
          <cell r="AP1761" t="str">
            <v>Q</v>
          </cell>
          <cell r="AQ1761">
            <v>12.857142857142856</v>
          </cell>
          <cell r="AR1761" t="str">
            <v>Q</v>
          </cell>
          <cell r="AS1761" t="str">
            <v>Q</v>
          </cell>
          <cell r="AT1761" t="str">
            <v>Q</v>
          </cell>
          <cell r="AU1761" t="str">
            <v>Q</v>
          </cell>
          <cell r="AV1761">
            <v>14015.999997999999</v>
          </cell>
          <cell r="AW1761">
            <v>14015.71996</v>
          </cell>
          <cell r="AX1761">
            <v>15500</v>
          </cell>
          <cell r="AY1761">
            <v>0.10587899559159242</v>
          </cell>
          <cell r="AZ1761">
            <v>9.574193561290327E-2</v>
          </cell>
          <cell r="BA1761">
            <v>15250</v>
          </cell>
          <cell r="BB1761">
            <v>3</v>
          </cell>
          <cell r="BC1761">
            <v>8.8042237598179529E-2</v>
          </cell>
          <cell r="BD1761">
            <v>8.0918032918032831E-2</v>
          </cell>
          <cell r="BE1761">
            <v>14900</v>
          </cell>
          <cell r="BF1761">
            <v>6</v>
          </cell>
          <cell r="BG1761">
            <v>6.3070776407401663E-2</v>
          </cell>
          <cell r="BH1761">
            <v>5.932885919463092E-2</v>
          </cell>
        </row>
        <row r="1762">
          <cell r="B1762" t="str">
            <v>1176</v>
          </cell>
          <cell r="C1762" t="str">
            <v>7891141022814</v>
          </cell>
          <cell r="D1762" t="str">
            <v>VINO FRISANTE CLASSIC DURAZNO 275ml KEEP COOLER</v>
          </cell>
          <cell r="E1762">
            <v>6</v>
          </cell>
          <cell r="F1762" t="str">
            <v>BEBIDAS</v>
          </cell>
          <cell r="G1762" t="str">
            <v>BEBIDAS</v>
          </cell>
          <cell r="H1762" t="str">
            <v>VINOS MASIVOS</v>
          </cell>
          <cell r="I1762" t="str">
            <v>VINOS BOTELLA</v>
          </cell>
          <cell r="J1762" t="str">
            <v>GASIFICADOS</v>
          </cell>
          <cell r="K1762" t="str">
            <v>KEEP COOLER</v>
          </cell>
          <cell r="L1762">
            <v>29</v>
          </cell>
          <cell r="M1762" t="str">
            <v>APOLO IMPORT S.A. 1 -  APOLO (29)</v>
          </cell>
          <cell r="N1762">
            <v>0</v>
          </cell>
          <cell r="O1762">
            <v>0</v>
          </cell>
          <cell r="P1762">
            <v>0</v>
          </cell>
          <cell r="Q1762">
            <v>0</v>
          </cell>
          <cell r="R1762">
            <v>0</v>
          </cell>
          <cell r="S1762">
            <v>0</v>
          </cell>
          <cell r="T1762">
            <v>0</v>
          </cell>
          <cell r="U1762">
            <v>0</v>
          </cell>
          <cell r="V1762">
            <v>0</v>
          </cell>
          <cell r="W1762">
            <v>0</v>
          </cell>
          <cell r="X1762">
            <v>0</v>
          </cell>
          <cell r="Y1762">
            <v>0</v>
          </cell>
          <cell r="Z1762">
            <v>2</v>
          </cell>
          <cell r="AA1762">
            <v>0</v>
          </cell>
          <cell r="AB1762">
            <v>0</v>
          </cell>
          <cell r="AC1762">
            <v>0</v>
          </cell>
          <cell r="AD1762">
            <v>0</v>
          </cell>
          <cell r="AE1762">
            <v>0</v>
          </cell>
          <cell r="AF1762">
            <v>0</v>
          </cell>
          <cell r="AG1762">
            <v>0</v>
          </cell>
          <cell r="AH1762">
            <v>0</v>
          </cell>
          <cell r="AI1762">
            <v>0</v>
          </cell>
          <cell r="AJ1762">
            <v>0</v>
          </cell>
          <cell r="AK1762">
            <v>0</v>
          </cell>
          <cell r="AL1762">
            <v>0</v>
          </cell>
          <cell r="AM1762">
            <v>0</v>
          </cell>
          <cell r="AN1762">
            <v>0</v>
          </cell>
          <cell r="AO1762">
            <v>0</v>
          </cell>
          <cell r="AP1762" t="str">
            <v>Q</v>
          </cell>
          <cell r="AQ1762" t="str">
            <v>Q</v>
          </cell>
          <cell r="AR1762" t="str">
            <v>Q</v>
          </cell>
          <cell r="AS1762" t="str">
            <v>Q</v>
          </cell>
          <cell r="AT1762" t="str">
            <v>Q</v>
          </cell>
          <cell r="AU1762" t="str">
            <v>Q</v>
          </cell>
          <cell r="AV1762">
            <v>8599.9999800000005</v>
          </cell>
          <cell r="AW1762">
            <v>6520.5576700000001</v>
          </cell>
          <cell r="AX1762">
            <v>9900</v>
          </cell>
          <cell r="AY1762">
            <v>0.15116279337479721</v>
          </cell>
          <cell r="AZ1762">
            <v>0.13131313333333328</v>
          </cell>
          <cell r="BA1762">
            <v>9500</v>
          </cell>
          <cell r="BB1762">
            <v>6</v>
          </cell>
          <cell r="BC1762">
            <v>0.1046511653596538</v>
          </cell>
          <cell r="BD1762">
            <v>9.4736844210526264E-2</v>
          </cell>
          <cell r="BE1762">
            <v>9250</v>
          </cell>
          <cell r="BF1762">
            <v>12</v>
          </cell>
          <cell r="BG1762">
            <v>7.5581397850189136E-2</v>
          </cell>
          <cell r="BH1762">
            <v>7.0270272432432376E-2</v>
          </cell>
        </row>
        <row r="1763">
          <cell r="B1763" t="str">
            <v>1177</v>
          </cell>
          <cell r="C1763" t="str">
            <v>7891141022852</v>
          </cell>
          <cell r="D1763" t="str">
            <v>VINO FRISANTE CLASSIC FRUTILLA 275ml KEEP COOLER.</v>
          </cell>
          <cell r="E1763">
            <v>6</v>
          </cell>
          <cell r="F1763" t="str">
            <v>BEBIDAS</v>
          </cell>
          <cell r="G1763" t="str">
            <v>BEBIDAS</v>
          </cell>
          <cell r="H1763" t="str">
            <v>VINOS MASIVOS</v>
          </cell>
          <cell r="I1763" t="str">
            <v>VINOS BOTELLA</v>
          </cell>
          <cell r="J1763" t="str">
            <v>GASIFICADOS</v>
          </cell>
          <cell r="K1763" t="str">
            <v>KEEP COOLER</v>
          </cell>
          <cell r="L1763">
            <v>29</v>
          </cell>
          <cell r="M1763" t="str">
            <v>APOLO IMPORT S.A. 1 -  APOLO (29)</v>
          </cell>
          <cell r="N1763">
            <v>4</v>
          </cell>
          <cell r="O1763">
            <v>1</v>
          </cell>
          <cell r="P1763">
            <v>0</v>
          </cell>
          <cell r="Q1763">
            <v>1</v>
          </cell>
          <cell r="R1763">
            <v>10</v>
          </cell>
          <cell r="S1763">
            <v>3</v>
          </cell>
          <cell r="T1763">
            <v>1</v>
          </cell>
          <cell r="U1763">
            <v>2</v>
          </cell>
          <cell r="V1763">
            <v>6</v>
          </cell>
          <cell r="W1763">
            <v>6</v>
          </cell>
          <cell r="X1763">
            <v>1</v>
          </cell>
          <cell r="Y1763">
            <v>1</v>
          </cell>
          <cell r="Z1763">
            <v>0</v>
          </cell>
          <cell r="AA1763">
            <v>0</v>
          </cell>
          <cell r="AB1763">
            <v>3</v>
          </cell>
          <cell r="AC1763">
            <v>6</v>
          </cell>
          <cell r="AD1763">
            <v>0</v>
          </cell>
          <cell r="AE1763">
            <v>0</v>
          </cell>
          <cell r="AF1763">
            <v>0</v>
          </cell>
          <cell r="AG1763">
            <v>0</v>
          </cell>
          <cell r="AH1763">
            <v>0</v>
          </cell>
          <cell r="AI1763">
            <v>3</v>
          </cell>
          <cell r="AJ1763">
            <v>11</v>
          </cell>
          <cell r="AK1763">
            <v>40</v>
          </cell>
          <cell r="AL1763">
            <v>38</v>
          </cell>
          <cell r="AM1763">
            <v>15</v>
          </cell>
          <cell r="AN1763">
            <v>57</v>
          </cell>
          <cell r="AO1763">
            <v>10</v>
          </cell>
          <cell r="AP1763">
            <v>330</v>
          </cell>
          <cell r="AQ1763">
            <v>600</v>
          </cell>
          <cell r="AR1763">
            <v>1140</v>
          </cell>
          <cell r="AS1763">
            <v>75</v>
          </cell>
          <cell r="AT1763" t="str">
            <v>SV</v>
          </cell>
          <cell r="AU1763">
            <v>100</v>
          </cell>
          <cell r="AV1763">
            <v>8599.9999800000005</v>
          </cell>
          <cell r="AW1763">
            <v>8348.4168900000004</v>
          </cell>
          <cell r="AX1763">
            <v>9900</v>
          </cell>
          <cell r="AY1763">
            <v>0.15116279337479721</v>
          </cell>
          <cell r="AZ1763">
            <v>0.13131313333333328</v>
          </cell>
          <cell r="BA1763">
            <v>9500</v>
          </cell>
          <cell r="BB1763">
            <v>6</v>
          </cell>
          <cell r="BC1763">
            <v>0.1046511653596538</v>
          </cell>
          <cell r="BD1763">
            <v>9.4736844210526264E-2</v>
          </cell>
          <cell r="BE1763">
            <v>9250</v>
          </cell>
          <cell r="BF1763">
            <v>12</v>
          </cell>
          <cell r="BG1763">
            <v>7.5581397850189136E-2</v>
          </cell>
          <cell r="BH1763">
            <v>7.0270272432432376E-2</v>
          </cell>
        </row>
        <row r="1764">
          <cell r="B1764" t="str">
            <v>1178</v>
          </cell>
          <cell r="C1764" t="str">
            <v>7891141023019</v>
          </cell>
          <cell r="D1764" t="str">
            <v>VINO FRISANTE CLASSIC UVA 275ml KEEP COOLER.</v>
          </cell>
          <cell r="E1764">
            <v>6</v>
          </cell>
          <cell r="F1764" t="str">
            <v>BEBIDAS</v>
          </cell>
          <cell r="G1764" t="str">
            <v>BEBIDAS</v>
          </cell>
          <cell r="H1764" t="str">
            <v>VINOS MASIVOS</v>
          </cell>
          <cell r="I1764" t="str">
            <v>VINOS BOTELLA</v>
          </cell>
          <cell r="J1764" t="str">
            <v>GASIFICADOS</v>
          </cell>
          <cell r="K1764" t="str">
            <v>KEEP COOLER</v>
          </cell>
          <cell r="L1764">
            <v>29</v>
          </cell>
          <cell r="M1764" t="str">
            <v>APOLO IMPORT S.A. 1 -  APOLO (29)</v>
          </cell>
          <cell r="N1764">
            <v>4</v>
          </cell>
          <cell r="O1764">
            <v>12</v>
          </cell>
          <cell r="P1764">
            <v>0</v>
          </cell>
          <cell r="Q1764">
            <v>3</v>
          </cell>
          <cell r="R1764">
            <v>3</v>
          </cell>
          <cell r="S1764">
            <v>2</v>
          </cell>
          <cell r="T1764">
            <v>1</v>
          </cell>
          <cell r="U1764">
            <v>1</v>
          </cell>
          <cell r="V1764">
            <v>0</v>
          </cell>
          <cell r="W1764">
            <v>0</v>
          </cell>
          <cell r="X1764">
            <v>0</v>
          </cell>
          <cell r="Y1764">
            <v>0</v>
          </cell>
          <cell r="Z1764">
            <v>11</v>
          </cell>
          <cell r="AA1764">
            <v>12</v>
          </cell>
          <cell r="AB1764">
            <v>0</v>
          </cell>
          <cell r="AC1764">
            <v>0</v>
          </cell>
          <cell r="AD1764">
            <v>0</v>
          </cell>
          <cell r="AE1764">
            <v>6</v>
          </cell>
          <cell r="AF1764">
            <v>0</v>
          </cell>
          <cell r="AG1764">
            <v>0</v>
          </cell>
          <cell r="AH1764">
            <v>0</v>
          </cell>
          <cell r="AI1764">
            <v>1</v>
          </cell>
          <cell r="AJ1764">
            <v>74</v>
          </cell>
          <cell r="AK1764">
            <v>57</v>
          </cell>
          <cell r="AL1764">
            <v>18</v>
          </cell>
          <cell r="AM1764">
            <v>48</v>
          </cell>
          <cell r="AN1764">
            <v>30</v>
          </cell>
          <cell r="AO1764">
            <v>12</v>
          </cell>
          <cell r="AP1764">
            <v>740</v>
          </cell>
          <cell r="AQ1764">
            <v>1710</v>
          </cell>
          <cell r="AR1764" t="str">
            <v>SV</v>
          </cell>
          <cell r="AS1764" t="str">
            <v>SV</v>
          </cell>
          <cell r="AT1764" t="str">
            <v>SV</v>
          </cell>
          <cell r="AU1764">
            <v>360</v>
          </cell>
          <cell r="AV1764">
            <v>8600</v>
          </cell>
          <cell r="AW1764">
            <v>7952.9793200000004</v>
          </cell>
          <cell r="AX1764">
            <v>9900</v>
          </cell>
          <cell r="AY1764">
            <v>0.15116279069767447</v>
          </cell>
          <cell r="AZ1764">
            <v>0.13131313131313133</v>
          </cell>
          <cell r="BA1764">
            <v>9500</v>
          </cell>
          <cell r="BB1764">
            <v>6</v>
          </cell>
          <cell r="BC1764">
            <v>0.10465116279069764</v>
          </cell>
          <cell r="BD1764">
            <v>9.4736842105263161E-2</v>
          </cell>
          <cell r="BE1764">
            <v>9250</v>
          </cell>
          <cell r="BF1764">
            <v>12</v>
          </cell>
          <cell r="BG1764">
            <v>7.5581395348837122E-2</v>
          </cell>
          <cell r="BH1764">
            <v>7.0270270270270274E-2</v>
          </cell>
        </row>
        <row r="1765">
          <cell r="B1765" t="str">
            <v>41551</v>
          </cell>
          <cell r="C1765" t="str">
            <v>7896037917427</v>
          </cell>
          <cell r="D1765" t="str">
            <v>VINO TINTO SUAVE 1,5Lts QUINTA DO MORGADO</v>
          </cell>
          <cell r="E1765">
            <v>6</v>
          </cell>
          <cell r="F1765" t="str">
            <v>BEBIDAS</v>
          </cell>
          <cell r="G1765" t="str">
            <v>BEBIDAS</v>
          </cell>
          <cell r="H1765" t="str">
            <v>VINOS MASIVOS</v>
          </cell>
          <cell r="I1765" t="str">
            <v>VINOS BOTELLA</v>
          </cell>
          <cell r="J1765" t="str">
            <v>QUINTA DO MORGADO</v>
          </cell>
          <cell r="K1765" t="str">
            <v>QUINTA DO MORGADO</v>
          </cell>
          <cell r="L1765">
            <v>117</v>
          </cell>
          <cell r="M1765" t="str">
            <v>LA CAOBA S.A.I.C. (117)</v>
          </cell>
          <cell r="N1765">
            <v>0</v>
          </cell>
          <cell r="O1765">
            <v>0</v>
          </cell>
          <cell r="P1765">
            <v>0</v>
          </cell>
          <cell r="Q1765">
            <v>0</v>
          </cell>
          <cell r="R1765">
            <v>0</v>
          </cell>
          <cell r="S1765">
            <v>0</v>
          </cell>
          <cell r="T1765">
            <v>0</v>
          </cell>
          <cell r="U1765">
            <v>0</v>
          </cell>
          <cell r="V1765">
            <v>0</v>
          </cell>
          <cell r="W1765">
            <v>0</v>
          </cell>
          <cell r="X1765">
            <v>0</v>
          </cell>
          <cell r="Y1765">
            <v>0</v>
          </cell>
          <cell r="Z1765">
            <v>0</v>
          </cell>
          <cell r="AA1765">
            <v>0</v>
          </cell>
          <cell r="AB1765">
            <v>0</v>
          </cell>
          <cell r="AC1765">
            <v>0</v>
          </cell>
          <cell r="AD1765">
            <v>0</v>
          </cell>
          <cell r="AE1765">
            <v>0</v>
          </cell>
          <cell r="AF1765">
            <v>0</v>
          </cell>
          <cell r="AG1765">
            <v>0</v>
          </cell>
          <cell r="AH1765">
            <v>0</v>
          </cell>
          <cell r="AI1765">
            <v>0</v>
          </cell>
          <cell r="AJ1765">
            <v>0</v>
          </cell>
          <cell r="AK1765">
            <v>0</v>
          </cell>
          <cell r="AL1765">
            <v>0</v>
          </cell>
          <cell r="AM1765">
            <v>0</v>
          </cell>
          <cell r="AN1765">
            <v>0</v>
          </cell>
          <cell r="AO1765">
            <v>0</v>
          </cell>
          <cell r="AP1765" t="str">
            <v>Q</v>
          </cell>
          <cell r="AQ1765" t="str">
            <v>Q</v>
          </cell>
          <cell r="AR1765" t="str">
            <v>Q</v>
          </cell>
          <cell r="AS1765" t="str">
            <v>Q</v>
          </cell>
          <cell r="AT1765" t="str">
            <v>Q</v>
          </cell>
          <cell r="AU1765" t="str">
            <v>Q</v>
          </cell>
          <cell r="AV1765">
            <v>35120.000003000001</v>
          </cell>
          <cell r="AW1765">
            <v>35120.000003000001</v>
          </cell>
          <cell r="AX1765">
            <v>39900</v>
          </cell>
          <cell r="AY1765">
            <v>0.13610478350204103</v>
          </cell>
          <cell r="AZ1765">
            <v>0.11979949867167917</v>
          </cell>
          <cell r="BA1765">
            <v>38900</v>
          </cell>
          <cell r="BB1765">
            <v>3</v>
          </cell>
          <cell r="BC1765">
            <v>0.1076309794042456</v>
          </cell>
          <cell r="BD1765">
            <v>9.7172236426735198E-2</v>
          </cell>
          <cell r="BE1765">
            <v>37900</v>
          </cell>
          <cell r="BF1765">
            <v>6</v>
          </cell>
          <cell r="BG1765">
            <v>7.9157175306450167E-2</v>
          </cell>
          <cell r="BH1765">
            <v>7.335092340369391E-2</v>
          </cell>
        </row>
        <row r="1766">
          <cell r="B1766" t="str">
            <v>9682</v>
          </cell>
          <cell r="C1766" t="str">
            <v>7896037913849</v>
          </cell>
          <cell r="D1766" t="str">
            <v>VINO TINTO SUAVE 1Lts QUINTA DO MORGADO</v>
          </cell>
          <cell r="E1766">
            <v>12</v>
          </cell>
          <cell r="F1766" t="str">
            <v>BEBIDAS</v>
          </cell>
          <cell r="G1766" t="str">
            <v>BEBIDAS</v>
          </cell>
          <cell r="H1766" t="str">
            <v>VINOS MASIVOS</v>
          </cell>
          <cell r="I1766" t="str">
            <v>VINOS BOTELLA</v>
          </cell>
          <cell r="J1766" t="str">
            <v>QUINTA DO MORGADO</v>
          </cell>
          <cell r="K1766" t="str">
            <v>QUINTA DO MORGADO</v>
          </cell>
          <cell r="L1766">
            <v>117</v>
          </cell>
          <cell r="M1766" t="str">
            <v>LA CAOBA S.A.I.C. (117)</v>
          </cell>
          <cell r="N1766">
            <v>20</v>
          </cell>
          <cell r="O1766">
            <v>40</v>
          </cell>
          <cell r="P1766">
            <v>40</v>
          </cell>
          <cell r="Q1766">
            <v>53</v>
          </cell>
          <cell r="R1766">
            <v>61</v>
          </cell>
          <cell r="S1766">
            <v>127</v>
          </cell>
          <cell r="T1766">
            <v>195</v>
          </cell>
          <cell r="U1766">
            <v>175</v>
          </cell>
          <cell r="V1766">
            <v>6</v>
          </cell>
          <cell r="W1766">
            <v>22</v>
          </cell>
          <cell r="X1766">
            <v>24</v>
          </cell>
          <cell r="Y1766">
            <v>32</v>
          </cell>
          <cell r="Z1766">
            <v>22</v>
          </cell>
          <cell r="AA1766">
            <v>29</v>
          </cell>
          <cell r="AB1766">
            <v>30</v>
          </cell>
          <cell r="AC1766">
            <v>30</v>
          </cell>
          <cell r="AD1766">
            <v>24</v>
          </cell>
          <cell r="AE1766">
            <v>31</v>
          </cell>
          <cell r="AF1766">
            <v>53</v>
          </cell>
          <cell r="AG1766">
            <v>86</v>
          </cell>
          <cell r="AH1766">
            <v>5</v>
          </cell>
          <cell r="AI1766">
            <v>17</v>
          </cell>
          <cell r="AJ1766">
            <v>51</v>
          </cell>
          <cell r="AK1766">
            <v>143</v>
          </cell>
          <cell r="AL1766">
            <v>46</v>
          </cell>
          <cell r="AM1766">
            <v>65</v>
          </cell>
          <cell r="AN1766">
            <v>41</v>
          </cell>
          <cell r="AO1766">
            <v>29</v>
          </cell>
          <cell r="AP1766">
            <v>28.867924528301888</v>
          </cell>
          <cell r="AQ1766">
            <v>24.514285714285716</v>
          </cell>
          <cell r="AR1766">
            <v>43.125</v>
          </cell>
          <cell r="AS1766">
            <v>65</v>
          </cell>
          <cell r="AT1766">
            <v>14.302325581395349</v>
          </cell>
          <cell r="AU1766">
            <v>51.17647058823529</v>
          </cell>
          <cell r="AV1766">
            <v>23559.999980000001</v>
          </cell>
          <cell r="AW1766">
            <v>23462.937519999999</v>
          </cell>
          <cell r="AX1766">
            <v>26900</v>
          </cell>
          <cell r="AY1766">
            <v>0.1417657055532815</v>
          </cell>
          <cell r="AZ1766">
            <v>0.12416356951672861</v>
          </cell>
          <cell r="BA1766">
            <v>26500</v>
          </cell>
          <cell r="BB1766">
            <v>3</v>
          </cell>
          <cell r="BC1766">
            <v>0.1247877768461696</v>
          </cell>
          <cell r="BD1766">
            <v>0.11094339698113205</v>
          </cell>
          <cell r="BE1766">
            <v>25900</v>
          </cell>
          <cell r="BF1766">
            <v>6</v>
          </cell>
          <cell r="BG1766">
            <v>9.9320883785501524E-2</v>
          </cell>
          <cell r="BH1766">
            <v>9.0347491119691106E-2</v>
          </cell>
        </row>
        <row r="1767">
          <cell r="B1767" t="str">
            <v>9683</v>
          </cell>
          <cell r="C1767" t="str">
            <v>7896037913603</v>
          </cell>
          <cell r="D1767" t="str">
            <v>VINO TINTO SUAVE 2Lts QUINTA DO MORGADO</v>
          </cell>
          <cell r="E1767">
            <v>6</v>
          </cell>
          <cell r="F1767" t="str">
            <v>BEBIDAS</v>
          </cell>
          <cell r="G1767" t="str">
            <v>BEBIDAS</v>
          </cell>
          <cell r="H1767" t="str">
            <v>VINOS MASIVOS</v>
          </cell>
          <cell r="I1767" t="str">
            <v>VINOS BOTELLA</v>
          </cell>
          <cell r="J1767" t="str">
            <v>QUINTA DO MORGADO</v>
          </cell>
          <cell r="K1767" t="str">
            <v>QUINTA DO MORGADO</v>
          </cell>
          <cell r="L1767">
            <v>117</v>
          </cell>
          <cell r="M1767" t="str">
            <v>LA CAOBA S.A.I.C. (117)</v>
          </cell>
          <cell r="N1767">
            <v>7</v>
          </cell>
          <cell r="O1767">
            <v>14</v>
          </cell>
          <cell r="P1767">
            <v>20</v>
          </cell>
          <cell r="Q1767">
            <v>20</v>
          </cell>
          <cell r="R1767">
            <v>15</v>
          </cell>
          <cell r="S1767">
            <v>31</v>
          </cell>
          <cell r="T1767">
            <v>4</v>
          </cell>
          <cell r="U1767">
            <v>1</v>
          </cell>
          <cell r="V1767">
            <v>9</v>
          </cell>
          <cell r="W1767">
            <v>22</v>
          </cell>
          <cell r="X1767">
            <v>5</v>
          </cell>
          <cell r="Y1767">
            <v>9</v>
          </cell>
          <cell r="Z1767">
            <v>9</v>
          </cell>
          <cell r="AA1767">
            <v>15</v>
          </cell>
          <cell r="AB1767">
            <v>12</v>
          </cell>
          <cell r="AC1767">
            <v>24</v>
          </cell>
          <cell r="AD1767">
            <v>22</v>
          </cell>
          <cell r="AE1767">
            <v>6</v>
          </cell>
          <cell r="AF1767">
            <v>0</v>
          </cell>
          <cell r="AG1767">
            <v>0</v>
          </cell>
          <cell r="AH1767">
            <v>0</v>
          </cell>
          <cell r="AI1767">
            <v>0</v>
          </cell>
          <cell r="AJ1767">
            <v>8</v>
          </cell>
          <cell r="AK1767">
            <v>8</v>
          </cell>
          <cell r="AL1767">
            <v>2</v>
          </cell>
          <cell r="AM1767">
            <v>5</v>
          </cell>
          <cell r="AN1767">
            <v>0</v>
          </cell>
          <cell r="AO1767">
            <v>0</v>
          </cell>
          <cell r="AP1767">
            <v>12</v>
          </cell>
          <cell r="AQ1767">
            <v>240</v>
          </cell>
          <cell r="AR1767">
            <v>6.6666666666666661</v>
          </cell>
          <cell r="AS1767">
            <v>6.25</v>
          </cell>
          <cell r="AT1767" t="str">
            <v>Q</v>
          </cell>
          <cell r="AU1767" t="str">
            <v>Q</v>
          </cell>
          <cell r="AV1767">
            <v>45219.999989999997</v>
          </cell>
          <cell r="AW1767">
            <v>45184.107429999996</v>
          </cell>
          <cell r="AX1767">
            <v>52900</v>
          </cell>
          <cell r="AY1767">
            <v>0.16983635585356849</v>
          </cell>
          <cell r="AZ1767">
            <v>0.14517958431001896</v>
          </cell>
          <cell r="BA1767">
            <v>51500</v>
          </cell>
          <cell r="BB1767">
            <v>3</v>
          </cell>
          <cell r="BC1767">
            <v>0.13887660352474063</v>
          </cell>
          <cell r="BD1767">
            <v>0.12194174776699036</v>
          </cell>
          <cell r="BE1767">
            <v>49900</v>
          </cell>
          <cell r="BF1767">
            <v>6</v>
          </cell>
          <cell r="BG1767">
            <v>0.10349402943465158</v>
          </cell>
          <cell r="BH1767">
            <v>9.3787575350701466E-2</v>
          </cell>
        </row>
        <row r="1768">
          <cell r="B1768" t="str">
            <v>9681</v>
          </cell>
          <cell r="C1768" t="str">
            <v>7896037913146</v>
          </cell>
          <cell r="D1768" t="str">
            <v>VINO TINTO SUAVE 750ml QUINTA DO MORGADO</v>
          </cell>
          <cell r="E1768">
            <v>12</v>
          </cell>
          <cell r="F1768" t="str">
            <v>BEBIDAS</v>
          </cell>
          <cell r="G1768" t="str">
            <v>BEBIDAS</v>
          </cell>
          <cell r="H1768" t="str">
            <v>VINOS MASIVOS</v>
          </cell>
          <cell r="I1768" t="str">
            <v>VINOS BOTELLA</v>
          </cell>
          <cell r="J1768" t="str">
            <v>QUINTA DO MORGADO</v>
          </cell>
          <cell r="K1768" t="str">
            <v>QUINTA DO MORGADO</v>
          </cell>
          <cell r="L1768">
            <v>117</v>
          </cell>
          <cell r="M1768" t="str">
            <v>LA CAOBA S.A.I.C. (117)</v>
          </cell>
          <cell r="N1768">
            <v>55</v>
          </cell>
          <cell r="O1768">
            <v>56</v>
          </cell>
          <cell r="P1768">
            <v>41</v>
          </cell>
          <cell r="Q1768">
            <v>55</v>
          </cell>
          <cell r="R1768">
            <v>135</v>
          </cell>
          <cell r="S1768">
            <v>69</v>
          </cell>
          <cell r="T1768">
            <v>53</v>
          </cell>
          <cell r="U1768">
            <v>84</v>
          </cell>
          <cell r="V1768">
            <v>41</v>
          </cell>
          <cell r="W1768">
            <v>29</v>
          </cell>
          <cell r="X1768">
            <v>25</v>
          </cell>
          <cell r="Y1768">
            <v>35</v>
          </cell>
          <cell r="Z1768">
            <v>52</v>
          </cell>
          <cell r="AA1768">
            <v>70</v>
          </cell>
          <cell r="AB1768">
            <v>58</v>
          </cell>
          <cell r="AC1768">
            <v>79</v>
          </cell>
          <cell r="AD1768">
            <v>67</v>
          </cell>
          <cell r="AE1768">
            <v>71</v>
          </cell>
          <cell r="AF1768">
            <v>69</v>
          </cell>
          <cell r="AG1768">
            <v>69</v>
          </cell>
          <cell r="AH1768">
            <v>16</v>
          </cell>
          <cell r="AI1768">
            <v>32</v>
          </cell>
          <cell r="AJ1768">
            <v>44</v>
          </cell>
          <cell r="AK1768">
            <v>78</v>
          </cell>
          <cell r="AL1768">
            <v>79</v>
          </cell>
          <cell r="AM1768">
            <v>79</v>
          </cell>
          <cell r="AN1768">
            <v>99</v>
          </cell>
          <cell r="AO1768">
            <v>102</v>
          </cell>
          <cell r="AP1768">
            <v>24</v>
          </cell>
          <cell r="AQ1768">
            <v>27.857142857142858</v>
          </cell>
          <cell r="AR1768">
            <v>67.714285714285708</v>
          </cell>
          <cell r="AS1768">
            <v>30</v>
          </cell>
          <cell r="AT1768">
            <v>43.043478260869563</v>
          </cell>
          <cell r="AU1768">
            <v>95.625</v>
          </cell>
          <cell r="AV1768">
            <v>17859.999960000001</v>
          </cell>
          <cell r="AW1768">
            <v>17725.24237</v>
          </cell>
          <cell r="AX1768">
            <v>20500</v>
          </cell>
          <cell r="AY1768">
            <v>0.1478163519547957</v>
          </cell>
          <cell r="AZ1768">
            <v>0.12878048975609752</v>
          </cell>
          <cell r="BA1768">
            <v>19900</v>
          </cell>
          <cell r="BB1768">
            <v>3</v>
          </cell>
          <cell r="BC1768">
            <v>0.11422172701953337</v>
          </cell>
          <cell r="BD1768">
            <v>0.10251256482412055</v>
          </cell>
          <cell r="BE1768">
            <v>19500</v>
          </cell>
          <cell r="BF1768">
            <v>6</v>
          </cell>
          <cell r="BG1768">
            <v>9.1825310396025372E-2</v>
          </cell>
          <cell r="BH1768">
            <v>8.4102566153846106E-2</v>
          </cell>
        </row>
        <row r="1769">
          <cell r="B1769" t="str">
            <v>2937</v>
          </cell>
          <cell r="C1769" t="str">
            <v>7804350000061</v>
          </cell>
          <cell r="D1769" t="str">
            <v>VINO BLANCO 750ml PREMIO SANTA CAROLINA</v>
          </cell>
          <cell r="E1769">
            <v>12</v>
          </cell>
          <cell r="F1769" t="str">
            <v>BEBIDAS</v>
          </cell>
          <cell r="G1769" t="str">
            <v>BEBIDAS</v>
          </cell>
          <cell r="H1769" t="str">
            <v>VINOS MASIVOS</v>
          </cell>
          <cell r="I1769" t="str">
            <v>VINOS BOTELLA</v>
          </cell>
          <cell r="J1769" t="str">
            <v>SANTA CAROLINA</v>
          </cell>
          <cell r="K1769" t="str">
            <v>SANTA CAROLINA</v>
          </cell>
          <cell r="L1769">
            <v>126</v>
          </cell>
          <cell r="M1769" t="str">
            <v>LONDON IMPORT S.A. (126)</v>
          </cell>
          <cell r="N1769">
            <v>0</v>
          </cell>
          <cell r="O1769">
            <v>1</v>
          </cell>
          <cell r="P1769">
            <v>6</v>
          </cell>
          <cell r="Q1769">
            <v>7</v>
          </cell>
          <cell r="R1769">
            <v>7</v>
          </cell>
          <cell r="S1769">
            <v>2</v>
          </cell>
          <cell r="T1769">
            <v>10</v>
          </cell>
          <cell r="U1769">
            <v>13</v>
          </cell>
          <cell r="V1769">
            <v>0</v>
          </cell>
          <cell r="W1769">
            <v>0</v>
          </cell>
          <cell r="X1769">
            <v>1</v>
          </cell>
          <cell r="Y1769">
            <v>1</v>
          </cell>
          <cell r="Z1769">
            <v>0</v>
          </cell>
          <cell r="AA1769">
            <v>0</v>
          </cell>
          <cell r="AB1769">
            <v>0</v>
          </cell>
          <cell r="AC1769">
            <v>0</v>
          </cell>
          <cell r="AD1769">
            <v>7</v>
          </cell>
          <cell r="AE1769">
            <v>0</v>
          </cell>
          <cell r="AF1769">
            <v>3</v>
          </cell>
          <cell r="AG1769">
            <v>9</v>
          </cell>
          <cell r="AH1769">
            <v>0</v>
          </cell>
          <cell r="AI1769">
            <v>0</v>
          </cell>
          <cell r="AJ1769">
            <v>2</v>
          </cell>
          <cell r="AK1769">
            <v>5</v>
          </cell>
          <cell r="AL1769">
            <v>6</v>
          </cell>
          <cell r="AM1769">
            <v>7</v>
          </cell>
          <cell r="AN1769">
            <v>3</v>
          </cell>
          <cell r="AO1769">
            <v>6</v>
          </cell>
          <cell r="AP1769">
            <v>8.5714285714285712</v>
          </cell>
          <cell r="AQ1769">
            <v>11.538461538461538</v>
          </cell>
          <cell r="AR1769">
            <v>180</v>
          </cell>
          <cell r="AS1769" t="str">
            <v>SV</v>
          </cell>
          <cell r="AT1769">
            <v>10</v>
          </cell>
          <cell r="AU1769" t="str">
            <v>SV</v>
          </cell>
          <cell r="AV1769">
            <v>22099</v>
          </cell>
          <cell r="AW1769">
            <v>18261.801909999998</v>
          </cell>
          <cell r="AX1769">
            <v>22900</v>
          </cell>
          <cell r="AY1769">
            <v>3.6245983981175511E-2</v>
          </cell>
          <cell r="AZ1769">
            <v>3.497816593886463E-2</v>
          </cell>
          <cell r="BA1769">
            <v>22500</v>
          </cell>
          <cell r="BB1769">
            <v>3</v>
          </cell>
          <cell r="BC1769">
            <v>1.8145617448753315E-2</v>
          </cell>
          <cell r="BD1769">
            <v>1.7822222222222222E-2</v>
          </cell>
          <cell r="BE1769">
            <v>21900</v>
          </cell>
          <cell r="BF1769">
            <v>6</v>
          </cell>
          <cell r="BG1769">
            <v>-9.0049323498800904E-3</v>
          </cell>
          <cell r="BH1769">
            <v>-9.0867579908675798E-3</v>
          </cell>
        </row>
        <row r="1770">
          <cell r="B1770" t="str">
            <v>7362</v>
          </cell>
          <cell r="C1770" t="str">
            <v>7804350596632</v>
          </cell>
          <cell r="D1770" t="str">
            <v>VINO CABERNET SAUVIGNON 1.5Lts RVA SANTA CAROLINA</v>
          </cell>
          <cell r="E1770">
            <v>6</v>
          </cell>
          <cell r="F1770" t="str">
            <v>BEBIDAS</v>
          </cell>
          <cell r="G1770" t="str">
            <v>BEBIDAS</v>
          </cell>
          <cell r="H1770" t="str">
            <v>VINOS MASIVOS</v>
          </cell>
          <cell r="I1770" t="str">
            <v>VINOS BOTELLA</v>
          </cell>
          <cell r="J1770" t="str">
            <v>SANTA CAROLINA</v>
          </cell>
          <cell r="K1770" t="str">
            <v>SANTA CAROLINA</v>
          </cell>
          <cell r="L1770">
            <v>126</v>
          </cell>
          <cell r="M1770" t="str">
            <v>LONDON IMPORT S.A. (126)</v>
          </cell>
          <cell r="N1770">
            <v>6</v>
          </cell>
          <cell r="O1770">
            <v>4</v>
          </cell>
          <cell r="P1770">
            <v>7</v>
          </cell>
          <cell r="Q1770">
            <v>4</v>
          </cell>
          <cell r="R1770">
            <v>1</v>
          </cell>
          <cell r="S1770">
            <v>4</v>
          </cell>
          <cell r="T1770">
            <v>1</v>
          </cell>
          <cell r="U1770">
            <v>1</v>
          </cell>
          <cell r="V1770">
            <v>2</v>
          </cell>
          <cell r="W1770">
            <v>4</v>
          </cell>
          <cell r="X1770">
            <v>1</v>
          </cell>
          <cell r="Y1770">
            <v>2</v>
          </cell>
          <cell r="Z1770">
            <v>1</v>
          </cell>
          <cell r="AA1770">
            <v>1</v>
          </cell>
          <cell r="AB1770">
            <v>5</v>
          </cell>
          <cell r="AC1770">
            <v>7</v>
          </cell>
          <cell r="AD1770">
            <v>2</v>
          </cell>
          <cell r="AE1770">
            <v>7</v>
          </cell>
          <cell r="AF1770">
            <v>0</v>
          </cell>
          <cell r="AG1770">
            <v>2</v>
          </cell>
          <cell r="AH1770">
            <v>1</v>
          </cell>
          <cell r="AI1770">
            <v>1</v>
          </cell>
          <cell r="AJ1770">
            <v>4</v>
          </cell>
          <cell r="AK1770">
            <v>11</v>
          </cell>
          <cell r="AL1770">
            <v>0</v>
          </cell>
          <cell r="AM1770">
            <v>0</v>
          </cell>
          <cell r="AN1770">
            <v>16</v>
          </cell>
          <cell r="AO1770">
            <v>5</v>
          </cell>
          <cell r="AP1770">
            <v>30</v>
          </cell>
          <cell r="AQ1770">
            <v>330</v>
          </cell>
          <cell r="AR1770" t="str">
            <v>Q</v>
          </cell>
          <cell r="AS1770" t="str">
            <v>Q</v>
          </cell>
          <cell r="AT1770">
            <v>240</v>
          </cell>
          <cell r="AU1770">
            <v>150</v>
          </cell>
          <cell r="AV1770">
            <v>42724</v>
          </cell>
          <cell r="AW1770">
            <v>37891.610569999997</v>
          </cell>
          <cell r="AX1770">
            <v>47900</v>
          </cell>
          <cell r="AY1770">
            <v>0.12114970508379375</v>
          </cell>
          <cell r="AZ1770">
            <v>0.10805845511482255</v>
          </cell>
          <cell r="BA1770">
            <v>46900</v>
          </cell>
          <cell r="BB1770">
            <v>3</v>
          </cell>
          <cell r="BC1770">
            <v>9.7743656960958658E-2</v>
          </cell>
          <cell r="BD1770">
            <v>8.9040511727078886E-2</v>
          </cell>
          <cell r="BE1770">
            <v>45900</v>
          </cell>
          <cell r="BF1770">
            <v>6</v>
          </cell>
          <cell r="BG1770">
            <v>7.4337608838123792E-2</v>
          </cell>
          <cell r="BH1770">
            <v>6.9193899782135082E-2</v>
          </cell>
        </row>
        <row r="1771">
          <cell r="B1771" t="str">
            <v>2934</v>
          </cell>
          <cell r="C1771" t="str">
            <v>7804350596236</v>
          </cell>
          <cell r="D1771" t="str">
            <v>VINO CABERNET SAUVIGNON 750ml RVA SANTA CAROLINA</v>
          </cell>
          <cell r="E1771">
            <v>12</v>
          </cell>
          <cell r="F1771" t="str">
            <v>BEBIDAS</v>
          </cell>
          <cell r="G1771" t="str">
            <v>BEBIDAS</v>
          </cell>
          <cell r="H1771" t="str">
            <v>VINOS MASIVOS</v>
          </cell>
          <cell r="I1771" t="str">
            <v>VINOS BOTELLA</v>
          </cell>
          <cell r="J1771" t="str">
            <v>SANTA CAROLINA</v>
          </cell>
          <cell r="K1771" t="str">
            <v>SANTA CAROLINA</v>
          </cell>
          <cell r="L1771">
            <v>126</v>
          </cell>
          <cell r="M1771" t="str">
            <v>LONDON IMPORT S.A. (126)</v>
          </cell>
          <cell r="N1771">
            <v>3</v>
          </cell>
          <cell r="O1771">
            <v>10</v>
          </cell>
          <cell r="P1771">
            <v>6</v>
          </cell>
          <cell r="Q1771">
            <v>12</v>
          </cell>
          <cell r="R1771">
            <v>4</v>
          </cell>
          <cell r="S1771">
            <v>11</v>
          </cell>
          <cell r="T1771">
            <v>4</v>
          </cell>
          <cell r="U1771">
            <v>14</v>
          </cell>
          <cell r="V1771">
            <v>3</v>
          </cell>
          <cell r="W1771">
            <v>9</v>
          </cell>
          <cell r="X1771">
            <v>3</v>
          </cell>
          <cell r="Y1771">
            <v>1</v>
          </cell>
          <cell r="Z1771">
            <v>3</v>
          </cell>
          <cell r="AA1771">
            <v>5</v>
          </cell>
          <cell r="AB1771">
            <v>1</v>
          </cell>
          <cell r="AC1771">
            <v>11</v>
          </cell>
          <cell r="AD1771">
            <v>5</v>
          </cell>
          <cell r="AE1771">
            <v>15</v>
          </cell>
          <cell r="AF1771">
            <v>5</v>
          </cell>
          <cell r="AG1771">
            <v>8</v>
          </cell>
          <cell r="AH1771">
            <v>2</v>
          </cell>
          <cell r="AI1771">
            <v>4</v>
          </cell>
          <cell r="AJ1771">
            <v>0</v>
          </cell>
          <cell r="AK1771">
            <v>5</v>
          </cell>
          <cell r="AL1771">
            <v>0</v>
          </cell>
          <cell r="AM1771">
            <v>7</v>
          </cell>
          <cell r="AN1771">
            <v>16</v>
          </cell>
          <cell r="AO1771">
            <v>2</v>
          </cell>
          <cell r="AP1771" t="str">
            <v>Q</v>
          </cell>
          <cell r="AQ1771">
            <v>10.714285714285715</v>
          </cell>
          <cell r="AR1771" t="str">
            <v>Q</v>
          </cell>
          <cell r="AS1771">
            <v>19.09090909090909</v>
          </cell>
          <cell r="AT1771">
            <v>60</v>
          </cell>
          <cell r="AU1771">
            <v>15</v>
          </cell>
          <cell r="AV1771">
            <v>24308.99999</v>
          </cell>
          <cell r="AW1771">
            <v>19916.972129999998</v>
          </cell>
          <cell r="AX1771">
            <v>24900</v>
          </cell>
          <cell r="AY1771">
            <v>2.4311983637464341E-2</v>
          </cell>
          <cell r="AZ1771">
            <v>2.3734940160642561E-2</v>
          </cell>
          <cell r="BA1771">
            <v>24500</v>
          </cell>
          <cell r="BB1771">
            <v>3</v>
          </cell>
          <cell r="BC1771">
            <v>7.8571726553362531E-3</v>
          </cell>
          <cell r="BD1771">
            <v>7.795918775510194E-3</v>
          </cell>
          <cell r="BE1771">
            <v>23900</v>
          </cell>
          <cell r="BF1771">
            <v>6</v>
          </cell>
          <cell r="BG1771">
            <v>-1.6825043817855545E-2</v>
          </cell>
          <cell r="BH1771">
            <v>-1.7112970292887039E-2</v>
          </cell>
        </row>
        <row r="1772">
          <cell r="B1772" t="str">
            <v>2936</v>
          </cell>
          <cell r="C1772" t="str">
            <v>7804350002157</v>
          </cell>
          <cell r="D1772" t="str">
            <v>VINO CARMENERE 750ml RVA SANTA CAROLINA</v>
          </cell>
          <cell r="E1772">
            <v>12</v>
          </cell>
          <cell r="F1772" t="str">
            <v>BEBIDAS</v>
          </cell>
          <cell r="G1772" t="str">
            <v>BEBIDAS</v>
          </cell>
          <cell r="H1772" t="str">
            <v>VINOS MASIVOS</v>
          </cell>
          <cell r="I1772" t="str">
            <v>VINOS BOTELLA</v>
          </cell>
          <cell r="J1772" t="str">
            <v>SANTA CAROLINA</v>
          </cell>
          <cell r="K1772" t="str">
            <v>SANTA CAROLINA</v>
          </cell>
          <cell r="L1772">
            <v>126</v>
          </cell>
          <cell r="M1772" t="str">
            <v>LONDON IMPORT S.A. (126)</v>
          </cell>
          <cell r="N1772">
            <v>1</v>
          </cell>
          <cell r="O1772">
            <v>13</v>
          </cell>
          <cell r="P1772">
            <v>3</v>
          </cell>
          <cell r="Q1772">
            <v>16</v>
          </cell>
          <cell r="R1772">
            <v>9</v>
          </cell>
          <cell r="S1772">
            <v>5</v>
          </cell>
          <cell r="T1772">
            <v>6</v>
          </cell>
          <cell r="U1772">
            <v>6</v>
          </cell>
          <cell r="V1772">
            <v>2</v>
          </cell>
          <cell r="W1772">
            <v>2</v>
          </cell>
          <cell r="X1772">
            <v>1</v>
          </cell>
          <cell r="Y1772">
            <v>3</v>
          </cell>
          <cell r="Z1772">
            <v>0</v>
          </cell>
          <cell r="AA1772">
            <v>7</v>
          </cell>
          <cell r="AB1772">
            <v>1</v>
          </cell>
          <cell r="AC1772">
            <v>0</v>
          </cell>
          <cell r="AD1772">
            <v>5</v>
          </cell>
          <cell r="AE1772">
            <v>6</v>
          </cell>
          <cell r="AF1772">
            <v>3</v>
          </cell>
          <cell r="AG1772">
            <v>4</v>
          </cell>
          <cell r="AH1772">
            <v>0</v>
          </cell>
          <cell r="AI1772">
            <v>1</v>
          </cell>
          <cell r="AJ1772">
            <v>15</v>
          </cell>
          <cell r="AK1772">
            <v>13</v>
          </cell>
          <cell r="AL1772">
            <v>6</v>
          </cell>
          <cell r="AM1772">
            <v>5</v>
          </cell>
          <cell r="AN1772">
            <v>8</v>
          </cell>
          <cell r="AO1772">
            <v>5</v>
          </cell>
          <cell r="AP1772">
            <v>28.125</v>
          </cell>
          <cell r="AQ1772">
            <v>65</v>
          </cell>
          <cell r="AR1772">
            <v>60</v>
          </cell>
          <cell r="AS1772" t="str">
            <v>SV</v>
          </cell>
          <cell r="AT1772">
            <v>60</v>
          </cell>
          <cell r="AU1772">
            <v>150</v>
          </cell>
          <cell r="AV1772">
            <v>24308.99999</v>
          </cell>
          <cell r="AW1772">
            <v>19752.699229999998</v>
          </cell>
          <cell r="AX1772">
            <v>24900</v>
          </cell>
          <cell r="AY1772">
            <v>2.4311983637464341E-2</v>
          </cell>
          <cell r="AZ1772">
            <v>2.3734940160642561E-2</v>
          </cell>
          <cell r="BA1772">
            <v>24500</v>
          </cell>
          <cell r="BB1772">
            <v>3</v>
          </cell>
          <cell r="BC1772">
            <v>7.8571726553362531E-3</v>
          </cell>
          <cell r="BD1772">
            <v>7.795918775510194E-3</v>
          </cell>
          <cell r="BE1772">
            <v>23900</v>
          </cell>
          <cell r="BF1772">
            <v>6</v>
          </cell>
          <cell r="BG1772">
            <v>-1.6825043817855545E-2</v>
          </cell>
          <cell r="BH1772">
            <v>-1.7112970292887039E-2</v>
          </cell>
        </row>
        <row r="1773">
          <cell r="B1773" t="str">
            <v>2935</v>
          </cell>
          <cell r="C1773" t="str">
            <v>7804350596229</v>
          </cell>
          <cell r="D1773" t="str">
            <v>VINO SAUVIGNON 750ml RVA SANTA CAROLINA</v>
          </cell>
          <cell r="E1773">
            <v>12</v>
          </cell>
          <cell r="F1773" t="str">
            <v>BEBIDAS</v>
          </cell>
          <cell r="G1773" t="str">
            <v>BEBIDAS</v>
          </cell>
          <cell r="H1773" t="str">
            <v>VINOS MASIVOS</v>
          </cell>
          <cell r="I1773" t="str">
            <v>VINOS BOTELLA</v>
          </cell>
          <cell r="J1773" t="str">
            <v>SANTA CAROLINA</v>
          </cell>
          <cell r="K1773" t="str">
            <v>SANTA CAROLINA</v>
          </cell>
          <cell r="L1773">
            <v>126</v>
          </cell>
          <cell r="M1773" t="str">
            <v>LONDON IMPORT S.A. (126)</v>
          </cell>
          <cell r="N1773">
            <v>5</v>
          </cell>
          <cell r="O1773">
            <v>7</v>
          </cell>
          <cell r="P1773">
            <v>7</v>
          </cell>
          <cell r="Q1773">
            <v>11</v>
          </cell>
          <cell r="R1773">
            <v>1</v>
          </cell>
          <cell r="S1773">
            <v>9</v>
          </cell>
          <cell r="T1773">
            <v>8</v>
          </cell>
          <cell r="U1773">
            <v>11</v>
          </cell>
          <cell r="V1773">
            <v>0</v>
          </cell>
          <cell r="W1773">
            <v>4</v>
          </cell>
          <cell r="X1773">
            <v>0</v>
          </cell>
          <cell r="Y1773">
            <v>0</v>
          </cell>
          <cell r="Z1773">
            <v>0</v>
          </cell>
          <cell r="AA1773">
            <v>0</v>
          </cell>
          <cell r="AB1773">
            <v>0</v>
          </cell>
          <cell r="AC1773">
            <v>0</v>
          </cell>
          <cell r="AD1773">
            <v>5</v>
          </cell>
          <cell r="AE1773">
            <v>5</v>
          </cell>
          <cell r="AF1773">
            <v>1</v>
          </cell>
          <cell r="AG1773">
            <v>1</v>
          </cell>
          <cell r="AH1773">
            <v>0</v>
          </cell>
          <cell r="AI1773">
            <v>3</v>
          </cell>
          <cell r="AJ1773">
            <v>2</v>
          </cell>
          <cell r="AK1773">
            <v>2</v>
          </cell>
          <cell r="AL1773">
            <v>6</v>
          </cell>
          <cell r="AM1773">
            <v>6</v>
          </cell>
          <cell r="AN1773">
            <v>15</v>
          </cell>
          <cell r="AO1773">
            <v>6</v>
          </cell>
          <cell r="AP1773">
            <v>5.454545454545455</v>
          </cell>
          <cell r="AQ1773">
            <v>5.454545454545455</v>
          </cell>
          <cell r="AR1773" t="str">
            <v>SV</v>
          </cell>
          <cell r="AS1773" t="str">
            <v>SV</v>
          </cell>
          <cell r="AT1773">
            <v>450</v>
          </cell>
          <cell r="AU1773">
            <v>60</v>
          </cell>
          <cell r="AV1773">
            <v>24308.99999</v>
          </cell>
          <cell r="AW1773">
            <v>19958.145680000001</v>
          </cell>
          <cell r="AX1773">
            <v>24900</v>
          </cell>
          <cell r="AY1773">
            <v>2.4311983637464341E-2</v>
          </cell>
          <cell r="AZ1773">
            <v>2.3734940160642561E-2</v>
          </cell>
          <cell r="BA1773">
            <v>24500</v>
          </cell>
          <cell r="BB1773">
            <v>3</v>
          </cell>
          <cell r="BC1773">
            <v>7.8571726553362531E-3</v>
          </cell>
          <cell r="BD1773">
            <v>7.795918775510194E-3</v>
          </cell>
          <cell r="BE1773">
            <v>23900</v>
          </cell>
          <cell r="BF1773">
            <v>6</v>
          </cell>
          <cell r="BG1773">
            <v>-1.6825043817855545E-2</v>
          </cell>
          <cell r="BH1773">
            <v>-1.7112970292887039E-2</v>
          </cell>
        </row>
        <row r="1774">
          <cell r="B1774" t="str">
            <v>2939</v>
          </cell>
          <cell r="C1774" t="str">
            <v>7804350004854</v>
          </cell>
          <cell r="D1774" t="str">
            <v>VINO TINTO 1.5Lts PREMIO SANTA CAROLINA</v>
          </cell>
          <cell r="E1774">
            <v>6</v>
          </cell>
          <cell r="F1774" t="str">
            <v>BEBIDAS</v>
          </cell>
          <cell r="G1774" t="str">
            <v>BEBIDAS</v>
          </cell>
          <cell r="H1774" t="str">
            <v>VINOS MASIVOS</v>
          </cell>
          <cell r="I1774" t="str">
            <v>VINOS BOTELLA</v>
          </cell>
          <cell r="J1774" t="str">
            <v>SANTA CAROLINA</v>
          </cell>
          <cell r="K1774" t="str">
            <v>SANTA CAROLINA</v>
          </cell>
          <cell r="L1774">
            <v>126</v>
          </cell>
          <cell r="M1774" t="str">
            <v>LONDON IMPORT S.A. (126)</v>
          </cell>
          <cell r="N1774">
            <v>1</v>
          </cell>
          <cell r="O1774">
            <v>0</v>
          </cell>
          <cell r="P1774">
            <v>2</v>
          </cell>
          <cell r="Q1774">
            <v>1</v>
          </cell>
          <cell r="R1774">
            <v>6</v>
          </cell>
          <cell r="S1774">
            <v>8</v>
          </cell>
          <cell r="T1774">
            <v>9</v>
          </cell>
          <cell r="U1774">
            <v>6</v>
          </cell>
          <cell r="V1774">
            <v>0</v>
          </cell>
          <cell r="W1774">
            <v>3</v>
          </cell>
          <cell r="X1774">
            <v>2</v>
          </cell>
          <cell r="Y1774">
            <v>2</v>
          </cell>
          <cell r="Z1774">
            <v>0</v>
          </cell>
          <cell r="AA1774">
            <v>0</v>
          </cell>
          <cell r="AB1774">
            <v>5</v>
          </cell>
          <cell r="AC1774">
            <v>4</v>
          </cell>
          <cell r="AD1774">
            <v>0</v>
          </cell>
          <cell r="AE1774">
            <v>0</v>
          </cell>
          <cell r="AF1774">
            <v>2</v>
          </cell>
          <cell r="AG1774">
            <v>4</v>
          </cell>
          <cell r="AH1774">
            <v>0</v>
          </cell>
          <cell r="AI1774">
            <v>1</v>
          </cell>
          <cell r="AJ1774">
            <v>5</v>
          </cell>
          <cell r="AK1774">
            <v>7</v>
          </cell>
          <cell r="AL1774">
            <v>0</v>
          </cell>
          <cell r="AM1774">
            <v>5</v>
          </cell>
          <cell r="AN1774">
            <v>8</v>
          </cell>
          <cell r="AO1774">
            <v>6</v>
          </cell>
          <cell r="AP1774">
            <v>150</v>
          </cell>
          <cell r="AQ1774">
            <v>35</v>
          </cell>
          <cell r="AR1774" t="str">
            <v>Q</v>
          </cell>
          <cell r="AS1774">
            <v>37.5</v>
          </cell>
          <cell r="AT1774">
            <v>60</v>
          </cell>
          <cell r="AU1774">
            <v>180</v>
          </cell>
          <cell r="AV1774">
            <v>41252</v>
          </cell>
          <cell r="AW1774">
            <v>35022.459560000003</v>
          </cell>
          <cell r="AX1774">
            <v>43900</v>
          </cell>
          <cell r="AY1774">
            <v>6.4190827111412885E-2</v>
          </cell>
          <cell r="AZ1774">
            <v>6.0318906605922554E-2</v>
          </cell>
          <cell r="BA1774">
            <v>42900</v>
          </cell>
          <cell r="BB1774">
            <v>3</v>
          </cell>
          <cell r="BC1774">
            <v>3.9949578202268965E-2</v>
          </cell>
          <cell r="BD1774">
            <v>3.8414918414918418E-2</v>
          </cell>
          <cell r="BE1774">
            <v>41900</v>
          </cell>
          <cell r="BF1774">
            <v>6</v>
          </cell>
          <cell r="BG1774">
            <v>1.5708329293125267E-2</v>
          </cell>
          <cell r="BH1774">
            <v>1.5465393794749403E-2</v>
          </cell>
        </row>
        <row r="1775">
          <cell r="B1775" t="str">
            <v>2938</v>
          </cell>
          <cell r="C1775" t="str">
            <v>7804350000054</v>
          </cell>
          <cell r="D1775" t="str">
            <v>VINO TINTO 750ml PREMIO SANTA CAROLINA</v>
          </cell>
          <cell r="E1775">
            <v>12</v>
          </cell>
          <cell r="F1775" t="str">
            <v>BEBIDAS</v>
          </cell>
          <cell r="G1775" t="str">
            <v>BEBIDAS</v>
          </cell>
          <cell r="H1775" t="str">
            <v>VINOS MASIVOS</v>
          </cell>
          <cell r="I1775" t="str">
            <v>VINOS BOTELLA</v>
          </cell>
          <cell r="J1775" t="str">
            <v>SANTA CAROLINA</v>
          </cell>
          <cell r="K1775" t="str">
            <v>SANTA CAROLINA</v>
          </cell>
          <cell r="L1775">
            <v>126</v>
          </cell>
          <cell r="M1775" t="str">
            <v>LONDON IMPORT S.A. (126)</v>
          </cell>
          <cell r="N1775">
            <v>6</v>
          </cell>
          <cell r="O1775">
            <v>7</v>
          </cell>
          <cell r="P1775">
            <v>2</v>
          </cell>
          <cell r="Q1775">
            <v>3</v>
          </cell>
          <cell r="R1775">
            <v>1</v>
          </cell>
          <cell r="S1775">
            <v>5</v>
          </cell>
          <cell r="T1775">
            <v>1</v>
          </cell>
          <cell r="U1775">
            <v>9</v>
          </cell>
          <cell r="V1775">
            <v>0</v>
          </cell>
          <cell r="W1775">
            <v>1</v>
          </cell>
          <cell r="X1775">
            <v>1</v>
          </cell>
          <cell r="Y1775">
            <v>1</v>
          </cell>
          <cell r="Z1775">
            <v>0</v>
          </cell>
          <cell r="AA1775">
            <v>8</v>
          </cell>
          <cell r="AB1775">
            <v>0</v>
          </cell>
          <cell r="AC1775">
            <v>1</v>
          </cell>
          <cell r="AD1775">
            <v>9</v>
          </cell>
          <cell r="AE1775">
            <v>10</v>
          </cell>
          <cell r="AF1775">
            <v>12</v>
          </cell>
          <cell r="AG1775">
            <v>10</v>
          </cell>
          <cell r="AH1775">
            <v>0</v>
          </cell>
          <cell r="AI1775">
            <v>0</v>
          </cell>
          <cell r="AJ1775">
            <v>4</v>
          </cell>
          <cell r="AK1775">
            <v>5</v>
          </cell>
          <cell r="AL1775">
            <v>14</v>
          </cell>
          <cell r="AM1775">
            <v>12</v>
          </cell>
          <cell r="AN1775">
            <v>16</v>
          </cell>
          <cell r="AO1775">
            <v>6</v>
          </cell>
          <cell r="AP1775">
            <v>40</v>
          </cell>
          <cell r="AQ1775">
            <v>16.666666666666668</v>
          </cell>
          <cell r="AR1775">
            <v>420</v>
          </cell>
          <cell r="AS1775">
            <v>360</v>
          </cell>
          <cell r="AT1775">
            <v>48</v>
          </cell>
          <cell r="AU1775" t="str">
            <v>SV</v>
          </cell>
          <cell r="AV1775">
            <v>22099</v>
          </cell>
          <cell r="AW1775">
            <v>17874.135730000002</v>
          </cell>
          <cell r="AX1775">
            <v>22900</v>
          </cell>
          <cell r="AY1775">
            <v>3.6245983981175511E-2</v>
          </cell>
          <cell r="AZ1775">
            <v>3.497816593886463E-2</v>
          </cell>
          <cell r="BA1775">
            <v>22500</v>
          </cell>
          <cell r="BB1775">
            <v>3</v>
          </cell>
          <cell r="BC1775">
            <v>1.8145617448753315E-2</v>
          </cell>
          <cell r="BD1775">
            <v>1.7822222222222222E-2</v>
          </cell>
          <cell r="BE1775">
            <v>21900</v>
          </cell>
          <cell r="BF1775">
            <v>6</v>
          </cell>
          <cell r="BG1775">
            <v>-9.0049323498800904E-3</v>
          </cell>
          <cell r="BH1775">
            <v>-9.0867579908675798E-3</v>
          </cell>
        </row>
        <row r="1776">
          <cell r="B1776" t="str">
            <v>2940</v>
          </cell>
          <cell r="C1776" t="str">
            <v>7804350006896</v>
          </cell>
          <cell r="D1776" t="str">
            <v>VINO TINTO DULCE 750ml SANTA CAROLINA</v>
          </cell>
          <cell r="E1776">
            <v>12</v>
          </cell>
          <cell r="F1776" t="str">
            <v>BEBIDAS</v>
          </cell>
          <cell r="G1776" t="str">
            <v>BEBIDAS</v>
          </cell>
          <cell r="H1776" t="str">
            <v>VINOS MASIVOS</v>
          </cell>
          <cell r="I1776" t="str">
            <v>VINOS BOTELLA</v>
          </cell>
          <cell r="J1776" t="str">
            <v>SANTA CAROLINA</v>
          </cell>
          <cell r="K1776" t="str">
            <v>SANTA CAROLINA</v>
          </cell>
          <cell r="L1776">
            <v>126</v>
          </cell>
          <cell r="M1776" t="str">
            <v>LONDON IMPORT S.A. (126)</v>
          </cell>
          <cell r="N1776">
            <v>1</v>
          </cell>
          <cell r="O1776">
            <v>0</v>
          </cell>
          <cell r="P1776">
            <v>2</v>
          </cell>
          <cell r="Q1776">
            <v>4</v>
          </cell>
          <cell r="R1776">
            <v>0</v>
          </cell>
          <cell r="S1776">
            <v>6</v>
          </cell>
          <cell r="T1776">
            <v>5</v>
          </cell>
          <cell r="U1776">
            <v>5</v>
          </cell>
          <cell r="V1776">
            <v>0</v>
          </cell>
          <cell r="W1776">
            <v>5</v>
          </cell>
          <cell r="X1776">
            <v>1</v>
          </cell>
          <cell r="Y1776">
            <v>0</v>
          </cell>
          <cell r="Z1776">
            <v>0</v>
          </cell>
          <cell r="AA1776">
            <v>2</v>
          </cell>
          <cell r="AB1776">
            <v>1</v>
          </cell>
          <cell r="AC1776">
            <v>5</v>
          </cell>
          <cell r="AD1776">
            <v>3</v>
          </cell>
          <cell r="AE1776">
            <v>6</v>
          </cell>
          <cell r="AF1776">
            <v>1</v>
          </cell>
          <cell r="AG1776">
            <v>3</v>
          </cell>
          <cell r="AH1776">
            <v>2</v>
          </cell>
          <cell r="AI1776">
            <v>2</v>
          </cell>
          <cell r="AJ1776">
            <v>7</v>
          </cell>
          <cell r="AK1776">
            <v>2</v>
          </cell>
          <cell r="AL1776">
            <v>0</v>
          </cell>
          <cell r="AM1776">
            <v>9</v>
          </cell>
          <cell r="AN1776">
            <v>9</v>
          </cell>
          <cell r="AO1776">
            <v>4</v>
          </cell>
          <cell r="AP1776">
            <v>52.5</v>
          </cell>
          <cell r="AQ1776">
            <v>12</v>
          </cell>
          <cell r="AR1776" t="str">
            <v>Q</v>
          </cell>
          <cell r="AS1776">
            <v>54</v>
          </cell>
          <cell r="AT1776">
            <v>90</v>
          </cell>
          <cell r="AU1776">
            <v>60</v>
          </cell>
          <cell r="AV1776">
            <v>23571.99999</v>
          </cell>
          <cell r="AW1776">
            <v>19536.149819999999</v>
          </cell>
          <cell r="AX1776">
            <v>24900</v>
          </cell>
          <cell r="AY1776">
            <v>5.6338028617146652E-2</v>
          </cell>
          <cell r="AZ1776">
            <v>5.3333333734939752E-2</v>
          </cell>
          <cell r="BA1776">
            <v>24500</v>
          </cell>
          <cell r="BB1776">
            <v>3</v>
          </cell>
          <cell r="BC1776">
            <v>3.936874301687121E-2</v>
          </cell>
          <cell r="BD1776">
            <v>3.7877551428571417E-2</v>
          </cell>
          <cell r="BE1776">
            <v>23900</v>
          </cell>
          <cell r="BF1776">
            <v>6</v>
          </cell>
          <cell r="BG1776">
            <v>1.3914814616458049E-2</v>
          </cell>
          <cell r="BH1776">
            <v>1.3723849790794969E-2</v>
          </cell>
        </row>
        <row r="1777">
          <cell r="B1777" t="str">
            <v>31191</v>
          </cell>
          <cell r="C1777" t="str">
            <v>7804350008012</v>
          </cell>
          <cell r="D1777" t="str">
            <v>VINO TINTO SUAVE 750ml SANTA CAROLINA</v>
          </cell>
          <cell r="E1777">
            <v>12</v>
          </cell>
          <cell r="F1777" t="str">
            <v>BEBIDAS</v>
          </cell>
          <cell r="G1777" t="str">
            <v>BEBIDAS</v>
          </cell>
          <cell r="H1777" t="str">
            <v>VINOS MASIVOS</v>
          </cell>
          <cell r="I1777" t="str">
            <v>VINOS BOTELLA</v>
          </cell>
          <cell r="J1777" t="str">
            <v>SANTA CAROLINA</v>
          </cell>
          <cell r="K1777" t="str">
            <v>SANTA CAROLINA</v>
          </cell>
          <cell r="L1777">
            <v>126</v>
          </cell>
          <cell r="M1777" t="str">
            <v>LONDON IMPORT S.A. (126)</v>
          </cell>
          <cell r="N1777">
            <v>1</v>
          </cell>
          <cell r="O1777">
            <v>4</v>
          </cell>
          <cell r="P1777">
            <v>2</v>
          </cell>
          <cell r="Q1777">
            <v>2</v>
          </cell>
          <cell r="R1777">
            <v>2</v>
          </cell>
          <cell r="S1777">
            <v>6</v>
          </cell>
          <cell r="T1777">
            <v>3</v>
          </cell>
          <cell r="U1777">
            <v>2</v>
          </cell>
          <cell r="V1777">
            <v>0</v>
          </cell>
          <cell r="W1777">
            <v>2</v>
          </cell>
          <cell r="X1777">
            <v>1</v>
          </cell>
          <cell r="Y1777">
            <v>2</v>
          </cell>
          <cell r="Z1777">
            <v>4</v>
          </cell>
          <cell r="AA1777">
            <v>2</v>
          </cell>
          <cell r="AB1777">
            <v>0</v>
          </cell>
          <cell r="AC1777">
            <v>5</v>
          </cell>
          <cell r="AD1777">
            <v>4</v>
          </cell>
          <cell r="AE1777">
            <v>3</v>
          </cell>
          <cell r="AF1777">
            <v>5</v>
          </cell>
          <cell r="AG1777">
            <v>0</v>
          </cell>
          <cell r="AH1777">
            <v>0</v>
          </cell>
          <cell r="AI1777">
            <v>1</v>
          </cell>
          <cell r="AJ1777">
            <v>6</v>
          </cell>
          <cell r="AK1777">
            <v>10</v>
          </cell>
          <cell r="AL1777">
            <v>3</v>
          </cell>
          <cell r="AM1777">
            <v>0</v>
          </cell>
          <cell r="AN1777">
            <v>0</v>
          </cell>
          <cell r="AO1777">
            <v>6</v>
          </cell>
          <cell r="AP1777">
            <v>90</v>
          </cell>
          <cell r="AQ1777">
            <v>150</v>
          </cell>
          <cell r="AR1777">
            <v>45</v>
          </cell>
          <cell r="AS1777" t="str">
            <v>Q</v>
          </cell>
          <cell r="AT1777" t="str">
            <v>Q</v>
          </cell>
          <cell r="AU1777">
            <v>180</v>
          </cell>
          <cell r="AV1777">
            <v>27255.999980000001</v>
          </cell>
          <cell r="AW1777">
            <v>25626.513330000002</v>
          </cell>
          <cell r="AX1777">
            <v>32900</v>
          </cell>
          <cell r="AY1777">
            <v>0.20707367273779975</v>
          </cell>
          <cell r="AZ1777">
            <v>0.17155015258358661</v>
          </cell>
          <cell r="BA1777">
            <v>31900</v>
          </cell>
          <cell r="BB1777">
            <v>3</v>
          </cell>
          <cell r="BC1777">
            <v>0.17038450335367217</v>
          </cell>
          <cell r="BD1777">
            <v>0.14557993793103446</v>
          </cell>
          <cell r="BE1777">
            <v>30900</v>
          </cell>
          <cell r="BF1777">
            <v>6</v>
          </cell>
          <cell r="BG1777">
            <v>0.13369533396954458</v>
          </cell>
          <cell r="BH1777">
            <v>0.11792880323624594</v>
          </cell>
        </row>
        <row r="1778">
          <cell r="B1778" t="str">
            <v>8454</v>
          </cell>
          <cell r="C1778" t="str">
            <v>7804300120276</v>
          </cell>
          <cell r="D1778" t="str">
            <v>VINO BLANCO 750ml SANTA HELENA</v>
          </cell>
          <cell r="E1778">
            <v>12</v>
          </cell>
          <cell r="F1778" t="str">
            <v>BEBIDAS</v>
          </cell>
          <cell r="G1778" t="str">
            <v>BEBIDAS</v>
          </cell>
          <cell r="H1778" t="str">
            <v>VINOS MASIVOS</v>
          </cell>
          <cell r="I1778" t="str">
            <v>VINOS BOTELLA</v>
          </cell>
          <cell r="J1778" t="str">
            <v>SANTA HELENA</v>
          </cell>
          <cell r="K1778" t="str">
            <v>SANTA HELENA</v>
          </cell>
          <cell r="L1778">
            <v>27</v>
          </cell>
          <cell r="M1778" t="str">
            <v>A.J. S.A. CALIDAD ANTE TODO (27)</v>
          </cell>
          <cell r="N1778">
            <v>34</v>
          </cell>
          <cell r="O1778">
            <v>43</v>
          </cell>
          <cell r="P1778">
            <v>69</v>
          </cell>
          <cell r="Q1778">
            <v>48</v>
          </cell>
          <cell r="R1778">
            <v>27</v>
          </cell>
          <cell r="S1778">
            <v>41</v>
          </cell>
          <cell r="T1778">
            <v>36</v>
          </cell>
          <cell r="U1778">
            <v>20</v>
          </cell>
          <cell r="V1778">
            <v>4</v>
          </cell>
          <cell r="W1778">
            <v>16</v>
          </cell>
          <cell r="X1778">
            <v>10</v>
          </cell>
          <cell r="Y1778">
            <v>14</v>
          </cell>
          <cell r="Z1778">
            <v>21</v>
          </cell>
          <cell r="AA1778">
            <v>12</v>
          </cell>
          <cell r="AB1778">
            <v>20</v>
          </cell>
          <cell r="AC1778">
            <v>22</v>
          </cell>
          <cell r="AD1778">
            <v>1</v>
          </cell>
          <cell r="AE1778">
            <v>25</v>
          </cell>
          <cell r="AF1778">
            <v>59</v>
          </cell>
          <cell r="AG1778">
            <v>25</v>
          </cell>
          <cell r="AH1778">
            <v>2</v>
          </cell>
          <cell r="AI1778">
            <v>9</v>
          </cell>
          <cell r="AJ1778">
            <v>3</v>
          </cell>
          <cell r="AK1778">
            <v>12</v>
          </cell>
          <cell r="AL1778">
            <v>12</v>
          </cell>
          <cell r="AM1778">
            <v>0</v>
          </cell>
          <cell r="AN1778">
            <v>0</v>
          </cell>
          <cell r="AO1778">
            <v>21</v>
          </cell>
          <cell r="AP1778">
            <v>1.875</v>
          </cell>
          <cell r="AQ1778">
            <v>18</v>
          </cell>
          <cell r="AR1778">
            <v>25.714285714285712</v>
          </cell>
          <cell r="AS1778" t="str">
            <v>Q</v>
          </cell>
          <cell r="AT1778" t="str">
            <v>Q</v>
          </cell>
          <cell r="AU1778">
            <v>70</v>
          </cell>
          <cell r="AV1778">
            <v>19110</v>
          </cell>
          <cell r="AW1778">
            <v>18619.713970000001</v>
          </cell>
          <cell r="AX1778">
            <v>21500</v>
          </cell>
          <cell r="AY1778">
            <v>0.12506541077969646</v>
          </cell>
          <cell r="AZ1778">
            <v>0.11116279069767442</v>
          </cell>
          <cell r="BA1778">
            <v>20900</v>
          </cell>
          <cell r="BB1778">
            <v>3</v>
          </cell>
          <cell r="BC1778">
            <v>9.3668236525379367E-2</v>
          </cell>
          <cell r="BD1778">
            <v>8.5645933014354067E-2</v>
          </cell>
          <cell r="BE1778">
            <v>20500</v>
          </cell>
          <cell r="BF1778">
            <v>6</v>
          </cell>
          <cell r="BG1778">
            <v>7.2736787022501304E-2</v>
          </cell>
          <cell r="BH1778">
            <v>6.7804878048780493E-2</v>
          </cell>
        </row>
        <row r="1779">
          <cell r="B1779" t="str">
            <v>33244</v>
          </cell>
          <cell r="C1779" t="str">
            <v>7804300157029</v>
          </cell>
          <cell r="D1779" t="str">
            <v>VINO BLANCO DULCE 750ml SANTA HELENA</v>
          </cell>
          <cell r="E1779">
            <v>12</v>
          </cell>
          <cell r="F1779" t="str">
            <v>BEBIDAS</v>
          </cell>
          <cell r="G1779" t="str">
            <v>BEBIDAS</v>
          </cell>
          <cell r="H1779" t="str">
            <v>VINOS MASIVOS</v>
          </cell>
          <cell r="I1779" t="str">
            <v>VINOS BOTELLA</v>
          </cell>
          <cell r="J1779" t="str">
            <v>SANTA HELENA</v>
          </cell>
          <cell r="K1779" t="str">
            <v>SANTA HELENA</v>
          </cell>
          <cell r="L1779">
            <v>27</v>
          </cell>
          <cell r="M1779" t="str">
            <v>A.J. S.A. CALIDAD ANTE TODO (27)</v>
          </cell>
          <cell r="N1779">
            <v>20</v>
          </cell>
          <cell r="O1779">
            <v>19</v>
          </cell>
          <cell r="P1779">
            <v>33</v>
          </cell>
          <cell r="Q1779">
            <v>32</v>
          </cell>
          <cell r="R1779">
            <v>7</v>
          </cell>
          <cell r="S1779">
            <v>32</v>
          </cell>
          <cell r="T1779">
            <v>70</v>
          </cell>
          <cell r="U1779">
            <v>64</v>
          </cell>
          <cell r="V1779">
            <v>0</v>
          </cell>
          <cell r="W1779">
            <v>5</v>
          </cell>
          <cell r="X1779">
            <v>5</v>
          </cell>
          <cell r="Y1779">
            <v>15</v>
          </cell>
          <cell r="Z1779">
            <v>17</v>
          </cell>
          <cell r="AA1779">
            <v>27</v>
          </cell>
          <cell r="AB1779">
            <v>11</v>
          </cell>
          <cell r="AC1779">
            <v>15</v>
          </cell>
          <cell r="AD1779">
            <v>14</v>
          </cell>
          <cell r="AE1779">
            <v>22</v>
          </cell>
          <cell r="AF1779">
            <v>37</v>
          </cell>
          <cell r="AG1779">
            <v>76</v>
          </cell>
          <cell r="AH1779">
            <v>9</v>
          </cell>
          <cell r="AI1779">
            <v>22</v>
          </cell>
          <cell r="AJ1779">
            <v>18</v>
          </cell>
          <cell r="AK1779">
            <v>4</v>
          </cell>
          <cell r="AL1779">
            <v>15</v>
          </cell>
          <cell r="AM1779">
            <v>47</v>
          </cell>
          <cell r="AN1779">
            <v>8</v>
          </cell>
          <cell r="AO1779">
            <v>9</v>
          </cell>
          <cell r="AP1779">
            <v>16.875</v>
          </cell>
          <cell r="AQ1779">
            <v>1.875</v>
          </cell>
          <cell r="AR1779">
            <v>30</v>
          </cell>
          <cell r="AS1779">
            <v>94</v>
          </cell>
          <cell r="AT1779">
            <v>3.1578947368421053</v>
          </cell>
          <cell r="AU1779">
            <v>12.272727272727273</v>
          </cell>
          <cell r="AV1779">
            <v>18620</v>
          </cell>
          <cell r="AW1779">
            <v>18543.802199999998</v>
          </cell>
          <cell r="AX1779">
            <v>20750</v>
          </cell>
          <cell r="AY1779">
            <v>0.11439312567132109</v>
          </cell>
          <cell r="AZ1779">
            <v>0.10265060240963855</v>
          </cell>
          <cell r="BA1779">
            <v>20250</v>
          </cell>
          <cell r="BB1779">
            <v>3</v>
          </cell>
          <cell r="BC1779">
            <v>8.7540279269602506E-2</v>
          </cell>
          <cell r="BD1779">
            <v>8.049382716049383E-2</v>
          </cell>
          <cell r="BE1779">
            <v>19900</v>
          </cell>
          <cell r="BF1779">
            <v>6</v>
          </cell>
          <cell r="BG1779">
            <v>6.8743286788399471E-2</v>
          </cell>
          <cell r="BH1779">
            <v>6.4321608040201012E-2</v>
          </cell>
        </row>
        <row r="1780">
          <cell r="B1780" t="str">
            <v>33246</v>
          </cell>
          <cell r="C1780" t="str">
            <v>7804300156411</v>
          </cell>
          <cell r="D1780" t="str">
            <v>VINO CABERNET SAUVIGNON 750ml SANTA HELENA</v>
          </cell>
          <cell r="E1780">
            <v>12</v>
          </cell>
          <cell r="F1780" t="str">
            <v>BEBIDAS</v>
          </cell>
          <cell r="G1780" t="str">
            <v>BEBIDAS</v>
          </cell>
          <cell r="H1780" t="str">
            <v>VINOS MASIVOS</v>
          </cell>
          <cell r="I1780" t="str">
            <v>VINOS BOTELLA</v>
          </cell>
          <cell r="J1780" t="str">
            <v>SANTA HELENA</v>
          </cell>
          <cell r="K1780" t="str">
            <v>SANTA HELENA</v>
          </cell>
          <cell r="L1780">
            <v>27</v>
          </cell>
          <cell r="M1780" t="str">
            <v>A.J. S.A. CALIDAD ANTE TODO (27)</v>
          </cell>
          <cell r="N1780">
            <v>6</v>
          </cell>
          <cell r="O1780">
            <v>3</v>
          </cell>
          <cell r="P1780">
            <v>14</v>
          </cell>
          <cell r="Q1780">
            <v>11</v>
          </cell>
          <cell r="R1780">
            <v>16</v>
          </cell>
          <cell r="S1780">
            <v>28</v>
          </cell>
          <cell r="T1780">
            <v>21</v>
          </cell>
          <cell r="U1780">
            <v>36</v>
          </cell>
          <cell r="V1780">
            <v>8</v>
          </cell>
          <cell r="W1780">
            <v>8</v>
          </cell>
          <cell r="X1780">
            <v>13</v>
          </cell>
          <cell r="Y1780">
            <v>16</v>
          </cell>
          <cell r="Z1780">
            <v>2</v>
          </cell>
          <cell r="AA1780">
            <v>4</v>
          </cell>
          <cell r="AB1780">
            <v>0</v>
          </cell>
          <cell r="AC1780">
            <v>5</v>
          </cell>
          <cell r="AD1780">
            <v>16</v>
          </cell>
          <cell r="AE1780">
            <v>16</v>
          </cell>
          <cell r="AF1780">
            <v>10</v>
          </cell>
          <cell r="AG1780">
            <v>14</v>
          </cell>
          <cell r="AH1780">
            <v>1</v>
          </cell>
          <cell r="AI1780">
            <v>1</v>
          </cell>
          <cell r="AJ1780">
            <v>8</v>
          </cell>
          <cell r="AK1780">
            <v>10</v>
          </cell>
          <cell r="AL1780">
            <v>4</v>
          </cell>
          <cell r="AM1780">
            <v>7</v>
          </cell>
          <cell r="AN1780">
            <v>12</v>
          </cell>
          <cell r="AO1780">
            <v>11</v>
          </cell>
          <cell r="AP1780">
            <v>21.81818181818182</v>
          </cell>
          <cell r="AQ1780">
            <v>8.3333333333333339</v>
          </cell>
          <cell r="AR1780">
            <v>7.5</v>
          </cell>
          <cell r="AS1780">
            <v>42</v>
          </cell>
          <cell r="AT1780">
            <v>25.714285714285712</v>
          </cell>
          <cell r="AU1780">
            <v>330</v>
          </cell>
          <cell r="AV1780">
            <v>21168</v>
          </cell>
          <cell r="AW1780">
            <v>21168.000370000002</v>
          </cell>
          <cell r="AX1780">
            <v>23500</v>
          </cell>
          <cell r="AY1780">
            <v>0.11016628873771728</v>
          </cell>
          <cell r="AZ1780">
            <v>9.9234042553191487E-2</v>
          </cell>
          <cell r="BA1780">
            <v>22900</v>
          </cell>
          <cell r="BB1780">
            <v>3</v>
          </cell>
          <cell r="BC1780">
            <v>8.1821617535903224E-2</v>
          </cell>
          <cell r="BD1780">
            <v>7.563318777292577E-2</v>
          </cell>
          <cell r="BE1780">
            <v>22500</v>
          </cell>
          <cell r="BF1780">
            <v>6</v>
          </cell>
          <cell r="BG1780">
            <v>6.2925170068027114E-2</v>
          </cell>
          <cell r="BH1780">
            <v>5.9200000000000003E-2</v>
          </cell>
        </row>
        <row r="1781">
          <cell r="B1781" t="str">
            <v>33247</v>
          </cell>
          <cell r="C1781" t="str">
            <v>7804300121846</v>
          </cell>
          <cell r="D1781" t="str">
            <v>VINO MERLOT 750ml RVA SANTA HELENA</v>
          </cell>
          <cell r="E1781">
            <v>12</v>
          </cell>
          <cell r="F1781" t="str">
            <v>BEBIDAS</v>
          </cell>
          <cell r="G1781" t="str">
            <v>BEBIDAS</v>
          </cell>
          <cell r="H1781" t="str">
            <v>VINOS MASIVOS</v>
          </cell>
          <cell r="I1781" t="str">
            <v>VINOS BOTELLA</v>
          </cell>
          <cell r="J1781" t="str">
            <v>SANTA HELENA</v>
          </cell>
          <cell r="K1781" t="str">
            <v>SANTA HELENA</v>
          </cell>
          <cell r="L1781">
            <v>27</v>
          </cell>
          <cell r="M1781" t="str">
            <v>A.J. S.A. CALIDAD ANTE TODO (27)</v>
          </cell>
          <cell r="N1781">
            <v>0</v>
          </cell>
          <cell r="O1781">
            <v>0</v>
          </cell>
          <cell r="P1781">
            <v>9</v>
          </cell>
          <cell r="Q1781">
            <v>12</v>
          </cell>
          <cell r="R1781">
            <v>11</v>
          </cell>
          <cell r="S1781">
            <v>1</v>
          </cell>
          <cell r="T1781">
            <v>17</v>
          </cell>
          <cell r="U1781">
            <v>14</v>
          </cell>
          <cell r="V1781">
            <v>0</v>
          </cell>
          <cell r="W1781">
            <v>6</v>
          </cell>
          <cell r="X1781">
            <v>3</v>
          </cell>
          <cell r="Y1781">
            <v>2</v>
          </cell>
          <cell r="Z1781">
            <v>1</v>
          </cell>
          <cell r="AA1781">
            <v>2</v>
          </cell>
          <cell r="AB1781">
            <v>2</v>
          </cell>
          <cell r="AC1781">
            <v>8</v>
          </cell>
          <cell r="AD1781">
            <v>2</v>
          </cell>
          <cell r="AE1781">
            <v>1</v>
          </cell>
          <cell r="AF1781">
            <v>6</v>
          </cell>
          <cell r="AG1781">
            <v>5</v>
          </cell>
          <cell r="AH1781">
            <v>0</v>
          </cell>
          <cell r="AI1781">
            <v>1</v>
          </cell>
          <cell r="AJ1781">
            <v>0</v>
          </cell>
          <cell r="AK1781">
            <v>14</v>
          </cell>
          <cell r="AL1781">
            <v>3</v>
          </cell>
          <cell r="AM1781">
            <v>17</v>
          </cell>
          <cell r="AN1781">
            <v>29</v>
          </cell>
          <cell r="AO1781">
            <v>12</v>
          </cell>
          <cell r="AP1781" t="str">
            <v>Q</v>
          </cell>
          <cell r="AQ1781">
            <v>30</v>
          </cell>
          <cell r="AR1781">
            <v>45</v>
          </cell>
          <cell r="AS1781">
            <v>63.75</v>
          </cell>
          <cell r="AT1781">
            <v>174</v>
          </cell>
          <cell r="AU1781">
            <v>360</v>
          </cell>
          <cell r="AV1781">
            <v>23520</v>
          </cell>
          <cell r="AW1781">
            <v>23519.999800000001</v>
          </cell>
          <cell r="AX1781">
            <v>25900</v>
          </cell>
          <cell r="AY1781">
            <v>0.10119047619047628</v>
          </cell>
          <cell r="AZ1781">
            <v>9.1891891891891897E-2</v>
          </cell>
          <cell r="BA1781">
            <v>25500</v>
          </cell>
          <cell r="BB1781">
            <v>3</v>
          </cell>
          <cell r="BC1781">
            <v>8.418367346938771E-2</v>
          </cell>
          <cell r="BD1781">
            <v>7.7647058823529416E-2</v>
          </cell>
          <cell r="BE1781">
            <v>24900</v>
          </cell>
          <cell r="BF1781">
            <v>6</v>
          </cell>
          <cell r="BG1781">
            <v>5.8673469387755084E-2</v>
          </cell>
          <cell r="BH1781">
            <v>5.5421686746987948E-2</v>
          </cell>
        </row>
        <row r="1782">
          <cell r="B1782" t="str">
            <v>33260</v>
          </cell>
          <cell r="C1782" t="str">
            <v>7804300120559</v>
          </cell>
          <cell r="D1782" t="str">
            <v>VINO ROSADO 1,5Lts SANTA HELENA</v>
          </cell>
          <cell r="E1782">
            <v>6</v>
          </cell>
          <cell r="F1782" t="str">
            <v>BEBIDAS</v>
          </cell>
          <cell r="G1782" t="str">
            <v>BEBIDAS</v>
          </cell>
          <cell r="H1782" t="str">
            <v>VINOS MASIVOS</v>
          </cell>
          <cell r="I1782" t="str">
            <v>VINOS BOTELLA</v>
          </cell>
          <cell r="J1782" t="str">
            <v>SANTA HELENA</v>
          </cell>
          <cell r="K1782" t="str">
            <v>SANTA HELENA</v>
          </cell>
          <cell r="L1782">
            <v>27</v>
          </cell>
          <cell r="M1782" t="str">
            <v>A.J. S.A. CALIDAD ANTE TODO (27)</v>
          </cell>
          <cell r="N1782">
            <v>5</v>
          </cell>
          <cell r="O1782">
            <v>4</v>
          </cell>
          <cell r="P1782">
            <v>5</v>
          </cell>
          <cell r="Q1782">
            <v>2</v>
          </cell>
          <cell r="R1782">
            <v>2</v>
          </cell>
          <cell r="S1782">
            <v>6</v>
          </cell>
          <cell r="T1782">
            <v>4</v>
          </cell>
          <cell r="U1782">
            <v>6</v>
          </cell>
          <cell r="V1782">
            <v>1</v>
          </cell>
          <cell r="W1782">
            <v>4</v>
          </cell>
          <cell r="X1782">
            <v>2</v>
          </cell>
          <cell r="Y1782">
            <v>4</v>
          </cell>
          <cell r="Z1782">
            <v>2</v>
          </cell>
          <cell r="AA1782">
            <v>0</v>
          </cell>
          <cell r="AB1782">
            <v>0</v>
          </cell>
          <cell r="AC1782">
            <v>1</v>
          </cell>
          <cell r="AD1782">
            <v>6</v>
          </cell>
          <cell r="AE1782">
            <v>7</v>
          </cell>
          <cell r="AF1782">
            <v>13</v>
          </cell>
          <cell r="AG1782">
            <v>15</v>
          </cell>
          <cell r="AH1782">
            <v>0</v>
          </cell>
          <cell r="AI1782">
            <v>1</v>
          </cell>
          <cell r="AJ1782">
            <v>14</v>
          </cell>
          <cell r="AK1782">
            <v>1</v>
          </cell>
          <cell r="AL1782">
            <v>3</v>
          </cell>
          <cell r="AM1782">
            <v>6</v>
          </cell>
          <cell r="AN1782">
            <v>12</v>
          </cell>
          <cell r="AO1782">
            <v>24</v>
          </cell>
          <cell r="AP1782">
            <v>210</v>
          </cell>
          <cell r="AQ1782">
            <v>5</v>
          </cell>
          <cell r="AR1782">
            <v>22.5</v>
          </cell>
          <cell r="AS1782">
            <v>180</v>
          </cell>
          <cell r="AT1782">
            <v>24</v>
          </cell>
          <cell r="AU1782">
            <v>720</v>
          </cell>
          <cell r="AV1782">
            <v>36750</v>
          </cell>
          <cell r="AW1782">
            <v>36048.38149</v>
          </cell>
          <cell r="AX1782">
            <v>40900</v>
          </cell>
          <cell r="AY1782">
            <v>0.11292517006802716</v>
          </cell>
          <cell r="AZ1782">
            <v>0.10146699266503667</v>
          </cell>
          <cell r="BA1782">
            <v>39900</v>
          </cell>
          <cell r="BB1782">
            <v>3</v>
          </cell>
          <cell r="BC1782">
            <v>8.5714285714285632E-2</v>
          </cell>
          <cell r="BD1782">
            <v>7.8947368421052627E-2</v>
          </cell>
          <cell r="BE1782">
            <v>38900</v>
          </cell>
          <cell r="BF1782">
            <v>6</v>
          </cell>
          <cell r="BG1782">
            <v>5.8503401360544327E-2</v>
          </cell>
          <cell r="BH1782">
            <v>5.5269922879177376E-2</v>
          </cell>
        </row>
        <row r="1783">
          <cell r="B1783" t="str">
            <v>8452</v>
          </cell>
          <cell r="C1783" t="str">
            <v>7804300120566</v>
          </cell>
          <cell r="D1783" t="str">
            <v>VINO TINTO 1.5Lts SANTA HELENA</v>
          </cell>
          <cell r="E1783">
            <v>6</v>
          </cell>
          <cell r="F1783" t="str">
            <v>BEBIDAS</v>
          </cell>
          <cell r="G1783" t="str">
            <v>BEBIDAS</v>
          </cell>
          <cell r="H1783" t="str">
            <v>VINOS MASIVOS</v>
          </cell>
          <cell r="I1783" t="str">
            <v>VINOS BOTELLA</v>
          </cell>
          <cell r="J1783" t="str">
            <v>SANTA HELENA</v>
          </cell>
          <cell r="K1783" t="str">
            <v>SANTA HELENA</v>
          </cell>
          <cell r="L1783">
            <v>27</v>
          </cell>
          <cell r="M1783" t="str">
            <v>A.J. S.A. CALIDAD ANTE TODO (27)</v>
          </cell>
          <cell r="N1783">
            <v>30</v>
          </cell>
          <cell r="O1783">
            <v>62</v>
          </cell>
          <cell r="P1783">
            <v>46</v>
          </cell>
          <cell r="Q1783">
            <v>58</v>
          </cell>
          <cell r="R1783">
            <v>39</v>
          </cell>
          <cell r="S1783">
            <v>60</v>
          </cell>
          <cell r="T1783">
            <v>83</v>
          </cell>
          <cell r="U1783">
            <v>119</v>
          </cell>
          <cell r="V1783">
            <v>36</v>
          </cell>
          <cell r="W1783">
            <v>34</v>
          </cell>
          <cell r="X1783">
            <v>29</v>
          </cell>
          <cell r="Y1783">
            <v>48</v>
          </cell>
          <cell r="Z1783">
            <v>24</v>
          </cell>
          <cell r="AA1783">
            <v>25</v>
          </cell>
          <cell r="AB1783">
            <v>16</v>
          </cell>
          <cell r="AC1783">
            <v>2</v>
          </cell>
          <cell r="AD1783">
            <v>34</v>
          </cell>
          <cell r="AE1783">
            <v>53</v>
          </cell>
          <cell r="AF1783">
            <v>65</v>
          </cell>
          <cell r="AG1783">
            <v>89</v>
          </cell>
          <cell r="AH1783">
            <v>5</v>
          </cell>
          <cell r="AI1783">
            <v>20</v>
          </cell>
          <cell r="AJ1783">
            <v>58</v>
          </cell>
          <cell r="AK1783">
            <v>25</v>
          </cell>
          <cell r="AL1783">
            <v>12</v>
          </cell>
          <cell r="AM1783">
            <v>45</v>
          </cell>
          <cell r="AN1783">
            <v>47</v>
          </cell>
          <cell r="AO1783">
            <v>22</v>
          </cell>
          <cell r="AP1783">
            <v>30</v>
          </cell>
          <cell r="AQ1783">
            <v>6.3025210084033612</v>
          </cell>
          <cell r="AR1783">
            <v>7.5</v>
          </cell>
          <cell r="AS1783">
            <v>675</v>
          </cell>
          <cell r="AT1783">
            <v>15.842696629213481</v>
          </cell>
          <cell r="AU1783">
            <v>33</v>
          </cell>
          <cell r="AV1783">
            <v>36750</v>
          </cell>
          <cell r="AW1783">
            <v>36401.085709999999</v>
          </cell>
          <cell r="AX1783">
            <v>40900</v>
          </cell>
          <cell r="AY1783">
            <v>0.11292517006802716</v>
          </cell>
          <cell r="AZ1783">
            <v>0.10146699266503667</v>
          </cell>
          <cell r="BA1783">
            <v>39900</v>
          </cell>
          <cell r="BB1783">
            <v>3</v>
          </cell>
          <cell r="BC1783">
            <v>8.5714285714285632E-2</v>
          </cell>
          <cell r="BD1783">
            <v>7.8947368421052627E-2</v>
          </cell>
          <cell r="BE1783">
            <v>38900</v>
          </cell>
          <cell r="BF1783">
            <v>6</v>
          </cell>
          <cell r="BG1783">
            <v>5.8503401360544327E-2</v>
          </cell>
          <cell r="BH1783">
            <v>5.5269922879177376E-2</v>
          </cell>
        </row>
        <row r="1784">
          <cell r="B1784" t="str">
            <v>4844</v>
          </cell>
          <cell r="C1784" t="str">
            <v>7804300120467</v>
          </cell>
          <cell r="D1784" t="str">
            <v>VINO TINTO 750ml SANTA HELENA</v>
          </cell>
          <cell r="E1784">
            <v>12</v>
          </cell>
          <cell r="F1784" t="str">
            <v>BEBIDAS</v>
          </cell>
          <cell r="G1784" t="str">
            <v>BEBIDAS</v>
          </cell>
          <cell r="H1784" t="str">
            <v>VINOS MASIVOS</v>
          </cell>
          <cell r="I1784" t="str">
            <v>VINOS BOTELLA</v>
          </cell>
          <cell r="J1784" t="str">
            <v>SANTA HELENA</v>
          </cell>
          <cell r="K1784" t="str">
            <v>SANTA HELENA</v>
          </cell>
          <cell r="L1784">
            <v>27</v>
          </cell>
          <cell r="M1784" t="str">
            <v>A.J. S.A. CALIDAD ANTE TODO (27)</v>
          </cell>
          <cell r="N1784">
            <v>183</v>
          </cell>
          <cell r="O1784">
            <v>194</v>
          </cell>
          <cell r="P1784">
            <v>276</v>
          </cell>
          <cell r="Q1784">
            <v>378</v>
          </cell>
          <cell r="R1784">
            <v>172</v>
          </cell>
          <cell r="S1784">
            <v>313</v>
          </cell>
          <cell r="T1784">
            <v>400</v>
          </cell>
          <cell r="U1784">
            <v>448</v>
          </cell>
          <cell r="V1784">
            <v>79</v>
          </cell>
          <cell r="W1784">
            <v>136</v>
          </cell>
          <cell r="X1784">
            <v>119</v>
          </cell>
          <cell r="Y1784">
            <v>182</v>
          </cell>
          <cell r="Z1784">
            <v>76</v>
          </cell>
          <cell r="AA1784">
            <v>108</v>
          </cell>
          <cell r="AB1784">
            <v>188</v>
          </cell>
          <cell r="AC1784">
            <v>283</v>
          </cell>
          <cell r="AD1784">
            <v>169</v>
          </cell>
          <cell r="AE1784">
            <v>195</v>
          </cell>
          <cell r="AF1784">
            <v>241</v>
          </cell>
          <cell r="AG1784">
            <v>297</v>
          </cell>
          <cell r="AH1784">
            <v>27</v>
          </cell>
          <cell r="AI1784">
            <v>75</v>
          </cell>
          <cell r="AJ1784">
            <v>225</v>
          </cell>
          <cell r="AK1784">
            <v>5</v>
          </cell>
          <cell r="AL1784">
            <v>77</v>
          </cell>
          <cell r="AM1784">
            <v>422</v>
          </cell>
          <cell r="AN1784">
            <v>225</v>
          </cell>
          <cell r="AO1784">
            <v>79</v>
          </cell>
          <cell r="AP1784">
            <v>17.857142857142858</v>
          </cell>
          <cell r="AQ1784">
            <v>0.3348214285714286</v>
          </cell>
          <cell r="AR1784">
            <v>12.692307692307692</v>
          </cell>
          <cell r="AS1784">
            <v>44.734982332155475</v>
          </cell>
          <cell r="AT1784">
            <v>22.727272727272727</v>
          </cell>
          <cell r="AU1784">
            <v>31.599999999999998</v>
          </cell>
          <cell r="AV1784">
            <v>19110</v>
          </cell>
          <cell r="AW1784">
            <v>19021.225409999999</v>
          </cell>
          <cell r="AX1784">
            <v>21500</v>
          </cell>
          <cell r="AY1784">
            <v>0.12506541077969646</v>
          </cell>
          <cell r="AZ1784">
            <v>0.11116279069767442</v>
          </cell>
          <cell r="BA1784">
            <v>20900</v>
          </cell>
          <cell r="BB1784">
            <v>3</v>
          </cell>
          <cell r="BC1784">
            <v>9.3668236525379367E-2</v>
          </cell>
          <cell r="BD1784">
            <v>8.5645933014354067E-2</v>
          </cell>
          <cell r="BE1784">
            <v>20500</v>
          </cell>
          <cell r="BF1784">
            <v>6</v>
          </cell>
          <cell r="BG1784">
            <v>7.2736787022501304E-2</v>
          </cell>
          <cell r="BH1784">
            <v>6.7804878048780493E-2</v>
          </cell>
        </row>
        <row r="1785">
          <cell r="B1785" t="str">
            <v>33262</v>
          </cell>
          <cell r="C1785" t="str">
            <v>7804300149314</v>
          </cell>
          <cell r="D1785" t="str">
            <v>VINO TINTO DULCE 1,5Lts SANTA HELENA</v>
          </cell>
          <cell r="E1785">
            <v>6</v>
          </cell>
          <cell r="F1785" t="str">
            <v>BEBIDAS</v>
          </cell>
          <cell r="G1785" t="str">
            <v>BEBIDAS</v>
          </cell>
          <cell r="H1785" t="str">
            <v>VINOS MASIVOS</v>
          </cell>
          <cell r="I1785" t="str">
            <v>VINOS BOTELLA</v>
          </cell>
          <cell r="J1785" t="str">
            <v>SANTA HELENA</v>
          </cell>
          <cell r="K1785" t="str">
            <v>SANTA HELENA</v>
          </cell>
          <cell r="L1785">
            <v>27</v>
          </cell>
          <cell r="M1785" t="str">
            <v>A.J. S.A. CALIDAD ANTE TODO (27)</v>
          </cell>
          <cell r="N1785">
            <v>9</v>
          </cell>
          <cell r="O1785">
            <v>19</v>
          </cell>
          <cell r="P1785">
            <v>16</v>
          </cell>
          <cell r="Q1785">
            <v>19</v>
          </cell>
          <cell r="R1785">
            <v>13</v>
          </cell>
          <cell r="S1785">
            <v>42</v>
          </cell>
          <cell r="T1785">
            <v>25</v>
          </cell>
          <cell r="U1785">
            <v>42</v>
          </cell>
          <cell r="V1785">
            <v>5</v>
          </cell>
          <cell r="W1785">
            <v>10</v>
          </cell>
          <cell r="X1785">
            <v>21</v>
          </cell>
          <cell r="Y1785">
            <v>24</v>
          </cell>
          <cell r="Z1785">
            <v>5</v>
          </cell>
          <cell r="AA1785">
            <v>14</v>
          </cell>
          <cell r="AB1785">
            <v>10</v>
          </cell>
          <cell r="AC1785">
            <v>6</v>
          </cell>
          <cell r="AD1785">
            <v>14</v>
          </cell>
          <cell r="AE1785">
            <v>22</v>
          </cell>
          <cell r="AF1785">
            <v>17</v>
          </cell>
          <cell r="AG1785">
            <v>32</v>
          </cell>
          <cell r="AH1785">
            <v>5</v>
          </cell>
          <cell r="AI1785">
            <v>6</v>
          </cell>
          <cell r="AJ1785">
            <v>19</v>
          </cell>
          <cell r="AK1785">
            <v>50</v>
          </cell>
          <cell r="AL1785">
            <v>13</v>
          </cell>
          <cell r="AM1785">
            <v>27</v>
          </cell>
          <cell r="AN1785">
            <v>16</v>
          </cell>
          <cell r="AO1785">
            <v>19</v>
          </cell>
          <cell r="AP1785">
            <v>30</v>
          </cell>
          <cell r="AQ1785">
            <v>35.714285714285715</v>
          </cell>
          <cell r="AR1785">
            <v>16.25</v>
          </cell>
          <cell r="AS1785">
            <v>135</v>
          </cell>
          <cell r="AT1785">
            <v>15</v>
          </cell>
          <cell r="AU1785">
            <v>95</v>
          </cell>
          <cell r="AV1785">
            <v>35770</v>
          </cell>
          <cell r="AW1785">
            <v>35530.399080000003</v>
          </cell>
          <cell r="AX1785">
            <v>39900</v>
          </cell>
          <cell r="AY1785">
            <v>0.1154598825831703</v>
          </cell>
          <cell r="AZ1785">
            <v>0.10350877192982456</v>
          </cell>
          <cell r="BA1785">
            <v>38900</v>
          </cell>
          <cell r="BB1785">
            <v>3</v>
          </cell>
          <cell r="BC1785">
            <v>8.7503494548504257E-2</v>
          </cell>
          <cell r="BD1785">
            <v>8.0462724935732644E-2</v>
          </cell>
          <cell r="BE1785">
            <v>37900</v>
          </cell>
          <cell r="BF1785">
            <v>6</v>
          </cell>
          <cell r="BG1785">
            <v>5.9547106513838433E-2</v>
          </cell>
          <cell r="BH1785">
            <v>5.6200527704485491E-2</v>
          </cell>
        </row>
        <row r="1786">
          <cell r="B1786" t="str">
            <v>8456</v>
          </cell>
          <cell r="C1786" t="str">
            <v>7804300149307</v>
          </cell>
          <cell r="D1786" t="str">
            <v>VINO TINTO DULCE 750ml SANTA HELENA</v>
          </cell>
          <cell r="E1786">
            <v>12</v>
          </cell>
          <cell r="F1786" t="str">
            <v>BEBIDAS</v>
          </cell>
          <cell r="G1786" t="str">
            <v>BEBIDAS</v>
          </cell>
          <cell r="H1786" t="str">
            <v>VINOS MASIVOS</v>
          </cell>
          <cell r="I1786" t="str">
            <v>VINOS BOTELLA</v>
          </cell>
          <cell r="J1786" t="str">
            <v>SANTA HELENA</v>
          </cell>
          <cell r="K1786" t="str">
            <v>SANTA HELENA</v>
          </cell>
          <cell r="L1786">
            <v>27</v>
          </cell>
          <cell r="M1786" t="str">
            <v>A.J. S.A. CALIDAD ANTE TODO (27)</v>
          </cell>
          <cell r="N1786">
            <v>18</v>
          </cell>
          <cell r="O1786">
            <v>36</v>
          </cell>
          <cell r="P1786">
            <v>49</v>
          </cell>
          <cell r="Q1786">
            <v>50</v>
          </cell>
          <cell r="R1786">
            <v>37</v>
          </cell>
          <cell r="S1786">
            <v>82</v>
          </cell>
          <cell r="T1786">
            <v>88</v>
          </cell>
          <cell r="U1786">
            <v>88</v>
          </cell>
          <cell r="V1786">
            <v>14</v>
          </cell>
          <cell r="W1786">
            <v>21</v>
          </cell>
          <cell r="X1786">
            <v>13</v>
          </cell>
          <cell r="Y1786">
            <v>28</v>
          </cell>
          <cell r="Z1786">
            <v>14</v>
          </cell>
          <cell r="AA1786">
            <v>16</v>
          </cell>
          <cell r="AB1786">
            <v>19</v>
          </cell>
          <cell r="AC1786">
            <v>25</v>
          </cell>
          <cell r="AD1786">
            <v>11</v>
          </cell>
          <cell r="AE1786">
            <v>28</v>
          </cell>
          <cell r="AF1786">
            <v>37</v>
          </cell>
          <cell r="AG1786">
            <v>36</v>
          </cell>
          <cell r="AH1786">
            <v>4</v>
          </cell>
          <cell r="AI1786">
            <v>9</v>
          </cell>
          <cell r="AJ1786">
            <v>51</v>
          </cell>
          <cell r="AK1786">
            <v>44</v>
          </cell>
          <cell r="AL1786">
            <v>12</v>
          </cell>
          <cell r="AM1786">
            <v>31</v>
          </cell>
          <cell r="AN1786">
            <v>46</v>
          </cell>
          <cell r="AO1786">
            <v>20</v>
          </cell>
          <cell r="AP1786">
            <v>30.6</v>
          </cell>
          <cell r="AQ1786">
            <v>15</v>
          </cell>
          <cell r="AR1786">
            <v>12.857142857142856</v>
          </cell>
          <cell r="AS1786">
            <v>37.200000000000003</v>
          </cell>
          <cell r="AT1786">
            <v>38.333333333333329</v>
          </cell>
          <cell r="AU1786">
            <v>66.666666666666671</v>
          </cell>
          <cell r="AV1786">
            <v>18620</v>
          </cell>
          <cell r="AW1786">
            <v>18506.641449999999</v>
          </cell>
          <cell r="AX1786">
            <v>20750</v>
          </cell>
          <cell r="AY1786">
            <v>0.11439312567132109</v>
          </cell>
          <cell r="AZ1786">
            <v>0.10265060240963855</v>
          </cell>
          <cell r="BA1786">
            <v>20250</v>
          </cell>
          <cell r="BB1786">
            <v>3</v>
          </cell>
          <cell r="BC1786">
            <v>8.7540279269602506E-2</v>
          </cell>
          <cell r="BD1786">
            <v>8.049382716049383E-2</v>
          </cell>
          <cell r="BE1786">
            <v>19900</v>
          </cell>
          <cell r="BF1786">
            <v>6</v>
          </cell>
          <cell r="BG1786">
            <v>6.8743286788399471E-2</v>
          </cell>
          <cell r="BH1786">
            <v>6.4321608040201012E-2</v>
          </cell>
        </row>
        <row r="1787">
          <cell r="B1787" t="str">
            <v>21220</v>
          </cell>
          <cell r="C1787" t="str">
            <v>7804300151478</v>
          </cell>
          <cell r="D1787" t="str">
            <v>VINO BLANCO MENTA LIMON 750ml VIBRA</v>
          </cell>
          <cell r="E1787">
            <v>12</v>
          </cell>
          <cell r="F1787" t="str">
            <v>BEBIDAS</v>
          </cell>
          <cell r="G1787" t="str">
            <v>BEBIDAS</v>
          </cell>
          <cell r="H1787" t="str">
            <v>VINOS MASIVOS</v>
          </cell>
          <cell r="I1787" t="str">
            <v>VINOS BOTELLA</v>
          </cell>
          <cell r="J1787" t="str">
            <v>SANTA HELENA</v>
          </cell>
          <cell r="K1787" t="str">
            <v>VIBRA</v>
          </cell>
          <cell r="L1787">
            <v>27</v>
          </cell>
          <cell r="M1787" t="str">
            <v>A.J. S.A. CALIDAD ANTE TODO (27)</v>
          </cell>
          <cell r="N1787">
            <v>18</v>
          </cell>
          <cell r="O1787">
            <v>8</v>
          </cell>
          <cell r="P1787">
            <v>7</v>
          </cell>
          <cell r="Q1787">
            <v>4</v>
          </cell>
          <cell r="R1787">
            <v>10</v>
          </cell>
          <cell r="S1787">
            <v>4</v>
          </cell>
          <cell r="T1787">
            <v>24</v>
          </cell>
          <cell r="U1787">
            <v>22</v>
          </cell>
          <cell r="V1787">
            <v>8</v>
          </cell>
          <cell r="W1787">
            <v>1</v>
          </cell>
          <cell r="X1787">
            <v>1</v>
          </cell>
          <cell r="Y1787">
            <v>3</v>
          </cell>
          <cell r="Z1787">
            <v>9</v>
          </cell>
          <cell r="AA1787">
            <v>1</v>
          </cell>
          <cell r="AB1787">
            <v>7</v>
          </cell>
          <cell r="AC1787">
            <v>7</v>
          </cell>
          <cell r="AD1787">
            <v>10</v>
          </cell>
          <cell r="AE1787">
            <v>1</v>
          </cell>
          <cell r="AF1787">
            <v>6</v>
          </cell>
          <cell r="AG1787">
            <v>6</v>
          </cell>
          <cell r="AH1787">
            <v>0</v>
          </cell>
          <cell r="AI1787">
            <v>1</v>
          </cell>
          <cell r="AJ1787">
            <v>35</v>
          </cell>
          <cell r="AK1787">
            <v>27</v>
          </cell>
          <cell r="AL1787">
            <v>10</v>
          </cell>
          <cell r="AM1787">
            <v>20</v>
          </cell>
          <cell r="AN1787">
            <v>15</v>
          </cell>
          <cell r="AO1787">
            <v>36</v>
          </cell>
          <cell r="AP1787">
            <v>262.5</v>
          </cell>
          <cell r="AQ1787">
            <v>36.81818181818182</v>
          </cell>
          <cell r="AR1787">
            <v>100</v>
          </cell>
          <cell r="AS1787">
            <v>85.714285714285722</v>
          </cell>
          <cell r="AT1787">
            <v>75</v>
          </cell>
          <cell r="AU1787">
            <v>1080</v>
          </cell>
          <cell r="AV1787">
            <v>17150</v>
          </cell>
          <cell r="AW1787">
            <v>9457.01152</v>
          </cell>
          <cell r="AX1787">
            <v>17500</v>
          </cell>
          <cell r="AY1787">
            <v>2.0408163265306145E-2</v>
          </cell>
          <cell r="AZ1787">
            <v>0.02</v>
          </cell>
          <cell r="BA1787">
            <v>16900</v>
          </cell>
          <cell r="BB1787">
            <v>3</v>
          </cell>
          <cell r="BC1787">
            <v>-1.4577259475218707E-2</v>
          </cell>
          <cell r="BD1787">
            <v>-1.4792899408284023E-2</v>
          </cell>
          <cell r="BE1787">
            <v>16500</v>
          </cell>
          <cell r="BF1787">
            <v>6</v>
          </cell>
          <cell r="BG1787">
            <v>-3.790087463556846E-2</v>
          </cell>
          <cell r="BH1787">
            <v>-3.9393939393939391E-2</v>
          </cell>
        </row>
        <row r="1788">
          <cell r="B1788" t="str">
            <v>21219</v>
          </cell>
          <cell r="C1788" t="str">
            <v>7804300151461</v>
          </cell>
          <cell r="D1788" t="str">
            <v>VINO NARANJA 750ml VIBRA</v>
          </cell>
          <cell r="E1788">
            <v>12</v>
          </cell>
          <cell r="F1788" t="str">
            <v>BEBIDAS</v>
          </cell>
          <cell r="G1788" t="str">
            <v>BEBIDAS</v>
          </cell>
          <cell r="H1788" t="str">
            <v>VINOS MASIVOS</v>
          </cell>
          <cell r="I1788" t="str">
            <v>VINOS BOTELLA</v>
          </cell>
          <cell r="J1788" t="str">
            <v>SANTA HELENA</v>
          </cell>
          <cell r="K1788" t="str">
            <v>VIBRA</v>
          </cell>
          <cell r="L1788">
            <v>27</v>
          </cell>
          <cell r="M1788" t="str">
            <v>A.J. S.A. CALIDAD ANTE TODO (27)</v>
          </cell>
          <cell r="N1788">
            <v>29</v>
          </cell>
          <cell r="O1788">
            <v>90</v>
          </cell>
          <cell r="P1788">
            <v>55</v>
          </cell>
          <cell r="Q1788">
            <v>51</v>
          </cell>
          <cell r="R1788">
            <v>29</v>
          </cell>
          <cell r="S1788">
            <v>5</v>
          </cell>
          <cell r="T1788">
            <v>47</v>
          </cell>
          <cell r="U1788">
            <v>41</v>
          </cell>
          <cell r="V1788">
            <v>82</v>
          </cell>
          <cell r="W1788">
            <v>3</v>
          </cell>
          <cell r="X1788">
            <v>23</v>
          </cell>
          <cell r="Y1788">
            <v>18</v>
          </cell>
          <cell r="Z1788">
            <v>24</v>
          </cell>
          <cell r="AA1788">
            <v>3</v>
          </cell>
          <cell r="AB1788">
            <v>75</v>
          </cell>
          <cell r="AC1788">
            <v>59</v>
          </cell>
          <cell r="AD1788">
            <v>23</v>
          </cell>
          <cell r="AE1788">
            <v>6</v>
          </cell>
          <cell r="AF1788">
            <v>61</v>
          </cell>
          <cell r="AG1788">
            <v>49</v>
          </cell>
          <cell r="AH1788">
            <v>0</v>
          </cell>
          <cell r="AI1788">
            <v>0</v>
          </cell>
          <cell r="AJ1788">
            <v>278</v>
          </cell>
          <cell r="AK1788">
            <v>474</v>
          </cell>
          <cell r="AL1788">
            <v>117</v>
          </cell>
          <cell r="AM1788">
            <v>248</v>
          </cell>
          <cell r="AN1788">
            <v>264</v>
          </cell>
          <cell r="AO1788">
            <v>48</v>
          </cell>
          <cell r="AP1788">
            <v>163.52941176470588</v>
          </cell>
          <cell r="AQ1788">
            <v>346.82926829268291</v>
          </cell>
          <cell r="AR1788">
            <v>195</v>
          </cell>
          <cell r="AS1788">
            <v>126.10169491525424</v>
          </cell>
          <cell r="AT1788">
            <v>161.63265306122449</v>
          </cell>
          <cell r="AU1788" t="str">
            <v>SV</v>
          </cell>
          <cell r="AV1788">
            <v>17150</v>
          </cell>
          <cell r="AW1788">
            <v>4805.2964300000003</v>
          </cell>
          <cell r="AX1788">
            <v>16900</v>
          </cell>
          <cell r="AY1788">
            <v>-1.4577259475218707E-2</v>
          </cell>
          <cell r="AZ1788">
            <v>-1.4792899408284023E-2</v>
          </cell>
          <cell r="BA1788">
            <v>16500</v>
          </cell>
          <cell r="BB1788">
            <v>3</v>
          </cell>
          <cell r="BC1788">
            <v>-3.790087463556846E-2</v>
          </cell>
          <cell r="BD1788">
            <v>-3.9393939393939391E-2</v>
          </cell>
          <cell r="BE1788">
            <v>15900</v>
          </cell>
          <cell r="BF1788">
            <v>6</v>
          </cell>
          <cell r="BG1788">
            <v>-7.2886297376093312E-2</v>
          </cell>
          <cell r="BH1788">
            <v>-7.8616352201257858E-2</v>
          </cell>
        </row>
        <row r="1789">
          <cell r="B1789" t="str">
            <v>21218</v>
          </cell>
          <cell r="C1789" t="str">
            <v>7804300151485</v>
          </cell>
          <cell r="D1789" t="str">
            <v>VINO TINTO DULCE 1,5Lts VIBRA</v>
          </cell>
          <cell r="E1789">
            <v>6</v>
          </cell>
          <cell r="F1789" t="str">
            <v>BEBIDAS</v>
          </cell>
          <cell r="G1789" t="str">
            <v>BEBIDAS</v>
          </cell>
          <cell r="H1789" t="str">
            <v>VINOS MASIVOS</v>
          </cell>
          <cell r="I1789" t="str">
            <v>VINOS BOTELLA</v>
          </cell>
          <cell r="J1789" t="str">
            <v>SANTA HELENA</v>
          </cell>
          <cell r="K1789" t="str">
            <v>VIBRA</v>
          </cell>
          <cell r="L1789">
            <v>27</v>
          </cell>
          <cell r="M1789" t="str">
            <v>A.J. S.A. CALIDAD ANTE TODO (27)</v>
          </cell>
          <cell r="N1789">
            <v>90</v>
          </cell>
          <cell r="O1789">
            <v>63</v>
          </cell>
          <cell r="P1789">
            <v>8</v>
          </cell>
          <cell r="Q1789">
            <v>11</v>
          </cell>
          <cell r="R1789">
            <v>44</v>
          </cell>
          <cell r="S1789">
            <v>26</v>
          </cell>
          <cell r="T1789">
            <v>27</v>
          </cell>
          <cell r="U1789">
            <v>25</v>
          </cell>
          <cell r="V1789">
            <v>55</v>
          </cell>
          <cell r="W1789">
            <v>12</v>
          </cell>
          <cell r="X1789">
            <v>11</v>
          </cell>
          <cell r="Y1789">
            <v>13</v>
          </cell>
          <cell r="Z1789">
            <v>12</v>
          </cell>
          <cell r="AA1789">
            <v>18</v>
          </cell>
          <cell r="AB1789">
            <v>12</v>
          </cell>
          <cell r="AC1789">
            <v>12</v>
          </cell>
          <cell r="AD1789">
            <v>13</v>
          </cell>
          <cell r="AE1789">
            <v>7</v>
          </cell>
          <cell r="AF1789">
            <v>19</v>
          </cell>
          <cell r="AG1789">
            <v>19</v>
          </cell>
          <cell r="AH1789">
            <v>7</v>
          </cell>
          <cell r="AI1789">
            <v>29</v>
          </cell>
          <cell r="AJ1789">
            <v>77</v>
          </cell>
          <cell r="AK1789">
            <v>39</v>
          </cell>
          <cell r="AL1789">
            <v>93</v>
          </cell>
          <cell r="AM1789">
            <v>132</v>
          </cell>
          <cell r="AN1789">
            <v>150</v>
          </cell>
          <cell r="AO1789">
            <v>25</v>
          </cell>
          <cell r="AP1789">
            <v>210</v>
          </cell>
          <cell r="AQ1789">
            <v>46.800000000000004</v>
          </cell>
          <cell r="AR1789">
            <v>214.61538461538461</v>
          </cell>
          <cell r="AS1789">
            <v>330</v>
          </cell>
          <cell r="AT1789">
            <v>236.84210526315789</v>
          </cell>
          <cell r="AU1789">
            <v>25.862068965517238</v>
          </cell>
          <cell r="AV1789">
            <v>32830</v>
          </cell>
          <cell r="AW1789">
            <v>11389.60449</v>
          </cell>
          <cell r="AX1789">
            <v>32900</v>
          </cell>
          <cell r="AY1789">
            <v>2.132196162046851E-3</v>
          </cell>
          <cell r="AZ1789">
            <v>2.1276595744680851E-3</v>
          </cell>
          <cell r="BA1789">
            <v>31900</v>
          </cell>
          <cell r="BB1789">
            <v>3</v>
          </cell>
          <cell r="BC1789">
            <v>-2.832774901005175E-2</v>
          </cell>
          <cell r="BD1789">
            <v>-2.9153605015673982E-2</v>
          </cell>
          <cell r="BE1789">
            <v>30900</v>
          </cell>
          <cell r="BF1789">
            <v>6</v>
          </cell>
          <cell r="BG1789">
            <v>-5.8787694182150463E-2</v>
          </cell>
          <cell r="BH1789">
            <v>-6.2459546925566344E-2</v>
          </cell>
        </row>
        <row r="1790">
          <cell r="B1790" t="str">
            <v>21217</v>
          </cell>
          <cell r="C1790" t="str">
            <v>7804300151454</v>
          </cell>
          <cell r="D1790" t="str">
            <v>VINO TINTO DULCE 750ml VIBRA</v>
          </cell>
          <cell r="E1790">
            <v>12</v>
          </cell>
          <cell r="F1790" t="str">
            <v>BEBIDAS</v>
          </cell>
          <cell r="G1790" t="str">
            <v>BEBIDAS</v>
          </cell>
          <cell r="H1790" t="str">
            <v>VINOS MASIVOS</v>
          </cell>
          <cell r="I1790" t="str">
            <v>VINOS BOTELLA</v>
          </cell>
          <cell r="J1790" t="str">
            <v>SANTA HELENA</v>
          </cell>
          <cell r="K1790" t="str">
            <v>VIBRA</v>
          </cell>
          <cell r="L1790">
            <v>27</v>
          </cell>
          <cell r="M1790" t="str">
            <v>A.J. S.A. CALIDAD ANTE TODO (27)</v>
          </cell>
          <cell r="N1790">
            <v>53</v>
          </cell>
          <cell r="O1790">
            <v>91</v>
          </cell>
          <cell r="P1790">
            <v>52</v>
          </cell>
          <cell r="Q1790">
            <v>39</v>
          </cell>
          <cell r="R1790">
            <v>37</v>
          </cell>
          <cell r="S1790">
            <v>2</v>
          </cell>
          <cell r="T1790">
            <v>70</v>
          </cell>
          <cell r="U1790">
            <v>52</v>
          </cell>
          <cell r="V1790">
            <v>13</v>
          </cell>
          <cell r="W1790">
            <v>2</v>
          </cell>
          <cell r="X1790">
            <v>38</v>
          </cell>
          <cell r="Y1790">
            <v>28</v>
          </cell>
          <cell r="Z1790">
            <v>15</v>
          </cell>
          <cell r="AA1790">
            <v>0</v>
          </cell>
          <cell r="AB1790">
            <v>42</v>
          </cell>
          <cell r="AC1790">
            <v>42</v>
          </cell>
          <cell r="AD1790">
            <v>22</v>
          </cell>
          <cell r="AE1790">
            <v>3</v>
          </cell>
          <cell r="AF1790">
            <v>23</v>
          </cell>
          <cell r="AG1790">
            <v>13</v>
          </cell>
          <cell r="AH1790">
            <v>0</v>
          </cell>
          <cell r="AI1790">
            <v>1</v>
          </cell>
          <cell r="AJ1790">
            <v>148</v>
          </cell>
          <cell r="AK1790">
            <v>50</v>
          </cell>
          <cell r="AL1790">
            <v>180</v>
          </cell>
          <cell r="AM1790">
            <v>205</v>
          </cell>
          <cell r="AN1790">
            <v>12</v>
          </cell>
          <cell r="AO1790">
            <v>35</v>
          </cell>
          <cell r="AP1790">
            <v>113.84615384615384</v>
          </cell>
          <cell r="AQ1790">
            <v>28.846153846153847</v>
          </cell>
          <cell r="AR1790">
            <v>192.85714285714286</v>
          </cell>
          <cell r="AS1790">
            <v>146.42857142857144</v>
          </cell>
          <cell r="AT1790">
            <v>27.692307692307693</v>
          </cell>
          <cell r="AU1790">
            <v>1050</v>
          </cell>
          <cell r="AV1790">
            <v>17150</v>
          </cell>
          <cell r="AW1790">
            <v>5280.1380499999996</v>
          </cell>
          <cell r="AX1790">
            <v>16500</v>
          </cell>
          <cell r="AY1790">
            <v>-3.790087463556846E-2</v>
          </cell>
          <cell r="AZ1790">
            <v>-3.9393939393939391E-2</v>
          </cell>
          <cell r="BA1790">
            <v>15900</v>
          </cell>
          <cell r="BB1790">
            <v>3</v>
          </cell>
          <cell r="BC1790">
            <v>-7.2886297376093312E-2</v>
          </cell>
          <cell r="BD1790">
            <v>-7.8616352201257858E-2</v>
          </cell>
          <cell r="BE1790">
            <v>15500</v>
          </cell>
          <cell r="BF1790">
            <v>6</v>
          </cell>
          <cell r="BG1790">
            <v>-9.6209912536443176E-2</v>
          </cell>
          <cell r="BH1790">
            <v>-0.1064516129032258</v>
          </cell>
        </row>
        <row r="1791">
          <cell r="B1791" t="str">
            <v>8742</v>
          </cell>
          <cell r="C1791" t="str">
            <v>7791728000115</v>
          </cell>
          <cell r="D1791" t="str">
            <v>VINO BLANCO DULCE 750ml CHENIN SANTA JULIA</v>
          </cell>
          <cell r="E1791">
            <v>6</v>
          </cell>
          <cell r="F1791" t="str">
            <v>BEBIDAS</v>
          </cell>
          <cell r="G1791" t="str">
            <v>BEBIDAS</v>
          </cell>
          <cell r="H1791" t="str">
            <v>VINOS MASIVOS</v>
          </cell>
          <cell r="I1791" t="str">
            <v>VINOS BOTELLA</v>
          </cell>
          <cell r="J1791" t="str">
            <v>SANTA JULIA</v>
          </cell>
          <cell r="K1791" t="str">
            <v>SANTA JULIA</v>
          </cell>
          <cell r="L1791">
            <v>126</v>
          </cell>
          <cell r="M1791" t="str">
            <v>LONDON IMPORT S.A. (126)</v>
          </cell>
          <cell r="N1791">
            <v>15</v>
          </cell>
          <cell r="O1791">
            <v>17</v>
          </cell>
          <cell r="P1791">
            <v>8</v>
          </cell>
          <cell r="Q1791">
            <v>12</v>
          </cell>
          <cell r="R1791">
            <v>6</v>
          </cell>
          <cell r="S1791">
            <v>11</v>
          </cell>
          <cell r="T1791">
            <v>12</v>
          </cell>
          <cell r="U1791">
            <v>12</v>
          </cell>
          <cell r="V1791">
            <v>1</v>
          </cell>
          <cell r="W1791">
            <v>6</v>
          </cell>
          <cell r="X1791">
            <v>3</v>
          </cell>
          <cell r="Y1791">
            <v>2</v>
          </cell>
          <cell r="Z1791">
            <v>9</v>
          </cell>
          <cell r="AA1791">
            <v>5</v>
          </cell>
          <cell r="AB1791">
            <v>6</v>
          </cell>
          <cell r="AC1791">
            <v>6</v>
          </cell>
          <cell r="AD1791">
            <v>4</v>
          </cell>
          <cell r="AE1791">
            <v>7</v>
          </cell>
          <cell r="AF1791">
            <v>3</v>
          </cell>
          <cell r="AG1791">
            <v>6</v>
          </cell>
          <cell r="AH1791">
            <v>0</v>
          </cell>
          <cell r="AI1791">
            <v>5</v>
          </cell>
          <cell r="AJ1791">
            <v>20</v>
          </cell>
          <cell r="AK1791">
            <v>0</v>
          </cell>
          <cell r="AL1791">
            <v>5</v>
          </cell>
          <cell r="AM1791">
            <v>0</v>
          </cell>
          <cell r="AN1791">
            <v>7</v>
          </cell>
          <cell r="AO1791">
            <v>6</v>
          </cell>
          <cell r="AP1791">
            <v>50</v>
          </cell>
          <cell r="AQ1791" t="str">
            <v>Q</v>
          </cell>
          <cell r="AR1791">
            <v>75</v>
          </cell>
          <cell r="AS1791" t="str">
            <v>Q</v>
          </cell>
          <cell r="AT1791">
            <v>35</v>
          </cell>
          <cell r="AU1791">
            <v>36</v>
          </cell>
          <cell r="AV1791">
            <v>54511.999960000001</v>
          </cell>
          <cell r="AW1791">
            <v>51946.681270000001</v>
          </cell>
          <cell r="AX1791">
            <v>57900</v>
          </cell>
          <cell r="AY1791">
            <v>6.2151453670495682E-2</v>
          </cell>
          <cell r="AZ1791">
            <v>5.8514681174438671E-2</v>
          </cell>
          <cell r="BA1791">
            <v>56900</v>
          </cell>
          <cell r="BB1791">
            <v>3</v>
          </cell>
          <cell r="BC1791">
            <v>4.380686897843189E-2</v>
          </cell>
          <cell r="BD1791">
            <v>4.1968366256590492E-2</v>
          </cell>
          <cell r="BE1791">
            <v>55900</v>
          </cell>
          <cell r="BF1791">
            <v>6</v>
          </cell>
          <cell r="BG1791">
            <v>2.5462284286367876E-2</v>
          </cell>
          <cell r="BH1791">
            <v>2.4830054382826459E-2</v>
          </cell>
        </row>
        <row r="1792">
          <cell r="B1792" t="str">
            <v>29899</v>
          </cell>
          <cell r="C1792" t="str">
            <v>7840557002019</v>
          </cell>
          <cell r="D1792" t="str">
            <v>VINO DULCE SANTA JULIA + VASO</v>
          </cell>
          <cell r="E1792">
            <v>1</v>
          </cell>
          <cell r="F1792" t="str">
            <v>BEBIDAS</v>
          </cell>
          <cell r="G1792" t="str">
            <v>BEBIDAS</v>
          </cell>
          <cell r="H1792" t="str">
            <v>VINOS MASIVOS</v>
          </cell>
          <cell r="I1792" t="str">
            <v>VINOS BOTELLA</v>
          </cell>
          <cell r="J1792" t="str">
            <v>SANTA JULIA</v>
          </cell>
          <cell r="K1792" t="str">
            <v>SANTA JULIA</v>
          </cell>
          <cell r="L1792">
            <v>126</v>
          </cell>
          <cell r="M1792" t="str">
            <v>LONDON IMPORT S.A. (126)</v>
          </cell>
          <cell r="N1792">
            <v>5</v>
          </cell>
          <cell r="O1792">
            <v>3</v>
          </cell>
          <cell r="P1792">
            <v>1</v>
          </cell>
          <cell r="Q1792">
            <v>0</v>
          </cell>
          <cell r="R1792">
            <v>1</v>
          </cell>
          <cell r="S1792">
            <v>3</v>
          </cell>
          <cell r="T1792">
            <v>4</v>
          </cell>
          <cell r="U1792">
            <v>2</v>
          </cell>
          <cell r="V1792">
            <v>0</v>
          </cell>
          <cell r="W1792">
            <v>1</v>
          </cell>
          <cell r="X1792">
            <v>0</v>
          </cell>
          <cell r="Y1792">
            <v>1</v>
          </cell>
          <cell r="Z1792">
            <v>2</v>
          </cell>
          <cell r="AA1792">
            <v>1</v>
          </cell>
          <cell r="AB1792">
            <v>0</v>
          </cell>
          <cell r="AC1792">
            <v>2</v>
          </cell>
          <cell r="AD1792">
            <v>6</v>
          </cell>
          <cell r="AE1792">
            <v>0</v>
          </cell>
          <cell r="AF1792">
            <v>5</v>
          </cell>
          <cell r="AG1792">
            <v>5</v>
          </cell>
          <cell r="AH1792">
            <v>0</v>
          </cell>
          <cell r="AI1792">
            <v>0</v>
          </cell>
          <cell r="AJ1792">
            <v>1</v>
          </cell>
          <cell r="AK1792">
            <v>0</v>
          </cell>
          <cell r="AL1792">
            <v>3</v>
          </cell>
          <cell r="AM1792">
            <v>0</v>
          </cell>
          <cell r="AN1792">
            <v>0</v>
          </cell>
          <cell r="AO1792">
            <v>0</v>
          </cell>
          <cell r="AP1792" t="str">
            <v>SV</v>
          </cell>
          <cell r="AQ1792" t="str">
            <v>Q</v>
          </cell>
          <cell r="AR1792">
            <v>90</v>
          </cell>
          <cell r="AS1792" t="str">
            <v>Q</v>
          </cell>
          <cell r="AT1792" t="str">
            <v>Q</v>
          </cell>
          <cell r="AU1792" t="str">
            <v>Q</v>
          </cell>
          <cell r="AV1792">
            <v>89133</v>
          </cell>
          <cell r="AW1792">
            <v>83788.422189999997</v>
          </cell>
          <cell r="AX1792">
            <v>97900</v>
          </cell>
          <cell r="AY1792">
            <v>9.8358632605207941E-2</v>
          </cell>
          <cell r="AZ1792">
            <v>8.9550561797752809E-2</v>
          </cell>
          <cell r="BA1792">
            <v>94900</v>
          </cell>
          <cell r="BB1792">
            <v>2</v>
          </cell>
          <cell r="BC1792">
            <v>6.4701064701064626E-2</v>
          </cell>
          <cell r="BD1792">
            <v>6.076923076923077E-2</v>
          </cell>
          <cell r="BE1792">
            <v>92900</v>
          </cell>
          <cell r="BF1792">
            <v>6</v>
          </cell>
          <cell r="BG1792">
            <v>4.2262686098302638E-2</v>
          </cell>
          <cell r="BH1792">
            <v>4.0548977395048438E-2</v>
          </cell>
        </row>
        <row r="1793">
          <cell r="B1793" t="str">
            <v>31192</v>
          </cell>
          <cell r="C1793" t="str">
            <v>7791728005165</v>
          </cell>
          <cell r="D1793" t="str">
            <v>VINO TINTO DULCE 750ml CHEMIN SANTA JULIA</v>
          </cell>
          <cell r="E1793">
            <v>6</v>
          </cell>
          <cell r="F1793" t="str">
            <v>BEBIDAS</v>
          </cell>
          <cell r="G1793" t="str">
            <v>BEBIDAS</v>
          </cell>
          <cell r="H1793" t="str">
            <v>VINOS MASIVOS</v>
          </cell>
          <cell r="I1793" t="str">
            <v>VINOS BOTELLA</v>
          </cell>
          <cell r="J1793" t="str">
            <v>SANTA JULIA</v>
          </cell>
          <cell r="K1793" t="str">
            <v>SANTA JULIA</v>
          </cell>
          <cell r="L1793">
            <v>126</v>
          </cell>
          <cell r="M1793" t="str">
            <v>LONDON IMPORT S.A. (126)</v>
          </cell>
          <cell r="N1793">
            <v>0</v>
          </cell>
          <cell r="O1793">
            <v>1</v>
          </cell>
          <cell r="P1793">
            <v>0</v>
          </cell>
          <cell r="Q1793">
            <v>0</v>
          </cell>
          <cell r="R1793">
            <v>2</v>
          </cell>
          <cell r="S1793">
            <v>6</v>
          </cell>
          <cell r="T1793">
            <v>1</v>
          </cell>
          <cell r="U1793">
            <v>1</v>
          </cell>
          <cell r="V1793">
            <v>0</v>
          </cell>
          <cell r="W1793">
            <v>3</v>
          </cell>
          <cell r="X1793">
            <v>3</v>
          </cell>
          <cell r="Y1793">
            <v>3</v>
          </cell>
          <cell r="Z1793">
            <v>1</v>
          </cell>
          <cell r="AA1793">
            <v>1</v>
          </cell>
          <cell r="AB1793">
            <v>1</v>
          </cell>
          <cell r="AC1793">
            <v>2</v>
          </cell>
          <cell r="AD1793">
            <v>5</v>
          </cell>
          <cell r="AE1793">
            <v>2</v>
          </cell>
          <cell r="AF1793">
            <v>4</v>
          </cell>
          <cell r="AG1793">
            <v>5</v>
          </cell>
          <cell r="AH1793">
            <v>0</v>
          </cell>
          <cell r="AI1793">
            <v>0</v>
          </cell>
          <cell r="AJ1793">
            <v>6</v>
          </cell>
          <cell r="AK1793">
            <v>14</v>
          </cell>
          <cell r="AL1793">
            <v>7</v>
          </cell>
          <cell r="AM1793">
            <v>9</v>
          </cell>
          <cell r="AN1793">
            <v>2</v>
          </cell>
          <cell r="AO1793">
            <v>6</v>
          </cell>
          <cell r="AP1793" t="str">
            <v>SV</v>
          </cell>
          <cell r="AQ1793">
            <v>420</v>
          </cell>
          <cell r="AR1793">
            <v>70</v>
          </cell>
          <cell r="AS1793">
            <v>135</v>
          </cell>
          <cell r="AT1793">
            <v>12</v>
          </cell>
          <cell r="AU1793" t="str">
            <v>SV</v>
          </cell>
          <cell r="AV1793">
            <v>54511.999960000001</v>
          </cell>
          <cell r="AW1793">
            <v>50394.392180000003</v>
          </cell>
          <cell r="AX1793">
            <v>57900</v>
          </cell>
          <cell r="AY1793">
            <v>6.2151453670495682E-2</v>
          </cell>
          <cell r="AZ1793">
            <v>5.8514681174438671E-2</v>
          </cell>
          <cell r="BA1793">
            <v>56900</v>
          </cell>
          <cell r="BB1793">
            <v>3</v>
          </cell>
          <cell r="BC1793">
            <v>4.380686897843189E-2</v>
          </cell>
          <cell r="BD1793">
            <v>4.1968366256590492E-2</v>
          </cell>
          <cell r="BE1793">
            <v>55900</v>
          </cell>
          <cell r="BF1793">
            <v>6</v>
          </cell>
          <cell r="BG1793">
            <v>2.5462284286367876E-2</v>
          </cell>
          <cell r="BH1793">
            <v>2.4830054382826459E-2</v>
          </cell>
        </row>
        <row r="1794">
          <cell r="B1794" t="str">
            <v>12525</v>
          </cell>
          <cell r="C1794" t="str">
            <v>7841056003279</v>
          </cell>
          <cell r="D1794" t="str">
            <v>VINO BIVARIETAL CHARD 750ml SANTA MONICA</v>
          </cell>
          <cell r="E1794">
            <v>6</v>
          </cell>
          <cell r="F1794" t="str">
            <v>BEBIDAS</v>
          </cell>
          <cell r="G1794" t="str">
            <v>BEBIDAS</v>
          </cell>
          <cell r="H1794" t="str">
            <v>VINOS MASIVOS</v>
          </cell>
          <cell r="I1794" t="str">
            <v>VINOS BOTELLA</v>
          </cell>
          <cell r="J1794" t="str">
            <v>SANTA MONICA</v>
          </cell>
          <cell r="K1794" t="str">
            <v>SANTA MONICA</v>
          </cell>
          <cell r="L1794">
            <v>114</v>
          </cell>
          <cell r="M1794" t="str">
            <v>APOLO IMPORT S.A. 2 - TRENTINO (114)</v>
          </cell>
          <cell r="N1794">
            <v>0</v>
          </cell>
          <cell r="O1794">
            <v>4</v>
          </cell>
          <cell r="P1794">
            <v>0</v>
          </cell>
          <cell r="Q1794">
            <v>0</v>
          </cell>
          <cell r="R1794">
            <v>0</v>
          </cell>
          <cell r="S1794">
            <v>1</v>
          </cell>
          <cell r="T1794">
            <v>6</v>
          </cell>
          <cell r="U1794">
            <v>2</v>
          </cell>
          <cell r="V1794">
            <v>0</v>
          </cell>
          <cell r="W1794">
            <v>0</v>
          </cell>
          <cell r="X1794">
            <v>1</v>
          </cell>
          <cell r="Y1794">
            <v>0</v>
          </cell>
          <cell r="Z1794">
            <v>0</v>
          </cell>
          <cell r="AA1794">
            <v>2</v>
          </cell>
          <cell r="AB1794">
            <v>3</v>
          </cell>
          <cell r="AC1794">
            <v>2</v>
          </cell>
          <cell r="AD1794">
            <v>7</v>
          </cell>
          <cell r="AE1794">
            <v>3</v>
          </cell>
          <cell r="AF1794">
            <v>0</v>
          </cell>
          <cell r="AG1794">
            <v>1</v>
          </cell>
          <cell r="AH1794">
            <v>0</v>
          </cell>
          <cell r="AI1794">
            <v>0</v>
          </cell>
          <cell r="AJ1794">
            <v>8</v>
          </cell>
          <cell r="AK1794">
            <v>2</v>
          </cell>
          <cell r="AL1794">
            <v>17</v>
          </cell>
          <cell r="AM1794">
            <v>4</v>
          </cell>
          <cell r="AN1794">
            <v>0</v>
          </cell>
          <cell r="AO1794">
            <v>0</v>
          </cell>
          <cell r="AP1794" t="str">
            <v>SV</v>
          </cell>
          <cell r="AQ1794">
            <v>30</v>
          </cell>
          <cell r="AR1794" t="str">
            <v>SV</v>
          </cell>
          <cell r="AS1794">
            <v>60</v>
          </cell>
          <cell r="AT1794" t="str">
            <v>Q</v>
          </cell>
          <cell r="AU1794" t="str">
            <v>Q</v>
          </cell>
          <cell r="AV1794">
            <v>23920.000005000002</v>
          </cell>
          <cell r="AW1794">
            <v>23417.566589999999</v>
          </cell>
          <cell r="AX1794">
            <v>27500</v>
          </cell>
          <cell r="AY1794">
            <v>0.14966555159915007</v>
          </cell>
          <cell r="AZ1794">
            <v>0.13018181799999995</v>
          </cell>
          <cell r="BA1794">
            <v>26500</v>
          </cell>
          <cell r="BB1794">
            <v>3</v>
          </cell>
          <cell r="BC1794">
            <v>0.10785953154099914</v>
          </cell>
          <cell r="BD1794">
            <v>9.7358490377358428E-2</v>
          </cell>
          <cell r="BE1794">
            <v>25900</v>
          </cell>
          <cell r="BF1794">
            <v>6</v>
          </cell>
          <cell r="BG1794">
            <v>8.2775919506108631E-2</v>
          </cell>
          <cell r="BH1794">
            <v>7.6447876254826186E-2</v>
          </cell>
        </row>
        <row r="1795">
          <cell r="B1795" t="str">
            <v>12527</v>
          </cell>
          <cell r="C1795" t="str">
            <v>7841056003200</v>
          </cell>
          <cell r="D1795" t="str">
            <v>VINO CAB SAUVIGNON 750ml RVA SANTA MONICA</v>
          </cell>
          <cell r="E1795">
            <v>6</v>
          </cell>
          <cell r="F1795" t="str">
            <v>BEBIDAS</v>
          </cell>
          <cell r="G1795" t="str">
            <v>BEBIDAS</v>
          </cell>
          <cell r="H1795" t="str">
            <v>VINOS MASIVOS</v>
          </cell>
          <cell r="I1795" t="str">
            <v>VINOS BOTELLA</v>
          </cell>
          <cell r="J1795" t="str">
            <v>SANTA MONICA</v>
          </cell>
          <cell r="K1795" t="str">
            <v>SANTA MONICA</v>
          </cell>
          <cell r="L1795">
            <v>114</v>
          </cell>
          <cell r="M1795" t="str">
            <v>APOLO IMPORT S.A. 2 - TRENTINO (114)</v>
          </cell>
          <cell r="N1795">
            <v>1</v>
          </cell>
          <cell r="O1795">
            <v>1</v>
          </cell>
          <cell r="P1795">
            <v>0</v>
          </cell>
          <cell r="Q1795">
            <v>0</v>
          </cell>
          <cell r="R1795">
            <v>1</v>
          </cell>
          <cell r="S1795">
            <v>0</v>
          </cell>
          <cell r="T1795">
            <v>0</v>
          </cell>
          <cell r="U1795">
            <v>0</v>
          </cell>
          <cell r="V1795">
            <v>0</v>
          </cell>
          <cell r="W1795">
            <v>0</v>
          </cell>
          <cell r="X1795">
            <v>0</v>
          </cell>
          <cell r="Y1795">
            <v>0</v>
          </cell>
          <cell r="Z1795">
            <v>0</v>
          </cell>
          <cell r="AA1795">
            <v>0</v>
          </cell>
          <cell r="AB1795">
            <v>0</v>
          </cell>
          <cell r="AC1795">
            <v>0</v>
          </cell>
          <cell r="AD1795">
            <v>0</v>
          </cell>
          <cell r="AE1795">
            <v>0</v>
          </cell>
          <cell r="AF1795">
            <v>0</v>
          </cell>
          <cell r="AG1795">
            <v>0</v>
          </cell>
          <cell r="AH1795">
            <v>0</v>
          </cell>
          <cell r="AI1795">
            <v>0</v>
          </cell>
          <cell r="AJ1795">
            <v>0</v>
          </cell>
          <cell r="AK1795">
            <v>2</v>
          </cell>
          <cell r="AL1795">
            <v>0</v>
          </cell>
          <cell r="AM1795">
            <v>0</v>
          </cell>
          <cell r="AN1795">
            <v>0</v>
          </cell>
          <cell r="AO1795">
            <v>0</v>
          </cell>
          <cell r="AP1795" t="str">
            <v>Q</v>
          </cell>
          <cell r="AQ1795" t="str">
            <v>SV</v>
          </cell>
          <cell r="AR1795" t="str">
            <v>Q</v>
          </cell>
          <cell r="AS1795" t="str">
            <v>Q</v>
          </cell>
          <cell r="AT1795" t="str">
            <v>Q</v>
          </cell>
          <cell r="AU1795" t="str">
            <v>Q</v>
          </cell>
          <cell r="AV1795">
            <v>23920.000005000002</v>
          </cell>
          <cell r="AW1795">
            <v>23386.948090000002</v>
          </cell>
          <cell r="AX1795">
            <v>27500</v>
          </cell>
          <cell r="AY1795">
            <v>0.14966555159915007</v>
          </cell>
          <cell r="AZ1795">
            <v>0.13018181799999995</v>
          </cell>
          <cell r="BA1795">
            <v>26500</v>
          </cell>
          <cell r="BB1795">
            <v>3</v>
          </cell>
          <cell r="BC1795">
            <v>0.10785953154099914</v>
          </cell>
          <cell r="BD1795">
            <v>9.7358490377358428E-2</v>
          </cell>
          <cell r="BE1795">
            <v>25900</v>
          </cell>
          <cell r="BF1795">
            <v>6</v>
          </cell>
          <cell r="BG1795">
            <v>8.2775919506108631E-2</v>
          </cell>
          <cell r="BH1795">
            <v>7.6447876254826186E-2</v>
          </cell>
        </row>
        <row r="1796">
          <cell r="B1796" t="str">
            <v>12530</v>
          </cell>
          <cell r="C1796" t="str">
            <v>7841056003217</v>
          </cell>
          <cell r="D1796" t="str">
            <v>VINO CARMENERE 750ml RVA SANTA MONICA</v>
          </cell>
          <cell r="E1796">
            <v>6</v>
          </cell>
          <cell r="F1796" t="str">
            <v>BEBIDAS</v>
          </cell>
          <cell r="G1796" t="str">
            <v>BEBIDAS</v>
          </cell>
          <cell r="H1796" t="str">
            <v>VINOS MASIVOS</v>
          </cell>
          <cell r="I1796" t="str">
            <v>VINOS BOTELLA</v>
          </cell>
          <cell r="J1796" t="str">
            <v>SANTA MONICA</v>
          </cell>
          <cell r="K1796" t="str">
            <v>SANTA MONICA</v>
          </cell>
          <cell r="L1796">
            <v>114</v>
          </cell>
          <cell r="M1796" t="str">
            <v>APOLO IMPORT S.A. 2 - TRENTINO (114)</v>
          </cell>
          <cell r="N1796">
            <v>0</v>
          </cell>
          <cell r="O1796">
            <v>0</v>
          </cell>
          <cell r="P1796">
            <v>1</v>
          </cell>
          <cell r="Q1796">
            <v>2</v>
          </cell>
          <cell r="R1796">
            <v>0</v>
          </cell>
          <cell r="S1796">
            <v>0</v>
          </cell>
          <cell r="T1796">
            <v>2</v>
          </cell>
          <cell r="U1796">
            <v>4</v>
          </cell>
          <cell r="V1796">
            <v>2</v>
          </cell>
          <cell r="W1796">
            <v>4</v>
          </cell>
          <cell r="X1796">
            <v>4</v>
          </cell>
          <cell r="Y1796">
            <v>3</v>
          </cell>
          <cell r="Z1796">
            <v>0</v>
          </cell>
          <cell r="AA1796">
            <v>5</v>
          </cell>
          <cell r="AB1796">
            <v>11</v>
          </cell>
          <cell r="AC1796">
            <v>15</v>
          </cell>
          <cell r="AD1796">
            <v>4</v>
          </cell>
          <cell r="AE1796">
            <v>4</v>
          </cell>
          <cell r="AF1796">
            <v>3</v>
          </cell>
          <cell r="AG1796">
            <v>7</v>
          </cell>
          <cell r="AH1796">
            <v>2</v>
          </cell>
          <cell r="AI1796">
            <v>4</v>
          </cell>
          <cell r="AJ1796">
            <v>21</v>
          </cell>
          <cell r="AK1796">
            <v>18</v>
          </cell>
          <cell r="AL1796">
            <v>17</v>
          </cell>
          <cell r="AM1796">
            <v>22</v>
          </cell>
          <cell r="AN1796">
            <v>28</v>
          </cell>
          <cell r="AO1796">
            <v>4</v>
          </cell>
          <cell r="AP1796">
            <v>315</v>
          </cell>
          <cell r="AQ1796">
            <v>135</v>
          </cell>
          <cell r="AR1796">
            <v>170</v>
          </cell>
          <cell r="AS1796">
            <v>44</v>
          </cell>
          <cell r="AT1796">
            <v>120</v>
          </cell>
          <cell r="AU1796">
            <v>30</v>
          </cell>
          <cell r="AV1796">
            <v>23920.000005000002</v>
          </cell>
          <cell r="AW1796">
            <v>23407.394230000002</v>
          </cell>
          <cell r="AX1796">
            <v>27500</v>
          </cell>
          <cell r="AY1796">
            <v>0.14966555159915007</v>
          </cell>
          <cell r="AZ1796">
            <v>0.13018181799999995</v>
          </cell>
          <cell r="BA1796">
            <v>26500</v>
          </cell>
          <cell r="BB1796">
            <v>3</v>
          </cell>
          <cell r="BC1796">
            <v>0.10785953154099914</v>
          </cell>
          <cell r="BD1796">
            <v>9.7358490377358428E-2</v>
          </cell>
          <cell r="BE1796">
            <v>25900</v>
          </cell>
          <cell r="BF1796">
            <v>6</v>
          </cell>
          <cell r="BG1796">
            <v>8.2775919506108631E-2</v>
          </cell>
          <cell r="BH1796">
            <v>7.6447876254826186E-2</v>
          </cell>
        </row>
        <row r="1797">
          <cell r="B1797" t="str">
            <v>12524</v>
          </cell>
          <cell r="C1797" t="str">
            <v>7841056003255</v>
          </cell>
          <cell r="D1797" t="str">
            <v>VINO CARMENERE-CAB SAUVIG 750ml SANTA MONICA</v>
          </cell>
          <cell r="E1797">
            <v>6</v>
          </cell>
          <cell r="F1797" t="str">
            <v>BEBIDAS</v>
          </cell>
          <cell r="G1797" t="str">
            <v>BEBIDAS</v>
          </cell>
          <cell r="H1797" t="str">
            <v>VINOS MASIVOS</v>
          </cell>
          <cell r="I1797" t="str">
            <v>VINOS BOTELLA</v>
          </cell>
          <cell r="J1797" t="str">
            <v>SANTA MONICA</v>
          </cell>
          <cell r="K1797" t="str">
            <v>SANTA MONICA</v>
          </cell>
          <cell r="L1797">
            <v>114</v>
          </cell>
          <cell r="M1797" t="str">
            <v>APOLO IMPORT S.A. 2 - TRENTINO (114)</v>
          </cell>
          <cell r="N1797">
            <v>0</v>
          </cell>
          <cell r="O1797">
            <v>2</v>
          </cell>
          <cell r="P1797">
            <v>1</v>
          </cell>
          <cell r="Q1797">
            <v>2</v>
          </cell>
          <cell r="R1797">
            <v>0</v>
          </cell>
          <cell r="S1797">
            <v>0</v>
          </cell>
          <cell r="T1797">
            <v>2</v>
          </cell>
          <cell r="U1797">
            <v>5</v>
          </cell>
          <cell r="V1797">
            <v>2</v>
          </cell>
          <cell r="W1797">
            <v>0</v>
          </cell>
          <cell r="X1797">
            <v>6</v>
          </cell>
          <cell r="Y1797">
            <v>7</v>
          </cell>
          <cell r="Z1797">
            <v>0</v>
          </cell>
          <cell r="AA1797">
            <v>0</v>
          </cell>
          <cell r="AB1797">
            <v>0</v>
          </cell>
          <cell r="AC1797">
            <v>0</v>
          </cell>
          <cell r="AD1797">
            <v>2</v>
          </cell>
          <cell r="AE1797">
            <v>0</v>
          </cell>
          <cell r="AF1797">
            <v>0</v>
          </cell>
          <cell r="AG1797">
            <v>0</v>
          </cell>
          <cell r="AH1797">
            <v>0</v>
          </cell>
          <cell r="AI1797">
            <v>0</v>
          </cell>
          <cell r="AJ1797">
            <v>21</v>
          </cell>
          <cell r="AK1797">
            <v>23</v>
          </cell>
          <cell r="AL1797">
            <v>0</v>
          </cell>
          <cell r="AM1797">
            <v>0</v>
          </cell>
          <cell r="AN1797">
            <v>0</v>
          </cell>
          <cell r="AO1797">
            <v>0</v>
          </cell>
          <cell r="AP1797">
            <v>315</v>
          </cell>
          <cell r="AQ1797">
            <v>138</v>
          </cell>
          <cell r="AR1797" t="str">
            <v>Q</v>
          </cell>
          <cell r="AS1797" t="str">
            <v>Q</v>
          </cell>
          <cell r="AT1797" t="str">
            <v>Q</v>
          </cell>
          <cell r="AU1797" t="str">
            <v>Q</v>
          </cell>
          <cell r="AV1797">
            <v>23920.000005000002</v>
          </cell>
          <cell r="AW1797">
            <v>23342.474429999998</v>
          </cell>
          <cell r="AX1797">
            <v>27500</v>
          </cell>
          <cell r="AY1797">
            <v>0.14966555159915007</v>
          </cell>
          <cell r="AZ1797">
            <v>0.13018181799999995</v>
          </cell>
          <cell r="BA1797">
            <v>26500</v>
          </cell>
          <cell r="BB1797">
            <v>3</v>
          </cell>
          <cell r="BC1797">
            <v>0.10785953154099914</v>
          </cell>
          <cell r="BD1797">
            <v>9.7358490377358428E-2</v>
          </cell>
          <cell r="BE1797">
            <v>25900</v>
          </cell>
          <cell r="BF1797">
            <v>6</v>
          </cell>
          <cell r="BG1797">
            <v>8.2775919506108631E-2</v>
          </cell>
          <cell r="BH1797">
            <v>7.6447876254826186E-2</v>
          </cell>
        </row>
        <row r="1798">
          <cell r="B1798" t="str">
            <v>12529</v>
          </cell>
          <cell r="C1798" t="str">
            <v>7841056003224</v>
          </cell>
          <cell r="D1798" t="str">
            <v>VINO CHARDONNAY RESERVA 750ml SANTA MONICA</v>
          </cell>
          <cell r="E1798">
            <v>6</v>
          </cell>
          <cell r="F1798" t="str">
            <v>BEBIDAS</v>
          </cell>
          <cell r="G1798" t="str">
            <v>BEBIDAS</v>
          </cell>
          <cell r="H1798" t="str">
            <v>VINOS MASIVOS</v>
          </cell>
          <cell r="I1798" t="str">
            <v>VINOS BOTELLA</v>
          </cell>
          <cell r="J1798" t="str">
            <v>SANTA MONICA</v>
          </cell>
          <cell r="K1798" t="str">
            <v>SANTA MONICA</v>
          </cell>
          <cell r="L1798">
            <v>114</v>
          </cell>
          <cell r="M1798" t="str">
            <v>APOLO IMPORT S.A. 2 - TRENTINO (114)</v>
          </cell>
          <cell r="N1798">
            <v>1</v>
          </cell>
          <cell r="O1798">
            <v>2</v>
          </cell>
          <cell r="P1798">
            <v>1</v>
          </cell>
          <cell r="Q1798">
            <v>6</v>
          </cell>
          <cell r="R1798">
            <v>0</v>
          </cell>
          <cell r="S1798">
            <v>0</v>
          </cell>
          <cell r="T1798">
            <v>2</v>
          </cell>
          <cell r="U1798">
            <v>7</v>
          </cell>
          <cell r="V1798">
            <v>1</v>
          </cell>
          <cell r="W1798">
            <v>0</v>
          </cell>
          <cell r="X1798">
            <v>1</v>
          </cell>
          <cell r="Y1798">
            <v>1</v>
          </cell>
          <cell r="Z1798">
            <v>0</v>
          </cell>
          <cell r="AA1798">
            <v>6</v>
          </cell>
          <cell r="AB1798">
            <v>0</v>
          </cell>
          <cell r="AC1798">
            <v>0</v>
          </cell>
          <cell r="AD1798">
            <v>1</v>
          </cell>
          <cell r="AE1798">
            <v>0</v>
          </cell>
          <cell r="AF1798">
            <v>0</v>
          </cell>
          <cell r="AG1798">
            <v>0</v>
          </cell>
          <cell r="AH1798">
            <v>2</v>
          </cell>
          <cell r="AI1798">
            <v>2</v>
          </cell>
          <cell r="AJ1798">
            <v>14</v>
          </cell>
          <cell r="AK1798">
            <v>17</v>
          </cell>
          <cell r="AL1798">
            <v>17</v>
          </cell>
          <cell r="AM1798">
            <v>24</v>
          </cell>
          <cell r="AN1798">
            <v>41</v>
          </cell>
          <cell r="AO1798">
            <v>4</v>
          </cell>
          <cell r="AP1798">
            <v>70</v>
          </cell>
          <cell r="AQ1798">
            <v>72.857142857142847</v>
          </cell>
          <cell r="AR1798">
            <v>510</v>
          </cell>
          <cell r="AS1798" t="str">
            <v>SV</v>
          </cell>
          <cell r="AT1798" t="str">
            <v>SV</v>
          </cell>
          <cell r="AU1798">
            <v>60</v>
          </cell>
          <cell r="AV1798">
            <v>23920.000005000002</v>
          </cell>
          <cell r="AW1798">
            <v>23369.647290000001</v>
          </cell>
          <cell r="AX1798">
            <v>27500</v>
          </cell>
          <cell r="AY1798">
            <v>0.14966555159915007</v>
          </cell>
          <cell r="AZ1798">
            <v>0.13018181799999995</v>
          </cell>
          <cell r="BA1798">
            <v>26500</v>
          </cell>
          <cell r="BB1798">
            <v>3</v>
          </cell>
          <cell r="BC1798">
            <v>0.10785953154099914</v>
          </cell>
          <cell r="BD1798">
            <v>9.7358490377358428E-2</v>
          </cell>
          <cell r="BE1798">
            <v>25900</v>
          </cell>
          <cell r="BF1798">
            <v>6</v>
          </cell>
          <cell r="BG1798">
            <v>8.2775919506108631E-2</v>
          </cell>
          <cell r="BH1798">
            <v>7.6447876254826186E-2</v>
          </cell>
        </row>
        <row r="1799">
          <cell r="B1799" t="str">
            <v>38791</v>
          </cell>
          <cell r="C1799" t="str">
            <v>7891141038075</v>
          </cell>
          <cell r="D1799" t="str">
            <v>VINO DULCE 1Lts SANTA MONICA</v>
          </cell>
          <cell r="E1799">
            <v>6</v>
          </cell>
          <cell r="F1799" t="str">
            <v>BEBIDAS</v>
          </cell>
          <cell r="G1799" t="str">
            <v>BEBIDAS</v>
          </cell>
          <cell r="H1799" t="str">
            <v>VINOS MASIVOS</v>
          </cell>
          <cell r="I1799" t="str">
            <v>VINOS BOTELLA</v>
          </cell>
          <cell r="J1799" t="str">
            <v>SANTA MONICA</v>
          </cell>
          <cell r="K1799" t="str">
            <v>SANTA MONICA</v>
          </cell>
          <cell r="L1799">
            <v>114</v>
          </cell>
          <cell r="M1799" t="str">
            <v>APOLO IMPORT S.A. 2 - TRENTINO (114)</v>
          </cell>
          <cell r="N1799">
            <v>4</v>
          </cell>
          <cell r="O1799">
            <v>9</v>
          </cell>
          <cell r="P1799">
            <v>5</v>
          </cell>
          <cell r="Q1799">
            <v>15</v>
          </cell>
          <cell r="R1799">
            <v>4</v>
          </cell>
          <cell r="S1799">
            <v>14</v>
          </cell>
          <cell r="T1799">
            <v>27</v>
          </cell>
          <cell r="U1799">
            <v>33</v>
          </cell>
          <cell r="V1799">
            <v>4</v>
          </cell>
          <cell r="W1799">
            <v>9</v>
          </cell>
          <cell r="X1799">
            <v>8</v>
          </cell>
          <cell r="Y1799">
            <v>13</v>
          </cell>
          <cell r="Z1799">
            <v>9</v>
          </cell>
          <cell r="AA1799">
            <v>17</v>
          </cell>
          <cell r="AB1799">
            <v>11</v>
          </cell>
          <cell r="AC1799">
            <v>23</v>
          </cell>
          <cell r="AD1799">
            <v>8</v>
          </cell>
          <cell r="AE1799">
            <v>15</v>
          </cell>
          <cell r="AF1799">
            <v>19</v>
          </cell>
          <cell r="AG1799">
            <v>23</v>
          </cell>
          <cell r="AH1799">
            <v>0</v>
          </cell>
          <cell r="AI1799">
            <v>8</v>
          </cell>
          <cell r="AJ1799">
            <v>39</v>
          </cell>
          <cell r="AK1799">
            <v>102</v>
          </cell>
          <cell r="AL1799">
            <v>45</v>
          </cell>
          <cell r="AM1799">
            <v>41</v>
          </cell>
          <cell r="AN1799">
            <v>131</v>
          </cell>
          <cell r="AO1799">
            <v>10</v>
          </cell>
          <cell r="AP1799">
            <v>78</v>
          </cell>
          <cell r="AQ1799">
            <v>92.72727272727272</v>
          </cell>
          <cell r="AR1799">
            <v>103.84615384615385</v>
          </cell>
          <cell r="AS1799">
            <v>53.478260869565219</v>
          </cell>
          <cell r="AT1799">
            <v>170.86956521739131</v>
          </cell>
          <cell r="AU1799">
            <v>37.5</v>
          </cell>
          <cell r="AV1799">
            <v>18150</v>
          </cell>
          <cell r="AW1799">
            <v>18150</v>
          </cell>
          <cell r="AX1799">
            <v>20900</v>
          </cell>
          <cell r="AY1799">
            <v>0.1515151515151516</v>
          </cell>
          <cell r="AZ1799">
            <v>0.13157894736842105</v>
          </cell>
          <cell r="BA1799">
            <v>19900</v>
          </cell>
          <cell r="BB1799">
            <v>3</v>
          </cell>
          <cell r="BC1799">
            <v>9.6418732782369121E-2</v>
          </cell>
          <cell r="BD1799">
            <v>8.7939698492462318E-2</v>
          </cell>
          <cell r="BE1799">
            <v>19500</v>
          </cell>
          <cell r="BF1799">
            <v>6</v>
          </cell>
          <cell r="BG1799">
            <v>7.4380165289256173E-2</v>
          </cell>
          <cell r="BH1799">
            <v>6.9230769230769235E-2</v>
          </cell>
        </row>
        <row r="1800">
          <cell r="B1800" t="str">
            <v>11080</v>
          </cell>
          <cell r="C1800" t="str">
            <v>7891141038136</v>
          </cell>
          <cell r="D1800" t="str">
            <v>VINO DULCE 750ml SANTA MONICA</v>
          </cell>
          <cell r="E1800">
            <v>6</v>
          </cell>
          <cell r="F1800" t="str">
            <v>BEBIDAS</v>
          </cell>
          <cell r="G1800" t="str">
            <v>BEBIDAS</v>
          </cell>
          <cell r="H1800" t="str">
            <v>VINOS MASIVOS</v>
          </cell>
          <cell r="I1800" t="str">
            <v>VINOS BOTELLA</v>
          </cell>
          <cell r="J1800" t="str">
            <v>SANTA MONICA</v>
          </cell>
          <cell r="K1800" t="str">
            <v>SANTA MONICA</v>
          </cell>
          <cell r="L1800">
            <v>114</v>
          </cell>
          <cell r="M1800" t="str">
            <v>APOLO IMPORT S.A. 2 - TRENTINO (114)</v>
          </cell>
          <cell r="N1800">
            <v>172</v>
          </cell>
          <cell r="O1800">
            <v>337</v>
          </cell>
          <cell r="P1800">
            <v>297</v>
          </cell>
          <cell r="Q1800">
            <v>461</v>
          </cell>
          <cell r="R1800">
            <v>299</v>
          </cell>
          <cell r="S1800">
            <v>628</v>
          </cell>
          <cell r="T1800">
            <v>709</v>
          </cell>
          <cell r="U1800">
            <v>886</v>
          </cell>
          <cell r="V1800">
            <v>115</v>
          </cell>
          <cell r="W1800">
            <v>225</v>
          </cell>
          <cell r="X1800">
            <v>188</v>
          </cell>
          <cell r="Y1800">
            <v>292</v>
          </cell>
          <cell r="Z1800">
            <v>154</v>
          </cell>
          <cell r="AA1800">
            <v>247</v>
          </cell>
          <cell r="AB1800">
            <v>302</v>
          </cell>
          <cell r="AC1800">
            <v>385</v>
          </cell>
          <cell r="AD1800">
            <v>203</v>
          </cell>
          <cell r="AE1800">
            <v>353</v>
          </cell>
          <cell r="AF1800">
            <v>383</v>
          </cell>
          <cell r="AG1800">
            <v>487</v>
          </cell>
          <cell r="AH1800">
            <v>28</v>
          </cell>
          <cell r="AI1800">
            <v>119</v>
          </cell>
          <cell r="AJ1800">
            <v>1037</v>
          </cell>
          <cell r="AK1800">
            <v>1368</v>
          </cell>
          <cell r="AL1800">
            <v>702</v>
          </cell>
          <cell r="AM1800">
            <v>1015</v>
          </cell>
          <cell r="AN1800">
            <v>655</v>
          </cell>
          <cell r="AO1800">
            <v>826</v>
          </cell>
          <cell r="AP1800">
            <v>67.483731019522779</v>
          </cell>
          <cell r="AQ1800">
            <v>46.320541760722342</v>
          </cell>
          <cell r="AR1800">
            <v>72.123287671232873</v>
          </cell>
          <cell r="AS1800">
            <v>79.090909090909093</v>
          </cell>
          <cell r="AT1800">
            <v>40.349075975359341</v>
          </cell>
          <cell r="AU1800">
            <v>208.23529411764707</v>
          </cell>
          <cell r="AV1800">
            <v>13824.999980000001</v>
          </cell>
          <cell r="AW1800">
            <v>12758.83301</v>
          </cell>
          <cell r="AX1800">
            <v>15900</v>
          </cell>
          <cell r="AY1800">
            <v>0.15009041757698438</v>
          </cell>
          <cell r="AZ1800">
            <v>0.13050314591194964</v>
          </cell>
          <cell r="BA1800">
            <v>15500</v>
          </cell>
          <cell r="BB1800">
            <v>3</v>
          </cell>
          <cell r="BC1800">
            <v>0.12115732531089662</v>
          </cell>
          <cell r="BD1800">
            <v>0.1080645174193548</v>
          </cell>
          <cell r="BE1800">
            <v>14900</v>
          </cell>
          <cell r="BF1800">
            <v>6</v>
          </cell>
          <cell r="BG1800">
            <v>7.77576869117651E-2</v>
          </cell>
          <cell r="BH1800">
            <v>7.2147652348993258E-2</v>
          </cell>
        </row>
        <row r="1801">
          <cell r="B1801" t="str">
            <v>12523</v>
          </cell>
          <cell r="C1801" t="str">
            <v>12523</v>
          </cell>
          <cell r="D1801" t="str">
            <v>VINO DULCE TINTO 750ml SANTA MONICA</v>
          </cell>
          <cell r="E1801">
            <v>1</v>
          </cell>
          <cell r="F1801" t="str">
            <v>BEBIDAS</v>
          </cell>
          <cell r="G1801" t="str">
            <v>BEBIDAS</v>
          </cell>
          <cell r="H1801" t="str">
            <v>VINOS MASIVOS</v>
          </cell>
          <cell r="I1801" t="str">
            <v>VINOS BOTELLA</v>
          </cell>
          <cell r="J1801" t="str">
            <v>SANTA MONICA</v>
          </cell>
          <cell r="K1801" t="str">
            <v>SANTA MONICA</v>
          </cell>
          <cell r="L1801">
            <v>114</v>
          </cell>
          <cell r="M1801" t="str">
            <v>APOLO IMPORT S.A. 2 - TRENTINO (114)</v>
          </cell>
          <cell r="N1801">
            <v>0</v>
          </cell>
          <cell r="O1801">
            <v>0</v>
          </cell>
          <cell r="P1801">
            <v>0</v>
          </cell>
          <cell r="Q1801">
            <v>0</v>
          </cell>
          <cell r="R1801">
            <v>0</v>
          </cell>
          <cell r="S1801">
            <v>0</v>
          </cell>
          <cell r="T1801">
            <v>0</v>
          </cell>
          <cell r="U1801">
            <v>0</v>
          </cell>
          <cell r="V1801">
            <v>0</v>
          </cell>
          <cell r="W1801">
            <v>0</v>
          </cell>
          <cell r="X1801">
            <v>0</v>
          </cell>
          <cell r="Y1801">
            <v>0</v>
          </cell>
          <cell r="Z1801">
            <v>0</v>
          </cell>
          <cell r="AA1801">
            <v>0</v>
          </cell>
          <cell r="AB1801">
            <v>0</v>
          </cell>
          <cell r="AC1801">
            <v>0</v>
          </cell>
          <cell r="AD1801">
            <v>0</v>
          </cell>
          <cell r="AE1801">
            <v>0</v>
          </cell>
          <cell r="AF1801">
            <v>0</v>
          </cell>
          <cell r="AG1801">
            <v>0</v>
          </cell>
          <cell r="AH1801">
            <v>0</v>
          </cell>
          <cell r="AI1801">
            <v>0</v>
          </cell>
          <cell r="AJ1801">
            <v>0</v>
          </cell>
          <cell r="AK1801">
            <v>0</v>
          </cell>
          <cell r="AL1801">
            <v>0</v>
          </cell>
          <cell r="AM1801">
            <v>0</v>
          </cell>
          <cell r="AN1801">
            <v>0</v>
          </cell>
          <cell r="AO1801">
            <v>0</v>
          </cell>
          <cell r="AP1801" t="str">
            <v>Q</v>
          </cell>
          <cell r="AQ1801" t="str">
            <v>Q</v>
          </cell>
          <cell r="AR1801" t="str">
            <v>Q</v>
          </cell>
          <cell r="AS1801" t="str">
            <v>Q</v>
          </cell>
          <cell r="AT1801" t="str">
            <v>Q</v>
          </cell>
          <cell r="AU1801" t="str">
            <v>Q</v>
          </cell>
          <cell r="AV1801">
            <v>15899.999995</v>
          </cell>
          <cell r="AW1801">
            <v>15899.999995</v>
          </cell>
          <cell r="AX1801">
            <v>17900</v>
          </cell>
          <cell r="AY1801">
            <v>0.12578616387603336</v>
          </cell>
          <cell r="AZ1801">
            <v>0.1117318438547486</v>
          </cell>
          <cell r="BC1801">
            <v>-1</v>
          </cell>
          <cell r="BD1801">
            <v>0</v>
          </cell>
          <cell r="BG1801">
            <v>-1</v>
          </cell>
          <cell r="BH1801">
            <v>0</v>
          </cell>
        </row>
        <row r="1802">
          <cell r="B1802" t="str">
            <v>12532</v>
          </cell>
          <cell r="C1802" t="str">
            <v>7841056003231</v>
          </cell>
          <cell r="D1802" t="str">
            <v>VINO SAUVIGNON 750ml RVA SANTA MONICA</v>
          </cell>
          <cell r="E1802">
            <v>6</v>
          </cell>
          <cell r="F1802" t="str">
            <v>BEBIDAS</v>
          </cell>
          <cell r="G1802" t="str">
            <v>BEBIDAS</v>
          </cell>
          <cell r="H1802" t="str">
            <v>VINOS MASIVOS</v>
          </cell>
          <cell r="I1802" t="str">
            <v>VINOS BOTELLA</v>
          </cell>
          <cell r="J1802" t="str">
            <v>SANTA MONICA</v>
          </cell>
          <cell r="K1802" t="str">
            <v>SANTA MONICA</v>
          </cell>
          <cell r="L1802">
            <v>114</v>
          </cell>
          <cell r="M1802" t="str">
            <v>APOLO IMPORT S.A. 2 - TRENTINO (114)</v>
          </cell>
          <cell r="N1802">
            <v>0</v>
          </cell>
          <cell r="O1802">
            <v>0</v>
          </cell>
          <cell r="P1802">
            <v>0</v>
          </cell>
          <cell r="Q1802">
            <v>0</v>
          </cell>
          <cell r="R1802">
            <v>0</v>
          </cell>
          <cell r="S1802">
            <v>0</v>
          </cell>
          <cell r="T1802">
            <v>0</v>
          </cell>
          <cell r="U1802">
            <v>0</v>
          </cell>
          <cell r="V1802">
            <v>0</v>
          </cell>
          <cell r="W1802">
            <v>0</v>
          </cell>
          <cell r="X1802">
            <v>0</v>
          </cell>
          <cell r="Y1802">
            <v>0</v>
          </cell>
          <cell r="Z1802">
            <v>0</v>
          </cell>
          <cell r="AA1802">
            <v>0</v>
          </cell>
          <cell r="AB1802">
            <v>0</v>
          </cell>
          <cell r="AC1802">
            <v>0</v>
          </cell>
          <cell r="AD1802">
            <v>0</v>
          </cell>
          <cell r="AE1802">
            <v>0</v>
          </cell>
          <cell r="AF1802">
            <v>0</v>
          </cell>
          <cell r="AG1802">
            <v>0</v>
          </cell>
          <cell r="AH1802">
            <v>0</v>
          </cell>
          <cell r="AI1802">
            <v>0</v>
          </cell>
          <cell r="AJ1802">
            <v>0</v>
          </cell>
          <cell r="AK1802">
            <v>0</v>
          </cell>
          <cell r="AL1802">
            <v>0</v>
          </cell>
          <cell r="AM1802">
            <v>0</v>
          </cell>
          <cell r="AN1802">
            <v>0</v>
          </cell>
          <cell r="AO1802">
            <v>0</v>
          </cell>
          <cell r="AP1802" t="str">
            <v>Q</v>
          </cell>
          <cell r="AQ1802" t="str">
            <v>Q</v>
          </cell>
          <cell r="AR1802" t="str">
            <v>Q</v>
          </cell>
          <cell r="AS1802" t="str">
            <v>Q</v>
          </cell>
          <cell r="AT1802" t="str">
            <v>Q</v>
          </cell>
          <cell r="AU1802" t="str">
            <v>Q</v>
          </cell>
          <cell r="AV1802">
            <v>23920.000005000002</v>
          </cell>
          <cell r="AW1802">
            <v>23239.79163</v>
          </cell>
          <cell r="AX1802">
            <v>27500</v>
          </cell>
          <cell r="AY1802">
            <v>0.14966555159915007</v>
          </cell>
          <cell r="AZ1802">
            <v>0.13018181799999995</v>
          </cell>
          <cell r="BA1802">
            <v>26500</v>
          </cell>
          <cell r="BB1802">
            <v>3</v>
          </cell>
          <cell r="BC1802">
            <v>0.10785953154099914</v>
          </cell>
          <cell r="BD1802">
            <v>9.7358490377358428E-2</v>
          </cell>
          <cell r="BE1802">
            <v>25900</v>
          </cell>
          <cell r="BF1802">
            <v>6</v>
          </cell>
          <cell r="BG1802">
            <v>8.2775919506108631E-2</v>
          </cell>
          <cell r="BH1802">
            <v>7.6447876254826186E-2</v>
          </cell>
        </row>
        <row r="1803">
          <cell r="B1803" t="str">
            <v>12533</v>
          </cell>
          <cell r="C1803" t="str">
            <v>7841056003286</v>
          </cell>
          <cell r="D1803" t="str">
            <v>VINO SYRAH 750ml RVA SANTA MONICA</v>
          </cell>
          <cell r="E1803">
            <v>6</v>
          </cell>
          <cell r="F1803" t="str">
            <v>BEBIDAS</v>
          </cell>
          <cell r="G1803" t="str">
            <v>BEBIDAS</v>
          </cell>
          <cell r="H1803" t="str">
            <v>VINOS MASIVOS</v>
          </cell>
          <cell r="I1803" t="str">
            <v>VINOS BOTELLA</v>
          </cell>
          <cell r="J1803" t="str">
            <v>SANTA MONICA</v>
          </cell>
          <cell r="K1803" t="str">
            <v>SANTA MONICA</v>
          </cell>
          <cell r="L1803">
            <v>114</v>
          </cell>
          <cell r="M1803" t="str">
            <v>APOLO IMPORT S.A. 2 - TRENTINO (114)</v>
          </cell>
          <cell r="N1803">
            <v>0</v>
          </cell>
          <cell r="O1803">
            <v>1</v>
          </cell>
          <cell r="P1803">
            <v>2</v>
          </cell>
          <cell r="Q1803">
            <v>1</v>
          </cell>
          <cell r="R1803">
            <v>1</v>
          </cell>
          <cell r="S1803">
            <v>0</v>
          </cell>
          <cell r="T1803">
            <v>0</v>
          </cell>
          <cell r="U1803">
            <v>0</v>
          </cell>
          <cell r="V1803">
            <v>0</v>
          </cell>
          <cell r="W1803">
            <v>0</v>
          </cell>
          <cell r="X1803">
            <v>0</v>
          </cell>
          <cell r="Y1803">
            <v>0</v>
          </cell>
          <cell r="Z1803">
            <v>0</v>
          </cell>
          <cell r="AA1803">
            <v>0</v>
          </cell>
          <cell r="AB1803">
            <v>3</v>
          </cell>
          <cell r="AC1803">
            <v>4</v>
          </cell>
          <cell r="AD1803">
            <v>0</v>
          </cell>
          <cell r="AE1803">
            <v>0</v>
          </cell>
          <cell r="AF1803">
            <v>0</v>
          </cell>
          <cell r="AG1803">
            <v>0</v>
          </cell>
          <cell r="AH1803">
            <v>0</v>
          </cell>
          <cell r="AI1803">
            <v>0</v>
          </cell>
          <cell r="AJ1803">
            <v>7</v>
          </cell>
          <cell r="AK1803">
            <v>0</v>
          </cell>
          <cell r="AL1803">
            <v>0</v>
          </cell>
          <cell r="AM1803">
            <v>0</v>
          </cell>
          <cell r="AN1803">
            <v>0</v>
          </cell>
          <cell r="AO1803">
            <v>0</v>
          </cell>
          <cell r="AP1803">
            <v>210</v>
          </cell>
          <cell r="AQ1803" t="str">
            <v>Q</v>
          </cell>
          <cell r="AR1803" t="str">
            <v>Q</v>
          </cell>
          <cell r="AS1803" t="str">
            <v>Q</v>
          </cell>
          <cell r="AT1803" t="str">
            <v>Q</v>
          </cell>
          <cell r="AU1803" t="str">
            <v>Q</v>
          </cell>
          <cell r="AV1803">
            <v>23920.000005000002</v>
          </cell>
          <cell r="AW1803">
            <v>23296.777129999999</v>
          </cell>
          <cell r="AX1803">
            <v>27500</v>
          </cell>
          <cell r="AY1803">
            <v>0.14966555159915007</v>
          </cell>
          <cell r="AZ1803">
            <v>0.13018181799999995</v>
          </cell>
          <cell r="BA1803">
            <v>26500</v>
          </cell>
          <cell r="BB1803">
            <v>3</v>
          </cell>
          <cell r="BC1803">
            <v>0.10785953154099914</v>
          </cell>
          <cell r="BD1803">
            <v>9.7358490377358428E-2</v>
          </cell>
          <cell r="BE1803">
            <v>25900</v>
          </cell>
          <cell r="BF1803">
            <v>6</v>
          </cell>
          <cell r="BG1803">
            <v>8.2775919506108631E-2</v>
          </cell>
          <cell r="BH1803">
            <v>7.6447876254826186E-2</v>
          </cell>
        </row>
        <row r="1804">
          <cell r="B1804" t="str">
            <v>12535</v>
          </cell>
          <cell r="C1804" t="str">
            <v>7841056003248</v>
          </cell>
          <cell r="D1804" t="str">
            <v>VINO SYRAH 750ml RVA SANTA MONICA</v>
          </cell>
          <cell r="E1804">
            <v>6</v>
          </cell>
          <cell r="F1804" t="str">
            <v>BEBIDAS</v>
          </cell>
          <cell r="G1804" t="str">
            <v>BEBIDAS</v>
          </cell>
          <cell r="H1804" t="str">
            <v>VINOS MASIVOS</v>
          </cell>
          <cell r="I1804" t="str">
            <v>VINOS BOTELLA</v>
          </cell>
          <cell r="J1804" t="str">
            <v>SANTA MONICA</v>
          </cell>
          <cell r="K1804" t="str">
            <v>SANTA MONICA</v>
          </cell>
          <cell r="L1804">
            <v>114</v>
          </cell>
          <cell r="M1804" t="str">
            <v>APOLO IMPORT S.A. 2 - TRENTINO (114)</v>
          </cell>
          <cell r="N1804">
            <v>3</v>
          </cell>
          <cell r="O1804">
            <v>1</v>
          </cell>
          <cell r="P1804">
            <v>0</v>
          </cell>
          <cell r="Q1804">
            <v>3</v>
          </cell>
          <cell r="R1804">
            <v>1</v>
          </cell>
          <cell r="S1804">
            <v>1</v>
          </cell>
          <cell r="T1804">
            <v>0</v>
          </cell>
          <cell r="U1804">
            <v>3</v>
          </cell>
          <cell r="V1804">
            <v>0</v>
          </cell>
          <cell r="W1804">
            <v>0</v>
          </cell>
          <cell r="X1804">
            <v>0</v>
          </cell>
          <cell r="Y1804">
            <v>0</v>
          </cell>
          <cell r="Z1804">
            <v>0</v>
          </cell>
          <cell r="AA1804">
            <v>1</v>
          </cell>
          <cell r="AB1804">
            <v>1</v>
          </cell>
          <cell r="AC1804">
            <v>0</v>
          </cell>
          <cell r="AD1804">
            <v>2</v>
          </cell>
          <cell r="AE1804">
            <v>0</v>
          </cell>
          <cell r="AF1804">
            <v>0</v>
          </cell>
          <cell r="AG1804">
            <v>0</v>
          </cell>
          <cell r="AH1804">
            <v>0</v>
          </cell>
          <cell r="AI1804">
            <v>0</v>
          </cell>
          <cell r="AJ1804">
            <v>10</v>
          </cell>
          <cell r="AK1804">
            <v>10</v>
          </cell>
          <cell r="AL1804">
            <v>0</v>
          </cell>
          <cell r="AM1804">
            <v>1</v>
          </cell>
          <cell r="AN1804">
            <v>0</v>
          </cell>
          <cell r="AO1804">
            <v>0</v>
          </cell>
          <cell r="AP1804">
            <v>100</v>
          </cell>
          <cell r="AQ1804">
            <v>100</v>
          </cell>
          <cell r="AR1804" t="str">
            <v>Q</v>
          </cell>
          <cell r="AS1804" t="str">
            <v>SV</v>
          </cell>
          <cell r="AT1804" t="str">
            <v>Q</v>
          </cell>
          <cell r="AU1804" t="str">
            <v>Q</v>
          </cell>
          <cell r="AV1804">
            <v>23350.000003000001</v>
          </cell>
          <cell r="AW1804">
            <v>23349.55645</v>
          </cell>
          <cell r="AX1804">
            <v>26900</v>
          </cell>
          <cell r="AY1804">
            <v>0.1520342610939569</v>
          </cell>
          <cell r="AZ1804">
            <v>0.13197026011152413</v>
          </cell>
          <cell r="BA1804">
            <v>26500</v>
          </cell>
          <cell r="BB1804">
            <v>3</v>
          </cell>
          <cell r="BC1804">
            <v>0.13490364011114719</v>
          </cell>
          <cell r="BD1804">
            <v>0.11886792441509431</v>
          </cell>
          <cell r="BE1804">
            <v>25900</v>
          </cell>
          <cell r="BF1804">
            <v>6</v>
          </cell>
          <cell r="BG1804">
            <v>0.10920770863693252</v>
          </cell>
          <cell r="BH1804">
            <v>9.8455598339768302E-2</v>
          </cell>
        </row>
        <row r="1805">
          <cell r="B1805" t="str">
            <v>40919</v>
          </cell>
          <cell r="C1805" t="str">
            <v>7808765759811</v>
          </cell>
          <cell r="D1805" t="str">
            <v>VINO TINTO 1,5Lts GRAN VINO-SANTA MONICA</v>
          </cell>
          <cell r="E1805">
            <v>6</v>
          </cell>
          <cell r="F1805" t="str">
            <v>BEBIDAS</v>
          </cell>
          <cell r="G1805" t="str">
            <v>BEBIDAS</v>
          </cell>
          <cell r="H1805" t="str">
            <v>VINOS MASIVOS</v>
          </cell>
          <cell r="I1805" t="str">
            <v>VINOS BOTELLA</v>
          </cell>
          <cell r="J1805" t="str">
            <v>SANTA MONICA</v>
          </cell>
          <cell r="K1805" t="str">
            <v>SANTA MONICA</v>
          </cell>
          <cell r="L1805">
            <v>114</v>
          </cell>
          <cell r="M1805" t="str">
            <v>APOLO IMPORT S.A. 2 - TRENTINO (114)</v>
          </cell>
          <cell r="N1805">
            <v>0</v>
          </cell>
          <cell r="O1805">
            <v>2</v>
          </cell>
          <cell r="P1805">
            <v>1</v>
          </cell>
          <cell r="Q1805">
            <v>1</v>
          </cell>
          <cell r="R1805">
            <v>0</v>
          </cell>
          <cell r="S1805">
            <v>9</v>
          </cell>
          <cell r="T1805">
            <v>6</v>
          </cell>
          <cell r="U1805">
            <v>12</v>
          </cell>
          <cell r="V1805">
            <v>0</v>
          </cell>
          <cell r="W1805">
            <v>1</v>
          </cell>
          <cell r="X1805">
            <v>4</v>
          </cell>
          <cell r="Y1805">
            <v>2</v>
          </cell>
          <cell r="Z1805">
            <v>0</v>
          </cell>
          <cell r="AA1805">
            <v>6</v>
          </cell>
          <cell r="AB1805">
            <v>13</v>
          </cell>
          <cell r="AC1805">
            <v>20</v>
          </cell>
          <cell r="AD1805">
            <v>0</v>
          </cell>
          <cell r="AE1805">
            <v>4</v>
          </cell>
          <cell r="AF1805">
            <v>2</v>
          </cell>
          <cell r="AG1805">
            <v>12</v>
          </cell>
          <cell r="AH1805">
            <v>0</v>
          </cell>
          <cell r="AI1805">
            <v>1</v>
          </cell>
          <cell r="AJ1805">
            <v>33</v>
          </cell>
          <cell r="AK1805">
            <v>50</v>
          </cell>
          <cell r="AL1805">
            <v>19</v>
          </cell>
          <cell r="AM1805">
            <v>22</v>
          </cell>
          <cell r="AN1805">
            <v>22</v>
          </cell>
          <cell r="AO1805">
            <v>5</v>
          </cell>
          <cell r="AP1805">
            <v>990</v>
          </cell>
          <cell r="AQ1805">
            <v>125.00000000000001</v>
          </cell>
          <cell r="AR1805">
            <v>285</v>
          </cell>
          <cell r="AS1805">
            <v>33</v>
          </cell>
          <cell r="AT1805">
            <v>55</v>
          </cell>
          <cell r="AU1805">
            <v>150</v>
          </cell>
          <cell r="AV1805">
            <v>36425.000039999999</v>
          </cell>
          <cell r="AW1805">
            <v>36424.999929999998</v>
          </cell>
          <cell r="AX1805">
            <v>41900</v>
          </cell>
          <cell r="AY1805">
            <v>0.15030885254598902</v>
          </cell>
          <cell r="AZ1805">
            <v>0.13066825680190933</v>
          </cell>
          <cell r="BA1805">
            <v>39900</v>
          </cell>
          <cell r="BB1805">
            <v>3</v>
          </cell>
          <cell r="BC1805">
            <v>9.5401508749044295E-2</v>
          </cell>
          <cell r="BD1805">
            <v>8.7092730827067699E-2</v>
          </cell>
          <cell r="BE1805">
            <v>0</v>
          </cell>
          <cell r="BF1805">
            <v>0</v>
          </cell>
          <cell r="BG1805">
            <v>-1</v>
          </cell>
          <cell r="BH1805">
            <v>0</v>
          </cell>
        </row>
        <row r="1806">
          <cell r="B1806" t="str">
            <v>12522</v>
          </cell>
          <cell r="C1806" t="str">
            <v>7841056003262</v>
          </cell>
          <cell r="D1806" t="str">
            <v>VINO TINTO 750ml SANTA MONICA</v>
          </cell>
          <cell r="E1806">
            <v>6</v>
          </cell>
          <cell r="F1806" t="str">
            <v>BEBIDAS</v>
          </cell>
          <cell r="G1806" t="str">
            <v>BEBIDAS</v>
          </cell>
          <cell r="H1806" t="str">
            <v>VINOS MASIVOS</v>
          </cell>
          <cell r="I1806" t="str">
            <v>VINOS BOTELLA</v>
          </cell>
          <cell r="J1806" t="str">
            <v>SANTA MONICA</v>
          </cell>
          <cell r="K1806" t="str">
            <v>SANTA MONICA</v>
          </cell>
          <cell r="L1806">
            <v>114</v>
          </cell>
          <cell r="M1806" t="str">
            <v>APOLO IMPORT S.A. 2 - TRENTINO (114)</v>
          </cell>
          <cell r="N1806">
            <v>64</v>
          </cell>
          <cell r="O1806">
            <v>112</v>
          </cell>
          <cell r="P1806">
            <v>151</v>
          </cell>
          <cell r="Q1806">
            <v>198</v>
          </cell>
          <cell r="R1806">
            <v>94</v>
          </cell>
          <cell r="S1806">
            <v>154</v>
          </cell>
          <cell r="T1806">
            <v>166</v>
          </cell>
          <cell r="U1806">
            <v>224</v>
          </cell>
          <cell r="V1806">
            <v>54</v>
          </cell>
          <cell r="W1806">
            <v>78</v>
          </cell>
          <cell r="X1806">
            <v>115</v>
          </cell>
          <cell r="Y1806">
            <v>178</v>
          </cell>
          <cell r="Z1806">
            <v>52</v>
          </cell>
          <cell r="AA1806">
            <v>79</v>
          </cell>
          <cell r="AB1806">
            <v>123</v>
          </cell>
          <cell r="AC1806">
            <v>172</v>
          </cell>
          <cell r="AD1806">
            <v>68</v>
          </cell>
          <cell r="AE1806">
            <v>94</v>
          </cell>
          <cell r="AF1806">
            <v>143</v>
          </cell>
          <cell r="AG1806">
            <v>186</v>
          </cell>
          <cell r="AH1806">
            <v>20</v>
          </cell>
          <cell r="AI1806">
            <v>59</v>
          </cell>
          <cell r="AJ1806">
            <v>404</v>
          </cell>
          <cell r="AK1806">
            <v>632</v>
          </cell>
          <cell r="AL1806">
            <v>198</v>
          </cell>
          <cell r="AM1806">
            <v>371</v>
          </cell>
          <cell r="AN1806">
            <v>312</v>
          </cell>
          <cell r="AO1806">
            <v>339</v>
          </cell>
          <cell r="AP1806">
            <v>61.212121212121204</v>
          </cell>
          <cell r="AQ1806">
            <v>84.642857142857153</v>
          </cell>
          <cell r="AR1806">
            <v>33.370786516853933</v>
          </cell>
          <cell r="AS1806">
            <v>64.70930232558139</v>
          </cell>
          <cell r="AT1806">
            <v>50.322580645161295</v>
          </cell>
          <cell r="AU1806">
            <v>172.37288135593221</v>
          </cell>
          <cell r="AV1806">
            <v>17305.000019999999</v>
          </cell>
          <cell r="AW1806">
            <v>17154.04405</v>
          </cell>
          <cell r="AX1806">
            <v>19900</v>
          </cell>
          <cell r="AY1806">
            <v>0.14995665859583163</v>
          </cell>
          <cell r="AZ1806">
            <v>0.13040200904522617</v>
          </cell>
          <cell r="BA1806">
            <v>19500</v>
          </cell>
          <cell r="BB1806">
            <v>3</v>
          </cell>
          <cell r="BC1806">
            <v>0.12684195189038783</v>
          </cell>
          <cell r="BD1806">
            <v>0.11256410153846157</v>
          </cell>
          <cell r="BE1806">
            <v>0</v>
          </cell>
          <cell r="BF1806">
            <v>0</v>
          </cell>
          <cell r="BG1806">
            <v>-1</v>
          </cell>
          <cell r="BH1806">
            <v>0</v>
          </cell>
        </row>
        <row r="1807">
          <cell r="B1807" t="str">
            <v>1779</v>
          </cell>
          <cell r="C1807" t="str">
            <v>7791843008294</v>
          </cell>
          <cell r="D1807" t="str">
            <v>VINO TINTO 1.125Lts VIÑAS DE BALBO</v>
          </cell>
          <cell r="E1807">
            <v>6</v>
          </cell>
          <cell r="F1807" t="str">
            <v>BEBIDAS</v>
          </cell>
          <cell r="G1807" t="str">
            <v>BEBIDAS</v>
          </cell>
          <cell r="H1807" t="str">
            <v>VINOS MASIVOS</v>
          </cell>
          <cell r="I1807" t="str">
            <v>VINOS BOTELLA</v>
          </cell>
          <cell r="J1807" t="str">
            <v>VIÑAS BALBO</v>
          </cell>
          <cell r="K1807" t="str">
            <v>VIÑAS DE BALBO</v>
          </cell>
          <cell r="L1807">
            <v>114</v>
          </cell>
          <cell r="M1807" t="str">
            <v>APOLO IMPORT S.A. 2 - TRENTINO (114)</v>
          </cell>
          <cell r="N1807">
            <v>120</v>
          </cell>
          <cell r="O1807">
            <v>112</v>
          </cell>
          <cell r="P1807">
            <v>180</v>
          </cell>
          <cell r="Q1807">
            <v>152</v>
          </cell>
          <cell r="R1807">
            <v>64</v>
          </cell>
          <cell r="S1807">
            <v>116</v>
          </cell>
          <cell r="T1807">
            <v>109</v>
          </cell>
          <cell r="U1807">
            <v>115</v>
          </cell>
          <cell r="V1807">
            <v>34</v>
          </cell>
          <cell r="W1807">
            <v>34</v>
          </cell>
          <cell r="X1807">
            <v>39</v>
          </cell>
          <cell r="Y1807">
            <v>72</v>
          </cell>
          <cell r="Z1807">
            <v>25</v>
          </cell>
          <cell r="AA1807">
            <v>60</v>
          </cell>
          <cell r="AB1807">
            <v>60</v>
          </cell>
          <cell r="AC1807">
            <v>81</v>
          </cell>
          <cell r="AD1807">
            <v>75</v>
          </cell>
          <cell r="AE1807">
            <v>144</v>
          </cell>
          <cell r="AF1807">
            <v>93</v>
          </cell>
          <cell r="AG1807">
            <v>129</v>
          </cell>
          <cell r="AH1807">
            <v>0</v>
          </cell>
          <cell r="AI1807">
            <v>8</v>
          </cell>
          <cell r="AJ1807">
            <v>715</v>
          </cell>
          <cell r="AK1807">
            <v>530</v>
          </cell>
          <cell r="AL1807">
            <v>385</v>
          </cell>
          <cell r="AM1807">
            <v>265</v>
          </cell>
          <cell r="AN1807">
            <v>641</v>
          </cell>
          <cell r="AO1807">
            <v>98</v>
          </cell>
          <cell r="AP1807">
            <v>141.11842105263156</v>
          </cell>
          <cell r="AQ1807">
            <v>138.2608695652174</v>
          </cell>
          <cell r="AR1807">
            <v>160.41666666666666</v>
          </cell>
          <cell r="AS1807">
            <v>98.148148148148138</v>
          </cell>
          <cell r="AT1807">
            <v>149.06976744186045</v>
          </cell>
          <cell r="AU1807">
            <v>367.5</v>
          </cell>
          <cell r="AV1807">
            <v>19049.999980000001</v>
          </cell>
          <cell r="AW1807">
            <v>16743.305700000001</v>
          </cell>
          <cell r="AX1807">
            <v>21900</v>
          </cell>
          <cell r="AY1807">
            <v>0.14960630041953404</v>
          </cell>
          <cell r="AZ1807">
            <v>0.13013698721461184</v>
          </cell>
          <cell r="BA1807">
            <v>20900</v>
          </cell>
          <cell r="BB1807">
            <v>3</v>
          </cell>
          <cell r="BC1807">
            <v>9.7112862044212989E-2</v>
          </cell>
          <cell r="BD1807">
            <v>8.8516747368421023E-2</v>
          </cell>
          <cell r="BE1807">
            <v>19900</v>
          </cell>
          <cell r="BF1807">
            <v>6</v>
          </cell>
          <cell r="BG1807">
            <v>4.4619423668891711E-2</v>
          </cell>
          <cell r="BH1807">
            <v>4.2713568844221082E-2</v>
          </cell>
        </row>
        <row r="1808">
          <cell r="B1808" t="str">
            <v>1778</v>
          </cell>
          <cell r="C1808" t="str">
            <v>7791843000052</v>
          </cell>
          <cell r="D1808" t="str">
            <v>VINO TINTO 750ml VIÑAS DE BALBO.</v>
          </cell>
          <cell r="E1808">
            <v>6</v>
          </cell>
          <cell r="F1808" t="str">
            <v>BEBIDAS</v>
          </cell>
          <cell r="G1808" t="str">
            <v>BEBIDAS</v>
          </cell>
          <cell r="H1808" t="str">
            <v>VINOS MASIVOS</v>
          </cell>
          <cell r="I1808" t="str">
            <v>VINOS BOTELLA</v>
          </cell>
          <cell r="J1808" t="str">
            <v>VIÑAS BALBO</v>
          </cell>
          <cell r="K1808" t="str">
            <v>VIÑAS DE BALBO</v>
          </cell>
          <cell r="L1808">
            <v>114</v>
          </cell>
          <cell r="M1808" t="str">
            <v>APOLO IMPORT S.A. 2 - TRENTINO (114)</v>
          </cell>
          <cell r="N1808">
            <v>0</v>
          </cell>
          <cell r="O1808">
            <v>0</v>
          </cell>
          <cell r="P1808">
            <v>0</v>
          </cell>
          <cell r="Q1808">
            <v>0</v>
          </cell>
          <cell r="R1808">
            <v>0</v>
          </cell>
          <cell r="S1808">
            <v>1</v>
          </cell>
          <cell r="T1808">
            <v>0</v>
          </cell>
          <cell r="U1808">
            <v>0</v>
          </cell>
          <cell r="V1808">
            <v>0</v>
          </cell>
          <cell r="W1808">
            <v>0</v>
          </cell>
          <cell r="X1808">
            <v>0</v>
          </cell>
          <cell r="Y1808">
            <v>0</v>
          </cell>
          <cell r="Z1808">
            <v>0</v>
          </cell>
          <cell r="AA1808">
            <v>0</v>
          </cell>
          <cell r="AB1808">
            <v>0</v>
          </cell>
          <cell r="AC1808">
            <v>0</v>
          </cell>
          <cell r="AD1808">
            <v>0</v>
          </cell>
          <cell r="AE1808">
            <v>0</v>
          </cell>
          <cell r="AF1808">
            <v>0</v>
          </cell>
          <cell r="AG1808">
            <v>0</v>
          </cell>
          <cell r="AH1808">
            <v>0</v>
          </cell>
          <cell r="AI1808">
            <v>0</v>
          </cell>
          <cell r="AJ1808">
            <v>0</v>
          </cell>
          <cell r="AK1808">
            <v>-1</v>
          </cell>
          <cell r="AL1808">
            <v>0</v>
          </cell>
          <cell r="AM1808">
            <v>0</v>
          </cell>
          <cell r="AN1808">
            <v>0</v>
          </cell>
          <cell r="AO1808">
            <v>0</v>
          </cell>
          <cell r="AP1808" t="str">
            <v>Q</v>
          </cell>
          <cell r="AQ1808" t="str">
            <v>Q</v>
          </cell>
          <cell r="AR1808" t="str">
            <v>Q</v>
          </cell>
          <cell r="AS1808" t="str">
            <v>Q</v>
          </cell>
          <cell r="AT1808" t="str">
            <v>Q</v>
          </cell>
          <cell r="AU1808" t="str">
            <v>Q</v>
          </cell>
          <cell r="AV1808">
            <v>10427.000001</v>
          </cell>
          <cell r="AW1808">
            <v>10427.495870000001</v>
          </cell>
          <cell r="AX1808">
            <v>13500</v>
          </cell>
          <cell r="AY1808">
            <v>0.29471564195888411</v>
          </cell>
          <cell r="AZ1808">
            <v>0.22762962955555552</v>
          </cell>
          <cell r="BA1808">
            <v>12900</v>
          </cell>
          <cell r="BB1808">
            <v>3</v>
          </cell>
          <cell r="BC1808">
            <v>0.23717272453848914</v>
          </cell>
          <cell r="BD1808">
            <v>0.19170542627906975</v>
          </cell>
          <cell r="BE1808">
            <v>12500</v>
          </cell>
          <cell r="BF1808">
            <v>6</v>
          </cell>
          <cell r="BG1808">
            <v>0.19881077959155924</v>
          </cell>
          <cell r="BH1808">
            <v>0.16583999991999998</v>
          </cell>
        </row>
        <row r="1809">
          <cell r="B1809" t="str">
            <v>24336</v>
          </cell>
          <cell r="C1809" t="str">
            <v>3058080117761</v>
          </cell>
          <cell r="D1809" t="str">
            <v>VINO 750ml + COPA GRAN HACIENDA SANTA RITA</v>
          </cell>
          <cell r="E1809">
            <v>1</v>
          </cell>
          <cell r="F1809" t="str">
            <v>BEBIDAS</v>
          </cell>
          <cell r="G1809" t="str">
            <v>BEBIDAS</v>
          </cell>
          <cell r="H1809" t="str">
            <v>VINOS MASIVOS</v>
          </cell>
          <cell r="I1809" t="str">
            <v>VINOS BOTELLA</v>
          </cell>
          <cell r="J1809" t="str">
            <v>SANTA RITA</v>
          </cell>
          <cell r="K1809" t="str">
            <v>SANTARITA</v>
          </cell>
          <cell r="L1809">
            <v>2490</v>
          </cell>
          <cell r="M1809" t="str">
            <v>BENIN S.A.  (2490)</v>
          </cell>
          <cell r="N1809">
            <v>1</v>
          </cell>
          <cell r="O1809">
            <v>3</v>
          </cell>
          <cell r="P1809">
            <v>3</v>
          </cell>
          <cell r="Q1809">
            <v>7</v>
          </cell>
          <cell r="R1809">
            <v>5</v>
          </cell>
          <cell r="S1809">
            <v>5</v>
          </cell>
          <cell r="T1809">
            <v>9</v>
          </cell>
          <cell r="U1809">
            <v>8</v>
          </cell>
          <cell r="V1809">
            <v>4</v>
          </cell>
          <cell r="W1809">
            <v>4</v>
          </cell>
          <cell r="X1809">
            <v>3</v>
          </cell>
          <cell r="Y1809">
            <v>4</v>
          </cell>
          <cell r="Z1809">
            <v>0</v>
          </cell>
          <cell r="AA1809">
            <v>5</v>
          </cell>
          <cell r="AB1809">
            <v>4</v>
          </cell>
          <cell r="AC1809">
            <v>4</v>
          </cell>
          <cell r="AD1809">
            <v>4</v>
          </cell>
          <cell r="AE1809">
            <v>1</v>
          </cell>
          <cell r="AF1809">
            <v>5</v>
          </cell>
          <cell r="AG1809">
            <v>5</v>
          </cell>
          <cell r="AH1809">
            <v>1</v>
          </cell>
          <cell r="AI1809">
            <v>3</v>
          </cell>
          <cell r="AJ1809">
            <v>3</v>
          </cell>
          <cell r="AK1809">
            <v>3</v>
          </cell>
          <cell r="AL1809">
            <v>3</v>
          </cell>
          <cell r="AM1809">
            <v>8</v>
          </cell>
          <cell r="AN1809">
            <v>3</v>
          </cell>
          <cell r="AO1809">
            <v>3</v>
          </cell>
          <cell r="AP1809">
            <v>12.857142857142856</v>
          </cell>
          <cell r="AQ1809">
            <v>11.25</v>
          </cell>
          <cell r="AR1809">
            <v>22.5</v>
          </cell>
          <cell r="AS1809">
            <v>60</v>
          </cell>
          <cell r="AT1809">
            <v>18</v>
          </cell>
          <cell r="AU1809">
            <v>30</v>
          </cell>
          <cell r="AV1809">
            <v>37800</v>
          </cell>
          <cell r="AW1809">
            <v>35079.220329999996</v>
          </cell>
          <cell r="AX1809">
            <v>48900</v>
          </cell>
          <cell r="AY1809">
            <v>0.29365079365079372</v>
          </cell>
          <cell r="AZ1809">
            <v>0.22699386503067484</v>
          </cell>
          <cell r="BA1809">
            <v>47900</v>
          </cell>
          <cell r="BB1809">
            <v>3</v>
          </cell>
          <cell r="BC1809">
            <v>0.26719576719576721</v>
          </cell>
          <cell r="BD1809">
            <v>0.21085594989561587</v>
          </cell>
          <cell r="BE1809">
            <v>46900</v>
          </cell>
          <cell r="BF1809">
            <v>6</v>
          </cell>
          <cell r="BG1809">
            <v>0.2407407407407407</v>
          </cell>
          <cell r="BH1809">
            <v>0.19402985074626866</v>
          </cell>
        </row>
        <row r="1810">
          <cell r="B1810" t="str">
            <v>24341</v>
          </cell>
          <cell r="C1810" t="str">
            <v>7804330311101</v>
          </cell>
          <cell r="D1810" t="str">
            <v>VINO CARBERNET SAUVIGNON 750ml 120 RE SANTA RITA</v>
          </cell>
          <cell r="E1810">
            <v>12</v>
          </cell>
          <cell r="F1810" t="str">
            <v>BEBIDAS</v>
          </cell>
          <cell r="G1810" t="str">
            <v>BEBIDAS</v>
          </cell>
          <cell r="H1810" t="str">
            <v>VINOS MASIVOS</v>
          </cell>
          <cell r="I1810" t="str">
            <v>VINOS BOTELLA</v>
          </cell>
          <cell r="J1810" t="str">
            <v>SANTA RITA</v>
          </cell>
          <cell r="K1810" t="str">
            <v>SANTARITA</v>
          </cell>
          <cell r="L1810">
            <v>2490</v>
          </cell>
          <cell r="M1810" t="str">
            <v>BENIN S.A.  (2490)</v>
          </cell>
          <cell r="N1810">
            <v>3</v>
          </cell>
          <cell r="O1810">
            <v>6</v>
          </cell>
          <cell r="P1810">
            <v>0</v>
          </cell>
          <cell r="Q1810">
            <v>1</v>
          </cell>
          <cell r="R1810">
            <v>5</v>
          </cell>
          <cell r="S1810">
            <v>2</v>
          </cell>
          <cell r="T1810">
            <v>5</v>
          </cell>
          <cell r="U1810">
            <v>6</v>
          </cell>
          <cell r="V1810">
            <v>0</v>
          </cell>
          <cell r="W1810">
            <v>3</v>
          </cell>
          <cell r="X1810">
            <v>4</v>
          </cell>
          <cell r="Y1810">
            <v>4</v>
          </cell>
          <cell r="Z1810">
            <v>1</v>
          </cell>
          <cell r="AA1810">
            <v>2</v>
          </cell>
          <cell r="AB1810">
            <v>0</v>
          </cell>
          <cell r="AC1810">
            <v>0</v>
          </cell>
          <cell r="AD1810">
            <v>4</v>
          </cell>
          <cell r="AE1810">
            <v>1</v>
          </cell>
          <cell r="AF1810">
            <v>0</v>
          </cell>
          <cell r="AG1810">
            <v>0</v>
          </cell>
          <cell r="AH1810">
            <v>0</v>
          </cell>
          <cell r="AI1810">
            <v>0</v>
          </cell>
          <cell r="AJ1810">
            <v>31</v>
          </cell>
          <cell r="AK1810">
            <v>10</v>
          </cell>
          <cell r="AL1810">
            <v>10</v>
          </cell>
          <cell r="AM1810">
            <v>40</v>
          </cell>
          <cell r="AN1810">
            <v>13</v>
          </cell>
          <cell r="AO1810">
            <v>0</v>
          </cell>
          <cell r="AP1810">
            <v>930</v>
          </cell>
          <cell r="AQ1810">
            <v>50</v>
          </cell>
          <cell r="AR1810">
            <v>75</v>
          </cell>
          <cell r="AS1810" t="str">
            <v>SV</v>
          </cell>
          <cell r="AT1810" t="str">
            <v>SV</v>
          </cell>
          <cell r="AU1810" t="str">
            <v>Q</v>
          </cell>
          <cell r="AV1810">
            <v>39950</v>
          </cell>
          <cell r="AW1810">
            <v>39706.145049999999</v>
          </cell>
          <cell r="AX1810">
            <v>52900</v>
          </cell>
          <cell r="AY1810">
            <v>0.32415519399249071</v>
          </cell>
          <cell r="AZ1810">
            <v>0.2448015122873346</v>
          </cell>
          <cell r="BA1810">
            <v>50900</v>
          </cell>
          <cell r="BB1810">
            <v>3</v>
          </cell>
          <cell r="BC1810">
            <v>0.27409261576971211</v>
          </cell>
          <cell r="BD1810">
            <v>0.21512770137524559</v>
          </cell>
          <cell r="BE1810">
            <v>49900</v>
          </cell>
          <cell r="BF1810">
            <v>6</v>
          </cell>
          <cell r="BG1810">
            <v>0.24906132665832281</v>
          </cell>
          <cell r="BH1810">
            <v>0.19939879759519039</v>
          </cell>
        </row>
        <row r="1811">
          <cell r="B1811" t="str">
            <v>24338</v>
          </cell>
          <cell r="C1811" t="str">
            <v>7804330006717</v>
          </cell>
          <cell r="D1811" t="str">
            <v>VINO CARBERNET SAUVIGNON 750ml 3 MED SANTA RITA</v>
          </cell>
          <cell r="E1811">
            <v>12</v>
          </cell>
          <cell r="F1811" t="str">
            <v>BEBIDAS</v>
          </cell>
          <cell r="G1811" t="str">
            <v>BEBIDAS</v>
          </cell>
          <cell r="H1811" t="str">
            <v>VINOS MASIVOS</v>
          </cell>
          <cell r="I1811" t="str">
            <v>VINOS BOTELLA</v>
          </cell>
          <cell r="J1811" t="str">
            <v>SANTA RITA</v>
          </cell>
          <cell r="K1811" t="str">
            <v>SANTARITA</v>
          </cell>
          <cell r="L1811">
            <v>2490</v>
          </cell>
          <cell r="M1811" t="str">
            <v>BENIN S.A.  (2490)</v>
          </cell>
          <cell r="N1811">
            <v>0</v>
          </cell>
          <cell r="O1811">
            <v>3</v>
          </cell>
          <cell r="P1811">
            <v>8</v>
          </cell>
          <cell r="Q1811">
            <v>5</v>
          </cell>
          <cell r="R1811">
            <v>18</v>
          </cell>
          <cell r="S1811">
            <v>19</v>
          </cell>
          <cell r="T1811">
            <v>14</v>
          </cell>
          <cell r="U1811">
            <v>8</v>
          </cell>
          <cell r="V1811">
            <v>0</v>
          </cell>
          <cell r="W1811">
            <v>0</v>
          </cell>
          <cell r="X1811">
            <v>6</v>
          </cell>
          <cell r="Y1811">
            <v>6</v>
          </cell>
          <cell r="Z1811">
            <v>0</v>
          </cell>
          <cell r="AA1811">
            <v>8</v>
          </cell>
          <cell r="AB1811">
            <v>10</v>
          </cell>
          <cell r="AC1811">
            <v>14</v>
          </cell>
          <cell r="AD1811">
            <v>0</v>
          </cell>
          <cell r="AE1811">
            <v>2</v>
          </cell>
          <cell r="AF1811">
            <v>4</v>
          </cell>
          <cell r="AG1811">
            <v>1</v>
          </cell>
          <cell r="AH1811">
            <v>2</v>
          </cell>
          <cell r="AI1811">
            <v>2</v>
          </cell>
          <cell r="AJ1811">
            <v>12</v>
          </cell>
          <cell r="AK1811">
            <v>19</v>
          </cell>
          <cell r="AL1811">
            <v>4</v>
          </cell>
          <cell r="AM1811">
            <v>3</v>
          </cell>
          <cell r="AN1811">
            <v>5</v>
          </cell>
          <cell r="AO1811">
            <v>4</v>
          </cell>
          <cell r="AP1811">
            <v>72</v>
          </cell>
          <cell r="AQ1811">
            <v>71.25</v>
          </cell>
          <cell r="AR1811">
            <v>20</v>
          </cell>
          <cell r="AS1811">
            <v>6.4285714285714279</v>
          </cell>
          <cell r="AT1811">
            <v>150</v>
          </cell>
          <cell r="AU1811">
            <v>60</v>
          </cell>
          <cell r="AV1811">
            <v>19250</v>
          </cell>
          <cell r="AW1811">
            <v>19249.99956</v>
          </cell>
          <cell r="AX1811">
            <v>24900</v>
          </cell>
          <cell r="AY1811">
            <v>0.29350649350649349</v>
          </cell>
          <cell r="AZ1811">
            <v>0.22690763052208834</v>
          </cell>
          <cell r="BA1811">
            <v>24500</v>
          </cell>
          <cell r="BB1811">
            <v>3</v>
          </cell>
          <cell r="BC1811">
            <v>0.27272727272727271</v>
          </cell>
          <cell r="BD1811">
            <v>0.21428571428571427</v>
          </cell>
          <cell r="BE1811">
            <v>23900</v>
          </cell>
          <cell r="BF1811">
            <v>6</v>
          </cell>
          <cell r="BG1811">
            <v>0.24155844155844153</v>
          </cell>
          <cell r="BH1811">
            <v>0.19456066945606695</v>
          </cell>
        </row>
        <row r="1812">
          <cell r="B1812" t="str">
            <v>24342</v>
          </cell>
          <cell r="C1812" t="str">
            <v>7804330984060</v>
          </cell>
          <cell r="D1812" t="str">
            <v>VINO CARMENERE 750ml 120 RE SANTA RITA</v>
          </cell>
          <cell r="E1812">
            <v>12</v>
          </cell>
          <cell r="F1812" t="str">
            <v>BEBIDAS</v>
          </cell>
          <cell r="G1812" t="str">
            <v>BEBIDAS</v>
          </cell>
          <cell r="H1812" t="str">
            <v>VINOS MASIVOS</v>
          </cell>
          <cell r="I1812" t="str">
            <v>VINOS BOTELLA</v>
          </cell>
          <cell r="J1812" t="str">
            <v>SANTA RITA</v>
          </cell>
          <cell r="K1812" t="str">
            <v>SANTARITA</v>
          </cell>
          <cell r="L1812">
            <v>2490</v>
          </cell>
          <cell r="M1812" t="str">
            <v>BENIN S.A.  (2490)</v>
          </cell>
          <cell r="N1812">
            <v>1</v>
          </cell>
          <cell r="O1812">
            <v>0</v>
          </cell>
          <cell r="P1812">
            <v>6</v>
          </cell>
          <cell r="Q1812">
            <v>3</v>
          </cell>
          <cell r="R1812">
            <v>2</v>
          </cell>
          <cell r="S1812">
            <v>7</v>
          </cell>
          <cell r="T1812">
            <v>1</v>
          </cell>
          <cell r="U1812">
            <v>3</v>
          </cell>
          <cell r="V1812">
            <v>0</v>
          </cell>
          <cell r="W1812">
            <v>5</v>
          </cell>
          <cell r="X1812">
            <v>1</v>
          </cell>
          <cell r="Y1812">
            <v>0</v>
          </cell>
          <cell r="Z1812">
            <v>4</v>
          </cell>
          <cell r="AA1812">
            <v>3</v>
          </cell>
          <cell r="AB1812">
            <v>4</v>
          </cell>
          <cell r="AC1812">
            <v>0</v>
          </cell>
          <cell r="AD1812">
            <v>4</v>
          </cell>
          <cell r="AE1812">
            <v>4</v>
          </cell>
          <cell r="AF1812">
            <v>3</v>
          </cell>
          <cell r="AG1812">
            <v>1</v>
          </cell>
          <cell r="AH1812">
            <v>0</v>
          </cell>
          <cell r="AI1812">
            <v>0</v>
          </cell>
          <cell r="AJ1812">
            <v>79</v>
          </cell>
          <cell r="AK1812">
            <v>57</v>
          </cell>
          <cell r="AL1812">
            <v>34</v>
          </cell>
          <cell r="AM1812">
            <v>40</v>
          </cell>
          <cell r="AN1812">
            <v>52</v>
          </cell>
          <cell r="AO1812">
            <v>3</v>
          </cell>
          <cell r="AP1812">
            <v>790</v>
          </cell>
          <cell r="AQ1812">
            <v>570</v>
          </cell>
          <cell r="AR1812" t="str">
            <v>SV</v>
          </cell>
          <cell r="AS1812" t="str">
            <v>SV</v>
          </cell>
          <cell r="AT1812">
            <v>1560</v>
          </cell>
          <cell r="AU1812" t="str">
            <v>SV</v>
          </cell>
          <cell r="AV1812">
            <v>39950</v>
          </cell>
          <cell r="AW1812">
            <v>39653.687700000002</v>
          </cell>
          <cell r="AX1812">
            <v>52900</v>
          </cell>
          <cell r="AY1812">
            <v>0.32415519399249071</v>
          </cell>
          <cell r="AZ1812">
            <v>0.2448015122873346</v>
          </cell>
          <cell r="BA1812">
            <v>50900</v>
          </cell>
          <cell r="BB1812">
            <v>3</v>
          </cell>
          <cell r="BC1812">
            <v>0.27409261576971211</v>
          </cell>
          <cell r="BD1812">
            <v>0.21512770137524559</v>
          </cell>
          <cell r="BE1812">
            <v>49900</v>
          </cell>
          <cell r="BF1812">
            <v>6</v>
          </cell>
          <cell r="BG1812">
            <v>0.24906132665832281</v>
          </cell>
          <cell r="BH1812">
            <v>0.19939879759519039</v>
          </cell>
        </row>
        <row r="1813">
          <cell r="B1813" t="str">
            <v>24339</v>
          </cell>
          <cell r="C1813" t="str">
            <v>7804330006755</v>
          </cell>
          <cell r="D1813" t="str">
            <v>VINO CARMENERE 750ml 3 MED SANTA RITA</v>
          </cell>
          <cell r="E1813">
            <v>12</v>
          </cell>
          <cell r="F1813" t="str">
            <v>BEBIDAS</v>
          </cell>
          <cell r="G1813" t="str">
            <v>BEBIDAS</v>
          </cell>
          <cell r="H1813" t="str">
            <v>VINOS MASIVOS</v>
          </cell>
          <cell r="I1813" t="str">
            <v>VINOS BOTELLA</v>
          </cell>
          <cell r="J1813" t="str">
            <v>SANTA RITA</v>
          </cell>
          <cell r="K1813" t="str">
            <v>SANTARITA</v>
          </cell>
          <cell r="L1813">
            <v>2490</v>
          </cell>
          <cell r="M1813" t="str">
            <v>BENIN S.A.  (2490)</v>
          </cell>
          <cell r="N1813">
            <v>16</v>
          </cell>
          <cell r="O1813">
            <v>21</v>
          </cell>
          <cell r="P1813">
            <v>4</v>
          </cell>
          <cell r="Q1813">
            <v>3</v>
          </cell>
          <cell r="R1813">
            <v>2</v>
          </cell>
          <cell r="S1813">
            <v>13</v>
          </cell>
          <cell r="T1813">
            <v>11</v>
          </cell>
          <cell r="U1813">
            <v>16</v>
          </cell>
          <cell r="V1813">
            <v>0</v>
          </cell>
          <cell r="W1813">
            <v>0</v>
          </cell>
          <cell r="X1813">
            <v>5</v>
          </cell>
          <cell r="Y1813">
            <v>3</v>
          </cell>
          <cell r="Z1813">
            <v>2</v>
          </cell>
          <cell r="AA1813">
            <v>9</v>
          </cell>
          <cell r="AB1813">
            <v>9</v>
          </cell>
          <cell r="AC1813">
            <v>13</v>
          </cell>
          <cell r="AD1813">
            <v>0</v>
          </cell>
          <cell r="AE1813">
            <v>12</v>
          </cell>
          <cell r="AF1813">
            <v>13</v>
          </cell>
          <cell r="AG1813">
            <v>10</v>
          </cell>
          <cell r="AH1813">
            <v>1</v>
          </cell>
          <cell r="AI1813">
            <v>1</v>
          </cell>
          <cell r="AJ1813">
            <v>21</v>
          </cell>
          <cell r="AK1813">
            <v>-2</v>
          </cell>
          <cell r="AL1813">
            <v>7</v>
          </cell>
          <cell r="AM1813">
            <v>11</v>
          </cell>
          <cell r="AN1813">
            <v>10</v>
          </cell>
          <cell r="AO1813">
            <v>11</v>
          </cell>
          <cell r="AP1813">
            <v>210</v>
          </cell>
          <cell r="AQ1813" t="str">
            <v>Q</v>
          </cell>
          <cell r="AR1813">
            <v>70</v>
          </cell>
          <cell r="AS1813">
            <v>25.384615384615383</v>
          </cell>
          <cell r="AT1813">
            <v>30</v>
          </cell>
          <cell r="AU1813">
            <v>330</v>
          </cell>
          <cell r="AV1813">
            <v>19250</v>
          </cell>
          <cell r="AW1813">
            <v>19249.059720000001</v>
          </cell>
          <cell r="AX1813">
            <v>24900</v>
          </cell>
          <cell r="AY1813">
            <v>0.29350649350649349</v>
          </cell>
          <cell r="AZ1813">
            <v>0.22690763052208834</v>
          </cell>
          <cell r="BA1813">
            <v>24500</v>
          </cell>
          <cell r="BB1813">
            <v>3</v>
          </cell>
          <cell r="BC1813">
            <v>0.27272727272727271</v>
          </cell>
          <cell r="BD1813">
            <v>0.21428571428571427</v>
          </cell>
          <cell r="BE1813">
            <v>23900</v>
          </cell>
          <cell r="BF1813">
            <v>6</v>
          </cell>
          <cell r="BG1813">
            <v>0.24155844155844153</v>
          </cell>
          <cell r="BH1813">
            <v>0.19456066945606695</v>
          </cell>
        </row>
        <row r="1814">
          <cell r="B1814" t="str">
            <v>24340</v>
          </cell>
          <cell r="C1814" t="str">
            <v>7804330006748</v>
          </cell>
          <cell r="D1814" t="str">
            <v>VINO CHARDONAY 750ml 3 MED SANTA RITA</v>
          </cell>
          <cell r="E1814">
            <v>12</v>
          </cell>
          <cell r="F1814" t="str">
            <v>BEBIDAS</v>
          </cell>
          <cell r="G1814" t="str">
            <v>BEBIDAS</v>
          </cell>
          <cell r="H1814" t="str">
            <v>VINOS MASIVOS</v>
          </cell>
          <cell r="I1814" t="str">
            <v>VINOS BOTELLA</v>
          </cell>
          <cell r="J1814" t="str">
            <v>SANTA RITA</v>
          </cell>
          <cell r="K1814" t="str">
            <v>SANTARITA</v>
          </cell>
          <cell r="L1814">
            <v>2490</v>
          </cell>
          <cell r="M1814" t="str">
            <v>BENIN S.A.  (2490)</v>
          </cell>
          <cell r="N1814">
            <v>1</v>
          </cell>
          <cell r="O1814">
            <v>0</v>
          </cell>
          <cell r="P1814">
            <v>0</v>
          </cell>
          <cell r="Q1814">
            <v>0</v>
          </cell>
          <cell r="R1814">
            <v>1</v>
          </cell>
          <cell r="S1814">
            <v>3</v>
          </cell>
          <cell r="T1814">
            <v>8</v>
          </cell>
          <cell r="U1814">
            <v>4</v>
          </cell>
          <cell r="V1814">
            <v>1</v>
          </cell>
          <cell r="W1814">
            <v>0</v>
          </cell>
          <cell r="X1814">
            <v>1</v>
          </cell>
          <cell r="Y1814">
            <v>1</v>
          </cell>
          <cell r="Z1814">
            <v>13</v>
          </cell>
          <cell r="AA1814">
            <v>16</v>
          </cell>
          <cell r="AB1814">
            <v>7</v>
          </cell>
          <cell r="AC1814">
            <v>8</v>
          </cell>
          <cell r="AD1814">
            <v>0</v>
          </cell>
          <cell r="AE1814">
            <v>4</v>
          </cell>
          <cell r="AF1814">
            <v>8</v>
          </cell>
          <cell r="AG1814">
            <v>6</v>
          </cell>
          <cell r="AH1814">
            <v>0</v>
          </cell>
          <cell r="AI1814">
            <v>0</v>
          </cell>
          <cell r="AJ1814">
            <v>12</v>
          </cell>
          <cell r="AK1814">
            <v>2</v>
          </cell>
          <cell r="AL1814">
            <v>30</v>
          </cell>
          <cell r="AM1814">
            <v>10</v>
          </cell>
          <cell r="AN1814">
            <v>6</v>
          </cell>
          <cell r="AO1814">
            <v>12</v>
          </cell>
          <cell r="AP1814" t="str">
            <v>SV</v>
          </cell>
          <cell r="AQ1814">
            <v>15</v>
          </cell>
          <cell r="AR1814">
            <v>900</v>
          </cell>
          <cell r="AS1814">
            <v>37.5</v>
          </cell>
          <cell r="AT1814">
            <v>30</v>
          </cell>
          <cell r="AU1814" t="str">
            <v>SV</v>
          </cell>
          <cell r="AV1814">
            <v>19250</v>
          </cell>
          <cell r="AW1814">
            <v>19243.466550000001</v>
          </cell>
          <cell r="AX1814">
            <v>24900</v>
          </cell>
          <cell r="AY1814">
            <v>0.29350649350649349</v>
          </cell>
          <cell r="AZ1814">
            <v>0.22690763052208834</v>
          </cell>
          <cell r="BA1814">
            <v>24500</v>
          </cell>
          <cell r="BB1814">
            <v>3</v>
          </cell>
          <cell r="BC1814">
            <v>0.27272727272727271</v>
          </cell>
          <cell r="BD1814">
            <v>0.21428571428571427</v>
          </cell>
          <cell r="BE1814">
            <v>23900</v>
          </cell>
          <cell r="BF1814">
            <v>6</v>
          </cell>
          <cell r="BG1814">
            <v>0.24155844155844153</v>
          </cell>
          <cell r="BH1814">
            <v>0.19456066945606695</v>
          </cell>
        </row>
        <row r="1815">
          <cell r="B1815" t="str">
            <v>24343</v>
          </cell>
          <cell r="C1815" t="str">
            <v>7804330321209</v>
          </cell>
          <cell r="D1815" t="str">
            <v>VINO SAUVIGNON 750ml 120 RE SANTA RITA</v>
          </cell>
          <cell r="E1815">
            <v>12</v>
          </cell>
          <cell r="F1815" t="str">
            <v>BEBIDAS</v>
          </cell>
          <cell r="G1815" t="str">
            <v>BEBIDAS</v>
          </cell>
          <cell r="H1815" t="str">
            <v>VINOS MASIVOS</v>
          </cell>
          <cell r="I1815" t="str">
            <v>VINOS BOTELLA</v>
          </cell>
          <cell r="J1815" t="str">
            <v>SANTA RITA</v>
          </cell>
          <cell r="K1815" t="str">
            <v>SANTARITA</v>
          </cell>
          <cell r="L1815">
            <v>2490</v>
          </cell>
          <cell r="M1815" t="str">
            <v>BENIN S.A.  (2490)</v>
          </cell>
          <cell r="N1815">
            <v>1</v>
          </cell>
          <cell r="O1815">
            <v>0</v>
          </cell>
          <cell r="P1815">
            <v>3</v>
          </cell>
          <cell r="Q1815">
            <v>1</v>
          </cell>
          <cell r="R1815">
            <v>5</v>
          </cell>
          <cell r="S1815">
            <v>3</v>
          </cell>
          <cell r="T1815">
            <v>1</v>
          </cell>
          <cell r="U1815">
            <v>2</v>
          </cell>
          <cell r="V1815">
            <v>1</v>
          </cell>
          <cell r="W1815">
            <v>0</v>
          </cell>
          <cell r="X1815">
            <v>1</v>
          </cell>
          <cell r="Y1815">
            <v>0</v>
          </cell>
          <cell r="Z1815">
            <v>1</v>
          </cell>
          <cell r="AA1815">
            <v>7</v>
          </cell>
          <cell r="AB1815">
            <v>0</v>
          </cell>
          <cell r="AC1815">
            <v>0</v>
          </cell>
          <cell r="AD1815">
            <v>3</v>
          </cell>
          <cell r="AE1815">
            <v>2</v>
          </cell>
          <cell r="AF1815">
            <v>2</v>
          </cell>
          <cell r="AG1815">
            <v>1</v>
          </cell>
          <cell r="AH1815">
            <v>0</v>
          </cell>
          <cell r="AI1815">
            <v>0</v>
          </cell>
          <cell r="AJ1815">
            <v>48</v>
          </cell>
          <cell r="AK1815">
            <v>42</v>
          </cell>
          <cell r="AL1815">
            <v>60</v>
          </cell>
          <cell r="AM1815">
            <v>38</v>
          </cell>
          <cell r="AN1815">
            <v>51</v>
          </cell>
          <cell r="AO1815">
            <v>0</v>
          </cell>
          <cell r="AP1815">
            <v>1440</v>
          </cell>
          <cell r="AQ1815">
            <v>630</v>
          </cell>
          <cell r="AR1815" t="str">
            <v>SV</v>
          </cell>
          <cell r="AS1815" t="str">
            <v>SV</v>
          </cell>
          <cell r="AT1815">
            <v>1530</v>
          </cell>
          <cell r="AU1815" t="str">
            <v>Q</v>
          </cell>
          <cell r="AV1815">
            <v>39950.000002000001</v>
          </cell>
          <cell r="AW1815">
            <v>39658.339489999998</v>
          </cell>
          <cell r="AX1815">
            <v>52900</v>
          </cell>
          <cell r="AY1815">
            <v>0.32415519392619996</v>
          </cell>
          <cell r="AZ1815">
            <v>0.2448015122495274</v>
          </cell>
          <cell r="BA1815">
            <v>50900</v>
          </cell>
          <cell r="BB1815">
            <v>3</v>
          </cell>
          <cell r="BC1815">
            <v>0.2740926157059278</v>
          </cell>
          <cell r="BD1815">
            <v>0.21512770133595283</v>
          </cell>
          <cell r="BE1815">
            <v>49900</v>
          </cell>
          <cell r="BF1815">
            <v>6</v>
          </cell>
          <cell r="BG1815">
            <v>0.24906132659579172</v>
          </cell>
          <cell r="BH1815">
            <v>0.1993987975551102</v>
          </cell>
        </row>
        <row r="1816">
          <cell r="B1816" t="str">
            <v>27658</v>
          </cell>
          <cell r="C1816" t="str">
            <v>7804330009039</v>
          </cell>
          <cell r="D1816" t="str">
            <v>VINO TINTO 1,5Lts GRAN HACIENDA SANTA RITA</v>
          </cell>
          <cell r="E1816">
            <v>6</v>
          </cell>
          <cell r="F1816" t="str">
            <v>BEBIDAS</v>
          </cell>
          <cell r="G1816" t="str">
            <v>BEBIDAS</v>
          </cell>
          <cell r="H1816" t="str">
            <v>VINOS MASIVOS</v>
          </cell>
          <cell r="I1816" t="str">
            <v>VINOS BOTELLA</v>
          </cell>
          <cell r="J1816" t="str">
            <v>SANTA RITA</v>
          </cell>
          <cell r="K1816" t="str">
            <v>SANTARITA</v>
          </cell>
          <cell r="L1816">
            <v>2490</v>
          </cell>
          <cell r="M1816" t="str">
            <v>BENIN S.A.  (2490)</v>
          </cell>
          <cell r="N1816">
            <v>2</v>
          </cell>
          <cell r="O1816">
            <v>5</v>
          </cell>
          <cell r="P1816">
            <v>4</v>
          </cell>
          <cell r="Q1816">
            <v>4</v>
          </cell>
          <cell r="R1816">
            <v>3</v>
          </cell>
          <cell r="S1816">
            <v>4</v>
          </cell>
          <cell r="T1816">
            <v>14</v>
          </cell>
          <cell r="U1816">
            <v>14</v>
          </cell>
          <cell r="V1816">
            <v>5</v>
          </cell>
          <cell r="W1816">
            <v>8</v>
          </cell>
          <cell r="X1816">
            <v>1</v>
          </cell>
          <cell r="Y1816">
            <v>6</v>
          </cell>
          <cell r="Z1816">
            <v>0</v>
          </cell>
          <cell r="AA1816">
            <v>3</v>
          </cell>
          <cell r="AB1816">
            <v>6</v>
          </cell>
          <cell r="AC1816">
            <v>7</v>
          </cell>
          <cell r="AD1816">
            <v>4</v>
          </cell>
          <cell r="AE1816">
            <v>8</v>
          </cell>
          <cell r="AF1816">
            <v>4</v>
          </cell>
          <cell r="AG1816">
            <v>6</v>
          </cell>
          <cell r="AH1816">
            <v>0</v>
          </cell>
          <cell r="AI1816">
            <v>0</v>
          </cell>
          <cell r="AJ1816">
            <v>10</v>
          </cell>
          <cell r="AK1816">
            <v>2</v>
          </cell>
          <cell r="AL1816">
            <v>5</v>
          </cell>
          <cell r="AM1816">
            <v>2</v>
          </cell>
          <cell r="AN1816">
            <v>12</v>
          </cell>
          <cell r="AO1816">
            <v>6</v>
          </cell>
          <cell r="AP1816">
            <v>75</v>
          </cell>
          <cell r="AQ1816">
            <v>4.2857142857142856</v>
          </cell>
          <cell r="AR1816">
            <v>25</v>
          </cell>
          <cell r="AS1816">
            <v>8.5714285714285712</v>
          </cell>
          <cell r="AT1816">
            <v>60</v>
          </cell>
          <cell r="AU1816" t="str">
            <v>SV</v>
          </cell>
          <cell r="AV1816">
            <v>34900</v>
          </cell>
          <cell r="AW1816">
            <v>34386.269500000002</v>
          </cell>
          <cell r="AX1816">
            <v>44900</v>
          </cell>
          <cell r="AY1816">
            <v>0.28653295128939837</v>
          </cell>
          <cell r="AZ1816">
            <v>0.22271714922048999</v>
          </cell>
          <cell r="BA1816">
            <v>43900</v>
          </cell>
          <cell r="BB1816">
            <v>3</v>
          </cell>
          <cell r="BC1816">
            <v>0.25787965616045838</v>
          </cell>
          <cell r="BD1816">
            <v>0.20501138952164008</v>
          </cell>
          <cell r="BE1816">
            <v>42900</v>
          </cell>
          <cell r="BF1816">
            <v>6</v>
          </cell>
          <cell r="BG1816">
            <v>0.22922636103151861</v>
          </cell>
          <cell r="BH1816">
            <v>0.18648018648018649</v>
          </cell>
        </row>
        <row r="1817">
          <cell r="B1817" t="str">
            <v>24337</v>
          </cell>
          <cell r="C1817" t="str">
            <v>7804330008759</v>
          </cell>
          <cell r="D1817" t="str">
            <v>VINO TINTO 750ml GRAN HACIENDA SANTA RITA</v>
          </cell>
          <cell r="E1817">
            <v>12</v>
          </cell>
          <cell r="F1817" t="str">
            <v>BEBIDAS</v>
          </cell>
          <cell r="G1817" t="str">
            <v>BEBIDAS</v>
          </cell>
          <cell r="H1817" t="str">
            <v>VINOS MASIVOS</v>
          </cell>
          <cell r="I1817" t="str">
            <v>VINOS BOTELLA</v>
          </cell>
          <cell r="J1817" t="str">
            <v>SANTA RITA</v>
          </cell>
          <cell r="K1817" t="str">
            <v>SANTARITA</v>
          </cell>
          <cell r="L1817">
            <v>2490</v>
          </cell>
          <cell r="M1817" t="str">
            <v>BENIN S.A.  (2490)</v>
          </cell>
          <cell r="N1817">
            <v>4</v>
          </cell>
          <cell r="O1817">
            <v>16</v>
          </cell>
          <cell r="P1817">
            <v>9</v>
          </cell>
          <cell r="Q1817">
            <v>9</v>
          </cell>
          <cell r="R1817">
            <v>1</v>
          </cell>
          <cell r="S1817">
            <v>51</v>
          </cell>
          <cell r="T1817">
            <v>32</v>
          </cell>
          <cell r="U1817">
            <v>37</v>
          </cell>
          <cell r="V1817">
            <v>7</v>
          </cell>
          <cell r="W1817">
            <v>13</v>
          </cell>
          <cell r="X1817">
            <v>2</v>
          </cell>
          <cell r="Y1817">
            <v>2</v>
          </cell>
          <cell r="Z1817">
            <v>9</v>
          </cell>
          <cell r="AA1817">
            <v>12</v>
          </cell>
          <cell r="AB1817">
            <v>22</v>
          </cell>
          <cell r="AC1817">
            <v>16</v>
          </cell>
          <cell r="AD1817">
            <v>6</v>
          </cell>
          <cell r="AE1817">
            <v>23</v>
          </cell>
          <cell r="AF1817">
            <v>33</v>
          </cell>
          <cell r="AG1817">
            <v>36</v>
          </cell>
          <cell r="AH1817">
            <v>3</v>
          </cell>
          <cell r="AI1817">
            <v>15</v>
          </cell>
          <cell r="AJ1817">
            <v>39</v>
          </cell>
          <cell r="AK1817">
            <v>10</v>
          </cell>
          <cell r="AL1817">
            <v>30</v>
          </cell>
          <cell r="AM1817">
            <v>45</v>
          </cell>
          <cell r="AN1817">
            <v>5</v>
          </cell>
          <cell r="AO1817">
            <v>28</v>
          </cell>
          <cell r="AP1817">
            <v>130</v>
          </cell>
          <cell r="AQ1817">
            <v>8.1081081081081088</v>
          </cell>
          <cell r="AR1817">
            <v>450</v>
          </cell>
          <cell r="AS1817">
            <v>84.375</v>
          </cell>
          <cell r="AT1817">
            <v>4.166666666666667</v>
          </cell>
          <cell r="AU1817">
            <v>56</v>
          </cell>
          <cell r="AV1817">
            <v>19500</v>
          </cell>
          <cell r="AW1817">
            <v>15489.00419</v>
          </cell>
          <cell r="AX1817">
            <v>24900</v>
          </cell>
          <cell r="AY1817">
            <v>0.27692307692307683</v>
          </cell>
          <cell r="AZ1817">
            <v>0.21686746987951808</v>
          </cell>
          <cell r="BA1817">
            <v>24500</v>
          </cell>
          <cell r="BB1817">
            <v>3</v>
          </cell>
          <cell r="BC1817">
            <v>0.25641025641025639</v>
          </cell>
          <cell r="BD1817">
            <v>0.20408163265306123</v>
          </cell>
          <cell r="BE1817">
            <v>23900</v>
          </cell>
          <cell r="BF1817">
            <v>6</v>
          </cell>
          <cell r="BG1817">
            <v>0.22564102564102573</v>
          </cell>
          <cell r="BH1817">
            <v>0.18410041841004185</v>
          </cell>
        </row>
        <row r="1818">
          <cell r="B1818" t="str">
            <v>16482</v>
          </cell>
          <cell r="C1818" t="str">
            <v>7808765700509</v>
          </cell>
          <cell r="D1818" t="str">
            <v>VINO CABERNET 750ml RVA SOL DE CHILE.</v>
          </cell>
          <cell r="E1818">
            <v>6</v>
          </cell>
          <cell r="F1818" t="str">
            <v>BEBIDAS</v>
          </cell>
          <cell r="G1818" t="str">
            <v>BEBIDAS</v>
          </cell>
          <cell r="H1818" t="str">
            <v>VINOS MASIVOS</v>
          </cell>
          <cell r="I1818" t="str">
            <v>VINOS BOTELLA</v>
          </cell>
          <cell r="J1818" t="str">
            <v>SOL DE CHILE</v>
          </cell>
          <cell r="K1818" t="str">
            <v>SOL DE CHILE</v>
          </cell>
          <cell r="L1818">
            <v>114</v>
          </cell>
          <cell r="M1818" t="str">
            <v>APOLO IMPORT S.A. 2 - TRENTINO (114)</v>
          </cell>
          <cell r="N1818">
            <v>0</v>
          </cell>
          <cell r="O1818">
            <v>1</v>
          </cell>
          <cell r="P1818">
            <v>10</v>
          </cell>
          <cell r="Q1818">
            <v>6</v>
          </cell>
          <cell r="R1818">
            <v>3</v>
          </cell>
          <cell r="S1818">
            <v>0</v>
          </cell>
          <cell r="T1818">
            <v>0</v>
          </cell>
          <cell r="U1818">
            <v>2</v>
          </cell>
          <cell r="V1818">
            <v>0</v>
          </cell>
          <cell r="W1818">
            <v>3</v>
          </cell>
          <cell r="X1818">
            <v>1</v>
          </cell>
          <cell r="Y1818">
            <v>1</v>
          </cell>
          <cell r="Z1818">
            <v>0</v>
          </cell>
          <cell r="AA1818">
            <v>0</v>
          </cell>
          <cell r="AB1818">
            <v>1</v>
          </cell>
          <cell r="AC1818">
            <v>1</v>
          </cell>
          <cell r="AD1818">
            <v>3</v>
          </cell>
          <cell r="AE1818">
            <v>0</v>
          </cell>
          <cell r="AF1818">
            <v>0</v>
          </cell>
          <cell r="AG1818">
            <v>0</v>
          </cell>
          <cell r="AH1818">
            <v>0</v>
          </cell>
          <cell r="AI1818">
            <v>0</v>
          </cell>
          <cell r="AJ1818">
            <v>0</v>
          </cell>
          <cell r="AK1818">
            <v>18</v>
          </cell>
          <cell r="AL1818">
            <v>20</v>
          </cell>
          <cell r="AM1818">
            <v>8</v>
          </cell>
          <cell r="AN1818">
            <v>12</v>
          </cell>
          <cell r="AO1818">
            <v>12</v>
          </cell>
          <cell r="AP1818" t="str">
            <v>Q</v>
          </cell>
          <cell r="AQ1818">
            <v>270</v>
          </cell>
          <cell r="AR1818">
            <v>600</v>
          </cell>
          <cell r="AS1818">
            <v>240</v>
          </cell>
          <cell r="AT1818" t="str">
            <v>SV</v>
          </cell>
          <cell r="AU1818" t="str">
            <v>SV</v>
          </cell>
          <cell r="AV1818">
            <v>38150.000019999999</v>
          </cell>
          <cell r="AW1818">
            <v>37603.073199999999</v>
          </cell>
          <cell r="AX1818">
            <v>43900</v>
          </cell>
          <cell r="AY1818">
            <v>0.15072083819097215</v>
          </cell>
          <cell r="AZ1818">
            <v>0.13097949840546699</v>
          </cell>
          <cell r="BA1818">
            <v>42900</v>
          </cell>
          <cell r="BB1818">
            <v>3</v>
          </cell>
          <cell r="BC1818">
            <v>0.12450851841441235</v>
          </cell>
          <cell r="BD1818">
            <v>0.11072261025641027</v>
          </cell>
          <cell r="BE1818">
            <v>41900</v>
          </cell>
          <cell r="BF1818">
            <v>6</v>
          </cell>
          <cell r="BG1818">
            <v>9.829619863785255E-2</v>
          </cell>
          <cell r="BH1818">
            <v>8.9498806205250608E-2</v>
          </cell>
        </row>
        <row r="1819">
          <cell r="B1819" t="str">
            <v>16481</v>
          </cell>
          <cell r="C1819" t="str">
            <v>7808765708307</v>
          </cell>
          <cell r="D1819" t="str">
            <v>VINO CABERNET 750ml SOL DE CHILE</v>
          </cell>
          <cell r="E1819">
            <v>6</v>
          </cell>
          <cell r="F1819" t="str">
            <v>BEBIDAS</v>
          </cell>
          <cell r="G1819" t="str">
            <v>BEBIDAS</v>
          </cell>
          <cell r="H1819" t="str">
            <v>VINOS MASIVOS</v>
          </cell>
          <cell r="I1819" t="str">
            <v>VINOS BOTELLA</v>
          </cell>
          <cell r="J1819" t="str">
            <v>SOL DE CHILE</v>
          </cell>
          <cell r="K1819" t="str">
            <v>SOL DE CHILE</v>
          </cell>
          <cell r="L1819">
            <v>114</v>
          </cell>
          <cell r="M1819" t="str">
            <v>APOLO IMPORT S.A. 2 - TRENTINO (114)</v>
          </cell>
          <cell r="N1819">
            <v>2</v>
          </cell>
          <cell r="O1819">
            <v>3</v>
          </cell>
          <cell r="P1819">
            <v>2</v>
          </cell>
          <cell r="Q1819">
            <v>3</v>
          </cell>
          <cell r="R1819">
            <v>5</v>
          </cell>
          <cell r="S1819">
            <v>5</v>
          </cell>
          <cell r="T1819">
            <v>1</v>
          </cell>
          <cell r="U1819">
            <v>4</v>
          </cell>
          <cell r="V1819">
            <v>0</v>
          </cell>
          <cell r="W1819">
            <v>5</v>
          </cell>
          <cell r="X1819">
            <v>2</v>
          </cell>
          <cell r="Y1819">
            <v>0</v>
          </cell>
          <cell r="Z1819">
            <v>0</v>
          </cell>
          <cell r="AA1819">
            <v>4</v>
          </cell>
          <cell r="AB1819">
            <v>1</v>
          </cell>
          <cell r="AC1819">
            <v>0</v>
          </cell>
          <cell r="AD1819">
            <v>2</v>
          </cell>
          <cell r="AE1819">
            <v>14</v>
          </cell>
          <cell r="AF1819">
            <v>1</v>
          </cell>
          <cell r="AG1819">
            <v>4</v>
          </cell>
          <cell r="AH1819">
            <v>0</v>
          </cell>
          <cell r="AI1819">
            <v>0</v>
          </cell>
          <cell r="AJ1819">
            <v>35</v>
          </cell>
          <cell r="AK1819">
            <v>29</v>
          </cell>
          <cell r="AL1819">
            <v>27</v>
          </cell>
          <cell r="AM1819">
            <v>22</v>
          </cell>
          <cell r="AN1819">
            <v>81</v>
          </cell>
          <cell r="AO1819">
            <v>12</v>
          </cell>
          <cell r="AP1819">
            <v>350</v>
          </cell>
          <cell r="AQ1819">
            <v>217.5</v>
          </cell>
          <cell r="AR1819" t="str">
            <v>SV</v>
          </cell>
          <cell r="AS1819" t="str">
            <v>SV</v>
          </cell>
          <cell r="AT1819">
            <v>607.5</v>
          </cell>
          <cell r="AU1819" t="str">
            <v>SV</v>
          </cell>
          <cell r="AV1819">
            <v>30350.00001</v>
          </cell>
          <cell r="AW1819">
            <v>29059.654030000002</v>
          </cell>
          <cell r="AX1819">
            <v>34900</v>
          </cell>
          <cell r="AY1819">
            <v>0.14991762729821501</v>
          </cell>
          <cell r="AZ1819">
            <v>0.13037249255014327</v>
          </cell>
          <cell r="BA1819">
            <v>33900</v>
          </cell>
          <cell r="BB1819">
            <v>3</v>
          </cell>
          <cell r="BC1819">
            <v>0.11696869814926902</v>
          </cell>
          <cell r="BD1819">
            <v>0.10471976371681417</v>
          </cell>
          <cell r="BE1819">
            <v>0</v>
          </cell>
          <cell r="BF1819">
            <v>0</v>
          </cell>
          <cell r="BG1819">
            <v>-1</v>
          </cell>
          <cell r="BH1819">
            <v>0</v>
          </cell>
        </row>
        <row r="1820">
          <cell r="B1820" t="str">
            <v>13787</v>
          </cell>
          <cell r="C1820" t="str">
            <v>7791843018309</v>
          </cell>
          <cell r="D1820" t="str">
            <v>VINO BLANCO DULCE 750ml CHENIN NAMPE</v>
          </cell>
          <cell r="E1820">
            <v>6</v>
          </cell>
          <cell r="F1820" t="str">
            <v>BEBIDAS</v>
          </cell>
          <cell r="G1820" t="str">
            <v>BEBIDAS</v>
          </cell>
          <cell r="H1820" t="str">
            <v>VINOS MASIVOS</v>
          </cell>
          <cell r="I1820" t="str">
            <v>VINOS BOTELLA</v>
          </cell>
          <cell r="J1820" t="str">
            <v>FALASCO</v>
          </cell>
          <cell r="K1820" t="str">
            <v>NAMPE</v>
          </cell>
          <cell r="L1820">
            <v>114</v>
          </cell>
          <cell r="M1820" t="str">
            <v>APOLO IMPORT S.A. 2 - TRENTINO (114)</v>
          </cell>
          <cell r="N1820">
            <v>0</v>
          </cell>
          <cell r="O1820">
            <v>5</v>
          </cell>
          <cell r="P1820">
            <v>4</v>
          </cell>
          <cell r="Q1820">
            <v>4</v>
          </cell>
          <cell r="R1820">
            <v>1</v>
          </cell>
          <cell r="S1820">
            <v>11</v>
          </cell>
          <cell r="T1820">
            <v>9</v>
          </cell>
          <cell r="U1820">
            <v>10</v>
          </cell>
          <cell r="V1820">
            <v>0</v>
          </cell>
          <cell r="W1820">
            <v>1</v>
          </cell>
          <cell r="X1820">
            <v>2</v>
          </cell>
          <cell r="Y1820">
            <v>2</v>
          </cell>
          <cell r="Z1820">
            <v>0</v>
          </cell>
          <cell r="AA1820">
            <v>8</v>
          </cell>
          <cell r="AB1820">
            <v>3</v>
          </cell>
          <cell r="AC1820">
            <v>3</v>
          </cell>
          <cell r="AD1820">
            <v>0</v>
          </cell>
          <cell r="AE1820">
            <v>4</v>
          </cell>
          <cell r="AF1820">
            <v>1</v>
          </cell>
          <cell r="AG1820">
            <v>2</v>
          </cell>
          <cell r="AH1820">
            <v>0</v>
          </cell>
          <cell r="AI1820">
            <v>1</v>
          </cell>
          <cell r="AJ1820">
            <v>62</v>
          </cell>
          <cell r="AK1820">
            <v>74</v>
          </cell>
          <cell r="AL1820">
            <v>9</v>
          </cell>
          <cell r="AM1820">
            <v>35</v>
          </cell>
          <cell r="AN1820">
            <v>17</v>
          </cell>
          <cell r="AO1820">
            <v>5</v>
          </cell>
          <cell r="AP1820">
            <v>465</v>
          </cell>
          <cell r="AQ1820">
            <v>222</v>
          </cell>
          <cell r="AR1820">
            <v>135</v>
          </cell>
          <cell r="AS1820">
            <v>350</v>
          </cell>
          <cell r="AT1820">
            <v>255</v>
          </cell>
          <cell r="AU1820">
            <v>150</v>
          </cell>
          <cell r="AV1820">
            <v>34700.000059999998</v>
          </cell>
          <cell r="AW1820">
            <v>34699.999949999998</v>
          </cell>
          <cell r="AX1820">
            <v>39900</v>
          </cell>
          <cell r="AY1820">
            <v>0.14985590579275643</v>
          </cell>
          <cell r="AZ1820">
            <v>0.13032581303258148</v>
          </cell>
          <cell r="BA1820">
            <v>38900</v>
          </cell>
          <cell r="BB1820">
            <v>3</v>
          </cell>
          <cell r="BC1820">
            <v>0.12103746203855192</v>
          </cell>
          <cell r="BD1820">
            <v>0.10796915012853474</v>
          </cell>
          <cell r="BE1820">
            <v>37900</v>
          </cell>
          <cell r="BF1820">
            <v>6</v>
          </cell>
          <cell r="BG1820">
            <v>9.2219018284347642E-2</v>
          </cell>
          <cell r="BH1820">
            <v>8.4432716094986843E-2</v>
          </cell>
        </row>
        <row r="1821">
          <cell r="B1821" t="str">
            <v>1008</v>
          </cell>
          <cell r="C1821" t="str">
            <v>7791843008935</v>
          </cell>
          <cell r="D1821" t="str">
            <v>VINO CABERNET SAUVIGNON 750ml NAMPE</v>
          </cell>
          <cell r="E1821">
            <v>6</v>
          </cell>
          <cell r="F1821" t="str">
            <v>BEBIDAS</v>
          </cell>
          <cell r="G1821" t="str">
            <v>BEBIDAS</v>
          </cell>
          <cell r="H1821" t="str">
            <v>VINOS MASIVOS</v>
          </cell>
          <cell r="I1821" t="str">
            <v>VINOS BOTELLA</v>
          </cell>
          <cell r="J1821" t="str">
            <v>FALASCO</v>
          </cell>
          <cell r="K1821" t="str">
            <v>NAMPE</v>
          </cell>
          <cell r="L1821">
            <v>114</v>
          </cell>
          <cell r="M1821" t="str">
            <v>APOLO IMPORT S.A. 2 - TRENTINO (114)</v>
          </cell>
          <cell r="N1821">
            <v>5</v>
          </cell>
          <cell r="O1821">
            <v>6</v>
          </cell>
          <cell r="P1821">
            <v>11</v>
          </cell>
          <cell r="Q1821">
            <v>9</v>
          </cell>
          <cell r="R1821">
            <v>2</v>
          </cell>
          <cell r="S1821">
            <v>2</v>
          </cell>
          <cell r="T1821">
            <v>3</v>
          </cell>
          <cell r="U1821">
            <v>4</v>
          </cell>
          <cell r="V1821">
            <v>0</v>
          </cell>
          <cell r="W1821">
            <v>3</v>
          </cell>
          <cell r="X1821">
            <v>1</v>
          </cell>
          <cell r="Y1821">
            <v>3</v>
          </cell>
          <cell r="Z1821">
            <v>0</v>
          </cell>
          <cell r="AA1821">
            <v>3</v>
          </cell>
          <cell r="AB1821">
            <v>6</v>
          </cell>
          <cell r="AC1821">
            <v>7</v>
          </cell>
          <cell r="AD1821">
            <v>1</v>
          </cell>
          <cell r="AE1821">
            <v>6</v>
          </cell>
          <cell r="AF1821">
            <v>7</v>
          </cell>
          <cell r="AG1821">
            <v>11</v>
          </cell>
          <cell r="AH1821">
            <v>0</v>
          </cell>
          <cell r="AI1821">
            <v>0</v>
          </cell>
          <cell r="AJ1821">
            <v>53</v>
          </cell>
          <cell r="AK1821">
            <v>37</v>
          </cell>
          <cell r="AL1821">
            <v>56</v>
          </cell>
          <cell r="AM1821">
            <v>39</v>
          </cell>
          <cell r="AN1821">
            <v>29</v>
          </cell>
          <cell r="AO1821">
            <v>20</v>
          </cell>
          <cell r="AP1821">
            <v>176.66666666666669</v>
          </cell>
          <cell r="AQ1821">
            <v>277.5</v>
          </cell>
          <cell r="AR1821">
            <v>560</v>
          </cell>
          <cell r="AS1821">
            <v>167.14285714285714</v>
          </cell>
          <cell r="AT1821">
            <v>79.090909090909093</v>
          </cell>
          <cell r="AU1821" t="str">
            <v>SV</v>
          </cell>
          <cell r="AV1821">
            <v>34700.000005000002</v>
          </cell>
          <cell r="AW1821">
            <v>27532.307110000002</v>
          </cell>
          <cell r="AX1821">
            <v>39900</v>
          </cell>
          <cell r="AY1821">
            <v>0.14985590761529455</v>
          </cell>
          <cell r="AZ1821">
            <v>0.13032581441102753</v>
          </cell>
          <cell r="BA1821">
            <v>38900</v>
          </cell>
          <cell r="BB1821">
            <v>3</v>
          </cell>
          <cell r="BC1821">
            <v>0.12103746381541236</v>
          </cell>
          <cell r="BD1821">
            <v>0.1079691515424164</v>
          </cell>
          <cell r="BE1821">
            <v>37900</v>
          </cell>
          <cell r="BF1821">
            <v>6</v>
          </cell>
          <cell r="BG1821">
            <v>9.2219020015530395E-2</v>
          </cell>
          <cell r="BH1821">
            <v>8.4432717546174096E-2</v>
          </cell>
        </row>
        <row r="1822">
          <cell r="B1822" t="str">
            <v>1438</v>
          </cell>
          <cell r="C1822" t="str">
            <v>7791843008911</v>
          </cell>
          <cell r="D1822" t="str">
            <v>VINO MALBEC 750ml NAMPE</v>
          </cell>
          <cell r="E1822">
            <v>6</v>
          </cell>
          <cell r="F1822" t="str">
            <v>BEBIDAS</v>
          </cell>
          <cell r="G1822" t="str">
            <v>BEBIDAS</v>
          </cell>
          <cell r="H1822" t="str">
            <v>VINOS MASIVOS</v>
          </cell>
          <cell r="I1822" t="str">
            <v>VINOS BOTELLA</v>
          </cell>
          <cell r="J1822" t="str">
            <v>FALASCO</v>
          </cell>
          <cell r="K1822" t="str">
            <v>NAMPE</v>
          </cell>
          <cell r="L1822">
            <v>114</v>
          </cell>
          <cell r="M1822" t="str">
            <v>APOLO IMPORT S.A. 2 - TRENTINO (114)</v>
          </cell>
          <cell r="N1822">
            <v>6</v>
          </cell>
          <cell r="O1822">
            <v>3</v>
          </cell>
          <cell r="P1822">
            <v>16</v>
          </cell>
          <cell r="Q1822">
            <v>14</v>
          </cell>
          <cell r="R1822">
            <v>1</v>
          </cell>
          <cell r="S1822">
            <v>8</v>
          </cell>
          <cell r="T1822">
            <v>17</v>
          </cell>
          <cell r="U1822">
            <v>11</v>
          </cell>
          <cell r="V1822">
            <v>0</v>
          </cell>
          <cell r="W1822">
            <v>6</v>
          </cell>
          <cell r="X1822">
            <v>7</v>
          </cell>
          <cell r="Y1822">
            <v>5</v>
          </cell>
          <cell r="Z1822">
            <v>2</v>
          </cell>
          <cell r="AA1822">
            <v>2</v>
          </cell>
          <cell r="AB1822">
            <v>15</v>
          </cell>
          <cell r="AC1822">
            <v>17</v>
          </cell>
          <cell r="AD1822">
            <v>7</v>
          </cell>
          <cell r="AE1822">
            <v>8</v>
          </cell>
          <cell r="AF1822">
            <v>6</v>
          </cell>
          <cell r="AG1822">
            <v>6</v>
          </cell>
          <cell r="AH1822">
            <v>1</v>
          </cell>
          <cell r="AI1822">
            <v>4</v>
          </cell>
          <cell r="AJ1822">
            <v>68</v>
          </cell>
          <cell r="AK1822">
            <v>77</v>
          </cell>
          <cell r="AL1822">
            <v>24</v>
          </cell>
          <cell r="AM1822">
            <v>26</v>
          </cell>
          <cell r="AN1822">
            <v>62</v>
          </cell>
          <cell r="AO1822">
            <v>11</v>
          </cell>
          <cell r="AP1822">
            <v>145.71428571428569</v>
          </cell>
          <cell r="AQ1822">
            <v>210</v>
          </cell>
          <cell r="AR1822">
            <v>144</v>
          </cell>
          <cell r="AS1822">
            <v>45.882352941176464</v>
          </cell>
          <cell r="AT1822">
            <v>310</v>
          </cell>
          <cell r="AU1822">
            <v>82.5</v>
          </cell>
          <cell r="AV1822">
            <v>34700.000059999998</v>
          </cell>
          <cell r="AW1822">
            <v>31245.246780000001</v>
          </cell>
          <cell r="AX1822">
            <v>39900</v>
          </cell>
          <cell r="AY1822">
            <v>0.14985590579275643</v>
          </cell>
          <cell r="AZ1822">
            <v>0.13032581303258148</v>
          </cell>
          <cell r="BA1822">
            <v>38900</v>
          </cell>
          <cell r="BB1822">
            <v>3</v>
          </cell>
          <cell r="BC1822">
            <v>0.12103746203855192</v>
          </cell>
          <cell r="BD1822">
            <v>0.10796915012853474</v>
          </cell>
          <cell r="BE1822">
            <v>37900</v>
          </cell>
          <cell r="BF1822">
            <v>6</v>
          </cell>
          <cell r="BG1822">
            <v>9.2219018284347642E-2</v>
          </cell>
          <cell r="BH1822">
            <v>8.4432716094986843E-2</v>
          </cell>
        </row>
        <row r="1823">
          <cell r="B1823" t="str">
            <v>1437</v>
          </cell>
          <cell r="C1823" t="str">
            <v>7791843008898</v>
          </cell>
          <cell r="D1823" t="str">
            <v>VINO MALBEC ROSADO 750ml NAMPE</v>
          </cell>
          <cell r="E1823">
            <v>6</v>
          </cell>
          <cell r="F1823" t="str">
            <v>BEBIDAS</v>
          </cell>
          <cell r="G1823" t="str">
            <v>BEBIDAS</v>
          </cell>
          <cell r="H1823" t="str">
            <v>VINOS MASIVOS</v>
          </cell>
          <cell r="I1823" t="str">
            <v>VINOS BOTELLA</v>
          </cell>
          <cell r="J1823" t="str">
            <v>FALASCO</v>
          </cell>
          <cell r="K1823" t="str">
            <v>NAMPE</v>
          </cell>
          <cell r="L1823">
            <v>114</v>
          </cell>
          <cell r="M1823" t="str">
            <v>APOLO IMPORT S.A. 2 - TRENTINO (114)</v>
          </cell>
          <cell r="N1823">
            <v>7</v>
          </cell>
          <cell r="O1823">
            <v>1</v>
          </cell>
          <cell r="P1823">
            <v>0</v>
          </cell>
          <cell r="Q1823">
            <v>0</v>
          </cell>
          <cell r="R1823">
            <v>6</v>
          </cell>
          <cell r="S1823">
            <v>10</v>
          </cell>
          <cell r="T1823">
            <v>3</v>
          </cell>
          <cell r="U1823">
            <v>11</v>
          </cell>
          <cell r="V1823">
            <v>0</v>
          </cell>
          <cell r="W1823">
            <v>1</v>
          </cell>
          <cell r="X1823">
            <v>0</v>
          </cell>
          <cell r="Y1823">
            <v>0</v>
          </cell>
          <cell r="Z1823">
            <v>10</v>
          </cell>
          <cell r="AA1823">
            <v>10</v>
          </cell>
          <cell r="AB1823">
            <v>32</v>
          </cell>
          <cell r="AC1823">
            <v>36</v>
          </cell>
          <cell r="AD1823">
            <v>5</v>
          </cell>
          <cell r="AE1823">
            <v>2</v>
          </cell>
          <cell r="AF1823">
            <v>5</v>
          </cell>
          <cell r="AG1823">
            <v>5</v>
          </cell>
          <cell r="AH1823">
            <v>0</v>
          </cell>
          <cell r="AI1823">
            <v>0</v>
          </cell>
          <cell r="AJ1823">
            <v>23</v>
          </cell>
          <cell r="AK1823">
            <v>53</v>
          </cell>
          <cell r="AL1823">
            <v>47</v>
          </cell>
          <cell r="AM1823">
            <v>9</v>
          </cell>
          <cell r="AN1823">
            <v>23</v>
          </cell>
          <cell r="AO1823">
            <v>20</v>
          </cell>
          <cell r="AP1823" t="str">
            <v>SV</v>
          </cell>
          <cell r="AQ1823">
            <v>144.54545454545456</v>
          </cell>
          <cell r="AR1823" t="str">
            <v>SV</v>
          </cell>
          <cell r="AS1823">
            <v>7.5</v>
          </cell>
          <cell r="AT1823">
            <v>138</v>
          </cell>
          <cell r="AU1823" t="str">
            <v>SV</v>
          </cell>
          <cell r="AV1823">
            <v>34700</v>
          </cell>
          <cell r="AW1823">
            <v>30504.971420000002</v>
          </cell>
          <cell r="AX1823">
            <v>39900</v>
          </cell>
          <cell r="AY1823">
            <v>0.14985590778097979</v>
          </cell>
          <cell r="AZ1823">
            <v>0.13032581453634084</v>
          </cell>
          <cell r="BA1823">
            <v>38900</v>
          </cell>
          <cell r="BB1823">
            <v>3</v>
          </cell>
          <cell r="BC1823">
            <v>0.12103746397694515</v>
          </cell>
          <cell r="BD1823">
            <v>0.10796915167095116</v>
          </cell>
          <cell r="BE1823">
            <v>37900</v>
          </cell>
          <cell r="BF1823">
            <v>6</v>
          </cell>
          <cell r="BG1823">
            <v>9.2219020172910726E-2</v>
          </cell>
          <cell r="BH1823">
            <v>8.4432717678100261E-2</v>
          </cell>
        </row>
        <row r="1824">
          <cell r="B1824" t="str">
            <v>1439</v>
          </cell>
          <cell r="C1824" t="str">
            <v>7791843008959</v>
          </cell>
          <cell r="D1824" t="str">
            <v>VINO TORRONTES 750ml NAMPE</v>
          </cell>
          <cell r="E1824">
            <v>6</v>
          </cell>
          <cell r="F1824" t="str">
            <v>BEBIDAS</v>
          </cell>
          <cell r="G1824" t="str">
            <v>BEBIDAS</v>
          </cell>
          <cell r="H1824" t="str">
            <v>VINOS MASIVOS</v>
          </cell>
          <cell r="I1824" t="str">
            <v>VINOS BOTELLA</v>
          </cell>
          <cell r="J1824" t="str">
            <v>FALASCO</v>
          </cell>
          <cell r="K1824" t="str">
            <v>NAMPE</v>
          </cell>
          <cell r="L1824">
            <v>114</v>
          </cell>
          <cell r="M1824" t="str">
            <v>APOLO IMPORT S.A. 2 - TRENTINO (114)</v>
          </cell>
          <cell r="N1824">
            <v>1</v>
          </cell>
          <cell r="O1824">
            <v>3</v>
          </cell>
          <cell r="P1824">
            <v>1</v>
          </cell>
          <cell r="Q1824">
            <v>3</v>
          </cell>
          <cell r="R1824">
            <v>0</v>
          </cell>
          <cell r="S1824">
            <v>6</v>
          </cell>
          <cell r="T1824">
            <v>6</v>
          </cell>
          <cell r="U1824">
            <v>5</v>
          </cell>
          <cell r="V1824">
            <v>6</v>
          </cell>
          <cell r="W1824">
            <v>1</v>
          </cell>
          <cell r="X1824">
            <v>1</v>
          </cell>
          <cell r="Y1824">
            <v>0</v>
          </cell>
          <cell r="Z1824">
            <v>7</v>
          </cell>
          <cell r="AA1824">
            <v>6</v>
          </cell>
          <cell r="AB1824">
            <v>29</v>
          </cell>
          <cell r="AC1824">
            <v>27</v>
          </cell>
          <cell r="AD1824">
            <v>0</v>
          </cell>
          <cell r="AE1824">
            <v>4</v>
          </cell>
          <cell r="AF1824">
            <v>2</v>
          </cell>
          <cell r="AG1824">
            <v>4</v>
          </cell>
          <cell r="AH1824">
            <v>0</v>
          </cell>
          <cell r="AI1824">
            <v>1</v>
          </cell>
          <cell r="AJ1824">
            <v>13</v>
          </cell>
          <cell r="AK1824">
            <v>35</v>
          </cell>
          <cell r="AL1824">
            <v>38</v>
          </cell>
          <cell r="AM1824">
            <v>12</v>
          </cell>
          <cell r="AN1824">
            <v>9</v>
          </cell>
          <cell r="AO1824">
            <v>12</v>
          </cell>
          <cell r="AP1824">
            <v>130</v>
          </cell>
          <cell r="AQ1824">
            <v>210</v>
          </cell>
          <cell r="AR1824" t="str">
            <v>SV</v>
          </cell>
          <cell r="AS1824">
            <v>13.333333333333332</v>
          </cell>
          <cell r="AT1824">
            <v>67.5</v>
          </cell>
          <cell r="AU1824">
            <v>360</v>
          </cell>
          <cell r="AV1824">
            <v>34700.000059999998</v>
          </cell>
          <cell r="AW1824">
            <v>33285.102180000002</v>
          </cell>
          <cell r="AX1824">
            <v>39900</v>
          </cell>
          <cell r="AY1824">
            <v>0.14985590579275643</v>
          </cell>
          <cell r="AZ1824">
            <v>0.13032581303258148</v>
          </cell>
          <cell r="BA1824">
            <v>38900</v>
          </cell>
          <cell r="BB1824">
            <v>3</v>
          </cell>
          <cell r="BC1824">
            <v>0.12103746203855192</v>
          </cell>
          <cell r="BD1824">
            <v>0.10796915012853474</v>
          </cell>
          <cell r="BE1824">
            <v>37900</v>
          </cell>
          <cell r="BF1824">
            <v>6</v>
          </cell>
          <cell r="BG1824">
            <v>9.2219018284347642E-2</v>
          </cell>
          <cell r="BH1824">
            <v>8.4432716094986843E-2</v>
          </cell>
        </row>
        <row r="1825">
          <cell r="B1825" t="str">
            <v>8577</v>
          </cell>
          <cell r="C1825" t="str">
            <v>7791250000942</v>
          </cell>
          <cell r="D1825" t="str">
            <v>VINO CABERNET SAUVIGNON 750ml LOS ARBOLES</v>
          </cell>
          <cell r="E1825">
            <v>6</v>
          </cell>
          <cell r="F1825" t="str">
            <v>BEBIDAS</v>
          </cell>
          <cell r="G1825" t="str">
            <v>BEBIDAS</v>
          </cell>
          <cell r="H1825" t="str">
            <v>VINOS MASIVOS</v>
          </cell>
          <cell r="I1825" t="str">
            <v>VINOS BOTELLA</v>
          </cell>
          <cell r="J1825" t="str">
            <v>LOS ARBOLES</v>
          </cell>
          <cell r="K1825" t="str">
            <v>LOS ARBOLES</v>
          </cell>
          <cell r="L1825">
            <v>161</v>
          </cell>
          <cell r="M1825" t="str">
            <v>WINES AND SPIRITS S.A. (161)</v>
          </cell>
          <cell r="N1825">
            <v>4</v>
          </cell>
          <cell r="O1825">
            <v>16</v>
          </cell>
          <cell r="P1825">
            <v>19</v>
          </cell>
          <cell r="Q1825">
            <v>16</v>
          </cell>
          <cell r="R1825">
            <v>13</v>
          </cell>
          <cell r="S1825">
            <v>8</v>
          </cell>
          <cell r="T1825">
            <v>8</v>
          </cell>
          <cell r="U1825">
            <v>7</v>
          </cell>
          <cell r="V1825">
            <v>1</v>
          </cell>
          <cell r="W1825">
            <v>3</v>
          </cell>
          <cell r="X1825">
            <v>2</v>
          </cell>
          <cell r="Y1825">
            <v>2</v>
          </cell>
          <cell r="Z1825">
            <v>5</v>
          </cell>
          <cell r="AA1825">
            <v>7</v>
          </cell>
          <cell r="AB1825">
            <v>11</v>
          </cell>
          <cell r="AC1825">
            <v>13</v>
          </cell>
          <cell r="AD1825">
            <v>7</v>
          </cell>
          <cell r="AE1825">
            <v>2</v>
          </cell>
          <cell r="AF1825">
            <v>3</v>
          </cell>
          <cell r="AG1825">
            <v>5</v>
          </cell>
          <cell r="AH1825">
            <v>0</v>
          </cell>
          <cell r="AI1825">
            <v>7</v>
          </cell>
          <cell r="AJ1825">
            <v>22</v>
          </cell>
          <cell r="AK1825">
            <v>12</v>
          </cell>
          <cell r="AL1825">
            <v>5</v>
          </cell>
          <cell r="AM1825">
            <v>10</v>
          </cell>
          <cell r="AN1825">
            <v>7</v>
          </cell>
          <cell r="AO1825">
            <v>12</v>
          </cell>
          <cell r="AP1825">
            <v>41.25</v>
          </cell>
          <cell r="AQ1825">
            <v>51.428571428571423</v>
          </cell>
          <cell r="AR1825">
            <v>75</v>
          </cell>
          <cell r="AS1825">
            <v>23.076923076923077</v>
          </cell>
          <cell r="AT1825">
            <v>42</v>
          </cell>
          <cell r="AU1825">
            <v>51.428571428571423</v>
          </cell>
          <cell r="AV1825">
            <v>29432.999970000001</v>
          </cell>
          <cell r="AW1825">
            <v>29377.943319999998</v>
          </cell>
          <cell r="AX1825">
            <v>34900</v>
          </cell>
          <cell r="AY1825">
            <v>0.18574389411790571</v>
          </cell>
          <cell r="AZ1825">
            <v>0.15664756532951288</v>
          </cell>
          <cell r="BA1825">
            <v>33900</v>
          </cell>
          <cell r="BB1825">
            <v>3</v>
          </cell>
          <cell r="BC1825">
            <v>0.1517684243724069</v>
          </cell>
          <cell r="BD1825">
            <v>0.13176991238938052</v>
          </cell>
          <cell r="BE1825">
            <v>32900</v>
          </cell>
          <cell r="BF1825">
            <v>6</v>
          </cell>
          <cell r="BG1825">
            <v>0.11779295462690809</v>
          </cell>
          <cell r="BH1825">
            <v>0.10537994012158053</v>
          </cell>
        </row>
        <row r="1826">
          <cell r="B1826" t="str">
            <v>8573</v>
          </cell>
          <cell r="C1826" t="str">
            <v>7791250000935</v>
          </cell>
          <cell r="D1826" t="str">
            <v>VINO MALBEC 750ml LOS ARBOLES</v>
          </cell>
          <cell r="E1826">
            <v>6</v>
          </cell>
          <cell r="F1826" t="str">
            <v>BEBIDAS</v>
          </cell>
          <cell r="G1826" t="str">
            <v>BEBIDAS</v>
          </cell>
          <cell r="H1826" t="str">
            <v>VINOS MASIVOS</v>
          </cell>
          <cell r="I1826" t="str">
            <v>VINOS BOTELLA</v>
          </cell>
          <cell r="J1826" t="str">
            <v>LOS ARBOLES</v>
          </cell>
          <cell r="K1826" t="str">
            <v>LOS ARBOLES</v>
          </cell>
          <cell r="L1826">
            <v>161</v>
          </cell>
          <cell r="M1826" t="str">
            <v>WINES AND SPIRITS S.A. (161)</v>
          </cell>
          <cell r="N1826">
            <v>12</v>
          </cell>
          <cell r="O1826">
            <v>27</v>
          </cell>
          <cell r="P1826">
            <v>21</v>
          </cell>
          <cell r="Q1826">
            <v>24</v>
          </cell>
          <cell r="R1826">
            <v>25</v>
          </cell>
          <cell r="S1826">
            <v>12</v>
          </cell>
          <cell r="T1826">
            <v>2</v>
          </cell>
          <cell r="U1826">
            <v>11</v>
          </cell>
          <cell r="V1826">
            <v>2</v>
          </cell>
          <cell r="W1826">
            <v>7</v>
          </cell>
          <cell r="X1826">
            <v>6</v>
          </cell>
          <cell r="Y1826">
            <v>10</v>
          </cell>
          <cell r="Z1826">
            <v>0</v>
          </cell>
          <cell r="AA1826">
            <v>0</v>
          </cell>
          <cell r="AB1826">
            <v>0</v>
          </cell>
          <cell r="AC1826">
            <v>0</v>
          </cell>
          <cell r="AD1826">
            <v>4</v>
          </cell>
          <cell r="AE1826">
            <v>7</v>
          </cell>
          <cell r="AF1826">
            <v>9</v>
          </cell>
          <cell r="AG1826">
            <v>16</v>
          </cell>
          <cell r="AH1826">
            <v>4</v>
          </cell>
          <cell r="AI1826">
            <v>5</v>
          </cell>
          <cell r="AJ1826">
            <v>34</v>
          </cell>
          <cell r="AK1826">
            <v>1</v>
          </cell>
          <cell r="AL1826">
            <v>7</v>
          </cell>
          <cell r="AM1826">
            <v>0</v>
          </cell>
          <cell r="AN1826">
            <v>10</v>
          </cell>
          <cell r="AO1826">
            <v>13</v>
          </cell>
          <cell r="AP1826">
            <v>42.5</v>
          </cell>
          <cell r="AQ1826">
            <v>2.7272727272727275</v>
          </cell>
          <cell r="AR1826">
            <v>21</v>
          </cell>
          <cell r="AS1826" t="str">
            <v>Q</v>
          </cell>
          <cell r="AT1826">
            <v>18.75</v>
          </cell>
          <cell r="AU1826">
            <v>78</v>
          </cell>
          <cell r="AV1826">
            <v>29432.999970000001</v>
          </cell>
          <cell r="AW1826">
            <v>29426.648679999998</v>
          </cell>
          <cell r="AX1826">
            <v>34900</v>
          </cell>
          <cell r="AY1826">
            <v>0.18574389411790571</v>
          </cell>
          <cell r="AZ1826">
            <v>0.15664756532951288</v>
          </cell>
          <cell r="BA1826">
            <v>33900</v>
          </cell>
          <cell r="BB1826">
            <v>3</v>
          </cell>
          <cell r="BC1826">
            <v>0.1517684243724069</v>
          </cell>
          <cell r="BD1826">
            <v>0.13176991238938052</v>
          </cell>
          <cell r="BE1826">
            <v>32900</v>
          </cell>
          <cell r="BF1826">
            <v>6</v>
          </cell>
          <cell r="BG1826">
            <v>0.11779295462690809</v>
          </cell>
          <cell r="BH1826">
            <v>0.10537994012158053</v>
          </cell>
        </row>
        <row r="1827">
          <cell r="B1827" t="str">
            <v>30878</v>
          </cell>
          <cell r="C1827" t="str">
            <v>7896780902466</v>
          </cell>
          <cell r="D1827" t="str">
            <v>VINO 1Lts CANCAO</v>
          </cell>
          <cell r="E1827">
            <v>12</v>
          </cell>
          <cell r="F1827" t="str">
            <v>BEBIDAS</v>
          </cell>
          <cell r="G1827" t="str">
            <v>BEBIDAS</v>
          </cell>
          <cell r="H1827" t="str">
            <v>VINOS MASIVOS</v>
          </cell>
          <cell r="I1827" t="str">
            <v>VINOS BOTELLA</v>
          </cell>
          <cell r="J1827" t="str">
            <v>CANCAO</v>
          </cell>
          <cell r="K1827" t="str">
            <v>CANCAO</v>
          </cell>
          <cell r="L1827">
            <v>66</v>
          </cell>
          <cell r="M1827" t="str">
            <v>CODISA SA (66)</v>
          </cell>
          <cell r="N1827">
            <v>43</v>
          </cell>
          <cell r="O1827">
            <v>38</v>
          </cell>
          <cell r="P1827">
            <v>69</v>
          </cell>
          <cell r="Q1827">
            <v>61</v>
          </cell>
          <cell r="R1827">
            <v>60</v>
          </cell>
          <cell r="S1827">
            <v>120</v>
          </cell>
          <cell r="T1827">
            <v>69</v>
          </cell>
          <cell r="U1827">
            <v>105</v>
          </cell>
          <cell r="V1827">
            <v>34</v>
          </cell>
          <cell r="W1827">
            <v>28</v>
          </cell>
          <cell r="X1827">
            <v>101</v>
          </cell>
          <cell r="Y1827">
            <v>97</v>
          </cell>
          <cell r="Z1827">
            <v>36</v>
          </cell>
          <cell r="AA1827">
            <v>14</v>
          </cell>
          <cell r="AB1827">
            <v>36</v>
          </cell>
          <cell r="AC1827">
            <v>25</v>
          </cell>
          <cell r="AD1827">
            <v>49</v>
          </cell>
          <cell r="AE1827">
            <v>60</v>
          </cell>
          <cell r="AF1827">
            <v>134</v>
          </cell>
          <cell r="AG1827">
            <v>141</v>
          </cell>
          <cell r="AH1827">
            <v>1</v>
          </cell>
          <cell r="AI1827">
            <v>23</v>
          </cell>
          <cell r="AJ1827">
            <v>84</v>
          </cell>
          <cell r="AK1827">
            <v>119</v>
          </cell>
          <cell r="AL1827">
            <v>106</v>
          </cell>
          <cell r="AM1827">
            <v>48</v>
          </cell>
          <cell r="AN1827">
            <v>109</v>
          </cell>
          <cell r="AO1827">
            <v>30</v>
          </cell>
          <cell r="AP1827">
            <v>41.311475409836063</v>
          </cell>
          <cell r="AQ1827">
            <v>34</v>
          </cell>
          <cell r="AR1827">
            <v>32.783505154639172</v>
          </cell>
          <cell r="AS1827">
            <v>57.599999999999994</v>
          </cell>
          <cell r="AT1827">
            <v>23.191489361702128</v>
          </cell>
          <cell r="AU1827">
            <v>39.130434782608695</v>
          </cell>
          <cell r="AV1827">
            <v>20450.00001</v>
          </cell>
          <cell r="AW1827">
            <v>20047.111150000001</v>
          </cell>
          <cell r="AX1827">
            <v>21900</v>
          </cell>
          <cell r="AY1827">
            <v>7.090464495310278E-2</v>
          </cell>
          <cell r="AZ1827">
            <v>6.6210045205479462E-2</v>
          </cell>
          <cell r="BA1827">
            <v>20900</v>
          </cell>
          <cell r="BB1827">
            <v>3</v>
          </cell>
          <cell r="BC1827">
            <v>2.2004889475792266E-2</v>
          </cell>
          <cell r="BD1827">
            <v>2.1531100000000011E-2</v>
          </cell>
          <cell r="BE1827">
            <v>20500</v>
          </cell>
          <cell r="BF1827">
            <v>6</v>
          </cell>
          <cell r="BG1827">
            <v>2.4449872848679721E-3</v>
          </cell>
          <cell r="BH1827">
            <v>2.4390239024390369E-3</v>
          </cell>
        </row>
        <row r="1828">
          <cell r="B1828" t="str">
            <v>30877</v>
          </cell>
          <cell r="C1828" t="str">
            <v>7896780900196</v>
          </cell>
          <cell r="D1828" t="str">
            <v>VINO 750ml CANCAO</v>
          </cell>
          <cell r="E1828">
            <v>12</v>
          </cell>
          <cell r="F1828" t="str">
            <v>BEBIDAS</v>
          </cell>
          <cell r="G1828" t="str">
            <v>BEBIDAS</v>
          </cell>
          <cell r="H1828" t="str">
            <v>VINOS MASIVOS</v>
          </cell>
          <cell r="I1828" t="str">
            <v>VINOS BOTELLA</v>
          </cell>
          <cell r="J1828" t="str">
            <v>CANCAO</v>
          </cell>
          <cell r="K1828" t="str">
            <v>CANCAO</v>
          </cell>
          <cell r="L1828">
            <v>66</v>
          </cell>
          <cell r="M1828" t="str">
            <v>CODISA SA (66)</v>
          </cell>
          <cell r="N1828">
            <v>16</v>
          </cell>
          <cell r="O1828">
            <v>107</v>
          </cell>
          <cell r="P1828">
            <v>134</v>
          </cell>
          <cell r="Q1828">
            <v>42</v>
          </cell>
          <cell r="R1828">
            <v>58</v>
          </cell>
          <cell r="S1828">
            <v>131</v>
          </cell>
          <cell r="T1828">
            <v>50</v>
          </cell>
          <cell r="U1828">
            <v>114</v>
          </cell>
          <cell r="V1828">
            <v>24</v>
          </cell>
          <cell r="W1828">
            <v>62</v>
          </cell>
          <cell r="X1828">
            <v>329</v>
          </cell>
          <cell r="Y1828">
            <v>109</v>
          </cell>
          <cell r="Z1828">
            <v>36</v>
          </cell>
          <cell r="AA1828">
            <v>161</v>
          </cell>
          <cell r="AB1828">
            <v>430</v>
          </cell>
          <cell r="AC1828">
            <v>172</v>
          </cell>
          <cell r="AD1828">
            <v>57</v>
          </cell>
          <cell r="AE1828">
            <v>152</v>
          </cell>
          <cell r="AF1828">
            <v>241</v>
          </cell>
          <cell r="AG1828">
            <v>164</v>
          </cell>
          <cell r="AH1828">
            <v>1</v>
          </cell>
          <cell r="AI1828">
            <v>10</v>
          </cell>
          <cell r="AJ1828">
            <v>194</v>
          </cell>
          <cell r="AK1828">
            <v>69</v>
          </cell>
          <cell r="AL1828">
            <v>231</v>
          </cell>
          <cell r="AM1828">
            <v>530</v>
          </cell>
          <cell r="AN1828">
            <v>239</v>
          </cell>
          <cell r="AO1828">
            <v>176</v>
          </cell>
          <cell r="AP1828">
            <v>138.57142857142856</v>
          </cell>
          <cell r="AQ1828">
            <v>18.157894736842106</v>
          </cell>
          <cell r="AR1828">
            <v>63.577981651376149</v>
          </cell>
          <cell r="AS1828">
            <v>92.441860465116278</v>
          </cell>
          <cell r="AT1828">
            <v>43.719512195121951</v>
          </cell>
          <cell r="AU1828">
            <v>528</v>
          </cell>
          <cell r="AV1828">
            <v>16099.999959999999</v>
          </cell>
          <cell r="AW1828">
            <v>14805.74876</v>
          </cell>
          <cell r="AX1828">
            <v>17500</v>
          </cell>
          <cell r="AY1828">
            <v>8.6956524439643523E-2</v>
          </cell>
          <cell r="AZ1828">
            <v>8.0000002285714328E-2</v>
          </cell>
          <cell r="BA1828">
            <v>16900</v>
          </cell>
          <cell r="BB1828">
            <v>3</v>
          </cell>
          <cell r="BC1828">
            <v>4.9689443601713013E-2</v>
          </cell>
          <cell r="BD1828">
            <v>4.7337280473372829E-2</v>
          </cell>
          <cell r="BE1828">
            <v>16500</v>
          </cell>
          <cell r="BF1828">
            <v>6</v>
          </cell>
          <cell r="BG1828">
            <v>2.4844723043092598E-2</v>
          </cell>
          <cell r="BH1828">
            <v>2.4242426666666716E-2</v>
          </cell>
        </row>
        <row r="1829">
          <cell r="B1829" t="str">
            <v>31728</v>
          </cell>
          <cell r="C1829" t="str">
            <v>7791540044502</v>
          </cell>
          <cell r="D1829" t="str">
            <v>VINO MALBEC 750ml N°1 BONARDA DADA</v>
          </cell>
          <cell r="E1829">
            <v>12</v>
          </cell>
          <cell r="F1829" t="str">
            <v>BEBIDAS</v>
          </cell>
          <cell r="G1829" t="str">
            <v>BEBIDAS</v>
          </cell>
          <cell r="H1829" t="str">
            <v>VINOS MASIVOS</v>
          </cell>
          <cell r="I1829" t="str">
            <v>VINOS BOTELLA</v>
          </cell>
          <cell r="J1829" t="str">
            <v>DADA</v>
          </cell>
          <cell r="K1829" t="str">
            <v>DADA</v>
          </cell>
          <cell r="L1829">
            <v>81</v>
          </cell>
          <cell r="M1829" t="str">
            <v>DISTRIBUIDORA GLORIA S.A.  (81)</v>
          </cell>
          <cell r="N1829">
            <v>0</v>
          </cell>
          <cell r="O1829">
            <v>2</v>
          </cell>
          <cell r="P1829">
            <v>1</v>
          </cell>
          <cell r="Q1829">
            <v>3</v>
          </cell>
          <cell r="R1829">
            <v>0</v>
          </cell>
          <cell r="S1829">
            <v>0</v>
          </cell>
          <cell r="T1829">
            <v>0</v>
          </cell>
          <cell r="U1829">
            <v>0</v>
          </cell>
          <cell r="V1829">
            <v>0</v>
          </cell>
          <cell r="W1829">
            <v>3</v>
          </cell>
          <cell r="X1829">
            <v>0</v>
          </cell>
          <cell r="Y1829">
            <v>0</v>
          </cell>
          <cell r="Z1829">
            <v>0</v>
          </cell>
          <cell r="AA1829">
            <v>0</v>
          </cell>
          <cell r="AB1829">
            <v>0</v>
          </cell>
          <cell r="AC1829">
            <v>0</v>
          </cell>
          <cell r="AD1829">
            <v>2</v>
          </cell>
          <cell r="AE1829">
            <v>6</v>
          </cell>
          <cell r="AF1829">
            <v>4</v>
          </cell>
          <cell r="AG1829">
            <v>8</v>
          </cell>
          <cell r="AH1829">
            <v>0</v>
          </cell>
          <cell r="AI1829">
            <v>0</v>
          </cell>
          <cell r="AJ1829">
            <v>1</v>
          </cell>
          <cell r="AK1829">
            <v>0</v>
          </cell>
          <cell r="AL1829">
            <v>0</v>
          </cell>
          <cell r="AM1829">
            <v>0</v>
          </cell>
          <cell r="AN1829">
            <v>5</v>
          </cell>
          <cell r="AO1829">
            <v>0</v>
          </cell>
          <cell r="AP1829">
            <v>10</v>
          </cell>
          <cell r="AQ1829" t="str">
            <v>Q</v>
          </cell>
          <cell r="AR1829" t="str">
            <v>Q</v>
          </cell>
          <cell r="AS1829" t="str">
            <v>Q</v>
          </cell>
          <cell r="AT1829">
            <v>18.75</v>
          </cell>
          <cell r="AU1829" t="str">
            <v>Q</v>
          </cell>
          <cell r="AV1829">
            <v>37499.999999</v>
          </cell>
          <cell r="AW1829">
            <v>37499.999680000001</v>
          </cell>
          <cell r="AX1829">
            <v>41900</v>
          </cell>
          <cell r="AY1829">
            <v>0.11733333336312879</v>
          </cell>
          <cell r="AZ1829">
            <v>0.1050119331980907</v>
          </cell>
          <cell r="BA1829">
            <v>40900</v>
          </cell>
          <cell r="BB1829">
            <v>3</v>
          </cell>
          <cell r="BC1829">
            <v>9.0666666695751186E-2</v>
          </cell>
          <cell r="BD1829">
            <v>8.3129584376528121E-2</v>
          </cell>
          <cell r="BE1829">
            <v>39900</v>
          </cell>
          <cell r="BF1829">
            <v>6</v>
          </cell>
          <cell r="BG1829">
            <v>6.4000000028373361E-2</v>
          </cell>
          <cell r="BH1829">
            <v>6.0150375964912288E-2</v>
          </cell>
        </row>
        <row r="1830">
          <cell r="B1830" t="str">
            <v>31729</v>
          </cell>
          <cell r="C1830" t="str">
            <v>7791540044519</v>
          </cell>
          <cell r="D1830" t="str">
            <v>VINO MERLOT N°2 750ml DADA</v>
          </cell>
          <cell r="E1830">
            <v>12</v>
          </cell>
          <cell r="F1830" t="str">
            <v>BEBIDAS</v>
          </cell>
          <cell r="G1830" t="str">
            <v>BEBIDAS</v>
          </cell>
          <cell r="H1830" t="str">
            <v>VINOS MASIVOS</v>
          </cell>
          <cell r="I1830" t="str">
            <v>VINOS BOTELLA</v>
          </cell>
          <cell r="J1830" t="str">
            <v>DADA</v>
          </cell>
          <cell r="K1830" t="str">
            <v>DADA</v>
          </cell>
          <cell r="L1830">
            <v>81</v>
          </cell>
          <cell r="M1830" t="str">
            <v>DISTRIBUIDORA GLORIA S.A.  (81)</v>
          </cell>
          <cell r="N1830">
            <v>0</v>
          </cell>
          <cell r="O1830">
            <v>1</v>
          </cell>
          <cell r="P1830">
            <v>3</v>
          </cell>
          <cell r="Q1830">
            <v>2</v>
          </cell>
          <cell r="R1830">
            <v>0</v>
          </cell>
          <cell r="S1830">
            <v>0</v>
          </cell>
          <cell r="T1830">
            <v>0</v>
          </cell>
          <cell r="U1830">
            <v>3</v>
          </cell>
          <cell r="V1830">
            <v>0</v>
          </cell>
          <cell r="W1830">
            <v>2</v>
          </cell>
          <cell r="X1830">
            <v>0</v>
          </cell>
          <cell r="Y1830">
            <v>0</v>
          </cell>
          <cell r="Z1830">
            <v>2</v>
          </cell>
          <cell r="AA1830">
            <v>1</v>
          </cell>
          <cell r="AB1830">
            <v>0</v>
          </cell>
          <cell r="AC1830">
            <v>0</v>
          </cell>
          <cell r="AD1830">
            <v>1</v>
          </cell>
          <cell r="AE1830">
            <v>0</v>
          </cell>
          <cell r="AF1830">
            <v>2</v>
          </cell>
          <cell r="AG1830">
            <v>5</v>
          </cell>
          <cell r="AH1830">
            <v>0</v>
          </cell>
          <cell r="AI1830">
            <v>0</v>
          </cell>
          <cell r="AJ1830">
            <v>11</v>
          </cell>
          <cell r="AK1830">
            <v>24</v>
          </cell>
          <cell r="AL1830">
            <v>7</v>
          </cell>
          <cell r="AM1830">
            <v>0</v>
          </cell>
          <cell r="AN1830">
            <v>0</v>
          </cell>
          <cell r="AO1830">
            <v>0</v>
          </cell>
          <cell r="AP1830">
            <v>165</v>
          </cell>
          <cell r="AQ1830">
            <v>240</v>
          </cell>
          <cell r="AR1830" t="str">
            <v>SV</v>
          </cell>
          <cell r="AS1830" t="str">
            <v>Q</v>
          </cell>
          <cell r="AT1830" t="str">
            <v>Q</v>
          </cell>
          <cell r="AU1830" t="str">
            <v>Q</v>
          </cell>
          <cell r="AV1830">
            <v>37499.999999</v>
          </cell>
          <cell r="AW1830">
            <v>37499.999790000002</v>
          </cell>
          <cell r="AX1830">
            <v>41900</v>
          </cell>
          <cell r="AY1830">
            <v>0.11733333336312879</v>
          </cell>
          <cell r="AZ1830">
            <v>0.1050119331980907</v>
          </cell>
          <cell r="BA1830">
            <v>40900</v>
          </cell>
          <cell r="BB1830">
            <v>3</v>
          </cell>
          <cell r="BC1830">
            <v>9.0666666695751186E-2</v>
          </cell>
          <cell r="BD1830">
            <v>8.3129584376528121E-2</v>
          </cell>
          <cell r="BE1830">
            <v>39900</v>
          </cell>
          <cell r="BF1830">
            <v>6</v>
          </cell>
          <cell r="BG1830">
            <v>6.4000000028373361E-2</v>
          </cell>
          <cell r="BH1830">
            <v>6.0150375964912288E-2</v>
          </cell>
        </row>
        <row r="1831">
          <cell r="B1831" t="str">
            <v>31725</v>
          </cell>
          <cell r="C1831" t="str">
            <v>7791540092336</v>
          </cell>
          <cell r="D1831" t="str">
            <v>VINO MALBEC 750ml ALMA MORA</v>
          </cell>
          <cell r="E1831">
            <v>12</v>
          </cell>
          <cell r="F1831" t="str">
            <v>BEBIDAS</v>
          </cell>
          <cell r="G1831" t="str">
            <v>BEBIDAS</v>
          </cell>
          <cell r="H1831" t="str">
            <v>VINOS MASIVOS</v>
          </cell>
          <cell r="I1831" t="str">
            <v>VINOS BOTELLA</v>
          </cell>
          <cell r="J1831" t="str">
            <v>ALMA MORA</v>
          </cell>
          <cell r="K1831" t="str">
            <v>ALMA MORA</v>
          </cell>
          <cell r="L1831">
            <v>81</v>
          </cell>
          <cell r="M1831" t="str">
            <v>DISTRIBUIDORA GLORIA S.A.  (81)</v>
          </cell>
          <cell r="N1831">
            <v>0</v>
          </cell>
          <cell r="O1831">
            <v>0</v>
          </cell>
          <cell r="P1831">
            <v>0</v>
          </cell>
          <cell r="Q1831">
            <v>0</v>
          </cell>
          <cell r="R1831">
            <v>0</v>
          </cell>
          <cell r="S1831">
            <v>0</v>
          </cell>
          <cell r="T1831">
            <v>0</v>
          </cell>
          <cell r="U1831">
            <v>0</v>
          </cell>
          <cell r="V1831">
            <v>0</v>
          </cell>
          <cell r="W1831">
            <v>0</v>
          </cell>
          <cell r="X1831">
            <v>0</v>
          </cell>
          <cell r="Y1831">
            <v>0</v>
          </cell>
          <cell r="Z1831">
            <v>0</v>
          </cell>
          <cell r="AA1831">
            <v>0</v>
          </cell>
          <cell r="AB1831">
            <v>0</v>
          </cell>
          <cell r="AC1831">
            <v>0</v>
          </cell>
          <cell r="AD1831">
            <v>0</v>
          </cell>
          <cell r="AE1831">
            <v>0</v>
          </cell>
          <cell r="AF1831">
            <v>0</v>
          </cell>
          <cell r="AG1831">
            <v>0</v>
          </cell>
          <cell r="AH1831">
            <v>0</v>
          </cell>
          <cell r="AI1831">
            <v>0</v>
          </cell>
          <cell r="AJ1831">
            <v>0</v>
          </cell>
          <cell r="AK1831">
            <v>0</v>
          </cell>
          <cell r="AL1831">
            <v>0</v>
          </cell>
          <cell r="AM1831">
            <v>1</v>
          </cell>
          <cell r="AN1831">
            <v>0</v>
          </cell>
          <cell r="AO1831">
            <v>0</v>
          </cell>
          <cell r="AP1831" t="str">
            <v>Q</v>
          </cell>
          <cell r="AQ1831" t="str">
            <v>Q</v>
          </cell>
          <cell r="AR1831" t="str">
            <v>Q</v>
          </cell>
          <cell r="AS1831" t="str">
            <v>SV</v>
          </cell>
          <cell r="AT1831" t="str">
            <v>Q</v>
          </cell>
          <cell r="AU1831" t="str">
            <v>Q</v>
          </cell>
          <cell r="AV1831">
            <v>26665.999997999999</v>
          </cell>
          <cell r="AW1831">
            <v>26744.36204</v>
          </cell>
          <cell r="AX1831">
            <v>34900</v>
          </cell>
          <cell r="AY1831">
            <v>0.30878271966615034</v>
          </cell>
          <cell r="AZ1831">
            <v>0.23593123214899717</v>
          </cell>
          <cell r="BA1831">
            <v>33900</v>
          </cell>
          <cell r="BB1831">
            <v>3</v>
          </cell>
          <cell r="BC1831">
            <v>0.27128178213989962</v>
          </cell>
          <cell r="BD1831">
            <v>0.21339233044247791</v>
          </cell>
          <cell r="BE1831">
            <v>32900</v>
          </cell>
          <cell r="BF1831">
            <v>6</v>
          </cell>
          <cell r="BG1831">
            <v>0.2337808446136489</v>
          </cell>
          <cell r="BH1831">
            <v>0.18948328273556234</v>
          </cell>
        </row>
        <row r="1832">
          <cell r="B1832" t="str">
            <v>31731</v>
          </cell>
          <cell r="C1832" t="str">
            <v>7528300666878</v>
          </cell>
          <cell r="D1832" t="str">
            <v>VINO TINTO DULCE 1Lts SANTA CLAUDIA</v>
          </cell>
          <cell r="E1832">
            <v>12</v>
          </cell>
          <cell r="F1832" t="str">
            <v>BEBIDAS</v>
          </cell>
          <cell r="G1832" t="str">
            <v>BEBIDAS</v>
          </cell>
          <cell r="H1832" t="str">
            <v>VINOS MASIVOS</v>
          </cell>
          <cell r="I1832" t="str">
            <v>VINOS BOTELLA</v>
          </cell>
          <cell r="J1832" t="str">
            <v>SANTA CLAUDIA</v>
          </cell>
          <cell r="K1832" t="str">
            <v>SANTA CLAUDIA</v>
          </cell>
          <cell r="L1832">
            <v>81</v>
          </cell>
          <cell r="M1832" t="str">
            <v>DISTRIBUIDORA GLORIA S.A.  (81)</v>
          </cell>
          <cell r="N1832">
            <v>26</v>
          </cell>
          <cell r="O1832">
            <v>20</v>
          </cell>
          <cell r="P1832">
            <v>33</v>
          </cell>
          <cell r="Q1832">
            <v>25</v>
          </cell>
          <cell r="R1832">
            <v>16</v>
          </cell>
          <cell r="S1832">
            <v>47</v>
          </cell>
          <cell r="T1832">
            <v>1</v>
          </cell>
          <cell r="U1832">
            <v>0</v>
          </cell>
          <cell r="V1832">
            <v>18</v>
          </cell>
          <cell r="W1832">
            <v>31</v>
          </cell>
          <cell r="X1832">
            <v>5</v>
          </cell>
          <cell r="Y1832">
            <v>0</v>
          </cell>
          <cell r="Z1832">
            <v>0</v>
          </cell>
          <cell r="AA1832">
            <v>12</v>
          </cell>
          <cell r="AB1832">
            <v>0</v>
          </cell>
          <cell r="AC1832">
            <v>0</v>
          </cell>
          <cell r="AD1832">
            <v>45</v>
          </cell>
          <cell r="AE1832">
            <v>75</v>
          </cell>
          <cell r="AF1832">
            <v>0</v>
          </cell>
          <cell r="AG1832">
            <v>0</v>
          </cell>
          <cell r="AH1832">
            <v>0</v>
          </cell>
          <cell r="AI1832">
            <v>0</v>
          </cell>
          <cell r="AJ1832">
            <v>-1</v>
          </cell>
          <cell r="AK1832">
            <v>0</v>
          </cell>
          <cell r="AL1832">
            <v>0</v>
          </cell>
          <cell r="AM1832">
            <v>24</v>
          </cell>
          <cell r="AN1832">
            <v>48</v>
          </cell>
          <cell r="AO1832">
            <v>0</v>
          </cell>
          <cell r="AP1832" t="str">
            <v>Q</v>
          </cell>
          <cell r="AQ1832" t="str">
            <v>Q</v>
          </cell>
          <cell r="AR1832" t="str">
            <v>Q</v>
          </cell>
          <cell r="AS1832" t="str">
            <v>SV</v>
          </cell>
          <cell r="AT1832" t="str">
            <v>SV</v>
          </cell>
          <cell r="AU1832" t="str">
            <v>Q</v>
          </cell>
          <cell r="AV1832">
            <v>20257.000005000002</v>
          </cell>
          <cell r="AW1832">
            <v>19881.238740000001</v>
          </cell>
          <cell r="AX1832">
            <v>22500</v>
          </cell>
          <cell r="AY1832">
            <v>0.11072715577066505</v>
          </cell>
          <cell r="AZ1832">
            <v>9.9688888666666586E-2</v>
          </cell>
          <cell r="BA1832">
            <v>21900</v>
          </cell>
          <cell r="BB1832">
            <v>3</v>
          </cell>
          <cell r="BC1832">
            <v>8.1107764950113959E-2</v>
          </cell>
          <cell r="BD1832">
            <v>7.5022830821917727E-2</v>
          </cell>
          <cell r="BE1832">
            <v>21500</v>
          </cell>
          <cell r="BF1832">
            <v>12</v>
          </cell>
          <cell r="BG1832">
            <v>6.1361504403079969E-2</v>
          </cell>
          <cell r="BH1832">
            <v>5.7813953255813871E-2</v>
          </cell>
        </row>
        <row r="1833">
          <cell r="B1833" t="str">
            <v>31730</v>
          </cell>
          <cell r="C1833" t="str">
            <v>7528309352666</v>
          </cell>
          <cell r="D1833" t="str">
            <v>VINO TINTO DULCE 750ml SANTA CLAUDIA</v>
          </cell>
          <cell r="E1833">
            <v>12</v>
          </cell>
          <cell r="F1833" t="str">
            <v>BEBIDAS</v>
          </cell>
          <cell r="G1833" t="str">
            <v>BEBIDAS</v>
          </cell>
          <cell r="H1833" t="str">
            <v>VINOS MASIVOS</v>
          </cell>
          <cell r="I1833" t="str">
            <v>VINOS BOTELLA</v>
          </cell>
          <cell r="J1833" t="str">
            <v>SANTA CLAUDIA</v>
          </cell>
          <cell r="K1833" t="str">
            <v>SANTA CLAUDIA</v>
          </cell>
          <cell r="L1833">
            <v>81</v>
          </cell>
          <cell r="M1833" t="str">
            <v>DISTRIBUIDORA GLORIA S.A.  (81)</v>
          </cell>
          <cell r="N1833">
            <v>16</v>
          </cell>
          <cell r="O1833">
            <v>59</v>
          </cell>
          <cell r="P1833">
            <v>110</v>
          </cell>
          <cell r="Q1833">
            <v>122</v>
          </cell>
          <cell r="R1833">
            <v>87</v>
          </cell>
          <cell r="S1833">
            <v>33</v>
          </cell>
          <cell r="T1833">
            <v>22</v>
          </cell>
          <cell r="U1833">
            <v>104</v>
          </cell>
          <cell r="V1833">
            <v>19</v>
          </cell>
          <cell r="W1833">
            <v>44</v>
          </cell>
          <cell r="X1833">
            <v>33</v>
          </cell>
          <cell r="Y1833">
            <v>15</v>
          </cell>
          <cell r="Z1833">
            <v>16</v>
          </cell>
          <cell r="AA1833">
            <v>33</v>
          </cell>
          <cell r="AB1833">
            <v>30</v>
          </cell>
          <cell r="AC1833">
            <v>63</v>
          </cell>
          <cell r="AD1833">
            <v>55</v>
          </cell>
          <cell r="AE1833">
            <v>44</v>
          </cell>
          <cell r="AF1833">
            <v>84</v>
          </cell>
          <cell r="AG1833">
            <v>132</v>
          </cell>
          <cell r="AH1833">
            <v>0</v>
          </cell>
          <cell r="AI1833">
            <v>0</v>
          </cell>
          <cell r="AJ1833">
            <v>98</v>
          </cell>
          <cell r="AK1833">
            <v>59</v>
          </cell>
          <cell r="AL1833">
            <v>1</v>
          </cell>
          <cell r="AM1833">
            <v>93</v>
          </cell>
          <cell r="AN1833">
            <v>27</v>
          </cell>
          <cell r="AO1833">
            <v>0</v>
          </cell>
          <cell r="AP1833">
            <v>24.098360655737704</v>
          </cell>
          <cell r="AQ1833">
            <v>17.01923076923077</v>
          </cell>
          <cell r="AR1833">
            <v>2</v>
          </cell>
          <cell r="AS1833">
            <v>44.285714285714292</v>
          </cell>
          <cell r="AT1833">
            <v>6.1363636363636367</v>
          </cell>
          <cell r="AU1833" t="str">
            <v>Q</v>
          </cell>
          <cell r="AV1833">
            <v>16216.999997000001</v>
          </cell>
          <cell r="AW1833">
            <v>12590.88963</v>
          </cell>
          <cell r="AX1833">
            <v>17900</v>
          </cell>
          <cell r="AY1833">
            <v>0.10377998417163092</v>
          </cell>
          <cell r="AZ1833">
            <v>9.4022346536312806E-2</v>
          </cell>
          <cell r="BA1833">
            <v>17500</v>
          </cell>
          <cell r="BB1833">
            <v>3</v>
          </cell>
          <cell r="BC1833">
            <v>7.9114509665002331E-2</v>
          </cell>
          <cell r="BD1833">
            <v>7.3314285885714245E-2</v>
          </cell>
          <cell r="BE1833">
            <v>17250</v>
          </cell>
          <cell r="BF1833">
            <v>12</v>
          </cell>
          <cell r="BG1833">
            <v>6.3698588098359377E-2</v>
          </cell>
          <cell r="BH1833">
            <v>5.9884058144927491E-2</v>
          </cell>
        </row>
        <row r="1834">
          <cell r="B1834" t="str">
            <v>33258</v>
          </cell>
          <cell r="C1834" t="str">
            <v>5601142192476</v>
          </cell>
          <cell r="D1834" t="str">
            <v>VINO BLANCO 750ml LANCERS</v>
          </cell>
          <cell r="E1834">
            <v>6</v>
          </cell>
          <cell r="F1834" t="str">
            <v>BEBIDAS</v>
          </cell>
          <cell r="G1834" t="str">
            <v>BEBIDAS</v>
          </cell>
          <cell r="H1834" t="str">
            <v>VINOS MASIVOS</v>
          </cell>
          <cell r="I1834" t="str">
            <v>VINOS BOTELLA</v>
          </cell>
          <cell r="J1834" t="str">
            <v>LANCERS</v>
          </cell>
          <cell r="K1834" t="str">
            <v>LANCERS</v>
          </cell>
          <cell r="L1834">
            <v>27</v>
          </cell>
          <cell r="M1834" t="str">
            <v>A.J. S.A. CALIDAD ANTE TODO (27)</v>
          </cell>
          <cell r="N1834">
            <v>3</v>
          </cell>
          <cell r="O1834">
            <v>1</v>
          </cell>
          <cell r="P1834">
            <v>2</v>
          </cell>
          <cell r="Q1834">
            <v>0</v>
          </cell>
          <cell r="R1834">
            <v>2</v>
          </cell>
          <cell r="S1834">
            <v>4</v>
          </cell>
          <cell r="T1834">
            <v>0</v>
          </cell>
          <cell r="U1834">
            <v>0</v>
          </cell>
          <cell r="V1834">
            <v>0</v>
          </cell>
          <cell r="W1834">
            <v>1</v>
          </cell>
          <cell r="X1834">
            <v>0</v>
          </cell>
          <cell r="Y1834">
            <v>0</v>
          </cell>
          <cell r="Z1834">
            <v>1</v>
          </cell>
          <cell r="AA1834">
            <v>0</v>
          </cell>
          <cell r="AB1834">
            <v>6</v>
          </cell>
          <cell r="AC1834">
            <v>6</v>
          </cell>
          <cell r="AD1834">
            <v>2</v>
          </cell>
          <cell r="AE1834">
            <v>3</v>
          </cell>
          <cell r="AF1834">
            <v>0</v>
          </cell>
          <cell r="AG1834">
            <v>0</v>
          </cell>
          <cell r="AH1834">
            <v>0</v>
          </cell>
          <cell r="AI1834">
            <v>0</v>
          </cell>
          <cell r="AJ1834">
            <v>5</v>
          </cell>
          <cell r="AK1834">
            <v>9</v>
          </cell>
          <cell r="AL1834">
            <v>6</v>
          </cell>
          <cell r="AM1834">
            <v>6</v>
          </cell>
          <cell r="AN1834">
            <v>9</v>
          </cell>
          <cell r="AO1834">
            <v>6</v>
          </cell>
          <cell r="AP1834" t="str">
            <v>SV</v>
          </cell>
          <cell r="AQ1834" t="str">
            <v>SV</v>
          </cell>
          <cell r="AR1834" t="str">
            <v>SV</v>
          </cell>
          <cell r="AS1834">
            <v>30</v>
          </cell>
          <cell r="AT1834" t="str">
            <v>SV</v>
          </cell>
          <cell r="AU1834" t="str">
            <v>SV</v>
          </cell>
          <cell r="AV1834">
            <v>33250</v>
          </cell>
          <cell r="AW1834">
            <v>33010.324050000003</v>
          </cell>
          <cell r="AX1834">
            <v>37900</v>
          </cell>
          <cell r="AY1834">
            <v>0.13984962406015033</v>
          </cell>
          <cell r="AZ1834">
            <v>0.12269129287598944</v>
          </cell>
          <cell r="BA1834">
            <v>36900</v>
          </cell>
          <cell r="BB1834">
            <v>3</v>
          </cell>
          <cell r="BC1834">
            <v>0.10977443609022552</v>
          </cell>
          <cell r="BD1834">
            <v>9.8915989159891596E-2</v>
          </cell>
          <cell r="BE1834">
            <v>35900</v>
          </cell>
          <cell r="BF1834">
            <v>6</v>
          </cell>
          <cell r="BG1834">
            <v>7.9699248120300714E-2</v>
          </cell>
          <cell r="BH1834">
            <v>7.3816155988857934E-2</v>
          </cell>
        </row>
        <row r="1835">
          <cell r="B1835" t="str">
            <v>33256</v>
          </cell>
          <cell r="C1835" t="str">
            <v>5601142192636</v>
          </cell>
          <cell r="D1835" t="str">
            <v>VINO ROSE 750ml LANCERS</v>
          </cell>
          <cell r="E1835">
            <v>6</v>
          </cell>
          <cell r="F1835" t="str">
            <v>BEBIDAS</v>
          </cell>
          <cell r="G1835" t="str">
            <v>BEBIDAS</v>
          </cell>
          <cell r="H1835" t="str">
            <v>VINOS MASIVOS</v>
          </cell>
          <cell r="I1835" t="str">
            <v>VINOS BOTELLA</v>
          </cell>
          <cell r="J1835" t="str">
            <v>LANCERS</v>
          </cell>
          <cell r="K1835" t="str">
            <v>LANCERS</v>
          </cell>
          <cell r="L1835">
            <v>27</v>
          </cell>
          <cell r="M1835" t="str">
            <v>A.J. S.A. CALIDAD ANTE TODO (27)</v>
          </cell>
          <cell r="N1835">
            <v>2</v>
          </cell>
          <cell r="O1835">
            <v>1</v>
          </cell>
          <cell r="P1835">
            <v>1</v>
          </cell>
          <cell r="Q1835">
            <v>2</v>
          </cell>
          <cell r="R1835">
            <v>5</v>
          </cell>
          <cell r="S1835">
            <v>2</v>
          </cell>
          <cell r="T1835">
            <v>1</v>
          </cell>
          <cell r="U1835">
            <v>4</v>
          </cell>
          <cell r="V1835">
            <v>0</v>
          </cell>
          <cell r="W1835">
            <v>4</v>
          </cell>
          <cell r="X1835">
            <v>2</v>
          </cell>
          <cell r="Y1835">
            <v>2</v>
          </cell>
          <cell r="Z1835">
            <v>1</v>
          </cell>
          <cell r="AA1835">
            <v>1</v>
          </cell>
          <cell r="AB1835">
            <v>1</v>
          </cell>
          <cell r="AC1835">
            <v>0</v>
          </cell>
          <cell r="AD1835">
            <v>4</v>
          </cell>
          <cell r="AE1835">
            <v>10</v>
          </cell>
          <cell r="AF1835">
            <v>7</v>
          </cell>
          <cell r="AG1835">
            <v>4</v>
          </cell>
          <cell r="AH1835">
            <v>0</v>
          </cell>
          <cell r="AI1835">
            <v>2</v>
          </cell>
          <cell r="AJ1835">
            <v>2</v>
          </cell>
          <cell r="AK1835">
            <v>4</v>
          </cell>
          <cell r="AL1835">
            <v>6</v>
          </cell>
          <cell r="AM1835">
            <v>6</v>
          </cell>
          <cell r="AN1835">
            <v>17</v>
          </cell>
          <cell r="AO1835">
            <v>6</v>
          </cell>
          <cell r="AP1835">
            <v>30</v>
          </cell>
          <cell r="AQ1835">
            <v>30</v>
          </cell>
          <cell r="AR1835">
            <v>90</v>
          </cell>
          <cell r="AS1835" t="str">
            <v>SV</v>
          </cell>
          <cell r="AT1835">
            <v>127.5</v>
          </cell>
          <cell r="AU1835">
            <v>90</v>
          </cell>
          <cell r="AV1835">
            <v>33250</v>
          </cell>
          <cell r="AW1835">
            <v>33243.885840000003</v>
          </cell>
          <cell r="AX1835">
            <v>37900</v>
          </cell>
          <cell r="AY1835">
            <v>0.13984962406015033</v>
          </cell>
          <cell r="AZ1835">
            <v>0.12269129287598944</v>
          </cell>
          <cell r="BA1835">
            <v>36900</v>
          </cell>
          <cell r="BB1835">
            <v>3</v>
          </cell>
          <cell r="BC1835">
            <v>0.10977443609022552</v>
          </cell>
          <cell r="BD1835">
            <v>9.8915989159891596E-2</v>
          </cell>
          <cell r="BE1835">
            <v>35900</v>
          </cell>
          <cell r="BF1835">
            <v>6</v>
          </cell>
          <cell r="BG1835">
            <v>7.9699248120300714E-2</v>
          </cell>
          <cell r="BH1835">
            <v>7.3816155988857934E-2</v>
          </cell>
        </row>
        <row r="1836">
          <cell r="B1836" t="str">
            <v>33240</v>
          </cell>
          <cell r="C1836" t="str">
            <v>7790577002141</v>
          </cell>
          <cell r="D1836" t="str">
            <v>VINO CABERNET SAUVIGNON 750ML TRUMPETER</v>
          </cell>
          <cell r="E1836">
            <v>1</v>
          </cell>
          <cell r="F1836" t="str">
            <v>BEBIDAS</v>
          </cell>
          <cell r="G1836" t="str">
            <v>BEBIDAS</v>
          </cell>
          <cell r="H1836" t="str">
            <v>VINOS MASIVOS</v>
          </cell>
          <cell r="I1836" t="str">
            <v>VINOS BOTELLA</v>
          </cell>
          <cell r="J1836" t="str">
            <v>TRUMPETER</v>
          </cell>
          <cell r="K1836" t="str">
            <v>TRUMPETER</v>
          </cell>
          <cell r="L1836">
            <v>27</v>
          </cell>
          <cell r="M1836" t="str">
            <v>A.J. S.A. CALIDAD ANTE TODO (27)</v>
          </cell>
          <cell r="N1836">
            <v>1</v>
          </cell>
          <cell r="O1836">
            <v>1</v>
          </cell>
          <cell r="P1836">
            <v>0</v>
          </cell>
          <cell r="Q1836">
            <v>0</v>
          </cell>
          <cell r="R1836">
            <v>4</v>
          </cell>
          <cell r="S1836">
            <v>2</v>
          </cell>
          <cell r="T1836">
            <v>5</v>
          </cell>
          <cell r="U1836">
            <v>5</v>
          </cell>
          <cell r="V1836">
            <v>3</v>
          </cell>
          <cell r="W1836">
            <v>0</v>
          </cell>
          <cell r="X1836">
            <v>1</v>
          </cell>
          <cell r="Y1836">
            <v>1</v>
          </cell>
          <cell r="Z1836">
            <v>2</v>
          </cell>
          <cell r="AA1836">
            <v>3</v>
          </cell>
          <cell r="AB1836">
            <v>3</v>
          </cell>
          <cell r="AC1836">
            <v>2</v>
          </cell>
          <cell r="AD1836">
            <v>0</v>
          </cell>
          <cell r="AE1836">
            <v>0</v>
          </cell>
          <cell r="AF1836">
            <v>4</v>
          </cell>
          <cell r="AG1836">
            <v>4</v>
          </cell>
          <cell r="AH1836">
            <v>0</v>
          </cell>
          <cell r="AI1836">
            <v>0</v>
          </cell>
          <cell r="AJ1836">
            <v>10</v>
          </cell>
          <cell r="AK1836">
            <v>1</v>
          </cell>
          <cell r="AL1836">
            <v>3</v>
          </cell>
          <cell r="AM1836">
            <v>4</v>
          </cell>
          <cell r="AN1836">
            <v>1</v>
          </cell>
          <cell r="AO1836">
            <v>24</v>
          </cell>
          <cell r="AP1836" t="str">
            <v>SV</v>
          </cell>
          <cell r="AQ1836">
            <v>6</v>
          </cell>
          <cell r="AR1836">
            <v>90</v>
          </cell>
          <cell r="AS1836">
            <v>60</v>
          </cell>
          <cell r="AT1836">
            <v>7.5</v>
          </cell>
          <cell r="AU1836" t="str">
            <v>SV</v>
          </cell>
          <cell r="AV1836">
            <v>50350</v>
          </cell>
          <cell r="AW1836">
            <v>49452.37429</v>
          </cell>
          <cell r="AX1836">
            <v>55900</v>
          </cell>
          <cell r="AY1836">
            <v>0.11022840119165833</v>
          </cell>
          <cell r="AZ1836">
            <v>9.9284436493738817E-2</v>
          </cell>
          <cell r="BA1836">
            <v>54900</v>
          </cell>
          <cell r="BB1836">
            <v>3</v>
          </cell>
          <cell r="BC1836">
            <v>9.0367428003972128E-2</v>
          </cell>
          <cell r="BD1836">
            <v>8.2877959927140255E-2</v>
          </cell>
          <cell r="BE1836">
            <v>53900</v>
          </cell>
          <cell r="BF1836">
            <v>6</v>
          </cell>
          <cell r="BG1836">
            <v>7.0506454816285924E-2</v>
          </cell>
          <cell r="BH1836">
            <v>6.5862708719851573E-2</v>
          </cell>
        </row>
        <row r="1837">
          <cell r="B1837" t="str">
            <v>33237</v>
          </cell>
          <cell r="C1837" t="str">
            <v>7790577002189</v>
          </cell>
          <cell r="D1837" t="str">
            <v>VINO CHARDONNAY 750ML TRUMPETER</v>
          </cell>
          <cell r="E1837">
            <v>1</v>
          </cell>
          <cell r="F1837" t="str">
            <v>BEBIDAS</v>
          </cell>
          <cell r="G1837" t="str">
            <v>BEBIDAS</v>
          </cell>
          <cell r="H1837" t="str">
            <v>VINOS MASIVOS</v>
          </cell>
          <cell r="I1837" t="str">
            <v>VINOS BOTELLA</v>
          </cell>
          <cell r="J1837" t="str">
            <v>TRUMPETER</v>
          </cell>
          <cell r="K1837" t="str">
            <v>TRUMPETER</v>
          </cell>
          <cell r="L1837">
            <v>27</v>
          </cell>
          <cell r="M1837" t="str">
            <v>A.J. S.A. CALIDAD ANTE TODO (27)</v>
          </cell>
          <cell r="N1837">
            <v>0</v>
          </cell>
          <cell r="O1837">
            <v>0</v>
          </cell>
          <cell r="P1837">
            <v>0</v>
          </cell>
          <cell r="Q1837">
            <v>0</v>
          </cell>
          <cell r="R1837">
            <v>0</v>
          </cell>
          <cell r="S1837">
            <v>0</v>
          </cell>
          <cell r="T1837">
            <v>0</v>
          </cell>
          <cell r="U1837">
            <v>1</v>
          </cell>
          <cell r="V1837">
            <v>0</v>
          </cell>
          <cell r="W1837">
            <v>0</v>
          </cell>
          <cell r="X1837">
            <v>2</v>
          </cell>
          <cell r="Y1837">
            <v>2</v>
          </cell>
          <cell r="Z1837">
            <v>0</v>
          </cell>
          <cell r="AA1837">
            <v>0</v>
          </cell>
          <cell r="AB1837">
            <v>0</v>
          </cell>
          <cell r="AC1837">
            <v>0</v>
          </cell>
          <cell r="AD1837">
            <v>0</v>
          </cell>
          <cell r="AE1837">
            <v>0</v>
          </cell>
          <cell r="AF1837">
            <v>0</v>
          </cell>
          <cell r="AG1837">
            <v>0</v>
          </cell>
          <cell r="AH1837">
            <v>0</v>
          </cell>
          <cell r="AI1837">
            <v>1</v>
          </cell>
          <cell r="AJ1837">
            <v>15</v>
          </cell>
          <cell r="AK1837">
            <v>5</v>
          </cell>
          <cell r="AL1837">
            <v>5</v>
          </cell>
          <cell r="AM1837">
            <v>10</v>
          </cell>
          <cell r="AN1837">
            <v>11</v>
          </cell>
          <cell r="AO1837">
            <v>24</v>
          </cell>
          <cell r="AP1837" t="str">
            <v>SV</v>
          </cell>
          <cell r="AQ1837">
            <v>150</v>
          </cell>
          <cell r="AR1837">
            <v>75</v>
          </cell>
          <cell r="AS1837" t="str">
            <v>SV</v>
          </cell>
          <cell r="AT1837" t="str">
            <v>SV</v>
          </cell>
          <cell r="AU1837">
            <v>720</v>
          </cell>
          <cell r="AV1837">
            <v>50350</v>
          </cell>
          <cell r="AW1837">
            <v>50200.171009999998</v>
          </cell>
          <cell r="AX1837">
            <v>55900</v>
          </cell>
          <cell r="AY1837">
            <v>0.11022840119165833</v>
          </cell>
          <cell r="AZ1837">
            <v>9.9284436493738817E-2</v>
          </cell>
          <cell r="BA1837">
            <v>54900</v>
          </cell>
          <cell r="BB1837">
            <v>3</v>
          </cell>
          <cell r="BC1837">
            <v>9.0367428003972128E-2</v>
          </cell>
          <cell r="BD1837">
            <v>8.2877959927140255E-2</v>
          </cell>
          <cell r="BE1837">
            <v>53900</v>
          </cell>
          <cell r="BF1837">
            <v>6</v>
          </cell>
          <cell r="BG1837">
            <v>7.0506454816285924E-2</v>
          </cell>
          <cell r="BH1837">
            <v>6.5862708719851573E-2</v>
          </cell>
        </row>
        <row r="1838">
          <cell r="B1838" t="str">
            <v>9727</v>
          </cell>
          <cell r="C1838" t="str">
            <v>7790577002165</v>
          </cell>
          <cell r="D1838" t="str">
            <v>VINO MALBEC 750ml TRUMPETER</v>
          </cell>
          <cell r="E1838">
            <v>6</v>
          </cell>
          <cell r="F1838" t="str">
            <v>BEBIDAS</v>
          </cell>
          <cell r="G1838" t="str">
            <v>BEBIDAS</v>
          </cell>
          <cell r="H1838" t="str">
            <v>VINOS MASIVOS</v>
          </cell>
          <cell r="I1838" t="str">
            <v>VINOS BOTELLA</v>
          </cell>
          <cell r="J1838" t="str">
            <v>TRUMPETER</v>
          </cell>
          <cell r="K1838" t="str">
            <v>TRUMPETER</v>
          </cell>
          <cell r="L1838">
            <v>27</v>
          </cell>
          <cell r="M1838" t="str">
            <v>A.J. S.A. CALIDAD ANTE TODO (27)</v>
          </cell>
          <cell r="N1838">
            <v>1</v>
          </cell>
          <cell r="O1838">
            <v>0</v>
          </cell>
          <cell r="P1838">
            <v>1</v>
          </cell>
          <cell r="Q1838">
            <v>4</v>
          </cell>
          <cell r="R1838">
            <v>6</v>
          </cell>
          <cell r="S1838">
            <v>0</v>
          </cell>
          <cell r="T1838">
            <v>5</v>
          </cell>
          <cell r="U1838">
            <v>6</v>
          </cell>
          <cell r="V1838">
            <v>2</v>
          </cell>
          <cell r="W1838">
            <v>0</v>
          </cell>
          <cell r="X1838">
            <v>0</v>
          </cell>
          <cell r="Y1838">
            <v>2</v>
          </cell>
          <cell r="Z1838">
            <v>1</v>
          </cell>
          <cell r="AA1838">
            <v>0</v>
          </cell>
          <cell r="AB1838">
            <v>0</v>
          </cell>
          <cell r="AC1838">
            <v>0</v>
          </cell>
          <cell r="AD1838">
            <v>8</v>
          </cell>
          <cell r="AE1838">
            <v>2</v>
          </cell>
          <cell r="AF1838">
            <v>13</v>
          </cell>
          <cell r="AG1838">
            <v>10</v>
          </cell>
          <cell r="AH1838">
            <v>2</v>
          </cell>
          <cell r="AI1838">
            <v>2</v>
          </cell>
          <cell r="AJ1838">
            <v>15</v>
          </cell>
          <cell r="AK1838">
            <v>-1</v>
          </cell>
          <cell r="AL1838">
            <v>9</v>
          </cell>
          <cell r="AM1838">
            <v>16</v>
          </cell>
          <cell r="AN1838">
            <v>0</v>
          </cell>
          <cell r="AO1838">
            <v>28</v>
          </cell>
          <cell r="AP1838">
            <v>112.5</v>
          </cell>
          <cell r="AQ1838" t="str">
            <v>Q</v>
          </cell>
          <cell r="AR1838">
            <v>135</v>
          </cell>
          <cell r="AS1838" t="str">
            <v>SV</v>
          </cell>
          <cell r="AT1838" t="str">
            <v>Q</v>
          </cell>
          <cell r="AU1838">
            <v>420</v>
          </cell>
          <cell r="AV1838">
            <v>50350</v>
          </cell>
          <cell r="AW1838">
            <v>49601.416259999998</v>
          </cell>
          <cell r="AX1838">
            <v>55900</v>
          </cell>
          <cell r="AY1838">
            <v>0.11022840119165833</v>
          </cell>
          <cell r="AZ1838">
            <v>9.9284436493738817E-2</v>
          </cell>
          <cell r="BA1838">
            <v>54900</v>
          </cell>
          <cell r="BB1838">
            <v>3</v>
          </cell>
          <cell r="BC1838">
            <v>9.0367428003972128E-2</v>
          </cell>
          <cell r="BD1838">
            <v>8.2877959927140255E-2</v>
          </cell>
          <cell r="BE1838">
            <v>53900</v>
          </cell>
          <cell r="BF1838">
            <v>6</v>
          </cell>
          <cell r="BG1838">
            <v>7.0506454816285924E-2</v>
          </cell>
          <cell r="BH1838">
            <v>6.5862708719851573E-2</v>
          </cell>
        </row>
        <row r="1839">
          <cell r="B1839" t="str">
            <v>33248</v>
          </cell>
          <cell r="C1839" t="str">
            <v>7804305002010</v>
          </cell>
          <cell r="D1839" t="str">
            <v>VINO CABERNET SAUVIGNON 750ML ANTIGUAS RVAS</v>
          </cell>
          <cell r="E1839">
            <v>1</v>
          </cell>
          <cell r="F1839" t="str">
            <v>BEBIDAS</v>
          </cell>
          <cell r="G1839" t="str">
            <v>BEBIDAS</v>
          </cell>
          <cell r="H1839" t="str">
            <v>VINOS MASIVOS</v>
          </cell>
          <cell r="I1839" t="str">
            <v>VINOS BOTELLA</v>
          </cell>
          <cell r="J1839" t="str">
            <v>ANTIGUAS RESERVAS</v>
          </cell>
          <cell r="K1839" t="str">
            <v>ANTIGUAS RESERVAS</v>
          </cell>
          <cell r="L1839">
            <v>27</v>
          </cell>
          <cell r="M1839" t="str">
            <v>A.J. S.A. CALIDAD ANTE TODO (27)</v>
          </cell>
          <cell r="N1839">
            <v>0</v>
          </cell>
          <cell r="O1839">
            <v>0</v>
          </cell>
          <cell r="P1839">
            <v>0</v>
          </cell>
          <cell r="Q1839">
            <v>0</v>
          </cell>
          <cell r="R1839">
            <v>0</v>
          </cell>
          <cell r="S1839">
            <v>1</v>
          </cell>
          <cell r="T1839">
            <v>4</v>
          </cell>
          <cell r="U1839">
            <v>1</v>
          </cell>
          <cell r="V1839">
            <v>0</v>
          </cell>
          <cell r="W1839">
            <v>1</v>
          </cell>
          <cell r="X1839">
            <v>2</v>
          </cell>
          <cell r="Y1839">
            <v>2</v>
          </cell>
          <cell r="Z1839">
            <v>3</v>
          </cell>
          <cell r="AA1839">
            <v>0</v>
          </cell>
          <cell r="AB1839">
            <v>0</v>
          </cell>
          <cell r="AC1839">
            <v>0</v>
          </cell>
          <cell r="AD1839">
            <v>2</v>
          </cell>
          <cell r="AE1839">
            <v>1</v>
          </cell>
          <cell r="AF1839">
            <v>1</v>
          </cell>
          <cell r="AG1839">
            <v>0</v>
          </cell>
          <cell r="AH1839">
            <v>0</v>
          </cell>
          <cell r="AI1839">
            <v>0</v>
          </cell>
          <cell r="AJ1839">
            <v>4</v>
          </cell>
          <cell r="AK1839">
            <v>1</v>
          </cell>
          <cell r="AL1839">
            <v>3</v>
          </cell>
          <cell r="AM1839">
            <v>3</v>
          </cell>
          <cell r="AN1839">
            <v>3</v>
          </cell>
          <cell r="AO1839">
            <v>3</v>
          </cell>
          <cell r="AP1839" t="str">
            <v>SV</v>
          </cell>
          <cell r="AQ1839">
            <v>30</v>
          </cell>
          <cell r="AR1839">
            <v>45</v>
          </cell>
          <cell r="AS1839" t="str">
            <v>SV</v>
          </cell>
          <cell r="AT1839" t="str">
            <v>SV</v>
          </cell>
          <cell r="AU1839" t="str">
            <v>SV</v>
          </cell>
          <cell r="AV1839">
            <v>67450</v>
          </cell>
          <cell r="AW1839">
            <v>67440.8416</v>
          </cell>
          <cell r="AX1839">
            <v>73900</v>
          </cell>
          <cell r="AY1839">
            <v>9.5626389918458177E-2</v>
          </cell>
          <cell r="AZ1839">
            <v>8.7280108254397831E-2</v>
          </cell>
          <cell r="BA1839">
            <v>72900</v>
          </cell>
          <cell r="BB1839">
            <v>3</v>
          </cell>
          <cell r="BC1839">
            <v>8.0800593031875367E-2</v>
          </cell>
          <cell r="BD1839">
            <v>7.4759945130315503E-2</v>
          </cell>
          <cell r="BE1839">
            <v>71900</v>
          </cell>
          <cell r="BF1839">
            <v>6</v>
          </cell>
          <cell r="BG1839">
            <v>6.597479614529278E-2</v>
          </cell>
          <cell r="BH1839">
            <v>6.1891515994436715E-2</v>
          </cell>
        </row>
        <row r="1840">
          <cell r="B1840" t="str">
            <v>34711</v>
          </cell>
          <cell r="C1840" t="str">
            <v>7790984002260</v>
          </cell>
          <cell r="D1840" t="str">
            <v>VINO BLANCO 750ml TARDIO DULCE MARQUEZ DEL SUR</v>
          </cell>
          <cell r="E1840">
            <v>6</v>
          </cell>
          <cell r="F1840" t="str">
            <v>BEBIDAS</v>
          </cell>
          <cell r="G1840" t="str">
            <v>BEBIDAS</v>
          </cell>
          <cell r="H1840" t="str">
            <v>VINOS MASIVOS</v>
          </cell>
          <cell r="I1840" t="str">
            <v>VINOS BOTELLA</v>
          </cell>
          <cell r="J1840" t="str">
            <v>MARQUEZ DEL SUR</v>
          </cell>
          <cell r="K1840" t="str">
            <v>MARQUEZ DEL SUR</v>
          </cell>
          <cell r="L1840">
            <v>126</v>
          </cell>
          <cell r="M1840" t="str">
            <v>LONDON IMPORT S.A. (126)</v>
          </cell>
          <cell r="N1840">
            <v>6</v>
          </cell>
          <cell r="O1840">
            <v>1</v>
          </cell>
          <cell r="P1840">
            <v>0</v>
          </cell>
          <cell r="Q1840">
            <v>0</v>
          </cell>
          <cell r="R1840">
            <v>2</v>
          </cell>
          <cell r="S1840">
            <v>2</v>
          </cell>
          <cell r="T1840">
            <v>4</v>
          </cell>
          <cell r="U1840">
            <v>3</v>
          </cell>
          <cell r="V1840">
            <v>0</v>
          </cell>
          <cell r="W1840">
            <v>0</v>
          </cell>
          <cell r="X1840">
            <v>1</v>
          </cell>
          <cell r="Y1840">
            <v>1</v>
          </cell>
          <cell r="Z1840">
            <v>6</v>
          </cell>
          <cell r="AA1840">
            <v>5</v>
          </cell>
          <cell r="AB1840">
            <v>2</v>
          </cell>
          <cell r="AC1840">
            <v>1</v>
          </cell>
          <cell r="AD1840">
            <v>3</v>
          </cell>
          <cell r="AE1840">
            <v>1</v>
          </cell>
          <cell r="AF1840">
            <v>3</v>
          </cell>
          <cell r="AG1840">
            <v>0</v>
          </cell>
          <cell r="AH1840">
            <v>0</v>
          </cell>
          <cell r="AI1840">
            <v>0</v>
          </cell>
          <cell r="AJ1840">
            <v>72</v>
          </cell>
          <cell r="AK1840">
            <v>27</v>
          </cell>
          <cell r="AL1840">
            <v>18</v>
          </cell>
          <cell r="AM1840">
            <v>21</v>
          </cell>
          <cell r="AN1840">
            <v>10</v>
          </cell>
          <cell r="AO1840">
            <v>0</v>
          </cell>
          <cell r="AP1840" t="str">
            <v>SV</v>
          </cell>
          <cell r="AQ1840">
            <v>270</v>
          </cell>
          <cell r="AR1840">
            <v>540</v>
          </cell>
          <cell r="AS1840">
            <v>630</v>
          </cell>
          <cell r="AT1840" t="str">
            <v>SV</v>
          </cell>
          <cell r="AU1840" t="str">
            <v>Q</v>
          </cell>
          <cell r="AV1840">
            <v>16205.999997000001</v>
          </cell>
          <cell r="AW1840">
            <v>16201.99955</v>
          </cell>
          <cell r="AX1840">
            <v>20900</v>
          </cell>
          <cell r="AY1840">
            <v>0.28964581043249016</v>
          </cell>
          <cell r="AZ1840">
            <v>0.22459330157894733</v>
          </cell>
          <cell r="BA1840">
            <v>20500</v>
          </cell>
          <cell r="BB1840">
            <v>3</v>
          </cell>
          <cell r="BC1840">
            <v>0.26496359396488267</v>
          </cell>
          <cell r="BD1840">
            <v>0.20946341478048777</v>
          </cell>
          <cell r="BE1840">
            <v>19900</v>
          </cell>
          <cell r="BF1840">
            <v>6</v>
          </cell>
          <cell r="BG1840">
            <v>0.22794026926347155</v>
          </cell>
          <cell r="BH1840">
            <v>0.18562814085427132</v>
          </cell>
        </row>
        <row r="1841">
          <cell r="B1841" t="str">
            <v>36489</v>
          </cell>
          <cell r="C1841" t="str">
            <v>7804310548657</v>
          </cell>
          <cell r="D1841" t="str">
            <v>VINO CABERNET SAUVIGNON 750ml AVES DEL SUR</v>
          </cell>
          <cell r="E1841">
            <v>6</v>
          </cell>
          <cell r="F1841" t="str">
            <v>BEBIDAS</v>
          </cell>
          <cell r="G1841" t="str">
            <v>BEBIDAS</v>
          </cell>
          <cell r="H1841" t="str">
            <v>VINOS MASIVOS</v>
          </cell>
          <cell r="I1841" t="str">
            <v>VINOS BOTELLA</v>
          </cell>
          <cell r="J1841" t="str">
            <v>AVES DEL SUR</v>
          </cell>
          <cell r="K1841" t="str">
            <v>AVES DEL SUR</v>
          </cell>
          <cell r="L1841">
            <v>984</v>
          </cell>
          <cell r="M1841" t="str">
            <v>CAMINOS DEL VINO S.A. (984)</v>
          </cell>
          <cell r="N1841">
            <v>0</v>
          </cell>
          <cell r="O1841">
            <v>0</v>
          </cell>
          <cell r="P1841">
            <v>0</v>
          </cell>
          <cell r="Q1841">
            <v>1</v>
          </cell>
          <cell r="R1841">
            <v>1</v>
          </cell>
          <cell r="S1841">
            <v>0</v>
          </cell>
          <cell r="T1841">
            <v>0</v>
          </cell>
          <cell r="U1841">
            <v>0</v>
          </cell>
          <cell r="V1841">
            <v>1</v>
          </cell>
          <cell r="W1841">
            <v>2</v>
          </cell>
          <cell r="X1841">
            <v>0</v>
          </cell>
          <cell r="Y1841">
            <v>0</v>
          </cell>
          <cell r="Z1841">
            <v>1</v>
          </cell>
          <cell r="AA1841">
            <v>5</v>
          </cell>
          <cell r="AB1841">
            <v>0</v>
          </cell>
          <cell r="AC1841">
            <v>0</v>
          </cell>
          <cell r="AD1841">
            <v>0</v>
          </cell>
          <cell r="AE1841">
            <v>2</v>
          </cell>
          <cell r="AF1841">
            <v>1</v>
          </cell>
          <cell r="AG1841">
            <v>0</v>
          </cell>
          <cell r="AH1841">
            <v>1</v>
          </cell>
          <cell r="AI1841">
            <v>2</v>
          </cell>
          <cell r="AJ1841">
            <v>8</v>
          </cell>
          <cell r="AK1841">
            <v>13</v>
          </cell>
          <cell r="AL1841">
            <v>9</v>
          </cell>
          <cell r="AM1841">
            <v>0</v>
          </cell>
          <cell r="AN1841">
            <v>6</v>
          </cell>
          <cell r="AO1841">
            <v>2</v>
          </cell>
          <cell r="AP1841">
            <v>240</v>
          </cell>
          <cell r="AQ1841" t="str">
            <v>SV</v>
          </cell>
          <cell r="AR1841" t="str">
            <v>SV</v>
          </cell>
          <cell r="AS1841" t="str">
            <v>Q</v>
          </cell>
          <cell r="AT1841" t="str">
            <v>SV</v>
          </cell>
          <cell r="AU1841">
            <v>30</v>
          </cell>
          <cell r="AV1841">
            <v>29083.000001</v>
          </cell>
          <cell r="AW1841">
            <v>29082.99999</v>
          </cell>
          <cell r="AX1841">
            <v>34900</v>
          </cell>
          <cell r="AY1841">
            <v>0.2000137536980362</v>
          </cell>
          <cell r="AZ1841">
            <v>0.16667621773638969</v>
          </cell>
          <cell r="BA1841">
            <v>33900</v>
          </cell>
          <cell r="BB1841">
            <v>3</v>
          </cell>
          <cell r="BC1841">
            <v>0.16562940545453952</v>
          </cell>
          <cell r="BD1841">
            <v>0.14209439525073744</v>
          </cell>
          <cell r="BE1841">
            <v>32900</v>
          </cell>
          <cell r="BF1841">
            <v>6</v>
          </cell>
          <cell r="BG1841">
            <v>0.13124505721104263</v>
          </cell>
          <cell r="BH1841">
            <v>0.11601823705167172</v>
          </cell>
        </row>
        <row r="1842">
          <cell r="B1842" t="str">
            <v>36495</v>
          </cell>
          <cell r="C1842" t="str">
            <v>7804310548602</v>
          </cell>
          <cell r="D1842" t="str">
            <v>VINO CABERNET SAUVIGNON 750ml RVA AVES DEL SUR</v>
          </cell>
          <cell r="E1842">
            <v>6</v>
          </cell>
          <cell r="F1842" t="str">
            <v>BEBIDAS</v>
          </cell>
          <cell r="G1842" t="str">
            <v>BEBIDAS</v>
          </cell>
          <cell r="H1842" t="str">
            <v>VINOS MASIVOS</v>
          </cell>
          <cell r="I1842" t="str">
            <v>VINOS BOTELLA</v>
          </cell>
          <cell r="J1842" t="str">
            <v>AVES DEL SUR</v>
          </cell>
          <cell r="K1842" t="str">
            <v>AVES DEL SUR</v>
          </cell>
          <cell r="L1842">
            <v>984</v>
          </cell>
          <cell r="M1842" t="str">
            <v>CAMINOS DEL VINO S.A. (984)</v>
          </cell>
          <cell r="N1842">
            <v>0</v>
          </cell>
          <cell r="O1842">
            <v>0</v>
          </cell>
          <cell r="P1842">
            <v>4</v>
          </cell>
          <cell r="Q1842">
            <v>1</v>
          </cell>
          <cell r="R1842">
            <v>0</v>
          </cell>
          <cell r="S1842">
            <v>0</v>
          </cell>
          <cell r="T1842">
            <v>0</v>
          </cell>
          <cell r="U1842">
            <v>0</v>
          </cell>
          <cell r="V1842">
            <v>0</v>
          </cell>
          <cell r="W1842">
            <v>2</v>
          </cell>
          <cell r="X1842">
            <v>0</v>
          </cell>
          <cell r="Y1842">
            <v>0</v>
          </cell>
          <cell r="Z1842">
            <v>0</v>
          </cell>
          <cell r="AA1842">
            <v>0</v>
          </cell>
          <cell r="AB1842">
            <v>0</v>
          </cell>
          <cell r="AC1842">
            <v>0</v>
          </cell>
          <cell r="AD1842">
            <v>1</v>
          </cell>
          <cell r="AE1842">
            <v>1</v>
          </cell>
          <cell r="AF1842">
            <v>0</v>
          </cell>
          <cell r="AG1842">
            <v>0</v>
          </cell>
          <cell r="AH1842">
            <v>0</v>
          </cell>
          <cell r="AI1842">
            <v>0</v>
          </cell>
          <cell r="AJ1842">
            <v>5</v>
          </cell>
          <cell r="AK1842">
            <v>3</v>
          </cell>
          <cell r="AL1842">
            <v>2</v>
          </cell>
          <cell r="AM1842">
            <v>2</v>
          </cell>
          <cell r="AN1842">
            <v>2</v>
          </cell>
          <cell r="AO1842">
            <v>3</v>
          </cell>
          <cell r="AP1842">
            <v>150</v>
          </cell>
          <cell r="AQ1842" t="str">
            <v>SV</v>
          </cell>
          <cell r="AR1842" t="str">
            <v>SV</v>
          </cell>
          <cell r="AS1842" t="str">
            <v>SV</v>
          </cell>
          <cell r="AT1842" t="str">
            <v>SV</v>
          </cell>
          <cell r="AU1842" t="str">
            <v>SV</v>
          </cell>
          <cell r="AV1842">
            <v>49900.000039999999</v>
          </cell>
          <cell r="AW1842">
            <v>49900.000260000001</v>
          </cell>
          <cell r="AX1842">
            <v>59900</v>
          </cell>
          <cell r="AY1842">
            <v>0.20040080064096122</v>
          </cell>
          <cell r="AZ1842">
            <v>0.16694490751252089</v>
          </cell>
          <cell r="BA1842">
            <v>58900</v>
          </cell>
          <cell r="BB1842">
            <v>3</v>
          </cell>
          <cell r="BC1842">
            <v>0.18036072049670482</v>
          </cell>
          <cell r="BD1842">
            <v>0.15280135755517829</v>
          </cell>
          <cell r="BE1842">
            <v>57900</v>
          </cell>
          <cell r="BF1842">
            <v>6</v>
          </cell>
          <cell r="BG1842">
            <v>0.16032064035244842</v>
          </cell>
          <cell r="BH1842">
            <v>0.13816925664939553</v>
          </cell>
        </row>
        <row r="1843">
          <cell r="B1843" t="str">
            <v>36490</v>
          </cell>
          <cell r="C1843" t="str">
            <v>7804310548916</v>
          </cell>
          <cell r="D1843" t="str">
            <v>VINO CAMENERE 750ml AVES DEL SUR</v>
          </cell>
          <cell r="E1843">
            <v>6</v>
          </cell>
          <cell r="F1843" t="str">
            <v>BEBIDAS</v>
          </cell>
          <cell r="G1843" t="str">
            <v>BEBIDAS</v>
          </cell>
          <cell r="H1843" t="str">
            <v>VINOS MASIVOS</v>
          </cell>
          <cell r="I1843" t="str">
            <v>VINOS BOTELLA</v>
          </cell>
          <cell r="J1843" t="str">
            <v>AVES DEL SUR</v>
          </cell>
          <cell r="K1843" t="str">
            <v>AVES DEL SUR</v>
          </cell>
          <cell r="L1843">
            <v>984</v>
          </cell>
          <cell r="M1843" t="str">
            <v>CAMINOS DEL VINO S.A. (984)</v>
          </cell>
          <cell r="N1843">
            <v>0</v>
          </cell>
          <cell r="O1843">
            <v>1</v>
          </cell>
          <cell r="P1843">
            <v>0</v>
          </cell>
          <cell r="Q1843">
            <v>0</v>
          </cell>
          <cell r="R1843">
            <v>1</v>
          </cell>
          <cell r="S1843">
            <v>0</v>
          </cell>
          <cell r="T1843">
            <v>0</v>
          </cell>
          <cell r="U1843">
            <v>0</v>
          </cell>
          <cell r="V1843">
            <v>3</v>
          </cell>
          <cell r="W1843">
            <v>0</v>
          </cell>
          <cell r="X1843">
            <v>1</v>
          </cell>
          <cell r="Y1843">
            <v>1</v>
          </cell>
          <cell r="Z1843">
            <v>0</v>
          </cell>
          <cell r="AA1843">
            <v>0</v>
          </cell>
          <cell r="AB1843">
            <v>2</v>
          </cell>
          <cell r="AC1843">
            <v>1</v>
          </cell>
          <cell r="AD1843">
            <v>2</v>
          </cell>
          <cell r="AE1843">
            <v>0</v>
          </cell>
          <cell r="AF1843">
            <v>0</v>
          </cell>
          <cell r="AG1843">
            <v>1</v>
          </cell>
          <cell r="AH1843">
            <v>0</v>
          </cell>
          <cell r="AI1843">
            <v>0</v>
          </cell>
          <cell r="AJ1843">
            <v>12</v>
          </cell>
          <cell r="AK1843">
            <v>5</v>
          </cell>
          <cell r="AL1843">
            <v>0</v>
          </cell>
          <cell r="AM1843">
            <v>0</v>
          </cell>
          <cell r="AN1843">
            <v>3</v>
          </cell>
          <cell r="AO1843">
            <v>3</v>
          </cell>
          <cell r="AP1843" t="str">
            <v>SV</v>
          </cell>
          <cell r="AQ1843" t="str">
            <v>SV</v>
          </cell>
          <cell r="AR1843" t="str">
            <v>Q</v>
          </cell>
          <cell r="AS1843" t="str">
            <v>Q</v>
          </cell>
          <cell r="AT1843">
            <v>90</v>
          </cell>
          <cell r="AU1843" t="str">
            <v>SV</v>
          </cell>
          <cell r="AV1843">
            <v>29082.99999</v>
          </cell>
          <cell r="AW1843">
            <v>29083.000209999998</v>
          </cell>
          <cell r="AX1843">
            <v>34900</v>
          </cell>
          <cell r="AY1843">
            <v>0.20001375415191469</v>
          </cell>
          <cell r="AZ1843">
            <v>0.16667621805157593</v>
          </cell>
          <cell r="BA1843">
            <v>33900</v>
          </cell>
          <cell r="BB1843">
            <v>3</v>
          </cell>
          <cell r="BC1843">
            <v>0.16562940589541286</v>
          </cell>
          <cell r="BD1843">
            <v>0.14209439557522124</v>
          </cell>
          <cell r="BE1843">
            <v>32900</v>
          </cell>
          <cell r="BF1843">
            <v>6</v>
          </cell>
          <cell r="BG1843">
            <v>0.13124505763891103</v>
          </cell>
          <cell r="BH1843">
            <v>0.11601823738601823</v>
          </cell>
        </row>
        <row r="1844">
          <cell r="B1844" t="str">
            <v>36496</v>
          </cell>
          <cell r="C1844" t="str">
            <v>7804310548619</v>
          </cell>
          <cell r="D1844" t="str">
            <v>VINO CAMENERE 750ml RVA AVES DEL SUR</v>
          </cell>
          <cell r="E1844">
            <v>6</v>
          </cell>
          <cell r="F1844" t="str">
            <v>BEBIDAS</v>
          </cell>
          <cell r="G1844" t="str">
            <v>BEBIDAS</v>
          </cell>
          <cell r="H1844" t="str">
            <v>VINOS MASIVOS</v>
          </cell>
          <cell r="I1844" t="str">
            <v>VINOS BOTELLA</v>
          </cell>
          <cell r="J1844" t="str">
            <v>AVES DEL SUR</v>
          </cell>
          <cell r="K1844" t="str">
            <v>AVES DEL SUR</v>
          </cell>
          <cell r="L1844">
            <v>984</v>
          </cell>
          <cell r="M1844" t="str">
            <v>CAMINOS DEL VINO S.A. (984)</v>
          </cell>
          <cell r="N1844">
            <v>0</v>
          </cell>
          <cell r="O1844">
            <v>0</v>
          </cell>
          <cell r="P1844">
            <v>0</v>
          </cell>
          <cell r="Q1844">
            <v>0</v>
          </cell>
          <cell r="R1844">
            <v>0</v>
          </cell>
          <cell r="S1844">
            <v>0</v>
          </cell>
          <cell r="T1844">
            <v>0</v>
          </cell>
          <cell r="U1844">
            <v>0</v>
          </cell>
          <cell r="V1844">
            <v>0</v>
          </cell>
          <cell r="W1844">
            <v>1</v>
          </cell>
          <cell r="X1844">
            <v>1</v>
          </cell>
          <cell r="Y1844">
            <v>0</v>
          </cell>
          <cell r="Z1844">
            <v>1</v>
          </cell>
          <cell r="AA1844">
            <v>2</v>
          </cell>
          <cell r="AB1844">
            <v>0</v>
          </cell>
          <cell r="AC1844">
            <v>0</v>
          </cell>
          <cell r="AD1844">
            <v>0</v>
          </cell>
          <cell r="AE1844">
            <v>0</v>
          </cell>
          <cell r="AF1844">
            <v>0</v>
          </cell>
          <cell r="AG1844">
            <v>0</v>
          </cell>
          <cell r="AH1844">
            <v>0</v>
          </cell>
          <cell r="AI1844">
            <v>0</v>
          </cell>
          <cell r="AJ1844">
            <v>9</v>
          </cell>
          <cell r="AK1844">
            <v>3</v>
          </cell>
          <cell r="AL1844">
            <v>2</v>
          </cell>
          <cell r="AM1844">
            <v>0</v>
          </cell>
          <cell r="AN1844">
            <v>3</v>
          </cell>
          <cell r="AO1844">
            <v>2</v>
          </cell>
          <cell r="AP1844" t="str">
            <v>SV</v>
          </cell>
          <cell r="AQ1844" t="str">
            <v>SV</v>
          </cell>
          <cell r="AR1844" t="str">
            <v>SV</v>
          </cell>
          <cell r="AS1844" t="str">
            <v>Q</v>
          </cell>
          <cell r="AT1844" t="str">
            <v>SV</v>
          </cell>
          <cell r="AU1844" t="str">
            <v>SV</v>
          </cell>
          <cell r="AV1844">
            <v>49900.000039999999</v>
          </cell>
          <cell r="AW1844">
            <v>49899.999709999996</v>
          </cell>
          <cell r="AX1844">
            <v>59900</v>
          </cell>
          <cell r="AY1844">
            <v>0.20040080064096122</v>
          </cell>
          <cell r="AZ1844">
            <v>0.16694490751252089</v>
          </cell>
          <cell r="BA1844">
            <v>58900</v>
          </cell>
          <cell r="BB1844">
            <v>3</v>
          </cell>
          <cell r="BC1844">
            <v>0.18036072049670482</v>
          </cell>
          <cell r="BD1844">
            <v>0.15280135755517829</v>
          </cell>
          <cell r="BE1844">
            <v>57900</v>
          </cell>
          <cell r="BF1844">
            <v>6</v>
          </cell>
          <cell r="BG1844">
            <v>0.16032064035244842</v>
          </cell>
          <cell r="BH1844">
            <v>0.13816925664939553</v>
          </cell>
        </row>
        <row r="1845">
          <cell r="B1845" t="str">
            <v>36493</v>
          </cell>
          <cell r="C1845" t="str">
            <v>7804310548688</v>
          </cell>
          <cell r="D1845" t="str">
            <v>VINO CHARDONNAY 750ml AVES DEL SUR</v>
          </cell>
          <cell r="E1845">
            <v>6</v>
          </cell>
          <cell r="F1845" t="str">
            <v>BEBIDAS</v>
          </cell>
          <cell r="G1845" t="str">
            <v>BEBIDAS</v>
          </cell>
          <cell r="H1845" t="str">
            <v>VINOS MASIVOS</v>
          </cell>
          <cell r="I1845" t="str">
            <v>VINOS BOTELLA</v>
          </cell>
          <cell r="J1845" t="str">
            <v>AVES DEL SUR</v>
          </cell>
          <cell r="K1845" t="str">
            <v>AVES DEL SUR</v>
          </cell>
          <cell r="L1845">
            <v>984</v>
          </cell>
          <cell r="M1845" t="str">
            <v>CAMINOS DEL VINO S.A. (984)</v>
          </cell>
          <cell r="N1845">
            <v>1</v>
          </cell>
          <cell r="O1845">
            <v>0</v>
          </cell>
          <cell r="P1845">
            <v>0</v>
          </cell>
          <cell r="Q1845">
            <v>0</v>
          </cell>
          <cell r="R1845">
            <v>0</v>
          </cell>
          <cell r="S1845">
            <v>0</v>
          </cell>
          <cell r="T1845">
            <v>0</v>
          </cell>
          <cell r="U1845">
            <v>0</v>
          </cell>
          <cell r="V1845">
            <v>3</v>
          </cell>
          <cell r="W1845">
            <v>0</v>
          </cell>
          <cell r="X1845">
            <v>0</v>
          </cell>
          <cell r="Y1845">
            <v>0</v>
          </cell>
          <cell r="Z1845">
            <v>1</v>
          </cell>
          <cell r="AA1845">
            <v>0</v>
          </cell>
          <cell r="AB1845">
            <v>0</v>
          </cell>
          <cell r="AC1845">
            <v>0</v>
          </cell>
          <cell r="AD1845">
            <v>2</v>
          </cell>
          <cell r="AE1845">
            <v>0</v>
          </cell>
          <cell r="AF1845">
            <v>0</v>
          </cell>
          <cell r="AG1845">
            <v>0</v>
          </cell>
          <cell r="AH1845">
            <v>0</v>
          </cell>
          <cell r="AI1845">
            <v>0</v>
          </cell>
          <cell r="AJ1845">
            <v>3</v>
          </cell>
          <cell r="AK1845">
            <v>5</v>
          </cell>
          <cell r="AL1845">
            <v>2</v>
          </cell>
          <cell r="AM1845">
            <v>3</v>
          </cell>
          <cell r="AN1845">
            <v>3</v>
          </cell>
          <cell r="AO1845">
            <v>2</v>
          </cell>
          <cell r="AP1845" t="str">
            <v>SV</v>
          </cell>
          <cell r="AQ1845" t="str">
            <v>SV</v>
          </cell>
          <cell r="AR1845" t="str">
            <v>SV</v>
          </cell>
          <cell r="AS1845" t="str">
            <v>SV</v>
          </cell>
          <cell r="AT1845" t="str">
            <v>SV</v>
          </cell>
          <cell r="AU1845" t="str">
            <v>SV</v>
          </cell>
          <cell r="AV1845">
            <v>29082.99999</v>
          </cell>
          <cell r="AW1845">
            <v>29083.000209999998</v>
          </cell>
          <cell r="AX1845">
            <v>34900</v>
          </cell>
          <cell r="AY1845">
            <v>0.20001375415191469</v>
          </cell>
          <cell r="AZ1845">
            <v>0.16667621805157593</v>
          </cell>
          <cell r="BA1845">
            <v>33900</v>
          </cell>
          <cell r="BB1845">
            <v>3</v>
          </cell>
          <cell r="BC1845">
            <v>0.16562940589541286</v>
          </cell>
          <cell r="BD1845">
            <v>0.14209439557522124</v>
          </cell>
          <cell r="BE1845">
            <v>32900</v>
          </cell>
          <cell r="BF1845">
            <v>6</v>
          </cell>
          <cell r="BG1845">
            <v>0.13124505763891103</v>
          </cell>
          <cell r="BH1845">
            <v>0.11601823738601823</v>
          </cell>
        </row>
        <row r="1846">
          <cell r="B1846" t="str">
            <v>36498</v>
          </cell>
          <cell r="C1846" t="str">
            <v>7804310548633</v>
          </cell>
          <cell r="D1846" t="str">
            <v>VINO CHARDONNAY 750ml RVA AVES DEL SUR</v>
          </cell>
          <cell r="E1846">
            <v>6</v>
          </cell>
          <cell r="F1846" t="str">
            <v>BEBIDAS</v>
          </cell>
          <cell r="G1846" t="str">
            <v>BEBIDAS</v>
          </cell>
          <cell r="H1846" t="str">
            <v>VINOS MASIVOS</v>
          </cell>
          <cell r="I1846" t="str">
            <v>VINOS BOTELLA</v>
          </cell>
          <cell r="J1846" t="str">
            <v>AVES DEL SUR</v>
          </cell>
          <cell r="K1846" t="str">
            <v>AVES DEL SUR</v>
          </cell>
          <cell r="L1846">
            <v>984</v>
          </cell>
          <cell r="M1846" t="str">
            <v>CAMINOS DEL VINO S.A. (984)</v>
          </cell>
          <cell r="N1846">
            <v>0</v>
          </cell>
          <cell r="O1846">
            <v>0</v>
          </cell>
          <cell r="P1846">
            <v>0</v>
          </cell>
          <cell r="Q1846">
            <v>0</v>
          </cell>
          <cell r="R1846">
            <v>0</v>
          </cell>
          <cell r="S1846">
            <v>0</v>
          </cell>
          <cell r="T1846">
            <v>0</v>
          </cell>
          <cell r="U1846">
            <v>0</v>
          </cell>
          <cell r="V1846">
            <v>2</v>
          </cell>
          <cell r="W1846">
            <v>0</v>
          </cell>
          <cell r="X1846">
            <v>0</v>
          </cell>
          <cell r="Y1846">
            <v>0</v>
          </cell>
          <cell r="Z1846">
            <v>0</v>
          </cell>
          <cell r="AA1846">
            <v>0</v>
          </cell>
          <cell r="AB1846">
            <v>1</v>
          </cell>
          <cell r="AC1846">
            <v>0</v>
          </cell>
          <cell r="AD1846">
            <v>0</v>
          </cell>
          <cell r="AE1846">
            <v>0</v>
          </cell>
          <cell r="AF1846">
            <v>1</v>
          </cell>
          <cell r="AG1846">
            <v>1</v>
          </cell>
          <cell r="AH1846">
            <v>0</v>
          </cell>
          <cell r="AI1846">
            <v>0</v>
          </cell>
          <cell r="AJ1846">
            <v>3</v>
          </cell>
          <cell r="AK1846">
            <v>3</v>
          </cell>
          <cell r="AL1846">
            <v>3</v>
          </cell>
          <cell r="AM1846">
            <v>2</v>
          </cell>
          <cell r="AN1846">
            <v>2</v>
          </cell>
          <cell r="AO1846">
            <v>3</v>
          </cell>
          <cell r="AP1846" t="str">
            <v>SV</v>
          </cell>
          <cell r="AQ1846" t="str">
            <v>SV</v>
          </cell>
          <cell r="AR1846" t="str">
            <v>SV</v>
          </cell>
          <cell r="AS1846" t="str">
            <v>SV</v>
          </cell>
          <cell r="AT1846">
            <v>60</v>
          </cell>
          <cell r="AU1846" t="str">
            <v>SV</v>
          </cell>
          <cell r="AV1846">
            <v>49900.000039999999</v>
          </cell>
          <cell r="AW1846">
            <v>49900.000260000001</v>
          </cell>
          <cell r="AX1846">
            <v>59900</v>
          </cell>
          <cell r="AY1846">
            <v>0.20040080064096122</v>
          </cell>
          <cell r="AZ1846">
            <v>0.16694490751252089</v>
          </cell>
          <cell r="BA1846">
            <v>58900</v>
          </cell>
          <cell r="BB1846">
            <v>3</v>
          </cell>
          <cell r="BC1846">
            <v>0.18036072049670482</v>
          </cell>
          <cell r="BD1846">
            <v>0.15280135755517829</v>
          </cell>
          <cell r="BE1846">
            <v>57900</v>
          </cell>
          <cell r="BF1846">
            <v>6</v>
          </cell>
          <cell r="BG1846">
            <v>0.16032064035244842</v>
          </cell>
          <cell r="BH1846">
            <v>0.13816925664939553</v>
          </cell>
        </row>
        <row r="1847">
          <cell r="B1847" t="str">
            <v>36491</v>
          </cell>
          <cell r="C1847" t="str">
            <v>7804310548664</v>
          </cell>
          <cell r="D1847" t="str">
            <v>VINO MERLOT 750ml AVES DEL SUR</v>
          </cell>
          <cell r="E1847">
            <v>6</v>
          </cell>
          <cell r="F1847" t="str">
            <v>BEBIDAS</v>
          </cell>
          <cell r="G1847" t="str">
            <v>BEBIDAS</v>
          </cell>
          <cell r="H1847" t="str">
            <v>VINOS MASIVOS</v>
          </cell>
          <cell r="I1847" t="str">
            <v>VINOS BOTELLA</v>
          </cell>
          <cell r="J1847" t="str">
            <v>AVES DEL SUR</v>
          </cell>
          <cell r="K1847" t="str">
            <v>AVES DEL SUR</v>
          </cell>
          <cell r="L1847">
            <v>984</v>
          </cell>
          <cell r="M1847" t="str">
            <v>CAMINOS DEL VINO S.A. (984)</v>
          </cell>
          <cell r="N1847">
            <v>0</v>
          </cell>
          <cell r="O1847">
            <v>1</v>
          </cell>
          <cell r="P1847">
            <v>1</v>
          </cell>
          <cell r="Q1847">
            <v>2</v>
          </cell>
          <cell r="R1847">
            <v>0</v>
          </cell>
          <cell r="S1847">
            <v>0</v>
          </cell>
          <cell r="T1847">
            <v>0</v>
          </cell>
          <cell r="U1847">
            <v>0</v>
          </cell>
          <cell r="V1847">
            <v>1</v>
          </cell>
          <cell r="W1847">
            <v>0</v>
          </cell>
          <cell r="X1847">
            <v>2</v>
          </cell>
          <cell r="Y1847">
            <v>1</v>
          </cell>
          <cell r="Z1847">
            <v>0</v>
          </cell>
          <cell r="AA1847">
            <v>2</v>
          </cell>
          <cell r="AB1847">
            <v>0</v>
          </cell>
          <cell r="AC1847">
            <v>0</v>
          </cell>
          <cell r="AD1847">
            <v>0</v>
          </cell>
          <cell r="AE1847">
            <v>0</v>
          </cell>
          <cell r="AF1847">
            <v>2</v>
          </cell>
          <cell r="AG1847">
            <v>0</v>
          </cell>
          <cell r="AH1847">
            <v>1</v>
          </cell>
          <cell r="AI1847">
            <v>1</v>
          </cell>
          <cell r="AJ1847">
            <v>8</v>
          </cell>
          <cell r="AK1847">
            <v>3</v>
          </cell>
          <cell r="AL1847">
            <v>1</v>
          </cell>
          <cell r="AM1847">
            <v>0</v>
          </cell>
          <cell r="AN1847">
            <v>0</v>
          </cell>
          <cell r="AO1847">
            <v>2</v>
          </cell>
          <cell r="AP1847">
            <v>120</v>
          </cell>
          <cell r="AQ1847" t="str">
            <v>SV</v>
          </cell>
          <cell r="AR1847">
            <v>30</v>
          </cell>
          <cell r="AS1847" t="str">
            <v>Q</v>
          </cell>
          <cell r="AT1847" t="str">
            <v>Q</v>
          </cell>
          <cell r="AU1847">
            <v>60</v>
          </cell>
          <cell r="AV1847">
            <v>29082.99999</v>
          </cell>
          <cell r="AW1847">
            <v>29083.00043</v>
          </cell>
          <cell r="AX1847">
            <v>34900</v>
          </cell>
          <cell r="AY1847">
            <v>0.20001375415191469</v>
          </cell>
          <cell r="AZ1847">
            <v>0.16667621805157593</v>
          </cell>
          <cell r="BA1847">
            <v>33900</v>
          </cell>
          <cell r="BB1847">
            <v>3</v>
          </cell>
          <cell r="BC1847">
            <v>0.16562940589541286</v>
          </cell>
          <cell r="BD1847">
            <v>0.14209439557522124</v>
          </cell>
          <cell r="BE1847">
            <v>32900</v>
          </cell>
          <cell r="BF1847">
            <v>6</v>
          </cell>
          <cell r="BG1847">
            <v>0.13124505763891103</v>
          </cell>
          <cell r="BH1847">
            <v>0.11601823738601823</v>
          </cell>
        </row>
        <row r="1848">
          <cell r="B1848" t="str">
            <v>36494</v>
          </cell>
          <cell r="C1848" t="str">
            <v>7804310548909</v>
          </cell>
          <cell r="D1848" t="str">
            <v>VINO ROSE 750ml AVES DEL SUR</v>
          </cell>
          <cell r="E1848">
            <v>6</v>
          </cell>
          <cell r="F1848" t="str">
            <v>BEBIDAS</v>
          </cell>
          <cell r="G1848" t="str">
            <v>BEBIDAS</v>
          </cell>
          <cell r="H1848" t="str">
            <v>VINOS MASIVOS</v>
          </cell>
          <cell r="I1848" t="str">
            <v>VINOS BOTELLA</v>
          </cell>
          <cell r="J1848" t="str">
            <v>AVES DEL SUR</v>
          </cell>
          <cell r="K1848" t="str">
            <v>AVES DEL SUR</v>
          </cell>
          <cell r="L1848">
            <v>984</v>
          </cell>
          <cell r="M1848" t="str">
            <v>CAMINOS DEL VINO S.A. (984)</v>
          </cell>
          <cell r="N1848">
            <v>0</v>
          </cell>
          <cell r="O1848">
            <v>0</v>
          </cell>
          <cell r="P1848">
            <v>1</v>
          </cell>
          <cell r="Q1848">
            <v>1</v>
          </cell>
          <cell r="R1848">
            <v>0</v>
          </cell>
          <cell r="S1848">
            <v>0</v>
          </cell>
          <cell r="T1848">
            <v>0</v>
          </cell>
          <cell r="U1848">
            <v>0</v>
          </cell>
          <cell r="V1848">
            <v>2</v>
          </cell>
          <cell r="W1848">
            <v>0</v>
          </cell>
          <cell r="X1848">
            <v>0</v>
          </cell>
          <cell r="Y1848">
            <v>0</v>
          </cell>
          <cell r="Z1848">
            <v>2</v>
          </cell>
          <cell r="AA1848">
            <v>0</v>
          </cell>
          <cell r="AB1848">
            <v>0</v>
          </cell>
          <cell r="AC1848">
            <v>0</v>
          </cell>
          <cell r="AD1848">
            <v>3</v>
          </cell>
          <cell r="AE1848">
            <v>1</v>
          </cell>
          <cell r="AF1848">
            <v>0</v>
          </cell>
          <cell r="AG1848">
            <v>1</v>
          </cell>
          <cell r="AH1848">
            <v>0</v>
          </cell>
          <cell r="AI1848">
            <v>0</v>
          </cell>
          <cell r="AJ1848">
            <v>4</v>
          </cell>
          <cell r="AK1848">
            <v>3</v>
          </cell>
          <cell r="AL1848">
            <v>2</v>
          </cell>
          <cell r="AM1848">
            <v>3</v>
          </cell>
          <cell r="AN1848">
            <v>1</v>
          </cell>
          <cell r="AO1848">
            <v>2</v>
          </cell>
          <cell r="AP1848">
            <v>120</v>
          </cell>
          <cell r="AQ1848" t="str">
            <v>SV</v>
          </cell>
          <cell r="AR1848" t="str">
            <v>SV</v>
          </cell>
          <cell r="AS1848" t="str">
            <v>SV</v>
          </cell>
          <cell r="AT1848">
            <v>30</v>
          </cell>
          <cell r="AU1848" t="str">
            <v>SV</v>
          </cell>
          <cell r="AV1848">
            <v>29082.99999</v>
          </cell>
          <cell r="AW1848">
            <v>29082.999879999999</v>
          </cell>
          <cell r="AX1848">
            <v>34900</v>
          </cell>
          <cell r="AY1848">
            <v>0.20001375415191469</v>
          </cell>
          <cell r="AZ1848">
            <v>0.16667621805157593</v>
          </cell>
          <cell r="BA1848">
            <v>33900</v>
          </cell>
          <cell r="BB1848">
            <v>3</v>
          </cell>
          <cell r="BC1848">
            <v>0.16562940589541286</v>
          </cell>
          <cell r="BD1848">
            <v>0.14209439557522124</v>
          </cell>
          <cell r="BE1848">
            <v>32900</v>
          </cell>
          <cell r="BF1848">
            <v>6</v>
          </cell>
          <cell r="BG1848">
            <v>0.13124505763891103</v>
          </cell>
          <cell r="BH1848">
            <v>0.11601823738601823</v>
          </cell>
        </row>
        <row r="1849">
          <cell r="B1849" t="str">
            <v>36492</v>
          </cell>
          <cell r="C1849" t="str">
            <v>7804310548671</v>
          </cell>
          <cell r="D1849" t="str">
            <v>VINO SAUVIGNON 750ml AVES DEL SUR</v>
          </cell>
          <cell r="E1849">
            <v>6</v>
          </cell>
          <cell r="F1849" t="str">
            <v>BEBIDAS</v>
          </cell>
          <cell r="G1849" t="str">
            <v>BEBIDAS</v>
          </cell>
          <cell r="H1849" t="str">
            <v>VINOS MASIVOS</v>
          </cell>
          <cell r="I1849" t="str">
            <v>VINOS BOTELLA</v>
          </cell>
          <cell r="J1849" t="str">
            <v>AVES DEL SUR</v>
          </cell>
          <cell r="K1849" t="str">
            <v>AVES DEL SUR</v>
          </cell>
          <cell r="L1849">
            <v>984</v>
          </cell>
          <cell r="M1849" t="str">
            <v>CAMINOS DEL VINO S.A. (984)</v>
          </cell>
          <cell r="N1849">
            <v>0</v>
          </cell>
          <cell r="O1849">
            <v>0</v>
          </cell>
          <cell r="P1849">
            <v>3</v>
          </cell>
          <cell r="Q1849">
            <v>1</v>
          </cell>
          <cell r="R1849">
            <v>1</v>
          </cell>
          <cell r="S1849">
            <v>0</v>
          </cell>
          <cell r="T1849">
            <v>0</v>
          </cell>
          <cell r="U1849">
            <v>0</v>
          </cell>
          <cell r="V1849">
            <v>1</v>
          </cell>
          <cell r="W1849">
            <v>1</v>
          </cell>
          <cell r="X1849">
            <v>0</v>
          </cell>
          <cell r="Y1849">
            <v>0</v>
          </cell>
          <cell r="Z1849">
            <v>0</v>
          </cell>
          <cell r="AA1849">
            <v>0</v>
          </cell>
          <cell r="AB1849">
            <v>0</v>
          </cell>
          <cell r="AC1849">
            <v>0</v>
          </cell>
          <cell r="AD1849">
            <v>1</v>
          </cell>
          <cell r="AE1849">
            <v>0</v>
          </cell>
          <cell r="AF1849">
            <v>0</v>
          </cell>
          <cell r="AG1849">
            <v>0</v>
          </cell>
          <cell r="AH1849">
            <v>0</v>
          </cell>
          <cell r="AI1849">
            <v>0</v>
          </cell>
          <cell r="AJ1849">
            <v>14</v>
          </cell>
          <cell r="AK1849">
            <v>2</v>
          </cell>
          <cell r="AL1849">
            <v>0</v>
          </cell>
          <cell r="AM1849">
            <v>2</v>
          </cell>
          <cell r="AN1849">
            <v>1</v>
          </cell>
          <cell r="AO1849">
            <v>3</v>
          </cell>
          <cell r="AP1849">
            <v>420</v>
          </cell>
          <cell r="AQ1849" t="str">
            <v>SV</v>
          </cell>
          <cell r="AR1849" t="str">
            <v>Q</v>
          </cell>
          <cell r="AS1849" t="str">
            <v>SV</v>
          </cell>
          <cell r="AT1849" t="str">
            <v>SV</v>
          </cell>
          <cell r="AU1849" t="str">
            <v>SV</v>
          </cell>
          <cell r="AV1849">
            <v>29082.99999</v>
          </cell>
          <cell r="AW1849">
            <v>29082.99999</v>
          </cell>
          <cell r="AX1849">
            <v>34900</v>
          </cell>
          <cell r="AY1849">
            <v>0.20001375415191469</v>
          </cell>
          <cell r="AZ1849">
            <v>0.16667621805157593</v>
          </cell>
          <cell r="BA1849">
            <v>33900</v>
          </cell>
          <cell r="BB1849">
            <v>3</v>
          </cell>
          <cell r="BC1849">
            <v>0.16562940589541286</v>
          </cell>
          <cell r="BD1849">
            <v>0.14209439557522124</v>
          </cell>
          <cell r="BE1849">
            <v>32900</v>
          </cell>
          <cell r="BF1849">
            <v>6</v>
          </cell>
          <cell r="BG1849">
            <v>0.13124505763891103</v>
          </cell>
          <cell r="BH1849">
            <v>0.11601823738601823</v>
          </cell>
        </row>
        <row r="1850">
          <cell r="B1850" t="str">
            <v>36497</v>
          </cell>
          <cell r="C1850" t="str">
            <v>7804310549951</v>
          </cell>
          <cell r="D1850" t="str">
            <v>VINO SAUVIGNON 750ml RVA AVES DEL SUR</v>
          </cell>
          <cell r="E1850">
            <v>6</v>
          </cell>
          <cell r="F1850" t="str">
            <v>BEBIDAS</v>
          </cell>
          <cell r="G1850" t="str">
            <v>BEBIDAS</v>
          </cell>
          <cell r="H1850" t="str">
            <v>VINOS MASIVOS</v>
          </cell>
          <cell r="I1850" t="str">
            <v>VINOS BOTELLA</v>
          </cell>
          <cell r="J1850" t="str">
            <v>AVES DEL SUR</v>
          </cell>
          <cell r="K1850" t="str">
            <v>AVES DEL SUR</v>
          </cell>
          <cell r="L1850">
            <v>984</v>
          </cell>
          <cell r="M1850" t="str">
            <v>CAMINOS DEL VINO S.A. (984)</v>
          </cell>
          <cell r="N1850">
            <v>0</v>
          </cell>
          <cell r="O1850">
            <v>0</v>
          </cell>
          <cell r="P1850">
            <v>0</v>
          </cell>
          <cell r="Q1850">
            <v>0</v>
          </cell>
          <cell r="R1850">
            <v>0</v>
          </cell>
          <cell r="S1850">
            <v>0</v>
          </cell>
          <cell r="T1850">
            <v>0</v>
          </cell>
          <cell r="U1850">
            <v>0</v>
          </cell>
          <cell r="V1850">
            <v>0</v>
          </cell>
          <cell r="W1850">
            <v>0</v>
          </cell>
          <cell r="X1850">
            <v>0</v>
          </cell>
          <cell r="Y1850">
            <v>0</v>
          </cell>
          <cell r="Z1850">
            <v>0</v>
          </cell>
          <cell r="AA1850">
            <v>0</v>
          </cell>
          <cell r="AB1850">
            <v>0</v>
          </cell>
          <cell r="AC1850">
            <v>0</v>
          </cell>
          <cell r="AD1850">
            <v>0</v>
          </cell>
          <cell r="AE1850">
            <v>0</v>
          </cell>
          <cell r="AF1850">
            <v>0</v>
          </cell>
          <cell r="AG1850">
            <v>0</v>
          </cell>
          <cell r="AH1850">
            <v>0</v>
          </cell>
          <cell r="AI1850">
            <v>0</v>
          </cell>
          <cell r="AJ1850">
            <v>3</v>
          </cell>
          <cell r="AK1850">
            <v>3</v>
          </cell>
          <cell r="AL1850">
            <v>3</v>
          </cell>
          <cell r="AM1850">
            <v>2</v>
          </cell>
          <cell r="AN1850">
            <v>2</v>
          </cell>
          <cell r="AO1850">
            <v>3</v>
          </cell>
          <cell r="AP1850" t="str">
            <v>SV</v>
          </cell>
          <cell r="AQ1850" t="str">
            <v>SV</v>
          </cell>
          <cell r="AR1850" t="str">
            <v>SV</v>
          </cell>
          <cell r="AS1850" t="str">
            <v>SV</v>
          </cell>
          <cell r="AT1850" t="str">
            <v>SV</v>
          </cell>
          <cell r="AU1850" t="str">
            <v>SV</v>
          </cell>
          <cell r="AV1850">
            <v>49900.000039999999</v>
          </cell>
          <cell r="AW1850">
            <v>49900.000260000001</v>
          </cell>
          <cell r="AX1850">
            <v>59900</v>
          </cell>
          <cell r="AY1850">
            <v>0.20040080064096122</v>
          </cell>
          <cell r="AZ1850">
            <v>0.16694490751252089</v>
          </cell>
          <cell r="BA1850">
            <v>58900</v>
          </cell>
          <cell r="BB1850">
            <v>3</v>
          </cell>
          <cell r="BC1850">
            <v>0.18036072049670482</v>
          </cell>
          <cell r="BD1850">
            <v>0.15280135755517829</v>
          </cell>
          <cell r="BE1850">
            <v>57900</v>
          </cell>
          <cell r="BF1850">
            <v>6</v>
          </cell>
          <cell r="BG1850">
            <v>0.16032064035244842</v>
          </cell>
          <cell r="BH1850">
            <v>0.13816925664939553</v>
          </cell>
        </row>
        <row r="1851">
          <cell r="B1851" t="str">
            <v>9309</v>
          </cell>
          <cell r="C1851" t="str">
            <v>7840192001422</v>
          </cell>
          <cell r="D1851" t="str">
            <v>VINO DULCE TINTO 4.07Lts LA COPA</v>
          </cell>
          <cell r="E1851">
            <v>1</v>
          </cell>
          <cell r="F1851" t="str">
            <v>BEBIDAS</v>
          </cell>
          <cell r="G1851" t="str">
            <v>BEBIDAS</v>
          </cell>
          <cell r="H1851" t="str">
            <v>VINOS MASIVOS</v>
          </cell>
          <cell r="I1851" t="str">
            <v>VINOS PET - LATA</v>
          </cell>
          <cell r="J1851" t="str">
            <v>PET</v>
          </cell>
          <cell r="K1851" t="str">
            <v>LA COPA</v>
          </cell>
          <cell r="L1851">
            <v>478</v>
          </cell>
          <cell r="M1851" t="str">
            <v>INEXSUR S.A. (478)</v>
          </cell>
          <cell r="N1851">
            <v>0</v>
          </cell>
          <cell r="O1851">
            <v>0</v>
          </cell>
          <cell r="P1851">
            <v>0</v>
          </cell>
          <cell r="Q1851">
            <v>0</v>
          </cell>
          <cell r="R1851">
            <v>0</v>
          </cell>
          <cell r="S1851">
            <v>0</v>
          </cell>
          <cell r="T1851">
            <v>0</v>
          </cell>
          <cell r="U1851">
            <v>0</v>
          </cell>
          <cell r="V1851">
            <v>0</v>
          </cell>
          <cell r="W1851">
            <v>1</v>
          </cell>
          <cell r="X1851">
            <v>0</v>
          </cell>
          <cell r="Y1851">
            <v>0</v>
          </cell>
          <cell r="Z1851">
            <v>0</v>
          </cell>
          <cell r="AA1851">
            <v>0</v>
          </cell>
          <cell r="AB1851">
            <v>0</v>
          </cell>
          <cell r="AC1851">
            <v>0</v>
          </cell>
          <cell r="AD1851">
            <v>0</v>
          </cell>
          <cell r="AE1851">
            <v>0</v>
          </cell>
          <cell r="AF1851">
            <v>0</v>
          </cell>
          <cell r="AG1851">
            <v>0</v>
          </cell>
          <cell r="AH1851">
            <v>0</v>
          </cell>
          <cell r="AI1851">
            <v>0</v>
          </cell>
          <cell r="AJ1851">
            <v>0</v>
          </cell>
          <cell r="AK1851">
            <v>0</v>
          </cell>
          <cell r="AL1851">
            <v>3</v>
          </cell>
          <cell r="AM1851">
            <v>0</v>
          </cell>
          <cell r="AN1851">
            <v>0</v>
          </cell>
          <cell r="AO1851">
            <v>0</v>
          </cell>
          <cell r="AP1851" t="str">
            <v>Q</v>
          </cell>
          <cell r="AQ1851" t="str">
            <v>Q</v>
          </cell>
          <cell r="AR1851" t="str">
            <v>SV</v>
          </cell>
          <cell r="AS1851" t="str">
            <v>Q</v>
          </cell>
          <cell r="AT1851" t="str">
            <v>Q</v>
          </cell>
          <cell r="AU1851" t="str">
            <v>Q</v>
          </cell>
          <cell r="AV1851">
            <v>17028.750002000001</v>
          </cell>
          <cell r="AW1851">
            <v>15534.68268</v>
          </cell>
          <cell r="AX1851">
            <v>18900</v>
          </cell>
          <cell r="AY1851">
            <v>0.10988768980578278</v>
          </cell>
          <cell r="AZ1851">
            <v>9.9007936402116373E-2</v>
          </cell>
          <cell r="BA1851">
            <v>18500</v>
          </cell>
          <cell r="BB1851">
            <v>3</v>
          </cell>
          <cell r="BC1851">
            <v>8.6398003249046562E-2</v>
          </cell>
          <cell r="BD1851">
            <v>7.9527026918918886E-2</v>
          </cell>
          <cell r="BE1851">
            <v>17900</v>
          </cell>
          <cell r="BF1851">
            <v>6</v>
          </cell>
          <cell r="BG1851">
            <v>5.116347341394234E-2</v>
          </cell>
          <cell r="BH1851">
            <v>4.8673184245810019E-2</v>
          </cell>
        </row>
        <row r="1852">
          <cell r="B1852" t="str">
            <v>13266</v>
          </cell>
          <cell r="C1852" t="str">
            <v>7840192000593</v>
          </cell>
          <cell r="D1852" t="str">
            <v>VINO TINTO SECO 4.07 Lts LA COPA</v>
          </cell>
          <cell r="E1852">
            <v>1</v>
          </cell>
          <cell r="F1852" t="str">
            <v>BEBIDAS</v>
          </cell>
          <cell r="G1852" t="str">
            <v>BEBIDAS</v>
          </cell>
          <cell r="H1852" t="str">
            <v>VINOS MASIVOS</v>
          </cell>
          <cell r="I1852" t="str">
            <v>VINOS PET - LATA</v>
          </cell>
          <cell r="J1852" t="str">
            <v>PET</v>
          </cell>
          <cell r="K1852" t="str">
            <v>LA COPA</v>
          </cell>
          <cell r="L1852">
            <v>478</v>
          </cell>
          <cell r="M1852" t="str">
            <v>INEXSUR S.A. (478)</v>
          </cell>
          <cell r="N1852">
            <v>5</v>
          </cell>
          <cell r="O1852">
            <v>0</v>
          </cell>
          <cell r="P1852">
            <v>4</v>
          </cell>
          <cell r="Q1852">
            <v>6</v>
          </cell>
          <cell r="R1852">
            <v>8</v>
          </cell>
          <cell r="S1852">
            <v>3</v>
          </cell>
          <cell r="T1852">
            <v>6</v>
          </cell>
          <cell r="U1852">
            <v>8</v>
          </cell>
          <cell r="V1852">
            <v>0</v>
          </cell>
          <cell r="W1852">
            <v>1</v>
          </cell>
          <cell r="X1852">
            <v>0</v>
          </cell>
          <cell r="Y1852">
            <v>0</v>
          </cell>
          <cell r="Z1852">
            <v>0</v>
          </cell>
          <cell r="AA1852">
            <v>3</v>
          </cell>
          <cell r="AB1852">
            <v>1</v>
          </cell>
          <cell r="AC1852">
            <v>2</v>
          </cell>
          <cell r="AD1852">
            <v>0</v>
          </cell>
          <cell r="AE1852">
            <v>4</v>
          </cell>
          <cell r="AF1852">
            <v>5</v>
          </cell>
          <cell r="AG1852">
            <v>0</v>
          </cell>
          <cell r="AH1852">
            <v>0</v>
          </cell>
          <cell r="AI1852">
            <v>1</v>
          </cell>
          <cell r="AJ1852">
            <v>28</v>
          </cell>
          <cell r="AK1852">
            <v>71</v>
          </cell>
          <cell r="AL1852">
            <v>63</v>
          </cell>
          <cell r="AM1852">
            <v>67</v>
          </cell>
          <cell r="AN1852">
            <v>70</v>
          </cell>
          <cell r="AO1852">
            <v>96</v>
          </cell>
          <cell r="AP1852">
            <v>140</v>
          </cell>
          <cell r="AQ1852">
            <v>266.25</v>
          </cell>
          <cell r="AR1852" t="str">
            <v>SV</v>
          </cell>
          <cell r="AS1852">
            <v>1005</v>
          </cell>
          <cell r="AT1852" t="str">
            <v>SV</v>
          </cell>
          <cell r="AU1852">
            <v>2880</v>
          </cell>
          <cell r="AV1852">
            <v>17028.75</v>
          </cell>
          <cell r="AW1852">
            <v>16312.218779999999</v>
          </cell>
          <cell r="AX1852">
            <v>18900</v>
          </cell>
          <cell r="AY1852">
            <v>0.1098876899361374</v>
          </cell>
          <cell r="AZ1852">
            <v>9.9007936507936503E-2</v>
          </cell>
          <cell r="BA1852">
            <v>18500</v>
          </cell>
          <cell r="BB1852">
            <v>3</v>
          </cell>
          <cell r="BC1852">
            <v>8.6398003376642496E-2</v>
          </cell>
          <cell r="BD1852">
            <v>7.9527027027027034E-2</v>
          </cell>
          <cell r="BE1852">
            <v>17900</v>
          </cell>
          <cell r="BF1852">
            <v>6</v>
          </cell>
          <cell r="BG1852">
            <v>5.1163473537400028E-2</v>
          </cell>
          <cell r="BH1852">
            <v>4.86731843575419E-2</v>
          </cell>
        </row>
        <row r="1853">
          <cell r="B1853" t="str">
            <v>1566</v>
          </cell>
          <cell r="C1853" t="str">
            <v>7896514701426</v>
          </cell>
          <cell r="D1853" t="str">
            <v>VINO TINTO SUAVE 2Lts 7 COLINAS</v>
          </cell>
          <cell r="E1853">
            <v>6</v>
          </cell>
          <cell r="F1853" t="str">
            <v>BEBIDAS</v>
          </cell>
          <cell r="G1853" t="str">
            <v>BEBIDAS</v>
          </cell>
          <cell r="H1853" t="str">
            <v>VINOS MASIVOS</v>
          </cell>
          <cell r="I1853" t="str">
            <v>VINOS PET - LATA</v>
          </cell>
          <cell r="J1853" t="str">
            <v>PET</v>
          </cell>
          <cell r="K1853" t="str">
            <v>7 Colinas</v>
          </cell>
          <cell r="L1853">
            <v>114</v>
          </cell>
          <cell r="M1853" t="str">
            <v>APOLO IMPORT S.A. 2 - TRENTINO (114)</v>
          </cell>
          <cell r="N1853">
            <v>13</v>
          </cell>
          <cell r="O1853">
            <v>11</v>
          </cell>
          <cell r="P1853">
            <v>15</v>
          </cell>
          <cell r="Q1853">
            <v>18</v>
          </cell>
          <cell r="R1853">
            <v>20</v>
          </cell>
          <cell r="S1853">
            <v>29</v>
          </cell>
          <cell r="T1853">
            <v>24</v>
          </cell>
          <cell r="U1853">
            <v>20</v>
          </cell>
          <cell r="V1853">
            <v>9</v>
          </cell>
          <cell r="W1853">
            <v>11</v>
          </cell>
          <cell r="X1853">
            <v>7</v>
          </cell>
          <cell r="Y1853">
            <v>9</v>
          </cell>
          <cell r="Z1853">
            <v>9</v>
          </cell>
          <cell r="AA1853">
            <v>11</v>
          </cell>
          <cell r="AB1853">
            <v>8</v>
          </cell>
          <cell r="AC1853">
            <v>9</v>
          </cell>
          <cell r="AD1853">
            <v>16</v>
          </cell>
          <cell r="AE1853">
            <v>20</v>
          </cell>
          <cell r="AF1853">
            <v>12</v>
          </cell>
          <cell r="AG1853">
            <v>6</v>
          </cell>
          <cell r="AH1853">
            <v>0</v>
          </cell>
          <cell r="AI1853">
            <v>5</v>
          </cell>
          <cell r="AJ1853">
            <v>73</v>
          </cell>
          <cell r="AK1853">
            <v>141</v>
          </cell>
          <cell r="AL1853">
            <v>37</v>
          </cell>
          <cell r="AM1853">
            <v>36</v>
          </cell>
          <cell r="AN1853">
            <v>142</v>
          </cell>
          <cell r="AO1853">
            <v>100</v>
          </cell>
          <cell r="AP1853">
            <v>121.66666666666666</v>
          </cell>
          <cell r="AQ1853">
            <v>211.5</v>
          </cell>
          <cell r="AR1853">
            <v>123.33333333333331</v>
          </cell>
          <cell r="AS1853">
            <v>120</v>
          </cell>
          <cell r="AT1853">
            <v>710</v>
          </cell>
          <cell r="AU1853">
            <v>600</v>
          </cell>
          <cell r="AV1853">
            <v>14700.000040000001</v>
          </cell>
          <cell r="AW1853">
            <v>13861.400960000001</v>
          </cell>
          <cell r="AX1853">
            <v>16900</v>
          </cell>
          <cell r="AY1853">
            <v>0.14965986081725191</v>
          </cell>
          <cell r="AZ1853">
            <v>0.13017751242603545</v>
          </cell>
          <cell r="BA1853">
            <v>16500</v>
          </cell>
          <cell r="BB1853">
            <v>3</v>
          </cell>
          <cell r="BC1853">
            <v>0.12244897653755382</v>
          </cell>
          <cell r="BD1853">
            <v>0.10909090666666661</v>
          </cell>
          <cell r="BE1853">
            <v>15900</v>
          </cell>
          <cell r="BF1853">
            <v>6</v>
          </cell>
          <cell r="BG1853">
            <v>8.1632650118006245E-2</v>
          </cell>
          <cell r="BH1853">
            <v>7.547169559748422E-2</v>
          </cell>
        </row>
        <row r="1854">
          <cell r="B1854" t="str">
            <v>1568</v>
          </cell>
          <cell r="C1854" t="str">
            <v>7896514700801</v>
          </cell>
          <cell r="D1854" t="str">
            <v>VINO TINTO SUAVE 3Lts 7 COLINAS</v>
          </cell>
          <cell r="E1854">
            <v>6</v>
          </cell>
          <cell r="F1854" t="str">
            <v>BEBIDAS</v>
          </cell>
          <cell r="G1854" t="str">
            <v>BEBIDAS</v>
          </cell>
          <cell r="H1854" t="str">
            <v>VINOS MASIVOS</v>
          </cell>
          <cell r="I1854" t="str">
            <v>VINOS PET - LATA</v>
          </cell>
          <cell r="J1854" t="str">
            <v>PET</v>
          </cell>
          <cell r="K1854" t="str">
            <v>7 Colinas</v>
          </cell>
          <cell r="L1854">
            <v>114</v>
          </cell>
          <cell r="M1854" t="str">
            <v>APOLO IMPORT S.A. 2 - TRENTINO (114)</v>
          </cell>
          <cell r="N1854">
            <v>16</v>
          </cell>
          <cell r="O1854">
            <v>11</v>
          </cell>
          <cell r="P1854">
            <v>5</v>
          </cell>
          <cell r="Q1854">
            <v>6</v>
          </cell>
          <cell r="R1854">
            <v>13</v>
          </cell>
          <cell r="S1854">
            <v>20</v>
          </cell>
          <cell r="T1854">
            <v>10</v>
          </cell>
          <cell r="U1854">
            <v>13</v>
          </cell>
          <cell r="V1854">
            <v>15</v>
          </cell>
          <cell r="W1854">
            <v>6</v>
          </cell>
          <cell r="X1854">
            <v>8</v>
          </cell>
          <cell r="Y1854">
            <v>13</v>
          </cell>
          <cell r="Z1854">
            <v>5</v>
          </cell>
          <cell r="AA1854">
            <v>8</v>
          </cell>
          <cell r="AB1854">
            <v>3</v>
          </cell>
          <cell r="AC1854">
            <v>5</v>
          </cell>
          <cell r="AD1854">
            <v>20</v>
          </cell>
          <cell r="AE1854">
            <v>20</v>
          </cell>
          <cell r="AF1854">
            <v>18</v>
          </cell>
          <cell r="AG1854">
            <v>23</v>
          </cell>
          <cell r="AH1854">
            <v>0</v>
          </cell>
          <cell r="AI1854">
            <v>1</v>
          </cell>
          <cell r="AJ1854">
            <v>68</v>
          </cell>
          <cell r="AK1854">
            <v>102</v>
          </cell>
          <cell r="AL1854">
            <v>23</v>
          </cell>
          <cell r="AM1854">
            <v>35</v>
          </cell>
          <cell r="AN1854">
            <v>44</v>
          </cell>
          <cell r="AO1854">
            <v>89</v>
          </cell>
          <cell r="AP1854">
            <v>340</v>
          </cell>
          <cell r="AQ1854">
            <v>235.38461538461539</v>
          </cell>
          <cell r="AR1854">
            <v>53.076923076923073</v>
          </cell>
          <cell r="AS1854">
            <v>210</v>
          </cell>
          <cell r="AT1854">
            <v>57.391304347826086</v>
          </cell>
          <cell r="AU1854">
            <v>2670</v>
          </cell>
          <cell r="AV1854">
            <v>19919.99999</v>
          </cell>
          <cell r="AW1854">
            <v>18773.333480000001</v>
          </cell>
          <cell r="AX1854">
            <v>22900</v>
          </cell>
          <cell r="AY1854">
            <v>0.14959839415140475</v>
          </cell>
          <cell r="AZ1854">
            <v>0.13013100480349343</v>
          </cell>
          <cell r="BA1854">
            <v>21900</v>
          </cell>
          <cell r="BB1854">
            <v>3</v>
          </cell>
          <cell r="BC1854">
            <v>9.9397590913352207E-2</v>
          </cell>
          <cell r="BD1854">
            <v>9.0410959360730583E-2</v>
          </cell>
          <cell r="BE1854">
            <v>20900</v>
          </cell>
          <cell r="BF1854">
            <v>6</v>
          </cell>
          <cell r="BG1854">
            <v>4.9196787675299669E-2</v>
          </cell>
          <cell r="BH1854">
            <v>4.6889952631578934E-2</v>
          </cell>
        </row>
        <row r="1855">
          <cell r="B1855" t="str">
            <v>1567</v>
          </cell>
          <cell r="C1855" t="str">
            <v>7896514700153</v>
          </cell>
          <cell r="D1855" t="str">
            <v>VINO TINTO SUAVE 4Lts 7 COLINAS</v>
          </cell>
          <cell r="E1855">
            <v>2</v>
          </cell>
          <cell r="F1855" t="str">
            <v>BEBIDAS</v>
          </cell>
          <cell r="G1855" t="str">
            <v>BEBIDAS</v>
          </cell>
          <cell r="H1855" t="str">
            <v>VINOS MASIVOS</v>
          </cell>
          <cell r="I1855" t="str">
            <v>VINOS PET - LATA</v>
          </cell>
          <cell r="J1855" t="str">
            <v>PET</v>
          </cell>
          <cell r="K1855" t="str">
            <v>7 Colinas</v>
          </cell>
          <cell r="L1855">
            <v>114</v>
          </cell>
          <cell r="M1855" t="str">
            <v>APOLO IMPORT S.A. 2 - TRENTINO (114)</v>
          </cell>
          <cell r="N1855">
            <v>1</v>
          </cell>
          <cell r="O1855">
            <v>2</v>
          </cell>
          <cell r="P1855">
            <v>6</v>
          </cell>
          <cell r="Q1855">
            <v>8</v>
          </cell>
          <cell r="R1855">
            <v>4</v>
          </cell>
          <cell r="S1855">
            <v>6</v>
          </cell>
          <cell r="T1855">
            <v>1</v>
          </cell>
          <cell r="U1855">
            <v>4</v>
          </cell>
          <cell r="V1855">
            <v>1</v>
          </cell>
          <cell r="W1855">
            <v>0</v>
          </cell>
          <cell r="X1855">
            <v>0</v>
          </cell>
          <cell r="Y1855">
            <v>0</v>
          </cell>
          <cell r="Z1855">
            <v>2</v>
          </cell>
          <cell r="AA1855">
            <v>3</v>
          </cell>
          <cell r="AB1855">
            <v>1</v>
          </cell>
          <cell r="AC1855">
            <v>2</v>
          </cell>
          <cell r="AD1855">
            <v>3</v>
          </cell>
          <cell r="AE1855">
            <v>2</v>
          </cell>
          <cell r="AF1855">
            <v>1</v>
          </cell>
          <cell r="AG1855">
            <v>2</v>
          </cell>
          <cell r="AH1855">
            <v>0</v>
          </cell>
          <cell r="AI1855">
            <v>0</v>
          </cell>
          <cell r="AJ1855">
            <v>18</v>
          </cell>
          <cell r="AK1855">
            <v>55</v>
          </cell>
          <cell r="AL1855">
            <v>13</v>
          </cell>
          <cell r="AM1855">
            <v>31</v>
          </cell>
          <cell r="AN1855">
            <v>48</v>
          </cell>
          <cell r="AO1855">
            <v>70</v>
          </cell>
          <cell r="AP1855">
            <v>67.5</v>
          </cell>
          <cell r="AQ1855">
            <v>412.5</v>
          </cell>
          <cell r="AR1855" t="str">
            <v>SV</v>
          </cell>
          <cell r="AS1855">
            <v>465</v>
          </cell>
          <cell r="AT1855">
            <v>720</v>
          </cell>
          <cell r="AU1855" t="str">
            <v>SV</v>
          </cell>
          <cell r="AV1855">
            <v>31200.000039999999</v>
          </cell>
          <cell r="AW1855">
            <v>30177.44169</v>
          </cell>
          <cell r="AX1855">
            <v>35900</v>
          </cell>
          <cell r="AY1855">
            <v>0.15064102416584491</v>
          </cell>
          <cell r="AZ1855">
            <v>0.13091921894150421</v>
          </cell>
          <cell r="BA1855">
            <v>34900</v>
          </cell>
          <cell r="BB1855">
            <v>3</v>
          </cell>
          <cell r="BC1855">
            <v>0.11858974215565432</v>
          </cell>
          <cell r="BD1855">
            <v>0.10601719083094559</v>
          </cell>
          <cell r="BE1855">
            <v>0</v>
          </cell>
          <cell r="BF1855">
            <v>0</v>
          </cell>
          <cell r="BG1855">
            <v>-1</v>
          </cell>
          <cell r="BH1855">
            <v>0</v>
          </cell>
        </row>
        <row r="1856">
          <cell r="B1856" t="str">
            <v>1565</v>
          </cell>
          <cell r="C1856" t="str">
            <v>7896514700436</v>
          </cell>
          <cell r="D1856" t="str">
            <v>VINO TINTO SUAVE 880ml 7 COLINAS</v>
          </cell>
          <cell r="E1856">
            <v>12</v>
          </cell>
          <cell r="F1856" t="str">
            <v>BEBIDAS</v>
          </cell>
          <cell r="G1856" t="str">
            <v>BEBIDAS</v>
          </cell>
          <cell r="H1856" t="str">
            <v>VINOS MASIVOS</v>
          </cell>
          <cell r="I1856" t="str">
            <v>VINOS PET - LATA</v>
          </cell>
          <cell r="J1856" t="str">
            <v>PET</v>
          </cell>
          <cell r="K1856" t="str">
            <v>7 Colinas</v>
          </cell>
          <cell r="L1856">
            <v>114</v>
          </cell>
          <cell r="M1856" t="str">
            <v>APOLO IMPORT S.A. 2 - TRENTINO (114)</v>
          </cell>
          <cell r="N1856">
            <v>11</v>
          </cell>
          <cell r="O1856">
            <v>10</v>
          </cell>
          <cell r="P1856">
            <v>28</v>
          </cell>
          <cell r="Q1856">
            <v>33</v>
          </cell>
          <cell r="R1856">
            <v>24</v>
          </cell>
          <cell r="S1856">
            <v>25</v>
          </cell>
          <cell r="T1856">
            <v>54</v>
          </cell>
          <cell r="U1856">
            <v>62</v>
          </cell>
          <cell r="V1856">
            <v>4</v>
          </cell>
          <cell r="W1856">
            <v>11</v>
          </cell>
          <cell r="X1856">
            <v>16</v>
          </cell>
          <cell r="Y1856">
            <v>16</v>
          </cell>
          <cell r="Z1856">
            <v>6</v>
          </cell>
          <cell r="AA1856">
            <v>10</v>
          </cell>
          <cell r="AB1856">
            <v>19</v>
          </cell>
          <cell r="AC1856">
            <v>14</v>
          </cell>
          <cell r="AD1856">
            <v>19</v>
          </cell>
          <cell r="AE1856">
            <v>24</v>
          </cell>
          <cell r="AF1856">
            <v>25</v>
          </cell>
          <cell r="AG1856">
            <v>36</v>
          </cell>
          <cell r="AH1856">
            <v>2</v>
          </cell>
          <cell r="AI1856">
            <v>4</v>
          </cell>
          <cell r="AJ1856">
            <v>197</v>
          </cell>
          <cell r="AK1856">
            <v>144</v>
          </cell>
          <cell r="AL1856">
            <v>66</v>
          </cell>
          <cell r="AM1856">
            <v>59</v>
          </cell>
          <cell r="AN1856">
            <v>83</v>
          </cell>
          <cell r="AO1856">
            <v>57</v>
          </cell>
          <cell r="AP1856">
            <v>179.09090909090909</v>
          </cell>
          <cell r="AQ1856">
            <v>69.677419354838719</v>
          </cell>
          <cell r="AR1856">
            <v>123.75</v>
          </cell>
          <cell r="AS1856">
            <v>126.42857142857143</v>
          </cell>
          <cell r="AT1856">
            <v>69.166666666666657</v>
          </cell>
          <cell r="AU1856">
            <v>427.5</v>
          </cell>
          <cell r="AV1856">
            <v>7399.9999699999998</v>
          </cell>
          <cell r="AW1856">
            <v>6842.75108</v>
          </cell>
          <cell r="AX1856">
            <v>8500</v>
          </cell>
          <cell r="AY1856">
            <v>0.14864865330533239</v>
          </cell>
          <cell r="AZ1856">
            <v>0.12941176823529413</v>
          </cell>
          <cell r="BA1856">
            <v>8250</v>
          </cell>
          <cell r="BB1856">
            <v>6</v>
          </cell>
          <cell r="BC1856">
            <v>0.11486486938458729</v>
          </cell>
          <cell r="BD1856">
            <v>0.10303030666666668</v>
          </cell>
          <cell r="BE1856">
            <v>7900</v>
          </cell>
          <cell r="BF1856">
            <v>12</v>
          </cell>
          <cell r="BG1856">
            <v>6.7567571895544187E-2</v>
          </cell>
          <cell r="BH1856">
            <v>6.3291143037974701E-2</v>
          </cell>
        </row>
        <row r="1857">
          <cell r="B1857" t="str">
            <v>20377</v>
          </cell>
          <cell r="C1857" t="str">
            <v>7791728237160</v>
          </cell>
          <cell r="D1857" t="str">
            <v>VINO BLANCO DULCE 355ml CHENIN SANTA JULIA</v>
          </cell>
          <cell r="E1857">
            <v>24</v>
          </cell>
          <cell r="F1857" t="str">
            <v>BEBIDAS</v>
          </cell>
          <cell r="G1857" t="str">
            <v>BEBIDAS</v>
          </cell>
          <cell r="H1857" t="str">
            <v>VINOS MASIVOS</v>
          </cell>
          <cell r="I1857" t="str">
            <v>VINOS PET - LATA</v>
          </cell>
          <cell r="J1857" t="str">
            <v>LATA</v>
          </cell>
          <cell r="K1857" t="str">
            <v>SANTA JULIA</v>
          </cell>
          <cell r="L1857">
            <v>126</v>
          </cell>
          <cell r="M1857" t="str">
            <v>LONDON IMPORT S.A. (126)</v>
          </cell>
          <cell r="N1857">
            <v>2</v>
          </cell>
          <cell r="O1857">
            <v>5</v>
          </cell>
          <cell r="P1857">
            <v>0</v>
          </cell>
          <cell r="Q1857">
            <v>0</v>
          </cell>
          <cell r="R1857">
            <v>3</v>
          </cell>
          <cell r="S1857">
            <v>0</v>
          </cell>
          <cell r="T1857">
            <v>5</v>
          </cell>
          <cell r="U1857">
            <v>2</v>
          </cell>
          <cell r="V1857">
            <v>2</v>
          </cell>
          <cell r="W1857">
            <v>1</v>
          </cell>
          <cell r="X1857">
            <v>5</v>
          </cell>
          <cell r="Y1857">
            <v>0</v>
          </cell>
          <cell r="Z1857">
            <v>0</v>
          </cell>
          <cell r="AA1857">
            <v>0</v>
          </cell>
          <cell r="AB1857">
            <v>6</v>
          </cell>
          <cell r="AC1857">
            <v>6</v>
          </cell>
          <cell r="AD1857">
            <v>0</v>
          </cell>
          <cell r="AE1857">
            <v>1</v>
          </cell>
          <cell r="AF1857">
            <v>0</v>
          </cell>
          <cell r="AG1857">
            <v>2</v>
          </cell>
          <cell r="AH1857">
            <v>0</v>
          </cell>
          <cell r="AI1857">
            <v>0</v>
          </cell>
          <cell r="AJ1857">
            <v>24</v>
          </cell>
          <cell r="AK1857">
            <v>3</v>
          </cell>
          <cell r="AL1857">
            <v>1</v>
          </cell>
          <cell r="AM1857">
            <v>1</v>
          </cell>
          <cell r="AN1857">
            <v>9</v>
          </cell>
          <cell r="AO1857">
            <v>6</v>
          </cell>
          <cell r="AP1857" t="str">
            <v>SV</v>
          </cell>
          <cell r="AQ1857">
            <v>45</v>
          </cell>
          <cell r="AR1857" t="str">
            <v>SV</v>
          </cell>
          <cell r="AS1857">
            <v>5</v>
          </cell>
          <cell r="AT1857">
            <v>135</v>
          </cell>
          <cell r="AU1857" t="str">
            <v>SV</v>
          </cell>
          <cell r="AV1857">
            <v>25045.99999</v>
          </cell>
          <cell r="AW1857">
            <v>22476.321670000001</v>
          </cell>
          <cell r="AX1857">
            <v>26500</v>
          </cell>
          <cell r="AY1857">
            <v>5.8053182567297412E-2</v>
          </cell>
          <cell r="AZ1857">
            <v>5.4867924905660365E-2</v>
          </cell>
          <cell r="BA1857">
            <v>25900</v>
          </cell>
          <cell r="BB1857">
            <v>3</v>
          </cell>
          <cell r="BC1857">
            <v>3.4097261452566086E-2</v>
          </cell>
          <cell r="BD1857">
            <v>3.297297335907335E-2</v>
          </cell>
          <cell r="BE1857">
            <v>25500</v>
          </cell>
          <cell r="BF1857">
            <v>12</v>
          </cell>
          <cell r="BG1857">
            <v>1.8126647376078608E-2</v>
          </cell>
          <cell r="BH1857">
            <v>1.7803921960784303E-2</v>
          </cell>
        </row>
        <row r="1858">
          <cell r="B1858" t="str">
            <v>33239</v>
          </cell>
          <cell r="C1858" t="str">
            <v>7804300156275</v>
          </cell>
          <cell r="D1858" t="str">
            <v>VINO TINTO DULCE 269ml VIBRA</v>
          </cell>
          <cell r="E1858">
            <v>24</v>
          </cell>
          <cell r="F1858" t="str">
            <v>BEBIDAS</v>
          </cell>
          <cell r="G1858" t="str">
            <v>BEBIDAS</v>
          </cell>
          <cell r="H1858" t="str">
            <v>VINOS MASIVOS</v>
          </cell>
          <cell r="I1858" t="str">
            <v>VINOS PET - LATA</v>
          </cell>
          <cell r="J1858" t="str">
            <v>LATA</v>
          </cell>
          <cell r="K1858" t="str">
            <v>VIBRA</v>
          </cell>
          <cell r="L1858">
            <v>27</v>
          </cell>
          <cell r="M1858" t="str">
            <v>A.J. S.A. CALIDAD ANTE TODO (27)</v>
          </cell>
          <cell r="N1858">
            <v>0</v>
          </cell>
          <cell r="O1858">
            <v>0</v>
          </cell>
          <cell r="P1858">
            <v>0</v>
          </cell>
          <cell r="Q1858">
            <v>0</v>
          </cell>
          <cell r="R1858">
            <v>0</v>
          </cell>
          <cell r="S1858">
            <v>0</v>
          </cell>
          <cell r="T1858">
            <v>0</v>
          </cell>
          <cell r="U1858">
            <v>0</v>
          </cell>
          <cell r="V1858">
            <v>0</v>
          </cell>
          <cell r="W1858">
            <v>0</v>
          </cell>
          <cell r="X1858">
            <v>0</v>
          </cell>
          <cell r="Y1858">
            <v>0</v>
          </cell>
          <cell r="Z1858">
            <v>0</v>
          </cell>
          <cell r="AA1858">
            <v>0</v>
          </cell>
          <cell r="AB1858">
            <v>0</v>
          </cell>
          <cell r="AC1858">
            <v>0</v>
          </cell>
          <cell r="AD1858">
            <v>0</v>
          </cell>
          <cell r="AE1858">
            <v>0</v>
          </cell>
          <cell r="AF1858">
            <v>0</v>
          </cell>
          <cell r="AG1858">
            <v>0</v>
          </cell>
          <cell r="AH1858">
            <v>0</v>
          </cell>
          <cell r="AI1858">
            <v>0</v>
          </cell>
          <cell r="AJ1858">
            <v>0</v>
          </cell>
          <cell r="AK1858">
            <v>0</v>
          </cell>
          <cell r="AL1858">
            <v>0</v>
          </cell>
          <cell r="AM1858">
            <v>0</v>
          </cell>
          <cell r="AN1858">
            <v>0</v>
          </cell>
          <cell r="AO1858">
            <v>0</v>
          </cell>
          <cell r="AP1858" t="str">
            <v>Q</v>
          </cell>
          <cell r="AQ1858" t="str">
            <v>Q</v>
          </cell>
          <cell r="AR1858" t="str">
            <v>Q</v>
          </cell>
          <cell r="AS1858" t="str">
            <v>Q</v>
          </cell>
          <cell r="AT1858" t="str">
            <v>Q</v>
          </cell>
          <cell r="AU1858" t="str">
            <v>Q</v>
          </cell>
          <cell r="AV1858">
            <v>6908.9999989999997</v>
          </cell>
          <cell r="AW1858">
            <v>6908.9999989999997</v>
          </cell>
          <cell r="AX1858">
            <v>7750</v>
          </cell>
          <cell r="AY1858">
            <v>0.12172528602138155</v>
          </cell>
          <cell r="AZ1858">
            <v>0.10851612916129037</v>
          </cell>
          <cell r="BA1858">
            <v>7550</v>
          </cell>
          <cell r="BB1858">
            <v>6</v>
          </cell>
          <cell r="BC1858">
            <v>9.2777536704700792E-2</v>
          </cell>
          <cell r="BD1858">
            <v>8.4900662384105999E-2</v>
          </cell>
          <cell r="BE1858">
            <v>7350</v>
          </cell>
          <cell r="BF1858">
            <v>12</v>
          </cell>
          <cell r="BG1858">
            <v>6.3829787388020032E-2</v>
          </cell>
          <cell r="BH1858">
            <v>6.0000000136054471E-2</v>
          </cell>
        </row>
        <row r="1859">
          <cell r="B1859" t="str">
            <v>9880</v>
          </cell>
          <cell r="C1859" t="str">
            <v>7790314063848</v>
          </cell>
          <cell r="D1859" t="str">
            <v>VINO BLANCO 1Lts TORO</v>
          </cell>
          <cell r="E1859">
            <v>12</v>
          </cell>
          <cell r="F1859" t="str">
            <v>BEBIDAS</v>
          </cell>
          <cell r="G1859" t="str">
            <v>BEBIDAS</v>
          </cell>
          <cell r="H1859" t="str">
            <v>VINOS MASIVOS</v>
          </cell>
          <cell r="I1859" t="str">
            <v>VINOS TETRA</v>
          </cell>
          <cell r="J1859" t="str">
            <v>BLANCO VT</v>
          </cell>
          <cell r="K1859" t="str">
            <v>TORO VIEJO</v>
          </cell>
          <cell r="L1859">
            <v>1009</v>
          </cell>
          <cell r="M1859" t="str">
            <v>LEKAJA S.R.L. (1009)</v>
          </cell>
          <cell r="N1859">
            <v>0</v>
          </cell>
          <cell r="O1859">
            <v>0</v>
          </cell>
          <cell r="P1859">
            <v>0</v>
          </cell>
          <cell r="Q1859">
            <v>0</v>
          </cell>
          <cell r="R1859">
            <v>0</v>
          </cell>
          <cell r="S1859">
            <v>0</v>
          </cell>
          <cell r="T1859">
            <v>0</v>
          </cell>
          <cell r="U1859">
            <v>0</v>
          </cell>
          <cell r="V1859">
            <v>0</v>
          </cell>
          <cell r="W1859">
            <v>0</v>
          </cell>
          <cell r="X1859">
            <v>0</v>
          </cell>
          <cell r="Y1859">
            <v>0</v>
          </cell>
          <cell r="Z1859">
            <v>0</v>
          </cell>
          <cell r="AA1859">
            <v>0</v>
          </cell>
          <cell r="AB1859">
            <v>0</v>
          </cell>
          <cell r="AC1859">
            <v>0</v>
          </cell>
          <cell r="AD1859">
            <v>0</v>
          </cell>
          <cell r="AE1859">
            <v>0</v>
          </cell>
          <cell r="AF1859">
            <v>0</v>
          </cell>
          <cell r="AG1859">
            <v>0</v>
          </cell>
          <cell r="AH1859">
            <v>2</v>
          </cell>
          <cell r="AI1859">
            <v>9</v>
          </cell>
          <cell r="AJ1859">
            <v>0</v>
          </cell>
          <cell r="AK1859">
            <v>0</v>
          </cell>
          <cell r="AL1859">
            <v>0</v>
          </cell>
          <cell r="AM1859">
            <v>0</v>
          </cell>
          <cell r="AN1859">
            <v>0</v>
          </cell>
          <cell r="AO1859">
            <v>117</v>
          </cell>
          <cell r="AP1859" t="str">
            <v>Q</v>
          </cell>
          <cell r="AQ1859" t="str">
            <v>Q</v>
          </cell>
          <cell r="AR1859" t="str">
            <v>Q</v>
          </cell>
          <cell r="AS1859" t="str">
            <v>Q</v>
          </cell>
          <cell r="AT1859" t="str">
            <v>Q</v>
          </cell>
          <cell r="AU1859">
            <v>390</v>
          </cell>
          <cell r="AV1859">
            <v>10000.00001</v>
          </cell>
          <cell r="AW1859">
            <v>9993.5514800000001</v>
          </cell>
          <cell r="AX1859">
            <v>11500</v>
          </cell>
          <cell r="AY1859">
            <v>0.14999999885000004</v>
          </cell>
          <cell r="AZ1859">
            <v>0.13043478173913045</v>
          </cell>
          <cell r="BA1859">
            <v>11250</v>
          </cell>
          <cell r="BB1859">
            <v>6</v>
          </cell>
          <cell r="BC1859">
            <v>0.12499999887500013</v>
          </cell>
          <cell r="BD1859">
            <v>0.11111111022222224</v>
          </cell>
          <cell r="BE1859">
            <v>10900</v>
          </cell>
          <cell r="BF1859">
            <v>12</v>
          </cell>
          <cell r="BG1859">
            <v>8.999999890999999E-2</v>
          </cell>
          <cell r="BH1859">
            <v>8.2568806422018373E-2</v>
          </cell>
        </row>
        <row r="1860">
          <cell r="B1860" t="str">
            <v>4966</v>
          </cell>
          <cell r="C1860" t="str">
            <v>7790036044323</v>
          </cell>
          <cell r="D1860" t="str">
            <v>VINO BLANCO 1Lts  UVITA</v>
          </cell>
          <cell r="E1860">
            <v>12</v>
          </cell>
          <cell r="F1860" t="str">
            <v>BEBIDAS</v>
          </cell>
          <cell r="G1860" t="str">
            <v>BEBIDAS</v>
          </cell>
          <cell r="H1860" t="str">
            <v>VINOS MASIVOS</v>
          </cell>
          <cell r="I1860" t="str">
            <v>VINOS TETRA</v>
          </cell>
          <cell r="J1860" t="str">
            <v>BLANCO VT</v>
          </cell>
          <cell r="K1860" t="str">
            <v>UVITA</v>
          </cell>
          <cell r="L1860">
            <v>50</v>
          </cell>
          <cell r="M1860" t="str">
            <v>AV S.A. (50)</v>
          </cell>
          <cell r="N1860">
            <v>159</v>
          </cell>
          <cell r="O1860">
            <v>52</v>
          </cell>
          <cell r="P1860">
            <v>0</v>
          </cell>
          <cell r="Q1860">
            <v>0</v>
          </cell>
          <cell r="R1860">
            <v>34</v>
          </cell>
          <cell r="S1860">
            <v>24</v>
          </cell>
          <cell r="T1860">
            <v>0</v>
          </cell>
          <cell r="U1860">
            <v>0</v>
          </cell>
          <cell r="V1860">
            <v>18</v>
          </cell>
          <cell r="W1860">
            <v>26</v>
          </cell>
          <cell r="X1860">
            <v>11</v>
          </cell>
          <cell r="Y1860">
            <v>1</v>
          </cell>
          <cell r="Z1860">
            <v>77</v>
          </cell>
          <cell r="AA1860">
            <v>25</v>
          </cell>
          <cell r="AB1860">
            <v>25</v>
          </cell>
          <cell r="AC1860">
            <v>11</v>
          </cell>
          <cell r="AD1860">
            <v>37</v>
          </cell>
          <cell r="AE1860">
            <v>46</v>
          </cell>
          <cell r="AF1860">
            <v>0</v>
          </cell>
          <cell r="AG1860">
            <v>0</v>
          </cell>
          <cell r="AH1860">
            <v>0</v>
          </cell>
          <cell r="AI1860">
            <v>0</v>
          </cell>
          <cell r="AJ1860">
            <v>17</v>
          </cell>
          <cell r="AK1860">
            <v>0</v>
          </cell>
          <cell r="AL1860">
            <v>0</v>
          </cell>
          <cell r="AM1860">
            <v>0</v>
          </cell>
          <cell r="AN1860">
            <v>0</v>
          </cell>
          <cell r="AO1860">
            <v>0</v>
          </cell>
          <cell r="AP1860" t="str">
            <v>SV</v>
          </cell>
          <cell r="AQ1860" t="str">
            <v>Q</v>
          </cell>
          <cell r="AR1860" t="str">
            <v>Q</v>
          </cell>
          <cell r="AS1860" t="str">
            <v>Q</v>
          </cell>
          <cell r="AT1860" t="str">
            <v>Q</v>
          </cell>
          <cell r="AU1860" t="str">
            <v>Q</v>
          </cell>
          <cell r="AV1860">
            <v>11250</v>
          </cell>
          <cell r="AW1860">
            <v>10403.06388</v>
          </cell>
          <cell r="AX1860">
            <v>11500</v>
          </cell>
          <cell r="AY1860">
            <v>2.2222222222222143E-2</v>
          </cell>
          <cell r="AZ1860">
            <v>2.1739130434782608E-2</v>
          </cell>
          <cell r="BA1860">
            <v>11250</v>
          </cell>
          <cell r="BB1860">
            <v>3</v>
          </cell>
          <cell r="BC1860">
            <v>0</v>
          </cell>
          <cell r="BD1860">
            <v>0</v>
          </cell>
          <cell r="BE1860">
            <v>10950</v>
          </cell>
          <cell r="BF1860">
            <v>6</v>
          </cell>
          <cell r="BG1860">
            <v>-2.6666666666666616E-2</v>
          </cell>
          <cell r="BH1860">
            <v>-2.7397260273972601E-2</v>
          </cell>
        </row>
        <row r="1861">
          <cell r="B1861" t="str">
            <v>9877</v>
          </cell>
          <cell r="C1861" t="str">
            <v>7790314000416</v>
          </cell>
          <cell r="D1861" t="str">
            <v>VINO ROSADO 1Lts TORO</v>
          </cell>
          <cell r="E1861">
            <v>12</v>
          </cell>
          <cell r="F1861" t="str">
            <v>BEBIDAS</v>
          </cell>
          <cell r="G1861" t="str">
            <v>BEBIDAS</v>
          </cell>
          <cell r="H1861" t="str">
            <v>VINOS MASIVOS</v>
          </cell>
          <cell r="I1861" t="str">
            <v>VINOS TETRA</v>
          </cell>
          <cell r="J1861" t="str">
            <v>ROSADO VT</v>
          </cell>
          <cell r="K1861" t="str">
            <v>TORO VIEJO</v>
          </cell>
          <cell r="L1861">
            <v>1009</v>
          </cell>
          <cell r="M1861" t="str">
            <v>LEKAJA S.R.L. (1009)</v>
          </cell>
          <cell r="N1861">
            <v>0</v>
          </cell>
          <cell r="O1861">
            <v>0</v>
          </cell>
          <cell r="P1861">
            <v>0</v>
          </cell>
          <cell r="Q1861">
            <v>0</v>
          </cell>
          <cell r="R1861">
            <v>0</v>
          </cell>
          <cell r="S1861">
            <v>0</v>
          </cell>
          <cell r="T1861">
            <v>0</v>
          </cell>
          <cell r="U1861">
            <v>0</v>
          </cell>
          <cell r="V1861">
            <v>0</v>
          </cell>
          <cell r="W1861">
            <v>0</v>
          </cell>
          <cell r="X1861">
            <v>0</v>
          </cell>
          <cell r="Y1861">
            <v>0</v>
          </cell>
          <cell r="Z1861">
            <v>0</v>
          </cell>
          <cell r="AA1861">
            <v>0</v>
          </cell>
          <cell r="AB1861">
            <v>0</v>
          </cell>
          <cell r="AC1861">
            <v>0</v>
          </cell>
          <cell r="AD1861">
            <v>0</v>
          </cell>
          <cell r="AE1861">
            <v>0</v>
          </cell>
          <cell r="AF1861">
            <v>0</v>
          </cell>
          <cell r="AG1861">
            <v>0</v>
          </cell>
          <cell r="AH1861">
            <v>1</v>
          </cell>
          <cell r="AI1861">
            <v>11</v>
          </cell>
          <cell r="AJ1861">
            <v>0</v>
          </cell>
          <cell r="AK1861">
            <v>0</v>
          </cell>
          <cell r="AL1861">
            <v>0</v>
          </cell>
          <cell r="AM1861">
            <v>0</v>
          </cell>
          <cell r="AN1861">
            <v>0</v>
          </cell>
          <cell r="AO1861">
            <v>67</v>
          </cell>
          <cell r="AP1861" t="str">
            <v>Q</v>
          </cell>
          <cell r="AQ1861" t="str">
            <v>Q</v>
          </cell>
          <cell r="AR1861" t="str">
            <v>Q</v>
          </cell>
          <cell r="AS1861" t="str">
            <v>Q</v>
          </cell>
          <cell r="AT1861" t="str">
            <v>Q</v>
          </cell>
          <cell r="AU1861">
            <v>182.72727272727272</v>
          </cell>
          <cell r="AV1861">
            <v>9333.3333500000008</v>
          </cell>
          <cell r="AW1861">
            <v>9277.5178099999994</v>
          </cell>
          <cell r="AX1861">
            <v>10900</v>
          </cell>
          <cell r="AY1861">
            <v>0.16785714077168357</v>
          </cell>
          <cell r="AZ1861">
            <v>0.14373088532110084</v>
          </cell>
          <cell r="BA1861">
            <v>10500</v>
          </cell>
          <cell r="BB1861">
            <v>6</v>
          </cell>
          <cell r="BC1861">
            <v>0.12499999799107142</v>
          </cell>
          <cell r="BD1861">
            <v>0.11111110952380945</v>
          </cell>
          <cell r="BE1861">
            <v>10250</v>
          </cell>
          <cell r="BF1861">
            <v>12</v>
          </cell>
          <cell r="BG1861">
            <v>9.8214283753188747E-2</v>
          </cell>
          <cell r="BH1861">
            <v>8.9430892682926755E-2</v>
          </cell>
        </row>
        <row r="1862">
          <cell r="B1862" t="str">
            <v>4967</v>
          </cell>
          <cell r="C1862" t="str">
            <v>7790036047324</v>
          </cell>
          <cell r="D1862" t="str">
            <v>VINO ROSADO 1Lts UVITA</v>
          </cell>
          <cell r="E1862">
            <v>12</v>
          </cell>
          <cell r="F1862" t="str">
            <v>BEBIDAS</v>
          </cell>
          <cell r="G1862" t="str">
            <v>BEBIDAS</v>
          </cell>
          <cell r="H1862" t="str">
            <v>VINOS MASIVOS</v>
          </cell>
          <cell r="I1862" t="str">
            <v>VINOS TETRA</v>
          </cell>
          <cell r="J1862" t="str">
            <v>ROSADO VT</v>
          </cell>
          <cell r="K1862" t="str">
            <v>UVITA</v>
          </cell>
          <cell r="L1862">
            <v>50</v>
          </cell>
          <cell r="M1862" t="str">
            <v>AV S.A. (50)</v>
          </cell>
          <cell r="N1862">
            <v>86</v>
          </cell>
          <cell r="O1862">
            <v>127</v>
          </cell>
          <cell r="P1862">
            <v>150</v>
          </cell>
          <cell r="Q1862">
            <v>250</v>
          </cell>
          <cell r="R1862">
            <v>256</v>
          </cell>
          <cell r="S1862">
            <v>386</v>
          </cell>
          <cell r="T1862">
            <v>29</v>
          </cell>
          <cell r="U1862">
            <v>4</v>
          </cell>
          <cell r="V1862">
            <v>44</v>
          </cell>
          <cell r="W1862">
            <v>80</v>
          </cell>
          <cell r="X1862">
            <v>92</v>
          </cell>
          <cell r="Y1862">
            <v>103</v>
          </cell>
          <cell r="Z1862">
            <v>37</v>
          </cell>
          <cell r="AA1862">
            <v>91</v>
          </cell>
          <cell r="AB1862">
            <v>88</v>
          </cell>
          <cell r="AC1862">
            <v>25</v>
          </cell>
          <cell r="AD1862">
            <v>109</v>
          </cell>
          <cell r="AE1862">
            <v>141</v>
          </cell>
          <cell r="AF1862">
            <v>21</v>
          </cell>
          <cell r="AG1862">
            <v>0</v>
          </cell>
          <cell r="AH1862">
            <v>0</v>
          </cell>
          <cell r="AI1862">
            <v>0</v>
          </cell>
          <cell r="AJ1862">
            <v>38</v>
          </cell>
          <cell r="AK1862">
            <v>6</v>
          </cell>
          <cell r="AL1862">
            <v>49</v>
          </cell>
          <cell r="AM1862">
            <v>0</v>
          </cell>
          <cell r="AN1862">
            <v>6</v>
          </cell>
          <cell r="AO1862">
            <v>0</v>
          </cell>
          <cell r="AP1862">
            <v>4.5599999999999996</v>
          </cell>
          <cell r="AQ1862">
            <v>45</v>
          </cell>
          <cell r="AR1862">
            <v>14.271844660194175</v>
          </cell>
          <cell r="AS1862" t="str">
            <v>Q</v>
          </cell>
          <cell r="AT1862" t="str">
            <v>SV</v>
          </cell>
          <cell r="AU1862" t="str">
            <v>Q</v>
          </cell>
          <cell r="AV1862">
            <v>8749.9999950000001</v>
          </cell>
          <cell r="AW1862">
            <v>9124.8224100000007</v>
          </cell>
          <cell r="AX1862">
            <v>10350</v>
          </cell>
          <cell r="AY1862">
            <v>0.18285714353306126</v>
          </cell>
          <cell r="AZ1862">
            <v>0.15458937246376811</v>
          </cell>
          <cell r="BA1862">
            <v>10250</v>
          </cell>
          <cell r="BB1862">
            <v>3</v>
          </cell>
          <cell r="BC1862">
            <v>0.17142857209795914</v>
          </cell>
          <cell r="BD1862">
            <v>0.14634146390243902</v>
          </cell>
          <cell r="BE1862">
            <v>9900</v>
          </cell>
          <cell r="BF1862">
            <v>6</v>
          </cell>
          <cell r="BG1862">
            <v>0.13142857207510206</v>
          </cell>
          <cell r="BH1862">
            <v>0.11616161666666665</v>
          </cell>
        </row>
        <row r="1863">
          <cell r="B1863" t="str">
            <v>9881</v>
          </cell>
          <cell r="C1863" t="str">
            <v>7790314063824</v>
          </cell>
          <cell r="D1863" t="str">
            <v>VINO TINTO 1Lts TORO</v>
          </cell>
          <cell r="E1863">
            <v>12</v>
          </cell>
          <cell r="F1863" t="str">
            <v>BEBIDAS</v>
          </cell>
          <cell r="G1863" t="str">
            <v>BEBIDAS</v>
          </cell>
          <cell r="H1863" t="str">
            <v>VINOS MASIVOS</v>
          </cell>
          <cell r="I1863" t="str">
            <v>VINOS TETRA</v>
          </cell>
          <cell r="J1863" t="str">
            <v>TINTO VT</v>
          </cell>
          <cell r="K1863" t="str">
            <v>TORO VIEJO</v>
          </cell>
          <cell r="L1863">
            <v>1009</v>
          </cell>
          <cell r="M1863" t="str">
            <v>LEKAJA S.R.L. (1009)</v>
          </cell>
          <cell r="N1863">
            <v>0</v>
          </cell>
          <cell r="O1863">
            <v>0</v>
          </cell>
          <cell r="P1863">
            <v>0</v>
          </cell>
          <cell r="Q1863">
            <v>12</v>
          </cell>
          <cell r="R1863">
            <v>33</v>
          </cell>
          <cell r="S1863">
            <v>1</v>
          </cell>
          <cell r="T1863">
            <v>0</v>
          </cell>
          <cell r="U1863">
            <v>37</v>
          </cell>
          <cell r="V1863">
            <v>0</v>
          </cell>
          <cell r="W1863">
            <v>0</v>
          </cell>
          <cell r="X1863">
            <v>0</v>
          </cell>
          <cell r="Y1863">
            <v>0</v>
          </cell>
          <cell r="Z1863">
            <v>0</v>
          </cell>
          <cell r="AA1863">
            <v>0</v>
          </cell>
          <cell r="AB1863">
            <v>0</v>
          </cell>
          <cell r="AC1863">
            <v>19</v>
          </cell>
          <cell r="AD1863">
            <v>0</v>
          </cell>
          <cell r="AE1863">
            <v>0</v>
          </cell>
          <cell r="AF1863">
            <v>0</v>
          </cell>
          <cell r="AG1863">
            <v>0</v>
          </cell>
          <cell r="AH1863">
            <v>4</v>
          </cell>
          <cell r="AI1863">
            <v>13</v>
          </cell>
          <cell r="AJ1863">
            <v>119</v>
          </cell>
          <cell r="AK1863">
            <v>104</v>
          </cell>
          <cell r="AL1863">
            <v>0</v>
          </cell>
          <cell r="AM1863">
            <v>111</v>
          </cell>
          <cell r="AN1863">
            <v>0</v>
          </cell>
          <cell r="AO1863">
            <v>236</v>
          </cell>
          <cell r="AP1863">
            <v>297.5</v>
          </cell>
          <cell r="AQ1863">
            <v>84.324324324324323</v>
          </cell>
          <cell r="AR1863" t="str">
            <v>Q</v>
          </cell>
          <cell r="AS1863">
            <v>175.26315789473685</v>
          </cell>
          <cell r="AT1863" t="str">
            <v>Q</v>
          </cell>
          <cell r="AU1863">
            <v>544.61538461538464</v>
          </cell>
          <cell r="AV1863">
            <v>9583.3333199999997</v>
          </cell>
          <cell r="AW1863">
            <v>9598.4986900000004</v>
          </cell>
          <cell r="AX1863">
            <v>10900</v>
          </cell>
          <cell r="AY1863">
            <v>0.13739130593028359</v>
          </cell>
          <cell r="AZ1863">
            <v>0.12079510825688076</v>
          </cell>
          <cell r="BA1863">
            <v>10500</v>
          </cell>
          <cell r="BB1863">
            <v>6</v>
          </cell>
          <cell r="BC1863">
            <v>9.5652175437429099E-2</v>
          </cell>
          <cell r="BD1863">
            <v>8.7301588571428598E-2</v>
          </cell>
          <cell r="BE1863">
            <v>10250</v>
          </cell>
          <cell r="BF1863">
            <v>12</v>
          </cell>
          <cell r="BG1863">
            <v>6.9565218879395152E-2</v>
          </cell>
          <cell r="BH1863">
            <v>6.5040651707317099E-2</v>
          </cell>
        </row>
        <row r="1864">
          <cell r="B1864" t="str">
            <v>4968</v>
          </cell>
          <cell r="C1864" t="str">
            <v>7790036046327</v>
          </cell>
          <cell r="D1864" t="str">
            <v>VINO TINTO 1Lts UVITA</v>
          </cell>
          <cell r="E1864">
            <v>12</v>
          </cell>
          <cell r="F1864" t="str">
            <v>BEBIDAS</v>
          </cell>
          <cell r="G1864" t="str">
            <v>BEBIDAS</v>
          </cell>
          <cell r="H1864" t="str">
            <v>VINOS MASIVOS</v>
          </cell>
          <cell r="I1864" t="str">
            <v>VINOS TETRA</v>
          </cell>
          <cell r="J1864" t="str">
            <v>TINTO VT</v>
          </cell>
          <cell r="K1864" t="str">
            <v>UVITA</v>
          </cell>
          <cell r="L1864">
            <v>50</v>
          </cell>
          <cell r="M1864" t="str">
            <v>AV S.A. (50)</v>
          </cell>
          <cell r="N1864">
            <v>515</v>
          </cell>
          <cell r="O1864">
            <v>445</v>
          </cell>
          <cell r="P1864">
            <v>413</v>
          </cell>
          <cell r="Q1864">
            <v>487</v>
          </cell>
          <cell r="R1864">
            <v>245</v>
          </cell>
          <cell r="S1864">
            <v>401</v>
          </cell>
          <cell r="T1864">
            <v>649</v>
          </cell>
          <cell r="U1864">
            <v>703</v>
          </cell>
          <cell r="V1864">
            <v>108</v>
          </cell>
          <cell r="W1864">
            <v>171</v>
          </cell>
          <cell r="X1864">
            <v>228</v>
          </cell>
          <cell r="Y1864">
            <v>228</v>
          </cell>
          <cell r="Z1864">
            <v>174</v>
          </cell>
          <cell r="AA1864">
            <v>199</v>
          </cell>
          <cell r="AB1864">
            <v>258</v>
          </cell>
          <cell r="AC1864">
            <v>323</v>
          </cell>
          <cell r="AD1864">
            <v>202</v>
          </cell>
          <cell r="AE1864">
            <v>214</v>
          </cell>
          <cell r="AF1864">
            <v>374</v>
          </cell>
          <cell r="AG1864">
            <v>432</v>
          </cell>
          <cell r="AH1864">
            <v>19</v>
          </cell>
          <cell r="AI1864">
            <v>69</v>
          </cell>
          <cell r="AJ1864">
            <v>1334</v>
          </cell>
          <cell r="AK1864">
            <v>1341</v>
          </cell>
          <cell r="AL1864">
            <v>796</v>
          </cell>
          <cell r="AM1864">
            <v>1029</v>
          </cell>
          <cell r="AN1864">
            <v>971</v>
          </cell>
          <cell r="AO1864">
            <v>933</v>
          </cell>
          <cell r="AP1864">
            <v>82.176591375770016</v>
          </cell>
          <cell r="AQ1864">
            <v>57.226173541963014</v>
          </cell>
          <cell r="AR1864">
            <v>104.73684210526316</v>
          </cell>
          <cell r="AS1864">
            <v>95.572755417956657</v>
          </cell>
          <cell r="AT1864">
            <v>67.430555555555557</v>
          </cell>
          <cell r="AU1864">
            <v>405.6521739130435</v>
          </cell>
          <cell r="AV1864">
            <v>11250</v>
          </cell>
          <cell r="AW1864">
            <v>9992.3202500000007</v>
          </cell>
          <cell r="AX1864">
            <v>11500</v>
          </cell>
          <cell r="AY1864">
            <v>2.2222222222222143E-2</v>
          </cell>
          <cell r="AZ1864">
            <v>2.1739130434782608E-2</v>
          </cell>
          <cell r="BA1864">
            <v>10900</v>
          </cell>
          <cell r="BB1864">
            <v>3</v>
          </cell>
          <cell r="BC1864">
            <v>-3.1111111111111089E-2</v>
          </cell>
          <cell r="BD1864">
            <v>-3.2110091743119268E-2</v>
          </cell>
          <cell r="BE1864">
            <v>10500</v>
          </cell>
          <cell r="BF1864">
            <v>6</v>
          </cell>
          <cell r="BG1864">
            <v>-6.6666666666666652E-2</v>
          </cell>
          <cell r="BH1864">
            <v>-7.1428571428571425E-2</v>
          </cell>
        </row>
      </sheetData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</sheetPr>
  <dimension ref="A1:C67"/>
  <sheetViews>
    <sheetView workbookViewId="0">
      <pane ySplit="1" topLeftCell="A47" activePane="bottomLeft" state="frozen"/>
      <selection pane="bottomLeft" activeCell="C55" sqref="C55"/>
    </sheetView>
  </sheetViews>
  <sheetFormatPr baseColWidth="10" defaultColWidth="11.42578125" defaultRowHeight="15"/>
  <cols>
    <col min="1" max="1" width="6.85546875" style="3" customWidth="1"/>
    <col min="2" max="2" width="20.42578125" style="3" customWidth="1"/>
    <col min="3" max="3" width="89.28515625" style="3" customWidth="1"/>
    <col min="4" max="16384" width="11.42578125" style="3"/>
  </cols>
  <sheetData>
    <row r="1" spans="1:3" ht="33.75">
      <c r="A1" s="430" t="s">
        <v>22</v>
      </c>
      <c r="B1" s="430"/>
      <c r="C1" s="430"/>
    </row>
    <row r="2" spans="1:3" ht="23.25" customHeight="1">
      <c r="A2" s="9" t="s">
        <v>59</v>
      </c>
      <c r="B2" s="22"/>
      <c r="C2" s="22"/>
    </row>
    <row r="3" spans="1:3" s="15" customFormat="1" ht="12">
      <c r="A3" s="15">
        <v>1</v>
      </c>
      <c r="B3" s="15" t="s">
        <v>60</v>
      </c>
      <c r="C3" s="15" t="s">
        <v>61</v>
      </c>
    </row>
    <row r="4" spans="1:3" ht="21">
      <c r="A4" s="9" t="s">
        <v>64</v>
      </c>
      <c r="B4" s="10"/>
      <c r="C4" s="10"/>
    </row>
    <row r="5" spans="1:3" s="15" customFormat="1" ht="12">
      <c r="A5" s="15">
        <f>+A3+1</f>
        <v>2</v>
      </c>
      <c r="B5" s="15" t="s">
        <v>23</v>
      </c>
      <c r="C5" s="15" t="s">
        <v>62</v>
      </c>
    </row>
    <row r="6" spans="1:3" s="15" customFormat="1" ht="12">
      <c r="A6" s="15">
        <f>+A5+1</f>
        <v>3</v>
      </c>
      <c r="B6" s="15" t="s">
        <v>24</v>
      </c>
      <c r="C6" s="15" t="s">
        <v>63</v>
      </c>
    </row>
    <row r="7" spans="1:3" s="15" customFormat="1" ht="12">
      <c r="A7" s="15">
        <f>+A6+1</f>
        <v>4</v>
      </c>
      <c r="B7" s="15" t="s">
        <v>25</v>
      </c>
      <c r="C7" s="15" t="s">
        <v>107</v>
      </c>
    </row>
    <row r="8" spans="1:3" ht="21">
      <c r="A8" s="9" t="s">
        <v>65</v>
      </c>
      <c r="B8" s="10"/>
      <c r="C8" s="10"/>
    </row>
    <row r="9" spans="1:3" s="15" customFormat="1" ht="12">
      <c r="A9" s="15">
        <f>+A7+1</f>
        <v>5</v>
      </c>
      <c r="B9" s="33" t="s">
        <v>49</v>
      </c>
      <c r="C9" s="15" t="s">
        <v>66</v>
      </c>
    </row>
    <row r="10" spans="1:3" s="15" customFormat="1" ht="12">
      <c r="A10" s="15">
        <v>6</v>
      </c>
      <c r="B10" s="33" t="s">
        <v>50</v>
      </c>
      <c r="C10" s="15" t="s">
        <v>67</v>
      </c>
    </row>
    <row r="11" spans="1:3" s="15" customFormat="1" ht="12">
      <c r="A11" s="15">
        <v>7</v>
      </c>
      <c r="B11" s="33" t="s">
        <v>145</v>
      </c>
    </row>
    <row r="12" spans="1:3" s="15" customFormat="1" ht="12">
      <c r="A12" s="15">
        <v>8</v>
      </c>
      <c r="B12" s="33" t="s">
        <v>138</v>
      </c>
    </row>
    <row r="13" spans="1:3" ht="21">
      <c r="A13" s="9" t="s">
        <v>101</v>
      </c>
      <c r="B13" s="10"/>
      <c r="C13" s="10"/>
    </row>
    <row r="14" spans="1:3" s="15" customFormat="1" ht="12">
      <c r="A14" s="15">
        <v>9</v>
      </c>
      <c r="B14" s="15" t="s">
        <v>27</v>
      </c>
      <c r="C14" s="15" t="s">
        <v>28</v>
      </c>
    </row>
    <row r="15" spans="1:3" s="15" customFormat="1" ht="12">
      <c r="A15" s="15">
        <f>+A14+1</f>
        <v>10</v>
      </c>
      <c r="B15" s="15" t="s">
        <v>5</v>
      </c>
      <c r="C15" s="15" t="s">
        <v>29</v>
      </c>
    </row>
    <row r="16" spans="1:3" s="15" customFormat="1" ht="12">
      <c r="A16" s="15">
        <f t="shared" ref="A16:A24" si="0">+A15+1</f>
        <v>11</v>
      </c>
      <c r="B16" s="15" t="s">
        <v>30</v>
      </c>
      <c r="C16" s="15" t="s">
        <v>31</v>
      </c>
    </row>
    <row r="17" spans="1:3" s="15" customFormat="1" ht="12"/>
    <row r="18" spans="1:3" s="15" customFormat="1" ht="12">
      <c r="A18" s="15">
        <f>+A16+1</f>
        <v>12</v>
      </c>
      <c r="B18" s="15" t="s">
        <v>32</v>
      </c>
      <c r="C18" s="15" t="s">
        <v>33</v>
      </c>
    </row>
    <row r="19" spans="1:3" s="15" customFormat="1" ht="12">
      <c r="A19" s="15">
        <f t="shared" si="0"/>
        <v>13</v>
      </c>
      <c r="B19" s="15" t="s">
        <v>34</v>
      </c>
      <c r="C19" s="15" t="s">
        <v>35</v>
      </c>
    </row>
    <row r="20" spans="1:3" s="15" customFormat="1" ht="12">
      <c r="A20" s="15">
        <f t="shared" si="0"/>
        <v>14</v>
      </c>
      <c r="B20" s="15" t="s">
        <v>36</v>
      </c>
      <c r="C20" s="15" t="s">
        <v>37</v>
      </c>
    </row>
    <row r="21" spans="1:3" s="15" customFormat="1" ht="12"/>
    <row r="22" spans="1:3" s="15" customFormat="1" ht="12">
      <c r="A22" s="15">
        <f>+A20+1</f>
        <v>15</v>
      </c>
      <c r="B22" s="15" t="s">
        <v>38</v>
      </c>
      <c r="C22" s="15" t="s">
        <v>39</v>
      </c>
    </row>
    <row r="23" spans="1:3" s="15" customFormat="1" ht="12">
      <c r="A23" s="15">
        <f t="shared" si="0"/>
        <v>16</v>
      </c>
      <c r="B23" s="15" t="s">
        <v>34</v>
      </c>
      <c r="C23" s="15" t="s">
        <v>40</v>
      </c>
    </row>
    <row r="24" spans="1:3" s="15" customFormat="1" ht="12">
      <c r="A24" s="15">
        <f t="shared" si="0"/>
        <v>17</v>
      </c>
      <c r="B24" s="15" t="s">
        <v>41</v>
      </c>
      <c r="C24" s="15" t="s">
        <v>42</v>
      </c>
    </row>
    <row r="25" spans="1:3" ht="21">
      <c r="A25" s="9" t="s">
        <v>68</v>
      </c>
      <c r="B25" s="10"/>
      <c r="C25" s="10"/>
    </row>
    <row r="26" spans="1:3" s="15" customFormat="1" ht="12">
      <c r="A26" s="15">
        <v>18</v>
      </c>
      <c r="B26" s="15" t="s">
        <v>5</v>
      </c>
      <c r="C26" s="15" t="s">
        <v>71</v>
      </c>
    </row>
    <row r="27" spans="1:3" s="15" customFormat="1" ht="12">
      <c r="A27" s="15">
        <v>19</v>
      </c>
      <c r="B27" s="15" t="s">
        <v>30</v>
      </c>
      <c r="C27" s="25" t="s">
        <v>31</v>
      </c>
    </row>
    <row r="28" spans="1:3" s="15" customFormat="1" ht="12">
      <c r="C28" s="25"/>
    </row>
    <row r="29" spans="1:3" s="15" customFormat="1" ht="12">
      <c r="A29" s="15">
        <v>20</v>
      </c>
      <c r="B29" s="15" t="s">
        <v>32</v>
      </c>
      <c r="C29" s="18" t="s">
        <v>70</v>
      </c>
    </row>
    <row r="30" spans="1:3" s="15" customFormat="1" ht="12">
      <c r="A30" s="15">
        <v>21</v>
      </c>
      <c r="B30" s="15" t="s">
        <v>34</v>
      </c>
      <c r="C30" s="25" t="s">
        <v>35</v>
      </c>
    </row>
    <row r="31" spans="1:3" s="15" customFormat="1" ht="12">
      <c r="A31" s="15">
        <v>22</v>
      </c>
      <c r="B31" s="15" t="s">
        <v>36</v>
      </c>
      <c r="C31" s="18" t="s">
        <v>37</v>
      </c>
    </row>
    <row r="32" spans="1:3" s="15" customFormat="1" ht="12">
      <c r="C32" s="18"/>
    </row>
    <row r="33" spans="1:3" s="15" customFormat="1" ht="12">
      <c r="A33" s="15">
        <v>23</v>
      </c>
      <c r="B33" s="15" t="s">
        <v>38</v>
      </c>
      <c r="C33" s="18" t="s">
        <v>69</v>
      </c>
    </row>
    <row r="34" spans="1:3" s="15" customFormat="1" ht="12">
      <c r="A34" s="15">
        <v>24</v>
      </c>
      <c r="B34" s="15" t="s">
        <v>43</v>
      </c>
      <c r="C34" s="24" t="s">
        <v>72</v>
      </c>
    </row>
    <row r="35" spans="1:3" s="15" customFormat="1" ht="12">
      <c r="A35" s="15">
        <v>25</v>
      </c>
      <c r="B35" s="15" t="s">
        <v>41</v>
      </c>
      <c r="C35" s="15" t="s">
        <v>73</v>
      </c>
    </row>
    <row r="36" spans="1:3" s="15" customFormat="1" ht="12"/>
    <row r="37" spans="1:3" s="15" customFormat="1" ht="12"/>
    <row r="38" spans="1:3" ht="21">
      <c r="A38" s="9" t="s">
        <v>47</v>
      </c>
      <c r="B38" s="10"/>
      <c r="C38" s="10"/>
    </row>
    <row r="39" spans="1:3" s="15" customFormat="1" ht="12">
      <c r="A39" s="15">
        <v>26</v>
      </c>
      <c r="B39" s="33" t="s">
        <v>74</v>
      </c>
      <c r="C39" s="33" t="s">
        <v>77</v>
      </c>
    </row>
    <row r="40" spans="1:3" s="15" customFormat="1" ht="12">
      <c r="A40" s="15">
        <v>27</v>
      </c>
      <c r="B40" s="33" t="s">
        <v>46</v>
      </c>
      <c r="C40" s="33" t="s">
        <v>108</v>
      </c>
    </row>
    <row r="41" spans="1:3" s="15" customFormat="1" ht="12">
      <c r="A41" s="15">
        <v>28</v>
      </c>
      <c r="B41" s="33" t="s">
        <v>76</v>
      </c>
      <c r="C41" s="33" t="s">
        <v>78</v>
      </c>
    </row>
    <row r="42" spans="1:3" s="31" customFormat="1" ht="7.5" customHeight="1">
      <c r="B42" s="32"/>
      <c r="C42" s="32"/>
    </row>
    <row r="43" spans="1:3" ht="21">
      <c r="A43" s="9" t="s">
        <v>57</v>
      </c>
      <c r="B43" s="10"/>
      <c r="C43" s="10"/>
    </row>
    <row r="44" spans="1:3" s="15" customFormat="1" ht="12">
      <c r="A44" s="15">
        <v>29</v>
      </c>
      <c r="B44" s="15" t="s">
        <v>54</v>
      </c>
      <c r="C44" s="33" t="s">
        <v>79</v>
      </c>
    </row>
    <row r="45" spans="1:3" s="15" customFormat="1" ht="12">
      <c r="A45" s="15">
        <v>30</v>
      </c>
      <c r="B45" s="15" t="s">
        <v>55</v>
      </c>
      <c r="C45" s="33" t="s">
        <v>80</v>
      </c>
    </row>
    <row r="46" spans="1:3" s="15" customFormat="1" ht="12">
      <c r="A46" s="15">
        <v>31</v>
      </c>
      <c r="B46" s="15" t="s">
        <v>56</v>
      </c>
      <c r="C46" s="33" t="s">
        <v>81</v>
      </c>
    </row>
    <row r="47" spans="1:3" s="15" customFormat="1" ht="12">
      <c r="C47" s="33" t="s">
        <v>88</v>
      </c>
    </row>
    <row r="48" spans="1:3" s="15" customFormat="1" ht="12">
      <c r="A48" s="25"/>
      <c r="B48" s="18"/>
      <c r="C48" s="18" t="s">
        <v>82</v>
      </c>
    </row>
    <row r="49" spans="1:3" ht="9.75" customHeight="1">
      <c r="A49" s="23"/>
      <c r="B49" s="20"/>
      <c r="C49" s="20"/>
    </row>
    <row r="50" spans="1:3" ht="21">
      <c r="A50" s="9" t="s">
        <v>83</v>
      </c>
      <c r="B50" s="10"/>
      <c r="C50" s="10"/>
    </row>
    <row r="51" spans="1:3" s="15" customFormat="1" ht="12">
      <c r="A51" s="15">
        <v>32</v>
      </c>
      <c r="B51" s="15" t="s">
        <v>84</v>
      </c>
      <c r="C51" s="433" t="s">
        <v>143</v>
      </c>
    </row>
    <row r="52" spans="1:3" s="15" customFormat="1" ht="12">
      <c r="A52" s="15">
        <v>33</v>
      </c>
      <c r="B52" s="15" t="s">
        <v>49</v>
      </c>
      <c r="C52" s="434"/>
    </row>
    <row r="53" spans="1:3" s="15" customFormat="1" ht="12">
      <c r="A53" s="15">
        <v>34</v>
      </c>
      <c r="B53" s="15" t="s">
        <v>128</v>
      </c>
      <c r="C53" s="434"/>
    </row>
    <row r="54" spans="1:3" s="15" customFormat="1" ht="12">
      <c r="A54" s="15">
        <v>35</v>
      </c>
      <c r="B54" s="15" t="s">
        <v>138</v>
      </c>
      <c r="C54" s="434"/>
    </row>
    <row r="55" spans="1:3" ht="8.25" customHeight="1"/>
    <row r="56" spans="1:3" ht="21">
      <c r="A56" s="9" t="s">
        <v>85</v>
      </c>
      <c r="B56" s="10"/>
      <c r="C56" s="10"/>
    </row>
    <row r="57" spans="1:3" s="15" customFormat="1" ht="12">
      <c r="A57" s="15">
        <v>36</v>
      </c>
      <c r="B57" s="15" t="s">
        <v>51</v>
      </c>
      <c r="C57" s="15" t="s">
        <v>86</v>
      </c>
    </row>
    <row r="58" spans="1:3" s="15" customFormat="1" ht="12">
      <c r="A58" s="15">
        <v>37</v>
      </c>
      <c r="B58" s="15" t="s">
        <v>52</v>
      </c>
      <c r="C58" s="15" t="s">
        <v>87</v>
      </c>
    </row>
    <row r="59" spans="1:3" ht="7.5" customHeight="1"/>
    <row r="60" spans="1:3" ht="21">
      <c r="A60" s="9" t="s">
        <v>58</v>
      </c>
      <c r="B60" s="10"/>
      <c r="C60" s="10"/>
    </row>
    <row r="61" spans="1:3" s="15" customFormat="1" ht="12">
      <c r="A61" s="432">
        <v>38</v>
      </c>
      <c r="B61" s="431" t="s">
        <v>89</v>
      </c>
      <c r="C61" s="15" t="s">
        <v>90</v>
      </c>
    </row>
    <row r="62" spans="1:3" s="15" customFormat="1" ht="12">
      <c r="A62" s="432"/>
      <c r="B62" s="431"/>
      <c r="C62" s="15" t="s">
        <v>91</v>
      </c>
    </row>
    <row r="63" spans="1:3" s="15" customFormat="1" ht="12">
      <c r="A63" s="432"/>
      <c r="B63" s="431"/>
      <c r="C63" s="40" t="s">
        <v>102</v>
      </c>
    </row>
    <row r="64" spans="1:3" s="15" customFormat="1" ht="12">
      <c r="A64" s="432"/>
      <c r="B64" s="431"/>
      <c r="C64" s="40" t="s">
        <v>103</v>
      </c>
    </row>
    <row r="65" spans="1:3" s="15" customFormat="1" ht="12"/>
    <row r="66" spans="1:3" ht="21">
      <c r="A66" s="9" t="s">
        <v>92</v>
      </c>
      <c r="B66" s="10"/>
      <c r="C66" s="10"/>
    </row>
    <row r="67" spans="1:3" s="15" customFormat="1" ht="12">
      <c r="A67" s="15">
        <v>39</v>
      </c>
      <c r="B67" s="15" t="s">
        <v>93</v>
      </c>
      <c r="C67" s="15" t="s">
        <v>109</v>
      </c>
    </row>
  </sheetData>
  <mergeCells count="4">
    <mergeCell ref="A1:C1"/>
    <mergeCell ref="B61:B64"/>
    <mergeCell ref="A61:A64"/>
    <mergeCell ref="C51:C54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BE34"/>
  <sheetViews>
    <sheetView showGridLines="0" zoomScaleNormal="100" workbookViewId="0">
      <pane xSplit="25" ySplit="4" topLeftCell="Z5" activePane="bottomRight" state="frozen"/>
      <selection pane="topRight" activeCell="Z1" sqref="Z1"/>
      <selection pane="bottomLeft" activeCell="A4" sqref="A4"/>
      <selection pane="bottomRight" activeCell="C19" sqref="C19"/>
    </sheetView>
  </sheetViews>
  <sheetFormatPr baseColWidth="10" defaultColWidth="11.42578125" defaultRowHeight="14.25" outlineLevelCol="1"/>
  <cols>
    <col min="1" max="1" width="6.85546875" style="286" customWidth="1"/>
    <col min="2" max="2" width="12.28515625" style="286" customWidth="1"/>
    <col min="3" max="3" width="31.5703125" style="286" customWidth="1"/>
    <col min="4" max="4" width="7" style="287" bestFit="1" customWidth="1"/>
    <col min="5" max="5" width="7.28515625" style="287" customWidth="1"/>
    <col min="6" max="6" width="7.85546875" style="287" bestFit="1" customWidth="1"/>
    <col min="7" max="8" width="5.140625" style="287" bestFit="1" customWidth="1"/>
    <col min="9" max="9" width="8.140625" style="287" hidden="1" customWidth="1" outlineLevel="1"/>
    <col min="10" max="10" width="5.28515625" style="287" hidden="1" customWidth="1" outlineLevel="1"/>
    <col min="11" max="11" width="5.5703125" style="287" hidden="1" customWidth="1" outlineLevel="1"/>
    <col min="12" max="12" width="5.140625" style="287" hidden="1" customWidth="1" outlineLevel="1"/>
    <col min="13" max="13" width="8.42578125" style="287" hidden="1" customWidth="1" outlineLevel="1"/>
    <col min="14" max="14" width="5.28515625" style="287" hidden="1" customWidth="1" outlineLevel="1"/>
    <col min="15" max="15" width="5.5703125" style="287" hidden="1" customWidth="1" outlineLevel="1"/>
    <col min="16" max="16" width="5.140625" style="287" hidden="1" customWidth="1" outlineLevel="1"/>
    <col min="17" max="17" width="7.85546875" style="287" bestFit="1" customWidth="1" collapsed="1"/>
    <col min="18" max="19" width="6" style="287" customWidth="1"/>
    <col min="20" max="20" width="8.140625" style="287" hidden="1" customWidth="1" outlineLevel="1"/>
    <col min="21" max="21" width="5" style="287" hidden="1" customWidth="1" outlineLevel="1"/>
    <col min="22" max="22" width="5.5703125" style="287" hidden="1" customWidth="1" outlineLevel="1"/>
    <col min="23" max="23" width="8.42578125" style="287" hidden="1" customWidth="1" outlineLevel="1"/>
    <col min="24" max="24" width="4.7109375" style="287" hidden="1" customWidth="1" outlineLevel="1"/>
    <col min="25" max="25" width="5.5703125" style="287" hidden="1" customWidth="1" outlineLevel="1"/>
    <col min="26" max="26" width="5.5703125" style="288" customWidth="1" collapsed="1"/>
    <col min="27" max="27" width="8.7109375" style="286" customWidth="1"/>
    <col min="28" max="28" width="8.42578125" style="286" customWidth="1"/>
    <col min="29" max="29" width="11.42578125" style="286"/>
    <col min="30" max="31" width="5.7109375" style="286" customWidth="1"/>
    <col min="32" max="32" width="8.42578125" style="286" customWidth="1"/>
    <col min="33" max="33" width="9.5703125" style="286" customWidth="1"/>
    <col min="34" max="34" width="13.140625" style="286" customWidth="1"/>
    <col min="35" max="35" width="5.140625" style="286" customWidth="1"/>
    <col min="36" max="36" width="7.7109375" style="286" customWidth="1"/>
    <col min="37" max="37" width="9.5703125" style="314" customWidth="1"/>
    <col min="38" max="51" width="7.140625" style="324" customWidth="1"/>
    <col min="52" max="56" width="4.28515625" style="287" customWidth="1"/>
    <col min="57" max="57" width="5" style="286" customWidth="1"/>
    <col min="58" max="16384" width="11.42578125" style="286"/>
  </cols>
  <sheetData>
    <row r="1" spans="1:57" s="126" customFormat="1" ht="11.25" hidden="1">
      <c r="A1" s="438" t="s">
        <v>245</v>
      </c>
      <c r="B1" s="438"/>
      <c r="C1" s="438"/>
      <c r="D1" s="442" t="s">
        <v>246</v>
      </c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4" t="s">
        <v>247</v>
      </c>
      <c r="R1" s="445"/>
      <c r="S1" s="445"/>
      <c r="T1" s="445"/>
      <c r="U1" s="445"/>
      <c r="V1" s="445"/>
      <c r="W1" s="445"/>
      <c r="X1" s="445"/>
      <c r="Y1" s="445"/>
      <c r="Z1" s="359" t="s">
        <v>248</v>
      </c>
      <c r="AA1" s="360" t="s">
        <v>248</v>
      </c>
      <c r="AB1" s="358" t="s">
        <v>249</v>
      </c>
      <c r="AC1" s="358" t="s">
        <v>249</v>
      </c>
      <c r="AD1" s="442" t="s">
        <v>249</v>
      </c>
      <c r="AE1" s="443"/>
      <c r="AF1" s="443"/>
      <c r="AG1" s="443"/>
      <c r="AH1" s="352" t="s">
        <v>248</v>
      </c>
      <c r="AI1" s="352"/>
      <c r="AJ1" s="352"/>
      <c r="AK1" s="353"/>
      <c r="AL1" s="354" t="s">
        <v>248</v>
      </c>
      <c r="AM1" s="354"/>
      <c r="AN1" s="354"/>
      <c r="AO1" s="354"/>
      <c r="AP1" s="354"/>
      <c r="AQ1" s="354"/>
      <c r="AR1" s="354"/>
      <c r="AS1" s="354"/>
      <c r="AT1" s="354"/>
      <c r="AU1" s="354"/>
      <c r="AV1" s="354"/>
      <c r="AW1" s="354"/>
      <c r="AX1" s="354"/>
      <c r="AY1" s="354"/>
      <c r="AZ1" s="355" t="s">
        <v>249</v>
      </c>
      <c r="BA1" s="356"/>
      <c r="BB1" s="356"/>
      <c r="BC1" s="356"/>
      <c r="BD1" s="356"/>
      <c r="BE1" s="357"/>
    </row>
    <row r="2" spans="1:57" s="289" customFormat="1" ht="15.75" customHeight="1">
      <c r="A2" s="305" t="s">
        <v>175</v>
      </c>
      <c r="B2" s="306"/>
      <c r="C2" s="361" t="s">
        <v>241</v>
      </c>
      <c r="D2" s="439" t="s">
        <v>243</v>
      </c>
      <c r="E2" s="439"/>
      <c r="F2" s="439"/>
      <c r="G2" s="439"/>
      <c r="H2" s="439"/>
      <c r="I2" s="259"/>
      <c r="J2" s="259"/>
      <c r="K2" s="259"/>
      <c r="L2" s="259"/>
      <c r="M2" s="259"/>
      <c r="N2" s="259"/>
      <c r="O2" s="259"/>
      <c r="P2" s="259"/>
      <c r="Q2" s="349" t="s">
        <v>167</v>
      </c>
      <c r="R2" s="260"/>
      <c r="S2" s="260"/>
      <c r="T2" s="260"/>
      <c r="U2" s="260"/>
      <c r="V2" s="260"/>
      <c r="W2" s="260"/>
      <c r="X2" s="260"/>
      <c r="Y2" s="260"/>
      <c r="Z2" s="279"/>
      <c r="AA2" s="440" t="s">
        <v>47</v>
      </c>
      <c r="AB2" s="440"/>
      <c r="AC2" s="440"/>
      <c r="AD2" s="441" t="s">
        <v>216</v>
      </c>
      <c r="AE2" s="441"/>
      <c r="AF2" s="441"/>
      <c r="AG2" s="441"/>
      <c r="AH2" s="350" t="s">
        <v>217</v>
      </c>
      <c r="AI2" s="298"/>
      <c r="AJ2" s="297"/>
      <c r="AK2" s="311"/>
      <c r="AL2" s="351" t="s">
        <v>206</v>
      </c>
      <c r="AM2" s="315"/>
      <c r="AN2" s="315"/>
      <c r="AO2" s="315"/>
      <c r="AP2" s="315"/>
      <c r="AQ2" s="315"/>
      <c r="AR2" s="315"/>
      <c r="AS2" s="315"/>
      <c r="AT2" s="315"/>
      <c r="AU2" s="315"/>
      <c r="AV2" s="315"/>
      <c r="AW2" s="315"/>
      <c r="AX2" s="315"/>
      <c r="AY2" s="315"/>
      <c r="AZ2" s="437" t="s">
        <v>230</v>
      </c>
      <c r="BA2" s="437"/>
      <c r="BB2" s="437"/>
      <c r="BC2" s="437"/>
      <c r="BD2" s="437"/>
      <c r="BE2" s="437"/>
    </row>
    <row r="3" spans="1:57" s="378" customFormat="1" ht="26.25" customHeight="1">
      <c r="A3" s="362" t="s">
        <v>218</v>
      </c>
      <c r="B3" s="363" t="s">
        <v>0</v>
      </c>
      <c r="C3" s="364" t="s">
        <v>1</v>
      </c>
      <c r="D3" s="365" t="s">
        <v>131</v>
      </c>
      <c r="E3" s="365" t="s">
        <v>244</v>
      </c>
      <c r="F3" s="365" t="s">
        <v>3</v>
      </c>
      <c r="G3" s="366" t="s">
        <v>132</v>
      </c>
      <c r="H3" s="366" t="s">
        <v>133</v>
      </c>
      <c r="I3" s="367" t="s">
        <v>4</v>
      </c>
      <c r="J3" s="367" t="s">
        <v>2</v>
      </c>
      <c r="K3" s="368" t="s">
        <v>132</v>
      </c>
      <c r="L3" s="368" t="s">
        <v>133</v>
      </c>
      <c r="M3" s="367" t="s">
        <v>44</v>
      </c>
      <c r="N3" s="369" t="s">
        <v>45</v>
      </c>
      <c r="O3" s="368" t="s">
        <v>132</v>
      </c>
      <c r="P3" s="368" t="s">
        <v>133</v>
      </c>
      <c r="Q3" s="370" t="s">
        <v>3</v>
      </c>
      <c r="R3" s="371" t="s">
        <v>132</v>
      </c>
      <c r="S3" s="371" t="s">
        <v>136</v>
      </c>
      <c r="T3" s="372" t="s">
        <v>4</v>
      </c>
      <c r="U3" s="372" t="s">
        <v>2</v>
      </c>
      <c r="V3" s="371" t="s">
        <v>132</v>
      </c>
      <c r="W3" s="372" t="s">
        <v>44</v>
      </c>
      <c r="X3" s="373" t="s">
        <v>45</v>
      </c>
      <c r="Y3" s="372" t="s">
        <v>132</v>
      </c>
      <c r="Z3" s="374"/>
      <c r="AA3" s="375" t="s">
        <v>232</v>
      </c>
      <c r="AB3" s="375" t="s">
        <v>231</v>
      </c>
      <c r="AC3" s="375" t="s">
        <v>233</v>
      </c>
      <c r="AD3" s="376" t="s">
        <v>219</v>
      </c>
      <c r="AE3" s="376" t="s">
        <v>220</v>
      </c>
      <c r="AF3" s="376" t="s">
        <v>221</v>
      </c>
      <c r="AG3" s="376" t="s">
        <v>222</v>
      </c>
      <c r="AH3" s="307" t="s">
        <v>236</v>
      </c>
      <c r="AI3" s="300" t="s">
        <v>237</v>
      </c>
      <c r="AJ3" s="299" t="s">
        <v>240</v>
      </c>
      <c r="AK3" s="312" t="s">
        <v>242</v>
      </c>
      <c r="AL3" s="435" t="s">
        <v>223</v>
      </c>
      <c r="AM3" s="435"/>
      <c r="AN3" s="446"/>
      <c r="AO3" s="447" t="s">
        <v>196</v>
      </c>
      <c r="AP3" s="435"/>
      <c r="AQ3" s="446"/>
      <c r="AR3" s="435" t="s">
        <v>225</v>
      </c>
      <c r="AS3" s="435"/>
      <c r="AT3" s="435"/>
      <c r="AU3" s="435" t="s">
        <v>201</v>
      </c>
      <c r="AV3" s="435"/>
      <c r="AW3" s="435" t="s">
        <v>224</v>
      </c>
      <c r="AX3" s="435"/>
      <c r="AY3" s="435"/>
      <c r="AZ3" s="377" t="s">
        <v>226</v>
      </c>
      <c r="BA3" s="377" t="s">
        <v>130</v>
      </c>
      <c r="BB3" s="377" t="s">
        <v>128</v>
      </c>
      <c r="BC3" s="377" t="s">
        <v>139</v>
      </c>
      <c r="BD3" s="377" t="s">
        <v>227</v>
      </c>
      <c r="BE3" s="377" t="s">
        <v>155</v>
      </c>
    </row>
    <row r="4" spans="1:57" s="285" customFormat="1" ht="23.25">
      <c r="A4" s="436" t="s">
        <v>5814</v>
      </c>
      <c r="B4" s="436"/>
      <c r="C4" s="436"/>
      <c r="D4" s="261"/>
      <c r="E4" s="261"/>
      <c r="F4" s="261"/>
      <c r="G4" s="262"/>
      <c r="H4" s="262"/>
      <c r="I4" s="262"/>
      <c r="J4" s="262"/>
      <c r="K4" s="262"/>
      <c r="L4" s="262"/>
      <c r="M4" s="262"/>
      <c r="N4" s="262"/>
      <c r="O4" s="262"/>
      <c r="P4" s="262"/>
      <c r="Q4" s="303"/>
      <c r="R4" s="263"/>
      <c r="S4" s="263"/>
      <c r="T4" s="264"/>
      <c r="U4" s="264"/>
      <c r="V4" s="264"/>
      <c r="W4" s="264"/>
      <c r="X4" s="264"/>
      <c r="Y4" s="264"/>
      <c r="Z4" s="302"/>
      <c r="AA4" s="304">
        <v>1</v>
      </c>
      <c r="AB4" s="304">
        <v>2</v>
      </c>
      <c r="AC4" s="304">
        <v>3</v>
      </c>
      <c r="AD4" s="293" t="s">
        <v>6424</v>
      </c>
      <c r="AE4" s="391">
        <v>3</v>
      </c>
      <c r="AF4" s="294"/>
      <c r="AG4" s="295">
        <f>SUM(AG5:AG34)</f>
        <v>276825</v>
      </c>
      <c r="AH4" s="308"/>
      <c r="AI4" s="296"/>
      <c r="AJ4" s="296"/>
      <c r="AK4" s="313"/>
      <c r="AL4" s="316" t="s">
        <v>5</v>
      </c>
      <c r="AM4" s="316" t="s">
        <v>32</v>
      </c>
      <c r="AN4" s="317" t="s">
        <v>167</v>
      </c>
      <c r="AO4" s="318" t="s">
        <v>5</v>
      </c>
      <c r="AP4" s="316" t="s">
        <v>32</v>
      </c>
      <c r="AQ4" s="317" t="s">
        <v>167</v>
      </c>
      <c r="AR4" s="318" t="s">
        <v>5</v>
      </c>
      <c r="AS4" s="316" t="s">
        <v>32</v>
      </c>
      <c r="AT4" s="317" t="s">
        <v>167</v>
      </c>
      <c r="AU4" s="318" t="s">
        <v>229</v>
      </c>
      <c r="AV4" s="317" t="s">
        <v>167</v>
      </c>
      <c r="AW4" s="318"/>
      <c r="AX4" s="316"/>
      <c r="AY4" s="316"/>
      <c r="AZ4" s="264"/>
      <c r="BA4" s="264"/>
      <c r="BB4" s="264"/>
      <c r="BC4" s="264"/>
      <c r="BD4" s="264"/>
      <c r="BE4" s="264"/>
    </row>
    <row r="5" spans="1:57" s="285" customFormat="1" ht="15.75">
      <c r="A5" s="276" t="s">
        <v>975</v>
      </c>
      <c r="B5" s="277" t="s">
        <v>976</v>
      </c>
      <c r="C5" s="276" t="s">
        <v>977</v>
      </c>
      <c r="D5" s="266">
        <f>IFERROR(VLOOKUP($A5,LP!$B:$AV,47,FALSE)," ")</f>
        <v>11627</v>
      </c>
      <c r="E5" s="266">
        <f>IFERROR(VLOOKUP($A5,LP!$B:$AW,48,FALSE)," ")</f>
        <v>11627</v>
      </c>
      <c r="F5" s="266">
        <f>IFERROR(VLOOKUP($A5,LP!$B:$AX,49,FALSE)," ")</f>
        <v>13900</v>
      </c>
      <c r="G5" s="267">
        <f>+IFERROR((F5/D5-1)," ")</f>
        <v>0.1954932484733809</v>
      </c>
      <c r="H5" s="268">
        <f>IFERROR(((F5-D5)/F5)," ")</f>
        <v>0.16352517985611512</v>
      </c>
      <c r="I5" s="269">
        <f>IFERROR(VLOOKUP($A5,LP!$B:$BA,52,FALSE)," ")</f>
        <v>13500</v>
      </c>
      <c r="J5" s="270">
        <f>IFERROR(VLOOKUP($A5,LP!$B:$BB,53,FALSE)," ")</f>
        <v>6</v>
      </c>
      <c r="K5" s="267">
        <f>+IFERROR((I5/D5-1)," ")</f>
        <v>0.16109056506407504</v>
      </c>
      <c r="L5" s="268">
        <f>IFERROR((I5-D5)/I5," ")</f>
        <v>0.13874074074074075</v>
      </c>
      <c r="M5" s="269">
        <f>IFERROR(VLOOKUP($A5,LP!$B:$BE,56,FALSE)," ")</f>
        <v>13250</v>
      </c>
      <c r="N5" s="271">
        <f>IFERROR(VLOOKUP($A5,LP!$B:$BF,57,FALSE)," ")</f>
        <v>12</v>
      </c>
      <c r="O5" s="267">
        <f>IFERROR(+M5/D5-1," ")</f>
        <v>0.13958888793325874</v>
      </c>
      <c r="P5" s="291">
        <f>IFERROR((M5-D5)/M5," ")</f>
        <v>0.12249056603773585</v>
      </c>
      <c r="Q5" s="292">
        <v>12900</v>
      </c>
      <c r="R5" s="267">
        <f>IFERROR((+(Q5+AA5)/D5-1)," ")</f>
        <v>0.15248989421174852</v>
      </c>
      <c r="S5" s="272">
        <f>+IFERROR(((Q5+AA5)/E5-1)," ")</f>
        <v>0.15248989421174852</v>
      </c>
      <c r="T5" s="273"/>
      <c r="U5" s="274"/>
      <c r="V5" s="267">
        <f>+(T5+AA5)/D5-1</f>
        <v>-0.95699664573836762</v>
      </c>
      <c r="W5" s="273"/>
      <c r="X5" s="275"/>
      <c r="Y5" s="301">
        <f>+(W5+AA5)/D5-1</f>
        <v>-0.95699664573836762</v>
      </c>
      <c r="Z5" s="280">
        <v>2</v>
      </c>
      <c r="AA5" s="278">
        <v>500</v>
      </c>
      <c r="AB5" s="278">
        <f t="shared" ref="AB5:AB11" si="0">IF(Z5=2,(F5-Q5-AA5),IF(Z5=1,0,IF(Z5=3,0,IF(Z5=0," "))))</f>
        <v>500</v>
      </c>
      <c r="AC5" s="278">
        <f>IF(Z5=3,F5-Q5,IF(Z5=1,0,IF(Z5=2,0,IF(Z5=0," "))))</f>
        <v>0</v>
      </c>
      <c r="AD5" s="265">
        <f>IFERROR(VLOOKUP(A5,LP!$B:$BI,60,FALSE)," ")</f>
        <v>22</v>
      </c>
      <c r="AE5" s="281">
        <f>+IFERROR(((AD5/30)*1.5)*AE$4," ")</f>
        <v>3.3</v>
      </c>
      <c r="AF5" s="265">
        <f>+IFERROR((AE5*Q5)," ")</f>
        <v>42570</v>
      </c>
      <c r="AG5" s="265">
        <f>+IFERROR((AC5+AB5)*AE5," ")</f>
        <v>1650</v>
      </c>
      <c r="AH5" s="309" t="s">
        <v>235</v>
      </c>
      <c r="AI5" s="258" t="s">
        <v>239</v>
      </c>
      <c r="AJ5" s="258"/>
      <c r="AK5" s="310"/>
      <c r="AL5" s="319"/>
      <c r="AM5" s="319"/>
      <c r="AN5" s="320"/>
      <c r="AO5" s="321"/>
      <c r="AP5" s="319"/>
      <c r="AQ5" s="320"/>
      <c r="AR5" s="321"/>
      <c r="AS5" s="319"/>
      <c r="AT5" s="320"/>
      <c r="AU5" s="322"/>
      <c r="AV5" s="323"/>
      <c r="AW5" s="319"/>
      <c r="AX5" s="319"/>
      <c r="AY5" s="323"/>
      <c r="AZ5" s="290">
        <f>IFERROR(VLOOKUP($A5,STOCK!$A:$C,3,FALSE)," ")</f>
        <v>6</v>
      </c>
      <c r="BA5" s="290">
        <f>IFERROR(VLOOKUP($A5,STOCK!$A:$D,4,FALSE)," ")</f>
        <v>10</v>
      </c>
      <c r="BB5" s="290">
        <f>IFERROR(VLOOKUP($A5,STOCK!$A:$E,5,FALSE)," ")</f>
        <v>5</v>
      </c>
      <c r="BC5" s="290">
        <f>IFERROR(VLOOKUP(A5,STOCK!$A:$F,6,FALSE)," ")</f>
        <v>4</v>
      </c>
      <c r="BD5" s="290">
        <f>IFERROR(VLOOKUP(A5,STOCK!$A:$G,7,FALSE)," ")</f>
        <v>9</v>
      </c>
      <c r="BE5" s="290">
        <f>IFERROR(VLOOKUP(A5,STOCK!$A:$H,8,FALSE)," ")</f>
        <v>12</v>
      </c>
    </row>
    <row r="6" spans="1:57" s="285" customFormat="1" ht="15.75">
      <c r="A6" s="276" t="s">
        <v>981</v>
      </c>
      <c r="B6" s="277" t="s">
        <v>982</v>
      </c>
      <c r="C6" s="276" t="s">
        <v>983</v>
      </c>
      <c r="D6" s="266">
        <f>IFERROR(VLOOKUP($A6,LP!$B:$AV,47,FALSE)," ")</f>
        <v>11627</v>
      </c>
      <c r="E6" s="266">
        <f>IFERROR(VLOOKUP($A6,LP!$B:$AW,48,FALSE)," ")</f>
        <v>11627</v>
      </c>
      <c r="F6" s="266">
        <f>IFERROR(VLOOKUP($A6,LP!$B:$AX,49,FALSE)," ")</f>
        <v>13900</v>
      </c>
      <c r="G6" s="267">
        <f>+IFERROR((F6/D6-1)," ")</f>
        <v>0.1954932484733809</v>
      </c>
      <c r="H6" s="268">
        <f>IFERROR(((F6-D6)/F6)," ")</f>
        <v>0.16352517985611512</v>
      </c>
      <c r="I6" s="269">
        <f>IFERROR(VLOOKUP($A6,LP!$B:$BA,52,FALSE)," ")</f>
        <v>13500</v>
      </c>
      <c r="J6" s="270">
        <f>IFERROR(VLOOKUP($A6,LP!$B:$BB,53,FALSE)," ")</f>
        <v>6</v>
      </c>
      <c r="K6" s="267">
        <f>+IFERROR((I6/D6-1)," ")</f>
        <v>0.16109056506407504</v>
      </c>
      <c r="L6" s="268">
        <f>IFERROR((I6-D6)/I6," ")</f>
        <v>0.13874074074074075</v>
      </c>
      <c r="M6" s="269">
        <f>IFERROR(VLOOKUP($A6,LP!$B:$BE,56,FALSE)," ")</f>
        <v>13250</v>
      </c>
      <c r="N6" s="271">
        <f>IFERROR(VLOOKUP($A6,LP!$B:$BF,57,FALSE)," ")</f>
        <v>12</v>
      </c>
      <c r="O6" s="267">
        <f>IFERROR(+M6/D6-1," ")</f>
        <v>0.13958888793325874</v>
      </c>
      <c r="P6" s="291">
        <f>IFERROR((M6-D6)/M6," ")</f>
        <v>0.12249056603773585</v>
      </c>
      <c r="Q6" s="292">
        <v>12900</v>
      </c>
      <c r="R6" s="267">
        <f>IFERROR((+(Q6+AA6)/D6-1)," ")</f>
        <v>0.15248989421174852</v>
      </c>
      <c r="S6" s="272">
        <f>+IFERROR(((Q6+AA6)/E6-1)," ")</f>
        <v>0.15248989421174852</v>
      </c>
      <c r="T6" s="273"/>
      <c r="U6" s="274"/>
      <c r="V6" s="267">
        <f>+(T6+AA6)/D6-1</f>
        <v>-0.95699664573836762</v>
      </c>
      <c r="W6" s="273"/>
      <c r="X6" s="275"/>
      <c r="Y6" s="301">
        <f>+(W6+AA6)/D6-1</f>
        <v>-0.95699664573836762</v>
      </c>
      <c r="Z6" s="280">
        <v>2</v>
      </c>
      <c r="AA6" s="278">
        <v>500</v>
      </c>
      <c r="AB6" s="278">
        <f>IF(Z6=2,(F6-Q6-AA6),IF(Z6=1,0,IF(Z6=3,0,IF(Z6=0," "))))</f>
        <v>500</v>
      </c>
      <c r="AC6" s="278">
        <f>IF(Z6=3,F6-Q6,IF(Z6=1,0,IF(Z6=2,0,IF(Z6=0," "))))</f>
        <v>0</v>
      </c>
      <c r="AD6" s="265">
        <f>IFERROR(VLOOKUP(A6,LP!$B:$BI,60,FALSE)," ")</f>
        <v>13</v>
      </c>
      <c r="AE6" s="281">
        <f>+IFERROR(((AD6/30)*1.5)*AE$4," ")</f>
        <v>1.9500000000000002</v>
      </c>
      <c r="AF6" s="265">
        <f>+IFERROR((AE6*Q6)," ")</f>
        <v>25155.000000000004</v>
      </c>
      <c r="AG6" s="265">
        <f>+IFERROR((AC6+AB6)*AE6," ")</f>
        <v>975.00000000000011</v>
      </c>
      <c r="AH6" s="309" t="s">
        <v>234</v>
      </c>
      <c r="AI6" s="258" t="s">
        <v>239</v>
      </c>
      <c r="AJ6" s="258">
        <v>12521</v>
      </c>
      <c r="AK6" s="310">
        <v>45437</v>
      </c>
      <c r="AL6" s="319"/>
      <c r="AM6" s="319"/>
      <c r="AN6" s="320"/>
      <c r="AO6" s="321"/>
      <c r="AP6" s="319"/>
      <c r="AQ6" s="320"/>
      <c r="AR6" s="321"/>
      <c r="AS6" s="319"/>
      <c r="AT6" s="320"/>
      <c r="AU6" s="322"/>
      <c r="AV6" s="323"/>
      <c r="AW6" s="319"/>
      <c r="AX6" s="319"/>
      <c r="AY6" s="323"/>
      <c r="AZ6" s="290">
        <f>IFERROR(VLOOKUP($A6,STOCK!$A:$C,3,FALSE)," ")</f>
        <v>58</v>
      </c>
      <c r="BA6" s="290">
        <f>IFERROR(VLOOKUP($A6,STOCK!$A:$D,4,FALSE)," ")</f>
        <v>10</v>
      </c>
      <c r="BB6" s="290">
        <f>IFERROR(VLOOKUP($A6,STOCK!$A:$E,5,FALSE)," ")</f>
        <v>6</v>
      </c>
      <c r="BC6" s="290">
        <f>IFERROR(VLOOKUP(A6,STOCK!$A:$F,6,FALSE)," ")</f>
        <v>32</v>
      </c>
      <c r="BD6" s="290">
        <f>IFERROR(VLOOKUP(A6,STOCK!$A:$G,7,FALSE)," ")</f>
        <v>21</v>
      </c>
      <c r="BE6" s="290">
        <f>IFERROR(VLOOKUP(A6,STOCK!$A:$H,8,FALSE)," ")</f>
        <v>12</v>
      </c>
    </row>
    <row r="7" spans="1:57" s="285" customFormat="1" ht="15.75">
      <c r="A7" s="276" t="s">
        <v>987</v>
      </c>
      <c r="B7" s="277" t="s">
        <v>988</v>
      </c>
      <c r="C7" s="276" t="s">
        <v>989</v>
      </c>
      <c r="D7" s="266">
        <f>IFERROR(VLOOKUP($A7,LP!$B:$AV,47,FALSE)," ")</f>
        <v>11627</v>
      </c>
      <c r="E7" s="266">
        <f>IFERROR(VLOOKUP($A7,LP!$B:$AW,48,FALSE)," ")</f>
        <v>11627</v>
      </c>
      <c r="F7" s="266">
        <f>IFERROR(VLOOKUP($A7,LP!$B:$AX,49,FALSE)," ")</f>
        <v>13900</v>
      </c>
      <c r="G7" s="267">
        <f>+IFERROR((F7/D7-1)," ")</f>
        <v>0.1954932484733809</v>
      </c>
      <c r="H7" s="268">
        <f>IFERROR(((F7-D7)/F7)," ")</f>
        <v>0.16352517985611512</v>
      </c>
      <c r="I7" s="269">
        <f>IFERROR(VLOOKUP($A7,LP!$B:$BA,52,FALSE)," ")</f>
        <v>13500</v>
      </c>
      <c r="J7" s="270">
        <f>IFERROR(VLOOKUP($A7,LP!$B:$BB,53,FALSE)," ")</f>
        <v>6</v>
      </c>
      <c r="K7" s="267">
        <f>+IFERROR((I7/D7-1)," ")</f>
        <v>0.16109056506407504</v>
      </c>
      <c r="L7" s="268">
        <f>IFERROR((I7-D7)/I7," ")</f>
        <v>0.13874074074074075</v>
      </c>
      <c r="M7" s="269">
        <f>IFERROR(VLOOKUP($A7,LP!$B:$BE,56,FALSE)," ")</f>
        <v>13250</v>
      </c>
      <c r="N7" s="271">
        <f>IFERROR(VLOOKUP($A7,LP!$B:$BF,57,FALSE)," ")</f>
        <v>12</v>
      </c>
      <c r="O7" s="267">
        <f>IFERROR(+M7/D7-1," ")</f>
        <v>0.13958888793325874</v>
      </c>
      <c r="P7" s="291">
        <f>IFERROR((M7-D7)/M7," ")</f>
        <v>0.12249056603773585</v>
      </c>
      <c r="Q7" s="292">
        <v>12900</v>
      </c>
      <c r="R7" s="267">
        <f>IFERROR((+(Q7+AA7)/D7-1)," ")</f>
        <v>0.15248989421174852</v>
      </c>
      <c r="S7" s="272">
        <f>+IFERROR(((Q7+AA7)/E7-1)," ")</f>
        <v>0.15248989421174852</v>
      </c>
      <c r="T7" s="273"/>
      <c r="U7" s="274"/>
      <c r="V7" s="267"/>
      <c r="W7" s="273"/>
      <c r="X7" s="275"/>
      <c r="Y7" s="301"/>
      <c r="Z7" s="280">
        <v>2</v>
      </c>
      <c r="AA7" s="278">
        <v>500</v>
      </c>
      <c r="AB7" s="278">
        <f>IF(Z7=2,(F7-Q7-AA7),IF(Z7=1,0,IF(Z7=3,0,IF(Z7=0," "))))</f>
        <v>500</v>
      </c>
      <c r="AC7" s="278">
        <f>IF(Z7=3,F7-Q7,IF(Z7=1,0,IF(Z7=2,0,IF(Z7=0," "))))</f>
        <v>0</v>
      </c>
      <c r="AD7" s="265">
        <f>IFERROR(VLOOKUP(A7,LP!$B:$BI,60,FALSE)," ")</f>
        <v>61</v>
      </c>
      <c r="AE7" s="281">
        <f>+IFERROR(((AD7/30)*1.5)*AE$4," ")</f>
        <v>9.1499999999999986</v>
      </c>
      <c r="AF7" s="265">
        <f>+IFERROR((AE7*Q7)," ")</f>
        <v>118034.99999999999</v>
      </c>
      <c r="AG7" s="265">
        <f>+IFERROR((AC7+AB7)*AE7," ")</f>
        <v>4574.9999999999991</v>
      </c>
      <c r="AH7" s="309" t="s">
        <v>234</v>
      </c>
      <c r="AI7" s="258" t="s">
        <v>238</v>
      </c>
      <c r="AJ7" s="258">
        <v>12521</v>
      </c>
      <c r="AK7" s="310">
        <v>45442</v>
      </c>
      <c r="AL7" s="319"/>
      <c r="AM7" s="319"/>
      <c r="AN7" s="320"/>
      <c r="AO7" s="321"/>
      <c r="AP7" s="319"/>
      <c r="AQ7" s="320"/>
      <c r="AR7" s="321"/>
      <c r="AS7" s="319"/>
      <c r="AT7" s="320"/>
      <c r="AU7" s="322"/>
      <c r="AV7" s="323"/>
      <c r="AW7" s="319"/>
      <c r="AX7" s="319"/>
      <c r="AY7" s="323"/>
      <c r="AZ7" s="290">
        <f>IFERROR(VLOOKUP($A7,STOCK!$A:$C,3,FALSE)," ")</f>
        <v>17</v>
      </c>
      <c r="BA7" s="290">
        <f>IFERROR(VLOOKUP($A7,STOCK!$A:$D,4,FALSE)," ")</f>
        <v>15</v>
      </c>
      <c r="BB7" s="290">
        <f>IFERROR(VLOOKUP($A7,STOCK!$A:$E,5,FALSE)," ")</f>
        <v>1</v>
      </c>
      <c r="BC7" s="290">
        <f>IFERROR(VLOOKUP(A7,STOCK!$A:$F,6,FALSE)," ")</f>
        <v>5</v>
      </c>
      <c r="BD7" s="290">
        <f>IFERROR(VLOOKUP(A7,STOCK!$A:$G,7,FALSE)," ")</f>
        <v>23</v>
      </c>
      <c r="BE7" s="290">
        <f>IFERROR(VLOOKUP(A7,STOCK!$A:$H,8,FALSE)," ")</f>
        <v>10</v>
      </c>
    </row>
    <row r="8" spans="1:57" ht="15.75">
      <c r="A8" s="276" t="s">
        <v>993</v>
      </c>
      <c r="B8" s="277" t="s">
        <v>994</v>
      </c>
      <c r="C8" s="276" t="s">
        <v>995</v>
      </c>
      <c r="D8" s="266">
        <f>IFERROR(VLOOKUP($A8,LP!$B:$AV,47,FALSE)," ")</f>
        <v>11627</v>
      </c>
      <c r="E8" s="266">
        <f>IFERROR(VLOOKUP($A8,LP!$B:$AW,48,FALSE)," ")</f>
        <v>11627</v>
      </c>
      <c r="F8" s="266">
        <f>IFERROR(VLOOKUP($A8,LP!$B:$AX,49,FALSE)," ")</f>
        <v>13900</v>
      </c>
      <c r="G8" s="267">
        <f>+IFERROR((F8/D8-1)," ")</f>
        <v>0.1954932484733809</v>
      </c>
      <c r="H8" s="268">
        <f>IFERROR(((F8-D8)/F8)," ")</f>
        <v>0.16352517985611512</v>
      </c>
      <c r="I8" s="269">
        <f>IFERROR(VLOOKUP($A8,LP!$B:$BA,52,FALSE)," ")</f>
        <v>13500</v>
      </c>
      <c r="J8" s="270">
        <f>IFERROR(VLOOKUP($A8,LP!$B:$BB,53,FALSE)," ")</f>
        <v>6</v>
      </c>
      <c r="K8" s="267">
        <f>+IFERROR((I8/D8-1)," ")</f>
        <v>0.16109056506407504</v>
      </c>
      <c r="L8" s="268">
        <f>IFERROR((I8-D8)/I8," ")</f>
        <v>0.13874074074074075</v>
      </c>
      <c r="M8" s="269">
        <f>IFERROR(VLOOKUP($A8,LP!$B:$BE,56,FALSE)," ")</f>
        <v>13250</v>
      </c>
      <c r="N8" s="271">
        <f>IFERROR(VLOOKUP($A8,LP!$B:$BF,57,FALSE)," ")</f>
        <v>12</v>
      </c>
      <c r="O8" s="267">
        <f>IFERROR(+M8/D8-1," ")</f>
        <v>0.13958888793325874</v>
      </c>
      <c r="P8" s="291">
        <f>IFERROR((M8-D8)/M8," ")</f>
        <v>0.12249056603773585</v>
      </c>
      <c r="Q8" s="292">
        <v>12900</v>
      </c>
      <c r="R8" s="267">
        <f>IFERROR((+(Q8+AA8)/D8-1)," ")</f>
        <v>0.15248989421174852</v>
      </c>
      <c r="S8" s="272">
        <f>+IFERROR(((Q8+AA8)/E8-1)," ")</f>
        <v>0.15248989421174852</v>
      </c>
      <c r="T8" s="273"/>
      <c r="U8" s="274"/>
      <c r="V8" s="267"/>
      <c r="W8" s="273"/>
      <c r="X8" s="275"/>
      <c r="Y8" s="301"/>
      <c r="Z8" s="280">
        <v>2</v>
      </c>
      <c r="AA8" s="278">
        <v>500</v>
      </c>
      <c r="AB8" s="278">
        <f>IF(Z8=2,(F8-Q8-AA8),IF(Z8=1,0,IF(Z8=3,0,IF(Z8=0," "))))</f>
        <v>500</v>
      </c>
      <c r="AC8" s="278">
        <f>IF(Z8=3,F8-Q8,IF(Z8=1,0,IF(Z8=2,0,IF(Z8=0," "))))</f>
        <v>0</v>
      </c>
      <c r="AD8" s="265">
        <f>IFERROR(VLOOKUP(A8,LP!$B:$BI,60,FALSE)," ")</f>
        <v>221</v>
      </c>
      <c r="AE8" s="281">
        <f>+IFERROR(((AD8/30)*1.5)*AE$4," ")</f>
        <v>33.15</v>
      </c>
      <c r="AF8" s="265">
        <f>+IFERROR((AE8*Q8)," ")</f>
        <v>427635</v>
      </c>
      <c r="AG8" s="265">
        <f>+IFERROR((AC8+AB8)*AE8," ")</f>
        <v>16575</v>
      </c>
      <c r="AH8" s="309"/>
      <c r="AI8" s="258"/>
      <c r="AJ8" s="258"/>
      <c r="AK8" s="310"/>
      <c r="AL8" s="319"/>
      <c r="AM8" s="319"/>
      <c r="AN8" s="320"/>
      <c r="AO8" s="321"/>
      <c r="AP8" s="319"/>
      <c r="AQ8" s="320"/>
      <c r="AR8" s="321"/>
      <c r="AS8" s="319"/>
      <c r="AT8" s="320"/>
      <c r="AU8" s="322"/>
      <c r="AV8" s="323"/>
      <c r="AW8" s="319"/>
      <c r="AX8" s="319"/>
      <c r="AY8" s="323"/>
      <c r="AZ8" s="290">
        <f>IFERROR(VLOOKUP($A8,STOCK!$A:$C,3,FALSE)," ")</f>
        <v>12</v>
      </c>
      <c r="BA8" s="290">
        <f>IFERROR(VLOOKUP($A8,STOCK!$A:$D,4,FALSE)," ")</f>
        <v>6</v>
      </c>
      <c r="BB8" s="290">
        <f>IFERROR(VLOOKUP($A8,STOCK!$A:$E,5,FALSE)," ")</f>
        <v>21</v>
      </c>
      <c r="BC8" s="290">
        <f>IFERROR(VLOOKUP(A8,STOCK!$A:$F,6,FALSE)," ")</f>
        <v>7</v>
      </c>
      <c r="BD8" s="290">
        <f>IFERROR(VLOOKUP(A8,STOCK!$A:$G,7,FALSE)," ")</f>
        <v>39</v>
      </c>
      <c r="BE8" s="290">
        <f>IFERROR(VLOOKUP(A8,STOCK!$A:$H,8,FALSE)," ")</f>
        <v>0</v>
      </c>
    </row>
    <row r="9" spans="1:57" ht="15.75">
      <c r="A9" s="276" t="s">
        <v>999</v>
      </c>
      <c r="B9" s="277" t="s">
        <v>1000</v>
      </c>
      <c r="C9" s="276" t="s">
        <v>1001</v>
      </c>
      <c r="D9" s="266">
        <f>IFERROR(VLOOKUP($A9,LP!$B:$AV,47,FALSE)," ")</f>
        <v>11627</v>
      </c>
      <c r="E9" s="266">
        <f>IFERROR(VLOOKUP($A9,LP!$B:$AW,48,FALSE)," ")</f>
        <v>11627</v>
      </c>
      <c r="F9" s="266">
        <f>IFERROR(VLOOKUP($A9,LP!$B:$AX,49,FALSE)," ")</f>
        <v>13900</v>
      </c>
      <c r="G9" s="267">
        <f>+IFERROR((F9/D9-1)," ")</f>
        <v>0.1954932484733809</v>
      </c>
      <c r="H9" s="268">
        <f>IFERROR(((F9-D9)/F9)," ")</f>
        <v>0.16352517985611512</v>
      </c>
      <c r="I9" s="269">
        <f>IFERROR(VLOOKUP($A9,LP!$B:$BA,52,FALSE)," ")</f>
        <v>13500</v>
      </c>
      <c r="J9" s="270">
        <f>IFERROR(VLOOKUP($A9,LP!$B:$BB,53,FALSE)," ")</f>
        <v>6</v>
      </c>
      <c r="K9" s="267">
        <f>+IFERROR((I9/D9-1)," ")</f>
        <v>0.16109056506407504</v>
      </c>
      <c r="L9" s="268">
        <f>IFERROR((I9-D9)/I9," ")</f>
        <v>0.13874074074074075</v>
      </c>
      <c r="M9" s="269">
        <f>IFERROR(VLOOKUP($A9,LP!$B:$BE,56,FALSE)," ")</f>
        <v>13250</v>
      </c>
      <c r="N9" s="271">
        <f>IFERROR(VLOOKUP($A9,LP!$B:$BF,57,FALSE)," ")</f>
        <v>12</v>
      </c>
      <c r="O9" s="267">
        <f>IFERROR(+M9/D9-1," ")</f>
        <v>0.13958888793325874</v>
      </c>
      <c r="P9" s="291">
        <f>IFERROR((M9-D9)/M9," ")</f>
        <v>0.12249056603773585</v>
      </c>
      <c r="Q9" s="292">
        <v>12900</v>
      </c>
      <c r="R9" s="267">
        <f>IFERROR((+(Q9+AA9)/D9-1)," ")</f>
        <v>0.15248989421174852</v>
      </c>
      <c r="S9" s="272">
        <f>+IFERROR(((Q9+AA9)/E9-1)," ")</f>
        <v>0.15248989421174852</v>
      </c>
      <c r="T9" s="273"/>
      <c r="U9" s="274"/>
      <c r="V9" s="267"/>
      <c r="W9" s="273"/>
      <c r="X9" s="275"/>
      <c r="Y9" s="301"/>
      <c r="Z9" s="280">
        <v>2</v>
      </c>
      <c r="AA9" s="278">
        <v>500</v>
      </c>
      <c r="AB9" s="278">
        <f>IF(Z9=2,(F9-Q9-AA9),IF(Z9=1,0,IF(Z9=3,0,IF(Z9=0," "))))</f>
        <v>500</v>
      </c>
      <c r="AC9" s="278">
        <f>IF(Z9=3,F9-Q9,IF(Z9=1,0,IF(Z9=2,0,IF(Z9=0," "))))</f>
        <v>0</v>
      </c>
      <c r="AD9" s="265">
        <f>IFERROR(VLOOKUP(A9,LP!$B:$BI,60,FALSE)," ")</f>
        <v>50</v>
      </c>
      <c r="AE9" s="281">
        <f>+IFERROR(((AD9/30)*1.5)*AE$4," ")</f>
        <v>7.5</v>
      </c>
      <c r="AF9" s="265">
        <f>+IFERROR((AE9*Q9)," ")</f>
        <v>96750</v>
      </c>
      <c r="AG9" s="265">
        <f>+IFERROR((AC9+AB9)*AE9," ")</f>
        <v>3750</v>
      </c>
      <c r="AH9" s="309"/>
      <c r="AI9" s="258"/>
      <c r="AJ9" s="258"/>
      <c r="AK9" s="310"/>
      <c r="AL9" s="319"/>
      <c r="AM9" s="319"/>
      <c r="AN9" s="320"/>
      <c r="AO9" s="321"/>
      <c r="AP9" s="319"/>
      <c r="AQ9" s="320"/>
      <c r="AR9" s="321"/>
      <c r="AS9" s="319"/>
      <c r="AT9" s="320"/>
      <c r="AU9" s="322"/>
      <c r="AV9" s="323"/>
      <c r="AW9" s="319"/>
      <c r="AX9" s="319"/>
      <c r="AY9" s="323"/>
      <c r="AZ9" s="290">
        <f>IFERROR(VLOOKUP($A9,STOCK!$A:$C,3,FALSE)," ")</f>
        <v>45</v>
      </c>
      <c r="BA9" s="290">
        <f>IFERROR(VLOOKUP($A9,STOCK!$A:$D,4,FALSE)," ")</f>
        <v>11</v>
      </c>
      <c r="BB9" s="290">
        <f>IFERROR(VLOOKUP($A9,STOCK!$A:$E,5,FALSE)," ")</f>
        <v>8</v>
      </c>
      <c r="BC9" s="290">
        <f>IFERROR(VLOOKUP(A9,STOCK!$A:$F,6,FALSE)," ")</f>
        <v>12</v>
      </c>
      <c r="BD9" s="290">
        <f>IFERROR(VLOOKUP(A9,STOCK!$A:$G,7,FALSE)," ")</f>
        <v>9</v>
      </c>
      <c r="BE9" s="290">
        <f>IFERROR(VLOOKUP(A9,STOCK!$A:$H,8,FALSE)," ")</f>
        <v>11</v>
      </c>
    </row>
    <row r="10" spans="1:57" s="285" customFormat="1" ht="15.75">
      <c r="A10" s="276" t="s">
        <v>978</v>
      </c>
      <c r="B10" s="277" t="s">
        <v>979</v>
      </c>
      <c r="C10" s="276" t="s">
        <v>980</v>
      </c>
      <c r="D10" s="266">
        <f>IFERROR(VLOOKUP($A10,LP!$B:$AV,47,FALSE)," ")</f>
        <v>14500.000019999999</v>
      </c>
      <c r="E10" s="266">
        <f>IFERROR(VLOOKUP($A10,LP!$B:$AW,48,FALSE)," ")</f>
        <v>14499.9998</v>
      </c>
      <c r="F10" s="266">
        <f>IFERROR(VLOOKUP($A10,LP!$B:$AX,49,FALSE)," ")</f>
        <v>16900</v>
      </c>
      <c r="G10" s="267">
        <f t="shared" ref="G10:G11" si="1">+IFERROR((F10/D10-1)," ")</f>
        <v>0.16551723977170041</v>
      </c>
      <c r="H10" s="268">
        <f t="shared" ref="H10:H11" si="2">IFERROR(((F10-D10)/F10)," ")</f>
        <v>0.1420118331360947</v>
      </c>
      <c r="I10" s="269">
        <f>IFERROR(VLOOKUP($A10,LP!$B:$BA,52,FALSE)," ")</f>
        <v>16500</v>
      </c>
      <c r="J10" s="270">
        <f>IFERROR(VLOOKUP($A10,LP!$B:$BB,53,FALSE)," ")</f>
        <v>3</v>
      </c>
      <c r="K10" s="267">
        <f t="shared" ref="K10:K34" si="3">+IFERROR((I10/D10-1)," ")</f>
        <v>0.13793103291319864</v>
      </c>
      <c r="L10" s="268">
        <f t="shared" ref="L10:L34" si="4">IFERROR((I10-D10)/I10," ")</f>
        <v>0.12121212000000003</v>
      </c>
      <c r="M10" s="269">
        <f>IFERROR(VLOOKUP($A10,LP!$B:$BE,56,FALSE)," ")</f>
        <v>15900</v>
      </c>
      <c r="N10" s="271">
        <f>IFERROR(VLOOKUP($A10,LP!$B:$BF,57,FALSE)," ")</f>
        <v>6</v>
      </c>
      <c r="O10" s="267">
        <f t="shared" ref="O10:O34" si="5">IFERROR(+M10/D10-1," ")</f>
        <v>9.6551722625445979E-2</v>
      </c>
      <c r="P10" s="291">
        <f t="shared" ref="P10:P34" si="6">IFERROR((M10-D10)/M10," ")</f>
        <v>8.8050313207547207E-2</v>
      </c>
      <c r="Q10" s="292">
        <v>15900</v>
      </c>
      <c r="R10" s="267">
        <f t="shared" ref="R10:R34" si="7">IFERROR((+(Q10+AA10)/D10-1)," ")</f>
        <v>0.16551723977170041</v>
      </c>
      <c r="S10" s="272">
        <f t="shared" ref="S10:S34" si="8">+IFERROR(((Q10+AA10)/E10-1)," ")</f>
        <v>0.16551725745541046</v>
      </c>
      <c r="T10" s="273"/>
      <c r="U10" s="274"/>
      <c r="V10" s="267">
        <f>+(T10+AA10)/D10-1</f>
        <v>-0.93103448285374557</v>
      </c>
      <c r="W10" s="273"/>
      <c r="X10" s="275"/>
      <c r="Y10" s="301">
        <f>+(W10+AA10)/D10-1</f>
        <v>-0.93103448285374557</v>
      </c>
      <c r="Z10" s="280">
        <v>1</v>
      </c>
      <c r="AA10" s="278">
        <v>1000</v>
      </c>
      <c r="AB10" s="278">
        <f t="shared" si="0"/>
        <v>0</v>
      </c>
      <c r="AC10" s="278">
        <f t="shared" ref="AC10:AC34" si="9">IF(Z10=3,F10-Q10,IF(Z10=1,0,IF(Z10=2,0,IF(Z10=0," "))))</f>
        <v>0</v>
      </c>
      <c r="AD10" s="265">
        <f>IFERROR(VLOOKUP(A10,LP!$B:$BI,60,FALSE)," ")</f>
        <v>205</v>
      </c>
      <c r="AE10" s="281">
        <f t="shared" ref="AE10:AE34" si="10">+IFERROR(((AD10/30)*1.5)*AE$4," ")</f>
        <v>30.75</v>
      </c>
      <c r="AF10" s="265">
        <f t="shared" ref="AF10:AF34" si="11">+IFERROR((AE10*Q10)," ")</f>
        <v>488925</v>
      </c>
      <c r="AG10" s="265">
        <f t="shared" ref="AG10:AG34" si="12">+IFERROR((AC10+AB10)*AE10," ")</f>
        <v>0</v>
      </c>
      <c r="AH10" s="309"/>
      <c r="AI10" s="258"/>
      <c r="AJ10" s="258"/>
      <c r="AK10" s="310"/>
      <c r="AL10" s="319"/>
      <c r="AM10" s="319"/>
      <c r="AN10" s="320"/>
      <c r="AO10" s="321"/>
      <c r="AP10" s="319"/>
      <c r="AQ10" s="320"/>
      <c r="AR10" s="321"/>
      <c r="AS10" s="319"/>
      <c r="AT10" s="320"/>
      <c r="AU10" s="322"/>
      <c r="AV10" s="323"/>
      <c r="AW10" s="319"/>
      <c r="AX10" s="319"/>
      <c r="AY10" s="323"/>
      <c r="AZ10" s="290">
        <f>IFERROR(VLOOKUP($A10,STOCK!$A:$C,3,FALSE)," ")</f>
        <v>66</v>
      </c>
      <c r="BA10" s="290">
        <f>IFERROR(VLOOKUP($A10,STOCK!$A:$D,4,FALSE)," ")</f>
        <v>0</v>
      </c>
      <c r="BB10" s="290">
        <f>IFERROR(VLOOKUP($A10,STOCK!$A:$E,5,FALSE)," ")</f>
        <v>35</v>
      </c>
      <c r="BC10" s="290">
        <f>IFERROR(VLOOKUP(A10,STOCK!$A:$F,6,FALSE)," ")</f>
        <v>7</v>
      </c>
      <c r="BD10" s="290">
        <f>IFERROR(VLOOKUP(A10,STOCK!$A:$G,7,FALSE)," ")</f>
        <v>56</v>
      </c>
      <c r="BE10" s="290">
        <f>IFERROR(VLOOKUP(A10,STOCK!$A:$H,8,FALSE)," ")</f>
        <v>35</v>
      </c>
    </row>
    <row r="11" spans="1:57" s="285" customFormat="1" ht="15.75">
      <c r="A11" s="276" t="s">
        <v>984</v>
      </c>
      <c r="B11" s="277" t="s">
        <v>985</v>
      </c>
      <c r="C11" s="276" t="s">
        <v>986</v>
      </c>
      <c r="D11" s="266">
        <f>IFERROR(VLOOKUP($A11,LP!$B:$AV,47,FALSE)," ")</f>
        <v>14500.000019999999</v>
      </c>
      <c r="E11" s="266">
        <f>IFERROR(VLOOKUP($A11,LP!$B:$AW,48,FALSE)," ")</f>
        <v>14499.812690000001</v>
      </c>
      <c r="F11" s="266">
        <f>IFERROR(VLOOKUP($A11,LP!$B:$AX,49,FALSE)," ")</f>
        <v>16900</v>
      </c>
      <c r="G11" s="267">
        <f t="shared" si="1"/>
        <v>0.16551723977170041</v>
      </c>
      <c r="H11" s="268">
        <f t="shared" si="2"/>
        <v>0.1420118331360947</v>
      </c>
      <c r="I11" s="269">
        <f>IFERROR(VLOOKUP($A11,LP!$B:$BA,52,FALSE)," ")</f>
        <v>16500</v>
      </c>
      <c r="J11" s="270">
        <f>IFERROR(VLOOKUP($A11,LP!$B:$BB,53,FALSE)," ")</f>
        <v>3</v>
      </c>
      <c r="K11" s="267">
        <f t="shared" si="3"/>
        <v>0.13793103291319864</v>
      </c>
      <c r="L11" s="268">
        <f t="shared" si="4"/>
        <v>0.12121212000000003</v>
      </c>
      <c r="M11" s="269">
        <f>IFERROR(VLOOKUP($A11,LP!$B:$BE,56,FALSE)," ")</f>
        <v>15900</v>
      </c>
      <c r="N11" s="271">
        <f>IFERROR(VLOOKUP($A11,LP!$B:$BF,57,FALSE)," ")</f>
        <v>6</v>
      </c>
      <c r="O11" s="267">
        <f t="shared" si="5"/>
        <v>9.6551722625445979E-2</v>
      </c>
      <c r="P11" s="291">
        <f t="shared" si="6"/>
        <v>8.8050313207547207E-2</v>
      </c>
      <c r="Q11" s="292">
        <v>15900</v>
      </c>
      <c r="R11" s="267">
        <f t="shared" si="7"/>
        <v>0.16551723977170041</v>
      </c>
      <c r="S11" s="272">
        <f t="shared" si="8"/>
        <v>0.16553229764514965</v>
      </c>
      <c r="T11" s="273"/>
      <c r="U11" s="274"/>
      <c r="V11" s="267">
        <f>+(T11+AA11)/D11-1</f>
        <v>-0.93103448285374557</v>
      </c>
      <c r="W11" s="273"/>
      <c r="X11" s="275"/>
      <c r="Y11" s="301">
        <f>+(W11+AA11)/D11-1</f>
        <v>-0.93103448285374557</v>
      </c>
      <c r="Z11" s="280">
        <v>1</v>
      </c>
      <c r="AA11" s="278">
        <v>1000</v>
      </c>
      <c r="AB11" s="278">
        <f t="shared" si="0"/>
        <v>0</v>
      </c>
      <c r="AC11" s="278">
        <f t="shared" si="9"/>
        <v>0</v>
      </c>
      <c r="AD11" s="265">
        <f>IFERROR(VLOOKUP(A11,LP!$B:$BI,60,FALSE)," ")</f>
        <v>52</v>
      </c>
      <c r="AE11" s="281">
        <f t="shared" si="10"/>
        <v>7.8000000000000007</v>
      </c>
      <c r="AF11" s="265">
        <f t="shared" si="11"/>
        <v>124020.00000000001</v>
      </c>
      <c r="AG11" s="265">
        <f t="shared" si="12"/>
        <v>0</v>
      </c>
      <c r="AH11" s="309"/>
      <c r="AI11" s="258"/>
      <c r="AJ11" s="258"/>
      <c r="AK11" s="310"/>
      <c r="AL11" s="319"/>
      <c r="AM11" s="319"/>
      <c r="AN11" s="320"/>
      <c r="AO11" s="321"/>
      <c r="AP11" s="319"/>
      <c r="AQ11" s="320"/>
      <c r="AR11" s="321"/>
      <c r="AS11" s="319"/>
      <c r="AT11" s="320"/>
      <c r="AU11" s="322"/>
      <c r="AV11" s="323"/>
      <c r="AW11" s="319"/>
      <c r="AX11" s="319"/>
      <c r="AY11" s="323"/>
      <c r="AZ11" s="290">
        <f>IFERROR(VLOOKUP($A11,STOCK!$A:$C,3,FALSE)," ")</f>
        <v>11</v>
      </c>
      <c r="BA11" s="290">
        <f>IFERROR(VLOOKUP($A11,STOCK!$A:$D,4,FALSE)," ")</f>
        <v>26</v>
      </c>
      <c r="BB11" s="290">
        <f>IFERROR(VLOOKUP($A11,STOCK!$A:$E,5,FALSE)," ")</f>
        <v>6</v>
      </c>
      <c r="BC11" s="290">
        <f>IFERROR(VLOOKUP(A11,STOCK!$A:$F,6,FALSE)," ")</f>
        <v>5</v>
      </c>
      <c r="BD11" s="290">
        <f>IFERROR(VLOOKUP(A11,STOCK!$A:$G,7,FALSE)," ")</f>
        <v>35</v>
      </c>
      <c r="BE11" s="290">
        <f>IFERROR(VLOOKUP(A11,STOCK!$A:$H,8,FALSE)," ")</f>
        <v>12</v>
      </c>
    </row>
    <row r="12" spans="1:57" s="285" customFormat="1" ht="15.75">
      <c r="A12" s="276" t="s">
        <v>990</v>
      </c>
      <c r="B12" s="277" t="s">
        <v>991</v>
      </c>
      <c r="C12" s="276" t="s">
        <v>992</v>
      </c>
      <c r="D12" s="266">
        <f>IFERROR(VLOOKUP($A12,LP!$B:$AV,47,FALSE)," ")</f>
        <v>14500.000019999999</v>
      </c>
      <c r="E12" s="266">
        <f>IFERROR(VLOOKUP($A12,LP!$B:$AW,48,FALSE)," ")</f>
        <v>14499.9998</v>
      </c>
      <c r="F12" s="266">
        <f>IFERROR(VLOOKUP($A12,LP!$B:$AX,49,FALSE)," ")</f>
        <v>16900</v>
      </c>
      <c r="G12" s="267">
        <f t="shared" ref="G12:G34" si="13">+IFERROR((F12/D12-1)," ")</f>
        <v>0.16551723977170041</v>
      </c>
      <c r="H12" s="268">
        <f t="shared" ref="H12:H34" si="14">IFERROR(((F12-D12)/F12)," ")</f>
        <v>0.1420118331360947</v>
      </c>
      <c r="I12" s="269">
        <f>IFERROR(VLOOKUP($A12,LP!$B:$BA,52,FALSE)," ")</f>
        <v>16500</v>
      </c>
      <c r="J12" s="270">
        <f>IFERROR(VLOOKUP($A12,LP!$B:$BB,53,FALSE)," ")</f>
        <v>3</v>
      </c>
      <c r="K12" s="267">
        <f t="shared" si="3"/>
        <v>0.13793103291319864</v>
      </c>
      <c r="L12" s="268">
        <f t="shared" si="4"/>
        <v>0.12121212000000003</v>
      </c>
      <c r="M12" s="269">
        <f>IFERROR(VLOOKUP($A12,LP!$B:$BE,56,FALSE)," ")</f>
        <v>15900</v>
      </c>
      <c r="N12" s="271">
        <f>IFERROR(VLOOKUP($A12,LP!$B:$BF,57,FALSE)," ")</f>
        <v>6</v>
      </c>
      <c r="O12" s="267">
        <f t="shared" si="5"/>
        <v>9.6551722625445979E-2</v>
      </c>
      <c r="P12" s="291">
        <f t="shared" si="6"/>
        <v>8.8050313207547207E-2</v>
      </c>
      <c r="Q12" s="292">
        <v>15900</v>
      </c>
      <c r="R12" s="267">
        <f t="shared" si="7"/>
        <v>9.6551722625445979E-2</v>
      </c>
      <c r="S12" s="272">
        <f t="shared" si="8"/>
        <v>9.6551739262782599E-2</v>
      </c>
      <c r="T12" s="273"/>
      <c r="U12" s="274"/>
      <c r="V12" s="267"/>
      <c r="W12" s="273"/>
      <c r="X12" s="275"/>
      <c r="Y12" s="301"/>
      <c r="Z12" s="280">
        <v>3</v>
      </c>
      <c r="AA12" s="278"/>
      <c r="AB12" s="278">
        <f t="shared" ref="AB12:AB34" si="15">IF(Z12=2,(F12-Q12-AA12),IF(Z12=1,0,IF(Z12=3,0,IF(Z12=0," "))))</f>
        <v>0</v>
      </c>
      <c r="AC12" s="278">
        <f t="shared" si="9"/>
        <v>1000</v>
      </c>
      <c r="AD12" s="265">
        <f>IFERROR(VLOOKUP(A12,LP!$B:$BI,60,FALSE)," ")</f>
        <v>308</v>
      </c>
      <c r="AE12" s="281">
        <f t="shared" si="10"/>
        <v>46.2</v>
      </c>
      <c r="AF12" s="265">
        <f t="shared" si="11"/>
        <v>734580</v>
      </c>
      <c r="AG12" s="265">
        <f t="shared" si="12"/>
        <v>46200</v>
      </c>
      <c r="AH12" s="309"/>
      <c r="AI12" s="258"/>
      <c r="AJ12" s="258"/>
      <c r="AK12" s="310"/>
      <c r="AL12" s="319"/>
      <c r="AM12" s="319"/>
      <c r="AN12" s="320"/>
      <c r="AO12" s="321"/>
      <c r="AP12" s="319"/>
      <c r="AQ12" s="320"/>
      <c r="AR12" s="321"/>
      <c r="AS12" s="319"/>
      <c r="AT12" s="320"/>
      <c r="AU12" s="322"/>
      <c r="AV12" s="323"/>
      <c r="AW12" s="319"/>
      <c r="AX12" s="319"/>
      <c r="AY12" s="323"/>
      <c r="AZ12" s="290">
        <f>IFERROR(VLOOKUP($A12,STOCK!$A:$C,3,FALSE)," ")</f>
        <v>81</v>
      </c>
      <c r="BA12" s="290">
        <f>IFERROR(VLOOKUP($A12,STOCK!$A:$D,4,FALSE)," ")</f>
        <v>50</v>
      </c>
      <c r="BB12" s="290">
        <f>IFERROR(VLOOKUP($A12,STOCK!$A:$E,5,FALSE)," ")</f>
        <v>39</v>
      </c>
      <c r="BC12" s="290">
        <f>IFERROR(VLOOKUP(A12,STOCK!$A:$F,6,FALSE)," ")</f>
        <v>34</v>
      </c>
      <c r="BD12" s="290">
        <f>IFERROR(VLOOKUP(A12,STOCK!$A:$G,7,FALSE)," ")</f>
        <v>63</v>
      </c>
      <c r="BE12" s="290">
        <f>IFERROR(VLOOKUP(A12,STOCK!$A:$H,8,FALSE)," ")</f>
        <v>36</v>
      </c>
    </row>
    <row r="13" spans="1:57" ht="15.75">
      <c r="A13" s="276" t="s">
        <v>996</v>
      </c>
      <c r="B13" s="277" t="s">
        <v>997</v>
      </c>
      <c r="C13" s="276" t="s">
        <v>998</v>
      </c>
      <c r="D13" s="266">
        <f>IFERROR(VLOOKUP($A13,LP!$B:$AV,47,FALSE)," ")</f>
        <v>14500.000019999999</v>
      </c>
      <c r="E13" s="266">
        <f>IFERROR(VLOOKUP($A13,LP!$B:$AW,48,FALSE)," ")</f>
        <v>14499.9998</v>
      </c>
      <c r="F13" s="266">
        <f>IFERROR(VLOOKUP($A13,LP!$B:$AX,49,FALSE)," ")</f>
        <v>16900</v>
      </c>
      <c r="G13" s="267">
        <f t="shared" si="13"/>
        <v>0.16551723977170041</v>
      </c>
      <c r="H13" s="268">
        <f t="shared" si="14"/>
        <v>0.1420118331360947</v>
      </c>
      <c r="I13" s="269">
        <f>IFERROR(VLOOKUP($A13,LP!$B:$BA,52,FALSE)," ")</f>
        <v>16500</v>
      </c>
      <c r="J13" s="270">
        <f>IFERROR(VLOOKUP($A13,LP!$B:$BB,53,FALSE)," ")</f>
        <v>3</v>
      </c>
      <c r="K13" s="267">
        <f t="shared" si="3"/>
        <v>0.13793103291319864</v>
      </c>
      <c r="L13" s="268">
        <f t="shared" si="4"/>
        <v>0.12121212000000003</v>
      </c>
      <c r="M13" s="269">
        <f>IFERROR(VLOOKUP($A13,LP!$B:$BE,56,FALSE)," ")</f>
        <v>15900</v>
      </c>
      <c r="N13" s="271">
        <f>IFERROR(VLOOKUP($A13,LP!$B:$BF,57,FALSE)," ")</f>
        <v>6</v>
      </c>
      <c r="O13" s="267">
        <f t="shared" si="5"/>
        <v>9.6551722625445979E-2</v>
      </c>
      <c r="P13" s="291">
        <f t="shared" si="6"/>
        <v>8.8050313207547207E-2</v>
      </c>
      <c r="Q13" s="292">
        <v>15900</v>
      </c>
      <c r="R13" s="267">
        <f t="shared" si="7"/>
        <v>9.6551722625445979E-2</v>
      </c>
      <c r="S13" s="272">
        <f t="shared" si="8"/>
        <v>9.6551739262782599E-2</v>
      </c>
      <c r="T13" s="273"/>
      <c r="U13" s="274"/>
      <c r="V13" s="267"/>
      <c r="W13" s="273"/>
      <c r="X13" s="275"/>
      <c r="Y13" s="301"/>
      <c r="Z13" s="280">
        <v>3</v>
      </c>
      <c r="AA13" s="278"/>
      <c r="AB13" s="278">
        <f t="shared" si="15"/>
        <v>0</v>
      </c>
      <c r="AC13" s="278">
        <f t="shared" si="9"/>
        <v>1000</v>
      </c>
      <c r="AD13" s="265">
        <f>IFERROR(VLOOKUP(A13,LP!$B:$BI,60,FALSE)," ")</f>
        <v>1196</v>
      </c>
      <c r="AE13" s="281">
        <f t="shared" si="10"/>
        <v>179.39999999999998</v>
      </c>
      <c r="AF13" s="265">
        <f t="shared" si="11"/>
        <v>2852459.9999999995</v>
      </c>
      <c r="AG13" s="265">
        <f t="shared" si="12"/>
        <v>179399.99999999997</v>
      </c>
      <c r="AH13" s="309"/>
      <c r="AI13" s="258"/>
      <c r="AJ13" s="258"/>
      <c r="AK13" s="310"/>
      <c r="AL13" s="319"/>
      <c r="AM13" s="319"/>
      <c r="AN13" s="320"/>
      <c r="AO13" s="321"/>
      <c r="AP13" s="319"/>
      <c r="AQ13" s="320"/>
      <c r="AR13" s="321"/>
      <c r="AS13" s="319"/>
      <c r="AT13" s="320"/>
      <c r="AU13" s="322"/>
      <c r="AV13" s="323"/>
      <c r="AW13" s="319"/>
      <c r="AX13" s="319"/>
      <c r="AY13" s="323"/>
      <c r="AZ13" s="290">
        <f>IFERROR(VLOOKUP($A13,STOCK!$A:$C,3,FALSE)," ")</f>
        <v>148</v>
      </c>
      <c r="BA13" s="290">
        <f>IFERROR(VLOOKUP($A13,STOCK!$A:$D,4,FALSE)," ")</f>
        <v>194</v>
      </c>
      <c r="BB13" s="290">
        <f>IFERROR(VLOOKUP($A13,STOCK!$A:$E,5,FALSE)," ")</f>
        <v>132</v>
      </c>
      <c r="BC13" s="290">
        <f>IFERROR(VLOOKUP(A13,STOCK!$A:$F,6,FALSE)," ")</f>
        <v>119</v>
      </c>
      <c r="BD13" s="290">
        <f>IFERROR(VLOOKUP(A13,STOCK!$A:$G,7,FALSE)," ")</f>
        <v>172</v>
      </c>
      <c r="BE13" s="290">
        <f>IFERROR(VLOOKUP(A13,STOCK!$A:$H,8,FALSE)," ")</f>
        <v>126</v>
      </c>
    </row>
    <row r="14" spans="1:57" ht="15.75">
      <c r="A14" s="276" t="s">
        <v>1002</v>
      </c>
      <c r="B14" s="277" t="s">
        <v>1003</v>
      </c>
      <c r="C14" s="276" t="s">
        <v>1004</v>
      </c>
      <c r="D14" s="266">
        <f>IFERROR(VLOOKUP($A14,LP!$B:$AV,47,FALSE)," ")</f>
        <v>14500.000019999999</v>
      </c>
      <c r="E14" s="266">
        <f>IFERROR(VLOOKUP($A14,LP!$B:$AW,48,FALSE)," ")</f>
        <v>14499.9998</v>
      </c>
      <c r="F14" s="266">
        <f>IFERROR(VLOOKUP($A14,LP!$B:$AX,49,FALSE)," ")</f>
        <v>16900</v>
      </c>
      <c r="G14" s="267">
        <f t="shared" si="13"/>
        <v>0.16551723977170041</v>
      </c>
      <c r="H14" s="268">
        <f t="shared" si="14"/>
        <v>0.1420118331360947</v>
      </c>
      <c r="I14" s="269">
        <f>IFERROR(VLOOKUP($A14,LP!$B:$BA,52,FALSE)," ")</f>
        <v>16500</v>
      </c>
      <c r="J14" s="270">
        <f>IFERROR(VLOOKUP($A14,LP!$B:$BB,53,FALSE)," ")</f>
        <v>3</v>
      </c>
      <c r="K14" s="267">
        <f t="shared" si="3"/>
        <v>0.13793103291319864</v>
      </c>
      <c r="L14" s="268">
        <f t="shared" si="4"/>
        <v>0.12121212000000003</v>
      </c>
      <c r="M14" s="269">
        <f>IFERROR(VLOOKUP($A14,LP!$B:$BE,56,FALSE)," ")</f>
        <v>15900</v>
      </c>
      <c r="N14" s="271">
        <f>IFERROR(VLOOKUP($A14,LP!$B:$BF,57,FALSE)," ")</f>
        <v>6</v>
      </c>
      <c r="O14" s="267">
        <f t="shared" si="5"/>
        <v>9.6551722625445979E-2</v>
      </c>
      <c r="P14" s="291">
        <f t="shared" si="6"/>
        <v>8.8050313207547207E-2</v>
      </c>
      <c r="Q14" s="292">
        <v>15900</v>
      </c>
      <c r="R14" s="267">
        <f t="shared" si="7"/>
        <v>9.6551722625445979E-2</v>
      </c>
      <c r="S14" s="272">
        <f t="shared" si="8"/>
        <v>9.6551739262782599E-2</v>
      </c>
      <c r="T14" s="273"/>
      <c r="U14" s="274"/>
      <c r="V14" s="267"/>
      <c r="W14" s="273"/>
      <c r="X14" s="275"/>
      <c r="Y14" s="301"/>
      <c r="Z14" s="280">
        <v>3</v>
      </c>
      <c r="AA14" s="278"/>
      <c r="AB14" s="278">
        <f t="shared" si="15"/>
        <v>0</v>
      </c>
      <c r="AC14" s="278">
        <f t="shared" si="9"/>
        <v>1000</v>
      </c>
      <c r="AD14" s="265">
        <f>IFERROR(VLOOKUP(A14,LP!$B:$BI,60,FALSE)," ")</f>
        <v>158</v>
      </c>
      <c r="AE14" s="281">
        <f t="shared" si="10"/>
        <v>23.700000000000003</v>
      </c>
      <c r="AF14" s="265">
        <f t="shared" si="11"/>
        <v>376830.00000000006</v>
      </c>
      <c r="AG14" s="265">
        <f t="shared" si="12"/>
        <v>23700.000000000004</v>
      </c>
      <c r="AH14" s="309"/>
      <c r="AI14" s="258"/>
      <c r="AJ14" s="258"/>
      <c r="AK14" s="310"/>
      <c r="AL14" s="319"/>
      <c r="AM14" s="319"/>
      <c r="AN14" s="320"/>
      <c r="AO14" s="321"/>
      <c r="AP14" s="319"/>
      <c r="AQ14" s="320"/>
      <c r="AR14" s="321"/>
      <c r="AS14" s="319"/>
      <c r="AT14" s="320"/>
      <c r="AU14" s="322"/>
      <c r="AV14" s="323"/>
      <c r="AW14" s="319"/>
      <c r="AX14" s="319"/>
      <c r="AY14" s="323"/>
      <c r="AZ14" s="290">
        <f>IFERROR(VLOOKUP($A14,STOCK!$A:$C,3,FALSE)," ")</f>
        <v>29</v>
      </c>
      <c r="BA14" s="290">
        <f>IFERROR(VLOOKUP($A14,STOCK!$A:$D,4,FALSE)," ")</f>
        <v>19</v>
      </c>
      <c r="BB14" s="290">
        <f>IFERROR(VLOOKUP($A14,STOCK!$A:$E,5,FALSE)," ")</f>
        <v>27</v>
      </c>
      <c r="BC14" s="290">
        <f>IFERROR(VLOOKUP(A14,STOCK!$A:$F,6,FALSE)," ")</f>
        <v>19</v>
      </c>
      <c r="BD14" s="290">
        <f>IFERROR(VLOOKUP(A14,STOCK!$A:$G,7,FALSE)," ")</f>
        <v>19</v>
      </c>
      <c r="BE14" s="290">
        <f>IFERROR(VLOOKUP(A14,STOCK!$A:$H,8,FALSE)," ")</f>
        <v>21</v>
      </c>
    </row>
    <row r="15" spans="1:57" ht="15.75">
      <c r="A15" s="276"/>
      <c r="B15" s="277"/>
      <c r="C15" s="276"/>
      <c r="D15" s="266" t="str">
        <f>IFERROR(VLOOKUP($A15,LP!$B:$AV,47,FALSE)," ")</f>
        <v xml:space="preserve"> </v>
      </c>
      <c r="E15" s="266" t="str">
        <f>IFERROR(VLOOKUP($A15,LP!$B:$AW,48,FALSE)," ")</f>
        <v xml:space="preserve"> </v>
      </c>
      <c r="F15" s="266" t="str">
        <f>IFERROR(VLOOKUP($A15,LP!$B:$AX,49,FALSE)," ")</f>
        <v xml:space="preserve"> </v>
      </c>
      <c r="G15" s="267" t="str">
        <f t="shared" si="13"/>
        <v xml:space="preserve"> </v>
      </c>
      <c r="H15" s="268" t="str">
        <f t="shared" si="14"/>
        <v xml:space="preserve"> </v>
      </c>
      <c r="I15" s="269" t="str">
        <f>IFERROR(VLOOKUP($A15,LP!$B:$BA,52,FALSE)," ")</f>
        <v xml:space="preserve"> </v>
      </c>
      <c r="J15" s="270" t="str">
        <f>IFERROR(VLOOKUP($A15,LP!$B:$BB,53,FALSE)," ")</f>
        <v xml:space="preserve"> </v>
      </c>
      <c r="K15" s="267" t="str">
        <f t="shared" si="3"/>
        <v xml:space="preserve"> </v>
      </c>
      <c r="L15" s="268" t="str">
        <f t="shared" si="4"/>
        <v xml:space="preserve"> </v>
      </c>
      <c r="M15" s="269" t="str">
        <f>IFERROR(VLOOKUP($A15,LP!$B:$BE,56,FALSE)," ")</f>
        <v xml:space="preserve"> </v>
      </c>
      <c r="N15" s="271" t="str">
        <f>IFERROR(VLOOKUP($A15,LP!$B:$BF,57,FALSE)," ")</f>
        <v xml:space="preserve"> </v>
      </c>
      <c r="O15" s="267" t="str">
        <f t="shared" si="5"/>
        <v xml:space="preserve"> </v>
      </c>
      <c r="P15" s="291" t="str">
        <f t="shared" si="6"/>
        <v xml:space="preserve"> </v>
      </c>
      <c r="Q15" s="292"/>
      <c r="R15" s="267" t="str">
        <f t="shared" si="7"/>
        <v xml:space="preserve"> </v>
      </c>
      <c r="S15" s="272" t="str">
        <f t="shared" si="8"/>
        <v xml:space="preserve"> </v>
      </c>
      <c r="T15" s="273"/>
      <c r="U15" s="274"/>
      <c r="V15" s="267"/>
      <c r="W15" s="273"/>
      <c r="X15" s="275"/>
      <c r="Y15" s="301"/>
      <c r="Z15" s="280"/>
      <c r="AA15" s="278"/>
      <c r="AB15" s="278" t="str">
        <f t="shared" si="15"/>
        <v xml:space="preserve"> </v>
      </c>
      <c r="AC15" s="278" t="str">
        <f t="shared" si="9"/>
        <v xml:space="preserve"> </v>
      </c>
      <c r="AD15" s="265" t="str">
        <f>IFERROR(VLOOKUP(A15,LP!$B:$BI,60,FALSE)," ")</f>
        <v xml:space="preserve"> </v>
      </c>
      <c r="AE15" s="281" t="str">
        <f t="shared" si="10"/>
        <v xml:space="preserve"> </v>
      </c>
      <c r="AF15" s="265" t="str">
        <f t="shared" si="11"/>
        <v xml:space="preserve"> </v>
      </c>
      <c r="AG15" s="265" t="str">
        <f t="shared" si="12"/>
        <v xml:space="preserve"> </v>
      </c>
      <c r="AH15" s="309"/>
      <c r="AI15" s="258"/>
      <c r="AJ15" s="258"/>
      <c r="AK15" s="310"/>
      <c r="AL15" s="319"/>
      <c r="AM15" s="319"/>
      <c r="AN15" s="320"/>
      <c r="AO15" s="321"/>
      <c r="AP15" s="319"/>
      <c r="AQ15" s="320"/>
      <c r="AR15" s="321"/>
      <c r="AS15" s="319"/>
      <c r="AT15" s="320"/>
      <c r="AU15" s="322"/>
      <c r="AV15" s="323"/>
      <c r="AW15" s="319"/>
      <c r="AX15" s="319"/>
      <c r="AY15" s="323"/>
      <c r="AZ15" s="290" t="str">
        <f>IFERROR(VLOOKUP($A15,STOCK!$A:$C,3,FALSE)," ")</f>
        <v xml:space="preserve"> </v>
      </c>
      <c r="BA15" s="290" t="str">
        <f>IFERROR(VLOOKUP($A15,STOCK!$A:$D,4,FALSE)," ")</f>
        <v xml:space="preserve"> </v>
      </c>
      <c r="BB15" s="290" t="str">
        <f>IFERROR(VLOOKUP($A15,STOCK!$A:$E,5,FALSE)," ")</f>
        <v xml:space="preserve"> </v>
      </c>
      <c r="BC15" s="290" t="str">
        <f>IFERROR(VLOOKUP(A15,STOCK!$A:$F,6,FALSE)," ")</f>
        <v xml:space="preserve"> </v>
      </c>
      <c r="BD15" s="290" t="str">
        <f>IFERROR(VLOOKUP(A15,STOCK!$A:$G,7,FALSE)," ")</f>
        <v xml:space="preserve"> </v>
      </c>
      <c r="BE15" s="290" t="str">
        <f>IFERROR(VLOOKUP(A15,STOCK!$A:$H,8,FALSE)," ")</f>
        <v xml:space="preserve"> </v>
      </c>
    </row>
    <row r="16" spans="1:57" ht="15.75">
      <c r="A16" s="276"/>
      <c r="B16" s="277"/>
      <c r="C16" s="276"/>
      <c r="D16" s="266" t="str">
        <f>IFERROR(VLOOKUP($A16,LP!$B:$AV,47,FALSE)," ")</f>
        <v xml:space="preserve"> </v>
      </c>
      <c r="E16" s="266" t="str">
        <f>IFERROR(VLOOKUP($A16,LP!$B:$AW,48,FALSE)," ")</f>
        <v xml:space="preserve"> </v>
      </c>
      <c r="F16" s="266" t="str">
        <f>IFERROR(VLOOKUP($A16,LP!$B:$AX,49,FALSE)," ")</f>
        <v xml:space="preserve"> </v>
      </c>
      <c r="G16" s="267" t="str">
        <f t="shared" si="13"/>
        <v xml:space="preserve"> </v>
      </c>
      <c r="H16" s="268" t="str">
        <f t="shared" si="14"/>
        <v xml:space="preserve"> </v>
      </c>
      <c r="I16" s="269" t="str">
        <f>IFERROR(VLOOKUP($A16,LP!$B:$BA,52,FALSE)," ")</f>
        <v xml:space="preserve"> </v>
      </c>
      <c r="J16" s="270" t="str">
        <f>IFERROR(VLOOKUP($A16,LP!$B:$BB,53,FALSE)," ")</f>
        <v xml:space="preserve"> </v>
      </c>
      <c r="K16" s="267" t="str">
        <f t="shared" si="3"/>
        <v xml:space="preserve"> </v>
      </c>
      <c r="L16" s="268" t="str">
        <f t="shared" si="4"/>
        <v xml:space="preserve"> </v>
      </c>
      <c r="M16" s="269" t="str">
        <f>IFERROR(VLOOKUP($A16,LP!$B:$BE,56,FALSE)," ")</f>
        <v xml:space="preserve"> </v>
      </c>
      <c r="N16" s="271" t="str">
        <f>IFERROR(VLOOKUP($A16,LP!$B:$BF,57,FALSE)," ")</f>
        <v xml:space="preserve"> </v>
      </c>
      <c r="O16" s="267" t="str">
        <f t="shared" si="5"/>
        <v xml:space="preserve"> </v>
      </c>
      <c r="P16" s="291" t="str">
        <f t="shared" si="6"/>
        <v xml:space="preserve"> </v>
      </c>
      <c r="Q16" s="292"/>
      <c r="R16" s="267" t="str">
        <f t="shared" si="7"/>
        <v xml:space="preserve"> </v>
      </c>
      <c r="S16" s="272" t="str">
        <f t="shared" si="8"/>
        <v xml:space="preserve"> </v>
      </c>
      <c r="T16" s="273"/>
      <c r="U16" s="274"/>
      <c r="V16" s="267"/>
      <c r="W16" s="273"/>
      <c r="X16" s="275"/>
      <c r="Y16" s="301"/>
      <c r="Z16" s="280"/>
      <c r="AA16" s="278"/>
      <c r="AB16" s="278" t="str">
        <f t="shared" si="15"/>
        <v xml:space="preserve"> </v>
      </c>
      <c r="AC16" s="278" t="str">
        <f t="shared" si="9"/>
        <v xml:space="preserve"> </v>
      </c>
      <c r="AD16" s="265" t="str">
        <f>IFERROR(VLOOKUP(A16,LP!$B:$BI,60,FALSE)," ")</f>
        <v xml:space="preserve"> </v>
      </c>
      <c r="AE16" s="281" t="str">
        <f t="shared" si="10"/>
        <v xml:space="preserve"> </v>
      </c>
      <c r="AF16" s="265" t="str">
        <f t="shared" si="11"/>
        <v xml:space="preserve"> </v>
      </c>
      <c r="AG16" s="265" t="str">
        <f t="shared" si="12"/>
        <v xml:space="preserve"> </v>
      </c>
      <c r="AH16" s="309"/>
      <c r="AI16" s="258"/>
      <c r="AJ16" s="258"/>
      <c r="AK16" s="310"/>
      <c r="AL16" s="319"/>
      <c r="AM16" s="319"/>
      <c r="AN16" s="320"/>
      <c r="AO16" s="321"/>
      <c r="AP16" s="319"/>
      <c r="AQ16" s="320"/>
      <c r="AR16" s="321"/>
      <c r="AS16" s="319"/>
      <c r="AT16" s="320"/>
      <c r="AU16" s="322"/>
      <c r="AV16" s="323"/>
      <c r="AW16" s="319"/>
      <c r="AX16" s="319"/>
      <c r="AY16" s="323"/>
      <c r="AZ16" s="290" t="str">
        <f>IFERROR(VLOOKUP($A16,STOCK!$A:$C,3,FALSE)," ")</f>
        <v xml:space="preserve"> </v>
      </c>
      <c r="BA16" s="290" t="str">
        <f>IFERROR(VLOOKUP($A16,STOCK!$A:$D,4,FALSE)," ")</f>
        <v xml:space="preserve"> </v>
      </c>
      <c r="BB16" s="290" t="str">
        <f>IFERROR(VLOOKUP($A16,STOCK!$A:$E,5,FALSE)," ")</f>
        <v xml:space="preserve"> </v>
      </c>
      <c r="BC16" s="290" t="str">
        <f>IFERROR(VLOOKUP(A16,STOCK!$A:$F,6,FALSE)," ")</f>
        <v xml:space="preserve"> </v>
      </c>
      <c r="BD16" s="290" t="str">
        <f>IFERROR(VLOOKUP(A16,STOCK!$A:$G,7,FALSE)," ")</f>
        <v xml:space="preserve"> </v>
      </c>
      <c r="BE16" s="290" t="str">
        <f>IFERROR(VLOOKUP(A16,STOCK!$A:$H,8,FALSE)," ")</f>
        <v xml:space="preserve"> </v>
      </c>
    </row>
    <row r="17" spans="1:57" ht="15.75">
      <c r="A17" s="276"/>
      <c r="B17" s="277"/>
      <c r="C17" s="276"/>
      <c r="D17" s="266" t="str">
        <f>IFERROR(VLOOKUP($A17,LP!$B:$AV,47,FALSE)," ")</f>
        <v xml:space="preserve"> </v>
      </c>
      <c r="E17" s="266" t="str">
        <f>IFERROR(VLOOKUP($A17,LP!$B:$AW,48,FALSE)," ")</f>
        <v xml:space="preserve"> </v>
      </c>
      <c r="F17" s="266" t="str">
        <f>IFERROR(VLOOKUP($A17,LP!$B:$AX,49,FALSE)," ")</f>
        <v xml:space="preserve"> </v>
      </c>
      <c r="G17" s="267" t="str">
        <f t="shared" si="13"/>
        <v xml:space="preserve"> </v>
      </c>
      <c r="H17" s="268" t="str">
        <f t="shared" si="14"/>
        <v xml:space="preserve"> </v>
      </c>
      <c r="I17" s="269" t="str">
        <f>IFERROR(VLOOKUP($A17,LP!$B:$BA,52,FALSE)," ")</f>
        <v xml:space="preserve"> </v>
      </c>
      <c r="J17" s="270" t="str">
        <f>IFERROR(VLOOKUP($A17,LP!$B:$BB,53,FALSE)," ")</f>
        <v xml:space="preserve"> </v>
      </c>
      <c r="K17" s="267" t="str">
        <f t="shared" si="3"/>
        <v xml:space="preserve"> </v>
      </c>
      <c r="L17" s="268" t="str">
        <f t="shared" si="4"/>
        <v xml:space="preserve"> </v>
      </c>
      <c r="M17" s="269" t="str">
        <f>IFERROR(VLOOKUP($A17,LP!$B:$BE,56,FALSE)," ")</f>
        <v xml:space="preserve"> </v>
      </c>
      <c r="N17" s="271" t="str">
        <f>IFERROR(VLOOKUP($A17,LP!$B:$BF,57,FALSE)," ")</f>
        <v xml:space="preserve"> </v>
      </c>
      <c r="O17" s="267" t="str">
        <f t="shared" si="5"/>
        <v xml:space="preserve"> </v>
      </c>
      <c r="P17" s="291" t="str">
        <f t="shared" si="6"/>
        <v xml:space="preserve"> </v>
      </c>
      <c r="Q17" s="292"/>
      <c r="R17" s="267" t="str">
        <f t="shared" si="7"/>
        <v xml:space="preserve"> </v>
      </c>
      <c r="S17" s="272" t="str">
        <f t="shared" si="8"/>
        <v xml:space="preserve"> </v>
      </c>
      <c r="T17" s="273"/>
      <c r="U17" s="274"/>
      <c r="V17" s="267"/>
      <c r="W17" s="273"/>
      <c r="X17" s="275"/>
      <c r="Y17" s="301"/>
      <c r="Z17" s="280"/>
      <c r="AA17" s="278"/>
      <c r="AB17" s="278" t="str">
        <f t="shared" si="15"/>
        <v xml:space="preserve"> </v>
      </c>
      <c r="AC17" s="278" t="str">
        <f t="shared" si="9"/>
        <v xml:space="preserve"> </v>
      </c>
      <c r="AD17" s="265" t="str">
        <f>IFERROR(VLOOKUP(A17,LP!$B:$BI,60,FALSE)," ")</f>
        <v xml:space="preserve"> </v>
      </c>
      <c r="AE17" s="281" t="str">
        <f t="shared" si="10"/>
        <v xml:space="preserve"> </v>
      </c>
      <c r="AF17" s="265" t="str">
        <f t="shared" si="11"/>
        <v xml:space="preserve"> </v>
      </c>
      <c r="AG17" s="265" t="str">
        <f t="shared" si="12"/>
        <v xml:space="preserve"> </v>
      </c>
      <c r="AH17" s="309"/>
      <c r="AI17" s="258"/>
      <c r="AJ17" s="258"/>
      <c r="AK17" s="310"/>
      <c r="AL17" s="319"/>
      <c r="AM17" s="319"/>
      <c r="AN17" s="320"/>
      <c r="AO17" s="321"/>
      <c r="AP17" s="319"/>
      <c r="AQ17" s="320"/>
      <c r="AR17" s="321"/>
      <c r="AS17" s="319"/>
      <c r="AT17" s="320"/>
      <c r="AU17" s="322"/>
      <c r="AV17" s="323"/>
      <c r="AW17" s="319"/>
      <c r="AX17" s="319"/>
      <c r="AY17" s="323"/>
      <c r="AZ17" s="290" t="str">
        <f>IFERROR(VLOOKUP($A17,STOCK!$A:$C,3,FALSE)," ")</f>
        <v xml:space="preserve"> </v>
      </c>
      <c r="BA17" s="290" t="str">
        <f>IFERROR(VLOOKUP($A17,STOCK!$A:$D,4,FALSE)," ")</f>
        <v xml:space="preserve"> </v>
      </c>
      <c r="BB17" s="290" t="str">
        <f>IFERROR(VLOOKUP($A17,STOCK!$A:$E,5,FALSE)," ")</f>
        <v xml:space="preserve"> </v>
      </c>
      <c r="BC17" s="290" t="str">
        <f>IFERROR(VLOOKUP(A17,STOCK!$A:$F,6,FALSE)," ")</f>
        <v xml:space="preserve"> </v>
      </c>
      <c r="BD17" s="290" t="str">
        <f>IFERROR(VLOOKUP(A17,STOCK!$A:$G,7,FALSE)," ")</f>
        <v xml:space="preserve"> </v>
      </c>
      <c r="BE17" s="290" t="str">
        <f>IFERROR(VLOOKUP(A17,STOCK!$A:$H,8,FALSE)," ")</f>
        <v xml:space="preserve"> </v>
      </c>
    </row>
    <row r="18" spans="1:57" ht="15.75">
      <c r="A18" s="276"/>
      <c r="B18" s="277"/>
      <c r="C18" s="276"/>
      <c r="D18" s="266" t="str">
        <f>IFERROR(VLOOKUP($A18,LP!$B:$AV,47,FALSE)," ")</f>
        <v xml:space="preserve"> </v>
      </c>
      <c r="E18" s="266" t="str">
        <f>IFERROR(VLOOKUP($A18,LP!$B:$AW,48,FALSE)," ")</f>
        <v xml:space="preserve"> </v>
      </c>
      <c r="F18" s="266" t="str">
        <f>IFERROR(VLOOKUP($A18,LP!$B:$AX,49,FALSE)," ")</f>
        <v xml:space="preserve"> </v>
      </c>
      <c r="G18" s="267" t="str">
        <f t="shared" si="13"/>
        <v xml:space="preserve"> </v>
      </c>
      <c r="H18" s="268" t="str">
        <f t="shared" si="14"/>
        <v xml:space="preserve"> </v>
      </c>
      <c r="I18" s="269" t="str">
        <f>IFERROR(VLOOKUP($A18,LP!$B:$BA,52,FALSE)," ")</f>
        <v xml:space="preserve"> </v>
      </c>
      <c r="J18" s="270" t="str">
        <f>IFERROR(VLOOKUP($A18,LP!$B:$BB,53,FALSE)," ")</f>
        <v xml:space="preserve"> </v>
      </c>
      <c r="K18" s="267" t="str">
        <f t="shared" si="3"/>
        <v xml:space="preserve"> </v>
      </c>
      <c r="L18" s="268" t="str">
        <f t="shared" si="4"/>
        <v xml:space="preserve"> </v>
      </c>
      <c r="M18" s="269" t="str">
        <f>IFERROR(VLOOKUP($A18,LP!$B:$BE,56,FALSE)," ")</f>
        <v xml:space="preserve"> </v>
      </c>
      <c r="N18" s="271" t="str">
        <f>IFERROR(VLOOKUP($A18,LP!$B:$BF,57,FALSE)," ")</f>
        <v xml:space="preserve"> </v>
      </c>
      <c r="O18" s="267" t="str">
        <f t="shared" si="5"/>
        <v xml:space="preserve"> </v>
      </c>
      <c r="P18" s="291" t="str">
        <f t="shared" si="6"/>
        <v xml:space="preserve"> </v>
      </c>
      <c r="Q18" s="292"/>
      <c r="R18" s="267" t="str">
        <f t="shared" si="7"/>
        <v xml:space="preserve"> </v>
      </c>
      <c r="S18" s="272" t="str">
        <f t="shared" si="8"/>
        <v xml:space="preserve"> </v>
      </c>
      <c r="T18" s="273"/>
      <c r="U18" s="274"/>
      <c r="V18" s="267"/>
      <c r="W18" s="273"/>
      <c r="X18" s="275"/>
      <c r="Y18" s="301"/>
      <c r="Z18" s="280"/>
      <c r="AA18" s="278"/>
      <c r="AB18" s="278" t="str">
        <f t="shared" si="15"/>
        <v xml:space="preserve"> </v>
      </c>
      <c r="AC18" s="278" t="str">
        <f t="shared" si="9"/>
        <v xml:space="preserve"> </v>
      </c>
      <c r="AD18" s="265" t="str">
        <f>IFERROR(VLOOKUP(A18,LP!$B:$BI,60,FALSE)," ")</f>
        <v xml:space="preserve"> </v>
      </c>
      <c r="AE18" s="281" t="str">
        <f t="shared" si="10"/>
        <v xml:space="preserve"> </v>
      </c>
      <c r="AF18" s="265" t="str">
        <f t="shared" si="11"/>
        <v xml:space="preserve"> </v>
      </c>
      <c r="AG18" s="265" t="str">
        <f t="shared" si="12"/>
        <v xml:space="preserve"> </v>
      </c>
      <c r="AH18" s="309"/>
      <c r="AI18" s="258"/>
      <c r="AJ18" s="258"/>
      <c r="AK18" s="310"/>
      <c r="AL18" s="319"/>
      <c r="AM18" s="319"/>
      <c r="AN18" s="320"/>
      <c r="AO18" s="321"/>
      <c r="AP18" s="319"/>
      <c r="AQ18" s="320"/>
      <c r="AR18" s="321"/>
      <c r="AS18" s="319"/>
      <c r="AT18" s="320"/>
      <c r="AU18" s="322"/>
      <c r="AV18" s="323"/>
      <c r="AW18" s="319"/>
      <c r="AX18" s="319"/>
      <c r="AY18" s="323"/>
      <c r="AZ18" s="290" t="str">
        <f>IFERROR(VLOOKUP($A18,STOCK!$A:$C,3,FALSE)," ")</f>
        <v xml:space="preserve"> </v>
      </c>
      <c r="BA18" s="290" t="str">
        <f>IFERROR(VLOOKUP($A18,STOCK!$A:$D,4,FALSE)," ")</f>
        <v xml:space="preserve"> </v>
      </c>
      <c r="BB18" s="290" t="str">
        <f>IFERROR(VLOOKUP($A18,STOCK!$A:$E,5,FALSE)," ")</f>
        <v xml:space="preserve"> </v>
      </c>
      <c r="BC18" s="290" t="str">
        <f>IFERROR(VLOOKUP(A18,STOCK!$A:$F,6,FALSE)," ")</f>
        <v xml:space="preserve"> </v>
      </c>
      <c r="BD18" s="290" t="str">
        <f>IFERROR(VLOOKUP(A18,STOCK!$A:$G,7,FALSE)," ")</f>
        <v xml:space="preserve"> </v>
      </c>
      <c r="BE18" s="290" t="str">
        <f>IFERROR(VLOOKUP(A18,STOCK!$A:$H,8,FALSE)," ")</f>
        <v xml:space="preserve"> </v>
      </c>
    </row>
    <row r="19" spans="1:57" ht="15.75">
      <c r="A19" s="276"/>
      <c r="B19" s="277"/>
      <c r="C19" s="276"/>
      <c r="D19" s="266" t="str">
        <f>IFERROR(VLOOKUP($A19,LP!$B:$AV,47,FALSE)," ")</f>
        <v xml:space="preserve"> </v>
      </c>
      <c r="E19" s="266" t="str">
        <f>IFERROR(VLOOKUP($A19,LP!$B:$AW,48,FALSE)," ")</f>
        <v xml:space="preserve"> </v>
      </c>
      <c r="F19" s="266" t="str">
        <f>IFERROR(VLOOKUP($A19,LP!$B:$AX,49,FALSE)," ")</f>
        <v xml:space="preserve"> </v>
      </c>
      <c r="G19" s="267" t="str">
        <f t="shared" si="13"/>
        <v xml:space="preserve"> </v>
      </c>
      <c r="H19" s="268" t="str">
        <f t="shared" si="14"/>
        <v xml:space="preserve"> </v>
      </c>
      <c r="I19" s="269" t="str">
        <f>IFERROR(VLOOKUP($A19,LP!$B:$BA,52,FALSE)," ")</f>
        <v xml:space="preserve"> </v>
      </c>
      <c r="J19" s="270" t="str">
        <f>IFERROR(VLOOKUP($A19,LP!$B:$BB,53,FALSE)," ")</f>
        <v xml:space="preserve"> </v>
      </c>
      <c r="K19" s="267" t="str">
        <f t="shared" si="3"/>
        <v xml:space="preserve"> </v>
      </c>
      <c r="L19" s="268" t="str">
        <f t="shared" si="4"/>
        <v xml:space="preserve"> </v>
      </c>
      <c r="M19" s="269" t="str">
        <f>IFERROR(VLOOKUP($A19,LP!$B:$BE,56,FALSE)," ")</f>
        <v xml:space="preserve"> </v>
      </c>
      <c r="N19" s="271" t="str">
        <f>IFERROR(VLOOKUP($A19,LP!$B:$BF,57,FALSE)," ")</f>
        <v xml:space="preserve"> </v>
      </c>
      <c r="O19" s="267" t="str">
        <f t="shared" si="5"/>
        <v xml:space="preserve"> </v>
      </c>
      <c r="P19" s="291" t="str">
        <f t="shared" si="6"/>
        <v xml:space="preserve"> </v>
      </c>
      <c r="Q19" s="292"/>
      <c r="R19" s="267" t="str">
        <f t="shared" si="7"/>
        <v xml:space="preserve"> </v>
      </c>
      <c r="S19" s="272" t="str">
        <f t="shared" si="8"/>
        <v xml:space="preserve"> </v>
      </c>
      <c r="T19" s="273"/>
      <c r="U19" s="274"/>
      <c r="V19" s="267"/>
      <c r="W19" s="273"/>
      <c r="X19" s="275"/>
      <c r="Y19" s="301"/>
      <c r="Z19" s="280"/>
      <c r="AA19" s="278"/>
      <c r="AB19" s="278" t="str">
        <f t="shared" si="15"/>
        <v xml:space="preserve"> </v>
      </c>
      <c r="AC19" s="278" t="str">
        <f t="shared" si="9"/>
        <v xml:space="preserve"> </v>
      </c>
      <c r="AD19" s="265" t="str">
        <f>IFERROR(VLOOKUP(A19,LP!$B:$BI,60,FALSE)," ")</f>
        <v xml:space="preserve"> </v>
      </c>
      <c r="AE19" s="281" t="str">
        <f t="shared" si="10"/>
        <v xml:space="preserve"> </v>
      </c>
      <c r="AF19" s="265" t="str">
        <f t="shared" si="11"/>
        <v xml:space="preserve"> </v>
      </c>
      <c r="AG19" s="265" t="str">
        <f t="shared" si="12"/>
        <v xml:space="preserve"> </v>
      </c>
      <c r="AH19" s="309"/>
      <c r="AI19" s="258"/>
      <c r="AJ19" s="258"/>
      <c r="AK19" s="310"/>
      <c r="AL19" s="319"/>
      <c r="AM19" s="319"/>
      <c r="AN19" s="320"/>
      <c r="AO19" s="321"/>
      <c r="AP19" s="319"/>
      <c r="AQ19" s="320"/>
      <c r="AR19" s="321"/>
      <c r="AS19" s="319"/>
      <c r="AT19" s="320"/>
      <c r="AU19" s="322"/>
      <c r="AV19" s="323"/>
      <c r="AW19" s="319"/>
      <c r="AX19" s="319"/>
      <c r="AY19" s="323"/>
      <c r="AZ19" s="290" t="str">
        <f>IFERROR(VLOOKUP($A19,STOCK!$A:$C,3,FALSE)," ")</f>
        <v xml:space="preserve"> </v>
      </c>
      <c r="BA19" s="290" t="str">
        <f>IFERROR(VLOOKUP($A19,STOCK!$A:$D,4,FALSE)," ")</f>
        <v xml:space="preserve"> </v>
      </c>
      <c r="BB19" s="290" t="str">
        <f>IFERROR(VLOOKUP($A19,STOCK!$A:$E,5,FALSE)," ")</f>
        <v xml:space="preserve"> </v>
      </c>
      <c r="BC19" s="290" t="str">
        <f>IFERROR(VLOOKUP(A19,STOCK!$A:$F,6,FALSE)," ")</f>
        <v xml:space="preserve"> </v>
      </c>
      <c r="BD19" s="290" t="str">
        <f>IFERROR(VLOOKUP(A19,STOCK!$A:$G,7,FALSE)," ")</f>
        <v xml:space="preserve"> </v>
      </c>
      <c r="BE19" s="290" t="str">
        <f>IFERROR(VLOOKUP(A19,STOCK!$A:$H,8,FALSE)," ")</f>
        <v xml:space="preserve"> </v>
      </c>
    </row>
    <row r="20" spans="1:57" ht="15.75">
      <c r="A20" s="276"/>
      <c r="B20" s="277"/>
      <c r="C20" s="276"/>
      <c r="D20" s="266" t="str">
        <f>IFERROR(VLOOKUP($A20,LP!$B:$AV,47,FALSE)," ")</f>
        <v xml:space="preserve"> </v>
      </c>
      <c r="E20" s="266" t="str">
        <f>IFERROR(VLOOKUP($A20,LP!$B:$AW,48,FALSE)," ")</f>
        <v xml:space="preserve"> </v>
      </c>
      <c r="F20" s="266" t="str">
        <f>IFERROR(VLOOKUP($A20,LP!$B:$AX,49,FALSE)," ")</f>
        <v xml:space="preserve"> </v>
      </c>
      <c r="G20" s="267" t="str">
        <f t="shared" si="13"/>
        <v xml:space="preserve"> </v>
      </c>
      <c r="H20" s="268" t="str">
        <f t="shared" si="14"/>
        <v xml:space="preserve"> </v>
      </c>
      <c r="I20" s="269" t="str">
        <f>IFERROR(VLOOKUP($A20,LP!$B:$BA,52,FALSE)," ")</f>
        <v xml:space="preserve"> </v>
      </c>
      <c r="J20" s="270" t="str">
        <f>IFERROR(VLOOKUP($A20,LP!$B:$BB,53,FALSE)," ")</f>
        <v xml:space="preserve"> </v>
      </c>
      <c r="K20" s="267" t="str">
        <f t="shared" si="3"/>
        <v xml:space="preserve"> </v>
      </c>
      <c r="L20" s="268" t="str">
        <f t="shared" si="4"/>
        <v xml:space="preserve"> </v>
      </c>
      <c r="M20" s="269" t="str">
        <f>IFERROR(VLOOKUP($A20,LP!$B:$BE,56,FALSE)," ")</f>
        <v xml:space="preserve"> </v>
      </c>
      <c r="N20" s="271" t="str">
        <f>IFERROR(VLOOKUP($A20,LP!$B:$BF,57,FALSE)," ")</f>
        <v xml:space="preserve"> </v>
      </c>
      <c r="O20" s="267" t="str">
        <f t="shared" si="5"/>
        <v xml:space="preserve"> </v>
      </c>
      <c r="P20" s="291" t="str">
        <f t="shared" si="6"/>
        <v xml:space="preserve"> </v>
      </c>
      <c r="Q20" s="292"/>
      <c r="R20" s="267" t="str">
        <f t="shared" si="7"/>
        <v xml:space="preserve"> </v>
      </c>
      <c r="S20" s="272" t="str">
        <f t="shared" si="8"/>
        <v xml:space="preserve"> </v>
      </c>
      <c r="T20" s="273"/>
      <c r="U20" s="274"/>
      <c r="V20" s="267"/>
      <c r="W20" s="273"/>
      <c r="X20" s="275"/>
      <c r="Y20" s="301"/>
      <c r="Z20" s="280"/>
      <c r="AA20" s="278"/>
      <c r="AB20" s="278" t="str">
        <f t="shared" si="15"/>
        <v xml:space="preserve"> </v>
      </c>
      <c r="AC20" s="278" t="str">
        <f t="shared" si="9"/>
        <v xml:space="preserve"> </v>
      </c>
      <c r="AD20" s="265" t="str">
        <f>IFERROR(VLOOKUP(A20,LP!$B:$BI,60,FALSE)," ")</f>
        <v xml:space="preserve"> </v>
      </c>
      <c r="AE20" s="281" t="str">
        <f t="shared" si="10"/>
        <v xml:space="preserve"> </v>
      </c>
      <c r="AF20" s="265" t="str">
        <f t="shared" si="11"/>
        <v xml:space="preserve"> </v>
      </c>
      <c r="AG20" s="265" t="str">
        <f t="shared" si="12"/>
        <v xml:space="preserve"> </v>
      </c>
      <c r="AH20" s="309"/>
      <c r="AI20" s="258"/>
      <c r="AJ20" s="258"/>
      <c r="AK20" s="310"/>
      <c r="AL20" s="319"/>
      <c r="AM20" s="319"/>
      <c r="AN20" s="320"/>
      <c r="AO20" s="321"/>
      <c r="AP20" s="319"/>
      <c r="AQ20" s="320"/>
      <c r="AR20" s="321"/>
      <c r="AS20" s="319"/>
      <c r="AT20" s="320"/>
      <c r="AU20" s="322"/>
      <c r="AV20" s="323"/>
      <c r="AW20" s="319"/>
      <c r="AX20" s="319"/>
      <c r="AY20" s="323"/>
      <c r="AZ20" s="290" t="str">
        <f>IFERROR(VLOOKUP($A20,STOCK!$A:$C,3,FALSE)," ")</f>
        <v xml:space="preserve"> </v>
      </c>
      <c r="BA20" s="290" t="str">
        <f>IFERROR(VLOOKUP($A20,STOCK!$A:$D,4,FALSE)," ")</f>
        <v xml:space="preserve"> </v>
      </c>
      <c r="BB20" s="290" t="str">
        <f>IFERROR(VLOOKUP($A20,STOCK!$A:$E,5,FALSE)," ")</f>
        <v xml:space="preserve"> </v>
      </c>
      <c r="BC20" s="290" t="str">
        <f>IFERROR(VLOOKUP(A20,STOCK!$A:$F,6,FALSE)," ")</f>
        <v xml:space="preserve"> </v>
      </c>
      <c r="BD20" s="290" t="str">
        <f>IFERROR(VLOOKUP(A20,STOCK!$A:$G,7,FALSE)," ")</f>
        <v xml:space="preserve"> </v>
      </c>
      <c r="BE20" s="290" t="str">
        <f>IFERROR(VLOOKUP(A20,STOCK!$A:$H,8,FALSE)," ")</f>
        <v xml:space="preserve"> </v>
      </c>
    </row>
    <row r="21" spans="1:57" ht="15.75">
      <c r="A21" s="276"/>
      <c r="B21" s="277"/>
      <c r="C21" s="276"/>
      <c r="D21" s="266" t="str">
        <f>IFERROR(VLOOKUP($A21,LP!$B:$AV,47,FALSE)," ")</f>
        <v xml:space="preserve"> </v>
      </c>
      <c r="E21" s="266" t="str">
        <f>IFERROR(VLOOKUP($A21,LP!$B:$AW,48,FALSE)," ")</f>
        <v xml:space="preserve"> </v>
      </c>
      <c r="F21" s="266" t="str">
        <f>IFERROR(VLOOKUP($A21,LP!$B:$AX,49,FALSE)," ")</f>
        <v xml:space="preserve"> </v>
      </c>
      <c r="G21" s="267" t="str">
        <f t="shared" si="13"/>
        <v xml:space="preserve"> </v>
      </c>
      <c r="H21" s="268" t="str">
        <f t="shared" si="14"/>
        <v xml:space="preserve"> </v>
      </c>
      <c r="I21" s="269" t="str">
        <f>IFERROR(VLOOKUP($A21,LP!$B:$BA,52,FALSE)," ")</f>
        <v xml:space="preserve"> </v>
      </c>
      <c r="J21" s="270" t="str">
        <f>IFERROR(VLOOKUP($A21,LP!$B:$BB,53,FALSE)," ")</f>
        <v xml:space="preserve"> </v>
      </c>
      <c r="K21" s="267" t="str">
        <f t="shared" si="3"/>
        <v xml:space="preserve"> </v>
      </c>
      <c r="L21" s="268" t="str">
        <f t="shared" si="4"/>
        <v xml:space="preserve"> </v>
      </c>
      <c r="M21" s="269" t="str">
        <f>IFERROR(VLOOKUP($A21,LP!$B:$BE,56,FALSE)," ")</f>
        <v xml:space="preserve"> </v>
      </c>
      <c r="N21" s="271" t="str">
        <f>IFERROR(VLOOKUP($A21,LP!$B:$BF,57,FALSE)," ")</f>
        <v xml:space="preserve"> </v>
      </c>
      <c r="O21" s="267" t="str">
        <f t="shared" si="5"/>
        <v xml:space="preserve"> </v>
      </c>
      <c r="P21" s="291" t="str">
        <f t="shared" si="6"/>
        <v xml:space="preserve"> </v>
      </c>
      <c r="Q21" s="292"/>
      <c r="R21" s="267" t="str">
        <f t="shared" si="7"/>
        <v xml:space="preserve"> </v>
      </c>
      <c r="S21" s="272" t="str">
        <f t="shared" si="8"/>
        <v xml:space="preserve"> </v>
      </c>
      <c r="T21" s="273"/>
      <c r="U21" s="274"/>
      <c r="V21" s="267"/>
      <c r="W21" s="273"/>
      <c r="X21" s="275"/>
      <c r="Y21" s="301"/>
      <c r="Z21" s="280"/>
      <c r="AA21" s="278"/>
      <c r="AB21" s="278" t="str">
        <f t="shared" si="15"/>
        <v xml:space="preserve"> </v>
      </c>
      <c r="AC21" s="278" t="str">
        <f t="shared" si="9"/>
        <v xml:space="preserve"> </v>
      </c>
      <c r="AD21" s="265" t="str">
        <f>IFERROR(VLOOKUP(A21,LP!$B:$BI,60,FALSE)," ")</f>
        <v xml:space="preserve"> </v>
      </c>
      <c r="AE21" s="281" t="str">
        <f t="shared" si="10"/>
        <v xml:space="preserve"> </v>
      </c>
      <c r="AF21" s="265" t="str">
        <f t="shared" si="11"/>
        <v xml:space="preserve"> </v>
      </c>
      <c r="AG21" s="265" t="str">
        <f t="shared" si="12"/>
        <v xml:space="preserve"> </v>
      </c>
      <c r="AH21" s="309"/>
      <c r="AI21" s="258"/>
      <c r="AJ21" s="258"/>
      <c r="AK21" s="310"/>
      <c r="AL21" s="319"/>
      <c r="AM21" s="319"/>
      <c r="AN21" s="320"/>
      <c r="AO21" s="321"/>
      <c r="AP21" s="319"/>
      <c r="AQ21" s="320"/>
      <c r="AR21" s="321"/>
      <c r="AS21" s="319"/>
      <c r="AT21" s="320"/>
      <c r="AU21" s="322"/>
      <c r="AV21" s="323"/>
      <c r="AW21" s="319"/>
      <c r="AX21" s="319"/>
      <c r="AY21" s="323"/>
      <c r="AZ21" s="290" t="str">
        <f>IFERROR(VLOOKUP($A21,STOCK!$A:$C,3,FALSE)," ")</f>
        <v xml:space="preserve"> </v>
      </c>
      <c r="BA21" s="290" t="str">
        <f>IFERROR(VLOOKUP($A21,STOCK!$A:$D,4,FALSE)," ")</f>
        <v xml:space="preserve"> </v>
      </c>
      <c r="BB21" s="290" t="str">
        <f>IFERROR(VLOOKUP($A21,STOCK!$A:$E,5,FALSE)," ")</f>
        <v xml:space="preserve"> </v>
      </c>
      <c r="BC21" s="290" t="str">
        <f>IFERROR(VLOOKUP(A21,STOCK!$A:$F,6,FALSE)," ")</f>
        <v xml:space="preserve"> </v>
      </c>
      <c r="BD21" s="290" t="str">
        <f>IFERROR(VLOOKUP(A21,STOCK!$A:$G,7,FALSE)," ")</f>
        <v xml:space="preserve"> </v>
      </c>
      <c r="BE21" s="290" t="str">
        <f>IFERROR(VLOOKUP(A21,STOCK!$A:$H,8,FALSE)," ")</f>
        <v xml:space="preserve"> </v>
      </c>
    </row>
    <row r="22" spans="1:57" ht="15.75">
      <c r="A22" s="276"/>
      <c r="B22" s="277"/>
      <c r="C22" s="276"/>
      <c r="D22" s="266" t="str">
        <f>IFERROR(VLOOKUP($A22,LP!$B:$AV,47,FALSE)," ")</f>
        <v xml:space="preserve"> </v>
      </c>
      <c r="E22" s="266" t="str">
        <f>IFERROR(VLOOKUP($A22,LP!$B:$AW,48,FALSE)," ")</f>
        <v xml:space="preserve"> </v>
      </c>
      <c r="F22" s="266" t="str">
        <f>IFERROR(VLOOKUP($A22,LP!$B:$AX,49,FALSE)," ")</f>
        <v xml:space="preserve"> </v>
      </c>
      <c r="G22" s="267" t="str">
        <f t="shared" si="13"/>
        <v xml:space="preserve"> </v>
      </c>
      <c r="H22" s="268" t="str">
        <f t="shared" si="14"/>
        <v xml:space="preserve"> </v>
      </c>
      <c r="I22" s="269" t="str">
        <f>IFERROR(VLOOKUP($A22,LP!$B:$BA,52,FALSE)," ")</f>
        <v xml:space="preserve"> </v>
      </c>
      <c r="J22" s="270" t="str">
        <f>IFERROR(VLOOKUP($A22,LP!$B:$BB,53,FALSE)," ")</f>
        <v xml:space="preserve"> </v>
      </c>
      <c r="K22" s="267" t="str">
        <f t="shared" si="3"/>
        <v xml:space="preserve"> </v>
      </c>
      <c r="L22" s="268" t="str">
        <f t="shared" si="4"/>
        <v xml:space="preserve"> </v>
      </c>
      <c r="M22" s="269" t="str">
        <f>IFERROR(VLOOKUP($A22,LP!$B:$BE,56,FALSE)," ")</f>
        <v xml:space="preserve"> </v>
      </c>
      <c r="N22" s="271" t="str">
        <f>IFERROR(VLOOKUP($A22,LP!$B:$BF,57,FALSE)," ")</f>
        <v xml:space="preserve"> </v>
      </c>
      <c r="O22" s="267" t="str">
        <f t="shared" si="5"/>
        <v xml:space="preserve"> </v>
      </c>
      <c r="P22" s="291" t="str">
        <f t="shared" si="6"/>
        <v xml:space="preserve"> </v>
      </c>
      <c r="Q22" s="292"/>
      <c r="R22" s="267" t="str">
        <f t="shared" si="7"/>
        <v xml:space="preserve"> </v>
      </c>
      <c r="S22" s="272" t="str">
        <f t="shared" si="8"/>
        <v xml:space="preserve"> </v>
      </c>
      <c r="T22" s="273"/>
      <c r="U22" s="274"/>
      <c r="V22" s="267"/>
      <c r="W22" s="273"/>
      <c r="X22" s="275"/>
      <c r="Y22" s="301"/>
      <c r="Z22" s="280"/>
      <c r="AA22" s="278"/>
      <c r="AB22" s="278" t="str">
        <f t="shared" si="15"/>
        <v xml:space="preserve"> </v>
      </c>
      <c r="AC22" s="278" t="str">
        <f t="shared" si="9"/>
        <v xml:space="preserve"> </v>
      </c>
      <c r="AD22" s="265" t="str">
        <f>IFERROR(VLOOKUP(A22,LP!$B:$BI,60,FALSE)," ")</f>
        <v xml:space="preserve"> </v>
      </c>
      <c r="AE22" s="281" t="str">
        <f t="shared" si="10"/>
        <v xml:space="preserve"> </v>
      </c>
      <c r="AF22" s="265" t="str">
        <f t="shared" si="11"/>
        <v xml:space="preserve"> </v>
      </c>
      <c r="AG22" s="265" t="str">
        <f t="shared" si="12"/>
        <v xml:space="preserve"> </v>
      </c>
      <c r="AH22" s="309"/>
      <c r="AI22" s="258"/>
      <c r="AJ22" s="258"/>
      <c r="AK22" s="310"/>
      <c r="AL22" s="319"/>
      <c r="AM22" s="319"/>
      <c r="AN22" s="320"/>
      <c r="AO22" s="321"/>
      <c r="AP22" s="319"/>
      <c r="AQ22" s="320"/>
      <c r="AR22" s="321"/>
      <c r="AS22" s="319"/>
      <c r="AT22" s="320"/>
      <c r="AU22" s="322"/>
      <c r="AV22" s="323"/>
      <c r="AW22" s="319"/>
      <c r="AX22" s="319"/>
      <c r="AY22" s="323"/>
      <c r="AZ22" s="290" t="str">
        <f>IFERROR(VLOOKUP($A22,STOCK!$A:$C,3,FALSE)," ")</f>
        <v xml:space="preserve"> </v>
      </c>
      <c r="BA22" s="290" t="str">
        <f>IFERROR(VLOOKUP($A22,STOCK!$A:$D,4,FALSE)," ")</f>
        <v xml:space="preserve"> </v>
      </c>
      <c r="BB22" s="290" t="str">
        <f>IFERROR(VLOOKUP($A22,STOCK!$A:$E,5,FALSE)," ")</f>
        <v xml:space="preserve"> </v>
      </c>
      <c r="BC22" s="290" t="str">
        <f>IFERROR(VLOOKUP(A22,STOCK!$A:$F,6,FALSE)," ")</f>
        <v xml:space="preserve"> </v>
      </c>
      <c r="BD22" s="290" t="str">
        <f>IFERROR(VLOOKUP(A22,STOCK!$A:$G,7,FALSE)," ")</f>
        <v xml:space="preserve"> </v>
      </c>
      <c r="BE22" s="290" t="str">
        <f>IFERROR(VLOOKUP(A22,STOCK!$A:$H,8,FALSE)," ")</f>
        <v xml:space="preserve"> </v>
      </c>
    </row>
    <row r="23" spans="1:57" ht="15.75">
      <c r="A23" s="276"/>
      <c r="B23" s="277"/>
      <c r="C23" s="276"/>
      <c r="D23" s="266" t="str">
        <f>IFERROR(VLOOKUP($A23,LP!$B:$AV,47,FALSE)," ")</f>
        <v xml:space="preserve"> </v>
      </c>
      <c r="E23" s="266" t="str">
        <f>IFERROR(VLOOKUP($A23,LP!$B:$AW,48,FALSE)," ")</f>
        <v xml:space="preserve"> </v>
      </c>
      <c r="F23" s="266" t="str">
        <f>IFERROR(VLOOKUP($A23,LP!$B:$AX,49,FALSE)," ")</f>
        <v xml:space="preserve"> </v>
      </c>
      <c r="G23" s="267" t="str">
        <f t="shared" si="13"/>
        <v xml:space="preserve"> </v>
      </c>
      <c r="H23" s="268" t="str">
        <f t="shared" si="14"/>
        <v xml:space="preserve"> </v>
      </c>
      <c r="I23" s="269" t="str">
        <f>IFERROR(VLOOKUP($A23,LP!$B:$BA,52,FALSE)," ")</f>
        <v xml:space="preserve"> </v>
      </c>
      <c r="J23" s="270" t="str">
        <f>IFERROR(VLOOKUP($A23,LP!$B:$BB,53,FALSE)," ")</f>
        <v xml:space="preserve"> </v>
      </c>
      <c r="K23" s="267" t="str">
        <f t="shared" si="3"/>
        <v xml:space="preserve"> </v>
      </c>
      <c r="L23" s="268" t="str">
        <f t="shared" si="4"/>
        <v xml:space="preserve"> </v>
      </c>
      <c r="M23" s="269" t="str">
        <f>IFERROR(VLOOKUP($A23,LP!$B:$BE,56,FALSE)," ")</f>
        <v xml:space="preserve"> </v>
      </c>
      <c r="N23" s="271" t="str">
        <f>IFERROR(VLOOKUP($A23,LP!$B:$BF,57,FALSE)," ")</f>
        <v xml:space="preserve"> </v>
      </c>
      <c r="O23" s="267" t="str">
        <f t="shared" si="5"/>
        <v xml:space="preserve"> </v>
      </c>
      <c r="P23" s="291" t="str">
        <f t="shared" si="6"/>
        <v xml:space="preserve"> </v>
      </c>
      <c r="Q23" s="292"/>
      <c r="R23" s="267" t="str">
        <f t="shared" si="7"/>
        <v xml:space="preserve"> </v>
      </c>
      <c r="S23" s="272" t="str">
        <f t="shared" si="8"/>
        <v xml:space="preserve"> </v>
      </c>
      <c r="T23" s="273"/>
      <c r="U23" s="274"/>
      <c r="V23" s="267"/>
      <c r="W23" s="273"/>
      <c r="X23" s="275"/>
      <c r="Y23" s="301"/>
      <c r="Z23" s="280"/>
      <c r="AA23" s="278"/>
      <c r="AB23" s="278" t="str">
        <f t="shared" si="15"/>
        <v xml:space="preserve"> </v>
      </c>
      <c r="AC23" s="278" t="str">
        <f t="shared" si="9"/>
        <v xml:space="preserve"> </v>
      </c>
      <c r="AD23" s="265" t="str">
        <f>IFERROR(VLOOKUP(A23,LP!$B:$BI,60,FALSE)," ")</f>
        <v xml:space="preserve"> </v>
      </c>
      <c r="AE23" s="281" t="str">
        <f t="shared" si="10"/>
        <v xml:space="preserve"> </v>
      </c>
      <c r="AF23" s="265" t="str">
        <f t="shared" si="11"/>
        <v xml:space="preserve"> </v>
      </c>
      <c r="AG23" s="265" t="str">
        <f t="shared" si="12"/>
        <v xml:space="preserve"> </v>
      </c>
      <c r="AH23" s="309"/>
      <c r="AI23" s="258"/>
      <c r="AJ23" s="258"/>
      <c r="AK23" s="310"/>
      <c r="AL23" s="319"/>
      <c r="AM23" s="319"/>
      <c r="AN23" s="320"/>
      <c r="AO23" s="321"/>
      <c r="AP23" s="319"/>
      <c r="AQ23" s="320"/>
      <c r="AR23" s="321"/>
      <c r="AS23" s="319"/>
      <c r="AT23" s="320"/>
      <c r="AU23" s="322"/>
      <c r="AV23" s="323"/>
      <c r="AW23" s="319"/>
      <c r="AX23" s="319"/>
      <c r="AY23" s="323"/>
      <c r="AZ23" s="290" t="str">
        <f>IFERROR(VLOOKUP($A23,STOCK!$A:$C,3,FALSE)," ")</f>
        <v xml:space="preserve"> </v>
      </c>
      <c r="BA23" s="290" t="str">
        <f>IFERROR(VLOOKUP($A23,STOCK!$A:$D,4,FALSE)," ")</f>
        <v xml:space="preserve"> </v>
      </c>
      <c r="BB23" s="290" t="str">
        <f>IFERROR(VLOOKUP($A23,STOCK!$A:$E,5,FALSE)," ")</f>
        <v xml:space="preserve"> </v>
      </c>
      <c r="BC23" s="290" t="str">
        <f>IFERROR(VLOOKUP(A23,STOCK!$A:$F,6,FALSE)," ")</f>
        <v xml:space="preserve"> </v>
      </c>
      <c r="BD23" s="290" t="str">
        <f>IFERROR(VLOOKUP(A23,STOCK!$A:$G,7,FALSE)," ")</f>
        <v xml:space="preserve"> </v>
      </c>
      <c r="BE23" s="290" t="str">
        <f>IFERROR(VLOOKUP(A23,STOCK!$A:$H,8,FALSE)," ")</f>
        <v xml:space="preserve"> </v>
      </c>
    </row>
    <row r="24" spans="1:57" ht="15.75">
      <c r="A24" s="276"/>
      <c r="B24" s="277"/>
      <c r="C24" s="276"/>
      <c r="D24" s="266" t="str">
        <f>IFERROR(VLOOKUP($A24,LP!$B:$AV,47,FALSE)," ")</f>
        <v xml:space="preserve"> </v>
      </c>
      <c r="E24" s="266" t="str">
        <f>IFERROR(VLOOKUP($A24,LP!$B:$AW,48,FALSE)," ")</f>
        <v xml:space="preserve"> </v>
      </c>
      <c r="F24" s="266" t="str">
        <f>IFERROR(VLOOKUP($A24,LP!$B:$AX,49,FALSE)," ")</f>
        <v xml:space="preserve"> </v>
      </c>
      <c r="G24" s="267" t="str">
        <f t="shared" si="13"/>
        <v xml:space="preserve"> </v>
      </c>
      <c r="H24" s="268" t="str">
        <f t="shared" si="14"/>
        <v xml:space="preserve"> </v>
      </c>
      <c r="I24" s="269" t="str">
        <f>IFERROR(VLOOKUP($A24,LP!$B:$BA,52,FALSE)," ")</f>
        <v xml:space="preserve"> </v>
      </c>
      <c r="J24" s="270" t="str">
        <f>IFERROR(VLOOKUP($A24,LP!$B:$BB,53,FALSE)," ")</f>
        <v xml:space="preserve"> </v>
      </c>
      <c r="K24" s="267" t="str">
        <f t="shared" si="3"/>
        <v xml:space="preserve"> </v>
      </c>
      <c r="L24" s="268" t="str">
        <f t="shared" si="4"/>
        <v xml:space="preserve"> </v>
      </c>
      <c r="M24" s="269" t="str">
        <f>IFERROR(VLOOKUP($A24,LP!$B:$BE,56,FALSE)," ")</f>
        <v xml:space="preserve"> </v>
      </c>
      <c r="N24" s="271" t="str">
        <f>IFERROR(VLOOKUP($A24,LP!$B:$BF,57,FALSE)," ")</f>
        <v xml:space="preserve"> </v>
      </c>
      <c r="O24" s="267" t="str">
        <f t="shared" si="5"/>
        <v xml:space="preserve"> </v>
      </c>
      <c r="P24" s="291" t="str">
        <f t="shared" si="6"/>
        <v xml:space="preserve"> </v>
      </c>
      <c r="Q24" s="292"/>
      <c r="R24" s="267" t="str">
        <f t="shared" si="7"/>
        <v xml:space="preserve"> </v>
      </c>
      <c r="S24" s="272" t="str">
        <f t="shared" si="8"/>
        <v xml:space="preserve"> </v>
      </c>
      <c r="T24" s="273"/>
      <c r="U24" s="274"/>
      <c r="V24" s="267"/>
      <c r="W24" s="273"/>
      <c r="X24" s="275"/>
      <c r="Y24" s="301"/>
      <c r="Z24" s="280"/>
      <c r="AA24" s="278"/>
      <c r="AB24" s="278" t="str">
        <f t="shared" si="15"/>
        <v xml:space="preserve"> </v>
      </c>
      <c r="AC24" s="278" t="str">
        <f t="shared" si="9"/>
        <v xml:space="preserve"> </v>
      </c>
      <c r="AD24" s="265" t="str">
        <f>IFERROR(VLOOKUP(A24,LP!$B:$BI,60,FALSE)," ")</f>
        <v xml:space="preserve"> </v>
      </c>
      <c r="AE24" s="281" t="str">
        <f t="shared" si="10"/>
        <v xml:space="preserve"> </v>
      </c>
      <c r="AF24" s="265" t="str">
        <f t="shared" si="11"/>
        <v xml:space="preserve"> </v>
      </c>
      <c r="AG24" s="265" t="str">
        <f t="shared" si="12"/>
        <v xml:space="preserve"> </v>
      </c>
      <c r="AH24" s="309"/>
      <c r="AI24" s="258"/>
      <c r="AJ24" s="258"/>
      <c r="AK24" s="310"/>
      <c r="AL24" s="319"/>
      <c r="AM24" s="319"/>
      <c r="AN24" s="320"/>
      <c r="AO24" s="321"/>
      <c r="AP24" s="319"/>
      <c r="AQ24" s="320"/>
      <c r="AR24" s="321"/>
      <c r="AS24" s="319"/>
      <c r="AT24" s="320"/>
      <c r="AU24" s="322"/>
      <c r="AV24" s="323"/>
      <c r="AW24" s="319"/>
      <c r="AX24" s="319"/>
      <c r="AY24" s="323"/>
      <c r="AZ24" s="290" t="str">
        <f>IFERROR(VLOOKUP($A24,STOCK!$A:$C,3,FALSE)," ")</f>
        <v xml:space="preserve"> </v>
      </c>
      <c r="BA24" s="290" t="str">
        <f>IFERROR(VLOOKUP($A24,STOCK!$A:$D,4,FALSE)," ")</f>
        <v xml:space="preserve"> </v>
      </c>
      <c r="BB24" s="290" t="str">
        <f>IFERROR(VLOOKUP($A24,STOCK!$A:$E,5,FALSE)," ")</f>
        <v xml:space="preserve"> </v>
      </c>
      <c r="BC24" s="290" t="str">
        <f>IFERROR(VLOOKUP(A24,STOCK!$A:$F,6,FALSE)," ")</f>
        <v xml:space="preserve"> </v>
      </c>
      <c r="BD24" s="290" t="str">
        <f>IFERROR(VLOOKUP(A24,STOCK!$A:$G,7,FALSE)," ")</f>
        <v xml:space="preserve"> </v>
      </c>
      <c r="BE24" s="290" t="str">
        <f>IFERROR(VLOOKUP(A24,STOCK!$A:$H,8,FALSE)," ")</f>
        <v xml:space="preserve"> </v>
      </c>
    </row>
    <row r="25" spans="1:57" ht="15.75">
      <c r="A25" s="276"/>
      <c r="B25" s="277"/>
      <c r="C25" s="276"/>
      <c r="D25" s="266" t="str">
        <f>IFERROR(VLOOKUP($A25,LP!$B:$AV,47,FALSE)," ")</f>
        <v xml:space="preserve"> </v>
      </c>
      <c r="E25" s="266" t="str">
        <f>IFERROR(VLOOKUP($A25,LP!$B:$AW,48,FALSE)," ")</f>
        <v xml:space="preserve"> </v>
      </c>
      <c r="F25" s="266" t="str">
        <f>IFERROR(VLOOKUP($A25,LP!$B:$AX,49,FALSE)," ")</f>
        <v xml:space="preserve"> </v>
      </c>
      <c r="G25" s="267" t="str">
        <f t="shared" si="13"/>
        <v xml:space="preserve"> </v>
      </c>
      <c r="H25" s="268" t="str">
        <f t="shared" si="14"/>
        <v xml:space="preserve"> </v>
      </c>
      <c r="I25" s="269" t="str">
        <f>IFERROR(VLOOKUP($A25,LP!$B:$BA,52,FALSE)," ")</f>
        <v xml:space="preserve"> </v>
      </c>
      <c r="J25" s="270" t="str">
        <f>IFERROR(VLOOKUP($A25,LP!$B:$BB,53,FALSE)," ")</f>
        <v xml:space="preserve"> </v>
      </c>
      <c r="K25" s="267" t="str">
        <f t="shared" si="3"/>
        <v xml:space="preserve"> </v>
      </c>
      <c r="L25" s="268" t="str">
        <f t="shared" si="4"/>
        <v xml:space="preserve"> </v>
      </c>
      <c r="M25" s="269" t="str">
        <f>IFERROR(VLOOKUP($A25,LP!$B:$BE,56,FALSE)," ")</f>
        <v xml:space="preserve"> </v>
      </c>
      <c r="N25" s="271" t="str">
        <f>IFERROR(VLOOKUP($A25,LP!$B:$BF,57,FALSE)," ")</f>
        <v xml:space="preserve"> </v>
      </c>
      <c r="O25" s="267" t="str">
        <f t="shared" si="5"/>
        <v xml:space="preserve"> </v>
      </c>
      <c r="P25" s="291" t="str">
        <f t="shared" si="6"/>
        <v xml:space="preserve"> </v>
      </c>
      <c r="Q25" s="292"/>
      <c r="R25" s="267" t="str">
        <f t="shared" si="7"/>
        <v xml:space="preserve"> </v>
      </c>
      <c r="S25" s="272" t="str">
        <f t="shared" si="8"/>
        <v xml:space="preserve"> </v>
      </c>
      <c r="T25" s="273"/>
      <c r="U25" s="274"/>
      <c r="V25" s="267"/>
      <c r="W25" s="273"/>
      <c r="X25" s="275"/>
      <c r="Y25" s="301"/>
      <c r="Z25" s="280"/>
      <c r="AA25" s="278"/>
      <c r="AB25" s="278" t="str">
        <f t="shared" si="15"/>
        <v xml:space="preserve"> </v>
      </c>
      <c r="AC25" s="278" t="str">
        <f t="shared" si="9"/>
        <v xml:space="preserve"> </v>
      </c>
      <c r="AD25" s="265" t="str">
        <f>IFERROR(VLOOKUP(A25,LP!$B:$BI,60,FALSE)," ")</f>
        <v xml:space="preserve"> </v>
      </c>
      <c r="AE25" s="281" t="str">
        <f t="shared" si="10"/>
        <v xml:space="preserve"> </v>
      </c>
      <c r="AF25" s="265" t="str">
        <f t="shared" si="11"/>
        <v xml:space="preserve"> </v>
      </c>
      <c r="AG25" s="265" t="str">
        <f t="shared" si="12"/>
        <v xml:space="preserve"> </v>
      </c>
      <c r="AH25" s="309"/>
      <c r="AI25" s="258"/>
      <c r="AJ25" s="258"/>
      <c r="AK25" s="310"/>
      <c r="AL25" s="319"/>
      <c r="AM25" s="319"/>
      <c r="AN25" s="320"/>
      <c r="AO25" s="321"/>
      <c r="AP25" s="319"/>
      <c r="AQ25" s="320"/>
      <c r="AR25" s="321"/>
      <c r="AS25" s="319"/>
      <c r="AT25" s="320"/>
      <c r="AU25" s="322"/>
      <c r="AV25" s="323"/>
      <c r="AW25" s="319"/>
      <c r="AX25" s="319"/>
      <c r="AY25" s="323"/>
      <c r="AZ25" s="290" t="str">
        <f>IFERROR(VLOOKUP($A25,STOCK!$A:$C,3,FALSE)," ")</f>
        <v xml:space="preserve"> </v>
      </c>
      <c r="BA25" s="290" t="str">
        <f>IFERROR(VLOOKUP($A25,STOCK!$A:$D,4,FALSE)," ")</f>
        <v xml:space="preserve"> </v>
      </c>
      <c r="BB25" s="290" t="str">
        <f>IFERROR(VLOOKUP($A25,STOCK!$A:$E,5,FALSE)," ")</f>
        <v xml:space="preserve"> </v>
      </c>
      <c r="BC25" s="290" t="str">
        <f>IFERROR(VLOOKUP(A25,STOCK!$A:$F,6,FALSE)," ")</f>
        <v xml:space="preserve"> </v>
      </c>
      <c r="BD25" s="290" t="str">
        <f>IFERROR(VLOOKUP(A25,STOCK!$A:$G,7,FALSE)," ")</f>
        <v xml:space="preserve"> </v>
      </c>
      <c r="BE25" s="290" t="str">
        <f>IFERROR(VLOOKUP(A25,STOCK!$A:$H,8,FALSE)," ")</f>
        <v xml:space="preserve"> </v>
      </c>
    </row>
    <row r="26" spans="1:57" ht="15.75">
      <c r="A26" s="276"/>
      <c r="B26" s="277"/>
      <c r="C26" s="276"/>
      <c r="D26" s="266" t="str">
        <f>IFERROR(VLOOKUP($A26,LP!$B:$AV,47,FALSE)," ")</f>
        <v xml:space="preserve"> </v>
      </c>
      <c r="E26" s="266" t="str">
        <f>IFERROR(VLOOKUP($A26,LP!$B:$AW,48,FALSE)," ")</f>
        <v xml:space="preserve"> </v>
      </c>
      <c r="F26" s="266" t="str">
        <f>IFERROR(VLOOKUP($A26,LP!$B:$AX,49,FALSE)," ")</f>
        <v xml:space="preserve"> </v>
      </c>
      <c r="G26" s="267" t="str">
        <f t="shared" si="13"/>
        <v xml:space="preserve"> </v>
      </c>
      <c r="H26" s="268" t="str">
        <f t="shared" si="14"/>
        <v xml:space="preserve"> </v>
      </c>
      <c r="I26" s="269" t="str">
        <f>IFERROR(VLOOKUP($A26,LP!$B:$BA,52,FALSE)," ")</f>
        <v xml:space="preserve"> </v>
      </c>
      <c r="J26" s="270" t="str">
        <f>IFERROR(VLOOKUP($A26,LP!$B:$BB,53,FALSE)," ")</f>
        <v xml:space="preserve"> </v>
      </c>
      <c r="K26" s="267" t="str">
        <f t="shared" si="3"/>
        <v xml:space="preserve"> </v>
      </c>
      <c r="L26" s="268" t="str">
        <f t="shared" si="4"/>
        <v xml:space="preserve"> </v>
      </c>
      <c r="M26" s="269" t="str">
        <f>IFERROR(VLOOKUP($A26,LP!$B:$BE,56,FALSE)," ")</f>
        <v xml:space="preserve"> </v>
      </c>
      <c r="N26" s="271" t="str">
        <f>IFERROR(VLOOKUP($A26,LP!$B:$BF,57,FALSE)," ")</f>
        <v xml:space="preserve"> </v>
      </c>
      <c r="O26" s="267" t="str">
        <f t="shared" si="5"/>
        <v xml:space="preserve"> </v>
      </c>
      <c r="P26" s="291" t="str">
        <f t="shared" si="6"/>
        <v xml:space="preserve"> </v>
      </c>
      <c r="Q26" s="292"/>
      <c r="R26" s="267" t="str">
        <f t="shared" si="7"/>
        <v xml:space="preserve"> </v>
      </c>
      <c r="S26" s="272" t="str">
        <f t="shared" si="8"/>
        <v xml:space="preserve"> </v>
      </c>
      <c r="T26" s="273"/>
      <c r="U26" s="274"/>
      <c r="V26" s="267"/>
      <c r="W26" s="273"/>
      <c r="X26" s="275"/>
      <c r="Y26" s="301"/>
      <c r="Z26" s="280"/>
      <c r="AA26" s="278"/>
      <c r="AB26" s="278" t="str">
        <f t="shared" si="15"/>
        <v xml:space="preserve"> </v>
      </c>
      <c r="AC26" s="278" t="str">
        <f t="shared" si="9"/>
        <v xml:space="preserve"> </v>
      </c>
      <c r="AD26" s="265" t="str">
        <f>IFERROR(VLOOKUP(A26,LP!$B:$BI,60,FALSE)," ")</f>
        <v xml:space="preserve"> </v>
      </c>
      <c r="AE26" s="281" t="str">
        <f t="shared" si="10"/>
        <v xml:space="preserve"> </v>
      </c>
      <c r="AF26" s="265" t="str">
        <f t="shared" si="11"/>
        <v xml:space="preserve"> </v>
      </c>
      <c r="AG26" s="265" t="str">
        <f t="shared" si="12"/>
        <v xml:space="preserve"> </v>
      </c>
      <c r="AH26" s="309"/>
      <c r="AI26" s="258"/>
      <c r="AJ26" s="258"/>
      <c r="AK26" s="310"/>
      <c r="AL26" s="319"/>
      <c r="AM26" s="319"/>
      <c r="AN26" s="320"/>
      <c r="AO26" s="321"/>
      <c r="AP26" s="319"/>
      <c r="AQ26" s="320"/>
      <c r="AR26" s="321"/>
      <c r="AS26" s="319"/>
      <c r="AT26" s="320"/>
      <c r="AU26" s="322"/>
      <c r="AV26" s="323"/>
      <c r="AW26" s="319"/>
      <c r="AX26" s="319"/>
      <c r="AY26" s="323"/>
      <c r="AZ26" s="290" t="str">
        <f>IFERROR(VLOOKUP($A26,STOCK!$A:$C,3,FALSE)," ")</f>
        <v xml:space="preserve"> </v>
      </c>
      <c r="BA26" s="290" t="str">
        <f>IFERROR(VLOOKUP($A26,STOCK!$A:$D,4,FALSE)," ")</f>
        <v xml:space="preserve"> </v>
      </c>
      <c r="BB26" s="290" t="str">
        <f>IFERROR(VLOOKUP($A26,STOCK!$A:$E,5,FALSE)," ")</f>
        <v xml:space="preserve"> </v>
      </c>
      <c r="BC26" s="290" t="str">
        <f>IFERROR(VLOOKUP(A26,STOCK!$A:$F,6,FALSE)," ")</f>
        <v xml:space="preserve"> </v>
      </c>
      <c r="BD26" s="290" t="str">
        <f>IFERROR(VLOOKUP(A26,STOCK!$A:$G,7,FALSE)," ")</f>
        <v xml:space="preserve"> </v>
      </c>
      <c r="BE26" s="290" t="str">
        <f>IFERROR(VLOOKUP(A26,STOCK!$A:$H,8,FALSE)," ")</f>
        <v xml:space="preserve"> </v>
      </c>
    </row>
    <row r="27" spans="1:57" ht="15.75">
      <c r="A27" s="276"/>
      <c r="B27" s="277"/>
      <c r="C27" s="276"/>
      <c r="D27" s="266" t="str">
        <f>IFERROR(VLOOKUP($A27,LP!$B:$AV,47,FALSE)," ")</f>
        <v xml:space="preserve"> </v>
      </c>
      <c r="E27" s="266" t="str">
        <f>IFERROR(VLOOKUP($A27,LP!$B:$AW,48,FALSE)," ")</f>
        <v xml:space="preserve"> </v>
      </c>
      <c r="F27" s="266" t="str">
        <f>IFERROR(VLOOKUP($A27,LP!$B:$AX,49,FALSE)," ")</f>
        <v xml:space="preserve"> </v>
      </c>
      <c r="G27" s="267" t="str">
        <f t="shared" si="13"/>
        <v xml:space="preserve"> </v>
      </c>
      <c r="H27" s="268" t="str">
        <f t="shared" si="14"/>
        <v xml:space="preserve"> </v>
      </c>
      <c r="I27" s="269" t="str">
        <f>IFERROR(VLOOKUP($A27,LP!$B:$BA,52,FALSE)," ")</f>
        <v xml:space="preserve"> </v>
      </c>
      <c r="J27" s="270" t="str">
        <f>IFERROR(VLOOKUP($A27,LP!$B:$BB,53,FALSE)," ")</f>
        <v xml:space="preserve"> </v>
      </c>
      <c r="K27" s="267" t="str">
        <f t="shared" si="3"/>
        <v xml:space="preserve"> </v>
      </c>
      <c r="L27" s="268" t="str">
        <f t="shared" si="4"/>
        <v xml:space="preserve"> </v>
      </c>
      <c r="M27" s="269" t="str">
        <f>IFERROR(VLOOKUP($A27,LP!$B:$BE,56,FALSE)," ")</f>
        <v xml:space="preserve"> </v>
      </c>
      <c r="N27" s="271" t="str">
        <f>IFERROR(VLOOKUP($A27,LP!$B:$BF,57,FALSE)," ")</f>
        <v xml:space="preserve"> </v>
      </c>
      <c r="O27" s="267" t="str">
        <f t="shared" si="5"/>
        <v xml:space="preserve"> </v>
      </c>
      <c r="P27" s="291" t="str">
        <f t="shared" si="6"/>
        <v xml:space="preserve"> </v>
      </c>
      <c r="Q27" s="292"/>
      <c r="R27" s="267" t="str">
        <f t="shared" si="7"/>
        <v xml:space="preserve"> </v>
      </c>
      <c r="S27" s="272" t="str">
        <f t="shared" si="8"/>
        <v xml:space="preserve"> </v>
      </c>
      <c r="T27" s="273"/>
      <c r="U27" s="274"/>
      <c r="V27" s="267"/>
      <c r="W27" s="273"/>
      <c r="X27" s="275"/>
      <c r="Y27" s="301"/>
      <c r="Z27" s="280"/>
      <c r="AA27" s="278"/>
      <c r="AB27" s="278" t="str">
        <f t="shared" si="15"/>
        <v xml:space="preserve"> </v>
      </c>
      <c r="AC27" s="278" t="str">
        <f t="shared" si="9"/>
        <v xml:space="preserve"> </v>
      </c>
      <c r="AD27" s="265" t="str">
        <f>IFERROR(VLOOKUP(A27,LP!$B:$BI,60,FALSE)," ")</f>
        <v xml:space="preserve"> </v>
      </c>
      <c r="AE27" s="281" t="str">
        <f t="shared" si="10"/>
        <v xml:space="preserve"> </v>
      </c>
      <c r="AF27" s="265" t="str">
        <f t="shared" si="11"/>
        <v xml:space="preserve"> </v>
      </c>
      <c r="AG27" s="265" t="str">
        <f t="shared" si="12"/>
        <v xml:space="preserve"> </v>
      </c>
      <c r="AH27" s="309"/>
      <c r="AI27" s="258"/>
      <c r="AJ27" s="258"/>
      <c r="AK27" s="310"/>
      <c r="AL27" s="319"/>
      <c r="AM27" s="319"/>
      <c r="AN27" s="320"/>
      <c r="AO27" s="321"/>
      <c r="AP27" s="319"/>
      <c r="AQ27" s="320"/>
      <c r="AR27" s="321"/>
      <c r="AS27" s="319"/>
      <c r="AT27" s="320"/>
      <c r="AU27" s="322"/>
      <c r="AV27" s="323"/>
      <c r="AW27" s="319"/>
      <c r="AX27" s="319"/>
      <c r="AY27" s="323"/>
      <c r="AZ27" s="290" t="str">
        <f>IFERROR(VLOOKUP($A27,STOCK!$A:$C,3,FALSE)," ")</f>
        <v xml:space="preserve"> </v>
      </c>
      <c r="BA27" s="290" t="str">
        <f>IFERROR(VLOOKUP($A27,STOCK!$A:$D,4,FALSE)," ")</f>
        <v xml:space="preserve"> </v>
      </c>
      <c r="BB27" s="290" t="str">
        <f>IFERROR(VLOOKUP($A27,STOCK!$A:$E,5,FALSE)," ")</f>
        <v xml:space="preserve"> </v>
      </c>
      <c r="BC27" s="290" t="str">
        <f>IFERROR(VLOOKUP(A27,STOCK!$A:$F,6,FALSE)," ")</f>
        <v xml:space="preserve"> </v>
      </c>
      <c r="BD27" s="290" t="str">
        <f>IFERROR(VLOOKUP(A27,STOCK!$A:$G,7,FALSE)," ")</f>
        <v xml:space="preserve"> </v>
      </c>
      <c r="BE27" s="290" t="str">
        <f>IFERROR(VLOOKUP(A27,STOCK!$A:$H,8,FALSE)," ")</f>
        <v xml:space="preserve"> </v>
      </c>
    </row>
    <row r="28" spans="1:57" ht="15.75">
      <c r="A28" s="276"/>
      <c r="B28" s="277"/>
      <c r="C28" s="276"/>
      <c r="D28" s="266" t="str">
        <f>IFERROR(VLOOKUP($A28,LP!$B:$AV,47,FALSE)," ")</f>
        <v xml:space="preserve"> </v>
      </c>
      <c r="E28" s="266" t="str">
        <f>IFERROR(VLOOKUP($A28,LP!$B:$AW,48,FALSE)," ")</f>
        <v xml:space="preserve"> </v>
      </c>
      <c r="F28" s="266" t="str">
        <f>IFERROR(VLOOKUP($A28,LP!$B:$AX,49,FALSE)," ")</f>
        <v xml:space="preserve"> </v>
      </c>
      <c r="G28" s="267" t="str">
        <f t="shared" si="13"/>
        <v xml:space="preserve"> </v>
      </c>
      <c r="H28" s="268" t="str">
        <f t="shared" si="14"/>
        <v xml:space="preserve"> </v>
      </c>
      <c r="I28" s="269" t="str">
        <f>IFERROR(VLOOKUP($A28,LP!$B:$BA,52,FALSE)," ")</f>
        <v xml:space="preserve"> </v>
      </c>
      <c r="J28" s="270" t="str">
        <f>IFERROR(VLOOKUP($A28,LP!$B:$BB,53,FALSE)," ")</f>
        <v xml:space="preserve"> </v>
      </c>
      <c r="K28" s="267" t="str">
        <f t="shared" si="3"/>
        <v xml:space="preserve"> </v>
      </c>
      <c r="L28" s="268" t="str">
        <f t="shared" si="4"/>
        <v xml:space="preserve"> </v>
      </c>
      <c r="M28" s="269" t="str">
        <f>IFERROR(VLOOKUP($A28,LP!$B:$BE,56,FALSE)," ")</f>
        <v xml:space="preserve"> </v>
      </c>
      <c r="N28" s="271" t="str">
        <f>IFERROR(VLOOKUP($A28,LP!$B:$BF,57,FALSE)," ")</f>
        <v xml:space="preserve"> </v>
      </c>
      <c r="O28" s="267" t="str">
        <f t="shared" si="5"/>
        <v xml:space="preserve"> </v>
      </c>
      <c r="P28" s="291" t="str">
        <f t="shared" si="6"/>
        <v xml:space="preserve"> </v>
      </c>
      <c r="Q28" s="292"/>
      <c r="R28" s="267" t="str">
        <f t="shared" si="7"/>
        <v xml:space="preserve"> </v>
      </c>
      <c r="S28" s="272" t="str">
        <f t="shared" si="8"/>
        <v xml:space="preserve"> </v>
      </c>
      <c r="T28" s="273"/>
      <c r="U28" s="274"/>
      <c r="V28" s="267"/>
      <c r="W28" s="273"/>
      <c r="X28" s="275"/>
      <c r="Y28" s="301"/>
      <c r="Z28" s="280"/>
      <c r="AA28" s="278"/>
      <c r="AB28" s="278" t="str">
        <f t="shared" si="15"/>
        <v xml:space="preserve"> </v>
      </c>
      <c r="AC28" s="278" t="str">
        <f t="shared" si="9"/>
        <v xml:space="preserve"> </v>
      </c>
      <c r="AD28" s="265" t="str">
        <f>IFERROR(VLOOKUP(A28,LP!$B:$BI,60,FALSE)," ")</f>
        <v xml:space="preserve"> </v>
      </c>
      <c r="AE28" s="281" t="str">
        <f t="shared" si="10"/>
        <v xml:space="preserve"> </v>
      </c>
      <c r="AF28" s="265" t="str">
        <f t="shared" si="11"/>
        <v xml:space="preserve"> </v>
      </c>
      <c r="AG28" s="265" t="str">
        <f t="shared" si="12"/>
        <v xml:space="preserve"> </v>
      </c>
      <c r="AH28" s="309"/>
      <c r="AI28" s="258"/>
      <c r="AJ28" s="258"/>
      <c r="AK28" s="310"/>
      <c r="AL28" s="319"/>
      <c r="AM28" s="319"/>
      <c r="AN28" s="320"/>
      <c r="AO28" s="321"/>
      <c r="AP28" s="319"/>
      <c r="AQ28" s="320"/>
      <c r="AR28" s="321"/>
      <c r="AS28" s="319"/>
      <c r="AT28" s="320"/>
      <c r="AU28" s="322"/>
      <c r="AV28" s="323"/>
      <c r="AW28" s="319"/>
      <c r="AX28" s="319"/>
      <c r="AY28" s="323"/>
      <c r="AZ28" s="290" t="str">
        <f>IFERROR(VLOOKUP($A28,STOCK!$A:$C,3,FALSE)," ")</f>
        <v xml:space="preserve"> </v>
      </c>
      <c r="BA28" s="290" t="str">
        <f>IFERROR(VLOOKUP($A28,STOCK!$A:$D,4,FALSE)," ")</f>
        <v xml:space="preserve"> </v>
      </c>
      <c r="BB28" s="290" t="str">
        <f>IFERROR(VLOOKUP($A28,STOCK!$A:$E,5,FALSE)," ")</f>
        <v xml:space="preserve"> </v>
      </c>
      <c r="BC28" s="290" t="str">
        <f>IFERROR(VLOOKUP(A28,STOCK!$A:$F,6,FALSE)," ")</f>
        <v xml:space="preserve"> </v>
      </c>
      <c r="BD28" s="290" t="str">
        <f>IFERROR(VLOOKUP(A28,STOCK!$A:$G,7,FALSE)," ")</f>
        <v xml:space="preserve"> </v>
      </c>
      <c r="BE28" s="290" t="str">
        <f>IFERROR(VLOOKUP(A28,STOCK!$A:$H,8,FALSE)," ")</f>
        <v xml:space="preserve"> </v>
      </c>
    </row>
    <row r="29" spans="1:57" ht="15.75">
      <c r="A29" s="276"/>
      <c r="B29" s="277"/>
      <c r="C29" s="276"/>
      <c r="D29" s="266" t="str">
        <f>IFERROR(VLOOKUP($A29,LP!$B:$AV,47,FALSE)," ")</f>
        <v xml:space="preserve"> </v>
      </c>
      <c r="E29" s="266" t="str">
        <f>IFERROR(VLOOKUP($A29,LP!$B:$AW,48,FALSE)," ")</f>
        <v xml:space="preserve"> </v>
      </c>
      <c r="F29" s="266" t="str">
        <f>IFERROR(VLOOKUP($A29,LP!$B:$AX,49,FALSE)," ")</f>
        <v xml:space="preserve"> </v>
      </c>
      <c r="G29" s="267" t="str">
        <f t="shared" si="13"/>
        <v xml:space="preserve"> </v>
      </c>
      <c r="H29" s="268" t="str">
        <f t="shared" si="14"/>
        <v xml:space="preserve"> </v>
      </c>
      <c r="I29" s="269" t="str">
        <f>IFERROR(VLOOKUP($A29,LP!$B:$BA,52,FALSE)," ")</f>
        <v xml:space="preserve"> </v>
      </c>
      <c r="J29" s="270" t="str">
        <f>IFERROR(VLOOKUP($A29,LP!$B:$BB,53,FALSE)," ")</f>
        <v xml:space="preserve"> </v>
      </c>
      <c r="K29" s="267" t="str">
        <f t="shared" si="3"/>
        <v xml:space="preserve"> </v>
      </c>
      <c r="L29" s="268" t="str">
        <f t="shared" si="4"/>
        <v xml:space="preserve"> </v>
      </c>
      <c r="M29" s="269" t="str">
        <f>IFERROR(VLOOKUP($A29,LP!$B:$BE,56,FALSE)," ")</f>
        <v xml:space="preserve"> </v>
      </c>
      <c r="N29" s="271" t="str">
        <f>IFERROR(VLOOKUP($A29,LP!$B:$BF,57,FALSE)," ")</f>
        <v xml:space="preserve"> </v>
      </c>
      <c r="O29" s="267" t="str">
        <f t="shared" si="5"/>
        <v xml:space="preserve"> </v>
      </c>
      <c r="P29" s="291" t="str">
        <f t="shared" si="6"/>
        <v xml:space="preserve"> </v>
      </c>
      <c r="Q29" s="292"/>
      <c r="R29" s="267" t="str">
        <f t="shared" si="7"/>
        <v xml:space="preserve"> </v>
      </c>
      <c r="S29" s="272" t="str">
        <f t="shared" si="8"/>
        <v xml:space="preserve"> </v>
      </c>
      <c r="T29" s="273"/>
      <c r="U29" s="274"/>
      <c r="V29" s="267"/>
      <c r="W29" s="273"/>
      <c r="X29" s="275"/>
      <c r="Y29" s="301"/>
      <c r="Z29" s="280"/>
      <c r="AA29" s="278"/>
      <c r="AB29" s="278" t="str">
        <f t="shared" si="15"/>
        <v xml:space="preserve"> </v>
      </c>
      <c r="AC29" s="278" t="str">
        <f t="shared" si="9"/>
        <v xml:space="preserve"> </v>
      </c>
      <c r="AD29" s="265" t="str">
        <f>IFERROR(VLOOKUP(A29,LP!$B:$BI,60,FALSE)," ")</f>
        <v xml:space="preserve"> </v>
      </c>
      <c r="AE29" s="281" t="str">
        <f t="shared" si="10"/>
        <v xml:space="preserve"> </v>
      </c>
      <c r="AF29" s="265" t="str">
        <f t="shared" si="11"/>
        <v xml:space="preserve"> </v>
      </c>
      <c r="AG29" s="265" t="str">
        <f t="shared" si="12"/>
        <v xml:space="preserve"> </v>
      </c>
      <c r="AH29" s="309"/>
      <c r="AI29" s="258"/>
      <c r="AJ29" s="258"/>
      <c r="AK29" s="310"/>
      <c r="AL29" s="319"/>
      <c r="AM29" s="319"/>
      <c r="AN29" s="320"/>
      <c r="AO29" s="321"/>
      <c r="AP29" s="319"/>
      <c r="AQ29" s="320"/>
      <c r="AR29" s="321"/>
      <c r="AS29" s="319"/>
      <c r="AT29" s="320"/>
      <c r="AU29" s="322"/>
      <c r="AV29" s="323"/>
      <c r="AW29" s="319"/>
      <c r="AX29" s="319"/>
      <c r="AY29" s="323"/>
      <c r="AZ29" s="290" t="str">
        <f>IFERROR(VLOOKUP($A29,STOCK!$A:$C,3,FALSE)," ")</f>
        <v xml:space="preserve"> </v>
      </c>
      <c r="BA29" s="290" t="str">
        <f>IFERROR(VLOOKUP($A29,STOCK!$A:$D,4,FALSE)," ")</f>
        <v xml:space="preserve"> </v>
      </c>
      <c r="BB29" s="290" t="str">
        <f>IFERROR(VLOOKUP($A29,STOCK!$A:$E,5,FALSE)," ")</f>
        <v xml:space="preserve"> </v>
      </c>
      <c r="BC29" s="290" t="str">
        <f>IFERROR(VLOOKUP(A29,STOCK!$A:$F,6,FALSE)," ")</f>
        <v xml:space="preserve"> </v>
      </c>
      <c r="BD29" s="290" t="str">
        <f>IFERROR(VLOOKUP(A29,STOCK!$A:$G,7,FALSE)," ")</f>
        <v xml:space="preserve"> </v>
      </c>
      <c r="BE29" s="290" t="str">
        <f>IFERROR(VLOOKUP(A29,STOCK!$A:$H,8,FALSE)," ")</f>
        <v xml:space="preserve"> </v>
      </c>
    </row>
    <row r="30" spans="1:57" ht="15.75">
      <c r="A30" s="276"/>
      <c r="B30" s="277"/>
      <c r="C30" s="276"/>
      <c r="D30" s="266" t="str">
        <f>IFERROR(VLOOKUP($A30,LP!$B:$AV,47,FALSE)," ")</f>
        <v xml:space="preserve"> </v>
      </c>
      <c r="E30" s="266" t="str">
        <f>IFERROR(VLOOKUP($A30,LP!$B:$AW,48,FALSE)," ")</f>
        <v xml:space="preserve"> </v>
      </c>
      <c r="F30" s="266" t="str">
        <f>IFERROR(VLOOKUP($A30,LP!$B:$AX,49,FALSE)," ")</f>
        <v xml:space="preserve"> </v>
      </c>
      <c r="G30" s="267" t="str">
        <f t="shared" si="13"/>
        <v xml:space="preserve"> </v>
      </c>
      <c r="H30" s="268" t="str">
        <f t="shared" si="14"/>
        <v xml:space="preserve"> </v>
      </c>
      <c r="I30" s="269" t="str">
        <f>IFERROR(VLOOKUP($A30,LP!$B:$BA,52,FALSE)," ")</f>
        <v xml:space="preserve"> </v>
      </c>
      <c r="J30" s="270" t="str">
        <f>IFERROR(VLOOKUP($A30,LP!$B:$BB,53,FALSE)," ")</f>
        <v xml:space="preserve"> </v>
      </c>
      <c r="K30" s="267" t="str">
        <f t="shared" si="3"/>
        <v xml:space="preserve"> </v>
      </c>
      <c r="L30" s="268" t="str">
        <f t="shared" si="4"/>
        <v xml:space="preserve"> </v>
      </c>
      <c r="M30" s="269" t="str">
        <f>IFERROR(VLOOKUP($A30,LP!$B:$BE,56,FALSE)," ")</f>
        <v xml:space="preserve"> </v>
      </c>
      <c r="N30" s="271" t="str">
        <f>IFERROR(VLOOKUP($A30,LP!$B:$BF,57,FALSE)," ")</f>
        <v xml:space="preserve"> </v>
      </c>
      <c r="O30" s="267" t="str">
        <f t="shared" si="5"/>
        <v xml:space="preserve"> </v>
      </c>
      <c r="P30" s="291" t="str">
        <f t="shared" si="6"/>
        <v xml:space="preserve"> </v>
      </c>
      <c r="Q30" s="292"/>
      <c r="R30" s="267" t="str">
        <f t="shared" si="7"/>
        <v xml:space="preserve"> </v>
      </c>
      <c r="S30" s="272" t="str">
        <f t="shared" si="8"/>
        <v xml:space="preserve"> </v>
      </c>
      <c r="T30" s="273"/>
      <c r="U30" s="274"/>
      <c r="V30" s="267"/>
      <c r="W30" s="273"/>
      <c r="X30" s="275"/>
      <c r="Y30" s="301"/>
      <c r="Z30" s="280"/>
      <c r="AA30" s="278"/>
      <c r="AB30" s="278" t="str">
        <f t="shared" si="15"/>
        <v xml:space="preserve"> </v>
      </c>
      <c r="AC30" s="278" t="str">
        <f t="shared" si="9"/>
        <v xml:space="preserve"> </v>
      </c>
      <c r="AD30" s="265" t="str">
        <f>IFERROR(VLOOKUP(A30,LP!$B:$BI,60,FALSE)," ")</f>
        <v xml:space="preserve"> </v>
      </c>
      <c r="AE30" s="281" t="str">
        <f t="shared" si="10"/>
        <v xml:space="preserve"> </v>
      </c>
      <c r="AF30" s="265" t="str">
        <f t="shared" si="11"/>
        <v xml:space="preserve"> </v>
      </c>
      <c r="AG30" s="265" t="str">
        <f t="shared" si="12"/>
        <v xml:space="preserve"> </v>
      </c>
      <c r="AH30" s="309"/>
      <c r="AI30" s="258"/>
      <c r="AJ30" s="258"/>
      <c r="AK30" s="310"/>
      <c r="AL30" s="319"/>
      <c r="AM30" s="319"/>
      <c r="AN30" s="320"/>
      <c r="AO30" s="321"/>
      <c r="AP30" s="319"/>
      <c r="AQ30" s="320"/>
      <c r="AR30" s="321"/>
      <c r="AS30" s="319"/>
      <c r="AT30" s="320"/>
      <c r="AU30" s="322"/>
      <c r="AV30" s="323"/>
      <c r="AW30" s="319"/>
      <c r="AX30" s="319"/>
      <c r="AY30" s="323"/>
      <c r="AZ30" s="290" t="str">
        <f>IFERROR(VLOOKUP($A30,STOCK!$A:$C,3,FALSE)," ")</f>
        <v xml:space="preserve"> </v>
      </c>
      <c r="BA30" s="290" t="str">
        <f>IFERROR(VLOOKUP($A30,STOCK!$A:$D,4,FALSE)," ")</f>
        <v xml:space="preserve"> </v>
      </c>
      <c r="BB30" s="290" t="str">
        <f>IFERROR(VLOOKUP($A30,STOCK!$A:$E,5,FALSE)," ")</f>
        <v xml:space="preserve"> </v>
      </c>
      <c r="BC30" s="290" t="str">
        <f>IFERROR(VLOOKUP(A30,STOCK!$A:$F,6,FALSE)," ")</f>
        <v xml:space="preserve"> </v>
      </c>
      <c r="BD30" s="290" t="str">
        <f>IFERROR(VLOOKUP(A30,STOCK!$A:$G,7,FALSE)," ")</f>
        <v xml:space="preserve"> </v>
      </c>
      <c r="BE30" s="290" t="str">
        <f>IFERROR(VLOOKUP(A30,STOCK!$A:$H,8,FALSE)," ")</f>
        <v xml:space="preserve"> </v>
      </c>
    </row>
    <row r="31" spans="1:57" ht="15.75">
      <c r="A31" s="276"/>
      <c r="B31" s="277"/>
      <c r="C31" s="276"/>
      <c r="D31" s="266" t="str">
        <f>IFERROR(VLOOKUP($A31,LP!$B:$AV,47,FALSE)," ")</f>
        <v xml:space="preserve"> </v>
      </c>
      <c r="E31" s="266" t="str">
        <f>IFERROR(VLOOKUP($A31,LP!$B:$AW,48,FALSE)," ")</f>
        <v xml:space="preserve"> </v>
      </c>
      <c r="F31" s="266" t="str">
        <f>IFERROR(VLOOKUP($A31,LP!$B:$AX,49,FALSE)," ")</f>
        <v xml:space="preserve"> </v>
      </c>
      <c r="G31" s="267" t="str">
        <f t="shared" si="13"/>
        <v xml:space="preserve"> </v>
      </c>
      <c r="H31" s="268" t="str">
        <f t="shared" si="14"/>
        <v xml:space="preserve"> </v>
      </c>
      <c r="I31" s="269" t="str">
        <f>IFERROR(VLOOKUP($A31,LP!$B:$BA,52,FALSE)," ")</f>
        <v xml:space="preserve"> </v>
      </c>
      <c r="J31" s="270" t="str">
        <f>IFERROR(VLOOKUP($A31,LP!$B:$BB,53,FALSE)," ")</f>
        <v xml:space="preserve"> </v>
      </c>
      <c r="K31" s="267" t="str">
        <f t="shared" si="3"/>
        <v xml:space="preserve"> </v>
      </c>
      <c r="L31" s="268" t="str">
        <f t="shared" si="4"/>
        <v xml:space="preserve"> </v>
      </c>
      <c r="M31" s="269" t="str">
        <f>IFERROR(VLOOKUP($A31,LP!$B:$BE,56,FALSE)," ")</f>
        <v xml:space="preserve"> </v>
      </c>
      <c r="N31" s="271" t="str">
        <f>IFERROR(VLOOKUP($A31,LP!$B:$BF,57,FALSE)," ")</f>
        <v xml:space="preserve"> </v>
      </c>
      <c r="O31" s="267" t="str">
        <f t="shared" si="5"/>
        <v xml:space="preserve"> </v>
      </c>
      <c r="P31" s="291" t="str">
        <f t="shared" si="6"/>
        <v xml:space="preserve"> </v>
      </c>
      <c r="Q31" s="292"/>
      <c r="R31" s="267" t="str">
        <f t="shared" si="7"/>
        <v xml:space="preserve"> </v>
      </c>
      <c r="S31" s="272" t="str">
        <f t="shared" si="8"/>
        <v xml:space="preserve"> </v>
      </c>
      <c r="T31" s="273"/>
      <c r="U31" s="274"/>
      <c r="V31" s="267"/>
      <c r="W31" s="273"/>
      <c r="X31" s="275"/>
      <c r="Y31" s="301"/>
      <c r="Z31" s="280"/>
      <c r="AA31" s="278"/>
      <c r="AB31" s="278" t="str">
        <f t="shared" si="15"/>
        <v xml:space="preserve"> </v>
      </c>
      <c r="AC31" s="278" t="str">
        <f t="shared" si="9"/>
        <v xml:space="preserve"> </v>
      </c>
      <c r="AD31" s="265" t="str">
        <f>IFERROR(VLOOKUP(A31,LP!$B:$BI,60,FALSE)," ")</f>
        <v xml:space="preserve"> </v>
      </c>
      <c r="AE31" s="281" t="str">
        <f t="shared" si="10"/>
        <v xml:space="preserve"> </v>
      </c>
      <c r="AF31" s="265" t="str">
        <f t="shared" si="11"/>
        <v xml:space="preserve"> </v>
      </c>
      <c r="AG31" s="265" t="str">
        <f t="shared" si="12"/>
        <v xml:space="preserve"> </v>
      </c>
      <c r="AH31" s="309"/>
      <c r="AI31" s="258"/>
      <c r="AJ31" s="258"/>
      <c r="AK31" s="310"/>
      <c r="AL31" s="319"/>
      <c r="AM31" s="319"/>
      <c r="AN31" s="320"/>
      <c r="AO31" s="321"/>
      <c r="AP31" s="319"/>
      <c r="AQ31" s="320"/>
      <c r="AR31" s="321"/>
      <c r="AS31" s="319"/>
      <c r="AT31" s="320"/>
      <c r="AU31" s="322"/>
      <c r="AV31" s="323"/>
      <c r="AW31" s="319"/>
      <c r="AX31" s="319"/>
      <c r="AY31" s="323"/>
      <c r="AZ31" s="290" t="str">
        <f>IFERROR(VLOOKUP($A31,STOCK!$A:$C,3,FALSE)," ")</f>
        <v xml:space="preserve"> </v>
      </c>
      <c r="BA31" s="290" t="str">
        <f>IFERROR(VLOOKUP($A31,STOCK!$A:$D,4,FALSE)," ")</f>
        <v xml:space="preserve"> </v>
      </c>
      <c r="BB31" s="290" t="str">
        <f>IFERROR(VLOOKUP($A31,STOCK!$A:$E,5,FALSE)," ")</f>
        <v xml:space="preserve"> </v>
      </c>
      <c r="BC31" s="290" t="str">
        <f>IFERROR(VLOOKUP(A31,STOCK!$A:$F,6,FALSE)," ")</f>
        <v xml:space="preserve"> </v>
      </c>
      <c r="BD31" s="290" t="str">
        <f>IFERROR(VLOOKUP(A31,STOCK!$A:$G,7,FALSE)," ")</f>
        <v xml:space="preserve"> </v>
      </c>
      <c r="BE31" s="290" t="str">
        <f>IFERROR(VLOOKUP(A31,STOCK!$A:$H,8,FALSE)," ")</f>
        <v xml:space="preserve"> </v>
      </c>
    </row>
    <row r="32" spans="1:57" ht="15.75">
      <c r="A32" s="276"/>
      <c r="B32" s="277"/>
      <c r="C32" s="276"/>
      <c r="D32" s="266" t="str">
        <f>IFERROR(VLOOKUP($A32,LP!$B:$AV,47,FALSE)," ")</f>
        <v xml:space="preserve"> </v>
      </c>
      <c r="E32" s="266" t="str">
        <f>IFERROR(VLOOKUP($A32,LP!$B:$AW,48,FALSE)," ")</f>
        <v xml:space="preserve"> </v>
      </c>
      <c r="F32" s="266" t="str">
        <f>IFERROR(VLOOKUP($A32,LP!$B:$AX,49,FALSE)," ")</f>
        <v xml:space="preserve"> </v>
      </c>
      <c r="G32" s="267" t="str">
        <f t="shared" si="13"/>
        <v xml:space="preserve"> </v>
      </c>
      <c r="H32" s="268" t="str">
        <f t="shared" si="14"/>
        <v xml:space="preserve"> </v>
      </c>
      <c r="I32" s="269" t="str">
        <f>IFERROR(VLOOKUP($A32,LP!$B:$BA,52,FALSE)," ")</f>
        <v xml:space="preserve"> </v>
      </c>
      <c r="J32" s="270" t="str">
        <f>IFERROR(VLOOKUP($A32,LP!$B:$BB,53,FALSE)," ")</f>
        <v xml:space="preserve"> </v>
      </c>
      <c r="K32" s="267" t="str">
        <f t="shared" si="3"/>
        <v xml:space="preserve"> </v>
      </c>
      <c r="L32" s="268" t="str">
        <f t="shared" si="4"/>
        <v xml:space="preserve"> </v>
      </c>
      <c r="M32" s="269" t="str">
        <f>IFERROR(VLOOKUP($A32,LP!$B:$BE,56,FALSE)," ")</f>
        <v xml:space="preserve"> </v>
      </c>
      <c r="N32" s="271" t="str">
        <f>IFERROR(VLOOKUP($A32,LP!$B:$BF,57,FALSE)," ")</f>
        <v xml:space="preserve"> </v>
      </c>
      <c r="O32" s="267" t="str">
        <f t="shared" si="5"/>
        <v xml:space="preserve"> </v>
      </c>
      <c r="P32" s="291" t="str">
        <f t="shared" si="6"/>
        <v xml:space="preserve"> </v>
      </c>
      <c r="Q32" s="292"/>
      <c r="R32" s="267" t="str">
        <f t="shared" si="7"/>
        <v xml:space="preserve"> </v>
      </c>
      <c r="S32" s="272" t="str">
        <f t="shared" si="8"/>
        <v xml:space="preserve"> </v>
      </c>
      <c r="T32" s="273"/>
      <c r="U32" s="274"/>
      <c r="V32" s="267"/>
      <c r="W32" s="273"/>
      <c r="X32" s="275"/>
      <c r="Y32" s="301"/>
      <c r="Z32" s="280"/>
      <c r="AA32" s="278"/>
      <c r="AB32" s="278" t="str">
        <f t="shared" si="15"/>
        <v xml:space="preserve"> </v>
      </c>
      <c r="AC32" s="278" t="str">
        <f t="shared" si="9"/>
        <v xml:space="preserve"> </v>
      </c>
      <c r="AD32" s="265" t="str">
        <f>IFERROR(VLOOKUP(A32,LP!$B:$BI,60,FALSE)," ")</f>
        <v xml:space="preserve"> </v>
      </c>
      <c r="AE32" s="281" t="str">
        <f t="shared" si="10"/>
        <v xml:space="preserve"> </v>
      </c>
      <c r="AF32" s="265" t="str">
        <f t="shared" si="11"/>
        <v xml:space="preserve"> </v>
      </c>
      <c r="AG32" s="265" t="str">
        <f t="shared" si="12"/>
        <v xml:space="preserve"> </v>
      </c>
      <c r="AH32" s="309"/>
      <c r="AI32" s="258"/>
      <c r="AJ32" s="258"/>
      <c r="AK32" s="310"/>
      <c r="AL32" s="319"/>
      <c r="AM32" s="319"/>
      <c r="AN32" s="320"/>
      <c r="AO32" s="321"/>
      <c r="AP32" s="319"/>
      <c r="AQ32" s="320"/>
      <c r="AR32" s="321"/>
      <c r="AS32" s="319"/>
      <c r="AT32" s="320"/>
      <c r="AU32" s="322"/>
      <c r="AV32" s="323"/>
      <c r="AW32" s="319"/>
      <c r="AX32" s="319"/>
      <c r="AY32" s="323"/>
      <c r="AZ32" s="290" t="str">
        <f>IFERROR(VLOOKUP($A32,STOCK!$A:$C,3,FALSE)," ")</f>
        <v xml:space="preserve"> </v>
      </c>
      <c r="BA32" s="290" t="str">
        <f>IFERROR(VLOOKUP($A32,STOCK!$A:$D,4,FALSE)," ")</f>
        <v xml:space="preserve"> </v>
      </c>
      <c r="BB32" s="290" t="str">
        <f>IFERROR(VLOOKUP($A32,STOCK!$A:$E,5,FALSE)," ")</f>
        <v xml:space="preserve"> </v>
      </c>
      <c r="BC32" s="290" t="str">
        <f>IFERROR(VLOOKUP(A32,STOCK!$A:$F,6,FALSE)," ")</f>
        <v xml:space="preserve"> </v>
      </c>
      <c r="BD32" s="290" t="str">
        <f>IFERROR(VLOOKUP(A32,STOCK!$A:$G,7,FALSE)," ")</f>
        <v xml:space="preserve"> </v>
      </c>
      <c r="BE32" s="290" t="str">
        <f>IFERROR(VLOOKUP(A32,STOCK!$A:$H,8,FALSE)," ")</f>
        <v xml:space="preserve"> </v>
      </c>
    </row>
    <row r="33" spans="1:57" ht="15.75">
      <c r="A33" s="276"/>
      <c r="B33" s="277"/>
      <c r="C33" s="276"/>
      <c r="D33" s="266" t="str">
        <f>IFERROR(VLOOKUP($A33,LP!$B:$AV,47,FALSE)," ")</f>
        <v xml:space="preserve"> </v>
      </c>
      <c r="E33" s="266" t="str">
        <f>IFERROR(VLOOKUP($A33,LP!$B:$AW,48,FALSE)," ")</f>
        <v xml:space="preserve"> </v>
      </c>
      <c r="F33" s="266" t="str">
        <f>IFERROR(VLOOKUP($A33,LP!$B:$AX,49,FALSE)," ")</f>
        <v xml:space="preserve"> </v>
      </c>
      <c r="G33" s="267" t="str">
        <f t="shared" si="13"/>
        <v xml:space="preserve"> </v>
      </c>
      <c r="H33" s="268" t="str">
        <f t="shared" si="14"/>
        <v xml:space="preserve"> </v>
      </c>
      <c r="I33" s="269" t="str">
        <f>IFERROR(VLOOKUP($A33,LP!$B:$BA,52,FALSE)," ")</f>
        <v xml:space="preserve"> </v>
      </c>
      <c r="J33" s="270" t="str">
        <f>IFERROR(VLOOKUP($A33,LP!$B:$BB,53,FALSE)," ")</f>
        <v xml:space="preserve"> </v>
      </c>
      <c r="K33" s="267" t="str">
        <f t="shared" si="3"/>
        <v xml:space="preserve"> </v>
      </c>
      <c r="L33" s="268" t="str">
        <f t="shared" si="4"/>
        <v xml:space="preserve"> </v>
      </c>
      <c r="M33" s="269" t="str">
        <f>IFERROR(VLOOKUP($A33,LP!$B:$BE,56,FALSE)," ")</f>
        <v xml:space="preserve"> </v>
      </c>
      <c r="N33" s="271" t="str">
        <f>IFERROR(VLOOKUP($A33,LP!$B:$BF,57,FALSE)," ")</f>
        <v xml:space="preserve"> </v>
      </c>
      <c r="O33" s="267" t="str">
        <f t="shared" si="5"/>
        <v xml:space="preserve"> </v>
      </c>
      <c r="P33" s="291" t="str">
        <f t="shared" si="6"/>
        <v xml:space="preserve"> </v>
      </c>
      <c r="Q33" s="292"/>
      <c r="R33" s="267" t="str">
        <f t="shared" si="7"/>
        <v xml:space="preserve"> </v>
      </c>
      <c r="S33" s="272" t="str">
        <f t="shared" si="8"/>
        <v xml:space="preserve"> </v>
      </c>
      <c r="T33" s="273"/>
      <c r="U33" s="274"/>
      <c r="V33" s="267"/>
      <c r="W33" s="273"/>
      <c r="X33" s="275"/>
      <c r="Y33" s="301"/>
      <c r="Z33" s="280"/>
      <c r="AA33" s="278"/>
      <c r="AB33" s="278" t="str">
        <f t="shared" si="15"/>
        <v xml:space="preserve"> </v>
      </c>
      <c r="AC33" s="278" t="str">
        <f t="shared" si="9"/>
        <v xml:space="preserve"> </v>
      </c>
      <c r="AD33" s="265" t="str">
        <f>IFERROR(VLOOKUP(A33,LP!$B:$BI,60,FALSE)," ")</f>
        <v xml:space="preserve"> </v>
      </c>
      <c r="AE33" s="281" t="str">
        <f t="shared" si="10"/>
        <v xml:space="preserve"> </v>
      </c>
      <c r="AF33" s="265" t="str">
        <f t="shared" si="11"/>
        <v xml:space="preserve"> </v>
      </c>
      <c r="AG33" s="265" t="str">
        <f t="shared" si="12"/>
        <v xml:space="preserve"> </v>
      </c>
      <c r="AH33" s="309"/>
      <c r="AI33" s="258"/>
      <c r="AJ33" s="258"/>
      <c r="AK33" s="310"/>
      <c r="AL33" s="319"/>
      <c r="AM33" s="319"/>
      <c r="AN33" s="320"/>
      <c r="AO33" s="321"/>
      <c r="AP33" s="319"/>
      <c r="AQ33" s="320"/>
      <c r="AR33" s="321"/>
      <c r="AS33" s="319"/>
      <c r="AT33" s="320"/>
      <c r="AU33" s="322"/>
      <c r="AV33" s="323"/>
      <c r="AW33" s="319"/>
      <c r="AX33" s="319"/>
      <c r="AY33" s="323"/>
      <c r="AZ33" s="290" t="str">
        <f>IFERROR(VLOOKUP($A33,STOCK!$A:$C,3,FALSE)," ")</f>
        <v xml:space="preserve"> </v>
      </c>
      <c r="BA33" s="290" t="str">
        <f>IFERROR(VLOOKUP($A33,STOCK!$A:$D,4,FALSE)," ")</f>
        <v xml:space="preserve"> </v>
      </c>
      <c r="BB33" s="290" t="str">
        <f>IFERROR(VLOOKUP($A33,STOCK!$A:$E,5,FALSE)," ")</f>
        <v xml:space="preserve"> </v>
      </c>
      <c r="BC33" s="290" t="str">
        <f>IFERROR(VLOOKUP(A33,STOCK!$A:$F,6,FALSE)," ")</f>
        <v xml:space="preserve"> </v>
      </c>
      <c r="BD33" s="290" t="str">
        <f>IFERROR(VLOOKUP(A33,STOCK!$A:$G,7,FALSE)," ")</f>
        <v xml:space="preserve"> </v>
      </c>
      <c r="BE33" s="290" t="str">
        <f>IFERROR(VLOOKUP(A33,STOCK!$A:$H,8,FALSE)," ")</f>
        <v xml:space="preserve"> </v>
      </c>
    </row>
    <row r="34" spans="1:57" ht="15.75">
      <c r="A34" s="325"/>
      <c r="B34" s="326"/>
      <c r="C34" s="325"/>
      <c r="D34" s="327" t="str">
        <f>IFERROR(VLOOKUP($A34,LP!$B:$AV,47,FALSE)," ")</f>
        <v xml:space="preserve"> </v>
      </c>
      <c r="E34" s="327" t="str">
        <f>IFERROR(VLOOKUP($A34,LP!$B:$AW,48,FALSE)," ")</f>
        <v xml:space="preserve"> </v>
      </c>
      <c r="F34" s="327" t="str">
        <f>IFERROR(VLOOKUP($A34,LP!$B:$AX,49,FALSE)," ")</f>
        <v xml:space="preserve"> </v>
      </c>
      <c r="G34" s="328" t="str">
        <f t="shared" si="13"/>
        <v xml:space="preserve"> </v>
      </c>
      <c r="H34" s="329" t="str">
        <f t="shared" si="14"/>
        <v xml:space="preserve"> </v>
      </c>
      <c r="I34" s="330" t="str">
        <f>IFERROR(VLOOKUP($A34,LP!$B:$BA,52,FALSE)," ")</f>
        <v xml:space="preserve"> </v>
      </c>
      <c r="J34" s="331" t="str">
        <f>IFERROR(VLOOKUP($A34,LP!$B:$BB,53,FALSE)," ")</f>
        <v xml:space="preserve"> </v>
      </c>
      <c r="K34" s="267" t="str">
        <f t="shared" si="3"/>
        <v xml:space="preserve"> </v>
      </c>
      <c r="L34" s="268" t="str">
        <f t="shared" si="4"/>
        <v xml:space="preserve"> </v>
      </c>
      <c r="M34" s="330" t="str">
        <f>IFERROR(VLOOKUP($A34,LP!$B:$BE,56,FALSE)," ")</f>
        <v xml:space="preserve"> </v>
      </c>
      <c r="N34" s="332" t="str">
        <f>IFERROR(VLOOKUP($A34,LP!$B:$BF,57,FALSE)," ")</f>
        <v xml:space="preserve"> </v>
      </c>
      <c r="O34" s="267" t="str">
        <f t="shared" si="5"/>
        <v xml:space="preserve"> </v>
      </c>
      <c r="P34" s="291" t="str">
        <f t="shared" si="6"/>
        <v xml:space="preserve"> </v>
      </c>
      <c r="Q34" s="333"/>
      <c r="R34" s="328" t="str">
        <f t="shared" si="7"/>
        <v xml:space="preserve"> </v>
      </c>
      <c r="S34" s="392" t="str">
        <f t="shared" si="8"/>
        <v xml:space="preserve"> </v>
      </c>
      <c r="T34" s="334"/>
      <c r="U34" s="335"/>
      <c r="V34" s="328"/>
      <c r="W34" s="334"/>
      <c r="X34" s="336"/>
      <c r="Y34" s="337"/>
      <c r="Z34" s="338"/>
      <c r="AA34" s="339"/>
      <c r="AB34" s="339" t="str">
        <f t="shared" si="15"/>
        <v xml:space="preserve"> </v>
      </c>
      <c r="AC34" s="339" t="str">
        <f t="shared" si="9"/>
        <v xml:space="preserve"> </v>
      </c>
      <c r="AD34" s="393" t="str">
        <f>IFERROR(VLOOKUP(A34,LP!$B:$BI,60,FALSE)," ")</f>
        <v xml:space="preserve"> </v>
      </c>
      <c r="AE34" s="394" t="str">
        <f t="shared" si="10"/>
        <v xml:space="preserve"> </v>
      </c>
      <c r="AF34" s="393" t="str">
        <f t="shared" si="11"/>
        <v xml:space="preserve"> </v>
      </c>
      <c r="AG34" s="393" t="str">
        <f t="shared" si="12"/>
        <v xml:space="preserve"> </v>
      </c>
      <c r="AH34" s="340"/>
      <c r="AI34" s="341"/>
      <c r="AJ34" s="341"/>
      <c r="AK34" s="342"/>
      <c r="AL34" s="343"/>
      <c r="AM34" s="343"/>
      <c r="AN34" s="344"/>
      <c r="AO34" s="345"/>
      <c r="AP34" s="343"/>
      <c r="AQ34" s="344"/>
      <c r="AR34" s="345"/>
      <c r="AS34" s="343"/>
      <c r="AT34" s="344"/>
      <c r="AU34" s="346"/>
      <c r="AV34" s="347"/>
      <c r="AW34" s="343"/>
      <c r="AX34" s="343"/>
      <c r="AY34" s="347"/>
      <c r="AZ34" s="348" t="str">
        <f>IFERROR(VLOOKUP($A34,STOCK!$A:$C,3,FALSE)," ")</f>
        <v xml:space="preserve"> </v>
      </c>
      <c r="BA34" s="348" t="str">
        <f>IFERROR(VLOOKUP($A34,STOCK!$A:$D,4,FALSE)," ")</f>
        <v xml:space="preserve"> </v>
      </c>
      <c r="BB34" s="348" t="str">
        <f>IFERROR(VLOOKUP($A34,STOCK!$A:$E,5,FALSE)," ")</f>
        <v xml:space="preserve"> </v>
      </c>
      <c r="BC34" s="348" t="str">
        <f>IFERROR(VLOOKUP(A34,STOCK!$A:$F,6,FALSE)," ")</f>
        <v xml:space="preserve"> </v>
      </c>
      <c r="BD34" s="348" t="str">
        <f>IFERROR(VLOOKUP(A34,STOCK!$A:$G,7,FALSE)," ")</f>
        <v xml:space="preserve"> </v>
      </c>
      <c r="BE34" s="348" t="str">
        <f>IFERROR(VLOOKUP(A34,STOCK!$A:$H,8,FALSE)," ")</f>
        <v xml:space="preserve"> </v>
      </c>
    </row>
  </sheetData>
  <mergeCells count="14">
    <mergeCell ref="AW3:AY3"/>
    <mergeCell ref="A4:C4"/>
    <mergeCell ref="AZ2:BE2"/>
    <mergeCell ref="AU3:AV3"/>
    <mergeCell ref="A1:C1"/>
    <mergeCell ref="D2:H2"/>
    <mergeCell ref="AA2:AC2"/>
    <mergeCell ref="AD2:AG2"/>
    <mergeCell ref="AR3:AT3"/>
    <mergeCell ref="D1:P1"/>
    <mergeCell ref="Q1:Y1"/>
    <mergeCell ref="AD1:AG1"/>
    <mergeCell ref="AL3:AN3"/>
    <mergeCell ref="AO3:AQ3"/>
  </mergeCells>
  <conditionalFormatting sqref="A2:A4">
    <cfRule type="duplicateValues" dxfId="24" priority="2"/>
  </conditionalFormatting>
  <conditionalFormatting sqref="A5:A6 A10">
    <cfRule type="duplicateValues" dxfId="23" priority="3"/>
  </conditionalFormatting>
  <conditionalFormatting sqref="A11:A34 A7:A9">
    <cfRule type="duplicateValues" dxfId="22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2060"/>
    <pageSetUpPr fitToPage="1"/>
  </sheetPr>
  <dimension ref="A1:BI57"/>
  <sheetViews>
    <sheetView showGridLines="0" tabSelected="1" zoomScale="106" zoomScaleNormal="106" workbookViewId="0">
      <pane xSplit="5" ySplit="4" topLeftCell="F21" activePane="bottomRight" state="frozen"/>
      <selection pane="topRight" activeCell="D1" sqref="D1"/>
      <selection pane="bottomLeft" activeCell="A3" sqref="A3"/>
      <selection pane="bottomRight" activeCell="V22" sqref="V22:V32"/>
    </sheetView>
  </sheetViews>
  <sheetFormatPr baseColWidth="10" defaultColWidth="11.42578125" defaultRowHeight="15" outlineLevelCol="1"/>
  <cols>
    <col min="1" max="1" width="16" style="20" hidden="1" customWidth="1"/>
    <col min="2" max="2" width="10.7109375" style="20" customWidth="1"/>
    <col min="3" max="3" width="6" style="11" customWidth="1"/>
    <col min="4" max="4" width="14" style="407" customWidth="1"/>
    <col min="5" max="5" width="37.42578125" style="1" customWidth="1"/>
    <col min="6" max="7" width="6.42578125" style="41" customWidth="1"/>
    <col min="8" max="8" width="6.42578125" style="5" customWidth="1"/>
    <col min="9" max="10" width="5.140625" style="7" customWidth="1"/>
    <col min="11" max="11" width="6.5703125" style="5" hidden="1" customWidth="1" outlineLevel="1"/>
    <col min="12" max="12" width="5.28515625" style="7" hidden="1" customWidth="1" outlineLevel="1"/>
    <col min="13" max="13" width="5" style="7" hidden="1" customWidth="1" outlineLevel="1"/>
    <col min="14" max="14" width="4" style="7" hidden="1" customWidth="1" outlineLevel="1"/>
    <col min="15" max="15" width="6.28515625" style="5" hidden="1" customWidth="1" outlineLevel="1"/>
    <col min="16" max="16" width="6" style="2" hidden="1" customWidth="1" outlineLevel="1"/>
    <col min="17" max="17" width="5" style="7" hidden="1" customWidth="1" outlineLevel="1"/>
    <col min="18" max="18" width="4" style="7" hidden="1" customWidth="1" outlineLevel="1"/>
    <col min="19" max="19" width="6.5703125" style="379" customWidth="1" collapsed="1"/>
    <col min="20" max="20" width="4.28515625" style="7" customWidth="1"/>
    <col min="21" max="21" width="8.42578125" style="7" customWidth="1"/>
    <col min="22" max="22" width="9.28515625" style="5" customWidth="1"/>
    <col min="23" max="23" width="6" style="34" bestFit="1" customWidth="1"/>
    <col min="24" max="24" width="7.5703125" style="2" customWidth="1"/>
    <col min="25" max="25" width="4.7109375" style="2" customWidth="1"/>
    <col min="26" max="26" width="5.5703125" style="34" customWidth="1"/>
    <col min="27" max="27" width="8.42578125" style="5" hidden="1" customWidth="1" outlineLevel="1"/>
    <col min="28" max="28" width="5.140625" style="6" hidden="1" customWidth="1" outlineLevel="1"/>
    <col min="29" max="29" width="7.42578125" style="6" hidden="1" customWidth="1" outlineLevel="1"/>
    <col min="30" max="30" width="7.7109375" style="161" customWidth="1" collapsed="1"/>
    <col min="31" max="31" width="7.85546875" style="4" customWidth="1" collapsed="1"/>
    <col min="32" max="32" width="5.5703125" style="4" customWidth="1"/>
    <col min="33" max="33" width="7.140625" style="232" customWidth="1"/>
    <col min="34" max="34" width="10.28515625" style="4" bestFit="1" customWidth="1"/>
    <col min="35" max="43" width="7" style="185" hidden="1" customWidth="1" outlineLevel="1"/>
    <col min="44" max="44" width="5" style="151" customWidth="1" collapsed="1"/>
    <col min="45" max="49" width="5" style="151" customWidth="1"/>
    <col min="50" max="55" width="6" style="152" customWidth="1"/>
    <col min="56" max="56" width="6.140625" style="152" customWidth="1"/>
    <col min="57" max="57" width="4.7109375" style="152" customWidth="1"/>
    <col min="58" max="59" width="4.85546875" style="152" customWidth="1"/>
    <col min="60" max="60" width="6.7109375" style="152" customWidth="1"/>
    <col min="61" max="61" width="5.140625" style="153" customWidth="1"/>
    <col min="62" max="16384" width="11.42578125" style="20"/>
  </cols>
  <sheetData>
    <row r="1" spans="1:61" ht="15.75" thickBot="1">
      <c r="A1" s="238"/>
      <c r="B1" s="238"/>
      <c r="C1" s="239"/>
      <c r="D1" s="403"/>
      <c r="E1" s="241"/>
      <c r="F1" s="242"/>
      <c r="G1" s="242"/>
      <c r="H1" s="243"/>
      <c r="I1" s="244"/>
      <c r="J1" s="244"/>
      <c r="K1" s="243"/>
      <c r="L1" s="244"/>
      <c r="M1" s="244"/>
      <c r="N1" s="244"/>
      <c r="O1" s="243"/>
      <c r="P1" s="245"/>
      <c r="Q1" s="244"/>
      <c r="R1" s="244"/>
      <c r="S1" s="246"/>
      <c r="T1" s="244"/>
      <c r="U1" s="244"/>
      <c r="V1" s="243"/>
      <c r="W1" s="247"/>
      <c r="X1" s="245"/>
      <c r="Y1" s="245"/>
      <c r="Z1" s="247"/>
      <c r="AA1" s="243"/>
      <c r="AB1" s="248"/>
      <c r="AC1" s="248"/>
      <c r="AD1" s="240"/>
      <c r="AE1" s="249"/>
      <c r="AF1" s="249"/>
      <c r="AG1" s="250"/>
      <c r="AH1" s="249"/>
      <c r="AI1" s="472" t="s">
        <v>206</v>
      </c>
      <c r="AJ1" s="472"/>
      <c r="AK1" s="472"/>
      <c r="AL1" s="472"/>
      <c r="AM1" s="472"/>
      <c r="AN1" s="472"/>
      <c r="AO1" s="472"/>
      <c r="AP1" s="472"/>
      <c r="AQ1" s="472"/>
      <c r="AR1" s="463" t="s">
        <v>197</v>
      </c>
      <c r="AS1" s="463"/>
      <c r="AT1" s="463"/>
      <c r="AU1" s="463"/>
      <c r="AV1" s="463"/>
      <c r="AW1" s="463"/>
      <c r="AX1" s="251"/>
      <c r="AY1" s="251"/>
      <c r="AZ1" s="251"/>
      <c r="BA1" s="251"/>
      <c r="BB1" s="251"/>
      <c r="BC1" s="251"/>
      <c r="BD1" s="251"/>
      <c r="BE1" s="251"/>
      <c r="BF1" s="251"/>
      <c r="BG1" s="251"/>
      <c r="BH1" s="251"/>
      <c r="BI1" s="252"/>
    </row>
    <row r="2" spans="1:61" s="17" customFormat="1" ht="21" customHeight="1">
      <c r="A2" s="171" t="s">
        <v>167</v>
      </c>
      <c r="B2" s="172"/>
      <c r="C2" s="173" t="s">
        <v>6</v>
      </c>
      <c r="D2" s="404"/>
      <c r="E2" s="211" t="e">
        <f>VLOOKUP(#REF!,LP!B:M,12,FALSE)</f>
        <v>#REF!</v>
      </c>
      <c r="F2" s="174" t="s">
        <v>204</v>
      </c>
      <c r="G2" s="174"/>
      <c r="H2" s="174"/>
      <c r="I2" s="175"/>
      <c r="J2" s="174"/>
      <c r="K2" s="174"/>
      <c r="L2" s="174"/>
      <c r="M2" s="175"/>
      <c r="N2" s="175"/>
      <c r="O2" s="174"/>
      <c r="P2" s="174"/>
      <c r="Q2" s="175"/>
      <c r="R2" s="175"/>
      <c r="S2" s="467" t="s">
        <v>48</v>
      </c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168" t="s">
        <v>193</v>
      </c>
      <c r="AE2" s="473" t="s">
        <v>47</v>
      </c>
      <c r="AF2" s="473"/>
      <c r="AG2" s="473"/>
      <c r="AH2" s="474"/>
      <c r="AI2" s="464" t="s">
        <v>195</v>
      </c>
      <c r="AJ2" s="464"/>
      <c r="AK2" s="465"/>
      <c r="AL2" s="466" t="s">
        <v>196</v>
      </c>
      <c r="AM2" s="464"/>
      <c r="AN2" s="464"/>
      <c r="AO2" s="465"/>
      <c r="AP2" s="186" t="s">
        <v>201</v>
      </c>
      <c r="AQ2" s="186"/>
      <c r="AR2" s="455" t="s">
        <v>203</v>
      </c>
      <c r="AS2" s="456"/>
      <c r="AT2" s="456"/>
      <c r="AU2" s="456"/>
      <c r="AV2" s="456"/>
      <c r="AW2" s="457"/>
      <c r="AX2" s="452" t="s">
        <v>26</v>
      </c>
      <c r="AY2" s="453"/>
      <c r="AZ2" s="453"/>
      <c r="BA2" s="453"/>
      <c r="BB2" s="453"/>
      <c r="BC2" s="454"/>
      <c r="BD2" s="452" t="s">
        <v>140</v>
      </c>
      <c r="BE2" s="453"/>
      <c r="BF2" s="453"/>
      <c r="BG2" s="453"/>
      <c r="BH2" s="453"/>
      <c r="BI2" s="454"/>
    </row>
    <row r="3" spans="1:61" s="17" customFormat="1" ht="11.25" customHeight="1">
      <c r="A3" s="176"/>
      <c r="B3" s="462"/>
      <c r="C3" s="462"/>
      <c r="D3" s="462"/>
      <c r="E3" s="253"/>
      <c r="F3" s="101"/>
      <c r="G3" s="101"/>
      <c r="H3" s="101"/>
      <c r="I3" s="102"/>
      <c r="J3" s="101"/>
      <c r="K3" s="101"/>
      <c r="L3" s="101"/>
      <c r="M3" s="102"/>
      <c r="N3" s="102"/>
      <c r="O3" s="101"/>
      <c r="P3" s="101"/>
      <c r="Q3" s="102"/>
      <c r="R3" s="102"/>
      <c r="S3" s="468" t="s">
        <v>198</v>
      </c>
      <c r="T3" s="470" t="s">
        <v>199</v>
      </c>
      <c r="U3" s="470"/>
      <c r="V3" s="142"/>
      <c r="W3" s="142"/>
      <c r="X3" s="142"/>
      <c r="Y3" s="142"/>
      <c r="Z3" s="142"/>
      <c r="AA3" s="142"/>
      <c r="AB3" s="142"/>
      <c r="AC3" s="142"/>
      <c r="AD3" s="458" t="s">
        <v>194</v>
      </c>
      <c r="AE3" s="146"/>
      <c r="AF3" s="146"/>
      <c r="AG3" s="233"/>
      <c r="AH3" s="177"/>
      <c r="AI3" s="187"/>
      <c r="AJ3" s="187"/>
      <c r="AK3" s="191"/>
      <c r="AL3" s="192"/>
      <c r="AM3" s="187"/>
      <c r="AN3" s="187"/>
      <c r="AO3" s="191"/>
      <c r="AP3" s="187"/>
      <c r="AQ3" s="187"/>
      <c r="AR3" s="162"/>
      <c r="AS3" s="163"/>
      <c r="AT3" s="163"/>
      <c r="AU3" s="163"/>
      <c r="AV3" s="163"/>
      <c r="AW3" s="164"/>
      <c r="AX3" s="165"/>
      <c r="AY3" s="166"/>
      <c r="AZ3" s="166"/>
      <c r="BA3" s="166"/>
      <c r="BB3" s="166"/>
      <c r="BC3" s="167"/>
      <c r="BD3" s="165"/>
      <c r="BE3" s="166"/>
      <c r="BF3" s="166"/>
      <c r="BG3" s="166"/>
      <c r="BH3" s="166"/>
      <c r="BI3" s="167"/>
    </row>
    <row r="4" spans="1:61" s="21" customFormat="1" ht="24" customHeight="1">
      <c r="A4" s="178" t="s">
        <v>165</v>
      </c>
      <c r="B4" s="117" t="s">
        <v>200</v>
      </c>
      <c r="C4" s="118" t="s">
        <v>168</v>
      </c>
      <c r="D4" s="405" t="s">
        <v>0</v>
      </c>
      <c r="E4" s="119" t="s">
        <v>1</v>
      </c>
      <c r="F4" s="120" t="s">
        <v>131</v>
      </c>
      <c r="G4" s="120" t="s">
        <v>137</v>
      </c>
      <c r="H4" s="121" t="s">
        <v>3</v>
      </c>
      <c r="I4" s="122" t="s">
        <v>132</v>
      </c>
      <c r="J4" s="122" t="s">
        <v>133</v>
      </c>
      <c r="K4" s="121" t="s">
        <v>4</v>
      </c>
      <c r="L4" s="121" t="s">
        <v>126</v>
      </c>
      <c r="M4" s="122" t="s">
        <v>132</v>
      </c>
      <c r="N4" s="122" t="s">
        <v>133</v>
      </c>
      <c r="O4" s="121" t="s">
        <v>44</v>
      </c>
      <c r="P4" s="123" t="s">
        <v>126</v>
      </c>
      <c r="Q4" s="122" t="s">
        <v>132</v>
      </c>
      <c r="R4" s="122" t="s">
        <v>133</v>
      </c>
      <c r="S4" s="469"/>
      <c r="T4" s="471"/>
      <c r="U4" s="471"/>
      <c r="V4" s="143" t="s">
        <v>3</v>
      </c>
      <c r="W4" s="144" t="s">
        <v>132</v>
      </c>
      <c r="X4" s="143" t="s">
        <v>4</v>
      </c>
      <c r="Y4" s="143" t="s">
        <v>2</v>
      </c>
      <c r="Z4" s="144" t="s">
        <v>132</v>
      </c>
      <c r="AA4" s="143" t="s">
        <v>44</v>
      </c>
      <c r="AB4" s="145" t="s">
        <v>45</v>
      </c>
      <c r="AC4" s="143" t="s">
        <v>132</v>
      </c>
      <c r="AD4" s="459"/>
      <c r="AE4" s="124"/>
      <c r="AF4" s="125" t="s">
        <v>46</v>
      </c>
      <c r="AG4" s="234" t="s">
        <v>205</v>
      </c>
      <c r="AH4" s="179" t="s">
        <v>75</v>
      </c>
      <c r="AI4" s="188" t="s">
        <v>5</v>
      </c>
      <c r="AJ4" s="188" t="s">
        <v>32</v>
      </c>
      <c r="AK4" s="196" t="s">
        <v>167</v>
      </c>
      <c r="AL4" s="193" t="s">
        <v>5</v>
      </c>
      <c r="AM4" s="188" t="s">
        <v>32</v>
      </c>
      <c r="AN4" s="188" t="s">
        <v>38</v>
      </c>
      <c r="AO4" s="196" t="s">
        <v>167</v>
      </c>
      <c r="AP4" s="188" t="s">
        <v>202</v>
      </c>
      <c r="AQ4" s="197" t="s">
        <v>167</v>
      </c>
      <c r="AR4" s="156" t="s">
        <v>129</v>
      </c>
      <c r="AS4" s="143" t="s">
        <v>130</v>
      </c>
      <c r="AT4" s="143" t="s">
        <v>128</v>
      </c>
      <c r="AU4" s="143" t="s">
        <v>139</v>
      </c>
      <c r="AV4" s="143" t="s">
        <v>147</v>
      </c>
      <c r="AW4" s="157" t="s">
        <v>155</v>
      </c>
      <c r="AX4" s="154" t="s">
        <v>129</v>
      </c>
      <c r="AY4" s="150" t="s">
        <v>130</v>
      </c>
      <c r="AZ4" s="150" t="s">
        <v>128</v>
      </c>
      <c r="BA4" s="150" t="s">
        <v>139</v>
      </c>
      <c r="BB4" s="150" t="s">
        <v>147</v>
      </c>
      <c r="BC4" s="155" t="s">
        <v>155</v>
      </c>
      <c r="BD4" s="158" t="s">
        <v>129</v>
      </c>
      <c r="BE4" s="159" t="s">
        <v>130</v>
      </c>
      <c r="BF4" s="159" t="s">
        <v>128</v>
      </c>
      <c r="BG4" s="159" t="s">
        <v>139</v>
      </c>
      <c r="BH4" s="159" t="s">
        <v>147</v>
      </c>
      <c r="BI4" s="160" t="s">
        <v>155</v>
      </c>
    </row>
    <row r="5" spans="1:61" s="19" customFormat="1" ht="15.75" customHeight="1">
      <c r="A5" s="90" t="s">
        <v>181</v>
      </c>
      <c r="B5" s="99"/>
      <c r="C5" s="398" t="s">
        <v>2139</v>
      </c>
      <c r="D5" s="398" t="s">
        <v>2140</v>
      </c>
      <c r="E5" s="398" t="s">
        <v>2141</v>
      </c>
      <c r="F5" s="138">
        <f>IFERROR(VLOOKUP($C5,LP!$B:$BH,47,FALSE)," ")</f>
        <v>49830</v>
      </c>
      <c r="G5" s="139">
        <f>IFERROR(VLOOKUP($C5,LP!$B:$BH,48,FALSE)," ")</f>
        <v>49990.148999999998</v>
      </c>
      <c r="H5" s="139">
        <f>IFERROR(VLOOKUP($C5,LP!$B:$BH,49,FALSE)," ")</f>
        <v>53900</v>
      </c>
      <c r="I5" s="140">
        <f t="shared" ref="I5:I6" si="0">+IFERROR((H5/F5-1)," ")</f>
        <v>8.1677704194260459E-2</v>
      </c>
      <c r="J5" s="141">
        <f t="shared" ref="J5:J6" si="1">IFERROR(((H5-F5)/H5)," ")</f>
        <v>7.5510204081632656E-2</v>
      </c>
      <c r="K5" s="139">
        <f>IFERROR(VLOOKUP($C5,LP!$B:$BH,52,FALSE)," ")</f>
        <v>0</v>
      </c>
      <c r="L5" s="139">
        <f>IFERROR(VLOOKUP($C5,LP!$B:$BH,53,FALSE)," ")</f>
        <v>0</v>
      </c>
      <c r="M5" s="140">
        <f t="shared" ref="M5:M6" si="2">+IFERROR((K5/F5-1)," ")</f>
        <v>-1</v>
      </c>
      <c r="N5" s="141" t="str">
        <f t="shared" ref="N5:N6" si="3">IFERROR((K5-F5)/K5," ")</f>
        <v xml:space="preserve"> </v>
      </c>
      <c r="O5" s="139">
        <f>IFERROR(VLOOKUP($C5,LP!$B:$BH,56,FALSE)," ")</f>
        <v>0</v>
      </c>
      <c r="P5" s="139">
        <f>IFERROR(VLOOKUP($C5,LP!$B:$BH,57,FALSE)," ")</f>
        <v>0</v>
      </c>
      <c r="Q5" s="140">
        <f t="shared" ref="Q5:Q6" si="4">IFERROR(+O5/F5-1," ")</f>
        <v>-1</v>
      </c>
      <c r="R5" s="141" t="str">
        <f t="shared" ref="R5:R6" si="5">IFERROR((O5-F5)/O5," ")</f>
        <v xml:space="preserve"> </v>
      </c>
      <c r="S5" s="214"/>
      <c r="T5" s="215"/>
      <c r="U5" s="216" t="str">
        <f t="shared" ref="U5:U7" si="6">+IF(T5=1,"PROMEDIO",IF(T5=3,"SELL IN","MATRIZ"))</f>
        <v>MATRIZ</v>
      </c>
      <c r="V5" s="397">
        <v>47900</v>
      </c>
      <c r="W5" s="110">
        <f>+IFERROR(IF($U5="PROMEDIO",$V5/($G5-$AH5)-1,IF($U5="SELL IN",$V5/($S5-$AH5)-1,IF($U5="MATRIZ",$V5/($F5-$AH5)-1))),0)</f>
        <v>4.8713738368910686E-2</v>
      </c>
      <c r="X5" s="147"/>
      <c r="Y5" s="147"/>
      <c r="Z5" s="110">
        <f>+IFERROR(IF($U5="PROMEDIO",$X5/($G5-$AH5)-1,IF($U5="SELL IN",$X5/($S5-$AH5)-1,IF($U5="MATRIZ",$X5/($F5-$AH5)-1))),0)</f>
        <v>-1</v>
      </c>
      <c r="AA5" s="148"/>
      <c r="AB5" s="149"/>
      <c r="AC5" s="114">
        <f>+IFERROR(IF($U5="PROMEDIO",$AA5/($G5-$AH5)-1,IF($U5="SELL IN",$AA5/($S5-$AH5)-1,IF($U5="MATRIZ",$AA5/($F5-$AH5)-1))),0)</f>
        <v>-1</v>
      </c>
      <c r="AD5" s="170">
        <v>3</v>
      </c>
      <c r="AE5" s="115" t="str">
        <f>IFERROR(IF(OR(AD5=1,AD5="",AD5=" "),"COSTO",IF(AD5=3,"FIJO","VENTA")),"")</f>
        <v>FIJO</v>
      </c>
      <c r="AF5" s="402">
        <v>8.4000000000000005E-2</v>
      </c>
      <c r="AG5" s="235">
        <f>+AG6*15</f>
        <v>4155</v>
      </c>
      <c r="AH5" s="236">
        <f>IFERROR(IF(AE5="COSTO",AF5*F5,IF(AE5="VENTA",AF5*H5,IF(AE5="FIJO",AG5)))," ")</f>
        <v>4155</v>
      </c>
      <c r="AI5" s="190"/>
      <c r="AJ5" s="190"/>
      <c r="AK5" s="199"/>
      <c r="AL5" s="195"/>
      <c r="AM5" s="190"/>
      <c r="AN5" s="190"/>
      <c r="AO5" s="199"/>
      <c r="AP5" s="190"/>
      <c r="AQ5" s="201"/>
      <c r="AR5" s="208"/>
      <c r="AS5" s="209"/>
      <c r="AT5" s="209"/>
      <c r="AU5" s="209"/>
      <c r="AV5" s="209"/>
      <c r="AW5" s="210"/>
      <c r="AX5" s="390">
        <f>IFERROR(VLOOKUP($C5,LP!$B:$AO,35,0), " ")</f>
        <v>0</v>
      </c>
      <c r="AY5" s="382">
        <f>IFERROR(VLOOKUP($C5,LP!$B:$AO,36,0), " ")</f>
        <v>0</v>
      </c>
      <c r="AZ5" s="382">
        <f>IFERROR(VLOOKUP($C5,LP!$B:$AO,37,0), " ")</f>
        <v>0</v>
      </c>
      <c r="BA5" s="382">
        <f>IFERROR(VLOOKUP($C5,LP!$B:$AO,38,0), " ")</f>
        <v>0</v>
      </c>
      <c r="BB5" s="382">
        <f>IFERROR(VLOOKUP($C5,LP!$B:$AO,39,0), " ")</f>
        <v>0</v>
      </c>
      <c r="BC5" s="383">
        <f>IFERROR(VLOOKUP($C5,LP!$B:$AO,40,0), " ")</f>
        <v>0</v>
      </c>
      <c r="BD5" s="387" t="str">
        <f>IFERROR(VLOOKUP($C5,LP!$B:$BH,41,FALSE)," ")</f>
        <v>Q</v>
      </c>
      <c r="BE5" s="388" t="str">
        <f>IFERROR(VLOOKUP($C5,LP!$B:$BH,42,FALSE)," ")</f>
        <v>Q</v>
      </c>
      <c r="BF5" s="388" t="str">
        <f>IFERROR(VLOOKUP($C5,LP!$B:$BH,43,FALSE)," ")</f>
        <v>Q</v>
      </c>
      <c r="BG5" s="388" t="str">
        <f>IFERROR(VLOOKUP($C5,LP!$B:$BH,44,FALSE)," ")</f>
        <v>Q</v>
      </c>
      <c r="BH5" s="388" t="str">
        <f>IFERROR(VLOOKUP($C5,LP!$B:$BH,45,FALSE)," ")</f>
        <v>Q</v>
      </c>
      <c r="BI5" s="389" t="str">
        <f>IFERROR(VLOOKUP($C5,LP!$B:$BH,46,FALSE)," ")</f>
        <v>Q</v>
      </c>
    </row>
    <row r="6" spans="1:61" s="19" customFormat="1" ht="15.75" customHeight="1">
      <c r="A6" s="90" t="s">
        <v>53</v>
      </c>
      <c r="B6" s="91"/>
      <c r="C6" s="109" t="s">
        <v>2142</v>
      </c>
      <c r="D6" s="109" t="s">
        <v>2143</v>
      </c>
      <c r="E6" s="109" t="s">
        <v>2144</v>
      </c>
      <c r="F6" s="138">
        <f>IFERROR(VLOOKUP($C6,LP!$B:$BH,47,FALSE)," ")</f>
        <v>3442</v>
      </c>
      <c r="G6" s="139">
        <f>IFERROR(VLOOKUP($C6,LP!$B:$BH,48,FALSE)," ")</f>
        <v>3332.6765999999998</v>
      </c>
      <c r="H6" s="139">
        <f>IFERROR(VLOOKUP($C6,LP!$B:$BH,49,FALSE)," ")</f>
        <v>3750</v>
      </c>
      <c r="I6" s="140">
        <f t="shared" si="0"/>
        <v>8.9482858803021426E-2</v>
      </c>
      <c r="J6" s="141">
        <f t="shared" si="1"/>
        <v>8.2133333333333336E-2</v>
      </c>
      <c r="K6" s="139">
        <f>IFERROR(VLOOKUP($C6,LP!$B:$BH,52,FALSE)," ")</f>
        <v>3593.3333299999999</v>
      </c>
      <c r="L6" s="139">
        <f>IFERROR(VLOOKUP($C6,LP!$B:$BH,53,FALSE)," ")</f>
        <v>15</v>
      </c>
      <c r="M6" s="140">
        <f t="shared" si="2"/>
        <v>4.3966685066821665E-2</v>
      </c>
      <c r="N6" s="141">
        <f t="shared" si="3"/>
        <v>4.2115026940737481E-2</v>
      </c>
      <c r="O6" s="139">
        <f>IFERROR(VLOOKUP($C6,LP!$B:$BH,56,FALSE)," ")</f>
        <v>0</v>
      </c>
      <c r="P6" s="139">
        <f>IFERROR(VLOOKUP($C6,LP!$B:$BH,57,FALSE)," ")</f>
        <v>0</v>
      </c>
      <c r="Q6" s="140">
        <f t="shared" si="4"/>
        <v>-1</v>
      </c>
      <c r="R6" s="141" t="str">
        <f t="shared" si="5"/>
        <v xml:space="preserve"> </v>
      </c>
      <c r="S6" s="214"/>
      <c r="T6" s="215"/>
      <c r="U6" s="216" t="str">
        <f t="shared" si="6"/>
        <v>MATRIZ</v>
      </c>
      <c r="V6" s="399">
        <v>3250</v>
      </c>
      <c r="W6" s="110">
        <f>+IFERROR(IF($U6="PROMEDIO",$V6/($G6-$AH6)-1,IF($U6="SELL IN",$V6/($S6-$AH6)-1,IF($U6="MATRIZ",$V6/($F6-$AH6)-1))),0)</f>
        <v>2.6856240126382325E-2</v>
      </c>
      <c r="X6" s="147"/>
      <c r="Y6" s="147"/>
      <c r="Z6" s="110">
        <f>+IFERROR(IF($U6="PROMEDIO",$X6/($G6-$AH6)-1,IF($U6="SELL IN",$X6/($S6-$AH6)-1,IF($U6="MATRIZ",$X6/($F6-$AH6)-1))),0)</f>
        <v>-1</v>
      </c>
      <c r="AA6" s="148"/>
      <c r="AB6" s="149"/>
      <c r="AC6" s="114">
        <f>+IFERROR(IF($U6="PROMEDIO",$AA6/($G6-$AH6)-1,IF($U6="SELL IN",$AA6/($S6-$AH6)-1,IF($U6="MATRIZ",$AA6/($F6-$AH6)-1))),0)</f>
        <v>-1</v>
      </c>
      <c r="AD6" s="170">
        <v>3</v>
      </c>
      <c r="AE6" s="115" t="str">
        <f>IFERROR(IF(OR(AD6=1,AD6="",AD6=" "),"COSTO",IF(AD6=3,"FIJO","VENTA")),"")</f>
        <v>FIJO</v>
      </c>
      <c r="AF6" s="402">
        <v>8.4000000000000005E-2</v>
      </c>
      <c r="AG6" s="235">
        <v>277</v>
      </c>
      <c r="AH6" s="236">
        <f>IFERROR(IF(AE6="COSTO",AF6*F6,IF(AE6="VENTA",AF6*H6,IF(AE6="FIJO",AG6)))," ")</f>
        <v>277</v>
      </c>
      <c r="AI6" s="190"/>
      <c r="AJ6" s="190"/>
      <c r="AK6" s="199"/>
      <c r="AL6" s="195"/>
      <c r="AM6" s="190"/>
      <c r="AN6" s="190"/>
      <c r="AO6" s="199"/>
      <c r="AP6" s="190"/>
      <c r="AQ6" s="201"/>
      <c r="AR6" s="208"/>
      <c r="AS6" s="209"/>
      <c r="AT6" s="209"/>
      <c r="AU6" s="209"/>
      <c r="AV6" s="209"/>
      <c r="AW6" s="210"/>
      <c r="AX6" s="380">
        <f>IFERROR(VLOOKUP($C6,LP!$B:$AO,35,0), " ")</f>
        <v>7966</v>
      </c>
      <c r="AY6" s="381">
        <f>IFERROR(VLOOKUP($C6,LP!$B:$AO,36,0), " ")</f>
        <v>10465</v>
      </c>
      <c r="AZ6" s="381">
        <f>IFERROR(VLOOKUP($C6,LP!$B:$AO,37,0), " ")</f>
        <v>6395</v>
      </c>
      <c r="BA6" s="381">
        <f>IFERROR(VLOOKUP($C6,LP!$B:$AO,38,0), " ")</f>
        <v>4369</v>
      </c>
      <c r="BB6" s="382">
        <f>IFERROR(VLOOKUP($C6,LP!$B:$AO,39,0), " ")</f>
        <v>9013</v>
      </c>
      <c r="BC6" s="383">
        <f>IFERROR(VLOOKUP($C6,LP!$B:$AO,40,0), " ")</f>
        <v>8152</v>
      </c>
      <c r="BD6" s="387">
        <f>IFERROR(VLOOKUP($C6,LP!$B:$BH,41,FALSE)," ")</f>
        <v>47.034048415666206</v>
      </c>
      <c r="BE6" s="388">
        <f>IFERROR(VLOOKUP($C6,LP!$B:$BH,42,FALSE)," ")</f>
        <v>37.303944866920155</v>
      </c>
      <c r="BF6" s="388">
        <f>IFERROR(VLOOKUP($C6,LP!$B:$BH,43,FALSE)," ")</f>
        <v>62.087378640776699</v>
      </c>
      <c r="BG6" s="388">
        <f>IFERROR(VLOOKUP($C6,LP!$B:$BH,44,FALSE)," ")</f>
        <v>42.171814671814673</v>
      </c>
      <c r="BH6" s="388">
        <f>IFERROR(VLOOKUP($C6,LP!$B:$BH,45,FALSE)," ")</f>
        <v>56.331249999999997</v>
      </c>
      <c r="BI6" s="389">
        <f>IFERROR(VLOOKUP($C6,LP!$B:$BH,46,FALSE)," ")</f>
        <v>383.32288401253919</v>
      </c>
    </row>
    <row r="7" spans="1:61" s="230" customFormat="1" ht="15.75" customHeight="1">
      <c r="A7" s="89" t="s">
        <v>166</v>
      </c>
      <c r="B7" s="224">
        <v>45471</v>
      </c>
      <c r="C7" s="398" t="s">
        <v>2127</v>
      </c>
      <c r="D7" s="398">
        <v>7840050003933</v>
      </c>
      <c r="E7" s="398" t="s">
        <v>2129</v>
      </c>
      <c r="F7" s="138">
        <f>IFERROR(VLOOKUP($C7,LP!$B:$BH,47,FALSE)," ")</f>
        <v>32832.000003000001</v>
      </c>
      <c r="G7" s="139">
        <f>IFERROR(VLOOKUP($C7,LP!$B:$BH,48,FALSE)," ")</f>
        <v>33047.461920000002</v>
      </c>
      <c r="H7" s="139">
        <f>IFERROR(VLOOKUP($C7,LP!$B:$BH,49,FALSE)," ")</f>
        <v>35900</v>
      </c>
      <c r="I7" s="140">
        <f>+IFERROR((H7/F7-1)," ")</f>
        <v>9.3445419003401087E-2</v>
      </c>
      <c r="J7" s="141">
        <f>IFERROR(((H7-F7)/H7)," ")</f>
        <v>8.5459609944289666E-2</v>
      </c>
      <c r="K7" s="139">
        <f>IFERROR(VLOOKUP($C7,LP!$B:$BH,52,FALSE)," ")</f>
        <v>0</v>
      </c>
      <c r="L7" s="139">
        <f>IFERROR(VLOOKUP($C7,LP!$B:$BH,53,FALSE)," ")</f>
        <v>0</v>
      </c>
      <c r="M7" s="140">
        <f>+IFERROR((K7/F7-1)," ")</f>
        <v>-1</v>
      </c>
      <c r="N7" s="141" t="str">
        <f>IFERROR((K7-F7)/K7," ")</f>
        <v xml:space="preserve"> </v>
      </c>
      <c r="O7" s="139">
        <f>IFERROR(VLOOKUP($C7,LP!$B:$BH,56,FALSE)," ")</f>
        <v>0</v>
      </c>
      <c r="P7" s="139">
        <f>IFERROR(VLOOKUP($C7,LP!$B:$BH,57,FALSE)," ")</f>
        <v>0</v>
      </c>
      <c r="Q7" s="140">
        <f>IFERROR(+O7/F7-1," ")</f>
        <v>-1</v>
      </c>
      <c r="R7" s="141" t="str">
        <f>IFERROR((O7-F7)/O7," ")</f>
        <v xml:space="preserve"> </v>
      </c>
      <c r="S7" s="214"/>
      <c r="T7" s="215"/>
      <c r="U7" s="216" t="str">
        <f t="shared" si="6"/>
        <v>MATRIZ</v>
      </c>
      <c r="V7" s="397">
        <v>34900</v>
      </c>
      <c r="W7" s="110">
        <f>+IFERROR(IF($U7="PROMEDIO",$V7/($G7-$AH7)-1,IF($U7="SELL IN",$V7/($S7-$AH7)-1,IF($U7="MATRIZ",$V7/($F7-$AH7)-1))),0)</f>
        <v>6.2987329337568232E-2</v>
      </c>
      <c r="X7" s="225"/>
      <c r="Y7" s="225"/>
      <c r="Z7" s="110">
        <f>+IFERROR(IF($U7="PROMEDIO",$X7/($G7-$AH7)-1,IF($U7="SELL IN",$X7/($S7-$AH7)-1,IF($U7="MATRIZ",$X7/($F7-$AH7)-1))),0)</f>
        <v>-1</v>
      </c>
      <c r="AA7" s="226"/>
      <c r="AB7" s="227"/>
      <c r="AC7" s="114">
        <f>+IFERROR(IF($U7="PROMEDIO",$AA7/($G7-$AH7)-1,IF($U7="SELL IN",$AA7/($S7-$AH7)-1,IF($U7="MATRIZ",$AA7/($F7-$AH7)-1))),0)</f>
        <v>-1</v>
      </c>
      <c r="AD7" s="170">
        <v>1</v>
      </c>
      <c r="AE7" s="115" t="str">
        <f>IFERROR(IF(OR(AD7=1,AD7="",AD7=" "),"COSTO",IF(AD7=3,"FIJO","VENTA")),"")</f>
        <v>COSTO</v>
      </c>
      <c r="AF7" s="116"/>
      <c r="AG7" s="235"/>
      <c r="AH7" s="236">
        <f>IFERROR(IF(AE7="COSTO",AF7*F7,IF(AE7="VENTA",AF7*H7,IF(AE7="FIJO",AG7)))," ")</f>
        <v>0</v>
      </c>
      <c r="AI7" s="228"/>
      <c r="AJ7" s="228"/>
      <c r="AK7" s="220"/>
      <c r="AL7" s="229"/>
      <c r="AM7" s="228"/>
      <c r="AN7" s="228"/>
      <c r="AO7" s="220"/>
      <c r="AP7" s="228"/>
      <c r="AQ7" s="222"/>
      <c r="AR7" s="208"/>
      <c r="AS7" s="209"/>
      <c r="AT7" s="209"/>
      <c r="AU7" s="209"/>
      <c r="AV7" s="209"/>
      <c r="AW7" s="210"/>
      <c r="AX7" s="380">
        <f>IFERROR(VLOOKUP($C7,LP!$B:$AO,35,0), " ")</f>
        <v>0</v>
      </c>
      <c r="AY7" s="381">
        <f>IFERROR(VLOOKUP($C7,LP!$B:$AO,36,0), " ")</f>
        <v>0</v>
      </c>
      <c r="AZ7" s="381">
        <f>IFERROR(VLOOKUP($C7,LP!$B:$AO,37,0), " ")</f>
        <v>0</v>
      </c>
      <c r="BA7" s="381">
        <f>IFERROR(VLOOKUP($C7,LP!$B:$AO,38,0), " ")</f>
        <v>0</v>
      </c>
      <c r="BB7" s="382">
        <f>IFERROR(VLOOKUP($C7,LP!$B:$AO,39,0), " ")</f>
        <v>0</v>
      </c>
      <c r="BC7" s="383">
        <f>IFERROR(VLOOKUP($C7,LP!$B:$AO,40,0), " ")</f>
        <v>0</v>
      </c>
      <c r="BD7" s="387" t="str">
        <f>IFERROR(VLOOKUP($C7,LP!$B:$BH,41,FALSE)," ")</f>
        <v>Q</v>
      </c>
      <c r="BE7" s="388" t="str">
        <f>IFERROR(VLOOKUP($C7,LP!$B:$BH,42,FALSE)," ")</f>
        <v>Q</v>
      </c>
      <c r="BF7" s="388" t="str">
        <f>IFERROR(VLOOKUP($C7,LP!$B:$BH,43,FALSE)," ")</f>
        <v>Q</v>
      </c>
      <c r="BG7" s="388" t="str">
        <f>IFERROR(VLOOKUP($C7,LP!$B:$BH,44,FALSE)," ")</f>
        <v>Q</v>
      </c>
      <c r="BH7" s="388" t="str">
        <f>IFERROR(VLOOKUP($C7,LP!$B:$BH,45,FALSE)," ")</f>
        <v>Q</v>
      </c>
      <c r="BI7" s="389" t="str">
        <f>IFERROR(VLOOKUP($C7,LP!$B:$BH,46,FALSE)," ")</f>
        <v>Q</v>
      </c>
    </row>
    <row r="8" spans="1:61" s="19" customFormat="1" ht="15.75" customHeight="1">
      <c r="A8" s="181" t="s">
        <v>52</v>
      </c>
      <c r="B8" s="231">
        <v>45473</v>
      </c>
      <c r="C8" s="108" t="s">
        <v>2130</v>
      </c>
      <c r="D8" s="406" t="s">
        <v>2131</v>
      </c>
      <c r="E8" s="109" t="s">
        <v>2132</v>
      </c>
      <c r="F8" s="138">
        <f>IFERROR(VLOOKUP($C8,LP!$B:$BH,47,FALSE)," ")</f>
        <v>2736</v>
      </c>
      <c r="G8" s="139">
        <f>IFERROR(VLOOKUP($C8,LP!$B:$BH,48,FALSE)," ")</f>
        <v>2753.95516</v>
      </c>
      <c r="H8" s="139">
        <f>IFERROR(VLOOKUP($C8,LP!$B:$BH,49,FALSE)," ")</f>
        <v>3250</v>
      </c>
      <c r="I8" s="140">
        <f>+IFERROR((H8/F8-1)," ")</f>
        <v>0.1878654970760234</v>
      </c>
      <c r="J8" s="141">
        <f>IFERROR(((H8-F8)/H8)," ")</f>
        <v>0.15815384615384614</v>
      </c>
      <c r="K8" s="139">
        <f>IFERROR(VLOOKUP($C8,LP!$B:$BH,52,FALSE)," ")</f>
        <v>2991.6666700000001</v>
      </c>
      <c r="L8" s="139">
        <f>IFERROR(VLOOKUP($C8,LP!$B:$BH,53,FALSE)," ")</f>
        <v>12</v>
      </c>
      <c r="M8" s="140">
        <f>+IFERROR((K8/F8-1)," ")</f>
        <v>9.3445420321637496E-2</v>
      </c>
      <c r="N8" s="141">
        <f>IFERROR((K8-F8)/K8," ")</f>
        <v>8.5459611046841674E-2</v>
      </c>
      <c r="O8" s="139">
        <f>IFERROR(VLOOKUP($C8,LP!$B:$BH,56,FALSE)," ")</f>
        <v>0</v>
      </c>
      <c r="P8" s="139">
        <f>IFERROR(VLOOKUP($C8,LP!$B:$BH,57,FALSE)," ")</f>
        <v>0</v>
      </c>
      <c r="Q8" s="140">
        <f>IFERROR(+O8/F8-1," ")</f>
        <v>-1</v>
      </c>
      <c r="R8" s="141" t="str">
        <f>IFERROR((O8-F8)/O8," ")</f>
        <v xml:space="preserve"> </v>
      </c>
      <c r="S8" s="214"/>
      <c r="T8" s="215"/>
      <c r="U8" s="216" t="str">
        <f>+IF(T8=1,"PROMEDIO",IF(T8=3,"SELL IN","MATRIZ"))</f>
        <v>MATRIZ</v>
      </c>
      <c r="V8" s="399">
        <v>2950</v>
      </c>
      <c r="W8" s="110">
        <f>+IFERROR(IF($U8="PROMEDIO",$V8/($G8-$AH8)-1,IF($U8="SELL IN",$V8/($S8-$AH8)-1,IF($U8="MATRIZ",$V8/($F8-$AH8)-1))),0)</f>
        <v>7.8216374269005851E-2</v>
      </c>
      <c r="X8" s="147"/>
      <c r="Y8" s="147"/>
      <c r="Z8" s="110">
        <f>+IFERROR(IF($U8="PROMEDIO",$X8/($G8-$AH8)-1,IF($U8="SELL IN",$X8/($S8-$AH8)-1,IF($U8="MATRIZ",$X8/($F8-$AH8)-1))),0)</f>
        <v>-1</v>
      </c>
      <c r="AA8" s="148"/>
      <c r="AB8" s="149"/>
      <c r="AC8" s="114">
        <f>+IFERROR(IF($U8="PROMEDIO",$AA8/($G8-$AH8)-1,IF($U8="SELL IN",$AA8/($S8-$AH8)-1,IF($U8="MATRIZ",$AA8/($F8-$AH8)-1))),0)</f>
        <v>-1</v>
      </c>
      <c r="AD8" s="170">
        <v>1</v>
      </c>
      <c r="AE8" s="115" t="str">
        <f>IFERROR(IF(OR(AD8=1,AD8="",AD8=" "),"COSTO",IF(AD8=3,"FIJO","VENTA")),"")</f>
        <v>COSTO</v>
      </c>
      <c r="AF8" s="116"/>
      <c r="AG8" s="235"/>
      <c r="AH8" s="236">
        <f>IFERROR(IF(AE8="COSTO",AF8*F8,IF(AE8="VENTA",AF8*H8,IF(AE8="FIJO",AG8)))," ")</f>
        <v>0</v>
      </c>
      <c r="AI8" s="190"/>
      <c r="AJ8" s="190"/>
      <c r="AK8" s="199"/>
      <c r="AL8" s="195"/>
      <c r="AM8" s="190"/>
      <c r="AN8" s="190"/>
      <c r="AO8" s="199"/>
      <c r="AP8" s="190"/>
      <c r="AQ8" s="201"/>
      <c r="AR8" s="208"/>
      <c r="AS8" s="209"/>
      <c r="AT8" s="209"/>
      <c r="AU8" s="209"/>
      <c r="AV8" s="209"/>
      <c r="AW8" s="210"/>
      <c r="AX8" s="390">
        <f>IFERROR(VLOOKUP($C8,LP!$B:$AO,35,0), " ")</f>
        <v>5910</v>
      </c>
      <c r="AY8" s="382">
        <f>IFERROR(VLOOKUP($C8,LP!$B:$AO,36,0), " ")</f>
        <v>6287</v>
      </c>
      <c r="AZ8" s="382">
        <f>IFERROR(VLOOKUP($C8,LP!$B:$AO,37,0), " ")</f>
        <v>1255</v>
      </c>
      <c r="BA8" s="382">
        <f>IFERROR(VLOOKUP($C8,LP!$B:$AO,38,0), " ")</f>
        <v>2410</v>
      </c>
      <c r="BB8" s="382">
        <f>IFERROR(VLOOKUP($C8,LP!$B:$AO,39,0), " ")</f>
        <v>2882</v>
      </c>
      <c r="BC8" s="383">
        <f>IFERROR(VLOOKUP($C8,LP!$B:$AO,40,0), " ")</f>
        <v>3520</v>
      </c>
      <c r="BD8" s="387">
        <f>IFERROR(VLOOKUP($C8,LP!$B:$BH,41,FALSE)," ")</f>
        <v>99.887323943661968</v>
      </c>
      <c r="BE8" s="388">
        <f>IFERROR(VLOOKUP($C8,LP!$B:$BH,42,FALSE)," ")</f>
        <v>51.003244997295837</v>
      </c>
      <c r="BF8" s="388">
        <f>IFERROR(VLOOKUP($C8,LP!$B:$BH,43,FALSE)," ")</f>
        <v>41.556291390728482</v>
      </c>
      <c r="BG8" s="388">
        <f>IFERROR(VLOOKUP($C8,LP!$B:$BH,44,FALSE)," ")</f>
        <v>38.05263157894737</v>
      </c>
      <c r="BH8" s="388">
        <f>IFERROR(VLOOKUP($C8,LP!$B:$BH,45,FALSE)," ")</f>
        <v>37.299396031061264</v>
      </c>
      <c r="BI8" s="389">
        <f>IFERROR(VLOOKUP($C8,LP!$B:$BH,46,FALSE)," ")</f>
        <v>910.34482758620686</v>
      </c>
    </row>
    <row r="9" spans="1:61" s="18" customFormat="1">
      <c r="A9" s="254"/>
      <c r="B9" s="254"/>
      <c r="C9" s="108">
        <v>37481</v>
      </c>
      <c r="D9" s="417">
        <v>17898334962084</v>
      </c>
      <c r="E9" s="109" t="s">
        <v>2474</v>
      </c>
      <c r="F9" s="138">
        <f>IFERROR(VLOOKUP($C9,[2]LP!$B:$BH,47,FALSE)," ")</f>
        <v>45599.999994999998</v>
      </c>
      <c r="G9" s="139">
        <f>IFERROR(VLOOKUP($C9,[2]LP!$B:$BH,48,FALSE)," ")</f>
        <v>45599.997960000001</v>
      </c>
      <c r="H9" s="139">
        <f>IFERROR(VLOOKUP($C9,[2]LP!$B:$BH,49,FALSE)," ")</f>
        <v>49900</v>
      </c>
      <c r="I9" s="140">
        <f>+IFERROR((H9/F9-1)," ")</f>
        <v>9.4298245734024011E-2</v>
      </c>
      <c r="J9" s="141">
        <f>IFERROR(((H9-F9)/H9)," ")</f>
        <v>8.6172344789579192E-2</v>
      </c>
      <c r="K9" s="139">
        <f>IFERROR(VLOOKUP($C9,[2]LP!$B:$BH,52,FALSE)," ")</f>
        <v>0</v>
      </c>
      <c r="L9" s="139">
        <f>IFERROR(VLOOKUP($C9,[2]LP!$B:$BH,53,FALSE)," ")</f>
        <v>0</v>
      </c>
      <c r="M9" s="140">
        <f>+IFERROR((K9/F9-1)," ")</f>
        <v>-1</v>
      </c>
      <c r="N9" s="141" t="str">
        <f>IFERROR((K9-F9)/K9," ")</f>
        <v xml:space="preserve"> </v>
      </c>
      <c r="O9" s="139">
        <f>IFERROR(VLOOKUP($C9,[2]LP!$B:$BH,56,FALSE)," ")</f>
        <v>0</v>
      </c>
      <c r="P9" s="139">
        <f>IFERROR(VLOOKUP($C9,[2]LP!$B:$BH,57,FALSE)," ")</f>
        <v>0</v>
      </c>
      <c r="Q9" s="140">
        <f>IFERROR(+O9/F9-1," ")</f>
        <v>-1</v>
      </c>
      <c r="R9" s="141" t="str">
        <f>IFERROR((O9-F9)/O9," ")</f>
        <v xml:space="preserve"> </v>
      </c>
      <c r="S9" s="214"/>
      <c r="T9" s="215"/>
      <c r="U9" s="216" t="str">
        <f>+IF(T9=1,"PROMEDIO",IF(T9=3,"SELL IN","MATRIZ"))</f>
        <v>MATRIZ</v>
      </c>
      <c r="V9" s="397">
        <v>39900</v>
      </c>
      <c r="W9" s="110">
        <f>+IFERROR(IF($U9="PROMEDIO",$V9/($G9-$AH9)-1,IF($U9="SELL IN",$V9/($S9-$AH9)-1,IF($U9="MATRIZ",$V9/($F9-$AH9)-1))),0)</f>
        <v>0.12000000428350899</v>
      </c>
      <c r="X9" s="147"/>
      <c r="Y9" s="147"/>
      <c r="Z9" s="110">
        <f>+IFERROR(IF($U9="PROMEDIO",$X9/($G9-$AH9)-1,IF($U9="SELL IN",$X9/($S9-$AH9)-1,IF($U9="MATRIZ",$X9/($F9-$AH9)-1))),0)</f>
        <v>-1</v>
      </c>
      <c r="AA9" s="148"/>
      <c r="AB9" s="149"/>
      <c r="AC9" s="114">
        <f>+IFERROR(IF($U9="PROMEDIO",$AA9/($G9-$AH9)-1,IF($U9="SELL IN",$AA9/($S9-$AH9)-1,IF($U9="MATRIZ",$AA9/($F9-$AH9)-1))),0)</f>
        <v>-1</v>
      </c>
      <c r="AD9" s="170">
        <v>3</v>
      </c>
      <c r="AE9" s="115" t="str">
        <f>IFERROR(IF(OR(AD9=1,AD9="",AD9=" "),"COSTO",IF(AD9=3,"FIJO","VENTA")),"")</f>
        <v>FIJO</v>
      </c>
      <c r="AF9" s="116">
        <v>0.21875000000000011</v>
      </c>
      <c r="AG9" s="235">
        <f>+AH10*12</f>
        <v>9975.0001312500044</v>
      </c>
      <c r="AH9" s="236">
        <f>IFERROR(IF(AE9="COSTO",AF9*F9,IF(AE9="VENTA",AF9*H9,IF(AE9="FIJO",AG9)))," ")</f>
        <v>9975.0001312500044</v>
      </c>
      <c r="AI9" s="190"/>
      <c r="AJ9" s="190"/>
      <c r="AK9" s="199"/>
      <c r="AL9" s="195"/>
      <c r="AM9" s="190"/>
      <c r="AN9" s="190"/>
      <c r="AO9" s="199"/>
      <c r="AP9" s="190"/>
      <c r="AQ9" s="201"/>
      <c r="AR9" s="419"/>
      <c r="AS9" s="420"/>
      <c r="AT9" s="420"/>
      <c r="AU9" s="420"/>
      <c r="AV9" s="420"/>
      <c r="AW9" s="421"/>
      <c r="AX9" s="413" t="str">
        <f>IFERROR(VLOOKUP($C9,[2]LP!$B:$AO,35,0), " ")</f>
        <v xml:space="preserve"> </v>
      </c>
      <c r="AY9" s="414" t="str">
        <f>IFERROR(VLOOKUP($C9,[2]LP!$B:$AO,36,0), " ")</f>
        <v xml:space="preserve"> </v>
      </c>
      <c r="AZ9" s="414" t="str">
        <f>IFERROR(VLOOKUP($C9,[2]LP!$B:$AO,37,0), " ")</f>
        <v xml:space="preserve"> </v>
      </c>
      <c r="BA9" s="414" t="str">
        <f>IFERROR(VLOOKUP($C9,[2]LP!$B:$AO,38,0), " ")</f>
        <v xml:space="preserve"> </v>
      </c>
      <c r="BB9" s="415" t="str">
        <f>IFERROR(VLOOKUP($C9,[2]LP!$B:$AO,39,0), " ")</f>
        <v xml:space="preserve"> </v>
      </c>
      <c r="BC9" s="416" t="str">
        <f>IFERROR(VLOOKUP($C9,[2]LP!$B:$AO,40,0), " ")</f>
        <v xml:space="preserve"> </v>
      </c>
      <c r="BD9" s="387" t="str">
        <f>IFERROR(VLOOKUP($C9,[2]LP!$B:$BH,41,FALSE)," ")</f>
        <v>SV</v>
      </c>
      <c r="BE9" s="388" t="str">
        <f>IFERROR(VLOOKUP($C9,[2]LP!$B:$BH,42,FALSE)," ")</f>
        <v>SV</v>
      </c>
      <c r="BF9" s="388" t="str">
        <f>IFERROR(VLOOKUP($C9,[2]LP!$B:$BH,43,FALSE)," ")</f>
        <v>SV</v>
      </c>
      <c r="BG9" s="388" t="str">
        <f>IFERROR(VLOOKUP($C9,[2]LP!$B:$BH,44,FALSE)," ")</f>
        <v>SV</v>
      </c>
      <c r="BH9" s="388" t="str">
        <f>IFERROR(VLOOKUP($C9,[2]LP!$B:$BH,45,FALSE)," ")</f>
        <v>SV</v>
      </c>
      <c r="BI9" s="389" t="str">
        <f>IFERROR(VLOOKUP($C9,[2]LP!$B:$BH,46,FALSE)," ")</f>
        <v>SV</v>
      </c>
    </row>
    <row r="10" spans="1:61" s="18" customFormat="1">
      <c r="A10" s="460" t="s">
        <v>207</v>
      </c>
      <c r="B10" s="461"/>
      <c r="C10" s="108">
        <v>37480</v>
      </c>
      <c r="D10" s="417">
        <v>7898334962087</v>
      </c>
      <c r="E10" s="109" t="s">
        <v>2477</v>
      </c>
      <c r="F10" s="138">
        <f>IFERROR(VLOOKUP($C10,[2]LP!$B:$BH,47,FALSE)," ")</f>
        <v>3800.0000500000001</v>
      </c>
      <c r="G10" s="139">
        <f>IFERROR(VLOOKUP($C10,[2]LP!$B:$BH,48,FALSE)," ")</f>
        <v>3799.9998300000002</v>
      </c>
      <c r="H10" s="139">
        <f>IFERROR(VLOOKUP($C10,[2]LP!$B:$BH,49,FALSE)," ")</f>
        <v>4250</v>
      </c>
      <c r="I10" s="140">
        <f>+IFERROR((H10/F10-1)," ")</f>
        <v>0.11842103791551262</v>
      </c>
      <c r="J10" s="141">
        <f>IFERROR(((H10-F10)/H10)," ")</f>
        <v>0.10588234117647057</v>
      </c>
      <c r="K10" s="139">
        <f>IFERROR(VLOOKUP($C10,[2]LP!$B:$BH,52,FALSE)," ")</f>
        <v>4158.3333300000004</v>
      </c>
      <c r="L10" s="139">
        <f>IFERROR(VLOOKUP($C10,[2]LP!$B:$BH,53,FALSE)," ")</f>
        <v>12</v>
      </c>
      <c r="M10" s="140">
        <f>+IFERROR((K10/F10-1)," ")</f>
        <v>9.4298230338181188E-2</v>
      </c>
      <c r="N10" s="141">
        <f>IFERROR((K10-F10)/K10," ")</f>
        <v>8.6172331932803534E-2</v>
      </c>
      <c r="O10" s="139">
        <f>IFERROR(VLOOKUP($C10,[2]LP!$B:$BH,56,FALSE)," ")</f>
        <v>0</v>
      </c>
      <c r="P10" s="139">
        <f>IFERROR(VLOOKUP($C10,[2]LP!$B:$BH,57,FALSE)," ")</f>
        <v>0</v>
      </c>
      <c r="Q10" s="140">
        <f>IFERROR(+O10/F10-1," ")</f>
        <v>-1</v>
      </c>
      <c r="R10" s="141" t="str">
        <f>IFERROR((O10-F10)/O10," ")</f>
        <v xml:space="preserve"> </v>
      </c>
      <c r="S10" s="214"/>
      <c r="T10" s="215"/>
      <c r="U10" s="216" t="str">
        <f>+IF(T10=1,"PROMEDIO",IF(T10=3,"SELL IN","MATRIZ"))</f>
        <v>MATRIZ</v>
      </c>
      <c r="V10" s="397">
        <v>4250</v>
      </c>
      <c r="W10" s="110">
        <f>+IFERROR(IF($U10="PROMEDIO",$V10/($G10-$AH10)-1,IF($U10="SELL IN",$V10/($S10-$AH10)-1,IF($U10="MATRIZ",$V10/($F10-$AH10)-1))),0)</f>
        <v>0.43157892853185631</v>
      </c>
      <c r="X10" s="147"/>
      <c r="Y10" s="147"/>
      <c r="Z10" s="110">
        <f>+IFERROR(IF($U10="PROMEDIO",$X10/($G10-$AH10)-1,IF($U10="SELL IN",$X10/($S10-$AH10)-1,IF($U10="MATRIZ",$X10/($F10-$AH10)-1))),0)</f>
        <v>-1</v>
      </c>
      <c r="AA10" s="148"/>
      <c r="AB10" s="149"/>
      <c r="AC10" s="114">
        <f>+IFERROR(IF($U10="PROMEDIO",$AA10/($G10-$AH10)-1,IF($U10="SELL IN",$AA10/($S10-$AH10)-1,IF($U10="MATRIZ",$AA10/($F10-$AH10)-1))),0)</f>
        <v>-1</v>
      </c>
      <c r="AD10" s="170">
        <v>1</v>
      </c>
      <c r="AE10" s="115" t="str">
        <f>IFERROR(IF(OR(AD10=1,AD10="",AD10=" "),"COSTO",IF(AD10=3,"FIJO","VENTA")),"")</f>
        <v>COSTO</v>
      </c>
      <c r="AF10" s="116">
        <v>0.21875000000000011</v>
      </c>
      <c r="AG10" s="235"/>
      <c r="AH10" s="236">
        <f>IFERROR(IF(AE10="COSTO",AF10*F10,IF(AE10="VENTA",AF10*H10,IF(AE10="FIJO",AG10)))," ")</f>
        <v>831.25001093750041</v>
      </c>
      <c r="AI10" s="190"/>
      <c r="AJ10" s="190"/>
      <c r="AK10" s="199"/>
      <c r="AL10" s="195"/>
      <c r="AM10" s="190"/>
      <c r="AN10" s="190"/>
      <c r="AO10" s="199"/>
      <c r="AP10" s="190"/>
      <c r="AQ10" s="201"/>
      <c r="AR10" s="419"/>
      <c r="AS10" s="420"/>
      <c r="AT10" s="420"/>
      <c r="AU10" s="420"/>
      <c r="AV10" s="420"/>
      <c r="AW10" s="421"/>
      <c r="AX10" s="413" t="str">
        <f>IFERROR(VLOOKUP($C10,[2]LP!$B:$AO,35,0), " ")</f>
        <v xml:space="preserve"> </v>
      </c>
      <c r="AY10" s="414" t="str">
        <f>IFERROR(VLOOKUP($C10,[2]LP!$B:$AO,36,0), " ")</f>
        <v xml:space="preserve"> </v>
      </c>
      <c r="AZ10" s="414" t="str">
        <f>IFERROR(VLOOKUP($C10,[2]LP!$B:$AO,37,0), " ")</f>
        <v xml:space="preserve"> </v>
      </c>
      <c r="BA10" s="414" t="str">
        <f>IFERROR(VLOOKUP($C10,[2]LP!$B:$AO,38,0), " ")</f>
        <v xml:space="preserve"> </v>
      </c>
      <c r="BB10" s="415" t="str">
        <f>IFERROR(VLOOKUP($C10,[2]LP!$B:$AO,39,0), " ")</f>
        <v xml:space="preserve"> </v>
      </c>
      <c r="BC10" s="416" t="str">
        <f>IFERROR(VLOOKUP($C10,[2]LP!$B:$AO,40,0), " ")</f>
        <v xml:space="preserve"> </v>
      </c>
      <c r="BD10" s="387">
        <f>IFERROR(VLOOKUP($C10,[2]LP!$B:$BH,41,FALSE)," ")</f>
        <v>0</v>
      </c>
      <c r="BE10" s="388">
        <f>IFERROR(VLOOKUP($C10,[2]LP!$B:$BH,42,FALSE)," ")</f>
        <v>0</v>
      </c>
      <c r="BF10" s="388">
        <f>IFERROR(VLOOKUP($C10,[2]LP!$B:$BH,43,FALSE)," ")</f>
        <v>0</v>
      </c>
      <c r="BG10" s="388">
        <f>IFERROR(VLOOKUP($C10,[2]LP!$B:$BH,44,FALSE)," ")</f>
        <v>0</v>
      </c>
      <c r="BH10" s="388">
        <f>IFERROR(VLOOKUP($C10,[2]LP!$B:$BH,45,FALSE)," ")</f>
        <v>0</v>
      </c>
      <c r="BI10" s="389">
        <f>IFERROR(VLOOKUP($C10,[2]LP!$B:$BH,46,FALSE)," ")</f>
        <v>0</v>
      </c>
    </row>
    <row r="11" spans="1:61" s="26" customFormat="1" ht="15.75" customHeight="1">
      <c r="A11" s="89"/>
      <c r="B11" s="100"/>
      <c r="C11" s="398" t="s">
        <v>609</v>
      </c>
      <c r="D11" s="398" t="s">
        <v>610</v>
      </c>
      <c r="E11" s="398" t="s">
        <v>611</v>
      </c>
      <c r="F11" s="138">
        <v>45858</v>
      </c>
      <c r="G11" s="139">
        <f>IFERROR(VLOOKUP($C11,[1]LP!$B:$BH,48,FALSE)," ")</f>
        <v>44257.448729999996</v>
      </c>
      <c r="H11" s="139">
        <f>IFERROR(VLOOKUP($C11,[1]LP!$B:$BH,49,FALSE)," ")</f>
        <v>56900</v>
      </c>
      <c r="I11" s="140">
        <f>+IFERROR((H11/F11-1)," ")</f>
        <v>0.24078677657115444</v>
      </c>
      <c r="J11" s="141">
        <f>IFERROR(((H11-F11)/H11)," ")</f>
        <v>0.1940597539543058</v>
      </c>
      <c r="K11" s="139">
        <f>IFERROR(VLOOKUP($C11,[1]LP!$B:$BH,52,FALSE)," ")</f>
        <v>55900</v>
      </c>
      <c r="L11" s="139">
        <f>IFERROR(VLOOKUP($C11,[1]LP!$B:$BH,53,FALSE)," ")</f>
        <v>3</v>
      </c>
      <c r="M11" s="140">
        <f>+IFERROR((K11/F11-1)," ")</f>
        <v>0.21898033058572119</v>
      </c>
      <c r="N11" s="141">
        <f>IFERROR((K11-F11)/K11," ")</f>
        <v>0.17964221824686941</v>
      </c>
      <c r="O11" s="139">
        <f>IFERROR(VLOOKUP($C11,[1]LP!$B:$BH,56,FALSE)," ")</f>
        <v>54900</v>
      </c>
      <c r="P11" s="139">
        <f>IFERROR(VLOOKUP($C11,[1]LP!$B:$BH,57,FALSE)," ")</f>
        <v>6</v>
      </c>
      <c r="Q11" s="140">
        <f>IFERROR(+O11/F11-1," ")</f>
        <v>0.19717388460028795</v>
      </c>
      <c r="R11" s="141">
        <f>IFERROR((O11-F11)/O11," ")</f>
        <v>0.16469945355191257</v>
      </c>
      <c r="S11" s="214"/>
      <c r="T11" s="215"/>
      <c r="U11" s="216" t="str">
        <f>+IF(T11=1,"PROMEDIO",IF(T11=3,"SELL IN","MATRIZ"))</f>
        <v>MATRIZ</v>
      </c>
      <c r="V11" s="397">
        <v>49900</v>
      </c>
      <c r="W11" s="110">
        <f>+IFERROR(IF($U11="PROMEDIO",$V11/($G11-$AH11)-1,IF($U11="SELL IN",$V11/($S11-$AH11)-1,IF($U11="MATRIZ",$V11/($F11-$AH11)-1))),0)</f>
        <v>8.8141654673121295E-2</v>
      </c>
      <c r="X11" s="147"/>
      <c r="Y11" s="147"/>
      <c r="Z11" s="110">
        <f>+IFERROR(IF($U11="PROMEDIO",$X11/($G11-$AH11)-1,IF($U11="SELL IN",$X11/($S11-$AH11)-1,IF($U11="MATRIZ",$X11/($F11-$AH11)-1))),0)</f>
        <v>-1</v>
      </c>
      <c r="AA11" s="148"/>
      <c r="AB11" s="149"/>
      <c r="AC11" s="114">
        <f>+IFERROR(IF($U11="PROMEDIO",$AA11/($G11-$AH11)-1,IF($U11="SELL IN",$AA11/($S11-$AH11)-1,IF($U11="MATRIZ",$AA11/($F11-$AH11)-1))),0)</f>
        <v>-1</v>
      </c>
      <c r="AD11" s="170">
        <v>3</v>
      </c>
      <c r="AE11" s="115" t="str">
        <f>IFERROR(IF(OR(AD11=1,AD11="",AD11=" "),"COSTO",IF(AD11=3,"FIJO","VENTA")),"")</f>
        <v>FIJO</v>
      </c>
      <c r="AF11" s="116"/>
      <c r="AG11" s="235"/>
      <c r="AH11" s="236">
        <f>IFERROR(IF(AE11="COSTO",AF11*F11,IF(AE11="VENTA",AF11*H11,IF(AE11="FIJO",AG11)))," ")</f>
        <v>0</v>
      </c>
      <c r="AI11" s="190"/>
      <c r="AJ11" s="190"/>
      <c r="AK11" s="199"/>
      <c r="AL11" s="195"/>
      <c r="AM11" s="190"/>
      <c r="AN11" s="190"/>
      <c r="AO11" s="199"/>
      <c r="AP11" s="190"/>
      <c r="AQ11" s="201"/>
      <c r="AR11" s="208"/>
      <c r="AS11" s="209"/>
      <c r="AT11" s="209"/>
      <c r="AU11" s="209"/>
      <c r="AV11" s="209"/>
      <c r="AW11" s="210"/>
      <c r="AX11" s="390">
        <f>IFERROR(VLOOKUP($C11,LP!$B:$AO,35,0), " ")</f>
        <v>79</v>
      </c>
      <c r="AY11" s="382">
        <f>IFERROR(VLOOKUP($C11,LP!$B:$AO,36,0), " ")</f>
        <v>49</v>
      </c>
      <c r="AZ11" s="382">
        <f>IFERROR(VLOOKUP($C11,LP!$B:$AO,37,0), " ")</f>
        <v>79</v>
      </c>
      <c r="BA11" s="382">
        <f>IFERROR(VLOOKUP($C11,LP!$B:$AO,38,0), " ")</f>
        <v>53</v>
      </c>
      <c r="BB11" s="382">
        <f>IFERROR(VLOOKUP($C11,LP!$B:$AO,39,0), " ")</f>
        <v>67</v>
      </c>
      <c r="BC11" s="383">
        <f>IFERROR(VLOOKUP($C11,LP!$B:$AO,40,0), " ")</f>
        <v>30</v>
      </c>
      <c r="BD11" s="387">
        <f>IFERROR(VLOOKUP($C11,LP!$B:$BH,41,FALSE)," ")</f>
        <v>49.375</v>
      </c>
      <c r="BE11" s="388">
        <f>IFERROR(VLOOKUP($C11,LP!$B:$BH,42,FALSE)," ")</f>
        <v>11.574803149606298</v>
      </c>
      <c r="BF11" s="388">
        <f>IFERROR(VLOOKUP($C11,LP!$B:$BH,43,FALSE)," ")</f>
        <v>107.72727272727272</v>
      </c>
      <c r="BG11" s="388">
        <f>IFERROR(VLOOKUP($C11,LP!$B:$BH,44,FALSE)," ")</f>
        <v>72.27272727272728</v>
      </c>
      <c r="BH11" s="388">
        <f>IFERROR(VLOOKUP($C11,LP!$B:$BH,45,FALSE)," ")</f>
        <v>74.444444444444443</v>
      </c>
      <c r="BI11" s="389">
        <f>IFERROR(VLOOKUP($C11,LP!$B:$BH,46,FALSE)," ")</f>
        <v>60</v>
      </c>
    </row>
    <row r="12" spans="1:61" s="19" customFormat="1" ht="18" customHeight="1">
      <c r="A12" s="184" t="s">
        <v>185</v>
      </c>
      <c r="B12" s="182" t="b">
        <v>0</v>
      </c>
      <c r="C12" s="427" t="s">
        <v>3473</v>
      </c>
      <c r="D12" s="427" t="s">
        <v>3474</v>
      </c>
      <c r="E12" s="427" t="s">
        <v>3475</v>
      </c>
      <c r="F12" s="138">
        <f>IFERROR(VLOOKUP($C12,LP!$B:$BH,47,FALSE)," ")</f>
        <v>3250.0000500000001</v>
      </c>
      <c r="G12" s="139">
        <f>IFERROR(VLOOKUP($C12,LP!$B:$BH,48,FALSE)," ")</f>
        <v>3249.9772800000001</v>
      </c>
      <c r="H12" s="139">
        <f>IFERROR(VLOOKUP($C12,LP!$B:$BH,49,FALSE)," ")</f>
        <v>3650</v>
      </c>
      <c r="I12" s="140">
        <f>+IFERROR((H12/F12-1)," ")</f>
        <v>0.1230769057988168</v>
      </c>
      <c r="J12" s="141">
        <f>IFERROR(((H12-F12)/H12)," ")</f>
        <v>0.10958902739726024</v>
      </c>
      <c r="K12" s="139">
        <f>IFERROR(VLOOKUP($C12,LP!$B:$BH,52,FALSE)," ")</f>
        <v>3550</v>
      </c>
      <c r="L12" s="139">
        <f>IFERROR(VLOOKUP($C12,LP!$B:$BH,53,FALSE)," ")</f>
        <v>6</v>
      </c>
      <c r="M12" s="140">
        <f>+IFERROR((K12/F12-1)," ")</f>
        <v>9.2307675502958819E-2</v>
      </c>
      <c r="N12" s="141">
        <f>IFERROR((K12-F12)/K12," ")</f>
        <v>8.4507028169014051E-2</v>
      </c>
      <c r="O12" s="139">
        <f>IFERROR(VLOOKUP($C12,LP!$B:$BH,56,FALSE)," ")</f>
        <v>0</v>
      </c>
      <c r="P12" s="139">
        <f>IFERROR(VLOOKUP($C12,LP!$B:$BH,57,FALSE)," ")</f>
        <v>0</v>
      </c>
      <c r="Q12" s="140">
        <f>IFERROR(+O12/F12-1," ")</f>
        <v>-1</v>
      </c>
      <c r="R12" s="141" t="str">
        <f>IFERROR((O12-F12)/O12," ")</f>
        <v xml:space="preserve"> </v>
      </c>
      <c r="S12" s="214"/>
      <c r="T12" s="215"/>
      <c r="U12" s="216" t="str">
        <f>+IF(T12=1,"PROMEDIO",IF(T12=3,"SELL IN","MATRIZ"))</f>
        <v>MATRIZ</v>
      </c>
      <c r="V12" s="397">
        <v>3350</v>
      </c>
      <c r="W12" s="110">
        <f>+IFERROR(IF($U12="PROMEDIO",$V12/($G12-$AH12)-1,IF($U12="SELL IN",$V12/($S12-$AH12)-1,IF($U12="MATRIZ",$V12/($F12-$AH12)-1))),0)</f>
        <v>0.10835399452821792</v>
      </c>
      <c r="X12" s="147"/>
      <c r="Y12" s="147"/>
      <c r="Z12" s="110">
        <f>+IFERROR(IF($U12="PROMEDIO",$X12/($G12-$AH12)-1,IF($U12="SELL IN",$X12/($S12-$AH12)-1,IF($U12="MATRIZ",$X12/($F12-$AH12)-1))),0)</f>
        <v>-1</v>
      </c>
      <c r="AA12" s="148"/>
      <c r="AB12" s="149"/>
      <c r="AC12" s="114">
        <f>+IFERROR(IF($U12="PROMEDIO",$AA12/($G12-$AH12)-1,IF($U12="SELL IN",$AA12/($S12-$AH12)-1,IF($U12="MATRIZ",$AA12/($F12-$AH12)-1))),0)</f>
        <v>-1</v>
      </c>
      <c r="AD12" s="170">
        <v>1</v>
      </c>
      <c r="AE12" s="115" t="str">
        <f t="shared" ref="AE12:AE17" si="7">IFERROR(IF(OR(AD12=1,AD12="",AD12=" "),"COSTO",IF(AD12=3,"FIJO","VENTA")),"")</f>
        <v>COSTO</v>
      </c>
      <c r="AF12" s="116">
        <v>7.0000000000000007E-2</v>
      </c>
      <c r="AG12" s="235"/>
      <c r="AH12" s="236">
        <f>IFERROR(IF(AE12="COSTO",AF12*F12,IF(AE12="VENTA",AF12*H12,IF(AE12="FIJO",AG12)))," ")</f>
        <v>227.50000350000002</v>
      </c>
      <c r="AI12" s="190"/>
      <c r="AJ12" s="190"/>
      <c r="AK12" s="199"/>
      <c r="AL12" s="195"/>
      <c r="AM12" s="190"/>
      <c r="AN12" s="190"/>
      <c r="AO12" s="199"/>
      <c r="AP12" s="190"/>
      <c r="AQ12" s="201"/>
      <c r="AR12" s="208"/>
      <c r="AS12" s="209"/>
      <c r="AT12" s="209"/>
      <c r="AU12" s="209"/>
      <c r="AV12" s="209"/>
      <c r="AW12" s="210"/>
      <c r="AX12" s="390">
        <f>IFERROR(VLOOKUP($C12,LP!$B:$AO,35,0), " ")</f>
        <v>101</v>
      </c>
      <c r="AY12" s="382">
        <f>IFERROR(VLOOKUP($C12,LP!$B:$AO,36,0), " ")</f>
        <v>145</v>
      </c>
      <c r="AZ12" s="382">
        <f>IFERROR(VLOOKUP($C12,LP!$B:$AO,37,0), " ")</f>
        <v>109</v>
      </c>
      <c r="BA12" s="382">
        <f>IFERROR(VLOOKUP($C12,LP!$B:$AO,38,0), " ")</f>
        <v>140</v>
      </c>
      <c r="BB12" s="382">
        <f>IFERROR(VLOOKUP($C12,LP!$B:$AO,39,0), " ")</f>
        <v>78</v>
      </c>
      <c r="BC12" s="383">
        <f>IFERROR(VLOOKUP($C12,LP!$B:$AO,40,0), " ")</f>
        <v>24</v>
      </c>
      <c r="BD12" s="387">
        <f>IFERROR(VLOOKUP($C12,LP!$B:$BH,41,FALSE)," ")</f>
        <v>30</v>
      </c>
      <c r="BE12" s="388">
        <f>IFERROR(VLOOKUP($C12,LP!$B:$BH,42,FALSE)," ")</f>
        <v>27.1875</v>
      </c>
      <c r="BF12" s="388">
        <f>IFERROR(VLOOKUP($C12,LP!$B:$BH,43,FALSE)," ")</f>
        <v>112.75862068965517</v>
      </c>
      <c r="BG12" s="388">
        <f>IFERROR(VLOOKUP($C12,LP!$B:$BH,44,FALSE)," ")</f>
        <v>73.684210526315795</v>
      </c>
      <c r="BH12" s="388">
        <f>IFERROR(VLOOKUP($C12,LP!$B:$BH,45,FALSE)," ")</f>
        <v>9.7907949790794984</v>
      </c>
      <c r="BI12" s="389">
        <f>IFERROR(VLOOKUP($C12,LP!$B:$BH,46,FALSE)," ")</f>
        <v>360</v>
      </c>
    </row>
    <row r="13" spans="1:61" s="19" customFormat="1" ht="18" customHeight="1" thickBot="1">
      <c r="A13" s="89" t="s">
        <v>159</v>
      </c>
      <c r="B13" s="106"/>
      <c r="C13" s="109" t="s">
        <v>3572</v>
      </c>
      <c r="D13" s="109" t="s">
        <v>3573</v>
      </c>
      <c r="E13" s="109" t="s">
        <v>3574</v>
      </c>
      <c r="F13" s="138">
        <f>IFERROR(VLOOKUP($C13,LP!$B:$BH,47,FALSE)," ")</f>
        <v>3250.0000500000001</v>
      </c>
      <c r="G13" s="139">
        <f>IFERROR(VLOOKUP($C13,LP!$B:$BH,48,FALSE)," ")</f>
        <v>3249.99829</v>
      </c>
      <c r="H13" s="139">
        <f>IFERROR(VLOOKUP($C13,LP!$B:$BH,49,FALSE)," ")</f>
        <v>3650</v>
      </c>
      <c r="I13" s="140">
        <f>+IFERROR((H13/F13-1)," ")</f>
        <v>0.1230769057988168</v>
      </c>
      <c r="J13" s="141">
        <f>IFERROR(((H13-F13)/H13)," ")</f>
        <v>0.10958902739726024</v>
      </c>
      <c r="K13" s="139">
        <f>IFERROR(VLOOKUP($C13,LP!$B:$BH,52,FALSE)," ")</f>
        <v>3550</v>
      </c>
      <c r="L13" s="139">
        <f>IFERROR(VLOOKUP($C13,LP!$B:$BH,53,FALSE)," ")</f>
        <v>6</v>
      </c>
      <c r="M13" s="140">
        <f>+IFERROR((K13/F13-1)," ")</f>
        <v>9.2307675502958819E-2</v>
      </c>
      <c r="N13" s="141">
        <f>IFERROR((K13-F13)/K13," ")</f>
        <v>8.4507028169014051E-2</v>
      </c>
      <c r="O13" s="139">
        <f>IFERROR(VLOOKUP($C13,LP!$B:$BH,56,FALSE)," ")</f>
        <v>0</v>
      </c>
      <c r="P13" s="139">
        <f>IFERROR(VLOOKUP($C13,LP!$B:$BH,57,FALSE)," ")</f>
        <v>0</v>
      </c>
      <c r="Q13" s="140">
        <f>IFERROR(+O13/F13-1," ")</f>
        <v>-1</v>
      </c>
      <c r="R13" s="141" t="str">
        <f>IFERROR((O13-F13)/O13," ")</f>
        <v xml:space="preserve"> </v>
      </c>
      <c r="S13" s="214"/>
      <c r="T13" s="215"/>
      <c r="U13" s="216" t="str">
        <f>+IF(T13=1,"PROMEDIO",IF(T13=3,"SELL IN","MATRIZ"))</f>
        <v>MATRIZ</v>
      </c>
      <c r="V13" s="397">
        <v>3350</v>
      </c>
      <c r="W13" s="110">
        <f>+IFERROR(IF($U13="PROMEDIO",$V13/($G13-$AH13)-1,IF($U13="SELL IN",$V13/($S13-$AH13)-1,IF($U13="MATRIZ",$V13/($F13-$AH13)-1))),0)</f>
        <v>0.10835399452821792</v>
      </c>
      <c r="X13" s="147"/>
      <c r="Y13" s="147"/>
      <c r="Z13" s="110">
        <f>+IFERROR(IF($U13="PROMEDIO",$X13/($G13-$AH13)-1,IF($U13="SELL IN",$X13/($S13-$AH13)-1,IF($U13="MATRIZ",$X13/($F13-$AH13)-1))),0)</f>
        <v>-1</v>
      </c>
      <c r="AA13" s="148"/>
      <c r="AB13" s="149"/>
      <c r="AC13" s="114">
        <f>+IFERROR(IF($U13="PROMEDIO",$AA13/($G13-$AH13)-1,IF($U13="SELL IN",$AA13/($S13-$AH13)-1,IF($U13="MATRIZ",$AA13/($F13-$AH13)-1))),0)</f>
        <v>-1</v>
      </c>
      <c r="AD13" s="170">
        <v>1</v>
      </c>
      <c r="AE13" s="115" t="str">
        <f t="shared" si="7"/>
        <v>COSTO</v>
      </c>
      <c r="AF13" s="116">
        <v>7.0000000000000007E-2</v>
      </c>
      <c r="AG13" s="235"/>
      <c r="AH13" s="236">
        <f>IFERROR(IF(AE13="COSTO",AF13*F13,IF(AE13="VENTA",AF13*H13,IF(AE13="FIJO",AG13)))," ")</f>
        <v>227.50000350000002</v>
      </c>
      <c r="AI13" s="190"/>
      <c r="AJ13" s="190"/>
      <c r="AK13" s="199"/>
      <c r="AL13" s="195"/>
      <c r="AM13" s="190"/>
      <c r="AN13" s="190"/>
      <c r="AO13" s="199"/>
      <c r="AP13" s="190"/>
      <c r="AQ13" s="201"/>
      <c r="AR13" s="208"/>
      <c r="AS13" s="209"/>
      <c r="AT13" s="209"/>
      <c r="AU13" s="209"/>
      <c r="AV13" s="209"/>
      <c r="AW13" s="210"/>
      <c r="AX13" s="390">
        <f>IFERROR(VLOOKUP($C13,LP!$B:$AO,35,0), " ")</f>
        <v>173</v>
      </c>
      <c r="AY13" s="382">
        <f>IFERROR(VLOOKUP($C13,LP!$B:$AO,36,0), " ")</f>
        <v>402</v>
      </c>
      <c r="AZ13" s="382">
        <f>IFERROR(VLOOKUP($C13,LP!$B:$AO,37,0), " ")</f>
        <v>75</v>
      </c>
      <c r="BA13" s="382">
        <f>IFERROR(VLOOKUP($C13,LP!$B:$AO,38,0), " ")</f>
        <v>161</v>
      </c>
      <c r="BB13" s="382">
        <f>IFERROR(VLOOKUP($C13,LP!$B:$AO,39,0), " ")</f>
        <v>92</v>
      </c>
      <c r="BC13" s="383">
        <f>IFERROR(VLOOKUP($C13,LP!$B:$AO,40,0), " ")</f>
        <v>33</v>
      </c>
      <c r="BD13" s="387">
        <f>IFERROR(VLOOKUP($C13,LP!$B:$BH,41,FALSE)," ")</f>
        <v>57.666666666666671</v>
      </c>
      <c r="BE13" s="388">
        <f>IFERROR(VLOOKUP($C13,LP!$B:$BH,42,FALSE)," ")</f>
        <v>60.909090909090907</v>
      </c>
      <c r="BF13" s="388">
        <f>IFERROR(VLOOKUP($C13,LP!$B:$BH,43,FALSE)," ")</f>
        <v>52.325581395348834</v>
      </c>
      <c r="BG13" s="388">
        <f>IFERROR(VLOOKUP($C13,LP!$B:$BH,44,FALSE)," ")</f>
        <v>52.5</v>
      </c>
      <c r="BH13" s="388">
        <f>IFERROR(VLOOKUP($C13,LP!$B:$BH,45,FALSE)," ")</f>
        <v>9.7872340425531927</v>
      </c>
      <c r="BI13" s="389">
        <f>IFERROR(VLOOKUP($C13,LP!$B:$BH,46,FALSE)," ")</f>
        <v>198</v>
      </c>
    </row>
    <row r="14" spans="1:61" s="19" customFormat="1" ht="18" customHeight="1" thickBot="1">
      <c r="A14" s="180" t="s">
        <v>176</v>
      </c>
      <c r="B14" s="107" t="b">
        <v>0</v>
      </c>
      <c r="C14" s="109" t="s">
        <v>3704</v>
      </c>
      <c r="D14" s="109" t="s">
        <v>3705</v>
      </c>
      <c r="E14" s="109" t="s">
        <v>3706</v>
      </c>
      <c r="F14" s="138">
        <f>IFERROR(VLOOKUP($C14,LP!$B:$BH,47,FALSE)," ")</f>
        <v>3250.0000500000001</v>
      </c>
      <c r="G14" s="139">
        <f>IFERROR(VLOOKUP($C14,LP!$B:$BH,48,FALSE)," ")</f>
        <v>3249.9891600000001</v>
      </c>
      <c r="H14" s="139">
        <f>IFERROR(VLOOKUP($C14,LP!$B:$BH,49,FALSE)," ")</f>
        <v>3650</v>
      </c>
      <c r="I14" s="140">
        <f>+IFERROR((H14/F14-1)," ")</f>
        <v>0.1230769057988168</v>
      </c>
      <c r="J14" s="141">
        <f>IFERROR(((H14-F14)/H14)," ")</f>
        <v>0.10958902739726024</v>
      </c>
      <c r="K14" s="139">
        <f>IFERROR(VLOOKUP($C14,LP!$B:$BH,52,FALSE)," ")</f>
        <v>3550</v>
      </c>
      <c r="L14" s="139">
        <f>IFERROR(VLOOKUP($C14,LP!$B:$BH,53,FALSE)," ")</f>
        <v>6</v>
      </c>
      <c r="M14" s="140">
        <f>+IFERROR((K14/F14-1)," ")</f>
        <v>9.2307675502958819E-2</v>
      </c>
      <c r="N14" s="141">
        <f>IFERROR((K14-F14)/K14," ")</f>
        <v>8.4507028169014051E-2</v>
      </c>
      <c r="O14" s="139">
        <f>IFERROR(VLOOKUP($C14,LP!$B:$BH,56,FALSE)," ")</f>
        <v>0</v>
      </c>
      <c r="P14" s="139">
        <f>IFERROR(VLOOKUP($C14,LP!$B:$BH,57,FALSE)," ")</f>
        <v>0</v>
      </c>
      <c r="Q14" s="140">
        <f>IFERROR(+O14/F14-1," ")</f>
        <v>-1</v>
      </c>
      <c r="R14" s="141" t="str">
        <f>IFERROR((O14-F14)/O14," ")</f>
        <v xml:space="preserve"> </v>
      </c>
      <c r="S14" s="214"/>
      <c r="T14" s="215"/>
      <c r="U14" s="216" t="str">
        <f>+IF(T14=1,"PROMEDIO",IF(T14=3,"SELL IN","MATRIZ"))</f>
        <v>MATRIZ</v>
      </c>
      <c r="V14" s="397">
        <v>3350</v>
      </c>
      <c r="W14" s="110">
        <f>+IFERROR(IF($U14="PROMEDIO",$V14/($G14-$AH14)-1,IF($U14="SELL IN",$V14/($S14-$AH14)-1,IF($U14="MATRIZ",$V14/($F14-$AH14)-1))),0)</f>
        <v>0.10835399452821792</v>
      </c>
      <c r="X14" s="147"/>
      <c r="Y14" s="147"/>
      <c r="Z14" s="110">
        <f>+IFERROR(IF($U14="PROMEDIO",$X14/($G14-$AH14)-1,IF($U14="SELL IN",$X14/($S14-$AH14)-1,IF($U14="MATRIZ",$X14/($F14-$AH14)-1))),0)</f>
        <v>-1</v>
      </c>
      <c r="AA14" s="148"/>
      <c r="AB14" s="149"/>
      <c r="AC14" s="114">
        <f>+IFERROR(IF($U14="PROMEDIO",$AA14/($G14-$AH14)-1,IF($U14="SELL IN",$AA14/($S14-$AH14)-1,IF($U14="MATRIZ",$AA14/($F14-$AH14)-1))),0)</f>
        <v>-1</v>
      </c>
      <c r="AD14" s="170">
        <v>1</v>
      </c>
      <c r="AE14" s="115" t="str">
        <f t="shared" si="7"/>
        <v>COSTO</v>
      </c>
      <c r="AF14" s="116">
        <v>7.0000000000000007E-2</v>
      </c>
      <c r="AG14" s="235"/>
      <c r="AH14" s="236">
        <f>IFERROR(IF(AE14="COSTO",AF14*F14,IF(AE14="VENTA",AF14*H14,IF(AE14="FIJO",AG14)))," ")</f>
        <v>227.50000350000002</v>
      </c>
      <c r="AI14" s="190"/>
      <c r="AJ14" s="190"/>
      <c r="AK14" s="199"/>
      <c r="AL14" s="195"/>
      <c r="AM14" s="190"/>
      <c r="AN14" s="190"/>
      <c r="AO14" s="199"/>
      <c r="AP14" s="190"/>
      <c r="AQ14" s="201"/>
      <c r="AR14" s="208"/>
      <c r="AS14" s="209"/>
      <c r="AT14" s="209"/>
      <c r="AU14" s="209"/>
      <c r="AV14" s="209"/>
      <c r="AW14" s="210"/>
      <c r="AX14" s="390">
        <f>IFERROR(VLOOKUP($C14,LP!$B:$AO,35,0), " ")</f>
        <v>98</v>
      </c>
      <c r="AY14" s="382">
        <f>IFERROR(VLOOKUP($C14,LP!$B:$AO,36,0), " ")</f>
        <v>143</v>
      </c>
      <c r="AZ14" s="382">
        <f>IFERROR(VLOOKUP($C14,LP!$B:$AO,37,0), " ")</f>
        <v>57</v>
      </c>
      <c r="BA14" s="382">
        <f>IFERROR(VLOOKUP($C14,LP!$B:$AO,38,0), " ")</f>
        <v>63</v>
      </c>
      <c r="BB14" s="382">
        <f>IFERROR(VLOOKUP($C14,LP!$B:$AO,39,0), " ")</f>
        <v>95</v>
      </c>
      <c r="BC14" s="383">
        <f>IFERROR(VLOOKUP($C14,LP!$B:$AO,40,0), " ")</f>
        <v>29</v>
      </c>
      <c r="BD14" s="387">
        <f>IFERROR(VLOOKUP($C14,LP!$B:$BH,41,FALSE)," ")</f>
        <v>42.608695652173914</v>
      </c>
      <c r="BE14" s="388">
        <f>IFERROR(VLOOKUP($C14,LP!$B:$BH,42,FALSE)," ")</f>
        <v>32.255639097744364</v>
      </c>
      <c r="BF14" s="388">
        <f>IFERROR(VLOOKUP($C14,LP!$B:$BH,43,FALSE)," ")</f>
        <v>51.81818181818182</v>
      </c>
      <c r="BG14" s="388">
        <f>IFERROR(VLOOKUP($C14,LP!$B:$BH,44,FALSE)," ")</f>
        <v>38.571428571428577</v>
      </c>
      <c r="BH14" s="388">
        <f>IFERROR(VLOOKUP($C14,LP!$B:$BH,45,FALSE)," ")</f>
        <v>17.272727272727273</v>
      </c>
      <c r="BI14" s="389">
        <f>IFERROR(VLOOKUP($C14,LP!$B:$BH,46,FALSE)," ")</f>
        <v>290</v>
      </c>
    </row>
    <row r="15" spans="1:61" s="19" customFormat="1" ht="18" customHeight="1">
      <c r="A15" s="89" t="s">
        <v>177</v>
      </c>
      <c r="B15" s="98" t="b">
        <v>1</v>
      </c>
      <c r="C15" s="109" t="s">
        <v>3479</v>
      </c>
      <c r="D15" s="109" t="s">
        <v>3480</v>
      </c>
      <c r="E15" s="109" t="s">
        <v>3481</v>
      </c>
      <c r="F15" s="138">
        <f>IFERROR(VLOOKUP($C15,LP!$B:$BH,47,FALSE)," ")</f>
        <v>3250.0000500000001</v>
      </c>
      <c r="G15" s="139">
        <f>IFERROR(VLOOKUP($C15,LP!$B:$BH,48,FALSE)," ")</f>
        <v>3249.97442</v>
      </c>
      <c r="H15" s="139">
        <f>IFERROR(VLOOKUP($C15,LP!$B:$BH,49,FALSE)," ")</f>
        <v>3650</v>
      </c>
      <c r="I15" s="140">
        <f>+IFERROR((H15/F15-1)," ")</f>
        <v>0.1230769057988168</v>
      </c>
      <c r="J15" s="141">
        <f>IFERROR(((H15-F15)/H15)," ")</f>
        <v>0.10958902739726024</v>
      </c>
      <c r="K15" s="139">
        <f>IFERROR(VLOOKUP($C15,LP!$B:$BH,52,FALSE)," ")</f>
        <v>3550</v>
      </c>
      <c r="L15" s="139">
        <f>IFERROR(VLOOKUP($C15,LP!$B:$BH,53,FALSE)," ")</f>
        <v>6</v>
      </c>
      <c r="M15" s="140">
        <f>+IFERROR((K15/F15-1)," ")</f>
        <v>9.2307675502958819E-2</v>
      </c>
      <c r="N15" s="141">
        <f>IFERROR((K15-F15)/K15," ")</f>
        <v>8.4507028169014051E-2</v>
      </c>
      <c r="O15" s="139">
        <f>IFERROR(VLOOKUP($C15,LP!$B:$BH,56,FALSE)," ")</f>
        <v>0</v>
      </c>
      <c r="P15" s="139">
        <f>IFERROR(VLOOKUP($C15,LP!$B:$BH,57,FALSE)," ")</f>
        <v>0</v>
      </c>
      <c r="Q15" s="140">
        <f>IFERROR(+O15/F15-1," ")</f>
        <v>-1</v>
      </c>
      <c r="R15" s="141" t="str">
        <f>IFERROR((O15-F15)/O15," ")</f>
        <v xml:space="preserve"> </v>
      </c>
      <c r="S15" s="214"/>
      <c r="T15" s="215"/>
      <c r="U15" s="216" t="str">
        <f>+IF(T15=1,"PROMEDIO",IF(T15=3,"SELL IN","MATRIZ"))</f>
        <v>MATRIZ</v>
      </c>
      <c r="V15" s="397">
        <v>3350</v>
      </c>
      <c r="W15" s="110">
        <f>+IFERROR(IF($U15="PROMEDIO",$V15/($G15-$AH15)-1,IF($U15="SELL IN",$V15/($S15-$AH15)-1,IF($U15="MATRIZ",$V15/($F15-$AH15)-1))),0)</f>
        <v>0.10835399452821792</v>
      </c>
      <c r="X15" s="147"/>
      <c r="Y15" s="147"/>
      <c r="Z15" s="110">
        <f>+IFERROR(IF($U15="PROMEDIO",$X15/($G15-$AH15)-1,IF($U15="SELL IN",$X15/($S15-$AH15)-1,IF($U15="MATRIZ",$X15/($F15-$AH15)-1))),0)</f>
        <v>-1</v>
      </c>
      <c r="AA15" s="148"/>
      <c r="AB15" s="149"/>
      <c r="AC15" s="114">
        <f>+IFERROR(IF($U15="PROMEDIO",$AA15/($G15-$AH15)-1,IF($U15="SELL IN",$AA15/($S15-$AH15)-1,IF($U15="MATRIZ",$AA15/($F15-$AH15)-1))),0)</f>
        <v>-1</v>
      </c>
      <c r="AD15" s="170">
        <v>1</v>
      </c>
      <c r="AE15" s="115" t="str">
        <f t="shared" si="7"/>
        <v>COSTO</v>
      </c>
      <c r="AF15" s="116">
        <v>7.0000000000000007E-2</v>
      </c>
      <c r="AG15" s="235"/>
      <c r="AH15" s="236">
        <f>IFERROR(IF(AE15="COSTO",AF15*F15,IF(AE15="VENTA",AF15*H15,IF(AE15="FIJO",AG15)))," ")</f>
        <v>227.50000350000002</v>
      </c>
      <c r="AI15" s="190"/>
      <c r="AJ15" s="190"/>
      <c r="AK15" s="199"/>
      <c r="AL15" s="195"/>
      <c r="AM15" s="190"/>
      <c r="AN15" s="190"/>
      <c r="AO15" s="199"/>
      <c r="AP15" s="190"/>
      <c r="AQ15" s="201"/>
      <c r="AR15" s="208"/>
      <c r="AS15" s="209"/>
      <c r="AT15" s="209"/>
      <c r="AU15" s="209"/>
      <c r="AV15" s="209"/>
      <c r="AW15" s="210"/>
      <c r="AX15" s="390">
        <f>IFERROR(VLOOKUP($C15,LP!$B:$AO,35,0), " ")</f>
        <v>80</v>
      </c>
      <c r="AY15" s="382">
        <f>IFERROR(VLOOKUP($C15,LP!$B:$AO,36,0), " ")</f>
        <v>154</v>
      </c>
      <c r="AZ15" s="382">
        <f>IFERROR(VLOOKUP($C15,LP!$B:$AO,37,0), " ")</f>
        <v>83</v>
      </c>
      <c r="BA15" s="382">
        <f>IFERROR(VLOOKUP($C15,LP!$B:$AO,38,0), " ")</f>
        <v>57</v>
      </c>
      <c r="BB15" s="382">
        <f>IFERROR(VLOOKUP($C15,LP!$B:$AO,39,0), " ")</f>
        <v>107</v>
      </c>
      <c r="BC15" s="383">
        <f>IFERROR(VLOOKUP($C15,LP!$B:$AO,40,0), " ")</f>
        <v>23</v>
      </c>
      <c r="BD15" s="387">
        <f>IFERROR(VLOOKUP($C15,LP!$B:$BH,41,FALSE)," ")</f>
        <v>20.512820512820515</v>
      </c>
      <c r="BE15" s="388">
        <f>IFERROR(VLOOKUP($C15,LP!$B:$BH,42,FALSE)," ")</f>
        <v>43.584905660377359</v>
      </c>
      <c r="BF15" s="388">
        <f>IFERROR(VLOOKUP($C15,LP!$B:$BH,43,FALSE)," ")</f>
        <v>83</v>
      </c>
      <c r="BG15" s="388">
        <f>IFERROR(VLOOKUP($C15,LP!$B:$BH,44,FALSE)," ")</f>
        <v>29.482758620689655</v>
      </c>
      <c r="BH15" s="388">
        <f>IFERROR(VLOOKUP($C15,LP!$B:$BH,45,FALSE)," ")</f>
        <v>32.755102040816325</v>
      </c>
      <c r="BI15" s="389">
        <f>IFERROR(VLOOKUP($C15,LP!$B:$BH,46,FALSE)," ")</f>
        <v>38.333333333333329</v>
      </c>
    </row>
    <row r="16" spans="1:61" s="19" customFormat="1" ht="18" customHeight="1">
      <c r="A16" s="89" t="s">
        <v>187</v>
      </c>
      <c r="B16" s="105" t="b">
        <v>0</v>
      </c>
      <c r="C16" s="109" t="s">
        <v>3743</v>
      </c>
      <c r="D16" s="109" t="s">
        <v>3744</v>
      </c>
      <c r="E16" s="109" t="s">
        <v>3745</v>
      </c>
      <c r="F16" s="138">
        <f>IFERROR(VLOOKUP($C16,LP!$B:$BH,47,FALSE)," ")</f>
        <v>3250.0000500000001</v>
      </c>
      <c r="G16" s="139">
        <f>IFERROR(VLOOKUP($C16,LP!$B:$BH,48,FALSE)," ")</f>
        <v>3248.8007200000002</v>
      </c>
      <c r="H16" s="139">
        <f>IFERROR(VLOOKUP($C16,LP!$B:$BH,49,FALSE)," ")</f>
        <v>3650</v>
      </c>
      <c r="I16" s="140">
        <f>+IFERROR((H16/F16-1)," ")</f>
        <v>0.1230769057988168</v>
      </c>
      <c r="J16" s="141">
        <f>IFERROR(((H16-F16)/H16)," ")</f>
        <v>0.10958902739726024</v>
      </c>
      <c r="K16" s="139">
        <f>IFERROR(VLOOKUP($C16,LP!$B:$BH,52,FALSE)," ")</f>
        <v>3550</v>
      </c>
      <c r="L16" s="139">
        <f>IFERROR(VLOOKUP($C16,LP!$B:$BH,53,FALSE)," ")</f>
        <v>6</v>
      </c>
      <c r="M16" s="140">
        <f>+IFERROR((K16/F16-1)," ")</f>
        <v>9.2307675502958819E-2</v>
      </c>
      <c r="N16" s="141">
        <f>IFERROR((K16-F16)/K16," ")</f>
        <v>8.4507028169014051E-2</v>
      </c>
      <c r="O16" s="139">
        <f>IFERROR(VLOOKUP($C16,LP!$B:$BH,56,FALSE)," ")</f>
        <v>0</v>
      </c>
      <c r="P16" s="139">
        <f>IFERROR(VLOOKUP($C16,LP!$B:$BH,57,FALSE)," ")</f>
        <v>0</v>
      </c>
      <c r="Q16" s="140">
        <f>IFERROR(+O16/F16-1," ")</f>
        <v>-1</v>
      </c>
      <c r="R16" s="141" t="str">
        <f>IFERROR((O16-F16)/O16," ")</f>
        <v xml:space="preserve"> </v>
      </c>
      <c r="S16" s="214"/>
      <c r="T16" s="215"/>
      <c r="U16" s="216" t="str">
        <f>+IF(T16=1,"PROMEDIO",IF(T16=3,"SELL IN","MATRIZ"))</f>
        <v>MATRIZ</v>
      </c>
      <c r="V16" s="397">
        <v>3350</v>
      </c>
      <c r="W16" s="110">
        <f>+IFERROR(IF($U16="PROMEDIO",$V16/($G16-$AH16)-1,IF($U16="SELL IN",$V16/($S16-$AH16)-1,IF($U16="MATRIZ",$V16/($F16-$AH16)-1))),0)</f>
        <v>0.10835399452821792</v>
      </c>
      <c r="X16" s="147"/>
      <c r="Y16" s="147"/>
      <c r="Z16" s="110">
        <f>+IFERROR(IF($U16="PROMEDIO",$X16/($G16-$AH16)-1,IF($U16="SELL IN",$X16/($S16-$AH16)-1,IF($U16="MATRIZ",$X16/($F16-$AH16)-1))),0)</f>
        <v>-1</v>
      </c>
      <c r="AA16" s="148"/>
      <c r="AB16" s="149"/>
      <c r="AC16" s="114">
        <f>+IFERROR(IF($U16="PROMEDIO",$AA16/($G16-$AH16)-1,IF($U16="SELL IN",$AA16/($S16-$AH16)-1,IF($U16="MATRIZ",$AA16/($F16-$AH16)-1))),0)</f>
        <v>-1</v>
      </c>
      <c r="AD16" s="170">
        <v>1</v>
      </c>
      <c r="AE16" s="115" t="str">
        <f t="shared" si="7"/>
        <v>COSTO</v>
      </c>
      <c r="AF16" s="116">
        <v>7.0000000000000007E-2</v>
      </c>
      <c r="AG16" s="235"/>
      <c r="AH16" s="236">
        <f>IFERROR(IF(AE16="COSTO",AF16*F16,IF(AE16="VENTA",AF16*H16,IF(AE16="FIJO",AG16)))," ")</f>
        <v>227.50000350000002</v>
      </c>
      <c r="AI16" s="190"/>
      <c r="AJ16" s="190"/>
      <c r="AK16" s="199"/>
      <c r="AL16" s="195"/>
      <c r="AM16" s="190"/>
      <c r="AN16" s="190"/>
      <c r="AO16" s="199"/>
      <c r="AP16" s="190"/>
      <c r="AQ16" s="201"/>
      <c r="AR16" s="208"/>
      <c r="AS16" s="209"/>
      <c r="AT16" s="209"/>
      <c r="AU16" s="209"/>
      <c r="AV16" s="209"/>
      <c r="AW16" s="210"/>
      <c r="AX16" s="390">
        <f>IFERROR(VLOOKUP($C16,LP!$B:$AO,35,0), " ")</f>
        <v>59</v>
      </c>
      <c r="AY16" s="382">
        <f>IFERROR(VLOOKUP($C16,LP!$B:$AO,36,0), " ")</f>
        <v>250</v>
      </c>
      <c r="AZ16" s="382">
        <f>IFERROR(VLOOKUP($C16,LP!$B:$AO,37,0), " ")</f>
        <v>25</v>
      </c>
      <c r="BA16" s="382">
        <f>IFERROR(VLOOKUP($C16,LP!$B:$AO,38,0), " ")</f>
        <v>138</v>
      </c>
      <c r="BB16" s="382">
        <f>IFERROR(VLOOKUP($C16,LP!$B:$AO,39,0), " ")</f>
        <v>121</v>
      </c>
      <c r="BC16" s="383">
        <f>IFERROR(VLOOKUP($C16,LP!$B:$AO,40,0), " ")</f>
        <v>16</v>
      </c>
      <c r="BD16" s="387">
        <f>IFERROR(VLOOKUP($C16,LP!$B:$BH,41,FALSE)," ")</f>
        <v>16.857142857142858</v>
      </c>
      <c r="BE16" s="388">
        <f>IFERROR(VLOOKUP($C16,LP!$B:$BH,42,FALSE)," ")</f>
        <v>57.692307692307693</v>
      </c>
      <c r="BF16" s="388">
        <f>IFERROR(VLOOKUP($C16,LP!$B:$BH,43,FALSE)," ")</f>
        <v>39.473684210526315</v>
      </c>
      <c r="BG16" s="388">
        <f>IFERROR(VLOOKUP($C16,LP!$B:$BH,44,FALSE)," ")</f>
        <v>76.666666666666657</v>
      </c>
      <c r="BH16" s="388">
        <f>IFERROR(VLOOKUP($C16,LP!$B:$BH,45,FALSE)," ")</f>
        <v>52.608695652173914</v>
      </c>
      <c r="BI16" s="389">
        <f>IFERROR(VLOOKUP($C16,LP!$B:$BH,46,FALSE)," ")</f>
        <v>120</v>
      </c>
    </row>
    <row r="17" spans="1:61" s="19" customFormat="1" ht="18" customHeight="1" thickBot="1">
      <c r="A17" s="89" t="s">
        <v>178</v>
      </c>
      <c r="B17" s="105" t="b">
        <v>0</v>
      </c>
      <c r="C17" s="109" t="s">
        <v>3608</v>
      </c>
      <c r="D17" s="109" t="s">
        <v>3609</v>
      </c>
      <c r="E17" s="109" t="s">
        <v>3610</v>
      </c>
      <c r="F17" s="138">
        <f>IFERROR(VLOOKUP($C17,LP!$B:$BH,47,FALSE)," ")</f>
        <v>3250.0000500000001</v>
      </c>
      <c r="G17" s="139">
        <f>IFERROR(VLOOKUP($C17,LP!$B:$BH,48,FALSE)," ")</f>
        <v>3242.89273</v>
      </c>
      <c r="H17" s="139">
        <f>IFERROR(VLOOKUP($C17,LP!$B:$BH,49,FALSE)," ")</f>
        <v>3650</v>
      </c>
      <c r="I17" s="140">
        <f>+IFERROR((H17/F17-1)," ")</f>
        <v>0.1230769057988168</v>
      </c>
      <c r="J17" s="141">
        <f>IFERROR(((H17-F17)/H17)," ")</f>
        <v>0.10958902739726024</v>
      </c>
      <c r="K17" s="139">
        <f>IFERROR(VLOOKUP($C17,LP!$B:$BH,52,FALSE)," ")</f>
        <v>3550</v>
      </c>
      <c r="L17" s="139">
        <f>IFERROR(VLOOKUP($C17,LP!$B:$BH,53,FALSE)," ")</f>
        <v>6</v>
      </c>
      <c r="M17" s="140">
        <f>+IFERROR((K17/F17-1)," ")</f>
        <v>9.2307675502958819E-2</v>
      </c>
      <c r="N17" s="141">
        <f>IFERROR((K17-F17)/K17," ")</f>
        <v>8.4507028169014051E-2</v>
      </c>
      <c r="O17" s="139">
        <f>IFERROR(VLOOKUP($C17,LP!$B:$BH,56,FALSE)," ")</f>
        <v>0</v>
      </c>
      <c r="P17" s="139">
        <f>IFERROR(VLOOKUP($C17,LP!$B:$BH,57,FALSE)," ")</f>
        <v>0</v>
      </c>
      <c r="Q17" s="140">
        <f>IFERROR(+O17/F17-1," ")</f>
        <v>-1</v>
      </c>
      <c r="R17" s="141" t="str">
        <f>IFERROR((O17-F17)/O17," ")</f>
        <v xml:space="preserve"> </v>
      </c>
      <c r="S17" s="214"/>
      <c r="T17" s="215"/>
      <c r="U17" s="216" t="str">
        <f>+IF(T17=1,"PROMEDIO",IF(T17=3,"SELL IN","MATRIZ"))</f>
        <v>MATRIZ</v>
      </c>
      <c r="V17" s="397">
        <v>3350</v>
      </c>
      <c r="W17" s="110">
        <f>+IFERROR(IF($U17="PROMEDIO",$V17/($G17-$AH17)-1,IF($U17="SELL IN",$V17/($S17-$AH17)-1,IF($U17="MATRIZ",$V17/($F17-$AH17)-1))),0)</f>
        <v>0.10835399452821792</v>
      </c>
      <c r="X17" s="147"/>
      <c r="Y17" s="147"/>
      <c r="Z17" s="110">
        <f>+IFERROR(IF($U17="PROMEDIO",$X17/($G17-$AH17)-1,IF($U17="SELL IN",$X17/($S17-$AH17)-1,IF($U17="MATRIZ",$X17/($F17-$AH17)-1))),0)</f>
        <v>-1</v>
      </c>
      <c r="AA17" s="148"/>
      <c r="AB17" s="149"/>
      <c r="AC17" s="114">
        <f>+IFERROR(IF($U17="PROMEDIO",$AA17/($G17-$AH17)-1,IF($U17="SELL IN",$AA17/($S17-$AH17)-1,IF($U17="MATRIZ",$AA17/($F17-$AH17)-1))),0)</f>
        <v>-1</v>
      </c>
      <c r="AD17" s="170">
        <v>1</v>
      </c>
      <c r="AE17" s="115" t="str">
        <f t="shared" si="7"/>
        <v>COSTO</v>
      </c>
      <c r="AF17" s="116">
        <v>7.0000000000000007E-2</v>
      </c>
      <c r="AG17" s="235"/>
      <c r="AH17" s="236">
        <f>IFERROR(IF(AE17="COSTO",AF17*F17,IF(AE17="VENTA",AF17*H17,IF(AE17="FIJO",AG17)))," ")</f>
        <v>227.50000350000002</v>
      </c>
      <c r="AI17" s="190"/>
      <c r="AJ17" s="190"/>
      <c r="AK17" s="199"/>
      <c r="AL17" s="195"/>
      <c r="AM17" s="190"/>
      <c r="AN17" s="190"/>
      <c r="AO17" s="199"/>
      <c r="AP17" s="190"/>
      <c r="AQ17" s="201"/>
      <c r="AR17" s="208"/>
      <c r="AS17" s="209"/>
      <c r="AT17" s="209"/>
      <c r="AU17" s="209"/>
      <c r="AV17" s="209"/>
      <c r="AW17" s="210"/>
      <c r="AX17" s="390">
        <f>IFERROR(VLOOKUP($C17,LP!$B:$AO,35,0), " ")</f>
        <v>42</v>
      </c>
      <c r="AY17" s="382">
        <f>IFERROR(VLOOKUP($C17,LP!$B:$AO,36,0), " ")</f>
        <v>135</v>
      </c>
      <c r="AZ17" s="382">
        <f>IFERROR(VLOOKUP($C17,LP!$B:$AO,37,0), " ")</f>
        <v>43</v>
      </c>
      <c r="BA17" s="382">
        <f>IFERROR(VLOOKUP($C17,LP!$B:$AO,38,0), " ")</f>
        <v>42</v>
      </c>
      <c r="BB17" s="382">
        <f>IFERROR(VLOOKUP($C17,LP!$B:$AO,39,0), " ")</f>
        <v>73</v>
      </c>
      <c r="BC17" s="383">
        <f>IFERROR(VLOOKUP($C17,LP!$B:$AO,40,0), " ")</f>
        <v>19</v>
      </c>
      <c r="BD17" s="387">
        <f>IFERROR(VLOOKUP($C17,LP!$B:$BH,41,FALSE)," ")</f>
        <v>12.727272727272728</v>
      </c>
      <c r="BE17" s="388">
        <f>IFERROR(VLOOKUP($C17,LP!$B:$BH,42,FALSE)," ")</f>
        <v>34.033613445378151</v>
      </c>
      <c r="BF17" s="388">
        <f>IFERROR(VLOOKUP($C17,LP!$B:$BH,43,FALSE)," ")</f>
        <v>32.25</v>
      </c>
      <c r="BG17" s="388">
        <f>IFERROR(VLOOKUP($C17,LP!$B:$BH,44,FALSE)," ")</f>
        <v>25.714285714285712</v>
      </c>
      <c r="BH17" s="388">
        <f>IFERROR(VLOOKUP($C17,LP!$B:$BH,45,FALSE)," ")</f>
        <v>13.113772455089821</v>
      </c>
      <c r="BI17" s="389">
        <f>IFERROR(VLOOKUP($C17,LP!$B:$BH,46,FALSE)," ")</f>
        <v>43.846153846153847</v>
      </c>
    </row>
    <row r="18" spans="1:61">
      <c r="A18" s="256" t="s">
        <v>209</v>
      </c>
      <c r="B18" s="237"/>
      <c r="C18" s="109" t="s">
        <v>5808</v>
      </c>
      <c r="D18" s="428">
        <v>7790314063824</v>
      </c>
      <c r="E18" s="109" t="s">
        <v>5810</v>
      </c>
      <c r="F18" s="139">
        <f>IFERROR(VLOOKUP($C18,LP!$B:$BH,47,FALSE)," ")</f>
        <v>9583.3333199999997</v>
      </c>
      <c r="G18" s="139">
        <f>IFERROR(VLOOKUP($C18,LP!$B:$BH,48,FALSE)," ")</f>
        <v>9598.4986900000004</v>
      </c>
      <c r="H18" s="139">
        <f>IFERROR(VLOOKUP($C18,LP!$B:$BH,49,FALSE)," ")</f>
        <v>10900</v>
      </c>
      <c r="I18" s="136">
        <f>+IFERROR((H18/F18-1)," ")</f>
        <v>0.13739130593028359</v>
      </c>
      <c r="J18" s="137">
        <f>IFERROR(((H18-F18)/H18)," ")</f>
        <v>0.12079510825688076</v>
      </c>
      <c r="K18" s="135"/>
      <c r="L18" s="135"/>
      <c r="M18" s="136"/>
      <c r="N18" s="137"/>
      <c r="O18" s="135"/>
      <c r="P18" s="135"/>
      <c r="Q18" s="136"/>
      <c r="R18" s="137"/>
      <c r="S18" s="214"/>
      <c r="T18" s="215"/>
      <c r="U18" s="216" t="str">
        <f>+IF(T18=1,"PROMEDIO",IF(T18=3,"SELL IN","MATRIZ"))</f>
        <v>MATRIZ</v>
      </c>
      <c r="V18" s="397">
        <v>10500</v>
      </c>
      <c r="W18" s="110">
        <f>+IFERROR(IF($U18="PROMEDIO",$V18/($G18-$AH18)-1,IF($U18="SELL IN",$V18/($S18-$AH18)-1,IF($U18="MATRIZ",$V18/($F18-$AH18)-1))),0)</f>
        <v>9.5652175437429099E-2</v>
      </c>
      <c r="X18" s="111"/>
      <c r="Y18" s="112"/>
      <c r="Z18" s="110">
        <f>+IFERROR(IF($U18="PROMEDIO",$X18/($G18-$AH18)-1,IF($U18="SELL IN",$X18/($S18-$AH18)-1,IF($U18="MATRIZ",$X18/($F18-$AH18)-1))),0)</f>
        <v>-1</v>
      </c>
      <c r="AA18" s="111"/>
      <c r="AB18" s="113"/>
      <c r="AC18" s="114"/>
      <c r="AD18" s="169">
        <v>3</v>
      </c>
      <c r="AE18" s="115" t="str">
        <f>IFERROR(IF(OR(AD18=1,AD18="",AD18=" "),"COSTO",IF(AD18=3,"FIJO","VENTA")),"")</f>
        <v>FIJO</v>
      </c>
      <c r="AF18" s="116"/>
      <c r="AG18" s="235"/>
      <c r="AH18" s="236"/>
      <c r="AI18" s="189"/>
      <c r="AJ18" s="189"/>
      <c r="AK18" s="198"/>
      <c r="AL18" s="194"/>
      <c r="AM18" s="189"/>
      <c r="AN18" s="189"/>
      <c r="AO18" s="198"/>
      <c r="AP18" s="189"/>
      <c r="AQ18" s="200"/>
      <c r="AR18" s="202"/>
      <c r="AS18" s="203"/>
      <c r="AT18" s="203"/>
      <c r="AU18" s="203"/>
      <c r="AV18" s="203"/>
      <c r="AW18" s="204"/>
      <c r="AX18" s="380"/>
      <c r="AY18" s="381"/>
      <c r="AZ18" s="381"/>
      <c r="BA18" s="381"/>
      <c r="BB18" s="382"/>
      <c r="BC18" s="383"/>
      <c r="BD18" s="384"/>
      <c r="BE18" s="385"/>
      <c r="BF18" s="385"/>
      <c r="BG18" s="385"/>
      <c r="BH18" s="385"/>
      <c r="BI18" s="386"/>
    </row>
    <row r="19" spans="1:61" s="19" customFormat="1" ht="15" customHeight="1">
      <c r="A19" s="450" t="s">
        <v>184</v>
      </c>
      <c r="B19" s="451"/>
      <c r="C19" s="109" t="s">
        <v>1143</v>
      </c>
      <c r="D19" s="109">
        <v>7898080663900</v>
      </c>
      <c r="E19" s="109" t="s">
        <v>1145</v>
      </c>
      <c r="F19" s="138">
        <f>IFERROR(VLOOKUP($C19,LP!$B:$BH,47,FALSE)," ")</f>
        <v>26849.99999</v>
      </c>
      <c r="G19" s="139">
        <f>IFERROR(VLOOKUP($C19,LP!$B:$BH,48,FALSE)," ")</f>
        <v>26855.865409999999</v>
      </c>
      <c r="H19" s="139">
        <f>IFERROR(VLOOKUP($C19,LP!$B:$BH,49,FALSE)," ")</f>
        <v>32900</v>
      </c>
      <c r="I19" s="140">
        <f>+IFERROR((H19/F19-1)," ")</f>
        <v>0.22532588500012141</v>
      </c>
      <c r="J19" s="141">
        <f>IFERROR(((H19-F19)/H19)," ")</f>
        <v>0.18389057781155013</v>
      </c>
      <c r="K19" s="139">
        <f>IFERROR(VLOOKUP($C19,LP!$B:$BH,52,FALSE)," ")</f>
        <v>31500</v>
      </c>
      <c r="L19" s="139">
        <f>IFERROR(VLOOKUP($C19,LP!$B:$BH,53,FALSE)," ")</f>
        <v>3</v>
      </c>
      <c r="M19" s="140">
        <f>+IFERROR((K19/F19-1)," ")</f>
        <v>0.17318435797883969</v>
      </c>
      <c r="N19" s="141">
        <f>IFERROR((K19-F19)/K19," ")</f>
        <v>0.14761904793650793</v>
      </c>
      <c r="O19" s="139">
        <f>IFERROR(VLOOKUP($C19,LP!$B:$BH,56,FALSE)," ")</f>
        <v>30900</v>
      </c>
      <c r="P19" s="139">
        <f>IFERROR(VLOOKUP($C19,LP!$B:$BH,57,FALSE)," ")</f>
        <v>6</v>
      </c>
      <c r="Q19" s="140">
        <f>IFERROR(+O19/F19-1," ")</f>
        <v>0.15083798925543324</v>
      </c>
      <c r="R19" s="141">
        <f>IFERROR((O19-F19)/O19," ")</f>
        <v>0.13106796148867314</v>
      </c>
      <c r="S19" s="214"/>
      <c r="T19" s="215"/>
      <c r="U19" s="216" t="str">
        <f>+IF(T19=1,"PROMEDIO",IF(T19=3,"SELL IN","MATRIZ"))</f>
        <v>MATRIZ</v>
      </c>
      <c r="V19" s="397">
        <v>26900</v>
      </c>
      <c r="W19" s="110">
        <f>+IFERROR(IF($U19="PROMEDIO",$V19/($G19-$AH19)-1,IF($U19="SELL IN",$V19/($S19-$AH19)-1,IF($U19="MATRIZ",$V19/($F19-$AH19)-1))),0)</f>
        <v>0.11318021974006287</v>
      </c>
      <c r="X19" s="147"/>
      <c r="Y19" s="147"/>
      <c r="Z19" s="110">
        <f>+IFERROR(IF($U19="PROMEDIO",$X19/($G19-$AH19)-1,IF($U19="SELL IN",$X19/($S19-$AH19)-1,IF($U19="MATRIZ",$X19/($F19-$AH19)-1))),0)</f>
        <v>-1</v>
      </c>
      <c r="AA19" s="148"/>
      <c r="AB19" s="149"/>
      <c r="AC19" s="114">
        <f>+IFERROR(IF($U19="PROMEDIO",$AA19/($G19-$AH19)-1,IF($U19="SELL IN",$AA19/($S19-$AH19)-1,IF($U19="MATRIZ",$AA19/($F19-$AH19)-1))),0)</f>
        <v>-1</v>
      </c>
      <c r="AD19" s="170">
        <v>1</v>
      </c>
      <c r="AE19" s="115" t="str">
        <f>IFERROR(IF(OR(AD19=1,AD19="",AD19=" "),"COSTO",IF(AD19=3,"FIJO","VENTA")),"")</f>
        <v>COSTO</v>
      </c>
      <c r="AF19" s="116">
        <v>0.1</v>
      </c>
      <c r="AG19" s="235"/>
      <c r="AH19" s="236">
        <f>IFERROR(IF(AE19="COSTO",AF19*F19,IF(AE19="VENTA",AF19*H19,IF(AE19="FIJO",AG19)))," ")</f>
        <v>2684.9999990000001</v>
      </c>
      <c r="AI19" s="190"/>
      <c r="AJ19" s="190"/>
      <c r="AK19" s="199"/>
      <c r="AL19" s="195"/>
      <c r="AM19" s="190"/>
      <c r="AN19" s="190"/>
      <c r="AO19" s="199"/>
      <c r="AP19" s="190"/>
      <c r="AQ19" s="201"/>
      <c r="AR19" s="208"/>
      <c r="AS19" s="209"/>
      <c r="AT19" s="209"/>
      <c r="AU19" s="209"/>
      <c r="AV19" s="209"/>
      <c r="AW19" s="210"/>
      <c r="AX19" s="390">
        <f>IFERROR(VLOOKUP($C19,LP!$B:$AO,35,0), " ")</f>
        <v>17</v>
      </c>
      <c r="AY19" s="382">
        <f>IFERROR(VLOOKUP($C19,LP!$B:$AO,36,0), " ")</f>
        <v>8</v>
      </c>
      <c r="AZ19" s="382">
        <f>IFERROR(VLOOKUP($C19,LP!$B:$AO,37,0), " ")</f>
        <v>9</v>
      </c>
      <c r="BA19" s="382">
        <f>IFERROR(VLOOKUP($C19,LP!$B:$AO,38,0), " ")</f>
        <v>21</v>
      </c>
      <c r="BB19" s="382">
        <f>IFERROR(VLOOKUP($C19,LP!$B:$AO,39,0), " ")</f>
        <v>22</v>
      </c>
      <c r="BC19" s="383">
        <f>IFERROR(VLOOKUP($C19,LP!$B:$AO,40,0), " ")</f>
        <v>12</v>
      </c>
      <c r="BD19" s="387">
        <f>IFERROR(VLOOKUP($C19,LP!$B:$BH,41,FALSE)," ")</f>
        <v>39.230769230769234</v>
      </c>
      <c r="BE19" s="388">
        <f>IFERROR(VLOOKUP($C19,LP!$B:$BH,42,FALSE)," ")</f>
        <v>12.631578947368421</v>
      </c>
      <c r="BF19" s="388">
        <f>IFERROR(VLOOKUP($C19,LP!$B:$BH,43,FALSE)," ")</f>
        <v>24.545454545454547</v>
      </c>
      <c r="BG19" s="388">
        <f>IFERROR(VLOOKUP($C19,LP!$B:$BH,44,FALSE)," ")</f>
        <v>157.5</v>
      </c>
      <c r="BH19" s="388">
        <f>IFERROR(VLOOKUP($C19,LP!$B:$BH,45,FALSE)," ")</f>
        <v>41.25</v>
      </c>
      <c r="BI19" s="389" t="str">
        <f>IFERROR(VLOOKUP($C19,LP!$B:$BH,46,FALSE)," ")</f>
        <v>SV</v>
      </c>
    </row>
    <row r="20" spans="1:61" s="19" customFormat="1" ht="18" customHeight="1">
      <c r="A20" s="88" t="s">
        <v>180</v>
      </c>
      <c r="B20" s="105" t="b">
        <v>0</v>
      </c>
      <c r="C20" s="109" t="s">
        <v>1140</v>
      </c>
      <c r="D20" s="109" t="s">
        <v>1141</v>
      </c>
      <c r="E20" s="109" t="s">
        <v>1142</v>
      </c>
      <c r="F20" s="138">
        <f>IFERROR(VLOOKUP($C20,LP!$B:$BH,47,FALSE)," ")</f>
        <v>26849.99999</v>
      </c>
      <c r="G20" s="139">
        <f>IFERROR(VLOOKUP($C20,LP!$B:$BH,48,FALSE)," ")</f>
        <v>26969.519499999999</v>
      </c>
      <c r="H20" s="139">
        <f>IFERROR(VLOOKUP($C20,LP!$B:$BH,49,FALSE)," ")</f>
        <v>32900</v>
      </c>
      <c r="I20" s="140">
        <f>+IFERROR((H20/F20-1)," ")</f>
        <v>0.22532588500012141</v>
      </c>
      <c r="J20" s="141">
        <f>IFERROR(((H20-F20)/H20)," ")</f>
        <v>0.18389057781155013</v>
      </c>
      <c r="K20" s="139">
        <f>IFERROR(VLOOKUP($C20,LP!$B:$BH,52,FALSE)," ")</f>
        <v>31500</v>
      </c>
      <c r="L20" s="139">
        <f>IFERROR(VLOOKUP($C20,LP!$B:$BH,53,FALSE)," ")</f>
        <v>3</v>
      </c>
      <c r="M20" s="140">
        <f>+IFERROR((K20/F20-1)," ")</f>
        <v>0.17318435797883969</v>
      </c>
      <c r="N20" s="141">
        <f>IFERROR((K20-F20)/K20," ")</f>
        <v>0.14761904793650793</v>
      </c>
      <c r="O20" s="139">
        <f>IFERROR(VLOOKUP($C20,LP!$B:$BH,56,FALSE)," ")</f>
        <v>30900</v>
      </c>
      <c r="P20" s="139">
        <f>IFERROR(VLOOKUP($C20,LP!$B:$BH,57,FALSE)," ")</f>
        <v>6</v>
      </c>
      <c r="Q20" s="140">
        <f>IFERROR(+O20/F20-1," ")</f>
        <v>0.15083798925543324</v>
      </c>
      <c r="R20" s="141">
        <f>IFERROR((O20-F20)/O20," ")</f>
        <v>0.13106796148867314</v>
      </c>
      <c r="S20" s="214"/>
      <c r="T20" s="215"/>
      <c r="U20" s="216" t="str">
        <f>+IF(T20=1,"PROMEDIO",IF(T20=3,"SELL IN","MATRIZ"))</f>
        <v>MATRIZ</v>
      </c>
      <c r="V20" s="397">
        <v>26900</v>
      </c>
      <c r="W20" s="110">
        <f>+IFERROR(IF($U20="PROMEDIO",$V20/($G20-$AH20)-1,IF($U20="SELL IN",$V20/($S20-$AH20)-1,IF($U20="MATRIZ",$V20/($F20-$AH20)-1))),0)</f>
        <v>0.11318021974006287</v>
      </c>
      <c r="X20" s="147"/>
      <c r="Y20" s="147"/>
      <c r="Z20" s="110">
        <f>+IFERROR(IF($U20="PROMEDIO",$X20/($G20-$AH20)-1,IF($U20="SELL IN",$X20/($S20-$AH20)-1,IF($U20="MATRIZ",$X20/($F20-$AH20)-1))),0)</f>
        <v>-1</v>
      </c>
      <c r="AA20" s="148"/>
      <c r="AB20" s="149"/>
      <c r="AC20" s="114">
        <f>+IFERROR(IF($U20="PROMEDIO",$AA20/($G20-$AH20)-1,IF($U20="SELL IN",$AA20/($S20-$AH20)-1,IF($U20="MATRIZ",$AA20/($F20-$AH20)-1))),0)</f>
        <v>-1</v>
      </c>
      <c r="AD20" s="170">
        <v>1</v>
      </c>
      <c r="AE20" s="115" t="str">
        <f>IFERROR(IF(OR(AD20=1,AD20="",AD20=" "),"COSTO",IF(AD20=3,"FIJO","VENTA")),"")</f>
        <v>COSTO</v>
      </c>
      <c r="AF20" s="116">
        <v>0.1</v>
      </c>
      <c r="AG20" s="235"/>
      <c r="AH20" s="236">
        <f>IFERROR(IF(AE20="COSTO",AF20*F20,IF(AE20="VENTA",AF20*H20,IF(AE20="FIJO",AG20)))," ")</f>
        <v>2684.9999990000001</v>
      </c>
      <c r="AI20" s="190"/>
      <c r="AJ20" s="190"/>
      <c r="AK20" s="199"/>
      <c r="AL20" s="195"/>
      <c r="AM20" s="190"/>
      <c r="AN20" s="190"/>
      <c r="AO20" s="199"/>
      <c r="AP20" s="190"/>
      <c r="AQ20" s="201"/>
      <c r="AR20" s="208"/>
      <c r="AS20" s="209"/>
      <c r="AT20" s="209"/>
      <c r="AU20" s="209"/>
      <c r="AV20" s="209"/>
      <c r="AW20" s="210"/>
      <c r="AX20" s="390">
        <f>IFERROR(VLOOKUP($C20,LP!$B:$AO,35,0), " ")</f>
        <v>11</v>
      </c>
      <c r="AY20" s="382">
        <f>IFERROR(VLOOKUP($C20,LP!$B:$AO,36,0), " ")</f>
        <v>0</v>
      </c>
      <c r="AZ20" s="382">
        <f>IFERROR(VLOOKUP($C20,LP!$B:$AO,37,0), " ")</f>
        <v>9</v>
      </c>
      <c r="BA20" s="382">
        <f>IFERROR(VLOOKUP($C20,LP!$B:$AO,38,0), " ")</f>
        <v>6</v>
      </c>
      <c r="BB20" s="382">
        <f>IFERROR(VLOOKUP($C20,LP!$B:$AO,39,0), " ")</f>
        <v>13</v>
      </c>
      <c r="BC20" s="383">
        <f>IFERROR(VLOOKUP($C20,LP!$B:$AO,40,0), " ")</f>
        <v>0</v>
      </c>
      <c r="BD20" s="387">
        <f>IFERROR(VLOOKUP($C20,LP!$B:$BH,41,FALSE)," ")</f>
        <v>55</v>
      </c>
      <c r="BE20" s="388" t="str">
        <f>IFERROR(VLOOKUP($C20,LP!$B:$BH,42,FALSE)," ")</f>
        <v>Q</v>
      </c>
      <c r="BF20" s="388">
        <f>IFERROR(VLOOKUP($C20,LP!$B:$BH,43,FALSE)," ")</f>
        <v>67.5</v>
      </c>
      <c r="BG20" s="388">
        <f>IFERROR(VLOOKUP($C20,LP!$B:$BH,44,FALSE)," ")</f>
        <v>180</v>
      </c>
      <c r="BH20" s="388">
        <f>IFERROR(VLOOKUP($C20,LP!$B:$BH,45,FALSE)," ")</f>
        <v>130</v>
      </c>
      <c r="BI20" s="389" t="str">
        <f>IFERROR(VLOOKUP($C20,LP!$B:$BH,46,FALSE)," ")</f>
        <v>Q</v>
      </c>
    </row>
    <row r="21" spans="1:61" s="19" customFormat="1" ht="15.75" customHeight="1">
      <c r="A21" s="89"/>
      <c r="B21" s="231"/>
      <c r="C21" s="478"/>
      <c r="D21" s="109"/>
      <c r="E21" s="109" t="s">
        <v>6426</v>
      </c>
      <c r="F21" s="138"/>
      <c r="G21" s="139"/>
      <c r="H21" s="139"/>
      <c r="I21" s="140"/>
      <c r="J21" s="141"/>
      <c r="K21" s="139"/>
      <c r="L21" s="139"/>
      <c r="M21" s="140"/>
      <c r="N21" s="141"/>
      <c r="O21" s="139"/>
      <c r="P21" s="139"/>
      <c r="Q21" s="140"/>
      <c r="R21" s="141"/>
      <c r="S21" s="214"/>
      <c r="T21" s="215"/>
      <c r="U21" s="216"/>
      <c r="V21" s="479"/>
      <c r="W21" s="110"/>
      <c r="X21" s="147"/>
      <c r="Y21" s="147"/>
      <c r="Z21" s="110"/>
      <c r="AA21" s="148"/>
      <c r="AB21" s="149"/>
      <c r="AC21" s="114"/>
      <c r="AD21" s="170"/>
      <c r="AE21" s="115"/>
      <c r="AF21" s="116"/>
      <c r="AG21" s="235"/>
      <c r="AH21" s="236"/>
      <c r="AI21" s="190"/>
      <c r="AJ21" s="190"/>
      <c r="AK21" s="199"/>
      <c r="AL21" s="195"/>
      <c r="AM21" s="190"/>
      <c r="AN21" s="190"/>
      <c r="AO21" s="199"/>
      <c r="AP21" s="190"/>
      <c r="AQ21" s="201"/>
      <c r="AR21" s="208"/>
      <c r="AS21" s="209"/>
      <c r="AT21" s="209"/>
      <c r="AU21" s="209"/>
      <c r="AV21" s="209"/>
      <c r="AW21" s="210"/>
      <c r="AX21" s="390"/>
      <c r="AY21" s="382"/>
      <c r="AZ21" s="382"/>
      <c r="BA21" s="382"/>
      <c r="BB21" s="382"/>
      <c r="BC21" s="383"/>
      <c r="BD21" s="387"/>
      <c r="BE21" s="388"/>
      <c r="BF21" s="388"/>
      <c r="BG21" s="388"/>
      <c r="BH21" s="388"/>
      <c r="BI21" s="389"/>
    </row>
    <row r="22" spans="1:61" s="19" customFormat="1" ht="15.75" customHeight="1">
      <c r="A22" s="89" t="s">
        <v>169</v>
      </c>
      <c r="B22" s="97" t="b">
        <v>1</v>
      </c>
      <c r="C22" s="398" t="s">
        <v>2046</v>
      </c>
      <c r="D22" s="398" t="s">
        <v>2047</v>
      </c>
      <c r="E22" s="398" t="s">
        <v>2048</v>
      </c>
      <c r="F22" s="138">
        <f>IFERROR(VLOOKUP($C22,[1]LP!$B:$BH,47,FALSE)," ")</f>
        <v>117383.99999700001</v>
      </c>
      <c r="G22" s="139">
        <f>IFERROR(VLOOKUP($C22,[1]LP!$B:$BH,48,FALSE)," ")</f>
        <v>115097.53728</v>
      </c>
      <c r="H22" s="139">
        <f>IFERROR(VLOOKUP($C22,[1]LP!$B:$BH,49,FALSE)," ")</f>
        <v>124900</v>
      </c>
      <c r="I22" s="140">
        <f t="shared" ref="I22:I23" si="8">+IFERROR((H22/F22-1)," ")</f>
        <v>6.4029169249574691E-2</v>
      </c>
      <c r="J22" s="141">
        <f t="shared" ref="J22:J23" si="9">IFERROR(((H22-F22)/H22)," ")</f>
        <v>6.0176140936749348E-2</v>
      </c>
      <c r="K22" s="139" t="str">
        <f>IFERROR(VLOOKUP($C22,[1]LP!$B:$BH,52,FALSE)," ")</f>
        <v xml:space="preserve"> </v>
      </c>
      <c r="L22" s="139" t="str">
        <f>IFERROR(VLOOKUP($C22,[1]LP!$B:$BH,53,FALSE)," ")</f>
        <v xml:space="preserve"> </v>
      </c>
      <c r="M22" s="140" t="str">
        <f t="shared" ref="M22:M23" si="10">+IFERROR((K22/F22-1)," ")</f>
        <v xml:space="preserve"> </v>
      </c>
      <c r="N22" s="141" t="str">
        <f t="shared" ref="N22:N23" si="11">IFERROR((K22-F22)/K22," ")</f>
        <v xml:space="preserve"> </v>
      </c>
      <c r="O22" s="139" t="str">
        <f>IFERROR(VLOOKUP($C22,[1]LP!$B:$BH,56,FALSE)," ")</f>
        <v xml:space="preserve"> </v>
      </c>
      <c r="P22" s="139" t="str">
        <f>IFERROR(VLOOKUP($C22,[1]LP!$B:$BH,57,FALSE)," ")</f>
        <v xml:space="preserve"> </v>
      </c>
      <c r="Q22" s="140" t="str">
        <f t="shared" ref="Q22:Q23" si="12">IFERROR(+O22/F22-1," ")</f>
        <v xml:space="preserve"> </v>
      </c>
      <c r="R22" s="141" t="str">
        <f t="shared" ref="R22:R23" si="13">IFERROR((O22-F22)/O22," ")</f>
        <v xml:space="preserve"> </v>
      </c>
      <c r="S22" s="214"/>
      <c r="T22" s="215"/>
      <c r="U22" s="216" t="str">
        <f t="shared" ref="U22:U23" si="14">+IF(T22=1,"PROMEDIO",IF(T22=3,"SELL IN","MATRIZ"))</f>
        <v>MATRIZ</v>
      </c>
      <c r="V22" s="397">
        <v>109900</v>
      </c>
      <c r="W22" s="110">
        <f>+IFERROR(IF($U22="PROMEDIO",$V22/($G22-$AH22)-1,IF($U22="SELL IN",$V22/($S22-$AH22)-1,IF($U22="MATRIZ",$V22/($F22-$AH22)-1))),0)</f>
        <v>2.1451409055174731E-2</v>
      </c>
      <c r="X22" s="147"/>
      <c r="Y22" s="147"/>
      <c r="Z22" s="110">
        <f>+IFERROR(IF($U22="PROMEDIO",$X22/($G22-$AH22)-1,IF($U22="SELL IN",$X22/($S22-$AH22)-1,IF($U22="MATRIZ",$X22/($F22-$AH22)-1))),0)</f>
        <v>-1</v>
      </c>
      <c r="AA22" s="148"/>
      <c r="AB22" s="149"/>
      <c r="AC22" s="114">
        <f>+IFERROR(IF($U22="PROMEDIO",$AA22/($G22-$AH22)-1,IF($U22="SELL IN",$AA22/($S22-$AH22)-1,IF($U22="MATRIZ",$AA22/($F22-$AH22)-1))),0)</f>
        <v>-1</v>
      </c>
      <c r="AD22" s="170">
        <v>3</v>
      </c>
      <c r="AE22" s="115" t="str">
        <f t="shared" ref="AE22:AE24" si="15">IFERROR(IF(OR(AD22=1,AD22="",AD22=" "),"COSTO",IF(AD22=3,"FIJO","VENTA")),"")</f>
        <v>FIJO</v>
      </c>
      <c r="AF22" s="402">
        <v>8.4000000000000005E-2</v>
      </c>
      <c r="AG22" s="235">
        <f>+AG24*24</f>
        <v>9792</v>
      </c>
      <c r="AH22" s="236">
        <f>IFERROR(IF(AE22="COSTO",AF22*F22,IF(AE22="VENTA",AF22*H22,IF(AE22="FIJO",AG22)))," ")</f>
        <v>9792</v>
      </c>
      <c r="AI22" s="190"/>
      <c r="AJ22" s="190"/>
      <c r="AK22" s="199"/>
      <c r="AL22" s="195"/>
      <c r="AM22" s="190"/>
      <c r="AN22" s="190"/>
      <c r="AO22" s="199"/>
      <c r="AP22" s="190"/>
      <c r="AQ22" s="201"/>
      <c r="AR22" s="208"/>
      <c r="AS22" s="209"/>
      <c r="AT22" s="209"/>
      <c r="AU22" s="209"/>
      <c r="AV22" s="209"/>
      <c r="AW22" s="210"/>
      <c r="AX22" s="390">
        <f>IFERROR(VLOOKUP($C22,LP!$B:$AO,35,0), " ")</f>
        <v>0</v>
      </c>
      <c r="AY22" s="382">
        <f>IFERROR(VLOOKUP($C22,LP!$B:$AO,36,0), " ")</f>
        <v>0</v>
      </c>
      <c r="AZ22" s="382">
        <f>IFERROR(VLOOKUP($C22,LP!$B:$AO,37,0), " ")</f>
        <v>0</v>
      </c>
      <c r="BA22" s="382">
        <f>IFERROR(VLOOKUP($C22,LP!$B:$AO,38,0), " ")</f>
        <v>0</v>
      </c>
      <c r="BB22" s="382">
        <f>IFERROR(VLOOKUP($C22,LP!$B:$AO,39,0), " ")</f>
        <v>0</v>
      </c>
      <c r="BC22" s="383">
        <f>IFERROR(VLOOKUP($C22,LP!$B:$AO,40,0), " ")</f>
        <v>0</v>
      </c>
      <c r="BD22" s="387" t="str">
        <f>IFERROR(VLOOKUP($C22,LP!$B:$BH,41,FALSE)," ")</f>
        <v>Q</v>
      </c>
      <c r="BE22" s="388" t="str">
        <f>IFERROR(VLOOKUP($C22,LP!$B:$BH,42,FALSE)," ")</f>
        <v>Q</v>
      </c>
      <c r="BF22" s="388" t="str">
        <f>IFERROR(VLOOKUP($C22,LP!$B:$BH,43,FALSE)," ")</f>
        <v>Q</v>
      </c>
      <c r="BG22" s="388" t="str">
        <f>IFERROR(VLOOKUP($C22,LP!$B:$BH,44,FALSE)," ")</f>
        <v>Q</v>
      </c>
      <c r="BH22" s="388" t="str">
        <f>IFERROR(VLOOKUP($C22,LP!$B:$BH,45,FALSE)," ")</f>
        <v>Q</v>
      </c>
      <c r="BI22" s="389" t="str">
        <f>IFERROR(VLOOKUP($C22,LP!$B:$BH,46,FALSE)," ")</f>
        <v>Q</v>
      </c>
    </row>
    <row r="23" spans="1:61" s="19" customFormat="1" ht="15.75" customHeight="1">
      <c r="A23" s="89" t="s">
        <v>170</v>
      </c>
      <c r="B23" s="103" t="b">
        <v>1</v>
      </c>
      <c r="C23" s="398" t="s">
        <v>2049</v>
      </c>
      <c r="D23" s="398" t="s">
        <v>2050</v>
      </c>
      <c r="E23" s="398" t="s">
        <v>2051</v>
      </c>
      <c r="F23" s="138">
        <f>IFERROR(VLOOKUP($C23,[1]LP!$B:$BH,47,FALSE)," ")</f>
        <v>29346.000002000001</v>
      </c>
      <c r="G23" s="139">
        <f>IFERROR(VLOOKUP($C23,[1]LP!$B:$BH,48,FALSE)," ")</f>
        <v>28774.384320000001</v>
      </c>
      <c r="H23" s="139">
        <f>IFERROR(VLOOKUP($C23,[1]LP!$B:$BH,49,FALSE)," ")</f>
        <v>32500</v>
      </c>
      <c r="I23" s="140">
        <f t="shared" si="8"/>
        <v>0.10747631696943527</v>
      </c>
      <c r="J23" s="141">
        <f t="shared" si="9"/>
        <v>9.7046153784615369E-2</v>
      </c>
      <c r="K23" s="139">
        <f>IFERROR(VLOOKUP($C23,[1]LP!$B:$BH,52,FALSE)," ")</f>
        <v>31225</v>
      </c>
      <c r="L23" s="139">
        <f>IFERROR(VLOOKUP($C23,[1]LP!$B:$BH,53,FALSE)," ")</f>
        <v>4</v>
      </c>
      <c r="M23" s="140">
        <f t="shared" si="10"/>
        <v>6.4029169149865117E-2</v>
      </c>
      <c r="N23" s="141">
        <f t="shared" si="11"/>
        <v>6.0176140848678922E-2</v>
      </c>
      <c r="O23" s="139">
        <f>IFERROR(VLOOKUP($C23,[1]LP!$B:$BH,56,FALSE)," ")</f>
        <v>0</v>
      </c>
      <c r="P23" s="139">
        <f>IFERROR(VLOOKUP($C23,[1]LP!$B:$BH,57,FALSE)," ")</f>
        <v>0</v>
      </c>
      <c r="Q23" s="140">
        <f t="shared" si="12"/>
        <v>-1</v>
      </c>
      <c r="R23" s="141" t="str">
        <f t="shared" si="13"/>
        <v xml:space="preserve"> </v>
      </c>
      <c r="S23" s="214"/>
      <c r="T23" s="215"/>
      <c r="U23" s="216" t="str">
        <f t="shared" si="14"/>
        <v>MATRIZ</v>
      </c>
      <c r="V23" s="397">
        <v>27500</v>
      </c>
      <c r="W23" s="110">
        <f>+IFERROR(IF($U23="PROMEDIO",$V23/($G23-$AH23)-1,IF($U23="SELL IN",$V23/($S23-$AH23)-1,IF($U23="MATRIZ",$V23/($F23-$AH23)-1))),0)</f>
        <v>2.2380846083546624E-2</v>
      </c>
      <c r="X23" s="147"/>
      <c r="Y23" s="147"/>
      <c r="Z23" s="110">
        <f>+IFERROR(IF($U23="PROMEDIO",$X23/($G23-$AH23)-1,IF($U23="SELL IN",$X23/($S23-$AH23)-1,IF($U23="MATRIZ",$X23/($F23-$AH23)-1))),0)</f>
        <v>-1</v>
      </c>
      <c r="AA23" s="148"/>
      <c r="AB23" s="149"/>
      <c r="AC23" s="114">
        <f>+IFERROR(IF($U23="PROMEDIO",$AA23/($G23-$AH23)-1,IF($U23="SELL IN",$AA23/($S23-$AH23)-1,IF($U23="MATRIZ",$AA23/($F23-$AH23)-1))),0)</f>
        <v>-1</v>
      </c>
      <c r="AD23" s="170">
        <v>3</v>
      </c>
      <c r="AE23" s="115" t="str">
        <f t="shared" si="15"/>
        <v>FIJO</v>
      </c>
      <c r="AF23" s="402">
        <v>8.4000000000000005E-2</v>
      </c>
      <c r="AG23" s="235">
        <f>+AG24*6</f>
        <v>2448</v>
      </c>
      <c r="AH23" s="236">
        <f>IFERROR(IF(AE23="COSTO",AF23*F23,IF(AE23="VENTA",AF23*H23,IF(AE23="FIJO",AG23)))," ")</f>
        <v>2448</v>
      </c>
      <c r="AI23" s="190"/>
      <c r="AJ23" s="190"/>
      <c r="AK23" s="199"/>
      <c r="AL23" s="195"/>
      <c r="AM23" s="190"/>
      <c r="AN23" s="190"/>
      <c r="AO23" s="199"/>
      <c r="AP23" s="190"/>
      <c r="AQ23" s="201"/>
      <c r="AR23" s="208"/>
      <c r="AS23" s="209"/>
      <c r="AT23" s="209"/>
      <c r="AU23" s="209"/>
      <c r="AV23" s="209"/>
      <c r="AW23" s="210"/>
      <c r="AX23" s="390">
        <f>IFERROR(VLOOKUP($C23,LP!$B:$AO,35,0), " ")</f>
        <v>0</v>
      </c>
      <c r="AY23" s="382">
        <f>IFERROR(VLOOKUP($C23,LP!$B:$AO,36,0), " ")</f>
        <v>0</v>
      </c>
      <c r="AZ23" s="382">
        <f>IFERROR(VLOOKUP($C23,LP!$B:$AO,37,0), " ")</f>
        <v>0</v>
      </c>
      <c r="BA23" s="382">
        <f>IFERROR(VLOOKUP($C23,LP!$B:$AO,38,0), " ")</f>
        <v>0</v>
      </c>
      <c r="BB23" s="382">
        <f>IFERROR(VLOOKUP($C23,LP!$B:$AO,39,0), " ")</f>
        <v>0</v>
      </c>
      <c r="BC23" s="383">
        <f>IFERROR(VLOOKUP($C23,LP!$B:$AO,40,0), " ")</f>
        <v>0</v>
      </c>
      <c r="BD23" s="387" t="str">
        <f>IFERROR(VLOOKUP($C23,LP!$B:$BH,41,FALSE)," ")</f>
        <v>Q</v>
      </c>
      <c r="BE23" s="388" t="str">
        <f>IFERROR(VLOOKUP($C23,LP!$B:$BH,42,FALSE)," ")</f>
        <v>Q</v>
      </c>
      <c r="BF23" s="388" t="str">
        <f>IFERROR(VLOOKUP($C23,LP!$B:$BH,43,FALSE)," ")</f>
        <v>Q</v>
      </c>
      <c r="BG23" s="388" t="str">
        <f>IFERROR(VLOOKUP($C23,LP!$B:$BH,44,FALSE)," ")</f>
        <v>Q</v>
      </c>
      <c r="BH23" s="388" t="str">
        <f>IFERROR(VLOOKUP($C23,LP!$B:$BH,45,FALSE)," ")</f>
        <v>Q</v>
      </c>
      <c r="BI23" s="389" t="str">
        <f>IFERROR(VLOOKUP($C23,LP!$B:$BH,46,FALSE)," ")</f>
        <v>Q</v>
      </c>
    </row>
    <row r="24" spans="1:61" s="19" customFormat="1" ht="15.75" customHeight="1" thickBot="1">
      <c r="A24" s="89" t="s">
        <v>171</v>
      </c>
      <c r="B24" s="104" t="b">
        <v>0</v>
      </c>
      <c r="C24" s="109" t="s">
        <v>2052</v>
      </c>
      <c r="D24" s="109">
        <v>7891149107704</v>
      </c>
      <c r="E24" s="109" t="s">
        <v>2054</v>
      </c>
      <c r="F24" s="138">
        <f>IFERROR(VLOOKUP($C24,[1]LP!$B:$BH,47,FALSE)," ")</f>
        <v>4891</v>
      </c>
      <c r="G24" s="139">
        <f>IFERROR(VLOOKUP($C24,[1]LP!$B:$BH,48,FALSE)," ")</f>
        <v>4795.7307199999996</v>
      </c>
      <c r="H24" s="139">
        <f>IFERROR(VLOOKUP($C24,[1]LP!$B:$BH,49,FALSE)," ")</f>
        <v>5550</v>
      </c>
      <c r="I24" s="140">
        <f>+IFERROR((H24/F24-1)," ")</f>
        <v>0.13473727254140266</v>
      </c>
      <c r="J24" s="141">
        <f>IFERROR(((H24-F24)/H24)," ")</f>
        <v>0.11873873873873873</v>
      </c>
      <c r="K24" s="139">
        <f>IFERROR(VLOOKUP($C24,[1]LP!$B:$BH,52,FALSE)," ")</f>
        <v>5416.6666699999996</v>
      </c>
      <c r="L24" s="139">
        <f>IFERROR(VLOOKUP($C24,[1]LP!$B:$BH,53,FALSE)," ")</f>
        <v>6</v>
      </c>
      <c r="M24" s="140">
        <f>+IFERROR((K24/F24-1)," ")</f>
        <v>0.10747631772643618</v>
      </c>
      <c r="N24" s="141">
        <f>IFERROR((K24-F24)/K24," ")</f>
        <v>9.7046154401817686E-2</v>
      </c>
      <c r="O24" s="139">
        <f>IFERROR(VLOOKUP($C24,[1]LP!$B:$BH,56,FALSE)," ")</f>
        <v>5204.1666699999996</v>
      </c>
      <c r="P24" s="139">
        <f>IFERROR(VLOOKUP($C24,[1]LP!$B:$BH,57,FALSE)," ")</f>
        <v>24</v>
      </c>
      <c r="Q24" s="140">
        <f>IFERROR(+O24/F24-1," ")</f>
        <v>6.4029169903905059E-2</v>
      </c>
      <c r="R24" s="141">
        <f>IFERROR((O24-F24)/O24," ")</f>
        <v>6.017614151469896E-2</v>
      </c>
      <c r="S24" s="214"/>
      <c r="T24" s="215"/>
      <c r="U24" s="216" t="str">
        <f>+IF(T24=1,"PROMEDIO",IF(T24=3,"SELL IN","MATRIZ"))</f>
        <v>MATRIZ</v>
      </c>
      <c r="V24" s="399">
        <v>4750</v>
      </c>
      <c r="W24" s="110">
        <f>+IFERROR(IF($U24="PROMEDIO",$V24/($G24-$AH24)-1,IF($U24="SELL IN",$V24/($S24-$AH24)-1,IF($U24="MATRIZ",$V24/($F24-$AH24)-1))),0)</f>
        <v>5.9558331474458992E-2</v>
      </c>
      <c r="X24" s="147"/>
      <c r="Y24" s="147"/>
      <c r="Z24" s="110">
        <f>+IFERROR(IF($U24="PROMEDIO",$X24/($G24-$AH24)-1,IF($U24="SELL IN",$X24/($S24-$AH24)-1,IF($U24="MATRIZ",$X24/($F24-$AH24)-1))),0)</f>
        <v>-1</v>
      </c>
      <c r="AA24" s="148"/>
      <c r="AB24" s="149"/>
      <c r="AC24" s="114">
        <f>+IFERROR(IF($U24="PROMEDIO",$AA24/($G24-$AH24)-1,IF($U24="SELL IN",$AA24/($S24-$AH24)-1,IF($U24="MATRIZ",$AA24/($F24-$AH24)-1))),0)</f>
        <v>-1</v>
      </c>
      <c r="AD24" s="170">
        <v>3</v>
      </c>
      <c r="AE24" s="115" t="str">
        <f t="shared" si="15"/>
        <v>FIJO</v>
      </c>
      <c r="AF24" s="402">
        <v>8.4000000000000005E-2</v>
      </c>
      <c r="AG24" s="235">
        <v>408</v>
      </c>
      <c r="AH24" s="236">
        <f>IFERROR(IF(AE24="COSTO",AF24*F24,IF(AE24="VENTA",AF24*H24,IF(AE24="FIJO",AG24)))," ")</f>
        <v>408</v>
      </c>
      <c r="AI24" s="190"/>
      <c r="AJ24" s="190"/>
      <c r="AK24" s="199"/>
      <c r="AL24" s="195"/>
      <c r="AM24" s="190"/>
      <c r="AN24" s="190"/>
      <c r="AO24" s="199"/>
      <c r="AP24" s="190"/>
      <c r="AQ24" s="201"/>
      <c r="AR24" s="208"/>
      <c r="AS24" s="209"/>
      <c r="AT24" s="209"/>
      <c r="AU24" s="209"/>
      <c r="AV24" s="209"/>
      <c r="AW24" s="210"/>
      <c r="AX24" s="390">
        <f>IFERROR(VLOOKUP($C24,LP!$B:$AO,35,0), " ")</f>
        <v>10465</v>
      </c>
      <c r="AY24" s="382">
        <f>IFERROR(VLOOKUP($C24,LP!$B:$AO,36,0), " ")</f>
        <v>1840</v>
      </c>
      <c r="AZ24" s="382">
        <f>IFERROR(VLOOKUP($C24,LP!$B:$AO,37,0), " ")</f>
        <v>10348</v>
      </c>
      <c r="BA24" s="382">
        <f>IFERROR(VLOOKUP($C24,LP!$B:$AO,38,0), " ")</f>
        <v>10068</v>
      </c>
      <c r="BB24" s="382">
        <f>IFERROR(VLOOKUP($C24,LP!$B:$AO,39,0), " ")</f>
        <v>3614</v>
      </c>
      <c r="BC24" s="383">
        <f>IFERROR(VLOOKUP($C24,LP!$B:$AO,40,0), " ")</f>
        <v>1121</v>
      </c>
      <c r="BD24" s="387">
        <f>IFERROR(VLOOKUP($C24,LP!$B:$BH,41,FALSE)," ")</f>
        <v>170.16260162601625</v>
      </c>
      <c r="BE24" s="388">
        <f>IFERROR(VLOOKUP($C24,LP!$B:$BH,42,FALSE)," ")</f>
        <v>18.296320848525024</v>
      </c>
      <c r="BF24" s="388">
        <f>IFERROR(VLOOKUP($C24,LP!$B:$BH,43,FALSE)," ")</f>
        <v>194.87758945386065</v>
      </c>
      <c r="BG24" s="388">
        <f>IFERROR(VLOOKUP($C24,LP!$B:$BH,44,FALSE)," ")</f>
        <v>128.09160305343511</v>
      </c>
      <c r="BH24" s="388">
        <f>IFERROR(VLOOKUP($C24,LP!$B:$BH,45,FALSE)," ")</f>
        <v>44.931620389556571</v>
      </c>
      <c r="BI24" s="389">
        <f>IFERROR(VLOOKUP($C24,LP!$B:$BH,46,FALSE)," ")</f>
        <v>326.50485436893206</v>
      </c>
    </row>
    <row r="25" spans="1:61" s="19" customFormat="1" ht="18" customHeight="1">
      <c r="A25" s="89" t="s">
        <v>179</v>
      </c>
      <c r="B25" s="105" t="b">
        <v>0</v>
      </c>
      <c r="C25" s="212">
        <v>37479</v>
      </c>
      <c r="D25" s="408">
        <v>17898334962060</v>
      </c>
      <c r="E25" s="213" t="s">
        <v>2204</v>
      </c>
      <c r="F25" s="134">
        <f>IFERROR(VLOOKUP($C25,[2]LP!$B:$BH,47,FALSE)," ")</f>
        <v>37799.999995999999</v>
      </c>
      <c r="G25" s="135">
        <f>IFERROR(VLOOKUP($C25,[2]LP!$B:$BH,48,FALSE)," ")</f>
        <v>37906.22352</v>
      </c>
      <c r="H25" s="135">
        <f>IFERROR(VLOOKUP($C25,[2]LP!$B:$BH,49,FALSE)," ")</f>
        <v>41500</v>
      </c>
      <c r="I25" s="136">
        <f>+IFERROR((H25/F25-1)," ")</f>
        <v>9.7883597999776084E-2</v>
      </c>
      <c r="J25" s="137">
        <f>IFERROR(((H25-F25)/H25)," ")</f>
        <v>8.9156626602409667E-2</v>
      </c>
      <c r="K25" s="135">
        <f>IFERROR(VLOOKUP($C25,[2]LP!$B:$BH,52,FALSE)," ")</f>
        <v>39900</v>
      </c>
      <c r="L25" s="135">
        <f>IFERROR(VLOOKUP($C25,[2]LP!$B:$BH,53,FALSE)," ")</f>
        <v>3</v>
      </c>
      <c r="M25" s="136">
        <f>+IFERROR((K25/F25-1)," ")</f>
        <v>5.5555555667254675E-2</v>
      </c>
      <c r="N25" s="137">
        <f>IFERROR((K25-F25)/K25," ")</f>
        <v>5.263157904761908E-2</v>
      </c>
      <c r="O25" s="135">
        <f>IFERROR(VLOOKUP($C25,[2]LP!$B:$BH,56,FALSE)," ")</f>
        <v>0</v>
      </c>
      <c r="P25" s="135">
        <f>IFERROR(VLOOKUP($C25,[2]LP!$B:$BH,57,FALSE)," ")</f>
        <v>0</v>
      </c>
      <c r="Q25" s="136">
        <f>IFERROR(+O25/F25-1," ")</f>
        <v>-1</v>
      </c>
      <c r="R25" s="137" t="str">
        <f>IFERROR((O25-F25)/O25," ")</f>
        <v xml:space="preserve"> </v>
      </c>
      <c r="S25" s="214"/>
      <c r="T25" s="215"/>
      <c r="U25" s="216" t="str">
        <f>+IF(T25=1,"PROMEDIO",IF(T25=3,"SELL IN","MATRIZ"))</f>
        <v>MATRIZ</v>
      </c>
      <c r="V25" s="397">
        <v>35900</v>
      </c>
      <c r="W25" s="110">
        <f>+IFERROR(IF($U25="PROMEDIO",$V25/($G25-$AH25)-1,IF($U25="SELL IN",$V25/($S25-$AH25)-1,IF($U25="MATRIZ",$V25/($F25-$AH25)-1))),0)</f>
        <v>0.1240830223181244</v>
      </c>
      <c r="X25" s="111"/>
      <c r="Y25" s="112"/>
      <c r="Z25" s="110">
        <f>+IFERROR(IF($U25="PROMEDIO",$X25/($G25-$AH25)-1,IF($U25="SELL IN",$X25/($S25-$AH25)-1,IF($U25="MATRIZ",$X25/($F25-$AH25)-1))),0)</f>
        <v>-1</v>
      </c>
      <c r="AA25" s="111"/>
      <c r="AB25" s="409"/>
      <c r="AC25" s="114">
        <f>+IFERROR(IF($U25="PROMEDIO",$AA25/($G25-$AH25)-1,IF($U25="SELL IN",$AA25/($S25-$AH25)-1,IF($U25="MATRIZ",$AA25/($F25-$AH25)-1))),0)</f>
        <v>-1</v>
      </c>
      <c r="AD25" s="169">
        <v>3</v>
      </c>
      <c r="AE25" s="115" t="str">
        <f>IFERROR(IF(OR(AD25=1,AD25="",AD25=" "),"COSTO",IF(AD25=3,"FIJO","VENTA")),"")</f>
        <v>FIJO</v>
      </c>
      <c r="AF25" s="116">
        <v>0.15461121157323698</v>
      </c>
      <c r="AG25" s="235">
        <f>+AH26*12</f>
        <v>5862.857198517183</v>
      </c>
      <c r="AH25" s="236">
        <f>IFERROR(IF(AE25="COSTO",AF25*F25,IF(AE25="VENTA",AF25*H25,IF(AE25="FIJO",AG25)))," ")</f>
        <v>5862.857198517183</v>
      </c>
      <c r="AI25" s="189"/>
      <c r="AJ25" s="189"/>
      <c r="AK25" s="198"/>
      <c r="AL25" s="194"/>
      <c r="AM25" s="189"/>
      <c r="AN25" s="189"/>
      <c r="AO25" s="198"/>
      <c r="AP25" s="189"/>
      <c r="AQ25" s="200"/>
      <c r="AR25" s="410"/>
      <c r="AS25" s="411"/>
      <c r="AT25" s="411"/>
      <c r="AU25" s="411"/>
      <c r="AV25" s="411"/>
      <c r="AW25" s="412"/>
      <c r="AX25" s="413" t="str">
        <f>IFERROR(VLOOKUP($C25,[2]LP!$B:$AO,35,0), " ")</f>
        <v xml:space="preserve"> </v>
      </c>
      <c r="AY25" s="414" t="str">
        <f>IFERROR(VLOOKUP($C25,[2]LP!$B:$AO,36,0), " ")</f>
        <v xml:space="preserve"> </v>
      </c>
      <c r="AZ25" s="414" t="str">
        <f>IFERROR(VLOOKUP($C25,[2]LP!$B:$AO,37,0), " ")</f>
        <v xml:space="preserve"> </v>
      </c>
      <c r="BA25" s="414" t="str">
        <f>IFERROR(VLOOKUP($C25,[2]LP!$B:$AO,38,0), " ")</f>
        <v xml:space="preserve"> </v>
      </c>
      <c r="BB25" s="415" t="str">
        <f>IFERROR(VLOOKUP($C25,[2]LP!$B:$AO,39,0), " ")</f>
        <v xml:space="preserve"> </v>
      </c>
      <c r="BC25" s="416" t="str">
        <f>IFERROR(VLOOKUP($C25,[2]LP!$B:$AO,40,0), " ")</f>
        <v xml:space="preserve"> </v>
      </c>
      <c r="BD25" s="384" t="str">
        <f>IFERROR(VLOOKUP($C25,[2]LP!$B:$BH,41,FALSE)," ")</f>
        <v>SV</v>
      </c>
      <c r="BE25" s="385" t="str">
        <f>IFERROR(VLOOKUP($C25,[2]LP!$B:$BH,42,FALSE)," ")</f>
        <v>SV</v>
      </c>
      <c r="BF25" s="385" t="str">
        <f>IFERROR(VLOOKUP($C25,[2]LP!$B:$BH,43,FALSE)," ")</f>
        <v>SV</v>
      </c>
      <c r="BG25" s="385" t="str">
        <f>IFERROR(VLOOKUP($C25,[2]LP!$B:$BH,44,FALSE)," ")</f>
        <v>SV</v>
      </c>
      <c r="BH25" s="385" t="str">
        <f>IFERROR(VLOOKUP($C25,[2]LP!$B:$BH,45,FALSE)," ")</f>
        <v>SV</v>
      </c>
      <c r="BI25" s="386" t="str">
        <f>IFERROR(VLOOKUP($C25,[2]LP!$B:$BH,46,FALSE)," ")</f>
        <v>SV</v>
      </c>
    </row>
    <row r="26" spans="1:61" s="19" customFormat="1" ht="18" customHeight="1">
      <c r="A26" s="181" t="s">
        <v>182</v>
      </c>
      <c r="B26" s="183"/>
      <c r="C26" s="108">
        <v>37478</v>
      </c>
      <c r="D26" s="417">
        <v>7898334962063</v>
      </c>
      <c r="E26" s="109" t="s">
        <v>2207</v>
      </c>
      <c r="F26" s="138">
        <f>IFERROR(VLOOKUP($C26,[2]LP!$B:$BH,47,FALSE)," ")</f>
        <v>3160.0000300000002</v>
      </c>
      <c r="G26" s="139">
        <f>IFERROR(VLOOKUP($C26,[2]LP!$B:$BH,48,FALSE)," ")</f>
        <v>3158.85196</v>
      </c>
      <c r="H26" s="139">
        <f>IFERROR(VLOOKUP($C26,[2]LP!$B:$BH,49,FALSE)," ")</f>
        <v>3550</v>
      </c>
      <c r="I26" s="140">
        <f t="shared" ref="I26:I35" si="16">+IFERROR((H26/F26-1)," ")</f>
        <v>0.12341771085362918</v>
      </c>
      <c r="J26" s="141">
        <f t="shared" ref="J26:J35" si="17">IFERROR(((H26-F26)/H26)," ")</f>
        <v>0.1098591464788732</v>
      </c>
      <c r="K26" s="139">
        <f>IFERROR(VLOOKUP($C26,[2]LP!$B:$BH,52,FALSE)," ")</f>
        <v>3458.3333299999999</v>
      </c>
      <c r="L26" s="139">
        <f>IFERROR(VLOOKUP($C26,[2]LP!$B:$BH,53,FALSE)," ")</f>
        <v>12</v>
      </c>
      <c r="M26" s="140">
        <f t="shared" ref="M26:M35" si="18">+IFERROR((K26/F26-1)," ")</f>
        <v>9.4409271255608163E-2</v>
      </c>
      <c r="N26" s="141">
        <f t="shared" ref="N26:N35" si="19">IFERROR((K26-F26)/K26," ")</f>
        <v>8.6265050685556607E-2</v>
      </c>
      <c r="O26" s="139">
        <f>IFERROR(VLOOKUP($C26,[2]LP!$B:$BH,56,FALSE)," ")</f>
        <v>3325</v>
      </c>
      <c r="P26" s="139">
        <f>IFERROR(VLOOKUP($C26,[2]LP!$B:$BH,57,FALSE)," ")</f>
        <v>36</v>
      </c>
      <c r="Q26" s="140">
        <f t="shared" ref="Q26:Q35" si="20">IFERROR(+O26/F26-1," ")</f>
        <v>5.2215179884033125E-2</v>
      </c>
      <c r="R26" s="141">
        <f t="shared" ref="R26:R35" si="21">IFERROR((O26-F26)/O26," ")</f>
        <v>4.96240511278195E-2</v>
      </c>
      <c r="S26" s="214"/>
      <c r="T26" s="215"/>
      <c r="U26" s="216" t="str">
        <f>+IF(T26=1,"PROMEDIO",IF(T26=3,"SELL IN","MATRIZ"))</f>
        <v>MATRIZ</v>
      </c>
      <c r="V26" s="397">
        <v>3550</v>
      </c>
      <c r="W26" s="110">
        <f>+IFERROR(IF($U26="PROMEDIO",$V26/($G26-$AH26)-1,IF($U26="SELL IN",$V26/($S26-$AH26)-1,IF($U26="MATRIZ",$V26/($F26-$AH26)-1))),0)</f>
        <v>0.32887699273167281</v>
      </c>
      <c r="X26" s="418"/>
      <c r="Y26" s="418"/>
      <c r="Z26" s="110">
        <f>+IFERROR(IF($U26="PROMEDIO",$X26/($G26-$AH26)-1,IF($U26="SELL IN",$X26/($S26-$AH26)-1,IF($U26="MATRIZ",$X26/($F26-$AH26)-1))),0)</f>
        <v>-1</v>
      </c>
      <c r="AA26" s="418"/>
      <c r="AB26" s="418"/>
      <c r="AC26" s="114">
        <f>+IFERROR(IF($U26="PROMEDIO",$AA26/($G26-$AH26)-1,IF($U26="SELL IN",$AA26/($S26-$AH26)-1,IF($U26="MATRIZ",$AA26/($F26-$AH26)-1))),0)</f>
        <v>-1</v>
      </c>
      <c r="AD26" s="170">
        <v>1</v>
      </c>
      <c r="AE26" s="115" t="str">
        <f>IFERROR(IF(OR(AD26=1,AD26="",AD26=" "),"COSTO",IF(AD26=3,"FIJO","VENTA")),"")</f>
        <v>COSTO</v>
      </c>
      <c r="AF26" s="116">
        <v>0.15461121157323698</v>
      </c>
      <c r="AG26" s="235"/>
      <c r="AH26" s="236">
        <f>IFERROR(IF(AE26="COSTO",AF26*F26,IF(AE26="VENTA",AF26*H26,IF(AE26="FIJO",AG26)))," ")</f>
        <v>488.57143320976525</v>
      </c>
      <c r="AI26" s="219"/>
      <c r="AJ26" s="219"/>
      <c r="AK26" s="220"/>
      <c r="AL26" s="221"/>
      <c r="AM26" s="219"/>
      <c r="AN26" s="219"/>
      <c r="AO26" s="220"/>
      <c r="AP26" s="219"/>
      <c r="AQ26" s="222"/>
      <c r="AR26" s="419"/>
      <c r="AS26" s="420"/>
      <c r="AT26" s="420"/>
      <c r="AU26" s="420"/>
      <c r="AV26" s="420"/>
      <c r="AW26" s="421"/>
      <c r="AX26" s="413" t="str">
        <f>IFERROR(VLOOKUP($C26,[2]LP!$B:$AO,35,0), " ")</f>
        <v xml:space="preserve"> </v>
      </c>
      <c r="AY26" s="414" t="str">
        <f>IFERROR(VLOOKUP($C26,[2]LP!$B:$AO,36,0), " ")</f>
        <v xml:space="preserve"> </v>
      </c>
      <c r="AZ26" s="414" t="str">
        <f>IFERROR(VLOOKUP($C26,[2]LP!$B:$AO,37,0), " ")</f>
        <v xml:space="preserve"> </v>
      </c>
      <c r="BA26" s="414" t="str">
        <f>IFERROR(VLOOKUP($C26,[2]LP!$B:$AO,38,0), " ")</f>
        <v xml:space="preserve"> </v>
      </c>
      <c r="BB26" s="415" t="str">
        <f>IFERROR(VLOOKUP($C26,[2]LP!$B:$AO,39,0), " ")</f>
        <v xml:space="preserve"> </v>
      </c>
      <c r="BC26" s="416" t="str">
        <f>IFERROR(VLOOKUP($C26,[2]LP!$B:$AO,40,0), " ")</f>
        <v xml:space="preserve"> </v>
      </c>
      <c r="BD26" s="387">
        <f>IFERROR(VLOOKUP($C26,[2]LP!$B:$BH,41,FALSE)," ")</f>
        <v>0</v>
      </c>
      <c r="BE26" s="388">
        <f>IFERROR(VLOOKUP($C26,[2]LP!$B:$BH,42,FALSE)," ")</f>
        <v>0</v>
      </c>
      <c r="BF26" s="388">
        <f>IFERROR(VLOOKUP($C26,[2]LP!$B:$BH,43,FALSE)," ")</f>
        <v>0</v>
      </c>
      <c r="BG26" s="388">
        <f>IFERROR(VLOOKUP($C26,[2]LP!$B:$BH,44,FALSE)," ")</f>
        <v>0</v>
      </c>
      <c r="BH26" s="388">
        <f>IFERROR(VLOOKUP($C26,[2]LP!$B:$BH,45,FALSE)," ")</f>
        <v>0</v>
      </c>
      <c r="BI26" s="389">
        <f>IFERROR(VLOOKUP($C26,[2]LP!$B:$BH,46,FALSE)," ")</f>
        <v>0</v>
      </c>
    </row>
    <row r="27" spans="1:61" s="26" customFormat="1" ht="15.75" customHeight="1">
      <c r="A27" s="89" t="s">
        <v>49</v>
      </c>
      <c r="B27" s="100" t="b">
        <v>1</v>
      </c>
      <c r="C27" s="398" t="s">
        <v>921</v>
      </c>
      <c r="D27" s="398" t="s">
        <v>922</v>
      </c>
      <c r="E27" s="398" t="s">
        <v>923</v>
      </c>
      <c r="F27" s="138">
        <v>21945</v>
      </c>
      <c r="G27" s="139">
        <f>IFERROR(VLOOKUP($C27,[1]LP!$B:$BH,48,FALSE)," ")</f>
        <v>18240.478520000001</v>
      </c>
      <c r="H27" s="139">
        <f>IFERROR(VLOOKUP($C27,[1]LP!$B:$BH,49,FALSE)," ")</f>
        <v>27900</v>
      </c>
      <c r="I27" s="140">
        <f>+IFERROR((H27/F27-1)," ")</f>
        <v>0.27136021872863969</v>
      </c>
      <c r="J27" s="141">
        <f>IFERROR(((H27-F27)/H27)," ")</f>
        <v>0.21344086021505376</v>
      </c>
      <c r="K27" s="139">
        <f>IFERROR(VLOOKUP($C27,[1]LP!$B:$BH,52,FALSE)," ")</f>
        <v>26900</v>
      </c>
      <c r="L27" s="139">
        <f>IFERROR(VLOOKUP($C27,[1]LP!$B:$BH,53,FALSE)," ")</f>
        <v>3</v>
      </c>
      <c r="M27" s="140">
        <f>+IFERROR((K27/F27-1)," ")</f>
        <v>0.22579175210754165</v>
      </c>
      <c r="N27" s="141">
        <f>IFERROR((K27-F27)/K27," ")</f>
        <v>0.18420074349442378</v>
      </c>
      <c r="O27" s="139">
        <f>IFERROR(VLOOKUP($C27,[1]LP!$B:$BH,56,FALSE)," ")</f>
        <v>25900</v>
      </c>
      <c r="P27" s="139">
        <f>IFERROR(VLOOKUP($C27,[1]LP!$B:$BH,57,FALSE)," ")</f>
        <v>6</v>
      </c>
      <c r="Q27" s="140">
        <f>IFERROR(+O27/F27-1," ")</f>
        <v>0.1802232854864434</v>
      </c>
      <c r="R27" s="141">
        <f>IFERROR((O27-F27)/O27," ")</f>
        <v>0.1527027027027027</v>
      </c>
      <c r="S27" s="214"/>
      <c r="T27" s="215"/>
      <c r="U27" s="216" t="str">
        <f>+IF(T27=1,"PROMEDIO",IF(T27=3,"SELL IN","MATRIZ"))</f>
        <v>MATRIZ</v>
      </c>
      <c r="V27" s="397">
        <v>24900</v>
      </c>
      <c r="W27" s="110">
        <f>+IFERROR(IF($U27="PROMEDIO",$V27/($G27-$AH27)-1,IF($U27="SELL IN",$V27/($S27-$AH27)-1,IF($U27="MATRIZ",$V27/($F27-$AH27)-1))),0)</f>
        <v>0.13465481886534514</v>
      </c>
      <c r="X27" s="147"/>
      <c r="Y27" s="147"/>
      <c r="Z27" s="110">
        <f>+IFERROR(IF($U27="PROMEDIO",$X27/($G27-$AH27)-1,IF($U27="SELL IN",$X27/($S27-$AH27)-1,IF($U27="MATRIZ",$X27/($F27-$AH27)-1))),0)</f>
        <v>-1</v>
      </c>
      <c r="AA27" s="148"/>
      <c r="AB27" s="149"/>
      <c r="AC27" s="114">
        <f>+IFERROR(IF($U27="PROMEDIO",$AA27/($G27-$AH27)-1,IF($U27="SELL IN",$AA27/($S27-$AH27)-1,IF($U27="MATRIZ",$AA27/($F27-$AH27)-1))),0)</f>
        <v>-1</v>
      </c>
      <c r="AD27" s="170">
        <v>1</v>
      </c>
      <c r="AE27" s="115" t="str">
        <f>IFERROR(IF(OR(AD27=1,AD27="",AD27=" "),"COSTO",IF(AD27=3,"FIJO","VENTA")),"")</f>
        <v>COSTO</v>
      </c>
      <c r="AF27" s="116"/>
      <c r="AG27" s="235"/>
      <c r="AH27" s="236">
        <f>IFERROR(IF(AE27="COSTO",AF27*F27,IF(AE27="VENTA",AF27*H27,IF(AE27="FIJO",AG27)))," ")</f>
        <v>0</v>
      </c>
      <c r="AI27" s="190"/>
      <c r="AJ27" s="190"/>
      <c r="AK27" s="199"/>
      <c r="AL27" s="195"/>
      <c r="AM27" s="190"/>
      <c r="AN27" s="190"/>
      <c r="AO27" s="199"/>
      <c r="AP27" s="190"/>
      <c r="AQ27" s="201"/>
      <c r="AR27" s="208"/>
      <c r="AS27" s="209"/>
      <c r="AT27" s="209"/>
      <c r="AU27" s="209"/>
      <c r="AV27" s="209"/>
      <c r="AW27" s="210"/>
      <c r="AX27" s="390">
        <f>IFERROR(VLOOKUP($C27,LP!$B:$AO,35,0), " ")</f>
        <v>-29</v>
      </c>
      <c r="AY27" s="382">
        <f>IFERROR(VLOOKUP($C27,LP!$B:$AO,36,0), " ")</f>
        <v>218</v>
      </c>
      <c r="AZ27" s="382">
        <f>IFERROR(VLOOKUP($C27,LP!$B:$AO,37,0), " ")</f>
        <v>164</v>
      </c>
      <c r="BA27" s="382">
        <f>IFERROR(VLOOKUP($C27,LP!$B:$AO,38,0), " ")</f>
        <v>331</v>
      </c>
      <c r="BB27" s="382">
        <f>IFERROR(VLOOKUP($C27,LP!$B:$AO,39,0), " ")</f>
        <v>582</v>
      </c>
      <c r="BC27" s="383">
        <f>IFERROR(VLOOKUP($C27,LP!$B:$AO,40,0), " ")</f>
        <v>178</v>
      </c>
      <c r="BD27" s="387" t="str">
        <f>IFERROR(VLOOKUP($C27,LP!$B:$BH,41,FALSE)," ")</f>
        <v>Q</v>
      </c>
      <c r="BE27" s="388">
        <f>IFERROR(VLOOKUP($C27,LP!$B:$BH,42,FALSE)," ")</f>
        <v>50.307692307692307</v>
      </c>
      <c r="BF27" s="388">
        <f>IFERROR(VLOOKUP($C27,LP!$B:$BH,43,FALSE)," ")</f>
        <v>52.340425531914896</v>
      </c>
      <c r="BG27" s="388">
        <f>IFERROR(VLOOKUP($C27,LP!$B:$BH,44,FALSE)," ")</f>
        <v>127.30769230769231</v>
      </c>
      <c r="BH27" s="388">
        <f>IFERROR(VLOOKUP($C27,LP!$B:$BH,45,FALSE)," ")</f>
        <v>196.17977528089889</v>
      </c>
      <c r="BI27" s="389">
        <f>IFERROR(VLOOKUP($C27,LP!$B:$BH,46,FALSE)," ")</f>
        <v>2670</v>
      </c>
    </row>
    <row r="28" spans="1:61" s="19" customFormat="1" ht="15.75" customHeight="1">
      <c r="A28" s="89" t="s">
        <v>144</v>
      </c>
      <c r="B28" s="103" t="b">
        <v>1</v>
      </c>
      <c r="C28" s="108" t="s">
        <v>1456</v>
      </c>
      <c r="D28" s="406" t="s">
        <v>1457</v>
      </c>
      <c r="E28" s="109" t="s">
        <v>1458</v>
      </c>
      <c r="F28" s="138">
        <f>IFERROR(VLOOKUP($C28,LP!$B:$BH,47,FALSE)," ")</f>
        <v>5980.9999699999998</v>
      </c>
      <c r="G28" s="139">
        <f>IFERROR(VLOOKUP($C28,LP!$B:$BH,48,FALSE)," ")</f>
        <v>5928.2381400000004</v>
      </c>
      <c r="H28" s="139">
        <f>IFERROR(VLOOKUP($C28,LP!$B:$BH,49,FALSE)," ")</f>
        <v>6550</v>
      </c>
      <c r="I28" s="140">
        <f>+IFERROR((H28/F28-1)," ")</f>
        <v>9.5134598370512968E-2</v>
      </c>
      <c r="J28" s="141">
        <f>IFERROR(((H28-F28)/H28)," ")</f>
        <v>8.6870233587786283E-2</v>
      </c>
      <c r="K28" s="139">
        <f>IFERROR(VLOOKUP($C28,LP!$B:$BH,52,FALSE)," ")</f>
        <v>0</v>
      </c>
      <c r="L28" s="139">
        <f>IFERROR(VLOOKUP($C28,LP!$B:$BH,53,FALSE)," ")</f>
        <v>0</v>
      </c>
      <c r="M28" s="140">
        <f>+IFERROR((K28/F28-1)," ")</f>
        <v>-1</v>
      </c>
      <c r="N28" s="141" t="str">
        <f>IFERROR((K28-F28)/K28," ")</f>
        <v xml:space="preserve"> </v>
      </c>
      <c r="O28" s="139">
        <f>IFERROR(VLOOKUP($C28,LP!$B:$BH,56,FALSE)," ")</f>
        <v>0</v>
      </c>
      <c r="P28" s="139">
        <f>IFERROR(VLOOKUP($C28,LP!$B:$BH,57,FALSE)," ")</f>
        <v>0</v>
      </c>
      <c r="Q28" s="140">
        <f>IFERROR(+O28/F28-1," ")</f>
        <v>-1</v>
      </c>
      <c r="R28" s="141" t="str">
        <f>IFERROR((O28-F28)/O28," ")</f>
        <v xml:space="preserve"> </v>
      </c>
      <c r="S28" s="214"/>
      <c r="T28" s="215"/>
      <c r="U28" s="216" t="str">
        <f>+IF(T28=1,"PROMEDIO",IF(T28=3,"SELL IN","MATRIZ"))</f>
        <v>MATRIZ</v>
      </c>
      <c r="V28" s="397">
        <v>5750</v>
      </c>
      <c r="W28" s="110">
        <f>+IFERROR(IF($U28="PROMEDIO",$V28/($G28-$AH28)-1,IF($U28="SELL IN",$V28/($S28-$AH28)-1,IF($U28="MATRIZ",$V28/($F28-$AH28)-1))),0)</f>
        <v>9.1703062986727257E-2</v>
      </c>
      <c r="X28" s="147"/>
      <c r="Y28" s="147"/>
      <c r="Z28" s="110">
        <f>+IFERROR(IF($U28="PROMEDIO",$X28/($G28-$AH28)-1,IF($U28="SELL IN",$X28/($S28-$AH28)-1,IF($U28="MATRIZ",$X28/($F28-$AH28)-1))),0)</f>
        <v>-1</v>
      </c>
      <c r="AA28" s="148"/>
      <c r="AB28" s="149"/>
      <c r="AC28" s="114">
        <f>+IFERROR(IF($U28="PROMEDIO",$AA28/($G28-$AH28)-1,IF($U28="SELL IN",$AA28/($S28-$AH28)-1,IF($U28="MATRIZ",$AA28/($F28-$AH28)-1))),0)</f>
        <v>-1</v>
      </c>
      <c r="AD28" s="170">
        <v>3</v>
      </c>
      <c r="AE28" s="115" t="str">
        <f>IFERROR(IF(OR(AD28=1,AD28="",AD28=" "),"COSTO",IF(AD28=3,"FIJO","VENTA")),"")</f>
        <v>FIJO</v>
      </c>
      <c r="AF28" s="116">
        <v>0.11899999999999999</v>
      </c>
      <c r="AG28" s="235">
        <v>714</v>
      </c>
      <c r="AH28" s="236">
        <f>IFERROR(IF(AE28="COSTO",AF28*F28,IF(AE28="VENTA",AF28*H28,IF(AE28="FIJO",AG28)))," ")</f>
        <v>714</v>
      </c>
      <c r="AI28" s="190"/>
      <c r="AJ28" s="190"/>
      <c r="AK28" s="199"/>
      <c r="AL28" s="195"/>
      <c r="AM28" s="190"/>
      <c r="AN28" s="190"/>
      <c r="AO28" s="199"/>
      <c r="AP28" s="190"/>
      <c r="AQ28" s="201"/>
      <c r="AR28" s="205"/>
      <c r="AS28" s="206"/>
      <c r="AT28" s="206"/>
      <c r="AU28" s="206"/>
      <c r="AV28" s="206"/>
      <c r="AW28" s="207"/>
      <c r="AX28" s="380">
        <f>IFERROR(VLOOKUP($C28,LP!$B:$AO,35,0), " ")</f>
        <v>366</v>
      </c>
      <c r="AY28" s="381">
        <f>IFERROR(VLOOKUP($C28,LP!$B:$AO,36,0), " ")</f>
        <v>641</v>
      </c>
      <c r="AZ28" s="381">
        <f>IFERROR(VLOOKUP($C28,LP!$B:$AO,37,0), " ")</f>
        <v>116</v>
      </c>
      <c r="BA28" s="381">
        <f>IFERROR(VLOOKUP($C28,LP!$B:$AO,38,0), " ")</f>
        <v>398</v>
      </c>
      <c r="BB28" s="382">
        <f>IFERROR(VLOOKUP($C28,LP!$B:$AO,39,0), " ")</f>
        <v>520</v>
      </c>
      <c r="BC28" s="383">
        <f>IFERROR(VLOOKUP($C28,LP!$B:$AO,40,0), " ")</f>
        <v>543</v>
      </c>
      <c r="BD28" s="387">
        <f>IFERROR(VLOOKUP($C28,LP!$B:$BH,41,FALSE)," ")</f>
        <v>61.685393258426963</v>
      </c>
      <c r="BE28" s="388">
        <f>IFERROR(VLOOKUP($C28,LP!$B:$BH,42,FALSE)," ")</f>
        <v>42.924107142857139</v>
      </c>
      <c r="BF28" s="388">
        <f>IFERROR(VLOOKUP($C28,LP!$B:$BH,43,FALSE)," ")</f>
        <v>22.165605095541398</v>
      </c>
      <c r="BG28" s="388">
        <f>IFERROR(VLOOKUP($C28,LP!$B:$BH,44,FALSE)," ")</f>
        <v>61.546391752577314</v>
      </c>
      <c r="BH28" s="388">
        <f>IFERROR(VLOOKUP($C28,LP!$B:$BH,45,FALSE)," ")</f>
        <v>36.533957845433257</v>
      </c>
      <c r="BI28" s="389">
        <f>IFERROR(VLOOKUP($C28,LP!$B:$BH,46,FALSE)," ")</f>
        <v>678.75</v>
      </c>
    </row>
    <row r="29" spans="1:61" s="19" customFormat="1" ht="15.75" customHeight="1">
      <c r="A29" s="89"/>
      <c r="B29" s="103"/>
      <c r="C29" s="108" t="s">
        <v>1453</v>
      </c>
      <c r="D29" s="406" t="s">
        <v>1454</v>
      </c>
      <c r="E29" s="109" t="s">
        <v>1455</v>
      </c>
      <c r="F29" s="138">
        <f>IFERROR(VLOOKUP($C29,LP!$B:$BH,47,FALSE)," ")</f>
        <v>47848.000002000001</v>
      </c>
      <c r="G29" s="139">
        <f>IFERROR(VLOOKUP($C29,LP!$B:$BH,48,FALSE)," ")</f>
        <v>47425.905120000003</v>
      </c>
      <c r="H29" s="139">
        <f>IFERROR(VLOOKUP($C29,LP!$B:$BH,49,FALSE)," ")</f>
        <v>51900</v>
      </c>
      <c r="I29" s="140">
        <f t="shared" ref="I29" si="22">+IFERROR((H29/F29-1)," ")</f>
        <v>8.4684835266481961E-2</v>
      </c>
      <c r="J29" s="141">
        <f t="shared" ref="J29" si="23">IFERROR(((H29-F29)/H29)," ")</f>
        <v>7.8073217687861254E-2</v>
      </c>
      <c r="K29" s="139">
        <f>IFERROR(VLOOKUP($C29,LP!$B:$BH,52,FALSE)," ")</f>
        <v>0</v>
      </c>
      <c r="L29" s="139">
        <f>IFERROR(VLOOKUP($C29,LP!$B:$BH,53,FALSE)," ")</f>
        <v>0</v>
      </c>
      <c r="M29" s="140">
        <f t="shared" ref="M29" si="24">+IFERROR((K29/F29-1)," ")</f>
        <v>-1</v>
      </c>
      <c r="N29" s="141" t="str">
        <f t="shared" ref="N29" si="25">IFERROR((K29-F29)/K29," ")</f>
        <v xml:space="preserve"> </v>
      </c>
      <c r="O29" s="139">
        <f>IFERROR(VLOOKUP($C29,LP!$B:$BH,56,FALSE)," ")</f>
        <v>0</v>
      </c>
      <c r="P29" s="139">
        <f>IFERROR(VLOOKUP($C29,LP!$B:$BH,57,FALSE)," ")</f>
        <v>0</v>
      </c>
      <c r="Q29" s="140">
        <f t="shared" ref="Q29" si="26">IFERROR(+O29/F29-1," ")</f>
        <v>-1</v>
      </c>
      <c r="R29" s="141" t="str">
        <f t="shared" ref="R29" si="27">IFERROR((O29-F29)/O29," ")</f>
        <v xml:space="preserve"> </v>
      </c>
      <c r="S29" s="214"/>
      <c r="T29" s="215"/>
      <c r="U29" s="216" t="str">
        <f t="shared" ref="U29" si="28">+IF(T29=1,"PROMEDIO",IF(T29=3,"SELL IN","MATRIZ"))</f>
        <v>MATRIZ</v>
      </c>
      <c r="V29" s="397">
        <v>45900</v>
      </c>
      <c r="W29" s="110">
        <f>+IFERROR(IF($U29="PROMEDIO",$V29/($G29-$AH29)-1,IF($U29="SELL IN",$V29/($S29-$AH29)-1,IF($U29="MATRIZ",$V29/($F29-$AH29)-1))),0)</f>
        <v>8.9329789202139187E-2</v>
      </c>
      <c r="X29" s="147"/>
      <c r="Y29" s="147"/>
      <c r="Z29" s="110">
        <f>+IFERROR(IF($U29="PROMEDIO",$X29/($G29-$AH29)-1,IF($U29="SELL IN",$X29/($S29-$AH29)-1,IF($U29="MATRIZ",$X29/($F29-$AH29)-1))),0)</f>
        <v>-1</v>
      </c>
      <c r="AA29" s="148"/>
      <c r="AB29" s="149"/>
      <c r="AC29" s="114">
        <f>+IFERROR(IF($U29="PROMEDIO",$AA29/($G29-$AH29)-1,IF($U29="SELL IN",$AA29/($S29-$AH29)-1,IF($U29="MATRIZ",$AA29/($F29-$AH29)-1))),0)</f>
        <v>-1</v>
      </c>
      <c r="AD29" s="170">
        <v>3</v>
      </c>
      <c r="AE29" s="115" t="str">
        <f t="shared" ref="AE29" si="29">IFERROR(IF(OR(AD29=1,AD29="",AD29=" "),"COSTO",IF(AD29=3,"FIJO","VENTA")),"")</f>
        <v>FIJO</v>
      </c>
      <c r="AF29" s="116">
        <v>0.12</v>
      </c>
      <c r="AG29" s="235">
        <f>+AG28*8</f>
        <v>5712</v>
      </c>
      <c r="AH29" s="236">
        <f t="shared" ref="AH29" si="30">IFERROR(IF(AE29="COSTO",AF29*F29,IF(AE29="VENTA",AF29*H29,IF(AE29="FIJO",AG29)))," ")</f>
        <v>5712</v>
      </c>
      <c r="AI29" s="190"/>
      <c r="AJ29" s="190"/>
      <c r="AK29" s="199"/>
      <c r="AL29" s="195"/>
      <c r="AM29" s="190"/>
      <c r="AN29" s="190"/>
      <c r="AO29" s="199"/>
      <c r="AP29" s="190"/>
      <c r="AQ29" s="201"/>
      <c r="AR29" s="205"/>
      <c r="AS29" s="206"/>
      <c r="AT29" s="206"/>
      <c r="AU29" s="206"/>
      <c r="AV29" s="206"/>
      <c r="AW29" s="207"/>
      <c r="AX29" s="380">
        <f>IFERROR(VLOOKUP($C29,LP!$B:$AO,35,0), " ")</f>
        <v>0</v>
      </c>
      <c r="AY29" s="381">
        <f>IFERROR(VLOOKUP($C29,LP!$B:$AO,36,0), " ")</f>
        <v>0</v>
      </c>
      <c r="AZ29" s="381">
        <f>IFERROR(VLOOKUP($C29,LP!$B:$AO,37,0), " ")</f>
        <v>0</v>
      </c>
      <c r="BA29" s="381">
        <f>IFERROR(VLOOKUP($C29,LP!$B:$AO,38,0), " ")</f>
        <v>0</v>
      </c>
      <c r="BB29" s="382">
        <f>IFERROR(VLOOKUP($C29,LP!$B:$AO,39,0), " ")</f>
        <v>0</v>
      </c>
      <c r="BC29" s="383">
        <f>IFERROR(VLOOKUP($C29,LP!$B:$AO,40,0), " ")</f>
        <v>0</v>
      </c>
      <c r="BD29" s="387" t="str">
        <f>IFERROR(VLOOKUP($C29,LP!$B:$BH,41,FALSE)," ")</f>
        <v>Q</v>
      </c>
      <c r="BE29" s="388" t="str">
        <f>IFERROR(VLOOKUP($C29,LP!$B:$BH,42,FALSE)," ")</f>
        <v>Q</v>
      </c>
      <c r="BF29" s="388" t="str">
        <f>IFERROR(VLOOKUP($C29,LP!$B:$BH,43,FALSE)," ")</f>
        <v>Q</v>
      </c>
      <c r="BG29" s="388" t="str">
        <f>IFERROR(VLOOKUP($C29,LP!$B:$BH,44,FALSE)," ")</f>
        <v>Q</v>
      </c>
      <c r="BH29" s="388" t="str">
        <f>IFERROR(VLOOKUP($C29,LP!$B:$BH,45,FALSE)," ")</f>
        <v>Q</v>
      </c>
      <c r="BI29" s="389" t="str">
        <f>IFERROR(VLOOKUP($C29,LP!$B:$BH,46,FALSE)," ")</f>
        <v>Q</v>
      </c>
    </row>
    <row r="30" spans="1:61" s="19" customFormat="1" ht="15.75" customHeight="1" thickBot="1">
      <c r="A30" s="89" t="s">
        <v>146</v>
      </c>
      <c r="B30" s="103" t="b">
        <v>1</v>
      </c>
      <c r="C30" s="425" t="s">
        <v>1704</v>
      </c>
      <c r="D30" s="426" t="s">
        <v>1705</v>
      </c>
      <c r="E30" s="398" t="s">
        <v>1706</v>
      </c>
      <c r="F30" s="138">
        <f>IFERROR(VLOOKUP($C30,LP!$B:$BH,47,FALSE)," ")</f>
        <v>58996.000030000003</v>
      </c>
      <c r="G30" s="139">
        <f>IFERROR(VLOOKUP($C30,LP!$B:$BH,48,FALSE)," ")</f>
        <v>58643.614699999998</v>
      </c>
      <c r="H30" s="139">
        <f>IFERROR(VLOOKUP($C30,LP!$B:$BH,49,FALSE)," ")</f>
        <v>67900</v>
      </c>
      <c r="I30" s="140">
        <f>+IFERROR((H30/F30-1)," ")</f>
        <v>0.15092548588840304</v>
      </c>
      <c r="J30" s="141">
        <f>IFERROR(((H30-F30)/H30)," ")</f>
        <v>0.13113402017673045</v>
      </c>
      <c r="K30" s="139">
        <f>IFERROR(VLOOKUP($C30,LP!$B:$BH,52,FALSE)," ")</f>
        <v>64900</v>
      </c>
      <c r="L30" s="139">
        <f>IFERROR(VLOOKUP($C30,LP!$B:$BH,53,FALSE)," ")</f>
        <v>3</v>
      </c>
      <c r="M30" s="140">
        <f>+IFERROR((K30/F30-1)," ")</f>
        <v>0.10007458076814979</v>
      </c>
      <c r="N30" s="141">
        <f>IFERROR((K30-F30)/K30," ")</f>
        <v>9.0970723728813513E-2</v>
      </c>
      <c r="O30" s="139">
        <f>IFERROR(VLOOKUP($C30,LP!$B:$BH,56,FALSE)," ")</f>
        <v>62900</v>
      </c>
      <c r="P30" s="139">
        <f>IFERROR(VLOOKUP($C30,LP!$B:$BH,57,FALSE)," ")</f>
        <v>6</v>
      </c>
      <c r="Q30" s="140">
        <f>IFERROR(+O30/F30-1," ")</f>
        <v>6.6173977354647473E-2</v>
      </c>
      <c r="R30" s="141">
        <f>IFERROR((O30-F30)/O30," ")</f>
        <v>6.2066772178060364E-2</v>
      </c>
      <c r="S30" s="214"/>
      <c r="T30" s="215"/>
      <c r="U30" s="216" t="str">
        <f>+IF(T30=1,"PROMEDIO",IF(T30=3,"SELL IN","MATRIZ"))</f>
        <v>MATRIZ</v>
      </c>
      <c r="V30" s="397">
        <v>59900</v>
      </c>
      <c r="W30" s="110">
        <f>+IFERROR(IF($U30="PROMEDIO",$V30/($G30-$AH30)-1,IF($U30="SELL IN",$V30/($S30-$AH30)-1,IF($U30="MATRIZ",$V30/($F30-$AH30)-1))),0)</f>
        <v>0.10311043934562325</v>
      </c>
      <c r="X30" s="147"/>
      <c r="Y30" s="147"/>
      <c r="Z30" s="110">
        <f>+IFERROR(IF($U30="PROMEDIO",$X30/($G30-$AH30)-1,IF($U30="SELL IN",$X30/($S30-$AH30)-1,IF($U30="MATRIZ",$X30/($F30-$AH30)-1))),0)</f>
        <v>-1</v>
      </c>
      <c r="AA30" s="148"/>
      <c r="AB30" s="149"/>
      <c r="AC30" s="114">
        <f>+IFERROR(IF($U30="PROMEDIO",$AA30/($G30-$AH30)-1,IF($U30="SELL IN",$AA30/($S30-$AH30)-1,IF($U30="MATRIZ",$AA30/($F30-$AH30)-1))),0)</f>
        <v>-1</v>
      </c>
      <c r="AD30" s="170">
        <v>3</v>
      </c>
      <c r="AE30" s="115" t="str">
        <f>IFERROR(IF(OR(AD30=1,AD30="",AD30=" "),"COSTO",IF(AD30=3,"FIJO","VENTA")),"")</f>
        <v>FIJO</v>
      </c>
      <c r="AF30" s="116">
        <v>0.08</v>
      </c>
      <c r="AG30" s="235">
        <v>4695</v>
      </c>
      <c r="AH30" s="236">
        <f>IFERROR(IF(AE30="COSTO",AF30*F30,IF(AE30="VENTA",AF30*H30,IF(AE30="FIJO",AG30)))," ")</f>
        <v>4695</v>
      </c>
      <c r="AI30" s="190"/>
      <c r="AJ30" s="190"/>
      <c r="AK30" s="199"/>
      <c r="AL30" s="195"/>
      <c r="AM30" s="190"/>
      <c r="AN30" s="190"/>
      <c r="AO30" s="199"/>
      <c r="AP30" s="190"/>
      <c r="AQ30" s="201"/>
      <c r="AR30" s="208"/>
      <c r="AS30" s="209"/>
      <c r="AT30" s="209"/>
      <c r="AU30" s="209"/>
      <c r="AV30" s="209"/>
      <c r="AW30" s="210"/>
      <c r="AX30" s="390">
        <f>IFERROR(VLOOKUP($C30,LP!$B:$AO,35,0), " ")</f>
        <v>3</v>
      </c>
      <c r="AY30" s="382">
        <f>IFERROR(VLOOKUP($C30,LP!$B:$AO,36,0), " ")</f>
        <v>8</v>
      </c>
      <c r="AZ30" s="382">
        <f>IFERROR(VLOOKUP($C30,LP!$B:$AO,37,0), " ")</f>
        <v>9</v>
      </c>
      <c r="BA30" s="382">
        <f>IFERROR(VLOOKUP($C30,LP!$B:$AO,38,0), " ")</f>
        <v>6</v>
      </c>
      <c r="BB30" s="382">
        <f>IFERROR(VLOOKUP($C30,LP!$B:$AO,39,0), " ")</f>
        <v>0</v>
      </c>
      <c r="BC30" s="383">
        <f>IFERROR(VLOOKUP($C30,LP!$B:$AO,40,0), " ")</f>
        <v>4</v>
      </c>
      <c r="BD30" s="387">
        <f>IFERROR(VLOOKUP($C30,LP!$B:$BH,41,FALSE)," ")</f>
        <v>15</v>
      </c>
      <c r="BE30" s="388">
        <f>IFERROR(VLOOKUP($C30,LP!$B:$BH,42,FALSE)," ")</f>
        <v>34.285714285714285</v>
      </c>
      <c r="BF30" s="388">
        <f>IFERROR(VLOOKUP($C30,LP!$B:$BH,43,FALSE)," ")</f>
        <v>135</v>
      </c>
      <c r="BG30" s="388">
        <f>IFERROR(VLOOKUP($C30,LP!$B:$BH,44,FALSE)," ")</f>
        <v>60</v>
      </c>
      <c r="BH30" s="388" t="str">
        <f>IFERROR(VLOOKUP($C30,LP!$B:$BH,45,FALSE)," ")</f>
        <v>Q</v>
      </c>
      <c r="BI30" s="389">
        <f>IFERROR(VLOOKUP($C30,LP!$B:$BH,46,FALSE)," ")</f>
        <v>40</v>
      </c>
    </row>
    <row r="31" spans="1:61" ht="15.75" thickBot="1">
      <c r="A31" s="448" t="s">
        <v>212</v>
      </c>
      <c r="B31" s="449"/>
      <c r="C31" s="422" t="s">
        <v>1122</v>
      </c>
      <c r="D31" s="423">
        <v>5000289020701</v>
      </c>
      <c r="E31" s="424" t="s">
        <v>1124</v>
      </c>
      <c r="F31" s="139">
        <f>IFERROR(VLOOKUP($C31,LP!$B:$BH,47,FALSE)," ")</f>
        <v>42224.999960000001</v>
      </c>
      <c r="G31" s="139">
        <f>IFERROR(VLOOKUP($C31,LP!$B:$BH,48,FALSE)," ")</f>
        <v>42196.080849999998</v>
      </c>
      <c r="H31" s="139">
        <f>IFERROR(VLOOKUP($C31,LP!$B:$BH,49,FALSE)," ")</f>
        <v>47900</v>
      </c>
      <c r="I31" s="136">
        <f>+IFERROR((H31/F31-1)," ")</f>
        <v>0.1343990537685249</v>
      </c>
      <c r="J31" s="137">
        <f>IFERROR(((H31-F31)/H31)," ")</f>
        <v>0.11847599248434236</v>
      </c>
      <c r="K31" s="135">
        <f>IFERROR(VLOOKUP($C31,LP!$B:$BH,52,FALSE)," ")</f>
        <v>46900</v>
      </c>
      <c r="L31" s="135">
        <f>IFERROR(VLOOKUP($C31,LP!$B:$BH,53,FALSE)," ")</f>
        <v>3</v>
      </c>
      <c r="M31" s="136">
        <f>+IFERROR((K31/F31-1)," ")</f>
        <v>0.11071640128901494</v>
      </c>
      <c r="N31" s="137">
        <f>IFERROR((K31-F31)/K31," ")</f>
        <v>9.9680171428571412E-2</v>
      </c>
      <c r="O31" s="135">
        <f>IFERROR(VLOOKUP($C31,LP!$B:$BH,56,FALSE)," ")</f>
        <v>45900</v>
      </c>
      <c r="P31" s="135">
        <f>IFERROR(VLOOKUP($C31,LP!$B:$BH,57,FALSE)," ")</f>
        <v>6</v>
      </c>
      <c r="Q31" s="136">
        <f>IFERROR(+O31/F31-1," ")</f>
        <v>8.7033748809504985E-2</v>
      </c>
      <c r="R31" s="137">
        <f>IFERROR((O31-F31)/O31," ")</f>
        <v>8.0065360348583858E-2</v>
      </c>
      <c r="S31" s="214"/>
      <c r="T31" s="215"/>
      <c r="U31" s="216" t="str">
        <f>+IF(T31=1,"PROMEDIO",IF(T31=3,"SELL IN","MATRIZ"))</f>
        <v>MATRIZ</v>
      </c>
      <c r="V31" s="397">
        <v>39900</v>
      </c>
      <c r="W31" s="110">
        <f>+IFERROR(IF($U31="PROMEDIO",$V31/($G31-$AH31)-1,IF($U31="SELL IN",$V31/($S31-$AH31)-1,IF($U31="MATRIZ",$V31/($F31-$AH31)-1))),0)</f>
        <v>0.13030841379479119</v>
      </c>
      <c r="X31" s="111"/>
      <c r="Y31" s="112"/>
      <c r="Z31" s="110">
        <f>+IFERROR(IF($U31="PROMEDIO",$X31/($G31-$AH31)-1,IF($U31="SELL IN",$X31/($S31-$AH31)-1,IF($U31="MATRIZ",$X31/($F31-$AH31)-1))),0)</f>
        <v>-1</v>
      </c>
      <c r="AA31" s="111"/>
      <c r="AB31" s="113"/>
      <c r="AC31" s="114">
        <f>+IFERROR(IF($U31="PROMEDIO",$AA31/($G31-$AH31)-1,IF($U31="SELL IN",$AA31/($S31-$AH31)-1,IF($U31="MATRIZ",$AA31/($F31-$AH31)-1))),0)</f>
        <v>-1</v>
      </c>
      <c r="AD31" s="169">
        <v>1</v>
      </c>
      <c r="AE31" s="115" t="str">
        <f>IFERROR(IF(OR(AD31=1,AD31="",AD31=" "),"COSTO",IF(AD31=3,"FIJO","VENTA")),"")</f>
        <v>COSTO</v>
      </c>
      <c r="AF31" s="116">
        <v>0.16400000000000001</v>
      </c>
      <c r="AG31" s="236">
        <v>6925</v>
      </c>
      <c r="AH31" s="236">
        <f>IFERROR(IF(AE31="COSTO",AF31*F31,IF(AE31="VENTA",AF31*H31,IF(AE31="FIJO",AG31)))," ")</f>
        <v>6924.8999934400008</v>
      </c>
      <c r="AI31" s="189"/>
      <c r="AJ31" s="189"/>
      <c r="AK31" s="198"/>
      <c r="AL31" s="194"/>
      <c r="AM31" s="189"/>
      <c r="AN31" s="189"/>
      <c r="AO31" s="198"/>
      <c r="AP31" s="189"/>
      <c r="AQ31" s="200"/>
      <c r="AR31" s="202"/>
      <c r="AS31" s="203"/>
      <c r="AT31" s="203"/>
      <c r="AU31" s="203"/>
      <c r="AV31" s="203"/>
      <c r="AW31" s="204"/>
      <c r="AX31" s="380">
        <f>IFERROR(VLOOKUP($C31,LP!$B:$AO,35,0), " ")</f>
        <v>91</v>
      </c>
      <c r="AY31" s="381">
        <f>IFERROR(VLOOKUP($C31,LP!$B:$AO,36,0), " ")</f>
        <v>12</v>
      </c>
      <c r="AZ31" s="381">
        <f>IFERROR(VLOOKUP($C31,LP!$B:$AO,37,0), " ")</f>
        <v>6</v>
      </c>
      <c r="BA31" s="381">
        <f>IFERROR(VLOOKUP($C31,LP!$B:$AO,38,0), " ")</f>
        <v>4</v>
      </c>
      <c r="BB31" s="382">
        <f>IFERROR(VLOOKUP($C31,LP!$B:$AO,39,0), " ")</f>
        <v>6</v>
      </c>
      <c r="BC31" s="383">
        <f>IFERROR(VLOOKUP($C31,LP!$B:$AO,40,0), " ")</f>
        <v>23</v>
      </c>
      <c r="BD31" s="384">
        <f>IFERROR(VLOOKUP($C31,LP!$B:$BH,41,FALSE)," ")</f>
        <v>48.75</v>
      </c>
      <c r="BE31" s="385">
        <f>IFERROR(VLOOKUP($C31,LP!$B:$BH,42,FALSE)," ")</f>
        <v>45</v>
      </c>
      <c r="BF31" s="385">
        <f>IFERROR(VLOOKUP($C31,LP!$B:$BH,43,FALSE)," ")</f>
        <v>30</v>
      </c>
      <c r="BG31" s="385">
        <f>IFERROR(VLOOKUP($C31,LP!$B:$BH,44,FALSE)," ")</f>
        <v>10.90909090909091</v>
      </c>
      <c r="BH31" s="385">
        <f>IFERROR(VLOOKUP($C31,LP!$B:$BH,45,FALSE)," ")</f>
        <v>36</v>
      </c>
      <c r="BI31" s="386">
        <f>IFERROR(VLOOKUP($C31,LP!$B:$BH,46,FALSE)," ")</f>
        <v>138</v>
      </c>
    </row>
    <row r="32" spans="1:61">
      <c r="A32" s="256"/>
      <c r="B32" s="237"/>
      <c r="C32" s="424" t="s">
        <v>298</v>
      </c>
      <c r="D32" s="424" t="s">
        <v>299</v>
      </c>
      <c r="E32" s="424" t="s">
        <v>300</v>
      </c>
      <c r="F32" s="139">
        <f>IFERROR(VLOOKUP($C32,LP!$B:$BH,47,FALSE)," ")</f>
        <v>8835</v>
      </c>
      <c r="G32" s="139">
        <f>IFERROR(VLOOKUP($C32,LP!$B:$BH,48,FALSE)," ")</f>
        <v>8633.2636500000008</v>
      </c>
      <c r="H32" s="139">
        <f>IFERROR(VLOOKUP($C32,LP!$B:$BH,49,FALSE)," ")</f>
        <v>10250</v>
      </c>
      <c r="I32" s="136">
        <f>+IFERROR((H32/F32-1)," ")</f>
        <v>0.1601584606677986</v>
      </c>
      <c r="J32" s="137">
        <f>IFERROR(((H32-F32)/H32)," ")</f>
        <v>0.13804878048780489</v>
      </c>
      <c r="K32" s="135">
        <f>IFERROR(VLOOKUP($C32,LP!$B:$BH,52,FALSE)," ")</f>
        <v>9900</v>
      </c>
      <c r="L32" s="135">
        <f>IFERROR(VLOOKUP($C32,LP!$B:$BH,53,FALSE)," ")</f>
        <v>4</v>
      </c>
      <c r="M32" s="136">
        <f>+IFERROR((K32/F32-1)," ")</f>
        <v>0.1205432937181663</v>
      </c>
      <c r="N32" s="137">
        <f>IFERROR((K32-F32)/K32," ")</f>
        <v>0.10757575757575757</v>
      </c>
      <c r="O32" s="135">
        <f>IFERROR(VLOOKUP($C32,LP!$B:$BH,56,FALSE)," ")</f>
        <v>9650</v>
      </c>
      <c r="P32" s="135">
        <f>IFERROR(VLOOKUP($C32,LP!$B:$BH,57,FALSE)," ")</f>
        <v>8</v>
      </c>
      <c r="Q32" s="136">
        <f>IFERROR(+O32/F32-1," ")</f>
        <v>9.2246745897000659E-2</v>
      </c>
      <c r="R32" s="137">
        <f>IFERROR((O32-F32)/O32," ")</f>
        <v>8.4455958549222804E-2</v>
      </c>
      <c r="S32" s="214"/>
      <c r="T32" s="215"/>
      <c r="U32" s="216" t="str">
        <f>+IF(T32=1,"PROMEDIO",IF(T32=3,"SELL IN","MATRIZ"))</f>
        <v>MATRIZ</v>
      </c>
      <c r="V32" s="397">
        <v>9750</v>
      </c>
      <c r="W32" s="110">
        <f>+IFERROR(IF($U32="PROMEDIO",$V32/($G32-$AH32)-1,IF($U32="SELL IN",$V32/($S32-$AH32)-1,IF($U32="MATRIZ",$V32/($F32-$AH32)-1))),0)</f>
        <v>0.10356536502546687</v>
      </c>
      <c r="X32" s="111"/>
      <c r="Y32" s="112"/>
      <c r="Z32" s="110">
        <f>+IFERROR(IF($U32="PROMEDIO",$X32/($G32-$AH32)-1,IF($U32="SELL IN",$X32/($S32-$AH32)-1,IF($U32="MATRIZ",$X32/($F32-$AH32)-1))),0)</f>
        <v>-1</v>
      </c>
      <c r="AA32" s="111"/>
      <c r="AB32" s="113"/>
      <c r="AC32" s="114">
        <f>+IFERROR(IF($U32="PROMEDIO",$AA32/($G32-$AH32)-1,IF($U32="SELL IN",$AA32/($S32-$AH32)-1,IF($U32="MATRIZ",$AA32/($F32-$AH32)-1))),0)</f>
        <v>-1</v>
      </c>
      <c r="AD32" s="169">
        <v>3</v>
      </c>
      <c r="AE32" s="115" t="str">
        <f>IFERROR(IF(OR(AD32=1,AD32="",AD32=" "),"COSTO",IF(AD32=3,"FIJO","VENTA")),"")</f>
        <v>FIJO</v>
      </c>
      <c r="AF32" s="116">
        <v>0</v>
      </c>
      <c r="AG32" s="235">
        <v>0</v>
      </c>
      <c r="AH32" s="236">
        <f>IFERROR(IF(AE32="COSTO",AF32*F32,IF(AE32="VENTA",AF32*H32,IF(AE32="FIJO",AG32)))," ")</f>
        <v>0</v>
      </c>
      <c r="AI32" s="189"/>
      <c r="AJ32" s="189"/>
      <c r="AK32" s="198"/>
      <c r="AL32" s="194"/>
      <c r="AM32" s="189"/>
      <c r="AN32" s="189"/>
      <c r="AO32" s="198"/>
      <c r="AP32" s="189"/>
      <c r="AQ32" s="200"/>
      <c r="AR32" s="202"/>
      <c r="AS32" s="203"/>
      <c r="AT32" s="203"/>
      <c r="AU32" s="203"/>
      <c r="AV32" s="203"/>
      <c r="AW32" s="204"/>
      <c r="AX32" s="380">
        <f>IFERROR(VLOOKUP($C32,LP!$B:$AO,35,0), " ")</f>
        <v>40</v>
      </c>
      <c r="AY32" s="381">
        <f>IFERROR(VLOOKUP($C32,LP!$B:$AO,36,0), " ")</f>
        <v>19</v>
      </c>
      <c r="AZ32" s="381">
        <f>IFERROR(VLOOKUP($C32,LP!$B:$AO,37,0), " ")</f>
        <v>48</v>
      </c>
      <c r="BA32" s="381">
        <f>IFERROR(VLOOKUP($C32,LP!$B:$AO,38,0), " ")</f>
        <v>30</v>
      </c>
      <c r="BB32" s="382">
        <f>IFERROR(VLOOKUP($C32,LP!$B:$AO,39,0), " ")</f>
        <v>65</v>
      </c>
      <c r="BC32" s="383">
        <f>IFERROR(VLOOKUP($C32,LP!$B:$AO,40,0), " ")</f>
        <v>14</v>
      </c>
      <c r="BD32" s="384">
        <f>IFERROR(VLOOKUP($C32,LP!$B:$BH,41,FALSE)," ")</f>
        <v>29.268292682926827</v>
      </c>
      <c r="BE32" s="385">
        <f>IFERROR(VLOOKUP($C32,LP!$B:$BH,42,FALSE)," ")</f>
        <v>8.2608695652173907</v>
      </c>
      <c r="BF32" s="385">
        <f>IFERROR(VLOOKUP($C32,LP!$B:$BH,43,FALSE)," ")</f>
        <v>49.655172413793103</v>
      </c>
      <c r="BG32" s="385">
        <f>IFERROR(VLOOKUP($C32,LP!$B:$BH,44,FALSE)," ")</f>
        <v>39.130434782608695</v>
      </c>
      <c r="BH32" s="385">
        <f>IFERROR(VLOOKUP($C32,LP!$B:$BH,45,FALSE)," ")</f>
        <v>84.782608695652172</v>
      </c>
      <c r="BI32" s="386">
        <f>IFERROR(VLOOKUP($C32,LP!$B:$BH,46,FALSE)," ")</f>
        <v>105</v>
      </c>
    </row>
    <row r="33" spans="1:61" s="19" customFormat="1" ht="15.75" customHeight="1">
      <c r="A33" s="480"/>
      <c r="B33" s="481"/>
      <c r="C33" s="425"/>
      <c r="D33" s="426"/>
      <c r="E33" s="398" t="s">
        <v>6425</v>
      </c>
      <c r="F33" s="138"/>
      <c r="G33" s="139"/>
      <c r="H33" s="139"/>
      <c r="I33" s="140"/>
      <c r="J33" s="141"/>
      <c r="K33" s="139"/>
      <c r="L33" s="139"/>
      <c r="M33" s="140"/>
      <c r="N33" s="141"/>
      <c r="O33" s="139"/>
      <c r="P33" s="139"/>
      <c r="Q33" s="140"/>
      <c r="R33" s="141"/>
      <c r="S33" s="214"/>
      <c r="T33" s="215"/>
      <c r="U33" s="216"/>
      <c r="V33" s="397"/>
      <c r="W33" s="110"/>
      <c r="X33" s="147"/>
      <c r="Y33" s="147"/>
      <c r="Z33" s="110"/>
      <c r="AA33" s="148"/>
      <c r="AB33" s="149"/>
      <c r="AC33" s="114"/>
      <c r="AD33" s="170"/>
      <c r="AE33" s="115"/>
      <c r="AF33" s="116"/>
      <c r="AG33" s="235"/>
      <c r="AH33" s="236"/>
      <c r="AI33" s="190"/>
      <c r="AJ33" s="190"/>
      <c r="AK33" s="199"/>
      <c r="AL33" s="195"/>
      <c r="AM33" s="190"/>
      <c r="AN33" s="190"/>
      <c r="AO33" s="199"/>
      <c r="AP33" s="190"/>
      <c r="AQ33" s="201"/>
      <c r="AR33" s="208"/>
      <c r="AS33" s="209"/>
      <c r="AT33" s="209"/>
      <c r="AU33" s="209"/>
      <c r="AV33" s="209"/>
      <c r="AW33" s="210"/>
      <c r="AX33" s="390"/>
      <c r="AY33" s="382"/>
      <c r="AZ33" s="382"/>
      <c r="BA33" s="382"/>
      <c r="BB33" s="382"/>
      <c r="BC33" s="383"/>
      <c r="BD33" s="387"/>
      <c r="BE33" s="388"/>
      <c r="BF33" s="388"/>
      <c r="BG33" s="388"/>
      <c r="BH33" s="388"/>
      <c r="BI33" s="389"/>
    </row>
    <row r="34" spans="1:61">
      <c r="A34" s="256" t="s">
        <v>208</v>
      </c>
      <c r="B34" s="237"/>
      <c r="C34" s="108">
        <v>23785</v>
      </c>
      <c r="D34" s="417">
        <v>7898334962230</v>
      </c>
      <c r="E34" s="109" t="s">
        <v>2336</v>
      </c>
      <c r="F34" s="138">
        <f>IFERROR(VLOOKUP($C34,[2]LP!$B:$BH,47,FALSE)," ")</f>
        <v>8450.0000199999995</v>
      </c>
      <c r="G34" s="139">
        <f>IFERROR(VLOOKUP($C34,[2]LP!$B:$BH,48,FALSE)," ")</f>
        <v>8380.0062500000004</v>
      </c>
      <c r="H34" s="139">
        <f>IFERROR(VLOOKUP($C34,[2]LP!$B:$BH,49,FALSE)," ")</f>
        <v>9750</v>
      </c>
      <c r="I34" s="140">
        <f t="shared" si="16"/>
        <v>0.1538461511151572</v>
      </c>
      <c r="J34" s="141">
        <f t="shared" si="17"/>
        <v>0.13333333128205133</v>
      </c>
      <c r="K34" s="139">
        <f>IFERROR(VLOOKUP($C34,[2]LP!$B:$BH,52,FALSE)," ")</f>
        <v>9250</v>
      </c>
      <c r="L34" s="139">
        <f>IFERROR(VLOOKUP($C34,[2]LP!$B:$BH,53,FALSE)," ")</f>
        <v>6</v>
      </c>
      <c r="M34" s="140">
        <f t="shared" si="18"/>
        <v>9.4674553622072111E-2</v>
      </c>
      <c r="N34" s="141">
        <f t="shared" si="19"/>
        <v>8.6486484324324375E-2</v>
      </c>
      <c r="O34" s="139">
        <f>IFERROR(VLOOKUP($C34,[2]LP!$B:$BH,56,FALSE)," ")</f>
        <v>8950</v>
      </c>
      <c r="P34" s="139">
        <f>IFERROR(VLOOKUP($C34,[2]LP!$B:$BH,57,FALSE)," ")</f>
        <v>12</v>
      </c>
      <c r="Q34" s="140">
        <f t="shared" si="20"/>
        <v>5.9171595126221055E-2</v>
      </c>
      <c r="R34" s="141">
        <f t="shared" si="21"/>
        <v>5.5865919553072685E-2</v>
      </c>
      <c r="S34" s="214"/>
      <c r="T34" s="215"/>
      <c r="U34" s="216" t="str">
        <f>+IF(T34=1,"PROMEDIO",IF(T34=3,"SELL IN","MATRIZ"))</f>
        <v>MATRIZ</v>
      </c>
      <c r="V34" s="397">
        <v>7900</v>
      </c>
      <c r="W34" s="110">
        <f>+IFERROR(IF($U34="PROMEDIO",$V34/($G34-$AH34)-1,IF($U34="SELL IN",$V34/($S34-$AH34)-1,IF($U34="MATRIZ",$V34/($F34-$AH34)-1))),0)</f>
        <v>0.1199999973491126</v>
      </c>
      <c r="X34" s="147"/>
      <c r="Y34" s="147"/>
      <c r="Z34" s="110">
        <f>+IFERROR(IF($U34="PROMEDIO",$X34/($G34-$AH34)-1,IF($U34="SELL IN",$X34/($S34-$AH34)-1,IF($U34="MATRIZ",$X34/($F34-$AH34)-1))),0)</f>
        <v>-1</v>
      </c>
      <c r="AA34" s="148"/>
      <c r="AB34" s="149"/>
      <c r="AC34" s="114">
        <f>+IFERROR(IF($U34="PROMEDIO",$AA34/($G34-$AH34)-1,IF($U34="SELL IN",$AA34/($S34-$AH34)-1,IF($U34="MATRIZ",$AA34/($F34-$AH34)-1))),0)</f>
        <v>-1</v>
      </c>
      <c r="AD34" s="170">
        <v>1</v>
      </c>
      <c r="AE34" s="115" t="str">
        <f>IFERROR(IF(OR(AD34=1,AD34="",AD34=" "),"COSTO",IF(AD34=3,"FIJO","VENTA")),"")</f>
        <v>COSTO</v>
      </c>
      <c r="AF34" s="116">
        <v>0.16525781910397308</v>
      </c>
      <c r="AG34" s="235"/>
      <c r="AH34" s="236">
        <f>IFERROR(IF(AE34="COSTO",AF34*F34,IF(AE34="VENTA",AF34*H34,IF(AE34="FIJO",AG34)))," ")</f>
        <v>1396.4285747337287</v>
      </c>
      <c r="AI34" s="190"/>
      <c r="AJ34" s="190"/>
      <c r="AK34" s="199"/>
      <c r="AL34" s="195"/>
      <c r="AM34" s="190"/>
      <c r="AN34" s="190"/>
      <c r="AO34" s="199"/>
      <c r="AP34" s="190"/>
      <c r="AQ34" s="201"/>
      <c r="AR34" s="419"/>
      <c r="AS34" s="420"/>
      <c r="AT34" s="420"/>
      <c r="AU34" s="420"/>
      <c r="AV34" s="420"/>
      <c r="AW34" s="421"/>
      <c r="AX34" s="413" t="str">
        <f>IFERROR(VLOOKUP($C34,[2]LP!$B:$AO,35,0), " ")</f>
        <v xml:space="preserve"> </v>
      </c>
      <c r="AY34" s="414" t="str">
        <f>IFERROR(VLOOKUP($C34,[2]LP!$B:$AO,36,0), " ")</f>
        <v xml:space="preserve"> </v>
      </c>
      <c r="AZ34" s="414" t="str">
        <f>IFERROR(VLOOKUP($C34,[2]LP!$B:$AO,37,0), " ")</f>
        <v xml:space="preserve"> </v>
      </c>
      <c r="BA34" s="414" t="str">
        <f>IFERROR(VLOOKUP($C34,[2]LP!$B:$AO,38,0), " ")</f>
        <v xml:space="preserve"> </v>
      </c>
      <c r="BB34" s="415" t="str">
        <f>IFERROR(VLOOKUP($C34,[2]LP!$B:$AO,39,0), " ")</f>
        <v xml:space="preserve"> </v>
      </c>
      <c r="BC34" s="416" t="str">
        <f>IFERROR(VLOOKUP($C34,[2]LP!$B:$AO,40,0), " ")</f>
        <v xml:space="preserve"> </v>
      </c>
      <c r="BD34" s="387">
        <f>IFERROR(VLOOKUP($C34,[2]LP!$B:$BH,41,FALSE)," ")</f>
        <v>0</v>
      </c>
      <c r="BE34" s="388">
        <f>IFERROR(VLOOKUP($C34,[2]LP!$B:$BH,42,FALSE)," ")</f>
        <v>0</v>
      </c>
      <c r="BF34" s="388">
        <f>IFERROR(VLOOKUP($C34,[2]LP!$B:$BH,43,FALSE)," ")</f>
        <v>0</v>
      </c>
      <c r="BG34" s="388">
        <f>IFERROR(VLOOKUP($C34,[2]LP!$B:$BH,44,FALSE)," ")</f>
        <v>0</v>
      </c>
      <c r="BH34" s="388">
        <f>IFERROR(VLOOKUP($C34,[2]LP!$B:$BH,45,FALSE)," ")</f>
        <v>0</v>
      </c>
      <c r="BI34" s="389">
        <f>IFERROR(VLOOKUP($C34,[2]LP!$B:$BH,46,FALSE)," ")</f>
        <v>0</v>
      </c>
    </row>
    <row r="35" spans="1:61">
      <c r="A35" s="255" t="s">
        <v>211</v>
      </c>
      <c r="B35" s="237"/>
      <c r="C35" s="108">
        <v>23783</v>
      </c>
      <c r="D35" s="417">
        <v>7898334962094</v>
      </c>
      <c r="E35" s="109" t="s">
        <v>2342</v>
      </c>
      <c r="F35" s="138">
        <f>IFERROR(VLOOKUP($C35,[2]LP!$B:$BH,47,FALSE)," ")</f>
        <v>10320.000019999999</v>
      </c>
      <c r="G35" s="139">
        <f>IFERROR(VLOOKUP($C35,[2]LP!$B:$BH,48,FALSE)," ")</f>
        <v>8654.40906</v>
      </c>
      <c r="H35" s="139">
        <f>IFERROR(VLOOKUP($C35,[2]LP!$B:$BH,49,FALSE)," ")</f>
        <v>11550</v>
      </c>
      <c r="I35" s="140">
        <f t="shared" si="16"/>
        <v>0.11918604434266267</v>
      </c>
      <c r="J35" s="141">
        <f t="shared" si="17"/>
        <v>0.10649350476190481</v>
      </c>
      <c r="K35" s="139">
        <f>IFERROR(VLOOKUP($C35,[2]LP!$B:$BH,52,FALSE)," ")</f>
        <v>10950</v>
      </c>
      <c r="L35" s="139">
        <f>IFERROR(VLOOKUP($C35,[2]LP!$B:$BH,53,FALSE)," ")</f>
        <v>3</v>
      </c>
      <c r="M35" s="140">
        <f t="shared" si="18"/>
        <v>6.1046509571615282E-2</v>
      </c>
      <c r="N35" s="141">
        <f t="shared" si="19"/>
        <v>5.7534244748858494E-2</v>
      </c>
      <c r="O35" s="139">
        <f>IFERROR(VLOOKUP($C35,[2]LP!$B:$BH,56,FALSE)," ")</f>
        <v>10750</v>
      </c>
      <c r="P35" s="139">
        <f>IFERROR(VLOOKUP($C35,[2]LP!$B:$BH,57,FALSE)," ")</f>
        <v>6</v>
      </c>
      <c r="Q35" s="140">
        <f t="shared" si="20"/>
        <v>4.1666664647932894E-2</v>
      </c>
      <c r="R35" s="141">
        <f t="shared" si="21"/>
        <v>3.9999998139534934E-2</v>
      </c>
      <c r="S35" s="214"/>
      <c r="T35" s="215"/>
      <c r="U35" s="216" t="str">
        <f>+IF(T35=1,"PROMEDIO",IF(T35=3,"SELL IN","MATRIZ"))</f>
        <v>MATRIZ</v>
      </c>
      <c r="V35" s="397">
        <v>8900</v>
      </c>
      <c r="W35" s="110">
        <f>+IFERROR(IF($U35="PROMEDIO",$V35/($G35-$AH35)-1,IF($U35="SELL IN",$V35/($S35-$AH35)-1,IF($U35="MATRIZ",$V35/($F35-$AH35)-1))),0)</f>
        <v>0.11999999782945769</v>
      </c>
      <c r="X35" s="147"/>
      <c r="Y35" s="147"/>
      <c r="Z35" s="110">
        <f>+IFERROR(IF($U35="PROMEDIO",$X35/($G35-$AH35)-1,IF($U35="SELL IN",$X35/($S35-$AH35)-1,IF($U35="MATRIZ",$X35/($F35-$AH35)-1))),0)</f>
        <v>-1</v>
      </c>
      <c r="AA35" s="148"/>
      <c r="AB35" s="149"/>
      <c r="AC35" s="114">
        <f>+IFERROR(IF($U35="PROMEDIO",$AA35/($G35-$AH35)-1,IF($U35="SELL IN",$AA35/($S35-$AH35)-1,IF($U35="MATRIZ",$AA35/($F35-$AH35)-1))),0)</f>
        <v>-1</v>
      </c>
      <c r="AD35" s="170">
        <v>1</v>
      </c>
      <c r="AE35" s="115" t="str">
        <f>IFERROR(IF(OR(AD35=1,AD35="",AD35=" "),"COSTO",IF(AD35=3,"FIJO","VENTA")),"")</f>
        <v>COSTO</v>
      </c>
      <c r="AF35" s="116">
        <v>0.22999723145071993</v>
      </c>
      <c r="AG35" s="235"/>
      <c r="AH35" s="236">
        <f>IFERROR(IF(AE35="COSTO",AF35*F35,IF(AE35="VENTA",AF35*H35,IF(AE35="FIJO",AG35)))," ")</f>
        <v>2373.5714331713743</v>
      </c>
      <c r="AI35" s="190"/>
      <c r="AJ35" s="190"/>
      <c r="AK35" s="199"/>
      <c r="AL35" s="195"/>
      <c r="AM35" s="190"/>
      <c r="AN35" s="190"/>
      <c r="AO35" s="199"/>
      <c r="AP35" s="190"/>
      <c r="AQ35" s="201"/>
      <c r="AR35" s="419"/>
      <c r="AS35" s="420"/>
      <c r="AT35" s="420"/>
      <c r="AU35" s="420"/>
      <c r="AV35" s="420"/>
      <c r="AW35" s="421"/>
      <c r="AX35" s="413" t="str">
        <f>IFERROR(VLOOKUP($C35,[2]LP!$B:$AO,35,0), " ")</f>
        <v xml:space="preserve"> </v>
      </c>
      <c r="AY35" s="414" t="str">
        <f>IFERROR(VLOOKUP($C35,[2]LP!$B:$AO,36,0), " ")</f>
        <v xml:space="preserve"> </v>
      </c>
      <c r="AZ35" s="414" t="str">
        <f>IFERROR(VLOOKUP($C35,[2]LP!$B:$AO,37,0), " ")</f>
        <v xml:space="preserve"> </v>
      </c>
      <c r="BA35" s="414" t="str">
        <f>IFERROR(VLOOKUP($C35,[2]LP!$B:$AO,38,0), " ")</f>
        <v xml:space="preserve"> </v>
      </c>
      <c r="BB35" s="415" t="str">
        <f>IFERROR(VLOOKUP($C35,[2]LP!$B:$AO,39,0), " ")</f>
        <v xml:space="preserve"> </v>
      </c>
      <c r="BC35" s="416" t="str">
        <f>IFERROR(VLOOKUP($C35,[2]LP!$B:$AO,40,0), " ")</f>
        <v xml:space="preserve"> </v>
      </c>
      <c r="BD35" s="387">
        <f>IFERROR(VLOOKUP($C35,[2]LP!$B:$BH,41,FALSE)," ")</f>
        <v>0</v>
      </c>
      <c r="BE35" s="388">
        <f>IFERROR(VLOOKUP($C35,[2]LP!$B:$BH,42,FALSE)," ")</f>
        <v>0</v>
      </c>
      <c r="BF35" s="388">
        <f>IFERROR(VLOOKUP($C35,[2]LP!$B:$BH,43,FALSE)," ")</f>
        <v>0</v>
      </c>
      <c r="BG35" s="388">
        <f>IFERROR(VLOOKUP($C35,[2]LP!$B:$BH,44,FALSE)," ")</f>
        <v>0</v>
      </c>
      <c r="BH35" s="388">
        <f>IFERROR(VLOOKUP($C35,[2]LP!$B:$BH,45,FALSE)," ")</f>
        <v>0</v>
      </c>
      <c r="BI35" s="389">
        <f>IFERROR(VLOOKUP($C35,[2]LP!$B:$BH,46,FALSE)," ")</f>
        <v>0</v>
      </c>
    </row>
    <row r="36" spans="1:61" s="223" customFormat="1" ht="15.75" customHeight="1">
      <c r="A36" s="217" t="s">
        <v>50</v>
      </c>
      <c r="B36" s="103" t="b">
        <v>1</v>
      </c>
      <c r="C36" s="213" t="s">
        <v>1403</v>
      </c>
      <c r="D36" s="429">
        <v>7893218000473</v>
      </c>
      <c r="E36" s="213" t="s">
        <v>1405</v>
      </c>
      <c r="F36" s="138">
        <f>IFERROR(VLOOKUP($C36,LP!$B:$BH,47,FALSE)," ")</f>
        <v>41765.999989999997</v>
      </c>
      <c r="G36" s="139">
        <f>IFERROR(VLOOKUP($C36,LP!$B:$BH,48,FALSE)," ")</f>
        <v>41660.105080000001</v>
      </c>
      <c r="H36" s="139">
        <f>IFERROR(VLOOKUP($C36,LP!$B:$BH,49,FALSE)," ")</f>
        <v>46900</v>
      </c>
      <c r="I36" s="140">
        <f t="shared" ref="I36:I41" si="31">+IFERROR((H36/F36-1)," ")</f>
        <v>0.12292295195204783</v>
      </c>
      <c r="J36" s="141">
        <f t="shared" ref="J36:J41" si="32">IFERROR(((H36-F36)/H36)," ")</f>
        <v>0.10946695117270797</v>
      </c>
      <c r="K36" s="139">
        <f>IFERROR(VLOOKUP($C36,LP!$B:$BH,52,FALSE)," ")</f>
        <v>45900</v>
      </c>
      <c r="L36" s="139">
        <f>IFERROR(VLOOKUP($C36,LP!$B:$BH,53,FALSE)," ")</f>
        <v>3</v>
      </c>
      <c r="M36" s="140">
        <f t="shared" ref="M36:M41" si="33">+IFERROR((K36/F36-1)," ")</f>
        <v>9.8980031867782481E-2</v>
      </c>
      <c r="N36" s="141">
        <f t="shared" ref="N36:N41" si="34">IFERROR((K36-F36)/K36," ")</f>
        <v>9.0065359694989175E-2</v>
      </c>
      <c r="O36" s="139">
        <f>IFERROR(VLOOKUP($C36,LP!$B:$BH,56,FALSE)," ")</f>
        <v>44900</v>
      </c>
      <c r="P36" s="139">
        <f>IFERROR(VLOOKUP($C36,LP!$B:$BH,57,FALSE)," ")</f>
        <v>6</v>
      </c>
      <c r="Q36" s="140">
        <f t="shared" ref="Q36:Q41" si="35">IFERROR(+O36/F36-1," ")</f>
        <v>7.503711178351713E-2</v>
      </c>
      <c r="R36" s="141">
        <f t="shared" ref="R36:R41" si="36">IFERROR((O36-F36)/O36," ")</f>
        <v>6.9799554788418788E-2</v>
      </c>
      <c r="S36" s="214"/>
      <c r="T36" s="215"/>
      <c r="U36" s="216" t="str">
        <f t="shared" ref="U36:U45" si="37">+IF(T36=1,"PROMEDIO",IF(T36=3,"SELL IN","MATRIZ"))</f>
        <v>MATRIZ</v>
      </c>
      <c r="V36" s="397">
        <v>39500</v>
      </c>
      <c r="W36" s="110">
        <f t="shared" ref="W36:W57" si="38">+IFERROR(IF($U36="PROMEDIO",$V36/($G36-$AH36)-1,IF($U36="SELL IN",$V36/($S36-$AH36)-1,IF($U36="MATRIZ",$V36/($F36-$AH36)-1))),0)</f>
        <v>0.12992275188588298</v>
      </c>
      <c r="X36" s="218"/>
      <c r="Y36" s="218"/>
      <c r="Z36" s="110">
        <f t="shared" ref="Z36:Z57" si="39">+IFERROR(IF($U36="PROMEDIO",$X36/($G36-$AH36)-1,IF($U36="SELL IN",$X36/($S36-$AH36)-1,IF($U36="MATRIZ",$X36/($F36-$AH36)-1))),0)</f>
        <v>-1</v>
      </c>
      <c r="AA36" s="218"/>
      <c r="AB36" s="218"/>
      <c r="AC36" s="114">
        <f t="shared" ref="AC36:AC57" si="40">+IFERROR(IF($U36="PROMEDIO",$AA36/($G36-$AH36)-1,IF($U36="SELL IN",$AA36/($S36-$AH36)-1,IF($U36="MATRIZ",$AA36/($F36-$AH36)-1))),0)</f>
        <v>-1</v>
      </c>
      <c r="AD36" s="170">
        <v>1</v>
      </c>
      <c r="AE36" s="115" t="str">
        <f t="shared" ref="AE36:AE41" si="41">IFERROR(IF(OR(AD36=1,AD36="",AD36=" "),"COSTO",IF(AD36=3,"FIJO","VENTA")),"")</f>
        <v>COSTO</v>
      </c>
      <c r="AF36" s="116">
        <v>0.16300000000000001</v>
      </c>
      <c r="AG36" s="235">
        <v>6808</v>
      </c>
      <c r="AH36" s="236">
        <f t="shared" ref="AH36:AH37" si="42">IFERROR(IF(AE36="COSTO",AF36*F36,IF(AE36="VENTA",AF36*H36,IF(AE36="FIJO",AG36)))," ")</f>
        <v>6807.8579983700001</v>
      </c>
      <c r="AI36" s="219"/>
      <c r="AJ36" s="219"/>
      <c r="AK36" s="220"/>
      <c r="AL36" s="221"/>
      <c r="AM36" s="219"/>
      <c r="AN36" s="219"/>
      <c r="AO36" s="220"/>
      <c r="AP36" s="219"/>
      <c r="AQ36" s="222"/>
      <c r="AR36" s="205"/>
      <c r="AS36" s="206"/>
      <c r="AT36" s="206"/>
      <c r="AU36" s="206"/>
      <c r="AV36" s="206"/>
      <c r="AW36" s="207"/>
      <c r="AX36" s="380">
        <f>IFERROR(VLOOKUP($C36,LP!$B:$AO,35,0), " ")</f>
        <v>47</v>
      </c>
      <c r="AY36" s="381">
        <f>IFERROR(VLOOKUP($C36,LP!$B:$AO,36,0), " ")</f>
        <v>26</v>
      </c>
      <c r="AZ36" s="381">
        <f>IFERROR(VLOOKUP($C36,LP!$B:$AO,37,0), " ")</f>
        <v>19</v>
      </c>
      <c r="BA36" s="381">
        <f>IFERROR(VLOOKUP($C36,LP!$B:$AO,38,0), " ")</f>
        <v>0</v>
      </c>
      <c r="BB36" s="382">
        <f>IFERROR(VLOOKUP($C36,LP!$B:$AO,39,0), " ")</f>
        <v>3</v>
      </c>
      <c r="BC36" s="383">
        <f>IFERROR(VLOOKUP($C36,LP!$B:$AO,40,0), " ")</f>
        <v>8</v>
      </c>
      <c r="BD36" s="387">
        <f>IFERROR(VLOOKUP($C36,LP!$B:$BH,41,FALSE)," ")</f>
        <v>82.941176470588232</v>
      </c>
      <c r="BE36" s="388">
        <f>IFERROR(VLOOKUP($C36,LP!$B:$BH,42,FALSE)," ")</f>
        <v>26</v>
      </c>
      <c r="BF36" s="388">
        <f>IFERROR(VLOOKUP($C36,LP!$B:$BH,43,FALSE)," ")</f>
        <v>71.25</v>
      </c>
      <c r="BG36" s="388" t="str">
        <f>IFERROR(VLOOKUP($C36,LP!$B:$BH,44,FALSE)," ")</f>
        <v>Q</v>
      </c>
      <c r="BH36" s="388">
        <f>IFERROR(VLOOKUP($C36,LP!$B:$BH,45,FALSE)," ")</f>
        <v>30</v>
      </c>
      <c r="BI36" s="389">
        <f>IFERROR(VLOOKUP($C36,LP!$B:$BH,46,FALSE)," ")</f>
        <v>60</v>
      </c>
    </row>
    <row r="37" spans="1:61" s="19" customFormat="1" ht="15.75" customHeight="1">
      <c r="A37" s="89" t="s">
        <v>138</v>
      </c>
      <c r="B37" s="103" t="b">
        <v>1</v>
      </c>
      <c r="C37" s="108" t="s">
        <v>1605</v>
      </c>
      <c r="D37" s="406" t="s">
        <v>1606</v>
      </c>
      <c r="E37" s="109" t="s">
        <v>1607</v>
      </c>
      <c r="F37" s="138">
        <f>IFERROR(VLOOKUP($C37,LP!$B:$BH,47,FALSE)," ")</f>
        <v>170838.99997999999</v>
      </c>
      <c r="G37" s="139">
        <f>IFERROR(VLOOKUP($C37,LP!$B:$BH,48,FALSE)," ")</f>
        <v>166136.69633000001</v>
      </c>
      <c r="H37" s="139">
        <f>IFERROR(VLOOKUP($C37,LP!$B:$BH,49,FALSE)," ")</f>
        <v>194900</v>
      </c>
      <c r="I37" s="140">
        <f t="shared" si="31"/>
        <v>0.1408402064096419</v>
      </c>
      <c r="J37" s="141">
        <f t="shared" si="32"/>
        <v>0.12345305295023093</v>
      </c>
      <c r="K37" s="139">
        <f>IFERROR(VLOOKUP($C37,LP!$B:$BH,52,FALSE)," ")</f>
        <v>189900</v>
      </c>
      <c r="L37" s="139">
        <f>IFERROR(VLOOKUP($C37,LP!$B:$BH,53,FALSE)," ")</f>
        <v>3</v>
      </c>
      <c r="M37" s="140">
        <f t="shared" si="33"/>
        <v>0.11157288454177006</v>
      </c>
      <c r="N37" s="141">
        <f t="shared" si="34"/>
        <v>0.10037388109531335</v>
      </c>
      <c r="O37" s="139">
        <f>IFERROR(VLOOKUP($C37,LP!$B:$BH,56,FALSE)," ")</f>
        <v>184900</v>
      </c>
      <c r="P37" s="139">
        <f>IFERROR(VLOOKUP($C37,LP!$B:$BH,57,FALSE)," ")</f>
        <v>6</v>
      </c>
      <c r="Q37" s="140">
        <f t="shared" si="35"/>
        <v>8.2305562673898436E-2</v>
      </c>
      <c r="R37" s="141">
        <f t="shared" si="36"/>
        <v>7.6046511736073588E-2</v>
      </c>
      <c r="S37" s="214"/>
      <c r="T37" s="215"/>
      <c r="U37" s="216" t="str">
        <f t="shared" si="37"/>
        <v>MATRIZ</v>
      </c>
      <c r="V37" s="397">
        <v>165900</v>
      </c>
      <c r="W37" s="110">
        <f t="shared" si="38"/>
        <v>0.1034326801113985</v>
      </c>
      <c r="X37" s="147"/>
      <c r="Y37" s="147"/>
      <c r="Z37" s="110">
        <f t="shared" si="39"/>
        <v>-1</v>
      </c>
      <c r="AA37" s="148"/>
      <c r="AB37" s="149"/>
      <c r="AC37" s="114">
        <f t="shared" si="40"/>
        <v>-1</v>
      </c>
      <c r="AD37" s="170">
        <v>3</v>
      </c>
      <c r="AE37" s="115" t="str">
        <f t="shared" si="41"/>
        <v>FIJO</v>
      </c>
      <c r="AF37" s="116">
        <v>0.12</v>
      </c>
      <c r="AG37" s="235">
        <v>20490</v>
      </c>
      <c r="AH37" s="236">
        <f t="shared" si="42"/>
        <v>20490</v>
      </c>
      <c r="AI37" s="190"/>
      <c r="AJ37" s="190"/>
      <c r="AK37" s="199"/>
      <c r="AL37" s="195"/>
      <c r="AM37" s="190"/>
      <c r="AN37" s="190"/>
      <c r="AO37" s="199"/>
      <c r="AP37" s="190"/>
      <c r="AQ37" s="201"/>
      <c r="AR37" s="205"/>
      <c r="AS37" s="206"/>
      <c r="AT37" s="206"/>
      <c r="AU37" s="206"/>
      <c r="AV37" s="206"/>
      <c r="AW37" s="207"/>
      <c r="AX37" s="380">
        <f>IFERROR(VLOOKUP($C37,LP!$B:$AO,35,0), " ")</f>
        <v>30</v>
      </c>
      <c r="AY37" s="381">
        <f>IFERROR(VLOOKUP($C37,LP!$B:$AO,36,0), " ")</f>
        <v>17</v>
      </c>
      <c r="AZ37" s="381">
        <f>IFERROR(VLOOKUP($C37,LP!$B:$AO,37,0), " ")</f>
        <v>8</v>
      </c>
      <c r="BA37" s="381">
        <f>IFERROR(VLOOKUP($C37,LP!$B:$AO,38,0), " ")</f>
        <v>58</v>
      </c>
      <c r="BB37" s="382">
        <f>IFERROR(VLOOKUP($C37,LP!$B:$AO,39,0), " ")</f>
        <v>11</v>
      </c>
      <c r="BC37" s="383">
        <f>IFERROR(VLOOKUP($C37,LP!$B:$AO,40,0), " ")</f>
        <v>8</v>
      </c>
      <c r="BD37" s="387">
        <f>IFERROR(VLOOKUP($C37,LP!$B:$BH,41,FALSE)," ")</f>
        <v>47.368421052631582</v>
      </c>
      <c r="BE37" s="388">
        <f>IFERROR(VLOOKUP($C37,LP!$B:$BH,42,FALSE)," ")</f>
        <v>16.451612903225804</v>
      </c>
      <c r="BF37" s="388">
        <f>IFERROR(VLOOKUP($C37,LP!$B:$BH,43,FALSE)," ")</f>
        <v>60</v>
      </c>
      <c r="BG37" s="388">
        <f>IFERROR(VLOOKUP($C37,LP!$B:$BH,44,FALSE)," ")</f>
        <v>435</v>
      </c>
      <c r="BH37" s="388">
        <f>IFERROR(VLOOKUP($C37,LP!$B:$BH,45,FALSE)," ")</f>
        <v>27.5</v>
      </c>
      <c r="BI37" s="389">
        <f>IFERROR(VLOOKUP($C37,LP!$B:$BH,46,FALSE)," ")</f>
        <v>60</v>
      </c>
    </row>
    <row r="38" spans="1:61" s="19" customFormat="1" ht="15.75" customHeight="1">
      <c r="A38" s="86" t="s">
        <v>175</v>
      </c>
      <c r="B38" s="87"/>
      <c r="C38" s="108" t="s">
        <v>1710</v>
      </c>
      <c r="D38" s="406" t="s">
        <v>1711</v>
      </c>
      <c r="E38" s="109" t="s">
        <v>1712</v>
      </c>
      <c r="F38" s="138">
        <f>IFERROR(VLOOKUP($C38,LP!$B:$BH,47,FALSE)," ")</f>
        <v>86918.999970000004</v>
      </c>
      <c r="G38" s="139">
        <f>IFERROR(VLOOKUP($C38,LP!$B:$BH,48,FALSE)," ")</f>
        <v>86918.999859999996</v>
      </c>
      <c r="H38" s="139">
        <f>IFERROR(VLOOKUP($C38,LP!$B:$BH,49,FALSE)," ")</f>
        <v>97900</v>
      </c>
      <c r="I38" s="140">
        <f>+IFERROR((H38/F38-1)," ")</f>
        <v>0.12633601437879038</v>
      </c>
      <c r="J38" s="141">
        <f>IFERROR(((H38-F38)/H38)," ")</f>
        <v>0.11216547528089883</v>
      </c>
      <c r="K38" s="139">
        <f>IFERROR(VLOOKUP($C38,LP!$B:$BH,52,FALSE)," ")</f>
        <v>94900</v>
      </c>
      <c r="L38" s="139">
        <f>IFERROR(VLOOKUP($C38,LP!$B:$BH,53,FALSE)," ")</f>
        <v>3</v>
      </c>
      <c r="M38" s="140">
        <f>+IFERROR((K38/F38-1)," ")</f>
        <v>9.1821121190471811E-2</v>
      </c>
      <c r="N38" s="141">
        <f>IFERROR((K38-F38)/K38," ")</f>
        <v>8.4099051949420398E-2</v>
      </c>
      <c r="O38" s="139">
        <f>IFERROR(VLOOKUP($C38,LP!$B:$BH,56,FALSE)," ")</f>
        <v>92900</v>
      </c>
      <c r="P38" s="139">
        <f>IFERROR(VLOOKUP($C38,LP!$B:$BH,57,FALSE)," ")</f>
        <v>6</v>
      </c>
      <c r="Q38" s="140">
        <f>IFERROR(+O38/F38-1," ")</f>
        <v>6.8811192398259724E-2</v>
      </c>
      <c r="R38" s="141">
        <f>IFERROR((O38-F38)/O38," ")</f>
        <v>6.4381055220667338E-2</v>
      </c>
      <c r="S38" s="214"/>
      <c r="T38" s="215"/>
      <c r="U38" s="216" t="str">
        <f>+IF(T38=1,"PROMEDIO",IF(T38=3,"SELL IN","MATRIZ"))</f>
        <v>MATRIZ</v>
      </c>
      <c r="V38" s="397">
        <v>84900</v>
      </c>
      <c r="W38" s="110">
        <f>+IFERROR(IF($U38="PROMEDIO",$V38/($G38-$AH38)-1,IF($U38="SELL IN",$V38/($S38-$AH38)-1,IF($U38="MATRIZ",$V38/($F38-$AH38)-1))),0)</f>
        <v>0.12334277215195266</v>
      </c>
      <c r="X38" s="147"/>
      <c r="Y38" s="147"/>
      <c r="Z38" s="110">
        <f>+IFERROR(IF($U38="PROMEDIO",$X38/($G38-$AH38)-1,IF($U38="SELL IN",$X38/($S38-$AH38)-1,IF($U38="MATRIZ",$X38/($F38-$AH38)-1))),0)</f>
        <v>-1</v>
      </c>
      <c r="AA38" s="148"/>
      <c r="AB38" s="149"/>
      <c r="AC38" s="114">
        <f>+IFERROR(IF($U38="PROMEDIO",$AA38/($G38-$AH38)-1,IF($U38="SELL IN",$AA38/($S38-$AH38)-1,IF($U38="MATRIZ",$AA38/($F38-$AH38)-1))),0)</f>
        <v>-1</v>
      </c>
      <c r="AD38" s="170">
        <v>3</v>
      </c>
      <c r="AE38" s="115" t="str">
        <f>IFERROR(IF(OR(AD38=1,AD38="",AD38=" "),"COSTO",IF(AD38=3,"FIJO","VENTA")),"")</f>
        <v>FIJO</v>
      </c>
      <c r="AF38" s="116">
        <v>0.15</v>
      </c>
      <c r="AG38" s="235">
        <v>11341</v>
      </c>
      <c r="AH38" s="236">
        <f>IFERROR(IF(AE38="COSTO",AF38*F38,IF(AE38="VENTA",AF38*H38,IF(AE38="FIJO",AG38)))," ")</f>
        <v>11341</v>
      </c>
      <c r="AI38" s="190"/>
      <c r="AJ38" s="190"/>
      <c r="AK38" s="199"/>
      <c r="AL38" s="195"/>
      <c r="AM38" s="190"/>
      <c r="AN38" s="190"/>
      <c r="AO38" s="199"/>
      <c r="AP38" s="190"/>
      <c r="AQ38" s="201"/>
      <c r="AR38" s="208"/>
      <c r="AS38" s="209"/>
      <c r="AT38" s="209"/>
      <c r="AU38" s="209"/>
      <c r="AV38" s="209"/>
      <c r="AW38" s="210"/>
      <c r="AX38" s="390">
        <f>IFERROR(VLOOKUP($C38,LP!$B:$AO,35,0), " ")</f>
        <v>11</v>
      </c>
      <c r="AY38" s="382">
        <f>IFERROR(VLOOKUP($C38,LP!$B:$AO,36,0), " ")</f>
        <v>31</v>
      </c>
      <c r="AZ38" s="382">
        <f>IFERROR(VLOOKUP($C38,LP!$B:$AO,37,0), " ")</f>
        <v>7</v>
      </c>
      <c r="BA38" s="382">
        <f>IFERROR(VLOOKUP($C38,LP!$B:$AO,38,0), " ")</f>
        <v>0</v>
      </c>
      <c r="BB38" s="382">
        <f>IFERROR(VLOOKUP($C38,LP!$B:$AO,39,0), " ")</f>
        <v>6</v>
      </c>
      <c r="BC38" s="383">
        <f>IFERROR(VLOOKUP($C38,LP!$B:$AO,40,0), " ")</f>
        <v>21</v>
      </c>
      <c r="BD38" s="387">
        <f>IFERROR(VLOOKUP($C38,LP!$B:$BH,41,FALSE)," ")</f>
        <v>30</v>
      </c>
      <c r="BE38" s="388">
        <f>IFERROR(VLOOKUP($C38,LP!$B:$BH,42,FALSE)," ")</f>
        <v>31.000000000000004</v>
      </c>
      <c r="BF38" s="388">
        <f>IFERROR(VLOOKUP($C38,LP!$B:$BH,43,FALSE)," ")</f>
        <v>21</v>
      </c>
      <c r="BG38" s="388" t="str">
        <f>IFERROR(VLOOKUP($C38,LP!$B:$BH,44,FALSE)," ")</f>
        <v>Q</v>
      </c>
      <c r="BH38" s="388">
        <f>IFERROR(VLOOKUP($C38,LP!$B:$BH,45,FALSE)," ")</f>
        <v>10</v>
      </c>
      <c r="BI38" s="389">
        <f>IFERROR(VLOOKUP($C38,LP!$B:$BH,46,FALSE)," ")</f>
        <v>90</v>
      </c>
    </row>
    <row r="39" spans="1:61" s="19" customFormat="1" ht="15.75" customHeight="1">
      <c r="A39" s="89" t="s">
        <v>155</v>
      </c>
      <c r="B39" s="103" t="b">
        <v>1</v>
      </c>
      <c r="C39" s="108">
        <v>39541</v>
      </c>
      <c r="D39" s="406" t="s">
        <v>778</v>
      </c>
      <c r="E39" s="109" t="s">
        <v>779</v>
      </c>
      <c r="F39" s="138">
        <f>IFERROR(VLOOKUP($C39,LP!$B:$BH,47,FALSE)," ")</f>
        <v>1275.0000010000001</v>
      </c>
      <c r="G39" s="139">
        <f>IFERROR(VLOOKUP($C39,LP!$B:$BH,48,FALSE)," ")</f>
        <v>1274.9000000000001</v>
      </c>
      <c r="H39" s="139">
        <f>IFERROR(VLOOKUP($C39,LP!$B:$BH,49,FALSE)," ")</f>
        <v>1500</v>
      </c>
      <c r="I39" s="140">
        <f t="shared" si="31"/>
        <v>0.17647058731257204</v>
      </c>
      <c r="J39" s="141">
        <f t="shared" si="32"/>
        <v>0.14999999933333327</v>
      </c>
      <c r="K39" s="139">
        <f>IFERROR(VLOOKUP($C39,LP!$B:$BH,52,FALSE)," ")</f>
        <v>1450</v>
      </c>
      <c r="L39" s="139">
        <f>IFERROR(VLOOKUP($C39,LP!$B:$BH,53,FALSE)," ")</f>
        <v>6</v>
      </c>
      <c r="M39" s="140">
        <f t="shared" si="33"/>
        <v>0.13725490106881955</v>
      </c>
      <c r="N39" s="141">
        <f t="shared" si="34"/>
        <v>0.12068965448275855</v>
      </c>
      <c r="O39" s="139">
        <f>IFERROR(VLOOKUP($C39,LP!$B:$BH,56,FALSE)," ")</f>
        <v>1350</v>
      </c>
      <c r="P39" s="139">
        <f>IFERROR(VLOOKUP($C39,LP!$B:$BH,57,FALSE)," ")</f>
        <v>24</v>
      </c>
      <c r="Q39" s="140">
        <f t="shared" si="35"/>
        <v>5.8823528581314788E-2</v>
      </c>
      <c r="R39" s="141">
        <f t="shared" si="36"/>
        <v>5.555555481481473E-2</v>
      </c>
      <c r="S39" s="214"/>
      <c r="T39" s="215"/>
      <c r="U39" s="216" t="str">
        <f t="shared" si="37"/>
        <v>MATRIZ</v>
      </c>
      <c r="V39" s="397">
        <v>1350</v>
      </c>
      <c r="W39" s="110">
        <f t="shared" si="38"/>
        <v>5.8823528581314788E-2</v>
      </c>
      <c r="X39" s="147"/>
      <c r="Y39" s="147"/>
      <c r="Z39" s="110">
        <f t="shared" si="39"/>
        <v>-1</v>
      </c>
      <c r="AA39" s="148"/>
      <c r="AB39" s="149"/>
      <c r="AC39" s="114">
        <f t="shared" si="40"/>
        <v>-1</v>
      </c>
      <c r="AD39" s="170">
        <v>3</v>
      </c>
      <c r="AE39" s="115" t="str">
        <f t="shared" si="41"/>
        <v>FIJO</v>
      </c>
      <c r="AF39" s="396"/>
      <c r="AG39" s="235"/>
      <c r="AH39" s="236"/>
      <c r="AI39" s="190"/>
      <c r="AJ39" s="190"/>
      <c r="AK39" s="199"/>
      <c r="AL39" s="195"/>
      <c r="AM39" s="190"/>
      <c r="AN39" s="190"/>
      <c r="AO39" s="199"/>
      <c r="AP39" s="190"/>
      <c r="AQ39" s="201"/>
      <c r="AR39" s="205"/>
      <c r="AS39" s="206"/>
      <c r="AT39" s="206"/>
      <c r="AU39" s="206"/>
      <c r="AV39" s="206"/>
      <c r="AW39" s="207"/>
      <c r="AX39" s="380" t="str">
        <f>IFERROR(VLOOKUP($C39,LP!$B:$AO,35,0), " ")</f>
        <v xml:space="preserve"> </v>
      </c>
      <c r="AY39" s="381" t="str">
        <f>IFERROR(VLOOKUP($C39,LP!$B:$AO,36,0), " ")</f>
        <v xml:space="preserve"> </v>
      </c>
      <c r="AZ39" s="381" t="str">
        <f>IFERROR(VLOOKUP($C39,LP!$B:$AO,37,0), " ")</f>
        <v xml:space="preserve"> </v>
      </c>
      <c r="BA39" s="381" t="str">
        <f>IFERROR(VLOOKUP($C39,LP!$B:$AO,38,0), " ")</f>
        <v xml:space="preserve"> </v>
      </c>
      <c r="BB39" s="382" t="str">
        <f>IFERROR(VLOOKUP($C39,LP!$B:$AO,39,0), " ")</f>
        <v xml:space="preserve"> </v>
      </c>
      <c r="BC39" s="383" t="str">
        <f>IFERROR(VLOOKUP($C39,LP!$B:$AO,40,0), " ")</f>
        <v xml:space="preserve"> </v>
      </c>
      <c r="BD39" s="387">
        <f>IFERROR(VLOOKUP($C39,LP!$B:$BH,41,FALSE)," ")</f>
        <v>0</v>
      </c>
      <c r="BE39" s="388">
        <f>IFERROR(VLOOKUP($C39,LP!$B:$BH,42,FALSE)," ")</f>
        <v>0</v>
      </c>
      <c r="BF39" s="388">
        <f>IFERROR(VLOOKUP($C39,LP!$B:$BH,43,FALSE)," ")</f>
        <v>0</v>
      </c>
      <c r="BG39" s="388">
        <f>IFERROR(VLOOKUP($C39,LP!$B:$BH,44,FALSE)," ")</f>
        <v>0</v>
      </c>
      <c r="BH39" s="388">
        <f>IFERROR(VLOOKUP($C39,LP!$B:$BH,45,FALSE)," ")</f>
        <v>0</v>
      </c>
      <c r="BI39" s="389" t="str">
        <f>IFERROR(VLOOKUP($C39,LP!$B:$BH,46,FALSE)," ")</f>
        <v>SV</v>
      </c>
    </row>
    <row r="40" spans="1:61" s="19" customFormat="1" ht="18" customHeight="1">
      <c r="A40" s="89" t="s">
        <v>183</v>
      </c>
      <c r="B40" s="105" t="b">
        <v>0</v>
      </c>
      <c r="C40" s="109" t="s">
        <v>1438</v>
      </c>
      <c r="D40" s="109" t="s">
        <v>1439</v>
      </c>
      <c r="E40" s="109" t="s">
        <v>1440</v>
      </c>
      <c r="F40" s="138">
        <f>IFERROR(VLOOKUP($C40,LP!$B:$BH,47,FALSE)," ")</f>
        <v>19583.000029999999</v>
      </c>
      <c r="G40" s="139">
        <f>IFERROR(VLOOKUP($C40,LP!$B:$BH,48,FALSE)," ")</f>
        <v>19582.999260000001</v>
      </c>
      <c r="H40" s="139">
        <f>IFERROR(VLOOKUP($C40,LP!$B:$BH,49,FALSE)," ")</f>
        <v>22900</v>
      </c>
      <c r="I40" s="140">
        <f t="shared" si="31"/>
        <v>0.16938160470400621</v>
      </c>
      <c r="J40" s="141">
        <f t="shared" si="32"/>
        <v>0.14484716026200878</v>
      </c>
      <c r="K40" s="139">
        <f>IFERROR(VLOOKUP($C40,LP!$B:$BH,52,FALSE)," ")</f>
        <v>22500</v>
      </c>
      <c r="L40" s="139">
        <f>IFERROR(VLOOKUP($C40,LP!$B:$BH,53,FALSE)," ")</f>
        <v>3</v>
      </c>
      <c r="M40" s="140">
        <f t="shared" si="33"/>
        <v>0.14895572514585753</v>
      </c>
      <c r="N40" s="141">
        <f t="shared" si="34"/>
        <v>0.12964444311111115</v>
      </c>
      <c r="O40" s="139">
        <f>IFERROR(VLOOKUP($C40,LP!$B:$BH,56,FALSE)," ")</f>
        <v>21900</v>
      </c>
      <c r="P40" s="139">
        <f>IFERROR(VLOOKUP($C40,LP!$B:$BH,57,FALSE)," ")</f>
        <v>6</v>
      </c>
      <c r="Q40" s="140">
        <f t="shared" si="35"/>
        <v>0.11831690580863463</v>
      </c>
      <c r="R40" s="141">
        <f t="shared" si="36"/>
        <v>0.10579908538812789</v>
      </c>
      <c r="S40" s="214"/>
      <c r="T40" s="215"/>
      <c r="U40" s="216" t="str">
        <f t="shared" si="37"/>
        <v>MATRIZ</v>
      </c>
      <c r="V40" s="397">
        <v>19900</v>
      </c>
      <c r="W40" s="110">
        <f t="shared" si="38"/>
        <v>0.12909723113099103</v>
      </c>
      <c r="X40" s="147"/>
      <c r="Y40" s="147"/>
      <c r="Z40" s="110">
        <f t="shared" si="39"/>
        <v>-1</v>
      </c>
      <c r="AA40" s="148"/>
      <c r="AB40" s="149"/>
      <c r="AC40" s="114">
        <f t="shared" si="40"/>
        <v>-1</v>
      </c>
      <c r="AD40" s="170">
        <v>1</v>
      </c>
      <c r="AE40" s="115" t="str">
        <f t="shared" si="41"/>
        <v>COSTO</v>
      </c>
      <c r="AF40" s="116">
        <v>0.1</v>
      </c>
      <c r="AG40" s="235"/>
      <c r="AH40" s="236">
        <f t="shared" ref="AH40:AH57" si="43">IFERROR(IF(AE40="COSTO",AF40*F40,IF(AE40="VENTA",AF40*H40,IF(AE40="FIJO",AG40)))," ")</f>
        <v>1958.3000030000001</v>
      </c>
      <c r="AI40" s="190"/>
      <c r="AJ40" s="190"/>
      <c r="AK40" s="199"/>
      <c r="AL40" s="195"/>
      <c r="AM40" s="190"/>
      <c r="AN40" s="190"/>
      <c r="AO40" s="199"/>
      <c r="AP40" s="190"/>
      <c r="AQ40" s="201"/>
      <c r="AR40" s="208"/>
      <c r="AS40" s="209"/>
      <c r="AT40" s="209"/>
      <c r="AU40" s="209"/>
      <c r="AV40" s="209"/>
      <c r="AW40" s="210"/>
      <c r="AX40" s="390">
        <f>IFERROR(VLOOKUP($C40,LP!$B:$AO,35,0), " ")</f>
        <v>4</v>
      </c>
      <c r="AY40" s="382">
        <f>IFERROR(VLOOKUP($C40,LP!$B:$AO,36,0), " ")</f>
        <v>13</v>
      </c>
      <c r="AZ40" s="382">
        <f>IFERROR(VLOOKUP($C40,LP!$B:$AO,37,0), " ")</f>
        <v>7</v>
      </c>
      <c r="BA40" s="382">
        <f>IFERROR(VLOOKUP($C40,LP!$B:$AO,38,0), " ")</f>
        <v>0</v>
      </c>
      <c r="BB40" s="382">
        <f>IFERROR(VLOOKUP($C40,LP!$B:$AO,39,0), " ")</f>
        <v>10</v>
      </c>
      <c r="BC40" s="383">
        <f>IFERROR(VLOOKUP($C40,LP!$B:$AO,40,0), " ")</f>
        <v>6</v>
      </c>
      <c r="BD40" s="387">
        <f>IFERROR(VLOOKUP($C40,LP!$B:$BH,41,FALSE)," ")</f>
        <v>120</v>
      </c>
      <c r="BE40" s="388">
        <f>IFERROR(VLOOKUP($C40,LP!$B:$BH,42,FALSE)," ")</f>
        <v>39</v>
      </c>
      <c r="BF40" s="388">
        <f>IFERROR(VLOOKUP($C40,LP!$B:$BH,43,FALSE)," ")</f>
        <v>70</v>
      </c>
      <c r="BG40" s="388" t="str">
        <f>IFERROR(VLOOKUP($C40,LP!$B:$BH,44,FALSE)," ")</f>
        <v>Q</v>
      </c>
      <c r="BH40" s="388">
        <f>IFERROR(VLOOKUP($C40,LP!$B:$BH,45,FALSE)," ")</f>
        <v>37.5</v>
      </c>
      <c r="BI40" s="389">
        <f>IFERROR(VLOOKUP($C40,LP!$B:$BH,46,FALSE)," ")</f>
        <v>180</v>
      </c>
    </row>
    <row r="41" spans="1:61" s="19" customFormat="1" ht="18" customHeight="1" thickBot="1">
      <c r="A41" s="89" t="s">
        <v>186</v>
      </c>
      <c r="B41" s="105"/>
      <c r="C41" s="109" t="s">
        <v>1776</v>
      </c>
      <c r="D41" s="109">
        <v>7841738000114</v>
      </c>
      <c r="E41" s="109" t="s">
        <v>1778</v>
      </c>
      <c r="F41" s="138">
        <f>IFERROR(VLOOKUP($C41,LP!$B:$BH,47,FALSE)," ")</f>
        <v>33600.000059999998</v>
      </c>
      <c r="G41" s="139">
        <f>IFERROR(VLOOKUP($C41,LP!$B:$BH,48,FALSE)," ")</f>
        <v>33568.93518</v>
      </c>
      <c r="H41" s="139">
        <f>IFERROR(VLOOKUP($C41,LP!$B:$BH,49,FALSE)," ")</f>
        <v>39900</v>
      </c>
      <c r="I41" s="140">
        <f t="shared" si="31"/>
        <v>0.18749999787946425</v>
      </c>
      <c r="J41" s="141">
        <f t="shared" si="32"/>
        <v>0.15789473533834592</v>
      </c>
      <c r="K41" s="139">
        <f>IFERROR(VLOOKUP($C41,LP!$B:$BH,52,FALSE)," ")</f>
        <v>38900</v>
      </c>
      <c r="L41" s="139">
        <f>IFERROR(VLOOKUP($C41,LP!$B:$BH,53,FALSE)," ")</f>
        <v>3</v>
      </c>
      <c r="M41" s="140">
        <f t="shared" si="33"/>
        <v>0.15773809317070575</v>
      </c>
      <c r="N41" s="141">
        <f t="shared" si="34"/>
        <v>0.13624678508997434</v>
      </c>
      <c r="O41" s="139">
        <f>IFERROR(VLOOKUP($C41,LP!$B:$BH,56,FALSE)," ")</f>
        <v>37900</v>
      </c>
      <c r="P41" s="139">
        <f>IFERROR(VLOOKUP($C41,LP!$B:$BH,57,FALSE)," ")</f>
        <v>6</v>
      </c>
      <c r="Q41" s="140">
        <f t="shared" si="35"/>
        <v>0.12797618846194725</v>
      </c>
      <c r="R41" s="141">
        <f t="shared" si="36"/>
        <v>0.11345646279683382</v>
      </c>
      <c r="S41" s="214"/>
      <c r="T41" s="215"/>
      <c r="U41" s="216" t="str">
        <f t="shared" si="37"/>
        <v>MATRIZ</v>
      </c>
      <c r="V41" s="397">
        <v>34900</v>
      </c>
      <c r="W41" s="110">
        <f t="shared" si="38"/>
        <v>0.15410052703963539</v>
      </c>
      <c r="X41" s="147"/>
      <c r="Y41" s="147"/>
      <c r="Z41" s="110">
        <f t="shared" si="39"/>
        <v>-1</v>
      </c>
      <c r="AA41" s="148"/>
      <c r="AB41" s="149"/>
      <c r="AC41" s="114">
        <f t="shared" si="40"/>
        <v>-1</v>
      </c>
      <c r="AD41" s="170">
        <v>1</v>
      </c>
      <c r="AE41" s="115" t="str">
        <f t="shared" si="41"/>
        <v>COSTO</v>
      </c>
      <c r="AF41" s="116">
        <v>0.1</v>
      </c>
      <c r="AG41" s="235"/>
      <c r="AH41" s="236">
        <f t="shared" si="43"/>
        <v>3360.0000060000002</v>
      </c>
      <c r="AI41" s="190"/>
      <c r="AJ41" s="190"/>
      <c r="AK41" s="199"/>
      <c r="AL41" s="195"/>
      <c r="AM41" s="190"/>
      <c r="AN41" s="190"/>
      <c r="AO41" s="199"/>
      <c r="AP41" s="190"/>
      <c r="AQ41" s="201"/>
      <c r="AR41" s="208"/>
      <c r="AS41" s="209"/>
      <c r="AT41" s="209"/>
      <c r="AU41" s="209"/>
      <c r="AV41" s="209"/>
      <c r="AW41" s="210"/>
      <c r="AX41" s="390">
        <f>IFERROR(VLOOKUP($C41,LP!$B:$AO,35,0), " ")</f>
        <v>6</v>
      </c>
      <c r="AY41" s="382">
        <f>IFERROR(VLOOKUP($C41,LP!$B:$AO,36,0), " ")</f>
        <v>5</v>
      </c>
      <c r="AZ41" s="382">
        <f>IFERROR(VLOOKUP($C41,LP!$B:$AO,37,0), " ")</f>
        <v>6</v>
      </c>
      <c r="BA41" s="382">
        <f>IFERROR(VLOOKUP($C41,LP!$B:$AO,38,0), " ")</f>
        <v>3</v>
      </c>
      <c r="BB41" s="382">
        <f>IFERROR(VLOOKUP($C41,LP!$B:$AO,39,0), " ")</f>
        <v>9</v>
      </c>
      <c r="BC41" s="383">
        <f>IFERROR(VLOOKUP($C41,LP!$B:$AO,40,0), " ")</f>
        <v>0</v>
      </c>
      <c r="BD41" s="387">
        <f>IFERROR(VLOOKUP($C41,LP!$B:$BH,41,FALSE)," ")</f>
        <v>90</v>
      </c>
      <c r="BE41" s="388" t="str">
        <f>IFERROR(VLOOKUP($C41,LP!$B:$BH,42,FALSE)," ")</f>
        <v>SV</v>
      </c>
      <c r="BF41" s="388">
        <f>IFERROR(VLOOKUP($C41,LP!$B:$BH,43,FALSE)," ")</f>
        <v>180</v>
      </c>
      <c r="BG41" s="388">
        <f>IFERROR(VLOOKUP($C41,LP!$B:$BH,44,FALSE)," ")</f>
        <v>18</v>
      </c>
      <c r="BH41" s="388">
        <f>IFERROR(VLOOKUP($C41,LP!$B:$BH,45,FALSE)," ")</f>
        <v>90</v>
      </c>
      <c r="BI41" s="389" t="str">
        <f>IFERROR(VLOOKUP($C41,LP!$B:$BH,46,FALSE)," ")</f>
        <v>Q</v>
      </c>
    </row>
    <row r="42" spans="1:61">
      <c r="A42" s="255"/>
      <c r="B42" s="237"/>
      <c r="C42" s="109" t="s">
        <v>5796</v>
      </c>
      <c r="D42" s="428">
        <v>7790314063848</v>
      </c>
      <c r="E42" s="109" t="s">
        <v>5798</v>
      </c>
      <c r="F42" s="139">
        <f>IFERROR(VLOOKUP($C42,LP!$B:$BH,47,FALSE)," ")</f>
        <v>10000.00001</v>
      </c>
      <c r="G42" s="139">
        <f>IFERROR(VLOOKUP($C42,LP!$B:$BH,48,FALSE)," ")</f>
        <v>9993.5514800000001</v>
      </c>
      <c r="H42" s="139">
        <f>IFERROR(VLOOKUP($C42,LP!$B:$BH,49,FALSE)," ")</f>
        <v>11500</v>
      </c>
      <c r="I42" s="136">
        <f t="shared" ref="I42" si="44">+IFERROR((H42/F42-1)," ")</f>
        <v>0.14999999885000004</v>
      </c>
      <c r="J42" s="137">
        <f t="shared" ref="J42" si="45">IFERROR(((H42-F42)/H42)," ")</f>
        <v>0.13043478173913045</v>
      </c>
      <c r="K42" s="135"/>
      <c r="L42" s="135"/>
      <c r="M42" s="136"/>
      <c r="N42" s="137"/>
      <c r="O42" s="135"/>
      <c r="P42" s="135"/>
      <c r="Q42" s="136"/>
      <c r="R42" s="137"/>
      <c r="S42" s="214"/>
      <c r="T42" s="215"/>
      <c r="U42" s="216" t="str">
        <f>+IF(T42=1,"PROMEDIO",IF(T42=3,"SELL IN","MATRIZ"))</f>
        <v>MATRIZ</v>
      </c>
      <c r="V42" s="397">
        <v>10900</v>
      </c>
      <c r="W42" s="110">
        <f>+IFERROR(IF($U42="PROMEDIO",$V42/($G42-$AH42)-1,IF($U42="SELL IN",$V42/($S42-$AH42)-1,IF($U42="MATRIZ",$V42/($F42-$AH42)-1))),0)</f>
        <v>8.999999890999999E-2</v>
      </c>
      <c r="X42" s="111"/>
      <c r="Y42" s="112"/>
      <c r="Z42" s="110">
        <f>+IFERROR(IF($U42="PROMEDIO",$X42/($G42-$AH42)-1,IF($U42="SELL IN",$X42/($S42-$AH42)-1,IF($U42="MATRIZ",$X42/($F42-$AH42)-1))),0)</f>
        <v>-1</v>
      </c>
      <c r="AA42" s="111"/>
      <c r="AB42" s="113"/>
      <c r="AC42" s="114"/>
      <c r="AD42" s="169">
        <v>3</v>
      </c>
      <c r="AE42" s="115" t="str">
        <f>IFERROR(IF(OR(AD42=1,AD42="",AD42=" "),"COSTO",IF(AD42=3,"FIJO","VENTA")),"")</f>
        <v>FIJO</v>
      </c>
      <c r="AF42" s="116"/>
      <c r="AG42" s="235"/>
      <c r="AH42" s="236"/>
      <c r="AI42" s="189"/>
      <c r="AJ42" s="189"/>
      <c r="AK42" s="198"/>
      <c r="AL42" s="194"/>
      <c r="AM42" s="189"/>
      <c r="AN42" s="189"/>
      <c r="AO42" s="198"/>
      <c r="AP42" s="189"/>
      <c r="AQ42" s="200"/>
      <c r="AR42" s="202"/>
      <c r="AS42" s="203"/>
      <c r="AT42" s="203"/>
      <c r="AU42" s="203"/>
      <c r="AV42" s="203"/>
      <c r="AW42" s="204"/>
      <c r="AX42" s="380"/>
      <c r="AY42" s="381"/>
      <c r="AZ42" s="381"/>
      <c r="BA42" s="381"/>
      <c r="BB42" s="382"/>
      <c r="BC42" s="383"/>
      <c r="BD42" s="384"/>
      <c r="BE42" s="385"/>
      <c r="BF42" s="385"/>
      <c r="BG42" s="385"/>
      <c r="BH42" s="385"/>
      <c r="BI42" s="386"/>
    </row>
    <row r="43" spans="1:61">
      <c r="A43" s="255" t="s">
        <v>210</v>
      </c>
      <c r="B43" s="237"/>
      <c r="C43" s="109"/>
      <c r="D43" s="109"/>
      <c r="E43" s="109"/>
      <c r="F43" s="138" t="str">
        <f>IFERROR(VLOOKUP($C43,[1]LP!$B:$BH,47,FALSE)," ")</f>
        <v xml:space="preserve"> </v>
      </c>
      <c r="G43" s="139" t="str">
        <f>IFERROR(VLOOKUP($C43,[1]LP!$B:$BH,48,FALSE)," ")</f>
        <v xml:space="preserve"> </v>
      </c>
      <c r="H43" s="139" t="str">
        <f>IFERROR(VLOOKUP($C43,[1]LP!$B:$BH,49,FALSE)," ")</f>
        <v xml:space="preserve"> </v>
      </c>
      <c r="I43" s="140" t="str">
        <f>+IFERROR((H43/F43-1)," ")</f>
        <v xml:space="preserve"> </v>
      </c>
      <c r="J43" s="141" t="str">
        <f>IFERROR(((H43-F43)/H43)," ")</f>
        <v xml:space="preserve"> </v>
      </c>
      <c r="K43" s="139" t="str">
        <f>IFERROR(VLOOKUP($C43,[1]LP!$B:$BH,52,FALSE)," ")</f>
        <v xml:space="preserve"> </v>
      </c>
      <c r="L43" s="139" t="str">
        <f>IFERROR(VLOOKUP($C43,[1]LP!$B:$BH,53,FALSE)," ")</f>
        <v xml:space="preserve"> </v>
      </c>
      <c r="M43" s="140" t="str">
        <f>+IFERROR((K43/F43-1)," ")</f>
        <v xml:space="preserve"> </v>
      </c>
      <c r="N43" s="141" t="str">
        <f>IFERROR((K43-F43)/K43," ")</f>
        <v xml:space="preserve"> </v>
      </c>
      <c r="O43" s="139" t="str">
        <f>IFERROR(VLOOKUP($C43,[1]LP!$B:$BH,56,FALSE)," ")</f>
        <v xml:space="preserve"> </v>
      </c>
      <c r="P43" s="139" t="str">
        <f>IFERROR(VLOOKUP($C43,[1]LP!$B:$BH,57,FALSE)," ")</f>
        <v xml:space="preserve"> </v>
      </c>
      <c r="Q43" s="140" t="str">
        <f>IFERROR(+O43/F43-1," ")</f>
        <v xml:space="preserve"> </v>
      </c>
      <c r="R43" s="141" t="str">
        <f>IFERROR((O43-F43)/O43," ")</f>
        <v xml:space="preserve"> </v>
      </c>
      <c r="S43" s="214"/>
      <c r="T43" s="215"/>
      <c r="U43" s="216" t="str">
        <f t="shared" si="37"/>
        <v>MATRIZ</v>
      </c>
      <c r="V43" s="399"/>
      <c r="W43" s="110">
        <f>+IFERROR(IF($U43="PROMEDIO",$V43/($G43-$AH43)-1,IF($U43="SELL IN",$V43/($S43-$AH43)-1,IF($U43="MATRIZ",$V43/($F43-$AH43)-1))),0)</f>
        <v>0</v>
      </c>
      <c r="X43" s="147"/>
      <c r="Y43" s="147"/>
      <c r="Z43" s="110">
        <f t="shared" si="39"/>
        <v>0</v>
      </c>
      <c r="AA43" s="148"/>
      <c r="AB43" s="149"/>
      <c r="AC43" s="114">
        <f t="shared" si="40"/>
        <v>0</v>
      </c>
      <c r="AD43" s="170">
        <v>3</v>
      </c>
      <c r="AE43" s="115" t="str">
        <f t="shared" ref="AE43:AE47" si="46">IFERROR(IF(OR(AD43=1,AD43="",AD43=" "),"COSTO",IF(AD43=3,"FIJO","VENTA")),"")</f>
        <v>FIJO</v>
      </c>
      <c r="AF43" s="116"/>
      <c r="AG43" s="235"/>
      <c r="AH43" s="236">
        <f t="shared" si="43"/>
        <v>0</v>
      </c>
      <c r="AI43" s="190"/>
      <c r="AJ43" s="190"/>
      <c r="AK43" s="199"/>
      <c r="AL43" s="195"/>
      <c r="AM43" s="190"/>
      <c r="AN43" s="190"/>
      <c r="AO43" s="199"/>
      <c r="AP43" s="190"/>
      <c r="AQ43" s="201"/>
      <c r="AR43" s="208"/>
      <c r="AS43" s="209"/>
      <c r="AT43" s="209"/>
      <c r="AU43" s="209"/>
      <c r="AV43" s="209"/>
      <c r="AW43" s="210"/>
      <c r="AX43" s="390" t="str">
        <f>IFERROR(VLOOKUP($C43,LP!$B:$AO,35,0), " ")</f>
        <v xml:space="preserve"> </v>
      </c>
      <c r="AY43" s="382" t="str">
        <f>IFERROR(VLOOKUP($C43,LP!$B:$AO,36,0), " ")</f>
        <v xml:space="preserve"> </v>
      </c>
      <c r="AZ43" s="382" t="str">
        <f>IFERROR(VLOOKUP($C43,LP!$B:$AO,37,0), " ")</f>
        <v xml:space="preserve"> </v>
      </c>
      <c r="BA43" s="382" t="str">
        <f>IFERROR(VLOOKUP($C43,LP!$B:$AO,38,0), " ")</f>
        <v xml:space="preserve"> </v>
      </c>
      <c r="BB43" s="382" t="str">
        <f>IFERROR(VLOOKUP($C43,LP!$B:$AO,39,0), " ")</f>
        <v xml:space="preserve"> </v>
      </c>
      <c r="BC43" s="383" t="str">
        <f>IFERROR(VLOOKUP($C43,LP!$B:$AO,40,0), " ")</f>
        <v xml:space="preserve"> </v>
      </c>
      <c r="BD43" s="387" t="str">
        <f>IFERROR(VLOOKUP($C43,LP!$B:$BH,41,FALSE)," ")</f>
        <v xml:space="preserve"> </v>
      </c>
      <c r="BE43" s="388" t="str">
        <f>IFERROR(VLOOKUP($C43,LP!$B:$BH,42,FALSE)," ")</f>
        <v xml:space="preserve"> </v>
      </c>
      <c r="BF43" s="388" t="str">
        <f>IFERROR(VLOOKUP($C43,LP!$B:$BH,43,FALSE)," ")</f>
        <v xml:space="preserve"> </v>
      </c>
      <c r="BG43" s="388" t="str">
        <f>IFERROR(VLOOKUP($C43,LP!$B:$BH,44,FALSE)," ")</f>
        <v xml:space="preserve"> </v>
      </c>
      <c r="BH43" s="388" t="str">
        <f>IFERROR(VLOOKUP($C43,LP!$B:$BH,45,FALSE)," ")</f>
        <v xml:space="preserve"> </v>
      </c>
      <c r="BI43" s="389" t="str">
        <f>IFERROR(VLOOKUP($C43,LP!$B:$BH,46,FALSE)," ")</f>
        <v xml:space="preserve"> </v>
      </c>
    </row>
    <row r="44" spans="1:61">
      <c r="A44" s="448" t="s">
        <v>214</v>
      </c>
      <c r="B44" s="449"/>
      <c r="C44" s="109"/>
      <c r="D44" s="109"/>
      <c r="E44" s="109"/>
      <c r="F44" s="138" t="str">
        <f>IFERROR(VLOOKUP($C44,[3]LP!$B:$BH,47,FALSE)," ")</f>
        <v xml:space="preserve"> </v>
      </c>
      <c r="G44" s="139" t="str">
        <f>IFERROR(VLOOKUP($C44,[3]LP!$B:$BH,48,FALSE)," ")</f>
        <v xml:space="preserve"> </v>
      </c>
      <c r="H44" s="139" t="str">
        <f>IFERROR(VLOOKUP($C44,[3]LP!$B:$BH,49,FALSE)," ")</f>
        <v xml:space="preserve"> </v>
      </c>
      <c r="I44" s="140" t="str">
        <f>+IFERROR((H44/F44-1)," ")</f>
        <v xml:space="preserve"> </v>
      </c>
      <c r="J44" s="141" t="str">
        <f>IFERROR(((H44-F44)/H44)," ")</f>
        <v xml:space="preserve"> </v>
      </c>
      <c r="K44" s="139" t="str">
        <f>IFERROR(VLOOKUP($C44,[3]LP!$B:$BH,52,FALSE)," ")</f>
        <v xml:space="preserve"> </v>
      </c>
      <c r="L44" s="139" t="str">
        <f>IFERROR(VLOOKUP($C44,[3]LP!$B:$BH,53,FALSE)," ")</f>
        <v xml:space="preserve"> </v>
      </c>
      <c r="M44" s="140" t="str">
        <f>+IFERROR((K44/F44-1)," ")</f>
        <v xml:space="preserve"> </v>
      </c>
      <c r="N44" s="141" t="str">
        <f>IFERROR((K44-F44)/K44," ")</f>
        <v xml:space="preserve"> </v>
      </c>
      <c r="O44" s="139" t="str">
        <f>IFERROR(VLOOKUP($C44,[3]LP!$B:$BH,56,FALSE)," ")</f>
        <v xml:space="preserve"> </v>
      </c>
      <c r="P44" s="139" t="str">
        <f>IFERROR(VLOOKUP($C44,[3]LP!$B:$BH,57,FALSE)," ")</f>
        <v xml:space="preserve"> </v>
      </c>
      <c r="Q44" s="140" t="str">
        <f>IFERROR(+O44/F44-1," ")</f>
        <v xml:space="preserve"> </v>
      </c>
      <c r="R44" s="141" t="str">
        <f>IFERROR((O44-F44)/O44," ")</f>
        <v xml:space="preserve"> </v>
      </c>
      <c r="S44" s="214"/>
      <c r="T44" s="215"/>
      <c r="U44" s="216" t="str">
        <f t="shared" si="37"/>
        <v>MATRIZ</v>
      </c>
      <c r="V44" s="399"/>
      <c r="W44" s="110">
        <f t="shared" si="38"/>
        <v>0</v>
      </c>
      <c r="X44" s="147"/>
      <c r="Y44" s="147"/>
      <c r="Z44" s="110">
        <f t="shared" si="39"/>
        <v>0</v>
      </c>
      <c r="AA44" s="148"/>
      <c r="AB44" s="149"/>
      <c r="AC44" s="114">
        <f t="shared" si="40"/>
        <v>0</v>
      </c>
      <c r="AD44" s="170">
        <v>3</v>
      </c>
      <c r="AE44" s="115" t="str">
        <f t="shared" si="46"/>
        <v>FIJO</v>
      </c>
      <c r="AF44" s="116"/>
      <c r="AG44" s="235"/>
      <c r="AH44" s="236">
        <f t="shared" si="43"/>
        <v>0</v>
      </c>
      <c r="AI44" s="190"/>
      <c r="AJ44" s="190"/>
      <c r="AK44" s="199"/>
      <c r="AL44" s="195"/>
      <c r="AM44" s="190"/>
      <c r="AN44" s="190"/>
      <c r="AO44" s="199"/>
      <c r="AP44" s="190"/>
      <c r="AQ44" s="201"/>
      <c r="AR44" s="208"/>
      <c r="AS44" s="209"/>
      <c r="AT44" s="209"/>
      <c r="AU44" s="209"/>
      <c r="AV44" s="209"/>
      <c r="AW44" s="210"/>
      <c r="AX44" s="390" t="str">
        <f>IFERROR(VLOOKUP($C44,[3]LP!$B:$AO,35,0), " ")</f>
        <v xml:space="preserve"> </v>
      </c>
      <c r="AY44" s="382" t="str">
        <f>IFERROR(VLOOKUP($C44,[3]LP!$B:$AO,36,0), " ")</f>
        <v xml:space="preserve"> </v>
      </c>
      <c r="AZ44" s="382" t="str">
        <f>IFERROR(VLOOKUP($C44,[3]LP!$B:$AO,37,0), " ")</f>
        <v xml:space="preserve"> </v>
      </c>
      <c r="BA44" s="382" t="str">
        <f>IFERROR(VLOOKUP($C44,[3]LP!$B:$AO,38,0), " ")</f>
        <v xml:space="preserve"> </v>
      </c>
      <c r="BB44" s="382" t="str">
        <f>IFERROR(VLOOKUP($C44,[3]LP!$B:$AO,39,0), " ")</f>
        <v xml:space="preserve"> </v>
      </c>
      <c r="BC44" s="383" t="str">
        <f>IFERROR(VLOOKUP($C44,[3]LP!$B:$AO,40,0), " ")</f>
        <v xml:space="preserve"> </v>
      </c>
      <c r="BD44" s="387" t="str">
        <f>IFERROR(VLOOKUP($C44,[3]LP!$B:$BH,41,FALSE)," ")</f>
        <v xml:space="preserve"> </v>
      </c>
      <c r="BE44" s="388" t="str">
        <f>IFERROR(VLOOKUP($C44,[3]LP!$B:$BH,42,FALSE)," ")</f>
        <v xml:space="preserve"> </v>
      </c>
      <c r="BF44" s="388" t="str">
        <f>IFERROR(VLOOKUP($C44,[3]LP!$B:$BH,43,FALSE)," ")</f>
        <v xml:space="preserve"> </v>
      </c>
      <c r="BG44" s="388" t="str">
        <f>IFERROR(VLOOKUP($C44,[3]LP!$B:$BH,44,FALSE)," ")</f>
        <v xml:space="preserve"> </v>
      </c>
      <c r="BH44" s="388" t="str">
        <f>IFERROR(VLOOKUP($C44,[3]LP!$B:$BH,45,FALSE)," ")</f>
        <v xml:space="preserve"> </v>
      </c>
      <c r="BI44" s="389" t="str">
        <f>IFERROR(VLOOKUP($C44,[3]LP!$B:$BH,46,FALSE)," ")</f>
        <v xml:space="preserve"> </v>
      </c>
    </row>
    <row r="45" spans="1:61">
      <c r="A45" s="448" t="s">
        <v>213</v>
      </c>
      <c r="B45" s="449"/>
      <c r="C45" s="109"/>
      <c r="D45" s="109"/>
      <c r="E45" s="109"/>
      <c r="F45" s="138" t="str">
        <f>IFERROR(VLOOKUP($C45,[3]LP!$B:$BH,47,FALSE)," ")</f>
        <v xml:space="preserve"> </v>
      </c>
      <c r="G45" s="139" t="str">
        <f>IFERROR(VLOOKUP($C45,[3]LP!$B:$BH,48,FALSE)," ")</f>
        <v xml:space="preserve"> </v>
      </c>
      <c r="H45" s="139" t="str">
        <f>IFERROR(VLOOKUP($C45,[3]LP!$B:$BH,49,FALSE)," ")</f>
        <v xml:space="preserve"> </v>
      </c>
      <c r="I45" s="140" t="str">
        <f>+IFERROR((H45/F45-1)," ")</f>
        <v xml:space="preserve"> </v>
      </c>
      <c r="J45" s="141" t="str">
        <f>IFERROR(((H45-F45)/H45)," ")</f>
        <v xml:space="preserve"> </v>
      </c>
      <c r="K45" s="139" t="str">
        <f>IFERROR(VLOOKUP($C45,[3]LP!$B:$BH,52,FALSE)," ")</f>
        <v xml:space="preserve"> </v>
      </c>
      <c r="L45" s="139" t="str">
        <f>IFERROR(VLOOKUP($C45,[3]LP!$B:$BH,53,FALSE)," ")</f>
        <v xml:space="preserve"> </v>
      </c>
      <c r="M45" s="140" t="str">
        <f>+IFERROR((K45/F45-1)," ")</f>
        <v xml:space="preserve"> </v>
      </c>
      <c r="N45" s="141" t="str">
        <f>IFERROR((K45-F45)/K45," ")</f>
        <v xml:space="preserve"> </v>
      </c>
      <c r="O45" s="139" t="str">
        <f>IFERROR(VLOOKUP($C45,[3]LP!$B:$BH,56,FALSE)," ")</f>
        <v xml:space="preserve"> </v>
      </c>
      <c r="P45" s="139" t="str">
        <f>IFERROR(VLOOKUP($C45,[3]LP!$B:$BH,57,FALSE)," ")</f>
        <v xml:space="preserve"> </v>
      </c>
      <c r="Q45" s="140" t="str">
        <f>IFERROR(+O45/F45-1," ")</f>
        <v xml:space="preserve"> </v>
      </c>
      <c r="R45" s="141" t="str">
        <f>IFERROR((O45-F45)/O45," ")</f>
        <v xml:space="preserve"> </v>
      </c>
      <c r="S45" s="214"/>
      <c r="T45" s="215"/>
      <c r="U45" s="216" t="str">
        <f t="shared" si="37"/>
        <v>MATRIZ</v>
      </c>
      <c r="V45" s="399"/>
      <c r="W45" s="110">
        <f t="shared" si="38"/>
        <v>0</v>
      </c>
      <c r="X45" s="147"/>
      <c r="Y45" s="147"/>
      <c r="Z45" s="110">
        <f t="shared" si="39"/>
        <v>0</v>
      </c>
      <c r="AA45" s="148"/>
      <c r="AB45" s="149"/>
      <c r="AC45" s="114">
        <f t="shared" si="40"/>
        <v>0</v>
      </c>
      <c r="AD45" s="170">
        <v>3</v>
      </c>
      <c r="AE45" s="115" t="str">
        <f t="shared" si="46"/>
        <v>FIJO</v>
      </c>
      <c r="AF45" s="116"/>
      <c r="AG45" s="235"/>
      <c r="AH45" s="236">
        <f t="shared" si="43"/>
        <v>0</v>
      </c>
      <c r="AI45" s="190"/>
      <c r="AJ45" s="190"/>
      <c r="AK45" s="199"/>
      <c r="AL45" s="195"/>
      <c r="AM45" s="190"/>
      <c r="AN45" s="190"/>
      <c r="AO45" s="199"/>
      <c r="AP45" s="190"/>
      <c r="AQ45" s="201"/>
      <c r="AR45" s="208"/>
      <c r="AS45" s="209"/>
      <c r="AT45" s="209"/>
      <c r="AU45" s="209"/>
      <c r="AV45" s="209"/>
      <c r="AW45" s="210"/>
      <c r="AX45" s="390" t="str">
        <f>IFERROR(VLOOKUP($C45,[3]LP!$B:$AO,35,0), " ")</f>
        <v xml:space="preserve"> </v>
      </c>
      <c r="AY45" s="382" t="str">
        <f>IFERROR(VLOOKUP($C45,[3]LP!$B:$AO,36,0), " ")</f>
        <v xml:space="preserve"> </v>
      </c>
      <c r="AZ45" s="382" t="str">
        <f>IFERROR(VLOOKUP($C45,[3]LP!$B:$AO,37,0), " ")</f>
        <v xml:space="preserve"> </v>
      </c>
      <c r="BA45" s="382" t="str">
        <f>IFERROR(VLOOKUP($C45,[3]LP!$B:$AO,38,0), " ")</f>
        <v xml:space="preserve"> </v>
      </c>
      <c r="BB45" s="382" t="str">
        <f>IFERROR(VLOOKUP($C45,[3]LP!$B:$AO,39,0), " ")</f>
        <v xml:space="preserve"> </v>
      </c>
      <c r="BC45" s="383" t="str">
        <f>IFERROR(VLOOKUP($C45,[3]LP!$B:$AO,40,0), " ")</f>
        <v xml:space="preserve"> </v>
      </c>
      <c r="BD45" s="387" t="str">
        <f>IFERROR(VLOOKUP($C45,[3]LP!$B:$BH,41,FALSE)," ")</f>
        <v xml:space="preserve"> </v>
      </c>
      <c r="BE45" s="388" t="str">
        <f>IFERROR(VLOOKUP($C45,[3]LP!$B:$BH,42,FALSE)," ")</f>
        <v xml:space="preserve"> </v>
      </c>
      <c r="BF45" s="388" t="str">
        <f>IFERROR(VLOOKUP($C45,[3]LP!$B:$BH,43,FALSE)," ")</f>
        <v xml:space="preserve"> </v>
      </c>
      <c r="BG45" s="388" t="str">
        <f>IFERROR(VLOOKUP($C45,[3]LP!$B:$BH,44,FALSE)," ")</f>
        <v xml:space="preserve"> </v>
      </c>
      <c r="BH45" s="388" t="str">
        <f>IFERROR(VLOOKUP($C45,[3]LP!$B:$BH,45,FALSE)," ")</f>
        <v xml:space="preserve"> </v>
      </c>
      <c r="BI45" s="389" t="str">
        <f>IFERROR(VLOOKUP($C45,[3]LP!$B:$BH,46,FALSE)," ")</f>
        <v xml:space="preserve"> </v>
      </c>
    </row>
    <row r="46" spans="1:61">
      <c r="A46" s="237"/>
      <c r="B46" s="237"/>
      <c r="C46" s="109"/>
      <c r="D46" s="109"/>
      <c r="E46" s="109"/>
      <c r="F46" s="138" t="str">
        <f>IFERROR(VLOOKUP($C46,[3]LP!$B:$BH,47,FALSE)," ")</f>
        <v xml:space="preserve"> </v>
      </c>
      <c r="G46" s="139" t="str">
        <f>IFERROR(VLOOKUP($C46,[3]LP!$B:$BH,48,FALSE)," ")</f>
        <v xml:space="preserve"> </v>
      </c>
      <c r="H46" s="139" t="str">
        <f>IFERROR(VLOOKUP($C46,[3]LP!$B:$BH,49,FALSE)," ")</f>
        <v xml:space="preserve"> </v>
      </c>
      <c r="I46" s="140" t="str">
        <f>+IFERROR((H46/F46-1)," ")</f>
        <v xml:space="preserve"> </v>
      </c>
      <c r="J46" s="141" t="str">
        <f>IFERROR(((H46-F46)/H46)," ")</f>
        <v xml:space="preserve"> </v>
      </c>
      <c r="K46" s="139" t="str">
        <f>IFERROR(VLOOKUP($C46,[3]LP!$B:$BH,52,FALSE)," ")</f>
        <v xml:space="preserve"> </v>
      </c>
      <c r="L46" s="139" t="str">
        <f>IFERROR(VLOOKUP($C46,[3]LP!$B:$BH,53,FALSE)," ")</f>
        <v xml:space="preserve"> </v>
      </c>
      <c r="M46" s="140" t="str">
        <f>+IFERROR((K46/F46-1)," ")</f>
        <v xml:space="preserve"> </v>
      </c>
      <c r="N46" s="141" t="str">
        <f>IFERROR((K46-F46)/K46," ")</f>
        <v xml:space="preserve"> </v>
      </c>
      <c r="O46" s="139" t="str">
        <f>IFERROR(VLOOKUP($C46,[3]LP!$B:$BH,56,FALSE)," ")</f>
        <v xml:space="preserve"> </v>
      </c>
      <c r="P46" s="139" t="str">
        <f>IFERROR(VLOOKUP($C46,[3]LP!$B:$BH,57,FALSE)," ")</f>
        <v xml:space="preserve"> </v>
      </c>
      <c r="Q46" s="140" t="str">
        <f>IFERROR(+O46/F46-1," ")</f>
        <v xml:space="preserve"> </v>
      </c>
      <c r="R46" s="141" t="str">
        <f>IFERROR((O46-F46)/O46," ")</f>
        <v xml:space="preserve"> </v>
      </c>
      <c r="S46" s="214"/>
      <c r="T46" s="215"/>
      <c r="U46" s="216" t="str">
        <f>+IF(T46=1,"PROMEDIO",IF(T46=3,"SELL IN","MATRIZ"))</f>
        <v>MATRIZ</v>
      </c>
      <c r="V46" s="399"/>
      <c r="W46" s="110">
        <f t="shared" si="38"/>
        <v>0</v>
      </c>
      <c r="X46" s="147"/>
      <c r="Y46" s="147"/>
      <c r="Z46" s="110">
        <f t="shared" si="39"/>
        <v>0</v>
      </c>
      <c r="AA46" s="148"/>
      <c r="AB46" s="149"/>
      <c r="AC46" s="114">
        <f t="shared" si="40"/>
        <v>0</v>
      </c>
      <c r="AD46" s="170">
        <v>3</v>
      </c>
      <c r="AE46" s="115" t="str">
        <f t="shared" si="46"/>
        <v>FIJO</v>
      </c>
      <c r="AF46" s="116"/>
      <c r="AG46" s="235"/>
      <c r="AH46" s="236">
        <f t="shared" si="43"/>
        <v>0</v>
      </c>
      <c r="AI46" s="190"/>
      <c r="AJ46" s="190"/>
      <c r="AK46" s="199"/>
      <c r="AL46" s="195"/>
      <c r="AM46" s="190"/>
      <c r="AN46" s="190"/>
      <c r="AO46" s="199"/>
      <c r="AP46" s="190"/>
      <c r="AQ46" s="201"/>
      <c r="AR46" s="208"/>
      <c r="AS46" s="209"/>
      <c r="AT46" s="209"/>
      <c r="AU46" s="209"/>
      <c r="AV46" s="209"/>
      <c r="AW46" s="210"/>
      <c r="AX46" s="390" t="str">
        <f>IFERROR(VLOOKUP($C46,[3]LP!$B:$AO,35,0), " ")</f>
        <v xml:space="preserve"> </v>
      </c>
      <c r="AY46" s="382" t="str">
        <f>IFERROR(VLOOKUP($C46,[3]LP!$B:$AO,36,0), " ")</f>
        <v xml:space="preserve"> </v>
      </c>
      <c r="AZ46" s="382" t="str">
        <f>IFERROR(VLOOKUP($C46,[3]LP!$B:$AO,37,0), " ")</f>
        <v xml:space="preserve"> </v>
      </c>
      <c r="BA46" s="382" t="str">
        <f>IFERROR(VLOOKUP($C46,[3]LP!$B:$AO,38,0), " ")</f>
        <v xml:space="preserve"> </v>
      </c>
      <c r="BB46" s="382" t="str">
        <f>IFERROR(VLOOKUP($C46,[3]LP!$B:$AO,39,0), " ")</f>
        <v xml:space="preserve"> </v>
      </c>
      <c r="BC46" s="383" t="str">
        <f>IFERROR(VLOOKUP($C46,[3]LP!$B:$AO,40,0), " ")</f>
        <v xml:space="preserve"> </v>
      </c>
      <c r="BD46" s="387" t="str">
        <f>IFERROR(VLOOKUP($C46,[3]LP!$B:$BH,41,FALSE)," ")</f>
        <v xml:space="preserve"> </v>
      </c>
      <c r="BE46" s="388" t="str">
        <f>IFERROR(VLOOKUP($C46,[3]LP!$B:$BH,42,FALSE)," ")</f>
        <v xml:space="preserve"> </v>
      </c>
      <c r="BF46" s="388" t="str">
        <f>IFERROR(VLOOKUP($C46,[3]LP!$B:$BH,43,FALSE)," ")</f>
        <v xml:space="preserve"> </v>
      </c>
      <c r="BG46" s="388" t="str">
        <f>IFERROR(VLOOKUP($C46,[3]LP!$B:$BH,44,FALSE)," ")</f>
        <v xml:space="preserve"> </v>
      </c>
      <c r="BH46" s="388" t="str">
        <f>IFERROR(VLOOKUP($C46,[3]LP!$B:$BH,45,FALSE)," ")</f>
        <v xml:space="preserve"> </v>
      </c>
      <c r="BI46" s="389" t="str">
        <f>IFERROR(VLOOKUP($C46,[3]LP!$B:$BH,46,FALSE)," ")</f>
        <v xml:space="preserve"> </v>
      </c>
    </row>
    <row r="47" spans="1:61">
      <c r="A47" s="237"/>
      <c r="B47" s="237"/>
      <c r="C47" s="109"/>
      <c r="D47" s="109"/>
      <c r="E47" s="109"/>
      <c r="F47" s="138" t="str">
        <f>IFERROR(VLOOKUP($C47,LP!$B:$BH,47,FALSE)," ")</f>
        <v xml:space="preserve"> </v>
      </c>
      <c r="G47" s="139" t="str">
        <f>IFERROR(VLOOKUP($C47,LP!$B:$BH,48,FALSE)," ")</f>
        <v xml:space="preserve"> </v>
      </c>
      <c r="H47" s="139" t="str">
        <f>IFERROR(VLOOKUP($C47,LP!$B:$BH,49,FALSE)," ")</f>
        <v xml:space="preserve"> </v>
      </c>
      <c r="I47" s="140" t="str">
        <f t="shared" ref="I47" si="47">+IFERROR((H47/F47-1)," ")</f>
        <v xml:space="preserve"> </v>
      </c>
      <c r="J47" s="141" t="str">
        <f t="shared" ref="J47" si="48">IFERROR(((H47-F47)/H47)," ")</f>
        <v xml:space="preserve"> </v>
      </c>
      <c r="K47" s="139" t="str">
        <f>IFERROR(VLOOKUP($C47,LP!$B:$BH,52,FALSE)," ")</f>
        <v xml:space="preserve"> </v>
      </c>
      <c r="L47" s="139" t="str">
        <f>IFERROR(VLOOKUP($C47,LP!$B:$BH,53,FALSE)," ")</f>
        <v xml:space="preserve"> </v>
      </c>
      <c r="M47" s="140" t="str">
        <f t="shared" ref="M47" si="49">+IFERROR((K47/F47-1)," ")</f>
        <v xml:space="preserve"> </v>
      </c>
      <c r="N47" s="141" t="str">
        <f t="shared" ref="N47" si="50">IFERROR((K47-F47)/K47," ")</f>
        <v xml:space="preserve"> </v>
      </c>
      <c r="O47" s="139" t="str">
        <f>IFERROR(VLOOKUP($C47,LP!$B:$BH,56,FALSE)," ")</f>
        <v xml:space="preserve"> </v>
      </c>
      <c r="P47" s="139" t="str">
        <f>IFERROR(VLOOKUP($C47,LP!$B:$BH,57,FALSE)," ")</f>
        <v xml:space="preserve"> </v>
      </c>
      <c r="Q47" s="140" t="str">
        <f t="shared" ref="Q47" si="51">IFERROR(+O47/F47-1," ")</f>
        <v xml:space="preserve"> </v>
      </c>
      <c r="R47" s="141" t="str">
        <f t="shared" ref="R47" si="52">IFERROR((O47-F47)/O47," ")</f>
        <v xml:space="preserve"> </v>
      </c>
      <c r="S47" s="214"/>
      <c r="T47" s="215"/>
      <c r="U47" s="216" t="str">
        <f t="shared" ref="U47" si="53">+IF(T47=1,"PROMEDIO",IF(T47=3,"SELL IN","MATRIZ"))</f>
        <v>MATRIZ</v>
      </c>
      <c r="V47" s="399"/>
      <c r="W47" s="110">
        <f t="shared" si="38"/>
        <v>0</v>
      </c>
      <c r="X47" s="147"/>
      <c r="Y47" s="147"/>
      <c r="Z47" s="110">
        <f t="shared" si="39"/>
        <v>0</v>
      </c>
      <c r="AA47" s="148"/>
      <c r="AB47" s="149"/>
      <c r="AC47" s="114">
        <f t="shared" si="40"/>
        <v>0</v>
      </c>
      <c r="AD47" s="170">
        <v>3</v>
      </c>
      <c r="AE47" s="115" t="str">
        <f t="shared" si="46"/>
        <v>FIJO</v>
      </c>
      <c r="AF47" s="116"/>
      <c r="AG47" s="235"/>
      <c r="AH47" s="236">
        <f t="shared" si="43"/>
        <v>0</v>
      </c>
      <c r="AI47" s="190"/>
      <c r="AJ47" s="190"/>
      <c r="AK47" s="199"/>
      <c r="AL47" s="195"/>
      <c r="AM47" s="190"/>
      <c r="AN47" s="190"/>
      <c r="AO47" s="199"/>
      <c r="AP47" s="190"/>
      <c r="AQ47" s="201"/>
      <c r="AR47" s="208"/>
      <c r="AS47" s="209"/>
      <c r="AT47" s="209"/>
      <c r="AU47" s="209"/>
      <c r="AV47" s="209"/>
      <c r="AW47" s="210"/>
      <c r="AX47" s="390" t="str">
        <f>IFERROR(VLOOKUP($C47,LP!$B:$AO,35,0), " ")</f>
        <v xml:space="preserve"> </v>
      </c>
      <c r="AY47" s="382" t="str">
        <f>IFERROR(VLOOKUP($C47,LP!$B:$AO,36,0), " ")</f>
        <v xml:space="preserve"> </v>
      </c>
      <c r="AZ47" s="382" t="str">
        <f>IFERROR(VLOOKUP($C47,LP!$B:$AO,37,0), " ")</f>
        <v xml:space="preserve"> </v>
      </c>
      <c r="BA47" s="382" t="str">
        <f>IFERROR(VLOOKUP($C47,LP!$B:$AO,38,0), " ")</f>
        <v xml:space="preserve"> </v>
      </c>
      <c r="BB47" s="382" t="str">
        <f>IFERROR(VLOOKUP($C47,LP!$B:$AO,39,0), " ")</f>
        <v xml:space="preserve"> </v>
      </c>
      <c r="BC47" s="383" t="str">
        <f>IFERROR(VLOOKUP($C47,LP!$B:$AO,40,0), " ")</f>
        <v xml:space="preserve"> </v>
      </c>
      <c r="BD47" s="387" t="str">
        <f>IFERROR(VLOOKUP($C47,LP!$B:$BH,41,FALSE)," ")</f>
        <v xml:space="preserve"> </v>
      </c>
      <c r="BE47" s="388" t="str">
        <f>IFERROR(VLOOKUP($C47,LP!$B:$BH,42,FALSE)," ")</f>
        <v xml:space="preserve"> </v>
      </c>
      <c r="BF47" s="388" t="str">
        <f>IFERROR(VLOOKUP($C47,LP!$B:$BH,43,FALSE)," ")</f>
        <v xml:space="preserve"> </v>
      </c>
      <c r="BG47" s="388" t="str">
        <f>IFERROR(VLOOKUP($C47,LP!$B:$BH,44,FALSE)," ")</f>
        <v xml:space="preserve"> </v>
      </c>
      <c r="BH47" s="388" t="str">
        <f>IFERROR(VLOOKUP($C47,LP!$B:$BH,45,FALSE)," ")</f>
        <v xml:space="preserve"> </v>
      </c>
      <c r="BI47" s="389" t="str">
        <f>IFERROR(VLOOKUP($C47,LP!$B:$BH,46,FALSE)," ")</f>
        <v xml:space="preserve"> </v>
      </c>
    </row>
    <row r="48" spans="1:61">
      <c r="A48" s="237"/>
      <c r="B48" s="237"/>
      <c r="C48" s="109"/>
      <c r="D48" s="109"/>
      <c r="E48" s="109"/>
      <c r="F48" s="138" t="str">
        <f>IFERROR(VLOOKUP($C48,LP!$B:$BH,47,FALSE)," ")</f>
        <v xml:space="preserve"> </v>
      </c>
      <c r="G48" s="139" t="str">
        <f>IFERROR(VLOOKUP($C48,LP!$B:$BH,48,FALSE)," ")</f>
        <v xml:space="preserve"> </v>
      </c>
      <c r="H48" s="139" t="str">
        <f>IFERROR(VLOOKUP($C48,LP!$B:$BH,49,FALSE)," ")</f>
        <v xml:space="preserve"> </v>
      </c>
      <c r="I48" s="140" t="str">
        <f t="shared" ref="I48:I57" si="54">+IFERROR((H48/F48-1)," ")</f>
        <v xml:space="preserve"> </v>
      </c>
      <c r="J48" s="141" t="str">
        <f t="shared" ref="J48:J57" si="55">IFERROR(((H48-F48)/H48)," ")</f>
        <v xml:space="preserve"> </v>
      </c>
      <c r="K48" s="139" t="str">
        <f>IFERROR(VLOOKUP($C48,LP!$B:$BH,52,FALSE)," ")</f>
        <v xml:space="preserve"> </v>
      </c>
      <c r="L48" s="139" t="str">
        <f>IFERROR(VLOOKUP($C48,LP!$B:$BH,53,FALSE)," ")</f>
        <v xml:space="preserve"> </v>
      </c>
      <c r="M48" s="140" t="str">
        <f t="shared" ref="M48:M57" si="56">+IFERROR((K48/F48-1)," ")</f>
        <v xml:space="preserve"> </v>
      </c>
      <c r="N48" s="141" t="str">
        <f t="shared" ref="N48:N57" si="57">IFERROR((K48-F48)/K48," ")</f>
        <v xml:space="preserve"> </v>
      </c>
      <c r="O48" s="139" t="str">
        <f>IFERROR(VLOOKUP($C48,LP!$B:$BH,56,FALSE)," ")</f>
        <v xml:space="preserve"> </v>
      </c>
      <c r="P48" s="139" t="str">
        <f>IFERROR(VLOOKUP($C48,LP!$B:$BH,57,FALSE)," ")</f>
        <v xml:space="preserve"> </v>
      </c>
      <c r="Q48" s="140" t="str">
        <f t="shared" ref="Q48:Q57" si="58">IFERROR(+O48/F48-1," ")</f>
        <v xml:space="preserve"> </v>
      </c>
      <c r="R48" s="141" t="str">
        <f t="shared" ref="R48:R57" si="59">IFERROR((O48-F48)/O48," ")</f>
        <v xml:space="preserve"> </v>
      </c>
      <c r="S48" s="214"/>
      <c r="T48" s="215"/>
      <c r="U48" s="216" t="str">
        <f t="shared" ref="U48:U57" si="60">+IF(T48=1,"PROMEDIO",IF(T48=3,"SELL IN","MATRIZ"))</f>
        <v>MATRIZ</v>
      </c>
      <c r="V48" s="399"/>
      <c r="W48" s="110">
        <f t="shared" si="38"/>
        <v>0</v>
      </c>
      <c r="X48" s="147"/>
      <c r="Y48" s="147"/>
      <c r="Z48" s="110">
        <f t="shared" si="39"/>
        <v>0</v>
      </c>
      <c r="AA48" s="148"/>
      <c r="AB48" s="149"/>
      <c r="AC48" s="114">
        <f t="shared" si="40"/>
        <v>0</v>
      </c>
      <c r="AD48" s="170">
        <v>0</v>
      </c>
      <c r="AE48" s="115" t="str">
        <f t="shared" ref="AE48:AE57" si="61">IFERROR(IF(OR(AD48=1,AD48="",AD48=" "),"COSTO",IF(AD48=3,"FIJO","VENTA")),"")</f>
        <v>VENTA</v>
      </c>
      <c r="AF48" s="116"/>
      <c r="AG48" s="235"/>
      <c r="AH48" s="236" t="str">
        <f t="shared" si="43"/>
        <v xml:space="preserve"> </v>
      </c>
      <c r="AI48" s="190"/>
      <c r="AJ48" s="190"/>
      <c r="AK48" s="199"/>
      <c r="AL48" s="195"/>
      <c r="AM48" s="190"/>
      <c r="AN48" s="190"/>
      <c r="AO48" s="199"/>
      <c r="AP48" s="190"/>
      <c r="AQ48" s="201"/>
      <c r="AR48" s="208"/>
      <c r="AS48" s="209"/>
      <c r="AT48" s="209"/>
      <c r="AU48" s="209"/>
      <c r="AV48" s="209"/>
      <c r="AW48" s="210"/>
      <c r="AX48" s="390" t="str">
        <f>IFERROR(VLOOKUP($C48,LP!$B:$AO,35,0), " ")</f>
        <v xml:space="preserve"> </v>
      </c>
      <c r="AY48" s="382" t="str">
        <f>IFERROR(VLOOKUP($C48,LP!$B:$AO,36,0), " ")</f>
        <v xml:space="preserve"> </v>
      </c>
      <c r="AZ48" s="382" t="str">
        <f>IFERROR(VLOOKUP($C48,LP!$B:$AO,37,0), " ")</f>
        <v xml:space="preserve"> </v>
      </c>
      <c r="BA48" s="382" t="str">
        <f>IFERROR(VLOOKUP($C48,LP!$B:$AO,38,0), " ")</f>
        <v xml:space="preserve"> </v>
      </c>
      <c r="BB48" s="382" t="str">
        <f>IFERROR(VLOOKUP($C48,LP!$B:$AO,39,0), " ")</f>
        <v xml:space="preserve"> </v>
      </c>
      <c r="BC48" s="383" t="str">
        <f>IFERROR(VLOOKUP($C48,LP!$B:$AO,40,0), " ")</f>
        <v xml:space="preserve"> </v>
      </c>
      <c r="BD48" s="387" t="str">
        <f>IFERROR(VLOOKUP($C48,LP!$B:$BH,41,FALSE)," ")</f>
        <v xml:space="preserve"> </v>
      </c>
      <c r="BE48" s="388" t="str">
        <f>IFERROR(VLOOKUP($C48,LP!$B:$BH,42,FALSE)," ")</f>
        <v xml:space="preserve"> </v>
      </c>
      <c r="BF48" s="388" t="str">
        <f>IFERROR(VLOOKUP($C48,LP!$B:$BH,43,FALSE)," ")</f>
        <v xml:space="preserve"> </v>
      </c>
      <c r="BG48" s="388" t="str">
        <f>IFERROR(VLOOKUP($C48,LP!$B:$BH,44,FALSE)," ")</f>
        <v xml:space="preserve"> </v>
      </c>
      <c r="BH48" s="388" t="str">
        <f>IFERROR(VLOOKUP($C48,LP!$B:$BH,45,FALSE)," ")</f>
        <v xml:space="preserve"> </v>
      </c>
      <c r="BI48" s="389" t="str">
        <f>IFERROR(VLOOKUP($C48,LP!$B:$BH,46,FALSE)," ")</f>
        <v xml:space="preserve"> </v>
      </c>
    </row>
    <row r="49" spans="1:61">
      <c r="A49" s="237"/>
      <c r="B49" s="237"/>
      <c r="C49" s="109"/>
      <c r="D49" s="109"/>
      <c r="E49" s="109"/>
      <c r="F49" s="138" t="str">
        <f>IFERROR(VLOOKUP($C49,LP!$B:$BH,47,FALSE)," ")</f>
        <v xml:space="preserve"> </v>
      </c>
      <c r="G49" s="139" t="str">
        <f>IFERROR(VLOOKUP($C49,LP!$B:$BH,48,FALSE)," ")</f>
        <v xml:space="preserve"> </v>
      </c>
      <c r="H49" s="139" t="str">
        <f>IFERROR(VLOOKUP($C49,LP!$B:$BH,49,FALSE)," ")</f>
        <v xml:space="preserve"> </v>
      </c>
      <c r="I49" s="140" t="str">
        <f t="shared" si="54"/>
        <v xml:space="preserve"> </v>
      </c>
      <c r="J49" s="141" t="str">
        <f t="shared" si="55"/>
        <v xml:space="preserve"> </v>
      </c>
      <c r="K49" s="139" t="str">
        <f>IFERROR(VLOOKUP($C49,LP!$B:$BH,52,FALSE)," ")</f>
        <v xml:space="preserve"> </v>
      </c>
      <c r="L49" s="139" t="str">
        <f>IFERROR(VLOOKUP($C49,LP!$B:$BH,53,FALSE)," ")</f>
        <v xml:space="preserve"> </v>
      </c>
      <c r="M49" s="140" t="str">
        <f t="shared" si="56"/>
        <v xml:space="preserve"> </v>
      </c>
      <c r="N49" s="141" t="str">
        <f t="shared" si="57"/>
        <v xml:space="preserve"> </v>
      </c>
      <c r="O49" s="139" t="str">
        <f>IFERROR(VLOOKUP($C49,LP!$B:$BH,56,FALSE)," ")</f>
        <v xml:space="preserve"> </v>
      </c>
      <c r="P49" s="139" t="str">
        <f>IFERROR(VLOOKUP($C49,LP!$B:$BH,57,FALSE)," ")</f>
        <v xml:space="preserve"> </v>
      </c>
      <c r="Q49" s="140" t="str">
        <f t="shared" si="58"/>
        <v xml:space="preserve"> </v>
      </c>
      <c r="R49" s="141" t="str">
        <f t="shared" si="59"/>
        <v xml:space="preserve"> </v>
      </c>
      <c r="S49" s="214"/>
      <c r="T49" s="215"/>
      <c r="U49" s="216" t="str">
        <f t="shared" si="60"/>
        <v>MATRIZ</v>
      </c>
      <c r="V49" s="399"/>
      <c r="W49" s="110">
        <f t="shared" si="38"/>
        <v>0</v>
      </c>
      <c r="X49" s="147"/>
      <c r="Y49" s="147"/>
      <c r="Z49" s="110">
        <f t="shared" si="39"/>
        <v>0</v>
      </c>
      <c r="AA49" s="148"/>
      <c r="AB49" s="149"/>
      <c r="AC49" s="114">
        <f t="shared" si="40"/>
        <v>0</v>
      </c>
      <c r="AD49" s="170">
        <v>0</v>
      </c>
      <c r="AE49" s="115" t="str">
        <f t="shared" si="61"/>
        <v>VENTA</v>
      </c>
      <c r="AF49" s="116"/>
      <c r="AG49" s="235"/>
      <c r="AH49" s="236" t="str">
        <f t="shared" si="43"/>
        <v xml:space="preserve"> </v>
      </c>
      <c r="AI49" s="190"/>
      <c r="AJ49" s="190"/>
      <c r="AK49" s="199"/>
      <c r="AL49" s="195"/>
      <c r="AM49" s="190"/>
      <c r="AN49" s="190"/>
      <c r="AO49" s="199"/>
      <c r="AP49" s="190"/>
      <c r="AQ49" s="201"/>
      <c r="AR49" s="208"/>
      <c r="AS49" s="209"/>
      <c r="AT49" s="209"/>
      <c r="AU49" s="209"/>
      <c r="AV49" s="209"/>
      <c r="AW49" s="210"/>
      <c r="AX49" s="390" t="str">
        <f>IFERROR(VLOOKUP($C49,LP!$B:$AO,35,0), " ")</f>
        <v xml:space="preserve"> </v>
      </c>
      <c r="AY49" s="382" t="str">
        <f>IFERROR(VLOOKUP($C49,LP!$B:$AO,36,0), " ")</f>
        <v xml:space="preserve"> </v>
      </c>
      <c r="AZ49" s="382" t="str">
        <f>IFERROR(VLOOKUP($C49,LP!$B:$AO,37,0), " ")</f>
        <v xml:space="preserve"> </v>
      </c>
      <c r="BA49" s="382" t="str">
        <f>IFERROR(VLOOKUP($C49,LP!$B:$AO,38,0), " ")</f>
        <v xml:space="preserve"> </v>
      </c>
      <c r="BB49" s="382" t="str">
        <f>IFERROR(VLOOKUP($C49,LP!$B:$AO,39,0), " ")</f>
        <v xml:space="preserve"> </v>
      </c>
      <c r="BC49" s="383" t="str">
        <f>IFERROR(VLOOKUP($C49,LP!$B:$AO,40,0), " ")</f>
        <v xml:space="preserve"> </v>
      </c>
      <c r="BD49" s="387" t="str">
        <f>IFERROR(VLOOKUP($C49,LP!$B:$BH,41,FALSE)," ")</f>
        <v xml:space="preserve"> </v>
      </c>
      <c r="BE49" s="388" t="str">
        <f>IFERROR(VLOOKUP($C49,LP!$B:$BH,42,FALSE)," ")</f>
        <v xml:space="preserve"> </v>
      </c>
      <c r="BF49" s="388" t="str">
        <f>IFERROR(VLOOKUP($C49,LP!$B:$BH,43,FALSE)," ")</f>
        <v xml:space="preserve"> </v>
      </c>
      <c r="BG49" s="388" t="str">
        <f>IFERROR(VLOOKUP($C49,LP!$B:$BH,44,FALSE)," ")</f>
        <v xml:space="preserve"> </v>
      </c>
      <c r="BH49" s="388" t="str">
        <f>IFERROR(VLOOKUP($C49,LP!$B:$BH,45,FALSE)," ")</f>
        <v xml:space="preserve"> </v>
      </c>
      <c r="BI49" s="389" t="str">
        <f>IFERROR(VLOOKUP($C49,LP!$B:$BH,46,FALSE)," ")</f>
        <v xml:space="preserve"> </v>
      </c>
    </row>
    <row r="50" spans="1:61">
      <c r="A50" s="237"/>
      <c r="B50" s="237"/>
      <c r="C50" s="109"/>
      <c r="D50" s="109"/>
      <c r="E50" s="109"/>
      <c r="F50" s="138" t="str">
        <f>IFERROR(VLOOKUP($C50,LP!$B:$BH,47,FALSE)," ")</f>
        <v xml:space="preserve"> </v>
      </c>
      <c r="G50" s="139" t="str">
        <f>IFERROR(VLOOKUP($C50,LP!$B:$BH,48,FALSE)," ")</f>
        <v xml:space="preserve"> </v>
      </c>
      <c r="H50" s="139" t="str">
        <f>IFERROR(VLOOKUP($C50,LP!$B:$BH,49,FALSE)," ")</f>
        <v xml:space="preserve"> </v>
      </c>
      <c r="I50" s="140" t="str">
        <f t="shared" si="54"/>
        <v xml:space="preserve"> </v>
      </c>
      <c r="J50" s="141" t="str">
        <f t="shared" si="55"/>
        <v xml:space="preserve"> </v>
      </c>
      <c r="K50" s="139" t="str">
        <f>IFERROR(VLOOKUP($C50,LP!$B:$BH,52,FALSE)," ")</f>
        <v xml:space="preserve"> </v>
      </c>
      <c r="L50" s="139" t="str">
        <f>IFERROR(VLOOKUP($C50,LP!$B:$BH,53,FALSE)," ")</f>
        <v xml:space="preserve"> </v>
      </c>
      <c r="M50" s="140" t="str">
        <f t="shared" si="56"/>
        <v xml:space="preserve"> </v>
      </c>
      <c r="N50" s="141" t="str">
        <f t="shared" si="57"/>
        <v xml:space="preserve"> </v>
      </c>
      <c r="O50" s="139" t="str">
        <f>IFERROR(VLOOKUP($C50,LP!$B:$BH,56,FALSE)," ")</f>
        <v xml:space="preserve"> </v>
      </c>
      <c r="P50" s="139" t="str">
        <f>IFERROR(VLOOKUP($C50,LP!$B:$BH,57,FALSE)," ")</f>
        <v xml:space="preserve"> </v>
      </c>
      <c r="Q50" s="140" t="str">
        <f t="shared" si="58"/>
        <v xml:space="preserve"> </v>
      </c>
      <c r="R50" s="141" t="str">
        <f t="shared" si="59"/>
        <v xml:space="preserve"> </v>
      </c>
      <c r="S50" s="214"/>
      <c r="T50" s="215"/>
      <c r="U50" s="216" t="str">
        <f t="shared" si="60"/>
        <v>MATRIZ</v>
      </c>
      <c r="V50" s="399"/>
      <c r="W50" s="110">
        <f t="shared" si="38"/>
        <v>0</v>
      </c>
      <c r="X50" s="147"/>
      <c r="Y50" s="147"/>
      <c r="Z50" s="110">
        <f t="shared" si="39"/>
        <v>0</v>
      </c>
      <c r="AA50" s="148"/>
      <c r="AB50" s="149"/>
      <c r="AC50" s="114">
        <f t="shared" si="40"/>
        <v>0</v>
      </c>
      <c r="AD50" s="170">
        <v>0</v>
      </c>
      <c r="AE50" s="115" t="str">
        <f t="shared" si="61"/>
        <v>VENTA</v>
      </c>
      <c r="AF50" s="116"/>
      <c r="AG50" s="235"/>
      <c r="AH50" s="236" t="str">
        <f t="shared" si="43"/>
        <v xml:space="preserve"> </v>
      </c>
      <c r="AI50" s="190"/>
      <c r="AJ50" s="190"/>
      <c r="AK50" s="199"/>
      <c r="AL50" s="195"/>
      <c r="AM50" s="190"/>
      <c r="AN50" s="190"/>
      <c r="AO50" s="199"/>
      <c r="AP50" s="190"/>
      <c r="AQ50" s="201"/>
      <c r="AR50" s="208"/>
      <c r="AS50" s="209"/>
      <c r="AT50" s="209"/>
      <c r="AU50" s="209"/>
      <c r="AV50" s="209"/>
      <c r="AW50" s="210"/>
      <c r="AX50" s="390" t="str">
        <f>IFERROR(VLOOKUP($C50,LP!$B:$AO,35,0), " ")</f>
        <v xml:space="preserve"> </v>
      </c>
      <c r="AY50" s="382" t="str">
        <f>IFERROR(VLOOKUP($C50,LP!$B:$AO,36,0), " ")</f>
        <v xml:space="preserve"> </v>
      </c>
      <c r="AZ50" s="382" t="str">
        <f>IFERROR(VLOOKUP($C50,LP!$B:$AO,37,0), " ")</f>
        <v xml:space="preserve"> </v>
      </c>
      <c r="BA50" s="382" t="str">
        <f>IFERROR(VLOOKUP($C50,LP!$B:$AO,38,0), " ")</f>
        <v xml:space="preserve"> </v>
      </c>
      <c r="BB50" s="382" t="str">
        <f>IFERROR(VLOOKUP($C50,LP!$B:$AO,39,0), " ")</f>
        <v xml:space="preserve"> </v>
      </c>
      <c r="BC50" s="383" t="str">
        <f>IFERROR(VLOOKUP($C50,LP!$B:$AO,40,0), " ")</f>
        <v xml:space="preserve"> </v>
      </c>
      <c r="BD50" s="387" t="str">
        <f>IFERROR(VLOOKUP($C50,LP!$B:$BH,41,FALSE)," ")</f>
        <v xml:space="preserve"> </v>
      </c>
      <c r="BE50" s="388" t="str">
        <f>IFERROR(VLOOKUP($C50,LP!$B:$BH,42,FALSE)," ")</f>
        <v xml:space="preserve"> </v>
      </c>
      <c r="BF50" s="388" t="str">
        <f>IFERROR(VLOOKUP($C50,LP!$B:$BH,43,FALSE)," ")</f>
        <v xml:space="preserve"> </v>
      </c>
      <c r="BG50" s="388" t="str">
        <f>IFERROR(VLOOKUP($C50,LP!$B:$BH,44,FALSE)," ")</f>
        <v xml:space="preserve"> </v>
      </c>
      <c r="BH50" s="388" t="str">
        <f>IFERROR(VLOOKUP($C50,LP!$B:$BH,45,FALSE)," ")</f>
        <v xml:space="preserve"> </v>
      </c>
      <c r="BI50" s="389" t="str">
        <f>IFERROR(VLOOKUP($C50,LP!$B:$BH,46,FALSE)," ")</f>
        <v xml:space="preserve"> </v>
      </c>
    </row>
    <row r="51" spans="1:61">
      <c r="A51" s="237"/>
      <c r="B51" s="237"/>
      <c r="C51" s="109"/>
      <c r="D51" s="109"/>
      <c r="E51" s="109"/>
      <c r="F51" s="138" t="str">
        <f>IFERROR(VLOOKUP($C51,LP!$B:$BH,47,FALSE)," ")</f>
        <v xml:space="preserve"> </v>
      </c>
      <c r="G51" s="139" t="str">
        <f>IFERROR(VLOOKUP($C51,LP!$B:$BH,48,FALSE)," ")</f>
        <v xml:space="preserve"> </v>
      </c>
      <c r="H51" s="139" t="str">
        <f>IFERROR(VLOOKUP($C51,LP!$B:$BH,49,FALSE)," ")</f>
        <v xml:space="preserve"> </v>
      </c>
      <c r="I51" s="140" t="str">
        <f t="shared" si="54"/>
        <v xml:space="preserve"> </v>
      </c>
      <c r="J51" s="141" t="str">
        <f t="shared" si="55"/>
        <v xml:space="preserve"> </v>
      </c>
      <c r="K51" s="139" t="str">
        <f>IFERROR(VLOOKUP($C51,LP!$B:$BH,52,FALSE)," ")</f>
        <v xml:space="preserve"> </v>
      </c>
      <c r="L51" s="139" t="str">
        <f>IFERROR(VLOOKUP($C51,LP!$B:$BH,53,FALSE)," ")</f>
        <v xml:space="preserve"> </v>
      </c>
      <c r="M51" s="140" t="str">
        <f t="shared" si="56"/>
        <v xml:space="preserve"> </v>
      </c>
      <c r="N51" s="141" t="str">
        <f t="shared" si="57"/>
        <v xml:space="preserve"> </v>
      </c>
      <c r="O51" s="139" t="str">
        <f>IFERROR(VLOOKUP($C51,LP!$B:$BH,56,FALSE)," ")</f>
        <v xml:space="preserve"> </v>
      </c>
      <c r="P51" s="139" t="str">
        <f>IFERROR(VLOOKUP($C51,LP!$B:$BH,57,FALSE)," ")</f>
        <v xml:space="preserve"> </v>
      </c>
      <c r="Q51" s="140" t="str">
        <f t="shared" si="58"/>
        <v xml:space="preserve"> </v>
      </c>
      <c r="R51" s="141" t="str">
        <f t="shared" si="59"/>
        <v xml:space="preserve"> </v>
      </c>
      <c r="S51" s="214"/>
      <c r="T51" s="215"/>
      <c r="U51" s="216" t="str">
        <f t="shared" si="60"/>
        <v>MATRIZ</v>
      </c>
      <c r="V51" s="399"/>
      <c r="W51" s="110">
        <f t="shared" si="38"/>
        <v>0</v>
      </c>
      <c r="X51" s="147"/>
      <c r="Y51" s="147"/>
      <c r="Z51" s="110">
        <f t="shared" si="39"/>
        <v>0</v>
      </c>
      <c r="AA51" s="148"/>
      <c r="AB51" s="149"/>
      <c r="AC51" s="114">
        <f t="shared" si="40"/>
        <v>0</v>
      </c>
      <c r="AD51" s="170">
        <v>0</v>
      </c>
      <c r="AE51" s="115" t="str">
        <f t="shared" si="61"/>
        <v>VENTA</v>
      </c>
      <c r="AF51" s="116"/>
      <c r="AG51" s="235"/>
      <c r="AH51" s="236" t="str">
        <f t="shared" si="43"/>
        <v xml:space="preserve"> </v>
      </c>
      <c r="AI51" s="190"/>
      <c r="AJ51" s="190"/>
      <c r="AK51" s="199"/>
      <c r="AL51" s="195"/>
      <c r="AM51" s="190"/>
      <c r="AN51" s="190"/>
      <c r="AO51" s="199"/>
      <c r="AP51" s="190"/>
      <c r="AQ51" s="201"/>
      <c r="AR51" s="208"/>
      <c r="AS51" s="209"/>
      <c r="AT51" s="209"/>
      <c r="AU51" s="209"/>
      <c r="AV51" s="209"/>
      <c r="AW51" s="210"/>
      <c r="AX51" s="390" t="str">
        <f>IFERROR(VLOOKUP($C51,LP!$B:$AO,35,0), " ")</f>
        <v xml:space="preserve"> </v>
      </c>
      <c r="AY51" s="382" t="str">
        <f>IFERROR(VLOOKUP($C51,LP!$B:$AO,36,0), " ")</f>
        <v xml:space="preserve"> </v>
      </c>
      <c r="AZ51" s="382" t="str">
        <f>IFERROR(VLOOKUP($C51,LP!$B:$AO,37,0), " ")</f>
        <v xml:space="preserve"> </v>
      </c>
      <c r="BA51" s="382" t="str">
        <f>IFERROR(VLOOKUP($C51,LP!$B:$AO,38,0), " ")</f>
        <v xml:space="preserve"> </v>
      </c>
      <c r="BB51" s="382" t="str">
        <f>IFERROR(VLOOKUP($C51,LP!$B:$AO,39,0), " ")</f>
        <v xml:space="preserve"> </v>
      </c>
      <c r="BC51" s="383" t="str">
        <f>IFERROR(VLOOKUP($C51,LP!$B:$AO,40,0), " ")</f>
        <v xml:space="preserve"> </v>
      </c>
      <c r="BD51" s="387" t="str">
        <f>IFERROR(VLOOKUP($C51,LP!$B:$BH,41,FALSE)," ")</f>
        <v xml:space="preserve"> </v>
      </c>
      <c r="BE51" s="388" t="str">
        <f>IFERROR(VLOOKUP($C51,LP!$B:$BH,42,FALSE)," ")</f>
        <v xml:space="preserve"> </v>
      </c>
      <c r="BF51" s="388" t="str">
        <f>IFERROR(VLOOKUP($C51,LP!$B:$BH,43,FALSE)," ")</f>
        <v xml:space="preserve"> </v>
      </c>
      <c r="BG51" s="388" t="str">
        <f>IFERROR(VLOOKUP($C51,LP!$B:$BH,44,FALSE)," ")</f>
        <v xml:space="preserve"> </v>
      </c>
      <c r="BH51" s="388" t="str">
        <f>IFERROR(VLOOKUP($C51,LP!$B:$BH,45,FALSE)," ")</f>
        <v xml:space="preserve"> </v>
      </c>
      <c r="BI51" s="389" t="str">
        <f>IFERROR(VLOOKUP($C51,LP!$B:$BH,46,FALSE)," ")</f>
        <v xml:space="preserve"> </v>
      </c>
    </row>
    <row r="52" spans="1:61">
      <c r="A52" s="237"/>
      <c r="B52" s="237"/>
      <c r="C52" s="109"/>
      <c r="D52" s="109"/>
      <c r="E52" s="109"/>
      <c r="F52" s="138" t="str">
        <f>IFERROR(VLOOKUP($C52,LP!$B:$BH,47,FALSE)," ")</f>
        <v xml:space="preserve"> </v>
      </c>
      <c r="G52" s="139" t="str">
        <f>IFERROR(VLOOKUP($C52,LP!$B:$BH,48,FALSE)," ")</f>
        <v xml:space="preserve"> </v>
      </c>
      <c r="H52" s="139" t="str">
        <f>IFERROR(VLOOKUP($C52,LP!$B:$BH,49,FALSE)," ")</f>
        <v xml:space="preserve"> </v>
      </c>
      <c r="I52" s="140" t="str">
        <f t="shared" si="54"/>
        <v xml:space="preserve"> </v>
      </c>
      <c r="J52" s="141" t="str">
        <f t="shared" si="55"/>
        <v xml:space="preserve"> </v>
      </c>
      <c r="K52" s="139" t="str">
        <f>IFERROR(VLOOKUP($C52,LP!$B:$BH,52,FALSE)," ")</f>
        <v xml:space="preserve"> </v>
      </c>
      <c r="L52" s="139" t="str">
        <f>IFERROR(VLOOKUP($C52,LP!$B:$BH,53,FALSE)," ")</f>
        <v xml:space="preserve"> </v>
      </c>
      <c r="M52" s="140" t="str">
        <f t="shared" si="56"/>
        <v xml:space="preserve"> </v>
      </c>
      <c r="N52" s="141" t="str">
        <f t="shared" si="57"/>
        <v xml:space="preserve"> </v>
      </c>
      <c r="O52" s="139" t="str">
        <f>IFERROR(VLOOKUP($C52,LP!$B:$BH,56,FALSE)," ")</f>
        <v xml:space="preserve"> </v>
      </c>
      <c r="P52" s="139" t="str">
        <f>IFERROR(VLOOKUP($C52,LP!$B:$BH,57,FALSE)," ")</f>
        <v xml:space="preserve"> </v>
      </c>
      <c r="Q52" s="140" t="str">
        <f t="shared" si="58"/>
        <v xml:space="preserve"> </v>
      </c>
      <c r="R52" s="141" t="str">
        <f t="shared" si="59"/>
        <v xml:space="preserve"> </v>
      </c>
      <c r="S52" s="214"/>
      <c r="T52" s="215"/>
      <c r="U52" s="216" t="str">
        <f t="shared" si="60"/>
        <v>MATRIZ</v>
      </c>
      <c r="V52" s="400"/>
      <c r="W52" s="110">
        <f t="shared" si="38"/>
        <v>0</v>
      </c>
      <c r="X52" s="147"/>
      <c r="Y52" s="147"/>
      <c r="Z52" s="110">
        <f t="shared" si="39"/>
        <v>0</v>
      </c>
      <c r="AA52" s="148"/>
      <c r="AB52" s="149"/>
      <c r="AC52" s="114">
        <f t="shared" si="40"/>
        <v>0</v>
      </c>
      <c r="AD52" s="170">
        <v>0</v>
      </c>
      <c r="AE52" s="115" t="str">
        <f t="shared" si="61"/>
        <v>VENTA</v>
      </c>
      <c r="AF52" s="116"/>
      <c r="AG52" s="235"/>
      <c r="AH52" s="236" t="str">
        <f t="shared" si="43"/>
        <v xml:space="preserve"> </v>
      </c>
      <c r="AI52" s="190"/>
      <c r="AJ52" s="190"/>
      <c r="AK52" s="199"/>
      <c r="AL52" s="195"/>
      <c r="AM52" s="190"/>
      <c r="AN52" s="190"/>
      <c r="AO52" s="199"/>
      <c r="AP52" s="190"/>
      <c r="AQ52" s="201"/>
      <c r="AR52" s="208"/>
      <c r="AS52" s="209"/>
      <c r="AT52" s="209"/>
      <c r="AU52" s="209"/>
      <c r="AV52" s="209"/>
      <c r="AW52" s="210"/>
      <c r="AX52" s="390" t="str">
        <f>IFERROR(VLOOKUP($C52,LP!$B:$AO,35,0), " ")</f>
        <v xml:space="preserve"> </v>
      </c>
      <c r="AY52" s="382" t="str">
        <f>IFERROR(VLOOKUP($C52,LP!$B:$AO,36,0), " ")</f>
        <v xml:space="preserve"> </v>
      </c>
      <c r="AZ52" s="382" t="str">
        <f>IFERROR(VLOOKUP($C52,LP!$B:$AO,37,0), " ")</f>
        <v xml:space="preserve"> </v>
      </c>
      <c r="BA52" s="382" t="str">
        <f>IFERROR(VLOOKUP($C52,LP!$B:$AO,38,0), " ")</f>
        <v xml:space="preserve"> </v>
      </c>
      <c r="BB52" s="382" t="str">
        <f>IFERROR(VLOOKUP($C52,LP!$B:$AO,39,0), " ")</f>
        <v xml:space="preserve"> </v>
      </c>
      <c r="BC52" s="383" t="str">
        <f>IFERROR(VLOOKUP($C52,LP!$B:$AO,40,0), " ")</f>
        <v xml:space="preserve"> </v>
      </c>
      <c r="BD52" s="387" t="str">
        <f>IFERROR(VLOOKUP($C52,LP!$B:$BH,41,FALSE)," ")</f>
        <v xml:space="preserve"> </v>
      </c>
      <c r="BE52" s="388" t="str">
        <f>IFERROR(VLOOKUP($C52,LP!$B:$BH,42,FALSE)," ")</f>
        <v xml:space="preserve"> </v>
      </c>
      <c r="BF52" s="388" t="str">
        <f>IFERROR(VLOOKUP($C52,LP!$B:$BH,43,FALSE)," ")</f>
        <v xml:space="preserve"> </v>
      </c>
      <c r="BG52" s="388" t="str">
        <f>IFERROR(VLOOKUP($C52,LP!$B:$BH,44,FALSE)," ")</f>
        <v xml:space="preserve"> </v>
      </c>
      <c r="BH52" s="388" t="str">
        <f>IFERROR(VLOOKUP($C52,LP!$B:$BH,45,FALSE)," ")</f>
        <v xml:space="preserve"> </v>
      </c>
      <c r="BI52" s="389" t="str">
        <f>IFERROR(VLOOKUP($C52,LP!$B:$BH,46,FALSE)," ")</f>
        <v xml:space="preserve"> </v>
      </c>
    </row>
    <row r="53" spans="1:61">
      <c r="A53" s="237"/>
      <c r="B53" s="237"/>
      <c r="C53" s="108"/>
      <c r="D53" s="406"/>
      <c r="E53" s="109"/>
      <c r="F53" s="138" t="str">
        <f>IFERROR(VLOOKUP($C53,LP!$B:$BH,47,FALSE)," ")</f>
        <v xml:space="preserve"> </v>
      </c>
      <c r="G53" s="139" t="str">
        <f>IFERROR(VLOOKUP($C53,LP!$B:$BH,48,FALSE)," ")</f>
        <v xml:space="preserve"> </v>
      </c>
      <c r="H53" s="139" t="str">
        <f>IFERROR(VLOOKUP($C53,LP!$B:$BH,49,FALSE)," ")</f>
        <v xml:space="preserve"> </v>
      </c>
      <c r="I53" s="140" t="str">
        <f t="shared" si="54"/>
        <v xml:space="preserve"> </v>
      </c>
      <c r="J53" s="141" t="str">
        <f t="shared" si="55"/>
        <v xml:space="preserve"> </v>
      </c>
      <c r="K53" s="139" t="str">
        <f>IFERROR(VLOOKUP($C53,LP!$B:$BH,52,FALSE)," ")</f>
        <v xml:space="preserve"> </v>
      </c>
      <c r="L53" s="139" t="str">
        <f>IFERROR(VLOOKUP($C53,LP!$B:$BH,53,FALSE)," ")</f>
        <v xml:space="preserve"> </v>
      </c>
      <c r="M53" s="140" t="str">
        <f t="shared" si="56"/>
        <v xml:space="preserve"> </v>
      </c>
      <c r="N53" s="141" t="str">
        <f t="shared" si="57"/>
        <v xml:space="preserve"> </v>
      </c>
      <c r="O53" s="139" t="str">
        <f>IFERROR(VLOOKUP($C53,LP!$B:$BH,56,FALSE)," ")</f>
        <v xml:space="preserve"> </v>
      </c>
      <c r="P53" s="139" t="str">
        <f>IFERROR(VLOOKUP($C53,LP!$B:$BH,57,FALSE)," ")</f>
        <v xml:space="preserve"> </v>
      </c>
      <c r="Q53" s="140" t="str">
        <f t="shared" si="58"/>
        <v xml:space="preserve"> </v>
      </c>
      <c r="R53" s="141" t="str">
        <f t="shared" si="59"/>
        <v xml:space="preserve"> </v>
      </c>
      <c r="S53" s="214"/>
      <c r="T53" s="215"/>
      <c r="U53" s="216" t="str">
        <f t="shared" si="60"/>
        <v>MATRIZ</v>
      </c>
      <c r="V53" s="400"/>
      <c r="W53" s="110">
        <f t="shared" si="38"/>
        <v>0</v>
      </c>
      <c r="X53" s="147"/>
      <c r="Y53" s="147"/>
      <c r="Z53" s="110">
        <f t="shared" si="39"/>
        <v>0</v>
      </c>
      <c r="AA53" s="148"/>
      <c r="AB53" s="149"/>
      <c r="AC53" s="114">
        <f t="shared" si="40"/>
        <v>0</v>
      </c>
      <c r="AD53" s="170">
        <v>0</v>
      </c>
      <c r="AE53" s="115" t="str">
        <f t="shared" si="61"/>
        <v>VENTA</v>
      </c>
      <c r="AF53" s="116"/>
      <c r="AG53" s="235"/>
      <c r="AH53" s="236" t="str">
        <f t="shared" si="43"/>
        <v xml:space="preserve"> </v>
      </c>
      <c r="AI53" s="190"/>
      <c r="AJ53" s="190"/>
      <c r="AK53" s="199"/>
      <c r="AL53" s="195"/>
      <c r="AM53" s="190"/>
      <c r="AN53" s="190"/>
      <c r="AO53" s="199"/>
      <c r="AP53" s="190"/>
      <c r="AQ53" s="201"/>
      <c r="AR53" s="208"/>
      <c r="AS53" s="209"/>
      <c r="AT53" s="209"/>
      <c r="AU53" s="209"/>
      <c r="AV53" s="209"/>
      <c r="AW53" s="210"/>
      <c r="AX53" s="390" t="str">
        <f>IFERROR(VLOOKUP($C53,LP!$B:$AO,35,0), " ")</f>
        <v xml:space="preserve"> </v>
      </c>
      <c r="AY53" s="382" t="str">
        <f>IFERROR(VLOOKUP($C53,LP!$B:$AO,36,0), " ")</f>
        <v xml:space="preserve"> </v>
      </c>
      <c r="AZ53" s="382" t="str">
        <f>IFERROR(VLOOKUP($C53,LP!$B:$AO,37,0), " ")</f>
        <v xml:space="preserve"> </v>
      </c>
      <c r="BA53" s="382" t="str">
        <f>IFERROR(VLOOKUP($C53,LP!$B:$AO,38,0), " ")</f>
        <v xml:space="preserve"> </v>
      </c>
      <c r="BB53" s="382" t="str">
        <f>IFERROR(VLOOKUP($C53,LP!$B:$AO,39,0), " ")</f>
        <v xml:space="preserve"> </v>
      </c>
      <c r="BC53" s="383" t="str">
        <f>IFERROR(VLOOKUP($C53,LP!$B:$AO,40,0), " ")</f>
        <v xml:space="preserve"> </v>
      </c>
      <c r="BD53" s="387" t="str">
        <f>IFERROR(VLOOKUP($C53,LP!$B:$BH,41,FALSE)," ")</f>
        <v xml:space="preserve"> </v>
      </c>
      <c r="BE53" s="388" t="str">
        <f>IFERROR(VLOOKUP($C53,LP!$B:$BH,42,FALSE)," ")</f>
        <v xml:space="preserve"> </v>
      </c>
      <c r="BF53" s="388" t="str">
        <f>IFERROR(VLOOKUP($C53,LP!$B:$BH,43,FALSE)," ")</f>
        <v xml:space="preserve"> </v>
      </c>
      <c r="BG53" s="388" t="str">
        <f>IFERROR(VLOOKUP($C53,LP!$B:$BH,44,FALSE)," ")</f>
        <v xml:space="preserve"> </v>
      </c>
      <c r="BH53" s="388" t="str">
        <f>IFERROR(VLOOKUP($C53,LP!$B:$BH,45,FALSE)," ")</f>
        <v xml:space="preserve"> </v>
      </c>
      <c r="BI53" s="389" t="str">
        <f>IFERROR(VLOOKUP($C53,LP!$B:$BH,46,FALSE)," ")</f>
        <v xml:space="preserve"> </v>
      </c>
    </row>
    <row r="54" spans="1:61">
      <c r="A54" s="237"/>
      <c r="B54" s="237"/>
      <c r="C54" s="108"/>
      <c r="D54" s="406"/>
      <c r="E54" s="109"/>
      <c r="F54" s="138" t="str">
        <f>IFERROR(VLOOKUP($C54,LP!$B:$BH,47,FALSE)," ")</f>
        <v xml:space="preserve"> </v>
      </c>
      <c r="G54" s="139" t="str">
        <f>IFERROR(VLOOKUP($C54,LP!$B:$BH,48,FALSE)," ")</f>
        <v xml:space="preserve"> </v>
      </c>
      <c r="H54" s="139" t="str">
        <f>IFERROR(VLOOKUP($C54,LP!$B:$BH,49,FALSE)," ")</f>
        <v xml:space="preserve"> </v>
      </c>
      <c r="I54" s="140" t="str">
        <f t="shared" si="54"/>
        <v xml:space="preserve"> </v>
      </c>
      <c r="J54" s="141" t="str">
        <f t="shared" si="55"/>
        <v xml:space="preserve"> </v>
      </c>
      <c r="K54" s="139" t="str">
        <f>IFERROR(VLOOKUP($C54,LP!$B:$BH,52,FALSE)," ")</f>
        <v xml:space="preserve"> </v>
      </c>
      <c r="L54" s="139" t="str">
        <f>IFERROR(VLOOKUP($C54,LP!$B:$BH,53,FALSE)," ")</f>
        <v xml:space="preserve"> </v>
      </c>
      <c r="M54" s="140" t="str">
        <f t="shared" si="56"/>
        <v xml:space="preserve"> </v>
      </c>
      <c r="N54" s="141" t="str">
        <f t="shared" si="57"/>
        <v xml:space="preserve"> </v>
      </c>
      <c r="O54" s="139" t="str">
        <f>IFERROR(VLOOKUP($C54,LP!$B:$BH,56,FALSE)," ")</f>
        <v xml:space="preserve"> </v>
      </c>
      <c r="P54" s="139" t="str">
        <f>IFERROR(VLOOKUP($C54,LP!$B:$BH,57,FALSE)," ")</f>
        <v xml:space="preserve"> </v>
      </c>
      <c r="Q54" s="140" t="str">
        <f t="shared" si="58"/>
        <v xml:space="preserve"> </v>
      </c>
      <c r="R54" s="141" t="str">
        <f t="shared" si="59"/>
        <v xml:space="preserve"> </v>
      </c>
      <c r="S54" s="214"/>
      <c r="T54" s="215"/>
      <c r="U54" s="216" t="str">
        <f t="shared" si="60"/>
        <v>MATRIZ</v>
      </c>
      <c r="V54" s="400"/>
      <c r="W54" s="110">
        <f t="shared" si="38"/>
        <v>0</v>
      </c>
      <c r="X54" s="147"/>
      <c r="Y54" s="147"/>
      <c r="Z54" s="110">
        <f t="shared" si="39"/>
        <v>0</v>
      </c>
      <c r="AA54" s="148"/>
      <c r="AB54" s="149"/>
      <c r="AC54" s="114">
        <f t="shared" si="40"/>
        <v>0</v>
      </c>
      <c r="AD54" s="170">
        <v>0</v>
      </c>
      <c r="AE54" s="115" t="str">
        <f t="shared" si="61"/>
        <v>VENTA</v>
      </c>
      <c r="AF54" s="116"/>
      <c r="AG54" s="235"/>
      <c r="AH54" s="236" t="str">
        <f t="shared" si="43"/>
        <v xml:space="preserve"> </v>
      </c>
      <c r="AI54" s="190"/>
      <c r="AJ54" s="190"/>
      <c r="AK54" s="199"/>
      <c r="AL54" s="195"/>
      <c r="AM54" s="190"/>
      <c r="AN54" s="190"/>
      <c r="AO54" s="199"/>
      <c r="AP54" s="190"/>
      <c r="AQ54" s="201"/>
      <c r="AR54" s="208"/>
      <c r="AS54" s="209"/>
      <c r="AT54" s="209"/>
      <c r="AU54" s="209"/>
      <c r="AV54" s="209"/>
      <c r="AW54" s="210"/>
      <c r="AX54" s="390" t="str">
        <f>IFERROR(VLOOKUP($C54,LP!$B:$AO,35,0), " ")</f>
        <v xml:space="preserve"> </v>
      </c>
      <c r="AY54" s="382" t="str">
        <f>IFERROR(VLOOKUP($C54,LP!$B:$AO,36,0), " ")</f>
        <v xml:space="preserve"> </v>
      </c>
      <c r="AZ54" s="382" t="str">
        <f>IFERROR(VLOOKUP($C54,LP!$B:$AO,37,0), " ")</f>
        <v xml:space="preserve"> </v>
      </c>
      <c r="BA54" s="382" t="str">
        <f>IFERROR(VLOOKUP($C54,LP!$B:$AO,38,0), " ")</f>
        <v xml:space="preserve"> </v>
      </c>
      <c r="BB54" s="382" t="str">
        <f>IFERROR(VLOOKUP($C54,LP!$B:$AO,39,0), " ")</f>
        <v xml:space="preserve"> </v>
      </c>
      <c r="BC54" s="383" t="str">
        <f>IFERROR(VLOOKUP($C54,LP!$B:$AO,40,0), " ")</f>
        <v xml:space="preserve"> </v>
      </c>
      <c r="BD54" s="387" t="str">
        <f>IFERROR(VLOOKUP($C54,LP!$B:$BH,41,FALSE)," ")</f>
        <v xml:space="preserve"> </v>
      </c>
      <c r="BE54" s="388" t="str">
        <f>IFERROR(VLOOKUP($C54,LP!$B:$BH,42,FALSE)," ")</f>
        <v xml:space="preserve"> </v>
      </c>
      <c r="BF54" s="388" t="str">
        <f>IFERROR(VLOOKUP($C54,LP!$B:$BH,43,FALSE)," ")</f>
        <v xml:space="preserve"> </v>
      </c>
      <c r="BG54" s="388" t="str">
        <f>IFERROR(VLOOKUP($C54,LP!$B:$BH,44,FALSE)," ")</f>
        <v xml:space="preserve"> </v>
      </c>
      <c r="BH54" s="388" t="str">
        <f>IFERROR(VLOOKUP($C54,LP!$B:$BH,45,FALSE)," ")</f>
        <v xml:space="preserve"> </v>
      </c>
      <c r="BI54" s="389" t="str">
        <f>IFERROR(VLOOKUP($C54,LP!$B:$BH,46,FALSE)," ")</f>
        <v xml:space="preserve"> </v>
      </c>
    </row>
    <row r="55" spans="1:61">
      <c r="A55" s="237"/>
      <c r="B55" s="237"/>
      <c r="C55" s="108"/>
      <c r="D55" s="406"/>
      <c r="E55" s="109"/>
      <c r="F55" s="138" t="str">
        <f>IFERROR(VLOOKUP($C55,LP!$B:$BH,47,FALSE)," ")</f>
        <v xml:space="preserve"> </v>
      </c>
      <c r="G55" s="139" t="str">
        <f>IFERROR(VLOOKUP($C55,LP!$B:$BH,48,FALSE)," ")</f>
        <v xml:space="preserve"> </v>
      </c>
      <c r="H55" s="139" t="str">
        <f>IFERROR(VLOOKUP($C55,LP!$B:$BH,49,FALSE)," ")</f>
        <v xml:space="preserve"> </v>
      </c>
      <c r="I55" s="140" t="str">
        <f t="shared" si="54"/>
        <v xml:space="preserve"> </v>
      </c>
      <c r="J55" s="141" t="str">
        <f t="shared" si="55"/>
        <v xml:space="preserve"> </v>
      </c>
      <c r="K55" s="139" t="str">
        <f>IFERROR(VLOOKUP($C55,LP!$B:$BH,52,FALSE)," ")</f>
        <v xml:space="preserve"> </v>
      </c>
      <c r="L55" s="139" t="str">
        <f>IFERROR(VLOOKUP($C55,LP!$B:$BH,53,FALSE)," ")</f>
        <v xml:space="preserve"> </v>
      </c>
      <c r="M55" s="140" t="str">
        <f t="shared" si="56"/>
        <v xml:space="preserve"> </v>
      </c>
      <c r="N55" s="141" t="str">
        <f t="shared" si="57"/>
        <v xml:space="preserve"> </v>
      </c>
      <c r="O55" s="139" t="str">
        <f>IFERROR(VLOOKUP($C55,LP!$B:$BH,56,FALSE)," ")</f>
        <v xml:space="preserve"> </v>
      </c>
      <c r="P55" s="139" t="str">
        <f>IFERROR(VLOOKUP($C55,LP!$B:$BH,57,FALSE)," ")</f>
        <v xml:space="preserve"> </v>
      </c>
      <c r="Q55" s="140" t="str">
        <f t="shared" si="58"/>
        <v xml:space="preserve"> </v>
      </c>
      <c r="R55" s="141" t="str">
        <f t="shared" si="59"/>
        <v xml:space="preserve"> </v>
      </c>
      <c r="S55" s="214"/>
      <c r="T55" s="215"/>
      <c r="U55" s="216" t="str">
        <f t="shared" si="60"/>
        <v>MATRIZ</v>
      </c>
      <c r="V55" s="401"/>
      <c r="W55" s="110">
        <f t="shared" si="38"/>
        <v>0</v>
      </c>
      <c r="X55" s="147"/>
      <c r="Y55" s="147"/>
      <c r="Z55" s="110">
        <f t="shared" si="39"/>
        <v>0</v>
      </c>
      <c r="AA55" s="148"/>
      <c r="AB55" s="149"/>
      <c r="AC55" s="114">
        <f t="shared" si="40"/>
        <v>0</v>
      </c>
      <c r="AD55" s="170">
        <v>0</v>
      </c>
      <c r="AE55" s="115" t="str">
        <f t="shared" si="61"/>
        <v>VENTA</v>
      </c>
      <c r="AF55" s="116"/>
      <c r="AG55" s="235"/>
      <c r="AH55" s="236" t="str">
        <f t="shared" si="43"/>
        <v xml:space="preserve"> </v>
      </c>
      <c r="AI55" s="190"/>
      <c r="AJ55" s="190"/>
      <c r="AK55" s="199"/>
      <c r="AL55" s="195"/>
      <c r="AM55" s="190"/>
      <c r="AN55" s="190"/>
      <c r="AO55" s="199"/>
      <c r="AP55" s="190"/>
      <c r="AQ55" s="201"/>
      <c r="AR55" s="208"/>
      <c r="AS55" s="209"/>
      <c r="AT55" s="209"/>
      <c r="AU55" s="209"/>
      <c r="AV55" s="209"/>
      <c r="AW55" s="210"/>
      <c r="AX55" s="390" t="str">
        <f>IFERROR(VLOOKUP($C55,LP!$B:$AO,35,0), " ")</f>
        <v xml:space="preserve"> </v>
      </c>
      <c r="AY55" s="382" t="str">
        <f>IFERROR(VLOOKUP($C55,LP!$B:$AO,36,0), " ")</f>
        <v xml:space="preserve"> </v>
      </c>
      <c r="AZ55" s="382" t="str">
        <f>IFERROR(VLOOKUP($C55,LP!$B:$AO,37,0), " ")</f>
        <v xml:space="preserve"> </v>
      </c>
      <c r="BA55" s="382" t="str">
        <f>IFERROR(VLOOKUP($C55,LP!$B:$AO,38,0), " ")</f>
        <v xml:space="preserve"> </v>
      </c>
      <c r="BB55" s="382" t="str">
        <f>IFERROR(VLOOKUP($C55,LP!$B:$AO,39,0), " ")</f>
        <v xml:space="preserve"> </v>
      </c>
      <c r="BC55" s="383" t="str">
        <f>IFERROR(VLOOKUP($C55,LP!$B:$AO,40,0), " ")</f>
        <v xml:space="preserve"> </v>
      </c>
      <c r="BD55" s="387" t="str">
        <f>IFERROR(VLOOKUP($C55,LP!$B:$BH,41,FALSE)," ")</f>
        <v xml:space="preserve"> </v>
      </c>
      <c r="BE55" s="388" t="str">
        <f>IFERROR(VLOOKUP($C55,LP!$B:$BH,42,FALSE)," ")</f>
        <v xml:space="preserve"> </v>
      </c>
      <c r="BF55" s="388" t="str">
        <f>IFERROR(VLOOKUP($C55,LP!$B:$BH,43,FALSE)," ")</f>
        <v xml:space="preserve"> </v>
      </c>
      <c r="BG55" s="388" t="str">
        <f>IFERROR(VLOOKUP($C55,LP!$B:$BH,44,FALSE)," ")</f>
        <v xml:space="preserve"> </v>
      </c>
      <c r="BH55" s="388" t="str">
        <f>IFERROR(VLOOKUP($C55,LP!$B:$BH,45,FALSE)," ")</f>
        <v xml:space="preserve"> </v>
      </c>
      <c r="BI55" s="389" t="str">
        <f>IFERROR(VLOOKUP($C55,LP!$B:$BH,46,FALSE)," ")</f>
        <v xml:space="preserve"> </v>
      </c>
    </row>
    <row r="56" spans="1:61">
      <c r="A56" s="237"/>
      <c r="B56" s="237"/>
      <c r="C56" s="108"/>
      <c r="D56" s="406"/>
      <c r="E56" s="109"/>
      <c r="F56" s="138" t="str">
        <f>IFERROR(VLOOKUP($C56,LP!$B:$BH,47,FALSE)," ")</f>
        <v xml:space="preserve"> </v>
      </c>
      <c r="G56" s="139" t="str">
        <f>IFERROR(VLOOKUP($C56,LP!$B:$BH,48,FALSE)," ")</f>
        <v xml:space="preserve"> </v>
      </c>
      <c r="H56" s="139" t="str">
        <f>IFERROR(VLOOKUP($C56,LP!$B:$BH,49,FALSE)," ")</f>
        <v xml:space="preserve"> </v>
      </c>
      <c r="I56" s="140" t="str">
        <f t="shared" si="54"/>
        <v xml:space="preserve"> </v>
      </c>
      <c r="J56" s="141" t="str">
        <f t="shared" si="55"/>
        <v xml:space="preserve"> </v>
      </c>
      <c r="K56" s="139" t="str">
        <f>IFERROR(VLOOKUP($C56,LP!$B:$BH,52,FALSE)," ")</f>
        <v xml:space="preserve"> </v>
      </c>
      <c r="L56" s="139" t="str">
        <f>IFERROR(VLOOKUP($C56,LP!$B:$BH,53,FALSE)," ")</f>
        <v xml:space="preserve"> </v>
      </c>
      <c r="M56" s="140" t="str">
        <f t="shared" si="56"/>
        <v xml:space="preserve"> </v>
      </c>
      <c r="N56" s="141" t="str">
        <f t="shared" si="57"/>
        <v xml:space="preserve"> </v>
      </c>
      <c r="O56" s="139" t="str">
        <f>IFERROR(VLOOKUP($C56,LP!$B:$BH,56,FALSE)," ")</f>
        <v xml:space="preserve"> </v>
      </c>
      <c r="P56" s="139" t="str">
        <f>IFERROR(VLOOKUP($C56,LP!$B:$BH,57,FALSE)," ")</f>
        <v xml:space="preserve"> </v>
      </c>
      <c r="Q56" s="140" t="str">
        <f t="shared" si="58"/>
        <v xml:space="preserve"> </v>
      </c>
      <c r="R56" s="141" t="str">
        <f t="shared" si="59"/>
        <v xml:space="preserve"> </v>
      </c>
      <c r="S56" s="214"/>
      <c r="T56" s="215"/>
      <c r="U56" s="216" t="str">
        <f t="shared" si="60"/>
        <v>MATRIZ</v>
      </c>
      <c r="V56" s="401"/>
      <c r="W56" s="110">
        <f t="shared" si="38"/>
        <v>0</v>
      </c>
      <c r="X56" s="147"/>
      <c r="Y56" s="147"/>
      <c r="Z56" s="110">
        <f t="shared" si="39"/>
        <v>0</v>
      </c>
      <c r="AA56" s="148"/>
      <c r="AB56" s="149"/>
      <c r="AC56" s="114">
        <f t="shared" si="40"/>
        <v>0</v>
      </c>
      <c r="AD56" s="170">
        <v>0</v>
      </c>
      <c r="AE56" s="115" t="str">
        <f t="shared" si="61"/>
        <v>VENTA</v>
      </c>
      <c r="AF56" s="116"/>
      <c r="AG56" s="235"/>
      <c r="AH56" s="236" t="str">
        <f t="shared" si="43"/>
        <v xml:space="preserve"> </v>
      </c>
      <c r="AI56" s="190"/>
      <c r="AJ56" s="190"/>
      <c r="AK56" s="199"/>
      <c r="AL56" s="195"/>
      <c r="AM56" s="190"/>
      <c r="AN56" s="190"/>
      <c r="AO56" s="199"/>
      <c r="AP56" s="190"/>
      <c r="AQ56" s="201"/>
      <c r="AR56" s="208"/>
      <c r="AS56" s="209"/>
      <c r="AT56" s="209"/>
      <c r="AU56" s="209"/>
      <c r="AV56" s="209"/>
      <c r="AW56" s="210"/>
      <c r="AX56" s="390" t="str">
        <f>IFERROR(VLOOKUP($C56,LP!$B:$AO,35,0), " ")</f>
        <v xml:space="preserve"> </v>
      </c>
      <c r="AY56" s="382" t="str">
        <f>IFERROR(VLOOKUP($C56,LP!$B:$AO,36,0), " ")</f>
        <v xml:space="preserve"> </v>
      </c>
      <c r="AZ56" s="382" t="str">
        <f>IFERROR(VLOOKUP($C56,LP!$B:$AO,37,0), " ")</f>
        <v xml:space="preserve"> </v>
      </c>
      <c r="BA56" s="382" t="str">
        <f>IFERROR(VLOOKUP($C56,LP!$B:$AO,38,0), " ")</f>
        <v xml:space="preserve"> </v>
      </c>
      <c r="BB56" s="382" t="str">
        <f>IFERROR(VLOOKUP($C56,LP!$B:$AO,39,0), " ")</f>
        <v xml:space="preserve"> </v>
      </c>
      <c r="BC56" s="383" t="str">
        <f>IFERROR(VLOOKUP($C56,LP!$B:$AO,40,0), " ")</f>
        <v xml:space="preserve"> </v>
      </c>
      <c r="BD56" s="387" t="str">
        <f>IFERROR(VLOOKUP($C56,LP!$B:$BH,41,FALSE)," ")</f>
        <v xml:space="preserve"> </v>
      </c>
      <c r="BE56" s="388" t="str">
        <f>IFERROR(VLOOKUP($C56,LP!$B:$BH,42,FALSE)," ")</f>
        <v xml:space="preserve"> </v>
      </c>
      <c r="BF56" s="388" t="str">
        <f>IFERROR(VLOOKUP($C56,LP!$B:$BH,43,FALSE)," ")</f>
        <v xml:space="preserve"> </v>
      </c>
      <c r="BG56" s="388" t="str">
        <f>IFERROR(VLOOKUP($C56,LP!$B:$BH,44,FALSE)," ")</f>
        <v xml:space="preserve"> </v>
      </c>
      <c r="BH56" s="388" t="str">
        <f>IFERROR(VLOOKUP($C56,LP!$B:$BH,45,FALSE)," ")</f>
        <v xml:space="preserve"> </v>
      </c>
      <c r="BI56" s="389" t="str">
        <f>IFERROR(VLOOKUP($C56,LP!$B:$BH,46,FALSE)," ")</f>
        <v xml:space="preserve"> </v>
      </c>
    </row>
    <row r="57" spans="1:61">
      <c r="A57" s="237"/>
      <c r="B57" s="237"/>
      <c r="C57" s="108"/>
      <c r="D57" s="406"/>
      <c r="E57" s="109"/>
      <c r="F57" s="138" t="str">
        <f>IFERROR(VLOOKUP($C57,LP!$B:$BH,47,FALSE)," ")</f>
        <v xml:space="preserve"> </v>
      </c>
      <c r="G57" s="139" t="str">
        <f>IFERROR(VLOOKUP($C57,LP!$B:$BH,48,FALSE)," ")</f>
        <v xml:space="preserve"> </v>
      </c>
      <c r="H57" s="139" t="str">
        <f>IFERROR(VLOOKUP($C57,LP!$B:$BH,49,FALSE)," ")</f>
        <v xml:space="preserve"> </v>
      </c>
      <c r="I57" s="140" t="str">
        <f t="shared" si="54"/>
        <v xml:space="preserve"> </v>
      </c>
      <c r="J57" s="141" t="str">
        <f t="shared" si="55"/>
        <v xml:space="preserve"> </v>
      </c>
      <c r="K57" s="139" t="str">
        <f>IFERROR(VLOOKUP($C57,LP!$B:$BH,52,FALSE)," ")</f>
        <v xml:space="preserve"> </v>
      </c>
      <c r="L57" s="139" t="str">
        <f>IFERROR(VLOOKUP($C57,LP!$B:$BH,53,FALSE)," ")</f>
        <v xml:space="preserve"> </v>
      </c>
      <c r="M57" s="140" t="str">
        <f t="shared" si="56"/>
        <v xml:space="preserve"> </v>
      </c>
      <c r="N57" s="141" t="str">
        <f t="shared" si="57"/>
        <v xml:space="preserve"> </v>
      </c>
      <c r="O57" s="139" t="str">
        <f>IFERROR(VLOOKUP($C57,LP!$B:$BH,56,FALSE)," ")</f>
        <v xml:space="preserve"> </v>
      </c>
      <c r="P57" s="139" t="str">
        <f>IFERROR(VLOOKUP($C57,LP!$B:$BH,57,FALSE)," ")</f>
        <v xml:space="preserve"> </v>
      </c>
      <c r="Q57" s="140" t="str">
        <f t="shared" si="58"/>
        <v xml:space="preserve"> </v>
      </c>
      <c r="R57" s="141" t="str">
        <f t="shared" si="59"/>
        <v xml:space="preserve"> </v>
      </c>
      <c r="S57" s="214"/>
      <c r="T57" s="215"/>
      <c r="U57" s="216" t="str">
        <f t="shared" si="60"/>
        <v>MATRIZ</v>
      </c>
      <c r="V57" s="401"/>
      <c r="W57" s="110">
        <f t="shared" si="38"/>
        <v>0</v>
      </c>
      <c r="X57" s="147"/>
      <c r="Y57" s="147"/>
      <c r="Z57" s="110">
        <f t="shared" si="39"/>
        <v>0</v>
      </c>
      <c r="AA57" s="148"/>
      <c r="AB57" s="149"/>
      <c r="AC57" s="114">
        <f t="shared" si="40"/>
        <v>0</v>
      </c>
      <c r="AD57" s="170">
        <v>0</v>
      </c>
      <c r="AE57" s="115" t="str">
        <f t="shared" si="61"/>
        <v>VENTA</v>
      </c>
      <c r="AF57" s="116"/>
      <c r="AG57" s="235"/>
      <c r="AH57" s="236" t="str">
        <f t="shared" si="43"/>
        <v xml:space="preserve"> </v>
      </c>
      <c r="AI57" s="190"/>
      <c r="AJ57" s="190"/>
      <c r="AK57" s="199"/>
      <c r="AL57" s="195"/>
      <c r="AM57" s="190"/>
      <c r="AN57" s="190"/>
      <c r="AO57" s="199"/>
      <c r="AP57" s="190"/>
      <c r="AQ57" s="201"/>
      <c r="AR57" s="208"/>
      <c r="AS57" s="209"/>
      <c r="AT57" s="209"/>
      <c r="AU57" s="209"/>
      <c r="AV57" s="209"/>
      <c r="AW57" s="210"/>
      <c r="AX57" s="390" t="str">
        <f>IFERROR(VLOOKUP($C57,LP!$B:$AO,35,0), " ")</f>
        <v xml:space="preserve"> </v>
      </c>
      <c r="AY57" s="382" t="str">
        <f>IFERROR(VLOOKUP($C57,LP!$B:$AO,36,0), " ")</f>
        <v xml:space="preserve"> </v>
      </c>
      <c r="AZ57" s="382" t="str">
        <f>IFERROR(VLOOKUP($C57,LP!$B:$AO,37,0), " ")</f>
        <v xml:space="preserve"> </v>
      </c>
      <c r="BA57" s="382" t="str">
        <f>IFERROR(VLOOKUP($C57,LP!$B:$AO,38,0), " ")</f>
        <v xml:space="preserve"> </v>
      </c>
      <c r="BB57" s="382" t="str">
        <f>IFERROR(VLOOKUP($C57,LP!$B:$AO,39,0), " ")</f>
        <v xml:space="preserve"> </v>
      </c>
      <c r="BC57" s="383" t="str">
        <f>IFERROR(VLOOKUP($C57,LP!$B:$AO,40,0), " ")</f>
        <v xml:space="preserve"> </v>
      </c>
      <c r="BD57" s="387" t="str">
        <f>IFERROR(VLOOKUP($C57,LP!$B:$BH,41,FALSE)," ")</f>
        <v xml:space="preserve"> </v>
      </c>
      <c r="BE57" s="388" t="str">
        <f>IFERROR(VLOOKUP($C57,LP!$B:$BH,42,FALSE)," ")</f>
        <v xml:space="preserve"> </v>
      </c>
      <c r="BF57" s="388" t="str">
        <f>IFERROR(VLOOKUP($C57,LP!$B:$BH,43,FALSE)," ")</f>
        <v xml:space="preserve"> </v>
      </c>
      <c r="BG57" s="388" t="str">
        <f>IFERROR(VLOOKUP($C57,LP!$B:$BH,44,FALSE)," ")</f>
        <v xml:space="preserve"> </v>
      </c>
      <c r="BH57" s="388" t="str">
        <f>IFERROR(VLOOKUP($C57,LP!$B:$BH,45,FALSE)," ")</f>
        <v xml:space="preserve"> </v>
      </c>
      <c r="BI57" s="389" t="str">
        <f>IFERROR(VLOOKUP($C57,LP!$B:$BH,46,FALSE)," ")</f>
        <v xml:space="preserve"> </v>
      </c>
    </row>
  </sheetData>
  <mergeCells count="18">
    <mergeCell ref="AR1:AW1"/>
    <mergeCell ref="AI2:AK2"/>
    <mergeCell ref="AL2:AO2"/>
    <mergeCell ref="S2:AC2"/>
    <mergeCell ref="S3:S4"/>
    <mergeCell ref="T3:U4"/>
    <mergeCell ref="AI1:AQ1"/>
    <mergeCell ref="AE2:AH2"/>
    <mergeCell ref="BD2:BI2"/>
    <mergeCell ref="AR2:AW2"/>
    <mergeCell ref="AD3:AD4"/>
    <mergeCell ref="A10:B10"/>
    <mergeCell ref="B3:D3"/>
    <mergeCell ref="A31:B31"/>
    <mergeCell ref="A44:B44"/>
    <mergeCell ref="A45:B45"/>
    <mergeCell ref="A19:B19"/>
    <mergeCell ref="AX2:BC2"/>
  </mergeCells>
  <phoneticPr fontId="13" type="noConversion"/>
  <conditionalFormatting sqref="BI47:BI57 BI43 BD25:BI30 BD5:BI21 BD33:BI42">
    <cfRule type="cellIs" dxfId="21" priority="45" operator="equal">
      <formula>"SV"</formula>
    </cfRule>
    <cfRule type="cellIs" dxfId="20" priority="46" operator="equal">
      <formula>"Q"</formula>
    </cfRule>
  </conditionalFormatting>
  <conditionalFormatting sqref="C28:C29">
    <cfRule type="duplicateValues" dxfId="19" priority="43"/>
  </conditionalFormatting>
  <conditionalFormatting sqref="BD47:BH57 BD43:BH43">
    <cfRule type="cellIs" dxfId="18" priority="39" operator="equal">
      <formula>"SV"</formula>
    </cfRule>
    <cfRule type="cellIs" dxfId="17" priority="40" operator="equal">
      <formula>"Q"</formula>
    </cfRule>
  </conditionalFormatting>
  <conditionalFormatting sqref="C27">
    <cfRule type="duplicateValues" dxfId="16" priority="37"/>
  </conditionalFormatting>
  <conditionalFormatting sqref="C11">
    <cfRule type="duplicateValues" dxfId="15" priority="36"/>
  </conditionalFormatting>
  <conditionalFormatting sqref="BD44:BI46">
    <cfRule type="cellIs" dxfId="14" priority="34" operator="equal">
      <formula>"SV"</formula>
    </cfRule>
    <cfRule type="cellIs" dxfId="13" priority="35" operator="equal">
      <formula>"Q"</formula>
    </cfRule>
  </conditionalFormatting>
  <conditionalFormatting sqref="BI22:BI24">
    <cfRule type="cellIs" dxfId="12" priority="28" operator="equal">
      <formula>"SV"</formula>
    </cfRule>
    <cfRule type="cellIs" dxfId="11" priority="29" operator="equal">
      <formula>"Q"</formula>
    </cfRule>
  </conditionalFormatting>
  <conditionalFormatting sqref="BD22:BH24">
    <cfRule type="cellIs" dxfId="10" priority="26" operator="equal">
      <formula>"SV"</formula>
    </cfRule>
    <cfRule type="cellIs" dxfId="9" priority="27" operator="equal">
      <formula>"Q"</formula>
    </cfRule>
  </conditionalFormatting>
  <conditionalFormatting sqref="C25">
    <cfRule type="duplicateValues" dxfId="8" priority="11"/>
  </conditionalFormatting>
  <conditionalFormatting sqref="C26">
    <cfRule type="duplicateValues" dxfId="7" priority="10"/>
  </conditionalFormatting>
  <conditionalFormatting sqref="C9">
    <cfRule type="duplicateValues" dxfId="6" priority="9"/>
  </conditionalFormatting>
  <conditionalFormatting sqref="BD31:BI32">
    <cfRule type="cellIs" dxfId="5" priority="4" operator="equal">
      <formula>"SV"</formula>
    </cfRule>
    <cfRule type="cellIs" dxfId="4" priority="5" operator="equal">
      <formula>"Q"</formula>
    </cfRule>
  </conditionalFormatting>
  <conditionalFormatting sqref="C31">
    <cfRule type="duplicateValues" dxfId="3" priority="3"/>
  </conditionalFormatting>
  <pageMargins left="0.7" right="0.7" top="0.75" bottom="0.75" header="0.3" footer="0.3"/>
  <pageSetup paperSize="9" scale="42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Check Box 3">
              <controlPr defaultSize="0" autoFill="0" autoLine="0" autoPict="0">
                <anchor moveWithCells="1">
                  <from>
                    <xdr:col>1</xdr:col>
                    <xdr:colOff>400050</xdr:colOff>
                    <xdr:row>3</xdr:row>
                    <xdr:rowOff>285750</xdr:rowOff>
                  </from>
                  <to>
                    <xdr:col>1</xdr:col>
                    <xdr:colOff>571500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Check Box 4">
              <controlPr defaultSize="0" autoFill="0" autoLine="0" autoPict="0">
                <anchor moveWithCells="1">
                  <from>
                    <xdr:col>1</xdr:col>
                    <xdr:colOff>400050</xdr:colOff>
                    <xdr:row>10</xdr:row>
                    <xdr:rowOff>0</xdr:rowOff>
                  </from>
                  <to>
                    <xdr:col>1</xdr:col>
                    <xdr:colOff>571500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6" name="Check Box 5">
              <controlPr defaultSize="0" autoFill="0" autoLine="0" autoPict="0">
                <anchor moveWithCells="1">
                  <from>
                    <xdr:col>1</xdr:col>
                    <xdr:colOff>400050</xdr:colOff>
                    <xdr:row>26</xdr:row>
                    <xdr:rowOff>285750</xdr:rowOff>
                  </from>
                  <to>
                    <xdr:col>1</xdr:col>
                    <xdr:colOff>571500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7" name="Check Box 6">
              <controlPr defaultSize="0" autoFill="0" autoLine="0" autoPict="0">
                <anchor moveWithCells="1">
                  <from>
                    <xdr:col>1</xdr:col>
                    <xdr:colOff>400050</xdr:colOff>
                    <xdr:row>27</xdr:row>
                    <xdr:rowOff>285750</xdr:rowOff>
                  </from>
                  <to>
                    <xdr:col>1</xdr:col>
                    <xdr:colOff>571500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8" name="Check Box 7">
              <controlPr defaultSize="0" autoFill="0" autoLine="0" autoPict="0">
                <anchor moveWithCells="1">
                  <from>
                    <xdr:col>1</xdr:col>
                    <xdr:colOff>400050</xdr:colOff>
                    <xdr:row>28</xdr:row>
                    <xdr:rowOff>285750</xdr:rowOff>
                  </from>
                  <to>
                    <xdr:col>1</xdr:col>
                    <xdr:colOff>571500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9" name="Check Box 8">
              <controlPr defaultSize="0" autoFill="0" autoLine="0" autoPict="0">
                <anchor moveWithCells="1">
                  <from>
                    <xdr:col>1</xdr:col>
                    <xdr:colOff>400050</xdr:colOff>
                    <xdr:row>37</xdr:row>
                    <xdr:rowOff>0</xdr:rowOff>
                  </from>
                  <to>
                    <xdr:col>1</xdr:col>
                    <xdr:colOff>571500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0" name="Check Box 9">
              <controlPr defaultSize="0" autoFill="0" autoLine="0" autoPict="0">
                <anchor moveWithCells="1">
                  <from>
                    <xdr:col>1</xdr:col>
                    <xdr:colOff>381000</xdr:colOff>
                    <xdr:row>3</xdr:row>
                    <xdr:rowOff>171450</xdr:rowOff>
                  </from>
                  <to>
                    <xdr:col>1</xdr:col>
                    <xdr:colOff>666750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1" name="Check Box 10">
              <controlPr defaultSize="0" autoFill="0" autoLine="0" autoPict="0">
                <anchor moveWithCells="1">
                  <from>
                    <xdr:col>1</xdr:col>
                    <xdr:colOff>381000</xdr:colOff>
                    <xdr:row>21</xdr:row>
                    <xdr:rowOff>171450</xdr:rowOff>
                  </from>
                  <to>
                    <xdr:col>1</xdr:col>
                    <xdr:colOff>666750</xdr:colOff>
                    <xdr:row>23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2" name="Check Box 11">
              <controlPr defaultSize="0" autoFill="0" autoLine="0" autoPict="0">
                <anchor moveWithCells="1">
                  <from>
                    <xdr:col>1</xdr:col>
                    <xdr:colOff>381000</xdr:colOff>
                    <xdr:row>22</xdr:row>
                    <xdr:rowOff>171450</xdr:rowOff>
                  </from>
                  <to>
                    <xdr:col>1</xdr:col>
                    <xdr:colOff>666750</xdr:colOff>
                    <xdr:row>24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3" name="Check Box 15">
              <controlPr defaultSize="0" autoFill="0" autoLine="0" autoPict="0">
                <anchor moveWithCells="1">
                  <from>
                    <xdr:col>1</xdr:col>
                    <xdr:colOff>371475</xdr:colOff>
                    <xdr:row>18</xdr:row>
                    <xdr:rowOff>171450</xdr:rowOff>
                  </from>
                  <to>
                    <xdr:col>1</xdr:col>
                    <xdr:colOff>657225</xdr:colOff>
                    <xdr:row>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4" name="Check Box 16">
              <controlPr defaultSize="0" autoFill="0" autoLine="0" autoPict="0">
                <anchor moveWithCells="1">
                  <from>
                    <xdr:col>1</xdr:col>
                    <xdr:colOff>371475</xdr:colOff>
                    <xdr:row>39</xdr:row>
                    <xdr:rowOff>0</xdr:rowOff>
                  </from>
                  <to>
                    <xdr:col>1</xdr:col>
                    <xdr:colOff>657225</xdr:colOff>
                    <xdr:row>40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15" name="Check Box 17">
              <controlPr defaultSize="0" autoFill="0" autoLine="0" autoPict="0">
                <anchor moveWithCells="1">
                  <from>
                    <xdr:col>1</xdr:col>
                    <xdr:colOff>371475</xdr:colOff>
                    <xdr:row>39</xdr:row>
                    <xdr:rowOff>171450</xdr:rowOff>
                  </from>
                  <to>
                    <xdr:col>1</xdr:col>
                    <xdr:colOff>657225</xdr:colOff>
                    <xdr:row>40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16" name="Check Box 18">
              <controlPr defaultSize="0" autoFill="0" autoLine="0" autoPict="0">
                <anchor moveWithCells="1">
                  <from>
                    <xdr:col>1</xdr:col>
                    <xdr:colOff>371475</xdr:colOff>
                    <xdr:row>11</xdr:row>
                    <xdr:rowOff>171450</xdr:rowOff>
                  </from>
                  <to>
                    <xdr:col>1</xdr:col>
                    <xdr:colOff>657225</xdr:colOff>
                    <xdr:row>12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17" name="Check Box 19">
              <controlPr defaultSize="0" autoFill="0" autoLine="0" autoPict="0">
                <anchor moveWithCells="1">
                  <from>
                    <xdr:col>1</xdr:col>
                    <xdr:colOff>371475</xdr:colOff>
                    <xdr:row>13</xdr:row>
                    <xdr:rowOff>171450</xdr:rowOff>
                  </from>
                  <to>
                    <xdr:col>1</xdr:col>
                    <xdr:colOff>657225</xdr:colOff>
                    <xdr:row>14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18" name="Check Box 20">
              <controlPr defaultSize="0" autoFill="0" autoLine="0" autoPict="0">
                <anchor moveWithCells="1">
                  <from>
                    <xdr:col>1</xdr:col>
                    <xdr:colOff>371475</xdr:colOff>
                    <xdr:row>14</xdr:row>
                    <xdr:rowOff>171450</xdr:rowOff>
                  </from>
                  <to>
                    <xdr:col>1</xdr:col>
                    <xdr:colOff>657225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19" name="Check Box 21">
              <controlPr defaultSize="0" autoFill="0" autoLine="0" autoPict="0">
                <anchor moveWithCells="1">
                  <from>
                    <xdr:col>1</xdr:col>
                    <xdr:colOff>371475</xdr:colOff>
                    <xdr:row>15</xdr:row>
                    <xdr:rowOff>171450</xdr:rowOff>
                  </from>
                  <to>
                    <xdr:col>1</xdr:col>
                    <xdr:colOff>657225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20" name="Check Box 22">
              <controlPr defaultSize="0" autoFill="0" autoLine="0" autoPict="0">
                <anchor moveWithCells="1">
                  <from>
                    <xdr:col>1</xdr:col>
                    <xdr:colOff>371475</xdr:colOff>
                    <xdr:row>24</xdr:row>
                    <xdr:rowOff>0</xdr:rowOff>
                  </from>
                  <to>
                    <xdr:col>1</xdr:col>
                    <xdr:colOff>657225</xdr:colOff>
                    <xdr:row>25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9" r:id="rId21" name="Check Box 41">
              <controlPr defaultSize="0" autoFill="0" autoLine="0" autoPict="0">
                <anchor moveWithCells="1">
                  <from>
                    <xdr:col>1</xdr:col>
                    <xdr:colOff>371475</xdr:colOff>
                    <xdr:row>18</xdr:row>
                    <xdr:rowOff>0</xdr:rowOff>
                  </from>
                  <to>
                    <xdr:col>1</xdr:col>
                    <xdr:colOff>657225</xdr:colOff>
                    <xdr:row>19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0" r:id="rId22" name="Check Box 42">
              <controlPr defaultSize="0" autoFill="0" autoLine="0" autoPict="0">
                <anchor moveWithCells="1">
                  <from>
                    <xdr:col>1</xdr:col>
                    <xdr:colOff>371475</xdr:colOff>
                    <xdr:row>18</xdr:row>
                    <xdr:rowOff>171450</xdr:rowOff>
                  </from>
                  <to>
                    <xdr:col>1</xdr:col>
                    <xdr:colOff>657225</xdr:colOff>
                    <xdr:row>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1" r:id="rId23" name="Check Box 43">
              <controlPr defaultSize="0" autoFill="0" autoLine="0" autoPict="0">
                <anchor moveWithCells="1">
                  <from>
                    <xdr:col>1</xdr:col>
                    <xdr:colOff>371475</xdr:colOff>
                    <xdr:row>39</xdr:row>
                    <xdr:rowOff>0</xdr:rowOff>
                  </from>
                  <to>
                    <xdr:col>1</xdr:col>
                    <xdr:colOff>657225</xdr:colOff>
                    <xdr:row>40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2" r:id="rId24" name="Check Box 44">
              <controlPr defaultSize="0" autoFill="0" autoLine="0" autoPict="0">
                <anchor moveWithCells="1">
                  <from>
                    <xdr:col>1</xdr:col>
                    <xdr:colOff>371475</xdr:colOff>
                    <xdr:row>29</xdr:row>
                    <xdr:rowOff>171450</xdr:rowOff>
                  </from>
                  <to>
                    <xdr:col>1</xdr:col>
                    <xdr:colOff>657225</xdr:colOff>
                    <xdr:row>31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FFC000"/>
  </sheetPr>
  <dimension ref="A1:BI1864"/>
  <sheetViews>
    <sheetView showGridLines="0" zoomScale="96" zoomScaleNormal="96" workbookViewId="0">
      <pane xSplit="4" ySplit="3" topLeftCell="E4" activePane="bottomRight" state="frozen"/>
      <selection pane="topRight" activeCell="E1" sqref="E1"/>
      <selection pane="bottomLeft" activeCell="A3" sqref="A3"/>
      <selection pane="bottomRight" activeCell="B1859" sqref="B1859:D1863"/>
    </sheetView>
  </sheetViews>
  <sheetFormatPr baseColWidth="10" defaultColWidth="11.42578125" defaultRowHeight="12" outlineLevelCol="1"/>
  <cols>
    <col min="1" max="1" width="8.42578125" style="36" customWidth="1"/>
    <col min="2" max="2" width="7.140625" style="36" bestFit="1" customWidth="1"/>
    <col min="3" max="3" width="15" style="36" bestFit="1" customWidth="1"/>
    <col min="4" max="4" width="40.85546875" style="15" customWidth="1"/>
    <col min="5" max="5" width="4.5703125" style="15" customWidth="1"/>
    <col min="6" max="6" width="12.85546875" style="12" bestFit="1" customWidth="1"/>
    <col min="7" max="11" width="5.42578125" style="12" customWidth="1"/>
    <col min="12" max="12" width="6.85546875" style="36" customWidth="1"/>
    <col min="13" max="13" width="13.28515625" style="12" customWidth="1"/>
    <col min="14" max="14" width="7.28515625" style="43" hidden="1" customWidth="1" outlineLevel="1"/>
    <col min="15" max="16" width="6.28515625" style="43" hidden="1" customWidth="1" outlineLevel="1"/>
    <col min="17" max="17" width="6.28515625" style="43" customWidth="1" collapsed="1"/>
    <col min="18" max="20" width="6.28515625" style="43" hidden="1" customWidth="1" outlineLevel="1"/>
    <col min="21" max="21" width="6.28515625" style="43" customWidth="1" collapsed="1"/>
    <col min="22" max="24" width="6.28515625" style="43" hidden="1" customWidth="1" outlineLevel="1"/>
    <col min="25" max="25" width="6.28515625" style="43" customWidth="1" collapsed="1"/>
    <col min="26" max="28" width="6.28515625" style="43" hidden="1" customWidth="1" outlineLevel="1"/>
    <col min="29" max="29" width="6.28515625" style="43" customWidth="1" collapsed="1"/>
    <col min="30" max="32" width="6.28515625" style="43" hidden="1" customWidth="1" outlineLevel="1"/>
    <col min="33" max="33" width="6.28515625" style="43" customWidth="1" collapsed="1"/>
    <col min="34" max="34" width="6.28515625" style="43" hidden="1" customWidth="1" outlineLevel="1"/>
    <col min="35" max="35" width="6.28515625" style="43" customWidth="1" collapsed="1"/>
    <col min="36" max="39" width="5.5703125" style="42" customWidth="1"/>
    <col min="40" max="41" width="5.5703125" style="13" customWidth="1"/>
    <col min="42" max="42" width="6.28515625" style="13" customWidth="1"/>
    <col min="43" max="47" width="6" style="13" customWidth="1"/>
    <col min="48" max="48" width="7.42578125" style="13" bestFit="1" customWidth="1"/>
    <col min="49" max="49" width="8.85546875" style="13" bestFit="1" customWidth="1"/>
    <col min="50" max="50" width="9.28515625" style="13" bestFit="1" customWidth="1"/>
    <col min="51" max="51" width="5.7109375" style="35" customWidth="1"/>
    <col min="52" max="52" width="5.85546875" style="35" bestFit="1" customWidth="1"/>
    <col min="53" max="53" width="8.85546875" style="13" bestFit="1" customWidth="1"/>
    <col min="54" max="54" width="5.7109375" style="38" customWidth="1"/>
    <col min="55" max="55" width="6.85546875" style="39" bestFit="1" customWidth="1"/>
    <col min="56" max="56" width="6.7109375" style="39" bestFit="1" customWidth="1"/>
    <col min="57" max="57" width="8.5703125" style="13" bestFit="1" customWidth="1"/>
    <col min="58" max="58" width="5.42578125" style="38" customWidth="1"/>
    <col min="59" max="59" width="6.7109375" style="14" bestFit="1" customWidth="1"/>
    <col min="60" max="60" width="6.7109375" style="37" bestFit="1" customWidth="1"/>
    <col min="61" max="61" width="8.28515625" style="36" bestFit="1" customWidth="1"/>
    <col min="62" max="16384" width="11.42578125" style="15"/>
  </cols>
  <sheetData>
    <row r="1" spans="1:61" ht="14.25">
      <c r="A1" s="68"/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94" t="s">
        <v>164</v>
      </c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  <c r="AC1" s="94"/>
      <c r="AD1" s="94"/>
      <c r="AE1" s="94"/>
      <c r="AF1" s="94"/>
      <c r="AG1" s="94"/>
      <c r="AH1" s="94"/>
      <c r="AI1" s="94"/>
      <c r="AJ1" s="84"/>
      <c r="AK1" s="84"/>
      <c r="AL1" s="84"/>
      <c r="AM1" s="84"/>
      <c r="AN1" s="84"/>
      <c r="AO1" s="84"/>
      <c r="AP1" s="84"/>
      <c r="AQ1" s="84"/>
      <c r="AR1" s="84"/>
      <c r="AS1" s="84"/>
      <c r="AT1" s="84"/>
      <c r="AU1" s="84"/>
      <c r="AV1" s="84"/>
      <c r="AW1" s="84"/>
      <c r="AX1" s="84"/>
      <c r="AY1" s="85"/>
      <c r="AZ1" s="85"/>
      <c r="BA1" s="84"/>
      <c r="BB1" s="84"/>
      <c r="BC1" s="84"/>
      <c r="BD1" s="84"/>
      <c r="BE1" s="84"/>
      <c r="BF1" s="84"/>
      <c r="BG1" s="84"/>
      <c r="BH1" s="84"/>
      <c r="BI1" s="68"/>
    </row>
    <row r="2" spans="1:61" s="69" customFormat="1" ht="21" customHeight="1">
      <c r="A2" s="95"/>
      <c r="B2" s="95"/>
      <c r="C2" s="95"/>
      <c r="D2" s="95"/>
      <c r="E2" s="93" t="s">
        <v>142</v>
      </c>
      <c r="F2" s="95" t="s">
        <v>141</v>
      </c>
      <c r="G2" s="95"/>
      <c r="H2" s="95"/>
      <c r="I2" s="95"/>
      <c r="J2" s="95"/>
      <c r="K2" s="95"/>
      <c r="L2" s="92" t="s">
        <v>125</v>
      </c>
      <c r="M2" s="92"/>
      <c r="N2" s="92"/>
      <c r="O2" s="92"/>
      <c r="P2" s="92"/>
      <c r="Q2" s="92" t="s">
        <v>129</v>
      </c>
      <c r="R2" s="81"/>
      <c r="S2" s="81"/>
      <c r="T2" s="81"/>
      <c r="U2" s="92" t="s">
        <v>130</v>
      </c>
      <c r="V2" s="92"/>
      <c r="W2" s="92"/>
      <c r="X2" s="92"/>
      <c r="Y2" s="92" t="s">
        <v>128</v>
      </c>
      <c r="Z2" s="92"/>
      <c r="AA2" s="92"/>
      <c r="AB2" s="92"/>
      <c r="AC2" s="92" t="s">
        <v>139</v>
      </c>
      <c r="AD2" s="92"/>
      <c r="AE2" s="92"/>
      <c r="AF2" s="92"/>
      <c r="AG2" s="92" t="s">
        <v>147</v>
      </c>
      <c r="AH2" s="92"/>
      <c r="AI2" s="92" t="s">
        <v>155</v>
      </c>
      <c r="AJ2" s="475" t="s">
        <v>154</v>
      </c>
      <c r="AK2" s="475"/>
      <c r="AL2" s="475"/>
      <c r="AM2" s="475"/>
      <c r="AN2" s="475"/>
      <c r="AO2" s="475"/>
      <c r="AP2" s="476" t="s">
        <v>148</v>
      </c>
      <c r="AQ2" s="476"/>
      <c r="AR2" s="476"/>
      <c r="AS2" s="476"/>
      <c r="AT2" s="476"/>
      <c r="AU2" s="476"/>
      <c r="AV2" s="96"/>
      <c r="AW2" s="96"/>
      <c r="AX2" s="96"/>
      <c r="AY2" s="96"/>
      <c r="AZ2" s="96"/>
      <c r="BA2" s="96"/>
      <c r="BB2" s="96"/>
      <c r="BC2" s="96"/>
      <c r="BD2" s="96"/>
      <c r="BE2" s="96"/>
      <c r="BF2" s="96"/>
      <c r="BG2" s="96"/>
      <c r="BH2" s="96"/>
      <c r="BI2" s="284"/>
    </row>
    <row r="3" spans="1:61" s="69" customFormat="1" ht="21.6" customHeight="1">
      <c r="A3" s="70" t="s">
        <v>114</v>
      </c>
      <c r="B3" s="70" t="s">
        <v>115</v>
      </c>
      <c r="C3" s="70" t="s">
        <v>116</v>
      </c>
      <c r="D3" s="71" t="s">
        <v>117</v>
      </c>
      <c r="E3" s="93"/>
      <c r="F3" s="71" t="s">
        <v>118</v>
      </c>
      <c r="G3" s="71" t="s">
        <v>119</v>
      </c>
      <c r="H3" s="71" t="s">
        <v>120</v>
      </c>
      <c r="I3" s="71" t="s">
        <v>121</v>
      </c>
      <c r="J3" s="71" t="s">
        <v>122</v>
      </c>
      <c r="K3" s="71" t="s">
        <v>123</v>
      </c>
      <c r="L3" s="72" t="s">
        <v>124</v>
      </c>
      <c r="M3" s="71" t="s">
        <v>125</v>
      </c>
      <c r="N3" s="73" t="s">
        <v>157</v>
      </c>
      <c r="O3" s="73" t="s">
        <v>156</v>
      </c>
      <c r="P3" s="73" t="s">
        <v>163</v>
      </c>
      <c r="Q3" s="73" t="s">
        <v>158</v>
      </c>
      <c r="R3" s="73" t="s">
        <v>157</v>
      </c>
      <c r="S3" s="73" t="s">
        <v>156</v>
      </c>
      <c r="T3" s="73" t="s">
        <v>163</v>
      </c>
      <c r="U3" s="73" t="s">
        <v>158</v>
      </c>
      <c r="V3" s="73" t="s">
        <v>157</v>
      </c>
      <c r="W3" s="73" t="s">
        <v>156</v>
      </c>
      <c r="X3" s="73" t="s">
        <v>163</v>
      </c>
      <c r="Y3" s="73" t="s">
        <v>158</v>
      </c>
      <c r="Z3" s="73" t="s">
        <v>157</v>
      </c>
      <c r="AA3" s="73" t="s">
        <v>156</v>
      </c>
      <c r="AB3" s="73" t="s">
        <v>163</v>
      </c>
      <c r="AC3" s="73" t="s">
        <v>158</v>
      </c>
      <c r="AD3" s="73" t="s">
        <v>157</v>
      </c>
      <c r="AE3" s="73" t="s">
        <v>156</v>
      </c>
      <c r="AF3" s="73" t="s">
        <v>163</v>
      </c>
      <c r="AG3" s="73" t="s">
        <v>158</v>
      </c>
      <c r="AH3" s="73" t="s">
        <v>192</v>
      </c>
      <c r="AI3" s="82" t="s">
        <v>158</v>
      </c>
      <c r="AJ3" s="74" t="s">
        <v>129</v>
      </c>
      <c r="AK3" s="74" t="s">
        <v>130</v>
      </c>
      <c r="AL3" s="74" t="s">
        <v>128</v>
      </c>
      <c r="AM3" s="74" t="s">
        <v>139</v>
      </c>
      <c r="AN3" s="75" t="s">
        <v>147</v>
      </c>
      <c r="AO3" s="75" t="s">
        <v>155</v>
      </c>
      <c r="AP3" s="76" t="s">
        <v>129</v>
      </c>
      <c r="AQ3" s="76" t="s">
        <v>130</v>
      </c>
      <c r="AR3" s="76" t="s">
        <v>128</v>
      </c>
      <c r="AS3" s="76" t="s">
        <v>139</v>
      </c>
      <c r="AT3" s="76" t="s">
        <v>147</v>
      </c>
      <c r="AU3" s="83" t="s">
        <v>155</v>
      </c>
      <c r="AV3" s="77" t="s">
        <v>127</v>
      </c>
      <c r="AW3" s="75" t="s">
        <v>137</v>
      </c>
      <c r="AX3" s="74" t="s">
        <v>5</v>
      </c>
      <c r="AY3" s="78" t="s">
        <v>135</v>
      </c>
      <c r="AZ3" s="78" t="s">
        <v>136</v>
      </c>
      <c r="BA3" s="74" t="s">
        <v>4</v>
      </c>
      <c r="BB3" s="74" t="s">
        <v>126</v>
      </c>
      <c r="BC3" s="79" t="s">
        <v>135</v>
      </c>
      <c r="BD3" s="79" t="s">
        <v>136</v>
      </c>
      <c r="BE3" s="74" t="s">
        <v>38</v>
      </c>
      <c r="BF3" s="74" t="s">
        <v>126</v>
      </c>
      <c r="BG3" s="80" t="s">
        <v>135</v>
      </c>
      <c r="BH3" s="79" t="s">
        <v>136</v>
      </c>
      <c r="BI3" s="283" t="s">
        <v>228</v>
      </c>
    </row>
    <row r="4" spans="1:61" hidden="1">
      <c r="A4" s="54" t="s">
        <v>151</v>
      </c>
      <c r="B4" s="55" t="s">
        <v>250</v>
      </c>
      <c r="C4" s="55" t="s">
        <v>251</v>
      </c>
      <c r="D4" s="44" t="s">
        <v>252</v>
      </c>
      <c r="E4" s="56">
        <v>6</v>
      </c>
      <c r="F4" s="46" t="s">
        <v>5814</v>
      </c>
      <c r="G4" s="47" t="s">
        <v>5814</v>
      </c>
      <c r="H4" s="47" t="s">
        <v>5815</v>
      </c>
      <c r="I4" s="48" t="s">
        <v>5816</v>
      </c>
      <c r="J4" s="48" t="s">
        <v>5817</v>
      </c>
      <c r="K4" s="48" t="s">
        <v>5818</v>
      </c>
      <c r="L4" s="45">
        <v>87</v>
      </c>
      <c r="M4" s="47" t="s">
        <v>5819</v>
      </c>
      <c r="N4" s="60">
        <v>0</v>
      </c>
      <c r="O4" s="58">
        <v>0</v>
      </c>
      <c r="P4" s="58">
        <v>0</v>
      </c>
      <c r="Q4" s="132">
        <v>0</v>
      </c>
      <c r="R4" s="60">
        <v>0</v>
      </c>
      <c r="S4" s="58">
        <v>0</v>
      </c>
      <c r="T4" s="58">
        <v>0</v>
      </c>
      <c r="U4" s="132">
        <v>0</v>
      </c>
      <c r="V4" s="58">
        <v>0</v>
      </c>
      <c r="W4" s="58">
        <v>0</v>
      </c>
      <c r="X4" s="58">
        <v>0</v>
      </c>
      <c r="Y4" s="132">
        <v>0</v>
      </c>
      <c r="Z4" s="61">
        <v>0</v>
      </c>
      <c r="AA4" s="59">
        <v>0</v>
      </c>
      <c r="AB4" s="59">
        <v>0</v>
      </c>
      <c r="AC4" s="132">
        <v>0</v>
      </c>
      <c r="AD4" s="61">
        <v>0</v>
      </c>
      <c r="AE4" s="59">
        <v>0</v>
      </c>
      <c r="AF4" s="59">
        <v>0</v>
      </c>
      <c r="AG4" s="132">
        <v>0</v>
      </c>
      <c r="AH4" s="61">
        <v>0</v>
      </c>
      <c r="AI4" s="132">
        <v>0</v>
      </c>
      <c r="AJ4" s="64">
        <f>IFERROR(VLOOKUP($B4,STOCK!$A:$H,3,0)," ")</f>
        <v>0</v>
      </c>
      <c r="AK4" s="65">
        <f>IFERROR(VLOOKUP($B4,STOCK!$A:$H,4,0)," ")</f>
        <v>0</v>
      </c>
      <c r="AL4" s="65">
        <f>IFERROR(VLOOKUP($B4,STOCK!$A:$H,5,0)," ")</f>
        <v>0</v>
      </c>
      <c r="AM4" s="65">
        <f>IFERROR(VLOOKUP($B4,STOCK!$A:$H,6,0)," ")</f>
        <v>0</v>
      </c>
      <c r="AN4" s="65">
        <f>IFERROR(VLOOKUP($B4,STOCK!$A:$H,7,0)," ")</f>
        <v>0</v>
      </c>
      <c r="AO4" s="65">
        <f>IFERROR(VLOOKUP($B4,STOCK!$A:$H,8,0)," ")</f>
        <v>0</v>
      </c>
      <c r="AP4" s="62" t="str">
        <f t="shared" ref="AP4:AP67" si="0">IF($AJ4&lt;1,"Q",IF(Q4=0,"SV",IFERROR((AJ4/$Q4*30),0)))</f>
        <v>Q</v>
      </c>
      <c r="AQ4" s="50" t="str">
        <f t="shared" ref="AQ4:AQ67" si="1">IF($AK4&lt;1,"Q",IF(U4=0,"SV",IFERROR((AK4/$U4*30),0)))</f>
        <v>Q</v>
      </c>
      <c r="AR4" s="50" t="str">
        <f t="shared" ref="AR4:AR67" si="2">IF($AL4&lt;1,"Q",IF(Y4=0,"SV",IFERROR((AL4/$Y4*30),0)))</f>
        <v>Q</v>
      </c>
      <c r="AS4" s="50" t="str">
        <f t="shared" ref="AS4:AS67" si="3">IF($AM4&lt;1,"Q",IF(AC4=0,"SV",IFERROR((AM4/$AC4*30),0)))</f>
        <v>Q</v>
      </c>
      <c r="AT4" s="50" t="str">
        <f t="shared" ref="AT4:AT67" si="4">IF($AN4&lt;1,"Q",IF(AG4=0,"SV",IFERROR((AN4/$AG4*30),0)))</f>
        <v>Q</v>
      </c>
      <c r="AU4" s="63" t="str">
        <f>IF($AO4&lt;1,"Q",IF(AI4=0,"SV",IFERROR((AO4/$AI4*30),0)))</f>
        <v>Q</v>
      </c>
      <c r="AV4" s="67">
        <v>15462.000004</v>
      </c>
      <c r="AW4" s="133">
        <v>15459.3549</v>
      </c>
      <c r="AX4" s="49">
        <v>16500</v>
      </c>
      <c r="AY4" s="51">
        <f t="shared" ref="AY4:AY67" si="5">+AX4/AV4-1</f>
        <v>6.7132324132160859E-2</v>
      </c>
      <c r="AZ4" s="51">
        <f t="shared" ref="AZ4:AZ67" si="6">+(AX4-AV4)/AX4</f>
        <v>6.2909090666666695E-2</v>
      </c>
      <c r="BA4" s="49"/>
      <c r="BB4" s="52"/>
      <c r="BC4" s="51">
        <f t="shared" ref="BC4:BC67" si="7">+BA4/AV4-1</f>
        <v>-1</v>
      </c>
      <c r="BD4" s="51">
        <f t="shared" ref="BD4:BD67" si="8">IFERROR((BA4-AV4)/BA4,0)</f>
        <v>0</v>
      </c>
      <c r="BE4" s="49"/>
      <c r="BF4" s="52"/>
      <c r="BG4" s="51">
        <f t="shared" ref="BG4:BG67" si="9">+BE4/AV4-1</f>
        <v>-1</v>
      </c>
      <c r="BH4" s="51">
        <f t="shared" ref="BH4:BH67" si="10">IFERROR((BE4-AV4)/BE4,0)</f>
        <v>0</v>
      </c>
      <c r="BI4" s="282">
        <f>+U4+Y4+AC4+AG4+AI4+Q4</f>
        <v>0</v>
      </c>
    </row>
    <row r="5" spans="1:61" hidden="1">
      <c r="A5" s="54" t="s">
        <v>151</v>
      </c>
      <c r="B5" s="55" t="s">
        <v>253</v>
      </c>
      <c r="C5" s="55" t="s">
        <v>254</v>
      </c>
      <c r="D5" s="44" t="s">
        <v>255</v>
      </c>
      <c r="E5" s="56">
        <v>1</v>
      </c>
      <c r="F5" s="46" t="s">
        <v>5814</v>
      </c>
      <c r="G5" s="47" t="s">
        <v>5814</v>
      </c>
      <c r="H5" s="47" t="s">
        <v>5815</v>
      </c>
      <c r="I5" s="48" t="s">
        <v>5816</v>
      </c>
      <c r="J5" s="48" t="s">
        <v>5817</v>
      </c>
      <c r="K5" s="48" t="s">
        <v>5818</v>
      </c>
      <c r="L5" s="45">
        <v>87</v>
      </c>
      <c r="M5" s="47" t="s">
        <v>5819</v>
      </c>
      <c r="N5" s="60">
        <v>0</v>
      </c>
      <c r="O5" s="58">
        <v>0</v>
      </c>
      <c r="P5" s="58">
        <v>0</v>
      </c>
      <c r="Q5" s="132">
        <v>0</v>
      </c>
      <c r="R5" s="60">
        <v>0</v>
      </c>
      <c r="S5" s="58">
        <v>0</v>
      </c>
      <c r="T5" s="58">
        <v>0</v>
      </c>
      <c r="U5" s="132">
        <v>0</v>
      </c>
      <c r="V5" s="58">
        <v>0</v>
      </c>
      <c r="W5" s="58">
        <v>0</v>
      </c>
      <c r="X5" s="58">
        <v>0</v>
      </c>
      <c r="Y5" s="132">
        <v>0</v>
      </c>
      <c r="Z5" s="61">
        <v>0</v>
      </c>
      <c r="AA5" s="59">
        <v>0</v>
      </c>
      <c r="AB5" s="59">
        <v>0</v>
      </c>
      <c r="AC5" s="132">
        <v>0</v>
      </c>
      <c r="AD5" s="61">
        <v>0</v>
      </c>
      <c r="AE5" s="59">
        <v>0</v>
      </c>
      <c r="AF5" s="59">
        <v>0</v>
      </c>
      <c r="AG5" s="132">
        <v>0</v>
      </c>
      <c r="AH5" s="61">
        <v>0</v>
      </c>
      <c r="AI5" s="132">
        <v>0</v>
      </c>
      <c r="AJ5" s="64">
        <f>IFERROR(VLOOKUP($B5,STOCK!$A:$H,3,0)," ")</f>
        <v>0</v>
      </c>
      <c r="AK5" s="65">
        <f>IFERROR(VLOOKUP($B5,STOCK!$A:$H,4,0)," ")</f>
        <v>0</v>
      </c>
      <c r="AL5" s="65">
        <f>IFERROR(VLOOKUP($B5,STOCK!$A:$H,5,0)," ")</f>
        <v>0</v>
      </c>
      <c r="AM5" s="65">
        <f>IFERROR(VLOOKUP($B5,STOCK!$A:$H,6,0)," ")</f>
        <v>0</v>
      </c>
      <c r="AN5" s="65">
        <f>IFERROR(VLOOKUP($B5,STOCK!$A:$H,7,0)," ")</f>
        <v>0</v>
      </c>
      <c r="AO5" s="65">
        <f>IFERROR(VLOOKUP($B5,STOCK!$A:$H,8,0)," ")</f>
        <v>0</v>
      </c>
      <c r="AP5" s="62" t="str">
        <f t="shared" si="0"/>
        <v>Q</v>
      </c>
      <c r="AQ5" s="50" t="str">
        <f t="shared" si="1"/>
        <v>Q</v>
      </c>
      <c r="AR5" s="50" t="str">
        <f t="shared" si="2"/>
        <v>Q</v>
      </c>
      <c r="AS5" s="50" t="str">
        <f t="shared" si="3"/>
        <v>Q</v>
      </c>
      <c r="AT5" s="50" t="str">
        <f t="shared" si="4"/>
        <v>Q</v>
      </c>
      <c r="AU5" s="63" t="str">
        <f t="shared" ref="AU5:AU68" si="11">IF($AO5&lt;1,"Q",IF(AI5=0,"SV",IFERROR((AO5/$AI5*30),0)))</f>
        <v>Q</v>
      </c>
      <c r="AV5" s="67">
        <v>15459.999995</v>
      </c>
      <c r="AW5" s="133">
        <v>15459.3087</v>
      </c>
      <c r="AX5" s="49">
        <v>16500</v>
      </c>
      <c r="AY5" s="51">
        <f t="shared" si="5"/>
        <v>6.7270375506879088E-2</v>
      </c>
      <c r="AZ5" s="51">
        <f t="shared" si="6"/>
        <v>6.3030303333333329E-2</v>
      </c>
      <c r="BA5" s="49"/>
      <c r="BB5" s="52"/>
      <c r="BC5" s="51">
        <f t="shared" si="7"/>
        <v>-1</v>
      </c>
      <c r="BD5" s="51">
        <f t="shared" si="8"/>
        <v>0</v>
      </c>
      <c r="BE5" s="49"/>
      <c r="BF5" s="52"/>
      <c r="BG5" s="51">
        <f t="shared" si="9"/>
        <v>-1</v>
      </c>
      <c r="BH5" s="51">
        <f t="shared" si="10"/>
        <v>0</v>
      </c>
      <c r="BI5" s="282">
        <f t="shared" ref="BI5:BI68" si="12">+U5+Y5+AC5+AG5+AI5+Q5</f>
        <v>0</v>
      </c>
    </row>
    <row r="6" spans="1:61" hidden="1">
      <c r="A6" s="54" t="s">
        <v>150</v>
      </c>
      <c r="B6" s="55" t="s">
        <v>256</v>
      </c>
      <c r="C6" s="55" t="s">
        <v>257</v>
      </c>
      <c r="D6" s="44" t="s">
        <v>258</v>
      </c>
      <c r="E6" s="56">
        <v>1</v>
      </c>
      <c r="F6" s="46" t="s">
        <v>5814</v>
      </c>
      <c r="G6" s="47" t="s">
        <v>5814</v>
      </c>
      <c r="H6" s="47" t="s">
        <v>5815</v>
      </c>
      <c r="I6" s="48" t="s">
        <v>5816</v>
      </c>
      <c r="J6" s="48" t="s">
        <v>5817</v>
      </c>
      <c r="K6" s="48" t="s">
        <v>5818</v>
      </c>
      <c r="L6" s="45">
        <v>87</v>
      </c>
      <c r="M6" s="47" t="s">
        <v>5819</v>
      </c>
      <c r="N6" s="60">
        <v>289</v>
      </c>
      <c r="O6" s="58">
        <v>457</v>
      </c>
      <c r="P6" s="58">
        <v>319</v>
      </c>
      <c r="Q6" s="132">
        <v>225</v>
      </c>
      <c r="R6" s="60">
        <v>223</v>
      </c>
      <c r="S6" s="58">
        <v>350</v>
      </c>
      <c r="T6" s="58">
        <v>216</v>
      </c>
      <c r="U6" s="132">
        <v>209</v>
      </c>
      <c r="V6" s="58">
        <v>105</v>
      </c>
      <c r="W6" s="58">
        <v>167</v>
      </c>
      <c r="X6" s="58">
        <v>96</v>
      </c>
      <c r="Y6" s="132">
        <v>87</v>
      </c>
      <c r="Z6" s="61">
        <v>395</v>
      </c>
      <c r="AA6" s="59">
        <v>349</v>
      </c>
      <c r="AB6" s="59">
        <v>327</v>
      </c>
      <c r="AC6" s="132">
        <v>277</v>
      </c>
      <c r="AD6" s="61">
        <v>382</v>
      </c>
      <c r="AE6" s="59">
        <v>441</v>
      </c>
      <c r="AF6" s="59">
        <v>269</v>
      </c>
      <c r="AG6" s="132">
        <v>261</v>
      </c>
      <c r="AH6" s="61">
        <v>21</v>
      </c>
      <c r="AI6" s="132">
        <v>29</v>
      </c>
      <c r="AJ6" s="64">
        <f>IFERROR(VLOOKUP($B6,STOCK!$A:$H,3,0)," ")</f>
        <v>410</v>
      </c>
      <c r="AK6" s="65">
        <f>IFERROR(VLOOKUP($B6,STOCK!$A:$H,4,0)," ")</f>
        <v>297</v>
      </c>
      <c r="AL6" s="65">
        <f>IFERROR(VLOOKUP($B6,STOCK!$A:$H,5,0)," ")</f>
        <v>162</v>
      </c>
      <c r="AM6" s="65">
        <f>IFERROR(VLOOKUP($B6,STOCK!$A:$H,6,0)," ")</f>
        <v>408</v>
      </c>
      <c r="AN6" s="65">
        <f>IFERROR(VLOOKUP($B6,STOCK!$A:$H,7,0)," ")</f>
        <v>497</v>
      </c>
      <c r="AO6" s="65">
        <f>IFERROR(VLOOKUP($B6,STOCK!$A:$H,8,0)," ")</f>
        <v>92</v>
      </c>
      <c r="AP6" s="62">
        <f t="shared" si="0"/>
        <v>54.666666666666664</v>
      </c>
      <c r="AQ6" s="50">
        <f t="shared" si="1"/>
        <v>42.631578947368418</v>
      </c>
      <c r="AR6" s="50">
        <f t="shared" si="2"/>
        <v>55.862068965517238</v>
      </c>
      <c r="AS6" s="50">
        <f t="shared" si="3"/>
        <v>44.187725631768956</v>
      </c>
      <c r="AT6" s="50">
        <f t="shared" si="4"/>
        <v>57.1264367816092</v>
      </c>
      <c r="AU6" s="63">
        <f t="shared" si="11"/>
        <v>95.172413793103459</v>
      </c>
      <c r="AV6" s="67">
        <v>2576.5583799999999</v>
      </c>
      <c r="AW6" s="133">
        <v>2576.55915</v>
      </c>
      <c r="AX6" s="49">
        <v>2900</v>
      </c>
      <c r="AY6" s="51">
        <f t="shared" si="5"/>
        <v>0.12553242438077428</v>
      </c>
      <c r="AZ6" s="51">
        <f t="shared" si="6"/>
        <v>0.11153159310344829</v>
      </c>
      <c r="BA6" s="49">
        <v>2750</v>
      </c>
      <c r="BB6" s="52">
        <v>6</v>
      </c>
      <c r="BC6" s="51">
        <f t="shared" si="7"/>
        <v>6.7315230016251393E-2</v>
      </c>
      <c r="BD6" s="51">
        <f t="shared" si="8"/>
        <v>6.3069680000000017E-2</v>
      </c>
      <c r="BE6" s="49">
        <v>0</v>
      </c>
      <c r="BF6" s="52">
        <v>0</v>
      </c>
      <c r="BG6" s="51">
        <f t="shared" si="9"/>
        <v>-1</v>
      </c>
      <c r="BH6" s="51">
        <f t="shared" si="10"/>
        <v>0</v>
      </c>
      <c r="BI6" s="282">
        <f t="shared" si="12"/>
        <v>1088</v>
      </c>
    </row>
    <row r="7" spans="1:61" hidden="1">
      <c r="A7" s="54" t="s">
        <v>150</v>
      </c>
      <c r="B7" s="55" t="s">
        <v>259</v>
      </c>
      <c r="C7" s="55" t="s">
        <v>260</v>
      </c>
      <c r="D7" s="44" t="s">
        <v>261</v>
      </c>
      <c r="E7" s="56">
        <v>6</v>
      </c>
      <c r="F7" s="46" t="s">
        <v>5814</v>
      </c>
      <c r="G7" s="47" t="s">
        <v>5814</v>
      </c>
      <c r="H7" s="47" t="s">
        <v>5815</v>
      </c>
      <c r="I7" s="48" t="s">
        <v>5816</v>
      </c>
      <c r="J7" s="48" t="s">
        <v>5817</v>
      </c>
      <c r="K7" s="48" t="s">
        <v>5818</v>
      </c>
      <c r="L7" s="45">
        <v>87</v>
      </c>
      <c r="M7" s="47" t="s">
        <v>5819</v>
      </c>
      <c r="N7" s="60">
        <v>838</v>
      </c>
      <c r="O7" s="58">
        <v>998</v>
      </c>
      <c r="P7" s="58">
        <v>672</v>
      </c>
      <c r="Q7" s="132">
        <v>631</v>
      </c>
      <c r="R7" s="60">
        <v>618</v>
      </c>
      <c r="S7" s="58">
        <v>672</v>
      </c>
      <c r="T7" s="58">
        <v>564</v>
      </c>
      <c r="U7" s="132">
        <v>473</v>
      </c>
      <c r="V7" s="58">
        <v>237</v>
      </c>
      <c r="W7" s="58">
        <v>353</v>
      </c>
      <c r="X7" s="58">
        <v>272</v>
      </c>
      <c r="Y7" s="132">
        <v>312</v>
      </c>
      <c r="Z7" s="61">
        <v>592</v>
      </c>
      <c r="AA7" s="59">
        <v>719</v>
      </c>
      <c r="AB7" s="59">
        <v>605</v>
      </c>
      <c r="AC7" s="132">
        <v>617</v>
      </c>
      <c r="AD7" s="61">
        <v>565</v>
      </c>
      <c r="AE7" s="59">
        <v>726</v>
      </c>
      <c r="AF7" s="59">
        <v>513</v>
      </c>
      <c r="AG7" s="132">
        <v>505</v>
      </c>
      <c r="AH7" s="61">
        <v>33</v>
      </c>
      <c r="AI7" s="132">
        <v>71</v>
      </c>
      <c r="AJ7" s="64">
        <f>IFERROR(VLOOKUP($B7,STOCK!$A:$H,3,0)," ")</f>
        <v>706</v>
      </c>
      <c r="AK7" s="65">
        <f>IFERROR(VLOOKUP($B7,STOCK!$A:$H,4,0)," ")</f>
        <v>618</v>
      </c>
      <c r="AL7" s="65">
        <f>IFERROR(VLOOKUP($B7,STOCK!$A:$H,5,0)," ")</f>
        <v>326</v>
      </c>
      <c r="AM7" s="65">
        <f>IFERROR(VLOOKUP($B7,STOCK!$A:$H,6,0)," ")</f>
        <v>853</v>
      </c>
      <c r="AN7" s="65">
        <f>IFERROR(VLOOKUP($B7,STOCK!$A:$H,7,0)," ")</f>
        <v>948</v>
      </c>
      <c r="AO7" s="65">
        <f>IFERROR(VLOOKUP($B7,STOCK!$A:$H,8,0)," ")</f>
        <v>257</v>
      </c>
      <c r="AP7" s="62">
        <f t="shared" si="0"/>
        <v>33.565768621236131</v>
      </c>
      <c r="AQ7" s="50">
        <f t="shared" si="1"/>
        <v>39.196617336152215</v>
      </c>
      <c r="AR7" s="50">
        <f t="shared" si="2"/>
        <v>31.346153846153847</v>
      </c>
      <c r="AS7" s="50">
        <f t="shared" si="3"/>
        <v>41.474878444084275</v>
      </c>
      <c r="AT7" s="50">
        <f t="shared" si="4"/>
        <v>56.316831683168317</v>
      </c>
      <c r="AU7" s="63">
        <f t="shared" si="11"/>
        <v>108.59154929577466</v>
      </c>
      <c r="AV7" s="67">
        <v>2576.5583799999999</v>
      </c>
      <c r="AW7" s="133">
        <v>2576.5514499999999</v>
      </c>
      <c r="AX7" s="49">
        <v>2900</v>
      </c>
      <c r="AY7" s="51">
        <f t="shared" si="5"/>
        <v>0.12553242438077428</v>
      </c>
      <c r="AZ7" s="51">
        <f t="shared" si="6"/>
        <v>0.11153159310344829</v>
      </c>
      <c r="BA7" s="49">
        <v>2750</v>
      </c>
      <c r="BB7" s="52">
        <v>6</v>
      </c>
      <c r="BC7" s="51">
        <f t="shared" si="7"/>
        <v>6.7315230016251393E-2</v>
      </c>
      <c r="BD7" s="51">
        <f t="shared" si="8"/>
        <v>6.3069680000000017E-2</v>
      </c>
      <c r="BE7" s="49">
        <v>0</v>
      </c>
      <c r="BF7" s="52">
        <v>0</v>
      </c>
      <c r="BG7" s="51">
        <f t="shared" si="9"/>
        <v>-1</v>
      </c>
      <c r="BH7" s="51">
        <f t="shared" si="10"/>
        <v>0</v>
      </c>
      <c r="BI7" s="282">
        <f t="shared" si="12"/>
        <v>2609</v>
      </c>
    </row>
    <row r="8" spans="1:61" hidden="1">
      <c r="A8" s="54" t="s">
        <v>150</v>
      </c>
      <c r="B8" s="55" t="s">
        <v>262</v>
      </c>
      <c r="C8" s="55" t="s">
        <v>263</v>
      </c>
      <c r="D8" s="44" t="s">
        <v>264</v>
      </c>
      <c r="E8" s="56">
        <v>4</v>
      </c>
      <c r="F8" s="46" t="s">
        <v>5814</v>
      </c>
      <c r="G8" s="47" t="s">
        <v>5814</v>
      </c>
      <c r="H8" s="47" t="s">
        <v>5815</v>
      </c>
      <c r="I8" s="48" t="s">
        <v>5816</v>
      </c>
      <c r="J8" s="48" t="s">
        <v>5817</v>
      </c>
      <c r="K8" s="48" t="s">
        <v>5818</v>
      </c>
      <c r="L8" s="45">
        <v>87</v>
      </c>
      <c r="M8" s="47" t="s">
        <v>5819</v>
      </c>
      <c r="N8" s="60">
        <v>356</v>
      </c>
      <c r="O8" s="58">
        <v>361</v>
      </c>
      <c r="P8" s="58">
        <v>299</v>
      </c>
      <c r="Q8" s="132">
        <v>353</v>
      </c>
      <c r="R8" s="60">
        <v>315</v>
      </c>
      <c r="S8" s="58">
        <v>327</v>
      </c>
      <c r="T8" s="58">
        <v>245</v>
      </c>
      <c r="U8" s="132">
        <v>295</v>
      </c>
      <c r="V8" s="58">
        <v>108</v>
      </c>
      <c r="W8" s="58">
        <v>107</v>
      </c>
      <c r="X8" s="58">
        <v>125</v>
      </c>
      <c r="Y8" s="132">
        <v>132</v>
      </c>
      <c r="Z8" s="61">
        <v>312</v>
      </c>
      <c r="AA8" s="59">
        <v>258</v>
      </c>
      <c r="AB8" s="59">
        <v>246</v>
      </c>
      <c r="AC8" s="132">
        <v>231</v>
      </c>
      <c r="AD8" s="61">
        <v>250</v>
      </c>
      <c r="AE8" s="59">
        <v>315</v>
      </c>
      <c r="AF8" s="59">
        <v>191</v>
      </c>
      <c r="AG8" s="132">
        <v>201</v>
      </c>
      <c r="AH8" s="61">
        <v>17</v>
      </c>
      <c r="AI8" s="132">
        <v>47</v>
      </c>
      <c r="AJ8" s="64">
        <f>IFERROR(VLOOKUP($B8,STOCK!$A:$H,3,0)," ")</f>
        <v>342</v>
      </c>
      <c r="AK8" s="65">
        <f>IFERROR(VLOOKUP($B8,STOCK!$A:$H,4,0)," ")</f>
        <v>331</v>
      </c>
      <c r="AL8" s="65">
        <f>IFERROR(VLOOKUP($B8,STOCK!$A:$H,5,0)," ")</f>
        <v>174</v>
      </c>
      <c r="AM8" s="65">
        <f>IFERROR(VLOOKUP($B8,STOCK!$A:$H,6,0)," ")</f>
        <v>315</v>
      </c>
      <c r="AN8" s="65">
        <f>IFERROR(VLOOKUP($B8,STOCK!$A:$H,7,0)," ")</f>
        <v>289</v>
      </c>
      <c r="AO8" s="65">
        <f>IFERROR(VLOOKUP($B8,STOCK!$A:$H,8,0)," ")</f>
        <v>91</v>
      </c>
      <c r="AP8" s="62">
        <f t="shared" si="0"/>
        <v>29.065155807365439</v>
      </c>
      <c r="AQ8" s="50">
        <f t="shared" si="1"/>
        <v>33.661016949152547</v>
      </c>
      <c r="AR8" s="50">
        <f t="shared" si="2"/>
        <v>39.545454545454547</v>
      </c>
      <c r="AS8" s="50">
        <f t="shared" si="3"/>
        <v>40.909090909090907</v>
      </c>
      <c r="AT8" s="50">
        <f t="shared" si="4"/>
        <v>43.134328358208954</v>
      </c>
      <c r="AU8" s="63">
        <f t="shared" si="11"/>
        <v>58.085106382978722</v>
      </c>
      <c r="AV8" s="67">
        <v>7360.0000099999997</v>
      </c>
      <c r="AW8" s="133">
        <v>7359.9998999999998</v>
      </c>
      <c r="AX8" s="49">
        <v>8250</v>
      </c>
      <c r="AY8" s="51">
        <f t="shared" si="5"/>
        <v>0.12092391152048387</v>
      </c>
      <c r="AZ8" s="51">
        <f t="shared" si="6"/>
        <v>0.1078787866666667</v>
      </c>
      <c r="BA8" s="49">
        <v>7990</v>
      </c>
      <c r="BB8" s="52">
        <v>4</v>
      </c>
      <c r="BC8" s="51">
        <f t="shared" si="7"/>
        <v>8.5597824611959528E-2</v>
      </c>
      <c r="BD8" s="51">
        <f t="shared" si="8"/>
        <v>7.884855944931167E-2</v>
      </c>
      <c r="BE8" s="49">
        <v>7750</v>
      </c>
      <c r="BF8" s="52">
        <v>8</v>
      </c>
      <c r="BG8" s="51">
        <f t="shared" si="9"/>
        <v>5.2989129004090918E-2</v>
      </c>
      <c r="BH8" s="51">
        <f t="shared" si="10"/>
        <v>5.0322579354838741E-2</v>
      </c>
      <c r="BI8" s="282">
        <f t="shared" si="12"/>
        <v>1259</v>
      </c>
    </row>
    <row r="9" spans="1:61" hidden="1">
      <c r="A9" s="54" t="s">
        <v>151</v>
      </c>
      <c r="B9" s="55" t="s">
        <v>265</v>
      </c>
      <c r="C9" s="55" t="s">
        <v>266</v>
      </c>
      <c r="D9" s="44" t="s">
        <v>267</v>
      </c>
      <c r="E9" s="56">
        <v>1</v>
      </c>
      <c r="F9" s="46" t="s">
        <v>5814</v>
      </c>
      <c r="G9" s="47" t="s">
        <v>5814</v>
      </c>
      <c r="H9" s="47" t="s">
        <v>5815</v>
      </c>
      <c r="I9" s="48" t="s">
        <v>5816</v>
      </c>
      <c r="J9" s="48" t="s">
        <v>5817</v>
      </c>
      <c r="K9" s="48" t="s">
        <v>5818</v>
      </c>
      <c r="L9" s="45">
        <v>87</v>
      </c>
      <c r="M9" s="47" t="s">
        <v>5819</v>
      </c>
      <c r="N9" s="60">
        <v>0</v>
      </c>
      <c r="O9" s="58">
        <v>0</v>
      </c>
      <c r="P9" s="58">
        <v>0</v>
      </c>
      <c r="Q9" s="132">
        <v>0</v>
      </c>
      <c r="R9" s="60">
        <v>0</v>
      </c>
      <c r="S9" s="58">
        <v>0</v>
      </c>
      <c r="T9" s="58">
        <v>0</v>
      </c>
      <c r="U9" s="132">
        <v>0</v>
      </c>
      <c r="V9" s="58">
        <v>0</v>
      </c>
      <c r="W9" s="58">
        <v>0</v>
      </c>
      <c r="X9" s="58">
        <v>0</v>
      </c>
      <c r="Y9" s="132">
        <v>0</v>
      </c>
      <c r="Z9" s="61">
        <v>0</v>
      </c>
      <c r="AA9" s="59">
        <v>0</v>
      </c>
      <c r="AB9" s="59">
        <v>0</v>
      </c>
      <c r="AC9" s="132">
        <v>0</v>
      </c>
      <c r="AD9" s="61">
        <v>0</v>
      </c>
      <c r="AE9" s="59">
        <v>0</v>
      </c>
      <c r="AF9" s="59">
        <v>0</v>
      </c>
      <c r="AG9" s="132">
        <v>0</v>
      </c>
      <c r="AH9" s="61">
        <v>0</v>
      </c>
      <c r="AI9" s="132">
        <v>0</v>
      </c>
      <c r="AJ9" s="64">
        <f>IFERROR(VLOOKUP($B9,STOCK!$A:$H,3,0)," ")</f>
        <v>0</v>
      </c>
      <c r="AK9" s="65">
        <f>IFERROR(VLOOKUP($B9,STOCK!$A:$H,4,0)," ")</f>
        <v>0</v>
      </c>
      <c r="AL9" s="65">
        <f>IFERROR(VLOOKUP($B9,STOCK!$A:$H,5,0)," ")</f>
        <v>0</v>
      </c>
      <c r="AM9" s="65">
        <f>IFERROR(VLOOKUP($B9,STOCK!$A:$H,6,0)," ")</f>
        <v>0</v>
      </c>
      <c r="AN9" s="65">
        <f>IFERROR(VLOOKUP($B9,STOCK!$A:$H,7,0)," ")</f>
        <v>0</v>
      </c>
      <c r="AO9" s="65">
        <f>IFERROR(VLOOKUP($B9,STOCK!$A:$H,8,0)," ")</f>
        <v>0</v>
      </c>
      <c r="AP9" s="62" t="str">
        <f t="shared" si="0"/>
        <v>Q</v>
      </c>
      <c r="AQ9" s="50" t="str">
        <f t="shared" si="1"/>
        <v>Q</v>
      </c>
      <c r="AR9" s="50" t="str">
        <f t="shared" si="2"/>
        <v>Q</v>
      </c>
      <c r="AS9" s="50" t="str">
        <f t="shared" si="3"/>
        <v>Q</v>
      </c>
      <c r="AT9" s="50" t="str">
        <f t="shared" si="4"/>
        <v>Q</v>
      </c>
      <c r="AU9" s="63" t="str">
        <f t="shared" si="11"/>
        <v>Q</v>
      </c>
      <c r="AV9" s="67">
        <v>15459.999995</v>
      </c>
      <c r="AW9" s="133">
        <v>15459.527819999999</v>
      </c>
      <c r="AX9" s="49">
        <v>16500</v>
      </c>
      <c r="AY9" s="51">
        <f t="shared" si="5"/>
        <v>6.7270375506879088E-2</v>
      </c>
      <c r="AZ9" s="51">
        <f t="shared" si="6"/>
        <v>6.3030303333333329E-2</v>
      </c>
      <c r="BA9" s="49"/>
      <c r="BB9" s="52"/>
      <c r="BC9" s="51">
        <f t="shared" si="7"/>
        <v>-1</v>
      </c>
      <c r="BD9" s="51">
        <f t="shared" si="8"/>
        <v>0</v>
      </c>
      <c r="BE9" s="49"/>
      <c r="BF9" s="52"/>
      <c r="BG9" s="51">
        <f t="shared" si="9"/>
        <v>-1</v>
      </c>
      <c r="BH9" s="51">
        <f t="shared" si="10"/>
        <v>0</v>
      </c>
      <c r="BI9" s="282">
        <f t="shared" si="12"/>
        <v>0</v>
      </c>
    </row>
    <row r="10" spans="1:61" hidden="1">
      <c r="A10" s="54" t="s">
        <v>150</v>
      </c>
      <c r="B10" s="55" t="s">
        <v>268</v>
      </c>
      <c r="C10" s="55" t="s">
        <v>269</v>
      </c>
      <c r="D10" s="44" t="s">
        <v>270</v>
      </c>
      <c r="E10" s="56">
        <v>6</v>
      </c>
      <c r="F10" s="46" t="s">
        <v>5814</v>
      </c>
      <c r="G10" s="47" t="s">
        <v>5814</v>
      </c>
      <c r="H10" s="47" t="s">
        <v>5815</v>
      </c>
      <c r="I10" s="48" t="s">
        <v>5816</v>
      </c>
      <c r="J10" s="48" t="s">
        <v>5817</v>
      </c>
      <c r="K10" s="48" t="s">
        <v>5818</v>
      </c>
      <c r="L10" s="45">
        <v>87</v>
      </c>
      <c r="M10" s="47" t="s">
        <v>5819</v>
      </c>
      <c r="N10" s="60">
        <v>246</v>
      </c>
      <c r="O10" s="58">
        <v>373</v>
      </c>
      <c r="P10" s="58">
        <v>138</v>
      </c>
      <c r="Q10" s="132">
        <v>226</v>
      </c>
      <c r="R10" s="60">
        <v>236</v>
      </c>
      <c r="S10" s="58">
        <v>297</v>
      </c>
      <c r="T10" s="58">
        <v>250</v>
      </c>
      <c r="U10" s="132">
        <v>236</v>
      </c>
      <c r="V10" s="58">
        <v>97</v>
      </c>
      <c r="W10" s="58">
        <v>132</v>
      </c>
      <c r="X10" s="58">
        <v>122</v>
      </c>
      <c r="Y10" s="132">
        <v>107</v>
      </c>
      <c r="Z10" s="61">
        <v>278</v>
      </c>
      <c r="AA10" s="59">
        <v>305</v>
      </c>
      <c r="AB10" s="59">
        <v>255</v>
      </c>
      <c r="AC10" s="132">
        <v>220</v>
      </c>
      <c r="AD10" s="61">
        <v>247</v>
      </c>
      <c r="AE10" s="59">
        <v>365</v>
      </c>
      <c r="AF10" s="59">
        <v>223</v>
      </c>
      <c r="AG10" s="132">
        <v>252</v>
      </c>
      <c r="AH10" s="61">
        <v>6</v>
      </c>
      <c r="AI10" s="132">
        <v>23</v>
      </c>
      <c r="AJ10" s="64">
        <f>IFERROR(VLOOKUP($B10,STOCK!$A:$H,3,0)," ")</f>
        <v>137</v>
      </c>
      <c r="AK10" s="65">
        <f>IFERROR(VLOOKUP($B10,STOCK!$A:$H,4,0)," ")</f>
        <v>313</v>
      </c>
      <c r="AL10" s="65">
        <f>IFERROR(VLOOKUP($B10,STOCK!$A:$H,5,0)," ")</f>
        <v>110</v>
      </c>
      <c r="AM10" s="65">
        <f>IFERROR(VLOOKUP($B10,STOCK!$A:$H,6,0)," ")</f>
        <v>280</v>
      </c>
      <c r="AN10" s="65">
        <f>IFERROR(VLOOKUP($B10,STOCK!$A:$H,7,0)," ")</f>
        <v>174</v>
      </c>
      <c r="AO10" s="65">
        <f>IFERROR(VLOOKUP($B10,STOCK!$A:$H,8,0)," ")</f>
        <v>143</v>
      </c>
      <c r="AP10" s="62">
        <f t="shared" si="0"/>
        <v>18.185840707964605</v>
      </c>
      <c r="AQ10" s="50">
        <f t="shared" si="1"/>
        <v>39.788135593220339</v>
      </c>
      <c r="AR10" s="50">
        <f t="shared" si="2"/>
        <v>30.841121495327101</v>
      </c>
      <c r="AS10" s="50">
        <f t="shared" si="3"/>
        <v>38.18181818181818</v>
      </c>
      <c r="AT10" s="50">
        <f t="shared" si="4"/>
        <v>20.714285714285715</v>
      </c>
      <c r="AU10" s="63">
        <f t="shared" si="11"/>
        <v>186.52173913043478</v>
      </c>
      <c r="AV10" s="67">
        <v>2576.5583799999999</v>
      </c>
      <c r="AW10" s="133">
        <v>2576.58797</v>
      </c>
      <c r="AX10" s="49">
        <v>2900</v>
      </c>
      <c r="AY10" s="51">
        <f t="shared" si="5"/>
        <v>0.12553242438077428</v>
      </c>
      <c r="AZ10" s="51">
        <f t="shared" si="6"/>
        <v>0.11153159310344829</v>
      </c>
      <c r="BA10" s="49">
        <v>2750</v>
      </c>
      <c r="BB10" s="52">
        <v>6</v>
      </c>
      <c r="BC10" s="51">
        <f t="shared" si="7"/>
        <v>6.7315230016251393E-2</v>
      </c>
      <c r="BD10" s="51">
        <f t="shared" si="8"/>
        <v>6.3069680000000017E-2</v>
      </c>
      <c r="BE10" s="49">
        <v>0</v>
      </c>
      <c r="BF10" s="52">
        <v>0</v>
      </c>
      <c r="BG10" s="51">
        <f t="shared" si="9"/>
        <v>-1</v>
      </c>
      <c r="BH10" s="51">
        <f t="shared" si="10"/>
        <v>0</v>
      </c>
      <c r="BI10" s="282">
        <f t="shared" si="12"/>
        <v>1064</v>
      </c>
    </row>
    <row r="11" spans="1:61" hidden="1">
      <c r="A11" s="54" t="s">
        <v>150</v>
      </c>
      <c r="B11" s="55" t="s">
        <v>271</v>
      </c>
      <c r="C11" s="55" t="s">
        <v>272</v>
      </c>
      <c r="D11" s="44" t="s">
        <v>273</v>
      </c>
      <c r="E11" s="56">
        <v>6</v>
      </c>
      <c r="F11" s="46" t="s">
        <v>5814</v>
      </c>
      <c r="G11" s="47" t="s">
        <v>5814</v>
      </c>
      <c r="H11" s="47" t="s">
        <v>5815</v>
      </c>
      <c r="I11" s="48" t="s">
        <v>5816</v>
      </c>
      <c r="J11" s="48" t="s">
        <v>5817</v>
      </c>
      <c r="K11" s="48" t="s">
        <v>5820</v>
      </c>
      <c r="L11" s="45">
        <v>165</v>
      </c>
      <c r="M11" s="47" t="s">
        <v>5821</v>
      </c>
      <c r="N11" s="60">
        <v>436</v>
      </c>
      <c r="O11" s="58">
        <v>346</v>
      </c>
      <c r="P11" s="58">
        <v>269</v>
      </c>
      <c r="Q11" s="132">
        <v>222</v>
      </c>
      <c r="R11" s="60">
        <v>177</v>
      </c>
      <c r="S11" s="58">
        <v>191</v>
      </c>
      <c r="T11" s="58">
        <v>122</v>
      </c>
      <c r="U11" s="132">
        <v>109</v>
      </c>
      <c r="V11" s="58">
        <v>84</v>
      </c>
      <c r="W11" s="58">
        <v>164</v>
      </c>
      <c r="X11" s="58">
        <v>101</v>
      </c>
      <c r="Y11" s="132">
        <v>100</v>
      </c>
      <c r="Z11" s="61">
        <v>47</v>
      </c>
      <c r="AA11" s="59">
        <v>54</v>
      </c>
      <c r="AB11" s="59">
        <v>43</v>
      </c>
      <c r="AC11" s="132">
        <v>53</v>
      </c>
      <c r="AD11" s="61">
        <v>41</v>
      </c>
      <c r="AE11" s="59">
        <v>63</v>
      </c>
      <c r="AF11" s="59">
        <v>89</v>
      </c>
      <c r="AG11" s="132">
        <v>89</v>
      </c>
      <c r="AH11" s="61">
        <v>15</v>
      </c>
      <c r="AI11" s="132">
        <v>17</v>
      </c>
      <c r="AJ11" s="64">
        <f>IFERROR(VLOOKUP($B11,STOCK!$A:$H,3,0)," ")</f>
        <v>292</v>
      </c>
      <c r="AK11" s="65">
        <f>IFERROR(VLOOKUP($B11,STOCK!$A:$H,4,0)," ")</f>
        <v>136</v>
      </c>
      <c r="AL11" s="65">
        <f>IFERROR(VLOOKUP($B11,STOCK!$A:$H,5,0)," ")</f>
        <v>113</v>
      </c>
      <c r="AM11" s="65">
        <f>IFERROR(VLOOKUP($B11,STOCK!$A:$H,6,0)," ")</f>
        <v>59</v>
      </c>
      <c r="AN11" s="65">
        <f>IFERROR(VLOOKUP($B11,STOCK!$A:$H,7,0)," ")</f>
        <v>81</v>
      </c>
      <c r="AO11" s="65">
        <f>IFERROR(VLOOKUP($B11,STOCK!$A:$H,8,0)," ")</f>
        <v>45</v>
      </c>
      <c r="AP11" s="62">
        <f t="shared" si="0"/>
        <v>39.45945945945946</v>
      </c>
      <c r="AQ11" s="50">
        <f t="shared" si="1"/>
        <v>37.431192660550458</v>
      </c>
      <c r="AR11" s="50">
        <f t="shared" si="2"/>
        <v>33.9</v>
      </c>
      <c r="AS11" s="50">
        <f t="shared" si="3"/>
        <v>33.39622641509434</v>
      </c>
      <c r="AT11" s="50">
        <f t="shared" si="4"/>
        <v>27.303370786516854</v>
      </c>
      <c r="AU11" s="63">
        <f t="shared" si="11"/>
        <v>79.411764705882348</v>
      </c>
      <c r="AV11" s="67">
        <v>1708.0000299999999</v>
      </c>
      <c r="AW11" s="133">
        <v>1707.9997000000001</v>
      </c>
      <c r="AX11" s="49">
        <v>2650</v>
      </c>
      <c r="AY11" s="51">
        <f t="shared" si="5"/>
        <v>0.55152222099199855</v>
      </c>
      <c r="AZ11" s="51">
        <f t="shared" si="6"/>
        <v>0.35547168679245283</v>
      </c>
      <c r="BA11" s="49">
        <v>2550</v>
      </c>
      <c r="BB11" s="52">
        <v>6</v>
      </c>
      <c r="BC11" s="51">
        <f t="shared" si="7"/>
        <v>0.49297421265267793</v>
      </c>
      <c r="BD11" s="51">
        <f t="shared" si="8"/>
        <v>0.33019606666666668</v>
      </c>
      <c r="BE11" s="49">
        <v>2450</v>
      </c>
      <c r="BF11" s="52">
        <v>12</v>
      </c>
      <c r="BG11" s="51">
        <f t="shared" si="9"/>
        <v>0.4344262043133571</v>
      </c>
      <c r="BH11" s="51">
        <f t="shared" si="10"/>
        <v>0.30285713061224495</v>
      </c>
      <c r="BI11" s="282">
        <f t="shared" si="12"/>
        <v>590</v>
      </c>
    </row>
    <row r="12" spans="1:61" hidden="1">
      <c r="A12" s="54" t="s">
        <v>150</v>
      </c>
      <c r="B12" s="55" t="s">
        <v>274</v>
      </c>
      <c r="C12" s="55" t="s">
        <v>275</v>
      </c>
      <c r="D12" s="44" t="s">
        <v>276</v>
      </c>
      <c r="E12" s="56">
        <v>6</v>
      </c>
      <c r="F12" s="46" t="s">
        <v>5814</v>
      </c>
      <c r="G12" s="47" t="s">
        <v>5814</v>
      </c>
      <c r="H12" s="47" t="s">
        <v>5815</v>
      </c>
      <c r="I12" s="48" t="s">
        <v>5816</v>
      </c>
      <c r="J12" s="48" t="s">
        <v>5817</v>
      </c>
      <c r="K12" s="48" t="s">
        <v>5820</v>
      </c>
      <c r="L12" s="45">
        <v>165</v>
      </c>
      <c r="M12" s="47" t="s">
        <v>5821</v>
      </c>
      <c r="N12" s="60">
        <v>145</v>
      </c>
      <c r="O12" s="58">
        <v>234</v>
      </c>
      <c r="P12" s="58">
        <v>180</v>
      </c>
      <c r="Q12" s="132">
        <v>132</v>
      </c>
      <c r="R12" s="60">
        <v>111</v>
      </c>
      <c r="S12" s="58">
        <v>234</v>
      </c>
      <c r="T12" s="58">
        <v>152</v>
      </c>
      <c r="U12" s="132">
        <v>122</v>
      </c>
      <c r="V12" s="58">
        <v>25</v>
      </c>
      <c r="W12" s="58">
        <v>25</v>
      </c>
      <c r="X12" s="58">
        <v>20</v>
      </c>
      <c r="Y12" s="132">
        <v>15</v>
      </c>
      <c r="Z12" s="61">
        <v>26</v>
      </c>
      <c r="AA12" s="59">
        <v>24</v>
      </c>
      <c r="AB12" s="59">
        <v>8</v>
      </c>
      <c r="AC12" s="132">
        <v>16</v>
      </c>
      <c r="AD12" s="61">
        <v>24</v>
      </c>
      <c r="AE12" s="59">
        <v>55</v>
      </c>
      <c r="AF12" s="59">
        <v>65</v>
      </c>
      <c r="AG12" s="132">
        <v>69</v>
      </c>
      <c r="AH12" s="61">
        <v>0</v>
      </c>
      <c r="AI12" s="132">
        <v>1</v>
      </c>
      <c r="AJ12" s="64">
        <f>IFERROR(VLOOKUP($B12,STOCK!$A:$H,3,0)," ")</f>
        <v>237</v>
      </c>
      <c r="AK12" s="65">
        <f>IFERROR(VLOOKUP($B12,STOCK!$A:$H,4,0)," ")</f>
        <v>231</v>
      </c>
      <c r="AL12" s="65">
        <f>IFERROR(VLOOKUP($B12,STOCK!$A:$H,5,0)," ")</f>
        <v>30</v>
      </c>
      <c r="AM12" s="65">
        <f>IFERROR(VLOOKUP($B12,STOCK!$A:$H,6,0)," ")</f>
        <v>14</v>
      </c>
      <c r="AN12" s="65">
        <f>IFERROR(VLOOKUP($B12,STOCK!$A:$H,7,0)," ")</f>
        <v>60</v>
      </c>
      <c r="AO12" s="65">
        <f>IFERROR(VLOOKUP($B12,STOCK!$A:$H,8,0)," ")</f>
        <v>59</v>
      </c>
      <c r="AP12" s="62">
        <f t="shared" si="0"/>
        <v>53.86363636363636</v>
      </c>
      <c r="AQ12" s="50">
        <f t="shared" si="1"/>
        <v>56.803278688524593</v>
      </c>
      <c r="AR12" s="50">
        <f t="shared" si="2"/>
        <v>60</v>
      </c>
      <c r="AS12" s="50">
        <f t="shared" si="3"/>
        <v>26.25</v>
      </c>
      <c r="AT12" s="50">
        <f t="shared" si="4"/>
        <v>26.086956521739129</v>
      </c>
      <c r="AU12" s="63">
        <f t="shared" si="11"/>
        <v>1770</v>
      </c>
      <c r="AV12" s="67">
        <v>1708.0000299999999</v>
      </c>
      <c r="AW12" s="133">
        <v>1707.9994799999999</v>
      </c>
      <c r="AX12" s="49">
        <v>2650</v>
      </c>
      <c r="AY12" s="51">
        <f t="shared" si="5"/>
        <v>0.55152222099199855</v>
      </c>
      <c r="AZ12" s="51">
        <f t="shared" si="6"/>
        <v>0.35547168679245283</v>
      </c>
      <c r="BA12" s="49">
        <v>2550</v>
      </c>
      <c r="BB12" s="52">
        <v>6</v>
      </c>
      <c r="BC12" s="51">
        <f t="shared" si="7"/>
        <v>0.49297421265267793</v>
      </c>
      <c r="BD12" s="51">
        <f t="shared" si="8"/>
        <v>0.33019606666666668</v>
      </c>
      <c r="BE12" s="49">
        <v>2450</v>
      </c>
      <c r="BF12" s="52">
        <v>12</v>
      </c>
      <c r="BG12" s="51">
        <f t="shared" si="9"/>
        <v>0.4344262043133571</v>
      </c>
      <c r="BH12" s="51">
        <f t="shared" si="10"/>
        <v>0.30285713061224495</v>
      </c>
      <c r="BI12" s="282">
        <f t="shared" si="12"/>
        <v>355</v>
      </c>
    </row>
    <row r="13" spans="1:61" hidden="1">
      <c r="A13" s="54" t="s">
        <v>150</v>
      </c>
      <c r="B13" s="55" t="s">
        <v>277</v>
      </c>
      <c r="C13" s="55" t="s">
        <v>278</v>
      </c>
      <c r="D13" s="44" t="s">
        <v>279</v>
      </c>
      <c r="E13" s="56">
        <v>6</v>
      </c>
      <c r="F13" s="46" t="s">
        <v>5814</v>
      </c>
      <c r="G13" s="47" t="s">
        <v>5814</v>
      </c>
      <c r="H13" s="47" t="s">
        <v>5815</v>
      </c>
      <c r="I13" s="48" t="s">
        <v>5816</v>
      </c>
      <c r="J13" s="48" t="s">
        <v>5817</v>
      </c>
      <c r="K13" s="48" t="s">
        <v>5822</v>
      </c>
      <c r="L13" s="45">
        <v>139</v>
      </c>
      <c r="M13" s="47" t="s">
        <v>5823</v>
      </c>
      <c r="N13" s="60">
        <v>0</v>
      </c>
      <c r="O13" s="58">
        <v>0</v>
      </c>
      <c r="P13" s="58">
        <v>0</v>
      </c>
      <c r="Q13" s="132">
        <v>0</v>
      </c>
      <c r="R13" s="60">
        <v>0</v>
      </c>
      <c r="S13" s="58">
        <v>0</v>
      </c>
      <c r="T13" s="58">
        <v>0</v>
      </c>
      <c r="U13" s="132">
        <v>0</v>
      </c>
      <c r="V13" s="58">
        <v>0</v>
      </c>
      <c r="W13" s="58">
        <v>0</v>
      </c>
      <c r="X13" s="58">
        <v>0</v>
      </c>
      <c r="Y13" s="132">
        <v>2</v>
      </c>
      <c r="Z13" s="61">
        <v>0</v>
      </c>
      <c r="AA13" s="59">
        <v>0</v>
      </c>
      <c r="AB13" s="59">
        <v>0</v>
      </c>
      <c r="AC13" s="132">
        <v>0</v>
      </c>
      <c r="AD13" s="61">
        <v>0</v>
      </c>
      <c r="AE13" s="59">
        <v>0</v>
      </c>
      <c r="AF13" s="59">
        <v>0</v>
      </c>
      <c r="AG13" s="132">
        <v>0</v>
      </c>
      <c r="AH13" s="61">
        <v>0</v>
      </c>
      <c r="AI13" s="132">
        <v>0</v>
      </c>
      <c r="AJ13" s="64">
        <f>IFERROR(VLOOKUP($B13,STOCK!$A:$H,3,0)," ")</f>
        <v>36</v>
      </c>
      <c r="AK13" s="65">
        <f>IFERROR(VLOOKUP($B13,STOCK!$A:$H,4,0)," ")</f>
        <v>24</v>
      </c>
      <c r="AL13" s="65">
        <f>IFERROR(VLOOKUP($B13,STOCK!$A:$H,5,0)," ")</f>
        <v>36</v>
      </c>
      <c r="AM13" s="65">
        <f>IFERROR(VLOOKUP($B13,STOCK!$A:$H,6,0)," ")</f>
        <v>60</v>
      </c>
      <c r="AN13" s="65">
        <f>IFERROR(VLOOKUP($B13,STOCK!$A:$H,7,0)," ")</f>
        <v>24</v>
      </c>
      <c r="AO13" s="65">
        <f>IFERROR(VLOOKUP($B13,STOCK!$A:$H,8,0)," ")</f>
        <v>0</v>
      </c>
      <c r="AP13" s="62" t="str">
        <f t="shared" si="0"/>
        <v>SV</v>
      </c>
      <c r="AQ13" s="50" t="str">
        <f t="shared" si="1"/>
        <v>SV</v>
      </c>
      <c r="AR13" s="50">
        <f t="shared" si="2"/>
        <v>540</v>
      </c>
      <c r="AS13" s="50" t="str">
        <f t="shared" si="3"/>
        <v>SV</v>
      </c>
      <c r="AT13" s="50" t="str">
        <f t="shared" si="4"/>
        <v>SV</v>
      </c>
      <c r="AU13" s="63" t="str">
        <f t="shared" si="11"/>
        <v>Q</v>
      </c>
      <c r="AV13" s="67">
        <v>4875</v>
      </c>
      <c r="AW13" s="133">
        <v>4820.7562699999999</v>
      </c>
      <c r="AX13" s="49">
        <v>5500</v>
      </c>
      <c r="AY13" s="51">
        <f t="shared" si="5"/>
        <v>0.12820512820512819</v>
      </c>
      <c r="AZ13" s="51">
        <f t="shared" si="6"/>
        <v>0.11363636363636363</v>
      </c>
      <c r="BA13" s="49"/>
      <c r="BB13" s="52"/>
      <c r="BC13" s="51">
        <f t="shared" si="7"/>
        <v>-1</v>
      </c>
      <c r="BD13" s="51">
        <f t="shared" si="8"/>
        <v>0</v>
      </c>
      <c r="BE13" s="49"/>
      <c r="BF13" s="52"/>
      <c r="BG13" s="51">
        <f t="shared" si="9"/>
        <v>-1</v>
      </c>
      <c r="BH13" s="51">
        <f t="shared" si="10"/>
        <v>0</v>
      </c>
      <c r="BI13" s="282">
        <f t="shared" si="12"/>
        <v>2</v>
      </c>
    </row>
    <row r="14" spans="1:61" hidden="1">
      <c r="A14" s="54" t="s">
        <v>150</v>
      </c>
      <c r="B14" s="55" t="s">
        <v>280</v>
      </c>
      <c r="C14" s="55" t="s">
        <v>281</v>
      </c>
      <c r="D14" s="44" t="s">
        <v>282</v>
      </c>
      <c r="E14" s="56">
        <v>6</v>
      </c>
      <c r="F14" s="46" t="s">
        <v>5814</v>
      </c>
      <c r="G14" s="47" t="s">
        <v>5814</v>
      </c>
      <c r="H14" s="47" t="s">
        <v>5815</v>
      </c>
      <c r="I14" s="48" t="s">
        <v>5816</v>
      </c>
      <c r="J14" s="48" t="s">
        <v>5817</v>
      </c>
      <c r="K14" s="48" t="s">
        <v>5822</v>
      </c>
      <c r="L14" s="45">
        <v>139</v>
      </c>
      <c r="M14" s="47" t="s">
        <v>5823</v>
      </c>
      <c r="N14" s="60">
        <v>18</v>
      </c>
      <c r="O14" s="58">
        <v>56</v>
      </c>
      <c r="P14" s="58">
        <v>33</v>
      </c>
      <c r="Q14" s="132">
        <v>36</v>
      </c>
      <c r="R14" s="60">
        <v>6</v>
      </c>
      <c r="S14" s="58">
        <v>36</v>
      </c>
      <c r="T14" s="58">
        <v>11</v>
      </c>
      <c r="U14" s="132">
        <v>22</v>
      </c>
      <c r="V14" s="58">
        <v>58</v>
      </c>
      <c r="W14" s="58">
        <v>88</v>
      </c>
      <c r="X14" s="58">
        <v>64</v>
      </c>
      <c r="Y14" s="132">
        <v>56</v>
      </c>
      <c r="Z14" s="61">
        <v>60</v>
      </c>
      <c r="AA14" s="59">
        <v>44</v>
      </c>
      <c r="AB14" s="59">
        <v>49</v>
      </c>
      <c r="AC14" s="132">
        <v>39</v>
      </c>
      <c r="AD14" s="61">
        <v>49</v>
      </c>
      <c r="AE14" s="59">
        <v>63</v>
      </c>
      <c r="AF14" s="59">
        <v>55</v>
      </c>
      <c r="AG14" s="132">
        <v>43</v>
      </c>
      <c r="AH14" s="61">
        <v>0</v>
      </c>
      <c r="AI14" s="132">
        <v>1</v>
      </c>
      <c r="AJ14" s="64">
        <f>IFERROR(VLOOKUP($B14,STOCK!$A:$H,3,0)," ")</f>
        <v>44</v>
      </c>
      <c r="AK14" s="65">
        <f>IFERROR(VLOOKUP($B14,STOCK!$A:$H,4,0)," ")</f>
        <v>29</v>
      </c>
      <c r="AL14" s="65">
        <f>IFERROR(VLOOKUP($B14,STOCK!$A:$H,5,0)," ")</f>
        <v>49</v>
      </c>
      <c r="AM14" s="65">
        <f>IFERROR(VLOOKUP($B14,STOCK!$A:$H,6,0)," ")</f>
        <v>52</v>
      </c>
      <c r="AN14" s="65">
        <f>IFERROR(VLOOKUP($B14,STOCK!$A:$H,7,0)," ")</f>
        <v>67</v>
      </c>
      <c r="AO14" s="65">
        <f>IFERROR(VLOOKUP($B14,STOCK!$A:$H,8,0)," ")</f>
        <v>23</v>
      </c>
      <c r="AP14" s="62">
        <f t="shared" si="0"/>
        <v>36.666666666666671</v>
      </c>
      <c r="AQ14" s="50">
        <f t="shared" si="1"/>
        <v>39.545454545454547</v>
      </c>
      <c r="AR14" s="50">
        <f t="shared" si="2"/>
        <v>26.25</v>
      </c>
      <c r="AS14" s="50">
        <f t="shared" si="3"/>
        <v>40</v>
      </c>
      <c r="AT14" s="50">
        <f t="shared" si="4"/>
        <v>46.744186046511629</v>
      </c>
      <c r="AU14" s="63">
        <f t="shared" si="11"/>
        <v>690</v>
      </c>
      <c r="AV14" s="67">
        <v>4875</v>
      </c>
      <c r="AW14" s="133">
        <v>4821.3117700000003</v>
      </c>
      <c r="AX14" s="49">
        <v>5500</v>
      </c>
      <c r="AY14" s="51">
        <f t="shared" si="5"/>
        <v>0.12820512820512819</v>
      </c>
      <c r="AZ14" s="51">
        <f t="shared" si="6"/>
        <v>0.11363636363636363</v>
      </c>
      <c r="BA14" s="49">
        <v>5350</v>
      </c>
      <c r="BB14" s="52">
        <v>6</v>
      </c>
      <c r="BC14" s="51">
        <f t="shared" si="7"/>
        <v>9.7435897435897534E-2</v>
      </c>
      <c r="BD14" s="51">
        <f t="shared" si="8"/>
        <v>8.8785046728971959E-2</v>
      </c>
      <c r="BE14" s="49">
        <v>0</v>
      </c>
      <c r="BF14" s="52">
        <v>0</v>
      </c>
      <c r="BG14" s="51">
        <f t="shared" si="9"/>
        <v>-1</v>
      </c>
      <c r="BH14" s="51">
        <f t="shared" si="10"/>
        <v>0</v>
      </c>
      <c r="BI14" s="282">
        <f t="shared" si="12"/>
        <v>197</v>
      </c>
    </row>
    <row r="15" spans="1:61" hidden="1">
      <c r="A15" s="54" t="s">
        <v>150</v>
      </c>
      <c r="B15" s="55" t="s">
        <v>283</v>
      </c>
      <c r="C15" s="55" t="s">
        <v>284</v>
      </c>
      <c r="D15" s="44" t="s">
        <v>285</v>
      </c>
      <c r="E15" s="56">
        <v>6</v>
      </c>
      <c r="F15" s="46" t="s">
        <v>5814</v>
      </c>
      <c r="G15" s="47" t="s">
        <v>5814</v>
      </c>
      <c r="H15" s="47" t="s">
        <v>5815</v>
      </c>
      <c r="I15" s="48" t="s">
        <v>5816</v>
      </c>
      <c r="J15" s="48" t="s">
        <v>5817</v>
      </c>
      <c r="K15" s="48" t="s">
        <v>5822</v>
      </c>
      <c r="L15" s="45">
        <v>139</v>
      </c>
      <c r="M15" s="47" t="s">
        <v>5823</v>
      </c>
      <c r="N15" s="60">
        <v>10</v>
      </c>
      <c r="O15" s="58">
        <v>12</v>
      </c>
      <c r="P15" s="58">
        <v>0</v>
      </c>
      <c r="Q15" s="132">
        <v>0</v>
      </c>
      <c r="R15" s="60">
        <v>39</v>
      </c>
      <c r="S15" s="58">
        <v>47</v>
      </c>
      <c r="T15" s="58">
        <v>0</v>
      </c>
      <c r="U15" s="132">
        <v>0</v>
      </c>
      <c r="V15" s="58">
        <v>12</v>
      </c>
      <c r="W15" s="58">
        <v>16</v>
      </c>
      <c r="X15" s="58">
        <v>0</v>
      </c>
      <c r="Y15" s="132">
        <v>0</v>
      </c>
      <c r="Z15" s="61">
        <v>18</v>
      </c>
      <c r="AA15" s="59">
        <v>35</v>
      </c>
      <c r="AB15" s="59">
        <v>6</v>
      </c>
      <c r="AC15" s="132">
        <v>0</v>
      </c>
      <c r="AD15" s="61">
        <v>15</v>
      </c>
      <c r="AE15" s="59">
        <v>22</v>
      </c>
      <c r="AF15" s="59">
        <v>7</v>
      </c>
      <c r="AG15" s="132">
        <v>8</v>
      </c>
      <c r="AH15" s="61">
        <v>0</v>
      </c>
      <c r="AI15" s="132">
        <v>0</v>
      </c>
      <c r="AJ15" s="64">
        <f>IFERROR(VLOOKUP($B15,STOCK!$A:$H,3,0)," ")</f>
        <v>29</v>
      </c>
      <c r="AK15" s="65">
        <f>IFERROR(VLOOKUP($B15,STOCK!$A:$H,4,0)," ")</f>
        <v>16</v>
      </c>
      <c r="AL15" s="65">
        <f>IFERROR(VLOOKUP($B15,STOCK!$A:$H,5,0)," ")</f>
        <v>0</v>
      </c>
      <c r="AM15" s="65">
        <f>IFERROR(VLOOKUP($B15,STOCK!$A:$H,6,0)," ")</f>
        <v>6</v>
      </c>
      <c r="AN15" s="65">
        <f>IFERROR(VLOOKUP($B15,STOCK!$A:$H,7,0)," ")</f>
        <v>0</v>
      </c>
      <c r="AO15" s="65">
        <f>IFERROR(VLOOKUP($B15,STOCK!$A:$H,8,0)," ")</f>
        <v>0</v>
      </c>
      <c r="AP15" s="62" t="str">
        <f t="shared" si="0"/>
        <v>SV</v>
      </c>
      <c r="AQ15" s="50" t="str">
        <f t="shared" si="1"/>
        <v>SV</v>
      </c>
      <c r="AR15" s="50" t="str">
        <f t="shared" si="2"/>
        <v>Q</v>
      </c>
      <c r="AS15" s="50" t="str">
        <f t="shared" si="3"/>
        <v>SV</v>
      </c>
      <c r="AT15" s="50" t="str">
        <f t="shared" si="4"/>
        <v>Q</v>
      </c>
      <c r="AU15" s="63" t="str">
        <f t="shared" si="11"/>
        <v>Q</v>
      </c>
      <c r="AV15" s="67">
        <v>4875</v>
      </c>
      <c r="AW15" s="133">
        <v>4830.4020600000003</v>
      </c>
      <c r="AX15" s="49">
        <v>5500</v>
      </c>
      <c r="AY15" s="51">
        <f t="shared" si="5"/>
        <v>0.12820512820512819</v>
      </c>
      <c r="AZ15" s="51">
        <f t="shared" si="6"/>
        <v>0.11363636363636363</v>
      </c>
      <c r="BA15" s="49">
        <v>5350</v>
      </c>
      <c r="BB15" s="52">
        <v>6</v>
      </c>
      <c r="BC15" s="51">
        <f t="shared" si="7"/>
        <v>9.7435897435897534E-2</v>
      </c>
      <c r="BD15" s="51">
        <f t="shared" si="8"/>
        <v>8.8785046728971959E-2</v>
      </c>
      <c r="BE15" s="49">
        <v>0</v>
      </c>
      <c r="BF15" s="52">
        <v>0</v>
      </c>
      <c r="BG15" s="51">
        <f t="shared" si="9"/>
        <v>-1</v>
      </c>
      <c r="BH15" s="51">
        <f t="shared" si="10"/>
        <v>0</v>
      </c>
      <c r="BI15" s="282">
        <f t="shared" si="12"/>
        <v>8</v>
      </c>
    </row>
    <row r="16" spans="1:61" hidden="1">
      <c r="A16" s="54" t="s">
        <v>149</v>
      </c>
      <c r="B16" s="55" t="s">
        <v>286</v>
      </c>
      <c r="C16" s="55" t="s">
        <v>287</v>
      </c>
      <c r="D16" s="44" t="s">
        <v>288</v>
      </c>
      <c r="E16" s="56">
        <v>1</v>
      </c>
      <c r="F16" s="46" t="s">
        <v>5814</v>
      </c>
      <c r="G16" s="47" t="s">
        <v>5814</v>
      </c>
      <c r="H16" s="47" t="s">
        <v>5815</v>
      </c>
      <c r="I16" s="48" t="s">
        <v>5816</v>
      </c>
      <c r="J16" s="48" t="s">
        <v>5817</v>
      </c>
      <c r="K16" s="48" t="s">
        <v>5824</v>
      </c>
      <c r="L16" s="45">
        <v>1370</v>
      </c>
      <c r="M16" s="47" t="s">
        <v>5825</v>
      </c>
      <c r="N16" s="60">
        <v>0</v>
      </c>
      <c r="O16" s="58">
        <v>0</v>
      </c>
      <c r="P16" s="58">
        <v>0</v>
      </c>
      <c r="Q16" s="132">
        <v>0</v>
      </c>
      <c r="R16" s="60">
        <v>0</v>
      </c>
      <c r="S16" s="58">
        <v>0</v>
      </c>
      <c r="T16" s="58">
        <v>0</v>
      </c>
      <c r="U16" s="132">
        <v>0</v>
      </c>
      <c r="V16" s="58">
        <v>0</v>
      </c>
      <c r="W16" s="58">
        <v>0</v>
      </c>
      <c r="X16" s="58">
        <v>0</v>
      </c>
      <c r="Y16" s="132">
        <v>0</v>
      </c>
      <c r="Z16" s="61">
        <v>0</v>
      </c>
      <c r="AA16" s="59">
        <v>0</v>
      </c>
      <c r="AB16" s="59">
        <v>0</v>
      </c>
      <c r="AC16" s="132">
        <v>0</v>
      </c>
      <c r="AD16" s="61">
        <v>0</v>
      </c>
      <c r="AE16" s="59">
        <v>0</v>
      </c>
      <c r="AF16" s="59">
        <v>0</v>
      </c>
      <c r="AG16" s="132">
        <v>0</v>
      </c>
      <c r="AH16" s="61">
        <v>0</v>
      </c>
      <c r="AI16" s="132">
        <v>0</v>
      </c>
      <c r="AJ16" s="64">
        <f>IFERROR(VLOOKUP($B16,STOCK!$A:$H,3,0)," ")</f>
        <v>0</v>
      </c>
      <c r="AK16" s="65">
        <f>IFERROR(VLOOKUP($B16,STOCK!$A:$H,4,0)," ")</f>
        <v>0</v>
      </c>
      <c r="AL16" s="65">
        <f>IFERROR(VLOOKUP($B16,STOCK!$A:$H,5,0)," ")</f>
        <v>0</v>
      </c>
      <c r="AM16" s="65">
        <f>IFERROR(VLOOKUP($B16,STOCK!$A:$H,6,0)," ")</f>
        <v>10</v>
      </c>
      <c r="AN16" s="65">
        <f>IFERROR(VLOOKUP($B16,STOCK!$A:$H,7,0)," ")</f>
        <v>0</v>
      </c>
      <c r="AO16" s="65">
        <f>IFERROR(VLOOKUP($B16,STOCK!$A:$H,8,0)," ")</f>
        <v>0</v>
      </c>
      <c r="AP16" s="62" t="str">
        <f t="shared" si="0"/>
        <v>Q</v>
      </c>
      <c r="AQ16" s="50" t="str">
        <f t="shared" si="1"/>
        <v>Q</v>
      </c>
      <c r="AR16" s="50" t="str">
        <f t="shared" si="2"/>
        <v>Q</v>
      </c>
      <c r="AS16" s="50" t="str">
        <f t="shared" si="3"/>
        <v>SV</v>
      </c>
      <c r="AT16" s="50" t="str">
        <f t="shared" si="4"/>
        <v>Q</v>
      </c>
      <c r="AU16" s="63" t="str">
        <f t="shared" si="11"/>
        <v>Q</v>
      </c>
      <c r="AV16" s="67">
        <v>6750.0000040000004</v>
      </c>
      <c r="AW16" s="133">
        <v>6749.9996300000003</v>
      </c>
      <c r="AX16" s="49">
        <v>8900</v>
      </c>
      <c r="AY16" s="51">
        <f t="shared" si="5"/>
        <v>0.3185185177371741</v>
      </c>
      <c r="AZ16" s="51">
        <f t="shared" si="6"/>
        <v>0.24157303325842691</v>
      </c>
      <c r="BA16" s="49">
        <v>8450</v>
      </c>
      <c r="BB16" s="52">
        <v>3</v>
      </c>
      <c r="BC16" s="51">
        <f t="shared" si="7"/>
        <v>0.25185185111001362</v>
      </c>
      <c r="BD16" s="51">
        <f t="shared" si="8"/>
        <v>0.20118343147928988</v>
      </c>
      <c r="BE16" s="49">
        <v>0</v>
      </c>
      <c r="BF16" s="52">
        <v>0</v>
      </c>
      <c r="BG16" s="51">
        <f t="shared" si="9"/>
        <v>-1</v>
      </c>
      <c r="BH16" s="51">
        <f t="shared" si="10"/>
        <v>0</v>
      </c>
      <c r="BI16" s="282">
        <f t="shared" si="12"/>
        <v>0</v>
      </c>
    </row>
    <row r="17" spans="1:61" hidden="1">
      <c r="A17" s="54" t="s">
        <v>150</v>
      </c>
      <c r="B17" s="55" t="s">
        <v>289</v>
      </c>
      <c r="C17" s="55" t="s">
        <v>290</v>
      </c>
      <c r="D17" s="44" t="s">
        <v>291</v>
      </c>
      <c r="E17" s="56">
        <v>12</v>
      </c>
      <c r="F17" s="46" t="s">
        <v>5814</v>
      </c>
      <c r="G17" s="47" t="s">
        <v>5814</v>
      </c>
      <c r="H17" s="47" t="s">
        <v>5815</v>
      </c>
      <c r="I17" s="48" t="s">
        <v>5816</v>
      </c>
      <c r="J17" s="48" t="s">
        <v>5826</v>
      </c>
      <c r="K17" s="48" t="s">
        <v>5827</v>
      </c>
      <c r="L17" s="45">
        <v>509</v>
      </c>
      <c r="M17" s="47" t="s">
        <v>5828</v>
      </c>
      <c r="N17" s="60">
        <v>799</v>
      </c>
      <c r="O17" s="58">
        <v>797</v>
      </c>
      <c r="P17" s="58">
        <v>601</v>
      </c>
      <c r="Q17" s="132">
        <v>585</v>
      </c>
      <c r="R17" s="60">
        <v>1067</v>
      </c>
      <c r="S17" s="58">
        <v>1219</v>
      </c>
      <c r="T17" s="58">
        <v>934</v>
      </c>
      <c r="U17" s="132">
        <v>961</v>
      </c>
      <c r="V17" s="58">
        <v>261</v>
      </c>
      <c r="W17" s="58">
        <v>245</v>
      </c>
      <c r="X17" s="58">
        <v>222</v>
      </c>
      <c r="Y17" s="132">
        <v>206</v>
      </c>
      <c r="Z17" s="61">
        <v>335</v>
      </c>
      <c r="AA17" s="59">
        <v>291</v>
      </c>
      <c r="AB17" s="59">
        <v>230</v>
      </c>
      <c r="AC17" s="132">
        <v>222</v>
      </c>
      <c r="AD17" s="61">
        <v>344</v>
      </c>
      <c r="AE17" s="59">
        <v>644</v>
      </c>
      <c r="AF17" s="59">
        <v>255</v>
      </c>
      <c r="AG17" s="132">
        <v>221</v>
      </c>
      <c r="AH17" s="61">
        <v>0</v>
      </c>
      <c r="AI17" s="132">
        <v>40</v>
      </c>
      <c r="AJ17" s="64">
        <f>IFERROR(VLOOKUP($B17,STOCK!$A:$H,3,0)," ")</f>
        <v>410</v>
      </c>
      <c r="AK17" s="65">
        <f>IFERROR(VLOOKUP($B17,STOCK!$A:$H,4,0)," ")</f>
        <v>764</v>
      </c>
      <c r="AL17" s="65">
        <f>IFERROR(VLOOKUP($B17,STOCK!$A:$H,5,0)," ")</f>
        <v>186</v>
      </c>
      <c r="AM17" s="65">
        <f>IFERROR(VLOOKUP($B17,STOCK!$A:$H,6,0)," ")</f>
        <v>247</v>
      </c>
      <c r="AN17" s="65">
        <f>IFERROR(VLOOKUP($B17,STOCK!$A:$H,7,0)," ")</f>
        <v>478</v>
      </c>
      <c r="AO17" s="65">
        <f>IFERROR(VLOOKUP($B17,STOCK!$A:$H,8,0)," ")</f>
        <v>129</v>
      </c>
      <c r="AP17" s="62">
        <f t="shared" si="0"/>
        <v>21.025641025641026</v>
      </c>
      <c r="AQ17" s="50">
        <f t="shared" si="1"/>
        <v>23.850156087408948</v>
      </c>
      <c r="AR17" s="50">
        <f t="shared" si="2"/>
        <v>27.087378640776699</v>
      </c>
      <c r="AS17" s="50">
        <f t="shared" si="3"/>
        <v>33.378378378378379</v>
      </c>
      <c r="AT17" s="50">
        <f t="shared" si="4"/>
        <v>64.886877828054295</v>
      </c>
      <c r="AU17" s="63">
        <f t="shared" si="11"/>
        <v>96.75</v>
      </c>
      <c r="AV17" s="67">
        <v>1550</v>
      </c>
      <c r="AW17" s="133">
        <v>1549.9997699999999</v>
      </c>
      <c r="AX17" s="49">
        <v>2350</v>
      </c>
      <c r="AY17" s="51">
        <f t="shared" si="5"/>
        <v>0.5161290322580645</v>
      </c>
      <c r="AZ17" s="51">
        <f t="shared" si="6"/>
        <v>0.34042553191489361</v>
      </c>
      <c r="BA17" s="49">
        <v>2250</v>
      </c>
      <c r="BB17" s="52">
        <v>12</v>
      </c>
      <c r="BC17" s="51">
        <f t="shared" si="7"/>
        <v>0.45161290322580649</v>
      </c>
      <c r="BD17" s="51">
        <f t="shared" si="8"/>
        <v>0.31111111111111112</v>
      </c>
      <c r="BE17" s="49">
        <v>0</v>
      </c>
      <c r="BF17" s="52">
        <v>0</v>
      </c>
      <c r="BG17" s="51">
        <f t="shared" si="9"/>
        <v>-1</v>
      </c>
      <c r="BH17" s="51">
        <f t="shared" si="10"/>
        <v>0</v>
      </c>
      <c r="BI17" s="282">
        <f t="shared" si="12"/>
        <v>2235</v>
      </c>
    </row>
    <row r="18" spans="1:61" hidden="1">
      <c r="A18" s="54" t="s">
        <v>150</v>
      </c>
      <c r="B18" s="55" t="s">
        <v>292</v>
      </c>
      <c r="C18" s="55" t="s">
        <v>293</v>
      </c>
      <c r="D18" s="44" t="s">
        <v>294</v>
      </c>
      <c r="E18" s="56">
        <v>4</v>
      </c>
      <c r="F18" s="46" t="s">
        <v>5814</v>
      </c>
      <c r="G18" s="47" t="s">
        <v>5814</v>
      </c>
      <c r="H18" s="47" t="s">
        <v>5815</v>
      </c>
      <c r="I18" s="48" t="s">
        <v>5816</v>
      </c>
      <c r="J18" s="48" t="s">
        <v>5826</v>
      </c>
      <c r="K18" s="48" t="s">
        <v>5818</v>
      </c>
      <c r="L18" s="45">
        <v>87</v>
      </c>
      <c r="M18" s="47" t="s">
        <v>5819</v>
      </c>
      <c r="N18" s="60">
        <v>173</v>
      </c>
      <c r="O18" s="58">
        <v>189</v>
      </c>
      <c r="P18" s="58">
        <v>171</v>
      </c>
      <c r="Q18" s="132">
        <v>171</v>
      </c>
      <c r="R18" s="60">
        <v>177</v>
      </c>
      <c r="S18" s="58">
        <v>173</v>
      </c>
      <c r="T18" s="58">
        <v>117</v>
      </c>
      <c r="U18" s="132">
        <v>171</v>
      </c>
      <c r="V18" s="58">
        <v>55</v>
      </c>
      <c r="W18" s="58">
        <v>59</v>
      </c>
      <c r="X18" s="58">
        <v>44</v>
      </c>
      <c r="Y18" s="132">
        <v>43</v>
      </c>
      <c r="Z18" s="61">
        <v>159</v>
      </c>
      <c r="AA18" s="59">
        <v>164</v>
      </c>
      <c r="AB18" s="59">
        <v>101</v>
      </c>
      <c r="AC18" s="132">
        <v>117</v>
      </c>
      <c r="AD18" s="61">
        <v>136</v>
      </c>
      <c r="AE18" s="59">
        <v>178</v>
      </c>
      <c r="AF18" s="59">
        <v>92</v>
      </c>
      <c r="AG18" s="132">
        <v>103</v>
      </c>
      <c r="AH18" s="61">
        <v>9</v>
      </c>
      <c r="AI18" s="132">
        <v>26</v>
      </c>
      <c r="AJ18" s="64">
        <f>IFERROR(VLOOKUP($B18,STOCK!$A:$H,3,0)," ")</f>
        <v>184</v>
      </c>
      <c r="AK18" s="65">
        <f>IFERROR(VLOOKUP($B18,STOCK!$A:$H,4,0)," ")</f>
        <v>120</v>
      </c>
      <c r="AL18" s="65">
        <f>IFERROR(VLOOKUP($B18,STOCK!$A:$H,5,0)," ")</f>
        <v>53</v>
      </c>
      <c r="AM18" s="65">
        <f>IFERROR(VLOOKUP($B18,STOCK!$A:$H,6,0)," ")</f>
        <v>175</v>
      </c>
      <c r="AN18" s="65">
        <f>IFERROR(VLOOKUP($B18,STOCK!$A:$H,7,0)," ")</f>
        <v>105</v>
      </c>
      <c r="AO18" s="65">
        <f>IFERROR(VLOOKUP($B18,STOCK!$A:$H,8,0)," ")</f>
        <v>67</v>
      </c>
      <c r="AP18" s="62">
        <f t="shared" si="0"/>
        <v>32.280701754385966</v>
      </c>
      <c r="AQ18" s="50">
        <f t="shared" si="1"/>
        <v>21.052631578947366</v>
      </c>
      <c r="AR18" s="50">
        <f t="shared" si="2"/>
        <v>36.97674418604651</v>
      </c>
      <c r="AS18" s="50">
        <f t="shared" si="3"/>
        <v>44.871794871794876</v>
      </c>
      <c r="AT18" s="50">
        <f t="shared" si="4"/>
        <v>30.582524271844662</v>
      </c>
      <c r="AU18" s="63">
        <f t="shared" si="11"/>
        <v>77.307692307692307</v>
      </c>
      <c r="AV18" s="67">
        <v>7360.0000099999997</v>
      </c>
      <c r="AW18" s="133">
        <v>7359.9997899999998</v>
      </c>
      <c r="AX18" s="49">
        <v>8450</v>
      </c>
      <c r="AY18" s="51">
        <f t="shared" si="5"/>
        <v>0.14809782452704101</v>
      </c>
      <c r="AZ18" s="51">
        <f t="shared" si="6"/>
        <v>0.12899408165680476</v>
      </c>
      <c r="BA18" s="49">
        <v>8250</v>
      </c>
      <c r="BB18" s="52">
        <v>4</v>
      </c>
      <c r="BC18" s="51">
        <f t="shared" si="7"/>
        <v>0.12092391152048387</v>
      </c>
      <c r="BD18" s="51">
        <f t="shared" si="8"/>
        <v>0.1078787866666667</v>
      </c>
      <c r="BE18" s="49">
        <v>7990</v>
      </c>
      <c r="BF18" s="52">
        <v>8</v>
      </c>
      <c r="BG18" s="51">
        <f t="shared" si="9"/>
        <v>8.5597824611959528E-2</v>
      </c>
      <c r="BH18" s="51">
        <f t="shared" si="10"/>
        <v>7.884855944931167E-2</v>
      </c>
      <c r="BI18" s="282">
        <f t="shared" si="12"/>
        <v>631</v>
      </c>
    </row>
    <row r="19" spans="1:61" hidden="1">
      <c r="A19" s="54" t="s">
        <v>150</v>
      </c>
      <c r="B19" s="55" t="s">
        <v>295</v>
      </c>
      <c r="C19" s="55" t="s">
        <v>296</v>
      </c>
      <c r="D19" s="44" t="s">
        <v>297</v>
      </c>
      <c r="E19" s="56">
        <v>12</v>
      </c>
      <c r="F19" s="46" t="s">
        <v>5814</v>
      </c>
      <c r="G19" s="47" t="s">
        <v>5814</v>
      </c>
      <c r="H19" s="47" t="s">
        <v>5815</v>
      </c>
      <c r="I19" s="48" t="s">
        <v>5816</v>
      </c>
      <c r="J19" s="48" t="s">
        <v>5826</v>
      </c>
      <c r="K19" s="48" t="s">
        <v>5818</v>
      </c>
      <c r="L19" s="45">
        <v>87</v>
      </c>
      <c r="M19" s="47" t="s">
        <v>5819</v>
      </c>
      <c r="N19" s="60">
        <v>886</v>
      </c>
      <c r="O19" s="58">
        <v>1189</v>
      </c>
      <c r="P19" s="58">
        <v>1313</v>
      </c>
      <c r="Q19" s="132">
        <v>1166</v>
      </c>
      <c r="R19" s="60">
        <v>1147</v>
      </c>
      <c r="S19" s="58">
        <v>1271</v>
      </c>
      <c r="T19" s="58">
        <v>1027</v>
      </c>
      <c r="U19" s="132">
        <v>992</v>
      </c>
      <c r="V19" s="58">
        <v>444</v>
      </c>
      <c r="W19" s="58">
        <v>644</v>
      </c>
      <c r="X19" s="58">
        <v>392</v>
      </c>
      <c r="Y19" s="132">
        <v>366</v>
      </c>
      <c r="Z19" s="61">
        <v>461</v>
      </c>
      <c r="AA19" s="59">
        <v>436</v>
      </c>
      <c r="AB19" s="59">
        <v>299</v>
      </c>
      <c r="AC19" s="132">
        <v>266</v>
      </c>
      <c r="AD19" s="61">
        <v>732</v>
      </c>
      <c r="AE19" s="59">
        <v>812</v>
      </c>
      <c r="AF19" s="59">
        <v>841</v>
      </c>
      <c r="AG19" s="132">
        <v>569</v>
      </c>
      <c r="AH19" s="61">
        <v>48</v>
      </c>
      <c r="AI19" s="132">
        <v>117</v>
      </c>
      <c r="AJ19" s="64">
        <f>IFERROR(VLOOKUP($B19,STOCK!$A:$H,3,0)," ")</f>
        <v>1204</v>
      </c>
      <c r="AK19" s="65">
        <f>IFERROR(VLOOKUP($B19,STOCK!$A:$H,4,0)," ")</f>
        <v>1412</v>
      </c>
      <c r="AL19" s="65">
        <f>IFERROR(VLOOKUP($B19,STOCK!$A:$H,5,0)," ")</f>
        <v>427</v>
      </c>
      <c r="AM19" s="65">
        <f>IFERROR(VLOOKUP($B19,STOCK!$A:$H,6,0)," ")</f>
        <v>356</v>
      </c>
      <c r="AN19" s="65">
        <f>IFERROR(VLOOKUP($B19,STOCK!$A:$H,7,0)," ")</f>
        <v>1186</v>
      </c>
      <c r="AO19" s="65">
        <f>IFERROR(VLOOKUP($B19,STOCK!$A:$H,8,0)," ")</f>
        <v>158</v>
      </c>
      <c r="AP19" s="62">
        <f t="shared" si="0"/>
        <v>30.977701543739279</v>
      </c>
      <c r="AQ19" s="50">
        <f t="shared" si="1"/>
        <v>42.701612903225808</v>
      </c>
      <c r="AR19" s="50">
        <f t="shared" si="2"/>
        <v>35</v>
      </c>
      <c r="AS19" s="50">
        <f t="shared" si="3"/>
        <v>40.150375939849624</v>
      </c>
      <c r="AT19" s="50">
        <f t="shared" si="4"/>
        <v>62.530755711775036</v>
      </c>
      <c r="AU19" s="63">
        <f t="shared" si="11"/>
        <v>40.512820512820518</v>
      </c>
      <c r="AV19" s="67">
        <v>2500</v>
      </c>
      <c r="AW19" s="133">
        <v>2299.9998999999998</v>
      </c>
      <c r="AX19" s="49">
        <v>2850</v>
      </c>
      <c r="AY19" s="51">
        <f t="shared" si="5"/>
        <v>0.1399999999999999</v>
      </c>
      <c r="AZ19" s="51">
        <f t="shared" si="6"/>
        <v>0.12280701754385964</v>
      </c>
      <c r="BA19" s="49">
        <v>2750</v>
      </c>
      <c r="BB19" s="52">
        <v>6</v>
      </c>
      <c r="BC19" s="51">
        <f t="shared" si="7"/>
        <v>0.10000000000000009</v>
      </c>
      <c r="BD19" s="51">
        <f t="shared" si="8"/>
        <v>9.0909090909090912E-2</v>
      </c>
      <c r="BE19" s="49">
        <v>2690</v>
      </c>
      <c r="BF19" s="52">
        <v>12</v>
      </c>
      <c r="BG19" s="51">
        <f t="shared" si="9"/>
        <v>7.6000000000000068E-2</v>
      </c>
      <c r="BH19" s="51">
        <f t="shared" si="10"/>
        <v>7.0631970260223054E-2</v>
      </c>
      <c r="BI19" s="282">
        <f t="shared" si="12"/>
        <v>3476</v>
      </c>
    </row>
    <row r="20" spans="1:61">
      <c r="A20" s="54" t="s">
        <v>150</v>
      </c>
      <c r="B20" s="55" t="s">
        <v>298</v>
      </c>
      <c r="C20" s="55" t="s">
        <v>299</v>
      </c>
      <c r="D20" s="44" t="s">
        <v>300</v>
      </c>
      <c r="E20" s="56">
        <v>4</v>
      </c>
      <c r="F20" s="46" t="s">
        <v>5814</v>
      </c>
      <c r="G20" s="47" t="s">
        <v>5814</v>
      </c>
      <c r="H20" s="47" t="s">
        <v>5815</v>
      </c>
      <c r="I20" s="48" t="s">
        <v>5816</v>
      </c>
      <c r="J20" s="48" t="s">
        <v>5826</v>
      </c>
      <c r="K20" s="48" t="s">
        <v>5829</v>
      </c>
      <c r="L20" s="45">
        <v>50</v>
      </c>
      <c r="M20" s="47" t="s">
        <v>5830</v>
      </c>
      <c r="N20" s="60">
        <v>42</v>
      </c>
      <c r="O20" s="58">
        <v>57</v>
      </c>
      <c r="P20" s="58">
        <v>27</v>
      </c>
      <c r="Q20" s="132">
        <v>41</v>
      </c>
      <c r="R20" s="60">
        <v>60</v>
      </c>
      <c r="S20" s="58">
        <v>56</v>
      </c>
      <c r="T20" s="58">
        <v>64</v>
      </c>
      <c r="U20" s="132">
        <v>69</v>
      </c>
      <c r="V20" s="58">
        <v>22</v>
      </c>
      <c r="W20" s="58">
        <v>25</v>
      </c>
      <c r="X20" s="58">
        <v>24</v>
      </c>
      <c r="Y20" s="132">
        <v>29</v>
      </c>
      <c r="Z20" s="61">
        <v>29</v>
      </c>
      <c r="AA20" s="59">
        <v>38</v>
      </c>
      <c r="AB20" s="59">
        <v>23</v>
      </c>
      <c r="AC20" s="132">
        <v>23</v>
      </c>
      <c r="AD20" s="61">
        <v>41</v>
      </c>
      <c r="AE20" s="59">
        <v>40</v>
      </c>
      <c r="AF20" s="59">
        <v>32</v>
      </c>
      <c r="AG20" s="132">
        <v>23</v>
      </c>
      <c r="AH20" s="61">
        <v>1</v>
      </c>
      <c r="AI20" s="132">
        <v>4</v>
      </c>
      <c r="AJ20" s="64">
        <f>IFERROR(VLOOKUP($B20,STOCK!$A:$H,3,0)," ")</f>
        <v>40</v>
      </c>
      <c r="AK20" s="65">
        <f>IFERROR(VLOOKUP($B20,STOCK!$A:$H,4,0)," ")</f>
        <v>19</v>
      </c>
      <c r="AL20" s="65">
        <f>IFERROR(VLOOKUP($B20,STOCK!$A:$H,5,0)," ")</f>
        <v>48</v>
      </c>
      <c r="AM20" s="65">
        <f>IFERROR(VLOOKUP($B20,STOCK!$A:$H,6,0)," ")</f>
        <v>30</v>
      </c>
      <c r="AN20" s="65">
        <f>IFERROR(VLOOKUP($B20,STOCK!$A:$H,7,0)," ")</f>
        <v>65</v>
      </c>
      <c r="AO20" s="65">
        <f>IFERROR(VLOOKUP($B20,STOCK!$A:$H,8,0)," ")</f>
        <v>14</v>
      </c>
      <c r="AP20" s="62">
        <f t="shared" si="0"/>
        <v>29.268292682926827</v>
      </c>
      <c r="AQ20" s="50">
        <f t="shared" si="1"/>
        <v>8.2608695652173907</v>
      </c>
      <c r="AR20" s="50">
        <f t="shared" si="2"/>
        <v>49.655172413793103</v>
      </c>
      <c r="AS20" s="50">
        <f t="shared" si="3"/>
        <v>39.130434782608695</v>
      </c>
      <c r="AT20" s="50">
        <f t="shared" si="4"/>
        <v>84.782608695652172</v>
      </c>
      <c r="AU20" s="63">
        <f t="shared" si="11"/>
        <v>105</v>
      </c>
      <c r="AV20" s="67">
        <v>8835</v>
      </c>
      <c r="AW20" s="133">
        <v>8633.2636500000008</v>
      </c>
      <c r="AX20" s="49">
        <v>10250</v>
      </c>
      <c r="AY20" s="51">
        <f t="shared" si="5"/>
        <v>0.1601584606677986</v>
      </c>
      <c r="AZ20" s="51">
        <f t="shared" si="6"/>
        <v>0.13804878048780489</v>
      </c>
      <c r="BA20" s="49">
        <v>9900</v>
      </c>
      <c r="BB20" s="52">
        <v>4</v>
      </c>
      <c r="BC20" s="51">
        <f t="shared" si="7"/>
        <v>0.1205432937181663</v>
      </c>
      <c r="BD20" s="51">
        <f t="shared" si="8"/>
        <v>0.10757575757575757</v>
      </c>
      <c r="BE20" s="49">
        <v>9650</v>
      </c>
      <c r="BF20" s="52">
        <v>8</v>
      </c>
      <c r="BG20" s="51">
        <f t="shared" si="9"/>
        <v>9.2246745897000659E-2</v>
      </c>
      <c r="BH20" s="51">
        <f t="shared" si="10"/>
        <v>8.4455958549222804E-2</v>
      </c>
      <c r="BI20" s="282">
        <f t="shared" si="12"/>
        <v>189</v>
      </c>
    </row>
    <row r="21" spans="1:61">
      <c r="A21" s="54" t="s">
        <v>150</v>
      </c>
      <c r="B21" s="55" t="s">
        <v>301</v>
      </c>
      <c r="C21" s="55" t="s">
        <v>302</v>
      </c>
      <c r="D21" s="44" t="s">
        <v>303</v>
      </c>
      <c r="E21" s="56">
        <v>4</v>
      </c>
      <c r="F21" s="46" t="s">
        <v>5814</v>
      </c>
      <c r="G21" s="47" t="s">
        <v>5814</v>
      </c>
      <c r="H21" s="47" t="s">
        <v>5815</v>
      </c>
      <c r="I21" s="48" t="s">
        <v>5816</v>
      </c>
      <c r="J21" s="48" t="s">
        <v>5826</v>
      </c>
      <c r="K21" s="48" t="s">
        <v>5829</v>
      </c>
      <c r="L21" s="45">
        <v>50</v>
      </c>
      <c r="M21" s="47" t="s">
        <v>5830</v>
      </c>
      <c r="N21" s="60">
        <v>378</v>
      </c>
      <c r="O21" s="58">
        <v>40</v>
      </c>
      <c r="P21" s="58">
        <v>113</v>
      </c>
      <c r="Q21" s="132">
        <v>118</v>
      </c>
      <c r="R21" s="60">
        <v>145</v>
      </c>
      <c r="S21" s="58">
        <v>145</v>
      </c>
      <c r="T21" s="58">
        <v>107</v>
      </c>
      <c r="U21" s="132">
        <v>79</v>
      </c>
      <c r="V21" s="58">
        <v>44</v>
      </c>
      <c r="W21" s="58">
        <v>20</v>
      </c>
      <c r="X21" s="58">
        <v>24</v>
      </c>
      <c r="Y21" s="132">
        <v>32</v>
      </c>
      <c r="Z21" s="61">
        <v>45</v>
      </c>
      <c r="AA21" s="59">
        <v>73</v>
      </c>
      <c r="AB21" s="59">
        <v>16</v>
      </c>
      <c r="AC21" s="132">
        <v>27</v>
      </c>
      <c r="AD21" s="61">
        <v>11</v>
      </c>
      <c r="AE21" s="59">
        <v>10</v>
      </c>
      <c r="AF21" s="59">
        <v>25</v>
      </c>
      <c r="AG21" s="132">
        <v>37</v>
      </c>
      <c r="AH21" s="61">
        <v>0</v>
      </c>
      <c r="AI21" s="132">
        <v>4</v>
      </c>
      <c r="AJ21" s="64">
        <f>IFERROR(VLOOKUP($B21,STOCK!$A:$H,3,0)," ")</f>
        <v>57</v>
      </c>
      <c r="AK21" s="65">
        <f>IFERROR(VLOOKUP($B21,STOCK!$A:$H,4,0)," ")</f>
        <v>122</v>
      </c>
      <c r="AL21" s="65">
        <f>IFERROR(VLOOKUP($B21,STOCK!$A:$H,5,0)," ")</f>
        <v>29</v>
      </c>
      <c r="AM21" s="65">
        <f>IFERROR(VLOOKUP($B21,STOCK!$A:$H,6,0)," ")</f>
        <v>70</v>
      </c>
      <c r="AN21" s="65">
        <f>IFERROR(VLOOKUP($B21,STOCK!$A:$H,7,0)," ")</f>
        <v>23</v>
      </c>
      <c r="AO21" s="65">
        <f>IFERROR(VLOOKUP($B21,STOCK!$A:$H,8,0)," ")</f>
        <v>32</v>
      </c>
      <c r="AP21" s="62">
        <f t="shared" si="0"/>
        <v>14.491525423728813</v>
      </c>
      <c r="AQ21" s="50">
        <f t="shared" si="1"/>
        <v>46.329113924050631</v>
      </c>
      <c r="AR21" s="50">
        <f t="shared" si="2"/>
        <v>27.1875</v>
      </c>
      <c r="AS21" s="50">
        <f t="shared" si="3"/>
        <v>77.777777777777771</v>
      </c>
      <c r="AT21" s="50">
        <f t="shared" si="4"/>
        <v>18.648648648648649</v>
      </c>
      <c r="AU21" s="63">
        <f t="shared" si="11"/>
        <v>240</v>
      </c>
      <c r="AV21" s="67">
        <v>4188</v>
      </c>
      <c r="AW21" s="133">
        <v>4171.2047300000004</v>
      </c>
      <c r="AX21" s="49">
        <v>4900</v>
      </c>
      <c r="AY21" s="51">
        <f t="shared" si="5"/>
        <v>0.17000955109837634</v>
      </c>
      <c r="AZ21" s="51">
        <f t="shared" si="6"/>
        <v>0.14530612244897959</v>
      </c>
      <c r="BA21" s="49">
        <v>4750</v>
      </c>
      <c r="BB21" s="52">
        <v>6</v>
      </c>
      <c r="BC21" s="51">
        <f t="shared" si="7"/>
        <v>0.13419293218720152</v>
      </c>
      <c r="BD21" s="51">
        <f t="shared" si="8"/>
        <v>0.11831578947368421</v>
      </c>
      <c r="BE21" s="49">
        <v>4650</v>
      </c>
      <c r="BF21" s="52">
        <v>12</v>
      </c>
      <c r="BG21" s="51">
        <f t="shared" si="9"/>
        <v>0.11031518624641823</v>
      </c>
      <c r="BH21" s="51">
        <f t="shared" si="10"/>
        <v>9.9354838709677415E-2</v>
      </c>
      <c r="BI21" s="282">
        <f t="shared" si="12"/>
        <v>297</v>
      </c>
    </row>
    <row r="22" spans="1:61" hidden="1">
      <c r="A22" s="54" t="s">
        <v>150</v>
      </c>
      <c r="B22" s="55" t="s">
        <v>304</v>
      </c>
      <c r="C22" s="55" t="s">
        <v>305</v>
      </c>
      <c r="D22" s="44" t="s">
        <v>306</v>
      </c>
      <c r="E22" s="56">
        <v>4</v>
      </c>
      <c r="F22" s="46" t="s">
        <v>5814</v>
      </c>
      <c r="G22" s="47" t="s">
        <v>5814</v>
      </c>
      <c r="H22" s="47" t="s">
        <v>5815</v>
      </c>
      <c r="I22" s="48" t="s">
        <v>5816</v>
      </c>
      <c r="J22" s="48" t="s">
        <v>5826</v>
      </c>
      <c r="K22" s="48" t="s">
        <v>5822</v>
      </c>
      <c r="L22" s="45">
        <v>139</v>
      </c>
      <c r="M22" s="47" t="s">
        <v>5823</v>
      </c>
      <c r="N22" s="60">
        <v>119</v>
      </c>
      <c r="O22" s="58">
        <v>47</v>
      </c>
      <c r="P22" s="58">
        <v>61</v>
      </c>
      <c r="Q22" s="132">
        <v>45</v>
      </c>
      <c r="R22" s="60">
        <v>106</v>
      </c>
      <c r="S22" s="58">
        <v>112</v>
      </c>
      <c r="T22" s="58">
        <v>82</v>
      </c>
      <c r="U22" s="132">
        <v>60</v>
      </c>
      <c r="V22" s="58">
        <v>53</v>
      </c>
      <c r="W22" s="58">
        <v>45</v>
      </c>
      <c r="X22" s="58">
        <v>31</v>
      </c>
      <c r="Y22" s="132">
        <v>23</v>
      </c>
      <c r="Z22" s="61">
        <v>32</v>
      </c>
      <c r="AA22" s="59">
        <v>31</v>
      </c>
      <c r="AB22" s="59">
        <v>11</v>
      </c>
      <c r="AC22" s="132">
        <v>8</v>
      </c>
      <c r="AD22" s="61">
        <v>74</v>
      </c>
      <c r="AE22" s="59">
        <v>60</v>
      </c>
      <c r="AF22" s="59">
        <v>2</v>
      </c>
      <c r="AG22" s="132">
        <v>0</v>
      </c>
      <c r="AH22" s="61">
        <v>4</v>
      </c>
      <c r="AI22" s="132">
        <v>8</v>
      </c>
      <c r="AJ22" s="64">
        <f>IFERROR(VLOOKUP($B22,STOCK!$A:$H,3,0)," ")</f>
        <v>1</v>
      </c>
      <c r="AK22" s="65">
        <f>IFERROR(VLOOKUP($B22,STOCK!$A:$H,4,0)," ")</f>
        <v>3</v>
      </c>
      <c r="AL22" s="65">
        <f>IFERROR(VLOOKUP($B22,STOCK!$A:$H,5,0)," ")</f>
        <v>29</v>
      </c>
      <c r="AM22" s="65">
        <f>IFERROR(VLOOKUP($B22,STOCK!$A:$H,6,0)," ")</f>
        <v>0</v>
      </c>
      <c r="AN22" s="65">
        <f>IFERROR(VLOOKUP($B22,STOCK!$A:$H,7,0)," ")</f>
        <v>0</v>
      </c>
      <c r="AO22" s="65">
        <f>IFERROR(VLOOKUP($B22,STOCK!$A:$H,8,0)," ")</f>
        <v>14</v>
      </c>
      <c r="AP22" s="62">
        <f t="shared" si="0"/>
        <v>0.66666666666666674</v>
      </c>
      <c r="AQ22" s="50">
        <f t="shared" si="1"/>
        <v>1.5</v>
      </c>
      <c r="AR22" s="50">
        <f t="shared" si="2"/>
        <v>37.826086956521742</v>
      </c>
      <c r="AS22" s="50" t="str">
        <f t="shared" si="3"/>
        <v>Q</v>
      </c>
      <c r="AT22" s="50" t="str">
        <f t="shared" si="4"/>
        <v>Q</v>
      </c>
      <c r="AU22" s="63">
        <f t="shared" si="11"/>
        <v>52.5</v>
      </c>
      <c r="AV22" s="67">
        <v>10125</v>
      </c>
      <c r="AW22" s="133">
        <v>10088.686519999999</v>
      </c>
      <c r="AX22" s="49">
        <v>11500</v>
      </c>
      <c r="AY22" s="51">
        <f t="shared" si="5"/>
        <v>0.13580246913580241</v>
      </c>
      <c r="AZ22" s="51">
        <f t="shared" si="6"/>
        <v>0.11956521739130435</v>
      </c>
      <c r="BA22" s="49">
        <v>11250</v>
      </c>
      <c r="BB22" s="52">
        <v>4</v>
      </c>
      <c r="BC22" s="51">
        <f t="shared" si="7"/>
        <v>0.11111111111111116</v>
      </c>
      <c r="BD22" s="51">
        <f t="shared" si="8"/>
        <v>0.1</v>
      </c>
      <c r="BE22" s="49">
        <v>0</v>
      </c>
      <c r="BF22" s="52">
        <v>0</v>
      </c>
      <c r="BG22" s="51">
        <f t="shared" si="9"/>
        <v>-1</v>
      </c>
      <c r="BH22" s="51">
        <f t="shared" si="10"/>
        <v>0</v>
      </c>
      <c r="BI22" s="282">
        <f t="shared" si="12"/>
        <v>144</v>
      </c>
    </row>
    <row r="23" spans="1:61" hidden="1">
      <c r="A23" s="54" t="s">
        <v>150</v>
      </c>
      <c r="B23" s="55" t="s">
        <v>307</v>
      </c>
      <c r="C23" s="55" t="s">
        <v>308</v>
      </c>
      <c r="D23" s="44" t="s">
        <v>309</v>
      </c>
      <c r="E23" s="56">
        <v>6</v>
      </c>
      <c r="F23" s="46" t="s">
        <v>5814</v>
      </c>
      <c r="G23" s="47" t="s">
        <v>5814</v>
      </c>
      <c r="H23" s="47" t="s">
        <v>5815</v>
      </c>
      <c r="I23" s="48" t="s">
        <v>5816</v>
      </c>
      <c r="J23" s="48" t="s">
        <v>5826</v>
      </c>
      <c r="K23" s="48" t="s">
        <v>5822</v>
      </c>
      <c r="L23" s="45">
        <v>139</v>
      </c>
      <c r="M23" s="47" t="s">
        <v>5823</v>
      </c>
      <c r="N23" s="60">
        <v>17</v>
      </c>
      <c r="O23" s="58">
        <v>52</v>
      </c>
      <c r="P23" s="58">
        <v>31</v>
      </c>
      <c r="Q23" s="132">
        <v>29</v>
      </c>
      <c r="R23" s="60">
        <v>64</v>
      </c>
      <c r="S23" s="58">
        <v>37</v>
      </c>
      <c r="T23" s="58">
        <v>29</v>
      </c>
      <c r="U23" s="132">
        <v>14</v>
      </c>
      <c r="V23" s="58">
        <v>27</v>
      </c>
      <c r="W23" s="58">
        <v>22</v>
      </c>
      <c r="X23" s="58">
        <v>25</v>
      </c>
      <c r="Y23" s="132">
        <v>14</v>
      </c>
      <c r="Z23" s="61">
        <v>12</v>
      </c>
      <c r="AA23" s="59">
        <v>47</v>
      </c>
      <c r="AB23" s="59">
        <v>60</v>
      </c>
      <c r="AC23" s="132">
        <v>53</v>
      </c>
      <c r="AD23" s="61">
        <v>6</v>
      </c>
      <c r="AE23" s="59">
        <v>12</v>
      </c>
      <c r="AF23" s="59">
        <v>0</v>
      </c>
      <c r="AG23" s="132">
        <v>0</v>
      </c>
      <c r="AH23" s="61">
        <v>2</v>
      </c>
      <c r="AI23" s="132">
        <v>4</v>
      </c>
      <c r="AJ23" s="64">
        <f>IFERROR(VLOOKUP($B23,STOCK!$A:$H,3,0)," ")</f>
        <v>44</v>
      </c>
      <c r="AK23" s="65">
        <f>IFERROR(VLOOKUP($B23,STOCK!$A:$H,4,0)," ")</f>
        <v>35</v>
      </c>
      <c r="AL23" s="65">
        <f>IFERROR(VLOOKUP($B23,STOCK!$A:$H,5,0)," ")</f>
        <v>45</v>
      </c>
      <c r="AM23" s="65">
        <f>IFERROR(VLOOKUP($B23,STOCK!$A:$H,6,0)," ")</f>
        <v>63</v>
      </c>
      <c r="AN23" s="65">
        <f>IFERROR(VLOOKUP($B23,STOCK!$A:$H,7,0)," ")</f>
        <v>20</v>
      </c>
      <c r="AO23" s="65">
        <f>IFERROR(VLOOKUP($B23,STOCK!$A:$H,8,0)," ")</f>
        <v>20</v>
      </c>
      <c r="AP23" s="62">
        <f t="shared" si="0"/>
        <v>45.517241379310342</v>
      </c>
      <c r="AQ23" s="50">
        <f t="shared" si="1"/>
        <v>75</v>
      </c>
      <c r="AR23" s="50">
        <f t="shared" si="2"/>
        <v>96.428571428571431</v>
      </c>
      <c r="AS23" s="50">
        <f t="shared" si="3"/>
        <v>35.660377358490564</v>
      </c>
      <c r="AT23" s="50" t="str">
        <f t="shared" si="4"/>
        <v>SV</v>
      </c>
      <c r="AU23" s="63">
        <f t="shared" si="11"/>
        <v>150</v>
      </c>
      <c r="AV23" s="67">
        <v>4875</v>
      </c>
      <c r="AW23" s="133">
        <v>4811.9633100000001</v>
      </c>
      <c r="AX23" s="49">
        <v>5500</v>
      </c>
      <c r="AY23" s="51">
        <f t="shared" si="5"/>
        <v>0.12820512820512819</v>
      </c>
      <c r="AZ23" s="51">
        <f t="shared" si="6"/>
        <v>0.11363636363636363</v>
      </c>
      <c r="BA23" s="49">
        <v>5350</v>
      </c>
      <c r="BB23" s="52">
        <v>6</v>
      </c>
      <c r="BC23" s="51">
        <f t="shared" si="7"/>
        <v>9.7435897435897534E-2</v>
      </c>
      <c r="BD23" s="51">
        <f t="shared" si="8"/>
        <v>8.8785046728971959E-2</v>
      </c>
      <c r="BE23" s="49">
        <v>0</v>
      </c>
      <c r="BF23" s="52">
        <v>0</v>
      </c>
      <c r="BG23" s="51">
        <f t="shared" si="9"/>
        <v>-1</v>
      </c>
      <c r="BH23" s="51">
        <f t="shared" si="10"/>
        <v>0</v>
      </c>
      <c r="BI23" s="282">
        <f t="shared" si="12"/>
        <v>114</v>
      </c>
    </row>
    <row r="24" spans="1:61" hidden="1">
      <c r="A24" s="54" t="s">
        <v>150</v>
      </c>
      <c r="B24" s="55" t="s">
        <v>310</v>
      </c>
      <c r="C24" s="55" t="s">
        <v>311</v>
      </c>
      <c r="D24" s="44" t="s">
        <v>312</v>
      </c>
      <c r="E24" s="56">
        <v>6</v>
      </c>
      <c r="F24" s="46" t="s">
        <v>5814</v>
      </c>
      <c r="G24" s="47" t="s">
        <v>5814</v>
      </c>
      <c r="H24" s="47" t="s">
        <v>5815</v>
      </c>
      <c r="I24" s="48" t="s">
        <v>5816</v>
      </c>
      <c r="J24" s="48" t="s">
        <v>5826</v>
      </c>
      <c r="K24" s="48" t="s">
        <v>5822</v>
      </c>
      <c r="L24" s="45">
        <v>139</v>
      </c>
      <c r="M24" s="47" t="s">
        <v>5823</v>
      </c>
      <c r="N24" s="60">
        <v>0</v>
      </c>
      <c r="O24" s="58">
        <v>1</v>
      </c>
      <c r="P24" s="58">
        <v>8</v>
      </c>
      <c r="Q24" s="132">
        <v>10</v>
      </c>
      <c r="R24" s="60">
        <v>5</v>
      </c>
      <c r="S24" s="58">
        <v>2</v>
      </c>
      <c r="T24" s="58">
        <v>25</v>
      </c>
      <c r="U24" s="132">
        <v>16</v>
      </c>
      <c r="V24" s="58">
        <v>0</v>
      </c>
      <c r="W24" s="58">
        <v>0</v>
      </c>
      <c r="X24" s="58">
        <v>12</v>
      </c>
      <c r="Y24" s="132">
        <v>12</v>
      </c>
      <c r="Z24" s="61">
        <v>1</v>
      </c>
      <c r="AA24" s="59">
        <v>2</v>
      </c>
      <c r="AB24" s="59">
        <v>18</v>
      </c>
      <c r="AC24" s="132">
        <v>24</v>
      </c>
      <c r="AD24" s="61">
        <v>0</v>
      </c>
      <c r="AE24" s="59">
        <v>0</v>
      </c>
      <c r="AF24" s="59">
        <v>30</v>
      </c>
      <c r="AG24" s="132">
        <v>21</v>
      </c>
      <c r="AH24" s="61">
        <v>0</v>
      </c>
      <c r="AI24" s="132">
        <v>0</v>
      </c>
      <c r="AJ24" s="64">
        <f>IFERROR(VLOOKUP($B24,STOCK!$A:$H,3,0)," ")</f>
        <v>33</v>
      </c>
      <c r="AK24" s="65">
        <f>IFERROR(VLOOKUP($B24,STOCK!$A:$H,4,0)," ")</f>
        <v>4</v>
      </c>
      <c r="AL24" s="65">
        <f>IFERROR(VLOOKUP($B24,STOCK!$A:$H,5,0)," ")</f>
        <v>21</v>
      </c>
      <c r="AM24" s="65">
        <f>IFERROR(VLOOKUP($B24,STOCK!$A:$H,6,0)," ")</f>
        <v>9</v>
      </c>
      <c r="AN24" s="65">
        <f>IFERROR(VLOOKUP($B24,STOCK!$A:$H,7,0)," ")</f>
        <v>3</v>
      </c>
      <c r="AO24" s="65">
        <f>IFERROR(VLOOKUP($B24,STOCK!$A:$H,8,0)," ")</f>
        <v>0</v>
      </c>
      <c r="AP24" s="62">
        <f t="shared" si="0"/>
        <v>99</v>
      </c>
      <c r="AQ24" s="50">
        <f t="shared" si="1"/>
        <v>7.5</v>
      </c>
      <c r="AR24" s="50">
        <f t="shared" si="2"/>
        <v>52.5</v>
      </c>
      <c r="AS24" s="50">
        <f t="shared" si="3"/>
        <v>11.25</v>
      </c>
      <c r="AT24" s="50">
        <f t="shared" si="4"/>
        <v>4.2857142857142856</v>
      </c>
      <c r="AU24" s="63" t="str">
        <f t="shared" si="11"/>
        <v>Q</v>
      </c>
      <c r="AV24" s="67">
        <v>4875</v>
      </c>
      <c r="AW24" s="133">
        <v>4820.81567</v>
      </c>
      <c r="AX24" s="49">
        <v>5500</v>
      </c>
      <c r="AY24" s="51">
        <f t="shared" si="5"/>
        <v>0.12820512820512819</v>
      </c>
      <c r="AZ24" s="51">
        <f t="shared" si="6"/>
        <v>0.11363636363636363</v>
      </c>
      <c r="BA24" s="49">
        <v>5350</v>
      </c>
      <c r="BB24" s="52">
        <v>6</v>
      </c>
      <c r="BC24" s="51">
        <f t="shared" si="7"/>
        <v>9.7435897435897534E-2</v>
      </c>
      <c r="BD24" s="51">
        <f t="shared" si="8"/>
        <v>8.8785046728971959E-2</v>
      </c>
      <c r="BE24" s="49">
        <v>0</v>
      </c>
      <c r="BF24" s="52">
        <v>0</v>
      </c>
      <c r="BG24" s="51">
        <f t="shared" si="9"/>
        <v>-1</v>
      </c>
      <c r="BH24" s="51">
        <f t="shared" si="10"/>
        <v>0</v>
      </c>
      <c r="BI24" s="282">
        <f t="shared" si="12"/>
        <v>83</v>
      </c>
    </row>
    <row r="25" spans="1:61" hidden="1">
      <c r="A25" s="54" t="s">
        <v>150</v>
      </c>
      <c r="B25" s="55" t="s">
        <v>313</v>
      </c>
      <c r="C25" s="55" t="s">
        <v>314</v>
      </c>
      <c r="D25" s="44" t="s">
        <v>315</v>
      </c>
      <c r="E25" s="56">
        <v>6</v>
      </c>
      <c r="F25" s="46" t="s">
        <v>5814</v>
      </c>
      <c r="G25" s="47" t="s">
        <v>5814</v>
      </c>
      <c r="H25" s="47" t="s">
        <v>5815</v>
      </c>
      <c r="I25" s="48" t="s">
        <v>5816</v>
      </c>
      <c r="J25" s="48" t="s">
        <v>5826</v>
      </c>
      <c r="K25" s="48" t="s">
        <v>5822</v>
      </c>
      <c r="L25" s="45">
        <v>139</v>
      </c>
      <c r="M25" s="47" t="s">
        <v>5823</v>
      </c>
      <c r="N25" s="60">
        <v>616</v>
      </c>
      <c r="O25" s="58">
        <v>547</v>
      </c>
      <c r="P25" s="58">
        <v>483</v>
      </c>
      <c r="Q25" s="132">
        <v>490</v>
      </c>
      <c r="R25" s="60">
        <v>0</v>
      </c>
      <c r="S25" s="58">
        <v>60</v>
      </c>
      <c r="T25" s="58">
        <v>80</v>
      </c>
      <c r="U25" s="132">
        <v>66</v>
      </c>
      <c r="V25" s="58">
        <v>176</v>
      </c>
      <c r="W25" s="58">
        <v>229</v>
      </c>
      <c r="X25" s="58">
        <v>175</v>
      </c>
      <c r="Y25" s="132">
        <v>153</v>
      </c>
      <c r="Z25" s="61">
        <v>186</v>
      </c>
      <c r="AA25" s="59">
        <v>151</v>
      </c>
      <c r="AB25" s="59">
        <v>209</v>
      </c>
      <c r="AC25" s="132">
        <v>163</v>
      </c>
      <c r="AD25" s="61">
        <v>241</v>
      </c>
      <c r="AE25" s="59">
        <v>277</v>
      </c>
      <c r="AF25" s="59">
        <v>183</v>
      </c>
      <c r="AG25" s="132">
        <v>220</v>
      </c>
      <c r="AH25" s="61">
        <v>1</v>
      </c>
      <c r="AI25" s="132">
        <v>21</v>
      </c>
      <c r="AJ25" s="64">
        <f>IFERROR(VLOOKUP($B25,STOCK!$A:$H,3,0)," ")</f>
        <v>558</v>
      </c>
      <c r="AK25" s="65">
        <f>IFERROR(VLOOKUP($B25,STOCK!$A:$H,4,0)," ")</f>
        <v>159</v>
      </c>
      <c r="AL25" s="65">
        <f>IFERROR(VLOOKUP($B25,STOCK!$A:$H,5,0)," ")</f>
        <v>124</v>
      </c>
      <c r="AM25" s="65">
        <f>IFERROR(VLOOKUP($B25,STOCK!$A:$H,6,0)," ")</f>
        <v>78</v>
      </c>
      <c r="AN25" s="65">
        <f>IFERROR(VLOOKUP($B25,STOCK!$A:$H,7,0)," ")</f>
        <v>215</v>
      </c>
      <c r="AO25" s="65">
        <f>IFERROR(VLOOKUP($B25,STOCK!$A:$H,8,0)," ")</f>
        <v>407</v>
      </c>
      <c r="AP25" s="62">
        <f t="shared" si="0"/>
        <v>34.163265306122454</v>
      </c>
      <c r="AQ25" s="50">
        <f t="shared" si="1"/>
        <v>72.27272727272728</v>
      </c>
      <c r="AR25" s="50">
        <f t="shared" si="2"/>
        <v>24.313725490196077</v>
      </c>
      <c r="AS25" s="50">
        <f t="shared" si="3"/>
        <v>14.355828220858896</v>
      </c>
      <c r="AT25" s="50">
        <f t="shared" si="4"/>
        <v>29.31818181818182</v>
      </c>
      <c r="AU25" s="63">
        <f t="shared" si="11"/>
        <v>581.42857142857133</v>
      </c>
      <c r="AV25" s="67">
        <v>4321</v>
      </c>
      <c r="AW25" s="133">
        <v>4308.6137600000002</v>
      </c>
      <c r="AX25" s="49">
        <v>4900</v>
      </c>
      <c r="AY25" s="51">
        <f t="shared" si="5"/>
        <v>0.13399676000925709</v>
      </c>
      <c r="AZ25" s="51">
        <f t="shared" si="6"/>
        <v>0.11816326530612245</v>
      </c>
      <c r="BA25" s="49">
        <v>4800</v>
      </c>
      <c r="BB25" s="52">
        <v>6</v>
      </c>
      <c r="BC25" s="51">
        <f t="shared" si="7"/>
        <v>0.11085396898866007</v>
      </c>
      <c r="BD25" s="51">
        <f t="shared" si="8"/>
        <v>9.9791666666666667E-2</v>
      </c>
      <c r="BE25" s="49">
        <v>0</v>
      </c>
      <c r="BF25" s="52">
        <v>0</v>
      </c>
      <c r="BG25" s="51">
        <f t="shared" si="9"/>
        <v>-1</v>
      </c>
      <c r="BH25" s="51">
        <f t="shared" si="10"/>
        <v>0</v>
      </c>
      <c r="BI25" s="282">
        <f t="shared" si="12"/>
        <v>1113</v>
      </c>
    </row>
    <row r="26" spans="1:61" hidden="1">
      <c r="A26" s="54" t="s">
        <v>151</v>
      </c>
      <c r="B26" s="55" t="s">
        <v>316</v>
      </c>
      <c r="C26" s="55" t="s">
        <v>317</v>
      </c>
      <c r="D26" s="44" t="s">
        <v>318</v>
      </c>
      <c r="E26" s="56">
        <v>1</v>
      </c>
      <c r="F26" s="46" t="s">
        <v>5814</v>
      </c>
      <c r="G26" s="47" t="s">
        <v>5814</v>
      </c>
      <c r="H26" s="47" t="s">
        <v>5815</v>
      </c>
      <c r="I26" s="48" t="s">
        <v>5816</v>
      </c>
      <c r="J26" s="48" t="s">
        <v>5831</v>
      </c>
      <c r="K26" s="48" t="s">
        <v>5818</v>
      </c>
      <c r="L26" s="45">
        <v>87</v>
      </c>
      <c r="M26" s="47" t="s">
        <v>5819</v>
      </c>
      <c r="N26" s="60">
        <v>0</v>
      </c>
      <c r="O26" s="58">
        <v>0</v>
      </c>
      <c r="P26" s="58">
        <v>0</v>
      </c>
      <c r="Q26" s="132">
        <v>0</v>
      </c>
      <c r="R26" s="60">
        <v>0</v>
      </c>
      <c r="S26" s="58">
        <v>0</v>
      </c>
      <c r="T26" s="58">
        <v>0</v>
      </c>
      <c r="U26" s="132">
        <v>0</v>
      </c>
      <c r="V26" s="58">
        <v>0</v>
      </c>
      <c r="W26" s="58">
        <v>0</v>
      </c>
      <c r="X26" s="58">
        <v>0</v>
      </c>
      <c r="Y26" s="132">
        <v>0</v>
      </c>
      <c r="Z26" s="61">
        <v>0</v>
      </c>
      <c r="AA26" s="59">
        <v>0</v>
      </c>
      <c r="AB26" s="59">
        <v>0</v>
      </c>
      <c r="AC26" s="132">
        <v>0</v>
      </c>
      <c r="AD26" s="61">
        <v>0</v>
      </c>
      <c r="AE26" s="59">
        <v>0</v>
      </c>
      <c r="AF26" s="59">
        <v>0</v>
      </c>
      <c r="AG26" s="132">
        <v>0</v>
      </c>
      <c r="AH26" s="61">
        <v>0</v>
      </c>
      <c r="AI26" s="132">
        <v>0</v>
      </c>
      <c r="AJ26" s="64">
        <f>IFERROR(VLOOKUP($B26,STOCK!$A:$H,3,0)," ")</f>
        <v>0</v>
      </c>
      <c r="AK26" s="65">
        <f>IFERROR(VLOOKUP($B26,STOCK!$A:$H,4,0)," ")</f>
        <v>0</v>
      </c>
      <c r="AL26" s="65">
        <f>IFERROR(VLOOKUP($B26,STOCK!$A:$H,5,0)," ")</f>
        <v>0</v>
      </c>
      <c r="AM26" s="65">
        <f>IFERROR(VLOOKUP($B26,STOCK!$A:$H,6,0)," ")</f>
        <v>0</v>
      </c>
      <c r="AN26" s="65">
        <f>IFERROR(VLOOKUP($B26,STOCK!$A:$H,7,0)," ")</f>
        <v>0</v>
      </c>
      <c r="AO26" s="65">
        <f>IFERROR(VLOOKUP($B26,STOCK!$A:$H,8,0)," ")</f>
        <v>0</v>
      </c>
      <c r="AP26" s="62" t="str">
        <f t="shared" si="0"/>
        <v>Q</v>
      </c>
      <c r="AQ26" s="50" t="str">
        <f t="shared" si="1"/>
        <v>Q</v>
      </c>
      <c r="AR26" s="50" t="str">
        <f t="shared" si="2"/>
        <v>Q</v>
      </c>
      <c r="AS26" s="50" t="str">
        <f t="shared" si="3"/>
        <v>Q</v>
      </c>
      <c r="AT26" s="50" t="str">
        <f t="shared" si="4"/>
        <v>Q</v>
      </c>
      <c r="AU26" s="63" t="str">
        <f t="shared" si="11"/>
        <v>Q</v>
      </c>
      <c r="AV26" s="67">
        <v>15459.999995</v>
      </c>
      <c r="AW26" s="133">
        <v>15459.356879999999</v>
      </c>
      <c r="AX26" s="49">
        <v>16500</v>
      </c>
      <c r="AY26" s="51">
        <f t="shared" si="5"/>
        <v>6.7270375506879088E-2</v>
      </c>
      <c r="AZ26" s="51">
        <f t="shared" si="6"/>
        <v>6.3030303333333329E-2</v>
      </c>
      <c r="BA26" s="49"/>
      <c r="BB26" s="52"/>
      <c r="BC26" s="51">
        <f t="shared" si="7"/>
        <v>-1</v>
      </c>
      <c r="BD26" s="51">
        <f t="shared" si="8"/>
        <v>0</v>
      </c>
      <c r="BE26" s="49"/>
      <c r="BF26" s="52"/>
      <c r="BG26" s="51">
        <f t="shared" si="9"/>
        <v>-1</v>
      </c>
      <c r="BH26" s="51">
        <f t="shared" si="10"/>
        <v>0</v>
      </c>
      <c r="BI26" s="282">
        <f t="shared" si="12"/>
        <v>0</v>
      </c>
    </row>
    <row r="27" spans="1:61" hidden="1">
      <c r="A27" s="54" t="s">
        <v>150</v>
      </c>
      <c r="B27" s="55" t="s">
        <v>319</v>
      </c>
      <c r="C27" s="55" t="s">
        <v>320</v>
      </c>
      <c r="D27" s="44" t="s">
        <v>321</v>
      </c>
      <c r="E27" s="56">
        <v>6</v>
      </c>
      <c r="F27" s="46" t="s">
        <v>5814</v>
      </c>
      <c r="G27" s="47" t="s">
        <v>5814</v>
      </c>
      <c r="H27" s="47" t="s">
        <v>5815</v>
      </c>
      <c r="I27" s="48" t="s">
        <v>5816</v>
      </c>
      <c r="J27" s="48" t="s">
        <v>5831</v>
      </c>
      <c r="K27" s="48" t="s">
        <v>5818</v>
      </c>
      <c r="L27" s="45">
        <v>87</v>
      </c>
      <c r="M27" s="47" t="s">
        <v>5819</v>
      </c>
      <c r="N27" s="60">
        <v>197</v>
      </c>
      <c r="O27" s="58">
        <v>298</v>
      </c>
      <c r="P27" s="58">
        <v>170</v>
      </c>
      <c r="Q27" s="132">
        <v>254</v>
      </c>
      <c r="R27" s="60">
        <v>71</v>
      </c>
      <c r="S27" s="58">
        <v>108</v>
      </c>
      <c r="T27" s="58">
        <v>134</v>
      </c>
      <c r="U27" s="132">
        <v>75</v>
      </c>
      <c r="V27" s="58">
        <v>116</v>
      </c>
      <c r="W27" s="58">
        <v>87</v>
      </c>
      <c r="X27" s="58">
        <v>99</v>
      </c>
      <c r="Y27" s="132">
        <v>80</v>
      </c>
      <c r="Z27" s="61">
        <v>233</v>
      </c>
      <c r="AA27" s="59">
        <v>192</v>
      </c>
      <c r="AB27" s="59">
        <v>161</v>
      </c>
      <c r="AC27" s="132">
        <v>194</v>
      </c>
      <c r="AD27" s="61">
        <v>197</v>
      </c>
      <c r="AE27" s="59">
        <v>211</v>
      </c>
      <c r="AF27" s="59">
        <v>109</v>
      </c>
      <c r="AG27" s="132">
        <v>139</v>
      </c>
      <c r="AH27" s="61">
        <v>18</v>
      </c>
      <c r="AI27" s="132">
        <v>24</v>
      </c>
      <c r="AJ27" s="64">
        <f>IFERROR(VLOOKUP($B27,STOCK!$A:$H,3,0)," ")</f>
        <v>114</v>
      </c>
      <c r="AK27" s="65">
        <f>IFERROR(VLOOKUP($B27,STOCK!$A:$H,4,0)," ")</f>
        <v>130</v>
      </c>
      <c r="AL27" s="65">
        <f>IFERROR(VLOOKUP($B27,STOCK!$A:$H,5,0)," ")</f>
        <v>116</v>
      </c>
      <c r="AM27" s="65">
        <f>IFERROR(VLOOKUP($B27,STOCK!$A:$H,6,0)," ")</f>
        <v>156</v>
      </c>
      <c r="AN27" s="65">
        <f>IFERROR(VLOOKUP($B27,STOCK!$A:$H,7,0)," ")</f>
        <v>213</v>
      </c>
      <c r="AO27" s="65">
        <f>IFERROR(VLOOKUP($B27,STOCK!$A:$H,8,0)," ")</f>
        <v>101</v>
      </c>
      <c r="AP27" s="62">
        <f t="shared" si="0"/>
        <v>13.464566929133857</v>
      </c>
      <c r="AQ27" s="50">
        <f t="shared" si="1"/>
        <v>52</v>
      </c>
      <c r="AR27" s="50">
        <f t="shared" si="2"/>
        <v>43.5</v>
      </c>
      <c r="AS27" s="50">
        <f t="shared" si="3"/>
        <v>24.123711340206185</v>
      </c>
      <c r="AT27" s="50">
        <f t="shared" si="4"/>
        <v>45.971223021582738</v>
      </c>
      <c r="AU27" s="63">
        <f t="shared" si="11"/>
        <v>126.24999999999999</v>
      </c>
      <c r="AV27" s="67">
        <v>2576.5583799999999</v>
      </c>
      <c r="AW27" s="133">
        <v>2576.5594799999999</v>
      </c>
      <c r="AX27" s="49">
        <v>2900</v>
      </c>
      <c r="AY27" s="51">
        <f t="shared" si="5"/>
        <v>0.12553242438077428</v>
      </c>
      <c r="AZ27" s="51">
        <f t="shared" si="6"/>
        <v>0.11153159310344829</v>
      </c>
      <c r="BA27" s="49">
        <v>2750</v>
      </c>
      <c r="BB27" s="52">
        <v>6</v>
      </c>
      <c r="BC27" s="51">
        <f t="shared" si="7"/>
        <v>6.7315230016251393E-2</v>
      </c>
      <c r="BD27" s="51">
        <f t="shared" si="8"/>
        <v>6.3069680000000017E-2</v>
      </c>
      <c r="BE27" s="49">
        <v>0</v>
      </c>
      <c r="BF27" s="52">
        <v>0</v>
      </c>
      <c r="BG27" s="51">
        <f t="shared" si="9"/>
        <v>-1</v>
      </c>
      <c r="BH27" s="51">
        <f t="shared" si="10"/>
        <v>0</v>
      </c>
      <c r="BI27" s="282">
        <f t="shared" si="12"/>
        <v>766</v>
      </c>
    </row>
    <row r="28" spans="1:61" hidden="1">
      <c r="A28" s="54" t="s">
        <v>150</v>
      </c>
      <c r="B28" s="55" t="s">
        <v>322</v>
      </c>
      <c r="C28" s="55" t="s">
        <v>323</v>
      </c>
      <c r="D28" s="44" t="s">
        <v>324</v>
      </c>
      <c r="E28" s="56">
        <v>24</v>
      </c>
      <c r="F28" s="46" t="s">
        <v>5814</v>
      </c>
      <c r="G28" s="47" t="s">
        <v>5814</v>
      </c>
      <c r="H28" s="47" t="s">
        <v>5815</v>
      </c>
      <c r="I28" s="48" t="s">
        <v>5816</v>
      </c>
      <c r="J28" s="48" t="s">
        <v>5831</v>
      </c>
      <c r="K28" s="48" t="s">
        <v>5832</v>
      </c>
      <c r="L28" s="45">
        <v>161</v>
      </c>
      <c r="M28" s="47" t="s">
        <v>5833</v>
      </c>
      <c r="N28" s="60">
        <v>0</v>
      </c>
      <c r="O28" s="58">
        <v>0</v>
      </c>
      <c r="P28" s="58">
        <v>0</v>
      </c>
      <c r="Q28" s="132">
        <v>0</v>
      </c>
      <c r="R28" s="60">
        <v>0</v>
      </c>
      <c r="S28" s="58">
        <v>0</v>
      </c>
      <c r="T28" s="58">
        <v>0</v>
      </c>
      <c r="U28" s="132">
        <v>0</v>
      </c>
      <c r="V28" s="58">
        <v>0</v>
      </c>
      <c r="W28" s="58">
        <v>0</v>
      </c>
      <c r="X28" s="58">
        <v>0</v>
      </c>
      <c r="Y28" s="132">
        <v>0</v>
      </c>
      <c r="Z28" s="61">
        <v>0</v>
      </c>
      <c r="AA28" s="59">
        <v>0</v>
      </c>
      <c r="AB28" s="59">
        <v>0</v>
      </c>
      <c r="AC28" s="132">
        <v>0</v>
      </c>
      <c r="AD28" s="61">
        <v>0</v>
      </c>
      <c r="AE28" s="59">
        <v>0</v>
      </c>
      <c r="AF28" s="59">
        <v>0</v>
      </c>
      <c r="AG28" s="132">
        <v>0</v>
      </c>
      <c r="AH28" s="61">
        <v>0</v>
      </c>
      <c r="AI28" s="132">
        <v>0</v>
      </c>
      <c r="AJ28" s="64">
        <f>IFERROR(VLOOKUP($B28,STOCK!$A:$H,3,0)," ")</f>
        <v>0</v>
      </c>
      <c r="AK28" s="65">
        <f>IFERROR(VLOOKUP($B28,STOCK!$A:$H,4,0)," ")</f>
        <v>0</v>
      </c>
      <c r="AL28" s="65">
        <f>IFERROR(VLOOKUP($B28,STOCK!$A:$H,5,0)," ")</f>
        <v>0</v>
      </c>
      <c r="AM28" s="65">
        <f>IFERROR(VLOOKUP($B28,STOCK!$A:$H,6,0)," ")</f>
        <v>0</v>
      </c>
      <c r="AN28" s="65">
        <f>IFERROR(VLOOKUP($B28,STOCK!$A:$H,7,0)," ")</f>
        <v>0</v>
      </c>
      <c r="AO28" s="65">
        <f>IFERROR(VLOOKUP($B28,STOCK!$A:$H,8,0)," ")</f>
        <v>0</v>
      </c>
      <c r="AP28" s="62" t="str">
        <f t="shared" si="0"/>
        <v>Q</v>
      </c>
      <c r="AQ28" s="50" t="str">
        <f t="shared" si="1"/>
        <v>Q</v>
      </c>
      <c r="AR28" s="50" t="str">
        <f t="shared" si="2"/>
        <v>Q</v>
      </c>
      <c r="AS28" s="50" t="str">
        <f t="shared" si="3"/>
        <v>Q</v>
      </c>
      <c r="AT28" s="50" t="str">
        <f t="shared" si="4"/>
        <v>Q</v>
      </c>
      <c r="AU28" s="63" t="str">
        <f t="shared" si="11"/>
        <v>Q</v>
      </c>
      <c r="AV28" s="67">
        <v>11400.000040000001</v>
      </c>
      <c r="AW28" s="133">
        <v>10505.882089999999</v>
      </c>
      <c r="AX28" s="49">
        <v>13500</v>
      </c>
      <c r="AY28" s="51">
        <f t="shared" si="5"/>
        <v>0.18421052216066469</v>
      </c>
      <c r="AZ28" s="51">
        <f t="shared" si="6"/>
        <v>0.15555555259259254</v>
      </c>
      <c r="BA28" s="49">
        <v>13250</v>
      </c>
      <c r="BB28" s="52">
        <v>3</v>
      </c>
      <c r="BC28" s="51">
        <f t="shared" si="7"/>
        <v>0.1622806976762079</v>
      </c>
      <c r="BD28" s="51">
        <f t="shared" si="8"/>
        <v>0.13962263849056597</v>
      </c>
      <c r="BE28" s="49">
        <v>12900</v>
      </c>
      <c r="BF28" s="52">
        <v>6</v>
      </c>
      <c r="BG28" s="51">
        <f t="shared" si="9"/>
        <v>0.13157894339796861</v>
      </c>
      <c r="BH28" s="51">
        <f t="shared" si="10"/>
        <v>0.1162790666666666</v>
      </c>
      <c r="BI28" s="282">
        <f t="shared" si="12"/>
        <v>0</v>
      </c>
    </row>
    <row r="29" spans="1:61" hidden="1">
      <c r="A29" s="54" t="s">
        <v>150</v>
      </c>
      <c r="B29" s="55" t="s">
        <v>325</v>
      </c>
      <c r="C29" s="55" t="s">
        <v>326</v>
      </c>
      <c r="D29" s="44" t="s">
        <v>327</v>
      </c>
      <c r="E29" s="56">
        <v>24</v>
      </c>
      <c r="F29" s="46" t="s">
        <v>5814</v>
      </c>
      <c r="G29" s="47" t="s">
        <v>5814</v>
      </c>
      <c r="H29" s="47" t="s">
        <v>5815</v>
      </c>
      <c r="I29" s="48" t="s">
        <v>5816</v>
      </c>
      <c r="J29" s="48" t="s">
        <v>5831</v>
      </c>
      <c r="K29" s="48" t="s">
        <v>5832</v>
      </c>
      <c r="L29" s="45">
        <v>161</v>
      </c>
      <c r="M29" s="47" t="s">
        <v>5833</v>
      </c>
      <c r="N29" s="60">
        <v>2</v>
      </c>
      <c r="O29" s="58">
        <v>2</v>
      </c>
      <c r="P29" s="58">
        <v>3</v>
      </c>
      <c r="Q29" s="132">
        <v>5</v>
      </c>
      <c r="R29" s="60">
        <v>9</v>
      </c>
      <c r="S29" s="58">
        <v>1</v>
      </c>
      <c r="T29" s="58">
        <v>4</v>
      </c>
      <c r="U29" s="132">
        <v>11</v>
      </c>
      <c r="V29" s="58">
        <v>1</v>
      </c>
      <c r="W29" s="58">
        <v>1</v>
      </c>
      <c r="X29" s="58">
        <v>6</v>
      </c>
      <c r="Y29" s="132">
        <v>6</v>
      </c>
      <c r="Z29" s="61">
        <v>0</v>
      </c>
      <c r="AA29" s="59">
        <v>1</v>
      </c>
      <c r="AB29" s="59">
        <v>2</v>
      </c>
      <c r="AC29" s="132">
        <v>0</v>
      </c>
      <c r="AD29" s="61">
        <v>2</v>
      </c>
      <c r="AE29" s="59">
        <v>4</v>
      </c>
      <c r="AF29" s="59">
        <v>3</v>
      </c>
      <c r="AG29" s="132">
        <v>2</v>
      </c>
      <c r="AH29" s="61">
        <v>2</v>
      </c>
      <c r="AI29" s="132">
        <v>2</v>
      </c>
      <c r="AJ29" s="64">
        <f>IFERROR(VLOOKUP($B29,STOCK!$A:$H,3,0)," ")</f>
        <v>18</v>
      </c>
      <c r="AK29" s="65">
        <f>IFERROR(VLOOKUP($B29,STOCK!$A:$H,4,0)," ")</f>
        <v>23</v>
      </c>
      <c r="AL29" s="65">
        <f>IFERROR(VLOOKUP($B29,STOCK!$A:$H,5,0)," ")</f>
        <v>15</v>
      </c>
      <c r="AM29" s="65">
        <f>IFERROR(VLOOKUP($B29,STOCK!$A:$H,6,0)," ")</f>
        <v>15</v>
      </c>
      <c r="AN29" s="65">
        <f>IFERROR(VLOOKUP($B29,STOCK!$A:$H,7,0)," ")</f>
        <v>15</v>
      </c>
      <c r="AO29" s="65">
        <f>IFERROR(VLOOKUP($B29,STOCK!$A:$H,8,0)," ")</f>
        <v>22</v>
      </c>
      <c r="AP29" s="62">
        <f t="shared" si="0"/>
        <v>108</v>
      </c>
      <c r="AQ29" s="50">
        <f t="shared" si="1"/>
        <v>62.727272727272727</v>
      </c>
      <c r="AR29" s="50">
        <f t="shared" si="2"/>
        <v>75</v>
      </c>
      <c r="AS29" s="50" t="str">
        <f t="shared" si="3"/>
        <v>SV</v>
      </c>
      <c r="AT29" s="50">
        <f t="shared" si="4"/>
        <v>225</v>
      </c>
      <c r="AU29" s="63">
        <f t="shared" si="11"/>
        <v>330</v>
      </c>
      <c r="AV29" s="67">
        <v>9500</v>
      </c>
      <c r="AW29" s="133">
        <v>9404.0181400000001</v>
      </c>
      <c r="AX29" s="49">
        <v>11500</v>
      </c>
      <c r="AY29" s="51">
        <f t="shared" si="5"/>
        <v>0.21052631578947367</v>
      </c>
      <c r="AZ29" s="51">
        <f t="shared" si="6"/>
        <v>0.17391304347826086</v>
      </c>
      <c r="BA29" s="49">
        <v>11250</v>
      </c>
      <c r="BB29" s="52">
        <v>6</v>
      </c>
      <c r="BC29" s="51">
        <f t="shared" si="7"/>
        <v>0.18421052631578938</v>
      </c>
      <c r="BD29" s="51">
        <f t="shared" si="8"/>
        <v>0.15555555555555556</v>
      </c>
      <c r="BE29" s="49">
        <v>10900</v>
      </c>
      <c r="BF29" s="52">
        <v>12</v>
      </c>
      <c r="BG29" s="51">
        <f t="shared" si="9"/>
        <v>0.14736842105263159</v>
      </c>
      <c r="BH29" s="51">
        <f t="shared" si="10"/>
        <v>0.12844036697247707</v>
      </c>
      <c r="BI29" s="282">
        <f t="shared" si="12"/>
        <v>26</v>
      </c>
    </row>
    <row r="30" spans="1:61" hidden="1">
      <c r="A30" s="54" t="s">
        <v>150</v>
      </c>
      <c r="B30" s="55" t="s">
        <v>328</v>
      </c>
      <c r="C30" s="55" t="s">
        <v>329</v>
      </c>
      <c r="D30" s="44" t="s">
        <v>330</v>
      </c>
      <c r="E30" s="56">
        <v>24</v>
      </c>
      <c r="F30" s="46" t="s">
        <v>5814</v>
      </c>
      <c r="G30" s="47" t="s">
        <v>5814</v>
      </c>
      <c r="H30" s="47" t="s">
        <v>5815</v>
      </c>
      <c r="I30" s="48" t="s">
        <v>5816</v>
      </c>
      <c r="J30" s="48" t="s">
        <v>5831</v>
      </c>
      <c r="K30" s="48" t="s">
        <v>5832</v>
      </c>
      <c r="L30" s="45">
        <v>161</v>
      </c>
      <c r="M30" s="47" t="s">
        <v>5833</v>
      </c>
      <c r="N30" s="60">
        <v>8</v>
      </c>
      <c r="O30" s="58">
        <v>12</v>
      </c>
      <c r="P30" s="58">
        <v>4</v>
      </c>
      <c r="Q30" s="132">
        <v>8</v>
      </c>
      <c r="R30" s="60">
        <v>8</v>
      </c>
      <c r="S30" s="58">
        <v>0</v>
      </c>
      <c r="T30" s="58">
        <v>1</v>
      </c>
      <c r="U30" s="132">
        <v>11</v>
      </c>
      <c r="V30" s="58">
        <v>0</v>
      </c>
      <c r="W30" s="58">
        <v>1</v>
      </c>
      <c r="X30" s="58">
        <v>9</v>
      </c>
      <c r="Y30" s="132">
        <v>0</v>
      </c>
      <c r="Z30" s="61">
        <v>20</v>
      </c>
      <c r="AA30" s="59">
        <v>29</v>
      </c>
      <c r="AB30" s="59">
        <v>3</v>
      </c>
      <c r="AC30" s="132">
        <v>0</v>
      </c>
      <c r="AD30" s="61">
        <v>2</v>
      </c>
      <c r="AE30" s="59">
        <v>1</v>
      </c>
      <c r="AF30" s="59">
        <v>5</v>
      </c>
      <c r="AG30" s="132">
        <v>1</v>
      </c>
      <c r="AH30" s="61">
        <v>0</v>
      </c>
      <c r="AI30" s="132">
        <v>0</v>
      </c>
      <c r="AJ30" s="64">
        <f>IFERROR(VLOOKUP($B30,STOCK!$A:$H,3,0)," ")</f>
        <v>19</v>
      </c>
      <c r="AK30" s="65">
        <f>IFERROR(VLOOKUP($B30,STOCK!$A:$H,4,0)," ")</f>
        <v>12</v>
      </c>
      <c r="AL30" s="65">
        <f>IFERROR(VLOOKUP($B30,STOCK!$A:$H,5,0)," ")</f>
        <v>14</v>
      </c>
      <c r="AM30" s="65">
        <f>IFERROR(VLOOKUP($B30,STOCK!$A:$H,6,0)," ")</f>
        <v>0</v>
      </c>
      <c r="AN30" s="65">
        <f>IFERROR(VLOOKUP($B30,STOCK!$A:$H,7,0)," ")</f>
        <v>8</v>
      </c>
      <c r="AO30" s="65">
        <f>IFERROR(VLOOKUP($B30,STOCK!$A:$H,8,0)," ")</f>
        <v>24</v>
      </c>
      <c r="AP30" s="62">
        <f t="shared" si="0"/>
        <v>71.25</v>
      </c>
      <c r="AQ30" s="50">
        <f t="shared" si="1"/>
        <v>32.727272727272727</v>
      </c>
      <c r="AR30" s="50" t="str">
        <f t="shared" si="2"/>
        <v>SV</v>
      </c>
      <c r="AS30" s="50" t="str">
        <f t="shared" si="3"/>
        <v>Q</v>
      </c>
      <c r="AT30" s="50">
        <f t="shared" si="4"/>
        <v>240</v>
      </c>
      <c r="AU30" s="63" t="str">
        <f t="shared" si="11"/>
        <v>SV</v>
      </c>
      <c r="AV30" s="67">
        <v>11563.000019999999</v>
      </c>
      <c r="AW30" s="133">
        <v>10992.528029999999</v>
      </c>
      <c r="AX30" s="49">
        <v>13500</v>
      </c>
      <c r="AY30" s="51">
        <f t="shared" si="5"/>
        <v>0.16751707832306995</v>
      </c>
      <c r="AZ30" s="51">
        <f t="shared" si="6"/>
        <v>0.14348148000000005</v>
      </c>
      <c r="BA30" s="49">
        <v>12900</v>
      </c>
      <c r="BB30" s="52">
        <v>3</v>
      </c>
      <c r="BC30" s="51">
        <f t="shared" si="7"/>
        <v>0.11562743039760037</v>
      </c>
      <c r="BD30" s="51">
        <f t="shared" si="8"/>
        <v>0.10364340930232561</v>
      </c>
      <c r="BE30" s="49">
        <v>12500</v>
      </c>
      <c r="BF30" s="52">
        <v>6</v>
      </c>
      <c r="BG30" s="51">
        <f t="shared" si="9"/>
        <v>8.1034331780620361E-2</v>
      </c>
      <c r="BH30" s="51">
        <f t="shared" si="10"/>
        <v>7.4959998400000047E-2</v>
      </c>
      <c r="BI30" s="282">
        <f t="shared" si="12"/>
        <v>20</v>
      </c>
    </row>
    <row r="31" spans="1:61" hidden="1">
      <c r="A31" s="54" t="s">
        <v>150</v>
      </c>
      <c r="B31" s="55" t="s">
        <v>331</v>
      </c>
      <c r="C31" s="55" t="s">
        <v>332</v>
      </c>
      <c r="D31" s="44" t="s">
        <v>333</v>
      </c>
      <c r="E31" s="56">
        <v>24</v>
      </c>
      <c r="F31" s="46" t="s">
        <v>5814</v>
      </c>
      <c r="G31" s="47" t="s">
        <v>5814</v>
      </c>
      <c r="H31" s="47" t="s">
        <v>5815</v>
      </c>
      <c r="I31" s="48" t="s">
        <v>5816</v>
      </c>
      <c r="J31" s="48" t="s">
        <v>5831</v>
      </c>
      <c r="K31" s="48" t="s">
        <v>5832</v>
      </c>
      <c r="L31" s="45">
        <v>161</v>
      </c>
      <c r="M31" s="47" t="s">
        <v>5833</v>
      </c>
      <c r="N31" s="60">
        <v>4</v>
      </c>
      <c r="O31" s="58">
        <v>16</v>
      </c>
      <c r="P31" s="58">
        <v>16</v>
      </c>
      <c r="Q31" s="132">
        <v>12</v>
      </c>
      <c r="R31" s="60">
        <v>10</v>
      </c>
      <c r="S31" s="58">
        <v>2</v>
      </c>
      <c r="T31" s="58">
        <v>0</v>
      </c>
      <c r="U31" s="132">
        <v>8</v>
      </c>
      <c r="V31" s="58">
        <v>32</v>
      </c>
      <c r="W31" s="58">
        <v>17</v>
      </c>
      <c r="X31" s="58">
        <v>24</v>
      </c>
      <c r="Y31" s="132">
        <v>26</v>
      </c>
      <c r="Z31" s="61">
        <v>23</v>
      </c>
      <c r="AA31" s="59">
        <v>24</v>
      </c>
      <c r="AB31" s="59">
        <v>0</v>
      </c>
      <c r="AC31" s="132">
        <v>0</v>
      </c>
      <c r="AD31" s="61">
        <v>1</v>
      </c>
      <c r="AE31" s="59">
        <v>2</v>
      </c>
      <c r="AF31" s="59">
        <v>0</v>
      </c>
      <c r="AG31" s="132">
        <v>0</v>
      </c>
      <c r="AH31" s="61">
        <v>0</v>
      </c>
      <c r="AI31" s="132">
        <v>0</v>
      </c>
      <c r="AJ31" s="64">
        <f>IFERROR(VLOOKUP($B31,STOCK!$A:$H,3,0)," ")</f>
        <v>30</v>
      </c>
      <c r="AK31" s="65">
        <f>IFERROR(VLOOKUP($B31,STOCK!$A:$H,4,0)," ")</f>
        <v>0</v>
      </c>
      <c r="AL31" s="65">
        <f>IFERROR(VLOOKUP($B31,STOCK!$A:$H,5,0)," ")</f>
        <v>23</v>
      </c>
      <c r="AM31" s="65">
        <f>IFERROR(VLOOKUP($B31,STOCK!$A:$H,6,0)," ")</f>
        <v>1</v>
      </c>
      <c r="AN31" s="65">
        <f>IFERROR(VLOOKUP($B31,STOCK!$A:$H,7,0)," ")</f>
        <v>25</v>
      </c>
      <c r="AO31" s="65">
        <f>IFERROR(VLOOKUP($B31,STOCK!$A:$H,8,0)," ")</f>
        <v>24</v>
      </c>
      <c r="AP31" s="62">
        <f t="shared" si="0"/>
        <v>75</v>
      </c>
      <c r="AQ31" s="50" t="str">
        <f t="shared" si="1"/>
        <v>Q</v>
      </c>
      <c r="AR31" s="50">
        <f t="shared" si="2"/>
        <v>26.538461538461537</v>
      </c>
      <c r="AS31" s="50" t="str">
        <f t="shared" si="3"/>
        <v>SV</v>
      </c>
      <c r="AT31" s="50" t="str">
        <f t="shared" si="4"/>
        <v>SV</v>
      </c>
      <c r="AU31" s="63" t="str">
        <f t="shared" si="11"/>
        <v>SV</v>
      </c>
      <c r="AV31" s="67">
        <v>11563.000019999999</v>
      </c>
      <c r="AW31" s="133">
        <v>11379.871800000001</v>
      </c>
      <c r="AX31" s="49">
        <v>13500</v>
      </c>
      <c r="AY31" s="51">
        <f t="shared" si="5"/>
        <v>0.16751707832306995</v>
      </c>
      <c r="AZ31" s="51">
        <f t="shared" si="6"/>
        <v>0.14348148000000005</v>
      </c>
      <c r="BA31" s="49">
        <v>12900</v>
      </c>
      <c r="BB31" s="52">
        <v>3</v>
      </c>
      <c r="BC31" s="51">
        <f t="shared" si="7"/>
        <v>0.11562743039760037</v>
      </c>
      <c r="BD31" s="51">
        <f t="shared" si="8"/>
        <v>0.10364340930232561</v>
      </c>
      <c r="BE31" s="49">
        <v>12500</v>
      </c>
      <c r="BF31" s="52">
        <v>6</v>
      </c>
      <c r="BG31" s="51">
        <f t="shared" si="9"/>
        <v>8.1034331780620361E-2</v>
      </c>
      <c r="BH31" s="51">
        <f t="shared" si="10"/>
        <v>7.4959998400000047E-2</v>
      </c>
      <c r="BI31" s="282">
        <f t="shared" si="12"/>
        <v>46</v>
      </c>
    </row>
    <row r="32" spans="1:61" hidden="1">
      <c r="A32" s="54" t="s">
        <v>149</v>
      </c>
      <c r="B32" s="55" t="s">
        <v>334</v>
      </c>
      <c r="C32" s="55" t="s">
        <v>335</v>
      </c>
      <c r="D32" s="44" t="s">
        <v>336</v>
      </c>
      <c r="E32" s="56">
        <v>24</v>
      </c>
      <c r="F32" s="46" t="s">
        <v>5814</v>
      </c>
      <c r="G32" s="47" t="s">
        <v>5814</v>
      </c>
      <c r="H32" s="47" t="s">
        <v>5815</v>
      </c>
      <c r="I32" s="48" t="s">
        <v>5816</v>
      </c>
      <c r="J32" s="48" t="s">
        <v>5831</v>
      </c>
      <c r="K32" s="48" t="s">
        <v>5824</v>
      </c>
      <c r="L32" s="45">
        <v>1370</v>
      </c>
      <c r="M32" s="47" t="s">
        <v>5825</v>
      </c>
      <c r="N32" s="60">
        <v>0</v>
      </c>
      <c r="O32" s="58">
        <v>0</v>
      </c>
      <c r="P32" s="58">
        <v>0</v>
      </c>
      <c r="Q32" s="132">
        <v>0</v>
      </c>
      <c r="R32" s="60">
        <v>0</v>
      </c>
      <c r="S32" s="58">
        <v>0</v>
      </c>
      <c r="T32" s="58">
        <v>0</v>
      </c>
      <c r="U32" s="132">
        <v>0</v>
      </c>
      <c r="V32" s="58">
        <v>0</v>
      </c>
      <c r="W32" s="58">
        <v>0</v>
      </c>
      <c r="X32" s="58">
        <v>0</v>
      </c>
      <c r="Y32" s="132">
        <v>0</v>
      </c>
      <c r="Z32" s="61">
        <v>0</v>
      </c>
      <c r="AA32" s="59">
        <v>0</v>
      </c>
      <c r="AB32" s="59">
        <v>0</v>
      </c>
      <c r="AC32" s="132">
        <v>0</v>
      </c>
      <c r="AD32" s="61">
        <v>0</v>
      </c>
      <c r="AE32" s="59">
        <v>0</v>
      </c>
      <c r="AF32" s="59">
        <v>0</v>
      </c>
      <c r="AG32" s="132">
        <v>0</v>
      </c>
      <c r="AH32" s="61">
        <v>0</v>
      </c>
      <c r="AI32" s="132">
        <v>0</v>
      </c>
      <c r="AJ32" s="64">
        <f>IFERROR(VLOOKUP($B32,STOCK!$A:$H,3,0)," ")</f>
        <v>0</v>
      </c>
      <c r="AK32" s="65">
        <f>IFERROR(VLOOKUP($B32,STOCK!$A:$H,4,0)," ")</f>
        <v>0</v>
      </c>
      <c r="AL32" s="65">
        <f>IFERROR(VLOOKUP($B32,STOCK!$A:$H,5,0)," ")</f>
        <v>19</v>
      </c>
      <c r="AM32" s="65">
        <f>IFERROR(VLOOKUP($B32,STOCK!$A:$H,6,0)," ")</f>
        <v>20</v>
      </c>
      <c r="AN32" s="65">
        <f>IFERROR(VLOOKUP($B32,STOCK!$A:$H,7,0)," ")</f>
        <v>0</v>
      </c>
      <c r="AO32" s="65">
        <f>IFERROR(VLOOKUP($B32,STOCK!$A:$H,8,0)," ")</f>
        <v>0</v>
      </c>
      <c r="AP32" s="62" t="str">
        <f t="shared" si="0"/>
        <v>Q</v>
      </c>
      <c r="AQ32" s="50" t="str">
        <f t="shared" si="1"/>
        <v>Q</v>
      </c>
      <c r="AR32" s="50" t="str">
        <f t="shared" si="2"/>
        <v>SV</v>
      </c>
      <c r="AS32" s="50" t="str">
        <f t="shared" si="3"/>
        <v>SV</v>
      </c>
      <c r="AT32" s="50" t="str">
        <f t="shared" si="4"/>
        <v>Q</v>
      </c>
      <c r="AU32" s="63" t="str">
        <f t="shared" si="11"/>
        <v>Q</v>
      </c>
      <c r="AV32" s="67">
        <v>6750.0000040000004</v>
      </c>
      <c r="AW32" s="133">
        <v>6749.9997400000002</v>
      </c>
      <c r="AX32" s="49">
        <v>8900</v>
      </c>
      <c r="AY32" s="51">
        <f t="shared" si="5"/>
        <v>0.3185185177371741</v>
      </c>
      <c r="AZ32" s="51">
        <f t="shared" si="6"/>
        <v>0.24157303325842691</v>
      </c>
      <c r="BA32" s="49">
        <v>8450</v>
      </c>
      <c r="BB32" s="52">
        <v>3</v>
      </c>
      <c r="BC32" s="51">
        <f t="shared" si="7"/>
        <v>0.25185185111001362</v>
      </c>
      <c r="BD32" s="51">
        <f t="shared" si="8"/>
        <v>0.20118343147928988</v>
      </c>
      <c r="BE32" s="49">
        <v>0</v>
      </c>
      <c r="BF32" s="52">
        <v>0</v>
      </c>
      <c r="BG32" s="51">
        <f t="shared" si="9"/>
        <v>-1</v>
      </c>
      <c r="BH32" s="51">
        <f t="shared" si="10"/>
        <v>0</v>
      </c>
      <c r="BI32" s="282">
        <f t="shared" si="12"/>
        <v>0</v>
      </c>
    </row>
    <row r="33" spans="1:61" hidden="1">
      <c r="A33" s="54" t="s">
        <v>149</v>
      </c>
      <c r="B33" s="55" t="s">
        <v>337</v>
      </c>
      <c r="C33" s="55" t="s">
        <v>338</v>
      </c>
      <c r="D33" s="44" t="s">
        <v>339</v>
      </c>
      <c r="E33" s="56">
        <v>1</v>
      </c>
      <c r="F33" s="46" t="s">
        <v>5814</v>
      </c>
      <c r="G33" s="47" t="s">
        <v>5814</v>
      </c>
      <c r="H33" s="47" t="s">
        <v>5815</v>
      </c>
      <c r="I33" s="48" t="s">
        <v>5816</v>
      </c>
      <c r="J33" s="48" t="s">
        <v>5831</v>
      </c>
      <c r="K33" s="48" t="s">
        <v>5824</v>
      </c>
      <c r="L33" s="45">
        <v>1370</v>
      </c>
      <c r="M33" s="47" t="s">
        <v>5825</v>
      </c>
      <c r="N33" s="60">
        <v>0</v>
      </c>
      <c r="O33" s="58">
        <v>0</v>
      </c>
      <c r="P33" s="58">
        <v>0</v>
      </c>
      <c r="Q33" s="132">
        <v>0</v>
      </c>
      <c r="R33" s="60">
        <v>0</v>
      </c>
      <c r="S33" s="58">
        <v>0</v>
      </c>
      <c r="T33" s="58">
        <v>0</v>
      </c>
      <c r="U33" s="132">
        <v>0</v>
      </c>
      <c r="V33" s="58">
        <v>0</v>
      </c>
      <c r="W33" s="58">
        <v>0</v>
      </c>
      <c r="X33" s="58">
        <v>0</v>
      </c>
      <c r="Y33" s="132">
        <v>0</v>
      </c>
      <c r="Z33" s="61">
        <v>0</v>
      </c>
      <c r="AA33" s="59">
        <v>0</v>
      </c>
      <c r="AB33" s="59">
        <v>0</v>
      </c>
      <c r="AC33" s="132">
        <v>0</v>
      </c>
      <c r="AD33" s="61">
        <v>0</v>
      </c>
      <c r="AE33" s="59">
        <v>0</v>
      </c>
      <c r="AF33" s="59">
        <v>0</v>
      </c>
      <c r="AG33" s="132">
        <v>0</v>
      </c>
      <c r="AH33" s="61">
        <v>0</v>
      </c>
      <c r="AI33" s="132">
        <v>0</v>
      </c>
      <c r="AJ33" s="64">
        <f>IFERROR(VLOOKUP($B33,STOCK!$A:$H,3,0)," ")</f>
        <v>0</v>
      </c>
      <c r="AK33" s="65">
        <f>IFERROR(VLOOKUP($B33,STOCK!$A:$H,4,0)," ")</f>
        <v>0</v>
      </c>
      <c r="AL33" s="65">
        <f>IFERROR(VLOOKUP($B33,STOCK!$A:$H,5,0)," ")</f>
        <v>6</v>
      </c>
      <c r="AM33" s="65">
        <f>IFERROR(VLOOKUP($B33,STOCK!$A:$H,6,0)," ")</f>
        <v>0</v>
      </c>
      <c r="AN33" s="65">
        <f>IFERROR(VLOOKUP($B33,STOCK!$A:$H,7,0)," ")</f>
        <v>0</v>
      </c>
      <c r="AO33" s="65">
        <f>IFERROR(VLOOKUP($B33,STOCK!$A:$H,8,0)," ")</f>
        <v>0</v>
      </c>
      <c r="AP33" s="62" t="str">
        <f t="shared" si="0"/>
        <v>Q</v>
      </c>
      <c r="AQ33" s="50" t="str">
        <f t="shared" si="1"/>
        <v>Q</v>
      </c>
      <c r="AR33" s="50" t="str">
        <f t="shared" si="2"/>
        <v>SV</v>
      </c>
      <c r="AS33" s="50" t="str">
        <f t="shared" si="3"/>
        <v>Q</v>
      </c>
      <c r="AT33" s="50" t="str">
        <f t="shared" si="4"/>
        <v>Q</v>
      </c>
      <c r="AU33" s="63" t="str">
        <f t="shared" si="11"/>
        <v>Q</v>
      </c>
      <c r="AV33" s="67">
        <v>6750.0000040000004</v>
      </c>
      <c r="AW33" s="133">
        <v>6749.9998500000002</v>
      </c>
      <c r="AX33" s="49">
        <v>8900</v>
      </c>
      <c r="AY33" s="51">
        <f t="shared" si="5"/>
        <v>0.3185185177371741</v>
      </c>
      <c r="AZ33" s="51">
        <f t="shared" si="6"/>
        <v>0.24157303325842691</v>
      </c>
      <c r="BA33" s="49">
        <v>8450</v>
      </c>
      <c r="BB33" s="52">
        <v>3</v>
      </c>
      <c r="BC33" s="51">
        <f t="shared" si="7"/>
        <v>0.25185185111001362</v>
      </c>
      <c r="BD33" s="51">
        <f t="shared" si="8"/>
        <v>0.20118343147928988</v>
      </c>
      <c r="BE33" s="49">
        <v>0</v>
      </c>
      <c r="BF33" s="52">
        <v>0</v>
      </c>
      <c r="BG33" s="51">
        <f t="shared" si="9"/>
        <v>-1</v>
      </c>
      <c r="BH33" s="51">
        <f t="shared" si="10"/>
        <v>0</v>
      </c>
      <c r="BI33" s="282">
        <f t="shared" si="12"/>
        <v>0</v>
      </c>
    </row>
    <row r="34" spans="1:61" hidden="1">
      <c r="A34" s="54" t="s">
        <v>150</v>
      </c>
      <c r="B34" s="55" t="s">
        <v>340</v>
      </c>
      <c r="C34" s="55" t="s">
        <v>341</v>
      </c>
      <c r="D34" s="44" t="s">
        <v>342</v>
      </c>
      <c r="E34" s="56">
        <v>12</v>
      </c>
      <c r="F34" s="46" t="s">
        <v>5814</v>
      </c>
      <c r="G34" s="47" t="s">
        <v>5814</v>
      </c>
      <c r="H34" s="47" t="s">
        <v>5815</v>
      </c>
      <c r="I34" s="48" t="s">
        <v>5834</v>
      </c>
      <c r="J34" s="48" t="s">
        <v>5835</v>
      </c>
      <c r="K34" s="48" t="s">
        <v>5827</v>
      </c>
      <c r="L34" s="45">
        <v>509</v>
      </c>
      <c r="M34" s="47" t="s">
        <v>5828</v>
      </c>
      <c r="N34" s="60">
        <v>396</v>
      </c>
      <c r="O34" s="58">
        <v>506</v>
      </c>
      <c r="P34" s="58">
        <v>334</v>
      </c>
      <c r="Q34" s="132">
        <v>454</v>
      </c>
      <c r="R34" s="60">
        <v>832</v>
      </c>
      <c r="S34" s="58">
        <v>1241</v>
      </c>
      <c r="T34" s="58">
        <v>795</v>
      </c>
      <c r="U34" s="132">
        <v>624</v>
      </c>
      <c r="V34" s="58">
        <v>228</v>
      </c>
      <c r="W34" s="58">
        <v>240</v>
      </c>
      <c r="X34" s="58">
        <v>124</v>
      </c>
      <c r="Y34" s="132">
        <v>114</v>
      </c>
      <c r="Z34" s="61">
        <v>273</v>
      </c>
      <c r="AA34" s="59">
        <v>441</v>
      </c>
      <c r="AB34" s="59">
        <v>268</v>
      </c>
      <c r="AC34" s="132">
        <v>178</v>
      </c>
      <c r="AD34" s="61">
        <v>348</v>
      </c>
      <c r="AE34" s="59">
        <v>523</v>
      </c>
      <c r="AF34" s="59">
        <v>248</v>
      </c>
      <c r="AG34" s="132">
        <v>284</v>
      </c>
      <c r="AH34" s="61">
        <v>6</v>
      </c>
      <c r="AI34" s="132">
        <v>38</v>
      </c>
      <c r="AJ34" s="64">
        <f>IFERROR(VLOOKUP($B34,STOCK!$A:$H,3,0)," ")</f>
        <v>182</v>
      </c>
      <c r="AK34" s="65">
        <f>IFERROR(VLOOKUP($B34,STOCK!$A:$H,4,0)," ")</f>
        <v>1205</v>
      </c>
      <c r="AL34" s="65">
        <f>IFERROR(VLOOKUP($B34,STOCK!$A:$H,5,0)," ")</f>
        <v>181</v>
      </c>
      <c r="AM34" s="65">
        <f>IFERROR(VLOOKUP($B34,STOCK!$A:$H,6,0)," ")</f>
        <v>345</v>
      </c>
      <c r="AN34" s="65">
        <f>IFERROR(VLOOKUP($B34,STOCK!$A:$H,7,0)," ")</f>
        <v>273</v>
      </c>
      <c r="AO34" s="65">
        <f>IFERROR(VLOOKUP($B34,STOCK!$A:$H,8,0)," ")</f>
        <v>219</v>
      </c>
      <c r="AP34" s="62">
        <f t="shared" si="0"/>
        <v>12.026431718061675</v>
      </c>
      <c r="AQ34" s="50">
        <f t="shared" si="1"/>
        <v>57.932692307692307</v>
      </c>
      <c r="AR34" s="50">
        <f t="shared" si="2"/>
        <v>47.631578947368425</v>
      </c>
      <c r="AS34" s="50">
        <f t="shared" si="3"/>
        <v>58.146067415730336</v>
      </c>
      <c r="AT34" s="50">
        <f t="shared" si="4"/>
        <v>28.838028169014088</v>
      </c>
      <c r="AU34" s="63">
        <f t="shared" si="11"/>
        <v>172.89473684210526</v>
      </c>
      <c r="AV34" s="67">
        <v>1230</v>
      </c>
      <c r="AW34" s="133">
        <v>1229.9997599999999</v>
      </c>
      <c r="AX34" s="49">
        <v>1750</v>
      </c>
      <c r="AY34" s="51">
        <f t="shared" si="5"/>
        <v>0.4227642276422765</v>
      </c>
      <c r="AZ34" s="51">
        <f t="shared" si="6"/>
        <v>0.29714285714285715</v>
      </c>
      <c r="BA34" s="49">
        <v>1690</v>
      </c>
      <c r="BB34" s="52">
        <v>6</v>
      </c>
      <c r="BC34" s="51">
        <f t="shared" si="7"/>
        <v>0.37398373983739841</v>
      </c>
      <c r="BD34" s="51">
        <f t="shared" si="8"/>
        <v>0.27218934911242604</v>
      </c>
      <c r="BE34" s="49">
        <v>0</v>
      </c>
      <c r="BF34" s="52">
        <v>0</v>
      </c>
      <c r="BG34" s="51">
        <f t="shared" si="9"/>
        <v>-1</v>
      </c>
      <c r="BH34" s="51">
        <f t="shared" si="10"/>
        <v>0</v>
      </c>
      <c r="BI34" s="282">
        <f t="shared" si="12"/>
        <v>1692</v>
      </c>
    </row>
    <row r="35" spans="1:61" hidden="1">
      <c r="A35" s="54" t="s">
        <v>150</v>
      </c>
      <c r="B35" s="55" t="s">
        <v>343</v>
      </c>
      <c r="C35" s="55" t="s">
        <v>344</v>
      </c>
      <c r="D35" s="44" t="s">
        <v>345</v>
      </c>
      <c r="E35" s="56">
        <v>12</v>
      </c>
      <c r="F35" s="46" t="s">
        <v>5814</v>
      </c>
      <c r="G35" s="47" t="s">
        <v>5814</v>
      </c>
      <c r="H35" s="47" t="s">
        <v>5815</v>
      </c>
      <c r="I35" s="48" t="s">
        <v>5834</v>
      </c>
      <c r="J35" s="48" t="s">
        <v>5835</v>
      </c>
      <c r="K35" s="48" t="s">
        <v>5827</v>
      </c>
      <c r="L35" s="45">
        <v>509</v>
      </c>
      <c r="M35" s="47" t="s">
        <v>5828</v>
      </c>
      <c r="N35" s="60">
        <v>687</v>
      </c>
      <c r="O35" s="58">
        <v>551</v>
      </c>
      <c r="P35" s="58">
        <v>720</v>
      </c>
      <c r="Q35" s="132">
        <v>689</v>
      </c>
      <c r="R35" s="60">
        <v>1483</v>
      </c>
      <c r="S35" s="58">
        <v>2411</v>
      </c>
      <c r="T35" s="58">
        <v>1695</v>
      </c>
      <c r="U35" s="132">
        <v>1734</v>
      </c>
      <c r="V35" s="58">
        <v>436</v>
      </c>
      <c r="W35" s="58">
        <v>459</v>
      </c>
      <c r="X35" s="58">
        <v>255</v>
      </c>
      <c r="Y35" s="132">
        <v>197</v>
      </c>
      <c r="Z35" s="61">
        <v>389</v>
      </c>
      <c r="AA35" s="59">
        <v>424</v>
      </c>
      <c r="AB35" s="59">
        <v>427</v>
      </c>
      <c r="AC35" s="132">
        <v>389</v>
      </c>
      <c r="AD35" s="61">
        <v>842</v>
      </c>
      <c r="AE35" s="59">
        <v>705</v>
      </c>
      <c r="AF35" s="59">
        <v>670</v>
      </c>
      <c r="AG35" s="132">
        <v>486</v>
      </c>
      <c r="AH35" s="61">
        <v>38</v>
      </c>
      <c r="AI35" s="132">
        <v>68</v>
      </c>
      <c r="AJ35" s="64">
        <f>IFERROR(VLOOKUP($B35,STOCK!$A:$H,3,0)," ")</f>
        <v>-72</v>
      </c>
      <c r="AK35" s="65">
        <f>IFERROR(VLOOKUP($B35,STOCK!$A:$H,4,0)," ")</f>
        <v>834</v>
      </c>
      <c r="AL35" s="65">
        <f>IFERROR(VLOOKUP($B35,STOCK!$A:$H,5,0)," ")</f>
        <v>500</v>
      </c>
      <c r="AM35" s="65">
        <f>IFERROR(VLOOKUP($B35,STOCK!$A:$H,6,0)," ")</f>
        <v>253</v>
      </c>
      <c r="AN35" s="65">
        <f>IFERROR(VLOOKUP($B35,STOCK!$A:$H,7,0)," ")</f>
        <v>0</v>
      </c>
      <c r="AO35" s="65">
        <f>IFERROR(VLOOKUP($B35,STOCK!$A:$H,8,0)," ")</f>
        <v>197</v>
      </c>
      <c r="AP35" s="62" t="str">
        <f t="shared" si="0"/>
        <v>Q</v>
      </c>
      <c r="AQ35" s="50">
        <f t="shared" si="1"/>
        <v>14.429065743944637</v>
      </c>
      <c r="AR35" s="50">
        <f t="shared" si="2"/>
        <v>76.142131979695435</v>
      </c>
      <c r="AS35" s="50">
        <f t="shared" si="3"/>
        <v>19.511568123393317</v>
      </c>
      <c r="AT35" s="50" t="str">
        <f t="shared" si="4"/>
        <v>Q</v>
      </c>
      <c r="AU35" s="63">
        <f t="shared" si="11"/>
        <v>86.911764705882348</v>
      </c>
      <c r="AV35" s="67">
        <v>1230</v>
      </c>
      <c r="AW35" s="133">
        <v>1229.9997599999999</v>
      </c>
      <c r="AX35" s="49">
        <v>1750</v>
      </c>
      <c r="AY35" s="51">
        <f t="shared" si="5"/>
        <v>0.4227642276422765</v>
      </c>
      <c r="AZ35" s="51">
        <f t="shared" si="6"/>
        <v>0.29714285714285715</v>
      </c>
      <c r="BA35" s="49">
        <v>1690</v>
      </c>
      <c r="BB35" s="52">
        <v>6</v>
      </c>
      <c r="BC35" s="51">
        <f t="shared" si="7"/>
        <v>0.37398373983739841</v>
      </c>
      <c r="BD35" s="51">
        <f t="shared" si="8"/>
        <v>0.27218934911242604</v>
      </c>
      <c r="BE35" s="49">
        <v>1625</v>
      </c>
      <c r="BF35" s="52">
        <v>12</v>
      </c>
      <c r="BG35" s="51">
        <f t="shared" si="9"/>
        <v>0.32113821138211374</v>
      </c>
      <c r="BH35" s="51">
        <f t="shared" si="10"/>
        <v>0.24307692307692308</v>
      </c>
      <c r="BI35" s="282">
        <f t="shared" si="12"/>
        <v>3563</v>
      </c>
    </row>
    <row r="36" spans="1:61" hidden="1">
      <c r="A36" s="54" t="s">
        <v>150</v>
      </c>
      <c r="B36" s="55" t="s">
        <v>346</v>
      </c>
      <c r="C36" s="55" t="s">
        <v>347</v>
      </c>
      <c r="D36" s="44" t="s">
        <v>348</v>
      </c>
      <c r="E36" s="56">
        <v>12</v>
      </c>
      <c r="F36" s="46" t="s">
        <v>5814</v>
      </c>
      <c r="G36" s="47" t="s">
        <v>5814</v>
      </c>
      <c r="H36" s="47" t="s">
        <v>5815</v>
      </c>
      <c r="I36" s="48" t="s">
        <v>5834</v>
      </c>
      <c r="J36" s="48" t="s">
        <v>5835</v>
      </c>
      <c r="K36" s="48" t="s">
        <v>5827</v>
      </c>
      <c r="L36" s="45">
        <v>509</v>
      </c>
      <c r="M36" s="47" t="s">
        <v>5828</v>
      </c>
      <c r="N36" s="60">
        <v>82</v>
      </c>
      <c r="O36" s="58">
        <v>326</v>
      </c>
      <c r="P36" s="58">
        <v>216</v>
      </c>
      <c r="Q36" s="132">
        <v>223</v>
      </c>
      <c r="R36" s="60">
        <v>120</v>
      </c>
      <c r="S36" s="58">
        <v>507</v>
      </c>
      <c r="T36" s="58">
        <v>533</v>
      </c>
      <c r="U36" s="132">
        <v>425</v>
      </c>
      <c r="V36" s="58">
        <v>39</v>
      </c>
      <c r="W36" s="58">
        <v>192</v>
      </c>
      <c r="X36" s="58">
        <v>172</v>
      </c>
      <c r="Y36" s="132">
        <v>213</v>
      </c>
      <c r="Z36" s="61">
        <v>58</v>
      </c>
      <c r="AA36" s="59">
        <v>222</v>
      </c>
      <c r="AB36" s="59">
        <v>189</v>
      </c>
      <c r="AC36" s="132">
        <v>205</v>
      </c>
      <c r="AD36" s="61">
        <v>106</v>
      </c>
      <c r="AE36" s="59">
        <v>305</v>
      </c>
      <c r="AF36" s="59">
        <v>157</v>
      </c>
      <c r="AG36" s="132">
        <v>272</v>
      </c>
      <c r="AH36" s="61">
        <v>2</v>
      </c>
      <c r="AI36" s="132">
        <v>16</v>
      </c>
      <c r="AJ36" s="64">
        <f>IFERROR(VLOOKUP($B36,STOCK!$A:$H,3,0)," ")</f>
        <v>149</v>
      </c>
      <c r="AK36" s="65">
        <f>IFERROR(VLOOKUP($B36,STOCK!$A:$H,4,0)," ")</f>
        <v>565</v>
      </c>
      <c r="AL36" s="65">
        <f>IFERROR(VLOOKUP($B36,STOCK!$A:$H,5,0)," ")</f>
        <v>177</v>
      </c>
      <c r="AM36" s="65">
        <f>IFERROR(VLOOKUP($B36,STOCK!$A:$H,6,0)," ")</f>
        <v>252</v>
      </c>
      <c r="AN36" s="65">
        <f>IFERROR(VLOOKUP($B36,STOCK!$A:$H,7,0)," ")</f>
        <v>10</v>
      </c>
      <c r="AO36" s="65">
        <f>IFERROR(VLOOKUP($B36,STOCK!$A:$H,8,0)," ")</f>
        <v>115</v>
      </c>
      <c r="AP36" s="62">
        <f t="shared" si="0"/>
        <v>20.044843049327355</v>
      </c>
      <c r="AQ36" s="50">
        <f t="shared" si="1"/>
        <v>39.882352941176471</v>
      </c>
      <c r="AR36" s="50">
        <f t="shared" si="2"/>
        <v>24.929577464788732</v>
      </c>
      <c r="AS36" s="50">
        <f t="shared" si="3"/>
        <v>36.878048780487802</v>
      </c>
      <c r="AT36" s="50">
        <f t="shared" si="4"/>
        <v>1.1029411764705883</v>
      </c>
      <c r="AU36" s="63">
        <f t="shared" si="11"/>
        <v>215.625</v>
      </c>
      <c r="AV36" s="67">
        <v>1230</v>
      </c>
      <c r="AW36" s="133">
        <v>1229.9997599999999</v>
      </c>
      <c r="AX36" s="49">
        <v>1750</v>
      </c>
      <c r="AY36" s="51">
        <f t="shared" si="5"/>
        <v>0.4227642276422765</v>
      </c>
      <c r="AZ36" s="51">
        <f t="shared" si="6"/>
        <v>0.29714285714285715</v>
      </c>
      <c r="BA36" s="49">
        <v>1690</v>
      </c>
      <c r="BB36" s="52">
        <v>6</v>
      </c>
      <c r="BC36" s="51">
        <f t="shared" si="7"/>
        <v>0.37398373983739841</v>
      </c>
      <c r="BD36" s="51">
        <f t="shared" si="8"/>
        <v>0.27218934911242604</v>
      </c>
      <c r="BE36" s="49">
        <v>1625</v>
      </c>
      <c r="BF36" s="52">
        <v>12</v>
      </c>
      <c r="BG36" s="51">
        <f t="shared" si="9"/>
        <v>0.32113821138211374</v>
      </c>
      <c r="BH36" s="51">
        <f t="shared" si="10"/>
        <v>0.24307692307692308</v>
      </c>
      <c r="BI36" s="282">
        <f t="shared" si="12"/>
        <v>1354</v>
      </c>
    </row>
    <row r="37" spans="1:61" hidden="1">
      <c r="A37" s="54" t="s">
        <v>150</v>
      </c>
      <c r="B37" s="55" t="s">
        <v>349</v>
      </c>
      <c r="C37" s="55" t="s">
        <v>350</v>
      </c>
      <c r="D37" s="44" t="s">
        <v>351</v>
      </c>
      <c r="E37" s="56">
        <v>4</v>
      </c>
      <c r="F37" s="46" t="s">
        <v>5814</v>
      </c>
      <c r="G37" s="47" t="s">
        <v>5814</v>
      </c>
      <c r="H37" s="47" t="s">
        <v>5815</v>
      </c>
      <c r="I37" s="48" t="s">
        <v>5834</v>
      </c>
      <c r="J37" s="48" t="s">
        <v>5835</v>
      </c>
      <c r="K37" s="48" t="s">
        <v>5836</v>
      </c>
      <c r="L37" s="45">
        <v>139</v>
      </c>
      <c r="M37" s="47" t="s">
        <v>5823</v>
      </c>
      <c r="N37" s="60">
        <v>104</v>
      </c>
      <c r="O37" s="58">
        <v>67</v>
      </c>
      <c r="P37" s="58">
        <v>77</v>
      </c>
      <c r="Q37" s="132">
        <v>66</v>
      </c>
      <c r="R37" s="60">
        <v>114</v>
      </c>
      <c r="S37" s="58">
        <v>124</v>
      </c>
      <c r="T37" s="58">
        <v>78</v>
      </c>
      <c r="U37" s="132">
        <v>94</v>
      </c>
      <c r="V37" s="58">
        <v>30</v>
      </c>
      <c r="W37" s="58">
        <v>38</v>
      </c>
      <c r="X37" s="58">
        <v>13</v>
      </c>
      <c r="Y37" s="132">
        <v>16</v>
      </c>
      <c r="Z37" s="61">
        <v>70</v>
      </c>
      <c r="AA37" s="59">
        <v>74</v>
      </c>
      <c r="AB37" s="59">
        <v>43</v>
      </c>
      <c r="AC37" s="132">
        <v>45</v>
      </c>
      <c r="AD37" s="61">
        <v>62</v>
      </c>
      <c r="AE37" s="59">
        <v>96</v>
      </c>
      <c r="AF37" s="59">
        <v>60</v>
      </c>
      <c r="AG37" s="132">
        <v>60</v>
      </c>
      <c r="AH37" s="61">
        <v>6</v>
      </c>
      <c r="AI37" s="132">
        <v>8</v>
      </c>
      <c r="AJ37" s="64">
        <f>IFERROR(VLOOKUP($B37,STOCK!$A:$H,3,0)," ")</f>
        <v>64</v>
      </c>
      <c r="AK37" s="65">
        <f>IFERROR(VLOOKUP($B37,STOCK!$A:$H,4,0)," ")</f>
        <v>68</v>
      </c>
      <c r="AL37" s="65">
        <f>IFERROR(VLOOKUP($B37,STOCK!$A:$H,5,0)," ")</f>
        <v>19</v>
      </c>
      <c r="AM37" s="65">
        <f>IFERROR(VLOOKUP($B37,STOCK!$A:$H,6,0)," ")</f>
        <v>39</v>
      </c>
      <c r="AN37" s="65">
        <f>IFERROR(VLOOKUP($B37,STOCK!$A:$H,7,0)," ")</f>
        <v>60</v>
      </c>
      <c r="AO37" s="65">
        <f>IFERROR(VLOOKUP($B37,STOCK!$A:$H,8,0)," ")</f>
        <v>34</v>
      </c>
      <c r="AP37" s="62">
        <f t="shared" si="0"/>
        <v>29.090909090909093</v>
      </c>
      <c r="AQ37" s="50">
        <f t="shared" si="1"/>
        <v>21.702127659574469</v>
      </c>
      <c r="AR37" s="50">
        <f t="shared" si="2"/>
        <v>35.625</v>
      </c>
      <c r="AS37" s="50">
        <f t="shared" si="3"/>
        <v>26</v>
      </c>
      <c r="AT37" s="50">
        <f t="shared" si="4"/>
        <v>30</v>
      </c>
      <c r="AU37" s="63">
        <f t="shared" si="11"/>
        <v>127.5</v>
      </c>
      <c r="AV37" s="67">
        <v>9090</v>
      </c>
      <c r="AW37" s="133">
        <v>8861.2627400000001</v>
      </c>
      <c r="AX37" s="49">
        <v>10750</v>
      </c>
      <c r="AY37" s="51">
        <f t="shared" si="5"/>
        <v>0.18261826182618268</v>
      </c>
      <c r="AZ37" s="51">
        <f t="shared" si="6"/>
        <v>0.15441860465116278</v>
      </c>
      <c r="BA37" s="49">
        <v>10125</v>
      </c>
      <c r="BB37" s="52">
        <v>4</v>
      </c>
      <c r="BC37" s="51">
        <f t="shared" si="7"/>
        <v>0.11386138613861396</v>
      </c>
      <c r="BD37" s="51">
        <f t="shared" si="8"/>
        <v>0.10222222222222223</v>
      </c>
      <c r="BE37" s="49">
        <v>0</v>
      </c>
      <c r="BF37" s="52">
        <v>0</v>
      </c>
      <c r="BG37" s="51">
        <f t="shared" si="9"/>
        <v>-1</v>
      </c>
      <c r="BH37" s="51">
        <f t="shared" si="10"/>
        <v>0</v>
      </c>
      <c r="BI37" s="282">
        <f t="shared" si="12"/>
        <v>289</v>
      </c>
    </row>
    <row r="38" spans="1:61" hidden="1">
      <c r="A38" s="54" t="s">
        <v>151</v>
      </c>
      <c r="B38" s="55" t="s">
        <v>352</v>
      </c>
      <c r="C38" s="55" t="s">
        <v>353</v>
      </c>
      <c r="D38" s="44" t="s">
        <v>354</v>
      </c>
      <c r="E38" s="56">
        <v>1</v>
      </c>
      <c r="F38" s="46" t="s">
        <v>5814</v>
      </c>
      <c r="G38" s="47" t="s">
        <v>5814</v>
      </c>
      <c r="H38" s="47" t="s">
        <v>5815</v>
      </c>
      <c r="I38" s="48" t="s">
        <v>5834</v>
      </c>
      <c r="J38" s="48" t="s">
        <v>5835</v>
      </c>
      <c r="K38" s="48" t="s">
        <v>5836</v>
      </c>
      <c r="L38" s="45">
        <v>139</v>
      </c>
      <c r="M38" s="47" t="s">
        <v>5823</v>
      </c>
      <c r="N38" s="60">
        <v>0</v>
      </c>
      <c r="O38" s="58">
        <v>0</v>
      </c>
      <c r="P38" s="58">
        <v>0</v>
      </c>
      <c r="Q38" s="132">
        <v>0</v>
      </c>
      <c r="R38" s="60">
        <v>0</v>
      </c>
      <c r="S38" s="58">
        <v>0</v>
      </c>
      <c r="T38" s="58">
        <v>0</v>
      </c>
      <c r="U38" s="132">
        <v>0</v>
      </c>
      <c r="V38" s="58">
        <v>0</v>
      </c>
      <c r="W38" s="58">
        <v>0</v>
      </c>
      <c r="X38" s="58">
        <v>0</v>
      </c>
      <c r="Y38" s="132">
        <v>0</v>
      </c>
      <c r="Z38" s="61">
        <v>0</v>
      </c>
      <c r="AA38" s="59">
        <v>0</v>
      </c>
      <c r="AB38" s="59">
        <v>0</v>
      </c>
      <c r="AC38" s="132">
        <v>0</v>
      </c>
      <c r="AD38" s="61">
        <v>0</v>
      </c>
      <c r="AE38" s="59">
        <v>0</v>
      </c>
      <c r="AF38" s="59">
        <v>0</v>
      </c>
      <c r="AG38" s="132">
        <v>0</v>
      </c>
      <c r="AH38" s="61">
        <v>0</v>
      </c>
      <c r="AI38" s="132">
        <v>0</v>
      </c>
      <c r="AJ38" s="64">
        <f>IFERROR(VLOOKUP($B38,STOCK!$A:$H,3,0)," ")</f>
        <v>0</v>
      </c>
      <c r="AK38" s="65">
        <f>IFERROR(VLOOKUP($B38,STOCK!$A:$H,4,0)," ")</f>
        <v>0</v>
      </c>
      <c r="AL38" s="65">
        <f>IFERROR(VLOOKUP($B38,STOCK!$A:$H,5,0)," ")</f>
        <v>0</v>
      </c>
      <c r="AM38" s="65">
        <f>IFERROR(VLOOKUP($B38,STOCK!$A:$H,6,0)," ")</f>
        <v>0</v>
      </c>
      <c r="AN38" s="65">
        <f>IFERROR(VLOOKUP($B38,STOCK!$A:$H,7,0)," ")</f>
        <v>0</v>
      </c>
      <c r="AO38" s="65">
        <f>IFERROR(VLOOKUP($B38,STOCK!$A:$H,8,0)," ")</f>
        <v>0</v>
      </c>
      <c r="AP38" s="62" t="str">
        <f t="shared" si="0"/>
        <v>Q</v>
      </c>
      <c r="AQ38" s="50" t="str">
        <f t="shared" si="1"/>
        <v>Q</v>
      </c>
      <c r="AR38" s="50" t="str">
        <f t="shared" si="2"/>
        <v>Q</v>
      </c>
      <c r="AS38" s="50" t="str">
        <f t="shared" si="3"/>
        <v>Q</v>
      </c>
      <c r="AT38" s="50" t="str">
        <f t="shared" si="4"/>
        <v>Q</v>
      </c>
      <c r="AU38" s="63" t="str">
        <f t="shared" si="11"/>
        <v>Q</v>
      </c>
      <c r="AV38" s="67">
        <v>36359.999994999998</v>
      </c>
      <c r="AW38" s="133">
        <v>35445.05096</v>
      </c>
      <c r="AX38" s="49">
        <v>40500</v>
      </c>
      <c r="AY38" s="51">
        <f t="shared" si="5"/>
        <v>0.11386138629178522</v>
      </c>
      <c r="AZ38" s="51">
        <f t="shared" si="6"/>
        <v>0.10222222234567906</v>
      </c>
      <c r="BA38" s="49">
        <v>0</v>
      </c>
      <c r="BB38" s="52">
        <v>0</v>
      </c>
      <c r="BC38" s="51">
        <f t="shared" si="7"/>
        <v>-1</v>
      </c>
      <c r="BD38" s="51">
        <f t="shared" si="8"/>
        <v>0</v>
      </c>
      <c r="BE38" s="49">
        <v>0</v>
      </c>
      <c r="BF38" s="52">
        <v>0</v>
      </c>
      <c r="BG38" s="51">
        <f t="shared" si="9"/>
        <v>-1</v>
      </c>
      <c r="BH38" s="51">
        <f t="shared" si="10"/>
        <v>0</v>
      </c>
      <c r="BI38" s="282">
        <f t="shared" si="12"/>
        <v>0</v>
      </c>
    </row>
    <row r="39" spans="1:61" hidden="1">
      <c r="A39" s="54" t="s">
        <v>151</v>
      </c>
      <c r="B39" s="55" t="s">
        <v>355</v>
      </c>
      <c r="C39" s="55" t="s">
        <v>356</v>
      </c>
      <c r="D39" s="44" t="s">
        <v>357</v>
      </c>
      <c r="E39" s="56">
        <v>1</v>
      </c>
      <c r="F39" s="46" t="s">
        <v>5814</v>
      </c>
      <c r="G39" s="47" t="s">
        <v>5814</v>
      </c>
      <c r="H39" s="47" t="s">
        <v>5815</v>
      </c>
      <c r="I39" s="48" t="s">
        <v>5834</v>
      </c>
      <c r="J39" s="48" t="s">
        <v>5835</v>
      </c>
      <c r="K39" s="48" t="s">
        <v>5836</v>
      </c>
      <c r="L39" s="45">
        <v>139</v>
      </c>
      <c r="M39" s="47" t="s">
        <v>5823</v>
      </c>
      <c r="N39" s="60">
        <v>0</v>
      </c>
      <c r="O39" s="58">
        <v>0</v>
      </c>
      <c r="P39" s="58">
        <v>0</v>
      </c>
      <c r="Q39" s="132">
        <v>0</v>
      </c>
      <c r="R39" s="60">
        <v>0</v>
      </c>
      <c r="S39" s="58">
        <v>0</v>
      </c>
      <c r="T39" s="58">
        <v>0</v>
      </c>
      <c r="U39" s="132">
        <v>0</v>
      </c>
      <c r="V39" s="58">
        <v>0</v>
      </c>
      <c r="W39" s="58">
        <v>0</v>
      </c>
      <c r="X39" s="58">
        <v>0</v>
      </c>
      <c r="Y39" s="132">
        <v>0</v>
      </c>
      <c r="Z39" s="61">
        <v>0</v>
      </c>
      <c r="AA39" s="59">
        <v>0</v>
      </c>
      <c r="AB39" s="59">
        <v>0</v>
      </c>
      <c r="AC39" s="132">
        <v>0</v>
      </c>
      <c r="AD39" s="61">
        <v>0</v>
      </c>
      <c r="AE39" s="59">
        <v>0</v>
      </c>
      <c r="AF39" s="59">
        <v>0</v>
      </c>
      <c r="AG39" s="132">
        <v>0</v>
      </c>
      <c r="AH39" s="61">
        <v>0</v>
      </c>
      <c r="AI39" s="132">
        <v>0</v>
      </c>
      <c r="AJ39" s="64">
        <f>IFERROR(VLOOKUP($B39,STOCK!$A:$H,3,0)," ")</f>
        <v>0</v>
      </c>
      <c r="AK39" s="65">
        <f>IFERROR(VLOOKUP($B39,STOCK!$A:$H,4,0)," ")</f>
        <v>0</v>
      </c>
      <c r="AL39" s="65">
        <f>IFERROR(VLOOKUP($B39,STOCK!$A:$H,5,0)," ")</f>
        <v>0</v>
      </c>
      <c r="AM39" s="65">
        <f>IFERROR(VLOOKUP($B39,STOCK!$A:$H,6,0)," ")</f>
        <v>0</v>
      </c>
      <c r="AN39" s="65">
        <f>IFERROR(VLOOKUP($B39,STOCK!$A:$H,7,0)," ")</f>
        <v>0</v>
      </c>
      <c r="AO39" s="65">
        <f>IFERROR(VLOOKUP($B39,STOCK!$A:$H,8,0)," ")</f>
        <v>0</v>
      </c>
      <c r="AP39" s="62" t="str">
        <f t="shared" si="0"/>
        <v>Q</v>
      </c>
      <c r="AQ39" s="50" t="str">
        <f t="shared" si="1"/>
        <v>Q</v>
      </c>
      <c r="AR39" s="50" t="str">
        <f t="shared" si="2"/>
        <v>Q</v>
      </c>
      <c r="AS39" s="50" t="str">
        <f t="shared" si="3"/>
        <v>Q</v>
      </c>
      <c r="AT39" s="50" t="str">
        <f t="shared" si="4"/>
        <v>Q</v>
      </c>
      <c r="AU39" s="63" t="str">
        <f t="shared" si="11"/>
        <v>Q</v>
      </c>
      <c r="AV39" s="67">
        <v>25919.999995999999</v>
      </c>
      <c r="AW39" s="133">
        <v>25890.602760000002</v>
      </c>
      <c r="AX39" s="49">
        <v>28900</v>
      </c>
      <c r="AY39" s="51">
        <f t="shared" si="5"/>
        <v>0.1149691359745324</v>
      </c>
      <c r="AZ39" s="51">
        <f t="shared" si="6"/>
        <v>0.10311418698961942</v>
      </c>
      <c r="BA39" s="49"/>
      <c r="BB39" s="52"/>
      <c r="BC39" s="51">
        <f t="shared" si="7"/>
        <v>-1</v>
      </c>
      <c r="BD39" s="51">
        <f t="shared" si="8"/>
        <v>0</v>
      </c>
      <c r="BE39" s="49"/>
      <c r="BF39" s="52"/>
      <c r="BG39" s="51">
        <f t="shared" si="9"/>
        <v>-1</v>
      </c>
      <c r="BH39" s="51">
        <f t="shared" si="10"/>
        <v>0</v>
      </c>
      <c r="BI39" s="282">
        <f t="shared" si="12"/>
        <v>0</v>
      </c>
    </row>
    <row r="40" spans="1:61" hidden="1">
      <c r="A40" s="54" t="s">
        <v>150</v>
      </c>
      <c r="B40" s="55" t="s">
        <v>358</v>
      </c>
      <c r="C40" s="55" t="s">
        <v>359</v>
      </c>
      <c r="D40" s="44" t="s">
        <v>360</v>
      </c>
      <c r="E40" s="56">
        <v>6</v>
      </c>
      <c r="F40" s="46" t="s">
        <v>5814</v>
      </c>
      <c r="G40" s="47" t="s">
        <v>5814</v>
      </c>
      <c r="H40" s="47" t="s">
        <v>5815</v>
      </c>
      <c r="I40" s="48" t="s">
        <v>5834</v>
      </c>
      <c r="J40" s="48" t="s">
        <v>5835</v>
      </c>
      <c r="K40" s="48" t="s">
        <v>5836</v>
      </c>
      <c r="L40" s="45">
        <v>139</v>
      </c>
      <c r="M40" s="47" t="s">
        <v>5823</v>
      </c>
      <c r="N40" s="60">
        <v>219</v>
      </c>
      <c r="O40" s="58">
        <v>294</v>
      </c>
      <c r="P40" s="58">
        <v>106</v>
      </c>
      <c r="Q40" s="132">
        <v>95</v>
      </c>
      <c r="R40" s="60">
        <v>85</v>
      </c>
      <c r="S40" s="58">
        <v>110</v>
      </c>
      <c r="T40" s="58">
        <v>78</v>
      </c>
      <c r="U40" s="132">
        <v>91</v>
      </c>
      <c r="V40" s="58">
        <v>32</v>
      </c>
      <c r="W40" s="58">
        <v>34</v>
      </c>
      <c r="X40" s="58">
        <v>36</v>
      </c>
      <c r="Y40" s="132">
        <v>29</v>
      </c>
      <c r="Z40" s="61">
        <v>117</v>
      </c>
      <c r="AA40" s="59">
        <v>89</v>
      </c>
      <c r="AB40" s="59">
        <v>94</v>
      </c>
      <c r="AC40" s="132">
        <v>76</v>
      </c>
      <c r="AD40" s="61">
        <v>57</v>
      </c>
      <c r="AE40" s="59">
        <v>72</v>
      </c>
      <c r="AF40" s="59">
        <v>27</v>
      </c>
      <c r="AG40" s="132">
        <v>45</v>
      </c>
      <c r="AH40" s="61">
        <v>0</v>
      </c>
      <c r="AI40" s="132">
        <v>0</v>
      </c>
      <c r="AJ40" s="64">
        <f>IFERROR(VLOOKUP($B40,STOCK!$A:$H,3,0)," ")</f>
        <v>26</v>
      </c>
      <c r="AK40" s="65">
        <f>IFERROR(VLOOKUP($B40,STOCK!$A:$H,4,0)," ")</f>
        <v>50</v>
      </c>
      <c r="AL40" s="65">
        <f>IFERROR(VLOOKUP($B40,STOCK!$A:$H,5,0)," ")</f>
        <v>14</v>
      </c>
      <c r="AM40" s="65">
        <f>IFERROR(VLOOKUP($B40,STOCK!$A:$H,6,0)," ")</f>
        <v>7</v>
      </c>
      <c r="AN40" s="65">
        <f>IFERROR(VLOOKUP($B40,STOCK!$A:$H,7,0)," ")</f>
        <v>16</v>
      </c>
      <c r="AO40" s="65">
        <f>IFERROR(VLOOKUP($B40,STOCK!$A:$H,8,0)," ")</f>
        <v>0</v>
      </c>
      <c r="AP40" s="62">
        <f t="shared" si="0"/>
        <v>8.2105263157894743</v>
      </c>
      <c r="AQ40" s="50">
        <f t="shared" si="1"/>
        <v>16.483516483516485</v>
      </c>
      <c r="AR40" s="50">
        <f t="shared" si="2"/>
        <v>14.482758620689657</v>
      </c>
      <c r="AS40" s="50">
        <f t="shared" si="3"/>
        <v>2.763157894736842</v>
      </c>
      <c r="AT40" s="50">
        <f t="shared" si="4"/>
        <v>10.666666666666668</v>
      </c>
      <c r="AU40" s="63" t="str">
        <f t="shared" si="11"/>
        <v>Q</v>
      </c>
      <c r="AV40" s="67">
        <v>4320.0166900000004</v>
      </c>
      <c r="AW40" s="133">
        <v>4315.1004599999997</v>
      </c>
      <c r="AX40" s="49">
        <v>5150</v>
      </c>
      <c r="AY40" s="51">
        <f t="shared" si="5"/>
        <v>0.19212502394290509</v>
      </c>
      <c r="AZ40" s="51">
        <f t="shared" si="6"/>
        <v>0.16116180776699021</v>
      </c>
      <c r="BA40" s="49">
        <v>4816.6666699999996</v>
      </c>
      <c r="BB40" s="52">
        <v>6</v>
      </c>
      <c r="BC40" s="51">
        <f t="shared" si="7"/>
        <v>0.11496482899004712</v>
      </c>
      <c r="BD40" s="51">
        <f t="shared" si="8"/>
        <v>0.10311072241999243</v>
      </c>
      <c r="BE40" s="49">
        <v>0</v>
      </c>
      <c r="BF40" s="52">
        <v>0</v>
      </c>
      <c r="BG40" s="51">
        <f t="shared" si="9"/>
        <v>-1</v>
      </c>
      <c r="BH40" s="51">
        <f t="shared" si="10"/>
        <v>0</v>
      </c>
      <c r="BI40" s="282">
        <f t="shared" si="12"/>
        <v>336</v>
      </c>
    </row>
    <row r="41" spans="1:61" hidden="1">
      <c r="A41" s="54" t="s">
        <v>151</v>
      </c>
      <c r="B41" s="55" t="s">
        <v>361</v>
      </c>
      <c r="C41" s="55" t="s">
        <v>362</v>
      </c>
      <c r="D41" s="44" t="s">
        <v>363</v>
      </c>
      <c r="E41" s="56">
        <v>1</v>
      </c>
      <c r="F41" s="46" t="s">
        <v>5814</v>
      </c>
      <c r="G41" s="47" t="s">
        <v>5814</v>
      </c>
      <c r="H41" s="47" t="s">
        <v>5815</v>
      </c>
      <c r="I41" s="48" t="s">
        <v>5834</v>
      </c>
      <c r="J41" s="48" t="s">
        <v>5835</v>
      </c>
      <c r="K41" s="48" t="s">
        <v>5836</v>
      </c>
      <c r="L41" s="45">
        <v>139</v>
      </c>
      <c r="M41" s="47" t="s">
        <v>5823</v>
      </c>
      <c r="N41" s="60">
        <v>0</v>
      </c>
      <c r="O41" s="58">
        <v>0</v>
      </c>
      <c r="P41" s="58">
        <v>0</v>
      </c>
      <c r="Q41" s="132">
        <v>0</v>
      </c>
      <c r="R41" s="60">
        <v>0</v>
      </c>
      <c r="S41" s="58">
        <v>0</v>
      </c>
      <c r="T41" s="58">
        <v>0</v>
      </c>
      <c r="U41" s="132">
        <v>0</v>
      </c>
      <c r="V41" s="58">
        <v>0</v>
      </c>
      <c r="W41" s="58">
        <v>0</v>
      </c>
      <c r="X41" s="58">
        <v>0</v>
      </c>
      <c r="Y41" s="132">
        <v>0</v>
      </c>
      <c r="Z41" s="61">
        <v>0</v>
      </c>
      <c r="AA41" s="59">
        <v>0</v>
      </c>
      <c r="AB41" s="59">
        <v>0</v>
      </c>
      <c r="AC41" s="132">
        <v>0</v>
      </c>
      <c r="AD41" s="61">
        <v>0</v>
      </c>
      <c r="AE41" s="59">
        <v>0</v>
      </c>
      <c r="AF41" s="59">
        <v>0</v>
      </c>
      <c r="AG41" s="132">
        <v>0</v>
      </c>
      <c r="AH41" s="61">
        <v>0</v>
      </c>
      <c r="AI41" s="132">
        <v>0</v>
      </c>
      <c r="AJ41" s="64">
        <f>IFERROR(VLOOKUP($B41,STOCK!$A:$H,3,0)," ")</f>
        <v>0</v>
      </c>
      <c r="AK41" s="65">
        <f>IFERROR(VLOOKUP($B41,STOCK!$A:$H,4,0)," ")</f>
        <v>0</v>
      </c>
      <c r="AL41" s="65">
        <f>IFERROR(VLOOKUP($B41,STOCK!$A:$H,5,0)," ")</f>
        <v>0</v>
      </c>
      <c r="AM41" s="65">
        <f>IFERROR(VLOOKUP($B41,STOCK!$A:$H,6,0)," ")</f>
        <v>0</v>
      </c>
      <c r="AN41" s="65">
        <f>IFERROR(VLOOKUP($B41,STOCK!$A:$H,7,0)," ")</f>
        <v>0</v>
      </c>
      <c r="AO41" s="65">
        <f>IFERROR(VLOOKUP($B41,STOCK!$A:$H,8,0)," ")</f>
        <v>0</v>
      </c>
      <c r="AP41" s="62" t="str">
        <f t="shared" si="0"/>
        <v>Q</v>
      </c>
      <c r="AQ41" s="50" t="str">
        <f t="shared" si="1"/>
        <v>Q</v>
      </c>
      <c r="AR41" s="50" t="str">
        <f t="shared" si="2"/>
        <v>Q</v>
      </c>
      <c r="AS41" s="50" t="str">
        <f t="shared" si="3"/>
        <v>Q</v>
      </c>
      <c r="AT41" s="50" t="str">
        <f t="shared" si="4"/>
        <v>Q</v>
      </c>
      <c r="AU41" s="63" t="str">
        <f t="shared" si="11"/>
        <v>Q</v>
      </c>
      <c r="AV41" s="67">
        <v>36359.999994999998</v>
      </c>
      <c r="AW41" s="133">
        <v>35675.738559999998</v>
      </c>
      <c r="AX41" s="49">
        <v>40500</v>
      </c>
      <c r="AY41" s="51">
        <f t="shared" si="5"/>
        <v>0.11386138629178522</v>
      </c>
      <c r="AZ41" s="51">
        <f t="shared" si="6"/>
        <v>0.10222222234567906</v>
      </c>
      <c r="BA41" s="49">
        <v>0</v>
      </c>
      <c r="BB41" s="52">
        <v>0</v>
      </c>
      <c r="BC41" s="51">
        <f t="shared" si="7"/>
        <v>-1</v>
      </c>
      <c r="BD41" s="51">
        <f t="shared" si="8"/>
        <v>0</v>
      </c>
      <c r="BE41" s="49">
        <v>0</v>
      </c>
      <c r="BF41" s="52">
        <v>0</v>
      </c>
      <c r="BG41" s="51">
        <f t="shared" si="9"/>
        <v>-1</v>
      </c>
      <c r="BH41" s="51">
        <f t="shared" si="10"/>
        <v>0</v>
      </c>
      <c r="BI41" s="282">
        <f t="shared" si="12"/>
        <v>0</v>
      </c>
    </row>
    <row r="42" spans="1:61" hidden="1">
      <c r="A42" s="54" t="s">
        <v>150</v>
      </c>
      <c r="B42" s="55" t="s">
        <v>364</v>
      </c>
      <c r="C42" s="55" t="s">
        <v>365</v>
      </c>
      <c r="D42" s="44" t="s">
        <v>366</v>
      </c>
      <c r="E42" s="56">
        <v>4</v>
      </c>
      <c r="F42" s="46" t="s">
        <v>5814</v>
      </c>
      <c r="G42" s="47" t="s">
        <v>5814</v>
      </c>
      <c r="H42" s="47" t="s">
        <v>5815</v>
      </c>
      <c r="I42" s="48" t="s">
        <v>5834</v>
      </c>
      <c r="J42" s="48" t="s">
        <v>5835</v>
      </c>
      <c r="K42" s="48" t="s">
        <v>5836</v>
      </c>
      <c r="L42" s="45">
        <v>139</v>
      </c>
      <c r="M42" s="47" t="s">
        <v>5823</v>
      </c>
      <c r="N42" s="60">
        <v>96</v>
      </c>
      <c r="O42" s="58">
        <v>96</v>
      </c>
      <c r="P42" s="58">
        <v>64</v>
      </c>
      <c r="Q42" s="132">
        <v>75</v>
      </c>
      <c r="R42" s="60">
        <v>64</v>
      </c>
      <c r="S42" s="58">
        <v>90</v>
      </c>
      <c r="T42" s="58">
        <v>48</v>
      </c>
      <c r="U42" s="132">
        <v>52</v>
      </c>
      <c r="V42" s="58">
        <v>38</v>
      </c>
      <c r="W42" s="58">
        <v>46</v>
      </c>
      <c r="X42" s="58">
        <v>21</v>
      </c>
      <c r="Y42" s="132">
        <v>15</v>
      </c>
      <c r="Z42" s="61">
        <v>99</v>
      </c>
      <c r="AA42" s="59">
        <v>81</v>
      </c>
      <c r="AB42" s="59">
        <v>83</v>
      </c>
      <c r="AC42" s="132">
        <v>70</v>
      </c>
      <c r="AD42" s="61">
        <v>118</v>
      </c>
      <c r="AE42" s="59">
        <v>152</v>
      </c>
      <c r="AF42" s="59">
        <v>133</v>
      </c>
      <c r="AG42" s="132">
        <v>124</v>
      </c>
      <c r="AH42" s="61">
        <v>5</v>
      </c>
      <c r="AI42" s="132">
        <v>11</v>
      </c>
      <c r="AJ42" s="64">
        <f>IFERROR(VLOOKUP($B42,STOCK!$A:$H,3,0)," ")</f>
        <v>49</v>
      </c>
      <c r="AK42" s="65">
        <f>IFERROR(VLOOKUP($B42,STOCK!$A:$H,4,0)," ")</f>
        <v>52</v>
      </c>
      <c r="AL42" s="65">
        <f>IFERROR(VLOOKUP($B42,STOCK!$A:$H,5,0)," ")</f>
        <v>33</v>
      </c>
      <c r="AM42" s="65">
        <f>IFERROR(VLOOKUP($B42,STOCK!$A:$H,6,0)," ")</f>
        <v>48</v>
      </c>
      <c r="AN42" s="65">
        <f>IFERROR(VLOOKUP($B42,STOCK!$A:$H,7,0)," ")</f>
        <v>122</v>
      </c>
      <c r="AO42" s="65">
        <f>IFERROR(VLOOKUP($B42,STOCK!$A:$H,8,0)," ")</f>
        <v>31</v>
      </c>
      <c r="AP42" s="62">
        <f t="shared" si="0"/>
        <v>19.600000000000001</v>
      </c>
      <c r="AQ42" s="50">
        <f t="shared" si="1"/>
        <v>30</v>
      </c>
      <c r="AR42" s="50">
        <f t="shared" si="2"/>
        <v>66</v>
      </c>
      <c r="AS42" s="50">
        <f t="shared" si="3"/>
        <v>20.571428571428573</v>
      </c>
      <c r="AT42" s="50">
        <f t="shared" si="4"/>
        <v>29.516129032258064</v>
      </c>
      <c r="AU42" s="63">
        <f t="shared" si="11"/>
        <v>84.545454545454547</v>
      </c>
      <c r="AV42" s="67">
        <v>9090</v>
      </c>
      <c r="AW42" s="133">
        <v>8918.9346399999995</v>
      </c>
      <c r="AX42" s="49">
        <v>10750</v>
      </c>
      <c r="AY42" s="51">
        <f t="shared" si="5"/>
        <v>0.18261826182618268</v>
      </c>
      <c r="AZ42" s="51">
        <f t="shared" si="6"/>
        <v>0.15441860465116278</v>
      </c>
      <c r="BA42" s="49">
        <v>10125</v>
      </c>
      <c r="BB42" s="52">
        <v>4</v>
      </c>
      <c r="BC42" s="51">
        <f t="shared" si="7"/>
        <v>0.11386138613861396</v>
      </c>
      <c r="BD42" s="51">
        <f t="shared" si="8"/>
        <v>0.10222222222222223</v>
      </c>
      <c r="BE42" s="49">
        <v>0</v>
      </c>
      <c r="BF42" s="52">
        <v>0</v>
      </c>
      <c r="BG42" s="51">
        <f t="shared" si="9"/>
        <v>-1</v>
      </c>
      <c r="BH42" s="51">
        <f t="shared" si="10"/>
        <v>0</v>
      </c>
      <c r="BI42" s="282">
        <f t="shared" si="12"/>
        <v>347</v>
      </c>
    </row>
    <row r="43" spans="1:61" hidden="1">
      <c r="A43" s="54" t="s">
        <v>151</v>
      </c>
      <c r="B43" s="55" t="s">
        <v>367</v>
      </c>
      <c r="C43" s="55" t="s">
        <v>368</v>
      </c>
      <c r="D43" s="44" t="s">
        <v>369</v>
      </c>
      <c r="E43" s="56">
        <v>1</v>
      </c>
      <c r="F43" s="46" t="s">
        <v>5814</v>
      </c>
      <c r="G43" s="47" t="s">
        <v>5814</v>
      </c>
      <c r="H43" s="47" t="s">
        <v>5815</v>
      </c>
      <c r="I43" s="48" t="s">
        <v>5834</v>
      </c>
      <c r="J43" s="48" t="s">
        <v>5835</v>
      </c>
      <c r="K43" s="48" t="s">
        <v>5836</v>
      </c>
      <c r="L43" s="45">
        <v>139</v>
      </c>
      <c r="M43" s="47" t="s">
        <v>5823</v>
      </c>
      <c r="N43" s="60">
        <v>0</v>
      </c>
      <c r="O43" s="58">
        <v>0</v>
      </c>
      <c r="P43" s="58">
        <v>0</v>
      </c>
      <c r="Q43" s="132">
        <v>0</v>
      </c>
      <c r="R43" s="60">
        <v>0</v>
      </c>
      <c r="S43" s="58">
        <v>0</v>
      </c>
      <c r="T43" s="58">
        <v>0</v>
      </c>
      <c r="U43" s="132">
        <v>0</v>
      </c>
      <c r="V43" s="58">
        <v>0</v>
      </c>
      <c r="W43" s="58">
        <v>0</v>
      </c>
      <c r="X43" s="58">
        <v>0</v>
      </c>
      <c r="Y43" s="132">
        <v>0</v>
      </c>
      <c r="Z43" s="61">
        <v>0</v>
      </c>
      <c r="AA43" s="59">
        <v>0</v>
      </c>
      <c r="AB43" s="59">
        <v>0</v>
      </c>
      <c r="AC43" s="132">
        <v>0</v>
      </c>
      <c r="AD43" s="61">
        <v>0</v>
      </c>
      <c r="AE43" s="59">
        <v>0</v>
      </c>
      <c r="AF43" s="59">
        <v>0</v>
      </c>
      <c r="AG43" s="132">
        <v>0</v>
      </c>
      <c r="AH43" s="61">
        <v>0</v>
      </c>
      <c r="AI43" s="132">
        <v>0</v>
      </c>
      <c r="AJ43" s="64">
        <f>IFERROR(VLOOKUP($B43,STOCK!$A:$H,3,0)," ")</f>
        <v>0</v>
      </c>
      <c r="AK43" s="65">
        <f>IFERROR(VLOOKUP($B43,STOCK!$A:$H,4,0)," ")</f>
        <v>0</v>
      </c>
      <c r="AL43" s="65">
        <f>IFERROR(VLOOKUP($B43,STOCK!$A:$H,5,0)," ")</f>
        <v>0</v>
      </c>
      <c r="AM43" s="65">
        <f>IFERROR(VLOOKUP($B43,STOCK!$A:$H,6,0)," ")</f>
        <v>0</v>
      </c>
      <c r="AN43" s="65">
        <f>IFERROR(VLOOKUP($B43,STOCK!$A:$H,7,0)," ")</f>
        <v>0</v>
      </c>
      <c r="AO43" s="65">
        <f>IFERROR(VLOOKUP($B43,STOCK!$A:$H,8,0)," ")</f>
        <v>0</v>
      </c>
      <c r="AP43" s="62" t="str">
        <f t="shared" si="0"/>
        <v>Q</v>
      </c>
      <c r="AQ43" s="50" t="str">
        <f t="shared" si="1"/>
        <v>Q</v>
      </c>
      <c r="AR43" s="50" t="str">
        <f t="shared" si="2"/>
        <v>Q</v>
      </c>
      <c r="AS43" s="50" t="str">
        <f t="shared" si="3"/>
        <v>Q</v>
      </c>
      <c r="AT43" s="50" t="str">
        <f t="shared" si="4"/>
        <v>Q</v>
      </c>
      <c r="AU43" s="63" t="str">
        <f t="shared" si="11"/>
        <v>Q</v>
      </c>
      <c r="AV43" s="67">
        <v>25919.999995999999</v>
      </c>
      <c r="AW43" s="133">
        <v>25520.2893</v>
      </c>
      <c r="AX43" s="49">
        <v>28900</v>
      </c>
      <c r="AY43" s="51">
        <f t="shared" si="5"/>
        <v>0.1149691359745324</v>
      </c>
      <c r="AZ43" s="51">
        <f t="shared" si="6"/>
        <v>0.10311418698961942</v>
      </c>
      <c r="BA43" s="49"/>
      <c r="BB43" s="52"/>
      <c r="BC43" s="51">
        <f t="shared" si="7"/>
        <v>-1</v>
      </c>
      <c r="BD43" s="51">
        <f t="shared" si="8"/>
        <v>0</v>
      </c>
      <c r="BE43" s="49"/>
      <c r="BF43" s="52"/>
      <c r="BG43" s="51">
        <f t="shared" si="9"/>
        <v>-1</v>
      </c>
      <c r="BH43" s="51">
        <f t="shared" si="10"/>
        <v>0</v>
      </c>
      <c r="BI43" s="282">
        <f t="shared" si="12"/>
        <v>0</v>
      </c>
    </row>
    <row r="44" spans="1:61" hidden="1">
      <c r="A44" s="54" t="s">
        <v>150</v>
      </c>
      <c r="B44" s="55" t="s">
        <v>370</v>
      </c>
      <c r="C44" s="55" t="s">
        <v>371</v>
      </c>
      <c r="D44" s="44" t="s">
        <v>372</v>
      </c>
      <c r="E44" s="56">
        <v>6</v>
      </c>
      <c r="F44" s="46" t="s">
        <v>5814</v>
      </c>
      <c r="G44" s="47" t="s">
        <v>5814</v>
      </c>
      <c r="H44" s="47" t="s">
        <v>5815</v>
      </c>
      <c r="I44" s="48" t="s">
        <v>5834</v>
      </c>
      <c r="J44" s="48" t="s">
        <v>5835</v>
      </c>
      <c r="K44" s="48" t="s">
        <v>5836</v>
      </c>
      <c r="L44" s="45">
        <v>139</v>
      </c>
      <c r="M44" s="47" t="s">
        <v>5823</v>
      </c>
      <c r="N44" s="60">
        <v>311</v>
      </c>
      <c r="O44" s="58">
        <v>417</v>
      </c>
      <c r="P44" s="58">
        <v>233</v>
      </c>
      <c r="Q44" s="132">
        <v>200</v>
      </c>
      <c r="R44" s="60">
        <v>136</v>
      </c>
      <c r="S44" s="58">
        <v>191</v>
      </c>
      <c r="T44" s="58">
        <v>160</v>
      </c>
      <c r="U44" s="132">
        <v>122</v>
      </c>
      <c r="V44" s="58">
        <v>52</v>
      </c>
      <c r="W44" s="58">
        <v>53</v>
      </c>
      <c r="X44" s="58">
        <v>59</v>
      </c>
      <c r="Y44" s="132">
        <v>86</v>
      </c>
      <c r="Z44" s="61">
        <v>111</v>
      </c>
      <c r="AA44" s="59">
        <v>113</v>
      </c>
      <c r="AB44" s="59">
        <v>106</v>
      </c>
      <c r="AC44" s="132">
        <v>113</v>
      </c>
      <c r="AD44" s="61">
        <v>101</v>
      </c>
      <c r="AE44" s="59">
        <v>118</v>
      </c>
      <c r="AF44" s="59">
        <v>53</v>
      </c>
      <c r="AG44" s="132">
        <v>36</v>
      </c>
      <c r="AH44" s="61">
        <v>6</v>
      </c>
      <c r="AI44" s="132">
        <v>7</v>
      </c>
      <c r="AJ44" s="64">
        <f>IFERROR(VLOOKUP($B44,STOCK!$A:$H,3,0)," ")</f>
        <v>247</v>
      </c>
      <c r="AK44" s="65">
        <f>IFERROR(VLOOKUP($B44,STOCK!$A:$H,4,0)," ")</f>
        <v>117</v>
      </c>
      <c r="AL44" s="65">
        <f>IFERROR(VLOOKUP($B44,STOCK!$A:$H,5,0)," ")</f>
        <v>38</v>
      </c>
      <c r="AM44" s="65">
        <f>IFERROR(VLOOKUP($B44,STOCK!$A:$H,6,0)," ")</f>
        <v>163</v>
      </c>
      <c r="AN44" s="65">
        <f>IFERROR(VLOOKUP($B44,STOCK!$A:$H,7,0)," ")</f>
        <v>37</v>
      </c>
      <c r="AO44" s="65">
        <f>IFERROR(VLOOKUP($B44,STOCK!$A:$H,8,0)," ")</f>
        <v>54</v>
      </c>
      <c r="AP44" s="62">
        <f t="shared" si="0"/>
        <v>37.050000000000004</v>
      </c>
      <c r="AQ44" s="50">
        <f t="shared" si="1"/>
        <v>28.770491803278688</v>
      </c>
      <c r="AR44" s="50">
        <f t="shared" si="2"/>
        <v>13.255813953488373</v>
      </c>
      <c r="AS44" s="50">
        <f t="shared" si="3"/>
        <v>43.274336283185839</v>
      </c>
      <c r="AT44" s="50">
        <f t="shared" si="4"/>
        <v>30.833333333333329</v>
      </c>
      <c r="AU44" s="63">
        <f t="shared" si="11"/>
        <v>231.42857142857144</v>
      </c>
      <c r="AV44" s="67">
        <v>4320</v>
      </c>
      <c r="AW44" s="133">
        <v>4253.3815500000001</v>
      </c>
      <c r="AX44" s="49">
        <v>5150</v>
      </c>
      <c r="AY44" s="51">
        <f t="shared" si="5"/>
        <v>0.19212962962962954</v>
      </c>
      <c r="AZ44" s="51">
        <f t="shared" si="6"/>
        <v>0.16116504854368932</v>
      </c>
      <c r="BA44" s="49">
        <v>4816.6666699999996</v>
      </c>
      <c r="BB44" s="52">
        <v>6</v>
      </c>
      <c r="BC44" s="51">
        <f t="shared" si="7"/>
        <v>0.11496913657407393</v>
      </c>
      <c r="BD44" s="51">
        <f t="shared" si="8"/>
        <v>0.10311418747189323</v>
      </c>
      <c r="BE44" s="49">
        <v>0</v>
      </c>
      <c r="BF44" s="52">
        <v>0</v>
      </c>
      <c r="BG44" s="51">
        <f t="shared" si="9"/>
        <v>-1</v>
      </c>
      <c r="BH44" s="51">
        <f t="shared" si="10"/>
        <v>0</v>
      </c>
      <c r="BI44" s="282">
        <f t="shared" si="12"/>
        <v>564</v>
      </c>
    </row>
    <row r="45" spans="1:61" hidden="1">
      <c r="A45" s="54" t="s">
        <v>151</v>
      </c>
      <c r="B45" s="55" t="s">
        <v>373</v>
      </c>
      <c r="C45" s="55" t="s">
        <v>374</v>
      </c>
      <c r="D45" s="44" t="s">
        <v>375</v>
      </c>
      <c r="E45" s="56">
        <v>1</v>
      </c>
      <c r="F45" s="46" t="s">
        <v>5814</v>
      </c>
      <c r="G45" s="47" t="s">
        <v>5814</v>
      </c>
      <c r="H45" s="47" t="s">
        <v>5815</v>
      </c>
      <c r="I45" s="48" t="s">
        <v>5834</v>
      </c>
      <c r="J45" s="48" t="s">
        <v>5835</v>
      </c>
      <c r="K45" s="48" t="s">
        <v>5836</v>
      </c>
      <c r="L45" s="45">
        <v>139</v>
      </c>
      <c r="M45" s="47" t="s">
        <v>5823</v>
      </c>
      <c r="N45" s="60">
        <v>0</v>
      </c>
      <c r="O45" s="58">
        <v>0</v>
      </c>
      <c r="P45" s="58">
        <v>0</v>
      </c>
      <c r="Q45" s="132">
        <v>0</v>
      </c>
      <c r="R45" s="60">
        <v>0</v>
      </c>
      <c r="S45" s="58">
        <v>0</v>
      </c>
      <c r="T45" s="58">
        <v>0</v>
      </c>
      <c r="U45" s="132">
        <v>0</v>
      </c>
      <c r="V45" s="58">
        <v>0</v>
      </c>
      <c r="W45" s="58">
        <v>0</v>
      </c>
      <c r="X45" s="58">
        <v>0</v>
      </c>
      <c r="Y45" s="132">
        <v>0</v>
      </c>
      <c r="Z45" s="61">
        <v>0</v>
      </c>
      <c r="AA45" s="59">
        <v>0</v>
      </c>
      <c r="AB45" s="59">
        <v>0</v>
      </c>
      <c r="AC45" s="132">
        <v>0</v>
      </c>
      <c r="AD45" s="61">
        <v>0</v>
      </c>
      <c r="AE45" s="59">
        <v>0</v>
      </c>
      <c r="AF45" s="59">
        <v>0</v>
      </c>
      <c r="AG45" s="132">
        <v>0</v>
      </c>
      <c r="AH45" s="61">
        <v>0</v>
      </c>
      <c r="AI45" s="132">
        <v>0</v>
      </c>
      <c r="AJ45" s="64">
        <f>IFERROR(VLOOKUP($B45,STOCK!$A:$H,3,0)," ")</f>
        <v>0</v>
      </c>
      <c r="AK45" s="65">
        <f>IFERROR(VLOOKUP($B45,STOCK!$A:$H,4,0)," ")</f>
        <v>0</v>
      </c>
      <c r="AL45" s="65">
        <f>IFERROR(VLOOKUP($B45,STOCK!$A:$H,5,0)," ")</f>
        <v>0</v>
      </c>
      <c r="AM45" s="65">
        <f>IFERROR(VLOOKUP($B45,STOCK!$A:$H,6,0)," ")</f>
        <v>0</v>
      </c>
      <c r="AN45" s="65">
        <f>IFERROR(VLOOKUP($B45,STOCK!$A:$H,7,0)," ")</f>
        <v>0</v>
      </c>
      <c r="AO45" s="65">
        <f>IFERROR(VLOOKUP($B45,STOCK!$A:$H,8,0)," ")</f>
        <v>0</v>
      </c>
      <c r="AP45" s="62" t="str">
        <f t="shared" si="0"/>
        <v>Q</v>
      </c>
      <c r="AQ45" s="50" t="str">
        <f t="shared" si="1"/>
        <v>Q</v>
      </c>
      <c r="AR45" s="50" t="str">
        <f t="shared" si="2"/>
        <v>Q</v>
      </c>
      <c r="AS45" s="50" t="str">
        <f t="shared" si="3"/>
        <v>Q</v>
      </c>
      <c r="AT45" s="50" t="str">
        <f t="shared" si="4"/>
        <v>Q</v>
      </c>
      <c r="AU45" s="63" t="str">
        <f t="shared" si="11"/>
        <v>Q</v>
      </c>
      <c r="AV45" s="67">
        <v>36359.999994999998</v>
      </c>
      <c r="AW45" s="133">
        <v>36242.171679999999</v>
      </c>
      <c r="AX45" s="49">
        <v>40500</v>
      </c>
      <c r="AY45" s="51">
        <f t="shared" si="5"/>
        <v>0.11386138629178522</v>
      </c>
      <c r="AZ45" s="51">
        <f t="shared" si="6"/>
        <v>0.10222222234567906</v>
      </c>
      <c r="BA45" s="49">
        <v>0</v>
      </c>
      <c r="BB45" s="52">
        <v>0</v>
      </c>
      <c r="BC45" s="51">
        <f t="shared" si="7"/>
        <v>-1</v>
      </c>
      <c r="BD45" s="51">
        <f t="shared" si="8"/>
        <v>0</v>
      </c>
      <c r="BE45" s="49">
        <v>0</v>
      </c>
      <c r="BF45" s="52">
        <v>0</v>
      </c>
      <c r="BG45" s="51">
        <f t="shared" si="9"/>
        <v>-1</v>
      </c>
      <c r="BH45" s="51">
        <f t="shared" si="10"/>
        <v>0</v>
      </c>
      <c r="BI45" s="282">
        <f t="shared" si="12"/>
        <v>0</v>
      </c>
    </row>
    <row r="46" spans="1:61" hidden="1">
      <c r="A46" s="54" t="s">
        <v>150</v>
      </c>
      <c r="B46" s="55" t="s">
        <v>376</v>
      </c>
      <c r="C46" s="55" t="s">
        <v>377</v>
      </c>
      <c r="D46" s="44" t="s">
        <v>378</v>
      </c>
      <c r="E46" s="56">
        <v>4</v>
      </c>
      <c r="F46" s="46" t="s">
        <v>5814</v>
      </c>
      <c r="G46" s="47" t="s">
        <v>5814</v>
      </c>
      <c r="H46" s="47" t="s">
        <v>5815</v>
      </c>
      <c r="I46" s="48" t="s">
        <v>5834</v>
      </c>
      <c r="J46" s="48" t="s">
        <v>5835</v>
      </c>
      <c r="K46" s="48" t="s">
        <v>5836</v>
      </c>
      <c r="L46" s="45">
        <v>139</v>
      </c>
      <c r="M46" s="47" t="s">
        <v>5823</v>
      </c>
      <c r="N46" s="60">
        <v>225</v>
      </c>
      <c r="O46" s="58">
        <v>176</v>
      </c>
      <c r="P46" s="58">
        <v>201</v>
      </c>
      <c r="Q46" s="132">
        <v>161</v>
      </c>
      <c r="R46" s="60">
        <v>261</v>
      </c>
      <c r="S46" s="58">
        <v>223</v>
      </c>
      <c r="T46" s="58">
        <v>179</v>
      </c>
      <c r="U46" s="132">
        <v>170</v>
      </c>
      <c r="V46" s="58">
        <v>59</v>
      </c>
      <c r="W46" s="58">
        <v>76</v>
      </c>
      <c r="X46" s="58">
        <v>79</v>
      </c>
      <c r="Y46" s="132">
        <v>79</v>
      </c>
      <c r="Z46" s="61">
        <v>140</v>
      </c>
      <c r="AA46" s="59">
        <v>118</v>
      </c>
      <c r="AB46" s="59">
        <v>109</v>
      </c>
      <c r="AC46" s="132">
        <v>97</v>
      </c>
      <c r="AD46" s="61">
        <v>138</v>
      </c>
      <c r="AE46" s="59">
        <v>166</v>
      </c>
      <c r="AF46" s="59">
        <v>131</v>
      </c>
      <c r="AG46" s="132">
        <v>112</v>
      </c>
      <c r="AH46" s="61">
        <v>3</v>
      </c>
      <c r="AI46" s="132">
        <v>27</v>
      </c>
      <c r="AJ46" s="64">
        <f>IFERROR(VLOOKUP($B46,STOCK!$A:$H,3,0)," ")</f>
        <v>104</v>
      </c>
      <c r="AK46" s="65">
        <f>IFERROR(VLOOKUP($B46,STOCK!$A:$H,4,0)," ")</f>
        <v>85</v>
      </c>
      <c r="AL46" s="65">
        <f>IFERROR(VLOOKUP($B46,STOCK!$A:$H,5,0)," ")</f>
        <v>85</v>
      </c>
      <c r="AM46" s="65">
        <f>IFERROR(VLOOKUP($B46,STOCK!$A:$H,6,0)," ")</f>
        <v>121</v>
      </c>
      <c r="AN46" s="65">
        <f>IFERROR(VLOOKUP($B46,STOCK!$A:$H,7,0)," ")</f>
        <v>87</v>
      </c>
      <c r="AO46" s="65">
        <f>IFERROR(VLOOKUP($B46,STOCK!$A:$H,8,0)," ")</f>
        <v>49</v>
      </c>
      <c r="AP46" s="62">
        <f t="shared" si="0"/>
        <v>19.378881987577639</v>
      </c>
      <c r="AQ46" s="50">
        <f t="shared" si="1"/>
        <v>15</v>
      </c>
      <c r="AR46" s="50">
        <f t="shared" si="2"/>
        <v>32.278481012658226</v>
      </c>
      <c r="AS46" s="50">
        <f t="shared" si="3"/>
        <v>37.422680412371136</v>
      </c>
      <c r="AT46" s="50">
        <f t="shared" si="4"/>
        <v>23.303571428571431</v>
      </c>
      <c r="AU46" s="63">
        <f t="shared" si="11"/>
        <v>54.444444444444443</v>
      </c>
      <c r="AV46" s="67">
        <v>9090</v>
      </c>
      <c r="AW46" s="133">
        <v>9060.5429199999999</v>
      </c>
      <c r="AX46" s="49">
        <v>10750</v>
      </c>
      <c r="AY46" s="51">
        <f t="shared" si="5"/>
        <v>0.18261826182618268</v>
      </c>
      <c r="AZ46" s="51">
        <f t="shared" si="6"/>
        <v>0.15441860465116278</v>
      </c>
      <c r="BA46" s="49">
        <v>10125</v>
      </c>
      <c r="BB46" s="52">
        <v>4</v>
      </c>
      <c r="BC46" s="51">
        <f t="shared" si="7"/>
        <v>0.11386138613861396</v>
      </c>
      <c r="BD46" s="51">
        <f t="shared" si="8"/>
        <v>0.10222222222222223</v>
      </c>
      <c r="BE46" s="49">
        <v>0</v>
      </c>
      <c r="BF46" s="52">
        <v>0</v>
      </c>
      <c r="BG46" s="51">
        <f t="shared" si="9"/>
        <v>-1</v>
      </c>
      <c r="BH46" s="51">
        <f t="shared" si="10"/>
        <v>0</v>
      </c>
      <c r="BI46" s="282">
        <f t="shared" si="12"/>
        <v>646</v>
      </c>
    </row>
    <row r="47" spans="1:61" hidden="1">
      <c r="A47" s="54" t="s">
        <v>151</v>
      </c>
      <c r="B47" s="55" t="s">
        <v>379</v>
      </c>
      <c r="C47" s="55" t="s">
        <v>380</v>
      </c>
      <c r="D47" s="44" t="s">
        <v>381</v>
      </c>
      <c r="E47" s="56">
        <v>1</v>
      </c>
      <c r="F47" s="46" t="s">
        <v>5814</v>
      </c>
      <c r="G47" s="47" t="s">
        <v>5814</v>
      </c>
      <c r="H47" s="47" t="s">
        <v>5815</v>
      </c>
      <c r="I47" s="48" t="s">
        <v>5834</v>
      </c>
      <c r="J47" s="48" t="s">
        <v>5835</v>
      </c>
      <c r="K47" s="48" t="s">
        <v>5836</v>
      </c>
      <c r="L47" s="45">
        <v>139</v>
      </c>
      <c r="M47" s="47" t="s">
        <v>5823</v>
      </c>
      <c r="N47" s="60">
        <v>0</v>
      </c>
      <c r="O47" s="58">
        <v>0</v>
      </c>
      <c r="P47" s="58">
        <v>0</v>
      </c>
      <c r="Q47" s="132">
        <v>0</v>
      </c>
      <c r="R47" s="60">
        <v>0</v>
      </c>
      <c r="S47" s="58">
        <v>0</v>
      </c>
      <c r="T47" s="58">
        <v>0</v>
      </c>
      <c r="U47" s="132">
        <v>0</v>
      </c>
      <c r="V47" s="58">
        <v>0</v>
      </c>
      <c r="W47" s="58">
        <v>0</v>
      </c>
      <c r="X47" s="58">
        <v>0</v>
      </c>
      <c r="Y47" s="132">
        <v>0</v>
      </c>
      <c r="Z47" s="61">
        <v>0</v>
      </c>
      <c r="AA47" s="59">
        <v>0</v>
      </c>
      <c r="AB47" s="59">
        <v>0</v>
      </c>
      <c r="AC47" s="132">
        <v>0</v>
      </c>
      <c r="AD47" s="61">
        <v>0</v>
      </c>
      <c r="AE47" s="59">
        <v>0</v>
      </c>
      <c r="AF47" s="59">
        <v>0</v>
      </c>
      <c r="AG47" s="132">
        <v>0</v>
      </c>
      <c r="AH47" s="61">
        <v>0</v>
      </c>
      <c r="AI47" s="132">
        <v>0</v>
      </c>
      <c r="AJ47" s="64">
        <f>IFERROR(VLOOKUP($B47,STOCK!$A:$H,3,0)," ")</f>
        <v>0</v>
      </c>
      <c r="AK47" s="65">
        <f>IFERROR(VLOOKUP($B47,STOCK!$A:$H,4,0)," ")</f>
        <v>0</v>
      </c>
      <c r="AL47" s="65">
        <f>IFERROR(VLOOKUP($B47,STOCK!$A:$H,5,0)," ")</f>
        <v>0</v>
      </c>
      <c r="AM47" s="65">
        <f>IFERROR(VLOOKUP($B47,STOCK!$A:$H,6,0)," ")</f>
        <v>0</v>
      </c>
      <c r="AN47" s="65">
        <f>IFERROR(VLOOKUP($B47,STOCK!$A:$H,7,0)," ")</f>
        <v>0</v>
      </c>
      <c r="AO47" s="65">
        <f>IFERROR(VLOOKUP($B47,STOCK!$A:$H,8,0)," ")</f>
        <v>0</v>
      </c>
      <c r="AP47" s="62" t="str">
        <f t="shared" si="0"/>
        <v>Q</v>
      </c>
      <c r="AQ47" s="50" t="str">
        <f t="shared" si="1"/>
        <v>Q</v>
      </c>
      <c r="AR47" s="50" t="str">
        <f t="shared" si="2"/>
        <v>Q</v>
      </c>
      <c r="AS47" s="50" t="str">
        <f t="shared" si="3"/>
        <v>Q</v>
      </c>
      <c r="AT47" s="50" t="str">
        <f t="shared" si="4"/>
        <v>Q</v>
      </c>
      <c r="AU47" s="63" t="str">
        <f t="shared" si="11"/>
        <v>Q</v>
      </c>
      <c r="AV47" s="67">
        <v>25919.999995999999</v>
      </c>
      <c r="AW47" s="133">
        <v>25955.023379999999</v>
      </c>
      <c r="AX47" s="49">
        <v>28900</v>
      </c>
      <c r="AY47" s="51">
        <f t="shared" si="5"/>
        <v>0.1149691359745324</v>
      </c>
      <c r="AZ47" s="51">
        <f t="shared" si="6"/>
        <v>0.10311418698961942</v>
      </c>
      <c r="BA47" s="49"/>
      <c r="BB47" s="52"/>
      <c r="BC47" s="51">
        <f t="shared" si="7"/>
        <v>-1</v>
      </c>
      <c r="BD47" s="51">
        <f t="shared" si="8"/>
        <v>0</v>
      </c>
      <c r="BE47" s="49"/>
      <c r="BF47" s="52"/>
      <c r="BG47" s="51">
        <f t="shared" si="9"/>
        <v>-1</v>
      </c>
      <c r="BH47" s="51">
        <f t="shared" si="10"/>
        <v>0</v>
      </c>
      <c r="BI47" s="282">
        <f t="shared" si="12"/>
        <v>0</v>
      </c>
    </row>
    <row r="48" spans="1:61" hidden="1">
      <c r="A48" s="54" t="s">
        <v>150</v>
      </c>
      <c r="B48" s="55" t="s">
        <v>382</v>
      </c>
      <c r="C48" s="55" t="s">
        <v>383</v>
      </c>
      <c r="D48" s="44" t="s">
        <v>384</v>
      </c>
      <c r="E48" s="56">
        <v>6</v>
      </c>
      <c r="F48" s="46" t="s">
        <v>5814</v>
      </c>
      <c r="G48" s="47" t="s">
        <v>5814</v>
      </c>
      <c r="H48" s="47" t="s">
        <v>5815</v>
      </c>
      <c r="I48" s="48" t="s">
        <v>5834</v>
      </c>
      <c r="J48" s="48" t="s">
        <v>5835</v>
      </c>
      <c r="K48" s="48" t="s">
        <v>5836</v>
      </c>
      <c r="L48" s="45">
        <v>139</v>
      </c>
      <c r="M48" s="47" t="s">
        <v>5823</v>
      </c>
      <c r="N48" s="60">
        <v>288</v>
      </c>
      <c r="O48" s="58">
        <v>338</v>
      </c>
      <c r="P48" s="58">
        <v>256</v>
      </c>
      <c r="Q48" s="132">
        <v>125</v>
      </c>
      <c r="R48" s="60">
        <v>223</v>
      </c>
      <c r="S48" s="58">
        <v>228</v>
      </c>
      <c r="T48" s="58">
        <v>177</v>
      </c>
      <c r="U48" s="132">
        <v>153</v>
      </c>
      <c r="V48" s="58">
        <v>58</v>
      </c>
      <c r="W48" s="58">
        <v>31</v>
      </c>
      <c r="X48" s="58">
        <v>37</v>
      </c>
      <c r="Y48" s="132">
        <v>30</v>
      </c>
      <c r="Z48" s="61">
        <v>108</v>
      </c>
      <c r="AA48" s="59">
        <v>112</v>
      </c>
      <c r="AB48" s="59">
        <v>127</v>
      </c>
      <c r="AC48" s="132">
        <v>108</v>
      </c>
      <c r="AD48" s="61">
        <v>101</v>
      </c>
      <c r="AE48" s="59">
        <v>99</v>
      </c>
      <c r="AF48" s="59">
        <v>91</v>
      </c>
      <c r="AG48" s="132">
        <v>58</v>
      </c>
      <c r="AH48" s="61">
        <v>1</v>
      </c>
      <c r="AI48" s="132">
        <v>2</v>
      </c>
      <c r="AJ48" s="64">
        <f>IFERROR(VLOOKUP($B48,STOCK!$A:$H,3,0)," ")</f>
        <v>132</v>
      </c>
      <c r="AK48" s="65">
        <f>IFERROR(VLOOKUP($B48,STOCK!$A:$H,4,0)," ")</f>
        <v>108</v>
      </c>
      <c r="AL48" s="65">
        <f>IFERROR(VLOOKUP($B48,STOCK!$A:$H,5,0)," ")</f>
        <v>38</v>
      </c>
      <c r="AM48" s="65">
        <f>IFERROR(VLOOKUP($B48,STOCK!$A:$H,6,0)," ")</f>
        <v>73</v>
      </c>
      <c r="AN48" s="65">
        <f>IFERROR(VLOOKUP($B48,STOCK!$A:$H,7,0)," ")</f>
        <v>90</v>
      </c>
      <c r="AO48" s="65">
        <f>IFERROR(VLOOKUP($B48,STOCK!$A:$H,8,0)," ")</f>
        <v>59</v>
      </c>
      <c r="AP48" s="62">
        <f t="shared" si="0"/>
        <v>31.68</v>
      </c>
      <c r="AQ48" s="50">
        <f t="shared" si="1"/>
        <v>21.176470588235297</v>
      </c>
      <c r="AR48" s="50">
        <f t="shared" si="2"/>
        <v>38</v>
      </c>
      <c r="AS48" s="50">
        <f t="shared" si="3"/>
        <v>20.277777777777779</v>
      </c>
      <c r="AT48" s="50">
        <f t="shared" si="4"/>
        <v>46.551724137931032</v>
      </c>
      <c r="AU48" s="63">
        <f t="shared" si="11"/>
        <v>885</v>
      </c>
      <c r="AV48" s="67">
        <v>4320</v>
      </c>
      <c r="AW48" s="133">
        <v>4325.8372300000001</v>
      </c>
      <c r="AX48" s="49">
        <v>5150</v>
      </c>
      <c r="AY48" s="51">
        <f t="shared" si="5"/>
        <v>0.19212962962962954</v>
      </c>
      <c r="AZ48" s="51">
        <f t="shared" si="6"/>
        <v>0.16116504854368932</v>
      </c>
      <c r="BA48" s="49">
        <v>4816.6666699999996</v>
      </c>
      <c r="BB48" s="52">
        <v>6</v>
      </c>
      <c r="BC48" s="51">
        <f t="shared" si="7"/>
        <v>0.11496913657407393</v>
      </c>
      <c r="BD48" s="51">
        <f t="shared" si="8"/>
        <v>0.10311418747189323</v>
      </c>
      <c r="BE48" s="49">
        <v>0</v>
      </c>
      <c r="BF48" s="52">
        <v>0</v>
      </c>
      <c r="BG48" s="51">
        <f t="shared" si="9"/>
        <v>-1</v>
      </c>
      <c r="BH48" s="51">
        <f t="shared" si="10"/>
        <v>0</v>
      </c>
      <c r="BI48" s="282">
        <f t="shared" si="12"/>
        <v>476</v>
      </c>
    </row>
    <row r="49" spans="1:61" hidden="1">
      <c r="A49" s="54" t="s">
        <v>150</v>
      </c>
      <c r="B49" s="55" t="s">
        <v>385</v>
      </c>
      <c r="C49" s="55" t="s">
        <v>386</v>
      </c>
      <c r="D49" s="44" t="s">
        <v>387</v>
      </c>
      <c r="E49" s="56">
        <v>12</v>
      </c>
      <c r="F49" s="46" t="s">
        <v>5814</v>
      </c>
      <c r="G49" s="47" t="s">
        <v>5814</v>
      </c>
      <c r="H49" s="47" t="s">
        <v>5815</v>
      </c>
      <c r="I49" s="48" t="s">
        <v>5834</v>
      </c>
      <c r="J49" s="48" t="s">
        <v>5835</v>
      </c>
      <c r="K49" s="48" t="s">
        <v>5832</v>
      </c>
      <c r="L49" s="45">
        <v>161</v>
      </c>
      <c r="M49" s="47" t="s">
        <v>5833</v>
      </c>
      <c r="N49" s="60">
        <v>24</v>
      </c>
      <c r="O49" s="58">
        <v>14</v>
      </c>
      <c r="P49" s="58">
        <v>20</v>
      </c>
      <c r="Q49" s="132">
        <v>12</v>
      </c>
      <c r="R49" s="60">
        <v>2</v>
      </c>
      <c r="S49" s="58">
        <v>14</v>
      </c>
      <c r="T49" s="58">
        <v>0</v>
      </c>
      <c r="U49" s="132">
        <v>0</v>
      </c>
      <c r="V49" s="58">
        <v>8</v>
      </c>
      <c r="W49" s="58">
        <v>4</v>
      </c>
      <c r="X49" s="58">
        <v>9</v>
      </c>
      <c r="Y49" s="132">
        <v>4</v>
      </c>
      <c r="Z49" s="61">
        <v>2</v>
      </c>
      <c r="AA49" s="59">
        <v>6</v>
      </c>
      <c r="AB49" s="59">
        <v>0</v>
      </c>
      <c r="AC49" s="132">
        <v>0</v>
      </c>
      <c r="AD49" s="61">
        <v>1</v>
      </c>
      <c r="AE49" s="59">
        <v>3</v>
      </c>
      <c r="AF49" s="59">
        <v>2</v>
      </c>
      <c r="AG49" s="132">
        <v>6</v>
      </c>
      <c r="AH49" s="61">
        <v>4</v>
      </c>
      <c r="AI49" s="132">
        <v>4</v>
      </c>
      <c r="AJ49" s="64">
        <f>IFERROR(VLOOKUP($B49,STOCK!$A:$H,3,0)," ")</f>
        <v>29</v>
      </c>
      <c r="AK49" s="65">
        <f>IFERROR(VLOOKUP($B49,STOCK!$A:$H,4,0)," ")</f>
        <v>12</v>
      </c>
      <c r="AL49" s="65">
        <f>IFERROR(VLOOKUP($B49,STOCK!$A:$H,5,0)," ")</f>
        <v>20</v>
      </c>
      <c r="AM49" s="65">
        <f>IFERROR(VLOOKUP($B49,STOCK!$A:$H,6,0)," ")</f>
        <v>16</v>
      </c>
      <c r="AN49" s="65">
        <f>IFERROR(VLOOKUP($B49,STOCK!$A:$H,7,0)," ")</f>
        <v>15</v>
      </c>
      <c r="AO49" s="65">
        <f>IFERROR(VLOOKUP($B49,STOCK!$A:$H,8,0)," ")</f>
        <v>8</v>
      </c>
      <c r="AP49" s="62">
        <f t="shared" si="0"/>
        <v>72.5</v>
      </c>
      <c r="AQ49" s="50" t="str">
        <f t="shared" si="1"/>
        <v>SV</v>
      </c>
      <c r="AR49" s="50">
        <f t="shared" si="2"/>
        <v>150</v>
      </c>
      <c r="AS49" s="50" t="str">
        <f t="shared" si="3"/>
        <v>SV</v>
      </c>
      <c r="AT49" s="50">
        <f t="shared" si="4"/>
        <v>75</v>
      </c>
      <c r="AU49" s="63">
        <f t="shared" si="11"/>
        <v>60</v>
      </c>
      <c r="AV49" s="67">
        <v>9636</v>
      </c>
      <c r="AW49" s="133">
        <v>9580.5638500000005</v>
      </c>
      <c r="AX49" s="49">
        <v>11500</v>
      </c>
      <c r="AY49" s="51">
        <f t="shared" si="5"/>
        <v>0.19344126193441258</v>
      </c>
      <c r="AZ49" s="51">
        <f t="shared" si="6"/>
        <v>0.16208695652173913</v>
      </c>
      <c r="BA49" s="49">
        <v>10900</v>
      </c>
      <c r="BB49" s="52">
        <v>6</v>
      </c>
      <c r="BC49" s="51">
        <f t="shared" si="7"/>
        <v>0.13117476131174755</v>
      </c>
      <c r="BD49" s="51">
        <f t="shared" si="8"/>
        <v>0.11596330275229358</v>
      </c>
      <c r="BE49" s="49">
        <v>10500</v>
      </c>
      <c r="BF49" s="52">
        <v>12</v>
      </c>
      <c r="BG49" s="51">
        <f t="shared" si="9"/>
        <v>8.9663760896637523E-2</v>
      </c>
      <c r="BH49" s="51">
        <f t="shared" si="10"/>
        <v>8.2285714285714281E-2</v>
      </c>
      <c r="BI49" s="282">
        <f t="shared" si="12"/>
        <v>26</v>
      </c>
    </row>
    <row r="50" spans="1:61" hidden="1">
      <c r="A50" s="54" t="s">
        <v>150</v>
      </c>
      <c r="B50" s="55" t="s">
        <v>388</v>
      </c>
      <c r="C50" s="55" t="s">
        <v>389</v>
      </c>
      <c r="D50" s="44" t="s">
        <v>390</v>
      </c>
      <c r="E50" s="56">
        <v>24</v>
      </c>
      <c r="F50" s="46" t="s">
        <v>5814</v>
      </c>
      <c r="G50" s="47" t="s">
        <v>5814</v>
      </c>
      <c r="H50" s="47" t="s">
        <v>5815</v>
      </c>
      <c r="I50" s="48" t="s">
        <v>5834</v>
      </c>
      <c r="J50" s="48" t="s">
        <v>5835</v>
      </c>
      <c r="K50" s="48" t="s">
        <v>5832</v>
      </c>
      <c r="L50" s="45">
        <v>161</v>
      </c>
      <c r="M50" s="47" t="s">
        <v>5833</v>
      </c>
      <c r="N50" s="60">
        <v>22</v>
      </c>
      <c r="O50" s="58">
        <v>17</v>
      </c>
      <c r="P50" s="58">
        <v>20</v>
      </c>
      <c r="Q50" s="132">
        <v>11</v>
      </c>
      <c r="R50" s="60">
        <v>6</v>
      </c>
      <c r="S50" s="58">
        <v>38</v>
      </c>
      <c r="T50" s="58">
        <v>1</v>
      </c>
      <c r="U50" s="132">
        <v>2</v>
      </c>
      <c r="V50" s="58">
        <v>4</v>
      </c>
      <c r="W50" s="58">
        <v>4</v>
      </c>
      <c r="X50" s="58">
        <v>8</v>
      </c>
      <c r="Y50" s="132">
        <v>8</v>
      </c>
      <c r="Z50" s="61">
        <v>2</v>
      </c>
      <c r="AA50" s="59">
        <v>3</v>
      </c>
      <c r="AB50" s="59">
        <v>0</v>
      </c>
      <c r="AC50" s="132">
        <v>4</v>
      </c>
      <c r="AD50" s="61">
        <v>2</v>
      </c>
      <c r="AE50" s="59">
        <v>3</v>
      </c>
      <c r="AF50" s="59">
        <v>0</v>
      </c>
      <c r="AG50" s="132">
        <v>1</v>
      </c>
      <c r="AH50" s="61">
        <v>0</v>
      </c>
      <c r="AI50" s="132">
        <v>0</v>
      </c>
      <c r="AJ50" s="64">
        <f>IFERROR(VLOOKUP($B50,STOCK!$A:$H,3,0)," ")</f>
        <v>29</v>
      </c>
      <c r="AK50" s="65">
        <f>IFERROR(VLOOKUP($B50,STOCK!$A:$H,4,0)," ")</f>
        <v>10</v>
      </c>
      <c r="AL50" s="65">
        <f>IFERROR(VLOOKUP($B50,STOCK!$A:$H,5,0)," ")</f>
        <v>13</v>
      </c>
      <c r="AM50" s="65">
        <f>IFERROR(VLOOKUP($B50,STOCK!$A:$H,6,0)," ")</f>
        <v>37</v>
      </c>
      <c r="AN50" s="65">
        <f>IFERROR(VLOOKUP($B50,STOCK!$A:$H,7,0)," ")</f>
        <v>13</v>
      </c>
      <c r="AO50" s="65">
        <f>IFERROR(VLOOKUP($B50,STOCK!$A:$H,8,0)," ")</f>
        <v>24</v>
      </c>
      <c r="AP50" s="62">
        <f t="shared" si="0"/>
        <v>79.090909090909093</v>
      </c>
      <c r="AQ50" s="50">
        <f t="shared" si="1"/>
        <v>150</v>
      </c>
      <c r="AR50" s="50">
        <f t="shared" si="2"/>
        <v>48.75</v>
      </c>
      <c r="AS50" s="50">
        <f t="shared" si="3"/>
        <v>277.5</v>
      </c>
      <c r="AT50" s="50">
        <f t="shared" si="4"/>
        <v>390</v>
      </c>
      <c r="AU50" s="63" t="str">
        <f t="shared" si="11"/>
        <v>SV</v>
      </c>
      <c r="AV50" s="67">
        <v>9636</v>
      </c>
      <c r="AW50" s="133">
        <v>9468.9840299999996</v>
      </c>
      <c r="AX50" s="49">
        <v>11500</v>
      </c>
      <c r="AY50" s="51">
        <f t="shared" si="5"/>
        <v>0.19344126193441258</v>
      </c>
      <c r="AZ50" s="51">
        <f t="shared" si="6"/>
        <v>0.16208695652173913</v>
      </c>
      <c r="BA50" s="49">
        <v>10900</v>
      </c>
      <c r="BB50" s="52">
        <v>6</v>
      </c>
      <c r="BC50" s="51">
        <f t="shared" si="7"/>
        <v>0.13117476131174755</v>
      </c>
      <c r="BD50" s="51">
        <f t="shared" si="8"/>
        <v>0.11596330275229358</v>
      </c>
      <c r="BE50" s="49">
        <v>10500</v>
      </c>
      <c r="BF50" s="52">
        <v>12</v>
      </c>
      <c r="BG50" s="51">
        <f t="shared" si="9"/>
        <v>8.9663760896637523E-2</v>
      </c>
      <c r="BH50" s="51">
        <f t="shared" si="10"/>
        <v>8.2285714285714281E-2</v>
      </c>
      <c r="BI50" s="282">
        <f t="shared" si="12"/>
        <v>26</v>
      </c>
    </row>
    <row r="51" spans="1:61" hidden="1">
      <c r="A51" s="54" t="s">
        <v>150</v>
      </c>
      <c r="B51" s="55" t="s">
        <v>391</v>
      </c>
      <c r="C51" s="55" t="s">
        <v>392</v>
      </c>
      <c r="D51" s="44" t="s">
        <v>393</v>
      </c>
      <c r="E51" s="56">
        <v>12</v>
      </c>
      <c r="F51" s="46" t="s">
        <v>5814</v>
      </c>
      <c r="G51" s="47" t="s">
        <v>5814</v>
      </c>
      <c r="H51" s="47" t="s">
        <v>5815</v>
      </c>
      <c r="I51" s="48" t="s">
        <v>5834</v>
      </c>
      <c r="J51" s="48" t="s">
        <v>5835</v>
      </c>
      <c r="K51" s="48" t="s">
        <v>5832</v>
      </c>
      <c r="L51" s="45">
        <v>161</v>
      </c>
      <c r="M51" s="47" t="s">
        <v>5833</v>
      </c>
      <c r="N51" s="60">
        <v>48</v>
      </c>
      <c r="O51" s="58">
        <v>10</v>
      </c>
      <c r="P51" s="58">
        <v>24</v>
      </c>
      <c r="Q51" s="132">
        <v>20</v>
      </c>
      <c r="R51" s="60">
        <v>36</v>
      </c>
      <c r="S51" s="58">
        <v>36</v>
      </c>
      <c r="T51" s="58">
        <v>7</v>
      </c>
      <c r="U51" s="132">
        <v>0</v>
      </c>
      <c r="V51" s="58">
        <v>9</v>
      </c>
      <c r="W51" s="58">
        <v>7</v>
      </c>
      <c r="X51" s="58">
        <v>4</v>
      </c>
      <c r="Y51" s="132">
        <v>4</v>
      </c>
      <c r="Z51" s="61">
        <v>2</v>
      </c>
      <c r="AA51" s="59">
        <v>17</v>
      </c>
      <c r="AB51" s="59">
        <v>0</v>
      </c>
      <c r="AC51" s="132">
        <v>0</v>
      </c>
      <c r="AD51" s="61">
        <v>4</v>
      </c>
      <c r="AE51" s="59">
        <v>14</v>
      </c>
      <c r="AF51" s="59">
        <v>0</v>
      </c>
      <c r="AG51" s="132">
        <v>5</v>
      </c>
      <c r="AH51" s="61">
        <v>0</v>
      </c>
      <c r="AI51" s="132">
        <v>0</v>
      </c>
      <c r="AJ51" s="64">
        <f>IFERROR(VLOOKUP($B51,STOCK!$A:$H,3,0)," ")</f>
        <v>26</v>
      </c>
      <c r="AK51" s="65">
        <f>IFERROR(VLOOKUP($B51,STOCK!$A:$H,4,0)," ")</f>
        <v>13</v>
      </c>
      <c r="AL51" s="65">
        <f>IFERROR(VLOOKUP($B51,STOCK!$A:$H,5,0)," ")</f>
        <v>17</v>
      </c>
      <c r="AM51" s="65">
        <f>IFERROR(VLOOKUP($B51,STOCK!$A:$H,6,0)," ")</f>
        <v>15</v>
      </c>
      <c r="AN51" s="65">
        <f>IFERROR(VLOOKUP($B51,STOCK!$A:$H,7,0)," ")</f>
        <v>7</v>
      </c>
      <c r="AO51" s="65">
        <f>IFERROR(VLOOKUP($B51,STOCK!$A:$H,8,0)," ")</f>
        <v>0</v>
      </c>
      <c r="AP51" s="62">
        <f t="shared" si="0"/>
        <v>39</v>
      </c>
      <c r="AQ51" s="50" t="str">
        <f t="shared" si="1"/>
        <v>SV</v>
      </c>
      <c r="AR51" s="50">
        <f t="shared" si="2"/>
        <v>127.5</v>
      </c>
      <c r="AS51" s="50" t="str">
        <f t="shared" si="3"/>
        <v>SV</v>
      </c>
      <c r="AT51" s="50">
        <f t="shared" si="4"/>
        <v>42</v>
      </c>
      <c r="AU51" s="63" t="str">
        <f t="shared" si="11"/>
        <v>Q</v>
      </c>
      <c r="AV51" s="67">
        <v>9636</v>
      </c>
      <c r="AW51" s="133">
        <v>9545.5685599999997</v>
      </c>
      <c r="AX51" s="49">
        <v>11500</v>
      </c>
      <c r="AY51" s="51">
        <f t="shared" si="5"/>
        <v>0.19344126193441258</v>
      </c>
      <c r="AZ51" s="51">
        <f t="shared" si="6"/>
        <v>0.16208695652173913</v>
      </c>
      <c r="BA51" s="49">
        <v>10900</v>
      </c>
      <c r="BB51" s="52">
        <v>6</v>
      </c>
      <c r="BC51" s="51">
        <f t="shared" si="7"/>
        <v>0.13117476131174755</v>
      </c>
      <c r="BD51" s="51">
        <f t="shared" si="8"/>
        <v>0.11596330275229358</v>
      </c>
      <c r="BE51" s="49">
        <v>10500</v>
      </c>
      <c r="BF51" s="52">
        <v>12</v>
      </c>
      <c r="BG51" s="51">
        <f t="shared" si="9"/>
        <v>8.9663760896637523E-2</v>
      </c>
      <c r="BH51" s="51">
        <f t="shared" si="10"/>
        <v>8.2285714285714281E-2</v>
      </c>
      <c r="BI51" s="282">
        <f t="shared" si="12"/>
        <v>29</v>
      </c>
    </row>
    <row r="52" spans="1:61" hidden="1">
      <c r="A52" s="54" t="s">
        <v>150</v>
      </c>
      <c r="B52" s="55" t="s">
        <v>394</v>
      </c>
      <c r="C52" s="55" t="s">
        <v>395</v>
      </c>
      <c r="D52" s="44" t="s">
        <v>396</v>
      </c>
      <c r="E52" s="56">
        <v>24</v>
      </c>
      <c r="F52" s="46" t="s">
        <v>5814</v>
      </c>
      <c r="G52" s="47" t="s">
        <v>5814</v>
      </c>
      <c r="H52" s="47" t="s">
        <v>5815</v>
      </c>
      <c r="I52" s="48" t="s">
        <v>5834</v>
      </c>
      <c r="J52" s="48" t="s">
        <v>5835</v>
      </c>
      <c r="K52" s="48" t="s">
        <v>5832</v>
      </c>
      <c r="L52" s="45">
        <v>161</v>
      </c>
      <c r="M52" s="47" t="s">
        <v>5833</v>
      </c>
      <c r="N52" s="60">
        <v>9</v>
      </c>
      <c r="O52" s="58">
        <v>15</v>
      </c>
      <c r="P52" s="58">
        <v>0</v>
      </c>
      <c r="Q52" s="132">
        <v>2</v>
      </c>
      <c r="R52" s="60">
        <v>12</v>
      </c>
      <c r="S52" s="58">
        <v>23</v>
      </c>
      <c r="T52" s="58">
        <v>0</v>
      </c>
      <c r="U52" s="132">
        <v>1</v>
      </c>
      <c r="V52" s="58">
        <v>8</v>
      </c>
      <c r="W52" s="58">
        <v>5</v>
      </c>
      <c r="X52" s="58">
        <v>12</v>
      </c>
      <c r="Y52" s="132">
        <v>12</v>
      </c>
      <c r="Z52" s="61">
        <v>5</v>
      </c>
      <c r="AA52" s="59">
        <v>14</v>
      </c>
      <c r="AB52" s="59">
        <v>0</v>
      </c>
      <c r="AC52" s="132">
        <v>0</v>
      </c>
      <c r="AD52" s="61">
        <v>7</v>
      </c>
      <c r="AE52" s="59">
        <v>3</v>
      </c>
      <c r="AF52" s="59">
        <v>4</v>
      </c>
      <c r="AG52" s="132">
        <v>11</v>
      </c>
      <c r="AH52" s="61">
        <v>4</v>
      </c>
      <c r="AI52" s="132">
        <v>4</v>
      </c>
      <c r="AJ52" s="64">
        <f>IFERROR(VLOOKUP($B52,STOCK!$A:$H,3,0)," ")</f>
        <v>27</v>
      </c>
      <c r="AK52" s="65">
        <f>IFERROR(VLOOKUP($B52,STOCK!$A:$H,4,0)," ")</f>
        <v>11</v>
      </c>
      <c r="AL52" s="65">
        <f>IFERROR(VLOOKUP($B52,STOCK!$A:$H,5,0)," ")</f>
        <v>18</v>
      </c>
      <c r="AM52" s="65">
        <f>IFERROR(VLOOKUP($B52,STOCK!$A:$H,6,0)," ")</f>
        <v>21</v>
      </c>
      <c r="AN52" s="65">
        <f>IFERROR(VLOOKUP($B52,STOCK!$A:$H,7,0)," ")</f>
        <v>13</v>
      </c>
      <c r="AO52" s="65">
        <f>IFERROR(VLOOKUP($B52,STOCK!$A:$H,8,0)," ")</f>
        <v>20</v>
      </c>
      <c r="AP52" s="62">
        <f t="shared" si="0"/>
        <v>405</v>
      </c>
      <c r="AQ52" s="50">
        <f t="shared" si="1"/>
        <v>330</v>
      </c>
      <c r="AR52" s="50">
        <f t="shared" si="2"/>
        <v>45</v>
      </c>
      <c r="AS52" s="50" t="str">
        <f t="shared" si="3"/>
        <v>SV</v>
      </c>
      <c r="AT52" s="50">
        <f t="shared" si="4"/>
        <v>35.454545454545453</v>
      </c>
      <c r="AU52" s="63">
        <f t="shared" si="11"/>
        <v>150</v>
      </c>
      <c r="AV52" s="67">
        <v>9636</v>
      </c>
      <c r="AW52" s="133">
        <v>9467.4189499999993</v>
      </c>
      <c r="AX52" s="49">
        <v>11500</v>
      </c>
      <c r="AY52" s="51">
        <f t="shared" si="5"/>
        <v>0.19344126193441258</v>
      </c>
      <c r="AZ52" s="51">
        <f t="shared" si="6"/>
        <v>0.16208695652173913</v>
      </c>
      <c r="BA52" s="49">
        <v>10900</v>
      </c>
      <c r="BB52" s="52">
        <v>6</v>
      </c>
      <c r="BC52" s="51">
        <f t="shared" si="7"/>
        <v>0.13117476131174755</v>
      </c>
      <c r="BD52" s="51">
        <f t="shared" si="8"/>
        <v>0.11596330275229358</v>
      </c>
      <c r="BE52" s="49">
        <v>10500</v>
      </c>
      <c r="BF52" s="52">
        <v>12</v>
      </c>
      <c r="BG52" s="51">
        <f t="shared" si="9"/>
        <v>8.9663760896637523E-2</v>
      </c>
      <c r="BH52" s="51">
        <f t="shared" si="10"/>
        <v>8.2285714285714281E-2</v>
      </c>
      <c r="BI52" s="282">
        <f t="shared" si="12"/>
        <v>30</v>
      </c>
    </row>
    <row r="53" spans="1:61" hidden="1">
      <c r="A53" s="54" t="s">
        <v>149</v>
      </c>
      <c r="B53" s="55" t="s">
        <v>397</v>
      </c>
      <c r="C53" s="55" t="s">
        <v>398</v>
      </c>
      <c r="D53" s="44" t="s">
        <v>399</v>
      </c>
      <c r="E53" s="56">
        <v>1</v>
      </c>
      <c r="F53" s="46" t="s">
        <v>5814</v>
      </c>
      <c r="G53" s="47" t="s">
        <v>5814</v>
      </c>
      <c r="H53" s="47" t="s">
        <v>5815</v>
      </c>
      <c r="I53" s="48" t="s">
        <v>5837</v>
      </c>
      <c r="J53" s="48" t="s">
        <v>5838</v>
      </c>
      <c r="K53" s="48" t="s">
        <v>5839</v>
      </c>
      <c r="L53" s="45">
        <v>2351</v>
      </c>
      <c r="M53" s="47" t="s">
        <v>5840</v>
      </c>
      <c r="N53" s="60">
        <v>0</v>
      </c>
      <c r="O53" s="58">
        <v>0</v>
      </c>
      <c r="P53" s="58">
        <v>0</v>
      </c>
      <c r="Q53" s="132">
        <v>0</v>
      </c>
      <c r="R53" s="60">
        <v>0</v>
      </c>
      <c r="S53" s="58">
        <v>0</v>
      </c>
      <c r="T53" s="58">
        <v>0</v>
      </c>
      <c r="U53" s="132">
        <v>0</v>
      </c>
      <c r="V53" s="58">
        <v>0</v>
      </c>
      <c r="W53" s="58">
        <v>0</v>
      </c>
      <c r="X53" s="58">
        <v>0</v>
      </c>
      <c r="Y53" s="132">
        <v>0</v>
      </c>
      <c r="Z53" s="61">
        <v>0</v>
      </c>
      <c r="AA53" s="59">
        <v>0</v>
      </c>
      <c r="AB53" s="59">
        <v>0</v>
      </c>
      <c r="AC53" s="132">
        <v>0</v>
      </c>
      <c r="AD53" s="61">
        <v>0</v>
      </c>
      <c r="AE53" s="59">
        <v>0</v>
      </c>
      <c r="AF53" s="59">
        <v>0</v>
      </c>
      <c r="AG53" s="132">
        <v>0</v>
      </c>
      <c r="AH53" s="61">
        <v>0</v>
      </c>
      <c r="AI53" s="132">
        <v>0</v>
      </c>
      <c r="AJ53" s="64">
        <f>IFERROR(VLOOKUP($B53,STOCK!$A:$H,3,0)," ")</f>
        <v>9</v>
      </c>
      <c r="AK53" s="65">
        <f>IFERROR(VLOOKUP($B53,STOCK!$A:$H,4,0)," ")</f>
        <v>0</v>
      </c>
      <c r="AL53" s="65">
        <f>IFERROR(VLOOKUP($B53,STOCK!$A:$H,5,0)," ")</f>
        <v>18</v>
      </c>
      <c r="AM53" s="65">
        <f>IFERROR(VLOOKUP($B53,STOCK!$A:$H,6,0)," ")</f>
        <v>53</v>
      </c>
      <c r="AN53" s="65">
        <f>IFERROR(VLOOKUP($B53,STOCK!$A:$H,7,0)," ")</f>
        <v>0</v>
      </c>
      <c r="AO53" s="65">
        <f>IFERROR(VLOOKUP($B53,STOCK!$A:$H,8,0)," ")</f>
        <v>0</v>
      </c>
      <c r="AP53" s="62" t="str">
        <f t="shared" si="0"/>
        <v>SV</v>
      </c>
      <c r="AQ53" s="50" t="str">
        <f t="shared" si="1"/>
        <v>Q</v>
      </c>
      <c r="AR53" s="50" t="str">
        <f t="shared" si="2"/>
        <v>SV</v>
      </c>
      <c r="AS53" s="50" t="str">
        <f t="shared" si="3"/>
        <v>SV</v>
      </c>
      <c r="AT53" s="50" t="str">
        <f t="shared" si="4"/>
        <v>Q</v>
      </c>
      <c r="AU53" s="63" t="str">
        <f t="shared" si="11"/>
        <v>Q</v>
      </c>
      <c r="AV53" s="67">
        <v>15000.000004</v>
      </c>
      <c r="AW53" s="133">
        <v>15022.21336</v>
      </c>
      <c r="AX53" s="49">
        <v>20000</v>
      </c>
      <c r="AY53" s="51">
        <f t="shared" si="5"/>
        <v>0.3333333329777779</v>
      </c>
      <c r="AZ53" s="51">
        <f t="shared" si="6"/>
        <v>0.24999999980000001</v>
      </c>
      <c r="BA53" s="49"/>
      <c r="BB53" s="52"/>
      <c r="BC53" s="51">
        <f t="shared" si="7"/>
        <v>-1</v>
      </c>
      <c r="BD53" s="51">
        <f t="shared" si="8"/>
        <v>0</v>
      </c>
      <c r="BE53" s="49"/>
      <c r="BF53" s="52"/>
      <c r="BG53" s="51">
        <f t="shared" si="9"/>
        <v>-1</v>
      </c>
      <c r="BH53" s="51">
        <f t="shared" si="10"/>
        <v>0</v>
      </c>
      <c r="BI53" s="282">
        <f t="shared" si="12"/>
        <v>0</v>
      </c>
    </row>
    <row r="54" spans="1:61" hidden="1">
      <c r="A54" s="54" t="s">
        <v>150</v>
      </c>
      <c r="B54" s="55" t="s">
        <v>400</v>
      </c>
      <c r="C54" s="55" t="s">
        <v>401</v>
      </c>
      <c r="D54" s="44" t="s">
        <v>402</v>
      </c>
      <c r="E54" s="56">
        <v>1</v>
      </c>
      <c r="F54" s="46" t="s">
        <v>5814</v>
      </c>
      <c r="G54" s="47" t="s">
        <v>5814</v>
      </c>
      <c r="H54" s="47" t="s">
        <v>5815</v>
      </c>
      <c r="I54" s="48" t="s">
        <v>5837</v>
      </c>
      <c r="J54" s="48" t="s">
        <v>5838</v>
      </c>
      <c r="K54" s="48" t="s">
        <v>5841</v>
      </c>
      <c r="L54" s="45">
        <v>165</v>
      </c>
      <c r="M54" s="47" t="s">
        <v>5821</v>
      </c>
      <c r="N54" s="60">
        <v>0</v>
      </c>
      <c r="O54" s="58">
        <v>14</v>
      </c>
      <c r="P54" s="58">
        <v>0</v>
      </c>
      <c r="Q54" s="132">
        <v>0</v>
      </c>
      <c r="R54" s="60">
        <v>0</v>
      </c>
      <c r="S54" s="58">
        <v>0</v>
      </c>
      <c r="T54" s="58">
        <v>1</v>
      </c>
      <c r="U54" s="132">
        <v>1</v>
      </c>
      <c r="V54" s="58">
        <v>0</v>
      </c>
      <c r="W54" s="58">
        <v>1</v>
      </c>
      <c r="X54" s="58">
        <v>0</v>
      </c>
      <c r="Y54" s="132">
        <v>0</v>
      </c>
      <c r="Z54" s="61">
        <v>2</v>
      </c>
      <c r="AA54" s="59">
        <v>1</v>
      </c>
      <c r="AB54" s="59">
        <v>4</v>
      </c>
      <c r="AC54" s="132">
        <v>3</v>
      </c>
      <c r="AD54" s="61">
        <v>0</v>
      </c>
      <c r="AE54" s="59">
        <v>0</v>
      </c>
      <c r="AF54" s="59">
        <v>2</v>
      </c>
      <c r="AG54" s="132">
        <v>0</v>
      </c>
      <c r="AH54" s="61">
        <v>0</v>
      </c>
      <c r="AI54" s="132">
        <v>0</v>
      </c>
      <c r="AJ54" s="64">
        <f>IFERROR(VLOOKUP($B54,STOCK!$A:$H,3,0)," ")</f>
        <v>83</v>
      </c>
      <c r="AK54" s="65">
        <f>IFERROR(VLOOKUP($B54,STOCK!$A:$H,4,0)," ")</f>
        <v>36</v>
      </c>
      <c r="AL54" s="65">
        <f>IFERROR(VLOOKUP($B54,STOCK!$A:$H,5,0)," ")</f>
        <v>31</v>
      </c>
      <c r="AM54" s="65">
        <f>IFERROR(VLOOKUP($B54,STOCK!$A:$H,6,0)," ")</f>
        <v>83</v>
      </c>
      <c r="AN54" s="65">
        <f>IFERROR(VLOOKUP($B54,STOCK!$A:$H,7,0)," ")</f>
        <v>41</v>
      </c>
      <c r="AO54" s="65">
        <f>IFERROR(VLOOKUP($B54,STOCK!$A:$H,8,0)," ")</f>
        <v>50</v>
      </c>
      <c r="AP54" s="62" t="str">
        <f t="shared" si="0"/>
        <v>SV</v>
      </c>
      <c r="AQ54" s="50">
        <f t="shared" si="1"/>
        <v>1080</v>
      </c>
      <c r="AR54" s="50" t="str">
        <f t="shared" si="2"/>
        <v>SV</v>
      </c>
      <c r="AS54" s="50">
        <f t="shared" si="3"/>
        <v>830</v>
      </c>
      <c r="AT54" s="50" t="str">
        <f t="shared" si="4"/>
        <v>SV</v>
      </c>
      <c r="AU54" s="63" t="str">
        <f t="shared" si="11"/>
        <v>SV</v>
      </c>
      <c r="AV54" s="67">
        <v>21000.00001</v>
      </c>
      <c r="AW54" s="133">
        <v>20999.999899999999</v>
      </c>
      <c r="AX54" s="49">
        <v>29900</v>
      </c>
      <c r="AY54" s="51">
        <f t="shared" si="5"/>
        <v>0.42380952313151932</v>
      </c>
      <c r="AZ54" s="51">
        <f t="shared" si="6"/>
        <v>0.29765886254180601</v>
      </c>
      <c r="BA54" s="49"/>
      <c r="BB54" s="52"/>
      <c r="BC54" s="51">
        <f t="shared" si="7"/>
        <v>-1</v>
      </c>
      <c r="BD54" s="51">
        <f t="shared" si="8"/>
        <v>0</v>
      </c>
      <c r="BE54" s="49"/>
      <c r="BF54" s="52"/>
      <c r="BG54" s="51">
        <f t="shared" si="9"/>
        <v>-1</v>
      </c>
      <c r="BH54" s="51">
        <f t="shared" si="10"/>
        <v>0</v>
      </c>
      <c r="BI54" s="282">
        <f t="shared" si="12"/>
        <v>4</v>
      </c>
    </row>
    <row r="55" spans="1:61" hidden="1">
      <c r="A55" s="54" t="s">
        <v>150</v>
      </c>
      <c r="B55" s="55" t="s">
        <v>403</v>
      </c>
      <c r="C55" s="55" t="s">
        <v>404</v>
      </c>
      <c r="D55" s="44" t="s">
        <v>405</v>
      </c>
      <c r="E55" s="56">
        <v>1</v>
      </c>
      <c r="F55" s="46" t="s">
        <v>5814</v>
      </c>
      <c r="G55" s="47" t="s">
        <v>5814</v>
      </c>
      <c r="H55" s="47" t="s">
        <v>5815</v>
      </c>
      <c r="I55" s="48" t="s">
        <v>5837</v>
      </c>
      <c r="J55" s="48" t="s">
        <v>5838</v>
      </c>
      <c r="K55" s="48" t="s">
        <v>5841</v>
      </c>
      <c r="L55" s="45">
        <v>1521</v>
      </c>
      <c r="M55" s="47" t="s">
        <v>5842</v>
      </c>
      <c r="N55" s="60">
        <v>0</v>
      </c>
      <c r="O55" s="58">
        <v>0</v>
      </c>
      <c r="P55" s="58">
        <v>2</v>
      </c>
      <c r="Q55" s="132">
        <v>2</v>
      </c>
      <c r="R55" s="60">
        <v>0</v>
      </c>
      <c r="S55" s="58">
        <v>0</v>
      </c>
      <c r="T55" s="58">
        <v>1</v>
      </c>
      <c r="U55" s="132">
        <v>2</v>
      </c>
      <c r="V55" s="58">
        <v>0</v>
      </c>
      <c r="W55" s="58">
        <v>0</v>
      </c>
      <c r="X55" s="58">
        <v>2</v>
      </c>
      <c r="Y55" s="132">
        <v>2</v>
      </c>
      <c r="Z55" s="61">
        <v>0</v>
      </c>
      <c r="AA55" s="59">
        <v>0</v>
      </c>
      <c r="AB55" s="59">
        <v>2</v>
      </c>
      <c r="AC55" s="132">
        <v>2</v>
      </c>
      <c r="AD55" s="61">
        <v>0</v>
      </c>
      <c r="AE55" s="59">
        <v>0</v>
      </c>
      <c r="AF55" s="59">
        <v>2</v>
      </c>
      <c r="AG55" s="132">
        <v>2</v>
      </c>
      <c r="AH55" s="61">
        <v>0</v>
      </c>
      <c r="AI55" s="132">
        <v>0</v>
      </c>
      <c r="AJ55" s="64">
        <f>IFERROR(VLOOKUP($B55,STOCK!$A:$H,3,0)," ")</f>
        <v>-2</v>
      </c>
      <c r="AK55" s="65">
        <f>IFERROR(VLOOKUP($B55,STOCK!$A:$H,4,0)," ")</f>
        <v>-2</v>
      </c>
      <c r="AL55" s="65">
        <f>IFERROR(VLOOKUP($B55,STOCK!$A:$H,5,0)," ")</f>
        <v>-2</v>
      </c>
      <c r="AM55" s="65">
        <f>IFERROR(VLOOKUP($B55,STOCK!$A:$H,6,0)," ")</f>
        <v>0</v>
      </c>
      <c r="AN55" s="65">
        <f>IFERROR(VLOOKUP($B55,STOCK!$A:$H,7,0)," ")</f>
        <v>0</v>
      </c>
      <c r="AO55" s="65">
        <f>IFERROR(VLOOKUP($B55,STOCK!$A:$H,8,0)," ")</f>
        <v>10</v>
      </c>
      <c r="AP55" s="62" t="str">
        <f t="shared" si="0"/>
        <v>Q</v>
      </c>
      <c r="AQ55" s="50" t="str">
        <f t="shared" si="1"/>
        <v>Q</v>
      </c>
      <c r="AR55" s="50" t="str">
        <f t="shared" si="2"/>
        <v>Q</v>
      </c>
      <c r="AS55" s="50" t="str">
        <f t="shared" si="3"/>
        <v>Q</v>
      </c>
      <c r="AT55" s="50" t="str">
        <f t="shared" si="4"/>
        <v>Q</v>
      </c>
      <c r="AU55" s="63" t="str">
        <f t="shared" si="11"/>
        <v>SV</v>
      </c>
      <c r="AV55" s="67">
        <v>33500.000050000002</v>
      </c>
      <c r="AW55" s="133">
        <v>33499.999499999998</v>
      </c>
      <c r="AX55" s="49">
        <v>38500</v>
      </c>
      <c r="AY55" s="51">
        <f t="shared" si="5"/>
        <v>0.14925372962797945</v>
      </c>
      <c r="AZ55" s="51">
        <f t="shared" si="6"/>
        <v>0.12987012857142852</v>
      </c>
      <c r="BA55" s="49"/>
      <c r="BB55" s="52"/>
      <c r="BC55" s="51">
        <f t="shared" si="7"/>
        <v>-1</v>
      </c>
      <c r="BD55" s="51">
        <f t="shared" si="8"/>
        <v>0</v>
      </c>
      <c r="BE55" s="49"/>
      <c r="BF55" s="52"/>
      <c r="BG55" s="51">
        <f t="shared" si="9"/>
        <v>-1</v>
      </c>
      <c r="BH55" s="51">
        <f t="shared" si="10"/>
        <v>0</v>
      </c>
      <c r="BI55" s="282">
        <f t="shared" si="12"/>
        <v>10</v>
      </c>
    </row>
    <row r="56" spans="1:61" hidden="1">
      <c r="A56" s="54" t="s">
        <v>150</v>
      </c>
      <c r="B56" s="55" t="s">
        <v>406</v>
      </c>
      <c r="C56" s="55" t="s">
        <v>406</v>
      </c>
      <c r="D56" s="44" t="s">
        <v>407</v>
      </c>
      <c r="E56" s="56">
        <v>1</v>
      </c>
      <c r="F56" s="46" t="s">
        <v>5814</v>
      </c>
      <c r="G56" s="47" t="s">
        <v>5814</v>
      </c>
      <c r="H56" s="47" t="s">
        <v>5815</v>
      </c>
      <c r="I56" s="48" t="s">
        <v>5837</v>
      </c>
      <c r="J56" s="48" t="s">
        <v>5838</v>
      </c>
      <c r="K56" s="48" t="s">
        <v>5841</v>
      </c>
      <c r="L56" s="45">
        <v>509</v>
      </c>
      <c r="M56" s="47" t="s">
        <v>5828</v>
      </c>
      <c r="N56" s="60">
        <v>2</v>
      </c>
      <c r="O56" s="58">
        <v>1</v>
      </c>
      <c r="P56" s="58">
        <v>0</v>
      </c>
      <c r="Q56" s="132">
        <v>1</v>
      </c>
      <c r="R56" s="60">
        <v>11</v>
      </c>
      <c r="S56" s="58">
        <v>12</v>
      </c>
      <c r="T56" s="58">
        <v>5</v>
      </c>
      <c r="U56" s="132">
        <v>9</v>
      </c>
      <c r="V56" s="58">
        <v>12</v>
      </c>
      <c r="W56" s="58">
        <v>6</v>
      </c>
      <c r="X56" s="58">
        <v>3</v>
      </c>
      <c r="Y56" s="132">
        <v>4</v>
      </c>
      <c r="Z56" s="61">
        <v>8</v>
      </c>
      <c r="AA56" s="59">
        <v>8</v>
      </c>
      <c r="AB56" s="59">
        <v>3</v>
      </c>
      <c r="AC56" s="132">
        <v>5</v>
      </c>
      <c r="AD56" s="61">
        <v>0</v>
      </c>
      <c r="AE56" s="59">
        <v>2</v>
      </c>
      <c r="AF56" s="59">
        <v>2</v>
      </c>
      <c r="AG56" s="132">
        <v>1</v>
      </c>
      <c r="AH56" s="61">
        <v>0</v>
      </c>
      <c r="AI56" s="132">
        <v>1</v>
      </c>
      <c r="AJ56" s="64">
        <f>IFERROR(VLOOKUP($B56,STOCK!$A:$H,3,0)," ")</f>
        <v>372</v>
      </c>
      <c r="AK56" s="65">
        <f>IFERROR(VLOOKUP($B56,STOCK!$A:$H,4,0)," ")</f>
        <v>621</v>
      </c>
      <c r="AL56" s="65">
        <f>IFERROR(VLOOKUP($B56,STOCK!$A:$H,5,0)," ")</f>
        <v>191</v>
      </c>
      <c r="AM56" s="65">
        <f>IFERROR(VLOOKUP($B56,STOCK!$A:$H,6,0)," ")</f>
        <v>203</v>
      </c>
      <c r="AN56" s="65">
        <f>IFERROR(VLOOKUP($B56,STOCK!$A:$H,7,0)," ")</f>
        <v>205</v>
      </c>
      <c r="AO56" s="65">
        <f>IFERROR(VLOOKUP($B56,STOCK!$A:$H,8,0)," ")</f>
        <v>49</v>
      </c>
      <c r="AP56" s="62">
        <f t="shared" si="0"/>
        <v>11160</v>
      </c>
      <c r="AQ56" s="50">
        <f t="shared" si="1"/>
        <v>2070</v>
      </c>
      <c r="AR56" s="50">
        <f t="shared" si="2"/>
        <v>1432.5</v>
      </c>
      <c r="AS56" s="50">
        <f t="shared" si="3"/>
        <v>1218</v>
      </c>
      <c r="AT56" s="50">
        <f t="shared" si="4"/>
        <v>6150</v>
      </c>
      <c r="AU56" s="63">
        <f t="shared" si="11"/>
        <v>1470</v>
      </c>
      <c r="AV56" s="67">
        <v>21000.00001</v>
      </c>
      <c r="AW56" s="133">
        <v>20637.6093</v>
      </c>
      <c r="AX56" s="49">
        <v>29900</v>
      </c>
      <c r="AY56" s="51">
        <f t="shared" si="5"/>
        <v>0.42380952313151932</v>
      </c>
      <c r="AZ56" s="51">
        <f t="shared" si="6"/>
        <v>0.29765886254180601</v>
      </c>
      <c r="BA56" s="49"/>
      <c r="BB56" s="52"/>
      <c r="BC56" s="51">
        <f t="shared" si="7"/>
        <v>-1</v>
      </c>
      <c r="BD56" s="51">
        <f t="shared" si="8"/>
        <v>0</v>
      </c>
      <c r="BE56" s="49"/>
      <c r="BF56" s="52"/>
      <c r="BG56" s="51">
        <f t="shared" si="9"/>
        <v>-1</v>
      </c>
      <c r="BH56" s="51">
        <f t="shared" si="10"/>
        <v>0</v>
      </c>
      <c r="BI56" s="282">
        <f t="shared" si="12"/>
        <v>21</v>
      </c>
    </row>
    <row r="57" spans="1:61" hidden="1">
      <c r="A57" s="54" t="s">
        <v>150</v>
      </c>
      <c r="B57" s="55" t="s">
        <v>408</v>
      </c>
      <c r="C57" s="55" t="s">
        <v>409</v>
      </c>
      <c r="D57" s="44" t="s">
        <v>410</v>
      </c>
      <c r="E57" s="56">
        <v>1</v>
      </c>
      <c r="F57" s="46" t="s">
        <v>5814</v>
      </c>
      <c r="G57" s="47" t="s">
        <v>5814</v>
      </c>
      <c r="H57" s="47" t="s">
        <v>5815</v>
      </c>
      <c r="I57" s="48" t="s">
        <v>5837</v>
      </c>
      <c r="J57" s="48" t="s">
        <v>5843</v>
      </c>
      <c r="K57" s="48" t="s">
        <v>5827</v>
      </c>
      <c r="L57" s="45">
        <v>509</v>
      </c>
      <c r="M57" s="47" t="s">
        <v>5828</v>
      </c>
      <c r="N57" s="60">
        <v>327</v>
      </c>
      <c r="O57" s="58">
        <v>438</v>
      </c>
      <c r="P57" s="58">
        <v>343</v>
      </c>
      <c r="Q57" s="132">
        <v>342</v>
      </c>
      <c r="R57" s="60">
        <v>1467</v>
      </c>
      <c r="S57" s="58">
        <v>1663</v>
      </c>
      <c r="T57" s="58">
        <v>1249</v>
      </c>
      <c r="U57" s="132">
        <v>1158</v>
      </c>
      <c r="V57" s="58">
        <v>430</v>
      </c>
      <c r="W57" s="58">
        <v>328</v>
      </c>
      <c r="X57" s="58">
        <v>472</v>
      </c>
      <c r="Y57" s="132">
        <v>324</v>
      </c>
      <c r="Z57" s="61">
        <v>428</v>
      </c>
      <c r="AA57" s="59">
        <v>484</v>
      </c>
      <c r="AB57" s="59">
        <v>445</v>
      </c>
      <c r="AC57" s="132">
        <v>395</v>
      </c>
      <c r="AD57" s="61">
        <v>260</v>
      </c>
      <c r="AE57" s="59">
        <v>325</v>
      </c>
      <c r="AF57" s="59">
        <v>225</v>
      </c>
      <c r="AG57" s="132">
        <v>209</v>
      </c>
      <c r="AH57" s="61">
        <v>5</v>
      </c>
      <c r="AI57" s="132">
        <v>14</v>
      </c>
      <c r="AJ57" s="64">
        <f>IFERROR(VLOOKUP($B57,STOCK!$A:$H,3,0)," ")</f>
        <v>106</v>
      </c>
      <c r="AK57" s="65">
        <f>IFERROR(VLOOKUP($B57,STOCK!$A:$H,4,0)," ")</f>
        <v>492</v>
      </c>
      <c r="AL57" s="65">
        <f>IFERROR(VLOOKUP($B57,STOCK!$A:$H,5,0)," ")</f>
        <v>122</v>
      </c>
      <c r="AM57" s="65">
        <f>IFERROR(VLOOKUP($B57,STOCK!$A:$H,6,0)," ")</f>
        <v>94</v>
      </c>
      <c r="AN57" s="65">
        <f>IFERROR(VLOOKUP($B57,STOCK!$A:$H,7,0)," ")</f>
        <v>52</v>
      </c>
      <c r="AO57" s="65">
        <f>IFERROR(VLOOKUP($B57,STOCK!$A:$H,8,0)," ")</f>
        <v>39</v>
      </c>
      <c r="AP57" s="62">
        <f t="shared" si="0"/>
        <v>9.2982456140350873</v>
      </c>
      <c r="AQ57" s="50">
        <f t="shared" si="1"/>
        <v>12.746113989637307</v>
      </c>
      <c r="AR57" s="50">
        <f t="shared" si="2"/>
        <v>11.296296296296296</v>
      </c>
      <c r="AS57" s="50">
        <f t="shared" si="3"/>
        <v>7.1392405063291138</v>
      </c>
      <c r="AT57" s="50">
        <f t="shared" si="4"/>
        <v>7.464114832535885</v>
      </c>
      <c r="AU57" s="63">
        <f t="shared" si="11"/>
        <v>83.571428571428569</v>
      </c>
      <c r="AV57" s="67">
        <v>11899.999980000001</v>
      </c>
      <c r="AW57" s="133">
        <v>11899.99987</v>
      </c>
      <c r="AX57" s="49">
        <v>13900</v>
      </c>
      <c r="AY57" s="51">
        <f t="shared" si="5"/>
        <v>0.16806722885389447</v>
      </c>
      <c r="AZ57" s="51">
        <f t="shared" si="6"/>
        <v>0.14388489352517983</v>
      </c>
      <c r="BA57" s="49">
        <v>13500</v>
      </c>
      <c r="BB57" s="52">
        <v>3</v>
      </c>
      <c r="BC57" s="51">
        <f t="shared" si="7"/>
        <v>0.13445378341925007</v>
      </c>
      <c r="BD57" s="51">
        <f t="shared" si="8"/>
        <v>0.11851851999999996</v>
      </c>
      <c r="BE57" s="49">
        <v>0</v>
      </c>
      <c r="BF57" s="52">
        <v>0</v>
      </c>
      <c r="BG57" s="51">
        <f t="shared" si="9"/>
        <v>-1</v>
      </c>
      <c r="BH57" s="51">
        <f t="shared" si="10"/>
        <v>0</v>
      </c>
      <c r="BI57" s="282">
        <f t="shared" si="12"/>
        <v>2442</v>
      </c>
    </row>
    <row r="58" spans="1:61" hidden="1">
      <c r="A58" s="54" t="s">
        <v>150</v>
      </c>
      <c r="B58" s="55" t="s">
        <v>411</v>
      </c>
      <c r="C58" s="55" t="s">
        <v>412</v>
      </c>
      <c r="D58" s="44" t="s">
        <v>413</v>
      </c>
      <c r="E58" s="56">
        <v>1</v>
      </c>
      <c r="F58" s="46" t="s">
        <v>5814</v>
      </c>
      <c r="G58" s="47" t="s">
        <v>5814</v>
      </c>
      <c r="H58" s="47" t="s">
        <v>5815</v>
      </c>
      <c r="I58" s="48" t="s">
        <v>5837</v>
      </c>
      <c r="J58" s="48" t="s">
        <v>5843</v>
      </c>
      <c r="K58" s="48" t="s">
        <v>5844</v>
      </c>
      <c r="L58" s="45">
        <v>1521</v>
      </c>
      <c r="M58" s="47" t="s">
        <v>5842</v>
      </c>
      <c r="N58" s="60">
        <v>0</v>
      </c>
      <c r="O58" s="58">
        <v>0</v>
      </c>
      <c r="P58" s="58">
        <v>7</v>
      </c>
      <c r="Q58" s="132">
        <v>26</v>
      </c>
      <c r="R58" s="60">
        <v>0</v>
      </c>
      <c r="S58" s="58">
        <v>0</v>
      </c>
      <c r="T58" s="58">
        <v>4</v>
      </c>
      <c r="U58" s="132">
        <v>13</v>
      </c>
      <c r="V58" s="58">
        <v>0</v>
      </c>
      <c r="W58" s="58">
        <v>0</v>
      </c>
      <c r="X58" s="58">
        <v>7</v>
      </c>
      <c r="Y58" s="132">
        <v>10</v>
      </c>
      <c r="Z58" s="61">
        <v>0</v>
      </c>
      <c r="AA58" s="59">
        <v>0</v>
      </c>
      <c r="AB58" s="59">
        <v>7</v>
      </c>
      <c r="AC58" s="132">
        <v>11</v>
      </c>
      <c r="AD58" s="61">
        <v>0</v>
      </c>
      <c r="AE58" s="59">
        <v>0</v>
      </c>
      <c r="AF58" s="59">
        <v>6</v>
      </c>
      <c r="AG58" s="132">
        <v>11</v>
      </c>
      <c r="AH58" s="61">
        <v>0</v>
      </c>
      <c r="AI58" s="132">
        <v>0</v>
      </c>
      <c r="AJ58" s="64">
        <f>IFERROR(VLOOKUP($B58,STOCK!$A:$H,3,0)," ")</f>
        <v>6</v>
      </c>
      <c r="AK58" s="65">
        <f>IFERROR(VLOOKUP($B58,STOCK!$A:$H,4,0)," ")</f>
        <v>17</v>
      </c>
      <c r="AL58" s="65">
        <f>IFERROR(VLOOKUP($B58,STOCK!$A:$H,5,0)," ")</f>
        <v>5</v>
      </c>
      <c r="AM58" s="65">
        <f>IFERROR(VLOOKUP($B58,STOCK!$A:$H,6,0)," ")</f>
        <v>4</v>
      </c>
      <c r="AN58" s="65">
        <f>IFERROR(VLOOKUP($B58,STOCK!$A:$H,7,0)," ")</f>
        <v>9</v>
      </c>
      <c r="AO58" s="65">
        <f>IFERROR(VLOOKUP($B58,STOCK!$A:$H,8,0)," ")</f>
        <v>10</v>
      </c>
      <c r="AP58" s="62">
        <f t="shared" si="0"/>
        <v>6.9230769230769234</v>
      </c>
      <c r="AQ58" s="50">
        <f t="shared" si="1"/>
        <v>39.230769230769234</v>
      </c>
      <c r="AR58" s="50">
        <f t="shared" si="2"/>
        <v>15</v>
      </c>
      <c r="AS58" s="50">
        <f t="shared" si="3"/>
        <v>10.90909090909091</v>
      </c>
      <c r="AT58" s="50">
        <f t="shared" si="4"/>
        <v>24.545454545454547</v>
      </c>
      <c r="AU58" s="63" t="str">
        <f t="shared" si="11"/>
        <v>SV</v>
      </c>
      <c r="AV58" s="67">
        <v>19000.000029999999</v>
      </c>
      <c r="AW58" s="133">
        <v>18999.999810000001</v>
      </c>
      <c r="AX58" s="49">
        <v>21900</v>
      </c>
      <c r="AY58" s="51">
        <f t="shared" si="5"/>
        <v>0.15263157712742381</v>
      </c>
      <c r="AZ58" s="51">
        <f t="shared" si="6"/>
        <v>0.13242008995433793</v>
      </c>
      <c r="BA58" s="49">
        <v>21500</v>
      </c>
      <c r="BB58" s="52">
        <v>3</v>
      </c>
      <c r="BC58" s="51">
        <f t="shared" si="7"/>
        <v>0.13157894558171757</v>
      </c>
      <c r="BD58" s="51">
        <f t="shared" si="8"/>
        <v>0.11627906837209306</v>
      </c>
      <c r="BE58" s="49">
        <v>0</v>
      </c>
      <c r="BF58" s="52">
        <v>0</v>
      </c>
      <c r="BG58" s="51">
        <f t="shared" si="9"/>
        <v>-1</v>
      </c>
      <c r="BH58" s="51">
        <f t="shared" si="10"/>
        <v>0</v>
      </c>
      <c r="BI58" s="282">
        <f t="shared" si="12"/>
        <v>71</v>
      </c>
    </row>
    <row r="59" spans="1:61" hidden="1">
      <c r="A59" s="54" t="s">
        <v>149</v>
      </c>
      <c r="B59" s="55" t="s">
        <v>414</v>
      </c>
      <c r="C59" s="55" t="s">
        <v>415</v>
      </c>
      <c r="D59" s="44" t="s">
        <v>416</v>
      </c>
      <c r="E59" s="56">
        <v>1</v>
      </c>
      <c r="F59" s="46" t="s">
        <v>5814</v>
      </c>
      <c r="G59" s="47" t="s">
        <v>5814</v>
      </c>
      <c r="H59" s="47" t="s">
        <v>5815</v>
      </c>
      <c r="I59" s="48" t="s">
        <v>5837</v>
      </c>
      <c r="J59" s="48" t="s">
        <v>5843</v>
      </c>
      <c r="K59" s="48" t="s">
        <v>5839</v>
      </c>
      <c r="L59" s="45">
        <v>2351</v>
      </c>
      <c r="M59" s="47" t="s">
        <v>5840</v>
      </c>
      <c r="N59" s="60">
        <v>1</v>
      </c>
      <c r="O59" s="58">
        <v>0</v>
      </c>
      <c r="P59" s="58">
        <v>0</v>
      </c>
      <c r="Q59" s="132">
        <v>0</v>
      </c>
      <c r="R59" s="60">
        <v>0</v>
      </c>
      <c r="S59" s="58">
        <v>0</v>
      </c>
      <c r="T59" s="58">
        <v>0</v>
      </c>
      <c r="U59" s="132">
        <v>0</v>
      </c>
      <c r="V59" s="58">
        <v>0</v>
      </c>
      <c r="W59" s="58">
        <v>0</v>
      </c>
      <c r="X59" s="58">
        <v>0</v>
      </c>
      <c r="Y59" s="132">
        <v>0</v>
      </c>
      <c r="Z59" s="61">
        <v>0</v>
      </c>
      <c r="AA59" s="59">
        <v>0</v>
      </c>
      <c r="AB59" s="59">
        <v>0</v>
      </c>
      <c r="AC59" s="132">
        <v>0</v>
      </c>
      <c r="AD59" s="61">
        <v>0</v>
      </c>
      <c r="AE59" s="59">
        <v>0</v>
      </c>
      <c r="AF59" s="59">
        <v>0</v>
      </c>
      <c r="AG59" s="132">
        <v>0</v>
      </c>
      <c r="AH59" s="61">
        <v>0</v>
      </c>
      <c r="AI59" s="132">
        <v>0</v>
      </c>
      <c r="AJ59" s="64">
        <f>IFERROR(VLOOKUP($B59,STOCK!$A:$H,3,0)," ")</f>
        <v>22</v>
      </c>
      <c r="AK59" s="65">
        <f>IFERROR(VLOOKUP($B59,STOCK!$A:$H,4,0)," ")</f>
        <v>0</v>
      </c>
      <c r="AL59" s="65">
        <f>IFERROR(VLOOKUP($B59,STOCK!$A:$H,5,0)," ")</f>
        <v>0</v>
      </c>
      <c r="AM59" s="65">
        <f>IFERROR(VLOOKUP($B59,STOCK!$A:$H,6,0)," ")</f>
        <v>0</v>
      </c>
      <c r="AN59" s="65">
        <f>IFERROR(VLOOKUP($B59,STOCK!$A:$H,7,0)," ")</f>
        <v>0</v>
      </c>
      <c r="AO59" s="65">
        <f>IFERROR(VLOOKUP($B59,STOCK!$A:$H,8,0)," ")</f>
        <v>0</v>
      </c>
      <c r="AP59" s="62" t="str">
        <f t="shared" si="0"/>
        <v>SV</v>
      </c>
      <c r="AQ59" s="50" t="str">
        <f t="shared" si="1"/>
        <v>Q</v>
      </c>
      <c r="AR59" s="50" t="str">
        <f t="shared" si="2"/>
        <v>Q</v>
      </c>
      <c r="AS59" s="50" t="str">
        <f t="shared" si="3"/>
        <v>Q</v>
      </c>
      <c r="AT59" s="50" t="str">
        <f t="shared" si="4"/>
        <v>Q</v>
      </c>
      <c r="AU59" s="63" t="str">
        <f t="shared" si="11"/>
        <v>Q</v>
      </c>
      <c r="AV59" s="67">
        <v>7999.9999969999999</v>
      </c>
      <c r="AW59" s="133">
        <v>7999.9998100000003</v>
      </c>
      <c r="AX59" s="49">
        <v>10900</v>
      </c>
      <c r="AY59" s="51">
        <f t="shared" si="5"/>
        <v>0.36250000051093756</v>
      </c>
      <c r="AZ59" s="51">
        <f t="shared" si="6"/>
        <v>0.26605504614678899</v>
      </c>
      <c r="BA59" s="49">
        <v>10500</v>
      </c>
      <c r="BB59" s="52">
        <v>3</v>
      </c>
      <c r="BC59" s="51">
        <f t="shared" si="7"/>
        <v>0.31250000049218762</v>
      </c>
      <c r="BD59" s="51">
        <f t="shared" si="8"/>
        <v>0.2380952383809524</v>
      </c>
      <c r="BE59" s="49">
        <v>0</v>
      </c>
      <c r="BF59" s="52">
        <v>0</v>
      </c>
      <c r="BG59" s="51">
        <f t="shared" si="9"/>
        <v>-1</v>
      </c>
      <c r="BH59" s="51">
        <f t="shared" si="10"/>
        <v>0</v>
      </c>
      <c r="BI59" s="282">
        <f t="shared" si="12"/>
        <v>0</v>
      </c>
    </row>
    <row r="60" spans="1:61" hidden="1">
      <c r="A60" s="54" t="s">
        <v>150</v>
      </c>
      <c r="B60" s="55" t="s">
        <v>417</v>
      </c>
      <c r="C60" s="55" t="s">
        <v>418</v>
      </c>
      <c r="D60" s="44" t="s">
        <v>419</v>
      </c>
      <c r="E60" s="56">
        <v>1</v>
      </c>
      <c r="F60" s="46" t="s">
        <v>5814</v>
      </c>
      <c r="G60" s="47" t="s">
        <v>5814</v>
      </c>
      <c r="H60" s="47" t="s">
        <v>5815</v>
      </c>
      <c r="I60" s="48" t="s">
        <v>5837</v>
      </c>
      <c r="J60" s="48" t="s">
        <v>5843</v>
      </c>
      <c r="K60" s="48" t="s">
        <v>5845</v>
      </c>
      <c r="L60" s="45">
        <v>165</v>
      </c>
      <c r="M60" s="47" t="s">
        <v>5821</v>
      </c>
      <c r="N60" s="60">
        <v>31</v>
      </c>
      <c r="O60" s="58">
        <v>108</v>
      </c>
      <c r="P60" s="58">
        <v>14</v>
      </c>
      <c r="Q60" s="132">
        <v>20</v>
      </c>
      <c r="R60" s="60">
        <v>57</v>
      </c>
      <c r="S60" s="58">
        <v>60</v>
      </c>
      <c r="T60" s="58">
        <v>59</v>
      </c>
      <c r="U60" s="132">
        <v>44</v>
      </c>
      <c r="V60" s="58">
        <v>97</v>
      </c>
      <c r="W60" s="58">
        <v>76</v>
      </c>
      <c r="X60" s="58">
        <v>133</v>
      </c>
      <c r="Y60" s="132">
        <v>106</v>
      </c>
      <c r="Z60" s="61">
        <v>67</v>
      </c>
      <c r="AA60" s="59">
        <v>85</v>
      </c>
      <c r="AB60" s="59">
        <v>79</v>
      </c>
      <c r="AC60" s="132">
        <v>67</v>
      </c>
      <c r="AD60" s="61">
        <v>60</v>
      </c>
      <c r="AE60" s="59">
        <v>85</v>
      </c>
      <c r="AF60" s="59">
        <v>80</v>
      </c>
      <c r="AG60" s="132">
        <v>64</v>
      </c>
      <c r="AH60" s="61">
        <v>1</v>
      </c>
      <c r="AI60" s="132">
        <v>5</v>
      </c>
      <c r="AJ60" s="64">
        <f>IFERROR(VLOOKUP($B60,STOCK!$A:$H,3,0)," ")</f>
        <v>38</v>
      </c>
      <c r="AK60" s="65">
        <f>IFERROR(VLOOKUP($B60,STOCK!$A:$H,4,0)," ")</f>
        <v>6</v>
      </c>
      <c r="AL60" s="65">
        <f>IFERROR(VLOOKUP($B60,STOCK!$A:$H,5,0)," ")</f>
        <v>33</v>
      </c>
      <c r="AM60" s="65">
        <f>IFERROR(VLOOKUP($B60,STOCK!$A:$H,6,0)," ")</f>
        <v>57</v>
      </c>
      <c r="AN60" s="65">
        <f>IFERROR(VLOOKUP($B60,STOCK!$A:$H,7,0)," ")</f>
        <v>66</v>
      </c>
      <c r="AO60" s="65">
        <f>IFERROR(VLOOKUP($B60,STOCK!$A:$H,8,0)," ")</f>
        <v>45</v>
      </c>
      <c r="AP60" s="62">
        <f t="shared" si="0"/>
        <v>57</v>
      </c>
      <c r="AQ60" s="50">
        <f t="shared" si="1"/>
        <v>4.0909090909090908</v>
      </c>
      <c r="AR60" s="50">
        <f t="shared" si="2"/>
        <v>9.3396226415094343</v>
      </c>
      <c r="AS60" s="50">
        <f t="shared" si="3"/>
        <v>25.522388059701491</v>
      </c>
      <c r="AT60" s="50">
        <f t="shared" si="4"/>
        <v>30.9375</v>
      </c>
      <c r="AU60" s="63">
        <f t="shared" si="11"/>
        <v>270</v>
      </c>
      <c r="AV60" s="67">
        <v>11899.999980000001</v>
      </c>
      <c r="AW60" s="133">
        <v>11899.99987</v>
      </c>
      <c r="AX60" s="49">
        <v>14250</v>
      </c>
      <c r="AY60" s="51">
        <f t="shared" si="5"/>
        <v>0.19747899360920829</v>
      </c>
      <c r="AZ60" s="51">
        <f t="shared" si="6"/>
        <v>0.16491228210526312</v>
      </c>
      <c r="BA60" s="49">
        <v>13900</v>
      </c>
      <c r="BB60" s="52">
        <v>3</v>
      </c>
      <c r="BC60" s="51">
        <f t="shared" si="7"/>
        <v>0.16806722885389447</v>
      </c>
      <c r="BD60" s="51">
        <f t="shared" si="8"/>
        <v>0.14388489352517983</v>
      </c>
      <c r="BE60" s="49">
        <v>0</v>
      </c>
      <c r="BF60" s="52">
        <v>0</v>
      </c>
      <c r="BG60" s="51">
        <f t="shared" si="9"/>
        <v>-1</v>
      </c>
      <c r="BH60" s="51">
        <f t="shared" si="10"/>
        <v>0</v>
      </c>
      <c r="BI60" s="282">
        <f t="shared" si="12"/>
        <v>306</v>
      </c>
    </row>
    <row r="61" spans="1:61" hidden="1">
      <c r="A61" s="54" t="s">
        <v>150</v>
      </c>
      <c r="B61" s="55" t="s">
        <v>420</v>
      </c>
      <c r="C61" s="55" t="s">
        <v>421</v>
      </c>
      <c r="D61" s="44" t="s">
        <v>422</v>
      </c>
      <c r="E61" s="56">
        <v>6</v>
      </c>
      <c r="F61" s="46" t="s">
        <v>5814</v>
      </c>
      <c r="G61" s="47" t="s">
        <v>5814</v>
      </c>
      <c r="H61" s="47" t="s">
        <v>5815</v>
      </c>
      <c r="I61" s="48" t="s">
        <v>5846</v>
      </c>
      <c r="J61" s="48" t="s">
        <v>5847</v>
      </c>
      <c r="K61" s="48" t="s">
        <v>5827</v>
      </c>
      <c r="L61" s="45">
        <v>509</v>
      </c>
      <c r="M61" s="47" t="s">
        <v>5828</v>
      </c>
      <c r="N61" s="60">
        <v>119</v>
      </c>
      <c r="O61" s="58">
        <v>195</v>
      </c>
      <c r="P61" s="58">
        <v>86</v>
      </c>
      <c r="Q61" s="132">
        <v>82</v>
      </c>
      <c r="R61" s="60">
        <v>82</v>
      </c>
      <c r="S61" s="58">
        <v>240</v>
      </c>
      <c r="T61" s="58">
        <v>151</v>
      </c>
      <c r="U61" s="132">
        <v>189</v>
      </c>
      <c r="V61" s="58">
        <v>34</v>
      </c>
      <c r="W61" s="58">
        <v>105</v>
      </c>
      <c r="X61" s="58">
        <v>94</v>
      </c>
      <c r="Y61" s="132">
        <v>57</v>
      </c>
      <c r="Z61" s="61">
        <v>48</v>
      </c>
      <c r="AA61" s="59">
        <v>111</v>
      </c>
      <c r="AB61" s="59">
        <v>59</v>
      </c>
      <c r="AC61" s="132">
        <v>52</v>
      </c>
      <c r="AD61" s="61">
        <v>63</v>
      </c>
      <c r="AE61" s="59">
        <v>121</v>
      </c>
      <c r="AF61" s="59">
        <v>70</v>
      </c>
      <c r="AG61" s="132">
        <v>80</v>
      </c>
      <c r="AH61" s="61">
        <v>0</v>
      </c>
      <c r="AI61" s="132">
        <v>1</v>
      </c>
      <c r="AJ61" s="64">
        <f>IFERROR(VLOOKUP($B61,STOCK!$A:$H,3,0)," ")</f>
        <v>113</v>
      </c>
      <c r="AK61" s="65">
        <f>IFERROR(VLOOKUP($B61,STOCK!$A:$H,4,0)," ")</f>
        <v>68</v>
      </c>
      <c r="AL61" s="65">
        <f>IFERROR(VLOOKUP($B61,STOCK!$A:$H,5,0)," ")</f>
        <v>0</v>
      </c>
      <c r="AM61" s="65">
        <f>IFERROR(VLOOKUP($B61,STOCK!$A:$H,6,0)," ")</f>
        <v>42</v>
      </c>
      <c r="AN61" s="65">
        <f>IFERROR(VLOOKUP($B61,STOCK!$A:$H,7,0)," ")</f>
        <v>5</v>
      </c>
      <c r="AO61" s="65">
        <f>IFERROR(VLOOKUP($B61,STOCK!$A:$H,8,0)," ")</f>
        <v>59</v>
      </c>
      <c r="AP61" s="62">
        <f t="shared" si="0"/>
        <v>41.341463414634141</v>
      </c>
      <c r="AQ61" s="50">
        <f t="shared" si="1"/>
        <v>10.793650793650793</v>
      </c>
      <c r="AR61" s="50" t="str">
        <f t="shared" si="2"/>
        <v>Q</v>
      </c>
      <c r="AS61" s="50">
        <f t="shared" si="3"/>
        <v>24.23076923076923</v>
      </c>
      <c r="AT61" s="50">
        <f t="shared" si="4"/>
        <v>1.875</v>
      </c>
      <c r="AU61" s="63">
        <f t="shared" si="11"/>
        <v>1770</v>
      </c>
      <c r="AV61" s="67">
        <v>2600</v>
      </c>
      <c r="AW61" s="133">
        <v>2599.8651799999998</v>
      </c>
      <c r="AX61" s="49">
        <v>3250</v>
      </c>
      <c r="AY61" s="51">
        <f t="shared" si="5"/>
        <v>0.25</v>
      </c>
      <c r="AZ61" s="51">
        <f t="shared" si="6"/>
        <v>0.2</v>
      </c>
      <c r="BA61" s="49">
        <v>3150</v>
      </c>
      <c r="BB61" s="52">
        <v>6</v>
      </c>
      <c r="BC61" s="51">
        <f t="shared" si="7"/>
        <v>0.21153846153846145</v>
      </c>
      <c r="BD61" s="51">
        <f t="shared" si="8"/>
        <v>0.17460317460317459</v>
      </c>
      <c r="BE61" s="49">
        <v>0</v>
      </c>
      <c r="BF61" s="52">
        <v>0</v>
      </c>
      <c r="BG61" s="51">
        <f t="shared" si="9"/>
        <v>-1</v>
      </c>
      <c r="BH61" s="51">
        <f t="shared" si="10"/>
        <v>0</v>
      </c>
      <c r="BI61" s="282">
        <f t="shared" si="12"/>
        <v>461</v>
      </c>
    </row>
    <row r="62" spans="1:61" hidden="1">
      <c r="A62" s="54" t="s">
        <v>150</v>
      </c>
      <c r="B62" s="55" t="s">
        <v>423</v>
      </c>
      <c r="C62" s="55" t="s">
        <v>424</v>
      </c>
      <c r="D62" s="44" t="s">
        <v>425</v>
      </c>
      <c r="E62" s="56">
        <v>12</v>
      </c>
      <c r="F62" s="46" t="s">
        <v>5814</v>
      </c>
      <c r="G62" s="47" t="s">
        <v>5814</v>
      </c>
      <c r="H62" s="47" t="s">
        <v>5815</v>
      </c>
      <c r="I62" s="48" t="s">
        <v>5846</v>
      </c>
      <c r="J62" s="48" t="s">
        <v>5847</v>
      </c>
      <c r="K62" s="48" t="s">
        <v>5827</v>
      </c>
      <c r="L62" s="45">
        <v>509</v>
      </c>
      <c r="M62" s="47" t="s">
        <v>5828</v>
      </c>
      <c r="N62" s="60">
        <v>353</v>
      </c>
      <c r="O62" s="58">
        <v>468</v>
      </c>
      <c r="P62" s="58">
        <v>568</v>
      </c>
      <c r="Q62" s="132">
        <v>478</v>
      </c>
      <c r="R62" s="60">
        <v>992</v>
      </c>
      <c r="S62" s="58">
        <v>1200</v>
      </c>
      <c r="T62" s="58">
        <v>1048</v>
      </c>
      <c r="U62" s="132">
        <v>1393</v>
      </c>
      <c r="V62" s="58">
        <v>219</v>
      </c>
      <c r="W62" s="58">
        <v>333</v>
      </c>
      <c r="X62" s="58">
        <v>354</v>
      </c>
      <c r="Y62" s="132">
        <v>311</v>
      </c>
      <c r="Z62" s="61">
        <v>202</v>
      </c>
      <c r="AA62" s="59">
        <v>294</v>
      </c>
      <c r="AB62" s="59">
        <v>314</v>
      </c>
      <c r="AC62" s="132">
        <v>309</v>
      </c>
      <c r="AD62" s="61">
        <v>306</v>
      </c>
      <c r="AE62" s="59">
        <v>518</v>
      </c>
      <c r="AF62" s="59">
        <v>157</v>
      </c>
      <c r="AG62" s="132">
        <v>255</v>
      </c>
      <c r="AH62" s="61">
        <v>42</v>
      </c>
      <c r="AI62" s="132">
        <v>63</v>
      </c>
      <c r="AJ62" s="64">
        <f>IFERROR(VLOOKUP($B62,STOCK!$A:$H,3,0)," ")</f>
        <v>263</v>
      </c>
      <c r="AK62" s="65">
        <f>IFERROR(VLOOKUP($B62,STOCK!$A:$H,4,0)," ")</f>
        <v>168</v>
      </c>
      <c r="AL62" s="65">
        <f>IFERROR(VLOOKUP($B62,STOCK!$A:$H,5,0)," ")</f>
        <v>484</v>
      </c>
      <c r="AM62" s="65">
        <f>IFERROR(VLOOKUP($B62,STOCK!$A:$H,6,0)," ")</f>
        <v>296</v>
      </c>
      <c r="AN62" s="65">
        <f>IFERROR(VLOOKUP($B62,STOCK!$A:$H,7,0)," ")</f>
        <v>212</v>
      </c>
      <c r="AO62" s="65">
        <f>IFERROR(VLOOKUP($B62,STOCK!$A:$H,8,0)," ")</f>
        <v>60</v>
      </c>
      <c r="AP62" s="62">
        <f t="shared" si="0"/>
        <v>16.506276150627617</v>
      </c>
      <c r="AQ62" s="50">
        <f t="shared" si="1"/>
        <v>3.6180904522613062</v>
      </c>
      <c r="AR62" s="50">
        <f t="shared" si="2"/>
        <v>46.688102893890672</v>
      </c>
      <c r="AS62" s="50">
        <f t="shared" si="3"/>
        <v>28.737864077669901</v>
      </c>
      <c r="AT62" s="50">
        <f t="shared" si="4"/>
        <v>24.941176470588236</v>
      </c>
      <c r="AU62" s="63">
        <f t="shared" si="11"/>
        <v>28.571428571428569</v>
      </c>
      <c r="AV62" s="67">
        <v>1160</v>
      </c>
      <c r="AW62" s="133">
        <v>1159.9996100000001</v>
      </c>
      <c r="AX62" s="49">
        <v>1650</v>
      </c>
      <c r="AY62" s="51">
        <f t="shared" si="5"/>
        <v>0.42241379310344818</v>
      </c>
      <c r="AZ62" s="51">
        <f t="shared" si="6"/>
        <v>0.29696969696969699</v>
      </c>
      <c r="BA62" s="49">
        <v>1491.6666700000001</v>
      </c>
      <c r="BB62" s="52">
        <v>12</v>
      </c>
      <c r="BC62" s="51">
        <f t="shared" si="7"/>
        <v>0.28591954310344825</v>
      </c>
      <c r="BD62" s="51">
        <f t="shared" si="8"/>
        <v>0.22234637045285729</v>
      </c>
      <c r="BE62" s="49">
        <v>0</v>
      </c>
      <c r="BF62" s="52">
        <v>0</v>
      </c>
      <c r="BG62" s="51">
        <f t="shared" si="9"/>
        <v>-1</v>
      </c>
      <c r="BH62" s="51">
        <f t="shared" si="10"/>
        <v>0</v>
      </c>
      <c r="BI62" s="282">
        <f t="shared" si="12"/>
        <v>2809</v>
      </c>
    </row>
    <row r="63" spans="1:61" hidden="1">
      <c r="A63" s="54" t="s">
        <v>150</v>
      </c>
      <c r="B63" s="55" t="s">
        <v>426</v>
      </c>
      <c r="C63" s="55" t="s">
        <v>427</v>
      </c>
      <c r="D63" s="44" t="s">
        <v>428</v>
      </c>
      <c r="E63" s="56">
        <v>4</v>
      </c>
      <c r="F63" s="46" t="s">
        <v>5814</v>
      </c>
      <c r="G63" s="47" t="s">
        <v>5814</v>
      </c>
      <c r="H63" s="47" t="s">
        <v>5815</v>
      </c>
      <c r="I63" s="48" t="s">
        <v>5846</v>
      </c>
      <c r="J63" s="48" t="s">
        <v>5847</v>
      </c>
      <c r="K63" s="48" t="s">
        <v>5827</v>
      </c>
      <c r="L63" s="45">
        <v>509</v>
      </c>
      <c r="M63" s="47" t="s">
        <v>5828</v>
      </c>
      <c r="N63" s="60">
        <v>60</v>
      </c>
      <c r="O63" s="58">
        <v>120</v>
      </c>
      <c r="P63" s="58">
        <v>72</v>
      </c>
      <c r="Q63" s="132">
        <v>120</v>
      </c>
      <c r="R63" s="60">
        <v>60</v>
      </c>
      <c r="S63" s="58">
        <v>120</v>
      </c>
      <c r="T63" s="58">
        <v>141</v>
      </c>
      <c r="U63" s="132">
        <v>165</v>
      </c>
      <c r="V63" s="58">
        <v>68</v>
      </c>
      <c r="W63" s="58">
        <v>60</v>
      </c>
      <c r="X63" s="58">
        <v>24</v>
      </c>
      <c r="Y63" s="132">
        <v>24</v>
      </c>
      <c r="Z63" s="61">
        <v>119</v>
      </c>
      <c r="AA63" s="59">
        <v>119</v>
      </c>
      <c r="AB63" s="59">
        <v>72</v>
      </c>
      <c r="AC63" s="132">
        <v>72</v>
      </c>
      <c r="AD63" s="61">
        <v>60</v>
      </c>
      <c r="AE63" s="59">
        <v>76</v>
      </c>
      <c r="AF63" s="59">
        <v>92</v>
      </c>
      <c r="AG63" s="132">
        <v>61</v>
      </c>
      <c r="AH63" s="61">
        <v>2</v>
      </c>
      <c r="AI63" s="132">
        <v>38</v>
      </c>
      <c r="AJ63" s="64">
        <f>IFERROR(VLOOKUP($B63,STOCK!$A:$H,3,0)," ")</f>
        <v>19</v>
      </c>
      <c r="AK63" s="65">
        <f>IFERROR(VLOOKUP($B63,STOCK!$A:$H,4,0)," ")</f>
        <v>30</v>
      </c>
      <c r="AL63" s="65">
        <f>IFERROR(VLOOKUP($B63,STOCK!$A:$H,5,0)," ")</f>
        <v>4</v>
      </c>
      <c r="AM63" s="65">
        <f>IFERROR(VLOOKUP($B63,STOCK!$A:$H,6,0)," ")</f>
        <v>1</v>
      </c>
      <c r="AN63" s="65">
        <f>IFERROR(VLOOKUP($B63,STOCK!$A:$H,7,0)," ")</f>
        <v>0</v>
      </c>
      <c r="AO63" s="65">
        <f>IFERROR(VLOOKUP($B63,STOCK!$A:$H,8,0)," ")</f>
        <v>47</v>
      </c>
      <c r="AP63" s="62">
        <f t="shared" si="0"/>
        <v>4.75</v>
      </c>
      <c r="AQ63" s="50">
        <f t="shared" si="1"/>
        <v>5.454545454545455</v>
      </c>
      <c r="AR63" s="50">
        <f t="shared" si="2"/>
        <v>5</v>
      </c>
      <c r="AS63" s="50">
        <f t="shared" si="3"/>
        <v>0.41666666666666663</v>
      </c>
      <c r="AT63" s="50" t="str">
        <f t="shared" si="4"/>
        <v>Q</v>
      </c>
      <c r="AU63" s="63">
        <f t="shared" si="11"/>
        <v>37.10526315789474</v>
      </c>
      <c r="AV63" s="67">
        <v>6000</v>
      </c>
      <c r="AW63" s="133">
        <v>5999.9998299999997</v>
      </c>
      <c r="AX63" s="49">
        <v>7150</v>
      </c>
      <c r="AY63" s="51">
        <f t="shared" si="5"/>
        <v>0.19166666666666665</v>
      </c>
      <c r="AZ63" s="51">
        <f t="shared" si="6"/>
        <v>0.16083916083916083</v>
      </c>
      <c r="BA63" s="49">
        <v>6900</v>
      </c>
      <c r="BB63" s="52">
        <v>6</v>
      </c>
      <c r="BC63" s="51">
        <f t="shared" si="7"/>
        <v>0.14999999999999991</v>
      </c>
      <c r="BD63" s="51">
        <f t="shared" si="8"/>
        <v>0.13043478260869565</v>
      </c>
      <c r="BE63" s="49">
        <v>0</v>
      </c>
      <c r="BF63" s="52">
        <v>0</v>
      </c>
      <c r="BG63" s="51">
        <f t="shared" si="9"/>
        <v>-1</v>
      </c>
      <c r="BH63" s="51">
        <f t="shared" si="10"/>
        <v>0</v>
      </c>
      <c r="BI63" s="282">
        <f t="shared" si="12"/>
        <v>480</v>
      </c>
    </row>
    <row r="64" spans="1:61" hidden="1">
      <c r="A64" s="54" t="s">
        <v>150</v>
      </c>
      <c r="B64" s="55" t="s">
        <v>429</v>
      </c>
      <c r="C64" s="55" t="s">
        <v>430</v>
      </c>
      <c r="D64" s="44" t="s">
        <v>431</v>
      </c>
      <c r="E64" s="56">
        <v>6</v>
      </c>
      <c r="F64" s="46" t="s">
        <v>5814</v>
      </c>
      <c r="G64" s="47" t="s">
        <v>5814</v>
      </c>
      <c r="H64" s="47" t="s">
        <v>5815</v>
      </c>
      <c r="I64" s="48" t="s">
        <v>5846</v>
      </c>
      <c r="J64" s="48" t="s">
        <v>5847</v>
      </c>
      <c r="K64" s="48" t="s">
        <v>5818</v>
      </c>
      <c r="L64" s="45">
        <v>87</v>
      </c>
      <c r="M64" s="47" t="s">
        <v>5819</v>
      </c>
      <c r="N64" s="60">
        <v>300</v>
      </c>
      <c r="O64" s="58">
        <v>312</v>
      </c>
      <c r="P64" s="58">
        <v>203</v>
      </c>
      <c r="Q64" s="132">
        <v>163</v>
      </c>
      <c r="R64" s="60">
        <v>468</v>
      </c>
      <c r="S64" s="58">
        <v>544</v>
      </c>
      <c r="T64" s="58">
        <v>310</v>
      </c>
      <c r="U64" s="132">
        <v>295</v>
      </c>
      <c r="V64" s="58">
        <v>138</v>
      </c>
      <c r="W64" s="58">
        <v>177</v>
      </c>
      <c r="X64" s="58">
        <v>140</v>
      </c>
      <c r="Y64" s="132">
        <v>124</v>
      </c>
      <c r="Z64" s="61">
        <v>258</v>
      </c>
      <c r="AA64" s="59">
        <v>277</v>
      </c>
      <c r="AB64" s="59">
        <v>183</v>
      </c>
      <c r="AC64" s="132">
        <v>180</v>
      </c>
      <c r="AD64" s="61">
        <v>206</v>
      </c>
      <c r="AE64" s="59">
        <v>195</v>
      </c>
      <c r="AF64" s="59">
        <v>193</v>
      </c>
      <c r="AG64" s="132">
        <v>171</v>
      </c>
      <c r="AH64" s="61">
        <v>7</v>
      </c>
      <c r="AI64" s="132">
        <v>16</v>
      </c>
      <c r="AJ64" s="64">
        <f>IFERROR(VLOOKUP($B64,STOCK!$A:$H,3,0)," ")</f>
        <v>267</v>
      </c>
      <c r="AK64" s="65">
        <f>IFERROR(VLOOKUP($B64,STOCK!$A:$H,4,0)," ")</f>
        <v>263</v>
      </c>
      <c r="AL64" s="65">
        <f>IFERROR(VLOOKUP($B64,STOCK!$A:$H,5,0)," ")</f>
        <v>150</v>
      </c>
      <c r="AM64" s="65">
        <f>IFERROR(VLOOKUP($B64,STOCK!$A:$H,6,0)," ")</f>
        <v>215</v>
      </c>
      <c r="AN64" s="65">
        <f>IFERROR(VLOOKUP($B64,STOCK!$A:$H,7,0)," ")</f>
        <v>200</v>
      </c>
      <c r="AO64" s="65">
        <f>IFERROR(VLOOKUP($B64,STOCK!$A:$H,8,0)," ")</f>
        <v>110</v>
      </c>
      <c r="AP64" s="62">
        <f t="shared" si="0"/>
        <v>49.141104294478531</v>
      </c>
      <c r="AQ64" s="50">
        <f t="shared" si="1"/>
        <v>26.745762711864408</v>
      </c>
      <c r="AR64" s="50">
        <f t="shared" si="2"/>
        <v>36.29032258064516</v>
      </c>
      <c r="AS64" s="50">
        <f t="shared" si="3"/>
        <v>35.833333333333336</v>
      </c>
      <c r="AT64" s="50">
        <f t="shared" si="4"/>
        <v>35.087719298245609</v>
      </c>
      <c r="AU64" s="63">
        <f t="shared" si="11"/>
        <v>206.25</v>
      </c>
      <c r="AV64" s="67">
        <v>2759.9999899999998</v>
      </c>
      <c r="AW64" s="133">
        <v>2759.99064</v>
      </c>
      <c r="AX64" s="49">
        <v>3250</v>
      </c>
      <c r="AY64" s="51">
        <f t="shared" si="5"/>
        <v>0.17753623615049374</v>
      </c>
      <c r="AZ64" s="51">
        <f t="shared" si="6"/>
        <v>0.1507692338461539</v>
      </c>
      <c r="BA64" s="49">
        <v>3150</v>
      </c>
      <c r="BB64" s="52">
        <v>6</v>
      </c>
      <c r="BC64" s="51">
        <f t="shared" si="7"/>
        <v>0.1413043519612478</v>
      </c>
      <c r="BD64" s="51">
        <f t="shared" si="8"/>
        <v>0.12380952698412705</v>
      </c>
      <c r="BE64" s="49">
        <v>3090</v>
      </c>
      <c r="BF64" s="52">
        <v>12</v>
      </c>
      <c r="BG64" s="51">
        <f t="shared" si="9"/>
        <v>0.1195652214477001</v>
      </c>
      <c r="BH64" s="51">
        <f t="shared" si="10"/>
        <v>0.10679611974110038</v>
      </c>
      <c r="BI64" s="282">
        <f t="shared" si="12"/>
        <v>949</v>
      </c>
    </row>
    <row r="65" spans="1:61" hidden="1">
      <c r="A65" s="54" t="s">
        <v>150</v>
      </c>
      <c r="B65" s="55" t="s">
        <v>432</v>
      </c>
      <c r="C65" s="55" t="s">
        <v>433</v>
      </c>
      <c r="D65" s="44" t="s">
        <v>434</v>
      </c>
      <c r="E65" s="56">
        <v>12</v>
      </c>
      <c r="F65" s="46" t="s">
        <v>5814</v>
      </c>
      <c r="G65" s="47" t="s">
        <v>5814</v>
      </c>
      <c r="H65" s="47" t="s">
        <v>5815</v>
      </c>
      <c r="I65" s="48" t="s">
        <v>5846</v>
      </c>
      <c r="J65" s="48" t="s">
        <v>5847</v>
      </c>
      <c r="K65" s="48" t="s">
        <v>5818</v>
      </c>
      <c r="L65" s="45">
        <v>87</v>
      </c>
      <c r="M65" s="47" t="s">
        <v>5819</v>
      </c>
      <c r="N65" s="60">
        <v>2999</v>
      </c>
      <c r="O65" s="58">
        <v>3711</v>
      </c>
      <c r="P65" s="58">
        <v>2060</v>
      </c>
      <c r="Q65" s="132">
        <v>1954</v>
      </c>
      <c r="R65" s="60">
        <v>4052</v>
      </c>
      <c r="S65" s="58">
        <v>4595</v>
      </c>
      <c r="T65" s="58">
        <v>3863</v>
      </c>
      <c r="U65" s="132">
        <v>4226</v>
      </c>
      <c r="V65" s="58">
        <v>919</v>
      </c>
      <c r="W65" s="58">
        <v>1489</v>
      </c>
      <c r="X65" s="58">
        <v>693</v>
      </c>
      <c r="Y65" s="132">
        <v>945</v>
      </c>
      <c r="Z65" s="61">
        <v>1684</v>
      </c>
      <c r="AA65" s="59">
        <v>1927</v>
      </c>
      <c r="AB65" s="59">
        <v>1006</v>
      </c>
      <c r="AC65" s="132">
        <v>1284</v>
      </c>
      <c r="AD65" s="61">
        <v>1939</v>
      </c>
      <c r="AE65" s="59">
        <v>2751</v>
      </c>
      <c r="AF65" s="59">
        <v>2089</v>
      </c>
      <c r="AG65" s="132">
        <v>2248</v>
      </c>
      <c r="AH65" s="61">
        <v>38</v>
      </c>
      <c r="AI65" s="132">
        <v>101</v>
      </c>
      <c r="AJ65" s="64">
        <f>IFERROR(VLOOKUP($B65,STOCK!$A:$H,3,0)," ")</f>
        <v>2568</v>
      </c>
      <c r="AK65" s="65">
        <f>IFERROR(VLOOKUP($B65,STOCK!$A:$H,4,0)," ")</f>
        <v>5267</v>
      </c>
      <c r="AL65" s="65">
        <f>IFERROR(VLOOKUP($B65,STOCK!$A:$H,5,0)," ")</f>
        <v>1042</v>
      </c>
      <c r="AM65" s="65">
        <f>IFERROR(VLOOKUP($B65,STOCK!$A:$H,6,0)," ")</f>
        <v>2243</v>
      </c>
      <c r="AN65" s="65">
        <f>IFERROR(VLOOKUP($B65,STOCK!$A:$H,7,0)," ")</f>
        <v>3566</v>
      </c>
      <c r="AO65" s="65">
        <f>IFERROR(VLOOKUP($B65,STOCK!$A:$H,8,0)," ")</f>
        <v>722</v>
      </c>
      <c r="AP65" s="62">
        <f t="shared" si="0"/>
        <v>39.42681678607984</v>
      </c>
      <c r="AQ65" s="50">
        <f t="shared" si="1"/>
        <v>37.389966871746331</v>
      </c>
      <c r="AR65" s="50">
        <f t="shared" si="2"/>
        <v>33.079365079365083</v>
      </c>
      <c r="AS65" s="50">
        <f t="shared" si="3"/>
        <v>52.40654205607477</v>
      </c>
      <c r="AT65" s="50">
        <f t="shared" si="4"/>
        <v>47.588967971530252</v>
      </c>
      <c r="AU65" s="63">
        <f t="shared" si="11"/>
        <v>214.45544554455446</v>
      </c>
      <c r="AV65" s="67">
        <v>1380.0000500000001</v>
      </c>
      <c r="AW65" s="133">
        <v>1379.99983</v>
      </c>
      <c r="AX65" s="49">
        <v>1600</v>
      </c>
      <c r="AY65" s="51">
        <f t="shared" si="5"/>
        <v>0.1594202478470923</v>
      </c>
      <c r="AZ65" s="51">
        <f t="shared" si="6"/>
        <v>0.13749996874999992</v>
      </c>
      <c r="BA65" s="49">
        <v>1550</v>
      </c>
      <c r="BB65" s="52">
        <v>12</v>
      </c>
      <c r="BC65" s="51">
        <f t="shared" si="7"/>
        <v>0.12318836510187081</v>
      </c>
      <c r="BD65" s="51">
        <f t="shared" si="8"/>
        <v>0.10967738709677413</v>
      </c>
      <c r="BE65" s="49">
        <v>1490</v>
      </c>
      <c r="BF65" s="52">
        <v>24</v>
      </c>
      <c r="BG65" s="51">
        <f t="shared" si="9"/>
        <v>7.9710105807604847E-2</v>
      </c>
      <c r="BH65" s="51">
        <f t="shared" si="10"/>
        <v>7.3825469798657645E-2</v>
      </c>
      <c r="BI65" s="282">
        <f t="shared" si="12"/>
        <v>10758</v>
      </c>
    </row>
    <row r="66" spans="1:61" hidden="1">
      <c r="A66" s="54" t="s">
        <v>150</v>
      </c>
      <c r="B66" s="55" t="s">
        <v>435</v>
      </c>
      <c r="C66" s="55" t="s">
        <v>436</v>
      </c>
      <c r="D66" s="44" t="s">
        <v>437</v>
      </c>
      <c r="E66" s="56">
        <v>6</v>
      </c>
      <c r="F66" s="46" t="s">
        <v>5814</v>
      </c>
      <c r="G66" s="47" t="s">
        <v>5814</v>
      </c>
      <c r="H66" s="47" t="s">
        <v>5815</v>
      </c>
      <c r="I66" s="48" t="s">
        <v>5846</v>
      </c>
      <c r="J66" s="48" t="s">
        <v>5847</v>
      </c>
      <c r="K66" s="48" t="s">
        <v>5820</v>
      </c>
      <c r="L66" s="45">
        <v>165</v>
      </c>
      <c r="M66" s="47" t="s">
        <v>5821</v>
      </c>
      <c r="N66" s="60">
        <v>114</v>
      </c>
      <c r="O66" s="58">
        <v>97</v>
      </c>
      <c r="P66" s="58">
        <v>95</v>
      </c>
      <c r="Q66" s="132">
        <v>61</v>
      </c>
      <c r="R66" s="60">
        <v>77</v>
      </c>
      <c r="S66" s="58">
        <v>0</v>
      </c>
      <c r="T66" s="58">
        <v>30</v>
      </c>
      <c r="U66" s="132">
        <v>60</v>
      </c>
      <c r="V66" s="58">
        <v>68</v>
      </c>
      <c r="W66" s="58">
        <v>18</v>
      </c>
      <c r="X66" s="58">
        <v>18</v>
      </c>
      <c r="Y66" s="132">
        <v>18</v>
      </c>
      <c r="Z66" s="61">
        <v>67</v>
      </c>
      <c r="AA66" s="59">
        <v>0</v>
      </c>
      <c r="AB66" s="59">
        <v>12</v>
      </c>
      <c r="AC66" s="132">
        <v>18</v>
      </c>
      <c r="AD66" s="61">
        <v>78</v>
      </c>
      <c r="AE66" s="59">
        <v>27</v>
      </c>
      <c r="AF66" s="59">
        <v>3</v>
      </c>
      <c r="AG66" s="132">
        <v>7</v>
      </c>
      <c r="AH66" s="61">
        <v>3</v>
      </c>
      <c r="AI66" s="132">
        <v>8</v>
      </c>
      <c r="AJ66" s="64">
        <f>IFERROR(VLOOKUP($B66,STOCK!$A:$H,3,0)," ")</f>
        <v>115</v>
      </c>
      <c r="AK66" s="65">
        <f>IFERROR(VLOOKUP($B66,STOCK!$A:$H,4,0)," ")</f>
        <v>22</v>
      </c>
      <c r="AL66" s="65">
        <f>IFERROR(VLOOKUP($B66,STOCK!$A:$H,5,0)," ")</f>
        <v>19</v>
      </c>
      <c r="AM66" s="65">
        <f>IFERROR(VLOOKUP($B66,STOCK!$A:$H,6,0)," ")</f>
        <v>18</v>
      </c>
      <c r="AN66" s="65">
        <f>IFERROR(VLOOKUP($B66,STOCK!$A:$H,7,0)," ")</f>
        <v>42</v>
      </c>
      <c r="AO66" s="65">
        <f>IFERROR(VLOOKUP($B66,STOCK!$A:$H,8,0)," ")</f>
        <v>57</v>
      </c>
      <c r="AP66" s="62">
        <f t="shared" si="0"/>
        <v>56.557377049180332</v>
      </c>
      <c r="AQ66" s="50">
        <f t="shared" si="1"/>
        <v>11</v>
      </c>
      <c r="AR66" s="50">
        <f t="shared" si="2"/>
        <v>31.666666666666668</v>
      </c>
      <c r="AS66" s="50">
        <f t="shared" si="3"/>
        <v>30</v>
      </c>
      <c r="AT66" s="50">
        <f t="shared" si="4"/>
        <v>180</v>
      </c>
      <c r="AU66" s="63">
        <f t="shared" si="11"/>
        <v>213.75</v>
      </c>
      <c r="AV66" s="67">
        <v>2066.9999899999998</v>
      </c>
      <c r="AW66" s="133">
        <v>2066.6201599999999</v>
      </c>
      <c r="AX66" s="49">
        <v>2750</v>
      </c>
      <c r="AY66" s="51">
        <f t="shared" si="5"/>
        <v>0.33043058215012389</v>
      </c>
      <c r="AZ66" s="51">
        <f t="shared" si="6"/>
        <v>0.24836364000000008</v>
      </c>
      <c r="BA66" s="49">
        <v>2700</v>
      </c>
      <c r="BB66" s="52">
        <v>6</v>
      </c>
      <c r="BC66" s="51">
        <f t="shared" si="7"/>
        <v>0.30624093520193973</v>
      </c>
      <c r="BD66" s="51">
        <f t="shared" si="8"/>
        <v>0.23444444814814822</v>
      </c>
      <c r="BE66" s="49">
        <v>2650</v>
      </c>
      <c r="BF66" s="52">
        <v>12</v>
      </c>
      <c r="BG66" s="51">
        <f t="shared" si="9"/>
        <v>0.28205128825375581</v>
      </c>
      <c r="BH66" s="51">
        <f t="shared" si="10"/>
        <v>0.22000000377358497</v>
      </c>
      <c r="BI66" s="282">
        <f t="shared" si="12"/>
        <v>172</v>
      </c>
    </row>
    <row r="67" spans="1:61" hidden="1">
      <c r="A67" s="54" t="s">
        <v>150</v>
      </c>
      <c r="B67" s="55" t="s">
        <v>438</v>
      </c>
      <c r="C67" s="55" t="s">
        <v>439</v>
      </c>
      <c r="D67" s="44" t="s">
        <v>440</v>
      </c>
      <c r="E67" s="56">
        <v>12</v>
      </c>
      <c r="F67" s="46" t="s">
        <v>5814</v>
      </c>
      <c r="G67" s="47" t="s">
        <v>5814</v>
      </c>
      <c r="H67" s="47" t="s">
        <v>5815</v>
      </c>
      <c r="I67" s="48" t="s">
        <v>5846</v>
      </c>
      <c r="J67" s="48" t="s">
        <v>5847</v>
      </c>
      <c r="K67" s="48" t="s">
        <v>5820</v>
      </c>
      <c r="L67" s="45">
        <v>165</v>
      </c>
      <c r="M67" s="47" t="s">
        <v>5821</v>
      </c>
      <c r="N67" s="60">
        <v>600</v>
      </c>
      <c r="O67" s="58">
        <v>684</v>
      </c>
      <c r="P67" s="58">
        <v>375</v>
      </c>
      <c r="Q67" s="132">
        <v>361</v>
      </c>
      <c r="R67" s="60">
        <v>561</v>
      </c>
      <c r="S67" s="58">
        <v>591</v>
      </c>
      <c r="T67" s="58">
        <v>442</v>
      </c>
      <c r="U67" s="132">
        <v>280</v>
      </c>
      <c r="V67" s="58">
        <v>181</v>
      </c>
      <c r="W67" s="58">
        <v>261</v>
      </c>
      <c r="X67" s="58">
        <v>174</v>
      </c>
      <c r="Y67" s="132">
        <v>220</v>
      </c>
      <c r="Z67" s="61">
        <v>37</v>
      </c>
      <c r="AA67" s="59">
        <v>15</v>
      </c>
      <c r="AB67" s="59">
        <v>0</v>
      </c>
      <c r="AC67" s="132">
        <v>0</v>
      </c>
      <c r="AD67" s="61">
        <v>154</v>
      </c>
      <c r="AE67" s="59">
        <v>92</v>
      </c>
      <c r="AF67" s="59">
        <v>40</v>
      </c>
      <c r="AG67" s="132">
        <v>45</v>
      </c>
      <c r="AH67" s="61">
        <v>1</v>
      </c>
      <c r="AI67" s="132">
        <v>13</v>
      </c>
      <c r="AJ67" s="64">
        <f>IFERROR(VLOOKUP($B67,STOCK!$A:$H,3,0)," ")</f>
        <v>405</v>
      </c>
      <c r="AK67" s="65">
        <f>IFERROR(VLOOKUP($B67,STOCK!$A:$H,4,0)," ")</f>
        <v>923</v>
      </c>
      <c r="AL67" s="65">
        <f>IFERROR(VLOOKUP($B67,STOCK!$A:$H,5,0)," ")</f>
        <v>193</v>
      </c>
      <c r="AM67" s="65">
        <f>IFERROR(VLOOKUP($B67,STOCK!$A:$H,6,0)," ")</f>
        <v>156</v>
      </c>
      <c r="AN67" s="65">
        <f>IFERROR(VLOOKUP($B67,STOCK!$A:$H,7,0)," ")</f>
        <v>86</v>
      </c>
      <c r="AO67" s="65">
        <f>IFERROR(VLOOKUP($B67,STOCK!$A:$H,8,0)," ")</f>
        <v>119</v>
      </c>
      <c r="AP67" s="62">
        <f t="shared" si="0"/>
        <v>33.656509695290858</v>
      </c>
      <c r="AQ67" s="50">
        <f t="shared" si="1"/>
        <v>98.892857142857139</v>
      </c>
      <c r="AR67" s="50">
        <f t="shared" si="2"/>
        <v>26.31818181818182</v>
      </c>
      <c r="AS67" s="50" t="str">
        <f t="shared" si="3"/>
        <v>SV</v>
      </c>
      <c r="AT67" s="50">
        <f t="shared" si="4"/>
        <v>57.333333333333336</v>
      </c>
      <c r="AU67" s="63">
        <f t="shared" si="11"/>
        <v>274.61538461538458</v>
      </c>
      <c r="AV67" s="67">
        <v>1213.0000299999999</v>
      </c>
      <c r="AW67" s="133">
        <v>1212.8499899999999</v>
      </c>
      <c r="AX67" s="49">
        <v>1550</v>
      </c>
      <c r="AY67" s="51">
        <f t="shared" si="5"/>
        <v>0.27782354630279782</v>
      </c>
      <c r="AZ67" s="51">
        <f t="shared" si="6"/>
        <v>0.21741933548387102</v>
      </c>
      <c r="BA67" s="49">
        <v>1500</v>
      </c>
      <c r="BB67" s="52">
        <v>6</v>
      </c>
      <c r="BC67" s="51">
        <f t="shared" si="7"/>
        <v>0.23660343190593336</v>
      </c>
      <c r="BD67" s="51">
        <f t="shared" si="8"/>
        <v>0.19133331333333339</v>
      </c>
      <c r="BE67" s="49">
        <v>1458</v>
      </c>
      <c r="BF67" s="52">
        <v>12</v>
      </c>
      <c r="BG67" s="51">
        <f t="shared" si="9"/>
        <v>0.20197853581256719</v>
      </c>
      <c r="BH67" s="51">
        <f t="shared" si="10"/>
        <v>0.16803838820301789</v>
      </c>
      <c r="BI67" s="282">
        <f t="shared" si="12"/>
        <v>919</v>
      </c>
    </row>
    <row r="68" spans="1:61" hidden="1">
      <c r="A68" s="54" t="s">
        <v>150</v>
      </c>
      <c r="B68" s="55" t="s">
        <v>441</v>
      </c>
      <c r="C68" s="55" t="s">
        <v>442</v>
      </c>
      <c r="D68" s="44" t="s">
        <v>443</v>
      </c>
      <c r="E68" s="56">
        <v>4</v>
      </c>
      <c r="F68" s="46" t="s">
        <v>5814</v>
      </c>
      <c r="G68" s="47" t="s">
        <v>5814</v>
      </c>
      <c r="H68" s="47" t="s">
        <v>5815</v>
      </c>
      <c r="I68" s="48" t="s">
        <v>5846</v>
      </c>
      <c r="J68" s="48" t="s">
        <v>5847</v>
      </c>
      <c r="K68" s="48" t="s">
        <v>5848</v>
      </c>
      <c r="L68" s="45">
        <v>139</v>
      </c>
      <c r="M68" s="47" t="s">
        <v>5823</v>
      </c>
      <c r="N68" s="60">
        <v>81</v>
      </c>
      <c r="O68" s="58">
        <v>104</v>
      </c>
      <c r="P68" s="58">
        <v>60</v>
      </c>
      <c r="Q68" s="132">
        <v>69</v>
      </c>
      <c r="R68" s="60">
        <v>43</v>
      </c>
      <c r="S68" s="58">
        <v>25</v>
      </c>
      <c r="T68" s="58">
        <v>48</v>
      </c>
      <c r="U68" s="132">
        <v>22</v>
      </c>
      <c r="V68" s="58">
        <v>20</v>
      </c>
      <c r="W68" s="58">
        <v>15</v>
      </c>
      <c r="X68" s="58">
        <v>17</v>
      </c>
      <c r="Y68" s="132">
        <v>21</v>
      </c>
      <c r="Z68" s="61">
        <v>53</v>
      </c>
      <c r="AA68" s="59">
        <v>58</v>
      </c>
      <c r="AB68" s="59">
        <v>57</v>
      </c>
      <c r="AC68" s="132">
        <v>66</v>
      </c>
      <c r="AD68" s="61">
        <v>84</v>
      </c>
      <c r="AE68" s="59">
        <v>98</v>
      </c>
      <c r="AF68" s="59">
        <v>67</v>
      </c>
      <c r="AG68" s="132">
        <v>70</v>
      </c>
      <c r="AH68" s="61">
        <v>1</v>
      </c>
      <c r="AI68" s="132">
        <v>6</v>
      </c>
      <c r="AJ68" s="64">
        <f>IFERROR(VLOOKUP($B68,STOCK!$A:$H,3,0)," ")</f>
        <v>61</v>
      </c>
      <c r="AK68" s="65">
        <f>IFERROR(VLOOKUP($B68,STOCK!$A:$H,4,0)," ")</f>
        <v>75</v>
      </c>
      <c r="AL68" s="65">
        <f>IFERROR(VLOOKUP($B68,STOCK!$A:$H,5,0)," ")</f>
        <v>95</v>
      </c>
      <c r="AM68" s="65">
        <f>IFERROR(VLOOKUP($B68,STOCK!$A:$H,6,0)," ")</f>
        <v>62</v>
      </c>
      <c r="AN68" s="65">
        <f>IFERROR(VLOOKUP($B68,STOCK!$A:$H,7,0)," ")</f>
        <v>52</v>
      </c>
      <c r="AO68" s="65">
        <f>IFERROR(VLOOKUP($B68,STOCK!$A:$H,8,0)," ")</f>
        <v>19</v>
      </c>
      <c r="AP68" s="62">
        <f t="shared" ref="AP68:AP131" si="13">IF($AJ68&lt;1,"Q",IF(Q68=0,"SV",IFERROR((AJ68/$Q68*30),0)))</f>
        <v>26.521739130434785</v>
      </c>
      <c r="AQ68" s="50">
        <f t="shared" ref="AQ68:AQ131" si="14">IF($AK68&lt;1,"Q",IF(U68=0,"SV",IFERROR((AK68/$U68*30),0)))</f>
        <v>102.27272727272728</v>
      </c>
      <c r="AR68" s="50">
        <f t="shared" ref="AR68:AR131" si="15">IF($AL68&lt;1,"Q",IF(Y68=0,"SV",IFERROR((AL68/$Y68*30),0)))</f>
        <v>135.71428571428572</v>
      </c>
      <c r="AS68" s="50">
        <f t="shared" ref="AS68:AS131" si="16">IF($AM68&lt;1,"Q",IF(AC68=0,"SV",IFERROR((AM68/$AC68*30),0)))</f>
        <v>28.181818181818183</v>
      </c>
      <c r="AT68" s="50">
        <f t="shared" ref="AT68:AT131" si="17">IF($AN68&lt;1,"Q",IF(AG68=0,"SV",IFERROR((AN68/$AG68*30),0)))</f>
        <v>22.285714285714285</v>
      </c>
      <c r="AU68" s="63">
        <f t="shared" si="11"/>
        <v>95</v>
      </c>
      <c r="AV68" s="67">
        <v>3600</v>
      </c>
      <c r="AW68" s="133">
        <v>3381.9569299999998</v>
      </c>
      <c r="AX68" s="49">
        <v>4250</v>
      </c>
      <c r="AY68" s="51">
        <f t="shared" ref="AY68:AY131" si="18">+AX68/AV68-1</f>
        <v>0.18055555555555558</v>
      </c>
      <c r="AZ68" s="51">
        <f t="shared" ref="AZ68:AZ131" si="19">+(AX68-AV68)/AX68</f>
        <v>0.15294117647058825</v>
      </c>
      <c r="BA68" s="49">
        <v>4150</v>
      </c>
      <c r="BB68" s="52">
        <v>4</v>
      </c>
      <c r="BC68" s="51">
        <f t="shared" ref="BC68:BC131" si="20">+BA68/AV68-1</f>
        <v>0.15277777777777768</v>
      </c>
      <c r="BD68" s="51">
        <f t="shared" ref="BD68:BD131" si="21">IFERROR((BA68-AV68)/BA68,0)</f>
        <v>0.13253012048192772</v>
      </c>
      <c r="BE68" s="49">
        <v>0</v>
      </c>
      <c r="BF68" s="52">
        <v>0</v>
      </c>
      <c r="BG68" s="51">
        <f t="shared" ref="BG68:BG131" si="22">+BE68/AV68-1</f>
        <v>-1</v>
      </c>
      <c r="BH68" s="51">
        <f t="shared" ref="BH68:BH131" si="23">IFERROR((BE68-AV68)/BE68,0)</f>
        <v>0</v>
      </c>
      <c r="BI68" s="282">
        <f t="shared" si="12"/>
        <v>254</v>
      </c>
    </row>
    <row r="69" spans="1:61" hidden="1">
      <c r="A69" s="54" t="s">
        <v>150</v>
      </c>
      <c r="B69" s="55" t="s">
        <v>444</v>
      </c>
      <c r="C69" s="55" t="s">
        <v>445</v>
      </c>
      <c r="D69" s="44" t="s">
        <v>446</v>
      </c>
      <c r="E69" s="56">
        <v>6</v>
      </c>
      <c r="F69" s="46" t="s">
        <v>5814</v>
      </c>
      <c r="G69" s="47" t="s">
        <v>5814</v>
      </c>
      <c r="H69" s="47" t="s">
        <v>5815</v>
      </c>
      <c r="I69" s="48" t="s">
        <v>5846</v>
      </c>
      <c r="J69" s="48" t="s">
        <v>5847</v>
      </c>
      <c r="K69" s="48" t="s">
        <v>5848</v>
      </c>
      <c r="L69" s="45">
        <v>139</v>
      </c>
      <c r="M69" s="47" t="s">
        <v>5823</v>
      </c>
      <c r="N69" s="60">
        <v>618</v>
      </c>
      <c r="O69" s="58">
        <v>447</v>
      </c>
      <c r="P69" s="58">
        <v>358</v>
      </c>
      <c r="Q69" s="132">
        <v>263</v>
      </c>
      <c r="R69" s="60">
        <v>488</v>
      </c>
      <c r="S69" s="58">
        <v>289</v>
      </c>
      <c r="T69" s="58">
        <v>266</v>
      </c>
      <c r="U69" s="132">
        <v>195</v>
      </c>
      <c r="V69" s="58">
        <v>245</v>
      </c>
      <c r="W69" s="58">
        <v>139</v>
      </c>
      <c r="X69" s="58">
        <v>179</v>
      </c>
      <c r="Y69" s="132">
        <v>127</v>
      </c>
      <c r="Z69" s="61">
        <v>342</v>
      </c>
      <c r="AA69" s="59">
        <v>215</v>
      </c>
      <c r="AB69" s="59">
        <v>326</v>
      </c>
      <c r="AC69" s="132">
        <v>120</v>
      </c>
      <c r="AD69" s="61">
        <v>121</v>
      </c>
      <c r="AE69" s="59">
        <v>139</v>
      </c>
      <c r="AF69" s="59">
        <v>114</v>
      </c>
      <c r="AG69" s="132">
        <v>131</v>
      </c>
      <c r="AH69" s="61">
        <v>2</v>
      </c>
      <c r="AI69" s="132">
        <v>6</v>
      </c>
      <c r="AJ69" s="64">
        <f>IFERROR(VLOOKUP($B69,STOCK!$A:$H,3,0)," ")</f>
        <v>233</v>
      </c>
      <c r="AK69" s="65">
        <f>IFERROR(VLOOKUP($B69,STOCK!$A:$H,4,0)," ")</f>
        <v>192</v>
      </c>
      <c r="AL69" s="65">
        <f>IFERROR(VLOOKUP($B69,STOCK!$A:$H,5,0)," ")</f>
        <v>62</v>
      </c>
      <c r="AM69" s="65">
        <f>IFERROR(VLOOKUP($B69,STOCK!$A:$H,6,0)," ")</f>
        <v>120</v>
      </c>
      <c r="AN69" s="65">
        <f>IFERROR(VLOOKUP($B69,STOCK!$A:$H,7,0)," ")</f>
        <v>92</v>
      </c>
      <c r="AO69" s="65">
        <f>IFERROR(VLOOKUP($B69,STOCK!$A:$H,8,0)," ")</f>
        <v>105</v>
      </c>
      <c r="AP69" s="62">
        <f t="shared" si="13"/>
        <v>26.577946768060837</v>
      </c>
      <c r="AQ69" s="50">
        <f t="shared" si="14"/>
        <v>29.53846153846154</v>
      </c>
      <c r="AR69" s="50">
        <f t="shared" si="15"/>
        <v>14.645669291338583</v>
      </c>
      <c r="AS69" s="50">
        <f t="shared" si="16"/>
        <v>30</v>
      </c>
      <c r="AT69" s="50">
        <f t="shared" si="17"/>
        <v>21.068702290076335</v>
      </c>
      <c r="AU69" s="63">
        <f t="shared" ref="AU69:AU132" si="24">IF($AO69&lt;1,"Q",IF(AI69=0,"SV",IFERROR((AO69/$AI69*30),0)))</f>
        <v>525</v>
      </c>
      <c r="AV69" s="67">
        <v>2085</v>
      </c>
      <c r="AW69" s="133">
        <v>2067.7260999999999</v>
      </c>
      <c r="AX69" s="49">
        <v>2450</v>
      </c>
      <c r="AY69" s="51">
        <f t="shared" si="18"/>
        <v>0.17505995203836933</v>
      </c>
      <c r="AZ69" s="51">
        <f t="shared" si="19"/>
        <v>0.1489795918367347</v>
      </c>
      <c r="BA69" s="49">
        <v>2350</v>
      </c>
      <c r="BB69" s="52">
        <v>6</v>
      </c>
      <c r="BC69" s="51">
        <f t="shared" si="20"/>
        <v>0.12709832134292576</v>
      </c>
      <c r="BD69" s="51">
        <f t="shared" si="21"/>
        <v>0.11276595744680851</v>
      </c>
      <c r="BE69" s="49">
        <v>0</v>
      </c>
      <c r="BF69" s="52">
        <v>0</v>
      </c>
      <c r="BG69" s="51">
        <f t="shared" si="22"/>
        <v>-1</v>
      </c>
      <c r="BH69" s="51">
        <f t="shared" si="23"/>
        <v>0</v>
      </c>
      <c r="BI69" s="282">
        <f t="shared" ref="BI69:BI132" si="25">+U69+Y69+AC69+AG69+AI69+Q69</f>
        <v>842</v>
      </c>
    </row>
    <row r="70" spans="1:61" hidden="1">
      <c r="A70" s="54" t="s">
        <v>150</v>
      </c>
      <c r="B70" s="55" t="s">
        <v>447</v>
      </c>
      <c r="C70" s="55" t="s">
        <v>448</v>
      </c>
      <c r="D70" s="44" t="s">
        <v>449</v>
      </c>
      <c r="E70" s="56">
        <v>6</v>
      </c>
      <c r="F70" s="46" t="s">
        <v>5814</v>
      </c>
      <c r="G70" s="47" t="s">
        <v>5814</v>
      </c>
      <c r="H70" s="47" t="s">
        <v>5815</v>
      </c>
      <c r="I70" s="48" t="s">
        <v>5846</v>
      </c>
      <c r="J70" s="48" t="s">
        <v>5847</v>
      </c>
      <c r="K70" s="48" t="s">
        <v>5844</v>
      </c>
      <c r="L70" s="45">
        <v>1521</v>
      </c>
      <c r="M70" s="47" t="s">
        <v>5842</v>
      </c>
      <c r="N70" s="60">
        <v>19</v>
      </c>
      <c r="O70" s="58">
        <v>6</v>
      </c>
      <c r="P70" s="58">
        <v>7</v>
      </c>
      <c r="Q70" s="132">
        <v>14</v>
      </c>
      <c r="R70" s="60">
        <v>28</v>
      </c>
      <c r="S70" s="58">
        <v>11</v>
      </c>
      <c r="T70" s="58">
        <v>10</v>
      </c>
      <c r="U70" s="132">
        <v>12</v>
      </c>
      <c r="V70" s="58">
        <v>19</v>
      </c>
      <c r="W70" s="58">
        <v>1</v>
      </c>
      <c r="X70" s="58">
        <v>3</v>
      </c>
      <c r="Y70" s="132">
        <v>1</v>
      </c>
      <c r="Z70" s="61">
        <v>11</v>
      </c>
      <c r="AA70" s="59">
        <v>3</v>
      </c>
      <c r="AB70" s="59">
        <v>4</v>
      </c>
      <c r="AC70" s="132">
        <v>10</v>
      </c>
      <c r="AD70" s="61">
        <v>3</v>
      </c>
      <c r="AE70" s="59">
        <v>20</v>
      </c>
      <c r="AF70" s="59">
        <v>11</v>
      </c>
      <c r="AG70" s="132">
        <v>6</v>
      </c>
      <c r="AH70" s="61">
        <v>0</v>
      </c>
      <c r="AI70" s="132">
        <v>1</v>
      </c>
      <c r="AJ70" s="64">
        <f>IFERROR(VLOOKUP($B70,STOCK!$A:$H,3,0)," ")</f>
        <v>69</v>
      </c>
      <c r="AK70" s="65">
        <f>IFERROR(VLOOKUP($B70,STOCK!$A:$H,4,0)," ")</f>
        <v>64</v>
      </c>
      <c r="AL70" s="65">
        <f>IFERROR(VLOOKUP($B70,STOCK!$A:$H,5,0)," ")</f>
        <v>11</v>
      </c>
      <c r="AM70" s="65">
        <f>IFERROR(VLOOKUP($B70,STOCK!$A:$H,6,0)," ")</f>
        <v>58</v>
      </c>
      <c r="AN70" s="65">
        <f>IFERROR(VLOOKUP($B70,STOCK!$A:$H,7,0)," ")</f>
        <v>30</v>
      </c>
      <c r="AO70" s="65">
        <f>IFERROR(VLOOKUP($B70,STOCK!$A:$H,8,0)," ")</f>
        <v>12</v>
      </c>
      <c r="AP70" s="62">
        <f t="shared" si="13"/>
        <v>147.85714285714286</v>
      </c>
      <c r="AQ70" s="50">
        <f t="shared" si="14"/>
        <v>160</v>
      </c>
      <c r="AR70" s="50">
        <f t="shared" si="15"/>
        <v>330</v>
      </c>
      <c r="AS70" s="50">
        <f t="shared" si="16"/>
        <v>174</v>
      </c>
      <c r="AT70" s="50">
        <f t="shared" si="17"/>
        <v>150</v>
      </c>
      <c r="AU70" s="63">
        <f t="shared" si="24"/>
        <v>360</v>
      </c>
      <c r="AV70" s="67">
        <v>4692.0000600000003</v>
      </c>
      <c r="AW70" s="133">
        <v>4516.9058000000005</v>
      </c>
      <c r="AX70" s="49">
        <v>5500</v>
      </c>
      <c r="AY70" s="51">
        <f t="shared" si="18"/>
        <v>0.17220799865036662</v>
      </c>
      <c r="AZ70" s="51">
        <f t="shared" si="19"/>
        <v>0.14690907999999994</v>
      </c>
      <c r="BA70" s="49">
        <v>5350</v>
      </c>
      <c r="BB70" s="52">
        <v>3</v>
      </c>
      <c r="BC70" s="51">
        <f t="shared" si="20"/>
        <v>0.14023868959626551</v>
      </c>
      <c r="BD70" s="51">
        <f t="shared" si="21"/>
        <v>0.12299064299065415</v>
      </c>
      <c r="BE70" s="49">
        <v>5250</v>
      </c>
      <c r="BF70" s="52">
        <v>6</v>
      </c>
      <c r="BG70" s="51">
        <f t="shared" si="22"/>
        <v>0.11892581689353166</v>
      </c>
      <c r="BH70" s="51">
        <f t="shared" si="23"/>
        <v>0.1062857028571428</v>
      </c>
      <c r="BI70" s="282">
        <f t="shared" si="25"/>
        <v>44</v>
      </c>
    </row>
    <row r="71" spans="1:61" hidden="1">
      <c r="A71" s="54" t="s">
        <v>150</v>
      </c>
      <c r="B71" s="55" t="s">
        <v>450</v>
      </c>
      <c r="C71" s="55" t="s">
        <v>451</v>
      </c>
      <c r="D71" s="44" t="s">
        <v>452</v>
      </c>
      <c r="E71" s="56">
        <v>6</v>
      </c>
      <c r="F71" s="46" t="s">
        <v>5814</v>
      </c>
      <c r="G71" s="47" t="s">
        <v>5814</v>
      </c>
      <c r="H71" s="47" t="s">
        <v>5815</v>
      </c>
      <c r="I71" s="48" t="s">
        <v>5846</v>
      </c>
      <c r="J71" s="48" t="s">
        <v>5847</v>
      </c>
      <c r="K71" s="48" t="s">
        <v>5844</v>
      </c>
      <c r="L71" s="45">
        <v>1521</v>
      </c>
      <c r="M71" s="47" t="s">
        <v>5842</v>
      </c>
      <c r="N71" s="60">
        <v>27</v>
      </c>
      <c r="O71" s="58">
        <v>14</v>
      </c>
      <c r="P71" s="58">
        <v>7</v>
      </c>
      <c r="Q71" s="132">
        <v>15</v>
      </c>
      <c r="R71" s="60">
        <v>11</v>
      </c>
      <c r="S71" s="58">
        <v>16</v>
      </c>
      <c r="T71" s="58">
        <v>0</v>
      </c>
      <c r="U71" s="132">
        <v>0</v>
      </c>
      <c r="V71" s="58">
        <v>4</v>
      </c>
      <c r="W71" s="58">
        <v>1</v>
      </c>
      <c r="X71" s="58">
        <v>8</v>
      </c>
      <c r="Y71" s="132">
        <v>12</v>
      </c>
      <c r="Z71" s="61">
        <v>8</v>
      </c>
      <c r="AA71" s="59">
        <v>19</v>
      </c>
      <c r="AB71" s="59">
        <v>1</v>
      </c>
      <c r="AC71" s="132">
        <v>2</v>
      </c>
      <c r="AD71" s="61">
        <v>14</v>
      </c>
      <c r="AE71" s="59">
        <v>7</v>
      </c>
      <c r="AF71" s="59">
        <v>2</v>
      </c>
      <c r="AG71" s="132">
        <v>1</v>
      </c>
      <c r="AH71" s="61">
        <v>0</v>
      </c>
      <c r="AI71" s="132">
        <v>0</v>
      </c>
      <c r="AJ71" s="64">
        <f>IFERROR(VLOOKUP($B71,STOCK!$A:$H,3,0)," ")</f>
        <v>38</v>
      </c>
      <c r="AK71" s="65">
        <f>IFERROR(VLOOKUP($B71,STOCK!$A:$H,4,0)," ")</f>
        <v>84</v>
      </c>
      <c r="AL71" s="65">
        <f>IFERROR(VLOOKUP($B71,STOCK!$A:$H,5,0)," ")</f>
        <v>41</v>
      </c>
      <c r="AM71" s="65">
        <f>IFERROR(VLOOKUP($B71,STOCK!$A:$H,6,0)," ")</f>
        <v>60</v>
      </c>
      <c r="AN71" s="65">
        <f>IFERROR(VLOOKUP($B71,STOCK!$A:$H,7,0)," ")</f>
        <v>35</v>
      </c>
      <c r="AO71" s="65">
        <f>IFERROR(VLOOKUP($B71,STOCK!$A:$H,8,0)," ")</f>
        <v>12</v>
      </c>
      <c r="AP71" s="62">
        <f t="shared" si="13"/>
        <v>76</v>
      </c>
      <c r="AQ71" s="50" t="str">
        <f t="shared" si="14"/>
        <v>SV</v>
      </c>
      <c r="AR71" s="50">
        <f t="shared" si="15"/>
        <v>102.5</v>
      </c>
      <c r="AS71" s="50">
        <f t="shared" si="16"/>
        <v>900</v>
      </c>
      <c r="AT71" s="50">
        <f t="shared" si="17"/>
        <v>1050</v>
      </c>
      <c r="AU71" s="63" t="str">
        <f t="shared" si="24"/>
        <v>SV</v>
      </c>
      <c r="AV71" s="67">
        <v>5780.0000499999996</v>
      </c>
      <c r="AW71" s="133">
        <v>5509.4300800000001</v>
      </c>
      <c r="AX71" s="49">
        <v>6750</v>
      </c>
      <c r="AY71" s="51">
        <f t="shared" si="18"/>
        <v>0.16782005910190279</v>
      </c>
      <c r="AZ71" s="51">
        <f t="shared" si="19"/>
        <v>0.14370369629629634</v>
      </c>
      <c r="BA71" s="49">
        <v>6500</v>
      </c>
      <c r="BB71" s="52">
        <v>3</v>
      </c>
      <c r="BC71" s="51">
        <f t="shared" si="20"/>
        <v>0.12456746432035071</v>
      </c>
      <c r="BD71" s="51">
        <f t="shared" si="21"/>
        <v>0.11076922307692313</v>
      </c>
      <c r="BE71" s="49">
        <v>6250</v>
      </c>
      <c r="BF71" s="52">
        <v>6</v>
      </c>
      <c r="BG71" s="51">
        <f t="shared" si="22"/>
        <v>8.1314869538798851E-2</v>
      </c>
      <c r="BH71" s="51">
        <f t="shared" si="23"/>
        <v>7.5199992000000063E-2</v>
      </c>
      <c r="BI71" s="282">
        <f t="shared" si="25"/>
        <v>30</v>
      </c>
    </row>
    <row r="72" spans="1:61" hidden="1">
      <c r="A72" s="54" t="s">
        <v>150</v>
      </c>
      <c r="B72" s="55" t="s">
        <v>453</v>
      </c>
      <c r="C72" s="55" t="s">
        <v>454</v>
      </c>
      <c r="D72" s="44" t="s">
        <v>455</v>
      </c>
      <c r="E72" s="56">
        <v>12</v>
      </c>
      <c r="F72" s="46" t="s">
        <v>5814</v>
      </c>
      <c r="G72" s="47" t="s">
        <v>5814</v>
      </c>
      <c r="H72" s="47" t="s">
        <v>5815</v>
      </c>
      <c r="I72" s="48" t="s">
        <v>5846</v>
      </c>
      <c r="J72" s="48" t="s">
        <v>5847</v>
      </c>
      <c r="K72" s="48" t="s">
        <v>5844</v>
      </c>
      <c r="L72" s="45">
        <v>1521</v>
      </c>
      <c r="M72" s="47" t="s">
        <v>5842</v>
      </c>
      <c r="N72" s="60">
        <v>80</v>
      </c>
      <c r="O72" s="58">
        <v>39</v>
      </c>
      <c r="P72" s="58">
        <v>66</v>
      </c>
      <c r="Q72" s="132">
        <v>31</v>
      </c>
      <c r="R72" s="60">
        <v>35</v>
      </c>
      <c r="S72" s="58">
        <v>30</v>
      </c>
      <c r="T72" s="58">
        <v>9</v>
      </c>
      <c r="U72" s="132">
        <v>5</v>
      </c>
      <c r="V72" s="58">
        <v>2</v>
      </c>
      <c r="W72" s="58">
        <v>16</v>
      </c>
      <c r="X72" s="58">
        <v>4</v>
      </c>
      <c r="Y72" s="132">
        <v>5</v>
      </c>
      <c r="Z72" s="61">
        <v>17</v>
      </c>
      <c r="AA72" s="59">
        <v>47</v>
      </c>
      <c r="AB72" s="59">
        <v>37</v>
      </c>
      <c r="AC72" s="132">
        <v>24</v>
      </c>
      <c r="AD72" s="61">
        <v>57</v>
      </c>
      <c r="AE72" s="59">
        <v>36</v>
      </c>
      <c r="AF72" s="59">
        <v>15</v>
      </c>
      <c r="AG72" s="132">
        <v>13</v>
      </c>
      <c r="AH72" s="61">
        <v>0</v>
      </c>
      <c r="AI72" s="132">
        <v>12</v>
      </c>
      <c r="AJ72" s="64">
        <f>IFERROR(VLOOKUP($B72,STOCK!$A:$H,3,0)," ")</f>
        <v>89</v>
      </c>
      <c r="AK72" s="65">
        <f>IFERROR(VLOOKUP($B72,STOCK!$A:$H,4,0)," ")</f>
        <v>38</v>
      </c>
      <c r="AL72" s="65">
        <f>IFERROR(VLOOKUP($B72,STOCK!$A:$H,5,0)," ")</f>
        <v>24</v>
      </c>
      <c r="AM72" s="65">
        <f>IFERROR(VLOOKUP($B72,STOCK!$A:$H,6,0)," ")</f>
        <v>85</v>
      </c>
      <c r="AN72" s="65">
        <f>IFERROR(VLOOKUP($B72,STOCK!$A:$H,7,0)," ")</f>
        <v>24</v>
      </c>
      <c r="AO72" s="65">
        <f>IFERROR(VLOOKUP($B72,STOCK!$A:$H,8,0)," ")</f>
        <v>12</v>
      </c>
      <c r="AP72" s="62">
        <f t="shared" si="13"/>
        <v>86.129032258064512</v>
      </c>
      <c r="AQ72" s="50">
        <f t="shared" si="14"/>
        <v>228</v>
      </c>
      <c r="AR72" s="50">
        <f t="shared" si="15"/>
        <v>144</v>
      </c>
      <c r="AS72" s="50">
        <f t="shared" si="16"/>
        <v>106.25</v>
      </c>
      <c r="AT72" s="50">
        <f t="shared" si="17"/>
        <v>55.384615384615387</v>
      </c>
      <c r="AU72" s="63">
        <f t="shared" si="24"/>
        <v>30</v>
      </c>
      <c r="AV72" s="67">
        <v>3603.9999600000001</v>
      </c>
      <c r="AW72" s="133">
        <v>3550.08896</v>
      </c>
      <c r="AX72" s="49">
        <v>3900</v>
      </c>
      <c r="AY72" s="51">
        <f t="shared" si="18"/>
        <v>8.2130977604117472E-2</v>
      </c>
      <c r="AZ72" s="51">
        <f t="shared" si="19"/>
        <v>7.5897446153846124E-2</v>
      </c>
      <c r="BA72" s="49">
        <v>3750</v>
      </c>
      <c r="BB72" s="52">
        <v>3</v>
      </c>
      <c r="BC72" s="51">
        <f t="shared" si="20"/>
        <v>4.0510555388574288E-2</v>
      </c>
      <c r="BD72" s="51">
        <f t="shared" si="21"/>
        <v>3.8933343999999974E-2</v>
      </c>
      <c r="BE72" s="49">
        <v>3650</v>
      </c>
      <c r="BF72" s="52">
        <v>6</v>
      </c>
      <c r="BG72" s="51">
        <f t="shared" si="22"/>
        <v>1.2763607244879127E-2</v>
      </c>
      <c r="BH72" s="51">
        <f t="shared" si="23"/>
        <v>1.2602750684931479E-2</v>
      </c>
      <c r="BI72" s="282">
        <f t="shared" si="25"/>
        <v>90</v>
      </c>
    </row>
    <row r="73" spans="1:61" hidden="1">
      <c r="A73" s="54" t="s">
        <v>150</v>
      </c>
      <c r="B73" s="55" t="s">
        <v>456</v>
      </c>
      <c r="C73" s="55" t="s">
        <v>457</v>
      </c>
      <c r="D73" s="44" t="s">
        <v>458</v>
      </c>
      <c r="E73" s="56">
        <v>12</v>
      </c>
      <c r="F73" s="46" t="s">
        <v>5814</v>
      </c>
      <c r="G73" s="47" t="s">
        <v>5814</v>
      </c>
      <c r="H73" s="47" t="s">
        <v>5815</v>
      </c>
      <c r="I73" s="48" t="s">
        <v>5846</v>
      </c>
      <c r="J73" s="48" t="s">
        <v>5847</v>
      </c>
      <c r="K73" s="48" t="s">
        <v>5849</v>
      </c>
      <c r="L73" s="45">
        <v>428</v>
      </c>
      <c r="M73" s="47" t="s">
        <v>5850</v>
      </c>
      <c r="N73" s="60">
        <v>295</v>
      </c>
      <c r="O73" s="58">
        <v>337</v>
      </c>
      <c r="P73" s="58">
        <v>362</v>
      </c>
      <c r="Q73" s="132">
        <v>320</v>
      </c>
      <c r="R73" s="60">
        <v>712</v>
      </c>
      <c r="S73" s="58">
        <v>763</v>
      </c>
      <c r="T73" s="58">
        <v>582</v>
      </c>
      <c r="U73" s="132">
        <v>505</v>
      </c>
      <c r="V73" s="58">
        <v>179</v>
      </c>
      <c r="W73" s="58">
        <v>78</v>
      </c>
      <c r="X73" s="58">
        <v>178</v>
      </c>
      <c r="Y73" s="132">
        <v>152</v>
      </c>
      <c r="Z73" s="61">
        <v>95</v>
      </c>
      <c r="AA73" s="59">
        <v>150</v>
      </c>
      <c r="AB73" s="59">
        <v>195</v>
      </c>
      <c r="AC73" s="132">
        <v>179</v>
      </c>
      <c r="AD73" s="61">
        <v>363</v>
      </c>
      <c r="AE73" s="59">
        <v>359</v>
      </c>
      <c r="AF73" s="59">
        <v>288</v>
      </c>
      <c r="AG73" s="132">
        <v>323</v>
      </c>
      <c r="AH73" s="61">
        <v>12</v>
      </c>
      <c r="AI73" s="132">
        <v>12</v>
      </c>
      <c r="AJ73" s="64">
        <f>IFERROR(VLOOKUP($B73,STOCK!$A:$H,3,0)," ")</f>
        <v>224</v>
      </c>
      <c r="AK73" s="65">
        <f>IFERROR(VLOOKUP($B73,STOCK!$A:$H,4,0)," ")</f>
        <v>493</v>
      </c>
      <c r="AL73" s="65">
        <f>IFERROR(VLOOKUP($B73,STOCK!$A:$H,5,0)," ")</f>
        <v>183</v>
      </c>
      <c r="AM73" s="65">
        <f>IFERROR(VLOOKUP($B73,STOCK!$A:$H,6,0)," ")</f>
        <v>199</v>
      </c>
      <c r="AN73" s="65">
        <f>IFERROR(VLOOKUP($B73,STOCK!$A:$H,7,0)," ")</f>
        <v>262</v>
      </c>
      <c r="AO73" s="65">
        <f>IFERROR(VLOOKUP($B73,STOCK!$A:$H,8,0)," ")</f>
        <v>48</v>
      </c>
      <c r="AP73" s="62">
        <f t="shared" si="13"/>
        <v>21</v>
      </c>
      <c r="AQ73" s="50">
        <f t="shared" si="14"/>
        <v>29.287128712871286</v>
      </c>
      <c r="AR73" s="50">
        <f t="shared" si="15"/>
        <v>36.118421052631582</v>
      </c>
      <c r="AS73" s="50">
        <f t="shared" si="16"/>
        <v>33.351955307262571</v>
      </c>
      <c r="AT73" s="50">
        <f t="shared" si="17"/>
        <v>24.3343653250774</v>
      </c>
      <c r="AU73" s="63">
        <f t="shared" si="24"/>
        <v>120</v>
      </c>
      <c r="AV73" s="67">
        <v>1491.9999600000001</v>
      </c>
      <c r="AW73" s="133">
        <v>1491.8882000000001</v>
      </c>
      <c r="AX73" s="49">
        <v>1750</v>
      </c>
      <c r="AY73" s="51">
        <f t="shared" si="18"/>
        <v>0.17292228345636151</v>
      </c>
      <c r="AZ73" s="51">
        <f t="shared" si="19"/>
        <v>0.14742859428571423</v>
      </c>
      <c r="BA73" s="49">
        <v>1650</v>
      </c>
      <c r="BB73" s="52">
        <v>12</v>
      </c>
      <c r="BC73" s="51">
        <f t="shared" si="20"/>
        <v>0.10589815297314065</v>
      </c>
      <c r="BD73" s="51">
        <f t="shared" si="21"/>
        <v>9.5757599999999943E-2</v>
      </c>
      <c r="BE73" s="49">
        <v>0</v>
      </c>
      <c r="BF73" s="52">
        <v>0</v>
      </c>
      <c r="BG73" s="51">
        <f t="shared" si="22"/>
        <v>-1</v>
      </c>
      <c r="BH73" s="51">
        <f t="shared" si="23"/>
        <v>0</v>
      </c>
      <c r="BI73" s="282">
        <f t="shared" si="25"/>
        <v>1491</v>
      </c>
    </row>
    <row r="74" spans="1:61" hidden="1">
      <c r="A74" s="54" t="s">
        <v>150</v>
      </c>
      <c r="B74" s="55" t="s">
        <v>459</v>
      </c>
      <c r="C74" s="55" t="s">
        <v>460</v>
      </c>
      <c r="D74" s="44" t="s">
        <v>461</v>
      </c>
      <c r="E74" s="56">
        <v>6</v>
      </c>
      <c r="F74" s="46" t="s">
        <v>5814</v>
      </c>
      <c r="G74" s="47" t="s">
        <v>5814</v>
      </c>
      <c r="H74" s="47" t="s">
        <v>5815</v>
      </c>
      <c r="I74" s="48" t="s">
        <v>5846</v>
      </c>
      <c r="J74" s="48" t="s">
        <v>5851</v>
      </c>
      <c r="K74" s="48" t="s">
        <v>5827</v>
      </c>
      <c r="L74" s="45">
        <v>509</v>
      </c>
      <c r="M74" s="47" t="s">
        <v>5828</v>
      </c>
      <c r="N74" s="60">
        <v>119</v>
      </c>
      <c r="O74" s="58">
        <v>103</v>
      </c>
      <c r="P74" s="58">
        <v>84</v>
      </c>
      <c r="Q74" s="132">
        <v>47</v>
      </c>
      <c r="R74" s="60">
        <v>260</v>
      </c>
      <c r="S74" s="58">
        <v>243</v>
      </c>
      <c r="T74" s="58">
        <v>242</v>
      </c>
      <c r="U74" s="132">
        <v>213</v>
      </c>
      <c r="V74" s="58">
        <v>54</v>
      </c>
      <c r="W74" s="58">
        <v>50</v>
      </c>
      <c r="X74" s="58">
        <v>36</v>
      </c>
      <c r="Y74" s="132">
        <v>37</v>
      </c>
      <c r="Z74" s="61">
        <v>35</v>
      </c>
      <c r="AA74" s="59">
        <v>60</v>
      </c>
      <c r="AB74" s="59">
        <v>76</v>
      </c>
      <c r="AC74" s="132">
        <v>85</v>
      </c>
      <c r="AD74" s="61">
        <v>74</v>
      </c>
      <c r="AE74" s="59">
        <v>116</v>
      </c>
      <c r="AF74" s="59">
        <v>25</v>
      </c>
      <c r="AG74" s="132">
        <v>41</v>
      </c>
      <c r="AH74" s="61">
        <v>2</v>
      </c>
      <c r="AI74" s="132">
        <v>9</v>
      </c>
      <c r="AJ74" s="64">
        <f>IFERROR(VLOOKUP($B74,STOCK!$A:$H,3,0)," ")</f>
        <v>137</v>
      </c>
      <c r="AK74" s="65">
        <f>IFERROR(VLOOKUP($B74,STOCK!$A:$H,4,0)," ")</f>
        <v>153</v>
      </c>
      <c r="AL74" s="65">
        <f>IFERROR(VLOOKUP($B74,STOCK!$A:$H,5,0)," ")</f>
        <v>23</v>
      </c>
      <c r="AM74" s="65">
        <f>IFERROR(VLOOKUP($B74,STOCK!$A:$H,6,0)," ")</f>
        <v>-6</v>
      </c>
      <c r="AN74" s="65">
        <f>IFERROR(VLOOKUP($B74,STOCK!$A:$H,7,0)," ")</f>
        <v>93</v>
      </c>
      <c r="AO74" s="65">
        <f>IFERROR(VLOOKUP($B74,STOCK!$A:$H,8,0)," ")</f>
        <v>51</v>
      </c>
      <c r="AP74" s="62">
        <f t="shared" si="13"/>
        <v>87.446808510638292</v>
      </c>
      <c r="AQ74" s="50">
        <f t="shared" si="14"/>
        <v>21.549295774647888</v>
      </c>
      <c r="AR74" s="50">
        <f t="shared" si="15"/>
        <v>18.648648648648649</v>
      </c>
      <c r="AS74" s="50" t="str">
        <f t="shared" si="16"/>
        <v>Q</v>
      </c>
      <c r="AT74" s="50">
        <f t="shared" si="17"/>
        <v>68.048780487804876</v>
      </c>
      <c r="AU74" s="63">
        <f t="shared" si="24"/>
        <v>170</v>
      </c>
      <c r="AV74" s="67">
        <v>2250</v>
      </c>
      <c r="AW74" s="133">
        <v>2249.99973</v>
      </c>
      <c r="AX74" s="49">
        <v>2900</v>
      </c>
      <c r="AY74" s="51">
        <f t="shared" si="18"/>
        <v>0.28888888888888897</v>
      </c>
      <c r="AZ74" s="51">
        <f t="shared" si="19"/>
        <v>0.22413793103448276</v>
      </c>
      <c r="BA74" s="49">
        <v>2650</v>
      </c>
      <c r="BB74" s="52">
        <v>6</v>
      </c>
      <c r="BC74" s="51">
        <f t="shared" si="20"/>
        <v>0.17777777777777781</v>
      </c>
      <c r="BD74" s="51">
        <f t="shared" si="21"/>
        <v>0.15094339622641509</v>
      </c>
      <c r="BE74" s="49">
        <v>0</v>
      </c>
      <c r="BF74" s="52">
        <v>0</v>
      </c>
      <c r="BG74" s="51">
        <f t="shared" si="22"/>
        <v>-1</v>
      </c>
      <c r="BH74" s="51">
        <f t="shared" si="23"/>
        <v>0</v>
      </c>
      <c r="BI74" s="282">
        <f t="shared" si="25"/>
        <v>432</v>
      </c>
    </row>
    <row r="75" spans="1:61" hidden="1">
      <c r="A75" s="54" t="s">
        <v>150</v>
      </c>
      <c r="B75" s="55" t="s">
        <v>462</v>
      </c>
      <c r="C75" s="55" t="s">
        <v>463</v>
      </c>
      <c r="D75" s="44" t="s">
        <v>464</v>
      </c>
      <c r="E75" s="56">
        <v>12</v>
      </c>
      <c r="F75" s="46" t="s">
        <v>5814</v>
      </c>
      <c r="G75" s="47" t="s">
        <v>5814</v>
      </c>
      <c r="H75" s="47" t="s">
        <v>5815</v>
      </c>
      <c r="I75" s="48" t="s">
        <v>5846</v>
      </c>
      <c r="J75" s="48" t="s">
        <v>5851</v>
      </c>
      <c r="K75" s="48" t="s">
        <v>5827</v>
      </c>
      <c r="L75" s="45">
        <v>509</v>
      </c>
      <c r="M75" s="47" t="s">
        <v>5828</v>
      </c>
      <c r="N75" s="60">
        <v>683</v>
      </c>
      <c r="O75" s="58">
        <v>769</v>
      </c>
      <c r="P75" s="58">
        <v>472</v>
      </c>
      <c r="Q75" s="132">
        <v>624</v>
      </c>
      <c r="R75" s="60">
        <v>839</v>
      </c>
      <c r="S75" s="58">
        <v>807</v>
      </c>
      <c r="T75" s="58">
        <v>860</v>
      </c>
      <c r="U75" s="132">
        <v>954</v>
      </c>
      <c r="V75" s="58">
        <v>188</v>
      </c>
      <c r="W75" s="58">
        <v>184</v>
      </c>
      <c r="X75" s="58">
        <v>111</v>
      </c>
      <c r="Y75" s="132">
        <v>138</v>
      </c>
      <c r="Z75" s="61">
        <v>398</v>
      </c>
      <c r="AA75" s="59">
        <v>311</v>
      </c>
      <c r="AB75" s="59">
        <v>298</v>
      </c>
      <c r="AC75" s="132">
        <v>224</v>
      </c>
      <c r="AD75" s="61">
        <v>316</v>
      </c>
      <c r="AE75" s="59">
        <v>579</v>
      </c>
      <c r="AF75" s="59">
        <v>173</v>
      </c>
      <c r="AG75" s="132">
        <v>187</v>
      </c>
      <c r="AH75" s="61">
        <v>1</v>
      </c>
      <c r="AI75" s="132">
        <v>2</v>
      </c>
      <c r="AJ75" s="64">
        <f>IFERROR(VLOOKUP($B75,STOCK!$A:$H,3,0)," ")</f>
        <v>535</v>
      </c>
      <c r="AK75" s="65">
        <f>IFERROR(VLOOKUP($B75,STOCK!$A:$H,4,0)," ")</f>
        <v>-2</v>
      </c>
      <c r="AL75" s="65">
        <f>IFERROR(VLOOKUP($B75,STOCK!$A:$H,5,0)," ")</f>
        <v>866</v>
      </c>
      <c r="AM75" s="65">
        <f>IFERROR(VLOOKUP($B75,STOCK!$A:$H,6,0)," ")</f>
        <v>297</v>
      </c>
      <c r="AN75" s="65">
        <f>IFERROR(VLOOKUP($B75,STOCK!$A:$H,7,0)," ")</f>
        <v>388</v>
      </c>
      <c r="AO75" s="65">
        <f>IFERROR(VLOOKUP($B75,STOCK!$A:$H,8,0)," ")</f>
        <v>118</v>
      </c>
      <c r="AP75" s="62">
        <f t="shared" si="13"/>
        <v>25.721153846153843</v>
      </c>
      <c r="AQ75" s="50" t="str">
        <f t="shared" si="14"/>
        <v>Q</v>
      </c>
      <c r="AR75" s="50">
        <f t="shared" si="15"/>
        <v>188.2608695652174</v>
      </c>
      <c r="AS75" s="50">
        <f t="shared" si="16"/>
        <v>39.776785714285715</v>
      </c>
      <c r="AT75" s="50">
        <f t="shared" si="17"/>
        <v>62.245989304812831</v>
      </c>
      <c r="AU75" s="63">
        <f t="shared" si="24"/>
        <v>1770</v>
      </c>
      <c r="AV75" s="67">
        <v>1120</v>
      </c>
      <c r="AW75" s="133">
        <v>1118.8180299999999</v>
      </c>
      <c r="AX75" s="49">
        <v>1450</v>
      </c>
      <c r="AY75" s="51">
        <f t="shared" si="18"/>
        <v>0.29464285714285721</v>
      </c>
      <c r="AZ75" s="51">
        <f t="shared" si="19"/>
        <v>0.22758620689655173</v>
      </c>
      <c r="BA75" s="49">
        <v>1375</v>
      </c>
      <c r="BB75" s="52">
        <v>12</v>
      </c>
      <c r="BC75" s="51">
        <f t="shared" si="20"/>
        <v>0.2276785714285714</v>
      </c>
      <c r="BD75" s="51">
        <f t="shared" si="21"/>
        <v>0.18545454545454546</v>
      </c>
      <c r="BE75" s="49">
        <v>0</v>
      </c>
      <c r="BF75" s="52">
        <v>0</v>
      </c>
      <c r="BG75" s="51">
        <f t="shared" si="22"/>
        <v>-1</v>
      </c>
      <c r="BH75" s="51">
        <f t="shared" si="23"/>
        <v>0</v>
      </c>
      <c r="BI75" s="282">
        <f t="shared" si="25"/>
        <v>2129</v>
      </c>
    </row>
    <row r="76" spans="1:61" hidden="1">
      <c r="A76" s="54" t="s">
        <v>150</v>
      </c>
      <c r="B76" s="55" t="s">
        <v>465</v>
      </c>
      <c r="C76" s="55" t="s">
        <v>466</v>
      </c>
      <c r="D76" s="44" t="s">
        <v>467</v>
      </c>
      <c r="E76" s="56">
        <v>1</v>
      </c>
      <c r="F76" s="46" t="s">
        <v>5814</v>
      </c>
      <c r="G76" s="47" t="s">
        <v>5814</v>
      </c>
      <c r="H76" s="47" t="s">
        <v>5815</v>
      </c>
      <c r="I76" s="48" t="s">
        <v>5846</v>
      </c>
      <c r="J76" s="48" t="s">
        <v>5851</v>
      </c>
      <c r="K76" s="48" t="s">
        <v>5827</v>
      </c>
      <c r="L76" s="45">
        <v>509</v>
      </c>
      <c r="M76" s="47" t="s">
        <v>5828</v>
      </c>
      <c r="N76" s="60">
        <v>22</v>
      </c>
      <c r="O76" s="58">
        <v>29</v>
      </c>
      <c r="P76" s="58">
        <v>19</v>
      </c>
      <c r="Q76" s="132">
        <v>25</v>
      </c>
      <c r="R76" s="60">
        <v>74</v>
      </c>
      <c r="S76" s="58">
        <v>61</v>
      </c>
      <c r="T76" s="58">
        <v>60</v>
      </c>
      <c r="U76" s="132">
        <v>37</v>
      </c>
      <c r="V76" s="58">
        <v>18</v>
      </c>
      <c r="W76" s="58">
        <v>19</v>
      </c>
      <c r="X76" s="58">
        <v>6</v>
      </c>
      <c r="Y76" s="132">
        <v>5</v>
      </c>
      <c r="Z76" s="61">
        <v>41</v>
      </c>
      <c r="AA76" s="59">
        <v>70</v>
      </c>
      <c r="AB76" s="59">
        <v>42</v>
      </c>
      <c r="AC76" s="132">
        <v>57</v>
      </c>
      <c r="AD76" s="61">
        <v>54</v>
      </c>
      <c r="AE76" s="59">
        <v>87</v>
      </c>
      <c r="AF76" s="59">
        <v>44</v>
      </c>
      <c r="AG76" s="132">
        <v>58</v>
      </c>
      <c r="AH76" s="61">
        <v>2</v>
      </c>
      <c r="AI76" s="132">
        <v>5</v>
      </c>
      <c r="AJ76" s="64">
        <f>IFERROR(VLOOKUP($B76,STOCK!$A:$H,3,0)," ")</f>
        <v>12</v>
      </c>
      <c r="AK76" s="65">
        <f>IFERROR(VLOOKUP($B76,STOCK!$A:$H,4,0)," ")</f>
        <v>-4</v>
      </c>
      <c r="AL76" s="65">
        <f>IFERROR(VLOOKUP($B76,STOCK!$A:$H,5,0)," ")</f>
        <v>22</v>
      </c>
      <c r="AM76" s="65">
        <f>IFERROR(VLOOKUP($B76,STOCK!$A:$H,6,0)," ")</f>
        <v>14</v>
      </c>
      <c r="AN76" s="65">
        <f>IFERROR(VLOOKUP($B76,STOCK!$A:$H,7,0)," ")</f>
        <v>16</v>
      </c>
      <c r="AO76" s="65">
        <f>IFERROR(VLOOKUP($B76,STOCK!$A:$H,8,0)," ")</f>
        <v>38</v>
      </c>
      <c r="AP76" s="62">
        <f t="shared" si="13"/>
        <v>14.399999999999999</v>
      </c>
      <c r="AQ76" s="50" t="str">
        <f t="shared" si="14"/>
        <v>Q</v>
      </c>
      <c r="AR76" s="50">
        <f t="shared" si="15"/>
        <v>132</v>
      </c>
      <c r="AS76" s="50">
        <f t="shared" si="16"/>
        <v>7.3684210526315788</v>
      </c>
      <c r="AT76" s="50">
        <f t="shared" si="17"/>
        <v>8.2758620689655178</v>
      </c>
      <c r="AU76" s="63">
        <f t="shared" si="24"/>
        <v>228</v>
      </c>
      <c r="AV76" s="67">
        <v>5500</v>
      </c>
      <c r="AW76" s="133">
        <v>5499.9997800000001</v>
      </c>
      <c r="AX76" s="49">
        <v>6900</v>
      </c>
      <c r="AY76" s="51">
        <f t="shared" si="18"/>
        <v>0.25454545454545463</v>
      </c>
      <c r="AZ76" s="51">
        <f t="shared" si="19"/>
        <v>0.20289855072463769</v>
      </c>
      <c r="BA76" s="49">
        <v>6500</v>
      </c>
      <c r="BB76" s="52">
        <v>6</v>
      </c>
      <c r="BC76" s="51">
        <f t="shared" si="20"/>
        <v>0.18181818181818188</v>
      </c>
      <c r="BD76" s="51">
        <f t="shared" si="21"/>
        <v>0.15384615384615385</v>
      </c>
      <c r="BE76" s="49">
        <v>0</v>
      </c>
      <c r="BF76" s="52">
        <v>0</v>
      </c>
      <c r="BG76" s="51">
        <f t="shared" si="22"/>
        <v>-1</v>
      </c>
      <c r="BH76" s="51">
        <f t="shared" si="23"/>
        <v>0</v>
      </c>
      <c r="BI76" s="282">
        <f t="shared" si="25"/>
        <v>187</v>
      </c>
    </row>
    <row r="77" spans="1:61" hidden="1">
      <c r="A77" s="54" t="s">
        <v>150</v>
      </c>
      <c r="B77" s="55" t="s">
        <v>468</v>
      </c>
      <c r="C77" s="55" t="s">
        <v>469</v>
      </c>
      <c r="D77" s="44" t="s">
        <v>470</v>
      </c>
      <c r="E77" s="56">
        <v>1</v>
      </c>
      <c r="F77" s="46" t="s">
        <v>5814</v>
      </c>
      <c r="G77" s="47" t="s">
        <v>5814</v>
      </c>
      <c r="H77" s="47" t="s">
        <v>5815</v>
      </c>
      <c r="I77" s="48" t="s">
        <v>5846</v>
      </c>
      <c r="J77" s="48" t="s">
        <v>5851</v>
      </c>
      <c r="K77" s="48" t="s">
        <v>5818</v>
      </c>
      <c r="L77" s="45">
        <v>87</v>
      </c>
      <c r="M77" s="47" t="s">
        <v>5819</v>
      </c>
      <c r="N77" s="60">
        <v>58</v>
      </c>
      <c r="O77" s="58">
        <v>47</v>
      </c>
      <c r="P77" s="58">
        <v>39</v>
      </c>
      <c r="Q77" s="132">
        <v>31</v>
      </c>
      <c r="R77" s="60">
        <v>170</v>
      </c>
      <c r="S77" s="58">
        <v>181</v>
      </c>
      <c r="T77" s="58">
        <v>107</v>
      </c>
      <c r="U77" s="132">
        <v>114</v>
      </c>
      <c r="V77" s="58">
        <v>72</v>
      </c>
      <c r="W77" s="58">
        <v>85</v>
      </c>
      <c r="X77" s="58">
        <v>23</v>
      </c>
      <c r="Y77" s="132">
        <v>34</v>
      </c>
      <c r="Z77" s="61">
        <v>62</v>
      </c>
      <c r="AA77" s="59">
        <v>87</v>
      </c>
      <c r="AB77" s="59">
        <v>6</v>
      </c>
      <c r="AC77" s="132">
        <v>0</v>
      </c>
      <c r="AD77" s="61">
        <v>65</v>
      </c>
      <c r="AE77" s="59">
        <v>72</v>
      </c>
      <c r="AF77" s="59">
        <v>53</v>
      </c>
      <c r="AG77" s="132">
        <v>19</v>
      </c>
      <c r="AH77" s="61">
        <v>2</v>
      </c>
      <c r="AI77" s="132">
        <v>7</v>
      </c>
      <c r="AJ77" s="64">
        <f>IFERROR(VLOOKUP($B77,STOCK!$A:$H,3,0)," ")</f>
        <v>59</v>
      </c>
      <c r="AK77" s="65">
        <f>IFERROR(VLOOKUP($B77,STOCK!$A:$H,4,0)," ")</f>
        <v>98</v>
      </c>
      <c r="AL77" s="65">
        <f>IFERROR(VLOOKUP($B77,STOCK!$A:$H,5,0)," ")</f>
        <v>74</v>
      </c>
      <c r="AM77" s="65">
        <f>IFERROR(VLOOKUP($B77,STOCK!$A:$H,6,0)," ")</f>
        <v>73</v>
      </c>
      <c r="AN77" s="65">
        <f>IFERROR(VLOOKUP($B77,STOCK!$A:$H,7,0)," ")</f>
        <v>107</v>
      </c>
      <c r="AO77" s="65">
        <f>IFERROR(VLOOKUP($B77,STOCK!$A:$H,8,0)," ")</f>
        <v>32</v>
      </c>
      <c r="AP77" s="62">
        <f t="shared" si="13"/>
        <v>57.096774193548391</v>
      </c>
      <c r="AQ77" s="50">
        <f t="shared" si="14"/>
        <v>25.789473684210527</v>
      </c>
      <c r="AR77" s="50">
        <f t="shared" si="15"/>
        <v>65.294117647058812</v>
      </c>
      <c r="AS77" s="50" t="str">
        <f t="shared" si="16"/>
        <v>SV</v>
      </c>
      <c r="AT77" s="50">
        <f t="shared" si="17"/>
        <v>168.94736842105263</v>
      </c>
      <c r="AU77" s="63">
        <f t="shared" si="24"/>
        <v>137.14285714285714</v>
      </c>
      <c r="AV77" s="67">
        <v>11699.999959999999</v>
      </c>
      <c r="AW77" s="133">
        <v>11699.99072</v>
      </c>
      <c r="AX77" s="49">
        <v>13500</v>
      </c>
      <c r="AY77" s="51">
        <f t="shared" si="18"/>
        <v>0.15384615779092714</v>
      </c>
      <c r="AZ77" s="51">
        <f t="shared" si="19"/>
        <v>0.13333333629629635</v>
      </c>
      <c r="BA77" s="49">
        <v>12900</v>
      </c>
      <c r="BB77" s="52">
        <v>3</v>
      </c>
      <c r="BC77" s="51">
        <f t="shared" si="20"/>
        <v>0.10256410633355251</v>
      </c>
      <c r="BD77" s="51">
        <f t="shared" si="21"/>
        <v>9.3023258914728749E-2</v>
      </c>
      <c r="BE77" s="49">
        <v>0</v>
      </c>
      <c r="BF77" s="52">
        <v>0</v>
      </c>
      <c r="BG77" s="51">
        <f t="shared" si="22"/>
        <v>-1</v>
      </c>
      <c r="BH77" s="51">
        <f t="shared" si="23"/>
        <v>0</v>
      </c>
      <c r="BI77" s="282">
        <f t="shared" si="25"/>
        <v>205</v>
      </c>
    </row>
    <row r="78" spans="1:61" hidden="1">
      <c r="A78" s="54" t="s">
        <v>150</v>
      </c>
      <c r="B78" s="55" t="s">
        <v>471</v>
      </c>
      <c r="C78" s="55" t="s">
        <v>472</v>
      </c>
      <c r="D78" s="44" t="s">
        <v>473</v>
      </c>
      <c r="E78" s="56">
        <v>1</v>
      </c>
      <c r="F78" s="46" t="s">
        <v>5814</v>
      </c>
      <c r="G78" s="47" t="s">
        <v>5814</v>
      </c>
      <c r="H78" s="47" t="s">
        <v>5815</v>
      </c>
      <c r="I78" s="48" t="s">
        <v>5846</v>
      </c>
      <c r="J78" s="48" t="s">
        <v>5851</v>
      </c>
      <c r="K78" s="48" t="s">
        <v>5818</v>
      </c>
      <c r="L78" s="45">
        <v>87</v>
      </c>
      <c r="M78" s="47" t="s">
        <v>5819</v>
      </c>
      <c r="N78" s="60">
        <v>46</v>
      </c>
      <c r="O78" s="58">
        <v>63</v>
      </c>
      <c r="P78" s="58">
        <v>34</v>
      </c>
      <c r="Q78" s="132">
        <v>33</v>
      </c>
      <c r="R78" s="60">
        <v>97</v>
      </c>
      <c r="S78" s="58">
        <v>100</v>
      </c>
      <c r="T78" s="58">
        <v>115</v>
      </c>
      <c r="U78" s="132">
        <v>124</v>
      </c>
      <c r="V78" s="58">
        <v>40</v>
      </c>
      <c r="W78" s="58">
        <v>37</v>
      </c>
      <c r="X78" s="58">
        <v>25</v>
      </c>
      <c r="Y78" s="132">
        <v>19</v>
      </c>
      <c r="Z78" s="61">
        <v>73</v>
      </c>
      <c r="AA78" s="59">
        <v>98</v>
      </c>
      <c r="AB78" s="59">
        <v>61</v>
      </c>
      <c r="AC78" s="132">
        <v>47</v>
      </c>
      <c r="AD78" s="61">
        <v>114</v>
      </c>
      <c r="AE78" s="59">
        <v>141</v>
      </c>
      <c r="AF78" s="59">
        <v>102</v>
      </c>
      <c r="AG78" s="132">
        <v>76</v>
      </c>
      <c r="AH78" s="61">
        <v>3</v>
      </c>
      <c r="AI78" s="132">
        <v>6</v>
      </c>
      <c r="AJ78" s="64">
        <f>IFERROR(VLOOKUP($B78,STOCK!$A:$H,3,0)," ")</f>
        <v>53</v>
      </c>
      <c r="AK78" s="65">
        <f>IFERROR(VLOOKUP($B78,STOCK!$A:$H,4,0)," ")</f>
        <v>121</v>
      </c>
      <c r="AL78" s="65">
        <f>IFERROR(VLOOKUP($B78,STOCK!$A:$H,5,0)," ")</f>
        <v>28</v>
      </c>
      <c r="AM78" s="65">
        <f>IFERROR(VLOOKUP($B78,STOCK!$A:$H,6,0)," ")</f>
        <v>70</v>
      </c>
      <c r="AN78" s="65">
        <f>IFERROR(VLOOKUP($B78,STOCK!$A:$H,7,0)," ")</f>
        <v>174</v>
      </c>
      <c r="AO78" s="65">
        <f>IFERROR(VLOOKUP($B78,STOCK!$A:$H,8,0)," ")</f>
        <v>39</v>
      </c>
      <c r="AP78" s="62">
        <f t="shared" si="13"/>
        <v>48.18181818181818</v>
      </c>
      <c r="AQ78" s="50">
        <f t="shared" si="14"/>
        <v>29.274193548387096</v>
      </c>
      <c r="AR78" s="50">
        <f t="shared" si="15"/>
        <v>44.210526315789473</v>
      </c>
      <c r="AS78" s="50">
        <f t="shared" si="16"/>
        <v>44.680851063829785</v>
      </c>
      <c r="AT78" s="50">
        <f t="shared" si="17"/>
        <v>68.68421052631578</v>
      </c>
      <c r="AU78" s="63">
        <f t="shared" si="24"/>
        <v>195</v>
      </c>
      <c r="AV78" s="67">
        <v>6700.0000099999997</v>
      </c>
      <c r="AW78" s="133">
        <v>6699.9952800000001</v>
      </c>
      <c r="AX78" s="49">
        <v>7500</v>
      </c>
      <c r="AY78" s="51">
        <f t="shared" si="18"/>
        <v>0.11940298340387612</v>
      </c>
      <c r="AZ78" s="51">
        <f t="shared" si="19"/>
        <v>0.10666666533333337</v>
      </c>
      <c r="BA78" s="49">
        <v>7250</v>
      </c>
      <c r="BB78" s="52">
        <v>3</v>
      </c>
      <c r="BC78" s="51">
        <f t="shared" si="20"/>
        <v>8.2089550623746899E-2</v>
      </c>
      <c r="BD78" s="51">
        <f t="shared" si="21"/>
        <v>7.5862067586206935E-2</v>
      </c>
      <c r="BE78" s="49">
        <v>0</v>
      </c>
      <c r="BF78" s="52">
        <v>0</v>
      </c>
      <c r="BG78" s="51">
        <f t="shared" si="22"/>
        <v>-1</v>
      </c>
      <c r="BH78" s="51">
        <f t="shared" si="23"/>
        <v>0</v>
      </c>
      <c r="BI78" s="282">
        <f t="shared" si="25"/>
        <v>305</v>
      </c>
    </row>
    <row r="79" spans="1:61" hidden="1">
      <c r="A79" s="54" t="s">
        <v>150</v>
      </c>
      <c r="B79" s="55" t="s">
        <v>474</v>
      </c>
      <c r="C79" s="55" t="s">
        <v>475</v>
      </c>
      <c r="D79" s="44" t="s">
        <v>476</v>
      </c>
      <c r="E79" s="56">
        <v>6</v>
      </c>
      <c r="F79" s="46" t="s">
        <v>5814</v>
      </c>
      <c r="G79" s="47" t="s">
        <v>5814</v>
      </c>
      <c r="H79" s="47" t="s">
        <v>5815</v>
      </c>
      <c r="I79" s="48" t="s">
        <v>5846</v>
      </c>
      <c r="J79" s="48" t="s">
        <v>5851</v>
      </c>
      <c r="K79" s="48" t="s">
        <v>5818</v>
      </c>
      <c r="L79" s="45">
        <v>87</v>
      </c>
      <c r="M79" s="47" t="s">
        <v>5819</v>
      </c>
      <c r="N79" s="60">
        <v>657</v>
      </c>
      <c r="O79" s="58">
        <v>802</v>
      </c>
      <c r="P79" s="58">
        <v>449</v>
      </c>
      <c r="Q79" s="132">
        <v>368</v>
      </c>
      <c r="R79" s="60">
        <v>448</v>
      </c>
      <c r="S79" s="58">
        <v>353</v>
      </c>
      <c r="T79" s="58">
        <v>236</v>
      </c>
      <c r="U79" s="132">
        <v>298</v>
      </c>
      <c r="V79" s="58">
        <v>249</v>
      </c>
      <c r="W79" s="58">
        <v>281</v>
      </c>
      <c r="X79" s="58">
        <v>171</v>
      </c>
      <c r="Y79" s="132">
        <v>122</v>
      </c>
      <c r="Z79" s="61">
        <v>390</v>
      </c>
      <c r="AA79" s="59">
        <v>431</v>
      </c>
      <c r="AB79" s="59">
        <v>325</v>
      </c>
      <c r="AC79" s="132">
        <v>311</v>
      </c>
      <c r="AD79" s="61">
        <v>565</v>
      </c>
      <c r="AE79" s="59">
        <v>674</v>
      </c>
      <c r="AF79" s="59">
        <v>350</v>
      </c>
      <c r="AG79" s="132">
        <v>480</v>
      </c>
      <c r="AH79" s="61">
        <v>15</v>
      </c>
      <c r="AI79" s="132">
        <v>48</v>
      </c>
      <c r="AJ79" s="64">
        <f>IFERROR(VLOOKUP($B79,STOCK!$A:$H,3,0)," ")</f>
        <v>475</v>
      </c>
      <c r="AK79" s="65">
        <f>IFERROR(VLOOKUP($B79,STOCK!$A:$H,4,0)," ")</f>
        <v>397</v>
      </c>
      <c r="AL79" s="65">
        <f>IFERROR(VLOOKUP($B79,STOCK!$A:$H,5,0)," ")</f>
        <v>226</v>
      </c>
      <c r="AM79" s="65">
        <f>IFERROR(VLOOKUP($B79,STOCK!$A:$H,6,0)," ")</f>
        <v>324</v>
      </c>
      <c r="AN79" s="65">
        <f>IFERROR(VLOOKUP($B79,STOCK!$A:$H,7,0)," ")</f>
        <v>471</v>
      </c>
      <c r="AO79" s="65">
        <f>IFERROR(VLOOKUP($B79,STOCK!$A:$H,8,0)," ")</f>
        <v>259</v>
      </c>
      <c r="AP79" s="62">
        <f t="shared" si="13"/>
        <v>38.722826086956516</v>
      </c>
      <c r="AQ79" s="50">
        <f t="shared" si="14"/>
        <v>39.966442953020135</v>
      </c>
      <c r="AR79" s="50">
        <f t="shared" si="15"/>
        <v>55.57377049180328</v>
      </c>
      <c r="AS79" s="50">
        <f t="shared" si="16"/>
        <v>31.254019292604504</v>
      </c>
      <c r="AT79" s="50">
        <f t="shared" si="17"/>
        <v>29.4375</v>
      </c>
      <c r="AU79" s="63">
        <f t="shared" si="24"/>
        <v>161.875</v>
      </c>
      <c r="AV79" s="67">
        <v>2683.33329</v>
      </c>
      <c r="AW79" s="133">
        <v>2675.8846400000002</v>
      </c>
      <c r="AX79" s="49">
        <v>3150</v>
      </c>
      <c r="AY79" s="51">
        <f t="shared" si="18"/>
        <v>0.17391306243586313</v>
      </c>
      <c r="AZ79" s="51">
        <f t="shared" si="19"/>
        <v>0.1481481619047619</v>
      </c>
      <c r="BA79" s="49">
        <v>2990</v>
      </c>
      <c r="BB79" s="52">
        <v>6</v>
      </c>
      <c r="BC79" s="51">
        <f t="shared" si="20"/>
        <v>0.11428573228039074</v>
      </c>
      <c r="BD79" s="51">
        <f t="shared" si="21"/>
        <v>0.10256411705685618</v>
      </c>
      <c r="BE79" s="49">
        <v>2950</v>
      </c>
      <c r="BF79" s="52">
        <v>12</v>
      </c>
      <c r="BG79" s="51">
        <f t="shared" si="22"/>
        <v>9.9378899741522586E-2</v>
      </c>
      <c r="BH79" s="51">
        <f t="shared" si="23"/>
        <v>9.0395494915254226E-2</v>
      </c>
      <c r="BI79" s="282">
        <f t="shared" si="25"/>
        <v>1627</v>
      </c>
    </row>
    <row r="80" spans="1:61" hidden="1">
      <c r="A80" s="54" t="s">
        <v>150</v>
      </c>
      <c r="B80" s="55" t="s">
        <v>477</v>
      </c>
      <c r="C80" s="55" t="s">
        <v>478</v>
      </c>
      <c r="D80" s="44" t="s">
        <v>479</v>
      </c>
      <c r="E80" s="56">
        <v>12</v>
      </c>
      <c r="F80" s="46" t="s">
        <v>5814</v>
      </c>
      <c r="G80" s="47" t="s">
        <v>5814</v>
      </c>
      <c r="H80" s="47" t="s">
        <v>5815</v>
      </c>
      <c r="I80" s="48" t="s">
        <v>5846</v>
      </c>
      <c r="J80" s="48" t="s">
        <v>5851</v>
      </c>
      <c r="K80" s="48" t="s">
        <v>5818</v>
      </c>
      <c r="L80" s="45">
        <v>87</v>
      </c>
      <c r="M80" s="47" t="s">
        <v>5819</v>
      </c>
      <c r="N80" s="60">
        <v>5405</v>
      </c>
      <c r="O80" s="58">
        <v>6574</v>
      </c>
      <c r="P80" s="58">
        <v>10664</v>
      </c>
      <c r="Q80" s="132">
        <v>10073</v>
      </c>
      <c r="R80" s="60">
        <v>9707</v>
      </c>
      <c r="S80" s="58">
        <v>7170</v>
      </c>
      <c r="T80" s="58">
        <v>6287</v>
      </c>
      <c r="U80" s="132">
        <v>5499</v>
      </c>
      <c r="V80" s="58">
        <v>1881</v>
      </c>
      <c r="W80" s="58">
        <v>2125</v>
      </c>
      <c r="X80" s="58">
        <v>960</v>
      </c>
      <c r="Y80" s="132">
        <v>1159</v>
      </c>
      <c r="Z80" s="61">
        <v>5342</v>
      </c>
      <c r="AA80" s="59">
        <v>9310</v>
      </c>
      <c r="AB80" s="59">
        <v>3126</v>
      </c>
      <c r="AC80" s="132">
        <v>2879</v>
      </c>
      <c r="AD80" s="61">
        <v>4594</v>
      </c>
      <c r="AE80" s="59">
        <v>5137</v>
      </c>
      <c r="AF80" s="59">
        <v>4428</v>
      </c>
      <c r="AG80" s="132">
        <v>3488</v>
      </c>
      <c r="AH80" s="61">
        <v>113</v>
      </c>
      <c r="AI80" s="132">
        <v>302</v>
      </c>
      <c r="AJ80" s="64">
        <f>IFERROR(VLOOKUP($B80,STOCK!$A:$H,3,0)," ")</f>
        <v>10922</v>
      </c>
      <c r="AK80" s="65">
        <f>IFERROR(VLOOKUP($B80,STOCK!$A:$H,4,0)," ")</f>
        <v>5702</v>
      </c>
      <c r="AL80" s="65">
        <f>IFERROR(VLOOKUP($B80,STOCK!$A:$H,5,0)," ")</f>
        <v>1917</v>
      </c>
      <c r="AM80" s="65">
        <f>IFERROR(VLOOKUP($B80,STOCK!$A:$H,6,0)," ")</f>
        <v>4182</v>
      </c>
      <c r="AN80" s="65">
        <f>IFERROR(VLOOKUP($B80,STOCK!$A:$H,7,0)," ")</f>
        <v>4853</v>
      </c>
      <c r="AO80" s="65">
        <f>IFERROR(VLOOKUP($B80,STOCK!$A:$H,8,0)," ")</f>
        <v>3450</v>
      </c>
      <c r="AP80" s="62">
        <f t="shared" si="13"/>
        <v>32.528541645984312</v>
      </c>
      <c r="AQ80" s="50">
        <f t="shared" si="14"/>
        <v>31.107474086197492</v>
      </c>
      <c r="AR80" s="50">
        <f t="shared" si="15"/>
        <v>49.620362381363243</v>
      </c>
      <c r="AS80" s="50">
        <f t="shared" si="16"/>
        <v>43.577631121917328</v>
      </c>
      <c r="AT80" s="50">
        <f t="shared" si="17"/>
        <v>41.740252293577981</v>
      </c>
      <c r="AU80" s="63">
        <f t="shared" si="24"/>
        <v>342.71523178807951</v>
      </c>
      <c r="AV80" s="67">
        <v>1188.3333</v>
      </c>
      <c r="AW80" s="133">
        <v>1145.95217</v>
      </c>
      <c r="AX80" s="49">
        <v>1400</v>
      </c>
      <c r="AY80" s="51">
        <f t="shared" si="18"/>
        <v>0.17812065015766199</v>
      </c>
      <c r="AZ80" s="51">
        <f t="shared" si="19"/>
        <v>0.15119050000000001</v>
      </c>
      <c r="BA80" s="49">
        <v>1370</v>
      </c>
      <c r="BB80" s="52">
        <v>12</v>
      </c>
      <c r="BC80" s="51">
        <f t="shared" si="20"/>
        <v>0.15287520765428342</v>
      </c>
      <c r="BD80" s="51">
        <f t="shared" si="21"/>
        <v>0.13260343065693431</v>
      </c>
      <c r="BE80" s="49">
        <v>1325</v>
      </c>
      <c r="BF80" s="52">
        <v>24</v>
      </c>
      <c r="BG80" s="51">
        <f t="shared" si="22"/>
        <v>0.1150070438992159</v>
      </c>
      <c r="BH80" s="51">
        <f t="shared" si="23"/>
        <v>0.10314467924528302</v>
      </c>
      <c r="BI80" s="282">
        <f t="shared" si="25"/>
        <v>23400</v>
      </c>
    </row>
    <row r="81" spans="1:61" hidden="1">
      <c r="A81" s="54" t="s">
        <v>150</v>
      </c>
      <c r="B81" s="55" t="s">
        <v>480</v>
      </c>
      <c r="C81" s="55" t="s">
        <v>481</v>
      </c>
      <c r="D81" s="44" t="s">
        <v>482</v>
      </c>
      <c r="E81" s="56">
        <v>1</v>
      </c>
      <c r="F81" s="46" t="s">
        <v>5814</v>
      </c>
      <c r="G81" s="47" t="s">
        <v>5814</v>
      </c>
      <c r="H81" s="47" t="s">
        <v>5815</v>
      </c>
      <c r="I81" s="48" t="s">
        <v>5846</v>
      </c>
      <c r="J81" s="48" t="s">
        <v>5851</v>
      </c>
      <c r="K81" s="48" t="s">
        <v>5820</v>
      </c>
      <c r="L81" s="45">
        <v>165</v>
      </c>
      <c r="M81" s="47" t="s">
        <v>5821</v>
      </c>
      <c r="N81" s="60">
        <v>33</v>
      </c>
      <c r="O81" s="58">
        <v>65</v>
      </c>
      <c r="P81" s="58">
        <v>32</v>
      </c>
      <c r="Q81" s="132">
        <v>30</v>
      </c>
      <c r="R81" s="60">
        <v>70</v>
      </c>
      <c r="S81" s="58">
        <v>37</v>
      </c>
      <c r="T81" s="58">
        <v>21</v>
      </c>
      <c r="U81" s="132">
        <v>30</v>
      </c>
      <c r="V81" s="58">
        <v>42</v>
      </c>
      <c r="W81" s="58">
        <v>27</v>
      </c>
      <c r="X81" s="58">
        <v>19</v>
      </c>
      <c r="Y81" s="132">
        <v>10</v>
      </c>
      <c r="Z81" s="61">
        <v>20</v>
      </c>
      <c r="AA81" s="59">
        <v>27</v>
      </c>
      <c r="AB81" s="59">
        <v>38</v>
      </c>
      <c r="AC81" s="132">
        <v>42</v>
      </c>
      <c r="AD81" s="61">
        <v>63</v>
      </c>
      <c r="AE81" s="59">
        <v>37</v>
      </c>
      <c r="AF81" s="59">
        <v>17</v>
      </c>
      <c r="AG81" s="132">
        <v>30</v>
      </c>
      <c r="AH81" s="61">
        <v>0</v>
      </c>
      <c r="AI81" s="132">
        <v>0</v>
      </c>
      <c r="AJ81" s="64">
        <f>IFERROR(VLOOKUP($B81,STOCK!$A:$H,3,0)," ")</f>
        <v>68</v>
      </c>
      <c r="AK81" s="65">
        <f>IFERROR(VLOOKUP($B81,STOCK!$A:$H,4,0)," ")</f>
        <v>56</v>
      </c>
      <c r="AL81" s="65">
        <f>IFERROR(VLOOKUP($B81,STOCK!$A:$H,5,0)," ")</f>
        <v>35</v>
      </c>
      <c r="AM81" s="65">
        <f>IFERROR(VLOOKUP($B81,STOCK!$A:$H,6,0)," ")</f>
        <v>37</v>
      </c>
      <c r="AN81" s="65">
        <f>IFERROR(VLOOKUP($B81,STOCK!$A:$H,7,0)," ")</f>
        <v>19</v>
      </c>
      <c r="AO81" s="65">
        <f>IFERROR(VLOOKUP($B81,STOCK!$A:$H,8,0)," ")</f>
        <v>36</v>
      </c>
      <c r="AP81" s="62">
        <f t="shared" si="13"/>
        <v>68</v>
      </c>
      <c r="AQ81" s="50">
        <f t="shared" si="14"/>
        <v>56</v>
      </c>
      <c r="AR81" s="50">
        <f t="shared" si="15"/>
        <v>105</v>
      </c>
      <c r="AS81" s="50">
        <f t="shared" si="16"/>
        <v>26.428571428571427</v>
      </c>
      <c r="AT81" s="50">
        <f t="shared" si="17"/>
        <v>19</v>
      </c>
      <c r="AU81" s="63" t="str">
        <f t="shared" si="24"/>
        <v>SV</v>
      </c>
      <c r="AV81" s="67">
        <v>11149.999959999999</v>
      </c>
      <c r="AW81" s="133">
        <v>11149.99963</v>
      </c>
      <c r="AX81" s="49">
        <v>14500</v>
      </c>
      <c r="AY81" s="51">
        <f t="shared" si="18"/>
        <v>0.30044843515855946</v>
      </c>
      <c r="AZ81" s="51">
        <f t="shared" si="19"/>
        <v>0.23103448551724143</v>
      </c>
      <c r="BA81" s="49">
        <v>13900</v>
      </c>
      <c r="BB81" s="52">
        <v>3</v>
      </c>
      <c r="BC81" s="51">
        <f t="shared" si="20"/>
        <v>0.24663677577268817</v>
      </c>
      <c r="BD81" s="51">
        <f t="shared" si="21"/>
        <v>0.19784172949640294</v>
      </c>
      <c r="BE81" s="49">
        <v>0</v>
      </c>
      <c r="BF81" s="52">
        <v>0</v>
      </c>
      <c r="BG81" s="51">
        <f t="shared" si="22"/>
        <v>-1</v>
      </c>
      <c r="BH81" s="51">
        <f t="shared" si="23"/>
        <v>0</v>
      </c>
      <c r="BI81" s="282">
        <f t="shared" si="25"/>
        <v>142</v>
      </c>
    </row>
    <row r="82" spans="1:61" hidden="1">
      <c r="A82" s="54" t="s">
        <v>151</v>
      </c>
      <c r="B82" s="55" t="s">
        <v>483</v>
      </c>
      <c r="C82" s="55" t="s">
        <v>484</v>
      </c>
      <c r="D82" s="44" t="s">
        <v>485</v>
      </c>
      <c r="E82" s="56">
        <v>1</v>
      </c>
      <c r="F82" s="46" t="s">
        <v>5814</v>
      </c>
      <c r="G82" s="47" t="s">
        <v>5814</v>
      </c>
      <c r="H82" s="47" t="s">
        <v>5815</v>
      </c>
      <c r="I82" s="48" t="s">
        <v>5846</v>
      </c>
      <c r="J82" s="48" t="s">
        <v>5851</v>
      </c>
      <c r="K82" s="48" t="s">
        <v>5820</v>
      </c>
      <c r="L82" s="45">
        <v>165</v>
      </c>
      <c r="M82" s="47" t="s">
        <v>5821</v>
      </c>
      <c r="N82" s="60">
        <v>0</v>
      </c>
      <c r="O82" s="58">
        <v>0</v>
      </c>
      <c r="P82" s="58">
        <v>0</v>
      </c>
      <c r="Q82" s="132">
        <v>0</v>
      </c>
      <c r="R82" s="60">
        <v>0</v>
      </c>
      <c r="S82" s="58">
        <v>0</v>
      </c>
      <c r="T82" s="58">
        <v>0</v>
      </c>
      <c r="U82" s="132">
        <v>0</v>
      </c>
      <c r="V82" s="58">
        <v>0</v>
      </c>
      <c r="W82" s="58">
        <v>0</v>
      </c>
      <c r="X82" s="58">
        <v>0</v>
      </c>
      <c r="Y82" s="132">
        <v>0</v>
      </c>
      <c r="Z82" s="61">
        <v>0</v>
      </c>
      <c r="AA82" s="59">
        <v>0</v>
      </c>
      <c r="AB82" s="59">
        <v>0</v>
      </c>
      <c r="AC82" s="132">
        <v>0</v>
      </c>
      <c r="AD82" s="61">
        <v>0</v>
      </c>
      <c r="AE82" s="59">
        <v>0</v>
      </c>
      <c r="AF82" s="59">
        <v>0</v>
      </c>
      <c r="AG82" s="132">
        <v>0</v>
      </c>
      <c r="AH82" s="61">
        <v>0</v>
      </c>
      <c r="AI82" s="132">
        <v>0</v>
      </c>
      <c r="AJ82" s="64">
        <f>IFERROR(VLOOKUP($B82,STOCK!$A:$H,3,0)," ")</f>
        <v>0</v>
      </c>
      <c r="AK82" s="65">
        <f>IFERROR(VLOOKUP($B82,STOCK!$A:$H,4,0)," ")</f>
        <v>0</v>
      </c>
      <c r="AL82" s="65">
        <f>IFERROR(VLOOKUP($B82,STOCK!$A:$H,5,0)," ")</f>
        <v>0</v>
      </c>
      <c r="AM82" s="65">
        <f>IFERROR(VLOOKUP($B82,STOCK!$A:$H,6,0)," ")</f>
        <v>0</v>
      </c>
      <c r="AN82" s="65">
        <f>IFERROR(VLOOKUP($B82,STOCK!$A:$H,7,0)," ")</f>
        <v>0</v>
      </c>
      <c r="AO82" s="65">
        <f>IFERROR(VLOOKUP($B82,STOCK!$A:$H,8,0)," ")</f>
        <v>0</v>
      </c>
      <c r="AP82" s="62" t="str">
        <f t="shared" si="13"/>
        <v>Q</v>
      </c>
      <c r="AQ82" s="50" t="str">
        <f t="shared" si="14"/>
        <v>Q</v>
      </c>
      <c r="AR82" s="50" t="str">
        <f t="shared" si="15"/>
        <v>Q</v>
      </c>
      <c r="AS82" s="50" t="str">
        <f t="shared" si="16"/>
        <v>Q</v>
      </c>
      <c r="AT82" s="50" t="str">
        <f t="shared" si="17"/>
        <v>Q</v>
      </c>
      <c r="AU82" s="63" t="str">
        <f t="shared" si="24"/>
        <v>Q</v>
      </c>
      <c r="AV82" s="67">
        <v>12047.999997000001</v>
      </c>
      <c r="AW82" s="133">
        <v>12047.9964</v>
      </c>
      <c r="AX82" s="49">
        <v>16350</v>
      </c>
      <c r="AY82" s="51">
        <f t="shared" si="18"/>
        <v>0.35707171348532651</v>
      </c>
      <c r="AZ82" s="51">
        <f t="shared" si="19"/>
        <v>0.26311926623853205</v>
      </c>
      <c r="BA82" s="49">
        <v>15900</v>
      </c>
      <c r="BB82" s="52">
        <v>3</v>
      </c>
      <c r="BC82" s="51">
        <f t="shared" si="20"/>
        <v>0.31972111586646434</v>
      </c>
      <c r="BD82" s="51">
        <f t="shared" si="21"/>
        <v>0.24226415113207542</v>
      </c>
      <c r="BE82" s="49">
        <v>0</v>
      </c>
      <c r="BF82" s="52">
        <v>0</v>
      </c>
      <c r="BG82" s="51">
        <f t="shared" si="22"/>
        <v>-1</v>
      </c>
      <c r="BH82" s="51">
        <f t="shared" si="23"/>
        <v>0</v>
      </c>
      <c r="BI82" s="282">
        <f t="shared" si="25"/>
        <v>0</v>
      </c>
    </row>
    <row r="83" spans="1:61" hidden="1">
      <c r="A83" s="54" t="s">
        <v>150</v>
      </c>
      <c r="B83" s="55" t="s">
        <v>486</v>
      </c>
      <c r="C83" s="55" t="s">
        <v>487</v>
      </c>
      <c r="D83" s="44" t="s">
        <v>488</v>
      </c>
      <c r="E83" s="56">
        <v>6</v>
      </c>
      <c r="F83" s="46" t="s">
        <v>5814</v>
      </c>
      <c r="G83" s="47" t="s">
        <v>5814</v>
      </c>
      <c r="H83" s="47" t="s">
        <v>5815</v>
      </c>
      <c r="I83" s="48" t="s">
        <v>5846</v>
      </c>
      <c r="J83" s="48" t="s">
        <v>5851</v>
      </c>
      <c r="K83" s="48" t="s">
        <v>5820</v>
      </c>
      <c r="L83" s="45">
        <v>165</v>
      </c>
      <c r="M83" s="47" t="s">
        <v>5821</v>
      </c>
      <c r="N83" s="60">
        <v>1574</v>
      </c>
      <c r="O83" s="58">
        <v>1952</v>
      </c>
      <c r="P83" s="58">
        <v>1186</v>
      </c>
      <c r="Q83" s="132">
        <v>955</v>
      </c>
      <c r="R83" s="60">
        <v>2103</v>
      </c>
      <c r="S83" s="58">
        <v>2877</v>
      </c>
      <c r="T83" s="58">
        <v>1718</v>
      </c>
      <c r="U83" s="132">
        <v>1546</v>
      </c>
      <c r="V83" s="58">
        <v>390</v>
      </c>
      <c r="W83" s="58">
        <v>311</v>
      </c>
      <c r="X83" s="58">
        <v>247</v>
      </c>
      <c r="Y83" s="132">
        <v>195</v>
      </c>
      <c r="Z83" s="61">
        <v>400</v>
      </c>
      <c r="AA83" s="59">
        <v>482</v>
      </c>
      <c r="AB83" s="59">
        <v>152</v>
      </c>
      <c r="AC83" s="132">
        <v>201</v>
      </c>
      <c r="AD83" s="61">
        <v>955</v>
      </c>
      <c r="AE83" s="59">
        <v>524</v>
      </c>
      <c r="AF83" s="59">
        <v>309</v>
      </c>
      <c r="AG83" s="132">
        <v>248</v>
      </c>
      <c r="AH83" s="61">
        <v>18</v>
      </c>
      <c r="AI83" s="132">
        <v>20</v>
      </c>
      <c r="AJ83" s="64">
        <f>IFERROR(VLOOKUP($B83,STOCK!$A:$H,3,0)," ")</f>
        <v>1423</v>
      </c>
      <c r="AK83" s="65">
        <f>IFERROR(VLOOKUP($B83,STOCK!$A:$H,4,0)," ")</f>
        <v>1730</v>
      </c>
      <c r="AL83" s="65">
        <f>IFERROR(VLOOKUP($B83,STOCK!$A:$H,5,0)," ")</f>
        <v>328</v>
      </c>
      <c r="AM83" s="65">
        <f>IFERROR(VLOOKUP($B83,STOCK!$A:$H,6,0)," ")</f>
        <v>335</v>
      </c>
      <c r="AN83" s="65">
        <f>IFERROR(VLOOKUP($B83,STOCK!$A:$H,7,0)," ")</f>
        <v>989</v>
      </c>
      <c r="AO83" s="65">
        <f>IFERROR(VLOOKUP($B83,STOCK!$A:$H,8,0)," ")</f>
        <v>342</v>
      </c>
      <c r="AP83" s="62">
        <f t="shared" si="13"/>
        <v>44.701570680628272</v>
      </c>
      <c r="AQ83" s="50">
        <f t="shared" si="14"/>
        <v>33.570504527813711</v>
      </c>
      <c r="AR83" s="50">
        <f t="shared" si="15"/>
        <v>50.46153846153846</v>
      </c>
      <c r="AS83" s="50">
        <f t="shared" si="16"/>
        <v>50</v>
      </c>
      <c r="AT83" s="50">
        <f t="shared" si="17"/>
        <v>119.63709677419355</v>
      </c>
      <c r="AU83" s="63">
        <f t="shared" si="24"/>
        <v>513</v>
      </c>
      <c r="AV83" s="67">
        <v>1866.9999700000001</v>
      </c>
      <c r="AW83" s="133">
        <v>1866.9998599999999</v>
      </c>
      <c r="AX83" s="49">
        <v>2500</v>
      </c>
      <c r="AY83" s="51">
        <f t="shared" si="18"/>
        <v>0.33904662033818878</v>
      </c>
      <c r="AZ83" s="51">
        <f t="shared" si="19"/>
        <v>0.25320001199999997</v>
      </c>
      <c r="BA83" s="49">
        <v>2450</v>
      </c>
      <c r="BB83" s="52">
        <v>6</v>
      </c>
      <c r="BC83" s="51">
        <f t="shared" si="20"/>
        <v>0.31226568793142495</v>
      </c>
      <c r="BD83" s="51">
        <f t="shared" si="21"/>
        <v>0.23795919591836731</v>
      </c>
      <c r="BE83" s="49">
        <v>2390</v>
      </c>
      <c r="BF83" s="52">
        <v>12</v>
      </c>
      <c r="BG83" s="51">
        <f t="shared" si="22"/>
        <v>0.28012856904330841</v>
      </c>
      <c r="BH83" s="51">
        <f t="shared" si="23"/>
        <v>0.21882846443514642</v>
      </c>
      <c r="BI83" s="282">
        <f t="shared" si="25"/>
        <v>3165</v>
      </c>
    </row>
    <row r="84" spans="1:61" hidden="1">
      <c r="A84" s="54" t="s">
        <v>150</v>
      </c>
      <c r="B84" s="55" t="s">
        <v>489</v>
      </c>
      <c r="C84" s="55" t="s">
        <v>490</v>
      </c>
      <c r="D84" s="44" t="s">
        <v>491</v>
      </c>
      <c r="E84" s="56">
        <v>1</v>
      </c>
      <c r="F84" s="46" t="s">
        <v>5814</v>
      </c>
      <c r="G84" s="47" t="s">
        <v>5814</v>
      </c>
      <c r="H84" s="47" t="s">
        <v>5815</v>
      </c>
      <c r="I84" s="48" t="s">
        <v>5846</v>
      </c>
      <c r="J84" s="48" t="s">
        <v>5851</v>
      </c>
      <c r="K84" s="48" t="s">
        <v>5820</v>
      </c>
      <c r="L84" s="45">
        <v>165</v>
      </c>
      <c r="M84" s="47" t="s">
        <v>5821</v>
      </c>
      <c r="N84" s="60">
        <v>38</v>
      </c>
      <c r="O84" s="58">
        <v>59</v>
      </c>
      <c r="P84" s="58">
        <v>37</v>
      </c>
      <c r="Q84" s="132">
        <v>28</v>
      </c>
      <c r="R84" s="60">
        <v>140</v>
      </c>
      <c r="S84" s="58">
        <v>143</v>
      </c>
      <c r="T84" s="58">
        <v>46</v>
      </c>
      <c r="U84" s="132">
        <v>47</v>
      </c>
      <c r="V84" s="58">
        <v>21</v>
      </c>
      <c r="W84" s="58">
        <v>19</v>
      </c>
      <c r="X84" s="58">
        <v>14</v>
      </c>
      <c r="Y84" s="132">
        <v>9</v>
      </c>
      <c r="Z84" s="61">
        <v>46</v>
      </c>
      <c r="AA84" s="59">
        <v>59</v>
      </c>
      <c r="AB84" s="59">
        <v>30</v>
      </c>
      <c r="AC84" s="132">
        <v>31</v>
      </c>
      <c r="AD84" s="61">
        <v>94</v>
      </c>
      <c r="AE84" s="59">
        <v>73</v>
      </c>
      <c r="AF84" s="59">
        <v>78</v>
      </c>
      <c r="AG84" s="132">
        <v>67</v>
      </c>
      <c r="AH84" s="61">
        <v>2</v>
      </c>
      <c r="AI84" s="132">
        <v>6</v>
      </c>
      <c r="AJ84" s="64">
        <f>IFERROR(VLOOKUP($B84,STOCK!$A:$H,3,0)," ")</f>
        <v>78</v>
      </c>
      <c r="AK84" s="65">
        <f>IFERROR(VLOOKUP($B84,STOCK!$A:$H,4,0)," ")</f>
        <v>132</v>
      </c>
      <c r="AL84" s="65">
        <f>IFERROR(VLOOKUP($B84,STOCK!$A:$H,5,0)," ")</f>
        <v>28</v>
      </c>
      <c r="AM84" s="65">
        <f>IFERROR(VLOOKUP($B84,STOCK!$A:$H,6,0)," ")</f>
        <v>34</v>
      </c>
      <c r="AN84" s="65">
        <f>IFERROR(VLOOKUP($B84,STOCK!$A:$H,7,0)," ")</f>
        <v>97</v>
      </c>
      <c r="AO84" s="65">
        <f>IFERROR(VLOOKUP($B84,STOCK!$A:$H,8,0)," ")</f>
        <v>55</v>
      </c>
      <c r="AP84" s="62">
        <f t="shared" si="13"/>
        <v>83.571428571428569</v>
      </c>
      <c r="AQ84" s="50">
        <f t="shared" si="14"/>
        <v>84.255319148936167</v>
      </c>
      <c r="AR84" s="50">
        <f t="shared" si="15"/>
        <v>93.333333333333329</v>
      </c>
      <c r="AS84" s="50">
        <f t="shared" si="16"/>
        <v>32.903225806451609</v>
      </c>
      <c r="AT84" s="50">
        <f t="shared" si="17"/>
        <v>43.432835820895519</v>
      </c>
      <c r="AU84" s="63">
        <f t="shared" si="24"/>
        <v>275</v>
      </c>
      <c r="AV84" s="67">
        <v>5199.9999699999998</v>
      </c>
      <c r="AW84" s="133">
        <v>5199.9997499999999</v>
      </c>
      <c r="AX84" s="49">
        <v>6700</v>
      </c>
      <c r="AY84" s="51">
        <f t="shared" si="18"/>
        <v>0.28846154589497042</v>
      </c>
      <c r="AZ84" s="51">
        <f t="shared" si="19"/>
        <v>0.22388060149253733</v>
      </c>
      <c r="BA84" s="49">
        <v>6650</v>
      </c>
      <c r="BB84" s="52">
        <v>3</v>
      </c>
      <c r="BC84" s="51">
        <f t="shared" si="20"/>
        <v>0.27884616122411243</v>
      </c>
      <c r="BD84" s="51">
        <f t="shared" si="21"/>
        <v>0.21804511729323311</v>
      </c>
      <c r="BE84" s="49">
        <v>6500</v>
      </c>
      <c r="BF84" s="52">
        <v>6</v>
      </c>
      <c r="BG84" s="51">
        <f t="shared" si="22"/>
        <v>0.25000000721153848</v>
      </c>
      <c r="BH84" s="51">
        <f t="shared" si="23"/>
        <v>0.20000000461538464</v>
      </c>
      <c r="BI84" s="282">
        <f t="shared" si="25"/>
        <v>188</v>
      </c>
    </row>
    <row r="85" spans="1:61" hidden="1">
      <c r="A85" s="54" t="s">
        <v>150</v>
      </c>
      <c r="B85" s="55" t="s">
        <v>492</v>
      </c>
      <c r="C85" s="55" t="s">
        <v>493</v>
      </c>
      <c r="D85" s="44" t="s">
        <v>494</v>
      </c>
      <c r="E85" s="56">
        <v>12</v>
      </c>
      <c r="F85" s="46" t="s">
        <v>5814</v>
      </c>
      <c r="G85" s="47" t="s">
        <v>5814</v>
      </c>
      <c r="H85" s="47" t="s">
        <v>5815</v>
      </c>
      <c r="I85" s="48" t="s">
        <v>5846</v>
      </c>
      <c r="J85" s="48" t="s">
        <v>5851</v>
      </c>
      <c r="K85" s="48" t="s">
        <v>5820</v>
      </c>
      <c r="L85" s="45">
        <v>165</v>
      </c>
      <c r="M85" s="47" t="s">
        <v>5821</v>
      </c>
      <c r="N85" s="60">
        <v>5977</v>
      </c>
      <c r="O85" s="58">
        <v>6913</v>
      </c>
      <c r="P85" s="58">
        <v>5943</v>
      </c>
      <c r="Q85" s="132">
        <v>4920</v>
      </c>
      <c r="R85" s="60">
        <v>4448</v>
      </c>
      <c r="S85" s="58">
        <v>5927</v>
      </c>
      <c r="T85" s="58">
        <v>5559</v>
      </c>
      <c r="U85" s="132">
        <v>4511</v>
      </c>
      <c r="V85" s="58">
        <v>714</v>
      </c>
      <c r="W85" s="58">
        <v>600</v>
      </c>
      <c r="X85" s="58">
        <v>230</v>
      </c>
      <c r="Y85" s="132">
        <v>139</v>
      </c>
      <c r="Z85" s="61">
        <v>2189</v>
      </c>
      <c r="AA85" s="59">
        <v>1085</v>
      </c>
      <c r="AB85" s="59">
        <v>293</v>
      </c>
      <c r="AC85" s="132">
        <v>338</v>
      </c>
      <c r="AD85" s="61">
        <v>331</v>
      </c>
      <c r="AE85" s="59">
        <v>750</v>
      </c>
      <c r="AF85" s="59">
        <v>1190</v>
      </c>
      <c r="AG85" s="132">
        <v>1038</v>
      </c>
      <c r="AH85" s="61">
        <v>135</v>
      </c>
      <c r="AI85" s="132">
        <v>304</v>
      </c>
      <c r="AJ85" s="64">
        <f>IFERROR(VLOOKUP($B85,STOCK!$A:$H,3,0)," ")</f>
        <v>7324</v>
      </c>
      <c r="AK85" s="65">
        <f>IFERROR(VLOOKUP($B85,STOCK!$A:$H,4,0)," ")</f>
        <v>6546</v>
      </c>
      <c r="AL85" s="65">
        <f>IFERROR(VLOOKUP($B85,STOCK!$A:$H,5,0)," ")</f>
        <v>577</v>
      </c>
      <c r="AM85" s="65">
        <f>IFERROR(VLOOKUP($B85,STOCK!$A:$H,6,0)," ")</f>
        <v>3302</v>
      </c>
      <c r="AN85" s="65">
        <f>IFERROR(VLOOKUP($B85,STOCK!$A:$H,7,0)," ")</f>
        <v>1602</v>
      </c>
      <c r="AO85" s="65">
        <f>IFERROR(VLOOKUP($B85,STOCK!$A:$H,8,0)," ")</f>
        <v>2204</v>
      </c>
      <c r="AP85" s="62">
        <f t="shared" si="13"/>
        <v>44.658536585365852</v>
      </c>
      <c r="AQ85" s="50">
        <f t="shared" si="14"/>
        <v>43.53358457104855</v>
      </c>
      <c r="AR85" s="50">
        <f t="shared" si="15"/>
        <v>124.53237410071942</v>
      </c>
      <c r="AS85" s="50">
        <f t="shared" si="16"/>
        <v>293.07692307692309</v>
      </c>
      <c r="AT85" s="50">
        <f t="shared" si="17"/>
        <v>46.300578034682083</v>
      </c>
      <c r="AU85" s="63">
        <f t="shared" si="24"/>
        <v>217.5</v>
      </c>
      <c r="AV85" s="67">
        <v>1004.00003</v>
      </c>
      <c r="AW85" s="133">
        <v>1003.9997</v>
      </c>
      <c r="AX85" s="49">
        <v>1500</v>
      </c>
      <c r="AY85" s="51">
        <f t="shared" si="18"/>
        <v>0.49402385974032281</v>
      </c>
      <c r="AZ85" s="51">
        <f t="shared" si="19"/>
        <v>0.33066664666666662</v>
      </c>
      <c r="BA85" s="49">
        <v>1362.5</v>
      </c>
      <c r="BB85" s="52">
        <v>12</v>
      </c>
      <c r="BC85" s="51">
        <f t="shared" si="20"/>
        <v>0.35707167259745987</v>
      </c>
      <c r="BD85" s="51">
        <f t="shared" si="21"/>
        <v>0.26311924403669723</v>
      </c>
      <c r="BE85" s="49">
        <v>1325</v>
      </c>
      <c r="BF85" s="52">
        <v>36</v>
      </c>
      <c r="BG85" s="51">
        <f t="shared" si="22"/>
        <v>0.31972107610395195</v>
      </c>
      <c r="BH85" s="51">
        <f t="shared" si="23"/>
        <v>0.24226412830188676</v>
      </c>
      <c r="BI85" s="282">
        <f t="shared" si="25"/>
        <v>11250</v>
      </c>
    </row>
    <row r="86" spans="1:61" hidden="1">
      <c r="A86" s="54" t="s">
        <v>151</v>
      </c>
      <c r="B86" s="55" t="s">
        <v>495</v>
      </c>
      <c r="C86" s="55" t="s">
        <v>496</v>
      </c>
      <c r="D86" s="44" t="s">
        <v>497</v>
      </c>
      <c r="E86" s="56">
        <v>1</v>
      </c>
      <c r="F86" s="46" t="s">
        <v>5814</v>
      </c>
      <c r="G86" s="47" t="s">
        <v>5814</v>
      </c>
      <c r="H86" s="47" t="s">
        <v>5815</v>
      </c>
      <c r="I86" s="48" t="s">
        <v>5846</v>
      </c>
      <c r="J86" s="48" t="s">
        <v>5851</v>
      </c>
      <c r="K86" s="48" t="s">
        <v>5820</v>
      </c>
      <c r="L86" s="45">
        <v>165</v>
      </c>
      <c r="M86" s="47" t="s">
        <v>5821</v>
      </c>
      <c r="N86" s="60">
        <v>0</v>
      </c>
      <c r="O86" s="58">
        <v>0</v>
      </c>
      <c r="P86" s="58">
        <v>0</v>
      </c>
      <c r="Q86" s="132">
        <v>0</v>
      </c>
      <c r="R86" s="60">
        <v>0</v>
      </c>
      <c r="S86" s="58">
        <v>0</v>
      </c>
      <c r="T86" s="58">
        <v>0</v>
      </c>
      <c r="U86" s="132">
        <v>0</v>
      </c>
      <c r="V86" s="58">
        <v>0</v>
      </c>
      <c r="W86" s="58">
        <v>0</v>
      </c>
      <c r="X86" s="58">
        <v>0</v>
      </c>
      <c r="Y86" s="132">
        <v>0</v>
      </c>
      <c r="Z86" s="61">
        <v>0</v>
      </c>
      <c r="AA86" s="59">
        <v>0</v>
      </c>
      <c r="AB86" s="59">
        <v>0</v>
      </c>
      <c r="AC86" s="132">
        <v>0</v>
      </c>
      <c r="AD86" s="61">
        <v>0</v>
      </c>
      <c r="AE86" s="59">
        <v>0</v>
      </c>
      <c r="AF86" s="59">
        <v>0</v>
      </c>
      <c r="AG86" s="132">
        <v>0</v>
      </c>
      <c r="AH86" s="61">
        <v>0</v>
      </c>
      <c r="AI86" s="132">
        <v>0</v>
      </c>
      <c r="AJ86" s="64">
        <f>IFERROR(VLOOKUP($B86,STOCK!$A:$H,3,0)," ")</f>
        <v>0</v>
      </c>
      <c r="AK86" s="65">
        <f>IFERROR(VLOOKUP($B86,STOCK!$A:$H,4,0)," ")</f>
        <v>0</v>
      </c>
      <c r="AL86" s="65">
        <f>IFERROR(VLOOKUP($B86,STOCK!$A:$H,5,0)," ")</f>
        <v>0</v>
      </c>
      <c r="AM86" s="65">
        <f>IFERROR(VLOOKUP($B86,STOCK!$A:$H,6,0)," ")</f>
        <v>0</v>
      </c>
      <c r="AN86" s="65">
        <f>IFERROR(VLOOKUP($B86,STOCK!$A:$H,7,0)," ")</f>
        <v>0</v>
      </c>
      <c r="AO86" s="65">
        <f>IFERROR(VLOOKUP($B86,STOCK!$A:$H,8,0)," ")</f>
        <v>0</v>
      </c>
      <c r="AP86" s="62" t="str">
        <f t="shared" si="13"/>
        <v>Q</v>
      </c>
      <c r="AQ86" s="50" t="str">
        <f t="shared" si="14"/>
        <v>Q</v>
      </c>
      <c r="AR86" s="50" t="str">
        <f t="shared" si="15"/>
        <v>Q</v>
      </c>
      <c r="AS86" s="50" t="str">
        <f t="shared" si="16"/>
        <v>Q</v>
      </c>
      <c r="AT86" s="50" t="str">
        <f t="shared" si="17"/>
        <v>Q</v>
      </c>
      <c r="AU86" s="63" t="str">
        <f t="shared" si="24"/>
        <v>Q</v>
      </c>
      <c r="AV86" s="67">
        <v>11201.999996</v>
      </c>
      <c r="AW86" s="133">
        <v>11201.999159999999</v>
      </c>
      <c r="AX86" s="49">
        <v>14650</v>
      </c>
      <c r="AY86" s="51">
        <f t="shared" si="18"/>
        <v>0.30780217864945625</v>
      </c>
      <c r="AZ86" s="51">
        <f t="shared" si="19"/>
        <v>0.23535836204778154</v>
      </c>
      <c r="BA86" s="49">
        <v>14500</v>
      </c>
      <c r="BB86" s="52">
        <v>3</v>
      </c>
      <c r="BC86" s="51">
        <f t="shared" si="20"/>
        <v>0.29441171265645827</v>
      </c>
      <c r="BD86" s="51">
        <f t="shared" si="21"/>
        <v>0.227448276137931</v>
      </c>
      <c r="BE86" s="49">
        <v>0</v>
      </c>
      <c r="BF86" s="52">
        <v>0</v>
      </c>
      <c r="BG86" s="51">
        <f t="shared" si="22"/>
        <v>-1</v>
      </c>
      <c r="BH86" s="51">
        <f t="shared" si="23"/>
        <v>0</v>
      </c>
      <c r="BI86" s="282">
        <f t="shared" si="25"/>
        <v>0</v>
      </c>
    </row>
    <row r="87" spans="1:61" hidden="1">
      <c r="A87" s="54" t="s">
        <v>150</v>
      </c>
      <c r="B87" s="55" t="s">
        <v>498</v>
      </c>
      <c r="C87" s="55" t="s">
        <v>499</v>
      </c>
      <c r="D87" s="44" t="s">
        <v>500</v>
      </c>
      <c r="E87" s="56">
        <v>6</v>
      </c>
      <c r="F87" s="46" t="s">
        <v>5814</v>
      </c>
      <c r="G87" s="47" t="s">
        <v>5814</v>
      </c>
      <c r="H87" s="47" t="s">
        <v>5815</v>
      </c>
      <c r="I87" s="48" t="s">
        <v>5846</v>
      </c>
      <c r="J87" s="48" t="s">
        <v>5851</v>
      </c>
      <c r="K87" s="48" t="s">
        <v>5820</v>
      </c>
      <c r="L87" s="45">
        <v>165</v>
      </c>
      <c r="M87" s="47" t="s">
        <v>5821</v>
      </c>
      <c r="N87" s="60">
        <v>990</v>
      </c>
      <c r="O87" s="58">
        <v>1714</v>
      </c>
      <c r="P87" s="58">
        <v>771</v>
      </c>
      <c r="Q87" s="132">
        <v>581</v>
      </c>
      <c r="R87" s="60">
        <v>1197</v>
      </c>
      <c r="S87" s="58">
        <v>1665</v>
      </c>
      <c r="T87" s="58">
        <v>751</v>
      </c>
      <c r="U87" s="132">
        <v>745</v>
      </c>
      <c r="V87" s="58">
        <v>759</v>
      </c>
      <c r="W87" s="58">
        <v>542</v>
      </c>
      <c r="X87" s="58">
        <v>247</v>
      </c>
      <c r="Y87" s="132">
        <v>241</v>
      </c>
      <c r="Z87" s="61">
        <v>775</v>
      </c>
      <c r="AA87" s="59">
        <v>801</v>
      </c>
      <c r="AB87" s="59">
        <v>703</v>
      </c>
      <c r="AC87" s="132">
        <v>563</v>
      </c>
      <c r="AD87" s="61">
        <v>565</v>
      </c>
      <c r="AE87" s="59">
        <v>281</v>
      </c>
      <c r="AF87" s="59">
        <v>164</v>
      </c>
      <c r="AG87" s="132">
        <v>194</v>
      </c>
      <c r="AH87" s="61">
        <v>0</v>
      </c>
      <c r="AI87" s="132">
        <v>31</v>
      </c>
      <c r="AJ87" s="64">
        <f>IFERROR(VLOOKUP($B87,STOCK!$A:$H,3,0)," ")</f>
        <v>1972</v>
      </c>
      <c r="AK87" s="65">
        <f>IFERROR(VLOOKUP($B87,STOCK!$A:$H,4,0)," ")</f>
        <v>930</v>
      </c>
      <c r="AL87" s="65">
        <f>IFERROR(VLOOKUP($B87,STOCK!$A:$H,5,0)," ")</f>
        <v>497</v>
      </c>
      <c r="AM87" s="65">
        <f>IFERROR(VLOOKUP($B87,STOCK!$A:$H,6,0)," ")</f>
        <v>911</v>
      </c>
      <c r="AN87" s="65">
        <f>IFERROR(VLOOKUP($B87,STOCK!$A:$H,7,0)," ")</f>
        <v>414</v>
      </c>
      <c r="AO87" s="65">
        <f>IFERROR(VLOOKUP($B87,STOCK!$A:$H,8,0)," ")</f>
        <v>1199</v>
      </c>
      <c r="AP87" s="62">
        <f t="shared" si="13"/>
        <v>101.82444061962134</v>
      </c>
      <c r="AQ87" s="50">
        <f t="shared" si="14"/>
        <v>37.449664429530202</v>
      </c>
      <c r="AR87" s="50">
        <f t="shared" si="15"/>
        <v>61.867219917012441</v>
      </c>
      <c r="AS87" s="50">
        <f t="shared" si="16"/>
        <v>48.543516873889878</v>
      </c>
      <c r="AT87" s="50">
        <f t="shared" si="17"/>
        <v>64.020618556701024</v>
      </c>
      <c r="AU87" s="63">
        <f t="shared" si="24"/>
        <v>1160.3225806451615</v>
      </c>
      <c r="AV87" s="67">
        <v>1832.9999600000001</v>
      </c>
      <c r="AW87" s="133">
        <v>1832.99974</v>
      </c>
      <c r="AX87" s="49">
        <v>2650</v>
      </c>
      <c r="AY87" s="51">
        <f t="shared" si="18"/>
        <v>0.44571743471287362</v>
      </c>
      <c r="AZ87" s="51">
        <f t="shared" si="19"/>
        <v>0.30830190188679241</v>
      </c>
      <c r="BA87" s="49">
        <v>2550</v>
      </c>
      <c r="BB87" s="52">
        <v>6</v>
      </c>
      <c r="BC87" s="51">
        <f t="shared" si="20"/>
        <v>0.39116205981804808</v>
      </c>
      <c r="BD87" s="51">
        <f t="shared" si="21"/>
        <v>0.28117648627450975</v>
      </c>
      <c r="BE87" s="49">
        <v>2450</v>
      </c>
      <c r="BF87" s="52">
        <v>12</v>
      </c>
      <c r="BG87" s="51">
        <f t="shared" si="22"/>
        <v>0.33660668492322277</v>
      </c>
      <c r="BH87" s="51">
        <f t="shared" si="23"/>
        <v>0.25183675102040814</v>
      </c>
      <c r="BI87" s="282">
        <f t="shared" si="25"/>
        <v>2355</v>
      </c>
    </row>
    <row r="88" spans="1:61" hidden="1">
      <c r="A88" s="54" t="s">
        <v>150</v>
      </c>
      <c r="B88" s="55" t="s">
        <v>501</v>
      </c>
      <c r="C88" s="55" t="s">
        <v>502</v>
      </c>
      <c r="D88" s="44" t="s">
        <v>503</v>
      </c>
      <c r="E88" s="56">
        <v>12</v>
      </c>
      <c r="F88" s="46" t="s">
        <v>5814</v>
      </c>
      <c r="G88" s="47" t="s">
        <v>5814</v>
      </c>
      <c r="H88" s="47" t="s">
        <v>5815</v>
      </c>
      <c r="I88" s="48" t="s">
        <v>5846</v>
      </c>
      <c r="J88" s="48" t="s">
        <v>5851</v>
      </c>
      <c r="K88" s="48" t="s">
        <v>5820</v>
      </c>
      <c r="L88" s="45">
        <v>165</v>
      </c>
      <c r="M88" s="47" t="s">
        <v>5821</v>
      </c>
      <c r="N88" s="60">
        <v>132</v>
      </c>
      <c r="O88" s="58">
        <v>120</v>
      </c>
      <c r="P88" s="58">
        <v>0</v>
      </c>
      <c r="Q88" s="132">
        <v>98</v>
      </c>
      <c r="R88" s="60">
        <v>3708</v>
      </c>
      <c r="S88" s="58">
        <v>3840</v>
      </c>
      <c r="T88" s="58">
        <v>2562</v>
      </c>
      <c r="U88" s="132">
        <v>2297</v>
      </c>
      <c r="V88" s="58">
        <v>592</v>
      </c>
      <c r="W88" s="58">
        <v>660</v>
      </c>
      <c r="X88" s="58">
        <v>270</v>
      </c>
      <c r="Y88" s="132">
        <v>223</v>
      </c>
      <c r="Z88" s="61">
        <v>0</v>
      </c>
      <c r="AA88" s="59">
        <v>84</v>
      </c>
      <c r="AB88" s="59">
        <v>106</v>
      </c>
      <c r="AC88" s="132">
        <v>57</v>
      </c>
      <c r="AD88" s="61">
        <v>226</v>
      </c>
      <c r="AE88" s="59">
        <v>0</v>
      </c>
      <c r="AF88" s="59">
        <v>180</v>
      </c>
      <c r="AG88" s="132">
        <v>228</v>
      </c>
      <c r="AH88" s="61">
        <v>4</v>
      </c>
      <c r="AI88" s="132">
        <v>11</v>
      </c>
      <c r="AJ88" s="64">
        <f>IFERROR(VLOOKUP($B88,STOCK!$A:$H,3,0)," ")</f>
        <v>143</v>
      </c>
      <c r="AK88" s="65">
        <f>IFERROR(VLOOKUP($B88,STOCK!$A:$H,4,0)," ")</f>
        <v>2795</v>
      </c>
      <c r="AL88" s="65">
        <f>IFERROR(VLOOKUP($B88,STOCK!$A:$H,5,0)," ")</f>
        <v>570</v>
      </c>
      <c r="AM88" s="65">
        <f>IFERROR(VLOOKUP($B88,STOCK!$A:$H,6,0)," ")</f>
        <v>242</v>
      </c>
      <c r="AN88" s="65">
        <f>IFERROR(VLOOKUP($B88,STOCK!$A:$H,7,0)," ")</f>
        <v>613</v>
      </c>
      <c r="AO88" s="65">
        <f>IFERROR(VLOOKUP($B88,STOCK!$A:$H,8,0)," ")</f>
        <v>115</v>
      </c>
      <c r="AP88" s="62">
        <f t="shared" si="13"/>
        <v>43.775510204081634</v>
      </c>
      <c r="AQ88" s="50">
        <f t="shared" si="14"/>
        <v>36.504135829342623</v>
      </c>
      <c r="AR88" s="50">
        <f t="shared" si="15"/>
        <v>76.681614349775785</v>
      </c>
      <c r="AS88" s="50">
        <f t="shared" si="16"/>
        <v>127.36842105263158</v>
      </c>
      <c r="AT88" s="50">
        <f t="shared" si="17"/>
        <v>80.65789473684211</v>
      </c>
      <c r="AU88" s="63">
        <f t="shared" si="24"/>
        <v>313.63636363636363</v>
      </c>
      <c r="AV88" s="67">
        <v>1162.9999700000001</v>
      </c>
      <c r="AW88" s="133">
        <v>1162.9998599999999</v>
      </c>
      <c r="AX88" s="49">
        <v>1650</v>
      </c>
      <c r="AY88" s="51">
        <f t="shared" si="18"/>
        <v>0.41874466256435072</v>
      </c>
      <c r="AZ88" s="51">
        <f t="shared" si="19"/>
        <v>0.29515153333333327</v>
      </c>
      <c r="BA88" s="49">
        <v>1550</v>
      </c>
      <c r="BB88" s="52">
        <v>6</v>
      </c>
      <c r="BC88" s="51">
        <f t="shared" si="20"/>
        <v>0.33276013756045053</v>
      </c>
      <c r="BD88" s="51">
        <f t="shared" si="21"/>
        <v>0.24967743870967737</v>
      </c>
      <c r="BE88" s="49">
        <v>1450</v>
      </c>
      <c r="BF88" s="52">
        <v>12</v>
      </c>
      <c r="BG88" s="51">
        <f t="shared" si="22"/>
        <v>0.24677561255655056</v>
      </c>
      <c r="BH88" s="51">
        <f t="shared" si="23"/>
        <v>0.19793105517241374</v>
      </c>
      <c r="BI88" s="282">
        <f t="shared" si="25"/>
        <v>2914</v>
      </c>
    </row>
    <row r="89" spans="1:61" hidden="1">
      <c r="A89" s="54" t="s">
        <v>150</v>
      </c>
      <c r="B89" s="55" t="s">
        <v>504</v>
      </c>
      <c r="C89" s="55" t="s">
        <v>505</v>
      </c>
      <c r="D89" s="44" t="s">
        <v>506</v>
      </c>
      <c r="E89" s="56">
        <v>12</v>
      </c>
      <c r="F89" s="46" t="s">
        <v>5814</v>
      </c>
      <c r="G89" s="47" t="s">
        <v>5814</v>
      </c>
      <c r="H89" s="47" t="s">
        <v>5815</v>
      </c>
      <c r="I89" s="48" t="s">
        <v>5846</v>
      </c>
      <c r="J89" s="48" t="s">
        <v>5851</v>
      </c>
      <c r="K89" s="48" t="s">
        <v>5820</v>
      </c>
      <c r="L89" s="45">
        <v>165</v>
      </c>
      <c r="M89" s="47" t="s">
        <v>5821</v>
      </c>
      <c r="N89" s="60">
        <v>0</v>
      </c>
      <c r="O89" s="58">
        <v>0</v>
      </c>
      <c r="P89" s="58">
        <v>0</v>
      </c>
      <c r="Q89" s="132">
        <v>0</v>
      </c>
      <c r="R89" s="60">
        <v>0</v>
      </c>
      <c r="S89" s="58">
        <v>0</v>
      </c>
      <c r="T89" s="58">
        <v>0</v>
      </c>
      <c r="U89" s="132">
        <v>0</v>
      </c>
      <c r="V89" s="58">
        <v>0</v>
      </c>
      <c r="W89" s="58">
        <v>0</v>
      </c>
      <c r="X89" s="58">
        <v>0</v>
      </c>
      <c r="Y89" s="132">
        <v>0</v>
      </c>
      <c r="Z89" s="61">
        <v>0</v>
      </c>
      <c r="AA89" s="59">
        <v>0</v>
      </c>
      <c r="AB89" s="59">
        <v>0</v>
      </c>
      <c r="AC89" s="132">
        <v>0</v>
      </c>
      <c r="AD89" s="61">
        <v>0</v>
      </c>
      <c r="AE89" s="59">
        <v>0</v>
      </c>
      <c r="AF89" s="59">
        <v>0</v>
      </c>
      <c r="AG89" s="132">
        <v>0</v>
      </c>
      <c r="AH89" s="61">
        <v>0</v>
      </c>
      <c r="AI89" s="132">
        <v>0</v>
      </c>
      <c r="AJ89" s="64">
        <f>IFERROR(VLOOKUP($B89,STOCK!$A:$H,3,0)," ")</f>
        <v>0</v>
      </c>
      <c r="AK89" s="65">
        <f>IFERROR(VLOOKUP($B89,STOCK!$A:$H,4,0)," ")</f>
        <v>0</v>
      </c>
      <c r="AL89" s="65">
        <f>IFERROR(VLOOKUP($B89,STOCK!$A:$H,5,0)," ")</f>
        <v>0</v>
      </c>
      <c r="AM89" s="65">
        <f>IFERROR(VLOOKUP($B89,STOCK!$A:$H,6,0)," ")</f>
        <v>0</v>
      </c>
      <c r="AN89" s="65">
        <f>IFERROR(VLOOKUP($B89,STOCK!$A:$H,7,0)," ")</f>
        <v>0</v>
      </c>
      <c r="AO89" s="65">
        <f>IFERROR(VLOOKUP($B89,STOCK!$A:$H,8,0)," ")</f>
        <v>0</v>
      </c>
      <c r="AP89" s="62" t="str">
        <f t="shared" si="13"/>
        <v>Q</v>
      </c>
      <c r="AQ89" s="50" t="str">
        <f t="shared" si="14"/>
        <v>Q</v>
      </c>
      <c r="AR89" s="50" t="str">
        <f t="shared" si="15"/>
        <v>Q</v>
      </c>
      <c r="AS89" s="50" t="str">
        <f t="shared" si="16"/>
        <v>Q</v>
      </c>
      <c r="AT89" s="50" t="str">
        <f t="shared" si="17"/>
        <v>Q</v>
      </c>
      <c r="AU89" s="63" t="str">
        <f t="shared" si="24"/>
        <v>Q</v>
      </c>
      <c r="AV89" s="67">
        <v>2158.0000199999999</v>
      </c>
      <c r="AW89" s="133">
        <v>2157.99694</v>
      </c>
      <c r="AX89" s="49">
        <v>2950</v>
      </c>
      <c r="AY89" s="51">
        <f t="shared" si="18"/>
        <v>0.36700647481921722</v>
      </c>
      <c r="AZ89" s="51">
        <f t="shared" si="19"/>
        <v>0.26847456949152543</v>
      </c>
      <c r="BA89" s="49">
        <v>2900</v>
      </c>
      <c r="BB89" s="52">
        <v>6</v>
      </c>
      <c r="BC89" s="51">
        <f t="shared" si="20"/>
        <v>0.34383687355109482</v>
      </c>
      <c r="BD89" s="51">
        <f t="shared" si="21"/>
        <v>0.25586206206896556</v>
      </c>
      <c r="BE89" s="49">
        <v>0</v>
      </c>
      <c r="BF89" s="52">
        <v>0</v>
      </c>
      <c r="BG89" s="51">
        <f t="shared" si="22"/>
        <v>-1</v>
      </c>
      <c r="BH89" s="51">
        <f t="shared" si="23"/>
        <v>0</v>
      </c>
      <c r="BI89" s="282">
        <f t="shared" si="25"/>
        <v>0</v>
      </c>
    </row>
    <row r="90" spans="1:61" hidden="1">
      <c r="A90" s="54" t="s">
        <v>150</v>
      </c>
      <c r="B90" s="55" t="s">
        <v>507</v>
      </c>
      <c r="C90" s="55" t="s">
        <v>508</v>
      </c>
      <c r="D90" s="44" t="s">
        <v>509</v>
      </c>
      <c r="E90" s="56">
        <v>6</v>
      </c>
      <c r="F90" s="46" t="s">
        <v>5814</v>
      </c>
      <c r="G90" s="47" t="s">
        <v>5814</v>
      </c>
      <c r="H90" s="47" t="s">
        <v>5815</v>
      </c>
      <c r="I90" s="48" t="s">
        <v>5846</v>
      </c>
      <c r="J90" s="48" t="s">
        <v>5851</v>
      </c>
      <c r="K90" s="48" t="s">
        <v>5848</v>
      </c>
      <c r="L90" s="45">
        <v>139</v>
      </c>
      <c r="M90" s="47" t="s">
        <v>5823</v>
      </c>
      <c r="N90" s="60">
        <v>87</v>
      </c>
      <c r="O90" s="58">
        <v>72</v>
      </c>
      <c r="P90" s="58">
        <v>70</v>
      </c>
      <c r="Q90" s="132">
        <v>36</v>
      </c>
      <c r="R90" s="60">
        <v>45</v>
      </c>
      <c r="S90" s="58">
        <v>14</v>
      </c>
      <c r="T90" s="58">
        <v>18</v>
      </c>
      <c r="U90" s="132">
        <v>17</v>
      </c>
      <c r="V90" s="58">
        <v>10</v>
      </c>
      <c r="W90" s="58">
        <v>8</v>
      </c>
      <c r="X90" s="58">
        <v>1</v>
      </c>
      <c r="Y90" s="132">
        <v>1</v>
      </c>
      <c r="Z90" s="61">
        <v>37</v>
      </c>
      <c r="AA90" s="59">
        <v>15</v>
      </c>
      <c r="AB90" s="59">
        <v>11</v>
      </c>
      <c r="AC90" s="132">
        <v>8</v>
      </c>
      <c r="AD90" s="61">
        <v>37</v>
      </c>
      <c r="AE90" s="59">
        <v>38</v>
      </c>
      <c r="AF90" s="59">
        <v>19</v>
      </c>
      <c r="AG90" s="132">
        <v>12</v>
      </c>
      <c r="AH90" s="61">
        <v>1</v>
      </c>
      <c r="AI90" s="132">
        <v>1</v>
      </c>
      <c r="AJ90" s="64">
        <f>IFERROR(VLOOKUP($B90,STOCK!$A:$H,3,0)," ")</f>
        <v>64</v>
      </c>
      <c r="AK90" s="65">
        <f>IFERROR(VLOOKUP($B90,STOCK!$A:$H,4,0)," ")</f>
        <v>17</v>
      </c>
      <c r="AL90" s="65">
        <f>IFERROR(VLOOKUP($B90,STOCK!$A:$H,5,0)," ")</f>
        <v>37</v>
      </c>
      <c r="AM90" s="65">
        <f>IFERROR(VLOOKUP($B90,STOCK!$A:$H,6,0)," ")</f>
        <v>30</v>
      </c>
      <c r="AN90" s="65">
        <f>IFERROR(VLOOKUP($B90,STOCK!$A:$H,7,0)," ")</f>
        <v>36</v>
      </c>
      <c r="AO90" s="65">
        <f>IFERROR(VLOOKUP($B90,STOCK!$A:$H,8,0)," ")</f>
        <v>29</v>
      </c>
      <c r="AP90" s="62">
        <f t="shared" si="13"/>
        <v>53.333333333333329</v>
      </c>
      <c r="AQ90" s="50">
        <f t="shared" si="14"/>
        <v>30</v>
      </c>
      <c r="AR90" s="50">
        <f t="shared" si="15"/>
        <v>1110</v>
      </c>
      <c r="AS90" s="50">
        <f t="shared" si="16"/>
        <v>112.5</v>
      </c>
      <c r="AT90" s="50">
        <f t="shared" si="17"/>
        <v>90</v>
      </c>
      <c r="AU90" s="63">
        <f t="shared" si="24"/>
        <v>870</v>
      </c>
      <c r="AV90" s="67">
        <v>8100</v>
      </c>
      <c r="AW90" s="133">
        <v>7953.2481600000001</v>
      </c>
      <c r="AX90" s="49">
        <v>9900</v>
      </c>
      <c r="AY90" s="51">
        <f t="shared" si="18"/>
        <v>0.22222222222222232</v>
      </c>
      <c r="AZ90" s="51">
        <f t="shared" si="19"/>
        <v>0.18181818181818182</v>
      </c>
      <c r="BA90" s="49">
        <v>9750</v>
      </c>
      <c r="BB90" s="52">
        <v>6</v>
      </c>
      <c r="BC90" s="51">
        <f t="shared" si="20"/>
        <v>0.20370370370370372</v>
      </c>
      <c r="BD90" s="51">
        <f t="shared" si="21"/>
        <v>0.16923076923076924</v>
      </c>
      <c r="BE90" s="49">
        <v>9500</v>
      </c>
      <c r="BF90" s="52">
        <v>10</v>
      </c>
      <c r="BG90" s="51">
        <f t="shared" si="22"/>
        <v>0.17283950617283961</v>
      </c>
      <c r="BH90" s="51">
        <f t="shared" si="23"/>
        <v>0.14736842105263157</v>
      </c>
      <c r="BI90" s="282">
        <f t="shared" si="25"/>
        <v>75</v>
      </c>
    </row>
    <row r="91" spans="1:61" hidden="1">
      <c r="A91" s="54" t="s">
        <v>150</v>
      </c>
      <c r="B91" s="55" t="s">
        <v>510</v>
      </c>
      <c r="C91" s="55" t="s">
        <v>511</v>
      </c>
      <c r="D91" s="44" t="s">
        <v>512</v>
      </c>
      <c r="E91" s="56">
        <v>4</v>
      </c>
      <c r="F91" s="46" t="s">
        <v>5814</v>
      </c>
      <c r="G91" s="47" t="s">
        <v>5814</v>
      </c>
      <c r="H91" s="47" t="s">
        <v>5815</v>
      </c>
      <c r="I91" s="48" t="s">
        <v>5846</v>
      </c>
      <c r="J91" s="48" t="s">
        <v>5851</v>
      </c>
      <c r="K91" s="48" t="s">
        <v>5848</v>
      </c>
      <c r="L91" s="45">
        <v>139</v>
      </c>
      <c r="M91" s="47" t="s">
        <v>5823</v>
      </c>
      <c r="N91" s="60">
        <v>94</v>
      </c>
      <c r="O91" s="58">
        <v>64</v>
      </c>
      <c r="P91" s="58">
        <v>102</v>
      </c>
      <c r="Q91" s="132">
        <v>99</v>
      </c>
      <c r="R91" s="60">
        <v>145</v>
      </c>
      <c r="S91" s="58">
        <v>174</v>
      </c>
      <c r="T91" s="58">
        <v>148</v>
      </c>
      <c r="U91" s="132">
        <v>126</v>
      </c>
      <c r="V91" s="58">
        <v>71</v>
      </c>
      <c r="W91" s="58">
        <v>77</v>
      </c>
      <c r="X91" s="58">
        <v>41</v>
      </c>
      <c r="Y91" s="132">
        <v>44</v>
      </c>
      <c r="Z91" s="61">
        <v>100</v>
      </c>
      <c r="AA91" s="59">
        <v>106</v>
      </c>
      <c r="AB91" s="59">
        <v>74</v>
      </c>
      <c r="AC91" s="132">
        <v>71</v>
      </c>
      <c r="AD91" s="61">
        <v>112</v>
      </c>
      <c r="AE91" s="59">
        <v>95</v>
      </c>
      <c r="AF91" s="59">
        <v>103</v>
      </c>
      <c r="AG91" s="132">
        <v>69</v>
      </c>
      <c r="AH91" s="61">
        <v>1</v>
      </c>
      <c r="AI91" s="132">
        <v>8</v>
      </c>
      <c r="AJ91" s="64">
        <f>IFERROR(VLOOKUP($B91,STOCK!$A:$H,3,0)," ")</f>
        <v>124</v>
      </c>
      <c r="AK91" s="65">
        <f>IFERROR(VLOOKUP($B91,STOCK!$A:$H,4,0)," ")</f>
        <v>124</v>
      </c>
      <c r="AL91" s="65">
        <f>IFERROR(VLOOKUP($B91,STOCK!$A:$H,5,0)," ")</f>
        <v>29</v>
      </c>
      <c r="AM91" s="65">
        <f>IFERROR(VLOOKUP($B91,STOCK!$A:$H,6,0)," ")</f>
        <v>65</v>
      </c>
      <c r="AN91" s="65">
        <f>IFERROR(VLOOKUP($B91,STOCK!$A:$H,7,0)," ")</f>
        <v>112</v>
      </c>
      <c r="AO91" s="65">
        <f>IFERROR(VLOOKUP($B91,STOCK!$A:$H,8,0)," ")</f>
        <v>53</v>
      </c>
      <c r="AP91" s="62">
        <f t="shared" si="13"/>
        <v>37.575757575757578</v>
      </c>
      <c r="AQ91" s="50">
        <f t="shared" si="14"/>
        <v>29.523809523809522</v>
      </c>
      <c r="AR91" s="50">
        <f t="shared" si="15"/>
        <v>19.772727272727273</v>
      </c>
      <c r="AS91" s="50">
        <f t="shared" si="16"/>
        <v>27.464788732394368</v>
      </c>
      <c r="AT91" s="50">
        <f t="shared" si="17"/>
        <v>48.695652173913047</v>
      </c>
      <c r="AU91" s="63">
        <f t="shared" si="24"/>
        <v>198.75</v>
      </c>
      <c r="AV91" s="67">
        <v>3600</v>
      </c>
      <c r="AW91" s="133">
        <v>3552.9226699999999</v>
      </c>
      <c r="AX91" s="49">
        <v>4250</v>
      </c>
      <c r="AY91" s="51">
        <f t="shared" si="18"/>
        <v>0.18055555555555558</v>
      </c>
      <c r="AZ91" s="51">
        <f t="shared" si="19"/>
        <v>0.15294117647058825</v>
      </c>
      <c r="BA91" s="49">
        <v>4150</v>
      </c>
      <c r="BB91" s="52">
        <v>4</v>
      </c>
      <c r="BC91" s="51">
        <f t="shared" si="20"/>
        <v>0.15277777777777768</v>
      </c>
      <c r="BD91" s="51">
        <f t="shared" si="21"/>
        <v>0.13253012048192772</v>
      </c>
      <c r="BE91" s="49">
        <v>0</v>
      </c>
      <c r="BF91" s="52">
        <v>0</v>
      </c>
      <c r="BG91" s="51">
        <f t="shared" si="22"/>
        <v>-1</v>
      </c>
      <c r="BH91" s="51">
        <f t="shared" si="23"/>
        <v>0</v>
      </c>
      <c r="BI91" s="282">
        <f t="shared" si="25"/>
        <v>417</v>
      </c>
    </row>
    <row r="92" spans="1:61" hidden="1">
      <c r="A92" s="54" t="s">
        <v>150</v>
      </c>
      <c r="B92" s="55" t="s">
        <v>513</v>
      </c>
      <c r="C92" s="55" t="s">
        <v>514</v>
      </c>
      <c r="D92" s="44" t="s">
        <v>515</v>
      </c>
      <c r="E92" s="56">
        <v>6</v>
      </c>
      <c r="F92" s="46" t="s">
        <v>5814</v>
      </c>
      <c r="G92" s="47" t="s">
        <v>5814</v>
      </c>
      <c r="H92" s="47" t="s">
        <v>5815</v>
      </c>
      <c r="I92" s="48" t="s">
        <v>5846</v>
      </c>
      <c r="J92" s="48" t="s">
        <v>5851</v>
      </c>
      <c r="K92" s="48" t="s">
        <v>5848</v>
      </c>
      <c r="L92" s="45">
        <v>139</v>
      </c>
      <c r="M92" s="47" t="s">
        <v>5823</v>
      </c>
      <c r="N92" s="60">
        <v>942</v>
      </c>
      <c r="O92" s="58">
        <v>980</v>
      </c>
      <c r="P92" s="58">
        <v>678</v>
      </c>
      <c r="Q92" s="132">
        <v>897</v>
      </c>
      <c r="R92" s="60">
        <v>765</v>
      </c>
      <c r="S92" s="58">
        <v>888</v>
      </c>
      <c r="T92" s="58">
        <v>795</v>
      </c>
      <c r="U92" s="132">
        <v>831</v>
      </c>
      <c r="V92" s="58">
        <v>402</v>
      </c>
      <c r="W92" s="58">
        <v>281</v>
      </c>
      <c r="X92" s="58">
        <v>121</v>
      </c>
      <c r="Y92" s="132">
        <v>129</v>
      </c>
      <c r="Z92" s="61">
        <v>230</v>
      </c>
      <c r="AA92" s="59">
        <v>301</v>
      </c>
      <c r="AB92" s="59">
        <v>559</v>
      </c>
      <c r="AC92" s="132">
        <v>341</v>
      </c>
      <c r="AD92" s="61">
        <v>279</v>
      </c>
      <c r="AE92" s="59">
        <v>264</v>
      </c>
      <c r="AF92" s="59">
        <v>273</v>
      </c>
      <c r="AG92" s="132">
        <v>195</v>
      </c>
      <c r="AH92" s="61">
        <v>0</v>
      </c>
      <c r="AI92" s="132">
        <v>0</v>
      </c>
      <c r="AJ92" s="64">
        <f>IFERROR(VLOOKUP($B92,STOCK!$A:$H,3,0)," ")</f>
        <v>269</v>
      </c>
      <c r="AK92" s="65">
        <f>IFERROR(VLOOKUP($B92,STOCK!$A:$H,4,0)," ")</f>
        <v>319</v>
      </c>
      <c r="AL92" s="65">
        <f>IFERROR(VLOOKUP($B92,STOCK!$A:$H,5,0)," ")</f>
        <v>114</v>
      </c>
      <c r="AM92" s="65">
        <f>IFERROR(VLOOKUP($B92,STOCK!$A:$H,6,0)," ")</f>
        <v>95</v>
      </c>
      <c r="AN92" s="65">
        <f>IFERROR(VLOOKUP($B92,STOCK!$A:$H,7,0)," ")</f>
        <v>18</v>
      </c>
      <c r="AO92" s="65">
        <f>IFERROR(VLOOKUP($B92,STOCK!$A:$H,8,0)," ")</f>
        <v>240</v>
      </c>
      <c r="AP92" s="62">
        <f t="shared" si="13"/>
        <v>8.9966555183946486</v>
      </c>
      <c r="AQ92" s="50">
        <f t="shared" si="14"/>
        <v>11.516245487364621</v>
      </c>
      <c r="AR92" s="50">
        <f t="shared" si="15"/>
        <v>26.511627906976745</v>
      </c>
      <c r="AS92" s="50">
        <f t="shared" si="16"/>
        <v>8.3577712609970671</v>
      </c>
      <c r="AT92" s="50">
        <f t="shared" si="17"/>
        <v>2.7692307692307692</v>
      </c>
      <c r="AU92" s="63" t="str">
        <f t="shared" si="24"/>
        <v>SV</v>
      </c>
      <c r="AV92" s="67">
        <v>2085</v>
      </c>
      <c r="AW92" s="133">
        <v>2063.7515800000001</v>
      </c>
      <c r="AX92" s="49">
        <v>2500</v>
      </c>
      <c r="AY92" s="51">
        <f t="shared" si="18"/>
        <v>0.19904076738609122</v>
      </c>
      <c r="AZ92" s="51">
        <f t="shared" si="19"/>
        <v>0.16600000000000001</v>
      </c>
      <c r="BA92" s="49">
        <v>2450</v>
      </c>
      <c r="BB92" s="52">
        <v>6</v>
      </c>
      <c r="BC92" s="51">
        <f t="shared" si="20"/>
        <v>0.17505995203836933</v>
      </c>
      <c r="BD92" s="51">
        <f t="shared" si="21"/>
        <v>0.1489795918367347</v>
      </c>
      <c r="BE92" s="49">
        <v>0</v>
      </c>
      <c r="BF92" s="52">
        <v>0</v>
      </c>
      <c r="BG92" s="51">
        <f t="shared" si="22"/>
        <v>-1</v>
      </c>
      <c r="BH92" s="51">
        <f t="shared" si="23"/>
        <v>0</v>
      </c>
      <c r="BI92" s="282">
        <f t="shared" si="25"/>
        <v>2393</v>
      </c>
    </row>
    <row r="93" spans="1:61" hidden="1">
      <c r="A93" s="54" t="s">
        <v>150</v>
      </c>
      <c r="B93" s="55" t="s">
        <v>516</v>
      </c>
      <c r="C93" s="55" t="s">
        <v>517</v>
      </c>
      <c r="D93" s="44" t="s">
        <v>518</v>
      </c>
      <c r="E93" s="56">
        <v>6</v>
      </c>
      <c r="F93" s="46" t="s">
        <v>5814</v>
      </c>
      <c r="G93" s="47" t="s">
        <v>5814</v>
      </c>
      <c r="H93" s="47" t="s">
        <v>5815</v>
      </c>
      <c r="I93" s="48" t="s">
        <v>5846</v>
      </c>
      <c r="J93" s="48" t="s">
        <v>5851</v>
      </c>
      <c r="K93" s="48" t="s">
        <v>5848</v>
      </c>
      <c r="L93" s="45">
        <v>139</v>
      </c>
      <c r="M93" s="47" t="s">
        <v>5823</v>
      </c>
      <c r="N93" s="60">
        <v>50</v>
      </c>
      <c r="O93" s="58">
        <v>16</v>
      </c>
      <c r="P93" s="58">
        <v>26</v>
      </c>
      <c r="Q93" s="132">
        <v>9</v>
      </c>
      <c r="R93" s="60">
        <v>58</v>
      </c>
      <c r="S93" s="58">
        <v>8</v>
      </c>
      <c r="T93" s="58">
        <v>13</v>
      </c>
      <c r="U93" s="132">
        <v>21</v>
      </c>
      <c r="V93" s="58">
        <v>27</v>
      </c>
      <c r="W93" s="58">
        <v>3</v>
      </c>
      <c r="X93" s="58">
        <v>23</v>
      </c>
      <c r="Y93" s="132">
        <v>27</v>
      </c>
      <c r="Z93" s="61">
        <v>21</v>
      </c>
      <c r="AA93" s="59">
        <v>30</v>
      </c>
      <c r="AB93" s="59">
        <v>30</v>
      </c>
      <c r="AC93" s="132">
        <v>8</v>
      </c>
      <c r="AD93" s="61">
        <v>64</v>
      </c>
      <c r="AE93" s="59">
        <v>117</v>
      </c>
      <c r="AF93" s="59">
        <v>103</v>
      </c>
      <c r="AG93" s="132">
        <v>42</v>
      </c>
      <c r="AH93" s="61">
        <v>1</v>
      </c>
      <c r="AI93" s="132">
        <v>1</v>
      </c>
      <c r="AJ93" s="64">
        <f>IFERROR(VLOOKUP($B93,STOCK!$A:$H,3,0)," ")</f>
        <v>121</v>
      </c>
      <c r="AK93" s="65">
        <f>IFERROR(VLOOKUP($B93,STOCK!$A:$H,4,0)," ")</f>
        <v>92</v>
      </c>
      <c r="AL93" s="65">
        <f>IFERROR(VLOOKUP($B93,STOCK!$A:$H,5,0)," ")</f>
        <v>92</v>
      </c>
      <c r="AM93" s="65">
        <f>IFERROR(VLOOKUP($B93,STOCK!$A:$H,6,0)," ")</f>
        <v>34</v>
      </c>
      <c r="AN93" s="65">
        <f>IFERROR(VLOOKUP($B93,STOCK!$A:$H,7,0)," ")</f>
        <v>206</v>
      </c>
      <c r="AO93" s="65">
        <f>IFERROR(VLOOKUP($B93,STOCK!$A:$H,8,0)," ")</f>
        <v>23</v>
      </c>
      <c r="AP93" s="62">
        <f t="shared" si="13"/>
        <v>403.33333333333331</v>
      </c>
      <c r="AQ93" s="50">
        <f t="shared" si="14"/>
        <v>131.42857142857144</v>
      </c>
      <c r="AR93" s="50">
        <f t="shared" si="15"/>
        <v>102.22222222222223</v>
      </c>
      <c r="AS93" s="50">
        <f t="shared" si="16"/>
        <v>127.5</v>
      </c>
      <c r="AT93" s="50">
        <f t="shared" si="17"/>
        <v>147.14285714285717</v>
      </c>
      <c r="AU93" s="63">
        <f t="shared" si="24"/>
        <v>690</v>
      </c>
      <c r="AV93" s="67">
        <v>2325</v>
      </c>
      <c r="AW93" s="133">
        <v>2308.9464200000002</v>
      </c>
      <c r="AX93" s="49">
        <v>2900</v>
      </c>
      <c r="AY93" s="51">
        <f t="shared" si="18"/>
        <v>0.24731182795698925</v>
      </c>
      <c r="AZ93" s="51">
        <f t="shared" si="19"/>
        <v>0.19827586206896552</v>
      </c>
      <c r="BA93" s="49">
        <v>2750</v>
      </c>
      <c r="BB93" s="52">
        <v>6</v>
      </c>
      <c r="BC93" s="51">
        <f t="shared" si="20"/>
        <v>0.18279569892473124</v>
      </c>
      <c r="BD93" s="51">
        <f t="shared" si="21"/>
        <v>0.15454545454545454</v>
      </c>
      <c r="BE93" s="49">
        <v>0</v>
      </c>
      <c r="BF93" s="52">
        <v>0</v>
      </c>
      <c r="BG93" s="51">
        <f t="shared" si="22"/>
        <v>-1</v>
      </c>
      <c r="BH93" s="51">
        <f t="shared" si="23"/>
        <v>0</v>
      </c>
      <c r="BI93" s="282">
        <f t="shared" si="25"/>
        <v>108</v>
      </c>
    </row>
    <row r="94" spans="1:61" hidden="1">
      <c r="A94" s="54" t="s">
        <v>150</v>
      </c>
      <c r="B94" s="55" t="s">
        <v>519</v>
      </c>
      <c r="C94" s="55" t="s">
        <v>520</v>
      </c>
      <c r="D94" s="44" t="s">
        <v>521</v>
      </c>
      <c r="E94" s="56">
        <v>6</v>
      </c>
      <c r="F94" s="46" t="s">
        <v>5814</v>
      </c>
      <c r="G94" s="47" t="s">
        <v>5814</v>
      </c>
      <c r="H94" s="47" t="s">
        <v>5815</v>
      </c>
      <c r="I94" s="48" t="s">
        <v>5846</v>
      </c>
      <c r="J94" s="48" t="s">
        <v>5851</v>
      </c>
      <c r="K94" s="48" t="s">
        <v>5848</v>
      </c>
      <c r="L94" s="45">
        <v>139</v>
      </c>
      <c r="M94" s="47" t="s">
        <v>5823</v>
      </c>
      <c r="N94" s="60">
        <v>169</v>
      </c>
      <c r="O94" s="58">
        <v>134</v>
      </c>
      <c r="P94" s="58">
        <v>89</v>
      </c>
      <c r="Q94" s="132">
        <v>63</v>
      </c>
      <c r="R94" s="60">
        <v>575</v>
      </c>
      <c r="S94" s="58">
        <v>407</v>
      </c>
      <c r="T94" s="58">
        <v>175</v>
      </c>
      <c r="U94" s="132">
        <v>205</v>
      </c>
      <c r="V94" s="58">
        <v>82</v>
      </c>
      <c r="W94" s="58">
        <v>98</v>
      </c>
      <c r="X94" s="58">
        <v>86</v>
      </c>
      <c r="Y94" s="132">
        <v>64</v>
      </c>
      <c r="Z94" s="61">
        <v>142</v>
      </c>
      <c r="AA94" s="59">
        <v>241</v>
      </c>
      <c r="AB94" s="59">
        <v>209</v>
      </c>
      <c r="AC94" s="132">
        <v>122</v>
      </c>
      <c r="AD94" s="61">
        <v>212</v>
      </c>
      <c r="AE94" s="59">
        <v>141</v>
      </c>
      <c r="AF94" s="59">
        <v>236</v>
      </c>
      <c r="AG94" s="132">
        <v>141</v>
      </c>
      <c r="AH94" s="61">
        <v>0</v>
      </c>
      <c r="AI94" s="132">
        <v>1</v>
      </c>
      <c r="AJ94" s="64">
        <f>IFERROR(VLOOKUP($B94,STOCK!$A:$H,3,0)," ")</f>
        <v>96</v>
      </c>
      <c r="AK94" s="65">
        <f>IFERROR(VLOOKUP($B94,STOCK!$A:$H,4,0)," ")</f>
        <v>209</v>
      </c>
      <c r="AL94" s="65">
        <f>IFERROR(VLOOKUP($B94,STOCK!$A:$H,5,0)," ")</f>
        <v>87</v>
      </c>
      <c r="AM94" s="65">
        <f>IFERROR(VLOOKUP($B94,STOCK!$A:$H,6,0)," ")</f>
        <v>124</v>
      </c>
      <c r="AN94" s="65">
        <f>IFERROR(VLOOKUP($B94,STOCK!$A:$H,7,0)," ")</f>
        <v>118</v>
      </c>
      <c r="AO94" s="65">
        <f>IFERROR(VLOOKUP($B94,STOCK!$A:$H,8,0)," ")</f>
        <v>90</v>
      </c>
      <c r="AP94" s="62">
        <f t="shared" si="13"/>
        <v>45.714285714285708</v>
      </c>
      <c r="AQ94" s="50">
        <f t="shared" si="14"/>
        <v>30.585365853658537</v>
      </c>
      <c r="AR94" s="50">
        <f t="shared" si="15"/>
        <v>40.78125</v>
      </c>
      <c r="AS94" s="50">
        <f t="shared" si="16"/>
        <v>30.491803278688526</v>
      </c>
      <c r="AT94" s="50">
        <f t="shared" si="17"/>
        <v>25.106382978723403</v>
      </c>
      <c r="AU94" s="63">
        <f t="shared" si="24"/>
        <v>2700</v>
      </c>
      <c r="AV94" s="67">
        <v>3105</v>
      </c>
      <c r="AW94" s="133">
        <v>2770.95786</v>
      </c>
      <c r="AX94" s="49">
        <v>3650</v>
      </c>
      <c r="AY94" s="51">
        <f t="shared" si="18"/>
        <v>0.17552334943639281</v>
      </c>
      <c r="AZ94" s="51">
        <f t="shared" si="19"/>
        <v>0.14931506849315068</v>
      </c>
      <c r="BA94" s="49">
        <v>3500</v>
      </c>
      <c r="BB94" s="52">
        <v>6</v>
      </c>
      <c r="BC94" s="51">
        <f t="shared" si="20"/>
        <v>0.12721417069243146</v>
      </c>
      <c r="BD94" s="51">
        <f t="shared" si="21"/>
        <v>0.11285714285714285</v>
      </c>
      <c r="BE94" s="49">
        <v>0</v>
      </c>
      <c r="BF94" s="52">
        <v>0</v>
      </c>
      <c r="BG94" s="51">
        <f t="shared" si="22"/>
        <v>-1</v>
      </c>
      <c r="BH94" s="51">
        <f t="shared" si="23"/>
        <v>0</v>
      </c>
      <c r="BI94" s="282">
        <f t="shared" si="25"/>
        <v>596</v>
      </c>
    </row>
    <row r="95" spans="1:61" hidden="1">
      <c r="A95" s="54" t="s">
        <v>150</v>
      </c>
      <c r="B95" s="55" t="s">
        <v>522</v>
      </c>
      <c r="C95" s="55" t="s">
        <v>523</v>
      </c>
      <c r="D95" s="44" t="s">
        <v>524</v>
      </c>
      <c r="E95" s="56">
        <v>1</v>
      </c>
      <c r="F95" s="46" t="s">
        <v>5814</v>
      </c>
      <c r="G95" s="47" t="s">
        <v>5814</v>
      </c>
      <c r="H95" s="47" t="s">
        <v>5815</v>
      </c>
      <c r="I95" s="48" t="s">
        <v>5846</v>
      </c>
      <c r="J95" s="48" t="s">
        <v>5851</v>
      </c>
      <c r="K95" s="48" t="s">
        <v>5844</v>
      </c>
      <c r="L95" s="45">
        <v>1521</v>
      </c>
      <c r="M95" s="47" t="s">
        <v>5842</v>
      </c>
      <c r="N95" s="60">
        <v>21</v>
      </c>
      <c r="O95" s="58">
        <v>29</v>
      </c>
      <c r="P95" s="58">
        <v>14</v>
      </c>
      <c r="Q95" s="132">
        <v>11</v>
      </c>
      <c r="R95" s="60">
        <v>12</v>
      </c>
      <c r="S95" s="58">
        <v>42</v>
      </c>
      <c r="T95" s="58">
        <v>4</v>
      </c>
      <c r="U95" s="132">
        <v>7</v>
      </c>
      <c r="V95" s="58">
        <v>11</v>
      </c>
      <c r="W95" s="58">
        <v>18</v>
      </c>
      <c r="X95" s="58">
        <v>13</v>
      </c>
      <c r="Y95" s="132">
        <v>9</v>
      </c>
      <c r="Z95" s="61">
        <v>29</v>
      </c>
      <c r="AA95" s="59">
        <v>34</v>
      </c>
      <c r="AB95" s="59">
        <v>34</v>
      </c>
      <c r="AC95" s="132">
        <v>36</v>
      </c>
      <c r="AD95" s="61">
        <v>12</v>
      </c>
      <c r="AE95" s="59">
        <v>11</v>
      </c>
      <c r="AF95" s="59">
        <v>37</v>
      </c>
      <c r="AG95" s="132">
        <v>42</v>
      </c>
      <c r="AH95" s="61">
        <v>0</v>
      </c>
      <c r="AI95" s="132">
        <v>0</v>
      </c>
      <c r="AJ95" s="64">
        <f>IFERROR(VLOOKUP($B95,STOCK!$A:$H,3,0)," ")</f>
        <v>36</v>
      </c>
      <c r="AK95" s="65">
        <f>IFERROR(VLOOKUP($B95,STOCK!$A:$H,4,0)," ")</f>
        <v>32</v>
      </c>
      <c r="AL95" s="65">
        <f>IFERROR(VLOOKUP($B95,STOCK!$A:$H,5,0)," ")</f>
        <v>18</v>
      </c>
      <c r="AM95" s="65">
        <f>IFERROR(VLOOKUP($B95,STOCK!$A:$H,6,0)," ")</f>
        <v>9</v>
      </c>
      <c r="AN95" s="65">
        <f>IFERROR(VLOOKUP($B95,STOCK!$A:$H,7,0)," ")</f>
        <v>1</v>
      </c>
      <c r="AO95" s="65">
        <f>IFERROR(VLOOKUP($B95,STOCK!$A:$H,8,0)," ")</f>
        <v>30</v>
      </c>
      <c r="AP95" s="62">
        <f t="shared" si="13"/>
        <v>98.181818181818187</v>
      </c>
      <c r="AQ95" s="50">
        <f t="shared" si="14"/>
        <v>137.14285714285714</v>
      </c>
      <c r="AR95" s="50">
        <f t="shared" si="15"/>
        <v>60</v>
      </c>
      <c r="AS95" s="50">
        <f t="shared" si="16"/>
        <v>7.5</v>
      </c>
      <c r="AT95" s="50">
        <f t="shared" si="17"/>
        <v>0.71428571428571419</v>
      </c>
      <c r="AU95" s="63" t="str">
        <f t="shared" si="24"/>
        <v>SV</v>
      </c>
      <c r="AV95" s="67">
        <v>11699.999959999999</v>
      </c>
      <c r="AW95" s="133">
        <v>11699.999959999999</v>
      </c>
      <c r="AX95" s="49">
        <v>13500</v>
      </c>
      <c r="AY95" s="51">
        <f t="shared" si="18"/>
        <v>0.15384615779092714</v>
      </c>
      <c r="AZ95" s="51">
        <f t="shared" si="19"/>
        <v>0.13333333629629635</v>
      </c>
      <c r="BA95" s="49">
        <v>13250</v>
      </c>
      <c r="BB95" s="52">
        <v>3</v>
      </c>
      <c r="BC95" s="51">
        <f t="shared" si="20"/>
        <v>0.13247863635035428</v>
      </c>
      <c r="BD95" s="51">
        <f t="shared" si="21"/>
        <v>0.11698113509433969</v>
      </c>
      <c r="BE95" s="49">
        <v>12900</v>
      </c>
      <c r="BF95" s="52">
        <v>6</v>
      </c>
      <c r="BG95" s="51">
        <f t="shared" si="22"/>
        <v>0.10256410633355251</v>
      </c>
      <c r="BH95" s="51">
        <f t="shared" si="23"/>
        <v>9.3023258914728749E-2</v>
      </c>
      <c r="BI95" s="282">
        <f t="shared" si="25"/>
        <v>105</v>
      </c>
    </row>
    <row r="96" spans="1:61" hidden="1">
      <c r="A96" s="54" t="s">
        <v>150</v>
      </c>
      <c r="B96" s="55" t="s">
        <v>525</v>
      </c>
      <c r="C96" s="55" t="s">
        <v>526</v>
      </c>
      <c r="D96" s="44" t="s">
        <v>527</v>
      </c>
      <c r="E96" s="56">
        <v>1</v>
      </c>
      <c r="F96" s="46" t="s">
        <v>5814</v>
      </c>
      <c r="G96" s="47" t="s">
        <v>5814</v>
      </c>
      <c r="H96" s="47" t="s">
        <v>5815</v>
      </c>
      <c r="I96" s="48" t="s">
        <v>5846</v>
      </c>
      <c r="J96" s="48" t="s">
        <v>5851</v>
      </c>
      <c r="K96" s="48" t="s">
        <v>5844</v>
      </c>
      <c r="L96" s="45">
        <v>1521</v>
      </c>
      <c r="M96" s="47" t="s">
        <v>5842</v>
      </c>
      <c r="N96" s="60">
        <v>22</v>
      </c>
      <c r="O96" s="58">
        <v>6</v>
      </c>
      <c r="P96" s="58">
        <v>9</v>
      </c>
      <c r="Q96" s="132">
        <v>12</v>
      </c>
      <c r="R96" s="60">
        <v>10</v>
      </c>
      <c r="S96" s="58">
        <v>32</v>
      </c>
      <c r="T96" s="58">
        <v>11</v>
      </c>
      <c r="U96" s="132">
        <v>11</v>
      </c>
      <c r="V96" s="58">
        <v>21</v>
      </c>
      <c r="W96" s="58">
        <v>17</v>
      </c>
      <c r="X96" s="58">
        <v>7</v>
      </c>
      <c r="Y96" s="132">
        <v>8</v>
      </c>
      <c r="Z96" s="61">
        <v>19</v>
      </c>
      <c r="AA96" s="59">
        <v>26</v>
      </c>
      <c r="AB96" s="59">
        <v>20</v>
      </c>
      <c r="AC96" s="132">
        <v>23</v>
      </c>
      <c r="AD96" s="61">
        <v>13</v>
      </c>
      <c r="AE96" s="59">
        <v>51</v>
      </c>
      <c r="AF96" s="59">
        <v>25</v>
      </c>
      <c r="AG96" s="132">
        <v>28</v>
      </c>
      <c r="AH96" s="61">
        <v>3</v>
      </c>
      <c r="AI96" s="132">
        <v>8</v>
      </c>
      <c r="AJ96" s="64">
        <f>IFERROR(VLOOKUP($B96,STOCK!$A:$H,3,0)," ")</f>
        <v>6</v>
      </c>
      <c r="AK96" s="65">
        <f>IFERROR(VLOOKUP($B96,STOCK!$A:$H,4,0)," ")</f>
        <v>29</v>
      </c>
      <c r="AL96" s="65">
        <f>IFERROR(VLOOKUP($B96,STOCK!$A:$H,5,0)," ")</f>
        <v>15</v>
      </c>
      <c r="AM96" s="65">
        <f>IFERROR(VLOOKUP($B96,STOCK!$A:$H,6,0)," ")</f>
        <v>19</v>
      </c>
      <c r="AN96" s="65">
        <f>IFERROR(VLOOKUP($B96,STOCK!$A:$H,7,0)," ")</f>
        <v>30</v>
      </c>
      <c r="AO96" s="65">
        <f>IFERROR(VLOOKUP($B96,STOCK!$A:$H,8,0)," ")</f>
        <v>15</v>
      </c>
      <c r="AP96" s="62">
        <f t="shared" si="13"/>
        <v>15</v>
      </c>
      <c r="AQ96" s="50">
        <f t="shared" si="14"/>
        <v>79.090909090909093</v>
      </c>
      <c r="AR96" s="50">
        <f t="shared" si="15"/>
        <v>56.25</v>
      </c>
      <c r="AS96" s="50">
        <f t="shared" si="16"/>
        <v>24.782608695652176</v>
      </c>
      <c r="AT96" s="50">
        <f t="shared" si="17"/>
        <v>32.142857142857139</v>
      </c>
      <c r="AU96" s="63">
        <f t="shared" si="24"/>
        <v>56.25</v>
      </c>
      <c r="AV96" s="67">
        <v>6299.9999699999998</v>
      </c>
      <c r="AW96" s="133">
        <v>6298.8395799999998</v>
      </c>
      <c r="AX96" s="49">
        <v>7250</v>
      </c>
      <c r="AY96" s="51">
        <f t="shared" si="18"/>
        <v>0.15079365627362051</v>
      </c>
      <c r="AZ96" s="51">
        <f t="shared" si="19"/>
        <v>0.13103448689655176</v>
      </c>
      <c r="BA96" s="49">
        <v>6950</v>
      </c>
      <c r="BB96" s="52">
        <v>3</v>
      </c>
      <c r="BC96" s="51">
        <f t="shared" si="20"/>
        <v>0.10317460842781556</v>
      </c>
      <c r="BD96" s="51">
        <f t="shared" si="21"/>
        <v>9.3525184172661896E-2</v>
      </c>
      <c r="BE96" s="49">
        <v>6750</v>
      </c>
      <c r="BF96" s="52">
        <v>6</v>
      </c>
      <c r="BG96" s="51">
        <f t="shared" si="22"/>
        <v>7.1428576530612187E-2</v>
      </c>
      <c r="BH96" s="51">
        <f t="shared" si="23"/>
        <v>6.6666671111111131E-2</v>
      </c>
      <c r="BI96" s="282">
        <f t="shared" si="25"/>
        <v>90</v>
      </c>
    </row>
    <row r="97" spans="1:61" hidden="1">
      <c r="A97" s="54" t="s">
        <v>150</v>
      </c>
      <c r="B97" s="55" t="s">
        <v>528</v>
      </c>
      <c r="C97" s="55" t="s">
        <v>529</v>
      </c>
      <c r="D97" s="44" t="s">
        <v>530</v>
      </c>
      <c r="E97" s="56">
        <v>6</v>
      </c>
      <c r="F97" s="46" t="s">
        <v>5814</v>
      </c>
      <c r="G97" s="47" t="s">
        <v>5814</v>
      </c>
      <c r="H97" s="47" t="s">
        <v>5815</v>
      </c>
      <c r="I97" s="48" t="s">
        <v>5846</v>
      </c>
      <c r="J97" s="48" t="s">
        <v>5851</v>
      </c>
      <c r="K97" s="48" t="s">
        <v>5844</v>
      </c>
      <c r="L97" s="45">
        <v>1521</v>
      </c>
      <c r="M97" s="47" t="s">
        <v>5842</v>
      </c>
      <c r="N97" s="60">
        <v>34</v>
      </c>
      <c r="O97" s="58">
        <v>18</v>
      </c>
      <c r="P97" s="58">
        <v>10</v>
      </c>
      <c r="Q97" s="132">
        <v>4</v>
      </c>
      <c r="R97" s="60">
        <v>27</v>
      </c>
      <c r="S97" s="58">
        <v>24</v>
      </c>
      <c r="T97" s="58">
        <v>7</v>
      </c>
      <c r="U97" s="132">
        <v>8</v>
      </c>
      <c r="V97" s="58">
        <v>30</v>
      </c>
      <c r="W97" s="58">
        <v>23</v>
      </c>
      <c r="X97" s="58">
        <v>26</v>
      </c>
      <c r="Y97" s="132">
        <v>27</v>
      </c>
      <c r="Z97" s="61">
        <v>25</v>
      </c>
      <c r="AA97" s="59">
        <v>8</v>
      </c>
      <c r="AB97" s="59">
        <v>2</v>
      </c>
      <c r="AC97" s="132">
        <v>0</v>
      </c>
      <c r="AD97" s="61">
        <v>40</v>
      </c>
      <c r="AE97" s="59">
        <v>21</v>
      </c>
      <c r="AF97" s="59">
        <v>42</v>
      </c>
      <c r="AG97" s="132">
        <v>24</v>
      </c>
      <c r="AH97" s="61">
        <v>1</v>
      </c>
      <c r="AI97" s="132">
        <v>7</v>
      </c>
      <c r="AJ97" s="64">
        <f>IFERROR(VLOOKUP($B97,STOCK!$A:$H,3,0)," ")</f>
        <v>37</v>
      </c>
      <c r="AK97" s="65">
        <f>IFERROR(VLOOKUP($B97,STOCK!$A:$H,4,0)," ")</f>
        <v>31</v>
      </c>
      <c r="AL97" s="65">
        <f>IFERROR(VLOOKUP($B97,STOCK!$A:$H,5,0)," ")</f>
        <v>25</v>
      </c>
      <c r="AM97" s="65">
        <f>IFERROR(VLOOKUP($B97,STOCK!$A:$H,6,0)," ")</f>
        <v>19</v>
      </c>
      <c r="AN97" s="65">
        <f>IFERROR(VLOOKUP($B97,STOCK!$A:$H,7,0)," ")</f>
        <v>22</v>
      </c>
      <c r="AO97" s="65">
        <f>IFERROR(VLOOKUP($B97,STOCK!$A:$H,8,0)," ")</f>
        <v>17</v>
      </c>
      <c r="AP97" s="62">
        <f t="shared" si="13"/>
        <v>277.5</v>
      </c>
      <c r="AQ97" s="50">
        <f t="shared" si="14"/>
        <v>116.25</v>
      </c>
      <c r="AR97" s="50">
        <f t="shared" si="15"/>
        <v>27.777777777777779</v>
      </c>
      <c r="AS97" s="50" t="str">
        <f t="shared" si="16"/>
        <v>SV</v>
      </c>
      <c r="AT97" s="50">
        <f t="shared" si="17"/>
        <v>27.5</v>
      </c>
      <c r="AU97" s="63">
        <f t="shared" si="24"/>
        <v>72.857142857142847</v>
      </c>
      <c r="AV97" s="67">
        <v>5440.0000600000003</v>
      </c>
      <c r="AW97" s="133">
        <v>5439.9998400000004</v>
      </c>
      <c r="AX97" s="49">
        <v>6500</v>
      </c>
      <c r="AY97" s="51">
        <f t="shared" si="18"/>
        <v>0.19485292799794562</v>
      </c>
      <c r="AZ97" s="51">
        <f t="shared" si="19"/>
        <v>0.1630769138461538</v>
      </c>
      <c r="BA97" s="49">
        <v>6350</v>
      </c>
      <c r="BB97" s="52">
        <v>3</v>
      </c>
      <c r="BC97" s="51">
        <f t="shared" si="20"/>
        <v>0.16727939889030075</v>
      </c>
      <c r="BD97" s="51">
        <f t="shared" si="21"/>
        <v>0.14330707716535429</v>
      </c>
      <c r="BE97" s="49">
        <v>6150</v>
      </c>
      <c r="BF97" s="52">
        <v>6</v>
      </c>
      <c r="BG97" s="51">
        <f t="shared" si="22"/>
        <v>0.13051469341344091</v>
      </c>
      <c r="BH97" s="51">
        <f t="shared" si="23"/>
        <v>0.11544714471544711</v>
      </c>
      <c r="BI97" s="282">
        <f t="shared" si="25"/>
        <v>70</v>
      </c>
    </row>
    <row r="98" spans="1:61" hidden="1">
      <c r="A98" s="54" t="s">
        <v>150</v>
      </c>
      <c r="B98" s="55" t="s">
        <v>531</v>
      </c>
      <c r="C98" s="55" t="s">
        <v>532</v>
      </c>
      <c r="D98" s="44" t="s">
        <v>533</v>
      </c>
      <c r="E98" s="56">
        <v>12</v>
      </c>
      <c r="F98" s="46" t="s">
        <v>5814</v>
      </c>
      <c r="G98" s="47" t="s">
        <v>5814</v>
      </c>
      <c r="H98" s="47" t="s">
        <v>5815</v>
      </c>
      <c r="I98" s="48" t="s">
        <v>5846</v>
      </c>
      <c r="J98" s="48" t="s">
        <v>5851</v>
      </c>
      <c r="K98" s="48" t="s">
        <v>5844</v>
      </c>
      <c r="L98" s="45">
        <v>1521</v>
      </c>
      <c r="M98" s="47" t="s">
        <v>5842</v>
      </c>
      <c r="N98" s="60">
        <v>37</v>
      </c>
      <c r="O98" s="58">
        <v>22</v>
      </c>
      <c r="P98" s="58">
        <v>9</v>
      </c>
      <c r="Q98" s="132">
        <v>7</v>
      </c>
      <c r="R98" s="60">
        <v>15</v>
      </c>
      <c r="S98" s="58">
        <v>18</v>
      </c>
      <c r="T98" s="58">
        <v>31</v>
      </c>
      <c r="U98" s="132">
        <v>19</v>
      </c>
      <c r="V98" s="58">
        <v>17</v>
      </c>
      <c r="W98" s="58">
        <v>33</v>
      </c>
      <c r="X98" s="58">
        <v>0</v>
      </c>
      <c r="Y98" s="132">
        <v>1</v>
      </c>
      <c r="Z98" s="61">
        <v>59</v>
      </c>
      <c r="AA98" s="59">
        <v>22</v>
      </c>
      <c r="AB98" s="59">
        <v>167</v>
      </c>
      <c r="AC98" s="132">
        <v>112</v>
      </c>
      <c r="AD98" s="61">
        <v>38</v>
      </c>
      <c r="AE98" s="59">
        <v>36</v>
      </c>
      <c r="AF98" s="59">
        <v>0</v>
      </c>
      <c r="AG98" s="132">
        <v>0</v>
      </c>
      <c r="AH98" s="61">
        <v>3</v>
      </c>
      <c r="AI98" s="132">
        <v>3</v>
      </c>
      <c r="AJ98" s="64">
        <f>IFERROR(VLOOKUP($B98,STOCK!$A:$H,3,0)," ")</f>
        <v>28</v>
      </c>
      <c r="AK98" s="65">
        <f>IFERROR(VLOOKUP($B98,STOCK!$A:$H,4,0)," ")</f>
        <v>16</v>
      </c>
      <c r="AL98" s="65">
        <f>IFERROR(VLOOKUP($B98,STOCK!$A:$H,5,0)," ")</f>
        <v>44</v>
      </c>
      <c r="AM98" s="65">
        <f>IFERROR(VLOOKUP($B98,STOCK!$A:$H,6,0)," ")</f>
        <v>120</v>
      </c>
      <c r="AN98" s="65">
        <f>IFERROR(VLOOKUP($B98,STOCK!$A:$H,7,0)," ")</f>
        <v>36</v>
      </c>
      <c r="AO98" s="65">
        <f>IFERROR(VLOOKUP($B98,STOCK!$A:$H,8,0)," ")</f>
        <v>33</v>
      </c>
      <c r="AP98" s="62">
        <f t="shared" si="13"/>
        <v>120</v>
      </c>
      <c r="AQ98" s="50">
        <f t="shared" si="14"/>
        <v>25.263157894736842</v>
      </c>
      <c r="AR98" s="50">
        <f t="shared" si="15"/>
        <v>1320</v>
      </c>
      <c r="AS98" s="50">
        <f t="shared" si="16"/>
        <v>32.142857142857139</v>
      </c>
      <c r="AT98" s="50" t="str">
        <f t="shared" si="17"/>
        <v>SV</v>
      </c>
      <c r="AU98" s="63">
        <f t="shared" si="24"/>
        <v>330</v>
      </c>
      <c r="AV98" s="67">
        <v>3263.9999699999998</v>
      </c>
      <c r="AW98" s="133">
        <v>3190.6028000000001</v>
      </c>
      <c r="AX98" s="49">
        <v>3750</v>
      </c>
      <c r="AY98" s="51">
        <f t="shared" si="18"/>
        <v>0.14889706938324521</v>
      </c>
      <c r="AZ98" s="51">
        <f t="shared" si="19"/>
        <v>0.12960000800000004</v>
      </c>
      <c r="BA98" s="49">
        <v>3650</v>
      </c>
      <c r="BB98" s="52">
        <v>3</v>
      </c>
      <c r="BC98" s="51">
        <f t="shared" si="20"/>
        <v>0.118259814199692</v>
      </c>
      <c r="BD98" s="51">
        <f t="shared" si="21"/>
        <v>0.10575343287671236</v>
      </c>
      <c r="BE98" s="49">
        <v>3550</v>
      </c>
      <c r="BF98" s="52">
        <v>6</v>
      </c>
      <c r="BG98" s="51">
        <f t="shared" si="22"/>
        <v>8.7622559016138801E-2</v>
      </c>
      <c r="BH98" s="51">
        <f t="shared" si="23"/>
        <v>8.0563388732394409E-2</v>
      </c>
      <c r="BI98" s="282">
        <f t="shared" si="25"/>
        <v>142</v>
      </c>
    </row>
    <row r="99" spans="1:61" hidden="1">
      <c r="A99" s="54" t="s">
        <v>150</v>
      </c>
      <c r="B99" s="55" t="s">
        <v>534</v>
      </c>
      <c r="C99" s="55" t="s">
        <v>535</v>
      </c>
      <c r="D99" s="44" t="s">
        <v>536</v>
      </c>
      <c r="E99" s="56">
        <v>6</v>
      </c>
      <c r="F99" s="46" t="s">
        <v>5814</v>
      </c>
      <c r="G99" s="47" t="s">
        <v>5814</v>
      </c>
      <c r="H99" s="47" t="s">
        <v>5815</v>
      </c>
      <c r="I99" s="48" t="s">
        <v>5846</v>
      </c>
      <c r="J99" s="48" t="s">
        <v>5851</v>
      </c>
      <c r="K99" s="48" t="s">
        <v>5844</v>
      </c>
      <c r="L99" s="45">
        <v>1521</v>
      </c>
      <c r="M99" s="47" t="s">
        <v>5842</v>
      </c>
      <c r="N99" s="60">
        <v>12</v>
      </c>
      <c r="O99" s="58">
        <v>16</v>
      </c>
      <c r="P99" s="58">
        <v>16</v>
      </c>
      <c r="Q99" s="132">
        <v>18</v>
      </c>
      <c r="R99" s="60">
        <v>30</v>
      </c>
      <c r="S99" s="58">
        <v>65</v>
      </c>
      <c r="T99" s="58">
        <v>14</v>
      </c>
      <c r="U99" s="132">
        <v>17</v>
      </c>
      <c r="V99" s="58">
        <v>43</v>
      </c>
      <c r="W99" s="58">
        <v>11</v>
      </c>
      <c r="X99" s="58">
        <v>19</v>
      </c>
      <c r="Y99" s="132">
        <v>28</v>
      </c>
      <c r="Z99" s="61">
        <v>15</v>
      </c>
      <c r="AA99" s="59">
        <v>8</v>
      </c>
      <c r="AB99" s="59">
        <v>15</v>
      </c>
      <c r="AC99" s="132">
        <v>22</v>
      </c>
      <c r="AD99" s="61">
        <v>19</v>
      </c>
      <c r="AE99" s="59">
        <v>11</v>
      </c>
      <c r="AF99" s="59">
        <v>40</v>
      </c>
      <c r="AG99" s="132">
        <v>18</v>
      </c>
      <c r="AH99" s="61">
        <v>0</v>
      </c>
      <c r="AI99" s="132">
        <v>1</v>
      </c>
      <c r="AJ99" s="64">
        <f>IFERROR(VLOOKUP($B99,STOCK!$A:$H,3,0)," ")</f>
        <v>126</v>
      </c>
      <c r="AK99" s="65">
        <f>IFERROR(VLOOKUP($B99,STOCK!$A:$H,4,0)," ")</f>
        <v>7</v>
      </c>
      <c r="AL99" s="65">
        <f>IFERROR(VLOOKUP($B99,STOCK!$A:$H,5,0)," ")</f>
        <v>10</v>
      </c>
      <c r="AM99" s="65">
        <f>IFERROR(VLOOKUP($B99,STOCK!$A:$H,6,0)," ")</f>
        <v>44</v>
      </c>
      <c r="AN99" s="65">
        <f>IFERROR(VLOOKUP($B99,STOCK!$A:$H,7,0)," ")</f>
        <v>31</v>
      </c>
      <c r="AO99" s="65">
        <f>IFERROR(VLOOKUP($B99,STOCK!$A:$H,8,0)," ")</f>
        <v>17</v>
      </c>
      <c r="AP99" s="62">
        <f t="shared" si="13"/>
        <v>210</v>
      </c>
      <c r="AQ99" s="50">
        <f t="shared" si="14"/>
        <v>12.352941176470587</v>
      </c>
      <c r="AR99" s="50">
        <f t="shared" si="15"/>
        <v>10.714285714285715</v>
      </c>
      <c r="AS99" s="50">
        <f t="shared" si="16"/>
        <v>60</v>
      </c>
      <c r="AT99" s="50">
        <f t="shared" si="17"/>
        <v>51.666666666666671</v>
      </c>
      <c r="AU99" s="63">
        <f t="shared" si="24"/>
        <v>510</v>
      </c>
      <c r="AV99" s="67">
        <v>4827.9999900000003</v>
      </c>
      <c r="AW99" s="133">
        <v>4648.3847299999998</v>
      </c>
      <c r="AX99" s="49">
        <v>5500</v>
      </c>
      <c r="AY99" s="51">
        <f t="shared" si="18"/>
        <v>0.13918807195357918</v>
      </c>
      <c r="AZ99" s="51">
        <f t="shared" si="19"/>
        <v>0.12218181999999995</v>
      </c>
      <c r="BA99" s="49">
        <v>5350</v>
      </c>
      <c r="BB99" s="52">
        <v>3</v>
      </c>
      <c r="BC99" s="51">
        <f t="shared" si="20"/>
        <v>0.10811930635484512</v>
      </c>
      <c r="BD99" s="51">
        <f t="shared" si="21"/>
        <v>9.7570095327102757E-2</v>
      </c>
      <c r="BE99" s="49">
        <v>5250</v>
      </c>
      <c r="BF99" s="52">
        <v>6</v>
      </c>
      <c r="BG99" s="51">
        <f t="shared" si="22"/>
        <v>8.7406795955689232E-2</v>
      </c>
      <c r="BH99" s="51">
        <f t="shared" si="23"/>
        <v>8.0380954285714235E-2</v>
      </c>
      <c r="BI99" s="282">
        <f t="shared" si="25"/>
        <v>104</v>
      </c>
    </row>
    <row r="100" spans="1:61" hidden="1">
      <c r="A100" s="54" t="s">
        <v>150</v>
      </c>
      <c r="B100" s="55" t="s">
        <v>537</v>
      </c>
      <c r="C100" s="55" t="s">
        <v>538</v>
      </c>
      <c r="D100" s="44" t="s">
        <v>539</v>
      </c>
      <c r="E100" s="56">
        <v>12</v>
      </c>
      <c r="F100" s="46" t="s">
        <v>5814</v>
      </c>
      <c r="G100" s="47" t="s">
        <v>5814</v>
      </c>
      <c r="H100" s="47" t="s">
        <v>5815</v>
      </c>
      <c r="I100" s="48" t="s">
        <v>5846</v>
      </c>
      <c r="J100" s="48" t="s">
        <v>5851</v>
      </c>
      <c r="K100" s="48" t="s">
        <v>5844</v>
      </c>
      <c r="L100" s="45">
        <v>1521</v>
      </c>
      <c r="M100" s="47" t="s">
        <v>5842</v>
      </c>
      <c r="N100" s="60">
        <v>24</v>
      </c>
      <c r="O100" s="58">
        <v>36</v>
      </c>
      <c r="P100" s="58">
        <v>1</v>
      </c>
      <c r="Q100" s="132">
        <v>14</v>
      </c>
      <c r="R100" s="60">
        <v>11</v>
      </c>
      <c r="S100" s="58">
        <v>20</v>
      </c>
      <c r="T100" s="58">
        <v>12</v>
      </c>
      <c r="U100" s="132">
        <v>14</v>
      </c>
      <c r="V100" s="58">
        <v>43</v>
      </c>
      <c r="W100" s="58">
        <v>10</v>
      </c>
      <c r="X100" s="58">
        <v>23</v>
      </c>
      <c r="Y100" s="132">
        <v>16</v>
      </c>
      <c r="Z100" s="61">
        <v>47</v>
      </c>
      <c r="AA100" s="59">
        <v>14</v>
      </c>
      <c r="AB100" s="59">
        <v>2</v>
      </c>
      <c r="AC100" s="132">
        <v>8</v>
      </c>
      <c r="AD100" s="61">
        <v>6</v>
      </c>
      <c r="AE100" s="59">
        <v>2</v>
      </c>
      <c r="AF100" s="59">
        <v>3</v>
      </c>
      <c r="AG100" s="132">
        <v>3</v>
      </c>
      <c r="AH100" s="61">
        <v>0</v>
      </c>
      <c r="AI100" s="132">
        <v>0</v>
      </c>
      <c r="AJ100" s="64">
        <f>IFERROR(VLOOKUP($B100,STOCK!$A:$H,3,0)," ")</f>
        <v>167</v>
      </c>
      <c r="AK100" s="65">
        <f>IFERROR(VLOOKUP($B100,STOCK!$A:$H,4,0)," ")</f>
        <v>104</v>
      </c>
      <c r="AL100" s="65">
        <f>IFERROR(VLOOKUP($B100,STOCK!$A:$H,5,0)," ")</f>
        <v>32</v>
      </c>
      <c r="AM100" s="65">
        <f>IFERROR(VLOOKUP($B100,STOCK!$A:$H,6,0)," ")</f>
        <v>28</v>
      </c>
      <c r="AN100" s="65">
        <f>IFERROR(VLOOKUP($B100,STOCK!$A:$H,7,0)," ")</f>
        <v>71</v>
      </c>
      <c r="AO100" s="65">
        <f>IFERROR(VLOOKUP($B100,STOCK!$A:$H,8,0)," ")</f>
        <v>24</v>
      </c>
      <c r="AP100" s="62">
        <f t="shared" si="13"/>
        <v>357.85714285714289</v>
      </c>
      <c r="AQ100" s="50">
        <f t="shared" si="14"/>
        <v>222.85714285714286</v>
      </c>
      <c r="AR100" s="50">
        <f t="shared" si="15"/>
        <v>60</v>
      </c>
      <c r="AS100" s="50">
        <f t="shared" si="16"/>
        <v>105</v>
      </c>
      <c r="AT100" s="50">
        <f t="shared" si="17"/>
        <v>710</v>
      </c>
      <c r="AU100" s="63" t="str">
        <f t="shared" si="24"/>
        <v>SV</v>
      </c>
      <c r="AV100" s="67">
        <v>3808.0000199999999</v>
      </c>
      <c r="AW100" s="133">
        <v>3457.8822300000002</v>
      </c>
      <c r="AX100" s="49">
        <v>4150</v>
      </c>
      <c r="AY100" s="51">
        <f t="shared" si="18"/>
        <v>8.9810918645951032E-2</v>
      </c>
      <c r="AZ100" s="51">
        <f t="shared" si="19"/>
        <v>8.2409633734939772E-2</v>
      </c>
      <c r="BA100" s="49">
        <v>3990</v>
      </c>
      <c r="BB100" s="52">
        <v>3</v>
      </c>
      <c r="BC100" s="51">
        <f t="shared" si="20"/>
        <v>4.7794112143938472E-2</v>
      </c>
      <c r="BD100" s="51">
        <f t="shared" si="21"/>
        <v>4.5614030075187981E-2</v>
      </c>
      <c r="BE100" s="49">
        <v>3850</v>
      </c>
      <c r="BF100" s="52">
        <v>6</v>
      </c>
      <c r="BG100" s="51">
        <f t="shared" si="22"/>
        <v>1.1029406454677426E-2</v>
      </c>
      <c r="BH100" s="51">
        <f t="shared" si="23"/>
        <v>1.0909085714285727E-2</v>
      </c>
      <c r="BI100" s="282">
        <f t="shared" si="25"/>
        <v>55</v>
      </c>
    </row>
    <row r="101" spans="1:61" hidden="1">
      <c r="A101" s="54" t="s">
        <v>150</v>
      </c>
      <c r="B101" s="55" t="s">
        <v>540</v>
      </c>
      <c r="C101" s="55" t="s">
        <v>541</v>
      </c>
      <c r="D101" s="44" t="s">
        <v>542</v>
      </c>
      <c r="E101" s="56">
        <v>6</v>
      </c>
      <c r="F101" s="46" t="s">
        <v>5814</v>
      </c>
      <c r="G101" s="47" t="s">
        <v>5814</v>
      </c>
      <c r="H101" s="47" t="s">
        <v>5815</v>
      </c>
      <c r="I101" s="48" t="s">
        <v>5846</v>
      </c>
      <c r="J101" s="48" t="s">
        <v>5851</v>
      </c>
      <c r="K101" s="48" t="s">
        <v>5852</v>
      </c>
      <c r="L101" s="45">
        <v>139</v>
      </c>
      <c r="M101" s="47" t="s">
        <v>5823</v>
      </c>
      <c r="N101" s="60">
        <v>129</v>
      </c>
      <c r="O101" s="58">
        <v>112</v>
      </c>
      <c r="P101" s="58">
        <v>99</v>
      </c>
      <c r="Q101" s="132">
        <v>78</v>
      </c>
      <c r="R101" s="60">
        <v>253</v>
      </c>
      <c r="S101" s="58">
        <v>179</v>
      </c>
      <c r="T101" s="58">
        <v>156</v>
      </c>
      <c r="U101" s="132">
        <v>120</v>
      </c>
      <c r="V101" s="58">
        <v>117</v>
      </c>
      <c r="W101" s="58">
        <v>191</v>
      </c>
      <c r="X101" s="58">
        <v>157</v>
      </c>
      <c r="Y101" s="132">
        <v>116</v>
      </c>
      <c r="Z101" s="61">
        <v>145</v>
      </c>
      <c r="AA101" s="59">
        <v>122</v>
      </c>
      <c r="AB101" s="59">
        <v>95</v>
      </c>
      <c r="AC101" s="132">
        <v>112</v>
      </c>
      <c r="AD101" s="61">
        <v>537</v>
      </c>
      <c r="AE101" s="59">
        <v>501</v>
      </c>
      <c r="AF101" s="59">
        <v>267</v>
      </c>
      <c r="AG101" s="132">
        <v>276</v>
      </c>
      <c r="AH101" s="61">
        <v>1</v>
      </c>
      <c r="AI101" s="132">
        <v>3</v>
      </c>
      <c r="AJ101" s="64">
        <f>IFERROR(VLOOKUP($B101,STOCK!$A:$H,3,0)," ")</f>
        <v>102</v>
      </c>
      <c r="AK101" s="65">
        <f>IFERROR(VLOOKUP($B101,STOCK!$A:$H,4,0)," ")</f>
        <v>142</v>
      </c>
      <c r="AL101" s="65">
        <f>IFERROR(VLOOKUP($B101,STOCK!$A:$H,5,0)," ")</f>
        <v>129</v>
      </c>
      <c r="AM101" s="65">
        <f>IFERROR(VLOOKUP($B101,STOCK!$A:$H,6,0)," ")</f>
        <v>119</v>
      </c>
      <c r="AN101" s="65">
        <f>IFERROR(VLOOKUP($B101,STOCK!$A:$H,7,0)," ")</f>
        <v>334</v>
      </c>
      <c r="AO101" s="65">
        <f>IFERROR(VLOOKUP($B101,STOCK!$A:$H,8,0)," ")</f>
        <v>89</v>
      </c>
      <c r="AP101" s="62">
        <f t="shared" si="13"/>
        <v>39.230769230769234</v>
      </c>
      <c r="AQ101" s="50">
        <f t="shared" si="14"/>
        <v>35.5</v>
      </c>
      <c r="AR101" s="50">
        <f t="shared" si="15"/>
        <v>33.362068965517238</v>
      </c>
      <c r="AS101" s="50">
        <f t="shared" si="16"/>
        <v>31.875</v>
      </c>
      <c r="AT101" s="50">
        <f t="shared" si="17"/>
        <v>36.304347826086961</v>
      </c>
      <c r="AU101" s="63">
        <f t="shared" si="24"/>
        <v>890</v>
      </c>
      <c r="AV101" s="67">
        <v>2625</v>
      </c>
      <c r="AW101" s="133">
        <v>2601.46821</v>
      </c>
      <c r="AX101" s="49">
        <v>3150</v>
      </c>
      <c r="AY101" s="51">
        <f t="shared" si="18"/>
        <v>0.19999999999999996</v>
      </c>
      <c r="AZ101" s="51">
        <f t="shared" si="19"/>
        <v>0.16666666666666666</v>
      </c>
      <c r="BA101" s="49">
        <v>2983.3333299999999</v>
      </c>
      <c r="BB101" s="52">
        <v>6</v>
      </c>
      <c r="BC101" s="51">
        <f t="shared" si="20"/>
        <v>0.13650793523809512</v>
      </c>
      <c r="BD101" s="51">
        <f t="shared" si="21"/>
        <v>0.12011173086046001</v>
      </c>
      <c r="BE101" s="49">
        <v>0</v>
      </c>
      <c r="BF101" s="52">
        <v>0</v>
      </c>
      <c r="BG101" s="51">
        <f t="shared" si="22"/>
        <v>-1</v>
      </c>
      <c r="BH101" s="51">
        <f t="shared" si="23"/>
        <v>0</v>
      </c>
      <c r="BI101" s="282">
        <f t="shared" si="25"/>
        <v>705</v>
      </c>
    </row>
    <row r="102" spans="1:61" hidden="1">
      <c r="A102" s="54" t="s">
        <v>150</v>
      </c>
      <c r="B102" s="55" t="s">
        <v>543</v>
      </c>
      <c r="C102" s="55" t="s">
        <v>544</v>
      </c>
      <c r="D102" s="44" t="s">
        <v>545</v>
      </c>
      <c r="E102" s="56">
        <v>12</v>
      </c>
      <c r="F102" s="46" t="s">
        <v>5814</v>
      </c>
      <c r="G102" s="47" t="s">
        <v>5814</v>
      </c>
      <c r="H102" s="47" t="s">
        <v>5815</v>
      </c>
      <c r="I102" s="48" t="s">
        <v>5846</v>
      </c>
      <c r="J102" s="48" t="s">
        <v>5851</v>
      </c>
      <c r="K102" s="48" t="s">
        <v>5852</v>
      </c>
      <c r="L102" s="45">
        <v>139</v>
      </c>
      <c r="M102" s="47" t="s">
        <v>5823</v>
      </c>
      <c r="N102" s="60">
        <v>1472</v>
      </c>
      <c r="O102" s="58">
        <v>1041</v>
      </c>
      <c r="P102" s="58">
        <v>1237</v>
      </c>
      <c r="Q102" s="132">
        <v>1142</v>
      </c>
      <c r="R102" s="60">
        <v>1439</v>
      </c>
      <c r="S102" s="58">
        <v>1975</v>
      </c>
      <c r="T102" s="58">
        <v>1641</v>
      </c>
      <c r="U102" s="132">
        <v>1822</v>
      </c>
      <c r="V102" s="58">
        <v>742</v>
      </c>
      <c r="W102" s="58">
        <v>1198</v>
      </c>
      <c r="X102" s="58">
        <v>776</v>
      </c>
      <c r="Y102" s="132">
        <v>1015</v>
      </c>
      <c r="Z102" s="61">
        <v>969</v>
      </c>
      <c r="AA102" s="59">
        <v>1602</v>
      </c>
      <c r="AB102" s="59">
        <v>1864</v>
      </c>
      <c r="AC102" s="132">
        <v>1717</v>
      </c>
      <c r="AD102" s="61">
        <v>1034</v>
      </c>
      <c r="AE102" s="59">
        <v>1344</v>
      </c>
      <c r="AF102" s="59">
        <v>1235</v>
      </c>
      <c r="AG102" s="132">
        <v>1595</v>
      </c>
      <c r="AH102" s="61">
        <v>10</v>
      </c>
      <c r="AI102" s="132">
        <v>10</v>
      </c>
      <c r="AJ102" s="64">
        <f>IFERROR(VLOOKUP($B102,STOCK!$A:$H,3,0)," ")</f>
        <v>1114</v>
      </c>
      <c r="AK102" s="65">
        <f>IFERROR(VLOOKUP($B102,STOCK!$A:$H,4,0)," ")</f>
        <v>651</v>
      </c>
      <c r="AL102" s="65">
        <f>IFERROR(VLOOKUP($B102,STOCK!$A:$H,5,0)," ")</f>
        <v>795</v>
      </c>
      <c r="AM102" s="65">
        <f>IFERROR(VLOOKUP($B102,STOCK!$A:$H,6,0)," ")</f>
        <v>1290</v>
      </c>
      <c r="AN102" s="65">
        <f>IFERROR(VLOOKUP($B102,STOCK!$A:$H,7,0)," ")</f>
        <v>751</v>
      </c>
      <c r="AO102" s="65">
        <f>IFERROR(VLOOKUP($B102,STOCK!$A:$H,8,0)," ")</f>
        <v>590</v>
      </c>
      <c r="AP102" s="62">
        <f t="shared" si="13"/>
        <v>29.264448336252187</v>
      </c>
      <c r="AQ102" s="50">
        <f t="shared" si="14"/>
        <v>10.718990120746433</v>
      </c>
      <c r="AR102" s="50">
        <f t="shared" si="15"/>
        <v>23.497536945812808</v>
      </c>
      <c r="AS102" s="50">
        <f t="shared" si="16"/>
        <v>22.539312754804893</v>
      </c>
      <c r="AT102" s="50">
        <f t="shared" si="17"/>
        <v>14.12539184952978</v>
      </c>
      <c r="AU102" s="63">
        <f t="shared" si="24"/>
        <v>1770</v>
      </c>
      <c r="AV102" s="67">
        <v>1163</v>
      </c>
      <c r="AW102" s="133">
        <v>1156.8650500000001</v>
      </c>
      <c r="AX102" s="49">
        <v>1350</v>
      </c>
      <c r="AY102" s="51">
        <f t="shared" si="18"/>
        <v>0.16079105760963031</v>
      </c>
      <c r="AZ102" s="51">
        <f t="shared" si="19"/>
        <v>0.13851851851851851</v>
      </c>
      <c r="BA102" s="49">
        <v>1325</v>
      </c>
      <c r="BB102" s="52">
        <v>12</v>
      </c>
      <c r="BC102" s="51">
        <f t="shared" si="20"/>
        <v>0.13929492691315559</v>
      </c>
      <c r="BD102" s="51">
        <f t="shared" si="21"/>
        <v>0.12226415094339622</v>
      </c>
      <c r="BE102" s="49">
        <v>0</v>
      </c>
      <c r="BF102" s="52">
        <v>0</v>
      </c>
      <c r="BG102" s="51">
        <f t="shared" si="22"/>
        <v>-1</v>
      </c>
      <c r="BH102" s="51">
        <f t="shared" si="23"/>
        <v>0</v>
      </c>
      <c r="BI102" s="282">
        <f t="shared" si="25"/>
        <v>7301</v>
      </c>
    </row>
    <row r="103" spans="1:61" hidden="1">
      <c r="A103" s="54" t="s">
        <v>150</v>
      </c>
      <c r="B103" s="55" t="s">
        <v>546</v>
      </c>
      <c r="C103" s="55" t="s">
        <v>547</v>
      </c>
      <c r="D103" s="44" t="s">
        <v>548</v>
      </c>
      <c r="E103" s="56">
        <v>6</v>
      </c>
      <c r="F103" s="46" t="s">
        <v>5814</v>
      </c>
      <c r="G103" s="47" t="s">
        <v>5814</v>
      </c>
      <c r="H103" s="47" t="s">
        <v>5815</v>
      </c>
      <c r="I103" s="48" t="s">
        <v>5846</v>
      </c>
      <c r="J103" s="48" t="s">
        <v>5851</v>
      </c>
      <c r="K103" s="48" t="s">
        <v>5849</v>
      </c>
      <c r="L103" s="45">
        <v>428</v>
      </c>
      <c r="M103" s="47" t="s">
        <v>5850</v>
      </c>
      <c r="N103" s="60">
        <v>149</v>
      </c>
      <c r="O103" s="58">
        <v>231</v>
      </c>
      <c r="P103" s="58">
        <v>77</v>
      </c>
      <c r="Q103" s="132">
        <v>65</v>
      </c>
      <c r="R103" s="60">
        <v>297</v>
      </c>
      <c r="S103" s="58">
        <v>233</v>
      </c>
      <c r="T103" s="58">
        <v>202</v>
      </c>
      <c r="U103" s="132">
        <v>214</v>
      </c>
      <c r="V103" s="58">
        <v>117</v>
      </c>
      <c r="W103" s="58">
        <v>158</v>
      </c>
      <c r="X103" s="58">
        <v>256</v>
      </c>
      <c r="Y103" s="132">
        <v>210</v>
      </c>
      <c r="Z103" s="61">
        <v>87</v>
      </c>
      <c r="AA103" s="59">
        <v>134</v>
      </c>
      <c r="AB103" s="59">
        <v>109</v>
      </c>
      <c r="AC103" s="132">
        <v>137</v>
      </c>
      <c r="AD103" s="61">
        <v>268</v>
      </c>
      <c r="AE103" s="59">
        <v>177</v>
      </c>
      <c r="AF103" s="59">
        <v>167</v>
      </c>
      <c r="AG103" s="132">
        <v>150</v>
      </c>
      <c r="AH103" s="61">
        <v>0</v>
      </c>
      <c r="AI103" s="132">
        <v>0</v>
      </c>
      <c r="AJ103" s="64">
        <f>IFERROR(VLOOKUP($B103,STOCK!$A:$H,3,0)," ")</f>
        <v>180</v>
      </c>
      <c r="AK103" s="65">
        <f>IFERROR(VLOOKUP($B103,STOCK!$A:$H,4,0)," ")</f>
        <v>327</v>
      </c>
      <c r="AL103" s="65">
        <f>IFERROR(VLOOKUP($B103,STOCK!$A:$H,5,0)," ")</f>
        <v>325</v>
      </c>
      <c r="AM103" s="65">
        <f>IFERROR(VLOOKUP($B103,STOCK!$A:$H,6,0)," ")</f>
        <v>114</v>
      </c>
      <c r="AN103" s="65">
        <f>IFERROR(VLOOKUP($B103,STOCK!$A:$H,7,0)," ")</f>
        <v>275</v>
      </c>
      <c r="AO103" s="65">
        <f>IFERROR(VLOOKUP($B103,STOCK!$A:$H,8,0)," ")</f>
        <v>60</v>
      </c>
      <c r="AP103" s="62">
        <f t="shared" si="13"/>
        <v>83.07692307692308</v>
      </c>
      <c r="AQ103" s="50">
        <f t="shared" si="14"/>
        <v>45.841121495327101</v>
      </c>
      <c r="AR103" s="50">
        <f t="shared" si="15"/>
        <v>46.428571428571431</v>
      </c>
      <c r="AS103" s="50">
        <f t="shared" si="16"/>
        <v>24.963503649635037</v>
      </c>
      <c r="AT103" s="50">
        <f t="shared" si="17"/>
        <v>55</v>
      </c>
      <c r="AU103" s="63" t="str">
        <f t="shared" si="24"/>
        <v>SV</v>
      </c>
      <c r="AV103" s="67">
        <v>2483</v>
      </c>
      <c r="AW103" s="133">
        <v>2483.3998200000001</v>
      </c>
      <c r="AX103" s="49">
        <v>2850</v>
      </c>
      <c r="AY103" s="51">
        <f t="shared" si="18"/>
        <v>0.14780507450664526</v>
      </c>
      <c r="AZ103" s="51">
        <f t="shared" si="19"/>
        <v>0.1287719298245614</v>
      </c>
      <c r="BA103" s="49">
        <v>2750</v>
      </c>
      <c r="BB103" s="52">
        <v>6</v>
      </c>
      <c r="BC103" s="51">
        <f t="shared" si="20"/>
        <v>0.10753121224325413</v>
      </c>
      <c r="BD103" s="51">
        <f t="shared" si="21"/>
        <v>9.7090909090909089E-2</v>
      </c>
      <c r="BE103" s="49">
        <v>0</v>
      </c>
      <c r="BF103" s="52">
        <v>0</v>
      </c>
      <c r="BG103" s="51">
        <f t="shared" si="22"/>
        <v>-1</v>
      </c>
      <c r="BH103" s="51">
        <f t="shared" si="23"/>
        <v>0</v>
      </c>
      <c r="BI103" s="282">
        <f t="shared" si="25"/>
        <v>776</v>
      </c>
    </row>
    <row r="104" spans="1:61" hidden="1">
      <c r="A104" s="54" t="s">
        <v>150</v>
      </c>
      <c r="B104" s="55" t="s">
        <v>549</v>
      </c>
      <c r="C104" s="55" t="s">
        <v>550</v>
      </c>
      <c r="D104" s="44" t="s">
        <v>551</v>
      </c>
      <c r="E104" s="56">
        <v>12</v>
      </c>
      <c r="F104" s="46" t="s">
        <v>5814</v>
      </c>
      <c r="G104" s="47" t="s">
        <v>5814</v>
      </c>
      <c r="H104" s="47" t="s">
        <v>5815</v>
      </c>
      <c r="I104" s="48" t="s">
        <v>5846</v>
      </c>
      <c r="J104" s="48" t="s">
        <v>5851</v>
      </c>
      <c r="K104" s="48" t="s">
        <v>5849</v>
      </c>
      <c r="L104" s="45">
        <v>428</v>
      </c>
      <c r="M104" s="47" t="s">
        <v>5850</v>
      </c>
      <c r="N104" s="60">
        <v>1001</v>
      </c>
      <c r="O104" s="58">
        <v>1558</v>
      </c>
      <c r="P104" s="58">
        <v>1504</v>
      </c>
      <c r="Q104" s="132">
        <v>1240</v>
      </c>
      <c r="R104" s="60">
        <v>2144</v>
      </c>
      <c r="S104" s="58">
        <v>3636</v>
      </c>
      <c r="T104" s="58">
        <v>2622</v>
      </c>
      <c r="U104" s="132">
        <v>3111</v>
      </c>
      <c r="V104" s="58">
        <v>823</v>
      </c>
      <c r="W104" s="58">
        <v>816</v>
      </c>
      <c r="X104" s="58">
        <v>669</v>
      </c>
      <c r="Y104" s="132">
        <v>769</v>
      </c>
      <c r="Z104" s="61">
        <v>3019</v>
      </c>
      <c r="AA104" s="59">
        <v>2408</v>
      </c>
      <c r="AB104" s="59">
        <v>4051</v>
      </c>
      <c r="AC104" s="132">
        <v>4016</v>
      </c>
      <c r="AD104" s="61">
        <v>1409</v>
      </c>
      <c r="AE104" s="59">
        <v>1885</v>
      </c>
      <c r="AF104" s="59">
        <v>3230</v>
      </c>
      <c r="AG104" s="132">
        <v>3380</v>
      </c>
      <c r="AH104" s="61">
        <v>12</v>
      </c>
      <c r="AI104" s="132">
        <v>94</v>
      </c>
      <c r="AJ104" s="64">
        <f>IFERROR(VLOOKUP($B104,STOCK!$A:$H,3,0)," ")</f>
        <v>1184</v>
      </c>
      <c r="AK104" s="65">
        <f>IFERROR(VLOOKUP($B104,STOCK!$A:$H,4,0)," ")</f>
        <v>2320</v>
      </c>
      <c r="AL104" s="65">
        <f>IFERROR(VLOOKUP($B104,STOCK!$A:$H,5,0)," ")</f>
        <v>780</v>
      </c>
      <c r="AM104" s="65">
        <f>IFERROR(VLOOKUP($B104,STOCK!$A:$H,6,0)," ")</f>
        <v>3720</v>
      </c>
      <c r="AN104" s="65">
        <f>IFERROR(VLOOKUP($B104,STOCK!$A:$H,7,0)," ")</f>
        <v>2743</v>
      </c>
      <c r="AO104" s="65">
        <f>IFERROR(VLOOKUP($B104,STOCK!$A:$H,8,0)," ")</f>
        <v>939</v>
      </c>
      <c r="AP104" s="62">
        <f t="shared" si="13"/>
        <v>28.64516129032258</v>
      </c>
      <c r="AQ104" s="50">
        <f t="shared" si="14"/>
        <v>22.372227579556416</v>
      </c>
      <c r="AR104" s="50">
        <f t="shared" si="15"/>
        <v>30.429128738621589</v>
      </c>
      <c r="AS104" s="50">
        <f t="shared" si="16"/>
        <v>27.788844621513942</v>
      </c>
      <c r="AT104" s="50">
        <f t="shared" si="17"/>
        <v>24.346153846153847</v>
      </c>
      <c r="AU104" s="63">
        <f t="shared" si="24"/>
        <v>299.68085106382978</v>
      </c>
      <c r="AV104" s="67">
        <v>1083.0000500000001</v>
      </c>
      <c r="AW104" s="133">
        <v>1082.9871800000001</v>
      </c>
      <c r="AX104" s="49">
        <v>1250</v>
      </c>
      <c r="AY104" s="51">
        <f t="shared" si="18"/>
        <v>0.15420123941822528</v>
      </c>
      <c r="AZ104" s="51">
        <f t="shared" si="19"/>
        <v>0.13359995999999991</v>
      </c>
      <c r="BA104" s="49">
        <v>1200</v>
      </c>
      <c r="BB104" s="52">
        <v>12</v>
      </c>
      <c r="BC104" s="51">
        <f t="shared" si="20"/>
        <v>0.10803318984149612</v>
      </c>
      <c r="BD104" s="51">
        <f t="shared" si="21"/>
        <v>9.7499958333333248E-2</v>
      </c>
      <c r="BE104" s="49">
        <v>0</v>
      </c>
      <c r="BF104" s="52">
        <v>0</v>
      </c>
      <c r="BG104" s="51">
        <f t="shared" si="22"/>
        <v>-1</v>
      </c>
      <c r="BH104" s="51">
        <f t="shared" si="23"/>
        <v>0</v>
      </c>
      <c r="BI104" s="282">
        <f t="shared" si="25"/>
        <v>12610</v>
      </c>
    </row>
    <row r="105" spans="1:61" hidden="1">
      <c r="A105" s="54" t="s">
        <v>150</v>
      </c>
      <c r="B105" s="55" t="s">
        <v>552</v>
      </c>
      <c r="C105" s="55" t="s">
        <v>553</v>
      </c>
      <c r="D105" s="44" t="s">
        <v>554</v>
      </c>
      <c r="E105" s="56">
        <v>6</v>
      </c>
      <c r="F105" s="46" t="s">
        <v>5814</v>
      </c>
      <c r="G105" s="47" t="s">
        <v>5814</v>
      </c>
      <c r="H105" s="47" t="s">
        <v>5815</v>
      </c>
      <c r="I105" s="48" t="s">
        <v>5846</v>
      </c>
      <c r="J105" s="48" t="s">
        <v>5851</v>
      </c>
      <c r="K105" s="48" t="s">
        <v>5849</v>
      </c>
      <c r="L105" s="45">
        <v>428</v>
      </c>
      <c r="M105" s="47" t="s">
        <v>5850</v>
      </c>
      <c r="N105" s="60">
        <v>155</v>
      </c>
      <c r="O105" s="58">
        <v>179</v>
      </c>
      <c r="P105" s="58">
        <v>115</v>
      </c>
      <c r="Q105" s="132">
        <v>117</v>
      </c>
      <c r="R105" s="60">
        <v>426</v>
      </c>
      <c r="S105" s="58">
        <v>350</v>
      </c>
      <c r="T105" s="58">
        <v>212</v>
      </c>
      <c r="U105" s="132">
        <v>170</v>
      </c>
      <c r="V105" s="58">
        <v>74</v>
      </c>
      <c r="W105" s="58">
        <v>65</v>
      </c>
      <c r="X105" s="58">
        <v>44</v>
      </c>
      <c r="Y105" s="132">
        <v>27</v>
      </c>
      <c r="Z105" s="61">
        <v>50</v>
      </c>
      <c r="AA105" s="59">
        <v>52</v>
      </c>
      <c r="AB105" s="59">
        <v>64</v>
      </c>
      <c r="AC105" s="132">
        <v>42</v>
      </c>
      <c r="AD105" s="61">
        <v>357</v>
      </c>
      <c r="AE105" s="59">
        <v>179</v>
      </c>
      <c r="AF105" s="59">
        <v>78</v>
      </c>
      <c r="AG105" s="132">
        <v>65</v>
      </c>
      <c r="AH105" s="61">
        <v>6</v>
      </c>
      <c r="AI105" s="132">
        <v>7</v>
      </c>
      <c r="AJ105" s="64">
        <f>IFERROR(VLOOKUP($B105,STOCK!$A:$H,3,0)," ")</f>
        <v>127</v>
      </c>
      <c r="AK105" s="65">
        <f>IFERROR(VLOOKUP($B105,STOCK!$A:$H,4,0)," ")</f>
        <v>255</v>
      </c>
      <c r="AL105" s="65">
        <f>IFERROR(VLOOKUP($B105,STOCK!$A:$H,5,0)," ")</f>
        <v>110</v>
      </c>
      <c r="AM105" s="65">
        <f>IFERROR(VLOOKUP($B105,STOCK!$A:$H,6,0)," ")</f>
        <v>81</v>
      </c>
      <c r="AN105" s="65">
        <f>IFERROR(VLOOKUP($B105,STOCK!$A:$H,7,0)," ")</f>
        <v>107</v>
      </c>
      <c r="AO105" s="65">
        <f>IFERROR(VLOOKUP($B105,STOCK!$A:$H,8,0)," ")</f>
        <v>24</v>
      </c>
      <c r="AP105" s="62">
        <f t="shared" si="13"/>
        <v>32.564102564102562</v>
      </c>
      <c r="AQ105" s="50">
        <f t="shared" si="14"/>
        <v>45</v>
      </c>
      <c r="AR105" s="50">
        <f t="shared" si="15"/>
        <v>122.22222222222223</v>
      </c>
      <c r="AS105" s="50">
        <f t="shared" si="16"/>
        <v>57.857142857142861</v>
      </c>
      <c r="AT105" s="50">
        <f t="shared" si="17"/>
        <v>49.38461538461538</v>
      </c>
      <c r="AU105" s="63">
        <f t="shared" si="24"/>
        <v>102.85714285714285</v>
      </c>
      <c r="AV105" s="67">
        <v>2750</v>
      </c>
      <c r="AW105" s="133">
        <v>2754.8280100000002</v>
      </c>
      <c r="AX105" s="49">
        <v>3150</v>
      </c>
      <c r="AY105" s="51">
        <f t="shared" si="18"/>
        <v>0.1454545454545455</v>
      </c>
      <c r="AZ105" s="51">
        <f t="shared" si="19"/>
        <v>0.12698412698412698</v>
      </c>
      <c r="BA105" s="49">
        <v>3090</v>
      </c>
      <c r="BB105" s="52">
        <v>6</v>
      </c>
      <c r="BC105" s="51">
        <f t="shared" si="20"/>
        <v>0.12363636363636354</v>
      </c>
      <c r="BD105" s="51">
        <f t="shared" si="21"/>
        <v>0.11003236245954692</v>
      </c>
      <c r="BE105" s="49">
        <v>0</v>
      </c>
      <c r="BF105" s="52">
        <v>0</v>
      </c>
      <c r="BG105" s="51">
        <f t="shared" si="22"/>
        <v>-1</v>
      </c>
      <c r="BH105" s="51">
        <f t="shared" si="23"/>
        <v>0</v>
      </c>
      <c r="BI105" s="282">
        <f t="shared" si="25"/>
        <v>428</v>
      </c>
    </row>
    <row r="106" spans="1:61" hidden="1">
      <c r="A106" s="54" t="s">
        <v>150</v>
      </c>
      <c r="B106" s="55" t="s">
        <v>555</v>
      </c>
      <c r="C106" s="55" t="s">
        <v>556</v>
      </c>
      <c r="D106" s="44" t="s">
        <v>557</v>
      </c>
      <c r="E106" s="56">
        <v>6</v>
      </c>
      <c r="F106" s="46" t="s">
        <v>5814</v>
      </c>
      <c r="G106" s="47" t="s">
        <v>5814</v>
      </c>
      <c r="H106" s="47" t="s">
        <v>5815</v>
      </c>
      <c r="I106" s="48" t="s">
        <v>5846</v>
      </c>
      <c r="J106" s="48" t="s">
        <v>5853</v>
      </c>
      <c r="K106" s="48" t="s">
        <v>5818</v>
      </c>
      <c r="L106" s="45">
        <v>87</v>
      </c>
      <c r="M106" s="47" t="s">
        <v>5819</v>
      </c>
      <c r="N106" s="60">
        <v>472</v>
      </c>
      <c r="O106" s="58">
        <v>486</v>
      </c>
      <c r="P106" s="58">
        <v>336</v>
      </c>
      <c r="Q106" s="132">
        <v>293</v>
      </c>
      <c r="R106" s="60">
        <v>258</v>
      </c>
      <c r="S106" s="58">
        <v>231</v>
      </c>
      <c r="T106" s="58">
        <v>210</v>
      </c>
      <c r="U106" s="132">
        <v>282</v>
      </c>
      <c r="V106" s="58">
        <v>45</v>
      </c>
      <c r="W106" s="58">
        <v>62</v>
      </c>
      <c r="X106" s="58">
        <v>65</v>
      </c>
      <c r="Y106" s="132">
        <v>37</v>
      </c>
      <c r="Z106" s="61">
        <v>265</v>
      </c>
      <c r="AA106" s="59">
        <v>304</v>
      </c>
      <c r="AB106" s="59">
        <v>237</v>
      </c>
      <c r="AC106" s="132">
        <v>235</v>
      </c>
      <c r="AD106" s="61">
        <v>171</v>
      </c>
      <c r="AE106" s="59">
        <v>340</v>
      </c>
      <c r="AF106" s="59">
        <v>230</v>
      </c>
      <c r="AG106" s="132">
        <v>248</v>
      </c>
      <c r="AH106" s="61">
        <v>8</v>
      </c>
      <c r="AI106" s="132">
        <v>9</v>
      </c>
      <c r="AJ106" s="64">
        <f>IFERROR(VLOOKUP($B106,STOCK!$A:$H,3,0)," ")</f>
        <v>530</v>
      </c>
      <c r="AK106" s="65">
        <f>IFERROR(VLOOKUP($B106,STOCK!$A:$H,4,0)," ")</f>
        <v>382</v>
      </c>
      <c r="AL106" s="65">
        <f>IFERROR(VLOOKUP($B106,STOCK!$A:$H,5,0)," ")</f>
        <v>80</v>
      </c>
      <c r="AM106" s="65">
        <f>IFERROR(VLOOKUP($B106,STOCK!$A:$H,6,0)," ")</f>
        <v>346</v>
      </c>
      <c r="AN106" s="65">
        <f>IFERROR(VLOOKUP($B106,STOCK!$A:$H,7,0)," ")</f>
        <v>303</v>
      </c>
      <c r="AO106" s="65">
        <f>IFERROR(VLOOKUP($B106,STOCK!$A:$H,8,0)," ")</f>
        <v>112</v>
      </c>
      <c r="AP106" s="62">
        <f t="shared" si="13"/>
        <v>54.266211604095567</v>
      </c>
      <c r="AQ106" s="50">
        <f t="shared" si="14"/>
        <v>40.638297872340431</v>
      </c>
      <c r="AR106" s="50">
        <f t="shared" si="15"/>
        <v>64.86486486486487</v>
      </c>
      <c r="AS106" s="50">
        <f t="shared" si="16"/>
        <v>44.170212765957444</v>
      </c>
      <c r="AT106" s="50">
        <f t="shared" si="17"/>
        <v>36.653225806451609</v>
      </c>
      <c r="AU106" s="63">
        <f t="shared" si="24"/>
        <v>373.33333333333331</v>
      </c>
      <c r="AV106" s="67">
        <v>2806.6083100000001</v>
      </c>
      <c r="AW106" s="133">
        <v>2806.6096299999999</v>
      </c>
      <c r="AX106" s="49">
        <v>3250</v>
      </c>
      <c r="AY106" s="51">
        <f t="shared" si="18"/>
        <v>0.15798132159025768</v>
      </c>
      <c r="AZ106" s="51">
        <f t="shared" si="19"/>
        <v>0.13642821230769228</v>
      </c>
      <c r="BA106" s="49">
        <v>3150</v>
      </c>
      <c r="BB106" s="52">
        <v>6</v>
      </c>
      <c r="BC106" s="51">
        <f t="shared" si="20"/>
        <v>0.12235112707978835</v>
      </c>
      <c r="BD106" s="51">
        <f t="shared" si="21"/>
        <v>0.1090132349206349</v>
      </c>
      <c r="BE106" s="49">
        <v>3090</v>
      </c>
      <c r="BF106" s="52">
        <v>12</v>
      </c>
      <c r="BG106" s="51">
        <f t="shared" si="22"/>
        <v>0.1009730103735067</v>
      </c>
      <c r="BH106" s="51">
        <f t="shared" si="23"/>
        <v>9.1712521035598682E-2</v>
      </c>
      <c r="BI106" s="282">
        <f t="shared" si="25"/>
        <v>1104</v>
      </c>
    </row>
    <row r="107" spans="1:61" hidden="1">
      <c r="A107" s="54" t="s">
        <v>150</v>
      </c>
      <c r="B107" s="55" t="s">
        <v>558</v>
      </c>
      <c r="C107" s="55" t="s">
        <v>559</v>
      </c>
      <c r="D107" s="44" t="s">
        <v>560</v>
      </c>
      <c r="E107" s="56">
        <v>6</v>
      </c>
      <c r="F107" s="46" t="s">
        <v>5814</v>
      </c>
      <c r="G107" s="47" t="s">
        <v>5814</v>
      </c>
      <c r="H107" s="47" t="s">
        <v>5815</v>
      </c>
      <c r="I107" s="48" t="s">
        <v>5846</v>
      </c>
      <c r="J107" s="48" t="s">
        <v>5853</v>
      </c>
      <c r="K107" s="48" t="s">
        <v>5818</v>
      </c>
      <c r="L107" s="45">
        <v>87</v>
      </c>
      <c r="M107" s="47" t="s">
        <v>5819</v>
      </c>
      <c r="N107" s="60">
        <v>429</v>
      </c>
      <c r="O107" s="58">
        <v>807</v>
      </c>
      <c r="P107" s="58">
        <v>402</v>
      </c>
      <c r="Q107" s="132">
        <v>391</v>
      </c>
      <c r="R107" s="60">
        <v>466</v>
      </c>
      <c r="S107" s="58">
        <v>604</v>
      </c>
      <c r="T107" s="58">
        <v>422</v>
      </c>
      <c r="U107" s="132">
        <v>320</v>
      </c>
      <c r="V107" s="58">
        <v>383</v>
      </c>
      <c r="W107" s="58">
        <v>248</v>
      </c>
      <c r="X107" s="58">
        <v>401</v>
      </c>
      <c r="Y107" s="132">
        <v>412</v>
      </c>
      <c r="Z107" s="61">
        <v>824</v>
      </c>
      <c r="AA107" s="59">
        <v>836</v>
      </c>
      <c r="AB107" s="59">
        <v>363</v>
      </c>
      <c r="AC107" s="132">
        <v>462</v>
      </c>
      <c r="AD107" s="61">
        <v>156</v>
      </c>
      <c r="AE107" s="59">
        <v>306</v>
      </c>
      <c r="AF107" s="59">
        <v>365</v>
      </c>
      <c r="AG107" s="132">
        <v>323</v>
      </c>
      <c r="AH107" s="61">
        <v>0</v>
      </c>
      <c r="AI107" s="132">
        <v>11</v>
      </c>
      <c r="AJ107" s="64">
        <f>IFERROR(VLOOKUP($B107,STOCK!$A:$H,3,0)," ")</f>
        <v>539</v>
      </c>
      <c r="AK107" s="65">
        <f>IFERROR(VLOOKUP($B107,STOCK!$A:$H,4,0)," ")</f>
        <v>541</v>
      </c>
      <c r="AL107" s="65">
        <f>IFERROR(VLOOKUP($B107,STOCK!$A:$H,5,0)," ")</f>
        <v>522</v>
      </c>
      <c r="AM107" s="65">
        <f>IFERROR(VLOOKUP($B107,STOCK!$A:$H,6,0)," ")</f>
        <v>726</v>
      </c>
      <c r="AN107" s="65">
        <f>IFERROR(VLOOKUP($B107,STOCK!$A:$H,7,0)," ")</f>
        <v>629</v>
      </c>
      <c r="AO107" s="65">
        <f>IFERROR(VLOOKUP($B107,STOCK!$A:$H,8,0)," ")</f>
        <v>353</v>
      </c>
      <c r="AP107" s="62">
        <f t="shared" si="13"/>
        <v>41.355498721227626</v>
      </c>
      <c r="AQ107" s="50">
        <f t="shared" si="14"/>
        <v>50.71875</v>
      </c>
      <c r="AR107" s="50">
        <f t="shared" si="15"/>
        <v>38.009708737864081</v>
      </c>
      <c r="AS107" s="50">
        <f t="shared" si="16"/>
        <v>47.142857142857139</v>
      </c>
      <c r="AT107" s="50">
        <f t="shared" si="17"/>
        <v>58.421052631578952</v>
      </c>
      <c r="AU107" s="63">
        <f t="shared" si="24"/>
        <v>962.72727272727275</v>
      </c>
      <c r="AV107" s="67">
        <v>2300.0000100000002</v>
      </c>
      <c r="AW107" s="133">
        <v>2299.9997899999998</v>
      </c>
      <c r="AX107" s="49">
        <v>2650</v>
      </c>
      <c r="AY107" s="51">
        <f t="shared" si="18"/>
        <v>0.15217390803402631</v>
      </c>
      <c r="AZ107" s="51">
        <f t="shared" si="19"/>
        <v>0.13207546792452823</v>
      </c>
      <c r="BA107" s="49">
        <v>2550</v>
      </c>
      <c r="BB107" s="52">
        <v>6</v>
      </c>
      <c r="BC107" s="51">
        <f t="shared" si="20"/>
        <v>0.10869564735349702</v>
      </c>
      <c r="BD107" s="51">
        <f t="shared" si="21"/>
        <v>9.80392117647058E-2</v>
      </c>
      <c r="BE107" s="49">
        <v>2450</v>
      </c>
      <c r="BF107" s="52">
        <v>18</v>
      </c>
      <c r="BG107" s="51">
        <f t="shared" si="22"/>
        <v>6.5217386672967725E-2</v>
      </c>
      <c r="BH107" s="51">
        <f t="shared" si="23"/>
        <v>6.1224485714285633E-2</v>
      </c>
      <c r="BI107" s="282">
        <f t="shared" si="25"/>
        <v>1919</v>
      </c>
    </row>
    <row r="108" spans="1:61" hidden="1">
      <c r="A108" s="54" t="s">
        <v>150</v>
      </c>
      <c r="B108" s="55" t="s">
        <v>561</v>
      </c>
      <c r="C108" s="55" t="s">
        <v>562</v>
      </c>
      <c r="D108" s="44" t="s">
        <v>563</v>
      </c>
      <c r="E108" s="56">
        <v>12</v>
      </c>
      <c r="F108" s="46" t="s">
        <v>5814</v>
      </c>
      <c r="G108" s="47" t="s">
        <v>5814</v>
      </c>
      <c r="H108" s="47" t="s">
        <v>5815</v>
      </c>
      <c r="I108" s="48" t="s">
        <v>5846</v>
      </c>
      <c r="J108" s="48" t="s">
        <v>5853</v>
      </c>
      <c r="K108" s="48" t="s">
        <v>5818</v>
      </c>
      <c r="L108" s="45">
        <v>87</v>
      </c>
      <c r="M108" s="47" t="s">
        <v>5819</v>
      </c>
      <c r="N108" s="60">
        <v>289</v>
      </c>
      <c r="O108" s="58">
        <v>405</v>
      </c>
      <c r="P108" s="58">
        <v>333</v>
      </c>
      <c r="Q108" s="132">
        <v>360</v>
      </c>
      <c r="R108" s="60">
        <v>656</v>
      </c>
      <c r="S108" s="58">
        <v>534</v>
      </c>
      <c r="T108" s="58">
        <v>392</v>
      </c>
      <c r="U108" s="132">
        <v>317</v>
      </c>
      <c r="V108" s="58">
        <v>103</v>
      </c>
      <c r="W108" s="58">
        <v>305</v>
      </c>
      <c r="X108" s="58">
        <v>150</v>
      </c>
      <c r="Y108" s="132">
        <v>92</v>
      </c>
      <c r="Z108" s="61">
        <v>206</v>
      </c>
      <c r="AA108" s="59">
        <v>301</v>
      </c>
      <c r="AB108" s="59">
        <v>164</v>
      </c>
      <c r="AC108" s="132">
        <v>129</v>
      </c>
      <c r="AD108" s="61">
        <v>305</v>
      </c>
      <c r="AE108" s="59">
        <v>282</v>
      </c>
      <c r="AF108" s="59">
        <v>195</v>
      </c>
      <c r="AG108" s="132">
        <v>161</v>
      </c>
      <c r="AH108" s="61">
        <v>5</v>
      </c>
      <c r="AI108" s="132">
        <v>11</v>
      </c>
      <c r="AJ108" s="64">
        <f>IFERROR(VLOOKUP($B108,STOCK!$A:$H,3,0)," ")</f>
        <v>1203</v>
      </c>
      <c r="AK108" s="65">
        <f>IFERROR(VLOOKUP($B108,STOCK!$A:$H,4,0)," ")</f>
        <v>388</v>
      </c>
      <c r="AL108" s="65">
        <f>IFERROR(VLOOKUP($B108,STOCK!$A:$H,5,0)," ")</f>
        <v>316</v>
      </c>
      <c r="AM108" s="65">
        <f>IFERROR(VLOOKUP($B108,STOCK!$A:$H,6,0)," ")</f>
        <v>227</v>
      </c>
      <c r="AN108" s="65">
        <f>IFERROR(VLOOKUP($B108,STOCK!$A:$H,7,0)," ")</f>
        <v>256</v>
      </c>
      <c r="AO108" s="65">
        <f>IFERROR(VLOOKUP($B108,STOCK!$A:$H,8,0)," ")</f>
        <v>86</v>
      </c>
      <c r="AP108" s="62">
        <f t="shared" si="13"/>
        <v>100.25</v>
      </c>
      <c r="AQ108" s="50">
        <f t="shared" si="14"/>
        <v>36.719242902208201</v>
      </c>
      <c r="AR108" s="50">
        <f t="shared" si="15"/>
        <v>103.04347826086956</v>
      </c>
      <c r="AS108" s="50">
        <f t="shared" si="16"/>
        <v>52.790697674418603</v>
      </c>
      <c r="AT108" s="50">
        <f t="shared" si="17"/>
        <v>47.701863354037265</v>
      </c>
      <c r="AU108" s="63">
        <f t="shared" si="24"/>
        <v>234.54545454545456</v>
      </c>
      <c r="AV108" s="67">
        <v>1456.6666399999999</v>
      </c>
      <c r="AW108" s="133">
        <v>1456.66642</v>
      </c>
      <c r="AX108" s="49">
        <v>1700</v>
      </c>
      <c r="AY108" s="51">
        <f t="shared" si="18"/>
        <v>0.16704807628463314</v>
      </c>
      <c r="AZ108" s="51">
        <f t="shared" si="19"/>
        <v>0.14313727058823533</v>
      </c>
      <c r="BA108" s="49">
        <v>1650</v>
      </c>
      <c r="BB108" s="52">
        <v>6</v>
      </c>
      <c r="BC108" s="51">
        <f t="shared" si="20"/>
        <v>0.13272313286449688</v>
      </c>
      <c r="BD108" s="51">
        <f t="shared" si="21"/>
        <v>0.11717173333333339</v>
      </c>
      <c r="BE108" s="49">
        <v>1590</v>
      </c>
      <c r="BF108" s="52">
        <v>12</v>
      </c>
      <c r="BG108" s="51">
        <f t="shared" si="22"/>
        <v>9.1533200760333333E-2</v>
      </c>
      <c r="BH108" s="51">
        <f t="shared" si="23"/>
        <v>8.3857459119496908E-2</v>
      </c>
      <c r="BI108" s="282">
        <f t="shared" si="25"/>
        <v>1070</v>
      </c>
    </row>
    <row r="109" spans="1:61" hidden="1">
      <c r="A109" s="54" t="s">
        <v>150</v>
      </c>
      <c r="B109" s="55" t="s">
        <v>564</v>
      </c>
      <c r="C109" s="55" t="s">
        <v>565</v>
      </c>
      <c r="D109" s="44" t="s">
        <v>566</v>
      </c>
      <c r="E109" s="56">
        <v>24</v>
      </c>
      <c r="F109" s="46" t="s">
        <v>5814</v>
      </c>
      <c r="G109" s="47" t="s">
        <v>5814</v>
      </c>
      <c r="H109" s="47" t="s">
        <v>5815</v>
      </c>
      <c r="I109" s="48" t="s">
        <v>5846</v>
      </c>
      <c r="J109" s="48" t="s">
        <v>5853</v>
      </c>
      <c r="K109" s="48" t="s">
        <v>5832</v>
      </c>
      <c r="L109" s="45">
        <v>161</v>
      </c>
      <c r="M109" s="47" t="s">
        <v>5833</v>
      </c>
      <c r="N109" s="60">
        <v>24</v>
      </c>
      <c r="O109" s="58">
        <v>0</v>
      </c>
      <c r="P109" s="58">
        <v>12</v>
      </c>
      <c r="Q109" s="132">
        <v>24</v>
      </c>
      <c r="R109" s="60">
        <v>7</v>
      </c>
      <c r="S109" s="58">
        <v>6</v>
      </c>
      <c r="T109" s="58">
        <v>0</v>
      </c>
      <c r="U109" s="132">
        <v>1</v>
      </c>
      <c r="V109" s="58">
        <v>1</v>
      </c>
      <c r="W109" s="58">
        <v>1</v>
      </c>
      <c r="X109" s="58">
        <v>5</v>
      </c>
      <c r="Y109" s="132">
        <v>5</v>
      </c>
      <c r="Z109" s="61">
        <v>0</v>
      </c>
      <c r="AA109" s="59">
        <v>6</v>
      </c>
      <c r="AB109" s="59">
        <v>22</v>
      </c>
      <c r="AC109" s="132">
        <v>22</v>
      </c>
      <c r="AD109" s="61">
        <v>24</v>
      </c>
      <c r="AE109" s="59">
        <v>12</v>
      </c>
      <c r="AF109" s="59">
        <v>24</v>
      </c>
      <c r="AG109" s="132">
        <v>18</v>
      </c>
      <c r="AH109" s="61">
        <v>0</v>
      </c>
      <c r="AI109" s="132">
        <v>0</v>
      </c>
      <c r="AJ109" s="64">
        <f>IFERROR(VLOOKUP($B109,STOCK!$A:$H,3,0)," ")</f>
        <v>7</v>
      </c>
      <c r="AK109" s="65">
        <f>IFERROR(VLOOKUP($B109,STOCK!$A:$H,4,0)," ")</f>
        <v>9</v>
      </c>
      <c r="AL109" s="65">
        <f>IFERROR(VLOOKUP($B109,STOCK!$A:$H,5,0)," ")</f>
        <v>12</v>
      </c>
      <c r="AM109" s="65">
        <f>IFERROR(VLOOKUP($B109,STOCK!$A:$H,6,0)," ")</f>
        <v>39</v>
      </c>
      <c r="AN109" s="65">
        <f>IFERROR(VLOOKUP($B109,STOCK!$A:$H,7,0)," ")</f>
        <v>30</v>
      </c>
      <c r="AO109" s="65">
        <f>IFERROR(VLOOKUP($B109,STOCK!$A:$H,8,0)," ")</f>
        <v>24</v>
      </c>
      <c r="AP109" s="62">
        <f t="shared" si="13"/>
        <v>8.75</v>
      </c>
      <c r="AQ109" s="50">
        <f t="shared" si="14"/>
        <v>270</v>
      </c>
      <c r="AR109" s="50">
        <f t="shared" si="15"/>
        <v>72</v>
      </c>
      <c r="AS109" s="50">
        <f t="shared" si="16"/>
        <v>53.18181818181818</v>
      </c>
      <c r="AT109" s="50">
        <f t="shared" si="17"/>
        <v>50</v>
      </c>
      <c r="AU109" s="63" t="str">
        <f t="shared" si="24"/>
        <v>SV</v>
      </c>
      <c r="AV109" s="67">
        <v>9636</v>
      </c>
      <c r="AW109" s="133">
        <v>9518.9238100000002</v>
      </c>
      <c r="AX109" s="49">
        <v>11500</v>
      </c>
      <c r="AY109" s="51">
        <f t="shared" si="18"/>
        <v>0.19344126193441258</v>
      </c>
      <c r="AZ109" s="51">
        <f t="shared" si="19"/>
        <v>0.16208695652173913</v>
      </c>
      <c r="BA109" s="49">
        <v>11250</v>
      </c>
      <c r="BB109" s="52">
        <v>6</v>
      </c>
      <c r="BC109" s="51">
        <f t="shared" si="20"/>
        <v>0.16749688667496887</v>
      </c>
      <c r="BD109" s="51">
        <f t="shared" si="21"/>
        <v>0.14346666666666666</v>
      </c>
      <c r="BE109" s="49">
        <v>10900</v>
      </c>
      <c r="BF109" s="52">
        <v>12</v>
      </c>
      <c r="BG109" s="51">
        <f t="shared" si="22"/>
        <v>0.13117476131174755</v>
      </c>
      <c r="BH109" s="51">
        <f t="shared" si="23"/>
        <v>0.11596330275229358</v>
      </c>
      <c r="BI109" s="282">
        <f t="shared" si="25"/>
        <v>70</v>
      </c>
    </row>
    <row r="110" spans="1:61" hidden="1">
      <c r="A110" s="54" t="s">
        <v>150</v>
      </c>
      <c r="B110" s="55" t="s">
        <v>567</v>
      </c>
      <c r="C110" s="55" t="s">
        <v>568</v>
      </c>
      <c r="D110" s="44" t="s">
        <v>569</v>
      </c>
      <c r="E110" s="56">
        <v>24</v>
      </c>
      <c r="F110" s="46" t="s">
        <v>5814</v>
      </c>
      <c r="G110" s="47" t="s">
        <v>5814</v>
      </c>
      <c r="H110" s="47" t="s">
        <v>5815</v>
      </c>
      <c r="I110" s="48" t="s">
        <v>5846</v>
      </c>
      <c r="J110" s="48" t="s">
        <v>5853</v>
      </c>
      <c r="K110" s="48" t="s">
        <v>5832</v>
      </c>
      <c r="L110" s="45">
        <v>161</v>
      </c>
      <c r="M110" s="47" t="s">
        <v>5833</v>
      </c>
      <c r="N110" s="60">
        <v>0</v>
      </c>
      <c r="O110" s="58">
        <v>0</v>
      </c>
      <c r="P110" s="58">
        <v>3</v>
      </c>
      <c r="Q110" s="132">
        <v>0</v>
      </c>
      <c r="R110" s="60">
        <v>1</v>
      </c>
      <c r="S110" s="58">
        <v>0</v>
      </c>
      <c r="T110" s="58">
        <v>2</v>
      </c>
      <c r="U110" s="132">
        <v>2</v>
      </c>
      <c r="V110" s="58">
        <v>0</v>
      </c>
      <c r="W110" s="58">
        <v>0</v>
      </c>
      <c r="X110" s="58">
        <v>0</v>
      </c>
      <c r="Y110" s="132">
        <v>4</v>
      </c>
      <c r="Z110" s="61">
        <v>0</v>
      </c>
      <c r="AA110" s="59">
        <v>0</v>
      </c>
      <c r="AB110" s="59">
        <v>1</v>
      </c>
      <c r="AC110" s="132">
        <v>0</v>
      </c>
      <c r="AD110" s="61">
        <v>0</v>
      </c>
      <c r="AE110" s="59">
        <v>0</v>
      </c>
      <c r="AF110" s="59">
        <v>1</v>
      </c>
      <c r="AG110" s="132">
        <v>0</v>
      </c>
      <c r="AH110" s="61">
        <v>0</v>
      </c>
      <c r="AI110" s="132">
        <v>0</v>
      </c>
      <c r="AJ110" s="64">
        <f>IFERROR(VLOOKUP($B110,STOCK!$A:$H,3,0)," ")</f>
        <v>47</v>
      </c>
      <c r="AK110" s="65">
        <f>IFERROR(VLOOKUP($B110,STOCK!$A:$H,4,0)," ")</f>
        <v>35</v>
      </c>
      <c r="AL110" s="65">
        <f>IFERROR(VLOOKUP($B110,STOCK!$A:$H,5,0)," ")</f>
        <v>24</v>
      </c>
      <c r="AM110" s="65">
        <f>IFERROR(VLOOKUP($B110,STOCK!$A:$H,6,0)," ")</f>
        <v>17</v>
      </c>
      <c r="AN110" s="65">
        <f>IFERROR(VLOOKUP($B110,STOCK!$A:$H,7,0)," ")</f>
        <v>26</v>
      </c>
      <c r="AO110" s="65">
        <f>IFERROR(VLOOKUP($B110,STOCK!$A:$H,8,0)," ")</f>
        <v>24</v>
      </c>
      <c r="AP110" s="62" t="str">
        <f t="shared" si="13"/>
        <v>SV</v>
      </c>
      <c r="AQ110" s="50">
        <f t="shared" si="14"/>
        <v>525</v>
      </c>
      <c r="AR110" s="50">
        <f t="shared" si="15"/>
        <v>180</v>
      </c>
      <c r="AS110" s="50" t="str">
        <f t="shared" si="16"/>
        <v>SV</v>
      </c>
      <c r="AT110" s="50" t="str">
        <f t="shared" si="17"/>
        <v>SV</v>
      </c>
      <c r="AU110" s="63" t="str">
        <f t="shared" si="24"/>
        <v>SV</v>
      </c>
      <c r="AV110" s="67">
        <v>13875.000040000001</v>
      </c>
      <c r="AW110" s="133">
        <v>12259.11016</v>
      </c>
      <c r="AX110" s="49">
        <v>16500</v>
      </c>
      <c r="AY110" s="51">
        <f t="shared" si="18"/>
        <v>0.18918918576089605</v>
      </c>
      <c r="AZ110" s="51">
        <f t="shared" si="19"/>
        <v>0.15909090666666661</v>
      </c>
      <c r="BA110" s="49">
        <v>16250</v>
      </c>
      <c r="BB110" s="52">
        <v>3</v>
      </c>
      <c r="BC110" s="51">
        <f t="shared" si="20"/>
        <v>0.17117116779482178</v>
      </c>
      <c r="BD110" s="51">
        <f t="shared" si="21"/>
        <v>0.14615384369230763</v>
      </c>
      <c r="BE110" s="49">
        <v>15900</v>
      </c>
      <c r="BF110" s="52">
        <v>6</v>
      </c>
      <c r="BG110" s="51">
        <f t="shared" si="22"/>
        <v>0.14594594264231797</v>
      </c>
      <c r="BH110" s="51">
        <f t="shared" si="23"/>
        <v>0.12735848805031441</v>
      </c>
      <c r="BI110" s="282">
        <f t="shared" si="25"/>
        <v>6</v>
      </c>
    </row>
    <row r="111" spans="1:61" hidden="1">
      <c r="A111" s="54" t="s">
        <v>150</v>
      </c>
      <c r="B111" s="55" t="s">
        <v>570</v>
      </c>
      <c r="C111" s="55" t="s">
        <v>571</v>
      </c>
      <c r="D111" s="44" t="s">
        <v>572</v>
      </c>
      <c r="E111" s="56">
        <v>15</v>
      </c>
      <c r="F111" s="46" t="s">
        <v>5814</v>
      </c>
      <c r="G111" s="47" t="s">
        <v>5814</v>
      </c>
      <c r="H111" s="47" t="s">
        <v>5815</v>
      </c>
      <c r="I111" s="48" t="s">
        <v>5846</v>
      </c>
      <c r="J111" s="48" t="s">
        <v>5853</v>
      </c>
      <c r="K111" s="48" t="s">
        <v>5832</v>
      </c>
      <c r="L111" s="45">
        <v>161</v>
      </c>
      <c r="M111" s="47" t="s">
        <v>5833</v>
      </c>
      <c r="N111" s="60">
        <v>27</v>
      </c>
      <c r="O111" s="58">
        <v>0</v>
      </c>
      <c r="P111" s="58">
        <v>0</v>
      </c>
      <c r="Q111" s="132">
        <v>2</v>
      </c>
      <c r="R111" s="60">
        <v>5</v>
      </c>
      <c r="S111" s="58">
        <v>1</v>
      </c>
      <c r="T111" s="58">
        <v>0</v>
      </c>
      <c r="U111" s="132">
        <v>0</v>
      </c>
      <c r="V111" s="58">
        <v>3</v>
      </c>
      <c r="W111" s="58">
        <v>2</v>
      </c>
      <c r="X111" s="58">
        <v>1</v>
      </c>
      <c r="Y111" s="132">
        <v>12</v>
      </c>
      <c r="Z111" s="61">
        <v>0</v>
      </c>
      <c r="AA111" s="59">
        <v>0</v>
      </c>
      <c r="AB111" s="59">
        <v>1</v>
      </c>
      <c r="AC111" s="132">
        <v>0</v>
      </c>
      <c r="AD111" s="61">
        <v>0</v>
      </c>
      <c r="AE111" s="59">
        <v>0</v>
      </c>
      <c r="AF111" s="59">
        <v>3</v>
      </c>
      <c r="AG111" s="132">
        <v>2</v>
      </c>
      <c r="AH111" s="61">
        <v>0</v>
      </c>
      <c r="AI111" s="132">
        <v>0</v>
      </c>
      <c r="AJ111" s="64">
        <f>IFERROR(VLOOKUP($B111,STOCK!$A:$H,3,0)," ")</f>
        <v>59</v>
      </c>
      <c r="AK111" s="65">
        <f>IFERROR(VLOOKUP($B111,STOCK!$A:$H,4,0)," ")</f>
        <v>6</v>
      </c>
      <c r="AL111" s="65">
        <f>IFERROR(VLOOKUP($B111,STOCK!$A:$H,5,0)," ")</f>
        <v>4</v>
      </c>
      <c r="AM111" s="65">
        <f>IFERROR(VLOOKUP($B111,STOCK!$A:$H,6,0)," ")</f>
        <v>9</v>
      </c>
      <c r="AN111" s="65">
        <f>IFERROR(VLOOKUP($B111,STOCK!$A:$H,7,0)," ")</f>
        <v>24</v>
      </c>
      <c r="AO111" s="65">
        <f>IFERROR(VLOOKUP($B111,STOCK!$A:$H,8,0)," ")</f>
        <v>15</v>
      </c>
      <c r="AP111" s="62">
        <f t="shared" si="13"/>
        <v>885</v>
      </c>
      <c r="AQ111" s="50" t="str">
        <f t="shared" si="14"/>
        <v>SV</v>
      </c>
      <c r="AR111" s="50">
        <f t="shared" si="15"/>
        <v>10</v>
      </c>
      <c r="AS111" s="50" t="str">
        <f t="shared" si="16"/>
        <v>SV</v>
      </c>
      <c r="AT111" s="50">
        <f t="shared" si="17"/>
        <v>360</v>
      </c>
      <c r="AU111" s="63" t="str">
        <f t="shared" si="24"/>
        <v>SV</v>
      </c>
      <c r="AV111" s="67">
        <v>18499.999980000001</v>
      </c>
      <c r="AW111" s="133">
        <v>16771.411800000002</v>
      </c>
      <c r="AX111" s="49">
        <v>21900</v>
      </c>
      <c r="AY111" s="51">
        <f t="shared" si="18"/>
        <v>0.18378378506354998</v>
      </c>
      <c r="AZ111" s="51">
        <f t="shared" si="19"/>
        <v>0.15525114246575339</v>
      </c>
      <c r="BA111" s="49">
        <v>21500</v>
      </c>
      <c r="BB111" s="52">
        <v>3</v>
      </c>
      <c r="BC111" s="51">
        <f t="shared" si="20"/>
        <v>0.16216216341855372</v>
      </c>
      <c r="BD111" s="51">
        <f t="shared" si="21"/>
        <v>0.13953488465116276</v>
      </c>
      <c r="BE111" s="49">
        <v>20900</v>
      </c>
      <c r="BF111" s="52">
        <v>6</v>
      </c>
      <c r="BG111" s="51">
        <f t="shared" si="22"/>
        <v>0.12972973095105922</v>
      </c>
      <c r="BH111" s="51">
        <f t="shared" si="23"/>
        <v>0.11483253684210525</v>
      </c>
      <c r="BI111" s="282">
        <f t="shared" si="25"/>
        <v>16</v>
      </c>
    </row>
    <row r="112" spans="1:61" hidden="1">
      <c r="A112" s="54" t="s">
        <v>150</v>
      </c>
      <c r="B112" s="55" t="s">
        <v>573</v>
      </c>
      <c r="C112" s="55" t="s">
        <v>574</v>
      </c>
      <c r="D112" s="44" t="s">
        <v>575</v>
      </c>
      <c r="E112" s="56">
        <v>24</v>
      </c>
      <c r="F112" s="46" t="s">
        <v>5814</v>
      </c>
      <c r="G112" s="47" t="s">
        <v>5814</v>
      </c>
      <c r="H112" s="47" t="s">
        <v>5815</v>
      </c>
      <c r="I112" s="48" t="s">
        <v>5846</v>
      </c>
      <c r="J112" s="48" t="s">
        <v>5853</v>
      </c>
      <c r="K112" s="48" t="s">
        <v>5832</v>
      </c>
      <c r="L112" s="45">
        <v>161</v>
      </c>
      <c r="M112" s="47" t="s">
        <v>5833</v>
      </c>
      <c r="N112" s="60">
        <v>34</v>
      </c>
      <c r="O112" s="58">
        <v>39</v>
      </c>
      <c r="P112" s="58">
        <v>6</v>
      </c>
      <c r="Q112" s="132">
        <v>10</v>
      </c>
      <c r="R112" s="60">
        <v>0</v>
      </c>
      <c r="S112" s="58">
        <v>0</v>
      </c>
      <c r="T112" s="58">
        <v>0</v>
      </c>
      <c r="U112" s="132">
        <v>0</v>
      </c>
      <c r="V112" s="58">
        <v>12</v>
      </c>
      <c r="W112" s="58">
        <v>24</v>
      </c>
      <c r="X112" s="58">
        <v>1</v>
      </c>
      <c r="Y112" s="132">
        <v>6</v>
      </c>
      <c r="Z112" s="61">
        <v>1</v>
      </c>
      <c r="AA112" s="59">
        <v>2</v>
      </c>
      <c r="AB112" s="59">
        <v>0</v>
      </c>
      <c r="AC112" s="132">
        <v>0</v>
      </c>
      <c r="AD112" s="61">
        <v>24</v>
      </c>
      <c r="AE112" s="59">
        <v>19</v>
      </c>
      <c r="AF112" s="59">
        <v>0</v>
      </c>
      <c r="AG112" s="132">
        <v>8</v>
      </c>
      <c r="AH112" s="61">
        <v>0</v>
      </c>
      <c r="AI112" s="132">
        <v>0</v>
      </c>
      <c r="AJ112" s="64">
        <f>IFERROR(VLOOKUP($B112,STOCK!$A:$H,3,0)," ")</f>
        <v>11</v>
      </c>
      <c r="AK112" s="65">
        <f>IFERROR(VLOOKUP($B112,STOCK!$A:$H,4,0)," ")</f>
        <v>13</v>
      </c>
      <c r="AL112" s="65">
        <f>IFERROR(VLOOKUP($B112,STOCK!$A:$H,5,0)," ")</f>
        <v>11</v>
      </c>
      <c r="AM112" s="65">
        <f>IFERROR(VLOOKUP($B112,STOCK!$A:$H,6,0)," ")</f>
        <v>12</v>
      </c>
      <c r="AN112" s="65">
        <f>IFERROR(VLOOKUP($B112,STOCK!$A:$H,7,0)," ")</f>
        <v>3</v>
      </c>
      <c r="AO112" s="65">
        <f>IFERROR(VLOOKUP($B112,STOCK!$A:$H,8,0)," ")</f>
        <v>24</v>
      </c>
      <c r="AP112" s="62">
        <f t="shared" si="13"/>
        <v>33</v>
      </c>
      <c r="AQ112" s="50" t="str">
        <f t="shared" si="14"/>
        <v>SV</v>
      </c>
      <c r="AR112" s="50">
        <f t="shared" si="15"/>
        <v>55</v>
      </c>
      <c r="AS112" s="50" t="str">
        <f t="shared" si="16"/>
        <v>SV</v>
      </c>
      <c r="AT112" s="50">
        <f t="shared" si="17"/>
        <v>11.25</v>
      </c>
      <c r="AU112" s="63" t="str">
        <f t="shared" si="24"/>
        <v>SV</v>
      </c>
      <c r="AV112" s="67">
        <v>8093.9999799999996</v>
      </c>
      <c r="AW112" s="133">
        <v>7806.3734100000001</v>
      </c>
      <c r="AX112" s="49">
        <v>9500</v>
      </c>
      <c r="AY112" s="51">
        <f t="shared" si="18"/>
        <v>0.17370892308798846</v>
      </c>
      <c r="AZ112" s="51">
        <f t="shared" si="19"/>
        <v>0.14800000210526321</v>
      </c>
      <c r="BA112" s="49">
        <v>9250</v>
      </c>
      <c r="BB112" s="52">
        <v>6</v>
      </c>
      <c r="BC112" s="51">
        <f t="shared" si="20"/>
        <v>0.14282184616462046</v>
      </c>
      <c r="BD112" s="51">
        <f t="shared" si="21"/>
        <v>0.12497297513513518</v>
      </c>
      <c r="BE112" s="49">
        <v>8900</v>
      </c>
      <c r="BF112" s="52">
        <v>12</v>
      </c>
      <c r="BG112" s="51">
        <f t="shared" si="22"/>
        <v>9.9579938471904939E-2</v>
      </c>
      <c r="BH112" s="51">
        <f t="shared" si="23"/>
        <v>9.0561800000000039E-2</v>
      </c>
      <c r="BI112" s="282">
        <f t="shared" si="25"/>
        <v>24</v>
      </c>
    </row>
    <row r="113" spans="1:61" hidden="1">
      <c r="A113" s="54" t="s">
        <v>151</v>
      </c>
      <c r="B113" s="55" t="s">
        <v>576</v>
      </c>
      <c r="C113" s="55" t="s">
        <v>577</v>
      </c>
      <c r="D113" s="44" t="s">
        <v>578</v>
      </c>
      <c r="E113" s="56">
        <v>1</v>
      </c>
      <c r="F113" s="46" t="s">
        <v>5814</v>
      </c>
      <c r="G113" s="47" t="s">
        <v>5814</v>
      </c>
      <c r="H113" s="47" t="s">
        <v>5815</v>
      </c>
      <c r="I113" s="48" t="s">
        <v>5846</v>
      </c>
      <c r="J113" s="48" t="s">
        <v>5853</v>
      </c>
      <c r="K113" s="48" t="s">
        <v>5832</v>
      </c>
      <c r="L113" s="45">
        <v>161</v>
      </c>
      <c r="M113" s="47" t="s">
        <v>5833</v>
      </c>
      <c r="N113" s="60">
        <v>0</v>
      </c>
      <c r="O113" s="58">
        <v>0</v>
      </c>
      <c r="P113" s="58">
        <v>0</v>
      </c>
      <c r="Q113" s="132">
        <v>0</v>
      </c>
      <c r="R113" s="60">
        <v>0</v>
      </c>
      <c r="S113" s="58">
        <v>0</v>
      </c>
      <c r="T113" s="58">
        <v>0</v>
      </c>
      <c r="U113" s="132">
        <v>0</v>
      </c>
      <c r="V113" s="58">
        <v>0</v>
      </c>
      <c r="W113" s="58">
        <v>0</v>
      </c>
      <c r="X113" s="58">
        <v>0</v>
      </c>
      <c r="Y113" s="132">
        <v>0</v>
      </c>
      <c r="Z113" s="61">
        <v>0</v>
      </c>
      <c r="AA113" s="59">
        <v>0</v>
      </c>
      <c r="AB113" s="59">
        <v>0</v>
      </c>
      <c r="AC113" s="132">
        <v>0</v>
      </c>
      <c r="AD113" s="61">
        <v>0</v>
      </c>
      <c r="AE113" s="59">
        <v>0</v>
      </c>
      <c r="AF113" s="59">
        <v>0</v>
      </c>
      <c r="AG113" s="132">
        <v>0</v>
      </c>
      <c r="AH113" s="61">
        <v>0</v>
      </c>
      <c r="AI113" s="132">
        <v>0</v>
      </c>
      <c r="AJ113" s="64">
        <f>IFERROR(VLOOKUP($B113,STOCK!$A:$H,3,0)," ")</f>
        <v>0</v>
      </c>
      <c r="AK113" s="65">
        <f>IFERROR(VLOOKUP($B113,STOCK!$A:$H,4,0)," ")</f>
        <v>0</v>
      </c>
      <c r="AL113" s="65">
        <f>IFERROR(VLOOKUP($B113,STOCK!$A:$H,5,0)," ")</f>
        <v>0</v>
      </c>
      <c r="AM113" s="65">
        <f>IFERROR(VLOOKUP($B113,STOCK!$A:$H,6,0)," ")</f>
        <v>0</v>
      </c>
      <c r="AN113" s="65">
        <f>IFERROR(VLOOKUP($B113,STOCK!$A:$H,7,0)," ")</f>
        <v>0</v>
      </c>
      <c r="AO113" s="65">
        <f>IFERROR(VLOOKUP($B113,STOCK!$A:$H,8,0)," ")</f>
        <v>0</v>
      </c>
      <c r="AP113" s="62" t="str">
        <f t="shared" si="13"/>
        <v>Q</v>
      </c>
      <c r="AQ113" s="50" t="str">
        <f t="shared" si="14"/>
        <v>Q</v>
      </c>
      <c r="AR113" s="50" t="str">
        <f t="shared" si="15"/>
        <v>Q</v>
      </c>
      <c r="AS113" s="50" t="str">
        <f t="shared" si="16"/>
        <v>Q</v>
      </c>
      <c r="AT113" s="50" t="str">
        <f t="shared" si="17"/>
        <v>Q</v>
      </c>
      <c r="AU113" s="63" t="str">
        <f t="shared" si="24"/>
        <v>Q</v>
      </c>
      <c r="AV113" s="67">
        <v>47880.000003000001</v>
      </c>
      <c r="AW113" s="133">
        <v>57113.542860000001</v>
      </c>
      <c r="AX113" s="49">
        <v>55500</v>
      </c>
      <c r="AY113" s="51">
        <f t="shared" si="18"/>
        <v>0.15914786960155713</v>
      </c>
      <c r="AZ113" s="51">
        <f t="shared" si="19"/>
        <v>0.13729729724324322</v>
      </c>
      <c r="BA113" s="49"/>
      <c r="BB113" s="52"/>
      <c r="BC113" s="51">
        <f t="shared" si="20"/>
        <v>-1</v>
      </c>
      <c r="BD113" s="51">
        <f t="shared" si="21"/>
        <v>0</v>
      </c>
      <c r="BE113" s="49"/>
      <c r="BF113" s="52"/>
      <c r="BG113" s="51">
        <f t="shared" si="22"/>
        <v>-1</v>
      </c>
      <c r="BH113" s="51">
        <f t="shared" si="23"/>
        <v>0</v>
      </c>
      <c r="BI113" s="282">
        <f t="shared" si="25"/>
        <v>0</v>
      </c>
    </row>
    <row r="114" spans="1:61" hidden="1">
      <c r="A114" s="54" t="s">
        <v>150</v>
      </c>
      <c r="B114" s="55" t="s">
        <v>579</v>
      </c>
      <c r="C114" s="55" t="s">
        <v>580</v>
      </c>
      <c r="D114" s="44" t="s">
        <v>581</v>
      </c>
      <c r="E114" s="56">
        <v>12</v>
      </c>
      <c r="F114" s="46" t="s">
        <v>5814</v>
      </c>
      <c r="G114" s="47" t="s">
        <v>5814</v>
      </c>
      <c r="H114" s="47" t="s">
        <v>5854</v>
      </c>
      <c r="I114" s="48" t="s">
        <v>5855</v>
      </c>
      <c r="J114" s="48" t="s">
        <v>5856</v>
      </c>
      <c r="K114" s="48" t="s">
        <v>5857</v>
      </c>
      <c r="L114" s="45">
        <v>114</v>
      </c>
      <c r="M114" s="47" t="s">
        <v>161</v>
      </c>
      <c r="N114" s="60">
        <v>0</v>
      </c>
      <c r="O114" s="58">
        <v>0</v>
      </c>
      <c r="P114" s="58">
        <v>0</v>
      </c>
      <c r="Q114" s="132">
        <v>0</v>
      </c>
      <c r="R114" s="60">
        <v>0</v>
      </c>
      <c r="S114" s="58">
        <v>0</v>
      </c>
      <c r="T114" s="58">
        <v>0</v>
      </c>
      <c r="U114" s="132">
        <v>0</v>
      </c>
      <c r="V114" s="58">
        <v>5</v>
      </c>
      <c r="W114" s="58">
        <v>2</v>
      </c>
      <c r="X114" s="58">
        <v>10</v>
      </c>
      <c r="Y114" s="132">
        <v>10</v>
      </c>
      <c r="Z114" s="61">
        <v>3</v>
      </c>
      <c r="AA114" s="59">
        <v>4</v>
      </c>
      <c r="AB114" s="59">
        <v>1</v>
      </c>
      <c r="AC114" s="132">
        <v>3</v>
      </c>
      <c r="AD114" s="61">
        <v>3</v>
      </c>
      <c r="AE114" s="59">
        <v>4</v>
      </c>
      <c r="AF114" s="59">
        <v>1</v>
      </c>
      <c r="AG114" s="132">
        <v>2</v>
      </c>
      <c r="AH114" s="61">
        <v>0</v>
      </c>
      <c r="AI114" s="132">
        <v>0</v>
      </c>
      <c r="AJ114" s="64">
        <f>IFERROR(VLOOKUP($B114,STOCK!$A:$H,3,0)," ")</f>
        <v>31</v>
      </c>
      <c r="AK114" s="65">
        <f>IFERROR(VLOOKUP($B114,STOCK!$A:$H,4,0)," ")</f>
        <v>13</v>
      </c>
      <c r="AL114" s="65">
        <f>IFERROR(VLOOKUP($B114,STOCK!$A:$H,5,0)," ")</f>
        <v>12</v>
      </c>
      <c r="AM114" s="65">
        <f>IFERROR(VLOOKUP($B114,STOCK!$A:$H,6,0)," ")</f>
        <v>10</v>
      </c>
      <c r="AN114" s="65">
        <f>IFERROR(VLOOKUP($B114,STOCK!$A:$H,7,0)," ")</f>
        <v>19</v>
      </c>
      <c r="AO114" s="65">
        <f>IFERROR(VLOOKUP($B114,STOCK!$A:$H,8,0)," ")</f>
        <v>24</v>
      </c>
      <c r="AP114" s="62" t="str">
        <f t="shared" si="13"/>
        <v>SV</v>
      </c>
      <c r="AQ114" s="50" t="str">
        <f t="shared" si="14"/>
        <v>SV</v>
      </c>
      <c r="AR114" s="50">
        <f t="shared" si="15"/>
        <v>36</v>
      </c>
      <c r="AS114" s="50">
        <f t="shared" si="16"/>
        <v>100</v>
      </c>
      <c r="AT114" s="50">
        <f t="shared" si="17"/>
        <v>285</v>
      </c>
      <c r="AU114" s="63" t="str">
        <f t="shared" si="24"/>
        <v>SV</v>
      </c>
      <c r="AV114" s="67">
        <v>5519.9999799999996</v>
      </c>
      <c r="AW114" s="133">
        <v>5381.9357900000005</v>
      </c>
      <c r="AX114" s="49">
        <v>6350</v>
      </c>
      <c r="AY114" s="51">
        <f t="shared" si="18"/>
        <v>0.15036232300855912</v>
      </c>
      <c r="AZ114" s="51">
        <f t="shared" si="19"/>
        <v>0.1307086645669292</v>
      </c>
      <c r="BA114" s="49">
        <v>6150</v>
      </c>
      <c r="BB114" s="52">
        <v>6</v>
      </c>
      <c r="BC114" s="51">
        <f t="shared" si="20"/>
        <v>0.11413043881931317</v>
      </c>
      <c r="BD114" s="51">
        <f t="shared" si="21"/>
        <v>0.10243902764227648</v>
      </c>
      <c r="BE114" s="49">
        <v>5900</v>
      </c>
      <c r="BF114" s="52">
        <v>12</v>
      </c>
      <c r="BG114" s="51">
        <f t="shared" si="22"/>
        <v>6.884058358275591E-2</v>
      </c>
      <c r="BH114" s="51">
        <f t="shared" si="23"/>
        <v>6.440678305084753E-2</v>
      </c>
      <c r="BI114" s="282">
        <f t="shared" si="25"/>
        <v>15</v>
      </c>
    </row>
    <row r="115" spans="1:61" hidden="1">
      <c r="A115" s="54" t="s">
        <v>150</v>
      </c>
      <c r="B115" s="55" t="s">
        <v>582</v>
      </c>
      <c r="C115" s="55" t="s">
        <v>583</v>
      </c>
      <c r="D115" s="44" t="s">
        <v>584</v>
      </c>
      <c r="E115" s="56">
        <v>12</v>
      </c>
      <c r="F115" s="46" t="s">
        <v>5814</v>
      </c>
      <c r="G115" s="47" t="s">
        <v>5814</v>
      </c>
      <c r="H115" s="47" t="s">
        <v>5854</v>
      </c>
      <c r="I115" s="48" t="s">
        <v>5855</v>
      </c>
      <c r="J115" s="48" t="s">
        <v>5856</v>
      </c>
      <c r="K115" s="48" t="s">
        <v>5857</v>
      </c>
      <c r="L115" s="45">
        <v>114</v>
      </c>
      <c r="M115" s="47" t="s">
        <v>161</v>
      </c>
      <c r="N115" s="60">
        <v>0</v>
      </c>
      <c r="O115" s="58">
        <v>1</v>
      </c>
      <c r="P115" s="58">
        <v>0</v>
      </c>
      <c r="Q115" s="132">
        <v>0</v>
      </c>
      <c r="R115" s="60">
        <v>3</v>
      </c>
      <c r="S115" s="58">
        <v>2</v>
      </c>
      <c r="T115" s="58">
        <v>3</v>
      </c>
      <c r="U115" s="132">
        <v>3</v>
      </c>
      <c r="V115" s="58">
        <v>2</v>
      </c>
      <c r="W115" s="58">
        <v>1</v>
      </c>
      <c r="X115" s="58">
        <v>0</v>
      </c>
      <c r="Y115" s="132">
        <v>0</v>
      </c>
      <c r="Z115" s="61">
        <v>1</v>
      </c>
      <c r="AA115" s="59">
        <v>1</v>
      </c>
      <c r="AB115" s="59">
        <v>0</v>
      </c>
      <c r="AC115" s="132">
        <v>0</v>
      </c>
      <c r="AD115" s="61">
        <v>1</v>
      </c>
      <c r="AE115" s="59">
        <v>0</v>
      </c>
      <c r="AF115" s="59">
        <v>1</v>
      </c>
      <c r="AG115" s="132">
        <v>0</v>
      </c>
      <c r="AH115" s="61">
        <v>0</v>
      </c>
      <c r="AI115" s="132">
        <v>0</v>
      </c>
      <c r="AJ115" s="64">
        <f>IFERROR(VLOOKUP($B115,STOCK!$A:$H,3,0)," ")</f>
        <v>28</v>
      </c>
      <c r="AK115" s="65">
        <f>IFERROR(VLOOKUP($B115,STOCK!$A:$H,4,0)," ")</f>
        <v>8</v>
      </c>
      <c r="AL115" s="65">
        <f>IFERROR(VLOOKUP($B115,STOCK!$A:$H,5,0)," ")</f>
        <v>21</v>
      </c>
      <c r="AM115" s="65">
        <f>IFERROR(VLOOKUP($B115,STOCK!$A:$H,6,0)," ")</f>
        <v>20</v>
      </c>
      <c r="AN115" s="65">
        <f>IFERROR(VLOOKUP($B115,STOCK!$A:$H,7,0)," ")</f>
        <v>16</v>
      </c>
      <c r="AO115" s="65">
        <f>IFERROR(VLOOKUP($B115,STOCK!$A:$H,8,0)," ")</f>
        <v>20</v>
      </c>
      <c r="AP115" s="62" t="str">
        <f t="shared" si="13"/>
        <v>SV</v>
      </c>
      <c r="AQ115" s="50">
        <f t="shared" si="14"/>
        <v>80</v>
      </c>
      <c r="AR115" s="50" t="str">
        <f t="shared" si="15"/>
        <v>SV</v>
      </c>
      <c r="AS115" s="50" t="str">
        <f t="shared" si="16"/>
        <v>SV</v>
      </c>
      <c r="AT115" s="50" t="str">
        <f t="shared" si="17"/>
        <v>SV</v>
      </c>
      <c r="AU115" s="63" t="str">
        <f t="shared" si="24"/>
        <v>SV</v>
      </c>
      <c r="AV115" s="67">
        <v>5519.9999799999996</v>
      </c>
      <c r="AW115" s="133">
        <v>5346.7536099999998</v>
      </c>
      <c r="AX115" s="49">
        <v>6350</v>
      </c>
      <c r="AY115" s="51">
        <f t="shared" si="18"/>
        <v>0.15036232300855912</v>
      </c>
      <c r="AZ115" s="51">
        <f t="shared" si="19"/>
        <v>0.1307086645669292</v>
      </c>
      <c r="BA115" s="49">
        <v>6150</v>
      </c>
      <c r="BB115" s="52">
        <v>6</v>
      </c>
      <c r="BC115" s="51">
        <f t="shared" si="20"/>
        <v>0.11413043881931317</v>
      </c>
      <c r="BD115" s="51">
        <f t="shared" si="21"/>
        <v>0.10243902764227648</v>
      </c>
      <c r="BE115" s="49">
        <v>5900</v>
      </c>
      <c r="BF115" s="52">
        <v>12</v>
      </c>
      <c r="BG115" s="51">
        <f t="shared" si="22"/>
        <v>6.884058358275591E-2</v>
      </c>
      <c r="BH115" s="51">
        <f t="shared" si="23"/>
        <v>6.440678305084753E-2</v>
      </c>
      <c r="BI115" s="282">
        <f t="shared" si="25"/>
        <v>3</v>
      </c>
    </row>
    <row r="116" spans="1:61" hidden="1">
      <c r="A116" s="54" t="s">
        <v>150</v>
      </c>
      <c r="B116" s="55" t="s">
        <v>585</v>
      </c>
      <c r="C116" s="55" t="s">
        <v>586</v>
      </c>
      <c r="D116" s="44" t="s">
        <v>587</v>
      </c>
      <c r="E116" s="56">
        <v>12</v>
      </c>
      <c r="F116" s="46" t="s">
        <v>5814</v>
      </c>
      <c r="G116" s="47" t="s">
        <v>5814</v>
      </c>
      <c r="H116" s="47" t="s">
        <v>5854</v>
      </c>
      <c r="I116" s="48" t="s">
        <v>5855</v>
      </c>
      <c r="J116" s="48" t="s">
        <v>5856</v>
      </c>
      <c r="K116" s="48" t="s">
        <v>5857</v>
      </c>
      <c r="L116" s="45">
        <v>114</v>
      </c>
      <c r="M116" s="47" t="s">
        <v>161</v>
      </c>
      <c r="N116" s="60">
        <v>2</v>
      </c>
      <c r="O116" s="58">
        <v>1</v>
      </c>
      <c r="P116" s="58">
        <v>1</v>
      </c>
      <c r="Q116" s="132">
        <v>3</v>
      </c>
      <c r="R116" s="60">
        <v>1</v>
      </c>
      <c r="S116" s="58">
        <v>3</v>
      </c>
      <c r="T116" s="58">
        <v>0</v>
      </c>
      <c r="U116" s="132">
        <v>1</v>
      </c>
      <c r="V116" s="58">
        <v>6</v>
      </c>
      <c r="W116" s="58">
        <v>4</v>
      </c>
      <c r="X116" s="58">
        <v>3</v>
      </c>
      <c r="Y116" s="132">
        <v>4</v>
      </c>
      <c r="Z116" s="61">
        <v>0</v>
      </c>
      <c r="AA116" s="59">
        <v>3</v>
      </c>
      <c r="AB116" s="59">
        <v>2</v>
      </c>
      <c r="AC116" s="132">
        <v>3</v>
      </c>
      <c r="AD116" s="61">
        <v>4</v>
      </c>
      <c r="AE116" s="59">
        <v>3</v>
      </c>
      <c r="AF116" s="59">
        <v>3</v>
      </c>
      <c r="AG116" s="132">
        <v>2</v>
      </c>
      <c r="AH116" s="61">
        <v>1</v>
      </c>
      <c r="AI116" s="132">
        <v>1</v>
      </c>
      <c r="AJ116" s="64">
        <f>IFERROR(VLOOKUP($B116,STOCK!$A:$H,3,0)," ")</f>
        <v>15</v>
      </c>
      <c r="AK116" s="65">
        <f>IFERROR(VLOOKUP($B116,STOCK!$A:$H,4,0)," ")</f>
        <v>12</v>
      </c>
      <c r="AL116" s="65">
        <f>IFERROR(VLOOKUP($B116,STOCK!$A:$H,5,0)," ")</f>
        <v>11</v>
      </c>
      <c r="AM116" s="65">
        <f>IFERROR(VLOOKUP($B116,STOCK!$A:$H,6,0)," ")</f>
        <v>18</v>
      </c>
      <c r="AN116" s="65">
        <f>IFERROR(VLOOKUP($B116,STOCK!$A:$H,7,0)," ")</f>
        <v>14</v>
      </c>
      <c r="AO116" s="65">
        <f>IFERROR(VLOOKUP($B116,STOCK!$A:$H,8,0)," ")</f>
        <v>23</v>
      </c>
      <c r="AP116" s="62">
        <f t="shared" si="13"/>
        <v>150</v>
      </c>
      <c r="AQ116" s="50">
        <f t="shared" si="14"/>
        <v>360</v>
      </c>
      <c r="AR116" s="50">
        <f t="shared" si="15"/>
        <v>82.5</v>
      </c>
      <c r="AS116" s="50">
        <f t="shared" si="16"/>
        <v>180</v>
      </c>
      <c r="AT116" s="50">
        <f t="shared" si="17"/>
        <v>210</v>
      </c>
      <c r="AU116" s="63">
        <f t="shared" si="24"/>
        <v>690</v>
      </c>
      <c r="AV116" s="67">
        <v>5519.9999799999996</v>
      </c>
      <c r="AW116" s="133">
        <v>5469.3500400000003</v>
      </c>
      <c r="AX116" s="49">
        <v>6350</v>
      </c>
      <c r="AY116" s="51">
        <f t="shared" si="18"/>
        <v>0.15036232300855912</v>
      </c>
      <c r="AZ116" s="51">
        <f t="shared" si="19"/>
        <v>0.1307086645669292</v>
      </c>
      <c r="BA116" s="49">
        <v>6150</v>
      </c>
      <c r="BB116" s="52">
        <v>6</v>
      </c>
      <c r="BC116" s="51">
        <f t="shared" si="20"/>
        <v>0.11413043881931317</v>
      </c>
      <c r="BD116" s="51">
        <f t="shared" si="21"/>
        <v>0.10243902764227648</v>
      </c>
      <c r="BE116" s="49">
        <v>5900</v>
      </c>
      <c r="BF116" s="52">
        <v>12</v>
      </c>
      <c r="BG116" s="51">
        <f t="shared" si="22"/>
        <v>6.884058358275591E-2</v>
      </c>
      <c r="BH116" s="51">
        <f t="shared" si="23"/>
        <v>6.440678305084753E-2</v>
      </c>
      <c r="BI116" s="282">
        <f t="shared" si="25"/>
        <v>14</v>
      </c>
    </row>
    <row r="117" spans="1:61" hidden="1">
      <c r="A117" s="54" t="s">
        <v>150</v>
      </c>
      <c r="B117" s="55" t="s">
        <v>588</v>
      </c>
      <c r="C117" s="55" t="s">
        <v>589</v>
      </c>
      <c r="D117" s="44" t="s">
        <v>590</v>
      </c>
      <c r="E117" s="56">
        <v>12</v>
      </c>
      <c r="F117" s="46" t="s">
        <v>5814</v>
      </c>
      <c r="G117" s="47" t="s">
        <v>5814</v>
      </c>
      <c r="H117" s="47" t="s">
        <v>5854</v>
      </c>
      <c r="I117" s="48" t="s">
        <v>5855</v>
      </c>
      <c r="J117" s="48" t="s">
        <v>5856</v>
      </c>
      <c r="K117" s="48" t="s">
        <v>5857</v>
      </c>
      <c r="L117" s="45">
        <v>114</v>
      </c>
      <c r="M117" s="47" t="s">
        <v>161</v>
      </c>
      <c r="N117" s="60">
        <v>0</v>
      </c>
      <c r="O117" s="58">
        <v>2</v>
      </c>
      <c r="P117" s="58">
        <v>3</v>
      </c>
      <c r="Q117" s="132">
        <v>0</v>
      </c>
      <c r="R117" s="60">
        <v>0</v>
      </c>
      <c r="S117" s="58">
        <v>0</v>
      </c>
      <c r="T117" s="58">
        <v>3</v>
      </c>
      <c r="U117" s="132">
        <v>6</v>
      </c>
      <c r="V117" s="58">
        <v>0</v>
      </c>
      <c r="W117" s="58">
        <v>4</v>
      </c>
      <c r="X117" s="58">
        <v>1</v>
      </c>
      <c r="Y117" s="132">
        <v>1</v>
      </c>
      <c r="Z117" s="61">
        <v>2</v>
      </c>
      <c r="AA117" s="59">
        <v>1</v>
      </c>
      <c r="AB117" s="59">
        <v>2</v>
      </c>
      <c r="AC117" s="132">
        <v>4</v>
      </c>
      <c r="AD117" s="61">
        <v>2</v>
      </c>
      <c r="AE117" s="59">
        <v>4</v>
      </c>
      <c r="AF117" s="59">
        <v>0</v>
      </c>
      <c r="AG117" s="132">
        <v>0</v>
      </c>
      <c r="AH117" s="61">
        <v>0</v>
      </c>
      <c r="AI117" s="132">
        <v>0</v>
      </c>
      <c r="AJ117" s="64">
        <f>IFERROR(VLOOKUP($B117,STOCK!$A:$H,3,0)," ")</f>
        <v>21</v>
      </c>
      <c r="AK117" s="65">
        <f>IFERROR(VLOOKUP($B117,STOCK!$A:$H,4,0)," ")</f>
        <v>4</v>
      </c>
      <c r="AL117" s="65">
        <f>IFERROR(VLOOKUP($B117,STOCK!$A:$H,5,0)," ")</f>
        <v>11</v>
      </c>
      <c r="AM117" s="65">
        <f>IFERROR(VLOOKUP($B117,STOCK!$A:$H,6,0)," ")</f>
        <v>24</v>
      </c>
      <c r="AN117" s="65">
        <f>IFERROR(VLOOKUP($B117,STOCK!$A:$H,7,0)," ")</f>
        <v>19</v>
      </c>
      <c r="AO117" s="65">
        <f>IFERROR(VLOOKUP($B117,STOCK!$A:$H,8,0)," ")</f>
        <v>48</v>
      </c>
      <c r="AP117" s="62" t="str">
        <f t="shared" si="13"/>
        <v>SV</v>
      </c>
      <c r="AQ117" s="50">
        <f t="shared" si="14"/>
        <v>20</v>
      </c>
      <c r="AR117" s="50">
        <f t="shared" si="15"/>
        <v>330</v>
      </c>
      <c r="AS117" s="50">
        <f t="shared" si="16"/>
        <v>180</v>
      </c>
      <c r="AT117" s="50" t="str">
        <f t="shared" si="17"/>
        <v>SV</v>
      </c>
      <c r="AU117" s="63" t="str">
        <f t="shared" si="24"/>
        <v>SV</v>
      </c>
      <c r="AV117" s="67">
        <v>12074.999970000001</v>
      </c>
      <c r="AW117" s="133">
        <v>11910.39388</v>
      </c>
      <c r="AX117" s="49">
        <v>13900</v>
      </c>
      <c r="AY117" s="51">
        <f t="shared" si="18"/>
        <v>0.15113871921607958</v>
      </c>
      <c r="AZ117" s="51">
        <f t="shared" si="19"/>
        <v>0.1312949661870503</v>
      </c>
      <c r="BA117" s="49">
        <v>13500</v>
      </c>
      <c r="BB117" s="52">
        <v>3</v>
      </c>
      <c r="BC117" s="51">
        <f t="shared" si="20"/>
        <v>0.1180124251379191</v>
      </c>
      <c r="BD117" s="51">
        <f t="shared" si="21"/>
        <v>0.10555555777777773</v>
      </c>
      <c r="BE117" s="49">
        <v>12900</v>
      </c>
      <c r="BF117" s="52">
        <v>6</v>
      </c>
      <c r="BG117" s="51">
        <f t="shared" si="22"/>
        <v>6.8322984020678046E-2</v>
      </c>
      <c r="BH117" s="51">
        <f t="shared" si="23"/>
        <v>6.3953490697674364E-2</v>
      </c>
      <c r="BI117" s="282">
        <f t="shared" si="25"/>
        <v>11</v>
      </c>
    </row>
    <row r="118" spans="1:61" hidden="1">
      <c r="A118" s="54" t="s">
        <v>150</v>
      </c>
      <c r="B118" s="55" t="s">
        <v>591</v>
      </c>
      <c r="C118" s="55" t="s">
        <v>592</v>
      </c>
      <c r="D118" s="44" t="s">
        <v>593</v>
      </c>
      <c r="E118" s="56">
        <v>12</v>
      </c>
      <c r="F118" s="46" t="s">
        <v>5814</v>
      </c>
      <c r="G118" s="47" t="s">
        <v>5814</v>
      </c>
      <c r="H118" s="47" t="s">
        <v>5854</v>
      </c>
      <c r="I118" s="48" t="s">
        <v>5855</v>
      </c>
      <c r="J118" s="48" t="s">
        <v>5856</v>
      </c>
      <c r="K118" s="48" t="s">
        <v>5857</v>
      </c>
      <c r="L118" s="45">
        <v>114</v>
      </c>
      <c r="M118" s="47" t="s">
        <v>161</v>
      </c>
      <c r="N118" s="60">
        <v>5</v>
      </c>
      <c r="O118" s="58">
        <v>1</v>
      </c>
      <c r="P118" s="58">
        <v>5</v>
      </c>
      <c r="Q118" s="132">
        <v>4</v>
      </c>
      <c r="R118" s="60">
        <v>0</v>
      </c>
      <c r="S118" s="58">
        <v>0</v>
      </c>
      <c r="T118" s="58">
        <v>0</v>
      </c>
      <c r="U118" s="132">
        <v>0</v>
      </c>
      <c r="V118" s="58">
        <v>3</v>
      </c>
      <c r="W118" s="58">
        <v>0</v>
      </c>
      <c r="X118" s="58">
        <v>1</v>
      </c>
      <c r="Y118" s="132">
        <v>3</v>
      </c>
      <c r="Z118" s="61">
        <v>0</v>
      </c>
      <c r="AA118" s="59">
        <v>0</v>
      </c>
      <c r="AB118" s="59">
        <v>0</v>
      </c>
      <c r="AC118" s="132">
        <v>0</v>
      </c>
      <c r="AD118" s="61">
        <v>0</v>
      </c>
      <c r="AE118" s="59">
        <v>2</v>
      </c>
      <c r="AF118" s="59">
        <v>1</v>
      </c>
      <c r="AG118" s="132">
        <v>2</v>
      </c>
      <c r="AH118" s="61">
        <v>1</v>
      </c>
      <c r="AI118" s="132">
        <v>1</v>
      </c>
      <c r="AJ118" s="64">
        <f>IFERROR(VLOOKUP($B118,STOCK!$A:$H,3,0)," ")</f>
        <v>11</v>
      </c>
      <c r="AK118" s="65">
        <f>IFERROR(VLOOKUP($B118,STOCK!$A:$H,4,0)," ")</f>
        <v>64</v>
      </c>
      <c r="AL118" s="65">
        <f>IFERROR(VLOOKUP($B118,STOCK!$A:$H,5,0)," ")</f>
        <v>16</v>
      </c>
      <c r="AM118" s="65">
        <f>IFERROR(VLOOKUP($B118,STOCK!$A:$H,6,0)," ")</f>
        <v>25</v>
      </c>
      <c r="AN118" s="65">
        <f>IFERROR(VLOOKUP($B118,STOCK!$A:$H,7,0)," ")</f>
        <v>11</v>
      </c>
      <c r="AO118" s="65">
        <f>IFERROR(VLOOKUP($B118,STOCK!$A:$H,8,0)," ")</f>
        <v>23</v>
      </c>
      <c r="AP118" s="62">
        <f t="shared" si="13"/>
        <v>82.5</v>
      </c>
      <c r="AQ118" s="50" t="str">
        <f t="shared" si="14"/>
        <v>SV</v>
      </c>
      <c r="AR118" s="50">
        <f t="shared" si="15"/>
        <v>160</v>
      </c>
      <c r="AS118" s="50" t="str">
        <f t="shared" si="16"/>
        <v>SV</v>
      </c>
      <c r="AT118" s="50">
        <f t="shared" si="17"/>
        <v>165</v>
      </c>
      <c r="AU118" s="63">
        <f t="shared" si="24"/>
        <v>690</v>
      </c>
      <c r="AV118" s="67">
        <v>5519.9999799999996</v>
      </c>
      <c r="AW118" s="133">
        <v>5326.2127600000003</v>
      </c>
      <c r="AX118" s="49">
        <v>6350</v>
      </c>
      <c r="AY118" s="51">
        <f t="shared" si="18"/>
        <v>0.15036232300855912</v>
      </c>
      <c r="AZ118" s="51">
        <f t="shared" si="19"/>
        <v>0.1307086645669292</v>
      </c>
      <c r="BA118" s="49">
        <v>6150</v>
      </c>
      <c r="BB118" s="52">
        <v>6</v>
      </c>
      <c r="BC118" s="51">
        <f t="shared" si="20"/>
        <v>0.11413043881931317</v>
      </c>
      <c r="BD118" s="51">
        <f t="shared" si="21"/>
        <v>0.10243902764227648</v>
      </c>
      <c r="BE118" s="49">
        <v>5900</v>
      </c>
      <c r="BF118" s="52">
        <v>12</v>
      </c>
      <c r="BG118" s="51">
        <f t="shared" si="22"/>
        <v>6.884058358275591E-2</v>
      </c>
      <c r="BH118" s="51">
        <f t="shared" si="23"/>
        <v>6.440678305084753E-2</v>
      </c>
      <c r="BI118" s="282">
        <f t="shared" si="25"/>
        <v>10</v>
      </c>
    </row>
    <row r="119" spans="1:61" hidden="1">
      <c r="A119" s="54" t="s">
        <v>150</v>
      </c>
      <c r="B119" s="55" t="s">
        <v>594</v>
      </c>
      <c r="C119" s="55" t="s">
        <v>595</v>
      </c>
      <c r="D119" s="44" t="s">
        <v>596</v>
      </c>
      <c r="E119" s="56">
        <v>12</v>
      </c>
      <c r="F119" s="46" t="s">
        <v>5814</v>
      </c>
      <c r="G119" s="47" t="s">
        <v>5814</v>
      </c>
      <c r="H119" s="47" t="s">
        <v>5854</v>
      </c>
      <c r="I119" s="48" t="s">
        <v>5855</v>
      </c>
      <c r="J119" s="48" t="s">
        <v>5856</v>
      </c>
      <c r="K119" s="48" t="s">
        <v>5857</v>
      </c>
      <c r="L119" s="45">
        <v>114</v>
      </c>
      <c r="M119" s="47" t="s">
        <v>161</v>
      </c>
      <c r="N119" s="60">
        <v>1</v>
      </c>
      <c r="O119" s="58">
        <v>0</v>
      </c>
      <c r="P119" s="58">
        <v>0</v>
      </c>
      <c r="Q119" s="132">
        <v>0</v>
      </c>
      <c r="R119" s="60">
        <v>0</v>
      </c>
      <c r="S119" s="58">
        <v>0</v>
      </c>
      <c r="T119" s="58">
        <v>0</v>
      </c>
      <c r="U119" s="132">
        <v>0</v>
      </c>
      <c r="V119" s="58">
        <v>2</v>
      </c>
      <c r="W119" s="58">
        <v>0</v>
      </c>
      <c r="X119" s="58">
        <v>2</v>
      </c>
      <c r="Y119" s="132">
        <v>2</v>
      </c>
      <c r="Z119" s="61">
        <v>0</v>
      </c>
      <c r="AA119" s="59">
        <v>0</v>
      </c>
      <c r="AB119" s="59">
        <v>0</v>
      </c>
      <c r="AC119" s="132">
        <v>0</v>
      </c>
      <c r="AD119" s="61">
        <v>0</v>
      </c>
      <c r="AE119" s="59">
        <v>3</v>
      </c>
      <c r="AF119" s="59">
        <v>1</v>
      </c>
      <c r="AG119" s="132">
        <v>2</v>
      </c>
      <c r="AH119" s="61">
        <v>0</v>
      </c>
      <c r="AI119" s="132">
        <v>0</v>
      </c>
      <c r="AJ119" s="64">
        <f>IFERROR(VLOOKUP($B119,STOCK!$A:$H,3,0)," ")</f>
        <v>16</v>
      </c>
      <c r="AK119" s="65">
        <f>IFERROR(VLOOKUP($B119,STOCK!$A:$H,4,0)," ")</f>
        <v>19</v>
      </c>
      <c r="AL119" s="65">
        <f>IFERROR(VLOOKUP($B119,STOCK!$A:$H,5,0)," ")</f>
        <v>14</v>
      </c>
      <c r="AM119" s="65">
        <f>IFERROR(VLOOKUP($B119,STOCK!$A:$H,6,0)," ")</f>
        <v>10</v>
      </c>
      <c r="AN119" s="65">
        <f>IFERROR(VLOOKUP($B119,STOCK!$A:$H,7,0)," ")</f>
        <v>5</v>
      </c>
      <c r="AO119" s="65">
        <f>IFERROR(VLOOKUP($B119,STOCK!$A:$H,8,0)," ")</f>
        <v>0</v>
      </c>
      <c r="AP119" s="62" t="str">
        <f t="shared" si="13"/>
        <v>SV</v>
      </c>
      <c r="AQ119" s="50" t="str">
        <f t="shared" si="14"/>
        <v>SV</v>
      </c>
      <c r="AR119" s="50">
        <f t="shared" si="15"/>
        <v>210</v>
      </c>
      <c r="AS119" s="50" t="str">
        <f t="shared" si="16"/>
        <v>SV</v>
      </c>
      <c r="AT119" s="50">
        <f t="shared" si="17"/>
        <v>75</v>
      </c>
      <c r="AU119" s="63" t="str">
        <f t="shared" si="24"/>
        <v>Q</v>
      </c>
      <c r="AV119" s="67">
        <v>5519.9999799999996</v>
      </c>
      <c r="AW119" s="133">
        <v>5176.0855300000003</v>
      </c>
      <c r="AX119" s="49">
        <v>6350</v>
      </c>
      <c r="AY119" s="51">
        <f t="shared" si="18"/>
        <v>0.15036232300855912</v>
      </c>
      <c r="AZ119" s="51">
        <f t="shared" si="19"/>
        <v>0.1307086645669292</v>
      </c>
      <c r="BA119" s="49">
        <v>6150</v>
      </c>
      <c r="BB119" s="52">
        <v>6</v>
      </c>
      <c r="BC119" s="51">
        <f t="shared" si="20"/>
        <v>0.11413043881931317</v>
      </c>
      <c r="BD119" s="51">
        <f t="shared" si="21"/>
        <v>0.10243902764227648</v>
      </c>
      <c r="BE119" s="49">
        <v>5900</v>
      </c>
      <c r="BF119" s="52">
        <v>12</v>
      </c>
      <c r="BG119" s="51">
        <f t="shared" si="22"/>
        <v>6.884058358275591E-2</v>
      </c>
      <c r="BH119" s="51">
        <f t="shared" si="23"/>
        <v>6.440678305084753E-2</v>
      </c>
      <c r="BI119" s="282">
        <f t="shared" si="25"/>
        <v>4</v>
      </c>
    </row>
    <row r="120" spans="1:61" hidden="1">
      <c r="A120" s="54" t="s">
        <v>150</v>
      </c>
      <c r="B120" s="55" t="s">
        <v>597</v>
      </c>
      <c r="C120" s="55" t="s">
        <v>598</v>
      </c>
      <c r="D120" s="44" t="s">
        <v>599</v>
      </c>
      <c r="E120" s="56">
        <v>12</v>
      </c>
      <c r="F120" s="46" t="s">
        <v>5814</v>
      </c>
      <c r="G120" s="47" t="s">
        <v>5814</v>
      </c>
      <c r="H120" s="47" t="s">
        <v>5854</v>
      </c>
      <c r="I120" s="48" t="s">
        <v>5855</v>
      </c>
      <c r="J120" s="48" t="s">
        <v>5856</v>
      </c>
      <c r="K120" s="48" t="s">
        <v>5857</v>
      </c>
      <c r="L120" s="45">
        <v>114</v>
      </c>
      <c r="M120" s="47" t="s">
        <v>161</v>
      </c>
      <c r="N120" s="60">
        <v>0</v>
      </c>
      <c r="O120" s="58">
        <v>0</v>
      </c>
      <c r="P120" s="58">
        <v>0</v>
      </c>
      <c r="Q120" s="132">
        <v>0</v>
      </c>
      <c r="R120" s="60">
        <v>1</v>
      </c>
      <c r="S120" s="58">
        <v>1</v>
      </c>
      <c r="T120" s="58">
        <v>1</v>
      </c>
      <c r="U120" s="132">
        <v>1</v>
      </c>
      <c r="V120" s="58">
        <v>0</v>
      </c>
      <c r="W120" s="58">
        <v>0</v>
      </c>
      <c r="X120" s="58">
        <v>1</v>
      </c>
      <c r="Y120" s="132">
        <v>2</v>
      </c>
      <c r="Z120" s="61">
        <v>0</v>
      </c>
      <c r="AA120" s="59">
        <v>0</v>
      </c>
      <c r="AB120" s="59">
        <v>0</v>
      </c>
      <c r="AC120" s="132">
        <v>0</v>
      </c>
      <c r="AD120" s="61">
        <v>0</v>
      </c>
      <c r="AE120" s="59">
        <v>0</v>
      </c>
      <c r="AF120" s="59">
        <v>0</v>
      </c>
      <c r="AG120" s="132">
        <v>0</v>
      </c>
      <c r="AH120" s="61">
        <v>0</v>
      </c>
      <c r="AI120" s="132">
        <v>0</v>
      </c>
      <c r="AJ120" s="64">
        <f>IFERROR(VLOOKUP($B120,STOCK!$A:$H,3,0)," ")</f>
        <v>6</v>
      </c>
      <c r="AK120" s="65">
        <f>IFERROR(VLOOKUP($B120,STOCK!$A:$H,4,0)," ")</f>
        <v>9</v>
      </c>
      <c r="AL120" s="65">
        <f>IFERROR(VLOOKUP($B120,STOCK!$A:$H,5,0)," ")</f>
        <v>10</v>
      </c>
      <c r="AM120" s="65">
        <f>IFERROR(VLOOKUP($B120,STOCK!$A:$H,6,0)," ")</f>
        <v>16</v>
      </c>
      <c r="AN120" s="65">
        <f>IFERROR(VLOOKUP($B120,STOCK!$A:$H,7,0)," ")</f>
        <v>15</v>
      </c>
      <c r="AO120" s="65">
        <f>IFERROR(VLOOKUP($B120,STOCK!$A:$H,8,0)," ")</f>
        <v>0</v>
      </c>
      <c r="AP120" s="62" t="str">
        <f t="shared" si="13"/>
        <v>SV</v>
      </c>
      <c r="AQ120" s="50">
        <f t="shared" si="14"/>
        <v>270</v>
      </c>
      <c r="AR120" s="50">
        <f t="shared" si="15"/>
        <v>150</v>
      </c>
      <c r="AS120" s="50" t="str">
        <f t="shared" si="16"/>
        <v>SV</v>
      </c>
      <c r="AT120" s="50" t="str">
        <f t="shared" si="17"/>
        <v>SV</v>
      </c>
      <c r="AU120" s="63" t="str">
        <f t="shared" si="24"/>
        <v>Q</v>
      </c>
      <c r="AV120" s="67">
        <v>5519.9999799999996</v>
      </c>
      <c r="AW120" s="133">
        <v>5233.2311900000004</v>
      </c>
      <c r="AX120" s="49">
        <v>6350</v>
      </c>
      <c r="AY120" s="51">
        <f t="shared" si="18"/>
        <v>0.15036232300855912</v>
      </c>
      <c r="AZ120" s="51">
        <f t="shared" si="19"/>
        <v>0.1307086645669292</v>
      </c>
      <c r="BA120" s="49">
        <v>6150</v>
      </c>
      <c r="BB120" s="52">
        <v>6</v>
      </c>
      <c r="BC120" s="51">
        <f t="shared" si="20"/>
        <v>0.11413043881931317</v>
      </c>
      <c r="BD120" s="51">
        <f t="shared" si="21"/>
        <v>0.10243902764227648</v>
      </c>
      <c r="BE120" s="49">
        <v>5900</v>
      </c>
      <c r="BF120" s="52">
        <v>12</v>
      </c>
      <c r="BG120" s="51">
        <f t="shared" si="22"/>
        <v>6.884058358275591E-2</v>
      </c>
      <c r="BH120" s="51">
        <f t="shared" si="23"/>
        <v>6.440678305084753E-2</v>
      </c>
      <c r="BI120" s="282">
        <f t="shared" si="25"/>
        <v>3</v>
      </c>
    </row>
    <row r="121" spans="1:61" hidden="1">
      <c r="A121" s="54" t="s">
        <v>150</v>
      </c>
      <c r="B121" s="55" t="s">
        <v>600</v>
      </c>
      <c r="C121" s="55" t="s">
        <v>601</v>
      </c>
      <c r="D121" s="44" t="s">
        <v>602</v>
      </c>
      <c r="E121" s="56">
        <v>12</v>
      </c>
      <c r="F121" s="46" t="s">
        <v>5814</v>
      </c>
      <c r="G121" s="47" t="s">
        <v>5814</v>
      </c>
      <c r="H121" s="47" t="s">
        <v>5854</v>
      </c>
      <c r="I121" s="48" t="s">
        <v>5855</v>
      </c>
      <c r="J121" s="48" t="s">
        <v>5856</v>
      </c>
      <c r="K121" s="48" t="s">
        <v>5857</v>
      </c>
      <c r="L121" s="45">
        <v>114</v>
      </c>
      <c r="M121" s="47" t="s">
        <v>161</v>
      </c>
      <c r="N121" s="60">
        <v>0</v>
      </c>
      <c r="O121" s="58">
        <v>0</v>
      </c>
      <c r="P121" s="58">
        <v>0</v>
      </c>
      <c r="Q121" s="132">
        <v>0</v>
      </c>
      <c r="R121" s="60">
        <v>0</v>
      </c>
      <c r="S121" s="58">
        <v>0</v>
      </c>
      <c r="T121" s="58">
        <v>0</v>
      </c>
      <c r="U121" s="132">
        <v>0</v>
      </c>
      <c r="V121" s="58">
        <v>0</v>
      </c>
      <c r="W121" s="58">
        <v>0</v>
      </c>
      <c r="X121" s="58">
        <v>0</v>
      </c>
      <c r="Y121" s="132">
        <v>0</v>
      </c>
      <c r="Z121" s="61">
        <v>0</v>
      </c>
      <c r="AA121" s="59">
        <v>0</v>
      </c>
      <c r="AB121" s="59">
        <v>1</v>
      </c>
      <c r="AC121" s="132">
        <v>0</v>
      </c>
      <c r="AD121" s="61">
        <v>0</v>
      </c>
      <c r="AE121" s="59">
        <v>1</v>
      </c>
      <c r="AF121" s="59">
        <v>0</v>
      </c>
      <c r="AG121" s="132">
        <v>0</v>
      </c>
      <c r="AH121" s="61">
        <v>0</v>
      </c>
      <c r="AI121" s="132">
        <v>0</v>
      </c>
      <c r="AJ121" s="64">
        <f>IFERROR(VLOOKUP($B121,STOCK!$A:$H,3,0)," ")</f>
        <v>38</v>
      </c>
      <c r="AK121" s="65">
        <f>IFERROR(VLOOKUP($B121,STOCK!$A:$H,4,0)," ")</f>
        <v>21</v>
      </c>
      <c r="AL121" s="65">
        <f>IFERROR(VLOOKUP($B121,STOCK!$A:$H,5,0)," ")</f>
        <v>14</v>
      </c>
      <c r="AM121" s="65">
        <f>IFERROR(VLOOKUP($B121,STOCK!$A:$H,6,0)," ")</f>
        <v>20</v>
      </c>
      <c r="AN121" s="65">
        <f>IFERROR(VLOOKUP($B121,STOCK!$A:$H,7,0)," ")</f>
        <v>20</v>
      </c>
      <c r="AO121" s="65">
        <f>IFERROR(VLOOKUP($B121,STOCK!$A:$H,8,0)," ")</f>
        <v>36</v>
      </c>
      <c r="AP121" s="62" t="str">
        <f t="shared" si="13"/>
        <v>SV</v>
      </c>
      <c r="AQ121" s="50" t="str">
        <f t="shared" si="14"/>
        <v>SV</v>
      </c>
      <c r="AR121" s="50" t="str">
        <f t="shared" si="15"/>
        <v>SV</v>
      </c>
      <c r="AS121" s="50" t="str">
        <f t="shared" si="16"/>
        <v>SV</v>
      </c>
      <c r="AT121" s="50" t="str">
        <f t="shared" si="17"/>
        <v>SV</v>
      </c>
      <c r="AU121" s="63" t="str">
        <f t="shared" si="24"/>
        <v>SV</v>
      </c>
      <c r="AV121" s="67">
        <v>12074.999970000001</v>
      </c>
      <c r="AW121" s="133">
        <v>11523.29277</v>
      </c>
      <c r="AX121" s="49">
        <v>13900</v>
      </c>
      <c r="AY121" s="51">
        <f t="shared" si="18"/>
        <v>0.15113871921607958</v>
      </c>
      <c r="AZ121" s="51">
        <f t="shared" si="19"/>
        <v>0.1312949661870503</v>
      </c>
      <c r="BA121" s="49">
        <v>13500</v>
      </c>
      <c r="BB121" s="52">
        <v>3</v>
      </c>
      <c r="BC121" s="51">
        <f t="shared" si="20"/>
        <v>0.1180124251379191</v>
      </c>
      <c r="BD121" s="51">
        <f t="shared" si="21"/>
        <v>0.10555555777777773</v>
      </c>
      <c r="BE121" s="49">
        <v>12900</v>
      </c>
      <c r="BF121" s="52">
        <v>6</v>
      </c>
      <c r="BG121" s="51">
        <f t="shared" si="22"/>
        <v>6.8322984020678046E-2</v>
      </c>
      <c r="BH121" s="51">
        <f t="shared" si="23"/>
        <v>6.3953490697674364E-2</v>
      </c>
      <c r="BI121" s="282">
        <f t="shared" si="25"/>
        <v>0</v>
      </c>
    </row>
    <row r="122" spans="1:61" hidden="1">
      <c r="A122" s="54" t="s">
        <v>150</v>
      </c>
      <c r="B122" s="55" t="s">
        <v>603</v>
      </c>
      <c r="C122" s="55" t="s">
        <v>604</v>
      </c>
      <c r="D122" s="44" t="s">
        <v>605</v>
      </c>
      <c r="E122" s="56">
        <v>6</v>
      </c>
      <c r="F122" s="46" t="s">
        <v>5814</v>
      </c>
      <c r="G122" s="47" t="s">
        <v>5814</v>
      </c>
      <c r="H122" s="47" t="s">
        <v>5854</v>
      </c>
      <c r="I122" s="48" t="s">
        <v>5855</v>
      </c>
      <c r="J122" s="48" t="s">
        <v>5858</v>
      </c>
      <c r="K122" s="48" t="s">
        <v>5859</v>
      </c>
      <c r="L122" s="45">
        <v>57</v>
      </c>
      <c r="M122" s="47" t="s">
        <v>5860</v>
      </c>
      <c r="N122" s="60">
        <v>37</v>
      </c>
      <c r="O122" s="58">
        <v>31</v>
      </c>
      <c r="P122" s="58">
        <v>26</v>
      </c>
      <c r="Q122" s="132">
        <v>28</v>
      </c>
      <c r="R122" s="60">
        <v>6</v>
      </c>
      <c r="S122" s="58">
        <v>12</v>
      </c>
      <c r="T122" s="58">
        <v>5</v>
      </c>
      <c r="U122" s="132">
        <v>5</v>
      </c>
      <c r="V122" s="58">
        <v>9</v>
      </c>
      <c r="W122" s="58">
        <v>9</v>
      </c>
      <c r="X122" s="58">
        <v>4</v>
      </c>
      <c r="Y122" s="132">
        <v>6</v>
      </c>
      <c r="Z122" s="61">
        <v>4</v>
      </c>
      <c r="AA122" s="59">
        <v>14</v>
      </c>
      <c r="AB122" s="59">
        <v>11</v>
      </c>
      <c r="AC122" s="132">
        <v>20</v>
      </c>
      <c r="AD122" s="61">
        <v>2</v>
      </c>
      <c r="AE122" s="59">
        <v>12</v>
      </c>
      <c r="AF122" s="59">
        <v>24</v>
      </c>
      <c r="AG122" s="132">
        <v>22</v>
      </c>
      <c r="AH122" s="61">
        <v>3</v>
      </c>
      <c r="AI122" s="132">
        <v>5</v>
      </c>
      <c r="AJ122" s="64">
        <f>IFERROR(VLOOKUP($B122,STOCK!$A:$H,3,0)," ")</f>
        <v>15</v>
      </c>
      <c r="AK122" s="65">
        <f>IFERROR(VLOOKUP($B122,STOCK!$A:$H,4,0)," ")</f>
        <v>14</v>
      </c>
      <c r="AL122" s="65">
        <f>IFERROR(VLOOKUP($B122,STOCK!$A:$H,5,0)," ")</f>
        <v>14</v>
      </c>
      <c r="AM122" s="65">
        <f>IFERROR(VLOOKUP($B122,STOCK!$A:$H,6,0)," ")</f>
        <v>12</v>
      </c>
      <c r="AN122" s="65">
        <f>IFERROR(VLOOKUP($B122,STOCK!$A:$H,7,0)," ")</f>
        <v>38</v>
      </c>
      <c r="AO122" s="65">
        <f>IFERROR(VLOOKUP($B122,STOCK!$A:$H,8,0)," ")</f>
        <v>8</v>
      </c>
      <c r="AP122" s="62">
        <f t="shared" si="13"/>
        <v>16.071428571428569</v>
      </c>
      <c r="AQ122" s="50">
        <f t="shared" si="14"/>
        <v>84</v>
      </c>
      <c r="AR122" s="50">
        <f t="shared" si="15"/>
        <v>70</v>
      </c>
      <c r="AS122" s="50">
        <f t="shared" si="16"/>
        <v>18</v>
      </c>
      <c r="AT122" s="50">
        <f t="shared" si="17"/>
        <v>51.81818181818182</v>
      </c>
      <c r="AU122" s="63">
        <f t="shared" si="24"/>
        <v>48</v>
      </c>
      <c r="AV122" s="67">
        <v>71500</v>
      </c>
      <c r="AW122" s="133">
        <v>62871.901510000003</v>
      </c>
      <c r="AX122" s="49">
        <v>84900</v>
      </c>
      <c r="AY122" s="51">
        <f t="shared" si="18"/>
        <v>0.18741258741258737</v>
      </c>
      <c r="AZ122" s="51">
        <f t="shared" si="19"/>
        <v>0.15783274440518258</v>
      </c>
      <c r="BA122" s="49">
        <v>82900</v>
      </c>
      <c r="BB122" s="52">
        <v>3</v>
      </c>
      <c r="BC122" s="51">
        <f t="shared" si="20"/>
        <v>0.15944055944055946</v>
      </c>
      <c r="BD122" s="51">
        <f t="shared" si="21"/>
        <v>0.13751507840772015</v>
      </c>
      <c r="BE122" s="49">
        <v>0</v>
      </c>
      <c r="BF122" s="52">
        <v>0</v>
      </c>
      <c r="BG122" s="51">
        <f t="shared" si="22"/>
        <v>-1</v>
      </c>
      <c r="BH122" s="51">
        <f t="shared" si="23"/>
        <v>0</v>
      </c>
      <c r="BI122" s="282">
        <f t="shared" si="25"/>
        <v>86</v>
      </c>
    </row>
    <row r="123" spans="1:61" hidden="1">
      <c r="A123" s="54" t="s">
        <v>150</v>
      </c>
      <c r="B123" s="55" t="s">
        <v>606</v>
      </c>
      <c r="C123" s="55" t="s">
        <v>607</v>
      </c>
      <c r="D123" s="44" t="s">
        <v>608</v>
      </c>
      <c r="E123" s="56">
        <v>12</v>
      </c>
      <c r="F123" s="46" t="s">
        <v>5814</v>
      </c>
      <c r="G123" s="47" t="s">
        <v>5814</v>
      </c>
      <c r="H123" s="47" t="s">
        <v>5854</v>
      </c>
      <c r="I123" s="48" t="s">
        <v>5855</v>
      </c>
      <c r="J123" s="48" t="s">
        <v>5858</v>
      </c>
      <c r="K123" s="48" t="s">
        <v>5859</v>
      </c>
      <c r="L123" s="45">
        <v>57</v>
      </c>
      <c r="M123" s="47" t="s">
        <v>5860</v>
      </c>
      <c r="N123" s="60">
        <v>14</v>
      </c>
      <c r="O123" s="58">
        <v>15</v>
      </c>
      <c r="P123" s="58">
        <v>17</v>
      </c>
      <c r="Q123" s="132">
        <v>15</v>
      </c>
      <c r="R123" s="60">
        <v>8</v>
      </c>
      <c r="S123" s="58">
        <v>7</v>
      </c>
      <c r="T123" s="58">
        <v>21</v>
      </c>
      <c r="U123" s="132">
        <v>25</v>
      </c>
      <c r="V123" s="58">
        <v>9</v>
      </c>
      <c r="W123" s="58">
        <v>11</v>
      </c>
      <c r="X123" s="58">
        <v>9</v>
      </c>
      <c r="Y123" s="132">
        <v>15</v>
      </c>
      <c r="Z123" s="61">
        <v>8</v>
      </c>
      <c r="AA123" s="59">
        <v>7</v>
      </c>
      <c r="AB123" s="59">
        <v>8</v>
      </c>
      <c r="AC123" s="132">
        <v>13</v>
      </c>
      <c r="AD123" s="61">
        <v>16</v>
      </c>
      <c r="AE123" s="59">
        <v>23</v>
      </c>
      <c r="AF123" s="59">
        <v>34</v>
      </c>
      <c r="AG123" s="132">
        <v>32</v>
      </c>
      <c r="AH123" s="61">
        <v>1</v>
      </c>
      <c r="AI123" s="132">
        <v>8</v>
      </c>
      <c r="AJ123" s="64">
        <f>IFERROR(VLOOKUP($B123,STOCK!$A:$H,3,0)," ")</f>
        <v>15</v>
      </c>
      <c r="AK123" s="65">
        <f>IFERROR(VLOOKUP($B123,STOCK!$A:$H,4,0)," ")</f>
        <v>54</v>
      </c>
      <c r="AL123" s="65">
        <f>IFERROR(VLOOKUP($B123,STOCK!$A:$H,5,0)," ")</f>
        <v>11</v>
      </c>
      <c r="AM123" s="65">
        <f>IFERROR(VLOOKUP($B123,STOCK!$A:$H,6,0)," ")</f>
        <v>8</v>
      </c>
      <c r="AN123" s="65">
        <f>IFERROR(VLOOKUP($B123,STOCK!$A:$H,7,0)," ")</f>
        <v>63</v>
      </c>
      <c r="AO123" s="65">
        <f>IFERROR(VLOOKUP($B123,STOCK!$A:$H,8,0)," ")</f>
        <v>9</v>
      </c>
      <c r="AP123" s="62">
        <f t="shared" si="13"/>
        <v>30</v>
      </c>
      <c r="AQ123" s="50">
        <f t="shared" si="14"/>
        <v>64.800000000000011</v>
      </c>
      <c r="AR123" s="50">
        <f t="shared" si="15"/>
        <v>22</v>
      </c>
      <c r="AS123" s="50">
        <f t="shared" si="16"/>
        <v>18.461538461538463</v>
      </c>
      <c r="AT123" s="50">
        <f t="shared" si="17"/>
        <v>59.0625</v>
      </c>
      <c r="AU123" s="63">
        <f t="shared" si="24"/>
        <v>33.75</v>
      </c>
      <c r="AV123" s="67">
        <v>34300</v>
      </c>
      <c r="AW123" s="133">
        <v>30866.302390000001</v>
      </c>
      <c r="AX123" s="49">
        <v>39900</v>
      </c>
      <c r="AY123" s="51">
        <f t="shared" si="18"/>
        <v>0.16326530612244894</v>
      </c>
      <c r="AZ123" s="51">
        <f t="shared" si="19"/>
        <v>0.14035087719298245</v>
      </c>
      <c r="BA123" s="49">
        <v>38900</v>
      </c>
      <c r="BB123" s="52">
        <v>3</v>
      </c>
      <c r="BC123" s="51">
        <f t="shared" si="20"/>
        <v>0.13411078717201175</v>
      </c>
      <c r="BD123" s="51">
        <f t="shared" si="21"/>
        <v>0.11825192802056556</v>
      </c>
      <c r="BE123" s="49">
        <v>0</v>
      </c>
      <c r="BF123" s="52">
        <v>0</v>
      </c>
      <c r="BG123" s="51">
        <f t="shared" si="22"/>
        <v>-1</v>
      </c>
      <c r="BH123" s="51">
        <f t="shared" si="23"/>
        <v>0</v>
      </c>
      <c r="BI123" s="282">
        <f t="shared" si="25"/>
        <v>108</v>
      </c>
    </row>
    <row r="124" spans="1:61" hidden="1">
      <c r="A124" s="54" t="s">
        <v>150</v>
      </c>
      <c r="B124" s="55" t="s">
        <v>609</v>
      </c>
      <c r="C124" s="55" t="s">
        <v>610</v>
      </c>
      <c r="D124" s="44" t="s">
        <v>611</v>
      </c>
      <c r="E124" s="56">
        <v>6</v>
      </c>
      <c r="F124" s="46" t="s">
        <v>5814</v>
      </c>
      <c r="G124" s="47" t="s">
        <v>5814</v>
      </c>
      <c r="H124" s="47" t="s">
        <v>5854</v>
      </c>
      <c r="I124" s="48" t="s">
        <v>5855</v>
      </c>
      <c r="J124" s="48" t="s">
        <v>5858</v>
      </c>
      <c r="K124" s="48" t="s">
        <v>5859</v>
      </c>
      <c r="L124" s="45">
        <v>57</v>
      </c>
      <c r="M124" s="47" t="s">
        <v>5860</v>
      </c>
      <c r="N124" s="60">
        <v>59</v>
      </c>
      <c r="O124" s="58">
        <v>53</v>
      </c>
      <c r="P124" s="58">
        <v>49</v>
      </c>
      <c r="Q124" s="132">
        <v>48</v>
      </c>
      <c r="R124" s="60">
        <v>104</v>
      </c>
      <c r="S124" s="58">
        <v>86</v>
      </c>
      <c r="T124" s="58">
        <v>110</v>
      </c>
      <c r="U124" s="132">
        <v>127</v>
      </c>
      <c r="V124" s="58">
        <v>15</v>
      </c>
      <c r="W124" s="58">
        <v>17</v>
      </c>
      <c r="X124" s="58">
        <v>20</v>
      </c>
      <c r="Y124" s="132">
        <v>22</v>
      </c>
      <c r="Z124" s="61">
        <v>33</v>
      </c>
      <c r="AA124" s="59">
        <v>47</v>
      </c>
      <c r="AB124" s="59">
        <v>32</v>
      </c>
      <c r="AC124" s="132">
        <v>22</v>
      </c>
      <c r="AD124" s="61">
        <v>41</v>
      </c>
      <c r="AE124" s="59">
        <v>71</v>
      </c>
      <c r="AF124" s="59">
        <v>17</v>
      </c>
      <c r="AG124" s="132">
        <v>27</v>
      </c>
      <c r="AH124" s="61">
        <v>3</v>
      </c>
      <c r="AI124" s="132">
        <v>15</v>
      </c>
      <c r="AJ124" s="64">
        <f>IFERROR(VLOOKUP($B124,STOCK!$A:$H,3,0)," ")</f>
        <v>79</v>
      </c>
      <c r="AK124" s="65">
        <f>IFERROR(VLOOKUP($B124,STOCK!$A:$H,4,0)," ")</f>
        <v>49</v>
      </c>
      <c r="AL124" s="65">
        <f>IFERROR(VLOOKUP($B124,STOCK!$A:$H,5,0)," ")</f>
        <v>79</v>
      </c>
      <c r="AM124" s="65">
        <f>IFERROR(VLOOKUP($B124,STOCK!$A:$H,6,0)," ")</f>
        <v>53</v>
      </c>
      <c r="AN124" s="65">
        <f>IFERROR(VLOOKUP($B124,STOCK!$A:$H,7,0)," ")</f>
        <v>67</v>
      </c>
      <c r="AO124" s="65">
        <f>IFERROR(VLOOKUP($B124,STOCK!$A:$H,8,0)," ")</f>
        <v>30</v>
      </c>
      <c r="AP124" s="62">
        <f t="shared" si="13"/>
        <v>49.375</v>
      </c>
      <c r="AQ124" s="50">
        <f t="shared" si="14"/>
        <v>11.574803149606298</v>
      </c>
      <c r="AR124" s="50">
        <f t="shared" si="15"/>
        <v>107.72727272727272</v>
      </c>
      <c r="AS124" s="50">
        <f t="shared" si="16"/>
        <v>72.27272727272728</v>
      </c>
      <c r="AT124" s="50">
        <f t="shared" si="17"/>
        <v>74.444444444444443</v>
      </c>
      <c r="AU124" s="63">
        <f t="shared" si="24"/>
        <v>60</v>
      </c>
      <c r="AV124" s="67">
        <v>45858</v>
      </c>
      <c r="AW124" s="133">
        <v>44257.448729999996</v>
      </c>
      <c r="AX124" s="49">
        <v>56900</v>
      </c>
      <c r="AY124" s="51">
        <f t="shared" si="18"/>
        <v>0.24078677657115444</v>
      </c>
      <c r="AZ124" s="51">
        <f t="shared" si="19"/>
        <v>0.1940597539543058</v>
      </c>
      <c r="BA124" s="49">
        <v>55900</v>
      </c>
      <c r="BB124" s="52">
        <v>3</v>
      </c>
      <c r="BC124" s="51">
        <f t="shared" si="20"/>
        <v>0.21898033058572119</v>
      </c>
      <c r="BD124" s="51">
        <f t="shared" si="21"/>
        <v>0.17964221824686941</v>
      </c>
      <c r="BE124" s="49">
        <v>54900</v>
      </c>
      <c r="BF124" s="52">
        <v>6</v>
      </c>
      <c r="BG124" s="51">
        <f t="shared" si="22"/>
        <v>0.19717388460028795</v>
      </c>
      <c r="BH124" s="51">
        <f t="shared" si="23"/>
        <v>0.16469945355191257</v>
      </c>
      <c r="BI124" s="282">
        <f t="shared" si="25"/>
        <v>261</v>
      </c>
    </row>
    <row r="125" spans="1:61" hidden="1">
      <c r="A125" s="54" t="s">
        <v>150</v>
      </c>
      <c r="B125" s="55" t="s">
        <v>612</v>
      </c>
      <c r="C125" s="55" t="s">
        <v>613</v>
      </c>
      <c r="D125" s="44" t="s">
        <v>614</v>
      </c>
      <c r="E125" s="56">
        <v>6</v>
      </c>
      <c r="F125" s="46" t="s">
        <v>5814</v>
      </c>
      <c r="G125" s="47" t="s">
        <v>5814</v>
      </c>
      <c r="H125" s="47" t="s">
        <v>5854</v>
      </c>
      <c r="I125" s="48" t="s">
        <v>5855</v>
      </c>
      <c r="J125" s="48" t="s">
        <v>5858</v>
      </c>
      <c r="K125" s="48" t="s">
        <v>5859</v>
      </c>
      <c r="L125" s="45">
        <v>57</v>
      </c>
      <c r="M125" s="47" t="s">
        <v>5860</v>
      </c>
      <c r="N125" s="60">
        <v>16</v>
      </c>
      <c r="O125" s="58">
        <v>2</v>
      </c>
      <c r="P125" s="58">
        <v>5</v>
      </c>
      <c r="Q125" s="132">
        <v>6</v>
      </c>
      <c r="R125" s="60">
        <v>6</v>
      </c>
      <c r="S125" s="58">
        <v>3</v>
      </c>
      <c r="T125" s="58">
        <v>3</v>
      </c>
      <c r="U125" s="132">
        <v>6</v>
      </c>
      <c r="V125" s="58">
        <v>3</v>
      </c>
      <c r="W125" s="58">
        <v>8</v>
      </c>
      <c r="X125" s="58">
        <v>7</v>
      </c>
      <c r="Y125" s="132">
        <v>6</v>
      </c>
      <c r="Z125" s="61">
        <v>10</v>
      </c>
      <c r="AA125" s="59">
        <v>13</v>
      </c>
      <c r="AB125" s="59">
        <v>0</v>
      </c>
      <c r="AC125" s="132">
        <v>10</v>
      </c>
      <c r="AD125" s="61">
        <v>12</v>
      </c>
      <c r="AE125" s="59">
        <v>15</v>
      </c>
      <c r="AF125" s="59">
        <v>8</v>
      </c>
      <c r="AG125" s="132">
        <v>6</v>
      </c>
      <c r="AH125" s="61">
        <v>1</v>
      </c>
      <c r="AI125" s="132">
        <v>4</v>
      </c>
      <c r="AJ125" s="64">
        <f>IFERROR(VLOOKUP($B125,STOCK!$A:$H,3,0)," ")</f>
        <v>16</v>
      </c>
      <c r="AK125" s="65">
        <f>IFERROR(VLOOKUP($B125,STOCK!$A:$H,4,0)," ")</f>
        <v>2</v>
      </c>
      <c r="AL125" s="65">
        <f>IFERROR(VLOOKUP($B125,STOCK!$A:$H,5,0)," ")</f>
        <v>15</v>
      </c>
      <c r="AM125" s="65">
        <f>IFERROR(VLOOKUP($B125,STOCK!$A:$H,6,0)," ")</f>
        <v>21</v>
      </c>
      <c r="AN125" s="65">
        <f>IFERROR(VLOOKUP($B125,STOCK!$A:$H,7,0)," ")</f>
        <v>18</v>
      </c>
      <c r="AO125" s="65">
        <f>IFERROR(VLOOKUP($B125,STOCK!$A:$H,8,0)," ")</f>
        <v>4</v>
      </c>
      <c r="AP125" s="62">
        <f t="shared" si="13"/>
        <v>80</v>
      </c>
      <c r="AQ125" s="50">
        <f t="shared" si="14"/>
        <v>10</v>
      </c>
      <c r="AR125" s="50">
        <f t="shared" si="15"/>
        <v>75</v>
      </c>
      <c r="AS125" s="50">
        <f t="shared" si="16"/>
        <v>63</v>
      </c>
      <c r="AT125" s="50">
        <f t="shared" si="17"/>
        <v>90</v>
      </c>
      <c r="AU125" s="63">
        <f t="shared" si="24"/>
        <v>30</v>
      </c>
      <c r="AV125" s="67">
        <v>53950</v>
      </c>
      <c r="AW125" s="133">
        <v>45390.015220000001</v>
      </c>
      <c r="AX125" s="49">
        <v>56900</v>
      </c>
      <c r="AY125" s="51">
        <f t="shared" si="18"/>
        <v>5.4680259499536588E-2</v>
      </c>
      <c r="AZ125" s="51">
        <f t="shared" si="19"/>
        <v>5.1845342706502637E-2</v>
      </c>
      <c r="BA125" s="49">
        <v>55900</v>
      </c>
      <c r="BB125" s="52">
        <v>3</v>
      </c>
      <c r="BC125" s="51">
        <f t="shared" si="20"/>
        <v>3.6144578313253017E-2</v>
      </c>
      <c r="BD125" s="51">
        <f t="shared" si="21"/>
        <v>3.4883720930232558E-2</v>
      </c>
      <c r="BE125" s="49">
        <v>54900</v>
      </c>
      <c r="BF125" s="52">
        <v>6</v>
      </c>
      <c r="BG125" s="51">
        <f t="shared" si="22"/>
        <v>1.7608897126969447E-2</v>
      </c>
      <c r="BH125" s="51">
        <f t="shared" si="23"/>
        <v>1.7304189435336976E-2</v>
      </c>
      <c r="BI125" s="282">
        <f t="shared" si="25"/>
        <v>38</v>
      </c>
    </row>
    <row r="126" spans="1:61" hidden="1">
      <c r="A126" s="54" t="s">
        <v>150</v>
      </c>
      <c r="B126" s="55" t="s">
        <v>615</v>
      </c>
      <c r="C126" s="55" t="s">
        <v>616</v>
      </c>
      <c r="D126" s="44" t="s">
        <v>617</v>
      </c>
      <c r="E126" s="56">
        <v>6</v>
      </c>
      <c r="F126" s="46" t="s">
        <v>5814</v>
      </c>
      <c r="G126" s="47" t="s">
        <v>5814</v>
      </c>
      <c r="H126" s="47" t="s">
        <v>5854</v>
      </c>
      <c r="I126" s="48" t="s">
        <v>5855</v>
      </c>
      <c r="J126" s="48" t="s">
        <v>5858</v>
      </c>
      <c r="K126" s="48" t="s">
        <v>5861</v>
      </c>
      <c r="L126" s="45">
        <v>126</v>
      </c>
      <c r="M126" s="47" t="s">
        <v>5862</v>
      </c>
      <c r="N126" s="60">
        <v>2</v>
      </c>
      <c r="O126" s="58">
        <v>4</v>
      </c>
      <c r="P126" s="58">
        <v>4</v>
      </c>
      <c r="Q126" s="132">
        <v>6</v>
      </c>
      <c r="R126" s="60">
        <v>0</v>
      </c>
      <c r="S126" s="58">
        <v>6</v>
      </c>
      <c r="T126" s="58">
        <v>4</v>
      </c>
      <c r="U126" s="132">
        <v>4</v>
      </c>
      <c r="V126" s="58">
        <v>4</v>
      </c>
      <c r="W126" s="58">
        <v>4</v>
      </c>
      <c r="X126" s="58">
        <v>0</v>
      </c>
      <c r="Y126" s="132">
        <v>0</v>
      </c>
      <c r="Z126" s="61">
        <v>2</v>
      </c>
      <c r="AA126" s="59">
        <v>3</v>
      </c>
      <c r="AB126" s="59">
        <v>4</v>
      </c>
      <c r="AC126" s="132">
        <v>6</v>
      </c>
      <c r="AD126" s="61">
        <v>3</v>
      </c>
      <c r="AE126" s="59">
        <v>4</v>
      </c>
      <c r="AF126" s="59">
        <v>8</v>
      </c>
      <c r="AG126" s="132">
        <v>7</v>
      </c>
      <c r="AH126" s="61">
        <v>0</v>
      </c>
      <c r="AI126" s="132">
        <v>0</v>
      </c>
      <c r="AJ126" s="64">
        <f>IFERROR(VLOOKUP($B126,STOCK!$A:$H,3,0)," ")</f>
        <v>2</v>
      </c>
      <c r="AK126" s="65">
        <f>IFERROR(VLOOKUP($B126,STOCK!$A:$H,4,0)," ")</f>
        <v>1</v>
      </c>
      <c r="AL126" s="65">
        <f>IFERROR(VLOOKUP($B126,STOCK!$A:$H,5,0)," ")</f>
        <v>0</v>
      </c>
      <c r="AM126" s="65">
        <f>IFERROR(VLOOKUP($B126,STOCK!$A:$H,6,0)," ")</f>
        <v>2</v>
      </c>
      <c r="AN126" s="65">
        <f>IFERROR(VLOOKUP($B126,STOCK!$A:$H,7,0)," ")</f>
        <v>1</v>
      </c>
      <c r="AO126" s="65">
        <f>IFERROR(VLOOKUP($B126,STOCK!$A:$H,8,0)," ")</f>
        <v>0</v>
      </c>
      <c r="AP126" s="62">
        <f t="shared" si="13"/>
        <v>10</v>
      </c>
      <c r="AQ126" s="50">
        <f t="shared" si="14"/>
        <v>7.5</v>
      </c>
      <c r="AR126" s="50" t="str">
        <f t="shared" si="15"/>
        <v>Q</v>
      </c>
      <c r="AS126" s="50">
        <f t="shared" si="16"/>
        <v>10</v>
      </c>
      <c r="AT126" s="50">
        <f t="shared" si="17"/>
        <v>4.2857142857142856</v>
      </c>
      <c r="AU126" s="63" t="str">
        <f t="shared" si="24"/>
        <v>Q</v>
      </c>
      <c r="AV126" s="67">
        <v>36830.999996999999</v>
      </c>
      <c r="AW126" s="133">
        <v>29465.71991</v>
      </c>
      <c r="AX126" s="49">
        <v>34900</v>
      </c>
      <c r="AY126" s="51">
        <f t="shared" si="18"/>
        <v>-5.2428660561952833E-2</v>
      </c>
      <c r="AZ126" s="51">
        <f t="shared" si="19"/>
        <v>-5.5329512808022896E-2</v>
      </c>
      <c r="BA126" s="49">
        <v>33900</v>
      </c>
      <c r="BB126" s="52">
        <v>3</v>
      </c>
      <c r="BC126" s="51">
        <f t="shared" si="20"/>
        <v>-7.9579701806596015E-2</v>
      </c>
      <c r="BD126" s="51">
        <f t="shared" si="21"/>
        <v>-8.6460176902654839E-2</v>
      </c>
      <c r="BE126" s="49">
        <v>32900</v>
      </c>
      <c r="BF126" s="52">
        <v>6</v>
      </c>
      <c r="BG126" s="51">
        <f t="shared" si="22"/>
        <v>-0.1067307430512392</v>
      </c>
      <c r="BH126" s="51">
        <f t="shared" si="23"/>
        <v>-0.11948328258358659</v>
      </c>
      <c r="BI126" s="282">
        <f t="shared" si="25"/>
        <v>23</v>
      </c>
    </row>
    <row r="127" spans="1:61" hidden="1">
      <c r="A127" s="54" t="s">
        <v>150</v>
      </c>
      <c r="B127" s="55" t="s">
        <v>618</v>
      </c>
      <c r="C127" s="55" t="s">
        <v>619</v>
      </c>
      <c r="D127" s="44" t="s">
        <v>620</v>
      </c>
      <c r="E127" s="56">
        <v>9</v>
      </c>
      <c r="F127" s="46" t="s">
        <v>5814</v>
      </c>
      <c r="G127" s="47" t="s">
        <v>5814</v>
      </c>
      <c r="H127" s="47" t="s">
        <v>5854</v>
      </c>
      <c r="I127" s="48" t="s">
        <v>5855</v>
      </c>
      <c r="J127" s="48" t="s">
        <v>5858</v>
      </c>
      <c r="K127" s="48" t="s">
        <v>26</v>
      </c>
      <c r="L127" s="45">
        <v>114</v>
      </c>
      <c r="M127" s="47" t="s">
        <v>161</v>
      </c>
      <c r="N127" s="60">
        <v>0</v>
      </c>
      <c r="O127" s="58">
        <v>0</v>
      </c>
      <c r="P127" s="58">
        <v>0</v>
      </c>
      <c r="Q127" s="132">
        <v>0</v>
      </c>
      <c r="R127" s="60">
        <v>0</v>
      </c>
      <c r="S127" s="58">
        <v>0</v>
      </c>
      <c r="T127" s="58">
        <v>0</v>
      </c>
      <c r="U127" s="132">
        <v>0</v>
      </c>
      <c r="V127" s="58">
        <v>0</v>
      </c>
      <c r="W127" s="58">
        <v>0</v>
      </c>
      <c r="X127" s="58">
        <v>0</v>
      </c>
      <c r="Y127" s="132">
        <v>0</v>
      </c>
      <c r="Z127" s="61">
        <v>0</v>
      </c>
      <c r="AA127" s="59">
        <v>0</v>
      </c>
      <c r="AB127" s="59">
        <v>0</v>
      </c>
      <c r="AC127" s="132">
        <v>0</v>
      </c>
      <c r="AD127" s="61">
        <v>0</v>
      </c>
      <c r="AE127" s="59">
        <v>0</v>
      </c>
      <c r="AF127" s="59">
        <v>0</v>
      </c>
      <c r="AG127" s="132">
        <v>0</v>
      </c>
      <c r="AH127" s="61">
        <v>0</v>
      </c>
      <c r="AI127" s="132">
        <v>0</v>
      </c>
      <c r="AJ127" s="64">
        <f>IFERROR(VLOOKUP($B127,STOCK!$A:$H,3,0)," ")</f>
        <v>2</v>
      </c>
      <c r="AK127" s="65">
        <f>IFERROR(VLOOKUP($B127,STOCK!$A:$H,4,0)," ")</f>
        <v>0</v>
      </c>
      <c r="AL127" s="65">
        <f>IFERROR(VLOOKUP($B127,STOCK!$A:$H,5,0)," ")</f>
        <v>0</v>
      </c>
      <c r="AM127" s="65">
        <f>IFERROR(VLOOKUP($B127,STOCK!$A:$H,6,0)," ")</f>
        <v>0</v>
      </c>
      <c r="AN127" s="65">
        <f>IFERROR(VLOOKUP($B127,STOCK!$A:$H,7,0)," ")</f>
        <v>0</v>
      </c>
      <c r="AO127" s="65">
        <f>IFERROR(VLOOKUP($B127,STOCK!$A:$H,8,0)," ")</f>
        <v>0</v>
      </c>
      <c r="AP127" s="62" t="str">
        <f t="shared" si="13"/>
        <v>SV</v>
      </c>
      <c r="AQ127" s="50" t="str">
        <f t="shared" si="14"/>
        <v>Q</v>
      </c>
      <c r="AR127" s="50" t="str">
        <f t="shared" si="15"/>
        <v>Q</v>
      </c>
      <c r="AS127" s="50" t="str">
        <f t="shared" si="16"/>
        <v>Q</v>
      </c>
      <c r="AT127" s="50" t="str">
        <f t="shared" si="17"/>
        <v>Q</v>
      </c>
      <c r="AU127" s="63" t="str">
        <f t="shared" si="24"/>
        <v>Q</v>
      </c>
      <c r="AV127" s="67">
        <v>67700.000060000006</v>
      </c>
      <c r="AW127" s="133">
        <v>64480.201500000003</v>
      </c>
      <c r="AX127" s="49">
        <v>79900</v>
      </c>
      <c r="AY127" s="51">
        <f t="shared" si="18"/>
        <v>0.18020679363644887</v>
      </c>
      <c r="AZ127" s="51">
        <f t="shared" si="19"/>
        <v>0.15269086282853558</v>
      </c>
      <c r="BA127" s="49">
        <v>75900</v>
      </c>
      <c r="BB127" s="52">
        <v>3</v>
      </c>
      <c r="BC127" s="51">
        <f t="shared" si="20"/>
        <v>0.12112259871096964</v>
      </c>
      <c r="BD127" s="51">
        <f t="shared" si="21"/>
        <v>0.10803688985507238</v>
      </c>
      <c r="BE127" s="49">
        <v>72900</v>
      </c>
      <c r="BF127" s="52">
        <v>6</v>
      </c>
      <c r="BG127" s="51">
        <f t="shared" si="22"/>
        <v>7.6809452516860111E-2</v>
      </c>
      <c r="BH127" s="51">
        <f t="shared" si="23"/>
        <v>7.1330589026063027E-2</v>
      </c>
      <c r="BI127" s="282">
        <f t="shared" si="25"/>
        <v>0</v>
      </c>
    </row>
    <row r="128" spans="1:61" hidden="1">
      <c r="A128" s="54" t="s">
        <v>150</v>
      </c>
      <c r="B128" s="55" t="s">
        <v>621</v>
      </c>
      <c r="C128" s="55" t="s">
        <v>622</v>
      </c>
      <c r="D128" s="44" t="s">
        <v>623</v>
      </c>
      <c r="E128" s="56">
        <v>9</v>
      </c>
      <c r="F128" s="46" t="s">
        <v>5814</v>
      </c>
      <c r="G128" s="47" t="s">
        <v>5814</v>
      </c>
      <c r="H128" s="47" t="s">
        <v>5854</v>
      </c>
      <c r="I128" s="48" t="s">
        <v>5855</v>
      </c>
      <c r="J128" s="48" t="s">
        <v>5858</v>
      </c>
      <c r="K128" s="48" t="s">
        <v>26</v>
      </c>
      <c r="L128" s="45">
        <v>114</v>
      </c>
      <c r="M128" s="47" t="s">
        <v>161</v>
      </c>
      <c r="N128" s="60">
        <v>1</v>
      </c>
      <c r="O128" s="58">
        <v>0</v>
      </c>
      <c r="P128" s="58">
        <v>1</v>
      </c>
      <c r="Q128" s="132">
        <v>3</v>
      </c>
      <c r="R128" s="60">
        <v>0</v>
      </c>
      <c r="S128" s="58">
        <v>2</v>
      </c>
      <c r="T128" s="58">
        <v>0</v>
      </c>
      <c r="U128" s="132">
        <v>0</v>
      </c>
      <c r="V128" s="58">
        <v>0</v>
      </c>
      <c r="W128" s="58">
        <v>1</v>
      </c>
      <c r="X128" s="58">
        <v>0</v>
      </c>
      <c r="Y128" s="132">
        <v>0</v>
      </c>
      <c r="Z128" s="61">
        <v>0</v>
      </c>
      <c r="AA128" s="59">
        <v>0</v>
      </c>
      <c r="AB128" s="59">
        <v>1</v>
      </c>
      <c r="AC128" s="132">
        <v>1</v>
      </c>
      <c r="AD128" s="61">
        <v>0</v>
      </c>
      <c r="AE128" s="59">
        <v>0</v>
      </c>
      <c r="AF128" s="59">
        <v>1</v>
      </c>
      <c r="AG128" s="132">
        <v>2</v>
      </c>
      <c r="AH128" s="61">
        <v>0</v>
      </c>
      <c r="AI128" s="132">
        <v>0</v>
      </c>
      <c r="AJ128" s="64">
        <f>IFERROR(VLOOKUP($B128,STOCK!$A:$H,3,0)," ")</f>
        <v>15</v>
      </c>
      <c r="AK128" s="65">
        <f>IFERROR(VLOOKUP($B128,STOCK!$A:$H,4,0)," ")</f>
        <v>14</v>
      </c>
      <c r="AL128" s="65">
        <f>IFERROR(VLOOKUP($B128,STOCK!$A:$H,5,0)," ")</f>
        <v>10</v>
      </c>
      <c r="AM128" s="65">
        <f>IFERROR(VLOOKUP($B128,STOCK!$A:$H,6,0)," ")</f>
        <v>11</v>
      </c>
      <c r="AN128" s="65">
        <f>IFERROR(VLOOKUP($B128,STOCK!$A:$H,7,0)," ")</f>
        <v>7</v>
      </c>
      <c r="AO128" s="65">
        <f>IFERROR(VLOOKUP($B128,STOCK!$A:$H,8,0)," ")</f>
        <v>12</v>
      </c>
      <c r="AP128" s="62">
        <f t="shared" si="13"/>
        <v>150</v>
      </c>
      <c r="AQ128" s="50" t="str">
        <f t="shared" si="14"/>
        <v>SV</v>
      </c>
      <c r="AR128" s="50" t="str">
        <f t="shared" si="15"/>
        <v>SV</v>
      </c>
      <c r="AS128" s="50">
        <f t="shared" si="16"/>
        <v>330</v>
      </c>
      <c r="AT128" s="50">
        <f t="shared" si="17"/>
        <v>105</v>
      </c>
      <c r="AU128" s="63" t="str">
        <f t="shared" si="24"/>
        <v>SV</v>
      </c>
      <c r="AV128" s="67">
        <v>67700.000060000006</v>
      </c>
      <c r="AW128" s="133">
        <v>64245.196620000002</v>
      </c>
      <c r="AX128" s="49">
        <v>79900</v>
      </c>
      <c r="AY128" s="51">
        <f t="shared" si="18"/>
        <v>0.18020679363644887</v>
      </c>
      <c r="AZ128" s="51">
        <f t="shared" si="19"/>
        <v>0.15269086282853558</v>
      </c>
      <c r="BA128" s="49">
        <v>75900</v>
      </c>
      <c r="BB128" s="52">
        <v>3</v>
      </c>
      <c r="BC128" s="51">
        <f t="shared" si="20"/>
        <v>0.12112259871096964</v>
      </c>
      <c r="BD128" s="51">
        <f t="shared" si="21"/>
        <v>0.10803688985507238</v>
      </c>
      <c r="BE128" s="49">
        <v>72900</v>
      </c>
      <c r="BF128" s="52">
        <v>6</v>
      </c>
      <c r="BG128" s="51">
        <f t="shared" si="22"/>
        <v>7.6809452516860111E-2</v>
      </c>
      <c r="BH128" s="51">
        <f t="shared" si="23"/>
        <v>7.1330589026063027E-2</v>
      </c>
      <c r="BI128" s="282">
        <f t="shared" si="25"/>
        <v>6</v>
      </c>
    </row>
    <row r="129" spans="1:61" hidden="1">
      <c r="A129" s="54" t="s">
        <v>150</v>
      </c>
      <c r="B129" s="55" t="s">
        <v>624</v>
      </c>
      <c r="C129" s="55" t="s">
        <v>625</v>
      </c>
      <c r="D129" s="44" t="s">
        <v>626</v>
      </c>
      <c r="E129" s="56">
        <v>6</v>
      </c>
      <c r="F129" s="46" t="s">
        <v>5814</v>
      </c>
      <c r="G129" s="47" t="s">
        <v>5814</v>
      </c>
      <c r="H129" s="47" t="s">
        <v>5854</v>
      </c>
      <c r="I129" s="48" t="s">
        <v>5855</v>
      </c>
      <c r="J129" s="48" t="s">
        <v>5858</v>
      </c>
      <c r="K129" s="48" t="s">
        <v>5863</v>
      </c>
      <c r="L129" s="45">
        <v>114</v>
      </c>
      <c r="M129" s="47" t="s">
        <v>161</v>
      </c>
      <c r="N129" s="60">
        <v>4</v>
      </c>
      <c r="O129" s="58">
        <v>2</v>
      </c>
      <c r="P129" s="58">
        <v>1</v>
      </c>
      <c r="Q129" s="132">
        <v>3</v>
      </c>
      <c r="R129" s="60">
        <v>3</v>
      </c>
      <c r="S129" s="58">
        <v>9</v>
      </c>
      <c r="T129" s="58">
        <v>4</v>
      </c>
      <c r="U129" s="132">
        <v>12</v>
      </c>
      <c r="V129" s="58">
        <v>0</v>
      </c>
      <c r="W129" s="58">
        <v>2</v>
      </c>
      <c r="X129" s="58">
        <v>3</v>
      </c>
      <c r="Y129" s="132">
        <v>6</v>
      </c>
      <c r="Z129" s="61">
        <v>2</v>
      </c>
      <c r="AA129" s="59">
        <v>6</v>
      </c>
      <c r="AB129" s="59">
        <v>1</v>
      </c>
      <c r="AC129" s="132">
        <v>1</v>
      </c>
      <c r="AD129" s="61">
        <v>4</v>
      </c>
      <c r="AE129" s="59">
        <v>1</v>
      </c>
      <c r="AF129" s="59">
        <v>5</v>
      </c>
      <c r="AG129" s="132">
        <v>7</v>
      </c>
      <c r="AH129" s="61">
        <v>0</v>
      </c>
      <c r="AI129" s="132">
        <v>2</v>
      </c>
      <c r="AJ129" s="64">
        <f>IFERROR(VLOOKUP($B129,STOCK!$A:$H,3,0)," ")</f>
        <v>14</v>
      </c>
      <c r="AK129" s="65">
        <f>IFERROR(VLOOKUP($B129,STOCK!$A:$H,4,0)," ")</f>
        <v>5</v>
      </c>
      <c r="AL129" s="65">
        <f>IFERROR(VLOOKUP($B129,STOCK!$A:$H,5,0)," ")</f>
        <v>5</v>
      </c>
      <c r="AM129" s="65">
        <f>IFERROR(VLOOKUP($B129,STOCK!$A:$H,6,0)," ")</f>
        <v>10</v>
      </c>
      <c r="AN129" s="65">
        <f>IFERROR(VLOOKUP($B129,STOCK!$A:$H,7,0)," ")</f>
        <v>4</v>
      </c>
      <c r="AO129" s="65">
        <f>IFERROR(VLOOKUP($B129,STOCK!$A:$H,8,0)," ")</f>
        <v>9</v>
      </c>
      <c r="AP129" s="62">
        <f t="shared" si="13"/>
        <v>140</v>
      </c>
      <c r="AQ129" s="50">
        <f t="shared" si="14"/>
        <v>12.5</v>
      </c>
      <c r="AR129" s="50">
        <f t="shared" si="15"/>
        <v>25</v>
      </c>
      <c r="AS129" s="50">
        <f t="shared" si="16"/>
        <v>300</v>
      </c>
      <c r="AT129" s="50">
        <f t="shared" si="17"/>
        <v>17.142857142857142</v>
      </c>
      <c r="AU129" s="63">
        <f t="shared" si="24"/>
        <v>135</v>
      </c>
      <c r="AV129" s="67">
        <v>31220.000019999999</v>
      </c>
      <c r="AW129" s="133">
        <v>31219.999800000001</v>
      </c>
      <c r="AX129" s="49">
        <v>35900</v>
      </c>
      <c r="AY129" s="51">
        <f t="shared" si="18"/>
        <v>0.14990390701479561</v>
      </c>
      <c r="AZ129" s="51">
        <f t="shared" si="19"/>
        <v>0.1303621164345404</v>
      </c>
      <c r="BA129" s="49">
        <v>34900</v>
      </c>
      <c r="BB129" s="52">
        <v>3</v>
      </c>
      <c r="BC129" s="51">
        <f t="shared" si="20"/>
        <v>0.11787315751577632</v>
      </c>
      <c r="BD129" s="51">
        <f t="shared" si="21"/>
        <v>0.10544412550143267</v>
      </c>
      <c r="BE129" s="49">
        <v>0</v>
      </c>
      <c r="BF129" s="52">
        <v>0</v>
      </c>
      <c r="BG129" s="51">
        <f t="shared" si="22"/>
        <v>-1</v>
      </c>
      <c r="BH129" s="51">
        <f t="shared" si="23"/>
        <v>0</v>
      </c>
      <c r="BI129" s="282">
        <f t="shared" si="25"/>
        <v>31</v>
      </c>
    </row>
    <row r="130" spans="1:61" hidden="1">
      <c r="A130" s="54" t="s">
        <v>150</v>
      </c>
      <c r="B130" s="55" t="s">
        <v>627</v>
      </c>
      <c r="C130" s="55" t="s">
        <v>628</v>
      </c>
      <c r="D130" s="44" t="s">
        <v>629</v>
      </c>
      <c r="E130" s="56">
        <v>1</v>
      </c>
      <c r="F130" s="46" t="s">
        <v>5814</v>
      </c>
      <c r="G130" s="47" t="s">
        <v>5814</v>
      </c>
      <c r="H130" s="47" t="s">
        <v>5854</v>
      </c>
      <c r="I130" s="48" t="s">
        <v>5855</v>
      </c>
      <c r="J130" s="48" t="s">
        <v>5864</v>
      </c>
      <c r="K130" s="48" t="s">
        <v>5865</v>
      </c>
      <c r="L130" s="45">
        <v>478</v>
      </c>
      <c r="M130" s="47" t="s">
        <v>5866</v>
      </c>
      <c r="N130" s="60">
        <v>0</v>
      </c>
      <c r="O130" s="58">
        <v>1</v>
      </c>
      <c r="P130" s="58">
        <v>1</v>
      </c>
      <c r="Q130" s="132">
        <v>2</v>
      </c>
      <c r="R130" s="60">
        <v>4</v>
      </c>
      <c r="S130" s="58">
        <v>3</v>
      </c>
      <c r="T130" s="58">
        <v>4</v>
      </c>
      <c r="U130" s="132">
        <v>2</v>
      </c>
      <c r="V130" s="58">
        <v>1</v>
      </c>
      <c r="W130" s="58">
        <v>1</v>
      </c>
      <c r="X130" s="58">
        <v>0</v>
      </c>
      <c r="Y130" s="132">
        <v>0</v>
      </c>
      <c r="Z130" s="61">
        <v>1</v>
      </c>
      <c r="AA130" s="59">
        <v>1</v>
      </c>
      <c r="AB130" s="59">
        <v>2</v>
      </c>
      <c r="AC130" s="132">
        <v>1</v>
      </c>
      <c r="AD130" s="61">
        <v>4</v>
      </c>
      <c r="AE130" s="59">
        <v>1</v>
      </c>
      <c r="AF130" s="59">
        <v>4</v>
      </c>
      <c r="AG130" s="132">
        <v>4</v>
      </c>
      <c r="AH130" s="61">
        <v>0</v>
      </c>
      <c r="AI130" s="132">
        <v>2</v>
      </c>
      <c r="AJ130" s="64">
        <f>IFERROR(VLOOKUP($B130,STOCK!$A:$H,3,0)," ")</f>
        <v>112</v>
      </c>
      <c r="AK130" s="65">
        <f>IFERROR(VLOOKUP($B130,STOCK!$A:$H,4,0)," ")</f>
        <v>153</v>
      </c>
      <c r="AL130" s="65">
        <f>IFERROR(VLOOKUP($B130,STOCK!$A:$H,5,0)," ")</f>
        <v>82</v>
      </c>
      <c r="AM130" s="65">
        <f>IFERROR(VLOOKUP($B130,STOCK!$A:$H,6,0)," ")</f>
        <v>89</v>
      </c>
      <c r="AN130" s="65">
        <f>IFERROR(VLOOKUP($B130,STOCK!$A:$H,7,0)," ")</f>
        <v>79</v>
      </c>
      <c r="AO130" s="65">
        <f>IFERROR(VLOOKUP($B130,STOCK!$A:$H,8,0)," ")</f>
        <v>96</v>
      </c>
      <c r="AP130" s="62">
        <f t="shared" si="13"/>
        <v>1680</v>
      </c>
      <c r="AQ130" s="50">
        <f t="shared" si="14"/>
        <v>2295</v>
      </c>
      <c r="AR130" s="50" t="str">
        <f t="shared" si="15"/>
        <v>SV</v>
      </c>
      <c r="AS130" s="50">
        <f t="shared" si="16"/>
        <v>2670</v>
      </c>
      <c r="AT130" s="50">
        <f t="shared" si="17"/>
        <v>592.5</v>
      </c>
      <c r="AU130" s="63">
        <f t="shared" si="24"/>
        <v>1440</v>
      </c>
      <c r="AV130" s="67">
        <v>17028.75</v>
      </c>
      <c r="AW130" s="133">
        <v>16356.679899999999</v>
      </c>
      <c r="AX130" s="49">
        <v>18900</v>
      </c>
      <c r="AY130" s="51">
        <f t="shared" si="18"/>
        <v>0.1098876899361374</v>
      </c>
      <c r="AZ130" s="51">
        <f t="shared" si="19"/>
        <v>9.9007936507936503E-2</v>
      </c>
      <c r="BA130" s="49">
        <v>18500</v>
      </c>
      <c r="BB130" s="52">
        <v>3</v>
      </c>
      <c r="BC130" s="51">
        <f t="shared" si="20"/>
        <v>8.6398003376642496E-2</v>
      </c>
      <c r="BD130" s="51">
        <f t="shared" si="21"/>
        <v>7.9527027027027034E-2</v>
      </c>
      <c r="BE130" s="49">
        <v>17950</v>
      </c>
      <c r="BF130" s="52">
        <v>6</v>
      </c>
      <c r="BG130" s="51">
        <f t="shared" si="22"/>
        <v>5.4099684357336919E-2</v>
      </c>
      <c r="BH130" s="51">
        <f t="shared" si="23"/>
        <v>5.1323119777158775E-2</v>
      </c>
      <c r="BI130" s="282">
        <f t="shared" si="25"/>
        <v>11</v>
      </c>
    </row>
    <row r="131" spans="1:61" hidden="1">
      <c r="A131" s="54" t="s">
        <v>150</v>
      </c>
      <c r="B131" s="55" t="s">
        <v>630</v>
      </c>
      <c r="C131" s="55" t="s">
        <v>631</v>
      </c>
      <c r="D131" s="44" t="s">
        <v>632</v>
      </c>
      <c r="E131" s="56">
        <v>12</v>
      </c>
      <c r="F131" s="46" t="s">
        <v>5814</v>
      </c>
      <c r="G131" s="47" t="s">
        <v>5814</v>
      </c>
      <c r="H131" s="47" t="s">
        <v>5854</v>
      </c>
      <c r="I131" s="48" t="s">
        <v>5855</v>
      </c>
      <c r="J131" s="48" t="s">
        <v>5867</v>
      </c>
      <c r="K131" s="48" t="s">
        <v>5868</v>
      </c>
      <c r="L131" s="45">
        <v>66</v>
      </c>
      <c r="M131" s="47" t="s">
        <v>5869</v>
      </c>
      <c r="N131" s="60">
        <v>0</v>
      </c>
      <c r="O131" s="58">
        <v>14</v>
      </c>
      <c r="P131" s="58">
        <v>10</v>
      </c>
      <c r="Q131" s="132">
        <v>17</v>
      </c>
      <c r="R131" s="60">
        <v>2</v>
      </c>
      <c r="S131" s="58">
        <v>5</v>
      </c>
      <c r="T131" s="58">
        <v>7</v>
      </c>
      <c r="U131" s="132">
        <v>6</v>
      </c>
      <c r="V131" s="58">
        <v>1</v>
      </c>
      <c r="W131" s="58">
        <v>2</v>
      </c>
      <c r="X131" s="58">
        <v>2</v>
      </c>
      <c r="Y131" s="132">
        <v>3</v>
      </c>
      <c r="Z131" s="61">
        <v>2</v>
      </c>
      <c r="AA131" s="59">
        <v>3</v>
      </c>
      <c r="AB131" s="59">
        <v>0</v>
      </c>
      <c r="AC131" s="132">
        <v>0</v>
      </c>
      <c r="AD131" s="61">
        <v>1</v>
      </c>
      <c r="AE131" s="59">
        <v>3</v>
      </c>
      <c r="AF131" s="59">
        <v>2</v>
      </c>
      <c r="AG131" s="132">
        <v>4</v>
      </c>
      <c r="AH131" s="61">
        <v>0</v>
      </c>
      <c r="AI131" s="132">
        <v>1</v>
      </c>
      <c r="AJ131" s="64">
        <f>IFERROR(VLOOKUP($B131,STOCK!$A:$H,3,0)," ")</f>
        <v>5</v>
      </c>
      <c r="AK131" s="65">
        <f>IFERROR(VLOOKUP($B131,STOCK!$A:$H,4,0)," ")</f>
        <v>10</v>
      </c>
      <c r="AL131" s="65">
        <f>IFERROR(VLOOKUP($B131,STOCK!$A:$H,5,0)," ")</f>
        <v>6</v>
      </c>
      <c r="AM131" s="65">
        <f>IFERROR(VLOOKUP($B131,STOCK!$A:$H,6,0)," ")</f>
        <v>9</v>
      </c>
      <c r="AN131" s="65">
        <f>IFERROR(VLOOKUP($B131,STOCK!$A:$H,7,0)," ")</f>
        <v>6</v>
      </c>
      <c r="AO131" s="65">
        <f>IFERROR(VLOOKUP($B131,STOCK!$A:$H,8,0)," ")</f>
        <v>6</v>
      </c>
      <c r="AP131" s="62">
        <f t="shared" si="13"/>
        <v>8.8235294117647065</v>
      </c>
      <c r="AQ131" s="50">
        <f t="shared" si="14"/>
        <v>50</v>
      </c>
      <c r="AR131" s="50">
        <f t="shared" si="15"/>
        <v>60</v>
      </c>
      <c r="AS131" s="50" t="str">
        <f t="shared" si="16"/>
        <v>SV</v>
      </c>
      <c r="AT131" s="50">
        <f t="shared" si="17"/>
        <v>45</v>
      </c>
      <c r="AU131" s="63">
        <f t="shared" si="24"/>
        <v>180</v>
      </c>
      <c r="AV131" s="67">
        <v>31818.000059999998</v>
      </c>
      <c r="AW131" s="133">
        <v>31639.413079999998</v>
      </c>
      <c r="AX131" s="49">
        <v>36500</v>
      </c>
      <c r="AY131" s="51">
        <f t="shared" si="18"/>
        <v>0.14714941011914751</v>
      </c>
      <c r="AZ131" s="51">
        <f t="shared" si="19"/>
        <v>0.12827397095890414</v>
      </c>
      <c r="BA131" s="49">
        <v>35900</v>
      </c>
      <c r="BB131" s="52">
        <v>3</v>
      </c>
      <c r="BC131" s="51">
        <f t="shared" si="20"/>
        <v>0.12829215954184647</v>
      </c>
      <c r="BD131" s="51">
        <f t="shared" si="21"/>
        <v>0.11370473370473543</v>
      </c>
      <c r="BE131" s="49">
        <v>34900</v>
      </c>
      <c r="BF131" s="52">
        <v>6</v>
      </c>
      <c r="BG131" s="51">
        <f t="shared" si="22"/>
        <v>9.6863408579678012E-2</v>
      </c>
      <c r="BH131" s="51">
        <f t="shared" si="23"/>
        <v>8.8309453868194887E-2</v>
      </c>
      <c r="BI131" s="282">
        <f t="shared" si="25"/>
        <v>31</v>
      </c>
    </row>
    <row r="132" spans="1:61" hidden="1">
      <c r="A132" s="54" t="s">
        <v>150</v>
      </c>
      <c r="B132" s="55" t="s">
        <v>633</v>
      </c>
      <c r="C132" s="55" t="s">
        <v>634</v>
      </c>
      <c r="D132" s="44" t="s">
        <v>635</v>
      </c>
      <c r="E132" s="56">
        <v>12</v>
      </c>
      <c r="F132" s="46" t="s">
        <v>5814</v>
      </c>
      <c r="G132" s="47" t="s">
        <v>5814</v>
      </c>
      <c r="H132" s="47" t="s">
        <v>5854</v>
      </c>
      <c r="I132" s="48" t="s">
        <v>5855</v>
      </c>
      <c r="J132" s="48" t="s">
        <v>5867</v>
      </c>
      <c r="K132" s="48" t="s">
        <v>5868</v>
      </c>
      <c r="L132" s="45">
        <v>66</v>
      </c>
      <c r="M132" s="47" t="s">
        <v>5869</v>
      </c>
      <c r="N132" s="60">
        <v>14</v>
      </c>
      <c r="O132" s="58">
        <v>27</v>
      </c>
      <c r="P132" s="58">
        <v>14</v>
      </c>
      <c r="Q132" s="132">
        <v>15</v>
      </c>
      <c r="R132" s="60">
        <v>12</v>
      </c>
      <c r="S132" s="58">
        <v>24</v>
      </c>
      <c r="T132" s="58">
        <v>22</v>
      </c>
      <c r="U132" s="132">
        <v>34</v>
      </c>
      <c r="V132" s="58">
        <v>2</v>
      </c>
      <c r="W132" s="58">
        <v>0</v>
      </c>
      <c r="X132" s="58">
        <v>0</v>
      </c>
      <c r="Y132" s="132">
        <v>4</v>
      </c>
      <c r="Z132" s="61">
        <v>4</v>
      </c>
      <c r="AA132" s="59">
        <v>1</v>
      </c>
      <c r="AB132" s="59">
        <v>4</v>
      </c>
      <c r="AC132" s="132">
        <v>4</v>
      </c>
      <c r="AD132" s="61">
        <v>10</v>
      </c>
      <c r="AE132" s="59">
        <v>7</v>
      </c>
      <c r="AF132" s="59">
        <v>4</v>
      </c>
      <c r="AG132" s="132">
        <v>10</v>
      </c>
      <c r="AH132" s="61">
        <v>2</v>
      </c>
      <c r="AI132" s="132">
        <v>9</v>
      </c>
      <c r="AJ132" s="64">
        <f>IFERROR(VLOOKUP($B132,STOCK!$A:$H,3,0)," ")</f>
        <v>21</v>
      </c>
      <c r="AK132" s="65">
        <f>IFERROR(VLOOKUP($B132,STOCK!$A:$H,4,0)," ")</f>
        <v>16</v>
      </c>
      <c r="AL132" s="65">
        <f>IFERROR(VLOOKUP($B132,STOCK!$A:$H,5,0)," ")</f>
        <v>4</v>
      </c>
      <c r="AM132" s="65">
        <f>IFERROR(VLOOKUP($B132,STOCK!$A:$H,6,0)," ")</f>
        <v>20</v>
      </c>
      <c r="AN132" s="65">
        <f>IFERROR(VLOOKUP($B132,STOCK!$A:$H,7,0)," ")</f>
        <v>1</v>
      </c>
      <c r="AO132" s="65">
        <f>IFERROR(VLOOKUP($B132,STOCK!$A:$H,8,0)," ")</f>
        <v>4</v>
      </c>
      <c r="AP132" s="62">
        <f t="shared" ref="AP132:AP195" si="26">IF($AJ132&lt;1,"Q",IF(Q132=0,"SV",IFERROR((AJ132/$Q132*30),0)))</f>
        <v>42</v>
      </c>
      <c r="AQ132" s="50">
        <f t="shared" ref="AQ132:AQ195" si="27">IF($AK132&lt;1,"Q",IF(U132=0,"SV",IFERROR((AK132/$U132*30),0)))</f>
        <v>14.117647058823529</v>
      </c>
      <c r="AR132" s="50">
        <f t="shared" ref="AR132:AR195" si="28">IF($AL132&lt;1,"Q",IF(Y132=0,"SV",IFERROR((AL132/$Y132*30),0)))</f>
        <v>30</v>
      </c>
      <c r="AS132" s="50">
        <f t="shared" ref="AS132:AS195" si="29">IF($AM132&lt;1,"Q",IF(AC132=0,"SV",IFERROR((AM132/$AC132*30),0)))</f>
        <v>150</v>
      </c>
      <c r="AT132" s="50">
        <f t="shared" ref="AT132:AT195" si="30">IF($AN132&lt;1,"Q",IF(AG132=0,"SV",IFERROR((AN132/$AG132*30),0)))</f>
        <v>3</v>
      </c>
      <c r="AU132" s="63">
        <f t="shared" si="24"/>
        <v>13.333333333333332</v>
      </c>
      <c r="AV132" s="67">
        <v>31818.000059999998</v>
      </c>
      <c r="AW132" s="133">
        <v>31817.903920000001</v>
      </c>
      <c r="AX132" s="49">
        <v>36500</v>
      </c>
      <c r="AY132" s="51">
        <f t="shared" ref="AY132:AY195" si="31">+AX132/AV132-1</f>
        <v>0.14714941011914751</v>
      </c>
      <c r="AZ132" s="51">
        <f t="shared" ref="AZ132:AZ195" si="32">+(AX132-AV132)/AX132</f>
        <v>0.12827397095890414</v>
      </c>
      <c r="BA132" s="49">
        <v>35900</v>
      </c>
      <c r="BB132" s="52">
        <v>3</v>
      </c>
      <c r="BC132" s="51">
        <f t="shared" ref="BC132:BC195" si="33">+BA132/AV132-1</f>
        <v>0.12829215954184647</v>
      </c>
      <c r="BD132" s="51">
        <f t="shared" ref="BD132:BD195" si="34">IFERROR((BA132-AV132)/BA132,0)</f>
        <v>0.11370473370473543</v>
      </c>
      <c r="BE132" s="49">
        <v>34900</v>
      </c>
      <c r="BF132" s="52">
        <v>6</v>
      </c>
      <c r="BG132" s="51">
        <f t="shared" ref="BG132:BG195" si="35">+BE132/AV132-1</f>
        <v>9.6863408579678012E-2</v>
      </c>
      <c r="BH132" s="51">
        <f t="shared" ref="BH132:BH195" si="36">IFERROR((BE132-AV132)/BE132,0)</f>
        <v>8.8309453868194887E-2</v>
      </c>
      <c r="BI132" s="282">
        <f t="shared" si="25"/>
        <v>76</v>
      </c>
    </row>
    <row r="133" spans="1:61" hidden="1">
      <c r="A133" s="54" t="s">
        <v>150</v>
      </c>
      <c r="B133" s="55" t="s">
        <v>636</v>
      </c>
      <c r="C133" s="55" t="s">
        <v>637</v>
      </c>
      <c r="D133" s="44" t="s">
        <v>638</v>
      </c>
      <c r="E133" s="56">
        <v>1</v>
      </c>
      <c r="F133" s="46" t="s">
        <v>5814</v>
      </c>
      <c r="G133" s="47" t="s">
        <v>5814</v>
      </c>
      <c r="H133" s="47" t="s">
        <v>5854</v>
      </c>
      <c r="I133" s="48" t="s">
        <v>5855</v>
      </c>
      <c r="J133" s="48" t="s">
        <v>5867</v>
      </c>
      <c r="K133" s="48" t="s">
        <v>5870</v>
      </c>
      <c r="L133" s="45">
        <v>27</v>
      </c>
      <c r="M133" s="47" t="s">
        <v>5871</v>
      </c>
      <c r="N133" s="60">
        <v>3</v>
      </c>
      <c r="O133" s="58">
        <v>4</v>
      </c>
      <c r="P133" s="58">
        <v>2</v>
      </c>
      <c r="Q133" s="132">
        <v>1</v>
      </c>
      <c r="R133" s="60">
        <v>1</v>
      </c>
      <c r="S133" s="58">
        <v>3</v>
      </c>
      <c r="T133" s="58">
        <v>5</v>
      </c>
      <c r="U133" s="132">
        <v>5</v>
      </c>
      <c r="V133" s="58">
        <v>0</v>
      </c>
      <c r="W133" s="58">
        <v>1</v>
      </c>
      <c r="X133" s="58">
        <v>2</v>
      </c>
      <c r="Y133" s="132">
        <v>3</v>
      </c>
      <c r="Z133" s="61">
        <v>1</v>
      </c>
      <c r="AA133" s="59">
        <v>2</v>
      </c>
      <c r="AB133" s="59">
        <v>0</v>
      </c>
      <c r="AC133" s="132">
        <v>1</v>
      </c>
      <c r="AD133" s="61">
        <v>1</v>
      </c>
      <c r="AE133" s="59">
        <v>0</v>
      </c>
      <c r="AF133" s="59">
        <v>5</v>
      </c>
      <c r="AG133" s="132">
        <v>4</v>
      </c>
      <c r="AH133" s="61">
        <v>0</v>
      </c>
      <c r="AI133" s="132">
        <v>0</v>
      </c>
      <c r="AJ133" s="64">
        <f>IFERROR(VLOOKUP($B133,STOCK!$A:$H,3,0)," ")</f>
        <v>6</v>
      </c>
      <c r="AK133" s="65">
        <f>IFERROR(VLOOKUP($B133,STOCK!$A:$H,4,0)," ")</f>
        <v>3</v>
      </c>
      <c r="AL133" s="65">
        <f>IFERROR(VLOOKUP($B133,STOCK!$A:$H,5,0)," ")</f>
        <v>4</v>
      </c>
      <c r="AM133" s="65">
        <f>IFERROR(VLOOKUP($B133,STOCK!$A:$H,6,0)," ")</f>
        <v>5</v>
      </c>
      <c r="AN133" s="65">
        <f>IFERROR(VLOOKUP($B133,STOCK!$A:$H,7,0)," ")</f>
        <v>2</v>
      </c>
      <c r="AO133" s="65">
        <f>IFERROR(VLOOKUP($B133,STOCK!$A:$H,8,0)," ")</f>
        <v>3</v>
      </c>
      <c r="AP133" s="62">
        <f t="shared" si="26"/>
        <v>180</v>
      </c>
      <c r="AQ133" s="50">
        <f t="shared" si="27"/>
        <v>18</v>
      </c>
      <c r="AR133" s="50">
        <f t="shared" si="28"/>
        <v>40</v>
      </c>
      <c r="AS133" s="50">
        <f t="shared" si="29"/>
        <v>150</v>
      </c>
      <c r="AT133" s="50">
        <f t="shared" si="30"/>
        <v>15</v>
      </c>
      <c r="AU133" s="63" t="str">
        <f t="shared" ref="AU133:AU196" si="37">IF($AO133&lt;1,"Q",IF(AI133=0,"SV",IFERROR((AO133/$AI133*30),0)))</f>
        <v>SV</v>
      </c>
      <c r="AV133" s="67">
        <v>39425</v>
      </c>
      <c r="AW133" s="133">
        <v>38974.30889</v>
      </c>
      <c r="AX133" s="49">
        <v>44900</v>
      </c>
      <c r="AY133" s="51">
        <f t="shared" si="31"/>
        <v>0.13887127457197201</v>
      </c>
      <c r="AZ133" s="51">
        <f t="shared" si="32"/>
        <v>0.12193763919821826</v>
      </c>
      <c r="BA133" s="49">
        <v>43900</v>
      </c>
      <c r="BB133" s="52">
        <v>3</v>
      </c>
      <c r="BC133" s="51">
        <f t="shared" si="33"/>
        <v>0.11350665821179451</v>
      </c>
      <c r="BD133" s="51">
        <f t="shared" si="34"/>
        <v>0.10193621867881549</v>
      </c>
      <c r="BE133" s="49">
        <v>42900</v>
      </c>
      <c r="BF133" s="52">
        <v>6</v>
      </c>
      <c r="BG133" s="51">
        <f t="shared" si="35"/>
        <v>8.8142041851617003E-2</v>
      </c>
      <c r="BH133" s="51">
        <f t="shared" si="36"/>
        <v>8.1002331002331007E-2</v>
      </c>
      <c r="BI133" s="282">
        <f t="shared" ref="BI133:BI196" si="38">+U133+Y133+AC133+AG133+AI133+Q133</f>
        <v>14</v>
      </c>
    </row>
    <row r="134" spans="1:61" hidden="1">
      <c r="A134" s="54" t="s">
        <v>150</v>
      </c>
      <c r="B134" s="55" t="s">
        <v>639</v>
      </c>
      <c r="C134" s="55" t="s">
        <v>640</v>
      </c>
      <c r="D134" s="44" t="s">
        <v>641</v>
      </c>
      <c r="E134" s="56">
        <v>12</v>
      </c>
      <c r="F134" s="46" t="s">
        <v>5814</v>
      </c>
      <c r="G134" s="47" t="s">
        <v>5814</v>
      </c>
      <c r="H134" s="47" t="s">
        <v>5854</v>
      </c>
      <c r="I134" s="48" t="s">
        <v>5855</v>
      </c>
      <c r="J134" s="48" t="s">
        <v>5867</v>
      </c>
      <c r="K134" s="48" t="s">
        <v>5870</v>
      </c>
      <c r="L134" s="45">
        <v>27</v>
      </c>
      <c r="M134" s="47" t="s">
        <v>5871</v>
      </c>
      <c r="N134" s="60">
        <v>0</v>
      </c>
      <c r="O134" s="58">
        <v>2</v>
      </c>
      <c r="P134" s="58">
        <v>1</v>
      </c>
      <c r="Q134" s="132">
        <v>0</v>
      </c>
      <c r="R134" s="60">
        <v>4</v>
      </c>
      <c r="S134" s="58">
        <v>2</v>
      </c>
      <c r="T134" s="58">
        <v>0</v>
      </c>
      <c r="U134" s="132">
        <v>0</v>
      </c>
      <c r="V134" s="58">
        <v>0</v>
      </c>
      <c r="W134" s="58">
        <v>1</v>
      </c>
      <c r="X134" s="58">
        <v>0</v>
      </c>
      <c r="Y134" s="132">
        <v>0</v>
      </c>
      <c r="Z134" s="61">
        <v>0</v>
      </c>
      <c r="AA134" s="59">
        <v>0</v>
      </c>
      <c r="AB134" s="59">
        <v>2</v>
      </c>
      <c r="AC134" s="132">
        <v>4</v>
      </c>
      <c r="AD134" s="61">
        <v>0</v>
      </c>
      <c r="AE134" s="59">
        <v>0</v>
      </c>
      <c r="AF134" s="59">
        <v>0</v>
      </c>
      <c r="AG134" s="132">
        <v>0</v>
      </c>
      <c r="AH134" s="61">
        <v>0</v>
      </c>
      <c r="AI134" s="132">
        <v>0</v>
      </c>
      <c r="AJ134" s="64">
        <f>IFERROR(VLOOKUP($B134,STOCK!$A:$H,3,0)," ")</f>
        <v>9</v>
      </c>
      <c r="AK134" s="65">
        <f>IFERROR(VLOOKUP($B134,STOCK!$A:$H,4,0)," ")</f>
        <v>6</v>
      </c>
      <c r="AL134" s="65">
        <f>IFERROR(VLOOKUP($B134,STOCK!$A:$H,5,0)," ")</f>
        <v>5</v>
      </c>
      <c r="AM134" s="65">
        <f>IFERROR(VLOOKUP($B134,STOCK!$A:$H,6,0)," ")</f>
        <v>5</v>
      </c>
      <c r="AN134" s="65">
        <f>IFERROR(VLOOKUP($B134,STOCK!$A:$H,7,0)," ")</f>
        <v>7</v>
      </c>
      <c r="AO134" s="65">
        <f>IFERROR(VLOOKUP($B134,STOCK!$A:$H,8,0)," ")</f>
        <v>6</v>
      </c>
      <c r="AP134" s="62" t="str">
        <f t="shared" si="26"/>
        <v>SV</v>
      </c>
      <c r="AQ134" s="50" t="str">
        <f t="shared" si="27"/>
        <v>SV</v>
      </c>
      <c r="AR134" s="50" t="str">
        <f t="shared" si="28"/>
        <v>SV</v>
      </c>
      <c r="AS134" s="50">
        <f t="shared" si="29"/>
        <v>37.5</v>
      </c>
      <c r="AT134" s="50" t="str">
        <f t="shared" si="30"/>
        <v>SV</v>
      </c>
      <c r="AU134" s="63" t="str">
        <f t="shared" si="37"/>
        <v>SV</v>
      </c>
      <c r="AV134" s="67">
        <v>39425</v>
      </c>
      <c r="AW134" s="133">
        <v>38817.391250000001</v>
      </c>
      <c r="AX134" s="49">
        <v>44900</v>
      </c>
      <c r="AY134" s="51">
        <f t="shared" si="31"/>
        <v>0.13887127457197201</v>
      </c>
      <c r="AZ134" s="51">
        <f t="shared" si="32"/>
        <v>0.12193763919821826</v>
      </c>
      <c r="BA134" s="49">
        <v>43900</v>
      </c>
      <c r="BB134" s="52">
        <v>3</v>
      </c>
      <c r="BC134" s="51">
        <f t="shared" si="33"/>
        <v>0.11350665821179451</v>
      </c>
      <c r="BD134" s="51">
        <f t="shared" si="34"/>
        <v>0.10193621867881549</v>
      </c>
      <c r="BE134" s="49">
        <v>42900</v>
      </c>
      <c r="BF134" s="52">
        <v>6</v>
      </c>
      <c r="BG134" s="51">
        <f t="shared" si="35"/>
        <v>8.8142041851617003E-2</v>
      </c>
      <c r="BH134" s="51">
        <f t="shared" si="36"/>
        <v>8.1002331002331007E-2</v>
      </c>
      <c r="BI134" s="282">
        <f t="shared" si="38"/>
        <v>4</v>
      </c>
    </row>
    <row r="135" spans="1:61" hidden="1">
      <c r="A135" s="54" t="s">
        <v>150</v>
      </c>
      <c r="B135" s="55" t="s">
        <v>642</v>
      </c>
      <c r="C135" s="55" t="s">
        <v>643</v>
      </c>
      <c r="D135" s="44" t="s">
        <v>644</v>
      </c>
      <c r="E135" s="56">
        <v>12</v>
      </c>
      <c r="F135" s="46" t="s">
        <v>5814</v>
      </c>
      <c r="G135" s="47" t="s">
        <v>5814</v>
      </c>
      <c r="H135" s="47" t="s">
        <v>5854</v>
      </c>
      <c r="I135" s="48" t="s">
        <v>5855</v>
      </c>
      <c r="J135" s="48" t="s">
        <v>5867</v>
      </c>
      <c r="K135" s="48" t="s">
        <v>5870</v>
      </c>
      <c r="L135" s="45">
        <v>27</v>
      </c>
      <c r="M135" s="47" t="s">
        <v>5871</v>
      </c>
      <c r="N135" s="60">
        <v>1</v>
      </c>
      <c r="O135" s="58">
        <v>1</v>
      </c>
      <c r="P135" s="58">
        <v>1</v>
      </c>
      <c r="Q135" s="132">
        <v>0</v>
      </c>
      <c r="R135" s="60">
        <v>1</v>
      </c>
      <c r="S135" s="58">
        <v>2</v>
      </c>
      <c r="T135" s="58">
        <v>1</v>
      </c>
      <c r="U135" s="132">
        <v>0</v>
      </c>
      <c r="V135" s="58">
        <v>1</v>
      </c>
      <c r="W135" s="58">
        <v>1</v>
      </c>
      <c r="X135" s="58">
        <v>2</v>
      </c>
      <c r="Y135" s="132">
        <v>1</v>
      </c>
      <c r="Z135" s="61">
        <v>2</v>
      </c>
      <c r="AA135" s="59">
        <v>1</v>
      </c>
      <c r="AB135" s="59">
        <v>0</v>
      </c>
      <c r="AC135" s="132">
        <v>1</v>
      </c>
      <c r="AD135" s="61">
        <v>1</v>
      </c>
      <c r="AE135" s="59">
        <v>0</v>
      </c>
      <c r="AF135" s="59">
        <v>0</v>
      </c>
      <c r="AG135" s="132">
        <v>0</v>
      </c>
      <c r="AH135" s="61">
        <v>0</v>
      </c>
      <c r="AI135" s="132">
        <v>0</v>
      </c>
      <c r="AJ135" s="64">
        <f>IFERROR(VLOOKUP($B135,STOCK!$A:$H,3,0)," ")</f>
        <v>6</v>
      </c>
      <c r="AK135" s="65">
        <f>IFERROR(VLOOKUP($B135,STOCK!$A:$H,4,0)," ")</f>
        <v>5</v>
      </c>
      <c r="AL135" s="65">
        <f>IFERROR(VLOOKUP($B135,STOCK!$A:$H,5,0)," ")</f>
        <v>3</v>
      </c>
      <c r="AM135" s="65">
        <f>IFERROR(VLOOKUP($B135,STOCK!$A:$H,6,0)," ")</f>
        <v>6</v>
      </c>
      <c r="AN135" s="65">
        <f>IFERROR(VLOOKUP($B135,STOCK!$A:$H,7,0)," ")</f>
        <v>7</v>
      </c>
      <c r="AO135" s="65">
        <f>IFERROR(VLOOKUP($B135,STOCK!$A:$H,8,0)," ")</f>
        <v>0</v>
      </c>
      <c r="AP135" s="62" t="str">
        <f t="shared" si="26"/>
        <v>SV</v>
      </c>
      <c r="AQ135" s="50" t="str">
        <f t="shared" si="27"/>
        <v>SV</v>
      </c>
      <c r="AR135" s="50">
        <f t="shared" si="28"/>
        <v>90</v>
      </c>
      <c r="AS135" s="50">
        <f t="shared" si="29"/>
        <v>180</v>
      </c>
      <c r="AT135" s="50" t="str">
        <f t="shared" si="30"/>
        <v>SV</v>
      </c>
      <c r="AU135" s="63" t="str">
        <f t="shared" si="37"/>
        <v>Q</v>
      </c>
      <c r="AV135" s="67">
        <v>39425.000010000003</v>
      </c>
      <c r="AW135" s="133">
        <v>39297.327740000001</v>
      </c>
      <c r="AX135" s="49">
        <v>44900</v>
      </c>
      <c r="AY135" s="51">
        <f t="shared" si="31"/>
        <v>0.13887127428310175</v>
      </c>
      <c r="AZ135" s="51">
        <f t="shared" si="32"/>
        <v>0.12193763897550104</v>
      </c>
      <c r="BA135" s="49">
        <v>43900</v>
      </c>
      <c r="BB135" s="52">
        <v>3</v>
      </c>
      <c r="BC135" s="51">
        <f t="shared" si="33"/>
        <v>0.11350665792935777</v>
      </c>
      <c r="BD135" s="51">
        <f t="shared" si="34"/>
        <v>0.10193621845102498</v>
      </c>
      <c r="BE135" s="49">
        <v>42900</v>
      </c>
      <c r="BF135" s="52">
        <v>6</v>
      </c>
      <c r="BG135" s="51">
        <f t="shared" si="35"/>
        <v>8.8142041575613783E-2</v>
      </c>
      <c r="BH135" s="51">
        <f t="shared" si="36"/>
        <v>8.100233076923069E-2</v>
      </c>
      <c r="BI135" s="282">
        <f t="shared" si="38"/>
        <v>2</v>
      </c>
    </row>
    <row r="136" spans="1:61" hidden="1">
      <c r="A136" s="54" t="s">
        <v>150</v>
      </c>
      <c r="B136" s="55" t="s">
        <v>645</v>
      </c>
      <c r="C136" s="55" t="s">
        <v>646</v>
      </c>
      <c r="D136" s="44" t="s">
        <v>647</v>
      </c>
      <c r="E136" s="56">
        <v>12</v>
      </c>
      <c r="F136" s="46" t="s">
        <v>5814</v>
      </c>
      <c r="G136" s="47" t="s">
        <v>5814</v>
      </c>
      <c r="H136" s="47" t="s">
        <v>5854</v>
      </c>
      <c r="I136" s="48" t="s">
        <v>5855</v>
      </c>
      <c r="J136" s="48" t="s">
        <v>5867</v>
      </c>
      <c r="K136" s="48" t="s">
        <v>5870</v>
      </c>
      <c r="L136" s="45">
        <v>27</v>
      </c>
      <c r="M136" s="47" t="s">
        <v>5871</v>
      </c>
      <c r="N136" s="60">
        <v>0</v>
      </c>
      <c r="O136" s="58">
        <v>1</v>
      </c>
      <c r="P136" s="58">
        <v>0</v>
      </c>
      <c r="Q136" s="132">
        <v>0</v>
      </c>
      <c r="R136" s="60">
        <v>3</v>
      </c>
      <c r="S136" s="58">
        <v>0</v>
      </c>
      <c r="T136" s="58">
        <v>0</v>
      </c>
      <c r="U136" s="132">
        <v>0</v>
      </c>
      <c r="V136" s="58">
        <v>0</v>
      </c>
      <c r="W136" s="58">
        <v>1</v>
      </c>
      <c r="X136" s="58">
        <v>0</v>
      </c>
      <c r="Y136" s="132">
        <v>0</v>
      </c>
      <c r="Z136" s="61">
        <v>0</v>
      </c>
      <c r="AA136" s="59">
        <v>4</v>
      </c>
      <c r="AB136" s="59">
        <v>0</v>
      </c>
      <c r="AC136" s="132">
        <v>1</v>
      </c>
      <c r="AD136" s="61">
        <v>0</v>
      </c>
      <c r="AE136" s="59">
        <v>1</v>
      </c>
      <c r="AF136" s="59">
        <v>0</v>
      </c>
      <c r="AG136" s="132">
        <v>0</v>
      </c>
      <c r="AH136" s="61">
        <v>0</v>
      </c>
      <c r="AI136" s="132">
        <v>0</v>
      </c>
      <c r="AJ136" s="64">
        <f>IFERROR(VLOOKUP($B136,STOCK!$A:$H,3,0)," ")</f>
        <v>6</v>
      </c>
      <c r="AK136" s="65">
        <f>IFERROR(VLOOKUP($B136,STOCK!$A:$H,4,0)," ")</f>
        <v>9</v>
      </c>
      <c r="AL136" s="65">
        <f>IFERROR(VLOOKUP($B136,STOCK!$A:$H,5,0)," ")</f>
        <v>5</v>
      </c>
      <c r="AM136" s="65">
        <f>IFERROR(VLOOKUP($B136,STOCK!$A:$H,6,0)," ")</f>
        <v>10</v>
      </c>
      <c r="AN136" s="65">
        <f>IFERROR(VLOOKUP($B136,STOCK!$A:$H,7,0)," ")</f>
        <v>6</v>
      </c>
      <c r="AO136" s="65">
        <f>IFERROR(VLOOKUP($B136,STOCK!$A:$H,8,0)," ")</f>
        <v>6</v>
      </c>
      <c r="AP136" s="62" t="str">
        <f t="shared" si="26"/>
        <v>SV</v>
      </c>
      <c r="AQ136" s="50" t="str">
        <f t="shared" si="27"/>
        <v>SV</v>
      </c>
      <c r="AR136" s="50" t="str">
        <f t="shared" si="28"/>
        <v>SV</v>
      </c>
      <c r="AS136" s="50">
        <f t="shared" si="29"/>
        <v>300</v>
      </c>
      <c r="AT136" s="50" t="str">
        <f t="shared" si="30"/>
        <v>SV</v>
      </c>
      <c r="AU136" s="63" t="str">
        <f t="shared" si="37"/>
        <v>SV</v>
      </c>
      <c r="AV136" s="67">
        <v>39425</v>
      </c>
      <c r="AW136" s="133">
        <v>38874.883410000002</v>
      </c>
      <c r="AX136" s="49">
        <v>44900</v>
      </c>
      <c r="AY136" s="51">
        <f t="shared" si="31"/>
        <v>0.13887127457197201</v>
      </c>
      <c r="AZ136" s="51">
        <f t="shared" si="32"/>
        <v>0.12193763919821826</v>
      </c>
      <c r="BA136" s="49">
        <v>43900</v>
      </c>
      <c r="BB136" s="52">
        <v>3</v>
      </c>
      <c r="BC136" s="51">
        <f t="shared" si="33"/>
        <v>0.11350665821179451</v>
      </c>
      <c r="BD136" s="51">
        <f t="shared" si="34"/>
        <v>0.10193621867881549</v>
      </c>
      <c r="BE136" s="49">
        <v>42900</v>
      </c>
      <c r="BF136" s="52">
        <v>6</v>
      </c>
      <c r="BG136" s="51">
        <f t="shared" si="35"/>
        <v>8.8142041851617003E-2</v>
      </c>
      <c r="BH136" s="51">
        <f t="shared" si="36"/>
        <v>8.1002331002331007E-2</v>
      </c>
      <c r="BI136" s="282">
        <f t="shared" si="38"/>
        <v>1</v>
      </c>
    </row>
    <row r="137" spans="1:61" hidden="1">
      <c r="A137" s="54" t="s">
        <v>150</v>
      </c>
      <c r="B137" s="55" t="s">
        <v>648</v>
      </c>
      <c r="C137" s="55" t="s">
        <v>649</v>
      </c>
      <c r="D137" s="44" t="s">
        <v>650</v>
      </c>
      <c r="E137" s="56">
        <v>12</v>
      </c>
      <c r="F137" s="46" t="s">
        <v>5814</v>
      </c>
      <c r="G137" s="47" t="s">
        <v>5814</v>
      </c>
      <c r="H137" s="47" t="s">
        <v>5854</v>
      </c>
      <c r="I137" s="48" t="s">
        <v>5855</v>
      </c>
      <c r="J137" s="48" t="s">
        <v>5872</v>
      </c>
      <c r="K137" s="48" t="s">
        <v>5873</v>
      </c>
      <c r="L137" s="45">
        <v>66</v>
      </c>
      <c r="M137" s="47" t="s">
        <v>5869</v>
      </c>
      <c r="N137" s="60">
        <v>6</v>
      </c>
      <c r="O137" s="58">
        <v>7</v>
      </c>
      <c r="P137" s="58">
        <v>10</v>
      </c>
      <c r="Q137" s="132">
        <v>7</v>
      </c>
      <c r="R137" s="60">
        <v>0</v>
      </c>
      <c r="S137" s="58">
        <v>2</v>
      </c>
      <c r="T137" s="58">
        <v>6</v>
      </c>
      <c r="U137" s="132">
        <v>6</v>
      </c>
      <c r="V137" s="58">
        <v>3</v>
      </c>
      <c r="W137" s="58">
        <v>4</v>
      </c>
      <c r="X137" s="58">
        <v>6</v>
      </c>
      <c r="Y137" s="132">
        <v>7</v>
      </c>
      <c r="Z137" s="61">
        <v>0</v>
      </c>
      <c r="AA137" s="59">
        <v>2</v>
      </c>
      <c r="AB137" s="59">
        <v>4</v>
      </c>
      <c r="AC137" s="132">
        <v>5</v>
      </c>
      <c r="AD137" s="61">
        <v>0</v>
      </c>
      <c r="AE137" s="59">
        <v>2</v>
      </c>
      <c r="AF137" s="59">
        <v>5</v>
      </c>
      <c r="AG137" s="132">
        <v>8</v>
      </c>
      <c r="AH137" s="61">
        <v>1</v>
      </c>
      <c r="AI137" s="132">
        <v>4</v>
      </c>
      <c r="AJ137" s="64">
        <f>IFERROR(VLOOKUP($B137,STOCK!$A:$H,3,0)," ")</f>
        <v>9</v>
      </c>
      <c r="AK137" s="65">
        <f>IFERROR(VLOOKUP($B137,STOCK!$A:$H,4,0)," ")</f>
        <v>27</v>
      </c>
      <c r="AL137" s="65">
        <f>IFERROR(VLOOKUP($B137,STOCK!$A:$H,5,0)," ")</f>
        <v>12</v>
      </c>
      <c r="AM137" s="65">
        <f>IFERROR(VLOOKUP($B137,STOCK!$A:$H,6,0)," ")</f>
        <v>16</v>
      </c>
      <c r="AN137" s="65">
        <f>IFERROR(VLOOKUP($B137,STOCK!$A:$H,7,0)," ")</f>
        <v>6</v>
      </c>
      <c r="AO137" s="65">
        <f>IFERROR(VLOOKUP($B137,STOCK!$A:$H,8,0)," ")</f>
        <v>11</v>
      </c>
      <c r="AP137" s="62">
        <f t="shared" si="26"/>
        <v>38.571428571428577</v>
      </c>
      <c r="AQ137" s="50">
        <f t="shared" si="27"/>
        <v>135</v>
      </c>
      <c r="AR137" s="50">
        <f t="shared" si="28"/>
        <v>51.428571428571423</v>
      </c>
      <c r="AS137" s="50">
        <f t="shared" si="29"/>
        <v>96</v>
      </c>
      <c r="AT137" s="50">
        <f t="shared" si="30"/>
        <v>22.5</v>
      </c>
      <c r="AU137" s="63">
        <f t="shared" si="37"/>
        <v>82.5</v>
      </c>
      <c r="AV137" s="67">
        <v>25549.999970000001</v>
      </c>
      <c r="AW137" s="133">
        <v>25549.999640000002</v>
      </c>
      <c r="AX137" s="49">
        <v>29500</v>
      </c>
      <c r="AY137" s="51">
        <f t="shared" si="31"/>
        <v>0.15459882718739593</v>
      </c>
      <c r="AZ137" s="51">
        <f t="shared" si="32"/>
        <v>0.1338983061016949</v>
      </c>
      <c r="BA137" s="49">
        <v>28500</v>
      </c>
      <c r="BB137" s="52">
        <v>3</v>
      </c>
      <c r="BC137" s="51">
        <f t="shared" si="33"/>
        <v>0.11545988389290796</v>
      </c>
      <c r="BD137" s="51">
        <f t="shared" si="34"/>
        <v>0.10350877298245612</v>
      </c>
      <c r="BE137" s="49">
        <v>27500</v>
      </c>
      <c r="BF137" s="52">
        <v>6</v>
      </c>
      <c r="BG137" s="51">
        <f t="shared" si="35"/>
        <v>7.6320940598419762E-2</v>
      </c>
      <c r="BH137" s="51">
        <f t="shared" si="36"/>
        <v>7.0909091999999979E-2</v>
      </c>
      <c r="BI137" s="282">
        <f t="shared" si="38"/>
        <v>37</v>
      </c>
    </row>
    <row r="138" spans="1:61" hidden="1">
      <c r="A138" s="54" t="s">
        <v>150</v>
      </c>
      <c r="B138" s="55" t="s">
        <v>651</v>
      </c>
      <c r="C138" s="55" t="s">
        <v>652</v>
      </c>
      <c r="D138" s="44" t="s">
        <v>653</v>
      </c>
      <c r="E138" s="56">
        <v>6</v>
      </c>
      <c r="F138" s="46" t="s">
        <v>5814</v>
      </c>
      <c r="G138" s="47" t="s">
        <v>5814</v>
      </c>
      <c r="H138" s="47" t="s">
        <v>5854</v>
      </c>
      <c r="I138" s="48" t="s">
        <v>5855</v>
      </c>
      <c r="J138" s="48" t="s">
        <v>5872</v>
      </c>
      <c r="K138" s="48" t="s">
        <v>5874</v>
      </c>
      <c r="L138" s="45">
        <v>66</v>
      </c>
      <c r="M138" s="47" t="s">
        <v>5869</v>
      </c>
      <c r="N138" s="60">
        <v>6</v>
      </c>
      <c r="O138" s="58">
        <v>19</v>
      </c>
      <c r="P138" s="58">
        <v>29</v>
      </c>
      <c r="Q138" s="132">
        <v>31</v>
      </c>
      <c r="R138" s="60">
        <v>6</v>
      </c>
      <c r="S138" s="58">
        <v>11</v>
      </c>
      <c r="T138" s="58">
        <v>13</v>
      </c>
      <c r="U138" s="132">
        <v>17</v>
      </c>
      <c r="V138" s="58">
        <v>5</v>
      </c>
      <c r="W138" s="58">
        <v>3</v>
      </c>
      <c r="X138" s="58">
        <v>12</v>
      </c>
      <c r="Y138" s="132">
        <v>13</v>
      </c>
      <c r="Z138" s="61">
        <v>14</v>
      </c>
      <c r="AA138" s="59">
        <v>7</v>
      </c>
      <c r="AB138" s="59">
        <v>12</v>
      </c>
      <c r="AC138" s="132">
        <v>14</v>
      </c>
      <c r="AD138" s="61">
        <v>5</v>
      </c>
      <c r="AE138" s="59">
        <v>13</v>
      </c>
      <c r="AF138" s="59">
        <v>12</v>
      </c>
      <c r="AG138" s="132">
        <v>8</v>
      </c>
      <c r="AH138" s="61">
        <v>1</v>
      </c>
      <c r="AI138" s="132">
        <v>2</v>
      </c>
      <c r="AJ138" s="64">
        <f>IFERROR(VLOOKUP($B138,STOCK!$A:$H,3,0)," ")</f>
        <v>41</v>
      </c>
      <c r="AK138" s="65">
        <f>IFERROR(VLOOKUP($B138,STOCK!$A:$H,4,0)," ")</f>
        <v>12</v>
      </c>
      <c r="AL138" s="65">
        <f>IFERROR(VLOOKUP($B138,STOCK!$A:$H,5,0)," ")</f>
        <v>16</v>
      </c>
      <c r="AM138" s="65">
        <f>IFERROR(VLOOKUP($B138,STOCK!$A:$H,6,0)," ")</f>
        <v>6</v>
      </c>
      <c r="AN138" s="65">
        <f>IFERROR(VLOOKUP($B138,STOCK!$A:$H,7,0)," ")</f>
        <v>16</v>
      </c>
      <c r="AO138" s="65">
        <f>IFERROR(VLOOKUP($B138,STOCK!$A:$H,8,0)," ")</f>
        <v>17</v>
      </c>
      <c r="AP138" s="62">
        <f t="shared" si="26"/>
        <v>39.677419354838705</v>
      </c>
      <c r="AQ138" s="50">
        <f t="shared" si="27"/>
        <v>21.176470588235297</v>
      </c>
      <c r="AR138" s="50">
        <f t="shared" si="28"/>
        <v>36.923076923076927</v>
      </c>
      <c r="AS138" s="50">
        <f t="shared" si="29"/>
        <v>12.857142857142856</v>
      </c>
      <c r="AT138" s="50">
        <f t="shared" si="30"/>
        <v>60</v>
      </c>
      <c r="AU138" s="63">
        <f t="shared" si="37"/>
        <v>255</v>
      </c>
      <c r="AV138" s="67">
        <v>65908.999970000004</v>
      </c>
      <c r="AW138" s="133">
        <v>65908.998210000005</v>
      </c>
      <c r="AX138" s="49">
        <v>74900</v>
      </c>
      <c r="AY138" s="51">
        <f t="shared" si="31"/>
        <v>0.1364153610901766</v>
      </c>
      <c r="AZ138" s="51">
        <f t="shared" si="32"/>
        <v>0.12004005380507338</v>
      </c>
      <c r="BA138" s="49">
        <v>72900</v>
      </c>
      <c r="BB138" s="52">
        <v>3</v>
      </c>
      <c r="BC138" s="51">
        <f t="shared" si="33"/>
        <v>0.10607049163516535</v>
      </c>
      <c r="BD138" s="51">
        <f t="shared" si="34"/>
        <v>9.5898491495198843E-2</v>
      </c>
      <c r="BE138" s="49">
        <v>69900</v>
      </c>
      <c r="BF138" s="52">
        <v>6</v>
      </c>
      <c r="BG138" s="51">
        <f t="shared" si="35"/>
        <v>6.055318745264815E-2</v>
      </c>
      <c r="BH138" s="51">
        <f t="shared" si="36"/>
        <v>5.7095851645207377E-2</v>
      </c>
      <c r="BI138" s="282">
        <f t="shared" si="38"/>
        <v>85</v>
      </c>
    </row>
    <row r="139" spans="1:61" hidden="1">
      <c r="A139" s="54" t="s">
        <v>150</v>
      </c>
      <c r="B139" s="55" t="s">
        <v>654</v>
      </c>
      <c r="C139" s="55" t="s">
        <v>655</v>
      </c>
      <c r="D139" s="44" t="s">
        <v>656</v>
      </c>
      <c r="E139" s="56">
        <v>6</v>
      </c>
      <c r="F139" s="46" t="s">
        <v>5814</v>
      </c>
      <c r="G139" s="47" t="s">
        <v>5814</v>
      </c>
      <c r="H139" s="47" t="s">
        <v>5854</v>
      </c>
      <c r="I139" s="48" t="s">
        <v>5855</v>
      </c>
      <c r="J139" s="48" t="s">
        <v>5872</v>
      </c>
      <c r="K139" s="48" t="s">
        <v>5875</v>
      </c>
      <c r="L139" s="45">
        <v>114</v>
      </c>
      <c r="M139" s="47" t="s">
        <v>161</v>
      </c>
      <c r="N139" s="60">
        <v>5</v>
      </c>
      <c r="O139" s="58">
        <v>8</v>
      </c>
      <c r="P139" s="58">
        <v>4</v>
      </c>
      <c r="Q139" s="132">
        <v>4</v>
      </c>
      <c r="R139" s="60">
        <v>4</v>
      </c>
      <c r="S139" s="58">
        <v>8</v>
      </c>
      <c r="T139" s="58">
        <v>5</v>
      </c>
      <c r="U139" s="132">
        <v>5</v>
      </c>
      <c r="V139" s="58">
        <v>0</v>
      </c>
      <c r="W139" s="58">
        <v>2</v>
      </c>
      <c r="X139" s="58">
        <v>2</v>
      </c>
      <c r="Y139" s="132">
        <v>1</v>
      </c>
      <c r="Z139" s="61">
        <v>1</v>
      </c>
      <c r="AA139" s="59">
        <v>6</v>
      </c>
      <c r="AB139" s="59">
        <v>0</v>
      </c>
      <c r="AC139" s="132">
        <v>2</v>
      </c>
      <c r="AD139" s="61">
        <v>6</v>
      </c>
      <c r="AE139" s="59">
        <v>6</v>
      </c>
      <c r="AF139" s="59">
        <v>3</v>
      </c>
      <c r="AG139" s="132">
        <v>1</v>
      </c>
      <c r="AH139" s="61">
        <v>0</v>
      </c>
      <c r="AI139" s="132">
        <v>0</v>
      </c>
      <c r="AJ139" s="64">
        <f>IFERROR(VLOOKUP($B139,STOCK!$A:$H,3,0)," ")</f>
        <v>19</v>
      </c>
      <c r="AK139" s="65">
        <f>IFERROR(VLOOKUP($B139,STOCK!$A:$H,4,0)," ")</f>
        <v>24</v>
      </c>
      <c r="AL139" s="65">
        <f>IFERROR(VLOOKUP($B139,STOCK!$A:$H,5,0)," ")</f>
        <v>18</v>
      </c>
      <c r="AM139" s="65">
        <f>IFERROR(VLOOKUP($B139,STOCK!$A:$H,6,0)," ")</f>
        <v>10</v>
      </c>
      <c r="AN139" s="65">
        <f>IFERROR(VLOOKUP($B139,STOCK!$A:$H,7,0)," ")</f>
        <v>11</v>
      </c>
      <c r="AO139" s="65">
        <f>IFERROR(VLOOKUP($B139,STOCK!$A:$H,8,0)," ")</f>
        <v>12</v>
      </c>
      <c r="AP139" s="62">
        <f t="shared" si="26"/>
        <v>142.5</v>
      </c>
      <c r="AQ139" s="50">
        <f t="shared" si="27"/>
        <v>144</v>
      </c>
      <c r="AR139" s="50">
        <f t="shared" si="28"/>
        <v>540</v>
      </c>
      <c r="AS139" s="50">
        <f t="shared" si="29"/>
        <v>150</v>
      </c>
      <c r="AT139" s="50">
        <f t="shared" si="30"/>
        <v>330</v>
      </c>
      <c r="AU139" s="63" t="str">
        <f t="shared" si="37"/>
        <v>SV</v>
      </c>
      <c r="AV139" s="67">
        <v>50749.999960000001</v>
      </c>
      <c r="AW139" s="133">
        <v>49075.255680000002</v>
      </c>
      <c r="AX139" s="49">
        <v>59900</v>
      </c>
      <c r="AY139" s="51">
        <f t="shared" si="31"/>
        <v>0.18029556743274533</v>
      </c>
      <c r="AZ139" s="51">
        <f t="shared" si="32"/>
        <v>0.15275459165275457</v>
      </c>
      <c r="BA139" s="49">
        <v>57900</v>
      </c>
      <c r="BB139" s="52">
        <v>3</v>
      </c>
      <c r="BC139" s="51">
        <f t="shared" si="33"/>
        <v>0.14088670040661011</v>
      </c>
      <c r="BD139" s="51">
        <f t="shared" si="34"/>
        <v>0.12348877443868737</v>
      </c>
      <c r="BE139" s="49">
        <v>55900</v>
      </c>
      <c r="BF139" s="52">
        <v>6</v>
      </c>
      <c r="BG139" s="51">
        <f t="shared" si="35"/>
        <v>0.10147783338047511</v>
      </c>
      <c r="BH139" s="51">
        <f t="shared" si="36"/>
        <v>9.2128802146690503E-2</v>
      </c>
      <c r="BI139" s="282">
        <f t="shared" si="38"/>
        <v>13</v>
      </c>
    </row>
    <row r="140" spans="1:61" hidden="1">
      <c r="A140" s="54" t="s">
        <v>150</v>
      </c>
      <c r="B140" s="55" t="s">
        <v>657</v>
      </c>
      <c r="C140" s="55" t="s">
        <v>658</v>
      </c>
      <c r="D140" s="44" t="s">
        <v>659</v>
      </c>
      <c r="E140" s="56">
        <v>6</v>
      </c>
      <c r="F140" s="46" t="s">
        <v>5814</v>
      </c>
      <c r="G140" s="47" t="s">
        <v>5814</v>
      </c>
      <c r="H140" s="47" t="s">
        <v>5854</v>
      </c>
      <c r="I140" s="48" t="s">
        <v>5855</v>
      </c>
      <c r="J140" s="48" t="s">
        <v>5872</v>
      </c>
      <c r="K140" s="48" t="s">
        <v>5863</v>
      </c>
      <c r="L140" s="45">
        <v>114</v>
      </c>
      <c r="M140" s="47" t="s">
        <v>161</v>
      </c>
      <c r="N140" s="60">
        <v>0</v>
      </c>
      <c r="O140" s="58">
        <v>0</v>
      </c>
      <c r="P140" s="58">
        <v>0</v>
      </c>
      <c r="Q140" s="132">
        <v>1</v>
      </c>
      <c r="R140" s="60">
        <v>0</v>
      </c>
      <c r="S140" s="58">
        <v>0</v>
      </c>
      <c r="T140" s="58">
        <v>0</v>
      </c>
      <c r="U140" s="132">
        <v>0</v>
      </c>
      <c r="V140" s="58">
        <v>0</v>
      </c>
      <c r="W140" s="58">
        <v>0</v>
      </c>
      <c r="X140" s="58">
        <v>0</v>
      </c>
      <c r="Y140" s="132">
        <v>0</v>
      </c>
      <c r="Z140" s="61">
        <v>0</v>
      </c>
      <c r="AA140" s="59">
        <v>0</v>
      </c>
      <c r="AB140" s="59">
        <v>0</v>
      </c>
      <c r="AC140" s="132">
        <v>0</v>
      </c>
      <c r="AD140" s="61">
        <v>0</v>
      </c>
      <c r="AE140" s="59">
        <v>0</v>
      </c>
      <c r="AF140" s="59">
        <v>0</v>
      </c>
      <c r="AG140" s="132">
        <v>1</v>
      </c>
      <c r="AH140" s="61">
        <v>0</v>
      </c>
      <c r="AI140" s="132">
        <v>0</v>
      </c>
      <c r="AJ140" s="64">
        <f>IFERROR(VLOOKUP($B140,STOCK!$A:$H,3,0)," ")</f>
        <v>19</v>
      </c>
      <c r="AK140" s="65">
        <f>IFERROR(VLOOKUP($B140,STOCK!$A:$H,4,0)," ")</f>
        <v>18</v>
      </c>
      <c r="AL140" s="65">
        <f>IFERROR(VLOOKUP($B140,STOCK!$A:$H,5,0)," ")</f>
        <v>12</v>
      </c>
      <c r="AM140" s="65">
        <f>IFERROR(VLOOKUP($B140,STOCK!$A:$H,6,0)," ")</f>
        <v>12</v>
      </c>
      <c r="AN140" s="65">
        <f>IFERROR(VLOOKUP($B140,STOCK!$A:$H,7,0)," ")</f>
        <v>12</v>
      </c>
      <c r="AO140" s="65">
        <f>IFERROR(VLOOKUP($B140,STOCK!$A:$H,8,0)," ")</f>
        <v>6</v>
      </c>
      <c r="AP140" s="62">
        <f t="shared" si="26"/>
        <v>570</v>
      </c>
      <c r="AQ140" s="50" t="str">
        <f t="shared" si="27"/>
        <v>SV</v>
      </c>
      <c r="AR140" s="50" t="str">
        <f t="shared" si="28"/>
        <v>SV</v>
      </c>
      <c r="AS140" s="50" t="str">
        <f t="shared" si="29"/>
        <v>SV</v>
      </c>
      <c r="AT140" s="50">
        <f t="shared" si="30"/>
        <v>360</v>
      </c>
      <c r="AU140" s="63" t="str">
        <f t="shared" si="37"/>
        <v>SV</v>
      </c>
      <c r="AV140" s="67">
        <v>45999.999980000001</v>
      </c>
      <c r="AW140" s="133">
        <v>45999.999759999999</v>
      </c>
      <c r="AX140" s="49">
        <v>52900</v>
      </c>
      <c r="AY140" s="51">
        <f t="shared" si="31"/>
        <v>0.15000000049999995</v>
      </c>
      <c r="AZ140" s="51">
        <f t="shared" si="32"/>
        <v>0.13043478298676747</v>
      </c>
      <c r="BA140" s="49">
        <v>49900</v>
      </c>
      <c r="BB140" s="52">
        <v>3</v>
      </c>
      <c r="BC140" s="51">
        <f t="shared" si="33"/>
        <v>8.4782609167296741E-2</v>
      </c>
      <c r="BD140" s="51">
        <f t="shared" si="34"/>
        <v>7.8156313026052096E-2</v>
      </c>
      <c r="BE140" s="49">
        <v>0</v>
      </c>
      <c r="BF140" s="52">
        <v>0</v>
      </c>
      <c r="BG140" s="51">
        <f t="shared" si="35"/>
        <v>-1</v>
      </c>
      <c r="BH140" s="51">
        <f t="shared" si="36"/>
        <v>0</v>
      </c>
      <c r="BI140" s="282">
        <f t="shared" si="38"/>
        <v>2</v>
      </c>
    </row>
    <row r="141" spans="1:61" hidden="1">
      <c r="A141" s="54" t="s">
        <v>150</v>
      </c>
      <c r="B141" s="55" t="s">
        <v>660</v>
      </c>
      <c r="C141" s="55" t="s">
        <v>661</v>
      </c>
      <c r="D141" s="44" t="s">
        <v>662</v>
      </c>
      <c r="E141" s="56">
        <v>6</v>
      </c>
      <c r="F141" s="46" t="s">
        <v>5814</v>
      </c>
      <c r="G141" s="47" t="s">
        <v>5814</v>
      </c>
      <c r="H141" s="47" t="s">
        <v>5854</v>
      </c>
      <c r="I141" s="48" t="s">
        <v>5876</v>
      </c>
      <c r="J141" s="48" t="s">
        <v>5877</v>
      </c>
      <c r="K141" s="48" t="s">
        <v>5878</v>
      </c>
      <c r="L141" s="45">
        <v>66</v>
      </c>
      <c r="M141" s="47" t="s">
        <v>5869</v>
      </c>
      <c r="N141" s="60">
        <v>0</v>
      </c>
      <c r="O141" s="58">
        <v>0</v>
      </c>
      <c r="P141" s="58">
        <v>4</v>
      </c>
      <c r="Q141" s="132">
        <v>6</v>
      </c>
      <c r="R141" s="60">
        <v>0</v>
      </c>
      <c r="S141" s="58">
        <v>8</v>
      </c>
      <c r="T141" s="58">
        <v>6</v>
      </c>
      <c r="U141" s="132">
        <v>5</v>
      </c>
      <c r="V141" s="58">
        <v>0</v>
      </c>
      <c r="W141" s="58">
        <v>3</v>
      </c>
      <c r="X141" s="58">
        <v>5</v>
      </c>
      <c r="Y141" s="132">
        <v>14</v>
      </c>
      <c r="Z141" s="61">
        <v>0</v>
      </c>
      <c r="AA141" s="59">
        <v>2</v>
      </c>
      <c r="AB141" s="59">
        <v>4</v>
      </c>
      <c r="AC141" s="132">
        <v>3</v>
      </c>
      <c r="AD141" s="61">
        <v>0</v>
      </c>
      <c r="AE141" s="59">
        <v>1</v>
      </c>
      <c r="AF141" s="59">
        <v>9</v>
      </c>
      <c r="AG141" s="132">
        <v>13</v>
      </c>
      <c r="AH141" s="61">
        <v>0</v>
      </c>
      <c r="AI141" s="132">
        <v>2</v>
      </c>
      <c r="AJ141" s="64">
        <f>IFERROR(VLOOKUP($B141,STOCK!$A:$H,3,0)," ")</f>
        <v>6</v>
      </c>
      <c r="AK141" s="65">
        <f>IFERROR(VLOOKUP($B141,STOCK!$A:$H,4,0)," ")</f>
        <v>9</v>
      </c>
      <c r="AL141" s="65">
        <f>IFERROR(VLOOKUP($B141,STOCK!$A:$H,5,0)," ")</f>
        <v>0</v>
      </c>
      <c r="AM141" s="65">
        <f>IFERROR(VLOOKUP($B141,STOCK!$A:$H,6,0)," ")</f>
        <v>9</v>
      </c>
      <c r="AN141" s="65">
        <f>IFERROR(VLOOKUP($B141,STOCK!$A:$H,7,0)," ")</f>
        <v>10</v>
      </c>
      <c r="AO141" s="65">
        <f>IFERROR(VLOOKUP($B141,STOCK!$A:$H,8,0)," ")</f>
        <v>6</v>
      </c>
      <c r="AP141" s="62">
        <f t="shared" si="26"/>
        <v>30</v>
      </c>
      <c r="AQ141" s="50">
        <f t="shared" si="27"/>
        <v>54</v>
      </c>
      <c r="AR141" s="50" t="str">
        <f t="shared" si="28"/>
        <v>Q</v>
      </c>
      <c r="AS141" s="50">
        <f t="shared" si="29"/>
        <v>90</v>
      </c>
      <c r="AT141" s="50">
        <f t="shared" si="30"/>
        <v>23.076923076923077</v>
      </c>
      <c r="AU141" s="63">
        <f t="shared" si="37"/>
        <v>90</v>
      </c>
      <c r="AV141" s="67">
        <v>31510</v>
      </c>
      <c r="AW141" s="133">
        <v>29806.22436</v>
      </c>
      <c r="AX141" s="49">
        <v>36900</v>
      </c>
      <c r="AY141" s="51">
        <f t="shared" si="31"/>
        <v>0.17105680736274209</v>
      </c>
      <c r="AZ141" s="51">
        <f t="shared" si="32"/>
        <v>0.14607046070460705</v>
      </c>
      <c r="BA141" s="49">
        <v>35900</v>
      </c>
      <c r="BB141" s="52">
        <v>3</v>
      </c>
      <c r="BC141" s="51">
        <f t="shared" si="33"/>
        <v>0.13932085052364318</v>
      </c>
      <c r="BD141" s="51">
        <f t="shared" si="34"/>
        <v>0.1222841225626741</v>
      </c>
      <c r="BE141" s="49">
        <v>34900</v>
      </c>
      <c r="BF141" s="52">
        <v>6</v>
      </c>
      <c r="BG141" s="51">
        <f t="shared" si="35"/>
        <v>0.10758489368454449</v>
      </c>
      <c r="BH141" s="51">
        <f t="shared" si="36"/>
        <v>9.7134670487106015E-2</v>
      </c>
      <c r="BI141" s="282">
        <f t="shared" si="38"/>
        <v>43</v>
      </c>
    </row>
    <row r="142" spans="1:61" hidden="1">
      <c r="A142" s="54" t="s">
        <v>150</v>
      </c>
      <c r="B142" s="55" t="s">
        <v>663</v>
      </c>
      <c r="C142" s="55" t="s">
        <v>664</v>
      </c>
      <c r="D142" s="44" t="s">
        <v>665</v>
      </c>
      <c r="E142" s="56">
        <v>6</v>
      </c>
      <c r="F142" s="46" t="s">
        <v>5814</v>
      </c>
      <c r="G142" s="47" t="s">
        <v>5814</v>
      </c>
      <c r="H142" s="47" t="s">
        <v>5854</v>
      </c>
      <c r="I142" s="48" t="s">
        <v>5876</v>
      </c>
      <c r="J142" s="48" t="s">
        <v>5877</v>
      </c>
      <c r="K142" s="48" t="s">
        <v>5879</v>
      </c>
      <c r="L142" s="45">
        <v>114</v>
      </c>
      <c r="M142" s="47" t="s">
        <v>161</v>
      </c>
      <c r="N142" s="60">
        <v>0</v>
      </c>
      <c r="O142" s="58">
        <v>0</v>
      </c>
      <c r="P142" s="58">
        <v>0</v>
      </c>
      <c r="Q142" s="132">
        <v>0</v>
      </c>
      <c r="R142" s="60">
        <v>0</v>
      </c>
      <c r="S142" s="58">
        <v>0</v>
      </c>
      <c r="T142" s="58">
        <v>0</v>
      </c>
      <c r="U142" s="132">
        <v>0</v>
      </c>
      <c r="V142" s="58">
        <v>0</v>
      </c>
      <c r="W142" s="58">
        <v>0</v>
      </c>
      <c r="X142" s="58">
        <v>0</v>
      </c>
      <c r="Y142" s="132">
        <v>0</v>
      </c>
      <c r="Z142" s="61">
        <v>0</v>
      </c>
      <c r="AA142" s="59">
        <v>0</v>
      </c>
      <c r="AB142" s="59">
        <v>0</v>
      </c>
      <c r="AC142" s="132">
        <v>0</v>
      </c>
      <c r="AD142" s="61">
        <v>0</v>
      </c>
      <c r="AE142" s="59">
        <v>0</v>
      </c>
      <c r="AF142" s="59">
        <v>0</v>
      </c>
      <c r="AG142" s="132">
        <v>0</v>
      </c>
      <c r="AH142" s="61">
        <v>0</v>
      </c>
      <c r="AI142" s="132">
        <v>0</v>
      </c>
      <c r="AJ142" s="64">
        <f>IFERROR(VLOOKUP($B142,STOCK!$A:$H,3,0)," ")</f>
        <v>0</v>
      </c>
      <c r="AK142" s="65">
        <f>IFERROR(VLOOKUP($B142,STOCK!$A:$H,4,0)," ")</f>
        <v>0</v>
      </c>
      <c r="AL142" s="65">
        <f>IFERROR(VLOOKUP($B142,STOCK!$A:$H,5,0)," ")</f>
        <v>0</v>
      </c>
      <c r="AM142" s="65">
        <f>IFERROR(VLOOKUP($B142,STOCK!$A:$H,6,0)," ")</f>
        <v>0</v>
      </c>
      <c r="AN142" s="65">
        <f>IFERROR(VLOOKUP($B142,STOCK!$A:$H,7,0)," ")</f>
        <v>0</v>
      </c>
      <c r="AO142" s="65">
        <f>IFERROR(VLOOKUP($B142,STOCK!$A:$H,8,0)," ")</f>
        <v>0</v>
      </c>
      <c r="AP142" s="62" t="str">
        <f t="shared" si="26"/>
        <v>Q</v>
      </c>
      <c r="AQ142" s="50" t="str">
        <f t="shared" si="27"/>
        <v>Q</v>
      </c>
      <c r="AR142" s="50" t="str">
        <f t="shared" si="28"/>
        <v>Q</v>
      </c>
      <c r="AS142" s="50" t="str">
        <f t="shared" si="29"/>
        <v>Q</v>
      </c>
      <c r="AT142" s="50" t="str">
        <f t="shared" si="30"/>
        <v>Q</v>
      </c>
      <c r="AU142" s="63" t="str">
        <f t="shared" si="37"/>
        <v>Q</v>
      </c>
      <c r="AV142" s="67">
        <v>69450.000004000001</v>
      </c>
      <c r="AW142" s="133">
        <v>84649.999500000005</v>
      </c>
      <c r="AX142" s="49">
        <v>79900</v>
      </c>
      <c r="AY142" s="51">
        <f t="shared" si="31"/>
        <v>0.15046796249673333</v>
      </c>
      <c r="AZ142" s="51">
        <f t="shared" si="32"/>
        <v>0.13078848555694617</v>
      </c>
      <c r="BA142" s="49">
        <v>75900</v>
      </c>
      <c r="BB142" s="52">
        <v>3</v>
      </c>
      <c r="BC142" s="51">
        <f t="shared" si="33"/>
        <v>9.2872570131439902E-2</v>
      </c>
      <c r="BD142" s="51">
        <f t="shared" si="34"/>
        <v>8.4980237101449252E-2</v>
      </c>
      <c r="BE142" s="49">
        <v>0</v>
      </c>
      <c r="BF142" s="52">
        <v>0</v>
      </c>
      <c r="BG142" s="51">
        <f t="shared" si="35"/>
        <v>-1</v>
      </c>
      <c r="BH142" s="51">
        <f t="shared" si="36"/>
        <v>0</v>
      </c>
      <c r="BI142" s="282">
        <f t="shared" si="38"/>
        <v>0</v>
      </c>
    </row>
    <row r="143" spans="1:61" hidden="1">
      <c r="A143" s="54" t="s">
        <v>150</v>
      </c>
      <c r="B143" s="55" t="s">
        <v>666</v>
      </c>
      <c r="C143" s="55" t="s">
        <v>667</v>
      </c>
      <c r="D143" s="44" t="s">
        <v>668</v>
      </c>
      <c r="E143" s="56">
        <v>6</v>
      </c>
      <c r="F143" s="46" t="s">
        <v>5814</v>
      </c>
      <c r="G143" s="47" t="s">
        <v>5814</v>
      </c>
      <c r="H143" s="47" t="s">
        <v>5854</v>
      </c>
      <c r="I143" s="48" t="s">
        <v>5876</v>
      </c>
      <c r="J143" s="48" t="s">
        <v>5877</v>
      </c>
      <c r="K143" s="48" t="s">
        <v>5879</v>
      </c>
      <c r="L143" s="45">
        <v>114</v>
      </c>
      <c r="M143" s="47" t="s">
        <v>161</v>
      </c>
      <c r="N143" s="60">
        <v>0</v>
      </c>
      <c r="O143" s="58">
        <v>0</v>
      </c>
      <c r="P143" s="58">
        <v>0</v>
      </c>
      <c r="Q143" s="132">
        <v>0</v>
      </c>
      <c r="R143" s="60">
        <v>0</v>
      </c>
      <c r="S143" s="58">
        <v>0</v>
      </c>
      <c r="T143" s="58">
        <v>0</v>
      </c>
      <c r="U143" s="132">
        <v>0</v>
      </c>
      <c r="V143" s="58">
        <v>0</v>
      </c>
      <c r="W143" s="58">
        <v>0</v>
      </c>
      <c r="X143" s="58">
        <v>0</v>
      </c>
      <c r="Y143" s="132">
        <v>0</v>
      </c>
      <c r="Z143" s="61">
        <v>0</v>
      </c>
      <c r="AA143" s="59">
        <v>0</v>
      </c>
      <c r="AB143" s="59">
        <v>0</v>
      </c>
      <c r="AC143" s="132">
        <v>0</v>
      </c>
      <c r="AD143" s="61">
        <v>0</v>
      </c>
      <c r="AE143" s="59">
        <v>0</v>
      </c>
      <c r="AF143" s="59">
        <v>0</v>
      </c>
      <c r="AG143" s="132">
        <v>0</v>
      </c>
      <c r="AH143" s="61">
        <v>0</v>
      </c>
      <c r="AI143" s="132">
        <v>0</v>
      </c>
      <c r="AJ143" s="64">
        <f>IFERROR(VLOOKUP($B143,STOCK!$A:$H,3,0)," ")</f>
        <v>0</v>
      </c>
      <c r="AK143" s="65">
        <f>IFERROR(VLOOKUP($B143,STOCK!$A:$H,4,0)," ")</f>
        <v>0</v>
      </c>
      <c r="AL143" s="65">
        <f>IFERROR(VLOOKUP($B143,STOCK!$A:$H,5,0)," ")</f>
        <v>0</v>
      </c>
      <c r="AM143" s="65">
        <f>IFERROR(VLOOKUP($B143,STOCK!$A:$H,6,0)," ")</f>
        <v>0</v>
      </c>
      <c r="AN143" s="65">
        <f>IFERROR(VLOOKUP($B143,STOCK!$A:$H,7,0)," ")</f>
        <v>0</v>
      </c>
      <c r="AO143" s="65">
        <f>IFERROR(VLOOKUP($B143,STOCK!$A:$H,8,0)," ")</f>
        <v>0</v>
      </c>
      <c r="AP143" s="62" t="str">
        <f t="shared" si="26"/>
        <v>Q</v>
      </c>
      <c r="AQ143" s="50" t="str">
        <f t="shared" si="27"/>
        <v>Q</v>
      </c>
      <c r="AR143" s="50" t="str">
        <f t="shared" si="28"/>
        <v>Q</v>
      </c>
      <c r="AS143" s="50" t="str">
        <f t="shared" si="29"/>
        <v>Q</v>
      </c>
      <c r="AT143" s="50" t="str">
        <f t="shared" si="30"/>
        <v>Q</v>
      </c>
      <c r="AU143" s="63" t="str">
        <f t="shared" si="37"/>
        <v>Q</v>
      </c>
      <c r="AV143" s="67">
        <v>69450.000004000001</v>
      </c>
      <c r="AW143" s="133">
        <v>128948.26394999999</v>
      </c>
      <c r="AX143" s="49">
        <v>79900</v>
      </c>
      <c r="AY143" s="51">
        <f t="shared" si="31"/>
        <v>0.15046796249673333</v>
      </c>
      <c r="AZ143" s="51">
        <f t="shared" si="32"/>
        <v>0.13078848555694617</v>
      </c>
      <c r="BA143" s="49">
        <v>75900</v>
      </c>
      <c r="BB143" s="52">
        <v>3</v>
      </c>
      <c r="BC143" s="51">
        <f t="shared" si="33"/>
        <v>9.2872570131439902E-2</v>
      </c>
      <c r="BD143" s="51">
        <f t="shared" si="34"/>
        <v>8.4980237101449252E-2</v>
      </c>
      <c r="BE143" s="49">
        <v>0</v>
      </c>
      <c r="BF143" s="52">
        <v>0</v>
      </c>
      <c r="BG143" s="51">
        <f t="shared" si="35"/>
        <v>-1</v>
      </c>
      <c r="BH143" s="51">
        <f t="shared" si="36"/>
        <v>0</v>
      </c>
      <c r="BI143" s="282">
        <f t="shared" si="38"/>
        <v>0</v>
      </c>
    </row>
    <row r="144" spans="1:61" hidden="1">
      <c r="A144" s="54" t="s">
        <v>150</v>
      </c>
      <c r="B144" s="55" t="s">
        <v>669</v>
      </c>
      <c r="C144" s="55" t="s">
        <v>670</v>
      </c>
      <c r="D144" s="44" t="s">
        <v>671</v>
      </c>
      <c r="E144" s="56">
        <v>6</v>
      </c>
      <c r="F144" s="46" t="s">
        <v>5814</v>
      </c>
      <c r="G144" s="47" t="s">
        <v>5814</v>
      </c>
      <c r="H144" s="47" t="s">
        <v>5854</v>
      </c>
      <c r="I144" s="48" t="s">
        <v>5876</v>
      </c>
      <c r="J144" s="48" t="s">
        <v>5877</v>
      </c>
      <c r="K144" s="48" t="s">
        <v>5879</v>
      </c>
      <c r="L144" s="45">
        <v>114</v>
      </c>
      <c r="M144" s="47" t="s">
        <v>161</v>
      </c>
      <c r="N144" s="60">
        <v>0</v>
      </c>
      <c r="O144" s="58">
        <v>0</v>
      </c>
      <c r="P144" s="58">
        <v>0</v>
      </c>
      <c r="Q144" s="132">
        <v>0</v>
      </c>
      <c r="R144" s="60">
        <v>0</v>
      </c>
      <c r="S144" s="58">
        <v>0</v>
      </c>
      <c r="T144" s="58">
        <v>0</v>
      </c>
      <c r="U144" s="132">
        <v>0</v>
      </c>
      <c r="V144" s="58">
        <v>0</v>
      </c>
      <c r="W144" s="58">
        <v>0</v>
      </c>
      <c r="X144" s="58">
        <v>0</v>
      </c>
      <c r="Y144" s="132">
        <v>0</v>
      </c>
      <c r="Z144" s="61">
        <v>0</v>
      </c>
      <c r="AA144" s="59">
        <v>0</v>
      </c>
      <c r="AB144" s="59">
        <v>0</v>
      </c>
      <c r="AC144" s="132">
        <v>0</v>
      </c>
      <c r="AD144" s="61">
        <v>0</v>
      </c>
      <c r="AE144" s="59">
        <v>0</v>
      </c>
      <c r="AF144" s="59">
        <v>0</v>
      </c>
      <c r="AG144" s="132">
        <v>0</v>
      </c>
      <c r="AH144" s="61">
        <v>0</v>
      </c>
      <c r="AI144" s="132">
        <v>0</v>
      </c>
      <c r="AJ144" s="64">
        <f>IFERROR(VLOOKUP($B144,STOCK!$A:$H,3,0)," ")</f>
        <v>0</v>
      </c>
      <c r="AK144" s="65">
        <f>IFERROR(VLOOKUP($B144,STOCK!$A:$H,4,0)," ")</f>
        <v>0</v>
      </c>
      <c r="AL144" s="65">
        <f>IFERROR(VLOOKUP($B144,STOCK!$A:$H,5,0)," ")</f>
        <v>0</v>
      </c>
      <c r="AM144" s="65">
        <f>IFERROR(VLOOKUP($B144,STOCK!$A:$H,6,0)," ")</f>
        <v>0</v>
      </c>
      <c r="AN144" s="65">
        <f>IFERROR(VLOOKUP($B144,STOCK!$A:$H,7,0)," ")</f>
        <v>0</v>
      </c>
      <c r="AO144" s="65">
        <f>IFERROR(VLOOKUP($B144,STOCK!$A:$H,8,0)," ")</f>
        <v>0</v>
      </c>
      <c r="AP144" s="62" t="str">
        <f t="shared" si="26"/>
        <v>Q</v>
      </c>
      <c r="AQ144" s="50" t="str">
        <f t="shared" si="27"/>
        <v>Q</v>
      </c>
      <c r="AR144" s="50" t="str">
        <f t="shared" si="28"/>
        <v>Q</v>
      </c>
      <c r="AS144" s="50" t="str">
        <f t="shared" si="29"/>
        <v>Q</v>
      </c>
      <c r="AT144" s="50" t="str">
        <f t="shared" si="30"/>
        <v>Q</v>
      </c>
      <c r="AU144" s="63" t="str">
        <f t="shared" si="37"/>
        <v>Q</v>
      </c>
      <c r="AV144" s="67">
        <v>69450.000004000001</v>
      </c>
      <c r="AW144" s="133">
        <v>140387.73639000001</v>
      </c>
      <c r="AX144" s="49">
        <v>79900</v>
      </c>
      <c r="AY144" s="51">
        <f t="shared" si="31"/>
        <v>0.15046796249673333</v>
      </c>
      <c r="AZ144" s="51">
        <f t="shared" si="32"/>
        <v>0.13078848555694617</v>
      </c>
      <c r="BA144" s="49">
        <v>75900</v>
      </c>
      <c r="BB144" s="52">
        <v>3</v>
      </c>
      <c r="BC144" s="51">
        <f t="shared" si="33"/>
        <v>9.2872570131439902E-2</v>
      </c>
      <c r="BD144" s="51">
        <f t="shared" si="34"/>
        <v>8.4980237101449252E-2</v>
      </c>
      <c r="BE144" s="49">
        <v>0</v>
      </c>
      <c r="BF144" s="52">
        <v>0</v>
      </c>
      <c r="BG144" s="51">
        <f t="shared" si="35"/>
        <v>-1</v>
      </c>
      <c r="BH144" s="51">
        <f t="shared" si="36"/>
        <v>0</v>
      </c>
      <c r="BI144" s="282">
        <f t="shared" si="38"/>
        <v>0</v>
      </c>
    </row>
    <row r="145" spans="1:61" hidden="1">
      <c r="A145" s="54" t="s">
        <v>150</v>
      </c>
      <c r="B145" s="55" t="s">
        <v>672</v>
      </c>
      <c r="C145" s="55" t="s">
        <v>673</v>
      </c>
      <c r="D145" s="44" t="s">
        <v>674</v>
      </c>
      <c r="E145" s="56">
        <v>6</v>
      </c>
      <c r="F145" s="46" t="s">
        <v>5814</v>
      </c>
      <c r="G145" s="47" t="s">
        <v>5814</v>
      </c>
      <c r="H145" s="47" t="s">
        <v>5854</v>
      </c>
      <c r="I145" s="48" t="s">
        <v>5876</v>
      </c>
      <c r="J145" s="48" t="s">
        <v>5877</v>
      </c>
      <c r="K145" s="48" t="s">
        <v>5879</v>
      </c>
      <c r="L145" s="45">
        <v>114</v>
      </c>
      <c r="M145" s="47" t="s">
        <v>161</v>
      </c>
      <c r="N145" s="60">
        <v>0</v>
      </c>
      <c r="O145" s="58">
        <v>0</v>
      </c>
      <c r="P145" s="58">
        <v>0</v>
      </c>
      <c r="Q145" s="132">
        <v>0</v>
      </c>
      <c r="R145" s="60">
        <v>0</v>
      </c>
      <c r="S145" s="58">
        <v>0</v>
      </c>
      <c r="T145" s="58">
        <v>0</v>
      </c>
      <c r="U145" s="132">
        <v>0</v>
      </c>
      <c r="V145" s="58">
        <v>0</v>
      </c>
      <c r="W145" s="58">
        <v>0</v>
      </c>
      <c r="X145" s="58">
        <v>0</v>
      </c>
      <c r="Y145" s="132">
        <v>0</v>
      </c>
      <c r="Z145" s="61">
        <v>0</v>
      </c>
      <c r="AA145" s="59">
        <v>0</v>
      </c>
      <c r="AB145" s="59">
        <v>0</v>
      </c>
      <c r="AC145" s="132">
        <v>0</v>
      </c>
      <c r="AD145" s="61">
        <v>0</v>
      </c>
      <c r="AE145" s="59">
        <v>0</v>
      </c>
      <c r="AF145" s="59">
        <v>0</v>
      </c>
      <c r="AG145" s="132">
        <v>0</v>
      </c>
      <c r="AH145" s="61">
        <v>0</v>
      </c>
      <c r="AI145" s="132">
        <v>0</v>
      </c>
      <c r="AJ145" s="64">
        <f>IFERROR(VLOOKUP($B145,STOCK!$A:$H,3,0)," ")</f>
        <v>0</v>
      </c>
      <c r="AK145" s="65">
        <f>IFERROR(VLOOKUP($B145,STOCK!$A:$H,4,0)," ")</f>
        <v>0</v>
      </c>
      <c r="AL145" s="65">
        <f>IFERROR(VLOOKUP($B145,STOCK!$A:$H,5,0)," ")</f>
        <v>0</v>
      </c>
      <c r="AM145" s="65">
        <f>IFERROR(VLOOKUP($B145,STOCK!$A:$H,6,0)," ")</f>
        <v>0</v>
      </c>
      <c r="AN145" s="65">
        <f>IFERROR(VLOOKUP($B145,STOCK!$A:$H,7,0)," ")</f>
        <v>0</v>
      </c>
      <c r="AO145" s="65">
        <f>IFERROR(VLOOKUP($B145,STOCK!$A:$H,8,0)," ")</f>
        <v>0</v>
      </c>
      <c r="AP145" s="62" t="str">
        <f t="shared" si="26"/>
        <v>Q</v>
      </c>
      <c r="AQ145" s="50" t="str">
        <f t="shared" si="27"/>
        <v>Q</v>
      </c>
      <c r="AR145" s="50" t="str">
        <f t="shared" si="28"/>
        <v>Q</v>
      </c>
      <c r="AS145" s="50" t="str">
        <f t="shared" si="29"/>
        <v>Q</v>
      </c>
      <c r="AT145" s="50" t="str">
        <f t="shared" si="30"/>
        <v>Q</v>
      </c>
      <c r="AU145" s="63" t="str">
        <f t="shared" si="37"/>
        <v>Q</v>
      </c>
      <c r="AV145" s="67">
        <v>69450.000004000001</v>
      </c>
      <c r="AW145" s="133">
        <v>127411.62214000001</v>
      </c>
      <c r="AX145" s="49">
        <v>79900</v>
      </c>
      <c r="AY145" s="51">
        <f t="shared" si="31"/>
        <v>0.15046796249673333</v>
      </c>
      <c r="AZ145" s="51">
        <f t="shared" si="32"/>
        <v>0.13078848555694617</v>
      </c>
      <c r="BA145" s="49">
        <v>75900</v>
      </c>
      <c r="BB145" s="52">
        <v>3</v>
      </c>
      <c r="BC145" s="51">
        <f t="shared" si="33"/>
        <v>9.2872570131439902E-2</v>
      </c>
      <c r="BD145" s="51">
        <f t="shared" si="34"/>
        <v>8.4980237101449252E-2</v>
      </c>
      <c r="BE145" s="49">
        <v>0</v>
      </c>
      <c r="BF145" s="52">
        <v>0</v>
      </c>
      <c r="BG145" s="51">
        <f t="shared" si="35"/>
        <v>-1</v>
      </c>
      <c r="BH145" s="51">
        <f t="shared" si="36"/>
        <v>0</v>
      </c>
      <c r="BI145" s="282">
        <f t="shared" si="38"/>
        <v>0</v>
      </c>
    </row>
    <row r="146" spans="1:61" hidden="1">
      <c r="A146" s="54" t="s">
        <v>150</v>
      </c>
      <c r="B146" s="55" t="s">
        <v>675</v>
      </c>
      <c r="C146" s="55" t="s">
        <v>676</v>
      </c>
      <c r="D146" s="44" t="s">
        <v>677</v>
      </c>
      <c r="E146" s="56">
        <v>6</v>
      </c>
      <c r="F146" s="46" t="s">
        <v>5814</v>
      </c>
      <c r="G146" s="47" t="s">
        <v>5814</v>
      </c>
      <c r="H146" s="47" t="s">
        <v>5854</v>
      </c>
      <c r="I146" s="48" t="s">
        <v>5876</v>
      </c>
      <c r="J146" s="48" t="s">
        <v>5877</v>
      </c>
      <c r="K146" s="48" t="s">
        <v>5879</v>
      </c>
      <c r="L146" s="45">
        <v>114</v>
      </c>
      <c r="M146" s="47" t="s">
        <v>161</v>
      </c>
      <c r="N146" s="60">
        <v>0</v>
      </c>
      <c r="O146" s="58">
        <v>0</v>
      </c>
      <c r="P146" s="58">
        <v>0</v>
      </c>
      <c r="Q146" s="132">
        <v>0</v>
      </c>
      <c r="R146" s="60">
        <v>0</v>
      </c>
      <c r="S146" s="58">
        <v>0</v>
      </c>
      <c r="T146" s="58">
        <v>0</v>
      </c>
      <c r="U146" s="132">
        <v>0</v>
      </c>
      <c r="V146" s="58">
        <v>0</v>
      </c>
      <c r="W146" s="58">
        <v>0</v>
      </c>
      <c r="X146" s="58">
        <v>0</v>
      </c>
      <c r="Y146" s="132">
        <v>0</v>
      </c>
      <c r="Z146" s="61">
        <v>0</v>
      </c>
      <c r="AA146" s="59">
        <v>0</v>
      </c>
      <c r="AB146" s="59">
        <v>0</v>
      </c>
      <c r="AC146" s="132">
        <v>0</v>
      </c>
      <c r="AD146" s="61">
        <v>0</v>
      </c>
      <c r="AE146" s="59">
        <v>0</v>
      </c>
      <c r="AF146" s="59">
        <v>0</v>
      </c>
      <c r="AG146" s="132">
        <v>0</v>
      </c>
      <c r="AH146" s="61">
        <v>0</v>
      </c>
      <c r="AI146" s="132">
        <v>0</v>
      </c>
      <c r="AJ146" s="64">
        <f>IFERROR(VLOOKUP($B146,STOCK!$A:$H,3,0)," ")</f>
        <v>0</v>
      </c>
      <c r="AK146" s="65">
        <f>IFERROR(VLOOKUP($B146,STOCK!$A:$H,4,0)," ")</f>
        <v>0</v>
      </c>
      <c r="AL146" s="65">
        <f>IFERROR(VLOOKUP($B146,STOCK!$A:$H,5,0)," ")</f>
        <v>0</v>
      </c>
      <c r="AM146" s="65">
        <f>IFERROR(VLOOKUP($B146,STOCK!$A:$H,6,0)," ")</f>
        <v>0</v>
      </c>
      <c r="AN146" s="65">
        <f>IFERROR(VLOOKUP($B146,STOCK!$A:$H,7,0)," ")</f>
        <v>0</v>
      </c>
      <c r="AO146" s="65">
        <f>IFERROR(VLOOKUP($B146,STOCK!$A:$H,8,0)," ")</f>
        <v>0</v>
      </c>
      <c r="AP146" s="62" t="str">
        <f t="shared" si="26"/>
        <v>Q</v>
      </c>
      <c r="AQ146" s="50" t="str">
        <f t="shared" si="27"/>
        <v>Q</v>
      </c>
      <c r="AR146" s="50" t="str">
        <f t="shared" si="28"/>
        <v>Q</v>
      </c>
      <c r="AS146" s="50" t="str">
        <f t="shared" si="29"/>
        <v>Q</v>
      </c>
      <c r="AT146" s="50" t="str">
        <f t="shared" si="30"/>
        <v>Q</v>
      </c>
      <c r="AU146" s="63" t="str">
        <f t="shared" si="37"/>
        <v>Q</v>
      </c>
      <c r="AV146" s="67">
        <v>69450.000004000001</v>
      </c>
      <c r="AW146" s="133">
        <v>100713.52467</v>
      </c>
      <c r="AX146" s="49">
        <v>79900</v>
      </c>
      <c r="AY146" s="51">
        <f t="shared" si="31"/>
        <v>0.15046796249673333</v>
      </c>
      <c r="AZ146" s="51">
        <f t="shared" si="32"/>
        <v>0.13078848555694617</v>
      </c>
      <c r="BA146" s="49">
        <v>75900</v>
      </c>
      <c r="BB146" s="52">
        <v>3</v>
      </c>
      <c r="BC146" s="51">
        <f t="shared" si="33"/>
        <v>9.2872570131439902E-2</v>
      </c>
      <c r="BD146" s="51">
        <f t="shared" si="34"/>
        <v>8.4980237101449252E-2</v>
      </c>
      <c r="BE146" s="49">
        <v>0</v>
      </c>
      <c r="BF146" s="52">
        <v>0</v>
      </c>
      <c r="BG146" s="51">
        <f t="shared" si="35"/>
        <v>-1</v>
      </c>
      <c r="BH146" s="51">
        <f t="shared" si="36"/>
        <v>0</v>
      </c>
      <c r="BI146" s="282">
        <f t="shared" si="38"/>
        <v>0</v>
      </c>
    </row>
    <row r="147" spans="1:61" hidden="1">
      <c r="A147" s="54" t="s">
        <v>150</v>
      </c>
      <c r="B147" s="55" t="s">
        <v>678</v>
      </c>
      <c r="C147" s="55" t="s">
        <v>679</v>
      </c>
      <c r="D147" s="44" t="s">
        <v>680</v>
      </c>
      <c r="E147" s="56">
        <v>6</v>
      </c>
      <c r="F147" s="46" t="s">
        <v>5814</v>
      </c>
      <c r="G147" s="47" t="s">
        <v>5814</v>
      </c>
      <c r="H147" s="47" t="s">
        <v>5854</v>
      </c>
      <c r="I147" s="48" t="s">
        <v>5876</v>
      </c>
      <c r="J147" s="48" t="s">
        <v>5877</v>
      </c>
      <c r="K147" s="48" t="s">
        <v>5879</v>
      </c>
      <c r="L147" s="45">
        <v>114</v>
      </c>
      <c r="M147" s="47" t="s">
        <v>161</v>
      </c>
      <c r="N147" s="60">
        <v>0</v>
      </c>
      <c r="O147" s="58">
        <v>0</v>
      </c>
      <c r="P147" s="58">
        <v>0</v>
      </c>
      <c r="Q147" s="132">
        <v>0</v>
      </c>
      <c r="R147" s="60">
        <v>0</v>
      </c>
      <c r="S147" s="58">
        <v>0</v>
      </c>
      <c r="T147" s="58">
        <v>0</v>
      </c>
      <c r="U147" s="132">
        <v>0</v>
      </c>
      <c r="V147" s="58">
        <v>0</v>
      </c>
      <c r="W147" s="58">
        <v>0</v>
      </c>
      <c r="X147" s="58">
        <v>0</v>
      </c>
      <c r="Y147" s="132">
        <v>0</v>
      </c>
      <c r="Z147" s="61">
        <v>0</v>
      </c>
      <c r="AA147" s="59">
        <v>0</v>
      </c>
      <c r="AB147" s="59">
        <v>0</v>
      </c>
      <c r="AC147" s="132">
        <v>0</v>
      </c>
      <c r="AD147" s="61">
        <v>0</v>
      </c>
      <c r="AE147" s="59">
        <v>0</v>
      </c>
      <c r="AF147" s="59">
        <v>0</v>
      </c>
      <c r="AG147" s="132">
        <v>0</v>
      </c>
      <c r="AH147" s="61">
        <v>0</v>
      </c>
      <c r="AI147" s="132">
        <v>0</v>
      </c>
      <c r="AJ147" s="64">
        <f>IFERROR(VLOOKUP($B147,STOCK!$A:$H,3,0)," ")</f>
        <v>0</v>
      </c>
      <c r="AK147" s="65">
        <f>IFERROR(VLOOKUP($B147,STOCK!$A:$H,4,0)," ")</f>
        <v>0</v>
      </c>
      <c r="AL147" s="65">
        <f>IFERROR(VLOOKUP($B147,STOCK!$A:$H,5,0)," ")</f>
        <v>0</v>
      </c>
      <c r="AM147" s="65">
        <f>IFERROR(VLOOKUP($B147,STOCK!$A:$H,6,0)," ")</f>
        <v>0</v>
      </c>
      <c r="AN147" s="65">
        <f>IFERROR(VLOOKUP($B147,STOCK!$A:$H,7,0)," ")</f>
        <v>0</v>
      </c>
      <c r="AO147" s="65">
        <f>IFERROR(VLOOKUP($B147,STOCK!$A:$H,8,0)," ")</f>
        <v>0</v>
      </c>
      <c r="AP147" s="62" t="str">
        <f t="shared" si="26"/>
        <v>Q</v>
      </c>
      <c r="AQ147" s="50" t="str">
        <f t="shared" si="27"/>
        <v>Q</v>
      </c>
      <c r="AR147" s="50" t="str">
        <f t="shared" si="28"/>
        <v>Q</v>
      </c>
      <c r="AS147" s="50" t="str">
        <f t="shared" si="29"/>
        <v>Q</v>
      </c>
      <c r="AT147" s="50" t="str">
        <f t="shared" si="30"/>
        <v>Q</v>
      </c>
      <c r="AU147" s="63" t="str">
        <f t="shared" si="37"/>
        <v>Q</v>
      </c>
      <c r="AV147" s="67">
        <v>69450.000004000001</v>
      </c>
      <c r="AW147" s="133">
        <v>84650.005000000005</v>
      </c>
      <c r="AX147" s="49">
        <v>79900</v>
      </c>
      <c r="AY147" s="51">
        <f t="shared" si="31"/>
        <v>0.15046796249673333</v>
      </c>
      <c r="AZ147" s="51">
        <f t="shared" si="32"/>
        <v>0.13078848555694617</v>
      </c>
      <c r="BA147" s="49">
        <v>75900</v>
      </c>
      <c r="BB147" s="52">
        <v>3</v>
      </c>
      <c r="BC147" s="51">
        <f t="shared" si="33"/>
        <v>9.2872570131439902E-2</v>
      </c>
      <c r="BD147" s="51">
        <f t="shared" si="34"/>
        <v>8.4980237101449252E-2</v>
      </c>
      <c r="BE147" s="49">
        <v>0</v>
      </c>
      <c r="BF147" s="52">
        <v>0</v>
      </c>
      <c r="BG147" s="51">
        <f t="shared" si="35"/>
        <v>-1</v>
      </c>
      <c r="BH147" s="51">
        <f t="shared" si="36"/>
        <v>0</v>
      </c>
      <c r="BI147" s="282">
        <f t="shared" si="38"/>
        <v>0</v>
      </c>
    </row>
    <row r="148" spans="1:61" hidden="1">
      <c r="A148" s="54" t="s">
        <v>150</v>
      </c>
      <c r="B148" s="55" t="s">
        <v>681</v>
      </c>
      <c r="C148" s="55" t="s">
        <v>682</v>
      </c>
      <c r="D148" s="44" t="s">
        <v>683</v>
      </c>
      <c r="E148" s="56">
        <v>1</v>
      </c>
      <c r="F148" s="46" t="s">
        <v>5814</v>
      </c>
      <c r="G148" s="47" t="s">
        <v>5814</v>
      </c>
      <c r="H148" s="47" t="s">
        <v>5854</v>
      </c>
      <c r="I148" s="48" t="s">
        <v>5876</v>
      </c>
      <c r="J148" s="48" t="s">
        <v>5877</v>
      </c>
      <c r="K148" s="48" t="s">
        <v>5880</v>
      </c>
      <c r="L148" s="45">
        <v>516</v>
      </c>
      <c r="M148" s="47" t="s">
        <v>5881</v>
      </c>
      <c r="N148" s="60">
        <v>0</v>
      </c>
      <c r="O148" s="58">
        <v>1</v>
      </c>
      <c r="P148" s="58">
        <v>1</v>
      </c>
      <c r="Q148" s="132">
        <v>1</v>
      </c>
      <c r="R148" s="60">
        <v>0</v>
      </c>
      <c r="S148" s="58">
        <v>1</v>
      </c>
      <c r="T148" s="58">
        <v>1</v>
      </c>
      <c r="U148" s="132">
        <v>1</v>
      </c>
      <c r="V148" s="58">
        <v>3</v>
      </c>
      <c r="W148" s="58">
        <v>2</v>
      </c>
      <c r="X148" s="58">
        <v>0</v>
      </c>
      <c r="Y148" s="132">
        <v>2</v>
      </c>
      <c r="Z148" s="61">
        <v>0</v>
      </c>
      <c r="AA148" s="59">
        <v>0</v>
      </c>
      <c r="AB148" s="59">
        <v>3</v>
      </c>
      <c r="AC148" s="132">
        <v>3</v>
      </c>
      <c r="AD148" s="61">
        <v>2</v>
      </c>
      <c r="AE148" s="59">
        <v>1</v>
      </c>
      <c r="AF148" s="59">
        <v>0</v>
      </c>
      <c r="AG148" s="132">
        <v>0</v>
      </c>
      <c r="AH148" s="61">
        <v>0</v>
      </c>
      <c r="AI148" s="132">
        <v>0</v>
      </c>
      <c r="AJ148" s="64">
        <f>IFERROR(VLOOKUP($B148,STOCK!$A:$H,3,0)," ")</f>
        <v>2</v>
      </c>
      <c r="AK148" s="65">
        <f>IFERROR(VLOOKUP($B148,STOCK!$A:$H,4,0)," ")</f>
        <v>2</v>
      </c>
      <c r="AL148" s="65">
        <f>IFERROR(VLOOKUP($B148,STOCK!$A:$H,5,0)," ")</f>
        <v>3</v>
      </c>
      <c r="AM148" s="65">
        <f>IFERROR(VLOOKUP($B148,STOCK!$A:$H,6,0)," ")</f>
        <v>2</v>
      </c>
      <c r="AN148" s="65">
        <f>IFERROR(VLOOKUP($B148,STOCK!$A:$H,7,0)," ")</f>
        <v>2</v>
      </c>
      <c r="AO148" s="65">
        <f>IFERROR(VLOOKUP($B148,STOCK!$A:$H,8,0)," ")</f>
        <v>4</v>
      </c>
      <c r="AP148" s="62">
        <f t="shared" si="26"/>
        <v>60</v>
      </c>
      <c r="AQ148" s="50">
        <f t="shared" si="27"/>
        <v>60</v>
      </c>
      <c r="AR148" s="50">
        <f t="shared" si="28"/>
        <v>45</v>
      </c>
      <c r="AS148" s="50">
        <f t="shared" si="29"/>
        <v>20</v>
      </c>
      <c r="AT148" s="50" t="str">
        <f t="shared" si="30"/>
        <v>SV</v>
      </c>
      <c r="AU148" s="63" t="str">
        <f t="shared" si="37"/>
        <v>SV</v>
      </c>
      <c r="AV148" s="67">
        <v>48749.999980000001</v>
      </c>
      <c r="AW148" s="133">
        <v>48749.639179999998</v>
      </c>
      <c r="AX148" s="49">
        <v>57900</v>
      </c>
      <c r="AY148" s="51">
        <f t="shared" si="31"/>
        <v>0.18769230817956606</v>
      </c>
      <c r="AZ148" s="51">
        <f t="shared" si="32"/>
        <v>0.1580310884283247</v>
      </c>
      <c r="BA148" s="49">
        <v>56500</v>
      </c>
      <c r="BB148" s="52">
        <v>3</v>
      </c>
      <c r="BC148" s="51">
        <f t="shared" si="33"/>
        <v>0.15897435944983562</v>
      </c>
      <c r="BD148" s="51">
        <f t="shared" si="34"/>
        <v>0.13716814194690263</v>
      </c>
      <c r="BE148" s="49">
        <v>54900</v>
      </c>
      <c r="BF148" s="52">
        <v>6</v>
      </c>
      <c r="BG148" s="51">
        <f t="shared" si="35"/>
        <v>0.12615384661585805</v>
      </c>
      <c r="BH148" s="51">
        <f t="shared" si="36"/>
        <v>0.11202185828779598</v>
      </c>
      <c r="BI148" s="282">
        <f t="shared" si="38"/>
        <v>7</v>
      </c>
    </row>
    <row r="149" spans="1:61" hidden="1">
      <c r="A149" s="54" t="s">
        <v>149</v>
      </c>
      <c r="B149" s="55" t="s">
        <v>684</v>
      </c>
      <c r="C149" s="55" t="s">
        <v>685</v>
      </c>
      <c r="D149" s="44" t="s">
        <v>686</v>
      </c>
      <c r="E149" s="56">
        <v>6</v>
      </c>
      <c r="F149" s="46" t="s">
        <v>5814</v>
      </c>
      <c r="G149" s="47" t="s">
        <v>5814</v>
      </c>
      <c r="H149" s="47" t="s">
        <v>5882</v>
      </c>
      <c r="I149" s="48" t="s">
        <v>5883</v>
      </c>
      <c r="J149" s="48" t="s">
        <v>5883</v>
      </c>
      <c r="K149" s="48" t="s">
        <v>5884</v>
      </c>
      <c r="L149" s="45">
        <v>168</v>
      </c>
      <c r="M149" s="47" t="s">
        <v>5885</v>
      </c>
      <c r="N149" s="60">
        <v>0</v>
      </c>
      <c r="O149" s="58">
        <v>0</v>
      </c>
      <c r="P149" s="58">
        <v>0</v>
      </c>
      <c r="Q149" s="132">
        <v>0</v>
      </c>
      <c r="R149" s="60">
        <v>0</v>
      </c>
      <c r="S149" s="58">
        <v>0</v>
      </c>
      <c r="T149" s="58">
        <v>0</v>
      </c>
      <c r="U149" s="132">
        <v>0</v>
      </c>
      <c r="V149" s="58">
        <v>0</v>
      </c>
      <c r="W149" s="58">
        <v>0</v>
      </c>
      <c r="X149" s="58">
        <v>0</v>
      </c>
      <c r="Y149" s="132">
        <v>0</v>
      </c>
      <c r="Z149" s="61">
        <v>0</v>
      </c>
      <c r="AA149" s="59">
        <v>0</v>
      </c>
      <c r="AB149" s="59">
        <v>0</v>
      </c>
      <c r="AC149" s="132">
        <v>0</v>
      </c>
      <c r="AD149" s="61">
        <v>0</v>
      </c>
      <c r="AE149" s="59">
        <v>0</v>
      </c>
      <c r="AF149" s="59">
        <v>0</v>
      </c>
      <c r="AG149" s="132">
        <v>0</v>
      </c>
      <c r="AH149" s="61">
        <v>0</v>
      </c>
      <c r="AI149" s="132">
        <v>0</v>
      </c>
      <c r="AJ149" s="64">
        <f>IFERROR(VLOOKUP($B149,STOCK!$A:$H,3,0)," ")</f>
        <v>9</v>
      </c>
      <c r="AK149" s="65">
        <f>IFERROR(VLOOKUP($B149,STOCK!$A:$H,4,0)," ")</f>
        <v>0</v>
      </c>
      <c r="AL149" s="65">
        <f>IFERROR(VLOOKUP($B149,STOCK!$A:$H,5,0)," ")</f>
        <v>0</v>
      </c>
      <c r="AM149" s="65">
        <f>IFERROR(VLOOKUP($B149,STOCK!$A:$H,6,0)," ")</f>
        <v>0</v>
      </c>
      <c r="AN149" s="65">
        <f>IFERROR(VLOOKUP($B149,STOCK!$A:$H,7,0)," ")</f>
        <v>0</v>
      </c>
      <c r="AO149" s="65">
        <f>IFERROR(VLOOKUP($B149,STOCK!$A:$H,8,0)," ")</f>
        <v>0</v>
      </c>
      <c r="AP149" s="62" t="str">
        <f t="shared" si="26"/>
        <v>SV</v>
      </c>
      <c r="AQ149" s="50" t="str">
        <f t="shared" si="27"/>
        <v>Q</v>
      </c>
      <c r="AR149" s="50" t="str">
        <f t="shared" si="28"/>
        <v>Q</v>
      </c>
      <c r="AS149" s="50" t="str">
        <f t="shared" si="29"/>
        <v>Q</v>
      </c>
      <c r="AT149" s="50" t="str">
        <f t="shared" si="30"/>
        <v>Q</v>
      </c>
      <c r="AU149" s="63" t="str">
        <f t="shared" si="37"/>
        <v>Q</v>
      </c>
      <c r="AV149" s="67">
        <v>5000.0000049999999</v>
      </c>
      <c r="AW149" s="133">
        <v>5158.62237</v>
      </c>
      <c r="AX149" s="49">
        <v>5650</v>
      </c>
      <c r="AY149" s="51">
        <f t="shared" si="31"/>
        <v>0.12999999887000002</v>
      </c>
      <c r="AZ149" s="51">
        <f t="shared" si="32"/>
        <v>0.11504424690265488</v>
      </c>
      <c r="BA149" s="49">
        <v>5500</v>
      </c>
      <c r="BB149" s="52">
        <v>6</v>
      </c>
      <c r="BC149" s="51">
        <f t="shared" si="33"/>
        <v>9.9999998899999998E-2</v>
      </c>
      <c r="BD149" s="51">
        <f t="shared" si="34"/>
        <v>9.0909090000000026E-2</v>
      </c>
      <c r="BE149" s="49">
        <v>5350</v>
      </c>
      <c r="BF149" s="52">
        <v>12</v>
      </c>
      <c r="BG149" s="51">
        <f t="shared" si="35"/>
        <v>6.9999998929999974E-2</v>
      </c>
      <c r="BH149" s="51">
        <f t="shared" si="36"/>
        <v>6.5420559813084131E-2</v>
      </c>
      <c r="BI149" s="282">
        <f t="shared" si="38"/>
        <v>0</v>
      </c>
    </row>
    <row r="150" spans="1:61" hidden="1">
      <c r="A150" s="54" t="s">
        <v>150</v>
      </c>
      <c r="B150" s="55" t="s">
        <v>687</v>
      </c>
      <c r="C150" s="55" t="s">
        <v>688</v>
      </c>
      <c r="D150" s="44" t="s">
        <v>689</v>
      </c>
      <c r="E150" s="56">
        <v>24</v>
      </c>
      <c r="F150" s="46" t="s">
        <v>5814</v>
      </c>
      <c r="G150" s="47" t="s">
        <v>5814</v>
      </c>
      <c r="H150" s="47" t="s">
        <v>5882</v>
      </c>
      <c r="I150" s="48" t="s">
        <v>5883</v>
      </c>
      <c r="J150" s="48" t="s">
        <v>5883</v>
      </c>
      <c r="K150" s="48" t="s">
        <v>5884</v>
      </c>
      <c r="L150" s="45">
        <v>168</v>
      </c>
      <c r="M150" s="47" t="s">
        <v>5885</v>
      </c>
      <c r="N150" s="60">
        <v>1965</v>
      </c>
      <c r="O150" s="58">
        <v>1823</v>
      </c>
      <c r="P150" s="58">
        <v>1955</v>
      </c>
      <c r="Q150" s="132">
        <v>1926</v>
      </c>
      <c r="R150" s="60">
        <v>1557</v>
      </c>
      <c r="S150" s="58">
        <v>1452</v>
      </c>
      <c r="T150" s="58">
        <v>1456</v>
      </c>
      <c r="U150" s="132">
        <v>1476</v>
      </c>
      <c r="V150" s="58">
        <v>410</v>
      </c>
      <c r="W150" s="58">
        <v>458</v>
      </c>
      <c r="X150" s="58">
        <v>505</v>
      </c>
      <c r="Y150" s="132">
        <v>589</v>
      </c>
      <c r="Z150" s="61">
        <v>419</v>
      </c>
      <c r="AA150" s="59">
        <v>432</v>
      </c>
      <c r="AB150" s="59">
        <v>347</v>
      </c>
      <c r="AC150" s="132">
        <v>379</v>
      </c>
      <c r="AD150" s="61">
        <v>319</v>
      </c>
      <c r="AE150" s="59">
        <v>264</v>
      </c>
      <c r="AF150" s="59">
        <v>589</v>
      </c>
      <c r="AG150" s="132">
        <v>535</v>
      </c>
      <c r="AH150" s="61">
        <v>198</v>
      </c>
      <c r="AI150" s="132">
        <v>227</v>
      </c>
      <c r="AJ150" s="64">
        <f>IFERROR(VLOOKUP($B150,STOCK!$A:$H,3,0)," ")</f>
        <v>4145</v>
      </c>
      <c r="AK150" s="65">
        <f>IFERROR(VLOOKUP($B150,STOCK!$A:$H,4,0)," ")</f>
        <v>4978</v>
      </c>
      <c r="AL150" s="65">
        <f>IFERROR(VLOOKUP($B150,STOCK!$A:$H,5,0)," ")</f>
        <v>1819</v>
      </c>
      <c r="AM150" s="65">
        <f>IFERROR(VLOOKUP($B150,STOCK!$A:$H,6,0)," ")</f>
        <v>2031</v>
      </c>
      <c r="AN150" s="65">
        <f>IFERROR(VLOOKUP($B150,STOCK!$A:$H,7,0)," ")</f>
        <v>1769</v>
      </c>
      <c r="AO150" s="65">
        <f>IFERROR(VLOOKUP($B150,STOCK!$A:$H,8,0)," ")</f>
        <v>401</v>
      </c>
      <c r="AP150" s="62">
        <f t="shared" si="26"/>
        <v>64.563862928348911</v>
      </c>
      <c r="AQ150" s="50">
        <f t="shared" si="27"/>
        <v>101.17886178861789</v>
      </c>
      <c r="AR150" s="50">
        <f t="shared" si="28"/>
        <v>92.648556876061122</v>
      </c>
      <c r="AS150" s="50">
        <f t="shared" si="29"/>
        <v>160.76517150395779</v>
      </c>
      <c r="AT150" s="50">
        <f t="shared" si="30"/>
        <v>99.196261682242991</v>
      </c>
      <c r="AU150" s="63">
        <f t="shared" si="37"/>
        <v>52.995594713656388</v>
      </c>
      <c r="AV150" s="67">
        <v>1750.00001</v>
      </c>
      <c r="AW150" s="133">
        <v>1777.6134199999999</v>
      </c>
      <c r="AX150" s="49">
        <v>2000</v>
      </c>
      <c r="AY150" s="51">
        <f t="shared" si="31"/>
        <v>0.14285713632653074</v>
      </c>
      <c r="AZ150" s="51">
        <f t="shared" si="32"/>
        <v>0.12499999500000002</v>
      </c>
      <c r="BA150" s="49">
        <v>1950</v>
      </c>
      <c r="BB150" s="52">
        <v>6</v>
      </c>
      <c r="BC150" s="51">
        <f t="shared" si="33"/>
        <v>0.11428570791836745</v>
      </c>
      <c r="BD150" s="51">
        <f t="shared" si="34"/>
        <v>0.10256409743589745</v>
      </c>
      <c r="BE150" s="49">
        <v>1890</v>
      </c>
      <c r="BF150" s="52">
        <v>24</v>
      </c>
      <c r="BG150" s="51">
        <f t="shared" si="35"/>
        <v>7.999999382857137E-2</v>
      </c>
      <c r="BH150" s="51">
        <f t="shared" si="36"/>
        <v>7.4074068783068797E-2</v>
      </c>
      <c r="BI150" s="282">
        <f t="shared" si="38"/>
        <v>5132</v>
      </c>
    </row>
    <row r="151" spans="1:61" hidden="1">
      <c r="A151" s="54" t="s">
        <v>150</v>
      </c>
      <c r="B151" s="55" t="s">
        <v>690</v>
      </c>
      <c r="C151" s="55" t="s">
        <v>691</v>
      </c>
      <c r="D151" s="44" t="s">
        <v>692</v>
      </c>
      <c r="E151" s="56">
        <v>24</v>
      </c>
      <c r="F151" s="46" t="s">
        <v>5814</v>
      </c>
      <c r="G151" s="47" t="s">
        <v>5814</v>
      </c>
      <c r="H151" s="47" t="s">
        <v>5882</v>
      </c>
      <c r="I151" s="48" t="s">
        <v>5883</v>
      </c>
      <c r="J151" s="48" t="s">
        <v>5883</v>
      </c>
      <c r="K151" s="48" t="s">
        <v>5884</v>
      </c>
      <c r="L151" s="45">
        <v>168</v>
      </c>
      <c r="M151" s="47" t="s">
        <v>5885</v>
      </c>
      <c r="N151" s="60">
        <v>294</v>
      </c>
      <c r="O151" s="58">
        <v>367</v>
      </c>
      <c r="P151" s="58">
        <v>242</v>
      </c>
      <c r="Q151" s="132">
        <v>327</v>
      </c>
      <c r="R151" s="60">
        <v>120</v>
      </c>
      <c r="S151" s="58">
        <v>480</v>
      </c>
      <c r="T151" s="58">
        <v>930</v>
      </c>
      <c r="U151" s="132">
        <v>1031</v>
      </c>
      <c r="V151" s="58">
        <v>0</v>
      </c>
      <c r="W151" s="58">
        <v>285</v>
      </c>
      <c r="X151" s="58">
        <v>117</v>
      </c>
      <c r="Y151" s="132">
        <v>126</v>
      </c>
      <c r="Z151" s="61">
        <v>206</v>
      </c>
      <c r="AA151" s="59">
        <v>228</v>
      </c>
      <c r="AB151" s="59">
        <v>220</v>
      </c>
      <c r="AC151" s="132">
        <v>236</v>
      </c>
      <c r="AD151" s="61">
        <v>220</v>
      </c>
      <c r="AE151" s="59">
        <v>275</v>
      </c>
      <c r="AF151" s="59">
        <v>465</v>
      </c>
      <c r="AG151" s="132">
        <v>452</v>
      </c>
      <c r="AH151" s="61">
        <v>120</v>
      </c>
      <c r="AI151" s="132">
        <v>136</v>
      </c>
      <c r="AJ151" s="64">
        <f>IFERROR(VLOOKUP($B151,STOCK!$A:$H,3,0)," ")</f>
        <v>842</v>
      </c>
      <c r="AK151" s="65">
        <f>IFERROR(VLOOKUP($B151,STOCK!$A:$H,4,0)," ")</f>
        <v>1103</v>
      </c>
      <c r="AL151" s="65">
        <f>IFERROR(VLOOKUP($B151,STOCK!$A:$H,5,0)," ")</f>
        <v>378</v>
      </c>
      <c r="AM151" s="65">
        <f>IFERROR(VLOOKUP($B151,STOCK!$A:$H,6,0)," ")</f>
        <v>706</v>
      </c>
      <c r="AN151" s="65">
        <f>IFERROR(VLOOKUP($B151,STOCK!$A:$H,7,0)," ")</f>
        <v>672</v>
      </c>
      <c r="AO151" s="65">
        <f>IFERROR(VLOOKUP($B151,STOCK!$A:$H,8,0)," ")</f>
        <v>119</v>
      </c>
      <c r="AP151" s="62">
        <f t="shared" si="26"/>
        <v>77.247706422018354</v>
      </c>
      <c r="AQ151" s="50">
        <f t="shared" si="27"/>
        <v>32.095053346265757</v>
      </c>
      <c r="AR151" s="50">
        <f t="shared" si="28"/>
        <v>90</v>
      </c>
      <c r="AS151" s="50">
        <f t="shared" si="29"/>
        <v>89.745762711864401</v>
      </c>
      <c r="AT151" s="50">
        <f t="shared" si="30"/>
        <v>44.601769911504427</v>
      </c>
      <c r="AU151" s="63">
        <f t="shared" si="37"/>
        <v>26.25</v>
      </c>
      <c r="AV151" s="67">
        <v>3400.0000100000002</v>
      </c>
      <c r="AW151" s="133">
        <v>3429.2635300000002</v>
      </c>
      <c r="AX151" s="49">
        <v>3900</v>
      </c>
      <c r="AY151" s="51">
        <f t="shared" si="31"/>
        <v>0.14705882015570926</v>
      </c>
      <c r="AZ151" s="51">
        <f t="shared" si="32"/>
        <v>0.1282051256410256</v>
      </c>
      <c r="BA151" s="49">
        <v>3750</v>
      </c>
      <c r="BB151" s="52">
        <v>6</v>
      </c>
      <c r="BC151" s="51">
        <f t="shared" si="33"/>
        <v>0.10294117322664365</v>
      </c>
      <c r="BD151" s="51">
        <f t="shared" si="34"/>
        <v>9.3333330666666617E-2</v>
      </c>
      <c r="BE151" s="49">
        <v>3650</v>
      </c>
      <c r="BF151" s="52">
        <v>24</v>
      </c>
      <c r="BG151" s="51">
        <f t="shared" si="35"/>
        <v>7.3529408607266422E-2</v>
      </c>
      <c r="BH151" s="51">
        <f t="shared" si="36"/>
        <v>6.8493147945205418E-2</v>
      </c>
      <c r="BI151" s="282">
        <f t="shared" si="38"/>
        <v>2308</v>
      </c>
    </row>
    <row r="152" spans="1:61" hidden="1">
      <c r="A152" s="54" t="s">
        <v>150</v>
      </c>
      <c r="B152" s="55" t="s">
        <v>693</v>
      </c>
      <c r="C152" s="55" t="s">
        <v>694</v>
      </c>
      <c r="D152" s="44" t="s">
        <v>695</v>
      </c>
      <c r="E152" s="56">
        <v>12</v>
      </c>
      <c r="F152" s="46" t="s">
        <v>5814</v>
      </c>
      <c r="G152" s="47" t="s">
        <v>5814</v>
      </c>
      <c r="H152" s="47" t="s">
        <v>5882</v>
      </c>
      <c r="I152" s="48" t="s">
        <v>5883</v>
      </c>
      <c r="J152" s="48" t="s">
        <v>5883</v>
      </c>
      <c r="K152" s="48" t="s">
        <v>5884</v>
      </c>
      <c r="L152" s="45">
        <v>168</v>
      </c>
      <c r="M152" s="47" t="s">
        <v>5885</v>
      </c>
      <c r="N152" s="60">
        <v>13</v>
      </c>
      <c r="O152" s="58">
        <v>0</v>
      </c>
      <c r="P152" s="58">
        <v>0</v>
      </c>
      <c r="Q152" s="132">
        <v>3</v>
      </c>
      <c r="R152" s="60">
        <v>0</v>
      </c>
      <c r="S152" s="58">
        <v>6</v>
      </c>
      <c r="T152" s="58">
        <v>28</v>
      </c>
      <c r="U152" s="132">
        <v>52</v>
      </c>
      <c r="V152" s="58">
        <v>11</v>
      </c>
      <c r="W152" s="58">
        <v>4</v>
      </c>
      <c r="X152" s="58">
        <v>14</v>
      </c>
      <c r="Y152" s="132">
        <v>18</v>
      </c>
      <c r="Z152" s="61">
        <v>0</v>
      </c>
      <c r="AA152" s="59">
        <v>6</v>
      </c>
      <c r="AB152" s="59">
        <v>0</v>
      </c>
      <c r="AC152" s="132">
        <v>0</v>
      </c>
      <c r="AD152" s="61">
        <v>0</v>
      </c>
      <c r="AE152" s="59">
        <v>6</v>
      </c>
      <c r="AF152" s="59">
        <v>9</v>
      </c>
      <c r="AG152" s="132">
        <v>14</v>
      </c>
      <c r="AH152" s="61">
        <v>0</v>
      </c>
      <c r="AI152" s="132">
        <v>1</v>
      </c>
      <c r="AJ152" s="64">
        <f>IFERROR(VLOOKUP($B152,STOCK!$A:$H,3,0)," ")</f>
        <v>49</v>
      </c>
      <c r="AK152" s="65">
        <f>IFERROR(VLOOKUP($B152,STOCK!$A:$H,4,0)," ")</f>
        <v>-12</v>
      </c>
      <c r="AL152" s="65">
        <f>IFERROR(VLOOKUP($B152,STOCK!$A:$H,5,0)," ")</f>
        <v>19</v>
      </c>
      <c r="AM152" s="65">
        <f>IFERROR(VLOOKUP($B152,STOCK!$A:$H,6,0)," ")</f>
        <v>24</v>
      </c>
      <c r="AN152" s="65">
        <f>IFERROR(VLOOKUP($B152,STOCK!$A:$H,7,0)," ")</f>
        <v>11</v>
      </c>
      <c r="AO152" s="65">
        <f>IFERROR(VLOOKUP($B152,STOCK!$A:$H,8,0)," ")</f>
        <v>24</v>
      </c>
      <c r="AP152" s="62">
        <f t="shared" si="26"/>
        <v>489.99999999999994</v>
      </c>
      <c r="AQ152" s="50" t="str">
        <f t="shared" si="27"/>
        <v>Q</v>
      </c>
      <c r="AR152" s="50">
        <f t="shared" si="28"/>
        <v>31.666666666666668</v>
      </c>
      <c r="AS152" s="50" t="str">
        <f t="shared" si="29"/>
        <v>SV</v>
      </c>
      <c r="AT152" s="50">
        <f t="shared" si="30"/>
        <v>23.571428571428569</v>
      </c>
      <c r="AU152" s="63">
        <f t="shared" si="37"/>
        <v>720</v>
      </c>
      <c r="AV152" s="67">
        <v>6100.0000600000003</v>
      </c>
      <c r="AW152" s="133">
        <v>6103.4057700000003</v>
      </c>
      <c r="AX152" s="49">
        <v>6900</v>
      </c>
      <c r="AY152" s="51">
        <f t="shared" si="31"/>
        <v>0.13114752985756528</v>
      </c>
      <c r="AZ152" s="51">
        <f t="shared" si="32"/>
        <v>0.11594202028985502</v>
      </c>
      <c r="BA152" s="49">
        <v>6650</v>
      </c>
      <c r="BB152" s="52">
        <v>6</v>
      </c>
      <c r="BC152" s="51">
        <f t="shared" si="33"/>
        <v>9.0163923703305615E-2</v>
      </c>
      <c r="BD152" s="51">
        <f t="shared" si="34"/>
        <v>8.270675789473679E-2</v>
      </c>
      <c r="BE152" s="49">
        <v>6550</v>
      </c>
      <c r="BF152" s="52">
        <v>12</v>
      </c>
      <c r="BG152" s="51">
        <f t="shared" si="35"/>
        <v>7.3770481241601793E-2</v>
      </c>
      <c r="BH152" s="51">
        <f t="shared" si="36"/>
        <v>6.8702280916030492E-2</v>
      </c>
      <c r="BI152" s="282">
        <f t="shared" si="38"/>
        <v>88</v>
      </c>
    </row>
    <row r="153" spans="1:61" hidden="1">
      <c r="A153" s="54" t="s">
        <v>150</v>
      </c>
      <c r="B153" s="55" t="s">
        <v>696</v>
      </c>
      <c r="C153" s="55" t="s">
        <v>697</v>
      </c>
      <c r="D153" s="44" t="s">
        <v>698</v>
      </c>
      <c r="E153" s="56">
        <v>24</v>
      </c>
      <c r="F153" s="46" t="s">
        <v>5814</v>
      </c>
      <c r="G153" s="47" t="s">
        <v>5814</v>
      </c>
      <c r="H153" s="47" t="s">
        <v>5882</v>
      </c>
      <c r="I153" s="48" t="s">
        <v>5883</v>
      </c>
      <c r="J153" s="48" t="s">
        <v>5883</v>
      </c>
      <c r="K153" s="48" t="s">
        <v>5884</v>
      </c>
      <c r="L153" s="45">
        <v>168</v>
      </c>
      <c r="M153" s="47" t="s">
        <v>5885</v>
      </c>
      <c r="N153" s="60">
        <v>1626</v>
      </c>
      <c r="O153" s="58">
        <v>4100</v>
      </c>
      <c r="P153" s="58">
        <v>2999</v>
      </c>
      <c r="Q153" s="132">
        <v>3082</v>
      </c>
      <c r="R153" s="60">
        <v>2148</v>
      </c>
      <c r="S153" s="58">
        <v>1035</v>
      </c>
      <c r="T153" s="58">
        <v>1301</v>
      </c>
      <c r="U153" s="132">
        <v>1738</v>
      </c>
      <c r="V153" s="58">
        <v>175</v>
      </c>
      <c r="W153" s="58">
        <v>440</v>
      </c>
      <c r="X153" s="58">
        <v>578</v>
      </c>
      <c r="Y153" s="132">
        <v>559</v>
      </c>
      <c r="Z153" s="61">
        <v>199</v>
      </c>
      <c r="AA153" s="59">
        <v>162</v>
      </c>
      <c r="AB153" s="59">
        <v>284</v>
      </c>
      <c r="AC153" s="132">
        <v>366</v>
      </c>
      <c r="AD153" s="61">
        <v>355</v>
      </c>
      <c r="AE153" s="59">
        <v>380</v>
      </c>
      <c r="AF153" s="59">
        <v>620</v>
      </c>
      <c r="AG153" s="132">
        <v>774</v>
      </c>
      <c r="AH153" s="61">
        <v>169</v>
      </c>
      <c r="AI153" s="132">
        <v>353</v>
      </c>
      <c r="AJ153" s="64">
        <f>IFERROR(VLOOKUP($B153,STOCK!$A:$H,3,0)," ")</f>
        <v>5117</v>
      </c>
      <c r="AK153" s="65">
        <f>IFERROR(VLOOKUP($B153,STOCK!$A:$H,4,0)," ")</f>
        <v>5422</v>
      </c>
      <c r="AL153" s="65">
        <f>IFERROR(VLOOKUP($B153,STOCK!$A:$H,5,0)," ")</f>
        <v>2156</v>
      </c>
      <c r="AM153" s="65">
        <f>IFERROR(VLOOKUP($B153,STOCK!$A:$H,6,0)," ")</f>
        <v>580</v>
      </c>
      <c r="AN153" s="65">
        <f>IFERROR(VLOOKUP($B153,STOCK!$A:$H,7,0)," ")</f>
        <v>1406</v>
      </c>
      <c r="AO153" s="65">
        <f>IFERROR(VLOOKUP($B153,STOCK!$A:$H,8,0)," ")</f>
        <v>287</v>
      </c>
      <c r="AP153" s="62">
        <f t="shared" si="26"/>
        <v>49.808565866320571</v>
      </c>
      <c r="AQ153" s="50">
        <f t="shared" si="27"/>
        <v>93.590333716915993</v>
      </c>
      <c r="AR153" s="50">
        <f t="shared" si="28"/>
        <v>115.70661896243291</v>
      </c>
      <c r="AS153" s="50">
        <f t="shared" si="29"/>
        <v>47.540983606557376</v>
      </c>
      <c r="AT153" s="50">
        <f t="shared" si="30"/>
        <v>54.496124031007753</v>
      </c>
      <c r="AU153" s="63">
        <f t="shared" si="37"/>
        <v>24.390934844192635</v>
      </c>
      <c r="AV153" s="67">
        <v>3700.0000399999999</v>
      </c>
      <c r="AW153" s="133">
        <v>3764.4722499999998</v>
      </c>
      <c r="AX153" s="49">
        <v>4350</v>
      </c>
      <c r="AY153" s="51">
        <f t="shared" si="31"/>
        <v>0.17567566296566861</v>
      </c>
      <c r="AZ153" s="51">
        <f t="shared" si="32"/>
        <v>0.14942527816091955</v>
      </c>
      <c r="BA153" s="49">
        <v>4250</v>
      </c>
      <c r="BB153" s="52">
        <v>6</v>
      </c>
      <c r="BC153" s="51">
        <f t="shared" si="33"/>
        <v>0.14864863623082569</v>
      </c>
      <c r="BD153" s="51">
        <f t="shared" si="34"/>
        <v>0.12941175529411766</v>
      </c>
      <c r="BE153" s="49">
        <v>4150</v>
      </c>
      <c r="BF153" s="52">
        <v>24</v>
      </c>
      <c r="BG153" s="51">
        <f t="shared" si="35"/>
        <v>0.12162160949598255</v>
      </c>
      <c r="BH153" s="51">
        <f t="shared" si="36"/>
        <v>0.10843372530120485</v>
      </c>
      <c r="BI153" s="282">
        <f t="shared" si="38"/>
        <v>6872</v>
      </c>
    </row>
    <row r="154" spans="1:61" hidden="1">
      <c r="A154" s="54" t="s">
        <v>150</v>
      </c>
      <c r="B154" s="55" t="s">
        <v>699</v>
      </c>
      <c r="C154" s="55" t="s">
        <v>700</v>
      </c>
      <c r="D154" s="44" t="s">
        <v>701</v>
      </c>
      <c r="E154" s="56">
        <v>12</v>
      </c>
      <c r="F154" s="46" t="s">
        <v>5814</v>
      </c>
      <c r="G154" s="47" t="s">
        <v>5814</v>
      </c>
      <c r="H154" s="47" t="s">
        <v>5882</v>
      </c>
      <c r="I154" s="48" t="s">
        <v>5883</v>
      </c>
      <c r="J154" s="48" t="s">
        <v>5883</v>
      </c>
      <c r="K154" s="48" t="s">
        <v>5884</v>
      </c>
      <c r="L154" s="45">
        <v>168</v>
      </c>
      <c r="M154" s="47" t="s">
        <v>5885</v>
      </c>
      <c r="N154" s="60">
        <v>16</v>
      </c>
      <c r="O154" s="58">
        <v>57</v>
      </c>
      <c r="P154" s="58">
        <v>51</v>
      </c>
      <c r="Q154" s="132">
        <v>93</v>
      </c>
      <c r="R154" s="60">
        <v>52</v>
      </c>
      <c r="S154" s="58">
        <v>113</v>
      </c>
      <c r="T154" s="58">
        <v>141</v>
      </c>
      <c r="U154" s="132">
        <v>288</v>
      </c>
      <c r="V154" s="58">
        <v>25</v>
      </c>
      <c r="W154" s="58">
        <v>36</v>
      </c>
      <c r="X154" s="58">
        <v>79</v>
      </c>
      <c r="Y154" s="132">
        <v>85</v>
      </c>
      <c r="Z154" s="61">
        <v>35</v>
      </c>
      <c r="AA154" s="59">
        <v>48</v>
      </c>
      <c r="AB154" s="59">
        <v>56</v>
      </c>
      <c r="AC154" s="132">
        <v>74</v>
      </c>
      <c r="AD154" s="61">
        <v>15</v>
      </c>
      <c r="AE154" s="59">
        <v>33</v>
      </c>
      <c r="AF154" s="59">
        <v>104</v>
      </c>
      <c r="AG154" s="132">
        <v>146</v>
      </c>
      <c r="AH154" s="61">
        <v>8</v>
      </c>
      <c r="AI154" s="132">
        <v>56</v>
      </c>
      <c r="AJ154" s="64">
        <f>IFERROR(VLOOKUP($B154,STOCK!$A:$H,3,0)," ")</f>
        <v>155</v>
      </c>
      <c r="AK154" s="65">
        <f>IFERROR(VLOOKUP($B154,STOCK!$A:$H,4,0)," ")</f>
        <v>214</v>
      </c>
      <c r="AL154" s="65">
        <f>IFERROR(VLOOKUP($B154,STOCK!$A:$H,5,0)," ")</f>
        <v>123</v>
      </c>
      <c r="AM154" s="65">
        <f>IFERROR(VLOOKUP($B154,STOCK!$A:$H,6,0)," ")</f>
        <v>117</v>
      </c>
      <c r="AN154" s="65">
        <f>IFERROR(VLOOKUP($B154,STOCK!$A:$H,7,0)," ")</f>
        <v>76</v>
      </c>
      <c r="AO154" s="65">
        <f>IFERROR(VLOOKUP($B154,STOCK!$A:$H,8,0)," ")</f>
        <v>79</v>
      </c>
      <c r="AP154" s="62">
        <f t="shared" si="26"/>
        <v>50</v>
      </c>
      <c r="AQ154" s="50">
        <f t="shared" si="27"/>
        <v>22.291666666666668</v>
      </c>
      <c r="AR154" s="50">
        <f t="shared" si="28"/>
        <v>43.411764705882355</v>
      </c>
      <c r="AS154" s="50">
        <f t="shared" si="29"/>
        <v>47.432432432432435</v>
      </c>
      <c r="AT154" s="50">
        <f t="shared" si="30"/>
        <v>15.616438356164382</v>
      </c>
      <c r="AU154" s="63">
        <f t="shared" si="37"/>
        <v>42.321428571428577</v>
      </c>
      <c r="AV154" s="67">
        <v>11449.99999</v>
      </c>
      <c r="AW154" s="133">
        <v>11524.23525</v>
      </c>
      <c r="AX154" s="49">
        <v>13250</v>
      </c>
      <c r="AY154" s="51">
        <f t="shared" si="31"/>
        <v>0.15720524118533197</v>
      </c>
      <c r="AZ154" s="51">
        <f t="shared" si="32"/>
        <v>0.13584905735849054</v>
      </c>
      <c r="BA154" s="49">
        <v>12550</v>
      </c>
      <c r="BB154" s="52">
        <v>3</v>
      </c>
      <c r="BC154" s="51">
        <f t="shared" si="33"/>
        <v>9.6069869952899456E-2</v>
      </c>
      <c r="BD154" s="51">
        <f t="shared" si="34"/>
        <v>8.7649403187250979E-2</v>
      </c>
      <c r="BE154" s="49">
        <v>12250</v>
      </c>
      <c r="BF154" s="52">
        <v>6</v>
      </c>
      <c r="BG154" s="51">
        <f t="shared" si="35"/>
        <v>6.9868996567571173E-2</v>
      </c>
      <c r="BH154" s="51">
        <f t="shared" si="36"/>
        <v>6.5306123265306104E-2</v>
      </c>
      <c r="BI154" s="282">
        <f t="shared" si="38"/>
        <v>742</v>
      </c>
    </row>
    <row r="155" spans="1:61" hidden="1">
      <c r="A155" s="54" t="s">
        <v>150</v>
      </c>
      <c r="B155" s="55" t="s">
        <v>702</v>
      </c>
      <c r="C155" s="55" t="s">
        <v>703</v>
      </c>
      <c r="D155" s="44" t="s">
        <v>704</v>
      </c>
      <c r="E155" s="56">
        <v>12</v>
      </c>
      <c r="F155" s="46" t="s">
        <v>5814</v>
      </c>
      <c r="G155" s="47" t="s">
        <v>5814</v>
      </c>
      <c r="H155" s="47" t="s">
        <v>5882</v>
      </c>
      <c r="I155" s="48" t="s">
        <v>5883</v>
      </c>
      <c r="J155" s="48" t="s">
        <v>5883</v>
      </c>
      <c r="K155" s="48" t="s">
        <v>5884</v>
      </c>
      <c r="L155" s="45">
        <v>168</v>
      </c>
      <c r="M155" s="47" t="s">
        <v>5885</v>
      </c>
      <c r="N155" s="60">
        <v>35</v>
      </c>
      <c r="O155" s="58">
        <v>17</v>
      </c>
      <c r="P155" s="58">
        <v>167</v>
      </c>
      <c r="Q155" s="132">
        <v>166</v>
      </c>
      <c r="R155" s="60">
        <v>12</v>
      </c>
      <c r="S155" s="58">
        <v>12</v>
      </c>
      <c r="T155" s="58">
        <v>122</v>
      </c>
      <c r="U155" s="132">
        <v>217</v>
      </c>
      <c r="V155" s="58">
        <v>32</v>
      </c>
      <c r="W155" s="58">
        <v>29</v>
      </c>
      <c r="X155" s="58">
        <v>56</v>
      </c>
      <c r="Y155" s="132">
        <v>71</v>
      </c>
      <c r="Z155" s="61">
        <v>0</v>
      </c>
      <c r="AA155" s="59">
        <v>0</v>
      </c>
      <c r="AB155" s="59">
        <v>12</v>
      </c>
      <c r="AC155" s="132">
        <v>6</v>
      </c>
      <c r="AD155" s="61">
        <v>30</v>
      </c>
      <c r="AE155" s="59">
        <v>24</v>
      </c>
      <c r="AF155" s="59">
        <v>57</v>
      </c>
      <c r="AG155" s="132">
        <v>77</v>
      </c>
      <c r="AH155" s="61">
        <v>8</v>
      </c>
      <c r="AI155" s="132">
        <v>33</v>
      </c>
      <c r="AJ155" s="64">
        <f>IFERROR(VLOOKUP($B155,STOCK!$A:$H,3,0)," ")</f>
        <v>0</v>
      </c>
      <c r="AK155" s="65">
        <f>IFERROR(VLOOKUP($B155,STOCK!$A:$H,4,0)," ")</f>
        <v>0</v>
      </c>
      <c r="AL155" s="65">
        <f>IFERROR(VLOOKUP($B155,STOCK!$A:$H,5,0)," ")</f>
        <v>107</v>
      </c>
      <c r="AM155" s="65">
        <f>IFERROR(VLOOKUP($B155,STOCK!$A:$H,6,0)," ")</f>
        <v>72</v>
      </c>
      <c r="AN155" s="65">
        <f>IFERROR(VLOOKUP($B155,STOCK!$A:$H,7,0)," ")</f>
        <v>94</v>
      </c>
      <c r="AO155" s="65">
        <f>IFERROR(VLOOKUP($B155,STOCK!$A:$H,8,0)," ")</f>
        <v>48</v>
      </c>
      <c r="AP155" s="62" t="str">
        <f t="shared" si="26"/>
        <v>Q</v>
      </c>
      <c r="AQ155" s="50" t="str">
        <f t="shared" si="27"/>
        <v>Q</v>
      </c>
      <c r="AR155" s="50">
        <f t="shared" si="28"/>
        <v>45.2112676056338</v>
      </c>
      <c r="AS155" s="50">
        <f t="shared" si="29"/>
        <v>360</v>
      </c>
      <c r="AT155" s="50">
        <f t="shared" si="30"/>
        <v>36.623376623376622</v>
      </c>
      <c r="AU155" s="63">
        <f t="shared" si="37"/>
        <v>43.63636363636364</v>
      </c>
      <c r="AV155" s="67">
        <v>14350.00006</v>
      </c>
      <c r="AW155" s="133">
        <v>14442.441860000001</v>
      </c>
      <c r="AX155" s="49">
        <v>16500</v>
      </c>
      <c r="AY155" s="51">
        <f t="shared" si="31"/>
        <v>0.14982577916449147</v>
      </c>
      <c r="AZ155" s="51">
        <f t="shared" si="32"/>
        <v>0.13030302666666665</v>
      </c>
      <c r="BA155" s="49">
        <v>15900</v>
      </c>
      <c r="BB155" s="52">
        <v>3</v>
      </c>
      <c r="BC155" s="51">
        <f t="shared" si="33"/>
        <v>0.10801393264941916</v>
      </c>
      <c r="BD155" s="51">
        <f t="shared" si="34"/>
        <v>9.7484272955974824E-2</v>
      </c>
      <c r="BE155" s="49">
        <v>15500</v>
      </c>
      <c r="BF155" s="52">
        <v>6</v>
      </c>
      <c r="BG155" s="51">
        <f t="shared" si="35"/>
        <v>8.0139368306037406E-2</v>
      </c>
      <c r="BH155" s="51">
        <f t="shared" si="36"/>
        <v>7.4193544516129015E-2</v>
      </c>
      <c r="BI155" s="282">
        <f t="shared" si="38"/>
        <v>570</v>
      </c>
    </row>
    <row r="156" spans="1:61" hidden="1">
      <c r="A156" s="54" t="s">
        <v>150</v>
      </c>
      <c r="B156" s="55" t="s">
        <v>705</v>
      </c>
      <c r="C156" s="55" t="s">
        <v>706</v>
      </c>
      <c r="D156" s="44" t="s">
        <v>707</v>
      </c>
      <c r="E156" s="56">
        <v>6</v>
      </c>
      <c r="F156" s="46" t="s">
        <v>5814</v>
      </c>
      <c r="G156" s="47" t="s">
        <v>5814</v>
      </c>
      <c r="H156" s="47" t="s">
        <v>5882</v>
      </c>
      <c r="I156" s="48" t="s">
        <v>5883</v>
      </c>
      <c r="J156" s="48" t="s">
        <v>5883</v>
      </c>
      <c r="K156" s="48" t="s">
        <v>5884</v>
      </c>
      <c r="L156" s="45">
        <v>168</v>
      </c>
      <c r="M156" s="47" t="s">
        <v>5885</v>
      </c>
      <c r="N156" s="60">
        <v>2</v>
      </c>
      <c r="O156" s="58">
        <v>5</v>
      </c>
      <c r="P156" s="58">
        <v>12</v>
      </c>
      <c r="Q156" s="132">
        <v>12</v>
      </c>
      <c r="R156" s="60">
        <v>3</v>
      </c>
      <c r="S156" s="58">
        <v>6</v>
      </c>
      <c r="T156" s="58">
        <v>11</v>
      </c>
      <c r="U156" s="132">
        <v>13</v>
      </c>
      <c r="V156" s="58">
        <v>0</v>
      </c>
      <c r="W156" s="58">
        <v>3</v>
      </c>
      <c r="X156" s="58">
        <v>6</v>
      </c>
      <c r="Y156" s="132">
        <v>7</v>
      </c>
      <c r="Z156" s="61">
        <v>0</v>
      </c>
      <c r="AA156" s="59">
        <v>0</v>
      </c>
      <c r="AB156" s="59">
        <v>6</v>
      </c>
      <c r="AC156" s="132">
        <v>7</v>
      </c>
      <c r="AD156" s="61">
        <v>1</v>
      </c>
      <c r="AE156" s="59">
        <v>4</v>
      </c>
      <c r="AF156" s="59">
        <v>7</v>
      </c>
      <c r="AG156" s="132">
        <v>5</v>
      </c>
      <c r="AH156" s="61">
        <v>0</v>
      </c>
      <c r="AI156" s="132">
        <v>3</v>
      </c>
      <c r="AJ156" s="64">
        <f>IFERROR(VLOOKUP($B156,STOCK!$A:$H,3,0)," ")</f>
        <v>12</v>
      </c>
      <c r="AK156" s="65">
        <f>IFERROR(VLOOKUP($B156,STOCK!$A:$H,4,0)," ")</f>
        <v>17</v>
      </c>
      <c r="AL156" s="65">
        <f>IFERROR(VLOOKUP($B156,STOCK!$A:$H,5,0)," ")</f>
        <v>13</v>
      </c>
      <c r="AM156" s="65">
        <f>IFERROR(VLOOKUP($B156,STOCK!$A:$H,6,0)," ")</f>
        <v>5</v>
      </c>
      <c r="AN156" s="65">
        <f>IFERROR(VLOOKUP($B156,STOCK!$A:$H,7,0)," ")</f>
        <v>14</v>
      </c>
      <c r="AO156" s="65">
        <f>IFERROR(VLOOKUP($B156,STOCK!$A:$H,8,0)," ")</f>
        <v>4</v>
      </c>
      <c r="AP156" s="62">
        <f t="shared" si="26"/>
        <v>30</v>
      </c>
      <c r="AQ156" s="50">
        <f t="shared" si="27"/>
        <v>39.230769230769234</v>
      </c>
      <c r="AR156" s="50">
        <f t="shared" si="28"/>
        <v>55.714285714285715</v>
      </c>
      <c r="AS156" s="50">
        <f t="shared" si="29"/>
        <v>21.428571428571431</v>
      </c>
      <c r="AT156" s="50">
        <f t="shared" si="30"/>
        <v>84</v>
      </c>
      <c r="AU156" s="63">
        <f t="shared" si="37"/>
        <v>40</v>
      </c>
      <c r="AV156" s="67">
        <v>24549.999980000001</v>
      </c>
      <c r="AW156" s="133">
        <v>24601.443790000001</v>
      </c>
      <c r="AX156" s="49">
        <v>28900</v>
      </c>
      <c r="AY156" s="51">
        <f t="shared" si="31"/>
        <v>0.17718941032764923</v>
      </c>
      <c r="AZ156" s="51">
        <f t="shared" si="32"/>
        <v>0.15051903183391002</v>
      </c>
      <c r="BA156" s="49">
        <v>28500</v>
      </c>
      <c r="BB156" s="52">
        <v>3</v>
      </c>
      <c r="BC156" s="51">
        <f t="shared" si="33"/>
        <v>0.16089613129197233</v>
      </c>
      <c r="BD156" s="51">
        <f t="shared" si="34"/>
        <v>0.13859649192982454</v>
      </c>
      <c r="BE156" s="49">
        <v>27900</v>
      </c>
      <c r="BF156" s="52">
        <v>6</v>
      </c>
      <c r="BG156" s="51">
        <f t="shared" si="35"/>
        <v>0.13645621273845721</v>
      </c>
      <c r="BH156" s="51">
        <f t="shared" si="36"/>
        <v>0.12007168530465948</v>
      </c>
      <c r="BI156" s="282">
        <f t="shared" si="38"/>
        <v>47</v>
      </c>
    </row>
    <row r="157" spans="1:61" hidden="1">
      <c r="A157" s="54" t="s">
        <v>150</v>
      </c>
      <c r="B157" s="55" t="s">
        <v>708</v>
      </c>
      <c r="C157" s="55" t="s">
        <v>709</v>
      </c>
      <c r="D157" s="44" t="s">
        <v>710</v>
      </c>
      <c r="E157" s="56">
        <v>6</v>
      </c>
      <c r="F157" s="46" t="s">
        <v>5814</v>
      </c>
      <c r="G157" s="47" t="s">
        <v>5814</v>
      </c>
      <c r="H157" s="47" t="s">
        <v>5882</v>
      </c>
      <c r="I157" s="48" t="s">
        <v>5883</v>
      </c>
      <c r="J157" s="48" t="s">
        <v>5883</v>
      </c>
      <c r="K157" s="48" t="s">
        <v>5884</v>
      </c>
      <c r="L157" s="45">
        <v>168</v>
      </c>
      <c r="M157" s="47" t="s">
        <v>5885</v>
      </c>
      <c r="N157" s="60">
        <v>0</v>
      </c>
      <c r="O157" s="58">
        <v>9</v>
      </c>
      <c r="P157" s="58">
        <v>2</v>
      </c>
      <c r="Q157" s="132">
        <v>5</v>
      </c>
      <c r="R157" s="60">
        <v>2</v>
      </c>
      <c r="S157" s="58">
        <v>11</v>
      </c>
      <c r="T157" s="58">
        <v>3</v>
      </c>
      <c r="U157" s="132">
        <v>7</v>
      </c>
      <c r="V157" s="58">
        <v>4</v>
      </c>
      <c r="W157" s="58">
        <v>0</v>
      </c>
      <c r="X157" s="58">
        <v>8</v>
      </c>
      <c r="Y157" s="132">
        <v>8</v>
      </c>
      <c r="Z157" s="61">
        <v>0</v>
      </c>
      <c r="AA157" s="59">
        <v>6</v>
      </c>
      <c r="AB157" s="59">
        <v>9</v>
      </c>
      <c r="AC157" s="132">
        <v>11</v>
      </c>
      <c r="AD157" s="61">
        <v>5</v>
      </c>
      <c r="AE157" s="59">
        <v>4</v>
      </c>
      <c r="AF157" s="59">
        <v>13</v>
      </c>
      <c r="AG157" s="132">
        <v>16</v>
      </c>
      <c r="AH157" s="61">
        <v>0</v>
      </c>
      <c r="AI157" s="132">
        <v>4</v>
      </c>
      <c r="AJ157" s="64">
        <f>IFERROR(VLOOKUP($B157,STOCK!$A:$H,3,0)," ")</f>
        <v>12</v>
      </c>
      <c r="AK157" s="65">
        <f>IFERROR(VLOOKUP($B157,STOCK!$A:$H,4,0)," ")</f>
        <v>16</v>
      </c>
      <c r="AL157" s="65">
        <f>IFERROR(VLOOKUP($B157,STOCK!$A:$H,5,0)," ")</f>
        <v>15</v>
      </c>
      <c r="AM157" s="65">
        <f>IFERROR(VLOOKUP($B157,STOCK!$A:$H,6,0)," ")</f>
        <v>6</v>
      </c>
      <c r="AN157" s="65">
        <f>IFERROR(VLOOKUP($B157,STOCK!$A:$H,7,0)," ")</f>
        <v>11</v>
      </c>
      <c r="AO157" s="65">
        <f>IFERROR(VLOOKUP($B157,STOCK!$A:$H,8,0)," ")</f>
        <v>5</v>
      </c>
      <c r="AP157" s="62">
        <f t="shared" si="26"/>
        <v>72</v>
      </c>
      <c r="AQ157" s="50">
        <f t="shared" si="27"/>
        <v>68.571428571428569</v>
      </c>
      <c r="AR157" s="50">
        <f t="shared" si="28"/>
        <v>56.25</v>
      </c>
      <c r="AS157" s="50">
        <f t="shared" si="29"/>
        <v>16.363636363636363</v>
      </c>
      <c r="AT157" s="50">
        <f t="shared" si="30"/>
        <v>20.625</v>
      </c>
      <c r="AU157" s="63">
        <f t="shared" si="37"/>
        <v>37.5</v>
      </c>
      <c r="AV157" s="67">
        <v>36800.000050000002</v>
      </c>
      <c r="AW157" s="133">
        <v>36958.07346</v>
      </c>
      <c r="AX157" s="49">
        <v>45900</v>
      </c>
      <c r="AY157" s="51">
        <f t="shared" si="31"/>
        <v>0.2472826070009746</v>
      </c>
      <c r="AZ157" s="51">
        <f t="shared" si="32"/>
        <v>0.19825707952069713</v>
      </c>
      <c r="BA157" s="49">
        <v>44900</v>
      </c>
      <c r="BB157" s="52">
        <v>3</v>
      </c>
      <c r="BC157" s="51">
        <f t="shared" si="33"/>
        <v>0.22010869399441746</v>
      </c>
      <c r="BD157" s="51">
        <f t="shared" si="34"/>
        <v>0.18040088975501109</v>
      </c>
      <c r="BE157" s="49">
        <v>43900</v>
      </c>
      <c r="BF157" s="52">
        <v>6</v>
      </c>
      <c r="BG157" s="51">
        <f t="shared" si="35"/>
        <v>0.19293478098786032</v>
      </c>
      <c r="BH157" s="51">
        <f t="shared" si="36"/>
        <v>0.16173120615034164</v>
      </c>
      <c r="BI157" s="282">
        <f t="shared" si="38"/>
        <v>51</v>
      </c>
    </row>
    <row r="158" spans="1:61" hidden="1">
      <c r="A158" s="54" t="s">
        <v>149</v>
      </c>
      <c r="B158" s="55" t="s">
        <v>711</v>
      </c>
      <c r="C158" s="55" t="s">
        <v>712</v>
      </c>
      <c r="D158" s="44" t="s">
        <v>713</v>
      </c>
      <c r="E158" s="56">
        <v>24</v>
      </c>
      <c r="F158" s="46" t="s">
        <v>5814</v>
      </c>
      <c r="G158" s="47" t="s">
        <v>5814</v>
      </c>
      <c r="H158" s="47" t="s">
        <v>5882</v>
      </c>
      <c r="I158" s="48" t="s">
        <v>5883</v>
      </c>
      <c r="J158" s="48" t="s">
        <v>5883</v>
      </c>
      <c r="K158" s="48" t="s">
        <v>5884</v>
      </c>
      <c r="L158" s="45">
        <v>168</v>
      </c>
      <c r="M158" s="47" t="s">
        <v>5885</v>
      </c>
      <c r="N158" s="60">
        <v>2</v>
      </c>
      <c r="O158" s="58">
        <v>0</v>
      </c>
      <c r="P158" s="58">
        <v>0</v>
      </c>
      <c r="Q158" s="132">
        <v>0</v>
      </c>
      <c r="R158" s="60">
        <v>13</v>
      </c>
      <c r="S158" s="58">
        <v>14</v>
      </c>
      <c r="T158" s="58">
        <v>0</v>
      </c>
      <c r="U158" s="132">
        <v>0</v>
      </c>
      <c r="V158" s="58">
        <v>13</v>
      </c>
      <c r="W158" s="58">
        <v>8</v>
      </c>
      <c r="X158" s="58">
        <v>6</v>
      </c>
      <c r="Y158" s="132">
        <v>2</v>
      </c>
      <c r="Z158" s="61">
        <v>0</v>
      </c>
      <c r="AA158" s="59">
        <v>0</v>
      </c>
      <c r="AB158" s="59">
        <v>0</v>
      </c>
      <c r="AC158" s="132">
        <v>0</v>
      </c>
      <c r="AD158" s="61">
        <v>1</v>
      </c>
      <c r="AE158" s="59">
        <v>4</v>
      </c>
      <c r="AF158" s="59">
        <v>18</v>
      </c>
      <c r="AG158" s="132">
        <v>21</v>
      </c>
      <c r="AH158" s="61">
        <v>0</v>
      </c>
      <c r="AI158" s="132">
        <v>0</v>
      </c>
      <c r="AJ158" s="64">
        <f>IFERROR(VLOOKUP($B158,STOCK!$A:$H,3,0)," ")</f>
        <v>108</v>
      </c>
      <c r="AK158" s="65">
        <f>IFERROR(VLOOKUP($B158,STOCK!$A:$H,4,0)," ")</f>
        <v>-1</v>
      </c>
      <c r="AL158" s="65">
        <f>IFERROR(VLOOKUP($B158,STOCK!$A:$H,5,0)," ")</f>
        <v>6</v>
      </c>
      <c r="AM158" s="65">
        <f>IFERROR(VLOOKUP($B158,STOCK!$A:$H,6,0)," ")</f>
        <v>80</v>
      </c>
      <c r="AN158" s="65">
        <f>IFERROR(VLOOKUP($B158,STOCK!$A:$H,7,0)," ")</f>
        <v>58</v>
      </c>
      <c r="AO158" s="65">
        <f>IFERROR(VLOOKUP($B158,STOCK!$A:$H,8,0)," ")</f>
        <v>0</v>
      </c>
      <c r="AP158" s="62" t="str">
        <f t="shared" si="26"/>
        <v>SV</v>
      </c>
      <c r="AQ158" s="50" t="str">
        <f t="shared" si="27"/>
        <v>Q</v>
      </c>
      <c r="AR158" s="50">
        <f t="shared" si="28"/>
        <v>90</v>
      </c>
      <c r="AS158" s="50" t="str">
        <f t="shared" si="29"/>
        <v>SV</v>
      </c>
      <c r="AT158" s="50">
        <f t="shared" si="30"/>
        <v>82.857142857142861</v>
      </c>
      <c r="AU158" s="63" t="str">
        <f t="shared" si="37"/>
        <v>Q</v>
      </c>
      <c r="AV158" s="67">
        <v>4000.000004</v>
      </c>
      <c r="AW158" s="133">
        <v>3999.9999600000001</v>
      </c>
      <c r="AX158" s="49">
        <v>4500</v>
      </c>
      <c r="AY158" s="51">
        <f t="shared" si="31"/>
        <v>0.12499999887499991</v>
      </c>
      <c r="AZ158" s="51">
        <f t="shared" si="32"/>
        <v>0.11111111022222223</v>
      </c>
      <c r="BA158" s="49">
        <v>4350</v>
      </c>
      <c r="BB158" s="52">
        <v>6</v>
      </c>
      <c r="BC158" s="51">
        <f t="shared" si="33"/>
        <v>8.7499998912500043E-2</v>
      </c>
      <c r="BD158" s="51">
        <f t="shared" si="34"/>
        <v>8.0459769195402306E-2</v>
      </c>
      <c r="BE158" s="49">
        <v>4250</v>
      </c>
      <c r="BF158" s="52">
        <v>24</v>
      </c>
      <c r="BG158" s="51">
        <f t="shared" si="35"/>
        <v>6.2499998937499912E-2</v>
      </c>
      <c r="BH158" s="51">
        <f t="shared" si="36"/>
        <v>5.8823528470588235E-2</v>
      </c>
      <c r="BI158" s="282">
        <f t="shared" si="38"/>
        <v>23</v>
      </c>
    </row>
    <row r="159" spans="1:61" hidden="1">
      <c r="A159" s="54" t="s">
        <v>150</v>
      </c>
      <c r="B159" s="55" t="s">
        <v>714</v>
      </c>
      <c r="C159" s="55" t="s">
        <v>715</v>
      </c>
      <c r="D159" s="44" t="s">
        <v>716</v>
      </c>
      <c r="E159" s="56">
        <v>24</v>
      </c>
      <c r="F159" s="46" t="s">
        <v>5814</v>
      </c>
      <c r="G159" s="47" t="s">
        <v>5814</v>
      </c>
      <c r="H159" s="47" t="s">
        <v>5882</v>
      </c>
      <c r="I159" s="48" t="s">
        <v>5883</v>
      </c>
      <c r="J159" s="48" t="s">
        <v>5883</v>
      </c>
      <c r="K159" s="48" t="s">
        <v>5884</v>
      </c>
      <c r="L159" s="45">
        <v>168</v>
      </c>
      <c r="M159" s="47" t="s">
        <v>5885</v>
      </c>
      <c r="N159" s="60">
        <v>0</v>
      </c>
      <c r="O159" s="58">
        <v>15</v>
      </c>
      <c r="P159" s="58">
        <v>9</v>
      </c>
      <c r="Q159" s="132">
        <v>12</v>
      </c>
      <c r="R159" s="60">
        <v>15</v>
      </c>
      <c r="S159" s="58">
        <v>8</v>
      </c>
      <c r="T159" s="58">
        <v>10</v>
      </c>
      <c r="U159" s="132">
        <v>12</v>
      </c>
      <c r="V159" s="58">
        <v>12</v>
      </c>
      <c r="W159" s="58">
        <v>1</v>
      </c>
      <c r="X159" s="58">
        <v>8</v>
      </c>
      <c r="Y159" s="132">
        <v>6</v>
      </c>
      <c r="Z159" s="61">
        <v>2</v>
      </c>
      <c r="AA159" s="59">
        <v>2</v>
      </c>
      <c r="AB159" s="59">
        <v>2</v>
      </c>
      <c r="AC159" s="132">
        <v>0</v>
      </c>
      <c r="AD159" s="61">
        <v>2</v>
      </c>
      <c r="AE159" s="59">
        <v>3</v>
      </c>
      <c r="AF159" s="59">
        <v>2</v>
      </c>
      <c r="AG159" s="132">
        <v>8</v>
      </c>
      <c r="AH159" s="61">
        <v>0</v>
      </c>
      <c r="AI159" s="132">
        <v>3</v>
      </c>
      <c r="AJ159" s="64">
        <f>IFERROR(VLOOKUP($B159,STOCK!$A:$H,3,0)," ")</f>
        <v>32</v>
      </c>
      <c r="AK159" s="65">
        <f>IFERROR(VLOOKUP($B159,STOCK!$A:$H,4,0)," ")</f>
        <v>26</v>
      </c>
      <c r="AL159" s="65">
        <f>IFERROR(VLOOKUP($B159,STOCK!$A:$H,5,0)," ")</f>
        <v>27</v>
      </c>
      <c r="AM159" s="65">
        <f>IFERROR(VLOOKUP($B159,STOCK!$A:$H,6,0)," ")</f>
        <v>13</v>
      </c>
      <c r="AN159" s="65">
        <f>IFERROR(VLOOKUP($B159,STOCK!$A:$H,7,0)," ")</f>
        <v>13</v>
      </c>
      <c r="AO159" s="65">
        <f>IFERROR(VLOOKUP($B159,STOCK!$A:$H,8,0)," ")</f>
        <v>6</v>
      </c>
      <c r="AP159" s="62">
        <f t="shared" si="26"/>
        <v>80</v>
      </c>
      <c r="AQ159" s="50">
        <f t="shared" si="27"/>
        <v>65</v>
      </c>
      <c r="AR159" s="50">
        <f t="shared" si="28"/>
        <v>135</v>
      </c>
      <c r="AS159" s="50" t="str">
        <f t="shared" si="29"/>
        <v>SV</v>
      </c>
      <c r="AT159" s="50">
        <f t="shared" si="30"/>
        <v>48.75</v>
      </c>
      <c r="AU159" s="63">
        <f t="shared" si="37"/>
        <v>60</v>
      </c>
      <c r="AV159" s="67">
        <v>3400.0000100000002</v>
      </c>
      <c r="AW159" s="133">
        <v>3416.1669299999999</v>
      </c>
      <c r="AX159" s="49">
        <v>3950</v>
      </c>
      <c r="AY159" s="51">
        <f t="shared" si="31"/>
        <v>0.16176470246539787</v>
      </c>
      <c r="AZ159" s="51">
        <f t="shared" si="32"/>
        <v>0.1392405037974683</v>
      </c>
      <c r="BA159" s="49">
        <v>3850</v>
      </c>
      <c r="BB159" s="52">
        <v>6</v>
      </c>
      <c r="BC159" s="51">
        <f t="shared" si="33"/>
        <v>0.13235293784602065</v>
      </c>
      <c r="BD159" s="51">
        <f t="shared" si="34"/>
        <v>0.11688311428571423</v>
      </c>
      <c r="BE159" s="49">
        <v>3750</v>
      </c>
      <c r="BF159" s="52">
        <v>12</v>
      </c>
      <c r="BG159" s="51">
        <f t="shared" si="35"/>
        <v>0.10294117322664365</v>
      </c>
      <c r="BH159" s="51">
        <f t="shared" si="36"/>
        <v>9.3333330666666617E-2</v>
      </c>
      <c r="BI159" s="282">
        <f t="shared" si="38"/>
        <v>41</v>
      </c>
    </row>
    <row r="160" spans="1:61" hidden="1">
      <c r="A160" s="54" t="s">
        <v>150</v>
      </c>
      <c r="B160" s="55" t="s">
        <v>717</v>
      </c>
      <c r="C160" s="55" t="s">
        <v>718</v>
      </c>
      <c r="D160" s="44" t="s">
        <v>719</v>
      </c>
      <c r="E160" s="56">
        <v>12</v>
      </c>
      <c r="F160" s="46" t="s">
        <v>5814</v>
      </c>
      <c r="G160" s="47" t="s">
        <v>5814</v>
      </c>
      <c r="H160" s="47" t="s">
        <v>5882</v>
      </c>
      <c r="I160" s="48" t="s">
        <v>5883</v>
      </c>
      <c r="J160" s="48" t="s">
        <v>5883</v>
      </c>
      <c r="K160" s="48" t="s">
        <v>5884</v>
      </c>
      <c r="L160" s="45">
        <v>168</v>
      </c>
      <c r="M160" s="47" t="s">
        <v>5885</v>
      </c>
      <c r="N160" s="60">
        <v>3</v>
      </c>
      <c r="O160" s="58">
        <v>9</v>
      </c>
      <c r="P160" s="58">
        <v>9</v>
      </c>
      <c r="Q160" s="132">
        <v>2</v>
      </c>
      <c r="R160" s="60">
        <v>0</v>
      </c>
      <c r="S160" s="58">
        <v>12</v>
      </c>
      <c r="T160" s="58">
        <v>10</v>
      </c>
      <c r="U160" s="132">
        <v>22</v>
      </c>
      <c r="V160" s="58">
        <v>0</v>
      </c>
      <c r="W160" s="58">
        <v>5</v>
      </c>
      <c r="X160" s="58">
        <v>4</v>
      </c>
      <c r="Y160" s="132">
        <v>2</v>
      </c>
      <c r="Z160" s="61">
        <v>0</v>
      </c>
      <c r="AA160" s="59">
        <v>5</v>
      </c>
      <c r="AB160" s="59">
        <v>20</v>
      </c>
      <c r="AC160" s="132">
        <v>19</v>
      </c>
      <c r="AD160" s="61">
        <v>0</v>
      </c>
      <c r="AE160" s="59">
        <v>10</v>
      </c>
      <c r="AF160" s="59">
        <v>4</v>
      </c>
      <c r="AG160" s="132">
        <v>4</v>
      </c>
      <c r="AH160" s="61">
        <v>0</v>
      </c>
      <c r="AI160" s="132">
        <v>2</v>
      </c>
      <c r="AJ160" s="64">
        <f>IFERROR(VLOOKUP($B160,STOCK!$A:$H,3,0)," ")</f>
        <v>35</v>
      </c>
      <c r="AK160" s="65">
        <f>IFERROR(VLOOKUP($B160,STOCK!$A:$H,4,0)," ")</f>
        <v>0</v>
      </c>
      <c r="AL160" s="65">
        <f>IFERROR(VLOOKUP($B160,STOCK!$A:$H,5,0)," ")</f>
        <v>8</v>
      </c>
      <c r="AM160" s="65">
        <f>IFERROR(VLOOKUP($B160,STOCK!$A:$H,6,0)," ")</f>
        <v>22</v>
      </c>
      <c r="AN160" s="65">
        <f>IFERROR(VLOOKUP($B160,STOCK!$A:$H,7,0)," ")</f>
        <v>21</v>
      </c>
      <c r="AO160" s="65">
        <f>IFERROR(VLOOKUP($B160,STOCK!$A:$H,8,0)," ")</f>
        <v>12</v>
      </c>
      <c r="AP160" s="62">
        <f t="shared" si="26"/>
        <v>525</v>
      </c>
      <c r="AQ160" s="50" t="str">
        <f t="shared" si="27"/>
        <v>Q</v>
      </c>
      <c r="AR160" s="50">
        <f t="shared" si="28"/>
        <v>120</v>
      </c>
      <c r="AS160" s="50">
        <f t="shared" si="29"/>
        <v>34.736842105263158</v>
      </c>
      <c r="AT160" s="50">
        <f t="shared" si="30"/>
        <v>157.5</v>
      </c>
      <c r="AU160" s="63">
        <f t="shared" si="37"/>
        <v>180</v>
      </c>
      <c r="AV160" s="67">
        <v>5450</v>
      </c>
      <c r="AW160" s="133">
        <v>5524.0556800000004</v>
      </c>
      <c r="AX160" s="49">
        <v>6250</v>
      </c>
      <c r="AY160" s="51">
        <f t="shared" si="31"/>
        <v>0.14678899082568808</v>
      </c>
      <c r="AZ160" s="51">
        <f t="shared" si="32"/>
        <v>0.128</v>
      </c>
      <c r="BA160" s="49">
        <v>6150</v>
      </c>
      <c r="BB160" s="52">
        <v>6</v>
      </c>
      <c r="BC160" s="51">
        <f t="shared" si="33"/>
        <v>0.12844036697247696</v>
      </c>
      <c r="BD160" s="51">
        <f t="shared" si="34"/>
        <v>0.11382113821138211</v>
      </c>
      <c r="BE160" s="49">
        <v>5990</v>
      </c>
      <c r="BF160" s="52">
        <v>12</v>
      </c>
      <c r="BG160" s="51">
        <f t="shared" si="35"/>
        <v>9.9082568807339344E-2</v>
      </c>
      <c r="BH160" s="51">
        <f t="shared" si="36"/>
        <v>9.0150250417362271E-2</v>
      </c>
      <c r="BI160" s="282">
        <f t="shared" si="38"/>
        <v>51</v>
      </c>
    </row>
    <row r="161" spans="1:61" hidden="1">
      <c r="A161" s="54" t="s">
        <v>150</v>
      </c>
      <c r="B161" s="55" t="s">
        <v>720</v>
      </c>
      <c r="C161" s="55" t="s">
        <v>721</v>
      </c>
      <c r="D161" s="44" t="s">
        <v>722</v>
      </c>
      <c r="E161" s="56">
        <v>12</v>
      </c>
      <c r="F161" s="46" t="s">
        <v>5814</v>
      </c>
      <c r="G161" s="47" t="s">
        <v>5814</v>
      </c>
      <c r="H161" s="47" t="s">
        <v>5882</v>
      </c>
      <c r="I161" s="48" t="s">
        <v>5883</v>
      </c>
      <c r="J161" s="48" t="s">
        <v>5883</v>
      </c>
      <c r="K161" s="48" t="s">
        <v>5886</v>
      </c>
      <c r="L161" s="45">
        <v>27</v>
      </c>
      <c r="M161" s="47" t="s">
        <v>5871</v>
      </c>
      <c r="N161" s="60">
        <v>0</v>
      </c>
      <c r="O161" s="58">
        <v>0</v>
      </c>
      <c r="P161" s="58">
        <v>25</v>
      </c>
      <c r="Q161" s="132">
        <v>24</v>
      </c>
      <c r="R161" s="60">
        <v>19</v>
      </c>
      <c r="S161" s="58">
        <v>14</v>
      </c>
      <c r="T161" s="58">
        <v>39</v>
      </c>
      <c r="U161" s="132">
        <v>45</v>
      </c>
      <c r="V161" s="58">
        <v>1</v>
      </c>
      <c r="W161" s="58">
        <v>16</v>
      </c>
      <c r="X161" s="58">
        <v>19</v>
      </c>
      <c r="Y161" s="132">
        <v>19</v>
      </c>
      <c r="Z161" s="61">
        <v>6</v>
      </c>
      <c r="AA161" s="59">
        <v>3</v>
      </c>
      <c r="AB161" s="59">
        <v>0</v>
      </c>
      <c r="AC161" s="132">
        <v>0</v>
      </c>
      <c r="AD161" s="61">
        <v>4</v>
      </c>
      <c r="AE161" s="59">
        <v>8</v>
      </c>
      <c r="AF161" s="59">
        <v>19</v>
      </c>
      <c r="AG161" s="132">
        <v>33</v>
      </c>
      <c r="AH161" s="61">
        <v>1</v>
      </c>
      <c r="AI161" s="132">
        <v>10</v>
      </c>
      <c r="AJ161" s="64">
        <f>IFERROR(VLOOKUP($B161,STOCK!$A:$H,3,0)," ")</f>
        <v>16</v>
      </c>
      <c r="AK161" s="65">
        <f>IFERROR(VLOOKUP($B161,STOCK!$A:$H,4,0)," ")</f>
        <v>31</v>
      </c>
      <c r="AL161" s="65">
        <f>IFERROR(VLOOKUP($B161,STOCK!$A:$H,5,0)," ")</f>
        <v>30</v>
      </c>
      <c r="AM161" s="65">
        <f>IFERROR(VLOOKUP($B161,STOCK!$A:$H,6,0)," ")</f>
        <v>12</v>
      </c>
      <c r="AN161" s="65">
        <f>IFERROR(VLOOKUP($B161,STOCK!$A:$H,7,0)," ")</f>
        <v>9</v>
      </c>
      <c r="AO161" s="65">
        <f>IFERROR(VLOOKUP($B161,STOCK!$A:$H,8,0)," ")</f>
        <v>11</v>
      </c>
      <c r="AP161" s="62">
        <f t="shared" si="26"/>
        <v>20</v>
      </c>
      <c r="AQ161" s="50">
        <f t="shared" si="27"/>
        <v>20.666666666666668</v>
      </c>
      <c r="AR161" s="50">
        <f t="shared" si="28"/>
        <v>47.368421052631582</v>
      </c>
      <c r="AS161" s="50" t="str">
        <f t="shared" si="29"/>
        <v>SV</v>
      </c>
      <c r="AT161" s="50">
        <f t="shared" si="30"/>
        <v>8.1818181818181817</v>
      </c>
      <c r="AU161" s="63">
        <f t="shared" si="37"/>
        <v>33</v>
      </c>
      <c r="AV161" s="67">
        <v>10098</v>
      </c>
      <c r="AW161" s="133">
        <v>10008.25606</v>
      </c>
      <c r="AX161" s="49">
        <v>11500</v>
      </c>
      <c r="AY161" s="51">
        <f t="shared" si="31"/>
        <v>0.13883937413349168</v>
      </c>
      <c r="AZ161" s="51">
        <f t="shared" si="32"/>
        <v>0.12191304347826087</v>
      </c>
      <c r="BA161" s="49">
        <v>11250</v>
      </c>
      <c r="BB161" s="52">
        <v>3</v>
      </c>
      <c r="BC161" s="51">
        <f t="shared" si="33"/>
        <v>0.11408199643493755</v>
      </c>
      <c r="BD161" s="51">
        <f t="shared" si="34"/>
        <v>0.1024</v>
      </c>
      <c r="BE161" s="49">
        <v>10900</v>
      </c>
      <c r="BF161" s="52">
        <v>6</v>
      </c>
      <c r="BG161" s="51">
        <f t="shared" si="35"/>
        <v>7.9421667656961681E-2</v>
      </c>
      <c r="BH161" s="51">
        <f t="shared" si="36"/>
        <v>7.3577981651376148E-2</v>
      </c>
      <c r="BI161" s="282">
        <f t="shared" si="38"/>
        <v>131</v>
      </c>
    </row>
    <row r="162" spans="1:61" hidden="1">
      <c r="A162" s="54" t="s">
        <v>150</v>
      </c>
      <c r="B162" s="55" t="s">
        <v>723</v>
      </c>
      <c r="C162" s="55" t="s">
        <v>724</v>
      </c>
      <c r="D162" s="44" t="s">
        <v>725</v>
      </c>
      <c r="E162" s="56">
        <v>12</v>
      </c>
      <c r="F162" s="46" t="s">
        <v>5814</v>
      </c>
      <c r="G162" s="47" t="s">
        <v>5814</v>
      </c>
      <c r="H162" s="47" t="s">
        <v>5882</v>
      </c>
      <c r="I162" s="48" t="s">
        <v>5883</v>
      </c>
      <c r="J162" s="48" t="s">
        <v>5883</v>
      </c>
      <c r="K162" s="48" t="s">
        <v>5886</v>
      </c>
      <c r="L162" s="45">
        <v>27</v>
      </c>
      <c r="M162" s="47" t="s">
        <v>5871</v>
      </c>
      <c r="N162" s="60">
        <v>16</v>
      </c>
      <c r="O162" s="58">
        <v>8</v>
      </c>
      <c r="P162" s="58">
        <v>23</v>
      </c>
      <c r="Q162" s="132">
        <v>21</v>
      </c>
      <c r="R162" s="60">
        <v>26</v>
      </c>
      <c r="S162" s="58">
        <v>30</v>
      </c>
      <c r="T162" s="58">
        <v>27</v>
      </c>
      <c r="U162" s="132">
        <v>41</v>
      </c>
      <c r="V162" s="58">
        <v>14</v>
      </c>
      <c r="W162" s="58">
        <v>12</v>
      </c>
      <c r="X162" s="58">
        <v>16</v>
      </c>
      <c r="Y162" s="132">
        <v>25</v>
      </c>
      <c r="Z162" s="61">
        <v>9</v>
      </c>
      <c r="AA162" s="59">
        <v>6</v>
      </c>
      <c r="AB162" s="59">
        <v>1</v>
      </c>
      <c r="AC162" s="132">
        <v>10</v>
      </c>
      <c r="AD162" s="61">
        <v>11</v>
      </c>
      <c r="AE162" s="59">
        <v>16</v>
      </c>
      <c r="AF162" s="59">
        <v>39</v>
      </c>
      <c r="AG162" s="132">
        <v>32</v>
      </c>
      <c r="AH162" s="61">
        <v>2</v>
      </c>
      <c r="AI162" s="132">
        <v>5</v>
      </c>
      <c r="AJ162" s="64">
        <f>IFERROR(VLOOKUP($B162,STOCK!$A:$H,3,0)," ")</f>
        <v>13</v>
      </c>
      <c r="AK162" s="65">
        <f>IFERROR(VLOOKUP($B162,STOCK!$A:$H,4,0)," ")</f>
        <v>15</v>
      </c>
      <c r="AL162" s="65">
        <f>IFERROR(VLOOKUP($B162,STOCK!$A:$H,5,0)," ")</f>
        <v>1</v>
      </c>
      <c r="AM162" s="65">
        <f>IFERROR(VLOOKUP($B162,STOCK!$A:$H,6,0)," ")</f>
        <v>19</v>
      </c>
      <c r="AN162" s="65">
        <f>IFERROR(VLOOKUP($B162,STOCK!$A:$H,7,0)," ")</f>
        <v>29</v>
      </c>
      <c r="AO162" s="65">
        <f>IFERROR(VLOOKUP($B162,STOCK!$A:$H,8,0)," ")</f>
        <v>10</v>
      </c>
      <c r="AP162" s="62">
        <f t="shared" si="26"/>
        <v>18.571428571428573</v>
      </c>
      <c r="AQ162" s="50">
        <f t="shared" si="27"/>
        <v>10.97560975609756</v>
      </c>
      <c r="AR162" s="50">
        <f t="shared" si="28"/>
        <v>1.2</v>
      </c>
      <c r="AS162" s="50">
        <f t="shared" si="29"/>
        <v>57</v>
      </c>
      <c r="AT162" s="50">
        <f t="shared" si="30"/>
        <v>27.1875</v>
      </c>
      <c r="AU162" s="63">
        <f t="shared" si="37"/>
        <v>60</v>
      </c>
      <c r="AV162" s="67">
        <v>14493</v>
      </c>
      <c r="AW162" s="133">
        <v>14277.477279999999</v>
      </c>
      <c r="AX162" s="49">
        <v>16500</v>
      </c>
      <c r="AY162" s="51">
        <f t="shared" si="31"/>
        <v>0.13848064582902087</v>
      </c>
      <c r="AZ162" s="51">
        <f t="shared" si="32"/>
        <v>0.12163636363636364</v>
      </c>
      <c r="BA162" s="49">
        <v>15900</v>
      </c>
      <c r="BB162" s="52">
        <v>3</v>
      </c>
      <c r="BC162" s="51">
        <f t="shared" si="33"/>
        <v>9.7081349617056611E-2</v>
      </c>
      <c r="BD162" s="51">
        <f t="shared" si="34"/>
        <v>8.8490566037735849E-2</v>
      </c>
      <c r="BE162" s="49">
        <v>15250</v>
      </c>
      <c r="BF162" s="52">
        <v>6</v>
      </c>
      <c r="BG162" s="51">
        <f t="shared" si="35"/>
        <v>5.223211205409517E-2</v>
      </c>
      <c r="BH162" s="51">
        <f t="shared" si="36"/>
        <v>4.9639344262295083E-2</v>
      </c>
      <c r="BI162" s="282">
        <f t="shared" si="38"/>
        <v>134</v>
      </c>
    </row>
    <row r="163" spans="1:61" hidden="1">
      <c r="A163" s="54" t="s">
        <v>150</v>
      </c>
      <c r="B163" s="55" t="s">
        <v>726</v>
      </c>
      <c r="C163" s="55" t="s">
        <v>727</v>
      </c>
      <c r="D163" s="44" t="s">
        <v>728</v>
      </c>
      <c r="E163" s="56">
        <v>12</v>
      </c>
      <c r="F163" s="46" t="s">
        <v>5814</v>
      </c>
      <c r="G163" s="47" t="s">
        <v>5814</v>
      </c>
      <c r="H163" s="47" t="s">
        <v>5882</v>
      </c>
      <c r="I163" s="48" t="s">
        <v>5883</v>
      </c>
      <c r="J163" s="48" t="s">
        <v>5883</v>
      </c>
      <c r="K163" s="48" t="s">
        <v>5887</v>
      </c>
      <c r="L163" s="45">
        <v>66</v>
      </c>
      <c r="M163" s="47" t="s">
        <v>5869</v>
      </c>
      <c r="N163" s="60">
        <v>188</v>
      </c>
      <c r="O163" s="58">
        <v>241</v>
      </c>
      <c r="P163" s="58">
        <v>257</v>
      </c>
      <c r="Q163" s="132">
        <v>360</v>
      </c>
      <c r="R163" s="60">
        <v>381</v>
      </c>
      <c r="S163" s="58">
        <v>510</v>
      </c>
      <c r="T163" s="58">
        <v>427</v>
      </c>
      <c r="U163" s="132">
        <v>403</v>
      </c>
      <c r="V163" s="58">
        <v>56</v>
      </c>
      <c r="W163" s="58">
        <v>51</v>
      </c>
      <c r="X163" s="58">
        <v>351</v>
      </c>
      <c r="Y163" s="132">
        <v>0</v>
      </c>
      <c r="Z163" s="61">
        <v>68</v>
      </c>
      <c r="AA163" s="59">
        <v>72</v>
      </c>
      <c r="AB163" s="59">
        <v>75</v>
      </c>
      <c r="AC163" s="132">
        <v>96</v>
      </c>
      <c r="AD163" s="61">
        <v>53</v>
      </c>
      <c r="AE163" s="59">
        <v>77</v>
      </c>
      <c r="AF163" s="59">
        <v>68</v>
      </c>
      <c r="AG163" s="132">
        <v>181</v>
      </c>
      <c r="AH163" s="61">
        <v>0</v>
      </c>
      <c r="AI163" s="132">
        <v>0</v>
      </c>
      <c r="AJ163" s="64">
        <f>IFERROR(VLOOKUP($B163,STOCK!$A:$H,3,0)," ")</f>
        <v>494</v>
      </c>
      <c r="AK163" s="65">
        <f>IFERROR(VLOOKUP($B163,STOCK!$A:$H,4,0)," ")</f>
        <v>8</v>
      </c>
      <c r="AL163" s="65">
        <f>IFERROR(VLOOKUP($B163,STOCK!$A:$H,5,0)," ")</f>
        <v>2</v>
      </c>
      <c r="AM163" s="65">
        <f>IFERROR(VLOOKUP($B163,STOCK!$A:$H,6,0)," ")</f>
        <v>443</v>
      </c>
      <c r="AN163" s="65">
        <f>IFERROR(VLOOKUP($B163,STOCK!$A:$H,7,0)," ")</f>
        <v>514</v>
      </c>
      <c r="AO163" s="65">
        <f>IFERROR(VLOOKUP($B163,STOCK!$A:$H,8,0)," ")</f>
        <v>240</v>
      </c>
      <c r="AP163" s="62">
        <f t="shared" si="26"/>
        <v>41.166666666666664</v>
      </c>
      <c r="AQ163" s="50">
        <f t="shared" si="27"/>
        <v>0.59553349875930517</v>
      </c>
      <c r="AR163" s="50" t="str">
        <f t="shared" si="28"/>
        <v>SV</v>
      </c>
      <c r="AS163" s="50">
        <f t="shared" si="29"/>
        <v>138.4375</v>
      </c>
      <c r="AT163" s="50">
        <f t="shared" si="30"/>
        <v>85.193370165745861</v>
      </c>
      <c r="AU163" s="63" t="str">
        <f t="shared" si="37"/>
        <v>SV</v>
      </c>
      <c r="AV163" s="67">
        <v>1500.0000399999999</v>
      </c>
      <c r="AW163" s="133">
        <v>1505.3385599999999</v>
      </c>
      <c r="AX163" s="49">
        <v>3150</v>
      </c>
      <c r="AY163" s="51">
        <f t="shared" si="31"/>
        <v>1.0999999440000017</v>
      </c>
      <c r="AZ163" s="51">
        <f t="shared" si="32"/>
        <v>0.52380951111111118</v>
      </c>
      <c r="BA163" s="49">
        <v>3090</v>
      </c>
      <c r="BB163" s="52">
        <v>6</v>
      </c>
      <c r="BC163" s="51">
        <f t="shared" si="33"/>
        <v>1.0599999450666684</v>
      </c>
      <c r="BD163" s="51">
        <f t="shared" si="34"/>
        <v>0.51456309385113275</v>
      </c>
      <c r="BE163" s="49">
        <v>2950</v>
      </c>
      <c r="BF163" s="52">
        <v>12</v>
      </c>
      <c r="BG163" s="51">
        <f t="shared" si="35"/>
        <v>0.96666661422222377</v>
      </c>
      <c r="BH163" s="51">
        <f t="shared" si="36"/>
        <v>0.49152541016949158</v>
      </c>
      <c r="BI163" s="282">
        <f t="shared" si="38"/>
        <v>1040</v>
      </c>
    </row>
    <row r="164" spans="1:61" hidden="1">
      <c r="A164" s="54" t="s">
        <v>149</v>
      </c>
      <c r="B164" s="55" t="s">
        <v>729</v>
      </c>
      <c r="C164" s="55" t="s">
        <v>730</v>
      </c>
      <c r="D164" s="44" t="s">
        <v>731</v>
      </c>
      <c r="E164" s="56">
        <v>1</v>
      </c>
      <c r="F164" s="46" t="s">
        <v>5814</v>
      </c>
      <c r="G164" s="47" t="s">
        <v>5814</v>
      </c>
      <c r="H164" s="47" t="s">
        <v>5882</v>
      </c>
      <c r="I164" s="48" t="s">
        <v>5883</v>
      </c>
      <c r="J164" s="48" t="s">
        <v>5883</v>
      </c>
      <c r="K164" s="48" t="s">
        <v>5887</v>
      </c>
      <c r="L164" s="45">
        <v>66</v>
      </c>
      <c r="M164" s="47" t="s">
        <v>5869</v>
      </c>
      <c r="N164" s="60">
        <v>1</v>
      </c>
      <c r="O164" s="58">
        <v>0</v>
      </c>
      <c r="P164" s="58">
        <v>0</v>
      </c>
      <c r="Q164" s="132">
        <v>0</v>
      </c>
      <c r="R164" s="60">
        <v>0</v>
      </c>
      <c r="S164" s="58">
        <v>0</v>
      </c>
      <c r="T164" s="58">
        <v>0</v>
      </c>
      <c r="U164" s="132">
        <v>0</v>
      </c>
      <c r="V164" s="58">
        <v>0</v>
      </c>
      <c r="W164" s="58">
        <v>0</v>
      </c>
      <c r="X164" s="58">
        <v>1</v>
      </c>
      <c r="Y164" s="132">
        <v>1</v>
      </c>
      <c r="Z164" s="61">
        <v>0</v>
      </c>
      <c r="AA164" s="59">
        <v>0</v>
      </c>
      <c r="AB164" s="59">
        <v>0</v>
      </c>
      <c r="AC164" s="132">
        <v>0</v>
      </c>
      <c r="AD164" s="61">
        <v>1</v>
      </c>
      <c r="AE164" s="59">
        <v>0</v>
      </c>
      <c r="AF164" s="59">
        <v>0</v>
      </c>
      <c r="AG164" s="132">
        <v>2</v>
      </c>
      <c r="AH164" s="61">
        <v>0</v>
      </c>
      <c r="AI164" s="132">
        <v>0</v>
      </c>
      <c r="AJ164" s="64">
        <f>IFERROR(VLOOKUP($B164,STOCK!$A:$H,3,0)," ")</f>
        <v>2</v>
      </c>
      <c r="AK164" s="65">
        <f>IFERROR(VLOOKUP($B164,STOCK!$A:$H,4,0)," ")</f>
        <v>1</v>
      </c>
      <c r="AL164" s="65">
        <f>IFERROR(VLOOKUP($B164,STOCK!$A:$H,5,0)," ")</f>
        <v>5</v>
      </c>
      <c r="AM164" s="65">
        <f>IFERROR(VLOOKUP($B164,STOCK!$A:$H,6,0)," ")</f>
        <v>1</v>
      </c>
      <c r="AN164" s="65">
        <f>IFERROR(VLOOKUP($B164,STOCK!$A:$H,7,0)," ")</f>
        <v>5</v>
      </c>
      <c r="AO164" s="65">
        <f>IFERROR(VLOOKUP($B164,STOCK!$A:$H,8,0)," ")</f>
        <v>0</v>
      </c>
      <c r="AP164" s="62" t="str">
        <f t="shared" si="26"/>
        <v>SV</v>
      </c>
      <c r="AQ164" s="50" t="str">
        <f t="shared" si="27"/>
        <v>SV</v>
      </c>
      <c r="AR164" s="50">
        <f t="shared" si="28"/>
        <v>150</v>
      </c>
      <c r="AS164" s="50" t="str">
        <f t="shared" si="29"/>
        <v>SV</v>
      </c>
      <c r="AT164" s="50">
        <f t="shared" si="30"/>
        <v>75</v>
      </c>
      <c r="AU164" s="63" t="str">
        <f t="shared" si="37"/>
        <v>Q</v>
      </c>
      <c r="AV164" s="67">
        <v>104999.99999500001</v>
      </c>
      <c r="AW164" s="133">
        <v>104463.82881000001</v>
      </c>
      <c r="AX164" s="49">
        <v>129900</v>
      </c>
      <c r="AY164" s="51">
        <f t="shared" si="31"/>
        <v>0.23714285720176864</v>
      </c>
      <c r="AZ164" s="51">
        <f t="shared" si="32"/>
        <v>0.19168591227867587</v>
      </c>
      <c r="BA164" s="49">
        <v>126900</v>
      </c>
      <c r="BB164" s="52">
        <v>3</v>
      </c>
      <c r="BC164" s="51">
        <f t="shared" si="33"/>
        <v>0.20857142862897948</v>
      </c>
      <c r="BD164" s="51">
        <f t="shared" si="34"/>
        <v>0.1725768321907013</v>
      </c>
      <c r="BE164" s="49">
        <v>124900</v>
      </c>
      <c r="BF164" s="52">
        <v>6</v>
      </c>
      <c r="BG164" s="51">
        <f t="shared" si="35"/>
        <v>0.18952380958045345</v>
      </c>
      <c r="BH164" s="51">
        <f t="shared" si="36"/>
        <v>0.15932746200960765</v>
      </c>
      <c r="BI164" s="282">
        <f t="shared" si="38"/>
        <v>3</v>
      </c>
    </row>
    <row r="165" spans="1:61" hidden="1">
      <c r="A165" s="54" t="s">
        <v>150</v>
      </c>
      <c r="B165" s="55" t="s">
        <v>732</v>
      </c>
      <c r="C165" s="55" t="s">
        <v>733</v>
      </c>
      <c r="D165" s="44" t="s">
        <v>734</v>
      </c>
      <c r="E165" s="56">
        <v>24</v>
      </c>
      <c r="F165" s="46" t="s">
        <v>5814</v>
      </c>
      <c r="G165" s="47" t="s">
        <v>5814</v>
      </c>
      <c r="H165" s="47" t="s">
        <v>5882</v>
      </c>
      <c r="I165" s="48" t="s">
        <v>5883</v>
      </c>
      <c r="J165" s="48" t="s">
        <v>5883</v>
      </c>
      <c r="K165" s="48" t="s">
        <v>5887</v>
      </c>
      <c r="L165" s="45">
        <v>1009</v>
      </c>
      <c r="M165" s="47" t="s">
        <v>5888</v>
      </c>
      <c r="N165" s="60">
        <v>0</v>
      </c>
      <c r="O165" s="58">
        <v>0</v>
      </c>
      <c r="P165" s="58">
        <v>0</v>
      </c>
      <c r="Q165" s="132">
        <v>12</v>
      </c>
      <c r="R165" s="60">
        <v>0</v>
      </c>
      <c r="S165" s="58">
        <v>0</v>
      </c>
      <c r="T165" s="58">
        <v>0</v>
      </c>
      <c r="U165" s="132">
        <v>4</v>
      </c>
      <c r="V165" s="58">
        <v>0</v>
      </c>
      <c r="W165" s="58">
        <v>0</v>
      </c>
      <c r="X165" s="58">
        <v>0</v>
      </c>
      <c r="Y165" s="132">
        <v>0</v>
      </c>
      <c r="Z165" s="61">
        <v>17</v>
      </c>
      <c r="AA165" s="59">
        <v>0</v>
      </c>
      <c r="AB165" s="59">
        <v>0</v>
      </c>
      <c r="AC165" s="132">
        <v>0</v>
      </c>
      <c r="AD165" s="61">
        <v>0</v>
      </c>
      <c r="AE165" s="59">
        <v>0</v>
      </c>
      <c r="AF165" s="59">
        <v>0</v>
      </c>
      <c r="AG165" s="132">
        <v>0</v>
      </c>
      <c r="AH165" s="61">
        <v>6</v>
      </c>
      <c r="AI165" s="132">
        <v>14</v>
      </c>
      <c r="AJ165" s="64">
        <f>IFERROR(VLOOKUP($B165,STOCK!$A:$H,3,0)," ")</f>
        <v>19</v>
      </c>
      <c r="AK165" s="65">
        <f>IFERROR(VLOOKUP($B165,STOCK!$A:$H,4,0)," ")</f>
        <v>24</v>
      </c>
      <c r="AL165" s="65">
        <f>IFERROR(VLOOKUP($B165,STOCK!$A:$H,5,0)," ")</f>
        <v>0</v>
      </c>
      <c r="AM165" s="65">
        <f>IFERROR(VLOOKUP($B165,STOCK!$A:$H,6,0)," ")</f>
        <v>24</v>
      </c>
      <c r="AN165" s="65">
        <f>IFERROR(VLOOKUP($B165,STOCK!$A:$H,7,0)," ")</f>
        <v>0</v>
      </c>
      <c r="AO165" s="65">
        <f>IFERROR(VLOOKUP($B165,STOCK!$A:$H,8,0)," ")</f>
        <v>39</v>
      </c>
      <c r="AP165" s="62">
        <f t="shared" si="26"/>
        <v>47.5</v>
      </c>
      <c r="AQ165" s="50">
        <f t="shared" si="27"/>
        <v>180</v>
      </c>
      <c r="AR165" s="50" t="str">
        <f t="shared" si="28"/>
        <v>Q</v>
      </c>
      <c r="AS165" s="50" t="str">
        <f t="shared" si="29"/>
        <v>SV</v>
      </c>
      <c r="AT165" s="50" t="str">
        <f t="shared" si="30"/>
        <v>Q</v>
      </c>
      <c r="AU165" s="63">
        <f t="shared" si="37"/>
        <v>83.571428571428569</v>
      </c>
      <c r="AV165" s="67">
        <v>5913</v>
      </c>
      <c r="AW165" s="133">
        <v>5912.5</v>
      </c>
      <c r="AX165" s="49">
        <v>6750</v>
      </c>
      <c r="AY165" s="51">
        <f t="shared" si="31"/>
        <v>0.14155251141552516</v>
      </c>
      <c r="AZ165" s="51">
        <f t="shared" si="32"/>
        <v>0.124</v>
      </c>
      <c r="BA165" s="49">
        <v>6550</v>
      </c>
      <c r="BB165" s="52">
        <v>6</v>
      </c>
      <c r="BC165" s="51">
        <f t="shared" si="33"/>
        <v>0.1077287332995096</v>
      </c>
      <c r="BD165" s="51">
        <f t="shared" si="34"/>
        <v>9.7251908396946571E-2</v>
      </c>
      <c r="BE165" s="49">
        <v>6450</v>
      </c>
      <c r="BF165" s="52">
        <v>12</v>
      </c>
      <c r="BG165" s="51">
        <f t="shared" si="35"/>
        <v>9.0816844241501826E-2</v>
      </c>
      <c r="BH165" s="51">
        <f t="shared" si="36"/>
        <v>8.325581395348837E-2</v>
      </c>
      <c r="BI165" s="282">
        <f t="shared" si="38"/>
        <v>30</v>
      </c>
    </row>
    <row r="166" spans="1:61" hidden="1">
      <c r="A166" s="54" t="s">
        <v>150</v>
      </c>
      <c r="B166" s="55" t="s">
        <v>735</v>
      </c>
      <c r="C166" s="55" t="s">
        <v>736</v>
      </c>
      <c r="D166" s="44" t="s">
        <v>737</v>
      </c>
      <c r="E166" s="56">
        <v>12</v>
      </c>
      <c r="F166" s="46" t="s">
        <v>5814</v>
      </c>
      <c r="G166" s="47" t="s">
        <v>5814</v>
      </c>
      <c r="H166" s="47" t="s">
        <v>5882</v>
      </c>
      <c r="I166" s="48" t="s">
        <v>5883</v>
      </c>
      <c r="J166" s="48" t="s">
        <v>5883</v>
      </c>
      <c r="K166" s="48" t="s">
        <v>5887</v>
      </c>
      <c r="L166" s="45">
        <v>1009</v>
      </c>
      <c r="M166" s="47" t="s">
        <v>5888</v>
      </c>
      <c r="N166" s="60">
        <v>1</v>
      </c>
      <c r="O166" s="58">
        <v>0</v>
      </c>
      <c r="P166" s="58">
        <v>0</v>
      </c>
      <c r="Q166" s="132">
        <v>1</v>
      </c>
      <c r="R166" s="60">
        <v>1</v>
      </c>
      <c r="S166" s="58">
        <v>0</v>
      </c>
      <c r="T166" s="58">
        <v>2</v>
      </c>
      <c r="U166" s="132">
        <v>2</v>
      </c>
      <c r="V166" s="58">
        <v>1</v>
      </c>
      <c r="W166" s="58">
        <v>0</v>
      </c>
      <c r="X166" s="58">
        <v>4</v>
      </c>
      <c r="Y166" s="132">
        <v>4</v>
      </c>
      <c r="Z166" s="61">
        <v>1</v>
      </c>
      <c r="AA166" s="59">
        <v>5</v>
      </c>
      <c r="AB166" s="59">
        <v>2</v>
      </c>
      <c r="AC166" s="132">
        <v>2</v>
      </c>
      <c r="AD166" s="61">
        <v>1</v>
      </c>
      <c r="AE166" s="59">
        <v>4</v>
      </c>
      <c r="AF166" s="59">
        <v>1</v>
      </c>
      <c r="AG166" s="132">
        <v>2</v>
      </c>
      <c r="AH166" s="61">
        <v>0</v>
      </c>
      <c r="AI166" s="132">
        <v>1</v>
      </c>
      <c r="AJ166" s="64">
        <f>IFERROR(VLOOKUP($B166,STOCK!$A:$H,3,0)," ")</f>
        <v>12</v>
      </c>
      <c r="AK166" s="65">
        <f>IFERROR(VLOOKUP($B166,STOCK!$A:$H,4,0)," ")</f>
        <v>11</v>
      </c>
      <c r="AL166" s="65">
        <f>IFERROR(VLOOKUP($B166,STOCK!$A:$H,5,0)," ")</f>
        <v>0</v>
      </c>
      <c r="AM166" s="65">
        <f>IFERROR(VLOOKUP($B166,STOCK!$A:$H,6,0)," ")</f>
        <v>12</v>
      </c>
      <c r="AN166" s="65">
        <f>IFERROR(VLOOKUP($B166,STOCK!$A:$H,7,0)," ")</f>
        <v>1</v>
      </c>
      <c r="AO166" s="65">
        <f>IFERROR(VLOOKUP($B166,STOCK!$A:$H,8,0)," ")</f>
        <v>24</v>
      </c>
      <c r="AP166" s="62">
        <f t="shared" si="26"/>
        <v>360</v>
      </c>
      <c r="AQ166" s="50">
        <f t="shared" si="27"/>
        <v>165</v>
      </c>
      <c r="AR166" s="50" t="str">
        <f t="shared" si="28"/>
        <v>Q</v>
      </c>
      <c r="AS166" s="50">
        <f t="shared" si="29"/>
        <v>180</v>
      </c>
      <c r="AT166" s="50">
        <f t="shared" si="30"/>
        <v>15</v>
      </c>
      <c r="AU166" s="63">
        <f t="shared" si="37"/>
        <v>720</v>
      </c>
      <c r="AV166" s="67">
        <v>39959.999969999997</v>
      </c>
      <c r="AW166" s="133">
        <v>39892.924500000001</v>
      </c>
      <c r="AX166" s="49">
        <v>44750</v>
      </c>
      <c r="AY166" s="51">
        <f t="shared" si="31"/>
        <v>0.11986987071061317</v>
      </c>
      <c r="AZ166" s="51">
        <f t="shared" si="32"/>
        <v>0.10703910681564252</v>
      </c>
      <c r="BA166" s="49">
        <v>43500</v>
      </c>
      <c r="BB166" s="52">
        <v>3</v>
      </c>
      <c r="BC166" s="51">
        <f t="shared" si="33"/>
        <v>8.8588589405847351E-2</v>
      </c>
      <c r="BD166" s="51">
        <f t="shared" si="34"/>
        <v>8.1379311034482829E-2</v>
      </c>
      <c r="BE166" s="49">
        <v>42250</v>
      </c>
      <c r="BF166" s="52">
        <v>6</v>
      </c>
      <c r="BG166" s="51">
        <f t="shared" si="35"/>
        <v>5.7307308101081533E-2</v>
      </c>
      <c r="BH166" s="51">
        <f t="shared" si="36"/>
        <v>5.4201184142011902E-2</v>
      </c>
      <c r="BI166" s="282">
        <f t="shared" si="38"/>
        <v>12</v>
      </c>
    </row>
    <row r="167" spans="1:61" hidden="1">
      <c r="A167" s="54" t="s">
        <v>150</v>
      </c>
      <c r="B167" s="55" t="s">
        <v>738</v>
      </c>
      <c r="C167" s="55" t="s">
        <v>739</v>
      </c>
      <c r="D167" s="44" t="s">
        <v>740</v>
      </c>
      <c r="E167" s="56">
        <v>24</v>
      </c>
      <c r="F167" s="46" t="s">
        <v>5814</v>
      </c>
      <c r="G167" s="47" t="s">
        <v>5814</v>
      </c>
      <c r="H167" s="47" t="s">
        <v>5882</v>
      </c>
      <c r="I167" s="48" t="s">
        <v>5883</v>
      </c>
      <c r="J167" s="48" t="s">
        <v>5883</v>
      </c>
      <c r="K167" s="48" t="s">
        <v>5887</v>
      </c>
      <c r="L167" s="45">
        <v>1009</v>
      </c>
      <c r="M167" s="47" t="s">
        <v>5888</v>
      </c>
      <c r="N167" s="60">
        <v>0</v>
      </c>
      <c r="O167" s="58">
        <v>0</v>
      </c>
      <c r="P167" s="58">
        <v>0</v>
      </c>
      <c r="Q167" s="132">
        <v>33</v>
      </c>
      <c r="R167" s="60">
        <v>23</v>
      </c>
      <c r="S167" s="58">
        <v>0</v>
      </c>
      <c r="T167" s="58">
        <v>0</v>
      </c>
      <c r="U167" s="132">
        <v>106</v>
      </c>
      <c r="V167" s="58">
        <v>0</v>
      </c>
      <c r="W167" s="58">
        <v>0</v>
      </c>
      <c r="X167" s="58">
        <v>0</v>
      </c>
      <c r="Y167" s="132">
        <v>0</v>
      </c>
      <c r="Z167" s="61">
        <v>12</v>
      </c>
      <c r="AA167" s="59">
        <v>0</v>
      </c>
      <c r="AB167" s="59">
        <v>0</v>
      </c>
      <c r="AC167" s="132">
        <v>9</v>
      </c>
      <c r="AD167" s="61">
        <v>0</v>
      </c>
      <c r="AE167" s="59">
        <v>0</v>
      </c>
      <c r="AF167" s="59">
        <v>0</v>
      </c>
      <c r="AG167" s="132">
        <v>0</v>
      </c>
      <c r="AH167" s="61">
        <v>7</v>
      </c>
      <c r="AI167" s="132">
        <v>19</v>
      </c>
      <c r="AJ167" s="64">
        <f>IFERROR(VLOOKUP($B167,STOCK!$A:$H,3,0)," ")</f>
        <v>102</v>
      </c>
      <c r="AK167" s="65">
        <f>IFERROR(VLOOKUP($B167,STOCK!$A:$H,4,0)," ")</f>
        <v>157</v>
      </c>
      <c r="AL167" s="65">
        <f>IFERROR(VLOOKUP($B167,STOCK!$A:$H,5,0)," ")</f>
        <v>0</v>
      </c>
      <c r="AM167" s="65">
        <f>IFERROR(VLOOKUP($B167,STOCK!$A:$H,6,0)," ")</f>
        <v>163</v>
      </c>
      <c r="AN167" s="65">
        <f>IFERROR(VLOOKUP($B167,STOCK!$A:$H,7,0)," ")</f>
        <v>0</v>
      </c>
      <c r="AO167" s="65">
        <f>IFERROR(VLOOKUP($B167,STOCK!$A:$H,8,0)," ")</f>
        <v>233</v>
      </c>
      <c r="AP167" s="62">
        <f t="shared" si="26"/>
        <v>92.72727272727272</v>
      </c>
      <c r="AQ167" s="50">
        <f t="shared" si="27"/>
        <v>44.433962264150942</v>
      </c>
      <c r="AR167" s="50" t="str">
        <f t="shared" si="28"/>
        <v>Q</v>
      </c>
      <c r="AS167" s="50">
        <f t="shared" si="29"/>
        <v>543.33333333333337</v>
      </c>
      <c r="AT167" s="50" t="str">
        <f t="shared" si="30"/>
        <v>Q</v>
      </c>
      <c r="AU167" s="63">
        <f t="shared" si="37"/>
        <v>367.89473684210526</v>
      </c>
      <c r="AV167" s="67">
        <v>3655.0000300000002</v>
      </c>
      <c r="AW167" s="133">
        <v>3651.2395700000002</v>
      </c>
      <c r="AX167" s="49">
        <v>4150</v>
      </c>
      <c r="AY167" s="51">
        <f t="shared" si="31"/>
        <v>0.13543090723312523</v>
      </c>
      <c r="AZ167" s="51">
        <f t="shared" si="32"/>
        <v>0.11927710120481924</v>
      </c>
      <c r="BA167" s="49">
        <v>4070</v>
      </c>
      <c r="BB167" s="52">
        <v>6</v>
      </c>
      <c r="BC167" s="51">
        <f t="shared" si="33"/>
        <v>0.11354308251537826</v>
      </c>
      <c r="BD167" s="51">
        <f t="shared" si="34"/>
        <v>0.10196559459459456</v>
      </c>
      <c r="BE167" s="49">
        <v>3950</v>
      </c>
      <c r="BF167" s="52">
        <v>12</v>
      </c>
      <c r="BG167" s="51">
        <f t="shared" si="35"/>
        <v>8.0711345438757798E-2</v>
      </c>
      <c r="BH167" s="51">
        <f t="shared" si="36"/>
        <v>7.4683536708860715E-2</v>
      </c>
      <c r="BI167" s="282">
        <f t="shared" si="38"/>
        <v>167</v>
      </c>
    </row>
    <row r="168" spans="1:61" hidden="1">
      <c r="A168" s="54" t="s">
        <v>150</v>
      </c>
      <c r="B168" s="55" t="s">
        <v>741</v>
      </c>
      <c r="C168" s="55" t="s">
        <v>742</v>
      </c>
      <c r="D168" s="44" t="s">
        <v>743</v>
      </c>
      <c r="E168" s="56">
        <v>12</v>
      </c>
      <c r="F168" s="46" t="s">
        <v>5814</v>
      </c>
      <c r="G168" s="47" t="s">
        <v>5814</v>
      </c>
      <c r="H168" s="47" t="s">
        <v>5882</v>
      </c>
      <c r="I168" s="48" t="s">
        <v>5883</v>
      </c>
      <c r="J168" s="48" t="s">
        <v>5883</v>
      </c>
      <c r="K168" s="48" t="s">
        <v>5887</v>
      </c>
      <c r="L168" s="45">
        <v>1009</v>
      </c>
      <c r="M168" s="47" t="s">
        <v>5888</v>
      </c>
      <c r="N168" s="60">
        <v>0</v>
      </c>
      <c r="O168" s="58">
        <v>0</v>
      </c>
      <c r="P168" s="58">
        <v>0</v>
      </c>
      <c r="Q168" s="132">
        <v>5</v>
      </c>
      <c r="R168" s="60">
        <v>4</v>
      </c>
      <c r="S168" s="58">
        <v>0</v>
      </c>
      <c r="T168" s="58">
        <v>0</v>
      </c>
      <c r="U168" s="132">
        <v>21</v>
      </c>
      <c r="V168" s="58">
        <v>1</v>
      </c>
      <c r="W168" s="58">
        <v>3</v>
      </c>
      <c r="X168" s="58">
        <v>0</v>
      </c>
      <c r="Y168" s="132">
        <v>0</v>
      </c>
      <c r="Z168" s="61">
        <v>0</v>
      </c>
      <c r="AA168" s="59">
        <v>0</v>
      </c>
      <c r="AB168" s="59">
        <v>0</v>
      </c>
      <c r="AC168" s="132">
        <v>6</v>
      </c>
      <c r="AD168" s="61">
        <v>9</v>
      </c>
      <c r="AE168" s="59">
        <v>0</v>
      </c>
      <c r="AF168" s="59">
        <v>0</v>
      </c>
      <c r="AG168" s="132">
        <v>0</v>
      </c>
      <c r="AH168" s="61">
        <v>4</v>
      </c>
      <c r="AI168" s="132">
        <v>9</v>
      </c>
      <c r="AJ168" s="64">
        <f>IFERROR(VLOOKUP($B168,STOCK!$A:$H,3,0)," ")</f>
        <v>33</v>
      </c>
      <c r="AK168" s="65">
        <f>IFERROR(VLOOKUP($B168,STOCK!$A:$H,4,0)," ")</f>
        <v>23</v>
      </c>
      <c r="AL168" s="65">
        <f>IFERROR(VLOOKUP($B168,STOCK!$A:$H,5,0)," ")</f>
        <v>0</v>
      </c>
      <c r="AM168" s="65">
        <f>IFERROR(VLOOKUP($B168,STOCK!$A:$H,6,0)," ")</f>
        <v>23</v>
      </c>
      <c r="AN168" s="65">
        <f>IFERROR(VLOOKUP($B168,STOCK!$A:$H,7,0)," ")</f>
        <v>0</v>
      </c>
      <c r="AO168" s="65">
        <f>IFERROR(VLOOKUP($B168,STOCK!$A:$H,8,0)," ")</f>
        <v>18</v>
      </c>
      <c r="AP168" s="62">
        <f t="shared" si="26"/>
        <v>198</v>
      </c>
      <c r="AQ168" s="50">
        <f t="shared" si="27"/>
        <v>32.857142857142861</v>
      </c>
      <c r="AR168" s="50" t="str">
        <f t="shared" si="28"/>
        <v>Q</v>
      </c>
      <c r="AS168" s="50">
        <f t="shared" si="29"/>
        <v>115</v>
      </c>
      <c r="AT168" s="50" t="str">
        <f t="shared" si="30"/>
        <v>Q</v>
      </c>
      <c r="AU168" s="63">
        <f t="shared" si="37"/>
        <v>60</v>
      </c>
      <c r="AV168" s="67">
        <v>15120.00006</v>
      </c>
      <c r="AW168" s="133">
        <v>15118.605149999999</v>
      </c>
      <c r="AX168" s="49">
        <v>16900</v>
      </c>
      <c r="AY168" s="51">
        <f t="shared" si="31"/>
        <v>0.11772486328945164</v>
      </c>
      <c r="AZ168" s="51">
        <f t="shared" si="32"/>
        <v>0.10532544023668637</v>
      </c>
      <c r="BA168" s="49">
        <v>16500</v>
      </c>
      <c r="BB168" s="52">
        <v>3</v>
      </c>
      <c r="BC168" s="51">
        <f t="shared" si="33"/>
        <v>9.126983693940538E-2</v>
      </c>
      <c r="BD168" s="51">
        <f t="shared" si="34"/>
        <v>8.3636359999999979E-2</v>
      </c>
      <c r="BE168" s="49">
        <v>16250</v>
      </c>
      <c r="BF168" s="52">
        <v>6</v>
      </c>
      <c r="BG168" s="51">
        <f t="shared" si="35"/>
        <v>7.4735445470626605E-2</v>
      </c>
      <c r="BH168" s="51">
        <f t="shared" si="36"/>
        <v>6.9538457846153826E-2</v>
      </c>
      <c r="BI168" s="282">
        <f t="shared" si="38"/>
        <v>41</v>
      </c>
    </row>
    <row r="169" spans="1:61" hidden="1">
      <c r="A169" s="54" t="s">
        <v>150</v>
      </c>
      <c r="B169" s="55" t="s">
        <v>744</v>
      </c>
      <c r="C169" s="55" t="s">
        <v>745</v>
      </c>
      <c r="D169" s="44" t="s">
        <v>746</v>
      </c>
      <c r="E169" s="56">
        <v>12</v>
      </c>
      <c r="F169" s="46" t="s">
        <v>5814</v>
      </c>
      <c r="G169" s="47" t="s">
        <v>5814</v>
      </c>
      <c r="H169" s="47" t="s">
        <v>5882</v>
      </c>
      <c r="I169" s="48" t="s">
        <v>5883</v>
      </c>
      <c r="J169" s="48" t="s">
        <v>5883</v>
      </c>
      <c r="K169" s="48" t="s">
        <v>5887</v>
      </c>
      <c r="L169" s="45">
        <v>1009</v>
      </c>
      <c r="M169" s="47" t="s">
        <v>5888</v>
      </c>
      <c r="N169" s="60">
        <v>0</v>
      </c>
      <c r="O169" s="58">
        <v>0</v>
      </c>
      <c r="P169" s="58">
        <v>0</v>
      </c>
      <c r="Q169" s="132">
        <v>0</v>
      </c>
      <c r="R169" s="60">
        <v>15</v>
      </c>
      <c r="S169" s="58">
        <v>0</v>
      </c>
      <c r="T169" s="58">
        <v>0</v>
      </c>
      <c r="U169" s="132">
        <v>0</v>
      </c>
      <c r="V169" s="58">
        <v>5</v>
      </c>
      <c r="W169" s="58">
        <v>6</v>
      </c>
      <c r="X169" s="58">
        <v>0</v>
      </c>
      <c r="Y169" s="132">
        <v>0</v>
      </c>
      <c r="Z169" s="61">
        <v>5</v>
      </c>
      <c r="AA169" s="59">
        <v>0</v>
      </c>
      <c r="AB169" s="59">
        <v>0</v>
      </c>
      <c r="AC169" s="132">
        <v>0</v>
      </c>
      <c r="AD169" s="61">
        <v>1</v>
      </c>
      <c r="AE169" s="59">
        <v>0</v>
      </c>
      <c r="AF169" s="59">
        <v>0</v>
      </c>
      <c r="AG169" s="132">
        <v>0</v>
      </c>
      <c r="AH169" s="61">
        <v>0</v>
      </c>
      <c r="AI169" s="132">
        <v>0</v>
      </c>
      <c r="AJ169" s="64">
        <f>IFERROR(VLOOKUP($B169,STOCK!$A:$H,3,0)," ")</f>
        <v>0</v>
      </c>
      <c r="AK169" s="65">
        <f>IFERROR(VLOOKUP($B169,STOCK!$A:$H,4,0)," ")</f>
        <v>0</v>
      </c>
      <c r="AL169" s="65">
        <f>IFERROR(VLOOKUP($B169,STOCK!$A:$H,5,0)," ")</f>
        <v>0</v>
      </c>
      <c r="AM169" s="65">
        <f>IFERROR(VLOOKUP($B169,STOCK!$A:$H,6,0)," ")</f>
        <v>0</v>
      </c>
      <c r="AN169" s="65">
        <f>IFERROR(VLOOKUP($B169,STOCK!$A:$H,7,0)," ")</f>
        <v>0</v>
      </c>
      <c r="AO169" s="65">
        <f>IFERROR(VLOOKUP($B169,STOCK!$A:$H,8,0)," ")</f>
        <v>0</v>
      </c>
      <c r="AP169" s="62" t="str">
        <f t="shared" si="26"/>
        <v>Q</v>
      </c>
      <c r="AQ169" s="50" t="str">
        <f t="shared" si="27"/>
        <v>Q</v>
      </c>
      <c r="AR169" s="50" t="str">
        <f t="shared" si="28"/>
        <v>Q</v>
      </c>
      <c r="AS169" s="50" t="str">
        <f t="shared" si="29"/>
        <v>Q</v>
      </c>
      <c r="AT169" s="50" t="str">
        <f t="shared" si="30"/>
        <v>Q</v>
      </c>
      <c r="AU169" s="63" t="str">
        <f t="shared" si="37"/>
        <v>Q</v>
      </c>
      <c r="AV169" s="67">
        <v>11987.999980000001</v>
      </c>
      <c r="AW169" s="133">
        <v>11987.999980000001</v>
      </c>
      <c r="AX169" s="49">
        <v>13500</v>
      </c>
      <c r="AY169" s="51">
        <f t="shared" si="31"/>
        <v>0.12612612800488177</v>
      </c>
      <c r="AZ169" s="51">
        <f t="shared" si="32"/>
        <v>0.11200000148148144</v>
      </c>
      <c r="BA169" s="49">
        <v>13250</v>
      </c>
      <c r="BB169" s="52">
        <v>3</v>
      </c>
      <c r="BC169" s="51">
        <f t="shared" si="33"/>
        <v>0.10527194044923571</v>
      </c>
      <c r="BD169" s="51">
        <f t="shared" si="34"/>
        <v>9.5245284528301846E-2</v>
      </c>
      <c r="BE169" s="49">
        <v>12900</v>
      </c>
      <c r="BF169" s="52">
        <v>6</v>
      </c>
      <c r="BG169" s="51">
        <f t="shared" si="35"/>
        <v>7.6076077871331416E-2</v>
      </c>
      <c r="BH169" s="51">
        <f t="shared" si="36"/>
        <v>7.0697675968992207E-2</v>
      </c>
      <c r="BI169" s="282">
        <f t="shared" si="38"/>
        <v>0</v>
      </c>
    </row>
    <row r="170" spans="1:61" hidden="1">
      <c r="A170" s="54" t="s">
        <v>150</v>
      </c>
      <c r="B170" s="55" t="s">
        <v>747</v>
      </c>
      <c r="C170" s="55" t="s">
        <v>748</v>
      </c>
      <c r="D170" s="44" t="s">
        <v>749</v>
      </c>
      <c r="E170" s="56">
        <v>24</v>
      </c>
      <c r="F170" s="46" t="s">
        <v>5814</v>
      </c>
      <c r="G170" s="47" t="s">
        <v>5814</v>
      </c>
      <c r="H170" s="47" t="s">
        <v>5882</v>
      </c>
      <c r="I170" s="48" t="s">
        <v>5883</v>
      </c>
      <c r="J170" s="48" t="s">
        <v>5883</v>
      </c>
      <c r="K170" s="48" t="s">
        <v>5887</v>
      </c>
      <c r="L170" s="45">
        <v>1009</v>
      </c>
      <c r="M170" s="47" t="s">
        <v>5888</v>
      </c>
      <c r="N170" s="60">
        <v>0</v>
      </c>
      <c r="O170" s="58">
        <v>0</v>
      </c>
      <c r="P170" s="58">
        <v>0</v>
      </c>
      <c r="Q170" s="132">
        <v>0</v>
      </c>
      <c r="R170" s="60">
        <v>0</v>
      </c>
      <c r="S170" s="58">
        <v>0</v>
      </c>
      <c r="T170" s="58">
        <v>0</v>
      </c>
      <c r="U170" s="132">
        <v>0</v>
      </c>
      <c r="V170" s="58">
        <v>0</v>
      </c>
      <c r="W170" s="58">
        <v>0</v>
      </c>
      <c r="X170" s="58">
        <v>0</v>
      </c>
      <c r="Y170" s="132">
        <v>0</v>
      </c>
      <c r="Z170" s="61">
        <v>0</v>
      </c>
      <c r="AA170" s="59">
        <v>0</v>
      </c>
      <c r="AB170" s="59">
        <v>0</v>
      </c>
      <c r="AC170" s="132">
        <v>0</v>
      </c>
      <c r="AD170" s="61">
        <v>0</v>
      </c>
      <c r="AE170" s="59">
        <v>0</v>
      </c>
      <c r="AF170" s="59">
        <v>0</v>
      </c>
      <c r="AG170" s="132">
        <v>0</v>
      </c>
      <c r="AH170" s="61">
        <v>0</v>
      </c>
      <c r="AI170" s="132">
        <v>0</v>
      </c>
      <c r="AJ170" s="64">
        <f>IFERROR(VLOOKUP($B170,STOCK!$A:$H,3,0)," ")</f>
        <v>0</v>
      </c>
      <c r="AK170" s="65">
        <f>IFERROR(VLOOKUP($B170,STOCK!$A:$H,4,0)," ")</f>
        <v>0</v>
      </c>
      <c r="AL170" s="65">
        <f>IFERROR(VLOOKUP($B170,STOCK!$A:$H,5,0)," ")</f>
        <v>0</v>
      </c>
      <c r="AM170" s="65">
        <f>IFERROR(VLOOKUP($B170,STOCK!$A:$H,6,0)," ")</f>
        <v>0</v>
      </c>
      <c r="AN170" s="65">
        <f>IFERROR(VLOOKUP($B170,STOCK!$A:$H,7,0)," ")</f>
        <v>0</v>
      </c>
      <c r="AO170" s="65">
        <f>IFERROR(VLOOKUP($B170,STOCK!$A:$H,8,0)," ")</f>
        <v>0</v>
      </c>
      <c r="AP170" s="62" t="str">
        <f t="shared" si="26"/>
        <v>Q</v>
      </c>
      <c r="AQ170" s="50" t="str">
        <f t="shared" si="27"/>
        <v>Q</v>
      </c>
      <c r="AR170" s="50" t="str">
        <f t="shared" si="28"/>
        <v>Q</v>
      </c>
      <c r="AS170" s="50" t="str">
        <f t="shared" si="29"/>
        <v>Q</v>
      </c>
      <c r="AT170" s="50" t="str">
        <f t="shared" si="30"/>
        <v>Q</v>
      </c>
      <c r="AU170" s="63" t="str">
        <f t="shared" si="37"/>
        <v>Q</v>
      </c>
      <c r="AV170" s="67">
        <v>1499.0000299999999</v>
      </c>
      <c r="AW170" s="133">
        <v>1498.99992</v>
      </c>
      <c r="AX170" s="49">
        <v>1700</v>
      </c>
      <c r="AY170" s="51">
        <f t="shared" si="31"/>
        <v>0.13408937023170053</v>
      </c>
      <c r="AZ170" s="51">
        <f t="shared" si="32"/>
        <v>0.11823527647058828</v>
      </c>
      <c r="BA170" s="49">
        <v>1650</v>
      </c>
      <c r="BB170" s="52">
        <v>6</v>
      </c>
      <c r="BC170" s="51">
        <f t="shared" si="33"/>
        <v>0.10073380051900349</v>
      </c>
      <c r="BD170" s="51">
        <f t="shared" si="34"/>
        <v>9.1515133333333373E-2</v>
      </c>
      <c r="BE170" s="49">
        <v>1600</v>
      </c>
      <c r="BF170" s="52">
        <v>12</v>
      </c>
      <c r="BG170" s="51">
        <f t="shared" si="35"/>
        <v>6.7378230806306227E-2</v>
      </c>
      <c r="BH170" s="51">
        <f t="shared" si="36"/>
        <v>6.3124981250000045E-2</v>
      </c>
      <c r="BI170" s="282">
        <f t="shared" si="38"/>
        <v>0</v>
      </c>
    </row>
    <row r="171" spans="1:61" hidden="1">
      <c r="A171" s="54" t="s">
        <v>150</v>
      </c>
      <c r="B171" s="55" t="s">
        <v>750</v>
      </c>
      <c r="C171" s="55" t="s">
        <v>751</v>
      </c>
      <c r="D171" s="44" t="s">
        <v>752</v>
      </c>
      <c r="E171" s="56">
        <v>24</v>
      </c>
      <c r="F171" s="46" t="s">
        <v>5814</v>
      </c>
      <c r="G171" s="47" t="s">
        <v>5814</v>
      </c>
      <c r="H171" s="47" t="s">
        <v>5882</v>
      </c>
      <c r="I171" s="48" t="s">
        <v>5883</v>
      </c>
      <c r="J171" s="48" t="s">
        <v>5883</v>
      </c>
      <c r="K171" s="48" t="s">
        <v>5889</v>
      </c>
      <c r="L171" s="45">
        <v>93</v>
      </c>
      <c r="M171" s="47" t="s">
        <v>5890</v>
      </c>
      <c r="N171" s="60">
        <v>308</v>
      </c>
      <c r="O171" s="58">
        <v>402</v>
      </c>
      <c r="P171" s="58">
        <v>473</v>
      </c>
      <c r="Q171" s="132">
        <v>438</v>
      </c>
      <c r="R171" s="60">
        <v>1467</v>
      </c>
      <c r="S171" s="58">
        <v>1379</v>
      </c>
      <c r="T171" s="58">
        <v>1845</v>
      </c>
      <c r="U171" s="132">
        <v>1730</v>
      </c>
      <c r="V171" s="58">
        <v>75</v>
      </c>
      <c r="W171" s="58">
        <v>83</v>
      </c>
      <c r="X171" s="58">
        <v>108</v>
      </c>
      <c r="Y171" s="132">
        <v>95</v>
      </c>
      <c r="Z171" s="61">
        <v>161</v>
      </c>
      <c r="AA171" s="59">
        <v>113</v>
      </c>
      <c r="AB171" s="59">
        <v>111</v>
      </c>
      <c r="AC171" s="132">
        <v>122</v>
      </c>
      <c r="AD171" s="61">
        <v>99</v>
      </c>
      <c r="AE171" s="59">
        <v>174</v>
      </c>
      <c r="AF171" s="59">
        <v>168</v>
      </c>
      <c r="AG171" s="132">
        <v>208</v>
      </c>
      <c r="AH171" s="61">
        <v>30</v>
      </c>
      <c r="AI171" s="132">
        <v>58</v>
      </c>
      <c r="AJ171" s="64">
        <f>IFERROR(VLOOKUP($B171,STOCK!$A:$H,3,0)," ")</f>
        <v>114</v>
      </c>
      <c r="AK171" s="65">
        <f>IFERROR(VLOOKUP($B171,STOCK!$A:$H,4,0)," ")</f>
        <v>1024</v>
      </c>
      <c r="AL171" s="65">
        <f>IFERROR(VLOOKUP($B171,STOCK!$A:$H,5,0)," ")</f>
        <v>99</v>
      </c>
      <c r="AM171" s="65">
        <f>IFERROR(VLOOKUP($B171,STOCK!$A:$H,6,0)," ")</f>
        <v>167</v>
      </c>
      <c r="AN171" s="65">
        <f>IFERROR(VLOOKUP($B171,STOCK!$A:$H,7,0)," ")</f>
        <v>164</v>
      </c>
      <c r="AO171" s="65">
        <f>IFERROR(VLOOKUP($B171,STOCK!$A:$H,8,0)," ")</f>
        <v>82</v>
      </c>
      <c r="AP171" s="62">
        <f t="shared" si="26"/>
        <v>7.808219178082191</v>
      </c>
      <c r="AQ171" s="50">
        <f t="shared" si="27"/>
        <v>17.757225433526013</v>
      </c>
      <c r="AR171" s="50">
        <f t="shared" si="28"/>
        <v>31.263157894736839</v>
      </c>
      <c r="AS171" s="50">
        <f t="shared" si="29"/>
        <v>41.065573770491802</v>
      </c>
      <c r="AT171" s="50">
        <f t="shared" si="30"/>
        <v>23.653846153846153</v>
      </c>
      <c r="AU171" s="63">
        <f t="shared" si="37"/>
        <v>42.41379310344827</v>
      </c>
      <c r="AV171" s="67">
        <v>1804</v>
      </c>
      <c r="AW171" s="133">
        <v>1803.9998900000001</v>
      </c>
      <c r="AX171" s="49">
        <v>2150</v>
      </c>
      <c r="AY171" s="51">
        <f t="shared" si="31"/>
        <v>0.19179600886917969</v>
      </c>
      <c r="AZ171" s="51">
        <f t="shared" si="32"/>
        <v>0.16093023255813954</v>
      </c>
      <c r="BA171" s="49">
        <v>1950</v>
      </c>
      <c r="BB171" s="52">
        <v>6</v>
      </c>
      <c r="BC171" s="51">
        <f t="shared" si="33"/>
        <v>8.0931263858093017E-2</v>
      </c>
      <c r="BD171" s="51">
        <f t="shared" si="34"/>
        <v>7.4871794871794878E-2</v>
      </c>
      <c r="BE171" s="49">
        <v>1912.5</v>
      </c>
      <c r="BF171" s="52">
        <v>24</v>
      </c>
      <c r="BG171" s="51">
        <f t="shared" si="35"/>
        <v>6.0144124168514335E-2</v>
      </c>
      <c r="BH171" s="51">
        <f t="shared" si="36"/>
        <v>5.6732026143790852E-2</v>
      </c>
      <c r="BI171" s="282">
        <f t="shared" si="38"/>
        <v>2651</v>
      </c>
    </row>
    <row r="172" spans="1:61" hidden="1">
      <c r="A172" s="54" t="s">
        <v>150</v>
      </c>
      <c r="B172" s="55" t="s">
        <v>753</v>
      </c>
      <c r="C172" s="55" t="s">
        <v>754</v>
      </c>
      <c r="D172" s="44" t="s">
        <v>755</v>
      </c>
      <c r="E172" s="56">
        <v>24</v>
      </c>
      <c r="F172" s="46" t="s">
        <v>5814</v>
      </c>
      <c r="G172" s="47" t="s">
        <v>5814</v>
      </c>
      <c r="H172" s="47" t="s">
        <v>5882</v>
      </c>
      <c r="I172" s="48" t="s">
        <v>5883</v>
      </c>
      <c r="J172" s="48" t="s">
        <v>5883</v>
      </c>
      <c r="K172" s="48" t="s">
        <v>5889</v>
      </c>
      <c r="L172" s="45">
        <v>93</v>
      </c>
      <c r="M172" s="47" t="s">
        <v>5890</v>
      </c>
      <c r="N172" s="60">
        <v>152</v>
      </c>
      <c r="O172" s="58">
        <v>166</v>
      </c>
      <c r="P172" s="58">
        <v>136</v>
      </c>
      <c r="Q172" s="132">
        <v>122</v>
      </c>
      <c r="R172" s="60">
        <v>696</v>
      </c>
      <c r="S172" s="58">
        <v>489</v>
      </c>
      <c r="T172" s="58">
        <v>579</v>
      </c>
      <c r="U172" s="132">
        <v>648</v>
      </c>
      <c r="V172" s="58">
        <v>71</v>
      </c>
      <c r="W172" s="58">
        <v>83</v>
      </c>
      <c r="X172" s="58">
        <v>86</v>
      </c>
      <c r="Y172" s="132">
        <v>61</v>
      </c>
      <c r="Z172" s="61">
        <v>82</v>
      </c>
      <c r="AA172" s="59">
        <v>150</v>
      </c>
      <c r="AB172" s="59">
        <v>123</v>
      </c>
      <c r="AC172" s="132">
        <v>121</v>
      </c>
      <c r="AD172" s="61">
        <v>56</v>
      </c>
      <c r="AE172" s="59">
        <v>43</v>
      </c>
      <c r="AF172" s="59">
        <v>89</v>
      </c>
      <c r="AG172" s="132">
        <v>94</v>
      </c>
      <c r="AH172" s="61">
        <v>1</v>
      </c>
      <c r="AI172" s="132">
        <v>7</v>
      </c>
      <c r="AJ172" s="64">
        <f>IFERROR(VLOOKUP($B172,STOCK!$A:$H,3,0)," ")</f>
        <v>142</v>
      </c>
      <c r="AK172" s="65">
        <f>IFERROR(VLOOKUP($B172,STOCK!$A:$H,4,0)," ")</f>
        <v>309</v>
      </c>
      <c r="AL172" s="65">
        <f>IFERROR(VLOOKUP($B172,STOCK!$A:$H,5,0)," ")</f>
        <v>156</v>
      </c>
      <c r="AM172" s="65">
        <f>IFERROR(VLOOKUP($B172,STOCK!$A:$H,6,0)," ")</f>
        <v>121</v>
      </c>
      <c r="AN172" s="65">
        <f>IFERROR(VLOOKUP($B172,STOCK!$A:$H,7,0)," ")</f>
        <v>114</v>
      </c>
      <c r="AO172" s="65">
        <f>IFERROR(VLOOKUP($B172,STOCK!$A:$H,8,0)," ")</f>
        <v>116</v>
      </c>
      <c r="AP172" s="62">
        <f t="shared" si="26"/>
        <v>34.918032786885242</v>
      </c>
      <c r="AQ172" s="50">
        <f t="shared" si="27"/>
        <v>14.305555555555555</v>
      </c>
      <c r="AR172" s="50">
        <f t="shared" si="28"/>
        <v>76.721311475409834</v>
      </c>
      <c r="AS172" s="50">
        <f t="shared" si="29"/>
        <v>30</v>
      </c>
      <c r="AT172" s="50">
        <f t="shared" si="30"/>
        <v>36.382978723404257</v>
      </c>
      <c r="AU172" s="63">
        <f t="shared" si="37"/>
        <v>497.14285714285717</v>
      </c>
      <c r="AV172" s="67">
        <v>3284.9999600000001</v>
      </c>
      <c r="AW172" s="133">
        <v>3284.9997400000002</v>
      </c>
      <c r="AX172" s="49">
        <v>3850</v>
      </c>
      <c r="AY172" s="51">
        <f t="shared" si="31"/>
        <v>0.17199392599079366</v>
      </c>
      <c r="AZ172" s="51">
        <f t="shared" si="32"/>
        <v>0.14675325714285711</v>
      </c>
      <c r="BA172" s="49">
        <v>3750</v>
      </c>
      <c r="BB172" s="52">
        <v>6</v>
      </c>
      <c r="BC172" s="51">
        <f t="shared" si="33"/>
        <v>0.14155252531570794</v>
      </c>
      <c r="BD172" s="51">
        <f t="shared" si="34"/>
        <v>0.12400001066666665</v>
      </c>
      <c r="BE172" s="49">
        <v>3458.3333299999999</v>
      </c>
      <c r="BF172" s="52">
        <v>12</v>
      </c>
      <c r="BG172" s="51">
        <f t="shared" si="35"/>
        <v>5.2765105665328438E-2</v>
      </c>
      <c r="BH172" s="51">
        <f t="shared" si="36"/>
        <v>5.0120492578429342E-2</v>
      </c>
      <c r="BI172" s="282">
        <f t="shared" si="38"/>
        <v>1053</v>
      </c>
    </row>
    <row r="173" spans="1:61" hidden="1">
      <c r="A173" s="54" t="s">
        <v>150</v>
      </c>
      <c r="B173" s="55" t="s">
        <v>756</v>
      </c>
      <c r="C173" s="55" t="s">
        <v>757</v>
      </c>
      <c r="D173" s="44" t="s">
        <v>758</v>
      </c>
      <c r="E173" s="56">
        <v>12</v>
      </c>
      <c r="F173" s="46" t="s">
        <v>5814</v>
      </c>
      <c r="G173" s="47" t="s">
        <v>5814</v>
      </c>
      <c r="H173" s="47" t="s">
        <v>5882</v>
      </c>
      <c r="I173" s="48" t="s">
        <v>5883</v>
      </c>
      <c r="J173" s="48" t="s">
        <v>5883</v>
      </c>
      <c r="K173" s="48" t="s">
        <v>5889</v>
      </c>
      <c r="L173" s="45">
        <v>93</v>
      </c>
      <c r="M173" s="47" t="s">
        <v>5890</v>
      </c>
      <c r="N173" s="60">
        <v>59</v>
      </c>
      <c r="O173" s="58">
        <v>35</v>
      </c>
      <c r="P173" s="58">
        <v>44</v>
      </c>
      <c r="Q173" s="132">
        <v>66</v>
      </c>
      <c r="R173" s="60">
        <v>82</v>
      </c>
      <c r="S173" s="58">
        <v>129</v>
      </c>
      <c r="T173" s="58">
        <v>95</v>
      </c>
      <c r="U173" s="132">
        <v>87</v>
      </c>
      <c r="V173" s="58">
        <v>10</v>
      </c>
      <c r="W173" s="58">
        <v>11</v>
      </c>
      <c r="X173" s="58">
        <v>15</v>
      </c>
      <c r="Y173" s="132">
        <v>10</v>
      </c>
      <c r="Z173" s="61">
        <v>31</v>
      </c>
      <c r="AA173" s="59">
        <v>36</v>
      </c>
      <c r="AB173" s="59">
        <v>32</v>
      </c>
      <c r="AC173" s="132">
        <v>18</v>
      </c>
      <c r="AD173" s="61">
        <v>15</v>
      </c>
      <c r="AE173" s="59">
        <v>28</v>
      </c>
      <c r="AF173" s="59">
        <v>27</v>
      </c>
      <c r="AG173" s="132">
        <v>30</v>
      </c>
      <c r="AH173" s="61">
        <v>0</v>
      </c>
      <c r="AI173" s="132">
        <v>2</v>
      </c>
      <c r="AJ173" s="64">
        <f>IFERROR(VLOOKUP($B173,STOCK!$A:$H,3,0)," ")</f>
        <v>45</v>
      </c>
      <c r="AK173" s="65">
        <f>IFERROR(VLOOKUP($B173,STOCK!$A:$H,4,0)," ")</f>
        <v>86</v>
      </c>
      <c r="AL173" s="65">
        <f>IFERROR(VLOOKUP($B173,STOCK!$A:$H,5,0)," ")</f>
        <v>25</v>
      </c>
      <c r="AM173" s="65">
        <f>IFERROR(VLOOKUP($B173,STOCK!$A:$H,6,0)," ")</f>
        <v>18</v>
      </c>
      <c r="AN173" s="65">
        <f>IFERROR(VLOOKUP($B173,STOCK!$A:$H,7,0)," ")</f>
        <v>4</v>
      </c>
      <c r="AO173" s="65">
        <f>IFERROR(VLOOKUP($B173,STOCK!$A:$H,8,0)," ")</f>
        <v>35</v>
      </c>
      <c r="AP173" s="62">
        <f t="shared" si="26"/>
        <v>20.454545454545453</v>
      </c>
      <c r="AQ173" s="50">
        <f t="shared" si="27"/>
        <v>29.655172413793103</v>
      </c>
      <c r="AR173" s="50">
        <f t="shared" si="28"/>
        <v>75</v>
      </c>
      <c r="AS173" s="50">
        <f t="shared" si="29"/>
        <v>30</v>
      </c>
      <c r="AT173" s="50">
        <f t="shared" si="30"/>
        <v>4</v>
      </c>
      <c r="AU173" s="63">
        <f t="shared" si="37"/>
        <v>525</v>
      </c>
      <c r="AV173" s="67">
        <v>6050</v>
      </c>
      <c r="AW173" s="133">
        <v>6043.2969300000004</v>
      </c>
      <c r="AX173" s="49">
        <v>6900</v>
      </c>
      <c r="AY173" s="51">
        <f t="shared" si="31"/>
        <v>0.14049586776859502</v>
      </c>
      <c r="AZ173" s="51">
        <f t="shared" si="32"/>
        <v>0.12318840579710146</v>
      </c>
      <c r="BA173" s="49">
        <v>6500</v>
      </c>
      <c r="BB173" s="52">
        <v>6</v>
      </c>
      <c r="BC173" s="51">
        <f t="shared" si="33"/>
        <v>7.4380165289256173E-2</v>
      </c>
      <c r="BD173" s="51">
        <f t="shared" si="34"/>
        <v>6.9230769230769235E-2</v>
      </c>
      <c r="BE173" s="49">
        <v>0</v>
      </c>
      <c r="BF173" s="52">
        <v>0</v>
      </c>
      <c r="BG173" s="51">
        <f t="shared" si="35"/>
        <v>-1</v>
      </c>
      <c r="BH173" s="51">
        <f t="shared" si="36"/>
        <v>0</v>
      </c>
      <c r="BI173" s="282">
        <f t="shared" si="38"/>
        <v>213</v>
      </c>
    </row>
    <row r="174" spans="1:61" hidden="1">
      <c r="A174" s="54" t="s">
        <v>150</v>
      </c>
      <c r="B174" s="55" t="s">
        <v>759</v>
      </c>
      <c r="C174" s="55" t="s">
        <v>760</v>
      </c>
      <c r="D174" s="44" t="s">
        <v>761</v>
      </c>
      <c r="E174" s="56">
        <v>24</v>
      </c>
      <c r="F174" s="46" t="s">
        <v>5814</v>
      </c>
      <c r="G174" s="47" t="s">
        <v>5814</v>
      </c>
      <c r="H174" s="47" t="s">
        <v>5882</v>
      </c>
      <c r="I174" s="48" t="s">
        <v>5883</v>
      </c>
      <c r="J174" s="48" t="s">
        <v>5883</v>
      </c>
      <c r="K174" s="48" t="s">
        <v>5889</v>
      </c>
      <c r="L174" s="45">
        <v>93</v>
      </c>
      <c r="M174" s="47" t="s">
        <v>5890</v>
      </c>
      <c r="N174" s="60">
        <v>29</v>
      </c>
      <c r="O174" s="58">
        <v>28</v>
      </c>
      <c r="P174" s="58">
        <v>17</v>
      </c>
      <c r="Q174" s="132">
        <v>26</v>
      </c>
      <c r="R174" s="60">
        <v>43</v>
      </c>
      <c r="S174" s="58">
        <v>61</v>
      </c>
      <c r="T174" s="58">
        <v>128</v>
      </c>
      <c r="U174" s="132">
        <v>90</v>
      </c>
      <c r="V174" s="58">
        <v>14</v>
      </c>
      <c r="W174" s="58">
        <v>17</v>
      </c>
      <c r="X174" s="58">
        <v>39</v>
      </c>
      <c r="Y174" s="132">
        <v>24</v>
      </c>
      <c r="Z174" s="61">
        <v>8</v>
      </c>
      <c r="AA174" s="59">
        <v>16</v>
      </c>
      <c r="AB174" s="59">
        <v>32</v>
      </c>
      <c r="AC174" s="132">
        <v>41</v>
      </c>
      <c r="AD174" s="61">
        <v>19</v>
      </c>
      <c r="AE174" s="59">
        <v>37</v>
      </c>
      <c r="AF174" s="59">
        <v>35</v>
      </c>
      <c r="AG174" s="132">
        <v>37</v>
      </c>
      <c r="AH174" s="61">
        <v>0</v>
      </c>
      <c r="AI174" s="132">
        <v>11</v>
      </c>
      <c r="AJ174" s="64">
        <f>IFERROR(VLOOKUP($B174,STOCK!$A:$H,3,0)," ")</f>
        <v>125</v>
      </c>
      <c r="AK174" s="65">
        <f>IFERROR(VLOOKUP($B174,STOCK!$A:$H,4,0)," ")</f>
        <v>128</v>
      </c>
      <c r="AL174" s="65">
        <f>IFERROR(VLOOKUP($B174,STOCK!$A:$H,5,0)," ")</f>
        <v>39</v>
      </c>
      <c r="AM174" s="65">
        <f>IFERROR(VLOOKUP($B174,STOCK!$A:$H,6,0)," ")</f>
        <v>10</v>
      </c>
      <c r="AN174" s="65">
        <f>IFERROR(VLOOKUP($B174,STOCK!$A:$H,7,0)," ")</f>
        <v>20</v>
      </c>
      <c r="AO174" s="65">
        <f>IFERROR(VLOOKUP($B174,STOCK!$A:$H,8,0)," ")</f>
        <v>22</v>
      </c>
      <c r="AP174" s="62">
        <f t="shared" si="26"/>
        <v>144.23076923076923</v>
      </c>
      <c r="AQ174" s="50">
        <f t="shared" si="27"/>
        <v>42.666666666666671</v>
      </c>
      <c r="AR174" s="50">
        <f t="shared" si="28"/>
        <v>48.75</v>
      </c>
      <c r="AS174" s="50">
        <f t="shared" si="29"/>
        <v>7.3170731707317067</v>
      </c>
      <c r="AT174" s="50">
        <f t="shared" si="30"/>
        <v>16.216216216216218</v>
      </c>
      <c r="AU174" s="63">
        <f t="shared" si="37"/>
        <v>60</v>
      </c>
      <c r="AV174" s="67">
        <v>3526.0000599999998</v>
      </c>
      <c r="AW174" s="133">
        <v>3525.7854499999999</v>
      </c>
      <c r="AX174" s="49">
        <v>4150</v>
      </c>
      <c r="AY174" s="51">
        <f t="shared" si="31"/>
        <v>0.17697105200843355</v>
      </c>
      <c r="AZ174" s="51">
        <f t="shared" si="32"/>
        <v>0.15036143132530125</v>
      </c>
      <c r="BA174" s="49">
        <v>3850</v>
      </c>
      <c r="BB174" s="52">
        <v>6</v>
      </c>
      <c r="BC174" s="51">
        <f t="shared" si="33"/>
        <v>9.1888807284932428E-2</v>
      </c>
      <c r="BD174" s="51">
        <f t="shared" si="34"/>
        <v>8.4155828571428615E-2</v>
      </c>
      <c r="BE174" s="49">
        <v>3745.8333299999999</v>
      </c>
      <c r="BF174" s="52">
        <v>24</v>
      </c>
      <c r="BG174" s="51">
        <f t="shared" si="35"/>
        <v>6.2346360255025157E-2</v>
      </c>
      <c r="BH174" s="51">
        <f t="shared" si="36"/>
        <v>5.8687413622858675E-2</v>
      </c>
      <c r="BI174" s="282">
        <f t="shared" si="38"/>
        <v>229</v>
      </c>
    </row>
    <row r="175" spans="1:61" hidden="1">
      <c r="A175" s="54" t="s">
        <v>150</v>
      </c>
      <c r="B175" s="55" t="s">
        <v>762</v>
      </c>
      <c r="C175" s="55" t="s">
        <v>763</v>
      </c>
      <c r="D175" s="44" t="s">
        <v>764</v>
      </c>
      <c r="E175" s="56">
        <v>12</v>
      </c>
      <c r="F175" s="46" t="s">
        <v>5814</v>
      </c>
      <c r="G175" s="47" t="s">
        <v>5814</v>
      </c>
      <c r="H175" s="47" t="s">
        <v>5882</v>
      </c>
      <c r="I175" s="48" t="s">
        <v>5883</v>
      </c>
      <c r="J175" s="48" t="s">
        <v>5883</v>
      </c>
      <c r="K175" s="48" t="s">
        <v>5889</v>
      </c>
      <c r="L175" s="45">
        <v>93</v>
      </c>
      <c r="M175" s="47" t="s">
        <v>5890</v>
      </c>
      <c r="N175" s="60">
        <v>11</v>
      </c>
      <c r="O175" s="58">
        <v>4</v>
      </c>
      <c r="P175" s="58">
        <v>10</v>
      </c>
      <c r="Q175" s="132">
        <v>12</v>
      </c>
      <c r="R175" s="60">
        <v>9</v>
      </c>
      <c r="S175" s="58">
        <v>11</v>
      </c>
      <c r="T175" s="58">
        <v>16</v>
      </c>
      <c r="U175" s="132">
        <v>23</v>
      </c>
      <c r="V175" s="58">
        <v>2</v>
      </c>
      <c r="W175" s="58">
        <v>0</v>
      </c>
      <c r="X175" s="58">
        <v>19</v>
      </c>
      <c r="Y175" s="132">
        <v>16</v>
      </c>
      <c r="Z175" s="61">
        <v>3</v>
      </c>
      <c r="AA175" s="59">
        <v>6</v>
      </c>
      <c r="AB175" s="59">
        <v>16</v>
      </c>
      <c r="AC175" s="132">
        <v>30</v>
      </c>
      <c r="AD175" s="61">
        <v>1</v>
      </c>
      <c r="AE175" s="59">
        <v>21</v>
      </c>
      <c r="AF175" s="59">
        <v>14</v>
      </c>
      <c r="AG175" s="132">
        <v>14</v>
      </c>
      <c r="AH175" s="61">
        <v>0</v>
      </c>
      <c r="AI175" s="132">
        <v>0</v>
      </c>
      <c r="AJ175" s="64">
        <f>IFERROR(VLOOKUP($B175,STOCK!$A:$H,3,0)," ")</f>
        <v>15</v>
      </c>
      <c r="AK175" s="65">
        <f>IFERROR(VLOOKUP($B175,STOCK!$A:$H,4,0)," ")</f>
        <v>51</v>
      </c>
      <c r="AL175" s="65">
        <f>IFERROR(VLOOKUP($B175,STOCK!$A:$H,5,0)," ")</f>
        <v>25</v>
      </c>
      <c r="AM175" s="65">
        <f>IFERROR(VLOOKUP($B175,STOCK!$A:$H,6,0)," ")</f>
        <v>16</v>
      </c>
      <c r="AN175" s="65">
        <f>IFERROR(VLOOKUP($B175,STOCK!$A:$H,7,0)," ")</f>
        <v>36</v>
      </c>
      <c r="AO175" s="65">
        <f>IFERROR(VLOOKUP($B175,STOCK!$A:$H,8,0)," ")</f>
        <v>12</v>
      </c>
      <c r="AP175" s="62">
        <f t="shared" si="26"/>
        <v>37.5</v>
      </c>
      <c r="AQ175" s="50">
        <f t="shared" si="27"/>
        <v>66.521739130434781</v>
      </c>
      <c r="AR175" s="50">
        <f t="shared" si="28"/>
        <v>46.875</v>
      </c>
      <c r="AS175" s="50">
        <f t="shared" si="29"/>
        <v>16</v>
      </c>
      <c r="AT175" s="50">
        <f t="shared" si="30"/>
        <v>77.142857142857153</v>
      </c>
      <c r="AU175" s="63" t="str">
        <f t="shared" si="37"/>
        <v>SV</v>
      </c>
      <c r="AV175" s="67">
        <v>10340</v>
      </c>
      <c r="AW175" s="133">
        <v>10339.684080000001</v>
      </c>
      <c r="AX175" s="49">
        <v>12900</v>
      </c>
      <c r="AY175" s="51">
        <f t="shared" si="31"/>
        <v>0.24758220502901351</v>
      </c>
      <c r="AZ175" s="51">
        <f t="shared" si="32"/>
        <v>0.19844961240310077</v>
      </c>
      <c r="BA175" s="49">
        <v>11900</v>
      </c>
      <c r="BB175" s="52">
        <v>3</v>
      </c>
      <c r="BC175" s="51">
        <f t="shared" si="33"/>
        <v>0.15087040618955516</v>
      </c>
      <c r="BD175" s="51">
        <f t="shared" si="34"/>
        <v>0.13109243697478992</v>
      </c>
      <c r="BE175" s="49">
        <v>0</v>
      </c>
      <c r="BF175" s="52">
        <v>0</v>
      </c>
      <c r="BG175" s="51">
        <f t="shared" si="35"/>
        <v>-1</v>
      </c>
      <c r="BH175" s="51">
        <f t="shared" si="36"/>
        <v>0</v>
      </c>
      <c r="BI175" s="282">
        <f t="shared" si="38"/>
        <v>95</v>
      </c>
    </row>
    <row r="176" spans="1:61" hidden="1">
      <c r="A176" s="54" t="s">
        <v>150</v>
      </c>
      <c r="B176" s="55" t="s">
        <v>765</v>
      </c>
      <c r="C176" s="55" t="s">
        <v>766</v>
      </c>
      <c r="D176" s="44" t="s">
        <v>767</v>
      </c>
      <c r="E176" s="56">
        <v>12</v>
      </c>
      <c r="F176" s="46" t="s">
        <v>5814</v>
      </c>
      <c r="G176" s="47" t="s">
        <v>5814</v>
      </c>
      <c r="H176" s="47" t="s">
        <v>5882</v>
      </c>
      <c r="I176" s="48" t="s">
        <v>5883</v>
      </c>
      <c r="J176" s="48" t="s">
        <v>5883</v>
      </c>
      <c r="K176" s="48" t="s">
        <v>5889</v>
      </c>
      <c r="L176" s="45">
        <v>93</v>
      </c>
      <c r="M176" s="47" t="s">
        <v>5890</v>
      </c>
      <c r="N176" s="60">
        <v>19</v>
      </c>
      <c r="O176" s="58">
        <v>33</v>
      </c>
      <c r="P176" s="58">
        <v>85</v>
      </c>
      <c r="Q176" s="132">
        <v>80</v>
      </c>
      <c r="R176" s="60">
        <v>16</v>
      </c>
      <c r="S176" s="58">
        <v>32</v>
      </c>
      <c r="T176" s="58">
        <v>28</v>
      </c>
      <c r="U176" s="132">
        <v>36</v>
      </c>
      <c r="V176" s="58">
        <v>2</v>
      </c>
      <c r="W176" s="58">
        <v>2</v>
      </c>
      <c r="X176" s="58">
        <v>10</v>
      </c>
      <c r="Y176" s="132">
        <v>6</v>
      </c>
      <c r="Z176" s="61">
        <v>5</v>
      </c>
      <c r="AA176" s="59">
        <v>9</v>
      </c>
      <c r="AB176" s="59">
        <v>13</v>
      </c>
      <c r="AC176" s="132">
        <v>12</v>
      </c>
      <c r="AD176" s="61">
        <v>18</v>
      </c>
      <c r="AE176" s="59">
        <v>23</v>
      </c>
      <c r="AF176" s="59">
        <v>23</v>
      </c>
      <c r="AG176" s="132">
        <v>13</v>
      </c>
      <c r="AH176" s="61">
        <v>0</v>
      </c>
      <c r="AI176" s="132">
        <v>2</v>
      </c>
      <c r="AJ176" s="64">
        <f>IFERROR(VLOOKUP($B176,STOCK!$A:$H,3,0)," ")</f>
        <v>5</v>
      </c>
      <c r="AK176" s="65">
        <f>IFERROR(VLOOKUP($B176,STOCK!$A:$H,4,0)," ")</f>
        <v>42</v>
      </c>
      <c r="AL176" s="65">
        <f>IFERROR(VLOOKUP($B176,STOCK!$A:$H,5,0)," ")</f>
        <v>29</v>
      </c>
      <c r="AM176" s="65">
        <f>IFERROR(VLOOKUP($B176,STOCK!$A:$H,6,0)," ")</f>
        <v>34</v>
      </c>
      <c r="AN176" s="65">
        <f>IFERROR(VLOOKUP($B176,STOCK!$A:$H,7,0)," ")</f>
        <v>29</v>
      </c>
      <c r="AO176" s="65">
        <f>IFERROR(VLOOKUP($B176,STOCK!$A:$H,8,0)," ")</f>
        <v>11</v>
      </c>
      <c r="AP176" s="62">
        <f t="shared" si="26"/>
        <v>1.875</v>
      </c>
      <c r="AQ176" s="50">
        <f t="shared" si="27"/>
        <v>35</v>
      </c>
      <c r="AR176" s="50">
        <f t="shared" si="28"/>
        <v>145</v>
      </c>
      <c r="AS176" s="50">
        <f t="shared" si="29"/>
        <v>85</v>
      </c>
      <c r="AT176" s="50">
        <f t="shared" si="30"/>
        <v>66.92307692307692</v>
      </c>
      <c r="AU176" s="63">
        <f t="shared" si="37"/>
        <v>165</v>
      </c>
      <c r="AV176" s="67">
        <v>13316.999959999999</v>
      </c>
      <c r="AW176" s="133">
        <v>13316.98918</v>
      </c>
      <c r="AX176" s="49">
        <v>15900</v>
      </c>
      <c r="AY176" s="51">
        <f t="shared" si="31"/>
        <v>0.19396260777641405</v>
      </c>
      <c r="AZ176" s="51">
        <f t="shared" si="32"/>
        <v>0.16245283270440256</v>
      </c>
      <c r="BA176" s="49">
        <v>14900</v>
      </c>
      <c r="BB176" s="52">
        <v>3</v>
      </c>
      <c r="BC176" s="51">
        <f t="shared" si="33"/>
        <v>0.11887061986594771</v>
      </c>
      <c r="BD176" s="51">
        <f t="shared" si="34"/>
        <v>0.10624161342281885</v>
      </c>
      <c r="BE176" s="49">
        <v>0</v>
      </c>
      <c r="BF176" s="52">
        <v>0</v>
      </c>
      <c r="BG176" s="51">
        <f t="shared" si="35"/>
        <v>-1</v>
      </c>
      <c r="BH176" s="51">
        <f t="shared" si="36"/>
        <v>0</v>
      </c>
      <c r="BI176" s="282">
        <f t="shared" si="38"/>
        <v>149</v>
      </c>
    </row>
    <row r="177" spans="1:61" hidden="1">
      <c r="A177" s="54" t="s">
        <v>149</v>
      </c>
      <c r="B177" s="55" t="s">
        <v>768</v>
      </c>
      <c r="C177" s="55" t="s">
        <v>769</v>
      </c>
      <c r="D177" s="44" t="s">
        <v>770</v>
      </c>
      <c r="E177" s="56">
        <v>24</v>
      </c>
      <c r="F177" s="46" t="s">
        <v>5814</v>
      </c>
      <c r="G177" s="47" t="s">
        <v>5814</v>
      </c>
      <c r="H177" s="47" t="s">
        <v>5882</v>
      </c>
      <c r="I177" s="48" t="s">
        <v>5883</v>
      </c>
      <c r="J177" s="48" t="s">
        <v>5883</v>
      </c>
      <c r="K177" s="48" t="s">
        <v>5889</v>
      </c>
      <c r="L177" s="45">
        <v>93</v>
      </c>
      <c r="M177" s="47" t="s">
        <v>5890</v>
      </c>
      <c r="N177" s="60">
        <v>0</v>
      </c>
      <c r="O177" s="58">
        <v>0</v>
      </c>
      <c r="P177" s="58">
        <v>0</v>
      </c>
      <c r="Q177" s="132">
        <v>0</v>
      </c>
      <c r="R177" s="60">
        <v>0</v>
      </c>
      <c r="S177" s="58">
        <v>0</v>
      </c>
      <c r="T177" s="58">
        <v>0</v>
      </c>
      <c r="U177" s="132">
        <v>0</v>
      </c>
      <c r="V177" s="58">
        <v>0</v>
      </c>
      <c r="W177" s="58">
        <v>0</v>
      </c>
      <c r="X177" s="58">
        <v>0</v>
      </c>
      <c r="Y177" s="132">
        <v>0</v>
      </c>
      <c r="Z177" s="61">
        <v>0</v>
      </c>
      <c r="AA177" s="59">
        <v>0</v>
      </c>
      <c r="AB177" s="59">
        <v>0</v>
      </c>
      <c r="AC177" s="132">
        <v>0</v>
      </c>
      <c r="AD177" s="61">
        <v>0</v>
      </c>
      <c r="AE177" s="59">
        <v>0</v>
      </c>
      <c r="AF177" s="59">
        <v>0</v>
      </c>
      <c r="AG177" s="132">
        <v>0</v>
      </c>
      <c r="AH177" s="61">
        <v>0</v>
      </c>
      <c r="AI177" s="132">
        <v>0</v>
      </c>
      <c r="AJ177" s="64">
        <f>IFERROR(VLOOKUP($B177,STOCK!$A:$H,3,0)," ")</f>
        <v>260</v>
      </c>
      <c r="AK177" s="65">
        <f>IFERROR(VLOOKUP($B177,STOCK!$A:$H,4,0)," ")</f>
        <v>48</v>
      </c>
      <c r="AL177" s="65">
        <f>IFERROR(VLOOKUP($B177,STOCK!$A:$H,5,0)," ")</f>
        <v>0</v>
      </c>
      <c r="AM177" s="65">
        <f>IFERROR(VLOOKUP($B177,STOCK!$A:$H,6,0)," ")</f>
        <v>0</v>
      </c>
      <c r="AN177" s="65">
        <f>IFERROR(VLOOKUP($B177,STOCK!$A:$H,7,0)," ")</f>
        <v>0</v>
      </c>
      <c r="AO177" s="65">
        <f>IFERROR(VLOOKUP($B177,STOCK!$A:$H,8,0)," ")</f>
        <v>0</v>
      </c>
      <c r="AP177" s="62" t="str">
        <f t="shared" si="26"/>
        <v>SV</v>
      </c>
      <c r="AQ177" s="50" t="str">
        <f t="shared" si="27"/>
        <v>SV</v>
      </c>
      <c r="AR177" s="50" t="str">
        <f t="shared" si="28"/>
        <v>Q</v>
      </c>
      <c r="AS177" s="50" t="str">
        <f t="shared" si="29"/>
        <v>Q</v>
      </c>
      <c r="AT177" s="50" t="str">
        <f t="shared" si="30"/>
        <v>Q</v>
      </c>
      <c r="AU177" s="63" t="str">
        <f t="shared" si="37"/>
        <v>Q</v>
      </c>
      <c r="AV177" s="67">
        <v>4000.000004</v>
      </c>
      <c r="AW177" s="133">
        <v>3999.9989700000001</v>
      </c>
      <c r="AX177" s="49">
        <v>4900</v>
      </c>
      <c r="AY177" s="51">
        <f t="shared" si="31"/>
        <v>0.22499999877499999</v>
      </c>
      <c r="AZ177" s="51">
        <f t="shared" si="32"/>
        <v>0.18367346857142858</v>
      </c>
      <c r="BA177" s="49">
        <v>0</v>
      </c>
      <c r="BB177" s="52">
        <v>0</v>
      </c>
      <c r="BC177" s="51">
        <f t="shared" si="33"/>
        <v>-1</v>
      </c>
      <c r="BD177" s="51">
        <f t="shared" si="34"/>
        <v>0</v>
      </c>
      <c r="BE177" s="49">
        <v>0</v>
      </c>
      <c r="BF177" s="52">
        <v>0</v>
      </c>
      <c r="BG177" s="51">
        <f t="shared" si="35"/>
        <v>-1</v>
      </c>
      <c r="BH177" s="51">
        <f t="shared" si="36"/>
        <v>0</v>
      </c>
      <c r="BI177" s="282">
        <f t="shared" si="38"/>
        <v>0</v>
      </c>
    </row>
    <row r="178" spans="1:61" hidden="1">
      <c r="A178" s="54" t="s">
        <v>149</v>
      </c>
      <c r="B178" s="55" t="s">
        <v>771</v>
      </c>
      <c r="C178" s="55" t="s">
        <v>772</v>
      </c>
      <c r="D178" s="44" t="s">
        <v>773</v>
      </c>
      <c r="E178" s="56">
        <v>1</v>
      </c>
      <c r="F178" s="46" t="s">
        <v>5814</v>
      </c>
      <c r="G178" s="47" t="s">
        <v>5814</v>
      </c>
      <c r="H178" s="47" t="s">
        <v>5882</v>
      </c>
      <c r="I178" s="48" t="s">
        <v>5883</v>
      </c>
      <c r="J178" s="48" t="s">
        <v>5883</v>
      </c>
      <c r="K178" s="48" t="s">
        <v>5889</v>
      </c>
      <c r="L178" s="45">
        <v>93</v>
      </c>
      <c r="M178" s="47" t="s">
        <v>5890</v>
      </c>
      <c r="N178" s="60">
        <v>0</v>
      </c>
      <c r="O178" s="58">
        <v>0</v>
      </c>
      <c r="P178" s="58">
        <v>0</v>
      </c>
      <c r="Q178" s="132">
        <v>0</v>
      </c>
      <c r="R178" s="60">
        <v>0</v>
      </c>
      <c r="S178" s="58">
        <v>0</v>
      </c>
      <c r="T178" s="58">
        <v>0</v>
      </c>
      <c r="U178" s="132">
        <v>0</v>
      </c>
      <c r="V178" s="58">
        <v>0</v>
      </c>
      <c r="W178" s="58">
        <v>0</v>
      </c>
      <c r="X178" s="58">
        <v>0</v>
      </c>
      <c r="Y178" s="132">
        <v>0</v>
      </c>
      <c r="Z178" s="61">
        <v>0</v>
      </c>
      <c r="AA178" s="59">
        <v>0</v>
      </c>
      <c r="AB178" s="59">
        <v>0</v>
      </c>
      <c r="AC178" s="132">
        <v>0</v>
      </c>
      <c r="AD178" s="61">
        <v>0</v>
      </c>
      <c r="AE178" s="59">
        <v>0</v>
      </c>
      <c r="AF178" s="59">
        <v>0</v>
      </c>
      <c r="AG178" s="132">
        <v>0</v>
      </c>
      <c r="AH178" s="61">
        <v>0</v>
      </c>
      <c r="AI178" s="132">
        <v>0</v>
      </c>
      <c r="AJ178" s="64">
        <f>IFERROR(VLOOKUP($B178,STOCK!$A:$H,3,0)," ")</f>
        <v>0</v>
      </c>
      <c r="AK178" s="65">
        <f>IFERROR(VLOOKUP($B178,STOCK!$A:$H,4,0)," ")</f>
        <v>9</v>
      </c>
      <c r="AL178" s="65">
        <f>IFERROR(VLOOKUP($B178,STOCK!$A:$H,5,0)," ")</f>
        <v>0</v>
      </c>
      <c r="AM178" s="65">
        <f>IFERROR(VLOOKUP($B178,STOCK!$A:$H,6,0)," ")</f>
        <v>7</v>
      </c>
      <c r="AN178" s="65">
        <f>IFERROR(VLOOKUP($B178,STOCK!$A:$H,7,0)," ")</f>
        <v>0</v>
      </c>
      <c r="AO178" s="65">
        <f>IFERROR(VLOOKUP($B178,STOCK!$A:$H,8,0)," ")</f>
        <v>0</v>
      </c>
      <c r="AP178" s="62" t="str">
        <f t="shared" si="26"/>
        <v>Q</v>
      </c>
      <c r="AQ178" s="50" t="str">
        <f t="shared" si="27"/>
        <v>SV</v>
      </c>
      <c r="AR178" s="50" t="str">
        <f t="shared" si="28"/>
        <v>Q</v>
      </c>
      <c r="AS178" s="50" t="str">
        <f t="shared" si="29"/>
        <v>SV</v>
      </c>
      <c r="AT178" s="50" t="str">
        <f t="shared" si="30"/>
        <v>Q</v>
      </c>
      <c r="AU178" s="63" t="str">
        <f t="shared" si="37"/>
        <v>Q</v>
      </c>
      <c r="AV178" s="67">
        <v>39999.999995999999</v>
      </c>
      <c r="AW178" s="133">
        <v>39999.999929999998</v>
      </c>
      <c r="AX178" s="49">
        <v>49900</v>
      </c>
      <c r="AY178" s="51">
        <f t="shared" si="31"/>
        <v>0.24750000012475004</v>
      </c>
      <c r="AZ178" s="51">
        <f t="shared" si="32"/>
        <v>0.1983967936673347</v>
      </c>
      <c r="BA178" s="49"/>
      <c r="BB178" s="52"/>
      <c r="BC178" s="51">
        <f t="shared" si="33"/>
        <v>-1</v>
      </c>
      <c r="BD178" s="51">
        <f t="shared" si="34"/>
        <v>0</v>
      </c>
      <c r="BE178" s="49"/>
      <c r="BF178" s="52"/>
      <c r="BG178" s="51">
        <f t="shared" si="35"/>
        <v>-1</v>
      </c>
      <c r="BH178" s="51">
        <f t="shared" si="36"/>
        <v>0</v>
      </c>
      <c r="BI178" s="282">
        <f t="shared" si="38"/>
        <v>0</v>
      </c>
    </row>
    <row r="179" spans="1:61" hidden="1">
      <c r="A179" s="54" t="s">
        <v>150</v>
      </c>
      <c r="B179" s="55" t="s">
        <v>774</v>
      </c>
      <c r="C179" s="55" t="s">
        <v>775</v>
      </c>
      <c r="D179" s="44" t="s">
        <v>776</v>
      </c>
      <c r="E179" s="56">
        <v>24</v>
      </c>
      <c r="F179" s="46" t="s">
        <v>5814</v>
      </c>
      <c r="G179" s="47" t="s">
        <v>5814</v>
      </c>
      <c r="H179" s="47" t="s">
        <v>5882</v>
      </c>
      <c r="I179" s="48" t="s">
        <v>5883</v>
      </c>
      <c r="J179" s="48" t="s">
        <v>5883</v>
      </c>
      <c r="K179" s="48" t="s">
        <v>5891</v>
      </c>
      <c r="L179" s="45">
        <v>2470</v>
      </c>
      <c r="M179" s="47" t="s">
        <v>190</v>
      </c>
      <c r="N179" s="60">
        <v>29</v>
      </c>
      <c r="O179" s="58">
        <v>7</v>
      </c>
      <c r="P179" s="58">
        <v>0</v>
      </c>
      <c r="Q179" s="132">
        <v>1</v>
      </c>
      <c r="R179" s="60">
        <v>31</v>
      </c>
      <c r="S179" s="58">
        <v>18</v>
      </c>
      <c r="T179" s="58">
        <v>14</v>
      </c>
      <c r="U179" s="132">
        <v>39</v>
      </c>
      <c r="V179" s="58">
        <v>30</v>
      </c>
      <c r="W179" s="58">
        <v>7</v>
      </c>
      <c r="X179" s="58">
        <v>1</v>
      </c>
      <c r="Y179" s="132">
        <v>5</v>
      </c>
      <c r="Z179" s="61">
        <v>11</v>
      </c>
      <c r="AA179" s="59">
        <v>5</v>
      </c>
      <c r="AB179" s="59">
        <v>25</v>
      </c>
      <c r="AC179" s="132">
        <v>29</v>
      </c>
      <c r="AD179" s="61">
        <v>30</v>
      </c>
      <c r="AE179" s="59">
        <v>7</v>
      </c>
      <c r="AF179" s="59">
        <v>44</v>
      </c>
      <c r="AG179" s="132">
        <v>55</v>
      </c>
      <c r="AH179" s="61">
        <v>0</v>
      </c>
      <c r="AI179" s="132">
        <v>4</v>
      </c>
      <c r="AJ179" s="64">
        <f>IFERROR(VLOOKUP($B179,STOCK!$A:$H,3,0)," ")</f>
        <v>268</v>
      </c>
      <c r="AK179" s="65">
        <f>IFERROR(VLOOKUP($B179,STOCK!$A:$H,4,0)," ")</f>
        <v>735</v>
      </c>
      <c r="AL179" s="65">
        <f>IFERROR(VLOOKUP($B179,STOCK!$A:$H,5,0)," ")</f>
        <v>551</v>
      </c>
      <c r="AM179" s="65">
        <f>IFERROR(VLOOKUP($B179,STOCK!$A:$H,6,0)," ")</f>
        <v>539</v>
      </c>
      <c r="AN179" s="65">
        <f>IFERROR(VLOOKUP($B179,STOCK!$A:$H,7,0)," ")</f>
        <v>735</v>
      </c>
      <c r="AO179" s="65">
        <f>IFERROR(VLOOKUP($B179,STOCK!$A:$H,8,0)," ")</f>
        <v>1128</v>
      </c>
      <c r="AP179" s="62">
        <f t="shared" si="26"/>
        <v>8040</v>
      </c>
      <c r="AQ179" s="50">
        <f t="shared" si="27"/>
        <v>565.38461538461536</v>
      </c>
      <c r="AR179" s="50">
        <f t="shared" si="28"/>
        <v>3306</v>
      </c>
      <c r="AS179" s="50">
        <f t="shared" si="29"/>
        <v>557.58620689655163</v>
      </c>
      <c r="AT179" s="50">
        <f t="shared" si="30"/>
        <v>400.90909090909088</v>
      </c>
      <c r="AU179" s="63">
        <f t="shared" si="37"/>
        <v>8460</v>
      </c>
      <c r="AV179" s="67">
        <v>2379.999996</v>
      </c>
      <c r="AW179" s="133">
        <v>2379.3000000000002</v>
      </c>
      <c r="AX179" s="49">
        <v>2750</v>
      </c>
      <c r="AY179" s="51">
        <f t="shared" si="31"/>
        <v>0.15546218681590274</v>
      </c>
      <c r="AZ179" s="51">
        <f t="shared" si="32"/>
        <v>0.13454545600000001</v>
      </c>
      <c r="BA179" s="49">
        <v>2650</v>
      </c>
      <c r="BB179" s="52">
        <v>6</v>
      </c>
      <c r="BC179" s="51">
        <f t="shared" si="33"/>
        <v>0.11344538002259719</v>
      </c>
      <c r="BD179" s="51">
        <f t="shared" si="34"/>
        <v>0.10188679396226415</v>
      </c>
      <c r="BE179" s="49">
        <v>2550</v>
      </c>
      <c r="BF179" s="52">
        <v>24</v>
      </c>
      <c r="BG179" s="51">
        <f t="shared" si="35"/>
        <v>7.1428573229291636E-2</v>
      </c>
      <c r="BH179" s="51">
        <f t="shared" si="36"/>
        <v>6.6666668235294116E-2</v>
      </c>
      <c r="BI179" s="282">
        <f t="shared" si="38"/>
        <v>133</v>
      </c>
    </row>
    <row r="180" spans="1:61" hidden="1">
      <c r="A180" s="54" t="s">
        <v>150</v>
      </c>
      <c r="B180" s="55">
        <v>39541</v>
      </c>
      <c r="C180" s="55" t="s">
        <v>778</v>
      </c>
      <c r="D180" s="44" t="s">
        <v>779</v>
      </c>
      <c r="E180" s="56">
        <v>24</v>
      </c>
      <c r="F180" s="46" t="s">
        <v>5814</v>
      </c>
      <c r="G180" s="47" t="s">
        <v>5814</v>
      </c>
      <c r="H180" s="47" t="s">
        <v>5882</v>
      </c>
      <c r="I180" s="48" t="s">
        <v>5883</v>
      </c>
      <c r="J180" s="48" t="s">
        <v>5883</v>
      </c>
      <c r="K180" s="48" t="s">
        <v>5891</v>
      </c>
      <c r="L180" s="45">
        <v>2470</v>
      </c>
      <c r="M180" s="47" t="s">
        <v>190</v>
      </c>
      <c r="N180" s="60">
        <v>91</v>
      </c>
      <c r="O180" s="58">
        <v>8</v>
      </c>
      <c r="P180" s="58">
        <v>0</v>
      </c>
      <c r="Q180" s="132">
        <v>24</v>
      </c>
      <c r="R180" s="60">
        <v>206</v>
      </c>
      <c r="S180" s="58">
        <v>103</v>
      </c>
      <c r="T180" s="58">
        <v>272</v>
      </c>
      <c r="U180" s="132">
        <v>258</v>
      </c>
      <c r="V180" s="58">
        <v>20</v>
      </c>
      <c r="W180" s="58">
        <v>37</v>
      </c>
      <c r="X180" s="58">
        <v>23</v>
      </c>
      <c r="Y180" s="132">
        <v>25</v>
      </c>
      <c r="Z180" s="61">
        <v>10</v>
      </c>
      <c r="AA180" s="59">
        <v>0</v>
      </c>
      <c r="AB180" s="59">
        <v>3</v>
      </c>
      <c r="AC180" s="132">
        <v>12</v>
      </c>
      <c r="AD180" s="61">
        <v>35</v>
      </c>
      <c r="AE180" s="59">
        <v>23</v>
      </c>
      <c r="AF180" s="59">
        <v>40</v>
      </c>
      <c r="AG180" s="132">
        <v>56</v>
      </c>
      <c r="AH180" s="61">
        <v>0</v>
      </c>
      <c r="AI180" s="132">
        <v>0</v>
      </c>
      <c r="AJ180" s="64" t="str">
        <f>IFERROR(VLOOKUP($B180,STOCK!$A:$H,3,0)," ")</f>
        <v xml:space="preserve"> </v>
      </c>
      <c r="AK180" s="65" t="str">
        <f>IFERROR(VLOOKUP($B180,STOCK!$A:$H,4,0)," ")</f>
        <v xml:space="preserve"> </v>
      </c>
      <c r="AL180" s="65" t="str">
        <f>IFERROR(VLOOKUP($B180,STOCK!$A:$H,5,0)," ")</f>
        <v xml:space="preserve"> </v>
      </c>
      <c r="AM180" s="65" t="str">
        <f>IFERROR(VLOOKUP($B180,STOCK!$A:$H,6,0)," ")</f>
        <v xml:space="preserve"> </v>
      </c>
      <c r="AN180" s="65" t="str">
        <f>IFERROR(VLOOKUP($B180,STOCK!$A:$H,7,0)," ")</f>
        <v xml:space="preserve"> </v>
      </c>
      <c r="AO180" s="65" t="str">
        <f>IFERROR(VLOOKUP($B180,STOCK!$A:$H,8,0)," ")</f>
        <v xml:space="preserve"> </v>
      </c>
      <c r="AP180" s="62">
        <f t="shared" si="26"/>
        <v>0</v>
      </c>
      <c r="AQ180" s="50">
        <f t="shared" si="27"/>
        <v>0</v>
      </c>
      <c r="AR180" s="50">
        <f t="shared" si="28"/>
        <v>0</v>
      </c>
      <c r="AS180" s="50">
        <f t="shared" si="29"/>
        <v>0</v>
      </c>
      <c r="AT180" s="50">
        <f t="shared" si="30"/>
        <v>0</v>
      </c>
      <c r="AU180" s="63" t="str">
        <f t="shared" si="37"/>
        <v>SV</v>
      </c>
      <c r="AV180" s="67">
        <v>1275.0000010000001</v>
      </c>
      <c r="AW180" s="133">
        <v>1274.9000000000001</v>
      </c>
      <c r="AX180" s="49">
        <v>1500</v>
      </c>
      <c r="AY180" s="51">
        <f t="shared" si="31"/>
        <v>0.17647058731257204</v>
      </c>
      <c r="AZ180" s="51">
        <f t="shared" si="32"/>
        <v>0.14999999933333327</v>
      </c>
      <c r="BA180" s="49">
        <v>1450</v>
      </c>
      <c r="BB180" s="52">
        <v>6</v>
      </c>
      <c r="BC180" s="51">
        <f t="shared" si="33"/>
        <v>0.13725490106881955</v>
      </c>
      <c r="BD180" s="51">
        <f t="shared" si="34"/>
        <v>0.12068965448275855</v>
      </c>
      <c r="BE180" s="49">
        <v>1350</v>
      </c>
      <c r="BF180" s="52">
        <v>24</v>
      </c>
      <c r="BG180" s="51">
        <f t="shared" si="35"/>
        <v>5.8823528581314788E-2</v>
      </c>
      <c r="BH180" s="51">
        <f t="shared" si="36"/>
        <v>5.555555481481473E-2</v>
      </c>
      <c r="BI180" s="282">
        <f t="shared" si="38"/>
        <v>375</v>
      </c>
    </row>
    <row r="181" spans="1:61" hidden="1">
      <c r="A181" s="54" t="s">
        <v>150</v>
      </c>
      <c r="B181" s="55" t="s">
        <v>780</v>
      </c>
      <c r="C181" s="55" t="s">
        <v>781</v>
      </c>
      <c r="D181" s="44" t="s">
        <v>782</v>
      </c>
      <c r="E181" s="56">
        <v>66</v>
      </c>
      <c r="F181" s="46" t="s">
        <v>5814</v>
      </c>
      <c r="G181" s="47" t="s">
        <v>5814</v>
      </c>
      <c r="H181" s="47" t="s">
        <v>5882</v>
      </c>
      <c r="I181" s="48" t="s">
        <v>5892</v>
      </c>
      <c r="J181" s="48" t="s">
        <v>5893</v>
      </c>
      <c r="K181" s="48" t="s">
        <v>5894</v>
      </c>
      <c r="L181" s="45">
        <v>126</v>
      </c>
      <c r="M181" s="47" t="s">
        <v>5862</v>
      </c>
      <c r="N181" s="60">
        <v>0</v>
      </c>
      <c r="O181" s="58">
        <v>0</v>
      </c>
      <c r="P181" s="58">
        <v>0</v>
      </c>
      <c r="Q181" s="132">
        <v>0</v>
      </c>
      <c r="R181" s="60">
        <v>0</v>
      </c>
      <c r="S181" s="58">
        <v>0</v>
      </c>
      <c r="T181" s="58">
        <v>2</v>
      </c>
      <c r="U181" s="132">
        <v>2</v>
      </c>
      <c r="V181" s="58">
        <v>0</v>
      </c>
      <c r="W181" s="58">
        <v>0</v>
      </c>
      <c r="X181" s="58">
        <v>0</v>
      </c>
      <c r="Y181" s="132">
        <v>0</v>
      </c>
      <c r="Z181" s="61">
        <v>1</v>
      </c>
      <c r="AA181" s="59">
        <v>0</v>
      </c>
      <c r="AB181" s="59">
        <v>0</v>
      </c>
      <c r="AC181" s="132">
        <v>0</v>
      </c>
      <c r="AD181" s="61">
        <v>0</v>
      </c>
      <c r="AE181" s="59">
        <v>1</v>
      </c>
      <c r="AF181" s="59">
        <v>0</v>
      </c>
      <c r="AG181" s="132">
        <v>1</v>
      </c>
      <c r="AH181" s="61">
        <v>0</v>
      </c>
      <c r="AI181" s="132">
        <v>0</v>
      </c>
      <c r="AJ181" s="64">
        <f>IFERROR(VLOOKUP($B181,STOCK!$A:$H,3,0)," ")</f>
        <v>9</v>
      </c>
      <c r="AK181" s="65">
        <f>IFERROR(VLOOKUP($B181,STOCK!$A:$H,4,0)," ")</f>
        <v>3</v>
      </c>
      <c r="AL181" s="65">
        <f>IFERROR(VLOOKUP($B181,STOCK!$A:$H,5,0)," ")</f>
        <v>6</v>
      </c>
      <c r="AM181" s="65">
        <f>IFERROR(VLOOKUP($B181,STOCK!$A:$H,6,0)," ")</f>
        <v>6</v>
      </c>
      <c r="AN181" s="65">
        <f>IFERROR(VLOOKUP($B181,STOCK!$A:$H,7,0)," ")</f>
        <v>4</v>
      </c>
      <c r="AO181" s="65">
        <f>IFERROR(VLOOKUP($B181,STOCK!$A:$H,8,0)," ")</f>
        <v>0</v>
      </c>
      <c r="AP181" s="62" t="str">
        <f t="shared" si="26"/>
        <v>SV</v>
      </c>
      <c r="AQ181" s="50">
        <f t="shared" si="27"/>
        <v>45</v>
      </c>
      <c r="AR181" s="50" t="str">
        <f t="shared" si="28"/>
        <v>SV</v>
      </c>
      <c r="AS181" s="50" t="str">
        <f t="shared" si="29"/>
        <v>SV</v>
      </c>
      <c r="AT181" s="50">
        <f t="shared" si="30"/>
        <v>120</v>
      </c>
      <c r="AU181" s="63" t="str">
        <f t="shared" si="37"/>
        <v>Q</v>
      </c>
      <c r="AV181" s="67">
        <v>58193.999995999999</v>
      </c>
      <c r="AW181" s="133">
        <v>43059.376579999996</v>
      </c>
      <c r="AX181" s="49">
        <v>58900</v>
      </c>
      <c r="AY181" s="51">
        <f t="shared" si="31"/>
        <v>1.2131834966637944E-2</v>
      </c>
      <c r="AZ181" s="51">
        <f t="shared" si="32"/>
        <v>1.1986417724957578E-2</v>
      </c>
      <c r="BA181" s="49">
        <v>56900</v>
      </c>
      <c r="BB181" s="52">
        <v>3</v>
      </c>
      <c r="BC181" s="51">
        <f t="shared" si="33"/>
        <v>-2.2235969276711343E-2</v>
      </c>
      <c r="BD181" s="51">
        <f t="shared" si="34"/>
        <v>-2.2741651950790837E-2</v>
      </c>
      <c r="BE181" s="49">
        <v>54900</v>
      </c>
      <c r="BF181" s="52">
        <v>6</v>
      </c>
      <c r="BG181" s="51">
        <f t="shared" si="35"/>
        <v>-5.6603773520060741E-2</v>
      </c>
      <c r="BH181" s="51">
        <f t="shared" si="36"/>
        <v>-5.9999999927140231E-2</v>
      </c>
      <c r="BI181" s="282">
        <f t="shared" si="38"/>
        <v>3</v>
      </c>
    </row>
    <row r="182" spans="1:61" hidden="1">
      <c r="A182" s="54" t="s">
        <v>150</v>
      </c>
      <c r="B182" s="55" t="s">
        <v>783</v>
      </c>
      <c r="C182" s="55" t="s">
        <v>784</v>
      </c>
      <c r="D182" s="44" t="s">
        <v>785</v>
      </c>
      <c r="E182" s="56">
        <v>12</v>
      </c>
      <c r="F182" s="46" t="s">
        <v>5814</v>
      </c>
      <c r="G182" s="47" t="s">
        <v>5814</v>
      </c>
      <c r="H182" s="47" t="s">
        <v>5882</v>
      </c>
      <c r="I182" s="48" t="s">
        <v>5892</v>
      </c>
      <c r="J182" s="48" t="s">
        <v>5893</v>
      </c>
      <c r="K182" s="48" t="s">
        <v>5894</v>
      </c>
      <c r="L182" s="45">
        <v>126</v>
      </c>
      <c r="M182" s="47" t="s">
        <v>5862</v>
      </c>
      <c r="N182" s="60">
        <v>0</v>
      </c>
      <c r="O182" s="58">
        <v>1</v>
      </c>
      <c r="P182" s="58">
        <v>0</v>
      </c>
      <c r="Q182" s="132">
        <v>0</v>
      </c>
      <c r="R182" s="60">
        <v>0</v>
      </c>
      <c r="S182" s="58">
        <v>0</v>
      </c>
      <c r="T182" s="58">
        <v>0</v>
      </c>
      <c r="U182" s="132">
        <v>0</v>
      </c>
      <c r="V182" s="58">
        <v>0</v>
      </c>
      <c r="W182" s="58">
        <v>0</v>
      </c>
      <c r="X182" s="58">
        <v>0</v>
      </c>
      <c r="Y182" s="132">
        <v>0</v>
      </c>
      <c r="Z182" s="61">
        <v>1</v>
      </c>
      <c r="AA182" s="59">
        <v>2</v>
      </c>
      <c r="AB182" s="59">
        <v>0</v>
      </c>
      <c r="AC182" s="132">
        <v>0</v>
      </c>
      <c r="AD182" s="61">
        <v>0</v>
      </c>
      <c r="AE182" s="59">
        <v>0</v>
      </c>
      <c r="AF182" s="59">
        <v>0</v>
      </c>
      <c r="AG182" s="132">
        <v>0</v>
      </c>
      <c r="AH182" s="61">
        <v>0</v>
      </c>
      <c r="AI182" s="132">
        <v>0</v>
      </c>
      <c r="AJ182" s="64">
        <f>IFERROR(VLOOKUP($B182,STOCK!$A:$H,3,0)," ")</f>
        <v>5</v>
      </c>
      <c r="AK182" s="65">
        <f>IFERROR(VLOOKUP($B182,STOCK!$A:$H,4,0)," ")</f>
        <v>11</v>
      </c>
      <c r="AL182" s="65">
        <f>IFERROR(VLOOKUP($B182,STOCK!$A:$H,5,0)," ")</f>
        <v>9</v>
      </c>
      <c r="AM182" s="65">
        <f>IFERROR(VLOOKUP($B182,STOCK!$A:$H,6,0)," ")</f>
        <v>5</v>
      </c>
      <c r="AN182" s="65">
        <f>IFERROR(VLOOKUP($B182,STOCK!$A:$H,7,0)," ")</f>
        <v>7</v>
      </c>
      <c r="AO182" s="65">
        <f>IFERROR(VLOOKUP($B182,STOCK!$A:$H,8,0)," ")</f>
        <v>0</v>
      </c>
      <c r="AP182" s="62" t="str">
        <f t="shared" si="26"/>
        <v>SV</v>
      </c>
      <c r="AQ182" s="50" t="str">
        <f t="shared" si="27"/>
        <v>SV</v>
      </c>
      <c r="AR182" s="50" t="str">
        <f t="shared" si="28"/>
        <v>SV</v>
      </c>
      <c r="AS182" s="50" t="str">
        <f t="shared" si="29"/>
        <v>SV</v>
      </c>
      <c r="AT182" s="50" t="str">
        <f t="shared" si="30"/>
        <v>SV</v>
      </c>
      <c r="AU182" s="63" t="str">
        <f t="shared" si="37"/>
        <v>Q</v>
      </c>
      <c r="AV182" s="67">
        <v>58193.999995999999</v>
      </c>
      <c r="AW182" s="133">
        <v>42901.949970000001</v>
      </c>
      <c r="AX182" s="49">
        <v>58900</v>
      </c>
      <c r="AY182" s="51">
        <f t="shared" si="31"/>
        <v>1.2131834966637944E-2</v>
      </c>
      <c r="AZ182" s="51">
        <f t="shared" si="32"/>
        <v>1.1986417724957578E-2</v>
      </c>
      <c r="BA182" s="49">
        <v>56900</v>
      </c>
      <c r="BB182" s="52">
        <v>3</v>
      </c>
      <c r="BC182" s="51">
        <f t="shared" si="33"/>
        <v>-2.2235969276711343E-2</v>
      </c>
      <c r="BD182" s="51">
        <f t="shared" si="34"/>
        <v>-2.2741651950790837E-2</v>
      </c>
      <c r="BE182" s="49">
        <v>54900</v>
      </c>
      <c r="BF182" s="52">
        <v>6</v>
      </c>
      <c r="BG182" s="51">
        <f t="shared" si="35"/>
        <v>-5.6603773520060741E-2</v>
      </c>
      <c r="BH182" s="51">
        <f t="shared" si="36"/>
        <v>-5.9999999927140231E-2</v>
      </c>
      <c r="BI182" s="282">
        <f t="shared" si="38"/>
        <v>0</v>
      </c>
    </row>
    <row r="183" spans="1:61" hidden="1">
      <c r="A183" s="54" t="s">
        <v>150</v>
      </c>
      <c r="B183" s="55" t="s">
        <v>786</v>
      </c>
      <c r="C183" s="55" t="s">
        <v>787</v>
      </c>
      <c r="D183" s="44" t="s">
        <v>788</v>
      </c>
      <c r="E183" s="56">
        <v>6</v>
      </c>
      <c r="F183" s="46" t="s">
        <v>5814</v>
      </c>
      <c r="G183" s="47" t="s">
        <v>5814</v>
      </c>
      <c r="H183" s="47" t="s">
        <v>5882</v>
      </c>
      <c r="I183" s="48" t="s">
        <v>5892</v>
      </c>
      <c r="J183" s="48" t="s">
        <v>5893</v>
      </c>
      <c r="K183" s="48" t="s">
        <v>5895</v>
      </c>
      <c r="L183" s="45">
        <v>161</v>
      </c>
      <c r="M183" s="47" t="s">
        <v>5833</v>
      </c>
      <c r="N183" s="60">
        <v>0</v>
      </c>
      <c r="O183" s="58">
        <v>0</v>
      </c>
      <c r="P183" s="58">
        <v>0</v>
      </c>
      <c r="Q183" s="132">
        <v>0</v>
      </c>
      <c r="R183" s="60">
        <v>0</v>
      </c>
      <c r="S183" s="58">
        <v>0</v>
      </c>
      <c r="T183" s="58">
        <v>0</v>
      </c>
      <c r="U183" s="132">
        <v>0</v>
      </c>
      <c r="V183" s="58">
        <v>0</v>
      </c>
      <c r="W183" s="58">
        <v>0</v>
      </c>
      <c r="X183" s="58">
        <v>0</v>
      </c>
      <c r="Y183" s="132">
        <v>0</v>
      </c>
      <c r="Z183" s="61">
        <v>0</v>
      </c>
      <c r="AA183" s="59">
        <v>0</v>
      </c>
      <c r="AB183" s="59">
        <v>0</v>
      </c>
      <c r="AC183" s="132">
        <v>0</v>
      </c>
      <c r="AD183" s="61">
        <v>0</v>
      </c>
      <c r="AE183" s="59">
        <v>1</v>
      </c>
      <c r="AF183" s="59">
        <v>0</v>
      </c>
      <c r="AG183" s="132">
        <v>0</v>
      </c>
      <c r="AH183" s="61">
        <v>0</v>
      </c>
      <c r="AI183" s="132">
        <v>0</v>
      </c>
      <c r="AJ183" s="64">
        <f>IFERROR(VLOOKUP($B183,STOCK!$A:$H,3,0)," ")</f>
        <v>6</v>
      </c>
      <c r="AK183" s="65">
        <f>IFERROR(VLOOKUP($B183,STOCK!$A:$H,4,0)," ")</f>
        <v>18</v>
      </c>
      <c r="AL183" s="65">
        <f>IFERROR(VLOOKUP($B183,STOCK!$A:$H,5,0)," ")</f>
        <v>19</v>
      </c>
      <c r="AM183" s="65">
        <f>IFERROR(VLOOKUP($B183,STOCK!$A:$H,6,0)," ")</f>
        <v>7</v>
      </c>
      <c r="AN183" s="65">
        <f>IFERROR(VLOOKUP($B183,STOCK!$A:$H,7,0)," ")</f>
        <v>6</v>
      </c>
      <c r="AO183" s="65">
        <f>IFERROR(VLOOKUP($B183,STOCK!$A:$H,8,0)," ")</f>
        <v>6</v>
      </c>
      <c r="AP183" s="62" t="str">
        <f t="shared" si="26"/>
        <v>SV</v>
      </c>
      <c r="AQ183" s="50" t="str">
        <f t="shared" si="27"/>
        <v>SV</v>
      </c>
      <c r="AR183" s="50" t="str">
        <f t="shared" si="28"/>
        <v>SV</v>
      </c>
      <c r="AS183" s="50" t="str">
        <f t="shared" si="29"/>
        <v>SV</v>
      </c>
      <c r="AT183" s="50" t="str">
        <f t="shared" si="30"/>
        <v>SV</v>
      </c>
      <c r="AU183" s="63" t="str">
        <f t="shared" si="37"/>
        <v>SV</v>
      </c>
      <c r="AV183" s="67">
        <v>72625.000029999996</v>
      </c>
      <c r="AW183" s="133">
        <v>68963.270310000007</v>
      </c>
      <c r="AX183" s="49">
        <v>84900</v>
      </c>
      <c r="AY183" s="51">
        <f t="shared" si="31"/>
        <v>0.16901893239145527</v>
      </c>
      <c r="AZ183" s="51">
        <f t="shared" si="32"/>
        <v>0.14458186065959958</v>
      </c>
      <c r="BA183" s="49">
        <v>81900</v>
      </c>
      <c r="BB183" s="52">
        <v>3</v>
      </c>
      <c r="BC183" s="51">
        <f t="shared" si="33"/>
        <v>0.12771084290765833</v>
      </c>
      <c r="BD183" s="51">
        <f t="shared" si="34"/>
        <v>0.11324786288156294</v>
      </c>
      <c r="BE183" s="49">
        <v>79900</v>
      </c>
      <c r="BF183" s="52">
        <v>6</v>
      </c>
      <c r="BG183" s="51">
        <f t="shared" si="35"/>
        <v>0.10017211658512681</v>
      </c>
      <c r="BH183" s="51">
        <f t="shared" si="36"/>
        <v>9.1051313767209069E-2</v>
      </c>
      <c r="BI183" s="282">
        <f t="shared" si="38"/>
        <v>0</v>
      </c>
    </row>
    <row r="184" spans="1:61" hidden="1">
      <c r="A184" s="54" t="s">
        <v>150</v>
      </c>
      <c r="B184" s="55" t="s">
        <v>789</v>
      </c>
      <c r="C184" s="55" t="s">
        <v>790</v>
      </c>
      <c r="D184" s="44" t="s">
        <v>791</v>
      </c>
      <c r="E184" s="56">
        <v>6</v>
      </c>
      <c r="F184" s="46" t="s">
        <v>5814</v>
      </c>
      <c r="G184" s="47" t="s">
        <v>5814</v>
      </c>
      <c r="H184" s="47" t="s">
        <v>5882</v>
      </c>
      <c r="I184" s="48" t="s">
        <v>5892</v>
      </c>
      <c r="J184" s="48" t="s">
        <v>5893</v>
      </c>
      <c r="K184" s="48" t="s">
        <v>5895</v>
      </c>
      <c r="L184" s="45">
        <v>161</v>
      </c>
      <c r="M184" s="47" t="s">
        <v>5833</v>
      </c>
      <c r="N184" s="60">
        <v>0</v>
      </c>
      <c r="O184" s="58">
        <v>0</v>
      </c>
      <c r="P184" s="58">
        <v>3</v>
      </c>
      <c r="Q184" s="132">
        <v>4</v>
      </c>
      <c r="R184" s="60">
        <v>0</v>
      </c>
      <c r="S184" s="58">
        <v>0</v>
      </c>
      <c r="T184" s="58">
        <v>0</v>
      </c>
      <c r="U184" s="132">
        <v>0</v>
      </c>
      <c r="V184" s="58">
        <v>0</v>
      </c>
      <c r="W184" s="58">
        <v>0</v>
      </c>
      <c r="X184" s="58">
        <v>1</v>
      </c>
      <c r="Y184" s="132">
        <v>1</v>
      </c>
      <c r="Z184" s="61">
        <v>5</v>
      </c>
      <c r="AA184" s="59">
        <v>0</v>
      </c>
      <c r="AB184" s="59">
        <v>0</v>
      </c>
      <c r="AC184" s="132">
        <v>0</v>
      </c>
      <c r="AD184" s="61">
        <v>1</v>
      </c>
      <c r="AE184" s="59">
        <v>0</v>
      </c>
      <c r="AF184" s="59">
        <v>2</v>
      </c>
      <c r="AG184" s="132">
        <v>2</v>
      </c>
      <c r="AH184" s="61">
        <v>0</v>
      </c>
      <c r="AI184" s="132">
        <v>0</v>
      </c>
      <c r="AJ184" s="64">
        <f>IFERROR(VLOOKUP($B184,STOCK!$A:$H,3,0)," ")</f>
        <v>6</v>
      </c>
      <c r="AK184" s="65">
        <f>IFERROR(VLOOKUP($B184,STOCK!$A:$H,4,0)," ")</f>
        <v>7</v>
      </c>
      <c r="AL184" s="65">
        <f>IFERROR(VLOOKUP($B184,STOCK!$A:$H,5,0)," ")</f>
        <v>7</v>
      </c>
      <c r="AM184" s="65">
        <f>IFERROR(VLOOKUP($B184,STOCK!$A:$H,6,0)," ")</f>
        <v>6</v>
      </c>
      <c r="AN184" s="65">
        <f>IFERROR(VLOOKUP($B184,STOCK!$A:$H,7,0)," ")</f>
        <v>5</v>
      </c>
      <c r="AO184" s="65">
        <f>IFERROR(VLOOKUP($B184,STOCK!$A:$H,8,0)," ")</f>
        <v>6</v>
      </c>
      <c r="AP184" s="62">
        <f t="shared" si="26"/>
        <v>45</v>
      </c>
      <c r="AQ184" s="50" t="str">
        <f t="shared" si="27"/>
        <v>SV</v>
      </c>
      <c r="AR184" s="50">
        <f t="shared" si="28"/>
        <v>210</v>
      </c>
      <c r="AS184" s="50" t="str">
        <f t="shared" si="29"/>
        <v>SV</v>
      </c>
      <c r="AT184" s="50">
        <f t="shared" si="30"/>
        <v>75</v>
      </c>
      <c r="AU184" s="63" t="str">
        <f t="shared" si="37"/>
        <v>SV</v>
      </c>
      <c r="AV184" s="67">
        <v>72625.000029999996</v>
      </c>
      <c r="AW184" s="133">
        <v>72625.000029999996</v>
      </c>
      <c r="AX184" s="49">
        <v>85900</v>
      </c>
      <c r="AY184" s="51">
        <f t="shared" si="31"/>
        <v>0.18278829555272091</v>
      </c>
      <c r="AZ184" s="51">
        <f t="shared" si="32"/>
        <v>0.15454016263096629</v>
      </c>
      <c r="BA184" s="49">
        <v>82900</v>
      </c>
      <c r="BB184" s="52">
        <v>3</v>
      </c>
      <c r="BC184" s="51">
        <f t="shared" si="33"/>
        <v>0.14148020606892397</v>
      </c>
      <c r="BD184" s="51">
        <f t="shared" si="34"/>
        <v>0.12394451109770814</v>
      </c>
      <c r="BE184" s="49">
        <v>79900</v>
      </c>
      <c r="BF184" s="52">
        <v>6</v>
      </c>
      <c r="BG184" s="51">
        <f t="shared" si="35"/>
        <v>0.10017211658512681</v>
      </c>
      <c r="BH184" s="51">
        <f t="shared" si="36"/>
        <v>9.1051313767209069E-2</v>
      </c>
      <c r="BI184" s="282">
        <f t="shared" si="38"/>
        <v>7</v>
      </c>
    </row>
    <row r="185" spans="1:61" hidden="1">
      <c r="A185" s="54" t="s">
        <v>150</v>
      </c>
      <c r="B185" s="55" t="s">
        <v>792</v>
      </c>
      <c r="C185" s="55" t="s">
        <v>793</v>
      </c>
      <c r="D185" s="44" t="s">
        <v>794</v>
      </c>
      <c r="E185" s="56">
        <v>6</v>
      </c>
      <c r="F185" s="46" t="s">
        <v>5814</v>
      </c>
      <c r="G185" s="47" t="s">
        <v>5814</v>
      </c>
      <c r="H185" s="47" t="s">
        <v>5882</v>
      </c>
      <c r="I185" s="48" t="s">
        <v>5892</v>
      </c>
      <c r="J185" s="48" t="s">
        <v>5893</v>
      </c>
      <c r="K185" s="48" t="s">
        <v>5895</v>
      </c>
      <c r="L185" s="45">
        <v>161</v>
      </c>
      <c r="M185" s="47" t="s">
        <v>5833</v>
      </c>
      <c r="N185" s="60">
        <v>0</v>
      </c>
      <c r="O185" s="58">
        <v>0</v>
      </c>
      <c r="P185" s="58">
        <v>0</v>
      </c>
      <c r="Q185" s="132">
        <v>0</v>
      </c>
      <c r="R185" s="60">
        <v>0</v>
      </c>
      <c r="S185" s="58">
        <v>0</v>
      </c>
      <c r="T185" s="58">
        <v>0</v>
      </c>
      <c r="U185" s="132">
        <v>0</v>
      </c>
      <c r="V185" s="58">
        <v>0</v>
      </c>
      <c r="W185" s="58">
        <v>0</v>
      </c>
      <c r="X185" s="58">
        <v>0</v>
      </c>
      <c r="Y185" s="132">
        <v>0</v>
      </c>
      <c r="Z185" s="61">
        <v>0</v>
      </c>
      <c r="AA185" s="59">
        <v>0</v>
      </c>
      <c r="AB185" s="59">
        <v>0</v>
      </c>
      <c r="AC185" s="132">
        <v>0</v>
      </c>
      <c r="AD185" s="61">
        <v>0</v>
      </c>
      <c r="AE185" s="59">
        <v>0</v>
      </c>
      <c r="AF185" s="59">
        <v>0</v>
      </c>
      <c r="AG185" s="132">
        <v>0</v>
      </c>
      <c r="AH185" s="61">
        <v>0</v>
      </c>
      <c r="AI185" s="132">
        <v>0</v>
      </c>
      <c r="AJ185" s="64">
        <f>IFERROR(VLOOKUP($B185,STOCK!$A:$H,3,0)," ")</f>
        <v>4</v>
      </c>
      <c r="AK185" s="65">
        <f>IFERROR(VLOOKUP($B185,STOCK!$A:$H,4,0)," ")</f>
        <v>4</v>
      </c>
      <c r="AL185" s="65">
        <f>IFERROR(VLOOKUP($B185,STOCK!$A:$H,5,0)," ")</f>
        <v>8</v>
      </c>
      <c r="AM185" s="65">
        <f>IFERROR(VLOOKUP($B185,STOCK!$A:$H,6,0)," ")</f>
        <v>5</v>
      </c>
      <c r="AN185" s="65">
        <f>IFERROR(VLOOKUP($B185,STOCK!$A:$H,7,0)," ")</f>
        <v>5</v>
      </c>
      <c r="AO185" s="65">
        <f>IFERROR(VLOOKUP($B185,STOCK!$A:$H,8,0)," ")</f>
        <v>0</v>
      </c>
      <c r="AP185" s="62" t="str">
        <f t="shared" si="26"/>
        <v>SV</v>
      </c>
      <c r="AQ185" s="50" t="str">
        <f t="shared" si="27"/>
        <v>SV</v>
      </c>
      <c r="AR185" s="50" t="str">
        <f t="shared" si="28"/>
        <v>SV</v>
      </c>
      <c r="AS185" s="50" t="str">
        <f t="shared" si="29"/>
        <v>SV</v>
      </c>
      <c r="AT185" s="50" t="str">
        <f t="shared" si="30"/>
        <v>SV</v>
      </c>
      <c r="AU185" s="63" t="str">
        <f t="shared" si="37"/>
        <v>Q</v>
      </c>
      <c r="AV185" s="67">
        <v>72624.999997000006</v>
      </c>
      <c r="AW185" s="133">
        <v>67259.999729999996</v>
      </c>
      <c r="AX185" s="49">
        <v>85900</v>
      </c>
      <c r="AY185" s="51">
        <f t="shared" si="31"/>
        <v>0.18278829609016678</v>
      </c>
      <c r="AZ185" s="51">
        <f t="shared" si="32"/>
        <v>0.15454016301513379</v>
      </c>
      <c r="BA185" s="49">
        <v>82900</v>
      </c>
      <c r="BB185" s="52">
        <v>3</v>
      </c>
      <c r="BC185" s="51">
        <f t="shared" si="33"/>
        <v>0.14148020658759974</v>
      </c>
      <c r="BD185" s="51">
        <f t="shared" si="34"/>
        <v>0.12394451149577797</v>
      </c>
      <c r="BE185" s="49">
        <v>79900</v>
      </c>
      <c r="BF185" s="52">
        <v>6</v>
      </c>
      <c r="BG185" s="51">
        <f t="shared" si="35"/>
        <v>0.10017211708503293</v>
      </c>
      <c r="BH185" s="51">
        <f t="shared" si="36"/>
        <v>9.1051314180225204E-2</v>
      </c>
      <c r="BI185" s="282">
        <f t="shared" si="38"/>
        <v>0</v>
      </c>
    </row>
    <row r="186" spans="1:61" hidden="1">
      <c r="A186" s="54" t="s">
        <v>150</v>
      </c>
      <c r="B186" s="55" t="s">
        <v>795</v>
      </c>
      <c r="C186" s="55" t="s">
        <v>796</v>
      </c>
      <c r="D186" s="44" t="s">
        <v>797</v>
      </c>
      <c r="E186" s="56">
        <v>6</v>
      </c>
      <c r="F186" s="46" t="s">
        <v>5814</v>
      </c>
      <c r="G186" s="47" t="s">
        <v>5814</v>
      </c>
      <c r="H186" s="47" t="s">
        <v>5882</v>
      </c>
      <c r="I186" s="48" t="s">
        <v>5892</v>
      </c>
      <c r="J186" s="48" t="s">
        <v>5893</v>
      </c>
      <c r="K186" s="48" t="s">
        <v>5896</v>
      </c>
      <c r="L186" s="45">
        <v>57</v>
      </c>
      <c r="M186" s="47" t="s">
        <v>5860</v>
      </c>
      <c r="N186" s="60">
        <v>7</v>
      </c>
      <c r="O186" s="58">
        <v>4</v>
      </c>
      <c r="P186" s="58">
        <v>41</v>
      </c>
      <c r="Q186" s="132">
        <v>38</v>
      </c>
      <c r="R186" s="60">
        <v>11</v>
      </c>
      <c r="S186" s="58">
        <v>15</v>
      </c>
      <c r="T186" s="58">
        <v>8</v>
      </c>
      <c r="U186" s="132">
        <v>8</v>
      </c>
      <c r="V186" s="58">
        <v>9</v>
      </c>
      <c r="W186" s="58">
        <v>9</v>
      </c>
      <c r="X186" s="58">
        <v>2</v>
      </c>
      <c r="Y186" s="132">
        <v>2</v>
      </c>
      <c r="Z186" s="61">
        <v>0</v>
      </c>
      <c r="AA186" s="59">
        <v>0</v>
      </c>
      <c r="AB186" s="59">
        <v>0</v>
      </c>
      <c r="AC186" s="132">
        <v>0</v>
      </c>
      <c r="AD186" s="61">
        <v>4</v>
      </c>
      <c r="AE186" s="59">
        <v>2</v>
      </c>
      <c r="AF186" s="59">
        <v>0</v>
      </c>
      <c r="AG186" s="132">
        <v>3</v>
      </c>
      <c r="AH186" s="61">
        <v>0</v>
      </c>
      <c r="AI186" s="132">
        <v>1</v>
      </c>
      <c r="AJ186" s="64">
        <f>IFERROR(VLOOKUP($B186,STOCK!$A:$H,3,0)," ")</f>
        <v>66</v>
      </c>
      <c r="AK186" s="65">
        <f>IFERROR(VLOOKUP($B186,STOCK!$A:$H,4,0)," ")</f>
        <v>0</v>
      </c>
      <c r="AL186" s="65">
        <f>IFERROR(VLOOKUP($B186,STOCK!$A:$H,5,0)," ")</f>
        <v>14</v>
      </c>
      <c r="AM186" s="65">
        <f>IFERROR(VLOOKUP($B186,STOCK!$A:$H,6,0)," ")</f>
        <v>18</v>
      </c>
      <c r="AN186" s="65">
        <f>IFERROR(VLOOKUP($B186,STOCK!$A:$H,7,0)," ")</f>
        <v>74</v>
      </c>
      <c r="AO186" s="65">
        <f>IFERROR(VLOOKUP($B186,STOCK!$A:$H,8,0)," ")</f>
        <v>24</v>
      </c>
      <c r="AP186" s="62">
        <f t="shared" si="26"/>
        <v>52.10526315789474</v>
      </c>
      <c r="AQ186" s="50" t="str">
        <f t="shared" si="27"/>
        <v>Q</v>
      </c>
      <c r="AR186" s="50">
        <f t="shared" si="28"/>
        <v>210</v>
      </c>
      <c r="AS186" s="50" t="str">
        <f t="shared" si="29"/>
        <v>SV</v>
      </c>
      <c r="AT186" s="50">
        <f t="shared" si="30"/>
        <v>740</v>
      </c>
      <c r="AU186" s="63">
        <f t="shared" si="37"/>
        <v>720</v>
      </c>
      <c r="AV186" s="67">
        <v>77300.3</v>
      </c>
      <c r="AW186" s="133">
        <v>77295.507849999995</v>
      </c>
      <c r="AX186" s="49">
        <v>88900</v>
      </c>
      <c r="AY186" s="51">
        <f t="shared" si="31"/>
        <v>0.15006021968866867</v>
      </c>
      <c r="AZ186" s="51">
        <f t="shared" si="32"/>
        <v>0.1304803149606299</v>
      </c>
      <c r="BA186" s="49">
        <v>86900</v>
      </c>
      <c r="BB186" s="52">
        <v>3</v>
      </c>
      <c r="BC186" s="51">
        <f t="shared" si="33"/>
        <v>0.12418709888577406</v>
      </c>
      <c r="BD186" s="51">
        <f t="shared" si="34"/>
        <v>0.11046835443037971</v>
      </c>
      <c r="BE186" s="49">
        <v>84900</v>
      </c>
      <c r="BF186" s="52">
        <v>6</v>
      </c>
      <c r="BG186" s="51">
        <f t="shared" si="35"/>
        <v>9.8313978082879228E-2</v>
      </c>
      <c r="BH186" s="51">
        <f t="shared" si="36"/>
        <v>8.9513545347467569E-2</v>
      </c>
      <c r="BI186" s="282">
        <f t="shared" si="38"/>
        <v>52</v>
      </c>
    </row>
    <row r="187" spans="1:61" hidden="1">
      <c r="A187" s="54" t="s">
        <v>150</v>
      </c>
      <c r="B187" s="55" t="s">
        <v>798</v>
      </c>
      <c r="C187" s="55" t="s">
        <v>799</v>
      </c>
      <c r="D187" s="44" t="s">
        <v>800</v>
      </c>
      <c r="E187" s="56">
        <v>6</v>
      </c>
      <c r="F187" s="46" t="s">
        <v>5814</v>
      </c>
      <c r="G187" s="47" t="s">
        <v>5814</v>
      </c>
      <c r="H187" s="47" t="s">
        <v>5882</v>
      </c>
      <c r="I187" s="48" t="s">
        <v>5892</v>
      </c>
      <c r="J187" s="48" t="s">
        <v>5893</v>
      </c>
      <c r="K187" s="48" t="s">
        <v>5896</v>
      </c>
      <c r="L187" s="45">
        <v>57</v>
      </c>
      <c r="M187" s="47" t="s">
        <v>5860</v>
      </c>
      <c r="N187" s="60">
        <v>1</v>
      </c>
      <c r="O187" s="58">
        <v>3</v>
      </c>
      <c r="P187" s="58">
        <v>4</v>
      </c>
      <c r="Q187" s="132">
        <v>1</v>
      </c>
      <c r="R187" s="60">
        <v>1</v>
      </c>
      <c r="S187" s="58">
        <v>1</v>
      </c>
      <c r="T187" s="58">
        <v>6</v>
      </c>
      <c r="U187" s="132">
        <v>5</v>
      </c>
      <c r="V187" s="58">
        <v>1</v>
      </c>
      <c r="W187" s="58">
        <v>3</v>
      </c>
      <c r="X187" s="58">
        <v>0</v>
      </c>
      <c r="Y187" s="132">
        <v>1</v>
      </c>
      <c r="Z187" s="61">
        <v>1</v>
      </c>
      <c r="AA187" s="59">
        <v>0</v>
      </c>
      <c r="AB187" s="59">
        <v>0</v>
      </c>
      <c r="AC187" s="132">
        <v>0</v>
      </c>
      <c r="AD187" s="61">
        <v>2</v>
      </c>
      <c r="AE187" s="59">
        <v>4</v>
      </c>
      <c r="AF187" s="59">
        <v>3</v>
      </c>
      <c r="AG187" s="132">
        <v>3</v>
      </c>
      <c r="AH187" s="61">
        <v>0</v>
      </c>
      <c r="AI187" s="132">
        <v>0</v>
      </c>
      <c r="AJ187" s="64">
        <f>IFERROR(VLOOKUP($B187,STOCK!$A:$H,3,0)," ")</f>
        <v>22</v>
      </c>
      <c r="AK187" s="65">
        <f>IFERROR(VLOOKUP($B187,STOCK!$A:$H,4,0)," ")</f>
        <v>-1</v>
      </c>
      <c r="AL187" s="65">
        <f>IFERROR(VLOOKUP($B187,STOCK!$A:$H,5,0)," ")</f>
        <v>15</v>
      </c>
      <c r="AM187" s="65">
        <f>IFERROR(VLOOKUP($B187,STOCK!$A:$H,6,0)," ")</f>
        <v>16</v>
      </c>
      <c r="AN187" s="65">
        <f>IFERROR(VLOOKUP($B187,STOCK!$A:$H,7,0)," ")</f>
        <v>9</v>
      </c>
      <c r="AO187" s="65">
        <f>IFERROR(VLOOKUP($B187,STOCK!$A:$H,8,0)," ")</f>
        <v>11</v>
      </c>
      <c r="AP187" s="62">
        <f t="shared" si="26"/>
        <v>660</v>
      </c>
      <c r="AQ187" s="50" t="str">
        <f t="shared" si="27"/>
        <v>Q</v>
      </c>
      <c r="AR187" s="50">
        <f t="shared" si="28"/>
        <v>450</v>
      </c>
      <c r="AS187" s="50" t="str">
        <f t="shared" si="29"/>
        <v>SV</v>
      </c>
      <c r="AT187" s="50">
        <f t="shared" si="30"/>
        <v>90</v>
      </c>
      <c r="AU187" s="63" t="str">
        <f t="shared" si="37"/>
        <v>SV</v>
      </c>
      <c r="AV187" s="67">
        <v>77300.3</v>
      </c>
      <c r="AW187" s="133">
        <v>77080.675319999995</v>
      </c>
      <c r="AX187" s="49">
        <v>88900</v>
      </c>
      <c r="AY187" s="51">
        <f t="shared" si="31"/>
        <v>0.15006021968866867</v>
      </c>
      <c r="AZ187" s="51">
        <f t="shared" si="32"/>
        <v>0.1304803149606299</v>
      </c>
      <c r="BA187" s="49">
        <v>86900</v>
      </c>
      <c r="BB187" s="52">
        <v>3</v>
      </c>
      <c r="BC187" s="51">
        <f t="shared" si="33"/>
        <v>0.12418709888577406</v>
      </c>
      <c r="BD187" s="51">
        <f t="shared" si="34"/>
        <v>0.11046835443037971</v>
      </c>
      <c r="BE187" s="49">
        <v>84900</v>
      </c>
      <c r="BF187" s="52">
        <v>6</v>
      </c>
      <c r="BG187" s="51">
        <f t="shared" si="35"/>
        <v>9.8313978082879228E-2</v>
      </c>
      <c r="BH187" s="51">
        <f t="shared" si="36"/>
        <v>8.9513545347467569E-2</v>
      </c>
      <c r="BI187" s="282">
        <f t="shared" si="38"/>
        <v>10</v>
      </c>
    </row>
    <row r="188" spans="1:61" hidden="1">
      <c r="A188" s="54" t="s">
        <v>150</v>
      </c>
      <c r="B188" s="55" t="s">
        <v>801</v>
      </c>
      <c r="C188" s="55" t="s">
        <v>802</v>
      </c>
      <c r="D188" s="44" t="s">
        <v>803</v>
      </c>
      <c r="E188" s="56">
        <v>6</v>
      </c>
      <c r="F188" s="46" t="s">
        <v>5814</v>
      </c>
      <c r="G188" s="47" t="s">
        <v>5814</v>
      </c>
      <c r="H188" s="47" t="s">
        <v>5882</v>
      </c>
      <c r="I188" s="48" t="s">
        <v>5892</v>
      </c>
      <c r="J188" s="48" t="s">
        <v>5893</v>
      </c>
      <c r="K188" s="48" t="s">
        <v>5896</v>
      </c>
      <c r="L188" s="45">
        <v>57</v>
      </c>
      <c r="M188" s="47" t="s">
        <v>5860</v>
      </c>
      <c r="N188" s="60">
        <v>13</v>
      </c>
      <c r="O188" s="58">
        <v>2</v>
      </c>
      <c r="P188" s="58">
        <v>1</v>
      </c>
      <c r="Q188" s="132">
        <v>0</v>
      </c>
      <c r="R188" s="60">
        <v>5</v>
      </c>
      <c r="S188" s="58">
        <v>4</v>
      </c>
      <c r="T188" s="58">
        <v>31</v>
      </c>
      <c r="U188" s="132">
        <v>27</v>
      </c>
      <c r="V188" s="58">
        <v>4</v>
      </c>
      <c r="W188" s="58">
        <v>0</v>
      </c>
      <c r="X188" s="58">
        <v>0</v>
      </c>
      <c r="Y188" s="132">
        <v>0</v>
      </c>
      <c r="Z188" s="61">
        <v>3</v>
      </c>
      <c r="AA188" s="59">
        <v>2</v>
      </c>
      <c r="AB188" s="59">
        <v>0</v>
      </c>
      <c r="AC188" s="132">
        <v>0</v>
      </c>
      <c r="AD188" s="61">
        <v>5</v>
      </c>
      <c r="AE188" s="59">
        <v>5</v>
      </c>
      <c r="AF188" s="59">
        <v>0</v>
      </c>
      <c r="AG188" s="132">
        <v>1</v>
      </c>
      <c r="AH188" s="61">
        <v>0</v>
      </c>
      <c r="AI188" s="132">
        <v>2</v>
      </c>
      <c r="AJ188" s="64">
        <f>IFERROR(VLOOKUP($B188,STOCK!$A:$H,3,0)," ")</f>
        <v>45</v>
      </c>
      <c r="AK188" s="65">
        <f>IFERROR(VLOOKUP($B188,STOCK!$A:$H,4,0)," ")</f>
        <v>-2</v>
      </c>
      <c r="AL188" s="65">
        <f>IFERROR(VLOOKUP($B188,STOCK!$A:$H,5,0)," ")</f>
        <v>6</v>
      </c>
      <c r="AM188" s="65">
        <f>IFERROR(VLOOKUP($B188,STOCK!$A:$H,6,0)," ")</f>
        <v>20</v>
      </c>
      <c r="AN188" s="65">
        <f>IFERROR(VLOOKUP($B188,STOCK!$A:$H,7,0)," ")</f>
        <v>5</v>
      </c>
      <c r="AO188" s="65">
        <f>IFERROR(VLOOKUP($B188,STOCK!$A:$H,8,0)," ")</f>
        <v>14</v>
      </c>
      <c r="AP188" s="62" t="str">
        <f t="shared" si="26"/>
        <v>SV</v>
      </c>
      <c r="AQ188" s="50" t="str">
        <f t="shared" si="27"/>
        <v>Q</v>
      </c>
      <c r="AR188" s="50" t="str">
        <f t="shared" si="28"/>
        <v>SV</v>
      </c>
      <c r="AS188" s="50" t="str">
        <f t="shared" si="29"/>
        <v>SV</v>
      </c>
      <c r="AT188" s="50">
        <f t="shared" si="30"/>
        <v>150</v>
      </c>
      <c r="AU188" s="63">
        <f t="shared" si="37"/>
        <v>210</v>
      </c>
      <c r="AV188" s="67">
        <v>77300.3</v>
      </c>
      <c r="AW188" s="133">
        <v>77295.030119999996</v>
      </c>
      <c r="AX188" s="49">
        <v>88900</v>
      </c>
      <c r="AY188" s="51">
        <f t="shared" si="31"/>
        <v>0.15006021968866867</v>
      </c>
      <c r="AZ188" s="51">
        <f t="shared" si="32"/>
        <v>0.1304803149606299</v>
      </c>
      <c r="BA188" s="49">
        <v>86900</v>
      </c>
      <c r="BB188" s="52">
        <v>3</v>
      </c>
      <c r="BC188" s="51">
        <f t="shared" si="33"/>
        <v>0.12418709888577406</v>
      </c>
      <c r="BD188" s="51">
        <f t="shared" si="34"/>
        <v>0.11046835443037971</v>
      </c>
      <c r="BE188" s="49">
        <v>84900</v>
      </c>
      <c r="BF188" s="52">
        <v>6</v>
      </c>
      <c r="BG188" s="51">
        <f t="shared" si="35"/>
        <v>9.8313978082879228E-2</v>
      </c>
      <c r="BH188" s="51">
        <f t="shared" si="36"/>
        <v>8.9513545347467569E-2</v>
      </c>
      <c r="BI188" s="282">
        <f t="shared" si="38"/>
        <v>30</v>
      </c>
    </row>
    <row r="189" spans="1:61" hidden="1">
      <c r="A189" s="54" t="s">
        <v>150</v>
      </c>
      <c r="B189" s="55" t="s">
        <v>804</v>
      </c>
      <c r="C189" s="55" t="s">
        <v>805</v>
      </c>
      <c r="D189" s="44" t="s">
        <v>806</v>
      </c>
      <c r="E189" s="56">
        <v>6</v>
      </c>
      <c r="F189" s="46" t="s">
        <v>5814</v>
      </c>
      <c r="G189" s="47" t="s">
        <v>5814</v>
      </c>
      <c r="H189" s="47" t="s">
        <v>5882</v>
      </c>
      <c r="I189" s="48" t="s">
        <v>5892</v>
      </c>
      <c r="J189" s="48" t="s">
        <v>5893</v>
      </c>
      <c r="K189" s="48" t="s">
        <v>5896</v>
      </c>
      <c r="L189" s="45">
        <v>57</v>
      </c>
      <c r="M189" s="47" t="s">
        <v>5860</v>
      </c>
      <c r="N189" s="60">
        <v>9</v>
      </c>
      <c r="O189" s="58">
        <v>4</v>
      </c>
      <c r="P189" s="58">
        <v>18</v>
      </c>
      <c r="Q189" s="132">
        <v>13</v>
      </c>
      <c r="R189" s="60">
        <v>8</v>
      </c>
      <c r="S189" s="58">
        <v>11</v>
      </c>
      <c r="T189" s="58">
        <v>18</v>
      </c>
      <c r="U189" s="132">
        <v>10</v>
      </c>
      <c r="V189" s="58">
        <v>4</v>
      </c>
      <c r="W189" s="58">
        <v>3</v>
      </c>
      <c r="X189" s="58">
        <v>1</v>
      </c>
      <c r="Y189" s="132">
        <v>2</v>
      </c>
      <c r="Z189" s="61">
        <v>10</v>
      </c>
      <c r="AA189" s="59">
        <v>0</v>
      </c>
      <c r="AB189" s="59">
        <v>0</v>
      </c>
      <c r="AC189" s="132">
        <v>0</v>
      </c>
      <c r="AD189" s="61">
        <v>4</v>
      </c>
      <c r="AE189" s="59">
        <v>2</v>
      </c>
      <c r="AF189" s="59">
        <v>13</v>
      </c>
      <c r="AG189" s="132">
        <v>8</v>
      </c>
      <c r="AH189" s="61">
        <v>0</v>
      </c>
      <c r="AI189" s="132">
        <v>0</v>
      </c>
      <c r="AJ189" s="64">
        <f>IFERROR(VLOOKUP($B189,STOCK!$A:$H,3,0)," ")</f>
        <v>132</v>
      </c>
      <c r="AK189" s="65">
        <f>IFERROR(VLOOKUP($B189,STOCK!$A:$H,4,0)," ")</f>
        <v>40</v>
      </c>
      <c r="AL189" s="65">
        <f>IFERROR(VLOOKUP($B189,STOCK!$A:$H,5,0)," ")</f>
        <v>32</v>
      </c>
      <c r="AM189" s="65">
        <f>IFERROR(VLOOKUP($B189,STOCK!$A:$H,6,0)," ")</f>
        <v>48</v>
      </c>
      <c r="AN189" s="65">
        <f>IFERROR(VLOOKUP($B189,STOCK!$A:$H,7,0)," ")</f>
        <v>26</v>
      </c>
      <c r="AO189" s="65">
        <f>IFERROR(VLOOKUP($B189,STOCK!$A:$H,8,0)," ")</f>
        <v>30</v>
      </c>
      <c r="AP189" s="62">
        <f t="shared" si="26"/>
        <v>304.61538461538458</v>
      </c>
      <c r="AQ189" s="50">
        <f t="shared" si="27"/>
        <v>120</v>
      </c>
      <c r="AR189" s="50">
        <f t="shared" si="28"/>
        <v>480</v>
      </c>
      <c r="AS189" s="50" t="str">
        <f t="shared" si="29"/>
        <v>SV</v>
      </c>
      <c r="AT189" s="50">
        <f t="shared" si="30"/>
        <v>97.5</v>
      </c>
      <c r="AU189" s="63" t="str">
        <f t="shared" si="37"/>
        <v>SV</v>
      </c>
      <c r="AV189" s="67">
        <v>77300.3</v>
      </c>
      <c r="AW189" s="133">
        <v>77220.890119999996</v>
      </c>
      <c r="AX189" s="49">
        <v>88900</v>
      </c>
      <c r="AY189" s="51">
        <f t="shared" si="31"/>
        <v>0.15006021968866867</v>
      </c>
      <c r="AZ189" s="51">
        <f t="shared" si="32"/>
        <v>0.1304803149606299</v>
      </c>
      <c r="BA189" s="49">
        <v>86900</v>
      </c>
      <c r="BB189" s="52">
        <v>3</v>
      </c>
      <c r="BC189" s="51">
        <f t="shared" si="33"/>
        <v>0.12418709888577406</v>
      </c>
      <c r="BD189" s="51">
        <f t="shared" si="34"/>
        <v>0.11046835443037971</v>
      </c>
      <c r="BE189" s="49">
        <v>84900</v>
      </c>
      <c r="BF189" s="52">
        <v>6</v>
      </c>
      <c r="BG189" s="51">
        <f t="shared" si="35"/>
        <v>9.8313978082879228E-2</v>
      </c>
      <c r="BH189" s="51">
        <f t="shared" si="36"/>
        <v>8.9513545347467569E-2</v>
      </c>
      <c r="BI189" s="282">
        <f t="shared" si="38"/>
        <v>33</v>
      </c>
    </row>
    <row r="190" spans="1:61" hidden="1">
      <c r="A190" s="54" t="s">
        <v>149</v>
      </c>
      <c r="B190" s="55" t="s">
        <v>807</v>
      </c>
      <c r="C190" s="55" t="s">
        <v>808</v>
      </c>
      <c r="D190" s="44" t="s">
        <v>809</v>
      </c>
      <c r="E190" s="56">
        <v>12</v>
      </c>
      <c r="F190" s="46" t="s">
        <v>5814</v>
      </c>
      <c r="G190" s="47" t="s">
        <v>5814</v>
      </c>
      <c r="H190" s="47" t="s">
        <v>5882</v>
      </c>
      <c r="I190" s="48" t="s">
        <v>5892</v>
      </c>
      <c r="J190" s="48" t="s">
        <v>5893</v>
      </c>
      <c r="K190" s="48" t="s">
        <v>5897</v>
      </c>
      <c r="L190" s="45">
        <v>117</v>
      </c>
      <c r="M190" s="47" t="s">
        <v>5898</v>
      </c>
      <c r="N190" s="60">
        <v>0</v>
      </c>
      <c r="O190" s="58">
        <v>0</v>
      </c>
      <c r="P190" s="58">
        <v>0</v>
      </c>
      <c r="Q190" s="132">
        <v>0</v>
      </c>
      <c r="R190" s="60">
        <v>0</v>
      </c>
      <c r="S190" s="58">
        <v>0</v>
      </c>
      <c r="T190" s="58">
        <v>0</v>
      </c>
      <c r="U190" s="132">
        <v>0</v>
      </c>
      <c r="V190" s="58">
        <v>0</v>
      </c>
      <c r="W190" s="58">
        <v>0</v>
      </c>
      <c r="X190" s="58">
        <v>0</v>
      </c>
      <c r="Y190" s="132">
        <v>0</v>
      </c>
      <c r="Z190" s="61">
        <v>0</v>
      </c>
      <c r="AA190" s="59">
        <v>0</v>
      </c>
      <c r="AB190" s="59">
        <v>0</v>
      </c>
      <c r="AC190" s="132">
        <v>0</v>
      </c>
      <c r="AD190" s="61">
        <v>0</v>
      </c>
      <c r="AE190" s="59">
        <v>0</v>
      </c>
      <c r="AF190" s="59">
        <v>0</v>
      </c>
      <c r="AG190" s="132">
        <v>0</v>
      </c>
      <c r="AH190" s="61">
        <v>0</v>
      </c>
      <c r="AI190" s="132">
        <v>0</v>
      </c>
      <c r="AJ190" s="64">
        <f>IFERROR(VLOOKUP($B190,STOCK!$A:$H,3,0)," ")</f>
        <v>1</v>
      </c>
      <c r="AK190" s="65">
        <f>IFERROR(VLOOKUP($B190,STOCK!$A:$H,4,0)," ")</f>
        <v>0</v>
      </c>
      <c r="AL190" s="65">
        <f>IFERROR(VLOOKUP($B190,STOCK!$A:$H,5,0)," ")</f>
        <v>0</v>
      </c>
      <c r="AM190" s="65">
        <f>IFERROR(VLOOKUP($B190,STOCK!$A:$H,6,0)," ")</f>
        <v>0</v>
      </c>
      <c r="AN190" s="65">
        <f>IFERROR(VLOOKUP($B190,STOCK!$A:$H,7,0)," ")</f>
        <v>0</v>
      </c>
      <c r="AO190" s="65">
        <f>IFERROR(VLOOKUP($B190,STOCK!$A:$H,8,0)," ")</f>
        <v>0</v>
      </c>
      <c r="AP190" s="62" t="str">
        <f t="shared" si="26"/>
        <v>SV</v>
      </c>
      <c r="AQ190" s="50" t="str">
        <f t="shared" si="27"/>
        <v>Q</v>
      </c>
      <c r="AR190" s="50" t="str">
        <f t="shared" si="28"/>
        <v>Q</v>
      </c>
      <c r="AS190" s="50" t="str">
        <f t="shared" si="29"/>
        <v>Q</v>
      </c>
      <c r="AT190" s="50" t="str">
        <f t="shared" si="30"/>
        <v>Q</v>
      </c>
      <c r="AU190" s="63" t="str">
        <f t="shared" si="37"/>
        <v>Q</v>
      </c>
      <c r="AV190" s="67">
        <v>52867.999997999999</v>
      </c>
      <c r="AW190" s="133">
        <v>52853.569450000003</v>
      </c>
      <c r="AX190" s="49">
        <v>64900</v>
      </c>
      <c r="AY190" s="51">
        <f t="shared" si="31"/>
        <v>0.22758568514895905</v>
      </c>
      <c r="AZ190" s="51">
        <f t="shared" si="32"/>
        <v>0.18539291220338985</v>
      </c>
      <c r="BA190" s="49">
        <v>62900</v>
      </c>
      <c r="BB190" s="52">
        <v>3</v>
      </c>
      <c r="BC190" s="51">
        <f t="shared" si="33"/>
        <v>0.18975561781000816</v>
      </c>
      <c r="BD190" s="51">
        <f t="shared" si="34"/>
        <v>0.15949125599364072</v>
      </c>
      <c r="BE190" s="49">
        <v>60900</v>
      </c>
      <c r="BF190" s="52">
        <v>6</v>
      </c>
      <c r="BG190" s="51">
        <f t="shared" si="35"/>
        <v>0.15192555047105727</v>
      </c>
      <c r="BH190" s="51">
        <f t="shared" si="36"/>
        <v>0.13188834157635468</v>
      </c>
      <c r="BI190" s="282">
        <f t="shared" si="38"/>
        <v>0</v>
      </c>
    </row>
    <row r="191" spans="1:61" hidden="1">
      <c r="A191" s="54" t="s">
        <v>150</v>
      </c>
      <c r="B191" s="55" t="s">
        <v>810</v>
      </c>
      <c r="C191" s="55" t="s">
        <v>811</v>
      </c>
      <c r="D191" s="44" t="s">
        <v>812</v>
      </c>
      <c r="E191" s="56">
        <v>6</v>
      </c>
      <c r="F191" s="46" t="s">
        <v>5814</v>
      </c>
      <c r="G191" s="47" t="s">
        <v>5814</v>
      </c>
      <c r="H191" s="47" t="s">
        <v>5882</v>
      </c>
      <c r="I191" s="48" t="s">
        <v>5892</v>
      </c>
      <c r="J191" s="48" t="s">
        <v>5893</v>
      </c>
      <c r="K191" s="48" t="s">
        <v>5899</v>
      </c>
      <c r="L191" s="45">
        <v>29</v>
      </c>
      <c r="M191" s="47" t="s">
        <v>160</v>
      </c>
      <c r="N191" s="60">
        <v>11</v>
      </c>
      <c r="O191" s="58">
        <v>10</v>
      </c>
      <c r="P191" s="58">
        <v>12</v>
      </c>
      <c r="Q191" s="132">
        <v>11</v>
      </c>
      <c r="R191" s="60">
        <v>3</v>
      </c>
      <c r="S191" s="58">
        <v>0</v>
      </c>
      <c r="T191" s="58">
        <v>0</v>
      </c>
      <c r="U191" s="132">
        <v>2</v>
      </c>
      <c r="V191" s="58">
        <v>0</v>
      </c>
      <c r="W191" s="58">
        <v>5</v>
      </c>
      <c r="X191" s="58">
        <v>0</v>
      </c>
      <c r="Y191" s="132">
        <v>2</v>
      </c>
      <c r="Z191" s="61">
        <v>4</v>
      </c>
      <c r="AA191" s="59">
        <v>1</v>
      </c>
      <c r="AB191" s="59">
        <v>2</v>
      </c>
      <c r="AC191" s="132">
        <v>0</v>
      </c>
      <c r="AD191" s="61">
        <v>4</v>
      </c>
      <c r="AE191" s="59">
        <v>2</v>
      </c>
      <c r="AF191" s="59">
        <v>6</v>
      </c>
      <c r="AG191" s="132">
        <v>0</v>
      </c>
      <c r="AH191" s="61">
        <v>0</v>
      </c>
      <c r="AI191" s="132">
        <v>0</v>
      </c>
      <c r="AJ191" s="64">
        <f>IFERROR(VLOOKUP($B191,STOCK!$A:$H,3,0)," ")</f>
        <v>54</v>
      </c>
      <c r="AK191" s="65">
        <f>IFERROR(VLOOKUP($B191,STOCK!$A:$H,4,0)," ")</f>
        <v>67</v>
      </c>
      <c r="AL191" s="65">
        <f>IFERROR(VLOOKUP($B191,STOCK!$A:$H,5,0)," ")</f>
        <v>17</v>
      </c>
      <c r="AM191" s="65">
        <f>IFERROR(VLOOKUP($B191,STOCK!$A:$H,6,0)," ")</f>
        <v>18</v>
      </c>
      <c r="AN191" s="65">
        <f>IFERROR(VLOOKUP($B191,STOCK!$A:$H,7,0)," ")</f>
        <v>24</v>
      </c>
      <c r="AO191" s="65">
        <f>IFERROR(VLOOKUP($B191,STOCK!$A:$H,8,0)," ")</f>
        <v>6</v>
      </c>
      <c r="AP191" s="62">
        <f t="shared" si="26"/>
        <v>147.27272727272728</v>
      </c>
      <c r="AQ191" s="50">
        <f t="shared" si="27"/>
        <v>1005</v>
      </c>
      <c r="AR191" s="50">
        <f t="shared" si="28"/>
        <v>255</v>
      </c>
      <c r="AS191" s="50" t="str">
        <f t="shared" si="29"/>
        <v>SV</v>
      </c>
      <c r="AT191" s="50" t="str">
        <f t="shared" si="30"/>
        <v>SV</v>
      </c>
      <c r="AU191" s="63" t="str">
        <f t="shared" si="37"/>
        <v>SV</v>
      </c>
      <c r="AV191" s="67">
        <v>43400.000050000002</v>
      </c>
      <c r="AW191" s="133">
        <v>42735.482020000003</v>
      </c>
      <c r="AX191" s="49">
        <v>49900</v>
      </c>
      <c r="AY191" s="51">
        <f t="shared" si="31"/>
        <v>0.14976958392883688</v>
      </c>
      <c r="AZ191" s="51">
        <f t="shared" si="32"/>
        <v>0.13026052004008012</v>
      </c>
      <c r="BA191" s="49">
        <v>47900</v>
      </c>
      <c r="BB191" s="52">
        <v>3</v>
      </c>
      <c r="BC191" s="51">
        <f t="shared" si="33"/>
        <v>0.10368663467317196</v>
      </c>
      <c r="BD191" s="51">
        <f t="shared" si="34"/>
        <v>9.3945719206680531E-2</v>
      </c>
      <c r="BE191" s="49">
        <v>45900</v>
      </c>
      <c r="BF191" s="52">
        <v>6</v>
      </c>
      <c r="BG191" s="51">
        <f t="shared" si="35"/>
        <v>5.7603685417507267E-2</v>
      </c>
      <c r="BH191" s="51">
        <f t="shared" si="36"/>
        <v>5.4466229847494503E-2</v>
      </c>
      <c r="BI191" s="282">
        <f t="shared" si="38"/>
        <v>15</v>
      </c>
    </row>
    <row r="192" spans="1:61" hidden="1">
      <c r="A192" s="54" t="s">
        <v>150</v>
      </c>
      <c r="B192" s="55" t="s">
        <v>813</v>
      </c>
      <c r="C192" s="55" t="s">
        <v>814</v>
      </c>
      <c r="D192" s="44" t="s">
        <v>815</v>
      </c>
      <c r="E192" s="56">
        <v>6</v>
      </c>
      <c r="F192" s="46" t="s">
        <v>5814</v>
      </c>
      <c r="G192" s="47" t="s">
        <v>5814</v>
      </c>
      <c r="H192" s="47" t="s">
        <v>5882</v>
      </c>
      <c r="I192" s="48" t="s">
        <v>5892</v>
      </c>
      <c r="J192" s="48" t="s">
        <v>5893</v>
      </c>
      <c r="K192" s="48" t="s">
        <v>5899</v>
      </c>
      <c r="L192" s="45">
        <v>29</v>
      </c>
      <c r="M192" s="47" t="s">
        <v>160</v>
      </c>
      <c r="N192" s="60">
        <v>6</v>
      </c>
      <c r="O192" s="58">
        <v>7</v>
      </c>
      <c r="P192" s="58">
        <v>0</v>
      </c>
      <c r="Q192" s="132">
        <v>0</v>
      </c>
      <c r="R192" s="60">
        <v>0</v>
      </c>
      <c r="S192" s="58">
        <v>3</v>
      </c>
      <c r="T192" s="58">
        <v>1</v>
      </c>
      <c r="U192" s="132">
        <v>0</v>
      </c>
      <c r="V192" s="58">
        <v>1</v>
      </c>
      <c r="W192" s="58">
        <v>1</v>
      </c>
      <c r="X192" s="58">
        <v>1</v>
      </c>
      <c r="Y192" s="132">
        <v>1</v>
      </c>
      <c r="Z192" s="61">
        <v>5</v>
      </c>
      <c r="AA192" s="59">
        <v>0</v>
      </c>
      <c r="AB192" s="59">
        <v>0</v>
      </c>
      <c r="AC192" s="132">
        <v>0</v>
      </c>
      <c r="AD192" s="61">
        <v>0</v>
      </c>
      <c r="AE192" s="59">
        <v>0</v>
      </c>
      <c r="AF192" s="59">
        <v>0</v>
      </c>
      <c r="AG192" s="132">
        <v>0</v>
      </c>
      <c r="AH192" s="61">
        <v>0</v>
      </c>
      <c r="AI192" s="132">
        <v>0</v>
      </c>
      <c r="AJ192" s="64">
        <f>IFERROR(VLOOKUP($B192,STOCK!$A:$H,3,0)," ")</f>
        <v>2</v>
      </c>
      <c r="AK192" s="65">
        <f>IFERROR(VLOOKUP($B192,STOCK!$A:$H,4,0)," ")</f>
        <v>5</v>
      </c>
      <c r="AL192" s="65">
        <f>IFERROR(VLOOKUP($B192,STOCK!$A:$H,5,0)," ")</f>
        <v>0</v>
      </c>
      <c r="AM192" s="65">
        <f>IFERROR(VLOOKUP($B192,STOCK!$A:$H,6,0)," ")</f>
        <v>0</v>
      </c>
      <c r="AN192" s="65">
        <f>IFERROR(VLOOKUP($B192,STOCK!$A:$H,7,0)," ")</f>
        <v>0</v>
      </c>
      <c r="AO192" s="65">
        <f>IFERROR(VLOOKUP($B192,STOCK!$A:$H,8,0)," ")</f>
        <v>0</v>
      </c>
      <c r="AP192" s="62" t="str">
        <f t="shared" si="26"/>
        <v>SV</v>
      </c>
      <c r="AQ192" s="50" t="str">
        <f t="shared" si="27"/>
        <v>SV</v>
      </c>
      <c r="AR192" s="50" t="str">
        <f t="shared" si="28"/>
        <v>Q</v>
      </c>
      <c r="AS192" s="50" t="str">
        <f t="shared" si="29"/>
        <v>Q</v>
      </c>
      <c r="AT192" s="50" t="str">
        <f t="shared" si="30"/>
        <v>Q</v>
      </c>
      <c r="AU192" s="63" t="str">
        <f t="shared" si="37"/>
        <v>Q</v>
      </c>
      <c r="AV192" s="67">
        <v>43399.999994999998</v>
      </c>
      <c r="AW192" s="133">
        <v>37875.889479999998</v>
      </c>
      <c r="AX192" s="49">
        <v>49900</v>
      </c>
      <c r="AY192" s="51">
        <f t="shared" si="31"/>
        <v>0.14976958538591822</v>
      </c>
      <c r="AZ192" s="51">
        <f t="shared" si="32"/>
        <v>0.13026052114228459</v>
      </c>
      <c r="BA192" s="49">
        <v>47900</v>
      </c>
      <c r="BB192" s="52">
        <v>3</v>
      </c>
      <c r="BC192" s="51">
        <f t="shared" si="33"/>
        <v>0.10368663607185336</v>
      </c>
      <c r="BD192" s="51">
        <f t="shared" si="34"/>
        <v>9.3945720354906087E-2</v>
      </c>
      <c r="BE192" s="49">
        <v>45900</v>
      </c>
      <c r="BF192" s="52">
        <v>6</v>
      </c>
      <c r="BG192" s="51">
        <f t="shared" si="35"/>
        <v>5.7603686757788486E-2</v>
      </c>
      <c r="BH192" s="51">
        <f t="shared" si="36"/>
        <v>5.446623104575167E-2</v>
      </c>
      <c r="BI192" s="282">
        <f t="shared" si="38"/>
        <v>1</v>
      </c>
    </row>
    <row r="193" spans="1:61" hidden="1">
      <c r="A193" s="54" t="s">
        <v>150</v>
      </c>
      <c r="B193" s="55" t="s">
        <v>816</v>
      </c>
      <c r="C193" s="55" t="s">
        <v>817</v>
      </c>
      <c r="D193" s="44" t="s">
        <v>818</v>
      </c>
      <c r="E193" s="56">
        <v>6</v>
      </c>
      <c r="F193" s="46" t="s">
        <v>5814</v>
      </c>
      <c r="G193" s="47" t="s">
        <v>5814</v>
      </c>
      <c r="H193" s="47" t="s">
        <v>5882</v>
      </c>
      <c r="I193" s="48" t="s">
        <v>5892</v>
      </c>
      <c r="J193" s="48" t="s">
        <v>5893</v>
      </c>
      <c r="K193" s="48" t="s">
        <v>5899</v>
      </c>
      <c r="L193" s="45">
        <v>29</v>
      </c>
      <c r="M193" s="47" t="s">
        <v>160</v>
      </c>
      <c r="N193" s="60">
        <v>68</v>
      </c>
      <c r="O193" s="58">
        <v>112</v>
      </c>
      <c r="P193" s="58">
        <v>110</v>
      </c>
      <c r="Q193" s="132">
        <v>69</v>
      </c>
      <c r="R193" s="60">
        <v>28</v>
      </c>
      <c r="S193" s="58">
        <v>17</v>
      </c>
      <c r="T193" s="58">
        <v>30</v>
      </c>
      <c r="U193" s="132">
        <v>35</v>
      </c>
      <c r="V193" s="58">
        <v>22</v>
      </c>
      <c r="W193" s="58">
        <v>26</v>
      </c>
      <c r="X193" s="58">
        <v>27</v>
      </c>
      <c r="Y193" s="132">
        <v>24</v>
      </c>
      <c r="Z193" s="61">
        <v>19</v>
      </c>
      <c r="AA193" s="59">
        <v>24</v>
      </c>
      <c r="AB193" s="59">
        <v>20</v>
      </c>
      <c r="AC193" s="132">
        <v>25</v>
      </c>
      <c r="AD193" s="61">
        <v>26</v>
      </c>
      <c r="AE193" s="59">
        <v>20</v>
      </c>
      <c r="AF193" s="59">
        <v>20</v>
      </c>
      <c r="AG193" s="132">
        <v>21</v>
      </c>
      <c r="AH193" s="61">
        <v>0</v>
      </c>
      <c r="AI193" s="132">
        <v>0</v>
      </c>
      <c r="AJ193" s="64">
        <f>IFERROR(VLOOKUP($B193,STOCK!$A:$H,3,0)," ")</f>
        <v>234</v>
      </c>
      <c r="AK193" s="65">
        <f>IFERROR(VLOOKUP($B193,STOCK!$A:$H,4,0)," ")</f>
        <v>81</v>
      </c>
      <c r="AL193" s="65">
        <f>IFERROR(VLOOKUP($B193,STOCK!$A:$H,5,0)," ")</f>
        <v>76</v>
      </c>
      <c r="AM193" s="65">
        <f>IFERROR(VLOOKUP($B193,STOCK!$A:$H,6,0)," ")</f>
        <v>96</v>
      </c>
      <c r="AN193" s="65">
        <f>IFERROR(VLOOKUP($B193,STOCK!$A:$H,7,0)," ")</f>
        <v>94</v>
      </c>
      <c r="AO193" s="65">
        <f>IFERROR(VLOOKUP($B193,STOCK!$A:$H,8,0)," ")</f>
        <v>48</v>
      </c>
      <c r="AP193" s="62">
        <f t="shared" si="26"/>
        <v>101.73913043478261</v>
      </c>
      <c r="AQ193" s="50">
        <f t="shared" si="27"/>
        <v>69.428571428571431</v>
      </c>
      <c r="AR193" s="50">
        <f t="shared" si="28"/>
        <v>95</v>
      </c>
      <c r="AS193" s="50">
        <f t="shared" si="29"/>
        <v>115.19999999999999</v>
      </c>
      <c r="AT193" s="50">
        <f t="shared" si="30"/>
        <v>134.28571428571428</v>
      </c>
      <c r="AU193" s="63" t="str">
        <f t="shared" si="37"/>
        <v>SV</v>
      </c>
      <c r="AV193" s="67">
        <v>36420</v>
      </c>
      <c r="AW193" s="133">
        <v>34777.875659999998</v>
      </c>
      <c r="AX193" s="49">
        <v>41900</v>
      </c>
      <c r="AY193" s="51">
        <f t="shared" si="31"/>
        <v>0.15046677649643048</v>
      </c>
      <c r="AZ193" s="51">
        <f t="shared" si="32"/>
        <v>0.13078758949880667</v>
      </c>
      <c r="BA193" s="49">
        <v>39900</v>
      </c>
      <c r="BB193" s="52">
        <v>3</v>
      </c>
      <c r="BC193" s="51">
        <f t="shared" si="33"/>
        <v>9.5551894563426609E-2</v>
      </c>
      <c r="BD193" s="51">
        <f t="shared" si="34"/>
        <v>8.7218045112781958E-2</v>
      </c>
      <c r="BE193" s="49">
        <v>38900</v>
      </c>
      <c r="BF193" s="52">
        <v>6</v>
      </c>
      <c r="BG193" s="51">
        <f t="shared" si="35"/>
        <v>6.8094453596924787E-2</v>
      </c>
      <c r="BH193" s="51">
        <f t="shared" si="36"/>
        <v>6.3753213367609252E-2</v>
      </c>
      <c r="BI193" s="282">
        <f t="shared" si="38"/>
        <v>174</v>
      </c>
    </row>
    <row r="194" spans="1:61" hidden="1">
      <c r="A194" s="54" t="s">
        <v>150</v>
      </c>
      <c r="B194" s="55" t="s">
        <v>819</v>
      </c>
      <c r="C194" s="55" t="s">
        <v>820</v>
      </c>
      <c r="D194" s="44" t="s">
        <v>821</v>
      </c>
      <c r="E194" s="56">
        <v>4</v>
      </c>
      <c r="F194" s="46" t="s">
        <v>5814</v>
      </c>
      <c r="G194" s="47" t="s">
        <v>5814</v>
      </c>
      <c r="H194" s="47" t="s">
        <v>5882</v>
      </c>
      <c r="I194" s="48" t="s">
        <v>5892</v>
      </c>
      <c r="J194" s="48" t="s">
        <v>5893</v>
      </c>
      <c r="K194" s="48" t="s">
        <v>5899</v>
      </c>
      <c r="L194" s="45">
        <v>29</v>
      </c>
      <c r="M194" s="47" t="s">
        <v>160</v>
      </c>
      <c r="N194" s="60">
        <v>0</v>
      </c>
      <c r="O194" s="58">
        <v>0</v>
      </c>
      <c r="P194" s="58">
        <v>0</v>
      </c>
      <c r="Q194" s="132">
        <v>0</v>
      </c>
      <c r="R194" s="60">
        <v>0</v>
      </c>
      <c r="S194" s="58">
        <v>0</v>
      </c>
      <c r="T194" s="58">
        <v>0</v>
      </c>
      <c r="U194" s="132">
        <v>0</v>
      </c>
      <c r="V194" s="58">
        <v>0</v>
      </c>
      <c r="W194" s="58">
        <v>0</v>
      </c>
      <c r="X194" s="58">
        <v>0</v>
      </c>
      <c r="Y194" s="132">
        <v>0</v>
      </c>
      <c r="Z194" s="61">
        <v>0</v>
      </c>
      <c r="AA194" s="59">
        <v>0</v>
      </c>
      <c r="AB194" s="59">
        <v>0</v>
      </c>
      <c r="AC194" s="132">
        <v>0</v>
      </c>
      <c r="AD194" s="61">
        <v>0</v>
      </c>
      <c r="AE194" s="59">
        <v>0</v>
      </c>
      <c r="AF194" s="59">
        <v>0</v>
      </c>
      <c r="AG194" s="132">
        <v>0</v>
      </c>
      <c r="AH194" s="61">
        <v>0</v>
      </c>
      <c r="AI194" s="132">
        <v>0</v>
      </c>
      <c r="AJ194" s="64">
        <f>IFERROR(VLOOKUP($B194,STOCK!$A:$H,3,0)," ")</f>
        <v>0</v>
      </c>
      <c r="AK194" s="65">
        <f>IFERROR(VLOOKUP($B194,STOCK!$A:$H,4,0)," ")</f>
        <v>0</v>
      </c>
      <c r="AL194" s="65">
        <f>IFERROR(VLOOKUP($B194,STOCK!$A:$H,5,0)," ")</f>
        <v>0</v>
      </c>
      <c r="AM194" s="65">
        <f>IFERROR(VLOOKUP($B194,STOCK!$A:$H,6,0)," ")</f>
        <v>0</v>
      </c>
      <c r="AN194" s="65">
        <f>IFERROR(VLOOKUP($B194,STOCK!$A:$H,7,0)," ")</f>
        <v>0</v>
      </c>
      <c r="AO194" s="65">
        <f>IFERROR(VLOOKUP($B194,STOCK!$A:$H,8,0)," ")</f>
        <v>0</v>
      </c>
      <c r="AP194" s="62" t="str">
        <f t="shared" si="26"/>
        <v>Q</v>
      </c>
      <c r="AQ194" s="50" t="str">
        <f t="shared" si="27"/>
        <v>Q</v>
      </c>
      <c r="AR194" s="50" t="str">
        <f t="shared" si="28"/>
        <v>Q</v>
      </c>
      <c r="AS194" s="50" t="str">
        <f t="shared" si="29"/>
        <v>Q</v>
      </c>
      <c r="AT194" s="50" t="str">
        <f t="shared" si="30"/>
        <v>Q</v>
      </c>
      <c r="AU194" s="63" t="str">
        <f t="shared" si="37"/>
        <v>Q</v>
      </c>
      <c r="AV194" s="67">
        <v>83249.999997999999</v>
      </c>
      <c r="AW194" s="133">
        <v>68674.263130000007</v>
      </c>
      <c r="AX194" s="49">
        <v>99900</v>
      </c>
      <c r="AY194" s="51">
        <f t="shared" si="31"/>
        <v>0.20000000002882889</v>
      </c>
      <c r="AZ194" s="51">
        <f t="shared" si="32"/>
        <v>0.1666666666866867</v>
      </c>
      <c r="BA194" s="49">
        <v>95900</v>
      </c>
      <c r="BB194" s="52">
        <v>3</v>
      </c>
      <c r="BC194" s="51">
        <f t="shared" si="33"/>
        <v>0.15195195197962641</v>
      </c>
      <c r="BD194" s="51">
        <f t="shared" si="34"/>
        <v>0.13190823776850888</v>
      </c>
      <c r="BE194" s="49">
        <v>0</v>
      </c>
      <c r="BF194" s="52">
        <v>0</v>
      </c>
      <c r="BG194" s="51">
        <f t="shared" si="35"/>
        <v>-1</v>
      </c>
      <c r="BH194" s="51">
        <f t="shared" si="36"/>
        <v>0</v>
      </c>
      <c r="BI194" s="282">
        <f t="shared" si="38"/>
        <v>0</v>
      </c>
    </row>
    <row r="195" spans="1:61" hidden="1">
      <c r="A195" s="54" t="s">
        <v>150</v>
      </c>
      <c r="B195" s="55" t="s">
        <v>822</v>
      </c>
      <c r="C195" s="55" t="s">
        <v>823</v>
      </c>
      <c r="D195" s="44" t="s">
        <v>824</v>
      </c>
      <c r="E195" s="56">
        <v>6</v>
      </c>
      <c r="F195" s="46" t="s">
        <v>5814</v>
      </c>
      <c r="G195" s="47" t="s">
        <v>5814</v>
      </c>
      <c r="H195" s="47" t="s">
        <v>5882</v>
      </c>
      <c r="I195" s="48" t="s">
        <v>5892</v>
      </c>
      <c r="J195" s="48" t="s">
        <v>5893</v>
      </c>
      <c r="K195" s="48" t="s">
        <v>5899</v>
      </c>
      <c r="L195" s="45">
        <v>29</v>
      </c>
      <c r="M195" s="47" t="s">
        <v>160</v>
      </c>
      <c r="N195" s="60">
        <v>0</v>
      </c>
      <c r="O195" s="58">
        <v>0</v>
      </c>
      <c r="P195" s="58">
        <v>0</v>
      </c>
      <c r="Q195" s="132">
        <v>0</v>
      </c>
      <c r="R195" s="60">
        <v>0</v>
      </c>
      <c r="S195" s="58">
        <v>0</v>
      </c>
      <c r="T195" s="58">
        <v>0</v>
      </c>
      <c r="U195" s="132">
        <v>0</v>
      </c>
      <c r="V195" s="58">
        <v>0</v>
      </c>
      <c r="W195" s="58">
        <v>0</v>
      </c>
      <c r="X195" s="58">
        <v>0</v>
      </c>
      <c r="Y195" s="132">
        <v>0</v>
      </c>
      <c r="Z195" s="61">
        <v>0</v>
      </c>
      <c r="AA195" s="59">
        <v>0</v>
      </c>
      <c r="AB195" s="59">
        <v>0</v>
      </c>
      <c r="AC195" s="132">
        <v>0</v>
      </c>
      <c r="AD195" s="61">
        <v>0</v>
      </c>
      <c r="AE195" s="59">
        <v>0</v>
      </c>
      <c r="AF195" s="59">
        <v>0</v>
      </c>
      <c r="AG195" s="132">
        <v>0</v>
      </c>
      <c r="AH195" s="61">
        <v>0</v>
      </c>
      <c r="AI195" s="132">
        <v>0</v>
      </c>
      <c r="AJ195" s="64">
        <f>IFERROR(VLOOKUP($B195,STOCK!$A:$H,3,0)," ")</f>
        <v>10</v>
      </c>
      <c r="AK195" s="65">
        <f>IFERROR(VLOOKUP($B195,STOCK!$A:$H,4,0)," ")</f>
        <v>0</v>
      </c>
      <c r="AL195" s="65">
        <f>IFERROR(VLOOKUP($B195,STOCK!$A:$H,5,0)," ")</f>
        <v>0</v>
      </c>
      <c r="AM195" s="65">
        <f>IFERROR(VLOOKUP($B195,STOCK!$A:$H,6,0)," ")</f>
        <v>0</v>
      </c>
      <c r="AN195" s="65">
        <f>IFERROR(VLOOKUP($B195,STOCK!$A:$H,7,0)," ")</f>
        <v>0</v>
      </c>
      <c r="AO195" s="65">
        <f>IFERROR(VLOOKUP($B195,STOCK!$A:$H,8,0)," ")</f>
        <v>0</v>
      </c>
      <c r="AP195" s="62" t="str">
        <f t="shared" si="26"/>
        <v>SV</v>
      </c>
      <c r="AQ195" s="50" t="str">
        <f t="shared" si="27"/>
        <v>Q</v>
      </c>
      <c r="AR195" s="50" t="str">
        <f t="shared" si="28"/>
        <v>Q</v>
      </c>
      <c r="AS195" s="50" t="str">
        <f t="shared" si="29"/>
        <v>Q</v>
      </c>
      <c r="AT195" s="50" t="str">
        <f t="shared" si="30"/>
        <v>Q</v>
      </c>
      <c r="AU195" s="63" t="str">
        <f t="shared" si="37"/>
        <v>Q</v>
      </c>
      <c r="AV195" s="67">
        <v>39919.999999</v>
      </c>
      <c r="AW195" s="133">
        <v>35533.271070000003</v>
      </c>
      <c r="AX195" s="49">
        <v>45900</v>
      </c>
      <c r="AY195" s="51">
        <f t="shared" si="31"/>
        <v>0.14979959922719943</v>
      </c>
      <c r="AZ195" s="51">
        <f t="shared" si="32"/>
        <v>0.13028322442265797</v>
      </c>
      <c r="BA195" s="49">
        <v>43900</v>
      </c>
      <c r="BB195" s="52">
        <v>3</v>
      </c>
      <c r="BC195" s="51">
        <f t="shared" si="33"/>
        <v>9.9699398825142671E-2</v>
      </c>
      <c r="BD195" s="51">
        <f t="shared" si="34"/>
        <v>9.0660592277904337E-2</v>
      </c>
      <c r="BE195" s="49">
        <v>0</v>
      </c>
      <c r="BF195" s="52">
        <v>0</v>
      </c>
      <c r="BG195" s="51">
        <f t="shared" si="35"/>
        <v>-1</v>
      </c>
      <c r="BH195" s="51">
        <f t="shared" si="36"/>
        <v>0</v>
      </c>
      <c r="BI195" s="282">
        <f t="shared" si="38"/>
        <v>0</v>
      </c>
    </row>
    <row r="196" spans="1:61" hidden="1">
      <c r="A196" s="54" t="s">
        <v>150</v>
      </c>
      <c r="B196" s="55" t="s">
        <v>825</v>
      </c>
      <c r="C196" s="55" t="s">
        <v>826</v>
      </c>
      <c r="D196" s="44" t="s">
        <v>827</v>
      </c>
      <c r="E196" s="56">
        <v>6</v>
      </c>
      <c r="F196" s="46" t="s">
        <v>5814</v>
      </c>
      <c r="G196" s="47" t="s">
        <v>5814</v>
      </c>
      <c r="H196" s="47" t="s">
        <v>5882</v>
      </c>
      <c r="I196" s="48" t="s">
        <v>5892</v>
      </c>
      <c r="J196" s="48" t="s">
        <v>5893</v>
      </c>
      <c r="K196" s="48" t="s">
        <v>5900</v>
      </c>
      <c r="L196" s="45">
        <v>114</v>
      </c>
      <c r="M196" s="47" t="s">
        <v>161</v>
      </c>
      <c r="N196" s="60">
        <v>7</v>
      </c>
      <c r="O196" s="58">
        <v>1</v>
      </c>
      <c r="P196" s="58">
        <v>0</v>
      </c>
      <c r="Q196" s="132">
        <v>0</v>
      </c>
      <c r="R196" s="60">
        <v>1</v>
      </c>
      <c r="S196" s="58">
        <v>0</v>
      </c>
      <c r="T196" s="58">
        <v>0</v>
      </c>
      <c r="U196" s="132">
        <v>0</v>
      </c>
      <c r="V196" s="58">
        <v>5</v>
      </c>
      <c r="W196" s="58">
        <v>0</v>
      </c>
      <c r="X196" s="58">
        <v>0</v>
      </c>
      <c r="Y196" s="132">
        <v>1</v>
      </c>
      <c r="Z196" s="61">
        <v>1</v>
      </c>
      <c r="AA196" s="59">
        <v>0</v>
      </c>
      <c r="AB196" s="59">
        <v>0</v>
      </c>
      <c r="AC196" s="132">
        <v>0</v>
      </c>
      <c r="AD196" s="61">
        <v>1</v>
      </c>
      <c r="AE196" s="59">
        <v>0</v>
      </c>
      <c r="AF196" s="59">
        <v>0</v>
      </c>
      <c r="AG196" s="132">
        <v>0</v>
      </c>
      <c r="AH196" s="61">
        <v>0</v>
      </c>
      <c r="AI196" s="132">
        <v>0</v>
      </c>
      <c r="AJ196" s="64">
        <f>IFERROR(VLOOKUP($B196,STOCK!$A:$H,3,0)," ")</f>
        <v>54</v>
      </c>
      <c r="AK196" s="65">
        <f>IFERROR(VLOOKUP($B196,STOCK!$A:$H,4,0)," ")</f>
        <v>43</v>
      </c>
      <c r="AL196" s="65">
        <f>IFERROR(VLOOKUP($B196,STOCK!$A:$H,5,0)," ")</f>
        <v>34</v>
      </c>
      <c r="AM196" s="65">
        <f>IFERROR(VLOOKUP($B196,STOCK!$A:$H,6,0)," ")</f>
        <v>45</v>
      </c>
      <c r="AN196" s="65">
        <f>IFERROR(VLOOKUP($B196,STOCK!$A:$H,7,0)," ")</f>
        <v>17</v>
      </c>
      <c r="AO196" s="65">
        <f>IFERROR(VLOOKUP($B196,STOCK!$A:$H,8,0)," ")</f>
        <v>12</v>
      </c>
      <c r="AP196" s="62" t="str">
        <f t="shared" ref="AP196:AP259" si="39">IF($AJ196&lt;1,"Q",IF(Q196=0,"SV",IFERROR((AJ196/$Q196*30),0)))</f>
        <v>SV</v>
      </c>
      <c r="AQ196" s="50" t="str">
        <f t="shared" ref="AQ196:AQ259" si="40">IF($AK196&lt;1,"Q",IF(U196=0,"SV",IFERROR((AK196/$U196*30),0)))</f>
        <v>SV</v>
      </c>
      <c r="AR196" s="50">
        <f t="shared" ref="AR196:AR259" si="41">IF($AL196&lt;1,"Q",IF(Y196=0,"SV",IFERROR((AL196/$Y196*30),0)))</f>
        <v>1020</v>
      </c>
      <c r="AS196" s="50" t="str">
        <f t="shared" ref="AS196:AS259" si="42">IF($AM196&lt;1,"Q",IF(AC196=0,"SV",IFERROR((AM196/$AC196*30),0)))</f>
        <v>SV</v>
      </c>
      <c r="AT196" s="50" t="str">
        <f t="shared" ref="AT196:AT259" si="43">IF($AN196&lt;1,"Q",IF(AG196=0,"SV",IFERROR((AN196/$AG196*30),0)))</f>
        <v>SV</v>
      </c>
      <c r="AU196" s="63" t="str">
        <f t="shared" si="37"/>
        <v>SV</v>
      </c>
      <c r="AV196" s="67">
        <v>67709.999995000006</v>
      </c>
      <c r="AW196" s="133">
        <v>44642.678959999997</v>
      </c>
      <c r="AX196" s="49">
        <v>79900</v>
      </c>
      <c r="AY196" s="51">
        <f t="shared" ref="AY196:AY259" si="44">+AX196/AV196-1</f>
        <v>0.18003249159503998</v>
      </c>
      <c r="AZ196" s="51">
        <f t="shared" ref="AZ196:AZ259" si="45">+(AX196-AV196)/AX196</f>
        <v>0.15256570719649554</v>
      </c>
      <c r="BA196" s="49">
        <v>75900</v>
      </c>
      <c r="BB196" s="52">
        <v>3</v>
      </c>
      <c r="BC196" s="51">
        <f t="shared" ref="BC196:BC259" si="46">+BA196/AV196-1</f>
        <v>0.12095702267914299</v>
      </c>
      <c r="BD196" s="51">
        <f t="shared" ref="BD196:BD259" si="47">IFERROR((BA196-AV196)/BA196,0)</f>
        <v>0.10790513840579703</v>
      </c>
      <c r="BE196" s="49">
        <v>0</v>
      </c>
      <c r="BF196" s="52">
        <v>0</v>
      </c>
      <c r="BG196" s="51">
        <f t="shared" ref="BG196:BG259" si="48">+BE196/AV196-1</f>
        <v>-1</v>
      </c>
      <c r="BH196" s="51">
        <f t="shared" ref="BH196:BH259" si="49">IFERROR((BE196-AV196)/BE196,0)</f>
        <v>0</v>
      </c>
      <c r="BI196" s="282">
        <f t="shared" si="38"/>
        <v>1</v>
      </c>
    </row>
    <row r="197" spans="1:61" hidden="1">
      <c r="A197" s="54" t="s">
        <v>150</v>
      </c>
      <c r="B197" s="55" t="s">
        <v>828</v>
      </c>
      <c r="C197" s="55" t="s">
        <v>829</v>
      </c>
      <c r="D197" s="44" t="s">
        <v>830</v>
      </c>
      <c r="E197" s="56">
        <v>6</v>
      </c>
      <c r="F197" s="46" t="s">
        <v>5814</v>
      </c>
      <c r="G197" s="47" t="s">
        <v>5814</v>
      </c>
      <c r="H197" s="47" t="s">
        <v>5882</v>
      </c>
      <c r="I197" s="48" t="s">
        <v>5892</v>
      </c>
      <c r="J197" s="48" t="s">
        <v>5893</v>
      </c>
      <c r="K197" s="48" t="s">
        <v>5901</v>
      </c>
      <c r="L197" s="45">
        <v>27</v>
      </c>
      <c r="M197" s="47" t="s">
        <v>5871</v>
      </c>
      <c r="N197" s="60">
        <v>0</v>
      </c>
      <c r="O197" s="58">
        <v>0</v>
      </c>
      <c r="P197" s="58">
        <v>0</v>
      </c>
      <c r="Q197" s="132">
        <v>5</v>
      </c>
      <c r="R197" s="60">
        <v>0</v>
      </c>
      <c r="S197" s="58">
        <v>0</v>
      </c>
      <c r="T197" s="58">
        <v>0</v>
      </c>
      <c r="U197" s="132">
        <v>1</v>
      </c>
      <c r="V197" s="58">
        <v>0</v>
      </c>
      <c r="W197" s="58">
        <v>0</v>
      </c>
      <c r="X197" s="58">
        <v>0</v>
      </c>
      <c r="Y197" s="132">
        <v>0</v>
      </c>
      <c r="Z197" s="61">
        <v>0</v>
      </c>
      <c r="AA197" s="59">
        <v>0</v>
      </c>
      <c r="AB197" s="59">
        <v>0</v>
      </c>
      <c r="AC197" s="132">
        <v>0</v>
      </c>
      <c r="AD197" s="61">
        <v>0</v>
      </c>
      <c r="AE197" s="59">
        <v>0</v>
      </c>
      <c r="AF197" s="59">
        <v>0</v>
      </c>
      <c r="AG197" s="132">
        <v>0</v>
      </c>
      <c r="AH197" s="61">
        <v>0</v>
      </c>
      <c r="AI197" s="132">
        <v>0</v>
      </c>
      <c r="AJ197" s="64">
        <f>IFERROR(VLOOKUP($B197,STOCK!$A:$H,3,0)," ")</f>
        <v>7</v>
      </c>
      <c r="AK197" s="65">
        <f>IFERROR(VLOOKUP($B197,STOCK!$A:$H,4,0)," ")</f>
        <v>5</v>
      </c>
      <c r="AL197" s="65">
        <f>IFERROR(VLOOKUP($B197,STOCK!$A:$H,5,0)," ")</f>
        <v>6</v>
      </c>
      <c r="AM197" s="65">
        <f>IFERROR(VLOOKUP($B197,STOCK!$A:$H,6,0)," ")</f>
        <v>12</v>
      </c>
      <c r="AN197" s="65">
        <f>IFERROR(VLOOKUP($B197,STOCK!$A:$H,7,0)," ")</f>
        <v>6</v>
      </c>
      <c r="AO197" s="65">
        <f>IFERROR(VLOOKUP($B197,STOCK!$A:$H,8,0)," ")</f>
        <v>0</v>
      </c>
      <c r="AP197" s="62">
        <f t="shared" si="39"/>
        <v>42</v>
      </c>
      <c r="AQ197" s="50">
        <f t="shared" si="40"/>
        <v>150</v>
      </c>
      <c r="AR197" s="50" t="str">
        <f t="shared" si="41"/>
        <v>SV</v>
      </c>
      <c r="AS197" s="50" t="str">
        <f t="shared" si="42"/>
        <v>SV</v>
      </c>
      <c r="AT197" s="50" t="str">
        <f t="shared" si="43"/>
        <v>SV</v>
      </c>
      <c r="AU197" s="63" t="str">
        <f t="shared" ref="AU197:AU260" si="50">IF($AO197&lt;1,"Q",IF(AI197=0,"SV",IFERROR((AO197/$AI197*30),0)))</f>
        <v>Q</v>
      </c>
      <c r="AV197" s="67">
        <v>59258</v>
      </c>
      <c r="AW197" s="133">
        <v>56718.371050000002</v>
      </c>
      <c r="AX197" s="49">
        <v>69900</v>
      </c>
      <c r="AY197" s="51">
        <f t="shared" si="44"/>
        <v>0.17958756623578243</v>
      </c>
      <c r="AZ197" s="51">
        <f t="shared" si="45"/>
        <v>0.15224606580829758</v>
      </c>
      <c r="BA197" s="49">
        <v>67900</v>
      </c>
      <c r="BB197" s="52">
        <v>3</v>
      </c>
      <c r="BC197" s="51">
        <f t="shared" si="46"/>
        <v>0.14583684903304195</v>
      </c>
      <c r="BD197" s="51">
        <f t="shared" si="47"/>
        <v>0.12727540500736376</v>
      </c>
      <c r="BE197" s="49">
        <v>64900</v>
      </c>
      <c r="BF197" s="52">
        <v>6</v>
      </c>
      <c r="BG197" s="51">
        <f t="shared" si="48"/>
        <v>9.5210773228931123E-2</v>
      </c>
      <c r="BH197" s="51">
        <f t="shared" si="49"/>
        <v>8.6933744221879813E-2</v>
      </c>
      <c r="BI197" s="282">
        <f t="shared" ref="BI197:BI260" si="51">+U197+Y197+AC197+AG197+AI197+Q197</f>
        <v>6</v>
      </c>
    </row>
    <row r="198" spans="1:61" hidden="1">
      <c r="A198" s="54" t="s">
        <v>150</v>
      </c>
      <c r="B198" s="55" t="s">
        <v>831</v>
      </c>
      <c r="C198" s="55" t="s">
        <v>832</v>
      </c>
      <c r="D198" s="44" t="s">
        <v>833</v>
      </c>
      <c r="E198" s="56">
        <v>6</v>
      </c>
      <c r="F198" s="46" t="s">
        <v>5814</v>
      </c>
      <c r="G198" s="47" t="s">
        <v>5814</v>
      </c>
      <c r="H198" s="47" t="s">
        <v>5882</v>
      </c>
      <c r="I198" s="48" t="s">
        <v>5892</v>
      </c>
      <c r="J198" s="48" t="s">
        <v>5893</v>
      </c>
      <c r="K198" s="48" t="s">
        <v>5901</v>
      </c>
      <c r="L198" s="45">
        <v>27</v>
      </c>
      <c r="M198" s="47" t="s">
        <v>5871</v>
      </c>
      <c r="N198" s="60">
        <v>7</v>
      </c>
      <c r="O198" s="58">
        <v>0</v>
      </c>
      <c r="P198" s="58">
        <v>0</v>
      </c>
      <c r="Q198" s="132">
        <v>0</v>
      </c>
      <c r="R198" s="60">
        <v>1</v>
      </c>
      <c r="S198" s="58">
        <v>3</v>
      </c>
      <c r="T198" s="58">
        <v>0</v>
      </c>
      <c r="U198" s="132">
        <v>6</v>
      </c>
      <c r="V198" s="58">
        <v>2</v>
      </c>
      <c r="W198" s="58">
        <v>0</v>
      </c>
      <c r="X198" s="58">
        <v>0</v>
      </c>
      <c r="Y198" s="132">
        <v>1</v>
      </c>
      <c r="Z198" s="61">
        <v>3</v>
      </c>
      <c r="AA198" s="59">
        <v>4</v>
      </c>
      <c r="AB198" s="59">
        <v>0</v>
      </c>
      <c r="AC198" s="132">
        <v>2</v>
      </c>
      <c r="AD198" s="61">
        <v>0</v>
      </c>
      <c r="AE198" s="59">
        <v>0</v>
      </c>
      <c r="AF198" s="59">
        <v>0</v>
      </c>
      <c r="AG198" s="132">
        <v>0</v>
      </c>
      <c r="AH198" s="61">
        <v>0</v>
      </c>
      <c r="AI198" s="132">
        <v>1</v>
      </c>
      <c r="AJ198" s="64">
        <f>IFERROR(VLOOKUP($B198,STOCK!$A:$H,3,0)," ")</f>
        <v>13</v>
      </c>
      <c r="AK198" s="65">
        <f>IFERROR(VLOOKUP($B198,STOCK!$A:$H,4,0)," ")</f>
        <v>43</v>
      </c>
      <c r="AL198" s="65">
        <f>IFERROR(VLOOKUP($B198,STOCK!$A:$H,5,0)," ")</f>
        <v>6</v>
      </c>
      <c r="AM198" s="65">
        <f>IFERROR(VLOOKUP($B198,STOCK!$A:$H,6,0)," ")</f>
        <v>9</v>
      </c>
      <c r="AN198" s="65">
        <f>IFERROR(VLOOKUP($B198,STOCK!$A:$H,7,0)," ")</f>
        <v>18</v>
      </c>
      <c r="AO198" s="65">
        <f>IFERROR(VLOOKUP($B198,STOCK!$A:$H,8,0)," ")</f>
        <v>5</v>
      </c>
      <c r="AP198" s="62" t="str">
        <f t="shared" si="39"/>
        <v>SV</v>
      </c>
      <c r="AQ198" s="50">
        <f t="shared" si="40"/>
        <v>215</v>
      </c>
      <c r="AR198" s="50">
        <f t="shared" si="41"/>
        <v>180</v>
      </c>
      <c r="AS198" s="50">
        <f t="shared" si="42"/>
        <v>135</v>
      </c>
      <c r="AT198" s="50" t="str">
        <f t="shared" si="43"/>
        <v>SV</v>
      </c>
      <c r="AU198" s="63">
        <f t="shared" si="50"/>
        <v>150</v>
      </c>
      <c r="AV198" s="67">
        <v>63650</v>
      </c>
      <c r="AW198" s="133">
        <v>62483.735050000003</v>
      </c>
      <c r="AX198" s="49">
        <v>72900</v>
      </c>
      <c r="AY198" s="51">
        <f t="shared" si="44"/>
        <v>0.14532600157109199</v>
      </c>
      <c r="AZ198" s="51">
        <f t="shared" si="45"/>
        <v>0.12688614540466392</v>
      </c>
      <c r="BA198" s="49">
        <v>70900</v>
      </c>
      <c r="BB198" s="52">
        <v>3</v>
      </c>
      <c r="BC198" s="51">
        <f t="shared" si="46"/>
        <v>0.11390416339355847</v>
      </c>
      <c r="BD198" s="51">
        <f t="shared" si="47"/>
        <v>0.10225669957686882</v>
      </c>
      <c r="BE198" s="49">
        <v>69900</v>
      </c>
      <c r="BF198" s="52">
        <v>6</v>
      </c>
      <c r="BG198" s="51">
        <f t="shared" si="48"/>
        <v>9.8193244304791927E-2</v>
      </c>
      <c r="BH198" s="51">
        <f t="shared" si="49"/>
        <v>8.9413447782546493E-2</v>
      </c>
      <c r="BI198" s="282">
        <f t="shared" si="51"/>
        <v>10</v>
      </c>
    </row>
    <row r="199" spans="1:61" hidden="1">
      <c r="A199" s="54" t="s">
        <v>150</v>
      </c>
      <c r="B199" s="55" t="s">
        <v>834</v>
      </c>
      <c r="C199" s="55" t="s">
        <v>835</v>
      </c>
      <c r="D199" s="44" t="s">
        <v>836</v>
      </c>
      <c r="E199" s="56">
        <v>1</v>
      </c>
      <c r="F199" s="46" t="s">
        <v>5814</v>
      </c>
      <c r="G199" s="47" t="s">
        <v>5814</v>
      </c>
      <c r="H199" s="47" t="s">
        <v>5882</v>
      </c>
      <c r="I199" s="48" t="s">
        <v>5892</v>
      </c>
      <c r="J199" s="48" t="s">
        <v>5893</v>
      </c>
      <c r="K199" s="48" t="s">
        <v>5901</v>
      </c>
      <c r="L199" s="45">
        <v>27</v>
      </c>
      <c r="M199" s="47" t="s">
        <v>5871</v>
      </c>
      <c r="N199" s="60">
        <v>2</v>
      </c>
      <c r="O199" s="58">
        <v>0</v>
      </c>
      <c r="P199" s="58">
        <v>0</v>
      </c>
      <c r="Q199" s="132">
        <v>0</v>
      </c>
      <c r="R199" s="60">
        <v>0</v>
      </c>
      <c r="S199" s="58">
        <v>4</v>
      </c>
      <c r="T199" s="58">
        <v>1</v>
      </c>
      <c r="U199" s="132">
        <v>0</v>
      </c>
      <c r="V199" s="58">
        <v>0</v>
      </c>
      <c r="W199" s="58">
        <v>0</v>
      </c>
      <c r="X199" s="58">
        <v>0</v>
      </c>
      <c r="Y199" s="132">
        <v>0</v>
      </c>
      <c r="Z199" s="61">
        <v>0</v>
      </c>
      <c r="AA199" s="59">
        <v>3</v>
      </c>
      <c r="AB199" s="59">
        <v>0</v>
      </c>
      <c r="AC199" s="132">
        <v>1</v>
      </c>
      <c r="AD199" s="61">
        <v>0</v>
      </c>
      <c r="AE199" s="59">
        <v>1</v>
      </c>
      <c r="AF199" s="59">
        <v>1</v>
      </c>
      <c r="AG199" s="132">
        <v>0</v>
      </c>
      <c r="AH199" s="61">
        <v>0</v>
      </c>
      <c r="AI199" s="132">
        <v>1</v>
      </c>
      <c r="AJ199" s="64">
        <f>IFERROR(VLOOKUP($B199,STOCK!$A:$H,3,0)," ")</f>
        <v>18</v>
      </c>
      <c r="AK199" s="65">
        <f>IFERROR(VLOOKUP($B199,STOCK!$A:$H,4,0)," ")</f>
        <v>8</v>
      </c>
      <c r="AL199" s="65">
        <f>IFERROR(VLOOKUP($B199,STOCK!$A:$H,5,0)," ")</f>
        <v>8</v>
      </c>
      <c r="AM199" s="65">
        <f>IFERROR(VLOOKUP($B199,STOCK!$A:$H,6,0)," ")</f>
        <v>8</v>
      </c>
      <c r="AN199" s="65">
        <f>IFERROR(VLOOKUP($B199,STOCK!$A:$H,7,0)," ")</f>
        <v>17</v>
      </c>
      <c r="AO199" s="65">
        <f>IFERROR(VLOOKUP($B199,STOCK!$A:$H,8,0)," ")</f>
        <v>5</v>
      </c>
      <c r="AP199" s="62" t="str">
        <f t="shared" si="39"/>
        <v>SV</v>
      </c>
      <c r="AQ199" s="50" t="str">
        <f t="shared" si="40"/>
        <v>SV</v>
      </c>
      <c r="AR199" s="50" t="str">
        <f t="shared" si="41"/>
        <v>SV</v>
      </c>
      <c r="AS199" s="50">
        <f t="shared" si="42"/>
        <v>240</v>
      </c>
      <c r="AT199" s="50" t="str">
        <f t="shared" si="43"/>
        <v>SV</v>
      </c>
      <c r="AU199" s="63">
        <f t="shared" si="50"/>
        <v>150</v>
      </c>
      <c r="AV199" s="67">
        <v>80750</v>
      </c>
      <c r="AW199" s="133">
        <v>79342.685840000006</v>
      </c>
      <c r="AX199" s="49">
        <v>92900</v>
      </c>
      <c r="AY199" s="51">
        <f t="shared" si="44"/>
        <v>0.15046439628482977</v>
      </c>
      <c r="AZ199" s="51">
        <f t="shared" si="45"/>
        <v>0.13078579117330463</v>
      </c>
      <c r="BA199" s="49">
        <v>89900</v>
      </c>
      <c r="BB199" s="52">
        <v>3</v>
      </c>
      <c r="BC199" s="51">
        <f t="shared" si="46"/>
        <v>0.11331269349845208</v>
      </c>
      <c r="BD199" s="51">
        <f t="shared" si="47"/>
        <v>0.10177975528364849</v>
      </c>
      <c r="BE199" s="49">
        <v>86900</v>
      </c>
      <c r="BF199" s="52">
        <v>6</v>
      </c>
      <c r="BG199" s="51">
        <f t="shared" si="48"/>
        <v>7.6160990712074383E-2</v>
      </c>
      <c r="BH199" s="51">
        <f t="shared" si="49"/>
        <v>7.0771001150747984E-2</v>
      </c>
      <c r="BI199" s="282">
        <f t="shared" si="51"/>
        <v>2</v>
      </c>
    </row>
    <row r="200" spans="1:61" hidden="1">
      <c r="A200" s="54" t="s">
        <v>150</v>
      </c>
      <c r="B200" s="55" t="s">
        <v>837</v>
      </c>
      <c r="C200" s="55" t="s">
        <v>838</v>
      </c>
      <c r="D200" s="44" t="s">
        <v>839</v>
      </c>
      <c r="E200" s="56">
        <v>1</v>
      </c>
      <c r="F200" s="46" t="s">
        <v>5814</v>
      </c>
      <c r="G200" s="47" t="s">
        <v>5814</v>
      </c>
      <c r="H200" s="47" t="s">
        <v>5882</v>
      </c>
      <c r="I200" s="48" t="s">
        <v>5892</v>
      </c>
      <c r="J200" s="48" t="s">
        <v>5893</v>
      </c>
      <c r="K200" s="48" t="s">
        <v>5901</v>
      </c>
      <c r="L200" s="45">
        <v>27</v>
      </c>
      <c r="M200" s="47" t="s">
        <v>5871</v>
      </c>
      <c r="N200" s="60">
        <v>0</v>
      </c>
      <c r="O200" s="58">
        <v>0</v>
      </c>
      <c r="P200" s="58">
        <v>0</v>
      </c>
      <c r="Q200" s="132">
        <v>0</v>
      </c>
      <c r="R200" s="60">
        <v>1</v>
      </c>
      <c r="S200" s="58">
        <v>6</v>
      </c>
      <c r="T200" s="58">
        <v>0</v>
      </c>
      <c r="U200" s="132">
        <v>0</v>
      </c>
      <c r="V200" s="58">
        <v>0</v>
      </c>
      <c r="W200" s="58">
        <v>0</v>
      </c>
      <c r="X200" s="58">
        <v>0</v>
      </c>
      <c r="Y200" s="132">
        <v>0</v>
      </c>
      <c r="Z200" s="61">
        <v>0</v>
      </c>
      <c r="AA200" s="59">
        <v>0</v>
      </c>
      <c r="AB200" s="59">
        <v>1</v>
      </c>
      <c r="AC200" s="132">
        <v>1</v>
      </c>
      <c r="AD200" s="61">
        <v>0</v>
      </c>
      <c r="AE200" s="59">
        <v>0</v>
      </c>
      <c r="AF200" s="59">
        <v>0</v>
      </c>
      <c r="AG200" s="132">
        <v>0</v>
      </c>
      <c r="AH200" s="61">
        <v>0</v>
      </c>
      <c r="AI200" s="132">
        <v>0</v>
      </c>
      <c r="AJ200" s="64">
        <f>IFERROR(VLOOKUP($B200,STOCK!$A:$H,3,0)," ")</f>
        <v>14</v>
      </c>
      <c r="AK200" s="65">
        <f>IFERROR(VLOOKUP($B200,STOCK!$A:$H,4,0)," ")</f>
        <v>16</v>
      </c>
      <c r="AL200" s="65">
        <f>IFERROR(VLOOKUP($B200,STOCK!$A:$H,5,0)," ")</f>
        <v>8</v>
      </c>
      <c r="AM200" s="65">
        <f>IFERROR(VLOOKUP($B200,STOCK!$A:$H,6,0)," ")</f>
        <v>11</v>
      </c>
      <c r="AN200" s="65">
        <f>IFERROR(VLOOKUP($B200,STOCK!$A:$H,7,0)," ")</f>
        <v>6</v>
      </c>
      <c r="AO200" s="65">
        <f>IFERROR(VLOOKUP($B200,STOCK!$A:$H,8,0)," ")</f>
        <v>2</v>
      </c>
      <c r="AP200" s="62" t="str">
        <f t="shared" si="39"/>
        <v>SV</v>
      </c>
      <c r="AQ200" s="50" t="str">
        <f t="shared" si="40"/>
        <v>SV</v>
      </c>
      <c r="AR200" s="50" t="str">
        <f t="shared" si="41"/>
        <v>SV</v>
      </c>
      <c r="AS200" s="50">
        <f t="shared" si="42"/>
        <v>330</v>
      </c>
      <c r="AT200" s="50" t="str">
        <f t="shared" si="43"/>
        <v>SV</v>
      </c>
      <c r="AU200" s="63" t="str">
        <f t="shared" si="50"/>
        <v>SV</v>
      </c>
      <c r="AV200" s="67">
        <v>80750</v>
      </c>
      <c r="AW200" s="133">
        <v>79175.901750000005</v>
      </c>
      <c r="AX200" s="49">
        <v>92900</v>
      </c>
      <c r="AY200" s="51">
        <f t="shared" si="44"/>
        <v>0.15046439628482977</v>
      </c>
      <c r="AZ200" s="51">
        <f t="shared" si="45"/>
        <v>0.13078579117330463</v>
      </c>
      <c r="BA200" s="49">
        <v>89900</v>
      </c>
      <c r="BB200" s="52">
        <v>3</v>
      </c>
      <c r="BC200" s="51">
        <f t="shared" si="46"/>
        <v>0.11331269349845208</v>
      </c>
      <c r="BD200" s="51">
        <f t="shared" si="47"/>
        <v>0.10177975528364849</v>
      </c>
      <c r="BE200" s="49">
        <v>86900</v>
      </c>
      <c r="BF200" s="52">
        <v>6</v>
      </c>
      <c r="BG200" s="51">
        <f t="shared" si="48"/>
        <v>7.6160990712074383E-2</v>
      </c>
      <c r="BH200" s="51">
        <f t="shared" si="49"/>
        <v>7.0771001150747984E-2</v>
      </c>
      <c r="BI200" s="282">
        <f t="shared" si="51"/>
        <v>1</v>
      </c>
    </row>
    <row r="201" spans="1:61" hidden="1">
      <c r="A201" s="54" t="s">
        <v>150</v>
      </c>
      <c r="B201" s="55" t="s">
        <v>840</v>
      </c>
      <c r="C201" s="55" t="s">
        <v>841</v>
      </c>
      <c r="D201" s="44" t="s">
        <v>842</v>
      </c>
      <c r="E201" s="56">
        <v>6</v>
      </c>
      <c r="F201" s="46" t="s">
        <v>5814</v>
      </c>
      <c r="G201" s="47" t="s">
        <v>5814</v>
      </c>
      <c r="H201" s="47" t="s">
        <v>5882</v>
      </c>
      <c r="I201" s="48" t="s">
        <v>5892</v>
      </c>
      <c r="J201" s="48" t="s">
        <v>5893</v>
      </c>
      <c r="K201" s="48" t="s">
        <v>5901</v>
      </c>
      <c r="L201" s="45">
        <v>27</v>
      </c>
      <c r="M201" s="47" t="s">
        <v>5871</v>
      </c>
      <c r="N201" s="60">
        <v>16</v>
      </c>
      <c r="O201" s="58">
        <v>3</v>
      </c>
      <c r="P201" s="58">
        <v>3</v>
      </c>
      <c r="Q201" s="132">
        <v>7</v>
      </c>
      <c r="R201" s="60">
        <v>6</v>
      </c>
      <c r="S201" s="58">
        <v>6</v>
      </c>
      <c r="T201" s="58">
        <v>4</v>
      </c>
      <c r="U201" s="132">
        <v>9</v>
      </c>
      <c r="V201" s="58">
        <v>0</v>
      </c>
      <c r="W201" s="58">
        <v>1</v>
      </c>
      <c r="X201" s="58">
        <v>1</v>
      </c>
      <c r="Y201" s="132">
        <v>0</v>
      </c>
      <c r="Z201" s="61">
        <v>0</v>
      </c>
      <c r="AA201" s="59">
        <v>0</v>
      </c>
      <c r="AB201" s="59">
        <v>0</v>
      </c>
      <c r="AC201" s="132">
        <v>0</v>
      </c>
      <c r="AD201" s="61">
        <v>1</v>
      </c>
      <c r="AE201" s="59">
        <v>6</v>
      </c>
      <c r="AF201" s="59">
        <v>3</v>
      </c>
      <c r="AG201" s="132">
        <v>3</v>
      </c>
      <c r="AH201" s="61">
        <v>0</v>
      </c>
      <c r="AI201" s="132">
        <v>0</v>
      </c>
      <c r="AJ201" s="64">
        <f>IFERROR(VLOOKUP($B201,STOCK!$A:$H,3,0)," ")</f>
        <v>22</v>
      </c>
      <c r="AK201" s="65">
        <f>IFERROR(VLOOKUP($B201,STOCK!$A:$H,4,0)," ")</f>
        <v>7</v>
      </c>
      <c r="AL201" s="65">
        <f>IFERROR(VLOOKUP($B201,STOCK!$A:$H,5,0)," ")</f>
        <v>9</v>
      </c>
      <c r="AM201" s="65">
        <f>IFERROR(VLOOKUP($B201,STOCK!$A:$H,6,0)," ")</f>
        <v>16</v>
      </c>
      <c r="AN201" s="65">
        <f>IFERROR(VLOOKUP($B201,STOCK!$A:$H,7,0)," ")</f>
        <v>9</v>
      </c>
      <c r="AO201" s="65">
        <f>IFERROR(VLOOKUP($B201,STOCK!$A:$H,8,0)," ")</f>
        <v>0</v>
      </c>
      <c r="AP201" s="62">
        <f t="shared" si="39"/>
        <v>94.285714285714278</v>
      </c>
      <c r="AQ201" s="50">
        <f t="shared" si="40"/>
        <v>23.333333333333332</v>
      </c>
      <c r="AR201" s="50" t="str">
        <f t="shared" si="41"/>
        <v>SV</v>
      </c>
      <c r="AS201" s="50" t="str">
        <f t="shared" si="42"/>
        <v>SV</v>
      </c>
      <c r="AT201" s="50">
        <f t="shared" si="43"/>
        <v>90</v>
      </c>
      <c r="AU201" s="63" t="str">
        <f t="shared" si="50"/>
        <v>Q</v>
      </c>
      <c r="AV201" s="67">
        <v>63650</v>
      </c>
      <c r="AW201" s="133">
        <v>62271.941050000001</v>
      </c>
      <c r="AX201" s="49">
        <v>72900</v>
      </c>
      <c r="AY201" s="51">
        <f t="shared" si="44"/>
        <v>0.14532600157109199</v>
      </c>
      <c r="AZ201" s="51">
        <f t="shared" si="45"/>
        <v>0.12688614540466392</v>
      </c>
      <c r="BA201" s="49">
        <v>70900</v>
      </c>
      <c r="BB201" s="52">
        <v>3</v>
      </c>
      <c r="BC201" s="51">
        <f t="shared" si="46"/>
        <v>0.11390416339355847</v>
      </c>
      <c r="BD201" s="51">
        <f t="shared" si="47"/>
        <v>0.10225669957686882</v>
      </c>
      <c r="BE201" s="49">
        <v>69900</v>
      </c>
      <c r="BF201" s="52">
        <v>6</v>
      </c>
      <c r="BG201" s="51">
        <f t="shared" si="48"/>
        <v>9.8193244304791927E-2</v>
      </c>
      <c r="BH201" s="51">
        <f t="shared" si="49"/>
        <v>8.9413447782546493E-2</v>
      </c>
      <c r="BI201" s="282">
        <f t="shared" si="51"/>
        <v>19</v>
      </c>
    </row>
    <row r="202" spans="1:61" hidden="1">
      <c r="A202" s="54" t="s">
        <v>150</v>
      </c>
      <c r="B202" s="55" t="s">
        <v>843</v>
      </c>
      <c r="C202" s="55" t="s">
        <v>844</v>
      </c>
      <c r="D202" s="44" t="s">
        <v>845</v>
      </c>
      <c r="E202" s="56">
        <v>1</v>
      </c>
      <c r="F202" s="46" t="s">
        <v>5814</v>
      </c>
      <c r="G202" s="47" t="s">
        <v>5814</v>
      </c>
      <c r="H202" s="47" t="s">
        <v>5882</v>
      </c>
      <c r="I202" s="48" t="s">
        <v>5892</v>
      </c>
      <c r="J202" s="48" t="s">
        <v>5893</v>
      </c>
      <c r="K202" s="48" t="s">
        <v>5901</v>
      </c>
      <c r="L202" s="45">
        <v>27</v>
      </c>
      <c r="M202" s="47" t="s">
        <v>5871</v>
      </c>
      <c r="N202" s="60">
        <v>0</v>
      </c>
      <c r="O202" s="58">
        <v>2</v>
      </c>
      <c r="P202" s="58">
        <v>3</v>
      </c>
      <c r="Q202" s="132">
        <v>3</v>
      </c>
      <c r="R202" s="60">
        <v>3</v>
      </c>
      <c r="S202" s="58">
        <v>0</v>
      </c>
      <c r="T202" s="58">
        <v>1</v>
      </c>
      <c r="U202" s="132">
        <v>2</v>
      </c>
      <c r="V202" s="58">
        <v>0</v>
      </c>
      <c r="W202" s="58">
        <v>1</v>
      </c>
      <c r="X202" s="58">
        <v>0</v>
      </c>
      <c r="Y202" s="132">
        <v>0</v>
      </c>
      <c r="Z202" s="61">
        <v>0</v>
      </c>
      <c r="AA202" s="59">
        <v>2</v>
      </c>
      <c r="AB202" s="59">
        <v>0</v>
      </c>
      <c r="AC202" s="132">
        <v>0</v>
      </c>
      <c r="AD202" s="61">
        <v>1</v>
      </c>
      <c r="AE202" s="59">
        <v>0</v>
      </c>
      <c r="AF202" s="59">
        <v>1</v>
      </c>
      <c r="AG202" s="132">
        <v>1</v>
      </c>
      <c r="AH202" s="61">
        <v>0</v>
      </c>
      <c r="AI202" s="132">
        <v>0</v>
      </c>
      <c r="AJ202" s="64">
        <f>IFERROR(VLOOKUP($B202,STOCK!$A:$H,3,0)," ")</f>
        <v>13</v>
      </c>
      <c r="AK202" s="65">
        <f>IFERROR(VLOOKUP($B202,STOCK!$A:$H,4,0)," ")</f>
        <v>3</v>
      </c>
      <c r="AL202" s="65">
        <f>IFERROR(VLOOKUP($B202,STOCK!$A:$H,5,0)," ")</f>
        <v>7</v>
      </c>
      <c r="AM202" s="65">
        <f>IFERROR(VLOOKUP($B202,STOCK!$A:$H,6,0)," ")</f>
        <v>3</v>
      </c>
      <c r="AN202" s="65">
        <f>IFERROR(VLOOKUP($B202,STOCK!$A:$H,7,0)," ")</f>
        <v>10</v>
      </c>
      <c r="AO202" s="65">
        <f>IFERROR(VLOOKUP($B202,STOCK!$A:$H,8,0)," ")</f>
        <v>6</v>
      </c>
      <c r="AP202" s="62">
        <f t="shared" si="39"/>
        <v>130</v>
      </c>
      <c r="AQ202" s="50">
        <f t="shared" si="40"/>
        <v>45</v>
      </c>
      <c r="AR202" s="50" t="str">
        <f t="shared" si="41"/>
        <v>SV</v>
      </c>
      <c r="AS202" s="50" t="str">
        <f t="shared" si="42"/>
        <v>SV</v>
      </c>
      <c r="AT202" s="50">
        <f t="shared" si="43"/>
        <v>300</v>
      </c>
      <c r="AU202" s="63" t="str">
        <f t="shared" si="50"/>
        <v>SV</v>
      </c>
      <c r="AV202" s="67">
        <v>80750</v>
      </c>
      <c r="AW202" s="133">
        <v>79861.696200000006</v>
      </c>
      <c r="AX202" s="49">
        <v>92900</v>
      </c>
      <c r="AY202" s="51">
        <f t="shared" si="44"/>
        <v>0.15046439628482977</v>
      </c>
      <c r="AZ202" s="51">
        <f t="shared" si="45"/>
        <v>0.13078579117330463</v>
      </c>
      <c r="BA202" s="49">
        <v>89900</v>
      </c>
      <c r="BB202" s="52">
        <v>3</v>
      </c>
      <c r="BC202" s="51">
        <f t="shared" si="46"/>
        <v>0.11331269349845208</v>
      </c>
      <c r="BD202" s="51">
        <f t="shared" si="47"/>
        <v>0.10177975528364849</v>
      </c>
      <c r="BE202" s="49">
        <v>86900</v>
      </c>
      <c r="BF202" s="52">
        <v>6</v>
      </c>
      <c r="BG202" s="51">
        <f t="shared" si="48"/>
        <v>7.6160990712074383E-2</v>
      </c>
      <c r="BH202" s="51">
        <f t="shared" si="49"/>
        <v>7.0771001150747984E-2</v>
      </c>
      <c r="BI202" s="282">
        <f t="shared" si="51"/>
        <v>6</v>
      </c>
    </row>
    <row r="203" spans="1:61" hidden="1">
      <c r="A203" s="54" t="s">
        <v>149</v>
      </c>
      <c r="B203" s="55" t="s">
        <v>846</v>
      </c>
      <c r="C203" s="55" t="s">
        <v>847</v>
      </c>
      <c r="D203" s="44" t="s">
        <v>848</v>
      </c>
      <c r="E203" s="56">
        <v>6</v>
      </c>
      <c r="F203" s="46" t="s">
        <v>5814</v>
      </c>
      <c r="G203" s="47" t="s">
        <v>5814</v>
      </c>
      <c r="H203" s="47" t="s">
        <v>5882</v>
      </c>
      <c r="I203" s="48" t="s">
        <v>5892</v>
      </c>
      <c r="J203" s="48" t="s">
        <v>5893</v>
      </c>
      <c r="K203" s="48" t="s">
        <v>5902</v>
      </c>
      <c r="L203" s="45">
        <v>984</v>
      </c>
      <c r="M203" s="47" t="s">
        <v>5903</v>
      </c>
      <c r="N203" s="60">
        <v>0</v>
      </c>
      <c r="O203" s="58">
        <v>1</v>
      </c>
      <c r="P203" s="58">
        <v>0</v>
      </c>
      <c r="Q203" s="132">
        <v>0</v>
      </c>
      <c r="R203" s="60">
        <v>0</v>
      </c>
      <c r="S203" s="58">
        <v>0</v>
      </c>
      <c r="T203" s="58">
        <v>0</v>
      </c>
      <c r="U203" s="132">
        <v>0</v>
      </c>
      <c r="V203" s="58">
        <v>0</v>
      </c>
      <c r="W203" s="58">
        <v>0</v>
      </c>
      <c r="X203" s="58">
        <v>0</v>
      </c>
      <c r="Y203" s="132">
        <v>0</v>
      </c>
      <c r="Z203" s="61">
        <v>0</v>
      </c>
      <c r="AA203" s="59">
        <v>0</v>
      </c>
      <c r="AB203" s="59">
        <v>0</v>
      </c>
      <c r="AC203" s="132">
        <v>0</v>
      </c>
      <c r="AD203" s="61">
        <v>0</v>
      </c>
      <c r="AE203" s="59">
        <v>0</v>
      </c>
      <c r="AF203" s="59">
        <v>0</v>
      </c>
      <c r="AG203" s="132">
        <v>0</v>
      </c>
      <c r="AH203" s="61">
        <v>0</v>
      </c>
      <c r="AI203" s="132">
        <v>0</v>
      </c>
      <c r="AJ203" s="64">
        <f>IFERROR(VLOOKUP($B203,STOCK!$A:$H,3,0)," ")</f>
        <v>2</v>
      </c>
      <c r="AK203" s="65">
        <f>IFERROR(VLOOKUP($B203,STOCK!$A:$H,4,0)," ")</f>
        <v>5</v>
      </c>
      <c r="AL203" s="65">
        <f>IFERROR(VLOOKUP($B203,STOCK!$A:$H,5,0)," ")</f>
        <v>0</v>
      </c>
      <c r="AM203" s="65">
        <f>IFERROR(VLOOKUP($B203,STOCK!$A:$H,6,0)," ")</f>
        <v>0</v>
      </c>
      <c r="AN203" s="65">
        <f>IFERROR(VLOOKUP($B203,STOCK!$A:$H,7,0)," ")</f>
        <v>0</v>
      </c>
      <c r="AO203" s="65">
        <f>IFERROR(VLOOKUP($B203,STOCK!$A:$H,8,0)," ")</f>
        <v>0</v>
      </c>
      <c r="AP203" s="62" t="str">
        <f t="shared" si="39"/>
        <v>SV</v>
      </c>
      <c r="AQ203" s="50" t="str">
        <f t="shared" si="40"/>
        <v>SV</v>
      </c>
      <c r="AR203" s="50" t="str">
        <f t="shared" si="41"/>
        <v>Q</v>
      </c>
      <c r="AS203" s="50" t="str">
        <f t="shared" si="42"/>
        <v>Q</v>
      </c>
      <c r="AT203" s="50" t="str">
        <f t="shared" si="43"/>
        <v>Q</v>
      </c>
      <c r="AU203" s="63" t="str">
        <f t="shared" si="50"/>
        <v>Q</v>
      </c>
      <c r="AV203" s="67">
        <v>71999.999995000006</v>
      </c>
      <c r="AW203" s="133">
        <v>72000.000379999998</v>
      </c>
      <c r="AX203" s="49">
        <v>87900</v>
      </c>
      <c r="AY203" s="51">
        <f t="shared" si="44"/>
        <v>0.2208333334181134</v>
      </c>
      <c r="AZ203" s="51">
        <f t="shared" si="45"/>
        <v>0.18088737207053462</v>
      </c>
      <c r="BA203" s="49">
        <v>85900</v>
      </c>
      <c r="BB203" s="52">
        <v>3</v>
      </c>
      <c r="BC203" s="51">
        <f t="shared" si="46"/>
        <v>0.1930555556384066</v>
      </c>
      <c r="BD203" s="51">
        <f t="shared" si="47"/>
        <v>0.16181606525029096</v>
      </c>
      <c r="BE203" s="49">
        <v>83900</v>
      </c>
      <c r="BF203" s="52">
        <v>6</v>
      </c>
      <c r="BG203" s="51">
        <f t="shared" si="48"/>
        <v>0.16527777785869979</v>
      </c>
      <c r="BH203" s="51">
        <f t="shared" si="49"/>
        <v>0.14183551853396895</v>
      </c>
      <c r="BI203" s="282">
        <f t="shared" si="51"/>
        <v>0</v>
      </c>
    </row>
    <row r="204" spans="1:61" hidden="1">
      <c r="A204" s="54" t="s">
        <v>149</v>
      </c>
      <c r="B204" s="55" t="s">
        <v>849</v>
      </c>
      <c r="C204" s="55" t="s">
        <v>850</v>
      </c>
      <c r="D204" s="44" t="s">
        <v>851</v>
      </c>
      <c r="E204" s="56">
        <v>1</v>
      </c>
      <c r="F204" s="46" t="s">
        <v>5814</v>
      </c>
      <c r="G204" s="47" t="s">
        <v>5814</v>
      </c>
      <c r="H204" s="47" t="s">
        <v>5882</v>
      </c>
      <c r="I204" s="48" t="s">
        <v>5892</v>
      </c>
      <c r="J204" s="48" t="s">
        <v>5893</v>
      </c>
      <c r="K204" s="48" t="s">
        <v>5902</v>
      </c>
      <c r="L204" s="45">
        <v>984</v>
      </c>
      <c r="M204" s="47" t="s">
        <v>5903</v>
      </c>
      <c r="N204" s="60">
        <v>0</v>
      </c>
      <c r="O204" s="58">
        <v>0</v>
      </c>
      <c r="P204" s="58">
        <v>0</v>
      </c>
      <c r="Q204" s="132">
        <v>0</v>
      </c>
      <c r="R204" s="60">
        <v>0</v>
      </c>
      <c r="S204" s="58">
        <v>0</v>
      </c>
      <c r="T204" s="58">
        <v>0</v>
      </c>
      <c r="U204" s="132">
        <v>0</v>
      </c>
      <c r="V204" s="58">
        <v>0</v>
      </c>
      <c r="W204" s="58">
        <v>0</v>
      </c>
      <c r="X204" s="58">
        <v>0</v>
      </c>
      <c r="Y204" s="132">
        <v>0</v>
      </c>
      <c r="Z204" s="61">
        <v>0</v>
      </c>
      <c r="AA204" s="59">
        <v>0</v>
      </c>
      <c r="AB204" s="59">
        <v>0</v>
      </c>
      <c r="AC204" s="132">
        <v>0</v>
      </c>
      <c r="AD204" s="61">
        <v>0</v>
      </c>
      <c r="AE204" s="59">
        <v>0</v>
      </c>
      <c r="AF204" s="59">
        <v>0</v>
      </c>
      <c r="AG204" s="132">
        <v>0</v>
      </c>
      <c r="AH204" s="61">
        <v>0</v>
      </c>
      <c r="AI204" s="132">
        <v>0</v>
      </c>
      <c r="AJ204" s="64">
        <f>IFERROR(VLOOKUP($B204,STOCK!$A:$H,3,0)," ")</f>
        <v>6</v>
      </c>
      <c r="AK204" s="65">
        <f>IFERROR(VLOOKUP($B204,STOCK!$A:$H,4,0)," ")</f>
        <v>5</v>
      </c>
      <c r="AL204" s="65">
        <f>IFERROR(VLOOKUP($B204,STOCK!$A:$H,5,0)," ")</f>
        <v>0</v>
      </c>
      <c r="AM204" s="65">
        <f>IFERROR(VLOOKUP($B204,STOCK!$A:$H,6,0)," ")</f>
        <v>0</v>
      </c>
      <c r="AN204" s="65">
        <f>IFERROR(VLOOKUP($B204,STOCK!$A:$H,7,0)," ")</f>
        <v>0</v>
      </c>
      <c r="AO204" s="65">
        <f>IFERROR(VLOOKUP($B204,STOCK!$A:$H,8,0)," ")</f>
        <v>0</v>
      </c>
      <c r="AP204" s="62" t="str">
        <f t="shared" si="39"/>
        <v>SV</v>
      </c>
      <c r="AQ204" s="50" t="str">
        <f t="shared" si="40"/>
        <v>SV</v>
      </c>
      <c r="AR204" s="50" t="str">
        <f t="shared" si="41"/>
        <v>Q</v>
      </c>
      <c r="AS204" s="50" t="str">
        <f t="shared" si="42"/>
        <v>Q</v>
      </c>
      <c r="AT204" s="50" t="str">
        <f t="shared" si="43"/>
        <v>Q</v>
      </c>
      <c r="AU204" s="63" t="str">
        <f t="shared" si="50"/>
        <v>Q</v>
      </c>
      <c r="AV204" s="67">
        <v>64999.999999</v>
      </c>
      <c r="AW204" s="133">
        <v>64999.999900000003</v>
      </c>
      <c r="AX204" s="49">
        <v>79900</v>
      </c>
      <c r="AY204" s="51">
        <f t="shared" si="44"/>
        <v>0.22923076924968044</v>
      </c>
      <c r="AZ204" s="51">
        <f t="shared" si="45"/>
        <v>0.18648310389236547</v>
      </c>
      <c r="BA204" s="49">
        <v>77900</v>
      </c>
      <c r="BB204" s="52">
        <v>3</v>
      </c>
      <c r="BC204" s="51">
        <f t="shared" si="46"/>
        <v>0.19846153847997638</v>
      </c>
      <c r="BD204" s="51">
        <f t="shared" si="47"/>
        <v>0.16559691913992297</v>
      </c>
      <c r="BE204" s="49">
        <v>75900</v>
      </c>
      <c r="BF204" s="52">
        <v>6</v>
      </c>
      <c r="BG204" s="51">
        <f t="shared" si="48"/>
        <v>0.1676923077102721</v>
      </c>
      <c r="BH204" s="51">
        <f t="shared" si="49"/>
        <v>0.1436100131884058</v>
      </c>
      <c r="BI204" s="282">
        <f t="shared" si="51"/>
        <v>0</v>
      </c>
    </row>
    <row r="205" spans="1:61" hidden="1">
      <c r="A205" s="54" t="s">
        <v>150</v>
      </c>
      <c r="B205" s="55" t="s">
        <v>852</v>
      </c>
      <c r="C205" s="55" t="s">
        <v>853</v>
      </c>
      <c r="D205" s="44" t="s">
        <v>854</v>
      </c>
      <c r="E205" s="56">
        <v>6</v>
      </c>
      <c r="F205" s="46" t="s">
        <v>5814</v>
      </c>
      <c r="G205" s="47" t="s">
        <v>5814</v>
      </c>
      <c r="H205" s="47" t="s">
        <v>5882</v>
      </c>
      <c r="I205" s="48" t="s">
        <v>5892</v>
      </c>
      <c r="J205" s="48" t="s">
        <v>5893</v>
      </c>
      <c r="K205" s="48" t="s">
        <v>5904</v>
      </c>
      <c r="L205" s="45">
        <v>114</v>
      </c>
      <c r="M205" s="47" t="s">
        <v>161</v>
      </c>
      <c r="N205" s="60">
        <v>9</v>
      </c>
      <c r="O205" s="58">
        <v>9</v>
      </c>
      <c r="P205" s="58">
        <v>11</v>
      </c>
      <c r="Q205" s="132">
        <v>13</v>
      </c>
      <c r="R205" s="60">
        <v>4</v>
      </c>
      <c r="S205" s="58">
        <v>11</v>
      </c>
      <c r="T205" s="58">
        <v>1</v>
      </c>
      <c r="U205" s="132">
        <v>2</v>
      </c>
      <c r="V205" s="58">
        <v>7</v>
      </c>
      <c r="W205" s="58">
        <v>2</v>
      </c>
      <c r="X205" s="58">
        <v>3</v>
      </c>
      <c r="Y205" s="132">
        <v>1</v>
      </c>
      <c r="Z205" s="61">
        <v>8</v>
      </c>
      <c r="AA205" s="59">
        <v>7</v>
      </c>
      <c r="AB205" s="59">
        <v>6</v>
      </c>
      <c r="AC205" s="132">
        <v>7</v>
      </c>
      <c r="AD205" s="61">
        <v>1</v>
      </c>
      <c r="AE205" s="59">
        <v>9</v>
      </c>
      <c r="AF205" s="59">
        <v>1</v>
      </c>
      <c r="AG205" s="132">
        <v>0</v>
      </c>
      <c r="AH205" s="61">
        <v>1</v>
      </c>
      <c r="AI205" s="132">
        <v>1</v>
      </c>
      <c r="AJ205" s="64">
        <f>IFERROR(VLOOKUP($B205,STOCK!$A:$H,3,0)," ")</f>
        <v>100</v>
      </c>
      <c r="AK205" s="65">
        <f>IFERROR(VLOOKUP($B205,STOCK!$A:$H,4,0)," ")</f>
        <v>112</v>
      </c>
      <c r="AL205" s="65">
        <f>IFERROR(VLOOKUP($B205,STOCK!$A:$H,5,0)," ")</f>
        <v>63</v>
      </c>
      <c r="AM205" s="65">
        <f>IFERROR(VLOOKUP($B205,STOCK!$A:$H,6,0)," ")</f>
        <v>94</v>
      </c>
      <c r="AN205" s="65">
        <f>IFERROR(VLOOKUP($B205,STOCK!$A:$H,7,0)," ")</f>
        <v>48</v>
      </c>
      <c r="AO205" s="65">
        <f>IFERROR(VLOOKUP($B205,STOCK!$A:$H,8,0)," ")</f>
        <v>35</v>
      </c>
      <c r="AP205" s="62">
        <f t="shared" si="39"/>
        <v>230.76923076923077</v>
      </c>
      <c r="AQ205" s="50">
        <f t="shared" si="40"/>
        <v>1680</v>
      </c>
      <c r="AR205" s="50">
        <f t="shared" si="41"/>
        <v>1890</v>
      </c>
      <c r="AS205" s="50">
        <f t="shared" si="42"/>
        <v>402.85714285714289</v>
      </c>
      <c r="AT205" s="50" t="str">
        <f t="shared" si="43"/>
        <v>SV</v>
      </c>
      <c r="AU205" s="63">
        <f t="shared" si="50"/>
        <v>1050</v>
      </c>
      <c r="AV205" s="67">
        <v>34700.000005000002</v>
      </c>
      <c r="AW205" s="133">
        <v>27770.501110000001</v>
      </c>
      <c r="AX205" s="49">
        <v>39900</v>
      </c>
      <c r="AY205" s="51">
        <f t="shared" si="44"/>
        <v>0.14985590761529455</v>
      </c>
      <c r="AZ205" s="51">
        <f t="shared" si="45"/>
        <v>0.13032581441102753</v>
      </c>
      <c r="BA205" s="49">
        <v>38900</v>
      </c>
      <c r="BB205" s="52">
        <v>3</v>
      </c>
      <c r="BC205" s="51">
        <f t="shared" si="46"/>
        <v>0.12103746381541236</v>
      </c>
      <c r="BD205" s="51">
        <f t="shared" si="47"/>
        <v>0.1079691515424164</v>
      </c>
      <c r="BE205" s="49">
        <v>37900</v>
      </c>
      <c r="BF205" s="52">
        <v>6</v>
      </c>
      <c r="BG205" s="51">
        <f t="shared" si="48"/>
        <v>9.2219020015530395E-2</v>
      </c>
      <c r="BH205" s="51">
        <f t="shared" si="49"/>
        <v>8.4432717546174096E-2</v>
      </c>
      <c r="BI205" s="282">
        <f t="shared" si="51"/>
        <v>24</v>
      </c>
    </row>
    <row r="206" spans="1:61" hidden="1">
      <c r="A206" s="54" t="s">
        <v>150</v>
      </c>
      <c r="B206" s="55" t="s">
        <v>855</v>
      </c>
      <c r="C206" s="55" t="s">
        <v>856</v>
      </c>
      <c r="D206" s="44" t="s">
        <v>857</v>
      </c>
      <c r="E206" s="56">
        <v>6</v>
      </c>
      <c r="F206" s="46" t="s">
        <v>5814</v>
      </c>
      <c r="G206" s="47" t="s">
        <v>5814</v>
      </c>
      <c r="H206" s="47" t="s">
        <v>5882</v>
      </c>
      <c r="I206" s="48" t="s">
        <v>5892</v>
      </c>
      <c r="J206" s="48" t="s">
        <v>5893</v>
      </c>
      <c r="K206" s="48" t="s">
        <v>5904</v>
      </c>
      <c r="L206" s="45">
        <v>114</v>
      </c>
      <c r="M206" s="47" t="s">
        <v>161</v>
      </c>
      <c r="N206" s="60">
        <v>28</v>
      </c>
      <c r="O206" s="58">
        <v>8</v>
      </c>
      <c r="P206" s="58">
        <v>18</v>
      </c>
      <c r="Q206" s="132">
        <v>16</v>
      </c>
      <c r="R206" s="60">
        <v>3</v>
      </c>
      <c r="S206" s="58">
        <v>6</v>
      </c>
      <c r="T206" s="58">
        <v>3</v>
      </c>
      <c r="U206" s="132">
        <v>1</v>
      </c>
      <c r="V206" s="58">
        <v>11</v>
      </c>
      <c r="W206" s="58">
        <v>5</v>
      </c>
      <c r="X206" s="58">
        <v>4</v>
      </c>
      <c r="Y206" s="132">
        <v>4</v>
      </c>
      <c r="Z206" s="61">
        <v>4</v>
      </c>
      <c r="AA206" s="59">
        <v>5</v>
      </c>
      <c r="AB206" s="59">
        <v>2</v>
      </c>
      <c r="AC206" s="132">
        <v>7</v>
      </c>
      <c r="AD206" s="61">
        <v>8</v>
      </c>
      <c r="AE206" s="59">
        <v>8</v>
      </c>
      <c r="AF206" s="59">
        <v>2</v>
      </c>
      <c r="AG206" s="132">
        <v>3</v>
      </c>
      <c r="AH206" s="61">
        <v>0</v>
      </c>
      <c r="AI206" s="132">
        <v>3</v>
      </c>
      <c r="AJ206" s="64">
        <f>IFERROR(VLOOKUP($B206,STOCK!$A:$H,3,0)," ")</f>
        <v>35</v>
      </c>
      <c r="AK206" s="65">
        <f>IFERROR(VLOOKUP($B206,STOCK!$A:$H,4,0)," ")</f>
        <v>135</v>
      </c>
      <c r="AL206" s="65">
        <f>IFERROR(VLOOKUP($B206,STOCK!$A:$H,5,0)," ")</f>
        <v>54</v>
      </c>
      <c r="AM206" s="65">
        <f>IFERROR(VLOOKUP($B206,STOCK!$A:$H,6,0)," ")</f>
        <v>54</v>
      </c>
      <c r="AN206" s="65">
        <f>IFERROR(VLOOKUP($B206,STOCK!$A:$H,7,0)," ")</f>
        <v>45</v>
      </c>
      <c r="AO206" s="65">
        <f>IFERROR(VLOOKUP($B206,STOCK!$A:$H,8,0)," ")</f>
        <v>33</v>
      </c>
      <c r="AP206" s="62">
        <f t="shared" si="39"/>
        <v>65.625</v>
      </c>
      <c r="AQ206" s="50">
        <f t="shared" si="40"/>
        <v>4050</v>
      </c>
      <c r="AR206" s="50">
        <f t="shared" si="41"/>
        <v>405</v>
      </c>
      <c r="AS206" s="50">
        <f t="shared" si="42"/>
        <v>231.42857142857144</v>
      </c>
      <c r="AT206" s="50">
        <f t="shared" si="43"/>
        <v>450</v>
      </c>
      <c r="AU206" s="63">
        <f t="shared" si="50"/>
        <v>330</v>
      </c>
      <c r="AV206" s="67">
        <v>34700.000005000002</v>
      </c>
      <c r="AW206" s="133">
        <v>27787.19284</v>
      </c>
      <c r="AX206" s="49">
        <v>39900</v>
      </c>
      <c r="AY206" s="51">
        <f t="shared" si="44"/>
        <v>0.14985590761529455</v>
      </c>
      <c r="AZ206" s="51">
        <f t="shared" si="45"/>
        <v>0.13032581441102753</v>
      </c>
      <c r="BA206" s="49">
        <v>38900</v>
      </c>
      <c r="BB206" s="52">
        <v>3</v>
      </c>
      <c r="BC206" s="51">
        <f t="shared" si="46"/>
        <v>0.12103746381541236</v>
      </c>
      <c r="BD206" s="51">
        <f t="shared" si="47"/>
        <v>0.1079691515424164</v>
      </c>
      <c r="BE206" s="49">
        <v>37900</v>
      </c>
      <c r="BF206" s="52">
        <v>6</v>
      </c>
      <c r="BG206" s="51">
        <f t="shared" si="48"/>
        <v>9.2219020015530395E-2</v>
      </c>
      <c r="BH206" s="51">
        <f t="shared" si="49"/>
        <v>8.4432717546174096E-2</v>
      </c>
      <c r="BI206" s="282">
        <f t="shared" si="51"/>
        <v>34</v>
      </c>
    </row>
    <row r="207" spans="1:61" hidden="1">
      <c r="A207" s="54" t="s">
        <v>150</v>
      </c>
      <c r="B207" s="55" t="s">
        <v>858</v>
      </c>
      <c r="C207" s="55" t="s">
        <v>859</v>
      </c>
      <c r="D207" s="44" t="s">
        <v>860</v>
      </c>
      <c r="E207" s="56">
        <v>6</v>
      </c>
      <c r="F207" s="46" t="s">
        <v>5814</v>
      </c>
      <c r="G207" s="47" t="s">
        <v>5814</v>
      </c>
      <c r="H207" s="47" t="s">
        <v>5882</v>
      </c>
      <c r="I207" s="48" t="s">
        <v>5892</v>
      </c>
      <c r="J207" s="48" t="s">
        <v>5893</v>
      </c>
      <c r="K207" s="48" t="s">
        <v>5904</v>
      </c>
      <c r="L207" s="45">
        <v>114</v>
      </c>
      <c r="M207" s="47" t="s">
        <v>161</v>
      </c>
      <c r="N207" s="60">
        <v>10</v>
      </c>
      <c r="O207" s="58">
        <v>6</v>
      </c>
      <c r="P207" s="58">
        <v>27</v>
      </c>
      <c r="Q207" s="132">
        <v>44</v>
      </c>
      <c r="R207" s="60">
        <v>4</v>
      </c>
      <c r="S207" s="58">
        <v>6</v>
      </c>
      <c r="T207" s="58">
        <v>9</v>
      </c>
      <c r="U207" s="132">
        <v>10</v>
      </c>
      <c r="V207" s="58">
        <v>5</v>
      </c>
      <c r="W207" s="58">
        <v>1</v>
      </c>
      <c r="X207" s="58">
        <v>12</v>
      </c>
      <c r="Y207" s="132">
        <v>12</v>
      </c>
      <c r="Z207" s="61">
        <v>2</v>
      </c>
      <c r="AA207" s="59">
        <v>4</v>
      </c>
      <c r="AB207" s="59">
        <v>0</v>
      </c>
      <c r="AC207" s="132">
        <v>1</v>
      </c>
      <c r="AD207" s="61">
        <v>6</v>
      </c>
      <c r="AE207" s="59">
        <v>4</v>
      </c>
      <c r="AF207" s="59">
        <v>3</v>
      </c>
      <c r="AG207" s="132">
        <v>0</v>
      </c>
      <c r="AH207" s="61">
        <v>0</v>
      </c>
      <c r="AI207" s="132">
        <v>0</v>
      </c>
      <c r="AJ207" s="64">
        <f>IFERROR(VLOOKUP($B207,STOCK!$A:$H,3,0)," ")</f>
        <v>60</v>
      </c>
      <c r="AK207" s="65">
        <f>IFERROR(VLOOKUP($B207,STOCK!$A:$H,4,0)," ")</f>
        <v>77</v>
      </c>
      <c r="AL207" s="65">
        <f>IFERROR(VLOOKUP($B207,STOCK!$A:$H,5,0)," ")</f>
        <v>27</v>
      </c>
      <c r="AM207" s="65">
        <f>IFERROR(VLOOKUP($B207,STOCK!$A:$H,6,0)," ")</f>
        <v>76</v>
      </c>
      <c r="AN207" s="65">
        <f>IFERROR(VLOOKUP($B207,STOCK!$A:$H,7,0)," ")</f>
        <v>63</v>
      </c>
      <c r="AO207" s="65">
        <f>IFERROR(VLOOKUP($B207,STOCK!$A:$H,8,0)," ")</f>
        <v>36</v>
      </c>
      <c r="AP207" s="62">
        <f t="shared" si="39"/>
        <v>40.909090909090907</v>
      </c>
      <c r="AQ207" s="50">
        <f t="shared" si="40"/>
        <v>231</v>
      </c>
      <c r="AR207" s="50">
        <f t="shared" si="41"/>
        <v>67.5</v>
      </c>
      <c r="AS207" s="50">
        <f t="shared" si="42"/>
        <v>2280</v>
      </c>
      <c r="AT207" s="50" t="str">
        <f t="shared" si="43"/>
        <v>SV</v>
      </c>
      <c r="AU207" s="63" t="str">
        <f t="shared" si="50"/>
        <v>SV</v>
      </c>
      <c r="AV207" s="67">
        <v>34700.000005000002</v>
      </c>
      <c r="AW207" s="133">
        <v>27997.412520000002</v>
      </c>
      <c r="AX207" s="49">
        <v>39900</v>
      </c>
      <c r="AY207" s="51">
        <f t="shared" si="44"/>
        <v>0.14985590761529455</v>
      </c>
      <c r="AZ207" s="51">
        <f t="shared" si="45"/>
        <v>0.13032581441102753</v>
      </c>
      <c r="BA207" s="49">
        <v>38900</v>
      </c>
      <c r="BB207" s="52">
        <v>3</v>
      </c>
      <c r="BC207" s="51">
        <f t="shared" si="46"/>
        <v>0.12103746381541236</v>
      </c>
      <c r="BD207" s="51">
        <f t="shared" si="47"/>
        <v>0.1079691515424164</v>
      </c>
      <c r="BE207" s="49">
        <v>37900</v>
      </c>
      <c r="BF207" s="52">
        <v>6</v>
      </c>
      <c r="BG207" s="51">
        <f t="shared" si="48"/>
        <v>9.2219020015530395E-2</v>
      </c>
      <c r="BH207" s="51">
        <f t="shared" si="49"/>
        <v>8.4432717546174096E-2</v>
      </c>
      <c r="BI207" s="282">
        <f t="shared" si="51"/>
        <v>67</v>
      </c>
    </row>
    <row r="208" spans="1:61" hidden="1">
      <c r="A208" s="54" t="s">
        <v>150</v>
      </c>
      <c r="B208" s="55" t="s">
        <v>861</v>
      </c>
      <c r="C208" s="55" t="s">
        <v>862</v>
      </c>
      <c r="D208" s="44" t="s">
        <v>863</v>
      </c>
      <c r="E208" s="56">
        <v>6</v>
      </c>
      <c r="F208" s="46" t="s">
        <v>5814</v>
      </c>
      <c r="G208" s="47" t="s">
        <v>5814</v>
      </c>
      <c r="H208" s="47" t="s">
        <v>5882</v>
      </c>
      <c r="I208" s="48" t="s">
        <v>5892</v>
      </c>
      <c r="J208" s="48" t="s">
        <v>5893</v>
      </c>
      <c r="K208" s="48" t="s">
        <v>5905</v>
      </c>
      <c r="L208" s="45">
        <v>114</v>
      </c>
      <c r="M208" s="47" t="s">
        <v>161</v>
      </c>
      <c r="N208" s="60">
        <v>0</v>
      </c>
      <c r="O208" s="58">
        <v>0</v>
      </c>
      <c r="P208" s="58">
        <v>2</v>
      </c>
      <c r="Q208" s="132">
        <v>1</v>
      </c>
      <c r="R208" s="60">
        <v>0</v>
      </c>
      <c r="S208" s="58">
        <v>1</v>
      </c>
      <c r="T208" s="58">
        <v>0</v>
      </c>
      <c r="U208" s="132">
        <v>0</v>
      </c>
      <c r="V208" s="58">
        <v>0</v>
      </c>
      <c r="W208" s="58">
        <v>0</v>
      </c>
      <c r="X208" s="58">
        <v>2</v>
      </c>
      <c r="Y208" s="132">
        <v>2</v>
      </c>
      <c r="Z208" s="61">
        <v>0</v>
      </c>
      <c r="AA208" s="59">
        <v>0</v>
      </c>
      <c r="AB208" s="59">
        <v>0</v>
      </c>
      <c r="AC208" s="132">
        <v>0</v>
      </c>
      <c r="AD208" s="61">
        <v>0</v>
      </c>
      <c r="AE208" s="59">
        <v>0</v>
      </c>
      <c r="AF208" s="59">
        <v>1</v>
      </c>
      <c r="AG208" s="132">
        <v>0</v>
      </c>
      <c r="AH208" s="61">
        <v>0</v>
      </c>
      <c r="AI208" s="132">
        <v>0</v>
      </c>
      <c r="AJ208" s="64">
        <f>IFERROR(VLOOKUP($B208,STOCK!$A:$H,3,0)," ")</f>
        <v>44</v>
      </c>
      <c r="AK208" s="65">
        <f>IFERROR(VLOOKUP($B208,STOCK!$A:$H,4,0)," ")</f>
        <v>64</v>
      </c>
      <c r="AL208" s="65">
        <f>IFERROR(VLOOKUP($B208,STOCK!$A:$H,5,0)," ")</f>
        <v>47</v>
      </c>
      <c r="AM208" s="65">
        <f>IFERROR(VLOOKUP($B208,STOCK!$A:$H,6,0)," ")</f>
        <v>47</v>
      </c>
      <c r="AN208" s="65">
        <f>IFERROR(VLOOKUP($B208,STOCK!$A:$H,7,0)," ")</f>
        <v>32</v>
      </c>
      <c r="AO208" s="65">
        <f>IFERROR(VLOOKUP($B208,STOCK!$A:$H,8,0)," ")</f>
        <v>9</v>
      </c>
      <c r="AP208" s="62">
        <f t="shared" si="39"/>
        <v>1320</v>
      </c>
      <c r="AQ208" s="50" t="str">
        <f t="shared" si="40"/>
        <v>SV</v>
      </c>
      <c r="AR208" s="50">
        <f t="shared" si="41"/>
        <v>705</v>
      </c>
      <c r="AS208" s="50" t="str">
        <f t="shared" si="42"/>
        <v>SV</v>
      </c>
      <c r="AT208" s="50" t="str">
        <f t="shared" si="43"/>
        <v>SV</v>
      </c>
      <c r="AU208" s="63" t="str">
        <f t="shared" si="50"/>
        <v>SV</v>
      </c>
      <c r="AV208" s="67">
        <v>116570.00003</v>
      </c>
      <c r="AW208" s="133">
        <v>108377.49494</v>
      </c>
      <c r="AX208" s="49">
        <v>139900</v>
      </c>
      <c r="AY208" s="51">
        <f t="shared" si="44"/>
        <v>0.20013725627516421</v>
      </c>
      <c r="AZ208" s="51">
        <f t="shared" si="45"/>
        <v>0.16676197262330239</v>
      </c>
      <c r="BA208" s="49">
        <v>129900</v>
      </c>
      <c r="BB208" s="52">
        <v>3</v>
      </c>
      <c r="BC208" s="51">
        <f t="shared" si="46"/>
        <v>0.11435189128051348</v>
      </c>
      <c r="BD208" s="51">
        <f t="shared" si="47"/>
        <v>0.10261739776751351</v>
      </c>
      <c r="BE208" s="49">
        <v>125900</v>
      </c>
      <c r="BF208" s="52">
        <v>6</v>
      </c>
      <c r="BG208" s="51">
        <f t="shared" si="48"/>
        <v>8.0037745282653061E-2</v>
      </c>
      <c r="BH208" s="51">
        <f t="shared" si="49"/>
        <v>7.4106433439237521E-2</v>
      </c>
      <c r="BI208" s="282">
        <f t="shared" si="51"/>
        <v>3</v>
      </c>
    </row>
    <row r="209" spans="1:61" hidden="1">
      <c r="A209" s="54" t="s">
        <v>150</v>
      </c>
      <c r="B209" s="55" t="s">
        <v>864</v>
      </c>
      <c r="C209" s="55" t="s">
        <v>865</v>
      </c>
      <c r="D209" s="44" t="s">
        <v>866</v>
      </c>
      <c r="E209" s="56">
        <v>6</v>
      </c>
      <c r="F209" s="46" t="s">
        <v>5814</v>
      </c>
      <c r="G209" s="47" t="s">
        <v>5814</v>
      </c>
      <c r="H209" s="47" t="s">
        <v>5882</v>
      </c>
      <c r="I209" s="48" t="s">
        <v>5892</v>
      </c>
      <c r="J209" s="48" t="s">
        <v>5893</v>
      </c>
      <c r="K209" s="48" t="s">
        <v>5905</v>
      </c>
      <c r="L209" s="45">
        <v>114</v>
      </c>
      <c r="M209" s="47" t="s">
        <v>161</v>
      </c>
      <c r="N209" s="60">
        <v>1</v>
      </c>
      <c r="O209" s="58">
        <v>0</v>
      </c>
      <c r="P209" s="58">
        <v>0</v>
      </c>
      <c r="Q209" s="132">
        <v>0</v>
      </c>
      <c r="R209" s="60">
        <v>0</v>
      </c>
      <c r="S209" s="58">
        <v>0</v>
      </c>
      <c r="T209" s="58">
        <v>0</v>
      </c>
      <c r="U209" s="132">
        <v>0</v>
      </c>
      <c r="V209" s="58">
        <v>0</v>
      </c>
      <c r="W209" s="58">
        <v>0</v>
      </c>
      <c r="X209" s="58">
        <v>1</v>
      </c>
      <c r="Y209" s="132">
        <v>1</v>
      </c>
      <c r="Z209" s="61">
        <v>0</v>
      </c>
      <c r="AA209" s="59">
        <v>0</v>
      </c>
      <c r="AB209" s="59">
        <v>0</v>
      </c>
      <c r="AC209" s="132">
        <v>0</v>
      </c>
      <c r="AD209" s="61">
        <v>0</v>
      </c>
      <c r="AE209" s="59">
        <v>0</v>
      </c>
      <c r="AF209" s="59">
        <v>0</v>
      </c>
      <c r="AG209" s="132">
        <v>1</v>
      </c>
      <c r="AH209" s="61">
        <v>0</v>
      </c>
      <c r="AI209" s="132">
        <v>0</v>
      </c>
      <c r="AJ209" s="64">
        <f>IFERROR(VLOOKUP($B209,STOCK!$A:$H,3,0)," ")</f>
        <v>21</v>
      </c>
      <c r="AK209" s="65">
        <f>IFERROR(VLOOKUP($B209,STOCK!$A:$H,4,0)," ")</f>
        <v>24</v>
      </c>
      <c r="AL209" s="65">
        <f>IFERROR(VLOOKUP($B209,STOCK!$A:$H,5,0)," ")</f>
        <v>15</v>
      </c>
      <c r="AM209" s="65">
        <f>IFERROR(VLOOKUP($B209,STOCK!$A:$H,6,0)," ")</f>
        <v>29</v>
      </c>
      <c r="AN209" s="65">
        <f>IFERROR(VLOOKUP($B209,STOCK!$A:$H,7,0)," ")</f>
        <v>12</v>
      </c>
      <c r="AO209" s="65">
        <f>IFERROR(VLOOKUP($B209,STOCK!$A:$H,8,0)," ")</f>
        <v>9</v>
      </c>
      <c r="AP209" s="62" t="str">
        <f t="shared" si="39"/>
        <v>SV</v>
      </c>
      <c r="AQ209" s="50" t="str">
        <f t="shared" si="40"/>
        <v>SV</v>
      </c>
      <c r="AR209" s="50">
        <f t="shared" si="41"/>
        <v>450</v>
      </c>
      <c r="AS209" s="50" t="str">
        <f t="shared" si="42"/>
        <v>SV</v>
      </c>
      <c r="AT209" s="50">
        <f t="shared" si="43"/>
        <v>360</v>
      </c>
      <c r="AU209" s="63" t="str">
        <f t="shared" si="50"/>
        <v>SV</v>
      </c>
      <c r="AV209" s="67">
        <v>116570.00003</v>
      </c>
      <c r="AW209" s="133">
        <v>110511.20652000001</v>
      </c>
      <c r="AX209" s="49">
        <v>139900</v>
      </c>
      <c r="AY209" s="51">
        <f t="shared" si="44"/>
        <v>0.20013725627516421</v>
      </c>
      <c r="AZ209" s="51">
        <f t="shared" si="45"/>
        <v>0.16676197262330239</v>
      </c>
      <c r="BA209" s="49">
        <v>129900</v>
      </c>
      <c r="BB209" s="52">
        <v>3</v>
      </c>
      <c r="BC209" s="51">
        <f t="shared" si="46"/>
        <v>0.11435189128051348</v>
      </c>
      <c r="BD209" s="51">
        <f t="shared" si="47"/>
        <v>0.10261739776751351</v>
      </c>
      <c r="BE209" s="49">
        <v>125900</v>
      </c>
      <c r="BF209" s="52">
        <v>6</v>
      </c>
      <c r="BG209" s="51">
        <f t="shared" si="48"/>
        <v>8.0037745282653061E-2</v>
      </c>
      <c r="BH209" s="51">
        <f t="shared" si="49"/>
        <v>7.4106433439237521E-2</v>
      </c>
      <c r="BI209" s="282">
        <f t="shared" si="51"/>
        <v>2</v>
      </c>
    </row>
    <row r="210" spans="1:61" hidden="1">
      <c r="A210" s="54" t="s">
        <v>150</v>
      </c>
      <c r="B210" s="55" t="s">
        <v>867</v>
      </c>
      <c r="C210" s="55" t="s">
        <v>868</v>
      </c>
      <c r="D210" s="44" t="s">
        <v>869</v>
      </c>
      <c r="E210" s="56">
        <v>1</v>
      </c>
      <c r="F210" s="46" t="s">
        <v>5814</v>
      </c>
      <c r="G210" s="47" t="s">
        <v>5814</v>
      </c>
      <c r="H210" s="47" t="s">
        <v>5882</v>
      </c>
      <c r="I210" s="48" t="s">
        <v>5892</v>
      </c>
      <c r="J210" s="48" t="s">
        <v>5893</v>
      </c>
      <c r="K210" s="48" t="s">
        <v>5905</v>
      </c>
      <c r="L210" s="45">
        <v>114</v>
      </c>
      <c r="M210" s="47" t="s">
        <v>161</v>
      </c>
      <c r="N210" s="60">
        <v>0</v>
      </c>
      <c r="O210" s="58">
        <v>0</v>
      </c>
      <c r="P210" s="58">
        <v>0</v>
      </c>
      <c r="Q210" s="132">
        <v>0</v>
      </c>
      <c r="R210" s="60">
        <v>0</v>
      </c>
      <c r="S210" s="58">
        <v>0</v>
      </c>
      <c r="T210" s="58">
        <v>0</v>
      </c>
      <c r="U210" s="132">
        <v>0</v>
      </c>
      <c r="V210" s="58">
        <v>0</v>
      </c>
      <c r="W210" s="58">
        <v>0</v>
      </c>
      <c r="X210" s="58">
        <v>0</v>
      </c>
      <c r="Y210" s="132">
        <v>0</v>
      </c>
      <c r="Z210" s="61">
        <v>1</v>
      </c>
      <c r="AA210" s="59">
        <v>0</v>
      </c>
      <c r="AB210" s="59">
        <v>0</v>
      </c>
      <c r="AC210" s="132">
        <v>0</v>
      </c>
      <c r="AD210" s="61">
        <v>0</v>
      </c>
      <c r="AE210" s="59">
        <v>0</v>
      </c>
      <c r="AF210" s="59">
        <v>2</v>
      </c>
      <c r="AG210" s="132">
        <v>0</v>
      </c>
      <c r="AH210" s="61">
        <v>0</v>
      </c>
      <c r="AI210" s="132">
        <v>0</v>
      </c>
      <c r="AJ210" s="64">
        <f>IFERROR(VLOOKUP($B210,STOCK!$A:$H,3,0)," ")</f>
        <v>2</v>
      </c>
      <c r="AK210" s="65">
        <f>IFERROR(VLOOKUP($B210,STOCK!$A:$H,4,0)," ")</f>
        <v>3</v>
      </c>
      <c r="AL210" s="65">
        <f>IFERROR(VLOOKUP($B210,STOCK!$A:$H,5,0)," ")</f>
        <v>2</v>
      </c>
      <c r="AM210" s="65">
        <f>IFERROR(VLOOKUP($B210,STOCK!$A:$H,6,0)," ")</f>
        <v>2</v>
      </c>
      <c r="AN210" s="65">
        <f>IFERROR(VLOOKUP($B210,STOCK!$A:$H,7,0)," ")</f>
        <v>1</v>
      </c>
      <c r="AO210" s="65">
        <f>IFERROR(VLOOKUP($B210,STOCK!$A:$H,8,0)," ")</f>
        <v>1</v>
      </c>
      <c r="AP210" s="62" t="str">
        <f t="shared" si="39"/>
        <v>SV</v>
      </c>
      <c r="AQ210" s="50" t="str">
        <f t="shared" si="40"/>
        <v>SV</v>
      </c>
      <c r="AR210" s="50" t="str">
        <f t="shared" si="41"/>
        <v>SV</v>
      </c>
      <c r="AS210" s="50" t="str">
        <f t="shared" si="42"/>
        <v>SV</v>
      </c>
      <c r="AT210" s="50" t="str">
        <f t="shared" si="43"/>
        <v>SV</v>
      </c>
      <c r="AU210" s="63" t="str">
        <f t="shared" si="50"/>
        <v>SV</v>
      </c>
      <c r="AV210" s="67">
        <v>274899.99998999998</v>
      </c>
      <c r="AW210" s="133">
        <v>267044.02218999999</v>
      </c>
      <c r="AX210" s="49">
        <v>329900</v>
      </c>
      <c r="AY210" s="51">
        <f t="shared" si="44"/>
        <v>0.20007275377228351</v>
      </c>
      <c r="AZ210" s="51">
        <f t="shared" si="45"/>
        <v>0.1667171870566839</v>
      </c>
      <c r="BA210" s="49">
        <v>299900</v>
      </c>
      <c r="BB210" s="52">
        <v>3</v>
      </c>
      <c r="BC210" s="51">
        <f t="shared" si="46"/>
        <v>9.09421608254255E-2</v>
      </c>
      <c r="BD210" s="51">
        <f t="shared" si="47"/>
        <v>8.3361120406802325E-2</v>
      </c>
      <c r="BE210" s="49">
        <v>0</v>
      </c>
      <c r="BF210" s="52">
        <v>0</v>
      </c>
      <c r="BG210" s="51">
        <f t="shared" si="48"/>
        <v>-1</v>
      </c>
      <c r="BH210" s="51">
        <f t="shared" si="49"/>
        <v>0</v>
      </c>
      <c r="BI210" s="282">
        <f t="shared" si="51"/>
        <v>0</v>
      </c>
    </row>
    <row r="211" spans="1:61" hidden="1">
      <c r="A211" s="54" t="s">
        <v>150</v>
      </c>
      <c r="B211" s="55" t="s">
        <v>870</v>
      </c>
      <c r="C211" s="55" t="s">
        <v>871</v>
      </c>
      <c r="D211" s="44" t="s">
        <v>872</v>
      </c>
      <c r="E211" s="56">
        <v>6</v>
      </c>
      <c r="F211" s="46" t="s">
        <v>5814</v>
      </c>
      <c r="G211" s="47" t="s">
        <v>5814</v>
      </c>
      <c r="H211" s="47" t="s">
        <v>5882</v>
      </c>
      <c r="I211" s="48" t="s">
        <v>5892</v>
      </c>
      <c r="J211" s="48" t="s">
        <v>5893</v>
      </c>
      <c r="K211" s="48" t="s">
        <v>5905</v>
      </c>
      <c r="L211" s="45">
        <v>114</v>
      </c>
      <c r="M211" s="47" t="s">
        <v>161</v>
      </c>
      <c r="N211" s="60">
        <v>0</v>
      </c>
      <c r="O211" s="58">
        <v>1</v>
      </c>
      <c r="P211" s="58">
        <v>0</v>
      </c>
      <c r="Q211" s="132">
        <v>0</v>
      </c>
      <c r="R211" s="60">
        <v>1</v>
      </c>
      <c r="S211" s="58">
        <v>1</v>
      </c>
      <c r="T211" s="58">
        <v>0</v>
      </c>
      <c r="U211" s="132">
        <v>0</v>
      </c>
      <c r="V211" s="58">
        <v>0</v>
      </c>
      <c r="W211" s="58">
        <v>0</v>
      </c>
      <c r="X211" s="58">
        <v>0</v>
      </c>
      <c r="Y211" s="132">
        <v>0</v>
      </c>
      <c r="Z211" s="61">
        <v>0</v>
      </c>
      <c r="AA211" s="59">
        <v>0</v>
      </c>
      <c r="AB211" s="59">
        <v>0</v>
      </c>
      <c r="AC211" s="132">
        <v>2</v>
      </c>
      <c r="AD211" s="61">
        <v>0</v>
      </c>
      <c r="AE211" s="59">
        <v>1</v>
      </c>
      <c r="AF211" s="59">
        <v>2</v>
      </c>
      <c r="AG211" s="132">
        <v>0</v>
      </c>
      <c r="AH211" s="61">
        <v>0</v>
      </c>
      <c r="AI211" s="132">
        <v>0</v>
      </c>
      <c r="AJ211" s="64">
        <f>IFERROR(VLOOKUP($B211,STOCK!$A:$H,3,0)," ")</f>
        <v>21</v>
      </c>
      <c r="AK211" s="65">
        <f>IFERROR(VLOOKUP($B211,STOCK!$A:$H,4,0)," ")</f>
        <v>18</v>
      </c>
      <c r="AL211" s="65">
        <f>IFERROR(VLOOKUP($B211,STOCK!$A:$H,5,0)," ")</f>
        <v>24</v>
      </c>
      <c r="AM211" s="65">
        <f>IFERROR(VLOOKUP($B211,STOCK!$A:$H,6,0)," ")</f>
        <v>34</v>
      </c>
      <c r="AN211" s="65">
        <f>IFERROR(VLOOKUP($B211,STOCK!$A:$H,7,0)," ")</f>
        <v>28</v>
      </c>
      <c r="AO211" s="65">
        <f>IFERROR(VLOOKUP($B211,STOCK!$A:$H,8,0)," ")</f>
        <v>9</v>
      </c>
      <c r="AP211" s="62" t="str">
        <f t="shared" si="39"/>
        <v>SV</v>
      </c>
      <c r="AQ211" s="50" t="str">
        <f t="shared" si="40"/>
        <v>SV</v>
      </c>
      <c r="AR211" s="50" t="str">
        <f t="shared" si="41"/>
        <v>SV</v>
      </c>
      <c r="AS211" s="50">
        <f t="shared" si="42"/>
        <v>510</v>
      </c>
      <c r="AT211" s="50" t="str">
        <f t="shared" si="43"/>
        <v>SV</v>
      </c>
      <c r="AU211" s="63" t="str">
        <f t="shared" si="50"/>
        <v>SV</v>
      </c>
      <c r="AV211" s="67">
        <v>116570.00003</v>
      </c>
      <c r="AW211" s="133">
        <v>113608.75427</v>
      </c>
      <c r="AX211" s="49">
        <v>139900</v>
      </c>
      <c r="AY211" s="51">
        <f t="shared" si="44"/>
        <v>0.20013725627516421</v>
      </c>
      <c r="AZ211" s="51">
        <f t="shared" si="45"/>
        <v>0.16676197262330239</v>
      </c>
      <c r="BA211" s="49">
        <v>129900</v>
      </c>
      <c r="BB211" s="52">
        <v>3</v>
      </c>
      <c r="BC211" s="51">
        <f t="shared" si="46"/>
        <v>0.11435189128051348</v>
      </c>
      <c r="BD211" s="51">
        <f t="shared" si="47"/>
        <v>0.10261739776751351</v>
      </c>
      <c r="BE211" s="49">
        <v>125900</v>
      </c>
      <c r="BF211" s="52">
        <v>6</v>
      </c>
      <c r="BG211" s="51">
        <f t="shared" si="48"/>
        <v>8.0037745282653061E-2</v>
      </c>
      <c r="BH211" s="51">
        <f t="shared" si="49"/>
        <v>7.4106433439237521E-2</v>
      </c>
      <c r="BI211" s="282">
        <f t="shared" si="51"/>
        <v>2</v>
      </c>
    </row>
    <row r="212" spans="1:61" hidden="1">
      <c r="A212" s="54" t="s">
        <v>149</v>
      </c>
      <c r="B212" s="55" t="s">
        <v>873</v>
      </c>
      <c r="C212" s="55" t="s">
        <v>874</v>
      </c>
      <c r="D212" s="44" t="s">
        <v>875</v>
      </c>
      <c r="E212" s="56">
        <v>6</v>
      </c>
      <c r="F212" s="46" t="s">
        <v>5814</v>
      </c>
      <c r="G212" s="47" t="s">
        <v>5814</v>
      </c>
      <c r="H212" s="47" t="s">
        <v>5882</v>
      </c>
      <c r="I212" s="48" t="s">
        <v>5892</v>
      </c>
      <c r="J212" s="48" t="s">
        <v>5893</v>
      </c>
      <c r="K212" s="48" t="s">
        <v>5906</v>
      </c>
      <c r="L212" s="45">
        <v>126</v>
      </c>
      <c r="M212" s="47" t="s">
        <v>5862</v>
      </c>
      <c r="N212" s="60">
        <v>0</v>
      </c>
      <c r="O212" s="58">
        <v>0</v>
      </c>
      <c r="P212" s="58">
        <v>0</v>
      </c>
      <c r="Q212" s="132">
        <v>0</v>
      </c>
      <c r="R212" s="60">
        <v>0</v>
      </c>
      <c r="S212" s="58">
        <v>0</v>
      </c>
      <c r="T212" s="58">
        <v>0</v>
      </c>
      <c r="U212" s="132">
        <v>0</v>
      </c>
      <c r="V212" s="58">
        <v>0</v>
      </c>
      <c r="W212" s="58">
        <v>0</v>
      </c>
      <c r="X212" s="58">
        <v>0</v>
      </c>
      <c r="Y212" s="132">
        <v>0</v>
      </c>
      <c r="Z212" s="61">
        <v>0</v>
      </c>
      <c r="AA212" s="59">
        <v>0</v>
      </c>
      <c r="AB212" s="59">
        <v>0</v>
      </c>
      <c r="AC212" s="132">
        <v>0</v>
      </c>
      <c r="AD212" s="61">
        <v>0</v>
      </c>
      <c r="AE212" s="59">
        <v>0</v>
      </c>
      <c r="AF212" s="59">
        <v>0</v>
      </c>
      <c r="AG212" s="132">
        <v>0</v>
      </c>
      <c r="AH212" s="61">
        <v>0</v>
      </c>
      <c r="AI212" s="132">
        <v>0</v>
      </c>
      <c r="AJ212" s="64">
        <f>IFERROR(VLOOKUP($B212,STOCK!$A:$H,3,0)," ")</f>
        <v>0</v>
      </c>
      <c r="AK212" s="65">
        <f>IFERROR(VLOOKUP($B212,STOCK!$A:$H,4,0)," ")</f>
        <v>0</v>
      </c>
      <c r="AL212" s="65">
        <f>IFERROR(VLOOKUP($B212,STOCK!$A:$H,5,0)," ")</f>
        <v>2</v>
      </c>
      <c r="AM212" s="65">
        <f>IFERROR(VLOOKUP($B212,STOCK!$A:$H,6,0)," ")</f>
        <v>2</v>
      </c>
      <c r="AN212" s="65">
        <f>IFERROR(VLOOKUP($B212,STOCK!$A:$H,7,0)," ")</f>
        <v>0</v>
      </c>
      <c r="AO212" s="65">
        <f>IFERROR(VLOOKUP($B212,STOCK!$A:$H,8,0)," ")</f>
        <v>0</v>
      </c>
      <c r="AP212" s="62" t="str">
        <f t="shared" si="39"/>
        <v>Q</v>
      </c>
      <c r="AQ212" s="50" t="str">
        <f t="shared" si="40"/>
        <v>Q</v>
      </c>
      <c r="AR212" s="50" t="str">
        <f t="shared" si="41"/>
        <v>SV</v>
      </c>
      <c r="AS212" s="50" t="str">
        <f t="shared" si="42"/>
        <v>SV</v>
      </c>
      <c r="AT212" s="50" t="str">
        <f t="shared" si="43"/>
        <v>Q</v>
      </c>
      <c r="AU212" s="63" t="str">
        <f t="shared" si="50"/>
        <v>Q</v>
      </c>
      <c r="AV212" s="67">
        <v>85449.999997999999</v>
      </c>
      <c r="AW212" s="133">
        <v>78613.998869999996</v>
      </c>
      <c r="AX212" s="49">
        <v>114900</v>
      </c>
      <c r="AY212" s="51">
        <f t="shared" si="44"/>
        <v>0.34464599183954703</v>
      </c>
      <c r="AZ212" s="51">
        <f t="shared" si="45"/>
        <v>0.25630983465622281</v>
      </c>
      <c r="BA212" s="49">
        <v>111900</v>
      </c>
      <c r="BB212" s="52">
        <v>3</v>
      </c>
      <c r="BC212" s="51">
        <f t="shared" si="46"/>
        <v>0.30953774139987211</v>
      </c>
      <c r="BD212" s="51">
        <f t="shared" si="47"/>
        <v>0.23637176051831993</v>
      </c>
      <c r="BE212" s="49">
        <v>109900</v>
      </c>
      <c r="BF212" s="52">
        <v>6</v>
      </c>
      <c r="BG212" s="51">
        <f t="shared" si="48"/>
        <v>0.2861322411067555</v>
      </c>
      <c r="BH212" s="51">
        <f t="shared" si="49"/>
        <v>0.22247497727024568</v>
      </c>
      <c r="BI212" s="282">
        <f t="shared" si="51"/>
        <v>0</v>
      </c>
    </row>
    <row r="213" spans="1:61" hidden="1">
      <c r="A213" s="54" t="s">
        <v>150</v>
      </c>
      <c r="B213" s="55" t="s">
        <v>876</v>
      </c>
      <c r="C213" s="55" t="s">
        <v>877</v>
      </c>
      <c r="D213" s="44" t="s">
        <v>878</v>
      </c>
      <c r="E213" s="56">
        <v>6</v>
      </c>
      <c r="F213" s="46" t="s">
        <v>5814</v>
      </c>
      <c r="G213" s="47" t="s">
        <v>5814</v>
      </c>
      <c r="H213" s="47" t="s">
        <v>5882</v>
      </c>
      <c r="I213" s="48" t="s">
        <v>5892</v>
      </c>
      <c r="J213" s="48" t="s">
        <v>5893</v>
      </c>
      <c r="K213" s="48" t="s">
        <v>5906</v>
      </c>
      <c r="L213" s="45">
        <v>126</v>
      </c>
      <c r="M213" s="47" t="s">
        <v>5862</v>
      </c>
      <c r="N213" s="60">
        <v>1</v>
      </c>
      <c r="O213" s="58">
        <v>0</v>
      </c>
      <c r="P213" s="58">
        <v>0</v>
      </c>
      <c r="Q213" s="132">
        <v>0</v>
      </c>
      <c r="R213" s="60">
        <v>0</v>
      </c>
      <c r="S213" s="58">
        <v>0</v>
      </c>
      <c r="T213" s="58">
        <v>0</v>
      </c>
      <c r="U213" s="132">
        <v>0</v>
      </c>
      <c r="V213" s="58">
        <v>0</v>
      </c>
      <c r="W213" s="58">
        <v>0</v>
      </c>
      <c r="X213" s="58">
        <v>0</v>
      </c>
      <c r="Y213" s="132">
        <v>0</v>
      </c>
      <c r="Z213" s="61">
        <v>2</v>
      </c>
      <c r="AA213" s="59">
        <v>0</v>
      </c>
      <c r="AB213" s="59">
        <v>0</v>
      </c>
      <c r="AC213" s="132">
        <v>0</v>
      </c>
      <c r="AD213" s="61">
        <v>0</v>
      </c>
      <c r="AE213" s="59">
        <v>0</v>
      </c>
      <c r="AF213" s="59">
        <v>0</v>
      </c>
      <c r="AG213" s="132">
        <v>0</v>
      </c>
      <c r="AH213" s="61">
        <v>0</v>
      </c>
      <c r="AI213" s="132">
        <v>0</v>
      </c>
      <c r="AJ213" s="64">
        <f>IFERROR(VLOOKUP($B213,STOCK!$A:$H,3,0)," ")</f>
        <v>6</v>
      </c>
      <c r="AK213" s="65">
        <f>IFERROR(VLOOKUP($B213,STOCK!$A:$H,4,0)," ")</f>
        <v>8</v>
      </c>
      <c r="AL213" s="65">
        <f>IFERROR(VLOOKUP($B213,STOCK!$A:$H,5,0)," ")</f>
        <v>10</v>
      </c>
      <c r="AM213" s="65">
        <f>IFERROR(VLOOKUP($B213,STOCK!$A:$H,6,0)," ")</f>
        <v>7</v>
      </c>
      <c r="AN213" s="65">
        <f>IFERROR(VLOOKUP($B213,STOCK!$A:$H,7,0)," ")</f>
        <v>6</v>
      </c>
      <c r="AO213" s="65">
        <f>IFERROR(VLOOKUP($B213,STOCK!$A:$H,8,0)," ")</f>
        <v>4</v>
      </c>
      <c r="AP213" s="62" t="str">
        <f t="shared" si="39"/>
        <v>SV</v>
      </c>
      <c r="AQ213" s="50" t="str">
        <f t="shared" si="40"/>
        <v>SV</v>
      </c>
      <c r="AR213" s="50" t="str">
        <f t="shared" si="41"/>
        <v>SV</v>
      </c>
      <c r="AS213" s="50" t="str">
        <f t="shared" si="42"/>
        <v>SV</v>
      </c>
      <c r="AT213" s="50" t="str">
        <f t="shared" si="43"/>
        <v>SV</v>
      </c>
      <c r="AU213" s="63" t="str">
        <f t="shared" si="50"/>
        <v>SV</v>
      </c>
      <c r="AV213" s="67">
        <v>142171</v>
      </c>
      <c r="AW213" s="133">
        <v>100761.58246000001</v>
      </c>
      <c r="AX213" s="49">
        <v>129900</v>
      </c>
      <c r="AY213" s="51">
        <f t="shared" si="44"/>
        <v>-8.6311554395762879E-2</v>
      </c>
      <c r="AZ213" s="51">
        <f t="shared" si="45"/>
        <v>-9.4464973056197069E-2</v>
      </c>
      <c r="BA213" s="49">
        <v>125900</v>
      </c>
      <c r="BB213" s="52">
        <v>3</v>
      </c>
      <c r="BC213" s="51">
        <f t="shared" si="46"/>
        <v>-0.11444668743977326</v>
      </c>
      <c r="BD213" s="51">
        <f t="shared" si="47"/>
        <v>-0.1292374900714853</v>
      </c>
      <c r="BE213" s="49">
        <v>122900</v>
      </c>
      <c r="BF213" s="52">
        <v>6</v>
      </c>
      <c r="BG213" s="51">
        <f t="shared" si="48"/>
        <v>-0.13554803722278097</v>
      </c>
      <c r="BH213" s="51">
        <f t="shared" si="49"/>
        <v>-0.15680227827502033</v>
      </c>
      <c r="BI213" s="282">
        <f t="shared" si="51"/>
        <v>0</v>
      </c>
    </row>
    <row r="214" spans="1:61" hidden="1">
      <c r="A214" s="54" t="s">
        <v>150</v>
      </c>
      <c r="B214" s="55" t="s">
        <v>879</v>
      </c>
      <c r="C214" s="55" t="s">
        <v>880</v>
      </c>
      <c r="D214" s="44" t="s">
        <v>881</v>
      </c>
      <c r="E214" s="56">
        <v>6</v>
      </c>
      <c r="F214" s="46" t="s">
        <v>5814</v>
      </c>
      <c r="G214" s="47" t="s">
        <v>5814</v>
      </c>
      <c r="H214" s="47" t="s">
        <v>5882</v>
      </c>
      <c r="I214" s="48" t="s">
        <v>5892</v>
      </c>
      <c r="J214" s="48" t="s">
        <v>5893</v>
      </c>
      <c r="K214" s="48" t="s">
        <v>5907</v>
      </c>
      <c r="L214" s="45">
        <v>516</v>
      </c>
      <c r="M214" s="47" t="s">
        <v>5881</v>
      </c>
      <c r="N214" s="60">
        <v>4</v>
      </c>
      <c r="O214" s="58">
        <v>7</v>
      </c>
      <c r="P214" s="58">
        <v>4</v>
      </c>
      <c r="Q214" s="132">
        <v>10</v>
      </c>
      <c r="R214" s="60">
        <v>0</v>
      </c>
      <c r="S214" s="58">
        <v>0</v>
      </c>
      <c r="T214" s="58">
        <v>1</v>
      </c>
      <c r="U214" s="132">
        <v>2</v>
      </c>
      <c r="V214" s="58">
        <v>2</v>
      </c>
      <c r="W214" s="58">
        <v>2</v>
      </c>
      <c r="X214" s="58">
        <v>2</v>
      </c>
      <c r="Y214" s="132">
        <v>2</v>
      </c>
      <c r="Z214" s="61">
        <v>6</v>
      </c>
      <c r="AA214" s="59">
        <v>0</v>
      </c>
      <c r="AB214" s="59">
        <v>1</v>
      </c>
      <c r="AC214" s="132">
        <v>1</v>
      </c>
      <c r="AD214" s="61">
        <v>1</v>
      </c>
      <c r="AE214" s="59">
        <v>3</v>
      </c>
      <c r="AF214" s="59">
        <v>3</v>
      </c>
      <c r="AG214" s="132">
        <v>9</v>
      </c>
      <c r="AH214" s="61">
        <v>0</v>
      </c>
      <c r="AI214" s="132">
        <v>0</v>
      </c>
      <c r="AJ214" s="64">
        <f>IFERROR(VLOOKUP($B214,STOCK!$A:$H,3,0)," ")</f>
        <v>8</v>
      </c>
      <c r="AK214" s="65">
        <f>IFERROR(VLOOKUP($B214,STOCK!$A:$H,4,0)," ")</f>
        <v>15</v>
      </c>
      <c r="AL214" s="65">
        <f>IFERROR(VLOOKUP($B214,STOCK!$A:$H,5,0)," ")</f>
        <v>4</v>
      </c>
      <c r="AM214" s="65">
        <f>IFERROR(VLOOKUP($B214,STOCK!$A:$H,6,0)," ")</f>
        <v>3</v>
      </c>
      <c r="AN214" s="65">
        <f>IFERROR(VLOOKUP($B214,STOCK!$A:$H,7,0)," ")</f>
        <v>4</v>
      </c>
      <c r="AO214" s="65">
        <f>IFERROR(VLOOKUP($B214,STOCK!$A:$H,8,0)," ")</f>
        <v>0</v>
      </c>
      <c r="AP214" s="62">
        <f t="shared" si="39"/>
        <v>24</v>
      </c>
      <c r="AQ214" s="50">
        <f t="shared" si="40"/>
        <v>225</v>
      </c>
      <c r="AR214" s="50">
        <f t="shared" si="41"/>
        <v>60</v>
      </c>
      <c r="AS214" s="50">
        <f t="shared" si="42"/>
        <v>90</v>
      </c>
      <c r="AT214" s="50">
        <f t="shared" si="43"/>
        <v>13.333333333333332</v>
      </c>
      <c r="AU214" s="63" t="str">
        <f t="shared" si="50"/>
        <v>Q</v>
      </c>
      <c r="AV214" s="67">
        <v>30450.000019999999</v>
      </c>
      <c r="AW214" s="133">
        <v>30449.87154</v>
      </c>
      <c r="AX214" s="49">
        <v>35900</v>
      </c>
      <c r="AY214" s="51">
        <f t="shared" si="44"/>
        <v>0.17898193682825481</v>
      </c>
      <c r="AZ214" s="51">
        <f t="shared" si="45"/>
        <v>0.15181058440111422</v>
      </c>
      <c r="BA214" s="49">
        <v>34900</v>
      </c>
      <c r="BB214" s="52">
        <v>3</v>
      </c>
      <c r="BC214" s="51">
        <f t="shared" si="46"/>
        <v>0.14614121435393024</v>
      </c>
      <c r="BD214" s="51">
        <f t="shared" si="47"/>
        <v>0.12750716275071636</v>
      </c>
      <c r="BE214" s="49">
        <v>33900</v>
      </c>
      <c r="BF214" s="52">
        <v>6</v>
      </c>
      <c r="BG214" s="51">
        <f t="shared" si="48"/>
        <v>0.11330049187960567</v>
      </c>
      <c r="BH214" s="51">
        <f t="shared" si="49"/>
        <v>0.1017699109144543</v>
      </c>
      <c r="BI214" s="282">
        <f t="shared" si="51"/>
        <v>24</v>
      </c>
    </row>
    <row r="215" spans="1:61" hidden="1">
      <c r="A215" s="54" t="s">
        <v>150</v>
      </c>
      <c r="B215" s="55" t="s">
        <v>882</v>
      </c>
      <c r="C215" s="55" t="s">
        <v>883</v>
      </c>
      <c r="D215" s="44" t="s">
        <v>884</v>
      </c>
      <c r="E215" s="56">
        <v>6</v>
      </c>
      <c r="F215" s="46" t="s">
        <v>5814</v>
      </c>
      <c r="G215" s="47" t="s">
        <v>5814</v>
      </c>
      <c r="H215" s="47" t="s">
        <v>5882</v>
      </c>
      <c r="I215" s="48" t="s">
        <v>5892</v>
      </c>
      <c r="J215" s="48" t="s">
        <v>5893</v>
      </c>
      <c r="K215" s="48" t="s">
        <v>5907</v>
      </c>
      <c r="L215" s="45">
        <v>516</v>
      </c>
      <c r="M215" s="47" t="s">
        <v>5881</v>
      </c>
      <c r="N215" s="60">
        <v>11</v>
      </c>
      <c r="O215" s="58">
        <v>8</v>
      </c>
      <c r="P215" s="58">
        <v>6</v>
      </c>
      <c r="Q215" s="132">
        <v>12</v>
      </c>
      <c r="R215" s="60">
        <v>6</v>
      </c>
      <c r="S215" s="58">
        <v>1</v>
      </c>
      <c r="T215" s="58">
        <v>3</v>
      </c>
      <c r="U215" s="132">
        <v>4</v>
      </c>
      <c r="V215" s="58">
        <v>2</v>
      </c>
      <c r="W215" s="58">
        <v>0</v>
      </c>
      <c r="X215" s="58">
        <v>1</v>
      </c>
      <c r="Y215" s="132">
        <v>1</v>
      </c>
      <c r="Z215" s="61">
        <v>2</v>
      </c>
      <c r="AA215" s="59">
        <v>1</v>
      </c>
      <c r="AB215" s="59">
        <v>1</v>
      </c>
      <c r="AC215" s="132">
        <v>1</v>
      </c>
      <c r="AD215" s="61">
        <v>3</v>
      </c>
      <c r="AE215" s="59">
        <v>3</v>
      </c>
      <c r="AF215" s="59">
        <v>6</v>
      </c>
      <c r="AG215" s="132">
        <v>8</v>
      </c>
      <c r="AH215" s="61">
        <v>0</v>
      </c>
      <c r="AI215" s="132">
        <v>0</v>
      </c>
      <c r="AJ215" s="64">
        <f>IFERROR(VLOOKUP($B215,STOCK!$A:$H,3,0)," ")</f>
        <v>9</v>
      </c>
      <c r="AK215" s="65">
        <f>IFERROR(VLOOKUP($B215,STOCK!$A:$H,4,0)," ")</f>
        <v>5</v>
      </c>
      <c r="AL215" s="65">
        <f>IFERROR(VLOOKUP($B215,STOCK!$A:$H,5,0)," ")</f>
        <v>2</v>
      </c>
      <c r="AM215" s="65">
        <f>IFERROR(VLOOKUP($B215,STOCK!$A:$H,6,0)," ")</f>
        <v>4</v>
      </c>
      <c r="AN215" s="65">
        <f>IFERROR(VLOOKUP($B215,STOCK!$A:$H,7,0)," ")</f>
        <v>4</v>
      </c>
      <c r="AO215" s="65">
        <f>IFERROR(VLOOKUP($B215,STOCK!$A:$H,8,0)," ")</f>
        <v>6</v>
      </c>
      <c r="AP215" s="62">
        <f t="shared" si="39"/>
        <v>22.5</v>
      </c>
      <c r="AQ215" s="50">
        <f t="shared" si="40"/>
        <v>37.5</v>
      </c>
      <c r="AR215" s="50">
        <f t="shared" si="41"/>
        <v>60</v>
      </c>
      <c r="AS215" s="50">
        <f t="shared" si="42"/>
        <v>120</v>
      </c>
      <c r="AT215" s="50">
        <f t="shared" si="43"/>
        <v>15</v>
      </c>
      <c r="AU215" s="63" t="str">
        <f t="shared" si="50"/>
        <v>SV</v>
      </c>
      <c r="AV215" s="67">
        <v>78524.999960000001</v>
      </c>
      <c r="AW215" s="133">
        <v>78524.999630000006</v>
      </c>
      <c r="AX215" s="49">
        <v>92900</v>
      </c>
      <c r="AY215" s="51">
        <f t="shared" si="44"/>
        <v>0.18306271948198027</v>
      </c>
      <c r="AZ215" s="51">
        <f t="shared" si="45"/>
        <v>0.15473627599569428</v>
      </c>
      <c r="BA215" s="49">
        <v>89900</v>
      </c>
      <c r="BB215" s="52">
        <v>3</v>
      </c>
      <c r="BC215" s="51">
        <f t="shared" si="46"/>
        <v>0.14485832595726622</v>
      </c>
      <c r="BD215" s="51">
        <f t="shared" si="47"/>
        <v>0.12652947764182423</v>
      </c>
      <c r="BE215" s="49">
        <v>87900</v>
      </c>
      <c r="BF215" s="52">
        <v>6</v>
      </c>
      <c r="BG215" s="51">
        <f t="shared" si="48"/>
        <v>0.11938873027412344</v>
      </c>
      <c r="BH215" s="51">
        <f t="shared" si="49"/>
        <v>0.10665529055745164</v>
      </c>
      <c r="BI215" s="282">
        <f t="shared" si="51"/>
        <v>26</v>
      </c>
    </row>
    <row r="216" spans="1:61" hidden="1">
      <c r="A216" s="54" t="s">
        <v>150</v>
      </c>
      <c r="B216" s="55" t="s">
        <v>885</v>
      </c>
      <c r="C216" s="55" t="s">
        <v>886</v>
      </c>
      <c r="D216" s="44" t="s">
        <v>887</v>
      </c>
      <c r="E216" s="56">
        <v>1</v>
      </c>
      <c r="F216" s="46" t="s">
        <v>5814</v>
      </c>
      <c r="G216" s="47" t="s">
        <v>5814</v>
      </c>
      <c r="H216" s="47" t="s">
        <v>5882</v>
      </c>
      <c r="I216" s="48" t="s">
        <v>5892</v>
      </c>
      <c r="J216" s="48" t="s">
        <v>5893</v>
      </c>
      <c r="K216" s="48" t="s">
        <v>5908</v>
      </c>
      <c r="L216" s="45">
        <v>516</v>
      </c>
      <c r="M216" s="47" t="s">
        <v>5881</v>
      </c>
      <c r="N216" s="60">
        <v>0</v>
      </c>
      <c r="O216" s="58">
        <v>0</v>
      </c>
      <c r="P216" s="58">
        <v>0</v>
      </c>
      <c r="Q216" s="132">
        <v>0</v>
      </c>
      <c r="R216" s="60">
        <v>0</v>
      </c>
      <c r="S216" s="58">
        <v>0</v>
      </c>
      <c r="T216" s="58">
        <v>0</v>
      </c>
      <c r="U216" s="132">
        <v>0</v>
      </c>
      <c r="V216" s="58">
        <v>0</v>
      </c>
      <c r="W216" s="58">
        <v>0</v>
      </c>
      <c r="X216" s="58">
        <v>0</v>
      </c>
      <c r="Y216" s="132">
        <v>0</v>
      </c>
      <c r="Z216" s="61">
        <v>0</v>
      </c>
      <c r="AA216" s="59">
        <v>0</v>
      </c>
      <c r="AB216" s="59">
        <v>0</v>
      </c>
      <c r="AC216" s="132">
        <v>0</v>
      </c>
      <c r="AD216" s="61">
        <v>0</v>
      </c>
      <c r="AE216" s="59">
        <v>0</v>
      </c>
      <c r="AF216" s="59">
        <v>1</v>
      </c>
      <c r="AG216" s="132">
        <v>1</v>
      </c>
      <c r="AH216" s="61">
        <v>0</v>
      </c>
      <c r="AI216" s="132">
        <v>0</v>
      </c>
      <c r="AJ216" s="64">
        <f>IFERROR(VLOOKUP($B216,STOCK!$A:$H,3,0)," ")</f>
        <v>10</v>
      </c>
      <c r="AK216" s="65">
        <f>IFERROR(VLOOKUP($B216,STOCK!$A:$H,4,0)," ")</f>
        <v>12</v>
      </c>
      <c r="AL216" s="65">
        <f>IFERROR(VLOOKUP($B216,STOCK!$A:$H,5,0)," ")</f>
        <v>14</v>
      </c>
      <c r="AM216" s="65">
        <f>IFERROR(VLOOKUP($B216,STOCK!$A:$H,6,0)," ")</f>
        <v>11</v>
      </c>
      <c r="AN216" s="65">
        <f>IFERROR(VLOOKUP($B216,STOCK!$A:$H,7,0)," ")</f>
        <v>6</v>
      </c>
      <c r="AO216" s="65">
        <f>IFERROR(VLOOKUP($B216,STOCK!$A:$H,8,0)," ")</f>
        <v>6</v>
      </c>
      <c r="AP216" s="62" t="str">
        <f t="shared" si="39"/>
        <v>SV</v>
      </c>
      <c r="AQ216" s="50" t="str">
        <f t="shared" si="40"/>
        <v>SV</v>
      </c>
      <c r="AR216" s="50" t="str">
        <f t="shared" si="41"/>
        <v>SV</v>
      </c>
      <c r="AS216" s="50" t="str">
        <f t="shared" si="42"/>
        <v>SV</v>
      </c>
      <c r="AT216" s="50">
        <f t="shared" si="43"/>
        <v>180</v>
      </c>
      <c r="AU216" s="63" t="str">
        <f t="shared" si="50"/>
        <v>SV</v>
      </c>
      <c r="AV216" s="67">
        <v>66749.999997999999</v>
      </c>
      <c r="AW216" s="133">
        <v>60822.478969999996</v>
      </c>
      <c r="AX216" s="49">
        <v>79900</v>
      </c>
      <c r="AY216" s="51">
        <f t="shared" si="44"/>
        <v>0.19700374535421727</v>
      </c>
      <c r="AZ216" s="51">
        <f t="shared" si="45"/>
        <v>0.16458072593241552</v>
      </c>
      <c r="BA216" s="49">
        <v>77900</v>
      </c>
      <c r="BB216" s="52">
        <v>3</v>
      </c>
      <c r="BC216" s="51">
        <f t="shared" si="46"/>
        <v>0.1670411985368403</v>
      </c>
      <c r="BD216" s="51">
        <f t="shared" si="47"/>
        <v>0.14313222082156613</v>
      </c>
      <c r="BE216" s="49">
        <v>74900</v>
      </c>
      <c r="BF216" s="52">
        <v>6</v>
      </c>
      <c r="BG216" s="51">
        <f t="shared" si="48"/>
        <v>0.12209737831077438</v>
      </c>
      <c r="BH216" s="51">
        <f t="shared" si="49"/>
        <v>0.10881174902536717</v>
      </c>
      <c r="BI216" s="282">
        <f t="shared" si="51"/>
        <v>1</v>
      </c>
    </row>
    <row r="217" spans="1:61" hidden="1">
      <c r="A217" s="54" t="s">
        <v>150</v>
      </c>
      <c r="B217" s="55" t="s">
        <v>888</v>
      </c>
      <c r="C217" s="55" t="s">
        <v>889</v>
      </c>
      <c r="D217" s="44" t="s">
        <v>890</v>
      </c>
      <c r="E217" s="56">
        <v>6</v>
      </c>
      <c r="F217" s="46" t="s">
        <v>5814</v>
      </c>
      <c r="G217" s="47" t="s">
        <v>5814</v>
      </c>
      <c r="H217" s="47" t="s">
        <v>5882</v>
      </c>
      <c r="I217" s="48" t="s">
        <v>5892</v>
      </c>
      <c r="J217" s="48" t="s">
        <v>5893</v>
      </c>
      <c r="K217" s="48" t="s">
        <v>5909</v>
      </c>
      <c r="L217" s="45">
        <v>2490</v>
      </c>
      <c r="M217" s="47" t="s">
        <v>152</v>
      </c>
      <c r="N217" s="60">
        <v>4</v>
      </c>
      <c r="O217" s="58">
        <v>1</v>
      </c>
      <c r="P217" s="58">
        <v>2</v>
      </c>
      <c r="Q217" s="132">
        <v>5</v>
      </c>
      <c r="R217" s="60">
        <v>3</v>
      </c>
      <c r="S217" s="58">
        <v>0</v>
      </c>
      <c r="T217" s="58">
        <v>0</v>
      </c>
      <c r="U217" s="132">
        <v>6</v>
      </c>
      <c r="V217" s="58">
        <v>1</v>
      </c>
      <c r="W217" s="58">
        <v>0</v>
      </c>
      <c r="X217" s="58">
        <v>0</v>
      </c>
      <c r="Y217" s="132">
        <v>0</v>
      </c>
      <c r="Z217" s="61">
        <v>0</v>
      </c>
      <c r="AA217" s="59">
        <v>6</v>
      </c>
      <c r="AB217" s="59">
        <v>2</v>
      </c>
      <c r="AC217" s="132">
        <v>0</v>
      </c>
      <c r="AD217" s="61">
        <v>1</v>
      </c>
      <c r="AE217" s="59">
        <v>1</v>
      </c>
      <c r="AF217" s="59">
        <v>1</v>
      </c>
      <c r="AG217" s="132">
        <v>0</v>
      </c>
      <c r="AH217" s="61">
        <v>0</v>
      </c>
      <c r="AI217" s="132">
        <v>0</v>
      </c>
      <c r="AJ217" s="64">
        <f>IFERROR(VLOOKUP($B217,STOCK!$A:$H,3,0)," ")</f>
        <v>0</v>
      </c>
      <c r="AK217" s="65">
        <f>IFERROR(VLOOKUP($B217,STOCK!$A:$H,4,0)," ")</f>
        <v>0</v>
      </c>
      <c r="AL217" s="65">
        <f>IFERROR(VLOOKUP($B217,STOCK!$A:$H,5,0)," ")</f>
        <v>5</v>
      </c>
      <c r="AM217" s="65">
        <f>IFERROR(VLOOKUP($B217,STOCK!$A:$H,6,0)," ")</f>
        <v>9</v>
      </c>
      <c r="AN217" s="65">
        <f>IFERROR(VLOOKUP($B217,STOCK!$A:$H,7,0)," ")</f>
        <v>6</v>
      </c>
      <c r="AO217" s="65">
        <f>IFERROR(VLOOKUP($B217,STOCK!$A:$H,8,0)," ")</f>
        <v>3</v>
      </c>
      <c r="AP217" s="62" t="str">
        <f t="shared" si="39"/>
        <v>Q</v>
      </c>
      <c r="AQ217" s="50" t="str">
        <f t="shared" si="40"/>
        <v>Q</v>
      </c>
      <c r="AR217" s="50" t="str">
        <f t="shared" si="41"/>
        <v>SV</v>
      </c>
      <c r="AS217" s="50" t="str">
        <f t="shared" si="42"/>
        <v>SV</v>
      </c>
      <c r="AT217" s="50" t="str">
        <f t="shared" si="43"/>
        <v>SV</v>
      </c>
      <c r="AU217" s="63" t="str">
        <f t="shared" si="50"/>
        <v>SV</v>
      </c>
      <c r="AV217" s="67">
        <v>63750</v>
      </c>
      <c r="AW217" s="133">
        <v>55634.575920000003</v>
      </c>
      <c r="AX217" s="49">
        <v>77900</v>
      </c>
      <c r="AY217" s="51">
        <f t="shared" si="44"/>
        <v>0.22196078431372546</v>
      </c>
      <c r="AZ217" s="51">
        <f t="shared" si="45"/>
        <v>0.18164313222079589</v>
      </c>
      <c r="BA217" s="49">
        <v>74900</v>
      </c>
      <c r="BB217" s="52">
        <v>3</v>
      </c>
      <c r="BC217" s="51">
        <f t="shared" si="46"/>
        <v>0.17490196078431364</v>
      </c>
      <c r="BD217" s="51">
        <f t="shared" si="47"/>
        <v>0.14886515353805074</v>
      </c>
      <c r="BE217" s="49">
        <v>72900</v>
      </c>
      <c r="BF217" s="52">
        <v>6</v>
      </c>
      <c r="BG217" s="51">
        <f t="shared" si="48"/>
        <v>0.14352941176470591</v>
      </c>
      <c r="BH217" s="51">
        <f t="shared" si="49"/>
        <v>0.12551440329218108</v>
      </c>
      <c r="BI217" s="282">
        <f t="shared" si="51"/>
        <v>11</v>
      </c>
    </row>
    <row r="218" spans="1:61" hidden="1">
      <c r="A218" s="54" t="s">
        <v>150</v>
      </c>
      <c r="B218" s="55" t="s">
        <v>891</v>
      </c>
      <c r="C218" s="55" t="s">
        <v>892</v>
      </c>
      <c r="D218" s="44" t="s">
        <v>893</v>
      </c>
      <c r="E218" s="56">
        <v>6</v>
      </c>
      <c r="F218" s="46" t="s">
        <v>5814</v>
      </c>
      <c r="G218" s="47" t="s">
        <v>5814</v>
      </c>
      <c r="H218" s="47" t="s">
        <v>5882</v>
      </c>
      <c r="I218" s="48" t="s">
        <v>5892</v>
      </c>
      <c r="J218" s="48" t="s">
        <v>5893</v>
      </c>
      <c r="K218" s="48" t="s">
        <v>5910</v>
      </c>
      <c r="L218" s="45">
        <v>2490</v>
      </c>
      <c r="M218" s="47" t="s">
        <v>152</v>
      </c>
      <c r="N218" s="60">
        <v>0</v>
      </c>
      <c r="O218" s="58">
        <v>3</v>
      </c>
      <c r="P218" s="58">
        <v>2</v>
      </c>
      <c r="Q218" s="132">
        <v>0</v>
      </c>
      <c r="R218" s="60">
        <v>8</v>
      </c>
      <c r="S218" s="58">
        <v>0</v>
      </c>
      <c r="T218" s="58">
        <v>0</v>
      </c>
      <c r="U218" s="132">
        <v>0</v>
      </c>
      <c r="V218" s="58">
        <v>2</v>
      </c>
      <c r="W218" s="58">
        <v>7</v>
      </c>
      <c r="X218" s="58">
        <v>0</v>
      </c>
      <c r="Y218" s="132">
        <v>0</v>
      </c>
      <c r="Z218" s="61">
        <v>1</v>
      </c>
      <c r="AA218" s="59">
        <v>0</v>
      </c>
      <c r="AB218" s="59">
        <v>1</v>
      </c>
      <c r="AC218" s="132">
        <v>1</v>
      </c>
      <c r="AD218" s="61">
        <v>0</v>
      </c>
      <c r="AE218" s="59">
        <v>0</v>
      </c>
      <c r="AF218" s="59">
        <v>0</v>
      </c>
      <c r="AG218" s="132">
        <v>0</v>
      </c>
      <c r="AH218" s="61">
        <v>0</v>
      </c>
      <c r="AI218" s="132">
        <v>0</v>
      </c>
      <c r="AJ218" s="64">
        <f>IFERROR(VLOOKUP($B218,STOCK!$A:$H,3,0)," ")</f>
        <v>6</v>
      </c>
      <c r="AK218" s="65">
        <f>IFERROR(VLOOKUP($B218,STOCK!$A:$H,4,0)," ")</f>
        <v>10</v>
      </c>
      <c r="AL218" s="65">
        <f>IFERROR(VLOOKUP($B218,STOCK!$A:$H,5,0)," ")</f>
        <v>9</v>
      </c>
      <c r="AM218" s="65">
        <f>IFERROR(VLOOKUP($B218,STOCK!$A:$H,6,0)," ")</f>
        <v>5</v>
      </c>
      <c r="AN218" s="65">
        <f>IFERROR(VLOOKUP($B218,STOCK!$A:$H,7,0)," ")</f>
        <v>9</v>
      </c>
      <c r="AO218" s="65">
        <f>IFERROR(VLOOKUP($B218,STOCK!$A:$H,8,0)," ")</f>
        <v>3</v>
      </c>
      <c r="AP218" s="62" t="str">
        <f t="shared" si="39"/>
        <v>SV</v>
      </c>
      <c r="AQ218" s="50" t="str">
        <f t="shared" si="40"/>
        <v>SV</v>
      </c>
      <c r="AR218" s="50" t="str">
        <f t="shared" si="41"/>
        <v>SV</v>
      </c>
      <c r="AS218" s="50">
        <f t="shared" si="42"/>
        <v>150</v>
      </c>
      <c r="AT218" s="50" t="str">
        <f t="shared" si="43"/>
        <v>SV</v>
      </c>
      <c r="AU218" s="63" t="str">
        <f t="shared" si="50"/>
        <v>SV</v>
      </c>
      <c r="AV218" s="67">
        <v>59199.999980000001</v>
      </c>
      <c r="AW218" s="133">
        <v>53940.460639999998</v>
      </c>
      <c r="AX218" s="49">
        <v>69900</v>
      </c>
      <c r="AY218" s="51">
        <f t="shared" si="44"/>
        <v>0.180743243642143</v>
      </c>
      <c r="AZ218" s="51">
        <f t="shared" si="45"/>
        <v>0.15307582288984262</v>
      </c>
      <c r="BA218" s="49">
        <v>67900</v>
      </c>
      <c r="BB218" s="52">
        <v>3</v>
      </c>
      <c r="BC218" s="51">
        <f t="shared" si="46"/>
        <v>0.14695945984694569</v>
      </c>
      <c r="BD218" s="51">
        <f t="shared" si="47"/>
        <v>0.12812960265095727</v>
      </c>
      <c r="BE218" s="49">
        <v>64900</v>
      </c>
      <c r="BF218" s="52">
        <v>6</v>
      </c>
      <c r="BG218" s="51">
        <f t="shared" si="48"/>
        <v>9.6283784154149954E-2</v>
      </c>
      <c r="BH218" s="51">
        <f t="shared" si="49"/>
        <v>8.7827427118644066E-2</v>
      </c>
      <c r="BI218" s="282">
        <f t="shared" si="51"/>
        <v>1</v>
      </c>
    </row>
    <row r="219" spans="1:61" hidden="1">
      <c r="A219" s="54" t="s">
        <v>150</v>
      </c>
      <c r="B219" s="55" t="s">
        <v>894</v>
      </c>
      <c r="C219" s="55" t="s">
        <v>895</v>
      </c>
      <c r="D219" s="44" t="s">
        <v>896</v>
      </c>
      <c r="E219" s="56">
        <v>6</v>
      </c>
      <c r="F219" s="46" t="s">
        <v>5814</v>
      </c>
      <c r="G219" s="47" t="s">
        <v>5814</v>
      </c>
      <c r="H219" s="47" t="s">
        <v>5882</v>
      </c>
      <c r="I219" s="48" t="s">
        <v>5892</v>
      </c>
      <c r="J219" s="48" t="s">
        <v>5893</v>
      </c>
      <c r="K219" s="48" t="s">
        <v>5910</v>
      </c>
      <c r="L219" s="45">
        <v>2490</v>
      </c>
      <c r="M219" s="47" t="s">
        <v>152</v>
      </c>
      <c r="N219" s="60">
        <v>0</v>
      </c>
      <c r="O219" s="58">
        <v>0</v>
      </c>
      <c r="P219" s="58">
        <v>0</v>
      </c>
      <c r="Q219" s="132">
        <v>0</v>
      </c>
      <c r="R219" s="60">
        <v>0</v>
      </c>
      <c r="S219" s="58">
        <v>0</v>
      </c>
      <c r="T219" s="58">
        <v>2</v>
      </c>
      <c r="U219" s="132">
        <v>0</v>
      </c>
      <c r="V219" s="58">
        <v>1</v>
      </c>
      <c r="W219" s="58">
        <v>0</v>
      </c>
      <c r="X219" s="58">
        <v>0</v>
      </c>
      <c r="Y219" s="132">
        <v>0</v>
      </c>
      <c r="Z219" s="61">
        <v>2</v>
      </c>
      <c r="AA219" s="59">
        <v>2</v>
      </c>
      <c r="AB219" s="59">
        <v>2</v>
      </c>
      <c r="AC219" s="132">
        <v>3</v>
      </c>
      <c r="AD219" s="61">
        <v>1</v>
      </c>
      <c r="AE219" s="59">
        <v>0</v>
      </c>
      <c r="AF219" s="59">
        <v>0</v>
      </c>
      <c r="AG219" s="132">
        <v>0</v>
      </c>
      <c r="AH219" s="61">
        <v>0</v>
      </c>
      <c r="AI219" s="132">
        <v>0</v>
      </c>
      <c r="AJ219" s="64">
        <f>IFERROR(VLOOKUP($B219,STOCK!$A:$H,3,0)," ")</f>
        <v>5</v>
      </c>
      <c r="AK219" s="65">
        <f>IFERROR(VLOOKUP($B219,STOCK!$A:$H,4,0)," ")</f>
        <v>4</v>
      </c>
      <c r="AL219" s="65">
        <f>IFERROR(VLOOKUP($B219,STOCK!$A:$H,5,0)," ")</f>
        <v>7</v>
      </c>
      <c r="AM219" s="65">
        <f>IFERROR(VLOOKUP($B219,STOCK!$A:$H,6,0)," ")</f>
        <v>1</v>
      </c>
      <c r="AN219" s="65">
        <f>IFERROR(VLOOKUP($B219,STOCK!$A:$H,7,0)," ")</f>
        <v>6</v>
      </c>
      <c r="AO219" s="65">
        <f>IFERROR(VLOOKUP($B219,STOCK!$A:$H,8,0)," ")</f>
        <v>3</v>
      </c>
      <c r="AP219" s="62" t="str">
        <f t="shared" si="39"/>
        <v>SV</v>
      </c>
      <c r="AQ219" s="50" t="str">
        <f t="shared" si="40"/>
        <v>SV</v>
      </c>
      <c r="AR219" s="50" t="str">
        <f t="shared" si="41"/>
        <v>SV</v>
      </c>
      <c r="AS219" s="50">
        <f t="shared" si="42"/>
        <v>10</v>
      </c>
      <c r="AT219" s="50" t="str">
        <f t="shared" si="43"/>
        <v>SV</v>
      </c>
      <c r="AU219" s="63" t="str">
        <f t="shared" si="50"/>
        <v>SV</v>
      </c>
      <c r="AV219" s="67">
        <v>59199.999980000001</v>
      </c>
      <c r="AW219" s="133">
        <v>56322.610410000001</v>
      </c>
      <c r="AX219" s="49">
        <v>69900</v>
      </c>
      <c r="AY219" s="51">
        <f t="shared" si="44"/>
        <v>0.180743243642143</v>
      </c>
      <c r="AZ219" s="51">
        <f t="shared" si="45"/>
        <v>0.15307582288984262</v>
      </c>
      <c r="BA219" s="49">
        <v>67900</v>
      </c>
      <c r="BB219" s="52">
        <v>3</v>
      </c>
      <c r="BC219" s="51">
        <f t="shared" si="46"/>
        <v>0.14695945984694569</v>
      </c>
      <c r="BD219" s="51">
        <f t="shared" si="47"/>
        <v>0.12812960265095727</v>
      </c>
      <c r="BE219" s="49">
        <v>64900</v>
      </c>
      <c r="BF219" s="52">
        <v>6</v>
      </c>
      <c r="BG219" s="51">
        <f t="shared" si="48"/>
        <v>9.6283784154149954E-2</v>
      </c>
      <c r="BH219" s="51">
        <f t="shared" si="49"/>
        <v>8.7827427118644066E-2</v>
      </c>
      <c r="BI219" s="282">
        <f t="shared" si="51"/>
        <v>3</v>
      </c>
    </row>
    <row r="220" spans="1:61" hidden="1">
      <c r="A220" s="54" t="s">
        <v>150</v>
      </c>
      <c r="B220" s="55" t="s">
        <v>897</v>
      </c>
      <c r="C220" s="55" t="s">
        <v>898</v>
      </c>
      <c r="D220" s="44" t="s">
        <v>899</v>
      </c>
      <c r="E220" s="56">
        <v>6</v>
      </c>
      <c r="F220" s="46" t="s">
        <v>5814</v>
      </c>
      <c r="G220" s="47" t="s">
        <v>5814</v>
      </c>
      <c r="H220" s="47" t="s">
        <v>5882</v>
      </c>
      <c r="I220" s="48" t="s">
        <v>5892</v>
      </c>
      <c r="J220" s="48" t="s">
        <v>5893</v>
      </c>
      <c r="K220" s="48" t="s">
        <v>5910</v>
      </c>
      <c r="L220" s="45">
        <v>2490</v>
      </c>
      <c r="M220" s="47" t="s">
        <v>152</v>
      </c>
      <c r="N220" s="60">
        <v>3</v>
      </c>
      <c r="O220" s="58">
        <v>4</v>
      </c>
      <c r="P220" s="58">
        <v>3</v>
      </c>
      <c r="Q220" s="132">
        <v>0</v>
      </c>
      <c r="R220" s="60">
        <v>1</v>
      </c>
      <c r="S220" s="58">
        <v>0</v>
      </c>
      <c r="T220" s="58">
        <v>7</v>
      </c>
      <c r="U220" s="132">
        <v>3</v>
      </c>
      <c r="V220" s="58">
        <v>0</v>
      </c>
      <c r="W220" s="58">
        <v>0</v>
      </c>
      <c r="X220" s="58">
        <v>0</v>
      </c>
      <c r="Y220" s="132">
        <v>0</v>
      </c>
      <c r="Z220" s="61">
        <v>1</v>
      </c>
      <c r="AA220" s="59">
        <v>0</v>
      </c>
      <c r="AB220" s="59">
        <v>0</v>
      </c>
      <c r="AC220" s="132">
        <v>1</v>
      </c>
      <c r="AD220" s="61">
        <v>0</v>
      </c>
      <c r="AE220" s="59">
        <v>0</v>
      </c>
      <c r="AF220" s="59">
        <v>0</v>
      </c>
      <c r="AG220" s="132">
        <v>0</v>
      </c>
      <c r="AH220" s="61">
        <v>0</v>
      </c>
      <c r="AI220" s="132">
        <v>0</v>
      </c>
      <c r="AJ220" s="64">
        <f>IFERROR(VLOOKUP($B220,STOCK!$A:$H,3,0)," ")</f>
        <v>6</v>
      </c>
      <c r="AK220" s="65">
        <f>IFERROR(VLOOKUP($B220,STOCK!$A:$H,4,0)," ")</f>
        <v>5</v>
      </c>
      <c r="AL220" s="65">
        <f>IFERROR(VLOOKUP($B220,STOCK!$A:$H,5,0)," ")</f>
        <v>8</v>
      </c>
      <c r="AM220" s="65">
        <f>IFERROR(VLOOKUP($B220,STOCK!$A:$H,6,0)," ")</f>
        <v>8</v>
      </c>
      <c r="AN220" s="65">
        <f>IFERROR(VLOOKUP($B220,STOCK!$A:$H,7,0)," ")</f>
        <v>7</v>
      </c>
      <c r="AO220" s="65">
        <f>IFERROR(VLOOKUP($B220,STOCK!$A:$H,8,0)," ")</f>
        <v>18</v>
      </c>
      <c r="AP220" s="62" t="str">
        <f t="shared" si="39"/>
        <v>SV</v>
      </c>
      <c r="AQ220" s="50">
        <f t="shared" si="40"/>
        <v>50</v>
      </c>
      <c r="AR220" s="50" t="str">
        <f t="shared" si="41"/>
        <v>SV</v>
      </c>
      <c r="AS220" s="50">
        <f t="shared" si="42"/>
        <v>240</v>
      </c>
      <c r="AT220" s="50" t="str">
        <f t="shared" si="43"/>
        <v>SV</v>
      </c>
      <c r="AU220" s="63" t="str">
        <f t="shared" si="50"/>
        <v>SV</v>
      </c>
      <c r="AV220" s="67">
        <v>59199.999980000001</v>
      </c>
      <c r="AW220" s="133">
        <v>48783.715640000002</v>
      </c>
      <c r="AX220" s="49">
        <v>69900</v>
      </c>
      <c r="AY220" s="51">
        <f t="shared" si="44"/>
        <v>0.180743243642143</v>
      </c>
      <c r="AZ220" s="51">
        <f t="shared" si="45"/>
        <v>0.15307582288984262</v>
      </c>
      <c r="BA220" s="49">
        <v>67900</v>
      </c>
      <c r="BB220" s="52">
        <v>3</v>
      </c>
      <c r="BC220" s="51">
        <f t="shared" si="46"/>
        <v>0.14695945984694569</v>
      </c>
      <c r="BD220" s="51">
        <f t="shared" si="47"/>
        <v>0.12812960265095727</v>
      </c>
      <c r="BE220" s="49">
        <v>64900</v>
      </c>
      <c r="BF220" s="52">
        <v>6</v>
      </c>
      <c r="BG220" s="51">
        <f t="shared" si="48"/>
        <v>9.6283784154149954E-2</v>
      </c>
      <c r="BH220" s="51">
        <f t="shared" si="49"/>
        <v>8.7827427118644066E-2</v>
      </c>
      <c r="BI220" s="282">
        <f t="shared" si="51"/>
        <v>4</v>
      </c>
    </row>
    <row r="221" spans="1:61" hidden="1">
      <c r="A221" s="54" t="s">
        <v>150</v>
      </c>
      <c r="B221" s="55" t="s">
        <v>900</v>
      </c>
      <c r="C221" s="55" t="s">
        <v>901</v>
      </c>
      <c r="D221" s="44" t="s">
        <v>902</v>
      </c>
      <c r="E221" s="56">
        <v>6</v>
      </c>
      <c r="F221" s="46" t="s">
        <v>5814</v>
      </c>
      <c r="G221" s="47" t="s">
        <v>5814</v>
      </c>
      <c r="H221" s="47" t="s">
        <v>5882</v>
      </c>
      <c r="I221" s="48" t="s">
        <v>5892</v>
      </c>
      <c r="J221" s="48" t="s">
        <v>5893</v>
      </c>
      <c r="K221" s="48" t="s">
        <v>5911</v>
      </c>
      <c r="L221" s="45">
        <v>114</v>
      </c>
      <c r="M221" s="47" t="s">
        <v>161</v>
      </c>
      <c r="N221" s="60">
        <v>1</v>
      </c>
      <c r="O221" s="58">
        <v>0</v>
      </c>
      <c r="P221" s="58">
        <v>2</v>
      </c>
      <c r="Q221" s="132">
        <v>0</v>
      </c>
      <c r="R221" s="60">
        <v>2</v>
      </c>
      <c r="S221" s="58">
        <v>2</v>
      </c>
      <c r="T221" s="58">
        <v>0</v>
      </c>
      <c r="U221" s="132">
        <v>0</v>
      </c>
      <c r="V221" s="58">
        <v>0</v>
      </c>
      <c r="W221" s="58">
        <v>0</v>
      </c>
      <c r="X221" s="58">
        <v>0</v>
      </c>
      <c r="Y221" s="132">
        <v>0</v>
      </c>
      <c r="Z221" s="61">
        <v>0</v>
      </c>
      <c r="AA221" s="59">
        <v>0</v>
      </c>
      <c r="AB221" s="59">
        <v>0</v>
      </c>
      <c r="AC221" s="132">
        <v>0</v>
      </c>
      <c r="AD221" s="61">
        <v>2</v>
      </c>
      <c r="AE221" s="59">
        <v>0</v>
      </c>
      <c r="AF221" s="59">
        <v>0</v>
      </c>
      <c r="AG221" s="132">
        <v>0</v>
      </c>
      <c r="AH221" s="61">
        <v>0</v>
      </c>
      <c r="AI221" s="132">
        <v>0</v>
      </c>
      <c r="AJ221" s="64">
        <f>IFERROR(VLOOKUP($B221,STOCK!$A:$H,3,0)," ")</f>
        <v>36</v>
      </c>
      <c r="AK221" s="65">
        <f>IFERROR(VLOOKUP($B221,STOCK!$A:$H,4,0)," ")</f>
        <v>33</v>
      </c>
      <c r="AL221" s="65">
        <f>IFERROR(VLOOKUP($B221,STOCK!$A:$H,5,0)," ")</f>
        <v>17</v>
      </c>
      <c r="AM221" s="65">
        <f>IFERROR(VLOOKUP($B221,STOCK!$A:$H,6,0)," ")</f>
        <v>12</v>
      </c>
      <c r="AN221" s="65">
        <f>IFERROR(VLOOKUP($B221,STOCK!$A:$H,7,0)," ")</f>
        <v>13</v>
      </c>
      <c r="AO221" s="65">
        <f>IFERROR(VLOOKUP($B221,STOCK!$A:$H,8,0)," ")</f>
        <v>12</v>
      </c>
      <c r="AP221" s="62" t="str">
        <f t="shared" si="39"/>
        <v>SV</v>
      </c>
      <c r="AQ221" s="50" t="str">
        <f t="shared" si="40"/>
        <v>SV</v>
      </c>
      <c r="AR221" s="50" t="str">
        <f t="shared" si="41"/>
        <v>SV</v>
      </c>
      <c r="AS221" s="50" t="str">
        <f t="shared" si="42"/>
        <v>SV</v>
      </c>
      <c r="AT221" s="50" t="str">
        <f t="shared" si="43"/>
        <v>SV</v>
      </c>
      <c r="AU221" s="63" t="str">
        <f t="shared" si="50"/>
        <v>SV</v>
      </c>
      <c r="AV221" s="67">
        <v>74919.999989999997</v>
      </c>
      <c r="AW221" s="133">
        <v>78827.595990000002</v>
      </c>
      <c r="AX221" s="49">
        <v>89900</v>
      </c>
      <c r="AY221" s="51">
        <f t="shared" si="44"/>
        <v>0.19994660987719537</v>
      </c>
      <c r="AZ221" s="51">
        <f t="shared" si="45"/>
        <v>0.16662958854282539</v>
      </c>
      <c r="BA221" s="49">
        <v>84900</v>
      </c>
      <c r="BB221" s="52">
        <v>3</v>
      </c>
      <c r="BC221" s="51">
        <f t="shared" si="46"/>
        <v>0.1332087561576627</v>
      </c>
      <c r="BD221" s="51">
        <f t="shared" si="47"/>
        <v>0.11755005901060074</v>
      </c>
      <c r="BE221" s="49">
        <v>0</v>
      </c>
      <c r="BF221" s="52">
        <v>0</v>
      </c>
      <c r="BG221" s="51">
        <f t="shared" si="48"/>
        <v>-1</v>
      </c>
      <c r="BH221" s="51">
        <f t="shared" si="49"/>
        <v>0</v>
      </c>
      <c r="BI221" s="282">
        <f t="shared" si="51"/>
        <v>0</v>
      </c>
    </row>
    <row r="222" spans="1:61" hidden="1">
      <c r="A222" s="54" t="s">
        <v>150</v>
      </c>
      <c r="B222" s="55" t="s">
        <v>903</v>
      </c>
      <c r="C222" s="55" t="s">
        <v>904</v>
      </c>
      <c r="D222" s="44" t="s">
        <v>905</v>
      </c>
      <c r="E222" s="56">
        <v>6</v>
      </c>
      <c r="F222" s="46" t="s">
        <v>5814</v>
      </c>
      <c r="G222" s="47" t="s">
        <v>5814</v>
      </c>
      <c r="H222" s="47" t="s">
        <v>5882</v>
      </c>
      <c r="I222" s="48" t="s">
        <v>5892</v>
      </c>
      <c r="J222" s="48" t="s">
        <v>5893</v>
      </c>
      <c r="K222" s="48" t="s">
        <v>5911</v>
      </c>
      <c r="L222" s="45">
        <v>114</v>
      </c>
      <c r="M222" s="47" t="s">
        <v>161</v>
      </c>
      <c r="N222" s="60">
        <v>4</v>
      </c>
      <c r="O222" s="58">
        <v>0</v>
      </c>
      <c r="P222" s="58">
        <v>0</v>
      </c>
      <c r="Q222" s="132">
        <v>0</v>
      </c>
      <c r="R222" s="60">
        <v>0</v>
      </c>
      <c r="S222" s="58">
        <v>0</v>
      </c>
      <c r="T222" s="58">
        <v>0</v>
      </c>
      <c r="U222" s="132">
        <v>0</v>
      </c>
      <c r="V222" s="58">
        <v>2</v>
      </c>
      <c r="W222" s="58">
        <v>0</v>
      </c>
      <c r="X222" s="58">
        <v>0</v>
      </c>
      <c r="Y222" s="132">
        <v>0</v>
      </c>
      <c r="Z222" s="61">
        <v>0</v>
      </c>
      <c r="AA222" s="59">
        <v>0</v>
      </c>
      <c r="AB222" s="59">
        <v>0</v>
      </c>
      <c r="AC222" s="132">
        <v>0</v>
      </c>
      <c r="AD222" s="61">
        <v>1</v>
      </c>
      <c r="AE222" s="59">
        <v>0</v>
      </c>
      <c r="AF222" s="59">
        <v>0</v>
      </c>
      <c r="AG222" s="132">
        <v>0</v>
      </c>
      <c r="AH222" s="61">
        <v>0</v>
      </c>
      <c r="AI222" s="132">
        <v>0</v>
      </c>
      <c r="AJ222" s="64">
        <f>IFERROR(VLOOKUP($B222,STOCK!$A:$H,3,0)," ")</f>
        <v>15</v>
      </c>
      <c r="AK222" s="65">
        <f>IFERROR(VLOOKUP($B222,STOCK!$A:$H,4,0)," ")</f>
        <v>24</v>
      </c>
      <c r="AL222" s="65">
        <f>IFERROR(VLOOKUP($B222,STOCK!$A:$H,5,0)," ")</f>
        <v>19</v>
      </c>
      <c r="AM222" s="65">
        <f>IFERROR(VLOOKUP($B222,STOCK!$A:$H,6,0)," ")</f>
        <v>20</v>
      </c>
      <c r="AN222" s="65">
        <f>IFERROR(VLOOKUP($B222,STOCK!$A:$H,7,0)," ")</f>
        <v>19</v>
      </c>
      <c r="AO222" s="65">
        <f>IFERROR(VLOOKUP($B222,STOCK!$A:$H,8,0)," ")</f>
        <v>12</v>
      </c>
      <c r="AP222" s="62" t="str">
        <f t="shared" si="39"/>
        <v>SV</v>
      </c>
      <c r="AQ222" s="50" t="str">
        <f t="shared" si="40"/>
        <v>SV</v>
      </c>
      <c r="AR222" s="50" t="str">
        <f t="shared" si="41"/>
        <v>SV</v>
      </c>
      <c r="AS222" s="50" t="str">
        <f t="shared" si="42"/>
        <v>SV</v>
      </c>
      <c r="AT222" s="50" t="str">
        <f t="shared" si="43"/>
        <v>SV</v>
      </c>
      <c r="AU222" s="63" t="str">
        <f t="shared" si="50"/>
        <v>SV</v>
      </c>
      <c r="AV222" s="67">
        <v>74920.000000999993</v>
      </c>
      <c r="AW222" s="133">
        <v>82607.150999999998</v>
      </c>
      <c r="AX222" s="49">
        <v>89900</v>
      </c>
      <c r="AY222" s="51">
        <f t="shared" si="44"/>
        <v>0.19994660970101519</v>
      </c>
      <c r="AZ222" s="51">
        <f t="shared" si="45"/>
        <v>0.16662958842046727</v>
      </c>
      <c r="BA222" s="49">
        <v>80900</v>
      </c>
      <c r="BB222" s="52">
        <v>3</v>
      </c>
      <c r="BC222" s="51">
        <f t="shared" si="46"/>
        <v>7.9818473023494318E-2</v>
      </c>
      <c r="BD222" s="51">
        <f t="shared" si="47"/>
        <v>7.391841778739193E-2</v>
      </c>
      <c r="BE222" s="49">
        <v>0</v>
      </c>
      <c r="BF222" s="52">
        <v>0</v>
      </c>
      <c r="BG222" s="51">
        <f t="shared" si="48"/>
        <v>-1</v>
      </c>
      <c r="BH222" s="51">
        <f t="shared" si="49"/>
        <v>0</v>
      </c>
      <c r="BI222" s="282">
        <f t="shared" si="51"/>
        <v>0</v>
      </c>
    </row>
    <row r="223" spans="1:61" hidden="1">
      <c r="A223" s="54" t="s">
        <v>150</v>
      </c>
      <c r="B223" s="55" t="s">
        <v>906</v>
      </c>
      <c r="C223" s="55" t="s">
        <v>907</v>
      </c>
      <c r="D223" s="44" t="s">
        <v>908</v>
      </c>
      <c r="E223" s="56">
        <v>6</v>
      </c>
      <c r="F223" s="46" t="s">
        <v>5814</v>
      </c>
      <c r="G223" s="47" t="s">
        <v>5814</v>
      </c>
      <c r="H223" s="47" t="s">
        <v>5882</v>
      </c>
      <c r="I223" s="48" t="s">
        <v>5892</v>
      </c>
      <c r="J223" s="48" t="s">
        <v>5893</v>
      </c>
      <c r="K223" s="48" t="s">
        <v>5911</v>
      </c>
      <c r="L223" s="45">
        <v>114</v>
      </c>
      <c r="M223" s="47" t="s">
        <v>161</v>
      </c>
      <c r="N223" s="60">
        <v>1</v>
      </c>
      <c r="O223" s="58">
        <v>0</v>
      </c>
      <c r="P223" s="58">
        <v>3</v>
      </c>
      <c r="Q223" s="132">
        <v>3</v>
      </c>
      <c r="R223" s="60">
        <v>2</v>
      </c>
      <c r="S223" s="58">
        <v>0</v>
      </c>
      <c r="T223" s="58">
        <v>0</v>
      </c>
      <c r="U223" s="132">
        <v>0</v>
      </c>
      <c r="V223" s="58">
        <v>0</v>
      </c>
      <c r="W223" s="58">
        <v>0</v>
      </c>
      <c r="X223" s="58">
        <v>0</v>
      </c>
      <c r="Y223" s="132">
        <v>0</v>
      </c>
      <c r="Z223" s="61">
        <v>0</v>
      </c>
      <c r="AA223" s="59">
        <v>0</v>
      </c>
      <c r="AB223" s="59">
        <v>0</v>
      </c>
      <c r="AC223" s="132">
        <v>0</v>
      </c>
      <c r="AD223" s="61">
        <v>0</v>
      </c>
      <c r="AE223" s="59">
        <v>0</v>
      </c>
      <c r="AF223" s="59">
        <v>1</v>
      </c>
      <c r="AG223" s="132">
        <v>1</v>
      </c>
      <c r="AH223" s="61">
        <v>0</v>
      </c>
      <c r="AI223" s="132">
        <v>0</v>
      </c>
      <c r="AJ223" s="64">
        <f>IFERROR(VLOOKUP($B223,STOCK!$A:$H,3,0)," ")</f>
        <v>31</v>
      </c>
      <c r="AK223" s="65">
        <f>IFERROR(VLOOKUP($B223,STOCK!$A:$H,4,0)," ")</f>
        <v>33</v>
      </c>
      <c r="AL223" s="65">
        <f>IFERROR(VLOOKUP($B223,STOCK!$A:$H,5,0)," ")</f>
        <v>14</v>
      </c>
      <c r="AM223" s="65">
        <f>IFERROR(VLOOKUP($B223,STOCK!$A:$H,6,0)," ")</f>
        <v>11</v>
      </c>
      <c r="AN223" s="65">
        <f>IFERROR(VLOOKUP($B223,STOCK!$A:$H,7,0)," ")</f>
        <v>14</v>
      </c>
      <c r="AO223" s="65">
        <f>IFERROR(VLOOKUP($B223,STOCK!$A:$H,8,0)," ")</f>
        <v>12</v>
      </c>
      <c r="AP223" s="62">
        <f t="shared" si="39"/>
        <v>310</v>
      </c>
      <c r="AQ223" s="50" t="str">
        <f t="shared" si="40"/>
        <v>SV</v>
      </c>
      <c r="AR223" s="50" t="str">
        <f t="shared" si="41"/>
        <v>SV</v>
      </c>
      <c r="AS223" s="50" t="str">
        <f t="shared" si="42"/>
        <v>SV</v>
      </c>
      <c r="AT223" s="50">
        <f t="shared" si="43"/>
        <v>420</v>
      </c>
      <c r="AU223" s="63" t="str">
        <f t="shared" si="50"/>
        <v>SV</v>
      </c>
      <c r="AV223" s="67">
        <v>91575</v>
      </c>
      <c r="AW223" s="133">
        <v>92230.494290000002</v>
      </c>
      <c r="AX223" s="49">
        <v>109900</v>
      </c>
      <c r="AY223" s="51">
        <f t="shared" si="44"/>
        <v>0.20010920010920019</v>
      </c>
      <c r="AZ223" s="51">
        <f t="shared" si="45"/>
        <v>0.16674249317561418</v>
      </c>
      <c r="BA223" s="49">
        <v>99900</v>
      </c>
      <c r="BB223" s="52">
        <v>3</v>
      </c>
      <c r="BC223" s="51">
        <f t="shared" si="46"/>
        <v>9.0909090909090828E-2</v>
      </c>
      <c r="BD223" s="51">
        <f t="shared" si="47"/>
        <v>8.3333333333333329E-2</v>
      </c>
      <c r="BE223" s="49">
        <v>0</v>
      </c>
      <c r="BF223" s="52">
        <v>0</v>
      </c>
      <c r="BG223" s="51">
        <f t="shared" si="48"/>
        <v>-1</v>
      </c>
      <c r="BH223" s="51">
        <f t="shared" si="49"/>
        <v>0</v>
      </c>
      <c r="BI223" s="282">
        <f t="shared" si="51"/>
        <v>4</v>
      </c>
    </row>
    <row r="224" spans="1:61" hidden="1">
      <c r="A224" s="54" t="s">
        <v>150</v>
      </c>
      <c r="B224" s="55" t="s">
        <v>909</v>
      </c>
      <c r="C224" s="55" t="s">
        <v>910</v>
      </c>
      <c r="D224" s="44" t="s">
        <v>911</v>
      </c>
      <c r="E224" s="56">
        <v>1</v>
      </c>
      <c r="F224" s="46" t="s">
        <v>5814</v>
      </c>
      <c r="G224" s="47" t="s">
        <v>5814</v>
      </c>
      <c r="H224" s="47" t="s">
        <v>5882</v>
      </c>
      <c r="I224" s="48" t="s">
        <v>5892</v>
      </c>
      <c r="J224" s="48" t="s">
        <v>5893</v>
      </c>
      <c r="K224" s="48" t="s">
        <v>5912</v>
      </c>
      <c r="L224" s="45">
        <v>27</v>
      </c>
      <c r="M224" s="47" t="s">
        <v>5871</v>
      </c>
      <c r="N224" s="60">
        <v>5</v>
      </c>
      <c r="O224" s="58">
        <v>5</v>
      </c>
      <c r="P224" s="58">
        <v>10</v>
      </c>
      <c r="Q224" s="132">
        <v>10</v>
      </c>
      <c r="R224" s="60">
        <v>0</v>
      </c>
      <c r="S224" s="58">
        <v>5</v>
      </c>
      <c r="T224" s="58">
        <v>2</v>
      </c>
      <c r="U224" s="132">
        <v>5</v>
      </c>
      <c r="V224" s="58">
        <v>1</v>
      </c>
      <c r="W224" s="58">
        <v>2</v>
      </c>
      <c r="X224" s="58">
        <v>4</v>
      </c>
      <c r="Y224" s="132">
        <v>4</v>
      </c>
      <c r="Z224" s="61">
        <v>2</v>
      </c>
      <c r="AA224" s="59">
        <v>4</v>
      </c>
      <c r="AB224" s="59">
        <v>0</v>
      </c>
      <c r="AC224" s="132">
        <v>0</v>
      </c>
      <c r="AD224" s="61">
        <v>3</v>
      </c>
      <c r="AE224" s="59">
        <v>3</v>
      </c>
      <c r="AF224" s="59">
        <v>1</v>
      </c>
      <c r="AG224" s="132">
        <v>1</v>
      </c>
      <c r="AH224" s="61">
        <v>0</v>
      </c>
      <c r="AI224" s="132">
        <v>0</v>
      </c>
      <c r="AJ224" s="64">
        <f>IFERROR(VLOOKUP($B224,STOCK!$A:$H,3,0)," ")</f>
        <v>4</v>
      </c>
      <c r="AK224" s="65">
        <f>IFERROR(VLOOKUP($B224,STOCK!$A:$H,4,0)," ")</f>
        <v>8</v>
      </c>
      <c r="AL224" s="65">
        <f>IFERROR(VLOOKUP($B224,STOCK!$A:$H,5,0)," ")</f>
        <v>5</v>
      </c>
      <c r="AM224" s="65">
        <f>IFERROR(VLOOKUP($B224,STOCK!$A:$H,6,0)," ")</f>
        <v>12</v>
      </c>
      <c r="AN224" s="65">
        <f>IFERROR(VLOOKUP($B224,STOCK!$A:$H,7,0)," ")</f>
        <v>10</v>
      </c>
      <c r="AO224" s="65">
        <f>IFERROR(VLOOKUP($B224,STOCK!$A:$H,8,0)," ")</f>
        <v>6</v>
      </c>
      <c r="AP224" s="62">
        <f t="shared" si="39"/>
        <v>12</v>
      </c>
      <c r="AQ224" s="50">
        <f t="shared" si="40"/>
        <v>48</v>
      </c>
      <c r="AR224" s="50">
        <f t="shared" si="41"/>
        <v>37.5</v>
      </c>
      <c r="AS224" s="50" t="str">
        <f t="shared" si="42"/>
        <v>SV</v>
      </c>
      <c r="AT224" s="50">
        <f t="shared" si="43"/>
        <v>300</v>
      </c>
      <c r="AU224" s="63" t="str">
        <f t="shared" si="50"/>
        <v>SV</v>
      </c>
      <c r="AV224" s="67">
        <v>58900</v>
      </c>
      <c r="AW224" s="133">
        <v>58806.413930000002</v>
      </c>
      <c r="AX224" s="49">
        <v>67900</v>
      </c>
      <c r="AY224" s="51">
        <f t="shared" si="44"/>
        <v>0.15280135823429553</v>
      </c>
      <c r="AZ224" s="51">
        <f t="shared" si="45"/>
        <v>0.13254786450662739</v>
      </c>
      <c r="BA224" s="49">
        <v>65900</v>
      </c>
      <c r="BB224" s="52">
        <v>3</v>
      </c>
      <c r="BC224" s="51">
        <f t="shared" si="46"/>
        <v>0.11884550084889645</v>
      </c>
      <c r="BD224" s="51">
        <f t="shared" si="47"/>
        <v>0.1062215477996965</v>
      </c>
      <c r="BE224" s="49">
        <v>64900</v>
      </c>
      <c r="BF224" s="52">
        <v>6</v>
      </c>
      <c r="BG224" s="51">
        <f t="shared" si="48"/>
        <v>0.10186757215619702</v>
      </c>
      <c r="BH224" s="51">
        <f t="shared" si="49"/>
        <v>9.2449922958397532E-2</v>
      </c>
      <c r="BI224" s="282">
        <f t="shared" si="51"/>
        <v>20</v>
      </c>
    </row>
    <row r="225" spans="1:61" hidden="1">
      <c r="A225" s="54" t="s">
        <v>150</v>
      </c>
      <c r="B225" s="55" t="s">
        <v>912</v>
      </c>
      <c r="C225" s="55" t="s">
        <v>913</v>
      </c>
      <c r="D225" s="44" t="s">
        <v>914</v>
      </c>
      <c r="E225" s="56">
        <v>1</v>
      </c>
      <c r="F225" s="46" t="s">
        <v>5814</v>
      </c>
      <c r="G225" s="47" t="s">
        <v>5814</v>
      </c>
      <c r="H225" s="47" t="s">
        <v>5882</v>
      </c>
      <c r="I225" s="48" t="s">
        <v>5892</v>
      </c>
      <c r="J225" s="48" t="s">
        <v>5893</v>
      </c>
      <c r="K225" s="48" t="s">
        <v>5912</v>
      </c>
      <c r="L225" s="45">
        <v>27</v>
      </c>
      <c r="M225" s="47" t="s">
        <v>5871</v>
      </c>
      <c r="N225" s="60">
        <v>5</v>
      </c>
      <c r="O225" s="58">
        <v>0</v>
      </c>
      <c r="P225" s="58">
        <v>3</v>
      </c>
      <c r="Q225" s="132">
        <v>3</v>
      </c>
      <c r="R225" s="60">
        <v>0</v>
      </c>
      <c r="S225" s="58">
        <v>0</v>
      </c>
      <c r="T225" s="58">
        <v>0</v>
      </c>
      <c r="U225" s="132">
        <v>0</v>
      </c>
      <c r="V225" s="58">
        <v>0</v>
      </c>
      <c r="W225" s="58">
        <v>0</v>
      </c>
      <c r="X225" s="58">
        <v>0</v>
      </c>
      <c r="Y225" s="132">
        <v>0</v>
      </c>
      <c r="Z225" s="61">
        <v>1</v>
      </c>
      <c r="AA225" s="59">
        <v>2</v>
      </c>
      <c r="AB225" s="59">
        <v>1</v>
      </c>
      <c r="AC225" s="132">
        <v>1</v>
      </c>
      <c r="AD225" s="61">
        <v>1</v>
      </c>
      <c r="AE225" s="59">
        <v>0</v>
      </c>
      <c r="AF225" s="59">
        <v>0</v>
      </c>
      <c r="AG225" s="132">
        <v>0</v>
      </c>
      <c r="AH225" s="61">
        <v>0</v>
      </c>
      <c r="AI225" s="132">
        <v>0</v>
      </c>
      <c r="AJ225" s="64">
        <f>IFERROR(VLOOKUP($B225,STOCK!$A:$H,3,0)," ")</f>
        <v>3</v>
      </c>
      <c r="AK225" s="65">
        <f>IFERROR(VLOOKUP($B225,STOCK!$A:$H,4,0)," ")</f>
        <v>0</v>
      </c>
      <c r="AL225" s="65">
        <f>IFERROR(VLOOKUP($B225,STOCK!$A:$H,5,0)," ")</f>
        <v>4</v>
      </c>
      <c r="AM225" s="65">
        <f>IFERROR(VLOOKUP($B225,STOCK!$A:$H,6,0)," ")</f>
        <v>0</v>
      </c>
      <c r="AN225" s="65">
        <f>IFERROR(VLOOKUP($B225,STOCK!$A:$H,7,0)," ")</f>
        <v>5</v>
      </c>
      <c r="AO225" s="65">
        <f>IFERROR(VLOOKUP($B225,STOCK!$A:$H,8,0)," ")</f>
        <v>0</v>
      </c>
      <c r="AP225" s="62">
        <f t="shared" si="39"/>
        <v>30</v>
      </c>
      <c r="AQ225" s="50" t="str">
        <f t="shared" si="40"/>
        <v>Q</v>
      </c>
      <c r="AR225" s="50" t="str">
        <f t="shared" si="41"/>
        <v>SV</v>
      </c>
      <c r="AS225" s="50" t="str">
        <f t="shared" si="42"/>
        <v>Q</v>
      </c>
      <c r="AT225" s="50" t="str">
        <f t="shared" si="43"/>
        <v>SV</v>
      </c>
      <c r="AU225" s="63" t="str">
        <f t="shared" si="50"/>
        <v>Q</v>
      </c>
      <c r="AV225" s="67">
        <v>58900</v>
      </c>
      <c r="AW225" s="133">
        <v>58402.069109999997</v>
      </c>
      <c r="AX225" s="49">
        <v>67900</v>
      </c>
      <c r="AY225" s="51">
        <f t="shared" si="44"/>
        <v>0.15280135823429553</v>
      </c>
      <c r="AZ225" s="51">
        <f t="shared" si="45"/>
        <v>0.13254786450662739</v>
      </c>
      <c r="BA225" s="49">
        <v>65900</v>
      </c>
      <c r="BB225" s="52">
        <v>3</v>
      </c>
      <c r="BC225" s="51">
        <f t="shared" si="46"/>
        <v>0.11884550084889645</v>
      </c>
      <c r="BD225" s="51">
        <f t="shared" si="47"/>
        <v>0.1062215477996965</v>
      </c>
      <c r="BE225" s="49">
        <v>64900</v>
      </c>
      <c r="BF225" s="52">
        <v>6</v>
      </c>
      <c r="BG225" s="51">
        <f t="shared" si="48"/>
        <v>0.10186757215619702</v>
      </c>
      <c r="BH225" s="51">
        <f t="shared" si="49"/>
        <v>9.2449922958397532E-2</v>
      </c>
      <c r="BI225" s="282">
        <f t="shared" si="51"/>
        <v>4</v>
      </c>
    </row>
    <row r="226" spans="1:61" hidden="1">
      <c r="A226" s="54" t="s">
        <v>150</v>
      </c>
      <c r="B226" s="55" t="s">
        <v>915</v>
      </c>
      <c r="C226" s="55" t="s">
        <v>916</v>
      </c>
      <c r="D226" s="44" t="s">
        <v>917</v>
      </c>
      <c r="E226" s="56">
        <v>1</v>
      </c>
      <c r="F226" s="46" t="s">
        <v>5814</v>
      </c>
      <c r="G226" s="47" t="s">
        <v>5814</v>
      </c>
      <c r="H226" s="47" t="s">
        <v>5882</v>
      </c>
      <c r="I226" s="48" t="s">
        <v>5892</v>
      </c>
      <c r="J226" s="48" t="s">
        <v>5893</v>
      </c>
      <c r="K226" s="48" t="s">
        <v>5912</v>
      </c>
      <c r="L226" s="45">
        <v>27</v>
      </c>
      <c r="M226" s="47" t="s">
        <v>5871</v>
      </c>
      <c r="N226" s="60">
        <v>7</v>
      </c>
      <c r="O226" s="58">
        <v>3</v>
      </c>
      <c r="P226" s="58">
        <v>7</v>
      </c>
      <c r="Q226" s="132">
        <v>7</v>
      </c>
      <c r="R226" s="60">
        <v>0</v>
      </c>
      <c r="S226" s="58">
        <v>5</v>
      </c>
      <c r="T226" s="58">
        <v>2</v>
      </c>
      <c r="U226" s="132">
        <v>2</v>
      </c>
      <c r="V226" s="58">
        <v>3</v>
      </c>
      <c r="W226" s="58">
        <v>1</v>
      </c>
      <c r="X226" s="58">
        <v>0</v>
      </c>
      <c r="Y226" s="132">
        <v>1</v>
      </c>
      <c r="Z226" s="61">
        <v>1</v>
      </c>
      <c r="AA226" s="59">
        <v>0</v>
      </c>
      <c r="AB226" s="59">
        <v>0</v>
      </c>
      <c r="AC226" s="132">
        <v>0</v>
      </c>
      <c r="AD226" s="61">
        <v>3</v>
      </c>
      <c r="AE226" s="59">
        <v>1</v>
      </c>
      <c r="AF226" s="59">
        <v>0</v>
      </c>
      <c r="AG226" s="132">
        <v>0</v>
      </c>
      <c r="AH226" s="61">
        <v>0</v>
      </c>
      <c r="AI226" s="132">
        <v>0</v>
      </c>
      <c r="AJ226" s="64">
        <f>IFERROR(VLOOKUP($B226,STOCK!$A:$H,3,0)," ")</f>
        <v>5</v>
      </c>
      <c r="AK226" s="65">
        <f>IFERROR(VLOOKUP($B226,STOCK!$A:$H,4,0)," ")</f>
        <v>9</v>
      </c>
      <c r="AL226" s="65">
        <f>IFERROR(VLOOKUP($B226,STOCK!$A:$H,5,0)," ")</f>
        <v>3</v>
      </c>
      <c r="AM226" s="65">
        <f>IFERROR(VLOOKUP($B226,STOCK!$A:$H,6,0)," ")</f>
        <v>6</v>
      </c>
      <c r="AN226" s="65">
        <f>IFERROR(VLOOKUP($B226,STOCK!$A:$H,7,0)," ")</f>
        <v>10</v>
      </c>
      <c r="AO226" s="65">
        <f>IFERROR(VLOOKUP($B226,STOCK!$A:$H,8,0)," ")</f>
        <v>6</v>
      </c>
      <c r="AP226" s="62">
        <f t="shared" si="39"/>
        <v>21.428571428571431</v>
      </c>
      <c r="AQ226" s="50">
        <f t="shared" si="40"/>
        <v>135</v>
      </c>
      <c r="AR226" s="50">
        <f t="shared" si="41"/>
        <v>90</v>
      </c>
      <c r="AS226" s="50" t="str">
        <f t="shared" si="42"/>
        <v>SV</v>
      </c>
      <c r="AT226" s="50" t="str">
        <f t="shared" si="43"/>
        <v>SV</v>
      </c>
      <c r="AU226" s="63" t="str">
        <f t="shared" si="50"/>
        <v>SV</v>
      </c>
      <c r="AV226" s="67">
        <v>58900</v>
      </c>
      <c r="AW226" s="133">
        <v>58591.747609999999</v>
      </c>
      <c r="AX226" s="49">
        <v>67900</v>
      </c>
      <c r="AY226" s="51">
        <f t="shared" si="44"/>
        <v>0.15280135823429553</v>
      </c>
      <c r="AZ226" s="51">
        <f t="shared" si="45"/>
        <v>0.13254786450662739</v>
      </c>
      <c r="BA226" s="49">
        <v>65900</v>
      </c>
      <c r="BB226" s="52">
        <v>3</v>
      </c>
      <c r="BC226" s="51">
        <f t="shared" si="46"/>
        <v>0.11884550084889645</v>
      </c>
      <c r="BD226" s="51">
        <f t="shared" si="47"/>
        <v>0.1062215477996965</v>
      </c>
      <c r="BE226" s="49">
        <v>64900</v>
      </c>
      <c r="BF226" s="52">
        <v>6</v>
      </c>
      <c r="BG226" s="51">
        <f t="shared" si="48"/>
        <v>0.10186757215619702</v>
      </c>
      <c r="BH226" s="51">
        <f t="shared" si="49"/>
        <v>9.2449922958397532E-2</v>
      </c>
      <c r="BI226" s="282">
        <f t="shared" si="51"/>
        <v>10</v>
      </c>
    </row>
    <row r="227" spans="1:61" hidden="1">
      <c r="A227" s="54" t="s">
        <v>150</v>
      </c>
      <c r="B227" s="55" t="s">
        <v>918</v>
      </c>
      <c r="C227" s="55" t="s">
        <v>919</v>
      </c>
      <c r="D227" s="44" t="s">
        <v>920</v>
      </c>
      <c r="E227" s="56">
        <v>12</v>
      </c>
      <c r="F227" s="46" t="s">
        <v>5814</v>
      </c>
      <c r="G227" s="47" t="s">
        <v>5814</v>
      </c>
      <c r="H227" s="47" t="s">
        <v>5882</v>
      </c>
      <c r="I227" s="48" t="s">
        <v>5913</v>
      </c>
      <c r="J227" s="48" t="s">
        <v>5914</v>
      </c>
      <c r="K227" s="48" t="s">
        <v>5915</v>
      </c>
      <c r="L227" s="45">
        <v>788</v>
      </c>
      <c r="M227" s="47" t="s">
        <v>5916</v>
      </c>
      <c r="N227" s="60">
        <v>41</v>
      </c>
      <c r="O227" s="58">
        <v>35</v>
      </c>
      <c r="P227" s="58">
        <v>37</v>
      </c>
      <c r="Q227" s="132">
        <v>66</v>
      </c>
      <c r="R227" s="60">
        <v>28</v>
      </c>
      <c r="S227" s="58">
        <v>41</v>
      </c>
      <c r="T227" s="58">
        <v>25</v>
      </c>
      <c r="U227" s="132">
        <v>22</v>
      </c>
      <c r="V227" s="58">
        <v>16</v>
      </c>
      <c r="W227" s="58">
        <v>15</v>
      </c>
      <c r="X227" s="58">
        <v>15</v>
      </c>
      <c r="Y227" s="132">
        <v>20</v>
      </c>
      <c r="Z227" s="61">
        <v>25</v>
      </c>
      <c r="AA227" s="59">
        <v>19</v>
      </c>
      <c r="AB227" s="59">
        <v>12</v>
      </c>
      <c r="AC227" s="132">
        <v>18</v>
      </c>
      <c r="AD227" s="61">
        <v>21</v>
      </c>
      <c r="AE227" s="59">
        <v>19</v>
      </c>
      <c r="AF227" s="59">
        <v>17</v>
      </c>
      <c r="AG227" s="132">
        <v>17</v>
      </c>
      <c r="AH227" s="61">
        <v>2</v>
      </c>
      <c r="AI227" s="132">
        <v>3</v>
      </c>
      <c r="AJ227" s="64">
        <f>IFERROR(VLOOKUP($B227,STOCK!$A:$H,3,0)," ")</f>
        <v>179</v>
      </c>
      <c r="AK227" s="65">
        <f>IFERROR(VLOOKUP($B227,STOCK!$A:$H,4,0)," ")</f>
        <v>161</v>
      </c>
      <c r="AL227" s="65">
        <f>IFERROR(VLOOKUP($B227,STOCK!$A:$H,5,0)," ")</f>
        <v>344</v>
      </c>
      <c r="AM227" s="65">
        <f>IFERROR(VLOOKUP($B227,STOCK!$A:$H,6,0)," ")</f>
        <v>486</v>
      </c>
      <c r="AN227" s="65">
        <f>IFERROR(VLOOKUP($B227,STOCK!$A:$H,7,0)," ")</f>
        <v>250</v>
      </c>
      <c r="AO227" s="65">
        <f>IFERROR(VLOOKUP($B227,STOCK!$A:$H,8,0)," ")</f>
        <v>177</v>
      </c>
      <c r="AP227" s="62">
        <f t="shared" si="39"/>
        <v>81.36363636363636</v>
      </c>
      <c r="AQ227" s="50">
        <f t="shared" si="40"/>
        <v>219.54545454545456</v>
      </c>
      <c r="AR227" s="50">
        <f t="shared" si="41"/>
        <v>516</v>
      </c>
      <c r="AS227" s="50">
        <f t="shared" si="42"/>
        <v>810</v>
      </c>
      <c r="AT227" s="50">
        <f t="shared" si="43"/>
        <v>441.17647058823525</v>
      </c>
      <c r="AU227" s="63">
        <f t="shared" si="50"/>
        <v>1770</v>
      </c>
      <c r="AV227" s="67">
        <v>17861.000003000001</v>
      </c>
      <c r="AW227" s="133">
        <v>12976.2853</v>
      </c>
      <c r="AX227" s="49">
        <v>23900</v>
      </c>
      <c r="AY227" s="51">
        <f t="shared" si="44"/>
        <v>0.33811096780615113</v>
      </c>
      <c r="AZ227" s="51">
        <f t="shared" si="45"/>
        <v>0.25267782414225937</v>
      </c>
      <c r="BA227" s="49">
        <v>22900</v>
      </c>
      <c r="BB227" s="52">
        <v>3</v>
      </c>
      <c r="BC227" s="51">
        <f t="shared" si="46"/>
        <v>0.28212306120338337</v>
      </c>
      <c r="BD227" s="51">
        <f t="shared" si="47"/>
        <v>0.22004366799126632</v>
      </c>
      <c r="BE227" s="49">
        <v>21900</v>
      </c>
      <c r="BF227" s="52">
        <v>6</v>
      </c>
      <c r="BG227" s="51">
        <f t="shared" si="48"/>
        <v>0.2261351546006154</v>
      </c>
      <c r="BH227" s="51">
        <f t="shared" si="49"/>
        <v>0.1844292236073059</v>
      </c>
      <c r="BI227" s="282">
        <f t="shared" si="51"/>
        <v>146</v>
      </c>
    </row>
    <row r="228" spans="1:61" hidden="1">
      <c r="A228" s="54" t="s">
        <v>150</v>
      </c>
      <c r="B228" s="55" t="s">
        <v>921</v>
      </c>
      <c r="C228" s="55" t="s">
        <v>922</v>
      </c>
      <c r="D228" s="44" t="s">
        <v>923</v>
      </c>
      <c r="E228" s="56">
        <v>12</v>
      </c>
      <c r="F228" s="46" t="s">
        <v>5814</v>
      </c>
      <c r="G228" s="47" t="s">
        <v>5814</v>
      </c>
      <c r="H228" s="47" t="s">
        <v>5882</v>
      </c>
      <c r="I228" s="48" t="s">
        <v>5913</v>
      </c>
      <c r="J228" s="48" t="s">
        <v>5914</v>
      </c>
      <c r="K228" s="48" t="s">
        <v>5915</v>
      </c>
      <c r="L228" s="45">
        <v>788</v>
      </c>
      <c r="M228" s="47" t="s">
        <v>5916</v>
      </c>
      <c r="N228" s="60">
        <v>344</v>
      </c>
      <c r="O228" s="58">
        <v>375</v>
      </c>
      <c r="P228" s="58">
        <v>219</v>
      </c>
      <c r="Q228" s="132">
        <v>144</v>
      </c>
      <c r="R228" s="60">
        <v>196</v>
      </c>
      <c r="S228" s="58">
        <v>213</v>
      </c>
      <c r="T228" s="58">
        <v>139</v>
      </c>
      <c r="U228" s="132">
        <v>130</v>
      </c>
      <c r="V228" s="58">
        <v>121</v>
      </c>
      <c r="W228" s="58">
        <v>114</v>
      </c>
      <c r="X228" s="58">
        <v>72</v>
      </c>
      <c r="Y228" s="132">
        <v>94</v>
      </c>
      <c r="Z228" s="61">
        <v>94</v>
      </c>
      <c r="AA228" s="59">
        <v>71</v>
      </c>
      <c r="AB228" s="59">
        <v>64</v>
      </c>
      <c r="AC228" s="132">
        <v>78</v>
      </c>
      <c r="AD228" s="61">
        <v>136</v>
      </c>
      <c r="AE228" s="59">
        <v>94</v>
      </c>
      <c r="AF228" s="59">
        <v>77</v>
      </c>
      <c r="AG228" s="132">
        <v>89</v>
      </c>
      <c r="AH228" s="61">
        <v>2</v>
      </c>
      <c r="AI228" s="132">
        <v>2</v>
      </c>
      <c r="AJ228" s="64">
        <f>IFERROR(VLOOKUP($B228,STOCK!$A:$H,3,0)," ")</f>
        <v>-29</v>
      </c>
      <c r="AK228" s="65">
        <f>IFERROR(VLOOKUP($B228,STOCK!$A:$H,4,0)," ")</f>
        <v>218</v>
      </c>
      <c r="AL228" s="65">
        <f>IFERROR(VLOOKUP($B228,STOCK!$A:$H,5,0)," ")</f>
        <v>164</v>
      </c>
      <c r="AM228" s="65">
        <f>IFERROR(VLOOKUP($B228,STOCK!$A:$H,6,0)," ")</f>
        <v>331</v>
      </c>
      <c r="AN228" s="65">
        <f>IFERROR(VLOOKUP($B228,STOCK!$A:$H,7,0)," ")</f>
        <v>582</v>
      </c>
      <c r="AO228" s="65">
        <f>IFERROR(VLOOKUP($B228,STOCK!$A:$H,8,0)," ")</f>
        <v>178</v>
      </c>
      <c r="AP228" s="62" t="str">
        <f t="shared" si="39"/>
        <v>Q</v>
      </c>
      <c r="AQ228" s="50">
        <f t="shared" si="40"/>
        <v>50.307692307692307</v>
      </c>
      <c r="AR228" s="50">
        <f t="shared" si="41"/>
        <v>52.340425531914896</v>
      </c>
      <c r="AS228" s="50">
        <f t="shared" si="42"/>
        <v>127.30769230769231</v>
      </c>
      <c r="AT228" s="50">
        <f t="shared" si="43"/>
        <v>196.17977528089889</v>
      </c>
      <c r="AU228" s="63">
        <f t="shared" si="50"/>
        <v>2670</v>
      </c>
      <c r="AV228" s="67">
        <v>21945</v>
      </c>
      <c r="AW228" s="133">
        <v>18240.478520000001</v>
      </c>
      <c r="AX228" s="49">
        <v>27900</v>
      </c>
      <c r="AY228" s="51">
        <f t="shared" si="44"/>
        <v>0.27136021872863969</v>
      </c>
      <c r="AZ228" s="51">
        <f t="shared" si="45"/>
        <v>0.21344086021505376</v>
      </c>
      <c r="BA228" s="49">
        <v>26900</v>
      </c>
      <c r="BB228" s="52">
        <v>3</v>
      </c>
      <c r="BC228" s="51">
        <f t="shared" si="46"/>
        <v>0.22579175210754165</v>
      </c>
      <c r="BD228" s="51">
        <f t="shared" si="47"/>
        <v>0.18420074349442378</v>
      </c>
      <c r="BE228" s="49">
        <v>25900</v>
      </c>
      <c r="BF228" s="52">
        <v>6</v>
      </c>
      <c r="BG228" s="51">
        <f t="shared" si="48"/>
        <v>0.1802232854864434</v>
      </c>
      <c r="BH228" s="51">
        <f t="shared" si="49"/>
        <v>0.1527027027027027</v>
      </c>
      <c r="BI228" s="282">
        <f t="shared" si="51"/>
        <v>537</v>
      </c>
    </row>
    <row r="229" spans="1:61" hidden="1">
      <c r="A229" s="54" t="s">
        <v>150</v>
      </c>
      <c r="B229" s="55" t="s">
        <v>924</v>
      </c>
      <c r="C229" s="55" t="s">
        <v>925</v>
      </c>
      <c r="D229" s="44" t="s">
        <v>926</v>
      </c>
      <c r="E229" s="56">
        <v>6</v>
      </c>
      <c r="F229" s="46" t="s">
        <v>5814</v>
      </c>
      <c r="G229" s="47" t="s">
        <v>5814</v>
      </c>
      <c r="H229" s="47" t="s">
        <v>5882</v>
      </c>
      <c r="I229" s="48" t="s">
        <v>5913</v>
      </c>
      <c r="J229" s="48" t="s">
        <v>5914</v>
      </c>
      <c r="K229" s="48" t="s">
        <v>5915</v>
      </c>
      <c r="L229" s="45">
        <v>788</v>
      </c>
      <c r="M229" s="47" t="s">
        <v>5916</v>
      </c>
      <c r="N229" s="60">
        <v>21</v>
      </c>
      <c r="O229" s="58">
        <v>47</v>
      </c>
      <c r="P229" s="58">
        <v>24</v>
      </c>
      <c r="Q229" s="132">
        <v>16</v>
      </c>
      <c r="R229" s="60">
        <v>35</v>
      </c>
      <c r="S229" s="58">
        <v>24</v>
      </c>
      <c r="T229" s="58">
        <v>20</v>
      </c>
      <c r="U229" s="132">
        <v>30</v>
      </c>
      <c r="V229" s="58">
        <v>7</v>
      </c>
      <c r="W229" s="58">
        <v>12</v>
      </c>
      <c r="X229" s="58">
        <v>9</v>
      </c>
      <c r="Y229" s="132">
        <v>10</v>
      </c>
      <c r="Z229" s="61">
        <v>18</v>
      </c>
      <c r="AA229" s="59">
        <v>12</v>
      </c>
      <c r="AB229" s="59">
        <v>15</v>
      </c>
      <c r="AC229" s="132">
        <v>7</v>
      </c>
      <c r="AD229" s="61">
        <v>26</v>
      </c>
      <c r="AE229" s="59">
        <v>21</v>
      </c>
      <c r="AF229" s="59">
        <v>7</v>
      </c>
      <c r="AG229" s="132">
        <v>5</v>
      </c>
      <c r="AH229" s="61">
        <v>0</v>
      </c>
      <c r="AI229" s="132">
        <v>0</v>
      </c>
      <c r="AJ229" s="64">
        <f>IFERROR(VLOOKUP($B229,STOCK!$A:$H,3,0)," ")</f>
        <v>97</v>
      </c>
      <c r="AK229" s="65">
        <f>IFERROR(VLOOKUP($B229,STOCK!$A:$H,4,0)," ")</f>
        <v>46</v>
      </c>
      <c r="AL229" s="65">
        <f>IFERROR(VLOOKUP($B229,STOCK!$A:$H,5,0)," ")</f>
        <v>80</v>
      </c>
      <c r="AM229" s="65">
        <f>IFERROR(VLOOKUP($B229,STOCK!$A:$H,6,0)," ")</f>
        <v>51</v>
      </c>
      <c r="AN229" s="65">
        <f>IFERROR(VLOOKUP($B229,STOCK!$A:$H,7,0)," ")</f>
        <v>53</v>
      </c>
      <c r="AO229" s="65">
        <f>IFERROR(VLOOKUP($B229,STOCK!$A:$H,8,0)," ")</f>
        <v>54</v>
      </c>
      <c r="AP229" s="62">
        <f t="shared" si="39"/>
        <v>181.875</v>
      </c>
      <c r="AQ229" s="50">
        <f t="shared" si="40"/>
        <v>46</v>
      </c>
      <c r="AR229" s="50">
        <f t="shared" si="41"/>
        <v>240</v>
      </c>
      <c r="AS229" s="50">
        <f t="shared" si="42"/>
        <v>218.57142857142856</v>
      </c>
      <c r="AT229" s="50">
        <f t="shared" si="43"/>
        <v>318</v>
      </c>
      <c r="AU229" s="63" t="str">
        <f t="shared" si="50"/>
        <v>SV</v>
      </c>
      <c r="AV229" s="67">
        <v>26081.999999</v>
      </c>
      <c r="AW229" s="133">
        <v>19251.331109999999</v>
      </c>
      <c r="AX229" s="49">
        <v>32900</v>
      </c>
      <c r="AY229" s="51">
        <f t="shared" si="44"/>
        <v>0.26140633391846513</v>
      </c>
      <c r="AZ229" s="51">
        <f t="shared" si="45"/>
        <v>0.20723404258358663</v>
      </c>
      <c r="BA229" s="49">
        <v>31900</v>
      </c>
      <c r="BB229" s="52">
        <v>3</v>
      </c>
      <c r="BC229" s="51">
        <f t="shared" si="46"/>
        <v>0.22306571586623214</v>
      </c>
      <c r="BD229" s="51">
        <f t="shared" si="47"/>
        <v>0.18238244517241381</v>
      </c>
      <c r="BE229" s="49">
        <v>30900</v>
      </c>
      <c r="BF229" s="52">
        <v>6</v>
      </c>
      <c r="BG229" s="51">
        <f t="shared" si="48"/>
        <v>0.18472509781399915</v>
      </c>
      <c r="BH229" s="51">
        <f t="shared" si="49"/>
        <v>0.15592233012944984</v>
      </c>
      <c r="BI229" s="282">
        <f t="shared" si="51"/>
        <v>68</v>
      </c>
    </row>
    <row r="230" spans="1:61" hidden="1">
      <c r="A230" s="54" t="s">
        <v>150</v>
      </c>
      <c r="B230" s="55" t="s">
        <v>927</v>
      </c>
      <c r="C230" s="55" t="s">
        <v>928</v>
      </c>
      <c r="D230" s="44" t="s">
        <v>929</v>
      </c>
      <c r="E230" s="56">
        <v>6</v>
      </c>
      <c r="F230" s="46" t="s">
        <v>5814</v>
      </c>
      <c r="G230" s="47" t="s">
        <v>5814</v>
      </c>
      <c r="H230" s="47" t="s">
        <v>5882</v>
      </c>
      <c r="I230" s="48" t="s">
        <v>5913</v>
      </c>
      <c r="J230" s="48" t="s">
        <v>5914</v>
      </c>
      <c r="K230" s="48" t="s">
        <v>5863</v>
      </c>
      <c r="L230" s="45">
        <v>114</v>
      </c>
      <c r="M230" s="47" t="s">
        <v>161</v>
      </c>
      <c r="N230" s="60">
        <v>6</v>
      </c>
      <c r="O230" s="58">
        <v>14</v>
      </c>
      <c r="P230" s="58">
        <v>3</v>
      </c>
      <c r="Q230" s="132">
        <v>11</v>
      </c>
      <c r="R230" s="60">
        <v>19</v>
      </c>
      <c r="S230" s="58">
        <v>43</v>
      </c>
      <c r="T230" s="58">
        <v>38</v>
      </c>
      <c r="U230" s="132">
        <v>49</v>
      </c>
      <c r="V230" s="58">
        <v>15</v>
      </c>
      <c r="W230" s="58">
        <v>26</v>
      </c>
      <c r="X230" s="58">
        <v>26</v>
      </c>
      <c r="Y230" s="132">
        <v>20</v>
      </c>
      <c r="Z230" s="61">
        <v>5</v>
      </c>
      <c r="AA230" s="59">
        <v>3</v>
      </c>
      <c r="AB230" s="59">
        <v>4</v>
      </c>
      <c r="AC230" s="132">
        <v>1</v>
      </c>
      <c r="AD230" s="61">
        <v>18</v>
      </c>
      <c r="AE230" s="59">
        <v>10</v>
      </c>
      <c r="AF230" s="59">
        <v>10</v>
      </c>
      <c r="AG230" s="132">
        <v>7</v>
      </c>
      <c r="AH230" s="61">
        <v>0</v>
      </c>
      <c r="AI230" s="132">
        <v>0</v>
      </c>
      <c r="AJ230" s="64">
        <f>IFERROR(VLOOKUP($B230,STOCK!$A:$H,3,0)," ")</f>
        <v>35</v>
      </c>
      <c r="AK230" s="65">
        <f>IFERROR(VLOOKUP($B230,STOCK!$A:$H,4,0)," ")</f>
        <v>45</v>
      </c>
      <c r="AL230" s="65">
        <f>IFERROR(VLOOKUP($B230,STOCK!$A:$H,5,0)," ")</f>
        <v>1</v>
      </c>
      <c r="AM230" s="65">
        <f>IFERROR(VLOOKUP($B230,STOCK!$A:$H,6,0)," ")</f>
        <v>41</v>
      </c>
      <c r="AN230" s="65">
        <f>IFERROR(VLOOKUP($B230,STOCK!$A:$H,7,0)," ")</f>
        <v>26</v>
      </c>
      <c r="AO230" s="65">
        <f>IFERROR(VLOOKUP($B230,STOCK!$A:$H,8,0)," ")</f>
        <v>24</v>
      </c>
      <c r="AP230" s="62">
        <f t="shared" si="39"/>
        <v>95.454545454545453</v>
      </c>
      <c r="AQ230" s="50">
        <f t="shared" si="40"/>
        <v>27.551020408163264</v>
      </c>
      <c r="AR230" s="50">
        <f t="shared" si="41"/>
        <v>1.5</v>
      </c>
      <c r="AS230" s="50">
        <f t="shared" si="42"/>
        <v>1230</v>
      </c>
      <c r="AT230" s="50">
        <f t="shared" si="43"/>
        <v>111.42857142857143</v>
      </c>
      <c r="AU230" s="63" t="str">
        <f t="shared" si="50"/>
        <v>SV</v>
      </c>
      <c r="AV230" s="67">
        <v>15549.999959999999</v>
      </c>
      <c r="AW230" s="133">
        <v>15414.9292</v>
      </c>
      <c r="AX230" s="49">
        <v>17900</v>
      </c>
      <c r="AY230" s="51">
        <f t="shared" si="44"/>
        <v>0.15112540489035475</v>
      </c>
      <c r="AZ230" s="51">
        <f t="shared" si="45"/>
        <v>0.13128491843575424</v>
      </c>
      <c r="BA230" s="49">
        <v>16900</v>
      </c>
      <c r="BB230" s="52">
        <v>3</v>
      </c>
      <c r="BC230" s="51">
        <f t="shared" si="46"/>
        <v>8.6816723052904887E-2</v>
      </c>
      <c r="BD230" s="51">
        <f t="shared" si="47"/>
        <v>7.9881659171597674E-2</v>
      </c>
      <c r="BE230" s="49">
        <v>0</v>
      </c>
      <c r="BF230" s="52">
        <v>0</v>
      </c>
      <c r="BG230" s="51">
        <f t="shared" si="48"/>
        <v>-1</v>
      </c>
      <c r="BH230" s="51">
        <f t="shared" si="49"/>
        <v>0</v>
      </c>
      <c r="BI230" s="282">
        <f t="shared" si="51"/>
        <v>88</v>
      </c>
    </row>
    <row r="231" spans="1:61" hidden="1">
      <c r="A231" s="54" t="s">
        <v>150</v>
      </c>
      <c r="B231" s="55" t="s">
        <v>930</v>
      </c>
      <c r="C231" s="55" t="s">
        <v>931</v>
      </c>
      <c r="D231" s="44" t="s">
        <v>932</v>
      </c>
      <c r="E231" s="56">
        <v>6</v>
      </c>
      <c r="F231" s="46" t="s">
        <v>5814</v>
      </c>
      <c r="G231" s="47" t="s">
        <v>5814</v>
      </c>
      <c r="H231" s="47" t="s">
        <v>5882</v>
      </c>
      <c r="I231" s="48" t="s">
        <v>5913</v>
      </c>
      <c r="J231" s="48" t="s">
        <v>5917</v>
      </c>
      <c r="K231" s="48" t="s">
        <v>26</v>
      </c>
      <c r="L231" s="45">
        <v>114</v>
      </c>
      <c r="M231" s="47" t="s">
        <v>161</v>
      </c>
      <c r="N231" s="60">
        <v>0</v>
      </c>
      <c r="O231" s="58">
        <v>0</v>
      </c>
      <c r="P231" s="58">
        <v>0</v>
      </c>
      <c r="Q231" s="132">
        <v>0</v>
      </c>
      <c r="R231" s="60">
        <v>0</v>
      </c>
      <c r="S231" s="58">
        <v>0</v>
      </c>
      <c r="T231" s="58">
        <v>0</v>
      </c>
      <c r="U231" s="132">
        <v>0</v>
      </c>
      <c r="V231" s="58">
        <v>0</v>
      </c>
      <c r="W231" s="58">
        <v>0</v>
      </c>
      <c r="X231" s="58">
        <v>0</v>
      </c>
      <c r="Y231" s="132">
        <v>0</v>
      </c>
      <c r="Z231" s="61">
        <v>0</v>
      </c>
      <c r="AA231" s="59">
        <v>0</v>
      </c>
      <c r="AB231" s="59">
        <v>0</v>
      </c>
      <c r="AC231" s="132">
        <v>0</v>
      </c>
      <c r="AD231" s="61">
        <v>0</v>
      </c>
      <c r="AE231" s="59">
        <v>0</v>
      </c>
      <c r="AF231" s="59">
        <v>0</v>
      </c>
      <c r="AG231" s="132">
        <v>0</v>
      </c>
      <c r="AH231" s="61">
        <v>0</v>
      </c>
      <c r="AI231" s="132">
        <v>0</v>
      </c>
      <c r="AJ231" s="64">
        <f>IFERROR(VLOOKUP($B231,STOCK!$A:$H,3,0)," ")</f>
        <v>13</v>
      </c>
      <c r="AK231" s="65">
        <f>IFERROR(VLOOKUP($B231,STOCK!$A:$H,4,0)," ")</f>
        <v>8</v>
      </c>
      <c r="AL231" s="65">
        <f>IFERROR(VLOOKUP($B231,STOCK!$A:$H,5,0)," ")</f>
        <v>5</v>
      </c>
      <c r="AM231" s="65">
        <f>IFERROR(VLOOKUP($B231,STOCK!$A:$H,6,0)," ")</f>
        <v>10</v>
      </c>
      <c r="AN231" s="65">
        <f>IFERROR(VLOOKUP($B231,STOCK!$A:$H,7,0)," ")</f>
        <v>11</v>
      </c>
      <c r="AO231" s="65">
        <f>IFERROR(VLOOKUP($B231,STOCK!$A:$H,8,0)," ")</f>
        <v>12</v>
      </c>
      <c r="AP231" s="62" t="str">
        <f t="shared" si="39"/>
        <v>SV</v>
      </c>
      <c r="AQ231" s="50" t="str">
        <f t="shared" si="40"/>
        <v>SV</v>
      </c>
      <c r="AR231" s="50" t="str">
        <f t="shared" si="41"/>
        <v>SV</v>
      </c>
      <c r="AS231" s="50" t="str">
        <f t="shared" si="42"/>
        <v>SV</v>
      </c>
      <c r="AT231" s="50" t="str">
        <f t="shared" si="43"/>
        <v>SV</v>
      </c>
      <c r="AU231" s="63" t="str">
        <f t="shared" si="50"/>
        <v>SV</v>
      </c>
      <c r="AV231" s="67">
        <v>93130.000039999999</v>
      </c>
      <c r="AW231" s="133">
        <v>75570.285889999999</v>
      </c>
      <c r="AX231" s="49">
        <v>109900</v>
      </c>
      <c r="AY231" s="51">
        <f t="shared" si="44"/>
        <v>0.18007086817134299</v>
      </c>
      <c r="AZ231" s="51">
        <f t="shared" si="45"/>
        <v>0.15259326624203823</v>
      </c>
      <c r="BA231" s="49">
        <v>99900</v>
      </c>
      <c r="BB231" s="52">
        <v>3</v>
      </c>
      <c r="BC231" s="51">
        <f t="shared" si="46"/>
        <v>7.2694083078409077E-2</v>
      </c>
      <c r="BD231" s="51">
        <f t="shared" si="47"/>
        <v>6.7767767367367379E-2</v>
      </c>
      <c r="BE231" s="49">
        <v>0</v>
      </c>
      <c r="BF231" s="52">
        <v>0</v>
      </c>
      <c r="BG231" s="51">
        <f t="shared" si="48"/>
        <v>-1</v>
      </c>
      <c r="BH231" s="51">
        <f t="shared" si="49"/>
        <v>0</v>
      </c>
      <c r="BI231" s="282">
        <f t="shared" si="51"/>
        <v>0</v>
      </c>
    </row>
    <row r="232" spans="1:61" hidden="1">
      <c r="A232" s="54" t="s">
        <v>150</v>
      </c>
      <c r="B232" s="55" t="s">
        <v>933</v>
      </c>
      <c r="C232" s="55" t="s">
        <v>934</v>
      </c>
      <c r="D232" s="44" t="s">
        <v>935</v>
      </c>
      <c r="E232" s="56">
        <v>6</v>
      </c>
      <c r="F232" s="46" t="s">
        <v>5814</v>
      </c>
      <c r="G232" s="47" t="s">
        <v>5814</v>
      </c>
      <c r="H232" s="47" t="s">
        <v>5882</v>
      </c>
      <c r="I232" s="48" t="s">
        <v>5913</v>
      </c>
      <c r="J232" s="48" t="s">
        <v>5917</v>
      </c>
      <c r="K232" s="48" t="s">
        <v>26</v>
      </c>
      <c r="L232" s="45">
        <v>114</v>
      </c>
      <c r="M232" s="47" t="s">
        <v>161</v>
      </c>
      <c r="N232" s="60">
        <v>0</v>
      </c>
      <c r="O232" s="58">
        <v>0</v>
      </c>
      <c r="P232" s="58">
        <v>0</v>
      </c>
      <c r="Q232" s="132">
        <v>0</v>
      </c>
      <c r="R232" s="60">
        <v>0</v>
      </c>
      <c r="S232" s="58">
        <v>0</v>
      </c>
      <c r="T232" s="58">
        <v>0</v>
      </c>
      <c r="U232" s="132">
        <v>0</v>
      </c>
      <c r="V232" s="58">
        <v>0</v>
      </c>
      <c r="W232" s="58">
        <v>0</v>
      </c>
      <c r="X232" s="58">
        <v>0</v>
      </c>
      <c r="Y232" s="132">
        <v>0</v>
      </c>
      <c r="Z232" s="61">
        <v>0</v>
      </c>
      <c r="AA232" s="59">
        <v>1</v>
      </c>
      <c r="AB232" s="59">
        <v>0</v>
      </c>
      <c r="AC232" s="132">
        <v>0</v>
      </c>
      <c r="AD232" s="61">
        <v>0</v>
      </c>
      <c r="AE232" s="59">
        <v>0</v>
      </c>
      <c r="AF232" s="59">
        <v>0</v>
      </c>
      <c r="AG232" s="132">
        <v>0</v>
      </c>
      <c r="AH232" s="61">
        <v>0</v>
      </c>
      <c r="AI232" s="132">
        <v>0</v>
      </c>
      <c r="AJ232" s="64">
        <f>IFERROR(VLOOKUP($B232,STOCK!$A:$H,3,0)," ")</f>
        <v>22</v>
      </c>
      <c r="AK232" s="65">
        <f>IFERROR(VLOOKUP($B232,STOCK!$A:$H,4,0)," ")</f>
        <v>12</v>
      </c>
      <c r="AL232" s="65">
        <f>IFERROR(VLOOKUP($B232,STOCK!$A:$H,5,0)," ")</f>
        <v>13</v>
      </c>
      <c r="AM232" s="65">
        <f>IFERROR(VLOOKUP($B232,STOCK!$A:$H,6,0)," ")</f>
        <v>13</v>
      </c>
      <c r="AN232" s="65">
        <f>IFERROR(VLOOKUP($B232,STOCK!$A:$H,7,0)," ")</f>
        <v>16</v>
      </c>
      <c r="AO232" s="65">
        <f>IFERROR(VLOOKUP($B232,STOCK!$A:$H,8,0)," ")</f>
        <v>12</v>
      </c>
      <c r="AP232" s="62" t="str">
        <f t="shared" si="39"/>
        <v>SV</v>
      </c>
      <c r="AQ232" s="50" t="str">
        <f t="shared" si="40"/>
        <v>SV</v>
      </c>
      <c r="AR232" s="50" t="str">
        <f t="shared" si="41"/>
        <v>SV</v>
      </c>
      <c r="AS232" s="50" t="str">
        <f t="shared" si="42"/>
        <v>SV</v>
      </c>
      <c r="AT232" s="50" t="str">
        <f t="shared" si="43"/>
        <v>SV</v>
      </c>
      <c r="AU232" s="63" t="str">
        <f t="shared" si="50"/>
        <v>SV</v>
      </c>
      <c r="AV232" s="67">
        <v>67720.000039999999</v>
      </c>
      <c r="AW232" s="133">
        <v>59597.106690000001</v>
      </c>
      <c r="AX232" s="49">
        <v>79900</v>
      </c>
      <c r="AY232" s="51">
        <f t="shared" si="44"/>
        <v>0.17985823911408261</v>
      </c>
      <c r="AZ232" s="51">
        <f t="shared" si="45"/>
        <v>0.15244055018773467</v>
      </c>
      <c r="BA232" s="49">
        <v>75900</v>
      </c>
      <c r="BB232" s="52">
        <v>3</v>
      </c>
      <c r="BC232" s="51">
        <f t="shared" si="46"/>
        <v>0.12079149372664411</v>
      </c>
      <c r="BD232" s="51">
        <f t="shared" si="47"/>
        <v>0.1077733855072464</v>
      </c>
      <c r="BE232" s="49">
        <v>0</v>
      </c>
      <c r="BF232" s="52">
        <v>0</v>
      </c>
      <c r="BG232" s="51">
        <f t="shared" si="48"/>
        <v>-1</v>
      </c>
      <c r="BH232" s="51">
        <f t="shared" si="49"/>
        <v>0</v>
      </c>
      <c r="BI232" s="282">
        <f t="shared" si="51"/>
        <v>0</v>
      </c>
    </row>
    <row r="233" spans="1:61" hidden="1">
      <c r="A233" s="54" t="s">
        <v>150</v>
      </c>
      <c r="B233" s="55" t="s">
        <v>936</v>
      </c>
      <c r="C233" s="55" t="s">
        <v>937</v>
      </c>
      <c r="D233" s="44" t="s">
        <v>938</v>
      </c>
      <c r="E233" s="56">
        <v>12</v>
      </c>
      <c r="F233" s="46" t="s">
        <v>5814</v>
      </c>
      <c r="G233" s="47" t="s">
        <v>5814</v>
      </c>
      <c r="H233" s="47" t="s">
        <v>5882</v>
      </c>
      <c r="I233" s="48" t="s">
        <v>5913</v>
      </c>
      <c r="J233" s="48" t="s">
        <v>5917</v>
      </c>
      <c r="K233" s="48" t="s">
        <v>5863</v>
      </c>
      <c r="L233" s="45">
        <v>114</v>
      </c>
      <c r="M233" s="47" t="s">
        <v>161</v>
      </c>
      <c r="N233" s="60">
        <v>0</v>
      </c>
      <c r="O233" s="58">
        <v>2</v>
      </c>
      <c r="P233" s="58">
        <v>0</v>
      </c>
      <c r="Q233" s="132">
        <v>0</v>
      </c>
      <c r="R233" s="60">
        <v>0</v>
      </c>
      <c r="S233" s="58">
        <v>0</v>
      </c>
      <c r="T233" s="58">
        <v>1</v>
      </c>
      <c r="U233" s="132">
        <v>1</v>
      </c>
      <c r="V233" s="58">
        <v>0</v>
      </c>
      <c r="W233" s="58">
        <v>1</v>
      </c>
      <c r="X233" s="58">
        <v>0</v>
      </c>
      <c r="Y233" s="132">
        <v>0</v>
      </c>
      <c r="Z233" s="61">
        <v>0</v>
      </c>
      <c r="AA233" s="59">
        <v>0</v>
      </c>
      <c r="AB233" s="59">
        <v>0</v>
      </c>
      <c r="AC233" s="132">
        <v>0</v>
      </c>
      <c r="AD233" s="61">
        <v>0</v>
      </c>
      <c r="AE233" s="59">
        <v>0</v>
      </c>
      <c r="AF233" s="59">
        <v>0</v>
      </c>
      <c r="AG233" s="132">
        <v>0</v>
      </c>
      <c r="AH233" s="61">
        <v>0</v>
      </c>
      <c r="AI233" s="132">
        <v>0</v>
      </c>
      <c r="AJ233" s="64">
        <f>IFERROR(VLOOKUP($B233,STOCK!$A:$H,3,0)," ")</f>
        <v>19</v>
      </c>
      <c r="AK233" s="65">
        <f>IFERROR(VLOOKUP($B233,STOCK!$A:$H,4,0)," ")</f>
        <v>20</v>
      </c>
      <c r="AL233" s="65">
        <f>IFERROR(VLOOKUP($B233,STOCK!$A:$H,5,0)," ")</f>
        <v>10</v>
      </c>
      <c r="AM233" s="65">
        <f>IFERROR(VLOOKUP($B233,STOCK!$A:$H,6,0)," ")</f>
        <v>12</v>
      </c>
      <c r="AN233" s="65">
        <f>IFERROR(VLOOKUP($B233,STOCK!$A:$H,7,0)," ")</f>
        <v>12</v>
      </c>
      <c r="AO233" s="65">
        <f>IFERROR(VLOOKUP($B233,STOCK!$A:$H,8,0)," ")</f>
        <v>6</v>
      </c>
      <c r="AP233" s="62" t="str">
        <f t="shared" si="39"/>
        <v>SV</v>
      </c>
      <c r="AQ233" s="50">
        <f t="shared" si="40"/>
        <v>600</v>
      </c>
      <c r="AR233" s="50" t="str">
        <f t="shared" si="41"/>
        <v>SV</v>
      </c>
      <c r="AS233" s="50" t="str">
        <f t="shared" si="42"/>
        <v>SV</v>
      </c>
      <c r="AT233" s="50" t="str">
        <f t="shared" si="43"/>
        <v>SV</v>
      </c>
      <c r="AU233" s="63" t="str">
        <f t="shared" si="50"/>
        <v>SV</v>
      </c>
      <c r="AV233" s="67">
        <v>34700.000059999998</v>
      </c>
      <c r="AW233" s="133">
        <v>34699.999839999997</v>
      </c>
      <c r="AX233" s="49">
        <v>39900</v>
      </c>
      <c r="AY233" s="51">
        <f t="shared" si="44"/>
        <v>0.14985590579275643</v>
      </c>
      <c r="AZ233" s="51">
        <f t="shared" si="45"/>
        <v>0.13032581303258148</v>
      </c>
      <c r="BA233" s="49">
        <v>38900</v>
      </c>
      <c r="BB233" s="52">
        <v>3</v>
      </c>
      <c r="BC233" s="51">
        <f t="shared" si="46"/>
        <v>0.12103746203855192</v>
      </c>
      <c r="BD233" s="51">
        <f t="shared" si="47"/>
        <v>0.10796915012853474</v>
      </c>
      <c r="BE233" s="49">
        <v>0</v>
      </c>
      <c r="BF233" s="52">
        <v>0</v>
      </c>
      <c r="BG233" s="51">
        <f t="shared" si="48"/>
        <v>-1</v>
      </c>
      <c r="BH233" s="51">
        <f t="shared" si="49"/>
        <v>0</v>
      </c>
      <c r="BI233" s="282">
        <f t="shared" si="51"/>
        <v>1</v>
      </c>
    </row>
    <row r="234" spans="1:61" hidden="1">
      <c r="A234" s="54" t="s">
        <v>150</v>
      </c>
      <c r="B234" s="55" t="s">
        <v>939</v>
      </c>
      <c r="C234" s="55" t="s">
        <v>940</v>
      </c>
      <c r="D234" s="44" t="s">
        <v>941</v>
      </c>
      <c r="E234" s="56">
        <v>12</v>
      </c>
      <c r="F234" s="46" t="s">
        <v>5814</v>
      </c>
      <c r="G234" s="47" t="s">
        <v>5814</v>
      </c>
      <c r="H234" s="47" t="s">
        <v>5882</v>
      </c>
      <c r="I234" s="48" t="s">
        <v>5913</v>
      </c>
      <c r="J234" s="48" t="s">
        <v>5917</v>
      </c>
      <c r="K234" s="48" t="s">
        <v>5918</v>
      </c>
      <c r="L234" s="45">
        <v>114</v>
      </c>
      <c r="M234" s="47" t="s">
        <v>161</v>
      </c>
      <c r="N234" s="60">
        <v>0</v>
      </c>
      <c r="O234" s="58">
        <v>0</v>
      </c>
      <c r="P234" s="58">
        <v>2</v>
      </c>
      <c r="Q234" s="132">
        <v>1</v>
      </c>
      <c r="R234" s="60">
        <v>0</v>
      </c>
      <c r="S234" s="58">
        <v>0</v>
      </c>
      <c r="T234" s="58">
        <v>1</v>
      </c>
      <c r="U234" s="132">
        <v>0</v>
      </c>
      <c r="V234" s="58">
        <v>0</v>
      </c>
      <c r="W234" s="58">
        <v>1</v>
      </c>
      <c r="X234" s="58">
        <v>1</v>
      </c>
      <c r="Y234" s="132">
        <v>1</v>
      </c>
      <c r="Z234" s="61">
        <v>0</v>
      </c>
      <c r="AA234" s="59">
        <v>0</v>
      </c>
      <c r="AB234" s="59">
        <v>0</v>
      </c>
      <c r="AC234" s="132">
        <v>0</v>
      </c>
      <c r="AD234" s="61">
        <v>0</v>
      </c>
      <c r="AE234" s="59">
        <v>0</v>
      </c>
      <c r="AF234" s="59">
        <v>1</v>
      </c>
      <c r="AG234" s="132">
        <v>2</v>
      </c>
      <c r="AH234" s="61">
        <v>0</v>
      </c>
      <c r="AI234" s="132">
        <v>0</v>
      </c>
      <c r="AJ234" s="64">
        <f>IFERROR(VLOOKUP($B234,STOCK!$A:$H,3,0)," ")</f>
        <v>10</v>
      </c>
      <c r="AK234" s="65">
        <f>IFERROR(VLOOKUP($B234,STOCK!$A:$H,4,0)," ")</f>
        <v>11</v>
      </c>
      <c r="AL234" s="65">
        <f>IFERROR(VLOOKUP($B234,STOCK!$A:$H,5,0)," ")</f>
        <v>4</v>
      </c>
      <c r="AM234" s="65">
        <f>IFERROR(VLOOKUP($B234,STOCK!$A:$H,6,0)," ")</f>
        <v>5</v>
      </c>
      <c r="AN234" s="65">
        <f>IFERROR(VLOOKUP($B234,STOCK!$A:$H,7,0)," ")</f>
        <v>3</v>
      </c>
      <c r="AO234" s="65">
        <f>IFERROR(VLOOKUP($B234,STOCK!$A:$H,8,0)," ")</f>
        <v>3</v>
      </c>
      <c r="AP234" s="62">
        <f t="shared" si="39"/>
        <v>300</v>
      </c>
      <c r="AQ234" s="50" t="str">
        <f t="shared" si="40"/>
        <v>SV</v>
      </c>
      <c r="AR234" s="50">
        <f t="shared" si="41"/>
        <v>120</v>
      </c>
      <c r="AS234" s="50" t="str">
        <f t="shared" si="42"/>
        <v>SV</v>
      </c>
      <c r="AT234" s="50">
        <f t="shared" si="43"/>
        <v>45</v>
      </c>
      <c r="AU234" s="63" t="str">
        <f t="shared" si="50"/>
        <v>SV</v>
      </c>
      <c r="AV234" s="67">
        <v>119919.99997999999</v>
      </c>
      <c r="AW234" s="133">
        <v>119920.00019999999</v>
      </c>
      <c r="AX234" s="49">
        <v>137900</v>
      </c>
      <c r="AY234" s="51">
        <f t="shared" si="44"/>
        <v>0.14993328905102299</v>
      </c>
      <c r="AZ234" s="51">
        <f t="shared" si="45"/>
        <v>0.13038433662073973</v>
      </c>
      <c r="BA234" s="49">
        <v>129900</v>
      </c>
      <c r="BB234" s="52">
        <v>3</v>
      </c>
      <c r="BC234" s="51">
        <f t="shared" si="46"/>
        <v>8.3222148279390007E-2</v>
      </c>
      <c r="BD234" s="51">
        <f t="shared" si="47"/>
        <v>7.6828329638183271E-2</v>
      </c>
      <c r="BE234" s="49">
        <v>0</v>
      </c>
      <c r="BF234" s="52">
        <v>0</v>
      </c>
      <c r="BG234" s="51">
        <f t="shared" si="48"/>
        <v>-1</v>
      </c>
      <c r="BH234" s="51">
        <f t="shared" si="49"/>
        <v>0</v>
      </c>
      <c r="BI234" s="282">
        <f t="shared" si="51"/>
        <v>4</v>
      </c>
    </row>
    <row r="235" spans="1:61" hidden="1">
      <c r="A235" s="54" t="s">
        <v>150</v>
      </c>
      <c r="B235" s="55" t="s">
        <v>942</v>
      </c>
      <c r="C235" s="55" t="s">
        <v>943</v>
      </c>
      <c r="D235" s="44" t="s">
        <v>944</v>
      </c>
      <c r="E235" s="56">
        <v>12</v>
      </c>
      <c r="F235" s="46" t="s">
        <v>5814</v>
      </c>
      <c r="G235" s="47" t="s">
        <v>5814</v>
      </c>
      <c r="H235" s="47" t="s">
        <v>5882</v>
      </c>
      <c r="I235" s="48" t="s">
        <v>5913</v>
      </c>
      <c r="J235" s="48" t="s">
        <v>5919</v>
      </c>
      <c r="K235" s="48" t="s">
        <v>5884</v>
      </c>
      <c r="L235" s="45">
        <v>168</v>
      </c>
      <c r="M235" s="47" t="s">
        <v>5885</v>
      </c>
      <c r="N235" s="60">
        <v>0</v>
      </c>
      <c r="O235" s="58">
        <v>6</v>
      </c>
      <c r="P235" s="58">
        <v>0</v>
      </c>
      <c r="Q235" s="132">
        <v>7</v>
      </c>
      <c r="R235" s="60">
        <v>0</v>
      </c>
      <c r="S235" s="58">
        <v>4</v>
      </c>
      <c r="T235" s="58">
        <v>6</v>
      </c>
      <c r="U235" s="132">
        <v>6</v>
      </c>
      <c r="V235" s="58">
        <v>3</v>
      </c>
      <c r="W235" s="58">
        <v>3</v>
      </c>
      <c r="X235" s="58">
        <v>2</v>
      </c>
      <c r="Y235" s="132">
        <v>6</v>
      </c>
      <c r="Z235" s="61">
        <v>0</v>
      </c>
      <c r="AA235" s="59">
        <v>6</v>
      </c>
      <c r="AB235" s="59">
        <v>2</v>
      </c>
      <c r="AC235" s="132">
        <v>5</v>
      </c>
      <c r="AD235" s="61">
        <v>0</v>
      </c>
      <c r="AE235" s="59">
        <v>6</v>
      </c>
      <c r="AF235" s="59">
        <v>0</v>
      </c>
      <c r="AG235" s="132">
        <v>5</v>
      </c>
      <c r="AH235" s="61">
        <v>1</v>
      </c>
      <c r="AI235" s="132">
        <v>4</v>
      </c>
      <c r="AJ235" s="64">
        <f>IFERROR(VLOOKUP($B235,STOCK!$A:$H,3,0)," ")</f>
        <v>54</v>
      </c>
      <c r="AK235" s="65">
        <f>IFERROR(VLOOKUP($B235,STOCK!$A:$H,4,0)," ")</f>
        <v>52</v>
      </c>
      <c r="AL235" s="65">
        <f>IFERROR(VLOOKUP($B235,STOCK!$A:$H,5,0)," ")</f>
        <v>34</v>
      </c>
      <c r="AM235" s="65">
        <f>IFERROR(VLOOKUP($B235,STOCK!$A:$H,6,0)," ")</f>
        <v>35</v>
      </c>
      <c r="AN235" s="65">
        <f>IFERROR(VLOOKUP($B235,STOCK!$A:$H,7,0)," ")</f>
        <v>32</v>
      </c>
      <c r="AO235" s="65">
        <f>IFERROR(VLOOKUP($B235,STOCK!$A:$H,8,0)," ")</f>
        <v>10</v>
      </c>
      <c r="AP235" s="62">
        <f t="shared" si="39"/>
        <v>231.42857142857144</v>
      </c>
      <c r="AQ235" s="50">
        <f t="shared" si="40"/>
        <v>260</v>
      </c>
      <c r="AR235" s="50">
        <f t="shared" si="41"/>
        <v>170</v>
      </c>
      <c r="AS235" s="50">
        <f t="shared" si="42"/>
        <v>210</v>
      </c>
      <c r="AT235" s="50">
        <f t="shared" si="43"/>
        <v>192</v>
      </c>
      <c r="AU235" s="63">
        <f t="shared" si="50"/>
        <v>75</v>
      </c>
      <c r="AV235" s="67">
        <v>28250.000019999999</v>
      </c>
      <c r="AW235" s="133">
        <v>28597.50663</v>
      </c>
      <c r="AX235" s="49">
        <v>31900</v>
      </c>
      <c r="AY235" s="51">
        <f t="shared" si="44"/>
        <v>0.12920353902357284</v>
      </c>
      <c r="AZ235" s="51">
        <f t="shared" si="45"/>
        <v>0.11442006206896553</v>
      </c>
      <c r="BA235" s="49">
        <v>30900</v>
      </c>
      <c r="BB235" s="52">
        <v>3</v>
      </c>
      <c r="BC235" s="51">
        <f t="shared" si="46"/>
        <v>9.3805308960137834E-2</v>
      </c>
      <c r="BD235" s="51">
        <f t="shared" si="47"/>
        <v>8.5760517152103574E-2</v>
      </c>
      <c r="BE235" s="49">
        <v>29900</v>
      </c>
      <c r="BF235" s="52">
        <v>6</v>
      </c>
      <c r="BG235" s="51">
        <f t="shared" si="48"/>
        <v>5.8407078896703046E-2</v>
      </c>
      <c r="BH235" s="51">
        <f t="shared" si="49"/>
        <v>5.5183945819398013E-2</v>
      </c>
      <c r="BI235" s="282">
        <f t="shared" si="51"/>
        <v>33</v>
      </c>
    </row>
    <row r="236" spans="1:61" hidden="1">
      <c r="A236" s="54" t="s">
        <v>150</v>
      </c>
      <c r="B236" s="55" t="s">
        <v>945</v>
      </c>
      <c r="C236" s="55" t="s">
        <v>946</v>
      </c>
      <c r="D236" s="44" t="s">
        <v>947</v>
      </c>
      <c r="E236" s="56">
        <v>6</v>
      </c>
      <c r="F236" s="46" t="s">
        <v>5814</v>
      </c>
      <c r="G236" s="47" t="s">
        <v>5814</v>
      </c>
      <c r="H236" s="47" t="s">
        <v>5882</v>
      </c>
      <c r="I236" s="48" t="s">
        <v>5913</v>
      </c>
      <c r="J236" s="48" t="s">
        <v>5919</v>
      </c>
      <c r="K236" s="48" t="s">
        <v>5884</v>
      </c>
      <c r="L236" s="45">
        <v>168</v>
      </c>
      <c r="M236" s="47" t="s">
        <v>5885</v>
      </c>
      <c r="N236" s="60">
        <v>17</v>
      </c>
      <c r="O236" s="58">
        <v>9</v>
      </c>
      <c r="P236" s="58">
        <v>36</v>
      </c>
      <c r="Q236" s="132">
        <v>40</v>
      </c>
      <c r="R236" s="60">
        <v>0</v>
      </c>
      <c r="S236" s="58">
        <v>8</v>
      </c>
      <c r="T236" s="58">
        <v>22</v>
      </c>
      <c r="U236" s="132">
        <v>25</v>
      </c>
      <c r="V236" s="58">
        <v>2</v>
      </c>
      <c r="W236" s="58">
        <v>5</v>
      </c>
      <c r="X236" s="58">
        <v>3</v>
      </c>
      <c r="Y236" s="132">
        <v>9</v>
      </c>
      <c r="Z236" s="61">
        <v>6</v>
      </c>
      <c r="AA236" s="59">
        <v>3</v>
      </c>
      <c r="AB236" s="59">
        <v>6</v>
      </c>
      <c r="AC236" s="132">
        <v>10</v>
      </c>
      <c r="AD236" s="61">
        <v>13</v>
      </c>
      <c r="AE236" s="59">
        <v>2</v>
      </c>
      <c r="AF236" s="59">
        <v>9</v>
      </c>
      <c r="AG236" s="132">
        <v>7</v>
      </c>
      <c r="AH236" s="61">
        <v>0</v>
      </c>
      <c r="AI236" s="132">
        <v>0</v>
      </c>
      <c r="AJ236" s="64">
        <f>IFERROR(VLOOKUP($B236,STOCK!$A:$H,3,0)," ")</f>
        <v>5</v>
      </c>
      <c r="AK236" s="65">
        <f>IFERROR(VLOOKUP($B236,STOCK!$A:$H,4,0)," ")</f>
        <v>0</v>
      </c>
      <c r="AL236" s="65">
        <f>IFERROR(VLOOKUP($B236,STOCK!$A:$H,5,0)," ")</f>
        <v>9</v>
      </c>
      <c r="AM236" s="65">
        <f>IFERROR(VLOOKUP($B236,STOCK!$A:$H,6,0)," ")</f>
        <v>13</v>
      </c>
      <c r="AN236" s="65">
        <f>IFERROR(VLOOKUP($B236,STOCK!$A:$H,7,0)," ")</f>
        <v>22</v>
      </c>
      <c r="AO236" s="65">
        <f>IFERROR(VLOOKUP($B236,STOCK!$A:$H,8,0)," ")</f>
        <v>6</v>
      </c>
      <c r="AP236" s="62">
        <f t="shared" si="39"/>
        <v>3.75</v>
      </c>
      <c r="AQ236" s="50" t="str">
        <f t="shared" si="40"/>
        <v>Q</v>
      </c>
      <c r="AR236" s="50">
        <f t="shared" si="41"/>
        <v>30</v>
      </c>
      <c r="AS236" s="50">
        <f t="shared" si="42"/>
        <v>39</v>
      </c>
      <c r="AT236" s="50">
        <f t="shared" si="43"/>
        <v>94.285714285714278</v>
      </c>
      <c r="AU236" s="63" t="str">
        <f t="shared" si="50"/>
        <v>SV</v>
      </c>
      <c r="AV236" s="67">
        <v>15100</v>
      </c>
      <c r="AW236" s="133">
        <v>15303.5267</v>
      </c>
      <c r="AX236" s="49">
        <v>17250</v>
      </c>
      <c r="AY236" s="51">
        <f t="shared" si="44"/>
        <v>0.14238410596026485</v>
      </c>
      <c r="AZ236" s="51">
        <f t="shared" si="45"/>
        <v>0.1246376811594203</v>
      </c>
      <c r="BA236" s="49">
        <v>16900</v>
      </c>
      <c r="BB236" s="52">
        <v>3</v>
      </c>
      <c r="BC236" s="51">
        <f t="shared" si="46"/>
        <v>0.11920529801324498</v>
      </c>
      <c r="BD236" s="51">
        <f t="shared" si="47"/>
        <v>0.10650887573964497</v>
      </c>
      <c r="BE236" s="49">
        <v>16500</v>
      </c>
      <c r="BF236" s="52">
        <v>6</v>
      </c>
      <c r="BG236" s="51">
        <f t="shared" si="48"/>
        <v>9.27152317880795E-2</v>
      </c>
      <c r="BH236" s="51">
        <f t="shared" si="49"/>
        <v>8.4848484848484854E-2</v>
      </c>
      <c r="BI236" s="282">
        <f t="shared" si="51"/>
        <v>91</v>
      </c>
    </row>
    <row r="237" spans="1:61" hidden="1">
      <c r="A237" s="54" t="s">
        <v>150</v>
      </c>
      <c r="B237" s="55" t="s">
        <v>948</v>
      </c>
      <c r="C237" s="55" t="s">
        <v>949</v>
      </c>
      <c r="D237" s="44" t="s">
        <v>950</v>
      </c>
      <c r="E237" s="56">
        <v>12</v>
      </c>
      <c r="F237" s="46" t="s">
        <v>5814</v>
      </c>
      <c r="G237" s="47" t="s">
        <v>5814</v>
      </c>
      <c r="H237" s="47" t="s">
        <v>5882</v>
      </c>
      <c r="I237" s="48" t="s">
        <v>5913</v>
      </c>
      <c r="J237" s="48" t="s">
        <v>5919</v>
      </c>
      <c r="K237" s="48" t="s">
        <v>5884</v>
      </c>
      <c r="L237" s="45">
        <v>168</v>
      </c>
      <c r="M237" s="47" t="s">
        <v>5885</v>
      </c>
      <c r="N237" s="60">
        <v>2</v>
      </c>
      <c r="O237" s="58">
        <v>4</v>
      </c>
      <c r="P237" s="58">
        <v>2</v>
      </c>
      <c r="Q237" s="132">
        <v>3</v>
      </c>
      <c r="R237" s="60">
        <v>2</v>
      </c>
      <c r="S237" s="58">
        <v>7</v>
      </c>
      <c r="T237" s="58">
        <v>2</v>
      </c>
      <c r="U237" s="132">
        <v>5</v>
      </c>
      <c r="V237" s="58">
        <v>3</v>
      </c>
      <c r="W237" s="58">
        <v>1</v>
      </c>
      <c r="X237" s="58">
        <v>1</v>
      </c>
      <c r="Y237" s="132">
        <v>2</v>
      </c>
      <c r="Z237" s="61">
        <v>2</v>
      </c>
      <c r="AA237" s="59">
        <v>3</v>
      </c>
      <c r="AB237" s="59">
        <v>4</v>
      </c>
      <c r="AC237" s="132">
        <v>4</v>
      </c>
      <c r="AD237" s="61">
        <v>1</v>
      </c>
      <c r="AE237" s="59">
        <v>2</v>
      </c>
      <c r="AF237" s="59">
        <v>4</v>
      </c>
      <c r="AG237" s="132">
        <v>3</v>
      </c>
      <c r="AH237" s="61">
        <v>0</v>
      </c>
      <c r="AI237" s="132">
        <v>0</v>
      </c>
      <c r="AJ237" s="64">
        <f>IFERROR(VLOOKUP($B237,STOCK!$A:$H,3,0)," ")</f>
        <v>27</v>
      </c>
      <c r="AK237" s="65">
        <f>IFERROR(VLOOKUP($B237,STOCK!$A:$H,4,0)," ")</f>
        <v>29</v>
      </c>
      <c r="AL237" s="65">
        <f>IFERROR(VLOOKUP($B237,STOCK!$A:$H,5,0)," ")</f>
        <v>21</v>
      </c>
      <c r="AM237" s="65">
        <f>IFERROR(VLOOKUP($B237,STOCK!$A:$H,6,0)," ")</f>
        <v>18</v>
      </c>
      <c r="AN237" s="65">
        <f>IFERROR(VLOOKUP($B237,STOCK!$A:$H,7,0)," ")</f>
        <v>13</v>
      </c>
      <c r="AO237" s="65">
        <f>IFERROR(VLOOKUP($B237,STOCK!$A:$H,8,0)," ")</f>
        <v>12</v>
      </c>
      <c r="AP237" s="62">
        <f t="shared" si="39"/>
        <v>270</v>
      </c>
      <c r="AQ237" s="50">
        <f t="shared" si="40"/>
        <v>174</v>
      </c>
      <c r="AR237" s="50">
        <f t="shared" si="41"/>
        <v>315</v>
      </c>
      <c r="AS237" s="50">
        <f t="shared" si="42"/>
        <v>135</v>
      </c>
      <c r="AT237" s="50">
        <f t="shared" si="43"/>
        <v>130</v>
      </c>
      <c r="AU237" s="63" t="str">
        <f t="shared" si="50"/>
        <v>SV</v>
      </c>
      <c r="AV237" s="67">
        <v>12100</v>
      </c>
      <c r="AW237" s="133">
        <v>12205.888199999999</v>
      </c>
      <c r="AX237" s="49">
        <v>13500</v>
      </c>
      <c r="AY237" s="51">
        <f t="shared" si="44"/>
        <v>0.11570247933884303</v>
      </c>
      <c r="AZ237" s="51">
        <f t="shared" si="45"/>
        <v>0.1037037037037037</v>
      </c>
      <c r="BA237" s="49">
        <v>13250</v>
      </c>
      <c r="BB237" s="52">
        <v>3</v>
      </c>
      <c r="BC237" s="51">
        <f t="shared" si="46"/>
        <v>9.5041322314049603E-2</v>
      </c>
      <c r="BD237" s="51">
        <f t="shared" si="47"/>
        <v>8.6792452830188674E-2</v>
      </c>
      <c r="BE237" s="49">
        <v>12900</v>
      </c>
      <c r="BF237" s="52">
        <v>6</v>
      </c>
      <c r="BG237" s="51">
        <f t="shared" si="48"/>
        <v>6.6115702479338845E-2</v>
      </c>
      <c r="BH237" s="51">
        <f t="shared" si="49"/>
        <v>6.2015503875968991E-2</v>
      </c>
      <c r="BI237" s="282">
        <f t="shared" si="51"/>
        <v>17</v>
      </c>
    </row>
    <row r="238" spans="1:61" hidden="1">
      <c r="A238" s="54" t="s">
        <v>150</v>
      </c>
      <c r="B238" s="55" t="s">
        <v>951</v>
      </c>
      <c r="C238" s="55" t="s">
        <v>952</v>
      </c>
      <c r="D238" s="44" t="s">
        <v>953</v>
      </c>
      <c r="E238" s="56">
        <v>12</v>
      </c>
      <c r="F238" s="46" t="s">
        <v>5814</v>
      </c>
      <c r="G238" s="47" t="s">
        <v>5814</v>
      </c>
      <c r="H238" s="47" t="s">
        <v>5882</v>
      </c>
      <c r="I238" s="48" t="s">
        <v>5913</v>
      </c>
      <c r="J238" s="48" t="s">
        <v>5919</v>
      </c>
      <c r="K238" s="48" t="s">
        <v>5884</v>
      </c>
      <c r="L238" s="45">
        <v>168</v>
      </c>
      <c r="M238" s="47" t="s">
        <v>5885</v>
      </c>
      <c r="N238" s="60">
        <v>4</v>
      </c>
      <c r="O238" s="58">
        <v>4</v>
      </c>
      <c r="P238" s="58">
        <v>0</v>
      </c>
      <c r="Q238" s="132">
        <v>4</v>
      </c>
      <c r="R238" s="60">
        <v>5</v>
      </c>
      <c r="S238" s="58">
        <v>7</v>
      </c>
      <c r="T238" s="58">
        <v>4</v>
      </c>
      <c r="U238" s="132">
        <v>6</v>
      </c>
      <c r="V238" s="58">
        <v>1</v>
      </c>
      <c r="W238" s="58">
        <v>5</v>
      </c>
      <c r="X238" s="58">
        <v>3</v>
      </c>
      <c r="Y238" s="132">
        <v>2</v>
      </c>
      <c r="Z238" s="61">
        <v>4</v>
      </c>
      <c r="AA238" s="59">
        <v>4</v>
      </c>
      <c r="AB238" s="59">
        <v>3</v>
      </c>
      <c r="AC238" s="132">
        <v>5</v>
      </c>
      <c r="AD238" s="61">
        <v>3</v>
      </c>
      <c r="AE238" s="59">
        <v>9</v>
      </c>
      <c r="AF238" s="59">
        <v>2</v>
      </c>
      <c r="AG238" s="132">
        <v>6</v>
      </c>
      <c r="AH238" s="61">
        <v>0</v>
      </c>
      <c r="AI238" s="132">
        <v>4</v>
      </c>
      <c r="AJ238" s="64">
        <f>IFERROR(VLOOKUP($B238,STOCK!$A:$H,3,0)," ")</f>
        <v>12</v>
      </c>
      <c r="AK238" s="65">
        <f>IFERROR(VLOOKUP($B238,STOCK!$A:$H,4,0)," ")</f>
        <v>18</v>
      </c>
      <c r="AL238" s="65">
        <f>IFERROR(VLOOKUP($B238,STOCK!$A:$H,5,0)," ")</f>
        <v>11</v>
      </c>
      <c r="AM238" s="65">
        <f>IFERROR(VLOOKUP($B238,STOCK!$A:$H,6,0)," ")</f>
        <v>6</v>
      </c>
      <c r="AN238" s="65">
        <f>IFERROR(VLOOKUP($B238,STOCK!$A:$H,7,0)," ")</f>
        <v>11</v>
      </c>
      <c r="AO238" s="65">
        <f>IFERROR(VLOOKUP($B238,STOCK!$A:$H,8,0)," ")</f>
        <v>9</v>
      </c>
      <c r="AP238" s="62">
        <f t="shared" si="39"/>
        <v>90</v>
      </c>
      <c r="AQ238" s="50">
        <f t="shared" si="40"/>
        <v>90</v>
      </c>
      <c r="AR238" s="50">
        <f t="shared" si="41"/>
        <v>165</v>
      </c>
      <c r="AS238" s="50">
        <f t="shared" si="42"/>
        <v>36</v>
      </c>
      <c r="AT238" s="50">
        <f t="shared" si="43"/>
        <v>55</v>
      </c>
      <c r="AU238" s="63">
        <f t="shared" si="50"/>
        <v>67.5</v>
      </c>
      <c r="AV238" s="67">
        <v>12100</v>
      </c>
      <c r="AW238" s="133">
        <v>12118.22524</v>
      </c>
      <c r="AX238" s="49">
        <v>13500</v>
      </c>
      <c r="AY238" s="51">
        <f t="shared" si="44"/>
        <v>0.11570247933884303</v>
      </c>
      <c r="AZ238" s="51">
        <f t="shared" si="45"/>
        <v>0.1037037037037037</v>
      </c>
      <c r="BA238" s="49">
        <v>13250</v>
      </c>
      <c r="BB238" s="52">
        <v>3</v>
      </c>
      <c r="BC238" s="51">
        <f t="shared" si="46"/>
        <v>9.5041322314049603E-2</v>
      </c>
      <c r="BD238" s="51">
        <f t="shared" si="47"/>
        <v>8.6792452830188674E-2</v>
      </c>
      <c r="BE238" s="49">
        <v>12900</v>
      </c>
      <c r="BF238" s="52">
        <v>6</v>
      </c>
      <c r="BG238" s="51">
        <f t="shared" si="48"/>
        <v>6.6115702479338845E-2</v>
      </c>
      <c r="BH238" s="51">
        <f t="shared" si="49"/>
        <v>6.2015503875968991E-2</v>
      </c>
      <c r="BI238" s="282">
        <f t="shared" si="51"/>
        <v>27</v>
      </c>
    </row>
    <row r="239" spans="1:61" hidden="1">
      <c r="A239" s="54" t="s">
        <v>150</v>
      </c>
      <c r="B239" s="55" t="s">
        <v>954</v>
      </c>
      <c r="C239" s="55" t="s">
        <v>955</v>
      </c>
      <c r="D239" s="44" t="s">
        <v>956</v>
      </c>
      <c r="E239" s="56">
        <v>12</v>
      </c>
      <c r="F239" s="46" t="s">
        <v>5814</v>
      </c>
      <c r="G239" s="47" t="s">
        <v>5814</v>
      </c>
      <c r="H239" s="47" t="s">
        <v>5882</v>
      </c>
      <c r="I239" s="48" t="s">
        <v>5913</v>
      </c>
      <c r="J239" s="48" t="s">
        <v>5919</v>
      </c>
      <c r="K239" s="48" t="s">
        <v>5884</v>
      </c>
      <c r="L239" s="45">
        <v>168</v>
      </c>
      <c r="M239" s="47" t="s">
        <v>5885</v>
      </c>
      <c r="N239" s="60">
        <v>1</v>
      </c>
      <c r="O239" s="58">
        <v>11</v>
      </c>
      <c r="P239" s="58">
        <v>21</v>
      </c>
      <c r="Q239" s="132">
        <v>15</v>
      </c>
      <c r="R239" s="60">
        <v>9</v>
      </c>
      <c r="S239" s="58">
        <v>8</v>
      </c>
      <c r="T239" s="58">
        <v>7</v>
      </c>
      <c r="U239" s="132">
        <v>7</v>
      </c>
      <c r="V239" s="58">
        <v>1</v>
      </c>
      <c r="W239" s="58">
        <v>1</v>
      </c>
      <c r="X239" s="58">
        <v>0</v>
      </c>
      <c r="Y239" s="132">
        <v>2</v>
      </c>
      <c r="Z239" s="61">
        <v>0</v>
      </c>
      <c r="AA239" s="59">
        <v>1</v>
      </c>
      <c r="AB239" s="59">
        <v>8</v>
      </c>
      <c r="AC239" s="132">
        <v>4</v>
      </c>
      <c r="AD239" s="61">
        <v>1</v>
      </c>
      <c r="AE239" s="59">
        <v>3</v>
      </c>
      <c r="AF239" s="59">
        <v>4</v>
      </c>
      <c r="AG239" s="132">
        <v>3</v>
      </c>
      <c r="AH239" s="61">
        <v>0</v>
      </c>
      <c r="AI239" s="132">
        <v>0</v>
      </c>
      <c r="AJ239" s="64">
        <f>IFERROR(VLOOKUP($B239,STOCK!$A:$H,3,0)," ")</f>
        <v>13</v>
      </c>
      <c r="AK239" s="65">
        <f>IFERROR(VLOOKUP($B239,STOCK!$A:$H,4,0)," ")</f>
        <v>17</v>
      </c>
      <c r="AL239" s="65">
        <f>IFERROR(VLOOKUP($B239,STOCK!$A:$H,5,0)," ")</f>
        <v>29</v>
      </c>
      <c r="AM239" s="65">
        <f>IFERROR(VLOOKUP($B239,STOCK!$A:$H,6,0)," ")</f>
        <v>10</v>
      </c>
      <c r="AN239" s="65">
        <f>IFERROR(VLOOKUP($B239,STOCK!$A:$H,7,0)," ")</f>
        <v>14</v>
      </c>
      <c r="AO239" s="65">
        <f>IFERROR(VLOOKUP($B239,STOCK!$A:$H,8,0)," ")</f>
        <v>12</v>
      </c>
      <c r="AP239" s="62">
        <f t="shared" si="39"/>
        <v>26</v>
      </c>
      <c r="AQ239" s="50">
        <f t="shared" si="40"/>
        <v>72.857142857142847</v>
      </c>
      <c r="AR239" s="50">
        <f t="shared" si="41"/>
        <v>435</v>
      </c>
      <c r="AS239" s="50">
        <f t="shared" si="42"/>
        <v>75</v>
      </c>
      <c r="AT239" s="50">
        <f t="shared" si="43"/>
        <v>140</v>
      </c>
      <c r="AU239" s="63" t="str">
        <f t="shared" si="50"/>
        <v>SV</v>
      </c>
      <c r="AV239" s="67">
        <v>15099.999970000001</v>
      </c>
      <c r="AW239" s="133">
        <v>15158.359039999999</v>
      </c>
      <c r="AX239" s="49">
        <v>17250</v>
      </c>
      <c r="AY239" s="51">
        <f t="shared" si="44"/>
        <v>0.14238410822990222</v>
      </c>
      <c r="AZ239" s="51">
        <f t="shared" si="45"/>
        <v>0.12463768289855068</v>
      </c>
      <c r="BA239" s="49">
        <v>16900</v>
      </c>
      <c r="BB239" s="52">
        <v>3</v>
      </c>
      <c r="BC239" s="51">
        <f t="shared" si="46"/>
        <v>0.11920530023683162</v>
      </c>
      <c r="BD239" s="51">
        <f t="shared" si="47"/>
        <v>0.10650887751479285</v>
      </c>
      <c r="BE239" s="49">
        <v>16500</v>
      </c>
      <c r="BF239" s="52">
        <v>6</v>
      </c>
      <c r="BG239" s="51">
        <f t="shared" si="48"/>
        <v>9.2715233959036913E-2</v>
      </c>
      <c r="BH239" s="51">
        <f t="shared" si="49"/>
        <v>8.4848486666666625E-2</v>
      </c>
      <c r="BI239" s="282">
        <f t="shared" si="51"/>
        <v>31</v>
      </c>
    </row>
    <row r="240" spans="1:61" hidden="1">
      <c r="A240" s="54" t="s">
        <v>150</v>
      </c>
      <c r="B240" s="55" t="s">
        <v>957</v>
      </c>
      <c r="C240" s="55" t="s">
        <v>958</v>
      </c>
      <c r="D240" s="44" t="s">
        <v>959</v>
      </c>
      <c r="E240" s="56">
        <v>12</v>
      </c>
      <c r="F240" s="46" t="s">
        <v>5814</v>
      </c>
      <c r="G240" s="47" t="s">
        <v>5814</v>
      </c>
      <c r="H240" s="47" t="s">
        <v>5882</v>
      </c>
      <c r="I240" s="48" t="s">
        <v>5913</v>
      </c>
      <c r="J240" s="48" t="s">
        <v>5919</v>
      </c>
      <c r="K240" s="48" t="s">
        <v>5884</v>
      </c>
      <c r="L240" s="45">
        <v>168</v>
      </c>
      <c r="M240" s="47" t="s">
        <v>5885</v>
      </c>
      <c r="N240" s="60">
        <v>4</v>
      </c>
      <c r="O240" s="58">
        <v>2</v>
      </c>
      <c r="P240" s="58">
        <v>0</v>
      </c>
      <c r="Q240" s="132">
        <v>4</v>
      </c>
      <c r="R240" s="60">
        <v>2</v>
      </c>
      <c r="S240" s="58">
        <v>5</v>
      </c>
      <c r="T240" s="58">
        <v>2</v>
      </c>
      <c r="U240" s="132">
        <v>5</v>
      </c>
      <c r="V240" s="58">
        <v>5</v>
      </c>
      <c r="W240" s="58">
        <v>1</v>
      </c>
      <c r="X240" s="58">
        <v>1</v>
      </c>
      <c r="Y240" s="132">
        <v>2</v>
      </c>
      <c r="Z240" s="61">
        <v>3</v>
      </c>
      <c r="AA240" s="59">
        <v>3</v>
      </c>
      <c r="AB240" s="59">
        <v>3</v>
      </c>
      <c r="AC240" s="132">
        <v>8</v>
      </c>
      <c r="AD240" s="61">
        <v>2</v>
      </c>
      <c r="AE240" s="59">
        <v>7</v>
      </c>
      <c r="AF240" s="59">
        <v>3</v>
      </c>
      <c r="AG240" s="132">
        <v>2</v>
      </c>
      <c r="AH240" s="61">
        <v>0</v>
      </c>
      <c r="AI240" s="132">
        <v>0</v>
      </c>
      <c r="AJ240" s="64">
        <f>IFERROR(VLOOKUP($B240,STOCK!$A:$H,3,0)," ")</f>
        <v>31</v>
      </c>
      <c r="AK240" s="65">
        <f>IFERROR(VLOOKUP($B240,STOCK!$A:$H,4,0)," ")</f>
        <v>36</v>
      </c>
      <c r="AL240" s="65">
        <f>IFERROR(VLOOKUP($B240,STOCK!$A:$H,5,0)," ")</f>
        <v>14</v>
      </c>
      <c r="AM240" s="65">
        <f>IFERROR(VLOOKUP($B240,STOCK!$A:$H,6,0)," ")</f>
        <v>12</v>
      </c>
      <c r="AN240" s="65">
        <f>IFERROR(VLOOKUP($B240,STOCK!$A:$H,7,0)," ")</f>
        <v>10</v>
      </c>
      <c r="AO240" s="65">
        <f>IFERROR(VLOOKUP($B240,STOCK!$A:$H,8,0)," ")</f>
        <v>12</v>
      </c>
      <c r="AP240" s="62">
        <f t="shared" si="39"/>
        <v>232.5</v>
      </c>
      <c r="AQ240" s="50">
        <f t="shared" si="40"/>
        <v>216</v>
      </c>
      <c r="AR240" s="50">
        <f t="shared" si="41"/>
        <v>210</v>
      </c>
      <c r="AS240" s="50">
        <f t="shared" si="42"/>
        <v>45</v>
      </c>
      <c r="AT240" s="50">
        <f t="shared" si="43"/>
        <v>150</v>
      </c>
      <c r="AU240" s="63" t="str">
        <f t="shared" si="50"/>
        <v>SV</v>
      </c>
      <c r="AV240" s="67">
        <v>12100</v>
      </c>
      <c r="AW240" s="133">
        <v>12098.93564</v>
      </c>
      <c r="AX240" s="49">
        <v>13500</v>
      </c>
      <c r="AY240" s="51">
        <f t="shared" si="44"/>
        <v>0.11570247933884303</v>
      </c>
      <c r="AZ240" s="51">
        <f t="shared" si="45"/>
        <v>0.1037037037037037</v>
      </c>
      <c r="BA240" s="49">
        <v>13250</v>
      </c>
      <c r="BB240" s="52">
        <v>3</v>
      </c>
      <c r="BC240" s="51">
        <f t="shared" si="46"/>
        <v>9.5041322314049603E-2</v>
      </c>
      <c r="BD240" s="51">
        <f t="shared" si="47"/>
        <v>8.6792452830188674E-2</v>
      </c>
      <c r="BE240" s="49">
        <v>12900</v>
      </c>
      <c r="BF240" s="52">
        <v>6</v>
      </c>
      <c r="BG240" s="51">
        <f t="shared" si="48"/>
        <v>6.6115702479338845E-2</v>
      </c>
      <c r="BH240" s="51">
        <f t="shared" si="49"/>
        <v>6.2015503875968991E-2</v>
      </c>
      <c r="BI240" s="282">
        <f t="shared" si="51"/>
        <v>21</v>
      </c>
    </row>
    <row r="241" spans="1:61" hidden="1">
      <c r="A241" s="54" t="s">
        <v>150</v>
      </c>
      <c r="B241" s="55" t="s">
        <v>960</v>
      </c>
      <c r="C241" s="55" t="s">
        <v>961</v>
      </c>
      <c r="D241" s="44" t="s">
        <v>962</v>
      </c>
      <c r="E241" s="56">
        <v>6</v>
      </c>
      <c r="F241" s="46" t="s">
        <v>5814</v>
      </c>
      <c r="G241" s="47" t="s">
        <v>5814</v>
      </c>
      <c r="H241" s="47" t="s">
        <v>5882</v>
      </c>
      <c r="I241" s="48" t="s">
        <v>5913</v>
      </c>
      <c r="J241" s="48" t="s">
        <v>5919</v>
      </c>
      <c r="K241" s="48" t="s">
        <v>5884</v>
      </c>
      <c r="L241" s="45">
        <v>168</v>
      </c>
      <c r="M241" s="47" t="s">
        <v>5885</v>
      </c>
      <c r="N241" s="60">
        <v>3</v>
      </c>
      <c r="O241" s="58">
        <v>14</v>
      </c>
      <c r="P241" s="58">
        <v>16</v>
      </c>
      <c r="Q241" s="132">
        <v>22</v>
      </c>
      <c r="R241" s="60">
        <v>0</v>
      </c>
      <c r="S241" s="58">
        <v>0</v>
      </c>
      <c r="T241" s="58">
        <v>1</v>
      </c>
      <c r="U241" s="132">
        <v>5</v>
      </c>
      <c r="V241" s="58">
        <v>6</v>
      </c>
      <c r="W241" s="58">
        <v>3</v>
      </c>
      <c r="X241" s="58">
        <v>8</v>
      </c>
      <c r="Y241" s="132">
        <v>9</v>
      </c>
      <c r="Z241" s="61">
        <v>5</v>
      </c>
      <c r="AA241" s="59">
        <v>5</v>
      </c>
      <c r="AB241" s="59">
        <v>5</v>
      </c>
      <c r="AC241" s="132">
        <v>8</v>
      </c>
      <c r="AD241" s="61">
        <v>4</v>
      </c>
      <c r="AE241" s="59">
        <v>4</v>
      </c>
      <c r="AF241" s="59">
        <v>7</v>
      </c>
      <c r="AG241" s="132">
        <v>8</v>
      </c>
      <c r="AH241" s="61">
        <v>1</v>
      </c>
      <c r="AI241" s="132">
        <v>1</v>
      </c>
      <c r="AJ241" s="64">
        <f>IFERROR(VLOOKUP($B241,STOCK!$A:$H,3,0)," ")</f>
        <v>5</v>
      </c>
      <c r="AK241" s="65">
        <f>IFERROR(VLOOKUP($B241,STOCK!$A:$H,4,0)," ")</f>
        <v>25</v>
      </c>
      <c r="AL241" s="65">
        <f>IFERROR(VLOOKUP($B241,STOCK!$A:$H,5,0)," ")</f>
        <v>14</v>
      </c>
      <c r="AM241" s="65">
        <f>IFERROR(VLOOKUP($B241,STOCK!$A:$H,6,0)," ")</f>
        <v>16</v>
      </c>
      <c r="AN241" s="65">
        <f>IFERROR(VLOOKUP($B241,STOCK!$A:$H,7,0)," ")</f>
        <v>15</v>
      </c>
      <c r="AO241" s="65">
        <f>IFERROR(VLOOKUP($B241,STOCK!$A:$H,8,0)," ")</f>
        <v>11</v>
      </c>
      <c r="AP241" s="62">
        <f t="shared" si="39"/>
        <v>6.8181818181818183</v>
      </c>
      <c r="AQ241" s="50">
        <f t="shared" si="40"/>
        <v>150</v>
      </c>
      <c r="AR241" s="50">
        <f t="shared" si="41"/>
        <v>46.666666666666664</v>
      </c>
      <c r="AS241" s="50">
        <f t="shared" si="42"/>
        <v>60</v>
      </c>
      <c r="AT241" s="50">
        <f t="shared" si="43"/>
        <v>56.25</v>
      </c>
      <c r="AU241" s="63">
        <f t="shared" si="50"/>
        <v>330</v>
      </c>
      <c r="AV241" s="67">
        <v>15100</v>
      </c>
      <c r="AW241" s="133">
        <v>15143.003479999999</v>
      </c>
      <c r="AX241" s="49">
        <v>17250</v>
      </c>
      <c r="AY241" s="51">
        <f t="shared" si="44"/>
        <v>0.14238410596026485</v>
      </c>
      <c r="AZ241" s="51">
        <f t="shared" si="45"/>
        <v>0.1246376811594203</v>
      </c>
      <c r="BA241" s="49">
        <v>16900</v>
      </c>
      <c r="BB241" s="52">
        <v>3</v>
      </c>
      <c r="BC241" s="51">
        <f t="shared" si="46"/>
        <v>0.11920529801324498</v>
      </c>
      <c r="BD241" s="51">
        <f t="shared" si="47"/>
        <v>0.10650887573964497</v>
      </c>
      <c r="BE241" s="49">
        <v>16500</v>
      </c>
      <c r="BF241" s="52">
        <v>6</v>
      </c>
      <c r="BG241" s="51">
        <f t="shared" si="48"/>
        <v>9.27152317880795E-2</v>
      </c>
      <c r="BH241" s="51">
        <f t="shared" si="49"/>
        <v>8.4848484848484854E-2</v>
      </c>
      <c r="BI241" s="282">
        <f t="shared" si="51"/>
        <v>53</v>
      </c>
    </row>
    <row r="242" spans="1:61" hidden="1">
      <c r="A242" s="54" t="s">
        <v>150</v>
      </c>
      <c r="B242" s="55" t="s">
        <v>963</v>
      </c>
      <c r="C242" s="55" t="s">
        <v>964</v>
      </c>
      <c r="D242" s="44" t="s">
        <v>965</v>
      </c>
      <c r="E242" s="56">
        <v>6</v>
      </c>
      <c r="F242" s="46" t="s">
        <v>5814</v>
      </c>
      <c r="G242" s="47" t="s">
        <v>5814</v>
      </c>
      <c r="H242" s="47" t="s">
        <v>5882</v>
      </c>
      <c r="I242" s="48" t="s">
        <v>5913</v>
      </c>
      <c r="J242" s="48" t="s">
        <v>5919</v>
      </c>
      <c r="K242" s="48" t="s">
        <v>5884</v>
      </c>
      <c r="L242" s="45">
        <v>168</v>
      </c>
      <c r="M242" s="47" t="s">
        <v>5885</v>
      </c>
      <c r="N242" s="60">
        <v>22</v>
      </c>
      <c r="O242" s="58">
        <v>20</v>
      </c>
      <c r="P242" s="58">
        <v>34</v>
      </c>
      <c r="Q242" s="132">
        <v>35</v>
      </c>
      <c r="R242" s="60">
        <v>2</v>
      </c>
      <c r="S242" s="58">
        <v>29</v>
      </c>
      <c r="T242" s="58">
        <v>17</v>
      </c>
      <c r="U242" s="132">
        <v>52</v>
      </c>
      <c r="V242" s="58">
        <v>5</v>
      </c>
      <c r="W242" s="58">
        <v>13</v>
      </c>
      <c r="X242" s="58">
        <v>17</v>
      </c>
      <c r="Y242" s="132">
        <v>16</v>
      </c>
      <c r="Z242" s="61">
        <v>5</v>
      </c>
      <c r="AA242" s="59">
        <v>9</v>
      </c>
      <c r="AB242" s="59">
        <v>6</v>
      </c>
      <c r="AC242" s="132">
        <v>7</v>
      </c>
      <c r="AD242" s="61">
        <v>10</v>
      </c>
      <c r="AE242" s="59">
        <v>12</v>
      </c>
      <c r="AF242" s="59">
        <v>26</v>
      </c>
      <c r="AG242" s="132">
        <v>29</v>
      </c>
      <c r="AH242" s="61">
        <v>0</v>
      </c>
      <c r="AI242" s="132">
        <v>2</v>
      </c>
      <c r="AJ242" s="64">
        <f>IFERROR(VLOOKUP($B242,STOCK!$A:$H,3,0)," ")</f>
        <v>16</v>
      </c>
      <c r="AK242" s="65">
        <f>IFERROR(VLOOKUP($B242,STOCK!$A:$H,4,0)," ")</f>
        <v>18</v>
      </c>
      <c r="AL242" s="65">
        <f>IFERROR(VLOOKUP($B242,STOCK!$A:$H,5,0)," ")</f>
        <v>23</v>
      </c>
      <c r="AM242" s="65">
        <f>IFERROR(VLOOKUP($B242,STOCK!$A:$H,6,0)," ")</f>
        <v>23</v>
      </c>
      <c r="AN242" s="65">
        <f>IFERROR(VLOOKUP($B242,STOCK!$A:$H,7,0)," ")</f>
        <v>35</v>
      </c>
      <c r="AO242" s="65">
        <f>IFERROR(VLOOKUP($B242,STOCK!$A:$H,8,0)," ")</f>
        <v>12</v>
      </c>
      <c r="AP242" s="62">
        <f t="shared" si="39"/>
        <v>13.714285714285714</v>
      </c>
      <c r="AQ242" s="50">
        <f t="shared" si="40"/>
        <v>10.384615384615385</v>
      </c>
      <c r="AR242" s="50">
        <f t="shared" si="41"/>
        <v>43.125</v>
      </c>
      <c r="AS242" s="50">
        <f t="shared" si="42"/>
        <v>98.571428571428569</v>
      </c>
      <c r="AT242" s="50">
        <f t="shared" si="43"/>
        <v>36.206896551724135</v>
      </c>
      <c r="AU242" s="63">
        <f t="shared" si="50"/>
        <v>180</v>
      </c>
      <c r="AV242" s="67">
        <v>15099.999970000001</v>
      </c>
      <c r="AW242" s="133">
        <v>15170.211209999999</v>
      </c>
      <c r="AX242" s="49">
        <v>17250</v>
      </c>
      <c r="AY242" s="51">
        <f t="shared" si="44"/>
        <v>0.14238410822990222</v>
      </c>
      <c r="AZ242" s="51">
        <f t="shared" si="45"/>
        <v>0.12463768289855068</v>
      </c>
      <c r="BA242" s="49">
        <v>16900</v>
      </c>
      <c r="BB242" s="52">
        <v>3</v>
      </c>
      <c r="BC242" s="51">
        <f t="shared" si="46"/>
        <v>0.11920530023683162</v>
      </c>
      <c r="BD242" s="51">
        <f t="shared" si="47"/>
        <v>0.10650887751479285</v>
      </c>
      <c r="BE242" s="49">
        <v>16500</v>
      </c>
      <c r="BF242" s="52">
        <v>6</v>
      </c>
      <c r="BG242" s="51">
        <f t="shared" si="48"/>
        <v>9.2715233959036913E-2</v>
      </c>
      <c r="BH242" s="51">
        <f t="shared" si="49"/>
        <v>8.4848486666666625E-2</v>
      </c>
      <c r="BI242" s="282">
        <f t="shared" si="51"/>
        <v>141</v>
      </c>
    </row>
    <row r="243" spans="1:61" hidden="1">
      <c r="A243" s="54" t="s">
        <v>150</v>
      </c>
      <c r="B243" s="55" t="s">
        <v>966</v>
      </c>
      <c r="C243" s="55" t="s">
        <v>967</v>
      </c>
      <c r="D243" s="44" t="s">
        <v>968</v>
      </c>
      <c r="E243" s="56">
        <v>6</v>
      </c>
      <c r="F243" s="46" t="s">
        <v>5814</v>
      </c>
      <c r="G243" s="47" t="s">
        <v>5814</v>
      </c>
      <c r="H243" s="47" t="s">
        <v>5882</v>
      </c>
      <c r="I243" s="48" t="s">
        <v>5913</v>
      </c>
      <c r="J243" s="48" t="s">
        <v>5919</v>
      </c>
      <c r="K243" s="48" t="s">
        <v>5884</v>
      </c>
      <c r="L243" s="45">
        <v>168</v>
      </c>
      <c r="M243" s="47" t="s">
        <v>5885</v>
      </c>
      <c r="N243" s="60">
        <v>0</v>
      </c>
      <c r="O243" s="58">
        <v>0</v>
      </c>
      <c r="P243" s="58">
        <v>2</v>
      </c>
      <c r="Q243" s="132">
        <v>6</v>
      </c>
      <c r="R243" s="60">
        <v>0</v>
      </c>
      <c r="S243" s="58">
        <v>5</v>
      </c>
      <c r="T243" s="58">
        <v>9</v>
      </c>
      <c r="U243" s="132">
        <v>12</v>
      </c>
      <c r="V243" s="58">
        <v>1</v>
      </c>
      <c r="W243" s="58">
        <v>4</v>
      </c>
      <c r="X243" s="58">
        <v>5</v>
      </c>
      <c r="Y243" s="132">
        <v>9</v>
      </c>
      <c r="Z243" s="61">
        <v>3</v>
      </c>
      <c r="AA243" s="59">
        <v>7</v>
      </c>
      <c r="AB243" s="59">
        <v>6</v>
      </c>
      <c r="AC243" s="132">
        <v>9</v>
      </c>
      <c r="AD243" s="61">
        <v>1</v>
      </c>
      <c r="AE243" s="59">
        <v>4</v>
      </c>
      <c r="AF243" s="59">
        <v>5</v>
      </c>
      <c r="AG243" s="132">
        <v>4</v>
      </c>
      <c r="AH243" s="61">
        <v>1</v>
      </c>
      <c r="AI243" s="132">
        <v>3</v>
      </c>
      <c r="AJ243" s="64">
        <f>IFERROR(VLOOKUP($B243,STOCK!$A:$H,3,0)," ")</f>
        <v>26</v>
      </c>
      <c r="AK243" s="65">
        <f>IFERROR(VLOOKUP($B243,STOCK!$A:$H,4,0)," ")</f>
        <v>9</v>
      </c>
      <c r="AL243" s="65">
        <f>IFERROR(VLOOKUP($B243,STOCK!$A:$H,5,0)," ")</f>
        <v>8</v>
      </c>
      <c r="AM243" s="65">
        <f>IFERROR(VLOOKUP($B243,STOCK!$A:$H,6,0)," ")</f>
        <v>10</v>
      </c>
      <c r="AN243" s="65">
        <f>IFERROR(VLOOKUP($B243,STOCK!$A:$H,7,0)," ")</f>
        <v>14</v>
      </c>
      <c r="AO243" s="65">
        <f>IFERROR(VLOOKUP($B243,STOCK!$A:$H,8,0)," ")</f>
        <v>9</v>
      </c>
      <c r="AP243" s="62">
        <f t="shared" si="39"/>
        <v>130</v>
      </c>
      <c r="AQ243" s="50">
        <f t="shared" si="40"/>
        <v>22.5</v>
      </c>
      <c r="AR243" s="50">
        <f t="shared" si="41"/>
        <v>26.666666666666664</v>
      </c>
      <c r="AS243" s="50">
        <f t="shared" si="42"/>
        <v>33.333333333333336</v>
      </c>
      <c r="AT243" s="50">
        <f t="shared" si="43"/>
        <v>105</v>
      </c>
      <c r="AU243" s="63">
        <f t="shared" si="50"/>
        <v>90</v>
      </c>
      <c r="AV243" s="67">
        <v>15099.999970000001</v>
      </c>
      <c r="AW243" s="133">
        <v>15102.807280000001</v>
      </c>
      <c r="AX243" s="49">
        <v>17250</v>
      </c>
      <c r="AY243" s="51">
        <f t="shared" si="44"/>
        <v>0.14238410822990222</v>
      </c>
      <c r="AZ243" s="51">
        <f t="shared" si="45"/>
        <v>0.12463768289855068</v>
      </c>
      <c r="BA243" s="49">
        <v>16900</v>
      </c>
      <c r="BB243" s="52">
        <v>3</v>
      </c>
      <c r="BC243" s="51">
        <f t="shared" si="46"/>
        <v>0.11920530023683162</v>
      </c>
      <c r="BD243" s="51">
        <f t="shared" si="47"/>
        <v>0.10650887751479285</v>
      </c>
      <c r="BE243" s="49">
        <v>16500</v>
      </c>
      <c r="BF243" s="52">
        <v>6</v>
      </c>
      <c r="BG243" s="51">
        <f t="shared" si="48"/>
        <v>9.2715233959036913E-2</v>
      </c>
      <c r="BH243" s="51">
        <f t="shared" si="49"/>
        <v>8.4848486666666625E-2</v>
      </c>
      <c r="BI243" s="282">
        <f t="shared" si="51"/>
        <v>43</v>
      </c>
    </row>
    <row r="244" spans="1:61" hidden="1">
      <c r="A244" s="54" t="s">
        <v>150</v>
      </c>
      <c r="B244" s="55" t="s">
        <v>969</v>
      </c>
      <c r="C244" s="55" t="s">
        <v>970</v>
      </c>
      <c r="D244" s="44" t="s">
        <v>971</v>
      </c>
      <c r="E244" s="56">
        <v>6</v>
      </c>
      <c r="F244" s="46" t="s">
        <v>5814</v>
      </c>
      <c r="G244" s="47" t="s">
        <v>5814</v>
      </c>
      <c r="H244" s="47" t="s">
        <v>5882</v>
      </c>
      <c r="I244" s="48" t="s">
        <v>5913</v>
      </c>
      <c r="J244" s="48" t="s">
        <v>5919</v>
      </c>
      <c r="K244" s="48" t="s">
        <v>5884</v>
      </c>
      <c r="L244" s="45">
        <v>168</v>
      </c>
      <c r="M244" s="47" t="s">
        <v>5885</v>
      </c>
      <c r="N244" s="60">
        <v>5</v>
      </c>
      <c r="O244" s="58">
        <v>6</v>
      </c>
      <c r="P244" s="58">
        <v>14</v>
      </c>
      <c r="Q244" s="132">
        <v>13</v>
      </c>
      <c r="R244" s="60">
        <v>0</v>
      </c>
      <c r="S244" s="58">
        <v>6</v>
      </c>
      <c r="T244" s="58">
        <v>5</v>
      </c>
      <c r="U244" s="132">
        <v>11</v>
      </c>
      <c r="V244" s="58">
        <v>2</v>
      </c>
      <c r="W244" s="58">
        <v>7</v>
      </c>
      <c r="X244" s="58">
        <v>14</v>
      </c>
      <c r="Y244" s="132">
        <v>8</v>
      </c>
      <c r="Z244" s="61">
        <v>1</v>
      </c>
      <c r="AA244" s="59">
        <v>8</v>
      </c>
      <c r="AB244" s="59">
        <v>3</v>
      </c>
      <c r="AC244" s="132">
        <v>5</v>
      </c>
      <c r="AD244" s="61">
        <v>3</v>
      </c>
      <c r="AE244" s="59">
        <v>5</v>
      </c>
      <c r="AF244" s="59">
        <v>9</v>
      </c>
      <c r="AG244" s="132">
        <v>8</v>
      </c>
      <c r="AH244" s="61">
        <v>0</v>
      </c>
      <c r="AI244" s="132">
        <v>2</v>
      </c>
      <c r="AJ244" s="64">
        <f>IFERROR(VLOOKUP($B244,STOCK!$A:$H,3,0)," ")</f>
        <v>12</v>
      </c>
      <c r="AK244" s="65">
        <f>IFERROR(VLOOKUP($B244,STOCK!$A:$H,4,0)," ")</f>
        <v>24</v>
      </c>
      <c r="AL244" s="65">
        <f>IFERROR(VLOOKUP($B244,STOCK!$A:$H,5,0)," ")</f>
        <v>16</v>
      </c>
      <c r="AM244" s="65">
        <f>IFERROR(VLOOKUP($B244,STOCK!$A:$H,6,0)," ")</f>
        <v>12</v>
      </c>
      <c r="AN244" s="65">
        <f>IFERROR(VLOOKUP($B244,STOCK!$A:$H,7,0)," ")</f>
        <v>18</v>
      </c>
      <c r="AO244" s="65">
        <f>IFERROR(VLOOKUP($B244,STOCK!$A:$H,8,0)," ")</f>
        <v>10</v>
      </c>
      <c r="AP244" s="62">
        <f t="shared" si="39"/>
        <v>27.692307692307693</v>
      </c>
      <c r="AQ244" s="50">
        <f t="shared" si="40"/>
        <v>65.454545454545453</v>
      </c>
      <c r="AR244" s="50">
        <f t="shared" si="41"/>
        <v>60</v>
      </c>
      <c r="AS244" s="50">
        <f t="shared" si="42"/>
        <v>72</v>
      </c>
      <c r="AT244" s="50">
        <f t="shared" si="43"/>
        <v>67.5</v>
      </c>
      <c r="AU244" s="63">
        <f t="shared" si="50"/>
        <v>150</v>
      </c>
      <c r="AV244" s="67">
        <v>15099.999970000001</v>
      </c>
      <c r="AW244" s="133">
        <v>15106.37117</v>
      </c>
      <c r="AX244" s="49">
        <v>17250</v>
      </c>
      <c r="AY244" s="51">
        <f t="shared" si="44"/>
        <v>0.14238410822990222</v>
      </c>
      <c r="AZ244" s="51">
        <f t="shared" si="45"/>
        <v>0.12463768289855068</v>
      </c>
      <c r="BA244" s="49">
        <v>16900</v>
      </c>
      <c r="BB244" s="52">
        <v>3</v>
      </c>
      <c r="BC244" s="51">
        <f t="shared" si="46"/>
        <v>0.11920530023683162</v>
      </c>
      <c r="BD244" s="51">
        <f t="shared" si="47"/>
        <v>0.10650887751479285</v>
      </c>
      <c r="BE244" s="49">
        <v>16500</v>
      </c>
      <c r="BF244" s="52">
        <v>6</v>
      </c>
      <c r="BG244" s="51">
        <f t="shared" si="48"/>
        <v>9.2715233959036913E-2</v>
      </c>
      <c r="BH244" s="51">
        <f t="shared" si="49"/>
        <v>8.4848486666666625E-2</v>
      </c>
      <c r="BI244" s="282">
        <f t="shared" si="51"/>
        <v>47</v>
      </c>
    </row>
    <row r="245" spans="1:61" hidden="1">
      <c r="A245" s="54" t="s">
        <v>150</v>
      </c>
      <c r="B245" s="55" t="s">
        <v>972</v>
      </c>
      <c r="C245" s="55" t="s">
        <v>973</v>
      </c>
      <c r="D245" s="44" t="s">
        <v>974</v>
      </c>
      <c r="E245" s="56">
        <v>1</v>
      </c>
      <c r="F245" s="46" t="s">
        <v>5814</v>
      </c>
      <c r="G245" s="47" t="s">
        <v>5814</v>
      </c>
      <c r="H245" s="47" t="s">
        <v>5882</v>
      </c>
      <c r="I245" s="48" t="s">
        <v>5913</v>
      </c>
      <c r="J245" s="48" t="s">
        <v>5919</v>
      </c>
      <c r="K245" s="48" t="s">
        <v>5889</v>
      </c>
      <c r="L245" s="45">
        <v>93</v>
      </c>
      <c r="M245" s="47" t="s">
        <v>5890</v>
      </c>
      <c r="N245" s="60">
        <v>18</v>
      </c>
      <c r="O245" s="58">
        <v>11</v>
      </c>
      <c r="P245" s="58">
        <v>14</v>
      </c>
      <c r="Q245" s="132">
        <v>23</v>
      </c>
      <c r="R245" s="60">
        <v>11</v>
      </c>
      <c r="S245" s="58">
        <v>15</v>
      </c>
      <c r="T245" s="58">
        <v>42</v>
      </c>
      <c r="U245" s="132">
        <v>40</v>
      </c>
      <c r="V245" s="58">
        <v>9</v>
      </c>
      <c r="W245" s="58">
        <v>16</v>
      </c>
      <c r="X245" s="58">
        <v>15</v>
      </c>
      <c r="Y245" s="132">
        <v>14</v>
      </c>
      <c r="Z245" s="61">
        <v>20</v>
      </c>
      <c r="AA245" s="59">
        <v>15</v>
      </c>
      <c r="AB245" s="59">
        <v>5</v>
      </c>
      <c r="AC245" s="132">
        <v>6</v>
      </c>
      <c r="AD245" s="61">
        <v>24</v>
      </c>
      <c r="AE245" s="59">
        <v>27</v>
      </c>
      <c r="AF245" s="59">
        <v>22</v>
      </c>
      <c r="AG245" s="132">
        <v>40</v>
      </c>
      <c r="AH245" s="61">
        <v>6</v>
      </c>
      <c r="AI245" s="132">
        <v>11</v>
      </c>
      <c r="AJ245" s="64">
        <f>IFERROR(VLOOKUP($B245,STOCK!$A:$H,3,0)," ")</f>
        <v>5</v>
      </c>
      <c r="AK245" s="65">
        <f>IFERROR(VLOOKUP($B245,STOCK!$A:$H,4,0)," ")</f>
        <v>7</v>
      </c>
      <c r="AL245" s="65">
        <f>IFERROR(VLOOKUP($B245,STOCK!$A:$H,5,0)," ")</f>
        <v>12</v>
      </c>
      <c r="AM245" s="65">
        <f>IFERROR(VLOOKUP($B245,STOCK!$A:$H,6,0)," ")</f>
        <v>6</v>
      </c>
      <c r="AN245" s="65">
        <f>IFERROR(VLOOKUP($B245,STOCK!$A:$H,7,0)," ")</f>
        <v>41</v>
      </c>
      <c r="AO245" s="65">
        <f>IFERROR(VLOOKUP($B245,STOCK!$A:$H,8,0)," ")</f>
        <v>9</v>
      </c>
      <c r="AP245" s="62">
        <f t="shared" si="39"/>
        <v>6.5217391304347823</v>
      </c>
      <c r="AQ245" s="50">
        <f t="shared" si="40"/>
        <v>5.25</v>
      </c>
      <c r="AR245" s="50">
        <f t="shared" si="41"/>
        <v>25.714285714285712</v>
      </c>
      <c r="AS245" s="50">
        <f t="shared" si="42"/>
        <v>30</v>
      </c>
      <c r="AT245" s="50">
        <f t="shared" si="43"/>
        <v>30.749999999999996</v>
      </c>
      <c r="AU245" s="63">
        <f t="shared" si="50"/>
        <v>24.545454545454547</v>
      </c>
      <c r="AV245" s="67">
        <v>30030</v>
      </c>
      <c r="AW245" s="133">
        <v>30030</v>
      </c>
      <c r="AX245" s="49">
        <v>37900</v>
      </c>
      <c r="AY245" s="51">
        <f t="shared" si="44"/>
        <v>0.26207126207126197</v>
      </c>
      <c r="AZ245" s="51">
        <f t="shared" si="45"/>
        <v>0.20765171503957783</v>
      </c>
      <c r="BA245" s="49">
        <v>36900</v>
      </c>
      <c r="BB245" s="52">
        <v>3</v>
      </c>
      <c r="BC245" s="51">
        <f t="shared" si="46"/>
        <v>0.22877122877122869</v>
      </c>
      <c r="BD245" s="51">
        <f t="shared" si="47"/>
        <v>0.18617886178861789</v>
      </c>
      <c r="BE245" s="49">
        <v>34900</v>
      </c>
      <c r="BF245" s="52">
        <v>6</v>
      </c>
      <c r="BG245" s="51">
        <f t="shared" si="48"/>
        <v>0.16217116217116212</v>
      </c>
      <c r="BH245" s="51">
        <f t="shared" si="49"/>
        <v>0.13954154727793697</v>
      </c>
      <c r="BI245" s="282">
        <f t="shared" si="51"/>
        <v>134</v>
      </c>
    </row>
    <row r="246" spans="1:61" hidden="1">
      <c r="A246" s="54" t="s">
        <v>150</v>
      </c>
      <c r="B246" s="55" t="s">
        <v>975</v>
      </c>
      <c r="C246" s="55" t="s">
        <v>976</v>
      </c>
      <c r="D246" s="44" t="s">
        <v>977</v>
      </c>
      <c r="E246" s="56">
        <v>12</v>
      </c>
      <c r="F246" s="46" t="s">
        <v>5814</v>
      </c>
      <c r="G246" s="47" t="s">
        <v>5814</v>
      </c>
      <c r="H246" s="47" t="s">
        <v>5882</v>
      </c>
      <c r="I246" s="48" t="s">
        <v>5913</v>
      </c>
      <c r="J246" s="48" t="s">
        <v>5919</v>
      </c>
      <c r="K246" s="48" t="s">
        <v>5889</v>
      </c>
      <c r="L246" s="45">
        <v>93</v>
      </c>
      <c r="M246" s="47" t="s">
        <v>5890</v>
      </c>
      <c r="N246" s="60">
        <v>0</v>
      </c>
      <c r="O246" s="58">
        <v>7</v>
      </c>
      <c r="P246" s="58">
        <v>1</v>
      </c>
      <c r="Q246" s="132">
        <v>2</v>
      </c>
      <c r="R246" s="60">
        <v>4</v>
      </c>
      <c r="S246" s="58">
        <v>8</v>
      </c>
      <c r="T246" s="58">
        <v>6</v>
      </c>
      <c r="U246" s="132">
        <v>4</v>
      </c>
      <c r="V246" s="58">
        <v>3</v>
      </c>
      <c r="W246" s="58">
        <v>1</v>
      </c>
      <c r="X246" s="58">
        <v>1</v>
      </c>
      <c r="Y246" s="132">
        <v>5</v>
      </c>
      <c r="Z246" s="61">
        <v>3</v>
      </c>
      <c r="AA246" s="59">
        <v>2</v>
      </c>
      <c r="AB246" s="59">
        <v>2</v>
      </c>
      <c r="AC246" s="132">
        <v>4</v>
      </c>
      <c r="AD246" s="61">
        <v>3</v>
      </c>
      <c r="AE246" s="59">
        <v>4</v>
      </c>
      <c r="AF246" s="59">
        <v>4</v>
      </c>
      <c r="AG246" s="132">
        <v>7</v>
      </c>
      <c r="AH246" s="61">
        <v>0</v>
      </c>
      <c r="AI246" s="132">
        <v>0</v>
      </c>
      <c r="AJ246" s="64">
        <f>IFERROR(VLOOKUP($B246,STOCK!$A:$H,3,0)," ")</f>
        <v>6</v>
      </c>
      <c r="AK246" s="65">
        <f>IFERROR(VLOOKUP($B246,STOCK!$A:$H,4,0)," ")</f>
        <v>10</v>
      </c>
      <c r="AL246" s="65">
        <f>IFERROR(VLOOKUP($B246,STOCK!$A:$H,5,0)," ")</f>
        <v>5</v>
      </c>
      <c r="AM246" s="65">
        <f>IFERROR(VLOOKUP($B246,STOCK!$A:$H,6,0)," ")</f>
        <v>4</v>
      </c>
      <c r="AN246" s="65">
        <f>IFERROR(VLOOKUP($B246,STOCK!$A:$H,7,0)," ")</f>
        <v>9</v>
      </c>
      <c r="AO246" s="65">
        <f>IFERROR(VLOOKUP($B246,STOCK!$A:$H,8,0)," ")</f>
        <v>12</v>
      </c>
      <c r="AP246" s="62">
        <f t="shared" si="39"/>
        <v>90</v>
      </c>
      <c r="AQ246" s="50">
        <f t="shared" si="40"/>
        <v>75</v>
      </c>
      <c r="AR246" s="50">
        <f t="shared" si="41"/>
        <v>30</v>
      </c>
      <c r="AS246" s="50">
        <f t="shared" si="42"/>
        <v>30</v>
      </c>
      <c r="AT246" s="50">
        <f t="shared" si="43"/>
        <v>38.571428571428577</v>
      </c>
      <c r="AU246" s="63" t="str">
        <f t="shared" si="50"/>
        <v>SV</v>
      </c>
      <c r="AV246" s="67">
        <v>11627</v>
      </c>
      <c r="AW246" s="133">
        <v>11627</v>
      </c>
      <c r="AX246" s="49">
        <v>13900</v>
      </c>
      <c r="AY246" s="51">
        <f t="shared" si="44"/>
        <v>0.1954932484733809</v>
      </c>
      <c r="AZ246" s="51">
        <f t="shared" si="45"/>
        <v>0.16352517985611512</v>
      </c>
      <c r="BA246" s="49">
        <v>13500</v>
      </c>
      <c r="BB246" s="52">
        <v>6</v>
      </c>
      <c r="BC246" s="51">
        <f t="shared" si="46"/>
        <v>0.16109056506407504</v>
      </c>
      <c r="BD246" s="51">
        <f t="shared" si="47"/>
        <v>0.13874074074074075</v>
      </c>
      <c r="BE246" s="49">
        <v>13250</v>
      </c>
      <c r="BF246" s="52">
        <v>12</v>
      </c>
      <c r="BG246" s="51">
        <f t="shared" si="48"/>
        <v>0.13958888793325874</v>
      </c>
      <c r="BH246" s="51">
        <f t="shared" si="49"/>
        <v>0.12249056603773585</v>
      </c>
      <c r="BI246" s="282">
        <f t="shared" si="51"/>
        <v>22</v>
      </c>
    </row>
    <row r="247" spans="1:61" hidden="1">
      <c r="A247" s="54" t="s">
        <v>150</v>
      </c>
      <c r="B247" s="55" t="s">
        <v>978</v>
      </c>
      <c r="C247" s="55" t="s">
        <v>979</v>
      </c>
      <c r="D247" s="44" t="s">
        <v>980</v>
      </c>
      <c r="E247" s="56">
        <v>12</v>
      </c>
      <c r="F247" s="46" t="s">
        <v>5814</v>
      </c>
      <c r="G247" s="47" t="s">
        <v>5814</v>
      </c>
      <c r="H247" s="47" t="s">
        <v>5882</v>
      </c>
      <c r="I247" s="48" t="s">
        <v>5913</v>
      </c>
      <c r="J247" s="48" t="s">
        <v>5919</v>
      </c>
      <c r="K247" s="48" t="s">
        <v>5889</v>
      </c>
      <c r="L247" s="45">
        <v>93</v>
      </c>
      <c r="M247" s="47" t="s">
        <v>5890</v>
      </c>
      <c r="N247" s="60">
        <v>55</v>
      </c>
      <c r="O247" s="58">
        <v>59</v>
      </c>
      <c r="P247" s="58">
        <v>56</v>
      </c>
      <c r="Q247" s="132">
        <v>61</v>
      </c>
      <c r="R247" s="60">
        <v>23</v>
      </c>
      <c r="S247" s="58">
        <v>23</v>
      </c>
      <c r="T247" s="58">
        <v>28</v>
      </c>
      <c r="U247" s="132">
        <v>39</v>
      </c>
      <c r="V247" s="58">
        <v>36</v>
      </c>
      <c r="W247" s="58">
        <v>42</v>
      </c>
      <c r="X247" s="58">
        <v>44</v>
      </c>
      <c r="Y247" s="132">
        <v>49</v>
      </c>
      <c r="Z247" s="61">
        <v>20</v>
      </c>
      <c r="AA247" s="59">
        <v>21</v>
      </c>
      <c r="AB247" s="59">
        <v>26</v>
      </c>
      <c r="AC247" s="132">
        <v>29</v>
      </c>
      <c r="AD247" s="61">
        <v>33</v>
      </c>
      <c r="AE247" s="59">
        <v>28</v>
      </c>
      <c r="AF247" s="59">
        <v>46</v>
      </c>
      <c r="AG247" s="132">
        <v>25</v>
      </c>
      <c r="AH247" s="61">
        <v>1</v>
      </c>
      <c r="AI247" s="132">
        <v>2</v>
      </c>
      <c r="AJ247" s="64">
        <f>IFERROR(VLOOKUP($B247,STOCK!$A:$H,3,0)," ")</f>
        <v>66</v>
      </c>
      <c r="AK247" s="65">
        <f>IFERROR(VLOOKUP($B247,STOCK!$A:$H,4,0)," ")</f>
        <v>0</v>
      </c>
      <c r="AL247" s="65">
        <f>IFERROR(VLOOKUP($B247,STOCK!$A:$H,5,0)," ")</f>
        <v>35</v>
      </c>
      <c r="AM247" s="65">
        <f>IFERROR(VLOOKUP($B247,STOCK!$A:$H,6,0)," ")</f>
        <v>7</v>
      </c>
      <c r="AN247" s="65">
        <f>IFERROR(VLOOKUP($B247,STOCK!$A:$H,7,0)," ")</f>
        <v>56</v>
      </c>
      <c r="AO247" s="65">
        <f>IFERROR(VLOOKUP($B247,STOCK!$A:$H,8,0)," ")</f>
        <v>35</v>
      </c>
      <c r="AP247" s="62">
        <f t="shared" si="39"/>
        <v>32.459016393442624</v>
      </c>
      <c r="AQ247" s="50" t="str">
        <f t="shared" si="40"/>
        <v>Q</v>
      </c>
      <c r="AR247" s="50">
        <f t="shared" si="41"/>
        <v>21.428571428571431</v>
      </c>
      <c r="AS247" s="50">
        <f t="shared" si="42"/>
        <v>7.2413793103448283</v>
      </c>
      <c r="AT247" s="50">
        <f t="shared" si="43"/>
        <v>67.2</v>
      </c>
      <c r="AU247" s="63">
        <f t="shared" si="50"/>
        <v>525</v>
      </c>
      <c r="AV247" s="67">
        <v>14500.000019999999</v>
      </c>
      <c r="AW247" s="133">
        <v>14499.9998</v>
      </c>
      <c r="AX247" s="49">
        <v>16900</v>
      </c>
      <c r="AY247" s="51">
        <f t="shared" si="44"/>
        <v>0.16551723977170041</v>
      </c>
      <c r="AZ247" s="51">
        <f t="shared" si="45"/>
        <v>0.1420118331360947</v>
      </c>
      <c r="BA247" s="49">
        <v>16500</v>
      </c>
      <c r="BB247" s="52">
        <v>3</v>
      </c>
      <c r="BC247" s="51">
        <f t="shared" si="46"/>
        <v>0.13793103291319864</v>
      </c>
      <c r="BD247" s="51">
        <f t="shared" si="47"/>
        <v>0.12121212000000003</v>
      </c>
      <c r="BE247" s="49">
        <v>15900</v>
      </c>
      <c r="BF247" s="52">
        <v>6</v>
      </c>
      <c r="BG247" s="51">
        <f t="shared" si="48"/>
        <v>9.6551722625445979E-2</v>
      </c>
      <c r="BH247" s="51">
        <f t="shared" si="49"/>
        <v>8.8050313207547207E-2</v>
      </c>
      <c r="BI247" s="282">
        <f t="shared" si="51"/>
        <v>205</v>
      </c>
    </row>
    <row r="248" spans="1:61" hidden="1">
      <c r="A248" s="54" t="s">
        <v>150</v>
      </c>
      <c r="B248" s="55" t="s">
        <v>981</v>
      </c>
      <c r="C248" s="55" t="s">
        <v>982</v>
      </c>
      <c r="D248" s="44" t="s">
        <v>983</v>
      </c>
      <c r="E248" s="56">
        <v>12</v>
      </c>
      <c r="F248" s="46" t="s">
        <v>5814</v>
      </c>
      <c r="G248" s="47" t="s">
        <v>5814</v>
      </c>
      <c r="H248" s="47" t="s">
        <v>5882</v>
      </c>
      <c r="I248" s="48" t="s">
        <v>5913</v>
      </c>
      <c r="J248" s="48" t="s">
        <v>5919</v>
      </c>
      <c r="K248" s="48" t="s">
        <v>5889</v>
      </c>
      <c r="L248" s="45">
        <v>93</v>
      </c>
      <c r="M248" s="47" t="s">
        <v>5890</v>
      </c>
      <c r="N248" s="60">
        <v>2</v>
      </c>
      <c r="O248" s="58">
        <v>1</v>
      </c>
      <c r="P248" s="58">
        <v>2</v>
      </c>
      <c r="Q248" s="132">
        <v>0</v>
      </c>
      <c r="R248" s="60">
        <v>2</v>
      </c>
      <c r="S248" s="58">
        <v>6</v>
      </c>
      <c r="T248" s="58">
        <v>6</v>
      </c>
      <c r="U248" s="132">
        <v>7</v>
      </c>
      <c r="V248" s="58">
        <v>0</v>
      </c>
      <c r="W248" s="58">
        <v>1</v>
      </c>
      <c r="X248" s="58">
        <v>1</v>
      </c>
      <c r="Y248" s="132">
        <v>0</v>
      </c>
      <c r="Z248" s="61">
        <v>0</v>
      </c>
      <c r="AA248" s="59">
        <v>3</v>
      </c>
      <c r="AB248" s="59">
        <v>2</v>
      </c>
      <c r="AC248" s="132">
        <v>2</v>
      </c>
      <c r="AD248" s="61">
        <v>2</v>
      </c>
      <c r="AE248" s="59">
        <v>1</v>
      </c>
      <c r="AF248" s="59">
        <v>4</v>
      </c>
      <c r="AG248" s="132">
        <v>3</v>
      </c>
      <c r="AH248" s="61">
        <v>0</v>
      </c>
      <c r="AI248" s="132">
        <v>1</v>
      </c>
      <c r="AJ248" s="64">
        <f>IFERROR(VLOOKUP($B248,STOCK!$A:$H,3,0)," ")</f>
        <v>58</v>
      </c>
      <c r="AK248" s="65">
        <f>IFERROR(VLOOKUP($B248,STOCK!$A:$H,4,0)," ")</f>
        <v>10</v>
      </c>
      <c r="AL248" s="65">
        <f>IFERROR(VLOOKUP($B248,STOCK!$A:$H,5,0)," ")</f>
        <v>6</v>
      </c>
      <c r="AM248" s="65">
        <f>IFERROR(VLOOKUP($B248,STOCK!$A:$H,6,0)," ")</f>
        <v>32</v>
      </c>
      <c r="AN248" s="65">
        <f>IFERROR(VLOOKUP($B248,STOCK!$A:$H,7,0)," ")</f>
        <v>21</v>
      </c>
      <c r="AO248" s="65">
        <f>IFERROR(VLOOKUP($B248,STOCK!$A:$H,8,0)," ")</f>
        <v>12</v>
      </c>
      <c r="AP248" s="62" t="str">
        <f t="shared" si="39"/>
        <v>SV</v>
      </c>
      <c r="AQ248" s="50">
        <f t="shared" si="40"/>
        <v>42.857142857142861</v>
      </c>
      <c r="AR248" s="50" t="str">
        <f t="shared" si="41"/>
        <v>SV</v>
      </c>
      <c r="AS248" s="50">
        <f t="shared" si="42"/>
        <v>480</v>
      </c>
      <c r="AT248" s="50">
        <f t="shared" si="43"/>
        <v>210</v>
      </c>
      <c r="AU248" s="63">
        <f t="shared" si="50"/>
        <v>360</v>
      </c>
      <c r="AV248" s="67">
        <v>11627</v>
      </c>
      <c r="AW248" s="133">
        <v>11627</v>
      </c>
      <c r="AX248" s="49">
        <v>13900</v>
      </c>
      <c r="AY248" s="51">
        <f t="shared" si="44"/>
        <v>0.1954932484733809</v>
      </c>
      <c r="AZ248" s="51">
        <f t="shared" si="45"/>
        <v>0.16352517985611512</v>
      </c>
      <c r="BA248" s="49">
        <v>13500</v>
      </c>
      <c r="BB248" s="52">
        <v>6</v>
      </c>
      <c r="BC248" s="51">
        <f t="shared" si="46"/>
        <v>0.16109056506407504</v>
      </c>
      <c r="BD248" s="51">
        <f t="shared" si="47"/>
        <v>0.13874074074074075</v>
      </c>
      <c r="BE248" s="49">
        <v>13250</v>
      </c>
      <c r="BF248" s="52">
        <v>12</v>
      </c>
      <c r="BG248" s="51">
        <f t="shared" si="48"/>
        <v>0.13958888793325874</v>
      </c>
      <c r="BH248" s="51">
        <f t="shared" si="49"/>
        <v>0.12249056603773585</v>
      </c>
      <c r="BI248" s="282">
        <f t="shared" si="51"/>
        <v>13</v>
      </c>
    </row>
    <row r="249" spans="1:61" hidden="1">
      <c r="A249" s="54" t="s">
        <v>150</v>
      </c>
      <c r="B249" s="55" t="s">
        <v>984</v>
      </c>
      <c r="C249" s="55" t="s">
        <v>985</v>
      </c>
      <c r="D249" s="44" t="s">
        <v>986</v>
      </c>
      <c r="E249" s="56">
        <v>12</v>
      </c>
      <c r="F249" s="46" t="s">
        <v>5814</v>
      </c>
      <c r="G249" s="47" t="s">
        <v>5814</v>
      </c>
      <c r="H249" s="47" t="s">
        <v>5882</v>
      </c>
      <c r="I249" s="48" t="s">
        <v>5913</v>
      </c>
      <c r="J249" s="48" t="s">
        <v>5919</v>
      </c>
      <c r="K249" s="48" t="s">
        <v>5889</v>
      </c>
      <c r="L249" s="45">
        <v>93</v>
      </c>
      <c r="M249" s="47" t="s">
        <v>5890</v>
      </c>
      <c r="N249" s="60">
        <v>2</v>
      </c>
      <c r="O249" s="58">
        <v>10</v>
      </c>
      <c r="P249" s="58">
        <v>12</v>
      </c>
      <c r="Q249" s="132">
        <v>12</v>
      </c>
      <c r="R249" s="60">
        <v>7</v>
      </c>
      <c r="S249" s="58">
        <v>11</v>
      </c>
      <c r="T249" s="58">
        <v>21</v>
      </c>
      <c r="U249" s="132">
        <v>19</v>
      </c>
      <c r="V249" s="58">
        <v>4</v>
      </c>
      <c r="W249" s="58">
        <v>3</v>
      </c>
      <c r="X249" s="58">
        <v>2</v>
      </c>
      <c r="Y249" s="132">
        <v>1</v>
      </c>
      <c r="Z249" s="61">
        <v>1</v>
      </c>
      <c r="AA249" s="59">
        <v>4</v>
      </c>
      <c r="AB249" s="59">
        <v>8</v>
      </c>
      <c r="AC249" s="132">
        <v>9</v>
      </c>
      <c r="AD249" s="61">
        <v>8</v>
      </c>
      <c r="AE249" s="59">
        <v>9</v>
      </c>
      <c r="AF249" s="59">
        <v>11</v>
      </c>
      <c r="AG249" s="132">
        <v>11</v>
      </c>
      <c r="AH249" s="61">
        <v>0</v>
      </c>
      <c r="AI249" s="132">
        <v>0</v>
      </c>
      <c r="AJ249" s="64">
        <f>IFERROR(VLOOKUP($B249,STOCK!$A:$H,3,0)," ")</f>
        <v>11</v>
      </c>
      <c r="AK249" s="65">
        <f>IFERROR(VLOOKUP($B249,STOCK!$A:$H,4,0)," ")</f>
        <v>26</v>
      </c>
      <c r="AL249" s="65">
        <f>IFERROR(VLOOKUP($B249,STOCK!$A:$H,5,0)," ")</f>
        <v>6</v>
      </c>
      <c r="AM249" s="65">
        <f>IFERROR(VLOOKUP($B249,STOCK!$A:$H,6,0)," ")</f>
        <v>5</v>
      </c>
      <c r="AN249" s="65">
        <f>IFERROR(VLOOKUP($B249,STOCK!$A:$H,7,0)," ")</f>
        <v>35</v>
      </c>
      <c r="AO249" s="65">
        <f>IFERROR(VLOOKUP($B249,STOCK!$A:$H,8,0)," ")</f>
        <v>12</v>
      </c>
      <c r="AP249" s="62">
        <f t="shared" si="39"/>
        <v>27.5</v>
      </c>
      <c r="AQ249" s="50">
        <f t="shared" si="40"/>
        <v>41.05263157894737</v>
      </c>
      <c r="AR249" s="50">
        <f t="shared" si="41"/>
        <v>180</v>
      </c>
      <c r="AS249" s="50">
        <f t="shared" si="42"/>
        <v>16.666666666666668</v>
      </c>
      <c r="AT249" s="50">
        <f t="shared" si="43"/>
        <v>95.454545454545453</v>
      </c>
      <c r="AU249" s="63" t="str">
        <f t="shared" si="50"/>
        <v>SV</v>
      </c>
      <c r="AV249" s="67">
        <v>14500.000019999999</v>
      </c>
      <c r="AW249" s="133">
        <v>14499.812690000001</v>
      </c>
      <c r="AX249" s="49">
        <v>16900</v>
      </c>
      <c r="AY249" s="51">
        <f t="shared" si="44"/>
        <v>0.16551723977170041</v>
      </c>
      <c r="AZ249" s="51">
        <f t="shared" si="45"/>
        <v>0.1420118331360947</v>
      </c>
      <c r="BA249" s="49">
        <v>16500</v>
      </c>
      <c r="BB249" s="52">
        <v>3</v>
      </c>
      <c r="BC249" s="51">
        <f t="shared" si="46"/>
        <v>0.13793103291319864</v>
      </c>
      <c r="BD249" s="51">
        <f t="shared" si="47"/>
        <v>0.12121212000000003</v>
      </c>
      <c r="BE249" s="49">
        <v>15900</v>
      </c>
      <c r="BF249" s="52">
        <v>6</v>
      </c>
      <c r="BG249" s="51">
        <f t="shared" si="48"/>
        <v>9.6551722625445979E-2</v>
      </c>
      <c r="BH249" s="51">
        <f t="shared" si="49"/>
        <v>8.8050313207547207E-2</v>
      </c>
      <c r="BI249" s="282">
        <f t="shared" si="51"/>
        <v>52</v>
      </c>
    </row>
    <row r="250" spans="1:61" hidden="1">
      <c r="A250" s="54" t="s">
        <v>150</v>
      </c>
      <c r="B250" s="55" t="s">
        <v>987</v>
      </c>
      <c r="C250" s="55" t="s">
        <v>988</v>
      </c>
      <c r="D250" s="44" t="s">
        <v>989</v>
      </c>
      <c r="E250" s="56">
        <v>12</v>
      </c>
      <c r="F250" s="46" t="s">
        <v>5814</v>
      </c>
      <c r="G250" s="47" t="s">
        <v>5814</v>
      </c>
      <c r="H250" s="47" t="s">
        <v>5882</v>
      </c>
      <c r="I250" s="48" t="s">
        <v>5913</v>
      </c>
      <c r="J250" s="48" t="s">
        <v>5919</v>
      </c>
      <c r="K250" s="48" t="s">
        <v>5889</v>
      </c>
      <c r="L250" s="45">
        <v>93</v>
      </c>
      <c r="M250" s="47" t="s">
        <v>5890</v>
      </c>
      <c r="N250" s="60">
        <v>4</v>
      </c>
      <c r="O250" s="58">
        <v>7</v>
      </c>
      <c r="P250" s="58">
        <v>8</v>
      </c>
      <c r="Q250" s="132">
        <v>7</v>
      </c>
      <c r="R250" s="60">
        <v>6</v>
      </c>
      <c r="S250" s="58">
        <v>18</v>
      </c>
      <c r="T250" s="58">
        <v>13</v>
      </c>
      <c r="U250" s="132">
        <v>16</v>
      </c>
      <c r="V250" s="58">
        <v>5</v>
      </c>
      <c r="W250" s="58">
        <v>5</v>
      </c>
      <c r="X250" s="58">
        <v>7</v>
      </c>
      <c r="Y250" s="132">
        <v>9</v>
      </c>
      <c r="Z250" s="61">
        <v>11</v>
      </c>
      <c r="AA250" s="59">
        <v>18</v>
      </c>
      <c r="AB250" s="59">
        <v>5</v>
      </c>
      <c r="AC250" s="132">
        <v>17</v>
      </c>
      <c r="AD250" s="61">
        <v>7</v>
      </c>
      <c r="AE250" s="59">
        <v>11</v>
      </c>
      <c r="AF250" s="59">
        <v>10</v>
      </c>
      <c r="AG250" s="132">
        <v>9</v>
      </c>
      <c r="AH250" s="61">
        <v>1</v>
      </c>
      <c r="AI250" s="132">
        <v>3</v>
      </c>
      <c r="AJ250" s="64">
        <f>IFERROR(VLOOKUP($B250,STOCK!$A:$H,3,0)," ")</f>
        <v>17</v>
      </c>
      <c r="AK250" s="65">
        <f>IFERROR(VLOOKUP($B250,STOCK!$A:$H,4,0)," ")</f>
        <v>15</v>
      </c>
      <c r="AL250" s="65">
        <f>IFERROR(VLOOKUP($B250,STOCK!$A:$H,5,0)," ")</f>
        <v>1</v>
      </c>
      <c r="AM250" s="65">
        <f>IFERROR(VLOOKUP($B250,STOCK!$A:$H,6,0)," ")</f>
        <v>5</v>
      </c>
      <c r="AN250" s="65">
        <f>IFERROR(VLOOKUP($B250,STOCK!$A:$H,7,0)," ")</f>
        <v>23</v>
      </c>
      <c r="AO250" s="65">
        <f>IFERROR(VLOOKUP($B250,STOCK!$A:$H,8,0)," ")</f>
        <v>10</v>
      </c>
      <c r="AP250" s="62">
        <f t="shared" si="39"/>
        <v>72.857142857142847</v>
      </c>
      <c r="AQ250" s="50">
        <f t="shared" si="40"/>
        <v>28.125</v>
      </c>
      <c r="AR250" s="50">
        <f t="shared" si="41"/>
        <v>3.333333333333333</v>
      </c>
      <c r="AS250" s="50">
        <f t="shared" si="42"/>
        <v>8.8235294117647065</v>
      </c>
      <c r="AT250" s="50">
        <f t="shared" si="43"/>
        <v>76.666666666666657</v>
      </c>
      <c r="AU250" s="63">
        <f t="shared" si="50"/>
        <v>100</v>
      </c>
      <c r="AV250" s="67">
        <v>11627</v>
      </c>
      <c r="AW250" s="133">
        <v>11627</v>
      </c>
      <c r="AX250" s="49">
        <v>13900</v>
      </c>
      <c r="AY250" s="51">
        <f t="shared" si="44"/>
        <v>0.1954932484733809</v>
      </c>
      <c r="AZ250" s="51">
        <f t="shared" si="45"/>
        <v>0.16352517985611512</v>
      </c>
      <c r="BA250" s="49">
        <v>13500</v>
      </c>
      <c r="BB250" s="52">
        <v>6</v>
      </c>
      <c r="BC250" s="51">
        <f t="shared" si="46"/>
        <v>0.16109056506407504</v>
      </c>
      <c r="BD250" s="51">
        <f t="shared" si="47"/>
        <v>0.13874074074074075</v>
      </c>
      <c r="BE250" s="49">
        <v>13250</v>
      </c>
      <c r="BF250" s="52">
        <v>12</v>
      </c>
      <c r="BG250" s="51">
        <f t="shared" si="48"/>
        <v>0.13958888793325874</v>
      </c>
      <c r="BH250" s="51">
        <f t="shared" si="49"/>
        <v>0.12249056603773585</v>
      </c>
      <c r="BI250" s="282">
        <f t="shared" si="51"/>
        <v>61</v>
      </c>
    </row>
    <row r="251" spans="1:61" hidden="1">
      <c r="A251" s="54" t="s">
        <v>150</v>
      </c>
      <c r="B251" s="55" t="s">
        <v>990</v>
      </c>
      <c r="C251" s="55" t="s">
        <v>991</v>
      </c>
      <c r="D251" s="44" t="s">
        <v>992</v>
      </c>
      <c r="E251" s="56">
        <v>12</v>
      </c>
      <c r="F251" s="46" t="s">
        <v>5814</v>
      </c>
      <c r="G251" s="47" t="s">
        <v>5814</v>
      </c>
      <c r="H251" s="47" t="s">
        <v>5882</v>
      </c>
      <c r="I251" s="48" t="s">
        <v>5913</v>
      </c>
      <c r="J251" s="48" t="s">
        <v>5919</v>
      </c>
      <c r="K251" s="48" t="s">
        <v>5889</v>
      </c>
      <c r="L251" s="45">
        <v>93</v>
      </c>
      <c r="M251" s="47" t="s">
        <v>5890</v>
      </c>
      <c r="N251" s="60">
        <v>61</v>
      </c>
      <c r="O251" s="58">
        <v>74</v>
      </c>
      <c r="P251" s="58">
        <v>80</v>
      </c>
      <c r="Q251" s="132">
        <v>85</v>
      </c>
      <c r="R251" s="60">
        <v>78</v>
      </c>
      <c r="S251" s="58">
        <v>70</v>
      </c>
      <c r="T251" s="58">
        <v>62</v>
      </c>
      <c r="U251" s="132">
        <v>81</v>
      </c>
      <c r="V251" s="58">
        <v>42</v>
      </c>
      <c r="W251" s="58">
        <v>45</v>
      </c>
      <c r="X251" s="58">
        <v>42</v>
      </c>
      <c r="Y251" s="132">
        <v>50</v>
      </c>
      <c r="Z251" s="61">
        <v>19</v>
      </c>
      <c r="AA251" s="59">
        <v>19</v>
      </c>
      <c r="AB251" s="59">
        <v>19</v>
      </c>
      <c r="AC251" s="132">
        <v>19</v>
      </c>
      <c r="AD251" s="61">
        <v>36</v>
      </c>
      <c r="AE251" s="59">
        <v>45</v>
      </c>
      <c r="AF251" s="59">
        <v>46</v>
      </c>
      <c r="AG251" s="132">
        <v>58</v>
      </c>
      <c r="AH251" s="61">
        <v>1</v>
      </c>
      <c r="AI251" s="132">
        <v>15</v>
      </c>
      <c r="AJ251" s="64">
        <f>IFERROR(VLOOKUP($B251,STOCK!$A:$H,3,0)," ")</f>
        <v>81</v>
      </c>
      <c r="AK251" s="65">
        <f>IFERROR(VLOOKUP($B251,STOCK!$A:$H,4,0)," ")</f>
        <v>50</v>
      </c>
      <c r="AL251" s="65">
        <f>IFERROR(VLOOKUP($B251,STOCK!$A:$H,5,0)," ")</f>
        <v>39</v>
      </c>
      <c r="AM251" s="65">
        <f>IFERROR(VLOOKUP($B251,STOCK!$A:$H,6,0)," ")</f>
        <v>34</v>
      </c>
      <c r="AN251" s="65">
        <f>IFERROR(VLOOKUP($B251,STOCK!$A:$H,7,0)," ")</f>
        <v>63</v>
      </c>
      <c r="AO251" s="65">
        <f>IFERROR(VLOOKUP($B251,STOCK!$A:$H,8,0)," ")</f>
        <v>36</v>
      </c>
      <c r="AP251" s="62">
        <f t="shared" si="39"/>
        <v>28.588235294117645</v>
      </c>
      <c r="AQ251" s="50">
        <f t="shared" si="40"/>
        <v>18.518518518518519</v>
      </c>
      <c r="AR251" s="50">
        <f t="shared" si="41"/>
        <v>23.400000000000002</v>
      </c>
      <c r="AS251" s="50">
        <f t="shared" si="42"/>
        <v>53.684210526315788</v>
      </c>
      <c r="AT251" s="50">
        <f t="shared" si="43"/>
        <v>32.58620689655173</v>
      </c>
      <c r="AU251" s="63">
        <f t="shared" si="50"/>
        <v>72</v>
      </c>
      <c r="AV251" s="67">
        <v>14500.000019999999</v>
      </c>
      <c r="AW251" s="133">
        <v>14499.9998</v>
      </c>
      <c r="AX251" s="49">
        <v>16900</v>
      </c>
      <c r="AY251" s="51">
        <f t="shared" si="44"/>
        <v>0.16551723977170041</v>
      </c>
      <c r="AZ251" s="51">
        <f t="shared" si="45"/>
        <v>0.1420118331360947</v>
      </c>
      <c r="BA251" s="49">
        <v>16500</v>
      </c>
      <c r="BB251" s="52">
        <v>3</v>
      </c>
      <c r="BC251" s="51">
        <f t="shared" si="46"/>
        <v>0.13793103291319864</v>
      </c>
      <c r="BD251" s="51">
        <f t="shared" si="47"/>
        <v>0.12121212000000003</v>
      </c>
      <c r="BE251" s="49">
        <v>15900</v>
      </c>
      <c r="BF251" s="52">
        <v>6</v>
      </c>
      <c r="BG251" s="51">
        <f t="shared" si="48"/>
        <v>9.6551722625445979E-2</v>
      </c>
      <c r="BH251" s="51">
        <f t="shared" si="49"/>
        <v>8.8050313207547207E-2</v>
      </c>
      <c r="BI251" s="282">
        <f t="shared" si="51"/>
        <v>308</v>
      </c>
    </row>
    <row r="252" spans="1:61" hidden="1">
      <c r="A252" s="54" t="s">
        <v>150</v>
      </c>
      <c r="B252" s="55" t="s">
        <v>993</v>
      </c>
      <c r="C252" s="55" t="s">
        <v>994</v>
      </c>
      <c r="D252" s="44" t="s">
        <v>995</v>
      </c>
      <c r="E252" s="56">
        <v>12</v>
      </c>
      <c r="F252" s="46" t="s">
        <v>5814</v>
      </c>
      <c r="G252" s="47" t="s">
        <v>5814</v>
      </c>
      <c r="H252" s="47" t="s">
        <v>5882</v>
      </c>
      <c r="I252" s="48" t="s">
        <v>5913</v>
      </c>
      <c r="J252" s="48" t="s">
        <v>5919</v>
      </c>
      <c r="K252" s="48" t="s">
        <v>5889</v>
      </c>
      <c r="L252" s="45">
        <v>93</v>
      </c>
      <c r="M252" s="47" t="s">
        <v>5890</v>
      </c>
      <c r="N252" s="60">
        <v>5</v>
      </c>
      <c r="O252" s="58">
        <v>31</v>
      </c>
      <c r="P252" s="58">
        <v>22</v>
      </c>
      <c r="Q252" s="132">
        <v>33</v>
      </c>
      <c r="R252" s="60">
        <v>23</v>
      </c>
      <c r="S252" s="58">
        <v>45</v>
      </c>
      <c r="T252" s="58">
        <v>46</v>
      </c>
      <c r="U252" s="132">
        <v>91</v>
      </c>
      <c r="V252" s="58">
        <v>10</v>
      </c>
      <c r="W252" s="58">
        <v>23</v>
      </c>
      <c r="X252" s="58">
        <v>13</v>
      </c>
      <c r="Y252" s="132">
        <v>15</v>
      </c>
      <c r="Z252" s="61">
        <v>28</v>
      </c>
      <c r="AA252" s="59">
        <v>15</v>
      </c>
      <c r="AB252" s="59">
        <v>7</v>
      </c>
      <c r="AC252" s="132">
        <v>19</v>
      </c>
      <c r="AD252" s="61">
        <v>31</v>
      </c>
      <c r="AE252" s="59">
        <v>37</v>
      </c>
      <c r="AF252" s="59">
        <v>47</v>
      </c>
      <c r="AG252" s="132">
        <v>63</v>
      </c>
      <c r="AH252" s="61">
        <v>0</v>
      </c>
      <c r="AI252" s="132">
        <v>0</v>
      </c>
      <c r="AJ252" s="64">
        <f>IFERROR(VLOOKUP($B252,STOCK!$A:$H,3,0)," ")</f>
        <v>12</v>
      </c>
      <c r="AK252" s="65">
        <f>IFERROR(VLOOKUP($B252,STOCK!$A:$H,4,0)," ")</f>
        <v>6</v>
      </c>
      <c r="AL252" s="65">
        <f>IFERROR(VLOOKUP($B252,STOCK!$A:$H,5,0)," ")</f>
        <v>21</v>
      </c>
      <c r="AM252" s="65">
        <f>IFERROR(VLOOKUP($B252,STOCK!$A:$H,6,0)," ")</f>
        <v>7</v>
      </c>
      <c r="AN252" s="65">
        <f>IFERROR(VLOOKUP($B252,STOCK!$A:$H,7,0)," ")</f>
        <v>39</v>
      </c>
      <c r="AO252" s="65">
        <f>IFERROR(VLOOKUP($B252,STOCK!$A:$H,8,0)," ")</f>
        <v>0</v>
      </c>
      <c r="AP252" s="62">
        <f t="shared" si="39"/>
        <v>10.90909090909091</v>
      </c>
      <c r="AQ252" s="50">
        <f t="shared" si="40"/>
        <v>1.9780219780219781</v>
      </c>
      <c r="AR252" s="50">
        <f t="shared" si="41"/>
        <v>42</v>
      </c>
      <c r="AS252" s="50">
        <f t="shared" si="42"/>
        <v>11.052631578947368</v>
      </c>
      <c r="AT252" s="50">
        <f t="shared" si="43"/>
        <v>18.571428571428573</v>
      </c>
      <c r="AU252" s="63" t="str">
        <f t="shared" si="50"/>
        <v>Q</v>
      </c>
      <c r="AV252" s="67">
        <v>11627</v>
      </c>
      <c r="AW252" s="133">
        <v>11627</v>
      </c>
      <c r="AX252" s="49">
        <v>13900</v>
      </c>
      <c r="AY252" s="51">
        <f t="shared" si="44"/>
        <v>0.1954932484733809</v>
      </c>
      <c r="AZ252" s="51">
        <f t="shared" si="45"/>
        <v>0.16352517985611512</v>
      </c>
      <c r="BA252" s="49">
        <v>13500</v>
      </c>
      <c r="BB252" s="52">
        <v>6</v>
      </c>
      <c r="BC252" s="51">
        <f t="shared" si="46"/>
        <v>0.16109056506407504</v>
      </c>
      <c r="BD252" s="51">
        <f t="shared" si="47"/>
        <v>0.13874074074074075</v>
      </c>
      <c r="BE252" s="49">
        <v>13250</v>
      </c>
      <c r="BF252" s="52">
        <v>12</v>
      </c>
      <c r="BG252" s="51">
        <f t="shared" si="48"/>
        <v>0.13958888793325874</v>
      </c>
      <c r="BH252" s="51">
        <f t="shared" si="49"/>
        <v>0.12249056603773585</v>
      </c>
      <c r="BI252" s="282">
        <f t="shared" si="51"/>
        <v>221</v>
      </c>
    </row>
    <row r="253" spans="1:61" hidden="1">
      <c r="A253" s="54" t="s">
        <v>150</v>
      </c>
      <c r="B253" s="55" t="s">
        <v>996</v>
      </c>
      <c r="C253" s="55" t="s">
        <v>997</v>
      </c>
      <c r="D253" s="44" t="s">
        <v>998</v>
      </c>
      <c r="E253" s="56">
        <v>12</v>
      </c>
      <c r="F253" s="46" t="s">
        <v>5814</v>
      </c>
      <c r="G253" s="47" t="s">
        <v>5814</v>
      </c>
      <c r="H253" s="47" t="s">
        <v>5882</v>
      </c>
      <c r="I253" s="48" t="s">
        <v>5913</v>
      </c>
      <c r="J253" s="48" t="s">
        <v>5919</v>
      </c>
      <c r="K253" s="48" t="s">
        <v>5889</v>
      </c>
      <c r="L253" s="45">
        <v>93</v>
      </c>
      <c r="M253" s="47" t="s">
        <v>5890</v>
      </c>
      <c r="N253" s="60">
        <v>137</v>
      </c>
      <c r="O253" s="58">
        <v>132</v>
      </c>
      <c r="P253" s="58">
        <v>139</v>
      </c>
      <c r="Q253" s="132">
        <v>163</v>
      </c>
      <c r="R253" s="60">
        <v>290</v>
      </c>
      <c r="S253" s="58">
        <v>265</v>
      </c>
      <c r="T253" s="58">
        <v>333</v>
      </c>
      <c r="U253" s="132">
        <v>410</v>
      </c>
      <c r="V253" s="58">
        <v>128</v>
      </c>
      <c r="W253" s="58">
        <v>143</v>
      </c>
      <c r="X253" s="58">
        <v>109</v>
      </c>
      <c r="Y253" s="132">
        <v>143</v>
      </c>
      <c r="Z253" s="61">
        <v>136</v>
      </c>
      <c r="AA253" s="59">
        <v>182</v>
      </c>
      <c r="AB253" s="59">
        <v>174</v>
      </c>
      <c r="AC253" s="132">
        <v>242</v>
      </c>
      <c r="AD253" s="61">
        <v>168</v>
      </c>
      <c r="AE253" s="59">
        <v>169</v>
      </c>
      <c r="AF253" s="59">
        <v>171</v>
      </c>
      <c r="AG253" s="132">
        <v>180</v>
      </c>
      <c r="AH253" s="61">
        <v>12</v>
      </c>
      <c r="AI253" s="132">
        <v>58</v>
      </c>
      <c r="AJ253" s="64">
        <f>IFERROR(VLOOKUP($B253,STOCK!$A:$H,3,0)," ")</f>
        <v>148</v>
      </c>
      <c r="AK253" s="65">
        <f>IFERROR(VLOOKUP($B253,STOCK!$A:$H,4,0)," ")</f>
        <v>194</v>
      </c>
      <c r="AL253" s="65">
        <f>IFERROR(VLOOKUP($B253,STOCK!$A:$H,5,0)," ")</f>
        <v>132</v>
      </c>
      <c r="AM253" s="65">
        <f>IFERROR(VLOOKUP($B253,STOCK!$A:$H,6,0)," ")</f>
        <v>119</v>
      </c>
      <c r="AN253" s="65">
        <f>IFERROR(VLOOKUP($B253,STOCK!$A:$H,7,0)," ")</f>
        <v>172</v>
      </c>
      <c r="AO253" s="65">
        <f>IFERROR(VLOOKUP($B253,STOCK!$A:$H,8,0)," ")</f>
        <v>126</v>
      </c>
      <c r="AP253" s="62">
        <f t="shared" si="39"/>
        <v>27.239263803680981</v>
      </c>
      <c r="AQ253" s="50">
        <f t="shared" si="40"/>
        <v>14.195121951219512</v>
      </c>
      <c r="AR253" s="50">
        <f t="shared" si="41"/>
        <v>27.692307692307693</v>
      </c>
      <c r="AS253" s="50">
        <f t="shared" si="42"/>
        <v>14.75206611570248</v>
      </c>
      <c r="AT253" s="50">
        <f t="shared" si="43"/>
        <v>28.666666666666668</v>
      </c>
      <c r="AU253" s="63">
        <f t="shared" si="50"/>
        <v>65.172413793103459</v>
      </c>
      <c r="AV253" s="67">
        <v>14500.000019999999</v>
      </c>
      <c r="AW253" s="133">
        <v>14499.9998</v>
      </c>
      <c r="AX253" s="49">
        <v>16900</v>
      </c>
      <c r="AY253" s="51">
        <f t="shared" si="44"/>
        <v>0.16551723977170041</v>
      </c>
      <c r="AZ253" s="51">
        <f t="shared" si="45"/>
        <v>0.1420118331360947</v>
      </c>
      <c r="BA253" s="49">
        <v>16500</v>
      </c>
      <c r="BB253" s="52">
        <v>3</v>
      </c>
      <c r="BC253" s="51">
        <f t="shared" si="46"/>
        <v>0.13793103291319864</v>
      </c>
      <c r="BD253" s="51">
        <f t="shared" si="47"/>
        <v>0.12121212000000003</v>
      </c>
      <c r="BE253" s="49">
        <v>15900</v>
      </c>
      <c r="BF253" s="52">
        <v>6</v>
      </c>
      <c r="BG253" s="51">
        <f t="shared" si="48"/>
        <v>9.6551722625445979E-2</v>
      </c>
      <c r="BH253" s="51">
        <f t="shared" si="49"/>
        <v>8.8050313207547207E-2</v>
      </c>
      <c r="BI253" s="282">
        <f t="shared" si="51"/>
        <v>1196</v>
      </c>
    </row>
    <row r="254" spans="1:61" hidden="1">
      <c r="A254" s="54" t="s">
        <v>150</v>
      </c>
      <c r="B254" s="55" t="s">
        <v>999</v>
      </c>
      <c r="C254" s="55" t="s">
        <v>1000</v>
      </c>
      <c r="D254" s="44" t="s">
        <v>1001</v>
      </c>
      <c r="E254" s="56">
        <v>12</v>
      </c>
      <c r="F254" s="46" t="s">
        <v>5814</v>
      </c>
      <c r="G254" s="47" t="s">
        <v>5814</v>
      </c>
      <c r="H254" s="47" t="s">
        <v>5882</v>
      </c>
      <c r="I254" s="48" t="s">
        <v>5913</v>
      </c>
      <c r="J254" s="48" t="s">
        <v>5919</v>
      </c>
      <c r="K254" s="48" t="s">
        <v>5889</v>
      </c>
      <c r="L254" s="45">
        <v>93</v>
      </c>
      <c r="M254" s="47" t="s">
        <v>5890</v>
      </c>
      <c r="N254" s="60">
        <v>1</v>
      </c>
      <c r="O254" s="58">
        <v>5</v>
      </c>
      <c r="P254" s="58">
        <v>5</v>
      </c>
      <c r="Q254" s="132">
        <v>10</v>
      </c>
      <c r="R254" s="60">
        <v>14</v>
      </c>
      <c r="S254" s="58">
        <v>14</v>
      </c>
      <c r="T254" s="58">
        <v>10</v>
      </c>
      <c r="U254" s="132">
        <v>19</v>
      </c>
      <c r="V254" s="58">
        <v>6</v>
      </c>
      <c r="W254" s="58">
        <v>6</v>
      </c>
      <c r="X254" s="58">
        <v>2</v>
      </c>
      <c r="Y254" s="132">
        <v>2</v>
      </c>
      <c r="Z254" s="61">
        <v>10</v>
      </c>
      <c r="AA254" s="59">
        <v>9</v>
      </c>
      <c r="AB254" s="59">
        <v>4</v>
      </c>
      <c r="AC254" s="132">
        <v>8</v>
      </c>
      <c r="AD254" s="61">
        <v>5</v>
      </c>
      <c r="AE254" s="59">
        <v>11</v>
      </c>
      <c r="AF254" s="59">
        <v>6</v>
      </c>
      <c r="AG254" s="132">
        <v>10</v>
      </c>
      <c r="AH254" s="61">
        <v>0</v>
      </c>
      <c r="AI254" s="132">
        <v>1</v>
      </c>
      <c r="AJ254" s="64">
        <f>IFERROR(VLOOKUP($B254,STOCK!$A:$H,3,0)," ")</f>
        <v>45</v>
      </c>
      <c r="AK254" s="65">
        <f>IFERROR(VLOOKUP($B254,STOCK!$A:$H,4,0)," ")</f>
        <v>11</v>
      </c>
      <c r="AL254" s="65">
        <f>IFERROR(VLOOKUP($B254,STOCK!$A:$H,5,0)," ")</f>
        <v>8</v>
      </c>
      <c r="AM254" s="65">
        <f>IFERROR(VLOOKUP($B254,STOCK!$A:$H,6,0)," ")</f>
        <v>12</v>
      </c>
      <c r="AN254" s="65">
        <f>IFERROR(VLOOKUP($B254,STOCK!$A:$H,7,0)," ")</f>
        <v>9</v>
      </c>
      <c r="AO254" s="65">
        <f>IFERROR(VLOOKUP($B254,STOCK!$A:$H,8,0)," ")</f>
        <v>11</v>
      </c>
      <c r="AP254" s="62">
        <f t="shared" si="39"/>
        <v>135</v>
      </c>
      <c r="AQ254" s="50">
        <f t="shared" si="40"/>
        <v>17.368421052631579</v>
      </c>
      <c r="AR254" s="50">
        <f t="shared" si="41"/>
        <v>120</v>
      </c>
      <c r="AS254" s="50">
        <f t="shared" si="42"/>
        <v>45</v>
      </c>
      <c r="AT254" s="50">
        <f t="shared" si="43"/>
        <v>27</v>
      </c>
      <c r="AU254" s="63">
        <f t="shared" si="50"/>
        <v>330</v>
      </c>
      <c r="AV254" s="67">
        <v>11627</v>
      </c>
      <c r="AW254" s="133">
        <v>11627</v>
      </c>
      <c r="AX254" s="49">
        <v>13900</v>
      </c>
      <c r="AY254" s="51">
        <f t="shared" si="44"/>
        <v>0.1954932484733809</v>
      </c>
      <c r="AZ254" s="51">
        <f t="shared" si="45"/>
        <v>0.16352517985611512</v>
      </c>
      <c r="BA254" s="49">
        <v>13500</v>
      </c>
      <c r="BB254" s="52">
        <v>6</v>
      </c>
      <c r="BC254" s="51">
        <f t="shared" si="46"/>
        <v>0.16109056506407504</v>
      </c>
      <c r="BD254" s="51">
        <f t="shared" si="47"/>
        <v>0.13874074074074075</v>
      </c>
      <c r="BE254" s="49">
        <v>13250</v>
      </c>
      <c r="BF254" s="52">
        <v>12</v>
      </c>
      <c r="BG254" s="51">
        <f t="shared" si="48"/>
        <v>0.13958888793325874</v>
      </c>
      <c r="BH254" s="51">
        <f t="shared" si="49"/>
        <v>0.12249056603773585</v>
      </c>
      <c r="BI254" s="282">
        <f t="shared" si="51"/>
        <v>50</v>
      </c>
    </row>
    <row r="255" spans="1:61" hidden="1">
      <c r="A255" s="54" t="s">
        <v>150</v>
      </c>
      <c r="B255" s="55" t="s">
        <v>1002</v>
      </c>
      <c r="C255" s="55" t="s">
        <v>1003</v>
      </c>
      <c r="D255" s="44" t="s">
        <v>1004</v>
      </c>
      <c r="E255" s="56">
        <v>12</v>
      </c>
      <c r="F255" s="46" t="s">
        <v>5814</v>
      </c>
      <c r="G255" s="47" t="s">
        <v>5814</v>
      </c>
      <c r="H255" s="47" t="s">
        <v>5882</v>
      </c>
      <c r="I255" s="48" t="s">
        <v>5913</v>
      </c>
      <c r="J255" s="48" t="s">
        <v>5919</v>
      </c>
      <c r="K255" s="48" t="s">
        <v>5889</v>
      </c>
      <c r="L255" s="45">
        <v>93</v>
      </c>
      <c r="M255" s="47" t="s">
        <v>5890</v>
      </c>
      <c r="N255" s="60">
        <v>27</v>
      </c>
      <c r="O255" s="58">
        <v>36</v>
      </c>
      <c r="P255" s="58">
        <v>28</v>
      </c>
      <c r="Q255" s="132">
        <v>33</v>
      </c>
      <c r="R255" s="60">
        <v>33</v>
      </c>
      <c r="S255" s="58">
        <v>42</v>
      </c>
      <c r="T255" s="58">
        <v>28</v>
      </c>
      <c r="U255" s="132">
        <v>38</v>
      </c>
      <c r="V255" s="58">
        <v>7</v>
      </c>
      <c r="W255" s="58">
        <v>27</v>
      </c>
      <c r="X255" s="58">
        <v>20</v>
      </c>
      <c r="Y255" s="132">
        <v>15</v>
      </c>
      <c r="Z255" s="61">
        <v>16</v>
      </c>
      <c r="AA255" s="59">
        <v>15</v>
      </c>
      <c r="AB255" s="59">
        <v>29</v>
      </c>
      <c r="AC255" s="132">
        <v>28</v>
      </c>
      <c r="AD255" s="61">
        <v>21</v>
      </c>
      <c r="AE255" s="59">
        <v>26</v>
      </c>
      <c r="AF255" s="59">
        <v>35</v>
      </c>
      <c r="AG255" s="132">
        <v>36</v>
      </c>
      <c r="AH255" s="61">
        <v>3</v>
      </c>
      <c r="AI255" s="132">
        <v>8</v>
      </c>
      <c r="AJ255" s="64">
        <f>IFERROR(VLOOKUP($B255,STOCK!$A:$H,3,0)," ")</f>
        <v>29</v>
      </c>
      <c r="AK255" s="65">
        <f>IFERROR(VLOOKUP($B255,STOCK!$A:$H,4,0)," ")</f>
        <v>19</v>
      </c>
      <c r="AL255" s="65">
        <f>IFERROR(VLOOKUP($B255,STOCK!$A:$H,5,0)," ")</f>
        <v>27</v>
      </c>
      <c r="AM255" s="65">
        <f>IFERROR(VLOOKUP($B255,STOCK!$A:$H,6,0)," ")</f>
        <v>19</v>
      </c>
      <c r="AN255" s="65">
        <f>IFERROR(VLOOKUP($B255,STOCK!$A:$H,7,0)," ")</f>
        <v>19</v>
      </c>
      <c r="AO255" s="65">
        <f>IFERROR(VLOOKUP($B255,STOCK!$A:$H,8,0)," ")</f>
        <v>21</v>
      </c>
      <c r="AP255" s="62">
        <f t="shared" si="39"/>
        <v>26.363636363636363</v>
      </c>
      <c r="AQ255" s="50">
        <f t="shared" si="40"/>
        <v>15</v>
      </c>
      <c r="AR255" s="50">
        <f t="shared" si="41"/>
        <v>54</v>
      </c>
      <c r="AS255" s="50">
        <f t="shared" si="42"/>
        <v>20.357142857142858</v>
      </c>
      <c r="AT255" s="50">
        <f t="shared" si="43"/>
        <v>15.833333333333334</v>
      </c>
      <c r="AU255" s="63">
        <f t="shared" si="50"/>
        <v>78.75</v>
      </c>
      <c r="AV255" s="67">
        <v>14500.000019999999</v>
      </c>
      <c r="AW255" s="133">
        <v>14499.9998</v>
      </c>
      <c r="AX255" s="49">
        <v>16900</v>
      </c>
      <c r="AY255" s="51">
        <f t="shared" si="44"/>
        <v>0.16551723977170041</v>
      </c>
      <c r="AZ255" s="51">
        <f t="shared" si="45"/>
        <v>0.1420118331360947</v>
      </c>
      <c r="BA255" s="49">
        <v>16500</v>
      </c>
      <c r="BB255" s="52">
        <v>3</v>
      </c>
      <c r="BC255" s="51">
        <f t="shared" si="46"/>
        <v>0.13793103291319864</v>
      </c>
      <c r="BD255" s="51">
        <f t="shared" si="47"/>
        <v>0.12121212000000003</v>
      </c>
      <c r="BE255" s="49">
        <v>15900</v>
      </c>
      <c r="BF255" s="52">
        <v>6</v>
      </c>
      <c r="BG255" s="51">
        <f t="shared" si="48"/>
        <v>9.6551722625445979E-2</v>
      </c>
      <c r="BH255" s="51">
        <f t="shared" si="49"/>
        <v>8.8050313207547207E-2</v>
      </c>
      <c r="BI255" s="282">
        <f t="shared" si="51"/>
        <v>158</v>
      </c>
    </row>
    <row r="256" spans="1:61" hidden="1">
      <c r="A256" s="54" t="s">
        <v>150</v>
      </c>
      <c r="B256" s="55" t="s">
        <v>1005</v>
      </c>
      <c r="C256" s="55" t="s">
        <v>1006</v>
      </c>
      <c r="D256" s="44" t="s">
        <v>1007</v>
      </c>
      <c r="E256" s="56">
        <v>12</v>
      </c>
      <c r="F256" s="46" t="s">
        <v>5814</v>
      </c>
      <c r="G256" s="47" t="s">
        <v>5814</v>
      </c>
      <c r="H256" s="47" t="s">
        <v>5882</v>
      </c>
      <c r="I256" s="48" t="s">
        <v>5913</v>
      </c>
      <c r="J256" s="48" t="s">
        <v>5919</v>
      </c>
      <c r="K256" s="48" t="s">
        <v>5920</v>
      </c>
      <c r="L256" s="45">
        <v>126</v>
      </c>
      <c r="M256" s="47" t="s">
        <v>5862</v>
      </c>
      <c r="N256" s="60">
        <v>0</v>
      </c>
      <c r="O256" s="58">
        <v>0</v>
      </c>
      <c r="P256" s="58">
        <v>2</v>
      </c>
      <c r="Q256" s="132">
        <v>0</v>
      </c>
      <c r="R256" s="60">
        <v>0</v>
      </c>
      <c r="S256" s="58">
        <v>0</v>
      </c>
      <c r="T256" s="58">
        <v>0</v>
      </c>
      <c r="U256" s="132">
        <v>0</v>
      </c>
      <c r="V256" s="58">
        <v>0</v>
      </c>
      <c r="W256" s="58">
        <v>0</v>
      </c>
      <c r="X256" s="58">
        <v>3</v>
      </c>
      <c r="Y256" s="132">
        <v>0</v>
      </c>
      <c r="Z256" s="61">
        <v>0</v>
      </c>
      <c r="AA256" s="59">
        <v>2</v>
      </c>
      <c r="AB256" s="59">
        <v>0</v>
      </c>
      <c r="AC256" s="132">
        <v>1</v>
      </c>
      <c r="AD256" s="61">
        <v>0</v>
      </c>
      <c r="AE256" s="59">
        <v>1</v>
      </c>
      <c r="AF256" s="59">
        <v>0</v>
      </c>
      <c r="AG256" s="132">
        <v>0</v>
      </c>
      <c r="AH256" s="61">
        <v>0</v>
      </c>
      <c r="AI256" s="132">
        <v>0</v>
      </c>
      <c r="AJ256" s="64">
        <f>IFERROR(VLOOKUP($B256,STOCK!$A:$H,3,0)," ")</f>
        <v>7</v>
      </c>
      <c r="AK256" s="65">
        <f>IFERROR(VLOOKUP($B256,STOCK!$A:$H,4,0)," ")</f>
        <v>5</v>
      </c>
      <c r="AL256" s="65">
        <f>IFERROR(VLOOKUP($B256,STOCK!$A:$H,5,0)," ")</f>
        <v>2</v>
      </c>
      <c r="AM256" s="65">
        <f>IFERROR(VLOOKUP($B256,STOCK!$A:$H,6,0)," ")</f>
        <v>5</v>
      </c>
      <c r="AN256" s="65">
        <f>IFERROR(VLOOKUP($B256,STOCK!$A:$H,7,0)," ")</f>
        <v>5</v>
      </c>
      <c r="AO256" s="65">
        <f>IFERROR(VLOOKUP($B256,STOCK!$A:$H,8,0)," ")</f>
        <v>0</v>
      </c>
      <c r="AP256" s="62" t="str">
        <f t="shared" si="39"/>
        <v>SV</v>
      </c>
      <c r="AQ256" s="50" t="str">
        <f t="shared" si="40"/>
        <v>SV</v>
      </c>
      <c r="AR256" s="50" t="str">
        <f t="shared" si="41"/>
        <v>SV</v>
      </c>
      <c r="AS256" s="50">
        <f t="shared" si="42"/>
        <v>150</v>
      </c>
      <c r="AT256" s="50" t="str">
        <f t="shared" si="43"/>
        <v>SV</v>
      </c>
      <c r="AU256" s="63" t="str">
        <f t="shared" si="50"/>
        <v>Q</v>
      </c>
      <c r="AV256" s="67">
        <v>36094.999995999999</v>
      </c>
      <c r="AW256" s="133">
        <v>30694.49482</v>
      </c>
      <c r="AX256" s="49">
        <v>38900</v>
      </c>
      <c r="AY256" s="51">
        <f t="shared" si="44"/>
        <v>7.7711594523087735E-2</v>
      </c>
      <c r="AZ256" s="51">
        <f t="shared" si="45"/>
        <v>7.2107969254498749E-2</v>
      </c>
      <c r="BA256" s="49">
        <v>37900</v>
      </c>
      <c r="BB256" s="52">
        <v>3</v>
      </c>
      <c r="BC256" s="51">
        <f t="shared" si="46"/>
        <v>5.0006926283419517E-2</v>
      </c>
      <c r="BD256" s="51">
        <f t="shared" si="47"/>
        <v>4.762532992084436E-2</v>
      </c>
      <c r="BE256" s="49">
        <v>36900</v>
      </c>
      <c r="BF256" s="52">
        <v>6</v>
      </c>
      <c r="BG256" s="51">
        <f t="shared" si="48"/>
        <v>2.2302258043751522E-2</v>
      </c>
      <c r="BH256" s="51">
        <f t="shared" si="49"/>
        <v>2.1815718265582693E-2</v>
      </c>
      <c r="BI256" s="282">
        <f t="shared" si="51"/>
        <v>1</v>
      </c>
    </row>
    <row r="257" spans="1:61" hidden="1">
      <c r="A257" s="54" t="s">
        <v>150</v>
      </c>
      <c r="B257" s="55" t="s">
        <v>1008</v>
      </c>
      <c r="C257" s="55" t="s">
        <v>1009</v>
      </c>
      <c r="D257" s="44" t="s">
        <v>1010</v>
      </c>
      <c r="E257" s="56">
        <v>12</v>
      </c>
      <c r="F257" s="46" t="s">
        <v>5814</v>
      </c>
      <c r="G257" s="47" t="s">
        <v>5814</v>
      </c>
      <c r="H257" s="47" t="s">
        <v>5882</v>
      </c>
      <c r="I257" s="48" t="s">
        <v>5913</v>
      </c>
      <c r="J257" s="48" t="s">
        <v>5919</v>
      </c>
      <c r="K257" s="48" t="s">
        <v>5921</v>
      </c>
      <c r="L257" s="45">
        <v>27</v>
      </c>
      <c r="M257" s="47" t="s">
        <v>5871</v>
      </c>
      <c r="N257" s="60">
        <v>32</v>
      </c>
      <c r="O257" s="58">
        <v>2</v>
      </c>
      <c r="P257" s="58">
        <v>10</v>
      </c>
      <c r="Q257" s="132">
        <v>10</v>
      </c>
      <c r="R257" s="60">
        <v>9</v>
      </c>
      <c r="S257" s="58">
        <v>1</v>
      </c>
      <c r="T257" s="58">
        <v>2</v>
      </c>
      <c r="U257" s="132">
        <v>1</v>
      </c>
      <c r="V257" s="58">
        <v>5</v>
      </c>
      <c r="W257" s="58">
        <v>4</v>
      </c>
      <c r="X257" s="58">
        <v>2</v>
      </c>
      <c r="Y257" s="132">
        <v>2</v>
      </c>
      <c r="Z257" s="61">
        <v>4</v>
      </c>
      <c r="AA257" s="59">
        <v>2</v>
      </c>
      <c r="AB257" s="59">
        <v>2</v>
      </c>
      <c r="AC257" s="132">
        <v>10</v>
      </c>
      <c r="AD257" s="61">
        <v>3</v>
      </c>
      <c r="AE257" s="59">
        <v>2</v>
      </c>
      <c r="AF257" s="59">
        <v>0</v>
      </c>
      <c r="AG257" s="132">
        <v>0</v>
      </c>
      <c r="AH257" s="61">
        <v>0</v>
      </c>
      <c r="AI257" s="132">
        <v>0</v>
      </c>
      <c r="AJ257" s="64">
        <f>IFERROR(VLOOKUP($B257,STOCK!$A:$H,3,0)," ")</f>
        <v>9</v>
      </c>
      <c r="AK257" s="65">
        <f>IFERROR(VLOOKUP($B257,STOCK!$A:$H,4,0)," ")</f>
        <v>17</v>
      </c>
      <c r="AL257" s="65">
        <f>IFERROR(VLOOKUP($B257,STOCK!$A:$H,5,0)," ")</f>
        <v>13</v>
      </c>
      <c r="AM257" s="65">
        <f>IFERROR(VLOOKUP($B257,STOCK!$A:$H,6,0)," ")</f>
        <v>0</v>
      </c>
      <c r="AN257" s="65">
        <f>IFERROR(VLOOKUP($B257,STOCK!$A:$H,7,0)," ")</f>
        <v>6</v>
      </c>
      <c r="AO257" s="65">
        <f>IFERROR(VLOOKUP($B257,STOCK!$A:$H,8,0)," ")</f>
        <v>6</v>
      </c>
      <c r="AP257" s="62">
        <f t="shared" si="39"/>
        <v>27</v>
      </c>
      <c r="AQ257" s="50">
        <f t="shared" si="40"/>
        <v>510</v>
      </c>
      <c r="AR257" s="50">
        <f t="shared" si="41"/>
        <v>195</v>
      </c>
      <c r="AS257" s="50" t="str">
        <f t="shared" si="42"/>
        <v>Q</v>
      </c>
      <c r="AT257" s="50" t="str">
        <f t="shared" si="43"/>
        <v>SV</v>
      </c>
      <c r="AU257" s="63" t="str">
        <f t="shared" si="50"/>
        <v>SV</v>
      </c>
      <c r="AV257" s="67">
        <v>43937.5</v>
      </c>
      <c r="AW257" s="133">
        <v>43560.487739999997</v>
      </c>
      <c r="AX257" s="49">
        <v>49900</v>
      </c>
      <c r="AY257" s="51">
        <f t="shared" si="44"/>
        <v>0.1357041251778095</v>
      </c>
      <c r="AZ257" s="51">
        <f t="shared" si="45"/>
        <v>0.11948897795591182</v>
      </c>
      <c r="BA257" s="49">
        <v>48900</v>
      </c>
      <c r="BB257" s="52">
        <v>3</v>
      </c>
      <c r="BC257" s="51">
        <f t="shared" si="46"/>
        <v>0.11294452347083928</v>
      </c>
      <c r="BD257" s="51">
        <f t="shared" si="47"/>
        <v>0.10148261758691207</v>
      </c>
      <c r="BE257" s="49">
        <v>47900</v>
      </c>
      <c r="BF257" s="52">
        <v>6</v>
      </c>
      <c r="BG257" s="51">
        <f t="shared" si="48"/>
        <v>9.0184921763869053E-2</v>
      </c>
      <c r="BH257" s="51">
        <f t="shared" si="49"/>
        <v>8.2724425887265141E-2</v>
      </c>
      <c r="BI257" s="282">
        <f t="shared" si="51"/>
        <v>23</v>
      </c>
    </row>
    <row r="258" spans="1:61" hidden="1">
      <c r="A258" s="54" t="s">
        <v>150</v>
      </c>
      <c r="B258" s="55" t="s">
        <v>1011</v>
      </c>
      <c r="C258" s="55" t="s">
        <v>1012</v>
      </c>
      <c r="D258" s="44" t="s">
        <v>1013</v>
      </c>
      <c r="E258" s="56">
        <v>12</v>
      </c>
      <c r="F258" s="46" t="s">
        <v>5814</v>
      </c>
      <c r="G258" s="47" t="s">
        <v>5814</v>
      </c>
      <c r="H258" s="47" t="s">
        <v>5882</v>
      </c>
      <c r="I258" s="48" t="s">
        <v>5913</v>
      </c>
      <c r="J258" s="48" t="s">
        <v>5919</v>
      </c>
      <c r="K258" s="48" t="s">
        <v>5921</v>
      </c>
      <c r="L258" s="45">
        <v>27</v>
      </c>
      <c r="M258" s="47" t="s">
        <v>5871</v>
      </c>
      <c r="N258" s="60">
        <v>6</v>
      </c>
      <c r="O258" s="58">
        <v>5</v>
      </c>
      <c r="P258" s="58">
        <v>13</v>
      </c>
      <c r="Q258" s="132">
        <v>7</v>
      </c>
      <c r="R258" s="60">
        <v>2</v>
      </c>
      <c r="S258" s="58">
        <v>6</v>
      </c>
      <c r="T258" s="58">
        <v>0</v>
      </c>
      <c r="U258" s="132">
        <v>2</v>
      </c>
      <c r="V258" s="58">
        <v>2</v>
      </c>
      <c r="W258" s="58">
        <v>0</v>
      </c>
      <c r="X258" s="58">
        <v>4</v>
      </c>
      <c r="Y258" s="132">
        <v>3</v>
      </c>
      <c r="Z258" s="61">
        <v>2</v>
      </c>
      <c r="AA258" s="59">
        <v>2</v>
      </c>
      <c r="AB258" s="59">
        <v>0</v>
      </c>
      <c r="AC258" s="132">
        <v>3</v>
      </c>
      <c r="AD258" s="61">
        <v>3</v>
      </c>
      <c r="AE258" s="59">
        <v>4</v>
      </c>
      <c r="AF258" s="59">
        <v>4</v>
      </c>
      <c r="AG258" s="132">
        <v>5</v>
      </c>
      <c r="AH258" s="61">
        <v>0</v>
      </c>
      <c r="AI258" s="132">
        <v>0</v>
      </c>
      <c r="AJ258" s="64">
        <f>IFERROR(VLOOKUP($B258,STOCK!$A:$H,3,0)," ")</f>
        <v>-2</v>
      </c>
      <c r="AK258" s="65">
        <f>IFERROR(VLOOKUP($B258,STOCK!$A:$H,4,0)," ")</f>
        <v>8</v>
      </c>
      <c r="AL258" s="65">
        <f>IFERROR(VLOOKUP($B258,STOCK!$A:$H,5,0)," ")</f>
        <v>1</v>
      </c>
      <c r="AM258" s="65">
        <f>IFERROR(VLOOKUP($B258,STOCK!$A:$H,6,0)," ")</f>
        <v>1</v>
      </c>
      <c r="AN258" s="65">
        <f>IFERROR(VLOOKUP($B258,STOCK!$A:$H,7,0)," ")</f>
        <v>1</v>
      </c>
      <c r="AO258" s="65">
        <f>IFERROR(VLOOKUP($B258,STOCK!$A:$H,8,0)," ")</f>
        <v>6</v>
      </c>
      <c r="AP258" s="62" t="str">
        <f t="shared" si="39"/>
        <v>Q</v>
      </c>
      <c r="AQ258" s="50">
        <f t="shared" si="40"/>
        <v>120</v>
      </c>
      <c r="AR258" s="50">
        <f t="shared" si="41"/>
        <v>10</v>
      </c>
      <c r="AS258" s="50">
        <f t="shared" si="42"/>
        <v>10</v>
      </c>
      <c r="AT258" s="50">
        <f t="shared" si="43"/>
        <v>6</v>
      </c>
      <c r="AU258" s="63" t="str">
        <f t="shared" si="50"/>
        <v>SV</v>
      </c>
      <c r="AV258" s="67">
        <v>43937.499980000001</v>
      </c>
      <c r="AW258" s="133">
        <v>43913.90047</v>
      </c>
      <c r="AX258" s="49">
        <v>49900</v>
      </c>
      <c r="AY258" s="51">
        <f t="shared" si="44"/>
        <v>0.13570412569477286</v>
      </c>
      <c r="AZ258" s="51">
        <f t="shared" si="45"/>
        <v>0.11948897835671342</v>
      </c>
      <c r="BA258" s="49">
        <v>48900</v>
      </c>
      <c r="BB258" s="52">
        <v>3</v>
      </c>
      <c r="BC258" s="51">
        <f t="shared" si="46"/>
        <v>0.1129445239774427</v>
      </c>
      <c r="BD258" s="51">
        <f t="shared" si="47"/>
        <v>0.10148261799591</v>
      </c>
      <c r="BE258" s="49">
        <v>47900</v>
      </c>
      <c r="BF258" s="52">
        <v>6</v>
      </c>
      <c r="BG258" s="51">
        <f t="shared" si="48"/>
        <v>9.0184922260112543E-2</v>
      </c>
      <c r="BH258" s="51">
        <f t="shared" si="49"/>
        <v>8.272442630480166E-2</v>
      </c>
      <c r="BI258" s="282">
        <f t="shared" si="51"/>
        <v>20</v>
      </c>
    </row>
    <row r="259" spans="1:61" hidden="1">
      <c r="A259" s="54" t="s">
        <v>151</v>
      </c>
      <c r="B259" s="55" t="s">
        <v>1014</v>
      </c>
      <c r="C259" s="55" t="s">
        <v>1015</v>
      </c>
      <c r="D259" s="44" t="s">
        <v>1016</v>
      </c>
      <c r="E259" s="56">
        <v>24</v>
      </c>
      <c r="F259" s="46" t="s">
        <v>5814</v>
      </c>
      <c r="G259" s="47" t="s">
        <v>5814</v>
      </c>
      <c r="H259" s="47" t="s">
        <v>5882</v>
      </c>
      <c r="I259" s="48" t="s">
        <v>5913</v>
      </c>
      <c r="J259" s="48" t="s">
        <v>5919</v>
      </c>
      <c r="K259" s="48" t="s">
        <v>5922</v>
      </c>
      <c r="L259" s="45">
        <v>87</v>
      </c>
      <c r="M259" s="47" t="s">
        <v>5819</v>
      </c>
      <c r="N259" s="60">
        <v>0</v>
      </c>
      <c r="O259" s="58">
        <v>0</v>
      </c>
      <c r="P259" s="58">
        <v>0</v>
      </c>
      <c r="Q259" s="132">
        <v>0</v>
      </c>
      <c r="R259" s="60">
        <v>0</v>
      </c>
      <c r="S259" s="58">
        <v>0</v>
      </c>
      <c r="T259" s="58">
        <v>0</v>
      </c>
      <c r="U259" s="132">
        <v>0</v>
      </c>
      <c r="V259" s="58">
        <v>0</v>
      </c>
      <c r="W259" s="58">
        <v>0</v>
      </c>
      <c r="X259" s="58">
        <v>0</v>
      </c>
      <c r="Y259" s="132">
        <v>0</v>
      </c>
      <c r="Z259" s="61">
        <v>0</v>
      </c>
      <c r="AA259" s="59">
        <v>0</v>
      </c>
      <c r="AB259" s="59">
        <v>0</v>
      </c>
      <c r="AC259" s="132">
        <v>0</v>
      </c>
      <c r="AD259" s="61">
        <v>0</v>
      </c>
      <c r="AE259" s="59">
        <v>0</v>
      </c>
      <c r="AF259" s="59">
        <v>0</v>
      </c>
      <c r="AG259" s="132">
        <v>0</v>
      </c>
      <c r="AH259" s="61">
        <v>0</v>
      </c>
      <c r="AI259" s="132">
        <v>0</v>
      </c>
      <c r="AJ259" s="64">
        <f>IFERROR(VLOOKUP($B259,STOCK!$A:$H,3,0)," ")</f>
        <v>0</v>
      </c>
      <c r="AK259" s="65">
        <f>IFERROR(VLOOKUP($B259,STOCK!$A:$H,4,0)," ")</f>
        <v>0</v>
      </c>
      <c r="AL259" s="65">
        <f>IFERROR(VLOOKUP($B259,STOCK!$A:$H,5,0)," ")</f>
        <v>0</v>
      </c>
      <c r="AM259" s="65">
        <f>IFERROR(VLOOKUP($B259,STOCK!$A:$H,6,0)," ")</f>
        <v>0</v>
      </c>
      <c r="AN259" s="65">
        <f>IFERROR(VLOOKUP($B259,STOCK!$A:$H,7,0)," ")</f>
        <v>0</v>
      </c>
      <c r="AO259" s="65">
        <f>IFERROR(VLOOKUP($B259,STOCK!$A:$H,8,0)," ")</f>
        <v>0</v>
      </c>
      <c r="AP259" s="62" t="str">
        <f t="shared" si="39"/>
        <v>Q</v>
      </c>
      <c r="AQ259" s="50" t="str">
        <f t="shared" si="40"/>
        <v>Q</v>
      </c>
      <c r="AR259" s="50" t="str">
        <f t="shared" si="41"/>
        <v>Q</v>
      </c>
      <c r="AS259" s="50" t="str">
        <f t="shared" si="42"/>
        <v>Q</v>
      </c>
      <c r="AT259" s="50" t="str">
        <f t="shared" si="43"/>
        <v>Q</v>
      </c>
      <c r="AU259" s="63" t="str">
        <f t="shared" si="50"/>
        <v>Q</v>
      </c>
      <c r="AV259" s="67">
        <v>23620.999995999999</v>
      </c>
      <c r="AW259" s="133">
        <v>23620.798739999998</v>
      </c>
      <c r="AX259" s="49">
        <v>25900</v>
      </c>
      <c r="AY259" s="51">
        <f t="shared" si="44"/>
        <v>9.6481944218531401E-2</v>
      </c>
      <c r="AZ259" s="51">
        <f t="shared" si="45"/>
        <v>8.79922781467182E-2</v>
      </c>
      <c r="BA259" s="49">
        <v>25500</v>
      </c>
      <c r="BB259" s="52">
        <v>3</v>
      </c>
      <c r="BC259" s="51">
        <f t="shared" si="46"/>
        <v>7.9547860137936244E-2</v>
      </c>
      <c r="BD259" s="51">
        <f t="shared" si="47"/>
        <v>7.3686274666666718E-2</v>
      </c>
      <c r="BE259" s="49">
        <v>0</v>
      </c>
      <c r="BF259" s="52">
        <v>0</v>
      </c>
      <c r="BG259" s="51">
        <f t="shared" si="48"/>
        <v>-1</v>
      </c>
      <c r="BH259" s="51">
        <f t="shared" si="49"/>
        <v>0</v>
      </c>
      <c r="BI259" s="282">
        <f t="shared" si="51"/>
        <v>0</v>
      </c>
    </row>
    <row r="260" spans="1:61" hidden="1">
      <c r="A260" s="54" t="s">
        <v>150</v>
      </c>
      <c r="B260" s="55" t="s">
        <v>1017</v>
      </c>
      <c r="C260" s="55" t="s">
        <v>1018</v>
      </c>
      <c r="D260" s="44" t="s">
        <v>1019</v>
      </c>
      <c r="E260" s="56">
        <v>24</v>
      </c>
      <c r="F260" s="46" t="s">
        <v>5814</v>
      </c>
      <c r="G260" s="47" t="s">
        <v>5814</v>
      </c>
      <c r="H260" s="47" t="s">
        <v>5882</v>
      </c>
      <c r="I260" s="48" t="s">
        <v>5913</v>
      </c>
      <c r="J260" s="48" t="s">
        <v>5919</v>
      </c>
      <c r="K260" s="48" t="s">
        <v>5922</v>
      </c>
      <c r="L260" s="45">
        <v>87</v>
      </c>
      <c r="M260" s="47" t="s">
        <v>5819</v>
      </c>
      <c r="N260" s="60">
        <v>87</v>
      </c>
      <c r="O260" s="58">
        <v>69</v>
      </c>
      <c r="P260" s="58">
        <v>23</v>
      </c>
      <c r="Q260" s="132">
        <v>33</v>
      </c>
      <c r="R260" s="60">
        <v>29</v>
      </c>
      <c r="S260" s="58">
        <v>71</v>
      </c>
      <c r="T260" s="58">
        <v>30</v>
      </c>
      <c r="U260" s="132">
        <v>37</v>
      </c>
      <c r="V260" s="58">
        <v>41</v>
      </c>
      <c r="W260" s="58">
        <v>34</v>
      </c>
      <c r="X260" s="58">
        <v>18</v>
      </c>
      <c r="Y260" s="132">
        <v>25</v>
      </c>
      <c r="Z260" s="61">
        <v>60</v>
      </c>
      <c r="AA260" s="59">
        <v>26</v>
      </c>
      <c r="AB260" s="59">
        <v>39</v>
      </c>
      <c r="AC260" s="132">
        <v>28</v>
      </c>
      <c r="AD260" s="61">
        <v>53</v>
      </c>
      <c r="AE260" s="59">
        <v>35</v>
      </c>
      <c r="AF260" s="59">
        <v>103</v>
      </c>
      <c r="AG260" s="132">
        <v>51</v>
      </c>
      <c r="AH260" s="61">
        <v>1</v>
      </c>
      <c r="AI260" s="132">
        <v>9</v>
      </c>
      <c r="AJ260" s="64">
        <f>IFERROR(VLOOKUP($B260,STOCK!$A:$H,3,0)," ")</f>
        <v>80</v>
      </c>
      <c r="AK260" s="65">
        <f>IFERROR(VLOOKUP($B260,STOCK!$A:$H,4,0)," ")</f>
        <v>17</v>
      </c>
      <c r="AL260" s="65">
        <f>IFERROR(VLOOKUP($B260,STOCK!$A:$H,5,0)," ")</f>
        <v>27</v>
      </c>
      <c r="AM260" s="65">
        <f>IFERROR(VLOOKUP($B260,STOCK!$A:$H,6,0)," ")</f>
        <v>32</v>
      </c>
      <c r="AN260" s="65">
        <f>IFERROR(VLOOKUP($B260,STOCK!$A:$H,7,0)," ")</f>
        <v>93</v>
      </c>
      <c r="AO260" s="65">
        <f>IFERROR(VLOOKUP($B260,STOCK!$A:$H,8,0)," ")</f>
        <v>22</v>
      </c>
      <c r="AP260" s="62">
        <f t="shared" ref="AP260:AP323" si="52">IF($AJ260&lt;1,"Q",IF(Q260=0,"SV",IFERROR((AJ260/$Q260*30),0)))</f>
        <v>72.727272727272734</v>
      </c>
      <c r="AQ260" s="50">
        <f t="shared" ref="AQ260:AQ323" si="53">IF($AK260&lt;1,"Q",IF(U260=0,"SV",IFERROR((AK260/$U260*30),0)))</f>
        <v>13.783783783783784</v>
      </c>
      <c r="AR260" s="50">
        <f t="shared" ref="AR260:AR323" si="54">IF($AL260&lt;1,"Q",IF(Y260=0,"SV",IFERROR((AL260/$Y260*30),0)))</f>
        <v>32.400000000000006</v>
      </c>
      <c r="AS260" s="50">
        <f t="shared" ref="AS260:AS323" si="55">IF($AM260&lt;1,"Q",IF(AC260=0,"SV",IFERROR((AM260/$AC260*30),0)))</f>
        <v>34.285714285714285</v>
      </c>
      <c r="AT260" s="50">
        <f t="shared" ref="AT260:AT323" si="56">IF($AN260&lt;1,"Q",IF(AG260=0,"SV",IFERROR((AN260/$AG260*30),0)))</f>
        <v>54.705882352941174</v>
      </c>
      <c r="AU260" s="63">
        <f t="shared" si="50"/>
        <v>73.333333333333343</v>
      </c>
      <c r="AV260" s="67">
        <v>3936.7916500000001</v>
      </c>
      <c r="AW260" s="133">
        <v>3936.79979</v>
      </c>
      <c r="AX260" s="49">
        <v>4500</v>
      </c>
      <c r="AY260" s="51">
        <f t="shared" ref="AY260:AY323" si="57">+AX260/AV260-1</f>
        <v>0.14306277803652634</v>
      </c>
      <c r="AZ260" s="51">
        <f t="shared" ref="AZ260:AZ323" si="58">+(AX260-AV260)/AX260</f>
        <v>0.12515741111111109</v>
      </c>
      <c r="BA260" s="49">
        <v>0</v>
      </c>
      <c r="BB260" s="52">
        <v>0</v>
      </c>
      <c r="BC260" s="51">
        <f t="shared" ref="BC260:BC323" si="59">+BA260/AV260-1</f>
        <v>-1</v>
      </c>
      <c r="BD260" s="51">
        <f t="shared" ref="BD260:BD323" si="60">IFERROR((BA260-AV260)/BA260,0)</f>
        <v>0</v>
      </c>
      <c r="BE260" s="49">
        <v>0</v>
      </c>
      <c r="BF260" s="52">
        <v>0</v>
      </c>
      <c r="BG260" s="51">
        <f t="shared" ref="BG260:BG323" si="61">+BE260/AV260-1</f>
        <v>-1</v>
      </c>
      <c r="BH260" s="51">
        <f t="shared" ref="BH260:BH323" si="62">IFERROR((BE260-AV260)/BE260,0)</f>
        <v>0</v>
      </c>
      <c r="BI260" s="282">
        <f t="shared" si="51"/>
        <v>183</v>
      </c>
    </row>
    <row r="261" spans="1:61" hidden="1">
      <c r="A261" s="54" t="s">
        <v>150</v>
      </c>
      <c r="B261" s="55" t="s">
        <v>1020</v>
      </c>
      <c r="C261" s="55" t="s">
        <v>1021</v>
      </c>
      <c r="D261" s="44" t="s">
        <v>1022</v>
      </c>
      <c r="E261" s="56">
        <v>12</v>
      </c>
      <c r="F261" s="46" t="s">
        <v>5814</v>
      </c>
      <c r="G261" s="47" t="s">
        <v>5814</v>
      </c>
      <c r="H261" s="47" t="s">
        <v>5882</v>
      </c>
      <c r="I261" s="48" t="s">
        <v>5913</v>
      </c>
      <c r="J261" s="48" t="s">
        <v>5919</v>
      </c>
      <c r="K261" s="48" t="s">
        <v>5923</v>
      </c>
      <c r="L261" s="45">
        <v>2470</v>
      </c>
      <c r="M261" s="47" t="s">
        <v>190</v>
      </c>
      <c r="N261" s="60">
        <v>5</v>
      </c>
      <c r="O261" s="58">
        <v>0</v>
      </c>
      <c r="P261" s="58">
        <v>3</v>
      </c>
      <c r="Q261" s="132">
        <v>4</v>
      </c>
      <c r="R261" s="60">
        <v>4</v>
      </c>
      <c r="S261" s="58">
        <v>6</v>
      </c>
      <c r="T261" s="58">
        <v>1</v>
      </c>
      <c r="U261" s="132">
        <v>5</v>
      </c>
      <c r="V261" s="58">
        <v>1</v>
      </c>
      <c r="W261" s="58">
        <v>1</v>
      </c>
      <c r="X261" s="58">
        <v>1</v>
      </c>
      <c r="Y261" s="132">
        <v>1</v>
      </c>
      <c r="Z261" s="61">
        <v>2</v>
      </c>
      <c r="AA261" s="59">
        <v>8</v>
      </c>
      <c r="AB261" s="59">
        <v>1</v>
      </c>
      <c r="AC261" s="132">
        <v>2</v>
      </c>
      <c r="AD261" s="61">
        <v>4</v>
      </c>
      <c r="AE261" s="59">
        <v>3</v>
      </c>
      <c r="AF261" s="59">
        <v>1</v>
      </c>
      <c r="AG261" s="132">
        <v>2</v>
      </c>
      <c r="AH261" s="61">
        <v>0</v>
      </c>
      <c r="AI261" s="132">
        <v>0</v>
      </c>
      <c r="AJ261" s="64">
        <f>IFERROR(VLOOKUP($B261,STOCK!$A:$H,3,0)," ")</f>
        <v>12</v>
      </c>
      <c r="AK261" s="65">
        <f>IFERROR(VLOOKUP($B261,STOCK!$A:$H,4,0)," ")</f>
        <v>26</v>
      </c>
      <c r="AL261" s="65">
        <f>IFERROR(VLOOKUP($B261,STOCK!$A:$H,5,0)," ")</f>
        <v>35</v>
      </c>
      <c r="AM261" s="65">
        <f>IFERROR(VLOOKUP($B261,STOCK!$A:$H,6,0)," ")</f>
        <v>27</v>
      </c>
      <c r="AN261" s="65">
        <f>IFERROR(VLOOKUP($B261,STOCK!$A:$H,7,0)," ")</f>
        <v>38</v>
      </c>
      <c r="AO261" s="65">
        <f>IFERROR(VLOOKUP($B261,STOCK!$A:$H,8,0)," ")</f>
        <v>59</v>
      </c>
      <c r="AP261" s="62">
        <f t="shared" si="52"/>
        <v>90</v>
      </c>
      <c r="AQ261" s="50">
        <f t="shared" si="53"/>
        <v>156</v>
      </c>
      <c r="AR261" s="50">
        <f t="shared" si="54"/>
        <v>1050</v>
      </c>
      <c r="AS261" s="50">
        <f t="shared" si="55"/>
        <v>405</v>
      </c>
      <c r="AT261" s="50">
        <f t="shared" si="56"/>
        <v>570</v>
      </c>
      <c r="AU261" s="63" t="str">
        <f t="shared" ref="AU261:AU324" si="63">IF($AO261&lt;1,"Q",IF(AI261=0,"SV",IFERROR((AO261/$AI261*30),0)))</f>
        <v>SV</v>
      </c>
      <c r="AV261" s="67">
        <v>13781</v>
      </c>
      <c r="AW261" s="133">
        <v>13780.97644</v>
      </c>
      <c r="AX261" s="49">
        <v>16500</v>
      </c>
      <c r="AY261" s="51">
        <f t="shared" si="57"/>
        <v>0.19730063130396913</v>
      </c>
      <c r="AZ261" s="51">
        <f t="shared" si="58"/>
        <v>0.16478787878787879</v>
      </c>
      <c r="BA261" s="49">
        <v>16250</v>
      </c>
      <c r="BB261" s="52">
        <v>3</v>
      </c>
      <c r="BC261" s="51">
        <f t="shared" si="59"/>
        <v>0.17915971264784858</v>
      </c>
      <c r="BD261" s="51">
        <f t="shared" si="60"/>
        <v>0.15193846153846155</v>
      </c>
      <c r="BE261" s="49">
        <v>15900</v>
      </c>
      <c r="BF261" s="52">
        <v>6</v>
      </c>
      <c r="BG261" s="51">
        <f t="shared" si="61"/>
        <v>0.15376242652927941</v>
      </c>
      <c r="BH261" s="51">
        <f t="shared" si="62"/>
        <v>0.13327044025157234</v>
      </c>
      <c r="BI261" s="282">
        <f t="shared" ref="BI261:BI324" si="64">+U261+Y261+AC261+AG261+AI261+Q261</f>
        <v>14</v>
      </c>
    </row>
    <row r="262" spans="1:61" hidden="1">
      <c r="A262" s="54" t="s">
        <v>150</v>
      </c>
      <c r="B262" s="55" t="s">
        <v>1023</v>
      </c>
      <c r="C262" s="55" t="s">
        <v>1024</v>
      </c>
      <c r="D262" s="44" t="s">
        <v>1025</v>
      </c>
      <c r="E262" s="56">
        <v>12</v>
      </c>
      <c r="F262" s="46" t="s">
        <v>5814</v>
      </c>
      <c r="G262" s="47" t="s">
        <v>5814</v>
      </c>
      <c r="H262" s="47" t="s">
        <v>5882</v>
      </c>
      <c r="I262" s="48" t="s">
        <v>5913</v>
      </c>
      <c r="J262" s="48" t="s">
        <v>5919</v>
      </c>
      <c r="K262" s="48" t="s">
        <v>5923</v>
      </c>
      <c r="L262" s="45">
        <v>2470</v>
      </c>
      <c r="M262" s="47" t="s">
        <v>190</v>
      </c>
      <c r="N262" s="60">
        <v>8</v>
      </c>
      <c r="O262" s="58">
        <v>8</v>
      </c>
      <c r="P262" s="58">
        <v>3</v>
      </c>
      <c r="Q262" s="132">
        <v>4</v>
      </c>
      <c r="R262" s="60">
        <v>4</v>
      </c>
      <c r="S262" s="58">
        <v>3</v>
      </c>
      <c r="T262" s="58">
        <v>2</v>
      </c>
      <c r="U262" s="132">
        <v>3</v>
      </c>
      <c r="V262" s="58">
        <v>3</v>
      </c>
      <c r="W262" s="58">
        <v>6</v>
      </c>
      <c r="X262" s="58">
        <v>4</v>
      </c>
      <c r="Y262" s="132">
        <v>4</v>
      </c>
      <c r="Z262" s="61">
        <v>0</v>
      </c>
      <c r="AA262" s="59">
        <v>2</v>
      </c>
      <c r="AB262" s="59">
        <v>1</v>
      </c>
      <c r="AC262" s="132">
        <v>6</v>
      </c>
      <c r="AD262" s="61">
        <v>3</v>
      </c>
      <c r="AE262" s="59">
        <v>0</v>
      </c>
      <c r="AF262" s="59">
        <v>2</v>
      </c>
      <c r="AG262" s="132">
        <v>0</v>
      </c>
      <c r="AH262" s="61">
        <v>0</v>
      </c>
      <c r="AI262" s="132">
        <v>0</v>
      </c>
      <c r="AJ262" s="64">
        <f>IFERROR(VLOOKUP($B262,STOCK!$A:$H,3,0)," ")</f>
        <v>9</v>
      </c>
      <c r="AK262" s="65">
        <f>IFERROR(VLOOKUP($B262,STOCK!$A:$H,4,0)," ")</f>
        <v>36</v>
      </c>
      <c r="AL262" s="65">
        <f>IFERROR(VLOOKUP($B262,STOCK!$A:$H,5,0)," ")</f>
        <v>16</v>
      </c>
      <c r="AM262" s="65">
        <f>IFERROR(VLOOKUP($B262,STOCK!$A:$H,6,0)," ")</f>
        <v>19</v>
      </c>
      <c r="AN262" s="65">
        <f>IFERROR(VLOOKUP($B262,STOCK!$A:$H,7,0)," ")</f>
        <v>31</v>
      </c>
      <c r="AO262" s="65">
        <f>IFERROR(VLOOKUP($B262,STOCK!$A:$H,8,0)," ")</f>
        <v>62</v>
      </c>
      <c r="AP262" s="62">
        <f t="shared" si="52"/>
        <v>67.5</v>
      </c>
      <c r="AQ262" s="50">
        <f t="shared" si="53"/>
        <v>360</v>
      </c>
      <c r="AR262" s="50">
        <f t="shared" si="54"/>
        <v>120</v>
      </c>
      <c r="AS262" s="50">
        <f t="shared" si="55"/>
        <v>95</v>
      </c>
      <c r="AT262" s="50" t="str">
        <f t="shared" si="56"/>
        <v>SV</v>
      </c>
      <c r="AU262" s="63" t="str">
        <f t="shared" si="63"/>
        <v>SV</v>
      </c>
      <c r="AV262" s="67">
        <v>13781</v>
      </c>
      <c r="AW262" s="133">
        <v>13737.972820000001</v>
      </c>
      <c r="AX262" s="49">
        <v>16900</v>
      </c>
      <c r="AY262" s="51">
        <f t="shared" si="57"/>
        <v>0.2263261011537625</v>
      </c>
      <c r="AZ262" s="51">
        <f t="shared" si="58"/>
        <v>0.18455621301775149</v>
      </c>
      <c r="BA262" s="49">
        <v>16500</v>
      </c>
      <c r="BB262" s="52">
        <v>3</v>
      </c>
      <c r="BC262" s="51">
        <f t="shared" si="59"/>
        <v>0.19730063130396913</v>
      </c>
      <c r="BD262" s="51">
        <f t="shared" si="60"/>
        <v>0.16478787878787879</v>
      </c>
      <c r="BE262" s="49">
        <v>15900</v>
      </c>
      <c r="BF262" s="52">
        <v>6</v>
      </c>
      <c r="BG262" s="51">
        <f t="shared" si="61"/>
        <v>0.15376242652927941</v>
      </c>
      <c r="BH262" s="51">
        <f t="shared" si="62"/>
        <v>0.13327044025157234</v>
      </c>
      <c r="BI262" s="282">
        <f t="shared" si="64"/>
        <v>17</v>
      </c>
    </row>
    <row r="263" spans="1:61" hidden="1">
      <c r="A263" s="54" t="s">
        <v>150</v>
      </c>
      <c r="B263" s="55" t="s">
        <v>1026</v>
      </c>
      <c r="C263" s="55" t="s">
        <v>1027</v>
      </c>
      <c r="D263" s="44" t="s">
        <v>1028</v>
      </c>
      <c r="E263" s="56">
        <v>12</v>
      </c>
      <c r="F263" s="46" t="s">
        <v>5814</v>
      </c>
      <c r="G263" s="47" t="s">
        <v>5814</v>
      </c>
      <c r="H263" s="47" t="s">
        <v>5882</v>
      </c>
      <c r="I263" s="48" t="s">
        <v>5913</v>
      </c>
      <c r="J263" s="48" t="s">
        <v>5919</v>
      </c>
      <c r="K263" s="48" t="s">
        <v>5923</v>
      </c>
      <c r="L263" s="45">
        <v>2470</v>
      </c>
      <c r="M263" s="47" t="s">
        <v>190</v>
      </c>
      <c r="N263" s="60">
        <v>2</v>
      </c>
      <c r="O263" s="58">
        <v>4</v>
      </c>
      <c r="P263" s="58">
        <v>0</v>
      </c>
      <c r="Q263" s="132">
        <v>2</v>
      </c>
      <c r="R263" s="60">
        <v>14</v>
      </c>
      <c r="S263" s="58">
        <v>7</v>
      </c>
      <c r="T263" s="58">
        <v>1</v>
      </c>
      <c r="U263" s="132">
        <v>1</v>
      </c>
      <c r="V263" s="58">
        <v>2</v>
      </c>
      <c r="W263" s="58">
        <v>4</v>
      </c>
      <c r="X263" s="58">
        <v>2</v>
      </c>
      <c r="Y263" s="132">
        <v>2</v>
      </c>
      <c r="Z263" s="61">
        <v>1</v>
      </c>
      <c r="AA263" s="59">
        <v>3</v>
      </c>
      <c r="AB263" s="59">
        <v>1</v>
      </c>
      <c r="AC263" s="132">
        <v>3</v>
      </c>
      <c r="AD263" s="61">
        <v>0</v>
      </c>
      <c r="AE263" s="59">
        <v>3</v>
      </c>
      <c r="AF263" s="59">
        <v>2</v>
      </c>
      <c r="AG263" s="132">
        <v>0</v>
      </c>
      <c r="AH263" s="61">
        <v>0</v>
      </c>
      <c r="AI263" s="132">
        <v>0</v>
      </c>
      <c r="AJ263" s="64">
        <f>IFERROR(VLOOKUP($B263,STOCK!$A:$H,3,0)," ")</f>
        <v>29</v>
      </c>
      <c r="AK263" s="65">
        <f>IFERROR(VLOOKUP($B263,STOCK!$A:$H,4,0)," ")</f>
        <v>15</v>
      </c>
      <c r="AL263" s="65">
        <f>IFERROR(VLOOKUP($B263,STOCK!$A:$H,5,0)," ")</f>
        <v>28</v>
      </c>
      <c r="AM263" s="65">
        <f>IFERROR(VLOOKUP($B263,STOCK!$A:$H,6,0)," ")</f>
        <v>29</v>
      </c>
      <c r="AN263" s="65">
        <f>IFERROR(VLOOKUP($B263,STOCK!$A:$H,7,0)," ")</f>
        <v>42</v>
      </c>
      <c r="AO263" s="65">
        <f>IFERROR(VLOOKUP($B263,STOCK!$A:$H,8,0)," ")</f>
        <v>41</v>
      </c>
      <c r="AP263" s="62">
        <f t="shared" si="52"/>
        <v>435</v>
      </c>
      <c r="AQ263" s="50">
        <f t="shared" si="53"/>
        <v>450</v>
      </c>
      <c r="AR263" s="50">
        <f t="shared" si="54"/>
        <v>420</v>
      </c>
      <c r="AS263" s="50">
        <f t="shared" si="55"/>
        <v>290</v>
      </c>
      <c r="AT263" s="50" t="str">
        <f t="shared" si="56"/>
        <v>SV</v>
      </c>
      <c r="AU263" s="63" t="str">
        <f t="shared" si="63"/>
        <v>SV</v>
      </c>
      <c r="AV263" s="67">
        <v>13781</v>
      </c>
      <c r="AW263" s="133">
        <v>13780.9804</v>
      </c>
      <c r="AX263" s="49">
        <v>16500</v>
      </c>
      <c r="AY263" s="51">
        <f t="shared" si="57"/>
        <v>0.19730063130396913</v>
      </c>
      <c r="AZ263" s="51">
        <f t="shared" si="58"/>
        <v>0.16478787878787879</v>
      </c>
      <c r="BA263" s="49">
        <v>16250</v>
      </c>
      <c r="BB263" s="52">
        <v>3</v>
      </c>
      <c r="BC263" s="51">
        <f t="shared" si="59"/>
        <v>0.17915971264784858</v>
      </c>
      <c r="BD263" s="51">
        <f t="shared" si="60"/>
        <v>0.15193846153846155</v>
      </c>
      <c r="BE263" s="49">
        <v>15900</v>
      </c>
      <c r="BF263" s="52">
        <v>6</v>
      </c>
      <c r="BG263" s="51">
        <f t="shared" si="61"/>
        <v>0.15376242652927941</v>
      </c>
      <c r="BH263" s="51">
        <f t="shared" si="62"/>
        <v>0.13327044025157234</v>
      </c>
      <c r="BI263" s="282">
        <f t="shared" si="64"/>
        <v>8</v>
      </c>
    </row>
    <row r="264" spans="1:61" hidden="1">
      <c r="A264" s="54" t="s">
        <v>150</v>
      </c>
      <c r="B264" s="55" t="s">
        <v>1029</v>
      </c>
      <c r="C264" s="55" t="s">
        <v>1030</v>
      </c>
      <c r="D264" s="44" t="s">
        <v>1031</v>
      </c>
      <c r="E264" s="56">
        <v>12</v>
      </c>
      <c r="F264" s="46" t="s">
        <v>5814</v>
      </c>
      <c r="G264" s="47" t="s">
        <v>5814</v>
      </c>
      <c r="H264" s="47" t="s">
        <v>5882</v>
      </c>
      <c r="I264" s="48" t="s">
        <v>5913</v>
      </c>
      <c r="J264" s="48" t="s">
        <v>5919</v>
      </c>
      <c r="K264" s="48" t="s">
        <v>5923</v>
      </c>
      <c r="L264" s="45">
        <v>2470</v>
      </c>
      <c r="M264" s="47" t="s">
        <v>190</v>
      </c>
      <c r="N264" s="60">
        <v>1</v>
      </c>
      <c r="O264" s="58">
        <v>1</v>
      </c>
      <c r="P264" s="58">
        <v>1</v>
      </c>
      <c r="Q264" s="132">
        <v>3</v>
      </c>
      <c r="R264" s="60">
        <v>3</v>
      </c>
      <c r="S264" s="58">
        <v>2</v>
      </c>
      <c r="T264" s="58">
        <v>1</v>
      </c>
      <c r="U264" s="132">
        <v>3</v>
      </c>
      <c r="V264" s="58">
        <v>2</v>
      </c>
      <c r="W264" s="58">
        <v>2</v>
      </c>
      <c r="X264" s="58">
        <v>0</v>
      </c>
      <c r="Y264" s="132">
        <v>0</v>
      </c>
      <c r="Z264" s="61">
        <v>0</v>
      </c>
      <c r="AA264" s="59">
        <v>2</v>
      </c>
      <c r="AB264" s="59">
        <v>0</v>
      </c>
      <c r="AC264" s="132">
        <v>0</v>
      </c>
      <c r="AD264" s="61">
        <v>1</v>
      </c>
      <c r="AE264" s="59">
        <v>3</v>
      </c>
      <c r="AF264" s="59">
        <v>0</v>
      </c>
      <c r="AG264" s="132">
        <v>0</v>
      </c>
      <c r="AH264" s="61">
        <v>0</v>
      </c>
      <c r="AI264" s="132">
        <v>0</v>
      </c>
      <c r="AJ264" s="64">
        <f>IFERROR(VLOOKUP($B264,STOCK!$A:$H,3,0)," ")</f>
        <v>9</v>
      </c>
      <c r="AK264" s="65">
        <f>IFERROR(VLOOKUP($B264,STOCK!$A:$H,4,0)," ")</f>
        <v>47</v>
      </c>
      <c r="AL264" s="65">
        <f>IFERROR(VLOOKUP($B264,STOCK!$A:$H,5,0)," ")</f>
        <v>35</v>
      </c>
      <c r="AM264" s="65">
        <f>IFERROR(VLOOKUP($B264,STOCK!$A:$H,6,0)," ")</f>
        <v>30</v>
      </c>
      <c r="AN264" s="65">
        <f>IFERROR(VLOOKUP($B264,STOCK!$A:$H,7,0)," ")</f>
        <v>42</v>
      </c>
      <c r="AO264" s="65">
        <f>IFERROR(VLOOKUP($B264,STOCK!$A:$H,8,0)," ")</f>
        <v>61</v>
      </c>
      <c r="AP264" s="62">
        <f t="shared" si="52"/>
        <v>90</v>
      </c>
      <c r="AQ264" s="50">
        <f t="shared" si="53"/>
        <v>470</v>
      </c>
      <c r="AR264" s="50" t="str">
        <f t="shared" si="54"/>
        <v>SV</v>
      </c>
      <c r="AS264" s="50" t="str">
        <f t="shared" si="55"/>
        <v>SV</v>
      </c>
      <c r="AT264" s="50" t="str">
        <f t="shared" si="56"/>
        <v>SV</v>
      </c>
      <c r="AU264" s="63" t="str">
        <f t="shared" si="63"/>
        <v>SV</v>
      </c>
      <c r="AV264" s="67">
        <v>13781</v>
      </c>
      <c r="AW264" s="133">
        <v>13780.98018</v>
      </c>
      <c r="AX264" s="49">
        <v>16500</v>
      </c>
      <c r="AY264" s="51">
        <f t="shared" si="57"/>
        <v>0.19730063130396913</v>
      </c>
      <c r="AZ264" s="51">
        <f t="shared" si="58"/>
        <v>0.16478787878787879</v>
      </c>
      <c r="BA264" s="49">
        <v>16250</v>
      </c>
      <c r="BB264" s="52">
        <v>3</v>
      </c>
      <c r="BC264" s="51">
        <f t="shared" si="59"/>
        <v>0.17915971264784858</v>
      </c>
      <c r="BD264" s="51">
        <f t="shared" si="60"/>
        <v>0.15193846153846155</v>
      </c>
      <c r="BE264" s="49">
        <v>15900</v>
      </c>
      <c r="BF264" s="52">
        <v>6</v>
      </c>
      <c r="BG264" s="51">
        <f t="shared" si="61"/>
        <v>0.15376242652927941</v>
      </c>
      <c r="BH264" s="51">
        <f t="shared" si="62"/>
        <v>0.13327044025157234</v>
      </c>
      <c r="BI264" s="282">
        <f t="shared" si="64"/>
        <v>6</v>
      </c>
    </row>
    <row r="265" spans="1:61" hidden="1">
      <c r="A265" s="54" t="s">
        <v>150</v>
      </c>
      <c r="B265" s="55" t="s">
        <v>1032</v>
      </c>
      <c r="C265" s="55" t="s">
        <v>1033</v>
      </c>
      <c r="D265" s="44" t="s">
        <v>1034</v>
      </c>
      <c r="E265" s="56">
        <v>12</v>
      </c>
      <c r="F265" s="46" t="s">
        <v>5814</v>
      </c>
      <c r="G265" s="47" t="s">
        <v>5814</v>
      </c>
      <c r="H265" s="47" t="s">
        <v>5882</v>
      </c>
      <c r="I265" s="48" t="s">
        <v>5913</v>
      </c>
      <c r="J265" s="48" t="s">
        <v>5919</v>
      </c>
      <c r="K265" s="48" t="s">
        <v>5923</v>
      </c>
      <c r="L265" s="45">
        <v>2470</v>
      </c>
      <c r="M265" s="47" t="s">
        <v>190</v>
      </c>
      <c r="N265" s="60">
        <v>3</v>
      </c>
      <c r="O265" s="58">
        <v>3</v>
      </c>
      <c r="P265" s="58">
        <v>4</v>
      </c>
      <c r="Q265" s="132">
        <v>5</v>
      </c>
      <c r="R265" s="60">
        <v>16</v>
      </c>
      <c r="S265" s="58">
        <v>5</v>
      </c>
      <c r="T265" s="58">
        <v>8</v>
      </c>
      <c r="U265" s="132">
        <v>9</v>
      </c>
      <c r="V265" s="58">
        <v>5</v>
      </c>
      <c r="W265" s="58">
        <v>2</v>
      </c>
      <c r="X265" s="58">
        <v>6</v>
      </c>
      <c r="Y265" s="132">
        <v>6</v>
      </c>
      <c r="Z265" s="61">
        <v>5</v>
      </c>
      <c r="AA265" s="59">
        <v>2</v>
      </c>
      <c r="AB265" s="59">
        <v>2</v>
      </c>
      <c r="AC265" s="132">
        <v>4</v>
      </c>
      <c r="AD265" s="61">
        <v>3</v>
      </c>
      <c r="AE265" s="59">
        <v>3</v>
      </c>
      <c r="AF265" s="59">
        <v>2</v>
      </c>
      <c r="AG265" s="132">
        <v>1</v>
      </c>
      <c r="AH265" s="61">
        <v>0</v>
      </c>
      <c r="AI265" s="132">
        <v>0</v>
      </c>
      <c r="AJ265" s="64">
        <f>IFERROR(VLOOKUP($B265,STOCK!$A:$H,3,0)," ")</f>
        <v>15</v>
      </c>
      <c r="AK265" s="65">
        <f>IFERROR(VLOOKUP($B265,STOCK!$A:$H,4,0)," ")</f>
        <v>31</v>
      </c>
      <c r="AL265" s="65">
        <f>IFERROR(VLOOKUP($B265,STOCK!$A:$H,5,0)," ")</f>
        <v>42</v>
      </c>
      <c r="AM265" s="65">
        <f>IFERROR(VLOOKUP($B265,STOCK!$A:$H,6,0)," ")</f>
        <v>40</v>
      </c>
      <c r="AN265" s="65">
        <f>IFERROR(VLOOKUP($B265,STOCK!$A:$H,7,0)," ")</f>
        <v>55</v>
      </c>
      <c r="AO265" s="65">
        <f>IFERROR(VLOOKUP($B265,STOCK!$A:$H,8,0)," ")</f>
        <v>79</v>
      </c>
      <c r="AP265" s="62">
        <f t="shared" si="52"/>
        <v>90</v>
      </c>
      <c r="AQ265" s="50">
        <f t="shared" si="53"/>
        <v>103.33333333333334</v>
      </c>
      <c r="AR265" s="50">
        <f t="shared" si="54"/>
        <v>210</v>
      </c>
      <c r="AS265" s="50">
        <f t="shared" si="55"/>
        <v>300</v>
      </c>
      <c r="AT265" s="50">
        <f t="shared" si="56"/>
        <v>1650</v>
      </c>
      <c r="AU265" s="63" t="str">
        <f t="shared" si="63"/>
        <v>SV</v>
      </c>
      <c r="AV265" s="67">
        <v>13781</v>
      </c>
      <c r="AW265" s="133">
        <v>13780.98964</v>
      </c>
      <c r="AX265" s="49">
        <v>16500</v>
      </c>
      <c r="AY265" s="51">
        <f t="shared" si="57"/>
        <v>0.19730063130396913</v>
      </c>
      <c r="AZ265" s="51">
        <f t="shared" si="58"/>
        <v>0.16478787878787879</v>
      </c>
      <c r="BA265" s="49">
        <v>16250</v>
      </c>
      <c r="BB265" s="52">
        <v>3</v>
      </c>
      <c r="BC265" s="51">
        <f t="shared" si="59"/>
        <v>0.17915971264784858</v>
      </c>
      <c r="BD265" s="51">
        <f t="shared" si="60"/>
        <v>0.15193846153846155</v>
      </c>
      <c r="BE265" s="49">
        <v>15900</v>
      </c>
      <c r="BF265" s="52">
        <v>6</v>
      </c>
      <c r="BG265" s="51">
        <f t="shared" si="61"/>
        <v>0.15376242652927941</v>
      </c>
      <c r="BH265" s="51">
        <f t="shared" si="62"/>
        <v>0.13327044025157234</v>
      </c>
      <c r="BI265" s="282">
        <f t="shared" si="64"/>
        <v>25</v>
      </c>
    </row>
    <row r="266" spans="1:61" hidden="1">
      <c r="A266" s="54" t="s">
        <v>150</v>
      </c>
      <c r="B266" s="55" t="s">
        <v>1035</v>
      </c>
      <c r="C266" s="55" t="s">
        <v>1036</v>
      </c>
      <c r="D266" s="44" t="s">
        <v>1037</v>
      </c>
      <c r="E266" s="56">
        <v>12</v>
      </c>
      <c r="F266" s="46" t="s">
        <v>5814</v>
      </c>
      <c r="G266" s="47" t="s">
        <v>5814</v>
      </c>
      <c r="H266" s="47" t="s">
        <v>5882</v>
      </c>
      <c r="I266" s="48" t="s">
        <v>5913</v>
      </c>
      <c r="J266" s="48" t="s">
        <v>5919</v>
      </c>
      <c r="K266" s="48" t="s">
        <v>5923</v>
      </c>
      <c r="L266" s="45">
        <v>2470</v>
      </c>
      <c r="M266" s="47" t="s">
        <v>190</v>
      </c>
      <c r="N266" s="60">
        <v>5</v>
      </c>
      <c r="O266" s="58">
        <v>6</v>
      </c>
      <c r="P266" s="58">
        <v>1</v>
      </c>
      <c r="Q266" s="132">
        <v>0</v>
      </c>
      <c r="R266" s="60">
        <v>10</v>
      </c>
      <c r="S266" s="58">
        <v>5</v>
      </c>
      <c r="T266" s="58">
        <v>0</v>
      </c>
      <c r="U266" s="132">
        <v>0</v>
      </c>
      <c r="V266" s="58">
        <v>6</v>
      </c>
      <c r="W266" s="58">
        <v>1</v>
      </c>
      <c r="X266" s="58">
        <v>0</v>
      </c>
      <c r="Y266" s="132">
        <v>2</v>
      </c>
      <c r="Z266" s="61">
        <v>8</v>
      </c>
      <c r="AA266" s="59">
        <v>2</v>
      </c>
      <c r="AB266" s="59">
        <v>4</v>
      </c>
      <c r="AC266" s="132">
        <v>6</v>
      </c>
      <c r="AD266" s="61">
        <v>6</v>
      </c>
      <c r="AE266" s="59">
        <v>4</v>
      </c>
      <c r="AF266" s="59">
        <v>3</v>
      </c>
      <c r="AG266" s="132">
        <v>0</v>
      </c>
      <c r="AH266" s="61">
        <v>0</v>
      </c>
      <c r="AI266" s="132">
        <v>0</v>
      </c>
      <c r="AJ266" s="64">
        <f>IFERROR(VLOOKUP($B266,STOCK!$A:$H,3,0)," ")</f>
        <v>25</v>
      </c>
      <c r="AK266" s="65">
        <f>IFERROR(VLOOKUP($B266,STOCK!$A:$H,4,0)," ")</f>
        <v>33</v>
      </c>
      <c r="AL266" s="65">
        <f>IFERROR(VLOOKUP($B266,STOCK!$A:$H,5,0)," ")</f>
        <v>17</v>
      </c>
      <c r="AM266" s="65">
        <f>IFERROR(VLOOKUP($B266,STOCK!$A:$H,6,0)," ")</f>
        <v>15</v>
      </c>
      <c r="AN266" s="65">
        <f>IFERROR(VLOOKUP($B266,STOCK!$A:$H,7,0)," ")</f>
        <v>26</v>
      </c>
      <c r="AO266" s="65">
        <f>IFERROR(VLOOKUP($B266,STOCK!$A:$H,8,0)," ")</f>
        <v>34</v>
      </c>
      <c r="AP266" s="62" t="str">
        <f t="shared" si="52"/>
        <v>SV</v>
      </c>
      <c r="AQ266" s="50" t="str">
        <f t="shared" si="53"/>
        <v>SV</v>
      </c>
      <c r="AR266" s="50">
        <f t="shared" si="54"/>
        <v>255</v>
      </c>
      <c r="AS266" s="50">
        <f t="shared" si="55"/>
        <v>75</v>
      </c>
      <c r="AT266" s="50" t="str">
        <f t="shared" si="56"/>
        <v>SV</v>
      </c>
      <c r="AU266" s="63" t="str">
        <f t="shared" si="63"/>
        <v>SV</v>
      </c>
      <c r="AV266" s="67">
        <v>13781</v>
      </c>
      <c r="AW266" s="133">
        <v>13780.991180000001</v>
      </c>
      <c r="AX266" s="49">
        <v>16500</v>
      </c>
      <c r="AY266" s="51">
        <f t="shared" si="57"/>
        <v>0.19730063130396913</v>
      </c>
      <c r="AZ266" s="51">
        <f t="shared" si="58"/>
        <v>0.16478787878787879</v>
      </c>
      <c r="BA266" s="49">
        <v>16250</v>
      </c>
      <c r="BB266" s="52">
        <v>3</v>
      </c>
      <c r="BC266" s="51">
        <f t="shared" si="59"/>
        <v>0.17915971264784858</v>
      </c>
      <c r="BD266" s="51">
        <f t="shared" si="60"/>
        <v>0.15193846153846155</v>
      </c>
      <c r="BE266" s="49">
        <v>15900</v>
      </c>
      <c r="BF266" s="52">
        <v>6</v>
      </c>
      <c r="BG266" s="51">
        <f t="shared" si="61"/>
        <v>0.15376242652927941</v>
      </c>
      <c r="BH266" s="51">
        <f t="shared" si="62"/>
        <v>0.13327044025157234</v>
      </c>
      <c r="BI266" s="282">
        <f t="shared" si="64"/>
        <v>8</v>
      </c>
    </row>
    <row r="267" spans="1:61" hidden="1">
      <c r="A267" s="54" t="s">
        <v>150</v>
      </c>
      <c r="B267" s="55" t="s">
        <v>1038</v>
      </c>
      <c r="C267" s="55" t="s">
        <v>1039</v>
      </c>
      <c r="D267" s="44" t="s">
        <v>1040</v>
      </c>
      <c r="E267" s="56">
        <v>48</v>
      </c>
      <c r="F267" s="46" t="s">
        <v>5814</v>
      </c>
      <c r="G267" s="47" t="s">
        <v>5814</v>
      </c>
      <c r="H267" s="47" t="s">
        <v>5882</v>
      </c>
      <c r="I267" s="48" t="s">
        <v>5913</v>
      </c>
      <c r="J267" s="48" t="s">
        <v>5919</v>
      </c>
      <c r="K267" s="48" t="s">
        <v>5924</v>
      </c>
      <c r="L267" s="45">
        <v>114</v>
      </c>
      <c r="M267" s="47" t="s">
        <v>161</v>
      </c>
      <c r="N267" s="60">
        <v>4</v>
      </c>
      <c r="O267" s="58">
        <v>1</v>
      </c>
      <c r="P267" s="58">
        <v>4</v>
      </c>
      <c r="Q267" s="132">
        <v>5</v>
      </c>
      <c r="R267" s="60">
        <v>3</v>
      </c>
      <c r="S267" s="58">
        <v>1</v>
      </c>
      <c r="T267" s="58">
        <v>2</v>
      </c>
      <c r="U267" s="132">
        <v>2</v>
      </c>
      <c r="V267" s="58">
        <v>3</v>
      </c>
      <c r="W267" s="58">
        <v>1</v>
      </c>
      <c r="X267" s="58">
        <v>1</v>
      </c>
      <c r="Y267" s="132">
        <v>1</v>
      </c>
      <c r="Z267" s="61">
        <v>2</v>
      </c>
      <c r="AA267" s="59">
        <v>6</v>
      </c>
      <c r="AB267" s="59">
        <v>1</v>
      </c>
      <c r="AC267" s="132">
        <v>2</v>
      </c>
      <c r="AD267" s="61">
        <v>3</v>
      </c>
      <c r="AE267" s="59">
        <v>3</v>
      </c>
      <c r="AF267" s="59">
        <v>2</v>
      </c>
      <c r="AG267" s="132">
        <v>3</v>
      </c>
      <c r="AH267" s="61">
        <v>0</v>
      </c>
      <c r="AI267" s="132">
        <v>0</v>
      </c>
      <c r="AJ267" s="64">
        <f>IFERROR(VLOOKUP($B267,STOCK!$A:$H,3,0)," ")</f>
        <v>38</v>
      </c>
      <c r="AK267" s="65">
        <f>IFERROR(VLOOKUP($B267,STOCK!$A:$H,4,0)," ")</f>
        <v>40</v>
      </c>
      <c r="AL267" s="65">
        <f>IFERROR(VLOOKUP($B267,STOCK!$A:$H,5,0)," ")</f>
        <v>19</v>
      </c>
      <c r="AM267" s="65">
        <f>IFERROR(VLOOKUP($B267,STOCK!$A:$H,6,0)," ")</f>
        <v>13</v>
      </c>
      <c r="AN267" s="65">
        <f>IFERROR(VLOOKUP($B267,STOCK!$A:$H,7,0)," ")</f>
        <v>14</v>
      </c>
      <c r="AO267" s="65">
        <f>IFERROR(VLOOKUP($B267,STOCK!$A:$H,8,0)," ")</f>
        <v>12</v>
      </c>
      <c r="AP267" s="62">
        <f t="shared" si="52"/>
        <v>228</v>
      </c>
      <c r="AQ267" s="50">
        <f t="shared" si="53"/>
        <v>600</v>
      </c>
      <c r="AR267" s="50">
        <f t="shared" si="54"/>
        <v>570</v>
      </c>
      <c r="AS267" s="50">
        <f t="shared" si="55"/>
        <v>195</v>
      </c>
      <c r="AT267" s="50">
        <f t="shared" si="56"/>
        <v>140</v>
      </c>
      <c r="AU267" s="63" t="str">
        <f t="shared" si="63"/>
        <v>SV</v>
      </c>
      <c r="AV267" s="67">
        <v>7725.0000300000002</v>
      </c>
      <c r="AW267" s="133">
        <v>7724.9998100000003</v>
      </c>
      <c r="AX267" s="49">
        <v>8900</v>
      </c>
      <c r="AY267" s="51">
        <f t="shared" si="57"/>
        <v>0.15210355539636167</v>
      </c>
      <c r="AZ267" s="51">
        <f t="shared" si="58"/>
        <v>0.13202246853932584</v>
      </c>
      <c r="BA267" s="49">
        <v>8750</v>
      </c>
      <c r="BB267" s="52">
        <v>6</v>
      </c>
      <c r="BC267" s="51">
        <f t="shared" si="59"/>
        <v>0.13268607974361402</v>
      </c>
      <c r="BD267" s="51">
        <f t="shared" si="60"/>
        <v>0.11714285371428569</v>
      </c>
      <c r="BE267" s="49">
        <v>8250</v>
      </c>
      <c r="BF267" s="52">
        <v>12</v>
      </c>
      <c r="BG267" s="51">
        <f t="shared" si="61"/>
        <v>6.7961160901121698E-2</v>
      </c>
      <c r="BH267" s="51">
        <f t="shared" si="62"/>
        <v>6.3636359999999975E-2</v>
      </c>
      <c r="BI267" s="282">
        <f t="shared" si="64"/>
        <v>13</v>
      </c>
    </row>
    <row r="268" spans="1:61" hidden="1">
      <c r="A268" s="54" t="s">
        <v>150</v>
      </c>
      <c r="B268" s="55" t="s">
        <v>1041</v>
      </c>
      <c r="C268" s="55" t="s">
        <v>1042</v>
      </c>
      <c r="D268" s="44" t="s">
        <v>1043</v>
      </c>
      <c r="E268" s="56">
        <v>24</v>
      </c>
      <c r="F268" s="46" t="s">
        <v>5814</v>
      </c>
      <c r="G268" s="47" t="s">
        <v>5814</v>
      </c>
      <c r="H268" s="47" t="s">
        <v>5882</v>
      </c>
      <c r="I268" s="48" t="s">
        <v>5913</v>
      </c>
      <c r="J268" s="48" t="s">
        <v>5919</v>
      </c>
      <c r="K268" s="48" t="s">
        <v>5924</v>
      </c>
      <c r="L268" s="45">
        <v>114</v>
      </c>
      <c r="M268" s="47" t="s">
        <v>161</v>
      </c>
      <c r="N268" s="60">
        <v>1</v>
      </c>
      <c r="O268" s="58">
        <v>2</v>
      </c>
      <c r="P268" s="58">
        <v>1</v>
      </c>
      <c r="Q268" s="132">
        <v>2</v>
      </c>
      <c r="R268" s="60">
        <v>2</v>
      </c>
      <c r="S268" s="58">
        <v>2</v>
      </c>
      <c r="T268" s="58">
        <v>1</v>
      </c>
      <c r="U268" s="132">
        <v>2</v>
      </c>
      <c r="V268" s="58">
        <v>0</v>
      </c>
      <c r="W268" s="58">
        <v>0</v>
      </c>
      <c r="X268" s="58">
        <v>0</v>
      </c>
      <c r="Y268" s="132">
        <v>0</v>
      </c>
      <c r="Z268" s="61">
        <v>0</v>
      </c>
      <c r="AA268" s="59">
        <v>1</v>
      </c>
      <c r="AB268" s="59">
        <v>0</v>
      </c>
      <c r="AC268" s="132">
        <v>0</v>
      </c>
      <c r="AD268" s="61">
        <v>0</v>
      </c>
      <c r="AE268" s="59">
        <v>0</v>
      </c>
      <c r="AF268" s="59">
        <v>1</v>
      </c>
      <c r="AG268" s="132">
        <v>1</v>
      </c>
      <c r="AH268" s="61">
        <v>0</v>
      </c>
      <c r="AI268" s="132">
        <v>1</v>
      </c>
      <c r="AJ268" s="64">
        <f>IFERROR(VLOOKUP($B268,STOCK!$A:$H,3,0)," ")</f>
        <v>19</v>
      </c>
      <c r="AK268" s="65">
        <f>IFERROR(VLOOKUP($B268,STOCK!$A:$H,4,0)," ")</f>
        <v>18</v>
      </c>
      <c r="AL268" s="65">
        <f>IFERROR(VLOOKUP($B268,STOCK!$A:$H,5,0)," ")</f>
        <v>12</v>
      </c>
      <c r="AM268" s="65">
        <f>IFERROR(VLOOKUP($B268,STOCK!$A:$H,6,0)," ")</f>
        <v>11</v>
      </c>
      <c r="AN268" s="65">
        <f>IFERROR(VLOOKUP($B268,STOCK!$A:$H,7,0)," ")</f>
        <v>8</v>
      </c>
      <c r="AO268" s="65">
        <f>IFERROR(VLOOKUP($B268,STOCK!$A:$H,8,0)," ")</f>
        <v>12</v>
      </c>
      <c r="AP268" s="62">
        <f t="shared" si="52"/>
        <v>285</v>
      </c>
      <c r="AQ268" s="50">
        <f t="shared" si="53"/>
        <v>270</v>
      </c>
      <c r="AR268" s="50" t="str">
        <f t="shared" si="54"/>
        <v>SV</v>
      </c>
      <c r="AS268" s="50" t="str">
        <f t="shared" si="55"/>
        <v>SV</v>
      </c>
      <c r="AT268" s="50">
        <f t="shared" si="56"/>
        <v>240</v>
      </c>
      <c r="AU268" s="63">
        <f t="shared" si="63"/>
        <v>360</v>
      </c>
      <c r="AV268" s="67">
        <v>15549.999959999999</v>
      </c>
      <c r="AW268" s="133">
        <v>15549.999739999999</v>
      </c>
      <c r="AX268" s="49">
        <v>17900</v>
      </c>
      <c r="AY268" s="51">
        <f t="shared" si="57"/>
        <v>0.15112540489035475</v>
      </c>
      <c r="AZ268" s="51">
        <f t="shared" si="58"/>
        <v>0.13128491843575424</v>
      </c>
      <c r="BA268" s="49">
        <v>17500</v>
      </c>
      <c r="BB268" s="52">
        <v>3</v>
      </c>
      <c r="BC268" s="51">
        <f t="shared" si="59"/>
        <v>0.12540193215537476</v>
      </c>
      <c r="BD268" s="51">
        <f t="shared" si="60"/>
        <v>0.11142857371428576</v>
      </c>
      <c r="BE268" s="49">
        <v>16900</v>
      </c>
      <c r="BF268" s="52">
        <v>6</v>
      </c>
      <c r="BG268" s="51">
        <f t="shared" si="61"/>
        <v>8.6816723052904887E-2</v>
      </c>
      <c r="BH268" s="51">
        <f t="shared" si="62"/>
        <v>7.9881659171597674E-2</v>
      </c>
      <c r="BI268" s="282">
        <f t="shared" si="64"/>
        <v>6</v>
      </c>
    </row>
    <row r="269" spans="1:61" hidden="1">
      <c r="A269" s="54" t="s">
        <v>150</v>
      </c>
      <c r="B269" s="55" t="s">
        <v>1044</v>
      </c>
      <c r="C269" s="55" t="s">
        <v>1045</v>
      </c>
      <c r="D269" s="44" t="s">
        <v>1046</v>
      </c>
      <c r="E269" s="56">
        <v>12</v>
      </c>
      <c r="F269" s="46" t="s">
        <v>5814</v>
      </c>
      <c r="G269" s="47" t="s">
        <v>5814</v>
      </c>
      <c r="H269" s="47" t="s">
        <v>5882</v>
      </c>
      <c r="I269" s="48" t="s">
        <v>5913</v>
      </c>
      <c r="J269" s="48" t="s">
        <v>5919</v>
      </c>
      <c r="K269" s="48" t="s">
        <v>5924</v>
      </c>
      <c r="L269" s="45">
        <v>114</v>
      </c>
      <c r="M269" s="47" t="s">
        <v>161</v>
      </c>
      <c r="N269" s="60">
        <v>1</v>
      </c>
      <c r="O269" s="58">
        <v>0</v>
      </c>
      <c r="P269" s="58">
        <v>7</v>
      </c>
      <c r="Q269" s="132">
        <v>0</v>
      </c>
      <c r="R269" s="60">
        <v>1</v>
      </c>
      <c r="S269" s="58">
        <v>0</v>
      </c>
      <c r="T269" s="58">
        <v>0</v>
      </c>
      <c r="U269" s="132">
        <v>0</v>
      </c>
      <c r="V269" s="58">
        <v>0</v>
      </c>
      <c r="W269" s="58">
        <v>1</v>
      </c>
      <c r="X269" s="58">
        <v>0</v>
      </c>
      <c r="Y269" s="132">
        <v>0</v>
      </c>
      <c r="Z269" s="61">
        <v>0</v>
      </c>
      <c r="AA269" s="59">
        <v>0</v>
      </c>
      <c r="AB269" s="59">
        <v>1</v>
      </c>
      <c r="AC269" s="132">
        <v>1</v>
      </c>
      <c r="AD269" s="61">
        <v>1</v>
      </c>
      <c r="AE269" s="59">
        <v>0</v>
      </c>
      <c r="AF269" s="59">
        <v>1</v>
      </c>
      <c r="AG269" s="132">
        <v>1</v>
      </c>
      <c r="AH269" s="61">
        <v>0</v>
      </c>
      <c r="AI269" s="132">
        <v>0</v>
      </c>
      <c r="AJ269" s="64">
        <f>IFERROR(VLOOKUP($B269,STOCK!$A:$H,3,0)," ")</f>
        <v>16</v>
      </c>
      <c r="AK269" s="65">
        <f>IFERROR(VLOOKUP($B269,STOCK!$A:$H,4,0)," ")</f>
        <v>10</v>
      </c>
      <c r="AL269" s="65">
        <f>IFERROR(VLOOKUP($B269,STOCK!$A:$H,5,0)," ")</f>
        <v>5</v>
      </c>
      <c r="AM269" s="65">
        <f>IFERROR(VLOOKUP($B269,STOCK!$A:$H,6,0)," ")</f>
        <v>5</v>
      </c>
      <c r="AN269" s="65">
        <f>IFERROR(VLOOKUP($B269,STOCK!$A:$H,7,0)," ")</f>
        <v>10</v>
      </c>
      <c r="AO269" s="65">
        <f>IFERROR(VLOOKUP($B269,STOCK!$A:$H,8,0)," ")</f>
        <v>12</v>
      </c>
      <c r="AP269" s="62" t="str">
        <f t="shared" si="52"/>
        <v>SV</v>
      </c>
      <c r="AQ269" s="50" t="str">
        <f t="shared" si="53"/>
        <v>SV</v>
      </c>
      <c r="AR269" s="50" t="str">
        <f t="shared" si="54"/>
        <v>SV</v>
      </c>
      <c r="AS269" s="50">
        <f t="shared" si="55"/>
        <v>150</v>
      </c>
      <c r="AT269" s="50">
        <f t="shared" si="56"/>
        <v>300</v>
      </c>
      <c r="AU269" s="63" t="str">
        <f t="shared" si="63"/>
        <v>SV</v>
      </c>
      <c r="AV269" s="67">
        <v>31719.999960000001</v>
      </c>
      <c r="AW269" s="133">
        <v>31719.999629999998</v>
      </c>
      <c r="AX269" s="49">
        <v>36500</v>
      </c>
      <c r="AY269" s="51">
        <f t="shared" si="57"/>
        <v>0.15069357017741924</v>
      </c>
      <c r="AZ269" s="51">
        <f t="shared" si="58"/>
        <v>0.13095890520547943</v>
      </c>
      <c r="BA269" s="49">
        <v>35500</v>
      </c>
      <c r="BB269" s="52">
        <v>3</v>
      </c>
      <c r="BC269" s="51">
        <f t="shared" si="59"/>
        <v>0.11916771893968181</v>
      </c>
      <c r="BD269" s="51">
        <f t="shared" si="60"/>
        <v>0.10647887436619716</v>
      </c>
      <c r="BE269" s="49">
        <v>34500</v>
      </c>
      <c r="BF269" s="52">
        <v>6</v>
      </c>
      <c r="BG269" s="51">
        <f t="shared" si="61"/>
        <v>8.7641867701944376E-2</v>
      </c>
      <c r="BH269" s="51">
        <f t="shared" si="62"/>
        <v>8.0579711304347795E-2</v>
      </c>
      <c r="BI269" s="282">
        <f t="shared" si="64"/>
        <v>2</v>
      </c>
    </row>
    <row r="270" spans="1:61" hidden="1">
      <c r="A270" s="54" t="s">
        <v>150</v>
      </c>
      <c r="B270" s="55" t="s">
        <v>1047</v>
      </c>
      <c r="C270" s="55" t="s">
        <v>1048</v>
      </c>
      <c r="D270" s="44" t="s">
        <v>1049</v>
      </c>
      <c r="E270" s="56">
        <v>96</v>
      </c>
      <c r="F270" s="46" t="s">
        <v>5814</v>
      </c>
      <c r="G270" s="47" t="s">
        <v>5814</v>
      </c>
      <c r="H270" s="47" t="s">
        <v>5882</v>
      </c>
      <c r="I270" s="48" t="s">
        <v>5913</v>
      </c>
      <c r="J270" s="48" t="s">
        <v>5919</v>
      </c>
      <c r="K270" s="48" t="s">
        <v>5924</v>
      </c>
      <c r="L270" s="45">
        <v>114</v>
      </c>
      <c r="M270" s="47" t="s">
        <v>161</v>
      </c>
      <c r="N270" s="60">
        <v>7</v>
      </c>
      <c r="O270" s="58">
        <v>18</v>
      </c>
      <c r="P270" s="58">
        <v>67</v>
      </c>
      <c r="Q270" s="132">
        <v>58</v>
      </c>
      <c r="R270" s="60">
        <v>1</v>
      </c>
      <c r="S270" s="58">
        <v>14</v>
      </c>
      <c r="T270" s="58">
        <v>12</v>
      </c>
      <c r="U270" s="132">
        <v>13</v>
      </c>
      <c r="V270" s="58">
        <v>10</v>
      </c>
      <c r="W270" s="58">
        <v>15</v>
      </c>
      <c r="X270" s="58">
        <v>16</v>
      </c>
      <c r="Y270" s="132">
        <v>23</v>
      </c>
      <c r="Z270" s="61">
        <v>5</v>
      </c>
      <c r="AA270" s="59">
        <v>17</v>
      </c>
      <c r="AB270" s="59">
        <v>10</v>
      </c>
      <c r="AC270" s="132">
        <v>6</v>
      </c>
      <c r="AD270" s="61">
        <v>13</v>
      </c>
      <c r="AE270" s="59">
        <v>16</v>
      </c>
      <c r="AF270" s="59">
        <v>7</v>
      </c>
      <c r="AG270" s="132">
        <v>7</v>
      </c>
      <c r="AH270" s="61">
        <v>1</v>
      </c>
      <c r="AI270" s="132">
        <v>6</v>
      </c>
      <c r="AJ270" s="64">
        <f>IFERROR(VLOOKUP($B270,STOCK!$A:$H,3,0)," ")</f>
        <v>0</v>
      </c>
      <c r="AK270" s="65">
        <f>IFERROR(VLOOKUP($B270,STOCK!$A:$H,4,0)," ")</f>
        <v>53</v>
      </c>
      <c r="AL270" s="65">
        <f>IFERROR(VLOOKUP($B270,STOCK!$A:$H,5,0)," ")</f>
        <v>3</v>
      </c>
      <c r="AM270" s="65">
        <f>IFERROR(VLOOKUP($B270,STOCK!$A:$H,6,0)," ")</f>
        <v>19</v>
      </c>
      <c r="AN270" s="65">
        <f>IFERROR(VLOOKUP($B270,STOCK!$A:$H,7,0)," ")</f>
        <v>15</v>
      </c>
      <c r="AO270" s="65">
        <f>IFERROR(VLOOKUP($B270,STOCK!$A:$H,8,0)," ")</f>
        <v>32</v>
      </c>
      <c r="AP270" s="62" t="str">
        <f t="shared" si="52"/>
        <v>Q</v>
      </c>
      <c r="AQ270" s="50">
        <f t="shared" si="53"/>
        <v>122.30769230769229</v>
      </c>
      <c r="AR270" s="50">
        <f t="shared" si="54"/>
        <v>3.9130434782608696</v>
      </c>
      <c r="AS270" s="50">
        <f t="shared" si="55"/>
        <v>95</v>
      </c>
      <c r="AT270" s="50">
        <f t="shared" si="56"/>
        <v>64.285714285714278</v>
      </c>
      <c r="AU270" s="63">
        <f t="shared" si="63"/>
        <v>160</v>
      </c>
      <c r="AV270" s="67">
        <v>3950.0000100000002</v>
      </c>
      <c r="AW270" s="133">
        <v>3949.9998999999998</v>
      </c>
      <c r="AX270" s="49">
        <v>4550</v>
      </c>
      <c r="AY270" s="51">
        <f t="shared" si="57"/>
        <v>0.15189873126101583</v>
      </c>
      <c r="AZ270" s="51">
        <f t="shared" si="58"/>
        <v>0.13186812967032963</v>
      </c>
      <c r="BA270" s="49">
        <v>4350</v>
      </c>
      <c r="BB270" s="52">
        <v>6</v>
      </c>
      <c r="BC270" s="51">
        <f t="shared" si="59"/>
        <v>0.10126581999679529</v>
      </c>
      <c r="BD270" s="51">
        <f t="shared" si="60"/>
        <v>9.1954020689655122E-2</v>
      </c>
      <c r="BE270" s="49">
        <v>4250</v>
      </c>
      <c r="BF270" s="52">
        <v>12</v>
      </c>
      <c r="BG270" s="51">
        <f t="shared" si="61"/>
        <v>7.5949364364685135E-2</v>
      </c>
      <c r="BH270" s="51">
        <f t="shared" si="62"/>
        <v>7.0588232941176429E-2</v>
      </c>
      <c r="BI270" s="282">
        <f t="shared" si="64"/>
        <v>113</v>
      </c>
    </row>
    <row r="271" spans="1:61" hidden="1">
      <c r="A271" s="54" t="s">
        <v>150</v>
      </c>
      <c r="B271" s="55" t="s">
        <v>1050</v>
      </c>
      <c r="C271" s="55" t="s">
        <v>1051</v>
      </c>
      <c r="D271" s="44" t="s">
        <v>1052</v>
      </c>
      <c r="E271" s="56">
        <v>48</v>
      </c>
      <c r="F271" s="46" t="s">
        <v>5814</v>
      </c>
      <c r="G271" s="47" t="s">
        <v>5814</v>
      </c>
      <c r="H271" s="47" t="s">
        <v>5882</v>
      </c>
      <c r="I271" s="48" t="s">
        <v>5913</v>
      </c>
      <c r="J271" s="48" t="s">
        <v>5919</v>
      </c>
      <c r="K271" s="48" t="s">
        <v>5924</v>
      </c>
      <c r="L271" s="45">
        <v>114</v>
      </c>
      <c r="M271" s="47" t="s">
        <v>161</v>
      </c>
      <c r="N271" s="60">
        <v>2</v>
      </c>
      <c r="O271" s="58">
        <v>0</v>
      </c>
      <c r="P271" s="58">
        <v>4</v>
      </c>
      <c r="Q271" s="132">
        <v>2</v>
      </c>
      <c r="R271" s="60">
        <v>3</v>
      </c>
      <c r="S271" s="58">
        <v>0</v>
      </c>
      <c r="T271" s="58">
        <v>1</v>
      </c>
      <c r="U271" s="132">
        <v>2</v>
      </c>
      <c r="V271" s="58">
        <v>0</v>
      </c>
      <c r="W271" s="58">
        <v>1</v>
      </c>
      <c r="X271" s="58">
        <v>0</v>
      </c>
      <c r="Y271" s="132">
        <v>1</v>
      </c>
      <c r="Z271" s="61">
        <v>2</v>
      </c>
      <c r="AA271" s="59">
        <v>1</v>
      </c>
      <c r="AB271" s="59">
        <v>1</v>
      </c>
      <c r="AC271" s="132">
        <v>2</v>
      </c>
      <c r="AD271" s="61">
        <v>0</v>
      </c>
      <c r="AE271" s="59">
        <v>1</v>
      </c>
      <c r="AF271" s="59">
        <v>2</v>
      </c>
      <c r="AG271" s="132">
        <v>2</v>
      </c>
      <c r="AH271" s="61">
        <v>0</v>
      </c>
      <c r="AI271" s="132">
        <v>0</v>
      </c>
      <c r="AJ271" s="64">
        <f>IFERROR(VLOOKUP($B271,STOCK!$A:$H,3,0)," ")</f>
        <v>40</v>
      </c>
      <c r="AK271" s="65">
        <f>IFERROR(VLOOKUP($B271,STOCK!$A:$H,4,0)," ")</f>
        <v>41</v>
      </c>
      <c r="AL271" s="65">
        <f>IFERROR(VLOOKUP($B271,STOCK!$A:$H,5,0)," ")</f>
        <v>22</v>
      </c>
      <c r="AM271" s="65">
        <f>IFERROR(VLOOKUP($B271,STOCK!$A:$H,6,0)," ")</f>
        <v>19</v>
      </c>
      <c r="AN271" s="65">
        <f>IFERROR(VLOOKUP($B271,STOCK!$A:$H,7,0)," ")</f>
        <v>17</v>
      </c>
      <c r="AO271" s="65">
        <f>IFERROR(VLOOKUP($B271,STOCK!$A:$H,8,0)," ")</f>
        <v>12</v>
      </c>
      <c r="AP271" s="62">
        <f t="shared" si="52"/>
        <v>600</v>
      </c>
      <c r="AQ271" s="50">
        <f t="shared" si="53"/>
        <v>615</v>
      </c>
      <c r="AR271" s="50">
        <f t="shared" si="54"/>
        <v>660</v>
      </c>
      <c r="AS271" s="50">
        <f t="shared" si="55"/>
        <v>285</v>
      </c>
      <c r="AT271" s="50">
        <f t="shared" si="56"/>
        <v>255</v>
      </c>
      <c r="AU271" s="63" t="str">
        <f t="shared" si="63"/>
        <v>SV</v>
      </c>
      <c r="AV271" s="67">
        <v>7725.0000300000002</v>
      </c>
      <c r="AW271" s="133">
        <v>7724.9997000000003</v>
      </c>
      <c r="AX271" s="49">
        <v>8900</v>
      </c>
      <c r="AY271" s="51">
        <f t="shared" si="57"/>
        <v>0.15210355539636167</v>
      </c>
      <c r="AZ271" s="51">
        <f t="shared" si="58"/>
        <v>0.13202246853932584</v>
      </c>
      <c r="BA271" s="49">
        <v>8750</v>
      </c>
      <c r="BB271" s="52">
        <v>6</v>
      </c>
      <c r="BC271" s="51">
        <f t="shared" si="59"/>
        <v>0.13268607974361402</v>
      </c>
      <c r="BD271" s="51">
        <f t="shared" si="60"/>
        <v>0.11714285371428569</v>
      </c>
      <c r="BE271" s="49">
        <v>8250</v>
      </c>
      <c r="BF271" s="52">
        <v>12</v>
      </c>
      <c r="BG271" s="51">
        <f t="shared" si="61"/>
        <v>6.7961160901121698E-2</v>
      </c>
      <c r="BH271" s="51">
        <f t="shared" si="62"/>
        <v>6.3636359999999975E-2</v>
      </c>
      <c r="BI271" s="282">
        <f t="shared" si="64"/>
        <v>9</v>
      </c>
    </row>
    <row r="272" spans="1:61" hidden="1">
      <c r="A272" s="54" t="s">
        <v>150</v>
      </c>
      <c r="B272" s="55" t="s">
        <v>1053</v>
      </c>
      <c r="C272" s="55" t="s">
        <v>1054</v>
      </c>
      <c r="D272" s="44" t="s">
        <v>1055</v>
      </c>
      <c r="E272" s="56">
        <v>24</v>
      </c>
      <c r="F272" s="46" t="s">
        <v>5814</v>
      </c>
      <c r="G272" s="47" t="s">
        <v>5814</v>
      </c>
      <c r="H272" s="47" t="s">
        <v>5882</v>
      </c>
      <c r="I272" s="48" t="s">
        <v>5913</v>
      </c>
      <c r="J272" s="48" t="s">
        <v>5919</v>
      </c>
      <c r="K272" s="48" t="s">
        <v>5924</v>
      </c>
      <c r="L272" s="45">
        <v>114</v>
      </c>
      <c r="M272" s="47" t="s">
        <v>161</v>
      </c>
      <c r="N272" s="60">
        <v>0</v>
      </c>
      <c r="O272" s="58">
        <v>0</v>
      </c>
      <c r="P272" s="58">
        <v>0</v>
      </c>
      <c r="Q272" s="132">
        <v>0</v>
      </c>
      <c r="R272" s="60">
        <v>1</v>
      </c>
      <c r="S272" s="58">
        <v>1</v>
      </c>
      <c r="T272" s="58">
        <v>1</v>
      </c>
      <c r="U272" s="132">
        <v>1</v>
      </c>
      <c r="V272" s="58">
        <v>1</v>
      </c>
      <c r="W272" s="58">
        <v>1</v>
      </c>
      <c r="X272" s="58">
        <v>0</v>
      </c>
      <c r="Y272" s="132">
        <v>0</v>
      </c>
      <c r="Z272" s="61">
        <v>0</v>
      </c>
      <c r="AA272" s="59">
        <v>0</v>
      </c>
      <c r="AB272" s="59">
        <v>0</v>
      </c>
      <c r="AC272" s="132">
        <v>0</v>
      </c>
      <c r="AD272" s="61">
        <v>0</v>
      </c>
      <c r="AE272" s="59">
        <v>0</v>
      </c>
      <c r="AF272" s="59">
        <v>0</v>
      </c>
      <c r="AG272" s="132">
        <v>0</v>
      </c>
      <c r="AH272" s="61">
        <v>0</v>
      </c>
      <c r="AI272" s="132">
        <v>0</v>
      </c>
      <c r="AJ272" s="64">
        <f>IFERROR(VLOOKUP($B272,STOCK!$A:$H,3,0)," ")</f>
        <v>24</v>
      </c>
      <c r="AK272" s="65">
        <f>IFERROR(VLOOKUP($B272,STOCK!$A:$H,4,0)," ")</f>
        <v>21</v>
      </c>
      <c r="AL272" s="65">
        <f>IFERROR(VLOOKUP($B272,STOCK!$A:$H,5,0)," ")</f>
        <v>10</v>
      </c>
      <c r="AM272" s="65">
        <f>IFERROR(VLOOKUP($B272,STOCK!$A:$H,6,0)," ")</f>
        <v>12</v>
      </c>
      <c r="AN272" s="65">
        <f>IFERROR(VLOOKUP($B272,STOCK!$A:$H,7,0)," ")</f>
        <v>12</v>
      </c>
      <c r="AO272" s="65">
        <f>IFERROR(VLOOKUP($B272,STOCK!$A:$H,8,0)," ")</f>
        <v>12</v>
      </c>
      <c r="AP272" s="62" t="str">
        <f t="shared" si="52"/>
        <v>SV</v>
      </c>
      <c r="AQ272" s="50">
        <f t="shared" si="53"/>
        <v>630</v>
      </c>
      <c r="AR272" s="50" t="str">
        <f t="shared" si="54"/>
        <v>SV</v>
      </c>
      <c r="AS272" s="50" t="str">
        <f t="shared" si="55"/>
        <v>SV</v>
      </c>
      <c r="AT272" s="50" t="str">
        <f t="shared" si="56"/>
        <v>SV</v>
      </c>
      <c r="AU272" s="63" t="str">
        <f t="shared" si="63"/>
        <v>SV</v>
      </c>
      <c r="AV272" s="67">
        <v>15549.999959999999</v>
      </c>
      <c r="AW272" s="133">
        <v>15549.999739999999</v>
      </c>
      <c r="AX272" s="49">
        <v>17900</v>
      </c>
      <c r="AY272" s="51">
        <f t="shared" si="57"/>
        <v>0.15112540489035475</v>
      </c>
      <c r="AZ272" s="51">
        <f t="shared" si="58"/>
        <v>0.13128491843575424</v>
      </c>
      <c r="BA272" s="49">
        <v>17500</v>
      </c>
      <c r="BB272" s="52">
        <v>3</v>
      </c>
      <c r="BC272" s="51">
        <f t="shared" si="59"/>
        <v>0.12540193215537476</v>
      </c>
      <c r="BD272" s="51">
        <f t="shared" si="60"/>
        <v>0.11142857371428576</v>
      </c>
      <c r="BE272" s="49">
        <v>16900</v>
      </c>
      <c r="BF272" s="52">
        <v>6</v>
      </c>
      <c r="BG272" s="51">
        <f t="shared" si="61"/>
        <v>8.6816723052904887E-2</v>
      </c>
      <c r="BH272" s="51">
        <f t="shared" si="62"/>
        <v>7.9881659171597674E-2</v>
      </c>
      <c r="BI272" s="282">
        <f t="shared" si="64"/>
        <v>1</v>
      </c>
    </row>
    <row r="273" spans="1:61" hidden="1">
      <c r="A273" s="54" t="s">
        <v>150</v>
      </c>
      <c r="B273" s="55" t="s">
        <v>1056</v>
      </c>
      <c r="C273" s="55" t="s">
        <v>1057</v>
      </c>
      <c r="D273" s="44" t="s">
        <v>1058</v>
      </c>
      <c r="E273" s="56">
        <v>12</v>
      </c>
      <c r="F273" s="46" t="s">
        <v>5814</v>
      </c>
      <c r="G273" s="47" t="s">
        <v>5814</v>
      </c>
      <c r="H273" s="47" t="s">
        <v>5882</v>
      </c>
      <c r="I273" s="48" t="s">
        <v>5913</v>
      </c>
      <c r="J273" s="48" t="s">
        <v>5919</v>
      </c>
      <c r="K273" s="48" t="s">
        <v>5924</v>
      </c>
      <c r="L273" s="45">
        <v>114</v>
      </c>
      <c r="M273" s="47" t="s">
        <v>161</v>
      </c>
      <c r="N273" s="60">
        <v>0</v>
      </c>
      <c r="O273" s="58">
        <v>0</v>
      </c>
      <c r="P273" s="58">
        <v>0</v>
      </c>
      <c r="Q273" s="132">
        <v>0</v>
      </c>
      <c r="R273" s="60">
        <v>1</v>
      </c>
      <c r="S273" s="58">
        <v>0</v>
      </c>
      <c r="T273" s="58">
        <v>0</v>
      </c>
      <c r="U273" s="132">
        <v>0</v>
      </c>
      <c r="V273" s="58">
        <v>0</v>
      </c>
      <c r="W273" s="58">
        <v>0</v>
      </c>
      <c r="X273" s="58">
        <v>0</v>
      </c>
      <c r="Y273" s="132">
        <v>0</v>
      </c>
      <c r="Z273" s="61">
        <v>0</v>
      </c>
      <c r="AA273" s="59">
        <v>0</v>
      </c>
      <c r="AB273" s="59">
        <v>0</v>
      </c>
      <c r="AC273" s="132">
        <v>0</v>
      </c>
      <c r="AD273" s="61">
        <v>0</v>
      </c>
      <c r="AE273" s="59">
        <v>0</v>
      </c>
      <c r="AF273" s="59">
        <v>0</v>
      </c>
      <c r="AG273" s="132">
        <v>0</v>
      </c>
      <c r="AH273" s="61">
        <v>0</v>
      </c>
      <c r="AI273" s="132">
        <v>0</v>
      </c>
      <c r="AJ273" s="64">
        <f>IFERROR(VLOOKUP($B273,STOCK!$A:$H,3,0)," ")</f>
        <v>12</v>
      </c>
      <c r="AK273" s="65">
        <f>IFERROR(VLOOKUP($B273,STOCK!$A:$H,4,0)," ")</f>
        <v>11</v>
      </c>
      <c r="AL273" s="65">
        <f>IFERROR(VLOOKUP($B273,STOCK!$A:$H,5,0)," ")</f>
        <v>6</v>
      </c>
      <c r="AM273" s="65">
        <f>IFERROR(VLOOKUP($B273,STOCK!$A:$H,6,0)," ")</f>
        <v>6</v>
      </c>
      <c r="AN273" s="65">
        <f>IFERROR(VLOOKUP($B273,STOCK!$A:$H,7,0)," ")</f>
        <v>12</v>
      </c>
      <c r="AO273" s="65">
        <f>IFERROR(VLOOKUP($B273,STOCK!$A:$H,8,0)," ")</f>
        <v>36</v>
      </c>
      <c r="AP273" s="62" t="str">
        <f t="shared" si="52"/>
        <v>SV</v>
      </c>
      <c r="AQ273" s="50" t="str">
        <f t="shared" si="53"/>
        <v>SV</v>
      </c>
      <c r="AR273" s="50" t="str">
        <f t="shared" si="54"/>
        <v>SV</v>
      </c>
      <c r="AS273" s="50" t="str">
        <f t="shared" si="55"/>
        <v>SV</v>
      </c>
      <c r="AT273" s="50" t="str">
        <f t="shared" si="56"/>
        <v>SV</v>
      </c>
      <c r="AU273" s="63" t="str">
        <f t="shared" si="63"/>
        <v>SV</v>
      </c>
      <c r="AV273" s="67">
        <v>31719.999960000001</v>
      </c>
      <c r="AW273" s="133">
        <v>31719.999739999999</v>
      </c>
      <c r="AX273" s="49">
        <v>36500</v>
      </c>
      <c r="AY273" s="51">
        <f t="shared" si="57"/>
        <v>0.15069357017741924</v>
      </c>
      <c r="AZ273" s="51">
        <f t="shared" si="58"/>
        <v>0.13095890520547943</v>
      </c>
      <c r="BA273" s="49">
        <v>35900</v>
      </c>
      <c r="BB273" s="52">
        <v>3</v>
      </c>
      <c r="BC273" s="51">
        <f t="shared" si="59"/>
        <v>0.13177805943477683</v>
      </c>
      <c r="BD273" s="51">
        <f t="shared" si="60"/>
        <v>0.11643454150417824</v>
      </c>
      <c r="BE273" s="49">
        <v>34500</v>
      </c>
      <c r="BF273" s="52">
        <v>6</v>
      </c>
      <c r="BG273" s="51">
        <f t="shared" si="61"/>
        <v>8.7641867701944376E-2</v>
      </c>
      <c r="BH273" s="51">
        <f t="shared" si="62"/>
        <v>8.0579711304347795E-2</v>
      </c>
      <c r="BI273" s="282">
        <f t="shared" si="64"/>
        <v>0</v>
      </c>
    </row>
    <row r="274" spans="1:61" hidden="1">
      <c r="A274" s="54" t="s">
        <v>150</v>
      </c>
      <c r="B274" s="55" t="s">
        <v>1059</v>
      </c>
      <c r="C274" s="55" t="s">
        <v>1060</v>
      </c>
      <c r="D274" s="44" t="s">
        <v>1061</v>
      </c>
      <c r="E274" s="56">
        <v>96</v>
      </c>
      <c r="F274" s="46" t="s">
        <v>5814</v>
      </c>
      <c r="G274" s="47" t="s">
        <v>5814</v>
      </c>
      <c r="H274" s="47" t="s">
        <v>5882</v>
      </c>
      <c r="I274" s="48" t="s">
        <v>5913</v>
      </c>
      <c r="J274" s="48" t="s">
        <v>5919</v>
      </c>
      <c r="K274" s="48" t="s">
        <v>5924</v>
      </c>
      <c r="L274" s="45">
        <v>114</v>
      </c>
      <c r="M274" s="47" t="s">
        <v>161</v>
      </c>
      <c r="N274" s="60">
        <v>10</v>
      </c>
      <c r="O274" s="58">
        <v>12</v>
      </c>
      <c r="P274" s="58">
        <v>21</v>
      </c>
      <c r="Q274" s="132">
        <v>15</v>
      </c>
      <c r="R274" s="60">
        <v>10</v>
      </c>
      <c r="S274" s="58">
        <v>5</v>
      </c>
      <c r="T274" s="58">
        <v>10</v>
      </c>
      <c r="U274" s="132">
        <v>12</v>
      </c>
      <c r="V274" s="58">
        <v>7</v>
      </c>
      <c r="W274" s="58">
        <v>12</v>
      </c>
      <c r="X274" s="58">
        <v>10</v>
      </c>
      <c r="Y274" s="132">
        <v>14</v>
      </c>
      <c r="Z274" s="61">
        <v>4</v>
      </c>
      <c r="AA274" s="59">
        <v>3</v>
      </c>
      <c r="AB274" s="59">
        <v>7</v>
      </c>
      <c r="AC274" s="132">
        <v>6</v>
      </c>
      <c r="AD274" s="61">
        <v>9</v>
      </c>
      <c r="AE274" s="59">
        <v>17</v>
      </c>
      <c r="AF274" s="59">
        <v>20</v>
      </c>
      <c r="AG274" s="132">
        <v>21</v>
      </c>
      <c r="AH274" s="61">
        <v>3</v>
      </c>
      <c r="AI274" s="132">
        <v>4</v>
      </c>
      <c r="AJ274" s="64">
        <f>IFERROR(VLOOKUP($B274,STOCK!$A:$H,3,0)," ")</f>
        <v>44</v>
      </c>
      <c r="AK274" s="65">
        <f>IFERROR(VLOOKUP($B274,STOCK!$A:$H,4,0)," ")</f>
        <v>48</v>
      </c>
      <c r="AL274" s="65">
        <f>IFERROR(VLOOKUP($B274,STOCK!$A:$H,5,0)," ")</f>
        <v>19</v>
      </c>
      <c r="AM274" s="65">
        <f>IFERROR(VLOOKUP($B274,STOCK!$A:$H,6,0)," ")</f>
        <v>30</v>
      </c>
      <c r="AN274" s="65">
        <f>IFERROR(VLOOKUP($B274,STOCK!$A:$H,7,0)," ")</f>
        <v>15</v>
      </c>
      <c r="AO274" s="65">
        <f>IFERROR(VLOOKUP($B274,STOCK!$A:$H,8,0)," ")</f>
        <v>69</v>
      </c>
      <c r="AP274" s="62">
        <f t="shared" si="52"/>
        <v>88</v>
      </c>
      <c r="AQ274" s="50">
        <f t="shared" si="53"/>
        <v>120</v>
      </c>
      <c r="AR274" s="50">
        <f t="shared" si="54"/>
        <v>40.714285714285715</v>
      </c>
      <c r="AS274" s="50">
        <f t="shared" si="55"/>
        <v>150</v>
      </c>
      <c r="AT274" s="50">
        <f t="shared" si="56"/>
        <v>21.428571428571431</v>
      </c>
      <c r="AU274" s="63">
        <f t="shared" si="63"/>
        <v>517.5</v>
      </c>
      <c r="AV274" s="67">
        <v>3950.0000100000002</v>
      </c>
      <c r="AW274" s="133">
        <v>3949.9997899999998</v>
      </c>
      <c r="AX274" s="49">
        <v>4550</v>
      </c>
      <c r="AY274" s="51">
        <f t="shared" si="57"/>
        <v>0.15189873126101583</v>
      </c>
      <c r="AZ274" s="51">
        <f t="shared" si="58"/>
        <v>0.13186812967032963</v>
      </c>
      <c r="BA274" s="49">
        <v>4350</v>
      </c>
      <c r="BB274" s="52">
        <v>6</v>
      </c>
      <c r="BC274" s="51">
        <f t="shared" si="59"/>
        <v>0.10126581999679529</v>
      </c>
      <c r="BD274" s="51">
        <f t="shared" si="60"/>
        <v>9.1954020689655122E-2</v>
      </c>
      <c r="BE274" s="49">
        <v>4250</v>
      </c>
      <c r="BF274" s="52">
        <v>12</v>
      </c>
      <c r="BG274" s="51">
        <f t="shared" si="61"/>
        <v>7.5949364364685135E-2</v>
      </c>
      <c r="BH274" s="51">
        <f t="shared" si="62"/>
        <v>7.0588232941176429E-2</v>
      </c>
      <c r="BI274" s="282">
        <f t="shared" si="64"/>
        <v>72</v>
      </c>
    </row>
    <row r="275" spans="1:61" hidden="1">
      <c r="A275" s="54" t="s">
        <v>150</v>
      </c>
      <c r="B275" s="55" t="s">
        <v>1062</v>
      </c>
      <c r="C275" s="55" t="s">
        <v>1063</v>
      </c>
      <c r="D275" s="44" t="s">
        <v>1064</v>
      </c>
      <c r="E275" s="56">
        <v>12</v>
      </c>
      <c r="F275" s="46" t="s">
        <v>5814</v>
      </c>
      <c r="G275" s="47" t="s">
        <v>5814</v>
      </c>
      <c r="H275" s="47" t="s">
        <v>5882</v>
      </c>
      <c r="I275" s="48" t="s">
        <v>5913</v>
      </c>
      <c r="J275" s="48" t="s">
        <v>5925</v>
      </c>
      <c r="K275" s="48" t="s">
        <v>5926</v>
      </c>
      <c r="L275" s="45">
        <v>27</v>
      </c>
      <c r="M275" s="47" t="s">
        <v>5871</v>
      </c>
      <c r="N275" s="60">
        <v>2</v>
      </c>
      <c r="O275" s="58">
        <v>5</v>
      </c>
      <c r="P275" s="58">
        <v>5</v>
      </c>
      <c r="Q275" s="132">
        <v>4</v>
      </c>
      <c r="R275" s="60">
        <v>2</v>
      </c>
      <c r="S275" s="58">
        <v>3</v>
      </c>
      <c r="T275" s="58">
        <v>0</v>
      </c>
      <c r="U275" s="132">
        <v>0</v>
      </c>
      <c r="V275" s="58">
        <v>1</v>
      </c>
      <c r="W275" s="58">
        <v>1</v>
      </c>
      <c r="X275" s="58">
        <v>1</v>
      </c>
      <c r="Y275" s="132">
        <v>0</v>
      </c>
      <c r="Z275" s="61">
        <v>1</v>
      </c>
      <c r="AA275" s="59">
        <v>2</v>
      </c>
      <c r="AB275" s="59">
        <v>1</v>
      </c>
      <c r="AC275" s="132">
        <v>2</v>
      </c>
      <c r="AD275" s="61">
        <v>4</v>
      </c>
      <c r="AE275" s="59">
        <v>2</v>
      </c>
      <c r="AF275" s="59">
        <v>0</v>
      </c>
      <c r="AG275" s="132">
        <v>1</v>
      </c>
      <c r="AH275" s="61">
        <v>0</v>
      </c>
      <c r="AI275" s="132">
        <v>0</v>
      </c>
      <c r="AJ275" s="64">
        <f>IFERROR(VLOOKUP($B275,STOCK!$A:$H,3,0)," ")</f>
        <v>0</v>
      </c>
      <c r="AK275" s="65">
        <f>IFERROR(VLOOKUP($B275,STOCK!$A:$H,4,0)," ")</f>
        <v>5</v>
      </c>
      <c r="AL275" s="65">
        <f>IFERROR(VLOOKUP($B275,STOCK!$A:$H,5,0)," ")</f>
        <v>20</v>
      </c>
      <c r="AM275" s="65">
        <f>IFERROR(VLOOKUP($B275,STOCK!$A:$H,6,0)," ")</f>
        <v>4</v>
      </c>
      <c r="AN275" s="65">
        <f>IFERROR(VLOOKUP($B275,STOCK!$A:$H,7,0)," ")</f>
        <v>0</v>
      </c>
      <c r="AO275" s="65">
        <f>IFERROR(VLOOKUP($B275,STOCK!$A:$H,8,0)," ")</f>
        <v>6</v>
      </c>
      <c r="AP275" s="62" t="str">
        <f t="shared" si="52"/>
        <v>Q</v>
      </c>
      <c r="AQ275" s="50" t="str">
        <f t="shared" si="53"/>
        <v>SV</v>
      </c>
      <c r="AR275" s="50" t="str">
        <f t="shared" si="54"/>
        <v>SV</v>
      </c>
      <c r="AS275" s="50">
        <f t="shared" si="55"/>
        <v>60</v>
      </c>
      <c r="AT275" s="50" t="str">
        <f t="shared" si="56"/>
        <v>Q</v>
      </c>
      <c r="AU275" s="63" t="str">
        <f t="shared" si="63"/>
        <v>SV</v>
      </c>
      <c r="AV275" s="67">
        <v>78850</v>
      </c>
      <c r="AW275" s="133">
        <v>78710.897320000004</v>
      </c>
      <c r="AX275" s="49">
        <v>89900</v>
      </c>
      <c r="AY275" s="51">
        <f t="shared" si="57"/>
        <v>0.14013950538998099</v>
      </c>
      <c r="AZ275" s="51">
        <f t="shared" si="58"/>
        <v>0.12291434927697442</v>
      </c>
      <c r="BA275" s="49">
        <v>87900</v>
      </c>
      <c r="BB275" s="52">
        <v>3</v>
      </c>
      <c r="BC275" s="51">
        <f t="shared" si="59"/>
        <v>0.11477488902980348</v>
      </c>
      <c r="BD275" s="51">
        <f t="shared" si="60"/>
        <v>0.10295790671217292</v>
      </c>
      <c r="BE275" s="49">
        <v>84900</v>
      </c>
      <c r="BF275" s="52">
        <v>6</v>
      </c>
      <c r="BG275" s="51">
        <f t="shared" si="61"/>
        <v>7.6727964489537115E-2</v>
      </c>
      <c r="BH275" s="51">
        <f t="shared" si="62"/>
        <v>7.1260306242638405E-2</v>
      </c>
      <c r="BI275" s="282">
        <f t="shared" si="64"/>
        <v>7</v>
      </c>
    </row>
    <row r="276" spans="1:61" hidden="1">
      <c r="A276" s="54" t="s">
        <v>150</v>
      </c>
      <c r="B276" s="55" t="s">
        <v>1065</v>
      </c>
      <c r="C276" s="55" t="s">
        <v>1066</v>
      </c>
      <c r="D276" s="44" t="s">
        <v>1067</v>
      </c>
      <c r="E276" s="56">
        <v>1</v>
      </c>
      <c r="F276" s="46" t="s">
        <v>5814</v>
      </c>
      <c r="G276" s="47" t="s">
        <v>5814</v>
      </c>
      <c r="H276" s="47" t="s">
        <v>5882</v>
      </c>
      <c r="I276" s="48" t="s">
        <v>5913</v>
      </c>
      <c r="J276" s="48" t="s">
        <v>5925</v>
      </c>
      <c r="K276" s="48" t="s">
        <v>5926</v>
      </c>
      <c r="L276" s="45">
        <v>27</v>
      </c>
      <c r="M276" s="47" t="s">
        <v>5871</v>
      </c>
      <c r="N276" s="60">
        <v>0</v>
      </c>
      <c r="O276" s="58">
        <v>1</v>
      </c>
      <c r="P276" s="58">
        <v>1</v>
      </c>
      <c r="Q276" s="132">
        <v>2</v>
      </c>
      <c r="R276" s="60">
        <v>0</v>
      </c>
      <c r="S276" s="58">
        <v>0</v>
      </c>
      <c r="T276" s="58">
        <v>1</v>
      </c>
      <c r="U276" s="132">
        <v>1</v>
      </c>
      <c r="V276" s="58">
        <v>5</v>
      </c>
      <c r="W276" s="58">
        <v>1</v>
      </c>
      <c r="X276" s="58">
        <v>5</v>
      </c>
      <c r="Y276" s="132">
        <v>4</v>
      </c>
      <c r="Z276" s="61">
        <v>0</v>
      </c>
      <c r="AA276" s="59">
        <v>1</v>
      </c>
      <c r="AB276" s="59">
        <v>2</v>
      </c>
      <c r="AC276" s="132">
        <v>5</v>
      </c>
      <c r="AD276" s="61">
        <v>1</v>
      </c>
      <c r="AE276" s="59">
        <v>1</v>
      </c>
      <c r="AF276" s="59">
        <v>0</v>
      </c>
      <c r="AG276" s="132">
        <v>2</v>
      </c>
      <c r="AH276" s="61">
        <v>0</v>
      </c>
      <c r="AI276" s="132">
        <v>1</v>
      </c>
      <c r="AJ276" s="64">
        <f>IFERROR(VLOOKUP($B276,STOCK!$A:$H,3,0)," ")</f>
        <v>5</v>
      </c>
      <c r="AK276" s="65">
        <f>IFERROR(VLOOKUP($B276,STOCK!$A:$H,4,0)," ")</f>
        <v>2.0009999999999999</v>
      </c>
      <c r="AL276" s="65">
        <f>IFERROR(VLOOKUP($B276,STOCK!$A:$H,5,0)," ")</f>
        <v>0</v>
      </c>
      <c r="AM276" s="65">
        <f>IFERROR(VLOOKUP($B276,STOCK!$A:$H,6,0)," ")</f>
        <v>0</v>
      </c>
      <c r="AN276" s="65">
        <f>IFERROR(VLOOKUP($B276,STOCK!$A:$H,7,0)," ")</f>
        <v>5</v>
      </c>
      <c r="AO276" s="65">
        <f>IFERROR(VLOOKUP($B276,STOCK!$A:$H,8,0)," ")</f>
        <v>3</v>
      </c>
      <c r="AP276" s="62">
        <f t="shared" si="52"/>
        <v>75</v>
      </c>
      <c r="AQ276" s="50">
        <f t="shared" si="53"/>
        <v>60.029999999999994</v>
      </c>
      <c r="AR276" s="50" t="str">
        <f t="shared" si="54"/>
        <v>Q</v>
      </c>
      <c r="AS276" s="50" t="str">
        <f t="shared" si="55"/>
        <v>Q</v>
      </c>
      <c r="AT276" s="50">
        <f t="shared" si="56"/>
        <v>75</v>
      </c>
      <c r="AU276" s="63">
        <f t="shared" si="63"/>
        <v>90</v>
      </c>
      <c r="AV276" s="67">
        <v>78850</v>
      </c>
      <c r="AW276" s="133">
        <v>78238.003360000002</v>
      </c>
      <c r="AX276" s="49">
        <v>89900</v>
      </c>
      <c r="AY276" s="51">
        <f t="shared" si="57"/>
        <v>0.14013950538998099</v>
      </c>
      <c r="AZ276" s="51">
        <f t="shared" si="58"/>
        <v>0.12291434927697442</v>
      </c>
      <c r="BA276" s="49">
        <v>87900</v>
      </c>
      <c r="BB276" s="52">
        <v>3</v>
      </c>
      <c r="BC276" s="51">
        <f t="shared" si="59"/>
        <v>0.11477488902980348</v>
      </c>
      <c r="BD276" s="51">
        <f t="shared" si="60"/>
        <v>0.10295790671217292</v>
      </c>
      <c r="BE276" s="49">
        <v>84900</v>
      </c>
      <c r="BF276" s="52">
        <v>6</v>
      </c>
      <c r="BG276" s="51">
        <f t="shared" si="61"/>
        <v>7.6727964489537115E-2</v>
      </c>
      <c r="BH276" s="51">
        <f t="shared" si="62"/>
        <v>7.1260306242638405E-2</v>
      </c>
      <c r="BI276" s="282">
        <f t="shared" si="64"/>
        <v>15</v>
      </c>
    </row>
    <row r="277" spans="1:61" hidden="1">
      <c r="A277" s="54" t="s">
        <v>150</v>
      </c>
      <c r="B277" s="55" t="s">
        <v>1068</v>
      </c>
      <c r="C277" s="55" t="s">
        <v>1069</v>
      </c>
      <c r="D277" s="44" t="s">
        <v>1070</v>
      </c>
      <c r="E277" s="56">
        <v>12</v>
      </c>
      <c r="F277" s="46" t="s">
        <v>5814</v>
      </c>
      <c r="G277" s="47" t="s">
        <v>5814</v>
      </c>
      <c r="H277" s="47" t="s">
        <v>5882</v>
      </c>
      <c r="I277" s="48" t="s">
        <v>5913</v>
      </c>
      <c r="J277" s="48" t="s">
        <v>5925</v>
      </c>
      <c r="K277" s="48" t="s">
        <v>5926</v>
      </c>
      <c r="L277" s="45">
        <v>27</v>
      </c>
      <c r="M277" s="47" t="s">
        <v>5871</v>
      </c>
      <c r="N277" s="60">
        <v>3</v>
      </c>
      <c r="O277" s="58">
        <v>4</v>
      </c>
      <c r="P277" s="58">
        <v>4</v>
      </c>
      <c r="Q277" s="132">
        <v>4</v>
      </c>
      <c r="R277" s="60">
        <v>7</v>
      </c>
      <c r="S277" s="58">
        <v>5</v>
      </c>
      <c r="T277" s="58">
        <v>2</v>
      </c>
      <c r="U277" s="132">
        <v>4</v>
      </c>
      <c r="V277" s="58">
        <v>3</v>
      </c>
      <c r="W277" s="58">
        <v>0</v>
      </c>
      <c r="X277" s="58">
        <v>0</v>
      </c>
      <c r="Y277" s="132">
        <v>0</v>
      </c>
      <c r="Z277" s="61">
        <v>2</v>
      </c>
      <c r="AA277" s="59">
        <v>0</v>
      </c>
      <c r="AB277" s="59">
        <v>4</v>
      </c>
      <c r="AC277" s="132">
        <v>3</v>
      </c>
      <c r="AD277" s="61">
        <v>0</v>
      </c>
      <c r="AE277" s="59">
        <v>1</v>
      </c>
      <c r="AF277" s="59">
        <v>1</v>
      </c>
      <c r="AG277" s="132">
        <v>5</v>
      </c>
      <c r="AH277" s="61">
        <v>0</v>
      </c>
      <c r="AI277" s="132">
        <v>0</v>
      </c>
      <c r="AJ277" s="64">
        <f>IFERROR(VLOOKUP($B277,STOCK!$A:$H,3,0)," ")</f>
        <v>6</v>
      </c>
      <c r="AK277" s="65">
        <f>IFERROR(VLOOKUP($B277,STOCK!$A:$H,4,0)," ")</f>
        <v>5</v>
      </c>
      <c r="AL277" s="65">
        <f>IFERROR(VLOOKUP($B277,STOCK!$A:$H,5,0)," ")</f>
        <v>6</v>
      </c>
      <c r="AM277" s="65">
        <f>IFERROR(VLOOKUP($B277,STOCK!$A:$H,6,0)," ")</f>
        <v>5</v>
      </c>
      <c r="AN277" s="65">
        <f>IFERROR(VLOOKUP($B277,STOCK!$A:$H,7,0)," ")</f>
        <v>6</v>
      </c>
      <c r="AO277" s="65">
        <f>IFERROR(VLOOKUP($B277,STOCK!$A:$H,8,0)," ")</f>
        <v>6</v>
      </c>
      <c r="AP277" s="62">
        <f t="shared" si="52"/>
        <v>45</v>
      </c>
      <c r="AQ277" s="50">
        <f t="shared" si="53"/>
        <v>37.5</v>
      </c>
      <c r="AR277" s="50" t="str">
        <f t="shared" si="54"/>
        <v>SV</v>
      </c>
      <c r="AS277" s="50">
        <f t="shared" si="55"/>
        <v>50</v>
      </c>
      <c r="AT277" s="50">
        <f t="shared" si="56"/>
        <v>36</v>
      </c>
      <c r="AU277" s="63" t="str">
        <f t="shared" si="63"/>
        <v>SV</v>
      </c>
      <c r="AV277" s="67">
        <v>78850</v>
      </c>
      <c r="AW277" s="133">
        <v>78684.422189999997</v>
      </c>
      <c r="AX277" s="49">
        <v>89900</v>
      </c>
      <c r="AY277" s="51">
        <f t="shared" si="57"/>
        <v>0.14013950538998099</v>
      </c>
      <c r="AZ277" s="51">
        <f t="shared" si="58"/>
        <v>0.12291434927697442</v>
      </c>
      <c r="BA277" s="49">
        <v>87900</v>
      </c>
      <c r="BB277" s="52">
        <v>3</v>
      </c>
      <c r="BC277" s="51">
        <f t="shared" si="59"/>
        <v>0.11477488902980348</v>
      </c>
      <c r="BD277" s="51">
        <f t="shared" si="60"/>
        <v>0.10295790671217292</v>
      </c>
      <c r="BE277" s="49">
        <v>84900</v>
      </c>
      <c r="BF277" s="52">
        <v>6</v>
      </c>
      <c r="BG277" s="51">
        <f t="shared" si="61"/>
        <v>7.6727964489537115E-2</v>
      </c>
      <c r="BH277" s="51">
        <f t="shared" si="62"/>
        <v>7.1260306242638405E-2</v>
      </c>
      <c r="BI277" s="282">
        <f t="shared" si="64"/>
        <v>16</v>
      </c>
    </row>
    <row r="278" spans="1:61" hidden="1">
      <c r="A278" s="54" t="s">
        <v>150</v>
      </c>
      <c r="B278" s="55" t="s">
        <v>1071</v>
      </c>
      <c r="C278" s="55" t="s">
        <v>1072</v>
      </c>
      <c r="D278" s="44" t="s">
        <v>1073</v>
      </c>
      <c r="E278" s="56">
        <v>12</v>
      </c>
      <c r="F278" s="46" t="s">
        <v>5814</v>
      </c>
      <c r="G278" s="47" t="s">
        <v>5814</v>
      </c>
      <c r="H278" s="47" t="s">
        <v>5882</v>
      </c>
      <c r="I278" s="48" t="s">
        <v>5913</v>
      </c>
      <c r="J278" s="48" t="s">
        <v>5925</v>
      </c>
      <c r="K278" s="48" t="s">
        <v>5927</v>
      </c>
      <c r="L278" s="45">
        <v>516</v>
      </c>
      <c r="M278" s="47" t="s">
        <v>5881</v>
      </c>
      <c r="N278" s="60">
        <v>1</v>
      </c>
      <c r="O278" s="58">
        <v>1</v>
      </c>
      <c r="P278" s="58">
        <v>0</v>
      </c>
      <c r="Q278" s="132">
        <v>1</v>
      </c>
      <c r="R278" s="60">
        <v>1</v>
      </c>
      <c r="S278" s="58">
        <v>3</v>
      </c>
      <c r="T278" s="58">
        <v>2</v>
      </c>
      <c r="U278" s="132">
        <v>0</v>
      </c>
      <c r="V278" s="58">
        <v>1</v>
      </c>
      <c r="W278" s="58">
        <v>3</v>
      </c>
      <c r="X278" s="58">
        <v>1</v>
      </c>
      <c r="Y278" s="132">
        <v>1</v>
      </c>
      <c r="Z278" s="61">
        <v>3</v>
      </c>
      <c r="AA278" s="59">
        <v>1</v>
      </c>
      <c r="AB278" s="59">
        <v>0</v>
      </c>
      <c r="AC278" s="132">
        <v>1</v>
      </c>
      <c r="AD278" s="61">
        <v>1</v>
      </c>
      <c r="AE278" s="59">
        <v>2</v>
      </c>
      <c r="AF278" s="59">
        <v>1</v>
      </c>
      <c r="AG278" s="132">
        <v>2</v>
      </c>
      <c r="AH278" s="61">
        <v>0</v>
      </c>
      <c r="AI278" s="132">
        <v>0</v>
      </c>
      <c r="AJ278" s="64">
        <f>IFERROR(VLOOKUP($B278,STOCK!$A:$H,3,0)," ")</f>
        <v>5</v>
      </c>
      <c r="AK278" s="65">
        <f>IFERROR(VLOOKUP($B278,STOCK!$A:$H,4,0)," ")</f>
        <v>5</v>
      </c>
      <c r="AL278" s="65">
        <f>IFERROR(VLOOKUP($B278,STOCK!$A:$H,5,0)," ")</f>
        <v>2</v>
      </c>
      <c r="AM278" s="65">
        <f>IFERROR(VLOOKUP($B278,STOCK!$A:$H,6,0)," ")</f>
        <v>4</v>
      </c>
      <c r="AN278" s="65">
        <f>IFERROR(VLOOKUP($B278,STOCK!$A:$H,7,0)," ")</f>
        <v>4</v>
      </c>
      <c r="AO278" s="65">
        <f>IFERROR(VLOOKUP($B278,STOCK!$A:$H,8,0)," ")</f>
        <v>4</v>
      </c>
      <c r="AP278" s="62">
        <f t="shared" si="52"/>
        <v>150</v>
      </c>
      <c r="AQ278" s="50" t="str">
        <f t="shared" si="53"/>
        <v>SV</v>
      </c>
      <c r="AR278" s="50">
        <f t="shared" si="54"/>
        <v>60</v>
      </c>
      <c r="AS278" s="50">
        <f t="shared" si="55"/>
        <v>120</v>
      </c>
      <c r="AT278" s="50">
        <f t="shared" si="56"/>
        <v>60</v>
      </c>
      <c r="AU278" s="63" t="str">
        <f t="shared" si="63"/>
        <v>SV</v>
      </c>
      <c r="AV278" s="67">
        <v>82500</v>
      </c>
      <c r="AW278" s="133">
        <v>82415.028959999996</v>
      </c>
      <c r="AX278" s="49">
        <v>99900</v>
      </c>
      <c r="AY278" s="51">
        <f t="shared" si="57"/>
        <v>0.21090909090909093</v>
      </c>
      <c r="AZ278" s="51">
        <f t="shared" si="58"/>
        <v>0.17417417417417416</v>
      </c>
      <c r="BA278" s="49">
        <v>97900</v>
      </c>
      <c r="BB278" s="52">
        <v>3</v>
      </c>
      <c r="BC278" s="51">
        <f t="shared" si="59"/>
        <v>0.18666666666666676</v>
      </c>
      <c r="BD278" s="51">
        <f t="shared" si="60"/>
        <v>0.15730337078651685</v>
      </c>
      <c r="BE278" s="49">
        <v>94900</v>
      </c>
      <c r="BF278" s="52">
        <v>6</v>
      </c>
      <c r="BG278" s="51">
        <f t="shared" si="61"/>
        <v>0.15030303030303038</v>
      </c>
      <c r="BH278" s="51">
        <f t="shared" si="62"/>
        <v>0.13066385669125394</v>
      </c>
      <c r="BI278" s="282">
        <f t="shared" si="64"/>
        <v>5</v>
      </c>
    </row>
    <row r="279" spans="1:61" hidden="1">
      <c r="A279" s="54" t="s">
        <v>150</v>
      </c>
      <c r="B279" s="55" t="s">
        <v>1074</v>
      </c>
      <c r="C279" s="55" t="s">
        <v>1075</v>
      </c>
      <c r="D279" s="44" t="s">
        <v>1076</v>
      </c>
      <c r="E279" s="56">
        <v>12</v>
      </c>
      <c r="F279" s="46" t="s">
        <v>5814</v>
      </c>
      <c r="G279" s="47" t="s">
        <v>5814</v>
      </c>
      <c r="H279" s="47" t="s">
        <v>5882</v>
      </c>
      <c r="I279" s="48" t="s">
        <v>5913</v>
      </c>
      <c r="J279" s="48" t="s">
        <v>5925</v>
      </c>
      <c r="K279" s="48" t="s">
        <v>5927</v>
      </c>
      <c r="L279" s="45">
        <v>516</v>
      </c>
      <c r="M279" s="47" t="s">
        <v>5881</v>
      </c>
      <c r="N279" s="60">
        <v>2</v>
      </c>
      <c r="O279" s="58">
        <v>0</v>
      </c>
      <c r="P279" s="58">
        <v>2</v>
      </c>
      <c r="Q279" s="132">
        <v>1</v>
      </c>
      <c r="R279" s="60">
        <v>2</v>
      </c>
      <c r="S279" s="58">
        <v>1</v>
      </c>
      <c r="T279" s="58">
        <v>0</v>
      </c>
      <c r="U279" s="132">
        <v>0</v>
      </c>
      <c r="V279" s="58">
        <v>0</v>
      </c>
      <c r="W279" s="58">
        <v>1</v>
      </c>
      <c r="X279" s="58">
        <v>0</v>
      </c>
      <c r="Y279" s="132">
        <v>0</v>
      </c>
      <c r="Z279" s="61">
        <v>0</v>
      </c>
      <c r="AA279" s="59">
        <v>0</v>
      </c>
      <c r="AB279" s="59">
        <v>1</v>
      </c>
      <c r="AC279" s="132">
        <v>2</v>
      </c>
      <c r="AD279" s="61">
        <v>0</v>
      </c>
      <c r="AE279" s="59">
        <v>0</v>
      </c>
      <c r="AF279" s="59">
        <v>0</v>
      </c>
      <c r="AG279" s="132">
        <v>0</v>
      </c>
      <c r="AH279" s="61">
        <v>0</v>
      </c>
      <c r="AI279" s="132">
        <v>0</v>
      </c>
      <c r="AJ279" s="64">
        <f>IFERROR(VLOOKUP($B279,STOCK!$A:$H,3,0)," ")</f>
        <v>0</v>
      </c>
      <c r="AK279" s="65">
        <f>IFERROR(VLOOKUP($B279,STOCK!$A:$H,4,0)," ")</f>
        <v>0</v>
      </c>
      <c r="AL279" s="65">
        <f>IFERROR(VLOOKUP($B279,STOCK!$A:$H,5,0)," ")</f>
        <v>1</v>
      </c>
      <c r="AM279" s="65">
        <f>IFERROR(VLOOKUP($B279,STOCK!$A:$H,6,0)," ")</f>
        <v>0</v>
      </c>
      <c r="AN279" s="65">
        <f>IFERROR(VLOOKUP($B279,STOCK!$A:$H,7,0)," ")</f>
        <v>3</v>
      </c>
      <c r="AO279" s="65">
        <f>IFERROR(VLOOKUP($B279,STOCK!$A:$H,8,0)," ")</f>
        <v>0</v>
      </c>
      <c r="AP279" s="62" t="str">
        <f t="shared" si="52"/>
        <v>Q</v>
      </c>
      <c r="AQ279" s="50" t="str">
        <f t="shared" si="53"/>
        <v>Q</v>
      </c>
      <c r="AR279" s="50" t="str">
        <f t="shared" si="54"/>
        <v>SV</v>
      </c>
      <c r="AS279" s="50" t="str">
        <f t="shared" si="55"/>
        <v>Q</v>
      </c>
      <c r="AT279" s="50" t="str">
        <f t="shared" si="56"/>
        <v>SV</v>
      </c>
      <c r="AU279" s="63" t="str">
        <f t="shared" si="63"/>
        <v>Q</v>
      </c>
      <c r="AV279" s="67">
        <v>75000.000020000007</v>
      </c>
      <c r="AW279" s="133">
        <v>74915.267349999995</v>
      </c>
      <c r="AX279" s="49">
        <v>89900</v>
      </c>
      <c r="AY279" s="51">
        <f t="shared" si="57"/>
        <v>0.19866666634702201</v>
      </c>
      <c r="AZ279" s="51">
        <f t="shared" si="58"/>
        <v>0.16573971056729692</v>
      </c>
      <c r="BA279" s="49">
        <v>87900</v>
      </c>
      <c r="BB279" s="52">
        <v>3</v>
      </c>
      <c r="BC279" s="51">
        <f t="shared" si="59"/>
        <v>0.1719999996874666</v>
      </c>
      <c r="BD279" s="51">
        <f t="shared" si="60"/>
        <v>0.14675767895335601</v>
      </c>
      <c r="BE279" s="49">
        <v>84900</v>
      </c>
      <c r="BF279" s="52">
        <v>6</v>
      </c>
      <c r="BG279" s="51">
        <f t="shared" si="61"/>
        <v>0.13199999969813314</v>
      </c>
      <c r="BH279" s="51">
        <f t="shared" si="62"/>
        <v>0.11660777361601876</v>
      </c>
      <c r="BI279" s="282">
        <f t="shared" si="64"/>
        <v>3</v>
      </c>
    </row>
    <row r="280" spans="1:61" hidden="1">
      <c r="A280" s="54" t="s">
        <v>150</v>
      </c>
      <c r="B280" s="55" t="s">
        <v>1077</v>
      </c>
      <c r="C280" s="55" t="s">
        <v>1078</v>
      </c>
      <c r="D280" s="44" t="s">
        <v>1079</v>
      </c>
      <c r="E280" s="56">
        <v>1</v>
      </c>
      <c r="F280" s="46" t="s">
        <v>5814</v>
      </c>
      <c r="G280" s="47" t="s">
        <v>5814</v>
      </c>
      <c r="H280" s="47" t="s">
        <v>5882</v>
      </c>
      <c r="I280" s="48" t="s">
        <v>5913</v>
      </c>
      <c r="J280" s="48" t="s">
        <v>5925</v>
      </c>
      <c r="K280" s="48" t="s">
        <v>5928</v>
      </c>
      <c r="L280" s="45">
        <v>516</v>
      </c>
      <c r="M280" s="47" t="s">
        <v>5881</v>
      </c>
      <c r="N280" s="60">
        <v>0</v>
      </c>
      <c r="O280" s="58">
        <v>0</v>
      </c>
      <c r="P280" s="58">
        <v>0</v>
      </c>
      <c r="Q280" s="132">
        <v>2</v>
      </c>
      <c r="R280" s="60">
        <v>0</v>
      </c>
      <c r="S280" s="58">
        <v>1</v>
      </c>
      <c r="T280" s="58">
        <v>1</v>
      </c>
      <c r="U280" s="132">
        <v>0</v>
      </c>
      <c r="V280" s="58">
        <v>0</v>
      </c>
      <c r="W280" s="58">
        <v>0</v>
      </c>
      <c r="X280" s="58">
        <v>0</v>
      </c>
      <c r="Y280" s="132">
        <v>0</v>
      </c>
      <c r="Z280" s="61">
        <v>0</v>
      </c>
      <c r="AA280" s="59">
        <v>0</v>
      </c>
      <c r="AB280" s="59">
        <v>1</v>
      </c>
      <c r="AC280" s="132">
        <v>1</v>
      </c>
      <c r="AD280" s="61">
        <v>2</v>
      </c>
      <c r="AE280" s="59">
        <v>2</v>
      </c>
      <c r="AF280" s="59">
        <v>4</v>
      </c>
      <c r="AG280" s="132">
        <v>4</v>
      </c>
      <c r="AH280" s="61">
        <v>0</v>
      </c>
      <c r="AI280" s="132">
        <v>0</v>
      </c>
      <c r="AJ280" s="64">
        <f>IFERROR(VLOOKUP($B280,STOCK!$A:$H,3,0)," ")</f>
        <v>5</v>
      </c>
      <c r="AK280" s="65">
        <f>IFERROR(VLOOKUP($B280,STOCK!$A:$H,4,0)," ")</f>
        <v>6</v>
      </c>
      <c r="AL280" s="65">
        <f>IFERROR(VLOOKUP($B280,STOCK!$A:$H,5,0)," ")</f>
        <v>9</v>
      </c>
      <c r="AM280" s="65">
        <f>IFERROR(VLOOKUP($B280,STOCK!$A:$H,6,0)," ")</f>
        <v>4</v>
      </c>
      <c r="AN280" s="65">
        <f>IFERROR(VLOOKUP($B280,STOCK!$A:$H,7,0)," ")</f>
        <v>6</v>
      </c>
      <c r="AO280" s="65">
        <f>IFERROR(VLOOKUP($B280,STOCK!$A:$H,8,0)," ")</f>
        <v>6</v>
      </c>
      <c r="AP280" s="62">
        <f t="shared" si="52"/>
        <v>75</v>
      </c>
      <c r="AQ280" s="50" t="str">
        <f t="shared" si="53"/>
        <v>SV</v>
      </c>
      <c r="AR280" s="50" t="str">
        <f t="shared" si="54"/>
        <v>SV</v>
      </c>
      <c r="AS280" s="50">
        <f t="shared" si="55"/>
        <v>120</v>
      </c>
      <c r="AT280" s="50">
        <f t="shared" si="56"/>
        <v>45</v>
      </c>
      <c r="AU280" s="63" t="str">
        <f t="shared" si="63"/>
        <v>SV</v>
      </c>
      <c r="AV280" s="67">
        <v>78750.000010000003</v>
      </c>
      <c r="AW280" s="133">
        <v>78638.163889999996</v>
      </c>
      <c r="AX280" s="49">
        <v>89900</v>
      </c>
      <c r="AY280" s="51">
        <f t="shared" si="57"/>
        <v>0.14158730144233811</v>
      </c>
      <c r="AZ280" s="51">
        <f t="shared" si="58"/>
        <v>0.12402669621801998</v>
      </c>
      <c r="BA280" s="49">
        <v>87900</v>
      </c>
      <c r="BB280" s="52">
        <v>3</v>
      </c>
      <c r="BC280" s="51">
        <f t="shared" si="59"/>
        <v>0.11619047604873778</v>
      </c>
      <c r="BD280" s="51">
        <f t="shared" si="60"/>
        <v>0.10409556302616606</v>
      </c>
      <c r="BE280" s="49">
        <v>84900</v>
      </c>
      <c r="BF280" s="52">
        <v>6</v>
      </c>
      <c r="BG280" s="51">
        <f t="shared" si="61"/>
        <v>7.809523795833706E-2</v>
      </c>
      <c r="BH280" s="51">
        <f t="shared" si="62"/>
        <v>7.2438162426383942E-2</v>
      </c>
      <c r="BI280" s="282">
        <f t="shared" si="64"/>
        <v>7</v>
      </c>
    </row>
    <row r="281" spans="1:61" hidden="1">
      <c r="A281" s="54" t="s">
        <v>149</v>
      </c>
      <c r="B281" s="55" t="s">
        <v>1080</v>
      </c>
      <c r="C281" s="55" t="s">
        <v>1081</v>
      </c>
      <c r="D281" s="44" t="s">
        <v>1082</v>
      </c>
      <c r="E281" s="56">
        <v>6</v>
      </c>
      <c r="F281" s="46" t="s">
        <v>5814</v>
      </c>
      <c r="G281" s="47" t="s">
        <v>5814</v>
      </c>
      <c r="H281" s="47" t="s">
        <v>5882</v>
      </c>
      <c r="I281" s="48" t="s">
        <v>5913</v>
      </c>
      <c r="J281" s="48" t="s">
        <v>5925</v>
      </c>
      <c r="K281" s="48" t="s">
        <v>5929</v>
      </c>
      <c r="L281" s="45">
        <v>2490</v>
      </c>
      <c r="M281" s="47" t="s">
        <v>152</v>
      </c>
      <c r="N281" s="60">
        <v>0</v>
      </c>
      <c r="O281" s="58">
        <v>0</v>
      </c>
      <c r="P281" s="58">
        <v>0</v>
      </c>
      <c r="Q281" s="132">
        <v>0</v>
      </c>
      <c r="R281" s="60">
        <v>0</v>
      </c>
      <c r="S281" s="58">
        <v>0</v>
      </c>
      <c r="T281" s="58">
        <v>0</v>
      </c>
      <c r="U281" s="132">
        <v>0</v>
      </c>
      <c r="V281" s="58">
        <v>0</v>
      </c>
      <c r="W281" s="58">
        <v>0</v>
      </c>
      <c r="X281" s="58">
        <v>0</v>
      </c>
      <c r="Y281" s="132">
        <v>0</v>
      </c>
      <c r="Z281" s="61">
        <v>0</v>
      </c>
      <c r="AA281" s="59">
        <v>0</v>
      </c>
      <c r="AB281" s="59">
        <v>0</v>
      </c>
      <c r="AC281" s="132">
        <v>0</v>
      </c>
      <c r="AD281" s="61">
        <v>0</v>
      </c>
      <c r="AE281" s="59">
        <v>0</v>
      </c>
      <c r="AF281" s="59">
        <v>0</v>
      </c>
      <c r="AG281" s="132">
        <v>0</v>
      </c>
      <c r="AH281" s="61">
        <v>0</v>
      </c>
      <c r="AI281" s="132">
        <v>0</v>
      </c>
      <c r="AJ281" s="64">
        <f>IFERROR(VLOOKUP($B281,STOCK!$A:$H,3,0)," ")</f>
        <v>0</v>
      </c>
      <c r="AK281" s="65">
        <f>IFERROR(VLOOKUP($B281,STOCK!$A:$H,4,0)," ")</f>
        <v>0</v>
      </c>
      <c r="AL281" s="65">
        <f>IFERROR(VLOOKUP($B281,STOCK!$A:$H,5,0)," ")</f>
        <v>0</v>
      </c>
      <c r="AM281" s="65">
        <f>IFERROR(VLOOKUP($B281,STOCK!$A:$H,6,0)," ")</f>
        <v>2</v>
      </c>
      <c r="AN281" s="65">
        <f>IFERROR(VLOOKUP($B281,STOCK!$A:$H,7,0)," ")</f>
        <v>0</v>
      </c>
      <c r="AO281" s="65">
        <f>IFERROR(VLOOKUP($B281,STOCK!$A:$H,8,0)," ")</f>
        <v>0</v>
      </c>
      <c r="AP281" s="62" t="str">
        <f t="shared" si="52"/>
        <v>Q</v>
      </c>
      <c r="AQ281" s="50" t="str">
        <f t="shared" si="53"/>
        <v>Q</v>
      </c>
      <c r="AR281" s="50" t="str">
        <f t="shared" si="54"/>
        <v>Q</v>
      </c>
      <c r="AS281" s="50" t="str">
        <f t="shared" si="55"/>
        <v>SV</v>
      </c>
      <c r="AT281" s="50" t="str">
        <f t="shared" si="56"/>
        <v>Q</v>
      </c>
      <c r="AU281" s="63" t="str">
        <f t="shared" si="63"/>
        <v>Q</v>
      </c>
      <c r="AV281" s="67">
        <v>350999.99999899999</v>
      </c>
      <c r="AW281" s="133">
        <v>236340.79414000001</v>
      </c>
      <c r="AX281" s="49">
        <v>454900</v>
      </c>
      <c r="AY281" s="51">
        <f t="shared" si="57"/>
        <v>0.2960113960150883</v>
      </c>
      <c r="AZ281" s="51">
        <f t="shared" si="58"/>
        <v>0.22840184656188176</v>
      </c>
      <c r="BA281" s="49">
        <v>439900</v>
      </c>
      <c r="BB281" s="52">
        <v>3</v>
      </c>
      <c r="BC281" s="51">
        <f t="shared" si="59"/>
        <v>0.25327635327992382</v>
      </c>
      <c r="BD281" s="51">
        <f t="shared" si="60"/>
        <v>0.20209138440781999</v>
      </c>
      <c r="BE281" s="49">
        <v>424900</v>
      </c>
      <c r="BF281" s="52">
        <v>6</v>
      </c>
      <c r="BG281" s="51">
        <f t="shared" si="61"/>
        <v>0.21054131054475933</v>
      </c>
      <c r="BH281" s="51">
        <f t="shared" si="62"/>
        <v>0.17392327606730998</v>
      </c>
      <c r="BI281" s="282">
        <f t="shared" si="64"/>
        <v>0</v>
      </c>
    </row>
    <row r="282" spans="1:61" hidden="1">
      <c r="A282" s="54" t="s">
        <v>149</v>
      </c>
      <c r="B282" s="55" t="s">
        <v>1083</v>
      </c>
      <c r="C282" s="55" t="s">
        <v>1084</v>
      </c>
      <c r="D282" s="44" t="s">
        <v>1085</v>
      </c>
      <c r="E282" s="56">
        <v>6</v>
      </c>
      <c r="F282" s="46" t="s">
        <v>5814</v>
      </c>
      <c r="G282" s="47" t="s">
        <v>5814</v>
      </c>
      <c r="H282" s="47" t="s">
        <v>5882</v>
      </c>
      <c r="I282" s="48" t="s">
        <v>5913</v>
      </c>
      <c r="J282" s="48" t="s">
        <v>5925</v>
      </c>
      <c r="K282" s="48" t="s">
        <v>5929</v>
      </c>
      <c r="L282" s="45">
        <v>2490</v>
      </c>
      <c r="M282" s="47" t="s">
        <v>152</v>
      </c>
      <c r="N282" s="60">
        <v>0</v>
      </c>
      <c r="O282" s="58">
        <v>0</v>
      </c>
      <c r="P282" s="58">
        <v>0</v>
      </c>
      <c r="Q282" s="132">
        <v>0</v>
      </c>
      <c r="R282" s="60">
        <v>0</v>
      </c>
      <c r="S282" s="58">
        <v>0</v>
      </c>
      <c r="T282" s="58">
        <v>0</v>
      </c>
      <c r="U282" s="132">
        <v>0</v>
      </c>
      <c r="V282" s="58">
        <v>0</v>
      </c>
      <c r="W282" s="58">
        <v>0</v>
      </c>
      <c r="X282" s="58">
        <v>0</v>
      </c>
      <c r="Y282" s="132">
        <v>0</v>
      </c>
      <c r="Z282" s="61">
        <v>0</v>
      </c>
      <c r="AA282" s="59">
        <v>0</v>
      </c>
      <c r="AB282" s="59">
        <v>0</v>
      </c>
      <c r="AC282" s="132">
        <v>0</v>
      </c>
      <c r="AD282" s="61">
        <v>0</v>
      </c>
      <c r="AE282" s="59">
        <v>0</v>
      </c>
      <c r="AF282" s="59">
        <v>0</v>
      </c>
      <c r="AG282" s="132">
        <v>0</v>
      </c>
      <c r="AH282" s="61">
        <v>0</v>
      </c>
      <c r="AI282" s="132">
        <v>0</v>
      </c>
      <c r="AJ282" s="64">
        <f>IFERROR(VLOOKUP($B282,STOCK!$A:$H,3,0)," ")</f>
        <v>0</v>
      </c>
      <c r="AK282" s="65">
        <f>IFERROR(VLOOKUP($B282,STOCK!$A:$H,4,0)," ")</f>
        <v>0</v>
      </c>
      <c r="AL282" s="65">
        <f>IFERROR(VLOOKUP($B282,STOCK!$A:$H,5,0)," ")</f>
        <v>0</v>
      </c>
      <c r="AM282" s="65">
        <f>IFERROR(VLOOKUP($B282,STOCK!$A:$H,6,0)," ")</f>
        <v>2</v>
      </c>
      <c r="AN282" s="65">
        <f>IFERROR(VLOOKUP($B282,STOCK!$A:$H,7,0)," ")</f>
        <v>0</v>
      </c>
      <c r="AO282" s="65">
        <f>IFERROR(VLOOKUP($B282,STOCK!$A:$H,8,0)," ")</f>
        <v>0</v>
      </c>
      <c r="AP282" s="62" t="str">
        <f t="shared" si="52"/>
        <v>Q</v>
      </c>
      <c r="AQ282" s="50" t="str">
        <f t="shared" si="53"/>
        <v>Q</v>
      </c>
      <c r="AR282" s="50" t="str">
        <f t="shared" si="54"/>
        <v>Q</v>
      </c>
      <c r="AS282" s="50" t="str">
        <f t="shared" si="55"/>
        <v>SV</v>
      </c>
      <c r="AT282" s="50" t="str">
        <f t="shared" si="56"/>
        <v>Q</v>
      </c>
      <c r="AU282" s="63" t="str">
        <f t="shared" si="63"/>
        <v>Q</v>
      </c>
      <c r="AV282" s="67">
        <v>299699.99999500002</v>
      </c>
      <c r="AW282" s="133">
        <v>153233.74539</v>
      </c>
      <c r="AX282" s="49">
        <v>389900</v>
      </c>
      <c r="AY282" s="51">
        <f t="shared" si="57"/>
        <v>0.30096763432267215</v>
      </c>
      <c r="AZ282" s="51">
        <f t="shared" si="58"/>
        <v>0.23134136959476784</v>
      </c>
      <c r="BA282" s="49">
        <v>379900</v>
      </c>
      <c r="BB282" s="52">
        <v>3</v>
      </c>
      <c r="BC282" s="51">
        <f t="shared" si="59"/>
        <v>0.26760093428874865</v>
      </c>
      <c r="BD282" s="51">
        <f t="shared" si="60"/>
        <v>0.21110818637799417</v>
      </c>
      <c r="BE282" s="49">
        <v>369900</v>
      </c>
      <c r="BF282" s="52">
        <v>6</v>
      </c>
      <c r="BG282" s="51">
        <f t="shared" si="61"/>
        <v>0.23423423425482537</v>
      </c>
      <c r="BH282" s="51">
        <f t="shared" si="62"/>
        <v>0.18978102191132734</v>
      </c>
      <c r="BI282" s="282">
        <f t="shared" si="64"/>
        <v>0</v>
      </c>
    </row>
    <row r="283" spans="1:61" hidden="1">
      <c r="A283" s="54" t="s">
        <v>149</v>
      </c>
      <c r="B283" s="55" t="s">
        <v>1086</v>
      </c>
      <c r="C283" s="55" t="s">
        <v>1087</v>
      </c>
      <c r="D283" s="44" t="s">
        <v>1088</v>
      </c>
      <c r="E283" s="56">
        <v>12</v>
      </c>
      <c r="F283" s="46" t="s">
        <v>5814</v>
      </c>
      <c r="G283" s="47" t="s">
        <v>5814</v>
      </c>
      <c r="H283" s="47" t="s">
        <v>5882</v>
      </c>
      <c r="I283" s="48" t="s">
        <v>5930</v>
      </c>
      <c r="J283" s="48" t="s">
        <v>5931</v>
      </c>
      <c r="K283" s="48" t="s">
        <v>5932</v>
      </c>
      <c r="L283" s="45">
        <v>66</v>
      </c>
      <c r="M283" s="47" t="s">
        <v>5869</v>
      </c>
      <c r="N283" s="60">
        <v>0</v>
      </c>
      <c r="O283" s="58">
        <v>0</v>
      </c>
      <c r="P283" s="58">
        <v>0</v>
      </c>
      <c r="Q283" s="132">
        <v>0</v>
      </c>
      <c r="R283" s="60">
        <v>0</v>
      </c>
      <c r="S283" s="58">
        <v>0</v>
      </c>
      <c r="T283" s="58">
        <v>0</v>
      </c>
      <c r="U283" s="132">
        <v>0</v>
      </c>
      <c r="V283" s="58">
        <v>0</v>
      </c>
      <c r="W283" s="58">
        <v>0</v>
      </c>
      <c r="X283" s="58">
        <v>0</v>
      </c>
      <c r="Y283" s="132">
        <v>0</v>
      </c>
      <c r="Z283" s="61">
        <v>0</v>
      </c>
      <c r="AA283" s="59">
        <v>0</v>
      </c>
      <c r="AB283" s="59">
        <v>0</v>
      </c>
      <c r="AC283" s="132">
        <v>0</v>
      </c>
      <c r="AD283" s="61">
        <v>0</v>
      </c>
      <c r="AE283" s="59">
        <v>0</v>
      </c>
      <c r="AF283" s="59">
        <v>0</v>
      </c>
      <c r="AG283" s="132">
        <v>0</v>
      </c>
      <c r="AH283" s="61">
        <v>0</v>
      </c>
      <c r="AI283" s="132">
        <v>0</v>
      </c>
      <c r="AJ283" s="64">
        <f>IFERROR(VLOOKUP($B283,STOCK!$A:$H,3,0)," ")</f>
        <v>60</v>
      </c>
      <c r="AK283" s="65">
        <f>IFERROR(VLOOKUP($B283,STOCK!$A:$H,4,0)," ")</f>
        <v>0</v>
      </c>
      <c r="AL283" s="65">
        <f>IFERROR(VLOOKUP($B283,STOCK!$A:$H,5,0)," ")</f>
        <v>0</v>
      </c>
      <c r="AM283" s="65">
        <f>IFERROR(VLOOKUP($B283,STOCK!$A:$H,6,0)," ")</f>
        <v>0</v>
      </c>
      <c r="AN283" s="65">
        <f>IFERROR(VLOOKUP($B283,STOCK!$A:$H,7,0)," ")</f>
        <v>0</v>
      </c>
      <c r="AO283" s="65">
        <f>IFERROR(VLOOKUP($B283,STOCK!$A:$H,8,0)," ")</f>
        <v>0</v>
      </c>
      <c r="AP283" s="62" t="str">
        <f t="shared" si="52"/>
        <v>SV</v>
      </c>
      <c r="AQ283" s="50" t="str">
        <f t="shared" si="53"/>
        <v>Q</v>
      </c>
      <c r="AR283" s="50" t="str">
        <f t="shared" si="54"/>
        <v>Q</v>
      </c>
      <c r="AS283" s="50" t="str">
        <f t="shared" si="55"/>
        <v>Q</v>
      </c>
      <c r="AT283" s="50" t="str">
        <f t="shared" si="56"/>
        <v>Q</v>
      </c>
      <c r="AU283" s="63" t="str">
        <f t="shared" si="63"/>
        <v>Q</v>
      </c>
      <c r="AV283" s="67">
        <v>5899.9999959999996</v>
      </c>
      <c r="AW283" s="133">
        <v>5899.99982</v>
      </c>
      <c r="AX283" s="49">
        <v>6750</v>
      </c>
      <c r="AY283" s="51">
        <f t="shared" si="57"/>
        <v>0.14406779738580866</v>
      </c>
      <c r="AZ283" s="51">
        <f t="shared" si="58"/>
        <v>0.12592592651851858</v>
      </c>
      <c r="BA283" s="49">
        <v>6500</v>
      </c>
      <c r="BB283" s="52">
        <v>6</v>
      </c>
      <c r="BC283" s="51">
        <f t="shared" si="59"/>
        <v>0.1016949160011491</v>
      </c>
      <c r="BD283" s="51">
        <f t="shared" si="60"/>
        <v>9.2307692923076987E-2</v>
      </c>
      <c r="BE283" s="49">
        <v>6250</v>
      </c>
      <c r="BF283" s="52">
        <v>12</v>
      </c>
      <c r="BG283" s="51">
        <f t="shared" si="61"/>
        <v>5.932203461648955E-2</v>
      </c>
      <c r="BH283" s="51">
        <f t="shared" si="62"/>
        <v>5.6000000640000068E-2</v>
      </c>
      <c r="BI283" s="282">
        <f t="shared" si="64"/>
        <v>0</v>
      </c>
    </row>
    <row r="284" spans="1:61" hidden="1">
      <c r="A284" s="54" t="s">
        <v>149</v>
      </c>
      <c r="B284" s="55" t="s">
        <v>1089</v>
      </c>
      <c r="C284" s="55" t="s">
        <v>1090</v>
      </c>
      <c r="D284" s="44" t="s">
        <v>1091</v>
      </c>
      <c r="E284" s="56">
        <v>12</v>
      </c>
      <c r="F284" s="46" t="s">
        <v>5814</v>
      </c>
      <c r="G284" s="47" t="s">
        <v>5814</v>
      </c>
      <c r="H284" s="47" t="s">
        <v>5882</v>
      </c>
      <c r="I284" s="48" t="s">
        <v>5930</v>
      </c>
      <c r="J284" s="48" t="s">
        <v>5931</v>
      </c>
      <c r="K284" s="48" t="s">
        <v>5932</v>
      </c>
      <c r="L284" s="45">
        <v>66</v>
      </c>
      <c r="M284" s="47" t="s">
        <v>5869</v>
      </c>
      <c r="N284" s="60">
        <v>0</v>
      </c>
      <c r="O284" s="58">
        <v>0</v>
      </c>
      <c r="P284" s="58">
        <v>0</v>
      </c>
      <c r="Q284" s="132">
        <v>0</v>
      </c>
      <c r="R284" s="60">
        <v>0</v>
      </c>
      <c r="S284" s="58">
        <v>0</v>
      </c>
      <c r="T284" s="58">
        <v>0</v>
      </c>
      <c r="U284" s="132">
        <v>0</v>
      </c>
      <c r="V284" s="58">
        <v>0</v>
      </c>
      <c r="W284" s="58">
        <v>0</v>
      </c>
      <c r="X284" s="58">
        <v>0</v>
      </c>
      <c r="Y284" s="132">
        <v>0</v>
      </c>
      <c r="Z284" s="61">
        <v>0</v>
      </c>
      <c r="AA284" s="59">
        <v>0</v>
      </c>
      <c r="AB284" s="59">
        <v>0</v>
      </c>
      <c r="AC284" s="132">
        <v>0</v>
      </c>
      <c r="AD284" s="61">
        <v>0</v>
      </c>
      <c r="AE284" s="59">
        <v>0</v>
      </c>
      <c r="AF284" s="59">
        <v>0</v>
      </c>
      <c r="AG284" s="132">
        <v>0</v>
      </c>
      <c r="AH284" s="61">
        <v>0</v>
      </c>
      <c r="AI284" s="132">
        <v>0</v>
      </c>
      <c r="AJ284" s="64">
        <f>IFERROR(VLOOKUP($B284,STOCK!$A:$H,3,0)," ")</f>
        <v>59</v>
      </c>
      <c r="AK284" s="65">
        <f>IFERROR(VLOOKUP($B284,STOCK!$A:$H,4,0)," ")</f>
        <v>1</v>
      </c>
      <c r="AL284" s="65">
        <f>IFERROR(VLOOKUP($B284,STOCK!$A:$H,5,0)," ")</f>
        <v>0</v>
      </c>
      <c r="AM284" s="65">
        <f>IFERROR(VLOOKUP($B284,STOCK!$A:$H,6,0)," ")</f>
        <v>24</v>
      </c>
      <c r="AN284" s="65">
        <f>IFERROR(VLOOKUP($B284,STOCK!$A:$H,7,0)," ")</f>
        <v>0</v>
      </c>
      <c r="AO284" s="65">
        <f>IFERROR(VLOOKUP($B284,STOCK!$A:$H,8,0)," ")</f>
        <v>0</v>
      </c>
      <c r="AP284" s="62" t="str">
        <f t="shared" si="52"/>
        <v>SV</v>
      </c>
      <c r="AQ284" s="50" t="str">
        <f t="shared" si="53"/>
        <v>SV</v>
      </c>
      <c r="AR284" s="50" t="str">
        <f t="shared" si="54"/>
        <v>Q</v>
      </c>
      <c r="AS284" s="50" t="str">
        <f t="shared" si="55"/>
        <v>SV</v>
      </c>
      <c r="AT284" s="50" t="str">
        <f t="shared" si="56"/>
        <v>Q</v>
      </c>
      <c r="AU284" s="63" t="str">
        <f t="shared" si="63"/>
        <v>Q</v>
      </c>
      <c r="AV284" s="67">
        <v>5899.9999959999996</v>
      </c>
      <c r="AW284" s="133">
        <v>5899.9999299999999</v>
      </c>
      <c r="AX284" s="49">
        <v>6750</v>
      </c>
      <c r="AY284" s="51">
        <f t="shared" si="57"/>
        <v>0.14406779738580866</v>
      </c>
      <c r="AZ284" s="51">
        <f t="shared" si="58"/>
        <v>0.12592592651851858</v>
      </c>
      <c r="BA284" s="49">
        <v>6500</v>
      </c>
      <c r="BB284" s="52">
        <v>6</v>
      </c>
      <c r="BC284" s="51">
        <f t="shared" si="59"/>
        <v>0.1016949160011491</v>
      </c>
      <c r="BD284" s="51">
        <f t="shared" si="60"/>
        <v>9.2307692923076987E-2</v>
      </c>
      <c r="BE284" s="49">
        <v>6250</v>
      </c>
      <c r="BF284" s="52">
        <v>12</v>
      </c>
      <c r="BG284" s="51">
        <f t="shared" si="61"/>
        <v>5.932203461648955E-2</v>
      </c>
      <c r="BH284" s="51">
        <f t="shared" si="62"/>
        <v>5.6000000640000068E-2</v>
      </c>
      <c r="BI284" s="282">
        <f t="shared" si="64"/>
        <v>0</v>
      </c>
    </row>
    <row r="285" spans="1:61" hidden="1">
      <c r="A285" s="54" t="s">
        <v>150</v>
      </c>
      <c r="B285" s="55" t="s">
        <v>1092</v>
      </c>
      <c r="C285" s="55" t="s">
        <v>1093</v>
      </c>
      <c r="D285" s="44" t="s">
        <v>1094</v>
      </c>
      <c r="E285" s="56">
        <v>12</v>
      </c>
      <c r="F285" s="46" t="s">
        <v>5814</v>
      </c>
      <c r="G285" s="47" t="s">
        <v>5814</v>
      </c>
      <c r="H285" s="47" t="s">
        <v>5882</v>
      </c>
      <c r="I285" s="48" t="s">
        <v>5930</v>
      </c>
      <c r="J285" s="48" t="s">
        <v>5931</v>
      </c>
      <c r="K285" s="48" t="s">
        <v>5932</v>
      </c>
      <c r="L285" s="45">
        <v>66</v>
      </c>
      <c r="M285" s="47" t="s">
        <v>5869</v>
      </c>
      <c r="N285" s="60">
        <v>333</v>
      </c>
      <c r="O285" s="58">
        <v>0</v>
      </c>
      <c r="P285" s="58">
        <v>0</v>
      </c>
      <c r="Q285" s="132">
        <v>0</v>
      </c>
      <c r="R285" s="60">
        <v>108</v>
      </c>
      <c r="S285" s="58">
        <v>0</v>
      </c>
      <c r="T285" s="58">
        <v>0</v>
      </c>
      <c r="U285" s="132">
        <v>0</v>
      </c>
      <c r="V285" s="58">
        <v>16</v>
      </c>
      <c r="W285" s="58">
        <v>0</v>
      </c>
      <c r="X285" s="58">
        <v>0</v>
      </c>
      <c r="Y285" s="132">
        <v>0</v>
      </c>
      <c r="Z285" s="61">
        <v>0</v>
      </c>
      <c r="AA285" s="59">
        <v>0</v>
      </c>
      <c r="AB285" s="59">
        <v>0</v>
      </c>
      <c r="AC285" s="132">
        <v>0</v>
      </c>
      <c r="AD285" s="61">
        <v>72</v>
      </c>
      <c r="AE285" s="59">
        <v>0</v>
      </c>
      <c r="AF285" s="59">
        <v>0</v>
      </c>
      <c r="AG285" s="132">
        <v>0</v>
      </c>
      <c r="AH285" s="61">
        <v>0</v>
      </c>
      <c r="AI285" s="132">
        <v>0</v>
      </c>
      <c r="AJ285" s="64">
        <f>IFERROR(VLOOKUP($B285,STOCK!$A:$H,3,0)," ")</f>
        <v>28</v>
      </c>
      <c r="AK285" s="65">
        <f>IFERROR(VLOOKUP($B285,STOCK!$A:$H,4,0)," ")</f>
        <v>5</v>
      </c>
      <c r="AL285" s="65">
        <f>IFERROR(VLOOKUP($B285,STOCK!$A:$H,5,0)," ")</f>
        <v>0</v>
      </c>
      <c r="AM285" s="65">
        <f>IFERROR(VLOOKUP($B285,STOCK!$A:$H,6,0)," ")</f>
        <v>0</v>
      </c>
      <c r="AN285" s="65">
        <f>IFERROR(VLOOKUP($B285,STOCK!$A:$H,7,0)," ")</f>
        <v>0</v>
      </c>
      <c r="AO285" s="65">
        <f>IFERROR(VLOOKUP($B285,STOCK!$A:$H,8,0)," ")</f>
        <v>0</v>
      </c>
      <c r="AP285" s="62" t="str">
        <f t="shared" si="52"/>
        <v>SV</v>
      </c>
      <c r="AQ285" s="50" t="str">
        <f t="shared" si="53"/>
        <v>SV</v>
      </c>
      <c r="AR285" s="50" t="str">
        <f t="shared" si="54"/>
        <v>Q</v>
      </c>
      <c r="AS285" s="50" t="str">
        <f t="shared" si="55"/>
        <v>Q</v>
      </c>
      <c r="AT285" s="50" t="str">
        <f t="shared" si="56"/>
        <v>Q</v>
      </c>
      <c r="AU285" s="63" t="str">
        <f t="shared" si="63"/>
        <v>Q</v>
      </c>
      <c r="AV285" s="67">
        <v>5249.9999969999999</v>
      </c>
      <c r="AW285" s="133">
        <v>5249.9998100000003</v>
      </c>
      <c r="AX285" s="49">
        <v>5900</v>
      </c>
      <c r="AY285" s="51">
        <f t="shared" si="57"/>
        <v>0.12380952445170079</v>
      </c>
      <c r="AZ285" s="51">
        <f t="shared" si="58"/>
        <v>0.11016949203389832</v>
      </c>
      <c r="BA285" s="49">
        <v>5750</v>
      </c>
      <c r="BB285" s="52">
        <v>6</v>
      </c>
      <c r="BC285" s="51">
        <f t="shared" si="59"/>
        <v>9.5238095863945604E-2</v>
      </c>
      <c r="BD285" s="51">
        <f t="shared" si="60"/>
        <v>8.6956522260869584E-2</v>
      </c>
      <c r="BE285" s="49">
        <v>0</v>
      </c>
      <c r="BF285" s="52">
        <v>0</v>
      </c>
      <c r="BG285" s="51">
        <f t="shared" si="61"/>
        <v>-1</v>
      </c>
      <c r="BH285" s="51">
        <f t="shared" si="62"/>
        <v>0</v>
      </c>
      <c r="BI285" s="282">
        <f t="shared" si="64"/>
        <v>0</v>
      </c>
    </row>
    <row r="286" spans="1:61" hidden="1">
      <c r="A286" s="54" t="s">
        <v>150</v>
      </c>
      <c r="B286" s="55" t="s">
        <v>1095</v>
      </c>
      <c r="C286" s="55" t="s">
        <v>1096</v>
      </c>
      <c r="D286" s="44" t="s">
        <v>1097</v>
      </c>
      <c r="E286" s="56">
        <v>12</v>
      </c>
      <c r="F286" s="46" t="s">
        <v>5814</v>
      </c>
      <c r="G286" s="47" t="s">
        <v>5814</v>
      </c>
      <c r="H286" s="47" t="s">
        <v>5882</v>
      </c>
      <c r="I286" s="48" t="s">
        <v>5930</v>
      </c>
      <c r="J286" s="48" t="s">
        <v>5931</v>
      </c>
      <c r="K286" s="48" t="s">
        <v>5933</v>
      </c>
      <c r="L286" s="45">
        <v>428</v>
      </c>
      <c r="M286" s="47" t="s">
        <v>5850</v>
      </c>
      <c r="N286" s="60">
        <v>0</v>
      </c>
      <c r="O286" s="58">
        <v>0</v>
      </c>
      <c r="P286" s="58">
        <v>0</v>
      </c>
      <c r="Q286" s="132">
        <v>0</v>
      </c>
      <c r="R286" s="60">
        <v>3</v>
      </c>
      <c r="S286" s="58">
        <v>0</v>
      </c>
      <c r="T286" s="58">
        <v>2</v>
      </c>
      <c r="U286" s="132">
        <v>1</v>
      </c>
      <c r="V286" s="58">
        <v>0</v>
      </c>
      <c r="W286" s="58">
        <v>0</v>
      </c>
      <c r="X286" s="58">
        <v>0</v>
      </c>
      <c r="Y286" s="132">
        <v>0</v>
      </c>
      <c r="Z286" s="61">
        <v>1</v>
      </c>
      <c r="AA286" s="59">
        <v>0</v>
      </c>
      <c r="AB286" s="59">
        <v>0</v>
      </c>
      <c r="AC286" s="132">
        <v>0</v>
      </c>
      <c r="AD286" s="61">
        <v>0</v>
      </c>
      <c r="AE286" s="59">
        <v>1</v>
      </c>
      <c r="AF286" s="59">
        <v>1</v>
      </c>
      <c r="AG286" s="132">
        <v>2</v>
      </c>
      <c r="AH286" s="61">
        <v>0</v>
      </c>
      <c r="AI286" s="132">
        <v>0</v>
      </c>
      <c r="AJ286" s="64">
        <f>IFERROR(VLOOKUP($B286,STOCK!$A:$H,3,0)," ")</f>
        <v>6</v>
      </c>
      <c r="AK286" s="65">
        <f>IFERROR(VLOOKUP($B286,STOCK!$A:$H,4,0)," ")</f>
        <v>8</v>
      </c>
      <c r="AL286" s="65">
        <f>IFERROR(VLOOKUP($B286,STOCK!$A:$H,5,0)," ")</f>
        <v>10</v>
      </c>
      <c r="AM286" s="65">
        <f>IFERROR(VLOOKUP($B286,STOCK!$A:$H,6,0)," ")</f>
        <v>8</v>
      </c>
      <c r="AN286" s="65">
        <f>IFERROR(VLOOKUP($B286,STOCK!$A:$H,7,0)," ")</f>
        <v>13</v>
      </c>
      <c r="AO286" s="65">
        <f>IFERROR(VLOOKUP($B286,STOCK!$A:$H,8,0)," ")</f>
        <v>6</v>
      </c>
      <c r="AP286" s="62" t="str">
        <f t="shared" si="52"/>
        <v>SV</v>
      </c>
      <c r="AQ286" s="50">
        <f t="shared" si="53"/>
        <v>240</v>
      </c>
      <c r="AR286" s="50" t="str">
        <f t="shared" si="54"/>
        <v>SV</v>
      </c>
      <c r="AS286" s="50" t="str">
        <f t="shared" si="55"/>
        <v>SV</v>
      </c>
      <c r="AT286" s="50">
        <f t="shared" si="56"/>
        <v>195</v>
      </c>
      <c r="AU286" s="63" t="str">
        <f t="shared" si="63"/>
        <v>SV</v>
      </c>
      <c r="AV286" s="67">
        <v>5800.0000300000002</v>
      </c>
      <c r="AW286" s="133">
        <v>5799.9998100000003</v>
      </c>
      <c r="AX286" s="49">
        <v>6900</v>
      </c>
      <c r="AY286" s="51">
        <f t="shared" si="57"/>
        <v>0.18965516626040424</v>
      </c>
      <c r="AZ286" s="51">
        <f t="shared" si="58"/>
        <v>0.15942028550724635</v>
      </c>
      <c r="BA286" s="49">
        <v>6750</v>
      </c>
      <c r="BB286" s="52">
        <v>3</v>
      </c>
      <c r="BC286" s="51">
        <f t="shared" si="59"/>
        <v>0.16379309742865633</v>
      </c>
      <c r="BD286" s="51">
        <f t="shared" si="60"/>
        <v>0.14074073629629627</v>
      </c>
      <c r="BE286" s="49">
        <v>6550</v>
      </c>
      <c r="BF286" s="52">
        <v>12</v>
      </c>
      <c r="BG286" s="51">
        <f t="shared" si="61"/>
        <v>0.12931033898632571</v>
      </c>
      <c r="BH286" s="51">
        <f t="shared" si="62"/>
        <v>0.11450381221374044</v>
      </c>
      <c r="BI286" s="282">
        <f t="shared" si="64"/>
        <v>3</v>
      </c>
    </row>
    <row r="287" spans="1:61" hidden="1">
      <c r="A287" s="54" t="s">
        <v>150</v>
      </c>
      <c r="B287" s="55" t="s">
        <v>1098</v>
      </c>
      <c r="C287" s="55" t="s">
        <v>1099</v>
      </c>
      <c r="D287" s="44" t="s">
        <v>1100</v>
      </c>
      <c r="E287" s="56">
        <v>6</v>
      </c>
      <c r="F287" s="46" t="s">
        <v>5814</v>
      </c>
      <c r="G287" s="47" t="s">
        <v>5814</v>
      </c>
      <c r="H287" s="47" t="s">
        <v>5882</v>
      </c>
      <c r="I287" s="48" t="s">
        <v>5930</v>
      </c>
      <c r="J287" s="48" t="s">
        <v>5931</v>
      </c>
      <c r="K287" s="48" t="s">
        <v>5934</v>
      </c>
      <c r="L287" s="45">
        <v>788</v>
      </c>
      <c r="M287" s="47" t="s">
        <v>5916</v>
      </c>
      <c r="N287" s="60">
        <v>0</v>
      </c>
      <c r="O287" s="58">
        <v>1</v>
      </c>
      <c r="P287" s="58">
        <v>0</v>
      </c>
      <c r="Q287" s="132">
        <v>0</v>
      </c>
      <c r="R287" s="60">
        <v>0</v>
      </c>
      <c r="S287" s="58">
        <v>0</v>
      </c>
      <c r="T287" s="58">
        <v>0</v>
      </c>
      <c r="U287" s="132">
        <v>0</v>
      </c>
      <c r="V287" s="58">
        <v>1</v>
      </c>
      <c r="W287" s="58">
        <v>0</v>
      </c>
      <c r="X287" s="58">
        <v>1</v>
      </c>
      <c r="Y287" s="132">
        <v>1</v>
      </c>
      <c r="Z287" s="61">
        <v>0</v>
      </c>
      <c r="AA287" s="59">
        <v>0</v>
      </c>
      <c r="AB287" s="59">
        <v>0</v>
      </c>
      <c r="AC287" s="132">
        <v>0</v>
      </c>
      <c r="AD287" s="61">
        <v>0</v>
      </c>
      <c r="AE287" s="59">
        <v>0</v>
      </c>
      <c r="AF287" s="59">
        <v>0</v>
      </c>
      <c r="AG287" s="132">
        <v>1</v>
      </c>
      <c r="AH287" s="61">
        <v>0</v>
      </c>
      <c r="AI287" s="132">
        <v>0</v>
      </c>
      <c r="AJ287" s="64">
        <f>IFERROR(VLOOKUP($B287,STOCK!$A:$H,3,0)," ")</f>
        <v>6</v>
      </c>
      <c r="AK287" s="65">
        <f>IFERROR(VLOOKUP($B287,STOCK!$A:$H,4,0)," ")</f>
        <v>35</v>
      </c>
      <c r="AL287" s="65">
        <f>IFERROR(VLOOKUP($B287,STOCK!$A:$H,5,0)," ")</f>
        <v>28</v>
      </c>
      <c r="AM287" s="65">
        <f>IFERROR(VLOOKUP($B287,STOCK!$A:$H,6,0)," ")</f>
        <v>21</v>
      </c>
      <c r="AN287" s="65">
        <f>IFERROR(VLOOKUP($B287,STOCK!$A:$H,7,0)," ")</f>
        <v>27</v>
      </c>
      <c r="AO287" s="65">
        <f>IFERROR(VLOOKUP($B287,STOCK!$A:$H,8,0)," ")</f>
        <v>35</v>
      </c>
      <c r="AP287" s="62" t="str">
        <f t="shared" si="52"/>
        <v>SV</v>
      </c>
      <c r="AQ287" s="50" t="str">
        <f t="shared" si="53"/>
        <v>SV</v>
      </c>
      <c r="AR287" s="50">
        <f t="shared" si="54"/>
        <v>840</v>
      </c>
      <c r="AS287" s="50" t="str">
        <f t="shared" si="55"/>
        <v>SV</v>
      </c>
      <c r="AT287" s="50">
        <f t="shared" si="56"/>
        <v>810</v>
      </c>
      <c r="AU287" s="63" t="str">
        <f t="shared" si="63"/>
        <v>SV</v>
      </c>
      <c r="AV287" s="67">
        <v>38822.999995999999</v>
      </c>
      <c r="AW287" s="133">
        <v>34505.44339</v>
      </c>
      <c r="AX287" s="49">
        <v>49900</v>
      </c>
      <c r="AY287" s="51">
        <f t="shared" si="57"/>
        <v>0.28532055753396923</v>
      </c>
      <c r="AZ287" s="51">
        <f t="shared" si="58"/>
        <v>0.2219839680160321</v>
      </c>
      <c r="BA287" s="49">
        <v>47900</v>
      </c>
      <c r="BB287" s="52">
        <v>3</v>
      </c>
      <c r="BC287" s="51">
        <f t="shared" si="59"/>
        <v>0.23380470352459159</v>
      </c>
      <c r="BD287" s="51">
        <f t="shared" si="60"/>
        <v>0.18949895624217122</v>
      </c>
      <c r="BE287" s="49">
        <v>44900</v>
      </c>
      <c r="BF287" s="52">
        <v>6</v>
      </c>
      <c r="BG287" s="51">
        <f t="shared" si="61"/>
        <v>0.15653092251052536</v>
      </c>
      <c r="BH287" s="51">
        <f t="shared" si="62"/>
        <v>0.13534521167037866</v>
      </c>
      <c r="BI287" s="282">
        <f t="shared" si="64"/>
        <v>2</v>
      </c>
    </row>
    <row r="288" spans="1:61" hidden="1">
      <c r="A288" s="54" t="s">
        <v>150</v>
      </c>
      <c r="B288" s="55" t="s">
        <v>1101</v>
      </c>
      <c r="C288" s="55" t="s">
        <v>1102</v>
      </c>
      <c r="D288" s="44" t="s">
        <v>1103</v>
      </c>
      <c r="E288" s="56">
        <v>12</v>
      </c>
      <c r="F288" s="46" t="s">
        <v>5814</v>
      </c>
      <c r="G288" s="47" t="s">
        <v>5814</v>
      </c>
      <c r="H288" s="47" t="s">
        <v>5882</v>
      </c>
      <c r="I288" s="48" t="s">
        <v>5930</v>
      </c>
      <c r="J288" s="48" t="s">
        <v>5931</v>
      </c>
      <c r="K288" s="48" t="s">
        <v>5935</v>
      </c>
      <c r="L288" s="45">
        <v>27</v>
      </c>
      <c r="M288" s="47" t="s">
        <v>5871</v>
      </c>
      <c r="N288" s="60">
        <v>1</v>
      </c>
      <c r="O288" s="58">
        <v>0</v>
      </c>
      <c r="P288" s="58">
        <v>0</v>
      </c>
      <c r="Q288" s="132">
        <v>0</v>
      </c>
      <c r="R288" s="60">
        <v>2</v>
      </c>
      <c r="S288" s="58">
        <v>0</v>
      </c>
      <c r="T288" s="58">
        <v>0</v>
      </c>
      <c r="U288" s="132">
        <v>0</v>
      </c>
      <c r="V288" s="58">
        <v>0</v>
      </c>
      <c r="W288" s="58">
        <v>0</v>
      </c>
      <c r="X288" s="58">
        <v>0</v>
      </c>
      <c r="Y288" s="132">
        <v>0</v>
      </c>
      <c r="Z288" s="61">
        <v>0</v>
      </c>
      <c r="AA288" s="59">
        <v>0</v>
      </c>
      <c r="AB288" s="59">
        <v>0</v>
      </c>
      <c r="AC288" s="132">
        <v>0</v>
      </c>
      <c r="AD288" s="61">
        <v>0</v>
      </c>
      <c r="AE288" s="59">
        <v>0</v>
      </c>
      <c r="AF288" s="59">
        <v>0</v>
      </c>
      <c r="AG288" s="132">
        <v>0</v>
      </c>
      <c r="AH288" s="61">
        <v>0</v>
      </c>
      <c r="AI288" s="132">
        <v>0</v>
      </c>
      <c r="AJ288" s="64">
        <f>IFERROR(VLOOKUP($B288,STOCK!$A:$H,3,0)," ")</f>
        <v>0</v>
      </c>
      <c r="AK288" s="65">
        <f>IFERROR(VLOOKUP($B288,STOCK!$A:$H,4,0)," ")</f>
        <v>2</v>
      </c>
      <c r="AL288" s="65">
        <f>IFERROR(VLOOKUP($B288,STOCK!$A:$H,5,0)," ")</f>
        <v>0</v>
      </c>
      <c r="AM288" s="65">
        <f>IFERROR(VLOOKUP($B288,STOCK!$A:$H,6,0)," ")</f>
        <v>3</v>
      </c>
      <c r="AN288" s="65">
        <f>IFERROR(VLOOKUP($B288,STOCK!$A:$H,7,0)," ")</f>
        <v>0</v>
      </c>
      <c r="AO288" s="65">
        <f>IFERROR(VLOOKUP($B288,STOCK!$A:$H,8,0)," ")</f>
        <v>6</v>
      </c>
      <c r="AP288" s="62" t="str">
        <f t="shared" si="52"/>
        <v>Q</v>
      </c>
      <c r="AQ288" s="50" t="str">
        <f t="shared" si="53"/>
        <v>SV</v>
      </c>
      <c r="AR288" s="50" t="str">
        <f t="shared" si="54"/>
        <v>Q</v>
      </c>
      <c r="AS288" s="50" t="str">
        <f t="shared" si="55"/>
        <v>SV</v>
      </c>
      <c r="AT288" s="50" t="str">
        <f t="shared" si="56"/>
        <v>Q</v>
      </c>
      <c r="AU288" s="63" t="str">
        <f t="shared" si="63"/>
        <v>SV</v>
      </c>
      <c r="AV288" s="67">
        <v>106134.00006000001</v>
      </c>
      <c r="AW288" s="133">
        <v>115484.30322</v>
      </c>
      <c r="AX288" s="49">
        <v>144900</v>
      </c>
      <c r="AY288" s="51">
        <f t="shared" si="57"/>
        <v>0.36525524259977638</v>
      </c>
      <c r="AZ288" s="51">
        <f t="shared" si="58"/>
        <v>0.26753623146997924</v>
      </c>
      <c r="BA288" s="49">
        <v>142900</v>
      </c>
      <c r="BB288" s="52">
        <v>3</v>
      </c>
      <c r="BC288" s="51">
        <f t="shared" si="59"/>
        <v>0.34641113987238126</v>
      </c>
      <c r="BD288" s="51">
        <f t="shared" si="60"/>
        <v>0.25728481413575921</v>
      </c>
      <c r="BE288" s="49">
        <v>139900</v>
      </c>
      <c r="BF288" s="52">
        <v>6</v>
      </c>
      <c r="BG288" s="51">
        <f t="shared" si="61"/>
        <v>0.31814498578128858</v>
      </c>
      <c r="BH288" s="51">
        <f t="shared" si="62"/>
        <v>0.24135811250893491</v>
      </c>
      <c r="BI288" s="282">
        <f t="shared" si="64"/>
        <v>0</v>
      </c>
    </row>
    <row r="289" spans="1:61" hidden="1">
      <c r="A289" s="54" t="s">
        <v>150</v>
      </c>
      <c r="B289" s="55" t="s">
        <v>1104</v>
      </c>
      <c r="C289" s="55" t="s">
        <v>1105</v>
      </c>
      <c r="D289" s="44" t="s">
        <v>1106</v>
      </c>
      <c r="E289" s="56">
        <v>12</v>
      </c>
      <c r="F289" s="46" t="s">
        <v>5814</v>
      </c>
      <c r="G289" s="47" t="s">
        <v>5814</v>
      </c>
      <c r="H289" s="47" t="s">
        <v>5882</v>
      </c>
      <c r="I289" s="48" t="s">
        <v>5930</v>
      </c>
      <c r="J289" s="48" t="s">
        <v>5931</v>
      </c>
      <c r="K289" s="48" t="s">
        <v>5935</v>
      </c>
      <c r="L289" s="45">
        <v>27</v>
      </c>
      <c r="M289" s="47" t="s">
        <v>5871</v>
      </c>
      <c r="N289" s="60">
        <v>0</v>
      </c>
      <c r="O289" s="58">
        <v>0</v>
      </c>
      <c r="P289" s="58">
        <v>0</v>
      </c>
      <c r="Q289" s="132">
        <v>0</v>
      </c>
      <c r="R289" s="60">
        <v>0</v>
      </c>
      <c r="S289" s="58">
        <v>0</v>
      </c>
      <c r="T289" s="58">
        <v>0</v>
      </c>
      <c r="U289" s="132">
        <v>0</v>
      </c>
      <c r="V289" s="58">
        <v>0</v>
      </c>
      <c r="W289" s="58">
        <v>0</v>
      </c>
      <c r="X289" s="58">
        <v>0</v>
      </c>
      <c r="Y289" s="132">
        <v>0</v>
      </c>
      <c r="Z289" s="61">
        <v>0</v>
      </c>
      <c r="AA289" s="59">
        <v>1</v>
      </c>
      <c r="AB289" s="59">
        <v>0</v>
      </c>
      <c r="AC289" s="132">
        <v>0</v>
      </c>
      <c r="AD289" s="61">
        <v>0</v>
      </c>
      <c r="AE289" s="59">
        <v>1</v>
      </c>
      <c r="AF289" s="59">
        <v>0</v>
      </c>
      <c r="AG289" s="132">
        <v>0</v>
      </c>
      <c r="AH289" s="61">
        <v>0</v>
      </c>
      <c r="AI289" s="132">
        <v>0</v>
      </c>
      <c r="AJ289" s="64">
        <f>IFERROR(VLOOKUP($B289,STOCK!$A:$H,3,0)," ")</f>
        <v>0</v>
      </c>
      <c r="AK289" s="65">
        <f>IFERROR(VLOOKUP($B289,STOCK!$A:$H,4,0)," ")</f>
        <v>0</v>
      </c>
      <c r="AL289" s="65">
        <f>IFERROR(VLOOKUP($B289,STOCK!$A:$H,5,0)," ")</f>
        <v>4</v>
      </c>
      <c r="AM289" s="65">
        <f>IFERROR(VLOOKUP($B289,STOCK!$A:$H,6,0)," ")</f>
        <v>2</v>
      </c>
      <c r="AN289" s="65">
        <f>IFERROR(VLOOKUP($B289,STOCK!$A:$H,7,0)," ")</f>
        <v>0</v>
      </c>
      <c r="AO289" s="65">
        <f>IFERROR(VLOOKUP($B289,STOCK!$A:$H,8,0)," ")</f>
        <v>6</v>
      </c>
      <c r="AP289" s="62" t="str">
        <f t="shared" si="52"/>
        <v>Q</v>
      </c>
      <c r="AQ289" s="50" t="str">
        <f t="shared" si="53"/>
        <v>Q</v>
      </c>
      <c r="AR289" s="50" t="str">
        <f t="shared" si="54"/>
        <v>SV</v>
      </c>
      <c r="AS289" s="50" t="str">
        <f t="shared" si="55"/>
        <v>SV</v>
      </c>
      <c r="AT289" s="50" t="str">
        <f t="shared" si="56"/>
        <v>Q</v>
      </c>
      <c r="AU289" s="63" t="str">
        <f t="shared" si="63"/>
        <v>SV</v>
      </c>
      <c r="AV289" s="67">
        <v>188887</v>
      </c>
      <c r="AW289" s="133">
        <v>191623.21497</v>
      </c>
      <c r="AX289" s="49">
        <v>219900</v>
      </c>
      <c r="AY289" s="51">
        <f t="shared" si="57"/>
        <v>0.16418811246936005</v>
      </c>
      <c r="AZ289" s="51">
        <f t="shared" si="58"/>
        <v>0.14103228740336515</v>
      </c>
      <c r="BA289" s="49">
        <v>214900</v>
      </c>
      <c r="BB289" s="52">
        <v>3</v>
      </c>
      <c r="BC289" s="51">
        <f t="shared" si="59"/>
        <v>0.13771725952553648</v>
      </c>
      <c r="BD289" s="51">
        <f t="shared" si="60"/>
        <v>0.12104699860400187</v>
      </c>
      <c r="BE289" s="49">
        <v>209900</v>
      </c>
      <c r="BF289" s="52">
        <v>6</v>
      </c>
      <c r="BG289" s="51">
        <f t="shared" si="61"/>
        <v>0.11124640658171292</v>
      </c>
      <c r="BH289" s="51">
        <f t="shared" si="62"/>
        <v>0.10010957598856599</v>
      </c>
      <c r="BI289" s="282">
        <f t="shared" si="64"/>
        <v>0</v>
      </c>
    </row>
    <row r="290" spans="1:61" hidden="1">
      <c r="A290" s="54" t="s">
        <v>150</v>
      </c>
      <c r="B290" s="55" t="s">
        <v>1107</v>
      </c>
      <c r="C290" s="55" t="s">
        <v>1108</v>
      </c>
      <c r="D290" s="44" t="s">
        <v>1109</v>
      </c>
      <c r="E290" s="56">
        <v>12</v>
      </c>
      <c r="F290" s="46" t="s">
        <v>5814</v>
      </c>
      <c r="G290" s="47" t="s">
        <v>5814</v>
      </c>
      <c r="H290" s="47" t="s">
        <v>5882</v>
      </c>
      <c r="I290" s="48" t="s">
        <v>5930</v>
      </c>
      <c r="J290" s="48" t="s">
        <v>5931</v>
      </c>
      <c r="K290" s="48" t="s">
        <v>5935</v>
      </c>
      <c r="L290" s="45">
        <v>27</v>
      </c>
      <c r="M290" s="47" t="s">
        <v>5871</v>
      </c>
      <c r="N290" s="60">
        <v>5</v>
      </c>
      <c r="O290" s="58">
        <v>22</v>
      </c>
      <c r="P290" s="58">
        <v>5</v>
      </c>
      <c r="Q290" s="132">
        <v>5</v>
      </c>
      <c r="R290" s="60">
        <v>0</v>
      </c>
      <c r="S290" s="58">
        <v>1</v>
      </c>
      <c r="T290" s="58">
        <v>8</v>
      </c>
      <c r="U290" s="132">
        <v>4</v>
      </c>
      <c r="V290" s="58">
        <v>3</v>
      </c>
      <c r="W290" s="58">
        <v>3</v>
      </c>
      <c r="X290" s="58">
        <v>1</v>
      </c>
      <c r="Y290" s="132">
        <v>2</v>
      </c>
      <c r="Z290" s="61">
        <v>5</v>
      </c>
      <c r="AA290" s="59">
        <v>2</v>
      </c>
      <c r="AB290" s="59">
        <v>2</v>
      </c>
      <c r="AC290" s="132">
        <v>0</v>
      </c>
      <c r="AD290" s="61">
        <v>1</v>
      </c>
      <c r="AE290" s="59">
        <v>2</v>
      </c>
      <c r="AF290" s="59">
        <v>1</v>
      </c>
      <c r="AG290" s="132">
        <v>0</v>
      </c>
      <c r="AH290" s="61">
        <v>0</v>
      </c>
      <c r="AI290" s="132">
        <v>0</v>
      </c>
      <c r="AJ290" s="64">
        <f>IFERROR(VLOOKUP($B290,STOCK!$A:$H,3,0)," ")</f>
        <v>24</v>
      </c>
      <c r="AK290" s="65">
        <f>IFERROR(VLOOKUP($B290,STOCK!$A:$H,4,0)," ")</f>
        <v>3</v>
      </c>
      <c r="AL290" s="65">
        <f>IFERROR(VLOOKUP($B290,STOCK!$A:$H,5,0)," ")</f>
        <v>3</v>
      </c>
      <c r="AM290" s="65">
        <f>IFERROR(VLOOKUP($B290,STOCK!$A:$H,6,0)," ")</f>
        <v>5</v>
      </c>
      <c r="AN290" s="65">
        <f>IFERROR(VLOOKUP($B290,STOCK!$A:$H,7,0)," ")</f>
        <v>5</v>
      </c>
      <c r="AO290" s="65">
        <f>IFERROR(VLOOKUP($B290,STOCK!$A:$H,8,0)," ")</f>
        <v>6</v>
      </c>
      <c r="AP290" s="62">
        <f t="shared" si="52"/>
        <v>144</v>
      </c>
      <c r="AQ290" s="50">
        <f t="shared" si="53"/>
        <v>22.5</v>
      </c>
      <c r="AR290" s="50">
        <f t="shared" si="54"/>
        <v>45</v>
      </c>
      <c r="AS290" s="50" t="str">
        <f t="shared" si="55"/>
        <v>SV</v>
      </c>
      <c r="AT290" s="50" t="str">
        <f t="shared" si="56"/>
        <v>SV</v>
      </c>
      <c r="AU290" s="63" t="str">
        <f t="shared" si="63"/>
        <v>SV</v>
      </c>
      <c r="AV290" s="67">
        <v>96767</v>
      </c>
      <c r="AW290" s="133">
        <v>96425.730939999994</v>
      </c>
      <c r="AX290" s="49">
        <v>114900</v>
      </c>
      <c r="AY290" s="51">
        <f t="shared" si="57"/>
        <v>0.1873882625275145</v>
      </c>
      <c r="AZ290" s="51">
        <f t="shared" si="58"/>
        <v>0.15781549173194082</v>
      </c>
      <c r="BA290" s="49">
        <v>112900</v>
      </c>
      <c r="BB290" s="52">
        <v>3</v>
      </c>
      <c r="BC290" s="51">
        <f t="shared" si="59"/>
        <v>0.1667200595244247</v>
      </c>
      <c r="BD290" s="51">
        <f t="shared" si="60"/>
        <v>0.14289636846767051</v>
      </c>
      <c r="BE290" s="49">
        <v>110900</v>
      </c>
      <c r="BF290" s="52">
        <v>6</v>
      </c>
      <c r="BG290" s="51">
        <f t="shared" si="61"/>
        <v>0.14605185652133468</v>
      </c>
      <c r="BH290" s="51">
        <f t="shared" si="62"/>
        <v>0.12743913435527501</v>
      </c>
      <c r="BI290" s="282">
        <f t="shared" si="64"/>
        <v>11</v>
      </c>
    </row>
    <row r="291" spans="1:61" hidden="1">
      <c r="A291" s="54" t="s">
        <v>150</v>
      </c>
      <c r="B291" s="55" t="s">
        <v>1110</v>
      </c>
      <c r="C291" s="55" t="s">
        <v>1111</v>
      </c>
      <c r="D291" s="44" t="s">
        <v>1112</v>
      </c>
      <c r="E291" s="56">
        <v>6</v>
      </c>
      <c r="F291" s="46" t="s">
        <v>5814</v>
      </c>
      <c r="G291" s="47" t="s">
        <v>5814</v>
      </c>
      <c r="H291" s="47" t="s">
        <v>5882</v>
      </c>
      <c r="I291" s="48" t="s">
        <v>5930</v>
      </c>
      <c r="J291" s="48" t="s">
        <v>5931</v>
      </c>
      <c r="K291" s="48" t="s">
        <v>5936</v>
      </c>
      <c r="L291" s="45">
        <v>27</v>
      </c>
      <c r="M291" s="47" t="s">
        <v>5871</v>
      </c>
      <c r="N291" s="60">
        <v>0</v>
      </c>
      <c r="O291" s="58">
        <v>1</v>
      </c>
      <c r="P291" s="58">
        <v>3</v>
      </c>
      <c r="Q291" s="132">
        <v>5</v>
      </c>
      <c r="R291" s="60">
        <v>1</v>
      </c>
      <c r="S291" s="58">
        <v>1</v>
      </c>
      <c r="T291" s="58">
        <v>0</v>
      </c>
      <c r="U291" s="132">
        <v>0</v>
      </c>
      <c r="V291" s="58">
        <v>0</v>
      </c>
      <c r="W291" s="58">
        <v>0</v>
      </c>
      <c r="X291" s="58">
        <v>0</v>
      </c>
      <c r="Y291" s="132">
        <v>0</v>
      </c>
      <c r="Z291" s="61">
        <v>0</v>
      </c>
      <c r="AA291" s="59">
        <v>1</v>
      </c>
      <c r="AB291" s="59">
        <v>0</v>
      </c>
      <c r="AC291" s="132">
        <v>1</v>
      </c>
      <c r="AD291" s="61">
        <v>0</v>
      </c>
      <c r="AE291" s="59">
        <v>0</v>
      </c>
      <c r="AF291" s="59">
        <v>0</v>
      </c>
      <c r="AG291" s="132">
        <v>0</v>
      </c>
      <c r="AH291" s="61">
        <v>0</v>
      </c>
      <c r="AI291" s="132">
        <v>0</v>
      </c>
      <c r="AJ291" s="64">
        <f>IFERROR(VLOOKUP($B291,STOCK!$A:$H,3,0)," ")</f>
        <v>4</v>
      </c>
      <c r="AK291" s="65">
        <f>IFERROR(VLOOKUP($B291,STOCK!$A:$H,4,0)," ")</f>
        <v>21</v>
      </c>
      <c r="AL291" s="65">
        <f>IFERROR(VLOOKUP($B291,STOCK!$A:$H,5,0)," ")</f>
        <v>19</v>
      </c>
      <c r="AM291" s="65">
        <f>IFERROR(VLOOKUP($B291,STOCK!$A:$H,6,0)," ")</f>
        <v>8</v>
      </c>
      <c r="AN291" s="65">
        <f>IFERROR(VLOOKUP($B291,STOCK!$A:$H,7,0)," ")</f>
        <v>20</v>
      </c>
      <c r="AO291" s="65">
        <f>IFERROR(VLOOKUP($B291,STOCK!$A:$H,8,0)," ")</f>
        <v>6</v>
      </c>
      <c r="AP291" s="62">
        <f t="shared" si="52"/>
        <v>24</v>
      </c>
      <c r="AQ291" s="50" t="str">
        <f t="shared" si="53"/>
        <v>SV</v>
      </c>
      <c r="AR291" s="50" t="str">
        <f t="shared" si="54"/>
        <v>SV</v>
      </c>
      <c r="AS291" s="50">
        <f t="shared" si="55"/>
        <v>240</v>
      </c>
      <c r="AT291" s="50" t="str">
        <f t="shared" si="56"/>
        <v>SV</v>
      </c>
      <c r="AU291" s="63" t="str">
        <f t="shared" si="63"/>
        <v>SV</v>
      </c>
      <c r="AV291" s="67">
        <v>124925</v>
      </c>
      <c r="AW291" s="133">
        <v>123880.62478</v>
      </c>
      <c r="AX291" s="49">
        <v>144500</v>
      </c>
      <c r="AY291" s="51">
        <f t="shared" si="57"/>
        <v>0.15669401640984582</v>
      </c>
      <c r="AZ291" s="51">
        <f t="shared" si="58"/>
        <v>0.13546712802768165</v>
      </c>
      <c r="BA291" s="49">
        <v>139900</v>
      </c>
      <c r="BB291" s="52">
        <v>3</v>
      </c>
      <c r="BC291" s="51">
        <f t="shared" si="59"/>
        <v>0.11987192315389228</v>
      </c>
      <c r="BD291" s="51">
        <f t="shared" si="60"/>
        <v>0.10704074338813438</v>
      </c>
      <c r="BE291" s="49">
        <v>137900</v>
      </c>
      <c r="BF291" s="52">
        <v>6</v>
      </c>
      <c r="BG291" s="51">
        <f t="shared" si="61"/>
        <v>0.10386231739043428</v>
      </c>
      <c r="BH291" s="51">
        <f t="shared" si="62"/>
        <v>9.4089920232052218E-2</v>
      </c>
      <c r="BI291" s="282">
        <f t="shared" si="64"/>
        <v>6</v>
      </c>
    </row>
    <row r="292" spans="1:61" hidden="1">
      <c r="A292" s="54" t="s">
        <v>150</v>
      </c>
      <c r="B292" s="55" t="s">
        <v>1113</v>
      </c>
      <c r="C292" s="55" t="s">
        <v>1114</v>
      </c>
      <c r="D292" s="44" t="s">
        <v>1115</v>
      </c>
      <c r="E292" s="56">
        <v>6</v>
      </c>
      <c r="F292" s="46" t="s">
        <v>5814</v>
      </c>
      <c r="G292" s="47" t="s">
        <v>5814</v>
      </c>
      <c r="H292" s="47" t="s">
        <v>5882</v>
      </c>
      <c r="I292" s="48" t="s">
        <v>5930</v>
      </c>
      <c r="J292" s="48" t="s">
        <v>5931</v>
      </c>
      <c r="K292" s="48" t="s">
        <v>5936</v>
      </c>
      <c r="L292" s="45">
        <v>27</v>
      </c>
      <c r="M292" s="47" t="s">
        <v>5871</v>
      </c>
      <c r="N292" s="60">
        <v>0</v>
      </c>
      <c r="O292" s="58">
        <v>0</v>
      </c>
      <c r="P292" s="58">
        <v>0</v>
      </c>
      <c r="Q292" s="132">
        <v>1</v>
      </c>
      <c r="R292" s="60">
        <v>1</v>
      </c>
      <c r="S292" s="58">
        <v>0</v>
      </c>
      <c r="T292" s="58">
        <v>0</v>
      </c>
      <c r="U292" s="132">
        <v>0</v>
      </c>
      <c r="V292" s="58">
        <v>0</v>
      </c>
      <c r="W292" s="58">
        <v>0</v>
      </c>
      <c r="X292" s="58">
        <v>0</v>
      </c>
      <c r="Y292" s="132">
        <v>1</v>
      </c>
      <c r="Z292" s="61">
        <v>0</v>
      </c>
      <c r="AA292" s="59">
        <v>0</v>
      </c>
      <c r="AB292" s="59">
        <v>0</v>
      </c>
      <c r="AC292" s="132">
        <v>0</v>
      </c>
      <c r="AD292" s="61">
        <v>0</v>
      </c>
      <c r="AE292" s="59">
        <v>0</v>
      </c>
      <c r="AF292" s="59">
        <v>0</v>
      </c>
      <c r="AG292" s="132">
        <v>1</v>
      </c>
      <c r="AH292" s="61">
        <v>0</v>
      </c>
      <c r="AI292" s="132">
        <v>0</v>
      </c>
      <c r="AJ292" s="64">
        <f>IFERROR(VLOOKUP($B292,STOCK!$A:$H,3,0)," ")</f>
        <v>5</v>
      </c>
      <c r="AK292" s="65">
        <f>IFERROR(VLOOKUP($B292,STOCK!$A:$H,4,0)," ")</f>
        <v>5</v>
      </c>
      <c r="AL292" s="65">
        <f>IFERROR(VLOOKUP($B292,STOCK!$A:$H,5,0)," ")</f>
        <v>5</v>
      </c>
      <c r="AM292" s="65">
        <f>IFERROR(VLOOKUP($B292,STOCK!$A:$H,6,0)," ")</f>
        <v>5</v>
      </c>
      <c r="AN292" s="65">
        <f>IFERROR(VLOOKUP($B292,STOCK!$A:$H,7,0)," ")</f>
        <v>5</v>
      </c>
      <c r="AO292" s="65">
        <f>IFERROR(VLOOKUP($B292,STOCK!$A:$H,8,0)," ")</f>
        <v>6</v>
      </c>
      <c r="AP292" s="62">
        <f t="shared" si="52"/>
        <v>150</v>
      </c>
      <c r="AQ292" s="50" t="str">
        <f t="shared" si="53"/>
        <v>SV</v>
      </c>
      <c r="AR292" s="50">
        <f t="shared" si="54"/>
        <v>150</v>
      </c>
      <c r="AS292" s="50" t="str">
        <f t="shared" si="55"/>
        <v>SV</v>
      </c>
      <c r="AT292" s="50">
        <f t="shared" si="56"/>
        <v>150</v>
      </c>
      <c r="AU292" s="63" t="str">
        <f t="shared" si="63"/>
        <v>SV</v>
      </c>
      <c r="AV292" s="67">
        <v>208524.99997999999</v>
      </c>
      <c r="AW292" s="133">
        <v>207812.97339</v>
      </c>
      <c r="AX292" s="49">
        <v>239900</v>
      </c>
      <c r="AY292" s="51">
        <f t="shared" si="57"/>
        <v>0.15046157546102013</v>
      </c>
      <c r="AZ292" s="51">
        <f t="shared" si="58"/>
        <v>0.13078365994164237</v>
      </c>
      <c r="BA292" s="49">
        <v>234900</v>
      </c>
      <c r="BB292" s="52">
        <v>3</v>
      </c>
      <c r="BC292" s="51">
        <f t="shared" si="59"/>
        <v>0.12648363516379169</v>
      </c>
      <c r="BD292" s="51">
        <f t="shared" si="60"/>
        <v>0.11228182213707964</v>
      </c>
      <c r="BE292" s="49">
        <v>229900</v>
      </c>
      <c r="BF292" s="52">
        <v>6</v>
      </c>
      <c r="BG292" s="51">
        <f t="shared" si="61"/>
        <v>0.10250569486656325</v>
      </c>
      <c r="BH292" s="51">
        <f t="shared" si="62"/>
        <v>9.2975206698564627E-2</v>
      </c>
      <c r="BI292" s="282">
        <f t="shared" si="64"/>
        <v>3</v>
      </c>
    </row>
    <row r="293" spans="1:61" hidden="1">
      <c r="A293" s="54" t="s">
        <v>150</v>
      </c>
      <c r="B293" s="55" t="s">
        <v>1116</v>
      </c>
      <c r="C293" s="55" t="s">
        <v>1117</v>
      </c>
      <c r="D293" s="44" t="s">
        <v>1118</v>
      </c>
      <c r="E293" s="56">
        <v>12</v>
      </c>
      <c r="F293" s="46" t="s">
        <v>5814</v>
      </c>
      <c r="G293" s="47" t="s">
        <v>5814</v>
      </c>
      <c r="H293" s="47" t="s">
        <v>5882</v>
      </c>
      <c r="I293" s="48" t="s">
        <v>5930</v>
      </c>
      <c r="J293" s="48" t="s">
        <v>5931</v>
      </c>
      <c r="K293" s="48" t="s">
        <v>5936</v>
      </c>
      <c r="L293" s="45">
        <v>27</v>
      </c>
      <c r="M293" s="47" t="s">
        <v>5871</v>
      </c>
      <c r="N293" s="60">
        <v>3</v>
      </c>
      <c r="O293" s="58">
        <v>23</v>
      </c>
      <c r="P293" s="58">
        <v>0</v>
      </c>
      <c r="Q293" s="132">
        <v>0</v>
      </c>
      <c r="R293" s="60">
        <v>12</v>
      </c>
      <c r="S293" s="58">
        <v>11</v>
      </c>
      <c r="T293" s="58">
        <v>10</v>
      </c>
      <c r="U293" s="132">
        <v>4</v>
      </c>
      <c r="V293" s="58">
        <v>0</v>
      </c>
      <c r="W293" s="58">
        <v>2</v>
      </c>
      <c r="X293" s="58">
        <v>3</v>
      </c>
      <c r="Y293" s="132">
        <v>3</v>
      </c>
      <c r="Z293" s="61">
        <v>6</v>
      </c>
      <c r="AA293" s="59">
        <v>7</v>
      </c>
      <c r="AB293" s="59">
        <v>0</v>
      </c>
      <c r="AC293" s="132">
        <v>0</v>
      </c>
      <c r="AD293" s="61">
        <v>2</v>
      </c>
      <c r="AE293" s="59">
        <v>0</v>
      </c>
      <c r="AF293" s="59">
        <v>1</v>
      </c>
      <c r="AG293" s="132">
        <v>3</v>
      </c>
      <c r="AH293" s="61">
        <v>0</v>
      </c>
      <c r="AI293" s="132">
        <v>0</v>
      </c>
      <c r="AJ293" s="64">
        <f>IFERROR(VLOOKUP($B293,STOCK!$A:$H,3,0)," ")</f>
        <v>37</v>
      </c>
      <c r="AK293" s="65">
        <f>IFERROR(VLOOKUP($B293,STOCK!$A:$H,4,0)," ")</f>
        <v>19</v>
      </c>
      <c r="AL293" s="65">
        <f>IFERROR(VLOOKUP($B293,STOCK!$A:$H,5,0)," ")</f>
        <v>4</v>
      </c>
      <c r="AM293" s="65">
        <f>IFERROR(VLOOKUP($B293,STOCK!$A:$H,6,0)," ")</f>
        <v>12</v>
      </c>
      <c r="AN293" s="65">
        <f>IFERROR(VLOOKUP($B293,STOCK!$A:$H,7,0)," ")</f>
        <v>8</v>
      </c>
      <c r="AO293" s="65">
        <f>IFERROR(VLOOKUP($B293,STOCK!$A:$H,8,0)," ")</f>
        <v>6</v>
      </c>
      <c r="AP293" s="62" t="str">
        <f t="shared" si="52"/>
        <v>SV</v>
      </c>
      <c r="AQ293" s="50">
        <f t="shared" si="53"/>
        <v>142.5</v>
      </c>
      <c r="AR293" s="50">
        <f t="shared" si="54"/>
        <v>40</v>
      </c>
      <c r="AS293" s="50" t="str">
        <f t="shared" si="55"/>
        <v>SV</v>
      </c>
      <c r="AT293" s="50">
        <f t="shared" si="56"/>
        <v>80</v>
      </c>
      <c r="AU293" s="63" t="str">
        <f t="shared" si="63"/>
        <v>SV</v>
      </c>
      <c r="AV293" s="67">
        <v>10412</v>
      </c>
      <c r="AW293" s="133">
        <v>10400.80371</v>
      </c>
      <c r="AX293" s="49">
        <v>12900</v>
      </c>
      <c r="AY293" s="51">
        <f t="shared" si="57"/>
        <v>0.23895505186323462</v>
      </c>
      <c r="AZ293" s="51">
        <f t="shared" si="58"/>
        <v>0.19286821705426357</v>
      </c>
      <c r="BA293" s="49">
        <v>12500</v>
      </c>
      <c r="BB293" s="52">
        <v>3</v>
      </c>
      <c r="BC293" s="51">
        <f t="shared" si="59"/>
        <v>0.20053784095274674</v>
      </c>
      <c r="BD293" s="51">
        <f t="shared" si="60"/>
        <v>0.16703999999999999</v>
      </c>
      <c r="BE293" s="49">
        <v>11900</v>
      </c>
      <c r="BF293" s="52">
        <v>6</v>
      </c>
      <c r="BG293" s="51">
        <f t="shared" si="61"/>
        <v>0.14291202458701502</v>
      </c>
      <c r="BH293" s="51">
        <f t="shared" si="62"/>
        <v>0.12504201680672269</v>
      </c>
      <c r="BI293" s="282">
        <f t="shared" si="64"/>
        <v>10</v>
      </c>
    </row>
    <row r="294" spans="1:61" hidden="1">
      <c r="A294" s="54" t="s">
        <v>150</v>
      </c>
      <c r="B294" s="55" t="s">
        <v>1119</v>
      </c>
      <c r="C294" s="55" t="s">
        <v>1120</v>
      </c>
      <c r="D294" s="44" t="s">
        <v>1121</v>
      </c>
      <c r="E294" s="56">
        <v>12</v>
      </c>
      <c r="F294" s="46" t="s">
        <v>5814</v>
      </c>
      <c r="G294" s="47" t="s">
        <v>5814</v>
      </c>
      <c r="H294" s="47" t="s">
        <v>5882</v>
      </c>
      <c r="I294" s="48" t="s">
        <v>5930</v>
      </c>
      <c r="J294" s="48" t="s">
        <v>5931</v>
      </c>
      <c r="K294" s="48" t="s">
        <v>5936</v>
      </c>
      <c r="L294" s="45">
        <v>27</v>
      </c>
      <c r="M294" s="47" t="s">
        <v>5871</v>
      </c>
      <c r="N294" s="60">
        <v>4</v>
      </c>
      <c r="O294" s="58">
        <v>12</v>
      </c>
      <c r="P294" s="58">
        <v>9</v>
      </c>
      <c r="Q294" s="132">
        <v>6</v>
      </c>
      <c r="R294" s="60">
        <v>6</v>
      </c>
      <c r="S294" s="58">
        <v>3</v>
      </c>
      <c r="T294" s="58">
        <v>3</v>
      </c>
      <c r="U294" s="132">
        <v>5</v>
      </c>
      <c r="V294" s="58">
        <v>0</v>
      </c>
      <c r="W294" s="58">
        <v>1</v>
      </c>
      <c r="X294" s="58">
        <v>0</v>
      </c>
      <c r="Y294" s="132">
        <v>0</v>
      </c>
      <c r="Z294" s="61">
        <v>0</v>
      </c>
      <c r="AA294" s="59">
        <v>1</v>
      </c>
      <c r="AB294" s="59">
        <v>5</v>
      </c>
      <c r="AC294" s="132">
        <v>2</v>
      </c>
      <c r="AD294" s="61">
        <v>3</v>
      </c>
      <c r="AE294" s="59">
        <v>1</v>
      </c>
      <c r="AF294" s="59">
        <v>1</v>
      </c>
      <c r="AG294" s="132">
        <v>1</v>
      </c>
      <c r="AH294" s="61">
        <v>0</v>
      </c>
      <c r="AI294" s="132">
        <v>0</v>
      </c>
      <c r="AJ294" s="64">
        <f>IFERROR(VLOOKUP($B294,STOCK!$A:$H,3,0)," ")</f>
        <v>9</v>
      </c>
      <c r="AK294" s="65">
        <f>IFERROR(VLOOKUP($B294,STOCK!$A:$H,4,0)," ")</f>
        <v>5</v>
      </c>
      <c r="AL294" s="65">
        <f>IFERROR(VLOOKUP($B294,STOCK!$A:$H,5,0)," ")</f>
        <v>9</v>
      </c>
      <c r="AM294" s="65">
        <f>IFERROR(VLOOKUP($B294,STOCK!$A:$H,6,0)," ")</f>
        <v>9</v>
      </c>
      <c r="AN294" s="65">
        <f>IFERROR(VLOOKUP($B294,STOCK!$A:$H,7,0)," ")</f>
        <v>5</v>
      </c>
      <c r="AO294" s="65">
        <f>IFERROR(VLOOKUP($B294,STOCK!$A:$H,8,0)," ")</f>
        <v>6</v>
      </c>
      <c r="AP294" s="62">
        <f t="shared" si="52"/>
        <v>45</v>
      </c>
      <c r="AQ294" s="50">
        <f t="shared" si="53"/>
        <v>30</v>
      </c>
      <c r="AR294" s="50" t="str">
        <f t="shared" si="54"/>
        <v>SV</v>
      </c>
      <c r="AS294" s="50">
        <f t="shared" si="55"/>
        <v>135</v>
      </c>
      <c r="AT294" s="50">
        <f t="shared" si="56"/>
        <v>150</v>
      </c>
      <c r="AU294" s="63" t="str">
        <f t="shared" si="63"/>
        <v>SV</v>
      </c>
      <c r="AV294" s="67">
        <v>106875</v>
      </c>
      <c r="AW294" s="133">
        <v>106113.92681999999</v>
      </c>
      <c r="AX294" s="49">
        <v>122900</v>
      </c>
      <c r="AY294" s="51">
        <f t="shared" si="57"/>
        <v>0.14994152046783626</v>
      </c>
      <c r="AZ294" s="51">
        <f t="shared" si="58"/>
        <v>0.13039056143205857</v>
      </c>
      <c r="BA294" s="49">
        <v>119900</v>
      </c>
      <c r="BB294" s="52">
        <v>3</v>
      </c>
      <c r="BC294" s="51">
        <f t="shared" si="59"/>
        <v>0.12187134502923969</v>
      </c>
      <c r="BD294" s="51">
        <f t="shared" si="60"/>
        <v>0.10863219349457881</v>
      </c>
      <c r="BE294" s="49">
        <v>117900</v>
      </c>
      <c r="BF294" s="52">
        <v>6</v>
      </c>
      <c r="BG294" s="51">
        <f t="shared" si="61"/>
        <v>0.10315789473684212</v>
      </c>
      <c r="BH294" s="51">
        <f t="shared" si="62"/>
        <v>9.3511450381679392E-2</v>
      </c>
      <c r="BI294" s="282">
        <f t="shared" si="64"/>
        <v>14</v>
      </c>
    </row>
    <row r="295" spans="1:61" hidden="1">
      <c r="A295" s="54" t="s">
        <v>150</v>
      </c>
      <c r="B295" s="55" t="s">
        <v>1122</v>
      </c>
      <c r="C295" s="395" t="s">
        <v>1123</v>
      </c>
      <c r="D295" s="44" t="s">
        <v>1124</v>
      </c>
      <c r="E295" s="56">
        <v>12</v>
      </c>
      <c r="F295" s="46" t="s">
        <v>5814</v>
      </c>
      <c r="G295" s="47" t="s">
        <v>5814</v>
      </c>
      <c r="H295" s="47" t="s">
        <v>5882</v>
      </c>
      <c r="I295" s="48" t="s">
        <v>5930</v>
      </c>
      <c r="J295" s="48" t="s">
        <v>5931</v>
      </c>
      <c r="K295" s="48" t="s">
        <v>5937</v>
      </c>
      <c r="L295" s="45">
        <v>161</v>
      </c>
      <c r="M295" s="47" t="s">
        <v>5833</v>
      </c>
      <c r="N295" s="60">
        <v>95</v>
      </c>
      <c r="O295" s="58">
        <v>35</v>
      </c>
      <c r="P295" s="58">
        <v>61</v>
      </c>
      <c r="Q295" s="132">
        <v>56</v>
      </c>
      <c r="R295" s="60">
        <v>31</v>
      </c>
      <c r="S295" s="58">
        <v>17</v>
      </c>
      <c r="T295" s="58">
        <v>8</v>
      </c>
      <c r="U295" s="132">
        <v>8</v>
      </c>
      <c r="V295" s="58">
        <v>10</v>
      </c>
      <c r="W295" s="58">
        <v>8</v>
      </c>
      <c r="X295" s="58">
        <v>1</v>
      </c>
      <c r="Y295" s="132">
        <v>6</v>
      </c>
      <c r="Z295" s="61">
        <v>2</v>
      </c>
      <c r="AA295" s="59">
        <v>9</v>
      </c>
      <c r="AB295" s="59">
        <v>6</v>
      </c>
      <c r="AC295" s="132">
        <v>11</v>
      </c>
      <c r="AD295" s="61">
        <v>10</v>
      </c>
      <c r="AE295" s="59">
        <v>8</v>
      </c>
      <c r="AF295" s="59">
        <v>2</v>
      </c>
      <c r="AG295" s="132">
        <v>5</v>
      </c>
      <c r="AH295" s="61">
        <v>0</v>
      </c>
      <c r="AI295" s="132">
        <v>5</v>
      </c>
      <c r="AJ295" s="64">
        <f>IFERROR(VLOOKUP($B295,STOCK!$A:$H,3,0)," ")</f>
        <v>91</v>
      </c>
      <c r="AK295" s="65">
        <f>IFERROR(VLOOKUP($B295,STOCK!$A:$H,4,0)," ")</f>
        <v>12</v>
      </c>
      <c r="AL295" s="65">
        <f>IFERROR(VLOOKUP($B295,STOCK!$A:$H,5,0)," ")</f>
        <v>6</v>
      </c>
      <c r="AM295" s="65">
        <f>IFERROR(VLOOKUP($B295,STOCK!$A:$H,6,0)," ")</f>
        <v>4</v>
      </c>
      <c r="AN295" s="65">
        <f>IFERROR(VLOOKUP($B295,STOCK!$A:$H,7,0)," ")</f>
        <v>6</v>
      </c>
      <c r="AO295" s="65">
        <f>IFERROR(VLOOKUP($B295,STOCK!$A:$H,8,0)," ")</f>
        <v>23</v>
      </c>
      <c r="AP295" s="62">
        <f t="shared" si="52"/>
        <v>48.75</v>
      </c>
      <c r="AQ295" s="50">
        <f t="shared" si="53"/>
        <v>45</v>
      </c>
      <c r="AR295" s="50">
        <f t="shared" si="54"/>
        <v>30</v>
      </c>
      <c r="AS295" s="50">
        <f t="shared" si="55"/>
        <v>10.90909090909091</v>
      </c>
      <c r="AT295" s="50">
        <f t="shared" si="56"/>
        <v>36</v>
      </c>
      <c r="AU295" s="63">
        <f t="shared" si="63"/>
        <v>138</v>
      </c>
      <c r="AV295" s="67">
        <v>42224.999960000001</v>
      </c>
      <c r="AW295" s="133">
        <v>42196.080849999998</v>
      </c>
      <c r="AX295" s="49">
        <v>47900</v>
      </c>
      <c r="AY295" s="51">
        <f t="shared" si="57"/>
        <v>0.1343990537685249</v>
      </c>
      <c r="AZ295" s="51">
        <f t="shared" si="58"/>
        <v>0.11847599248434236</v>
      </c>
      <c r="BA295" s="49">
        <v>46900</v>
      </c>
      <c r="BB295" s="52">
        <v>3</v>
      </c>
      <c r="BC295" s="51">
        <f t="shared" si="59"/>
        <v>0.11071640128901494</v>
      </c>
      <c r="BD295" s="51">
        <f t="shared" si="60"/>
        <v>9.9680171428571412E-2</v>
      </c>
      <c r="BE295" s="49">
        <v>45900</v>
      </c>
      <c r="BF295" s="52">
        <v>6</v>
      </c>
      <c r="BG295" s="51">
        <f t="shared" si="61"/>
        <v>8.7033748809504985E-2</v>
      </c>
      <c r="BH295" s="51">
        <f t="shared" si="62"/>
        <v>8.0065360348583858E-2</v>
      </c>
      <c r="BI295" s="282">
        <f t="shared" si="64"/>
        <v>91</v>
      </c>
    </row>
    <row r="296" spans="1:61" hidden="1">
      <c r="A296" s="54" t="s">
        <v>150</v>
      </c>
      <c r="B296" s="55" t="s">
        <v>1125</v>
      </c>
      <c r="C296" s="55" t="s">
        <v>1126</v>
      </c>
      <c r="D296" s="44" t="s">
        <v>1127</v>
      </c>
      <c r="E296" s="56">
        <v>12</v>
      </c>
      <c r="F296" s="46" t="s">
        <v>5814</v>
      </c>
      <c r="G296" s="47" t="s">
        <v>5814</v>
      </c>
      <c r="H296" s="47" t="s">
        <v>5882</v>
      </c>
      <c r="I296" s="48" t="s">
        <v>5930</v>
      </c>
      <c r="J296" s="48" t="s">
        <v>5931</v>
      </c>
      <c r="K296" s="48" t="s">
        <v>5938</v>
      </c>
      <c r="L296" s="45">
        <v>27</v>
      </c>
      <c r="M296" s="47" t="s">
        <v>5871</v>
      </c>
      <c r="N296" s="60">
        <v>0</v>
      </c>
      <c r="O296" s="58">
        <v>0</v>
      </c>
      <c r="P296" s="58">
        <v>0</v>
      </c>
      <c r="Q296" s="132">
        <v>0</v>
      </c>
      <c r="R296" s="60">
        <v>3</v>
      </c>
      <c r="S296" s="58">
        <v>1</v>
      </c>
      <c r="T296" s="58">
        <v>6</v>
      </c>
      <c r="U296" s="132">
        <v>3</v>
      </c>
      <c r="V296" s="58">
        <v>0</v>
      </c>
      <c r="W296" s="58">
        <v>1</v>
      </c>
      <c r="X296" s="58">
        <v>1</v>
      </c>
      <c r="Y296" s="132">
        <v>0</v>
      </c>
      <c r="Z296" s="61">
        <v>3</v>
      </c>
      <c r="AA296" s="59">
        <v>0</v>
      </c>
      <c r="AB296" s="59">
        <v>3</v>
      </c>
      <c r="AC296" s="132">
        <v>2</v>
      </c>
      <c r="AD296" s="61">
        <v>0</v>
      </c>
      <c r="AE296" s="59">
        <v>0</v>
      </c>
      <c r="AF296" s="59">
        <v>1</v>
      </c>
      <c r="AG296" s="132">
        <v>2</v>
      </c>
      <c r="AH296" s="61">
        <v>0</v>
      </c>
      <c r="AI296" s="132">
        <v>0</v>
      </c>
      <c r="AJ296" s="64">
        <f>IFERROR(VLOOKUP($B296,STOCK!$A:$H,3,0)," ")</f>
        <v>11</v>
      </c>
      <c r="AK296" s="65">
        <f>IFERROR(VLOOKUP($B296,STOCK!$A:$H,4,0)," ")</f>
        <v>8</v>
      </c>
      <c r="AL296" s="65">
        <f>IFERROR(VLOOKUP($B296,STOCK!$A:$H,5,0)," ")</f>
        <v>18</v>
      </c>
      <c r="AM296" s="65">
        <f>IFERROR(VLOOKUP($B296,STOCK!$A:$H,6,0)," ")</f>
        <v>9</v>
      </c>
      <c r="AN296" s="65">
        <f>IFERROR(VLOOKUP($B296,STOCK!$A:$H,7,0)," ")</f>
        <v>7</v>
      </c>
      <c r="AO296" s="65">
        <f>IFERROR(VLOOKUP($B296,STOCK!$A:$H,8,0)," ")</f>
        <v>12</v>
      </c>
      <c r="AP296" s="62" t="str">
        <f t="shared" si="52"/>
        <v>SV</v>
      </c>
      <c r="AQ296" s="50">
        <f t="shared" si="53"/>
        <v>80</v>
      </c>
      <c r="AR296" s="50" t="str">
        <f t="shared" si="54"/>
        <v>SV</v>
      </c>
      <c r="AS296" s="50">
        <f t="shared" si="55"/>
        <v>135</v>
      </c>
      <c r="AT296" s="50">
        <f t="shared" si="56"/>
        <v>105</v>
      </c>
      <c r="AU296" s="63" t="str">
        <f t="shared" si="63"/>
        <v>SV</v>
      </c>
      <c r="AV296" s="67">
        <v>82175</v>
      </c>
      <c r="AW296" s="133">
        <v>80052.328179999997</v>
      </c>
      <c r="AX296" s="49">
        <v>102900</v>
      </c>
      <c r="AY296" s="51">
        <f t="shared" si="57"/>
        <v>0.25220565865530875</v>
      </c>
      <c r="AZ296" s="51">
        <f t="shared" si="58"/>
        <v>0.20140913508260447</v>
      </c>
      <c r="BA296" s="49">
        <v>99900</v>
      </c>
      <c r="BB296" s="52">
        <v>3</v>
      </c>
      <c r="BC296" s="51">
        <f t="shared" si="59"/>
        <v>0.21569820505019766</v>
      </c>
      <c r="BD296" s="51">
        <f t="shared" si="60"/>
        <v>0.17742742742742743</v>
      </c>
      <c r="BE296" s="49">
        <v>97900</v>
      </c>
      <c r="BF296" s="52">
        <v>6</v>
      </c>
      <c r="BG296" s="51">
        <f t="shared" si="61"/>
        <v>0.19135990264679048</v>
      </c>
      <c r="BH296" s="51">
        <f t="shared" si="62"/>
        <v>0.16062308478038814</v>
      </c>
      <c r="BI296" s="282">
        <f t="shared" si="64"/>
        <v>7</v>
      </c>
    </row>
    <row r="297" spans="1:61" hidden="1">
      <c r="A297" s="54" t="s">
        <v>150</v>
      </c>
      <c r="B297" s="55" t="s">
        <v>1128</v>
      </c>
      <c r="C297" s="55" t="s">
        <v>1129</v>
      </c>
      <c r="D297" s="44" t="s">
        <v>1130</v>
      </c>
      <c r="E297" s="56">
        <v>6</v>
      </c>
      <c r="F297" s="46" t="s">
        <v>5814</v>
      </c>
      <c r="G297" s="47" t="s">
        <v>5814</v>
      </c>
      <c r="H297" s="47" t="s">
        <v>5882</v>
      </c>
      <c r="I297" s="48" t="s">
        <v>5930</v>
      </c>
      <c r="J297" s="48" t="s">
        <v>5931</v>
      </c>
      <c r="K297" s="48" t="s">
        <v>5938</v>
      </c>
      <c r="L297" s="45">
        <v>27</v>
      </c>
      <c r="M297" s="47" t="s">
        <v>5871</v>
      </c>
      <c r="N297" s="60">
        <v>0</v>
      </c>
      <c r="O297" s="58">
        <v>0</v>
      </c>
      <c r="P297" s="58">
        <v>0</v>
      </c>
      <c r="Q297" s="132">
        <v>0</v>
      </c>
      <c r="R297" s="60">
        <v>0</v>
      </c>
      <c r="S297" s="58">
        <v>0</v>
      </c>
      <c r="T297" s="58">
        <v>0</v>
      </c>
      <c r="U297" s="132">
        <v>0</v>
      </c>
      <c r="V297" s="58">
        <v>0</v>
      </c>
      <c r="W297" s="58">
        <v>0</v>
      </c>
      <c r="X297" s="58">
        <v>0</v>
      </c>
      <c r="Y297" s="132">
        <v>0</v>
      </c>
      <c r="Z297" s="61">
        <v>0</v>
      </c>
      <c r="AA297" s="59">
        <v>0</v>
      </c>
      <c r="AB297" s="59">
        <v>0</v>
      </c>
      <c r="AC297" s="132">
        <v>0</v>
      </c>
      <c r="AD297" s="61">
        <v>0</v>
      </c>
      <c r="AE297" s="59">
        <v>0</v>
      </c>
      <c r="AF297" s="59">
        <v>0</v>
      </c>
      <c r="AG297" s="132">
        <v>0</v>
      </c>
      <c r="AH297" s="61">
        <v>0</v>
      </c>
      <c r="AI297" s="132">
        <v>0</v>
      </c>
      <c r="AJ297" s="64">
        <f>IFERROR(VLOOKUP($B297,STOCK!$A:$H,3,0)," ")</f>
        <v>0</v>
      </c>
      <c r="AK297" s="65">
        <f>IFERROR(VLOOKUP($B297,STOCK!$A:$H,4,0)," ")</f>
        <v>0</v>
      </c>
      <c r="AL297" s="65">
        <f>IFERROR(VLOOKUP($B297,STOCK!$A:$H,5,0)," ")</f>
        <v>0</v>
      </c>
      <c r="AM297" s="65">
        <f>IFERROR(VLOOKUP($B297,STOCK!$A:$H,6,0)," ")</f>
        <v>0</v>
      </c>
      <c r="AN297" s="65">
        <f>IFERROR(VLOOKUP($B297,STOCK!$A:$H,7,0)," ")</f>
        <v>0</v>
      </c>
      <c r="AO297" s="65">
        <f>IFERROR(VLOOKUP($B297,STOCK!$A:$H,8,0)," ")</f>
        <v>0</v>
      </c>
      <c r="AP297" s="62" t="str">
        <f t="shared" si="52"/>
        <v>Q</v>
      </c>
      <c r="AQ297" s="50" t="str">
        <f t="shared" si="53"/>
        <v>Q</v>
      </c>
      <c r="AR297" s="50" t="str">
        <f t="shared" si="54"/>
        <v>Q</v>
      </c>
      <c r="AS297" s="50" t="str">
        <f t="shared" si="55"/>
        <v>Q</v>
      </c>
      <c r="AT297" s="50" t="str">
        <f t="shared" si="56"/>
        <v>Q</v>
      </c>
      <c r="AU297" s="63" t="str">
        <f t="shared" si="63"/>
        <v>Q</v>
      </c>
      <c r="AV297" s="67">
        <v>94497.000004000001</v>
      </c>
      <c r="AW297" s="133">
        <v>94497.000004000001</v>
      </c>
      <c r="AX297" s="49">
        <v>109900</v>
      </c>
      <c r="AY297" s="51">
        <f t="shared" si="57"/>
        <v>0.16299988354495909</v>
      </c>
      <c r="AZ297" s="51">
        <f t="shared" si="58"/>
        <v>0.14015468604185621</v>
      </c>
      <c r="BA297" s="49">
        <v>107900</v>
      </c>
      <c r="BB297" s="52">
        <v>3</v>
      </c>
      <c r="BC297" s="51">
        <f t="shared" si="59"/>
        <v>0.14183519048681603</v>
      </c>
      <c r="BD297" s="51">
        <f t="shared" si="60"/>
        <v>0.12421686743280815</v>
      </c>
      <c r="BE297" s="49">
        <v>104900</v>
      </c>
      <c r="BF297" s="52">
        <v>6</v>
      </c>
      <c r="BG297" s="51">
        <f t="shared" si="61"/>
        <v>0.11008815089960144</v>
      </c>
      <c r="BH297" s="51">
        <f t="shared" si="62"/>
        <v>9.9170638665395605E-2</v>
      </c>
      <c r="BI297" s="282">
        <f t="shared" si="64"/>
        <v>0</v>
      </c>
    </row>
    <row r="298" spans="1:61" hidden="1">
      <c r="A298" s="54" t="s">
        <v>150</v>
      </c>
      <c r="B298" s="55" t="s">
        <v>1131</v>
      </c>
      <c r="C298" s="55" t="s">
        <v>1132</v>
      </c>
      <c r="D298" s="44" t="s">
        <v>1133</v>
      </c>
      <c r="E298" s="56">
        <v>6</v>
      </c>
      <c r="F298" s="46" t="s">
        <v>5814</v>
      </c>
      <c r="G298" s="47" t="s">
        <v>5814</v>
      </c>
      <c r="H298" s="47" t="s">
        <v>5882</v>
      </c>
      <c r="I298" s="48" t="s">
        <v>5930</v>
      </c>
      <c r="J298" s="48" t="s">
        <v>5931</v>
      </c>
      <c r="K298" s="48" t="s">
        <v>5938</v>
      </c>
      <c r="L298" s="45">
        <v>27</v>
      </c>
      <c r="M298" s="47" t="s">
        <v>5871</v>
      </c>
      <c r="N298" s="60">
        <v>3</v>
      </c>
      <c r="O298" s="58">
        <v>0</v>
      </c>
      <c r="P298" s="58">
        <v>2</v>
      </c>
      <c r="Q298" s="132">
        <v>4</v>
      </c>
      <c r="R298" s="60">
        <v>3</v>
      </c>
      <c r="S298" s="58">
        <v>2</v>
      </c>
      <c r="T298" s="58">
        <v>1</v>
      </c>
      <c r="U298" s="132">
        <v>4</v>
      </c>
      <c r="V298" s="58">
        <v>0</v>
      </c>
      <c r="W298" s="58">
        <v>0</v>
      </c>
      <c r="X298" s="58">
        <v>0</v>
      </c>
      <c r="Y298" s="132">
        <v>0</v>
      </c>
      <c r="Z298" s="61">
        <v>0</v>
      </c>
      <c r="AA298" s="59">
        <v>0</v>
      </c>
      <c r="AB298" s="59">
        <v>1</v>
      </c>
      <c r="AC298" s="132">
        <v>0</v>
      </c>
      <c r="AD298" s="61">
        <v>1</v>
      </c>
      <c r="AE298" s="59">
        <v>0</v>
      </c>
      <c r="AF298" s="59">
        <v>0</v>
      </c>
      <c r="AG298" s="132">
        <v>5</v>
      </c>
      <c r="AH298" s="61">
        <v>0</v>
      </c>
      <c r="AI298" s="132">
        <v>0</v>
      </c>
      <c r="AJ298" s="64">
        <f>IFERROR(VLOOKUP($B298,STOCK!$A:$H,3,0)," ")</f>
        <v>4</v>
      </c>
      <c r="AK298" s="65">
        <f>IFERROR(VLOOKUP($B298,STOCK!$A:$H,4,0)," ")</f>
        <v>1</v>
      </c>
      <c r="AL298" s="65">
        <f>IFERROR(VLOOKUP($B298,STOCK!$A:$H,5,0)," ")</f>
        <v>3</v>
      </c>
      <c r="AM298" s="65">
        <f>IFERROR(VLOOKUP($B298,STOCK!$A:$H,6,0)," ")</f>
        <v>4</v>
      </c>
      <c r="AN298" s="65">
        <f>IFERROR(VLOOKUP($B298,STOCK!$A:$H,7,0)," ")</f>
        <v>4</v>
      </c>
      <c r="AO298" s="65">
        <f>IFERROR(VLOOKUP($B298,STOCK!$A:$H,8,0)," ")</f>
        <v>12</v>
      </c>
      <c r="AP298" s="62">
        <f t="shared" si="52"/>
        <v>30</v>
      </c>
      <c r="AQ298" s="50">
        <f t="shared" si="53"/>
        <v>7.5</v>
      </c>
      <c r="AR298" s="50" t="str">
        <f t="shared" si="54"/>
        <v>SV</v>
      </c>
      <c r="AS298" s="50" t="str">
        <f t="shared" si="55"/>
        <v>SV</v>
      </c>
      <c r="AT298" s="50">
        <f t="shared" si="56"/>
        <v>24</v>
      </c>
      <c r="AU298" s="63" t="str">
        <f t="shared" si="63"/>
        <v>SV</v>
      </c>
      <c r="AV298" s="67">
        <v>91675</v>
      </c>
      <c r="AW298" s="133">
        <v>90817.223750000005</v>
      </c>
      <c r="AX298" s="49">
        <v>104900</v>
      </c>
      <c r="AY298" s="51">
        <f t="shared" si="57"/>
        <v>0.14425961276247623</v>
      </c>
      <c r="AZ298" s="51">
        <f t="shared" si="58"/>
        <v>0.12607244995233555</v>
      </c>
      <c r="BA298" s="49">
        <v>102900</v>
      </c>
      <c r="BB298" s="52">
        <v>3</v>
      </c>
      <c r="BC298" s="51">
        <f t="shared" si="59"/>
        <v>0.12244341423506944</v>
      </c>
      <c r="BD298" s="51">
        <f t="shared" si="60"/>
        <v>0.10908649173955297</v>
      </c>
      <c r="BE298" s="49">
        <v>99900</v>
      </c>
      <c r="BF298" s="52">
        <v>6</v>
      </c>
      <c r="BG298" s="51">
        <f t="shared" si="61"/>
        <v>8.971911644395969E-2</v>
      </c>
      <c r="BH298" s="51">
        <f t="shared" si="62"/>
        <v>8.2332332332332336E-2</v>
      </c>
      <c r="BI298" s="282">
        <f t="shared" si="64"/>
        <v>13</v>
      </c>
    </row>
    <row r="299" spans="1:61" hidden="1">
      <c r="A299" s="54" t="s">
        <v>150</v>
      </c>
      <c r="B299" s="55" t="s">
        <v>1134</v>
      </c>
      <c r="C299" s="55" t="s">
        <v>1135</v>
      </c>
      <c r="D299" s="44" t="s">
        <v>1136</v>
      </c>
      <c r="E299" s="56">
        <v>6</v>
      </c>
      <c r="F299" s="46" t="s">
        <v>5814</v>
      </c>
      <c r="G299" s="47" t="s">
        <v>5814</v>
      </c>
      <c r="H299" s="47" t="s">
        <v>5882</v>
      </c>
      <c r="I299" s="48" t="s">
        <v>5930</v>
      </c>
      <c r="J299" s="48" t="s">
        <v>5931</v>
      </c>
      <c r="K299" s="48" t="s">
        <v>5939</v>
      </c>
      <c r="L299" s="45">
        <v>114</v>
      </c>
      <c r="M299" s="47" t="s">
        <v>161</v>
      </c>
      <c r="N299" s="60">
        <v>3</v>
      </c>
      <c r="O299" s="58">
        <v>1</v>
      </c>
      <c r="P299" s="58">
        <v>1</v>
      </c>
      <c r="Q299" s="132">
        <v>1</v>
      </c>
      <c r="R299" s="60">
        <v>1</v>
      </c>
      <c r="S299" s="58">
        <v>3</v>
      </c>
      <c r="T299" s="58">
        <v>5</v>
      </c>
      <c r="U299" s="132">
        <v>3</v>
      </c>
      <c r="V299" s="58">
        <v>3</v>
      </c>
      <c r="W299" s="58">
        <v>0</v>
      </c>
      <c r="X299" s="58">
        <v>0</v>
      </c>
      <c r="Y299" s="132">
        <v>0</v>
      </c>
      <c r="Z299" s="61">
        <v>1</v>
      </c>
      <c r="AA299" s="59">
        <v>1</v>
      </c>
      <c r="AB299" s="59">
        <v>0</v>
      </c>
      <c r="AC299" s="132">
        <v>0</v>
      </c>
      <c r="AD299" s="61">
        <v>1</v>
      </c>
      <c r="AE299" s="59">
        <v>1</v>
      </c>
      <c r="AF299" s="59">
        <v>3</v>
      </c>
      <c r="AG299" s="132">
        <v>1</v>
      </c>
      <c r="AH299" s="61">
        <v>0</v>
      </c>
      <c r="AI299" s="132">
        <v>0</v>
      </c>
      <c r="AJ299" s="64">
        <f>IFERROR(VLOOKUP($B299,STOCK!$A:$H,3,0)," ")</f>
        <v>36</v>
      </c>
      <c r="AK299" s="65">
        <f>IFERROR(VLOOKUP($B299,STOCK!$A:$H,4,0)," ")</f>
        <v>23</v>
      </c>
      <c r="AL299" s="65">
        <f>IFERROR(VLOOKUP($B299,STOCK!$A:$H,5,0)," ")</f>
        <v>20</v>
      </c>
      <c r="AM299" s="65">
        <f>IFERROR(VLOOKUP($B299,STOCK!$A:$H,6,0)," ")</f>
        <v>36</v>
      </c>
      <c r="AN299" s="65">
        <f>IFERROR(VLOOKUP($B299,STOCK!$A:$H,7,0)," ")</f>
        <v>23</v>
      </c>
      <c r="AO299" s="65">
        <f>IFERROR(VLOOKUP($B299,STOCK!$A:$H,8,0)," ")</f>
        <v>6</v>
      </c>
      <c r="AP299" s="62">
        <f t="shared" si="52"/>
        <v>1080</v>
      </c>
      <c r="AQ299" s="50">
        <f t="shared" si="53"/>
        <v>230</v>
      </c>
      <c r="AR299" s="50" t="str">
        <f t="shared" si="54"/>
        <v>SV</v>
      </c>
      <c r="AS299" s="50" t="str">
        <f t="shared" si="55"/>
        <v>SV</v>
      </c>
      <c r="AT299" s="50">
        <f t="shared" si="56"/>
        <v>690</v>
      </c>
      <c r="AU299" s="63" t="str">
        <f t="shared" si="63"/>
        <v>SV</v>
      </c>
      <c r="AV299" s="67">
        <v>53290.000059999998</v>
      </c>
      <c r="AW299" s="133">
        <v>44360.641929999998</v>
      </c>
      <c r="AX299" s="49">
        <v>62900</v>
      </c>
      <c r="AY299" s="51">
        <f t="shared" si="57"/>
        <v>0.1803340200634258</v>
      </c>
      <c r="AZ299" s="51">
        <f t="shared" si="58"/>
        <v>0.1527821930047695</v>
      </c>
      <c r="BA299" s="49">
        <v>59900</v>
      </c>
      <c r="BB299" s="52">
        <v>3</v>
      </c>
      <c r="BC299" s="51">
        <f t="shared" si="59"/>
        <v>0.12403827983782523</v>
      </c>
      <c r="BD299" s="51">
        <f t="shared" si="60"/>
        <v>0.1103505833055092</v>
      </c>
      <c r="BE299" s="49">
        <v>57900</v>
      </c>
      <c r="BF299" s="52">
        <v>6</v>
      </c>
      <c r="BG299" s="51">
        <f t="shared" si="61"/>
        <v>8.6507786354091509E-2</v>
      </c>
      <c r="BH299" s="51">
        <f t="shared" si="62"/>
        <v>7.9620033506044935E-2</v>
      </c>
      <c r="BI299" s="282">
        <f t="shared" si="64"/>
        <v>5</v>
      </c>
    </row>
    <row r="300" spans="1:61" hidden="1">
      <c r="A300" s="54" t="s">
        <v>150</v>
      </c>
      <c r="B300" s="55" t="s">
        <v>1137</v>
      </c>
      <c r="C300" s="55" t="s">
        <v>1138</v>
      </c>
      <c r="D300" s="44" t="s">
        <v>1139</v>
      </c>
      <c r="E300" s="56">
        <v>1</v>
      </c>
      <c r="F300" s="46" t="s">
        <v>5814</v>
      </c>
      <c r="G300" s="47" t="s">
        <v>5814</v>
      </c>
      <c r="H300" s="47" t="s">
        <v>5882</v>
      </c>
      <c r="I300" s="48" t="s">
        <v>5930</v>
      </c>
      <c r="J300" s="48" t="s">
        <v>5931</v>
      </c>
      <c r="K300" s="48" t="s">
        <v>5939</v>
      </c>
      <c r="L300" s="45">
        <v>114</v>
      </c>
      <c r="M300" s="47" t="s">
        <v>161</v>
      </c>
      <c r="N300" s="60">
        <v>0</v>
      </c>
      <c r="O300" s="58">
        <v>0</v>
      </c>
      <c r="P300" s="58">
        <v>0</v>
      </c>
      <c r="Q300" s="132">
        <v>0</v>
      </c>
      <c r="R300" s="60">
        <v>0</v>
      </c>
      <c r="S300" s="58">
        <v>0</v>
      </c>
      <c r="T300" s="58">
        <v>0</v>
      </c>
      <c r="U300" s="132">
        <v>0</v>
      </c>
      <c r="V300" s="58">
        <v>0</v>
      </c>
      <c r="W300" s="58">
        <v>0</v>
      </c>
      <c r="X300" s="58">
        <v>0</v>
      </c>
      <c r="Y300" s="132">
        <v>0</v>
      </c>
      <c r="Z300" s="61">
        <v>0</v>
      </c>
      <c r="AA300" s="59">
        <v>0</v>
      </c>
      <c r="AB300" s="59">
        <v>0</v>
      </c>
      <c r="AC300" s="132">
        <v>0</v>
      </c>
      <c r="AD300" s="61">
        <v>0</v>
      </c>
      <c r="AE300" s="59">
        <v>0</v>
      </c>
      <c r="AF300" s="59">
        <v>0</v>
      </c>
      <c r="AG300" s="132">
        <v>0</v>
      </c>
      <c r="AH300" s="61">
        <v>0</v>
      </c>
      <c r="AI300" s="132">
        <v>0</v>
      </c>
      <c r="AJ300" s="64">
        <f>IFERROR(VLOOKUP($B300,STOCK!$A:$H,3,0)," ")</f>
        <v>6</v>
      </c>
      <c r="AK300" s="65">
        <f>IFERROR(VLOOKUP($B300,STOCK!$A:$H,4,0)," ")</f>
        <v>2</v>
      </c>
      <c r="AL300" s="65">
        <f>IFERROR(VLOOKUP($B300,STOCK!$A:$H,5,0)," ")</f>
        <v>7</v>
      </c>
      <c r="AM300" s="65">
        <f>IFERROR(VLOOKUP($B300,STOCK!$A:$H,6,0)," ")</f>
        <v>3</v>
      </c>
      <c r="AN300" s="65">
        <f>IFERROR(VLOOKUP($B300,STOCK!$A:$H,7,0)," ")</f>
        <v>9</v>
      </c>
      <c r="AO300" s="65">
        <f>IFERROR(VLOOKUP($B300,STOCK!$A:$H,8,0)," ")</f>
        <v>0</v>
      </c>
      <c r="AP300" s="62" t="str">
        <f t="shared" si="52"/>
        <v>SV</v>
      </c>
      <c r="AQ300" s="50" t="str">
        <f t="shared" si="53"/>
        <v>SV</v>
      </c>
      <c r="AR300" s="50" t="str">
        <f t="shared" si="54"/>
        <v>SV</v>
      </c>
      <c r="AS300" s="50" t="str">
        <f t="shared" si="55"/>
        <v>SV</v>
      </c>
      <c r="AT300" s="50" t="str">
        <f t="shared" si="56"/>
        <v>SV</v>
      </c>
      <c r="AU300" s="63" t="str">
        <f t="shared" si="63"/>
        <v>Q</v>
      </c>
      <c r="AV300" s="67">
        <v>62116.000001</v>
      </c>
      <c r="AW300" s="133">
        <v>62115.999989999997</v>
      </c>
      <c r="AX300" s="49">
        <v>69900</v>
      </c>
      <c r="AY300" s="51">
        <f t="shared" si="57"/>
        <v>0.12531392876029823</v>
      </c>
      <c r="AZ300" s="51">
        <f t="shared" si="58"/>
        <v>0.11135908439198855</v>
      </c>
      <c r="BA300" s="49"/>
      <c r="BB300" s="52"/>
      <c r="BC300" s="51">
        <f t="shared" si="59"/>
        <v>-1</v>
      </c>
      <c r="BD300" s="51">
        <f t="shared" si="60"/>
        <v>0</v>
      </c>
      <c r="BE300" s="49"/>
      <c r="BF300" s="52"/>
      <c r="BG300" s="51">
        <f t="shared" si="61"/>
        <v>-1</v>
      </c>
      <c r="BH300" s="51">
        <f t="shared" si="62"/>
        <v>0</v>
      </c>
      <c r="BI300" s="282">
        <f t="shared" si="64"/>
        <v>0</v>
      </c>
    </row>
    <row r="301" spans="1:61" hidden="1">
      <c r="A301" s="54" t="s">
        <v>150</v>
      </c>
      <c r="B301" s="55" t="s">
        <v>1140</v>
      </c>
      <c r="C301" s="55" t="s">
        <v>1141</v>
      </c>
      <c r="D301" s="44" t="s">
        <v>1142</v>
      </c>
      <c r="E301" s="56">
        <v>6</v>
      </c>
      <c r="F301" s="46" t="s">
        <v>5814</v>
      </c>
      <c r="G301" s="47" t="s">
        <v>5814</v>
      </c>
      <c r="H301" s="47" t="s">
        <v>5882</v>
      </c>
      <c r="I301" s="48" t="s">
        <v>5930</v>
      </c>
      <c r="J301" s="48" t="s">
        <v>5931</v>
      </c>
      <c r="K301" s="48" t="s">
        <v>5940</v>
      </c>
      <c r="L301" s="45">
        <v>428</v>
      </c>
      <c r="M301" s="47" t="s">
        <v>5850</v>
      </c>
      <c r="N301" s="60">
        <v>9</v>
      </c>
      <c r="O301" s="58">
        <v>5</v>
      </c>
      <c r="P301" s="58">
        <v>8</v>
      </c>
      <c r="Q301" s="132">
        <v>6</v>
      </c>
      <c r="R301" s="60">
        <v>1</v>
      </c>
      <c r="S301" s="58">
        <v>2</v>
      </c>
      <c r="T301" s="58">
        <v>8</v>
      </c>
      <c r="U301" s="132">
        <v>7</v>
      </c>
      <c r="V301" s="58">
        <v>4</v>
      </c>
      <c r="W301" s="58">
        <v>4</v>
      </c>
      <c r="X301" s="58">
        <v>4</v>
      </c>
      <c r="Y301" s="132">
        <v>4</v>
      </c>
      <c r="Z301" s="61">
        <v>4</v>
      </c>
      <c r="AA301" s="59">
        <v>5</v>
      </c>
      <c r="AB301" s="59">
        <v>3</v>
      </c>
      <c r="AC301" s="132">
        <v>1</v>
      </c>
      <c r="AD301" s="61">
        <v>4</v>
      </c>
      <c r="AE301" s="59">
        <v>5</v>
      </c>
      <c r="AF301" s="59">
        <v>9</v>
      </c>
      <c r="AG301" s="132">
        <v>3</v>
      </c>
      <c r="AH301" s="61">
        <v>0</v>
      </c>
      <c r="AI301" s="132">
        <v>0</v>
      </c>
      <c r="AJ301" s="64">
        <f>IFERROR(VLOOKUP($B301,STOCK!$A:$H,3,0)," ")</f>
        <v>11</v>
      </c>
      <c r="AK301" s="65">
        <f>IFERROR(VLOOKUP($B301,STOCK!$A:$H,4,0)," ")</f>
        <v>0</v>
      </c>
      <c r="AL301" s="65">
        <f>IFERROR(VLOOKUP($B301,STOCK!$A:$H,5,0)," ")</f>
        <v>9</v>
      </c>
      <c r="AM301" s="65">
        <f>IFERROR(VLOOKUP($B301,STOCK!$A:$H,6,0)," ")</f>
        <v>6</v>
      </c>
      <c r="AN301" s="65">
        <f>IFERROR(VLOOKUP($B301,STOCK!$A:$H,7,0)," ")</f>
        <v>13</v>
      </c>
      <c r="AO301" s="65">
        <f>IFERROR(VLOOKUP($B301,STOCK!$A:$H,8,0)," ")</f>
        <v>0</v>
      </c>
      <c r="AP301" s="62">
        <f t="shared" si="52"/>
        <v>55</v>
      </c>
      <c r="AQ301" s="50" t="str">
        <f t="shared" si="53"/>
        <v>Q</v>
      </c>
      <c r="AR301" s="50">
        <f t="shared" si="54"/>
        <v>67.5</v>
      </c>
      <c r="AS301" s="50">
        <f t="shared" si="55"/>
        <v>180</v>
      </c>
      <c r="AT301" s="50">
        <f t="shared" si="56"/>
        <v>130</v>
      </c>
      <c r="AU301" s="63" t="str">
        <f t="shared" si="63"/>
        <v>Q</v>
      </c>
      <c r="AV301" s="67">
        <v>26849.99999</v>
      </c>
      <c r="AW301" s="133">
        <v>26969.519499999999</v>
      </c>
      <c r="AX301" s="49">
        <v>32900</v>
      </c>
      <c r="AY301" s="51">
        <f t="shared" si="57"/>
        <v>0.22532588500012141</v>
      </c>
      <c r="AZ301" s="51">
        <f t="shared" si="58"/>
        <v>0.18389057781155013</v>
      </c>
      <c r="BA301" s="49">
        <v>31500</v>
      </c>
      <c r="BB301" s="52">
        <v>3</v>
      </c>
      <c r="BC301" s="51">
        <f t="shared" si="59"/>
        <v>0.17318435797883969</v>
      </c>
      <c r="BD301" s="51">
        <f t="shared" si="60"/>
        <v>0.14761904793650793</v>
      </c>
      <c r="BE301" s="49">
        <v>30900</v>
      </c>
      <c r="BF301" s="52">
        <v>6</v>
      </c>
      <c r="BG301" s="51">
        <f t="shared" si="61"/>
        <v>0.15083798925543324</v>
      </c>
      <c r="BH301" s="51">
        <f t="shared" si="62"/>
        <v>0.13106796148867314</v>
      </c>
      <c r="BI301" s="282">
        <f t="shared" si="64"/>
        <v>21</v>
      </c>
    </row>
    <row r="302" spans="1:61" hidden="1">
      <c r="A302" s="54" t="s">
        <v>150</v>
      </c>
      <c r="B302" s="55" t="s">
        <v>1143</v>
      </c>
      <c r="C302" s="55" t="s">
        <v>1144</v>
      </c>
      <c r="D302" s="44" t="s">
        <v>1145</v>
      </c>
      <c r="E302" s="56">
        <v>6</v>
      </c>
      <c r="F302" s="46" t="s">
        <v>5814</v>
      </c>
      <c r="G302" s="47" t="s">
        <v>5814</v>
      </c>
      <c r="H302" s="47" t="s">
        <v>5882</v>
      </c>
      <c r="I302" s="48" t="s">
        <v>5930</v>
      </c>
      <c r="J302" s="48" t="s">
        <v>5931</v>
      </c>
      <c r="K302" s="48" t="s">
        <v>5940</v>
      </c>
      <c r="L302" s="45">
        <v>428</v>
      </c>
      <c r="M302" s="47" t="s">
        <v>5850</v>
      </c>
      <c r="N302" s="60">
        <v>27</v>
      </c>
      <c r="O302" s="58">
        <v>16</v>
      </c>
      <c r="P302" s="58">
        <v>14</v>
      </c>
      <c r="Q302" s="132">
        <v>13</v>
      </c>
      <c r="R302" s="60">
        <v>7</v>
      </c>
      <c r="S302" s="58">
        <v>15</v>
      </c>
      <c r="T302" s="58">
        <v>12</v>
      </c>
      <c r="U302" s="132">
        <v>19</v>
      </c>
      <c r="V302" s="58">
        <v>3</v>
      </c>
      <c r="W302" s="58">
        <v>3</v>
      </c>
      <c r="X302" s="58">
        <v>9</v>
      </c>
      <c r="Y302" s="132">
        <v>11</v>
      </c>
      <c r="Z302" s="61">
        <v>16</v>
      </c>
      <c r="AA302" s="59">
        <v>13</v>
      </c>
      <c r="AB302" s="59">
        <v>4</v>
      </c>
      <c r="AC302" s="132">
        <v>4</v>
      </c>
      <c r="AD302" s="61">
        <v>12</v>
      </c>
      <c r="AE302" s="59">
        <v>11</v>
      </c>
      <c r="AF302" s="59">
        <v>11</v>
      </c>
      <c r="AG302" s="132">
        <v>16</v>
      </c>
      <c r="AH302" s="61">
        <v>0</v>
      </c>
      <c r="AI302" s="132">
        <v>0</v>
      </c>
      <c r="AJ302" s="64">
        <f>IFERROR(VLOOKUP($B302,STOCK!$A:$H,3,0)," ")</f>
        <v>17</v>
      </c>
      <c r="AK302" s="65">
        <f>IFERROR(VLOOKUP($B302,STOCK!$A:$H,4,0)," ")</f>
        <v>8</v>
      </c>
      <c r="AL302" s="65">
        <f>IFERROR(VLOOKUP($B302,STOCK!$A:$H,5,0)," ")</f>
        <v>9</v>
      </c>
      <c r="AM302" s="65">
        <f>IFERROR(VLOOKUP($B302,STOCK!$A:$H,6,0)," ")</f>
        <v>21</v>
      </c>
      <c r="AN302" s="65">
        <f>IFERROR(VLOOKUP($B302,STOCK!$A:$H,7,0)," ")</f>
        <v>22</v>
      </c>
      <c r="AO302" s="65">
        <f>IFERROR(VLOOKUP($B302,STOCK!$A:$H,8,0)," ")</f>
        <v>12</v>
      </c>
      <c r="AP302" s="62">
        <f t="shared" si="52"/>
        <v>39.230769230769234</v>
      </c>
      <c r="AQ302" s="50">
        <f t="shared" si="53"/>
        <v>12.631578947368421</v>
      </c>
      <c r="AR302" s="50">
        <f t="shared" si="54"/>
        <v>24.545454545454547</v>
      </c>
      <c r="AS302" s="50">
        <f t="shared" si="55"/>
        <v>157.5</v>
      </c>
      <c r="AT302" s="50">
        <f t="shared" si="56"/>
        <v>41.25</v>
      </c>
      <c r="AU302" s="63" t="str">
        <f t="shared" si="63"/>
        <v>SV</v>
      </c>
      <c r="AV302" s="67">
        <v>26849.99999</v>
      </c>
      <c r="AW302" s="133">
        <v>26855.865409999999</v>
      </c>
      <c r="AX302" s="49">
        <v>32900</v>
      </c>
      <c r="AY302" s="51">
        <f t="shared" si="57"/>
        <v>0.22532588500012141</v>
      </c>
      <c r="AZ302" s="51">
        <f t="shared" si="58"/>
        <v>0.18389057781155013</v>
      </c>
      <c r="BA302" s="49">
        <v>31500</v>
      </c>
      <c r="BB302" s="52">
        <v>3</v>
      </c>
      <c r="BC302" s="51">
        <f t="shared" si="59"/>
        <v>0.17318435797883969</v>
      </c>
      <c r="BD302" s="51">
        <f t="shared" si="60"/>
        <v>0.14761904793650793</v>
      </c>
      <c r="BE302" s="49">
        <v>30900</v>
      </c>
      <c r="BF302" s="52">
        <v>6</v>
      </c>
      <c r="BG302" s="51">
        <f t="shared" si="61"/>
        <v>0.15083798925543324</v>
      </c>
      <c r="BH302" s="51">
        <f t="shared" si="62"/>
        <v>0.13106796148867314</v>
      </c>
      <c r="BI302" s="282">
        <f t="shared" si="64"/>
        <v>63</v>
      </c>
    </row>
    <row r="303" spans="1:61" hidden="1">
      <c r="A303" s="54" t="s">
        <v>150</v>
      </c>
      <c r="B303" s="55" t="s">
        <v>1146</v>
      </c>
      <c r="C303" s="55" t="s">
        <v>1147</v>
      </c>
      <c r="D303" s="44" t="s">
        <v>1148</v>
      </c>
      <c r="E303" s="56">
        <v>6</v>
      </c>
      <c r="F303" s="46" t="s">
        <v>5814</v>
      </c>
      <c r="G303" s="47" t="s">
        <v>5814</v>
      </c>
      <c r="H303" s="47" t="s">
        <v>5882</v>
      </c>
      <c r="I303" s="48" t="s">
        <v>5930</v>
      </c>
      <c r="J303" s="48" t="s">
        <v>5931</v>
      </c>
      <c r="K303" s="48" t="s">
        <v>5941</v>
      </c>
      <c r="L303" s="45">
        <v>117</v>
      </c>
      <c r="M303" s="47" t="s">
        <v>5898</v>
      </c>
      <c r="N303" s="60">
        <v>0</v>
      </c>
      <c r="O303" s="58">
        <v>0</v>
      </c>
      <c r="P303" s="58">
        <v>0</v>
      </c>
      <c r="Q303" s="132">
        <v>0</v>
      </c>
      <c r="R303" s="60">
        <v>0</v>
      </c>
      <c r="S303" s="58">
        <v>0</v>
      </c>
      <c r="T303" s="58">
        <v>1</v>
      </c>
      <c r="U303" s="132">
        <v>1</v>
      </c>
      <c r="V303" s="58">
        <v>0</v>
      </c>
      <c r="W303" s="58">
        <v>0</v>
      </c>
      <c r="X303" s="58">
        <v>0</v>
      </c>
      <c r="Y303" s="132">
        <v>0</v>
      </c>
      <c r="Z303" s="61">
        <v>0</v>
      </c>
      <c r="AA303" s="59">
        <v>0</v>
      </c>
      <c r="AB303" s="59">
        <v>0</v>
      </c>
      <c r="AC303" s="132">
        <v>0</v>
      </c>
      <c r="AD303" s="61">
        <v>0</v>
      </c>
      <c r="AE303" s="59">
        <v>0</v>
      </c>
      <c r="AF303" s="59">
        <v>0</v>
      </c>
      <c r="AG303" s="132">
        <v>0</v>
      </c>
      <c r="AH303" s="61">
        <v>0</v>
      </c>
      <c r="AI303" s="132">
        <v>0</v>
      </c>
      <c r="AJ303" s="64">
        <f>IFERROR(VLOOKUP($B303,STOCK!$A:$H,3,0)," ")</f>
        <v>8</v>
      </c>
      <c r="AK303" s="65">
        <f>IFERROR(VLOOKUP($B303,STOCK!$A:$H,4,0)," ")</f>
        <v>21</v>
      </c>
      <c r="AL303" s="65">
        <f>IFERROR(VLOOKUP($B303,STOCK!$A:$H,5,0)," ")</f>
        <v>8</v>
      </c>
      <c r="AM303" s="65">
        <f>IFERROR(VLOOKUP($B303,STOCK!$A:$H,6,0)," ")</f>
        <v>5</v>
      </c>
      <c r="AN303" s="65">
        <f>IFERROR(VLOOKUP($B303,STOCK!$A:$H,7,0)," ")</f>
        <v>6</v>
      </c>
      <c r="AO303" s="65">
        <f>IFERROR(VLOOKUP($B303,STOCK!$A:$H,8,0)," ")</f>
        <v>6</v>
      </c>
      <c r="AP303" s="62" t="str">
        <f t="shared" si="52"/>
        <v>SV</v>
      </c>
      <c r="AQ303" s="50">
        <f t="shared" si="53"/>
        <v>630</v>
      </c>
      <c r="AR303" s="50" t="str">
        <f t="shared" si="54"/>
        <v>SV</v>
      </c>
      <c r="AS303" s="50" t="str">
        <f t="shared" si="55"/>
        <v>SV</v>
      </c>
      <c r="AT303" s="50" t="str">
        <f t="shared" si="56"/>
        <v>SV</v>
      </c>
      <c r="AU303" s="63" t="str">
        <f t="shared" si="63"/>
        <v>SV</v>
      </c>
      <c r="AV303" s="67">
        <v>134853.00004000001</v>
      </c>
      <c r="AW303" s="133">
        <v>121468.56447</v>
      </c>
      <c r="AX303" s="49">
        <v>157900</v>
      </c>
      <c r="AY303" s="51">
        <f t="shared" si="57"/>
        <v>0.17090461430716264</v>
      </c>
      <c r="AZ303" s="51">
        <f t="shared" si="58"/>
        <v>0.14595946776440777</v>
      </c>
      <c r="BA303" s="49">
        <v>153900</v>
      </c>
      <c r="BB303" s="52">
        <v>3</v>
      </c>
      <c r="BC303" s="51">
        <f t="shared" si="59"/>
        <v>0.14124268614231994</v>
      </c>
      <c r="BD303" s="51">
        <f t="shared" si="60"/>
        <v>0.12376218297595833</v>
      </c>
      <c r="BE303" s="49">
        <v>149900</v>
      </c>
      <c r="BF303" s="52">
        <v>6</v>
      </c>
      <c r="BG303" s="51">
        <f t="shared" si="61"/>
        <v>0.11158075797747746</v>
      </c>
      <c r="BH303" s="51">
        <f t="shared" si="62"/>
        <v>0.10038025323549024</v>
      </c>
      <c r="BI303" s="282">
        <f t="shared" si="64"/>
        <v>1</v>
      </c>
    </row>
    <row r="304" spans="1:61" hidden="1">
      <c r="A304" s="54" t="s">
        <v>150</v>
      </c>
      <c r="B304" s="55" t="s">
        <v>1149</v>
      </c>
      <c r="C304" s="55" t="s">
        <v>1150</v>
      </c>
      <c r="D304" s="44" t="s">
        <v>1151</v>
      </c>
      <c r="E304" s="56">
        <v>6</v>
      </c>
      <c r="F304" s="46" t="s">
        <v>5814</v>
      </c>
      <c r="G304" s="47" t="s">
        <v>5814</v>
      </c>
      <c r="H304" s="47" t="s">
        <v>5882</v>
      </c>
      <c r="I304" s="48" t="s">
        <v>5930</v>
      </c>
      <c r="J304" s="48" t="s">
        <v>5931</v>
      </c>
      <c r="K304" s="48" t="s">
        <v>5941</v>
      </c>
      <c r="L304" s="45">
        <v>117</v>
      </c>
      <c r="M304" s="47" t="s">
        <v>5898</v>
      </c>
      <c r="N304" s="60">
        <v>0</v>
      </c>
      <c r="O304" s="58">
        <v>0</v>
      </c>
      <c r="P304" s="58">
        <v>0</v>
      </c>
      <c r="Q304" s="132">
        <v>0</v>
      </c>
      <c r="R304" s="60">
        <v>1</v>
      </c>
      <c r="S304" s="58">
        <v>0</v>
      </c>
      <c r="T304" s="58">
        <v>2</v>
      </c>
      <c r="U304" s="132">
        <v>2</v>
      </c>
      <c r="V304" s="58">
        <v>0</v>
      </c>
      <c r="W304" s="58">
        <v>1</v>
      </c>
      <c r="X304" s="58">
        <v>2</v>
      </c>
      <c r="Y304" s="132">
        <v>1</v>
      </c>
      <c r="Z304" s="61">
        <v>0</v>
      </c>
      <c r="AA304" s="59">
        <v>1</v>
      </c>
      <c r="AB304" s="59">
        <v>0</v>
      </c>
      <c r="AC304" s="132">
        <v>0</v>
      </c>
      <c r="AD304" s="61">
        <v>3</v>
      </c>
      <c r="AE304" s="59">
        <v>1</v>
      </c>
      <c r="AF304" s="59">
        <v>0</v>
      </c>
      <c r="AG304" s="132">
        <v>0</v>
      </c>
      <c r="AH304" s="61">
        <v>0</v>
      </c>
      <c r="AI304" s="132">
        <v>0</v>
      </c>
      <c r="AJ304" s="64">
        <f>IFERROR(VLOOKUP($B304,STOCK!$A:$H,3,0)," ")</f>
        <v>7</v>
      </c>
      <c r="AK304" s="65">
        <f>IFERROR(VLOOKUP($B304,STOCK!$A:$H,4,0)," ")</f>
        <v>3</v>
      </c>
      <c r="AL304" s="65">
        <f>IFERROR(VLOOKUP($B304,STOCK!$A:$H,5,0)," ")</f>
        <v>4</v>
      </c>
      <c r="AM304" s="65">
        <f>IFERROR(VLOOKUP($B304,STOCK!$A:$H,6,0)," ")</f>
        <v>4</v>
      </c>
      <c r="AN304" s="65">
        <f>IFERROR(VLOOKUP($B304,STOCK!$A:$H,7,0)," ")</f>
        <v>2</v>
      </c>
      <c r="AO304" s="65">
        <f>IFERROR(VLOOKUP($B304,STOCK!$A:$H,8,0)," ")</f>
        <v>6</v>
      </c>
      <c r="AP304" s="62" t="str">
        <f t="shared" si="52"/>
        <v>SV</v>
      </c>
      <c r="AQ304" s="50">
        <f t="shared" si="53"/>
        <v>45</v>
      </c>
      <c r="AR304" s="50">
        <f t="shared" si="54"/>
        <v>120</v>
      </c>
      <c r="AS304" s="50" t="str">
        <f t="shared" si="55"/>
        <v>SV</v>
      </c>
      <c r="AT304" s="50" t="str">
        <f t="shared" si="56"/>
        <v>SV</v>
      </c>
      <c r="AU304" s="63" t="str">
        <f t="shared" si="63"/>
        <v>SV</v>
      </c>
      <c r="AV304" s="67">
        <v>126018.00002000001</v>
      </c>
      <c r="AW304" s="133">
        <v>124106.77004</v>
      </c>
      <c r="AX304" s="49">
        <v>147900</v>
      </c>
      <c r="AY304" s="51">
        <f t="shared" si="57"/>
        <v>0.17364186050030272</v>
      </c>
      <c r="AZ304" s="51">
        <f t="shared" si="58"/>
        <v>0.14795131832319131</v>
      </c>
      <c r="BA304" s="49">
        <v>143900</v>
      </c>
      <c r="BB304" s="52">
        <v>3</v>
      </c>
      <c r="BC304" s="51">
        <f t="shared" si="59"/>
        <v>0.14190036325891531</v>
      </c>
      <c r="BD304" s="51">
        <f t="shared" si="60"/>
        <v>0.12426685184155659</v>
      </c>
      <c r="BE304" s="49">
        <v>139900</v>
      </c>
      <c r="BF304" s="52">
        <v>6</v>
      </c>
      <c r="BG304" s="51">
        <f t="shared" si="61"/>
        <v>0.11015886601752767</v>
      </c>
      <c r="BH304" s="51">
        <f t="shared" si="62"/>
        <v>9.9228019871336615E-2</v>
      </c>
      <c r="BI304" s="282">
        <f t="shared" si="64"/>
        <v>3</v>
      </c>
    </row>
    <row r="305" spans="1:61" hidden="1">
      <c r="A305" s="54" t="s">
        <v>150</v>
      </c>
      <c r="B305" s="55" t="s">
        <v>1152</v>
      </c>
      <c r="C305" s="55" t="s">
        <v>1153</v>
      </c>
      <c r="D305" s="44" t="s">
        <v>1154</v>
      </c>
      <c r="E305" s="56">
        <v>6</v>
      </c>
      <c r="F305" s="46" t="s">
        <v>5814</v>
      </c>
      <c r="G305" s="47" t="s">
        <v>5814</v>
      </c>
      <c r="H305" s="47" t="s">
        <v>5882</v>
      </c>
      <c r="I305" s="48" t="s">
        <v>5930</v>
      </c>
      <c r="J305" s="48" t="s">
        <v>5931</v>
      </c>
      <c r="K305" s="48" t="s">
        <v>5941</v>
      </c>
      <c r="L305" s="45">
        <v>117</v>
      </c>
      <c r="M305" s="47" t="s">
        <v>5898</v>
      </c>
      <c r="N305" s="60">
        <v>2</v>
      </c>
      <c r="O305" s="58">
        <v>7</v>
      </c>
      <c r="P305" s="58">
        <v>1</v>
      </c>
      <c r="Q305" s="132">
        <v>2</v>
      </c>
      <c r="R305" s="60">
        <v>2</v>
      </c>
      <c r="S305" s="58">
        <v>2</v>
      </c>
      <c r="T305" s="58">
        <v>0</v>
      </c>
      <c r="U305" s="132">
        <v>1</v>
      </c>
      <c r="V305" s="58">
        <v>2</v>
      </c>
      <c r="W305" s="58">
        <v>0</v>
      </c>
      <c r="X305" s="58">
        <v>1</v>
      </c>
      <c r="Y305" s="132">
        <v>1</v>
      </c>
      <c r="Z305" s="61">
        <v>1</v>
      </c>
      <c r="AA305" s="59">
        <v>4</v>
      </c>
      <c r="AB305" s="59">
        <v>2</v>
      </c>
      <c r="AC305" s="132">
        <v>0</v>
      </c>
      <c r="AD305" s="61">
        <v>2</v>
      </c>
      <c r="AE305" s="59">
        <v>1</v>
      </c>
      <c r="AF305" s="59">
        <v>3</v>
      </c>
      <c r="AG305" s="132">
        <v>2</v>
      </c>
      <c r="AH305" s="61">
        <v>0</v>
      </c>
      <c r="AI305" s="132">
        <v>0</v>
      </c>
      <c r="AJ305" s="64">
        <f>IFERROR(VLOOKUP($B305,STOCK!$A:$H,3,0)," ")</f>
        <v>7</v>
      </c>
      <c r="AK305" s="65">
        <f>IFERROR(VLOOKUP($B305,STOCK!$A:$H,4,0)," ")</f>
        <v>5</v>
      </c>
      <c r="AL305" s="65">
        <f>IFERROR(VLOOKUP($B305,STOCK!$A:$H,5,0)," ")</f>
        <v>5</v>
      </c>
      <c r="AM305" s="65">
        <f>IFERROR(VLOOKUP($B305,STOCK!$A:$H,6,0)," ")</f>
        <v>7</v>
      </c>
      <c r="AN305" s="65">
        <f>IFERROR(VLOOKUP($B305,STOCK!$A:$H,7,0)," ")</f>
        <v>4</v>
      </c>
      <c r="AO305" s="65">
        <f>IFERROR(VLOOKUP($B305,STOCK!$A:$H,8,0)," ")</f>
        <v>6</v>
      </c>
      <c r="AP305" s="62">
        <f t="shared" si="52"/>
        <v>105</v>
      </c>
      <c r="AQ305" s="50">
        <f t="shared" si="53"/>
        <v>150</v>
      </c>
      <c r="AR305" s="50">
        <f t="shared" si="54"/>
        <v>150</v>
      </c>
      <c r="AS305" s="50" t="str">
        <f t="shared" si="55"/>
        <v>SV</v>
      </c>
      <c r="AT305" s="50">
        <f t="shared" si="56"/>
        <v>60</v>
      </c>
      <c r="AU305" s="63" t="str">
        <f t="shared" si="63"/>
        <v>SV</v>
      </c>
      <c r="AV305" s="67">
        <v>97469.999989999997</v>
      </c>
      <c r="AW305" s="133">
        <v>97148.154070000004</v>
      </c>
      <c r="AX305" s="49">
        <v>114900</v>
      </c>
      <c r="AY305" s="51">
        <f t="shared" si="57"/>
        <v>0.1788242537374396</v>
      </c>
      <c r="AZ305" s="51">
        <f t="shared" si="58"/>
        <v>0.15169712802436905</v>
      </c>
      <c r="BA305" s="49">
        <v>112900</v>
      </c>
      <c r="BB305" s="52">
        <v>3</v>
      </c>
      <c r="BC305" s="51">
        <f t="shared" si="59"/>
        <v>0.15830511964279315</v>
      </c>
      <c r="BD305" s="51">
        <f t="shared" si="60"/>
        <v>0.13666961922054918</v>
      </c>
      <c r="BE305" s="49">
        <v>109900</v>
      </c>
      <c r="BF305" s="52">
        <v>6</v>
      </c>
      <c r="BG305" s="51">
        <f t="shared" si="61"/>
        <v>0.12752641850082358</v>
      </c>
      <c r="BH305" s="51">
        <f t="shared" si="62"/>
        <v>0.1131028208371247</v>
      </c>
      <c r="BI305" s="282">
        <f t="shared" si="64"/>
        <v>6</v>
      </c>
    </row>
    <row r="306" spans="1:61" hidden="1">
      <c r="A306" s="54" t="s">
        <v>149</v>
      </c>
      <c r="B306" s="55" t="s">
        <v>1155</v>
      </c>
      <c r="C306" s="55" t="s">
        <v>1156</v>
      </c>
      <c r="D306" s="44" t="s">
        <v>1157</v>
      </c>
      <c r="E306" s="56">
        <v>6</v>
      </c>
      <c r="F306" s="46" t="s">
        <v>5814</v>
      </c>
      <c r="G306" s="47" t="s">
        <v>5814</v>
      </c>
      <c r="H306" s="47" t="s">
        <v>5882</v>
      </c>
      <c r="I306" s="48" t="s">
        <v>5930</v>
      </c>
      <c r="J306" s="48" t="s">
        <v>5931</v>
      </c>
      <c r="K306" s="48" t="s">
        <v>5941</v>
      </c>
      <c r="L306" s="45">
        <v>117</v>
      </c>
      <c r="M306" s="47" t="s">
        <v>5898</v>
      </c>
      <c r="N306" s="60">
        <v>0</v>
      </c>
      <c r="O306" s="58">
        <v>0</v>
      </c>
      <c r="P306" s="58">
        <v>0</v>
      </c>
      <c r="Q306" s="132">
        <v>0</v>
      </c>
      <c r="R306" s="60">
        <v>0</v>
      </c>
      <c r="S306" s="58">
        <v>0</v>
      </c>
      <c r="T306" s="58">
        <v>0</v>
      </c>
      <c r="U306" s="132">
        <v>0</v>
      </c>
      <c r="V306" s="58">
        <v>0</v>
      </c>
      <c r="W306" s="58">
        <v>0</v>
      </c>
      <c r="X306" s="58">
        <v>0</v>
      </c>
      <c r="Y306" s="132">
        <v>0</v>
      </c>
      <c r="Z306" s="61">
        <v>0</v>
      </c>
      <c r="AA306" s="59">
        <v>0</v>
      </c>
      <c r="AB306" s="59">
        <v>0</v>
      </c>
      <c r="AC306" s="132">
        <v>1</v>
      </c>
      <c r="AD306" s="61">
        <v>0</v>
      </c>
      <c r="AE306" s="59">
        <v>0</v>
      </c>
      <c r="AF306" s="59">
        <v>1</v>
      </c>
      <c r="AG306" s="132">
        <v>1</v>
      </c>
      <c r="AH306" s="61">
        <v>0</v>
      </c>
      <c r="AI306" s="132">
        <v>0</v>
      </c>
      <c r="AJ306" s="64">
        <f>IFERROR(VLOOKUP($B306,STOCK!$A:$H,3,0)," ")</f>
        <v>0</v>
      </c>
      <c r="AK306" s="65">
        <f>IFERROR(VLOOKUP($B306,STOCK!$A:$H,4,0)," ")</f>
        <v>0</v>
      </c>
      <c r="AL306" s="65">
        <f>IFERROR(VLOOKUP($B306,STOCK!$A:$H,5,0)," ")</f>
        <v>0</v>
      </c>
      <c r="AM306" s="65">
        <f>IFERROR(VLOOKUP($B306,STOCK!$A:$H,6,0)," ")</f>
        <v>0</v>
      </c>
      <c r="AN306" s="65">
        <f>IFERROR(VLOOKUP($B306,STOCK!$A:$H,7,0)," ")</f>
        <v>1</v>
      </c>
      <c r="AO306" s="65">
        <f>IFERROR(VLOOKUP($B306,STOCK!$A:$H,8,0)," ")</f>
        <v>0</v>
      </c>
      <c r="AP306" s="62" t="str">
        <f t="shared" si="52"/>
        <v>Q</v>
      </c>
      <c r="AQ306" s="50" t="str">
        <f t="shared" si="53"/>
        <v>Q</v>
      </c>
      <c r="AR306" s="50" t="str">
        <f t="shared" si="54"/>
        <v>Q</v>
      </c>
      <c r="AS306" s="50" t="str">
        <f t="shared" si="55"/>
        <v>Q</v>
      </c>
      <c r="AT306" s="50">
        <f t="shared" si="56"/>
        <v>30</v>
      </c>
      <c r="AU306" s="63" t="str">
        <f t="shared" si="63"/>
        <v>Q</v>
      </c>
      <c r="AV306" s="67">
        <v>121600.00000499999</v>
      </c>
      <c r="AW306" s="133">
        <v>110551.48929</v>
      </c>
      <c r="AX306" s="49">
        <v>139900</v>
      </c>
      <c r="AY306" s="51">
        <f t="shared" si="57"/>
        <v>0.15049342100532526</v>
      </c>
      <c r="AZ306" s="51">
        <f t="shared" si="58"/>
        <v>0.13080771976411726</v>
      </c>
      <c r="BA306" s="49">
        <v>134900</v>
      </c>
      <c r="BB306" s="52">
        <v>3</v>
      </c>
      <c r="BC306" s="51">
        <f t="shared" si="59"/>
        <v>0.10937499995438427</v>
      </c>
      <c r="BD306" s="51">
        <f t="shared" si="60"/>
        <v>9.8591549258710193E-2</v>
      </c>
      <c r="BE306" s="49">
        <v>129900</v>
      </c>
      <c r="BF306" s="52">
        <v>6</v>
      </c>
      <c r="BG306" s="51">
        <f t="shared" si="61"/>
        <v>6.8256578903443499E-2</v>
      </c>
      <c r="BH306" s="51">
        <f t="shared" si="62"/>
        <v>6.3895304041570483E-2</v>
      </c>
      <c r="BI306" s="282">
        <f t="shared" si="64"/>
        <v>2</v>
      </c>
    </row>
    <row r="307" spans="1:61" hidden="1">
      <c r="A307" s="54" t="s">
        <v>150</v>
      </c>
      <c r="B307" s="55" t="s">
        <v>1158</v>
      </c>
      <c r="C307" s="55" t="s">
        <v>1159</v>
      </c>
      <c r="D307" s="44" t="s">
        <v>1160</v>
      </c>
      <c r="E307" s="56">
        <v>6</v>
      </c>
      <c r="F307" s="46" t="s">
        <v>5814</v>
      </c>
      <c r="G307" s="47" t="s">
        <v>5814</v>
      </c>
      <c r="H307" s="47" t="s">
        <v>5882</v>
      </c>
      <c r="I307" s="48" t="s">
        <v>5930</v>
      </c>
      <c r="J307" s="48" t="s">
        <v>5931</v>
      </c>
      <c r="K307" s="48" t="s">
        <v>5941</v>
      </c>
      <c r="L307" s="45">
        <v>117</v>
      </c>
      <c r="M307" s="47" t="s">
        <v>5898</v>
      </c>
      <c r="N307" s="60">
        <v>0</v>
      </c>
      <c r="O307" s="58">
        <v>0</v>
      </c>
      <c r="P307" s="58">
        <v>1</v>
      </c>
      <c r="Q307" s="132">
        <v>5</v>
      </c>
      <c r="R307" s="60">
        <v>1</v>
      </c>
      <c r="S307" s="58">
        <v>0</v>
      </c>
      <c r="T307" s="58">
        <v>2</v>
      </c>
      <c r="U307" s="132">
        <v>2</v>
      </c>
      <c r="V307" s="58">
        <v>0</v>
      </c>
      <c r="W307" s="58">
        <v>0</v>
      </c>
      <c r="X307" s="58">
        <v>0</v>
      </c>
      <c r="Y307" s="132">
        <v>0</v>
      </c>
      <c r="Z307" s="61">
        <v>0</v>
      </c>
      <c r="AA307" s="59">
        <v>1</v>
      </c>
      <c r="AB307" s="59">
        <v>0</v>
      </c>
      <c r="AC307" s="132">
        <v>1</v>
      </c>
      <c r="AD307" s="61">
        <v>3</v>
      </c>
      <c r="AE307" s="59">
        <v>0</v>
      </c>
      <c r="AF307" s="59">
        <v>0</v>
      </c>
      <c r="AG307" s="132">
        <v>0</v>
      </c>
      <c r="AH307" s="61">
        <v>0</v>
      </c>
      <c r="AI307" s="132">
        <v>0</v>
      </c>
      <c r="AJ307" s="64">
        <f>IFERROR(VLOOKUP($B307,STOCK!$A:$H,3,0)," ")</f>
        <v>10</v>
      </c>
      <c r="AK307" s="65">
        <f>IFERROR(VLOOKUP($B307,STOCK!$A:$H,4,0)," ")</f>
        <v>10</v>
      </c>
      <c r="AL307" s="65">
        <f>IFERROR(VLOOKUP($B307,STOCK!$A:$H,5,0)," ")</f>
        <v>6</v>
      </c>
      <c r="AM307" s="65">
        <f>IFERROR(VLOOKUP($B307,STOCK!$A:$H,6,0)," ")</f>
        <v>5</v>
      </c>
      <c r="AN307" s="65">
        <f>IFERROR(VLOOKUP($B307,STOCK!$A:$H,7,0)," ")</f>
        <v>11</v>
      </c>
      <c r="AO307" s="65">
        <f>IFERROR(VLOOKUP($B307,STOCK!$A:$H,8,0)," ")</f>
        <v>0</v>
      </c>
      <c r="AP307" s="62">
        <f t="shared" si="52"/>
        <v>60</v>
      </c>
      <c r="AQ307" s="50">
        <f t="shared" si="53"/>
        <v>150</v>
      </c>
      <c r="AR307" s="50" t="str">
        <f t="shared" si="54"/>
        <v>SV</v>
      </c>
      <c r="AS307" s="50">
        <f t="shared" si="55"/>
        <v>150</v>
      </c>
      <c r="AT307" s="50" t="str">
        <f t="shared" si="56"/>
        <v>SV</v>
      </c>
      <c r="AU307" s="63" t="str">
        <f t="shared" si="63"/>
        <v>Q</v>
      </c>
      <c r="AV307" s="67">
        <v>126018.00002000001</v>
      </c>
      <c r="AW307" s="133">
        <v>112985.51836</v>
      </c>
      <c r="AX307" s="49">
        <v>147900</v>
      </c>
      <c r="AY307" s="51">
        <f t="shared" si="57"/>
        <v>0.17364186050030272</v>
      </c>
      <c r="AZ307" s="51">
        <f t="shared" si="58"/>
        <v>0.14795131832319131</v>
      </c>
      <c r="BA307" s="49">
        <v>143900</v>
      </c>
      <c r="BB307" s="52">
        <v>3</v>
      </c>
      <c r="BC307" s="51">
        <f t="shared" si="59"/>
        <v>0.14190036325891531</v>
      </c>
      <c r="BD307" s="51">
        <f t="shared" si="60"/>
        <v>0.12426685184155659</v>
      </c>
      <c r="BE307" s="49">
        <v>139900</v>
      </c>
      <c r="BF307" s="52">
        <v>6</v>
      </c>
      <c r="BG307" s="51">
        <f t="shared" si="61"/>
        <v>0.11015886601752767</v>
      </c>
      <c r="BH307" s="51">
        <f t="shared" si="62"/>
        <v>9.9228019871336615E-2</v>
      </c>
      <c r="BI307" s="282">
        <f t="shared" si="64"/>
        <v>8</v>
      </c>
    </row>
    <row r="308" spans="1:61" hidden="1">
      <c r="A308" s="54" t="s">
        <v>150</v>
      </c>
      <c r="B308" s="55" t="s">
        <v>1161</v>
      </c>
      <c r="C308" s="55" t="s">
        <v>1162</v>
      </c>
      <c r="D308" s="44" t="s">
        <v>1163</v>
      </c>
      <c r="E308" s="56">
        <v>6</v>
      </c>
      <c r="F308" s="46" t="s">
        <v>5814</v>
      </c>
      <c r="G308" s="47" t="s">
        <v>5814</v>
      </c>
      <c r="H308" s="47" t="s">
        <v>5882</v>
      </c>
      <c r="I308" s="48" t="s">
        <v>5930</v>
      </c>
      <c r="J308" s="48" t="s">
        <v>5931</v>
      </c>
      <c r="K308" s="48" t="s">
        <v>5941</v>
      </c>
      <c r="L308" s="45">
        <v>117</v>
      </c>
      <c r="M308" s="47" t="s">
        <v>5898</v>
      </c>
      <c r="N308" s="60">
        <v>2</v>
      </c>
      <c r="O308" s="58">
        <v>1</v>
      </c>
      <c r="P308" s="58">
        <v>0</v>
      </c>
      <c r="Q308" s="132">
        <v>2</v>
      </c>
      <c r="R308" s="60">
        <v>1</v>
      </c>
      <c r="S308" s="58">
        <v>2</v>
      </c>
      <c r="T308" s="58">
        <v>2</v>
      </c>
      <c r="U308" s="132">
        <v>2</v>
      </c>
      <c r="V308" s="58">
        <v>1</v>
      </c>
      <c r="W308" s="58">
        <v>2</v>
      </c>
      <c r="X308" s="58">
        <v>2</v>
      </c>
      <c r="Y308" s="132">
        <v>2</v>
      </c>
      <c r="Z308" s="61">
        <v>0</v>
      </c>
      <c r="AA308" s="59">
        <v>0</v>
      </c>
      <c r="AB308" s="59">
        <v>0</v>
      </c>
      <c r="AC308" s="132">
        <v>0</v>
      </c>
      <c r="AD308" s="61">
        <v>1</v>
      </c>
      <c r="AE308" s="59">
        <v>0</v>
      </c>
      <c r="AF308" s="59">
        <v>6</v>
      </c>
      <c r="AG308" s="132">
        <v>3</v>
      </c>
      <c r="AH308" s="61">
        <v>0</v>
      </c>
      <c r="AI308" s="132">
        <v>0</v>
      </c>
      <c r="AJ308" s="64">
        <f>IFERROR(VLOOKUP($B308,STOCK!$A:$H,3,0)," ")</f>
        <v>4</v>
      </c>
      <c r="AK308" s="65">
        <f>IFERROR(VLOOKUP($B308,STOCK!$A:$H,4,0)," ")</f>
        <v>5</v>
      </c>
      <c r="AL308" s="65">
        <f>IFERROR(VLOOKUP($B308,STOCK!$A:$H,5,0)," ")</f>
        <v>5</v>
      </c>
      <c r="AM308" s="65">
        <f>IFERROR(VLOOKUP($B308,STOCK!$A:$H,6,0)," ")</f>
        <v>6</v>
      </c>
      <c r="AN308" s="65">
        <f>IFERROR(VLOOKUP($B308,STOCK!$A:$H,7,0)," ")</f>
        <v>3</v>
      </c>
      <c r="AO308" s="65">
        <f>IFERROR(VLOOKUP($B308,STOCK!$A:$H,8,0)," ")</f>
        <v>6</v>
      </c>
      <c r="AP308" s="62">
        <f t="shared" si="52"/>
        <v>60</v>
      </c>
      <c r="AQ308" s="50">
        <f t="shared" si="53"/>
        <v>75</v>
      </c>
      <c r="AR308" s="50">
        <f t="shared" si="54"/>
        <v>75</v>
      </c>
      <c r="AS308" s="50" t="str">
        <f t="shared" si="55"/>
        <v>SV</v>
      </c>
      <c r="AT308" s="50">
        <f t="shared" si="56"/>
        <v>30</v>
      </c>
      <c r="AU308" s="63" t="str">
        <f t="shared" si="63"/>
        <v>SV</v>
      </c>
      <c r="AV308" s="67">
        <v>126018.00002000001</v>
      </c>
      <c r="AW308" s="133">
        <v>125862.68431</v>
      </c>
      <c r="AX308" s="49">
        <v>147900</v>
      </c>
      <c r="AY308" s="51">
        <f t="shared" si="57"/>
        <v>0.17364186050030272</v>
      </c>
      <c r="AZ308" s="51">
        <f t="shared" si="58"/>
        <v>0.14795131832319131</v>
      </c>
      <c r="BA308" s="49">
        <v>143900</v>
      </c>
      <c r="BB308" s="52">
        <v>3</v>
      </c>
      <c r="BC308" s="51">
        <f t="shared" si="59"/>
        <v>0.14190036325891531</v>
      </c>
      <c r="BD308" s="51">
        <f t="shared" si="60"/>
        <v>0.12426685184155659</v>
      </c>
      <c r="BE308" s="49">
        <v>139900</v>
      </c>
      <c r="BF308" s="52">
        <v>6</v>
      </c>
      <c r="BG308" s="51">
        <f t="shared" si="61"/>
        <v>0.11015886601752767</v>
      </c>
      <c r="BH308" s="51">
        <f t="shared" si="62"/>
        <v>9.9228019871336615E-2</v>
      </c>
      <c r="BI308" s="282">
        <f t="shared" si="64"/>
        <v>9</v>
      </c>
    </row>
    <row r="309" spans="1:61" hidden="1">
      <c r="A309" s="54" t="s">
        <v>150</v>
      </c>
      <c r="B309" s="55" t="s">
        <v>1164</v>
      </c>
      <c r="C309" s="55" t="s">
        <v>1165</v>
      </c>
      <c r="D309" s="44" t="s">
        <v>1166</v>
      </c>
      <c r="E309" s="56">
        <v>12</v>
      </c>
      <c r="F309" s="46" t="s">
        <v>5814</v>
      </c>
      <c r="G309" s="47" t="s">
        <v>5814</v>
      </c>
      <c r="H309" s="47" t="s">
        <v>5882</v>
      </c>
      <c r="I309" s="48" t="s">
        <v>5930</v>
      </c>
      <c r="J309" s="48" t="s">
        <v>5931</v>
      </c>
      <c r="K309" s="48" t="s">
        <v>5942</v>
      </c>
      <c r="L309" s="45">
        <v>516</v>
      </c>
      <c r="M309" s="47" t="s">
        <v>5881</v>
      </c>
      <c r="N309" s="60">
        <v>1</v>
      </c>
      <c r="O309" s="58">
        <v>3</v>
      </c>
      <c r="P309" s="58">
        <v>0</v>
      </c>
      <c r="Q309" s="132">
        <v>0</v>
      </c>
      <c r="R309" s="60">
        <v>0</v>
      </c>
      <c r="S309" s="58">
        <v>0</v>
      </c>
      <c r="T309" s="58">
        <v>3</v>
      </c>
      <c r="U309" s="132">
        <v>1</v>
      </c>
      <c r="V309" s="58">
        <v>1</v>
      </c>
      <c r="W309" s="58">
        <v>0</v>
      </c>
      <c r="X309" s="58">
        <v>1</v>
      </c>
      <c r="Y309" s="132">
        <v>0</v>
      </c>
      <c r="Z309" s="61">
        <v>1</v>
      </c>
      <c r="AA309" s="59">
        <v>0</v>
      </c>
      <c r="AB309" s="59">
        <v>1</v>
      </c>
      <c r="AC309" s="132">
        <v>1</v>
      </c>
      <c r="AD309" s="61">
        <v>0</v>
      </c>
      <c r="AE309" s="59">
        <v>0</v>
      </c>
      <c r="AF309" s="59">
        <v>3</v>
      </c>
      <c r="AG309" s="132">
        <v>3</v>
      </c>
      <c r="AH309" s="61">
        <v>0</v>
      </c>
      <c r="AI309" s="132">
        <v>0</v>
      </c>
      <c r="AJ309" s="64">
        <f>IFERROR(VLOOKUP($B309,STOCK!$A:$H,3,0)," ")</f>
        <v>5</v>
      </c>
      <c r="AK309" s="65">
        <f>IFERROR(VLOOKUP($B309,STOCK!$A:$H,4,0)," ")</f>
        <v>5</v>
      </c>
      <c r="AL309" s="65">
        <f>IFERROR(VLOOKUP($B309,STOCK!$A:$H,5,0)," ")</f>
        <v>6</v>
      </c>
      <c r="AM309" s="65">
        <f>IFERROR(VLOOKUP($B309,STOCK!$A:$H,6,0)," ")</f>
        <v>2</v>
      </c>
      <c r="AN309" s="65">
        <f>IFERROR(VLOOKUP($B309,STOCK!$A:$H,7,0)," ")</f>
        <v>4</v>
      </c>
      <c r="AO309" s="65">
        <f>IFERROR(VLOOKUP($B309,STOCK!$A:$H,8,0)," ")</f>
        <v>3</v>
      </c>
      <c r="AP309" s="62" t="str">
        <f t="shared" si="52"/>
        <v>SV</v>
      </c>
      <c r="AQ309" s="50">
        <f t="shared" si="53"/>
        <v>150</v>
      </c>
      <c r="AR309" s="50" t="str">
        <f t="shared" si="54"/>
        <v>SV</v>
      </c>
      <c r="AS309" s="50">
        <f t="shared" si="55"/>
        <v>60</v>
      </c>
      <c r="AT309" s="50">
        <f t="shared" si="56"/>
        <v>40</v>
      </c>
      <c r="AU309" s="63" t="str">
        <f t="shared" si="63"/>
        <v>SV</v>
      </c>
      <c r="AV309" s="67">
        <v>78750.000010000003</v>
      </c>
      <c r="AW309" s="133">
        <v>77268.141059999994</v>
      </c>
      <c r="AX309" s="49">
        <v>99900</v>
      </c>
      <c r="AY309" s="51">
        <f t="shared" si="57"/>
        <v>0.26857142841033999</v>
      </c>
      <c r="AZ309" s="51">
        <f t="shared" si="58"/>
        <v>0.21171171161161159</v>
      </c>
      <c r="BA309" s="49">
        <v>97900</v>
      </c>
      <c r="BB309" s="52">
        <v>3</v>
      </c>
      <c r="BC309" s="51">
        <f t="shared" si="59"/>
        <v>0.24317460301673965</v>
      </c>
      <c r="BD309" s="51">
        <f t="shared" si="60"/>
        <v>0.19560776292134829</v>
      </c>
      <c r="BE309" s="49">
        <v>94900</v>
      </c>
      <c r="BF309" s="52">
        <v>6</v>
      </c>
      <c r="BG309" s="51">
        <f t="shared" si="61"/>
        <v>0.20507936492633916</v>
      </c>
      <c r="BH309" s="51">
        <f t="shared" si="62"/>
        <v>0.17017913582718647</v>
      </c>
      <c r="BI309" s="282">
        <f t="shared" si="64"/>
        <v>5</v>
      </c>
    </row>
    <row r="310" spans="1:61" hidden="1">
      <c r="A310" s="54" t="s">
        <v>149</v>
      </c>
      <c r="B310" s="55" t="s">
        <v>1167</v>
      </c>
      <c r="C310" s="55" t="s">
        <v>1168</v>
      </c>
      <c r="D310" s="44" t="s">
        <v>1169</v>
      </c>
      <c r="E310" s="56">
        <v>1</v>
      </c>
      <c r="F310" s="46" t="s">
        <v>5814</v>
      </c>
      <c r="G310" s="47" t="s">
        <v>5814</v>
      </c>
      <c r="H310" s="47" t="s">
        <v>5882</v>
      </c>
      <c r="I310" s="48" t="s">
        <v>5930</v>
      </c>
      <c r="J310" s="48" t="s">
        <v>5931</v>
      </c>
      <c r="K310" s="48" t="s">
        <v>5943</v>
      </c>
      <c r="L310" s="45">
        <v>66</v>
      </c>
      <c r="M310" s="47" t="s">
        <v>5869</v>
      </c>
      <c r="N310" s="60">
        <v>1</v>
      </c>
      <c r="O310" s="58">
        <v>0</v>
      </c>
      <c r="P310" s="58">
        <v>0</v>
      </c>
      <c r="Q310" s="132">
        <v>0</v>
      </c>
      <c r="R310" s="60">
        <v>0</v>
      </c>
      <c r="S310" s="58">
        <v>0</v>
      </c>
      <c r="T310" s="58">
        <v>0</v>
      </c>
      <c r="U310" s="132">
        <v>0</v>
      </c>
      <c r="V310" s="58">
        <v>0</v>
      </c>
      <c r="W310" s="58">
        <v>0</v>
      </c>
      <c r="X310" s="58">
        <v>0</v>
      </c>
      <c r="Y310" s="132">
        <v>0</v>
      </c>
      <c r="Z310" s="61">
        <v>0</v>
      </c>
      <c r="AA310" s="59">
        <v>0</v>
      </c>
      <c r="AB310" s="59">
        <v>0</v>
      </c>
      <c r="AC310" s="132">
        <v>0</v>
      </c>
      <c r="AD310" s="61">
        <v>0</v>
      </c>
      <c r="AE310" s="59">
        <v>0</v>
      </c>
      <c r="AF310" s="59">
        <v>2</v>
      </c>
      <c r="AG310" s="132">
        <v>2</v>
      </c>
      <c r="AH310" s="61">
        <v>0</v>
      </c>
      <c r="AI310" s="132">
        <v>0</v>
      </c>
      <c r="AJ310" s="64">
        <f>IFERROR(VLOOKUP($B310,STOCK!$A:$H,3,0)," ")</f>
        <v>0</v>
      </c>
      <c r="AK310" s="65">
        <f>IFERROR(VLOOKUP($B310,STOCK!$A:$H,4,0)," ")</f>
        <v>5</v>
      </c>
      <c r="AL310" s="65">
        <f>IFERROR(VLOOKUP($B310,STOCK!$A:$H,5,0)," ")</f>
        <v>9</v>
      </c>
      <c r="AM310" s="65">
        <f>IFERROR(VLOOKUP($B310,STOCK!$A:$H,6,0)," ")</f>
        <v>8</v>
      </c>
      <c r="AN310" s="65">
        <f>IFERROR(VLOOKUP($B310,STOCK!$A:$H,7,0)," ")</f>
        <v>4</v>
      </c>
      <c r="AO310" s="65">
        <f>IFERROR(VLOOKUP($B310,STOCK!$A:$H,8,0)," ")</f>
        <v>0</v>
      </c>
      <c r="AP310" s="62" t="str">
        <f t="shared" si="52"/>
        <v>Q</v>
      </c>
      <c r="AQ310" s="50" t="str">
        <f t="shared" si="53"/>
        <v>SV</v>
      </c>
      <c r="AR310" s="50" t="str">
        <f t="shared" si="54"/>
        <v>SV</v>
      </c>
      <c r="AS310" s="50" t="str">
        <f t="shared" si="55"/>
        <v>SV</v>
      </c>
      <c r="AT310" s="50">
        <f t="shared" si="56"/>
        <v>60</v>
      </c>
      <c r="AU310" s="63" t="str">
        <f t="shared" si="63"/>
        <v>Q</v>
      </c>
      <c r="AV310" s="67">
        <v>133636.00000299999</v>
      </c>
      <c r="AW310" s="133">
        <v>126343.47484</v>
      </c>
      <c r="AX310" s="49">
        <v>154900</v>
      </c>
      <c r="AY310" s="51">
        <f t="shared" si="57"/>
        <v>0.15911880029724523</v>
      </c>
      <c r="AZ310" s="51">
        <f t="shared" si="58"/>
        <v>0.13727566169786964</v>
      </c>
      <c r="BA310" s="49">
        <v>149900</v>
      </c>
      <c r="BB310" s="52">
        <v>3</v>
      </c>
      <c r="BC310" s="51">
        <f t="shared" si="59"/>
        <v>0.1217037325019823</v>
      </c>
      <c r="BD310" s="51">
        <f t="shared" si="60"/>
        <v>0.10849899931287529</v>
      </c>
      <c r="BE310" s="49">
        <v>144900</v>
      </c>
      <c r="BF310" s="52">
        <v>6</v>
      </c>
      <c r="BG310" s="51">
        <f t="shared" si="61"/>
        <v>8.4288664706719363E-2</v>
      </c>
      <c r="BH310" s="51">
        <f t="shared" si="62"/>
        <v>7.7736369889579063E-2</v>
      </c>
      <c r="BI310" s="282">
        <f t="shared" si="64"/>
        <v>2</v>
      </c>
    </row>
    <row r="311" spans="1:61" hidden="1">
      <c r="A311" s="54" t="s">
        <v>150</v>
      </c>
      <c r="B311" s="55" t="s">
        <v>1170</v>
      </c>
      <c r="C311" s="55" t="s">
        <v>1171</v>
      </c>
      <c r="D311" s="44" t="s">
        <v>1172</v>
      </c>
      <c r="E311" s="56">
        <v>6</v>
      </c>
      <c r="F311" s="46" t="s">
        <v>5814</v>
      </c>
      <c r="G311" s="47" t="s">
        <v>5814</v>
      </c>
      <c r="H311" s="47" t="s">
        <v>5882</v>
      </c>
      <c r="I311" s="48" t="s">
        <v>5930</v>
      </c>
      <c r="J311" s="48" t="s">
        <v>5931</v>
      </c>
      <c r="K311" s="48" t="s">
        <v>5944</v>
      </c>
      <c r="L311" s="45">
        <v>126</v>
      </c>
      <c r="M311" s="47" t="s">
        <v>5862</v>
      </c>
      <c r="N311" s="60">
        <v>4</v>
      </c>
      <c r="O311" s="58">
        <v>2</v>
      </c>
      <c r="P311" s="58">
        <v>1</v>
      </c>
      <c r="Q311" s="132">
        <v>0</v>
      </c>
      <c r="R311" s="60">
        <v>0</v>
      </c>
      <c r="S311" s="58">
        <v>2</v>
      </c>
      <c r="T311" s="58">
        <v>1</v>
      </c>
      <c r="U311" s="132">
        <v>0</v>
      </c>
      <c r="V311" s="58">
        <v>1</v>
      </c>
      <c r="W311" s="58">
        <v>1</v>
      </c>
      <c r="X311" s="58">
        <v>0</v>
      </c>
      <c r="Y311" s="132">
        <v>0</v>
      </c>
      <c r="Z311" s="61">
        <v>0</v>
      </c>
      <c r="AA311" s="59">
        <v>1</v>
      </c>
      <c r="AB311" s="59">
        <v>0</v>
      </c>
      <c r="AC311" s="132">
        <v>0</v>
      </c>
      <c r="AD311" s="61">
        <v>0</v>
      </c>
      <c r="AE311" s="59">
        <v>1</v>
      </c>
      <c r="AF311" s="59">
        <v>2</v>
      </c>
      <c r="AG311" s="132">
        <v>0</v>
      </c>
      <c r="AH311" s="61">
        <v>0</v>
      </c>
      <c r="AI311" s="132">
        <v>0</v>
      </c>
      <c r="AJ311" s="64">
        <f>IFERROR(VLOOKUP($B311,STOCK!$A:$H,3,0)," ")</f>
        <v>0</v>
      </c>
      <c r="AK311" s="65">
        <f>IFERROR(VLOOKUP($B311,STOCK!$A:$H,4,0)," ")</f>
        <v>1</v>
      </c>
      <c r="AL311" s="65">
        <f>IFERROR(VLOOKUP($B311,STOCK!$A:$H,5,0)," ")</f>
        <v>3</v>
      </c>
      <c r="AM311" s="65">
        <f>IFERROR(VLOOKUP($B311,STOCK!$A:$H,6,0)," ")</f>
        <v>3</v>
      </c>
      <c r="AN311" s="65">
        <f>IFERROR(VLOOKUP($B311,STOCK!$A:$H,7,0)," ")</f>
        <v>0</v>
      </c>
      <c r="AO311" s="65">
        <f>IFERROR(VLOOKUP($B311,STOCK!$A:$H,8,0)," ")</f>
        <v>0</v>
      </c>
      <c r="AP311" s="62" t="str">
        <f t="shared" si="52"/>
        <v>Q</v>
      </c>
      <c r="AQ311" s="50" t="str">
        <f t="shared" si="53"/>
        <v>SV</v>
      </c>
      <c r="AR311" s="50" t="str">
        <f t="shared" si="54"/>
        <v>SV</v>
      </c>
      <c r="AS311" s="50" t="str">
        <f t="shared" si="55"/>
        <v>SV</v>
      </c>
      <c r="AT311" s="50" t="str">
        <f t="shared" si="56"/>
        <v>Q</v>
      </c>
      <c r="AU311" s="63" t="str">
        <f t="shared" si="63"/>
        <v>Q</v>
      </c>
      <c r="AV311" s="67">
        <v>40514.999997999999</v>
      </c>
      <c r="AW311" s="133">
        <v>37273.999620000002</v>
      </c>
      <c r="AX311" s="49">
        <v>44900</v>
      </c>
      <c r="AY311" s="51">
        <f t="shared" si="57"/>
        <v>0.10823151924513064</v>
      </c>
      <c r="AZ311" s="51">
        <f t="shared" si="58"/>
        <v>9.7661469977728302E-2</v>
      </c>
      <c r="BA311" s="49">
        <v>43900</v>
      </c>
      <c r="BB311" s="52">
        <v>3</v>
      </c>
      <c r="BC311" s="51">
        <f t="shared" si="59"/>
        <v>8.3549302780873802E-2</v>
      </c>
      <c r="BD311" s="51">
        <f t="shared" si="60"/>
        <v>7.7107061548974953E-2</v>
      </c>
      <c r="BE311" s="49">
        <v>42900</v>
      </c>
      <c r="BF311" s="52">
        <v>6</v>
      </c>
      <c r="BG311" s="51">
        <f t="shared" si="61"/>
        <v>5.8867086316616968E-2</v>
      </c>
      <c r="BH311" s="51">
        <f t="shared" si="62"/>
        <v>5.5594405641025656E-2</v>
      </c>
      <c r="BI311" s="282">
        <f t="shared" si="64"/>
        <v>0</v>
      </c>
    </row>
    <row r="312" spans="1:61" hidden="1">
      <c r="A312" s="54" t="s">
        <v>150</v>
      </c>
      <c r="B312" s="55" t="s">
        <v>1173</v>
      </c>
      <c r="C312" s="55" t="s">
        <v>1174</v>
      </c>
      <c r="D312" s="44" t="s">
        <v>1175</v>
      </c>
      <c r="E312" s="56">
        <v>6</v>
      </c>
      <c r="F312" s="46" t="s">
        <v>5814</v>
      </c>
      <c r="G312" s="47" t="s">
        <v>5814</v>
      </c>
      <c r="H312" s="47" t="s">
        <v>5882</v>
      </c>
      <c r="I312" s="48" t="s">
        <v>5930</v>
      </c>
      <c r="J312" s="48" t="s">
        <v>5931</v>
      </c>
      <c r="K312" s="48" t="s">
        <v>5945</v>
      </c>
      <c r="L312" s="45">
        <v>27</v>
      </c>
      <c r="M312" s="47" t="s">
        <v>5871</v>
      </c>
      <c r="N312" s="60">
        <v>2</v>
      </c>
      <c r="O312" s="58">
        <v>0</v>
      </c>
      <c r="P312" s="58">
        <v>1</v>
      </c>
      <c r="Q312" s="132">
        <v>2</v>
      </c>
      <c r="R312" s="60">
        <v>0</v>
      </c>
      <c r="S312" s="58">
        <v>1</v>
      </c>
      <c r="T312" s="58">
        <v>1</v>
      </c>
      <c r="U312" s="132">
        <v>2</v>
      </c>
      <c r="V312" s="58">
        <v>0</v>
      </c>
      <c r="W312" s="58">
        <v>0</v>
      </c>
      <c r="X312" s="58">
        <v>0</v>
      </c>
      <c r="Y312" s="132">
        <v>0</v>
      </c>
      <c r="Z312" s="61">
        <v>0</v>
      </c>
      <c r="AA312" s="59">
        <v>0</v>
      </c>
      <c r="AB312" s="59">
        <v>0</v>
      </c>
      <c r="AC312" s="132">
        <v>0</v>
      </c>
      <c r="AD312" s="61">
        <v>1</v>
      </c>
      <c r="AE312" s="59">
        <v>0</v>
      </c>
      <c r="AF312" s="59">
        <v>0</v>
      </c>
      <c r="AG312" s="132">
        <v>0</v>
      </c>
      <c r="AH312" s="61">
        <v>0</v>
      </c>
      <c r="AI312" s="132">
        <v>0</v>
      </c>
      <c r="AJ312" s="64">
        <f>IFERROR(VLOOKUP($B312,STOCK!$A:$H,3,0)," ")</f>
        <v>6</v>
      </c>
      <c r="AK312" s="65">
        <f>IFERROR(VLOOKUP($B312,STOCK!$A:$H,4,0)," ")</f>
        <v>4</v>
      </c>
      <c r="AL312" s="65">
        <f>IFERROR(VLOOKUP($B312,STOCK!$A:$H,5,0)," ")</f>
        <v>6</v>
      </c>
      <c r="AM312" s="65">
        <f>IFERROR(VLOOKUP($B312,STOCK!$A:$H,6,0)," ")</f>
        <v>8</v>
      </c>
      <c r="AN312" s="65">
        <f>IFERROR(VLOOKUP($B312,STOCK!$A:$H,7,0)," ")</f>
        <v>7</v>
      </c>
      <c r="AO312" s="65">
        <f>IFERROR(VLOOKUP($B312,STOCK!$A:$H,8,0)," ")</f>
        <v>6</v>
      </c>
      <c r="AP312" s="62">
        <f t="shared" si="52"/>
        <v>90</v>
      </c>
      <c r="AQ312" s="50">
        <f t="shared" si="53"/>
        <v>60</v>
      </c>
      <c r="AR312" s="50" t="str">
        <f t="shared" si="54"/>
        <v>SV</v>
      </c>
      <c r="AS312" s="50" t="str">
        <f t="shared" si="55"/>
        <v>SV</v>
      </c>
      <c r="AT312" s="50" t="str">
        <f t="shared" si="56"/>
        <v>SV</v>
      </c>
      <c r="AU312" s="63" t="str">
        <f t="shared" si="63"/>
        <v>SV</v>
      </c>
      <c r="AV312" s="67">
        <v>189999.99997</v>
      </c>
      <c r="AW312" s="133">
        <v>190000.00008</v>
      </c>
      <c r="AX312" s="49">
        <v>219900</v>
      </c>
      <c r="AY312" s="51">
        <f t="shared" si="57"/>
        <v>0.15736842123537387</v>
      </c>
      <c r="AZ312" s="51">
        <f t="shared" si="58"/>
        <v>0.13597089599818096</v>
      </c>
      <c r="BA312" s="49">
        <v>212900</v>
      </c>
      <c r="BB312" s="52">
        <v>3</v>
      </c>
      <c r="BC312" s="51">
        <f t="shared" si="59"/>
        <v>0.12052631596639896</v>
      </c>
      <c r="BD312" s="51">
        <f t="shared" si="60"/>
        <v>0.1075622359323626</v>
      </c>
      <c r="BE312" s="49">
        <v>204900</v>
      </c>
      <c r="BF312" s="52">
        <v>6</v>
      </c>
      <c r="BG312" s="51">
        <f t="shared" si="61"/>
        <v>7.8421052801855851E-2</v>
      </c>
      <c r="BH312" s="51">
        <f t="shared" si="62"/>
        <v>7.271839936554414E-2</v>
      </c>
      <c r="BI312" s="282">
        <f t="shared" si="64"/>
        <v>4</v>
      </c>
    </row>
    <row r="313" spans="1:61" hidden="1">
      <c r="A313" s="54" t="s">
        <v>150</v>
      </c>
      <c r="B313" s="55" t="s">
        <v>1176</v>
      </c>
      <c r="C313" s="55" t="s">
        <v>1177</v>
      </c>
      <c r="D313" s="44" t="s">
        <v>1178</v>
      </c>
      <c r="E313" s="56">
        <v>6</v>
      </c>
      <c r="F313" s="46" t="s">
        <v>5814</v>
      </c>
      <c r="G313" s="47" t="s">
        <v>5814</v>
      </c>
      <c r="H313" s="47" t="s">
        <v>5882</v>
      </c>
      <c r="I313" s="48" t="s">
        <v>5930</v>
      </c>
      <c r="J313" s="48" t="s">
        <v>5931</v>
      </c>
      <c r="K313" s="48" t="s">
        <v>5946</v>
      </c>
      <c r="L313" s="45">
        <v>449</v>
      </c>
      <c r="M313" s="47" t="s">
        <v>5947</v>
      </c>
      <c r="N313" s="60">
        <v>0</v>
      </c>
      <c r="O313" s="58">
        <v>0</v>
      </c>
      <c r="P313" s="58">
        <v>0</v>
      </c>
      <c r="Q313" s="132">
        <v>0</v>
      </c>
      <c r="R313" s="60">
        <v>0</v>
      </c>
      <c r="S313" s="58">
        <v>1</v>
      </c>
      <c r="T313" s="58">
        <v>0</v>
      </c>
      <c r="U313" s="132">
        <v>0</v>
      </c>
      <c r="V313" s="58">
        <v>0</v>
      </c>
      <c r="W313" s="58">
        <v>0</v>
      </c>
      <c r="X313" s="58">
        <v>0</v>
      </c>
      <c r="Y313" s="132">
        <v>0</v>
      </c>
      <c r="Z313" s="61">
        <v>0</v>
      </c>
      <c r="AA313" s="59">
        <v>0</v>
      </c>
      <c r="AB313" s="59">
        <v>0</v>
      </c>
      <c r="AC313" s="132">
        <v>0</v>
      </c>
      <c r="AD313" s="61">
        <v>0</v>
      </c>
      <c r="AE313" s="59">
        <v>0</v>
      </c>
      <c r="AF313" s="59">
        <v>0</v>
      </c>
      <c r="AG313" s="132">
        <v>0</v>
      </c>
      <c r="AH313" s="61">
        <v>0</v>
      </c>
      <c r="AI313" s="132">
        <v>0</v>
      </c>
      <c r="AJ313" s="64">
        <f>IFERROR(VLOOKUP($B313,STOCK!$A:$H,3,0)," ")</f>
        <v>2</v>
      </c>
      <c r="AK313" s="65">
        <f>IFERROR(VLOOKUP($B313,STOCK!$A:$H,4,0)," ")</f>
        <v>1</v>
      </c>
      <c r="AL313" s="65">
        <f>IFERROR(VLOOKUP($B313,STOCK!$A:$H,5,0)," ")</f>
        <v>0</v>
      </c>
      <c r="AM313" s="65">
        <f>IFERROR(VLOOKUP($B313,STOCK!$A:$H,6,0)," ")</f>
        <v>1</v>
      </c>
      <c r="AN313" s="65">
        <f>IFERROR(VLOOKUP($B313,STOCK!$A:$H,7,0)," ")</f>
        <v>0</v>
      </c>
      <c r="AO313" s="65">
        <f>IFERROR(VLOOKUP($B313,STOCK!$A:$H,8,0)," ")</f>
        <v>0</v>
      </c>
      <c r="AP313" s="62" t="str">
        <f t="shared" si="52"/>
        <v>SV</v>
      </c>
      <c r="AQ313" s="50" t="str">
        <f t="shared" si="53"/>
        <v>SV</v>
      </c>
      <c r="AR313" s="50" t="str">
        <f t="shared" si="54"/>
        <v>Q</v>
      </c>
      <c r="AS313" s="50" t="str">
        <f t="shared" si="55"/>
        <v>SV</v>
      </c>
      <c r="AT313" s="50" t="str">
        <f t="shared" si="56"/>
        <v>Q</v>
      </c>
      <c r="AU313" s="63" t="str">
        <f t="shared" si="63"/>
        <v>Q</v>
      </c>
      <c r="AV313" s="67">
        <v>175445.99995999999</v>
      </c>
      <c r="AW313" s="133">
        <v>175445.99995999999</v>
      </c>
      <c r="AX313" s="49">
        <v>209900</v>
      </c>
      <c r="AY313" s="51">
        <f t="shared" si="57"/>
        <v>0.1963795130573236</v>
      </c>
      <c r="AZ313" s="51">
        <f t="shared" si="58"/>
        <v>0.16414483106241073</v>
      </c>
      <c r="BA313" s="49">
        <v>204900</v>
      </c>
      <c r="BB313" s="52">
        <v>3</v>
      </c>
      <c r="BC313" s="51">
        <f t="shared" si="59"/>
        <v>0.16788071570007435</v>
      </c>
      <c r="BD313" s="51">
        <f t="shared" si="60"/>
        <v>0.14374817003416307</v>
      </c>
      <c r="BE313" s="49">
        <v>199900</v>
      </c>
      <c r="BF313" s="52">
        <v>6</v>
      </c>
      <c r="BG313" s="51">
        <f t="shared" si="61"/>
        <v>0.1393819183428251</v>
      </c>
      <c r="BH313" s="51">
        <f t="shared" si="62"/>
        <v>0.12233116578289151</v>
      </c>
      <c r="BI313" s="282">
        <f t="shared" si="64"/>
        <v>0</v>
      </c>
    </row>
    <row r="314" spans="1:61" hidden="1">
      <c r="A314" s="54" t="s">
        <v>150</v>
      </c>
      <c r="B314" s="55" t="s">
        <v>1179</v>
      </c>
      <c r="C314" s="55" t="s">
        <v>1180</v>
      </c>
      <c r="D314" s="44" t="s">
        <v>1181</v>
      </c>
      <c r="E314" s="56">
        <v>6</v>
      </c>
      <c r="F314" s="46" t="s">
        <v>5814</v>
      </c>
      <c r="G314" s="47" t="s">
        <v>5814</v>
      </c>
      <c r="H314" s="47" t="s">
        <v>5882</v>
      </c>
      <c r="I314" s="48" t="s">
        <v>5930</v>
      </c>
      <c r="J314" s="48" t="s">
        <v>5931</v>
      </c>
      <c r="K314" s="48" t="s">
        <v>5948</v>
      </c>
      <c r="L314" s="45">
        <v>27</v>
      </c>
      <c r="M314" s="47" t="s">
        <v>5871</v>
      </c>
      <c r="N314" s="60">
        <v>0</v>
      </c>
      <c r="O314" s="58">
        <v>0</v>
      </c>
      <c r="P314" s="58">
        <v>1</v>
      </c>
      <c r="Q314" s="132">
        <v>5</v>
      </c>
      <c r="R314" s="60">
        <v>0</v>
      </c>
      <c r="S314" s="58">
        <v>0</v>
      </c>
      <c r="T314" s="58">
        <v>2</v>
      </c>
      <c r="U314" s="132">
        <v>1</v>
      </c>
      <c r="V314" s="58">
        <v>0</v>
      </c>
      <c r="W314" s="58">
        <v>0</v>
      </c>
      <c r="X314" s="58">
        <v>0</v>
      </c>
      <c r="Y314" s="132">
        <v>0</v>
      </c>
      <c r="Z314" s="61">
        <v>0</v>
      </c>
      <c r="AA314" s="59">
        <v>0</v>
      </c>
      <c r="AB314" s="59">
        <v>1</v>
      </c>
      <c r="AC314" s="132">
        <v>1</v>
      </c>
      <c r="AD314" s="61">
        <v>0</v>
      </c>
      <c r="AE314" s="59">
        <v>0</v>
      </c>
      <c r="AF314" s="59">
        <v>3</v>
      </c>
      <c r="AG314" s="132">
        <v>2</v>
      </c>
      <c r="AH314" s="61">
        <v>0</v>
      </c>
      <c r="AI314" s="132">
        <v>0</v>
      </c>
      <c r="AJ314" s="64">
        <f>IFERROR(VLOOKUP($B314,STOCK!$A:$H,3,0)," ")</f>
        <v>1</v>
      </c>
      <c r="AK314" s="65">
        <f>IFERROR(VLOOKUP($B314,STOCK!$A:$H,4,0)," ")</f>
        <v>5</v>
      </c>
      <c r="AL314" s="65">
        <f>IFERROR(VLOOKUP($B314,STOCK!$A:$H,5,0)," ")</f>
        <v>6</v>
      </c>
      <c r="AM314" s="65">
        <f>IFERROR(VLOOKUP($B314,STOCK!$A:$H,6,0)," ")</f>
        <v>11</v>
      </c>
      <c r="AN314" s="65">
        <f>IFERROR(VLOOKUP($B314,STOCK!$A:$H,7,0)," ")</f>
        <v>4</v>
      </c>
      <c r="AO314" s="65">
        <f>IFERROR(VLOOKUP($B314,STOCK!$A:$H,8,0)," ")</f>
        <v>0</v>
      </c>
      <c r="AP314" s="62">
        <f t="shared" si="52"/>
        <v>6</v>
      </c>
      <c r="AQ314" s="50">
        <f t="shared" si="53"/>
        <v>150</v>
      </c>
      <c r="AR314" s="50" t="str">
        <f t="shared" si="54"/>
        <v>SV</v>
      </c>
      <c r="AS314" s="50">
        <f t="shared" si="55"/>
        <v>330</v>
      </c>
      <c r="AT314" s="50">
        <f t="shared" si="56"/>
        <v>60</v>
      </c>
      <c r="AU314" s="63" t="str">
        <f t="shared" si="63"/>
        <v>Q</v>
      </c>
      <c r="AV314" s="67">
        <v>33516</v>
      </c>
      <c r="AW314" s="133">
        <v>32151.611690000002</v>
      </c>
      <c r="AX314" s="49">
        <v>37900</v>
      </c>
      <c r="AY314" s="51">
        <f t="shared" si="57"/>
        <v>0.13080319847237143</v>
      </c>
      <c r="AZ314" s="51">
        <f t="shared" si="58"/>
        <v>0.11567282321899736</v>
      </c>
      <c r="BA314" s="49">
        <v>36900</v>
      </c>
      <c r="BB314" s="52">
        <v>3</v>
      </c>
      <c r="BC314" s="51">
        <f t="shared" si="59"/>
        <v>0.10096670247046191</v>
      </c>
      <c r="BD314" s="51">
        <f t="shared" si="60"/>
        <v>9.170731707317073E-2</v>
      </c>
      <c r="BE314" s="49">
        <v>35900</v>
      </c>
      <c r="BF314" s="52">
        <v>6</v>
      </c>
      <c r="BG314" s="51">
        <f t="shared" si="61"/>
        <v>7.1130206468552393E-2</v>
      </c>
      <c r="BH314" s="51">
        <f t="shared" si="62"/>
        <v>6.6406685236768806E-2</v>
      </c>
      <c r="BI314" s="282">
        <f t="shared" si="64"/>
        <v>9</v>
      </c>
    </row>
    <row r="315" spans="1:61" hidden="1">
      <c r="A315" s="54" t="s">
        <v>150</v>
      </c>
      <c r="B315" s="55" t="s">
        <v>1182</v>
      </c>
      <c r="C315" s="55" t="s">
        <v>1183</v>
      </c>
      <c r="D315" s="44" t="s">
        <v>1184</v>
      </c>
      <c r="E315" s="56">
        <v>6</v>
      </c>
      <c r="F315" s="46" t="s">
        <v>5814</v>
      </c>
      <c r="G315" s="47" t="s">
        <v>5814</v>
      </c>
      <c r="H315" s="47" t="s">
        <v>5882</v>
      </c>
      <c r="I315" s="48" t="s">
        <v>5930</v>
      </c>
      <c r="J315" s="48" t="s">
        <v>5931</v>
      </c>
      <c r="K315" s="48" t="s">
        <v>5949</v>
      </c>
      <c r="L315" s="45">
        <v>27</v>
      </c>
      <c r="M315" s="47" t="s">
        <v>5871</v>
      </c>
      <c r="N315" s="60">
        <v>0</v>
      </c>
      <c r="O315" s="58">
        <v>0</v>
      </c>
      <c r="P315" s="58">
        <v>0</v>
      </c>
      <c r="Q315" s="132">
        <v>1</v>
      </c>
      <c r="R315" s="60">
        <v>0</v>
      </c>
      <c r="S315" s="58">
        <v>0</v>
      </c>
      <c r="T315" s="58">
        <v>0</v>
      </c>
      <c r="U315" s="132">
        <v>0</v>
      </c>
      <c r="V315" s="58">
        <v>0</v>
      </c>
      <c r="W315" s="58">
        <v>0</v>
      </c>
      <c r="X315" s="58">
        <v>0</v>
      </c>
      <c r="Y315" s="132">
        <v>0</v>
      </c>
      <c r="Z315" s="61">
        <v>0</v>
      </c>
      <c r="AA315" s="59">
        <v>0</v>
      </c>
      <c r="AB315" s="59">
        <v>0</v>
      </c>
      <c r="AC315" s="132">
        <v>0</v>
      </c>
      <c r="AD315" s="61">
        <v>0</v>
      </c>
      <c r="AE315" s="59">
        <v>0</v>
      </c>
      <c r="AF315" s="59">
        <v>0</v>
      </c>
      <c r="AG315" s="132">
        <v>0</v>
      </c>
      <c r="AH315" s="61">
        <v>0</v>
      </c>
      <c r="AI315" s="132">
        <v>0</v>
      </c>
      <c r="AJ315" s="64">
        <f>IFERROR(VLOOKUP($B315,STOCK!$A:$H,3,0)," ")</f>
        <v>3</v>
      </c>
      <c r="AK315" s="65">
        <f>IFERROR(VLOOKUP($B315,STOCK!$A:$H,4,0)," ")</f>
        <v>4</v>
      </c>
      <c r="AL315" s="65">
        <f>IFERROR(VLOOKUP($B315,STOCK!$A:$H,5,0)," ")</f>
        <v>3</v>
      </c>
      <c r="AM315" s="65">
        <f>IFERROR(VLOOKUP($B315,STOCK!$A:$H,6,0)," ")</f>
        <v>2</v>
      </c>
      <c r="AN315" s="65">
        <f>IFERROR(VLOOKUP($B315,STOCK!$A:$H,7,0)," ")</f>
        <v>3</v>
      </c>
      <c r="AO315" s="65">
        <f>IFERROR(VLOOKUP($B315,STOCK!$A:$H,8,0)," ")</f>
        <v>3</v>
      </c>
      <c r="AP315" s="62">
        <f t="shared" si="52"/>
        <v>90</v>
      </c>
      <c r="AQ315" s="50" t="str">
        <f t="shared" si="53"/>
        <v>SV</v>
      </c>
      <c r="AR315" s="50" t="str">
        <f t="shared" si="54"/>
        <v>SV</v>
      </c>
      <c r="AS315" s="50" t="str">
        <f t="shared" si="55"/>
        <v>SV</v>
      </c>
      <c r="AT315" s="50" t="str">
        <f t="shared" si="56"/>
        <v>SV</v>
      </c>
      <c r="AU315" s="63" t="str">
        <f t="shared" si="63"/>
        <v>SV</v>
      </c>
      <c r="AV315" s="67">
        <v>195225</v>
      </c>
      <c r="AW315" s="133">
        <v>184950.00007000001</v>
      </c>
      <c r="AX315" s="49">
        <v>224900</v>
      </c>
      <c r="AY315" s="51">
        <f t="shared" si="57"/>
        <v>0.15200409783583035</v>
      </c>
      <c r="AZ315" s="51">
        <f t="shared" si="58"/>
        <v>0.13194753223654956</v>
      </c>
      <c r="BA315" s="49">
        <v>217900</v>
      </c>
      <c r="BB315" s="52">
        <v>3</v>
      </c>
      <c r="BC315" s="51">
        <f t="shared" si="59"/>
        <v>0.11614803431937504</v>
      </c>
      <c r="BD315" s="51">
        <f t="shared" si="60"/>
        <v>0.10406149609912804</v>
      </c>
      <c r="BE315" s="49">
        <v>209900</v>
      </c>
      <c r="BF315" s="52">
        <v>6</v>
      </c>
      <c r="BG315" s="51">
        <f t="shared" si="61"/>
        <v>7.5169676014854581E-2</v>
      </c>
      <c r="BH315" s="51">
        <f t="shared" si="62"/>
        <v>6.9914244878513582E-2</v>
      </c>
      <c r="BI315" s="282">
        <f t="shared" si="64"/>
        <v>1</v>
      </c>
    </row>
    <row r="316" spans="1:61" hidden="1">
      <c r="A316" s="54" t="s">
        <v>149</v>
      </c>
      <c r="B316" s="55" t="s">
        <v>1185</v>
      </c>
      <c r="C316" s="55" t="s">
        <v>1186</v>
      </c>
      <c r="D316" s="44" t="s">
        <v>1187</v>
      </c>
      <c r="E316" s="56">
        <v>12</v>
      </c>
      <c r="F316" s="46" t="s">
        <v>5814</v>
      </c>
      <c r="G316" s="47" t="s">
        <v>5814</v>
      </c>
      <c r="H316" s="47" t="s">
        <v>5882</v>
      </c>
      <c r="I316" s="48" t="s">
        <v>5930</v>
      </c>
      <c r="J316" s="48" t="s">
        <v>5950</v>
      </c>
      <c r="K316" s="48" t="s">
        <v>5951</v>
      </c>
      <c r="L316" s="45">
        <v>507</v>
      </c>
      <c r="M316" s="47" t="s">
        <v>5952</v>
      </c>
      <c r="N316" s="60">
        <v>0</v>
      </c>
      <c r="O316" s="58">
        <v>0</v>
      </c>
      <c r="P316" s="58">
        <v>0</v>
      </c>
      <c r="Q316" s="132">
        <v>0</v>
      </c>
      <c r="R316" s="60">
        <v>0</v>
      </c>
      <c r="S316" s="58">
        <v>0</v>
      </c>
      <c r="T316" s="58">
        <v>0</v>
      </c>
      <c r="U316" s="132">
        <v>0</v>
      </c>
      <c r="V316" s="58">
        <v>0</v>
      </c>
      <c r="W316" s="58">
        <v>0</v>
      </c>
      <c r="X316" s="58">
        <v>0</v>
      </c>
      <c r="Y316" s="132">
        <v>0</v>
      </c>
      <c r="Z316" s="61">
        <v>0</v>
      </c>
      <c r="AA316" s="59">
        <v>0</v>
      </c>
      <c r="AB316" s="59">
        <v>0</v>
      </c>
      <c r="AC316" s="132">
        <v>0</v>
      </c>
      <c r="AD316" s="61">
        <v>0</v>
      </c>
      <c r="AE316" s="59">
        <v>0</v>
      </c>
      <c r="AF316" s="59">
        <v>0</v>
      </c>
      <c r="AG316" s="132">
        <v>0</v>
      </c>
      <c r="AH316" s="61">
        <v>0</v>
      </c>
      <c r="AI316" s="132">
        <v>0</v>
      </c>
      <c r="AJ316" s="64">
        <f>IFERROR(VLOOKUP($B316,STOCK!$A:$H,3,0)," ")</f>
        <v>0</v>
      </c>
      <c r="AK316" s="65">
        <f>IFERROR(VLOOKUP($B316,STOCK!$A:$H,4,0)," ")</f>
        <v>1E-3</v>
      </c>
      <c r="AL316" s="65">
        <f>IFERROR(VLOOKUP($B316,STOCK!$A:$H,5,0)," ")</f>
        <v>0</v>
      </c>
      <c r="AM316" s="65">
        <f>IFERROR(VLOOKUP($B316,STOCK!$A:$H,6,0)," ")</f>
        <v>0</v>
      </c>
      <c r="AN316" s="65">
        <f>IFERROR(VLOOKUP($B316,STOCK!$A:$H,7,0)," ")</f>
        <v>0</v>
      </c>
      <c r="AO316" s="65">
        <f>IFERROR(VLOOKUP($B316,STOCK!$A:$H,8,0)," ")</f>
        <v>0</v>
      </c>
      <c r="AP316" s="62" t="str">
        <f t="shared" si="52"/>
        <v>Q</v>
      </c>
      <c r="AQ316" s="50" t="str">
        <f t="shared" si="53"/>
        <v>Q</v>
      </c>
      <c r="AR316" s="50" t="str">
        <f t="shared" si="54"/>
        <v>Q</v>
      </c>
      <c r="AS316" s="50" t="str">
        <f t="shared" si="55"/>
        <v>Q</v>
      </c>
      <c r="AT316" s="50" t="str">
        <f t="shared" si="56"/>
        <v>Q</v>
      </c>
      <c r="AU316" s="63" t="str">
        <f t="shared" si="63"/>
        <v>Q</v>
      </c>
      <c r="AV316" s="67">
        <v>105300.00000299999</v>
      </c>
      <c r="AW316" s="133">
        <v>146187.09544999999</v>
      </c>
      <c r="AX316" s="49">
        <v>134900</v>
      </c>
      <c r="AY316" s="51">
        <f t="shared" si="57"/>
        <v>0.28110161439844927</v>
      </c>
      <c r="AZ316" s="51">
        <f t="shared" si="58"/>
        <v>0.21942179389918462</v>
      </c>
      <c r="BA316" s="49">
        <v>129900</v>
      </c>
      <c r="BB316" s="52">
        <v>3</v>
      </c>
      <c r="BC316" s="51">
        <f t="shared" si="59"/>
        <v>0.23361823358308786</v>
      </c>
      <c r="BD316" s="51">
        <f t="shared" si="60"/>
        <v>0.18937644339491921</v>
      </c>
      <c r="BE316" s="49">
        <v>0</v>
      </c>
      <c r="BF316" s="52">
        <v>0</v>
      </c>
      <c r="BG316" s="51">
        <f t="shared" si="61"/>
        <v>-1</v>
      </c>
      <c r="BH316" s="51">
        <f t="shared" si="62"/>
        <v>0</v>
      </c>
      <c r="BI316" s="282">
        <f t="shared" si="64"/>
        <v>0</v>
      </c>
    </row>
    <row r="317" spans="1:61" hidden="1">
      <c r="A317" s="54" t="s">
        <v>149</v>
      </c>
      <c r="B317" s="55" t="s">
        <v>1188</v>
      </c>
      <c r="C317" s="55" t="s">
        <v>1189</v>
      </c>
      <c r="D317" s="44" t="s">
        <v>1190</v>
      </c>
      <c r="E317" s="56">
        <v>1</v>
      </c>
      <c r="F317" s="46" t="s">
        <v>5814</v>
      </c>
      <c r="G317" s="47" t="s">
        <v>5814</v>
      </c>
      <c r="H317" s="47" t="s">
        <v>5882</v>
      </c>
      <c r="I317" s="48" t="s">
        <v>5930</v>
      </c>
      <c r="J317" s="48" t="s">
        <v>5950</v>
      </c>
      <c r="K317" s="48" t="s">
        <v>5940</v>
      </c>
      <c r="L317" s="45">
        <v>428</v>
      </c>
      <c r="M317" s="47" t="s">
        <v>5850</v>
      </c>
      <c r="N317" s="60">
        <v>0</v>
      </c>
      <c r="O317" s="58">
        <v>2</v>
      </c>
      <c r="P317" s="58">
        <v>0</v>
      </c>
      <c r="Q317" s="132">
        <v>0</v>
      </c>
      <c r="R317" s="60">
        <v>1</v>
      </c>
      <c r="S317" s="58">
        <v>2</v>
      </c>
      <c r="T317" s="58">
        <v>0</v>
      </c>
      <c r="U317" s="132">
        <v>0</v>
      </c>
      <c r="V317" s="58">
        <v>1</v>
      </c>
      <c r="W317" s="58">
        <v>0</v>
      </c>
      <c r="X317" s="58">
        <v>0</v>
      </c>
      <c r="Y317" s="132">
        <v>0</v>
      </c>
      <c r="Z317" s="61">
        <v>2</v>
      </c>
      <c r="AA317" s="59">
        <v>0</v>
      </c>
      <c r="AB317" s="59">
        <v>0</v>
      </c>
      <c r="AC317" s="132">
        <v>0</v>
      </c>
      <c r="AD317" s="61">
        <v>0</v>
      </c>
      <c r="AE317" s="59">
        <v>2</v>
      </c>
      <c r="AF317" s="59">
        <v>2</v>
      </c>
      <c r="AG317" s="132">
        <v>1</v>
      </c>
      <c r="AH317" s="61">
        <v>0</v>
      </c>
      <c r="AI317" s="132">
        <v>0</v>
      </c>
      <c r="AJ317" s="64">
        <f>IFERROR(VLOOKUP($B317,STOCK!$A:$H,3,0)," ")</f>
        <v>7</v>
      </c>
      <c r="AK317" s="65">
        <f>IFERROR(VLOOKUP($B317,STOCK!$A:$H,4,0)," ")</f>
        <v>16</v>
      </c>
      <c r="AL317" s="65">
        <f>IFERROR(VLOOKUP($B317,STOCK!$A:$H,5,0)," ")</f>
        <v>11</v>
      </c>
      <c r="AM317" s="65">
        <f>IFERROR(VLOOKUP($B317,STOCK!$A:$H,6,0)," ")</f>
        <v>9</v>
      </c>
      <c r="AN317" s="65">
        <f>IFERROR(VLOOKUP($B317,STOCK!$A:$H,7,0)," ")</f>
        <v>13</v>
      </c>
      <c r="AO317" s="65">
        <f>IFERROR(VLOOKUP($B317,STOCK!$A:$H,8,0)," ")</f>
        <v>0</v>
      </c>
      <c r="AP317" s="62" t="str">
        <f t="shared" si="52"/>
        <v>SV</v>
      </c>
      <c r="AQ317" s="50" t="str">
        <f t="shared" si="53"/>
        <v>SV</v>
      </c>
      <c r="AR317" s="50" t="str">
        <f t="shared" si="54"/>
        <v>SV</v>
      </c>
      <c r="AS317" s="50" t="str">
        <f t="shared" si="55"/>
        <v>SV</v>
      </c>
      <c r="AT317" s="50">
        <f t="shared" si="56"/>
        <v>390</v>
      </c>
      <c r="AU317" s="63" t="str">
        <f t="shared" si="63"/>
        <v>Q</v>
      </c>
      <c r="AV317" s="67">
        <v>75600.000002999994</v>
      </c>
      <c r="AW317" s="133">
        <v>75333.899300000005</v>
      </c>
      <c r="AX317" s="49">
        <v>89900</v>
      </c>
      <c r="AY317" s="51">
        <f t="shared" si="57"/>
        <v>0.1891534391062506</v>
      </c>
      <c r="AZ317" s="51">
        <f t="shared" si="58"/>
        <v>0.15906562844271419</v>
      </c>
      <c r="BA317" s="49"/>
      <c r="BB317" s="52"/>
      <c r="BC317" s="51">
        <f t="shared" si="59"/>
        <v>-1</v>
      </c>
      <c r="BD317" s="51">
        <f t="shared" si="60"/>
        <v>0</v>
      </c>
      <c r="BE317" s="49"/>
      <c r="BF317" s="52"/>
      <c r="BG317" s="51">
        <f t="shared" si="61"/>
        <v>-1</v>
      </c>
      <c r="BH317" s="51">
        <f t="shared" si="62"/>
        <v>0</v>
      </c>
      <c r="BI317" s="282">
        <f t="shared" si="64"/>
        <v>1</v>
      </c>
    </row>
    <row r="318" spans="1:61" hidden="1">
      <c r="A318" s="54" t="s">
        <v>150</v>
      </c>
      <c r="B318" s="55" t="s">
        <v>1191</v>
      </c>
      <c r="C318" s="55" t="s">
        <v>1192</v>
      </c>
      <c r="D318" s="44" t="s">
        <v>1193</v>
      </c>
      <c r="E318" s="56">
        <v>1</v>
      </c>
      <c r="F318" s="46" t="s">
        <v>5814</v>
      </c>
      <c r="G318" s="47" t="s">
        <v>5814</v>
      </c>
      <c r="H318" s="47" t="s">
        <v>5882</v>
      </c>
      <c r="I318" s="48" t="s">
        <v>5930</v>
      </c>
      <c r="J318" s="48" t="s">
        <v>5950</v>
      </c>
      <c r="K318" s="48" t="s">
        <v>5940</v>
      </c>
      <c r="L318" s="45">
        <v>428</v>
      </c>
      <c r="M318" s="47" t="s">
        <v>5850</v>
      </c>
      <c r="N318" s="60">
        <v>0</v>
      </c>
      <c r="O318" s="58">
        <v>1</v>
      </c>
      <c r="P318" s="58">
        <v>1</v>
      </c>
      <c r="Q318" s="132">
        <v>0</v>
      </c>
      <c r="R318" s="60">
        <v>2</v>
      </c>
      <c r="S318" s="58">
        <v>1</v>
      </c>
      <c r="T318" s="58">
        <v>3</v>
      </c>
      <c r="U318" s="132">
        <v>2</v>
      </c>
      <c r="V318" s="58">
        <v>3</v>
      </c>
      <c r="W318" s="58">
        <v>0</v>
      </c>
      <c r="X318" s="58">
        <v>4</v>
      </c>
      <c r="Y318" s="132">
        <v>1</v>
      </c>
      <c r="Z318" s="61">
        <v>1</v>
      </c>
      <c r="AA318" s="59">
        <v>1</v>
      </c>
      <c r="AB318" s="59">
        <v>2</v>
      </c>
      <c r="AC318" s="132">
        <v>1</v>
      </c>
      <c r="AD318" s="61">
        <v>1</v>
      </c>
      <c r="AE318" s="59">
        <v>1</v>
      </c>
      <c r="AF318" s="59">
        <v>2</v>
      </c>
      <c r="AG318" s="132">
        <v>1</v>
      </c>
      <c r="AH318" s="61">
        <v>0</v>
      </c>
      <c r="AI318" s="132">
        <v>0</v>
      </c>
      <c r="AJ318" s="64">
        <f>IFERROR(VLOOKUP($B318,STOCK!$A:$H,3,0)," ")</f>
        <v>5</v>
      </c>
      <c r="AK318" s="65">
        <f>IFERROR(VLOOKUP($B318,STOCK!$A:$H,4,0)," ")</f>
        <v>6</v>
      </c>
      <c r="AL318" s="65">
        <f>IFERROR(VLOOKUP($B318,STOCK!$A:$H,5,0)," ")</f>
        <v>6</v>
      </c>
      <c r="AM318" s="65">
        <f>IFERROR(VLOOKUP($B318,STOCK!$A:$H,6,0)," ")</f>
        <v>5</v>
      </c>
      <c r="AN318" s="65">
        <f>IFERROR(VLOOKUP($B318,STOCK!$A:$H,7,0)," ")</f>
        <v>5</v>
      </c>
      <c r="AO318" s="65">
        <f>IFERROR(VLOOKUP($B318,STOCK!$A:$H,8,0)," ")</f>
        <v>2</v>
      </c>
      <c r="AP318" s="62" t="str">
        <f t="shared" si="52"/>
        <v>SV</v>
      </c>
      <c r="AQ318" s="50">
        <f t="shared" si="53"/>
        <v>90</v>
      </c>
      <c r="AR318" s="50">
        <f t="shared" si="54"/>
        <v>180</v>
      </c>
      <c r="AS318" s="50">
        <f t="shared" si="55"/>
        <v>150</v>
      </c>
      <c r="AT318" s="50">
        <f t="shared" si="56"/>
        <v>150</v>
      </c>
      <c r="AU318" s="63" t="str">
        <f t="shared" si="63"/>
        <v>SV</v>
      </c>
      <c r="AV318" s="67">
        <v>75599.999970000004</v>
      </c>
      <c r="AW318" s="133">
        <v>75536.997579999996</v>
      </c>
      <c r="AX318" s="49">
        <v>89900</v>
      </c>
      <c r="AY318" s="51">
        <f t="shared" si="57"/>
        <v>0.18915343962532538</v>
      </c>
      <c r="AZ318" s="51">
        <f t="shared" si="58"/>
        <v>0.15906562880978861</v>
      </c>
      <c r="BA318" s="49">
        <v>0</v>
      </c>
      <c r="BB318" s="52">
        <v>0</v>
      </c>
      <c r="BC318" s="51">
        <f t="shared" si="59"/>
        <v>-1</v>
      </c>
      <c r="BD318" s="51">
        <f t="shared" si="60"/>
        <v>0</v>
      </c>
      <c r="BE318" s="49">
        <v>0</v>
      </c>
      <c r="BF318" s="52">
        <v>0</v>
      </c>
      <c r="BG318" s="51">
        <f t="shared" si="61"/>
        <v>-1</v>
      </c>
      <c r="BH318" s="51">
        <f t="shared" si="62"/>
        <v>0</v>
      </c>
      <c r="BI318" s="282">
        <f t="shared" si="64"/>
        <v>5</v>
      </c>
    </row>
    <row r="319" spans="1:61" hidden="1">
      <c r="A319" s="54" t="s">
        <v>150</v>
      </c>
      <c r="B319" s="55" t="s">
        <v>1194</v>
      </c>
      <c r="C319" s="55" t="s">
        <v>1195</v>
      </c>
      <c r="D319" s="44" t="s">
        <v>1196</v>
      </c>
      <c r="E319" s="56">
        <v>12</v>
      </c>
      <c r="F319" s="46" t="s">
        <v>5814</v>
      </c>
      <c r="G319" s="47" t="s">
        <v>5814</v>
      </c>
      <c r="H319" s="47" t="s">
        <v>5882</v>
      </c>
      <c r="I319" s="48" t="s">
        <v>5930</v>
      </c>
      <c r="J319" s="48" t="s">
        <v>5953</v>
      </c>
      <c r="K319" s="48" t="s">
        <v>5954</v>
      </c>
      <c r="L319" s="45">
        <v>126</v>
      </c>
      <c r="M319" s="47" t="s">
        <v>5862</v>
      </c>
      <c r="N319" s="60">
        <v>3</v>
      </c>
      <c r="O319" s="58">
        <v>0</v>
      </c>
      <c r="P319" s="58">
        <v>0</v>
      </c>
      <c r="Q319" s="132">
        <v>0</v>
      </c>
      <c r="R319" s="60">
        <v>1</v>
      </c>
      <c r="S319" s="58">
        <v>1</v>
      </c>
      <c r="T319" s="58">
        <v>0</v>
      </c>
      <c r="U319" s="132">
        <v>1</v>
      </c>
      <c r="V319" s="58">
        <v>0</v>
      </c>
      <c r="W319" s="58">
        <v>1</v>
      </c>
      <c r="X319" s="58">
        <v>0</v>
      </c>
      <c r="Y319" s="132">
        <v>1</v>
      </c>
      <c r="Z319" s="61">
        <v>3</v>
      </c>
      <c r="AA319" s="59">
        <v>0</v>
      </c>
      <c r="AB319" s="59">
        <v>0</v>
      </c>
      <c r="AC319" s="132">
        <v>0</v>
      </c>
      <c r="AD319" s="61">
        <v>0</v>
      </c>
      <c r="AE319" s="59">
        <v>1</v>
      </c>
      <c r="AF319" s="59">
        <v>0</v>
      </c>
      <c r="AG319" s="132">
        <v>0</v>
      </c>
      <c r="AH319" s="61">
        <v>0</v>
      </c>
      <c r="AI319" s="132">
        <v>0</v>
      </c>
      <c r="AJ319" s="64">
        <f>IFERROR(VLOOKUP($B319,STOCK!$A:$H,3,0)," ")</f>
        <v>0</v>
      </c>
      <c r="AK319" s="65">
        <f>IFERROR(VLOOKUP($B319,STOCK!$A:$H,4,0)," ")</f>
        <v>1</v>
      </c>
      <c r="AL319" s="65">
        <f>IFERROR(VLOOKUP($B319,STOCK!$A:$H,5,0)," ")</f>
        <v>3</v>
      </c>
      <c r="AM319" s="65">
        <f>IFERROR(VLOOKUP($B319,STOCK!$A:$H,6,0)," ")</f>
        <v>0</v>
      </c>
      <c r="AN319" s="65">
        <f>IFERROR(VLOOKUP($B319,STOCK!$A:$H,7,0)," ")</f>
        <v>4</v>
      </c>
      <c r="AO319" s="65">
        <f>IFERROR(VLOOKUP($B319,STOCK!$A:$H,8,0)," ")</f>
        <v>0</v>
      </c>
      <c r="AP319" s="62" t="str">
        <f t="shared" si="52"/>
        <v>Q</v>
      </c>
      <c r="AQ319" s="50">
        <f t="shared" si="53"/>
        <v>30</v>
      </c>
      <c r="AR319" s="50">
        <f t="shared" si="54"/>
        <v>90</v>
      </c>
      <c r="AS319" s="50" t="str">
        <f t="shared" si="55"/>
        <v>Q</v>
      </c>
      <c r="AT319" s="50" t="str">
        <f t="shared" si="56"/>
        <v>SV</v>
      </c>
      <c r="AU319" s="63" t="str">
        <f t="shared" si="63"/>
        <v>Q</v>
      </c>
      <c r="AV319" s="67">
        <v>60403.999996999999</v>
      </c>
      <c r="AW319" s="133">
        <v>35869.347800000003</v>
      </c>
      <c r="AX319" s="49">
        <v>44900</v>
      </c>
      <c r="AY319" s="51">
        <f t="shared" si="57"/>
        <v>-0.25667174355622169</v>
      </c>
      <c r="AZ319" s="51">
        <f t="shared" si="58"/>
        <v>-0.3453006680846325</v>
      </c>
      <c r="BA319" s="49">
        <v>43900</v>
      </c>
      <c r="BB319" s="52">
        <v>3</v>
      </c>
      <c r="BC319" s="51">
        <f t="shared" si="59"/>
        <v>-0.27322693857724123</v>
      </c>
      <c r="BD319" s="51">
        <f t="shared" si="60"/>
        <v>-0.37594533022779042</v>
      </c>
      <c r="BE319" s="49">
        <v>42900</v>
      </c>
      <c r="BF319" s="52">
        <v>12</v>
      </c>
      <c r="BG319" s="51">
        <f t="shared" si="61"/>
        <v>-0.28978213359826077</v>
      </c>
      <c r="BH319" s="51">
        <f t="shared" si="62"/>
        <v>-0.40801864794871795</v>
      </c>
      <c r="BI319" s="282">
        <f t="shared" si="64"/>
        <v>2</v>
      </c>
    </row>
    <row r="320" spans="1:61" hidden="1">
      <c r="A320" s="54" t="s">
        <v>149</v>
      </c>
      <c r="B320" s="55" t="s">
        <v>1197</v>
      </c>
      <c r="C320" s="55" t="s">
        <v>1198</v>
      </c>
      <c r="D320" s="44" t="s">
        <v>1199</v>
      </c>
      <c r="E320" s="56">
        <v>12</v>
      </c>
      <c r="F320" s="46" t="s">
        <v>5814</v>
      </c>
      <c r="G320" s="47" t="s">
        <v>5814</v>
      </c>
      <c r="H320" s="47" t="s">
        <v>5882</v>
      </c>
      <c r="I320" s="48" t="s">
        <v>5930</v>
      </c>
      <c r="J320" s="48" t="s">
        <v>5953</v>
      </c>
      <c r="K320" s="48" t="s">
        <v>5954</v>
      </c>
      <c r="L320" s="45">
        <v>126</v>
      </c>
      <c r="M320" s="47" t="s">
        <v>5862</v>
      </c>
      <c r="N320" s="60">
        <v>0</v>
      </c>
      <c r="O320" s="58">
        <v>0</v>
      </c>
      <c r="P320" s="58">
        <v>0</v>
      </c>
      <c r="Q320" s="132">
        <v>0</v>
      </c>
      <c r="R320" s="60">
        <v>0</v>
      </c>
      <c r="S320" s="58">
        <v>0</v>
      </c>
      <c r="T320" s="58">
        <v>0</v>
      </c>
      <c r="U320" s="132">
        <v>0</v>
      </c>
      <c r="V320" s="58">
        <v>0</v>
      </c>
      <c r="W320" s="58">
        <v>0</v>
      </c>
      <c r="X320" s="58">
        <v>0</v>
      </c>
      <c r="Y320" s="132">
        <v>0</v>
      </c>
      <c r="Z320" s="61">
        <v>0</v>
      </c>
      <c r="AA320" s="59">
        <v>1</v>
      </c>
      <c r="AB320" s="59">
        <v>0</v>
      </c>
      <c r="AC320" s="132">
        <v>0</v>
      </c>
      <c r="AD320" s="61">
        <v>0</v>
      </c>
      <c r="AE320" s="59">
        <v>0</v>
      </c>
      <c r="AF320" s="59">
        <v>0</v>
      </c>
      <c r="AG320" s="132">
        <v>0</v>
      </c>
      <c r="AH320" s="61">
        <v>0</v>
      </c>
      <c r="AI320" s="132">
        <v>0</v>
      </c>
      <c r="AJ320" s="64">
        <f>IFERROR(VLOOKUP($B320,STOCK!$A:$H,3,0)," ")</f>
        <v>0</v>
      </c>
      <c r="AK320" s="65">
        <f>IFERROR(VLOOKUP($B320,STOCK!$A:$H,4,0)," ")</f>
        <v>0</v>
      </c>
      <c r="AL320" s="65">
        <f>IFERROR(VLOOKUP($B320,STOCK!$A:$H,5,0)," ")</f>
        <v>0</v>
      </c>
      <c r="AM320" s="65">
        <f>IFERROR(VLOOKUP($B320,STOCK!$A:$H,6,0)," ")</f>
        <v>1</v>
      </c>
      <c r="AN320" s="65">
        <f>IFERROR(VLOOKUP($B320,STOCK!$A:$H,7,0)," ")</f>
        <v>0</v>
      </c>
      <c r="AO320" s="65">
        <f>IFERROR(VLOOKUP($B320,STOCK!$A:$H,8,0)," ")</f>
        <v>0</v>
      </c>
      <c r="AP320" s="62" t="str">
        <f t="shared" si="52"/>
        <v>Q</v>
      </c>
      <c r="AQ320" s="50" t="str">
        <f t="shared" si="53"/>
        <v>Q</v>
      </c>
      <c r="AR320" s="50" t="str">
        <f t="shared" si="54"/>
        <v>Q</v>
      </c>
      <c r="AS320" s="50" t="str">
        <f t="shared" si="55"/>
        <v>SV</v>
      </c>
      <c r="AT320" s="50" t="str">
        <f t="shared" si="56"/>
        <v>Q</v>
      </c>
      <c r="AU320" s="63" t="str">
        <f t="shared" si="63"/>
        <v>Q</v>
      </c>
      <c r="AV320" s="67">
        <v>45377.999996999999</v>
      </c>
      <c r="AW320" s="133">
        <v>43683.675860000003</v>
      </c>
      <c r="AX320" s="49">
        <v>54900</v>
      </c>
      <c r="AY320" s="51">
        <f t="shared" si="57"/>
        <v>0.20983736620453763</v>
      </c>
      <c r="AZ320" s="51">
        <f t="shared" si="58"/>
        <v>0.17344262300546451</v>
      </c>
      <c r="BA320" s="49">
        <v>53900</v>
      </c>
      <c r="BB320" s="52">
        <v>3</v>
      </c>
      <c r="BC320" s="51">
        <f t="shared" si="59"/>
        <v>0.18780025570900882</v>
      </c>
      <c r="BD320" s="51">
        <f t="shared" si="60"/>
        <v>0.1581076067346939</v>
      </c>
      <c r="BE320" s="49">
        <v>52900</v>
      </c>
      <c r="BF320" s="52">
        <v>12</v>
      </c>
      <c r="BG320" s="51">
        <f t="shared" si="61"/>
        <v>0.16576314521347979</v>
      </c>
      <c r="BH320" s="51">
        <f t="shared" si="62"/>
        <v>0.14219281669187148</v>
      </c>
      <c r="BI320" s="282">
        <f t="shared" si="64"/>
        <v>0</v>
      </c>
    </row>
    <row r="321" spans="1:61" hidden="1">
      <c r="A321" s="54" t="s">
        <v>151</v>
      </c>
      <c r="B321" s="55" t="s">
        <v>1200</v>
      </c>
      <c r="C321" s="55" t="s">
        <v>1201</v>
      </c>
      <c r="D321" s="44" t="s">
        <v>1202</v>
      </c>
      <c r="E321" s="56">
        <v>24</v>
      </c>
      <c r="F321" s="46" t="s">
        <v>5814</v>
      </c>
      <c r="G321" s="47" t="s">
        <v>5814</v>
      </c>
      <c r="H321" s="47" t="s">
        <v>5882</v>
      </c>
      <c r="I321" s="48" t="s">
        <v>5930</v>
      </c>
      <c r="J321" s="48" t="s">
        <v>5955</v>
      </c>
      <c r="K321" s="48" t="s">
        <v>5922</v>
      </c>
      <c r="L321" s="45">
        <v>87</v>
      </c>
      <c r="M321" s="47" t="s">
        <v>5819</v>
      </c>
      <c r="N321" s="60">
        <v>0</v>
      </c>
      <c r="O321" s="58">
        <v>0</v>
      </c>
      <c r="P321" s="58">
        <v>0</v>
      </c>
      <c r="Q321" s="132">
        <v>0</v>
      </c>
      <c r="R321" s="60">
        <v>0</v>
      </c>
      <c r="S321" s="58">
        <v>0</v>
      </c>
      <c r="T321" s="58">
        <v>0</v>
      </c>
      <c r="U321" s="132">
        <v>0</v>
      </c>
      <c r="V321" s="58">
        <v>0</v>
      </c>
      <c r="W321" s="58">
        <v>0</v>
      </c>
      <c r="X321" s="58">
        <v>0</v>
      </c>
      <c r="Y321" s="132">
        <v>0</v>
      </c>
      <c r="Z321" s="61">
        <v>0</v>
      </c>
      <c r="AA321" s="59">
        <v>0</v>
      </c>
      <c r="AB321" s="59">
        <v>0</v>
      </c>
      <c r="AC321" s="132">
        <v>0</v>
      </c>
      <c r="AD321" s="61">
        <v>0</v>
      </c>
      <c r="AE321" s="59">
        <v>0</v>
      </c>
      <c r="AF321" s="59">
        <v>0</v>
      </c>
      <c r="AG321" s="132">
        <v>0</v>
      </c>
      <c r="AH321" s="61">
        <v>0</v>
      </c>
      <c r="AI321" s="132">
        <v>0</v>
      </c>
      <c r="AJ321" s="64">
        <f>IFERROR(VLOOKUP($B321,STOCK!$A:$H,3,0)," ")</f>
        <v>0</v>
      </c>
      <c r="AK321" s="65">
        <f>IFERROR(VLOOKUP($B321,STOCK!$A:$H,4,0)," ")</f>
        <v>0</v>
      </c>
      <c r="AL321" s="65">
        <f>IFERROR(VLOOKUP($B321,STOCK!$A:$H,5,0)," ")</f>
        <v>0</v>
      </c>
      <c r="AM321" s="65">
        <f>IFERROR(VLOOKUP($B321,STOCK!$A:$H,6,0)," ")</f>
        <v>0</v>
      </c>
      <c r="AN321" s="65">
        <f>IFERROR(VLOOKUP($B321,STOCK!$A:$H,7,0)," ")</f>
        <v>0</v>
      </c>
      <c r="AO321" s="65">
        <f>IFERROR(VLOOKUP($B321,STOCK!$A:$H,8,0)," ")</f>
        <v>0</v>
      </c>
      <c r="AP321" s="62" t="str">
        <f t="shared" si="52"/>
        <v>Q</v>
      </c>
      <c r="AQ321" s="50" t="str">
        <f t="shared" si="53"/>
        <v>Q</v>
      </c>
      <c r="AR321" s="50" t="str">
        <f t="shared" si="54"/>
        <v>Q</v>
      </c>
      <c r="AS321" s="50" t="str">
        <f t="shared" si="55"/>
        <v>Q</v>
      </c>
      <c r="AT321" s="50" t="str">
        <f t="shared" si="56"/>
        <v>Q</v>
      </c>
      <c r="AU321" s="63" t="str">
        <f t="shared" si="63"/>
        <v>Q</v>
      </c>
      <c r="AV321" s="67">
        <v>23620.999995999999</v>
      </c>
      <c r="AW321" s="133">
        <v>23620.763760000002</v>
      </c>
      <c r="AX321" s="49">
        <v>25900</v>
      </c>
      <c r="AY321" s="51">
        <f t="shared" si="57"/>
        <v>9.6481944218531401E-2</v>
      </c>
      <c r="AZ321" s="51">
        <f t="shared" si="58"/>
        <v>8.79922781467182E-2</v>
      </c>
      <c r="BA321" s="49"/>
      <c r="BB321" s="52"/>
      <c r="BC321" s="51">
        <f t="shared" si="59"/>
        <v>-1</v>
      </c>
      <c r="BD321" s="51">
        <f t="shared" si="60"/>
        <v>0</v>
      </c>
      <c r="BE321" s="49"/>
      <c r="BF321" s="52"/>
      <c r="BG321" s="51">
        <f t="shared" si="61"/>
        <v>-1</v>
      </c>
      <c r="BH321" s="51">
        <f t="shared" si="62"/>
        <v>0</v>
      </c>
      <c r="BI321" s="282">
        <f t="shared" si="64"/>
        <v>0</v>
      </c>
    </row>
    <row r="322" spans="1:61" hidden="1">
      <c r="A322" s="54" t="s">
        <v>150</v>
      </c>
      <c r="B322" s="55" t="s">
        <v>1203</v>
      </c>
      <c r="C322" s="55" t="s">
        <v>1204</v>
      </c>
      <c r="D322" s="44" t="s">
        <v>1205</v>
      </c>
      <c r="E322" s="56">
        <v>24</v>
      </c>
      <c r="F322" s="46" t="s">
        <v>5814</v>
      </c>
      <c r="G322" s="47" t="s">
        <v>5814</v>
      </c>
      <c r="H322" s="47" t="s">
        <v>5882</v>
      </c>
      <c r="I322" s="48" t="s">
        <v>5930</v>
      </c>
      <c r="J322" s="48" t="s">
        <v>5955</v>
      </c>
      <c r="K322" s="48" t="s">
        <v>5922</v>
      </c>
      <c r="L322" s="45">
        <v>87</v>
      </c>
      <c r="M322" s="47" t="s">
        <v>5819</v>
      </c>
      <c r="N322" s="60">
        <v>40</v>
      </c>
      <c r="O322" s="58">
        <v>117</v>
      </c>
      <c r="P322" s="58">
        <v>47</v>
      </c>
      <c r="Q322" s="132">
        <v>44</v>
      </c>
      <c r="R322" s="60">
        <v>56</v>
      </c>
      <c r="S322" s="58">
        <v>32</v>
      </c>
      <c r="T322" s="58">
        <v>19</v>
      </c>
      <c r="U322" s="132">
        <v>8</v>
      </c>
      <c r="V322" s="58">
        <v>13</v>
      </c>
      <c r="W322" s="58">
        <v>26</v>
      </c>
      <c r="X322" s="58">
        <v>11</v>
      </c>
      <c r="Y322" s="132">
        <v>3</v>
      </c>
      <c r="Z322" s="61">
        <v>44</v>
      </c>
      <c r="AA322" s="59">
        <v>51</v>
      </c>
      <c r="AB322" s="59">
        <v>27</v>
      </c>
      <c r="AC322" s="132">
        <v>19</v>
      </c>
      <c r="AD322" s="61">
        <v>43</v>
      </c>
      <c r="AE322" s="59">
        <v>16</v>
      </c>
      <c r="AF322" s="59">
        <v>3</v>
      </c>
      <c r="AG322" s="132">
        <v>3</v>
      </c>
      <c r="AH322" s="61">
        <v>0</v>
      </c>
      <c r="AI322" s="132">
        <v>7</v>
      </c>
      <c r="AJ322" s="64">
        <f>IFERROR(VLOOKUP($B322,STOCK!$A:$H,3,0)," ")</f>
        <v>53</v>
      </c>
      <c r="AK322" s="65">
        <f>IFERROR(VLOOKUP($B322,STOCK!$A:$H,4,0)," ")</f>
        <v>52</v>
      </c>
      <c r="AL322" s="65">
        <f>IFERROR(VLOOKUP($B322,STOCK!$A:$H,5,0)," ")</f>
        <v>60</v>
      </c>
      <c r="AM322" s="65">
        <f>IFERROR(VLOOKUP($B322,STOCK!$A:$H,6,0)," ")</f>
        <v>44</v>
      </c>
      <c r="AN322" s="65">
        <f>IFERROR(VLOOKUP($B322,STOCK!$A:$H,7,0)," ")</f>
        <v>40</v>
      </c>
      <c r="AO322" s="65">
        <f>IFERROR(VLOOKUP($B322,STOCK!$A:$H,8,0)," ")</f>
        <v>24</v>
      </c>
      <c r="AP322" s="62">
        <f t="shared" si="52"/>
        <v>36.13636363636364</v>
      </c>
      <c r="AQ322" s="50">
        <f t="shared" si="53"/>
        <v>195</v>
      </c>
      <c r="AR322" s="50">
        <f t="shared" si="54"/>
        <v>600</v>
      </c>
      <c r="AS322" s="50">
        <f t="shared" si="55"/>
        <v>69.473684210526315</v>
      </c>
      <c r="AT322" s="50">
        <f t="shared" si="56"/>
        <v>400</v>
      </c>
      <c r="AU322" s="63">
        <f t="shared" si="63"/>
        <v>102.85714285714285</v>
      </c>
      <c r="AV322" s="67">
        <v>3936.7916500000001</v>
      </c>
      <c r="AW322" s="133">
        <v>3936.79396</v>
      </c>
      <c r="AX322" s="49">
        <v>4500</v>
      </c>
      <c r="AY322" s="51">
        <f t="shared" si="57"/>
        <v>0.14306277803652634</v>
      </c>
      <c r="AZ322" s="51">
        <f t="shared" si="58"/>
        <v>0.12515741111111109</v>
      </c>
      <c r="BA322" s="49">
        <v>0</v>
      </c>
      <c r="BB322" s="52">
        <v>0</v>
      </c>
      <c r="BC322" s="51">
        <f t="shared" si="59"/>
        <v>-1</v>
      </c>
      <c r="BD322" s="51">
        <f t="shared" si="60"/>
        <v>0</v>
      </c>
      <c r="BE322" s="49">
        <v>0</v>
      </c>
      <c r="BF322" s="52">
        <v>0</v>
      </c>
      <c r="BG322" s="51">
        <f t="shared" si="61"/>
        <v>-1</v>
      </c>
      <c r="BH322" s="51">
        <f t="shared" si="62"/>
        <v>0</v>
      </c>
      <c r="BI322" s="282">
        <f t="shared" si="64"/>
        <v>84</v>
      </c>
    </row>
    <row r="323" spans="1:61" hidden="1">
      <c r="A323" s="54" t="s">
        <v>150</v>
      </c>
      <c r="B323" s="55" t="s">
        <v>1206</v>
      </c>
      <c r="C323" s="55" t="s">
        <v>1207</v>
      </c>
      <c r="D323" s="44" t="s">
        <v>1208</v>
      </c>
      <c r="E323" s="56">
        <v>6</v>
      </c>
      <c r="F323" s="46" t="s">
        <v>5814</v>
      </c>
      <c r="G323" s="47" t="s">
        <v>5814</v>
      </c>
      <c r="H323" s="47" t="s">
        <v>5882</v>
      </c>
      <c r="I323" s="48" t="s">
        <v>5930</v>
      </c>
      <c r="J323" s="48" t="s">
        <v>5955</v>
      </c>
      <c r="K323" s="48" t="s">
        <v>5922</v>
      </c>
      <c r="L323" s="45">
        <v>87</v>
      </c>
      <c r="M323" s="47" t="s">
        <v>5819</v>
      </c>
      <c r="N323" s="60">
        <v>0</v>
      </c>
      <c r="O323" s="58">
        <v>0</v>
      </c>
      <c r="P323" s="58">
        <v>0</v>
      </c>
      <c r="Q323" s="132">
        <v>0</v>
      </c>
      <c r="R323" s="60">
        <v>42</v>
      </c>
      <c r="S323" s="58">
        <v>24</v>
      </c>
      <c r="T323" s="58">
        <v>11</v>
      </c>
      <c r="U323" s="132">
        <v>10</v>
      </c>
      <c r="V323" s="58">
        <v>11</v>
      </c>
      <c r="W323" s="58">
        <v>25</v>
      </c>
      <c r="X323" s="58">
        <v>4</v>
      </c>
      <c r="Y323" s="132">
        <v>3</v>
      </c>
      <c r="Z323" s="61">
        <v>24</v>
      </c>
      <c r="AA323" s="59">
        <v>24</v>
      </c>
      <c r="AB323" s="59">
        <v>7</v>
      </c>
      <c r="AC323" s="132">
        <v>10</v>
      </c>
      <c r="AD323" s="61">
        <v>42</v>
      </c>
      <c r="AE323" s="59">
        <v>23</v>
      </c>
      <c r="AF323" s="59">
        <v>7</v>
      </c>
      <c r="AG323" s="132">
        <v>0</v>
      </c>
      <c r="AH323" s="61">
        <v>1</v>
      </c>
      <c r="AI323" s="132">
        <v>2</v>
      </c>
      <c r="AJ323" s="64">
        <f>IFERROR(VLOOKUP($B323,STOCK!$A:$H,3,0)," ")</f>
        <v>43</v>
      </c>
      <c r="AK323" s="65">
        <f>IFERROR(VLOOKUP($B323,STOCK!$A:$H,4,0)," ")</f>
        <v>12</v>
      </c>
      <c r="AL323" s="65">
        <f>IFERROR(VLOOKUP($B323,STOCK!$A:$H,5,0)," ")</f>
        <v>41</v>
      </c>
      <c r="AM323" s="65">
        <f>IFERROR(VLOOKUP($B323,STOCK!$A:$H,6,0)," ")</f>
        <v>28</v>
      </c>
      <c r="AN323" s="65">
        <f>IFERROR(VLOOKUP($B323,STOCK!$A:$H,7,0)," ")</f>
        <v>36</v>
      </c>
      <c r="AO323" s="65">
        <f>IFERROR(VLOOKUP($B323,STOCK!$A:$H,8,0)," ")</f>
        <v>10</v>
      </c>
      <c r="AP323" s="62" t="str">
        <f t="shared" si="52"/>
        <v>SV</v>
      </c>
      <c r="AQ323" s="50">
        <f t="shared" si="53"/>
        <v>36</v>
      </c>
      <c r="AR323" s="50">
        <f t="shared" si="54"/>
        <v>410</v>
      </c>
      <c r="AS323" s="50">
        <f t="shared" si="55"/>
        <v>84</v>
      </c>
      <c r="AT323" s="50" t="str">
        <f t="shared" si="56"/>
        <v>SV</v>
      </c>
      <c r="AU323" s="63">
        <f t="shared" si="63"/>
        <v>150</v>
      </c>
      <c r="AV323" s="67">
        <v>3936.8333400000001</v>
      </c>
      <c r="AW323" s="133">
        <v>3936.8029799999999</v>
      </c>
      <c r="AX323" s="49">
        <v>4500</v>
      </c>
      <c r="AY323" s="51">
        <f t="shared" si="57"/>
        <v>0.14305067331095089</v>
      </c>
      <c r="AZ323" s="51">
        <f t="shared" si="58"/>
        <v>0.12514814666666663</v>
      </c>
      <c r="BA323" s="49">
        <v>0</v>
      </c>
      <c r="BB323" s="52">
        <v>0</v>
      </c>
      <c r="BC323" s="51">
        <f t="shared" si="59"/>
        <v>-1</v>
      </c>
      <c r="BD323" s="51">
        <f t="shared" si="60"/>
        <v>0</v>
      </c>
      <c r="BE323" s="49">
        <v>0</v>
      </c>
      <c r="BF323" s="52">
        <v>0</v>
      </c>
      <c r="BG323" s="51">
        <f t="shared" si="61"/>
        <v>-1</v>
      </c>
      <c r="BH323" s="51">
        <f t="shared" si="62"/>
        <v>0</v>
      </c>
      <c r="BI323" s="282">
        <f t="shared" si="64"/>
        <v>25</v>
      </c>
    </row>
    <row r="324" spans="1:61" hidden="1">
      <c r="A324" s="54" t="s">
        <v>151</v>
      </c>
      <c r="B324" s="55" t="s">
        <v>1209</v>
      </c>
      <c r="C324" s="55" t="s">
        <v>1210</v>
      </c>
      <c r="D324" s="44" t="s">
        <v>1211</v>
      </c>
      <c r="E324" s="56">
        <v>1</v>
      </c>
      <c r="F324" s="46" t="s">
        <v>5814</v>
      </c>
      <c r="G324" s="47" t="s">
        <v>5814</v>
      </c>
      <c r="H324" s="47" t="s">
        <v>5882</v>
      </c>
      <c r="I324" s="48" t="s">
        <v>5930</v>
      </c>
      <c r="J324" s="48" t="s">
        <v>5955</v>
      </c>
      <c r="K324" s="48" t="s">
        <v>5922</v>
      </c>
      <c r="L324" s="45">
        <v>87</v>
      </c>
      <c r="M324" s="47" t="s">
        <v>5819</v>
      </c>
      <c r="N324" s="60">
        <v>0</v>
      </c>
      <c r="O324" s="58">
        <v>0</v>
      </c>
      <c r="P324" s="58">
        <v>0</v>
      </c>
      <c r="Q324" s="132">
        <v>0</v>
      </c>
      <c r="R324" s="60">
        <v>0</v>
      </c>
      <c r="S324" s="58">
        <v>0</v>
      </c>
      <c r="T324" s="58">
        <v>0</v>
      </c>
      <c r="U324" s="132">
        <v>0</v>
      </c>
      <c r="V324" s="58">
        <v>0</v>
      </c>
      <c r="W324" s="58">
        <v>0</v>
      </c>
      <c r="X324" s="58">
        <v>0</v>
      </c>
      <c r="Y324" s="132">
        <v>0</v>
      </c>
      <c r="Z324" s="61">
        <v>0</v>
      </c>
      <c r="AA324" s="59">
        <v>0</v>
      </c>
      <c r="AB324" s="59">
        <v>0</v>
      </c>
      <c r="AC324" s="132">
        <v>0</v>
      </c>
      <c r="AD324" s="61">
        <v>0</v>
      </c>
      <c r="AE324" s="59">
        <v>0</v>
      </c>
      <c r="AF324" s="59">
        <v>0</v>
      </c>
      <c r="AG324" s="132">
        <v>0</v>
      </c>
      <c r="AH324" s="61">
        <v>0</v>
      </c>
      <c r="AI324" s="132">
        <v>0</v>
      </c>
      <c r="AJ324" s="64">
        <f>IFERROR(VLOOKUP($B324,STOCK!$A:$H,3,0)," ")</f>
        <v>0</v>
      </c>
      <c r="AK324" s="65">
        <f>IFERROR(VLOOKUP($B324,STOCK!$A:$H,4,0)," ")</f>
        <v>0</v>
      </c>
      <c r="AL324" s="65">
        <f>IFERROR(VLOOKUP($B324,STOCK!$A:$H,5,0)," ")</f>
        <v>0</v>
      </c>
      <c r="AM324" s="65">
        <f>IFERROR(VLOOKUP($B324,STOCK!$A:$H,6,0)," ")</f>
        <v>0</v>
      </c>
      <c r="AN324" s="65">
        <f>IFERROR(VLOOKUP($B324,STOCK!$A:$H,7,0)," ")</f>
        <v>0</v>
      </c>
      <c r="AO324" s="65">
        <f>IFERROR(VLOOKUP($B324,STOCK!$A:$H,8,0)," ")</f>
        <v>0</v>
      </c>
      <c r="AP324" s="62" t="str">
        <f t="shared" ref="AP324:AP387" si="65">IF($AJ324&lt;1,"Q",IF(Q324=0,"SV",IFERROR((AJ324/$Q324*30),0)))</f>
        <v>Q</v>
      </c>
      <c r="AQ324" s="50" t="str">
        <f t="shared" ref="AQ324:AQ387" si="66">IF($AK324&lt;1,"Q",IF(U324=0,"SV",IFERROR((AK324/$U324*30),0)))</f>
        <v>Q</v>
      </c>
      <c r="AR324" s="50" t="str">
        <f t="shared" ref="AR324:AR387" si="67">IF($AL324&lt;1,"Q",IF(Y324=0,"SV",IFERROR((AL324/$Y324*30),0)))</f>
        <v>Q</v>
      </c>
      <c r="AS324" s="50" t="str">
        <f t="shared" ref="AS324:AS387" si="68">IF($AM324&lt;1,"Q",IF(AC324=0,"SV",IFERROR((AM324/$AC324*30),0)))</f>
        <v>Q</v>
      </c>
      <c r="AT324" s="50" t="str">
        <f t="shared" ref="AT324:AT387" si="69">IF($AN324&lt;1,"Q",IF(AG324=0,"SV",IFERROR((AN324/$AG324*30),0)))</f>
        <v>Q</v>
      </c>
      <c r="AU324" s="63" t="str">
        <f t="shared" si="63"/>
        <v>Q</v>
      </c>
      <c r="AV324" s="67">
        <v>30705.999994999998</v>
      </c>
      <c r="AW324" s="133">
        <v>30707.014139999999</v>
      </c>
      <c r="AX324" s="49">
        <v>33900</v>
      </c>
      <c r="AY324" s="51">
        <f t="shared" ref="AY324:AY387" si="70">+AX324/AV324-1</f>
        <v>0.10401875872859034</v>
      </c>
      <c r="AZ324" s="51">
        <f t="shared" ref="AZ324:AZ387" si="71">+(AX324-AV324)/AX324</f>
        <v>9.4218289233038405E-2</v>
      </c>
      <c r="BA324" s="49"/>
      <c r="BB324" s="52"/>
      <c r="BC324" s="51">
        <f t="shared" ref="BC324:BC387" si="72">+BA324/AV324-1</f>
        <v>-1</v>
      </c>
      <c r="BD324" s="51">
        <f t="shared" ref="BD324:BD387" si="73">IFERROR((BA324-AV324)/BA324,0)</f>
        <v>0</v>
      </c>
      <c r="BE324" s="49"/>
      <c r="BF324" s="52"/>
      <c r="BG324" s="51">
        <f t="shared" ref="BG324:BG387" si="74">+BE324/AV324-1</f>
        <v>-1</v>
      </c>
      <c r="BH324" s="51">
        <f t="shared" ref="BH324:BH387" si="75">IFERROR((BE324-AV324)/BE324,0)</f>
        <v>0</v>
      </c>
      <c r="BI324" s="282">
        <f t="shared" si="64"/>
        <v>0</v>
      </c>
    </row>
    <row r="325" spans="1:61" hidden="1">
      <c r="A325" s="54" t="s">
        <v>150</v>
      </c>
      <c r="B325" s="55" t="s">
        <v>1212</v>
      </c>
      <c r="C325" s="55" t="s">
        <v>1213</v>
      </c>
      <c r="D325" s="44" t="s">
        <v>1214</v>
      </c>
      <c r="E325" s="56">
        <v>6</v>
      </c>
      <c r="F325" s="46" t="s">
        <v>5814</v>
      </c>
      <c r="G325" s="47" t="s">
        <v>5814</v>
      </c>
      <c r="H325" s="47" t="s">
        <v>5882</v>
      </c>
      <c r="I325" s="48" t="s">
        <v>5930</v>
      </c>
      <c r="J325" s="48" t="s">
        <v>5955</v>
      </c>
      <c r="K325" s="48" t="s">
        <v>5922</v>
      </c>
      <c r="L325" s="45">
        <v>87</v>
      </c>
      <c r="M325" s="47" t="s">
        <v>5819</v>
      </c>
      <c r="N325" s="60">
        <v>0</v>
      </c>
      <c r="O325" s="58">
        <v>13</v>
      </c>
      <c r="P325" s="58">
        <v>0</v>
      </c>
      <c r="Q325" s="132">
        <v>0</v>
      </c>
      <c r="R325" s="60">
        <v>6</v>
      </c>
      <c r="S325" s="58">
        <v>4</v>
      </c>
      <c r="T325" s="58">
        <v>6</v>
      </c>
      <c r="U325" s="132">
        <v>5</v>
      </c>
      <c r="V325" s="58">
        <v>0</v>
      </c>
      <c r="W325" s="58">
        <v>0</v>
      </c>
      <c r="X325" s="58">
        <v>0</v>
      </c>
      <c r="Y325" s="132">
        <v>0</v>
      </c>
      <c r="Z325" s="61">
        <v>4</v>
      </c>
      <c r="AA325" s="59">
        <v>0</v>
      </c>
      <c r="AB325" s="59">
        <v>1</v>
      </c>
      <c r="AC325" s="132">
        <v>1</v>
      </c>
      <c r="AD325" s="61">
        <v>7</v>
      </c>
      <c r="AE325" s="59">
        <v>14</v>
      </c>
      <c r="AF325" s="59">
        <v>7</v>
      </c>
      <c r="AG325" s="132">
        <v>10</v>
      </c>
      <c r="AH325" s="61">
        <v>0</v>
      </c>
      <c r="AI325" s="132">
        <v>0</v>
      </c>
      <c r="AJ325" s="64">
        <f>IFERROR(VLOOKUP($B325,STOCK!$A:$H,3,0)," ")</f>
        <v>41</v>
      </c>
      <c r="AK325" s="65">
        <f>IFERROR(VLOOKUP($B325,STOCK!$A:$H,4,0)," ")</f>
        <v>32</v>
      </c>
      <c r="AL325" s="65">
        <f>IFERROR(VLOOKUP($B325,STOCK!$A:$H,5,0)," ")</f>
        <v>60</v>
      </c>
      <c r="AM325" s="65">
        <f>IFERROR(VLOOKUP($B325,STOCK!$A:$H,6,0)," ")</f>
        <v>77</v>
      </c>
      <c r="AN325" s="65">
        <f>IFERROR(VLOOKUP($B325,STOCK!$A:$H,7,0)," ")</f>
        <v>30</v>
      </c>
      <c r="AO325" s="65">
        <f>IFERROR(VLOOKUP($B325,STOCK!$A:$H,8,0)," ")</f>
        <v>0</v>
      </c>
      <c r="AP325" s="62" t="str">
        <f t="shared" si="65"/>
        <v>SV</v>
      </c>
      <c r="AQ325" s="50">
        <f t="shared" si="66"/>
        <v>192</v>
      </c>
      <c r="AR325" s="50" t="str">
        <f t="shared" si="67"/>
        <v>SV</v>
      </c>
      <c r="AS325" s="50">
        <f t="shared" si="68"/>
        <v>2310</v>
      </c>
      <c r="AT325" s="50">
        <f t="shared" si="69"/>
        <v>90</v>
      </c>
      <c r="AU325" s="63" t="str">
        <f t="shared" ref="AU325:AU388" si="76">IF($AO325&lt;1,"Q",IF(AI325=0,"SV",IFERROR((AO325/$AI325*30),0)))</f>
        <v>Q</v>
      </c>
      <c r="AV325" s="67">
        <v>5117.83338</v>
      </c>
      <c r="AW325" s="133">
        <v>5117.8356899999999</v>
      </c>
      <c r="AX325" s="49">
        <v>5900</v>
      </c>
      <c r="AY325" s="51">
        <f t="shared" si="70"/>
        <v>0.15283159140284486</v>
      </c>
      <c r="AZ325" s="51">
        <f t="shared" si="71"/>
        <v>0.13257061355932204</v>
      </c>
      <c r="BA325" s="49">
        <v>5750</v>
      </c>
      <c r="BB325" s="52">
        <v>6</v>
      </c>
      <c r="BC325" s="51">
        <f t="shared" si="72"/>
        <v>0.12352231365531474</v>
      </c>
      <c r="BD325" s="51">
        <f t="shared" si="73"/>
        <v>0.10994202086956521</v>
      </c>
      <c r="BE325" s="49">
        <v>5650</v>
      </c>
      <c r="BF325" s="52">
        <v>12</v>
      </c>
      <c r="BG325" s="51">
        <f t="shared" si="74"/>
        <v>0.10398279515696141</v>
      </c>
      <c r="BH325" s="51">
        <f t="shared" si="75"/>
        <v>9.4188782300884955E-2</v>
      </c>
      <c r="BI325" s="282">
        <f t="shared" ref="BI325:BI388" si="77">+U325+Y325+AC325+AG325+AI325+Q325</f>
        <v>16</v>
      </c>
    </row>
    <row r="326" spans="1:61" hidden="1">
      <c r="A326" s="54" t="s">
        <v>151</v>
      </c>
      <c r="B326" s="55" t="s">
        <v>1215</v>
      </c>
      <c r="C326" s="55" t="s">
        <v>1216</v>
      </c>
      <c r="D326" s="44" t="s">
        <v>1217</v>
      </c>
      <c r="E326" s="56">
        <v>1</v>
      </c>
      <c r="F326" s="46" t="s">
        <v>5814</v>
      </c>
      <c r="G326" s="47" t="s">
        <v>5814</v>
      </c>
      <c r="H326" s="47" t="s">
        <v>5882</v>
      </c>
      <c r="I326" s="48" t="s">
        <v>5930</v>
      </c>
      <c r="J326" s="48" t="s">
        <v>5955</v>
      </c>
      <c r="K326" s="48" t="s">
        <v>5922</v>
      </c>
      <c r="L326" s="45">
        <v>87</v>
      </c>
      <c r="M326" s="47" t="s">
        <v>5819</v>
      </c>
      <c r="N326" s="60">
        <v>0</v>
      </c>
      <c r="O326" s="58">
        <v>0</v>
      </c>
      <c r="P326" s="58">
        <v>0</v>
      </c>
      <c r="Q326" s="132">
        <v>0</v>
      </c>
      <c r="R326" s="60">
        <v>0</v>
      </c>
      <c r="S326" s="58">
        <v>0</v>
      </c>
      <c r="T326" s="58">
        <v>0</v>
      </c>
      <c r="U326" s="132">
        <v>0</v>
      </c>
      <c r="V326" s="58">
        <v>0</v>
      </c>
      <c r="W326" s="58">
        <v>0</v>
      </c>
      <c r="X326" s="58">
        <v>0</v>
      </c>
      <c r="Y326" s="132">
        <v>0</v>
      </c>
      <c r="Z326" s="61">
        <v>0</v>
      </c>
      <c r="AA326" s="59">
        <v>0</v>
      </c>
      <c r="AB326" s="59">
        <v>0</v>
      </c>
      <c r="AC326" s="132">
        <v>0</v>
      </c>
      <c r="AD326" s="61">
        <v>0</v>
      </c>
      <c r="AE326" s="59">
        <v>0</v>
      </c>
      <c r="AF326" s="59">
        <v>0</v>
      </c>
      <c r="AG326" s="132">
        <v>0</v>
      </c>
      <c r="AH326" s="61">
        <v>0</v>
      </c>
      <c r="AI326" s="132">
        <v>0</v>
      </c>
      <c r="AJ326" s="64">
        <f>IFERROR(VLOOKUP($B326,STOCK!$A:$H,3,0)," ")</f>
        <v>0</v>
      </c>
      <c r="AK326" s="65">
        <f>IFERROR(VLOOKUP($B326,STOCK!$A:$H,4,0)," ")</f>
        <v>0</v>
      </c>
      <c r="AL326" s="65">
        <f>IFERROR(VLOOKUP($B326,STOCK!$A:$H,5,0)," ")</f>
        <v>0</v>
      </c>
      <c r="AM326" s="65">
        <f>IFERROR(VLOOKUP($B326,STOCK!$A:$H,6,0)," ")</f>
        <v>0</v>
      </c>
      <c r="AN326" s="65">
        <f>IFERROR(VLOOKUP($B326,STOCK!$A:$H,7,0)," ")</f>
        <v>0</v>
      </c>
      <c r="AO326" s="65">
        <f>IFERROR(VLOOKUP($B326,STOCK!$A:$H,8,0)," ")</f>
        <v>0</v>
      </c>
      <c r="AP326" s="62" t="str">
        <f t="shared" si="65"/>
        <v>Q</v>
      </c>
      <c r="AQ326" s="50" t="str">
        <f t="shared" si="66"/>
        <v>Q</v>
      </c>
      <c r="AR326" s="50" t="str">
        <f t="shared" si="67"/>
        <v>Q</v>
      </c>
      <c r="AS326" s="50" t="str">
        <f t="shared" si="68"/>
        <v>Q</v>
      </c>
      <c r="AT326" s="50" t="str">
        <f t="shared" si="69"/>
        <v>Q</v>
      </c>
      <c r="AU326" s="63" t="str">
        <f t="shared" si="76"/>
        <v>Q</v>
      </c>
      <c r="AV326" s="67">
        <v>23619.999996999999</v>
      </c>
      <c r="AW326" s="133">
        <v>23620.817879999999</v>
      </c>
      <c r="AX326" s="49">
        <v>25900</v>
      </c>
      <c r="AY326" s="51">
        <f t="shared" si="70"/>
        <v>9.6528365930973248E-2</v>
      </c>
      <c r="AZ326" s="51">
        <f t="shared" si="71"/>
        <v>8.8030888146718181E-2</v>
      </c>
      <c r="BA326" s="49"/>
      <c r="BB326" s="52"/>
      <c r="BC326" s="51">
        <f t="shared" si="72"/>
        <v>-1</v>
      </c>
      <c r="BD326" s="51">
        <f t="shared" si="73"/>
        <v>0</v>
      </c>
      <c r="BE326" s="49"/>
      <c r="BF326" s="52"/>
      <c r="BG326" s="51">
        <f t="shared" si="74"/>
        <v>-1</v>
      </c>
      <c r="BH326" s="51">
        <f t="shared" si="75"/>
        <v>0</v>
      </c>
      <c r="BI326" s="282">
        <f t="shared" si="77"/>
        <v>0</v>
      </c>
    </row>
    <row r="327" spans="1:61" hidden="1">
      <c r="A327" s="54" t="s">
        <v>151</v>
      </c>
      <c r="B327" s="55" t="s">
        <v>1218</v>
      </c>
      <c r="C327" s="55" t="s">
        <v>1219</v>
      </c>
      <c r="D327" s="44" t="s">
        <v>1220</v>
      </c>
      <c r="E327" s="56">
        <v>1</v>
      </c>
      <c r="F327" s="46" t="s">
        <v>5814</v>
      </c>
      <c r="G327" s="47" t="s">
        <v>5814</v>
      </c>
      <c r="H327" s="47" t="s">
        <v>5882</v>
      </c>
      <c r="I327" s="48" t="s">
        <v>5930</v>
      </c>
      <c r="J327" s="48" t="s">
        <v>5955</v>
      </c>
      <c r="K327" s="48" t="s">
        <v>5922</v>
      </c>
      <c r="L327" s="45">
        <v>87</v>
      </c>
      <c r="M327" s="47" t="s">
        <v>5819</v>
      </c>
      <c r="N327" s="60">
        <v>0</v>
      </c>
      <c r="O327" s="58">
        <v>0</v>
      </c>
      <c r="P327" s="58">
        <v>0</v>
      </c>
      <c r="Q327" s="132">
        <v>0</v>
      </c>
      <c r="R327" s="60">
        <v>0</v>
      </c>
      <c r="S327" s="58">
        <v>0</v>
      </c>
      <c r="T327" s="58">
        <v>0</v>
      </c>
      <c r="U327" s="132">
        <v>0</v>
      </c>
      <c r="V327" s="58">
        <v>0</v>
      </c>
      <c r="W327" s="58">
        <v>0</v>
      </c>
      <c r="X327" s="58">
        <v>0</v>
      </c>
      <c r="Y327" s="132">
        <v>0</v>
      </c>
      <c r="Z327" s="61">
        <v>0</v>
      </c>
      <c r="AA327" s="59">
        <v>0</v>
      </c>
      <c r="AB327" s="59">
        <v>0</v>
      </c>
      <c r="AC327" s="132">
        <v>0</v>
      </c>
      <c r="AD327" s="61">
        <v>0</v>
      </c>
      <c r="AE327" s="59">
        <v>0</v>
      </c>
      <c r="AF327" s="59">
        <v>0</v>
      </c>
      <c r="AG327" s="132">
        <v>0</v>
      </c>
      <c r="AH327" s="61">
        <v>0</v>
      </c>
      <c r="AI327" s="132">
        <v>0</v>
      </c>
      <c r="AJ327" s="64">
        <f>IFERROR(VLOOKUP($B327,STOCK!$A:$H,3,0)," ")</f>
        <v>0</v>
      </c>
      <c r="AK327" s="65">
        <f>IFERROR(VLOOKUP($B327,STOCK!$A:$H,4,0)," ")</f>
        <v>0</v>
      </c>
      <c r="AL327" s="65">
        <f>IFERROR(VLOOKUP($B327,STOCK!$A:$H,5,0)," ")</f>
        <v>0</v>
      </c>
      <c r="AM327" s="65">
        <f>IFERROR(VLOOKUP($B327,STOCK!$A:$H,6,0)," ")</f>
        <v>0</v>
      </c>
      <c r="AN327" s="65">
        <f>IFERROR(VLOOKUP($B327,STOCK!$A:$H,7,0)," ")</f>
        <v>0</v>
      </c>
      <c r="AO327" s="65">
        <f>IFERROR(VLOOKUP($B327,STOCK!$A:$H,8,0)," ")</f>
        <v>0</v>
      </c>
      <c r="AP327" s="62" t="str">
        <f t="shared" si="65"/>
        <v>Q</v>
      </c>
      <c r="AQ327" s="50" t="str">
        <f t="shared" si="66"/>
        <v>Q</v>
      </c>
      <c r="AR327" s="50" t="str">
        <f t="shared" si="67"/>
        <v>Q</v>
      </c>
      <c r="AS327" s="50" t="str">
        <f t="shared" si="68"/>
        <v>Q</v>
      </c>
      <c r="AT327" s="50" t="str">
        <f t="shared" si="69"/>
        <v>Q</v>
      </c>
      <c r="AU327" s="63" t="str">
        <f t="shared" si="76"/>
        <v>Q</v>
      </c>
      <c r="AV327" s="67">
        <v>30705.999994999998</v>
      </c>
      <c r="AW327" s="133">
        <v>30707.018100000001</v>
      </c>
      <c r="AX327" s="49">
        <v>33900</v>
      </c>
      <c r="AY327" s="51">
        <f t="shared" si="70"/>
        <v>0.10401875872859034</v>
      </c>
      <c r="AZ327" s="51">
        <f t="shared" si="71"/>
        <v>9.4218289233038405E-2</v>
      </c>
      <c r="BA327" s="49"/>
      <c r="BB327" s="52"/>
      <c r="BC327" s="51">
        <f t="shared" si="72"/>
        <v>-1</v>
      </c>
      <c r="BD327" s="51">
        <f t="shared" si="73"/>
        <v>0</v>
      </c>
      <c r="BE327" s="49"/>
      <c r="BF327" s="52"/>
      <c r="BG327" s="51">
        <f t="shared" si="74"/>
        <v>-1</v>
      </c>
      <c r="BH327" s="51">
        <f t="shared" si="75"/>
        <v>0</v>
      </c>
      <c r="BI327" s="282">
        <f t="shared" si="77"/>
        <v>0</v>
      </c>
    </row>
    <row r="328" spans="1:61" hidden="1">
      <c r="A328" s="54" t="s">
        <v>150</v>
      </c>
      <c r="B328" s="55" t="s">
        <v>1221</v>
      </c>
      <c r="C328" s="55" t="s">
        <v>1222</v>
      </c>
      <c r="D328" s="44" t="s">
        <v>1223</v>
      </c>
      <c r="E328" s="56">
        <v>6</v>
      </c>
      <c r="F328" s="46" t="s">
        <v>5814</v>
      </c>
      <c r="G328" s="47" t="s">
        <v>5814</v>
      </c>
      <c r="H328" s="47" t="s">
        <v>5882</v>
      </c>
      <c r="I328" s="48" t="s">
        <v>5930</v>
      </c>
      <c r="J328" s="48" t="s">
        <v>5955</v>
      </c>
      <c r="K328" s="48" t="s">
        <v>5922</v>
      </c>
      <c r="L328" s="45">
        <v>87</v>
      </c>
      <c r="M328" s="47" t="s">
        <v>5819</v>
      </c>
      <c r="N328" s="60">
        <v>0</v>
      </c>
      <c r="O328" s="58">
        <v>10</v>
      </c>
      <c r="P328" s="58">
        <v>4</v>
      </c>
      <c r="Q328" s="132">
        <v>6</v>
      </c>
      <c r="R328" s="60">
        <v>1</v>
      </c>
      <c r="S328" s="58">
        <v>0</v>
      </c>
      <c r="T328" s="58">
        <v>3</v>
      </c>
      <c r="U328" s="132">
        <v>3</v>
      </c>
      <c r="V328" s="58">
        <v>0</v>
      </c>
      <c r="W328" s="58">
        <v>0</v>
      </c>
      <c r="X328" s="58">
        <v>0</v>
      </c>
      <c r="Y328" s="132">
        <v>2</v>
      </c>
      <c r="Z328" s="61">
        <v>0</v>
      </c>
      <c r="AA328" s="59">
        <v>0</v>
      </c>
      <c r="AB328" s="59">
        <v>0</v>
      </c>
      <c r="AC328" s="132">
        <v>0</v>
      </c>
      <c r="AD328" s="61">
        <v>1</v>
      </c>
      <c r="AE328" s="59">
        <v>10</v>
      </c>
      <c r="AF328" s="59">
        <v>3</v>
      </c>
      <c r="AG328" s="132">
        <v>3</v>
      </c>
      <c r="AH328" s="61">
        <v>0</v>
      </c>
      <c r="AI328" s="132">
        <v>1</v>
      </c>
      <c r="AJ328" s="64">
        <f>IFERROR(VLOOKUP($B328,STOCK!$A:$H,3,0)," ")</f>
        <v>44</v>
      </c>
      <c r="AK328" s="65">
        <f>IFERROR(VLOOKUP($B328,STOCK!$A:$H,4,0)," ")</f>
        <v>54</v>
      </c>
      <c r="AL328" s="65">
        <f>IFERROR(VLOOKUP($B328,STOCK!$A:$H,5,0)," ")</f>
        <v>58</v>
      </c>
      <c r="AM328" s="65">
        <f>IFERROR(VLOOKUP($B328,STOCK!$A:$H,6,0)," ")</f>
        <v>59</v>
      </c>
      <c r="AN328" s="65">
        <f>IFERROR(VLOOKUP($B328,STOCK!$A:$H,7,0)," ")</f>
        <v>34</v>
      </c>
      <c r="AO328" s="65">
        <f>IFERROR(VLOOKUP($B328,STOCK!$A:$H,8,0)," ")</f>
        <v>12</v>
      </c>
      <c r="AP328" s="62">
        <f t="shared" si="65"/>
        <v>220</v>
      </c>
      <c r="AQ328" s="50">
        <f t="shared" si="66"/>
        <v>540</v>
      </c>
      <c r="AR328" s="50">
        <f t="shared" si="67"/>
        <v>870</v>
      </c>
      <c r="AS328" s="50" t="str">
        <f t="shared" si="68"/>
        <v>SV</v>
      </c>
      <c r="AT328" s="50">
        <f t="shared" si="69"/>
        <v>340</v>
      </c>
      <c r="AU328" s="63">
        <f t="shared" si="76"/>
        <v>360</v>
      </c>
      <c r="AV328" s="67">
        <v>5117.83338</v>
      </c>
      <c r="AW328" s="133">
        <v>5117.8363499999996</v>
      </c>
      <c r="AX328" s="49">
        <v>5900</v>
      </c>
      <c r="AY328" s="51">
        <f t="shared" si="70"/>
        <v>0.15283159140284486</v>
      </c>
      <c r="AZ328" s="51">
        <f t="shared" si="71"/>
        <v>0.13257061355932204</v>
      </c>
      <c r="BA328" s="49">
        <v>5750</v>
      </c>
      <c r="BB328" s="52">
        <v>6</v>
      </c>
      <c r="BC328" s="51">
        <f t="shared" si="72"/>
        <v>0.12352231365531474</v>
      </c>
      <c r="BD328" s="51">
        <f t="shared" si="73"/>
        <v>0.10994202086956521</v>
      </c>
      <c r="BE328" s="49">
        <v>5650</v>
      </c>
      <c r="BF328" s="52">
        <v>12</v>
      </c>
      <c r="BG328" s="51">
        <f t="shared" si="74"/>
        <v>0.10398279515696141</v>
      </c>
      <c r="BH328" s="51">
        <f t="shared" si="75"/>
        <v>9.4188782300884955E-2</v>
      </c>
      <c r="BI328" s="282">
        <f t="shared" si="77"/>
        <v>15</v>
      </c>
    </row>
    <row r="329" spans="1:61" hidden="1">
      <c r="A329" s="54" t="s">
        <v>149</v>
      </c>
      <c r="B329" s="55" t="s">
        <v>1224</v>
      </c>
      <c r="C329" s="55" t="s">
        <v>1225</v>
      </c>
      <c r="D329" s="44" t="s">
        <v>1226</v>
      </c>
      <c r="E329" s="56">
        <v>6</v>
      </c>
      <c r="F329" s="46" t="s">
        <v>5814</v>
      </c>
      <c r="G329" s="47" t="s">
        <v>5814</v>
      </c>
      <c r="H329" s="47" t="s">
        <v>5882</v>
      </c>
      <c r="I329" s="48" t="s">
        <v>5956</v>
      </c>
      <c r="J329" s="48" t="s">
        <v>5957</v>
      </c>
      <c r="K329" s="48" t="s">
        <v>5958</v>
      </c>
      <c r="L329" s="45">
        <v>57</v>
      </c>
      <c r="M329" s="47" t="s">
        <v>5860</v>
      </c>
      <c r="N329" s="60">
        <v>0</v>
      </c>
      <c r="O329" s="58">
        <v>0</v>
      </c>
      <c r="P329" s="58">
        <v>0</v>
      </c>
      <c r="Q329" s="132">
        <v>0</v>
      </c>
      <c r="R329" s="60">
        <v>0</v>
      </c>
      <c r="S329" s="58">
        <v>0</v>
      </c>
      <c r="T329" s="58">
        <v>0</v>
      </c>
      <c r="U329" s="132">
        <v>0</v>
      </c>
      <c r="V329" s="58">
        <v>0</v>
      </c>
      <c r="W329" s="58">
        <v>0</v>
      </c>
      <c r="X329" s="58">
        <v>0</v>
      </c>
      <c r="Y329" s="132">
        <v>0</v>
      </c>
      <c r="Z329" s="61">
        <v>0</v>
      </c>
      <c r="AA329" s="59">
        <v>0</v>
      </c>
      <c r="AB329" s="59">
        <v>0</v>
      </c>
      <c r="AC329" s="132">
        <v>0</v>
      </c>
      <c r="AD329" s="61">
        <v>0</v>
      </c>
      <c r="AE329" s="59">
        <v>0</v>
      </c>
      <c r="AF329" s="59">
        <v>0</v>
      </c>
      <c r="AG329" s="132">
        <v>0</v>
      </c>
      <c r="AH329" s="61">
        <v>0</v>
      </c>
      <c r="AI329" s="132">
        <v>0</v>
      </c>
      <c r="AJ329" s="64">
        <f>IFERROR(VLOOKUP($B329,STOCK!$A:$H,3,0)," ")</f>
        <v>4</v>
      </c>
      <c r="AK329" s="65">
        <f>IFERROR(VLOOKUP($B329,STOCK!$A:$H,4,0)," ")</f>
        <v>0</v>
      </c>
      <c r="AL329" s="65">
        <f>IFERROR(VLOOKUP($B329,STOCK!$A:$H,5,0)," ")</f>
        <v>0</v>
      </c>
      <c r="AM329" s="65">
        <f>IFERROR(VLOOKUP($B329,STOCK!$A:$H,6,0)," ")</f>
        <v>0</v>
      </c>
      <c r="AN329" s="65">
        <f>IFERROR(VLOOKUP($B329,STOCK!$A:$H,7,0)," ")</f>
        <v>0</v>
      </c>
      <c r="AO329" s="65">
        <f>IFERROR(VLOOKUP($B329,STOCK!$A:$H,8,0)," ")</f>
        <v>0</v>
      </c>
      <c r="AP329" s="62" t="str">
        <f t="shared" si="65"/>
        <v>SV</v>
      </c>
      <c r="AQ329" s="50" t="str">
        <f t="shared" si="66"/>
        <v>Q</v>
      </c>
      <c r="AR329" s="50" t="str">
        <f t="shared" si="67"/>
        <v>Q</v>
      </c>
      <c r="AS329" s="50" t="str">
        <f t="shared" si="68"/>
        <v>Q</v>
      </c>
      <c r="AT329" s="50" t="str">
        <f t="shared" si="69"/>
        <v>Q</v>
      </c>
      <c r="AU329" s="63" t="str">
        <f t="shared" si="76"/>
        <v>Q</v>
      </c>
      <c r="AV329" s="67">
        <v>26505.000005000002</v>
      </c>
      <c r="AW329" s="133">
        <v>25783.000001</v>
      </c>
      <c r="AX329" s="49">
        <v>34900</v>
      </c>
      <c r="AY329" s="51">
        <f t="shared" si="70"/>
        <v>0.31673269169652274</v>
      </c>
      <c r="AZ329" s="51">
        <f t="shared" si="71"/>
        <v>0.24054441246418334</v>
      </c>
      <c r="BA329" s="49">
        <v>33900</v>
      </c>
      <c r="BB329" s="52">
        <v>3</v>
      </c>
      <c r="BC329" s="51">
        <f t="shared" si="72"/>
        <v>0.27900396127541893</v>
      </c>
      <c r="BD329" s="51">
        <f t="shared" si="73"/>
        <v>0.2181415927728613</v>
      </c>
      <c r="BE329" s="49">
        <v>32900</v>
      </c>
      <c r="BF329" s="52">
        <v>6</v>
      </c>
      <c r="BG329" s="51">
        <f t="shared" si="74"/>
        <v>0.24127523085431513</v>
      </c>
      <c r="BH329" s="51">
        <f t="shared" si="75"/>
        <v>0.19437689954407289</v>
      </c>
      <c r="BI329" s="282">
        <f t="shared" si="77"/>
        <v>0</v>
      </c>
    </row>
    <row r="330" spans="1:61" hidden="1">
      <c r="A330" s="54" t="s">
        <v>150</v>
      </c>
      <c r="B330" s="55" t="s">
        <v>1227</v>
      </c>
      <c r="C330" s="55" t="s">
        <v>1228</v>
      </c>
      <c r="D330" s="44" t="s">
        <v>1229</v>
      </c>
      <c r="E330" s="56">
        <v>12</v>
      </c>
      <c r="F330" s="46" t="s">
        <v>5814</v>
      </c>
      <c r="G330" s="47" t="s">
        <v>5814</v>
      </c>
      <c r="H330" s="47" t="s">
        <v>5882</v>
      </c>
      <c r="I330" s="48" t="s">
        <v>5956</v>
      </c>
      <c r="J330" s="48" t="s">
        <v>5959</v>
      </c>
      <c r="K330" s="48" t="s">
        <v>5960</v>
      </c>
      <c r="L330" s="45">
        <v>161</v>
      </c>
      <c r="M330" s="47" t="s">
        <v>5833</v>
      </c>
      <c r="N330" s="60">
        <v>11</v>
      </c>
      <c r="O330" s="58">
        <v>0</v>
      </c>
      <c r="P330" s="58">
        <v>1</v>
      </c>
      <c r="Q330" s="132">
        <v>1</v>
      </c>
      <c r="R330" s="60">
        <v>0</v>
      </c>
      <c r="S330" s="58">
        <v>1</v>
      </c>
      <c r="T330" s="58">
        <v>0</v>
      </c>
      <c r="U330" s="132">
        <v>2</v>
      </c>
      <c r="V330" s="58">
        <v>1</v>
      </c>
      <c r="W330" s="58">
        <v>0</v>
      </c>
      <c r="X330" s="58">
        <v>3</v>
      </c>
      <c r="Y330" s="132">
        <v>3</v>
      </c>
      <c r="Z330" s="61">
        <v>0</v>
      </c>
      <c r="AA330" s="59">
        <v>2</v>
      </c>
      <c r="AB330" s="59">
        <v>1</v>
      </c>
      <c r="AC330" s="132">
        <v>0</v>
      </c>
      <c r="AD330" s="61">
        <v>1</v>
      </c>
      <c r="AE330" s="59">
        <v>0</v>
      </c>
      <c r="AF330" s="59">
        <v>3</v>
      </c>
      <c r="AG330" s="132">
        <v>2</v>
      </c>
      <c r="AH330" s="61">
        <v>0</v>
      </c>
      <c r="AI330" s="132">
        <v>0</v>
      </c>
      <c r="AJ330" s="64">
        <f>IFERROR(VLOOKUP($B330,STOCK!$A:$H,3,0)," ")</f>
        <v>8</v>
      </c>
      <c r="AK330" s="65">
        <f>IFERROR(VLOOKUP($B330,STOCK!$A:$H,4,0)," ")</f>
        <v>4</v>
      </c>
      <c r="AL330" s="65">
        <f>IFERROR(VLOOKUP($B330,STOCK!$A:$H,5,0)," ")</f>
        <v>4</v>
      </c>
      <c r="AM330" s="65">
        <f>IFERROR(VLOOKUP($B330,STOCK!$A:$H,6,0)," ")</f>
        <v>0</v>
      </c>
      <c r="AN330" s="65">
        <f>IFERROR(VLOOKUP($B330,STOCK!$A:$H,7,0)," ")</f>
        <v>8</v>
      </c>
      <c r="AO330" s="65">
        <f>IFERROR(VLOOKUP($B330,STOCK!$A:$H,8,0)," ")</f>
        <v>3</v>
      </c>
      <c r="AP330" s="62">
        <f t="shared" si="65"/>
        <v>240</v>
      </c>
      <c r="AQ330" s="50">
        <f t="shared" si="66"/>
        <v>60</v>
      </c>
      <c r="AR330" s="50">
        <f t="shared" si="67"/>
        <v>40</v>
      </c>
      <c r="AS330" s="50" t="str">
        <f t="shared" si="68"/>
        <v>Q</v>
      </c>
      <c r="AT330" s="50">
        <f t="shared" si="69"/>
        <v>120</v>
      </c>
      <c r="AU330" s="63" t="str">
        <f t="shared" si="76"/>
        <v>SV</v>
      </c>
      <c r="AV330" s="67">
        <v>87685.000039999999</v>
      </c>
      <c r="AW330" s="133">
        <v>86458.379809999999</v>
      </c>
      <c r="AX330" s="49">
        <v>97900</v>
      </c>
      <c r="AY330" s="51">
        <f t="shared" si="70"/>
        <v>0.11649654964178757</v>
      </c>
      <c r="AZ330" s="51">
        <f t="shared" si="71"/>
        <v>0.10434116404494383</v>
      </c>
      <c r="BA330" s="49">
        <v>95900</v>
      </c>
      <c r="BB330" s="52">
        <v>3</v>
      </c>
      <c r="BC330" s="51">
        <f t="shared" si="72"/>
        <v>9.3687631365142243E-2</v>
      </c>
      <c r="BD330" s="51">
        <f t="shared" si="73"/>
        <v>8.5662147653806059E-2</v>
      </c>
      <c r="BE330" s="49">
        <v>93900</v>
      </c>
      <c r="BF330" s="52">
        <v>6</v>
      </c>
      <c r="BG330" s="51">
        <f t="shared" si="74"/>
        <v>7.0878713088496914E-2</v>
      </c>
      <c r="BH330" s="51">
        <f t="shared" si="75"/>
        <v>6.6187433013844527E-2</v>
      </c>
      <c r="BI330" s="282">
        <f t="shared" si="77"/>
        <v>8</v>
      </c>
    </row>
    <row r="331" spans="1:61" hidden="1">
      <c r="A331" s="54" t="s">
        <v>150</v>
      </c>
      <c r="B331" s="55" t="s">
        <v>1230</v>
      </c>
      <c r="C331" s="55" t="s">
        <v>1231</v>
      </c>
      <c r="D331" s="44" t="s">
        <v>1232</v>
      </c>
      <c r="E331" s="56">
        <v>12</v>
      </c>
      <c r="F331" s="46" t="s">
        <v>5814</v>
      </c>
      <c r="G331" s="47" t="s">
        <v>5814</v>
      </c>
      <c r="H331" s="47" t="s">
        <v>5882</v>
      </c>
      <c r="I331" s="48" t="s">
        <v>5956</v>
      </c>
      <c r="J331" s="48" t="s">
        <v>5959</v>
      </c>
      <c r="K331" s="48" t="s">
        <v>5961</v>
      </c>
      <c r="L331" s="45">
        <v>1044</v>
      </c>
      <c r="M331" s="47" t="s">
        <v>5962</v>
      </c>
      <c r="N331" s="60">
        <v>4</v>
      </c>
      <c r="O331" s="58">
        <v>1</v>
      </c>
      <c r="P331" s="58">
        <v>2</v>
      </c>
      <c r="Q331" s="132">
        <v>2</v>
      </c>
      <c r="R331" s="60">
        <v>2</v>
      </c>
      <c r="S331" s="58">
        <v>0</v>
      </c>
      <c r="T331" s="58">
        <v>0</v>
      </c>
      <c r="U331" s="132">
        <v>0</v>
      </c>
      <c r="V331" s="58">
        <v>0</v>
      </c>
      <c r="W331" s="58">
        <v>0</v>
      </c>
      <c r="X331" s="58">
        <v>2</v>
      </c>
      <c r="Y331" s="132">
        <v>2</v>
      </c>
      <c r="Z331" s="61">
        <v>0</v>
      </c>
      <c r="AA331" s="59">
        <v>1</v>
      </c>
      <c r="AB331" s="59">
        <v>0</v>
      </c>
      <c r="AC331" s="132">
        <v>0</v>
      </c>
      <c r="AD331" s="61">
        <v>0</v>
      </c>
      <c r="AE331" s="59">
        <v>0</v>
      </c>
      <c r="AF331" s="59">
        <v>4</v>
      </c>
      <c r="AG331" s="132">
        <v>5</v>
      </c>
      <c r="AH331" s="61">
        <v>0</v>
      </c>
      <c r="AI331" s="132">
        <v>0</v>
      </c>
      <c r="AJ331" s="64">
        <f>IFERROR(VLOOKUP($B331,STOCK!$A:$H,3,0)," ")</f>
        <v>6</v>
      </c>
      <c r="AK331" s="65">
        <f>IFERROR(VLOOKUP($B331,STOCK!$A:$H,4,0)," ")</f>
        <v>0</v>
      </c>
      <c r="AL331" s="65">
        <f>IFERROR(VLOOKUP($B331,STOCK!$A:$H,5,0)," ")</f>
        <v>0</v>
      </c>
      <c r="AM331" s="65">
        <f>IFERROR(VLOOKUP($B331,STOCK!$A:$H,6,0)," ")</f>
        <v>6</v>
      </c>
      <c r="AN331" s="65">
        <f>IFERROR(VLOOKUP($B331,STOCK!$A:$H,7,0)," ")</f>
        <v>0</v>
      </c>
      <c r="AO331" s="65">
        <f>IFERROR(VLOOKUP($B331,STOCK!$A:$H,8,0)," ")</f>
        <v>0</v>
      </c>
      <c r="AP331" s="62">
        <f t="shared" si="65"/>
        <v>90</v>
      </c>
      <c r="AQ331" s="50" t="str">
        <f t="shared" si="66"/>
        <v>Q</v>
      </c>
      <c r="AR331" s="50" t="str">
        <f t="shared" si="67"/>
        <v>Q</v>
      </c>
      <c r="AS331" s="50" t="str">
        <f t="shared" si="68"/>
        <v>SV</v>
      </c>
      <c r="AT331" s="50" t="str">
        <f t="shared" si="69"/>
        <v>Q</v>
      </c>
      <c r="AU331" s="63" t="str">
        <f t="shared" si="76"/>
        <v>Q</v>
      </c>
      <c r="AV331" s="67">
        <v>86526</v>
      </c>
      <c r="AW331" s="133">
        <v>82116.177880000003</v>
      </c>
      <c r="AX331" s="49">
        <v>104900</v>
      </c>
      <c r="AY331" s="51">
        <f t="shared" si="70"/>
        <v>0.21235235651711615</v>
      </c>
      <c r="AZ331" s="51">
        <f t="shared" si="71"/>
        <v>0.17515729265967589</v>
      </c>
      <c r="BA331" s="49">
        <v>101900</v>
      </c>
      <c r="BB331" s="52">
        <v>3</v>
      </c>
      <c r="BC331" s="51">
        <f t="shared" si="72"/>
        <v>0.17768069713149814</v>
      </c>
      <c r="BD331" s="51">
        <f t="shared" si="73"/>
        <v>0.15087340529931306</v>
      </c>
      <c r="BE331" s="49">
        <v>99900</v>
      </c>
      <c r="BF331" s="52">
        <v>6</v>
      </c>
      <c r="BG331" s="51">
        <f t="shared" si="74"/>
        <v>0.15456625754108599</v>
      </c>
      <c r="BH331" s="51">
        <f t="shared" si="75"/>
        <v>0.13387387387387387</v>
      </c>
      <c r="BI331" s="282">
        <f t="shared" si="77"/>
        <v>9</v>
      </c>
    </row>
    <row r="332" spans="1:61" hidden="1">
      <c r="A332" s="54" t="s">
        <v>149</v>
      </c>
      <c r="B332" s="55" t="s">
        <v>1233</v>
      </c>
      <c r="C332" s="55" t="s">
        <v>1234</v>
      </c>
      <c r="D332" s="44" t="s">
        <v>1235</v>
      </c>
      <c r="E332" s="56">
        <v>1</v>
      </c>
      <c r="F332" s="46" t="s">
        <v>5814</v>
      </c>
      <c r="G332" s="47" t="s">
        <v>5814</v>
      </c>
      <c r="H332" s="47" t="s">
        <v>5882</v>
      </c>
      <c r="I332" s="48" t="s">
        <v>5956</v>
      </c>
      <c r="J332" s="48" t="s">
        <v>5959</v>
      </c>
      <c r="K332" s="48" t="s">
        <v>5961</v>
      </c>
      <c r="L332" s="45">
        <v>449</v>
      </c>
      <c r="M332" s="47" t="s">
        <v>5947</v>
      </c>
      <c r="N332" s="60">
        <v>0</v>
      </c>
      <c r="O332" s="58">
        <v>0</v>
      </c>
      <c r="P332" s="58">
        <v>0</v>
      </c>
      <c r="Q332" s="132">
        <v>0</v>
      </c>
      <c r="R332" s="60">
        <v>0</v>
      </c>
      <c r="S332" s="58">
        <v>0</v>
      </c>
      <c r="T332" s="58">
        <v>0</v>
      </c>
      <c r="U332" s="132">
        <v>0</v>
      </c>
      <c r="V332" s="58">
        <v>0</v>
      </c>
      <c r="W332" s="58">
        <v>0</v>
      </c>
      <c r="X332" s="58">
        <v>0</v>
      </c>
      <c r="Y332" s="132">
        <v>0</v>
      </c>
      <c r="Z332" s="61">
        <v>0</v>
      </c>
      <c r="AA332" s="59">
        <v>0</v>
      </c>
      <c r="AB332" s="59">
        <v>0</v>
      </c>
      <c r="AC332" s="132">
        <v>0</v>
      </c>
      <c r="AD332" s="61">
        <v>0</v>
      </c>
      <c r="AE332" s="59">
        <v>0</v>
      </c>
      <c r="AF332" s="59">
        <v>0</v>
      </c>
      <c r="AG332" s="132">
        <v>0</v>
      </c>
      <c r="AH332" s="61">
        <v>0</v>
      </c>
      <c r="AI332" s="132">
        <v>0</v>
      </c>
      <c r="AJ332" s="64">
        <f>IFERROR(VLOOKUP($B332,STOCK!$A:$H,3,0)," ")</f>
        <v>0</v>
      </c>
      <c r="AK332" s="65">
        <f>IFERROR(VLOOKUP($B332,STOCK!$A:$H,4,0)," ")</f>
        <v>0</v>
      </c>
      <c r="AL332" s="65">
        <f>IFERROR(VLOOKUP($B332,STOCK!$A:$H,5,0)," ")</f>
        <v>0</v>
      </c>
      <c r="AM332" s="65">
        <f>IFERROR(VLOOKUP($B332,STOCK!$A:$H,6,0)," ")</f>
        <v>2</v>
      </c>
      <c r="AN332" s="65">
        <f>IFERROR(VLOOKUP($B332,STOCK!$A:$H,7,0)," ")</f>
        <v>0</v>
      </c>
      <c r="AO332" s="65">
        <f>IFERROR(VLOOKUP($B332,STOCK!$A:$H,8,0)," ")</f>
        <v>0</v>
      </c>
      <c r="AP332" s="62" t="str">
        <f t="shared" si="65"/>
        <v>Q</v>
      </c>
      <c r="AQ332" s="50" t="str">
        <f t="shared" si="66"/>
        <v>Q</v>
      </c>
      <c r="AR332" s="50" t="str">
        <f t="shared" si="67"/>
        <v>Q</v>
      </c>
      <c r="AS332" s="50" t="str">
        <f t="shared" si="68"/>
        <v>SV</v>
      </c>
      <c r="AT332" s="50" t="str">
        <f t="shared" si="69"/>
        <v>Q</v>
      </c>
      <c r="AU332" s="63" t="str">
        <f t="shared" si="76"/>
        <v>Q</v>
      </c>
      <c r="AV332" s="67">
        <v>91655.999995999999</v>
      </c>
      <c r="AW332" s="133">
        <v>102422.06853999999</v>
      </c>
      <c r="AX332" s="49">
        <v>109900</v>
      </c>
      <c r="AY332" s="51">
        <f t="shared" si="70"/>
        <v>0.19904861661861961</v>
      </c>
      <c r="AZ332" s="51">
        <f t="shared" si="71"/>
        <v>0.16600545954504095</v>
      </c>
      <c r="BA332" s="49">
        <v>105900</v>
      </c>
      <c r="BB332" s="52">
        <v>3</v>
      </c>
      <c r="BC332" s="51">
        <f t="shared" si="72"/>
        <v>0.1554071747034742</v>
      </c>
      <c r="BD332" s="51">
        <f t="shared" si="73"/>
        <v>0.13450424932955621</v>
      </c>
      <c r="BE332" s="49">
        <v>102900</v>
      </c>
      <c r="BF332" s="52">
        <v>6</v>
      </c>
      <c r="BG332" s="51">
        <f t="shared" si="74"/>
        <v>0.12267609326711515</v>
      </c>
      <c r="BH332" s="51">
        <f t="shared" si="75"/>
        <v>0.10927113706511177</v>
      </c>
      <c r="BI332" s="282">
        <f t="shared" si="77"/>
        <v>0</v>
      </c>
    </row>
    <row r="333" spans="1:61" hidden="1">
      <c r="A333" s="54" t="s">
        <v>150</v>
      </c>
      <c r="B333" s="55" t="s">
        <v>1236</v>
      </c>
      <c r="C333" s="55" t="s">
        <v>1237</v>
      </c>
      <c r="D333" s="44" t="s">
        <v>1238</v>
      </c>
      <c r="E333" s="56">
        <v>12</v>
      </c>
      <c r="F333" s="46" t="s">
        <v>5814</v>
      </c>
      <c r="G333" s="47" t="s">
        <v>5814</v>
      </c>
      <c r="H333" s="47" t="s">
        <v>5882</v>
      </c>
      <c r="I333" s="48" t="s">
        <v>5956</v>
      </c>
      <c r="J333" s="48" t="s">
        <v>5959</v>
      </c>
      <c r="K333" s="48" t="s">
        <v>5961</v>
      </c>
      <c r="L333" s="45">
        <v>449</v>
      </c>
      <c r="M333" s="47" t="s">
        <v>5947</v>
      </c>
      <c r="N333" s="60">
        <v>1</v>
      </c>
      <c r="O333" s="58">
        <v>0</v>
      </c>
      <c r="P333" s="58">
        <v>0</v>
      </c>
      <c r="Q333" s="132">
        <v>0</v>
      </c>
      <c r="R333" s="60">
        <v>1</v>
      </c>
      <c r="S333" s="58">
        <v>1</v>
      </c>
      <c r="T333" s="58">
        <v>1</v>
      </c>
      <c r="U333" s="132">
        <v>1</v>
      </c>
      <c r="V333" s="58">
        <v>0</v>
      </c>
      <c r="W333" s="58">
        <v>0</v>
      </c>
      <c r="X333" s="58">
        <v>1</v>
      </c>
      <c r="Y333" s="132">
        <v>0</v>
      </c>
      <c r="Z333" s="61">
        <v>1</v>
      </c>
      <c r="AA333" s="59">
        <v>1</v>
      </c>
      <c r="AB333" s="59">
        <v>1</v>
      </c>
      <c r="AC333" s="132">
        <v>1</v>
      </c>
      <c r="AD333" s="61">
        <v>0</v>
      </c>
      <c r="AE333" s="59">
        <v>0</v>
      </c>
      <c r="AF333" s="59">
        <v>0</v>
      </c>
      <c r="AG333" s="132">
        <v>1</v>
      </c>
      <c r="AH333" s="61">
        <v>1</v>
      </c>
      <c r="AI333" s="132">
        <v>2</v>
      </c>
      <c r="AJ333" s="64">
        <f>IFERROR(VLOOKUP($B333,STOCK!$A:$H,3,0)," ")</f>
        <v>3</v>
      </c>
      <c r="AK333" s="65">
        <f>IFERROR(VLOOKUP($B333,STOCK!$A:$H,4,0)," ")</f>
        <v>1</v>
      </c>
      <c r="AL333" s="65">
        <f>IFERROR(VLOOKUP($B333,STOCK!$A:$H,5,0)," ")</f>
        <v>5</v>
      </c>
      <c r="AM333" s="65">
        <f>IFERROR(VLOOKUP($B333,STOCK!$A:$H,6,0)," ")</f>
        <v>1</v>
      </c>
      <c r="AN333" s="65">
        <f>IFERROR(VLOOKUP($B333,STOCK!$A:$H,7,0)," ")</f>
        <v>8</v>
      </c>
      <c r="AO333" s="65">
        <f>IFERROR(VLOOKUP($B333,STOCK!$A:$H,8,0)," ")</f>
        <v>2</v>
      </c>
      <c r="AP333" s="62" t="str">
        <f t="shared" si="65"/>
        <v>SV</v>
      </c>
      <c r="AQ333" s="50">
        <f t="shared" si="66"/>
        <v>30</v>
      </c>
      <c r="AR333" s="50" t="str">
        <f t="shared" si="67"/>
        <v>SV</v>
      </c>
      <c r="AS333" s="50">
        <f t="shared" si="68"/>
        <v>30</v>
      </c>
      <c r="AT333" s="50">
        <f t="shared" si="69"/>
        <v>240</v>
      </c>
      <c r="AU333" s="63">
        <f t="shared" si="76"/>
        <v>30</v>
      </c>
      <c r="AV333" s="67">
        <v>91656.000039999999</v>
      </c>
      <c r="AW333" s="133">
        <v>87160.908890000006</v>
      </c>
      <c r="AX333" s="49">
        <v>109900</v>
      </c>
      <c r="AY333" s="51">
        <f t="shared" si="70"/>
        <v>0.19904861604300916</v>
      </c>
      <c r="AZ333" s="51">
        <f t="shared" si="71"/>
        <v>0.16600545914467699</v>
      </c>
      <c r="BA333" s="49">
        <v>105900</v>
      </c>
      <c r="BB333" s="52">
        <v>3</v>
      </c>
      <c r="BC333" s="51">
        <f t="shared" si="72"/>
        <v>0.15540717414881411</v>
      </c>
      <c r="BD333" s="51">
        <f t="shared" si="73"/>
        <v>0.1345042489140699</v>
      </c>
      <c r="BE333" s="49">
        <v>102900</v>
      </c>
      <c r="BF333" s="52">
        <v>6</v>
      </c>
      <c r="BG333" s="51">
        <f t="shared" si="74"/>
        <v>0.12267609272816782</v>
      </c>
      <c r="BH333" s="51">
        <f t="shared" si="75"/>
        <v>0.10927113663751216</v>
      </c>
      <c r="BI333" s="282">
        <f t="shared" si="77"/>
        <v>5</v>
      </c>
    </row>
    <row r="334" spans="1:61" hidden="1">
      <c r="A334" s="54" t="s">
        <v>150</v>
      </c>
      <c r="B334" s="55" t="s">
        <v>1239</v>
      </c>
      <c r="C334" s="55" t="s">
        <v>1240</v>
      </c>
      <c r="D334" s="44" t="s">
        <v>1241</v>
      </c>
      <c r="E334" s="56">
        <v>12</v>
      </c>
      <c r="F334" s="46" t="s">
        <v>5814</v>
      </c>
      <c r="G334" s="47" t="s">
        <v>5814</v>
      </c>
      <c r="H334" s="47" t="s">
        <v>5882</v>
      </c>
      <c r="I334" s="48" t="s">
        <v>5956</v>
      </c>
      <c r="J334" s="48" t="s">
        <v>5959</v>
      </c>
      <c r="K334" s="48" t="s">
        <v>5961</v>
      </c>
      <c r="L334" s="45">
        <v>449</v>
      </c>
      <c r="M334" s="47" t="s">
        <v>5947</v>
      </c>
      <c r="N334" s="60">
        <v>4</v>
      </c>
      <c r="O334" s="58">
        <v>0</v>
      </c>
      <c r="P334" s="58">
        <v>0</v>
      </c>
      <c r="Q334" s="132">
        <v>0</v>
      </c>
      <c r="R334" s="60">
        <v>0</v>
      </c>
      <c r="S334" s="58">
        <v>1</v>
      </c>
      <c r="T334" s="58">
        <v>1</v>
      </c>
      <c r="U334" s="132">
        <v>1</v>
      </c>
      <c r="V334" s="58">
        <v>1</v>
      </c>
      <c r="W334" s="58">
        <v>0</v>
      </c>
      <c r="X334" s="58">
        <v>2</v>
      </c>
      <c r="Y334" s="132">
        <v>1</v>
      </c>
      <c r="Z334" s="61">
        <v>0</v>
      </c>
      <c r="AA334" s="59">
        <v>0</v>
      </c>
      <c r="AB334" s="59">
        <v>1</v>
      </c>
      <c r="AC334" s="132">
        <v>1</v>
      </c>
      <c r="AD334" s="61">
        <v>1</v>
      </c>
      <c r="AE334" s="59">
        <v>0</v>
      </c>
      <c r="AF334" s="59">
        <v>0</v>
      </c>
      <c r="AG334" s="132">
        <v>0</v>
      </c>
      <c r="AH334" s="61">
        <v>0</v>
      </c>
      <c r="AI334" s="132">
        <v>0</v>
      </c>
      <c r="AJ334" s="64">
        <f>IFERROR(VLOOKUP($B334,STOCK!$A:$H,3,0)," ")</f>
        <v>2</v>
      </c>
      <c r="AK334" s="65">
        <f>IFERROR(VLOOKUP($B334,STOCK!$A:$H,4,0)," ")</f>
        <v>3</v>
      </c>
      <c r="AL334" s="65">
        <f>IFERROR(VLOOKUP($B334,STOCK!$A:$H,5,0)," ")</f>
        <v>0</v>
      </c>
      <c r="AM334" s="65">
        <f>IFERROR(VLOOKUP($B334,STOCK!$A:$H,6,0)," ")</f>
        <v>4</v>
      </c>
      <c r="AN334" s="65">
        <f>IFERROR(VLOOKUP($B334,STOCK!$A:$H,7,0)," ")</f>
        <v>4</v>
      </c>
      <c r="AO334" s="65">
        <f>IFERROR(VLOOKUP($B334,STOCK!$A:$H,8,0)," ")</f>
        <v>0</v>
      </c>
      <c r="AP334" s="62" t="str">
        <f t="shared" si="65"/>
        <v>SV</v>
      </c>
      <c r="AQ334" s="50">
        <f t="shared" si="66"/>
        <v>90</v>
      </c>
      <c r="AR334" s="50" t="str">
        <f t="shared" si="67"/>
        <v>Q</v>
      </c>
      <c r="AS334" s="50">
        <f t="shared" si="68"/>
        <v>120</v>
      </c>
      <c r="AT334" s="50" t="str">
        <f t="shared" si="69"/>
        <v>SV</v>
      </c>
      <c r="AU334" s="63" t="str">
        <f t="shared" si="76"/>
        <v>Q</v>
      </c>
      <c r="AV334" s="67">
        <v>91656.000039999999</v>
      </c>
      <c r="AW334" s="133">
        <v>91655.999710000004</v>
      </c>
      <c r="AX334" s="49">
        <v>109900</v>
      </c>
      <c r="AY334" s="51">
        <f t="shared" si="70"/>
        <v>0.19904861604300916</v>
      </c>
      <c r="AZ334" s="51">
        <f t="shared" si="71"/>
        <v>0.16600545914467699</v>
      </c>
      <c r="BA334" s="49">
        <v>105900</v>
      </c>
      <c r="BB334" s="52">
        <v>3</v>
      </c>
      <c r="BC334" s="51">
        <f t="shared" si="72"/>
        <v>0.15540717414881411</v>
      </c>
      <c r="BD334" s="51">
        <f t="shared" si="73"/>
        <v>0.1345042489140699</v>
      </c>
      <c r="BE334" s="49">
        <v>102900</v>
      </c>
      <c r="BF334" s="52">
        <v>6</v>
      </c>
      <c r="BG334" s="51">
        <f t="shared" si="74"/>
        <v>0.12267609272816782</v>
      </c>
      <c r="BH334" s="51">
        <f t="shared" si="75"/>
        <v>0.10927113663751216</v>
      </c>
      <c r="BI334" s="282">
        <f t="shared" si="77"/>
        <v>3</v>
      </c>
    </row>
    <row r="335" spans="1:61" hidden="1">
      <c r="A335" s="54" t="s">
        <v>150</v>
      </c>
      <c r="B335" s="55" t="s">
        <v>1242</v>
      </c>
      <c r="C335" s="55" t="s">
        <v>1243</v>
      </c>
      <c r="D335" s="44" t="s">
        <v>1244</v>
      </c>
      <c r="E335" s="56">
        <v>12</v>
      </c>
      <c r="F335" s="46" t="s">
        <v>5814</v>
      </c>
      <c r="G335" s="47" t="s">
        <v>5814</v>
      </c>
      <c r="H335" s="47" t="s">
        <v>5882</v>
      </c>
      <c r="I335" s="48" t="s">
        <v>5956</v>
      </c>
      <c r="J335" s="48" t="s">
        <v>5959</v>
      </c>
      <c r="K335" s="48" t="s">
        <v>5961</v>
      </c>
      <c r="L335" s="45">
        <v>449</v>
      </c>
      <c r="M335" s="47" t="s">
        <v>5947</v>
      </c>
      <c r="N335" s="60">
        <v>0</v>
      </c>
      <c r="O335" s="58">
        <v>0</v>
      </c>
      <c r="P335" s="58">
        <v>1</v>
      </c>
      <c r="Q335" s="132">
        <v>1</v>
      </c>
      <c r="R335" s="60">
        <v>1</v>
      </c>
      <c r="S335" s="58">
        <v>0</v>
      </c>
      <c r="T335" s="58">
        <v>0</v>
      </c>
      <c r="U335" s="132">
        <v>0</v>
      </c>
      <c r="V335" s="58">
        <v>0</v>
      </c>
      <c r="W335" s="58">
        <v>0</v>
      </c>
      <c r="X335" s="58">
        <v>0</v>
      </c>
      <c r="Y335" s="132">
        <v>0</v>
      </c>
      <c r="Z335" s="61">
        <v>0</v>
      </c>
      <c r="AA335" s="59">
        <v>0</v>
      </c>
      <c r="AB335" s="59">
        <v>0</v>
      </c>
      <c r="AC335" s="132">
        <v>0</v>
      </c>
      <c r="AD335" s="61">
        <v>0</v>
      </c>
      <c r="AE335" s="59">
        <v>2</v>
      </c>
      <c r="AF335" s="59">
        <v>0</v>
      </c>
      <c r="AG335" s="132">
        <v>0</v>
      </c>
      <c r="AH335" s="61">
        <v>0</v>
      </c>
      <c r="AI335" s="132">
        <v>0</v>
      </c>
      <c r="AJ335" s="64">
        <f>IFERROR(VLOOKUP($B335,STOCK!$A:$H,3,0)," ")</f>
        <v>0</v>
      </c>
      <c r="AK335" s="65">
        <f>IFERROR(VLOOKUP($B335,STOCK!$A:$H,4,0)," ")</f>
        <v>0</v>
      </c>
      <c r="AL335" s="65">
        <f>IFERROR(VLOOKUP($B335,STOCK!$A:$H,5,0)," ")</f>
        <v>3</v>
      </c>
      <c r="AM335" s="65">
        <f>IFERROR(VLOOKUP($B335,STOCK!$A:$H,6,0)," ")</f>
        <v>0</v>
      </c>
      <c r="AN335" s="65">
        <f>IFERROR(VLOOKUP($B335,STOCK!$A:$H,7,0)," ")</f>
        <v>0</v>
      </c>
      <c r="AO335" s="65">
        <f>IFERROR(VLOOKUP($B335,STOCK!$A:$H,8,0)," ")</f>
        <v>0</v>
      </c>
      <c r="AP335" s="62" t="str">
        <f t="shared" si="65"/>
        <v>Q</v>
      </c>
      <c r="AQ335" s="50" t="str">
        <f t="shared" si="66"/>
        <v>Q</v>
      </c>
      <c r="AR335" s="50" t="str">
        <f t="shared" si="67"/>
        <v>SV</v>
      </c>
      <c r="AS335" s="50" t="str">
        <f t="shared" si="68"/>
        <v>Q</v>
      </c>
      <c r="AT335" s="50" t="str">
        <f t="shared" si="69"/>
        <v>Q</v>
      </c>
      <c r="AU335" s="63" t="str">
        <f t="shared" si="76"/>
        <v>Q</v>
      </c>
      <c r="AV335" s="67">
        <v>47674.666709999998</v>
      </c>
      <c r="AW335" s="133">
        <v>43627.384789999996</v>
      </c>
      <c r="AX335" s="49">
        <v>57900</v>
      </c>
      <c r="AY335" s="51">
        <f t="shared" si="70"/>
        <v>0.21448148452090154</v>
      </c>
      <c r="AZ335" s="51">
        <f t="shared" si="71"/>
        <v>0.17660333834196895</v>
      </c>
      <c r="BA335" s="49">
        <v>55900</v>
      </c>
      <c r="BB335" s="52">
        <v>3</v>
      </c>
      <c r="BC335" s="51">
        <f t="shared" si="72"/>
        <v>0.17253048332846976</v>
      </c>
      <c r="BD335" s="51">
        <f t="shared" si="73"/>
        <v>0.14714370822898037</v>
      </c>
      <c r="BE335" s="49">
        <v>54900</v>
      </c>
      <c r="BF335" s="52">
        <v>6</v>
      </c>
      <c r="BG335" s="51">
        <f t="shared" si="74"/>
        <v>0.15155498273225376</v>
      </c>
      <c r="BH335" s="51">
        <f t="shared" si="75"/>
        <v>0.13160898524590167</v>
      </c>
      <c r="BI335" s="282">
        <f t="shared" si="77"/>
        <v>1</v>
      </c>
    </row>
    <row r="336" spans="1:61" hidden="1">
      <c r="A336" s="54" t="s">
        <v>150</v>
      </c>
      <c r="B336" s="55" t="s">
        <v>1245</v>
      </c>
      <c r="C336" s="55" t="s">
        <v>1246</v>
      </c>
      <c r="D336" s="44" t="s">
        <v>1247</v>
      </c>
      <c r="E336" s="56">
        <v>12</v>
      </c>
      <c r="F336" s="46" t="s">
        <v>5814</v>
      </c>
      <c r="G336" s="47" t="s">
        <v>5814</v>
      </c>
      <c r="H336" s="47" t="s">
        <v>5882</v>
      </c>
      <c r="I336" s="48" t="s">
        <v>5956</v>
      </c>
      <c r="J336" s="48" t="s">
        <v>5959</v>
      </c>
      <c r="K336" s="48" t="s">
        <v>5961</v>
      </c>
      <c r="L336" s="45">
        <v>449</v>
      </c>
      <c r="M336" s="47" t="s">
        <v>5947</v>
      </c>
      <c r="N336" s="60">
        <v>1</v>
      </c>
      <c r="O336" s="58">
        <v>1</v>
      </c>
      <c r="P336" s="58">
        <v>1</v>
      </c>
      <c r="Q336" s="132">
        <v>0</v>
      </c>
      <c r="R336" s="60">
        <v>0</v>
      </c>
      <c r="S336" s="58">
        <v>3</v>
      </c>
      <c r="T336" s="58">
        <v>2</v>
      </c>
      <c r="U336" s="132">
        <v>1</v>
      </c>
      <c r="V336" s="58">
        <v>1</v>
      </c>
      <c r="W336" s="58">
        <v>1</v>
      </c>
      <c r="X336" s="58">
        <v>0</v>
      </c>
      <c r="Y336" s="132">
        <v>0</v>
      </c>
      <c r="Z336" s="61">
        <v>0</v>
      </c>
      <c r="AA336" s="59">
        <v>0</v>
      </c>
      <c r="AB336" s="59">
        <v>0</v>
      </c>
      <c r="AC336" s="132">
        <v>1</v>
      </c>
      <c r="AD336" s="61">
        <v>0</v>
      </c>
      <c r="AE336" s="59">
        <v>2</v>
      </c>
      <c r="AF336" s="59">
        <v>0</v>
      </c>
      <c r="AG336" s="132">
        <v>0</v>
      </c>
      <c r="AH336" s="61">
        <v>1</v>
      </c>
      <c r="AI336" s="132">
        <v>1</v>
      </c>
      <c r="AJ336" s="64">
        <f>IFERROR(VLOOKUP($B336,STOCK!$A:$H,3,0)," ")</f>
        <v>5</v>
      </c>
      <c r="AK336" s="65">
        <f>IFERROR(VLOOKUP($B336,STOCK!$A:$H,4,0)," ")</f>
        <v>3</v>
      </c>
      <c r="AL336" s="65">
        <f>IFERROR(VLOOKUP($B336,STOCK!$A:$H,5,0)," ")</f>
        <v>2</v>
      </c>
      <c r="AM336" s="65">
        <f>IFERROR(VLOOKUP($B336,STOCK!$A:$H,6,0)," ")</f>
        <v>3</v>
      </c>
      <c r="AN336" s="65">
        <f>IFERROR(VLOOKUP($B336,STOCK!$A:$H,7,0)," ")</f>
        <v>2</v>
      </c>
      <c r="AO336" s="65">
        <f>IFERROR(VLOOKUP($B336,STOCK!$A:$H,8,0)," ")</f>
        <v>3</v>
      </c>
      <c r="AP336" s="62" t="str">
        <f t="shared" si="65"/>
        <v>SV</v>
      </c>
      <c r="AQ336" s="50">
        <f t="shared" si="66"/>
        <v>90</v>
      </c>
      <c r="AR336" s="50" t="str">
        <f t="shared" si="67"/>
        <v>SV</v>
      </c>
      <c r="AS336" s="50">
        <f t="shared" si="68"/>
        <v>90</v>
      </c>
      <c r="AT336" s="50" t="str">
        <f t="shared" si="69"/>
        <v>SV</v>
      </c>
      <c r="AU336" s="63">
        <f t="shared" si="76"/>
        <v>90</v>
      </c>
      <c r="AV336" s="67">
        <v>91656.000039999999</v>
      </c>
      <c r="AW336" s="133">
        <v>88052.707049999997</v>
      </c>
      <c r="AX336" s="49">
        <v>109900</v>
      </c>
      <c r="AY336" s="51">
        <f t="shared" si="70"/>
        <v>0.19904861604300916</v>
      </c>
      <c r="AZ336" s="51">
        <f t="shared" si="71"/>
        <v>0.16600545914467699</v>
      </c>
      <c r="BA336" s="49">
        <v>105900</v>
      </c>
      <c r="BB336" s="52">
        <v>3</v>
      </c>
      <c r="BC336" s="51">
        <f t="shared" si="72"/>
        <v>0.15540717414881411</v>
      </c>
      <c r="BD336" s="51">
        <f t="shared" si="73"/>
        <v>0.1345042489140699</v>
      </c>
      <c r="BE336" s="49">
        <v>102900</v>
      </c>
      <c r="BF336" s="52">
        <v>6</v>
      </c>
      <c r="BG336" s="51">
        <f t="shared" si="74"/>
        <v>0.12267609272816782</v>
      </c>
      <c r="BH336" s="51">
        <f t="shared" si="75"/>
        <v>0.10927113663751216</v>
      </c>
      <c r="BI336" s="282">
        <f t="shared" si="77"/>
        <v>3</v>
      </c>
    </row>
    <row r="337" spans="1:61" hidden="1">
      <c r="A337" s="54" t="s">
        <v>150</v>
      </c>
      <c r="B337" s="55" t="s">
        <v>1248</v>
      </c>
      <c r="C337" s="55" t="s">
        <v>1249</v>
      </c>
      <c r="D337" s="44" t="s">
        <v>1250</v>
      </c>
      <c r="E337" s="56">
        <v>1</v>
      </c>
      <c r="F337" s="46" t="s">
        <v>5814</v>
      </c>
      <c r="G337" s="47" t="s">
        <v>5814</v>
      </c>
      <c r="H337" s="47" t="s">
        <v>5882</v>
      </c>
      <c r="I337" s="48" t="s">
        <v>5956</v>
      </c>
      <c r="J337" s="48" t="s">
        <v>5959</v>
      </c>
      <c r="K337" s="48" t="s">
        <v>5961</v>
      </c>
      <c r="L337" s="45">
        <v>449</v>
      </c>
      <c r="M337" s="47" t="s">
        <v>5947</v>
      </c>
      <c r="N337" s="60">
        <v>1</v>
      </c>
      <c r="O337" s="58">
        <v>0</v>
      </c>
      <c r="P337" s="58">
        <v>0</v>
      </c>
      <c r="Q337" s="132">
        <v>1</v>
      </c>
      <c r="R337" s="60">
        <v>0</v>
      </c>
      <c r="S337" s="58">
        <v>1</v>
      </c>
      <c r="T337" s="58">
        <v>2</v>
      </c>
      <c r="U337" s="132">
        <v>2</v>
      </c>
      <c r="V337" s="58">
        <v>0</v>
      </c>
      <c r="W337" s="58">
        <v>0</v>
      </c>
      <c r="X337" s="58">
        <v>1</v>
      </c>
      <c r="Y337" s="132">
        <v>1</v>
      </c>
      <c r="Z337" s="61">
        <v>0</v>
      </c>
      <c r="AA337" s="59">
        <v>1</v>
      </c>
      <c r="AB337" s="59">
        <v>0</v>
      </c>
      <c r="AC337" s="132">
        <v>0</v>
      </c>
      <c r="AD337" s="61">
        <v>0</v>
      </c>
      <c r="AE337" s="59">
        <v>0</v>
      </c>
      <c r="AF337" s="59">
        <v>0</v>
      </c>
      <c r="AG337" s="132">
        <v>0</v>
      </c>
      <c r="AH337" s="61">
        <v>0</v>
      </c>
      <c r="AI337" s="132">
        <v>0</v>
      </c>
      <c r="AJ337" s="64">
        <f>IFERROR(VLOOKUP($B337,STOCK!$A:$H,3,0)," ")</f>
        <v>3</v>
      </c>
      <c r="AK337" s="65">
        <f>IFERROR(VLOOKUP($B337,STOCK!$A:$H,4,0)," ")</f>
        <v>0</v>
      </c>
      <c r="AL337" s="65">
        <f>IFERROR(VLOOKUP($B337,STOCK!$A:$H,5,0)," ")</f>
        <v>2</v>
      </c>
      <c r="AM337" s="65">
        <f>IFERROR(VLOOKUP($B337,STOCK!$A:$H,6,0)," ")</f>
        <v>2</v>
      </c>
      <c r="AN337" s="65">
        <f>IFERROR(VLOOKUP($B337,STOCK!$A:$H,7,0)," ")</f>
        <v>5</v>
      </c>
      <c r="AO337" s="65">
        <f>IFERROR(VLOOKUP($B337,STOCK!$A:$H,8,0)," ")</f>
        <v>0</v>
      </c>
      <c r="AP337" s="62">
        <f t="shared" si="65"/>
        <v>90</v>
      </c>
      <c r="AQ337" s="50" t="str">
        <f t="shared" si="66"/>
        <v>Q</v>
      </c>
      <c r="AR337" s="50">
        <f t="shared" si="67"/>
        <v>60</v>
      </c>
      <c r="AS337" s="50" t="str">
        <f t="shared" si="68"/>
        <v>SV</v>
      </c>
      <c r="AT337" s="50" t="str">
        <f t="shared" si="69"/>
        <v>SV</v>
      </c>
      <c r="AU337" s="63" t="str">
        <f t="shared" si="76"/>
        <v>Q</v>
      </c>
      <c r="AV337" s="67">
        <v>91656.000039999999</v>
      </c>
      <c r="AW337" s="133">
        <v>84976.615019999997</v>
      </c>
      <c r="AX337" s="49">
        <v>109900</v>
      </c>
      <c r="AY337" s="51">
        <f t="shared" si="70"/>
        <v>0.19904861604300916</v>
      </c>
      <c r="AZ337" s="51">
        <f t="shared" si="71"/>
        <v>0.16600545914467699</v>
      </c>
      <c r="BA337" s="49">
        <v>105900</v>
      </c>
      <c r="BB337" s="52">
        <v>3</v>
      </c>
      <c r="BC337" s="51">
        <f t="shared" si="72"/>
        <v>0.15540717414881411</v>
      </c>
      <c r="BD337" s="51">
        <f t="shared" si="73"/>
        <v>0.1345042489140699</v>
      </c>
      <c r="BE337" s="49">
        <v>102900</v>
      </c>
      <c r="BF337" s="52">
        <v>6</v>
      </c>
      <c r="BG337" s="51">
        <f t="shared" si="74"/>
        <v>0.12267609272816782</v>
      </c>
      <c r="BH337" s="51">
        <f t="shared" si="75"/>
        <v>0.10927113663751216</v>
      </c>
      <c r="BI337" s="282">
        <f t="shared" si="77"/>
        <v>4</v>
      </c>
    </row>
    <row r="338" spans="1:61" hidden="1">
      <c r="A338" s="54" t="s">
        <v>150</v>
      </c>
      <c r="B338" s="55" t="s">
        <v>1251</v>
      </c>
      <c r="C338" s="55" t="s">
        <v>1252</v>
      </c>
      <c r="D338" s="44" t="s">
        <v>1253</v>
      </c>
      <c r="E338" s="56">
        <v>12</v>
      </c>
      <c r="F338" s="46" t="s">
        <v>5814</v>
      </c>
      <c r="G338" s="47" t="s">
        <v>5814</v>
      </c>
      <c r="H338" s="47" t="s">
        <v>5882</v>
      </c>
      <c r="I338" s="48" t="s">
        <v>5956</v>
      </c>
      <c r="J338" s="48" t="s">
        <v>5959</v>
      </c>
      <c r="K338" s="48" t="s">
        <v>5961</v>
      </c>
      <c r="L338" s="45">
        <v>449</v>
      </c>
      <c r="M338" s="47" t="s">
        <v>5947</v>
      </c>
      <c r="N338" s="60">
        <v>2</v>
      </c>
      <c r="O338" s="58">
        <v>0</v>
      </c>
      <c r="P338" s="58">
        <v>0</v>
      </c>
      <c r="Q338" s="132">
        <v>0</v>
      </c>
      <c r="R338" s="60">
        <v>1</v>
      </c>
      <c r="S338" s="58">
        <v>0</v>
      </c>
      <c r="T338" s="58">
        <v>1</v>
      </c>
      <c r="U338" s="132">
        <v>1</v>
      </c>
      <c r="V338" s="58">
        <v>0</v>
      </c>
      <c r="W338" s="58">
        <v>0</v>
      </c>
      <c r="X338" s="58">
        <v>1</v>
      </c>
      <c r="Y338" s="132">
        <v>1</v>
      </c>
      <c r="Z338" s="61">
        <v>0</v>
      </c>
      <c r="AA338" s="59">
        <v>0</v>
      </c>
      <c r="AB338" s="59">
        <v>1</v>
      </c>
      <c r="AC338" s="132">
        <v>0</v>
      </c>
      <c r="AD338" s="61">
        <v>0</v>
      </c>
      <c r="AE338" s="59">
        <v>0</v>
      </c>
      <c r="AF338" s="59">
        <v>1</v>
      </c>
      <c r="AG338" s="132">
        <v>1</v>
      </c>
      <c r="AH338" s="61">
        <v>0</v>
      </c>
      <c r="AI338" s="132">
        <v>0</v>
      </c>
      <c r="AJ338" s="64">
        <f>IFERROR(VLOOKUP($B338,STOCK!$A:$H,3,0)," ")</f>
        <v>2</v>
      </c>
      <c r="AK338" s="65">
        <f>IFERROR(VLOOKUP($B338,STOCK!$A:$H,4,0)," ")</f>
        <v>3</v>
      </c>
      <c r="AL338" s="65">
        <f>IFERROR(VLOOKUP($B338,STOCK!$A:$H,5,0)," ")</f>
        <v>5</v>
      </c>
      <c r="AM338" s="65">
        <f>IFERROR(VLOOKUP($B338,STOCK!$A:$H,6,0)," ")</f>
        <v>5</v>
      </c>
      <c r="AN338" s="65">
        <f>IFERROR(VLOOKUP($B338,STOCK!$A:$H,7,0)," ")</f>
        <v>4</v>
      </c>
      <c r="AO338" s="65">
        <f>IFERROR(VLOOKUP($B338,STOCK!$A:$H,8,0)," ")</f>
        <v>2</v>
      </c>
      <c r="AP338" s="62" t="str">
        <f t="shared" si="65"/>
        <v>SV</v>
      </c>
      <c r="AQ338" s="50">
        <f t="shared" si="66"/>
        <v>90</v>
      </c>
      <c r="AR338" s="50">
        <f t="shared" si="67"/>
        <v>150</v>
      </c>
      <c r="AS338" s="50" t="str">
        <f t="shared" si="68"/>
        <v>SV</v>
      </c>
      <c r="AT338" s="50">
        <f t="shared" si="69"/>
        <v>120</v>
      </c>
      <c r="AU338" s="63" t="str">
        <f t="shared" si="76"/>
        <v>SV</v>
      </c>
      <c r="AV338" s="67">
        <v>109440.00001</v>
      </c>
      <c r="AW338" s="133">
        <v>109439.99979</v>
      </c>
      <c r="AX338" s="49">
        <v>129900</v>
      </c>
      <c r="AY338" s="51">
        <f t="shared" si="70"/>
        <v>0.1869517542775081</v>
      </c>
      <c r="AZ338" s="51">
        <f t="shared" si="71"/>
        <v>0.15750577359507312</v>
      </c>
      <c r="BA338" s="49">
        <v>127900</v>
      </c>
      <c r="BB338" s="52">
        <v>3</v>
      </c>
      <c r="BC338" s="51">
        <f t="shared" si="72"/>
        <v>0.16867690047800821</v>
      </c>
      <c r="BD338" s="51">
        <f t="shared" si="73"/>
        <v>0.14433150891321342</v>
      </c>
      <c r="BE338" s="49">
        <v>124900</v>
      </c>
      <c r="BF338" s="52">
        <v>6</v>
      </c>
      <c r="BG338" s="51">
        <f t="shared" si="74"/>
        <v>0.14126461977875859</v>
      </c>
      <c r="BH338" s="51">
        <f t="shared" si="75"/>
        <v>0.12377902313851079</v>
      </c>
      <c r="BI338" s="282">
        <f t="shared" si="77"/>
        <v>3</v>
      </c>
    </row>
    <row r="339" spans="1:61" hidden="1">
      <c r="A339" s="54" t="s">
        <v>150</v>
      </c>
      <c r="B339" s="55" t="s">
        <v>1254</v>
      </c>
      <c r="C339" s="55" t="s">
        <v>1255</v>
      </c>
      <c r="D339" s="44" t="s">
        <v>1256</v>
      </c>
      <c r="E339" s="56">
        <v>6</v>
      </c>
      <c r="F339" s="46" t="s">
        <v>5814</v>
      </c>
      <c r="G339" s="47" t="s">
        <v>5814</v>
      </c>
      <c r="H339" s="47" t="s">
        <v>5882</v>
      </c>
      <c r="I339" s="48" t="s">
        <v>5956</v>
      </c>
      <c r="J339" s="48" t="s">
        <v>5959</v>
      </c>
      <c r="K339" s="48" t="s">
        <v>5963</v>
      </c>
      <c r="L339" s="45">
        <v>161</v>
      </c>
      <c r="M339" s="47" t="s">
        <v>5833</v>
      </c>
      <c r="N339" s="60">
        <v>0</v>
      </c>
      <c r="O339" s="58">
        <v>0</v>
      </c>
      <c r="P339" s="58">
        <v>1</v>
      </c>
      <c r="Q339" s="132">
        <v>0</v>
      </c>
      <c r="R339" s="60">
        <v>2</v>
      </c>
      <c r="S339" s="58">
        <v>1</v>
      </c>
      <c r="T339" s="58">
        <v>2</v>
      </c>
      <c r="U339" s="132">
        <v>2</v>
      </c>
      <c r="V339" s="58">
        <v>1</v>
      </c>
      <c r="W339" s="58">
        <v>0</v>
      </c>
      <c r="X339" s="58">
        <v>0</v>
      </c>
      <c r="Y339" s="132">
        <v>1</v>
      </c>
      <c r="Z339" s="61">
        <v>0</v>
      </c>
      <c r="AA339" s="59">
        <v>0</v>
      </c>
      <c r="AB339" s="59">
        <v>1</v>
      </c>
      <c r="AC339" s="132">
        <v>2</v>
      </c>
      <c r="AD339" s="61">
        <v>0</v>
      </c>
      <c r="AE339" s="59">
        <v>1</v>
      </c>
      <c r="AF339" s="59">
        <v>0</v>
      </c>
      <c r="AG339" s="132">
        <v>0</v>
      </c>
      <c r="AH339" s="61">
        <v>1</v>
      </c>
      <c r="AI339" s="132">
        <v>2</v>
      </c>
      <c r="AJ339" s="64">
        <f>IFERROR(VLOOKUP($B339,STOCK!$A:$H,3,0)," ")</f>
        <v>5</v>
      </c>
      <c r="AK339" s="65">
        <f>IFERROR(VLOOKUP($B339,STOCK!$A:$H,4,0)," ")</f>
        <v>3</v>
      </c>
      <c r="AL339" s="65">
        <f>IFERROR(VLOOKUP($B339,STOCK!$A:$H,5,0)," ")</f>
        <v>4</v>
      </c>
      <c r="AM339" s="65">
        <f>IFERROR(VLOOKUP($B339,STOCK!$A:$H,6,0)," ")</f>
        <v>0</v>
      </c>
      <c r="AN339" s="65">
        <f>IFERROR(VLOOKUP($B339,STOCK!$A:$H,7,0)," ")</f>
        <v>5</v>
      </c>
      <c r="AO339" s="65">
        <f>IFERROR(VLOOKUP($B339,STOCK!$A:$H,8,0)," ")</f>
        <v>1</v>
      </c>
      <c r="AP339" s="62" t="str">
        <f t="shared" si="65"/>
        <v>SV</v>
      </c>
      <c r="AQ339" s="50">
        <f t="shared" si="66"/>
        <v>45</v>
      </c>
      <c r="AR339" s="50">
        <f t="shared" si="67"/>
        <v>120</v>
      </c>
      <c r="AS339" s="50" t="str">
        <f t="shared" si="68"/>
        <v>Q</v>
      </c>
      <c r="AT339" s="50" t="str">
        <f t="shared" si="69"/>
        <v>SV</v>
      </c>
      <c r="AU339" s="63">
        <f t="shared" si="76"/>
        <v>15</v>
      </c>
      <c r="AV339" s="67">
        <v>105689.00001</v>
      </c>
      <c r="AW339" s="133">
        <v>104592.66631</v>
      </c>
      <c r="AX339" s="49">
        <v>119900</v>
      </c>
      <c r="AY339" s="51">
        <f t="shared" si="70"/>
        <v>0.1344605397785521</v>
      </c>
      <c r="AZ339" s="51">
        <f t="shared" si="71"/>
        <v>0.11852376972477062</v>
      </c>
      <c r="BA339" s="49">
        <v>117900</v>
      </c>
      <c r="BB339" s="52">
        <v>3</v>
      </c>
      <c r="BC339" s="51">
        <f t="shared" si="72"/>
        <v>0.11553709457790906</v>
      </c>
      <c r="BD339" s="51">
        <f t="shared" si="73"/>
        <v>0.1035708226463104</v>
      </c>
      <c r="BE339" s="49">
        <v>114900</v>
      </c>
      <c r="BF339" s="52">
        <v>6</v>
      </c>
      <c r="BG339" s="51">
        <f t="shared" si="74"/>
        <v>8.7151926776944499E-2</v>
      </c>
      <c r="BH339" s="51">
        <f t="shared" si="75"/>
        <v>8.0165361096605714E-2</v>
      </c>
      <c r="BI339" s="282">
        <f t="shared" si="77"/>
        <v>7</v>
      </c>
    </row>
    <row r="340" spans="1:61" hidden="1">
      <c r="A340" s="54" t="s">
        <v>150</v>
      </c>
      <c r="B340" s="55" t="s">
        <v>1257</v>
      </c>
      <c r="C340" s="55" t="s">
        <v>1258</v>
      </c>
      <c r="D340" s="44" t="s">
        <v>1259</v>
      </c>
      <c r="E340" s="56">
        <v>6</v>
      </c>
      <c r="F340" s="46" t="s">
        <v>5814</v>
      </c>
      <c r="G340" s="47" t="s">
        <v>5814</v>
      </c>
      <c r="H340" s="47" t="s">
        <v>5882</v>
      </c>
      <c r="I340" s="48" t="s">
        <v>5956</v>
      </c>
      <c r="J340" s="48" t="s">
        <v>5959</v>
      </c>
      <c r="K340" s="48" t="s">
        <v>26</v>
      </c>
      <c r="L340" s="45">
        <v>114</v>
      </c>
      <c r="M340" s="47" t="s">
        <v>161</v>
      </c>
      <c r="N340" s="60">
        <v>0</v>
      </c>
      <c r="O340" s="58">
        <v>0</v>
      </c>
      <c r="P340" s="58">
        <v>0</v>
      </c>
      <c r="Q340" s="132">
        <v>0</v>
      </c>
      <c r="R340" s="60">
        <v>0</v>
      </c>
      <c r="S340" s="58">
        <v>0</v>
      </c>
      <c r="T340" s="58">
        <v>0</v>
      </c>
      <c r="U340" s="132">
        <v>0</v>
      </c>
      <c r="V340" s="58">
        <v>0</v>
      </c>
      <c r="W340" s="58">
        <v>0</v>
      </c>
      <c r="X340" s="58">
        <v>0</v>
      </c>
      <c r="Y340" s="132">
        <v>0</v>
      </c>
      <c r="Z340" s="61">
        <v>0</v>
      </c>
      <c r="AA340" s="59">
        <v>0</v>
      </c>
      <c r="AB340" s="59">
        <v>1</v>
      </c>
      <c r="AC340" s="132">
        <v>2</v>
      </c>
      <c r="AD340" s="61">
        <v>0</v>
      </c>
      <c r="AE340" s="59">
        <v>0</v>
      </c>
      <c r="AF340" s="59">
        <v>0</v>
      </c>
      <c r="AG340" s="132">
        <v>0</v>
      </c>
      <c r="AH340" s="61">
        <v>0</v>
      </c>
      <c r="AI340" s="132">
        <v>0</v>
      </c>
      <c r="AJ340" s="64">
        <f>IFERROR(VLOOKUP($B340,STOCK!$A:$H,3,0)," ")</f>
        <v>6</v>
      </c>
      <c r="AK340" s="65">
        <f>IFERROR(VLOOKUP($B340,STOCK!$A:$H,4,0)," ")</f>
        <v>6</v>
      </c>
      <c r="AL340" s="65">
        <f>IFERROR(VLOOKUP($B340,STOCK!$A:$H,5,0)," ")</f>
        <v>4</v>
      </c>
      <c r="AM340" s="65">
        <f>IFERROR(VLOOKUP($B340,STOCK!$A:$H,6,0)," ")</f>
        <v>5</v>
      </c>
      <c r="AN340" s="65">
        <f>IFERROR(VLOOKUP($B340,STOCK!$A:$H,7,0)," ")</f>
        <v>6</v>
      </c>
      <c r="AO340" s="65">
        <f>IFERROR(VLOOKUP($B340,STOCK!$A:$H,8,0)," ")</f>
        <v>0</v>
      </c>
      <c r="AP340" s="62" t="str">
        <f t="shared" si="65"/>
        <v>SV</v>
      </c>
      <c r="AQ340" s="50" t="str">
        <f t="shared" si="66"/>
        <v>SV</v>
      </c>
      <c r="AR340" s="50" t="str">
        <f t="shared" si="67"/>
        <v>SV</v>
      </c>
      <c r="AS340" s="50">
        <f t="shared" si="68"/>
        <v>75</v>
      </c>
      <c r="AT340" s="50" t="str">
        <f t="shared" si="69"/>
        <v>SV</v>
      </c>
      <c r="AU340" s="63" t="str">
        <f t="shared" si="76"/>
        <v>Q</v>
      </c>
      <c r="AV340" s="67">
        <v>110090.00002000001</v>
      </c>
      <c r="AW340" s="133">
        <v>77328.784280000007</v>
      </c>
      <c r="AX340" s="49">
        <v>129900</v>
      </c>
      <c r="AY340" s="51">
        <f t="shared" si="70"/>
        <v>0.17994368222727886</v>
      </c>
      <c r="AZ340" s="51">
        <f t="shared" si="71"/>
        <v>0.15250192440338717</v>
      </c>
      <c r="BA340" s="49">
        <v>119900</v>
      </c>
      <c r="BB340" s="52">
        <v>3</v>
      </c>
      <c r="BC340" s="51">
        <f t="shared" si="72"/>
        <v>8.9108910693231014E-2</v>
      </c>
      <c r="BD340" s="51">
        <f t="shared" si="73"/>
        <v>8.1818181651376096E-2</v>
      </c>
      <c r="BE340" s="49">
        <v>0</v>
      </c>
      <c r="BF340" s="52">
        <v>0</v>
      </c>
      <c r="BG340" s="51">
        <f t="shared" si="74"/>
        <v>-1</v>
      </c>
      <c r="BH340" s="51">
        <f t="shared" si="75"/>
        <v>0</v>
      </c>
      <c r="BI340" s="282">
        <f t="shared" si="77"/>
        <v>2</v>
      </c>
    </row>
    <row r="341" spans="1:61" hidden="1">
      <c r="A341" s="54" t="s">
        <v>150</v>
      </c>
      <c r="B341" s="55" t="s">
        <v>1260</v>
      </c>
      <c r="C341" s="55" t="s">
        <v>1261</v>
      </c>
      <c r="D341" s="44" t="s">
        <v>1262</v>
      </c>
      <c r="E341" s="56">
        <v>12</v>
      </c>
      <c r="F341" s="46" t="s">
        <v>5814</v>
      </c>
      <c r="G341" s="47" t="s">
        <v>5814</v>
      </c>
      <c r="H341" s="47" t="s">
        <v>5882</v>
      </c>
      <c r="I341" s="48" t="s">
        <v>5956</v>
      </c>
      <c r="J341" s="48" t="s">
        <v>5959</v>
      </c>
      <c r="K341" s="48" t="s">
        <v>5964</v>
      </c>
      <c r="L341" s="45">
        <v>114</v>
      </c>
      <c r="M341" s="47" t="s">
        <v>161</v>
      </c>
      <c r="N341" s="60">
        <v>0</v>
      </c>
      <c r="O341" s="58">
        <v>0</v>
      </c>
      <c r="P341" s="58">
        <v>0</v>
      </c>
      <c r="Q341" s="132">
        <v>0</v>
      </c>
      <c r="R341" s="60">
        <v>0</v>
      </c>
      <c r="S341" s="58">
        <v>0</v>
      </c>
      <c r="T341" s="58">
        <v>0</v>
      </c>
      <c r="U341" s="132">
        <v>0</v>
      </c>
      <c r="V341" s="58">
        <v>0</v>
      </c>
      <c r="W341" s="58">
        <v>0</v>
      </c>
      <c r="X341" s="58">
        <v>0</v>
      </c>
      <c r="Y341" s="132">
        <v>0</v>
      </c>
      <c r="Z341" s="61">
        <v>0</v>
      </c>
      <c r="AA341" s="59">
        <v>0</v>
      </c>
      <c r="AB341" s="59">
        <v>0</v>
      </c>
      <c r="AC341" s="132">
        <v>0</v>
      </c>
      <c r="AD341" s="61">
        <v>0</v>
      </c>
      <c r="AE341" s="59">
        <v>0</v>
      </c>
      <c r="AF341" s="59">
        <v>0</v>
      </c>
      <c r="AG341" s="132">
        <v>0</v>
      </c>
      <c r="AH341" s="61">
        <v>0</v>
      </c>
      <c r="AI341" s="132">
        <v>0</v>
      </c>
      <c r="AJ341" s="64">
        <f>IFERROR(VLOOKUP($B341,STOCK!$A:$H,3,0)," ")</f>
        <v>11</v>
      </c>
      <c r="AK341" s="65">
        <f>IFERROR(VLOOKUP($B341,STOCK!$A:$H,4,0)," ")</f>
        <v>12</v>
      </c>
      <c r="AL341" s="65">
        <f>IFERROR(VLOOKUP($B341,STOCK!$A:$H,5,0)," ")</f>
        <v>10</v>
      </c>
      <c r="AM341" s="65">
        <f>IFERROR(VLOOKUP($B341,STOCK!$A:$H,6,0)," ")</f>
        <v>8</v>
      </c>
      <c r="AN341" s="65">
        <f>IFERROR(VLOOKUP($B341,STOCK!$A:$H,7,0)," ")</f>
        <v>9</v>
      </c>
      <c r="AO341" s="65">
        <f>IFERROR(VLOOKUP($B341,STOCK!$A:$H,8,0)," ")</f>
        <v>3</v>
      </c>
      <c r="AP341" s="62" t="str">
        <f t="shared" si="65"/>
        <v>SV</v>
      </c>
      <c r="AQ341" s="50" t="str">
        <f t="shared" si="66"/>
        <v>SV</v>
      </c>
      <c r="AR341" s="50" t="str">
        <f t="shared" si="67"/>
        <v>SV</v>
      </c>
      <c r="AS341" s="50" t="str">
        <f t="shared" si="68"/>
        <v>SV</v>
      </c>
      <c r="AT341" s="50" t="str">
        <f t="shared" si="69"/>
        <v>SV</v>
      </c>
      <c r="AU341" s="63" t="str">
        <f t="shared" si="76"/>
        <v>SV</v>
      </c>
      <c r="AV341" s="67">
        <v>101610.00003</v>
      </c>
      <c r="AW341" s="133">
        <v>85765.492670000007</v>
      </c>
      <c r="AX341" s="49">
        <v>119900</v>
      </c>
      <c r="AY341" s="51">
        <f t="shared" si="70"/>
        <v>0.18000196796181434</v>
      </c>
      <c r="AZ341" s="51">
        <f t="shared" si="71"/>
        <v>0.15254378623853215</v>
      </c>
      <c r="BA341" s="49">
        <v>109900</v>
      </c>
      <c r="BB341" s="52">
        <v>3</v>
      </c>
      <c r="BC341" s="51">
        <f t="shared" si="72"/>
        <v>8.1586457706450233E-2</v>
      </c>
      <c r="BD341" s="51">
        <f t="shared" si="73"/>
        <v>7.5432210828025523E-2</v>
      </c>
      <c r="BE341" s="49">
        <v>0</v>
      </c>
      <c r="BF341" s="52">
        <v>0</v>
      </c>
      <c r="BG341" s="51">
        <f t="shared" si="74"/>
        <v>-1</v>
      </c>
      <c r="BH341" s="51">
        <f t="shared" si="75"/>
        <v>0</v>
      </c>
      <c r="BI341" s="282">
        <f t="shared" si="77"/>
        <v>0</v>
      </c>
    </row>
    <row r="342" spans="1:61" hidden="1">
      <c r="A342" s="54" t="s">
        <v>150</v>
      </c>
      <c r="B342" s="55" t="s">
        <v>1263</v>
      </c>
      <c r="C342" s="55" t="s">
        <v>1264</v>
      </c>
      <c r="D342" s="44" t="s">
        <v>1265</v>
      </c>
      <c r="E342" s="56">
        <v>12</v>
      </c>
      <c r="F342" s="46" t="s">
        <v>5814</v>
      </c>
      <c r="G342" s="47" t="s">
        <v>5814</v>
      </c>
      <c r="H342" s="47" t="s">
        <v>5882</v>
      </c>
      <c r="I342" s="48" t="s">
        <v>5956</v>
      </c>
      <c r="J342" s="48" t="s">
        <v>5959</v>
      </c>
      <c r="K342" s="48" t="s">
        <v>5965</v>
      </c>
      <c r="L342" s="45">
        <v>516</v>
      </c>
      <c r="M342" s="47" t="s">
        <v>5881</v>
      </c>
      <c r="N342" s="60">
        <v>0</v>
      </c>
      <c r="O342" s="58">
        <v>0</v>
      </c>
      <c r="P342" s="58">
        <v>0</v>
      </c>
      <c r="Q342" s="132">
        <v>0</v>
      </c>
      <c r="R342" s="60">
        <v>0</v>
      </c>
      <c r="S342" s="58">
        <v>1</v>
      </c>
      <c r="T342" s="58">
        <v>0</v>
      </c>
      <c r="U342" s="132">
        <v>0</v>
      </c>
      <c r="V342" s="58">
        <v>1</v>
      </c>
      <c r="W342" s="58">
        <v>1</v>
      </c>
      <c r="X342" s="58">
        <v>1</v>
      </c>
      <c r="Y342" s="132">
        <v>1</v>
      </c>
      <c r="Z342" s="61">
        <v>0</v>
      </c>
      <c r="AA342" s="59">
        <v>1</v>
      </c>
      <c r="AB342" s="59">
        <v>0</v>
      </c>
      <c r="AC342" s="132">
        <v>0</v>
      </c>
      <c r="AD342" s="61">
        <v>1</v>
      </c>
      <c r="AE342" s="59">
        <v>1</v>
      </c>
      <c r="AF342" s="59">
        <v>0</v>
      </c>
      <c r="AG342" s="132">
        <v>1</v>
      </c>
      <c r="AH342" s="61">
        <v>0</v>
      </c>
      <c r="AI342" s="132">
        <v>0</v>
      </c>
      <c r="AJ342" s="64">
        <f>IFERROR(VLOOKUP($B342,STOCK!$A:$H,3,0)," ")</f>
        <v>4</v>
      </c>
      <c r="AK342" s="65">
        <f>IFERROR(VLOOKUP($B342,STOCK!$A:$H,4,0)," ")</f>
        <v>3</v>
      </c>
      <c r="AL342" s="65">
        <f>IFERROR(VLOOKUP($B342,STOCK!$A:$H,5,0)," ")</f>
        <v>2</v>
      </c>
      <c r="AM342" s="65">
        <f>IFERROR(VLOOKUP($B342,STOCK!$A:$H,6,0)," ")</f>
        <v>3</v>
      </c>
      <c r="AN342" s="65">
        <f>IFERROR(VLOOKUP($B342,STOCK!$A:$H,7,0)," ")</f>
        <v>3</v>
      </c>
      <c r="AO342" s="65">
        <f>IFERROR(VLOOKUP($B342,STOCK!$A:$H,8,0)," ")</f>
        <v>4</v>
      </c>
      <c r="AP342" s="62" t="str">
        <f t="shared" si="65"/>
        <v>SV</v>
      </c>
      <c r="AQ342" s="50" t="str">
        <f t="shared" si="66"/>
        <v>SV</v>
      </c>
      <c r="AR342" s="50">
        <f t="shared" si="67"/>
        <v>60</v>
      </c>
      <c r="AS342" s="50" t="str">
        <f t="shared" si="68"/>
        <v>SV</v>
      </c>
      <c r="AT342" s="50">
        <f t="shared" si="69"/>
        <v>90</v>
      </c>
      <c r="AU342" s="63" t="str">
        <f t="shared" si="76"/>
        <v>SV</v>
      </c>
      <c r="AV342" s="67">
        <v>82500</v>
      </c>
      <c r="AW342" s="133">
        <v>77962.307060000006</v>
      </c>
      <c r="AX342" s="49">
        <v>99900</v>
      </c>
      <c r="AY342" s="51">
        <f t="shared" si="70"/>
        <v>0.21090909090909093</v>
      </c>
      <c r="AZ342" s="51">
        <f t="shared" si="71"/>
        <v>0.17417417417417416</v>
      </c>
      <c r="BA342" s="49">
        <v>96900</v>
      </c>
      <c r="BB342" s="52">
        <v>3</v>
      </c>
      <c r="BC342" s="51">
        <f t="shared" si="72"/>
        <v>0.17454545454545456</v>
      </c>
      <c r="BD342" s="51">
        <f t="shared" si="73"/>
        <v>0.14860681114551083</v>
      </c>
      <c r="BE342" s="49">
        <v>94900</v>
      </c>
      <c r="BF342" s="52">
        <v>6</v>
      </c>
      <c r="BG342" s="51">
        <f t="shared" si="74"/>
        <v>0.15030303030303038</v>
      </c>
      <c r="BH342" s="51">
        <f t="shared" si="75"/>
        <v>0.13066385669125394</v>
      </c>
      <c r="BI342" s="282">
        <f t="shared" si="77"/>
        <v>2</v>
      </c>
    </row>
    <row r="343" spans="1:61" hidden="1">
      <c r="A343" s="54" t="s">
        <v>150</v>
      </c>
      <c r="B343" s="55" t="s">
        <v>1266</v>
      </c>
      <c r="C343" s="55" t="s">
        <v>1267</v>
      </c>
      <c r="D343" s="44" t="s">
        <v>1268</v>
      </c>
      <c r="E343" s="56">
        <v>6</v>
      </c>
      <c r="F343" s="46" t="s">
        <v>5814</v>
      </c>
      <c r="G343" s="47" t="s">
        <v>5814</v>
      </c>
      <c r="H343" s="47" t="s">
        <v>5882</v>
      </c>
      <c r="I343" s="48" t="s">
        <v>5956</v>
      </c>
      <c r="J343" s="48" t="s">
        <v>5959</v>
      </c>
      <c r="K343" s="48" t="s">
        <v>5966</v>
      </c>
      <c r="L343" s="45">
        <v>516</v>
      </c>
      <c r="M343" s="47" t="s">
        <v>5881</v>
      </c>
      <c r="N343" s="60">
        <v>0</v>
      </c>
      <c r="O343" s="58">
        <v>0</v>
      </c>
      <c r="P343" s="58">
        <v>0</v>
      </c>
      <c r="Q343" s="132">
        <v>0</v>
      </c>
      <c r="R343" s="60">
        <v>0</v>
      </c>
      <c r="S343" s="58">
        <v>0</v>
      </c>
      <c r="T343" s="58">
        <v>0</v>
      </c>
      <c r="U343" s="132">
        <v>0</v>
      </c>
      <c r="V343" s="58">
        <v>0</v>
      </c>
      <c r="W343" s="58">
        <v>0</v>
      </c>
      <c r="X343" s="58">
        <v>0</v>
      </c>
      <c r="Y343" s="132">
        <v>0</v>
      </c>
      <c r="Z343" s="61">
        <v>0</v>
      </c>
      <c r="AA343" s="59">
        <v>0</v>
      </c>
      <c r="AB343" s="59">
        <v>1</v>
      </c>
      <c r="AC343" s="132">
        <v>1</v>
      </c>
      <c r="AD343" s="61">
        <v>0</v>
      </c>
      <c r="AE343" s="59">
        <v>0</v>
      </c>
      <c r="AF343" s="59">
        <v>0</v>
      </c>
      <c r="AG343" s="132">
        <v>0</v>
      </c>
      <c r="AH343" s="61">
        <v>1</v>
      </c>
      <c r="AI343" s="132">
        <v>2</v>
      </c>
      <c r="AJ343" s="64">
        <f>IFERROR(VLOOKUP($B343,STOCK!$A:$H,3,0)," ")</f>
        <v>4</v>
      </c>
      <c r="AK343" s="65">
        <f>IFERROR(VLOOKUP($B343,STOCK!$A:$H,4,0)," ")</f>
        <v>5</v>
      </c>
      <c r="AL343" s="65">
        <f>IFERROR(VLOOKUP($B343,STOCK!$A:$H,5,0)," ")</f>
        <v>5</v>
      </c>
      <c r="AM343" s="65">
        <f>IFERROR(VLOOKUP($B343,STOCK!$A:$H,6,0)," ")</f>
        <v>3</v>
      </c>
      <c r="AN343" s="65">
        <f>IFERROR(VLOOKUP($B343,STOCK!$A:$H,7,0)," ")</f>
        <v>5</v>
      </c>
      <c r="AO343" s="65">
        <f>IFERROR(VLOOKUP($B343,STOCK!$A:$H,8,0)," ")</f>
        <v>3</v>
      </c>
      <c r="AP343" s="62" t="str">
        <f t="shared" si="65"/>
        <v>SV</v>
      </c>
      <c r="AQ343" s="50" t="str">
        <f t="shared" si="66"/>
        <v>SV</v>
      </c>
      <c r="AR343" s="50" t="str">
        <f t="shared" si="67"/>
        <v>SV</v>
      </c>
      <c r="AS343" s="50">
        <f t="shared" si="68"/>
        <v>90</v>
      </c>
      <c r="AT343" s="50" t="str">
        <f t="shared" si="69"/>
        <v>SV</v>
      </c>
      <c r="AU343" s="63">
        <f t="shared" si="76"/>
        <v>45</v>
      </c>
      <c r="AV343" s="67">
        <v>104625.00004</v>
      </c>
      <c r="AW343" s="133">
        <v>102689.74815</v>
      </c>
      <c r="AX343" s="49">
        <v>124900</v>
      </c>
      <c r="AY343" s="51">
        <f t="shared" si="70"/>
        <v>0.19378733526641345</v>
      </c>
      <c r="AZ343" s="51">
        <f t="shared" si="71"/>
        <v>0.16232986357085669</v>
      </c>
      <c r="BA343" s="49">
        <v>121900</v>
      </c>
      <c r="BB343" s="52">
        <v>3</v>
      </c>
      <c r="BC343" s="51">
        <f t="shared" si="72"/>
        <v>0.16511350015192794</v>
      </c>
      <c r="BD343" s="51">
        <f t="shared" si="73"/>
        <v>0.14171451977030353</v>
      </c>
      <c r="BE343" s="49">
        <v>119900</v>
      </c>
      <c r="BF343" s="52">
        <v>6</v>
      </c>
      <c r="BG343" s="51">
        <f t="shared" si="74"/>
        <v>0.14599761007560419</v>
      </c>
      <c r="BH343" s="51">
        <f t="shared" si="75"/>
        <v>0.12739783119266057</v>
      </c>
      <c r="BI343" s="282">
        <f t="shared" si="77"/>
        <v>3</v>
      </c>
    </row>
    <row r="344" spans="1:61" hidden="1">
      <c r="A344" s="54" t="s">
        <v>150</v>
      </c>
      <c r="B344" s="55" t="s">
        <v>1269</v>
      </c>
      <c r="C344" s="55" t="s">
        <v>1270</v>
      </c>
      <c r="D344" s="44" t="s">
        <v>1271</v>
      </c>
      <c r="E344" s="56">
        <v>6</v>
      </c>
      <c r="F344" s="46" t="s">
        <v>5814</v>
      </c>
      <c r="G344" s="47" t="s">
        <v>5814</v>
      </c>
      <c r="H344" s="47" t="s">
        <v>5882</v>
      </c>
      <c r="I344" s="48" t="s">
        <v>5956</v>
      </c>
      <c r="J344" s="48" t="s">
        <v>5959</v>
      </c>
      <c r="K344" s="48" t="s">
        <v>5966</v>
      </c>
      <c r="L344" s="45">
        <v>516</v>
      </c>
      <c r="M344" s="47" t="s">
        <v>5881</v>
      </c>
      <c r="N344" s="60">
        <v>0</v>
      </c>
      <c r="O344" s="58">
        <v>0</v>
      </c>
      <c r="P344" s="58">
        <v>0</v>
      </c>
      <c r="Q344" s="132">
        <v>0</v>
      </c>
      <c r="R344" s="60">
        <v>0</v>
      </c>
      <c r="S344" s="58">
        <v>0</v>
      </c>
      <c r="T344" s="58">
        <v>0</v>
      </c>
      <c r="U344" s="132">
        <v>0</v>
      </c>
      <c r="V344" s="58">
        <v>0</v>
      </c>
      <c r="W344" s="58">
        <v>0</v>
      </c>
      <c r="X344" s="58">
        <v>0</v>
      </c>
      <c r="Y344" s="132">
        <v>0</v>
      </c>
      <c r="Z344" s="61">
        <v>0</v>
      </c>
      <c r="AA344" s="59">
        <v>1</v>
      </c>
      <c r="AB344" s="59">
        <v>0</v>
      </c>
      <c r="AC344" s="132">
        <v>0</v>
      </c>
      <c r="AD344" s="61">
        <v>0</v>
      </c>
      <c r="AE344" s="59">
        <v>2</v>
      </c>
      <c r="AF344" s="59">
        <v>0</v>
      </c>
      <c r="AG344" s="132">
        <v>0</v>
      </c>
      <c r="AH344" s="61">
        <v>0</v>
      </c>
      <c r="AI344" s="132">
        <v>0</v>
      </c>
      <c r="AJ344" s="64">
        <f>IFERROR(VLOOKUP($B344,STOCK!$A:$H,3,0)," ")</f>
        <v>4</v>
      </c>
      <c r="AK344" s="65">
        <f>IFERROR(VLOOKUP($B344,STOCK!$A:$H,4,0)," ")</f>
        <v>5</v>
      </c>
      <c r="AL344" s="65">
        <f>IFERROR(VLOOKUP($B344,STOCK!$A:$H,5,0)," ")</f>
        <v>4</v>
      </c>
      <c r="AM344" s="65">
        <f>IFERROR(VLOOKUP($B344,STOCK!$A:$H,6,0)," ")</f>
        <v>4</v>
      </c>
      <c r="AN344" s="65">
        <f>IFERROR(VLOOKUP($B344,STOCK!$A:$H,7,0)," ")</f>
        <v>4</v>
      </c>
      <c r="AO344" s="65">
        <f>IFERROR(VLOOKUP($B344,STOCK!$A:$H,8,0)," ")</f>
        <v>4</v>
      </c>
      <c r="AP344" s="62" t="str">
        <f t="shared" si="65"/>
        <v>SV</v>
      </c>
      <c r="AQ344" s="50" t="str">
        <f t="shared" si="66"/>
        <v>SV</v>
      </c>
      <c r="AR344" s="50" t="str">
        <f t="shared" si="67"/>
        <v>SV</v>
      </c>
      <c r="AS344" s="50" t="str">
        <f t="shared" si="68"/>
        <v>SV</v>
      </c>
      <c r="AT344" s="50" t="str">
        <f t="shared" si="69"/>
        <v>SV</v>
      </c>
      <c r="AU344" s="63" t="str">
        <f t="shared" si="76"/>
        <v>SV</v>
      </c>
      <c r="AV344" s="67">
        <v>104625.00004</v>
      </c>
      <c r="AW344" s="133">
        <v>103258.95041</v>
      </c>
      <c r="AX344" s="49">
        <v>124900</v>
      </c>
      <c r="AY344" s="51">
        <f t="shared" si="70"/>
        <v>0.19378733526641345</v>
      </c>
      <c r="AZ344" s="51">
        <f t="shared" si="71"/>
        <v>0.16232986357085669</v>
      </c>
      <c r="BA344" s="49">
        <v>121900</v>
      </c>
      <c r="BB344" s="52">
        <v>3</v>
      </c>
      <c r="BC344" s="51">
        <f t="shared" si="72"/>
        <v>0.16511350015192794</v>
      </c>
      <c r="BD344" s="51">
        <f t="shared" si="73"/>
        <v>0.14171451977030353</v>
      </c>
      <c r="BE344" s="49">
        <v>119900</v>
      </c>
      <c r="BF344" s="52">
        <v>6</v>
      </c>
      <c r="BG344" s="51">
        <f t="shared" si="74"/>
        <v>0.14599761007560419</v>
      </c>
      <c r="BH344" s="51">
        <f t="shared" si="75"/>
        <v>0.12739783119266057</v>
      </c>
      <c r="BI344" s="282">
        <f t="shared" si="77"/>
        <v>0</v>
      </c>
    </row>
    <row r="345" spans="1:61" hidden="1">
      <c r="A345" s="54" t="s">
        <v>150</v>
      </c>
      <c r="B345" s="55" t="s">
        <v>1272</v>
      </c>
      <c r="C345" s="55" t="s">
        <v>1273</v>
      </c>
      <c r="D345" s="44" t="s">
        <v>1274</v>
      </c>
      <c r="E345" s="56">
        <v>6</v>
      </c>
      <c r="F345" s="46" t="s">
        <v>5814</v>
      </c>
      <c r="G345" s="47" t="s">
        <v>5814</v>
      </c>
      <c r="H345" s="47" t="s">
        <v>5882</v>
      </c>
      <c r="I345" s="48" t="s">
        <v>5956</v>
      </c>
      <c r="J345" s="48" t="s">
        <v>5959</v>
      </c>
      <c r="K345" s="48" t="s">
        <v>5966</v>
      </c>
      <c r="L345" s="45">
        <v>516</v>
      </c>
      <c r="M345" s="47" t="s">
        <v>5881</v>
      </c>
      <c r="N345" s="60">
        <v>0</v>
      </c>
      <c r="O345" s="58">
        <v>0</v>
      </c>
      <c r="P345" s="58">
        <v>0</v>
      </c>
      <c r="Q345" s="132">
        <v>0</v>
      </c>
      <c r="R345" s="60">
        <v>1</v>
      </c>
      <c r="S345" s="58">
        <v>0</v>
      </c>
      <c r="T345" s="58">
        <v>1</v>
      </c>
      <c r="U345" s="132">
        <v>1</v>
      </c>
      <c r="V345" s="58">
        <v>0</v>
      </c>
      <c r="W345" s="58">
        <v>0</v>
      </c>
      <c r="X345" s="58">
        <v>0</v>
      </c>
      <c r="Y345" s="132">
        <v>0</v>
      </c>
      <c r="Z345" s="61">
        <v>0</v>
      </c>
      <c r="AA345" s="59">
        <v>0</v>
      </c>
      <c r="AB345" s="59">
        <v>0</v>
      </c>
      <c r="AC345" s="132">
        <v>0</v>
      </c>
      <c r="AD345" s="61">
        <v>1</v>
      </c>
      <c r="AE345" s="59">
        <v>1</v>
      </c>
      <c r="AF345" s="59">
        <v>0</v>
      </c>
      <c r="AG345" s="132">
        <v>0</v>
      </c>
      <c r="AH345" s="61">
        <v>0</v>
      </c>
      <c r="AI345" s="132">
        <v>0</v>
      </c>
      <c r="AJ345" s="64">
        <f>IFERROR(VLOOKUP($B345,STOCK!$A:$H,3,0)," ")</f>
        <v>4</v>
      </c>
      <c r="AK345" s="65">
        <f>IFERROR(VLOOKUP($B345,STOCK!$A:$H,4,0)," ")</f>
        <v>3</v>
      </c>
      <c r="AL345" s="65">
        <f>IFERROR(VLOOKUP($B345,STOCK!$A:$H,5,0)," ")</f>
        <v>4</v>
      </c>
      <c r="AM345" s="65">
        <f>IFERROR(VLOOKUP($B345,STOCK!$A:$H,6,0)," ")</f>
        <v>6</v>
      </c>
      <c r="AN345" s="65">
        <f>IFERROR(VLOOKUP($B345,STOCK!$A:$H,7,0)," ")</f>
        <v>2</v>
      </c>
      <c r="AO345" s="65">
        <f>IFERROR(VLOOKUP($B345,STOCK!$A:$H,8,0)," ")</f>
        <v>4</v>
      </c>
      <c r="AP345" s="62" t="str">
        <f t="shared" si="65"/>
        <v>SV</v>
      </c>
      <c r="AQ345" s="50">
        <f t="shared" si="66"/>
        <v>90</v>
      </c>
      <c r="AR345" s="50" t="str">
        <f t="shared" si="67"/>
        <v>SV</v>
      </c>
      <c r="AS345" s="50" t="str">
        <f t="shared" si="68"/>
        <v>SV</v>
      </c>
      <c r="AT345" s="50" t="str">
        <f t="shared" si="69"/>
        <v>SV</v>
      </c>
      <c r="AU345" s="63" t="str">
        <f t="shared" si="76"/>
        <v>SV</v>
      </c>
      <c r="AV345" s="67">
        <v>104625.00004</v>
      </c>
      <c r="AW345" s="133">
        <v>101444.90114</v>
      </c>
      <c r="AX345" s="49">
        <v>124900</v>
      </c>
      <c r="AY345" s="51">
        <f t="shared" si="70"/>
        <v>0.19378733526641345</v>
      </c>
      <c r="AZ345" s="51">
        <f t="shared" si="71"/>
        <v>0.16232986357085669</v>
      </c>
      <c r="BA345" s="49">
        <v>121900</v>
      </c>
      <c r="BB345" s="52">
        <v>3</v>
      </c>
      <c r="BC345" s="51">
        <f t="shared" si="72"/>
        <v>0.16511350015192794</v>
      </c>
      <c r="BD345" s="51">
        <f t="shared" si="73"/>
        <v>0.14171451977030353</v>
      </c>
      <c r="BE345" s="49">
        <v>119900</v>
      </c>
      <c r="BF345" s="52">
        <v>6</v>
      </c>
      <c r="BG345" s="51">
        <f t="shared" si="74"/>
        <v>0.14599761007560419</v>
      </c>
      <c r="BH345" s="51">
        <f t="shared" si="75"/>
        <v>0.12739783119266057</v>
      </c>
      <c r="BI345" s="282">
        <f t="shared" si="77"/>
        <v>1</v>
      </c>
    </row>
    <row r="346" spans="1:61" hidden="1">
      <c r="A346" s="54" t="s">
        <v>150</v>
      </c>
      <c r="B346" s="55" t="s">
        <v>1275</v>
      </c>
      <c r="C346" s="55" t="s">
        <v>1276</v>
      </c>
      <c r="D346" s="44" t="s">
        <v>1277</v>
      </c>
      <c r="E346" s="56">
        <v>6</v>
      </c>
      <c r="F346" s="46" t="s">
        <v>5814</v>
      </c>
      <c r="G346" s="47" t="s">
        <v>5814</v>
      </c>
      <c r="H346" s="47" t="s">
        <v>5882</v>
      </c>
      <c r="I346" s="48" t="s">
        <v>5956</v>
      </c>
      <c r="J346" s="48" t="s">
        <v>5959</v>
      </c>
      <c r="K346" s="48" t="s">
        <v>5966</v>
      </c>
      <c r="L346" s="45">
        <v>516</v>
      </c>
      <c r="M346" s="47" t="s">
        <v>5881</v>
      </c>
      <c r="N346" s="60">
        <v>0</v>
      </c>
      <c r="O346" s="58">
        <v>1</v>
      </c>
      <c r="P346" s="58">
        <v>0</v>
      </c>
      <c r="Q346" s="132">
        <v>0</v>
      </c>
      <c r="R346" s="60">
        <v>0</v>
      </c>
      <c r="S346" s="58">
        <v>0</v>
      </c>
      <c r="T346" s="58">
        <v>0</v>
      </c>
      <c r="U346" s="132">
        <v>0</v>
      </c>
      <c r="V346" s="58">
        <v>0</v>
      </c>
      <c r="W346" s="58">
        <v>0</v>
      </c>
      <c r="X346" s="58">
        <v>0</v>
      </c>
      <c r="Y346" s="132">
        <v>0</v>
      </c>
      <c r="Z346" s="61">
        <v>0</v>
      </c>
      <c r="AA346" s="59">
        <v>0</v>
      </c>
      <c r="AB346" s="59">
        <v>1</v>
      </c>
      <c r="AC346" s="132">
        <v>1</v>
      </c>
      <c r="AD346" s="61">
        <v>1</v>
      </c>
      <c r="AE346" s="59">
        <v>1</v>
      </c>
      <c r="AF346" s="59">
        <v>0</v>
      </c>
      <c r="AG346" s="132">
        <v>0</v>
      </c>
      <c r="AH346" s="61">
        <v>0</v>
      </c>
      <c r="AI346" s="132">
        <v>0</v>
      </c>
      <c r="AJ346" s="64">
        <f>IFERROR(VLOOKUP($B346,STOCK!$A:$H,3,0)," ")</f>
        <v>2</v>
      </c>
      <c r="AK346" s="65">
        <f>IFERROR(VLOOKUP($B346,STOCK!$A:$H,4,0)," ")</f>
        <v>2</v>
      </c>
      <c r="AL346" s="65">
        <f>IFERROR(VLOOKUP($B346,STOCK!$A:$H,5,0)," ")</f>
        <v>1</v>
      </c>
      <c r="AM346" s="65">
        <f>IFERROR(VLOOKUP($B346,STOCK!$A:$H,6,0)," ")</f>
        <v>0</v>
      </c>
      <c r="AN346" s="65">
        <f>IFERROR(VLOOKUP($B346,STOCK!$A:$H,7,0)," ")</f>
        <v>1</v>
      </c>
      <c r="AO346" s="65">
        <f>IFERROR(VLOOKUP($B346,STOCK!$A:$H,8,0)," ")</f>
        <v>2</v>
      </c>
      <c r="AP346" s="62" t="str">
        <f t="shared" si="65"/>
        <v>SV</v>
      </c>
      <c r="AQ346" s="50" t="str">
        <f t="shared" si="66"/>
        <v>SV</v>
      </c>
      <c r="AR346" s="50" t="str">
        <f t="shared" si="67"/>
        <v>SV</v>
      </c>
      <c r="AS346" s="50" t="str">
        <f t="shared" si="68"/>
        <v>Q</v>
      </c>
      <c r="AT346" s="50" t="str">
        <f t="shared" si="69"/>
        <v>SV</v>
      </c>
      <c r="AU346" s="63" t="str">
        <f t="shared" si="76"/>
        <v>SV</v>
      </c>
      <c r="AV346" s="67">
        <v>104625.00004</v>
      </c>
      <c r="AW346" s="133">
        <v>100966.19038</v>
      </c>
      <c r="AX346" s="49">
        <v>124900</v>
      </c>
      <c r="AY346" s="51">
        <f t="shared" si="70"/>
        <v>0.19378733526641345</v>
      </c>
      <c r="AZ346" s="51">
        <f t="shared" si="71"/>
        <v>0.16232986357085669</v>
      </c>
      <c r="BA346" s="49">
        <v>121900</v>
      </c>
      <c r="BB346" s="52">
        <v>3</v>
      </c>
      <c r="BC346" s="51">
        <f t="shared" si="72"/>
        <v>0.16511350015192794</v>
      </c>
      <c r="BD346" s="51">
        <f t="shared" si="73"/>
        <v>0.14171451977030353</v>
      </c>
      <c r="BE346" s="49">
        <v>119900</v>
      </c>
      <c r="BF346" s="52">
        <v>6</v>
      </c>
      <c r="BG346" s="51">
        <f t="shared" si="74"/>
        <v>0.14599761007560419</v>
      </c>
      <c r="BH346" s="51">
        <f t="shared" si="75"/>
        <v>0.12739783119266057</v>
      </c>
      <c r="BI346" s="282">
        <f t="shared" si="77"/>
        <v>1</v>
      </c>
    </row>
    <row r="347" spans="1:61" hidden="1">
      <c r="A347" s="54" t="s">
        <v>150</v>
      </c>
      <c r="B347" s="55" t="s">
        <v>1278</v>
      </c>
      <c r="C347" s="55" t="s">
        <v>1279</v>
      </c>
      <c r="D347" s="44" t="s">
        <v>1280</v>
      </c>
      <c r="E347" s="56">
        <v>1</v>
      </c>
      <c r="F347" s="46" t="s">
        <v>5814</v>
      </c>
      <c r="G347" s="47" t="s">
        <v>5814</v>
      </c>
      <c r="H347" s="47" t="s">
        <v>5882</v>
      </c>
      <c r="I347" s="48" t="s">
        <v>5956</v>
      </c>
      <c r="J347" s="48" t="s">
        <v>5959</v>
      </c>
      <c r="K347" s="48" t="s">
        <v>5967</v>
      </c>
      <c r="L347" s="45">
        <v>2490</v>
      </c>
      <c r="M347" s="47" t="s">
        <v>152</v>
      </c>
      <c r="N347" s="60">
        <v>2</v>
      </c>
      <c r="O347" s="58">
        <v>0</v>
      </c>
      <c r="P347" s="58">
        <v>0</v>
      </c>
      <c r="Q347" s="132">
        <v>1</v>
      </c>
      <c r="R347" s="60">
        <v>4</v>
      </c>
      <c r="S347" s="58">
        <v>2</v>
      </c>
      <c r="T347" s="58">
        <v>0</v>
      </c>
      <c r="U347" s="132">
        <v>0</v>
      </c>
      <c r="V347" s="58">
        <v>1</v>
      </c>
      <c r="W347" s="58">
        <v>0</v>
      </c>
      <c r="X347" s="58">
        <v>1</v>
      </c>
      <c r="Y347" s="132">
        <v>0</v>
      </c>
      <c r="Z347" s="61">
        <v>0</v>
      </c>
      <c r="AA347" s="59">
        <v>1</v>
      </c>
      <c r="AB347" s="59">
        <v>0</v>
      </c>
      <c r="AC347" s="132">
        <v>0</v>
      </c>
      <c r="AD347" s="61">
        <v>2</v>
      </c>
      <c r="AE347" s="59">
        <v>0</v>
      </c>
      <c r="AF347" s="59">
        <v>0</v>
      </c>
      <c r="AG347" s="132">
        <v>0</v>
      </c>
      <c r="AH347" s="61">
        <v>0</v>
      </c>
      <c r="AI347" s="132">
        <v>0</v>
      </c>
      <c r="AJ347" s="64">
        <f>IFERROR(VLOOKUP($B347,STOCK!$A:$H,3,0)," ")</f>
        <v>1</v>
      </c>
      <c r="AK347" s="65">
        <f>IFERROR(VLOOKUP($B347,STOCK!$A:$H,4,0)," ")</f>
        <v>-3</v>
      </c>
      <c r="AL347" s="65">
        <f>IFERROR(VLOOKUP($B347,STOCK!$A:$H,5,0)," ")</f>
        <v>0</v>
      </c>
      <c r="AM347" s="65">
        <f>IFERROR(VLOOKUP($B347,STOCK!$A:$H,6,0)," ")</f>
        <v>3</v>
      </c>
      <c r="AN347" s="65">
        <f>IFERROR(VLOOKUP($B347,STOCK!$A:$H,7,0)," ")</f>
        <v>0</v>
      </c>
      <c r="AO347" s="65">
        <f>IFERROR(VLOOKUP($B347,STOCK!$A:$H,8,0)," ")</f>
        <v>0</v>
      </c>
      <c r="AP347" s="62">
        <f t="shared" si="65"/>
        <v>30</v>
      </c>
      <c r="AQ347" s="50" t="str">
        <f t="shared" si="66"/>
        <v>Q</v>
      </c>
      <c r="AR347" s="50" t="str">
        <f t="shared" si="67"/>
        <v>Q</v>
      </c>
      <c r="AS347" s="50" t="str">
        <f t="shared" si="68"/>
        <v>SV</v>
      </c>
      <c r="AT347" s="50" t="str">
        <f t="shared" si="69"/>
        <v>Q</v>
      </c>
      <c r="AU347" s="63" t="str">
        <f t="shared" si="76"/>
        <v>Q</v>
      </c>
      <c r="AV347" s="67">
        <v>63350</v>
      </c>
      <c r="AW347" s="133">
        <v>62728.030420000003</v>
      </c>
      <c r="AX347" s="49">
        <v>84900</v>
      </c>
      <c r="AY347" s="51">
        <f t="shared" si="70"/>
        <v>0.34017363851617999</v>
      </c>
      <c r="AZ347" s="51">
        <f t="shared" si="71"/>
        <v>0.25382803297997647</v>
      </c>
      <c r="BA347" s="49">
        <v>82900</v>
      </c>
      <c r="BB347" s="52">
        <v>3</v>
      </c>
      <c r="BC347" s="51">
        <f t="shared" si="72"/>
        <v>0.30860299921073397</v>
      </c>
      <c r="BD347" s="51">
        <f t="shared" si="73"/>
        <v>0.23582629674306393</v>
      </c>
      <c r="BE347" s="49">
        <v>0</v>
      </c>
      <c r="BF347" s="52">
        <v>0</v>
      </c>
      <c r="BG347" s="51">
        <f t="shared" si="74"/>
        <v>-1</v>
      </c>
      <c r="BH347" s="51">
        <f t="shared" si="75"/>
        <v>0</v>
      </c>
      <c r="BI347" s="282">
        <f t="shared" si="77"/>
        <v>1</v>
      </c>
    </row>
    <row r="348" spans="1:61" hidden="1">
      <c r="A348" s="54" t="s">
        <v>150</v>
      </c>
      <c r="B348" s="55" t="s">
        <v>1281</v>
      </c>
      <c r="C348" s="55" t="s">
        <v>1282</v>
      </c>
      <c r="D348" s="44" t="s">
        <v>1283</v>
      </c>
      <c r="E348" s="56">
        <v>24</v>
      </c>
      <c r="F348" s="46" t="s">
        <v>5814</v>
      </c>
      <c r="G348" s="47" t="s">
        <v>5814</v>
      </c>
      <c r="H348" s="47" t="s">
        <v>5882</v>
      </c>
      <c r="I348" s="48" t="s">
        <v>5956</v>
      </c>
      <c r="J348" s="48" t="s">
        <v>5968</v>
      </c>
      <c r="K348" s="48" t="s">
        <v>5878</v>
      </c>
      <c r="L348" s="45">
        <v>66</v>
      </c>
      <c r="M348" s="47" t="s">
        <v>5869</v>
      </c>
      <c r="N348" s="60">
        <v>2</v>
      </c>
      <c r="O348" s="58">
        <v>7</v>
      </c>
      <c r="P348" s="58">
        <v>6</v>
      </c>
      <c r="Q348" s="132">
        <v>5</v>
      </c>
      <c r="R348" s="60">
        <v>2</v>
      </c>
      <c r="S348" s="58">
        <v>3</v>
      </c>
      <c r="T348" s="58">
        <v>5</v>
      </c>
      <c r="U348" s="132">
        <v>6</v>
      </c>
      <c r="V348" s="58">
        <v>3</v>
      </c>
      <c r="W348" s="58">
        <v>4</v>
      </c>
      <c r="X348" s="58">
        <v>1</v>
      </c>
      <c r="Y348" s="132">
        <v>1</v>
      </c>
      <c r="Z348" s="61">
        <v>3</v>
      </c>
      <c r="AA348" s="59">
        <v>5</v>
      </c>
      <c r="AB348" s="59">
        <v>0</v>
      </c>
      <c r="AC348" s="132">
        <v>3</v>
      </c>
      <c r="AD348" s="61">
        <v>2</v>
      </c>
      <c r="AE348" s="59">
        <v>0</v>
      </c>
      <c r="AF348" s="59">
        <v>1</v>
      </c>
      <c r="AG348" s="132">
        <v>1</v>
      </c>
      <c r="AH348" s="61">
        <v>0</v>
      </c>
      <c r="AI348" s="132">
        <v>0</v>
      </c>
      <c r="AJ348" s="64">
        <f>IFERROR(VLOOKUP($B348,STOCK!$A:$H,3,0)," ")</f>
        <v>12</v>
      </c>
      <c r="AK348" s="65">
        <f>IFERROR(VLOOKUP($B348,STOCK!$A:$H,4,0)," ")</f>
        <v>14</v>
      </c>
      <c r="AL348" s="65">
        <f>IFERROR(VLOOKUP($B348,STOCK!$A:$H,5,0)," ")</f>
        <v>13</v>
      </c>
      <c r="AM348" s="65">
        <f>IFERROR(VLOOKUP($B348,STOCK!$A:$H,6,0)," ")</f>
        <v>10</v>
      </c>
      <c r="AN348" s="65">
        <f>IFERROR(VLOOKUP($B348,STOCK!$A:$H,7,0)," ")</f>
        <v>5</v>
      </c>
      <c r="AO348" s="65">
        <f>IFERROR(VLOOKUP($B348,STOCK!$A:$H,8,0)," ")</f>
        <v>6</v>
      </c>
      <c r="AP348" s="62">
        <f t="shared" si="65"/>
        <v>72</v>
      </c>
      <c r="AQ348" s="50">
        <f t="shared" si="66"/>
        <v>70</v>
      </c>
      <c r="AR348" s="50">
        <f t="shared" si="67"/>
        <v>390</v>
      </c>
      <c r="AS348" s="50">
        <f t="shared" si="68"/>
        <v>100</v>
      </c>
      <c r="AT348" s="50">
        <f t="shared" si="69"/>
        <v>150</v>
      </c>
      <c r="AU348" s="63" t="str">
        <f t="shared" si="76"/>
        <v>SV</v>
      </c>
      <c r="AV348" s="67">
        <v>35463</v>
      </c>
      <c r="AW348" s="133">
        <v>33374.858</v>
      </c>
      <c r="AX348" s="49">
        <v>39900</v>
      </c>
      <c r="AY348" s="51">
        <f t="shared" si="70"/>
        <v>0.12511631841637771</v>
      </c>
      <c r="AZ348" s="51">
        <f t="shared" si="71"/>
        <v>0.111203007518797</v>
      </c>
      <c r="BA348" s="49">
        <v>38900</v>
      </c>
      <c r="BB348" s="52">
        <v>3</v>
      </c>
      <c r="BC348" s="51">
        <f t="shared" si="72"/>
        <v>9.6917914446042364E-2</v>
      </c>
      <c r="BD348" s="51">
        <f t="shared" si="73"/>
        <v>8.8354755784061698E-2</v>
      </c>
      <c r="BE348" s="49">
        <v>37900</v>
      </c>
      <c r="BF348" s="52">
        <v>6</v>
      </c>
      <c r="BG348" s="51">
        <f t="shared" si="74"/>
        <v>6.8719510475707013E-2</v>
      </c>
      <c r="BH348" s="51">
        <f t="shared" si="75"/>
        <v>6.4300791556728229E-2</v>
      </c>
      <c r="BI348" s="282">
        <f t="shared" si="77"/>
        <v>16</v>
      </c>
    </row>
    <row r="349" spans="1:61" hidden="1">
      <c r="A349" s="54" t="s">
        <v>150</v>
      </c>
      <c r="B349" s="55" t="s">
        <v>1284</v>
      </c>
      <c r="C349" s="55" t="s">
        <v>1285</v>
      </c>
      <c r="D349" s="44" t="s">
        <v>1286</v>
      </c>
      <c r="E349" s="56">
        <v>6</v>
      </c>
      <c r="F349" s="46" t="s">
        <v>5814</v>
      </c>
      <c r="G349" s="47" t="s">
        <v>5814</v>
      </c>
      <c r="H349" s="47" t="s">
        <v>5882</v>
      </c>
      <c r="I349" s="48" t="s">
        <v>5956</v>
      </c>
      <c r="J349" s="48" t="s">
        <v>5968</v>
      </c>
      <c r="K349" s="48" t="s">
        <v>26</v>
      </c>
      <c r="L349" s="45">
        <v>114</v>
      </c>
      <c r="M349" s="47" t="s">
        <v>161</v>
      </c>
      <c r="N349" s="60">
        <v>0</v>
      </c>
      <c r="O349" s="58">
        <v>0</v>
      </c>
      <c r="P349" s="58">
        <v>0</v>
      </c>
      <c r="Q349" s="132">
        <v>0</v>
      </c>
      <c r="R349" s="60">
        <v>0</v>
      </c>
      <c r="S349" s="58">
        <v>0</v>
      </c>
      <c r="T349" s="58">
        <v>0</v>
      </c>
      <c r="U349" s="132">
        <v>0</v>
      </c>
      <c r="V349" s="58">
        <v>0</v>
      </c>
      <c r="W349" s="58">
        <v>0</v>
      </c>
      <c r="X349" s="58">
        <v>0</v>
      </c>
      <c r="Y349" s="132">
        <v>0</v>
      </c>
      <c r="Z349" s="61">
        <v>0</v>
      </c>
      <c r="AA349" s="59">
        <v>0</v>
      </c>
      <c r="AB349" s="59">
        <v>0</v>
      </c>
      <c r="AC349" s="132">
        <v>0</v>
      </c>
      <c r="AD349" s="61">
        <v>0</v>
      </c>
      <c r="AE349" s="59">
        <v>0</v>
      </c>
      <c r="AF349" s="59">
        <v>0</v>
      </c>
      <c r="AG349" s="132">
        <v>0</v>
      </c>
      <c r="AH349" s="61">
        <v>0</v>
      </c>
      <c r="AI349" s="132">
        <v>0</v>
      </c>
      <c r="AJ349" s="64">
        <f>IFERROR(VLOOKUP($B349,STOCK!$A:$H,3,0)," ")</f>
        <v>6</v>
      </c>
      <c r="AK349" s="65">
        <f>IFERROR(VLOOKUP($B349,STOCK!$A:$H,4,0)," ")</f>
        <v>5</v>
      </c>
      <c r="AL349" s="65">
        <f>IFERROR(VLOOKUP($B349,STOCK!$A:$H,5,0)," ")</f>
        <v>0</v>
      </c>
      <c r="AM349" s="65">
        <f>IFERROR(VLOOKUP($B349,STOCK!$A:$H,6,0)," ")</f>
        <v>0</v>
      </c>
      <c r="AN349" s="65">
        <f>IFERROR(VLOOKUP($B349,STOCK!$A:$H,7,0)," ")</f>
        <v>0</v>
      </c>
      <c r="AO349" s="65">
        <f>IFERROR(VLOOKUP($B349,STOCK!$A:$H,8,0)," ")</f>
        <v>0</v>
      </c>
      <c r="AP349" s="62" t="str">
        <f t="shared" si="65"/>
        <v>SV</v>
      </c>
      <c r="AQ349" s="50" t="str">
        <f t="shared" si="66"/>
        <v>SV</v>
      </c>
      <c r="AR349" s="50" t="str">
        <f t="shared" si="67"/>
        <v>Q</v>
      </c>
      <c r="AS349" s="50" t="str">
        <f t="shared" si="68"/>
        <v>Q</v>
      </c>
      <c r="AT349" s="50" t="str">
        <f t="shared" si="69"/>
        <v>Q</v>
      </c>
      <c r="AU349" s="63" t="str">
        <f t="shared" si="76"/>
        <v>Q</v>
      </c>
      <c r="AV349" s="67">
        <v>93129.999995999999</v>
      </c>
      <c r="AW349" s="133">
        <v>83384.359630000006</v>
      </c>
      <c r="AX349" s="49">
        <v>109900</v>
      </c>
      <c r="AY349" s="51">
        <f t="shared" si="70"/>
        <v>0.18007086872887679</v>
      </c>
      <c r="AZ349" s="51">
        <f t="shared" si="71"/>
        <v>0.15259326664240219</v>
      </c>
      <c r="BA349" s="49">
        <v>99900</v>
      </c>
      <c r="BB349" s="52">
        <v>3</v>
      </c>
      <c r="BC349" s="51">
        <f t="shared" si="72"/>
        <v>7.2694083585211899E-2</v>
      </c>
      <c r="BD349" s="51">
        <f t="shared" si="73"/>
        <v>6.7767767807807827E-2</v>
      </c>
      <c r="BE349" s="49">
        <v>0</v>
      </c>
      <c r="BF349" s="52">
        <v>0</v>
      </c>
      <c r="BG349" s="51">
        <f t="shared" si="74"/>
        <v>-1</v>
      </c>
      <c r="BH349" s="51">
        <f t="shared" si="75"/>
        <v>0</v>
      </c>
      <c r="BI349" s="282">
        <f t="shared" si="77"/>
        <v>0</v>
      </c>
    </row>
    <row r="350" spans="1:61" hidden="1">
      <c r="A350" s="54" t="s">
        <v>150</v>
      </c>
      <c r="B350" s="55" t="s">
        <v>1287</v>
      </c>
      <c r="C350" s="55" t="s">
        <v>1288</v>
      </c>
      <c r="D350" s="44" t="s">
        <v>1289</v>
      </c>
      <c r="E350" s="56">
        <v>6</v>
      </c>
      <c r="F350" s="46" t="s">
        <v>5814</v>
      </c>
      <c r="G350" s="47" t="s">
        <v>5814</v>
      </c>
      <c r="H350" s="47" t="s">
        <v>5882</v>
      </c>
      <c r="I350" s="48" t="s">
        <v>5956</v>
      </c>
      <c r="J350" s="48" t="s">
        <v>5968</v>
      </c>
      <c r="K350" s="48" t="s">
        <v>5969</v>
      </c>
      <c r="L350" s="45">
        <v>516</v>
      </c>
      <c r="M350" s="47" t="s">
        <v>5881</v>
      </c>
      <c r="N350" s="60">
        <v>0</v>
      </c>
      <c r="O350" s="58">
        <v>0</v>
      </c>
      <c r="P350" s="58">
        <v>1</v>
      </c>
      <c r="Q350" s="132">
        <v>0</v>
      </c>
      <c r="R350" s="60">
        <v>0</v>
      </c>
      <c r="S350" s="58">
        <v>0</v>
      </c>
      <c r="T350" s="58">
        <v>0</v>
      </c>
      <c r="U350" s="132">
        <v>0</v>
      </c>
      <c r="V350" s="58">
        <v>0</v>
      </c>
      <c r="W350" s="58">
        <v>0</v>
      </c>
      <c r="X350" s="58">
        <v>0</v>
      </c>
      <c r="Y350" s="132">
        <v>0</v>
      </c>
      <c r="Z350" s="61">
        <v>1</v>
      </c>
      <c r="AA350" s="59">
        <v>0</v>
      </c>
      <c r="AB350" s="59">
        <v>0</v>
      </c>
      <c r="AC350" s="132">
        <v>2</v>
      </c>
      <c r="AD350" s="61">
        <v>0</v>
      </c>
      <c r="AE350" s="59">
        <v>0</v>
      </c>
      <c r="AF350" s="59">
        <v>0</v>
      </c>
      <c r="AG350" s="132">
        <v>0</v>
      </c>
      <c r="AH350" s="61">
        <v>0</v>
      </c>
      <c r="AI350" s="132">
        <v>0</v>
      </c>
      <c r="AJ350" s="64">
        <f>IFERROR(VLOOKUP($B350,STOCK!$A:$H,3,0)," ")</f>
        <v>5</v>
      </c>
      <c r="AK350" s="65">
        <f>IFERROR(VLOOKUP($B350,STOCK!$A:$H,4,0)," ")</f>
        <v>8</v>
      </c>
      <c r="AL350" s="65">
        <f>IFERROR(VLOOKUP($B350,STOCK!$A:$H,5,0)," ")</f>
        <v>6</v>
      </c>
      <c r="AM350" s="65">
        <f>IFERROR(VLOOKUP($B350,STOCK!$A:$H,6,0)," ")</f>
        <v>2</v>
      </c>
      <c r="AN350" s="65">
        <f>IFERROR(VLOOKUP($B350,STOCK!$A:$H,7,0)," ")</f>
        <v>6</v>
      </c>
      <c r="AO350" s="65">
        <f>IFERROR(VLOOKUP($B350,STOCK!$A:$H,8,0)," ")</f>
        <v>3</v>
      </c>
      <c r="AP350" s="62" t="str">
        <f t="shared" si="65"/>
        <v>SV</v>
      </c>
      <c r="AQ350" s="50" t="str">
        <f t="shared" si="66"/>
        <v>SV</v>
      </c>
      <c r="AR350" s="50" t="str">
        <f t="shared" si="67"/>
        <v>SV</v>
      </c>
      <c r="AS350" s="50">
        <f t="shared" si="68"/>
        <v>30</v>
      </c>
      <c r="AT350" s="50" t="str">
        <f t="shared" si="69"/>
        <v>SV</v>
      </c>
      <c r="AU350" s="63" t="str">
        <f t="shared" si="76"/>
        <v>SV</v>
      </c>
      <c r="AV350" s="67">
        <v>97499.999960000001</v>
      </c>
      <c r="AW350" s="133">
        <v>90286.882729999998</v>
      </c>
      <c r="AX350" s="49">
        <v>119900</v>
      </c>
      <c r="AY350" s="51">
        <f t="shared" si="70"/>
        <v>0.22974359024809998</v>
      </c>
      <c r="AZ350" s="51">
        <f t="shared" si="71"/>
        <v>0.18682235229357796</v>
      </c>
      <c r="BA350" s="49">
        <v>117900</v>
      </c>
      <c r="BB350" s="52">
        <v>3</v>
      </c>
      <c r="BC350" s="51">
        <f t="shared" si="72"/>
        <v>0.20923076972686383</v>
      </c>
      <c r="BD350" s="51">
        <f t="shared" si="73"/>
        <v>0.1730279901611535</v>
      </c>
      <c r="BE350" s="49">
        <v>114900</v>
      </c>
      <c r="BF350" s="52">
        <v>6</v>
      </c>
      <c r="BG350" s="51">
        <f t="shared" si="74"/>
        <v>0.17846153894500993</v>
      </c>
      <c r="BH350" s="51">
        <f t="shared" si="75"/>
        <v>0.1514360316797215</v>
      </c>
      <c r="BI350" s="282">
        <f t="shared" si="77"/>
        <v>2</v>
      </c>
    </row>
    <row r="351" spans="1:61" hidden="1">
      <c r="A351" s="54" t="s">
        <v>149</v>
      </c>
      <c r="B351" s="55" t="s">
        <v>1290</v>
      </c>
      <c r="C351" s="55" t="s">
        <v>1291</v>
      </c>
      <c r="D351" s="44" t="s">
        <v>1292</v>
      </c>
      <c r="E351" s="56">
        <v>6</v>
      </c>
      <c r="F351" s="46" t="s">
        <v>5814</v>
      </c>
      <c r="G351" s="47" t="s">
        <v>5814</v>
      </c>
      <c r="H351" s="47" t="s">
        <v>5882</v>
      </c>
      <c r="I351" s="48" t="s">
        <v>5956</v>
      </c>
      <c r="J351" s="48" t="s">
        <v>5970</v>
      </c>
      <c r="K351" s="48" t="s">
        <v>5878</v>
      </c>
      <c r="L351" s="45">
        <v>66</v>
      </c>
      <c r="M351" s="47" t="s">
        <v>5869</v>
      </c>
      <c r="N351" s="60">
        <v>0</v>
      </c>
      <c r="O351" s="58">
        <v>0</v>
      </c>
      <c r="P351" s="58">
        <v>0</v>
      </c>
      <c r="Q351" s="132">
        <v>0</v>
      </c>
      <c r="R351" s="60">
        <v>0</v>
      </c>
      <c r="S351" s="58">
        <v>0</v>
      </c>
      <c r="T351" s="58">
        <v>0</v>
      </c>
      <c r="U351" s="132">
        <v>0</v>
      </c>
      <c r="V351" s="58">
        <v>0</v>
      </c>
      <c r="W351" s="58">
        <v>0</v>
      </c>
      <c r="X351" s="58">
        <v>0</v>
      </c>
      <c r="Y351" s="132">
        <v>0</v>
      </c>
      <c r="Z351" s="61">
        <v>0</v>
      </c>
      <c r="AA351" s="59">
        <v>0</v>
      </c>
      <c r="AB351" s="59">
        <v>0</v>
      </c>
      <c r="AC351" s="132">
        <v>0</v>
      </c>
      <c r="AD351" s="61">
        <v>0</v>
      </c>
      <c r="AE351" s="59">
        <v>1</v>
      </c>
      <c r="AF351" s="59">
        <v>0</v>
      </c>
      <c r="AG351" s="132">
        <v>0</v>
      </c>
      <c r="AH351" s="61">
        <v>0</v>
      </c>
      <c r="AI351" s="132">
        <v>0</v>
      </c>
      <c r="AJ351" s="64">
        <f>IFERROR(VLOOKUP($B351,STOCK!$A:$H,3,0)," ")</f>
        <v>0</v>
      </c>
      <c r="AK351" s="65">
        <f>IFERROR(VLOOKUP($B351,STOCK!$A:$H,4,0)," ")</f>
        <v>0</v>
      </c>
      <c r="AL351" s="65">
        <f>IFERROR(VLOOKUP($B351,STOCK!$A:$H,5,0)," ")</f>
        <v>0</v>
      </c>
      <c r="AM351" s="65">
        <f>IFERROR(VLOOKUP($B351,STOCK!$A:$H,6,0)," ")</f>
        <v>0</v>
      </c>
      <c r="AN351" s="65">
        <f>IFERROR(VLOOKUP($B351,STOCK!$A:$H,7,0)," ")</f>
        <v>2</v>
      </c>
      <c r="AO351" s="65">
        <f>IFERROR(VLOOKUP($B351,STOCK!$A:$H,8,0)," ")</f>
        <v>0</v>
      </c>
      <c r="AP351" s="62" t="str">
        <f t="shared" si="65"/>
        <v>Q</v>
      </c>
      <c r="AQ351" s="50" t="str">
        <f t="shared" si="66"/>
        <v>Q</v>
      </c>
      <c r="AR351" s="50" t="str">
        <f t="shared" si="67"/>
        <v>Q</v>
      </c>
      <c r="AS351" s="50" t="str">
        <f t="shared" si="68"/>
        <v>Q</v>
      </c>
      <c r="AT351" s="50" t="str">
        <f t="shared" si="69"/>
        <v>SV</v>
      </c>
      <c r="AU351" s="63" t="str">
        <f t="shared" si="76"/>
        <v>Q</v>
      </c>
      <c r="AV351" s="67">
        <v>33220.999999</v>
      </c>
      <c r="AW351" s="133">
        <v>33200.19945</v>
      </c>
      <c r="AX351" s="49">
        <v>39900</v>
      </c>
      <c r="AY351" s="51">
        <f t="shared" si="70"/>
        <v>0.20104753021284871</v>
      </c>
      <c r="AZ351" s="51">
        <f t="shared" si="71"/>
        <v>0.16739348373433585</v>
      </c>
      <c r="BA351" s="49">
        <v>38900</v>
      </c>
      <c r="BB351" s="52">
        <v>3</v>
      </c>
      <c r="BC351" s="51">
        <f t="shared" si="72"/>
        <v>0.1709460883528775</v>
      </c>
      <c r="BD351" s="51">
        <f t="shared" si="73"/>
        <v>0.14598971724935733</v>
      </c>
      <c r="BE351" s="49">
        <v>37900</v>
      </c>
      <c r="BF351" s="52">
        <v>6</v>
      </c>
      <c r="BG351" s="51">
        <f t="shared" si="74"/>
        <v>0.14084464649290651</v>
      </c>
      <c r="BH351" s="51">
        <f t="shared" si="75"/>
        <v>0.12345646440633247</v>
      </c>
      <c r="BI351" s="282">
        <f t="shared" si="77"/>
        <v>0</v>
      </c>
    </row>
    <row r="352" spans="1:61" hidden="1">
      <c r="A352" s="54" t="s">
        <v>150</v>
      </c>
      <c r="B352" s="55" t="s">
        <v>1293</v>
      </c>
      <c r="C352" s="55" t="s">
        <v>1294</v>
      </c>
      <c r="D352" s="44" t="s">
        <v>1295</v>
      </c>
      <c r="E352" s="56">
        <v>6</v>
      </c>
      <c r="F352" s="46" t="s">
        <v>5814</v>
      </c>
      <c r="G352" s="47" t="s">
        <v>5814</v>
      </c>
      <c r="H352" s="47" t="s">
        <v>5882</v>
      </c>
      <c r="I352" s="48" t="s">
        <v>5956</v>
      </c>
      <c r="J352" s="48" t="s">
        <v>5970</v>
      </c>
      <c r="K352" s="48" t="s">
        <v>5878</v>
      </c>
      <c r="L352" s="45">
        <v>66</v>
      </c>
      <c r="M352" s="47" t="s">
        <v>5869</v>
      </c>
      <c r="N352" s="60">
        <v>12</v>
      </c>
      <c r="O352" s="58">
        <v>0</v>
      </c>
      <c r="P352" s="58">
        <v>2</v>
      </c>
      <c r="Q352" s="132">
        <v>3</v>
      </c>
      <c r="R352" s="60">
        <v>2</v>
      </c>
      <c r="S352" s="58">
        <v>0</v>
      </c>
      <c r="T352" s="58">
        <v>1</v>
      </c>
      <c r="U352" s="132">
        <v>1</v>
      </c>
      <c r="V352" s="58">
        <v>0</v>
      </c>
      <c r="W352" s="58">
        <v>0</v>
      </c>
      <c r="X352" s="58">
        <v>1</v>
      </c>
      <c r="Y352" s="132">
        <v>0</v>
      </c>
      <c r="Z352" s="61">
        <v>0</v>
      </c>
      <c r="AA352" s="59">
        <v>0</v>
      </c>
      <c r="AB352" s="59">
        <v>0</v>
      </c>
      <c r="AC352" s="132">
        <v>0</v>
      </c>
      <c r="AD352" s="61">
        <v>1</v>
      </c>
      <c r="AE352" s="59">
        <v>0</v>
      </c>
      <c r="AF352" s="59">
        <v>0</v>
      </c>
      <c r="AG352" s="132">
        <v>0</v>
      </c>
      <c r="AH352" s="61">
        <v>0</v>
      </c>
      <c r="AI352" s="132">
        <v>0</v>
      </c>
      <c r="AJ352" s="64">
        <f>IFERROR(VLOOKUP($B352,STOCK!$A:$H,3,0)," ")</f>
        <v>6</v>
      </c>
      <c r="AK352" s="65">
        <f>IFERROR(VLOOKUP($B352,STOCK!$A:$H,4,0)," ")</f>
        <v>7</v>
      </c>
      <c r="AL352" s="65">
        <f>IFERROR(VLOOKUP($B352,STOCK!$A:$H,5,0)," ")</f>
        <v>5</v>
      </c>
      <c r="AM352" s="65">
        <f>IFERROR(VLOOKUP($B352,STOCK!$A:$H,6,0)," ")</f>
        <v>5</v>
      </c>
      <c r="AN352" s="65">
        <f>IFERROR(VLOOKUP($B352,STOCK!$A:$H,7,0)," ")</f>
        <v>5</v>
      </c>
      <c r="AO352" s="65">
        <f>IFERROR(VLOOKUP($B352,STOCK!$A:$H,8,0)," ")</f>
        <v>5</v>
      </c>
      <c r="AP352" s="62">
        <f t="shared" si="65"/>
        <v>60</v>
      </c>
      <c r="AQ352" s="50">
        <f t="shared" si="66"/>
        <v>210</v>
      </c>
      <c r="AR352" s="50" t="str">
        <f t="shared" si="67"/>
        <v>SV</v>
      </c>
      <c r="AS352" s="50" t="str">
        <f t="shared" si="68"/>
        <v>SV</v>
      </c>
      <c r="AT352" s="50" t="str">
        <f t="shared" si="69"/>
        <v>SV</v>
      </c>
      <c r="AU352" s="63" t="str">
        <f t="shared" si="76"/>
        <v>SV</v>
      </c>
      <c r="AV352" s="67">
        <v>35463</v>
      </c>
      <c r="AW352" s="133">
        <v>33207.753700000001</v>
      </c>
      <c r="AX352" s="49">
        <v>39900</v>
      </c>
      <c r="AY352" s="51">
        <f t="shared" si="70"/>
        <v>0.12511631841637771</v>
      </c>
      <c r="AZ352" s="51">
        <f t="shared" si="71"/>
        <v>0.111203007518797</v>
      </c>
      <c r="BA352" s="49">
        <v>38900</v>
      </c>
      <c r="BB352" s="52">
        <v>3</v>
      </c>
      <c r="BC352" s="51">
        <f t="shared" si="72"/>
        <v>9.6917914446042364E-2</v>
      </c>
      <c r="BD352" s="51">
        <f t="shared" si="73"/>
        <v>8.8354755784061698E-2</v>
      </c>
      <c r="BE352" s="49">
        <v>37900</v>
      </c>
      <c r="BF352" s="52">
        <v>6</v>
      </c>
      <c r="BG352" s="51">
        <f t="shared" si="74"/>
        <v>6.8719510475707013E-2</v>
      </c>
      <c r="BH352" s="51">
        <f t="shared" si="75"/>
        <v>6.4300791556728229E-2</v>
      </c>
      <c r="BI352" s="282">
        <f t="shared" si="77"/>
        <v>4</v>
      </c>
    </row>
    <row r="353" spans="1:61" hidden="1">
      <c r="A353" s="54" t="s">
        <v>150</v>
      </c>
      <c r="B353" s="55" t="s">
        <v>1296</v>
      </c>
      <c r="C353" s="55" t="s">
        <v>1297</v>
      </c>
      <c r="D353" s="44" t="s">
        <v>1298</v>
      </c>
      <c r="E353" s="56">
        <v>12</v>
      </c>
      <c r="F353" s="46" t="s">
        <v>5814</v>
      </c>
      <c r="G353" s="47" t="s">
        <v>5814</v>
      </c>
      <c r="H353" s="47" t="s">
        <v>5882</v>
      </c>
      <c r="I353" s="48" t="s">
        <v>5956</v>
      </c>
      <c r="J353" s="48" t="s">
        <v>5970</v>
      </c>
      <c r="K353" s="48" t="s">
        <v>5958</v>
      </c>
      <c r="L353" s="45">
        <v>57</v>
      </c>
      <c r="M353" s="47" t="s">
        <v>5860</v>
      </c>
      <c r="N353" s="60">
        <v>3</v>
      </c>
      <c r="O353" s="58">
        <v>0</v>
      </c>
      <c r="P353" s="58">
        <v>1</v>
      </c>
      <c r="Q353" s="132">
        <v>1</v>
      </c>
      <c r="R353" s="60">
        <v>0</v>
      </c>
      <c r="S353" s="58">
        <v>0</v>
      </c>
      <c r="T353" s="58">
        <v>0</v>
      </c>
      <c r="U353" s="132">
        <v>0</v>
      </c>
      <c r="V353" s="58">
        <v>0</v>
      </c>
      <c r="W353" s="58">
        <v>1</v>
      </c>
      <c r="X353" s="58">
        <v>0</v>
      </c>
      <c r="Y353" s="132">
        <v>0</v>
      </c>
      <c r="Z353" s="61">
        <v>0</v>
      </c>
      <c r="AA353" s="59">
        <v>0</v>
      </c>
      <c r="AB353" s="59">
        <v>0</v>
      </c>
      <c r="AC353" s="132">
        <v>0</v>
      </c>
      <c r="AD353" s="61">
        <v>0</v>
      </c>
      <c r="AE353" s="59">
        <v>0</v>
      </c>
      <c r="AF353" s="59">
        <v>0</v>
      </c>
      <c r="AG353" s="132">
        <v>0</v>
      </c>
      <c r="AH353" s="61">
        <v>0</v>
      </c>
      <c r="AI353" s="132">
        <v>0</v>
      </c>
      <c r="AJ353" s="64">
        <f>IFERROR(VLOOKUP($B353,STOCK!$A:$H,3,0)," ")</f>
        <v>5</v>
      </c>
      <c r="AK353" s="65">
        <f>IFERROR(VLOOKUP($B353,STOCK!$A:$H,4,0)," ")</f>
        <v>11</v>
      </c>
      <c r="AL353" s="65">
        <f>IFERROR(VLOOKUP($B353,STOCK!$A:$H,5,0)," ")</f>
        <v>5</v>
      </c>
      <c r="AM353" s="65">
        <f>IFERROR(VLOOKUP($B353,STOCK!$A:$H,6,0)," ")</f>
        <v>7</v>
      </c>
      <c r="AN353" s="65">
        <f>IFERROR(VLOOKUP($B353,STOCK!$A:$H,7,0)," ")</f>
        <v>5</v>
      </c>
      <c r="AO353" s="65">
        <f>IFERROR(VLOOKUP($B353,STOCK!$A:$H,8,0)," ")</f>
        <v>3</v>
      </c>
      <c r="AP353" s="62">
        <f t="shared" si="65"/>
        <v>150</v>
      </c>
      <c r="AQ353" s="50" t="str">
        <f t="shared" si="66"/>
        <v>SV</v>
      </c>
      <c r="AR353" s="50" t="str">
        <f t="shared" si="67"/>
        <v>SV</v>
      </c>
      <c r="AS353" s="50" t="str">
        <f t="shared" si="68"/>
        <v>SV</v>
      </c>
      <c r="AT353" s="50" t="str">
        <f t="shared" si="69"/>
        <v>SV</v>
      </c>
      <c r="AU353" s="63" t="str">
        <f t="shared" si="76"/>
        <v>SV</v>
      </c>
      <c r="AV353" s="67">
        <v>51750</v>
      </c>
      <c r="AW353" s="133">
        <v>51725.738239999999</v>
      </c>
      <c r="AX353" s="49">
        <v>59900</v>
      </c>
      <c r="AY353" s="51">
        <f t="shared" si="70"/>
        <v>0.15748792270531409</v>
      </c>
      <c r="AZ353" s="51">
        <f t="shared" si="71"/>
        <v>0.13606010016694492</v>
      </c>
      <c r="BA353" s="49">
        <v>57900</v>
      </c>
      <c r="BB353" s="52">
        <v>3</v>
      </c>
      <c r="BC353" s="51">
        <f t="shared" si="72"/>
        <v>0.11884057971014483</v>
      </c>
      <c r="BD353" s="51">
        <f t="shared" si="73"/>
        <v>0.10621761658031088</v>
      </c>
      <c r="BE353" s="49">
        <v>55900</v>
      </c>
      <c r="BF353" s="52">
        <v>12</v>
      </c>
      <c r="BG353" s="51">
        <f t="shared" si="74"/>
        <v>8.0193236714975802E-2</v>
      </c>
      <c r="BH353" s="51">
        <f t="shared" si="75"/>
        <v>7.4239713774597496E-2</v>
      </c>
      <c r="BI353" s="282">
        <f t="shared" si="77"/>
        <v>1</v>
      </c>
    </row>
    <row r="354" spans="1:61" hidden="1">
      <c r="A354" s="54" t="s">
        <v>150</v>
      </c>
      <c r="B354" s="55" t="s">
        <v>1299</v>
      </c>
      <c r="C354" s="55" t="s">
        <v>1300</v>
      </c>
      <c r="D354" s="44" t="s">
        <v>1301</v>
      </c>
      <c r="E354" s="56">
        <v>12</v>
      </c>
      <c r="F354" s="46" t="s">
        <v>5814</v>
      </c>
      <c r="G354" s="47" t="s">
        <v>5814</v>
      </c>
      <c r="H354" s="47" t="s">
        <v>5882</v>
      </c>
      <c r="I354" s="48" t="s">
        <v>5956</v>
      </c>
      <c r="J354" s="48" t="s">
        <v>5970</v>
      </c>
      <c r="K354" s="48" t="s">
        <v>5958</v>
      </c>
      <c r="L354" s="45">
        <v>57</v>
      </c>
      <c r="M354" s="47" t="s">
        <v>5860</v>
      </c>
      <c r="N354" s="60">
        <v>1</v>
      </c>
      <c r="O354" s="58">
        <v>1</v>
      </c>
      <c r="P354" s="58">
        <v>4</v>
      </c>
      <c r="Q354" s="132">
        <v>0</v>
      </c>
      <c r="R354" s="60">
        <v>1</v>
      </c>
      <c r="S354" s="58">
        <v>1</v>
      </c>
      <c r="T354" s="58">
        <v>0</v>
      </c>
      <c r="U354" s="132">
        <v>0</v>
      </c>
      <c r="V354" s="58">
        <v>1</v>
      </c>
      <c r="W354" s="58">
        <v>3</v>
      </c>
      <c r="X354" s="58">
        <v>0</v>
      </c>
      <c r="Y354" s="132">
        <v>0</v>
      </c>
      <c r="Z354" s="61">
        <v>1</v>
      </c>
      <c r="AA354" s="59">
        <v>2</v>
      </c>
      <c r="AB354" s="59">
        <v>0</v>
      </c>
      <c r="AC354" s="132">
        <v>0</v>
      </c>
      <c r="AD354" s="61">
        <v>0</v>
      </c>
      <c r="AE354" s="59">
        <v>0</v>
      </c>
      <c r="AF354" s="59">
        <v>0</v>
      </c>
      <c r="AG354" s="132">
        <v>1</v>
      </c>
      <c r="AH354" s="61">
        <v>0</v>
      </c>
      <c r="AI354" s="132">
        <v>0</v>
      </c>
      <c r="AJ354" s="64">
        <f>IFERROR(VLOOKUP($B354,STOCK!$A:$H,3,0)," ")</f>
        <v>0</v>
      </c>
      <c r="AK354" s="65">
        <f>IFERROR(VLOOKUP($B354,STOCK!$A:$H,4,0)," ")</f>
        <v>4</v>
      </c>
      <c r="AL354" s="65">
        <f>IFERROR(VLOOKUP($B354,STOCK!$A:$H,5,0)," ")</f>
        <v>-3</v>
      </c>
      <c r="AM354" s="65">
        <f>IFERROR(VLOOKUP($B354,STOCK!$A:$H,6,0)," ")</f>
        <v>3</v>
      </c>
      <c r="AN354" s="65">
        <f>IFERROR(VLOOKUP($B354,STOCK!$A:$H,7,0)," ")</f>
        <v>3</v>
      </c>
      <c r="AO354" s="65">
        <f>IFERROR(VLOOKUP($B354,STOCK!$A:$H,8,0)," ")</f>
        <v>0</v>
      </c>
      <c r="AP354" s="62" t="str">
        <f t="shared" si="65"/>
        <v>Q</v>
      </c>
      <c r="AQ354" s="50" t="str">
        <f t="shared" si="66"/>
        <v>SV</v>
      </c>
      <c r="AR354" s="50" t="str">
        <f t="shared" si="67"/>
        <v>Q</v>
      </c>
      <c r="AS354" s="50" t="str">
        <f t="shared" si="68"/>
        <v>SV</v>
      </c>
      <c r="AT354" s="50">
        <f t="shared" si="69"/>
        <v>90</v>
      </c>
      <c r="AU354" s="63" t="str">
        <f t="shared" si="76"/>
        <v>Q</v>
      </c>
      <c r="AV354" s="67">
        <v>51750</v>
      </c>
      <c r="AW354" s="133">
        <v>51611.450109999998</v>
      </c>
      <c r="AX354" s="49">
        <v>59900</v>
      </c>
      <c r="AY354" s="51">
        <f t="shared" si="70"/>
        <v>0.15748792270531409</v>
      </c>
      <c r="AZ354" s="51">
        <f t="shared" si="71"/>
        <v>0.13606010016694492</v>
      </c>
      <c r="BA354" s="49">
        <v>57900</v>
      </c>
      <c r="BB354" s="52">
        <v>3</v>
      </c>
      <c r="BC354" s="51">
        <f t="shared" si="72"/>
        <v>0.11884057971014483</v>
      </c>
      <c r="BD354" s="51">
        <f t="shared" si="73"/>
        <v>0.10621761658031088</v>
      </c>
      <c r="BE354" s="49">
        <v>55900</v>
      </c>
      <c r="BF354" s="52">
        <v>12</v>
      </c>
      <c r="BG354" s="51">
        <f t="shared" si="74"/>
        <v>8.0193236714975802E-2</v>
      </c>
      <c r="BH354" s="51">
        <f t="shared" si="75"/>
        <v>7.4239713774597496E-2</v>
      </c>
      <c r="BI354" s="282">
        <f t="shared" si="77"/>
        <v>1</v>
      </c>
    </row>
    <row r="355" spans="1:61" hidden="1">
      <c r="A355" s="54" t="s">
        <v>150</v>
      </c>
      <c r="B355" s="55" t="s">
        <v>1302</v>
      </c>
      <c r="C355" s="55" t="s">
        <v>1303</v>
      </c>
      <c r="D355" s="44" t="s">
        <v>1304</v>
      </c>
      <c r="E355" s="56">
        <v>12</v>
      </c>
      <c r="F355" s="46" t="s">
        <v>5814</v>
      </c>
      <c r="G355" s="47" t="s">
        <v>5814</v>
      </c>
      <c r="H355" s="47" t="s">
        <v>5882</v>
      </c>
      <c r="I355" s="48" t="s">
        <v>5956</v>
      </c>
      <c r="J355" s="48" t="s">
        <v>5970</v>
      </c>
      <c r="K355" s="48" t="s">
        <v>5958</v>
      </c>
      <c r="L355" s="45">
        <v>57</v>
      </c>
      <c r="M355" s="47" t="s">
        <v>5860</v>
      </c>
      <c r="N355" s="60">
        <v>0</v>
      </c>
      <c r="O355" s="58">
        <v>0</v>
      </c>
      <c r="P355" s="58">
        <v>0</v>
      </c>
      <c r="Q355" s="132">
        <v>0</v>
      </c>
      <c r="R355" s="60">
        <v>0</v>
      </c>
      <c r="S355" s="58">
        <v>3</v>
      </c>
      <c r="T355" s="58">
        <v>1</v>
      </c>
      <c r="U355" s="132">
        <v>1</v>
      </c>
      <c r="V355" s="58">
        <v>0</v>
      </c>
      <c r="W355" s="58">
        <v>0</v>
      </c>
      <c r="X355" s="58">
        <v>0</v>
      </c>
      <c r="Y355" s="132">
        <v>0</v>
      </c>
      <c r="Z355" s="61">
        <v>0</v>
      </c>
      <c r="AA355" s="59">
        <v>0</v>
      </c>
      <c r="AB355" s="59">
        <v>0</v>
      </c>
      <c r="AC355" s="132">
        <v>0</v>
      </c>
      <c r="AD355" s="61">
        <v>0</v>
      </c>
      <c r="AE355" s="59">
        <v>0</v>
      </c>
      <c r="AF355" s="59">
        <v>0</v>
      </c>
      <c r="AG355" s="132">
        <v>0</v>
      </c>
      <c r="AH355" s="61">
        <v>0</v>
      </c>
      <c r="AI355" s="132">
        <v>0</v>
      </c>
      <c r="AJ355" s="64">
        <f>IFERROR(VLOOKUP($B355,STOCK!$A:$H,3,0)," ")</f>
        <v>11</v>
      </c>
      <c r="AK355" s="65">
        <f>IFERROR(VLOOKUP($B355,STOCK!$A:$H,4,0)," ")</f>
        <v>6</v>
      </c>
      <c r="AL355" s="65">
        <f>IFERROR(VLOOKUP($B355,STOCK!$A:$H,5,0)," ")</f>
        <v>6</v>
      </c>
      <c r="AM355" s="65">
        <f>IFERROR(VLOOKUP($B355,STOCK!$A:$H,6,0)," ")</f>
        <v>6</v>
      </c>
      <c r="AN355" s="65">
        <f>IFERROR(VLOOKUP($B355,STOCK!$A:$H,7,0)," ")</f>
        <v>6</v>
      </c>
      <c r="AO355" s="65">
        <f>IFERROR(VLOOKUP($B355,STOCK!$A:$H,8,0)," ")</f>
        <v>3</v>
      </c>
      <c r="AP355" s="62" t="str">
        <f t="shared" si="65"/>
        <v>SV</v>
      </c>
      <c r="AQ355" s="50">
        <f t="shared" si="66"/>
        <v>180</v>
      </c>
      <c r="AR355" s="50" t="str">
        <f t="shared" si="67"/>
        <v>SV</v>
      </c>
      <c r="AS355" s="50" t="str">
        <f t="shared" si="68"/>
        <v>SV</v>
      </c>
      <c r="AT355" s="50" t="str">
        <f t="shared" si="69"/>
        <v>SV</v>
      </c>
      <c r="AU355" s="63" t="str">
        <f t="shared" si="76"/>
        <v>SV</v>
      </c>
      <c r="AV355" s="67">
        <v>68250</v>
      </c>
      <c r="AW355" s="133">
        <v>65903.776840000006</v>
      </c>
      <c r="AX355" s="49">
        <v>79900</v>
      </c>
      <c r="AY355" s="51">
        <f t="shared" si="70"/>
        <v>0.17069597069597076</v>
      </c>
      <c r="AZ355" s="51">
        <f t="shared" si="71"/>
        <v>0.14580725907384232</v>
      </c>
      <c r="BA355" s="49">
        <v>77900</v>
      </c>
      <c r="BB355" s="52">
        <v>3</v>
      </c>
      <c r="BC355" s="51">
        <f t="shared" si="72"/>
        <v>0.14139194139194133</v>
      </c>
      <c r="BD355" s="51">
        <f t="shared" si="73"/>
        <v>0.12387676508344031</v>
      </c>
      <c r="BE355" s="49">
        <v>74900</v>
      </c>
      <c r="BF355" s="52">
        <v>12</v>
      </c>
      <c r="BG355" s="51">
        <f t="shared" si="74"/>
        <v>9.7435897435897534E-2</v>
      </c>
      <c r="BH355" s="51">
        <f t="shared" si="75"/>
        <v>8.8785046728971959E-2</v>
      </c>
      <c r="BI355" s="282">
        <f t="shared" si="77"/>
        <v>1</v>
      </c>
    </row>
    <row r="356" spans="1:61" hidden="1">
      <c r="A356" s="54" t="s">
        <v>150</v>
      </c>
      <c r="B356" s="55" t="s">
        <v>1305</v>
      </c>
      <c r="C356" s="55" t="s">
        <v>1306</v>
      </c>
      <c r="D356" s="44" t="s">
        <v>1307</v>
      </c>
      <c r="E356" s="56">
        <v>12</v>
      </c>
      <c r="F356" s="46" t="s">
        <v>5814</v>
      </c>
      <c r="G356" s="47" t="s">
        <v>5814</v>
      </c>
      <c r="H356" s="47" t="s">
        <v>5882</v>
      </c>
      <c r="I356" s="48" t="s">
        <v>5956</v>
      </c>
      <c r="J356" s="48" t="s">
        <v>5970</v>
      </c>
      <c r="K356" s="48" t="s">
        <v>5958</v>
      </c>
      <c r="L356" s="45">
        <v>57</v>
      </c>
      <c r="M356" s="47" t="s">
        <v>5860</v>
      </c>
      <c r="N356" s="60">
        <v>1</v>
      </c>
      <c r="O356" s="58">
        <v>0</v>
      </c>
      <c r="P356" s="58">
        <v>0</v>
      </c>
      <c r="Q356" s="132">
        <v>0</v>
      </c>
      <c r="R356" s="60">
        <v>0</v>
      </c>
      <c r="S356" s="58">
        <v>0</v>
      </c>
      <c r="T356" s="58">
        <v>0</v>
      </c>
      <c r="U356" s="132">
        <v>0</v>
      </c>
      <c r="V356" s="58">
        <v>0</v>
      </c>
      <c r="W356" s="58">
        <v>0</v>
      </c>
      <c r="X356" s="58">
        <v>0</v>
      </c>
      <c r="Y356" s="132">
        <v>0</v>
      </c>
      <c r="Z356" s="61">
        <v>0</v>
      </c>
      <c r="AA356" s="59">
        <v>0</v>
      </c>
      <c r="AB356" s="59">
        <v>0</v>
      </c>
      <c r="AC356" s="132">
        <v>0</v>
      </c>
      <c r="AD356" s="61">
        <v>0</v>
      </c>
      <c r="AE356" s="59">
        <v>0</v>
      </c>
      <c r="AF356" s="59">
        <v>0</v>
      </c>
      <c r="AG356" s="132">
        <v>0</v>
      </c>
      <c r="AH356" s="61">
        <v>0</v>
      </c>
      <c r="AI356" s="132">
        <v>0</v>
      </c>
      <c r="AJ356" s="64">
        <f>IFERROR(VLOOKUP($B356,STOCK!$A:$H,3,0)," ")</f>
        <v>6</v>
      </c>
      <c r="AK356" s="65">
        <f>IFERROR(VLOOKUP($B356,STOCK!$A:$H,4,0)," ")</f>
        <v>6</v>
      </c>
      <c r="AL356" s="65">
        <f>IFERROR(VLOOKUP($B356,STOCK!$A:$H,5,0)," ")</f>
        <v>6</v>
      </c>
      <c r="AM356" s="65">
        <f>IFERROR(VLOOKUP($B356,STOCK!$A:$H,6,0)," ")</f>
        <v>4</v>
      </c>
      <c r="AN356" s="65">
        <f>IFERROR(VLOOKUP($B356,STOCK!$A:$H,7,0)," ")</f>
        <v>5</v>
      </c>
      <c r="AO356" s="65">
        <f>IFERROR(VLOOKUP($B356,STOCK!$A:$H,8,0)," ")</f>
        <v>0</v>
      </c>
      <c r="AP356" s="62" t="str">
        <f t="shared" si="65"/>
        <v>SV</v>
      </c>
      <c r="AQ356" s="50" t="str">
        <f t="shared" si="66"/>
        <v>SV</v>
      </c>
      <c r="AR356" s="50" t="str">
        <f t="shared" si="67"/>
        <v>SV</v>
      </c>
      <c r="AS356" s="50" t="str">
        <f t="shared" si="68"/>
        <v>SV</v>
      </c>
      <c r="AT356" s="50" t="str">
        <f t="shared" si="69"/>
        <v>SV</v>
      </c>
      <c r="AU356" s="63" t="str">
        <f t="shared" si="76"/>
        <v>Q</v>
      </c>
      <c r="AV356" s="67">
        <v>68250</v>
      </c>
      <c r="AW356" s="133">
        <v>55603.219980000002</v>
      </c>
      <c r="AX356" s="49">
        <v>79900</v>
      </c>
      <c r="AY356" s="51">
        <f t="shared" si="70"/>
        <v>0.17069597069597076</v>
      </c>
      <c r="AZ356" s="51">
        <f t="shared" si="71"/>
        <v>0.14580725907384232</v>
      </c>
      <c r="BA356" s="49">
        <v>77900</v>
      </c>
      <c r="BB356" s="52">
        <v>3</v>
      </c>
      <c r="BC356" s="51">
        <f t="shared" si="72"/>
        <v>0.14139194139194133</v>
      </c>
      <c r="BD356" s="51">
        <f t="shared" si="73"/>
        <v>0.12387676508344031</v>
      </c>
      <c r="BE356" s="49">
        <v>74900</v>
      </c>
      <c r="BF356" s="52">
        <v>12</v>
      </c>
      <c r="BG356" s="51">
        <f t="shared" si="74"/>
        <v>9.7435897435897534E-2</v>
      </c>
      <c r="BH356" s="51">
        <f t="shared" si="75"/>
        <v>8.8785046728971959E-2</v>
      </c>
      <c r="BI356" s="282">
        <f t="shared" si="77"/>
        <v>0</v>
      </c>
    </row>
    <row r="357" spans="1:61" hidden="1">
      <c r="A357" s="54" t="s">
        <v>150</v>
      </c>
      <c r="B357" s="55" t="s">
        <v>1308</v>
      </c>
      <c r="C357" s="55" t="s">
        <v>1309</v>
      </c>
      <c r="D357" s="44" t="s">
        <v>1310</v>
      </c>
      <c r="E357" s="56">
        <v>12</v>
      </c>
      <c r="F357" s="46" t="s">
        <v>5814</v>
      </c>
      <c r="G357" s="47" t="s">
        <v>5814</v>
      </c>
      <c r="H357" s="47" t="s">
        <v>5882</v>
      </c>
      <c r="I357" s="48" t="s">
        <v>5956</v>
      </c>
      <c r="J357" s="48" t="s">
        <v>5970</v>
      </c>
      <c r="K357" s="48" t="s">
        <v>5958</v>
      </c>
      <c r="L357" s="45">
        <v>57</v>
      </c>
      <c r="M357" s="47" t="s">
        <v>5860</v>
      </c>
      <c r="N357" s="60">
        <v>0</v>
      </c>
      <c r="O357" s="58">
        <v>0</v>
      </c>
      <c r="P357" s="58">
        <v>0</v>
      </c>
      <c r="Q357" s="132">
        <v>0</v>
      </c>
      <c r="R357" s="60">
        <v>0</v>
      </c>
      <c r="S357" s="58">
        <v>1</v>
      </c>
      <c r="T357" s="58">
        <v>0</v>
      </c>
      <c r="U357" s="132">
        <v>0</v>
      </c>
      <c r="V357" s="58">
        <v>0</v>
      </c>
      <c r="W357" s="58">
        <v>0</v>
      </c>
      <c r="X357" s="58">
        <v>0</v>
      </c>
      <c r="Y357" s="132">
        <v>0</v>
      </c>
      <c r="Z357" s="61">
        <v>1</v>
      </c>
      <c r="AA357" s="59">
        <v>0</v>
      </c>
      <c r="AB357" s="59">
        <v>1</v>
      </c>
      <c r="AC357" s="132">
        <v>1</v>
      </c>
      <c r="AD357" s="61">
        <v>0</v>
      </c>
      <c r="AE357" s="59">
        <v>0</v>
      </c>
      <c r="AF357" s="59">
        <v>0</v>
      </c>
      <c r="AG357" s="132">
        <v>0</v>
      </c>
      <c r="AH357" s="61">
        <v>0</v>
      </c>
      <c r="AI357" s="132">
        <v>0</v>
      </c>
      <c r="AJ357" s="64">
        <f>IFERROR(VLOOKUP($B357,STOCK!$A:$H,3,0)," ")</f>
        <v>6</v>
      </c>
      <c r="AK357" s="65">
        <f>IFERROR(VLOOKUP($B357,STOCK!$A:$H,4,0)," ")</f>
        <v>9</v>
      </c>
      <c r="AL357" s="65">
        <f>IFERROR(VLOOKUP($B357,STOCK!$A:$H,5,0)," ")</f>
        <v>6</v>
      </c>
      <c r="AM357" s="65">
        <f>IFERROR(VLOOKUP($B357,STOCK!$A:$H,6,0)," ")</f>
        <v>4</v>
      </c>
      <c r="AN357" s="65">
        <f>IFERROR(VLOOKUP($B357,STOCK!$A:$H,7,0)," ")</f>
        <v>6</v>
      </c>
      <c r="AO357" s="65">
        <f>IFERROR(VLOOKUP($B357,STOCK!$A:$H,8,0)," ")</f>
        <v>3</v>
      </c>
      <c r="AP357" s="62" t="str">
        <f t="shared" si="65"/>
        <v>SV</v>
      </c>
      <c r="AQ357" s="50" t="str">
        <f t="shared" si="66"/>
        <v>SV</v>
      </c>
      <c r="AR357" s="50" t="str">
        <f t="shared" si="67"/>
        <v>SV</v>
      </c>
      <c r="AS357" s="50">
        <f t="shared" si="68"/>
        <v>120</v>
      </c>
      <c r="AT357" s="50" t="str">
        <f t="shared" si="69"/>
        <v>SV</v>
      </c>
      <c r="AU357" s="63" t="str">
        <f t="shared" si="76"/>
        <v>SV</v>
      </c>
      <c r="AV357" s="67">
        <v>53700</v>
      </c>
      <c r="AW357" s="133">
        <v>53699.847739999997</v>
      </c>
      <c r="AX357" s="49">
        <v>67900</v>
      </c>
      <c r="AY357" s="51">
        <f t="shared" si="70"/>
        <v>0.26443202979515834</v>
      </c>
      <c r="AZ357" s="51">
        <f t="shared" si="71"/>
        <v>0.20913107511045656</v>
      </c>
      <c r="BA357" s="49">
        <v>65900</v>
      </c>
      <c r="BB357" s="52">
        <v>3</v>
      </c>
      <c r="BC357" s="51">
        <f t="shared" si="72"/>
        <v>0.22718808193668538</v>
      </c>
      <c r="BD357" s="51">
        <f t="shared" si="73"/>
        <v>0.18512898330804248</v>
      </c>
      <c r="BE357" s="49">
        <v>63900</v>
      </c>
      <c r="BF357" s="52">
        <v>12</v>
      </c>
      <c r="BG357" s="51">
        <f t="shared" si="74"/>
        <v>0.1899441340782122</v>
      </c>
      <c r="BH357" s="51">
        <f t="shared" si="75"/>
        <v>0.15962441314553991</v>
      </c>
      <c r="BI357" s="282">
        <f t="shared" si="77"/>
        <v>1</v>
      </c>
    </row>
    <row r="358" spans="1:61" hidden="1">
      <c r="A358" s="54" t="s">
        <v>150</v>
      </c>
      <c r="B358" s="55" t="s">
        <v>1311</v>
      </c>
      <c r="C358" s="55" t="s">
        <v>1312</v>
      </c>
      <c r="D358" s="44" t="s">
        <v>1313</v>
      </c>
      <c r="E358" s="56">
        <v>12</v>
      </c>
      <c r="F358" s="46" t="s">
        <v>5814</v>
      </c>
      <c r="G358" s="47" t="s">
        <v>5814</v>
      </c>
      <c r="H358" s="47" t="s">
        <v>5882</v>
      </c>
      <c r="I358" s="48" t="s">
        <v>5956</v>
      </c>
      <c r="J358" s="48" t="s">
        <v>5970</v>
      </c>
      <c r="K358" s="48" t="s">
        <v>5958</v>
      </c>
      <c r="L358" s="45">
        <v>57</v>
      </c>
      <c r="M358" s="47" t="s">
        <v>5860</v>
      </c>
      <c r="N358" s="60">
        <v>0</v>
      </c>
      <c r="O358" s="58">
        <v>0</v>
      </c>
      <c r="P358" s="58">
        <v>1</v>
      </c>
      <c r="Q358" s="132">
        <v>1</v>
      </c>
      <c r="R358" s="60">
        <v>1</v>
      </c>
      <c r="S358" s="58">
        <v>1</v>
      </c>
      <c r="T358" s="58">
        <v>3</v>
      </c>
      <c r="U358" s="132">
        <v>5</v>
      </c>
      <c r="V358" s="58">
        <v>0</v>
      </c>
      <c r="W358" s="58">
        <v>0</v>
      </c>
      <c r="X358" s="58">
        <v>0</v>
      </c>
      <c r="Y358" s="132">
        <v>0</v>
      </c>
      <c r="Z358" s="61">
        <v>0</v>
      </c>
      <c r="AA358" s="59">
        <v>0</v>
      </c>
      <c r="AB358" s="59">
        <v>1</v>
      </c>
      <c r="AC358" s="132">
        <v>1</v>
      </c>
      <c r="AD358" s="61">
        <v>1</v>
      </c>
      <c r="AE358" s="59">
        <v>0</v>
      </c>
      <c r="AF358" s="59">
        <v>0</v>
      </c>
      <c r="AG358" s="132">
        <v>0</v>
      </c>
      <c r="AH358" s="61">
        <v>0</v>
      </c>
      <c r="AI358" s="132">
        <v>0</v>
      </c>
      <c r="AJ358" s="64">
        <f>IFERROR(VLOOKUP($B358,STOCK!$A:$H,3,0)," ")</f>
        <v>3</v>
      </c>
      <c r="AK358" s="65">
        <f>IFERROR(VLOOKUP($B358,STOCK!$A:$H,4,0)," ")</f>
        <v>0</v>
      </c>
      <c r="AL358" s="65">
        <f>IFERROR(VLOOKUP($B358,STOCK!$A:$H,5,0)," ")</f>
        <v>0</v>
      </c>
      <c r="AM358" s="65">
        <f>IFERROR(VLOOKUP($B358,STOCK!$A:$H,6,0)," ")</f>
        <v>4</v>
      </c>
      <c r="AN358" s="65">
        <f>IFERROR(VLOOKUP($B358,STOCK!$A:$H,7,0)," ")</f>
        <v>5</v>
      </c>
      <c r="AO358" s="65">
        <f>IFERROR(VLOOKUP($B358,STOCK!$A:$H,8,0)," ")</f>
        <v>0</v>
      </c>
      <c r="AP358" s="62">
        <f t="shared" si="65"/>
        <v>90</v>
      </c>
      <c r="AQ358" s="50" t="str">
        <f t="shared" si="66"/>
        <v>Q</v>
      </c>
      <c r="AR358" s="50" t="str">
        <f t="shared" si="67"/>
        <v>Q</v>
      </c>
      <c r="AS358" s="50">
        <f t="shared" si="68"/>
        <v>120</v>
      </c>
      <c r="AT358" s="50" t="str">
        <f t="shared" si="69"/>
        <v>SV</v>
      </c>
      <c r="AU358" s="63" t="str">
        <f t="shared" si="76"/>
        <v>Q</v>
      </c>
      <c r="AV358" s="67">
        <v>51750</v>
      </c>
      <c r="AW358" s="133">
        <v>49736.5671</v>
      </c>
      <c r="AX358" s="49">
        <v>59900</v>
      </c>
      <c r="AY358" s="51">
        <f t="shared" si="70"/>
        <v>0.15748792270531409</v>
      </c>
      <c r="AZ358" s="51">
        <f t="shared" si="71"/>
        <v>0.13606010016694492</v>
      </c>
      <c r="BA358" s="49">
        <v>57900</v>
      </c>
      <c r="BB358" s="52">
        <v>3</v>
      </c>
      <c r="BC358" s="51">
        <f t="shared" si="72"/>
        <v>0.11884057971014483</v>
      </c>
      <c r="BD358" s="51">
        <f t="shared" si="73"/>
        <v>0.10621761658031088</v>
      </c>
      <c r="BE358" s="49">
        <v>55900</v>
      </c>
      <c r="BF358" s="52">
        <v>12</v>
      </c>
      <c r="BG358" s="51">
        <f t="shared" si="74"/>
        <v>8.0193236714975802E-2</v>
      </c>
      <c r="BH358" s="51">
        <f t="shared" si="75"/>
        <v>7.4239713774597496E-2</v>
      </c>
      <c r="BI358" s="282">
        <f t="shared" si="77"/>
        <v>7</v>
      </c>
    </row>
    <row r="359" spans="1:61" hidden="1">
      <c r="A359" s="54" t="s">
        <v>150</v>
      </c>
      <c r="B359" s="55" t="s">
        <v>1314</v>
      </c>
      <c r="C359" s="55" t="s">
        <v>1315</v>
      </c>
      <c r="D359" s="44" t="s">
        <v>1316</v>
      </c>
      <c r="E359" s="56">
        <v>12</v>
      </c>
      <c r="F359" s="46" t="s">
        <v>5814</v>
      </c>
      <c r="G359" s="47" t="s">
        <v>5814</v>
      </c>
      <c r="H359" s="47" t="s">
        <v>5882</v>
      </c>
      <c r="I359" s="48" t="s">
        <v>5956</v>
      </c>
      <c r="J359" s="48" t="s">
        <v>5970</v>
      </c>
      <c r="K359" s="48" t="s">
        <v>5958</v>
      </c>
      <c r="L359" s="45">
        <v>57</v>
      </c>
      <c r="M359" s="47" t="s">
        <v>5860</v>
      </c>
      <c r="N359" s="60">
        <v>1</v>
      </c>
      <c r="O359" s="58">
        <v>0</v>
      </c>
      <c r="P359" s="58">
        <v>3</v>
      </c>
      <c r="Q359" s="132">
        <v>4</v>
      </c>
      <c r="R359" s="60">
        <v>1</v>
      </c>
      <c r="S359" s="58">
        <v>0</v>
      </c>
      <c r="T359" s="58">
        <v>0</v>
      </c>
      <c r="U359" s="132">
        <v>0</v>
      </c>
      <c r="V359" s="58">
        <v>0</v>
      </c>
      <c r="W359" s="58">
        <v>2</v>
      </c>
      <c r="X359" s="58">
        <v>0</v>
      </c>
      <c r="Y359" s="132">
        <v>0</v>
      </c>
      <c r="Z359" s="61">
        <v>0</v>
      </c>
      <c r="AA359" s="59">
        <v>0</v>
      </c>
      <c r="AB359" s="59">
        <v>2</v>
      </c>
      <c r="AC359" s="132">
        <v>2</v>
      </c>
      <c r="AD359" s="61">
        <v>0</v>
      </c>
      <c r="AE359" s="59">
        <v>0</v>
      </c>
      <c r="AF359" s="59">
        <v>0</v>
      </c>
      <c r="AG359" s="132">
        <v>0</v>
      </c>
      <c r="AH359" s="61">
        <v>0</v>
      </c>
      <c r="AI359" s="132">
        <v>0</v>
      </c>
      <c r="AJ359" s="64">
        <f>IFERROR(VLOOKUP($B359,STOCK!$A:$H,3,0)," ")</f>
        <v>2</v>
      </c>
      <c r="AK359" s="65">
        <f>IFERROR(VLOOKUP($B359,STOCK!$A:$H,4,0)," ")</f>
        <v>5</v>
      </c>
      <c r="AL359" s="65">
        <f>IFERROR(VLOOKUP($B359,STOCK!$A:$H,5,0)," ")</f>
        <v>5</v>
      </c>
      <c r="AM359" s="65">
        <f>IFERROR(VLOOKUP($B359,STOCK!$A:$H,6,0)," ")</f>
        <v>4</v>
      </c>
      <c r="AN359" s="65">
        <f>IFERROR(VLOOKUP($B359,STOCK!$A:$H,7,0)," ")</f>
        <v>6</v>
      </c>
      <c r="AO359" s="65">
        <f>IFERROR(VLOOKUP($B359,STOCK!$A:$H,8,0)," ")</f>
        <v>3</v>
      </c>
      <c r="AP359" s="62">
        <f t="shared" si="65"/>
        <v>15</v>
      </c>
      <c r="AQ359" s="50" t="str">
        <f t="shared" si="66"/>
        <v>SV</v>
      </c>
      <c r="AR359" s="50" t="str">
        <f t="shared" si="67"/>
        <v>SV</v>
      </c>
      <c r="AS359" s="50">
        <f t="shared" si="68"/>
        <v>60</v>
      </c>
      <c r="AT359" s="50" t="str">
        <f t="shared" si="69"/>
        <v>SV</v>
      </c>
      <c r="AU359" s="63" t="str">
        <f t="shared" si="76"/>
        <v>SV</v>
      </c>
      <c r="AV359" s="67">
        <v>51750</v>
      </c>
      <c r="AW359" s="133">
        <v>51668.212529999997</v>
      </c>
      <c r="AX359" s="49">
        <v>59900</v>
      </c>
      <c r="AY359" s="51">
        <f t="shared" si="70"/>
        <v>0.15748792270531409</v>
      </c>
      <c r="AZ359" s="51">
        <f t="shared" si="71"/>
        <v>0.13606010016694492</v>
      </c>
      <c r="BA359" s="49">
        <v>57900</v>
      </c>
      <c r="BB359" s="52">
        <v>3</v>
      </c>
      <c r="BC359" s="51">
        <f t="shared" si="72"/>
        <v>0.11884057971014483</v>
      </c>
      <c r="BD359" s="51">
        <f t="shared" si="73"/>
        <v>0.10621761658031088</v>
      </c>
      <c r="BE359" s="49">
        <v>55900</v>
      </c>
      <c r="BF359" s="52">
        <v>12</v>
      </c>
      <c r="BG359" s="51">
        <f t="shared" si="74"/>
        <v>8.0193236714975802E-2</v>
      </c>
      <c r="BH359" s="51">
        <f t="shared" si="75"/>
        <v>7.4239713774597496E-2</v>
      </c>
      <c r="BI359" s="282">
        <f t="shared" si="77"/>
        <v>6</v>
      </c>
    </row>
    <row r="360" spans="1:61" hidden="1">
      <c r="A360" s="54" t="s">
        <v>150</v>
      </c>
      <c r="B360" s="55" t="s">
        <v>1317</v>
      </c>
      <c r="C360" s="55" t="s">
        <v>1318</v>
      </c>
      <c r="D360" s="44" t="s">
        <v>1226</v>
      </c>
      <c r="E360" s="56">
        <v>12</v>
      </c>
      <c r="F360" s="46" t="s">
        <v>5814</v>
      </c>
      <c r="G360" s="47" t="s">
        <v>5814</v>
      </c>
      <c r="H360" s="47" t="s">
        <v>5882</v>
      </c>
      <c r="I360" s="48" t="s">
        <v>5956</v>
      </c>
      <c r="J360" s="48" t="s">
        <v>5970</v>
      </c>
      <c r="K360" s="48" t="s">
        <v>5958</v>
      </c>
      <c r="L360" s="45">
        <v>57</v>
      </c>
      <c r="M360" s="47" t="s">
        <v>5860</v>
      </c>
      <c r="N360" s="60">
        <v>1</v>
      </c>
      <c r="O360" s="58">
        <v>0</v>
      </c>
      <c r="P360" s="58">
        <v>0</v>
      </c>
      <c r="Q360" s="132">
        <v>1</v>
      </c>
      <c r="R360" s="60">
        <v>0</v>
      </c>
      <c r="S360" s="58">
        <v>0</v>
      </c>
      <c r="T360" s="58">
        <v>0</v>
      </c>
      <c r="U360" s="132">
        <v>0</v>
      </c>
      <c r="V360" s="58">
        <v>0</v>
      </c>
      <c r="W360" s="58">
        <v>1</v>
      </c>
      <c r="X360" s="58">
        <v>0</v>
      </c>
      <c r="Y360" s="132">
        <v>1</v>
      </c>
      <c r="Z360" s="61">
        <v>2</v>
      </c>
      <c r="AA360" s="59">
        <v>0</v>
      </c>
      <c r="AB360" s="59">
        <v>0</v>
      </c>
      <c r="AC360" s="132">
        <v>0</v>
      </c>
      <c r="AD360" s="61">
        <v>1</v>
      </c>
      <c r="AE360" s="59">
        <v>1</v>
      </c>
      <c r="AF360" s="59">
        <v>0</v>
      </c>
      <c r="AG360" s="132">
        <v>0</v>
      </c>
      <c r="AH360" s="61">
        <v>0</v>
      </c>
      <c r="AI360" s="132">
        <v>0</v>
      </c>
      <c r="AJ360" s="64">
        <f>IFERROR(VLOOKUP($B360,STOCK!$A:$H,3,0)," ")</f>
        <v>3</v>
      </c>
      <c r="AK360" s="65">
        <f>IFERROR(VLOOKUP($B360,STOCK!$A:$H,4,0)," ")</f>
        <v>12</v>
      </c>
      <c r="AL360" s="65">
        <f>IFERROR(VLOOKUP($B360,STOCK!$A:$H,5,0)," ")</f>
        <v>2</v>
      </c>
      <c r="AM360" s="65">
        <f>IFERROR(VLOOKUP($B360,STOCK!$A:$H,6,0)," ")</f>
        <v>3</v>
      </c>
      <c r="AN360" s="65">
        <f>IFERROR(VLOOKUP($B360,STOCK!$A:$H,7,0)," ")</f>
        <v>4</v>
      </c>
      <c r="AO360" s="65">
        <f>IFERROR(VLOOKUP($B360,STOCK!$A:$H,8,0)," ")</f>
        <v>0</v>
      </c>
      <c r="AP360" s="62">
        <f t="shared" si="65"/>
        <v>90</v>
      </c>
      <c r="AQ360" s="50" t="str">
        <f t="shared" si="66"/>
        <v>SV</v>
      </c>
      <c r="AR360" s="50">
        <f t="shared" si="67"/>
        <v>60</v>
      </c>
      <c r="AS360" s="50" t="str">
        <f t="shared" si="68"/>
        <v>SV</v>
      </c>
      <c r="AT360" s="50" t="str">
        <f t="shared" si="69"/>
        <v>SV</v>
      </c>
      <c r="AU360" s="63" t="str">
        <f t="shared" si="76"/>
        <v>Q</v>
      </c>
      <c r="AV360" s="67">
        <v>51750</v>
      </c>
      <c r="AW360" s="133">
        <v>51749.529369999997</v>
      </c>
      <c r="AX360" s="49">
        <v>59900</v>
      </c>
      <c r="AY360" s="51">
        <f t="shared" si="70"/>
        <v>0.15748792270531409</v>
      </c>
      <c r="AZ360" s="51">
        <f t="shared" si="71"/>
        <v>0.13606010016694492</v>
      </c>
      <c r="BA360" s="49">
        <v>57900</v>
      </c>
      <c r="BB360" s="52">
        <v>3</v>
      </c>
      <c r="BC360" s="51">
        <f t="shared" si="72"/>
        <v>0.11884057971014483</v>
      </c>
      <c r="BD360" s="51">
        <f t="shared" si="73"/>
        <v>0.10621761658031088</v>
      </c>
      <c r="BE360" s="49">
        <v>55900</v>
      </c>
      <c r="BF360" s="52">
        <v>12</v>
      </c>
      <c r="BG360" s="51">
        <f t="shared" si="74"/>
        <v>8.0193236714975802E-2</v>
      </c>
      <c r="BH360" s="51">
        <f t="shared" si="75"/>
        <v>7.4239713774597496E-2</v>
      </c>
      <c r="BI360" s="282">
        <f t="shared" si="77"/>
        <v>2</v>
      </c>
    </row>
    <row r="361" spans="1:61" hidden="1">
      <c r="A361" s="54" t="s">
        <v>150</v>
      </c>
      <c r="B361" s="55" t="s">
        <v>1319</v>
      </c>
      <c r="C361" s="55" t="s">
        <v>1320</v>
      </c>
      <c r="D361" s="44" t="s">
        <v>1321</v>
      </c>
      <c r="E361" s="56">
        <v>12</v>
      </c>
      <c r="F361" s="46" t="s">
        <v>5814</v>
      </c>
      <c r="G361" s="47" t="s">
        <v>5814</v>
      </c>
      <c r="H361" s="47" t="s">
        <v>5882</v>
      </c>
      <c r="I361" s="48" t="s">
        <v>5956</v>
      </c>
      <c r="J361" s="48" t="s">
        <v>5970</v>
      </c>
      <c r="K361" s="48" t="s">
        <v>5958</v>
      </c>
      <c r="L361" s="45">
        <v>57</v>
      </c>
      <c r="M361" s="47" t="s">
        <v>5860</v>
      </c>
      <c r="N361" s="60">
        <v>2</v>
      </c>
      <c r="O361" s="58">
        <v>3</v>
      </c>
      <c r="P361" s="58">
        <v>4</v>
      </c>
      <c r="Q361" s="132">
        <v>1</v>
      </c>
      <c r="R361" s="60">
        <v>0</v>
      </c>
      <c r="S361" s="58">
        <v>0</v>
      </c>
      <c r="T361" s="58">
        <v>5</v>
      </c>
      <c r="U361" s="132">
        <v>0</v>
      </c>
      <c r="V361" s="58">
        <v>5</v>
      </c>
      <c r="W361" s="58">
        <v>4</v>
      </c>
      <c r="X361" s="58">
        <v>0</v>
      </c>
      <c r="Y361" s="132">
        <v>1</v>
      </c>
      <c r="Z361" s="61">
        <v>0</v>
      </c>
      <c r="AA361" s="59">
        <v>0</v>
      </c>
      <c r="AB361" s="59">
        <v>0</v>
      </c>
      <c r="AC361" s="132">
        <v>0</v>
      </c>
      <c r="AD361" s="61">
        <v>0</v>
      </c>
      <c r="AE361" s="59">
        <v>0</v>
      </c>
      <c r="AF361" s="59">
        <v>0</v>
      </c>
      <c r="AG361" s="132">
        <v>0</v>
      </c>
      <c r="AH361" s="61">
        <v>0</v>
      </c>
      <c r="AI361" s="132">
        <v>0</v>
      </c>
      <c r="AJ361" s="64">
        <f>IFERROR(VLOOKUP($B361,STOCK!$A:$H,3,0)," ")</f>
        <v>8</v>
      </c>
      <c r="AK361" s="65">
        <f>IFERROR(VLOOKUP($B361,STOCK!$A:$H,4,0)," ")</f>
        <v>8</v>
      </c>
      <c r="AL361" s="65">
        <f>IFERROR(VLOOKUP($B361,STOCK!$A:$H,5,0)," ")</f>
        <v>5</v>
      </c>
      <c r="AM361" s="65">
        <f>IFERROR(VLOOKUP($B361,STOCK!$A:$H,6,0)," ")</f>
        <v>5</v>
      </c>
      <c r="AN361" s="65">
        <f>IFERROR(VLOOKUP($B361,STOCK!$A:$H,7,0)," ")</f>
        <v>6</v>
      </c>
      <c r="AO361" s="65">
        <f>IFERROR(VLOOKUP($B361,STOCK!$A:$H,8,0)," ")</f>
        <v>3</v>
      </c>
      <c r="AP361" s="62">
        <f t="shared" si="65"/>
        <v>240</v>
      </c>
      <c r="AQ361" s="50" t="str">
        <f t="shared" si="66"/>
        <v>SV</v>
      </c>
      <c r="AR361" s="50">
        <f t="shared" si="67"/>
        <v>150</v>
      </c>
      <c r="AS361" s="50" t="str">
        <f t="shared" si="68"/>
        <v>SV</v>
      </c>
      <c r="AT361" s="50" t="str">
        <f t="shared" si="69"/>
        <v>SV</v>
      </c>
      <c r="AU361" s="63" t="str">
        <f t="shared" si="76"/>
        <v>SV</v>
      </c>
      <c r="AV361" s="67">
        <v>51750</v>
      </c>
      <c r="AW361" s="133">
        <v>51547.034549999997</v>
      </c>
      <c r="AX361" s="49">
        <v>59900</v>
      </c>
      <c r="AY361" s="51">
        <f t="shared" si="70"/>
        <v>0.15748792270531409</v>
      </c>
      <c r="AZ361" s="51">
        <f t="shared" si="71"/>
        <v>0.13606010016694492</v>
      </c>
      <c r="BA361" s="49">
        <v>57900</v>
      </c>
      <c r="BB361" s="52">
        <v>3</v>
      </c>
      <c r="BC361" s="51">
        <f t="shared" si="72"/>
        <v>0.11884057971014483</v>
      </c>
      <c r="BD361" s="51">
        <f t="shared" si="73"/>
        <v>0.10621761658031088</v>
      </c>
      <c r="BE361" s="49">
        <v>55900</v>
      </c>
      <c r="BF361" s="52">
        <v>12</v>
      </c>
      <c r="BG361" s="51">
        <f t="shared" si="74"/>
        <v>8.0193236714975802E-2</v>
      </c>
      <c r="BH361" s="51">
        <f t="shared" si="75"/>
        <v>7.4239713774597496E-2</v>
      </c>
      <c r="BI361" s="282">
        <f t="shared" si="77"/>
        <v>2</v>
      </c>
    </row>
    <row r="362" spans="1:61" hidden="1">
      <c r="A362" s="54" t="s">
        <v>150</v>
      </c>
      <c r="B362" s="55" t="s">
        <v>1322</v>
      </c>
      <c r="C362" s="55" t="s">
        <v>1323</v>
      </c>
      <c r="D362" s="44" t="s">
        <v>1324</v>
      </c>
      <c r="E362" s="56">
        <v>12</v>
      </c>
      <c r="F362" s="46" t="s">
        <v>5814</v>
      </c>
      <c r="G362" s="47" t="s">
        <v>5814</v>
      </c>
      <c r="H362" s="47" t="s">
        <v>5882</v>
      </c>
      <c r="I362" s="48" t="s">
        <v>5956</v>
      </c>
      <c r="J362" s="48" t="s">
        <v>5970</v>
      </c>
      <c r="K362" s="48" t="s">
        <v>5971</v>
      </c>
      <c r="L362" s="45">
        <v>126</v>
      </c>
      <c r="M362" s="47" t="s">
        <v>5862</v>
      </c>
      <c r="N362" s="60">
        <v>0</v>
      </c>
      <c r="O362" s="58">
        <v>0</v>
      </c>
      <c r="P362" s="58">
        <v>1</v>
      </c>
      <c r="Q362" s="132">
        <v>0</v>
      </c>
      <c r="R362" s="60">
        <v>0</v>
      </c>
      <c r="S362" s="58">
        <v>0</v>
      </c>
      <c r="T362" s="58">
        <v>0</v>
      </c>
      <c r="U362" s="132">
        <v>0</v>
      </c>
      <c r="V362" s="58">
        <v>0</v>
      </c>
      <c r="W362" s="58">
        <v>0</v>
      </c>
      <c r="X362" s="58">
        <v>1</v>
      </c>
      <c r="Y362" s="132">
        <v>0</v>
      </c>
      <c r="Z362" s="61">
        <v>0</v>
      </c>
      <c r="AA362" s="59">
        <v>4</v>
      </c>
      <c r="AB362" s="59">
        <v>0</v>
      </c>
      <c r="AC362" s="132">
        <v>3</v>
      </c>
      <c r="AD362" s="61">
        <v>0</v>
      </c>
      <c r="AE362" s="59">
        <v>1</v>
      </c>
      <c r="AF362" s="59">
        <v>1</v>
      </c>
      <c r="AG362" s="132">
        <v>0</v>
      </c>
      <c r="AH362" s="61">
        <v>0</v>
      </c>
      <c r="AI362" s="132">
        <v>0</v>
      </c>
      <c r="AJ362" s="64">
        <f>IFERROR(VLOOKUP($B362,STOCK!$A:$H,3,0)," ")</f>
        <v>7</v>
      </c>
      <c r="AK362" s="65">
        <f>IFERROR(VLOOKUP($B362,STOCK!$A:$H,4,0)," ")</f>
        <v>10</v>
      </c>
      <c r="AL362" s="65">
        <f>IFERROR(VLOOKUP($B362,STOCK!$A:$H,5,0)," ")</f>
        <v>5</v>
      </c>
      <c r="AM362" s="65">
        <f>IFERROR(VLOOKUP($B362,STOCK!$A:$H,6,0)," ")</f>
        <v>4</v>
      </c>
      <c r="AN362" s="65">
        <f>IFERROR(VLOOKUP($B362,STOCK!$A:$H,7,0)," ")</f>
        <v>5</v>
      </c>
      <c r="AO362" s="65">
        <f>IFERROR(VLOOKUP($B362,STOCK!$A:$H,8,0)," ")</f>
        <v>3</v>
      </c>
      <c r="AP362" s="62" t="str">
        <f t="shared" si="65"/>
        <v>SV</v>
      </c>
      <c r="AQ362" s="50" t="str">
        <f t="shared" si="66"/>
        <v>SV</v>
      </c>
      <c r="AR362" s="50" t="str">
        <f t="shared" si="67"/>
        <v>SV</v>
      </c>
      <c r="AS362" s="50">
        <f t="shared" si="68"/>
        <v>40</v>
      </c>
      <c r="AT362" s="50" t="str">
        <f t="shared" si="69"/>
        <v>SV</v>
      </c>
      <c r="AU362" s="63" t="str">
        <f t="shared" si="76"/>
        <v>SV</v>
      </c>
      <c r="AV362" s="67">
        <v>147327.00004000001</v>
      </c>
      <c r="AW362" s="133">
        <v>82779.51341</v>
      </c>
      <c r="AX362" s="49">
        <v>104900</v>
      </c>
      <c r="AY362" s="51">
        <f t="shared" si="70"/>
        <v>-0.28797844270555206</v>
      </c>
      <c r="AZ362" s="51">
        <f t="shared" si="71"/>
        <v>-0.4044518592945664</v>
      </c>
      <c r="BA362" s="49">
        <v>102900</v>
      </c>
      <c r="BB362" s="52">
        <v>3</v>
      </c>
      <c r="BC362" s="51">
        <f t="shared" si="72"/>
        <v>-0.30155368688657114</v>
      </c>
      <c r="BD362" s="51">
        <f t="shared" si="73"/>
        <v>-0.43174927152575326</v>
      </c>
      <c r="BE362" s="49">
        <v>99900</v>
      </c>
      <c r="BF362" s="52">
        <v>12</v>
      </c>
      <c r="BG362" s="51">
        <f t="shared" si="74"/>
        <v>-0.32191655315809964</v>
      </c>
      <c r="BH362" s="51">
        <f t="shared" si="75"/>
        <v>-0.47474474514514531</v>
      </c>
      <c r="BI362" s="282">
        <f t="shared" si="77"/>
        <v>3</v>
      </c>
    </row>
    <row r="363" spans="1:61" hidden="1">
      <c r="A363" s="54" t="s">
        <v>150</v>
      </c>
      <c r="B363" s="55" t="s">
        <v>1325</v>
      </c>
      <c r="C363" s="55" t="s">
        <v>1326</v>
      </c>
      <c r="D363" s="44" t="s">
        <v>1327</v>
      </c>
      <c r="E363" s="56">
        <v>6</v>
      </c>
      <c r="F363" s="46" t="s">
        <v>5814</v>
      </c>
      <c r="G363" s="47" t="s">
        <v>5814</v>
      </c>
      <c r="H363" s="47" t="s">
        <v>5882</v>
      </c>
      <c r="I363" s="48" t="s">
        <v>5956</v>
      </c>
      <c r="J363" s="48" t="s">
        <v>5970</v>
      </c>
      <c r="K363" s="48" t="s">
        <v>26</v>
      </c>
      <c r="L363" s="45">
        <v>114</v>
      </c>
      <c r="M363" s="47" t="s">
        <v>161</v>
      </c>
      <c r="N363" s="60">
        <v>0</v>
      </c>
      <c r="O363" s="58">
        <v>0</v>
      </c>
      <c r="P363" s="58">
        <v>1</v>
      </c>
      <c r="Q363" s="132">
        <v>1</v>
      </c>
      <c r="R363" s="60">
        <v>0</v>
      </c>
      <c r="S363" s="58">
        <v>0</v>
      </c>
      <c r="T363" s="58">
        <v>1</v>
      </c>
      <c r="U363" s="132">
        <v>1</v>
      </c>
      <c r="V363" s="58">
        <v>1</v>
      </c>
      <c r="W363" s="58">
        <v>0</v>
      </c>
      <c r="X363" s="58">
        <v>0</v>
      </c>
      <c r="Y363" s="132">
        <v>1</v>
      </c>
      <c r="Z363" s="61">
        <v>0</v>
      </c>
      <c r="AA363" s="59">
        <v>0</v>
      </c>
      <c r="AB363" s="59">
        <v>0</v>
      </c>
      <c r="AC363" s="132">
        <v>0</v>
      </c>
      <c r="AD363" s="61">
        <v>3</v>
      </c>
      <c r="AE363" s="59">
        <v>0</v>
      </c>
      <c r="AF363" s="59">
        <v>0</v>
      </c>
      <c r="AG363" s="132">
        <v>0</v>
      </c>
      <c r="AH363" s="61">
        <v>0</v>
      </c>
      <c r="AI363" s="132">
        <v>0</v>
      </c>
      <c r="AJ363" s="64">
        <f>IFERROR(VLOOKUP($B363,STOCK!$A:$H,3,0)," ")</f>
        <v>6</v>
      </c>
      <c r="AK363" s="65">
        <f>IFERROR(VLOOKUP($B363,STOCK!$A:$H,4,0)," ")</f>
        <v>8</v>
      </c>
      <c r="AL363" s="65">
        <f>IFERROR(VLOOKUP($B363,STOCK!$A:$H,5,0)," ")</f>
        <v>3</v>
      </c>
      <c r="AM363" s="65">
        <f>IFERROR(VLOOKUP($B363,STOCK!$A:$H,6,0)," ")</f>
        <v>1</v>
      </c>
      <c r="AN363" s="65">
        <f>IFERROR(VLOOKUP($B363,STOCK!$A:$H,7,0)," ")</f>
        <v>13</v>
      </c>
      <c r="AO363" s="65">
        <f>IFERROR(VLOOKUP($B363,STOCK!$A:$H,8,0)," ")</f>
        <v>0</v>
      </c>
      <c r="AP363" s="62">
        <f t="shared" si="65"/>
        <v>180</v>
      </c>
      <c r="AQ363" s="50">
        <f t="shared" si="66"/>
        <v>240</v>
      </c>
      <c r="AR363" s="50">
        <f t="shared" si="67"/>
        <v>90</v>
      </c>
      <c r="AS363" s="50" t="str">
        <f t="shared" si="68"/>
        <v>SV</v>
      </c>
      <c r="AT363" s="50" t="str">
        <f t="shared" si="69"/>
        <v>SV</v>
      </c>
      <c r="AU363" s="63" t="str">
        <f t="shared" si="76"/>
        <v>Q</v>
      </c>
      <c r="AV363" s="67">
        <v>93129.999995999999</v>
      </c>
      <c r="AW363" s="133">
        <v>83854.457939999993</v>
      </c>
      <c r="AX363" s="49">
        <v>109900</v>
      </c>
      <c r="AY363" s="51">
        <f t="shared" si="70"/>
        <v>0.18007086872887679</v>
      </c>
      <c r="AZ363" s="51">
        <f t="shared" si="71"/>
        <v>0.15259326664240219</v>
      </c>
      <c r="BA363" s="49">
        <v>99900</v>
      </c>
      <c r="BB363" s="52">
        <v>3</v>
      </c>
      <c r="BC363" s="51">
        <f t="shared" si="72"/>
        <v>7.2694083585211899E-2</v>
      </c>
      <c r="BD363" s="51">
        <f t="shared" si="73"/>
        <v>6.7767767807807827E-2</v>
      </c>
      <c r="BE363" s="49">
        <v>0</v>
      </c>
      <c r="BF363" s="52">
        <v>0</v>
      </c>
      <c r="BG363" s="51">
        <f t="shared" si="74"/>
        <v>-1</v>
      </c>
      <c r="BH363" s="51">
        <f t="shared" si="75"/>
        <v>0</v>
      </c>
      <c r="BI363" s="282">
        <f t="shared" si="77"/>
        <v>3</v>
      </c>
    </row>
    <row r="364" spans="1:61" hidden="1">
      <c r="A364" s="54" t="s">
        <v>150</v>
      </c>
      <c r="B364" s="55" t="s">
        <v>1328</v>
      </c>
      <c r="C364" s="55" t="s">
        <v>1329</v>
      </c>
      <c r="D364" s="44" t="s">
        <v>1330</v>
      </c>
      <c r="E364" s="56">
        <v>6</v>
      </c>
      <c r="F364" s="46" t="s">
        <v>5814</v>
      </c>
      <c r="G364" s="47" t="s">
        <v>5814</v>
      </c>
      <c r="H364" s="47" t="s">
        <v>5882</v>
      </c>
      <c r="I364" s="48" t="s">
        <v>5956</v>
      </c>
      <c r="J364" s="48" t="s">
        <v>5970</v>
      </c>
      <c r="K364" s="48" t="s">
        <v>5972</v>
      </c>
      <c r="L364" s="45">
        <v>114</v>
      </c>
      <c r="M364" s="47" t="s">
        <v>161</v>
      </c>
      <c r="N364" s="60">
        <v>0</v>
      </c>
      <c r="O364" s="58">
        <v>1</v>
      </c>
      <c r="P364" s="58">
        <v>5</v>
      </c>
      <c r="Q364" s="132">
        <v>3</v>
      </c>
      <c r="R364" s="60">
        <v>2</v>
      </c>
      <c r="S364" s="58">
        <v>0</v>
      </c>
      <c r="T364" s="58">
        <v>0</v>
      </c>
      <c r="U364" s="132">
        <v>0</v>
      </c>
      <c r="V364" s="58">
        <v>0</v>
      </c>
      <c r="W364" s="58">
        <v>0</v>
      </c>
      <c r="X364" s="58">
        <v>0</v>
      </c>
      <c r="Y364" s="132">
        <v>0</v>
      </c>
      <c r="Z364" s="61">
        <v>0</v>
      </c>
      <c r="AA364" s="59">
        <v>2</v>
      </c>
      <c r="AB364" s="59">
        <v>0</v>
      </c>
      <c r="AC364" s="132">
        <v>0</v>
      </c>
      <c r="AD364" s="61">
        <v>1</v>
      </c>
      <c r="AE364" s="59">
        <v>1</v>
      </c>
      <c r="AF364" s="59">
        <v>0</v>
      </c>
      <c r="AG364" s="132">
        <v>1</v>
      </c>
      <c r="AH364" s="61">
        <v>0</v>
      </c>
      <c r="AI364" s="132">
        <v>0</v>
      </c>
      <c r="AJ364" s="64">
        <f>IFERROR(VLOOKUP($B364,STOCK!$A:$H,3,0)," ")</f>
        <v>13</v>
      </c>
      <c r="AK364" s="65">
        <f>IFERROR(VLOOKUP($B364,STOCK!$A:$H,4,0)," ")</f>
        <v>6</v>
      </c>
      <c r="AL364" s="65">
        <f>IFERROR(VLOOKUP($B364,STOCK!$A:$H,5,0)," ")</f>
        <v>6</v>
      </c>
      <c r="AM364" s="65">
        <f>IFERROR(VLOOKUP($B364,STOCK!$A:$H,6,0)," ")</f>
        <v>5</v>
      </c>
      <c r="AN364" s="65">
        <f>IFERROR(VLOOKUP($B364,STOCK!$A:$H,7,0)," ")</f>
        <v>9</v>
      </c>
      <c r="AO364" s="65">
        <f>IFERROR(VLOOKUP($B364,STOCK!$A:$H,8,0)," ")</f>
        <v>12</v>
      </c>
      <c r="AP364" s="62">
        <f t="shared" si="65"/>
        <v>130</v>
      </c>
      <c r="AQ364" s="50" t="str">
        <f t="shared" si="66"/>
        <v>SV</v>
      </c>
      <c r="AR364" s="50" t="str">
        <f t="shared" si="67"/>
        <v>SV</v>
      </c>
      <c r="AS364" s="50" t="str">
        <f t="shared" si="68"/>
        <v>SV</v>
      </c>
      <c r="AT364" s="50">
        <f t="shared" si="69"/>
        <v>270</v>
      </c>
      <c r="AU364" s="63" t="str">
        <f t="shared" si="76"/>
        <v>SV</v>
      </c>
      <c r="AV364" s="67">
        <v>59219.999960000001</v>
      </c>
      <c r="AW364" s="133">
        <v>59215.64198</v>
      </c>
      <c r="AX364" s="49">
        <v>69900</v>
      </c>
      <c r="AY364" s="51">
        <f t="shared" si="70"/>
        <v>0.18034447901407935</v>
      </c>
      <c r="AZ364" s="51">
        <f t="shared" si="71"/>
        <v>0.15278970014306151</v>
      </c>
      <c r="BA364" s="49">
        <v>65900</v>
      </c>
      <c r="BB364" s="52">
        <v>6</v>
      </c>
      <c r="BC364" s="51">
        <f t="shared" si="72"/>
        <v>0.11279973057264425</v>
      </c>
      <c r="BD364" s="51">
        <f t="shared" si="73"/>
        <v>0.10136570622154778</v>
      </c>
      <c r="BE364" s="49">
        <v>0</v>
      </c>
      <c r="BF364" s="52">
        <v>0</v>
      </c>
      <c r="BG364" s="51">
        <f t="shared" si="74"/>
        <v>-1</v>
      </c>
      <c r="BH364" s="51">
        <f t="shared" si="75"/>
        <v>0</v>
      </c>
      <c r="BI364" s="282">
        <f t="shared" si="77"/>
        <v>4</v>
      </c>
    </row>
    <row r="365" spans="1:61" hidden="1">
      <c r="A365" s="54" t="s">
        <v>150</v>
      </c>
      <c r="B365" s="55" t="s">
        <v>1331</v>
      </c>
      <c r="C365" s="55" t="s">
        <v>1332</v>
      </c>
      <c r="D365" s="44" t="s">
        <v>1333</v>
      </c>
      <c r="E365" s="56">
        <v>6</v>
      </c>
      <c r="F365" s="46" t="s">
        <v>5814</v>
      </c>
      <c r="G365" s="47" t="s">
        <v>5814</v>
      </c>
      <c r="H365" s="47" t="s">
        <v>5882</v>
      </c>
      <c r="I365" s="48" t="s">
        <v>5956</v>
      </c>
      <c r="J365" s="48" t="s">
        <v>5970</v>
      </c>
      <c r="K365" s="48" t="s">
        <v>5973</v>
      </c>
      <c r="L365" s="45">
        <v>114</v>
      </c>
      <c r="M365" s="47" t="s">
        <v>161</v>
      </c>
      <c r="N365" s="60">
        <v>0</v>
      </c>
      <c r="O365" s="58">
        <v>0</v>
      </c>
      <c r="P365" s="58">
        <v>0</v>
      </c>
      <c r="Q365" s="132">
        <v>0</v>
      </c>
      <c r="R365" s="60">
        <v>0</v>
      </c>
      <c r="S365" s="58">
        <v>0</v>
      </c>
      <c r="T365" s="58">
        <v>0</v>
      </c>
      <c r="U365" s="132">
        <v>0</v>
      </c>
      <c r="V365" s="58">
        <v>0</v>
      </c>
      <c r="W365" s="58">
        <v>1</v>
      </c>
      <c r="X365" s="58">
        <v>0</v>
      </c>
      <c r="Y365" s="132">
        <v>0</v>
      </c>
      <c r="Z365" s="61">
        <v>0</v>
      </c>
      <c r="AA365" s="59">
        <v>0</v>
      </c>
      <c r="AB365" s="59">
        <v>1</v>
      </c>
      <c r="AC365" s="132">
        <v>1</v>
      </c>
      <c r="AD365" s="61">
        <v>0</v>
      </c>
      <c r="AE365" s="59">
        <v>0</v>
      </c>
      <c r="AF365" s="59">
        <v>0</v>
      </c>
      <c r="AG365" s="132">
        <v>0</v>
      </c>
      <c r="AH365" s="61">
        <v>0</v>
      </c>
      <c r="AI365" s="132">
        <v>0</v>
      </c>
      <c r="AJ365" s="64">
        <f>IFERROR(VLOOKUP($B365,STOCK!$A:$H,3,0)," ")</f>
        <v>6</v>
      </c>
      <c r="AK365" s="65">
        <f>IFERROR(VLOOKUP($B365,STOCK!$A:$H,4,0)," ")</f>
        <v>6</v>
      </c>
      <c r="AL365" s="65">
        <f>IFERROR(VLOOKUP($B365,STOCK!$A:$H,5,0)," ")</f>
        <v>6</v>
      </c>
      <c r="AM365" s="65">
        <f>IFERROR(VLOOKUP($B365,STOCK!$A:$H,6,0)," ")</f>
        <v>4</v>
      </c>
      <c r="AN365" s="65">
        <f>IFERROR(VLOOKUP($B365,STOCK!$A:$H,7,0)," ")</f>
        <v>12</v>
      </c>
      <c r="AO365" s="65">
        <f>IFERROR(VLOOKUP($B365,STOCK!$A:$H,8,0)," ")</f>
        <v>6</v>
      </c>
      <c r="AP365" s="62" t="str">
        <f t="shared" si="65"/>
        <v>SV</v>
      </c>
      <c r="AQ365" s="50" t="str">
        <f t="shared" si="66"/>
        <v>SV</v>
      </c>
      <c r="AR365" s="50" t="str">
        <f t="shared" si="67"/>
        <v>SV</v>
      </c>
      <c r="AS365" s="50">
        <f t="shared" si="68"/>
        <v>120</v>
      </c>
      <c r="AT365" s="50" t="str">
        <f t="shared" si="69"/>
        <v>SV</v>
      </c>
      <c r="AU365" s="63" t="str">
        <f t="shared" si="76"/>
        <v>SV</v>
      </c>
      <c r="AV365" s="67">
        <v>76180.000050000002</v>
      </c>
      <c r="AW365" s="133">
        <v>73137.98173</v>
      </c>
      <c r="AX365" s="49">
        <v>89900</v>
      </c>
      <c r="AY365" s="51">
        <f t="shared" si="70"/>
        <v>0.18009976294296415</v>
      </c>
      <c r="AZ365" s="51">
        <f t="shared" si="71"/>
        <v>0.15261401501668517</v>
      </c>
      <c r="BA365" s="49">
        <v>84900</v>
      </c>
      <c r="BB365" s="52">
        <v>6</v>
      </c>
      <c r="BC365" s="51">
        <f t="shared" si="72"/>
        <v>0.11446573830764906</v>
      </c>
      <c r="BD365" s="51">
        <f t="shared" si="73"/>
        <v>0.10270906890459361</v>
      </c>
      <c r="BE365" s="49">
        <v>0</v>
      </c>
      <c r="BF365" s="52">
        <v>0</v>
      </c>
      <c r="BG365" s="51">
        <f t="shared" si="74"/>
        <v>-1</v>
      </c>
      <c r="BH365" s="51">
        <f t="shared" si="75"/>
        <v>0</v>
      </c>
      <c r="BI365" s="282">
        <f t="shared" si="77"/>
        <v>1</v>
      </c>
    </row>
    <row r="366" spans="1:61" hidden="1">
      <c r="A366" s="54" t="s">
        <v>150</v>
      </c>
      <c r="B366" s="55" t="s">
        <v>1334</v>
      </c>
      <c r="C366" s="55" t="s">
        <v>1335</v>
      </c>
      <c r="D366" s="44" t="s">
        <v>1336</v>
      </c>
      <c r="E366" s="56">
        <v>6</v>
      </c>
      <c r="F366" s="46" t="s">
        <v>5814</v>
      </c>
      <c r="G366" s="47" t="s">
        <v>5814</v>
      </c>
      <c r="H366" s="47" t="s">
        <v>5882</v>
      </c>
      <c r="I366" s="48" t="s">
        <v>5956</v>
      </c>
      <c r="J366" s="48" t="s">
        <v>5970</v>
      </c>
      <c r="K366" s="48" t="s">
        <v>5974</v>
      </c>
      <c r="L366" s="45">
        <v>114</v>
      </c>
      <c r="M366" s="47" t="s">
        <v>161</v>
      </c>
      <c r="N366" s="60">
        <v>0</v>
      </c>
      <c r="O366" s="58">
        <v>0</v>
      </c>
      <c r="P366" s="58">
        <v>0</v>
      </c>
      <c r="Q366" s="132">
        <v>0</v>
      </c>
      <c r="R366" s="60">
        <v>0</v>
      </c>
      <c r="S366" s="58">
        <v>1</v>
      </c>
      <c r="T366" s="58">
        <v>0</v>
      </c>
      <c r="U366" s="132">
        <v>0</v>
      </c>
      <c r="V366" s="58">
        <v>0</v>
      </c>
      <c r="W366" s="58">
        <v>0</v>
      </c>
      <c r="X366" s="58">
        <v>0</v>
      </c>
      <c r="Y366" s="132">
        <v>0</v>
      </c>
      <c r="Z366" s="61">
        <v>0</v>
      </c>
      <c r="AA366" s="59">
        <v>0</v>
      </c>
      <c r="AB366" s="59">
        <v>0</v>
      </c>
      <c r="AC366" s="132">
        <v>0</v>
      </c>
      <c r="AD366" s="61">
        <v>0</v>
      </c>
      <c r="AE366" s="59">
        <v>0</v>
      </c>
      <c r="AF366" s="59">
        <v>1</v>
      </c>
      <c r="AG366" s="132">
        <v>3</v>
      </c>
      <c r="AH366" s="61">
        <v>0</v>
      </c>
      <c r="AI366" s="132">
        <v>0</v>
      </c>
      <c r="AJ366" s="64">
        <f>IFERROR(VLOOKUP($B366,STOCK!$A:$H,3,0)," ")</f>
        <v>12</v>
      </c>
      <c r="AK366" s="65">
        <f>IFERROR(VLOOKUP($B366,STOCK!$A:$H,4,0)," ")</f>
        <v>13</v>
      </c>
      <c r="AL366" s="65">
        <f>IFERROR(VLOOKUP($B366,STOCK!$A:$H,5,0)," ")</f>
        <v>6</v>
      </c>
      <c r="AM366" s="65">
        <f>IFERROR(VLOOKUP($B366,STOCK!$A:$H,6,0)," ")</f>
        <v>6</v>
      </c>
      <c r="AN366" s="65">
        <f>IFERROR(VLOOKUP($B366,STOCK!$A:$H,7,0)," ")</f>
        <v>2</v>
      </c>
      <c r="AO366" s="65">
        <f>IFERROR(VLOOKUP($B366,STOCK!$A:$H,8,0)," ")</f>
        <v>6</v>
      </c>
      <c r="AP366" s="62" t="str">
        <f t="shared" si="65"/>
        <v>SV</v>
      </c>
      <c r="AQ366" s="50" t="str">
        <f t="shared" si="66"/>
        <v>SV</v>
      </c>
      <c r="AR366" s="50" t="str">
        <f t="shared" si="67"/>
        <v>SV</v>
      </c>
      <c r="AS366" s="50" t="str">
        <f t="shared" si="68"/>
        <v>SV</v>
      </c>
      <c r="AT366" s="50">
        <f t="shared" si="69"/>
        <v>20</v>
      </c>
      <c r="AU366" s="63" t="str">
        <f t="shared" si="76"/>
        <v>SV</v>
      </c>
      <c r="AV366" s="67">
        <v>118550.00003</v>
      </c>
      <c r="AW366" s="133">
        <v>92313.037410000004</v>
      </c>
      <c r="AX366" s="49">
        <v>139900</v>
      </c>
      <c r="AY366" s="51">
        <f t="shared" si="70"/>
        <v>0.18009278755459479</v>
      </c>
      <c r="AZ366" s="51">
        <f t="shared" si="71"/>
        <v>0.15260900621872769</v>
      </c>
      <c r="BA366" s="49">
        <v>129900</v>
      </c>
      <c r="BB366" s="52">
        <v>3</v>
      </c>
      <c r="BC366" s="51">
        <f t="shared" si="72"/>
        <v>9.5740193733680368E-2</v>
      </c>
      <c r="BD366" s="51">
        <f t="shared" si="73"/>
        <v>8.7374903541185558E-2</v>
      </c>
      <c r="BE366" s="49">
        <v>0</v>
      </c>
      <c r="BF366" s="52">
        <v>0</v>
      </c>
      <c r="BG366" s="51">
        <f t="shared" si="74"/>
        <v>-1</v>
      </c>
      <c r="BH366" s="51">
        <f t="shared" si="75"/>
        <v>0</v>
      </c>
      <c r="BI366" s="282">
        <f t="shared" si="77"/>
        <v>3</v>
      </c>
    </row>
    <row r="367" spans="1:61" hidden="1">
      <c r="A367" s="54" t="s">
        <v>150</v>
      </c>
      <c r="B367" s="55" t="s">
        <v>1337</v>
      </c>
      <c r="C367" s="55" t="s">
        <v>1338</v>
      </c>
      <c r="D367" s="44" t="s">
        <v>1339</v>
      </c>
      <c r="E367" s="56">
        <v>6</v>
      </c>
      <c r="F367" s="46" t="s">
        <v>5814</v>
      </c>
      <c r="G367" s="47" t="s">
        <v>5814</v>
      </c>
      <c r="H367" s="47" t="s">
        <v>5882</v>
      </c>
      <c r="I367" s="48" t="s">
        <v>5956</v>
      </c>
      <c r="J367" s="48" t="s">
        <v>5970</v>
      </c>
      <c r="K367" s="48" t="s">
        <v>5880</v>
      </c>
      <c r="L367" s="45">
        <v>516</v>
      </c>
      <c r="M367" s="47" t="s">
        <v>5881</v>
      </c>
      <c r="N367" s="60">
        <v>0</v>
      </c>
      <c r="O367" s="58">
        <v>0</v>
      </c>
      <c r="P367" s="58">
        <v>0</v>
      </c>
      <c r="Q367" s="132">
        <v>0</v>
      </c>
      <c r="R367" s="60">
        <v>0</v>
      </c>
      <c r="S367" s="58">
        <v>0</v>
      </c>
      <c r="T367" s="58">
        <v>0</v>
      </c>
      <c r="U367" s="132">
        <v>0</v>
      </c>
      <c r="V367" s="58">
        <v>0</v>
      </c>
      <c r="W367" s="58">
        <v>0</v>
      </c>
      <c r="X367" s="58">
        <v>0</v>
      </c>
      <c r="Y367" s="132">
        <v>0</v>
      </c>
      <c r="Z367" s="61">
        <v>0</v>
      </c>
      <c r="AA367" s="59">
        <v>0</v>
      </c>
      <c r="AB367" s="59">
        <v>0</v>
      </c>
      <c r="AC367" s="132">
        <v>0</v>
      </c>
      <c r="AD367" s="61">
        <v>0</v>
      </c>
      <c r="AE367" s="59">
        <v>0</v>
      </c>
      <c r="AF367" s="59">
        <v>0</v>
      </c>
      <c r="AG367" s="132">
        <v>0</v>
      </c>
      <c r="AH367" s="61">
        <v>0</v>
      </c>
      <c r="AI367" s="132">
        <v>0</v>
      </c>
      <c r="AJ367" s="64">
        <f>IFERROR(VLOOKUP($B367,STOCK!$A:$H,3,0)," ")</f>
        <v>12</v>
      </c>
      <c r="AK367" s="65">
        <f>IFERROR(VLOOKUP($B367,STOCK!$A:$H,4,0)," ")</f>
        <v>5</v>
      </c>
      <c r="AL367" s="65">
        <f>IFERROR(VLOOKUP($B367,STOCK!$A:$H,5,0)," ")</f>
        <v>5</v>
      </c>
      <c r="AM367" s="65">
        <f>IFERROR(VLOOKUP($B367,STOCK!$A:$H,6,0)," ")</f>
        <v>6</v>
      </c>
      <c r="AN367" s="65">
        <f>IFERROR(VLOOKUP($B367,STOCK!$A:$H,7,0)," ")</f>
        <v>9</v>
      </c>
      <c r="AO367" s="65">
        <f>IFERROR(VLOOKUP($B367,STOCK!$A:$H,8,0)," ")</f>
        <v>6</v>
      </c>
      <c r="AP367" s="62" t="str">
        <f t="shared" si="65"/>
        <v>SV</v>
      </c>
      <c r="AQ367" s="50" t="str">
        <f t="shared" si="66"/>
        <v>SV</v>
      </c>
      <c r="AR367" s="50" t="str">
        <f t="shared" si="67"/>
        <v>SV</v>
      </c>
      <c r="AS367" s="50" t="str">
        <f t="shared" si="68"/>
        <v>SV</v>
      </c>
      <c r="AT367" s="50" t="str">
        <f t="shared" si="69"/>
        <v>SV</v>
      </c>
      <c r="AU367" s="63" t="str">
        <f t="shared" si="76"/>
        <v>SV</v>
      </c>
      <c r="AV367" s="67">
        <v>75000.000020000007</v>
      </c>
      <c r="AW367" s="133">
        <v>49908.985829999998</v>
      </c>
      <c r="AX367" s="49">
        <v>89900</v>
      </c>
      <c r="AY367" s="51">
        <f t="shared" si="70"/>
        <v>0.19866666634702201</v>
      </c>
      <c r="AZ367" s="51">
        <f t="shared" si="71"/>
        <v>0.16573971056729692</v>
      </c>
      <c r="BA367" s="49">
        <v>87900</v>
      </c>
      <c r="BB367" s="52">
        <v>3</v>
      </c>
      <c r="BC367" s="51">
        <f t="shared" si="72"/>
        <v>0.1719999996874666</v>
      </c>
      <c r="BD367" s="51">
        <f t="shared" si="73"/>
        <v>0.14675767895335601</v>
      </c>
      <c r="BE367" s="49">
        <v>84900</v>
      </c>
      <c r="BF367" s="52">
        <v>6</v>
      </c>
      <c r="BG367" s="51">
        <f t="shared" si="74"/>
        <v>0.13199999969813314</v>
      </c>
      <c r="BH367" s="51">
        <f t="shared" si="75"/>
        <v>0.11660777361601876</v>
      </c>
      <c r="BI367" s="282">
        <f t="shared" si="77"/>
        <v>0</v>
      </c>
    </row>
    <row r="368" spans="1:61" hidden="1">
      <c r="A368" s="54" t="s">
        <v>150</v>
      </c>
      <c r="B368" s="55" t="s">
        <v>1340</v>
      </c>
      <c r="C368" s="55" t="s">
        <v>1341</v>
      </c>
      <c r="D368" s="44" t="s">
        <v>1342</v>
      </c>
      <c r="E368" s="56">
        <v>12</v>
      </c>
      <c r="F368" s="46" t="s">
        <v>5814</v>
      </c>
      <c r="G368" s="47" t="s">
        <v>5814</v>
      </c>
      <c r="H368" s="47" t="s">
        <v>5882</v>
      </c>
      <c r="I368" s="48" t="s">
        <v>5956</v>
      </c>
      <c r="J368" s="48" t="s">
        <v>5970</v>
      </c>
      <c r="K368" s="48" t="s">
        <v>5975</v>
      </c>
      <c r="L368" s="45">
        <v>27</v>
      </c>
      <c r="M368" s="47" t="s">
        <v>5871</v>
      </c>
      <c r="N368" s="60">
        <v>6</v>
      </c>
      <c r="O368" s="58">
        <v>4</v>
      </c>
      <c r="P368" s="58">
        <v>0</v>
      </c>
      <c r="Q368" s="132">
        <v>1</v>
      </c>
      <c r="R368" s="60">
        <v>3</v>
      </c>
      <c r="S368" s="58">
        <v>4</v>
      </c>
      <c r="T368" s="58">
        <v>7</v>
      </c>
      <c r="U368" s="132">
        <v>5</v>
      </c>
      <c r="V368" s="58">
        <v>1</v>
      </c>
      <c r="W368" s="58">
        <v>0</v>
      </c>
      <c r="X368" s="58">
        <v>2</v>
      </c>
      <c r="Y368" s="132">
        <v>4</v>
      </c>
      <c r="Z368" s="61">
        <v>2</v>
      </c>
      <c r="AA368" s="59">
        <v>0</v>
      </c>
      <c r="AB368" s="59">
        <v>0</v>
      </c>
      <c r="AC368" s="132">
        <v>0</v>
      </c>
      <c r="AD368" s="61">
        <v>2</v>
      </c>
      <c r="AE368" s="59">
        <v>0</v>
      </c>
      <c r="AF368" s="59">
        <v>6</v>
      </c>
      <c r="AG368" s="132">
        <v>5</v>
      </c>
      <c r="AH368" s="61">
        <v>0</v>
      </c>
      <c r="AI368" s="132">
        <v>1</v>
      </c>
      <c r="AJ368" s="64">
        <f>IFERROR(VLOOKUP($B368,STOCK!$A:$H,3,0)," ")</f>
        <v>9</v>
      </c>
      <c r="AK368" s="65">
        <f>IFERROR(VLOOKUP($B368,STOCK!$A:$H,4,0)," ")</f>
        <v>1</v>
      </c>
      <c r="AL368" s="65">
        <f>IFERROR(VLOOKUP($B368,STOCK!$A:$H,5,0)," ")</f>
        <v>3</v>
      </c>
      <c r="AM368" s="65">
        <f>IFERROR(VLOOKUP($B368,STOCK!$A:$H,6,0)," ")</f>
        <v>7</v>
      </c>
      <c r="AN368" s="65">
        <f>IFERROR(VLOOKUP($B368,STOCK!$A:$H,7,0)," ")</f>
        <v>0</v>
      </c>
      <c r="AO368" s="65">
        <f>IFERROR(VLOOKUP($B368,STOCK!$A:$H,8,0)," ")</f>
        <v>6</v>
      </c>
      <c r="AP368" s="62">
        <f t="shared" si="65"/>
        <v>270</v>
      </c>
      <c r="AQ368" s="50">
        <f t="shared" si="66"/>
        <v>6</v>
      </c>
      <c r="AR368" s="50">
        <f t="shared" si="67"/>
        <v>22.5</v>
      </c>
      <c r="AS368" s="50" t="str">
        <f t="shared" si="68"/>
        <v>SV</v>
      </c>
      <c r="AT368" s="50" t="str">
        <f t="shared" si="69"/>
        <v>Q</v>
      </c>
      <c r="AU368" s="63">
        <f t="shared" si="76"/>
        <v>180</v>
      </c>
      <c r="AV368" s="67">
        <v>90725</v>
      </c>
      <c r="AW368" s="133">
        <v>93246.638649999994</v>
      </c>
      <c r="AX368" s="49">
        <v>117900</v>
      </c>
      <c r="AY368" s="51">
        <f t="shared" si="70"/>
        <v>0.29953155139156795</v>
      </c>
      <c r="AZ368" s="51">
        <f t="shared" si="71"/>
        <v>0.23049194232400338</v>
      </c>
      <c r="BA368" s="49">
        <v>114900</v>
      </c>
      <c r="BB368" s="52">
        <v>3</v>
      </c>
      <c r="BC368" s="51">
        <f t="shared" si="72"/>
        <v>0.26646459079636253</v>
      </c>
      <c r="BD368" s="51">
        <f t="shared" si="73"/>
        <v>0.21040034812880765</v>
      </c>
      <c r="BE368" s="49">
        <v>112900</v>
      </c>
      <c r="BF368" s="52">
        <v>6</v>
      </c>
      <c r="BG368" s="51">
        <f t="shared" si="74"/>
        <v>0.24441995039955922</v>
      </c>
      <c r="BH368" s="51">
        <f t="shared" si="75"/>
        <v>0.19641275465013286</v>
      </c>
      <c r="BI368" s="282">
        <f t="shared" si="77"/>
        <v>16</v>
      </c>
    </row>
    <row r="369" spans="1:61" hidden="1">
      <c r="A369" s="54" t="s">
        <v>150</v>
      </c>
      <c r="B369" s="55" t="s">
        <v>1343</v>
      </c>
      <c r="C369" s="55" t="s">
        <v>1344</v>
      </c>
      <c r="D369" s="44" t="s">
        <v>1345</v>
      </c>
      <c r="E369" s="56">
        <v>12</v>
      </c>
      <c r="F369" s="46" t="s">
        <v>5814</v>
      </c>
      <c r="G369" s="47" t="s">
        <v>5814</v>
      </c>
      <c r="H369" s="47" t="s">
        <v>5882</v>
      </c>
      <c r="I369" s="48" t="s">
        <v>5956</v>
      </c>
      <c r="J369" s="48" t="s">
        <v>5970</v>
      </c>
      <c r="K369" s="48" t="s">
        <v>5976</v>
      </c>
      <c r="L369" s="45">
        <v>27</v>
      </c>
      <c r="M369" s="47" t="s">
        <v>5871</v>
      </c>
      <c r="N369" s="60">
        <v>0</v>
      </c>
      <c r="O369" s="58">
        <v>0</v>
      </c>
      <c r="P369" s="58">
        <v>0</v>
      </c>
      <c r="Q369" s="132">
        <v>0</v>
      </c>
      <c r="R369" s="60">
        <v>0</v>
      </c>
      <c r="S369" s="58">
        <v>0</v>
      </c>
      <c r="T369" s="58">
        <v>0</v>
      </c>
      <c r="U369" s="132">
        <v>0</v>
      </c>
      <c r="V369" s="58">
        <v>0</v>
      </c>
      <c r="W369" s="58">
        <v>0</v>
      </c>
      <c r="X369" s="58">
        <v>0</v>
      </c>
      <c r="Y369" s="132">
        <v>0</v>
      </c>
      <c r="Z369" s="61">
        <v>0</v>
      </c>
      <c r="AA369" s="59">
        <v>0</v>
      </c>
      <c r="AB369" s="59">
        <v>0</v>
      </c>
      <c r="AC369" s="132">
        <v>0</v>
      </c>
      <c r="AD369" s="61">
        <v>0</v>
      </c>
      <c r="AE369" s="59">
        <v>0</v>
      </c>
      <c r="AF369" s="59">
        <v>0</v>
      </c>
      <c r="AG369" s="132">
        <v>0</v>
      </c>
      <c r="AH369" s="61">
        <v>0</v>
      </c>
      <c r="AI369" s="132">
        <v>0</v>
      </c>
      <c r="AJ369" s="64">
        <f>IFERROR(VLOOKUP($B369,STOCK!$A:$H,3,0)," ")</f>
        <v>11</v>
      </c>
      <c r="AK369" s="65">
        <f>IFERROR(VLOOKUP($B369,STOCK!$A:$H,4,0)," ")</f>
        <v>12</v>
      </c>
      <c r="AL369" s="65">
        <f>IFERROR(VLOOKUP($B369,STOCK!$A:$H,5,0)," ")</f>
        <v>10</v>
      </c>
      <c r="AM369" s="65">
        <f>IFERROR(VLOOKUP($B369,STOCK!$A:$H,6,0)," ")</f>
        <v>10</v>
      </c>
      <c r="AN369" s="65">
        <f>IFERROR(VLOOKUP($B369,STOCK!$A:$H,7,0)," ")</f>
        <v>18</v>
      </c>
      <c r="AO369" s="65">
        <f>IFERROR(VLOOKUP($B369,STOCK!$A:$H,8,0)," ")</f>
        <v>6</v>
      </c>
      <c r="AP369" s="62" t="str">
        <f t="shared" si="65"/>
        <v>SV</v>
      </c>
      <c r="AQ369" s="50" t="str">
        <f t="shared" si="66"/>
        <v>SV</v>
      </c>
      <c r="AR369" s="50" t="str">
        <f t="shared" si="67"/>
        <v>SV</v>
      </c>
      <c r="AS369" s="50" t="str">
        <f t="shared" si="68"/>
        <v>SV</v>
      </c>
      <c r="AT369" s="50" t="str">
        <f t="shared" si="69"/>
        <v>SV</v>
      </c>
      <c r="AU369" s="63" t="str">
        <f t="shared" si="76"/>
        <v>SV</v>
      </c>
      <c r="AV369" s="67">
        <v>149150.00000999999</v>
      </c>
      <c r="AW369" s="133">
        <v>149149.9999</v>
      </c>
      <c r="AX369" s="49">
        <v>169900</v>
      </c>
      <c r="AY369" s="51">
        <f t="shared" si="70"/>
        <v>0.13912168949787995</v>
      </c>
      <c r="AZ369" s="51">
        <f t="shared" si="71"/>
        <v>0.12213066503825787</v>
      </c>
      <c r="BA369" s="49">
        <v>164900</v>
      </c>
      <c r="BB369" s="52">
        <v>3</v>
      </c>
      <c r="BC369" s="51">
        <f t="shared" si="72"/>
        <v>0.10559839080753619</v>
      </c>
      <c r="BD369" s="51">
        <f t="shared" si="73"/>
        <v>9.5512431716191698E-2</v>
      </c>
      <c r="BE369" s="49">
        <v>159900</v>
      </c>
      <c r="BF369" s="52">
        <v>6</v>
      </c>
      <c r="BG369" s="51">
        <f t="shared" si="74"/>
        <v>7.207509211719243E-2</v>
      </c>
      <c r="BH369" s="51">
        <f t="shared" si="75"/>
        <v>6.7229518386491632E-2</v>
      </c>
      <c r="BI369" s="282">
        <f t="shared" si="77"/>
        <v>0</v>
      </c>
    </row>
    <row r="370" spans="1:61" hidden="1">
      <c r="A370" s="54" t="s">
        <v>149</v>
      </c>
      <c r="B370" s="55" t="s">
        <v>1346</v>
      </c>
      <c r="C370" s="55" t="s">
        <v>1347</v>
      </c>
      <c r="D370" s="44" t="s">
        <v>1348</v>
      </c>
      <c r="E370" s="56">
        <v>1</v>
      </c>
      <c r="F370" s="46" t="s">
        <v>5814</v>
      </c>
      <c r="G370" s="47" t="s">
        <v>5814</v>
      </c>
      <c r="H370" s="47" t="s">
        <v>5882</v>
      </c>
      <c r="I370" s="48" t="s">
        <v>5956</v>
      </c>
      <c r="J370" s="48" t="s">
        <v>5970</v>
      </c>
      <c r="K370" s="48" t="s">
        <v>5977</v>
      </c>
      <c r="L370" s="45">
        <v>3158</v>
      </c>
      <c r="M370" s="47" t="s">
        <v>5978</v>
      </c>
      <c r="N370" s="60">
        <v>2</v>
      </c>
      <c r="O370" s="58">
        <v>0</v>
      </c>
      <c r="P370" s="58">
        <v>1</v>
      </c>
      <c r="Q370" s="132">
        <v>1</v>
      </c>
      <c r="R370" s="60">
        <v>0</v>
      </c>
      <c r="S370" s="58">
        <v>1</v>
      </c>
      <c r="T370" s="58">
        <v>1</v>
      </c>
      <c r="U370" s="132">
        <v>1</v>
      </c>
      <c r="V370" s="58">
        <v>0</v>
      </c>
      <c r="W370" s="58">
        <v>0</v>
      </c>
      <c r="X370" s="58">
        <v>0</v>
      </c>
      <c r="Y370" s="132">
        <v>0</v>
      </c>
      <c r="Z370" s="61">
        <v>0</v>
      </c>
      <c r="AA370" s="59">
        <v>0</v>
      </c>
      <c r="AB370" s="59">
        <v>0</v>
      </c>
      <c r="AC370" s="132">
        <v>0</v>
      </c>
      <c r="AD370" s="61">
        <v>0</v>
      </c>
      <c r="AE370" s="59">
        <v>0</v>
      </c>
      <c r="AF370" s="59">
        <v>0</v>
      </c>
      <c r="AG370" s="132">
        <v>0</v>
      </c>
      <c r="AH370" s="61">
        <v>0</v>
      </c>
      <c r="AI370" s="132">
        <v>0</v>
      </c>
      <c r="AJ370" s="64">
        <f>IFERROR(VLOOKUP($B370,STOCK!$A:$H,3,0)," ")</f>
        <v>8</v>
      </c>
      <c r="AK370" s="65">
        <f>IFERROR(VLOOKUP($B370,STOCK!$A:$H,4,0)," ")</f>
        <v>8</v>
      </c>
      <c r="AL370" s="65">
        <f>IFERROR(VLOOKUP($B370,STOCK!$A:$H,5,0)," ")</f>
        <v>0</v>
      </c>
      <c r="AM370" s="65">
        <f>IFERROR(VLOOKUP($B370,STOCK!$A:$H,6,0)," ")</f>
        <v>0</v>
      </c>
      <c r="AN370" s="65">
        <f>IFERROR(VLOOKUP($B370,STOCK!$A:$H,7,0)," ")</f>
        <v>0</v>
      </c>
      <c r="AO370" s="65">
        <f>IFERROR(VLOOKUP($B370,STOCK!$A:$H,8,0)," ")</f>
        <v>0</v>
      </c>
      <c r="AP370" s="62">
        <f t="shared" si="65"/>
        <v>240</v>
      </c>
      <c r="AQ370" s="50">
        <f t="shared" si="66"/>
        <v>240</v>
      </c>
      <c r="AR370" s="50" t="str">
        <f t="shared" si="67"/>
        <v>Q</v>
      </c>
      <c r="AS370" s="50" t="str">
        <f t="shared" si="68"/>
        <v>Q</v>
      </c>
      <c r="AT370" s="50" t="str">
        <f t="shared" si="69"/>
        <v>Q</v>
      </c>
      <c r="AU370" s="63" t="str">
        <f t="shared" si="76"/>
        <v>Q</v>
      </c>
      <c r="AV370" s="67">
        <v>47000.000003000001</v>
      </c>
      <c r="AW370" s="133">
        <v>46999.999750000003</v>
      </c>
      <c r="AX370" s="49">
        <v>53900</v>
      </c>
      <c r="AY370" s="51">
        <f t="shared" si="70"/>
        <v>0.14680851056509736</v>
      </c>
      <c r="AZ370" s="51">
        <f t="shared" si="71"/>
        <v>0.12801484224489795</v>
      </c>
      <c r="BA370" s="49">
        <v>51900</v>
      </c>
      <c r="BB370" s="52">
        <v>2</v>
      </c>
      <c r="BC370" s="51">
        <f t="shared" si="72"/>
        <v>0.10425531907845187</v>
      </c>
      <c r="BD370" s="51">
        <f t="shared" si="73"/>
        <v>9.4412331348747575E-2</v>
      </c>
      <c r="BE370" s="49">
        <v>49900</v>
      </c>
      <c r="BF370" s="52">
        <v>4</v>
      </c>
      <c r="BG370" s="51">
        <f t="shared" si="74"/>
        <v>6.1702127591806155E-2</v>
      </c>
      <c r="BH370" s="51">
        <f t="shared" si="75"/>
        <v>5.8116232404809599E-2</v>
      </c>
      <c r="BI370" s="282">
        <f t="shared" si="77"/>
        <v>2</v>
      </c>
    </row>
    <row r="371" spans="1:61" hidden="1">
      <c r="A371" s="54" t="s">
        <v>149</v>
      </c>
      <c r="B371" s="55" t="s">
        <v>1349</v>
      </c>
      <c r="C371" s="55" t="s">
        <v>1350</v>
      </c>
      <c r="D371" s="44" t="s">
        <v>1351</v>
      </c>
      <c r="E371" s="56">
        <v>6</v>
      </c>
      <c r="F371" s="46" t="s">
        <v>5814</v>
      </c>
      <c r="G371" s="47" t="s">
        <v>5814</v>
      </c>
      <c r="H371" s="47" t="s">
        <v>5882</v>
      </c>
      <c r="I371" s="48" t="s">
        <v>5956</v>
      </c>
      <c r="J371" s="48" t="s">
        <v>5970</v>
      </c>
      <c r="K371" s="48" t="s">
        <v>5977</v>
      </c>
      <c r="L371" s="45">
        <v>3158</v>
      </c>
      <c r="M371" s="47" t="s">
        <v>5978</v>
      </c>
      <c r="N371" s="60">
        <v>0</v>
      </c>
      <c r="O371" s="58">
        <v>0</v>
      </c>
      <c r="P371" s="58">
        <v>0</v>
      </c>
      <c r="Q371" s="132">
        <v>1</v>
      </c>
      <c r="R371" s="60">
        <v>1</v>
      </c>
      <c r="S371" s="58">
        <v>0</v>
      </c>
      <c r="T371" s="58">
        <v>0</v>
      </c>
      <c r="U371" s="132">
        <v>0</v>
      </c>
      <c r="V371" s="58">
        <v>0</v>
      </c>
      <c r="W371" s="58">
        <v>0</v>
      </c>
      <c r="X371" s="58">
        <v>0</v>
      </c>
      <c r="Y371" s="132">
        <v>0</v>
      </c>
      <c r="Z371" s="61">
        <v>0</v>
      </c>
      <c r="AA371" s="59">
        <v>0</v>
      </c>
      <c r="AB371" s="59">
        <v>0</v>
      </c>
      <c r="AC371" s="132">
        <v>0</v>
      </c>
      <c r="AD371" s="61">
        <v>0</v>
      </c>
      <c r="AE371" s="59">
        <v>0</v>
      </c>
      <c r="AF371" s="59">
        <v>0</v>
      </c>
      <c r="AG371" s="132">
        <v>0</v>
      </c>
      <c r="AH371" s="61">
        <v>0</v>
      </c>
      <c r="AI371" s="132">
        <v>0</v>
      </c>
      <c r="AJ371" s="64">
        <f>IFERROR(VLOOKUP($B371,STOCK!$A:$H,3,0)," ")</f>
        <v>4</v>
      </c>
      <c r="AK371" s="65">
        <f>IFERROR(VLOOKUP($B371,STOCK!$A:$H,4,0)," ")</f>
        <v>11</v>
      </c>
      <c r="AL371" s="65">
        <f>IFERROR(VLOOKUP($B371,STOCK!$A:$H,5,0)," ")</f>
        <v>0</v>
      </c>
      <c r="AM371" s="65">
        <f>IFERROR(VLOOKUP($B371,STOCK!$A:$H,6,0)," ")</f>
        <v>0</v>
      </c>
      <c r="AN371" s="65">
        <f>IFERROR(VLOOKUP($B371,STOCK!$A:$H,7,0)," ")</f>
        <v>0</v>
      </c>
      <c r="AO371" s="65">
        <f>IFERROR(VLOOKUP($B371,STOCK!$A:$H,8,0)," ")</f>
        <v>0</v>
      </c>
      <c r="AP371" s="62">
        <f t="shared" si="65"/>
        <v>120</v>
      </c>
      <c r="AQ371" s="50" t="str">
        <f t="shared" si="66"/>
        <v>SV</v>
      </c>
      <c r="AR371" s="50" t="str">
        <f t="shared" si="67"/>
        <v>Q</v>
      </c>
      <c r="AS371" s="50" t="str">
        <f t="shared" si="68"/>
        <v>Q</v>
      </c>
      <c r="AT371" s="50" t="str">
        <f t="shared" si="69"/>
        <v>Q</v>
      </c>
      <c r="AU371" s="63" t="str">
        <f t="shared" si="76"/>
        <v>Q</v>
      </c>
      <c r="AV371" s="67">
        <v>42999.999999</v>
      </c>
      <c r="AW371" s="133">
        <v>42999.999790000002</v>
      </c>
      <c r="AX371" s="49">
        <v>49900</v>
      </c>
      <c r="AY371" s="51">
        <f t="shared" si="70"/>
        <v>0.16046511630605731</v>
      </c>
      <c r="AZ371" s="51">
        <f t="shared" si="71"/>
        <v>0.1382765531262525</v>
      </c>
      <c r="BA371" s="49">
        <v>47900</v>
      </c>
      <c r="BB371" s="52">
        <v>3</v>
      </c>
      <c r="BC371" s="51">
        <f t="shared" si="72"/>
        <v>0.1139534883979989</v>
      </c>
      <c r="BD371" s="51">
        <f t="shared" si="73"/>
        <v>0.10229645096033403</v>
      </c>
      <c r="BE371" s="49">
        <v>45900</v>
      </c>
      <c r="BF371" s="52">
        <v>6</v>
      </c>
      <c r="BG371" s="51">
        <f t="shared" si="74"/>
        <v>6.7441860489940497E-2</v>
      </c>
      <c r="BH371" s="51">
        <f t="shared" si="75"/>
        <v>6.3180827908496745E-2</v>
      </c>
      <c r="BI371" s="282">
        <f t="shared" si="77"/>
        <v>1</v>
      </c>
    </row>
    <row r="372" spans="1:61" hidden="1">
      <c r="A372" s="54" t="s">
        <v>149</v>
      </c>
      <c r="B372" s="55" t="s">
        <v>1352</v>
      </c>
      <c r="C372" s="55" t="s">
        <v>1353</v>
      </c>
      <c r="D372" s="44" t="s">
        <v>1354</v>
      </c>
      <c r="E372" s="56">
        <v>6</v>
      </c>
      <c r="F372" s="46" t="s">
        <v>5814</v>
      </c>
      <c r="G372" s="47" t="s">
        <v>5814</v>
      </c>
      <c r="H372" s="47" t="s">
        <v>5882</v>
      </c>
      <c r="I372" s="48" t="s">
        <v>5956</v>
      </c>
      <c r="J372" s="48" t="s">
        <v>5970</v>
      </c>
      <c r="K372" s="48" t="s">
        <v>5977</v>
      </c>
      <c r="L372" s="45">
        <v>3158</v>
      </c>
      <c r="M372" s="47" t="s">
        <v>5978</v>
      </c>
      <c r="N372" s="60">
        <v>0</v>
      </c>
      <c r="O372" s="58">
        <v>0</v>
      </c>
      <c r="P372" s="58">
        <v>0</v>
      </c>
      <c r="Q372" s="132">
        <v>0</v>
      </c>
      <c r="R372" s="60">
        <v>0</v>
      </c>
      <c r="S372" s="58">
        <v>1</v>
      </c>
      <c r="T372" s="58">
        <v>0</v>
      </c>
      <c r="U372" s="132">
        <v>0</v>
      </c>
      <c r="V372" s="58">
        <v>0</v>
      </c>
      <c r="W372" s="58">
        <v>0</v>
      </c>
      <c r="X372" s="58">
        <v>0</v>
      </c>
      <c r="Y372" s="132">
        <v>0</v>
      </c>
      <c r="Z372" s="61">
        <v>0</v>
      </c>
      <c r="AA372" s="59">
        <v>0</v>
      </c>
      <c r="AB372" s="59">
        <v>0</v>
      </c>
      <c r="AC372" s="132">
        <v>0</v>
      </c>
      <c r="AD372" s="61">
        <v>0</v>
      </c>
      <c r="AE372" s="59">
        <v>0</v>
      </c>
      <c r="AF372" s="59">
        <v>0</v>
      </c>
      <c r="AG372" s="132">
        <v>0</v>
      </c>
      <c r="AH372" s="61">
        <v>0</v>
      </c>
      <c r="AI372" s="132">
        <v>0</v>
      </c>
      <c r="AJ372" s="64">
        <f>IFERROR(VLOOKUP($B372,STOCK!$A:$H,3,0)," ")</f>
        <v>4</v>
      </c>
      <c r="AK372" s="65">
        <f>IFERROR(VLOOKUP($B372,STOCK!$A:$H,4,0)," ")</f>
        <v>5</v>
      </c>
      <c r="AL372" s="65">
        <f>IFERROR(VLOOKUP($B372,STOCK!$A:$H,5,0)," ")</f>
        <v>0</v>
      </c>
      <c r="AM372" s="65">
        <f>IFERROR(VLOOKUP($B372,STOCK!$A:$H,6,0)," ")</f>
        <v>0</v>
      </c>
      <c r="AN372" s="65">
        <f>IFERROR(VLOOKUP($B372,STOCK!$A:$H,7,0)," ")</f>
        <v>0</v>
      </c>
      <c r="AO372" s="65">
        <f>IFERROR(VLOOKUP($B372,STOCK!$A:$H,8,0)," ")</f>
        <v>0</v>
      </c>
      <c r="AP372" s="62" t="str">
        <f t="shared" si="65"/>
        <v>SV</v>
      </c>
      <c r="AQ372" s="50" t="str">
        <f t="shared" si="66"/>
        <v>SV</v>
      </c>
      <c r="AR372" s="50" t="str">
        <f t="shared" si="67"/>
        <v>Q</v>
      </c>
      <c r="AS372" s="50" t="str">
        <f t="shared" si="68"/>
        <v>Q</v>
      </c>
      <c r="AT372" s="50" t="str">
        <f t="shared" si="69"/>
        <v>Q</v>
      </c>
      <c r="AU372" s="63" t="str">
        <f t="shared" si="76"/>
        <v>Q</v>
      </c>
      <c r="AV372" s="67">
        <v>42999.999999</v>
      </c>
      <c r="AW372" s="133">
        <v>42999.999680000001</v>
      </c>
      <c r="AX372" s="49">
        <v>49900</v>
      </c>
      <c r="AY372" s="51">
        <f t="shared" si="70"/>
        <v>0.16046511630605731</v>
      </c>
      <c r="AZ372" s="51">
        <f t="shared" si="71"/>
        <v>0.1382765531262525</v>
      </c>
      <c r="BA372" s="49">
        <v>47900</v>
      </c>
      <c r="BB372" s="52">
        <v>3</v>
      </c>
      <c r="BC372" s="51">
        <f t="shared" si="72"/>
        <v>0.1139534883979989</v>
      </c>
      <c r="BD372" s="51">
        <f t="shared" si="73"/>
        <v>0.10229645096033403</v>
      </c>
      <c r="BE372" s="49">
        <v>45900</v>
      </c>
      <c r="BF372" s="52">
        <v>6</v>
      </c>
      <c r="BG372" s="51">
        <f t="shared" si="74"/>
        <v>6.7441860489940497E-2</v>
      </c>
      <c r="BH372" s="51">
        <f t="shared" si="75"/>
        <v>6.3180827908496745E-2</v>
      </c>
      <c r="BI372" s="282">
        <f t="shared" si="77"/>
        <v>0</v>
      </c>
    </row>
    <row r="373" spans="1:61" hidden="1">
      <c r="A373" s="54" t="s">
        <v>150</v>
      </c>
      <c r="B373" s="55" t="s">
        <v>1355</v>
      </c>
      <c r="C373" s="55" t="s">
        <v>1356</v>
      </c>
      <c r="D373" s="44" t="s">
        <v>1357</v>
      </c>
      <c r="E373" s="56">
        <v>6</v>
      </c>
      <c r="F373" s="46" t="s">
        <v>5814</v>
      </c>
      <c r="G373" s="47" t="s">
        <v>5814</v>
      </c>
      <c r="H373" s="47" t="s">
        <v>5882</v>
      </c>
      <c r="I373" s="48" t="s">
        <v>5956</v>
      </c>
      <c r="J373" s="48" t="s">
        <v>5979</v>
      </c>
      <c r="K373" s="48" t="s">
        <v>5980</v>
      </c>
      <c r="L373" s="45">
        <v>27</v>
      </c>
      <c r="M373" s="47" t="s">
        <v>5871</v>
      </c>
      <c r="N373" s="60">
        <v>9</v>
      </c>
      <c r="O373" s="58">
        <v>8</v>
      </c>
      <c r="P373" s="58">
        <v>6</v>
      </c>
      <c r="Q373" s="132">
        <v>5</v>
      </c>
      <c r="R373" s="60">
        <v>7</v>
      </c>
      <c r="S373" s="58">
        <v>3</v>
      </c>
      <c r="T373" s="58">
        <v>12</v>
      </c>
      <c r="U373" s="132">
        <v>9</v>
      </c>
      <c r="V373" s="58">
        <v>1</v>
      </c>
      <c r="W373" s="58">
        <v>1</v>
      </c>
      <c r="X373" s="58">
        <v>0</v>
      </c>
      <c r="Y373" s="132">
        <v>1</v>
      </c>
      <c r="Z373" s="61">
        <v>5</v>
      </c>
      <c r="AA373" s="59">
        <v>2</v>
      </c>
      <c r="AB373" s="59">
        <v>0</v>
      </c>
      <c r="AC373" s="132">
        <v>4</v>
      </c>
      <c r="AD373" s="61">
        <v>3</v>
      </c>
      <c r="AE373" s="59">
        <v>4</v>
      </c>
      <c r="AF373" s="59">
        <v>1</v>
      </c>
      <c r="AG373" s="132">
        <v>4</v>
      </c>
      <c r="AH373" s="61">
        <v>0</v>
      </c>
      <c r="AI373" s="132">
        <v>0</v>
      </c>
      <c r="AJ373" s="64">
        <f>IFERROR(VLOOKUP($B373,STOCK!$A:$H,3,0)," ")</f>
        <v>20</v>
      </c>
      <c r="AK373" s="65">
        <f>IFERROR(VLOOKUP($B373,STOCK!$A:$H,4,0)," ")</f>
        <v>8</v>
      </c>
      <c r="AL373" s="65">
        <f>IFERROR(VLOOKUP($B373,STOCK!$A:$H,5,0)," ")</f>
        <v>6</v>
      </c>
      <c r="AM373" s="65">
        <f>IFERROR(VLOOKUP($B373,STOCK!$A:$H,6,0)," ")</f>
        <v>9</v>
      </c>
      <c r="AN373" s="65">
        <f>IFERROR(VLOOKUP($B373,STOCK!$A:$H,7,0)," ")</f>
        <v>8</v>
      </c>
      <c r="AO373" s="65">
        <f>IFERROR(VLOOKUP($B373,STOCK!$A:$H,8,0)," ")</f>
        <v>6</v>
      </c>
      <c r="AP373" s="62">
        <f t="shared" si="65"/>
        <v>120</v>
      </c>
      <c r="AQ373" s="50">
        <f t="shared" si="66"/>
        <v>26.666666666666664</v>
      </c>
      <c r="AR373" s="50">
        <f t="shared" si="67"/>
        <v>180</v>
      </c>
      <c r="AS373" s="50">
        <f t="shared" si="68"/>
        <v>67.5</v>
      </c>
      <c r="AT373" s="50">
        <f t="shared" si="69"/>
        <v>60</v>
      </c>
      <c r="AU373" s="63" t="str">
        <f t="shared" si="76"/>
        <v>SV</v>
      </c>
      <c r="AV373" s="67">
        <v>118085</v>
      </c>
      <c r="AW373" s="133">
        <v>117663.49705000001</v>
      </c>
      <c r="AX373" s="49">
        <v>134900</v>
      </c>
      <c r="AY373" s="51">
        <f t="shared" si="70"/>
        <v>0.14239742558326629</v>
      </c>
      <c r="AZ373" s="51">
        <f t="shared" si="71"/>
        <v>0.12464788732394366</v>
      </c>
      <c r="BA373" s="49">
        <v>129900</v>
      </c>
      <c r="BB373" s="52">
        <v>3</v>
      </c>
      <c r="BC373" s="51">
        <f t="shared" si="72"/>
        <v>0.10005504509463514</v>
      </c>
      <c r="BD373" s="51">
        <f t="shared" si="73"/>
        <v>9.0954580446497305E-2</v>
      </c>
      <c r="BE373" s="49">
        <v>0</v>
      </c>
      <c r="BF373" s="52">
        <v>0</v>
      </c>
      <c r="BG373" s="51">
        <f t="shared" si="74"/>
        <v>-1</v>
      </c>
      <c r="BH373" s="51">
        <f t="shared" si="75"/>
        <v>0</v>
      </c>
      <c r="BI373" s="282">
        <f t="shared" si="77"/>
        <v>23</v>
      </c>
    </row>
    <row r="374" spans="1:61" hidden="1">
      <c r="A374" s="54" t="s">
        <v>150</v>
      </c>
      <c r="B374" s="55" t="s">
        <v>1358</v>
      </c>
      <c r="C374" s="55" t="s">
        <v>1359</v>
      </c>
      <c r="D374" s="44" t="s">
        <v>1360</v>
      </c>
      <c r="E374" s="56">
        <v>6</v>
      </c>
      <c r="F374" s="46" t="s">
        <v>5814</v>
      </c>
      <c r="G374" s="47" t="s">
        <v>5814</v>
      </c>
      <c r="H374" s="47" t="s">
        <v>5882</v>
      </c>
      <c r="I374" s="48" t="s">
        <v>5956</v>
      </c>
      <c r="J374" s="48" t="s">
        <v>5979</v>
      </c>
      <c r="K374" s="48" t="s">
        <v>5980</v>
      </c>
      <c r="L374" s="45">
        <v>27</v>
      </c>
      <c r="M374" s="47" t="s">
        <v>5871</v>
      </c>
      <c r="N374" s="60">
        <v>1</v>
      </c>
      <c r="O374" s="58">
        <v>12</v>
      </c>
      <c r="P374" s="58">
        <v>3</v>
      </c>
      <c r="Q374" s="132">
        <v>2</v>
      </c>
      <c r="R374" s="60">
        <v>4</v>
      </c>
      <c r="S374" s="58">
        <v>3</v>
      </c>
      <c r="T374" s="58">
        <v>4</v>
      </c>
      <c r="U374" s="132">
        <v>3</v>
      </c>
      <c r="V374" s="58">
        <v>8</v>
      </c>
      <c r="W374" s="58">
        <v>1</v>
      </c>
      <c r="X374" s="58">
        <v>7</v>
      </c>
      <c r="Y374" s="132">
        <v>6</v>
      </c>
      <c r="Z374" s="61">
        <v>2</v>
      </c>
      <c r="AA374" s="59">
        <v>6</v>
      </c>
      <c r="AB374" s="59">
        <v>0</v>
      </c>
      <c r="AC374" s="132">
        <v>0</v>
      </c>
      <c r="AD374" s="61">
        <v>5</v>
      </c>
      <c r="AE374" s="59">
        <v>3</v>
      </c>
      <c r="AF374" s="59">
        <v>3</v>
      </c>
      <c r="AG374" s="132">
        <v>3</v>
      </c>
      <c r="AH374" s="61">
        <v>1</v>
      </c>
      <c r="AI374" s="132">
        <v>1</v>
      </c>
      <c r="AJ374" s="64">
        <f>IFERROR(VLOOKUP($B374,STOCK!$A:$H,3,0)," ")</f>
        <v>18</v>
      </c>
      <c r="AK374" s="65">
        <f>IFERROR(VLOOKUP($B374,STOCK!$A:$H,4,0)," ")</f>
        <v>8</v>
      </c>
      <c r="AL374" s="65">
        <f>IFERROR(VLOOKUP($B374,STOCK!$A:$H,5,0)," ")</f>
        <v>0</v>
      </c>
      <c r="AM374" s="65">
        <f>IFERROR(VLOOKUP($B374,STOCK!$A:$H,6,0)," ")</f>
        <v>10</v>
      </c>
      <c r="AN374" s="65">
        <f>IFERROR(VLOOKUP($B374,STOCK!$A:$H,7,0)," ")</f>
        <v>6</v>
      </c>
      <c r="AO374" s="65">
        <f>IFERROR(VLOOKUP($B374,STOCK!$A:$H,8,0)," ")</f>
        <v>5</v>
      </c>
      <c r="AP374" s="62">
        <f t="shared" si="65"/>
        <v>270</v>
      </c>
      <c r="AQ374" s="50">
        <f t="shared" si="66"/>
        <v>80</v>
      </c>
      <c r="AR374" s="50" t="str">
        <f t="shared" si="67"/>
        <v>Q</v>
      </c>
      <c r="AS374" s="50" t="str">
        <f t="shared" si="68"/>
        <v>SV</v>
      </c>
      <c r="AT374" s="50">
        <f t="shared" si="69"/>
        <v>60</v>
      </c>
      <c r="AU374" s="63">
        <f t="shared" si="76"/>
        <v>150</v>
      </c>
      <c r="AV374" s="67">
        <v>48412</v>
      </c>
      <c r="AW374" s="133">
        <v>48198.198620000003</v>
      </c>
      <c r="AX374" s="49">
        <v>54900</v>
      </c>
      <c r="AY374" s="51">
        <f t="shared" si="70"/>
        <v>0.13401635958026925</v>
      </c>
      <c r="AZ374" s="51">
        <f t="shared" si="71"/>
        <v>0.11817850637522768</v>
      </c>
      <c r="BA374" s="49">
        <v>52900</v>
      </c>
      <c r="BB374" s="52">
        <v>3</v>
      </c>
      <c r="BC374" s="51">
        <f t="shared" si="72"/>
        <v>9.270428819301002E-2</v>
      </c>
      <c r="BD374" s="51">
        <f t="shared" si="73"/>
        <v>8.4839319470699434E-2</v>
      </c>
      <c r="BE374" s="49">
        <v>0</v>
      </c>
      <c r="BF374" s="52">
        <v>0</v>
      </c>
      <c r="BG374" s="51">
        <f t="shared" si="74"/>
        <v>-1</v>
      </c>
      <c r="BH374" s="51">
        <f t="shared" si="75"/>
        <v>0</v>
      </c>
      <c r="BI374" s="282">
        <f t="shared" si="77"/>
        <v>15</v>
      </c>
    </row>
    <row r="375" spans="1:61" hidden="1">
      <c r="A375" s="54" t="s">
        <v>150</v>
      </c>
      <c r="B375" s="55" t="s">
        <v>1361</v>
      </c>
      <c r="C375" s="55" t="s">
        <v>1362</v>
      </c>
      <c r="D375" s="44" t="s">
        <v>1363</v>
      </c>
      <c r="E375" s="56">
        <v>6</v>
      </c>
      <c r="F375" s="46" t="s">
        <v>5814</v>
      </c>
      <c r="G375" s="47" t="s">
        <v>5814</v>
      </c>
      <c r="H375" s="47" t="s">
        <v>5882</v>
      </c>
      <c r="I375" s="48" t="s">
        <v>5956</v>
      </c>
      <c r="J375" s="48" t="s">
        <v>5979</v>
      </c>
      <c r="K375" s="48" t="s">
        <v>5980</v>
      </c>
      <c r="L375" s="45">
        <v>27</v>
      </c>
      <c r="M375" s="47" t="s">
        <v>5871</v>
      </c>
      <c r="N375" s="60">
        <v>2</v>
      </c>
      <c r="O375" s="58">
        <v>3</v>
      </c>
      <c r="P375" s="58">
        <v>3</v>
      </c>
      <c r="Q375" s="132">
        <v>2</v>
      </c>
      <c r="R375" s="60">
        <v>6</v>
      </c>
      <c r="S375" s="58">
        <v>8</v>
      </c>
      <c r="T375" s="58">
        <v>4</v>
      </c>
      <c r="U375" s="132">
        <v>3</v>
      </c>
      <c r="V375" s="58">
        <v>1</v>
      </c>
      <c r="W375" s="58">
        <v>0</v>
      </c>
      <c r="X375" s="58">
        <v>0</v>
      </c>
      <c r="Y375" s="132">
        <v>0</v>
      </c>
      <c r="Z375" s="61">
        <v>2</v>
      </c>
      <c r="AA375" s="59">
        <v>4</v>
      </c>
      <c r="AB375" s="59">
        <v>6</v>
      </c>
      <c r="AC375" s="132">
        <v>6</v>
      </c>
      <c r="AD375" s="61">
        <v>1</v>
      </c>
      <c r="AE375" s="59">
        <v>2</v>
      </c>
      <c r="AF375" s="59">
        <v>1</v>
      </c>
      <c r="AG375" s="132">
        <v>2</v>
      </c>
      <c r="AH375" s="61">
        <v>0</v>
      </c>
      <c r="AI375" s="132">
        <v>0</v>
      </c>
      <c r="AJ375" s="64">
        <f>IFERROR(VLOOKUP($B375,STOCK!$A:$H,3,0)," ")</f>
        <v>16</v>
      </c>
      <c r="AK375" s="65">
        <f>IFERROR(VLOOKUP($B375,STOCK!$A:$H,4,0)," ")</f>
        <v>9</v>
      </c>
      <c r="AL375" s="65">
        <f>IFERROR(VLOOKUP($B375,STOCK!$A:$H,5,0)," ")</f>
        <v>5</v>
      </c>
      <c r="AM375" s="65">
        <f>IFERROR(VLOOKUP($B375,STOCK!$A:$H,6,0)," ")</f>
        <v>2</v>
      </c>
      <c r="AN375" s="65">
        <f>IFERROR(VLOOKUP($B375,STOCK!$A:$H,7,0)," ")</f>
        <v>7</v>
      </c>
      <c r="AO375" s="65">
        <f>IFERROR(VLOOKUP($B375,STOCK!$A:$H,8,0)," ")</f>
        <v>6</v>
      </c>
      <c r="AP375" s="62">
        <f t="shared" si="65"/>
        <v>240</v>
      </c>
      <c r="AQ375" s="50">
        <f t="shared" si="66"/>
        <v>90</v>
      </c>
      <c r="AR375" s="50" t="str">
        <f t="shared" si="67"/>
        <v>SV</v>
      </c>
      <c r="AS375" s="50">
        <f t="shared" si="68"/>
        <v>10</v>
      </c>
      <c r="AT375" s="50">
        <f t="shared" si="69"/>
        <v>105</v>
      </c>
      <c r="AU375" s="63" t="str">
        <f t="shared" si="76"/>
        <v>SV</v>
      </c>
      <c r="AV375" s="67">
        <v>99417.5</v>
      </c>
      <c r="AW375" s="133">
        <v>98602.28499</v>
      </c>
      <c r="AX375" s="49">
        <v>112900</v>
      </c>
      <c r="AY375" s="51">
        <f t="shared" si="70"/>
        <v>0.13561495712525451</v>
      </c>
      <c r="AZ375" s="51">
        <f t="shared" si="71"/>
        <v>0.11941984056687334</v>
      </c>
      <c r="BA375" s="49">
        <v>107900</v>
      </c>
      <c r="BB375" s="52">
        <v>3</v>
      </c>
      <c r="BC375" s="51">
        <f t="shared" si="72"/>
        <v>8.5322000653808461E-2</v>
      </c>
      <c r="BD375" s="51">
        <f t="shared" si="73"/>
        <v>7.8614457831325299E-2</v>
      </c>
      <c r="BE375" s="49">
        <v>0</v>
      </c>
      <c r="BF375" s="52">
        <v>0</v>
      </c>
      <c r="BG375" s="51">
        <f t="shared" si="74"/>
        <v>-1</v>
      </c>
      <c r="BH375" s="51">
        <f t="shared" si="75"/>
        <v>0</v>
      </c>
      <c r="BI375" s="282">
        <f t="shared" si="77"/>
        <v>13</v>
      </c>
    </row>
    <row r="376" spans="1:61" hidden="1">
      <c r="A376" s="54" t="s">
        <v>150</v>
      </c>
      <c r="B376" s="55" t="s">
        <v>1364</v>
      </c>
      <c r="C376" s="55" t="s">
        <v>1365</v>
      </c>
      <c r="D376" s="44" t="s">
        <v>1366</v>
      </c>
      <c r="E376" s="56">
        <v>6</v>
      </c>
      <c r="F376" s="46" t="s">
        <v>5814</v>
      </c>
      <c r="G376" s="47" t="s">
        <v>5814</v>
      </c>
      <c r="H376" s="47" t="s">
        <v>5882</v>
      </c>
      <c r="I376" s="48" t="s">
        <v>5956</v>
      </c>
      <c r="J376" s="48" t="s">
        <v>5979</v>
      </c>
      <c r="K376" s="48" t="s">
        <v>5981</v>
      </c>
      <c r="L376" s="45">
        <v>114</v>
      </c>
      <c r="M376" s="47" t="s">
        <v>161</v>
      </c>
      <c r="N376" s="60">
        <v>1</v>
      </c>
      <c r="O376" s="58">
        <v>0</v>
      </c>
      <c r="P376" s="58">
        <v>2</v>
      </c>
      <c r="Q376" s="132">
        <v>2</v>
      </c>
      <c r="R376" s="60">
        <v>4</v>
      </c>
      <c r="S376" s="58">
        <v>0</v>
      </c>
      <c r="T376" s="58">
        <v>2</v>
      </c>
      <c r="U376" s="132">
        <v>2</v>
      </c>
      <c r="V376" s="58">
        <v>0</v>
      </c>
      <c r="W376" s="58">
        <v>0</v>
      </c>
      <c r="X376" s="58">
        <v>0</v>
      </c>
      <c r="Y376" s="132">
        <v>1</v>
      </c>
      <c r="Z376" s="61">
        <v>1</v>
      </c>
      <c r="AA376" s="59">
        <v>2</v>
      </c>
      <c r="AB376" s="59">
        <v>0</v>
      </c>
      <c r="AC376" s="132">
        <v>0</v>
      </c>
      <c r="AD376" s="61">
        <v>0</v>
      </c>
      <c r="AE376" s="59">
        <v>0</v>
      </c>
      <c r="AF376" s="59">
        <v>2</v>
      </c>
      <c r="AG376" s="132">
        <v>1</v>
      </c>
      <c r="AH376" s="61">
        <v>0</v>
      </c>
      <c r="AI376" s="132">
        <v>0</v>
      </c>
      <c r="AJ376" s="64">
        <f>IFERROR(VLOOKUP($B376,STOCK!$A:$H,3,0)," ")</f>
        <v>18</v>
      </c>
      <c r="AK376" s="65">
        <f>IFERROR(VLOOKUP($B376,STOCK!$A:$H,4,0)," ")</f>
        <v>11</v>
      </c>
      <c r="AL376" s="65">
        <f>IFERROR(VLOOKUP($B376,STOCK!$A:$H,5,0)," ")</f>
        <v>33</v>
      </c>
      <c r="AM376" s="65">
        <f>IFERROR(VLOOKUP($B376,STOCK!$A:$H,6,0)," ")</f>
        <v>25</v>
      </c>
      <c r="AN376" s="65">
        <f>IFERROR(VLOOKUP($B376,STOCK!$A:$H,7,0)," ")</f>
        <v>30</v>
      </c>
      <c r="AO376" s="65">
        <f>IFERROR(VLOOKUP($B376,STOCK!$A:$H,8,0)," ")</f>
        <v>6</v>
      </c>
      <c r="AP376" s="62">
        <f t="shared" si="65"/>
        <v>270</v>
      </c>
      <c r="AQ376" s="50">
        <f t="shared" si="66"/>
        <v>165</v>
      </c>
      <c r="AR376" s="50">
        <f t="shared" si="67"/>
        <v>990</v>
      </c>
      <c r="AS376" s="50" t="str">
        <f t="shared" si="68"/>
        <v>SV</v>
      </c>
      <c r="AT376" s="50">
        <f t="shared" si="69"/>
        <v>900</v>
      </c>
      <c r="AU376" s="63" t="str">
        <f t="shared" si="76"/>
        <v>SV</v>
      </c>
      <c r="AV376" s="67">
        <v>71920.000020000007</v>
      </c>
      <c r="AW376" s="133">
        <v>65381.421049999997</v>
      </c>
      <c r="AX376" s="49">
        <v>84900</v>
      </c>
      <c r="AY376" s="51">
        <f t="shared" si="70"/>
        <v>0.18047830890420502</v>
      </c>
      <c r="AZ376" s="51">
        <f t="shared" si="71"/>
        <v>0.15288574770318014</v>
      </c>
      <c r="BA376" s="49">
        <v>79900</v>
      </c>
      <c r="BB376" s="52">
        <v>3</v>
      </c>
      <c r="BC376" s="51">
        <f t="shared" si="72"/>
        <v>0.11095661815601865</v>
      </c>
      <c r="BD376" s="51">
        <f t="shared" si="73"/>
        <v>9.9874843304130073E-2</v>
      </c>
      <c r="BE376" s="49">
        <v>77900</v>
      </c>
      <c r="BF376" s="52">
        <v>6</v>
      </c>
      <c r="BG376" s="51">
        <f t="shared" si="74"/>
        <v>8.3147941856744012E-2</v>
      </c>
      <c r="BH376" s="51">
        <f t="shared" si="75"/>
        <v>7.6765083183568589E-2</v>
      </c>
      <c r="BI376" s="282">
        <f t="shared" si="77"/>
        <v>6</v>
      </c>
    </row>
    <row r="377" spans="1:61" hidden="1">
      <c r="A377" s="54" t="s">
        <v>150</v>
      </c>
      <c r="B377" s="55" t="s">
        <v>1367</v>
      </c>
      <c r="C377" s="55" t="s">
        <v>1368</v>
      </c>
      <c r="D377" s="44" t="s">
        <v>1369</v>
      </c>
      <c r="E377" s="56">
        <v>6</v>
      </c>
      <c r="F377" s="46" t="s">
        <v>5814</v>
      </c>
      <c r="G377" s="47" t="s">
        <v>5814</v>
      </c>
      <c r="H377" s="47" t="s">
        <v>5882</v>
      </c>
      <c r="I377" s="48" t="s">
        <v>5982</v>
      </c>
      <c r="J377" s="48" t="s">
        <v>5983</v>
      </c>
      <c r="K377" s="48" t="s">
        <v>5984</v>
      </c>
      <c r="L377" s="45">
        <v>114</v>
      </c>
      <c r="M377" s="47" t="s">
        <v>161</v>
      </c>
      <c r="N377" s="60">
        <v>11</v>
      </c>
      <c r="O377" s="58">
        <v>32</v>
      </c>
      <c r="P377" s="58">
        <v>22</v>
      </c>
      <c r="Q377" s="132">
        <v>8</v>
      </c>
      <c r="R377" s="60">
        <v>21</v>
      </c>
      <c r="S377" s="58">
        <v>12</v>
      </c>
      <c r="T377" s="58">
        <v>14</v>
      </c>
      <c r="U377" s="132">
        <v>17</v>
      </c>
      <c r="V377" s="58">
        <v>2</v>
      </c>
      <c r="W377" s="58">
        <v>10</v>
      </c>
      <c r="X377" s="58">
        <v>0</v>
      </c>
      <c r="Y377" s="132">
        <v>6</v>
      </c>
      <c r="Z377" s="61">
        <v>23</v>
      </c>
      <c r="AA377" s="59">
        <v>34</v>
      </c>
      <c r="AB377" s="59">
        <v>16</v>
      </c>
      <c r="AC377" s="132">
        <v>19</v>
      </c>
      <c r="AD377" s="61">
        <v>24</v>
      </c>
      <c r="AE377" s="59">
        <v>16</v>
      </c>
      <c r="AF377" s="59">
        <v>19</v>
      </c>
      <c r="AG377" s="132">
        <v>20</v>
      </c>
      <c r="AH377" s="61">
        <v>0</v>
      </c>
      <c r="AI377" s="132">
        <v>0</v>
      </c>
      <c r="AJ377" s="64">
        <f>IFERROR(VLOOKUP($B377,STOCK!$A:$H,3,0)," ")</f>
        <v>-4</v>
      </c>
      <c r="AK377" s="65">
        <f>IFERROR(VLOOKUP($B377,STOCK!$A:$H,4,0)," ")</f>
        <v>192</v>
      </c>
      <c r="AL377" s="65">
        <f>IFERROR(VLOOKUP($B377,STOCK!$A:$H,5,0)," ")</f>
        <v>104</v>
      </c>
      <c r="AM377" s="65">
        <f>IFERROR(VLOOKUP($B377,STOCK!$A:$H,6,0)," ")</f>
        <v>33</v>
      </c>
      <c r="AN377" s="65">
        <f>IFERROR(VLOOKUP($B377,STOCK!$A:$H,7,0)," ")</f>
        <v>11</v>
      </c>
      <c r="AO377" s="65">
        <f>IFERROR(VLOOKUP($B377,STOCK!$A:$H,8,0)," ")</f>
        <v>24</v>
      </c>
      <c r="AP377" s="62" t="str">
        <f t="shared" si="65"/>
        <v>Q</v>
      </c>
      <c r="AQ377" s="50">
        <f t="shared" si="66"/>
        <v>338.82352941176475</v>
      </c>
      <c r="AR377" s="50">
        <f t="shared" si="67"/>
        <v>520</v>
      </c>
      <c r="AS377" s="50">
        <f t="shared" si="68"/>
        <v>52.10526315789474</v>
      </c>
      <c r="AT377" s="50">
        <f t="shared" si="69"/>
        <v>16.5</v>
      </c>
      <c r="AU377" s="63" t="str">
        <f t="shared" si="76"/>
        <v>SV</v>
      </c>
      <c r="AV377" s="67">
        <v>14070.00001</v>
      </c>
      <c r="AW377" s="133">
        <v>14109.533020000001</v>
      </c>
      <c r="AX377" s="49">
        <v>15500</v>
      </c>
      <c r="AY377" s="51">
        <f t="shared" si="70"/>
        <v>0.10163468294126887</v>
      </c>
      <c r="AZ377" s="51">
        <f t="shared" si="71"/>
        <v>9.2258063870967758E-2</v>
      </c>
      <c r="BA377" s="49">
        <v>14900</v>
      </c>
      <c r="BB377" s="52">
        <v>3</v>
      </c>
      <c r="BC377" s="51">
        <f t="shared" si="72"/>
        <v>5.8990759730639164E-2</v>
      </c>
      <c r="BD377" s="51">
        <f t="shared" si="73"/>
        <v>5.5704697315436258E-2</v>
      </c>
      <c r="BE377" s="49">
        <v>14500</v>
      </c>
      <c r="BF377" s="52">
        <v>6</v>
      </c>
      <c r="BG377" s="51">
        <f t="shared" si="74"/>
        <v>3.056147759021921E-2</v>
      </c>
      <c r="BH377" s="51">
        <f t="shared" si="75"/>
        <v>2.9655171724137949E-2</v>
      </c>
      <c r="BI377" s="282">
        <f t="shared" si="77"/>
        <v>70</v>
      </c>
    </row>
    <row r="378" spans="1:61" hidden="1">
      <c r="A378" s="54" t="s">
        <v>150</v>
      </c>
      <c r="B378" s="55" t="s">
        <v>1370</v>
      </c>
      <c r="C378" s="55" t="s">
        <v>1371</v>
      </c>
      <c r="D378" s="44" t="s">
        <v>1372</v>
      </c>
      <c r="E378" s="56">
        <v>6</v>
      </c>
      <c r="F378" s="46" t="s">
        <v>5814</v>
      </c>
      <c r="G378" s="47" t="s">
        <v>5814</v>
      </c>
      <c r="H378" s="47" t="s">
        <v>5882</v>
      </c>
      <c r="I378" s="48" t="s">
        <v>5982</v>
      </c>
      <c r="J378" s="48" t="s">
        <v>5983</v>
      </c>
      <c r="K378" s="48" t="s">
        <v>5984</v>
      </c>
      <c r="L378" s="45">
        <v>114</v>
      </c>
      <c r="M378" s="47" t="s">
        <v>161</v>
      </c>
      <c r="N378" s="60">
        <v>21</v>
      </c>
      <c r="O378" s="58">
        <v>30</v>
      </c>
      <c r="P378" s="58">
        <v>38</v>
      </c>
      <c r="Q378" s="132">
        <v>35</v>
      </c>
      <c r="R378" s="60">
        <v>22</v>
      </c>
      <c r="S378" s="58">
        <v>10</v>
      </c>
      <c r="T378" s="58">
        <v>19</v>
      </c>
      <c r="U378" s="132">
        <v>16</v>
      </c>
      <c r="V378" s="58">
        <v>21</v>
      </c>
      <c r="W378" s="58">
        <v>3</v>
      </c>
      <c r="X378" s="58">
        <v>5</v>
      </c>
      <c r="Y378" s="132">
        <v>8</v>
      </c>
      <c r="Z378" s="61">
        <v>29</v>
      </c>
      <c r="AA378" s="59">
        <v>0</v>
      </c>
      <c r="AB378" s="59">
        <v>0</v>
      </c>
      <c r="AC378" s="132">
        <v>2</v>
      </c>
      <c r="AD378" s="61">
        <v>9</v>
      </c>
      <c r="AE378" s="59">
        <v>12</v>
      </c>
      <c r="AF378" s="59">
        <v>6</v>
      </c>
      <c r="AG378" s="132">
        <v>2</v>
      </c>
      <c r="AH378" s="61">
        <v>0</v>
      </c>
      <c r="AI378" s="132">
        <v>2</v>
      </c>
      <c r="AJ378" s="64">
        <f>IFERROR(VLOOKUP($B378,STOCK!$A:$H,3,0)," ")</f>
        <v>270</v>
      </c>
      <c r="AK378" s="65">
        <f>IFERROR(VLOOKUP($B378,STOCK!$A:$H,4,0)," ")</f>
        <v>449</v>
      </c>
      <c r="AL378" s="65">
        <f>IFERROR(VLOOKUP($B378,STOCK!$A:$H,5,0)," ")</f>
        <v>317</v>
      </c>
      <c r="AM378" s="65">
        <f>IFERROR(VLOOKUP($B378,STOCK!$A:$H,6,0)," ")</f>
        <v>-2</v>
      </c>
      <c r="AN378" s="65">
        <f>IFERROR(VLOOKUP($B378,STOCK!$A:$H,7,0)," ")</f>
        <v>6</v>
      </c>
      <c r="AO378" s="65">
        <f>IFERROR(VLOOKUP($B378,STOCK!$A:$H,8,0)," ")</f>
        <v>23</v>
      </c>
      <c r="AP378" s="62">
        <f t="shared" si="65"/>
        <v>231.42857142857144</v>
      </c>
      <c r="AQ378" s="50">
        <f t="shared" si="66"/>
        <v>841.875</v>
      </c>
      <c r="AR378" s="50">
        <f t="shared" si="67"/>
        <v>1188.75</v>
      </c>
      <c r="AS378" s="50" t="str">
        <f t="shared" si="68"/>
        <v>Q</v>
      </c>
      <c r="AT378" s="50">
        <f t="shared" si="69"/>
        <v>90</v>
      </c>
      <c r="AU378" s="63">
        <f t="shared" si="76"/>
        <v>345</v>
      </c>
      <c r="AV378" s="67">
        <v>14680.000005</v>
      </c>
      <c r="AW378" s="133">
        <v>14459.06957</v>
      </c>
      <c r="AX378" s="49">
        <v>16900</v>
      </c>
      <c r="AY378" s="51">
        <f t="shared" si="70"/>
        <v>0.15122615764604008</v>
      </c>
      <c r="AZ378" s="51">
        <f t="shared" si="71"/>
        <v>0.13136094644970414</v>
      </c>
      <c r="BA378" s="49">
        <v>15900</v>
      </c>
      <c r="BB378" s="52">
        <v>3</v>
      </c>
      <c r="BC378" s="51">
        <f t="shared" si="72"/>
        <v>8.3106266661067352E-2</v>
      </c>
      <c r="BD378" s="51">
        <f t="shared" si="73"/>
        <v>7.6729559433962272E-2</v>
      </c>
      <c r="BE378" s="49">
        <v>15500</v>
      </c>
      <c r="BF378" s="52">
        <v>6</v>
      </c>
      <c r="BG378" s="51">
        <f t="shared" si="74"/>
        <v>5.5858310267078215E-2</v>
      </c>
      <c r="BH378" s="51">
        <f t="shared" si="75"/>
        <v>5.2903225483870976E-2</v>
      </c>
      <c r="BI378" s="282">
        <f t="shared" si="77"/>
        <v>65</v>
      </c>
    </row>
    <row r="379" spans="1:61" hidden="1">
      <c r="A379" s="54" t="s">
        <v>150</v>
      </c>
      <c r="B379" s="55" t="s">
        <v>1373</v>
      </c>
      <c r="C379" s="55" t="s">
        <v>1374</v>
      </c>
      <c r="D379" s="44" t="s">
        <v>1375</v>
      </c>
      <c r="E379" s="56">
        <v>4</v>
      </c>
      <c r="F379" s="46" t="s">
        <v>5814</v>
      </c>
      <c r="G379" s="47" t="s">
        <v>5814</v>
      </c>
      <c r="H379" s="47" t="s">
        <v>5882</v>
      </c>
      <c r="I379" s="48" t="s">
        <v>5982</v>
      </c>
      <c r="J379" s="48" t="s">
        <v>5983</v>
      </c>
      <c r="K379" s="48" t="s">
        <v>5984</v>
      </c>
      <c r="L379" s="45">
        <v>114</v>
      </c>
      <c r="M379" s="47" t="s">
        <v>161</v>
      </c>
      <c r="N379" s="60">
        <v>0</v>
      </c>
      <c r="O379" s="58">
        <v>0</v>
      </c>
      <c r="P379" s="58">
        <v>0</v>
      </c>
      <c r="Q379" s="132">
        <v>0</v>
      </c>
      <c r="R379" s="60">
        <v>0</v>
      </c>
      <c r="S379" s="58">
        <v>0</v>
      </c>
      <c r="T379" s="58">
        <v>0</v>
      </c>
      <c r="U379" s="132">
        <v>0</v>
      </c>
      <c r="V379" s="58">
        <v>0</v>
      </c>
      <c r="W379" s="58">
        <v>0</v>
      </c>
      <c r="X379" s="58">
        <v>0</v>
      </c>
      <c r="Y379" s="132">
        <v>0</v>
      </c>
      <c r="Z379" s="61">
        <v>0</v>
      </c>
      <c r="AA379" s="59">
        <v>0</v>
      </c>
      <c r="AB379" s="59">
        <v>0</v>
      </c>
      <c r="AC379" s="132">
        <v>0</v>
      </c>
      <c r="AD379" s="61">
        <v>0</v>
      </c>
      <c r="AE379" s="59">
        <v>0</v>
      </c>
      <c r="AF379" s="59">
        <v>0</v>
      </c>
      <c r="AG379" s="132">
        <v>0</v>
      </c>
      <c r="AH379" s="61">
        <v>0</v>
      </c>
      <c r="AI379" s="132">
        <v>0</v>
      </c>
      <c r="AJ379" s="64">
        <f>IFERROR(VLOOKUP($B379,STOCK!$A:$H,3,0)," ")</f>
        <v>0</v>
      </c>
      <c r="AK379" s="65">
        <f>IFERROR(VLOOKUP($B379,STOCK!$A:$H,4,0)," ")</f>
        <v>0</v>
      </c>
      <c r="AL379" s="65">
        <f>IFERROR(VLOOKUP($B379,STOCK!$A:$H,5,0)," ")</f>
        <v>0</v>
      </c>
      <c r="AM379" s="65">
        <f>IFERROR(VLOOKUP($B379,STOCK!$A:$H,6,0)," ")</f>
        <v>0</v>
      </c>
      <c r="AN379" s="65">
        <f>IFERROR(VLOOKUP($B379,STOCK!$A:$H,7,0)," ")</f>
        <v>0</v>
      </c>
      <c r="AO379" s="65">
        <f>IFERROR(VLOOKUP($B379,STOCK!$A:$H,8,0)," ")</f>
        <v>0</v>
      </c>
      <c r="AP379" s="62" t="str">
        <f t="shared" si="65"/>
        <v>Q</v>
      </c>
      <c r="AQ379" s="50" t="str">
        <f t="shared" si="66"/>
        <v>Q</v>
      </c>
      <c r="AR379" s="50" t="str">
        <f t="shared" si="67"/>
        <v>Q</v>
      </c>
      <c r="AS379" s="50" t="str">
        <f t="shared" si="68"/>
        <v>Q</v>
      </c>
      <c r="AT379" s="50" t="str">
        <f t="shared" si="69"/>
        <v>Q</v>
      </c>
      <c r="AU379" s="63" t="str">
        <f t="shared" si="76"/>
        <v>Q</v>
      </c>
      <c r="AV379" s="67">
        <v>89179.999997000006</v>
      </c>
      <c r="AW379" s="133">
        <v>89179.999259999997</v>
      </c>
      <c r="AX379" s="49">
        <v>99900</v>
      </c>
      <c r="AY379" s="51">
        <f t="shared" si="70"/>
        <v>0.12020632432564038</v>
      </c>
      <c r="AZ379" s="51">
        <f t="shared" si="71"/>
        <v>0.10730730733733727</v>
      </c>
      <c r="BA379" s="49">
        <v>95900</v>
      </c>
      <c r="BB379" s="52">
        <v>3</v>
      </c>
      <c r="BC379" s="51">
        <f t="shared" si="72"/>
        <v>7.5353218246535736E-2</v>
      </c>
      <c r="BD379" s="51">
        <f t="shared" si="73"/>
        <v>7.0072992732012451E-2</v>
      </c>
      <c r="BE379" s="49">
        <v>0</v>
      </c>
      <c r="BF379" s="52">
        <v>0</v>
      </c>
      <c r="BG379" s="51">
        <f t="shared" si="74"/>
        <v>-1</v>
      </c>
      <c r="BH379" s="51">
        <f t="shared" si="75"/>
        <v>0</v>
      </c>
      <c r="BI379" s="282">
        <f t="shared" si="77"/>
        <v>0</v>
      </c>
    </row>
    <row r="380" spans="1:61" hidden="1">
      <c r="A380" s="54" t="s">
        <v>150</v>
      </c>
      <c r="B380" s="55" t="s">
        <v>1376</v>
      </c>
      <c r="C380" s="55" t="s">
        <v>1377</v>
      </c>
      <c r="D380" s="44" t="s">
        <v>1378</v>
      </c>
      <c r="E380" s="56">
        <v>6</v>
      </c>
      <c r="F380" s="46" t="s">
        <v>5814</v>
      </c>
      <c r="G380" s="47" t="s">
        <v>5814</v>
      </c>
      <c r="H380" s="47" t="s">
        <v>5882</v>
      </c>
      <c r="I380" s="48" t="s">
        <v>5982</v>
      </c>
      <c r="J380" s="48" t="s">
        <v>5983</v>
      </c>
      <c r="K380" s="48" t="s">
        <v>5984</v>
      </c>
      <c r="L380" s="45">
        <v>114</v>
      </c>
      <c r="M380" s="47" t="s">
        <v>161</v>
      </c>
      <c r="N380" s="60">
        <v>0</v>
      </c>
      <c r="O380" s="58">
        <v>0</v>
      </c>
      <c r="P380" s="58">
        <v>0</v>
      </c>
      <c r="Q380" s="132">
        <v>0</v>
      </c>
      <c r="R380" s="60">
        <v>2</v>
      </c>
      <c r="S380" s="58">
        <v>0</v>
      </c>
      <c r="T380" s="58">
        <v>0</v>
      </c>
      <c r="U380" s="132">
        <v>0</v>
      </c>
      <c r="V380" s="58">
        <v>0</v>
      </c>
      <c r="W380" s="58">
        <v>0</v>
      </c>
      <c r="X380" s="58">
        <v>0</v>
      </c>
      <c r="Y380" s="132">
        <v>0</v>
      </c>
      <c r="Z380" s="61">
        <v>0</v>
      </c>
      <c r="AA380" s="59">
        <v>0</v>
      </c>
      <c r="AB380" s="59">
        <v>0</v>
      </c>
      <c r="AC380" s="132">
        <v>0</v>
      </c>
      <c r="AD380" s="61">
        <v>0</v>
      </c>
      <c r="AE380" s="59">
        <v>0</v>
      </c>
      <c r="AF380" s="59">
        <v>0</v>
      </c>
      <c r="AG380" s="132">
        <v>0</v>
      </c>
      <c r="AH380" s="61">
        <v>0</v>
      </c>
      <c r="AI380" s="132">
        <v>0</v>
      </c>
      <c r="AJ380" s="64">
        <f>IFERROR(VLOOKUP($B380,STOCK!$A:$H,3,0)," ")</f>
        <v>0</v>
      </c>
      <c r="AK380" s="65">
        <f>IFERROR(VLOOKUP($B380,STOCK!$A:$H,4,0)," ")</f>
        <v>0</v>
      </c>
      <c r="AL380" s="65">
        <f>IFERROR(VLOOKUP($B380,STOCK!$A:$H,5,0)," ")</f>
        <v>2</v>
      </c>
      <c r="AM380" s="65">
        <f>IFERROR(VLOOKUP($B380,STOCK!$A:$H,6,0)," ")</f>
        <v>0</v>
      </c>
      <c r="AN380" s="65">
        <f>IFERROR(VLOOKUP($B380,STOCK!$A:$H,7,0)," ")</f>
        <v>2</v>
      </c>
      <c r="AO380" s="65">
        <f>IFERROR(VLOOKUP($B380,STOCK!$A:$H,8,0)," ")</f>
        <v>0</v>
      </c>
      <c r="AP380" s="62" t="str">
        <f t="shared" si="65"/>
        <v>Q</v>
      </c>
      <c r="AQ380" s="50" t="str">
        <f t="shared" si="66"/>
        <v>Q</v>
      </c>
      <c r="AR380" s="50" t="str">
        <f t="shared" si="67"/>
        <v>SV</v>
      </c>
      <c r="AS380" s="50" t="str">
        <f t="shared" si="68"/>
        <v>Q</v>
      </c>
      <c r="AT380" s="50" t="str">
        <f t="shared" si="69"/>
        <v>SV</v>
      </c>
      <c r="AU380" s="63" t="str">
        <f t="shared" si="76"/>
        <v>Q</v>
      </c>
      <c r="AV380" s="67">
        <v>35600.000039999999</v>
      </c>
      <c r="AW380" s="133">
        <v>35599.265019999999</v>
      </c>
      <c r="AX380" s="49">
        <v>39900</v>
      </c>
      <c r="AY380" s="51">
        <f t="shared" si="70"/>
        <v>0.12078651559462195</v>
      </c>
      <c r="AZ380" s="51">
        <f t="shared" si="71"/>
        <v>0.10776942255639101</v>
      </c>
      <c r="BA380" s="49">
        <v>37900</v>
      </c>
      <c r="BB380" s="52">
        <v>3</v>
      </c>
      <c r="BC380" s="51">
        <f t="shared" si="72"/>
        <v>6.4606740376846439E-2</v>
      </c>
      <c r="BD380" s="51">
        <f t="shared" si="73"/>
        <v>6.0686014775725619E-2</v>
      </c>
      <c r="BE380" s="49">
        <v>36900</v>
      </c>
      <c r="BF380" s="52">
        <v>12</v>
      </c>
      <c r="BG380" s="51">
        <f t="shared" si="74"/>
        <v>3.6516852767958685E-2</v>
      </c>
      <c r="BH380" s="51">
        <f t="shared" si="75"/>
        <v>3.5230351219512221E-2</v>
      </c>
      <c r="BI380" s="282">
        <f t="shared" si="77"/>
        <v>0</v>
      </c>
    </row>
    <row r="381" spans="1:61" hidden="1">
      <c r="A381" s="54" t="s">
        <v>150</v>
      </c>
      <c r="B381" s="55" t="s">
        <v>1379</v>
      </c>
      <c r="C381" s="55" t="s">
        <v>1380</v>
      </c>
      <c r="D381" s="44" t="s">
        <v>1381</v>
      </c>
      <c r="E381" s="56">
        <v>6</v>
      </c>
      <c r="F381" s="46" t="s">
        <v>5814</v>
      </c>
      <c r="G381" s="47" t="s">
        <v>5814</v>
      </c>
      <c r="H381" s="47" t="s">
        <v>5882</v>
      </c>
      <c r="I381" s="48" t="s">
        <v>5982</v>
      </c>
      <c r="J381" s="48" t="s">
        <v>5983</v>
      </c>
      <c r="K381" s="48" t="s">
        <v>5985</v>
      </c>
      <c r="L381" s="45">
        <v>747</v>
      </c>
      <c r="M381" s="47" t="s">
        <v>162</v>
      </c>
      <c r="N381" s="60">
        <v>26</v>
      </c>
      <c r="O381" s="58">
        <v>0</v>
      </c>
      <c r="P381" s="58">
        <v>2</v>
      </c>
      <c r="Q381" s="132">
        <v>3</v>
      </c>
      <c r="R381" s="60">
        <v>9</v>
      </c>
      <c r="S381" s="58">
        <v>17</v>
      </c>
      <c r="T381" s="58">
        <v>4</v>
      </c>
      <c r="U381" s="132">
        <v>3</v>
      </c>
      <c r="V381" s="58">
        <v>0</v>
      </c>
      <c r="W381" s="58">
        <v>0</v>
      </c>
      <c r="X381" s="58">
        <v>2</v>
      </c>
      <c r="Y381" s="132">
        <v>4</v>
      </c>
      <c r="Z381" s="61">
        <v>0</v>
      </c>
      <c r="AA381" s="59">
        <v>0</v>
      </c>
      <c r="AB381" s="59">
        <v>1</v>
      </c>
      <c r="AC381" s="132">
        <v>1</v>
      </c>
      <c r="AD381" s="61">
        <v>15</v>
      </c>
      <c r="AE381" s="59">
        <v>15</v>
      </c>
      <c r="AF381" s="59">
        <v>10</v>
      </c>
      <c r="AG381" s="132">
        <v>9</v>
      </c>
      <c r="AH381" s="61">
        <v>0</v>
      </c>
      <c r="AI381" s="132">
        <v>0</v>
      </c>
      <c r="AJ381" s="64">
        <f>IFERROR(VLOOKUP($B381,STOCK!$A:$H,3,0)," ")</f>
        <v>118</v>
      </c>
      <c r="AK381" s="65">
        <f>IFERROR(VLOOKUP($B381,STOCK!$A:$H,4,0)," ")</f>
        <v>62</v>
      </c>
      <c r="AL381" s="65">
        <f>IFERROR(VLOOKUP($B381,STOCK!$A:$H,5,0)," ")</f>
        <v>20</v>
      </c>
      <c r="AM381" s="65">
        <f>IFERROR(VLOOKUP($B381,STOCK!$A:$H,6,0)," ")</f>
        <v>35</v>
      </c>
      <c r="AN381" s="65">
        <f>IFERROR(VLOOKUP($B381,STOCK!$A:$H,7,0)," ")</f>
        <v>32</v>
      </c>
      <c r="AO381" s="65">
        <f>IFERROR(VLOOKUP($B381,STOCK!$A:$H,8,0)," ")</f>
        <v>0</v>
      </c>
      <c r="AP381" s="62">
        <f t="shared" si="65"/>
        <v>1180</v>
      </c>
      <c r="AQ381" s="50">
        <f t="shared" si="66"/>
        <v>620</v>
      </c>
      <c r="AR381" s="50">
        <f t="shared" si="67"/>
        <v>150</v>
      </c>
      <c r="AS381" s="50">
        <f t="shared" si="68"/>
        <v>1050</v>
      </c>
      <c r="AT381" s="50">
        <f t="shared" si="69"/>
        <v>106.66666666666666</v>
      </c>
      <c r="AU381" s="63" t="str">
        <f t="shared" si="76"/>
        <v>Q</v>
      </c>
      <c r="AV381" s="67">
        <v>13819.999996</v>
      </c>
      <c r="AW381" s="133">
        <v>12885.60526</v>
      </c>
      <c r="AX381" s="49">
        <v>15900</v>
      </c>
      <c r="AY381" s="51">
        <f t="shared" si="70"/>
        <v>0.1505065126340106</v>
      </c>
      <c r="AZ381" s="51">
        <f t="shared" si="71"/>
        <v>0.13081761031446537</v>
      </c>
      <c r="BA381" s="49">
        <v>15500</v>
      </c>
      <c r="BB381" s="52">
        <v>6</v>
      </c>
      <c r="BC381" s="51">
        <f t="shared" si="72"/>
        <v>0.12156295256774619</v>
      </c>
      <c r="BD381" s="51">
        <f t="shared" si="73"/>
        <v>0.10838709703225803</v>
      </c>
      <c r="BE381" s="49">
        <v>14900</v>
      </c>
      <c r="BF381" s="52">
        <v>30</v>
      </c>
      <c r="BG381" s="51">
        <f t="shared" si="74"/>
        <v>7.8147612468349559E-2</v>
      </c>
      <c r="BH381" s="51">
        <f t="shared" si="75"/>
        <v>7.2483221744966408E-2</v>
      </c>
      <c r="BI381" s="282">
        <f t="shared" si="77"/>
        <v>20</v>
      </c>
    </row>
    <row r="382" spans="1:61" hidden="1">
      <c r="A382" s="54" t="s">
        <v>150</v>
      </c>
      <c r="B382" s="55" t="s">
        <v>1382</v>
      </c>
      <c r="C382" s="55" t="s">
        <v>1383</v>
      </c>
      <c r="D382" s="44" t="s">
        <v>1384</v>
      </c>
      <c r="E382" s="56">
        <v>6</v>
      </c>
      <c r="F382" s="46" t="s">
        <v>5814</v>
      </c>
      <c r="G382" s="47" t="s">
        <v>5814</v>
      </c>
      <c r="H382" s="47" t="s">
        <v>5882</v>
      </c>
      <c r="I382" s="48" t="s">
        <v>5982</v>
      </c>
      <c r="J382" s="48" t="s">
        <v>5983</v>
      </c>
      <c r="K382" s="48" t="s">
        <v>5922</v>
      </c>
      <c r="L382" s="45">
        <v>87</v>
      </c>
      <c r="M382" s="47" t="s">
        <v>5819</v>
      </c>
      <c r="N382" s="60">
        <v>17</v>
      </c>
      <c r="O382" s="58">
        <v>16</v>
      </c>
      <c r="P382" s="58">
        <v>1</v>
      </c>
      <c r="Q382" s="132">
        <v>8</v>
      </c>
      <c r="R382" s="60">
        <v>22</v>
      </c>
      <c r="S382" s="58">
        <v>12</v>
      </c>
      <c r="T382" s="58">
        <v>1</v>
      </c>
      <c r="U382" s="132">
        <v>3</v>
      </c>
      <c r="V382" s="58">
        <v>7</v>
      </c>
      <c r="W382" s="58">
        <v>11</v>
      </c>
      <c r="X382" s="58">
        <v>6</v>
      </c>
      <c r="Y382" s="132">
        <v>6</v>
      </c>
      <c r="Z382" s="61">
        <v>23</v>
      </c>
      <c r="AA382" s="59">
        <v>16</v>
      </c>
      <c r="AB382" s="59">
        <v>7</v>
      </c>
      <c r="AC382" s="132">
        <v>7</v>
      </c>
      <c r="AD382" s="61">
        <v>12</v>
      </c>
      <c r="AE382" s="59">
        <v>16</v>
      </c>
      <c r="AF382" s="59">
        <v>9</v>
      </c>
      <c r="AG382" s="132">
        <v>10</v>
      </c>
      <c r="AH382" s="61">
        <v>1</v>
      </c>
      <c r="AI382" s="132">
        <v>1</v>
      </c>
      <c r="AJ382" s="64">
        <f>IFERROR(VLOOKUP($B382,STOCK!$A:$H,3,0)," ")</f>
        <v>20</v>
      </c>
      <c r="AK382" s="65">
        <f>IFERROR(VLOOKUP($B382,STOCK!$A:$H,4,0)," ")</f>
        <v>5</v>
      </c>
      <c r="AL382" s="65">
        <f>IFERROR(VLOOKUP($B382,STOCK!$A:$H,5,0)," ")</f>
        <v>21</v>
      </c>
      <c r="AM382" s="65">
        <f>IFERROR(VLOOKUP($B382,STOCK!$A:$H,6,0)," ")</f>
        <v>3</v>
      </c>
      <c r="AN382" s="65">
        <f>IFERROR(VLOOKUP($B382,STOCK!$A:$H,7,0)," ")</f>
        <v>14</v>
      </c>
      <c r="AO382" s="65">
        <f>IFERROR(VLOOKUP($B382,STOCK!$A:$H,8,0)," ")</f>
        <v>11</v>
      </c>
      <c r="AP382" s="62">
        <f t="shared" si="65"/>
        <v>75</v>
      </c>
      <c r="AQ382" s="50">
        <f t="shared" si="66"/>
        <v>50</v>
      </c>
      <c r="AR382" s="50">
        <f t="shared" si="67"/>
        <v>105</v>
      </c>
      <c r="AS382" s="50">
        <f t="shared" si="68"/>
        <v>12.857142857142856</v>
      </c>
      <c r="AT382" s="50">
        <f t="shared" si="69"/>
        <v>42</v>
      </c>
      <c r="AU382" s="63">
        <f t="shared" si="76"/>
        <v>330</v>
      </c>
      <c r="AV382" s="67">
        <v>3936.8333400000001</v>
      </c>
      <c r="AW382" s="133">
        <v>3936.8105700000001</v>
      </c>
      <c r="AX382" s="49">
        <v>4500</v>
      </c>
      <c r="AY382" s="51">
        <f t="shared" si="70"/>
        <v>0.14305067331095089</v>
      </c>
      <c r="AZ382" s="51">
        <f t="shared" si="71"/>
        <v>0.12514814666666663</v>
      </c>
      <c r="BA382" s="49">
        <v>4250</v>
      </c>
      <c r="BB382" s="52">
        <v>6</v>
      </c>
      <c r="BC382" s="51">
        <f t="shared" si="72"/>
        <v>7.9547858127009263E-2</v>
      </c>
      <c r="BD382" s="51">
        <f t="shared" si="73"/>
        <v>7.3686272941176439E-2</v>
      </c>
      <c r="BE382" s="49">
        <v>0</v>
      </c>
      <c r="BF382" s="52">
        <v>0</v>
      </c>
      <c r="BG382" s="51">
        <f t="shared" si="74"/>
        <v>-1</v>
      </c>
      <c r="BH382" s="51">
        <f t="shared" si="75"/>
        <v>0</v>
      </c>
      <c r="BI382" s="282">
        <f t="shared" si="77"/>
        <v>35</v>
      </c>
    </row>
    <row r="383" spans="1:61" hidden="1">
      <c r="A383" s="54" t="s">
        <v>151</v>
      </c>
      <c r="B383" s="55" t="s">
        <v>1385</v>
      </c>
      <c r="C383" s="55" t="s">
        <v>1386</v>
      </c>
      <c r="D383" s="44" t="s">
        <v>1387</v>
      </c>
      <c r="E383" s="56">
        <v>1</v>
      </c>
      <c r="F383" s="46" t="s">
        <v>5814</v>
      </c>
      <c r="G383" s="47" t="s">
        <v>5814</v>
      </c>
      <c r="H383" s="47" t="s">
        <v>5882</v>
      </c>
      <c r="I383" s="48" t="s">
        <v>5982</v>
      </c>
      <c r="J383" s="48" t="s">
        <v>5983</v>
      </c>
      <c r="K383" s="48" t="s">
        <v>5922</v>
      </c>
      <c r="L383" s="45">
        <v>87</v>
      </c>
      <c r="M383" s="47" t="s">
        <v>5819</v>
      </c>
      <c r="N383" s="60">
        <v>0</v>
      </c>
      <c r="O383" s="58">
        <v>0</v>
      </c>
      <c r="P383" s="58">
        <v>0</v>
      </c>
      <c r="Q383" s="132">
        <v>0</v>
      </c>
      <c r="R383" s="60">
        <v>0</v>
      </c>
      <c r="S383" s="58">
        <v>0</v>
      </c>
      <c r="T383" s="58">
        <v>0</v>
      </c>
      <c r="U383" s="132">
        <v>0</v>
      </c>
      <c r="V383" s="58">
        <v>0</v>
      </c>
      <c r="W383" s="58">
        <v>0</v>
      </c>
      <c r="X383" s="58">
        <v>0</v>
      </c>
      <c r="Y383" s="132">
        <v>0</v>
      </c>
      <c r="Z383" s="61">
        <v>0</v>
      </c>
      <c r="AA383" s="59">
        <v>0</v>
      </c>
      <c r="AB383" s="59">
        <v>0</v>
      </c>
      <c r="AC383" s="132">
        <v>0</v>
      </c>
      <c r="AD383" s="61">
        <v>0</v>
      </c>
      <c r="AE383" s="59">
        <v>0</v>
      </c>
      <c r="AF383" s="59">
        <v>0</v>
      </c>
      <c r="AG383" s="132">
        <v>0</v>
      </c>
      <c r="AH383" s="61">
        <v>0</v>
      </c>
      <c r="AI383" s="132">
        <v>0</v>
      </c>
      <c r="AJ383" s="64">
        <f>IFERROR(VLOOKUP($B383,STOCK!$A:$H,3,0)," ")</f>
        <v>0</v>
      </c>
      <c r="AK383" s="65">
        <f>IFERROR(VLOOKUP($B383,STOCK!$A:$H,4,0)," ")</f>
        <v>0</v>
      </c>
      <c r="AL383" s="65">
        <f>IFERROR(VLOOKUP($B383,STOCK!$A:$H,5,0)," ")</f>
        <v>0</v>
      </c>
      <c r="AM383" s="65">
        <f>IFERROR(VLOOKUP($B383,STOCK!$A:$H,6,0)," ")</f>
        <v>0</v>
      </c>
      <c r="AN383" s="65">
        <f>IFERROR(VLOOKUP($B383,STOCK!$A:$H,7,0)," ")</f>
        <v>0</v>
      </c>
      <c r="AO383" s="65">
        <f>IFERROR(VLOOKUP($B383,STOCK!$A:$H,8,0)," ")</f>
        <v>0</v>
      </c>
      <c r="AP383" s="62" t="str">
        <f t="shared" si="65"/>
        <v>Q</v>
      </c>
      <c r="AQ383" s="50" t="str">
        <f t="shared" si="66"/>
        <v>Q</v>
      </c>
      <c r="AR383" s="50" t="str">
        <f t="shared" si="67"/>
        <v>Q</v>
      </c>
      <c r="AS383" s="50" t="str">
        <f t="shared" si="68"/>
        <v>Q</v>
      </c>
      <c r="AT383" s="50" t="str">
        <f t="shared" si="69"/>
        <v>Q</v>
      </c>
      <c r="AU383" s="63" t="str">
        <f t="shared" si="76"/>
        <v>Q</v>
      </c>
      <c r="AV383" s="67">
        <v>23619.999996999999</v>
      </c>
      <c r="AW383" s="133">
        <v>23620.863420000001</v>
      </c>
      <c r="AX383" s="49">
        <v>25500</v>
      </c>
      <c r="AY383" s="51">
        <f t="shared" si="70"/>
        <v>7.9593564912734172E-2</v>
      </c>
      <c r="AZ383" s="51">
        <f t="shared" si="71"/>
        <v>7.3725490313725536E-2</v>
      </c>
      <c r="BA383" s="49"/>
      <c r="BB383" s="52"/>
      <c r="BC383" s="51">
        <f t="shared" si="72"/>
        <v>-1</v>
      </c>
      <c r="BD383" s="51">
        <f t="shared" si="73"/>
        <v>0</v>
      </c>
      <c r="BE383" s="49"/>
      <c r="BF383" s="52"/>
      <c r="BG383" s="51">
        <f t="shared" si="74"/>
        <v>-1</v>
      </c>
      <c r="BH383" s="51">
        <f t="shared" si="75"/>
        <v>0</v>
      </c>
      <c r="BI383" s="282">
        <f t="shared" si="77"/>
        <v>0</v>
      </c>
    </row>
    <row r="384" spans="1:61" hidden="1">
      <c r="A384" s="54" t="s">
        <v>150</v>
      </c>
      <c r="B384" s="55" t="s">
        <v>1388</v>
      </c>
      <c r="C384" s="55" t="s">
        <v>1389</v>
      </c>
      <c r="D384" s="44" t="s">
        <v>1390</v>
      </c>
      <c r="E384" s="56">
        <v>6</v>
      </c>
      <c r="F384" s="46" t="s">
        <v>5814</v>
      </c>
      <c r="G384" s="47" t="s">
        <v>5814</v>
      </c>
      <c r="H384" s="47" t="s">
        <v>5882</v>
      </c>
      <c r="I384" s="48" t="s">
        <v>5982</v>
      </c>
      <c r="J384" s="48" t="s">
        <v>5986</v>
      </c>
      <c r="K384" s="48" t="s">
        <v>5984</v>
      </c>
      <c r="L384" s="45">
        <v>114</v>
      </c>
      <c r="M384" s="47" t="s">
        <v>161</v>
      </c>
      <c r="N384" s="60">
        <v>9</v>
      </c>
      <c r="O384" s="58">
        <v>7</v>
      </c>
      <c r="P384" s="58">
        <v>6</v>
      </c>
      <c r="Q384" s="132">
        <v>6</v>
      </c>
      <c r="R384" s="60">
        <v>15</v>
      </c>
      <c r="S384" s="58">
        <v>3</v>
      </c>
      <c r="T384" s="58">
        <v>7</v>
      </c>
      <c r="U384" s="132">
        <v>6</v>
      </c>
      <c r="V384" s="58">
        <v>0</v>
      </c>
      <c r="W384" s="58">
        <v>0</v>
      </c>
      <c r="X384" s="58">
        <v>0</v>
      </c>
      <c r="Y384" s="132">
        <v>0</v>
      </c>
      <c r="Z384" s="61">
        <v>0</v>
      </c>
      <c r="AA384" s="59">
        <v>0</v>
      </c>
      <c r="AB384" s="59">
        <v>0</v>
      </c>
      <c r="AC384" s="132">
        <v>0</v>
      </c>
      <c r="AD384" s="61">
        <v>3</v>
      </c>
      <c r="AE384" s="59">
        <v>2</v>
      </c>
      <c r="AF384" s="59">
        <v>4</v>
      </c>
      <c r="AG384" s="132">
        <v>1</v>
      </c>
      <c r="AH384" s="61">
        <v>1</v>
      </c>
      <c r="AI384" s="132">
        <v>1</v>
      </c>
      <c r="AJ384" s="64">
        <f>IFERROR(VLOOKUP($B384,STOCK!$A:$H,3,0)," ")</f>
        <v>0</v>
      </c>
      <c r="AK384" s="65">
        <f>IFERROR(VLOOKUP($B384,STOCK!$A:$H,4,0)," ")</f>
        <v>45</v>
      </c>
      <c r="AL384" s="65">
        <f>IFERROR(VLOOKUP($B384,STOCK!$A:$H,5,0)," ")</f>
        <v>0</v>
      </c>
      <c r="AM384" s="65">
        <f>IFERROR(VLOOKUP($B384,STOCK!$A:$H,6,0)," ")</f>
        <v>6</v>
      </c>
      <c r="AN384" s="65">
        <f>IFERROR(VLOOKUP($B384,STOCK!$A:$H,7,0)," ")</f>
        <v>5</v>
      </c>
      <c r="AO384" s="65">
        <f>IFERROR(VLOOKUP($B384,STOCK!$A:$H,8,0)," ")</f>
        <v>5</v>
      </c>
      <c r="AP384" s="62" t="str">
        <f t="shared" si="65"/>
        <v>Q</v>
      </c>
      <c r="AQ384" s="50">
        <f t="shared" si="66"/>
        <v>225</v>
      </c>
      <c r="AR384" s="50" t="str">
        <f t="shared" si="67"/>
        <v>Q</v>
      </c>
      <c r="AS384" s="50" t="str">
        <f t="shared" si="68"/>
        <v>SV</v>
      </c>
      <c r="AT384" s="50">
        <f t="shared" si="69"/>
        <v>150</v>
      </c>
      <c r="AU384" s="63">
        <f t="shared" si="76"/>
        <v>150</v>
      </c>
      <c r="AV384" s="67">
        <v>17290.000002000001</v>
      </c>
      <c r="AW384" s="133">
        <v>17038.755690000002</v>
      </c>
      <c r="AX384" s="49">
        <v>19900</v>
      </c>
      <c r="AY384" s="51">
        <f t="shared" si="70"/>
        <v>0.15095430871591042</v>
      </c>
      <c r="AZ384" s="51">
        <f t="shared" si="71"/>
        <v>0.13115577879396981</v>
      </c>
      <c r="BA384" s="49">
        <v>19500</v>
      </c>
      <c r="BB384" s="52">
        <v>3</v>
      </c>
      <c r="BC384" s="51">
        <f t="shared" si="72"/>
        <v>0.1278195487417213</v>
      </c>
      <c r="BD384" s="51">
        <f t="shared" si="73"/>
        <v>0.11333333323076919</v>
      </c>
      <c r="BE384" s="49">
        <v>18900</v>
      </c>
      <c r="BF384" s="52">
        <v>12</v>
      </c>
      <c r="BG384" s="51">
        <f t="shared" si="74"/>
        <v>9.3117408780437394E-2</v>
      </c>
      <c r="BH384" s="51">
        <f t="shared" si="75"/>
        <v>8.5185185079365039E-2</v>
      </c>
      <c r="BI384" s="282">
        <f t="shared" si="77"/>
        <v>14</v>
      </c>
    </row>
    <row r="385" spans="1:61" hidden="1">
      <c r="A385" s="54" t="s">
        <v>150</v>
      </c>
      <c r="B385" s="55" t="s">
        <v>1391</v>
      </c>
      <c r="C385" s="55" t="s">
        <v>1392</v>
      </c>
      <c r="D385" s="44" t="s">
        <v>1393</v>
      </c>
      <c r="E385" s="56">
        <v>6</v>
      </c>
      <c r="F385" s="46" t="s">
        <v>5814</v>
      </c>
      <c r="G385" s="47" t="s">
        <v>5814</v>
      </c>
      <c r="H385" s="47" t="s">
        <v>5882</v>
      </c>
      <c r="I385" s="48" t="s">
        <v>5982</v>
      </c>
      <c r="J385" s="48" t="s">
        <v>5986</v>
      </c>
      <c r="K385" s="48" t="s">
        <v>5984</v>
      </c>
      <c r="L385" s="45">
        <v>114</v>
      </c>
      <c r="M385" s="47" t="s">
        <v>161</v>
      </c>
      <c r="N385" s="60">
        <v>4</v>
      </c>
      <c r="O385" s="58">
        <v>3</v>
      </c>
      <c r="P385" s="58">
        <v>6</v>
      </c>
      <c r="Q385" s="132">
        <v>6</v>
      </c>
      <c r="R385" s="60">
        <v>5</v>
      </c>
      <c r="S385" s="58">
        <v>1</v>
      </c>
      <c r="T385" s="58">
        <v>0</v>
      </c>
      <c r="U385" s="132">
        <v>0</v>
      </c>
      <c r="V385" s="58">
        <v>12</v>
      </c>
      <c r="W385" s="58">
        <v>2</v>
      </c>
      <c r="X385" s="58">
        <v>2</v>
      </c>
      <c r="Y385" s="132">
        <v>2</v>
      </c>
      <c r="Z385" s="61">
        <v>6</v>
      </c>
      <c r="AA385" s="59">
        <v>7</v>
      </c>
      <c r="AB385" s="59">
        <v>0</v>
      </c>
      <c r="AC385" s="132">
        <v>4</v>
      </c>
      <c r="AD385" s="61">
        <v>0</v>
      </c>
      <c r="AE385" s="59">
        <v>0</v>
      </c>
      <c r="AF385" s="59">
        <v>1</v>
      </c>
      <c r="AG385" s="132">
        <v>3</v>
      </c>
      <c r="AH385" s="61">
        <v>0</v>
      </c>
      <c r="AI385" s="132">
        <v>0</v>
      </c>
      <c r="AJ385" s="64">
        <f>IFERROR(VLOOKUP($B385,STOCK!$A:$H,3,0)," ")</f>
        <v>2</v>
      </c>
      <c r="AK385" s="65">
        <f>IFERROR(VLOOKUP($B385,STOCK!$A:$H,4,0)," ")</f>
        <v>11</v>
      </c>
      <c r="AL385" s="65">
        <f>IFERROR(VLOOKUP($B385,STOCK!$A:$H,5,0)," ")</f>
        <v>5</v>
      </c>
      <c r="AM385" s="65">
        <f>IFERROR(VLOOKUP($B385,STOCK!$A:$H,6,0)," ")</f>
        <v>20</v>
      </c>
      <c r="AN385" s="65">
        <f>IFERROR(VLOOKUP($B385,STOCK!$A:$H,7,0)," ")</f>
        <v>2</v>
      </c>
      <c r="AO385" s="65">
        <f>IFERROR(VLOOKUP($B385,STOCK!$A:$H,8,0)," ")</f>
        <v>12</v>
      </c>
      <c r="AP385" s="62">
        <f t="shared" si="65"/>
        <v>10</v>
      </c>
      <c r="AQ385" s="50" t="str">
        <f t="shared" si="66"/>
        <v>SV</v>
      </c>
      <c r="AR385" s="50">
        <f t="shared" si="67"/>
        <v>75</v>
      </c>
      <c r="AS385" s="50">
        <f t="shared" si="68"/>
        <v>150</v>
      </c>
      <c r="AT385" s="50">
        <f t="shared" si="69"/>
        <v>20</v>
      </c>
      <c r="AU385" s="63" t="str">
        <f t="shared" si="76"/>
        <v>SV</v>
      </c>
      <c r="AV385" s="67">
        <v>17290.000002000001</v>
      </c>
      <c r="AW385" s="133">
        <v>17044.124349999998</v>
      </c>
      <c r="AX385" s="49">
        <v>19900</v>
      </c>
      <c r="AY385" s="51">
        <f t="shared" si="70"/>
        <v>0.15095430871591042</v>
      </c>
      <c r="AZ385" s="51">
        <f t="shared" si="71"/>
        <v>0.13115577879396981</v>
      </c>
      <c r="BA385" s="49">
        <v>19500</v>
      </c>
      <c r="BB385" s="52">
        <v>3</v>
      </c>
      <c r="BC385" s="51">
        <f t="shared" si="72"/>
        <v>0.1278195487417213</v>
      </c>
      <c r="BD385" s="51">
        <f t="shared" si="73"/>
        <v>0.11333333323076919</v>
      </c>
      <c r="BE385" s="49">
        <v>18900</v>
      </c>
      <c r="BF385" s="52">
        <v>12</v>
      </c>
      <c r="BG385" s="51">
        <f t="shared" si="74"/>
        <v>9.3117408780437394E-2</v>
      </c>
      <c r="BH385" s="51">
        <f t="shared" si="75"/>
        <v>8.5185185079365039E-2</v>
      </c>
      <c r="BI385" s="282">
        <f t="shared" si="77"/>
        <v>15</v>
      </c>
    </row>
    <row r="386" spans="1:61" hidden="1">
      <c r="A386" s="54" t="s">
        <v>150</v>
      </c>
      <c r="B386" s="55" t="s">
        <v>1394</v>
      </c>
      <c r="C386" s="55" t="s">
        <v>1395</v>
      </c>
      <c r="D386" s="44" t="s">
        <v>1396</v>
      </c>
      <c r="E386" s="56">
        <v>6</v>
      </c>
      <c r="F386" s="46" t="s">
        <v>5814</v>
      </c>
      <c r="G386" s="47" t="s">
        <v>5814</v>
      </c>
      <c r="H386" s="47" t="s">
        <v>5882</v>
      </c>
      <c r="I386" s="48" t="s">
        <v>5982</v>
      </c>
      <c r="J386" s="48" t="s">
        <v>5986</v>
      </c>
      <c r="K386" s="48" t="s">
        <v>5984</v>
      </c>
      <c r="L386" s="45">
        <v>114</v>
      </c>
      <c r="M386" s="47" t="s">
        <v>161</v>
      </c>
      <c r="N386" s="60">
        <v>1</v>
      </c>
      <c r="O386" s="58">
        <v>6</v>
      </c>
      <c r="P386" s="58">
        <v>3</v>
      </c>
      <c r="Q386" s="132">
        <v>4</v>
      </c>
      <c r="R386" s="60">
        <v>12</v>
      </c>
      <c r="S386" s="58">
        <v>11</v>
      </c>
      <c r="T386" s="58">
        <v>9</v>
      </c>
      <c r="U386" s="132">
        <v>9</v>
      </c>
      <c r="V386" s="58">
        <v>0</v>
      </c>
      <c r="W386" s="58">
        <v>3</v>
      </c>
      <c r="X386" s="58">
        <v>3</v>
      </c>
      <c r="Y386" s="132">
        <v>3</v>
      </c>
      <c r="Z386" s="61">
        <v>0</v>
      </c>
      <c r="AA386" s="59">
        <v>5</v>
      </c>
      <c r="AB386" s="59">
        <v>2</v>
      </c>
      <c r="AC386" s="132">
        <v>1</v>
      </c>
      <c r="AD386" s="61">
        <v>7</v>
      </c>
      <c r="AE386" s="59">
        <v>8</v>
      </c>
      <c r="AF386" s="59">
        <v>8</v>
      </c>
      <c r="AG386" s="132">
        <v>6</v>
      </c>
      <c r="AH386" s="61">
        <v>0</v>
      </c>
      <c r="AI386" s="132">
        <v>0</v>
      </c>
      <c r="AJ386" s="64">
        <f>IFERROR(VLOOKUP($B386,STOCK!$A:$H,3,0)," ")</f>
        <v>11</v>
      </c>
      <c r="AK386" s="65">
        <f>IFERROR(VLOOKUP($B386,STOCK!$A:$H,4,0)," ")</f>
        <v>8</v>
      </c>
      <c r="AL386" s="65">
        <f>IFERROR(VLOOKUP($B386,STOCK!$A:$H,5,0)," ")</f>
        <v>6</v>
      </c>
      <c r="AM386" s="65">
        <f>IFERROR(VLOOKUP($B386,STOCK!$A:$H,6,0)," ")</f>
        <v>5</v>
      </c>
      <c r="AN386" s="65">
        <f>IFERROR(VLOOKUP($B386,STOCK!$A:$H,7,0)," ")</f>
        <v>10</v>
      </c>
      <c r="AO386" s="65">
        <f>IFERROR(VLOOKUP($B386,STOCK!$A:$H,8,0)," ")</f>
        <v>12</v>
      </c>
      <c r="AP386" s="62">
        <f t="shared" si="65"/>
        <v>82.5</v>
      </c>
      <c r="AQ386" s="50">
        <f t="shared" si="66"/>
        <v>26.666666666666664</v>
      </c>
      <c r="AR386" s="50">
        <f t="shared" si="67"/>
        <v>60</v>
      </c>
      <c r="AS386" s="50">
        <f t="shared" si="68"/>
        <v>150</v>
      </c>
      <c r="AT386" s="50">
        <f t="shared" si="69"/>
        <v>50</v>
      </c>
      <c r="AU386" s="63" t="str">
        <f t="shared" si="76"/>
        <v>SV</v>
      </c>
      <c r="AV386" s="67">
        <v>17290.000002000001</v>
      </c>
      <c r="AW386" s="133">
        <v>17148.570230000001</v>
      </c>
      <c r="AX386" s="49">
        <v>19900</v>
      </c>
      <c r="AY386" s="51">
        <f t="shared" si="70"/>
        <v>0.15095430871591042</v>
      </c>
      <c r="AZ386" s="51">
        <f t="shared" si="71"/>
        <v>0.13115577879396981</v>
      </c>
      <c r="BA386" s="49">
        <v>19500</v>
      </c>
      <c r="BB386" s="52">
        <v>3</v>
      </c>
      <c r="BC386" s="51">
        <f t="shared" si="72"/>
        <v>0.1278195487417213</v>
      </c>
      <c r="BD386" s="51">
        <f t="shared" si="73"/>
        <v>0.11333333323076919</v>
      </c>
      <c r="BE386" s="49">
        <v>18900</v>
      </c>
      <c r="BF386" s="52">
        <v>12</v>
      </c>
      <c r="BG386" s="51">
        <f t="shared" si="74"/>
        <v>9.3117408780437394E-2</v>
      </c>
      <c r="BH386" s="51">
        <f t="shared" si="75"/>
        <v>8.5185185079365039E-2</v>
      </c>
      <c r="BI386" s="282">
        <f t="shared" si="77"/>
        <v>23</v>
      </c>
    </row>
    <row r="387" spans="1:61" hidden="1">
      <c r="A387" s="54" t="s">
        <v>150</v>
      </c>
      <c r="B387" s="55" t="s">
        <v>1397</v>
      </c>
      <c r="C387" s="55" t="s">
        <v>1398</v>
      </c>
      <c r="D387" s="44" t="s">
        <v>1399</v>
      </c>
      <c r="E387" s="56">
        <v>6</v>
      </c>
      <c r="F387" s="46" t="s">
        <v>5814</v>
      </c>
      <c r="G387" s="47" t="s">
        <v>5814</v>
      </c>
      <c r="H387" s="47" t="s">
        <v>5882</v>
      </c>
      <c r="I387" s="48" t="s">
        <v>5982</v>
      </c>
      <c r="J387" s="48" t="s">
        <v>5986</v>
      </c>
      <c r="K387" s="48" t="s">
        <v>5984</v>
      </c>
      <c r="L387" s="45">
        <v>114</v>
      </c>
      <c r="M387" s="47" t="s">
        <v>161</v>
      </c>
      <c r="N387" s="60">
        <v>0</v>
      </c>
      <c r="O387" s="58">
        <v>2</v>
      </c>
      <c r="P387" s="58">
        <v>3</v>
      </c>
      <c r="Q387" s="132">
        <v>5</v>
      </c>
      <c r="R387" s="60">
        <v>0</v>
      </c>
      <c r="S387" s="58">
        <v>0</v>
      </c>
      <c r="T387" s="58">
        <v>0</v>
      </c>
      <c r="U387" s="132">
        <v>0</v>
      </c>
      <c r="V387" s="58">
        <v>0</v>
      </c>
      <c r="W387" s="58">
        <v>0</v>
      </c>
      <c r="X387" s="58">
        <v>2</v>
      </c>
      <c r="Y387" s="132">
        <v>2</v>
      </c>
      <c r="Z387" s="61">
        <v>6</v>
      </c>
      <c r="AA387" s="59">
        <v>0</v>
      </c>
      <c r="AB387" s="59">
        <v>0</v>
      </c>
      <c r="AC387" s="132">
        <v>0</v>
      </c>
      <c r="AD387" s="61">
        <v>8</v>
      </c>
      <c r="AE387" s="59">
        <v>6</v>
      </c>
      <c r="AF387" s="59">
        <v>6</v>
      </c>
      <c r="AG387" s="132">
        <v>6</v>
      </c>
      <c r="AH387" s="61">
        <v>0</v>
      </c>
      <c r="AI387" s="132">
        <v>0</v>
      </c>
      <c r="AJ387" s="64">
        <f>IFERROR(VLOOKUP($B387,STOCK!$A:$H,3,0)," ")</f>
        <v>7</v>
      </c>
      <c r="AK387" s="65">
        <f>IFERROR(VLOOKUP($B387,STOCK!$A:$H,4,0)," ")</f>
        <v>6</v>
      </c>
      <c r="AL387" s="65">
        <f>IFERROR(VLOOKUP($B387,STOCK!$A:$H,5,0)," ")</f>
        <v>4</v>
      </c>
      <c r="AM387" s="65">
        <f>IFERROR(VLOOKUP($B387,STOCK!$A:$H,6,0)," ")</f>
        <v>12</v>
      </c>
      <c r="AN387" s="65">
        <f>IFERROR(VLOOKUP($B387,STOCK!$A:$H,7,0)," ")</f>
        <v>3</v>
      </c>
      <c r="AO387" s="65">
        <f>IFERROR(VLOOKUP($B387,STOCK!$A:$H,8,0)," ")</f>
        <v>18</v>
      </c>
      <c r="AP387" s="62">
        <f t="shared" si="65"/>
        <v>42</v>
      </c>
      <c r="AQ387" s="50" t="str">
        <f t="shared" si="66"/>
        <v>SV</v>
      </c>
      <c r="AR387" s="50">
        <f t="shared" si="67"/>
        <v>60</v>
      </c>
      <c r="AS387" s="50" t="str">
        <f t="shared" si="68"/>
        <v>SV</v>
      </c>
      <c r="AT387" s="50">
        <f t="shared" si="69"/>
        <v>15</v>
      </c>
      <c r="AU387" s="63" t="str">
        <f t="shared" si="76"/>
        <v>SV</v>
      </c>
      <c r="AV387" s="67">
        <v>17290.000002000001</v>
      </c>
      <c r="AW387" s="133">
        <v>17101.772270000001</v>
      </c>
      <c r="AX387" s="49">
        <v>19900</v>
      </c>
      <c r="AY387" s="51">
        <f t="shared" si="70"/>
        <v>0.15095430871591042</v>
      </c>
      <c r="AZ387" s="51">
        <f t="shared" si="71"/>
        <v>0.13115577879396981</v>
      </c>
      <c r="BA387" s="49">
        <v>19500</v>
      </c>
      <c r="BB387" s="52">
        <v>3</v>
      </c>
      <c r="BC387" s="51">
        <f t="shared" si="72"/>
        <v>0.1278195487417213</v>
      </c>
      <c r="BD387" s="51">
        <f t="shared" si="73"/>
        <v>0.11333333323076919</v>
      </c>
      <c r="BE387" s="49">
        <v>18900</v>
      </c>
      <c r="BF387" s="52">
        <v>12</v>
      </c>
      <c r="BG387" s="51">
        <f t="shared" si="74"/>
        <v>9.3117408780437394E-2</v>
      </c>
      <c r="BH387" s="51">
        <f t="shared" si="75"/>
        <v>8.5185185079365039E-2</v>
      </c>
      <c r="BI387" s="282">
        <f t="shared" si="77"/>
        <v>13</v>
      </c>
    </row>
    <row r="388" spans="1:61" hidden="1">
      <c r="A388" s="54" t="s">
        <v>150</v>
      </c>
      <c r="B388" s="55" t="s">
        <v>1400</v>
      </c>
      <c r="C388" s="55" t="s">
        <v>1401</v>
      </c>
      <c r="D388" s="44" t="s">
        <v>1402</v>
      </c>
      <c r="E388" s="56">
        <v>6</v>
      </c>
      <c r="F388" s="46" t="s">
        <v>5814</v>
      </c>
      <c r="G388" s="47" t="s">
        <v>5814</v>
      </c>
      <c r="H388" s="47" t="s">
        <v>5882</v>
      </c>
      <c r="I388" s="48" t="s">
        <v>5982</v>
      </c>
      <c r="J388" s="48" t="s">
        <v>5987</v>
      </c>
      <c r="K388" s="48" t="s">
        <v>5984</v>
      </c>
      <c r="L388" s="45">
        <v>114</v>
      </c>
      <c r="M388" s="47" t="s">
        <v>161</v>
      </c>
      <c r="N388" s="60">
        <v>4</v>
      </c>
      <c r="O388" s="58">
        <v>2</v>
      </c>
      <c r="P388" s="58">
        <v>8</v>
      </c>
      <c r="Q388" s="132">
        <v>7</v>
      </c>
      <c r="R388" s="60">
        <v>0</v>
      </c>
      <c r="S388" s="58">
        <v>6</v>
      </c>
      <c r="T388" s="58">
        <v>2</v>
      </c>
      <c r="U388" s="132">
        <v>4</v>
      </c>
      <c r="V388" s="58">
        <v>0</v>
      </c>
      <c r="W388" s="58">
        <v>0</v>
      </c>
      <c r="X388" s="58">
        <v>1</v>
      </c>
      <c r="Y388" s="132">
        <v>0</v>
      </c>
      <c r="Z388" s="61">
        <v>0</v>
      </c>
      <c r="AA388" s="59">
        <v>6</v>
      </c>
      <c r="AB388" s="59">
        <v>2</v>
      </c>
      <c r="AC388" s="132">
        <v>1</v>
      </c>
      <c r="AD388" s="61">
        <v>0</v>
      </c>
      <c r="AE388" s="59">
        <v>0</v>
      </c>
      <c r="AF388" s="59">
        <v>0</v>
      </c>
      <c r="AG388" s="132">
        <v>7</v>
      </c>
      <c r="AH388" s="61">
        <v>0</v>
      </c>
      <c r="AI388" s="132">
        <v>0</v>
      </c>
      <c r="AJ388" s="64">
        <f>IFERROR(VLOOKUP($B388,STOCK!$A:$H,3,0)," ")</f>
        <v>0</v>
      </c>
      <c r="AK388" s="65">
        <f>IFERROR(VLOOKUP($B388,STOCK!$A:$H,4,0)," ")</f>
        <v>2</v>
      </c>
      <c r="AL388" s="65">
        <f>IFERROR(VLOOKUP($B388,STOCK!$A:$H,5,0)," ")</f>
        <v>5</v>
      </c>
      <c r="AM388" s="65">
        <f>IFERROR(VLOOKUP($B388,STOCK!$A:$H,6,0)," ")</f>
        <v>3</v>
      </c>
      <c r="AN388" s="65">
        <f>IFERROR(VLOOKUP($B388,STOCK!$A:$H,7,0)," ")</f>
        <v>3</v>
      </c>
      <c r="AO388" s="65">
        <f>IFERROR(VLOOKUP($B388,STOCK!$A:$H,8,0)," ")</f>
        <v>24</v>
      </c>
      <c r="AP388" s="62" t="str">
        <f t="shared" ref="AP388:AP451" si="78">IF($AJ388&lt;1,"Q",IF(Q388=0,"SV",IFERROR((AJ388/$Q388*30),0)))</f>
        <v>Q</v>
      </c>
      <c r="AQ388" s="50">
        <f t="shared" ref="AQ388:AQ451" si="79">IF($AK388&lt;1,"Q",IF(U388=0,"SV",IFERROR((AK388/$U388*30),0)))</f>
        <v>15</v>
      </c>
      <c r="AR388" s="50" t="str">
        <f t="shared" ref="AR388:AR451" si="80">IF($AL388&lt;1,"Q",IF(Y388=0,"SV",IFERROR((AL388/$Y388*30),0)))</f>
        <v>SV</v>
      </c>
      <c r="AS388" s="50">
        <f t="shared" ref="AS388:AS451" si="81">IF($AM388&lt;1,"Q",IF(AC388=0,"SV",IFERROR((AM388/$AC388*30),0)))</f>
        <v>90</v>
      </c>
      <c r="AT388" s="50">
        <f t="shared" ref="AT388:AT451" si="82">IF($AN388&lt;1,"Q",IF(AG388=0,"SV",IFERROR((AN388/$AG388*30),0)))</f>
        <v>12.857142857142856</v>
      </c>
      <c r="AU388" s="63" t="str">
        <f t="shared" si="76"/>
        <v>SV</v>
      </c>
      <c r="AV388" s="67">
        <v>17290.000002000001</v>
      </c>
      <c r="AW388" s="133">
        <v>17158.85974</v>
      </c>
      <c r="AX388" s="49">
        <v>19900</v>
      </c>
      <c r="AY388" s="51">
        <f t="shared" ref="AY388:AY451" si="83">+AX388/AV388-1</f>
        <v>0.15095430871591042</v>
      </c>
      <c r="AZ388" s="51">
        <f t="shared" ref="AZ388:AZ451" si="84">+(AX388-AV388)/AX388</f>
        <v>0.13115577879396981</v>
      </c>
      <c r="BA388" s="49">
        <v>19500</v>
      </c>
      <c r="BB388" s="52">
        <v>3</v>
      </c>
      <c r="BC388" s="51">
        <f t="shared" ref="BC388:BC451" si="85">+BA388/AV388-1</f>
        <v>0.1278195487417213</v>
      </c>
      <c r="BD388" s="51">
        <f t="shared" ref="BD388:BD451" si="86">IFERROR((BA388-AV388)/BA388,0)</f>
        <v>0.11333333323076919</v>
      </c>
      <c r="BE388" s="49">
        <v>18900</v>
      </c>
      <c r="BF388" s="52">
        <v>12</v>
      </c>
      <c r="BG388" s="51">
        <f t="shared" ref="BG388:BG451" si="87">+BE388/AV388-1</f>
        <v>9.3117408780437394E-2</v>
      </c>
      <c r="BH388" s="51">
        <f t="shared" ref="BH388:BH451" si="88">IFERROR((BE388-AV388)/BE388,0)</f>
        <v>8.5185185079365039E-2</v>
      </c>
      <c r="BI388" s="282">
        <f t="shared" si="77"/>
        <v>19</v>
      </c>
    </row>
    <row r="389" spans="1:61" hidden="1">
      <c r="A389" s="54" t="s">
        <v>150</v>
      </c>
      <c r="B389" s="55" t="s">
        <v>1403</v>
      </c>
      <c r="C389" s="395" t="s">
        <v>1404</v>
      </c>
      <c r="D389" s="44" t="s">
        <v>1405</v>
      </c>
      <c r="E389" s="56">
        <v>12</v>
      </c>
      <c r="F389" s="46" t="s">
        <v>5814</v>
      </c>
      <c r="G389" s="47" t="s">
        <v>5814</v>
      </c>
      <c r="H389" s="47" t="s">
        <v>5882</v>
      </c>
      <c r="I389" s="48" t="s">
        <v>5988</v>
      </c>
      <c r="J389" s="48" t="s">
        <v>5989</v>
      </c>
      <c r="K389" s="48" t="s">
        <v>5990</v>
      </c>
      <c r="L389" s="45">
        <v>161</v>
      </c>
      <c r="M389" s="47" t="s">
        <v>5833</v>
      </c>
      <c r="N389" s="60">
        <v>68</v>
      </c>
      <c r="O389" s="58">
        <v>29</v>
      </c>
      <c r="P389" s="58">
        <v>31</v>
      </c>
      <c r="Q389" s="132">
        <v>17</v>
      </c>
      <c r="R389" s="60">
        <v>36</v>
      </c>
      <c r="S389" s="58">
        <v>20</v>
      </c>
      <c r="T389" s="58">
        <v>28</v>
      </c>
      <c r="U389" s="132">
        <v>30</v>
      </c>
      <c r="V389" s="58">
        <v>29</v>
      </c>
      <c r="W389" s="58">
        <v>22</v>
      </c>
      <c r="X389" s="58">
        <v>5</v>
      </c>
      <c r="Y389" s="132">
        <v>8</v>
      </c>
      <c r="Z389" s="61">
        <v>13</v>
      </c>
      <c r="AA389" s="59">
        <v>2</v>
      </c>
      <c r="AB389" s="59">
        <v>6</v>
      </c>
      <c r="AC389" s="132">
        <v>6</v>
      </c>
      <c r="AD389" s="61">
        <v>15</v>
      </c>
      <c r="AE389" s="59">
        <v>12</v>
      </c>
      <c r="AF389" s="59">
        <v>0</v>
      </c>
      <c r="AG389" s="132">
        <v>3</v>
      </c>
      <c r="AH389" s="61">
        <v>0</v>
      </c>
      <c r="AI389" s="132">
        <v>4</v>
      </c>
      <c r="AJ389" s="64">
        <f>IFERROR(VLOOKUP($B389,STOCK!$A:$H,3,0)," ")</f>
        <v>47</v>
      </c>
      <c r="AK389" s="65">
        <f>IFERROR(VLOOKUP($B389,STOCK!$A:$H,4,0)," ")</f>
        <v>26</v>
      </c>
      <c r="AL389" s="65">
        <f>IFERROR(VLOOKUP($B389,STOCK!$A:$H,5,0)," ")</f>
        <v>19</v>
      </c>
      <c r="AM389" s="65">
        <f>IFERROR(VLOOKUP($B389,STOCK!$A:$H,6,0)," ")</f>
        <v>0</v>
      </c>
      <c r="AN389" s="65">
        <f>IFERROR(VLOOKUP($B389,STOCK!$A:$H,7,0)," ")</f>
        <v>3</v>
      </c>
      <c r="AO389" s="65">
        <f>IFERROR(VLOOKUP($B389,STOCK!$A:$H,8,0)," ")</f>
        <v>8</v>
      </c>
      <c r="AP389" s="62">
        <f t="shared" si="78"/>
        <v>82.941176470588232</v>
      </c>
      <c r="AQ389" s="50">
        <f t="shared" si="79"/>
        <v>26</v>
      </c>
      <c r="AR389" s="50">
        <f t="shared" si="80"/>
        <v>71.25</v>
      </c>
      <c r="AS389" s="50" t="str">
        <f t="shared" si="81"/>
        <v>Q</v>
      </c>
      <c r="AT389" s="50">
        <f t="shared" si="82"/>
        <v>30</v>
      </c>
      <c r="AU389" s="63">
        <f t="shared" ref="AU389:AU452" si="89">IF($AO389&lt;1,"Q",IF(AI389=0,"SV",IFERROR((AO389/$AI389*30),0)))</f>
        <v>60</v>
      </c>
      <c r="AV389" s="67">
        <v>41765.999989999997</v>
      </c>
      <c r="AW389" s="133">
        <v>41660.105080000001</v>
      </c>
      <c r="AX389" s="49">
        <v>46900</v>
      </c>
      <c r="AY389" s="51">
        <f t="shared" si="83"/>
        <v>0.12292295195204783</v>
      </c>
      <c r="AZ389" s="51">
        <f t="shared" si="84"/>
        <v>0.10946695117270797</v>
      </c>
      <c r="BA389" s="49">
        <v>45900</v>
      </c>
      <c r="BB389" s="52">
        <v>3</v>
      </c>
      <c r="BC389" s="51">
        <f t="shared" si="85"/>
        <v>9.8980031867782481E-2</v>
      </c>
      <c r="BD389" s="51">
        <f t="shared" si="86"/>
        <v>9.0065359694989175E-2</v>
      </c>
      <c r="BE389" s="49">
        <v>44900</v>
      </c>
      <c r="BF389" s="52">
        <v>6</v>
      </c>
      <c r="BG389" s="51">
        <f t="shared" si="87"/>
        <v>7.503711178351713E-2</v>
      </c>
      <c r="BH389" s="51">
        <f t="shared" si="88"/>
        <v>6.9799554788418788E-2</v>
      </c>
      <c r="BI389" s="282">
        <f t="shared" ref="BI389:BI452" si="90">+U389+Y389+AC389+AG389+AI389+Q389</f>
        <v>68</v>
      </c>
    </row>
    <row r="390" spans="1:61" hidden="1">
      <c r="A390" s="54" t="s">
        <v>150</v>
      </c>
      <c r="B390" s="55" t="s">
        <v>1406</v>
      </c>
      <c r="C390" s="55" t="s">
        <v>1407</v>
      </c>
      <c r="D390" s="44" t="s">
        <v>1408</v>
      </c>
      <c r="E390" s="56">
        <v>12</v>
      </c>
      <c r="F390" s="46" t="s">
        <v>5814</v>
      </c>
      <c r="G390" s="47" t="s">
        <v>5814</v>
      </c>
      <c r="H390" s="47" t="s">
        <v>5882</v>
      </c>
      <c r="I390" s="48" t="s">
        <v>5988</v>
      </c>
      <c r="J390" s="48" t="s">
        <v>5989</v>
      </c>
      <c r="K390" s="48" t="s">
        <v>5990</v>
      </c>
      <c r="L390" s="45">
        <v>161</v>
      </c>
      <c r="M390" s="47" t="s">
        <v>5833</v>
      </c>
      <c r="N390" s="60">
        <v>4</v>
      </c>
      <c r="O390" s="58">
        <v>12</v>
      </c>
      <c r="P390" s="58">
        <v>3</v>
      </c>
      <c r="Q390" s="132">
        <v>4</v>
      </c>
      <c r="R390" s="60">
        <v>8</v>
      </c>
      <c r="S390" s="58">
        <v>3</v>
      </c>
      <c r="T390" s="58">
        <v>30</v>
      </c>
      <c r="U390" s="132">
        <v>14</v>
      </c>
      <c r="V390" s="58">
        <v>1</v>
      </c>
      <c r="W390" s="58">
        <v>2</v>
      </c>
      <c r="X390" s="58">
        <v>1</v>
      </c>
      <c r="Y390" s="132">
        <v>1</v>
      </c>
      <c r="Z390" s="61">
        <v>6</v>
      </c>
      <c r="AA390" s="59">
        <v>3</v>
      </c>
      <c r="AB390" s="59">
        <v>2</v>
      </c>
      <c r="AC390" s="132">
        <v>2</v>
      </c>
      <c r="AD390" s="61">
        <v>5</v>
      </c>
      <c r="AE390" s="59">
        <v>12</v>
      </c>
      <c r="AF390" s="59">
        <v>4</v>
      </c>
      <c r="AG390" s="132">
        <v>2</v>
      </c>
      <c r="AH390" s="61">
        <v>0</v>
      </c>
      <c r="AI390" s="132">
        <v>0</v>
      </c>
      <c r="AJ390" s="64">
        <f>IFERROR(VLOOKUP($B390,STOCK!$A:$H,3,0)," ")</f>
        <v>9</v>
      </c>
      <c r="AK390" s="65">
        <f>IFERROR(VLOOKUP($B390,STOCK!$A:$H,4,0)," ")</f>
        <v>44</v>
      </c>
      <c r="AL390" s="65">
        <f>IFERROR(VLOOKUP($B390,STOCK!$A:$H,5,0)," ")</f>
        <v>30</v>
      </c>
      <c r="AM390" s="65">
        <f>IFERROR(VLOOKUP($B390,STOCK!$A:$H,6,0)," ")</f>
        <v>0</v>
      </c>
      <c r="AN390" s="65">
        <f>IFERROR(VLOOKUP($B390,STOCK!$A:$H,7,0)," ")</f>
        <v>9</v>
      </c>
      <c r="AO390" s="65">
        <f>IFERROR(VLOOKUP($B390,STOCK!$A:$H,8,0)," ")</f>
        <v>12</v>
      </c>
      <c r="AP390" s="62">
        <f t="shared" si="78"/>
        <v>67.5</v>
      </c>
      <c r="AQ390" s="50">
        <f t="shared" si="79"/>
        <v>94.285714285714278</v>
      </c>
      <c r="AR390" s="50">
        <f t="shared" si="80"/>
        <v>900</v>
      </c>
      <c r="AS390" s="50" t="str">
        <f t="shared" si="81"/>
        <v>Q</v>
      </c>
      <c r="AT390" s="50">
        <f t="shared" si="82"/>
        <v>135</v>
      </c>
      <c r="AU390" s="63" t="str">
        <f t="shared" si="89"/>
        <v>SV</v>
      </c>
      <c r="AV390" s="67">
        <v>27769.000049999999</v>
      </c>
      <c r="AW390" s="133">
        <v>27619.110199999999</v>
      </c>
      <c r="AX390" s="49">
        <v>31900</v>
      </c>
      <c r="AY390" s="51">
        <f t="shared" si="83"/>
        <v>0.14876300704245216</v>
      </c>
      <c r="AZ390" s="51">
        <f t="shared" si="84"/>
        <v>0.1294984310344828</v>
      </c>
      <c r="BA390" s="49">
        <v>30900</v>
      </c>
      <c r="BB390" s="52">
        <v>3</v>
      </c>
      <c r="BC390" s="51">
        <f t="shared" si="85"/>
        <v>0.11275162751134071</v>
      </c>
      <c r="BD390" s="51">
        <f t="shared" si="86"/>
        <v>0.10132685922330101</v>
      </c>
      <c r="BE390" s="49">
        <v>29900</v>
      </c>
      <c r="BF390" s="52">
        <v>6</v>
      </c>
      <c r="BG390" s="51">
        <f t="shared" si="87"/>
        <v>7.674024798022927E-2</v>
      </c>
      <c r="BH390" s="51">
        <f t="shared" si="88"/>
        <v>7.127090133779268E-2</v>
      </c>
      <c r="BI390" s="282">
        <f t="shared" si="90"/>
        <v>23</v>
      </c>
    </row>
    <row r="391" spans="1:61" hidden="1">
      <c r="A391" s="54" t="s">
        <v>150</v>
      </c>
      <c r="B391" s="55" t="s">
        <v>1409</v>
      </c>
      <c r="C391" s="55" t="s">
        <v>1410</v>
      </c>
      <c r="D391" s="44" t="s">
        <v>1411</v>
      </c>
      <c r="E391" s="56">
        <v>6</v>
      </c>
      <c r="F391" s="46" t="s">
        <v>5814</v>
      </c>
      <c r="G391" s="47" t="s">
        <v>5814</v>
      </c>
      <c r="H391" s="47" t="s">
        <v>5882</v>
      </c>
      <c r="I391" s="48" t="s">
        <v>5988</v>
      </c>
      <c r="J391" s="48" t="s">
        <v>5989</v>
      </c>
      <c r="K391" s="48" t="s">
        <v>5958</v>
      </c>
      <c r="L391" s="45">
        <v>57</v>
      </c>
      <c r="M391" s="47" t="s">
        <v>5860</v>
      </c>
      <c r="N391" s="60">
        <v>0</v>
      </c>
      <c r="O391" s="58">
        <v>0</v>
      </c>
      <c r="P391" s="58">
        <v>0</v>
      </c>
      <c r="Q391" s="132">
        <v>0</v>
      </c>
      <c r="R391" s="60">
        <v>0</v>
      </c>
      <c r="S391" s="58">
        <v>0</v>
      </c>
      <c r="T391" s="58">
        <v>0</v>
      </c>
      <c r="U391" s="132">
        <v>0</v>
      </c>
      <c r="V391" s="58">
        <v>0</v>
      </c>
      <c r="W391" s="58">
        <v>0</v>
      </c>
      <c r="X391" s="58">
        <v>0</v>
      </c>
      <c r="Y391" s="132">
        <v>1</v>
      </c>
      <c r="Z391" s="61">
        <v>0</v>
      </c>
      <c r="AA391" s="59">
        <v>0</v>
      </c>
      <c r="AB391" s="59">
        <v>0</v>
      </c>
      <c r="AC391" s="132">
        <v>0</v>
      </c>
      <c r="AD391" s="61">
        <v>0</v>
      </c>
      <c r="AE391" s="59">
        <v>0</v>
      </c>
      <c r="AF391" s="59">
        <v>0</v>
      </c>
      <c r="AG391" s="132">
        <v>0</v>
      </c>
      <c r="AH391" s="61">
        <v>0</v>
      </c>
      <c r="AI391" s="132">
        <v>0</v>
      </c>
      <c r="AJ391" s="64">
        <f>IFERROR(VLOOKUP($B391,STOCK!$A:$H,3,0)," ")</f>
        <v>5</v>
      </c>
      <c r="AK391" s="65">
        <f>IFERROR(VLOOKUP($B391,STOCK!$A:$H,4,0)," ")</f>
        <v>6</v>
      </c>
      <c r="AL391" s="65">
        <f>IFERROR(VLOOKUP($B391,STOCK!$A:$H,5,0)," ")</f>
        <v>5</v>
      </c>
      <c r="AM391" s="65">
        <f>IFERROR(VLOOKUP($B391,STOCK!$A:$H,6,0)," ")</f>
        <v>5</v>
      </c>
      <c r="AN391" s="65">
        <f>IFERROR(VLOOKUP($B391,STOCK!$A:$H,7,0)," ")</f>
        <v>6</v>
      </c>
      <c r="AO391" s="65">
        <f>IFERROR(VLOOKUP($B391,STOCK!$A:$H,8,0)," ")</f>
        <v>6</v>
      </c>
      <c r="AP391" s="62" t="str">
        <f t="shared" si="78"/>
        <v>SV</v>
      </c>
      <c r="AQ391" s="50" t="str">
        <f t="shared" si="79"/>
        <v>SV</v>
      </c>
      <c r="AR391" s="50">
        <f t="shared" si="80"/>
        <v>150</v>
      </c>
      <c r="AS391" s="50" t="str">
        <f t="shared" si="81"/>
        <v>SV</v>
      </c>
      <c r="AT391" s="50" t="str">
        <f t="shared" si="82"/>
        <v>SV</v>
      </c>
      <c r="AU391" s="63" t="str">
        <f t="shared" si="89"/>
        <v>SV</v>
      </c>
      <c r="AV391" s="67">
        <v>43850</v>
      </c>
      <c r="AW391" s="133">
        <v>43451.726999999999</v>
      </c>
      <c r="AX391" s="49">
        <v>51900</v>
      </c>
      <c r="AY391" s="51">
        <f t="shared" si="83"/>
        <v>0.18358038768529084</v>
      </c>
      <c r="AZ391" s="51">
        <f t="shared" si="84"/>
        <v>0.15510597302504817</v>
      </c>
      <c r="BA391" s="49">
        <v>49900</v>
      </c>
      <c r="BB391" s="52">
        <v>3</v>
      </c>
      <c r="BC391" s="51">
        <f t="shared" si="85"/>
        <v>0.13797035347776521</v>
      </c>
      <c r="BD391" s="51">
        <f t="shared" si="86"/>
        <v>0.12124248496993988</v>
      </c>
      <c r="BE391" s="49">
        <v>48900</v>
      </c>
      <c r="BF391" s="52">
        <v>6</v>
      </c>
      <c r="BG391" s="51">
        <f t="shared" si="87"/>
        <v>0.11516533637400217</v>
      </c>
      <c r="BH391" s="51">
        <f t="shared" si="88"/>
        <v>0.1032719836400818</v>
      </c>
      <c r="BI391" s="282">
        <f t="shared" si="90"/>
        <v>1</v>
      </c>
    </row>
    <row r="392" spans="1:61" hidden="1">
      <c r="A392" s="54" t="s">
        <v>150</v>
      </c>
      <c r="B392" s="55" t="s">
        <v>1412</v>
      </c>
      <c r="C392" s="55" t="s">
        <v>1413</v>
      </c>
      <c r="D392" s="44" t="s">
        <v>1414</v>
      </c>
      <c r="E392" s="56">
        <v>12</v>
      </c>
      <c r="F392" s="46" t="s">
        <v>5814</v>
      </c>
      <c r="G392" s="47" t="s">
        <v>5814</v>
      </c>
      <c r="H392" s="47" t="s">
        <v>5882</v>
      </c>
      <c r="I392" s="48" t="s">
        <v>5988</v>
      </c>
      <c r="J392" s="48" t="s">
        <v>5989</v>
      </c>
      <c r="K392" s="48" t="s">
        <v>5991</v>
      </c>
      <c r="L392" s="45">
        <v>27</v>
      </c>
      <c r="M392" s="47" t="s">
        <v>5871</v>
      </c>
      <c r="N392" s="60">
        <v>2</v>
      </c>
      <c r="O392" s="58">
        <v>9</v>
      </c>
      <c r="P392" s="58">
        <v>6</v>
      </c>
      <c r="Q392" s="132">
        <v>3</v>
      </c>
      <c r="R392" s="60">
        <v>3</v>
      </c>
      <c r="S392" s="58">
        <v>0</v>
      </c>
      <c r="T392" s="58">
        <v>8</v>
      </c>
      <c r="U392" s="132">
        <v>1</v>
      </c>
      <c r="V392" s="58">
        <v>0</v>
      </c>
      <c r="W392" s="58">
        <v>0</v>
      </c>
      <c r="X392" s="58">
        <v>0</v>
      </c>
      <c r="Y392" s="132">
        <v>0</v>
      </c>
      <c r="Z392" s="61">
        <v>6</v>
      </c>
      <c r="AA392" s="59">
        <v>0</v>
      </c>
      <c r="AB392" s="59">
        <v>0</v>
      </c>
      <c r="AC392" s="132">
        <v>0</v>
      </c>
      <c r="AD392" s="61">
        <v>0</v>
      </c>
      <c r="AE392" s="59">
        <v>0</v>
      </c>
      <c r="AF392" s="59">
        <v>1</v>
      </c>
      <c r="AG392" s="132">
        <v>0</v>
      </c>
      <c r="AH392" s="61">
        <v>0</v>
      </c>
      <c r="AI392" s="132">
        <v>0</v>
      </c>
      <c r="AJ392" s="64">
        <f>IFERROR(VLOOKUP($B392,STOCK!$A:$H,3,0)," ")</f>
        <v>13</v>
      </c>
      <c r="AK392" s="65">
        <f>IFERROR(VLOOKUP($B392,STOCK!$A:$H,4,0)," ")</f>
        <v>11</v>
      </c>
      <c r="AL392" s="65">
        <f>IFERROR(VLOOKUP($B392,STOCK!$A:$H,5,0)," ")</f>
        <v>7</v>
      </c>
      <c r="AM392" s="65">
        <f>IFERROR(VLOOKUP($B392,STOCK!$A:$H,6,0)," ")</f>
        <v>8</v>
      </c>
      <c r="AN392" s="65">
        <f>IFERROR(VLOOKUP($B392,STOCK!$A:$H,7,0)," ")</f>
        <v>8</v>
      </c>
      <c r="AO392" s="65">
        <f>IFERROR(VLOOKUP($B392,STOCK!$A:$H,8,0)," ")</f>
        <v>6</v>
      </c>
      <c r="AP392" s="62">
        <f t="shared" si="78"/>
        <v>130</v>
      </c>
      <c r="AQ392" s="50">
        <f t="shared" si="79"/>
        <v>330</v>
      </c>
      <c r="AR392" s="50" t="str">
        <f t="shared" si="80"/>
        <v>SV</v>
      </c>
      <c r="AS392" s="50" t="str">
        <f t="shared" si="81"/>
        <v>SV</v>
      </c>
      <c r="AT392" s="50" t="str">
        <f t="shared" si="82"/>
        <v>SV</v>
      </c>
      <c r="AU392" s="63" t="str">
        <f t="shared" si="89"/>
        <v>SV</v>
      </c>
      <c r="AV392" s="67">
        <v>79800</v>
      </c>
      <c r="AW392" s="133">
        <v>77769.617199999993</v>
      </c>
      <c r="AX392" s="49">
        <v>94900</v>
      </c>
      <c r="AY392" s="51">
        <f t="shared" si="83"/>
        <v>0.18922305764411029</v>
      </c>
      <c r="AZ392" s="51">
        <f t="shared" si="84"/>
        <v>0.15911485774499473</v>
      </c>
      <c r="BA392" s="49">
        <v>92900</v>
      </c>
      <c r="BB392" s="52">
        <v>3</v>
      </c>
      <c r="BC392" s="51">
        <f t="shared" si="85"/>
        <v>0.16416040100250617</v>
      </c>
      <c r="BD392" s="51">
        <f t="shared" si="86"/>
        <v>0.14101184068891282</v>
      </c>
      <c r="BE392" s="49">
        <v>89900</v>
      </c>
      <c r="BF392" s="52">
        <v>6</v>
      </c>
      <c r="BG392" s="51">
        <f t="shared" si="87"/>
        <v>0.12656641604010033</v>
      </c>
      <c r="BH392" s="51">
        <f t="shared" si="88"/>
        <v>0.11234705228031146</v>
      </c>
      <c r="BI392" s="282">
        <f t="shared" si="90"/>
        <v>4</v>
      </c>
    </row>
    <row r="393" spans="1:61" hidden="1">
      <c r="A393" s="54" t="s">
        <v>149</v>
      </c>
      <c r="B393" s="55" t="s">
        <v>1415</v>
      </c>
      <c r="C393" s="55" t="s">
        <v>1416</v>
      </c>
      <c r="D393" s="44" t="s">
        <v>1417</v>
      </c>
      <c r="E393" s="56">
        <v>12</v>
      </c>
      <c r="F393" s="46" t="s">
        <v>5814</v>
      </c>
      <c r="G393" s="47" t="s">
        <v>5814</v>
      </c>
      <c r="H393" s="47" t="s">
        <v>5882</v>
      </c>
      <c r="I393" s="48" t="s">
        <v>5988</v>
      </c>
      <c r="J393" s="48" t="s">
        <v>5989</v>
      </c>
      <c r="K393" s="48" t="s">
        <v>5932</v>
      </c>
      <c r="L393" s="45">
        <v>66</v>
      </c>
      <c r="M393" s="47" t="s">
        <v>5869</v>
      </c>
      <c r="N393" s="60">
        <v>14</v>
      </c>
      <c r="O393" s="58">
        <v>8</v>
      </c>
      <c r="P393" s="58">
        <v>32</v>
      </c>
      <c r="Q393" s="132">
        <v>2</v>
      </c>
      <c r="R393" s="60">
        <v>15</v>
      </c>
      <c r="S393" s="58">
        <v>11</v>
      </c>
      <c r="T393" s="58">
        <v>27</v>
      </c>
      <c r="U393" s="132">
        <v>25</v>
      </c>
      <c r="V393" s="58">
        <v>0</v>
      </c>
      <c r="W393" s="58">
        <v>2</v>
      </c>
      <c r="X393" s="58">
        <v>2</v>
      </c>
      <c r="Y393" s="132">
        <v>0</v>
      </c>
      <c r="Z393" s="61">
        <v>0</v>
      </c>
      <c r="AA393" s="59">
        <v>1</v>
      </c>
      <c r="AB393" s="59">
        <v>6</v>
      </c>
      <c r="AC393" s="132">
        <v>11</v>
      </c>
      <c r="AD393" s="61">
        <v>4</v>
      </c>
      <c r="AE393" s="59">
        <v>4</v>
      </c>
      <c r="AF393" s="59">
        <v>2</v>
      </c>
      <c r="AG393" s="132">
        <v>1</v>
      </c>
      <c r="AH393" s="61">
        <v>0</v>
      </c>
      <c r="AI393" s="132">
        <v>0</v>
      </c>
      <c r="AJ393" s="64">
        <f>IFERROR(VLOOKUP($B393,STOCK!$A:$H,3,0)," ")</f>
        <v>476</v>
      </c>
      <c r="AK393" s="65">
        <f>IFERROR(VLOOKUP($B393,STOCK!$A:$H,4,0)," ")</f>
        <v>137</v>
      </c>
      <c r="AL393" s="65">
        <f>IFERROR(VLOOKUP($B393,STOCK!$A:$H,5,0)," ")</f>
        <v>68</v>
      </c>
      <c r="AM393" s="65">
        <f>IFERROR(VLOOKUP($B393,STOCK!$A:$H,6,0)," ")</f>
        <v>9</v>
      </c>
      <c r="AN393" s="65">
        <f>IFERROR(VLOOKUP($B393,STOCK!$A:$H,7,0)," ")</f>
        <v>18</v>
      </c>
      <c r="AO393" s="65">
        <f>IFERROR(VLOOKUP($B393,STOCK!$A:$H,8,0)," ")</f>
        <v>0</v>
      </c>
      <c r="AP393" s="62">
        <f t="shared" si="78"/>
        <v>7140</v>
      </c>
      <c r="AQ393" s="50">
        <f t="shared" si="79"/>
        <v>164.4</v>
      </c>
      <c r="AR393" s="50" t="str">
        <f t="shared" si="80"/>
        <v>SV</v>
      </c>
      <c r="AS393" s="50">
        <f t="shared" si="81"/>
        <v>24.545454545454547</v>
      </c>
      <c r="AT393" s="50">
        <f t="shared" si="82"/>
        <v>540</v>
      </c>
      <c r="AU393" s="63" t="str">
        <f t="shared" si="89"/>
        <v>Q</v>
      </c>
      <c r="AV393" s="67">
        <v>6300.0000030000001</v>
      </c>
      <c r="AW393" s="133">
        <v>5899.99982</v>
      </c>
      <c r="AX393" s="49">
        <v>7250</v>
      </c>
      <c r="AY393" s="51">
        <f t="shared" si="83"/>
        <v>0.15079365024565372</v>
      </c>
      <c r="AZ393" s="51">
        <f t="shared" si="84"/>
        <v>0.13103448234482756</v>
      </c>
      <c r="BA393" s="49">
        <v>7150</v>
      </c>
      <c r="BB393" s="52">
        <v>6</v>
      </c>
      <c r="BC393" s="51">
        <f t="shared" si="85"/>
        <v>0.13492063438019652</v>
      </c>
      <c r="BD393" s="51">
        <f t="shared" si="86"/>
        <v>0.11888111846153844</v>
      </c>
      <c r="BE393" s="49">
        <v>6950</v>
      </c>
      <c r="BF393" s="52">
        <v>12</v>
      </c>
      <c r="BG393" s="51">
        <f t="shared" si="87"/>
        <v>0.10317460264928191</v>
      </c>
      <c r="BH393" s="51">
        <f t="shared" si="88"/>
        <v>9.3525179424460411E-2</v>
      </c>
      <c r="BI393" s="282">
        <f t="shared" si="90"/>
        <v>39</v>
      </c>
    </row>
    <row r="394" spans="1:61" hidden="1">
      <c r="A394" s="54" t="s">
        <v>149</v>
      </c>
      <c r="B394" s="55" t="s">
        <v>1418</v>
      </c>
      <c r="C394" s="55" t="s">
        <v>1419</v>
      </c>
      <c r="D394" s="44" t="s">
        <v>1417</v>
      </c>
      <c r="E394" s="56">
        <v>12</v>
      </c>
      <c r="F394" s="46" t="s">
        <v>5814</v>
      </c>
      <c r="G394" s="47" t="s">
        <v>5814</v>
      </c>
      <c r="H394" s="47" t="s">
        <v>5882</v>
      </c>
      <c r="I394" s="48" t="s">
        <v>5988</v>
      </c>
      <c r="J394" s="48" t="s">
        <v>5989</v>
      </c>
      <c r="K394" s="48" t="s">
        <v>5932</v>
      </c>
      <c r="L394" s="45">
        <v>66</v>
      </c>
      <c r="M394" s="47" t="s">
        <v>5869</v>
      </c>
      <c r="N394" s="60">
        <v>0</v>
      </c>
      <c r="O394" s="58">
        <v>0</v>
      </c>
      <c r="P394" s="58">
        <v>0</v>
      </c>
      <c r="Q394" s="132">
        <v>0</v>
      </c>
      <c r="R394" s="60">
        <v>0</v>
      </c>
      <c r="S394" s="58">
        <v>0</v>
      </c>
      <c r="T394" s="58">
        <v>0</v>
      </c>
      <c r="U394" s="132">
        <v>0</v>
      </c>
      <c r="V394" s="58">
        <v>0</v>
      </c>
      <c r="W394" s="58">
        <v>0</v>
      </c>
      <c r="X394" s="58">
        <v>0</v>
      </c>
      <c r="Y394" s="132">
        <v>0</v>
      </c>
      <c r="Z394" s="61">
        <v>0</v>
      </c>
      <c r="AA394" s="59">
        <v>0</v>
      </c>
      <c r="AB394" s="59">
        <v>0</v>
      </c>
      <c r="AC394" s="132">
        <v>0</v>
      </c>
      <c r="AD394" s="61">
        <v>0</v>
      </c>
      <c r="AE394" s="59">
        <v>0</v>
      </c>
      <c r="AF394" s="59">
        <v>0</v>
      </c>
      <c r="AG394" s="132">
        <v>0</v>
      </c>
      <c r="AH394" s="61">
        <v>0</v>
      </c>
      <c r="AI394" s="132">
        <v>0</v>
      </c>
      <c r="AJ394" s="64">
        <f>IFERROR(VLOOKUP($B394,STOCK!$A:$H,3,0)," ")</f>
        <v>91</v>
      </c>
      <c r="AK394" s="65">
        <f>IFERROR(VLOOKUP($B394,STOCK!$A:$H,4,0)," ")</f>
        <v>0</v>
      </c>
      <c r="AL394" s="65">
        <f>IFERROR(VLOOKUP($B394,STOCK!$A:$H,5,0)," ")</f>
        <v>0</v>
      </c>
      <c r="AM394" s="65">
        <f>IFERROR(VLOOKUP($B394,STOCK!$A:$H,6,0)," ")</f>
        <v>0</v>
      </c>
      <c r="AN394" s="65">
        <f>IFERROR(VLOOKUP($B394,STOCK!$A:$H,7,0)," ")</f>
        <v>0</v>
      </c>
      <c r="AO394" s="65">
        <f>IFERROR(VLOOKUP($B394,STOCK!$A:$H,8,0)," ")</f>
        <v>0</v>
      </c>
      <c r="AP394" s="62" t="str">
        <f t="shared" si="78"/>
        <v>SV</v>
      </c>
      <c r="AQ394" s="50" t="str">
        <f t="shared" si="79"/>
        <v>Q</v>
      </c>
      <c r="AR394" s="50" t="str">
        <f t="shared" si="80"/>
        <v>Q</v>
      </c>
      <c r="AS394" s="50" t="str">
        <f t="shared" si="81"/>
        <v>Q</v>
      </c>
      <c r="AT394" s="50" t="str">
        <f t="shared" si="82"/>
        <v>Q</v>
      </c>
      <c r="AU394" s="63" t="str">
        <f t="shared" si="89"/>
        <v>Q</v>
      </c>
      <c r="AV394" s="67">
        <v>5899.9999959999996</v>
      </c>
      <c r="AW394" s="133">
        <v>5899.99982</v>
      </c>
      <c r="AX394" s="49">
        <v>6750</v>
      </c>
      <c r="AY394" s="51">
        <f t="shared" si="83"/>
        <v>0.14406779738580866</v>
      </c>
      <c r="AZ394" s="51">
        <f t="shared" si="84"/>
        <v>0.12592592651851858</v>
      </c>
      <c r="BA394" s="49">
        <v>6500</v>
      </c>
      <c r="BB394" s="52">
        <v>6</v>
      </c>
      <c r="BC394" s="51">
        <f t="shared" si="85"/>
        <v>0.1016949160011491</v>
      </c>
      <c r="BD394" s="51">
        <f t="shared" si="86"/>
        <v>9.2307692923076987E-2</v>
      </c>
      <c r="BE394" s="49">
        <v>6250</v>
      </c>
      <c r="BF394" s="52">
        <v>12</v>
      </c>
      <c r="BG394" s="51">
        <f t="shared" si="87"/>
        <v>5.932203461648955E-2</v>
      </c>
      <c r="BH394" s="51">
        <f t="shared" si="88"/>
        <v>5.6000000640000068E-2</v>
      </c>
      <c r="BI394" s="282">
        <f t="shared" si="90"/>
        <v>0</v>
      </c>
    </row>
    <row r="395" spans="1:61" hidden="1">
      <c r="A395" s="54" t="s">
        <v>149</v>
      </c>
      <c r="B395" s="55" t="s">
        <v>1420</v>
      </c>
      <c r="C395" s="55" t="s">
        <v>1421</v>
      </c>
      <c r="D395" s="44" t="s">
        <v>1422</v>
      </c>
      <c r="E395" s="56">
        <v>12</v>
      </c>
      <c r="F395" s="46" t="s">
        <v>5814</v>
      </c>
      <c r="G395" s="47" t="s">
        <v>5814</v>
      </c>
      <c r="H395" s="47" t="s">
        <v>5882</v>
      </c>
      <c r="I395" s="48" t="s">
        <v>5988</v>
      </c>
      <c r="J395" s="48" t="s">
        <v>5989</v>
      </c>
      <c r="K395" s="48" t="s">
        <v>5932</v>
      </c>
      <c r="L395" s="45">
        <v>66</v>
      </c>
      <c r="M395" s="47" t="s">
        <v>5869</v>
      </c>
      <c r="N395" s="60">
        <v>4</v>
      </c>
      <c r="O395" s="58">
        <v>0</v>
      </c>
      <c r="P395" s="58">
        <v>0</v>
      </c>
      <c r="Q395" s="132">
        <v>0</v>
      </c>
      <c r="R395" s="60">
        <v>0</v>
      </c>
      <c r="S395" s="58">
        <v>0</v>
      </c>
      <c r="T395" s="58">
        <v>0</v>
      </c>
      <c r="U395" s="132">
        <v>0</v>
      </c>
      <c r="V395" s="58">
        <v>0</v>
      </c>
      <c r="W395" s="58">
        <v>0</v>
      </c>
      <c r="X395" s="58">
        <v>0</v>
      </c>
      <c r="Y395" s="132">
        <v>0</v>
      </c>
      <c r="Z395" s="61">
        <v>0</v>
      </c>
      <c r="AA395" s="59">
        <v>0</v>
      </c>
      <c r="AB395" s="59">
        <v>0</v>
      </c>
      <c r="AC395" s="132">
        <v>0</v>
      </c>
      <c r="AD395" s="61">
        <v>0</v>
      </c>
      <c r="AE395" s="59">
        <v>0</v>
      </c>
      <c r="AF395" s="59">
        <v>0</v>
      </c>
      <c r="AG395" s="132">
        <v>0</v>
      </c>
      <c r="AH395" s="61">
        <v>0</v>
      </c>
      <c r="AI395" s="132">
        <v>0</v>
      </c>
      <c r="AJ395" s="64">
        <f>IFERROR(VLOOKUP($B395,STOCK!$A:$H,3,0)," ")</f>
        <v>-60</v>
      </c>
      <c r="AK395" s="65">
        <f>IFERROR(VLOOKUP($B395,STOCK!$A:$H,4,0)," ")</f>
        <v>9</v>
      </c>
      <c r="AL395" s="65">
        <f>IFERROR(VLOOKUP($B395,STOCK!$A:$H,5,0)," ")</f>
        <v>0</v>
      </c>
      <c r="AM395" s="65">
        <f>IFERROR(VLOOKUP($B395,STOCK!$A:$H,6,0)," ")</f>
        <v>0</v>
      </c>
      <c r="AN395" s="65">
        <f>IFERROR(VLOOKUP($B395,STOCK!$A:$H,7,0)," ")</f>
        <v>0</v>
      </c>
      <c r="AO395" s="65">
        <f>IFERROR(VLOOKUP($B395,STOCK!$A:$H,8,0)," ")</f>
        <v>0</v>
      </c>
      <c r="AP395" s="62" t="str">
        <f t="shared" si="78"/>
        <v>Q</v>
      </c>
      <c r="AQ395" s="50" t="str">
        <f t="shared" si="79"/>
        <v>SV</v>
      </c>
      <c r="AR395" s="50" t="str">
        <f t="shared" si="80"/>
        <v>Q</v>
      </c>
      <c r="AS395" s="50" t="str">
        <f t="shared" si="81"/>
        <v>Q</v>
      </c>
      <c r="AT395" s="50" t="str">
        <f t="shared" si="82"/>
        <v>Q</v>
      </c>
      <c r="AU395" s="63" t="str">
        <f t="shared" si="89"/>
        <v>Q</v>
      </c>
      <c r="AV395" s="67">
        <v>6300.0000030000001</v>
      </c>
      <c r="AW395" s="133">
        <v>5899.99982</v>
      </c>
      <c r="AX395" s="49">
        <v>7250</v>
      </c>
      <c r="AY395" s="51">
        <f t="shared" si="83"/>
        <v>0.15079365024565372</v>
      </c>
      <c r="AZ395" s="51">
        <f t="shared" si="84"/>
        <v>0.13103448234482756</v>
      </c>
      <c r="BA395" s="49">
        <v>7150</v>
      </c>
      <c r="BB395" s="52">
        <v>6</v>
      </c>
      <c r="BC395" s="51">
        <f t="shared" si="85"/>
        <v>0.13492063438019652</v>
      </c>
      <c r="BD395" s="51">
        <f t="shared" si="86"/>
        <v>0.11888111846153844</v>
      </c>
      <c r="BE395" s="49">
        <v>6950</v>
      </c>
      <c r="BF395" s="52">
        <v>12</v>
      </c>
      <c r="BG395" s="51">
        <f t="shared" si="87"/>
        <v>0.10317460264928191</v>
      </c>
      <c r="BH395" s="51">
        <f t="shared" si="88"/>
        <v>9.3525179424460411E-2</v>
      </c>
      <c r="BI395" s="282">
        <f t="shared" si="90"/>
        <v>0</v>
      </c>
    </row>
    <row r="396" spans="1:61" hidden="1">
      <c r="A396" s="54" t="s">
        <v>149</v>
      </c>
      <c r="B396" s="55" t="s">
        <v>1423</v>
      </c>
      <c r="C396" s="55" t="s">
        <v>1424</v>
      </c>
      <c r="D396" s="44" t="s">
        <v>1425</v>
      </c>
      <c r="E396" s="56">
        <v>12</v>
      </c>
      <c r="F396" s="46" t="s">
        <v>5814</v>
      </c>
      <c r="G396" s="47" t="s">
        <v>5814</v>
      </c>
      <c r="H396" s="47" t="s">
        <v>5882</v>
      </c>
      <c r="I396" s="48" t="s">
        <v>5988</v>
      </c>
      <c r="J396" s="48" t="s">
        <v>5989</v>
      </c>
      <c r="K396" s="48" t="s">
        <v>5932</v>
      </c>
      <c r="L396" s="45">
        <v>66</v>
      </c>
      <c r="M396" s="47" t="s">
        <v>5869</v>
      </c>
      <c r="N396" s="60">
        <v>0</v>
      </c>
      <c r="O396" s="58">
        <v>0</v>
      </c>
      <c r="P396" s="58">
        <v>0</v>
      </c>
      <c r="Q396" s="132">
        <v>0</v>
      </c>
      <c r="R396" s="60">
        <v>7</v>
      </c>
      <c r="S396" s="58">
        <v>0</v>
      </c>
      <c r="T396" s="58">
        <v>0</v>
      </c>
      <c r="U396" s="132">
        <v>0</v>
      </c>
      <c r="V396" s="58">
        <v>3</v>
      </c>
      <c r="W396" s="58">
        <v>0</v>
      </c>
      <c r="X396" s="58">
        <v>0</v>
      </c>
      <c r="Y396" s="132">
        <v>0</v>
      </c>
      <c r="Z396" s="61">
        <v>7</v>
      </c>
      <c r="AA396" s="59">
        <v>1</v>
      </c>
      <c r="AB396" s="59">
        <v>3</v>
      </c>
      <c r="AC396" s="132">
        <v>5</v>
      </c>
      <c r="AD396" s="61">
        <v>0</v>
      </c>
      <c r="AE396" s="59">
        <v>0</v>
      </c>
      <c r="AF396" s="59">
        <v>0</v>
      </c>
      <c r="AG396" s="132">
        <v>0</v>
      </c>
      <c r="AH396" s="61">
        <v>0</v>
      </c>
      <c r="AI396" s="132">
        <v>0</v>
      </c>
      <c r="AJ396" s="64">
        <f>IFERROR(VLOOKUP($B396,STOCK!$A:$H,3,0)," ")</f>
        <v>-58</v>
      </c>
      <c r="AK396" s="65">
        <f>IFERROR(VLOOKUP($B396,STOCK!$A:$H,4,0)," ")</f>
        <v>0</v>
      </c>
      <c r="AL396" s="65">
        <f>IFERROR(VLOOKUP($B396,STOCK!$A:$H,5,0)," ")</f>
        <v>0</v>
      </c>
      <c r="AM396" s="65">
        <f>IFERROR(VLOOKUP($B396,STOCK!$A:$H,6,0)," ")</f>
        <v>2</v>
      </c>
      <c r="AN396" s="65">
        <f>IFERROR(VLOOKUP($B396,STOCK!$A:$H,7,0)," ")</f>
        <v>0</v>
      </c>
      <c r="AO396" s="65">
        <f>IFERROR(VLOOKUP($B396,STOCK!$A:$H,8,0)," ")</f>
        <v>0</v>
      </c>
      <c r="AP396" s="62" t="str">
        <f t="shared" si="78"/>
        <v>Q</v>
      </c>
      <c r="AQ396" s="50" t="str">
        <f t="shared" si="79"/>
        <v>Q</v>
      </c>
      <c r="AR396" s="50" t="str">
        <f t="shared" si="80"/>
        <v>Q</v>
      </c>
      <c r="AS396" s="50">
        <f t="shared" si="81"/>
        <v>12</v>
      </c>
      <c r="AT396" s="50" t="str">
        <f t="shared" si="82"/>
        <v>Q</v>
      </c>
      <c r="AU396" s="63" t="str">
        <f t="shared" si="89"/>
        <v>Q</v>
      </c>
      <c r="AV396" s="67">
        <v>6300.0000030000001</v>
      </c>
      <c r="AW396" s="133">
        <v>5899.99982</v>
      </c>
      <c r="AX396" s="49">
        <v>7350</v>
      </c>
      <c r="AY396" s="51">
        <f t="shared" si="83"/>
        <v>0.16666666611111114</v>
      </c>
      <c r="AZ396" s="51">
        <f t="shared" si="84"/>
        <v>0.14285714244897957</v>
      </c>
      <c r="BA396" s="49">
        <v>7150</v>
      </c>
      <c r="BB396" s="52">
        <v>6</v>
      </c>
      <c r="BC396" s="51">
        <f t="shared" si="85"/>
        <v>0.13492063438019652</v>
      </c>
      <c r="BD396" s="51">
        <f t="shared" si="86"/>
        <v>0.11888111846153844</v>
      </c>
      <c r="BE396" s="49">
        <v>6900</v>
      </c>
      <c r="BF396" s="52">
        <v>12</v>
      </c>
      <c r="BG396" s="51">
        <f t="shared" si="87"/>
        <v>9.5238094716553201E-2</v>
      </c>
      <c r="BH396" s="51">
        <f t="shared" si="88"/>
        <v>8.6956521304347806E-2</v>
      </c>
      <c r="BI396" s="282">
        <f t="shared" si="90"/>
        <v>5</v>
      </c>
    </row>
    <row r="397" spans="1:61" hidden="1">
      <c r="A397" s="54" t="s">
        <v>150</v>
      </c>
      <c r="B397" s="55" t="s">
        <v>1426</v>
      </c>
      <c r="C397" s="55" t="s">
        <v>1427</v>
      </c>
      <c r="D397" s="44" t="s">
        <v>1428</v>
      </c>
      <c r="E397" s="56">
        <v>6</v>
      </c>
      <c r="F397" s="46" t="s">
        <v>5814</v>
      </c>
      <c r="G397" s="47" t="s">
        <v>5814</v>
      </c>
      <c r="H397" s="47" t="s">
        <v>5882</v>
      </c>
      <c r="I397" s="48" t="s">
        <v>5988</v>
      </c>
      <c r="J397" s="48" t="s">
        <v>5989</v>
      </c>
      <c r="K397" s="48" t="s">
        <v>5915</v>
      </c>
      <c r="L397" s="45">
        <v>788</v>
      </c>
      <c r="M397" s="47" t="s">
        <v>5916</v>
      </c>
      <c r="N397" s="60">
        <v>13</v>
      </c>
      <c r="O397" s="58">
        <v>10</v>
      </c>
      <c r="P397" s="58">
        <v>9</v>
      </c>
      <c r="Q397" s="132">
        <v>4</v>
      </c>
      <c r="R397" s="60">
        <v>8</v>
      </c>
      <c r="S397" s="58">
        <v>1</v>
      </c>
      <c r="T397" s="58">
        <v>9</v>
      </c>
      <c r="U397" s="132">
        <v>6</v>
      </c>
      <c r="V397" s="58">
        <v>1</v>
      </c>
      <c r="W397" s="58">
        <v>6</v>
      </c>
      <c r="X397" s="58">
        <v>3</v>
      </c>
      <c r="Y397" s="132">
        <v>6</v>
      </c>
      <c r="Z397" s="61">
        <v>0</v>
      </c>
      <c r="AA397" s="59">
        <v>6</v>
      </c>
      <c r="AB397" s="59">
        <v>2</v>
      </c>
      <c r="AC397" s="132">
        <v>5</v>
      </c>
      <c r="AD397" s="61">
        <v>1</v>
      </c>
      <c r="AE397" s="59">
        <v>10</v>
      </c>
      <c r="AF397" s="59">
        <v>10</v>
      </c>
      <c r="AG397" s="132">
        <v>17</v>
      </c>
      <c r="AH397" s="61">
        <v>0</v>
      </c>
      <c r="AI397" s="132">
        <v>2</v>
      </c>
      <c r="AJ397" s="64">
        <f>IFERROR(VLOOKUP($B397,STOCK!$A:$H,3,0)," ")</f>
        <v>41</v>
      </c>
      <c r="AK397" s="65">
        <f>IFERROR(VLOOKUP($B397,STOCK!$A:$H,4,0)," ")</f>
        <v>37</v>
      </c>
      <c r="AL397" s="65">
        <f>IFERROR(VLOOKUP($B397,STOCK!$A:$H,5,0)," ")</f>
        <v>15</v>
      </c>
      <c r="AM397" s="65">
        <f>IFERROR(VLOOKUP($B397,STOCK!$A:$H,6,0)," ")</f>
        <v>79</v>
      </c>
      <c r="AN397" s="65">
        <f>IFERROR(VLOOKUP($B397,STOCK!$A:$H,7,0)," ")</f>
        <v>85</v>
      </c>
      <c r="AO397" s="65">
        <f>IFERROR(VLOOKUP($B397,STOCK!$A:$H,8,0)," ")</f>
        <v>17</v>
      </c>
      <c r="AP397" s="62">
        <f t="shared" si="78"/>
        <v>307.5</v>
      </c>
      <c r="AQ397" s="50">
        <f t="shared" si="79"/>
        <v>185</v>
      </c>
      <c r="AR397" s="50">
        <f t="shared" si="80"/>
        <v>75</v>
      </c>
      <c r="AS397" s="50">
        <f t="shared" si="81"/>
        <v>474</v>
      </c>
      <c r="AT397" s="50">
        <f t="shared" si="82"/>
        <v>150</v>
      </c>
      <c r="AU397" s="63">
        <f t="shared" si="89"/>
        <v>255</v>
      </c>
      <c r="AV397" s="67">
        <v>22678</v>
      </c>
      <c r="AW397" s="133">
        <v>22246.600859999999</v>
      </c>
      <c r="AX397" s="49">
        <v>27900</v>
      </c>
      <c r="AY397" s="51">
        <f t="shared" si="83"/>
        <v>0.23026721933151073</v>
      </c>
      <c r="AZ397" s="51">
        <f t="shared" si="84"/>
        <v>0.18716845878136201</v>
      </c>
      <c r="BA397" s="49">
        <v>26900</v>
      </c>
      <c r="BB397" s="52">
        <v>3</v>
      </c>
      <c r="BC397" s="51">
        <f t="shared" si="85"/>
        <v>0.18617162007231669</v>
      </c>
      <c r="BD397" s="51">
        <f t="shared" si="86"/>
        <v>0.15695167286245354</v>
      </c>
      <c r="BE397" s="49">
        <v>24900</v>
      </c>
      <c r="BF397" s="52">
        <v>6</v>
      </c>
      <c r="BG397" s="51">
        <f t="shared" si="87"/>
        <v>9.7980421553928831E-2</v>
      </c>
      <c r="BH397" s="51">
        <f t="shared" si="88"/>
        <v>8.9236947791164659E-2</v>
      </c>
      <c r="BI397" s="282">
        <f t="shared" si="90"/>
        <v>40</v>
      </c>
    </row>
    <row r="398" spans="1:61" hidden="1">
      <c r="A398" s="54" t="s">
        <v>149</v>
      </c>
      <c r="B398" s="55" t="s">
        <v>1429</v>
      </c>
      <c r="C398" s="55" t="s">
        <v>1430</v>
      </c>
      <c r="D398" s="44" t="s">
        <v>1431</v>
      </c>
      <c r="E398" s="56">
        <v>1</v>
      </c>
      <c r="F398" s="46" t="s">
        <v>5814</v>
      </c>
      <c r="G398" s="47" t="s">
        <v>5814</v>
      </c>
      <c r="H398" s="47" t="s">
        <v>5882</v>
      </c>
      <c r="I398" s="48" t="s">
        <v>5988</v>
      </c>
      <c r="J398" s="48" t="s">
        <v>5989</v>
      </c>
      <c r="K398" s="48" t="s">
        <v>5992</v>
      </c>
      <c r="L398" s="45">
        <v>114</v>
      </c>
      <c r="M398" s="47" t="s">
        <v>161</v>
      </c>
      <c r="N398" s="60">
        <v>0</v>
      </c>
      <c r="O398" s="58">
        <v>0</v>
      </c>
      <c r="P398" s="58">
        <v>0</v>
      </c>
      <c r="Q398" s="132">
        <v>0</v>
      </c>
      <c r="R398" s="60">
        <v>0</v>
      </c>
      <c r="S398" s="58">
        <v>0</v>
      </c>
      <c r="T398" s="58">
        <v>0</v>
      </c>
      <c r="U398" s="132">
        <v>0</v>
      </c>
      <c r="V398" s="58">
        <v>0</v>
      </c>
      <c r="W398" s="58">
        <v>0</v>
      </c>
      <c r="X398" s="58">
        <v>0</v>
      </c>
      <c r="Y398" s="132">
        <v>0</v>
      </c>
      <c r="Z398" s="61">
        <v>0</v>
      </c>
      <c r="AA398" s="59">
        <v>0</v>
      </c>
      <c r="AB398" s="59">
        <v>0</v>
      </c>
      <c r="AC398" s="132">
        <v>0</v>
      </c>
      <c r="AD398" s="61">
        <v>0</v>
      </c>
      <c r="AE398" s="59">
        <v>0</v>
      </c>
      <c r="AF398" s="59">
        <v>0</v>
      </c>
      <c r="AG398" s="132">
        <v>0</v>
      </c>
      <c r="AH398" s="61">
        <v>0</v>
      </c>
      <c r="AI398" s="132">
        <v>0</v>
      </c>
      <c r="AJ398" s="64">
        <f>IFERROR(VLOOKUP($B398,STOCK!$A:$H,3,0)," ")</f>
        <v>5</v>
      </c>
      <c r="AK398" s="65">
        <f>IFERROR(VLOOKUP($B398,STOCK!$A:$H,4,0)," ")</f>
        <v>5</v>
      </c>
      <c r="AL398" s="65">
        <f>IFERROR(VLOOKUP($B398,STOCK!$A:$H,5,0)," ")</f>
        <v>0</v>
      </c>
      <c r="AM398" s="65">
        <f>IFERROR(VLOOKUP($B398,STOCK!$A:$H,6,0)," ")</f>
        <v>0</v>
      </c>
      <c r="AN398" s="65">
        <f>IFERROR(VLOOKUP($B398,STOCK!$A:$H,7,0)," ")</f>
        <v>0</v>
      </c>
      <c r="AO398" s="65">
        <f>IFERROR(VLOOKUP($B398,STOCK!$A:$H,8,0)," ")</f>
        <v>0</v>
      </c>
      <c r="AP398" s="62" t="str">
        <f t="shared" si="78"/>
        <v>SV</v>
      </c>
      <c r="AQ398" s="50" t="str">
        <f t="shared" si="79"/>
        <v>SV</v>
      </c>
      <c r="AR398" s="50" t="str">
        <f t="shared" si="80"/>
        <v>Q</v>
      </c>
      <c r="AS398" s="50" t="str">
        <f t="shared" si="81"/>
        <v>Q</v>
      </c>
      <c r="AT398" s="50" t="str">
        <f t="shared" si="82"/>
        <v>Q</v>
      </c>
      <c r="AU398" s="63" t="str">
        <f t="shared" si="89"/>
        <v>Q</v>
      </c>
      <c r="AV398" s="67">
        <v>148220.00000500001</v>
      </c>
      <c r="AW398" s="133">
        <v>148220.00005999999</v>
      </c>
      <c r="AX398" s="49">
        <v>174900</v>
      </c>
      <c r="AY398" s="51">
        <f t="shared" si="83"/>
        <v>0.18000269865132901</v>
      </c>
      <c r="AZ398" s="51">
        <f t="shared" si="84"/>
        <v>0.15254431100628926</v>
      </c>
      <c r="BA398" s="49"/>
      <c r="BB398" s="52"/>
      <c r="BC398" s="51">
        <f t="shared" si="85"/>
        <v>-1</v>
      </c>
      <c r="BD398" s="51">
        <f t="shared" si="86"/>
        <v>0</v>
      </c>
      <c r="BE398" s="49"/>
      <c r="BF398" s="52"/>
      <c r="BG398" s="51">
        <f t="shared" si="87"/>
        <v>-1</v>
      </c>
      <c r="BH398" s="51">
        <f t="shared" si="88"/>
        <v>0</v>
      </c>
      <c r="BI398" s="282">
        <f t="shared" si="90"/>
        <v>0</v>
      </c>
    </row>
    <row r="399" spans="1:61" hidden="1">
      <c r="A399" s="54" t="s">
        <v>150</v>
      </c>
      <c r="B399" s="55" t="s">
        <v>1432</v>
      </c>
      <c r="C399" s="55" t="s">
        <v>1433</v>
      </c>
      <c r="D399" s="44" t="s">
        <v>1434</v>
      </c>
      <c r="E399" s="56">
        <v>6</v>
      </c>
      <c r="F399" s="46" t="s">
        <v>5814</v>
      </c>
      <c r="G399" s="47" t="s">
        <v>5814</v>
      </c>
      <c r="H399" s="47" t="s">
        <v>5882</v>
      </c>
      <c r="I399" s="48" t="s">
        <v>5988</v>
      </c>
      <c r="J399" s="48" t="s">
        <v>5989</v>
      </c>
      <c r="K399" s="48" t="s">
        <v>5992</v>
      </c>
      <c r="L399" s="45">
        <v>114</v>
      </c>
      <c r="M399" s="47" t="s">
        <v>161</v>
      </c>
      <c r="N399" s="60">
        <v>0</v>
      </c>
      <c r="O399" s="58">
        <v>0</v>
      </c>
      <c r="P399" s="58">
        <v>0</v>
      </c>
      <c r="Q399" s="132">
        <v>0</v>
      </c>
      <c r="R399" s="60">
        <v>0</v>
      </c>
      <c r="S399" s="58">
        <v>0</v>
      </c>
      <c r="T399" s="58">
        <v>0</v>
      </c>
      <c r="U399" s="132">
        <v>0</v>
      </c>
      <c r="V399" s="58">
        <v>0</v>
      </c>
      <c r="W399" s="58">
        <v>0</v>
      </c>
      <c r="X399" s="58">
        <v>0</v>
      </c>
      <c r="Y399" s="132">
        <v>0</v>
      </c>
      <c r="Z399" s="61">
        <v>0</v>
      </c>
      <c r="AA399" s="59">
        <v>0</v>
      </c>
      <c r="AB399" s="59">
        <v>0</v>
      </c>
      <c r="AC399" s="132">
        <v>0</v>
      </c>
      <c r="AD399" s="61">
        <v>0</v>
      </c>
      <c r="AE399" s="59">
        <v>0</v>
      </c>
      <c r="AF399" s="59">
        <v>0</v>
      </c>
      <c r="AG399" s="132">
        <v>0</v>
      </c>
      <c r="AH399" s="61">
        <v>0</v>
      </c>
      <c r="AI399" s="132">
        <v>0</v>
      </c>
      <c r="AJ399" s="64">
        <f>IFERROR(VLOOKUP($B399,STOCK!$A:$H,3,0)," ")</f>
        <v>11</v>
      </c>
      <c r="AK399" s="65">
        <f>IFERROR(VLOOKUP($B399,STOCK!$A:$H,4,0)," ")</f>
        <v>9</v>
      </c>
      <c r="AL399" s="65">
        <f>IFERROR(VLOOKUP($B399,STOCK!$A:$H,5,0)," ")</f>
        <v>6</v>
      </c>
      <c r="AM399" s="65">
        <f>IFERROR(VLOOKUP($B399,STOCK!$A:$H,6,0)," ")</f>
        <v>8</v>
      </c>
      <c r="AN399" s="65">
        <f>IFERROR(VLOOKUP($B399,STOCK!$A:$H,7,0)," ")</f>
        <v>5</v>
      </c>
      <c r="AO399" s="65">
        <f>IFERROR(VLOOKUP($B399,STOCK!$A:$H,8,0)," ")</f>
        <v>6</v>
      </c>
      <c r="AP399" s="62" t="str">
        <f t="shared" si="78"/>
        <v>SV</v>
      </c>
      <c r="AQ399" s="50" t="str">
        <f t="shared" si="79"/>
        <v>SV</v>
      </c>
      <c r="AR399" s="50" t="str">
        <f t="shared" si="80"/>
        <v>SV</v>
      </c>
      <c r="AS399" s="50" t="str">
        <f t="shared" si="81"/>
        <v>SV</v>
      </c>
      <c r="AT399" s="50" t="str">
        <f t="shared" si="82"/>
        <v>SV</v>
      </c>
      <c r="AU399" s="63" t="str">
        <f t="shared" si="89"/>
        <v>SV</v>
      </c>
      <c r="AV399" s="67">
        <v>135500.00002000001</v>
      </c>
      <c r="AW399" s="133">
        <v>118179.05495000001</v>
      </c>
      <c r="AX399" s="49">
        <v>159900</v>
      </c>
      <c r="AY399" s="51">
        <f t="shared" si="83"/>
        <v>0.18007380056382671</v>
      </c>
      <c r="AZ399" s="51">
        <f t="shared" si="84"/>
        <v>0.15259537198248901</v>
      </c>
      <c r="BA399" s="49">
        <v>149900</v>
      </c>
      <c r="BB399" s="52">
        <v>3</v>
      </c>
      <c r="BC399" s="51">
        <f t="shared" si="85"/>
        <v>0.10627306256733982</v>
      </c>
      <c r="BD399" s="51">
        <f t="shared" si="86"/>
        <v>9.6064042561707766E-2</v>
      </c>
      <c r="BE399" s="49">
        <v>0</v>
      </c>
      <c r="BF399" s="52">
        <v>0</v>
      </c>
      <c r="BG399" s="51">
        <f t="shared" si="87"/>
        <v>-1</v>
      </c>
      <c r="BH399" s="51">
        <f t="shared" si="88"/>
        <v>0</v>
      </c>
      <c r="BI399" s="282">
        <f t="shared" si="90"/>
        <v>0</v>
      </c>
    </row>
    <row r="400" spans="1:61" hidden="1">
      <c r="A400" s="54" t="s">
        <v>150</v>
      </c>
      <c r="B400" s="55" t="s">
        <v>1435</v>
      </c>
      <c r="C400" s="55" t="s">
        <v>1436</v>
      </c>
      <c r="D400" s="44" t="s">
        <v>1437</v>
      </c>
      <c r="E400" s="56">
        <v>6</v>
      </c>
      <c r="F400" s="46" t="s">
        <v>5814</v>
      </c>
      <c r="G400" s="47" t="s">
        <v>5814</v>
      </c>
      <c r="H400" s="47" t="s">
        <v>5882</v>
      </c>
      <c r="I400" s="48" t="s">
        <v>5988</v>
      </c>
      <c r="J400" s="48" t="s">
        <v>5989</v>
      </c>
      <c r="K400" s="48" t="s">
        <v>5993</v>
      </c>
      <c r="L400" s="45">
        <v>114</v>
      </c>
      <c r="M400" s="47" t="s">
        <v>161</v>
      </c>
      <c r="N400" s="60">
        <v>0</v>
      </c>
      <c r="O400" s="58">
        <v>0</v>
      </c>
      <c r="P400" s="58">
        <v>0</v>
      </c>
      <c r="Q400" s="132">
        <v>0</v>
      </c>
      <c r="R400" s="60">
        <v>1</v>
      </c>
      <c r="S400" s="58">
        <v>1</v>
      </c>
      <c r="T400" s="58">
        <v>1</v>
      </c>
      <c r="U400" s="132">
        <v>0</v>
      </c>
      <c r="V400" s="58">
        <v>0</v>
      </c>
      <c r="W400" s="58">
        <v>0</v>
      </c>
      <c r="X400" s="58">
        <v>0</v>
      </c>
      <c r="Y400" s="132">
        <v>0</v>
      </c>
      <c r="Z400" s="61">
        <v>0</v>
      </c>
      <c r="AA400" s="59">
        <v>0</v>
      </c>
      <c r="AB400" s="59">
        <v>0</v>
      </c>
      <c r="AC400" s="132">
        <v>0</v>
      </c>
      <c r="AD400" s="61">
        <v>0</v>
      </c>
      <c r="AE400" s="59">
        <v>0</v>
      </c>
      <c r="AF400" s="59">
        <v>0</v>
      </c>
      <c r="AG400" s="132">
        <v>0</v>
      </c>
      <c r="AH400" s="61">
        <v>0</v>
      </c>
      <c r="AI400" s="132">
        <v>0</v>
      </c>
      <c r="AJ400" s="64">
        <f>IFERROR(VLOOKUP($B400,STOCK!$A:$H,3,0)," ")</f>
        <v>33</v>
      </c>
      <c r="AK400" s="65">
        <f>IFERROR(VLOOKUP($B400,STOCK!$A:$H,4,0)," ")</f>
        <v>39</v>
      </c>
      <c r="AL400" s="65">
        <f>IFERROR(VLOOKUP($B400,STOCK!$A:$H,5,0)," ")</f>
        <v>63</v>
      </c>
      <c r="AM400" s="65">
        <f>IFERROR(VLOOKUP($B400,STOCK!$A:$H,6,0)," ")</f>
        <v>36</v>
      </c>
      <c r="AN400" s="65">
        <f>IFERROR(VLOOKUP($B400,STOCK!$A:$H,7,0)," ")</f>
        <v>34</v>
      </c>
      <c r="AO400" s="65">
        <f>IFERROR(VLOOKUP($B400,STOCK!$A:$H,8,0)," ")</f>
        <v>12</v>
      </c>
      <c r="AP400" s="62" t="str">
        <f t="shared" si="78"/>
        <v>SV</v>
      </c>
      <c r="AQ400" s="50" t="str">
        <f t="shared" si="79"/>
        <v>SV</v>
      </c>
      <c r="AR400" s="50" t="str">
        <f t="shared" si="80"/>
        <v>SV</v>
      </c>
      <c r="AS400" s="50" t="str">
        <f t="shared" si="81"/>
        <v>SV</v>
      </c>
      <c r="AT400" s="50" t="str">
        <f t="shared" si="82"/>
        <v>SV</v>
      </c>
      <c r="AU400" s="63" t="str">
        <f t="shared" si="89"/>
        <v>SV</v>
      </c>
      <c r="AV400" s="67">
        <v>59225.000010000003</v>
      </c>
      <c r="AW400" s="133">
        <v>50086.013339999998</v>
      </c>
      <c r="AX400" s="49">
        <v>69900</v>
      </c>
      <c r="AY400" s="51">
        <f t="shared" si="83"/>
        <v>0.18024482884250825</v>
      </c>
      <c r="AZ400" s="51">
        <f t="shared" si="84"/>
        <v>0.15271816866952784</v>
      </c>
      <c r="BA400" s="49">
        <v>65900</v>
      </c>
      <c r="BB400" s="52">
        <v>3</v>
      </c>
      <c r="BC400" s="51">
        <f t="shared" si="85"/>
        <v>0.11270578284293697</v>
      </c>
      <c r="BD400" s="51">
        <f t="shared" si="86"/>
        <v>0.10128983292867977</v>
      </c>
      <c r="BE400" s="49">
        <v>0</v>
      </c>
      <c r="BF400" s="52">
        <v>0</v>
      </c>
      <c r="BG400" s="51">
        <f t="shared" si="87"/>
        <v>-1</v>
      </c>
      <c r="BH400" s="51">
        <f t="shared" si="88"/>
        <v>0</v>
      </c>
      <c r="BI400" s="282">
        <f t="shared" si="90"/>
        <v>0</v>
      </c>
    </row>
    <row r="401" spans="1:61" hidden="1">
      <c r="A401" s="54" t="s">
        <v>150</v>
      </c>
      <c r="B401" s="55" t="s">
        <v>1438</v>
      </c>
      <c r="C401" s="55" t="s">
        <v>1439</v>
      </c>
      <c r="D401" s="44" t="s">
        <v>1440</v>
      </c>
      <c r="E401" s="56">
        <v>6</v>
      </c>
      <c r="F401" s="46" t="s">
        <v>5814</v>
      </c>
      <c r="G401" s="47" t="s">
        <v>5814</v>
      </c>
      <c r="H401" s="47" t="s">
        <v>5882</v>
      </c>
      <c r="I401" s="48" t="s">
        <v>5988</v>
      </c>
      <c r="J401" s="48" t="s">
        <v>5989</v>
      </c>
      <c r="K401" s="48" t="s">
        <v>5940</v>
      </c>
      <c r="L401" s="45">
        <v>428</v>
      </c>
      <c r="M401" s="47" t="s">
        <v>5850</v>
      </c>
      <c r="N401" s="60">
        <v>4</v>
      </c>
      <c r="O401" s="58">
        <v>1</v>
      </c>
      <c r="P401" s="58">
        <v>0</v>
      </c>
      <c r="Q401" s="132">
        <v>1</v>
      </c>
      <c r="R401" s="60">
        <v>3</v>
      </c>
      <c r="S401" s="58">
        <v>13</v>
      </c>
      <c r="T401" s="58">
        <v>11</v>
      </c>
      <c r="U401" s="132">
        <v>10</v>
      </c>
      <c r="V401" s="58">
        <v>6</v>
      </c>
      <c r="W401" s="58">
        <v>7</v>
      </c>
      <c r="X401" s="58">
        <v>4</v>
      </c>
      <c r="Y401" s="132">
        <v>3</v>
      </c>
      <c r="Z401" s="61">
        <v>5</v>
      </c>
      <c r="AA401" s="59">
        <v>4</v>
      </c>
      <c r="AB401" s="59">
        <v>3</v>
      </c>
      <c r="AC401" s="132">
        <v>10</v>
      </c>
      <c r="AD401" s="61">
        <v>5</v>
      </c>
      <c r="AE401" s="59">
        <v>5</v>
      </c>
      <c r="AF401" s="59">
        <v>8</v>
      </c>
      <c r="AG401" s="132">
        <v>8</v>
      </c>
      <c r="AH401" s="61">
        <v>0</v>
      </c>
      <c r="AI401" s="132">
        <v>1</v>
      </c>
      <c r="AJ401" s="64">
        <f>IFERROR(VLOOKUP($B401,STOCK!$A:$H,3,0)," ")</f>
        <v>4</v>
      </c>
      <c r="AK401" s="65">
        <f>IFERROR(VLOOKUP($B401,STOCK!$A:$H,4,0)," ")</f>
        <v>13</v>
      </c>
      <c r="AL401" s="65">
        <f>IFERROR(VLOOKUP($B401,STOCK!$A:$H,5,0)," ")</f>
        <v>7</v>
      </c>
      <c r="AM401" s="65">
        <f>IFERROR(VLOOKUP($B401,STOCK!$A:$H,6,0)," ")</f>
        <v>0</v>
      </c>
      <c r="AN401" s="65">
        <f>IFERROR(VLOOKUP($B401,STOCK!$A:$H,7,0)," ")</f>
        <v>10</v>
      </c>
      <c r="AO401" s="65">
        <f>IFERROR(VLOOKUP($B401,STOCK!$A:$H,8,0)," ")</f>
        <v>6</v>
      </c>
      <c r="AP401" s="62">
        <f t="shared" si="78"/>
        <v>120</v>
      </c>
      <c r="AQ401" s="50">
        <f t="shared" si="79"/>
        <v>39</v>
      </c>
      <c r="AR401" s="50">
        <f t="shared" si="80"/>
        <v>70</v>
      </c>
      <c r="AS401" s="50" t="str">
        <f t="shared" si="81"/>
        <v>Q</v>
      </c>
      <c r="AT401" s="50">
        <f t="shared" si="82"/>
        <v>37.5</v>
      </c>
      <c r="AU401" s="63">
        <f t="shared" si="89"/>
        <v>180</v>
      </c>
      <c r="AV401" s="67">
        <v>19583.000029999999</v>
      </c>
      <c r="AW401" s="133">
        <v>19582.999260000001</v>
      </c>
      <c r="AX401" s="49">
        <v>22900</v>
      </c>
      <c r="AY401" s="51">
        <f t="shared" si="83"/>
        <v>0.16938160470400621</v>
      </c>
      <c r="AZ401" s="51">
        <f t="shared" si="84"/>
        <v>0.14484716026200878</v>
      </c>
      <c r="BA401" s="49">
        <v>22500</v>
      </c>
      <c r="BB401" s="52">
        <v>3</v>
      </c>
      <c r="BC401" s="51">
        <f t="shared" si="85"/>
        <v>0.14895572514585753</v>
      </c>
      <c r="BD401" s="51">
        <f t="shared" si="86"/>
        <v>0.12964444311111115</v>
      </c>
      <c r="BE401" s="49">
        <v>21900</v>
      </c>
      <c r="BF401" s="52">
        <v>6</v>
      </c>
      <c r="BG401" s="51">
        <f t="shared" si="87"/>
        <v>0.11831690580863463</v>
      </c>
      <c r="BH401" s="51">
        <f t="shared" si="88"/>
        <v>0.10579908538812789</v>
      </c>
      <c r="BI401" s="282">
        <f t="shared" si="90"/>
        <v>33</v>
      </c>
    </row>
    <row r="402" spans="1:61" hidden="1">
      <c r="A402" s="54" t="s">
        <v>150</v>
      </c>
      <c r="B402" s="55" t="s">
        <v>1441</v>
      </c>
      <c r="C402" s="55" t="s">
        <v>1442</v>
      </c>
      <c r="D402" s="44" t="s">
        <v>1443</v>
      </c>
      <c r="E402" s="56">
        <v>12</v>
      </c>
      <c r="F402" s="46" t="s">
        <v>5814</v>
      </c>
      <c r="G402" s="47" t="s">
        <v>5814</v>
      </c>
      <c r="H402" s="47" t="s">
        <v>5882</v>
      </c>
      <c r="I402" s="48" t="s">
        <v>5988</v>
      </c>
      <c r="J402" s="48" t="s">
        <v>5989</v>
      </c>
      <c r="K402" s="48" t="s">
        <v>5863</v>
      </c>
      <c r="L402" s="45">
        <v>114</v>
      </c>
      <c r="M402" s="47" t="s">
        <v>161</v>
      </c>
      <c r="N402" s="60">
        <v>0</v>
      </c>
      <c r="O402" s="58">
        <v>0</v>
      </c>
      <c r="P402" s="58">
        <v>0</v>
      </c>
      <c r="Q402" s="132">
        <v>1</v>
      </c>
      <c r="R402" s="60">
        <v>2</v>
      </c>
      <c r="S402" s="58">
        <v>10</v>
      </c>
      <c r="T402" s="58">
        <v>3</v>
      </c>
      <c r="U402" s="132">
        <v>8</v>
      </c>
      <c r="V402" s="58">
        <v>1</v>
      </c>
      <c r="W402" s="58">
        <v>0</v>
      </c>
      <c r="X402" s="58">
        <v>0</v>
      </c>
      <c r="Y402" s="132">
        <v>1</v>
      </c>
      <c r="Z402" s="61">
        <v>0</v>
      </c>
      <c r="AA402" s="59">
        <v>1</v>
      </c>
      <c r="AB402" s="59">
        <v>0</v>
      </c>
      <c r="AC402" s="132">
        <v>2</v>
      </c>
      <c r="AD402" s="61">
        <v>0</v>
      </c>
      <c r="AE402" s="59">
        <v>0</v>
      </c>
      <c r="AF402" s="59">
        <v>1</v>
      </c>
      <c r="AG402" s="132">
        <v>1</v>
      </c>
      <c r="AH402" s="61">
        <v>0</v>
      </c>
      <c r="AI402" s="132">
        <v>0</v>
      </c>
      <c r="AJ402" s="64">
        <f>IFERROR(VLOOKUP($B402,STOCK!$A:$H,3,0)," ")</f>
        <v>14</v>
      </c>
      <c r="AK402" s="65">
        <f>IFERROR(VLOOKUP($B402,STOCK!$A:$H,4,0)," ")</f>
        <v>1</v>
      </c>
      <c r="AL402" s="65">
        <f>IFERROR(VLOOKUP($B402,STOCK!$A:$H,5,0)," ")</f>
        <v>10</v>
      </c>
      <c r="AM402" s="65">
        <f>IFERROR(VLOOKUP($B402,STOCK!$A:$H,6,0)," ")</f>
        <v>15</v>
      </c>
      <c r="AN402" s="65">
        <f>IFERROR(VLOOKUP($B402,STOCK!$A:$H,7,0)," ")</f>
        <v>8</v>
      </c>
      <c r="AO402" s="65">
        <f>IFERROR(VLOOKUP($B402,STOCK!$A:$H,8,0)," ")</f>
        <v>54</v>
      </c>
      <c r="AP402" s="62">
        <f t="shared" si="78"/>
        <v>420</v>
      </c>
      <c r="AQ402" s="50">
        <f t="shared" si="79"/>
        <v>3.75</v>
      </c>
      <c r="AR402" s="50">
        <f t="shared" si="80"/>
        <v>300</v>
      </c>
      <c r="AS402" s="50">
        <f t="shared" si="81"/>
        <v>225</v>
      </c>
      <c r="AT402" s="50">
        <f t="shared" si="82"/>
        <v>240</v>
      </c>
      <c r="AU402" s="63" t="str">
        <f t="shared" si="89"/>
        <v>SV</v>
      </c>
      <c r="AV402" s="67">
        <v>36439.999969999997</v>
      </c>
      <c r="AW402" s="133">
        <v>36439.999860000004</v>
      </c>
      <c r="AX402" s="49">
        <v>41900</v>
      </c>
      <c r="AY402" s="51">
        <f t="shared" si="83"/>
        <v>0.14983534672050114</v>
      </c>
      <c r="AZ402" s="51">
        <f t="shared" si="84"/>
        <v>0.13031026324582345</v>
      </c>
      <c r="BA402" s="49">
        <v>39900</v>
      </c>
      <c r="BB402" s="52">
        <v>3</v>
      </c>
      <c r="BC402" s="51">
        <f t="shared" si="85"/>
        <v>9.4950604633603719E-2</v>
      </c>
      <c r="BD402" s="51">
        <f t="shared" si="86"/>
        <v>8.6716792731829639E-2</v>
      </c>
      <c r="BE402" s="49">
        <v>0</v>
      </c>
      <c r="BF402" s="52">
        <v>0</v>
      </c>
      <c r="BG402" s="51">
        <f t="shared" si="87"/>
        <v>-1</v>
      </c>
      <c r="BH402" s="51">
        <f t="shared" si="88"/>
        <v>0</v>
      </c>
      <c r="BI402" s="282">
        <f t="shared" si="90"/>
        <v>13</v>
      </c>
    </row>
    <row r="403" spans="1:61" hidden="1">
      <c r="A403" s="54" t="s">
        <v>150</v>
      </c>
      <c r="B403" s="55" t="s">
        <v>1444</v>
      </c>
      <c r="C403" s="55" t="s">
        <v>1445</v>
      </c>
      <c r="D403" s="44" t="s">
        <v>1446</v>
      </c>
      <c r="E403" s="56">
        <v>6</v>
      </c>
      <c r="F403" s="46" t="s">
        <v>5814</v>
      </c>
      <c r="G403" s="47" t="s">
        <v>5814</v>
      </c>
      <c r="H403" s="47" t="s">
        <v>5882</v>
      </c>
      <c r="I403" s="48" t="s">
        <v>5988</v>
      </c>
      <c r="J403" s="48" t="s">
        <v>5989</v>
      </c>
      <c r="K403" s="48" t="s">
        <v>5863</v>
      </c>
      <c r="L403" s="45">
        <v>114</v>
      </c>
      <c r="M403" s="47" t="s">
        <v>161</v>
      </c>
      <c r="N403" s="60">
        <v>2</v>
      </c>
      <c r="O403" s="58">
        <v>3</v>
      </c>
      <c r="P403" s="58">
        <v>2</v>
      </c>
      <c r="Q403" s="132">
        <v>5</v>
      </c>
      <c r="R403" s="60">
        <v>3</v>
      </c>
      <c r="S403" s="58">
        <v>8</v>
      </c>
      <c r="T403" s="58">
        <v>6</v>
      </c>
      <c r="U403" s="132">
        <v>4</v>
      </c>
      <c r="V403" s="58">
        <v>2</v>
      </c>
      <c r="W403" s="58">
        <v>0</v>
      </c>
      <c r="X403" s="58">
        <v>2</v>
      </c>
      <c r="Y403" s="132">
        <v>2</v>
      </c>
      <c r="Z403" s="61">
        <v>1</v>
      </c>
      <c r="AA403" s="59">
        <v>4</v>
      </c>
      <c r="AB403" s="59">
        <v>0</v>
      </c>
      <c r="AC403" s="132">
        <v>0</v>
      </c>
      <c r="AD403" s="61">
        <v>3</v>
      </c>
      <c r="AE403" s="59">
        <v>1</v>
      </c>
      <c r="AF403" s="59">
        <v>0</v>
      </c>
      <c r="AG403" s="132">
        <v>3</v>
      </c>
      <c r="AH403" s="61">
        <v>0</v>
      </c>
      <c r="AI403" s="132">
        <v>1</v>
      </c>
      <c r="AJ403" s="64">
        <f>IFERROR(VLOOKUP($B403,STOCK!$A:$H,3,0)," ")</f>
        <v>6</v>
      </c>
      <c r="AK403" s="65">
        <f>IFERROR(VLOOKUP($B403,STOCK!$A:$H,4,0)," ")</f>
        <v>27</v>
      </c>
      <c r="AL403" s="65">
        <f>IFERROR(VLOOKUP($B403,STOCK!$A:$H,5,0)," ")</f>
        <v>4</v>
      </c>
      <c r="AM403" s="65">
        <f>IFERROR(VLOOKUP($B403,STOCK!$A:$H,6,0)," ")</f>
        <v>20</v>
      </c>
      <c r="AN403" s="65">
        <f>IFERROR(VLOOKUP($B403,STOCK!$A:$H,7,0)," ")</f>
        <v>6</v>
      </c>
      <c r="AO403" s="65">
        <f>IFERROR(VLOOKUP($B403,STOCK!$A:$H,8,0)," ")</f>
        <v>12</v>
      </c>
      <c r="AP403" s="62">
        <f t="shared" si="78"/>
        <v>36</v>
      </c>
      <c r="AQ403" s="50">
        <f t="shared" si="79"/>
        <v>202.5</v>
      </c>
      <c r="AR403" s="50">
        <f t="shared" si="80"/>
        <v>60</v>
      </c>
      <c r="AS403" s="50" t="str">
        <f t="shared" si="81"/>
        <v>SV</v>
      </c>
      <c r="AT403" s="50">
        <f t="shared" si="82"/>
        <v>60</v>
      </c>
      <c r="AU403" s="63">
        <f t="shared" si="89"/>
        <v>360</v>
      </c>
      <c r="AV403" s="67">
        <v>17309.999960000001</v>
      </c>
      <c r="AW403" s="133">
        <v>17309.999629999998</v>
      </c>
      <c r="AX403" s="49">
        <v>19900</v>
      </c>
      <c r="AY403" s="51">
        <f t="shared" si="83"/>
        <v>0.14962449716839843</v>
      </c>
      <c r="AZ403" s="51">
        <f t="shared" si="84"/>
        <v>0.13015075577889443</v>
      </c>
      <c r="BA403" s="49">
        <v>19500</v>
      </c>
      <c r="BB403" s="52">
        <v>3</v>
      </c>
      <c r="BC403" s="51">
        <f t="shared" si="85"/>
        <v>0.12651646707456132</v>
      </c>
      <c r="BD403" s="51">
        <f t="shared" si="86"/>
        <v>0.11230769435897431</v>
      </c>
      <c r="BE403" s="49">
        <v>0</v>
      </c>
      <c r="BF403" s="52">
        <v>0</v>
      </c>
      <c r="BG403" s="51">
        <f t="shared" si="87"/>
        <v>-1</v>
      </c>
      <c r="BH403" s="51">
        <f t="shared" si="88"/>
        <v>0</v>
      </c>
      <c r="BI403" s="282">
        <f t="shared" si="90"/>
        <v>15</v>
      </c>
    </row>
    <row r="404" spans="1:61" hidden="1">
      <c r="A404" s="54" t="s">
        <v>151</v>
      </c>
      <c r="B404" s="55" t="s">
        <v>1447</v>
      </c>
      <c r="C404" s="55" t="s">
        <v>1448</v>
      </c>
      <c r="D404" s="44" t="s">
        <v>1449</v>
      </c>
      <c r="E404" s="56">
        <v>1</v>
      </c>
      <c r="F404" s="46" t="s">
        <v>5814</v>
      </c>
      <c r="G404" s="47" t="s">
        <v>5814</v>
      </c>
      <c r="H404" s="47" t="s">
        <v>5882</v>
      </c>
      <c r="I404" s="48" t="s">
        <v>5988</v>
      </c>
      <c r="J404" s="48" t="s">
        <v>5994</v>
      </c>
      <c r="K404" s="48" t="s">
        <v>5990</v>
      </c>
      <c r="L404" s="45">
        <v>161</v>
      </c>
      <c r="M404" s="47" t="s">
        <v>5833</v>
      </c>
      <c r="N404" s="60">
        <v>0</v>
      </c>
      <c r="O404" s="58">
        <v>0</v>
      </c>
      <c r="P404" s="58">
        <v>0</v>
      </c>
      <c r="Q404" s="132">
        <v>0</v>
      </c>
      <c r="R404" s="60">
        <v>0</v>
      </c>
      <c r="S404" s="58">
        <v>0</v>
      </c>
      <c r="T404" s="58">
        <v>0</v>
      </c>
      <c r="U404" s="132">
        <v>0</v>
      </c>
      <c r="V404" s="58">
        <v>0</v>
      </c>
      <c r="W404" s="58">
        <v>0</v>
      </c>
      <c r="X404" s="58">
        <v>0</v>
      </c>
      <c r="Y404" s="132">
        <v>0</v>
      </c>
      <c r="Z404" s="61">
        <v>0</v>
      </c>
      <c r="AA404" s="59">
        <v>0</v>
      </c>
      <c r="AB404" s="59">
        <v>0</v>
      </c>
      <c r="AC404" s="132">
        <v>0</v>
      </c>
      <c r="AD404" s="61">
        <v>0</v>
      </c>
      <c r="AE404" s="59">
        <v>0</v>
      </c>
      <c r="AF404" s="59">
        <v>0</v>
      </c>
      <c r="AG404" s="132">
        <v>0</v>
      </c>
      <c r="AH404" s="61">
        <v>0</v>
      </c>
      <c r="AI404" s="132">
        <v>0</v>
      </c>
      <c r="AJ404" s="64">
        <f>IFERROR(VLOOKUP($B404,STOCK!$A:$H,3,0)," ")</f>
        <v>0</v>
      </c>
      <c r="AK404" s="65">
        <f>IFERROR(VLOOKUP($B404,STOCK!$A:$H,4,0)," ")</f>
        <v>0</v>
      </c>
      <c r="AL404" s="65">
        <f>IFERROR(VLOOKUP($B404,STOCK!$A:$H,5,0)," ")</f>
        <v>0</v>
      </c>
      <c r="AM404" s="65">
        <f>IFERROR(VLOOKUP($B404,STOCK!$A:$H,6,0)," ")</f>
        <v>0</v>
      </c>
      <c r="AN404" s="65">
        <f>IFERROR(VLOOKUP($B404,STOCK!$A:$H,7,0)," ")</f>
        <v>0</v>
      </c>
      <c r="AO404" s="65">
        <f>IFERROR(VLOOKUP($B404,STOCK!$A:$H,8,0)," ")</f>
        <v>0</v>
      </c>
      <c r="AP404" s="62" t="str">
        <f t="shared" si="78"/>
        <v>Q</v>
      </c>
      <c r="AQ404" s="50" t="str">
        <f t="shared" si="79"/>
        <v>Q</v>
      </c>
      <c r="AR404" s="50" t="str">
        <f t="shared" si="80"/>
        <v>Q</v>
      </c>
      <c r="AS404" s="50" t="str">
        <f t="shared" si="81"/>
        <v>Q</v>
      </c>
      <c r="AT404" s="50" t="str">
        <f t="shared" si="82"/>
        <v>Q</v>
      </c>
      <c r="AU404" s="63" t="str">
        <f t="shared" si="89"/>
        <v>Q</v>
      </c>
      <c r="AV404" s="67">
        <v>40667.999999</v>
      </c>
      <c r="AW404" s="133">
        <v>40533.201059999999</v>
      </c>
      <c r="AX404" s="49">
        <v>43900</v>
      </c>
      <c r="AY404" s="51">
        <f t="shared" si="83"/>
        <v>7.9472804196898617E-2</v>
      </c>
      <c r="AZ404" s="51">
        <f t="shared" si="84"/>
        <v>7.3621867904328023E-2</v>
      </c>
      <c r="BA404" s="49">
        <v>0</v>
      </c>
      <c r="BB404" s="52">
        <v>0</v>
      </c>
      <c r="BC404" s="51">
        <f t="shared" si="85"/>
        <v>-1</v>
      </c>
      <c r="BD404" s="51">
        <f t="shared" si="86"/>
        <v>0</v>
      </c>
      <c r="BE404" s="49">
        <v>0</v>
      </c>
      <c r="BF404" s="52">
        <v>0</v>
      </c>
      <c r="BG404" s="51">
        <f t="shared" si="87"/>
        <v>-1</v>
      </c>
      <c r="BH404" s="51">
        <f t="shared" si="88"/>
        <v>0</v>
      </c>
      <c r="BI404" s="282">
        <f t="shared" si="90"/>
        <v>0</v>
      </c>
    </row>
    <row r="405" spans="1:61" hidden="1">
      <c r="A405" s="54" t="s">
        <v>150</v>
      </c>
      <c r="B405" s="55" t="s">
        <v>1450</v>
      </c>
      <c r="C405" s="55" t="s">
        <v>1451</v>
      </c>
      <c r="D405" s="44" t="s">
        <v>1452</v>
      </c>
      <c r="E405" s="56">
        <v>24</v>
      </c>
      <c r="F405" s="46" t="s">
        <v>5814</v>
      </c>
      <c r="G405" s="47" t="s">
        <v>5814</v>
      </c>
      <c r="H405" s="47" t="s">
        <v>5882</v>
      </c>
      <c r="I405" s="48" t="s">
        <v>5988</v>
      </c>
      <c r="J405" s="48" t="s">
        <v>5994</v>
      </c>
      <c r="K405" s="48" t="s">
        <v>5990</v>
      </c>
      <c r="L405" s="45">
        <v>161</v>
      </c>
      <c r="M405" s="47" t="s">
        <v>5833</v>
      </c>
      <c r="N405" s="60">
        <v>172</v>
      </c>
      <c r="O405" s="58">
        <v>239</v>
      </c>
      <c r="P405" s="58">
        <v>266</v>
      </c>
      <c r="Q405" s="132">
        <v>274</v>
      </c>
      <c r="R405" s="60">
        <v>348</v>
      </c>
      <c r="S405" s="58">
        <v>374</v>
      </c>
      <c r="T405" s="58">
        <v>190</v>
      </c>
      <c r="U405" s="132">
        <v>157</v>
      </c>
      <c r="V405" s="58">
        <v>67</v>
      </c>
      <c r="W405" s="58">
        <v>187</v>
      </c>
      <c r="X405" s="58">
        <v>108</v>
      </c>
      <c r="Y405" s="132">
        <v>146</v>
      </c>
      <c r="Z405" s="61">
        <v>204</v>
      </c>
      <c r="AA405" s="59">
        <v>176</v>
      </c>
      <c r="AB405" s="59">
        <v>90</v>
      </c>
      <c r="AC405" s="132">
        <v>67</v>
      </c>
      <c r="AD405" s="61">
        <v>186</v>
      </c>
      <c r="AE405" s="59">
        <v>140</v>
      </c>
      <c r="AF405" s="59">
        <v>60</v>
      </c>
      <c r="AG405" s="132">
        <v>125</v>
      </c>
      <c r="AH405" s="61">
        <v>6</v>
      </c>
      <c r="AI405" s="132">
        <v>14</v>
      </c>
      <c r="AJ405" s="64">
        <f>IFERROR(VLOOKUP($B405,STOCK!$A:$H,3,0)," ")</f>
        <v>311</v>
      </c>
      <c r="AK405" s="65">
        <f>IFERROR(VLOOKUP($B405,STOCK!$A:$H,4,0)," ")</f>
        <v>301</v>
      </c>
      <c r="AL405" s="65">
        <f>IFERROR(VLOOKUP($B405,STOCK!$A:$H,5,0)," ")</f>
        <v>232</v>
      </c>
      <c r="AM405" s="65">
        <f>IFERROR(VLOOKUP($B405,STOCK!$A:$H,6,0)," ")</f>
        <v>33</v>
      </c>
      <c r="AN405" s="65">
        <f>IFERROR(VLOOKUP($B405,STOCK!$A:$H,7,0)," ")</f>
        <v>67</v>
      </c>
      <c r="AO405" s="65">
        <f>IFERROR(VLOOKUP($B405,STOCK!$A:$H,8,0)," ")</f>
        <v>318</v>
      </c>
      <c r="AP405" s="62">
        <f t="shared" si="78"/>
        <v>34.051094890510946</v>
      </c>
      <c r="AQ405" s="50">
        <f t="shared" si="79"/>
        <v>57.515923566878982</v>
      </c>
      <c r="AR405" s="50">
        <f t="shared" si="80"/>
        <v>47.671232876712324</v>
      </c>
      <c r="AS405" s="50">
        <f t="shared" si="81"/>
        <v>14.776119402985074</v>
      </c>
      <c r="AT405" s="50">
        <f t="shared" si="82"/>
        <v>16.080000000000002</v>
      </c>
      <c r="AU405" s="63">
        <f t="shared" si="89"/>
        <v>681.42857142857144</v>
      </c>
      <c r="AV405" s="67">
        <v>6778.0000200000004</v>
      </c>
      <c r="AW405" s="133">
        <v>6755.5335100000002</v>
      </c>
      <c r="AX405" s="49">
        <v>7500</v>
      </c>
      <c r="AY405" s="51">
        <f t="shared" si="83"/>
        <v>0.10652109440389168</v>
      </c>
      <c r="AZ405" s="51">
        <f t="shared" si="84"/>
        <v>9.6266663999999946E-2</v>
      </c>
      <c r="BA405" s="49">
        <v>0</v>
      </c>
      <c r="BB405" s="52">
        <v>0</v>
      </c>
      <c r="BC405" s="51">
        <f t="shared" si="85"/>
        <v>-1</v>
      </c>
      <c r="BD405" s="51">
        <f t="shared" si="86"/>
        <v>0</v>
      </c>
      <c r="BE405" s="49">
        <v>0</v>
      </c>
      <c r="BF405" s="52">
        <v>0</v>
      </c>
      <c r="BG405" s="51">
        <f t="shared" si="87"/>
        <v>-1</v>
      </c>
      <c r="BH405" s="51">
        <f t="shared" si="88"/>
        <v>0</v>
      </c>
      <c r="BI405" s="282">
        <f t="shared" si="90"/>
        <v>783</v>
      </c>
    </row>
    <row r="406" spans="1:61" hidden="1">
      <c r="A406" s="54" t="s">
        <v>151</v>
      </c>
      <c r="B406" s="55" t="s">
        <v>1453</v>
      </c>
      <c r="C406" s="55" t="s">
        <v>1454</v>
      </c>
      <c r="D406" s="44" t="s">
        <v>1455</v>
      </c>
      <c r="E406" s="56">
        <v>1</v>
      </c>
      <c r="F406" s="46" t="s">
        <v>5814</v>
      </c>
      <c r="G406" s="47" t="s">
        <v>5814</v>
      </c>
      <c r="H406" s="47" t="s">
        <v>5882</v>
      </c>
      <c r="I406" s="48" t="s">
        <v>5988</v>
      </c>
      <c r="J406" s="48" t="s">
        <v>5994</v>
      </c>
      <c r="K406" s="48" t="s">
        <v>5990</v>
      </c>
      <c r="L406" s="45">
        <v>161</v>
      </c>
      <c r="M406" s="47" t="s">
        <v>5833</v>
      </c>
      <c r="N406" s="60">
        <v>0</v>
      </c>
      <c r="O406" s="58">
        <v>0</v>
      </c>
      <c r="P406" s="58">
        <v>0</v>
      </c>
      <c r="Q406" s="132">
        <v>0</v>
      </c>
      <c r="R406" s="60">
        <v>0</v>
      </c>
      <c r="S406" s="58">
        <v>0</v>
      </c>
      <c r="T406" s="58">
        <v>0</v>
      </c>
      <c r="U406" s="132">
        <v>0</v>
      </c>
      <c r="V406" s="58">
        <v>0</v>
      </c>
      <c r="W406" s="58">
        <v>0</v>
      </c>
      <c r="X406" s="58">
        <v>0</v>
      </c>
      <c r="Y406" s="132">
        <v>0</v>
      </c>
      <c r="Z406" s="61">
        <v>0</v>
      </c>
      <c r="AA406" s="59">
        <v>0</v>
      </c>
      <c r="AB406" s="59">
        <v>0</v>
      </c>
      <c r="AC406" s="132">
        <v>0</v>
      </c>
      <c r="AD406" s="61">
        <v>0</v>
      </c>
      <c r="AE406" s="59">
        <v>0</v>
      </c>
      <c r="AF406" s="59">
        <v>0</v>
      </c>
      <c r="AG406" s="132">
        <v>0</v>
      </c>
      <c r="AH406" s="61">
        <v>0</v>
      </c>
      <c r="AI406" s="132">
        <v>0</v>
      </c>
      <c r="AJ406" s="64">
        <f>IFERROR(VLOOKUP($B406,STOCK!$A:$H,3,0)," ")</f>
        <v>0</v>
      </c>
      <c r="AK406" s="65">
        <f>IFERROR(VLOOKUP($B406,STOCK!$A:$H,4,0)," ")</f>
        <v>0</v>
      </c>
      <c r="AL406" s="65">
        <f>IFERROR(VLOOKUP($B406,STOCK!$A:$H,5,0)," ")</f>
        <v>0</v>
      </c>
      <c r="AM406" s="65">
        <f>IFERROR(VLOOKUP($B406,STOCK!$A:$H,6,0)," ")</f>
        <v>0</v>
      </c>
      <c r="AN406" s="65">
        <f>IFERROR(VLOOKUP($B406,STOCK!$A:$H,7,0)," ")</f>
        <v>0</v>
      </c>
      <c r="AO406" s="65">
        <f>IFERROR(VLOOKUP($B406,STOCK!$A:$H,8,0)," ")</f>
        <v>0</v>
      </c>
      <c r="AP406" s="62" t="str">
        <f t="shared" si="78"/>
        <v>Q</v>
      </c>
      <c r="AQ406" s="50" t="str">
        <f t="shared" si="79"/>
        <v>Q</v>
      </c>
      <c r="AR406" s="50" t="str">
        <f t="shared" si="80"/>
        <v>Q</v>
      </c>
      <c r="AS406" s="50" t="str">
        <f t="shared" si="81"/>
        <v>Q</v>
      </c>
      <c r="AT406" s="50" t="str">
        <f t="shared" si="82"/>
        <v>Q</v>
      </c>
      <c r="AU406" s="63" t="str">
        <f t="shared" si="89"/>
        <v>Q</v>
      </c>
      <c r="AV406" s="67">
        <v>47848.000002000001</v>
      </c>
      <c r="AW406" s="133">
        <v>47425.905120000003</v>
      </c>
      <c r="AX406" s="49">
        <v>51900</v>
      </c>
      <c r="AY406" s="51">
        <f t="shared" si="83"/>
        <v>8.4684835266481961E-2</v>
      </c>
      <c r="AZ406" s="51">
        <f t="shared" si="84"/>
        <v>7.8073217687861254E-2</v>
      </c>
      <c r="BA406" s="49">
        <v>0</v>
      </c>
      <c r="BB406" s="52">
        <v>0</v>
      </c>
      <c r="BC406" s="51">
        <f t="shared" si="85"/>
        <v>-1</v>
      </c>
      <c r="BD406" s="51">
        <f t="shared" si="86"/>
        <v>0</v>
      </c>
      <c r="BE406" s="49">
        <v>0</v>
      </c>
      <c r="BF406" s="52">
        <v>0</v>
      </c>
      <c r="BG406" s="51">
        <f t="shared" si="87"/>
        <v>-1</v>
      </c>
      <c r="BH406" s="51">
        <f t="shared" si="88"/>
        <v>0</v>
      </c>
      <c r="BI406" s="282">
        <f t="shared" si="90"/>
        <v>0</v>
      </c>
    </row>
    <row r="407" spans="1:61" hidden="1">
      <c r="A407" s="54" t="s">
        <v>150</v>
      </c>
      <c r="B407" s="55" t="s">
        <v>1456</v>
      </c>
      <c r="C407" s="395" t="s">
        <v>1457</v>
      </c>
      <c r="D407" s="44" t="s">
        <v>1458</v>
      </c>
      <c r="E407" s="56">
        <v>24</v>
      </c>
      <c r="F407" s="46" t="s">
        <v>5814</v>
      </c>
      <c r="G407" s="47" t="s">
        <v>5814</v>
      </c>
      <c r="H407" s="47" t="s">
        <v>5882</v>
      </c>
      <c r="I407" s="48" t="s">
        <v>5988</v>
      </c>
      <c r="J407" s="48" t="s">
        <v>5994</v>
      </c>
      <c r="K407" s="48" t="s">
        <v>5990</v>
      </c>
      <c r="L407" s="45">
        <v>161</v>
      </c>
      <c r="M407" s="47" t="s">
        <v>5833</v>
      </c>
      <c r="N407" s="60">
        <v>399</v>
      </c>
      <c r="O407" s="58">
        <v>383</v>
      </c>
      <c r="P407" s="58">
        <v>129</v>
      </c>
      <c r="Q407" s="132">
        <v>178</v>
      </c>
      <c r="R407" s="60">
        <v>679</v>
      </c>
      <c r="S407" s="58">
        <v>703</v>
      </c>
      <c r="T407" s="58">
        <v>463</v>
      </c>
      <c r="U407" s="132">
        <v>448</v>
      </c>
      <c r="V407" s="58">
        <v>324</v>
      </c>
      <c r="W407" s="58">
        <v>211</v>
      </c>
      <c r="X407" s="58">
        <v>96</v>
      </c>
      <c r="Y407" s="132">
        <v>157</v>
      </c>
      <c r="Z407" s="61">
        <v>434</v>
      </c>
      <c r="AA407" s="59">
        <v>320</v>
      </c>
      <c r="AB407" s="59">
        <v>155</v>
      </c>
      <c r="AC407" s="132">
        <v>194</v>
      </c>
      <c r="AD407" s="61">
        <v>465</v>
      </c>
      <c r="AE407" s="59">
        <v>526</v>
      </c>
      <c r="AF407" s="59">
        <v>400</v>
      </c>
      <c r="AG407" s="132">
        <v>427</v>
      </c>
      <c r="AH407" s="61">
        <v>0</v>
      </c>
      <c r="AI407" s="132">
        <v>24</v>
      </c>
      <c r="AJ407" s="64">
        <f>IFERROR(VLOOKUP($B407,STOCK!$A:$H,3,0)," ")</f>
        <v>366</v>
      </c>
      <c r="AK407" s="65">
        <f>IFERROR(VLOOKUP($B407,STOCK!$A:$H,4,0)," ")</f>
        <v>641</v>
      </c>
      <c r="AL407" s="65">
        <f>IFERROR(VLOOKUP($B407,STOCK!$A:$H,5,0)," ")</f>
        <v>116</v>
      </c>
      <c r="AM407" s="65">
        <f>IFERROR(VLOOKUP($B407,STOCK!$A:$H,6,0)," ")</f>
        <v>398</v>
      </c>
      <c r="AN407" s="65">
        <f>IFERROR(VLOOKUP($B407,STOCK!$A:$H,7,0)," ")</f>
        <v>520</v>
      </c>
      <c r="AO407" s="65">
        <f>IFERROR(VLOOKUP($B407,STOCK!$A:$H,8,0)," ")</f>
        <v>543</v>
      </c>
      <c r="AP407" s="62">
        <f t="shared" si="78"/>
        <v>61.685393258426963</v>
      </c>
      <c r="AQ407" s="50">
        <f t="shared" si="79"/>
        <v>42.924107142857139</v>
      </c>
      <c r="AR407" s="50">
        <f t="shared" si="80"/>
        <v>22.165605095541398</v>
      </c>
      <c r="AS407" s="50">
        <f t="shared" si="81"/>
        <v>61.546391752577314</v>
      </c>
      <c r="AT407" s="50">
        <f t="shared" si="82"/>
        <v>36.533957845433257</v>
      </c>
      <c r="AU407" s="63">
        <f t="shared" si="89"/>
        <v>678.75</v>
      </c>
      <c r="AV407" s="67">
        <v>5980.9999699999998</v>
      </c>
      <c r="AW407" s="133">
        <v>5928.2381400000004</v>
      </c>
      <c r="AX407" s="49">
        <v>6550</v>
      </c>
      <c r="AY407" s="51">
        <f t="shared" si="83"/>
        <v>9.5134598370512968E-2</v>
      </c>
      <c r="AZ407" s="51">
        <f t="shared" si="84"/>
        <v>8.6870233587786283E-2</v>
      </c>
      <c r="BA407" s="49">
        <v>0</v>
      </c>
      <c r="BB407" s="52">
        <v>0</v>
      </c>
      <c r="BC407" s="51">
        <f t="shared" si="85"/>
        <v>-1</v>
      </c>
      <c r="BD407" s="51">
        <f t="shared" si="86"/>
        <v>0</v>
      </c>
      <c r="BE407" s="49">
        <v>0</v>
      </c>
      <c r="BF407" s="52">
        <v>0</v>
      </c>
      <c r="BG407" s="51">
        <f t="shared" si="87"/>
        <v>-1</v>
      </c>
      <c r="BH407" s="51">
        <f t="shared" si="88"/>
        <v>0</v>
      </c>
      <c r="BI407" s="282">
        <f t="shared" si="90"/>
        <v>1428</v>
      </c>
    </row>
    <row r="408" spans="1:61" hidden="1">
      <c r="A408" s="54" t="s">
        <v>149</v>
      </c>
      <c r="B408" s="55" t="s">
        <v>1459</v>
      </c>
      <c r="C408" s="55" t="s">
        <v>1460</v>
      </c>
      <c r="D408" s="44" t="s">
        <v>1461</v>
      </c>
      <c r="E408" s="56">
        <v>6</v>
      </c>
      <c r="F408" s="46" t="s">
        <v>5814</v>
      </c>
      <c r="G408" s="47" t="s">
        <v>5814</v>
      </c>
      <c r="H408" s="47" t="s">
        <v>5882</v>
      </c>
      <c r="I408" s="48" t="s">
        <v>5988</v>
      </c>
      <c r="J408" s="48" t="s">
        <v>5994</v>
      </c>
      <c r="K408" s="48" t="s">
        <v>5995</v>
      </c>
      <c r="L408" s="45">
        <v>551</v>
      </c>
      <c r="M408" s="47" t="s">
        <v>5996</v>
      </c>
      <c r="N408" s="60">
        <v>3</v>
      </c>
      <c r="O408" s="58">
        <v>5</v>
      </c>
      <c r="P408" s="58">
        <v>0</v>
      </c>
      <c r="Q408" s="132">
        <v>0</v>
      </c>
      <c r="R408" s="60">
        <v>12</v>
      </c>
      <c r="S408" s="58">
        <v>11</v>
      </c>
      <c r="T408" s="58">
        <v>0</v>
      </c>
      <c r="U408" s="132">
        <v>0</v>
      </c>
      <c r="V408" s="58">
        <v>2</v>
      </c>
      <c r="W408" s="58">
        <v>6</v>
      </c>
      <c r="X408" s="58">
        <v>0</v>
      </c>
      <c r="Y408" s="132">
        <v>2</v>
      </c>
      <c r="Z408" s="61">
        <v>0</v>
      </c>
      <c r="AA408" s="59">
        <v>0</v>
      </c>
      <c r="AB408" s="59">
        <v>0</v>
      </c>
      <c r="AC408" s="132">
        <v>0</v>
      </c>
      <c r="AD408" s="61">
        <v>0</v>
      </c>
      <c r="AE408" s="59">
        <v>0</v>
      </c>
      <c r="AF408" s="59">
        <v>0</v>
      </c>
      <c r="AG408" s="132">
        <v>0</v>
      </c>
      <c r="AH408" s="61">
        <v>0</v>
      </c>
      <c r="AI408" s="132">
        <v>0</v>
      </c>
      <c r="AJ408" s="64">
        <f>IFERROR(VLOOKUP($B408,STOCK!$A:$H,3,0)," ")</f>
        <v>0</v>
      </c>
      <c r="AK408" s="65">
        <f>IFERROR(VLOOKUP($B408,STOCK!$A:$H,4,0)," ")</f>
        <v>6</v>
      </c>
      <c r="AL408" s="65">
        <f>IFERROR(VLOOKUP($B408,STOCK!$A:$H,5,0)," ")</f>
        <v>0</v>
      </c>
      <c r="AM408" s="65">
        <f>IFERROR(VLOOKUP($B408,STOCK!$A:$H,6,0)," ")</f>
        <v>0</v>
      </c>
      <c r="AN408" s="65">
        <f>IFERROR(VLOOKUP($B408,STOCK!$A:$H,7,0)," ")</f>
        <v>0</v>
      </c>
      <c r="AO408" s="65">
        <f>IFERROR(VLOOKUP($B408,STOCK!$A:$H,8,0)," ")</f>
        <v>0</v>
      </c>
      <c r="AP408" s="62" t="str">
        <f t="shared" si="78"/>
        <v>Q</v>
      </c>
      <c r="AQ408" s="50" t="str">
        <f t="shared" si="79"/>
        <v>SV</v>
      </c>
      <c r="AR408" s="50" t="str">
        <f t="shared" si="80"/>
        <v>Q</v>
      </c>
      <c r="AS408" s="50" t="str">
        <f t="shared" si="81"/>
        <v>Q</v>
      </c>
      <c r="AT408" s="50" t="str">
        <f t="shared" si="82"/>
        <v>Q</v>
      </c>
      <c r="AU408" s="63" t="str">
        <f t="shared" si="89"/>
        <v>Q</v>
      </c>
      <c r="AV408" s="67">
        <v>4000.000004</v>
      </c>
      <c r="AW408" s="133">
        <v>3924.9999800000001</v>
      </c>
      <c r="AX408" s="49">
        <v>4900</v>
      </c>
      <c r="AY408" s="51">
        <f t="shared" si="83"/>
        <v>0.22499999877499999</v>
      </c>
      <c r="AZ408" s="51">
        <f t="shared" si="84"/>
        <v>0.18367346857142858</v>
      </c>
      <c r="BA408" s="49">
        <v>4825</v>
      </c>
      <c r="BB408" s="52">
        <v>12</v>
      </c>
      <c r="BC408" s="51">
        <f t="shared" si="85"/>
        <v>0.20624999879375006</v>
      </c>
      <c r="BD408" s="51">
        <f t="shared" si="86"/>
        <v>0.17098445512953367</v>
      </c>
      <c r="BE408" s="49">
        <v>4658.3333300000004</v>
      </c>
      <c r="BF408" s="52">
        <v>36</v>
      </c>
      <c r="BG408" s="51">
        <f t="shared" si="87"/>
        <v>0.1645833313354168</v>
      </c>
      <c r="BH408" s="51">
        <f t="shared" si="88"/>
        <v>0.1413237910134697</v>
      </c>
      <c r="BI408" s="282">
        <f t="shared" si="90"/>
        <v>2</v>
      </c>
    </row>
    <row r="409" spans="1:61" hidden="1">
      <c r="A409" s="54" t="s">
        <v>151</v>
      </c>
      <c r="B409" s="55" t="s">
        <v>1462</v>
      </c>
      <c r="C409" s="55" t="s">
        <v>1463</v>
      </c>
      <c r="D409" s="44" t="s">
        <v>1464</v>
      </c>
      <c r="E409" s="56">
        <v>1</v>
      </c>
      <c r="F409" s="46" t="s">
        <v>5814</v>
      </c>
      <c r="G409" s="47" t="s">
        <v>5814</v>
      </c>
      <c r="H409" s="47" t="s">
        <v>5882</v>
      </c>
      <c r="I409" s="48" t="s">
        <v>5988</v>
      </c>
      <c r="J409" s="48" t="s">
        <v>5994</v>
      </c>
      <c r="K409" s="48" t="s">
        <v>5995</v>
      </c>
      <c r="L409" s="45">
        <v>551</v>
      </c>
      <c r="M409" s="47" t="s">
        <v>5996</v>
      </c>
      <c r="N409" s="60">
        <v>0</v>
      </c>
      <c r="O409" s="58">
        <v>0</v>
      </c>
      <c r="P409" s="58">
        <v>0</v>
      </c>
      <c r="Q409" s="132">
        <v>0</v>
      </c>
      <c r="R409" s="60">
        <v>0</v>
      </c>
      <c r="S409" s="58">
        <v>0</v>
      </c>
      <c r="T409" s="58">
        <v>0</v>
      </c>
      <c r="U409" s="132">
        <v>0</v>
      </c>
      <c r="V409" s="58">
        <v>0</v>
      </c>
      <c r="W409" s="58">
        <v>0</v>
      </c>
      <c r="X409" s="58">
        <v>0</v>
      </c>
      <c r="Y409" s="132">
        <v>0</v>
      </c>
      <c r="Z409" s="61">
        <v>0</v>
      </c>
      <c r="AA409" s="59">
        <v>0</v>
      </c>
      <c r="AB409" s="59">
        <v>0</v>
      </c>
      <c r="AC409" s="132">
        <v>0</v>
      </c>
      <c r="AD409" s="61">
        <v>0</v>
      </c>
      <c r="AE409" s="59">
        <v>0</v>
      </c>
      <c r="AF409" s="59">
        <v>0</v>
      </c>
      <c r="AG409" s="132">
        <v>0</v>
      </c>
      <c r="AH409" s="61">
        <v>0</v>
      </c>
      <c r="AI409" s="132">
        <v>0</v>
      </c>
      <c r="AJ409" s="64">
        <f>IFERROR(VLOOKUP($B409,STOCK!$A:$H,3,0)," ")</f>
        <v>0</v>
      </c>
      <c r="AK409" s="65">
        <f>IFERROR(VLOOKUP($B409,STOCK!$A:$H,4,0)," ")</f>
        <v>0</v>
      </c>
      <c r="AL409" s="65">
        <f>IFERROR(VLOOKUP($B409,STOCK!$A:$H,5,0)," ")</f>
        <v>0</v>
      </c>
      <c r="AM409" s="65">
        <f>IFERROR(VLOOKUP($B409,STOCK!$A:$H,6,0)," ")</f>
        <v>0</v>
      </c>
      <c r="AN409" s="65">
        <f>IFERROR(VLOOKUP($B409,STOCK!$A:$H,7,0)," ")</f>
        <v>0</v>
      </c>
      <c r="AO409" s="65">
        <f>IFERROR(VLOOKUP($B409,STOCK!$A:$H,8,0)," ")</f>
        <v>0</v>
      </c>
      <c r="AP409" s="62" t="str">
        <f t="shared" si="78"/>
        <v>Q</v>
      </c>
      <c r="AQ409" s="50" t="str">
        <f t="shared" si="79"/>
        <v>Q</v>
      </c>
      <c r="AR409" s="50" t="str">
        <f t="shared" si="80"/>
        <v>Q</v>
      </c>
      <c r="AS409" s="50" t="str">
        <f t="shared" si="81"/>
        <v>Q</v>
      </c>
      <c r="AT409" s="50" t="str">
        <f t="shared" si="82"/>
        <v>Q</v>
      </c>
      <c r="AU409" s="63" t="str">
        <f t="shared" si="89"/>
        <v>Q</v>
      </c>
      <c r="AV409" s="67">
        <v>28997.999997999999</v>
      </c>
      <c r="AW409" s="133">
        <v>28999.74396</v>
      </c>
      <c r="AX409" s="49">
        <v>32900</v>
      </c>
      <c r="AY409" s="51">
        <f t="shared" si="83"/>
        <v>0.13456100428543771</v>
      </c>
      <c r="AZ409" s="51">
        <f t="shared" si="84"/>
        <v>0.11860182376899699</v>
      </c>
      <c r="BA409" s="49">
        <v>31500</v>
      </c>
      <c r="BB409" s="52">
        <v>3</v>
      </c>
      <c r="BC409" s="51">
        <f t="shared" si="85"/>
        <v>8.6281812613717035E-2</v>
      </c>
      <c r="BD409" s="51">
        <f t="shared" si="86"/>
        <v>7.9428571492063518E-2</v>
      </c>
      <c r="BE409" s="49">
        <v>0</v>
      </c>
      <c r="BF409" s="52">
        <v>0</v>
      </c>
      <c r="BG409" s="51">
        <f t="shared" si="87"/>
        <v>-1</v>
      </c>
      <c r="BH409" s="51">
        <f t="shared" si="88"/>
        <v>0</v>
      </c>
      <c r="BI409" s="282">
        <f t="shared" si="90"/>
        <v>0</v>
      </c>
    </row>
    <row r="410" spans="1:61" hidden="1">
      <c r="A410" s="54" t="s">
        <v>149</v>
      </c>
      <c r="B410" s="55" t="s">
        <v>1465</v>
      </c>
      <c r="C410" s="55" t="s">
        <v>1466</v>
      </c>
      <c r="D410" s="44" t="s">
        <v>1467</v>
      </c>
      <c r="E410" s="56">
        <v>6</v>
      </c>
      <c r="F410" s="46" t="s">
        <v>5814</v>
      </c>
      <c r="G410" s="47" t="s">
        <v>5814</v>
      </c>
      <c r="H410" s="47" t="s">
        <v>5882</v>
      </c>
      <c r="I410" s="48" t="s">
        <v>5988</v>
      </c>
      <c r="J410" s="48" t="s">
        <v>5994</v>
      </c>
      <c r="K410" s="48" t="s">
        <v>5995</v>
      </c>
      <c r="L410" s="45">
        <v>551</v>
      </c>
      <c r="M410" s="47" t="s">
        <v>5996</v>
      </c>
      <c r="N410" s="60">
        <v>1</v>
      </c>
      <c r="O410" s="58">
        <v>14</v>
      </c>
      <c r="P410" s="58">
        <v>1</v>
      </c>
      <c r="Q410" s="132">
        <v>2</v>
      </c>
      <c r="R410" s="60">
        <v>44</v>
      </c>
      <c r="S410" s="58">
        <v>7</v>
      </c>
      <c r="T410" s="58">
        <v>0</v>
      </c>
      <c r="U410" s="132">
        <v>0</v>
      </c>
      <c r="V410" s="58">
        <v>3</v>
      </c>
      <c r="W410" s="58">
        <v>2</v>
      </c>
      <c r="X410" s="58">
        <v>0</v>
      </c>
      <c r="Y410" s="132">
        <v>0</v>
      </c>
      <c r="Z410" s="61">
        <v>4</v>
      </c>
      <c r="AA410" s="59">
        <v>1</v>
      </c>
      <c r="AB410" s="59">
        <v>1</v>
      </c>
      <c r="AC410" s="132">
        <v>1</v>
      </c>
      <c r="AD410" s="61">
        <v>4</v>
      </c>
      <c r="AE410" s="59">
        <v>0</v>
      </c>
      <c r="AF410" s="59">
        <v>0</v>
      </c>
      <c r="AG410" s="132">
        <v>1</v>
      </c>
      <c r="AH410" s="61">
        <v>0</v>
      </c>
      <c r="AI410" s="132">
        <v>0</v>
      </c>
      <c r="AJ410" s="64">
        <f>IFERROR(VLOOKUP($B410,STOCK!$A:$H,3,0)," ")</f>
        <v>56</v>
      </c>
      <c r="AK410" s="65">
        <f>IFERROR(VLOOKUP($B410,STOCK!$A:$H,4,0)," ")</f>
        <v>33</v>
      </c>
      <c r="AL410" s="65">
        <f>IFERROR(VLOOKUP($B410,STOCK!$A:$H,5,0)," ")</f>
        <v>0</v>
      </c>
      <c r="AM410" s="65">
        <f>IFERROR(VLOOKUP($B410,STOCK!$A:$H,6,0)," ")</f>
        <v>0</v>
      </c>
      <c r="AN410" s="65">
        <f>IFERROR(VLOOKUP($B410,STOCK!$A:$H,7,0)," ")</f>
        <v>0</v>
      </c>
      <c r="AO410" s="65">
        <f>IFERROR(VLOOKUP($B410,STOCK!$A:$H,8,0)," ")</f>
        <v>0</v>
      </c>
      <c r="AP410" s="62">
        <f t="shared" si="78"/>
        <v>840</v>
      </c>
      <c r="AQ410" s="50" t="str">
        <f t="shared" si="79"/>
        <v>SV</v>
      </c>
      <c r="AR410" s="50" t="str">
        <f t="shared" si="80"/>
        <v>Q</v>
      </c>
      <c r="AS410" s="50" t="str">
        <f t="shared" si="81"/>
        <v>Q</v>
      </c>
      <c r="AT410" s="50" t="str">
        <f t="shared" si="82"/>
        <v>Q</v>
      </c>
      <c r="AU410" s="63" t="str">
        <f t="shared" si="89"/>
        <v>Q</v>
      </c>
      <c r="AV410" s="67">
        <v>4832.9999959999996</v>
      </c>
      <c r="AW410" s="133">
        <v>4833.2906599999997</v>
      </c>
      <c r="AX410" s="49">
        <v>5750</v>
      </c>
      <c r="AY410" s="51">
        <f t="shared" si="83"/>
        <v>0.18973722424145456</v>
      </c>
      <c r="AZ410" s="51">
        <f t="shared" si="84"/>
        <v>0.15947826156521747</v>
      </c>
      <c r="BA410" s="49">
        <v>0</v>
      </c>
      <c r="BB410" s="52">
        <v>6</v>
      </c>
      <c r="BC410" s="51">
        <f t="shared" si="85"/>
        <v>-1</v>
      </c>
      <c r="BD410" s="51">
        <f t="shared" si="86"/>
        <v>0</v>
      </c>
      <c r="BE410" s="49">
        <v>0</v>
      </c>
      <c r="BF410" s="52">
        <v>0</v>
      </c>
      <c r="BG410" s="51">
        <f t="shared" si="87"/>
        <v>-1</v>
      </c>
      <c r="BH410" s="51">
        <f t="shared" si="88"/>
        <v>0</v>
      </c>
      <c r="BI410" s="282">
        <f t="shared" si="90"/>
        <v>4</v>
      </c>
    </row>
    <row r="411" spans="1:61" hidden="1">
      <c r="A411" s="54" t="s">
        <v>150</v>
      </c>
      <c r="B411" s="55" t="s">
        <v>1468</v>
      </c>
      <c r="C411" s="55" t="s">
        <v>1469</v>
      </c>
      <c r="D411" s="44" t="s">
        <v>1470</v>
      </c>
      <c r="E411" s="56">
        <v>12</v>
      </c>
      <c r="F411" s="46" t="s">
        <v>5814</v>
      </c>
      <c r="G411" s="47" t="s">
        <v>5814</v>
      </c>
      <c r="H411" s="47" t="s">
        <v>5882</v>
      </c>
      <c r="I411" s="48" t="s">
        <v>5988</v>
      </c>
      <c r="J411" s="48" t="s">
        <v>5994</v>
      </c>
      <c r="K411" s="48" t="s">
        <v>5933</v>
      </c>
      <c r="L411" s="45">
        <v>428</v>
      </c>
      <c r="M411" s="47" t="s">
        <v>5850</v>
      </c>
      <c r="N411" s="60">
        <v>3</v>
      </c>
      <c r="O411" s="58">
        <v>1</v>
      </c>
      <c r="P411" s="58">
        <v>2</v>
      </c>
      <c r="Q411" s="132">
        <v>3</v>
      </c>
      <c r="R411" s="60">
        <v>19</v>
      </c>
      <c r="S411" s="58">
        <v>9</v>
      </c>
      <c r="T411" s="58">
        <v>0</v>
      </c>
      <c r="U411" s="132">
        <v>3</v>
      </c>
      <c r="V411" s="58">
        <v>6</v>
      </c>
      <c r="W411" s="58">
        <v>9</v>
      </c>
      <c r="X411" s="58">
        <v>1</v>
      </c>
      <c r="Y411" s="132">
        <v>1</v>
      </c>
      <c r="Z411" s="61">
        <v>0</v>
      </c>
      <c r="AA411" s="59">
        <v>0</v>
      </c>
      <c r="AB411" s="59">
        <v>0</v>
      </c>
      <c r="AC411" s="132">
        <v>0</v>
      </c>
      <c r="AD411" s="61">
        <v>9</v>
      </c>
      <c r="AE411" s="59">
        <v>8</v>
      </c>
      <c r="AF411" s="59">
        <v>1</v>
      </c>
      <c r="AG411" s="132">
        <v>6</v>
      </c>
      <c r="AH411" s="61">
        <v>1</v>
      </c>
      <c r="AI411" s="132">
        <v>4</v>
      </c>
      <c r="AJ411" s="64">
        <f>IFERROR(VLOOKUP($B411,STOCK!$A:$H,3,0)," ")</f>
        <v>8</v>
      </c>
      <c r="AK411" s="65">
        <f>IFERROR(VLOOKUP($B411,STOCK!$A:$H,4,0)," ")</f>
        <v>22</v>
      </c>
      <c r="AL411" s="65">
        <f>IFERROR(VLOOKUP($B411,STOCK!$A:$H,5,0)," ")</f>
        <v>20</v>
      </c>
      <c r="AM411" s="65">
        <f>IFERROR(VLOOKUP($B411,STOCK!$A:$H,6,0)," ")</f>
        <v>12</v>
      </c>
      <c r="AN411" s="65">
        <f>IFERROR(VLOOKUP($B411,STOCK!$A:$H,7,0)," ")</f>
        <v>2</v>
      </c>
      <c r="AO411" s="65">
        <f>IFERROR(VLOOKUP($B411,STOCK!$A:$H,8,0)," ")</f>
        <v>2</v>
      </c>
      <c r="AP411" s="62">
        <f t="shared" si="78"/>
        <v>80</v>
      </c>
      <c r="AQ411" s="50">
        <f t="shared" si="79"/>
        <v>220</v>
      </c>
      <c r="AR411" s="50">
        <f t="shared" si="80"/>
        <v>600</v>
      </c>
      <c r="AS411" s="50" t="str">
        <f t="shared" si="81"/>
        <v>SV</v>
      </c>
      <c r="AT411" s="50">
        <f t="shared" si="82"/>
        <v>10</v>
      </c>
      <c r="AU411" s="63">
        <f t="shared" si="89"/>
        <v>15</v>
      </c>
      <c r="AV411" s="67">
        <v>5199.9999699999998</v>
      </c>
      <c r="AW411" s="133">
        <v>5139.8217199999999</v>
      </c>
      <c r="AX411" s="49">
        <v>6150</v>
      </c>
      <c r="AY411" s="51">
        <f t="shared" si="83"/>
        <v>0.18269231451553258</v>
      </c>
      <c r="AZ411" s="51">
        <f t="shared" si="84"/>
        <v>0.15447154959349596</v>
      </c>
      <c r="BA411" s="49">
        <v>5990</v>
      </c>
      <c r="BB411" s="52">
        <v>6</v>
      </c>
      <c r="BC411" s="51">
        <f t="shared" si="85"/>
        <v>0.15192308356878703</v>
      </c>
      <c r="BD411" s="51">
        <f t="shared" si="86"/>
        <v>0.13188648247078466</v>
      </c>
      <c r="BE411" s="49">
        <v>5900</v>
      </c>
      <c r="BF411" s="52">
        <v>12</v>
      </c>
      <c r="BG411" s="51">
        <f t="shared" si="87"/>
        <v>0.13461539116124266</v>
      </c>
      <c r="BH411" s="51">
        <f t="shared" si="88"/>
        <v>0.11864407288135596</v>
      </c>
      <c r="BI411" s="282">
        <f t="shared" si="90"/>
        <v>17</v>
      </c>
    </row>
    <row r="412" spans="1:61" hidden="1">
      <c r="A412" s="54" t="s">
        <v>150</v>
      </c>
      <c r="B412" s="55" t="s">
        <v>1471</v>
      </c>
      <c r="C412" s="55" t="s">
        <v>1472</v>
      </c>
      <c r="D412" s="44" t="s">
        <v>1473</v>
      </c>
      <c r="E412" s="56">
        <v>12</v>
      </c>
      <c r="F412" s="46" t="s">
        <v>5814</v>
      </c>
      <c r="G412" s="47" t="s">
        <v>5814</v>
      </c>
      <c r="H412" s="47" t="s">
        <v>5882</v>
      </c>
      <c r="I412" s="48" t="s">
        <v>5988</v>
      </c>
      <c r="J412" s="48" t="s">
        <v>5994</v>
      </c>
      <c r="K412" s="48" t="s">
        <v>5933</v>
      </c>
      <c r="L412" s="45">
        <v>428</v>
      </c>
      <c r="M412" s="47" t="s">
        <v>5850</v>
      </c>
      <c r="N412" s="60">
        <v>3</v>
      </c>
      <c r="O412" s="58">
        <v>0</v>
      </c>
      <c r="P412" s="58">
        <v>0</v>
      </c>
      <c r="Q412" s="132">
        <v>0</v>
      </c>
      <c r="R412" s="60">
        <v>16</v>
      </c>
      <c r="S412" s="58">
        <v>3</v>
      </c>
      <c r="T412" s="58">
        <v>5</v>
      </c>
      <c r="U412" s="132">
        <v>5</v>
      </c>
      <c r="V412" s="58">
        <v>2</v>
      </c>
      <c r="W412" s="58">
        <v>4</v>
      </c>
      <c r="X412" s="58">
        <v>1</v>
      </c>
      <c r="Y412" s="132">
        <v>1</v>
      </c>
      <c r="Z412" s="61">
        <v>0</v>
      </c>
      <c r="AA412" s="59">
        <v>0</v>
      </c>
      <c r="AB412" s="59">
        <v>0</v>
      </c>
      <c r="AC412" s="132">
        <v>0</v>
      </c>
      <c r="AD412" s="61">
        <v>4</v>
      </c>
      <c r="AE412" s="59">
        <v>4</v>
      </c>
      <c r="AF412" s="59">
        <v>2</v>
      </c>
      <c r="AG412" s="132">
        <v>1</v>
      </c>
      <c r="AH412" s="61">
        <v>1</v>
      </c>
      <c r="AI412" s="132">
        <v>1</v>
      </c>
      <c r="AJ412" s="64">
        <f>IFERROR(VLOOKUP($B412,STOCK!$A:$H,3,0)," ")</f>
        <v>9</v>
      </c>
      <c r="AK412" s="65">
        <f>IFERROR(VLOOKUP($B412,STOCK!$A:$H,4,0)," ")</f>
        <v>13</v>
      </c>
      <c r="AL412" s="65">
        <f>IFERROR(VLOOKUP($B412,STOCK!$A:$H,5,0)," ")</f>
        <v>6</v>
      </c>
      <c r="AM412" s="65">
        <f>IFERROR(VLOOKUP($B412,STOCK!$A:$H,6,0)," ")</f>
        <v>6</v>
      </c>
      <c r="AN412" s="65">
        <f>IFERROR(VLOOKUP($B412,STOCK!$A:$H,7,0)," ")</f>
        <v>13</v>
      </c>
      <c r="AO412" s="65">
        <f>IFERROR(VLOOKUP($B412,STOCK!$A:$H,8,0)," ")</f>
        <v>5</v>
      </c>
      <c r="AP412" s="62" t="str">
        <f t="shared" si="78"/>
        <v>SV</v>
      </c>
      <c r="AQ412" s="50">
        <f t="shared" si="79"/>
        <v>78</v>
      </c>
      <c r="AR412" s="50">
        <f t="shared" si="80"/>
        <v>180</v>
      </c>
      <c r="AS412" s="50" t="str">
        <f t="shared" si="81"/>
        <v>SV</v>
      </c>
      <c r="AT412" s="50">
        <f t="shared" si="82"/>
        <v>390</v>
      </c>
      <c r="AU412" s="63">
        <f t="shared" si="89"/>
        <v>150</v>
      </c>
      <c r="AV412" s="67">
        <v>5199.9999699999998</v>
      </c>
      <c r="AW412" s="133">
        <v>5199.9997499999999</v>
      </c>
      <c r="AX412" s="49">
        <v>6150</v>
      </c>
      <c r="AY412" s="51">
        <f t="shared" si="83"/>
        <v>0.18269231451553258</v>
      </c>
      <c r="AZ412" s="51">
        <f t="shared" si="84"/>
        <v>0.15447154959349596</v>
      </c>
      <c r="BA412" s="49">
        <v>5990</v>
      </c>
      <c r="BB412" s="52">
        <v>6</v>
      </c>
      <c r="BC412" s="51">
        <f t="shared" si="85"/>
        <v>0.15192308356878703</v>
      </c>
      <c r="BD412" s="51">
        <f t="shared" si="86"/>
        <v>0.13188648247078466</v>
      </c>
      <c r="BE412" s="49">
        <v>5900</v>
      </c>
      <c r="BF412" s="52">
        <v>12</v>
      </c>
      <c r="BG412" s="51">
        <f t="shared" si="87"/>
        <v>0.13461539116124266</v>
      </c>
      <c r="BH412" s="51">
        <f t="shared" si="88"/>
        <v>0.11864407288135596</v>
      </c>
      <c r="BI412" s="282">
        <f t="shared" si="90"/>
        <v>8</v>
      </c>
    </row>
    <row r="413" spans="1:61" hidden="1">
      <c r="A413" s="54" t="s">
        <v>150</v>
      </c>
      <c r="B413" s="55" t="s">
        <v>1474</v>
      </c>
      <c r="C413" s="55" t="s">
        <v>1475</v>
      </c>
      <c r="D413" s="44" t="s">
        <v>1476</v>
      </c>
      <c r="E413" s="56">
        <v>12</v>
      </c>
      <c r="F413" s="46" t="s">
        <v>5814</v>
      </c>
      <c r="G413" s="47" t="s">
        <v>5814</v>
      </c>
      <c r="H413" s="47" t="s">
        <v>5882</v>
      </c>
      <c r="I413" s="48" t="s">
        <v>5988</v>
      </c>
      <c r="J413" s="48" t="s">
        <v>5994</v>
      </c>
      <c r="K413" s="48" t="s">
        <v>5933</v>
      </c>
      <c r="L413" s="45">
        <v>428</v>
      </c>
      <c r="M413" s="47" t="s">
        <v>5850</v>
      </c>
      <c r="N413" s="60">
        <v>3</v>
      </c>
      <c r="O413" s="58">
        <v>3</v>
      </c>
      <c r="P413" s="58">
        <v>0</v>
      </c>
      <c r="Q413" s="132">
        <v>0</v>
      </c>
      <c r="R413" s="60">
        <v>11</v>
      </c>
      <c r="S413" s="58">
        <v>4</v>
      </c>
      <c r="T413" s="58">
        <v>12</v>
      </c>
      <c r="U413" s="132">
        <v>11</v>
      </c>
      <c r="V413" s="58">
        <v>3</v>
      </c>
      <c r="W413" s="58">
        <v>6</v>
      </c>
      <c r="X413" s="58">
        <v>7</v>
      </c>
      <c r="Y413" s="132">
        <v>7</v>
      </c>
      <c r="Z413" s="61">
        <v>4</v>
      </c>
      <c r="AA413" s="59">
        <v>9</v>
      </c>
      <c r="AB413" s="59">
        <v>2</v>
      </c>
      <c r="AC413" s="132">
        <v>1</v>
      </c>
      <c r="AD413" s="61">
        <v>4</v>
      </c>
      <c r="AE413" s="59">
        <v>9</v>
      </c>
      <c r="AF413" s="59">
        <v>2</v>
      </c>
      <c r="AG413" s="132">
        <v>4</v>
      </c>
      <c r="AH413" s="61">
        <v>1</v>
      </c>
      <c r="AI413" s="132">
        <v>3</v>
      </c>
      <c r="AJ413" s="64">
        <f>IFERROR(VLOOKUP($B413,STOCK!$A:$H,3,0)," ")</f>
        <v>15</v>
      </c>
      <c r="AK413" s="65">
        <f>IFERROR(VLOOKUP($B413,STOCK!$A:$H,4,0)," ")</f>
        <v>16</v>
      </c>
      <c r="AL413" s="65">
        <f>IFERROR(VLOOKUP($B413,STOCK!$A:$H,5,0)," ")</f>
        <v>14</v>
      </c>
      <c r="AM413" s="65">
        <f>IFERROR(VLOOKUP($B413,STOCK!$A:$H,6,0)," ")</f>
        <v>12</v>
      </c>
      <c r="AN413" s="65">
        <f>IFERROR(VLOOKUP($B413,STOCK!$A:$H,7,0)," ")</f>
        <v>13</v>
      </c>
      <c r="AO413" s="65">
        <f>IFERROR(VLOOKUP($B413,STOCK!$A:$H,8,0)," ")</f>
        <v>4</v>
      </c>
      <c r="AP413" s="62" t="str">
        <f t="shared" si="78"/>
        <v>SV</v>
      </c>
      <c r="AQ413" s="50">
        <f t="shared" si="79"/>
        <v>43.63636363636364</v>
      </c>
      <c r="AR413" s="50">
        <f t="shared" si="80"/>
        <v>60</v>
      </c>
      <c r="AS413" s="50">
        <f t="shared" si="81"/>
        <v>360</v>
      </c>
      <c r="AT413" s="50">
        <f t="shared" si="82"/>
        <v>97.5</v>
      </c>
      <c r="AU413" s="63">
        <f t="shared" si="89"/>
        <v>40</v>
      </c>
      <c r="AV413" s="67">
        <v>5199.9999699999998</v>
      </c>
      <c r="AW413" s="133">
        <v>5199.9997499999999</v>
      </c>
      <c r="AX413" s="49">
        <v>6150</v>
      </c>
      <c r="AY413" s="51">
        <f t="shared" si="83"/>
        <v>0.18269231451553258</v>
      </c>
      <c r="AZ413" s="51">
        <f t="shared" si="84"/>
        <v>0.15447154959349596</v>
      </c>
      <c r="BA413" s="49">
        <v>5990</v>
      </c>
      <c r="BB413" s="52">
        <v>6</v>
      </c>
      <c r="BC413" s="51">
        <f t="shared" si="85"/>
        <v>0.15192308356878703</v>
      </c>
      <c r="BD413" s="51">
        <f t="shared" si="86"/>
        <v>0.13188648247078466</v>
      </c>
      <c r="BE413" s="49">
        <v>5900</v>
      </c>
      <c r="BF413" s="52">
        <v>12</v>
      </c>
      <c r="BG413" s="51">
        <f t="shared" si="87"/>
        <v>0.13461539116124266</v>
      </c>
      <c r="BH413" s="51">
        <f t="shared" si="88"/>
        <v>0.11864407288135596</v>
      </c>
      <c r="BI413" s="282">
        <f t="shared" si="90"/>
        <v>26</v>
      </c>
    </row>
    <row r="414" spans="1:61" hidden="1">
      <c r="A414" s="54" t="s">
        <v>150</v>
      </c>
      <c r="B414" s="55" t="s">
        <v>1477</v>
      </c>
      <c r="C414" s="55" t="s">
        <v>1478</v>
      </c>
      <c r="D414" s="44" t="s">
        <v>1479</v>
      </c>
      <c r="E414" s="56">
        <v>12</v>
      </c>
      <c r="F414" s="46" t="s">
        <v>5814</v>
      </c>
      <c r="G414" s="47" t="s">
        <v>5814</v>
      </c>
      <c r="H414" s="47" t="s">
        <v>5882</v>
      </c>
      <c r="I414" s="48" t="s">
        <v>5988</v>
      </c>
      <c r="J414" s="48" t="s">
        <v>5994</v>
      </c>
      <c r="K414" s="48" t="s">
        <v>5933</v>
      </c>
      <c r="L414" s="45">
        <v>428</v>
      </c>
      <c r="M414" s="47" t="s">
        <v>5850</v>
      </c>
      <c r="N414" s="60">
        <v>0</v>
      </c>
      <c r="O414" s="58">
        <v>1</v>
      </c>
      <c r="P414" s="58">
        <v>1</v>
      </c>
      <c r="Q414" s="132">
        <v>4</v>
      </c>
      <c r="R414" s="60">
        <v>9</v>
      </c>
      <c r="S414" s="58">
        <v>3</v>
      </c>
      <c r="T414" s="58">
        <v>5</v>
      </c>
      <c r="U414" s="132">
        <v>2</v>
      </c>
      <c r="V414" s="58">
        <v>7</v>
      </c>
      <c r="W414" s="58">
        <v>2</v>
      </c>
      <c r="X414" s="58">
        <v>0</v>
      </c>
      <c r="Y414" s="132">
        <v>0</v>
      </c>
      <c r="Z414" s="61">
        <v>3</v>
      </c>
      <c r="AA414" s="59">
        <v>1</v>
      </c>
      <c r="AB414" s="59">
        <v>3</v>
      </c>
      <c r="AC414" s="132">
        <v>10</v>
      </c>
      <c r="AD414" s="61">
        <v>3</v>
      </c>
      <c r="AE414" s="59">
        <v>4</v>
      </c>
      <c r="AF414" s="59">
        <v>10</v>
      </c>
      <c r="AG414" s="132">
        <v>11</v>
      </c>
      <c r="AH414" s="61">
        <v>0</v>
      </c>
      <c r="AI414" s="132">
        <v>0</v>
      </c>
      <c r="AJ414" s="64">
        <f>IFERROR(VLOOKUP($B414,STOCK!$A:$H,3,0)," ")</f>
        <v>9</v>
      </c>
      <c r="AK414" s="65">
        <f>IFERROR(VLOOKUP($B414,STOCK!$A:$H,4,0)," ")</f>
        <v>10</v>
      </c>
      <c r="AL414" s="65">
        <f>IFERROR(VLOOKUP($B414,STOCK!$A:$H,5,0)," ")</f>
        <v>10</v>
      </c>
      <c r="AM414" s="65">
        <f>IFERROR(VLOOKUP($B414,STOCK!$A:$H,6,0)," ")</f>
        <v>0</v>
      </c>
      <c r="AN414" s="65">
        <f>IFERROR(VLOOKUP($B414,STOCK!$A:$H,7,0)," ")</f>
        <v>13</v>
      </c>
      <c r="AO414" s="65">
        <f>IFERROR(VLOOKUP($B414,STOCK!$A:$H,8,0)," ")</f>
        <v>6</v>
      </c>
      <c r="AP414" s="62">
        <f t="shared" si="78"/>
        <v>67.5</v>
      </c>
      <c r="AQ414" s="50">
        <f t="shared" si="79"/>
        <v>150</v>
      </c>
      <c r="AR414" s="50" t="str">
        <f t="shared" si="80"/>
        <v>SV</v>
      </c>
      <c r="AS414" s="50" t="str">
        <f t="shared" si="81"/>
        <v>Q</v>
      </c>
      <c r="AT414" s="50">
        <f t="shared" si="82"/>
        <v>35.454545454545453</v>
      </c>
      <c r="AU414" s="63" t="str">
        <f t="shared" si="89"/>
        <v>SV</v>
      </c>
      <c r="AV414" s="67">
        <v>5800.0000300000002</v>
      </c>
      <c r="AW414" s="133">
        <v>5799.9997000000003</v>
      </c>
      <c r="AX414" s="49">
        <v>6900</v>
      </c>
      <c r="AY414" s="51">
        <f t="shared" si="83"/>
        <v>0.18965516626040424</v>
      </c>
      <c r="AZ414" s="51">
        <f t="shared" si="84"/>
        <v>0.15942028550724635</v>
      </c>
      <c r="BA414" s="49">
        <v>6750</v>
      </c>
      <c r="BB414" s="52">
        <v>3</v>
      </c>
      <c r="BC414" s="51">
        <f t="shared" si="85"/>
        <v>0.16379309742865633</v>
      </c>
      <c r="BD414" s="51">
        <f t="shared" si="86"/>
        <v>0.14074073629629627</v>
      </c>
      <c r="BE414" s="49">
        <v>6550</v>
      </c>
      <c r="BF414" s="52">
        <v>12</v>
      </c>
      <c r="BG414" s="51">
        <f t="shared" si="87"/>
        <v>0.12931033898632571</v>
      </c>
      <c r="BH414" s="51">
        <f t="shared" si="88"/>
        <v>0.11450381221374044</v>
      </c>
      <c r="BI414" s="282">
        <f t="shared" si="90"/>
        <v>27</v>
      </c>
    </row>
    <row r="415" spans="1:61" hidden="1">
      <c r="A415" s="54" t="s">
        <v>150</v>
      </c>
      <c r="B415" s="55" t="s">
        <v>1480</v>
      </c>
      <c r="C415" s="55" t="s">
        <v>1481</v>
      </c>
      <c r="D415" s="44" t="s">
        <v>1482</v>
      </c>
      <c r="E415" s="56">
        <v>12</v>
      </c>
      <c r="F415" s="46" t="s">
        <v>5814</v>
      </c>
      <c r="G415" s="47" t="s">
        <v>5814</v>
      </c>
      <c r="H415" s="47" t="s">
        <v>5882</v>
      </c>
      <c r="I415" s="48" t="s">
        <v>5988</v>
      </c>
      <c r="J415" s="48" t="s">
        <v>5994</v>
      </c>
      <c r="K415" s="48" t="s">
        <v>5933</v>
      </c>
      <c r="L415" s="45">
        <v>428</v>
      </c>
      <c r="M415" s="47" t="s">
        <v>5850</v>
      </c>
      <c r="N415" s="60">
        <v>3</v>
      </c>
      <c r="O415" s="58">
        <v>2</v>
      </c>
      <c r="P415" s="58">
        <v>1</v>
      </c>
      <c r="Q415" s="132">
        <v>1</v>
      </c>
      <c r="R415" s="60">
        <v>29</v>
      </c>
      <c r="S415" s="58">
        <v>14</v>
      </c>
      <c r="T415" s="58">
        <v>28</v>
      </c>
      <c r="U415" s="132">
        <v>20</v>
      </c>
      <c r="V415" s="58">
        <v>2</v>
      </c>
      <c r="W415" s="58">
        <v>1</v>
      </c>
      <c r="X415" s="58">
        <v>1</v>
      </c>
      <c r="Y415" s="132">
        <v>3</v>
      </c>
      <c r="Z415" s="61">
        <v>7</v>
      </c>
      <c r="AA415" s="59">
        <v>13</v>
      </c>
      <c r="AB415" s="59">
        <v>2</v>
      </c>
      <c r="AC415" s="132">
        <v>1</v>
      </c>
      <c r="AD415" s="61">
        <v>5</v>
      </c>
      <c r="AE415" s="59">
        <v>7</v>
      </c>
      <c r="AF415" s="59">
        <v>3</v>
      </c>
      <c r="AG415" s="132">
        <v>5</v>
      </c>
      <c r="AH415" s="61">
        <v>2</v>
      </c>
      <c r="AI415" s="132">
        <v>2</v>
      </c>
      <c r="AJ415" s="64">
        <f>IFERROR(VLOOKUP($B415,STOCK!$A:$H,3,0)," ")</f>
        <v>9</v>
      </c>
      <c r="AK415" s="65">
        <f>IFERROR(VLOOKUP($B415,STOCK!$A:$H,4,0)," ")</f>
        <v>106</v>
      </c>
      <c r="AL415" s="65">
        <f>IFERROR(VLOOKUP($B415,STOCK!$A:$H,5,0)," ")</f>
        <v>4</v>
      </c>
      <c r="AM415" s="65">
        <f>IFERROR(VLOOKUP($B415,STOCK!$A:$H,6,0)," ")</f>
        <v>14</v>
      </c>
      <c r="AN415" s="65">
        <f>IFERROR(VLOOKUP($B415,STOCK!$A:$H,7,0)," ")</f>
        <v>9</v>
      </c>
      <c r="AO415" s="65">
        <f>IFERROR(VLOOKUP($B415,STOCK!$A:$H,8,0)," ")</f>
        <v>4</v>
      </c>
      <c r="AP415" s="62">
        <f t="shared" si="78"/>
        <v>270</v>
      </c>
      <c r="AQ415" s="50">
        <f t="shared" si="79"/>
        <v>159</v>
      </c>
      <c r="AR415" s="50">
        <f t="shared" si="80"/>
        <v>40</v>
      </c>
      <c r="AS415" s="50">
        <f t="shared" si="81"/>
        <v>420</v>
      </c>
      <c r="AT415" s="50">
        <f t="shared" si="82"/>
        <v>54</v>
      </c>
      <c r="AU415" s="63">
        <f t="shared" si="89"/>
        <v>60</v>
      </c>
      <c r="AV415" s="67">
        <v>5199.9999699999998</v>
      </c>
      <c r="AW415" s="133">
        <v>5190.3537399999996</v>
      </c>
      <c r="AX415" s="49">
        <v>6150</v>
      </c>
      <c r="AY415" s="51">
        <f t="shared" si="83"/>
        <v>0.18269231451553258</v>
      </c>
      <c r="AZ415" s="51">
        <f t="shared" si="84"/>
        <v>0.15447154959349596</v>
      </c>
      <c r="BA415" s="49">
        <v>5990</v>
      </c>
      <c r="BB415" s="52">
        <v>6</v>
      </c>
      <c r="BC415" s="51">
        <f t="shared" si="85"/>
        <v>0.15192308356878703</v>
      </c>
      <c r="BD415" s="51">
        <f t="shared" si="86"/>
        <v>0.13188648247078466</v>
      </c>
      <c r="BE415" s="49">
        <v>5900</v>
      </c>
      <c r="BF415" s="52">
        <v>12</v>
      </c>
      <c r="BG415" s="51">
        <f t="shared" si="87"/>
        <v>0.13461539116124266</v>
      </c>
      <c r="BH415" s="51">
        <f t="shared" si="88"/>
        <v>0.11864407288135596</v>
      </c>
      <c r="BI415" s="282">
        <f t="shared" si="90"/>
        <v>32</v>
      </c>
    </row>
    <row r="416" spans="1:61" hidden="1">
      <c r="A416" s="54" t="s">
        <v>150</v>
      </c>
      <c r="B416" s="55" t="s">
        <v>1483</v>
      </c>
      <c r="C416" s="55" t="s">
        <v>1484</v>
      </c>
      <c r="D416" s="44" t="s">
        <v>1485</v>
      </c>
      <c r="E416" s="56">
        <v>12</v>
      </c>
      <c r="F416" s="46" t="s">
        <v>5814</v>
      </c>
      <c r="G416" s="47" t="s">
        <v>5814</v>
      </c>
      <c r="H416" s="47" t="s">
        <v>5882</v>
      </c>
      <c r="I416" s="48" t="s">
        <v>5988</v>
      </c>
      <c r="J416" s="48" t="s">
        <v>5994</v>
      </c>
      <c r="K416" s="48" t="s">
        <v>5933</v>
      </c>
      <c r="L416" s="45">
        <v>428</v>
      </c>
      <c r="M416" s="47" t="s">
        <v>5850</v>
      </c>
      <c r="N416" s="60">
        <v>0</v>
      </c>
      <c r="O416" s="58">
        <v>0</v>
      </c>
      <c r="P416" s="58">
        <v>0</v>
      </c>
      <c r="Q416" s="132">
        <v>0</v>
      </c>
      <c r="R416" s="60">
        <v>9</v>
      </c>
      <c r="S416" s="58">
        <v>11</v>
      </c>
      <c r="T416" s="58">
        <v>1</v>
      </c>
      <c r="U416" s="132">
        <v>0</v>
      </c>
      <c r="V416" s="58">
        <v>2</v>
      </c>
      <c r="W416" s="58">
        <v>0</v>
      </c>
      <c r="X416" s="58">
        <v>1</v>
      </c>
      <c r="Y416" s="132">
        <v>2</v>
      </c>
      <c r="Z416" s="61">
        <v>1</v>
      </c>
      <c r="AA416" s="59">
        <v>3</v>
      </c>
      <c r="AB416" s="59">
        <v>2</v>
      </c>
      <c r="AC416" s="132">
        <v>4</v>
      </c>
      <c r="AD416" s="61">
        <v>3</v>
      </c>
      <c r="AE416" s="59">
        <v>3</v>
      </c>
      <c r="AF416" s="59">
        <v>1</v>
      </c>
      <c r="AG416" s="132">
        <v>3</v>
      </c>
      <c r="AH416" s="61">
        <v>1</v>
      </c>
      <c r="AI416" s="132">
        <v>1</v>
      </c>
      <c r="AJ416" s="64">
        <f>IFERROR(VLOOKUP($B416,STOCK!$A:$H,3,0)," ")</f>
        <v>12</v>
      </c>
      <c r="AK416" s="65">
        <f>IFERROR(VLOOKUP($B416,STOCK!$A:$H,4,0)," ")</f>
        <v>12</v>
      </c>
      <c r="AL416" s="65">
        <f>IFERROR(VLOOKUP($B416,STOCK!$A:$H,5,0)," ")</f>
        <v>7</v>
      </c>
      <c r="AM416" s="65">
        <f>IFERROR(VLOOKUP($B416,STOCK!$A:$H,6,0)," ")</f>
        <v>2</v>
      </c>
      <c r="AN416" s="65">
        <f>IFERROR(VLOOKUP($B416,STOCK!$A:$H,7,0)," ")</f>
        <v>23</v>
      </c>
      <c r="AO416" s="65">
        <f>IFERROR(VLOOKUP($B416,STOCK!$A:$H,8,0)," ")</f>
        <v>5</v>
      </c>
      <c r="AP416" s="62" t="str">
        <f t="shared" si="78"/>
        <v>SV</v>
      </c>
      <c r="AQ416" s="50" t="str">
        <f t="shared" si="79"/>
        <v>SV</v>
      </c>
      <c r="AR416" s="50">
        <f t="shared" si="80"/>
        <v>105</v>
      </c>
      <c r="AS416" s="50">
        <f t="shared" si="81"/>
        <v>15</v>
      </c>
      <c r="AT416" s="50">
        <f t="shared" si="82"/>
        <v>230</v>
      </c>
      <c r="AU416" s="63">
        <f t="shared" si="89"/>
        <v>150</v>
      </c>
      <c r="AV416" s="67">
        <v>5199.9999699999998</v>
      </c>
      <c r="AW416" s="133">
        <v>5080.0327600000001</v>
      </c>
      <c r="AX416" s="49">
        <v>6150</v>
      </c>
      <c r="AY416" s="51">
        <f t="shared" si="83"/>
        <v>0.18269231451553258</v>
      </c>
      <c r="AZ416" s="51">
        <f t="shared" si="84"/>
        <v>0.15447154959349596</v>
      </c>
      <c r="BA416" s="49">
        <v>5990</v>
      </c>
      <c r="BB416" s="52">
        <v>6</v>
      </c>
      <c r="BC416" s="51">
        <f t="shared" si="85"/>
        <v>0.15192308356878703</v>
      </c>
      <c r="BD416" s="51">
        <f t="shared" si="86"/>
        <v>0.13188648247078466</v>
      </c>
      <c r="BE416" s="49">
        <v>5900</v>
      </c>
      <c r="BF416" s="52">
        <v>12</v>
      </c>
      <c r="BG416" s="51">
        <f t="shared" si="87"/>
        <v>0.13461539116124266</v>
      </c>
      <c r="BH416" s="51">
        <f t="shared" si="88"/>
        <v>0.11864407288135596</v>
      </c>
      <c r="BI416" s="282">
        <f t="shared" si="90"/>
        <v>10</v>
      </c>
    </row>
    <row r="417" spans="1:61" hidden="1">
      <c r="A417" s="54" t="s">
        <v>150</v>
      </c>
      <c r="B417" s="55" t="s">
        <v>1486</v>
      </c>
      <c r="C417" s="55" t="s">
        <v>1487</v>
      </c>
      <c r="D417" s="44" t="s">
        <v>1488</v>
      </c>
      <c r="E417" s="56">
        <v>12</v>
      </c>
      <c r="F417" s="46" t="s">
        <v>5814</v>
      </c>
      <c r="G417" s="47" t="s">
        <v>5814</v>
      </c>
      <c r="H417" s="47" t="s">
        <v>5882</v>
      </c>
      <c r="I417" s="48" t="s">
        <v>5988</v>
      </c>
      <c r="J417" s="48" t="s">
        <v>5994</v>
      </c>
      <c r="K417" s="48" t="s">
        <v>5933</v>
      </c>
      <c r="L417" s="45">
        <v>428</v>
      </c>
      <c r="M417" s="47" t="s">
        <v>5850</v>
      </c>
      <c r="N417" s="60">
        <v>0</v>
      </c>
      <c r="O417" s="58">
        <v>1</v>
      </c>
      <c r="P417" s="58">
        <v>2</v>
      </c>
      <c r="Q417" s="132">
        <v>2</v>
      </c>
      <c r="R417" s="60">
        <v>3</v>
      </c>
      <c r="S417" s="58">
        <v>2</v>
      </c>
      <c r="T417" s="58">
        <v>3</v>
      </c>
      <c r="U417" s="132">
        <v>2</v>
      </c>
      <c r="V417" s="58">
        <v>2</v>
      </c>
      <c r="W417" s="58">
        <v>0</v>
      </c>
      <c r="X417" s="58">
        <v>0</v>
      </c>
      <c r="Y417" s="132">
        <v>0</v>
      </c>
      <c r="Z417" s="61">
        <v>1</v>
      </c>
      <c r="AA417" s="59">
        <v>1</v>
      </c>
      <c r="AB417" s="59">
        <v>1</v>
      </c>
      <c r="AC417" s="132">
        <v>1</v>
      </c>
      <c r="AD417" s="61">
        <v>2</v>
      </c>
      <c r="AE417" s="59">
        <v>0</v>
      </c>
      <c r="AF417" s="59">
        <v>7</v>
      </c>
      <c r="AG417" s="132">
        <v>8</v>
      </c>
      <c r="AH417" s="61">
        <v>0</v>
      </c>
      <c r="AI417" s="132">
        <v>0</v>
      </c>
      <c r="AJ417" s="64">
        <f>IFERROR(VLOOKUP($B417,STOCK!$A:$H,3,0)," ")</f>
        <v>9</v>
      </c>
      <c r="AK417" s="65">
        <f>IFERROR(VLOOKUP($B417,STOCK!$A:$H,4,0)," ")</f>
        <v>3</v>
      </c>
      <c r="AL417" s="65">
        <f>IFERROR(VLOOKUP($B417,STOCK!$A:$H,5,0)," ")</f>
        <v>8</v>
      </c>
      <c r="AM417" s="65">
        <f>IFERROR(VLOOKUP($B417,STOCK!$A:$H,6,0)," ")</f>
        <v>12</v>
      </c>
      <c r="AN417" s="65">
        <f>IFERROR(VLOOKUP($B417,STOCK!$A:$H,7,0)," ")</f>
        <v>14</v>
      </c>
      <c r="AO417" s="65">
        <f>IFERROR(VLOOKUP($B417,STOCK!$A:$H,8,0)," ")</f>
        <v>6</v>
      </c>
      <c r="AP417" s="62">
        <f t="shared" si="78"/>
        <v>135</v>
      </c>
      <c r="AQ417" s="50">
        <f t="shared" si="79"/>
        <v>45</v>
      </c>
      <c r="AR417" s="50" t="str">
        <f t="shared" si="80"/>
        <v>SV</v>
      </c>
      <c r="AS417" s="50">
        <f t="shared" si="81"/>
        <v>360</v>
      </c>
      <c r="AT417" s="50">
        <f t="shared" si="82"/>
        <v>52.5</v>
      </c>
      <c r="AU417" s="63" t="str">
        <f t="shared" si="89"/>
        <v>SV</v>
      </c>
      <c r="AV417" s="67">
        <v>5800.0000300000002</v>
      </c>
      <c r="AW417" s="133">
        <v>5799.9997000000003</v>
      </c>
      <c r="AX417" s="49">
        <v>6900</v>
      </c>
      <c r="AY417" s="51">
        <f t="shared" si="83"/>
        <v>0.18965516626040424</v>
      </c>
      <c r="AZ417" s="51">
        <f t="shared" si="84"/>
        <v>0.15942028550724635</v>
      </c>
      <c r="BA417" s="49">
        <v>6750</v>
      </c>
      <c r="BB417" s="52">
        <v>3</v>
      </c>
      <c r="BC417" s="51">
        <f t="shared" si="85"/>
        <v>0.16379309742865633</v>
      </c>
      <c r="BD417" s="51">
        <f t="shared" si="86"/>
        <v>0.14074073629629627</v>
      </c>
      <c r="BE417" s="49">
        <v>6550</v>
      </c>
      <c r="BF417" s="52">
        <v>12</v>
      </c>
      <c r="BG417" s="51">
        <f t="shared" si="87"/>
        <v>0.12931033898632571</v>
      </c>
      <c r="BH417" s="51">
        <f t="shared" si="88"/>
        <v>0.11450381221374044</v>
      </c>
      <c r="BI417" s="282">
        <f t="shared" si="90"/>
        <v>13</v>
      </c>
    </row>
    <row r="418" spans="1:61" hidden="1">
      <c r="A418" s="54" t="s">
        <v>151</v>
      </c>
      <c r="B418" s="55" t="s">
        <v>1489</v>
      </c>
      <c r="C418" s="55" t="s">
        <v>1490</v>
      </c>
      <c r="D418" s="44" t="s">
        <v>1491</v>
      </c>
      <c r="E418" s="56">
        <v>1</v>
      </c>
      <c r="F418" s="46" t="s">
        <v>5814</v>
      </c>
      <c r="G418" s="47" t="s">
        <v>5814</v>
      </c>
      <c r="H418" s="47" t="s">
        <v>5882</v>
      </c>
      <c r="I418" s="48" t="s">
        <v>5988</v>
      </c>
      <c r="J418" s="48" t="s">
        <v>5994</v>
      </c>
      <c r="K418" s="48" t="s">
        <v>5922</v>
      </c>
      <c r="L418" s="45">
        <v>87</v>
      </c>
      <c r="M418" s="47" t="s">
        <v>5819</v>
      </c>
      <c r="N418" s="60">
        <v>0</v>
      </c>
      <c r="O418" s="58">
        <v>0</v>
      </c>
      <c r="P418" s="58">
        <v>0</v>
      </c>
      <c r="Q418" s="132">
        <v>0</v>
      </c>
      <c r="R418" s="60">
        <v>0</v>
      </c>
      <c r="S418" s="58">
        <v>0</v>
      </c>
      <c r="T418" s="58">
        <v>0</v>
      </c>
      <c r="U418" s="132">
        <v>0</v>
      </c>
      <c r="V418" s="58">
        <v>0</v>
      </c>
      <c r="W418" s="58">
        <v>0</v>
      </c>
      <c r="X418" s="58">
        <v>0</v>
      </c>
      <c r="Y418" s="132">
        <v>0</v>
      </c>
      <c r="Z418" s="61">
        <v>0</v>
      </c>
      <c r="AA418" s="59">
        <v>0</v>
      </c>
      <c r="AB418" s="59">
        <v>0</v>
      </c>
      <c r="AC418" s="132">
        <v>0</v>
      </c>
      <c r="AD418" s="61">
        <v>0</v>
      </c>
      <c r="AE418" s="59">
        <v>0</v>
      </c>
      <c r="AF418" s="59">
        <v>0</v>
      </c>
      <c r="AG418" s="132">
        <v>0</v>
      </c>
      <c r="AH418" s="61">
        <v>0</v>
      </c>
      <c r="AI418" s="132">
        <v>0</v>
      </c>
      <c r="AJ418" s="64">
        <f>IFERROR(VLOOKUP($B418,STOCK!$A:$H,3,0)," ")</f>
        <v>0</v>
      </c>
      <c r="AK418" s="65">
        <f>IFERROR(VLOOKUP($B418,STOCK!$A:$H,4,0)," ")</f>
        <v>0</v>
      </c>
      <c r="AL418" s="65">
        <f>IFERROR(VLOOKUP($B418,STOCK!$A:$H,5,0)," ")</f>
        <v>0</v>
      </c>
      <c r="AM418" s="65">
        <f>IFERROR(VLOOKUP($B418,STOCK!$A:$H,6,0)," ")</f>
        <v>0</v>
      </c>
      <c r="AN418" s="65">
        <f>IFERROR(VLOOKUP($B418,STOCK!$A:$H,7,0)," ")</f>
        <v>0</v>
      </c>
      <c r="AO418" s="65">
        <f>IFERROR(VLOOKUP($B418,STOCK!$A:$H,8,0)," ")</f>
        <v>0</v>
      </c>
      <c r="AP418" s="62" t="str">
        <f t="shared" si="78"/>
        <v>Q</v>
      </c>
      <c r="AQ418" s="50" t="str">
        <f t="shared" si="79"/>
        <v>Q</v>
      </c>
      <c r="AR418" s="50" t="str">
        <f t="shared" si="80"/>
        <v>Q</v>
      </c>
      <c r="AS418" s="50" t="str">
        <f t="shared" si="81"/>
        <v>Q</v>
      </c>
      <c r="AT418" s="50" t="str">
        <f t="shared" si="82"/>
        <v>Q</v>
      </c>
      <c r="AU418" s="63" t="str">
        <f t="shared" si="89"/>
        <v>Q</v>
      </c>
      <c r="AV418" s="67">
        <v>30705.999994999998</v>
      </c>
      <c r="AW418" s="133">
        <v>30707.031299999999</v>
      </c>
      <c r="AX418" s="49">
        <v>33900</v>
      </c>
      <c r="AY418" s="51">
        <f t="shared" si="83"/>
        <v>0.10401875872859034</v>
      </c>
      <c r="AZ418" s="51">
        <f t="shared" si="84"/>
        <v>9.4218289233038405E-2</v>
      </c>
      <c r="BA418" s="49"/>
      <c r="BB418" s="52"/>
      <c r="BC418" s="51">
        <f t="shared" si="85"/>
        <v>-1</v>
      </c>
      <c r="BD418" s="51">
        <f t="shared" si="86"/>
        <v>0</v>
      </c>
      <c r="BE418" s="49"/>
      <c r="BF418" s="52"/>
      <c r="BG418" s="51">
        <f t="shared" si="87"/>
        <v>-1</v>
      </c>
      <c r="BH418" s="51">
        <f t="shared" si="88"/>
        <v>0</v>
      </c>
      <c r="BI418" s="282">
        <f t="shared" si="90"/>
        <v>0</v>
      </c>
    </row>
    <row r="419" spans="1:61" hidden="1">
      <c r="A419" s="54" t="s">
        <v>150</v>
      </c>
      <c r="B419" s="55" t="s">
        <v>1492</v>
      </c>
      <c r="C419" s="55" t="s">
        <v>1493</v>
      </c>
      <c r="D419" s="44" t="s">
        <v>1494</v>
      </c>
      <c r="E419" s="56">
        <v>6</v>
      </c>
      <c r="F419" s="46" t="s">
        <v>5814</v>
      </c>
      <c r="G419" s="47" t="s">
        <v>5814</v>
      </c>
      <c r="H419" s="47" t="s">
        <v>5882</v>
      </c>
      <c r="I419" s="48" t="s">
        <v>5988</v>
      </c>
      <c r="J419" s="48" t="s">
        <v>5994</v>
      </c>
      <c r="K419" s="48" t="s">
        <v>5922</v>
      </c>
      <c r="L419" s="45">
        <v>87</v>
      </c>
      <c r="M419" s="47" t="s">
        <v>5819</v>
      </c>
      <c r="N419" s="60">
        <v>0</v>
      </c>
      <c r="O419" s="58">
        <v>7</v>
      </c>
      <c r="P419" s="58">
        <v>0</v>
      </c>
      <c r="Q419" s="132">
        <v>0</v>
      </c>
      <c r="R419" s="60">
        <v>5</v>
      </c>
      <c r="S419" s="58">
        <v>4</v>
      </c>
      <c r="T419" s="58">
        <v>3</v>
      </c>
      <c r="U419" s="132">
        <v>2</v>
      </c>
      <c r="V419" s="58">
        <v>5</v>
      </c>
      <c r="W419" s="58">
        <v>14</v>
      </c>
      <c r="X419" s="58">
        <v>2</v>
      </c>
      <c r="Y419" s="132">
        <v>0</v>
      </c>
      <c r="Z419" s="61">
        <v>0</v>
      </c>
      <c r="AA419" s="59">
        <v>3</v>
      </c>
      <c r="AB419" s="59">
        <v>1</v>
      </c>
      <c r="AC419" s="132">
        <v>1</v>
      </c>
      <c r="AD419" s="61">
        <v>18</v>
      </c>
      <c r="AE419" s="59">
        <v>14</v>
      </c>
      <c r="AF419" s="59">
        <v>16</v>
      </c>
      <c r="AG419" s="132">
        <v>9</v>
      </c>
      <c r="AH419" s="61">
        <v>0</v>
      </c>
      <c r="AI419" s="132">
        <v>0</v>
      </c>
      <c r="AJ419" s="64">
        <f>IFERROR(VLOOKUP($B419,STOCK!$A:$H,3,0)," ")</f>
        <v>52</v>
      </c>
      <c r="AK419" s="65">
        <f>IFERROR(VLOOKUP($B419,STOCK!$A:$H,4,0)," ")</f>
        <v>48</v>
      </c>
      <c r="AL419" s="65">
        <f>IFERROR(VLOOKUP($B419,STOCK!$A:$H,5,0)," ")</f>
        <v>39</v>
      </c>
      <c r="AM419" s="65">
        <f>IFERROR(VLOOKUP($B419,STOCK!$A:$H,6,0)," ")</f>
        <v>54</v>
      </c>
      <c r="AN419" s="65">
        <f>IFERROR(VLOOKUP($B419,STOCK!$A:$H,7,0)," ")</f>
        <v>45</v>
      </c>
      <c r="AO419" s="65">
        <f>IFERROR(VLOOKUP($B419,STOCK!$A:$H,8,0)," ")</f>
        <v>12</v>
      </c>
      <c r="AP419" s="62" t="str">
        <f t="shared" si="78"/>
        <v>SV</v>
      </c>
      <c r="AQ419" s="50">
        <f t="shared" si="79"/>
        <v>720</v>
      </c>
      <c r="AR419" s="50" t="str">
        <f t="shared" si="80"/>
        <v>SV</v>
      </c>
      <c r="AS419" s="50">
        <f t="shared" si="81"/>
        <v>1620</v>
      </c>
      <c r="AT419" s="50">
        <f t="shared" si="82"/>
        <v>150</v>
      </c>
      <c r="AU419" s="63" t="str">
        <f t="shared" si="89"/>
        <v>SV</v>
      </c>
      <c r="AV419" s="67">
        <v>5117.83338</v>
      </c>
      <c r="AW419" s="133">
        <v>5117.8385500000004</v>
      </c>
      <c r="AX419" s="49">
        <v>5900</v>
      </c>
      <c r="AY419" s="51">
        <f t="shared" si="83"/>
        <v>0.15283159140284486</v>
      </c>
      <c r="AZ419" s="51">
        <f t="shared" si="84"/>
        <v>0.13257061355932204</v>
      </c>
      <c r="BA419" s="49">
        <v>5750</v>
      </c>
      <c r="BB419" s="52">
        <v>6</v>
      </c>
      <c r="BC419" s="51">
        <f t="shared" si="85"/>
        <v>0.12352231365531474</v>
      </c>
      <c r="BD419" s="51">
        <f t="shared" si="86"/>
        <v>0.10994202086956521</v>
      </c>
      <c r="BE419" s="49">
        <v>5650</v>
      </c>
      <c r="BF419" s="52">
        <v>12</v>
      </c>
      <c r="BG419" s="51">
        <f t="shared" si="87"/>
        <v>0.10398279515696141</v>
      </c>
      <c r="BH419" s="51">
        <f t="shared" si="88"/>
        <v>9.4188782300884955E-2</v>
      </c>
      <c r="BI419" s="282">
        <f t="shared" si="90"/>
        <v>12</v>
      </c>
    </row>
    <row r="420" spans="1:61" hidden="1">
      <c r="A420" s="54" t="s">
        <v>150</v>
      </c>
      <c r="B420" s="55" t="s">
        <v>1495</v>
      </c>
      <c r="C420" s="55" t="s">
        <v>1496</v>
      </c>
      <c r="D420" s="44" t="s">
        <v>1497</v>
      </c>
      <c r="E420" s="56">
        <v>12</v>
      </c>
      <c r="F420" s="46" t="s">
        <v>5814</v>
      </c>
      <c r="G420" s="47" t="s">
        <v>5814</v>
      </c>
      <c r="H420" s="47" t="s">
        <v>5882</v>
      </c>
      <c r="I420" s="48" t="s">
        <v>5988</v>
      </c>
      <c r="J420" s="48" t="s">
        <v>5994</v>
      </c>
      <c r="K420" s="48" t="s">
        <v>5997</v>
      </c>
      <c r="L420" s="45">
        <v>60</v>
      </c>
      <c r="M420" s="47" t="s">
        <v>5998</v>
      </c>
      <c r="N420" s="60">
        <v>82</v>
      </c>
      <c r="O420" s="58">
        <v>52</v>
      </c>
      <c r="P420" s="58">
        <v>24</v>
      </c>
      <c r="Q420" s="132">
        <v>0</v>
      </c>
      <c r="R420" s="60">
        <v>0</v>
      </c>
      <c r="S420" s="58">
        <v>26</v>
      </c>
      <c r="T420" s="58">
        <v>49</v>
      </c>
      <c r="U420" s="132">
        <v>47</v>
      </c>
      <c r="V420" s="58">
        <v>91</v>
      </c>
      <c r="W420" s="58">
        <v>21</v>
      </c>
      <c r="X420" s="58">
        <v>8</v>
      </c>
      <c r="Y420" s="132">
        <v>18</v>
      </c>
      <c r="Z420" s="61">
        <v>42</v>
      </c>
      <c r="AA420" s="59">
        <v>76</v>
      </c>
      <c r="AB420" s="59">
        <v>24</v>
      </c>
      <c r="AC420" s="132">
        <v>35</v>
      </c>
      <c r="AD420" s="61">
        <v>10</v>
      </c>
      <c r="AE420" s="59">
        <v>72</v>
      </c>
      <c r="AF420" s="59">
        <v>53</v>
      </c>
      <c r="AG420" s="132">
        <v>45</v>
      </c>
      <c r="AH420" s="61">
        <v>0</v>
      </c>
      <c r="AI420" s="132">
        <v>0</v>
      </c>
      <c r="AJ420" s="64">
        <f>IFERROR(VLOOKUP($B420,STOCK!$A:$H,3,0)," ")</f>
        <v>11</v>
      </c>
      <c r="AK420" s="65">
        <f>IFERROR(VLOOKUP($B420,STOCK!$A:$H,4,0)," ")</f>
        <v>22</v>
      </c>
      <c r="AL420" s="65">
        <f>IFERROR(VLOOKUP($B420,STOCK!$A:$H,5,0)," ")</f>
        <v>119</v>
      </c>
      <c r="AM420" s="65">
        <f>IFERROR(VLOOKUP($B420,STOCK!$A:$H,6,0)," ")</f>
        <v>0</v>
      </c>
      <c r="AN420" s="65">
        <f>IFERROR(VLOOKUP($B420,STOCK!$A:$H,7,0)," ")</f>
        <v>119</v>
      </c>
      <c r="AO420" s="65">
        <f>IFERROR(VLOOKUP($B420,STOCK!$A:$H,8,0)," ")</f>
        <v>0</v>
      </c>
      <c r="AP420" s="62" t="str">
        <f t="shared" si="78"/>
        <v>SV</v>
      </c>
      <c r="AQ420" s="50">
        <f t="shared" si="79"/>
        <v>14.042553191489361</v>
      </c>
      <c r="AR420" s="50">
        <f t="shared" si="80"/>
        <v>198.33333333333331</v>
      </c>
      <c r="AS420" s="50" t="str">
        <f t="shared" si="81"/>
        <v>Q</v>
      </c>
      <c r="AT420" s="50">
        <f t="shared" si="82"/>
        <v>79.333333333333329</v>
      </c>
      <c r="AU420" s="63" t="str">
        <f t="shared" si="89"/>
        <v>Q</v>
      </c>
      <c r="AV420" s="67">
        <v>4050</v>
      </c>
      <c r="AW420" s="133">
        <v>4050.5898400000001</v>
      </c>
      <c r="AX420" s="49">
        <v>4500</v>
      </c>
      <c r="AY420" s="51">
        <f t="shared" si="83"/>
        <v>0.11111111111111116</v>
      </c>
      <c r="AZ420" s="51">
        <f t="shared" si="84"/>
        <v>0.1</v>
      </c>
      <c r="BA420" s="49">
        <v>4350</v>
      </c>
      <c r="BB420" s="52">
        <v>6</v>
      </c>
      <c r="BC420" s="51">
        <f t="shared" si="85"/>
        <v>7.4074074074074181E-2</v>
      </c>
      <c r="BD420" s="51">
        <f t="shared" si="86"/>
        <v>6.8965517241379309E-2</v>
      </c>
      <c r="BE420" s="49">
        <v>0</v>
      </c>
      <c r="BF420" s="52">
        <v>0</v>
      </c>
      <c r="BG420" s="51">
        <f t="shared" si="87"/>
        <v>-1</v>
      </c>
      <c r="BH420" s="51">
        <f t="shared" si="88"/>
        <v>0</v>
      </c>
      <c r="BI420" s="282">
        <f t="shared" si="90"/>
        <v>145</v>
      </c>
    </row>
    <row r="421" spans="1:61" hidden="1">
      <c r="A421" s="54" t="s">
        <v>150</v>
      </c>
      <c r="B421" s="55" t="s">
        <v>1498</v>
      </c>
      <c r="C421" s="55" t="s">
        <v>1499</v>
      </c>
      <c r="D421" s="44" t="s">
        <v>1500</v>
      </c>
      <c r="E421" s="56">
        <v>6</v>
      </c>
      <c r="F421" s="46" t="s">
        <v>5814</v>
      </c>
      <c r="G421" s="47" t="s">
        <v>5814</v>
      </c>
      <c r="H421" s="47" t="s">
        <v>5882</v>
      </c>
      <c r="I421" s="48" t="s">
        <v>5988</v>
      </c>
      <c r="J421" s="48" t="s">
        <v>5994</v>
      </c>
      <c r="K421" s="48" t="s">
        <v>5997</v>
      </c>
      <c r="L421" s="45">
        <v>60</v>
      </c>
      <c r="M421" s="47" t="s">
        <v>5998</v>
      </c>
      <c r="N421" s="60">
        <v>18</v>
      </c>
      <c r="O421" s="58">
        <v>20</v>
      </c>
      <c r="P421" s="58">
        <v>9</v>
      </c>
      <c r="Q421" s="132">
        <v>39</v>
      </c>
      <c r="R421" s="60">
        <v>12</v>
      </c>
      <c r="S421" s="58">
        <v>12</v>
      </c>
      <c r="T421" s="58">
        <v>20</v>
      </c>
      <c r="U421" s="132">
        <v>15</v>
      </c>
      <c r="V421" s="58">
        <v>15</v>
      </c>
      <c r="W421" s="58">
        <v>3</v>
      </c>
      <c r="X421" s="58">
        <v>6</v>
      </c>
      <c r="Y421" s="132">
        <v>5</v>
      </c>
      <c r="Z421" s="61">
        <v>8</v>
      </c>
      <c r="AA421" s="59">
        <v>26</v>
      </c>
      <c r="AB421" s="59">
        <v>11</v>
      </c>
      <c r="AC421" s="132">
        <v>15</v>
      </c>
      <c r="AD421" s="61">
        <v>72</v>
      </c>
      <c r="AE421" s="59">
        <v>22</v>
      </c>
      <c r="AF421" s="59">
        <v>26</v>
      </c>
      <c r="AG421" s="132">
        <v>26</v>
      </c>
      <c r="AH421" s="61">
        <v>1</v>
      </c>
      <c r="AI421" s="132">
        <v>3</v>
      </c>
      <c r="AJ421" s="64">
        <f>IFERROR(VLOOKUP($B421,STOCK!$A:$H,3,0)," ")</f>
        <v>4</v>
      </c>
      <c r="AK421" s="65">
        <f>IFERROR(VLOOKUP($B421,STOCK!$A:$H,4,0)," ")</f>
        <v>118</v>
      </c>
      <c r="AL421" s="65">
        <f>IFERROR(VLOOKUP($B421,STOCK!$A:$H,5,0)," ")</f>
        <v>96</v>
      </c>
      <c r="AM421" s="65">
        <f>IFERROR(VLOOKUP($B421,STOCK!$A:$H,6,0)," ")</f>
        <v>112</v>
      </c>
      <c r="AN421" s="65">
        <f>IFERROR(VLOOKUP($B421,STOCK!$A:$H,7,0)," ")</f>
        <v>52</v>
      </c>
      <c r="AO421" s="65">
        <f>IFERROR(VLOOKUP($B421,STOCK!$A:$H,8,0)," ")</f>
        <v>47</v>
      </c>
      <c r="AP421" s="62">
        <f t="shared" si="78"/>
        <v>3.0769230769230766</v>
      </c>
      <c r="AQ421" s="50">
        <f t="shared" si="79"/>
        <v>236</v>
      </c>
      <c r="AR421" s="50">
        <f t="shared" si="80"/>
        <v>576</v>
      </c>
      <c r="AS421" s="50">
        <f t="shared" si="81"/>
        <v>224</v>
      </c>
      <c r="AT421" s="50">
        <f t="shared" si="82"/>
        <v>60</v>
      </c>
      <c r="AU421" s="63">
        <f t="shared" si="89"/>
        <v>470</v>
      </c>
      <c r="AV421" s="67">
        <v>5297</v>
      </c>
      <c r="AW421" s="133">
        <v>5280.3630000000003</v>
      </c>
      <c r="AX421" s="49">
        <v>5900</v>
      </c>
      <c r="AY421" s="51">
        <f t="shared" si="83"/>
        <v>0.11383802152161593</v>
      </c>
      <c r="AZ421" s="51">
        <f t="shared" si="84"/>
        <v>0.10220338983050847</v>
      </c>
      <c r="BA421" s="49">
        <v>5750</v>
      </c>
      <c r="BB421" s="52">
        <v>6</v>
      </c>
      <c r="BC421" s="51">
        <f t="shared" si="85"/>
        <v>8.5520105720219064E-2</v>
      </c>
      <c r="BD421" s="51">
        <f t="shared" si="86"/>
        <v>7.8782608695652179E-2</v>
      </c>
      <c r="BE421" s="49">
        <v>0</v>
      </c>
      <c r="BF421" s="52">
        <v>0</v>
      </c>
      <c r="BG421" s="51">
        <f t="shared" si="87"/>
        <v>-1</v>
      </c>
      <c r="BH421" s="51">
        <f t="shared" si="88"/>
        <v>0</v>
      </c>
      <c r="BI421" s="282">
        <f t="shared" si="90"/>
        <v>103</v>
      </c>
    </row>
    <row r="422" spans="1:61" hidden="1">
      <c r="A422" s="54" t="s">
        <v>150</v>
      </c>
      <c r="B422" s="55" t="s">
        <v>1501</v>
      </c>
      <c r="C422" s="55" t="s">
        <v>1502</v>
      </c>
      <c r="D422" s="44" t="s">
        <v>1503</v>
      </c>
      <c r="E422" s="56">
        <v>24</v>
      </c>
      <c r="F422" s="46" t="s">
        <v>5814</v>
      </c>
      <c r="G422" s="47" t="s">
        <v>5814</v>
      </c>
      <c r="H422" s="47" t="s">
        <v>5882</v>
      </c>
      <c r="I422" s="48" t="s">
        <v>5988</v>
      </c>
      <c r="J422" s="48" t="s">
        <v>5994</v>
      </c>
      <c r="K422" s="48" t="s">
        <v>5863</v>
      </c>
      <c r="L422" s="45">
        <v>114</v>
      </c>
      <c r="M422" s="47" t="s">
        <v>161</v>
      </c>
      <c r="N422" s="60">
        <v>5</v>
      </c>
      <c r="O422" s="58">
        <v>14</v>
      </c>
      <c r="P422" s="58">
        <v>2</v>
      </c>
      <c r="Q422" s="132">
        <v>5</v>
      </c>
      <c r="R422" s="60">
        <v>17</v>
      </c>
      <c r="S422" s="58">
        <v>27</v>
      </c>
      <c r="T422" s="58">
        <v>15</v>
      </c>
      <c r="U422" s="132">
        <v>14</v>
      </c>
      <c r="V422" s="58">
        <v>1</v>
      </c>
      <c r="W422" s="58">
        <v>18</v>
      </c>
      <c r="X422" s="58">
        <v>3</v>
      </c>
      <c r="Y422" s="132">
        <v>2</v>
      </c>
      <c r="Z422" s="61">
        <v>1</v>
      </c>
      <c r="AA422" s="59">
        <v>13</v>
      </c>
      <c r="AB422" s="59">
        <v>1</v>
      </c>
      <c r="AC422" s="132">
        <v>4</v>
      </c>
      <c r="AD422" s="61">
        <v>14</v>
      </c>
      <c r="AE422" s="59">
        <v>17</v>
      </c>
      <c r="AF422" s="59">
        <v>13</v>
      </c>
      <c r="AG422" s="132">
        <v>10</v>
      </c>
      <c r="AH422" s="61">
        <v>0</v>
      </c>
      <c r="AI422" s="132">
        <v>3</v>
      </c>
      <c r="AJ422" s="64">
        <f>IFERROR(VLOOKUP($B422,STOCK!$A:$H,3,0)," ")</f>
        <v>19</v>
      </c>
      <c r="AK422" s="65">
        <f>IFERROR(VLOOKUP($B422,STOCK!$A:$H,4,0)," ")</f>
        <v>23</v>
      </c>
      <c r="AL422" s="65">
        <f>IFERROR(VLOOKUP($B422,STOCK!$A:$H,5,0)," ")</f>
        <v>10</v>
      </c>
      <c r="AM422" s="65">
        <f>IFERROR(VLOOKUP($B422,STOCK!$A:$H,6,0)," ")</f>
        <v>8</v>
      </c>
      <c r="AN422" s="65">
        <f>IFERROR(VLOOKUP($B422,STOCK!$A:$H,7,0)," ")</f>
        <v>4</v>
      </c>
      <c r="AO422" s="65">
        <f>IFERROR(VLOOKUP($B422,STOCK!$A:$H,8,0)," ")</f>
        <v>3</v>
      </c>
      <c r="AP422" s="62">
        <f t="shared" si="78"/>
        <v>114</v>
      </c>
      <c r="AQ422" s="50">
        <f t="shared" si="79"/>
        <v>49.285714285714285</v>
      </c>
      <c r="AR422" s="50">
        <f t="shared" si="80"/>
        <v>150</v>
      </c>
      <c r="AS422" s="50">
        <f t="shared" si="81"/>
        <v>60</v>
      </c>
      <c r="AT422" s="50">
        <f t="shared" si="82"/>
        <v>12</v>
      </c>
      <c r="AU422" s="63">
        <f t="shared" si="89"/>
        <v>30</v>
      </c>
      <c r="AV422" s="67">
        <v>5440.0000600000003</v>
      </c>
      <c r="AW422" s="133">
        <v>5368.6554900000001</v>
      </c>
      <c r="AX422" s="49">
        <v>6250</v>
      </c>
      <c r="AY422" s="51">
        <f t="shared" si="83"/>
        <v>0.14889704615187083</v>
      </c>
      <c r="AZ422" s="51">
        <f t="shared" si="84"/>
        <v>0.12959999039999995</v>
      </c>
      <c r="BA422" s="49">
        <v>5900</v>
      </c>
      <c r="BB422" s="52">
        <v>3</v>
      </c>
      <c r="BC422" s="51">
        <f t="shared" si="85"/>
        <v>8.4558811567365888E-2</v>
      </c>
      <c r="BD422" s="51">
        <f t="shared" si="86"/>
        <v>7.7966091525423678E-2</v>
      </c>
      <c r="BE422" s="49">
        <v>5750</v>
      </c>
      <c r="BF422" s="52">
        <v>6</v>
      </c>
      <c r="BG422" s="51">
        <f t="shared" si="87"/>
        <v>5.6985282459721009E-2</v>
      </c>
      <c r="BH422" s="51">
        <f t="shared" si="88"/>
        <v>5.3913033043478206E-2</v>
      </c>
      <c r="BI422" s="282">
        <f t="shared" si="90"/>
        <v>38</v>
      </c>
    </row>
    <row r="423" spans="1:61" hidden="1">
      <c r="A423" s="54" t="s">
        <v>150</v>
      </c>
      <c r="B423" s="55" t="s">
        <v>1504</v>
      </c>
      <c r="C423" s="55" t="s">
        <v>1505</v>
      </c>
      <c r="D423" s="44" t="s">
        <v>1506</v>
      </c>
      <c r="E423" s="56">
        <v>24</v>
      </c>
      <c r="F423" s="46" t="s">
        <v>5814</v>
      </c>
      <c r="G423" s="47" t="s">
        <v>5814</v>
      </c>
      <c r="H423" s="47" t="s">
        <v>5882</v>
      </c>
      <c r="I423" s="48" t="s">
        <v>5988</v>
      </c>
      <c r="J423" s="48" t="s">
        <v>5994</v>
      </c>
      <c r="K423" s="48" t="s">
        <v>5863</v>
      </c>
      <c r="L423" s="45">
        <v>114</v>
      </c>
      <c r="M423" s="47" t="s">
        <v>161</v>
      </c>
      <c r="N423" s="60">
        <v>3</v>
      </c>
      <c r="O423" s="58">
        <v>15</v>
      </c>
      <c r="P423" s="58">
        <v>1</v>
      </c>
      <c r="Q423" s="132">
        <v>1</v>
      </c>
      <c r="R423" s="60">
        <v>10</v>
      </c>
      <c r="S423" s="58">
        <v>18</v>
      </c>
      <c r="T423" s="58">
        <v>15</v>
      </c>
      <c r="U423" s="132">
        <v>11</v>
      </c>
      <c r="V423" s="58">
        <v>0</v>
      </c>
      <c r="W423" s="58">
        <v>10</v>
      </c>
      <c r="X423" s="58">
        <v>1</v>
      </c>
      <c r="Y423" s="132">
        <v>1</v>
      </c>
      <c r="Z423" s="61">
        <v>0</v>
      </c>
      <c r="AA423" s="59">
        <v>5</v>
      </c>
      <c r="AB423" s="59">
        <v>0</v>
      </c>
      <c r="AC423" s="132">
        <v>0</v>
      </c>
      <c r="AD423" s="61">
        <v>0</v>
      </c>
      <c r="AE423" s="59">
        <v>15</v>
      </c>
      <c r="AF423" s="59">
        <v>4</v>
      </c>
      <c r="AG423" s="132">
        <v>2</v>
      </c>
      <c r="AH423" s="61">
        <v>0</v>
      </c>
      <c r="AI423" s="132">
        <v>0</v>
      </c>
      <c r="AJ423" s="64">
        <f>IFERROR(VLOOKUP($B423,STOCK!$A:$H,3,0)," ")</f>
        <v>0</v>
      </c>
      <c r="AK423" s="65">
        <f>IFERROR(VLOOKUP($B423,STOCK!$A:$H,4,0)," ")</f>
        <v>28</v>
      </c>
      <c r="AL423" s="65">
        <f>IFERROR(VLOOKUP($B423,STOCK!$A:$H,5,0)," ")</f>
        <v>22</v>
      </c>
      <c r="AM423" s="65">
        <f>IFERROR(VLOOKUP($B423,STOCK!$A:$H,6,0)," ")</f>
        <v>16</v>
      </c>
      <c r="AN423" s="65">
        <f>IFERROR(VLOOKUP($B423,STOCK!$A:$H,7,0)," ")</f>
        <v>4</v>
      </c>
      <c r="AO423" s="65">
        <f>IFERROR(VLOOKUP($B423,STOCK!$A:$H,8,0)," ")</f>
        <v>0</v>
      </c>
      <c r="AP423" s="62" t="str">
        <f t="shared" si="78"/>
        <v>Q</v>
      </c>
      <c r="AQ423" s="50">
        <f t="shared" si="79"/>
        <v>76.36363636363636</v>
      </c>
      <c r="AR423" s="50">
        <f t="shared" si="80"/>
        <v>660</v>
      </c>
      <c r="AS423" s="50" t="str">
        <f t="shared" si="81"/>
        <v>SV</v>
      </c>
      <c r="AT423" s="50">
        <f t="shared" si="82"/>
        <v>60</v>
      </c>
      <c r="AU423" s="63" t="str">
        <f t="shared" si="89"/>
        <v>Q</v>
      </c>
      <c r="AV423" s="67">
        <v>5440.0000600000003</v>
      </c>
      <c r="AW423" s="133">
        <v>5331.5030999999999</v>
      </c>
      <c r="AX423" s="49">
        <v>6250</v>
      </c>
      <c r="AY423" s="51">
        <f t="shared" si="83"/>
        <v>0.14889704615187083</v>
      </c>
      <c r="AZ423" s="51">
        <f t="shared" si="84"/>
        <v>0.12959999039999995</v>
      </c>
      <c r="BA423" s="49">
        <v>5900</v>
      </c>
      <c r="BB423" s="52">
        <v>3</v>
      </c>
      <c r="BC423" s="51">
        <f t="shared" si="85"/>
        <v>8.4558811567365888E-2</v>
      </c>
      <c r="BD423" s="51">
        <f t="shared" si="86"/>
        <v>7.7966091525423678E-2</v>
      </c>
      <c r="BE423" s="49">
        <v>5750</v>
      </c>
      <c r="BF423" s="52">
        <v>6</v>
      </c>
      <c r="BG423" s="51">
        <f t="shared" si="87"/>
        <v>5.6985282459721009E-2</v>
      </c>
      <c r="BH423" s="51">
        <f t="shared" si="88"/>
        <v>5.3913033043478206E-2</v>
      </c>
      <c r="BI423" s="282">
        <f t="shared" si="90"/>
        <v>15</v>
      </c>
    </row>
    <row r="424" spans="1:61" hidden="1">
      <c r="A424" s="54" t="s">
        <v>150</v>
      </c>
      <c r="B424" s="55" t="s">
        <v>1507</v>
      </c>
      <c r="C424" s="55" t="s">
        <v>1508</v>
      </c>
      <c r="D424" s="44" t="s">
        <v>1509</v>
      </c>
      <c r="E424" s="56">
        <v>24</v>
      </c>
      <c r="F424" s="46" t="s">
        <v>5814</v>
      </c>
      <c r="G424" s="47" t="s">
        <v>5814</v>
      </c>
      <c r="H424" s="47" t="s">
        <v>5882</v>
      </c>
      <c r="I424" s="48" t="s">
        <v>5988</v>
      </c>
      <c r="J424" s="48" t="s">
        <v>5994</v>
      </c>
      <c r="K424" s="48" t="s">
        <v>5863</v>
      </c>
      <c r="L424" s="45">
        <v>114</v>
      </c>
      <c r="M424" s="47" t="s">
        <v>161</v>
      </c>
      <c r="N424" s="60">
        <v>21</v>
      </c>
      <c r="O424" s="58">
        <v>30</v>
      </c>
      <c r="P424" s="58">
        <v>11</v>
      </c>
      <c r="Q424" s="132">
        <v>21</v>
      </c>
      <c r="R424" s="60">
        <v>27</v>
      </c>
      <c r="S424" s="58">
        <v>45</v>
      </c>
      <c r="T424" s="58">
        <v>13</v>
      </c>
      <c r="U424" s="132">
        <v>9</v>
      </c>
      <c r="V424" s="58">
        <v>7</v>
      </c>
      <c r="W424" s="58">
        <v>30</v>
      </c>
      <c r="X424" s="58">
        <v>7</v>
      </c>
      <c r="Y424" s="132">
        <v>4</v>
      </c>
      <c r="Z424" s="61">
        <v>6</v>
      </c>
      <c r="AA424" s="59">
        <v>15</v>
      </c>
      <c r="AB424" s="59">
        <v>4</v>
      </c>
      <c r="AC424" s="132">
        <v>7</v>
      </c>
      <c r="AD424" s="61">
        <v>20</v>
      </c>
      <c r="AE424" s="59">
        <v>29</v>
      </c>
      <c r="AF424" s="59">
        <v>15</v>
      </c>
      <c r="AG424" s="132">
        <v>13</v>
      </c>
      <c r="AH424" s="61">
        <v>7</v>
      </c>
      <c r="AI424" s="132">
        <v>10</v>
      </c>
      <c r="AJ424" s="64">
        <f>IFERROR(VLOOKUP($B424,STOCK!$A:$H,3,0)," ")</f>
        <v>38</v>
      </c>
      <c r="AK424" s="65">
        <f>IFERROR(VLOOKUP($B424,STOCK!$A:$H,4,0)," ")</f>
        <v>82</v>
      </c>
      <c r="AL424" s="65">
        <f>IFERROR(VLOOKUP($B424,STOCK!$A:$H,5,0)," ")</f>
        <v>26</v>
      </c>
      <c r="AM424" s="65">
        <f>IFERROR(VLOOKUP($B424,STOCK!$A:$H,6,0)," ")</f>
        <v>39</v>
      </c>
      <c r="AN424" s="65">
        <f>IFERROR(VLOOKUP($B424,STOCK!$A:$H,7,0)," ")</f>
        <v>94</v>
      </c>
      <c r="AO424" s="65">
        <f>IFERROR(VLOOKUP($B424,STOCK!$A:$H,8,0)," ")</f>
        <v>113</v>
      </c>
      <c r="AP424" s="62">
        <f t="shared" si="78"/>
        <v>54.285714285714285</v>
      </c>
      <c r="AQ424" s="50">
        <f t="shared" si="79"/>
        <v>273.33333333333331</v>
      </c>
      <c r="AR424" s="50">
        <f t="shared" si="80"/>
        <v>195</v>
      </c>
      <c r="AS424" s="50">
        <f t="shared" si="81"/>
        <v>167.14285714285714</v>
      </c>
      <c r="AT424" s="50">
        <f t="shared" si="82"/>
        <v>216.92307692307693</v>
      </c>
      <c r="AU424" s="63">
        <f t="shared" si="89"/>
        <v>339</v>
      </c>
      <c r="AV424" s="67">
        <v>5440.0000600000003</v>
      </c>
      <c r="AW424" s="133">
        <v>5424.1201300000002</v>
      </c>
      <c r="AX424" s="49">
        <v>6250</v>
      </c>
      <c r="AY424" s="51">
        <f t="shared" si="83"/>
        <v>0.14889704615187083</v>
      </c>
      <c r="AZ424" s="51">
        <f t="shared" si="84"/>
        <v>0.12959999039999995</v>
      </c>
      <c r="BA424" s="49">
        <v>5900</v>
      </c>
      <c r="BB424" s="52">
        <v>3</v>
      </c>
      <c r="BC424" s="51">
        <f t="shared" si="85"/>
        <v>8.4558811567365888E-2</v>
      </c>
      <c r="BD424" s="51">
        <f t="shared" si="86"/>
        <v>7.7966091525423678E-2</v>
      </c>
      <c r="BE424" s="49">
        <v>5750</v>
      </c>
      <c r="BF424" s="52">
        <v>6</v>
      </c>
      <c r="BG424" s="51">
        <f t="shared" si="87"/>
        <v>5.6985282459721009E-2</v>
      </c>
      <c r="BH424" s="51">
        <f t="shared" si="88"/>
        <v>5.3913033043478206E-2</v>
      </c>
      <c r="BI424" s="282">
        <f t="shared" si="90"/>
        <v>64</v>
      </c>
    </row>
    <row r="425" spans="1:61" hidden="1">
      <c r="A425" s="54" t="s">
        <v>150</v>
      </c>
      <c r="B425" s="55" t="s">
        <v>1510</v>
      </c>
      <c r="C425" s="55" t="s">
        <v>1511</v>
      </c>
      <c r="D425" s="44" t="s">
        <v>1512</v>
      </c>
      <c r="E425" s="56">
        <v>24</v>
      </c>
      <c r="F425" s="46" t="s">
        <v>5814</v>
      </c>
      <c r="G425" s="47" t="s">
        <v>5814</v>
      </c>
      <c r="H425" s="47" t="s">
        <v>5882</v>
      </c>
      <c r="I425" s="48" t="s">
        <v>5988</v>
      </c>
      <c r="J425" s="48" t="s">
        <v>5994</v>
      </c>
      <c r="K425" s="48" t="s">
        <v>5863</v>
      </c>
      <c r="L425" s="45">
        <v>114</v>
      </c>
      <c r="M425" s="47" t="s">
        <v>161</v>
      </c>
      <c r="N425" s="60">
        <v>11</v>
      </c>
      <c r="O425" s="58">
        <v>15</v>
      </c>
      <c r="P425" s="58">
        <v>13</v>
      </c>
      <c r="Q425" s="132">
        <v>11</v>
      </c>
      <c r="R425" s="60">
        <v>17</v>
      </c>
      <c r="S425" s="58">
        <v>30</v>
      </c>
      <c r="T425" s="58">
        <v>26</v>
      </c>
      <c r="U425" s="132">
        <v>29</v>
      </c>
      <c r="V425" s="58">
        <v>4</v>
      </c>
      <c r="W425" s="58">
        <v>13</v>
      </c>
      <c r="X425" s="58">
        <v>10</v>
      </c>
      <c r="Y425" s="132">
        <v>6</v>
      </c>
      <c r="Z425" s="61">
        <v>3</v>
      </c>
      <c r="AA425" s="59">
        <v>16</v>
      </c>
      <c r="AB425" s="59">
        <v>1</v>
      </c>
      <c r="AC425" s="132">
        <v>3</v>
      </c>
      <c r="AD425" s="61">
        <v>1</v>
      </c>
      <c r="AE425" s="59">
        <v>20</v>
      </c>
      <c r="AF425" s="59">
        <v>1</v>
      </c>
      <c r="AG425" s="132">
        <v>0</v>
      </c>
      <c r="AH425" s="61">
        <v>5</v>
      </c>
      <c r="AI425" s="132">
        <v>7</v>
      </c>
      <c r="AJ425" s="64">
        <f>IFERROR(VLOOKUP($B425,STOCK!$A:$H,3,0)," ")</f>
        <v>27</v>
      </c>
      <c r="AK425" s="65">
        <f>IFERROR(VLOOKUP($B425,STOCK!$A:$H,4,0)," ")</f>
        <v>90</v>
      </c>
      <c r="AL425" s="65">
        <f>IFERROR(VLOOKUP($B425,STOCK!$A:$H,5,0)," ")</f>
        <v>33</v>
      </c>
      <c r="AM425" s="65">
        <f>IFERROR(VLOOKUP($B425,STOCK!$A:$H,6,0)," ")</f>
        <v>39</v>
      </c>
      <c r="AN425" s="65">
        <f>IFERROR(VLOOKUP($B425,STOCK!$A:$H,7,0)," ")</f>
        <v>72</v>
      </c>
      <c r="AO425" s="65">
        <f>IFERROR(VLOOKUP($B425,STOCK!$A:$H,8,0)," ")</f>
        <v>85</v>
      </c>
      <c r="AP425" s="62">
        <f t="shared" si="78"/>
        <v>73.63636363636364</v>
      </c>
      <c r="AQ425" s="50">
        <f t="shared" si="79"/>
        <v>93.103448275862064</v>
      </c>
      <c r="AR425" s="50">
        <f t="shared" si="80"/>
        <v>165</v>
      </c>
      <c r="AS425" s="50">
        <f t="shared" si="81"/>
        <v>390</v>
      </c>
      <c r="AT425" s="50" t="str">
        <f t="shared" si="82"/>
        <v>SV</v>
      </c>
      <c r="AU425" s="63">
        <f t="shared" si="89"/>
        <v>364.28571428571428</v>
      </c>
      <c r="AV425" s="67">
        <v>5440.0000600000003</v>
      </c>
      <c r="AW425" s="133">
        <v>5421.9168300000001</v>
      </c>
      <c r="AX425" s="49">
        <v>6250</v>
      </c>
      <c r="AY425" s="51">
        <f t="shared" si="83"/>
        <v>0.14889704615187083</v>
      </c>
      <c r="AZ425" s="51">
        <f t="shared" si="84"/>
        <v>0.12959999039999995</v>
      </c>
      <c r="BA425" s="49">
        <v>5900</v>
      </c>
      <c r="BB425" s="52">
        <v>3</v>
      </c>
      <c r="BC425" s="51">
        <f t="shared" si="85"/>
        <v>8.4558811567365888E-2</v>
      </c>
      <c r="BD425" s="51">
        <f t="shared" si="86"/>
        <v>7.7966091525423678E-2</v>
      </c>
      <c r="BE425" s="49">
        <v>5750</v>
      </c>
      <c r="BF425" s="52">
        <v>6</v>
      </c>
      <c r="BG425" s="51">
        <f t="shared" si="87"/>
        <v>5.6985282459721009E-2</v>
      </c>
      <c r="BH425" s="51">
        <f t="shared" si="88"/>
        <v>5.3913033043478206E-2</v>
      </c>
      <c r="BI425" s="282">
        <f t="shared" si="90"/>
        <v>56</v>
      </c>
    </row>
    <row r="426" spans="1:61" hidden="1">
      <c r="A426" s="54" t="s">
        <v>150</v>
      </c>
      <c r="B426" s="55" t="s">
        <v>1513</v>
      </c>
      <c r="C426" s="55" t="s">
        <v>1514</v>
      </c>
      <c r="D426" s="44" t="s">
        <v>1515</v>
      </c>
      <c r="E426" s="56">
        <v>24</v>
      </c>
      <c r="F426" s="46" t="s">
        <v>5814</v>
      </c>
      <c r="G426" s="47" t="s">
        <v>5814</v>
      </c>
      <c r="H426" s="47" t="s">
        <v>5882</v>
      </c>
      <c r="I426" s="48" t="s">
        <v>5988</v>
      </c>
      <c r="J426" s="48" t="s">
        <v>5994</v>
      </c>
      <c r="K426" s="48" t="s">
        <v>5863</v>
      </c>
      <c r="L426" s="45">
        <v>114</v>
      </c>
      <c r="M426" s="47" t="s">
        <v>161</v>
      </c>
      <c r="N426" s="60">
        <v>8</v>
      </c>
      <c r="O426" s="58">
        <v>30</v>
      </c>
      <c r="P426" s="58">
        <v>19</v>
      </c>
      <c r="Q426" s="132">
        <v>12</v>
      </c>
      <c r="R426" s="60">
        <v>20</v>
      </c>
      <c r="S426" s="58">
        <v>52</v>
      </c>
      <c r="T426" s="58">
        <v>32</v>
      </c>
      <c r="U426" s="132">
        <v>48</v>
      </c>
      <c r="V426" s="58">
        <v>1</v>
      </c>
      <c r="W426" s="58">
        <v>17</v>
      </c>
      <c r="X426" s="58">
        <v>6</v>
      </c>
      <c r="Y426" s="132">
        <v>7</v>
      </c>
      <c r="Z426" s="61">
        <v>1</v>
      </c>
      <c r="AA426" s="59">
        <v>38</v>
      </c>
      <c r="AB426" s="59">
        <v>3</v>
      </c>
      <c r="AC426" s="132">
        <v>6</v>
      </c>
      <c r="AD426" s="61">
        <v>5</v>
      </c>
      <c r="AE426" s="59">
        <v>27</v>
      </c>
      <c r="AF426" s="59">
        <v>23</v>
      </c>
      <c r="AG426" s="132">
        <v>18</v>
      </c>
      <c r="AH426" s="61">
        <v>10</v>
      </c>
      <c r="AI426" s="132">
        <v>17</v>
      </c>
      <c r="AJ426" s="64">
        <f>IFERROR(VLOOKUP($B426,STOCK!$A:$H,3,0)," ")</f>
        <v>71</v>
      </c>
      <c r="AK426" s="65">
        <f>IFERROR(VLOOKUP($B426,STOCK!$A:$H,4,0)," ")</f>
        <v>93</v>
      </c>
      <c r="AL426" s="65">
        <f>IFERROR(VLOOKUP($B426,STOCK!$A:$H,5,0)," ")</f>
        <v>80</v>
      </c>
      <c r="AM426" s="65">
        <f>IFERROR(VLOOKUP($B426,STOCK!$A:$H,6,0)," ")</f>
        <v>68</v>
      </c>
      <c r="AN426" s="65">
        <f>IFERROR(VLOOKUP($B426,STOCK!$A:$H,7,0)," ")</f>
        <v>204</v>
      </c>
      <c r="AO426" s="65">
        <f>IFERROR(VLOOKUP($B426,STOCK!$A:$H,8,0)," ")</f>
        <v>267</v>
      </c>
      <c r="AP426" s="62">
        <f t="shared" si="78"/>
        <v>177.5</v>
      </c>
      <c r="AQ426" s="50">
        <f t="shared" si="79"/>
        <v>58.125</v>
      </c>
      <c r="AR426" s="50">
        <f t="shared" si="80"/>
        <v>342.85714285714289</v>
      </c>
      <c r="AS426" s="50">
        <f t="shared" si="81"/>
        <v>340</v>
      </c>
      <c r="AT426" s="50">
        <f t="shared" si="82"/>
        <v>340</v>
      </c>
      <c r="AU426" s="63">
        <f t="shared" si="89"/>
        <v>471.17647058823525</v>
      </c>
      <c r="AV426" s="67">
        <v>5440.0000600000003</v>
      </c>
      <c r="AW426" s="133">
        <v>5378.3499000000002</v>
      </c>
      <c r="AX426" s="49">
        <v>6250</v>
      </c>
      <c r="AY426" s="51">
        <f t="shared" si="83"/>
        <v>0.14889704615187083</v>
      </c>
      <c r="AZ426" s="51">
        <f t="shared" si="84"/>
        <v>0.12959999039999995</v>
      </c>
      <c r="BA426" s="49">
        <v>5900</v>
      </c>
      <c r="BB426" s="52">
        <v>3</v>
      </c>
      <c r="BC426" s="51">
        <f t="shared" si="85"/>
        <v>8.4558811567365888E-2</v>
      </c>
      <c r="BD426" s="51">
        <f t="shared" si="86"/>
        <v>7.7966091525423678E-2</v>
      </c>
      <c r="BE426" s="49">
        <v>5750</v>
      </c>
      <c r="BF426" s="52">
        <v>6</v>
      </c>
      <c r="BG426" s="51">
        <f t="shared" si="87"/>
        <v>5.6985282459721009E-2</v>
      </c>
      <c r="BH426" s="51">
        <f t="shared" si="88"/>
        <v>5.3913033043478206E-2</v>
      </c>
      <c r="BI426" s="282">
        <f t="shared" si="90"/>
        <v>108</v>
      </c>
    </row>
    <row r="427" spans="1:61" hidden="1">
      <c r="A427" s="54" t="s">
        <v>150</v>
      </c>
      <c r="B427" s="55" t="s">
        <v>1516</v>
      </c>
      <c r="C427" s="55" t="s">
        <v>1517</v>
      </c>
      <c r="D427" s="44" t="s">
        <v>1518</v>
      </c>
      <c r="E427" s="56">
        <v>24</v>
      </c>
      <c r="F427" s="46" t="s">
        <v>5814</v>
      </c>
      <c r="G427" s="47" t="s">
        <v>5814</v>
      </c>
      <c r="H427" s="47" t="s">
        <v>5882</v>
      </c>
      <c r="I427" s="48" t="s">
        <v>5988</v>
      </c>
      <c r="J427" s="48" t="s">
        <v>5994</v>
      </c>
      <c r="K427" s="48" t="s">
        <v>5863</v>
      </c>
      <c r="L427" s="45">
        <v>114</v>
      </c>
      <c r="M427" s="47" t="s">
        <v>161</v>
      </c>
      <c r="N427" s="60">
        <v>6</v>
      </c>
      <c r="O427" s="58">
        <v>18</v>
      </c>
      <c r="P427" s="58">
        <v>1</v>
      </c>
      <c r="Q427" s="132">
        <v>3</v>
      </c>
      <c r="R427" s="60">
        <v>15</v>
      </c>
      <c r="S427" s="58">
        <v>12</v>
      </c>
      <c r="T427" s="58">
        <v>21</v>
      </c>
      <c r="U427" s="132">
        <v>20</v>
      </c>
      <c r="V427" s="58">
        <v>2</v>
      </c>
      <c r="W427" s="58">
        <v>9</v>
      </c>
      <c r="X427" s="58">
        <v>7</v>
      </c>
      <c r="Y427" s="132">
        <v>5</v>
      </c>
      <c r="Z427" s="61">
        <v>3</v>
      </c>
      <c r="AA427" s="59">
        <v>17</v>
      </c>
      <c r="AB427" s="59">
        <v>0</v>
      </c>
      <c r="AC427" s="132">
        <v>0</v>
      </c>
      <c r="AD427" s="61">
        <v>2</v>
      </c>
      <c r="AE427" s="59">
        <v>20</v>
      </c>
      <c r="AF427" s="59">
        <v>17</v>
      </c>
      <c r="AG427" s="132">
        <v>15</v>
      </c>
      <c r="AH427" s="61">
        <v>4</v>
      </c>
      <c r="AI427" s="132">
        <v>5</v>
      </c>
      <c r="AJ427" s="64">
        <f>IFERROR(VLOOKUP($B427,STOCK!$A:$H,3,0)," ")</f>
        <v>30</v>
      </c>
      <c r="AK427" s="65">
        <f>IFERROR(VLOOKUP($B427,STOCK!$A:$H,4,0)," ")</f>
        <v>21</v>
      </c>
      <c r="AL427" s="65">
        <f>IFERROR(VLOOKUP($B427,STOCK!$A:$H,5,0)," ")</f>
        <v>12</v>
      </c>
      <c r="AM427" s="65">
        <f>IFERROR(VLOOKUP($B427,STOCK!$A:$H,6,0)," ")</f>
        <v>24</v>
      </c>
      <c r="AN427" s="65">
        <f>IFERROR(VLOOKUP($B427,STOCK!$A:$H,7,0)," ")</f>
        <v>44</v>
      </c>
      <c r="AO427" s="65">
        <f>IFERROR(VLOOKUP($B427,STOCK!$A:$H,8,0)," ")</f>
        <v>86</v>
      </c>
      <c r="AP427" s="62">
        <f t="shared" si="78"/>
        <v>300</v>
      </c>
      <c r="AQ427" s="50">
        <f t="shared" si="79"/>
        <v>31.5</v>
      </c>
      <c r="AR427" s="50">
        <f t="shared" si="80"/>
        <v>72</v>
      </c>
      <c r="AS427" s="50" t="str">
        <f t="shared" si="81"/>
        <v>SV</v>
      </c>
      <c r="AT427" s="50">
        <f t="shared" si="82"/>
        <v>88</v>
      </c>
      <c r="AU427" s="63">
        <f t="shared" si="89"/>
        <v>516</v>
      </c>
      <c r="AV427" s="67">
        <v>5440.0000600000003</v>
      </c>
      <c r="AW427" s="133">
        <v>5372.6206599999996</v>
      </c>
      <c r="AX427" s="49">
        <v>6250</v>
      </c>
      <c r="AY427" s="51">
        <f t="shared" si="83"/>
        <v>0.14889704615187083</v>
      </c>
      <c r="AZ427" s="51">
        <f t="shared" si="84"/>
        <v>0.12959999039999995</v>
      </c>
      <c r="BA427" s="49">
        <v>5900</v>
      </c>
      <c r="BB427" s="52">
        <v>3</v>
      </c>
      <c r="BC427" s="51">
        <f t="shared" si="85"/>
        <v>8.4558811567365888E-2</v>
      </c>
      <c r="BD427" s="51">
        <f t="shared" si="86"/>
        <v>7.7966091525423678E-2</v>
      </c>
      <c r="BE427" s="49">
        <v>5750</v>
      </c>
      <c r="BF427" s="52">
        <v>6</v>
      </c>
      <c r="BG427" s="51">
        <f t="shared" si="87"/>
        <v>5.6985282459721009E-2</v>
      </c>
      <c r="BH427" s="51">
        <f t="shared" si="88"/>
        <v>5.3913033043478206E-2</v>
      </c>
      <c r="BI427" s="282">
        <f t="shared" si="90"/>
        <v>48</v>
      </c>
    </row>
    <row r="428" spans="1:61" hidden="1">
      <c r="A428" s="54" t="s">
        <v>150</v>
      </c>
      <c r="B428" s="55" t="s">
        <v>1519</v>
      </c>
      <c r="C428" s="55" t="s">
        <v>1520</v>
      </c>
      <c r="D428" s="44" t="s">
        <v>1521</v>
      </c>
      <c r="E428" s="56">
        <v>24</v>
      </c>
      <c r="F428" s="46" t="s">
        <v>5814</v>
      </c>
      <c r="G428" s="47" t="s">
        <v>5814</v>
      </c>
      <c r="H428" s="47" t="s">
        <v>5882</v>
      </c>
      <c r="I428" s="48" t="s">
        <v>5988</v>
      </c>
      <c r="J428" s="48" t="s">
        <v>5994</v>
      </c>
      <c r="K428" s="48" t="s">
        <v>5863</v>
      </c>
      <c r="L428" s="45">
        <v>114</v>
      </c>
      <c r="M428" s="47" t="s">
        <v>161</v>
      </c>
      <c r="N428" s="60">
        <v>5</v>
      </c>
      <c r="O428" s="58">
        <v>13</v>
      </c>
      <c r="P428" s="58">
        <v>1</v>
      </c>
      <c r="Q428" s="132">
        <v>1</v>
      </c>
      <c r="R428" s="60">
        <v>15</v>
      </c>
      <c r="S428" s="58">
        <v>26</v>
      </c>
      <c r="T428" s="58">
        <v>8</v>
      </c>
      <c r="U428" s="132">
        <v>14</v>
      </c>
      <c r="V428" s="58">
        <v>3</v>
      </c>
      <c r="W428" s="58">
        <v>12</v>
      </c>
      <c r="X428" s="58">
        <v>3</v>
      </c>
      <c r="Y428" s="132">
        <v>3</v>
      </c>
      <c r="Z428" s="61">
        <v>3</v>
      </c>
      <c r="AA428" s="59">
        <v>8</v>
      </c>
      <c r="AB428" s="59">
        <v>1</v>
      </c>
      <c r="AC428" s="132">
        <v>1</v>
      </c>
      <c r="AD428" s="61">
        <v>8</v>
      </c>
      <c r="AE428" s="59">
        <v>10</v>
      </c>
      <c r="AF428" s="59">
        <v>6</v>
      </c>
      <c r="AG428" s="132">
        <v>4</v>
      </c>
      <c r="AH428" s="61">
        <v>0</v>
      </c>
      <c r="AI428" s="132">
        <v>1</v>
      </c>
      <c r="AJ428" s="64">
        <f>IFERROR(VLOOKUP($B428,STOCK!$A:$H,3,0)," ")</f>
        <v>19</v>
      </c>
      <c r="AK428" s="65">
        <f>IFERROR(VLOOKUP($B428,STOCK!$A:$H,4,0)," ")</f>
        <v>67</v>
      </c>
      <c r="AL428" s="65">
        <f>IFERROR(VLOOKUP($B428,STOCK!$A:$H,5,0)," ")</f>
        <v>23</v>
      </c>
      <c r="AM428" s="65">
        <f>IFERROR(VLOOKUP($B428,STOCK!$A:$H,6,0)," ")</f>
        <v>47</v>
      </c>
      <c r="AN428" s="65">
        <f>IFERROR(VLOOKUP($B428,STOCK!$A:$H,7,0)," ")</f>
        <v>24</v>
      </c>
      <c r="AO428" s="65">
        <f>IFERROR(VLOOKUP($B428,STOCK!$A:$H,8,0)," ")</f>
        <v>90</v>
      </c>
      <c r="AP428" s="62">
        <f t="shared" si="78"/>
        <v>570</v>
      </c>
      <c r="AQ428" s="50">
        <f t="shared" si="79"/>
        <v>143.57142857142856</v>
      </c>
      <c r="AR428" s="50">
        <f t="shared" si="80"/>
        <v>230</v>
      </c>
      <c r="AS428" s="50">
        <f t="shared" si="81"/>
        <v>1410</v>
      </c>
      <c r="AT428" s="50">
        <f t="shared" si="82"/>
        <v>180</v>
      </c>
      <c r="AU428" s="63">
        <f t="shared" si="89"/>
        <v>2700</v>
      </c>
      <c r="AV428" s="67">
        <v>5440.0000600000003</v>
      </c>
      <c r="AW428" s="133">
        <v>5400.4406499999996</v>
      </c>
      <c r="AX428" s="49">
        <v>6250</v>
      </c>
      <c r="AY428" s="51">
        <f t="shared" si="83"/>
        <v>0.14889704615187083</v>
      </c>
      <c r="AZ428" s="51">
        <f t="shared" si="84"/>
        <v>0.12959999039999995</v>
      </c>
      <c r="BA428" s="49">
        <v>5900</v>
      </c>
      <c r="BB428" s="52">
        <v>3</v>
      </c>
      <c r="BC428" s="51">
        <f t="shared" si="85"/>
        <v>8.4558811567365888E-2</v>
      </c>
      <c r="BD428" s="51">
        <f t="shared" si="86"/>
        <v>7.7966091525423678E-2</v>
      </c>
      <c r="BE428" s="49">
        <v>5750</v>
      </c>
      <c r="BF428" s="52">
        <v>6</v>
      </c>
      <c r="BG428" s="51">
        <f t="shared" si="87"/>
        <v>5.6985282459721009E-2</v>
      </c>
      <c r="BH428" s="51">
        <f t="shared" si="88"/>
        <v>5.3913033043478206E-2</v>
      </c>
      <c r="BI428" s="282">
        <f t="shared" si="90"/>
        <v>24</v>
      </c>
    </row>
    <row r="429" spans="1:61" hidden="1">
      <c r="A429" s="54" t="s">
        <v>150</v>
      </c>
      <c r="B429" s="55" t="s">
        <v>1522</v>
      </c>
      <c r="C429" s="55" t="s">
        <v>1523</v>
      </c>
      <c r="D429" s="44" t="s">
        <v>1524</v>
      </c>
      <c r="E429" s="56">
        <v>24</v>
      </c>
      <c r="F429" s="46" t="s">
        <v>5814</v>
      </c>
      <c r="G429" s="47" t="s">
        <v>5814</v>
      </c>
      <c r="H429" s="47" t="s">
        <v>5882</v>
      </c>
      <c r="I429" s="48" t="s">
        <v>5988</v>
      </c>
      <c r="J429" s="48" t="s">
        <v>5994</v>
      </c>
      <c r="K429" s="48" t="s">
        <v>5863</v>
      </c>
      <c r="L429" s="45">
        <v>114</v>
      </c>
      <c r="M429" s="47" t="s">
        <v>161</v>
      </c>
      <c r="N429" s="60">
        <v>15</v>
      </c>
      <c r="O429" s="58">
        <v>30</v>
      </c>
      <c r="P429" s="58">
        <v>3</v>
      </c>
      <c r="Q429" s="132">
        <v>7</v>
      </c>
      <c r="R429" s="60">
        <v>17</v>
      </c>
      <c r="S429" s="58">
        <v>22</v>
      </c>
      <c r="T429" s="58">
        <v>39</v>
      </c>
      <c r="U429" s="132">
        <v>37</v>
      </c>
      <c r="V429" s="58">
        <v>2</v>
      </c>
      <c r="W429" s="58">
        <v>19</v>
      </c>
      <c r="X429" s="58">
        <v>4</v>
      </c>
      <c r="Y429" s="132">
        <v>1</v>
      </c>
      <c r="Z429" s="61">
        <v>4</v>
      </c>
      <c r="AA429" s="59">
        <v>11</v>
      </c>
      <c r="AB429" s="59">
        <v>1</v>
      </c>
      <c r="AC429" s="132">
        <v>4</v>
      </c>
      <c r="AD429" s="61">
        <v>3</v>
      </c>
      <c r="AE429" s="59">
        <v>23</v>
      </c>
      <c r="AF429" s="59">
        <v>13</v>
      </c>
      <c r="AG429" s="132">
        <v>12</v>
      </c>
      <c r="AH429" s="61">
        <v>3</v>
      </c>
      <c r="AI429" s="132">
        <v>5</v>
      </c>
      <c r="AJ429" s="64">
        <f>IFERROR(VLOOKUP($B429,STOCK!$A:$H,3,0)," ")</f>
        <v>27</v>
      </c>
      <c r="AK429" s="65">
        <f>IFERROR(VLOOKUP($B429,STOCK!$A:$H,4,0)," ")</f>
        <v>45</v>
      </c>
      <c r="AL429" s="65">
        <f>IFERROR(VLOOKUP($B429,STOCK!$A:$H,5,0)," ")</f>
        <v>50</v>
      </c>
      <c r="AM429" s="65">
        <f>IFERROR(VLOOKUP($B429,STOCK!$A:$H,6,0)," ")</f>
        <v>33</v>
      </c>
      <c r="AN429" s="65">
        <f>IFERROR(VLOOKUP($B429,STOCK!$A:$H,7,0)," ")</f>
        <v>29</v>
      </c>
      <c r="AO429" s="65">
        <f>IFERROR(VLOOKUP($B429,STOCK!$A:$H,8,0)," ")</f>
        <v>87</v>
      </c>
      <c r="AP429" s="62">
        <f t="shared" si="78"/>
        <v>115.71428571428572</v>
      </c>
      <c r="AQ429" s="50">
        <f t="shared" si="79"/>
        <v>36.486486486486484</v>
      </c>
      <c r="AR429" s="50">
        <f t="shared" si="80"/>
        <v>1500</v>
      </c>
      <c r="AS429" s="50">
        <f t="shared" si="81"/>
        <v>247.5</v>
      </c>
      <c r="AT429" s="50">
        <f t="shared" si="82"/>
        <v>72.5</v>
      </c>
      <c r="AU429" s="63">
        <f t="shared" si="89"/>
        <v>522</v>
      </c>
      <c r="AV429" s="67">
        <v>5440.0000600000003</v>
      </c>
      <c r="AW429" s="133">
        <v>5413.1710599999997</v>
      </c>
      <c r="AX429" s="49">
        <v>6250</v>
      </c>
      <c r="AY429" s="51">
        <f t="shared" si="83"/>
        <v>0.14889704615187083</v>
      </c>
      <c r="AZ429" s="51">
        <f t="shared" si="84"/>
        <v>0.12959999039999995</v>
      </c>
      <c r="BA429" s="49">
        <v>5900</v>
      </c>
      <c r="BB429" s="52">
        <v>3</v>
      </c>
      <c r="BC429" s="51">
        <f t="shared" si="85"/>
        <v>8.4558811567365888E-2</v>
      </c>
      <c r="BD429" s="51">
        <f t="shared" si="86"/>
        <v>7.7966091525423678E-2</v>
      </c>
      <c r="BE429" s="49">
        <v>5750</v>
      </c>
      <c r="BF429" s="52">
        <v>6</v>
      </c>
      <c r="BG429" s="51">
        <f t="shared" si="87"/>
        <v>5.6985282459721009E-2</v>
      </c>
      <c r="BH429" s="51">
        <f t="shared" si="88"/>
        <v>5.3913033043478206E-2</v>
      </c>
      <c r="BI429" s="282">
        <f t="shared" si="90"/>
        <v>66</v>
      </c>
    </row>
    <row r="430" spans="1:61" hidden="1">
      <c r="A430" s="54" t="s">
        <v>150</v>
      </c>
      <c r="B430" s="55" t="s">
        <v>1525</v>
      </c>
      <c r="C430" s="55" t="s">
        <v>1526</v>
      </c>
      <c r="D430" s="44" t="s">
        <v>1527</v>
      </c>
      <c r="E430" s="56">
        <v>24</v>
      </c>
      <c r="F430" s="46" t="s">
        <v>5814</v>
      </c>
      <c r="G430" s="47" t="s">
        <v>5814</v>
      </c>
      <c r="H430" s="47" t="s">
        <v>5882</v>
      </c>
      <c r="I430" s="48" t="s">
        <v>5988</v>
      </c>
      <c r="J430" s="48" t="s">
        <v>5994</v>
      </c>
      <c r="K430" s="48" t="s">
        <v>5863</v>
      </c>
      <c r="L430" s="45">
        <v>114</v>
      </c>
      <c r="M430" s="47" t="s">
        <v>161</v>
      </c>
      <c r="N430" s="60">
        <v>5</v>
      </c>
      <c r="O430" s="58">
        <v>21</v>
      </c>
      <c r="P430" s="58">
        <v>7</v>
      </c>
      <c r="Q430" s="132">
        <v>11</v>
      </c>
      <c r="R430" s="60">
        <v>16</v>
      </c>
      <c r="S430" s="58">
        <v>16</v>
      </c>
      <c r="T430" s="58">
        <v>21</v>
      </c>
      <c r="U430" s="132">
        <v>23</v>
      </c>
      <c r="V430" s="58">
        <v>3</v>
      </c>
      <c r="W430" s="58">
        <v>12</v>
      </c>
      <c r="X430" s="58">
        <v>10</v>
      </c>
      <c r="Y430" s="132">
        <v>11</v>
      </c>
      <c r="Z430" s="61">
        <v>4</v>
      </c>
      <c r="AA430" s="59">
        <v>18</v>
      </c>
      <c r="AB430" s="59">
        <v>5</v>
      </c>
      <c r="AC430" s="132">
        <v>5</v>
      </c>
      <c r="AD430" s="61">
        <v>7</v>
      </c>
      <c r="AE430" s="59">
        <v>27</v>
      </c>
      <c r="AF430" s="59">
        <v>12</v>
      </c>
      <c r="AG430" s="132">
        <v>9</v>
      </c>
      <c r="AH430" s="61">
        <v>5</v>
      </c>
      <c r="AI430" s="132">
        <v>7</v>
      </c>
      <c r="AJ430" s="64">
        <f>IFERROR(VLOOKUP($B430,STOCK!$A:$H,3,0)," ")</f>
        <v>14</v>
      </c>
      <c r="AK430" s="65">
        <f>IFERROR(VLOOKUP($B430,STOCK!$A:$H,4,0)," ")</f>
        <v>26</v>
      </c>
      <c r="AL430" s="65">
        <f>IFERROR(VLOOKUP($B430,STOCK!$A:$H,5,0)," ")</f>
        <v>36</v>
      </c>
      <c r="AM430" s="65">
        <f>IFERROR(VLOOKUP($B430,STOCK!$A:$H,6,0)," ")</f>
        <v>24</v>
      </c>
      <c r="AN430" s="65">
        <f>IFERROR(VLOOKUP($B430,STOCK!$A:$H,7,0)," ")</f>
        <v>71</v>
      </c>
      <c r="AO430" s="65">
        <f>IFERROR(VLOOKUP($B430,STOCK!$A:$H,8,0)," ")</f>
        <v>84</v>
      </c>
      <c r="AP430" s="62">
        <f t="shared" si="78"/>
        <v>38.18181818181818</v>
      </c>
      <c r="AQ430" s="50">
        <f t="shared" si="79"/>
        <v>33.913043478260867</v>
      </c>
      <c r="AR430" s="50">
        <f t="shared" si="80"/>
        <v>98.181818181818187</v>
      </c>
      <c r="AS430" s="50">
        <f t="shared" si="81"/>
        <v>144</v>
      </c>
      <c r="AT430" s="50">
        <f t="shared" si="82"/>
        <v>236.66666666666669</v>
      </c>
      <c r="AU430" s="63">
        <f t="shared" si="89"/>
        <v>360</v>
      </c>
      <c r="AV430" s="67">
        <v>5440.0000600000003</v>
      </c>
      <c r="AW430" s="133">
        <v>5413.8818799999999</v>
      </c>
      <c r="AX430" s="49">
        <v>6250</v>
      </c>
      <c r="AY430" s="51">
        <f t="shared" si="83"/>
        <v>0.14889704615187083</v>
      </c>
      <c r="AZ430" s="51">
        <f t="shared" si="84"/>
        <v>0.12959999039999995</v>
      </c>
      <c r="BA430" s="49">
        <v>5900</v>
      </c>
      <c r="BB430" s="52">
        <v>3</v>
      </c>
      <c r="BC430" s="51">
        <f t="shared" si="85"/>
        <v>8.4558811567365888E-2</v>
      </c>
      <c r="BD430" s="51">
        <f t="shared" si="86"/>
        <v>7.7966091525423678E-2</v>
      </c>
      <c r="BE430" s="49">
        <v>5750</v>
      </c>
      <c r="BF430" s="52">
        <v>6</v>
      </c>
      <c r="BG430" s="51">
        <f t="shared" si="87"/>
        <v>5.6985282459721009E-2</v>
      </c>
      <c r="BH430" s="51">
        <f t="shared" si="88"/>
        <v>5.3913033043478206E-2</v>
      </c>
      <c r="BI430" s="282">
        <f t="shared" si="90"/>
        <v>66</v>
      </c>
    </row>
    <row r="431" spans="1:61" hidden="1">
      <c r="A431" s="54" t="s">
        <v>150</v>
      </c>
      <c r="B431" s="55" t="s">
        <v>1528</v>
      </c>
      <c r="C431" s="55" t="s">
        <v>1529</v>
      </c>
      <c r="D431" s="44" t="s">
        <v>1530</v>
      </c>
      <c r="E431" s="56">
        <v>12</v>
      </c>
      <c r="F431" s="46" t="s">
        <v>5814</v>
      </c>
      <c r="G431" s="47" t="s">
        <v>5814</v>
      </c>
      <c r="H431" s="47" t="s">
        <v>5882</v>
      </c>
      <c r="I431" s="48" t="s">
        <v>5988</v>
      </c>
      <c r="J431" s="48" t="s">
        <v>5999</v>
      </c>
      <c r="K431" s="48" t="s">
        <v>5991</v>
      </c>
      <c r="L431" s="45">
        <v>27</v>
      </c>
      <c r="M431" s="47" t="s">
        <v>5871</v>
      </c>
      <c r="N431" s="60">
        <v>0</v>
      </c>
      <c r="O431" s="58">
        <v>0</v>
      </c>
      <c r="P431" s="58">
        <v>0</v>
      </c>
      <c r="Q431" s="132">
        <v>0</v>
      </c>
      <c r="R431" s="60">
        <v>0</v>
      </c>
      <c r="S431" s="58">
        <v>0</v>
      </c>
      <c r="T431" s="58">
        <v>0</v>
      </c>
      <c r="U431" s="132">
        <v>0</v>
      </c>
      <c r="V431" s="58">
        <v>0</v>
      </c>
      <c r="W431" s="58">
        <v>1</v>
      </c>
      <c r="X431" s="58">
        <v>0</v>
      </c>
      <c r="Y431" s="132">
        <v>0</v>
      </c>
      <c r="Z431" s="61">
        <v>0</v>
      </c>
      <c r="AA431" s="59">
        <v>0</v>
      </c>
      <c r="AB431" s="59">
        <v>0</v>
      </c>
      <c r="AC431" s="132">
        <v>0</v>
      </c>
      <c r="AD431" s="61">
        <v>0</v>
      </c>
      <c r="AE431" s="59">
        <v>0</v>
      </c>
      <c r="AF431" s="59">
        <v>0</v>
      </c>
      <c r="AG431" s="132">
        <v>0</v>
      </c>
      <c r="AH431" s="61">
        <v>1</v>
      </c>
      <c r="AI431" s="132">
        <v>1</v>
      </c>
      <c r="AJ431" s="64">
        <f>IFERROR(VLOOKUP($B431,STOCK!$A:$H,3,0)," ")</f>
        <v>6</v>
      </c>
      <c r="AK431" s="65">
        <f>IFERROR(VLOOKUP($B431,STOCK!$A:$H,4,0)," ")</f>
        <v>6</v>
      </c>
      <c r="AL431" s="65">
        <f>IFERROR(VLOOKUP($B431,STOCK!$A:$H,5,0)," ")</f>
        <v>4</v>
      </c>
      <c r="AM431" s="65">
        <f>IFERROR(VLOOKUP($B431,STOCK!$A:$H,6,0)," ")</f>
        <v>10</v>
      </c>
      <c r="AN431" s="65">
        <f>IFERROR(VLOOKUP($B431,STOCK!$A:$H,7,0)," ")</f>
        <v>8</v>
      </c>
      <c r="AO431" s="65">
        <f>IFERROR(VLOOKUP($B431,STOCK!$A:$H,8,0)," ")</f>
        <v>5</v>
      </c>
      <c r="AP431" s="62" t="str">
        <f t="shared" si="78"/>
        <v>SV</v>
      </c>
      <c r="AQ431" s="50" t="str">
        <f t="shared" si="79"/>
        <v>SV</v>
      </c>
      <c r="AR431" s="50" t="str">
        <f t="shared" si="80"/>
        <v>SV</v>
      </c>
      <c r="AS431" s="50" t="str">
        <f t="shared" si="81"/>
        <v>SV</v>
      </c>
      <c r="AT431" s="50" t="str">
        <f t="shared" si="82"/>
        <v>SV</v>
      </c>
      <c r="AU431" s="63">
        <f t="shared" si="89"/>
        <v>150</v>
      </c>
      <c r="AV431" s="67">
        <v>97374.999997000006</v>
      </c>
      <c r="AW431" s="133">
        <v>85506.978369999997</v>
      </c>
      <c r="AX431" s="49">
        <v>109900</v>
      </c>
      <c r="AY431" s="51">
        <f t="shared" si="83"/>
        <v>0.12862644419394997</v>
      </c>
      <c r="AZ431" s="51">
        <f t="shared" si="84"/>
        <v>0.11396724297543215</v>
      </c>
      <c r="BA431" s="49">
        <v>107900</v>
      </c>
      <c r="BB431" s="52">
        <v>3</v>
      </c>
      <c r="BC431" s="51">
        <f t="shared" si="85"/>
        <v>0.10808729143336837</v>
      </c>
      <c r="BD431" s="51">
        <f t="shared" si="86"/>
        <v>9.7544022270620881E-2</v>
      </c>
      <c r="BE431" s="49">
        <v>104900</v>
      </c>
      <c r="BF431" s="52">
        <v>6</v>
      </c>
      <c r="BG431" s="51">
        <f t="shared" si="87"/>
        <v>7.72785622924963E-2</v>
      </c>
      <c r="BH431" s="51">
        <f t="shared" si="88"/>
        <v>7.1734985729265913E-2</v>
      </c>
      <c r="BI431" s="282">
        <f t="shared" si="90"/>
        <v>1</v>
      </c>
    </row>
    <row r="432" spans="1:61" hidden="1">
      <c r="A432" s="54" t="s">
        <v>150</v>
      </c>
      <c r="B432" s="55" t="s">
        <v>1531</v>
      </c>
      <c r="C432" s="55" t="s">
        <v>1532</v>
      </c>
      <c r="D432" s="44" t="s">
        <v>1533</v>
      </c>
      <c r="E432" s="56">
        <v>12</v>
      </c>
      <c r="F432" s="46" t="s">
        <v>5814</v>
      </c>
      <c r="G432" s="47" t="s">
        <v>5814</v>
      </c>
      <c r="H432" s="47" t="s">
        <v>5882</v>
      </c>
      <c r="I432" s="48" t="s">
        <v>5988</v>
      </c>
      <c r="J432" s="48" t="s">
        <v>5999</v>
      </c>
      <c r="K432" s="48" t="s">
        <v>5991</v>
      </c>
      <c r="L432" s="45">
        <v>27</v>
      </c>
      <c r="M432" s="47" t="s">
        <v>5871</v>
      </c>
      <c r="N432" s="60">
        <v>0</v>
      </c>
      <c r="O432" s="58">
        <v>0</v>
      </c>
      <c r="P432" s="58">
        <v>0</v>
      </c>
      <c r="Q432" s="132">
        <v>0</v>
      </c>
      <c r="R432" s="60">
        <v>0</v>
      </c>
      <c r="S432" s="58">
        <v>0</v>
      </c>
      <c r="T432" s="58">
        <v>0</v>
      </c>
      <c r="U432" s="132">
        <v>0</v>
      </c>
      <c r="V432" s="58">
        <v>0</v>
      </c>
      <c r="W432" s="58">
        <v>0</v>
      </c>
      <c r="X432" s="58">
        <v>0</v>
      </c>
      <c r="Y432" s="132">
        <v>0</v>
      </c>
      <c r="Z432" s="61">
        <v>0</v>
      </c>
      <c r="AA432" s="59">
        <v>0</v>
      </c>
      <c r="AB432" s="59">
        <v>1</v>
      </c>
      <c r="AC432" s="132">
        <v>1</v>
      </c>
      <c r="AD432" s="61">
        <v>0</v>
      </c>
      <c r="AE432" s="59">
        <v>0</v>
      </c>
      <c r="AF432" s="59">
        <v>0</v>
      </c>
      <c r="AG432" s="132">
        <v>0</v>
      </c>
      <c r="AH432" s="61">
        <v>0</v>
      </c>
      <c r="AI432" s="132">
        <v>0</v>
      </c>
      <c r="AJ432" s="64">
        <f>IFERROR(VLOOKUP($B432,STOCK!$A:$H,3,0)," ")</f>
        <v>18</v>
      </c>
      <c r="AK432" s="65">
        <f>IFERROR(VLOOKUP($B432,STOCK!$A:$H,4,0)," ")</f>
        <v>5</v>
      </c>
      <c r="AL432" s="65">
        <f>IFERROR(VLOOKUP($B432,STOCK!$A:$H,5,0)," ")</f>
        <v>6</v>
      </c>
      <c r="AM432" s="65">
        <f>IFERROR(VLOOKUP($B432,STOCK!$A:$H,6,0)," ")</f>
        <v>5</v>
      </c>
      <c r="AN432" s="65">
        <f>IFERROR(VLOOKUP($B432,STOCK!$A:$H,7,0)," ")</f>
        <v>11</v>
      </c>
      <c r="AO432" s="65">
        <f>IFERROR(VLOOKUP($B432,STOCK!$A:$H,8,0)," ")</f>
        <v>6</v>
      </c>
      <c r="AP432" s="62" t="str">
        <f t="shared" si="78"/>
        <v>SV</v>
      </c>
      <c r="AQ432" s="50" t="str">
        <f t="shared" si="79"/>
        <v>SV</v>
      </c>
      <c r="AR432" s="50" t="str">
        <f t="shared" si="80"/>
        <v>SV</v>
      </c>
      <c r="AS432" s="50">
        <f t="shared" si="81"/>
        <v>150</v>
      </c>
      <c r="AT432" s="50" t="str">
        <f t="shared" si="82"/>
        <v>SV</v>
      </c>
      <c r="AU432" s="63" t="str">
        <f t="shared" si="89"/>
        <v>SV</v>
      </c>
      <c r="AV432" s="67">
        <v>97374.999997000006</v>
      </c>
      <c r="AW432" s="133">
        <v>85506.738129999998</v>
      </c>
      <c r="AX432" s="49">
        <v>109900</v>
      </c>
      <c r="AY432" s="51">
        <f t="shared" si="83"/>
        <v>0.12862644419394997</v>
      </c>
      <c r="AZ432" s="51">
        <f t="shared" si="84"/>
        <v>0.11396724297543215</v>
      </c>
      <c r="BA432" s="49">
        <v>107900</v>
      </c>
      <c r="BB432" s="52">
        <v>3</v>
      </c>
      <c r="BC432" s="51">
        <f t="shared" si="85"/>
        <v>0.10808729143336837</v>
      </c>
      <c r="BD432" s="51">
        <f t="shared" si="86"/>
        <v>9.7544022270620881E-2</v>
      </c>
      <c r="BE432" s="49">
        <v>104900</v>
      </c>
      <c r="BF432" s="52">
        <v>6</v>
      </c>
      <c r="BG432" s="51">
        <f t="shared" si="87"/>
        <v>7.72785622924963E-2</v>
      </c>
      <c r="BH432" s="51">
        <f t="shared" si="88"/>
        <v>7.1734985729265913E-2</v>
      </c>
      <c r="BI432" s="282">
        <f t="shared" si="90"/>
        <v>1</v>
      </c>
    </row>
    <row r="433" spans="1:61" hidden="1">
      <c r="A433" s="54" t="s">
        <v>150</v>
      </c>
      <c r="B433" s="55" t="s">
        <v>1534</v>
      </c>
      <c r="C433" s="55" t="s">
        <v>1535</v>
      </c>
      <c r="D433" s="44" t="s">
        <v>1536</v>
      </c>
      <c r="E433" s="56">
        <v>6</v>
      </c>
      <c r="F433" s="46" t="s">
        <v>5814</v>
      </c>
      <c r="G433" s="47" t="s">
        <v>5814</v>
      </c>
      <c r="H433" s="47" t="s">
        <v>5882</v>
      </c>
      <c r="I433" s="48" t="s">
        <v>5988</v>
      </c>
      <c r="J433" s="48" t="s">
        <v>5999</v>
      </c>
      <c r="K433" s="48" t="s">
        <v>5993</v>
      </c>
      <c r="L433" s="45">
        <v>114</v>
      </c>
      <c r="M433" s="47" t="s">
        <v>161</v>
      </c>
      <c r="N433" s="60">
        <v>0</v>
      </c>
      <c r="O433" s="58">
        <v>0</v>
      </c>
      <c r="P433" s="58">
        <v>0</v>
      </c>
      <c r="Q433" s="132">
        <v>0</v>
      </c>
      <c r="R433" s="60">
        <v>0</v>
      </c>
      <c r="S433" s="58">
        <v>0</v>
      </c>
      <c r="T433" s="58">
        <v>0</v>
      </c>
      <c r="U433" s="132">
        <v>0</v>
      </c>
      <c r="V433" s="58">
        <v>0</v>
      </c>
      <c r="W433" s="58">
        <v>0</v>
      </c>
      <c r="X433" s="58">
        <v>0</v>
      </c>
      <c r="Y433" s="132">
        <v>0</v>
      </c>
      <c r="Z433" s="61">
        <v>0</v>
      </c>
      <c r="AA433" s="59">
        <v>0</v>
      </c>
      <c r="AB433" s="59">
        <v>0</v>
      </c>
      <c r="AC433" s="132">
        <v>0</v>
      </c>
      <c r="AD433" s="61">
        <v>0</v>
      </c>
      <c r="AE433" s="59">
        <v>0</v>
      </c>
      <c r="AF433" s="59">
        <v>0</v>
      </c>
      <c r="AG433" s="132">
        <v>0</v>
      </c>
      <c r="AH433" s="61">
        <v>0</v>
      </c>
      <c r="AI433" s="132">
        <v>0</v>
      </c>
      <c r="AJ433" s="64">
        <f>IFERROR(VLOOKUP($B433,STOCK!$A:$H,3,0)," ")</f>
        <v>15</v>
      </c>
      <c r="AK433" s="65">
        <f>IFERROR(VLOOKUP($B433,STOCK!$A:$H,4,0)," ")</f>
        <v>19</v>
      </c>
      <c r="AL433" s="65">
        <f>IFERROR(VLOOKUP($B433,STOCK!$A:$H,5,0)," ")</f>
        <v>28</v>
      </c>
      <c r="AM433" s="65">
        <f>IFERROR(VLOOKUP($B433,STOCK!$A:$H,6,0)," ")</f>
        <v>20</v>
      </c>
      <c r="AN433" s="65">
        <f>IFERROR(VLOOKUP($B433,STOCK!$A:$H,7,0)," ")</f>
        <v>16</v>
      </c>
      <c r="AO433" s="65">
        <f>IFERROR(VLOOKUP($B433,STOCK!$A:$H,8,0)," ")</f>
        <v>12</v>
      </c>
      <c r="AP433" s="62" t="str">
        <f t="shared" si="78"/>
        <v>SV</v>
      </c>
      <c r="AQ433" s="50" t="str">
        <f t="shared" si="79"/>
        <v>SV</v>
      </c>
      <c r="AR433" s="50" t="str">
        <f t="shared" si="80"/>
        <v>SV</v>
      </c>
      <c r="AS433" s="50" t="str">
        <f t="shared" si="81"/>
        <v>SV</v>
      </c>
      <c r="AT433" s="50" t="str">
        <f t="shared" si="82"/>
        <v>SV</v>
      </c>
      <c r="AU433" s="63" t="str">
        <f t="shared" si="89"/>
        <v>SV</v>
      </c>
      <c r="AV433" s="67">
        <v>84670.000029999996</v>
      </c>
      <c r="AW433" s="133">
        <v>65377.464240000001</v>
      </c>
      <c r="AX433" s="49">
        <v>99900</v>
      </c>
      <c r="AY433" s="51">
        <f t="shared" si="83"/>
        <v>0.17987480766037267</v>
      </c>
      <c r="AZ433" s="51">
        <f t="shared" si="84"/>
        <v>0.1524524521521522</v>
      </c>
      <c r="BA433" s="49">
        <v>89900</v>
      </c>
      <c r="BB433" s="52">
        <v>3</v>
      </c>
      <c r="BC433" s="51">
        <f t="shared" si="85"/>
        <v>6.1769221307983013E-2</v>
      </c>
      <c r="BD433" s="51">
        <f t="shared" si="86"/>
        <v>5.817575050055622E-2</v>
      </c>
      <c r="BE433" s="49">
        <v>0</v>
      </c>
      <c r="BF433" s="52">
        <v>0</v>
      </c>
      <c r="BG433" s="51">
        <f t="shared" si="87"/>
        <v>-1</v>
      </c>
      <c r="BH433" s="51">
        <f t="shared" si="88"/>
        <v>0</v>
      </c>
      <c r="BI433" s="282">
        <f t="shared" si="90"/>
        <v>0</v>
      </c>
    </row>
    <row r="434" spans="1:61" hidden="1">
      <c r="A434" s="54" t="s">
        <v>150</v>
      </c>
      <c r="B434" s="55" t="s">
        <v>1537</v>
      </c>
      <c r="C434" s="55" t="s">
        <v>1538</v>
      </c>
      <c r="D434" s="44" t="s">
        <v>1539</v>
      </c>
      <c r="E434" s="56">
        <v>6</v>
      </c>
      <c r="F434" s="46" t="s">
        <v>5814</v>
      </c>
      <c r="G434" s="47" t="s">
        <v>5814</v>
      </c>
      <c r="H434" s="47" t="s">
        <v>5882</v>
      </c>
      <c r="I434" s="48" t="s">
        <v>5988</v>
      </c>
      <c r="J434" s="48" t="s">
        <v>5999</v>
      </c>
      <c r="K434" s="48" t="s">
        <v>5993</v>
      </c>
      <c r="L434" s="45">
        <v>114</v>
      </c>
      <c r="M434" s="47" t="s">
        <v>161</v>
      </c>
      <c r="N434" s="60">
        <v>0</v>
      </c>
      <c r="O434" s="58">
        <v>0</v>
      </c>
      <c r="P434" s="58">
        <v>0</v>
      </c>
      <c r="Q434" s="132">
        <v>0</v>
      </c>
      <c r="R434" s="60">
        <v>0</v>
      </c>
      <c r="S434" s="58">
        <v>0</v>
      </c>
      <c r="T434" s="58">
        <v>0</v>
      </c>
      <c r="U434" s="132">
        <v>0</v>
      </c>
      <c r="V434" s="58">
        <v>0</v>
      </c>
      <c r="W434" s="58">
        <v>0</v>
      </c>
      <c r="X434" s="58">
        <v>1</v>
      </c>
      <c r="Y434" s="132">
        <v>0</v>
      </c>
      <c r="Z434" s="61">
        <v>0</v>
      </c>
      <c r="AA434" s="59">
        <v>0</v>
      </c>
      <c r="AB434" s="59">
        <v>0</v>
      </c>
      <c r="AC434" s="132">
        <v>0</v>
      </c>
      <c r="AD434" s="61">
        <v>0</v>
      </c>
      <c r="AE434" s="59">
        <v>0</v>
      </c>
      <c r="AF434" s="59">
        <v>0</v>
      </c>
      <c r="AG434" s="132">
        <v>0</v>
      </c>
      <c r="AH434" s="61">
        <v>0</v>
      </c>
      <c r="AI434" s="132">
        <v>0</v>
      </c>
      <c r="AJ434" s="64">
        <f>IFERROR(VLOOKUP($B434,STOCK!$A:$H,3,0)," ")</f>
        <v>16</v>
      </c>
      <c r="AK434" s="65">
        <f>IFERROR(VLOOKUP($B434,STOCK!$A:$H,4,0)," ")</f>
        <v>15</v>
      </c>
      <c r="AL434" s="65">
        <f>IFERROR(VLOOKUP($B434,STOCK!$A:$H,5,0)," ")</f>
        <v>15</v>
      </c>
      <c r="AM434" s="65">
        <f>IFERROR(VLOOKUP($B434,STOCK!$A:$H,6,0)," ")</f>
        <v>23</v>
      </c>
      <c r="AN434" s="65">
        <f>IFERROR(VLOOKUP($B434,STOCK!$A:$H,7,0)," ")</f>
        <v>15</v>
      </c>
      <c r="AO434" s="65">
        <f>IFERROR(VLOOKUP($B434,STOCK!$A:$H,8,0)," ")</f>
        <v>12</v>
      </c>
      <c r="AP434" s="62" t="str">
        <f t="shared" si="78"/>
        <v>SV</v>
      </c>
      <c r="AQ434" s="50" t="str">
        <f t="shared" si="79"/>
        <v>SV</v>
      </c>
      <c r="AR434" s="50" t="str">
        <f t="shared" si="80"/>
        <v>SV</v>
      </c>
      <c r="AS434" s="50" t="str">
        <f t="shared" si="81"/>
        <v>SV</v>
      </c>
      <c r="AT434" s="50" t="str">
        <f t="shared" si="82"/>
        <v>SV</v>
      </c>
      <c r="AU434" s="63" t="str">
        <f t="shared" si="89"/>
        <v>SV</v>
      </c>
      <c r="AV434" s="67">
        <v>84670.000029999996</v>
      </c>
      <c r="AW434" s="133">
        <v>64314.270239999998</v>
      </c>
      <c r="AX434" s="49">
        <v>99900</v>
      </c>
      <c r="AY434" s="51">
        <f t="shared" si="83"/>
        <v>0.17987480766037267</v>
      </c>
      <c r="AZ434" s="51">
        <f t="shared" si="84"/>
        <v>0.1524524521521522</v>
      </c>
      <c r="BA434" s="49">
        <v>89900</v>
      </c>
      <c r="BB434" s="52">
        <v>3</v>
      </c>
      <c r="BC434" s="51">
        <f t="shared" si="85"/>
        <v>6.1769221307983013E-2</v>
      </c>
      <c r="BD434" s="51">
        <f t="shared" si="86"/>
        <v>5.817575050055622E-2</v>
      </c>
      <c r="BE434" s="49">
        <v>0</v>
      </c>
      <c r="BF434" s="52">
        <v>0</v>
      </c>
      <c r="BG434" s="51">
        <f t="shared" si="87"/>
        <v>-1</v>
      </c>
      <c r="BH434" s="51">
        <f t="shared" si="88"/>
        <v>0</v>
      </c>
      <c r="BI434" s="282">
        <f t="shared" si="90"/>
        <v>0</v>
      </c>
    </row>
    <row r="435" spans="1:61" hidden="1">
      <c r="A435" s="54" t="s">
        <v>150</v>
      </c>
      <c r="B435" s="55" t="s">
        <v>1540</v>
      </c>
      <c r="C435" s="55" t="s">
        <v>1541</v>
      </c>
      <c r="D435" s="44" t="s">
        <v>1542</v>
      </c>
      <c r="E435" s="56">
        <v>6</v>
      </c>
      <c r="F435" s="46" t="s">
        <v>5814</v>
      </c>
      <c r="G435" s="47" t="s">
        <v>5814</v>
      </c>
      <c r="H435" s="47" t="s">
        <v>5882</v>
      </c>
      <c r="I435" s="48" t="s">
        <v>5988</v>
      </c>
      <c r="J435" s="48" t="s">
        <v>5999</v>
      </c>
      <c r="K435" s="48" t="s">
        <v>5993</v>
      </c>
      <c r="L435" s="45">
        <v>114</v>
      </c>
      <c r="M435" s="47" t="s">
        <v>161</v>
      </c>
      <c r="N435" s="60">
        <v>0</v>
      </c>
      <c r="O435" s="58">
        <v>0</v>
      </c>
      <c r="P435" s="58">
        <v>0</v>
      </c>
      <c r="Q435" s="132">
        <v>0</v>
      </c>
      <c r="R435" s="60">
        <v>0</v>
      </c>
      <c r="S435" s="58">
        <v>0</v>
      </c>
      <c r="T435" s="58">
        <v>0</v>
      </c>
      <c r="U435" s="132">
        <v>0</v>
      </c>
      <c r="V435" s="58">
        <v>0</v>
      </c>
      <c r="W435" s="58">
        <v>0</v>
      </c>
      <c r="X435" s="58">
        <v>0</v>
      </c>
      <c r="Y435" s="132">
        <v>0</v>
      </c>
      <c r="Z435" s="61">
        <v>0</v>
      </c>
      <c r="AA435" s="59">
        <v>0</v>
      </c>
      <c r="AB435" s="59">
        <v>0</v>
      </c>
      <c r="AC435" s="132">
        <v>0</v>
      </c>
      <c r="AD435" s="61">
        <v>0</v>
      </c>
      <c r="AE435" s="59">
        <v>0</v>
      </c>
      <c r="AF435" s="59">
        <v>0</v>
      </c>
      <c r="AG435" s="132">
        <v>0</v>
      </c>
      <c r="AH435" s="61">
        <v>0</v>
      </c>
      <c r="AI435" s="132">
        <v>0</v>
      </c>
      <c r="AJ435" s="64">
        <f>IFERROR(VLOOKUP($B435,STOCK!$A:$H,3,0)," ")</f>
        <v>10</v>
      </c>
      <c r="AK435" s="65">
        <f>IFERROR(VLOOKUP($B435,STOCK!$A:$H,4,0)," ")</f>
        <v>12</v>
      </c>
      <c r="AL435" s="65">
        <f>IFERROR(VLOOKUP($B435,STOCK!$A:$H,5,0)," ")</f>
        <v>3</v>
      </c>
      <c r="AM435" s="65">
        <f>IFERROR(VLOOKUP($B435,STOCK!$A:$H,6,0)," ")</f>
        <v>6</v>
      </c>
      <c r="AN435" s="65">
        <f>IFERROR(VLOOKUP($B435,STOCK!$A:$H,7,0)," ")</f>
        <v>4</v>
      </c>
      <c r="AO435" s="65">
        <f>IFERROR(VLOOKUP($B435,STOCK!$A:$H,8,0)," ")</f>
        <v>0</v>
      </c>
      <c r="AP435" s="62" t="str">
        <f t="shared" si="78"/>
        <v>SV</v>
      </c>
      <c r="AQ435" s="50" t="str">
        <f t="shared" si="79"/>
        <v>SV</v>
      </c>
      <c r="AR435" s="50" t="str">
        <f t="shared" si="80"/>
        <v>SV</v>
      </c>
      <c r="AS435" s="50" t="str">
        <f t="shared" si="81"/>
        <v>SV</v>
      </c>
      <c r="AT435" s="50" t="str">
        <f t="shared" si="82"/>
        <v>SV</v>
      </c>
      <c r="AU435" s="63" t="str">
        <f t="shared" si="89"/>
        <v>Q</v>
      </c>
      <c r="AV435" s="67">
        <v>84669.999997000006</v>
      </c>
      <c r="AW435" s="133">
        <v>55619.024449999997</v>
      </c>
      <c r="AX435" s="49">
        <v>99900</v>
      </c>
      <c r="AY435" s="51">
        <f t="shared" si="83"/>
        <v>0.17987480812022705</v>
      </c>
      <c r="AZ435" s="51">
        <f t="shared" si="84"/>
        <v>0.15245245248248243</v>
      </c>
      <c r="BA435" s="49">
        <v>89900</v>
      </c>
      <c r="BB435" s="52">
        <v>3</v>
      </c>
      <c r="BC435" s="51">
        <f t="shared" si="85"/>
        <v>6.1769221721805767E-2</v>
      </c>
      <c r="BD435" s="51">
        <f t="shared" si="86"/>
        <v>5.8175750867630632E-2</v>
      </c>
      <c r="BE435" s="49">
        <v>0</v>
      </c>
      <c r="BF435" s="52">
        <v>0</v>
      </c>
      <c r="BG435" s="51">
        <f t="shared" si="87"/>
        <v>-1</v>
      </c>
      <c r="BH435" s="51">
        <f t="shared" si="88"/>
        <v>0</v>
      </c>
      <c r="BI435" s="282">
        <f t="shared" si="90"/>
        <v>0</v>
      </c>
    </row>
    <row r="436" spans="1:61" hidden="1">
      <c r="A436" s="54" t="s">
        <v>149</v>
      </c>
      <c r="B436" s="55" t="s">
        <v>1543</v>
      </c>
      <c r="C436" s="55" t="s">
        <v>1544</v>
      </c>
      <c r="D436" s="44" t="s">
        <v>1545</v>
      </c>
      <c r="E436" s="56">
        <v>6</v>
      </c>
      <c r="F436" s="46" t="s">
        <v>5814</v>
      </c>
      <c r="G436" s="47" t="s">
        <v>5814</v>
      </c>
      <c r="H436" s="47" t="s">
        <v>5882</v>
      </c>
      <c r="I436" s="48" t="s">
        <v>5988</v>
      </c>
      <c r="J436" s="48" t="s">
        <v>5999</v>
      </c>
      <c r="K436" s="48" t="s">
        <v>6000</v>
      </c>
      <c r="L436" s="45">
        <v>2692</v>
      </c>
      <c r="M436" s="47" t="s">
        <v>6001</v>
      </c>
      <c r="N436" s="60">
        <v>0</v>
      </c>
      <c r="O436" s="58">
        <v>1</v>
      </c>
      <c r="P436" s="58">
        <v>2</v>
      </c>
      <c r="Q436" s="132">
        <v>2</v>
      </c>
      <c r="R436" s="60">
        <v>0</v>
      </c>
      <c r="S436" s="58">
        <v>0</v>
      </c>
      <c r="T436" s="58">
        <v>0</v>
      </c>
      <c r="U436" s="132">
        <v>0</v>
      </c>
      <c r="V436" s="58">
        <v>1</v>
      </c>
      <c r="W436" s="58">
        <v>1</v>
      </c>
      <c r="X436" s="58">
        <v>2</v>
      </c>
      <c r="Y436" s="132">
        <v>4</v>
      </c>
      <c r="Z436" s="61">
        <v>2</v>
      </c>
      <c r="AA436" s="59">
        <v>1</v>
      </c>
      <c r="AB436" s="59">
        <v>2</v>
      </c>
      <c r="AC436" s="132">
        <v>1</v>
      </c>
      <c r="AD436" s="61">
        <v>1</v>
      </c>
      <c r="AE436" s="59">
        <v>4</v>
      </c>
      <c r="AF436" s="59">
        <v>0</v>
      </c>
      <c r="AG436" s="132">
        <v>0</v>
      </c>
      <c r="AH436" s="61">
        <v>0</v>
      </c>
      <c r="AI436" s="132">
        <v>0</v>
      </c>
      <c r="AJ436" s="64">
        <f>IFERROR(VLOOKUP($B436,STOCK!$A:$H,3,0)," ")</f>
        <v>0</v>
      </c>
      <c r="AK436" s="65">
        <f>IFERROR(VLOOKUP($B436,STOCK!$A:$H,4,0)," ")</f>
        <v>0</v>
      </c>
      <c r="AL436" s="65">
        <f>IFERROR(VLOOKUP($B436,STOCK!$A:$H,5,0)," ")</f>
        <v>1</v>
      </c>
      <c r="AM436" s="65">
        <f>IFERROR(VLOOKUP($B436,STOCK!$A:$H,6,0)," ")</f>
        <v>0</v>
      </c>
      <c r="AN436" s="65">
        <f>IFERROR(VLOOKUP($B436,STOCK!$A:$H,7,0)," ")</f>
        <v>0</v>
      </c>
      <c r="AO436" s="65">
        <f>IFERROR(VLOOKUP($B436,STOCK!$A:$H,8,0)," ")</f>
        <v>0</v>
      </c>
      <c r="AP436" s="62" t="str">
        <f t="shared" si="78"/>
        <v>Q</v>
      </c>
      <c r="AQ436" s="50" t="str">
        <f t="shared" si="79"/>
        <v>Q</v>
      </c>
      <c r="AR436" s="50">
        <f t="shared" si="80"/>
        <v>7.5</v>
      </c>
      <c r="AS436" s="50" t="str">
        <f t="shared" si="81"/>
        <v>Q</v>
      </c>
      <c r="AT436" s="50" t="str">
        <f t="shared" si="82"/>
        <v>Q</v>
      </c>
      <c r="AU436" s="63" t="str">
        <f t="shared" si="89"/>
        <v>Q</v>
      </c>
      <c r="AV436" s="67">
        <v>14685.999999</v>
      </c>
      <c r="AW436" s="133">
        <v>14178.80387</v>
      </c>
      <c r="AX436" s="49">
        <v>17500</v>
      </c>
      <c r="AY436" s="51">
        <f t="shared" si="83"/>
        <v>0.19161105823175895</v>
      </c>
      <c r="AZ436" s="51">
        <f t="shared" si="84"/>
        <v>0.16080000005714287</v>
      </c>
      <c r="BA436" s="49">
        <v>17250</v>
      </c>
      <c r="BB436" s="52">
        <v>3</v>
      </c>
      <c r="BC436" s="51">
        <f t="shared" si="85"/>
        <v>0.17458804311416243</v>
      </c>
      <c r="BD436" s="51">
        <f t="shared" si="86"/>
        <v>0.14863768121739132</v>
      </c>
      <c r="BE436" s="49">
        <v>16900</v>
      </c>
      <c r="BF436" s="52">
        <v>6</v>
      </c>
      <c r="BG436" s="51">
        <f t="shared" si="87"/>
        <v>0.15075582194952708</v>
      </c>
      <c r="BH436" s="51">
        <f t="shared" si="88"/>
        <v>0.13100591721893493</v>
      </c>
      <c r="BI436" s="282">
        <f t="shared" si="90"/>
        <v>7</v>
      </c>
    </row>
    <row r="437" spans="1:61" hidden="1">
      <c r="A437" s="54" t="s">
        <v>149</v>
      </c>
      <c r="B437" s="55" t="s">
        <v>1546</v>
      </c>
      <c r="C437" s="55" t="s">
        <v>1547</v>
      </c>
      <c r="D437" s="44" t="s">
        <v>1548</v>
      </c>
      <c r="E437" s="56">
        <v>6</v>
      </c>
      <c r="F437" s="46" t="s">
        <v>5814</v>
      </c>
      <c r="G437" s="47" t="s">
        <v>5814</v>
      </c>
      <c r="H437" s="47" t="s">
        <v>5882</v>
      </c>
      <c r="I437" s="48" t="s">
        <v>5988</v>
      </c>
      <c r="J437" s="48" t="s">
        <v>5999</v>
      </c>
      <c r="K437" s="48" t="s">
        <v>6000</v>
      </c>
      <c r="L437" s="45">
        <v>2692</v>
      </c>
      <c r="M437" s="47" t="s">
        <v>6001</v>
      </c>
      <c r="N437" s="60">
        <v>0</v>
      </c>
      <c r="O437" s="58">
        <v>0</v>
      </c>
      <c r="P437" s="58">
        <v>0</v>
      </c>
      <c r="Q437" s="132">
        <v>0</v>
      </c>
      <c r="R437" s="60">
        <v>4</v>
      </c>
      <c r="S437" s="58">
        <v>2</v>
      </c>
      <c r="T437" s="58">
        <v>0</v>
      </c>
      <c r="U437" s="132">
        <v>0</v>
      </c>
      <c r="V437" s="58">
        <v>1</v>
      </c>
      <c r="W437" s="58">
        <v>1</v>
      </c>
      <c r="X437" s="58">
        <v>0</v>
      </c>
      <c r="Y437" s="132">
        <v>0</v>
      </c>
      <c r="Z437" s="61">
        <v>0</v>
      </c>
      <c r="AA437" s="59">
        <v>0</v>
      </c>
      <c r="AB437" s="59">
        <v>0</v>
      </c>
      <c r="AC437" s="132">
        <v>0</v>
      </c>
      <c r="AD437" s="61">
        <v>0</v>
      </c>
      <c r="AE437" s="59">
        <v>3</v>
      </c>
      <c r="AF437" s="59">
        <v>1</v>
      </c>
      <c r="AG437" s="132">
        <v>5</v>
      </c>
      <c r="AH437" s="61">
        <v>0</v>
      </c>
      <c r="AI437" s="132">
        <v>0</v>
      </c>
      <c r="AJ437" s="64">
        <f>IFERROR(VLOOKUP($B437,STOCK!$A:$H,3,0)," ")</f>
        <v>4</v>
      </c>
      <c r="AK437" s="65">
        <f>IFERROR(VLOOKUP($B437,STOCK!$A:$H,4,0)," ")</f>
        <v>0</v>
      </c>
      <c r="AL437" s="65">
        <f>IFERROR(VLOOKUP($B437,STOCK!$A:$H,5,0)," ")</f>
        <v>0</v>
      </c>
      <c r="AM437" s="65">
        <f>IFERROR(VLOOKUP($B437,STOCK!$A:$H,6,0)," ")</f>
        <v>0</v>
      </c>
      <c r="AN437" s="65">
        <f>IFERROR(VLOOKUP($B437,STOCK!$A:$H,7,0)," ")</f>
        <v>6</v>
      </c>
      <c r="AO437" s="65">
        <f>IFERROR(VLOOKUP($B437,STOCK!$A:$H,8,0)," ")</f>
        <v>0</v>
      </c>
      <c r="AP437" s="62" t="str">
        <f t="shared" si="78"/>
        <v>SV</v>
      </c>
      <c r="AQ437" s="50" t="str">
        <f t="shared" si="79"/>
        <v>Q</v>
      </c>
      <c r="AR437" s="50" t="str">
        <f t="shared" si="80"/>
        <v>Q</v>
      </c>
      <c r="AS437" s="50" t="str">
        <f t="shared" si="81"/>
        <v>Q</v>
      </c>
      <c r="AT437" s="50">
        <f t="shared" si="82"/>
        <v>36</v>
      </c>
      <c r="AU437" s="63" t="str">
        <f t="shared" si="89"/>
        <v>Q</v>
      </c>
      <c r="AV437" s="67">
        <v>14685.999999</v>
      </c>
      <c r="AW437" s="133">
        <v>13383.494409999999</v>
      </c>
      <c r="AX437" s="49">
        <v>17500</v>
      </c>
      <c r="AY437" s="51">
        <f t="shared" si="83"/>
        <v>0.19161105823175895</v>
      </c>
      <c r="AZ437" s="51">
        <f t="shared" si="84"/>
        <v>0.16080000005714287</v>
      </c>
      <c r="BA437" s="49">
        <v>17250</v>
      </c>
      <c r="BB437" s="52">
        <v>3</v>
      </c>
      <c r="BC437" s="51">
        <f t="shared" si="85"/>
        <v>0.17458804311416243</v>
      </c>
      <c r="BD437" s="51">
        <f t="shared" si="86"/>
        <v>0.14863768121739132</v>
      </c>
      <c r="BE437" s="49">
        <v>16900</v>
      </c>
      <c r="BF437" s="52">
        <v>6</v>
      </c>
      <c r="BG437" s="51">
        <f t="shared" si="87"/>
        <v>0.15075582194952708</v>
      </c>
      <c r="BH437" s="51">
        <f t="shared" si="88"/>
        <v>0.13100591721893493</v>
      </c>
      <c r="BI437" s="282">
        <f t="shared" si="90"/>
        <v>5</v>
      </c>
    </row>
    <row r="438" spans="1:61" hidden="1">
      <c r="A438" s="54" t="s">
        <v>149</v>
      </c>
      <c r="B438" s="55" t="s">
        <v>1549</v>
      </c>
      <c r="C438" s="55" t="s">
        <v>1550</v>
      </c>
      <c r="D438" s="44" t="s">
        <v>1551</v>
      </c>
      <c r="E438" s="56">
        <v>6</v>
      </c>
      <c r="F438" s="46" t="s">
        <v>5814</v>
      </c>
      <c r="G438" s="47" t="s">
        <v>5814</v>
      </c>
      <c r="H438" s="47" t="s">
        <v>5882</v>
      </c>
      <c r="I438" s="48" t="s">
        <v>5988</v>
      </c>
      <c r="J438" s="48" t="s">
        <v>5999</v>
      </c>
      <c r="K438" s="48" t="s">
        <v>6000</v>
      </c>
      <c r="L438" s="45">
        <v>2692</v>
      </c>
      <c r="M438" s="47" t="s">
        <v>6001</v>
      </c>
      <c r="N438" s="60">
        <v>0</v>
      </c>
      <c r="O438" s="58">
        <v>0</v>
      </c>
      <c r="P438" s="58">
        <v>0</v>
      </c>
      <c r="Q438" s="132">
        <v>0</v>
      </c>
      <c r="R438" s="60">
        <v>0</v>
      </c>
      <c r="S438" s="58">
        <v>0</v>
      </c>
      <c r="T438" s="58">
        <v>0</v>
      </c>
      <c r="U438" s="132">
        <v>0</v>
      </c>
      <c r="V438" s="58">
        <v>1</v>
      </c>
      <c r="W438" s="58">
        <v>4</v>
      </c>
      <c r="X438" s="58">
        <v>0</v>
      </c>
      <c r="Y438" s="132">
        <v>0</v>
      </c>
      <c r="Z438" s="61">
        <v>3</v>
      </c>
      <c r="AA438" s="59">
        <v>1</v>
      </c>
      <c r="AB438" s="59">
        <v>1</v>
      </c>
      <c r="AC438" s="132">
        <v>0</v>
      </c>
      <c r="AD438" s="61">
        <v>1</v>
      </c>
      <c r="AE438" s="59">
        <v>0</v>
      </c>
      <c r="AF438" s="59">
        <v>0</v>
      </c>
      <c r="AG438" s="132">
        <v>0</v>
      </c>
      <c r="AH438" s="61">
        <v>0</v>
      </c>
      <c r="AI438" s="132">
        <v>0</v>
      </c>
      <c r="AJ438" s="64">
        <f>IFERROR(VLOOKUP($B438,STOCK!$A:$H,3,0)," ")</f>
        <v>0</v>
      </c>
      <c r="AK438" s="65">
        <f>IFERROR(VLOOKUP($B438,STOCK!$A:$H,4,0)," ")</f>
        <v>0</v>
      </c>
      <c r="AL438" s="65">
        <f>IFERROR(VLOOKUP($B438,STOCK!$A:$H,5,0)," ")</f>
        <v>0</v>
      </c>
      <c r="AM438" s="65">
        <f>IFERROR(VLOOKUP($B438,STOCK!$A:$H,6,0)," ")</f>
        <v>17</v>
      </c>
      <c r="AN438" s="65">
        <f>IFERROR(VLOOKUP($B438,STOCK!$A:$H,7,0)," ")</f>
        <v>0</v>
      </c>
      <c r="AO438" s="65">
        <f>IFERROR(VLOOKUP($B438,STOCK!$A:$H,8,0)," ")</f>
        <v>0</v>
      </c>
      <c r="AP438" s="62" t="str">
        <f t="shared" si="78"/>
        <v>Q</v>
      </c>
      <c r="AQ438" s="50" t="str">
        <f t="shared" si="79"/>
        <v>Q</v>
      </c>
      <c r="AR438" s="50" t="str">
        <f t="shared" si="80"/>
        <v>Q</v>
      </c>
      <c r="AS438" s="50" t="str">
        <f t="shared" si="81"/>
        <v>SV</v>
      </c>
      <c r="AT438" s="50" t="str">
        <f t="shared" si="82"/>
        <v>Q</v>
      </c>
      <c r="AU438" s="63" t="str">
        <f t="shared" si="89"/>
        <v>Q</v>
      </c>
      <c r="AV438" s="67">
        <v>14685.999999</v>
      </c>
      <c r="AW438" s="133">
        <v>13975.035910000001</v>
      </c>
      <c r="AX438" s="49">
        <v>17500</v>
      </c>
      <c r="AY438" s="51">
        <f t="shared" si="83"/>
        <v>0.19161105823175895</v>
      </c>
      <c r="AZ438" s="51">
        <f t="shared" si="84"/>
        <v>0.16080000005714287</v>
      </c>
      <c r="BA438" s="49">
        <v>17250</v>
      </c>
      <c r="BB438" s="52">
        <v>3</v>
      </c>
      <c r="BC438" s="51">
        <f t="shared" si="85"/>
        <v>0.17458804311416243</v>
      </c>
      <c r="BD438" s="51">
        <f t="shared" si="86"/>
        <v>0.14863768121739132</v>
      </c>
      <c r="BE438" s="49">
        <v>16900</v>
      </c>
      <c r="BF438" s="52">
        <v>6</v>
      </c>
      <c r="BG438" s="51">
        <f t="shared" si="87"/>
        <v>0.15075582194952708</v>
      </c>
      <c r="BH438" s="51">
        <f t="shared" si="88"/>
        <v>0.13100591721893493</v>
      </c>
      <c r="BI438" s="282">
        <f t="shared" si="90"/>
        <v>0</v>
      </c>
    </row>
    <row r="439" spans="1:61" hidden="1">
      <c r="A439" s="54" t="s">
        <v>149</v>
      </c>
      <c r="B439" s="55" t="s">
        <v>1552</v>
      </c>
      <c r="C439" s="55" t="s">
        <v>1553</v>
      </c>
      <c r="D439" s="44" t="s">
        <v>1554</v>
      </c>
      <c r="E439" s="56">
        <v>6</v>
      </c>
      <c r="F439" s="46" t="s">
        <v>5814</v>
      </c>
      <c r="G439" s="47" t="s">
        <v>5814</v>
      </c>
      <c r="H439" s="47" t="s">
        <v>5882</v>
      </c>
      <c r="I439" s="48" t="s">
        <v>5988</v>
      </c>
      <c r="J439" s="48" t="s">
        <v>5999</v>
      </c>
      <c r="K439" s="48" t="s">
        <v>6000</v>
      </c>
      <c r="L439" s="45">
        <v>2692</v>
      </c>
      <c r="M439" s="47" t="s">
        <v>6001</v>
      </c>
      <c r="N439" s="60">
        <v>0</v>
      </c>
      <c r="O439" s="58">
        <v>0</v>
      </c>
      <c r="P439" s="58">
        <v>0</v>
      </c>
      <c r="Q439" s="132">
        <v>0</v>
      </c>
      <c r="R439" s="60">
        <v>0</v>
      </c>
      <c r="S439" s="58">
        <v>0</v>
      </c>
      <c r="T439" s="58">
        <v>0</v>
      </c>
      <c r="U439" s="132">
        <v>0</v>
      </c>
      <c r="V439" s="58">
        <v>0</v>
      </c>
      <c r="W439" s="58">
        <v>0</v>
      </c>
      <c r="X439" s="58">
        <v>0</v>
      </c>
      <c r="Y439" s="132">
        <v>0</v>
      </c>
      <c r="Z439" s="61">
        <v>0</v>
      </c>
      <c r="AA439" s="59">
        <v>0</v>
      </c>
      <c r="AB439" s="59">
        <v>0</v>
      </c>
      <c r="AC439" s="132">
        <v>0</v>
      </c>
      <c r="AD439" s="61">
        <v>0</v>
      </c>
      <c r="AE439" s="59">
        <v>0</v>
      </c>
      <c r="AF439" s="59">
        <v>0</v>
      </c>
      <c r="AG439" s="132">
        <v>0</v>
      </c>
      <c r="AH439" s="61">
        <v>0</v>
      </c>
      <c r="AI439" s="132">
        <v>0</v>
      </c>
      <c r="AJ439" s="64">
        <f>IFERROR(VLOOKUP($B439,STOCK!$A:$H,3,0)," ")</f>
        <v>2</v>
      </c>
      <c r="AK439" s="65">
        <f>IFERROR(VLOOKUP($B439,STOCK!$A:$H,4,0)," ")</f>
        <v>0</v>
      </c>
      <c r="AL439" s="65">
        <f>IFERROR(VLOOKUP($B439,STOCK!$A:$H,5,0)," ")</f>
        <v>0</v>
      </c>
      <c r="AM439" s="65">
        <f>IFERROR(VLOOKUP($B439,STOCK!$A:$H,6,0)," ")</f>
        <v>0</v>
      </c>
      <c r="AN439" s="65">
        <f>IFERROR(VLOOKUP($B439,STOCK!$A:$H,7,0)," ")</f>
        <v>0</v>
      </c>
      <c r="AO439" s="65">
        <f>IFERROR(VLOOKUP($B439,STOCK!$A:$H,8,0)," ")</f>
        <v>0</v>
      </c>
      <c r="AP439" s="62" t="str">
        <f t="shared" si="78"/>
        <v>SV</v>
      </c>
      <c r="AQ439" s="50" t="str">
        <f t="shared" si="79"/>
        <v>Q</v>
      </c>
      <c r="AR439" s="50" t="str">
        <f t="shared" si="80"/>
        <v>Q</v>
      </c>
      <c r="AS439" s="50" t="str">
        <f t="shared" si="81"/>
        <v>Q</v>
      </c>
      <c r="AT439" s="50" t="str">
        <f t="shared" si="82"/>
        <v>Q</v>
      </c>
      <c r="AU439" s="63" t="str">
        <f t="shared" si="89"/>
        <v>Q</v>
      </c>
      <c r="AV439" s="67">
        <v>14685.999999</v>
      </c>
      <c r="AW439" s="133">
        <v>14666.03622</v>
      </c>
      <c r="AX439" s="49">
        <v>17500</v>
      </c>
      <c r="AY439" s="51">
        <f t="shared" si="83"/>
        <v>0.19161105823175895</v>
      </c>
      <c r="AZ439" s="51">
        <f t="shared" si="84"/>
        <v>0.16080000005714287</v>
      </c>
      <c r="BA439" s="49">
        <v>17250</v>
      </c>
      <c r="BB439" s="52">
        <v>3</v>
      </c>
      <c r="BC439" s="51">
        <f t="shared" si="85"/>
        <v>0.17458804311416243</v>
      </c>
      <c r="BD439" s="51">
        <f t="shared" si="86"/>
        <v>0.14863768121739132</v>
      </c>
      <c r="BE439" s="49">
        <v>16900</v>
      </c>
      <c r="BF439" s="52">
        <v>6</v>
      </c>
      <c r="BG439" s="51">
        <f t="shared" si="87"/>
        <v>0.15075582194952708</v>
      </c>
      <c r="BH439" s="51">
        <f t="shared" si="88"/>
        <v>0.13100591721893493</v>
      </c>
      <c r="BI439" s="282">
        <f t="shared" si="90"/>
        <v>0</v>
      </c>
    </row>
    <row r="440" spans="1:61" hidden="1">
      <c r="A440" s="54" t="s">
        <v>150</v>
      </c>
      <c r="B440" s="55" t="s">
        <v>1555</v>
      </c>
      <c r="C440" s="55" t="s">
        <v>1556</v>
      </c>
      <c r="D440" s="44" t="s">
        <v>1557</v>
      </c>
      <c r="E440" s="56">
        <v>12</v>
      </c>
      <c r="F440" s="46" t="s">
        <v>5814</v>
      </c>
      <c r="G440" s="47" t="s">
        <v>5814</v>
      </c>
      <c r="H440" s="47" t="s">
        <v>5882</v>
      </c>
      <c r="I440" s="48" t="s">
        <v>5988</v>
      </c>
      <c r="J440" s="48" t="s">
        <v>5999</v>
      </c>
      <c r="K440" s="48" t="s">
        <v>5863</v>
      </c>
      <c r="L440" s="45">
        <v>114</v>
      </c>
      <c r="M440" s="47" t="s">
        <v>161</v>
      </c>
      <c r="N440" s="60">
        <v>0</v>
      </c>
      <c r="O440" s="58">
        <v>0</v>
      </c>
      <c r="P440" s="58">
        <v>0</v>
      </c>
      <c r="Q440" s="132">
        <v>0</v>
      </c>
      <c r="R440" s="60">
        <v>1</v>
      </c>
      <c r="S440" s="58">
        <v>0</v>
      </c>
      <c r="T440" s="58">
        <v>1</v>
      </c>
      <c r="U440" s="132">
        <v>0</v>
      </c>
      <c r="V440" s="58">
        <v>0</v>
      </c>
      <c r="W440" s="58">
        <v>0</v>
      </c>
      <c r="X440" s="58">
        <v>0</v>
      </c>
      <c r="Y440" s="132">
        <v>0</v>
      </c>
      <c r="Z440" s="61">
        <v>0</v>
      </c>
      <c r="AA440" s="59">
        <v>0</v>
      </c>
      <c r="AB440" s="59">
        <v>0</v>
      </c>
      <c r="AC440" s="132">
        <v>0</v>
      </c>
      <c r="AD440" s="61">
        <v>1</v>
      </c>
      <c r="AE440" s="59">
        <v>0</v>
      </c>
      <c r="AF440" s="59">
        <v>0</v>
      </c>
      <c r="AG440" s="132">
        <v>0</v>
      </c>
      <c r="AH440" s="61">
        <v>0</v>
      </c>
      <c r="AI440" s="132">
        <v>0</v>
      </c>
      <c r="AJ440" s="64">
        <f>IFERROR(VLOOKUP($B440,STOCK!$A:$H,3,0)," ")</f>
        <v>11</v>
      </c>
      <c r="AK440" s="65">
        <f>IFERROR(VLOOKUP($B440,STOCK!$A:$H,4,0)," ")</f>
        <v>9</v>
      </c>
      <c r="AL440" s="65">
        <f>IFERROR(VLOOKUP($B440,STOCK!$A:$H,5,0)," ")</f>
        <v>6</v>
      </c>
      <c r="AM440" s="65">
        <f>IFERROR(VLOOKUP($B440,STOCK!$A:$H,6,0)," ")</f>
        <v>5</v>
      </c>
      <c r="AN440" s="65">
        <f>IFERROR(VLOOKUP($B440,STOCK!$A:$H,7,0)," ")</f>
        <v>5</v>
      </c>
      <c r="AO440" s="65">
        <f>IFERROR(VLOOKUP($B440,STOCK!$A:$H,8,0)," ")</f>
        <v>36</v>
      </c>
      <c r="AP440" s="62" t="str">
        <f t="shared" si="78"/>
        <v>SV</v>
      </c>
      <c r="AQ440" s="50" t="str">
        <f t="shared" si="79"/>
        <v>SV</v>
      </c>
      <c r="AR440" s="50" t="str">
        <f t="shared" si="80"/>
        <v>SV</v>
      </c>
      <c r="AS440" s="50" t="str">
        <f t="shared" si="81"/>
        <v>SV</v>
      </c>
      <c r="AT440" s="50" t="str">
        <f t="shared" si="82"/>
        <v>SV</v>
      </c>
      <c r="AU440" s="63" t="str">
        <f t="shared" si="89"/>
        <v>SV</v>
      </c>
      <c r="AV440" s="67">
        <v>36439.999969999997</v>
      </c>
      <c r="AW440" s="133">
        <v>36439.999969999997</v>
      </c>
      <c r="AX440" s="49">
        <v>41900</v>
      </c>
      <c r="AY440" s="51">
        <f t="shared" si="83"/>
        <v>0.14983534672050114</v>
      </c>
      <c r="AZ440" s="51">
        <f t="shared" si="84"/>
        <v>0.13031026324582345</v>
      </c>
      <c r="BA440" s="49">
        <v>39900</v>
      </c>
      <c r="BB440" s="52">
        <v>3</v>
      </c>
      <c r="BC440" s="51">
        <f t="shared" si="85"/>
        <v>9.4950604633603719E-2</v>
      </c>
      <c r="BD440" s="51">
        <f t="shared" si="86"/>
        <v>8.6716792731829639E-2</v>
      </c>
      <c r="BE440" s="49">
        <v>0</v>
      </c>
      <c r="BF440" s="52">
        <v>0</v>
      </c>
      <c r="BG440" s="51">
        <f t="shared" si="87"/>
        <v>-1</v>
      </c>
      <c r="BH440" s="51">
        <f t="shared" si="88"/>
        <v>0</v>
      </c>
      <c r="BI440" s="282">
        <f t="shared" si="90"/>
        <v>0</v>
      </c>
    </row>
    <row r="441" spans="1:61" hidden="1">
      <c r="A441" s="54" t="s">
        <v>150</v>
      </c>
      <c r="B441" s="55" t="s">
        <v>1558</v>
      </c>
      <c r="C441" s="55" t="s">
        <v>1559</v>
      </c>
      <c r="D441" s="44" t="s">
        <v>1560</v>
      </c>
      <c r="E441" s="56">
        <v>6</v>
      </c>
      <c r="F441" s="46" t="s">
        <v>5814</v>
      </c>
      <c r="G441" s="47" t="s">
        <v>5814</v>
      </c>
      <c r="H441" s="47" t="s">
        <v>5882</v>
      </c>
      <c r="I441" s="48" t="s">
        <v>5988</v>
      </c>
      <c r="J441" s="48" t="s">
        <v>5999</v>
      </c>
      <c r="K441" s="48" t="s">
        <v>5863</v>
      </c>
      <c r="L441" s="45">
        <v>114</v>
      </c>
      <c r="M441" s="47" t="s">
        <v>161</v>
      </c>
      <c r="N441" s="60">
        <v>0</v>
      </c>
      <c r="O441" s="58">
        <v>0</v>
      </c>
      <c r="P441" s="58">
        <v>3</v>
      </c>
      <c r="Q441" s="132">
        <v>0</v>
      </c>
      <c r="R441" s="60">
        <v>0</v>
      </c>
      <c r="S441" s="58">
        <v>3</v>
      </c>
      <c r="T441" s="58">
        <v>4</v>
      </c>
      <c r="U441" s="132">
        <v>4</v>
      </c>
      <c r="V441" s="58">
        <v>0</v>
      </c>
      <c r="W441" s="58">
        <v>0</v>
      </c>
      <c r="X441" s="58">
        <v>1</v>
      </c>
      <c r="Y441" s="132">
        <v>0</v>
      </c>
      <c r="Z441" s="61">
        <v>1</v>
      </c>
      <c r="AA441" s="59">
        <v>0</v>
      </c>
      <c r="AB441" s="59">
        <v>1</v>
      </c>
      <c r="AC441" s="132">
        <v>0</v>
      </c>
      <c r="AD441" s="61">
        <v>1</v>
      </c>
      <c r="AE441" s="59">
        <v>2</v>
      </c>
      <c r="AF441" s="59">
        <v>1</v>
      </c>
      <c r="AG441" s="132">
        <v>2</v>
      </c>
      <c r="AH441" s="61">
        <v>0</v>
      </c>
      <c r="AI441" s="132">
        <v>0</v>
      </c>
      <c r="AJ441" s="64">
        <f>IFERROR(VLOOKUP($B441,STOCK!$A:$H,3,0)," ")</f>
        <v>2</v>
      </c>
      <c r="AK441" s="65">
        <f>IFERROR(VLOOKUP($B441,STOCK!$A:$H,4,0)," ")</f>
        <v>13</v>
      </c>
      <c r="AL441" s="65">
        <f>IFERROR(VLOOKUP($B441,STOCK!$A:$H,5,0)," ")</f>
        <v>5</v>
      </c>
      <c r="AM441" s="65">
        <f>IFERROR(VLOOKUP($B441,STOCK!$A:$H,6,0)," ")</f>
        <v>4</v>
      </c>
      <c r="AN441" s="65">
        <f>IFERROR(VLOOKUP($B441,STOCK!$A:$H,7,0)," ")</f>
        <v>6</v>
      </c>
      <c r="AO441" s="65">
        <f>IFERROR(VLOOKUP($B441,STOCK!$A:$H,8,0)," ")</f>
        <v>6</v>
      </c>
      <c r="AP441" s="62" t="str">
        <f t="shared" si="78"/>
        <v>SV</v>
      </c>
      <c r="AQ441" s="50">
        <f t="shared" si="79"/>
        <v>97.5</v>
      </c>
      <c r="AR441" s="50" t="str">
        <f t="shared" si="80"/>
        <v>SV</v>
      </c>
      <c r="AS441" s="50" t="str">
        <f t="shared" si="81"/>
        <v>SV</v>
      </c>
      <c r="AT441" s="50">
        <f t="shared" si="82"/>
        <v>90</v>
      </c>
      <c r="AU441" s="63" t="str">
        <f t="shared" si="89"/>
        <v>SV</v>
      </c>
      <c r="AV441" s="67">
        <v>17309.999960000001</v>
      </c>
      <c r="AW441" s="133">
        <v>17309.999739999999</v>
      </c>
      <c r="AX441" s="49">
        <v>19900</v>
      </c>
      <c r="AY441" s="51">
        <f t="shared" si="83"/>
        <v>0.14962449716839843</v>
      </c>
      <c r="AZ441" s="51">
        <f t="shared" si="84"/>
        <v>0.13015075577889443</v>
      </c>
      <c r="BA441" s="49">
        <v>19500</v>
      </c>
      <c r="BB441" s="52">
        <v>3</v>
      </c>
      <c r="BC441" s="51">
        <f t="shared" si="85"/>
        <v>0.12651646707456132</v>
      </c>
      <c r="BD441" s="51">
        <f t="shared" si="86"/>
        <v>0.11230769435897431</v>
      </c>
      <c r="BE441" s="49">
        <v>0</v>
      </c>
      <c r="BF441" s="52">
        <v>0</v>
      </c>
      <c r="BG441" s="51">
        <f t="shared" si="87"/>
        <v>-1</v>
      </c>
      <c r="BH441" s="51">
        <f t="shared" si="88"/>
        <v>0</v>
      </c>
      <c r="BI441" s="282">
        <f t="shared" si="90"/>
        <v>6</v>
      </c>
    </row>
    <row r="442" spans="1:61" hidden="1">
      <c r="A442" s="54" t="s">
        <v>150</v>
      </c>
      <c r="B442" s="55" t="s">
        <v>1561</v>
      </c>
      <c r="C442" s="55" t="s">
        <v>1562</v>
      </c>
      <c r="D442" s="44" t="s">
        <v>1563</v>
      </c>
      <c r="E442" s="56">
        <v>6</v>
      </c>
      <c r="F442" s="46" t="s">
        <v>5814</v>
      </c>
      <c r="G442" s="47" t="s">
        <v>5814</v>
      </c>
      <c r="H442" s="47" t="s">
        <v>5882</v>
      </c>
      <c r="I442" s="48" t="s">
        <v>5988</v>
      </c>
      <c r="J442" s="48" t="s">
        <v>5999</v>
      </c>
      <c r="K442" s="48" t="s">
        <v>5863</v>
      </c>
      <c r="L442" s="45">
        <v>114</v>
      </c>
      <c r="M442" s="47" t="s">
        <v>161</v>
      </c>
      <c r="N442" s="60">
        <v>0</v>
      </c>
      <c r="O442" s="58">
        <v>0</v>
      </c>
      <c r="P442" s="58">
        <v>0</v>
      </c>
      <c r="Q442" s="132">
        <v>0</v>
      </c>
      <c r="R442" s="60">
        <v>0</v>
      </c>
      <c r="S442" s="58">
        <v>0</v>
      </c>
      <c r="T442" s="58">
        <v>0</v>
      </c>
      <c r="U442" s="132">
        <v>0</v>
      </c>
      <c r="V442" s="58">
        <v>0</v>
      </c>
      <c r="W442" s="58">
        <v>0</v>
      </c>
      <c r="X442" s="58">
        <v>0</v>
      </c>
      <c r="Y442" s="132">
        <v>0</v>
      </c>
      <c r="Z442" s="61">
        <v>0</v>
      </c>
      <c r="AA442" s="59">
        <v>0</v>
      </c>
      <c r="AB442" s="59">
        <v>0</v>
      </c>
      <c r="AC442" s="132">
        <v>0</v>
      </c>
      <c r="AD442" s="61">
        <v>0</v>
      </c>
      <c r="AE442" s="59">
        <v>0</v>
      </c>
      <c r="AF442" s="59">
        <v>0</v>
      </c>
      <c r="AG442" s="132">
        <v>0</v>
      </c>
      <c r="AH442" s="61">
        <v>0</v>
      </c>
      <c r="AI442" s="132">
        <v>0</v>
      </c>
      <c r="AJ442" s="64">
        <f>IFERROR(VLOOKUP($B442,STOCK!$A:$H,3,0)," ")</f>
        <v>0</v>
      </c>
      <c r="AK442" s="65">
        <f>IFERROR(VLOOKUP($B442,STOCK!$A:$H,4,0)," ")</f>
        <v>0</v>
      </c>
      <c r="AL442" s="65">
        <f>IFERROR(VLOOKUP($B442,STOCK!$A:$H,5,0)," ")</f>
        <v>0</v>
      </c>
      <c r="AM442" s="65">
        <f>IFERROR(VLOOKUP($B442,STOCK!$A:$H,6,0)," ")</f>
        <v>0</v>
      </c>
      <c r="AN442" s="65">
        <f>IFERROR(VLOOKUP($B442,STOCK!$A:$H,7,0)," ")</f>
        <v>0</v>
      </c>
      <c r="AO442" s="65">
        <f>IFERROR(VLOOKUP($B442,STOCK!$A:$H,8,0)," ")</f>
        <v>0</v>
      </c>
      <c r="AP442" s="62" t="str">
        <f t="shared" si="78"/>
        <v>Q</v>
      </c>
      <c r="AQ442" s="50" t="str">
        <f t="shared" si="79"/>
        <v>Q</v>
      </c>
      <c r="AR442" s="50" t="str">
        <f t="shared" si="80"/>
        <v>Q</v>
      </c>
      <c r="AS442" s="50" t="str">
        <f t="shared" si="81"/>
        <v>Q</v>
      </c>
      <c r="AT442" s="50" t="str">
        <f t="shared" si="82"/>
        <v>Q</v>
      </c>
      <c r="AU442" s="63" t="str">
        <f t="shared" si="89"/>
        <v>Q</v>
      </c>
      <c r="AV442" s="67">
        <v>17310.000004000001</v>
      </c>
      <c r="AW442" s="133">
        <v>17310.000004000001</v>
      </c>
      <c r="AX442" s="49">
        <v>19900</v>
      </c>
      <c r="AY442" s="51">
        <f t="shared" si="83"/>
        <v>0.14962449424618729</v>
      </c>
      <c r="AZ442" s="51">
        <f t="shared" si="84"/>
        <v>0.13015075356783912</v>
      </c>
      <c r="BA442" s="49">
        <v>19500</v>
      </c>
      <c r="BB442" s="52">
        <v>3</v>
      </c>
      <c r="BC442" s="51">
        <f t="shared" si="85"/>
        <v>0.12651646421108786</v>
      </c>
      <c r="BD442" s="51">
        <f t="shared" si="86"/>
        <v>0.11230769210256403</v>
      </c>
      <c r="BE442" s="49">
        <v>0</v>
      </c>
      <c r="BF442" s="52">
        <v>0</v>
      </c>
      <c r="BG442" s="51">
        <f t="shared" si="87"/>
        <v>-1</v>
      </c>
      <c r="BH442" s="51">
        <f t="shared" si="88"/>
        <v>0</v>
      </c>
      <c r="BI442" s="282">
        <f t="shared" si="90"/>
        <v>0</v>
      </c>
    </row>
    <row r="443" spans="1:61" hidden="1">
      <c r="A443" s="54" t="s">
        <v>150</v>
      </c>
      <c r="B443" s="55" t="s">
        <v>1564</v>
      </c>
      <c r="C443" s="55" t="s">
        <v>1565</v>
      </c>
      <c r="D443" s="44" t="s">
        <v>1566</v>
      </c>
      <c r="E443" s="56">
        <v>6</v>
      </c>
      <c r="F443" s="46" t="s">
        <v>5814</v>
      </c>
      <c r="G443" s="47" t="s">
        <v>5814</v>
      </c>
      <c r="H443" s="47" t="s">
        <v>5882</v>
      </c>
      <c r="I443" s="48" t="s">
        <v>5988</v>
      </c>
      <c r="J443" s="48" t="s">
        <v>5999</v>
      </c>
      <c r="K443" s="48" t="s">
        <v>5863</v>
      </c>
      <c r="L443" s="45">
        <v>114</v>
      </c>
      <c r="M443" s="47" t="s">
        <v>161</v>
      </c>
      <c r="N443" s="60">
        <v>0</v>
      </c>
      <c r="O443" s="58">
        <v>0</v>
      </c>
      <c r="P443" s="58">
        <v>0</v>
      </c>
      <c r="Q443" s="132">
        <v>0</v>
      </c>
      <c r="R443" s="60">
        <v>0</v>
      </c>
      <c r="S443" s="58">
        <v>1</v>
      </c>
      <c r="T443" s="58">
        <v>1</v>
      </c>
      <c r="U443" s="132">
        <v>1</v>
      </c>
      <c r="V443" s="58">
        <v>0</v>
      </c>
      <c r="W443" s="58">
        <v>1</v>
      </c>
      <c r="X443" s="58">
        <v>0</v>
      </c>
      <c r="Y443" s="132">
        <v>0</v>
      </c>
      <c r="Z443" s="61">
        <v>0</v>
      </c>
      <c r="AA443" s="59">
        <v>0</v>
      </c>
      <c r="AB443" s="59">
        <v>0</v>
      </c>
      <c r="AC443" s="132">
        <v>0</v>
      </c>
      <c r="AD443" s="61">
        <v>0</v>
      </c>
      <c r="AE443" s="59">
        <v>0</v>
      </c>
      <c r="AF443" s="59">
        <v>0</v>
      </c>
      <c r="AG443" s="132">
        <v>0</v>
      </c>
      <c r="AH443" s="61">
        <v>0</v>
      </c>
      <c r="AI443" s="132">
        <v>0</v>
      </c>
      <c r="AJ443" s="64">
        <f>IFERROR(VLOOKUP($B443,STOCK!$A:$H,3,0)," ")</f>
        <v>11</v>
      </c>
      <c r="AK443" s="65">
        <f>IFERROR(VLOOKUP($B443,STOCK!$A:$H,4,0)," ")</f>
        <v>10</v>
      </c>
      <c r="AL443" s="65">
        <f>IFERROR(VLOOKUP($B443,STOCK!$A:$H,5,0)," ")</f>
        <v>10</v>
      </c>
      <c r="AM443" s="65">
        <f>IFERROR(VLOOKUP($B443,STOCK!$A:$H,6,0)," ")</f>
        <v>18</v>
      </c>
      <c r="AN443" s="65">
        <f>IFERROR(VLOOKUP($B443,STOCK!$A:$H,7,0)," ")</f>
        <v>11</v>
      </c>
      <c r="AO443" s="65">
        <f>IFERROR(VLOOKUP($B443,STOCK!$A:$H,8,0)," ")</f>
        <v>12</v>
      </c>
      <c r="AP443" s="62" t="str">
        <f t="shared" si="78"/>
        <v>SV</v>
      </c>
      <c r="AQ443" s="50">
        <f t="shared" si="79"/>
        <v>300</v>
      </c>
      <c r="AR443" s="50" t="str">
        <f t="shared" si="80"/>
        <v>SV</v>
      </c>
      <c r="AS443" s="50" t="str">
        <f t="shared" si="81"/>
        <v>SV</v>
      </c>
      <c r="AT443" s="50" t="str">
        <f t="shared" si="82"/>
        <v>SV</v>
      </c>
      <c r="AU443" s="63" t="str">
        <f t="shared" si="89"/>
        <v>SV</v>
      </c>
      <c r="AV443" s="67">
        <v>17309.999960000001</v>
      </c>
      <c r="AW443" s="133">
        <v>17309.999629999998</v>
      </c>
      <c r="AX443" s="49">
        <v>19900</v>
      </c>
      <c r="AY443" s="51">
        <f t="shared" si="83"/>
        <v>0.14962449716839843</v>
      </c>
      <c r="AZ443" s="51">
        <f t="shared" si="84"/>
        <v>0.13015075577889443</v>
      </c>
      <c r="BA443" s="49">
        <v>19500</v>
      </c>
      <c r="BB443" s="52">
        <v>3</v>
      </c>
      <c r="BC443" s="51">
        <f t="shared" si="85"/>
        <v>0.12651646707456132</v>
      </c>
      <c r="BD443" s="51">
        <f t="shared" si="86"/>
        <v>0.11230769435897431</v>
      </c>
      <c r="BE443" s="49">
        <v>0</v>
      </c>
      <c r="BF443" s="52">
        <v>0</v>
      </c>
      <c r="BG443" s="51">
        <f t="shared" si="87"/>
        <v>-1</v>
      </c>
      <c r="BH443" s="51">
        <f t="shared" si="88"/>
        <v>0</v>
      </c>
      <c r="BI443" s="282">
        <f t="shared" si="90"/>
        <v>1</v>
      </c>
    </row>
    <row r="444" spans="1:61" hidden="1">
      <c r="A444" s="54" t="s">
        <v>150</v>
      </c>
      <c r="B444" s="55" t="s">
        <v>1567</v>
      </c>
      <c r="C444" s="55" t="s">
        <v>1568</v>
      </c>
      <c r="D444" s="44" t="s">
        <v>1569</v>
      </c>
      <c r="E444" s="56">
        <v>12</v>
      </c>
      <c r="F444" s="46" t="s">
        <v>5814</v>
      </c>
      <c r="G444" s="47" t="s">
        <v>5814</v>
      </c>
      <c r="H444" s="47" t="s">
        <v>5882</v>
      </c>
      <c r="I444" s="48" t="s">
        <v>6002</v>
      </c>
      <c r="J444" s="48" t="s">
        <v>6003</v>
      </c>
      <c r="K444" s="48" t="s">
        <v>6004</v>
      </c>
      <c r="L444" s="45">
        <v>27</v>
      </c>
      <c r="M444" s="47" t="s">
        <v>5871</v>
      </c>
      <c r="N444" s="60">
        <v>0</v>
      </c>
      <c r="O444" s="58">
        <v>5</v>
      </c>
      <c r="P444" s="58">
        <v>8</v>
      </c>
      <c r="Q444" s="132">
        <v>10</v>
      </c>
      <c r="R444" s="60">
        <v>0</v>
      </c>
      <c r="S444" s="58">
        <v>4</v>
      </c>
      <c r="T444" s="58">
        <v>6</v>
      </c>
      <c r="U444" s="132">
        <v>3</v>
      </c>
      <c r="V444" s="58">
        <v>0</v>
      </c>
      <c r="W444" s="58">
        <v>0</v>
      </c>
      <c r="X444" s="58">
        <v>2</v>
      </c>
      <c r="Y444" s="132">
        <v>0</v>
      </c>
      <c r="Z444" s="61">
        <v>2</v>
      </c>
      <c r="AA444" s="59">
        <v>1</v>
      </c>
      <c r="AB444" s="59">
        <v>0</v>
      </c>
      <c r="AC444" s="132">
        <v>0</v>
      </c>
      <c r="AD444" s="61">
        <v>8</v>
      </c>
      <c r="AE444" s="59">
        <v>1</v>
      </c>
      <c r="AF444" s="59">
        <v>6</v>
      </c>
      <c r="AG444" s="132">
        <v>5</v>
      </c>
      <c r="AH444" s="61">
        <v>2</v>
      </c>
      <c r="AI444" s="132">
        <v>2</v>
      </c>
      <c r="AJ444" s="64">
        <f>IFERROR(VLOOKUP($B444,STOCK!$A:$H,3,0)," ")</f>
        <v>0</v>
      </c>
      <c r="AK444" s="65">
        <f>IFERROR(VLOOKUP($B444,STOCK!$A:$H,4,0)," ")</f>
        <v>11</v>
      </c>
      <c r="AL444" s="65">
        <f>IFERROR(VLOOKUP($B444,STOCK!$A:$H,5,0)," ")</f>
        <v>4</v>
      </c>
      <c r="AM444" s="65">
        <f>IFERROR(VLOOKUP($B444,STOCK!$A:$H,6,0)," ")</f>
        <v>8</v>
      </c>
      <c r="AN444" s="65">
        <f>IFERROR(VLOOKUP($B444,STOCK!$A:$H,7,0)," ")</f>
        <v>7</v>
      </c>
      <c r="AO444" s="65">
        <f>IFERROR(VLOOKUP($B444,STOCK!$A:$H,8,0)," ")</f>
        <v>1</v>
      </c>
      <c r="AP444" s="62" t="str">
        <f t="shared" si="78"/>
        <v>Q</v>
      </c>
      <c r="AQ444" s="50">
        <f t="shared" si="79"/>
        <v>110</v>
      </c>
      <c r="AR444" s="50" t="str">
        <f t="shared" si="80"/>
        <v>SV</v>
      </c>
      <c r="AS444" s="50" t="str">
        <f t="shared" si="81"/>
        <v>SV</v>
      </c>
      <c r="AT444" s="50">
        <f t="shared" si="82"/>
        <v>42</v>
      </c>
      <c r="AU444" s="63">
        <f t="shared" si="89"/>
        <v>15</v>
      </c>
      <c r="AV444" s="67">
        <v>154280</v>
      </c>
      <c r="AW444" s="133">
        <v>151008.09646999999</v>
      </c>
      <c r="AX444" s="49">
        <v>177900</v>
      </c>
      <c r="AY444" s="51">
        <f t="shared" si="83"/>
        <v>0.15309826289862594</v>
      </c>
      <c r="AZ444" s="51">
        <f t="shared" si="84"/>
        <v>0.13277121978639686</v>
      </c>
      <c r="BA444" s="49">
        <v>174900</v>
      </c>
      <c r="BB444" s="52">
        <v>3</v>
      </c>
      <c r="BC444" s="51">
        <f t="shared" si="85"/>
        <v>0.13365309826289873</v>
      </c>
      <c r="BD444" s="51">
        <f t="shared" si="86"/>
        <v>0.11789594053744998</v>
      </c>
      <c r="BE444" s="49">
        <v>169900</v>
      </c>
      <c r="BF444" s="52">
        <v>6</v>
      </c>
      <c r="BG444" s="51">
        <f t="shared" si="87"/>
        <v>0.10124449053668649</v>
      </c>
      <c r="BH444" s="51">
        <f t="shared" si="88"/>
        <v>9.1936433195997647E-2</v>
      </c>
      <c r="BI444" s="282">
        <f t="shared" si="90"/>
        <v>20</v>
      </c>
    </row>
    <row r="445" spans="1:61" hidden="1">
      <c r="A445" s="54" t="s">
        <v>150</v>
      </c>
      <c r="B445" s="55" t="s">
        <v>1570</v>
      </c>
      <c r="C445" s="55" t="s">
        <v>1571</v>
      </c>
      <c r="D445" s="44" t="s">
        <v>1572</v>
      </c>
      <c r="E445" s="56">
        <v>12</v>
      </c>
      <c r="F445" s="46" t="s">
        <v>5814</v>
      </c>
      <c r="G445" s="47" t="s">
        <v>5814</v>
      </c>
      <c r="H445" s="47" t="s">
        <v>5882</v>
      </c>
      <c r="I445" s="48" t="s">
        <v>6002</v>
      </c>
      <c r="J445" s="48" t="s">
        <v>6003</v>
      </c>
      <c r="K445" s="48" t="s">
        <v>6004</v>
      </c>
      <c r="L445" s="45">
        <v>27</v>
      </c>
      <c r="M445" s="47" t="s">
        <v>5871</v>
      </c>
      <c r="N445" s="60">
        <v>1</v>
      </c>
      <c r="O445" s="58">
        <v>0</v>
      </c>
      <c r="P445" s="58">
        <v>0</v>
      </c>
      <c r="Q445" s="132">
        <v>0</v>
      </c>
      <c r="R445" s="60">
        <v>0</v>
      </c>
      <c r="S445" s="58">
        <v>0</v>
      </c>
      <c r="T445" s="58">
        <v>1</v>
      </c>
      <c r="U445" s="132">
        <v>1</v>
      </c>
      <c r="V445" s="58">
        <v>1</v>
      </c>
      <c r="W445" s="58">
        <v>0</v>
      </c>
      <c r="X445" s="58">
        <v>1</v>
      </c>
      <c r="Y445" s="132">
        <v>2</v>
      </c>
      <c r="Z445" s="61">
        <v>0</v>
      </c>
      <c r="AA445" s="59">
        <v>0</v>
      </c>
      <c r="AB445" s="59">
        <v>1</v>
      </c>
      <c r="AC445" s="132">
        <v>1</v>
      </c>
      <c r="AD445" s="61">
        <v>2</v>
      </c>
      <c r="AE445" s="59">
        <v>0</v>
      </c>
      <c r="AF445" s="59">
        <v>1</v>
      </c>
      <c r="AG445" s="132">
        <v>1</v>
      </c>
      <c r="AH445" s="61">
        <v>0</v>
      </c>
      <c r="AI445" s="132">
        <v>0</v>
      </c>
      <c r="AJ445" s="64">
        <f>IFERROR(VLOOKUP($B445,STOCK!$A:$H,3,0)," ")</f>
        <v>5</v>
      </c>
      <c r="AK445" s="65">
        <f>IFERROR(VLOOKUP($B445,STOCK!$A:$H,4,0)," ")</f>
        <v>3</v>
      </c>
      <c r="AL445" s="65">
        <f>IFERROR(VLOOKUP($B445,STOCK!$A:$H,5,0)," ")</f>
        <v>1</v>
      </c>
      <c r="AM445" s="65">
        <f>IFERROR(VLOOKUP($B445,STOCK!$A:$H,6,0)," ")</f>
        <v>4</v>
      </c>
      <c r="AN445" s="65">
        <f>IFERROR(VLOOKUP($B445,STOCK!$A:$H,7,0)," ")</f>
        <v>6</v>
      </c>
      <c r="AO445" s="65">
        <f>IFERROR(VLOOKUP($B445,STOCK!$A:$H,8,0)," ")</f>
        <v>3</v>
      </c>
      <c r="AP445" s="62" t="str">
        <f t="shared" si="78"/>
        <v>SV</v>
      </c>
      <c r="AQ445" s="50">
        <f t="shared" si="79"/>
        <v>90</v>
      </c>
      <c r="AR445" s="50">
        <f t="shared" si="80"/>
        <v>15</v>
      </c>
      <c r="AS445" s="50">
        <f t="shared" si="81"/>
        <v>120</v>
      </c>
      <c r="AT445" s="50">
        <f t="shared" si="82"/>
        <v>180</v>
      </c>
      <c r="AU445" s="63" t="str">
        <f t="shared" si="89"/>
        <v>SV</v>
      </c>
      <c r="AV445" s="67">
        <v>98799.999979999993</v>
      </c>
      <c r="AW445" s="133">
        <v>97805.253259999998</v>
      </c>
      <c r="AX445" s="49">
        <v>114900</v>
      </c>
      <c r="AY445" s="51">
        <f t="shared" si="83"/>
        <v>0.16295546582246079</v>
      </c>
      <c r="AZ445" s="51">
        <f t="shared" si="84"/>
        <v>0.14012184525674506</v>
      </c>
      <c r="BA445" s="49">
        <v>111900</v>
      </c>
      <c r="BB445" s="52">
        <v>3</v>
      </c>
      <c r="BC445" s="51">
        <f t="shared" si="85"/>
        <v>0.13259109334667851</v>
      </c>
      <c r="BD445" s="51">
        <f t="shared" si="86"/>
        <v>0.1170688116175157</v>
      </c>
      <c r="BE445" s="49">
        <v>109900</v>
      </c>
      <c r="BF445" s="52">
        <v>6</v>
      </c>
      <c r="BG445" s="51">
        <f t="shared" si="87"/>
        <v>0.11234817836282351</v>
      </c>
      <c r="BH445" s="51">
        <f t="shared" si="88"/>
        <v>0.10100091010009106</v>
      </c>
      <c r="BI445" s="282">
        <f t="shared" si="90"/>
        <v>5</v>
      </c>
    </row>
    <row r="446" spans="1:61" hidden="1">
      <c r="A446" s="54" t="s">
        <v>150</v>
      </c>
      <c r="B446" s="55" t="s">
        <v>1573</v>
      </c>
      <c r="C446" s="55" t="s">
        <v>1574</v>
      </c>
      <c r="D446" s="44" t="s">
        <v>1575</v>
      </c>
      <c r="E446" s="56">
        <v>6</v>
      </c>
      <c r="F446" s="46" t="s">
        <v>5814</v>
      </c>
      <c r="G446" s="47" t="s">
        <v>5814</v>
      </c>
      <c r="H446" s="47" t="s">
        <v>5882</v>
      </c>
      <c r="I446" s="48" t="s">
        <v>6002</v>
      </c>
      <c r="J446" s="48" t="s">
        <v>6003</v>
      </c>
      <c r="K446" s="48" t="s">
        <v>6004</v>
      </c>
      <c r="L446" s="45">
        <v>27</v>
      </c>
      <c r="M446" s="47" t="s">
        <v>5871</v>
      </c>
      <c r="N446" s="60">
        <v>0</v>
      </c>
      <c r="O446" s="58">
        <v>1</v>
      </c>
      <c r="P446" s="58">
        <v>0</v>
      </c>
      <c r="Q446" s="132">
        <v>0</v>
      </c>
      <c r="R446" s="60">
        <v>0</v>
      </c>
      <c r="S446" s="58">
        <v>0</v>
      </c>
      <c r="T446" s="58">
        <v>1</v>
      </c>
      <c r="U446" s="132">
        <v>1</v>
      </c>
      <c r="V446" s="58">
        <v>0</v>
      </c>
      <c r="W446" s="58">
        <v>0</v>
      </c>
      <c r="X446" s="58">
        <v>0</v>
      </c>
      <c r="Y446" s="132">
        <v>0</v>
      </c>
      <c r="Z446" s="61">
        <v>0</v>
      </c>
      <c r="AA446" s="59">
        <v>1</v>
      </c>
      <c r="AB446" s="59">
        <v>0</v>
      </c>
      <c r="AC446" s="132">
        <v>1</v>
      </c>
      <c r="AD446" s="61">
        <v>0</v>
      </c>
      <c r="AE446" s="59">
        <v>1</v>
      </c>
      <c r="AF446" s="59">
        <v>0</v>
      </c>
      <c r="AG446" s="132">
        <v>1</v>
      </c>
      <c r="AH446" s="61">
        <v>0</v>
      </c>
      <c r="AI446" s="132">
        <v>0</v>
      </c>
      <c r="AJ446" s="64">
        <f>IFERROR(VLOOKUP($B446,STOCK!$A:$H,3,0)," ")</f>
        <v>11</v>
      </c>
      <c r="AK446" s="65">
        <f>IFERROR(VLOOKUP($B446,STOCK!$A:$H,4,0)," ")</f>
        <v>4</v>
      </c>
      <c r="AL446" s="65">
        <f>IFERROR(VLOOKUP($B446,STOCK!$A:$H,5,0)," ")</f>
        <v>4</v>
      </c>
      <c r="AM446" s="65">
        <f>IFERROR(VLOOKUP($B446,STOCK!$A:$H,6,0)," ")</f>
        <v>3</v>
      </c>
      <c r="AN446" s="65">
        <f>IFERROR(VLOOKUP($B446,STOCK!$A:$H,7,0)," ")</f>
        <v>1</v>
      </c>
      <c r="AO446" s="65">
        <f>IFERROR(VLOOKUP($B446,STOCK!$A:$H,8,0)," ")</f>
        <v>3</v>
      </c>
      <c r="AP446" s="62" t="str">
        <f t="shared" si="78"/>
        <v>SV</v>
      </c>
      <c r="AQ446" s="50">
        <f t="shared" si="79"/>
        <v>120</v>
      </c>
      <c r="AR446" s="50" t="str">
        <f t="shared" si="80"/>
        <v>SV</v>
      </c>
      <c r="AS446" s="50">
        <f t="shared" si="81"/>
        <v>90</v>
      </c>
      <c r="AT446" s="50">
        <f t="shared" si="82"/>
        <v>30</v>
      </c>
      <c r="AU446" s="63" t="str">
        <f t="shared" si="89"/>
        <v>SV</v>
      </c>
      <c r="AV446" s="67">
        <v>446500</v>
      </c>
      <c r="AW446" s="133">
        <v>446500.0001</v>
      </c>
      <c r="AX446" s="49">
        <v>514900</v>
      </c>
      <c r="AY446" s="51">
        <f t="shared" si="83"/>
        <v>0.15319148936170213</v>
      </c>
      <c r="AZ446" s="51">
        <f t="shared" si="84"/>
        <v>0.13284132841328414</v>
      </c>
      <c r="BA446" s="49">
        <v>499900</v>
      </c>
      <c r="BB446" s="52">
        <v>3</v>
      </c>
      <c r="BC446" s="51">
        <f t="shared" si="85"/>
        <v>0.11959686450167983</v>
      </c>
      <c r="BD446" s="51">
        <f t="shared" si="86"/>
        <v>0.10682136427285457</v>
      </c>
      <c r="BE446" s="49">
        <v>489900</v>
      </c>
      <c r="BF446" s="52">
        <v>6</v>
      </c>
      <c r="BG446" s="51">
        <f t="shared" si="87"/>
        <v>9.720044792833149E-2</v>
      </c>
      <c r="BH446" s="51">
        <f t="shared" si="88"/>
        <v>8.858950806286997E-2</v>
      </c>
      <c r="BI446" s="282">
        <f t="shared" si="90"/>
        <v>3</v>
      </c>
    </row>
    <row r="447" spans="1:61" hidden="1">
      <c r="A447" s="54" t="s">
        <v>150</v>
      </c>
      <c r="B447" s="55" t="s">
        <v>1576</v>
      </c>
      <c r="C447" s="55" t="s">
        <v>1577</v>
      </c>
      <c r="D447" s="44" t="s">
        <v>1578</v>
      </c>
      <c r="E447" s="56">
        <v>6</v>
      </c>
      <c r="F447" s="46" t="s">
        <v>5814</v>
      </c>
      <c r="G447" s="47" t="s">
        <v>5814</v>
      </c>
      <c r="H447" s="47" t="s">
        <v>5882</v>
      </c>
      <c r="I447" s="48" t="s">
        <v>6002</v>
      </c>
      <c r="J447" s="48" t="s">
        <v>6003</v>
      </c>
      <c r="K447" s="48" t="s">
        <v>6004</v>
      </c>
      <c r="L447" s="45">
        <v>27</v>
      </c>
      <c r="M447" s="47" t="s">
        <v>5871</v>
      </c>
      <c r="N447" s="60">
        <v>0</v>
      </c>
      <c r="O447" s="58">
        <v>0</v>
      </c>
      <c r="P447" s="58">
        <v>0</v>
      </c>
      <c r="Q447" s="132">
        <v>0</v>
      </c>
      <c r="R447" s="60">
        <v>0</v>
      </c>
      <c r="S447" s="58">
        <v>0</v>
      </c>
      <c r="T447" s="58">
        <v>0</v>
      </c>
      <c r="U447" s="132">
        <v>6</v>
      </c>
      <c r="V447" s="58">
        <v>0</v>
      </c>
      <c r="W447" s="58">
        <v>0</v>
      </c>
      <c r="X447" s="58">
        <v>4</v>
      </c>
      <c r="Y447" s="132">
        <v>3</v>
      </c>
      <c r="Z447" s="61">
        <v>0</v>
      </c>
      <c r="AA447" s="59">
        <v>0</v>
      </c>
      <c r="AB447" s="59">
        <v>4</v>
      </c>
      <c r="AC447" s="132">
        <v>6</v>
      </c>
      <c r="AD447" s="61">
        <v>1</v>
      </c>
      <c r="AE447" s="59">
        <v>4</v>
      </c>
      <c r="AF447" s="59">
        <v>1</v>
      </c>
      <c r="AG447" s="132">
        <v>3</v>
      </c>
      <c r="AH447" s="61">
        <v>0</v>
      </c>
      <c r="AI447" s="132">
        <v>2</v>
      </c>
      <c r="AJ447" s="64">
        <f>IFERROR(VLOOKUP($B447,STOCK!$A:$H,3,0)," ")</f>
        <v>7</v>
      </c>
      <c r="AK447" s="65">
        <f>IFERROR(VLOOKUP($B447,STOCK!$A:$H,4,0)," ")</f>
        <v>3</v>
      </c>
      <c r="AL447" s="65">
        <f>IFERROR(VLOOKUP($B447,STOCK!$A:$H,5,0)," ")</f>
        <v>1</v>
      </c>
      <c r="AM447" s="65">
        <f>IFERROR(VLOOKUP($B447,STOCK!$A:$H,6,0)," ")</f>
        <v>-1</v>
      </c>
      <c r="AN447" s="65">
        <f>IFERROR(VLOOKUP($B447,STOCK!$A:$H,7,0)," ")</f>
        <v>0</v>
      </c>
      <c r="AO447" s="65">
        <f>IFERROR(VLOOKUP($B447,STOCK!$A:$H,8,0)," ")</f>
        <v>2</v>
      </c>
      <c r="AP447" s="62" t="str">
        <f t="shared" si="78"/>
        <v>SV</v>
      </c>
      <c r="AQ447" s="50">
        <f t="shared" si="79"/>
        <v>15</v>
      </c>
      <c r="AR447" s="50">
        <f t="shared" si="80"/>
        <v>10</v>
      </c>
      <c r="AS447" s="50" t="str">
        <f t="shared" si="81"/>
        <v>Q</v>
      </c>
      <c r="AT447" s="50" t="str">
        <f t="shared" si="82"/>
        <v>Q</v>
      </c>
      <c r="AU447" s="63">
        <f t="shared" si="89"/>
        <v>30</v>
      </c>
      <c r="AV447" s="67">
        <v>211850</v>
      </c>
      <c r="AW447" s="133">
        <v>211890.74676000001</v>
      </c>
      <c r="AX447" s="49">
        <v>242900</v>
      </c>
      <c r="AY447" s="51">
        <f t="shared" si="83"/>
        <v>0.14656596648572107</v>
      </c>
      <c r="AZ447" s="51">
        <f t="shared" si="84"/>
        <v>0.12783038287361054</v>
      </c>
      <c r="BA447" s="49">
        <v>234900</v>
      </c>
      <c r="BB447" s="52">
        <v>3</v>
      </c>
      <c r="BC447" s="51">
        <f t="shared" si="85"/>
        <v>0.108803398631107</v>
      </c>
      <c r="BD447" s="51">
        <f t="shared" si="86"/>
        <v>9.8126862494678585E-2</v>
      </c>
      <c r="BE447" s="49">
        <v>229900</v>
      </c>
      <c r="BF447" s="52">
        <v>6</v>
      </c>
      <c r="BG447" s="51">
        <f t="shared" si="87"/>
        <v>8.5201793721973118E-2</v>
      </c>
      <c r="BH447" s="51">
        <f t="shared" si="88"/>
        <v>7.8512396694214878E-2</v>
      </c>
      <c r="BI447" s="282">
        <f t="shared" si="90"/>
        <v>20</v>
      </c>
    </row>
    <row r="448" spans="1:61" hidden="1">
      <c r="A448" s="54" t="s">
        <v>150</v>
      </c>
      <c r="B448" s="55" t="s">
        <v>1579</v>
      </c>
      <c r="C448" s="55" t="s">
        <v>1580</v>
      </c>
      <c r="D448" s="44" t="s">
        <v>1581</v>
      </c>
      <c r="E448" s="56">
        <v>6</v>
      </c>
      <c r="F448" s="46" t="s">
        <v>5814</v>
      </c>
      <c r="G448" s="47" t="s">
        <v>5814</v>
      </c>
      <c r="H448" s="47" t="s">
        <v>5882</v>
      </c>
      <c r="I448" s="48" t="s">
        <v>6002</v>
      </c>
      <c r="J448" s="48" t="s">
        <v>6003</v>
      </c>
      <c r="K448" s="48" t="s">
        <v>6004</v>
      </c>
      <c r="L448" s="45">
        <v>27</v>
      </c>
      <c r="M448" s="47" t="s">
        <v>5871</v>
      </c>
      <c r="N448" s="60">
        <v>0</v>
      </c>
      <c r="O448" s="58">
        <v>0</v>
      </c>
      <c r="P448" s="58">
        <v>0</v>
      </c>
      <c r="Q448" s="132">
        <v>0</v>
      </c>
      <c r="R448" s="60">
        <v>1</v>
      </c>
      <c r="S448" s="58">
        <v>0</v>
      </c>
      <c r="T448" s="58">
        <v>0</v>
      </c>
      <c r="U448" s="132">
        <v>0</v>
      </c>
      <c r="V448" s="58">
        <v>0</v>
      </c>
      <c r="W448" s="58">
        <v>0</v>
      </c>
      <c r="X448" s="58">
        <v>1</v>
      </c>
      <c r="Y448" s="132">
        <v>1</v>
      </c>
      <c r="Z448" s="61">
        <v>0</v>
      </c>
      <c r="AA448" s="59">
        <v>0</v>
      </c>
      <c r="AB448" s="59">
        <v>0</v>
      </c>
      <c r="AC448" s="132">
        <v>0</v>
      </c>
      <c r="AD448" s="61">
        <v>1</v>
      </c>
      <c r="AE448" s="59">
        <v>0</v>
      </c>
      <c r="AF448" s="59">
        <v>1</v>
      </c>
      <c r="AG448" s="132">
        <v>1</v>
      </c>
      <c r="AH448" s="61">
        <v>0</v>
      </c>
      <c r="AI448" s="132">
        <v>0</v>
      </c>
      <c r="AJ448" s="64">
        <f>IFERROR(VLOOKUP($B448,STOCK!$A:$H,3,0)," ")</f>
        <v>9</v>
      </c>
      <c r="AK448" s="65">
        <f>IFERROR(VLOOKUP($B448,STOCK!$A:$H,4,0)," ")</f>
        <v>6</v>
      </c>
      <c r="AL448" s="65">
        <f>IFERROR(VLOOKUP($B448,STOCK!$A:$H,5,0)," ")</f>
        <v>3</v>
      </c>
      <c r="AM448" s="65">
        <f>IFERROR(VLOOKUP($B448,STOCK!$A:$H,6,0)," ")</f>
        <v>12</v>
      </c>
      <c r="AN448" s="65">
        <f>IFERROR(VLOOKUP($B448,STOCK!$A:$H,7,0)," ")</f>
        <v>7</v>
      </c>
      <c r="AO448" s="65">
        <f>IFERROR(VLOOKUP($B448,STOCK!$A:$H,8,0)," ")</f>
        <v>3</v>
      </c>
      <c r="AP448" s="62" t="str">
        <f t="shared" si="78"/>
        <v>SV</v>
      </c>
      <c r="AQ448" s="50" t="str">
        <f t="shared" si="79"/>
        <v>SV</v>
      </c>
      <c r="AR448" s="50">
        <f t="shared" si="80"/>
        <v>90</v>
      </c>
      <c r="AS448" s="50" t="str">
        <f t="shared" si="81"/>
        <v>SV</v>
      </c>
      <c r="AT448" s="50">
        <f t="shared" si="82"/>
        <v>210</v>
      </c>
      <c r="AU448" s="63" t="str">
        <f t="shared" si="89"/>
        <v>SV</v>
      </c>
      <c r="AV448" s="67">
        <v>195699.99999000001</v>
      </c>
      <c r="AW448" s="133">
        <v>163529.17624999999</v>
      </c>
      <c r="AX448" s="49">
        <v>219900</v>
      </c>
      <c r="AY448" s="51">
        <f t="shared" si="83"/>
        <v>0.1236586612735644</v>
      </c>
      <c r="AZ448" s="51">
        <f t="shared" si="84"/>
        <v>0.11005002278308317</v>
      </c>
      <c r="BA448" s="49">
        <v>217900</v>
      </c>
      <c r="BB448" s="52">
        <v>3</v>
      </c>
      <c r="BC448" s="51">
        <f t="shared" si="85"/>
        <v>0.11343893720559217</v>
      </c>
      <c r="BD448" s="51">
        <f t="shared" si="86"/>
        <v>0.10188159710876543</v>
      </c>
      <c r="BE448" s="49">
        <v>212900</v>
      </c>
      <c r="BF448" s="52">
        <v>6</v>
      </c>
      <c r="BG448" s="51">
        <f t="shared" si="87"/>
        <v>8.7889627035661055E-2</v>
      </c>
      <c r="BH448" s="51">
        <f t="shared" si="88"/>
        <v>8.0789102912165289E-2</v>
      </c>
      <c r="BI448" s="282">
        <f t="shared" si="90"/>
        <v>2</v>
      </c>
    </row>
    <row r="449" spans="1:61" hidden="1">
      <c r="A449" s="54" t="s">
        <v>150</v>
      </c>
      <c r="B449" s="55" t="s">
        <v>1582</v>
      </c>
      <c r="C449" s="55" t="s">
        <v>1583</v>
      </c>
      <c r="D449" s="44" t="s">
        <v>1584</v>
      </c>
      <c r="E449" s="56">
        <v>12</v>
      </c>
      <c r="F449" s="46" t="s">
        <v>5814</v>
      </c>
      <c r="G449" s="47" t="s">
        <v>5814</v>
      </c>
      <c r="H449" s="47" t="s">
        <v>5882</v>
      </c>
      <c r="I449" s="48" t="s">
        <v>6002</v>
      </c>
      <c r="J449" s="48" t="s">
        <v>6003</v>
      </c>
      <c r="K449" s="48" t="s">
        <v>6005</v>
      </c>
      <c r="L449" s="45">
        <v>27</v>
      </c>
      <c r="M449" s="47" t="s">
        <v>5871</v>
      </c>
      <c r="N449" s="60">
        <v>3</v>
      </c>
      <c r="O449" s="58">
        <v>6</v>
      </c>
      <c r="P449" s="58">
        <v>7</v>
      </c>
      <c r="Q449" s="132">
        <v>5</v>
      </c>
      <c r="R449" s="60">
        <v>4</v>
      </c>
      <c r="S449" s="58">
        <v>5</v>
      </c>
      <c r="T449" s="58">
        <v>10</v>
      </c>
      <c r="U449" s="132">
        <v>6</v>
      </c>
      <c r="V449" s="58">
        <v>0</v>
      </c>
      <c r="W449" s="58">
        <v>0</v>
      </c>
      <c r="X449" s="58">
        <v>2</v>
      </c>
      <c r="Y449" s="132">
        <v>3</v>
      </c>
      <c r="Z449" s="61">
        <v>0</v>
      </c>
      <c r="AA449" s="59">
        <v>2</v>
      </c>
      <c r="AB449" s="59">
        <v>0</v>
      </c>
      <c r="AC449" s="132">
        <v>2</v>
      </c>
      <c r="AD449" s="61">
        <v>1</v>
      </c>
      <c r="AE449" s="59">
        <v>2</v>
      </c>
      <c r="AF449" s="59">
        <v>2</v>
      </c>
      <c r="AG449" s="132">
        <v>3</v>
      </c>
      <c r="AH449" s="61">
        <v>0</v>
      </c>
      <c r="AI449" s="132">
        <v>0</v>
      </c>
      <c r="AJ449" s="64">
        <f>IFERROR(VLOOKUP($B449,STOCK!$A:$H,3,0)," ")</f>
        <v>16</v>
      </c>
      <c r="AK449" s="65">
        <f>IFERROR(VLOOKUP($B449,STOCK!$A:$H,4,0)," ")</f>
        <v>9</v>
      </c>
      <c r="AL449" s="65">
        <f>IFERROR(VLOOKUP($B449,STOCK!$A:$H,5,0)," ")</f>
        <v>12</v>
      </c>
      <c r="AM449" s="65">
        <f>IFERROR(VLOOKUP($B449,STOCK!$A:$H,6,0)," ")</f>
        <v>5</v>
      </c>
      <c r="AN449" s="65">
        <f>IFERROR(VLOOKUP($B449,STOCK!$A:$H,7,0)," ")</f>
        <v>2</v>
      </c>
      <c r="AO449" s="65">
        <f>IFERROR(VLOOKUP($B449,STOCK!$A:$H,8,0)," ")</f>
        <v>3</v>
      </c>
      <c r="AP449" s="62">
        <f t="shared" si="78"/>
        <v>96</v>
      </c>
      <c r="AQ449" s="50">
        <f t="shared" si="79"/>
        <v>45</v>
      </c>
      <c r="AR449" s="50">
        <f t="shared" si="80"/>
        <v>120</v>
      </c>
      <c r="AS449" s="50">
        <f t="shared" si="81"/>
        <v>75</v>
      </c>
      <c r="AT449" s="50">
        <f t="shared" si="82"/>
        <v>20</v>
      </c>
      <c r="AU449" s="63" t="str">
        <f t="shared" si="89"/>
        <v>SV</v>
      </c>
      <c r="AV449" s="67">
        <v>166716</v>
      </c>
      <c r="AW449" s="133">
        <v>165616.03597</v>
      </c>
      <c r="AX449" s="49">
        <v>184900</v>
      </c>
      <c r="AY449" s="51">
        <f t="shared" si="83"/>
        <v>0.10907171477242739</v>
      </c>
      <c r="AZ449" s="51">
        <f t="shared" si="84"/>
        <v>9.8345051379123846E-2</v>
      </c>
      <c r="BA449" s="49">
        <v>179900</v>
      </c>
      <c r="BB449" s="52">
        <v>3</v>
      </c>
      <c r="BC449" s="51">
        <f t="shared" si="85"/>
        <v>7.908059214472507E-2</v>
      </c>
      <c r="BD449" s="51">
        <f t="shared" si="86"/>
        <v>7.3285158421345198E-2</v>
      </c>
      <c r="BE449" s="49">
        <v>174900</v>
      </c>
      <c r="BF449" s="52">
        <v>6</v>
      </c>
      <c r="BG449" s="51">
        <f t="shared" si="87"/>
        <v>4.9089469517022977E-2</v>
      </c>
      <c r="BH449" s="51">
        <f t="shared" si="88"/>
        <v>4.679245283018868E-2</v>
      </c>
      <c r="BI449" s="282">
        <f t="shared" si="90"/>
        <v>19</v>
      </c>
    </row>
    <row r="450" spans="1:61" hidden="1">
      <c r="A450" s="54" t="s">
        <v>150</v>
      </c>
      <c r="B450" s="55" t="s">
        <v>1585</v>
      </c>
      <c r="C450" s="55" t="s">
        <v>1586</v>
      </c>
      <c r="D450" s="44" t="s">
        <v>1587</v>
      </c>
      <c r="E450" s="56">
        <v>6</v>
      </c>
      <c r="F450" s="46" t="s">
        <v>5814</v>
      </c>
      <c r="G450" s="47" t="s">
        <v>5814</v>
      </c>
      <c r="H450" s="47" t="s">
        <v>5882</v>
      </c>
      <c r="I450" s="48" t="s">
        <v>6002</v>
      </c>
      <c r="J450" s="48" t="s">
        <v>6003</v>
      </c>
      <c r="K450" s="48" t="s">
        <v>6006</v>
      </c>
      <c r="L450" s="45">
        <v>516</v>
      </c>
      <c r="M450" s="47" t="s">
        <v>5881</v>
      </c>
      <c r="N450" s="60">
        <v>0</v>
      </c>
      <c r="O450" s="58">
        <v>0</v>
      </c>
      <c r="P450" s="58">
        <v>0</v>
      </c>
      <c r="Q450" s="132">
        <v>0</v>
      </c>
      <c r="R450" s="60">
        <v>0</v>
      </c>
      <c r="S450" s="58">
        <v>0</v>
      </c>
      <c r="T450" s="58">
        <v>1</v>
      </c>
      <c r="U450" s="132">
        <v>1</v>
      </c>
      <c r="V450" s="58">
        <v>1</v>
      </c>
      <c r="W450" s="58">
        <v>0</v>
      </c>
      <c r="X450" s="58">
        <v>0</v>
      </c>
      <c r="Y450" s="132">
        <v>0</v>
      </c>
      <c r="Z450" s="61">
        <v>0</v>
      </c>
      <c r="AA450" s="59">
        <v>0</v>
      </c>
      <c r="AB450" s="59">
        <v>0</v>
      </c>
      <c r="AC450" s="132">
        <v>0</v>
      </c>
      <c r="AD450" s="61">
        <v>0</v>
      </c>
      <c r="AE450" s="59">
        <v>1</v>
      </c>
      <c r="AF450" s="59">
        <v>0</v>
      </c>
      <c r="AG450" s="132">
        <v>0</v>
      </c>
      <c r="AH450" s="61">
        <v>0</v>
      </c>
      <c r="AI450" s="132">
        <v>0</v>
      </c>
      <c r="AJ450" s="64">
        <f>IFERROR(VLOOKUP($B450,STOCK!$A:$H,3,0)," ")</f>
        <v>4</v>
      </c>
      <c r="AK450" s="65">
        <f>IFERROR(VLOOKUP($B450,STOCK!$A:$H,4,0)," ")</f>
        <v>4</v>
      </c>
      <c r="AL450" s="65">
        <f>IFERROR(VLOOKUP($B450,STOCK!$A:$H,5,0)," ")</f>
        <v>3</v>
      </c>
      <c r="AM450" s="65">
        <f>IFERROR(VLOOKUP($B450,STOCK!$A:$H,6,0)," ")</f>
        <v>4</v>
      </c>
      <c r="AN450" s="65">
        <f>IFERROR(VLOOKUP($B450,STOCK!$A:$H,7,0)," ")</f>
        <v>4</v>
      </c>
      <c r="AO450" s="65">
        <f>IFERROR(VLOOKUP($B450,STOCK!$A:$H,8,0)," ")</f>
        <v>5</v>
      </c>
      <c r="AP450" s="62" t="str">
        <f t="shared" si="78"/>
        <v>SV</v>
      </c>
      <c r="AQ450" s="50">
        <f t="shared" si="79"/>
        <v>120</v>
      </c>
      <c r="AR450" s="50" t="str">
        <f t="shared" si="80"/>
        <v>SV</v>
      </c>
      <c r="AS450" s="50" t="str">
        <f t="shared" si="81"/>
        <v>SV</v>
      </c>
      <c r="AT450" s="50" t="str">
        <f t="shared" si="82"/>
        <v>SV</v>
      </c>
      <c r="AU450" s="63" t="str">
        <f t="shared" si="89"/>
        <v>SV</v>
      </c>
      <c r="AV450" s="67">
        <v>118124.99996</v>
      </c>
      <c r="AW450" s="133">
        <v>116336.55538999999</v>
      </c>
      <c r="AX450" s="49">
        <v>144900</v>
      </c>
      <c r="AY450" s="51">
        <f t="shared" si="83"/>
        <v>0.22666666708204586</v>
      </c>
      <c r="AZ450" s="51">
        <f t="shared" si="84"/>
        <v>0.18478260897170462</v>
      </c>
      <c r="BA450" s="49">
        <v>139900</v>
      </c>
      <c r="BB450" s="52">
        <v>3</v>
      </c>
      <c r="BC450" s="51">
        <f t="shared" si="85"/>
        <v>0.18433862473967011</v>
      </c>
      <c r="BD450" s="51">
        <f t="shared" si="86"/>
        <v>0.15564689092208719</v>
      </c>
      <c r="BE450" s="49">
        <v>137900</v>
      </c>
      <c r="BF450" s="52">
        <v>6</v>
      </c>
      <c r="BG450" s="51">
        <f t="shared" si="87"/>
        <v>0.1674074078027199</v>
      </c>
      <c r="BH450" s="51">
        <f t="shared" si="88"/>
        <v>0.14340101551849166</v>
      </c>
      <c r="BI450" s="282">
        <f t="shared" si="90"/>
        <v>1</v>
      </c>
    </row>
    <row r="451" spans="1:61" hidden="1">
      <c r="A451" s="54" t="s">
        <v>150</v>
      </c>
      <c r="B451" s="55" t="s">
        <v>1588</v>
      </c>
      <c r="C451" s="55" t="s">
        <v>1589</v>
      </c>
      <c r="D451" s="44" t="s">
        <v>1590</v>
      </c>
      <c r="E451" s="56">
        <v>6</v>
      </c>
      <c r="F451" s="46" t="s">
        <v>5814</v>
      </c>
      <c r="G451" s="47" t="s">
        <v>5814</v>
      </c>
      <c r="H451" s="47" t="s">
        <v>5882</v>
      </c>
      <c r="I451" s="48" t="s">
        <v>6002</v>
      </c>
      <c r="J451" s="48" t="s">
        <v>6003</v>
      </c>
      <c r="K451" s="48" t="s">
        <v>6006</v>
      </c>
      <c r="L451" s="45">
        <v>516</v>
      </c>
      <c r="M451" s="47" t="s">
        <v>5881</v>
      </c>
      <c r="N451" s="60">
        <v>0</v>
      </c>
      <c r="O451" s="58">
        <v>2</v>
      </c>
      <c r="P451" s="58">
        <v>1</v>
      </c>
      <c r="Q451" s="132">
        <v>1</v>
      </c>
      <c r="R451" s="60">
        <v>0</v>
      </c>
      <c r="S451" s="58">
        <v>0</v>
      </c>
      <c r="T451" s="58">
        <v>0</v>
      </c>
      <c r="U451" s="132">
        <v>0</v>
      </c>
      <c r="V451" s="58">
        <v>0</v>
      </c>
      <c r="W451" s="58">
        <v>0</v>
      </c>
      <c r="X451" s="58">
        <v>1</v>
      </c>
      <c r="Y451" s="132">
        <v>1</v>
      </c>
      <c r="Z451" s="61">
        <v>0</v>
      </c>
      <c r="AA451" s="59">
        <v>0</v>
      </c>
      <c r="AB451" s="59">
        <v>0</v>
      </c>
      <c r="AC451" s="132">
        <v>0</v>
      </c>
      <c r="AD451" s="61">
        <v>0</v>
      </c>
      <c r="AE451" s="59">
        <v>0</v>
      </c>
      <c r="AF451" s="59">
        <v>0</v>
      </c>
      <c r="AG451" s="132">
        <v>1</v>
      </c>
      <c r="AH451" s="61">
        <v>0</v>
      </c>
      <c r="AI451" s="132">
        <v>0</v>
      </c>
      <c r="AJ451" s="64">
        <f>IFERROR(VLOOKUP($B451,STOCK!$A:$H,3,0)," ")</f>
        <v>3</v>
      </c>
      <c r="AK451" s="65">
        <f>IFERROR(VLOOKUP($B451,STOCK!$A:$H,4,0)," ")</f>
        <v>7</v>
      </c>
      <c r="AL451" s="65">
        <f>IFERROR(VLOOKUP($B451,STOCK!$A:$H,5,0)," ")</f>
        <v>4</v>
      </c>
      <c r="AM451" s="65">
        <f>IFERROR(VLOOKUP($B451,STOCK!$A:$H,6,0)," ")</f>
        <v>7</v>
      </c>
      <c r="AN451" s="65">
        <f>IFERROR(VLOOKUP($B451,STOCK!$A:$H,7,0)," ")</f>
        <v>5</v>
      </c>
      <c r="AO451" s="65">
        <f>IFERROR(VLOOKUP($B451,STOCK!$A:$H,8,0)," ")</f>
        <v>6</v>
      </c>
      <c r="AP451" s="62">
        <f t="shared" si="78"/>
        <v>90</v>
      </c>
      <c r="AQ451" s="50" t="str">
        <f t="shared" si="79"/>
        <v>SV</v>
      </c>
      <c r="AR451" s="50">
        <f t="shared" si="80"/>
        <v>120</v>
      </c>
      <c r="AS451" s="50" t="str">
        <f t="shared" si="81"/>
        <v>SV</v>
      </c>
      <c r="AT451" s="50">
        <f t="shared" si="82"/>
        <v>150</v>
      </c>
      <c r="AU451" s="63" t="str">
        <f t="shared" si="89"/>
        <v>SV</v>
      </c>
      <c r="AV451" s="67">
        <v>108750.00004</v>
      </c>
      <c r="AW451" s="133">
        <v>114671.73970999999</v>
      </c>
      <c r="AX451" s="49">
        <v>127900</v>
      </c>
      <c r="AY451" s="51">
        <f t="shared" si="83"/>
        <v>0.17609195359040286</v>
      </c>
      <c r="AZ451" s="51">
        <f t="shared" si="84"/>
        <v>0.14972634839718532</v>
      </c>
      <c r="BA451" s="49">
        <v>124900</v>
      </c>
      <c r="BB451" s="52">
        <v>3</v>
      </c>
      <c r="BC451" s="51">
        <f t="shared" si="85"/>
        <v>0.14850574670399785</v>
      </c>
      <c r="BD451" s="51">
        <f t="shared" si="86"/>
        <v>0.12930344243394717</v>
      </c>
      <c r="BE451" s="49">
        <v>122900</v>
      </c>
      <c r="BF451" s="52">
        <v>6</v>
      </c>
      <c r="BG451" s="51">
        <f t="shared" si="87"/>
        <v>0.13011494211306118</v>
      </c>
      <c r="BH451" s="51">
        <f t="shared" si="88"/>
        <v>0.11513425516680229</v>
      </c>
      <c r="BI451" s="282">
        <f t="shared" si="90"/>
        <v>3</v>
      </c>
    </row>
    <row r="452" spans="1:61" hidden="1">
      <c r="A452" s="54" t="s">
        <v>150</v>
      </c>
      <c r="B452" s="55" t="s">
        <v>1591</v>
      </c>
      <c r="C452" s="55" t="s">
        <v>1592</v>
      </c>
      <c r="D452" s="44" t="s">
        <v>1590</v>
      </c>
      <c r="E452" s="56">
        <v>6</v>
      </c>
      <c r="F452" s="46" t="s">
        <v>5814</v>
      </c>
      <c r="G452" s="47" t="s">
        <v>5814</v>
      </c>
      <c r="H452" s="47" t="s">
        <v>5882</v>
      </c>
      <c r="I452" s="48" t="s">
        <v>6002</v>
      </c>
      <c r="J452" s="48" t="s">
        <v>6003</v>
      </c>
      <c r="K452" s="48" t="s">
        <v>6006</v>
      </c>
      <c r="L452" s="45">
        <v>516</v>
      </c>
      <c r="M452" s="47" t="s">
        <v>5881</v>
      </c>
      <c r="N452" s="60">
        <v>0</v>
      </c>
      <c r="O452" s="58">
        <v>0</v>
      </c>
      <c r="P452" s="58">
        <v>0</v>
      </c>
      <c r="Q452" s="132">
        <v>0</v>
      </c>
      <c r="R452" s="60">
        <v>0</v>
      </c>
      <c r="S452" s="58">
        <v>0</v>
      </c>
      <c r="T452" s="58">
        <v>0</v>
      </c>
      <c r="U452" s="132">
        <v>0</v>
      </c>
      <c r="V452" s="58">
        <v>0</v>
      </c>
      <c r="W452" s="58">
        <v>0</v>
      </c>
      <c r="X452" s="58">
        <v>0</v>
      </c>
      <c r="Y452" s="132">
        <v>0</v>
      </c>
      <c r="Z452" s="61">
        <v>0</v>
      </c>
      <c r="AA452" s="59">
        <v>0</v>
      </c>
      <c r="AB452" s="59">
        <v>0</v>
      </c>
      <c r="AC452" s="132">
        <v>0</v>
      </c>
      <c r="AD452" s="61">
        <v>0</v>
      </c>
      <c r="AE452" s="59">
        <v>0</v>
      </c>
      <c r="AF452" s="59">
        <v>0</v>
      </c>
      <c r="AG452" s="132">
        <v>0</v>
      </c>
      <c r="AH452" s="61">
        <v>0</v>
      </c>
      <c r="AI452" s="132">
        <v>0</v>
      </c>
      <c r="AJ452" s="64">
        <f>IFERROR(VLOOKUP($B452,STOCK!$A:$H,3,0)," ")</f>
        <v>4</v>
      </c>
      <c r="AK452" s="65">
        <f>IFERROR(VLOOKUP($B452,STOCK!$A:$H,4,0)," ")</f>
        <v>6</v>
      </c>
      <c r="AL452" s="65">
        <f>IFERROR(VLOOKUP($B452,STOCK!$A:$H,5,0)," ")</f>
        <v>6</v>
      </c>
      <c r="AM452" s="65">
        <f>IFERROR(VLOOKUP($B452,STOCK!$A:$H,6,0)," ")</f>
        <v>4</v>
      </c>
      <c r="AN452" s="65">
        <f>IFERROR(VLOOKUP($B452,STOCK!$A:$H,7,0)," ")</f>
        <v>4</v>
      </c>
      <c r="AO452" s="65">
        <f>IFERROR(VLOOKUP($B452,STOCK!$A:$H,8,0)," ")</f>
        <v>6</v>
      </c>
      <c r="AP452" s="62" t="str">
        <f t="shared" ref="AP452:AP515" si="91">IF($AJ452&lt;1,"Q",IF(Q452=0,"SV",IFERROR((AJ452/$Q452*30),0)))</f>
        <v>SV</v>
      </c>
      <c r="AQ452" s="50" t="str">
        <f t="shared" ref="AQ452:AQ515" si="92">IF($AK452&lt;1,"Q",IF(U452=0,"SV",IFERROR((AK452/$U452*30),0)))</f>
        <v>SV</v>
      </c>
      <c r="AR452" s="50" t="str">
        <f t="shared" ref="AR452:AR515" si="93">IF($AL452&lt;1,"Q",IF(Y452=0,"SV",IFERROR((AL452/$Y452*30),0)))</f>
        <v>SV</v>
      </c>
      <c r="AS452" s="50" t="str">
        <f t="shared" ref="AS452:AS515" si="94">IF($AM452&lt;1,"Q",IF(AC452=0,"SV",IFERROR((AM452/$AC452*30),0)))</f>
        <v>SV</v>
      </c>
      <c r="AT452" s="50" t="str">
        <f t="shared" ref="AT452:AT515" si="95">IF($AN452&lt;1,"Q",IF(AG452=0,"SV",IFERROR((AN452/$AG452*30),0)))</f>
        <v>SV</v>
      </c>
      <c r="AU452" s="63" t="str">
        <f t="shared" si="89"/>
        <v>SV</v>
      </c>
      <c r="AV452" s="67">
        <v>108749.999996</v>
      </c>
      <c r="AW452" s="133">
        <v>118267.43401</v>
      </c>
      <c r="AX452" s="49">
        <v>129900</v>
      </c>
      <c r="AY452" s="51">
        <f t="shared" ref="AY452:AY515" si="96">+AX452/AV452-1</f>
        <v>0.19448275866462472</v>
      </c>
      <c r="AZ452" s="51">
        <f t="shared" ref="AZ452:AZ515" si="97">+(AX452-AV452)/AX452</f>
        <v>0.16281755199384143</v>
      </c>
      <c r="BA452" s="49">
        <v>127900</v>
      </c>
      <c r="BB452" s="52">
        <v>3</v>
      </c>
      <c r="BC452" s="51">
        <f t="shared" ref="BC452:BC515" si="98">+BA452/AV452-1</f>
        <v>0.17609195406624711</v>
      </c>
      <c r="BD452" s="51">
        <f t="shared" ref="BD452:BD515" si="99">IFERROR((BA452-AV452)/BA452,0)</f>
        <v>0.14972634874120408</v>
      </c>
      <c r="BE452" s="49">
        <v>124900</v>
      </c>
      <c r="BF452" s="52">
        <v>6</v>
      </c>
      <c r="BG452" s="51">
        <f t="shared" ref="BG452:BG515" si="100">+BE452/AV452-1</f>
        <v>0.14850574716868059</v>
      </c>
      <c r="BH452" s="51">
        <f t="shared" ref="BH452:BH515" si="101">IFERROR((BE452-AV452)/BE452,0)</f>
        <v>0.12930344278622899</v>
      </c>
      <c r="BI452" s="282">
        <f t="shared" si="90"/>
        <v>0</v>
      </c>
    </row>
    <row r="453" spans="1:61" hidden="1">
      <c r="A453" s="54" t="s">
        <v>150</v>
      </c>
      <c r="B453" s="55" t="s">
        <v>1593</v>
      </c>
      <c r="C453" s="55" t="s">
        <v>1594</v>
      </c>
      <c r="D453" s="44" t="s">
        <v>1595</v>
      </c>
      <c r="E453" s="56">
        <v>1</v>
      </c>
      <c r="F453" s="46" t="s">
        <v>5814</v>
      </c>
      <c r="G453" s="47" t="s">
        <v>5814</v>
      </c>
      <c r="H453" s="47" t="s">
        <v>5882</v>
      </c>
      <c r="I453" s="48" t="s">
        <v>6002</v>
      </c>
      <c r="J453" s="48" t="s">
        <v>6003</v>
      </c>
      <c r="K453" s="48" t="s">
        <v>6006</v>
      </c>
      <c r="L453" s="45">
        <v>516</v>
      </c>
      <c r="M453" s="47" t="s">
        <v>5881</v>
      </c>
      <c r="N453" s="60">
        <v>0</v>
      </c>
      <c r="O453" s="58">
        <v>0</v>
      </c>
      <c r="P453" s="58">
        <v>0</v>
      </c>
      <c r="Q453" s="132">
        <v>1</v>
      </c>
      <c r="R453" s="60">
        <v>1</v>
      </c>
      <c r="S453" s="58">
        <v>0</v>
      </c>
      <c r="T453" s="58">
        <v>0</v>
      </c>
      <c r="U453" s="132">
        <v>0</v>
      </c>
      <c r="V453" s="58">
        <v>0</v>
      </c>
      <c r="W453" s="58">
        <v>0</v>
      </c>
      <c r="X453" s="58">
        <v>0</v>
      </c>
      <c r="Y453" s="132">
        <v>0</v>
      </c>
      <c r="Z453" s="61">
        <v>0</v>
      </c>
      <c r="AA453" s="59">
        <v>0</v>
      </c>
      <c r="AB453" s="59">
        <v>0</v>
      </c>
      <c r="AC453" s="132">
        <v>0</v>
      </c>
      <c r="AD453" s="61">
        <v>1</v>
      </c>
      <c r="AE453" s="59">
        <v>1</v>
      </c>
      <c r="AF453" s="59">
        <v>0</v>
      </c>
      <c r="AG453" s="132">
        <v>0</v>
      </c>
      <c r="AH453" s="61">
        <v>0</v>
      </c>
      <c r="AI453" s="132">
        <v>0</v>
      </c>
      <c r="AJ453" s="64">
        <f>IFERROR(VLOOKUP($B453,STOCK!$A:$H,3,0)," ")</f>
        <v>3</v>
      </c>
      <c r="AK453" s="65">
        <f>IFERROR(VLOOKUP($B453,STOCK!$A:$H,4,0)," ")</f>
        <v>4</v>
      </c>
      <c r="AL453" s="65">
        <f>IFERROR(VLOOKUP($B453,STOCK!$A:$H,5,0)," ")</f>
        <v>3</v>
      </c>
      <c r="AM453" s="65">
        <f>IFERROR(VLOOKUP($B453,STOCK!$A:$H,6,0)," ")</f>
        <v>3</v>
      </c>
      <c r="AN453" s="65">
        <f>IFERROR(VLOOKUP($B453,STOCK!$A:$H,7,0)," ")</f>
        <v>3</v>
      </c>
      <c r="AO453" s="65">
        <f>IFERROR(VLOOKUP($B453,STOCK!$A:$H,8,0)," ")</f>
        <v>4</v>
      </c>
      <c r="AP453" s="62">
        <f t="shared" si="91"/>
        <v>90</v>
      </c>
      <c r="AQ453" s="50" t="str">
        <f t="shared" si="92"/>
        <v>SV</v>
      </c>
      <c r="AR453" s="50" t="str">
        <f t="shared" si="93"/>
        <v>SV</v>
      </c>
      <c r="AS453" s="50" t="str">
        <f t="shared" si="94"/>
        <v>SV</v>
      </c>
      <c r="AT453" s="50" t="str">
        <f t="shared" si="95"/>
        <v>SV</v>
      </c>
      <c r="AU453" s="63" t="str">
        <f t="shared" ref="AU453:AU516" si="102">IF($AO453&lt;1,"Q",IF(AI453=0,"SV",IFERROR((AO453/$AI453*30),0)))</f>
        <v>SV</v>
      </c>
      <c r="AV453" s="67">
        <v>106874.99999</v>
      </c>
      <c r="AW453" s="133">
        <v>106170.52787000001</v>
      </c>
      <c r="AX453" s="49">
        <v>129900</v>
      </c>
      <c r="AY453" s="51">
        <f t="shared" si="96"/>
        <v>0.21543859660495346</v>
      </c>
      <c r="AZ453" s="51">
        <f t="shared" si="97"/>
        <v>0.17725173217859894</v>
      </c>
      <c r="BA453" s="49">
        <v>127900</v>
      </c>
      <c r="BB453" s="52">
        <v>3</v>
      </c>
      <c r="BC453" s="51">
        <f t="shared" si="98"/>
        <v>0.19672514631080462</v>
      </c>
      <c r="BD453" s="51">
        <f t="shared" si="99"/>
        <v>0.16438623932759971</v>
      </c>
      <c r="BE453" s="49">
        <v>124900</v>
      </c>
      <c r="BF453" s="52">
        <v>6</v>
      </c>
      <c r="BG453" s="51">
        <f t="shared" si="100"/>
        <v>0.1686549708695817</v>
      </c>
      <c r="BH453" s="51">
        <f t="shared" si="101"/>
        <v>0.1443154524419536</v>
      </c>
      <c r="BI453" s="282">
        <f t="shared" ref="BI453:BI516" si="103">+U453+Y453+AC453+AG453+AI453+Q453</f>
        <v>1</v>
      </c>
    </row>
    <row r="454" spans="1:61" hidden="1">
      <c r="A454" s="54" t="s">
        <v>150</v>
      </c>
      <c r="B454" s="55" t="s">
        <v>1596</v>
      </c>
      <c r="C454" s="55" t="s">
        <v>1597</v>
      </c>
      <c r="D454" s="44" t="s">
        <v>1598</v>
      </c>
      <c r="E454" s="56">
        <v>12</v>
      </c>
      <c r="F454" s="46" t="s">
        <v>5814</v>
      </c>
      <c r="G454" s="47" t="s">
        <v>5814</v>
      </c>
      <c r="H454" s="47" t="s">
        <v>5882</v>
      </c>
      <c r="I454" s="48" t="s">
        <v>6002</v>
      </c>
      <c r="J454" s="48" t="s">
        <v>6003</v>
      </c>
      <c r="K454" s="48" t="s">
        <v>6007</v>
      </c>
      <c r="L454" s="45">
        <v>27</v>
      </c>
      <c r="M454" s="47" t="s">
        <v>5871</v>
      </c>
      <c r="N454" s="60">
        <v>11</v>
      </c>
      <c r="O454" s="58">
        <v>10</v>
      </c>
      <c r="P454" s="58">
        <v>9</v>
      </c>
      <c r="Q454" s="132">
        <v>4</v>
      </c>
      <c r="R454" s="60">
        <v>7</v>
      </c>
      <c r="S454" s="58">
        <v>9</v>
      </c>
      <c r="T454" s="58">
        <v>14</v>
      </c>
      <c r="U454" s="132">
        <v>10</v>
      </c>
      <c r="V454" s="58">
        <v>1</v>
      </c>
      <c r="W454" s="58">
        <v>3</v>
      </c>
      <c r="X454" s="58">
        <v>2</v>
      </c>
      <c r="Y454" s="132">
        <v>5</v>
      </c>
      <c r="Z454" s="61">
        <v>0</v>
      </c>
      <c r="AA454" s="59">
        <v>2</v>
      </c>
      <c r="AB454" s="59">
        <v>3</v>
      </c>
      <c r="AC454" s="132">
        <v>2</v>
      </c>
      <c r="AD454" s="61">
        <v>1</v>
      </c>
      <c r="AE454" s="59">
        <v>3</v>
      </c>
      <c r="AF454" s="59">
        <v>2</v>
      </c>
      <c r="AG454" s="132">
        <v>3</v>
      </c>
      <c r="AH454" s="61">
        <v>0</v>
      </c>
      <c r="AI454" s="132">
        <v>0</v>
      </c>
      <c r="AJ454" s="64">
        <f>IFERROR(VLOOKUP($B454,STOCK!$A:$H,3,0)," ")</f>
        <v>25</v>
      </c>
      <c r="AK454" s="65">
        <f>IFERROR(VLOOKUP($B454,STOCK!$A:$H,4,0)," ")</f>
        <v>11</v>
      </c>
      <c r="AL454" s="65">
        <f>IFERROR(VLOOKUP($B454,STOCK!$A:$H,5,0)," ")</f>
        <v>3</v>
      </c>
      <c r="AM454" s="65">
        <f>IFERROR(VLOOKUP($B454,STOCK!$A:$H,6,0)," ")</f>
        <v>14</v>
      </c>
      <c r="AN454" s="65">
        <f>IFERROR(VLOOKUP($B454,STOCK!$A:$H,7,0)," ")</f>
        <v>3</v>
      </c>
      <c r="AO454" s="65">
        <f>IFERROR(VLOOKUP($B454,STOCK!$A:$H,8,0)," ")</f>
        <v>6</v>
      </c>
      <c r="AP454" s="62">
        <f t="shared" si="91"/>
        <v>187.5</v>
      </c>
      <c r="AQ454" s="50">
        <f t="shared" si="92"/>
        <v>33</v>
      </c>
      <c r="AR454" s="50">
        <f t="shared" si="93"/>
        <v>18</v>
      </c>
      <c r="AS454" s="50">
        <f t="shared" si="94"/>
        <v>210</v>
      </c>
      <c r="AT454" s="50">
        <f t="shared" si="95"/>
        <v>30</v>
      </c>
      <c r="AU454" s="63" t="str">
        <f t="shared" si="102"/>
        <v>SV</v>
      </c>
      <c r="AV454" s="67">
        <v>150575</v>
      </c>
      <c r="AW454" s="133">
        <v>150044.90314000001</v>
      </c>
      <c r="AX454" s="49">
        <v>172900</v>
      </c>
      <c r="AY454" s="51">
        <f t="shared" si="96"/>
        <v>0.1482649842271293</v>
      </c>
      <c r="AZ454" s="51">
        <f t="shared" si="97"/>
        <v>0.12912087912087913</v>
      </c>
      <c r="BA454" s="49">
        <v>169900</v>
      </c>
      <c r="BB454" s="52">
        <v>3</v>
      </c>
      <c r="BC454" s="51">
        <f t="shared" si="98"/>
        <v>0.12834135812717906</v>
      </c>
      <c r="BD454" s="51">
        <f t="shared" si="99"/>
        <v>0.11374337845791642</v>
      </c>
      <c r="BE454" s="49">
        <v>164900</v>
      </c>
      <c r="BF454" s="52">
        <v>6</v>
      </c>
      <c r="BG454" s="51">
        <f t="shared" si="100"/>
        <v>9.5135314627262213E-2</v>
      </c>
      <c r="BH454" s="51">
        <f t="shared" si="101"/>
        <v>8.6870830806549421E-2</v>
      </c>
      <c r="BI454" s="282">
        <f t="shared" si="103"/>
        <v>24</v>
      </c>
    </row>
    <row r="455" spans="1:61" hidden="1">
      <c r="A455" s="54" t="s">
        <v>150</v>
      </c>
      <c r="B455" s="55" t="s">
        <v>1599</v>
      </c>
      <c r="C455" s="55" t="s">
        <v>1600</v>
      </c>
      <c r="D455" s="44" t="s">
        <v>1601</v>
      </c>
      <c r="E455" s="56">
        <v>12</v>
      </c>
      <c r="F455" s="46" t="s">
        <v>5814</v>
      </c>
      <c r="G455" s="47" t="s">
        <v>5814</v>
      </c>
      <c r="H455" s="47" t="s">
        <v>5882</v>
      </c>
      <c r="I455" s="48" t="s">
        <v>6002</v>
      </c>
      <c r="J455" s="48" t="s">
        <v>6003</v>
      </c>
      <c r="K455" s="48" t="s">
        <v>6007</v>
      </c>
      <c r="L455" s="45">
        <v>27</v>
      </c>
      <c r="M455" s="47" t="s">
        <v>5871</v>
      </c>
      <c r="N455" s="60">
        <v>2</v>
      </c>
      <c r="O455" s="58">
        <v>0</v>
      </c>
      <c r="P455" s="58">
        <v>0</v>
      </c>
      <c r="Q455" s="132">
        <v>1</v>
      </c>
      <c r="R455" s="60">
        <v>3</v>
      </c>
      <c r="S455" s="58">
        <v>3</v>
      </c>
      <c r="T455" s="58">
        <v>6</v>
      </c>
      <c r="U455" s="132">
        <v>7</v>
      </c>
      <c r="V455" s="58">
        <v>1</v>
      </c>
      <c r="W455" s="58">
        <v>0</v>
      </c>
      <c r="X455" s="58">
        <v>0</v>
      </c>
      <c r="Y455" s="132">
        <v>0</v>
      </c>
      <c r="Z455" s="61">
        <v>0</v>
      </c>
      <c r="AA455" s="59">
        <v>1</v>
      </c>
      <c r="AB455" s="59">
        <v>0</v>
      </c>
      <c r="AC455" s="132">
        <v>1</v>
      </c>
      <c r="AD455" s="61">
        <v>0</v>
      </c>
      <c r="AE455" s="59">
        <v>3</v>
      </c>
      <c r="AF455" s="59">
        <v>2</v>
      </c>
      <c r="AG455" s="132">
        <v>2</v>
      </c>
      <c r="AH455" s="61">
        <v>0</v>
      </c>
      <c r="AI455" s="132">
        <v>1</v>
      </c>
      <c r="AJ455" s="64">
        <f>IFERROR(VLOOKUP($B455,STOCK!$A:$H,3,0)," ")</f>
        <v>9</v>
      </c>
      <c r="AK455" s="65">
        <f>IFERROR(VLOOKUP($B455,STOCK!$A:$H,4,0)," ")</f>
        <v>0</v>
      </c>
      <c r="AL455" s="65">
        <f>IFERROR(VLOOKUP($B455,STOCK!$A:$H,5,0)," ")</f>
        <v>6</v>
      </c>
      <c r="AM455" s="65">
        <f>IFERROR(VLOOKUP($B455,STOCK!$A:$H,6,0)," ")</f>
        <v>8</v>
      </c>
      <c r="AN455" s="65">
        <f>IFERROR(VLOOKUP($B455,STOCK!$A:$H,7,0)," ")</f>
        <v>5</v>
      </c>
      <c r="AO455" s="65">
        <f>IFERROR(VLOOKUP($B455,STOCK!$A:$H,8,0)," ")</f>
        <v>5</v>
      </c>
      <c r="AP455" s="62">
        <f t="shared" si="91"/>
        <v>270</v>
      </c>
      <c r="AQ455" s="50" t="str">
        <f t="shared" si="92"/>
        <v>Q</v>
      </c>
      <c r="AR455" s="50" t="str">
        <f t="shared" si="93"/>
        <v>SV</v>
      </c>
      <c r="AS455" s="50">
        <f t="shared" si="94"/>
        <v>240</v>
      </c>
      <c r="AT455" s="50">
        <f t="shared" si="95"/>
        <v>75</v>
      </c>
      <c r="AU455" s="63">
        <f t="shared" si="102"/>
        <v>150</v>
      </c>
      <c r="AV455" s="67">
        <v>145825</v>
      </c>
      <c r="AW455" s="133">
        <v>145255.5269</v>
      </c>
      <c r="AX455" s="49">
        <v>167900</v>
      </c>
      <c r="AY455" s="51">
        <f t="shared" si="96"/>
        <v>0.15138007886164928</v>
      </c>
      <c r="AZ455" s="51">
        <f t="shared" si="97"/>
        <v>0.13147706968433592</v>
      </c>
      <c r="BA455" s="49">
        <v>164900</v>
      </c>
      <c r="BB455" s="52">
        <v>3</v>
      </c>
      <c r="BC455" s="51">
        <f t="shared" si="98"/>
        <v>0.13080747471284071</v>
      </c>
      <c r="BD455" s="51">
        <f t="shared" si="99"/>
        <v>0.11567616737416617</v>
      </c>
      <c r="BE455" s="49">
        <v>159900</v>
      </c>
      <c r="BF455" s="52">
        <v>6</v>
      </c>
      <c r="BG455" s="51">
        <f t="shared" si="100"/>
        <v>9.6519801131493166E-2</v>
      </c>
      <c r="BH455" s="51">
        <f t="shared" si="101"/>
        <v>8.8023764853033148E-2</v>
      </c>
      <c r="BI455" s="282">
        <f t="shared" si="103"/>
        <v>12</v>
      </c>
    </row>
    <row r="456" spans="1:61" hidden="1">
      <c r="A456" s="54" t="s">
        <v>150</v>
      </c>
      <c r="B456" s="55" t="s">
        <v>1602</v>
      </c>
      <c r="C456" s="55" t="s">
        <v>1603</v>
      </c>
      <c r="D456" s="44" t="s">
        <v>1604</v>
      </c>
      <c r="E456" s="56">
        <v>12</v>
      </c>
      <c r="F456" s="46" t="s">
        <v>5814</v>
      </c>
      <c r="G456" s="47" t="s">
        <v>5814</v>
      </c>
      <c r="H456" s="47" t="s">
        <v>5882</v>
      </c>
      <c r="I456" s="48" t="s">
        <v>6002</v>
      </c>
      <c r="J456" s="48" t="s">
        <v>6003</v>
      </c>
      <c r="K456" s="48" t="s">
        <v>6007</v>
      </c>
      <c r="L456" s="45">
        <v>27</v>
      </c>
      <c r="M456" s="47" t="s">
        <v>5871</v>
      </c>
      <c r="N456" s="60">
        <v>1</v>
      </c>
      <c r="O456" s="58">
        <v>2</v>
      </c>
      <c r="P456" s="58">
        <v>3</v>
      </c>
      <c r="Q456" s="132">
        <v>3</v>
      </c>
      <c r="R456" s="60">
        <v>2</v>
      </c>
      <c r="S456" s="58">
        <v>4</v>
      </c>
      <c r="T456" s="58">
        <v>9</v>
      </c>
      <c r="U456" s="132">
        <v>9</v>
      </c>
      <c r="V456" s="58">
        <v>1</v>
      </c>
      <c r="W456" s="58">
        <v>1</v>
      </c>
      <c r="X456" s="58">
        <v>3</v>
      </c>
      <c r="Y456" s="132">
        <v>1</v>
      </c>
      <c r="Z456" s="61">
        <v>2</v>
      </c>
      <c r="AA456" s="59">
        <v>0</v>
      </c>
      <c r="AB456" s="59">
        <v>1</v>
      </c>
      <c r="AC456" s="132">
        <v>1</v>
      </c>
      <c r="AD456" s="61">
        <v>1</v>
      </c>
      <c r="AE456" s="59">
        <v>3</v>
      </c>
      <c r="AF456" s="59">
        <v>4</v>
      </c>
      <c r="AG456" s="132">
        <v>4</v>
      </c>
      <c r="AH456" s="61">
        <v>0</v>
      </c>
      <c r="AI456" s="132">
        <v>1</v>
      </c>
      <c r="AJ456" s="64">
        <f>IFERROR(VLOOKUP($B456,STOCK!$A:$H,3,0)," ")</f>
        <v>11</v>
      </c>
      <c r="AK456" s="65">
        <f>IFERROR(VLOOKUP($B456,STOCK!$A:$H,4,0)," ")</f>
        <v>9</v>
      </c>
      <c r="AL456" s="65">
        <f>IFERROR(VLOOKUP($B456,STOCK!$A:$H,5,0)," ")</f>
        <v>8</v>
      </c>
      <c r="AM456" s="65">
        <f>IFERROR(VLOOKUP($B456,STOCK!$A:$H,6,0)," ")</f>
        <v>5</v>
      </c>
      <c r="AN456" s="65">
        <f>IFERROR(VLOOKUP($B456,STOCK!$A:$H,7,0)," ")</f>
        <v>2</v>
      </c>
      <c r="AO456" s="65">
        <f>IFERROR(VLOOKUP($B456,STOCK!$A:$H,8,0)," ")</f>
        <v>6</v>
      </c>
      <c r="AP456" s="62">
        <f t="shared" si="91"/>
        <v>110</v>
      </c>
      <c r="AQ456" s="50">
        <f t="shared" si="92"/>
        <v>30</v>
      </c>
      <c r="AR456" s="50">
        <f t="shared" si="93"/>
        <v>240</v>
      </c>
      <c r="AS456" s="50">
        <f t="shared" si="94"/>
        <v>150</v>
      </c>
      <c r="AT456" s="50">
        <f t="shared" si="95"/>
        <v>15</v>
      </c>
      <c r="AU456" s="63">
        <f t="shared" si="102"/>
        <v>180</v>
      </c>
      <c r="AV456" s="67">
        <v>145825</v>
      </c>
      <c r="AW456" s="133">
        <v>145349.68260999999</v>
      </c>
      <c r="AX456" s="49">
        <v>164900</v>
      </c>
      <c r="AY456" s="51">
        <f t="shared" si="96"/>
        <v>0.13080747471284071</v>
      </c>
      <c r="AZ456" s="51">
        <f t="shared" si="97"/>
        <v>0.11567616737416617</v>
      </c>
      <c r="BA456" s="49">
        <v>159900</v>
      </c>
      <c r="BB456" s="52">
        <v>3</v>
      </c>
      <c r="BC456" s="51">
        <f t="shared" si="98"/>
        <v>9.6519801131493166E-2</v>
      </c>
      <c r="BD456" s="51">
        <f t="shared" si="99"/>
        <v>8.8023764853033148E-2</v>
      </c>
      <c r="BE456" s="49">
        <v>154900</v>
      </c>
      <c r="BF456" s="52">
        <v>6</v>
      </c>
      <c r="BG456" s="51">
        <f t="shared" si="100"/>
        <v>6.2232127550145622E-2</v>
      </c>
      <c r="BH456" s="51">
        <f t="shared" si="101"/>
        <v>5.8586184635248548E-2</v>
      </c>
      <c r="BI456" s="282">
        <f t="shared" si="103"/>
        <v>19</v>
      </c>
    </row>
    <row r="457" spans="1:61" hidden="1">
      <c r="A457" s="54" t="s">
        <v>150</v>
      </c>
      <c r="B457" s="55" t="s">
        <v>1605</v>
      </c>
      <c r="C457" s="395" t="s">
        <v>1606</v>
      </c>
      <c r="D457" s="44" t="s">
        <v>1607</v>
      </c>
      <c r="E457" s="56">
        <v>12</v>
      </c>
      <c r="F457" s="46" t="s">
        <v>5814</v>
      </c>
      <c r="G457" s="47" t="s">
        <v>5814</v>
      </c>
      <c r="H457" s="47" t="s">
        <v>5882</v>
      </c>
      <c r="I457" s="48" t="s">
        <v>6002</v>
      </c>
      <c r="J457" s="48" t="s">
        <v>6003</v>
      </c>
      <c r="K457" s="48" t="s">
        <v>6008</v>
      </c>
      <c r="L457" s="45">
        <v>161</v>
      </c>
      <c r="M457" s="47" t="s">
        <v>5833</v>
      </c>
      <c r="N457" s="60">
        <v>34</v>
      </c>
      <c r="O457" s="58">
        <v>35</v>
      </c>
      <c r="P457" s="58">
        <v>18</v>
      </c>
      <c r="Q457" s="132">
        <v>19</v>
      </c>
      <c r="R457" s="60">
        <v>17</v>
      </c>
      <c r="S457" s="58">
        <v>27</v>
      </c>
      <c r="T457" s="58">
        <v>19</v>
      </c>
      <c r="U457" s="132">
        <v>31</v>
      </c>
      <c r="V457" s="58">
        <v>5</v>
      </c>
      <c r="W457" s="58">
        <v>7</v>
      </c>
      <c r="X457" s="58">
        <v>4</v>
      </c>
      <c r="Y457" s="132">
        <v>4</v>
      </c>
      <c r="Z457" s="61">
        <v>11</v>
      </c>
      <c r="AA457" s="59">
        <v>11</v>
      </c>
      <c r="AB457" s="59">
        <v>7</v>
      </c>
      <c r="AC457" s="132">
        <v>4</v>
      </c>
      <c r="AD457" s="61">
        <v>8</v>
      </c>
      <c r="AE457" s="59">
        <v>10</v>
      </c>
      <c r="AF457" s="59">
        <v>8</v>
      </c>
      <c r="AG457" s="132">
        <v>12</v>
      </c>
      <c r="AH457" s="61">
        <v>1</v>
      </c>
      <c r="AI457" s="132">
        <v>4</v>
      </c>
      <c r="AJ457" s="64">
        <f>IFERROR(VLOOKUP($B457,STOCK!$A:$H,3,0)," ")</f>
        <v>30</v>
      </c>
      <c r="AK457" s="65">
        <f>IFERROR(VLOOKUP($B457,STOCK!$A:$H,4,0)," ")</f>
        <v>17</v>
      </c>
      <c r="AL457" s="65">
        <f>IFERROR(VLOOKUP($B457,STOCK!$A:$H,5,0)," ")</f>
        <v>8</v>
      </c>
      <c r="AM457" s="65">
        <f>IFERROR(VLOOKUP($B457,STOCK!$A:$H,6,0)," ")</f>
        <v>58</v>
      </c>
      <c r="AN457" s="65">
        <f>IFERROR(VLOOKUP($B457,STOCK!$A:$H,7,0)," ")</f>
        <v>11</v>
      </c>
      <c r="AO457" s="65">
        <f>IFERROR(VLOOKUP($B457,STOCK!$A:$H,8,0)," ")</f>
        <v>8</v>
      </c>
      <c r="AP457" s="62">
        <f t="shared" si="91"/>
        <v>47.368421052631582</v>
      </c>
      <c r="AQ457" s="50">
        <f t="shared" si="92"/>
        <v>16.451612903225804</v>
      </c>
      <c r="AR457" s="50">
        <f t="shared" si="93"/>
        <v>60</v>
      </c>
      <c r="AS457" s="50">
        <f t="shared" si="94"/>
        <v>435</v>
      </c>
      <c r="AT457" s="50">
        <f t="shared" si="95"/>
        <v>27.5</v>
      </c>
      <c r="AU457" s="63">
        <f t="shared" si="102"/>
        <v>60</v>
      </c>
      <c r="AV457" s="67">
        <v>170838.99997999999</v>
      </c>
      <c r="AW457" s="133">
        <v>166136.69633000001</v>
      </c>
      <c r="AX457" s="49">
        <v>194900</v>
      </c>
      <c r="AY457" s="51">
        <f t="shared" si="96"/>
        <v>0.1408402064096419</v>
      </c>
      <c r="AZ457" s="51">
        <f t="shared" si="97"/>
        <v>0.12345305295023093</v>
      </c>
      <c r="BA457" s="49">
        <v>189900</v>
      </c>
      <c r="BB457" s="52">
        <v>3</v>
      </c>
      <c r="BC457" s="51">
        <f t="shared" si="98"/>
        <v>0.11157288454177006</v>
      </c>
      <c r="BD457" s="51">
        <f t="shared" si="99"/>
        <v>0.10037388109531335</v>
      </c>
      <c r="BE457" s="49">
        <v>184900</v>
      </c>
      <c r="BF457" s="52">
        <v>6</v>
      </c>
      <c r="BG457" s="51">
        <f t="shared" si="100"/>
        <v>8.2305562673898436E-2</v>
      </c>
      <c r="BH457" s="51">
        <f t="shared" si="101"/>
        <v>7.6046511736073588E-2</v>
      </c>
      <c r="BI457" s="282">
        <f t="shared" si="103"/>
        <v>74</v>
      </c>
    </row>
    <row r="458" spans="1:61" hidden="1">
      <c r="A458" s="54" t="s">
        <v>150</v>
      </c>
      <c r="B458" s="55" t="s">
        <v>1608</v>
      </c>
      <c r="C458" s="395" t="s">
        <v>1609</v>
      </c>
      <c r="D458" s="44" t="s">
        <v>1610</v>
      </c>
      <c r="E458" s="56">
        <v>12</v>
      </c>
      <c r="F458" s="46" t="s">
        <v>5814</v>
      </c>
      <c r="G458" s="47" t="s">
        <v>5814</v>
      </c>
      <c r="H458" s="47" t="s">
        <v>5882</v>
      </c>
      <c r="I458" s="48" t="s">
        <v>6002</v>
      </c>
      <c r="J458" s="48" t="s">
        <v>6003</v>
      </c>
      <c r="K458" s="48" t="s">
        <v>6008</v>
      </c>
      <c r="L458" s="45">
        <v>161</v>
      </c>
      <c r="M458" s="47" t="s">
        <v>5833</v>
      </c>
      <c r="N458" s="60">
        <v>6</v>
      </c>
      <c r="O458" s="58">
        <v>5</v>
      </c>
      <c r="P458" s="58">
        <v>2</v>
      </c>
      <c r="Q458" s="132">
        <v>2</v>
      </c>
      <c r="R458" s="60">
        <v>7</v>
      </c>
      <c r="S458" s="58">
        <v>12</v>
      </c>
      <c r="T458" s="58">
        <v>7</v>
      </c>
      <c r="U458" s="132">
        <v>6</v>
      </c>
      <c r="V458" s="58">
        <v>5</v>
      </c>
      <c r="W458" s="58">
        <v>1</v>
      </c>
      <c r="X458" s="58">
        <v>5</v>
      </c>
      <c r="Y458" s="132">
        <v>5</v>
      </c>
      <c r="Z458" s="61">
        <v>2</v>
      </c>
      <c r="AA458" s="59">
        <v>0</v>
      </c>
      <c r="AB458" s="59">
        <v>1</v>
      </c>
      <c r="AC458" s="132">
        <v>2</v>
      </c>
      <c r="AD458" s="61">
        <v>2</v>
      </c>
      <c r="AE458" s="59">
        <v>6</v>
      </c>
      <c r="AF458" s="59">
        <v>5</v>
      </c>
      <c r="AG458" s="132">
        <v>9</v>
      </c>
      <c r="AH458" s="61">
        <v>0</v>
      </c>
      <c r="AI458" s="132">
        <v>1</v>
      </c>
      <c r="AJ458" s="64">
        <f>IFERROR(VLOOKUP($B458,STOCK!$A:$H,3,0)," ")</f>
        <v>4</v>
      </c>
      <c r="AK458" s="65">
        <f>IFERROR(VLOOKUP($B458,STOCK!$A:$H,4,0)," ")</f>
        <v>6</v>
      </c>
      <c r="AL458" s="65">
        <f>IFERROR(VLOOKUP($B458,STOCK!$A:$H,5,0)," ")</f>
        <v>6</v>
      </c>
      <c r="AM458" s="65">
        <f>IFERROR(VLOOKUP($B458,STOCK!$A:$H,6,0)," ")</f>
        <v>0</v>
      </c>
      <c r="AN458" s="65">
        <f>IFERROR(VLOOKUP($B458,STOCK!$A:$H,7,0)," ")</f>
        <v>8</v>
      </c>
      <c r="AO458" s="65">
        <f>IFERROR(VLOOKUP($B458,STOCK!$A:$H,8,0)," ")</f>
        <v>6</v>
      </c>
      <c r="AP458" s="62">
        <f t="shared" si="91"/>
        <v>60</v>
      </c>
      <c r="AQ458" s="50">
        <f t="shared" si="92"/>
        <v>30</v>
      </c>
      <c r="AR458" s="50">
        <f t="shared" si="93"/>
        <v>36</v>
      </c>
      <c r="AS458" s="50" t="str">
        <f t="shared" si="94"/>
        <v>Q</v>
      </c>
      <c r="AT458" s="50">
        <f t="shared" si="95"/>
        <v>26.666666666666664</v>
      </c>
      <c r="AU458" s="63">
        <f t="shared" si="102"/>
        <v>180</v>
      </c>
      <c r="AV458" s="67">
        <v>196064</v>
      </c>
      <c r="AW458" s="133">
        <v>195940.23603</v>
      </c>
      <c r="AX458" s="49">
        <v>219900</v>
      </c>
      <c r="AY458" s="51">
        <f t="shared" si="96"/>
        <v>0.12157254773951354</v>
      </c>
      <c r="AZ458" s="51">
        <f t="shared" si="97"/>
        <v>0.10839472487494316</v>
      </c>
      <c r="BA458" s="49">
        <v>214900</v>
      </c>
      <c r="BB458" s="52">
        <v>3</v>
      </c>
      <c r="BC458" s="51">
        <f t="shared" si="98"/>
        <v>9.6070670801370994E-2</v>
      </c>
      <c r="BD458" s="51">
        <f t="shared" si="99"/>
        <v>8.7650069799906929E-2</v>
      </c>
      <c r="BE458" s="49">
        <v>207900</v>
      </c>
      <c r="BF458" s="52">
        <v>6</v>
      </c>
      <c r="BG458" s="51">
        <f t="shared" si="100"/>
        <v>6.0368043087971168E-2</v>
      </c>
      <c r="BH458" s="51">
        <f t="shared" si="101"/>
        <v>5.693121693121693E-2</v>
      </c>
      <c r="BI458" s="282">
        <f t="shared" si="103"/>
        <v>25</v>
      </c>
    </row>
    <row r="459" spans="1:61" hidden="1">
      <c r="A459" s="54" t="s">
        <v>150</v>
      </c>
      <c r="B459" s="55" t="s">
        <v>1611</v>
      </c>
      <c r="C459" s="395" t="s">
        <v>1612</v>
      </c>
      <c r="D459" s="44" t="s">
        <v>1613</v>
      </c>
      <c r="E459" s="56">
        <v>6</v>
      </c>
      <c r="F459" s="46" t="s">
        <v>5814</v>
      </c>
      <c r="G459" s="47" t="s">
        <v>5814</v>
      </c>
      <c r="H459" s="47" t="s">
        <v>5882</v>
      </c>
      <c r="I459" s="48" t="s">
        <v>6002</v>
      </c>
      <c r="J459" s="48" t="s">
        <v>6003</v>
      </c>
      <c r="K459" s="48" t="s">
        <v>6008</v>
      </c>
      <c r="L459" s="45">
        <v>161</v>
      </c>
      <c r="M459" s="47" t="s">
        <v>5833</v>
      </c>
      <c r="N459" s="60">
        <v>0</v>
      </c>
      <c r="O459" s="58">
        <v>1</v>
      </c>
      <c r="P459" s="58">
        <v>2</v>
      </c>
      <c r="Q459" s="132">
        <v>1</v>
      </c>
      <c r="R459" s="60">
        <v>0</v>
      </c>
      <c r="S459" s="58">
        <v>0</v>
      </c>
      <c r="T459" s="58">
        <v>2</v>
      </c>
      <c r="U459" s="132">
        <v>1</v>
      </c>
      <c r="V459" s="58">
        <v>0</v>
      </c>
      <c r="W459" s="58">
        <v>3</v>
      </c>
      <c r="X459" s="58">
        <v>3</v>
      </c>
      <c r="Y459" s="132">
        <v>3</v>
      </c>
      <c r="Z459" s="61">
        <v>1</v>
      </c>
      <c r="AA459" s="59">
        <v>0</v>
      </c>
      <c r="AB459" s="59">
        <v>3</v>
      </c>
      <c r="AC459" s="132">
        <v>3</v>
      </c>
      <c r="AD459" s="61">
        <v>2</v>
      </c>
      <c r="AE459" s="59">
        <v>2</v>
      </c>
      <c r="AF459" s="59">
        <v>1</v>
      </c>
      <c r="AG459" s="132">
        <v>0</v>
      </c>
      <c r="AH459" s="61">
        <v>1</v>
      </c>
      <c r="AI459" s="132">
        <v>1</v>
      </c>
      <c r="AJ459" s="64">
        <f>IFERROR(VLOOKUP($B459,STOCK!$A:$H,3,0)," ")</f>
        <v>5</v>
      </c>
      <c r="AK459" s="65">
        <f>IFERROR(VLOOKUP($B459,STOCK!$A:$H,4,0)," ")</f>
        <v>7</v>
      </c>
      <c r="AL459" s="65">
        <f>IFERROR(VLOOKUP($B459,STOCK!$A:$H,5,0)," ")</f>
        <v>5</v>
      </c>
      <c r="AM459" s="65">
        <f>IFERROR(VLOOKUP($B459,STOCK!$A:$H,6,0)," ")</f>
        <v>0</v>
      </c>
      <c r="AN459" s="65">
        <f>IFERROR(VLOOKUP($B459,STOCK!$A:$H,7,0)," ")</f>
        <v>5</v>
      </c>
      <c r="AO459" s="65">
        <f>IFERROR(VLOOKUP($B459,STOCK!$A:$H,8,0)," ")</f>
        <v>2</v>
      </c>
      <c r="AP459" s="62">
        <f t="shared" si="91"/>
        <v>150</v>
      </c>
      <c r="AQ459" s="50">
        <f t="shared" si="92"/>
        <v>210</v>
      </c>
      <c r="AR459" s="50">
        <f t="shared" si="93"/>
        <v>50</v>
      </c>
      <c r="AS459" s="50" t="str">
        <f t="shared" si="94"/>
        <v>Q</v>
      </c>
      <c r="AT459" s="50" t="str">
        <f t="shared" si="95"/>
        <v>SV</v>
      </c>
      <c r="AU459" s="63">
        <f t="shared" si="102"/>
        <v>60</v>
      </c>
      <c r="AV459" s="67">
        <v>195982.00005999999</v>
      </c>
      <c r="AW459" s="133">
        <v>194895.76931</v>
      </c>
      <c r="AX459" s="49">
        <v>224900</v>
      </c>
      <c r="AY459" s="51">
        <f t="shared" si="96"/>
        <v>0.14755436688648316</v>
      </c>
      <c r="AZ459" s="51">
        <f t="shared" si="97"/>
        <v>0.12858159155180085</v>
      </c>
      <c r="BA459" s="49">
        <v>216900</v>
      </c>
      <c r="BB459" s="52">
        <v>3</v>
      </c>
      <c r="BC459" s="51">
        <f t="shared" si="98"/>
        <v>0.10673429158594128</v>
      </c>
      <c r="BD459" s="51">
        <f t="shared" si="99"/>
        <v>9.6440755832180772E-2</v>
      </c>
      <c r="BE459" s="49">
        <v>212900</v>
      </c>
      <c r="BF459" s="52">
        <v>6</v>
      </c>
      <c r="BG459" s="51">
        <f t="shared" si="100"/>
        <v>8.6324253935670336E-2</v>
      </c>
      <c r="BH459" s="51">
        <f t="shared" si="101"/>
        <v>7.9464537059652465E-2</v>
      </c>
      <c r="BI459" s="282">
        <f t="shared" si="103"/>
        <v>9</v>
      </c>
    </row>
    <row r="460" spans="1:61" hidden="1">
      <c r="A460" s="54" t="s">
        <v>150</v>
      </c>
      <c r="B460" s="55" t="s">
        <v>1614</v>
      </c>
      <c r="C460" s="55" t="s">
        <v>1615</v>
      </c>
      <c r="D460" s="44" t="s">
        <v>1616</v>
      </c>
      <c r="E460" s="56">
        <v>6</v>
      </c>
      <c r="F460" s="46" t="s">
        <v>5814</v>
      </c>
      <c r="G460" s="47" t="s">
        <v>5814</v>
      </c>
      <c r="H460" s="47" t="s">
        <v>5882</v>
      </c>
      <c r="I460" s="48" t="s">
        <v>6002</v>
      </c>
      <c r="J460" s="48" t="s">
        <v>6003</v>
      </c>
      <c r="K460" s="48" t="s">
        <v>6008</v>
      </c>
      <c r="L460" s="45">
        <v>161</v>
      </c>
      <c r="M460" s="47" t="s">
        <v>5833</v>
      </c>
      <c r="N460" s="60">
        <v>1</v>
      </c>
      <c r="O460" s="58">
        <v>0</v>
      </c>
      <c r="P460" s="58">
        <v>0</v>
      </c>
      <c r="Q460" s="132">
        <v>0</v>
      </c>
      <c r="R460" s="60">
        <v>0</v>
      </c>
      <c r="S460" s="58">
        <v>0</v>
      </c>
      <c r="T460" s="58">
        <v>0</v>
      </c>
      <c r="U460" s="132">
        <v>0</v>
      </c>
      <c r="V460" s="58">
        <v>0</v>
      </c>
      <c r="W460" s="58">
        <v>0</v>
      </c>
      <c r="X460" s="58">
        <v>2</v>
      </c>
      <c r="Y460" s="132">
        <v>2</v>
      </c>
      <c r="Z460" s="61">
        <v>0</v>
      </c>
      <c r="AA460" s="59">
        <v>1</v>
      </c>
      <c r="AB460" s="59">
        <v>0</v>
      </c>
      <c r="AC460" s="132">
        <v>0</v>
      </c>
      <c r="AD460" s="61">
        <v>0</v>
      </c>
      <c r="AE460" s="59">
        <v>0</v>
      </c>
      <c r="AF460" s="59">
        <v>0</v>
      </c>
      <c r="AG460" s="132">
        <v>0</v>
      </c>
      <c r="AH460" s="61">
        <v>0</v>
      </c>
      <c r="AI460" s="132">
        <v>0</v>
      </c>
      <c r="AJ460" s="64">
        <f>IFERROR(VLOOKUP($B460,STOCK!$A:$H,3,0)," ")</f>
        <v>1</v>
      </c>
      <c r="AK460" s="65">
        <f>IFERROR(VLOOKUP($B460,STOCK!$A:$H,4,0)," ")</f>
        <v>3</v>
      </c>
      <c r="AL460" s="65">
        <f>IFERROR(VLOOKUP($B460,STOCK!$A:$H,5,0)," ")</f>
        <v>1</v>
      </c>
      <c r="AM460" s="65">
        <f>IFERROR(VLOOKUP($B460,STOCK!$A:$H,6,0)," ")</f>
        <v>2</v>
      </c>
      <c r="AN460" s="65">
        <f>IFERROR(VLOOKUP($B460,STOCK!$A:$H,7,0)," ")</f>
        <v>2</v>
      </c>
      <c r="AO460" s="65">
        <f>IFERROR(VLOOKUP($B460,STOCK!$A:$H,8,0)," ")</f>
        <v>3</v>
      </c>
      <c r="AP460" s="62" t="str">
        <f t="shared" si="91"/>
        <v>SV</v>
      </c>
      <c r="AQ460" s="50" t="str">
        <f t="shared" si="92"/>
        <v>SV</v>
      </c>
      <c r="AR460" s="50">
        <f t="shared" si="93"/>
        <v>15</v>
      </c>
      <c r="AS460" s="50" t="str">
        <f t="shared" si="94"/>
        <v>SV</v>
      </c>
      <c r="AT460" s="50" t="str">
        <f t="shared" si="95"/>
        <v>SV</v>
      </c>
      <c r="AU460" s="63" t="str">
        <f t="shared" si="102"/>
        <v>SV</v>
      </c>
      <c r="AV460" s="67">
        <v>1572963.9999699998</v>
      </c>
      <c r="AW460" s="133">
        <v>1394397.1327</v>
      </c>
      <c r="AX460" s="49">
        <v>1794900</v>
      </c>
      <c r="AY460" s="51">
        <f t="shared" si="96"/>
        <v>0.1410941382220019</v>
      </c>
      <c r="AZ460" s="51">
        <f t="shared" si="97"/>
        <v>0.12364811411777828</v>
      </c>
      <c r="BA460" s="49">
        <v>1749900</v>
      </c>
      <c r="BB460" s="52">
        <v>2</v>
      </c>
      <c r="BC460" s="51">
        <f t="shared" si="98"/>
        <v>0.11248572760303155</v>
      </c>
      <c r="BD460" s="51">
        <f t="shared" si="99"/>
        <v>0.10111206356363234</v>
      </c>
      <c r="BE460" s="49">
        <v>1719900</v>
      </c>
      <c r="BF460" s="52">
        <v>4</v>
      </c>
      <c r="BG460" s="51">
        <f t="shared" si="100"/>
        <v>9.3413453857051243E-2</v>
      </c>
      <c r="BH460" s="51">
        <f t="shared" si="101"/>
        <v>8.5432874021745583E-2</v>
      </c>
      <c r="BI460" s="282">
        <f t="shared" si="103"/>
        <v>2</v>
      </c>
    </row>
    <row r="461" spans="1:61" hidden="1">
      <c r="A461" s="54" t="s">
        <v>150</v>
      </c>
      <c r="B461" s="55" t="s">
        <v>1617</v>
      </c>
      <c r="C461" s="395" t="s">
        <v>1618</v>
      </c>
      <c r="D461" s="44" t="s">
        <v>1619</v>
      </c>
      <c r="E461" s="56">
        <v>6</v>
      </c>
      <c r="F461" s="46" t="s">
        <v>5814</v>
      </c>
      <c r="G461" s="47" t="s">
        <v>5814</v>
      </c>
      <c r="H461" s="47" t="s">
        <v>5882</v>
      </c>
      <c r="I461" s="48" t="s">
        <v>6002</v>
      </c>
      <c r="J461" s="48" t="s">
        <v>6003</v>
      </c>
      <c r="K461" s="48" t="s">
        <v>6008</v>
      </c>
      <c r="L461" s="45">
        <v>161</v>
      </c>
      <c r="M461" s="47" t="s">
        <v>5833</v>
      </c>
      <c r="N461" s="60">
        <v>5</v>
      </c>
      <c r="O461" s="58">
        <v>1</v>
      </c>
      <c r="P461" s="58">
        <v>3</v>
      </c>
      <c r="Q461" s="132">
        <v>3</v>
      </c>
      <c r="R461" s="60">
        <v>2</v>
      </c>
      <c r="S461" s="58">
        <v>1</v>
      </c>
      <c r="T461" s="58">
        <v>1</v>
      </c>
      <c r="U461" s="132">
        <v>4</v>
      </c>
      <c r="V461" s="58">
        <v>3</v>
      </c>
      <c r="W461" s="58">
        <v>0</v>
      </c>
      <c r="X461" s="58">
        <v>0</v>
      </c>
      <c r="Y461" s="132">
        <v>0</v>
      </c>
      <c r="Z461" s="61">
        <v>1</v>
      </c>
      <c r="AA461" s="59">
        <v>0</v>
      </c>
      <c r="AB461" s="59">
        <v>1</v>
      </c>
      <c r="AC461" s="132">
        <v>2</v>
      </c>
      <c r="AD461" s="61">
        <v>2</v>
      </c>
      <c r="AE461" s="59">
        <v>0</v>
      </c>
      <c r="AF461" s="59">
        <v>3</v>
      </c>
      <c r="AG461" s="132">
        <v>2</v>
      </c>
      <c r="AH461" s="61">
        <v>0</v>
      </c>
      <c r="AI461" s="132">
        <v>0</v>
      </c>
      <c r="AJ461" s="64">
        <f>IFERROR(VLOOKUP($B461,STOCK!$A:$H,3,0)," ")</f>
        <v>4</v>
      </c>
      <c r="AK461" s="65">
        <f>IFERROR(VLOOKUP($B461,STOCK!$A:$H,4,0)," ")</f>
        <v>8</v>
      </c>
      <c r="AL461" s="65">
        <f>IFERROR(VLOOKUP($B461,STOCK!$A:$H,5,0)," ")</f>
        <v>3</v>
      </c>
      <c r="AM461" s="65">
        <f>IFERROR(VLOOKUP($B461,STOCK!$A:$H,6,0)," ")</f>
        <v>1</v>
      </c>
      <c r="AN461" s="65">
        <f>IFERROR(VLOOKUP($B461,STOCK!$A:$H,7,0)," ")</f>
        <v>7</v>
      </c>
      <c r="AO461" s="65">
        <f>IFERROR(VLOOKUP($B461,STOCK!$A:$H,8,0)," ")</f>
        <v>3</v>
      </c>
      <c r="AP461" s="62">
        <f t="shared" si="91"/>
        <v>40</v>
      </c>
      <c r="AQ461" s="50">
        <f t="shared" si="92"/>
        <v>60</v>
      </c>
      <c r="AR461" s="50" t="str">
        <f t="shared" si="93"/>
        <v>SV</v>
      </c>
      <c r="AS461" s="50">
        <f t="shared" si="94"/>
        <v>15</v>
      </c>
      <c r="AT461" s="50">
        <f t="shared" si="95"/>
        <v>105</v>
      </c>
      <c r="AU461" s="63" t="str">
        <f t="shared" si="102"/>
        <v>SV</v>
      </c>
      <c r="AV461" s="67">
        <v>342304.00005999999</v>
      </c>
      <c r="AW461" s="133">
        <v>322623.98882999999</v>
      </c>
      <c r="AX461" s="49">
        <v>384900</v>
      </c>
      <c r="AY461" s="51">
        <f t="shared" si="96"/>
        <v>0.12443909487629035</v>
      </c>
      <c r="AZ461" s="51">
        <f t="shared" si="97"/>
        <v>0.11066770574175112</v>
      </c>
      <c r="BA461" s="49">
        <v>374900</v>
      </c>
      <c r="BB461" s="52">
        <v>3</v>
      </c>
      <c r="BC461" s="51">
        <f t="shared" si="98"/>
        <v>9.5225296620216282E-2</v>
      </c>
      <c r="BD461" s="51">
        <f t="shared" si="99"/>
        <v>8.6945852067217944E-2</v>
      </c>
      <c r="BE461" s="49">
        <v>364900</v>
      </c>
      <c r="BF461" s="52">
        <v>6</v>
      </c>
      <c r="BG461" s="51">
        <f t="shared" si="100"/>
        <v>6.6011498364142218E-2</v>
      </c>
      <c r="BH461" s="51">
        <f t="shared" si="101"/>
        <v>6.1923814579336829E-2</v>
      </c>
      <c r="BI461" s="282">
        <f t="shared" si="103"/>
        <v>11</v>
      </c>
    </row>
    <row r="462" spans="1:61" hidden="1">
      <c r="A462" s="54" t="s">
        <v>150</v>
      </c>
      <c r="B462" s="55" t="s">
        <v>1620</v>
      </c>
      <c r="C462" s="55" t="s">
        <v>1621</v>
      </c>
      <c r="D462" s="44" t="s">
        <v>1622</v>
      </c>
      <c r="E462" s="56">
        <v>6</v>
      </c>
      <c r="F462" s="46" t="s">
        <v>5814</v>
      </c>
      <c r="G462" s="47" t="s">
        <v>5814</v>
      </c>
      <c r="H462" s="47" t="s">
        <v>5882</v>
      </c>
      <c r="I462" s="48" t="s">
        <v>6002</v>
      </c>
      <c r="J462" s="48" t="s">
        <v>6003</v>
      </c>
      <c r="K462" s="48" t="s">
        <v>6008</v>
      </c>
      <c r="L462" s="45">
        <v>161</v>
      </c>
      <c r="M462" s="47" t="s">
        <v>5833</v>
      </c>
      <c r="N462" s="60">
        <v>0</v>
      </c>
      <c r="O462" s="58">
        <v>1</v>
      </c>
      <c r="P462" s="58">
        <v>1</v>
      </c>
      <c r="Q462" s="132">
        <v>1</v>
      </c>
      <c r="R462" s="60">
        <v>0</v>
      </c>
      <c r="S462" s="58">
        <v>1</v>
      </c>
      <c r="T462" s="58">
        <v>1</v>
      </c>
      <c r="U462" s="132">
        <v>1</v>
      </c>
      <c r="V462" s="58">
        <v>0</v>
      </c>
      <c r="W462" s="58">
        <v>0</v>
      </c>
      <c r="X462" s="58">
        <v>0</v>
      </c>
      <c r="Y462" s="132">
        <v>2</v>
      </c>
      <c r="Z462" s="61">
        <v>0</v>
      </c>
      <c r="AA462" s="59">
        <v>1</v>
      </c>
      <c r="AB462" s="59">
        <v>1</v>
      </c>
      <c r="AC462" s="132">
        <v>0</v>
      </c>
      <c r="AD462" s="61">
        <v>0</v>
      </c>
      <c r="AE462" s="59">
        <v>0</v>
      </c>
      <c r="AF462" s="59">
        <v>1</v>
      </c>
      <c r="AG462" s="132">
        <v>2</v>
      </c>
      <c r="AH462" s="61">
        <v>0</v>
      </c>
      <c r="AI462" s="132">
        <v>1</v>
      </c>
      <c r="AJ462" s="64">
        <f>IFERROR(VLOOKUP($B462,STOCK!$A:$H,3,0)," ")</f>
        <v>3</v>
      </c>
      <c r="AK462" s="65">
        <f>IFERROR(VLOOKUP($B462,STOCK!$A:$H,4,0)," ")</f>
        <v>2</v>
      </c>
      <c r="AL462" s="65">
        <f>IFERROR(VLOOKUP($B462,STOCK!$A:$H,5,0)," ")</f>
        <v>1</v>
      </c>
      <c r="AM462" s="65">
        <f>IFERROR(VLOOKUP($B462,STOCK!$A:$H,6,0)," ")</f>
        <v>2</v>
      </c>
      <c r="AN462" s="65">
        <f>IFERROR(VLOOKUP($B462,STOCK!$A:$H,7,0)," ")</f>
        <v>1</v>
      </c>
      <c r="AO462" s="65">
        <f>IFERROR(VLOOKUP($B462,STOCK!$A:$H,8,0)," ")</f>
        <v>1</v>
      </c>
      <c r="AP462" s="62">
        <f t="shared" si="91"/>
        <v>90</v>
      </c>
      <c r="AQ462" s="50">
        <f t="shared" si="92"/>
        <v>60</v>
      </c>
      <c r="AR462" s="50">
        <f t="shared" si="93"/>
        <v>15</v>
      </c>
      <c r="AS462" s="50" t="str">
        <f t="shared" si="94"/>
        <v>SV</v>
      </c>
      <c r="AT462" s="50">
        <f t="shared" si="95"/>
        <v>15</v>
      </c>
      <c r="AU462" s="63">
        <f t="shared" si="102"/>
        <v>30</v>
      </c>
      <c r="AV462" s="67">
        <v>379182.00001000002</v>
      </c>
      <c r="AW462" s="133">
        <v>375856.39740000002</v>
      </c>
      <c r="AX462" s="49">
        <v>429900</v>
      </c>
      <c r="AY462" s="51">
        <f t="shared" si="96"/>
        <v>0.13375634916389068</v>
      </c>
      <c r="AZ462" s="51">
        <f t="shared" si="97"/>
        <v>0.11797627352872757</v>
      </c>
      <c r="BA462" s="49">
        <v>419900</v>
      </c>
      <c r="BB462" s="52">
        <v>2</v>
      </c>
      <c r="BC462" s="51">
        <f t="shared" si="98"/>
        <v>0.10738378928568904</v>
      </c>
      <c r="BD462" s="51">
        <f t="shared" si="99"/>
        <v>9.6970707287449345E-2</v>
      </c>
      <c r="BE462" s="49">
        <v>409900</v>
      </c>
      <c r="BF462" s="52">
        <v>4</v>
      </c>
      <c r="BG462" s="51">
        <f t="shared" si="100"/>
        <v>8.1011229407487395E-2</v>
      </c>
      <c r="BH462" s="51">
        <f t="shared" si="101"/>
        <v>7.4940229299829186E-2</v>
      </c>
      <c r="BI462" s="282">
        <f t="shared" si="103"/>
        <v>7</v>
      </c>
    </row>
    <row r="463" spans="1:61" hidden="1">
      <c r="A463" s="54" t="s">
        <v>150</v>
      </c>
      <c r="B463" s="55" t="s">
        <v>1623</v>
      </c>
      <c r="C463" s="55" t="s">
        <v>1624</v>
      </c>
      <c r="D463" s="44" t="s">
        <v>1625</v>
      </c>
      <c r="E463" s="56">
        <v>6</v>
      </c>
      <c r="F463" s="46" t="s">
        <v>5814</v>
      </c>
      <c r="G463" s="47" t="s">
        <v>5814</v>
      </c>
      <c r="H463" s="47" t="s">
        <v>5882</v>
      </c>
      <c r="I463" s="48" t="s">
        <v>6002</v>
      </c>
      <c r="J463" s="48" t="s">
        <v>6003</v>
      </c>
      <c r="K463" s="48" t="s">
        <v>6008</v>
      </c>
      <c r="L463" s="45">
        <v>161</v>
      </c>
      <c r="M463" s="47" t="s">
        <v>5833</v>
      </c>
      <c r="N463" s="60">
        <v>0</v>
      </c>
      <c r="O463" s="58">
        <v>0</v>
      </c>
      <c r="P463" s="58">
        <v>0</v>
      </c>
      <c r="Q463" s="132">
        <v>1</v>
      </c>
      <c r="R463" s="60">
        <v>0</v>
      </c>
      <c r="S463" s="58">
        <v>3</v>
      </c>
      <c r="T463" s="58">
        <v>0</v>
      </c>
      <c r="U463" s="132">
        <v>0</v>
      </c>
      <c r="V463" s="58">
        <v>1</v>
      </c>
      <c r="W463" s="58">
        <v>0</v>
      </c>
      <c r="X463" s="58">
        <v>1</v>
      </c>
      <c r="Y463" s="132">
        <v>0</v>
      </c>
      <c r="Z463" s="61">
        <v>0</v>
      </c>
      <c r="AA463" s="59">
        <v>0</v>
      </c>
      <c r="AB463" s="59">
        <v>0</v>
      </c>
      <c r="AC463" s="132">
        <v>0</v>
      </c>
      <c r="AD463" s="61">
        <v>0</v>
      </c>
      <c r="AE463" s="59">
        <v>0</v>
      </c>
      <c r="AF463" s="59">
        <v>1</v>
      </c>
      <c r="AG463" s="132">
        <v>1</v>
      </c>
      <c r="AH463" s="61">
        <v>0</v>
      </c>
      <c r="AI463" s="132">
        <v>0</v>
      </c>
      <c r="AJ463" s="64">
        <f>IFERROR(VLOOKUP($B463,STOCK!$A:$H,3,0)," ")</f>
        <v>2</v>
      </c>
      <c r="AK463" s="65">
        <f>IFERROR(VLOOKUP($B463,STOCK!$A:$H,4,0)," ")</f>
        <v>2</v>
      </c>
      <c r="AL463" s="65">
        <f>IFERROR(VLOOKUP($B463,STOCK!$A:$H,5,0)," ")</f>
        <v>1</v>
      </c>
      <c r="AM463" s="65">
        <f>IFERROR(VLOOKUP($B463,STOCK!$A:$H,6,0)," ")</f>
        <v>3</v>
      </c>
      <c r="AN463" s="65">
        <f>IFERROR(VLOOKUP($B463,STOCK!$A:$H,7,0)," ")</f>
        <v>1</v>
      </c>
      <c r="AO463" s="65">
        <f>IFERROR(VLOOKUP($B463,STOCK!$A:$H,8,0)," ")</f>
        <v>3</v>
      </c>
      <c r="AP463" s="62">
        <f t="shared" si="91"/>
        <v>60</v>
      </c>
      <c r="AQ463" s="50" t="str">
        <f t="shared" si="92"/>
        <v>SV</v>
      </c>
      <c r="AR463" s="50" t="str">
        <f t="shared" si="93"/>
        <v>SV</v>
      </c>
      <c r="AS463" s="50" t="str">
        <f t="shared" si="94"/>
        <v>SV</v>
      </c>
      <c r="AT463" s="50">
        <f t="shared" si="95"/>
        <v>30</v>
      </c>
      <c r="AU463" s="63" t="str">
        <f t="shared" si="102"/>
        <v>SV</v>
      </c>
      <c r="AV463" s="67">
        <v>300596.00000100001</v>
      </c>
      <c r="AW463" s="133">
        <v>291459.15039999998</v>
      </c>
      <c r="AX463" s="49">
        <v>339900</v>
      </c>
      <c r="AY463" s="51">
        <f t="shared" si="96"/>
        <v>0.13075356957134909</v>
      </c>
      <c r="AZ463" s="51">
        <f t="shared" si="97"/>
        <v>0.11563400999999998</v>
      </c>
      <c r="BA463" s="49">
        <v>329900</v>
      </c>
      <c r="BB463" s="52">
        <v>2</v>
      </c>
      <c r="BC463" s="51">
        <f t="shared" si="98"/>
        <v>9.7486327159717723E-2</v>
      </c>
      <c r="BD463" s="51">
        <f t="shared" si="99"/>
        <v>8.8826917244619552E-2</v>
      </c>
      <c r="BE463" s="49">
        <v>324900</v>
      </c>
      <c r="BF463" s="52">
        <v>4</v>
      </c>
      <c r="BG463" s="51">
        <f t="shared" si="100"/>
        <v>8.0852705953902149E-2</v>
      </c>
      <c r="BH463" s="51">
        <f t="shared" si="101"/>
        <v>7.4804555244690651E-2</v>
      </c>
      <c r="BI463" s="282">
        <f t="shared" si="103"/>
        <v>2</v>
      </c>
    </row>
    <row r="464" spans="1:61" hidden="1">
      <c r="A464" s="54" t="s">
        <v>149</v>
      </c>
      <c r="B464" s="55" t="s">
        <v>1626</v>
      </c>
      <c r="C464" s="55" t="s">
        <v>1627</v>
      </c>
      <c r="D464" s="44" t="s">
        <v>1628</v>
      </c>
      <c r="E464" s="56">
        <v>6</v>
      </c>
      <c r="F464" s="46" t="s">
        <v>5814</v>
      </c>
      <c r="G464" s="47" t="s">
        <v>5814</v>
      </c>
      <c r="H464" s="47" t="s">
        <v>5882</v>
      </c>
      <c r="I464" s="48" t="s">
        <v>6002</v>
      </c>
      <c r="J464" s="48" t="s">
        <v>6003</v>
      </c>
      <c r="K464" s="48" t="s">
        <v>6009</v>
      </c>
      <c r="L464" s="45">
        <v>2490</v>
      </c>
      <c r="M464" s="47" t="s">
        <v>152</v>
      </c>
      <c r="N464" s="60">
        <v>0</v>
      </c>
      <c r="O464" s="58">
        <v>0</v>
      </c>
      <c r="P464" s="58">
        <v>0</v>
      </c>
      <c r="Q464" s="132">
        <v>0</v>
      </c>
      <c r="R464" s="60">
        <v>0</v>
      </c>
      <c r="S464" s="58">
        <v>0</v>
      </c>
      <c r="T464" s="58">
        <v>0</v>
      </c>
      <c r="U464" s="132">
        <v>0</v>
      </c>
      <c r="V464" s="58">
        <v>0</v>
      </c>
      <c r="W464" s="58">
        <v>0</v>
      </c>
      <c r="X464" s="58">
        <v>0</v>
      </c>
      <c r="Y464" s="132">
        <v>0</v>
      </c>
      <c r="Z464" s="61">
        <v>0</v>
      </c>
      <c r="AA464" s="59">
        <v>0</v>
      </c>
      <c r="AB464" s="59">
        <v>0</v>
      </c>
      <c r="AC464" s="132">
        <v>0</v>
      </c>
      <c r="AD464" s="61">
        <v>0</v>
      </c>
      <c r="AE464" s="59">
        <v>0</v>
      </c>
      <c r="AF464" s="59">
        <v>0</v>
      </c>
      <c r="AG464" s="132">
        <v>0</v>
      </c>
      <c r="AH464" s="61">
        <v>0</v>
      </c>
      <c r="AI464" s="132">
        <v>0</v>
      </c>
      <c r="AJ464" s="64">
        <f>IFERROR(VLOOKUP($B464,STOCK!$A:$H,3,0)," ")</f>
        <v>0</v>
      </c>
      <c r="AK464" s="65">
        <f>IFERROR(VLOOKUP($B464,STOCK!$A:$H,4,0)," ")</f>
        <v>0</v>
      </c>
      <c r="AL464" s="65">
        <f>IFERROR(VLOOKUP($B464,STOCK!$A:$H,5,0)," ")</f>
        <v>0</v>
      </c>
      <c r="AM464" s="65">
        <f>IFERROR(VLOOKUP($B464,STOCK!$A:$H,6,0)," ")</f>
        <v>8</v>
      </c>
      <c r="AN464" s="65">
        <f>IFERROR(VLOOKUP($B464,STOCK!$A:$H,7,0)," ")</f>
        <v>0</v>
      </c>
      <c r="AO464" s="65">
        <f>IFERROR(VLOOKUP($B464,STOCK!$A:$H,8,0)," ")</f>
        <v>0</v>
      </c>
      <c r="AP464" s="62" t="str">
        <f t="shared" si="91"/>
        <v>Q</v>
      </c>
      <c r="AQ464" s="50" t="str">
        <f t="shared" si="92"/>
        <v>Q</v>
      </c>
      <c r="AR464" s="50" t="str">
        <f t="shared" si="93"/>
        <v>Q</v>
      </c>
      <c r="AS464" s="50" t="str">
        <f t="shared" si="94"/>
        <v>SV</v>
      </c>
      <c r="AT464" s="50" t="str">
        <f t="shared" si="95"/>
        <v>Q</v>
      </c>
      <c r="AU464" s="63" t="str">
        <f t="shared" si="102"/>
        <v>Q</v>
      </c>
      <c r="AV464" s="67">
        <v>168000.00000299999</v>
      </c>
      <c r="AW464" s="133">
        <v>160686.99856000001</v>
      </c>
      <c r="AX464" s="49">
        <v>209900</v>
      </c>
      <c r="AY464" s="51">
        <f t="shared" si="96"/>
        <v>0.24940476188245109</v>
      </c>
      <c r="AZ464" s="51">
        <f t="shared" si="97"/>
        <v>0.19961886611243451</v>
      </c>
      <c r="BA464" s="49">
        <v>204900</v>
      </c>
      <c r="BB464" s="52">
        <v>3</v>
      </c>
      <c r="BC464" s="51">
        <f t="shared" si="98"/>
        <v>0.21964285712107778</v>
      </c>
      <c r="BD464" s="51">
        <f t="shared" si="99"/>
        <v>0.18008784771595904</v>
      </c>
      <c r="BE464" s="49">
        <v>199900</v>
      </c>
      <c r="BF464" s="52">
        <v>6</v>
      </c>
      <c r="BG464" s="51">
        <f t="shared" si="100"/>
        <v>0.18988095235970448</v>
      </c>
      <c r="BH464" s="51">
        <f t="shared" si="101"/>
        <v>0.15957978987994001</v>
      </c>
      <c r="BI464" s="282">
        <f t="shared" si="103"/>
        <v>0</v>
      </c>
    </row>
    <row r="465" spans="1:61" hidden="1">
      <c r="A465" s="54" t="s">
        <v>150</v>
      </c>
      <c r="B465" s="55" t="s">
        <v>1629</v>
      </c>
      <c r="C465" s="55" t="s">
        <v>1630</v>
      </c>
      <c r="D465" s="44" t="s">
        <v>1631</v>
      </c>
      <c r="E465" s="56">
        <v>6</v>
      </c>
      <c r="F465" s="46" t="s">
        <v>5814</v>
      </c>
      <c r="G465" s="47" t="s">
        <v>5814</v>
      </c>
      <c r="H465" s="47" t="s">
        <v>5882</v>
      </c>
      <c r="I465" s="48" t="s">
        <v>6002</v>
      </c>
      <c r="J465" s="48" t="s">
        <v>6003</v>
      </c>
      <c r="K465" s="48" t="s">
        <v>6010</v>
      </c>
      <c r="L465" s="45">
        <v>126</v>
      </c>
      <c r="M465" s="47" t="s">
        <v>5862</v>
      </c>
      <c r="N465" s="60">
        <v>0</v>
      </c>
      <c r="O465" s="58">
        <v>1</v>
      </c>
      <c r="P465" s="58">
        <v>1</v>
      </c>
      <c r="Q465" s="132">
        <v>0</v>
      </c>
      <c r="R465" s="60">
        <v>1</v>
      </c>
      <c r="S465" s="58">
        <v>1</v>
      </c>
      <c r="T465" s="58">
        <v>1</v>
      </c>
      <c r="U465" s="132">
        <v>0</v>
      </c>
      <c r="V465" s="58">
        <v>0</v>
      </c>
      <c r="W465" s="58">
        <v>1</v>
      </c>
      <c r="X465" s="58">
        <v>0</v>
      </c>
      <c r="Y465" s="132">
        <v>0</v>
      </c>
      <c r="Z465" s="61">
        <v>0</v>
      </c>
      <c r="AA465" s="59">
        <v>3</v>
      </c>
      <c r="AB465" s="59">
        <v>6</v>
      </c>
      <c r="AC465" s="132">
        <v>4</v>
      </c>
      <c r="AD465" s="61">
        <v>0</v>
      </c>
      <c r="AE465" s="59">
        <v>0</v>
      </c>
      <c r="AF465" s="59">
        <v>0</v>
      </c>
      <c r="AG465" s="132">
        <v>2</v>
      </c>
      <c r="AH465" s="61">
        <v>0</v>
      </c>
      <c r="AI465" s="132">
        <v>0</v>
      </c>
      <c r="AJ465" s="64">
        <f>IFERROR(VLOOKUP($B465,STOCK!$A:$H,3,0)," ")</f>
        <v>7</v>
      </c>
      <c r="AK465" s="65">
        <f>IFERROR(VLOOKUP($B465,STOCK!$A:$H,4,0)," ")</f>
        <v>3</v>
      </c>
      <c r="AL465" s="65">
        <f>IFERROR(VLOOKUP($B465,STOCK!$A:$H,5,0)," ")</f>
        <v>4</v>
      </c>
      <c r="AM465" s="65">
        <f>IFERROR(VLOOKUP($B465,STOCK!$A:$H,6,0)," ")</f>
        <v>0</v>
      </c>
      <c r="AN465" s="65">
        <f>IFERROR(VLOOKUP($B465,STOCK!$A:$H,7,0)," ")</f>
        <v>3</v>
      </c>
      <c r="AO465" s="65">
        <f>IFERROR(VLOOKUP($B465,STOCK!$A:$H,8,0)," ")</f>
        <v>6</v>
      </c>
      <c r="AP465" s="62" t="str">
        <f t="shared" si="91"/>
        <v>SV</v>
      </c>
      <c r="AQ465" s="50" t="str">
        <f t="shared" si="92"/>
        <v>SV</v>
      </c>
      <c r="AR465" s="50" t="str">
        <f t="shared" si="93"/>
        <v>SV</v>
      </c>
      <c r="AS465" s="50" t="str">
        <f t="shared" si="94"/>
        <v>Q</v>
      </c>
      <c r="AT465" s="50">
        <f t="shared" si="95"/>
        <v>45</v>
      </c>
      <c r="AU465" s="63" t="str">
        <f t="shared" si="102"/>
        <v>SV</v>
      </c>
      <c r="AV465" s="67">
        <v>50827.999969999997</v>
      </c>
      <c r="AW465" s="133">
        <v>47947.292909999996</v>
      </c>
      <c r="AX465" s="49">
        <v>54900</v>
      </c>
      <c r="AY465" s="51">
        <f t="shared" si="96"/>
        <v>8.0113324002585307E-2</v>
      </c>
      <c r="AZ465" s="51">
        <f t="shared" si="97"/>
        <v>7.4171220947176736E-2</v>
      </c>
      <c r="BA465" s="49">
        <v>53900</v>
      </c>
      <c r="BB465" s="52">
        <v>3</v>
      </c>
      <c r="BC465" s="51">
        <f t="shared" si="98"/>
        <v>6.0439128665561892E-2</v>
      </c>
      <c r="BD465" s="51">
        <f t="shared" si="99"/>
        <v>5.6994434693877605E-2</v>
      </c>
      <c r="BE465" s="49">
        <v>52900</v>
      </c>
      <c r="BF465" s="52">
        <v>6</v>
      </c>
      <c r="BG465" s="51">
        <f t="shared" si="100"/>
        <v>4.0764933328538477E-2</v>
      </c>
      <c r="BH465" s="51">
        <f t="shared" si="101"/>
        <v>3.9168242533081342E-2</v>
      </c>
      <c r="BI465" s="282">
        <f t="shared" si="103"/>
        <v>6</v>
      </c>
    </row>
    <row r="466" spans="1:61" hidden="1">
      <c r="A466" s="54" t="s">
        <v>150</v>
      </c>
      <c r="B466" s="55" t="s">
        <v>1632</v>
      </c>
      <c r="C466" s="55" t="s">
        <v>1633</v>
      </c>
      <c r="D466" s="44" t="s">
        <v>1634</v>
      </c>
      <c r="E466" s="56">
        <v>6</v>
      </c>
      <c r="F466" s="46" t="s">
        <v>5814</v>
      </c>
      <c r="G466" s="47" t="s">
        <v>5814</v>
      </c>
      <c r="H466" s="47" t="s">
        <v>5882</v>
      </c>
      <c r="I466" s="48" t="s">
        <v>6002</v>
      </c>
      <c r="J466" s="48" t="s">
        <v>6003</v>
      </c>
      <c r="K466" s="48" t="s">
        <v>6011</v>
      </c>
      <c r="L466" s="45">
        <v>27</v>
      </c>
      <c r="M466" s="47" t="s">
        <v>5871</v>
      </c>
      <c r="N466" s="60">
        <v>0</v>
      </c>
      <c r="O466" s="58">
        <v>0</v>
      </c>
      <c r="P466" s="58">
        <v>0</v>
      </c>
      <c r="Q466" s="132">
        <v>0</v>
      </c>
      <c r="R466" s="60">
        <v>0</v>
      </c>
      <c r="S466" s="58">
        <v>0</v>
      </c>
      <c r="T466" s="58">
        <v>0</v>
      </c>
      <c r="U466" s="132">
        <v>0</v>
      </c>
      <c r="V466" s="58">
        <v>0</v>
      </c>
      <c r="W466" s="58">
        <v>0</v>
      </c>
      <c r="X466" s="58">
        <v>1</v>
      </c>
      <c r="Y466" s="132">
        <v>1</v>
      </c>
      <c r="Z466" s="61">
        <v>0</v>
      </c>
      <c r="AA466" s="59">
        <v>0</v>
      </c>
      <c r="AB466" s="59">
        <v>0</v>
      </c>
      <c r="AC466" s="132">
        <v>0</v>
      </c>
      <c r="AD466" s="61">
        <v>0</v>
      </c>
      <c r="AE466" s="59">
        <v>0</v>
      </c>
      <c r="AF466" s="59">
        <v>0</v>
      </c>
      <c r="AG466" s="132">
        <v>0</v>
      </c>
      <c r="AH466" s="61">
        <v>0</v>
      </c>
      <c r="AI466" s="132">
        <v>0</v>
      </c>
      <c r="AJ466" s="64">
        <f>IFERROR(VLOOKUP($B466,STOCK!$A:$H,3,0)," ")</f>
        <v>1</v>
      </c>
      <c r="AK466" s="65">
        <f>IFERROR(VLOOKUP($B466,STOCK!$A:$H,4,0)," ")</f>
        <v>2</v>
      </c>
      <c r="AL466" s="65">
        <f>IFERROR(VLOOKUP($B466,STOCK!$A:$H,5,0)," ")</f>
        <v>1</v>
      </c>
      <c r="AM466" s="65">
        <f>IFERROR(VLOOKUP($B466,STOCK!$A:$H,6,0)," ")</f>
        <v>1</v>
      </c>
      <c r="AN466" s="65">
        <f>IFERROR(VLOOKUP($B466,STOCK!$A:$H,7,0)," ")</f>
        <v>1</v>
      </c>
      <c r="AO466" s="65">
        <f>IFERROR(VLOOKUP($B466,STOCK!$A:$H,8,0)," ")</f>
        <v>1</v>
      </c>
      <c r="AP466" s="62" t="str">
        <f t="shared" si="91"/>
        <v>SV</v>
      </c>
      <c r="AQ466" s="50" t="str">
        <f t="shared" si="92"/>
        <v>SV</v>
      </c>
      <c r="AR466" s="50">
        <f t="shared" si="93"/>
        <v>30</v>
      </c>
      <c r="AS466" s="50" t="str">
        <f t="shared" si="94"/>
        <v>SV</v>
      </c>
      <c r="AT466" s="50" t="str">
        <f t="shared" si="95"/>
        <v>SV</v>
      </c>
      <c r="AU466" s="63" t="str">
        <f t="shared" si="102"/>
        <v>SV</v>
      </c>
      <c r="AV466" s="67">
        <v>1199999.9999900002</v>
      </c>
      <c r="AW466" s="133">
        <v>1200000.00021</v>
      </c>
      <c r="AX466" s="49">
        <v>1369900</v>
      </c>
      <c r="AY466" s="51">
        <f t="shared" si="96"/>
        <v>0.14158333334284645</v>
      </c>
      <c r="AZ466" s="51">
        <f t="shared" si="97"/>
        <v>0.12402365136871293</v>
      </c>
      <c r="BA466" s="49">
        <v>1334900</v>
      </c>
      <c r="BB466" s="52">
        <v>3</v>
      </c>
      <c r="BC466" s="51">
        <f t="shared" si="98"/>
        <v>0.11241666667593675</v>
      </c>
      <c r="BD466" s="51">
        <f t="shared" si="99"/>
        <v>0.10105625890328852</v>
      </c>
      <c r="BE466" s="49">
        <v>1309900</v>
      </c>
      <c r="BF466" s="52">
        <v>6</v>
      </c>
      <c r="BG466" s="51">
        <f t="shared" si="100"/>
        <v>9.1583333342429629E-2</v>
      </c>
      <c r="BH466" s="51">
        <f t="shared" si="101"/>
        <v>8.3899534323230662E-2</v>
      </c>
      <c r="BI466" s="282">
        <f t="shared" si="103"/>
        <v>1</v>
      </c>
    </row>
    <row r="467" spans="1:61" hidden="1">
      <c r="A467" s="54" t="s">
        <v>150</v>
      </c>
      <c r="B467" s="55" t="s">
        <v>1635</v>
      </c>
      <c r="C467" s="55" t="s">
        <v>1636</v>
      </c>
      <c r="D467" s="44" t="s">
        <v>1637</v>
      </c>
      <c r="E467" s="56">
        <v>6</v>
      </c>
      <c r="F467" s="46" t="s">
        <v>5814</v>
      </c>
      <c r="G467" s="47" t="s">
        <v>5814</v>
      </c>
      <c r="H467" s="47" t="s">
        <v>5882</v>
      </c>
      <c r="I467" s="48" t="s">
        <v>6002</v>
      </c>
      <c r="J467" s="48" t="s">
        <v>6012</v>
      </c>
      <c r="K467" s="48" t="s">
        <v>6013</v>
      </c>
      <c r="L467" s="45">
        <v>27</v>
      </c>
      <c r="M467" s="47" t="s">
        <v>5871</v>
      </c>
      <c r="N467" s="60">
        <v>0</v>
      </c>
      <c r="O467" s="58">
        <v>1</v>
      </c>
      <c r="P467" s="58">
        <v>8</v>
      </c>
      <c r="Q467" s="132">
        <v>5</v>
      </c>
      <c r="R467" s="60">
        <v>1</v>
      </c>
      <c r="S467" s="58">
        <v>1</v>
      </c>
      <c r="T467" s="58">
        <v>6</v>
      </c>
      <c r="U467" s="132">
        <v>7</v>
      </c>
      <c r="V467" s="58">
        <v>1</v>
      </c>
      <c r="W467" s="58">
        <v>0</v>
      </c>
      <c r="X467" s="58">
        <v>2</v>
      </c>
      <c r="Y467" s="132">
        <v>6</v>
      </c>
      <c r="Z467" s="61">
        <v>5</v>
      </c>
      <c r="AA467" s="59">
        <v>0</v>
      </c>
      <c r="AB467" s="59">
        <v>5</v>
      </c>
      <c r="AC467" s="132">
        <v>2</v>
      </c>
      <c r="AD467" s="61">
        <v>0</v>
      </c>
      <c r="AE467" s="59">
        <v>1</v>
      </c>
      <c r="AF467" s="59">
        <v>4</v>
      </c>
      <c r="AG467" s="132">
        <v>5</v>
      </c>
      <c r="AH467" s="61">
        <v>0</v>
      </c>
      <c r="AI467" s="132">
        <v>0</v>
      </c>
      <c r="AJ467" s="64">
        <f>IFERROR(VLOOKUP($B467,STOCK!$A:$H,3,0)," ")</f>
        <v>3</v>
      </c>
      <c r="AK467" s="65">
        <f>IFERROR(VLOOKUP($B467,STOCK!$A:$H,4,0)," ")</f>
        <v>0</v>
      </c>
      <c r="AL467" s="65">
        <f>IFERROR(VLOOKUP($B467,STOCK!$A:$H,5,0)," ")</f>
        <v>1</v>
      </c>
      <c r="AM467" s="65">
        <f>IFERROR(VLOOKUP($B467,STOCK!$A:$H,6,0)," ")</f>
        <v>0</v>
      </c>
      <c r="AN467" s="65">
        <f>IFERROR(VLOOKUP($B467,STOCK!$A:$H,7,0)," ")</f>
        <v>5</v>
      </c>
      <c r="AO467" s="65">
        <f>IFERROR(VLOOKUP($B467,STOCK!$A:$H,8,0)," ")</f>
        <v>0</v>
      </c>
      <c r="AP467" s="62">
        <f t="shared" si="91"/>
        <v>18</v>
      </c>
      <c r="AQ467" s="50" t="str">
        <f t="shared" si="92"/>
        <v>Q</v>
      </c>
      <c r="AR467" s="50">
        <f t="shared" si="93"/>
        <v>5</v>
      </c>
      <c r="AS467" s="50" t="str">
        <f t="shared" si="94"/>
        <v>Q</v>
      </c>
      <c r="AT467" s="50">
        <f t="shared" si="95"/>
        <v>30</v>
      </c>
      <c r="AU467" s="63" t="str">
        <f t="shared" si="102"/>
        <v>Q</v>
      </c>
      <c r="AV467" s="67">
        <v>49400.000001</v>
      </c>
      <c r="AW467" s="133">
        <v>43724.614670000003</v>
      </c>
      <c r="AX467" s="49">
        <v>57900</v>
      </c>
      <c r="AY467" s="51">
        <f t="shared" si="96"/>
        <v>0.17206477730420922</v>
      </c>
      <c r="AZ467" s="51">
        <f t="shared" si="97"/>
        <v>0.14680483590673574</v>
      </c>
      <c r="BA467" s="49">
        <v>55900</v>
      </c>
      <c r="BB467" s="52">
        <v>3</v>
      </c>
      <c r="BC467" s="51">
        <f t="shared" si="98"/>
        <v>0.13157894734551467</v>
      </c>
      <c r="BD467" s="51">
        <f t="shared" si="99"/>
        <v>0.11627906974955277</v>
      </c>
      <c r="BE467" s="49">
        <v>54900</v>
      </c>
      <c r="BF467" s="52">
        <v>6</v>
      </c>
      <c r="BG467" s="51">
        <f t="shared" si="100"/>
        <v>0.11133603236616718</v>
      </c>
      <c r="BH467" s="51">
        <f t="shared" si="101"/>
        <v>0.10018214934426228</v>
      </c>
      <c r="BI467" s="282">
        <f t="shared" si="103"/>
        <v>25</v>
      </c>
    </row>
    <row r="468" spans="1:61" hidden="1">
      <c r="A468" s="54" t="s">
        <v>150</v>
      </c>
      <c r="B468" s="55" t="s">
        <v>1638</v>
      </c>
      <c r="C468" s="55" t="s">
        <v>1639</v>
      </c>
      <c r="D468" s="44" t="s">
        <v>1640</v>
      </c>
      <c r="E468" s="56">
        <v>6</v>
      </c>
      <c r="F468" s="46" t="s">
        <v>5814</v>
      </c>
      <c r="G468" s="47" t="s">
        <v>5814</v>
      </c>
      <c r="H468" s="47" t="s">
        <v>5882</v>
      </c>
      <c r="I468" s="48" t="s">
        <v>6002</v>
      </c>
      <c r="J468" s="48" t="s">
        <v>6012</v>
      </c>
      <c r="K468" s="48" t="s">
        <v>6013</v>
      </c>
      <c r="L468" s="45">
        <v>27</v>
      </c>
      <c r="M468" s="47" t="s">
        <v>5871</v>
      </c>
      <c r="N468" s="60">
        <v>0</v>
      </c>
      <c r="O468" s="58">
        <v>0</v>
      </c>
      <c r="P468" s="58">
        <v>1</v>
      </c>
      <c r="Q468" s="132">
        <v>2</v>
      </c>
      <c r="R468" s="60">
        <v>0</v>
      </c>
      <c r="S468" s="58">
        <v>0</v>
      </c>
      <c r="T468" s="58">
        <v>4</v>
      </c>
      <c r="U468" s="132">
        <v>4</v>
      </c>
      <c r="V468" s="58">
        <v>0</v>
      </c>
      <c r="W468" s="58">
        <v>0</v>
      </c>
      <c r="X468" s="58">
        <v>0</v>
      </c>
      <c r="Y468" s="132">
        <v>3</v>
      </c>
      <c r="Z468" s="61">
        <v>0</v>
      </c>
      <c r="AA468" s="59">
        <v>0</v>
      </c>
      <c r="AB468" s="59">
        <v>2</v>
      </c>
      <c r="AC468" s="132">
        <v>2</v>
      </c>
      <c r="AD468" s="61">
        <v>0</v>
      </c>
      <c r="AE468" s="59">
        <v>0</v>
      </c>
      <c r="AF468" s="59">
        <v>3</v>
      </c>
      <c r="AG468" s="132">
        <v>5</v>
      </c>
      <c r="AH468" s="61">
        <v>0</v>
      </c>
      <c r="AI468" s="132">
        <v>0</v>
      </c>
      <c r="AJ468" s="64">
        <f>IFERROR(VLOOKUP($B468,STOCK!$A:$H,3,0)," ")</f>
        <v>5</v>
      </c>
      <c r="AK468" s="65">
        <f>IFERROR(VLOOKUP($B468,STOCK!$A:$H,4,0)," ")</f>
        <v>2</v>
      </c>
      <c r="AL468" s="65">
        <f>IFERROR(VLOOKUP($B468,STOCK!$A:$H,5,0)," ")</f>
        <v>2</v>
      </c>
      <c r="AM468" s="65">
        <f>IFERROR(VLOOKUP($B468,STOCK!$A:$H,6,0)," ")</f>
        <v>7</v>
      </c>
      <c r="AN468" s="65">
        <f>IFERROR(VLOOKUP($B468,STOCK!$A:$H,7,0)," ")</f>
        <v>0</v>
      </c>
      <c r="AO468" s="65">
        <f>IFERROR(VLOOKUP($B468,STOCK!$A:$H,8,0)," ")</f>
        <v>0</v>
      </c>
      <c r="AP468" s="62">
        <f t="shared" si="91"/>
        <v>75</v>
      </c>
      <c r="AQ468" s="50">
        <f t="shared" si="92"/>
        <v>15</v>
      </c>
      <c r="AR468" s="50">
        <f t="shared" si="93"/>
        <v>20</v>
      </c>
      <c r="AS468" s="50">
        <f t="shared" si="94"/>
        <v>105</v>
      </c>
      <c r="AT468" s="50" t="str">
        <f t="shared" si="95"/>
        <v>Q</v>
      </c>
      <c r="AU468" s="63" t="str">
        <f t="shared" si="102"/>
        <v>Q</v>
      </c>
      <c r="AV468" s="67">
        <v>82579</v>
      </c>
      <c r="AW468" s="133">
        <v>86304.173120000007</v>
      </c>
      <c r="AX468" s="49">
        <v>94900</v>
      </c>
      <c r="AY468" s="51">
        <f t="shared" si="96"/>
        <v>0.14920258177018364</v>
      </c>
      <c r="AZ468" s="51">
        <f t="shared" si="97"/>
        <v>0.12983140147523708</v>
      </c>
      <c r="BA468" s="49">
        <v>92900</v>
      </c>
      <c r="BB468" s="52">
        <v>3</v>
      </c>
      <c r="BC468" s="51">
        <f t="shared" si="98"/>
        <v>0.1249833492776613</v>
      </c>
      <c r="BD468" s="51">
        <f t="shared" si="99"/>
        <v>0.11109795479009688</v>
      </c>
      <c r="BE468" s="49">
        <v>89900</v>
      </c>
      <c r="BF468" s="52">
        <v>6</v>
      </c>
      <c r="BG468" s="51">
        <f t="shared" si="100"/>
        <v>8.8654500538877912E-2</v>
      </c>
      <c r="BH468" s="51">
        <f t="shared" si="101"/>
        <v>8.1434927697441609E-2</v>
      </c>
      <c r="BI468" s="282">
        <f t="shared" si="103"/>
        <v>16</v>
      </c>
    </row>
    <row r="469" spans="1:61" hidden="1">
      <c r="A469" s="54" t="s">
        <v>150</v>
      </c>
      <c r="B469" s="55" t="s">
        <v>1641</v>
      </c>
      <c r="C469" s="55" t="s">
        <v>1642</v>
      </c>
      <c r="D469" s="44" t="s">
        <v>1643</v>
      </c>
      <c r="E469" s="56">
        <v>12</v>
      </c>
      <c r="F469" s="46" t="s">
        <v>5814</v>
      </c>
      <c r="G469" s="47" t="s">
        <v>5814</v>
      </c>
      <c r="H469" s="47" t="s">
        <v>5882</v>
      </c>
      <c r="I469" s="48" t="s">
        <v>6002</v>
      </c>
      <c r="J469" s="48" t="s">
        <v>6012</v>
      </c>
      <c r="K469" s="48" t="s">
        <v>6013</v>
      </c>
      <c r="L469" s="45">
        <v>27</v>
      </c>
      <c r="M469" s="47" t="s">
        <v>5871</v>
      </c>
      <c r="N469" s="60">
        <v>1</v>
      </c>
      <c r="O469" s="58">
        <v>2</v>
      </c>
      <c r="P469" s="58">
        <v>2</v>
      </c>
      <c r="Q469" s="132">
        <v>2</v>
      </c>
      <c r="R469" s="60">
        <v>7</v>
      </c>
      <c r="S469" s="58">
        <v>3</v>
      </c>
      <c r="T469" s="58">
        <v>14</v>
      </c>
      <c r="U469" s="132">
        <v>11</v>
      </c>
      <c r="V469" s="58">
        <v>1</v>
      </c>
      <c r="W469" s="58">
        <v>5</v>
      </c>
      <c r="X469" s="58">
        <v>4</v>
      </c>
      <c r="Y469" s="132">
        <v>5</v>
      </c>
      <c r="Z469" s="61">
        <v>5</v>
      </c>
      <c r="AA469" s="59">
        <v>1</v>
      </c>
      <c r="AB469" s="59">
        <v>4</v>
      </c>
      <c r="AC469" s="132">
        <v>4</v>
      </c>
      <c r="AD469" s="61">
        <v>3</v>
      </c>
      <c r="AE469" s="59">
        <v>5</v>
      </c>
      <c r="AF469" s="59">
        <v>11</v>
      </c>
      <c r="AG469" s="132">
        <v>10</v>
      </c>
      <c r="AH469" s="61">
        <v>0</v>
      </c>
      <c r="AI469" s="132">
        <v>0</v>
      </c>
      <c r="AJ469" s="64">
        <f>IFERROR(VLOOKUP($B469,STOCK!$A:$H,3,0)," ")</f>
        <v>12</v>
      </c>
      <c r="AK469" s="65">
        <f>IFERROR(VLOOKUP($B469,STOCK!$A:$H,4,0)," ")</f>
        <v>4</v>
      </c>
      <c r="AL469" s="65">
        <f>IFERROR(VLOOKUP($B469,STOCK!$A:$H,5,0)," ")</f>
        <v>1</v>
      </c>
      <c r="AM469" s="65">
        <f>IFERROR(VLOOKUP($B469,STOCK!$A:$H,6,0)," ")</f>
        <v>8</v>
      </c>
      <c r="AN469" s="65">
        <f>IFERROR(VLOOKUP($B469,STOCK!$A:$H,7,0)," ")</f>
        <v>11</v>
      </c>
      <c r="AO469" s="65">
        <f>IFERROR(VLOOKUP($B469,STOCK!$A:$H,8,0)," ")</f>
        <v>12</v>
      </c>
      <c r="AP469" s="62">
        <f t="shared" si="91"/>
        <v>180</v>
      </c>
      <c r="AQ469" s="50">
        <f t="shared" si="92"/>
        <v>10.90909090909091</v>
      </c>
      <c r="AR469" s="50">
        <f t="shared" si="93"/>
        <v>6</v>
      </c>
      <c r="AS469" s="50">
        <f t="shared" si="94"/>
        <v>60</v>
      </c>
      <c r="AT469" s="50">
        <f t="shared" si="95"/>
        <v>33</v>
      </c>
      <c r="AU469" s="63" t="str">
        <f t="shared" si="102"/>
        <v>SV</v>
      </c>
      <c r="AV469" s="67">
        <v>92435</v>
      </c>
      <c r="AW469" s="133">
        <v>87909.464059999998</v>
      </c>
      <c r="AX469" s="49">
        <v>104900</v>
      </c>
      <c r="AY469" s="51">
        <f t="shared" si="96"/>
        <v>0.13485151728241473</v>
      </c>
      <c r="AZ469" s="51">
        <f t="shared" si="97"/>
        <v>0.11882745471877978</v>
      </c>
      <c r="BA469" s="49">
        <v>102900</v>
      </c>
      <c r="BB469" s="52">
        <v>3</v>
      </c>
      <c r="BC469" s="51">
        <f t="shared" si="98"/>
        <v>0.11321469140477092</v>
      </c>
      <c r="BD469" s="51">
        <f t="shared" si="99"/>
        <v>0.10170068027210884</v>
      </c>
      <c r="BE469" s="49">
        <v>99900</v>
      </c>
      <c r="BF469" s="52">
        <v>6</v>
      </c>
      <c r="BG469" s="51">
        <f t="shared" si="100"/>
        <v>8.0759452588305303E-2</v>
      </c>
      <c r="BH469" s="51">
        <f t="shared" si="101"/>
        <v>7.4724724724724731E-2</v>
      </c>
      <c r="BI469" s="282">
        <f t="shared" si="103"/>
        <v>32</v>
      </c>
    </row>
    <row r="470" spans="1:61" hidden="1">
      <c r="A470" s="54" t="s">
        <v>150</v>
      </c>
      <c r="B470" s="55" t="s">
        <v>1644</v>
      </c>
      <c r="C470" s="55" t="s">
        <v>1645</v>
      </c>
      <c r="D470" s="44" t="s">
        <v>1646</v>
      </c>
      <c r="E470" s="56">
        <v>6</v>
      </c>
      <c r="F470" s="46" t="s">
        <v>5814</v>
      </c>
      <c r="G470" s="47" t="s">
        <v>5814</v>
      </c>
      <c r="H470" s="47" t="s">
        <v>5882</v>
      </c>
      <c r="I470" s="48" t="s">
        <v>6002</v>
      </c>
      <c r="J470" s="48" t="s">
        <v>6012</v>
      </c>
      <c r="K470" s="48" t="s">
        <v>6013</v>
      </c>
      <c r="L470" s="45">
        <v>27</v>
      </c>
      <c r="M470" s="47" t="s">
        <v>5871</v>
      </c>
      <c r="N470" s="60">
        <v>0</v>
      </c>
      <c r="O470" s="58">
        <v>0</v>
      </c>
      <c r="P470" s="58">
        <v>2</v>
      </c>
      <c r="Q470" s="132">
        <v>3</v>
      </c>
      <c r="R470" s="60">
        <v>0</v>
      </c>
      <c r="S470" s="58">
        <v>0</v>
      </c>
      <c r="T470" s="58">
        <v>3</v>
      </c>
      <c r="U470" s="132">
        <v>6</v>
      </c>
      <c r="V470" s="58">
        <v>0</v>
      </c>
      <c r="W470" s="58">
        <v>0</v>
      </c>
      <c r="X470" s="58">
        <v>1</v>
      </c>
      <c r="Y470" s="132">
        <v>2</v>
      </c>
      <c r="Z470" s="61">
        <v>0</v>
      </c>
      <c r="AA470" s="59">
        <v>0</v>
      </c>
      <c r="AB470" s="59">
        <v>2</v>
      </c>
      <c r="AC470" s="132">
        <v>4</v>
      </c>
      <c r="AD470" s="61">
        <v>0</v>
      </c>
      <c r="AE470" s="59">
        <v>0</v>
      </c>
      <c r="AF470" s="59">
        <v>1</v>
      </c>
      <c r="AG470" s="132">
        <v>4</v>
      </c>
      <c r="AH470" s="61">
        <v>0</v>
      </c>
      <c r="AI470" s="132">
        <v>0</v>
      </c>
      <c r="AJ470" s="64">
        <f>IFERROR(VLOOKUP($B470,STOCK!$A:$H,3,0)," ")</f>
        <v>3</v>
      </c>
      <c r="AK470" s="65">
        <f>IFERROR(VLOOKUP($B470,STOCK!$A:$H,4,0)," ")</f>
        <v>0</v>
      </c>
      <c r="AL470" s="65">
        <f>IFERROR(VLOOKUP($B470,STOCK!$A:$H,5,0)," ")</f>
        <v>4</v>
      </c>
      <c r="AM470" s="65">
        <f>IFERROR(VLOOKUP($B470,STOCK!$A:$H,6,0)," ")</f>
        <v>7</v>
      </c>
      <c r="AN470" s="65">
        <f>IFERROR(VLOOKUP($B470,STOCK!$A:$H,7,0)," ")</f>
        <v>2</v>
      </c>
      <c r="AO470" s="65">
        <f>IFERROR(VLOOKUP($B470,STOCK!$A:$H,8,0)," ")</f>
        <v>0</v>
      </c>
      <c r="AP470" s="62">
        <f t="shared" si="91"/>
        <v>30</v>
      </c>
      <c r="AQ470" s="50" t="str">
        <f t="shared" si="92"/>
        <v>Q</v>
      </c>
      <c r="AR470" s="50">
        <f t="shared" si="93"/>
        <v>60</v>
      </c>
      <c r="AS470" s="50">
        <f t="shared" si="94"/>
        <v>52.5</v>
      </c>
      <c r="AT470" s="50">
        <f t="shared" si="95"/>
        <v>15</v>
      </c>
      <c r="AU470" s="63" t="str">
        <f t="shared" si="102"/>
        <v>Q</v>
      </c>
      <c r="AV470" s="67">
        <v>82579</v>
      </c>
      <c r="AW470" s="133">
        <v>86134.818329999995</v>
      </c>
      <c r="AX470" s="49">
        <v>94900</v>
      </c>
      <c r="AY470" s="51">
        <f t="shared" si="96"/>
        <v>0.14920258177018364</v>
      </c>
      <c r="AZ470" s="51">
        <f t="shared" si="97"/>
        <v>0.12983140147523708</v>
      </c>
      <c r="BA470" s="49">
        <v>92900</v>
      </c>
      <c r="BB470" s="52">
        <v>3</v>
      </c>
      <c r="BC470" s="51">
        <f t="shared" si="98"/>
        <v>0.1249833492776613</v>
      </c>
      <c r="BD470" s="51">
        <f t="shared" si="99"/>
        <v>0.11109795479009688</v>
      </c>
      <c r="BE470" s="49">
        <v>89900</v>
      </c>
      <c r="BF470" s="52">
        <v>6</v>
      </c>
      <c r="BG470" s="51">
        <f t="shared" si="100"/>
        <v>8.8654500538877912E-2</v>
      </c>
      <c r="BH470" s="51">
        <f t="shared" si="101"/>
        <v>8.1434927697441609E-2</v>
      </c>
      <c r="BI470" s="282">
        <f t="shared" si="103"/>
        <v>19</v>
      </c>
    </row>
    <row r="471" spans="1:61" hidden="1">
      <c r="A471" s="54" t="s">
        <v>150</v>
      </c>
      <c r="B471" s="55" t="s">
        <v>1647</v>
      </c>
      <c r="C471" s="55" t="s">
        <v>1648</v>
      </c>
      <c r="D471" s="44" t="s">
        <v>1649</v>
      </c>
      <c r="E471" s="56">
        <v>12</v>
      </c>
      <c r="F471" s="46" t="s">
        <v>5814</v>
      </c>
      <c r="G471" s="47" t="s">
        <v>5814</v>
      </c>
      <c r="H471" s="47" t="s">
        <v>5882</v>
      </c>
      <c r="I471" s="48" t="s">
        <v>6002</v>
      </c>
      <c r="J471" s="48" t="s">
        <v>6012</v>
      </c>
      <c r="K471" s="48" t="s">
        <v>6013</v>
      </c>
      <c r="L471" s="45">
        <v>27</v>
      </c>
      <c r="M471" s="47" t="s">
        <v>5871</v>
      </c>
      <c r="N471" s="60">
        <v>1</v>
      </c>
      <c r="O471" s="58">
        <v>1</v>
      </c>
      <c r="P471" s="58">
        <v>1</v>
      </c>
      <c r="Q471" s="132">
        <v>1</v>
      </c>
      <c r="R471" s="60">
        <v>1</v>
      </c>
      <c r="S471" s="58">
        <v>9</v>
      </c>
      <c r="T471" s="58">
        <v>10</v>
      </c>
      <c r="U471" s="132">
        <v>6</v>
      </c>
      <c r="V471" s="58">
        <v>0</v>
      </c>
      <c r="W471" s="58">
        <v>6</v>
      </c>
      <c r="X471" s="58">
        <v>6</v>
      </c>
      <c r="Y471" s="132">
        <v>8</v>
      </c>
      <c r="Z471" s="61">
        <v>3</v>
      </c>
      <c r="AA471" s="59">
        <v>3</v>
      </c>
      <c r="AB471" s="59">
        <v>1</v>
      </c>
      <c r="AC471" s="132">
        <v>4</v>
      </c>
      <c r="AD471" s="61">
        <v>3</v>
      </c>
      <c r="AE471" s="59">
        <v>0</v>
      </c>
      <c r="AF471" s="59">
        <v>3</v>
      </c>
      <c r="AG471" s="132">
        <v>6</v>
      </c>
      <c r="AH471" s="61">
        <v>0</v>
      </c>
      <c r="AI471" s="132">
        <v>2</v>
      </c>
      <c r="AJ471" s="64">
        <f>IFERROR(VLOOKUP($B471,STOCK!$A:$H,3,0)," ")</f>
        <v>10</v>
      </c>
      <c r="AK471" s="65">
        <f>IFERROR(VLOOKUP($B471,STOCK!$A:$H,4,0)," ")</f>
        <v>6</v>
      </c>
      <c r="AL471" s="65">
        <f>IFERROR(VLOOKUP($B471,STOCK!$A:$H,5,0)," ")</f>
        <v>3</v>
      </c>
      <c r="AM471" s="65">
        <f>IFERROR(VLOOKUP($B471,STOCK!$A:$H,6,0)," ")</f>
        <v>11</v>
      </c>
      <c r="AN471" s="65">
        <f>IFERROR(VLOOKUP($B471,STOCK!$A:$H,7,0)," ")</f>
        <v>4</v>
      </c>
      <c r="AO471" s="65">
        <f>IFERROR(VLOOKUP($B471,STOCK!$A:$H,8,0)," ")</f>
        <v>6</v>
      </c>
      <c r="AP471" s="62">
        <f t="shared" si="91"/>
        <v>300</v>
      </c>
      <c r="AQ471" s="50">
        <f t="shared" si="92"/>
        <v>30</v>
      </c>
      <c r="AR471" s="50">
        <f t="shared" si="93"/>
        <v>11.25</v>
      </c>
      <c r="AS471" s="50">
        <f t="shared" si="94"/>
        <v>82.5</v>
      </c>
      <c r="AT471" s="50">
        <f t="shared" si="95"/>
        <v>20</v>
      </c>
      <c r="AU471" s="63">
        <f t="shared" si="102"/>
        <v>90</v>
      </c>
      <c r="AV471" s="67">
        <v>78850</v>
      </c>
      <c r="AW471" s="133">
        <v>78097.157709999999</v>
      </c>
      <c r="AX471" s="49">
        <v>97900</v>
      </c>
      <c r="AY471" s="51">
        <f t="shared" si="96"/>
        <v>0.24159797083069123</v>
      </c>
      <c r="AZ471" s="51">
        <f t="shared" si="97"/>
        <v>0.19458631256384065</v>
      </c>
      <c r="BA471" s="49">
        <v>94900</v>
      </c>
      <c r="BB471" s="52">
        <v>3</v>
      </c>
      <c r="BC471" s="51">
        <f t="shared" si="98"/>
        <v>0.20355104629042486</v>
      </c>
      <c r="BD471" s="51">
        <f t="shared" si="99"/>
        <v>0.1691253951527924</v>
      </c>
      <c r="BE471" s="49">
        <v>92900</v>
      </c>
      <c r="BF471" s="52">
        <v>6</v>
      </c>
      <c r="BG471" s="51">
        <f t="shared" si="100"/>
        <v>0.17818642993024736</v>
      </c>
      <c r="BH471" s="51">
        <f t="shared" si="101"/>
        <v>0.151237890204521</v>
      </c>
      <c r="BI471" s="282">
        <f t="shared" si="103"/>
        <v>27</v>
      </c>
    </row>
    <row r="472" spans="1:61" hidden="1">
      <c r="A472" s="54" t="s">
        <v>149</v>
      </c>
      <c r="B472" s="55" t="s">
        <v>1650</v>
      </c>
      <c r="C472" s="55" t="s">
        <v>1651</v>
      </c>
      <c r="D472" s="44" t="s">
        <v>1652</v>
      </c>
      <c r="E472" s="56">
        <v>12</v>
      </c>
      <c r="F472" s="46" t="s">
        <v>5814</v>
      </c>
      <c r="G472" s="47" t="s">
        <v>5814</v>
      </c>
      <c r="H472" s="47" t="s">
        <v>5882</v>
      </c>
      <c r="I472" s="48" t="s">
        <v>6002</v>
      </c>
      <c r="J472" s="48" t="s">
        <v>6012</v>
      </c>
      <c r="K472" s="48" t="s">
        <v>6014</v>
      </c>
      <c r="L472" s="45">
        <v>521</v>
      </c>
      <c r="M472" s="47" t="s">
        <v>6015</v>
      </c>
      <c r="N472" s="60">
        <v>0</v>
      </c>
      <c r="O472" s="58">
        <v>0</v>
      </c>
      <c r="P472" s="58">
        <v>0</v>
      </c>
      <c r="Q472" s="132">
        <v>0</v>
      </c>
      <c r="R472" s="60">
        <v>3</v>
      </c>
      <c r="S472" s="58">
        <v>9</v>
      </c>
      <c r="T472" s="58">
        <v>14</v>
      </c>
      <c r="U472" s="132">
        <v>14</v>
      </c>
      <c r="V472" s="58">
        <v>1</v>
      </c>
      <c r="W472" s="58">
        <v>1</v>
      </c>
      <c r="X472" s="58">
        <v>0</v>
      </c>
      <c r="Y472" s="132">
        <v>0</v>
      </c>
      <c r="Z472" s="61">
        <v>0</v>
      </c>
      <c r="AA472" s="59">
        <v>0</v>
      </c>
      <c r="AB472" s="59">
        <v>0</v>
      </c>
      <c r="AC472" s="132">
        <v>0</v>
      </c>
      <c r="AD472" s="61">
        <v>1</v>
      </c>
      <c r="AE472" s="59">
        <v>2</v>
      </c>
      <c r="AF472" s="59">
        <v>7</v>
      </c>
      <c r="AG472" s="132">
        <v>7</v>
      </c>
      <c r="AH472" s="61">
        <v>0</v>
      </c>
      <c r="AI472" s="132">
        <v>0</v>
      </c>
      <c r="AJ472" s="64">
        <f>IFERROR(VLOOKUP($B472,STOCK!$A:$H,3,0)," ")</f>
        <v>0</v>
      </c>
      <c r="AK472" s="65">
        <f>IFERROR(VLOOKUP($B472,STOCK!$A:$H,4,0)," ")</f>
        <v>2</v>
      </c>
      <c r="AL472" s="65">
        <f>IFERROR(VLOOKUP($B472,STOCK!$A:$H,5,0)," ")</f>
        <v>2</v>
      </c>
      <c r="AM472" s="65">
        <f>IFERROR(VLOOKUP($B472,STOCK!$A:$H,6,0)," ")</f>
        <v>0</v>
      </c>
      <c r="AN472" s="65">
        <f>IFERROR(VLOOKUP($B472,STOCK!$A:$H,7,0)," ")</f>
        <v>0</v>
      </c>
      <c r="AO472" s="65">
        <f>IFERROR(VLOOKUP($B472,STOCK!$A:$H,8,0)," ")</f>
        <v>0</v>
      </c>
      <c r="AP472" s="62" t="str">
        <f t="shared" si="91"/>
        <v>Q</v>
      </c>
      <c r="AQ472" s="50">
        <f t="shared" si="92"/>
        <v>4.2857142857142856</v>
      </c>
      <c r="AR472" s="50" t="str">
        <f t="shared" si="93"/>
        <v>SV</v>
      </c>
      <c r="AS472" s="50" t="str">
        <f t="shared" si="94"/>
        <v>Q</v>
      </c>
      <c r="AT472" s="50" t="str">
        <f t="shared" si="95"/>
        <v>Q</v>
      </c>
      <c r="AU472" s="63" t="str">
        <f t="shared" si="102"/>
        <v>Q</v>
      </c>
      <c r="AV472" s="67">
        <v>21056.999996999999</v>
      </c>
      <c r="AW472" s="133">
        <v>16854.690930000001</v>
      </c>
      <c r="AX472" s="49">
        <v>25900</v>
      </c>
      <c r="AY472" s="51">
        <f t="shared" si="96"/>
        <v>0.22999477625920051</v>
      </c>
      <c r="AZ472" s="51">
        <f t="shared" si="97"/>
        <v>0.18698841710424716</v>
      </c>
      <c r="BA472" s="49">
        <v>25500</v>
      </c>
      <c r="BB472" s="52">
        <v>3</v>
      </c>
      <c r="BC472" s="51">
        <f t="shared" si="98"/>
        <v>0.21099871793859504</v>
      </c>
      <c r="BD472" s="51">
        <f t="shared" si="99"/>
        <v>0.17423529423529416</v>
      </c>
      <c r="BE472" s="49">
        <v>24900</v>
      </c>
      <c r="BF472" s="52">
        <v>6</v>
      </c>
      <c r="BG472" s="51">
        <f t="shared" si="100"/>
        <v>0.18250463045768694</v>
      </c>
      <c r="BH472" s="51">
        <f t="shared" si="101"/>
        <v>0.15433734951807232</v>
      </c>
      <c r="BI472" s="282">
        <f t="shared" si="103"/>
        <v>21</v>
      </c>
    </row>
    <row r="473" spans="1:61" hidden="1">
      <c r="A473" s="54" t="s">
        <v>150</v>
      </c>
      <c r="B473" s="55" t="s">
        <v>1653</v>
      </c>
      <c r="C473" s="55" t="s">
        <v>1654</v>
      </c>
      <c r="D473" s="44" t="s">
        <v>1655</v>
      </c>
      <c r="E473" s="56">
        <v>12</v>
      </c>
      <c r="F473" s="46" t="s">
        <v>5814</v>
      </c>
      <c r="G473" s="47" t="s">
        <v>5814</v>
      </c>
      <c r="H473" s="47" t="s">
        <v>5882</v>
      </c>
      <c r="I473" s="48" t="s">
        <v>6002</v>
      </c>
      <c r="J473" s="48" t="s">
        <v>6012</v>
      </c>
      <c r="K473" s="48" t="s">
        <v>6004</v>
      </c>
      <c r="L473" s="45">
        <v>27</v>
      </c>
      <c r="M473" s="47" t="s">
        <v>5871</v>
      </c>
      <c r="N473" s="60">
        <v>0</v>
      </c>
      <c r="O473" s="58">
        <v>4</v>
      </c>
      <c r="P473" s="58">
        <v>2</v>
      </c>
      <c r="Q473" s="132">
        <v>1</v>
      </c>
      <c r="R473" s="60">
        <v>0</v>
      </c>
      <c r="S473" s="58">
        <v>1</v>
      </c>
      <c r="T473" s="58">
        <v>2</v>
      </c>
      <c r="U473" s="132">
        <v>1</v>
      </c>
      <c r="V473" s="58">
        <v>1</v>
      </c>
      <c r="W473" s="58">
        <v>0</v>
      </c>
      <c r="X473" s="58">
        <v>1</v>
      </c>
      <c r="Y473" s="132">
        <v>2</v>
      </c>
      <c r="Z473" s="61">
        <v>2</v>
      </c>
      <c r="AA473" s="59">
        <v>0</v>
      </c>
      <c r="AB473" s="59">
        <v>2</v>
      </c>
      <c r="AC473" s="132">
        <v>0</v>
      </c>
      <c r="AD473" s="61">
        <v>0</v>
      </c>
      <c r="AE473" s="59">
        <v>5</v>
      </c>
      <c r="AF473" s="59">
        <v>0</v>
      </c>
      <c r="AG473" s="132">
        <v>3</v>
      </c>
      <c r="AH473" s="61">
        <v>0</v>
      </c>
      <c r="AI473" s="132">
        <v>0</v>
      </c>
      <c r="AJ473" s="64">
        <f>IFERROR(VLOOKUP($B473,STOCK!$A:$H,3,0)," ")</f>
        <v>2</v>
      </c>
      <c r="AK473" s="65">
        <f>IFERROR(VLOOKUP($B473,STOCK!$A:$H,4,0)," ")</f>
        <v>6</v>
      </c>
      <c r="AL473" s="65">
        <f>IFERROR(VLOOKUP($B473,STOCK!$A:$H,5,0)," ")</f>
        <v>3</v>
      </c>
      <c r="AM473" s="65">
        <f>IFERROR(VLOOKUP($B473,STOCK!$A:$H,6,0)," ")</f>
        <v>12</v>
      </c>
      <c r="AN473" s="65">
        <f>IFERROR(VLOOKUP($B473,STOCK!$A:$H,7,0)," ")</f>
        <v>3</v>
      </c>
      <c r="AO473" s="65">
        <f>IFERROR(VLOOKUP($B473,STOCK!$A:$H,8,0)," ")</f>
        <v>3</v>
      </c>
      <c r="AP473" s="62">
        <f t="shared" si="91"/>
        <v>60</v>
      </c>
      <c r="AQ473" s="50">
        <f t="shared" si="92"/>
        <v>180</v>
      </c>
      <c r="AR473" s="50">
        <f t="shared" si="93"/>
        <v>45</v>
      </c>
      <c r="AS473" s="50" t="str">
        <f t="shared" si="94"/>
        <v>SV</v>
      </c>
      <c r="AT473" s="50">
        <f t="shared" si="95"/>
        <v>30</v>
      </c>
      <c r="AU473" s="63" t="str">
        <f t="shared" si="102"/>
        <v>SV</v>
      </c>
      <c r="AV473" s="67">
        <v>142500.00005999999</v>
      </c>
      <c r="AW473" s="133">
        <v>141204.54535</v>
      </c>
      <c r="AX473" s="49">
        <v>162900</v>
      </c>
      <c r="AY473" s="51">
        <f t="shared" si="96"/>
        <v>0.14315789425551251</v>
      </c>
      <c r="AZ473" s="51">
        <f t="shared" si="97"/>
        <v>0.1252302022099448</v>
      </c>
      <c r="BA473" s="49">
        <v>157900</v>
      </c>
      <c r="BB473" s="52">
        <v>3</v>
      </c>
      <c r="BC473" s="51">
        <f t="shared" si="98"/>
        <v>0.10807017497204074</v>
      </c>
      <c r="BD473" s="51">
        <f t="shared" si="99"/>
        <v>9.7530081950601699E-2</v>
      </c>
      <c r="BE473" s="49">
        <v>154900</v>
      </c>
      <c r="BF473" s="52">
        <v>6</v>
      </c>
      <c r="BG473" s="51">
        <f t="shared" si="100"/>
        <v>8.7017543401957553E-2</v>
      </c>
      <c r="BH473" s="51">
        <f t="shared" si="101"/>
        <v>8.0051645836023297E-2</v>
      </c>
      <c r="BI473" s="282">
        <f t="shared" si="103"/>
        <v>7</v>
      </c>
    </row>
    <row r="474" spans="1:61" hidden="1">
      <c r="A474" s="54" t="s">
        <v>150</v>
      </c>
      <c r="B474" s="55" t="s">
        <v>1656</v>
      </c>
      <c r="C474" s="55" t="s">
        <v>1657</v>
      </c>
      <c r="D474" s="44" t="s">
        <v>1658</v>
      </c>
      <c r="E474" s="56">
        <v>12</v>
      </c>
      <c r="F474" s="46" t="s">
        <v>5814</v>
      </c>
      <c r="G474" s="47" t="s">
        <v>5814</v>
      </c>
      <c r="H474" s="47" t="s">
        <v>5882</v>
      </c>
      <c r="I474" s="48" t="s">
        <v>6002</v>
      </c>
      <c r="J474" s="48" t="s">
        <v>6012</v>
      </c>
      <c r="K474" s="48" t="s">
        <v>6016</v>
      </c>
      <c r="L474" s="45">
        <v>27</v>
      </c>
      <c r="M474" s="47" t="s">
        <v>5871</v>
      </c>
      <c r="N474" s="60">
        <v>1</v>
      </c>
      <c r="O474" s="58">
        <v>3</v>
      </c>
      <c r="P474" s="58">
        <v>6</v>
      </c>
      <c r="Q474" s="132">
        <v>12</v>
      </c>
      <c r="R474" s="60">
        <v>8</v>
      </c>
      <c r="S474" s="58">
        <v>2</v>
      </c>
      <c r="T474" s="58">
        <v>6</v>
      </c>
      <c r="U474" s="132">
        <v>9</v>
      </c>
      <c r="V474" s="58">
        <v>0</v>
      </c>
      <c r="W474" s="58">
        <v>2</v>
      </c>
      <c r="X474" s="58">
        <v>0</v>
      </c>
      <c r="Y474" s="132">
        <v>3</v>
      </c>
      <c r="Z474" s="61">
        <v>2</v>
      </c>
      <c r="AA474" s="59">
        <v>4</v>
      </c>
      <c r="AB474" s="59">
        <v>3</v>
      </c>
      <c r="AC474" s="132">
        <v>6</v>
      </c>
      <c r="AD474" s="61">
        <v>0</v>
      </c>
      <c r="AE474" s="59">
        <v>5</v>
      </c>
      <c r="AF474" s="59">
        <v>8</v>
      </c>
      <c r="AG474" s="132">
        <v>10</v>
      </c>
      <c r="AH474" s="61">
        <v>0</v>
      </c>
      <c r="AI474" s="132">
        <v>1</v>
      </c>
      <c r="AJ474" s="64">
        <f>IFERROR(VLOOKUP($B474,STOCK!$A:$H,3,0)," ")</f>
        <v>0</v>
      </c>
      <c r="AK474" s="65">
        <f>IFERROR(VLOOKUP($B474,STOCK!$A:$H,4,0)," ")</f>
        <v>6</v>
      </c>
      <c r="AL474" s="65">
        <f>IFERROR(VLOOKUP($B474,STOCK!$A:$H,5,0)," ")</f>
        <v>8</v>
      </c>
      <c r="AM474" s="65">
        <f>IFERROR(VLOOKUP($B474,STOCK!$A:$H,6,0)," ")</f>
        <v>6</v>
      </c>
      <c r="AN474" s="65">
        <f>IFERROR(VLOOKUP($B474,STOCK!$A:$H,7,0)," ")</f>
        <v>4</v>
      </c>
      <c r="AO474" s="65">
        <f>IFERROR(VLOOKUP($B474,STOCK!$A:$H,8,0)," ")</f>
        <v>5</v>
      </c>
      <c r="AP474" s="62" t="str">
        <f t="shared" si="91"/>
        <v>Q</v>
      </c>
      <c r="AQ474" s="50">
        <f t="shared" si="92"/>
        <v>20</v>
      </c>
      <c r="AR474" s="50">
        <f t="shared" si="93"/>
        <v>80</v>
      </c>
      <c r="AS474" s="50">
        <f t="shared" si="94"/>
        <v>30</v>
      </c>
      <c r="AT474" s="50">
        <f t="shared" si="95"/>
        <v>12</v>
      </c>
      <c r="AU474" s="63">
        <f t="shared" si="102"/>
        <v>150</v>
      </c>
      <c r="AV474" s="67">
        <v>37050</v>
      </c>
      <c r="AW474" s="133">
        <v>37003.492129999999</v>
      </c>
      <c r="AX474" s="49">
        <v>42900</v>
      </c>
      <c r="AY474" s="51">
        <f t="shared" si="96"/>
        <v>0.15789473684210531</v>
      </c>
      <c r="AZ474" s="51">
        <f t="shared" si="97"/>
        <v>0.13636363636363635</v>
      </c>
      <c r="BA474" s="49">
        <v>41900</v>
      </c>
      <c r="BB474" s="52">
        <v>3</v>
      </c>
      <c r="BC474" s="51">
        <f t="shared" si="98"/>
        <v>0.1309041835357625</v>
      </c>
      <c r="BD474" s="51">
        <f t="shared" si="99"/>
        <v>0.11575178997613365</v>
      </c>
      <c r="BE474" s="49">
        <v>40900</v>
      </c>
      <c r="BF474" s="52">
        <v>6</v>
      </c>
      <c r="BG474" s="51">
        <f t="shared" si="100"/>
        <v>0.10391363022941968</v>
      </c>
      <c r="BH474" s="51">
        <f t="shared" si="101"/>
        <v>9.4132029339853304E-2</v>
      </c>
      <c r="BI474" s="282">
        <f t="shared" si="103"/>
        <v>41</v>
      </c>
    </row>
    <row r="475" spans="1:61" hidden="1">
      <c r="A475" s="54" t="s">
        <v>150</v>
      </c>
      <c r="B475" s="55" t="s">
        <v>1659</v>
      </c>
      <c r="C475" s="55" t="s">
        <v>1660</v>
      </c>
      <c r="D475" s="44" t="s">
        <v>1661</v>
      </c>
      <c r="E475" s="56">
        <v>12</v>
      </c>
      <c r="F475" s="46" t="s">
        <v>5814</v>
      </c>
      <c r="G475" s="47" t="s">
        <v>5814</v>
      </c>
      <c r="H475" s="47" t="s">
        <v>5882</v>
      </c>
      <c r="I475" s="48" t="s">
        <v>6002</v>
      </c>
      <c r="J475" s="48" t="s">
        <v>6012</v>
      </c>
      <c r="K475" s="48" t="s">
        <v>6017</v>
      </c>
      <c r="L475" s="45">
        <v>117</v>
      </c>
      <c r="M475" s="47" t="s">
        <v>5898</v>
      </c>
      <c r="N475" s="60">
        <v>1</v>
      </c>
      <c r="O475" s="58">
        <v>3</v>
      </c>
      <c r="P475" s="58">
        <v>11</v>
      </c>
      <c r="Q475" s="132">
        <v>6</v>
      </c>
      <c r="R475" s="60">
        <v>3</v>
      </c>
      <c r="S475" s="58">
        <v>5</v>
      </c>
      <c r="T475" s="58">
        <v>7</v>
      </c>
      <c r="U475" s="132">
        <v>13</v>
      </c>
      <c r="V475" s="58">
        <v>7</v>
      </c>
      <c r="W475" s="58">
        <v>7</v>
      </c>
      <c r="X475" s="58">
        <v>5</v>
      </c>
      <c r="Y475" s="132">
        <v>9</v>
      </c>
      <c r="Z475" s="61">
        <v>2</v>
      </c>
      <c r="AA475" s="59">
        <v>5</v>
      </c>
      <c r="AB475" s="59">
        <v>7</v>
      </c>
      <c r="AC475" s="132">
        <v>6</v>
      </c>
      <c r="AD475" s="61">
        <v>3</v>
      </c>
      <c r="AE475" s="59">
        <v>3</v>
      </c>
      <c r="AF475" s="59">
        <v>6</v>
      </c>
      <c r="AG475" s="132">
        <v>10</v>
      </c>
      <c r="AH475" s="61">
        <v>0</v>
      </c>
      <c r="AI475" s="132">
        <v>4</v>
      </c>
      <c r="AJ475" s="64">
        <f>IFERROR(VLOOKUP($B475,STOCK!$A:$H,3,0)," ")</f>
        <v>15</v>
      </c>
      <c r="AK475" s="65">
        <f>IFERROR(VLOOKUP($B475,STOCK!$A:$H,4,0)," ")</f>
        <v>6</v>
      </c>
      <c r="AL475" s="65">
        <f>IFERROR(VLOOKUP($B475,STOCK!$A:$H,5,0)," ")</f>
        <v>14</v>
      </c>
      <c r="AM475" s="65">
        <f>IFERROR(VLOOKUP($B475,STOCK!$A:$H,6,0)," ")</f>
        <v>9</v>
      </c>
      <c r="AN475" s="65">
        <f>IFERROR(VLOOKUP($B475,STOCK!$A:$H,7,0)," ")</f>
        <v>2</v>
      </c>
      <c r="AO475" s="65">
        <f>IFERROR(VLOOKUP($B475,STOCK!$A:$H,8,0)," ")</f>
        <v>4</v>
      </c>
      <c r="AP475" s="62">
        <f t="shared" si="91"/>
        <v>75</v>
      </c>
      <c r="AQ475" s="50">
        <f t="shared" si="92"/>
        <v>13.846153846153847</v>
      </c>
      <c r="AR475" s="50">
        <f t="shared" si="93"/>
        <v>46.666666666666664</v>
      </c>
      <c r="AS475" s="50">
        <f t="shared" si="94"/>
        <v>45</v>
      </c>
      <c r="AT475" s="50">
        <f t="shared" si="95"/>
        <v>6</v>
      </c>
      <c r="AU475" s="63">
        <f t="shared" si="102"/>
        <v>30</v>
      </c>
      <c r="AV475" s="67">
        <v>19333.000059999998</v>
      </c>
      <c r="AW475" s="133">
        <v>19327.709719999999</v>
      </c>
      <c r="AX475" s="49">
        <v>22900</v>
      </c>
      <c r="AY475" s="51">
        <f t="shared" si="96"/>
        <v>0.18450317741322153</v>
      </c>
      <c r="AZ475" s="51">
        <f t="shared" si="97"/>
        <v>0.15576418951965071</v>
      </c>
      <c r="BA475" s="49">
        <v>22500</v>
      </c>
      <c r="BB475" s="52">
        <v>3</v>
      </c>
      <c r="BC475" s="51">
        <f t="shared" si="98"/>
        <v>0.16381316558067605</v>
      </c>
      <c r="BD475" s="51">
        <f t="shared" si="99"/>
        <v>0.14075555288888897</v>
      </c>
      <c r="BE475" s="49">
        <v>21900</v>
      </c>
      <c r="BF475" s="52">
        <v>6</v>
      </c>
      <c r="BG475" s="51">
        <f t="shared" si="100"/>
        <v>0.13277814783185815</v>
      </c>
      <c r="BH475" s="51">
        <f t="shared" si="101"/>
        <v>0.11721460913242016</v>
      </c>
      <c r="BI475" s="282">
        <f t="shared" si="103"/>
        <v>48</v>
      </c>
    </row>
    <row r="476" spans="1:61" hidden="1">
      <c r="A476" s="54" t="s">
        <v>150</v>
      </c>
      <c r="B476" s="55" t="s">
        <v>1662</v>
      </c>
      <c r="C476" s="55" t="s">
        <v>1663</v>
      </c>
      <c r="D476" s="44" t="s">
        <v>1664</v>
      </c>
      <c r="E476" s="56">
        <v>6</v>
      </c>
      <c r="F476" s="46" t="s">
        <v>5814</v>
      </c>
      <c r="G476" s="47" t="s">
        <v>5814</v>
      </c>
      <c r="H476" s="47" t="s">
        <v>5882</v>
      </c>
      <c r="I476" s="48" t="s">
        <v>6002</v>
      </c>
      <c r="J476" s="48" t="s">
        <v>6012</v>
      </c>
      <c r="K476" s="48" t="s">
        <v>6018</v>
      </c>
      <c r="L476" s="45">
        <v>27</v>
      </c>
      <c r="M476" s="47" t="s">
        <v>5871</v>
      </c>
      <c r="N476" s="60">
        <v>0</v>
      </c>
      <c r="O476" s="58">
        <v>2</v>
      </c>
      <c r="P476" s="58">
        <v>1</v>
      </c>
      <c r="Q476" s="132">
        <v>2</v>
      </c>
      <c r="R476" s="60">
        <v>1</v>
      </c>
      <c r="S476" s="58">
        <v>0</v>
      </c>
      <c r="T476" s="58">
        <v>1</v>
      </c>
      <c r="U476" s="132">
        <v>0</v>
      </c>
      <c r="V476" s="58">
        <v>0</v>
      </c>
      <c r="W476" s="58">
        <v>1</v>
      </c>
      <c r="X476" s="58">
        <v>0</v>
      </c>
      <c r="Y476" s="132">
        <v>0</v>
      </c>
      <c r="Z476" s="61">
        <v>0</v>
      </c>
      <c r="AA476" s="59">
        <v>0</v>
      </c>
      <c r="AB476" s="59">
        <v>0</v>
      </c>
      <c r="AC476" s="132">
        <v>2</v>
      </c>
      <c r="AD476" s="61">
        <v>0</v>
      </c>
      <c r="AE476" s="59">
        <v>0</v>
      </c>
      <c r="AF476" s="59">
        <v>0</v>
      </c>
      <c r="AG476" s="132">
        <v>0</v>
      </c>
      <c r="AH476" s="61">
        <v>0</v>
      </c>
      <c r="AI476" s="132">
        <v>0</v>
      </c>
      <c r="AJ476" s="64">
        <f>IFERROR(VLOOKUP($B476,STOCK!$A:$H,3,0)," ")</f>
        <v>5</v>
      </c>
      <c r="AK476" s="65">
        <f>IFERROR(VLOOKUP($B476,STOCK!$A:$H,4,0)," ")</f>
        <v>5</v>
      </c>
      <c r="AL476" s="65">
        <f>IFERROR(VLOOKUP($B476,STOCK!$A:$H,5,0)," ")</f>
        <v>5</v>
      </c>
      <c r="AM476" s="65">
        <f>IFERROR(VLOOKUP($B476,STOCK!$A:$H,6,0)," ")</f>
        <v>6</v>
      </c>
      <c r="AN476" s="65">
        <f>IFERROR(VLOOKUP($B476,STOCK!$A:$H,7,0)," ")</f>
        <v>6</v>
      </c>
      <c r="AO476" s="65">
        <f>IFERROR(VLOOKUP($B476,STOCK!$A:$H,8,0)," ")</f>
        <v>3</v>
      </c>
      <c r="AP476" s="62">
        <f t="shared" si="91"/>
        <v>75</v>
      </c>
      <c r="AQ476" s="50" t="str">
        <f t="shared" si="92"/>
        <v>SV</v>
      </c>
      <c r="AR476" s="50" t="str">
        <f t="shared" si="93"/>
        <v>SV</v>
      </c>
      <c r="AS476" s="50">
        <f t="shared" si="94"/>
        <v>90</v>
      </c>
      <c r="AT476" s="50" t="str">
        <f t="shared" si="95"/>
        <v>SV</v>
      </c>
      <c r="AU476" s="63" t="str">
        <f t="shared" si="102"/>
        <v>SV</v>
      </c>
      <c r="AV476" s="67">
        <v>135375</v>
      </c>
      <c r="AW476" s="133">
        <v>134064.90338999999</v>
      </c>
      <c r="AX476" s="49">
        <v>154900</v>
      </c>
      <c r="AY476" s="51">
        <f t="shared" si="96"/>
        <v>0.14422899353647267</v>
      </c>
      <c r="AZ476" s="51">
        <f t="shared" si="97"/>
        <v>0.12604906391220141</v>
      </c>
      <c r="BA476" s="49">
        <v>151900</v>
      </c>
      <c r="BB476" s="52">
        <v>3</v>
      </c>
      <c r="BC476" s="51">
        <f t="shared" si="98"/>
        <v>0.12206832871652806</v>
      </c>
      <c r="BD476" s="51">
        <f t="shared" si="99"/>
        <v>0.10878867676102699</v>
      </c>
      <c r="BE476" s="49">
        <v>147900</v>
      </c>
      <c r="BF476" s="52">
        <v>6</v>
      </c>
      <c r="BG476" s="51">
        <f t="shared" si="100"/>
        <v>9.2520775623268658E-2</v>
      </c>
      <c r="BH476" s="51">
        <f t="shared" si="101"/>
        <v>8.4685598377281943E-2</v>
      </c>
      <c r="BI476" s="282">
        <f t="shared" si="103"/>
        <v>4</v>
      </c>
    </row>
    <row r="477" spans="1:61" hidden="1">
      <c r="A477" s="54" t="s">
        <v>150</v>
      </c>
      <c r="B477" s="55" t="s">
        <v>1665</v>
      </c>
      <c r="C477" s="55" t="s">
        <v>1666</v>
      </c>
      <c r="D477" s="44" t="s">
        <v>1667</v>
      </c>
      <c r="E477" s="56">
        <v>12</v>
      </c>
      <c r="F477" s="46" t="s">
        <v>5814</v>
      </c>
      <c r="G477" s="47" t="s">
        <v>5814</v>
      </c>
      <c r="H477" s="47" t="s">
        <v>5882</v>
      </c>
      <c r="I477" s="48" t="s">
        <v>6002</v>
      </c>
      <c r="J477" s="48" t="s">
        <v>6012</v>
      </c>
      <c r="K477" s="48" t="s">
        <v>6018</v>
      </c>
      <c r="L477" s="45">
        <v>27</v>
      </c>
      <c r="M477" s="47" t="s">
        <v>5871</v>
      </c>
      <c r="N477" s="60">
        <v>40</v>
      </c>
      <c r="O477" s="58">
        <v>16</v>
      </c>
      <c r="P477" s="58">
        <v>34</v>
      </c>
      <c r="Q477" s="132">
        <v>27</v>
      </c>
      <c r="R477" s="60">
        <v>33</v>
      </c>
      <c r="S477" s="58">
        <v>29</v>
      </c>
      <c r="T477" s="58">
        <v>60</v>
      </c>
      <c r="U477" s="132">
        <v>64</v>
      </c>
      <c r="V477" s="58">
        <v>10</v>
      </c>
      <c r="W477" s="58">
        <v>10</v>
      </c>
      <c r="X477" s="58">
        <v>9</v>
      </c>
      <c r="Y477" s="132">
        <v>14</v>
      </c>
      <c r="Z477" s="61">
        <v>5</v>
      </c>
      <c r="AA477" s="59">
        <v>6</v>
      </c>
      <c r="AB477" s="59">
        <v>12</v>
      </c>
      <c r="AC477" s="132">
        <v>12</v>
      </c>
      <c r="AD477" s="61">
        <v>5</v>
      </c>
      <c r="AE477" s="59">
        <v>14</v>
      </c>
      <c r="AF477" s="59">
        <v>12</v>
      </c>
      <c r="AG477" s="132">
        <v>19</v>
      </c>
      <c r="AH477" s="61">
        <v>1</v>
      </c>
      <c r="AI477" s="132">
        <v>4</v>
      </c>
      <c r="AJ477" s="64">
        <f>IFERROR(VLOOKUP($B477,STOCK!$A:$H,3,0)," ")</f>
        <v>22</v>
      </c>
      <c r="AK477" s="65">
        <f>IFERROR(VLOOKUP($B477,STOCK!$A:$H,4,0)," ")</f>
        <v>37</v>
      </c>
      <c r="AL477" s="65">
        <f>IFERROR(VLOOKUP($B477,STOCK!$A:$H,5,0)," ")</f>
        <v>12</v>
      </c>
      <c r="AM477" s="65">
        <f>IFERROR(VLOOKUP($B477,STOCK!$A:$H,6,0)," ")</f>
        <v>0</v>
      </c>
      <c r="AN477" s="65">
        <f>IFERROR(VLOOKUP($B477,STOCK!$A:$H,7,0)," ")</f>
        <v>13</v>
      </c>
      <c r="AO477" s="65">
        <f>IFERROR(VLOOKUP($B477,STOCK!$A:$H,8,0)," ")</f>
        <v>11</v>
      </c>
      <c r="AP477" s="62">
        <f t="shared" si="91"/>
        <v>24.444444444444443</v>
      </c>
      <c r="AQ477" s="50">
        <f t="shared" si="92"/>
        <v>17.34375</v>
      </c>
      <c r="AR477" s="50">
        <f t="shared" si="93"/>
        <v>25.714285714285712</v>
      </c>
      <c r="AS477" s="50" t="str">
        <f t="shared" si="94"/>
        <v>Q</v>
      </c>
      <c r="AT477" s="50">
        <f t="shared" si="95"/>
        <v>20.526315789473685</v>
      </c>
      <c r="AU477" s="63">
        <f t="shared" si="102"/>
        <v>82.5</v>
      </c>
      <c r="AV477" s="67">
        <v>52986</v>
      </c>
      <c r="AW477" s="133">
        <v>52876.985480000003</v>
      </c>
      <c r="AX477" s="49">
        <v>59900</v>
      </c>
      <c r="AY477" s="51">
        <f t="shared" si="96"/>
        <v>0.13048729853168761</v>
      </c>
      <c r="AZ477" s="51">
        <f t="shared" si="97"/>
        <v>0.11542570951585977</v>
      </c>
      <c r="BA477" s="49">
        <v>58900</v>
      </c>
      <c r="BB477" s="52">
        <v>3</v>
      </c>
      <c r="BC477" s="51">
        <f t="shared" si="98"/>
        <v>0.11161438870645068</v>
      </c>
      <c r="BD477" s="51">
        <f t="shared" si="99"/>
        <v>0.10040747028862479</v>
      </c>
      <c r="BE477" s="49">
        <v>57900</v>
      </c>
      <c r="BF477" s="52">
        <v>6</v>
      </c>
      <c r="BG477" s="51">
        <f t="shared" si="100"/>
        <v>9.2741478881213979E-2</v>
      </c>
      <c r="BH477" s="51">
        <f t="shared" si="101"/>
        <v>8.4870466321243523E-2</v>
      </c>
      <c r="BI477" s="282">
        <f t="shared" si="103"/>
        <v>140</v>
      </c>
    </row>
    <row r="478" spans="1:61" hidden="1">
      <c r="A478" s="54" t="s">
        <v>150</v>
      </c>
      <c r="B478" s="55" t="s">
        <v>1668</v>
      </c>
      <c r="C478" s="55" t="s">
        <v>1669</v>
      </c>
      <c r="D478" s="44" t="s">
        <v>1670</v>
      </c>
      <c r="E478" s="56">
        <v>24</v>
      </c>
      <c r="F478" s="46" t="s">
        <v>5814</v>
      </c>
      <c r="G478" s="47" t="s">
        <v>5814</v>
      </c>
      <c r="H478" s="47" t="s">
        <v>5882</v>
      </c>
      <c r="I478" s="48" t="s">
        <v>6002</v>
      </c>
      <c r="J478" s="48" t="s">
        <v>6012</v>
      </c>
      <c r="K478" s="48" t="s">
        <v>6018</v>
      </c>
      <c r="L478" s="45">
        <v>27</v>
      </c>
      <c r="M478" s="47" t="s">
        <v>5871</v>
      </c>
      <c r="N478" s="60">
        <v>2</v>
      </c>
      <c r="O478" s="58">
        <v>1</v>
      </c>
      <c r="P478" s="58">
        <v>9</v>
      </c>
      <c r="Q478" s="132">
        <v>6</v>
      </c>
      <c r="R478" s="60">
        <v>11</v>
      </c>
      <c r="S478" s="58">
        <v>2</v>
      </c>
      <c r="T478" s="58">
        <v>7</v>
      </c>
      <c r="U478" s="132">
        <v>8</v>
      </c>
      <c r="V478" s="58">
        <v>3</v>
      </c>
      <c r="W478" s="58">
        <v>1</v>
      </c>
      <c r="X478" s="58">
        <v>2</v>
      </c>
      <c r="Y478" s="132">
        <v>7</v>
      </c>
      <c r="Z478" s="61">
        <v>1</v>
      </c>
      <c r="AA478" s="59">
        <v>5</v>
      </c>
      <c r="AB478" s="59">
        <v>1</v>
      </c>
      <c r="AC478" s="132">
        <v>6</v>
      </c>
      <c r="AD478" s="61">
        <v>2</v>
      </c>
      <c r="AE478" s="59">
        <v>1</v>
      </c>
      <c r="AF478" s="59">
        <v>8</v>
      </c>
      <c r="AG478" s="132">
        <v>10</v>
      </c>
      <c r="AH478" s="61">
        <v>1</v>
      </c>
      <c r="AI478" s="132">
        <v>3</v>
      </c>
      <c r="AJ478" s="64">
        <f>IFERROR(VLOOKUP($B478,STOCK!$A:$H,3,0)," ")</f>
        <v>7</v>
      </c>
      <c r="AK478" s="65">
        <f>IFERROR(VLOOKUP($B478,STOCK!$A:$H,4,0)," ")</f>
        <v>20</v>
      </c>
      <c r="AL478" s="65">
        <f>IFERROR(VLOOKUP($B478,STOCK!$A:$H,5,0)," ")</f>
        <v>3</v>
      </c>
      <c r="AM478" s="65">
        <f>IFERROR(VLOOKUP($B478,STOCK!$A:$H,6,0)," ")</f>
        <v>0</v>
      </c>
      <c r="AN478" s="65">
        <f>IFERROR(VLOOKUP($B478,STOCK!$A:$H,7,0)," ")</f>
        <v>1</v>
      </c>
      <c r="AO478" s="65">
        <f>IFERROR(VLOOKUP($B478,STOCK!$A:$H,8,0)," ")</f>
        <v>2</v>
      </c>
      <c r="AP478" s="62">
        <f t="shared" si="91"/>
        <v>35</v>
      </c>
      <c r="AQ478" s="50">
        <f t="shared" si="92"/>
        <v>75</v>
      </c>
      <c r="AR478" s="50">
        <f t="shared" si="93"/>
        <v>12.857142857142856</v>
      </c>
      <c r="AS478" s="50" t="str">
        <f t="shared" si="94"/>
        <v>Q</v>
      </c>
      <c r="AT478" s="50">
        <f t="shared" si="95"/>
        <v>3</v>
      </c>
      <c r="AU478" s="63">
        <f t="shared" si="102"/>
        <v>20</v>
      </c>
      <c r="AV478" s="67">
        <v>37958</v>
      </c>
      <c r="AW478" s="133">
        <v>36381.54146</v>
      </c>
      <c r="AX478" s="49">
        <v>44900</v>
      </c>
      <c r="AY478" s="51">
        <f t="shared" si="96"/>
        <v>0.18288634806891824</v>
      </c>
      <c r="AZ478" s="51">
        <f t="shared" si="97"/>
        <v>0.15461024498886414</v>
      </c>
      <c r="BA478" s="49">
        <v>43900</v>
      </c>
      <c r="BB478" s="52">
        <v>3</v>
      </c>
      <c r="BC478" s="51">
        <f t="shared" si="98"/>
        <v>0.15654144053954377</v>
      </c>
      <c r="BD478" s="51">
        <f t="shared" si="99"/>
        <v>0.13535307517084283</v>
      </c>
      <c r="BE478" s="49">
        <v>42900</v>
      </c>
      <c r="BF478" s="52">
        <v>6</v>
      </c>
      <c r="BG478" s="51">
        <f t="shared" si="100"/>
        <v>0.13019653301016909</v>
      </c>
      <c r="BH478" s="51">
        <f t="shared" si="101"/>
        <v>0.1151981351981352</v>
      </c>
      <c r="BI478" s="282">
        <f t="shared" si="103"/>
        <v>40</v>
      </c>
    </row>
    <row r="479" spans="1:61" hidden="1">
      <c r="A479" s="54" t="s">
        <v>150</v>
      </c>
      <c r="B479" s="55" t="s">
        <v>1671</v>
      </c>
      <c r="C479" s="55" t="s">
        <v>1672</v>
      </c>
      <c r="D479" s="44" t="s">
        <v>1673</v>
      </c>
      <c r="E479" s="56">
        <v>12</v>
      </c>
      <c r="F479" s="46" t="s">
        <v>5814</v>
      </c>
      <c r="G479" s="47" t="s">
        <v>5814</v>
      </c>
      <c r="H479" s="47" t="s">
        <v>5882</v>
      </c>
      <c r="I479" s="48" t="s">
        <v>6002</v>
      </c>
      <c r="J479" s="48" t="s">
        <v>6012</v>
      </c>
      <c r="K479" s="48" t="s">
        <v>6018</v>
      </c>
      <c r="L479" s="45">
        <v>27</v>
      </c>
      <c r="M479" s="47" t="s">
        <v>5871</v>
      </c>
      <c r="N479" s="60">
        <v>8</v>
      </c>
      <c r="O479" s="58">
        <v>9</v>
      </c>
      <c r="P479" s="58">
        <v>10</v>
      </c>
      <c r="Q479" s="132">
        <v>19</v>
      </c>
      <c r="R479" s="60">
        <v>4</v>
      </c>
      <c r="S479" s="58">
        <v>13</v>
      </c>
      <c r="T479" s="58">
        <v>12</v>
      </c>
      <c r="U479" s="132">
        <v>18</v>
      </c>
      <c r="V479" s="58">
        <v>2</v>
      </c>
      <c r="W479" s="58">
        <v>6</v>
      </c>
      <c r="X479" s="58">
        <v>8</v>
      </c>
      <c r="Y479" s="132">
        <v>15</v>
      </c>
      <c r="Z479" s="61">
        <v>1</v>
      </c>
      <c r="AA479" s="59">
        <v>3</v>
      </c>
      <c r="AB479" s="59">
        <v>9</v>
      </c>
      <c r="AC479" s="132">
        <v>10</v>
      </c>
      <c r="AD479" s="61">
        <v>5</v>
      </c>
      <c r="AE479" s="59">
        <v>4</v>
      </c>
      <c r="AF479" s="59">
        <v>10</v>
      </c>
      <c r="AG479" s="132">
        <v>11</v>
      </c>
      <c r="AH479" s="61">
        <v>0</v>
      </c>
      <c r="AI479" s="132">
        <v>1</v>
      </c>
      <c r="AJ479" s="64">
        <f>IFERROR(VLOOKUP($B479,STOCK!$A:$H,3,0)," ")</f>
        <v>20</v>
      </c>
      <c r="AK479" s="65">
        <f>IFERROR(VLOOKUP($B479,STOCK!$A:$H,4,0)," ")</f>
        <v>0</v>
      </c>
      <c r="AL479" s="65">
        <f>IFERROR(VLOOKUP($B479,STOCK!$A:$H,5,0)," ")</f>
        <v>4</v>
      </c>
      <c r="AM479" s="65">
        <f>IFERROR(VLOOKUP($B479,STOCK!$A:$H,6,0)," ")</f>
        <v>0</v>
      </c>
      <c r="AN479" s="65">
        <f>IFERROR(VLOOKUP($B479,STOCK!$A:$H,7,0)," ")</f>
        <v>8</v>
      </c>
      <c r="AO479" s="65">
        <f>IFERROR(VLOOKUP($B479,STOCK!$A:$H,8,0)," ")</f>
        <v>6</v>
      </c>
      <c r="AP479" s="62">
        <f t="shared" si="91"/>
        <v>31.578947368421051</v>
      </c>
      <c r="AQ479" s="50" t="str">
        <f t="shared" si="92"/>
        <v>Q</v>
      </c>
      <c r="AR479" s="50">
        <f t="shared" si="93"/>
        <v>8</v>
      </c>
      <c r="AS479" s="50" t="str">
        <f t="shared" si="94"/>
        <v>Q</v>
      </c>
      <c r="AT479" s="50">
        <f t="shared" si="95"/>
        <v>21.81818181818182</v>
      </c>
      <c r="AU479" s="63">
        <f t="shared" si="102"/>
        <v>180</v>
      </c>
      <c r="AV479" s="67">
        <v>59375</v>
      </c>
      <c r="AW479" s="133">
        <v>58745.23919</v>
      </c>
      <c r="AX479" s="49">
        <v>67900</v>
      </c>
      <c r="AY479" s="51">
        <f t="shared" si="96"/>
        <v>0.14357894736842103</v>
      </c>
      <c r="AZ479" s="51">
        <f t="shared" si="97"/>
        <v>0.12555228276877761</v>
      </c>
      <c r="BA479" s="49">
        <v>66900</v>
      </c>
      <c r="BB479" s="52">
        <v>3</v>
      </c>
      <c r="BC479" s="51">
        <f t="shared" si="98"/>
        <v>0.12673684210526326</v>
      </c>
      <c r="BD479" s="51">
        <f t="shared" si="99"/>
        <v>0.1124813153961136</v>
      </c>
      <c r="BE479" s="49">
        <v>64900</v>
      </c>
      <c r="BF479" s="52">
        <v>6</v>
      </c>
      <c r="BG479" s="51">
        <f t="shared" si="100"/>
        <v>9.3052631578947276E-2</v>
      </c>
      <c r="BH479" s="51">
        <f t="shared" si="101"/>
        <v>8.5130970724191068E-2</v>
      </c>
      <c r="BI479" s="282">
        <f t="shared" si="103"/>
        <v>74</v>
      </c>
    </row>
    <row r="480" spans="1:61" hidden="1">
      <c r="A480" s="54" t="s">
        <v>150</v>
      </c>
      <c r="B480" s="55" t="s">
        <v>1674</v>
      </c>
      <c r="C480" s="55" t="s">
        <v>1675</v>
      </c>
      <c r="D480" s="44" t="s">
        <v>1676</v>
      </c>
      <c r="E480" s="56">
        <v>24</v>
      </c>
      <c r="F480" s="46" t="s">
        <v>5814</v>
      </c>
      <c r="G480" s="47" t="s">
        <v>5814</v>
      </c>
      <c r="H480" s="47" t="s">
        <v>5882</v>
      </c>
      <c r="I480" s="48" t="s">
        <v>6002</v>
      </c>
      <c r="J480" s="48" t="s">
        <v>6012</v>
      </c>
      <c r="K480" s="48" t="s">
        <v>6018</v>
      </c>
      <c r="L480" s="45">
        <v>27</v>
      </c>
      <c r="M480" s="47" t="s">
        <v>5871</v>
      </c>
      <c r="N480" s="60">
        <v>1</v>
      </c>
      <c r="O480" s="58">
        <v>2</v>
      </c>
      <c r="P480" s="58">
        <v>0</v>
      </c>
      <c r="Q480" s="132">
        <v>4</v>
      </c>
      <c r="R480" s="60">
        <v>6</v>
      </c>
      <c r="S480" s="58">
        <v>1</v>
      </c>
      <c r="T480" s="58">
        <v>4</v>
      </c>
      <c r="U480" s="132">
        <v>8</v>
      </c>
      <c r="V480" s="58">
        <v>6</v>
      </c>
      <c r="W480" s="58">
        <v>4</v>
      </c>
      <c r="X480" s="58">
        <v>0</v>
      </c>
      <c r="Y480" s="132">
        <v>8</v>
      </c>
      <c r="Z480" s="61">
        <v>2</v>
      </c>
      <c r="AA480" s="59">
        <v>8</v>
      </c>
      <c r="AB480" s="59">
        <v>9</v>
      </c>
      <c r="AC480" s="132">
        <v>5</v>
      </c>
      <c r="AD480" s="61">
        <v>1</v>
      </c>
      <c r="AE480" s="59">
        <v>6</v>
      </c>
      <c r="AF480" s="59">
        <v>10</v>
      </c>
      <c r="AG480" s="132">
        <v>12</v>
      </c>
      <c r="AH480" s="61">
        <v>1</v>
      </c>
      <c r="AI480" s="132">
        <v>8</v>
      </c>
      <c r="AJ480" s="64">
        <f>IFERROR(VLOOKUP($B480,STOCK!$A:$H,3,0)," ")</f>
        <v>27</v>
      </c>
      <c r="AK480" s="65">
        <f>IFERROR(VLOOKUP($B480,STOCK!$A:$H,4,0)," ")</f>
        <v>2</v>
      </c>
      <c r="AL480" s="65">
        <f>IFERROR(VLOOKUP($B480,STOCK!$A:$H,5,0)," ")</f>
        <v>6</v>
      </c>
      <c r="AM480" s="65">
        <f>IFERROR(VLOOKUP($B480,STOCK!$A:$H,6,0)," ")</f>
        <v>15</v>
      </c>
      <c r="AN480" s="65">
        <f>IFERROR(VLOOKUP($B480,STOCK!$A:$H,7,0)," ")</f>
        <v>8</v>
      </c>
      <c r="AO480" s="65">
        <f>IFERROR(VLOOKUP($B480,STOCK!$A:$H,8,0)," ")</f>
        <v>11</v>
      </c>
      <c r="AP480" s="62">
        <f t="shared" si="91"/>
        <v>202.5</v>
      </c>
      <c r="AQ480" s="50">
        <f t="shared" si="92"/>
        <v>7.5</v>
      </c>
      <c r="AR480" s="50">
        <f t="shared" si="93"/>
        <v>22.5</v>
      </c>
      <c r="AS480" s="50">
        <f t="shared" si="94"/>
        <v>90</v>
      </c>
      <c r="AT480" s="50">
        <f t="shared" si="95"/>
        <v>20</v>
      </c>
      <c r="AU480" s="63">
        <f t="shared" si="102"/>
        <v>41.25</v>
      </c>
      <c r="AV480" s="67">
        <v>19000</v>
      </c>
      <c r="AW480" s="133">
        <v>17879.57732</v>
      </c>
      <c r="AX480" s="49">
        <v>21500</v>
      </c>
      <c r="AY480" s="51">
        <f t="shared" si="96"/>
        <v>0.13157894736842102</v>
      </c>
      <c r="AZ480" s="51">
        <f t="shared" si="97"/>
        <v>0.11627906976744186</v>
      </c>
      <c r="BA480" s="49">
        <v>20900</v>
      </c>
      <c r="BB480" s="52">
        <v>3</v>
      </c>
      <c r="BC480" s="51">
        <f t="shared" si="98"/>
        <v>0.10000000000000009</v>
      </c>
      <c r="BD480" s="51">
        <f t="shared" si="99"/>
        <v>9.0909090909090912E-2</v>
      </c>
      <c r="BE480" s="49">
        <v>20500</v>
      </c>
      <c r="BF480" s="52">
        <v>6</v>
      </c>
      <c r="BG480" s="51">
        <f t="shared" si="100"/>
        <v>7.8947368421052655E-2</v>
      </c>
      <c r="BH480" s="51">
        <f t="shared" si="101"/>
        <v>7.3170731707317069E-2</v>
      </c>
      <c r="BI480" s="282">
        <f t="shared" si="103"/>
        <v>45</v>
      </c>
    </row>
    <row r="481" spans="1:61" hidden="1">
      <c r="A481" s="54" t="s">
        <v>150</v>
      </c>
      <c r="B481" s="55" t="s">
        <v>1677</v>
      </c>
      <c r="C481" s="55" t="s">
        <v>1678</v>
      </c>
      <c r="D481" s="44" t="s">
        <v>1679</v>
      </c>
      <c r="E481" s="56">
        <v>24</v>
      </c>
      <c r="F481" s="46" t="s">
        <v>5814</v>
      </c>
      <c r="G481" s="47" t="s">
        <v>5814</v>
      </c>
      <c r="H481" s="47" t="s">
        <v>5882</v>
      </c>
      <c r="I481" s="48" t="s">
        <v>6002</v>
      </c>
      <c r="J481" s="48" t="s">
        <v>6012</v>
      </c>
      <c r="K481" s="48" t="s">
        <v>6018</v>
      </c>
      <c r="L481" s="45">
        <v>27</v>
      </c>
      <c r="M481" s="47" t="s">
        <v>5871</v>
      </c>
      <c r="N481" s="60">
        <v>3</v>
      </c>
      <c r="O481" s="58">
        <v>2</v>
      </c>
      <c r="P481" s="58">
        <v>5</v>
      </c>
      <c r="Q481" s="132">
        <v>5</v>
      </c>
      <c r="R481" s="60">
        <v>0</v>
      </c>
      <c r="S481" s="58">
        <v>6</v>
      </c>
      <c r="T481" s="58">
        <v>3</v>
      </c>
      <c r="U481" s="132">
        <v>4</v>
      </c>
      <c r="V481" s="58">
        <v>0</v>
      </c>
      <c r="W481" s="58">
        <v>2</v>
      </c>
      <c r="X481" s="58">
        <v>4</v>
      </c>
      <c r="Y481" s="132">
        <v>5</v>
      </c>
      <c r="Z481" s="61">
        <v>4</v>
      </c>
      <c r="AA481" s="59">
        <v>4</v>
      </c>
      <c r="AB481" s="59">
        <v>3</v>
      </c>
      <c r="AC481" s="132">
        <v>7</v>
      </c>
      <c r="AD481" s="61">
        <v>2</v>
      </c>
      <c r="AE481" s="59">
        <v>5</v>
      </c>
      <c r="AF481" s="59">
        <v>7</v>
      </c>
      <c r="AG481" s="132">
        <v>7</v>
      </c>
      <c r="AH481" s="61">
        <v>0</v>
      </c>
      <c r="AI481" s="132">
        <v>2</v>
      </c>
      <c r="AJ481" s="64">
        <f>IFERROR(VLOOKUP($B481,STOCK!$A:$H,3,0)," ")</f>
        <v>13</v>
      </c>
      <c r="AK481" s="65">
        <f>IFERROR(VLOOKUP($B481,STOCK!$A:$H,4,0)," ")</f>
        <v>7</v>
      </c>
      <c r="AL481" s="65">
        <f>IFERROR(VLOOKUP($B481,STOCK!$A:$H,5,0)," ")</f>
        <v>4</v>
      </c>
      <c r="AM481" s="65">
        <f>IFERROR(VLOOKUP($B481,STOCK!$A:$H,6,0)," ")</f>
        <v>3</v>
      </c>
      <c r="AN481" s="65">
        <f>IFERROR(VLOOKUP($B481,STOCK!$A:$H,7,0)," ")</f>
        <v>14</v>
      </c>
      <c r="AO481" s="65">
        <f>IFERROR(VLOOKUP($B481,STOCK!$A:$H,8,0)," ")</f>
        <v>5</v>
      </c>
      <c r="AP481" s="62">
        <f t="shared" si="91"/>
        <v>78</v>
      </c>
      <c r="AQ481" s="50">
        <f t="shared" si="92"/>
        <v>52.5</v>
      </c>
      <c r="AR481" s="50">
        <f t="shared" si="93"/>
        <v>24</v>
      </c>
      <c r="AS481" s="50">
        <f t="shared" si="94"/>
        <v>12.857142857142856</v>
      </c>
      <c r="AT481" s="50">
        <f t="shared" si="95"/>
        <v>60</v>
      </c>
      <c r="AU481" s="63">
        <f t="shared" si="102"/>
        <v>75</v>
      </c>
      <c r="AV481" s="67">
        <v>32775</v>
      </c>
      <c r="AW481" s="133">
        <v>31141.50864</v>
      </c>
      <c r="AX481" s="49">
        <v>37900</v>
      </c>
      <c r="AY481" s="51">
        <f t="shared" si="96"/>
        <v>0.15636918382913811</v>
      </c>
      <c r="AZ481" s="51">
        <f t="shared" si="97"/>
        <v>0.13522427440633245</v>
      </c>
      <c r="BA481" s="49">
        <v>36900</v>
      </c>
      <c r="BB481" s="52">
        <v>3</v>
      </c>
      <c r="BC481" s="51">
        <f t="shared" si="98"/>
        <v>0.12585812356979398</v>
      </c>
      <c r="BD481" s="51">
        <f t="shared" si="99"/>
        <v>0.11178861788617886</v>
      </c>
      <c r="BE481" s="49">
        <v>35900</v>
      </c>
      <c r="BF481" s="52">
        <v>6</v>
      </c>
      <c r="BG481" s="51">
        <f t="shared" si="100"/>
        <v>9.5347063310450064E-2</v>
      </c>
      <c r="BH481" s="51">
        <f t="shared" si="101"/>
        <v>8.7047353760445687E-2</v>
      </c>
      <c r="BI481" s="282">
        <f t="shared" si="103"/>
        <v>30</v>
      </c>
    </row>
    <row r="482" spans="1:61" hidden="1">
      <c r="A482" s="54" t="s">
        <v>150</v>
      </c>
      <c r="B482" s="55" t="s">
        <v>1680</v>
      </c>
      <c r="C482" s="55" t="s">
        <v>1681</v>
      </c>
      <c r="D482" s="44" t="s">
        <v>1682</v>
      </c>
      <c r="E482" s="56">
        <v>12</v>
      </c>
      <c r="F482" s="46" t="s">
        <v>5814</v>
      </c>
      <c r="G482" s="47" t="s">
        <v>5814</v>
      </c>
      <c r="H482" s="47" t="s">
        <v>5882</v>
      </c>
      <c r="I482" s="48" t="s">
        <v>6002</v>
      </c>
      <c r="J482" s="48" t="s">
        <v>6012</v>
      </c>
      <c r="K482" s="48" t="s">
        <v>6019</v>
      </c>
      <c r="L482" s="45">
        <v>27</v>
      </c>
      <c r="M482" s="47" t="s">
        <v>5871</v>
      </c>
      <c r="N482" s="60">
        <v>10</v>
      </c>
      <c r="O482" s="58">
        <v>3</v>
      </c>
      <c r="P482" s="58">
        <v>6</v>
      </c>
      <c r="Q482" s="132">
        <v>4</v>
      </c>
      <c r="R482" s="60">
        <v>8</v>
      </c>
      <c r="S482" s="58">
        <v>14</v>
      </c>
      <c r="T482" s="58">
        <v>22</v>
      </c>
      <c r="U482" s="132">
        <v>19</v>
      </c>
      <c r="V482" s="58">
        <v>2</v>
      </c>
      <c r="W482" s="58">
        <v>6</v>
      </c>
      <c r="X482" s="58">
        <v>7</v>
      </c>
      <c r="Y482" s="132">
        <v>11</v>
      </c>
      <c r="Z482" s="61">
        <v>4</v>
      </c>
      <c r="AA482" s="59">
        <v>0</v>
      </c>
      <c r="AB482" s="59">
        <v>6</v>
      </c>
      <c r="AC482" s="132">
        <v>12</v>
      </c>
      <c r="AD482" s="61">
        <v>7</v>
      </c>
      <c r="AE482" s="59">
        <v>5</v>
      </c>
      <c r="AF482" s="59">
        <v>10</v>
      </c>
      <c r="AG482" s="132">
        <v>12</v>
      </c>
      <c r="AH482" s="61">
        <v>0</v>
      </c>
      <c r="AI482" s="132">
        <v>7</v>
      </c>
      <c r="AJ482" s="64">
        <f>IFERROR(VLOOKUP($B482,STOCK!$A:$H,3,0)," ")</f>
        <v>9</v>
      </c>
      <c r="AK482" s="65">
        <f>IFERROR(VLOOKUP($B482,STOCK!$A:$H,4,0)," ")</f>
        <v>27</v>
      </c>
      <c r="AL482" s="65">
        <f>IFERROR(VLOOKUP($B482,STOCK!$A:$H,5,0)," ")</f>
        <v>0</v>
      </c>
      <c r="AM482" s="65">
        <f>IFERROR(VLOOKUP($B482,STOCK!$A:$H,6,0)," ")</f>
        <v>0</v>
      </c>
      <c r="AN482" s="65">
        <f>IFERROR(VLOOKUP($B482,STOCK!$A:$H,7,0)," ")</f>
        <v>13</v>
      </c>
      <c r="AO482" s="65">
        <f>IFERROR(VLOOKUP($B482,STOCK!$A:$H,8,0)," ")</f>
        <v>10</v>
      </c>
      <c r="AP482" s="62">
        <f t="shared" si="91"/>
        <v>67.5</v>
      </c>
      <c r="AQ482" s="50">
        <f t="shared" si="92"/>
        <v>42.631578947368418</v>
      </c>
      <c r="AR482" s="50" t="str">
        <f t="shared" si="93"/>
        <v>Q</v>
      </c>
      <c r="AS482" s="50" t="str">
        <f t="shared" si="94"/>
        <v>Q</v>
      </c>
      <c r="AT482" s="50">
        <f t="shared" si="95"/>
        <v>32.5</v>
      </c>
      <c r="AU482" s="63">
        <f t="shared" si="102"/>
        <v>42.857142857142861</v>
      </c>
      <c r="AV482" s="67">
        <v>74228</v>
      </c>
      <c r="AW482" s="133">
        <v>73290.948829999994</v>
      </c>
      <c r="AX482" s="49">
        <v>84900</v>
      </c>
      <c r="AY482" s="51">
        <f t="shared" si="96"/>
        <v>0.14377323920892393</v>
      </c>
      <c r="AZ482" s="51">
        <f t="shared" si="97"/>
        <v>0.12570082449941108</v>
      </c>
      <c r="BA482" s="49">
        <v>82900</v>
      </c>
      <c r="BB482" s="52">
        <v>3</v>
      </c>
      <c r="BC482" s="51">
        <f t="shared" si="98"/>
        <v>0.11682922886242397</v>
      </c>
      <c r="BD482" s="51">
        <f t="shared" si="99"/>
        <v>0.10460796139927624</v>
      </c>
      <c r="BE482" s="49">
        <v>79900</v>
      </c>
      <c r="BF482" s="52">
        <v>6</v>
      </c>
      <c r="BG482" s="51">
        <f t="shared" si="100"/>
        <v>7.6413213342673814E-2</v>
      </c>
      <c r="BH482" s="51">
        <f t="shared" si="101"/>
        <v>7.0988735919899876E-2</v>
      </c>
      <c r="BI482" s="282">
        <f t="shared" si="103"/>
        <v>65</v>
      </c>
    </row>
    <row r="483" spans="1:61" hidden="1">
      <c r="A483" s="54" t="s">
        <v>149</v>
      </c>
      <c r="B483" s="55" t="s">
        <v>1683</v>
      </c>
      <c r="C483" s="55" t="s">
        <v>1684</v>
      </c>
      <c r="D483" s="44" t="s">
        <v>1685</v>
      </c>
      <c r="E483" s="56">
        <v>12</v>
      </c>
      <c r="F483" s="46" t="s">
        <v>5814</v>
      </c>
      <c r="G483" s="47" t="s">
        <v>5814</v>
      </c>
      <c r="H483" s="47" t="s">
        <v>5882</v>
      </c>
      <c r="I483" s="48" t="s">
        <v>6002</v>
      </c>
      <c r="J483" s="48" t="s">
        <v>6012</v>
      </c>
      <c r="K483" s="48" t="s">
        <v>6020</v>
      </c>
      <c r="L483" s="45">
        <v>521</v>
      </c>
      <c r="M483" s="47" t="s">
        <v>6015</v>
      </c>
      <c r="N483" s="60">
        <v>0</v>
      </c>
      <c r="O483" s="58">
        <v>0</v>
      </c>
      <c r="P483" s="58">
        <v>0</v>
      </c>
      <c r="Q483" s="132">
        <v>0</v>
      </c>
      <c r="R483" s="60">
        <v>0</v>
      </c>
      <c r="S483" s="58">
        <v>0</v>
      </c>
      <c r="T483" s="58">
        <v>0</v>
      </c>
      <c r="U483" s="132">
        <v>0</v>
      </c>
      <c r="V483" s="58">
        <v>0</v>
      </c>
      <c r="W483" s="58">
        <v>0</v>
      </c>
      <c r="X483" s="58">
        <v>0</v>
      </c>
      <c r="Y483" s="132">
        <v>0</v>
      </c>
      <c r="Z483" s="61">
        <v>0</v>
      </c>
      <c r="AA483" s="59">
        <v>1</v>
      </c>
      <c r="AB483" s="59">
        <v>2</v>
      </c>
      <c r="AC483" s="132">
        <v>2</v>
      </c>
      <c r="AD483" s="61">
        <v>0</v>
      </c>
      <c r="AE483" s="59">
        <v>0</v>
      </c>
      <c r="AF483" s="59">
        <v>0</v>
      </c>
      <c r="AG483" s="132">
        <v>0</v>
      </c>
      <c r="AH483" s="61">
        <v>0</v>
      </c>
      <c r="AI483" s="132">
        <v>0</v>
      </c>
      <c r="AJ483" s="64">
        <f>IFERROR(VLOOKUP($B483,STOCK!$A:$H,3,0)," ")</f>
        <v>0</v>
      </c>
      <c r="AK483" s="65">
        <f>IFERROR(VLOOKUP($B483,STOCK!$A:$H,4,0)," ")</f>
        <v>0</v>
      </c>
      <c r="AL483" s="65">
        <f>IFERROR(VLOOKUP($B483,STOCK!$A:$H,5,0)," ")</f>
        <v>0</v>
      </c>
      <c r="AM483" s="65">
        <f>IFERROR(VLOOKUP($B483,STOCK!$A:$H,6,0)," ")</f>
        <v>1</v>
      </c>
      <c r="AN483" s="65">
        <f>IFERROR(VLOOKUP($B483,STOCK!$A:$H,7,0)," ")</f>
        <v>0</v>
      </c>
      <c r="AO483" s="65">
        <f>IFERROR(VLOOKUP($B483,STOCK!$A:$H,8,0)," ")</f>
        <v>0</v>
      </c>
      <c r="AP483" s="62" t="str">
        <f t="shared" si="91"/>
        <v>Q</v>
      </c>
      <c r="AQ483" s="50" t="str">
        <f t="shared" si="92"/>
        <v>Q</v>
      </c>
      <c r="AR483" s="50" t="str">
        <f t="shared" si="93"/>
        <v>Q</v>
      </c>
      <c r="AS483" s="50">
        <f t="shared" si="94"/>
        <v>15</v>
      </c>
      <c r="AT483" s="50" t="str">
        <f t="shared" si="95"/>
        <v>Q</v>
      </c>
      <c r="AU483" s="63" t="str">
        <f t="shared" si="102"/>
        <v>Q</v>
      </c>
      <c r="AV483" s="67">
        <v>47090.000001</v>
      </c>
      <c r="AW483" s="133">
        <v>43264.268300000003</v>
      </c>
      <c r="AX483" s="49">
        <v>59900</v>
      </c>
      <c r="AY483" s="51">
        <f t="shared" si="96"/>
        <v>0.2720322785884044</v>
      </c>
      <c r="AZ483" s="51">
        <f t="shared" si="97"/>
        <v>0.21385642736227045</v>
      </c>
      <c r="BA483" s="49">
        <v>58900</v>
      </c>
      <c r="BB483" s="52">
        <v>3</v>
      </c>
      <c r="BC483" s="51">
        <f t="shared" si="98"/>
        <v>0.25079634739327261</v>
      </c>
      <c r="BD483" s="51">
        <f t="shared" si="99"/>
        <v>0.20050933784380304</v>
      </c>
      <c r="BE483" s="49">
        <v>57900</v>
      </c>
      <c r="BF483" s="52">
        <v>6</v>
      </c>
      <c r="BG483" s="51">
        <f t="shared" si="100"/>
        <v>0.2295604161981406</v>
      </c>
      <c r="BH483" s="51">
        <f t="shared" si="101"/>
        <v>0.18670120896373057</v>
      </c>
      <c r="BI483" s="282">
        <f t="shared" si="103"/>
        <v>2</v>
      </c>
    </row>
    <row r="484" spans="1:61" hidden="1">
      <c r="A484" s="54" t="s">
        <v>150</v>
      </c>
      <c r="B484" s="55" t="s">
        <v>1686</v>
      </c>
      <c r="C484" s="55" t="s">
        <v>1687</v>
      </c>
      <c r="D484" s="44" t="s">
        <v>1688</v>
      </c>
      <c r="E484" s="56">
        <v>6</v>
      </c>
      <c r="F484" s="46" t="s">
        <v>5814</v>
      </c>
      <c r="G484" s="47" t="s">
        <v>5814</v>
      </c>
      <c r="H484" s="47" t="s">
        <v>5882</v>
      </c>
      <c r="I484" s="48" t="s">
        <v>6002</v>
      </c>
      <c r="J484" s="48" t="s">
        <v>6012</v>
      </c>
      <c r="K484" s="48" t="s">
        <v>6021</v>
      </c>
      <c r="L484" s="45">
        <v>66</v>
      </c>
      <c r="M484" s="47" t="s">
        <v>5869</v>
      </c>
      <c r="N484" s="60">
        <v>0</v>
      </c>
      <c r="O484" s="58">
        <v>1</v>
      </c>
      <c r="P484" s="58">
        <v>1</v>
      </c>
      <c r="Q484" s="132">
        <v>1</v>
      </c>
      <c r="R484" s="60">
        <v>0</v>
      </c>
      <c r="S484" s="58">
        <v>0</v>
      </c>
      <c r="T484" s="58">
        <v>0</v>
      </c>
      <c r="U484" s="132">
        <v>1</v>
      </c>
      <c r="V484" s="58">
        <v>0</v>
      </c>
      <c r="W484" s="58">
        <v>1</v>
      </c>
      <c r="X484" s="58">
        <v>7</v>
      </c>
      <c r="Y484" s="132">
        <v>5</v>
      </c>
      <c r="Z484" s="61">
        <v>1</v>
      </c>
      <c r="AA484" s="59">
        <v>2</v>
      </c>
      <c r="AB484" s="59">
        <v>1</v>
      </c>
      <c r="AC484" s="132">
        <v>1</v>
      </c>
      <c r="AD484" s="61">
        <v>2</v>
      </c>
      <c r="AE484" s="59">
        <v>0</v>
      </c>
      <c r="AF484" s="59">
        <v>1</v>
      </c>
      <c r="AG484" s="132">
        <v>5</v>
      </c>
      <c r="AH484" s="61">
        <v>0</v>
      </c>
      <c r="AI484" s="132">
        <v>0</v>
      </c>
      <c r="AJ484" s="64">
        <f>IFERROR(VLOOKUP($B484,STOCK!$A:$H,3,0)," ")</f>
        <v>5</v>
      </c>
      <c r="AK484" s="65">
        <f>IFERROR(VLOOKUP($B484,STOCK!$A:$H,4,0)," ")</f>
        <v>6</v>
      </c>
      <c r="AL484" s="65">
        <f>IFERROR(VLOOKUP($B484,STOCK!$A:$H,5,0)," ")</f>
        <v>0</v>
      </c>
      <c r="AM484" s="65">
        <f>IFERROR(VLOOKUP($B484,STOCK!$A:$H,6,0)," ")</f>
        <v>6</v>
      </c>
      <c r="AN484" s="65">
        <f>IFERROR(VLOOKUP($B484,STOCK!$A:$H,7,0)," ")</f>
        <v>1</v>
      </c>
      <c r="AO484" s="65">
        <f>IFERROR(VLOOKUP($B484,STOCK!$A:$H,8,0)," ")</f>
        <v>0</v>
      </c>
      <c r="AP484" s="62">
        <f t="shared" si="91"/>
        <v>150</v>
      </c>
      <c r="AQ484" s="50">
        <f t="shared" si="92"/>
        <v>180</v>
      </c>
      <c r="AR484" s="50" t="str">
        <f t="shared" si="93"/>
        <v>Q</v>
      </c>
      <c r="AS484" s="50">
        <f t="shared" si="94"/>
        <v>180</v>
      </c>
      <c r="AT484" s="50">
        <f t="shared" si="95"/>
        <v>6</v>
      </c>
      <c r="AU484" s="63" t="str">
        <f t="shared" si="102"/>
        <v>Q</v>
      </c>
      <c r="AV484" s="67">
        <v>33520.000030000003</v>
      </c>
      <c r="AW484" s="133">
        <v>33519.999589999999</v>
      </c>
      <c r="AX484" s="49">
        <v>37900</v>
      </c>
      <c r="AY484" s="51">
        <f t="shared" si="96"/>
        <v>0.13066825674462845</v>
      </c>
      <c r="AZ484" s="51">
        <f t="shared" si="97"/>
        <v>0.11556728153034293</v>
      </c>
      <c r="BA484" s="49">
        <v>36900</v>
      </c>
      <c r="BB484" s="52">
        <v>3</v>
      </c>
      <c r="BC484" s="51">
        <f t="shared" si="98"/>
        <v>0.10083532121046956</v>
      </c>
      <c r="BD484" s="51">
        <f t="shared" si="99"/>
        <v>9.159891517615168E-2</v>
      </c>
      <c r="BE484" s="49">
        <v>35900</v>
      </c>
      <c r="BF484" s="52">
        <v>6</v>
      </c>
      <c r="BG484" s="51">
        <f t="shared" si="100"/>
        <v>7.1002385676310453E-2</v>
      </c>
      <c r="BH484" s="51">
        <f t="shared" si="101"/>
        <v>6.6295263788300751E-2</v>
      </c>
      <c r="BI484" s="282">
        <f t="shared" si="103"/>
        <v>13</v>
      </c>
    </row>
    <row r="485" spans="1:61" hidden="1">
      <c r="A485" s="54" t="s">
        <v>150</v>
      </c>
      <c r="B485" s="55" t="s">
        <v>1689</v>
      </c>
      <c r="C485" s="55" t="s">
        <v>1690</v>
      </c>
      <c r="D485" s="44" t="s">
        <v>1691</v>
      </c>
      <c r="E485" s="56">
        <v>12</v>
      </c>
      <c r="F485" s="46" t="s">
        <v>5814</v>
      </c>
      <c r="G485" s="47" t="s">
        <v>5814</v>
      </c>
      <c r="H485" s="47" t="s">
        <v>5882</v>
      </c>
      <c r="I485" s="48" t="s">
        <v>6002</v>
      </c>
      <c r="J485" s="48" t="s">
        <v>6012</v>
      </c>
      <c r="K485" s="48" t="s">
        <v>6007</v>
      </c>
      <c r="L485" s="45">
        <v>27</v>
      </c>
      <c r="M485" s="47" t="s">
        <v>5871</v>
      </c>
      <c r="N485" s="60">
        <v>0</v>
      </c>
      <c r="O485" s="58">
        <v>0</v>
      </c>
      <c r="P485" s="58">
        <v>0</v>
      </c>
      <c r="Q485" s="132">
        <v>0</v>
      </c>
      <c r="R485" s="60">
        <v>2</v>
      </c>
      <c r="S485" s="58">
        <v>0</v>
      </c>
      <c r="T485" s="58">
        <v>2</v>
      </c>
      <c r="U485" s="132">
        <v>3</v>
      </c>
      <c r="V485" s="58">
        <v>0</v>
      </c>
      <c r="W485" s="58">
        <v>0</v>
      </c>
      <c r="X485" s="58">
        <v>0</v>
      </c>
      <c r="Y485" s="132">
        <v>0</v>
      </c>
      <c r="Z485" s="61">
        <v>0</v>
      </c>
      <c r="AA485" s="59">
        <v>0</v>
      </c>
      <c r="AB485" s="59">
        <v>1</v>
      </c>
      <c r="AC485" s="132">
        <v>1</v>
      </c>
      <c r="AD485" s="61">
        <v>0</v>
      </c>
      <c r="AE485" s="59">
        <v>0</v>
      </c>
      <c r="AF485" s="59">
        <v>0</v>
      </c>
      <c r="AG485" s="132">
        <v>1</v>
      </c>
      <c r="AH485" s="61">
        <v>0</v>
      </c>
      <c r="AI485" s="132">
        <v>0</v>
      </c>
      <c r="AJ485" s="64">
        <f>IFERROR(VLOOKUP($B485,STOCK!$A:$H,3,0)," ")</f>
        <v>9</v>
      </c>
      <c r="AK485" s="65">
        <f>IFERROR(VLOOKUP($B485,STOCK!$A:$H,4,0)," ")</f>
        <v>2</v>
      </c>
      <c r="AL485" s="65">
        <f>IFERROR(VLOOKUP($B485,STOCK!$A:$H,5,0)," ")</f>
        <v>9</v>
      </c>
      <c r="AM485" s="65">
        <f>IFERROR(VLOOKUP($B485,STOCK!$A:$H,6,0)," ")</f>
        <v>11</v>
      </c>
      <c r="AN485" s="65">
        <f>IFERROR(VLOOKUP($B485,STOCK!$A:$H,7,0)," ")</f>
        <v>4</v>
      </c>
      <c r="AO485" s="65">
        <f>IFERROR(VLOOKUP($B485,STOCK!$A:$H,8,0)," ")</f>
        <v>6</v>
      </c>
      <c r="AP485" s="62" t="str">
        <f t="shared" si="91"/>
        <v>SV</v>
      </c>
      <c r="AQ485" s="50">
        <f t="shared" si="92"/>
        <v>20</v>
      </c>
      <c r="AR485" s="50" t="str">
        <f t="shared" si="93"/>
        <v>SV</v>
      </c>
      <c r="AS485" s="50">
        <f t="shared" si="94"/>
        <v>330</v>
      </c>
      <c r="AT485" s="50">
        <f t="shared" si="95"/>
        <v>120</v>
      </c>
      <c r="AU485" s="63" t="str">
        <f t="shared" si="102"/>
        <v>SV</v>
      </c>
      <c r="AV485" s="67">
        <v>145825</v>
      </c>
      <c r="AW485" s="133">
        <v>145328.81495</v>
      </c>
      <c r="AX485" s="49">
        <v>167900</v>
      </c>
      <c r="AY485" s="51">
        <f t="shared" si="96"/>
        <v>0.15138007886164928</v>
      </c>
      <c r="AZ485" s="51">
        <f t="shared" si="97"/>
        <v>0.13147706968433592</v>
      </c>
      <c r="BA485" s="49">
        <v>164900</v>
      </c>
      <c r="BB485" s="52">
        <v>3</v>
      </c>
      <c r="BC485" s="51">
        <f t="shared" si="98"/>
        <v>0.13080747471284071</v>
      </c>
      <c r="BD485" s="51">
        <f t="shared" si="99"/>
        <v>0.11567616737416617</v>
      </c>
      <c r="BE485" s="49">
        <v>159900</v>
      </c>
      <c r="BF485" s="52">
        <v>6</v>
      </c>
      <c r="BG485" s="51">
        <f t="shared" si="100"/>
        <v>9.6519801131493166E-2</v>
      </c>
      <c r="BH485" s="51">
        <f t="shared" si="101"/>
        <v>8.8023764853033148E-2</v>
      </c>
      <c r="BI485" s="282">
        <f t="shared" si="103"/>
        <v>5</v>
      </c>
    </row>
    <row r="486" spans="1:61" hidden="1">
      <c r="A486" s="54" t="s">
        <v>150</v>
      </c>
      <c r="B486" s="55" t="s">
        <v>1692</v>
      </c>
      <c r="C486" s="55" t="s">
        <v>1693</v>
      </c>
      <c r="D486" s="44" t="s">
        <v>1694</v>
      </c>
      <c r="E486" s="56">
        <v>12</v>
      </c>
      <c r="F486" s="46" t="s">
        <v>5814</v>
      </c>
      <c r="G486" s="47" t="s">
        <v>5814</v>
      </c>
      <c r="H486" s="47" t="s">
        <v>5882</v>
      </c>
      <c r="I486" s="48" t="s">
        <v>6002</v>
      </c>
      <c r="J486" s="48" t="s">
        <v>6012</v>
      </c>
      <c r="K486" s="48" t="s">
        <v>6022</v>
      </c>
      <c r="L486" s="45">
        <v>27</v>
      </c>
      <c r="M486" s="47" t="s">
        <v>5871</v>
      </c>
      <c r="N486" s="60">
        <v>6</v>
      </c>
      <c r="O486" s="58">
        <v>10</v>
      </c>
      <c r="P486" s="58">
        <v>9</v>
      </c>
      <c r="Q486" s="132">
        <v>6</v>
      </c>
      <c r="R486" s="60">
        <v>1</v>
      </c>
      <c r="S486" s="58">
        <v>4</v>
      </c>
      <c r="T486" s="58">
        <v>1</v>
      </c>
      <c r="U486" s="132">
        <v>2</v>
      </c>
      <c r="V486" s="58">
        <v>1</v>
      </c>
      <c r="W486" s="58">
        <v>3</v>
      </c>
      <c r="X486" s="58">
        <v>3</v>
      </c>
      <c r="Y486" s="132">
        <v>1</v>
      </c>
      <c r="Z486" s="61">
        <v>1</v>
      </c>
      <c r="AA486" s="59">
        <v>1</v>
      </c>
      <c r="AB486" s="59">
        <v>0</v>
      </c>
      <c r="AC486" s="132">
        <v>3</v>
      </c>
      <c r="AD486" s="61">
        <v>1</v>
      </c>
      <c r="AE486" s="59">
        <v>3</v>
      </c>
      <c r="AF486" s="59">
        <v>3</v>
      </c>
      <c r="AG486" s="132">
        <v>2</v>
      </c>
      <c r="AH486" s="61">
        <v>0</v>
      </c>
      <c r="AI486" s="132">
        <v>0</v>
      </c>
      <c r="AJ486" s="64">
        <f>IFERROR(VLOOKUP($B486,STOCK!$A:$H,3,0)," ")</f>
        <v>0</v>
      </c>
      <c r="AK486" s="65">
        <f>IFERROR(VLOOKUP($B486,STOCK!$A:$H,4,0)," ")</f>
        <v>5</v>
      </c>
      <c r="AL486" s="65">
        <f>IFERROR(VLOOKUP($B486,STOCK!$A:$H,5,0)," ")</f>
        <v>0</v>
      </c>
      <c r="AM486" s="65">
        <f>IFERROR(VLOOKUP($B486,STOCK!$A:$H,6,0)," ")</f>
        <v>8</v>
      </c>
      <c r="AN486" s="65">
        <f>IFERROR(VLOOKUP($B486,STOCK!$A:$H,7,0)," ")</f>
        <v>0</v>
      </c>
      <c r="AO486" s="65">
        <f>IFERROR(VLOOKUP($B486,STOCK!$A:$H,8,0)," ")</f>
        <v>0</v>
      </c>
      <c r="AP486" s="62" t="str">
        <f t="shared" si="91"/>
        <v>Q</v>
      </c>
      <c r="AQ486" s="50">
        <f t="shared" si="92"/>
        <v>75</v>
      </c>
      <c r="AR486" s="50" t="str">
        <f t="shared" si="93"/>
        <v>Q</v>
      </c>
      <c r="AS486" s="50">
        <f t="shared" si="94"/>
        <v>80</v>
      </c>
      <c r="AT486" s="50" t="str">
        <f t="shared" si="95"/>
        <v>Q</v>
      </c>
      <c r="AU486" s="63" t="str">
        <f t="shared" si="102"/>
        <v>Q</v>
      </c>
      <c r="AV486" s="67">
        <v>49162.499980000001</v>
      </c>
      <c r="AW486" s="133">
        <v>49153.520349999999</v>
      </c>
      <c r="AX486" s="49">
        <v>55900</v>
      </c>
      <c r="AY486" s="51">
        <f t="shared" si="96"/>
        <v>0.13704551279411969</v>
      </c>
      <c r="AZ486" s="51">
        <f t="shared" si="97"/>
        <v>0.12052772844364937</v>
      </c>
      <c r="BA486" s="49">
        <v>54900</v>
      </c>
      <c r="BB486" s="52">
        <v>3</v>
      </c>
      <c r="BC486" s="51">
        <f t="shared" si="98"/>
        <v>0.11670480594628208</v>
      </c>
      <c r="BD486" s="51">
        <f t="shared" si="99"/>
        <v>0.1045081970856102</v>
      </c>
      <c r="BE486" s="49">
        <v>52900</v>
      </c>
      <c r="BF486" s="52">
        <v>6</v>
      </c>
      <c r="BG486" s="51">
        <f t="shared" si="100"/>
        <v>7.6023392250607058E-2</v>
      </c>
      <c r="BH486" s="51">
        <f t="shared" si="101"/>
        <v>7.0652174291115297E-2</v>
      </c>
      <c r="BI486" s="282">
        <f t="shared" si="103"/>
        <v>14</v>
      </c>
    </row>
    <row r="487" spans="1:61" hidden="1">
      <c r="A487" s="54" t="s">
        <v>150</v>
      </c>
      <c r="B487" s="55" t="s">
        <v>1695</v>
      </c>
      <c r="C487" s="55" t="s">
        <v>1696</v>
      </c>
      <c r="D487" s="44" t="s">
        <v>1697</v>
      </c>
      <c r="E487" s="56">
        <v>12</v>
      </c>
      <c r="F487" s="46" t="s">
        <v>5814</v>
      </c>
      <c r="G487" s="47" t="s">
        <v>5814</v>
      </c>
      <c r="H487" s="47" t="s">
        <v>5882</v>
      </c>
      <c r="I487" s="48" t="s">
        <v>6002</v>
      </c>
      <c r="J487" s="48" t="s">
        <v>6012</v>
      </c>
      <c r="K487" s="48" t="s">
        <v>6023</v>
      </c>
      <c r="L487" s="45">
        <v>161</v>
      </c>
      <c r="M487" s="47" t="s">
        <v>5833</v>
      </c>
      <c r="N487" s="60">
        <v>10</v>
      </c>
      <c r="O487" s="58">
        <v>4</v>
      </c>
      <c r="P487" s="58">
        <v>0</v>
      </c>
      <c r="Q487" s="132">
        <v>0</v>
      </c>
      <c r="R487" s="60">
        <v>5</v>
      </c>
      <c r="S487" s="58">
        <v>2</v>
      </c>
      <c r="T487" s="58">
        <v>0</v>
      </c>
      <c r="U487" s="132">
        <v>0</v>
      </c>
      <c r="V487" s="58">
        <v>2</v>
      </c>
      <c r="W487" s="58">
        <v>1</v>
      </c>
      <c r="X487" s="58">
        <v>2</v>
      </c>
      <c r="Y487" s="132">
        <v>1</v>
      </c>
      <c r="Z487" s="61">
        <v>1</v>
      </c>
      <c r="AA487" s="59">
        <v>3</v>
      </c>
      <c r="AB487" s="59">
        <v>0</v>
      </c>
      <c r="AC487" s="132">
        <v>2</v>
      </c>
      <c r="AD487" s="61">
        <v>0</v>
      </c>
      <c r="AE487" s="59">
        <v>1</v>
      </c>
      <c r="AF487" s="59">
        <v>0</v>
      </c>
      <c r="AG487" s="132">
        <v>3</v>
      </c>
      <c r="AH487" s="61">
        <v>0</v>
      </c>
      <c r="AI487" s="132">
        <v>0</v>
      </c>
      <c r="AJ487" s="64">
        <f>IFERROR(VLOOKUP($B487,STOCK!$A:$H,3,0)," ")</f>
        <v>0</v>
      </c>
      <c r="AK487" s="65">
        <f>IFERROR(VLOOKUP($B487,STOCK!$A:$H,4,0)," ")</f>
        <v>0</v>
      </c>
      <c r="AL487" s="65">
        <f>IFERROR(VLOOKUP($B487,STOCK!$A:$H,5,0)," ")</f>
        <v>1</v>
      </c>
      <c r="AM487" s="65">
        <f>IFERROR(VLOOKUP($B487,STOCK!$A:$H,6,0)," ")</f>
        <v>5</v>
      </c>
      <c r="AN487" s="65">
        <f>IFERROR(VLOOKUP($B487,STOCK!$A:$H,7,0)," ")</f>
        <v>4</v>
      </c>
      <c r="AO487" s="65">
        <f>IFERROR(VLOOKUP($B487,STOCK!$A:$H,8,0)," ")</f>
        <v>0</v>
      </c>
      <c r="AP487" s="62" t="str">
        <f t="shared" si="91"/>
        <v>Q</v>
      </c>
      <c r="AQ487" s="50" t="str">
        <f t="shared" si="92"/>
        <v>Q</v>
      </c>
      <c r="AR487" s="50">
        <f t="shared" si="93"/>
        <v>30</v>
      </c>
      <c r="AS487" s="50">
        <f t="shared" si="94"/>
        <v>75</v>
      </c>
      <c r="AT487" s="50">
        <f t="shared" si="95"/>
        <v>40</v>
      </c>
      <c r="AU487" s="63" t="str">
        <f t="shared" si="102"/>
        <v>Q</v>
      </c>
      <c r="AV487" s="67">
        <v>51843.999999</v>
      </c>
      <c r="AW487" s="133">
        <v>47326.646180000003</v>
      </c>
      <c r="AX487" s="49">
        <v>57900</v>
      </c>
      <c r="AY487" s="51">
        <f t="shared" si="96"/>
        <v>0.11681197440623436</v>
      </c>
      <c r="AZ487" s="51">
        <f t="shared" si="97"/>
        <v>0.1045941278238342</v>
      </c>
      <c r="BA487" s="49">
        <v>55900</v>
      </c>
      <c r="BB487" s="52">
        <v>3</v>
      </c>
      <c r="BC487" s="51">
        <f t="shared" si="98"/>
        <v>7.8234704133134603E-2</v>
      </c>
      <c r="BD487" s="51">
        <f t="shared" si="99"/>
        <v>7.2558139552772821E-2</v>
      </c>
      <c r="BE487" s="49">
        <v>54900</v>
      </c>
      <c r="BF487" s="52">
        <v>6</v>
      </c>
      <c r="BG487" s="51">
        <f t="shared" si="100"/>
        <v>5.8946068996584833E-2</v>
      </c>
      <c r="BH487" s="51">
        <f t="shared" si="101"/>
        <v>5.5664845191256834E-2</v>
      </c>
      <c r="BI487" s="282">
        <f t="shared" si="103"/>
        <v>6</v>
      </c>
    </row>
    <row r="488" spans="1:61" hidden="1">
      <c r="A488" s="54" t="s">
        <v>150</v>
      </c>
      <c r="B488" s="55" t="s">
        <v>1698</v>
      </c>
      <c r="C488" s="55" t="s">
        <v>1699</v>
      </c>
      <c r="D488" s="44" t="s">
        <v>1700</v>
      </c>
      <c r="E488" s="56">
        <v>12</v>
      </c>
      <c r="F488" s="46" t="s">
        <v>5814</v>
      </c>
      <c r="G488" s="47" t="s">
        <v>5814</v>
      </c>
      <c r="H488" s="47" t="s">
        <v>5882</v>
      </c>
      <c r="I488" s="48" t="s">
        <v>6002</v>
      </c>
      <c r="J488" s="48" t="s">
        <v>6012</v>
      </c>
      <c r="K488" s="48" t="s">
        <v>6024</v>
      </c>
      <c r="L488" s="45">
        <v>161</v>
      </c>
      <c r="M488" s="47" t="s">
        <v>5833</v>
      </c>
      <c r="N488" s="60">
        <v>0</v>
      </c>
      <c r="O488" s="58">
        <v>3</v>
      </c>
      <c r="P488" s="58">
        <v>2</v>
      </c>
      <c r="Q488" s="132">
        <v>2</v>
      </c>
      <c r="R488" s="60">
        <v>3</v>
      </c>
      <c r="S488" s="58">
        <v>3</v>
      </c>
      <c r="T488" s="58">
        <v>4</v>
      </c>
      <c r="U488" s="132">
        <v>5</v>
      </c>
      <c r="V488" s="58">
        <v>0</v>
      </c>
      <c r="W488" s="58">
        <v>0</v>
      </c>
      <c r="X488" s="58">
        <v>0</v>
      </c>
      <c r="Y488" s="132">
        <v>3</v>
      </c>
      <c r="Z488" s="61">
        <v>0</v>
      </c>
      <c r="AA488" s="59">
        <v>2</v>
      </c>
      <c r="AB488" s="59">
        <v>1</v>
      </c>
      <c r="AC488" s="132">
        <v>3</v>
      </c>
      <c r="AD488" s="61">
        <v>0</v>
      </c>
      <c r="AE488" s="59">
        <v>1</v>
      </c>
      <c r="AF488" s="59">
        <v>0</v>
      </c>
      <c r="AG488" s="132">
        <v>0</v>
      </c>
      <c r="AH488" s="61">
        <v>0</v>
      </c>
      <c r="AI488" s="132">
        <v>0</v>
      </c>
      <c r="AJ488" s="64">
        <f>IFERROR(VLOOKUP($B488,STOCK!$A:$H,3,0)," ")</f>
        <v>6</v>
      </c>
      <c r="AK488" s="65">
        <f>IFERROR(VLOOKUP($B488,STOCK!$A:$H,4,0)," ")</f>
        <v>3</v>
      </c>
      <c r="AL488" s="65">
        <f>IFERROR(VLOOKUP($B488,STOCK!$A:$H,5,0)," ")</f>
        <v>4</v>
      </c>
      <c r="AM488" s="65">
        <f>IFERROR(VLOOKUP($B488,STOCK!$A:$H,6,0)," ")</f>
        <v>8</v>
      </c>
      <c r="AN488" s="65">
        <f>IFERROR(VLOOKUP($B488,STOCK!$A:$H,7,0)," ")</f>
        <v>6</v>
      </c>
      <c r="AO488" s="65">
        <f>IFERROR(VLOOKUP($B488,STOCK!$A:$H,8,0)," ")</f>
        <v>6</v>
      </c>
      <c r="AP488" s="62">
        <f t="shared" si="91"/>
        <v>90</v>
      </c>
      <c r="AQ488" s="50">
        <f t="shared" si="92"/>
        <v>18</v>
      </c>
      <c r="AR488" s="50">
        <f t="shared" si="93"/>
        <v>40</v>
      </c>
      <c r="AS488" s="50">
        <f t="shared" si="94"/>
        <v>80</v>
      </c>
      <c r="AT488" s="50" t="str">
        <f t="shared" si="95"/>
        <v>SV</v>
      </c>
      <c r="AU488" s="63" t="str">
        <f t="shared" si="102"/>
        <v>SV</v>
      </c>
      <c r="AV488" s="67">
        <v>74999.000010000003</v>
      </c>
      <c r="AW488" s="133">
        <v>74440.242249999996</v>
      </c>
      <c r="AX488" s="49">
        <v>84900</v>
      </c>
      <c r="AY488" s="51">
        <f t="shared" si="96"/>
        <v>0.13201509338364303</v>
      </c>
      <c r="AZ488" s="51">
        <f t="shared" si="97"/>
        <v>0.11661955229681975</v>
      </c>
      <c r="BA488" s="49">
        <v>81900</v>
      </c>
      <c r="BB488" s="52">
        <v>3</v>
      </c>
      <c r="BC488" s="51">
        <f t="shared" si="98"/>
        <v>9.2014560048532035E-2</v>
      </c>
      <c r="BD488" s="51">
        <f t="shared" si="99"/>
        <v>8.4261294139194101E-2</v>
      </c>
      <c r="BE488" s="49">
        <v>79900</v>
      </c>
      <c r="BF488" s="52">
        <v>6</v>
      </c>
      <c r="BG488" s="51">
        <f t="shared" si="100"/>
        <v>6.5347537825124702E-2</v>
      </c>
      <c r="BH488" s="51">
        <f t="shared" si="101"/>
        <v>6.1339173842302835E-2</v>
      </c>
      <c r="BI488" s="282">
        <f t="shared" si="103"/>
        <v>13</v>
      </c>
    </row>
    <row r="489" spans="1:61" hidden="1">
      <c r="A489" s="54" t="s">
        <v>150</v>
      </c>
      <c r="B489" s="55" t="s">
        <v>1701</v>
      </c>
      <c r="C489" s="55" t="s">
        <v>1702</v>
      </c>
      <c r="D489" s="44" t="s">
        <v>1703</v>
      </c>
      <c r="E489" s="56">
        <v>48</v>
      </c>
      <c r="F489" s="46" t="s">
        <v>5814</v>
      </c>
      <c r="G489" s="47" t="s">
        <v>5814</v>
      </c>
      <c r="H489" s="47" t="s">
        <v>5882</v>
      </c>
      <c r="I489" s="48" t="s">
        <v>6002</v>
      </c>
      <c r="J489" s="48" t="s">
        <v>6012</v>
      </c>
      <c r="K489" s="48" t="s">
        <v>6024</v>
      </c>
      <c r="L489" s="45">
        <v>161</v>
      </c>
      <c r="M489" s="47" t="s">
        <v>5833</v>
      </c>
      <c r="N489" s="60">
        <v>2</v>
      </c>
      <c r="O489" s="58">
        <v>3</v>
      </c>
      <c r="P489" s="58">
        <v>2</v>
      </c>
      <c r="Q489" s="132">
        <v>7</v>
      </c>
      <c r="R489" s="60">
        <v>2</v>
      </c>
      <c r="S489" s="58">
        <v>3</v>
      </c>
      <c r="T489" s="58">
        <v>12</v>
      </c>
      <c r="U489" s="132">
        <v>9</v>
      </c>
      <c r="V489" s="58">
        <v>1</v>
      </c>
      <c r="W489" s="58">
        <v>5</v>
      </c>
      <c r="X489" s="58">
        <v>3</v>
      </c>
      <c r="Y489" s="132">
        <v>7</v>
      </c>
      <c r="Z489" s="61">
        <v>0</v>
      </c>
      <c r="AA489" s="59">
        <v>10</v>
      </c>
      <c r="AB489" s="59">
        <v>0</v>
      </c>
      <c r="AC489" s="132">
        <v>0</v>
      </c>
      <c r="AD489" s="61">
        <v>3</v>
      </c>
      <c r="AE489" s="59">
        <v>8</v>
      </c>
      <c r="AF489" s="59">
        <v>0</v>
      </c>
      <c r="AG489" s="132">
        <v>3</v>
      </c>
      <c r="AH489" s="61">
        <v>0</v>
      </c>
      <c r="AI489" s="132">
        <v>0</v>
      </c>
      <c r="AJ489" s="64">
        <f>IFERROR(VLOOKUP($B489,STOCK!$A:$H,3,0)," ")</f>
        <v>0</v>
      </c>
      <c r="AK489" s="65">
        <f>IFERROR(VLOOKUP($B489,STOCK!$A:$H,4,0)," ")</f>
        <v>3</v>
      </c>
      <c r="AL489" s="65">
        <f>IFERROR(VLOOKUP($B489,STOCK!$A:$H,5,0)," ")</f>
        <v>3</v>
      </c>
      <c r="AM489" s="65">
        <f>IFERROR(VLOOKUP($B489,STOCK!$A:$H,6,0)," ")</f>
        <v>0</v>
      </c>
      <c r="AN489" s="65">
        <f>IFERROR(VLOOKUP($B489,STOCK!$A:$H,7,0)," ")</f>
        <v>4</v>
      </c>
      <c r="AO489" s="65">
        <f>IFERROR(VLOOKUP($B489,STOCK!$A:$H,8,0)," ")</f>
        <v>0</v>
      </c>
      <c r="AP489" s="62" t="str">
        <f t="shared" si="91"/>
        <v>Q</v>
      </c>
      <c r="AQ489" s="50">
        <f t="shared" si="92"/>
        <v>10</v>
      </c>
      <c r="AR489" s="50">
        <f t="shared" si="93"/>
        <v>12.857142857142856</v>
      </c>
      <c r="AS489" s="50" t="str">
        <f t="shared" si="94"/>
        <v>Q</v>
      </c>
      <c r="AT489" s="50">
        <f t="shared" si="95"/>
        <v>40</v>
      </c>
      <c r="AU489" s="63" t="str">
        <f t="shared" si="102"/>
        <v>Q</v>
      </c>
      <c r="AV489" s="67">
        <v>17691.000029999999</v>
      </c>
      <c r="AW489" s="133">
        <v>17651.147690000002</v>
      </c>
      <c r="AX489" s="49">
        <v>19900</v>
      </c>
      <c r="AY489" s="51">
        <f t="shared" si="96"/>
        <v>0.12486574903928704</v>
      </c>
      <c r="AZ489" s="51">
        <f t="shared" si="97"/>
        <v>0.11100502361809049</v>
      </c>
      <c r="BA489" s="49">
        <v>19500</v>
      </c>
      <c r="BB489" s="52">
        <v>3</v>
      </c>
      <c r="BC489" s="51">
        <f t="shared" si="98"/>
        <v>0.10225538222442698</v>
      </c>
      <c r="BD489" s="51">
        <f t="shared" si="99"/>
        <v>9.2769229230769273E-2</v>
      </c>
      <c r="BE489" s="49">
        <v>18900</v>
      </c>
      <c r="BF489" s="52">
        <v>6</v>
      </c>
      <c r="BG489" s="51">
        <f t="shared" si="100"/>
        <v>6.8339832002137113E-2</v>
      </c>
      <c r="BH489" s="51">
        <f t="shared" si="101"/>
        <v>6.3968252380952426E-2</v>
      </c>
      <c r="BI489" s="282">
        <f t="shared" si="103"/>
        <v>26</v>
      </c>
    </row>
    <row r="490" spans="1:61" hidden="1">
      <c r="A490" s="54" t="s">
        <v>150</v>
      </c>
      <c r="B490" s="55" t="s">
        <v>1704</v>
      </c>
      <c r="C490" s="395" t="s">
        <v>1705</v>
      </c>
      <c r="D490" s="44" t="s">
        <v>1706</v>
      </c>
      <c r="E490" s="56">
        <v>12</v>
      </c>
      <c r="F490" s="46" t="s">
        <v>5814</v>
      </c>
      <c r="G490" s="47" t="s">
        <v>5814</v>
      </c>
      <c r="H490" s="47" t="s">
        <v>5882</v>
      </c>
      <c r="I490" s="48" t="s">
        <v>6002</v>
      </c>
      <c r="J490" s="48" t="s">
        <v>6012</v>
      </c>
      <c r="K490" s="48" t="s">
        <v>6025</v>
      </c>
      <c r="L490" s="45">
        <v>161</v>
      </c>
      <c r="M490" s="47" t="s">
        <v>5833</v>
      </c>
      <c r="N490" s="60">
        <v>3</v>
      </c>
      <c r="O490" s="58">
        <v>1</v>
      </c>
      <c r="P490" s="58">
        <v>2</v>
      </c>
      <c r="Q490" s="132">
        <v>6</v>
      </c>
      <c r="R490" s="60">
        <v>3</v>
      </c>
      <c r="S490" s="58">
        <v>1</v>
      </c>
      <c r="T490" s="58">
        <v>7</v>
      </c>
      <c r="U490" s="132">
        <v>7</v>
      </c>
      <c r="V490" s="58">
        <v>0</v>
      </c>
      <c r="W490" s="58">
        <v>0</v>
      </c>
      <c r="X490" s="58">
        <v>0</v>
      </c>
      <c r="Y490" s="132">
        <v>2</v>
      </c>
      <c r="Z490" s="61">
        <v>0</v>
      </c>
      <c r="AA490" s="59">
        <v>2</v>
      </c>
      <c r="AB490" s="59">
        <v>1</v>
      </c>
      <c r="AC490" s="132">
        <v>3</v>
      </c>
      <c r="AD490" s="61">
        <v>3</v>
      </c>
      <c r="AE490" s="59">
        <v>2</v>
      </c>
      <c r="AF490" s="59">
        <v>1</v>
      </c>
      <c r="AG490" s="132">
        <v>4</v>
      </c>
      <c r="AH490" s="61">
        <v>2</v>
      </c>
      <c r="AI490" s="132">
        <v>3</v>
      </c>
      <c r="AJ490" s="64">
        <f>IFERROR(VLOOKUP($B490,STOCK!$A:$H,3,0)," ")</f>
        <v>3</v>
      </c>
      <c r="AK490" s="65">
        <f>IFERROR(VLOOKUP($B490,STOCK!$A:$H,4,0)," ")</f>
        <v>8</v>
      </c>
      <c r="AL490" s="65">
        <f>IFERROR(VLOOKUP($B490,STOCK!$A:$H,5,0)," ")</f>
        <v>9</v>
      </c>
      <c r="AM490" s="65">
        <f>IFERROR(VLOOKUP($B490,STOCK!$A:$H,6,0)," ")</f>
        <v>6</v>
      </c>
      <c r="AN490" s="65">
        <f>IFERROR(VLOOKUP($B490,STOCK!$A:$H,7,0)," ")</f>
        <v>0</v>
      </c>
      <c r="AO490" s="65">
        <f>IFERROR(VLOOKUP($B490,STOCK!$A:$H,8,0)," ")</f>
        <v>4</v>
      </c>
      <c r="AP490" s="62">
        <f t="shared" si="91"/>
        <v>15</v>
      </c>
      <c r="AQ490" s="50">
        <f t="shared" si="92"/>
        <v>34.285714285714285</v>
      </c>
      <c r="AR490" s="50">
        <f t="shared" si="93"/>
        <v>135</v>
      </c>
      <c r="AS490" s="50">
        <f t="shared" si="94"/>
        <v>60</v>
      </c>
      <c r="AT490" s="50" t="str">
        <f t="shared" si="95"/>
        <v>Q</v>
      </c>
      <c r="AU490" s="63">
        <f t="shared" si="102"/>
        <v>40</v>
      </c>
      <c r="AV490" s="67">
        <v>58996.000030000003</v>
      </c>
      <c r="AW490" s="133">
        <v>58643.614699999998</v>
      </c>
      <c r="AX490" s="49">
        <v>67900</v>
      </c>
      <c r="AY490" s="51">
        <f t="shared" si="96"/>
        <v>0.15092548588840304</v>
      </c>
      <c r="AZ490" s="51">
        <f t="shared" si="97"/>
        <v>0.13113402017673045</v>
      </c>
      <c r="BA490" s="49">
        <v>64900</v>
      </c>
      <c r="BB490" s="52">
        <v>3</v>
      </c>
      <c r="BC490" s="51">
        <f t="shared" si="98"/>
        <v>0.10007458076814979</v>
      </c>
      <c r="BD490" s="51">
        <f t="shared" si="99"/>
        <v>9.0970723728813513E-2</v>
      </c>
      <c r="BE490" s="49">
        <v>62900</v>
      </c>
      <c r="BF490" s="52">
        <v>6</v>
      </c>
      <c r="BG490" s="51">
        <f t="shared" si="100"/>
        <v>6.6173977354647473E-2</v>
      </c>
      <c r="BH490" s="51">
        <f t="shared" si="101"/>
        <v>6.2066772178060364E-2</v>
      </c>
      <c r="BI490" s="282">
        <f t="shared" si="103"/>
        <v>25</v>
      </c>
    </row>
    <row r="491" spans="1:61" hidden="1">
      <c r="A491" s="54" t="s">
        <v>150</v>
      </c>
      <c r="B491" s="55" t="s">
        <v>1707</v>
      </c>
      <c r="C491" s="55" t="s">
        <v>1708</v>
      </c>
      <c r="D491" s="44" t="s">
        <v>1709</v>
      </c>
      <c r="E491" s="56">
        <v>48</v>
      </c>
      <c r="F491" s="46" t="s">
        <v>5814</v>
      </c>
      <c r="G491" s="47" t="s">
        <v>5814</v>
      </c>
      <c r="H491" s="47" t="s">
        <v>5882</v>
      </c>
      <c r="I491" s="48" t="s">
        <v>6002</v>
      </c>
      <c r="J491" s="48" t="s">
        <v>6012</v>
      </c>
      <c r="K491" s="48" t="s">
        <v>6025</v>
      </c>
      <c r="L491" s="45">
        <v>161</v>
      </c>
      <c r="M491" s="47" t="s">
        <v>5833</v>
      </c>
      <c r="N491" s="60">
        <v>1</v>
      </c>
      <c r="O491" s="58">
        <v>1</v>
      </c>
      <c r="P491" s="58">
        <v>3</v>
      </c>
      <c r="Q491" s="132">
        <v>0</v>
      </c>
      <c r="R491" s="60">
        <v>0</v>
      </c>
      <c r="S491" s="58">
        <v>2</v>
      </c>
      <c r="T491" s="58">
        <v>5</v>
      </c>
      <c r="U491" s="132">
        <v>4</v>
      </c>
      <c r="V491" s="58">
        <v>3</v>
      </c>
      <c r="W491" s="58">
        <v>2</v>
      </c>
      <c r="X491" s="58">
        <v>0</v>
      </c>
      <c r="Y491" s="132">
        <v>0</v>
      </c>
      <c r="Z491" s="61">
        <v>3</v>
      </c>
      <c r="AA491" s="59">
        <v>0</v>
      </c>
      <c r="AB491" s="59">
        <v>5</v>
      </c>
      <c r="AC491" s="132">
        <v>11</v>
      </c>
      <c r="AD491" s="61">
        <v>0</v>
      </c>
      <c r="AE491" s="59">
        <v>5</v>
      </c>
      <c r="AF491" s="59">
        <v>4</v>
      </c>
      <c r="AG491" s="132">
        <v>5</v>
      </c>
      <c r="AH491" s="61">
        <v>0</v>
      </c>
      <c r="AI491" s="132">
        <v>2</v>
      </c>
      <c r="AJ491" s="64">
        <f>IFERROR(VLOOKUP($B491,STOCK!$A:$H,3,0)," ")</f>
        <v>12</v>
      </c>
      <c r="AK491" s="65">
        <f>IFERROR(VLOOKUP($B491,STOCK!$A:$H,4,0)," ")</f>
        <v>9</v>
      </c>
      <c r="AL491" s="65">
        <f>IFERROR(VLOOKUP($B491,STOCK!$A:$H,5,0)," ")</f>
        <v>5</v>
      </c>
      <c r="AM491" s="65">
        <f>IFERROR(VLOOKUP($B491,STOCK!$A:$H,6,0)," ")</f>
        <v>1</v>
      </c>
      <c r="AN491" s="65">
        <f>IFERROR(VLOOKUP($B491,STOCK!$A:$H,7,0)," ")</f>
        <v>6</v>
      </c>
      <c r="AO491" s="65">
        <f>IFERROR(VLOOKUP($B491,STOCK!$A:$H,8,0)," ")</f>
        <v>23</v>
      </c>
      <c r="AP491" s="62" t="str">
        <f t="shared" si="91"/>
        <v>SV</v>
      </c>
      <c r="AQ491" s="50">
        <f t="shared" si="92"/>
        <v>67.5</v>
      </c>
      <c r="AR491" s="50" t="str">
        <f t="shared" si="93"/>
        <v>SV</v>
      </c>
      <c r="AS491" s="50">
        <f t="shared" si="94"/>
        <v>2.7272727272727275</v>
      </c>
      <c r="AT491" s="50">
        <f t="shared" si="95"/>
        <v>36</v>
      </c>
      <c r="AU491" s="63">
        <f t="shared" si="102"/>
        <v>345</v>
      </c>
      <c r="AV491" s="67">
        <v>15536.000040000001</v>
      </c>
      <c r="AW491" s="133">
        <v>15388.314479999999</v>
      </c>
      <c r="AX491" s="49">
        <v>17900</v>
      </c>
      <c r="AY491" s="51">
        <f t="shared" si="96"/>
        <v>0.15216271588011643</v>
      </c>
      <c r="AZ491" s="51">
        <f t="shared" si="97"/>
        <v>0.13206703687150834</v>
      </c>
      <c r="BA491" s="49">
        <v>17500</v>
      </c>
      <c r="BB491" s="52">
        <v>3</v>
      </c>
      <c r="BC491" s="51">
        <f t="shared" si="98"/>
        <v>0.12641606301128716</v>
      </c>
      <c r="BD491" s="51">
        <f t="shared" si="99"/>
        <v>0.1122285691428571</v>
      </c>
      <c r="BE491" s="49">
        <v>16900</v>
      </c>
      <c r="BF491" s="52">
        <v>6</v>
      </c>
      <c r="BG491" s="51">
        <f t="shared" si="100"/>
        <v>8.7796083708042927E-2</v>
      </c>
      <c r="BH491" s="51">
        <f t="shared" si="101"/>
        <v>8.0710056804733685E-2</v>
      </c>
      <c r="BI491" s="282">
        <f t="shared" si="103"/>
        <v>22</v>
      </c>
    </row>
    <row r="492" spans="1:61" hidden="1">
      <c r="A492" s="54" t="s">
        <v>150</v>
      </c>
      <c r="B492" s="55" t="s">
        <v>1710</v>
      </c>
      <c r="C492" s="395" t="s">
        <v>1711</v>
      </c>
      <c r="D492" s="44" t="s">
        <v>1712</v>
      </c>
      <c r="E492" s="56">
        <v>12</v>
      </c>
      <c r="F492" s="46" t="s">
        <v>5814</v>
      </c>
      <c r="G492" s="47" t="s">
        <v>5814</v>
      </c>
      <c r="H492" s="47" t="s">
        <v>5882</v>
      </c>
      <c r="I492" s="48" t="s">
        <v>6002</v>
      </c>
      <c r="J492" s="48" t="s">
        <v>6012</v>
      </c>
      <c r="K492" s="48" t="s">
        <v>6008</v>
      </c>
      <c r="L492" s="45">
        <v>161</v>
      </c>
      <c r="M492" s="47" t="s">
        <v>5833</v>
      </c>
      <c r="N492" s="60">
        <v>18</v>
      </c>
      <c r="O492" s="58">
        <v>19</v>
      </c>
      <c r="P492" s="58">
        <v>9</v>
      </c>
      <c r="Q492" s="132">
        <v>11</v>
      </c>
      <c r="R492" s="60">
        <v>35</v>
      </c>
      <c r="S492" s="58">
        <v>43</v>
      </c>
      <c r="T492" s="58">
        <v>20</v>
      </c>
      <c r="U492" s="132">
        <v>30</v>
      </c>
      <c r="V492" s="58">
        <v>12</v>
      </c>
      <c r="W492" s="58">
        <v>13</v>
      </c>
      <c r="X492" s="58">
        <v>4</v>
      </c>
      <c r="Y492" s="132">
        <v>10</v>
      </c>
      <c r="Z492" s="61">
        <v>16</v>
      </c>
      <c r="AA492" s="59">
        <v>22</v>
      </c>
      <c r="AB492" s="59">
        <v>12</v>
      </c>
      <c r="AC492" s="132">
        <v>11</v>
      </c>
      <c r="AD492" s="61">
        <v>13</v>
      </c>
      <c r="AE492" s="59">
        <v>11</v>
      </c>
      <c r="AF492" s="59">
        <v>9</v>
      </c>
      <c r="AG492" s="132">
        <v>18</v>
      </c>
      <c r="AH492" s="61">
        <v>3</v>
      </c>
      <c r="AI492" s="132">
        <v>7</v>
      </c>
      <c r="AJ492" s="64">
        <f>IFERROR(VLOOKUP($B492,STOCK!$A:$H,3,0)," ")</f>
        <v>11</v>
      </c>
      <c r="AK492" s="65">
        <f>IFERROR(VLOOKUP($B492,STOCK!$A:$H,4,0)," ")</f>
        <v>31</v>
      </c>
      <c r="AL492" s="65">
        <f>IFERROR(VLOOKUP($B492,STOCK!$A:$H,5,0)," ")</f>
        <v>7</v>
      </c>
      <c r="AM492" s="65">
        <f>IFERROR(VLOOKUP($B492,STOCK!$A:$H,6,0)," ")</f>
        <v>0</v>
      </c>
      <c r="AN492" s="65">
        <f>IFERROR(VLOOKUP($B492,STOCK!$A:$H,7,0)," ")</f>
        <v>6</v>
      </c>
      <c r="AO492" s="65">
        <f>IFERROR(VLOOKUP($B492,STOCK!$A:$H,8,0)," ")</f>
        <v>21</v>
      </c>
      <c r="AP492" s="62">
        <f t="shared" si="91"/>
        <v>30</v>
      </c>
      <c r="AQ492" s="50">
        <f t="shared" si="92"/>
        <v>31.000000000000004</v>
      </c>
      <c r="AR492" s="50">
        <f t="shared" si="93"/>
        <v>21</v>
      </c>
      <c r="AS492" s="50" t="str">
        <f t="shared" si="94"/>
        <v>Q</v>
      </c>
      <c r="AT492" s="50">
        <f t="shared" si="95"/>
        <v>10</v>
      </c>
      <c r="AU492" s="63">
        <f t="shared" si="102"/>
        <v>90</v>
      </c>
      <c r="AV492" s="67">
        <v>86918.999970000004</v>
      </c>
      <c r="AW492" s="133">
        <v>86918.999859999996</v>
      </c>
      <c r="AX492" s="49">
        <v>97900</v>
      </c>
      <c r="AY492" s="51">
        <f t="shared" si="96"/>
        <v>0.12633601437879038</v>
      </c>
      <c r="AZ492" s="51">
        <f t="shared" si="97"/>
        <v>0.11216547528089883</v>
      </c>
      <c r="BA492" s="49">
        <v>94900</v>
      </c>
      <c r="BB492" s="52">
        <v>3</v>
      </c>
      <c r="BC492" s="51">
        <f t="shared" si="98"/>
        <v>9.1821121190471811E-2</v>
      </c>
      <c r="BD492" s="51">
        <f t="shared" si="99"/>
        <v>8.4099051949420398E-2</v>
      </c>
      <c r="BE492" s="49">
        <v>92900</v>
      </c>
      <c r="BF492" s="52">
        <v>6</v>
      </c>
      <c r="BG492" s="51">
        <f t="shared" si="100"/>
        <v>6.8811192398259724E-2</v>
      </c>
      <c r="BH492" s="51">
        <f t="shared" si="101"/>
        <v>6.4381055220667338E-2</v>
      </c>
      <c r="BI492" s="282">
        <f t="shared" si="103"/>
        <v>87</v>
      </c>
    </row>
    <row r="493" spans="1:61" hidden="1">
      <c r="A493" s="54" t="s">
        <v>149</v>
      </c>
      <c r="B493" s="55" t="s">
        <v>1713</v>
      </c>
      <c r="C493" s="55" t="s">
        <v>1714</v>
      </c>
      <c r="D493" s="44" t="s">
        <v>1715</v>
      </c>
      <c r="E493" s="56">
        <v>6</v>
      </c>
      <c r="F493" s="46" t="s">
        <v>5814</v>
      </c>
      <c r="G493" s="47" t="s">
        <v>5814</v>
      </c>
      <c r="H493" s="47" t="s">
        <v>5882</v>
      </c>
      <c r="I493" s="48" t="s">
        <v>6002</v>
      </c>
      <c r="J493" s="48" t="s">
        <v>6012</v>
      </c>
      <c r="K493" s="48" t="s">
        <v>6026</v>
      </c>
      <c r="L493" s="45">
        <v>428</v>
      </c>
      <c r="M493" s="47" t="s">
        <v>5850</v>
      </c>
      <c r="N493" s="60">
        <v>1</v>
      </c>
      <c r="O493" s="58">
        <v>1</v>
      </c>
      <c r="P493" s="58">
        <v>0</v>
      </c>
      <c r="Q493" s="132">
        <v>0</v>
      </c>
      <c r="R493" s="60">
        <v>1</v>
      </c>
      <c r="S493" s="58">
        <v>0</v>
      </c>
      <c r="T493" s="58">
        <v>5</v>
      </c>
      <c r="U493" s="132">
        <v>1</v>
      </c>
      <c r="V493" s="58">
        <v>0</v>
      </c>
      <c r="W493" s="58">
        <v>0</v>
      </c>
      <c r="X493" s="58">
        <v>0</v>
      </c>
      <c r="Y493" s="132">
        <v>2</v>
      </c>
      <c r="Z493" s="61">
        <v>0</v>
      </c>
      <c r="AA493" s="59">
        <v>2</v>
      </c>
      <c r="AB493" s="59">
        <v>2</v>
      </c>
      <c r="AC493" s="132">
        <v>1</v>
      </c>
      <c r="AD493" s="61">
        <v>1</v>
      </c>
      <c r="AE493" s="59">
        <v>2</v>
      </c>
      <c r="AF493" s="59">
        <v>2</v>
      </c>
      <c r="AG493" s="132">
        <v>1</v>
      </c>
      <c r="AH493" s="61">
        <v>0</v>
      </c>
      <c r="AI493" s="132">
        <v>0</v>
      </c>
      <c r="AJ493" s="64">
        <f>IFERROR(VLOOKUP($B493,STOCK!$A:$H,3,0)," ")</f>
        <v>4</v>
      </c>
      <c r="AK493" s="65">
        <f>IFERROR(VLOOKUP($B493,STOCK!$A:$H,4,0)," ")</f>
        <v>0</v>
      </c>
      <c r="AL493" s="65">
        <f>IFERROR(VLOOKUP($B493,STOCK!$A:$H,5,0)," ")</f>
        <v>4</v>
      </c>
      <c r="AM493" s="65">
        <f>IFERROR(VLOOKUP($B493,STOCK!$A:$H,6,0)," ")</f>
        <v>0</v>
      </c>
      <c r="AN493" s="65">
        <f>IFERROR(VLOOKUP($B493,STOCK!$A:$H,7,0)," ")</f>
        <v>0</v>
      </c>
      <c r="AO493" s="65">
        <f>IFERROR(VLOOKUP($B493,STOCK!$A:$H,8,0)," ")</f>
        <v>0</v>
      </c>
      <c r="AP493" s="62" t="str">
        <f t="shared" si="91"/>
        <v>SV</v>
      </c>
      <c r="AQ493" s="50" t="str">
        <f t="shared" si="92"/>
        <v>Q</v>
      </c>
      <c r="AR493" s="50">
        <f t="shared" si="93"/>
        <v>60</v>
      </c>
      <c r="AS493" s="50" t="str">
        <f t="shared" si="94"/>
        <v>Q</v>
      </c>
      <c r="AT493" s="50" t="str">
        <f t="shared" si="95"/>
        <v>Q</v>
      </c>
      <c r="AU493" s="63" t="str">
        <f t="shared" si="102"/>
        <v>Q</v>
      </c>
      <c r="AV493" s="67">
        <v>19300.000005000002</v>
      </c>
      <c r="AW493" s="133">
        <v>19299.999510000001</v>
      </c>
      <c r="AX493" s="49">
        <v>22900</v>
      </c>
      <c r="AY493" s="51">
        <f t="shared" si="96"/>
        <v>0.18652849710193542</v>
      </c>
      <c r="AZ493" s="51">
        <f t="shared" si="97"/>
        <v>0.15720523995633182</v>
      </c>
      <c r="BA493" s="49">
        <v>22500</v>
      </c>
      <c r="BB493" s="52">
        <v>3</v>
      </c>
      <c r="BC493" s="51">
        <f t="shared" si="98"/>
        <v>0.16580310850626856</v>
      </c>
      <c r="BD493" s="51">
        <f t="shared" si="99"/>
        <v>0.14222222199999993</v>
      </c>
      <c r="BE493" s="49">
        <v>21900</v>
      </c>
      <c r="BF493" s="52">
        <v>6</v>
      </c>
      <c r="BG493" s="51">
        <f t="shared" si="100"/>
        <v>0.13471502561276805</v>
      </c>
      <c r="BH493" s="51">
        <f t="shared" si="101"/>
        <v>0.11872146095890403</v>
      </c>
      <c r="BI493" s="282">
        <f t="shared" si="103"/>
        <v>5</v>
      </c>
    </row>
    <row r="494" spans="1:61" hidden="1">
      <c r="A494" s="54" t="s">
        <v>150</v>
      </c>
      <c r="B494" s="55" t="s">
        <v>1716</v>
      </c>
      <c r="C494" s="55" t="s">
        <v>1717</v>
      </c>
      <c r="D494" s="44" t="s">
        <v>1718</v>
      </c>
      <c r="E494" s="56">
        <v>12</v>
      </c>
      <c r="F494" s="46" t="s">
        <v>5814</v>
      </c>
      <c r="G494" s="47" t="s">
        <v>5814</v>
      </c>
      <c r="H494" s="47" t="s">
        <v>5882</v>
      </c>
      <c r="I494" s="48" t="s">
        <v>6002</v>
      </c>
      <c r="J494" s="48" t="s">
        <v>6012</v>
      </c>
      <c r="K494" s="48" t="s">
        <v>6027</v>
      </c>
      <c r="L494" s="45">
        <v>66</v>
      </c>
      <c r="M494" s="47" t="s">
        <v>5869</v>
      </c>
      <c r="N494" s="60">
        <v>1</v>
      </c>
      <c r="O494" s="58">
        <v>1</v>
      </c>
      <c r="P494" s="58">
        <v>0</v>
      </c>
      <c r="Q494" s="132">
        <v>0</v>
      </c>
      <c r="R494" s="60">
        <v>0</v>
      </c>
      <c r="S494" s="58">
        <v>4</v>
      </c>
      <c r="T494" s="58">
        <v>4</v>
      </c>
      <c r="U494" s="132">
        <v>4</v>
      </c>
      <c r="V494" s="58">
        <v>0</v>
      </c>
      <c r="W494" s="58">
        <v>0</v>
      </c>
      <c r="X494" s="58">
        <v>1</v>
      </c>
      <c r="Y494" s="132">
        <v>1</v>
      </c>
      <c r="Z494" s="61">
        <v>0</v>
      </c>
      <c r="AA494" s="59">
        <v>0</v>
      </c>
      <c r="AB494" s="59">
        <v>2</v>
      </c>
      <c r="AC494" s="132">
        <v>2</v>
      </c>
      <c r="AD494" s="61">
        <v>0</v>
      </c>
      <c r="AE494" s="59">
        <v>0</v>
      </c>
      <c r="AF494" s="59">
        <v>4</v>
      </c>
      <c r="AG494" s="132">
        <v>3</v>
      </c>
      <c r="AH494" s="61">
        <v>0</v>
      </c>
      <c r="AI494" s="132">
        <v>0</v>
      </c>
      <c r="AJ494" s="64">
        <f>IFERROR(VLOOKUP($B494,STOCK!$A:$H,3,0)," ")</f>
        <v>4</v>
      </c>
      <c r="AK494" s="65">
        <f>IFERROR(VLOOKUP($B494,STOCK!$A:$H,4,0)," ")</f>
        <v>1</v>
      </c>
      <c r="AL494" s="65">
        <f>IFERROR(VLOOKUP($B494,STOCK!$A:$H,5,0)," ")</f>
        <v>3</v>
      </c>
      <c r="AM494" s="65">
        <f>IFERROR(VLOOKUP($B494,STOCK!$A:$H,6,0)," ")</f>
        <v>6</v>
      </c>
      <c r="AN494" s="65">
        <f>IFERROR(VLOOKUP($B494,STOCK!$A:$H,7,0)," ")</f>
        <v>5</v>
      </c>
      <c r="AO494" s="65">
        <f>IFERROR(VLOOKUP($B494,STOCK!$A:$H,8,0)," ")</f>
        <v>3</v>
      </c>
      <c r="AP494" s="62" t="str">
        <f t="shared" si="91"/>
        <v>SV</v>
      </c>
      <c r="AQ494" s="50">
        <f t="shared" si="92"/>
        <v>7.5</v>
      </c>
      <c r="AR494" s="50">
        <f t="shared" si="93"/>
        <v>90</v>
      </c>
      <c r="AS494" s="50">
        <f t="shared" si="94"/>
        <v>90</v>
      </c>
      <c r="AT494" s="50">
        <f t="shared" si="95"/>
        <v>50</v>
      </c>
      <c r="AU494" s="63" t="str">
        <f t="shared" si="102"/>
        <v>SV</v>
      </c>
      <c r="AV494" s="67">
        <v>90000</v>
      </c>
      <c r="AW494" s="133">
        <v>91247.142359999998</v>
      </c>
      <c r="AX494" s="49">
        <v>104900</v>
      </c>
      <c r="AY494" s="51">
        <f t="shared" si="96"/>
        <v>0.16555555555555546</v>
      </c>
      <c r="AZ494" s="51">
        <f t="shared" si="97"/>
        <v>0.14204003813155386</v>
      </c>
      <c r="BA494" s="49">
        <v>102900</v>
      </c>
      <c r="BB494" s="52">
        <v>3</v>
      </c>
      <c r="BC494" s="51">
        <f t="shared" si="98"/>
        <v>0.14333333333333331</v>
      </c>
      <c r="BD494" s="51">
        <f t="shared" si="99"/>
        <v>0.12536443148688048</v>
      </c>
      <c r="BE494" s="49">
        <v>99900</v>
      </c>
      <c r="BF494" s="52">
        <v>6</v>
      </c>
      <c r="BG494" s="51">
        <f t="shared" si="100"/>
        <v>0.1100000000000001</v>
      </c>
      <c r="BH494" s="51">
        <f t="shared" si="101"/>
        <v>9.90990990990991E-2</v>
      </c>
      <c r="BI494" s="282">
        <f t="shared" si="103"/>
        <v>10</v>
      </c>
    </row>
    <row r="495" spans="1:61" hidden="1">
      <c r="A495" s="54" t="s">
        <v>150</v>
      </c>
      <c r="B495" s="55" t="s">
        <v>1719</v>
      </c>
      <c r="C495" s="55" t="s">
        <v>1720</v>
      </c>
      <c r="D495" s="44" t="s">
        <v>1721</v>
      </c>
      <c r="E495" s="56">
        <v>12</v>
      </c>
      <c r="F495" s="46" t="s">
        <v>5814</v>
      </c>
      <c r="G495" s="47" t="s">
        <v>5814</v>
      </c>
      <c r="H495" s="47" t="s">
        <v>5882</v>
      </c>
      <c r="I495" s="48" t="s">
        <v>6002</v>
      </c>
      <c r="J495" s="48" t="s">
        <v>6012</v>
      </c>
      <c r="K495" s="48" t="s">
        <v>6028</v>
      </c>
      <c r="L495" s="45">
        <v>27</v>
      </c>
      <c r="M495" s="47" t="s">
        <v>5871</v>
      </c>
      <c r="N495" s="60">
        <v>1</v>
      </c>
      <c r="O495" s="58">
        <v>1</v>
      </c>
      <c r="P495" s="58">
        <v>2</v>
      </c>
      <c r="Q495" s="132">
        <v>0</v>
      </c>
      <c r="R495" s="60">
        <v>1</v>
      </c>
      <c r="S495" s="58">
        <v>2</v>
      </c>
      <c r="T495" s="58">
        <v>4</v>
      </c>
      <c r="U495" s="132">
        <v>5</v>
      </c>
      <c r="V495" s="58">
        <v>0</v>
      </c>
      <c r="W495" s="58">
        <v>1</v>
      </c>
      <c r="X495" s="58">
        <v>0</v>
      </c>
      <c r="Y495" s="132">
        <v>0</v>
      </c>
      <c r="Z495" s="61">
        <v>0</v>
      </c>
      <c r="AA495" s="59">
        <v>0</v>
      </c>
      <c r="AB495" s="59">
        <v>0</v>
      </c>
      <c r="AC495" s="132">
        <v>0</v>
      </c>
      <c r="AD495" s="61">
        <v>0</v>
      </c>
      <c r="AE495" s="59">
        <v>1</v>
      </c>
      <c r="AF495" s="59">
        <v>3</v>
      </c>
      <c r="AG495" s="132">
        <v>2</v>
      </c>
      <c r="AH495" s="61">
        <v>0</v>
      </c>
      <c r="AI495" s="132">
        <v>0</v>
      </c>
      <c r="AJ495" s="64">
        <f>IFERROR(VLOOKUP($B495,STOCK!$A:$H,3,0)," ")</f>
        <v>5</v>
      </c>
      <c r="AK495" s="65">
        <f>IFERROR(VLOOKUP($B495,STOCK!$A:$H,4,0)," ")</f>
        <v>1</v>
      </c>
      <c r="AL495" s="65">
        <f>IFERROR(VLOOKUP($B495,STOCK!$A:$H,5,0)," ")</f>
        <v>3</v>
      </c>
      <c r="AM495" s="65">
        <f>IFERROR(VLOOKUP($B495,STOCK!$A:$H,6,0)," ")</f>
        <v>3</v>
      </c>
      <c r="AN495" s="65">
        <f>IFERROR(VLOOKUP($B495,STOCK!$A:$H,7,0)," ")</f>
        <v>1</v>
      </c>
      <c r="AO495" s="65">
        <f>IFERROR(VLOOKUP($B495,STOCK!$A:$H,8,0)," ")</f>
        <v>4</v>
      </c>
      <c r="AP495" s="62" t="str">
        <f t="shared" si="91"/>
        <v>SV</v>
      </c>
      <c r="AQ495" s="50">
        <f t="shared" si="92"/>
        <v>6</v>
      </c>
      <c r="AR495" s="50" t="str">
        <f t="shared" si="93"/>
        <v>SV</v>
      </c>
      <c r="AS495" s="50" t="str">
        <f t="shared" si="94"/>
        <v>SV</v>
      </c>
      <c r="AT495" s="50">
        <f t="shared" si="95"/>
        <v>15</v>
      </c>
      <c r="AU495" s="63" t="str">
        <f t="shared" si="102"/>
        <v>SV</v>
      </c>
      <c r="AV495" s="67">
        <v>125400</v>
      </c>
      <c r="AW495" s="133">
        <v>101150.88247</v>
      </c>
      <c r="AX495" s="49">
        <v>142900</v>
      </c>
      <c r="AY495" s="51">
        <f t="shared" si="96"/>
        <v>0.13955342902711321</v>
      </c>
      <c r="AZ495" s="51">
        <f t="shared" si="97"/>
        <v>0.1224632610216935</v>
      </c>
      <c r="BA495" s="49">
        <v>139900</v>
      </c>
      <c r="BB495" s="52">
        <v>3</v>
      </c>
      <c r="BC495" s="51">
        <f t="shared" si="98"/>
        <v>0.11562998405103664</v>
      </c>
      <c r="BD495" s="51">
        <f t="shared" si="99"/>
        <v>0.10364546104360257</v>
      </c>
      <c r="BE495" s="49">
        <v>137900</v>
      </c>
      <c r="BF495" s="52">
        <v>6</v>
      </c>
      <c r="BG495" s="51">
        <f t="shared" si="100"/>
        <v>9.9681020733652259E-2</v>
      </c>
      <c r="BH495" s="51">
        <f t="shared" si="101"/>
        <v>9.0645395213923133E-2</v>
      </c>
      <c r="BI495" s="282">
        <f t="shared" si="103"/>
        <v>7</v>
      </c>
    </row>
    <row r="496" spans="1:61" hidden="1">
      <c r="A496" s="54" t="s">
        <v>150</v>
      </c>
      <c r="B496" s="55" t="s">
        <v>1722</v>
      </c>
      <c r="C496" s="55" t="s">
        <v>1723</v>
      </c>
      <c r="D496" s="44" t="s">
        <v>1724</v>
      </c>
      <c r="E496" s="56">
        <v>6</v>
      </c>
      <c r="F496" s="46" t="s">
        <v>5814</v>
      </c>
      <c r="G496" s="47" t="s">
        <v>5814</v>
      </c>
      <c r="H496" s="47" t="s">
        <v>5882</v>
      </c>
      <c r="I496" s="48" t="s">
        <v>6002</v>
      </c>
      <c r="J496" s="48" t="s">
        <v>6012</v>
      </c>
      <c r="K496" s="48" t="s">
        <v>5863</v>
      </c>
      <c r="L496" s="45">
        <v>114</v>
      </c>
      <c r="M496" s="47" t="s">
        <v>161</v>
      </c>
      <c r="N496" s="60">
        <v>2</v>
      </c>
      <c r="O496" s="58">
        <v>1</v>
      </c>
      <c r="P496" s="58">
        <v>0</v>
      </c>
      <c r="Q496" s="132">
        <v>0</v>
      </c>
      <c r="R496" s="60">
        <v>0</v>
      </c>
      <c r="S496" s="58">
        <v>3</v>
      </c>
      <c r="T496" s="58">
        <v>1</v>
      </c>
      <c r="U496" s="132">
        <v>1</v>
      </c>
      <c r="V496" s="58">
        <v>0</v>
      </c>
      <c r="W496" s="58">
        <v>0</v>
      </c>
      <c r="X496" s="58">
        <v>2</v>
      </c>
      <c r="Y496" s="132">
        <v>3</v>
      </c>
      <c r="Z496" s="61">
        <v>0</v>
      </c>
      <c r="AA496" s="59">
        <v>0</v>
      </c>
      <c r="AB496" s="59">
        <v>2</v>
      </c>
      <c r="AC496" s="132">
        <v>2</v>
      </c>
      <c r="AD496" s="61">
        <v>1</v>
      </c>
      <c r="AE496" s="59">
        <v>1</v>
      </c>
      <c r="AF496" s="59">
        <v>0</v>
      </c>
      <c r="AG496" s="132">
        <v>3</v>
      </c>
      <c r="AH496" s="61">
        <v>0</v>
      </c>
      <c r="AI496" s="132">
        <v>0</v>
      </c>
      <c r="AJ496" s="64">
        <f>IFERROR(VLOOKUP($B496,STOCK!$A:$H,3,0)," ")</f>
        <v>11</v>
      </c>
      <c r="AK496" s="65">
        <f>IFERROR(VLOOKUP($B496,STOCK!$A:$H,4,0)," ")</f>
        <v>10</v>
      </c>
      <c r="AL496" s="65">
        <f>IFERROR(VLOOKUP($B496,STOCK!$A:$H,5,0)," ")</f>
        <v>9</v>
      </c>
      <c r="AM496" s="65">
        <f>IFERROR(VLOOKUP($B496,STOCK!$A:$H,6,0)," ")</f>
        <v>8</v>
      </c>
      <c r="AN496" s="65">
        <f>IFERROR(VLOOKUP($B496,STOCK!$A:$H,7,0)," ")</f>
        <v>7</v>
      </c>
      <c r="AO496" s="65">
        <f>IFERROR(VLOOKUP($B496,STOCK!$A:$H,8,0)," ")</f>
        <v>24</v>
      </c>
      <c r="AP496" s="62" t="str">
        <f t="shared" si="91"/>
        <v>SV</v>
      </c>
      <c r="AQ496" s="50">
        <f t="shared" si="92"/>
        <v>300</v>
      </c>
      <c r="AR496" s="50">
        <f t="shared" si="93"/>
        <v>90</v>
      </c>
      <c r="AS496" s="50">
        <f t="shared" si="94"/>
        <v>120</v>
      </c>
      <c r="AT496" s="50">
        <f t="shared" si="95"/>
        <v>70</v>
      </c>
      <c r="AU496" s="63" t="str">
        <f t="shared" si="102"/>
        <v>SV</v>
      </c>
      <c r="AV496" s="67">
        <v>28600</v>
      </c>
      <c r="AW496" s="133">
        <v>28080.291799999999</v>
      </c>
      <c r="AX496" s="49">
        <v>32900</v>
      </c>
      <c r="AY496" s="51">
        <f t="shared" si="96"/>
        <v>0.15034965034965042</v>
      </c>
      <c r="AZ496" s="51">
        <f t="shared" si="97"/>
        <v>0.13069908814589665</v>
      </c>
      <c r="BA496" s="49">
        <v>31900</v>
      </c>
      <c r="BB496" s="52">
        <v>3</v>
      </c>
      <c r="BC496" s="51">
        <f t="shared" si="98"/>
        <v>0.11538461538461542</v>
      </c>
      <c r="BD496" s="51">
        <f t="shared" si="99"/>
        <v>0.10344827586206896</v>
      </c>
      <c r="BE496" s="49">
        <v>0</v>
      </c>
      <c r="BF496" s="52">
        <v>0</v>
      </c>
      <c r="BG496" s="51">
        <f t="shared" si="100"/>
        <v>-1</v>
      </c>
      <c r="BH496" s="51">
        <f t="shared" si="101"/>
        <v>0</v>
      </c>
      <c r="BI496" s="282">
        <f t="shared" si="103"/>
        <v>9</v>
      </c>
    </row>
    <row r="497" spans="1:61" hidden="1">
      <c r="A497" s="54" t="s">
        <v>150</v>
      </c>
      <c r="B497" s="55" t="s">
        <v>1725</v>
      </c>
      <c r="C497" s="55" t="s">
        <v>1726</v>
      </c>
      <c r="D497" s="44" t="s">
        <v>1727</v>
      </c>
      <c r="E497" s="56">
        <v>6</v>
      </c>
      <c r="F497" s="46" t="s">
        <v>5814</v>
      </c>
      <c r="G497" s="47" t="s">
        <v>5814</v>
      </c>
      <c r="H497" s="47" t="s">
        <v>5882</v>
      </c>
      <c r="I497" s="48" t="s">
        <v>6002</v>
      </c>
      <c r="J497" s="48" t="s">
        <v>6012</v>
      </c>
      <c r="K497" s="48" t="s">
        <v>5863</v>
      </c>
      <c r="L497" s="45">
        <v>114</v>
      </c>
      <c r="M497" s="47" t="s">
        <v>161</v>
      </c>
      <c r="N497" s="60">
        <v>2</v>
      </c>
      <c r="O497" s="58">
        <v>1</v>
      </c>
      <c r="P497" s="58">
        <v>2</v>
      </c>
      <c r="Q497" s="132">
        <v>1</v>
      </c>
      <c r="R497" s="60">
        <v>1</v>
      </c>
      <c r="S497" s="58">
        <v>2</v>
      </c>
      <c r="T497" s="58">
        <v>0</v>
      </c>
      <c r="U497" s="132">
        <v>2</v>
      </c>
      <c r="V497" s="58">
        <v>0</v>
      </c>
      <c r="W497" s="58">
        <v>0</v>
      </c>
      <c r="X497" s="58">
        <v>0</v>
      </c>
      <c r="Y497" s="132">
        <v>0</v>
      </c>
      <c r="Z497" s="61">
        <v>1</v>
      </c>
      <c r="AA497" s="59">
        <v>2</v>
      </c>
      <c r="AB497" s="59">
        <v>4</v>
      </c>
      <c r="AC497" s="132">
        <v>3</v>
      </c>
      <c r="AD497" s="61">
        <v>1</v>
      </c>
      <c r="AE497" s="59">
        <v>4</v>
      </c>
      <c r="AF497" s="59">
        <v>7</v>
      </c>
      <c r="AG497" s="132">
        <v>5</v>
      </c>
      <c r="AH497" s="61">
        <v>0</v>
      </c>
      <c r="AI497" s="132">
        <v>1</v>
      </c>
      <c r="AJ497" s="64">
        <f>IFERROR(VLOOKUP($B497,STOCK!$A:$H,3,0)," ")</f>
        <v>8</v>
      </c>
      <c r="AK497" s="65">
        <f>IFERROR(VLOOKUP($B497,STOCK!$A:$H,4,0)," ")</f>
        <v>5</v>
      </c>
      <c r="AL497" s="65">
        <f>IFERROR(VLOOKUP($B497,STOCK!$A:$H,5,0)," ")</f>
        <v>16</v>
      </c>
      <c r="AM497" s="65">
        <f>IFERROR(VLOOKUP($B497,STOCK!$A:$H,6,0)," ")</f>
        <v>8</v>
      </c>
      <c r="AN497" s="65">
        <f>IFERROR(VLOOKUP($B497,STOCK!$A:$H,7,0)," ")</f>
        <v>6</v>
      </c>
      <c r="AO497" s="65">
        <f>IFERROR(VLOOKUP($B497,STOCK!$A:$H,8,0)," ")</f>
        <v>23</v>
      </c>
      <c r="AP497" s="62">
        <f t="shared" si="91"/>
        <v>240</v>
      </c>
      <c r="AQ497" s="50">
        <f t="shared" si="92"/>
        <v>75</v>
      </c>
      <c r="AR497" s="50" t="str">
        <f t="shared" si="93"/>
        <v>SV</v>
      </c>
      <c r="AS497" s="50">
        <f t="shared" si="94"/>
        <v>80</v>
      </c>
      <c r="AT497" s="50">
        <f t="shared" si="95"/>
        <v>36</v>
      </c>
      <c r="AU497" s="63">
        <f t="shared" si="102"/>
        <v>690</v>
      </c>
      <c r="AV497" s="67">
        <v>28600</v>
      </c>
      <c r="AW497" s="133">
        <v>28399.709800000001</v>
      </c>
      <c r="AX497" s="49">
        <v>32900</v>
      </c>
      <c r="AY497" s="51">
        <f t="shared" si="96"/>
        <v>0.15034965034965042</v>
      </c>
      <c r="AZ497" s="51">
        <f t="shared" si="97"/>
        <v>0.13069908814589665</v>
      </c>
      <c r="BA497" s="49">
        <v>31900</v>
      </c>
      <c r="BB497" s="52">
        <v>3</v>
      </c>
      <c r="BC497" s="51">
        <f t="shared" si="98"/>
        <v>0.11538461538461542</v>
      </c>
      <c r="BD497" s="51">
        <f t="shared" si="99"/>
        <v>0.10344827586206896</v>
      </c>
      <c r="BE497" s="49">
        <v>0</v>
      </c>
      <c r="BF497" s="52">
        <v>0</v>
      </c>
      <c r="BG497" s="51">
        <f t="shared" si="100"/>
        <v>-1</v>
      </c>
      <c r="BH497" s="51">
        <f t="shared" si="101"/>
        <v>0</v>
      </c>
      <c r="BI497" s="282">
        <f t="shared" si="103"/>
        <v>12</v>
      </c>
    </row>
    <row r="498" spans="1:61" hidden="1">
      <c r="A498" s="54" t="s">
        <v>150</v>
      </c>
      <c r="B498" s="55" t="s">
        <v>1728</v>
      </c>
      <c r="C498" s="55" t="s">
        <v>1729</v>
      </c>
      <c r="D498" s="44" t="s">
        <v>1730</v>
      </c>
      <c r="E498" s="56">
        <v>48</v>
      </c>
      <c r="F498" s="46" t="s">
        <v>5814</v>
      </c>
      <c r="G498" s="47" t="s">
        <v>5814</v>
      </c>
      <c r="H498" s="47" t="s">
        <v>5882</v>
      </c>
      <c r="I498" s="48" t="s">
        <v>6002</v>
      </c>
      <c r="J498" s="48" t="s">
        <v>6012</v>
      </c>
      <c r="K498" s="48" t="s">
        <v>6029</v>
      </c>
      <c r="L498" s="45">
        <v>114</v>
      </c>
      <c r="M498" s="47" t="s">
        <v>161</v>
      </c>
      <c r="N498" s="60">
        <v>5</v>
      </c>
      <c r="O498" s="58">
        <v>8</v>
      </c>
      <c r="P498" s="58">
        <v>4</v>
      </c>
      <c r="Q498" s="132">
        <v>6</v>
      </c>
      <c r="R498" s="60">
        <v>3</v>
      </c>
      <c r="S498" s="58">
        <v>7</v>
      </c>
      <c r="T498" s="58">
        <v>9</v>
      </c>
      <c r="U498" s="132">
        <v>3</v>
      </c>
      <c r="V498" s="58">
        <v>7</v>
      </c>
      <c r="W498" s="58">
        <v>4</v>
      </c>
      <c r="X498" s="58">
        <v>2</v>
      </c>
      <c r="Y498" s="132">
        <v>4</v>
      </c>
      <c r="Z498" s="61">
        <v>1</v>
      </c>
      <c r="AA498" s="59">
        <v>4</v>
      </c>
      <c r="AB498" s="59">
        <v>7</v>
      </c>
      <c r="AC498" s="132">
        <v>1</v>
      </c>
      <c r="AD498" s="61">
        <v>7</v>
      </c>
      <c r="AE498" s="59">
        <v>5</v>
      </c>
      <c r="AF498" s="59">
        <v>1</v>
      </c>
      <c r="AG498" s="132">
        <v>4</v>
      </c>
      <c r="AH498" s="61">
        <v>0</v>
      </c>
      <c r="AI498" s="132">
        <v>0</v>
      </c>
      <c r="AJ498" s="64">
        <f>IFERROR(VLOOKUP($B498,STOCK!$A:$H,3,0)," ")</f>
        <v>21</v>
      </c>
      <c r="AK498" s="65">
        <f>IFERROR(VLOOKUP($B498,STOCK!$A:$H,4,0)," ")</f>
        <v>26</v>
      </c>
      <c r="AL498" s="65">
        <f>IFERROR(VLOOKUP($B498,STOCK!$A:$H,5,0)," ")</f>
        <v>7</v>
      </c>
      <c r="AM498" s="65">
        <f>IFERROR(VLOOKUP($B498,STOCK!$A:$H,6,0)," ")</f>
        <v>22</v>
      </c>
      <c r="AN498" s="65">
        <f>IFERROR(VLOOKUP($B498,STOCK!$A:$H,7,0)," ")</f>
        <v>8</v>
      </c>
      <c r="AO498" s="65">
        <f>IFERROR(VLOOKUP($B498,STOCK!$A:$H,8,0)," ")</f>
        <v>438</v>
      </c>
      <c r="AP498" s="62">
        <f t="shared" si="91"/>
        <v>105</v>
      </c>
      <c r="AQ498" s="50">
        <f t="shared" si="92"/>
        <v>260</v>
      </c>
      <c r="AR498" s="50">
        <f t="shared" si="93"/>
        <v>52.5</v>
      </c>
      <c r="AS498" s="50">
        <f t="shared" si="94"/>
        <v>660</v>
      </c>
      <c r="AT498" s="50">
        <f t="shared" si="95"/>
        <v>60</v>
      </c>
      <c r="AU498" s="63" t="str">
        <f t="shared" si="102"/>
        <v>SV</v>
      </c>
      <c r="AV498" s="67">
        <v>7725.0000300000002</v>
      </c>
      <c r="AW498" s="133">
        <v>7724.9998100000003</v>
      </c>
      <c r="AX498" s="49">
        <v>8900</v>
      </c>
      <c r="AY498" s="51">
        <f t="shared" si="96"/>
        <v>0.15210355539636167</v>
      </c>
      <c r="AZ498" s="51">
        <f t="shared" si="97"/>
        <v>0.13202246853932584</v>
      </c>
      <c r="BA498" s="49">
        <v>8500</v>
      </c>
      <c r="BB498" s="52">
        <v>6</v>
      </c>
      <c r="BC498" s="51">
        <f t="shared" si="98"/>
        <v>0.10032362032236786</v>
      </c>
      <c r="BD498" s="51">
        <f t="shared" si="99"/>
        <v>9.1176467058823513E-2</v>
      </c>
      <c r="BE498" s="49">
        <v>8250</v>
      </c>
      <c r="BF498" s="52">
        <v>12</v>
      </c>
      <c r="BG498" s="51">
        <f t="shared" si="100"/>
        <v>6.7961160901121698E-2</v>
      </c>
      <c r="BH498" s="51">
        <f t="shared" si="101"/>
        <v>6.3636359999999975E-2</v>
      </c>
      <c r="BI498" s="282">
        <f t="shared" si="103"/>
        <v>18</v>
      </c>
    </row>
    <row r="499" spans="1:61" hidden="1">
      <c r="A499" s="54" t="s">
        <v>150</v>
      </c>
      <c r="B499" s="55" t="s">
        <v>1731</v>
      </c>
      <c r="C499" s="55" t="s">
        <v>1732</v>
      </c>
      <c r="D499" s="44" t="s">
        <v>1733</v>
      </c>
      <c r="E499" s="56">
        <v>12</v>
      </c>
      <c r="F499" s="46" t="s">
        <v>5814</v>
      </c>
      <c r="G499" s="47" t="s">
        <v>5814</v>
      </c>
      <c r="H499" s="47" t="s">
        <v>5882</v>
      </c>
      <c r="I499" s="48" t="s">
        <v>6002</v>
      </c>
      <c r="J499" s="48" t="s">
        <v>6012</v>
      </c>
      <c r="K499" s="48" t="s">
        <v>6029</v>
      </c>
      <c r="L499" s="45">
        <v>114</v>
      </c>
      <c r="M499" s="47" t="s">
        <v>161</v>
      </c>
      <c r="N499" s="60">
        <v>3</v>
      </c>
      <c r="O499" s="58">
        <v>0</v>
      </c>
      <c r="P499" s="58">
        <v>2</v>
      </c>
      <c r="Q499" s="132">
        <v>1</v>
      </c>
      <c r="R499" s="60">
        <v>2</v>
      </c>
      <c r="S499" s="58">
        <v>3</v>
      </c>
      <c r="T499" s="58">
        <v>4</v>
      </c>
      <c r="U499" s="132">
        <v>8</v>
      </c>
      <c r="V499" s="58">
        <v>3</v>
      </c>
      <c r="W499" s="58">
        <v>3</v>
      </c>
      <c r="X499" s="58">
        <v>4</v>
      </c>
      <c r="Y499" s="132">
        <v>5</v>
      </c>
      <c r="Z499" s="61">
        <v>5</v>
      </c>
      <c r="AA499" s="59">
        <v>4</v>
      </c>
      <c r="AB499" s="59">
        <v>4</v>
      </c>
      <c r="AC499" s="132">
        <v>6</v>
      </c>
      <c r="AD499" s="61">
        <v>0</v>
      </c>
      <c r="AE499" s="59">
        <v>4</v>
      </c>
      <c r="AF499" s="59">
        <v>3</v>
      </c>
      <c r="AG499" s="132">
        <v>7</v>
      </c>
      <c r="AH499" s="61">
        <v>0</v>
      </c>
      <c r="AI499" s="132">
        <v>2</v>
      </c>
      <c r="AJ499" s="64">
        <f>IFERROR(VLOOKUP($B499,STOCK!$A:$H,3,0)," ")</f>
        <v>24</v>
      </c>
      <c r="AK499" s="65">
        <f>IFERROR(VLOOKUP($B499,STOCK!$A:$H,4,0)," ")</f>
        <v>16</v>
      </c>
      <c r="AL499" s="65">
        <f>IFERROR(VLOOKUP($B499,STOCK!$A:$H,5,0)," ")</f>
        <v>0</v>
      </c>
      <c r="AM499" s="65">
        <f>IFERROR(VLOOKUP($B499,STOCK!$A:$H,6,0)," ")</f>
        <v>5</v>
      </c>
      <c r="AN499" s="65">
        <f>IFERROR(VLOOKUP($B499,STOCK!$A:$H,7,0)," ")</f>
        <v>1</v>
      </c>
      <c r="AO499" s="65">
        <f>IFERROR(VLOOKUP($B499,STOCK!$A:$H,8,0)," ")</f>
        <v>12</v>
      </c>
      <c r="AP499" s="62">
        <f t="shared" si="91"/>
        <v>720</v>
      </c>
      <c r="AQ499" s="50">
        <f t="shared" si="92"/>
        <v>60</v>
      </c>
      <c r="AR499" s="50" t="str">
        <f t="shared" si="93"/>
        <v>Q</v>
      </c>
      <c r="AS499" s="50">
        <f t="shared" si="94"/>
        <v>25</v>
      </c>
      <c r="AT499" s="50">
        <f t="shared" si="95"/>
        <v>4.2857142857142856</v>
      </c>
      <c r="AU499" s="63">
        <f t="shared" si="102"/>
        <v>180</v>
      </c>
      <c r="AV499" s="67">
        <v>52090.000050000002</v>
      </c>
      <c r="AW499" s="133">
        <v>47498.247280000003</v>
      </c>
      <c r="AX499" s="49">
        <v>59900</v>
      </c>
      <c r="AY499" s="51">
        <f t="shared" si="96"/>
        <v>0.14993280749670479</v>
      </c>
      <c r="AZ499" s="51">
        <f t="shared" si="97"/>
        <v>0.13038397245409011</v>
      </c>
      <c r="BA499" s="49">
        <v>57900</v>
      </c>
      <c r="BB499" s="52">
        <v>3</v>
      </c>
      <c r="BC499" s="51">
        <f t="shared" si="98"/>
        <v>0.11153772210449442</v>
      </c>
      <c r="BD499" s="51">
        <f t="shared" si="99"/>
        <v>0.10034542227979271</v>
      </c>
      <c r="BE499" s="49">
        <v>55900</v>
      </c>
      <c r="BF499" s="52">
        <v>6</v>
      </c>
      <c r="BG499" s="51">
        <f t="shared" si="100"/>
        <v>7.3142636712283826E-2</v>
      </c>
      <c r="BH499" s="51">
        <f t="shared" si="101"/>
        <v>6.8157423076923032E-2</v>
      </c>
      <c r="BI499" s="282">
        <f t="shared" si="103"/>
        <v>29</v>
      </c>
    </row>
    <row r="500" spans="1:61" hidden="1">
      <c r="A500" s="54" t="s">
        <v>150</v>
      </c>
      <c r="B500" s="55" t="s">
        <v>1734</v>
      </c>
      <c r="C500" s="55" t="s">
        <v>1735</v>
      </c>
      <c r="D500" s="44" t="s">
        <v>1736</v>
      </c>
      <c r="E500" s="56">
        <v>24</v>
      </c>
      <c r="F500" s="46" t="s">
        <v>5814</v>
      </c>
      <c r="G500" s="47" t="s">
        <v>5814</v>
      </c>
      <c r="H500" s="47" t="s">
        <v>5882</v>
      </c>
      <c r="I500" s="48" t="s">
        <v>6002</v>
      </c>
      <c r="J500" s="48" t="s">
        <v>6012</v>
      </c>
      <c r="K500" s="48" t="s">
        <v>6029</v>
      </c>
      <c r="L500" s="45">
        <v>114</v>
      </c>
      <c r="M500" s="47" t="s">
        <v>161</v>
      </c>
      <c r="N500" s="60">
        <v>1</v>
      </c>
      <c r="O500" s="58">
        <v>12</v>
      </c>
      <c r="P500" s="58">
        <v>3</v>
      </c>
      <c r="Q500" s="132">
        <v>4</v>
      </c>
      <c r="R500" s="60">
        <v>1</v>
      </c>
      <c r="S500" s="58">
        <v>0</v>
      </c>
      <c r="T500" s="58">
        <v>1</v>
      </c>
      <c r="U500" s="132">
        <v>4</v>
      </c>
      <c r="V500" s="58">
        <v>1</v>
      </c>
      <c r="W500" s="58">
        <v>1</v>
      </c>
      <c r="X500" s="58">
        <v>0</v>
      </c>
      <c r="Y500" s="132">
        <v>1</v>
      </c>
      <c r="Z500" s="61">
        <v>1</v>
      </c>
      <c r="AA500" s="59">
        <v>2</v>
      </c>
      <c r="AB500" s="59">
        <v>2</v>
      </c>
      <c r="AC500" s="132">
        <v>5</v>
      </c>
      <c r="AD500" s="61">
        <v>0</v>
      </c>
      <c r="AE500" s="59">
        <v>0</v>
      </c>
      <c r="AF500" s="59">
        <v>0</v>
      </c>
      <c r="AG500" s="132">
        <v>0</v>
      </c>
      <c r="AH500" s="61">
        <v>0</v>
      </c>
      <c r="AI500" s="132">
        <v>1</v>
      </c>
      <c r="AJ500" s="64">
        <f>IFERROR(VLOOKUP($B500,STOCK!$A:$H,3,0)," ")</f>
        <v>7</v>
      </c>
      <c r="AK500" s="65">
        <f>IFERROR(VLOOKUP($B500,STOCK!$A:$H,4,0)," ")</f>
        <v>18</v>
      </c>
      <c r="AL500" s="65">
        <f>IFERROR(VLOOKUP($B500,STOCK!$A:$H,5,0)," ")</f>
        <v>8</v>
      </c>
      <c r="AM500" s="65">
        <f>IFERROR(VLOOKUP($B500,STOCK!$A:$H,6,0)," ")</f>
        <v>4</v>
      </c>
      <c r="AN500" s="65">
        <f>IFERROR(VLOOKUP($B500,STOCK!$A:$H,7,0)," ")</f>
        <v>12</v>
      </c>
      <c r="AO500" s="65">
        <f>IFERROR(VLOOKUP($B500,STOCK!$A:$H,8,0)," ")</f>
        <v>60</v>
      </c>
      <c r="AP500" s="62">
        <f t="shared" si="91"/>
        <v>52.5</v>
      </c>
      <c r="AQ500" s="50">
        <f t="shared" si="92"/>
        <v>135</v>
      </c>
      <c r="AR500" s="50">
        <f t="shared" si="93"/>
        <v>240</v>
      </c>
      <c r="AS500" s="50">
        <f t="shared" si="94"/>
        <v>24</v>
      </c>
      <c r="AT500" s="50" t="str">
        <f t="shared" si="95"/>
        <v>SV</v>
      </c>
      <c r="AU500" s="63">
        <f t="shared" si="102"/>
        <v>1800</v>
      </c>
      <c r="AV500" s="67">
        <v>19919.99999</v>
      </c>
      <c r="AW500" s="133">
        <v>19919.999879999999</v>
      </c>
      <c r="AX500" s="49">
        <v>22900</v>
      </c>
      <c r="AY500" s="51">
        <f t="shared" si="96"/>
        <v>0.14959839415140475</v>
      </c>
      <c r="AZ500" s="51">
        <f t="shared" si="97"/>
        <v>0.13013100480349343</v>
      </c>
      <c r="BA500" s="49">
        <v>21900</v>
      </c>
      <c r="BB500" s="52">
        <v>3</v>
      </c>
      <c r="BC500" s="51">
        <f t="shared" si="98"/>
        <v>9.9397590913352207E-2</v>
      </c>
      <c r="BD500" s="51">
        <f t="shared" si="99"/>
        <v>9.0410959360730583E-2</v>
      </c>
      <c r="BE500" s="49">
        <v>21500</v>
      </c>
      <c r="BF500" s="52">
        <v>6</v>
      </c>
      <c r="BG500" s="51">
        <f t="shared" si="100"/>
        <v>7.9317269618131236E-2</v>
      </c>
      <c r="BH500" s="51">
        <f t="shared" si="101"/>
        <v>7.3488372558139517E-2</v>
      </c>
      <c r="BI500" s="282">
        <f t="shared" si="103"/>
        <v>15</v>
      </c>
    </row>
    <row r="501" spans="1:61" hidden="1">
      <c r="A501" s="54" t="s">
        <v>150</v>
      </c>
      <c r="B501" s="55" t="s">
        <v>1737</v>
      </c>
      <c r="C501" s="55" t="s">
        <v>1738</v>
      </c>
      <c r="D501" s="44" t="s">
        <v>1739</v>
      </c>
      <c r="E501" s="56">
        <v>12</v>
      </c>
      <c r="F501" s="46" t="s">
        <v>5814</v>
      </c>
      <c r="G501" s="47" t="s">
        <v>5814</v>
      </c>
      <c r="H501" s="47" t="s">
        <v>5882</v>
      </c>
      <c r="I501" s="48" t="s">
        <v>6002</v>
      </c>
      <c r="J501" s="48" t="s">
        <v>6012</v>
      </c>
      <c r="K501" s="48" t="s">
        <v>6029</v>
      </c>
      <c r="L501" s="45">
        <v>114</v>
      </c>
      <c r="M501" s="47" t="s">
        <v>161</v>
      </c>
      <c r="N501" s="60">
        <v>1</v>
      </c>
      <c r="O501" s="58">
        <v>1</v>
      </c>
      <c r="P501" s="58">
        <v>7</v>
      </c>
      <c r="Q501" s="132">
        <v>1</v>
      </c>
      <c r="R501" s="60">
        <v>1</v>
      </c>
      <c r="S501" s="58">
        <v>3</v>
      </c>
      <c r="T501" s="58">
        <v>0</v>
      </c>
      <c r="U501" s="132">
        <v>1</v>
      </c>
      <c r="V501" s="58">
        <v>0</v>
      </c>
      <c r="W501" s="58">
        <v>0</v>
      </c>
      <c r="X501" s="58">
        <v>2</v>
      </c>
      <c r="Y501" s="132">
        <v>2</v>
      </c>
      <c r="Z501" s="61">
        <v>2</v>
      </c>
      <c r="AA501" s="59">
        <v>2</v>
      </c>
      <c r="AB501" s="59">
        <v>3</v>
      </c>
      <c r="AC501" s="132">
        <v>2</v>
      </c>
      <c r="AD501" s="61">
        <v>1</v>
      </c>
      <c r="AE501" s="59">
        <v>1</v>
      </c>
      <c r="AF501" s="59">
        <v>4</v>
      </c>
      <c r="AG501" s="132">
        <v>6</v>
      </c>
      <c r="AH501" s="61">
        <v>0</v>
      </c>
      <c r="AI501" s="132">
        <v>4</v>
      </c>
      <c r="AJ501" s="64">
        <f>IFERROR(VLOOKUP($B501,STOCK!$A:$H,3,0)," ")</f>
        <v>8</v>
      </c>
      <c r="AK501" s="65">
        <f>IFERROR(VLOOKUP($B501,STOCK!$A:$H,4,0)," ")</f>
        <v>11</v>
      </c>
      <c r="AL501" s="65">
        <f>IFERROR(VLOOKUP($B501,STOCK!$A:$H,5,0)," ")</f>
        <v>8</v>
      </c>
      <c r="AM501" s="65">
        <f>IFERROR(VLOOKUP($B501,STOCK!$A:$H,6,0)," ")</f>
        <v>3</v>
      </c>
      <c r="AN501" s="65">
        <f>IFERROR(VLOOKUP($B501,STOCK!$A:$H,7,0)," ")</f>
        <v>7</v>
      </c>
      <c r="AO501" s="65">
        <f>IFERROR(VLOOKUP($B501,STOCK!$A:$H,8,0)," ")</f>
        <v>16</v>
      </c>
      <c r="AP501" s="62">
        <f t="shared" si="91"/>
        <v>240</v>
      </c>
      <c r="AQ501" s="50">
        <f t="shared" si="92"/>
        <v>330</v>
      </c>
      <c r="AR501" s="50">
        <f t="shared" si="93"/>
        <v>120</v>
      </c>
      <c r="AS501" s="50">
        <f t="shared" si="94"/>
        <v>45</v>
      </c>
      <c r="AT501" s="50">
        <f t="shared" si="95"/>
        <v>35</v>
      </c>
      <c r="AU501" s="63">
        <f t="shared" si="102"/>
        <v>120</v>
      </c>
      <c r="AV501" s="67">
        <v>37304.999995999999</v>
      </c>
      <c r="AW501" s="133">
        <v>34699.999949999998</v>
      </c>
      <c r="AX501" s="49">
        <v>43900</v>
      </c>
      <c r="AY501" s="51">
        <f t="shared" si="96"/>
        <v>0.17678595375169937</v>
      </c>
      <c r="AZ501" s="51">
        <f t="shared" si="97"/>
        <v>0.15022779052391802</v>
      </c>
      <c r="BA501" s="49">
        <v>41900</v>
      </c>
      <c r="BB501" s="52">
        <v>3</v>
      </c>
      <c r="BC501" s="51">
        <f t="shared" si="98"/>
        <v>0.1231738374076583</v>
      </c>
      <c r="BD501" s="51">
        <f t="shared" si="99"/>
        <v>0.1096658712171838</v>
      </c>
      <c r="BE501" s="49">
        <v>39900</v>
      </c>
      <c r="BF501" s="52">
        <v>6</v>
      </c>
      <c r="BG501" s="51">
        <f t="shared" si="100"/>
        <v>6.9561721063617465E-2</v>
      </c>
      <c r="BH501" s="51">
        <f t="shared" si="101"/>
        <v>6.5037594085213063E-2</v>
      </c>
      <c r="BI501" s="282">
        <f t="shared" si="103"/>
        <v>16</v>
      </c>
    </row>
    <row r="502" spans="1:61" hidden="1">
      <c r="A502" s="54" t="s">
        <v>150</v>
      </c>
      <c r="B502" s="55" t="s">
        <v>1740</v>
      </c>
      <c r="C502" s="55" t="s">
        <v>1741</v>
      </c>
      <c r="D502" s="44" t="s">
        <v>1742</v>
      </c>
      <c r="E502" s="56">
        <v>96</v>
      </c>
      <c r="F502" s="46" t="s">
        <v>5814</v>
      </c>
      <c r="G502" s="47" t="s">
        <v>5814</v>
      </c>
      <c r="H502" s="47" t="s">
        <v>5882</v>
      </c>
      <c r="I502" s="48" t="s">
        <v>6002</v>
      </c>
      <c r="J502" s="48" t="s">
        <v>6012</v>
      </c>
      <c r="K502" s="48" t="s">
        <v>6029</v>
      </c>
      <c r="L502" s="45">
        <v>114</v>
      </c>
      <c r="M502" s="47" t="s">
        <v>161</v>
      </c>
      <c r="N502" s="60">
        <v>17</v>
      </c>
      <c r="O502" s="58">
        <v>30</v>
      </c>
      <c r="P502" s="58">
        <v>19</v>
      </c>
      <c r="Q502" s="132">
        <v>58</v>
      </c>
      <c r="R502" s="60">
        <v>2</v>
      </c>
      <c r="S502" s="58">
        <v>28</v>
      </c>
      <c r="T502" s="58">
        <v>20</v>
      </c>
      <c r="U502" s="132">
        <v>22</v>
      </c>
      <c r="V502" s="58">
        <v>15</v>
      </c>
      <c r="W502" s="58">
        <v>45</v>
      </c>
      <c r="X502" s="58">
        <v>16</v>
      </c>
      <c r="Y502" s="132">
        <v>9</v>
      </c>
      <c r="Z502" s="61">
        <v>30</v>
      </c>
      <c r="AA502" s="59">
        <v>35</v>
      </c>
      <c r="AB502" s="59">
        <v>18</v>
      </c>
      <c r="AC502" s="132">
        <v>22</v>
      </c>
      <c r="AD502" s="61">
        <v>23</v>
      </c>
      <c r="AE502" s="59">
        <v>57</v>
      </c>
      <c r="AF502" s="59">
        <v>40</v>
      </c>
      <c r="AG502" s="132">
        <v>68</v>
      </c>
      <c r="AH502" s="61">
        <v>3</v>
      </c>
      <c r="AI502" s="132">
        <v>5</v>
      </c>
      <c r="AJ502" s="64">
        <f>IFERROR(VLOOKUP($B502,STOCK!$A:$H,3,0)," ")</f>
        <v>69</v>
      </c>
      <c r="AK502" s="65">
        <f>IFERROR(VLOOKUP($B502,STOCK!$A:$H,4,0)," ")</f>
        <v>125</v>
      </c>
      <c r="AL502" s="65">
        <f>IFERROR(VLOOKUP($B502,STOCK!$A:$H,5,0)," ")</f>
        <v>0</v>
      </c>
      <c r="AM502" s="65">
        <f>IFERROR(VLOOKUP($B502,STOCK!$A:$H,6,0)," ")</f>
        <v>42</v>
      </c>
      <c r="AN502" s="65">
        <f>IFERROR(VLOOKUP($B502,STOCK!$A:$H,7,0)," ")</f>
        <v>61</v>
      </c>
      <c r="AO502" s="65">
        <f>IFERROR(VLOOKUP($B502,STOCK!$A:$H,8,0)," ")</f>
        <v>43</v>
      </c>
      <c r="AP502" s="62">
        <f t="shared" si="91"/>
        <v>35.689655172413794</v>
      </c>
      <c r="AQ502" s="50">
        <f t="shared" si="92"/>
        <v>170.45454545454544</v>
      </c>
      <c r="AR502" s="50" t="str">
        <f t="shared" si="93"/>
        <v>Q</v>
      </c>
      <c r="AS502" s="50">
        <f t="shared" si="94"/>
        <v>57.272727272727273</v>
      </c>
      <c r="AT502" s="50">
        <f t="shared" si="95"/>
        <v>26.911764705882355</v>
      </c>
      <c r="AU502" s="63">
        <f t="shared" si="102"/>
        <v>258</v>
      </c>
      <c r="AV502" s="67">
        <v>3920.0000399999999</v>
      </c>
      <c r="AW502" s="133">
        <v>3919.9999299999999</v>
      </c>
      <c r="AX502" s="49">
        <v>4500</v>
      </c>
      <c r="AY502" s="51">
        <f t="shared" si="96"/>
        <v>0.14795917195960029</v>
      </c>
      <c r="AZ502" s="51">
        <f t="shared" si="97"/>
        <v>0.12888888000000001</v>
      </c>
      <c r="BA502" s="49">
        <v>4350</v>
      </c>
      <c r="BB502" s="52">
        <v>6</v>
      </c>
      <c r="BC502" s="51">
        <f t="shared" si="98"/>
        <v>0.10969386622761368</v>
      </c>
      <c r="BD502" s="51">
        <f t="shared" si="99"/>
        <v>9.8850565517241404E-2</v>
      </c>
      <c r="BE502" s="49">
        <v>4250</v>
      </c>
      <c r="BF502" s="52">
        <v>12</v>
      </c>
      <c r="BG502" s="51">
        <f t="shared" si="100"/>
        <v>8.4183662406289272E-2</v>
      </c>
      <c r="BH502" s="51">
        <f t="shared" si="101"/>
        <v>7.7647049411764729E-2</v>
      </c>
      <c r="BI502" s="282">
        <f t="shared" si="103"/>
        <v>184</v>
      </c>
    </row>
    <row r="503" spans="1:61" hidden="1">
      <c r="A503" s="54" t="s">
        <v>150</v>
      </c>
      <c r="B503" s="55" t="s">
        <v>1743</v>
      </c>
      <c r="C503" s="55" t="s">
        <v>1744</v>
      </c>
      <c r="D503" s="44" t="s">
        <v>1745</v>
      </c>
      <c r="E503" s="56">
        <v>48</v>
      </c>
      <c r="F503" s="46" t="s">
        <v>5814</v>
      </c>
      <c r="G503" s="47" t="s">
        <v>5814</v>
      </c>
      <c r="H503" s="47" t="s">
        <v>5882</v>
      </c>
      <c r="I503" s="48" t="s">
        <v>6002</v>
      </c>
      <c r="J503" s="48" t="s">
        <v>6012</v>
      </c>
      <c r="K503" s="48" t="s">
        <v>6030</v>
      </c>
      <c r="L503" s="45">
        <v>114</v>
      </c>
      <c r="M503" s="47" t="s">
        <v>161</v>
      </c>
      <c r="N503" s="60">
        <v>2</v>
      </c>
      <c r="O503" s="58">
        <v>8</v>
      </c>
      <c r="P503" s="58">
        <v>4</v>
      </c>
      <c r="Q503" s="132">
        <v>4</v>
      </c>
      <c r="R503" s="60">
        <v>2</v>
      </c>
      <c r="S503" s="58">
        <v>9</v>
      </c>
      <c r="T503" s="58">
        <v>22</v>
      </c>
      <c r="U503" s="132">
        <v>7</v>
      </c>
      <c r="V503" s="58">
        <v>0</v>
      </c>
      <c r="W503" s="58">
        <v>1</v>
      </c>
      <c r="X503" s="58">
        <v>1</v>
      </c>
      <c r="Y503" s="132">
        <v>1</v>
      </c>
      <c r="Z503" s="61">
        <v>2</v>
      </c>
      <c r="AA503" s="59">
        <v>1</v>
      </c>
      <c r="AB503" s="59">
        <v>2</v>
      </c>
      <c r="AC503" s="132">
        <v>3</v>
      </c>
      <c r="AD503" s="61">
        <v>5</v>
      </c>
      <c r="AE503" s="59">
        <v>9</v>
      </c>
      <c r="AF503" s="59">
        <v>10</v>
      </c>
      <c r="AG503" s="132">
        <v>8</v>
      </c>
      <c r="AH503" s="61">
        <v>1</v>
      </c>
      <c r="AI503" s="132">
        <v>4</v>
      </c>
      <c r="AJ503" s="64">
        <f>IFERROR(VLOOKUP($B503,STOCK!$A:$H,3,0)," ")</f>
        <v>33</v>
      </c>
      <c r="AK503" s="65">
        <f>IFERROR(VLOOKUP($B503,STOCK!$A:$H,4,0)," ")</f>
        <v>60</v>
      </c>
      <c r="AL503" s="65">
        <f>IFERROR(VLOOKUP($B503,STOCK!$A:$H,5,0)," ")</f>
        <v>21</v>
      </c>
      <c r="AM503" s="65">
        <f>IFERROR(VLOOKUP($B503,STOCK!$A:$H,6,0)," ")</f>
        <v>18</v>
      </c>
      <c r="AN503" s="65">
        <f>IFERROR(VLOOKUP($B503,STOCK!$A:$H,7,0)," ")</f>
        <v>18</v>
      </c>
      <c r="AO503" s="65">
        <f>IFERROR(VLOOKUP($B503,STOCK!$A:$H,8,0)," ")</f>
        <v>52</v>
      </c>
      <c r="AP503" s="62">
        <f t="shared" si="91"/>
        <v>247.5</v>
      </c>
      <c r="AQ503" s="50">
        <f t="shared" si="92"/>
        <v>257.14285714285711</v>
      </c>
      <c r="AR503" s="50">
        <f t="shared" si="93"/>
        <v>630</v>
      </c>
      <c r="AS503" s="50">
        <f t="shared" si="94"/>
        <v>180</v>
      </c>
      <c r="AT503" s="50">
        <f t="shared" si="95"/>
        <v>67.5</v>
      </c>
      <c r="AU503" s="63">
        <f t="shared" si="102"/>
        <v>390</v>
      </c>
      <c r="AV503" s="67">
        <v>6280</v>
      </c>
      <c r="AW503" s="133">
        <v>6144.9296700000004</v>
      </c>
      <c r="AX503" s="49">
        <v>7250</v>
      </c>
      <c r="AY503" s="51">
        <f t="shared" si="96"/>
        <v>0.15445859872611467</v>
      </c>
      <c r="AZ503" s="51">
        <f t="shared" si="97"/>
        <v>0.13379310344827586</v>
      </c>
      <c r="BA503" s="49">
        <v>6900</v>
      </c>
      <c r="BB503" s="52">
        <v>6</v>
      </c>
      <c r="BC503" s="51">
        <f t="shared" si="98"/>
        <v>9.8726114649681618E-2</v>
      </c>
      <c r="BD503" s="51">
        <f t="shared" si="99"/>
        <v>8.9855072463768115E-2</v>
      </c>
      <c r="BE503" s="49">
        <v>6750</v>
      </c>
      <c r="BF503" s="52">
        <v>12</v>
      </c>
      <c r="BG503" s="51">
        <f t="shared" si="100"/>
        <v>7.4840764331210119E-2</v>
      </c>
      <c r="BH503" s="51">
        <f t="shared" si="101"/>
        <v>6.9629629629629625E-2</v>
      </c>
      <c r="BI503" s="282">
        <f t="shared" si="103"/>
        <v>27</v>
      </c>
    </row>
    <row r="504" spans="1:61" hidden="1">
      <c r="A504" s="54" t="s">
        <v>150</v>
      </c>
      <c r="B504" s="55" t="s">
        <v>1746</v>
      </c>
      <c r="C504" s="55" t="s">
        <v>1747</v>
      </c>
      <c r="D504" s="44" t="s">
        <v>1748</v>
      </c>
      <c r="E504" s="56">
        <v>24</v>
      </c>
      <c r="F504" s="46" t="s">
        <v>5814</v>
      </c>
      <c r="G504" s="47" t="s">
        <v>5814</v>
      </c>
      <c r="H504" s="47" t="s">
        <v>5882</v>
      </c>
      <c r="I504" s="48" t="s">
        <v>6002</v>
      </c>
      <c r="J504" s="48" t="s">
        <v>6012</v>
      </c>
      <c r="K504" s="48" t="s">
        <v>6030</v>
      </c>
      <c r="L504" s="45">
        <v>114</v>
      </c>
      <c r="M504" s="47" t="s">
        <v>161</v>
      </c>
      <c r="N504" s="60">
        <v>0</v>
      </c>
      <c r="O504" s="58">
        <v>9</v>
      </c>
      <c r="P504" s="58">
        <v>4</v>
      </c>
      <c r="Q504" s="132">
        <v>2</v>
      </c>
      <c r="R504" s="60">
        <v>1</v>
      </c>
      <c r="S504" s="58">
        <v>3</v>
      </c>
      <c r="T504" s="58">
        <v>5</v>
      </c>
      <c r="U504" s="132">
        <v>6</v>
      </c>
      <c r="V504" s="58">
        <v>1</v>
      </c>
      <c r="W504" s="58">
        <v>2</v>
      </c>
      <c r="X504" s="58">
        <v>0</v>
      </c>
      <c r="Y504" s="132">
        <v>0</v>
      </c>
      <c r="Z504" s="61">
        <v>0</v>
      </c>
      <c r="AA504" s="59">
        <v>1</v>
      </c>
      <c r="AB504" s="59">
        <v>4</v>
      </c>
      <c r="AC504" s="132">
        <v>4</v>
      </c>
      <c r="AD504" s="61">
        <v>0</v>
      </c>
      <c r="AE504" s="59">
        <v>3</v>
      </c>
      <c r="AF504" s="59">
        <v>4</v>
      </c>
      <c r="AG504" s="132">
        <v>8</v>
      </c>
      <c r="AH504" s="61">
        <v>0</v>
      </c>
      <c r="AI504" s="132">
        <v>0</v>
      </c>
      <c r="AJ504" s="64">
        <f>IFERROR(VLOOKUP($B504,STOCK!$A:$H,3,0)," ")</f>
        <v>11</v>
      </c>
      <c r="AK504" s="65">
        <f>IFERROR(VLOOKUP($B504,STOCK!$A:$H,4,0)," ")</f>
        <v>13</v>
      </c>
      <c r="AL504" s="65">
        <f>IFERROR(VLOOKUP($B504,STOCK!$A:$H,5,0)," ")</f>
        <v>9</v>
      </c>
      <c r="AM504" s="65">
        <f>IFERROR(VLOOKUP($B504,STOCK!$A:$H,6,0)," ")</f>
        <v>6</v>
      </c>
      <c r="AN504" s="65">
        <f>IFERROR(VLOOKUP($B504,STOCK!$A:$H,7,0)," ")</f>
        <v>19</v>
      </c>
      <c r="AO504" s="65">
        <f>IFERROR(VLOOKUP($B504,STOCK!$A:$H,8,0)," ")</f>
        <v>54</v>
      </c>
      <c r="AP504" s="62">
        <f t="shared" si="91"/>
        <v>165</v>
      </c>
      <c r="AQ504" s="50">
        <f t="shared" si="92"/>
        <v>65</v>
      </c>
      <c r="AR504" s="50" t="str">
        <f t="shared" si="93"/>
        <v>SV</v>
      </c>
      <c r="AS504" s="50">
        <f t="shared" si="94"/>
        <v>45</v>
      </c>
      <c r="AT504" s="50">
        <f t="shared" si="95"/>
        <v>71.25</v>
      </c>
      <c r="AU504" s="63" t="str">
        <f t="shared" si="102"/>
        <v>SV</v>
      </c>
      <c r="AV504" s="67">
        <v>13824.999980000001</v>
      </c>
      <c r="AW504" s="133">
        <v>13695.13607</v>
      </c>
      <c r="AX504" s="49">
        <v>15900</v>
      </c>
      <c r="AY504" s="51">
        <f t="shared" si="96"/>
        <v>0.15009041757698438</v>
      </c>
      <c r="AZ504" s="51">
        <f t="shared" si="97"/>
        <v>0.13050314591194964</v>
      </c>
      <c r="BA504" s="49">
        <v>15500</v>
      </c>
      <c r="BB504" s="52">
        <v>3</v>
      </c>
      <c r="BC504" s="51">
        <f t="shared" si="98"/>
        <v>0.12115732531089662</v>
      </c>
      <c r="BD504" s="51">
        <f t="shared" si="99"/>
        <v>0.1080645174193548</v>
      </c>
      <c r="BE504" s="49">
        <v>14900</v>
      </c>
      <c r="BF504" s="52">
        <v>6</v>
      </c>
      <c r="BG504" s="51">
        <f t="shared" si="100"/>
        <v>7.77576869117651E-2</v>
      </c>
      <c r="BH504" s="51">
        <f t="shared" si="101"/>
        <v>7.2147652348993258E-2</v>
      </c>
      <c r="BI504" s="282">
        <f t="shared" si="103"/>
        <v>20</v>
      </c>
    </row>
    <row r="505" spans="1:61" hidden="1">
      <c r="A505" s="54" t="s">
        <v>150</v>
      </c>
      <c r="B505" s="55" t="s">
        <v>1749</v>
      </c>
      <c r="C505" s="55" t="s">
        <v>1750</v>
      </c>
      <c r="D505" s="44" t="s">
        <v>1751</v>
      </c>
      <c r="E505" s="56">
        <v>12</v>
      </c>
      <c r="F505" s="46" t="s">
        <v>5814</v>
      </c>
      <c r="G505" s="47" t="s">
        <v>5814</v>
      </c>
      <c r="H505" s="47" t="s">
        <v>5882</v>
      </c>
      <c r="I505" s="48" t="s">
        <v>6002</v>
      </c>
      <c r="J505" s="48" t="s">
        <v>6012</v>
      </c>
      <c r="K505" s="48" t="s">
        <v>6030</v>
      </c>
      <c r="L505" s="45">
        <v>114</v>
      </c>
      <c r="M505" s="47" t="s">
        <v>161</v>
      </c>
      <c r="N505" s="60">
        <v>0</v>
      </c>
      <c r="O505" s="58">
        <v>1</v>
      </c>
      <c r="P505" s="58">
        <v>2</v>
      </c>
      <c r="Q505" s="132">
        <v>2</v>
      </c>
      <c r="R505" s="60">
        <v>2</v>
      </c>
      <c r="S505" s="58">
        <v>2</v>
      </c>
      <c r="T505" s="58">
        <v>4</v>
      </c>
      <c r="U505" s="132">
        <v>4</v>
      </c>
      <c r="V505" s="58">
        <v>0</v>
      </c>
      <c r="W505" s="58">
        <v>0</v>
      </c>
      <c r="X505" s="58">
        <v>1</v>
      </c>
      <c r="Y505" s="132">
        <v>2</v>
      </c>
      <c r="Z505" s="61">
        <v>1</v>
      </c>
      <c r="AA505" s="59">
        <v>2</v>
      </c>
      <c r="AB505" s="59">
        <v>3</v>
      </c>
      <c r="AC505" s="132">
        <v>2</v>
      </c>
      <c r="AD505" s="61">
        <v>2</v>
      </c>
      <c r="AE505" s="59">
        <v>2</v>
      </c>
      <c r="AF505" s="59">
        <v>2</v>
      </c>
      <c r="AG505" s="132">
        <v>4</v>
      </c>
      <c r="AH505" s="61">
        <v>0</v>
      </c>
      <c r="AI505" s="132">
        <v>0</v>
      </c>
      <c r="AJ505" s="64">
        <f>IFERROR(VLOOKUP($B505,STOCK!$A:$H,3,0)," ")</f>
        <v>32</v>
      </c>
      <c r="AK505" s="65">
        <f>IFERROR(VLOOKUP($B505,STOCK!$A:$H,4,0)," ")</f>
        <v>27</v>
      </c>
      <c r="AL505" s="65">
        <f>IFERROR(VLOOKUP($B505,STOCK!$A:$H,5,0)," ")</f>
        <v>9</v>
      </c>
      <c r="AM505" s="65">
        <f>IFERROR(VLOOKUP($B505,STOCK!$A:$H,6,0)," ")</f>
        <v>10</v>
      </c>
      <c r="AN505" s="65">
        <f>IFERROR(VLOOKUP($B505,STOCK!$A:$H,7,0)," ")</f>
        <v>9</v>
      </c>
      <c r="AO505" s="65">
        <f>IFERROR(VLOOKUP($B505,STOCK!$A:$H,8,0)," ")</f>
        <v>30</v>
      </c>
      <c r="AP505" s="62">
        <f t="shared" si="91"/>
        <v>480</v>
      </c>
      <c r="AQ505" s="50">
        <f t="shared" si="92"/>
        <v>202.5</v>
      </c>
      <c r="AR505" s="50">
        <f t="shared" si="93"/>
        <v>135</v>
      </c>
      <c r="AS505" s="50">
        <f t="shared" si="94"/>
        <v>150</v>
      </c>
      <c r="AT505" s="50">
        <f t="shared" si="95"/>
        <v>67.5</v>
      </c>
      <c r="AU505" s="63" t="str">
        <f t="shared" si="102"/>
        <v>SV</v>
      </c>
      <c r="AV505" s="67">
        <v>25999.999960000001</v>
      </c>
      <c r="AW505" s="133">
        <v>24536.863450000001</v>
      </c>
      <c r="AX505" s="49">
        <v>29900</v>
      </c>
      <c r="AY505" s="51">
        <f t="shared" si="96"/>
        <v>0.15000000176923067</v>
      </c>
      <c r="AZ505" s="51">
        <f t="shared" si="97"/>
        <v>0.13043478394648825</v>
      </c>
      <c r="BA505" s="49">
        <v>28900</v>
      </c>
      <c r="BB505" s="52">
        <v>3</v>
      </c>
      <c r="BC505" s="51">
        <f t="shared" si="98"/>
        <v>0.11153846324852057</v>
      </c>
      <c r="BD505" s="51">
        <f t="shared" si="99"/>
        <v>0.10034602214532869</v>
      </c>
      <c r="BE505" s="49">
        <v>27900</v>
      </c>
      <c r="BF505" s="52">
        <v>6</v>
      </c>
      <c r="BG505" s="51">
        <f t="shared" si="100"/>
        <v>7.3076924727810688E-2</v>
      </c>
      <c r="BH505" s="51">
        <f t="shared" si="101"/>
        <v>6.8100359856630793E-2</v>
      </c>
      <c r="BI505" s="282">
        <f t="shared" si="103"/>
        <v>14</v>
      </c>
    </row>
    <row r="506" spans="1:61" hidden="1">
      <c r="A506" s="54" t="s">
        <v>150</v>
      </c>
      <c r="B506" s="55" t="s">
        <v>1752</v>
      </c>
      <c r="C506" s="55" t="s">
        <v>1753</v>
      </c>
      <c r="D506" s="44" t="s">
        <v>1754</v>
      </c>
      <c r="E506" s="56">
        <v>96</v>
      </c>
      <c r="F506" s="46" t="s">
        <v>5814</v>
      </c>
      <c r="G506" s="47" t="s">
        <v>5814</v>
      </c>
      <c r="H506" s="47" t="s">
        <v>5882</v>
      </c>
      <c r="I506" s="48" t="s">
        <v>6002</v>
      </c>
      <c r="J506" s="48" t="s">
        <v>6012</v>
      </c>
      <c r="K506" s="48" t="s">
        <v>6030</v>
      </c>
      <c r="L506" s="45">
        <v>114</v>
      </c>
      <c r="M506" s="47" t="s">
        <v>161</v>
      </c>
      <c r="N506" s="60">
        <v>11</v>
      </c>
      <c r="O506" s="58">
        <v>67</v>
      </c>
      <c r="P506" s="58">
        <v>21</v>
      </c>
      <c r="Q506" s="132">
        <v>30</v>
      </c>
      <c r="R506" s="60">
        <v>1</v>
      </c>
      <c r="S506" s="58">
        <v>28</v>
      </c>
      <c r="T506" s="58">
        <v>24</v>
      </c>
      <c r="U506" s="132">
        <v>30</v>
      </c>
      <c r="V506" s="58">
        <v>12</v>
      </c>
      <c r="W506" s="58">
        <v>68</v>
      </c>
      <c r="X506" s="58">
        <v>11</v>
      </c>
      <c r="Y506" s="132">
        <v>13</v>
      </c>
      <c r="Z506" s="61">
        <v>5</v>
      </c>
      <c r="AA506" s="59">
        <v>1</v>
      </c>
      <c r="AB506" s="59">
        <v>8</v>
      </c>
      <c r="AC506" s="132">
        <v>7</v>
      </c>
      <c r="AD506" s="61">
        <v>8</v>
      </c>
      <c r="AE506" s="59">
        <v>16</v>
      </c>
      <c r="AF506" s="59">
        <v>64</v>
      </c>
      <c r="AG506" s="132">
        <v>40</v>
      </c>
      <c r="AH506" s="61">
        <v>4</v>
      </c>
      <c r="AI506" s="132">
        <v>11</v>
      </c>
      <c r="AJ506" s="64">
        <f>IFERROR(VLOOKUP($B506,STOCK!$A:$H,3,0)," ")</f>
        <v>68</v>
      </c>
      <c r="AK506" s="65">
        <f>IFERROR(VLOOKUP($B506,STOCK!$A:$H,4,0)," ")</f>
        <v>107</v>
      </c>
      <c r="AL506" s="65">
        <f>IFERROR(VLOOKUP($B506,STOCK!$A:$H,5,0)," ")</f>
        <v>0</v>
      </c>
      <c r="AM506" s="65">
        <f>IFERROR(VLOOKUP($B506,STOCK!$A:$H,6,0)," ")</f>
        <v>21</v>
      </c>
      <c r="AN506" s="65">
        <f>IFERROR(VLOOKUP($B506,STOCK!$A:$H,7,0)," ")</f>
        <v>113</v>
      </c>
      <c r="AO506" s="65">
        <f>IFERROR(VLOOKUP($B506,STOCK!$A:$H,8,0)," ")</f>
        <v>42</v>
      </c>
      <c r="AP506" s="62">
        <f t="shared" si="91"/>
        <v>68</v>
      </c>
      <c r="AQ506" s="50">
        <f t="shared" si="92"/>
        <v>107</v>
      </c>
      <c r="AR506" s="50" t="str">
        <f t="shared" si="93"/>
        <v>Q</v>
      </c>
      <c r="AS506" s="50">
        <f t="shared" si="94"/>
        <v>90</v>
      </c>
      <c r="AT506" s="50">
        <f t="shared" si="95"/>
        <v>84.75</v>
      </c>
      <c r="AU506" s="63">
        <f t="shared" si="102"/>
        <v>114.54545454545455</v>
      </c>
      <c r="AV506" s="67">
        <v>3080</v>
      </c>
      <c r="AW506" s="133">
        <v>3080</v>
      </c>
      <c r="AX506" s="49">
        <v>3550</v>
      </c>
      <c r="AY506" s="51">
        <f t="shared" si="96"/>
        <v>0.15259740259740262</v>
      </c>
      <c r="AZ506" s="51">
        <f t="shared" si="97"/>
        <v>0.13239436619718309</v>
      </c>
      <c r="BA506" s="49">
        <v>3450</v>
      </c>
      <c r="BB506" s="52">
        <v>6</v>
      </c>
      <c r="BC506" s="51">
        <f t="shared" si="98"/>
        <v>0.12012987012987009</v>
      </c>
      <c r="BD506" s="51">
        <f t="shared" si="99"/>
        <v>0.1072463768115942</v>
      </c>
      <c r="BE506" s="49">
        <v>3350</v>
      </c>
      <c r="BF506" s="52">
        <v>12</v>
      </c>
      <c r="BG506" s="51">
        <f t="shared" si="100"/>
        <v>8.7662337662337553E-2</v>
      </c>
      <c r="BH506" s="51">
        <f t="shared" si="101"/>
        <v>8.0597014925373134E-2</v>
      </c>
      <c r="BI506" s="282">
        <f t="shared" si="103"/>
        <v>131</v>
      </c>
    </row>
    <row r="507" spans="1:61" hidden="1">
      <c r="A507" s="54" t="s">
        <v>150</v>
      </c>
      <c r="B507" s="55" t="s">
        <v>1755</v>
      </c>
      <c r="C507" s="55" t="s">
        <v>1756</v>
      </c>
      <c r="D507" s="44" t="s">
        <v>1757</v>
      </c>
      <c r="E507" s="56">
        <v>12</v>
      </c>
      <c r="F507" s="46" t="s">
        <v>5814</v>
      </c>
      <c r="G507" s="47" t="s">
        <v>5814</v>
      </c>
      <c r="H507" s="47" t="s">
        <v>5882</v>
      </c>
      <c r="I507" s="48" t="s">
        <v>6002</v>
      </c>
      <c r="J507" s="48" t="s">
        <v>6012</v>
      </c>
      <c r="K507" s="48" t="s">
        <v>6031</v>
      </c>
      <c r="L507" s="45">
        <v>114</v>
      </c>
      <c r="M507" s="47" t="s">
        <v>161</v>
      </c>
      <c r="N507" s="60">
        <v>0</v>
      </c>
      <c r="O507" s="58">
        <v>0</v>
      </c>
      <c r="P507" s="58">
        <v>0</v>
      </c>
      <c r="Q507" s="132">
        <v>0</v>
      </c>
      <c r="R507" s="60">
        <v>1</v>
      </c>
      <c r="S507" s="58">
        <v>0</v>
      </c>
      <c r="T507" s="58">
        <v>0</v>
      </c>
      <c r="U507" s="132">
        <v>0</v>
      </c>
      <c r="V507" s="58">
        <v>1</v>
      </c>
      <c r="W507" s="58">
        <v>1</v>
      </c>
      <c r="X507" s="58">
        <v>1</v>
      </c>
      <c r="Y507" s="132">
        <v>1</v>
      </c>
      <c r="Z507" s="61">
        <v>0</v>
      </c>
      <c r="AA507" s="59">
        <v>1</v>
      </c>
      <c r="AB507" s="59">
        <v>0</v>
      </c>
      <c r="AC507" s="132">
        <v>0</v>
      </c>
      <c r="AD507" s="61">
        <v>0</v>
      </c>
      <c r="AE507" s="59">
        <v>0</v>
      </c>
      <c r="AF507" s="59">
        <v>0</v>
      </c>
      <c r="AG507" s="132">
        <v>0</v>
      </c>
      <c r="AH507" s="61">
        <v>0</v>
      </c>
      <c r="AI507" s="132">
        <v>0</v>
      </c>
      <c r="AJ507" s="64">
        <f>IFERROR(VLOOKUP($B507,STOCK!$A:$H,3,0)," ")</f>
        <v>12</v>
      </c>
      <c r="AK507" s="65">
        <f>IFERROR(VLOOKUP($B507,STOCK!$A:$H,4,0)," ")</f>
        <v>11</v>
      </c>
      <c r="AL507" s="65">
        <f>IFERROR(VLOOKUP($B507,STOCK!$A:$H,5,0)," ")</f>
        <v>3</v>
      </c>
      <c r="AM507" s="65">
        <f>IFERROR(VLOOKUP($B507,STOCK!$A:$H,6,0)," ")</f>
        <v>5</v>
      </c>
      <c r="AN507" s="65">
        <f>IFERROR(VLOOKUP($B507,STOCK!$A:$H,7,0)," ")</f>
        <v>10</v>
      </c>
      <c r="AO507" s="65">
        <f>IFERROR(VLOOKUP($B507,STOCK!$A:$H,8,0)," ")</f>
        <v>6</v>
      </c>
      <c r="AP507" s="62" t="str">
        <f t="shared" si="91"/>
        <v>SV</v>
      </c>
      <c r="AQ507" s="50" t="str">
        <f t="shared" si="92"/>
        <v>SV</v>
      </c>
      <c r="AR507" s="50">
        <f t="shared" si="93"/>
        <v>90</v>
      </c>
      <c r="AS507" s="50" t="str">
        <f t="shared" si="94"/>
        <v>SV</v>
      </c>
      <c r="AT507" s="50" t="str">
        <f t="shared" si="95"/>
        <v>SV</v>
      </c>
      <c r="AU507" s="63" t="str">
        <f t="shared" si="102"/>
        <v>SV</v>
      </c>
      <c r="AV507" s="67">
        <v>78180.000029999996</v>
      </c>
      <c r="AW507" s="133">
        <v>62954.999689999997</v>
      </c>
      <c r="AX507" s="49">
        <v>89900</v>
      </c>
      <c r="AY507" s="51">
        <f t="shared" si="96"/>
        <v>0.14991046259276919</v>
      </c>
      <c r="AZ507" s="51">
        <f t="shared" si="97"/>
        <v>0.13036707419354843</v>
      </c>
      <c r="BA507" s="49">
        <v>85900</v>
      </c>
      <c r="BB507" s="52">
        <v>3</v>
      </c>
      <c r="BC507" s="51">
        <f t="shared" si="98"/>
        <v>9.8746482054714813E-2</v>
      </c>
      <c r="BD507" s="51">
        <f t="shared" si="99"/>
        <v>8.9871943771827764E-2</v>
      </c>
      <c r="BE507" s="49">
        <v>83900</v>
      </c>
      <c r="BF507" s="52">
        <v>6</v>
      </c>
      <c r="BG507" s="51">
        <f t="shared" si="100"/>
        <v>7.3164491785687735E-2</v>
      </c>
      <c r="BH507" s="51">
        <f t="shared" si="101"/>
        <v>6.8176400119189559E-2</v>
      </c>
      <c r="BI507" s="282">
        <f t="shared" si="103"/>
        <v>1</v>
      </c>
    </row>
    <row r="508" spans="1:61" hidden="1">
      <c r="A508" s="54" t="s">
        <v>150</v>
      </c>
      <c r="B508" s="55" t="s">
        <v>1758</v>
      </c>
      <c r="C508" s="55" t="s">
        <v>1759</v>
      </c>
      <c r="D508" s="44" t="s">
        <v>1760</v>
      </c>
      <c r="E508" s="56">
        <v>24</v>
      </c>
      <c r="F508" s="46" t="s">
        <v>5814</v>
      </c>
      <c r="G508" s="47" t="s">
        <v>5814</v>
      </c>
      <c r="H508" s="47" t="s">
        <v>5882</v>
      </c>
      <c r="I508" s="48" t="s">
        <v>6002</v>
      </c>
      <c r="J508" s="48" t="s">
        <v>6012</v>
      </c>
      <c r="K508" s="48" t="s">
        <v>6031</v>
      </c>
      <c r="L508" s="45">
        <v>114</v>
      </c>
      <c r="M508" s="47" t="s">
        <v>161</v>
      </c>
      <c r="N508" s="60">
        <v>0</v>
      </c>
      <c r="O508" s="58">
        <v>0</v>
      </c>
      <c r="P508" s="58">
        <v>0</v>
      </c>
      <c r="Q508" s="132">
        <v>0</v>
      </c>
      <c r="R508" s="60">
        <v>0</v>
      </c>
      <c r="S508" s="58">
        <v>0</v>
      </c>
      <c r="T508" s="58">
        <v>1</v>
      </c>
      <c r="U508" s="132">
        <v>1</v>
      </c>
      <c r="V508" s="58">
        <v>0</v>
      </c>
      <c r="W508" s="58">
        <v>0</v>
      </c>
      <c r="X508" s="58">
        <v>0</v>
      </c>
      <c r="Y508" s="132">
        <v>0</v>
      </c>
      <c r="Z508" s="61">
        <v>0</v>
      </c>
      <c r="AA508" s="59">
        <v>0</v>
      </c>
      <c r="AB508" s="59">
        <v>0</v>
      </c>
      <c r="AC508" s="132">
        <v>0</v>
      </c>
      <c r="AD508" s="61">
        <v>0</v>
      </c>
      <c r="AE508" s="59">
        <v>0</v>
      </c>
      <c r="AF508" s="59">
        <v>0</v>
      </c>
      <c r="AG508" s="132">
        <v>1</v>
      </c>
      <c r="AH508" s="61">
        <v>1</v>
      </c>
      <c r="AI508" s="132">
        <v>1</v>
      </c>
      <c r="AJ508" s="64">
        <f>IFERROR(VLOOKUP($B508,STOCK!$A:$H,3,0)," ")</f>
        <v>23</v>
      </c>
      <c r="AK508" s="65">
        <f>IFERROR(VLOOKUP($B508,STOCK!$A:$H,4,0)," ")</f>
        <v>22</v>
      </c>
      <c r="AL508" s="65">
        <f>IFERROR(VLOOKUP($B508,STOCK!$A:$H,5,0)," ")</f>
        <v>12</v>
      </c>
      <c r="AM508" s="65">
        <f>IFERROR(VLOOKUP($B508,STOCK!$A:$H,6,0)," ")</f>
        <v>12</v>
      </c>
      <c r="AN508" s="65">
        <f>IFERROR(VLOOKUP($B508,STOCK!$A:$H,7,0)," ")</f>
        <v>11</v>
      </c>
      <c r="AO508" s="65">
        <f>IFERROR(VLOOKUP($B508,STOCK!$A:$H,8,0)," ")</f>
        <v>53</v>
      </c>
      <c r="AP508" s="62" t="str">
        <f t="shared" si="91"/>
        <v>SV</v>
      </c>
      <c r="AQ508" s="50">
        <f t="shared" si="92"/>
        <v>660</v>
      </c>
      <c r="AR508" s="50" t="str">
        <f t="shared" si="93"/>
        <v>SV</v>
      </c>
      <c r="AS508" s="50" t="str">
        <f t="shared" si="94"/>
        <v>SV</v>
      </c>
      <c r="AT508" s="50">
        <f t="shared" si="95"/>
        <v>330</v>
      </c>
      <c r="AU508" s="63">
        <f t="shared" si="102"/>
        <v>1590</v>
      </c>
      <c r="AV508" s="67">
        <v>34679.999969999997</v>
      </c>
      <c r="AW508" s="133">
        <v>32597.999830000001</v>
      </c>
      <c r="AX508" s="49">
        <v>39900</v>
      </c>
      <c r="AY508" s="51">
        <f t="shared" si="96"/>
        <v>0.15051903213712725</v>
      </c>
      <c r="AZ508" s="51">
        <f t="shared" si="97"/>
        <v>0.13082706842105271</v>
      </c>
      <c r="BA508" s="49">
        <v>38900</v>
      </c>
      <c r="BB508" s="52">
        <v>3</v>
      </c>
      <c r="BC508" s="51">
        <f t="shared" si="98"/>
        <v>0.12168396867504394</v>
      </c>
      <c r="BD508" s="51">
        <f t="shared" si="99"/>
        <v>0.10848329125964018</v>
      </c>
      <c r="BE508" s="49">
        <v>37900</v>
      </c>
      <c r="BF508" s="52">
        <v>6</v>
      </c>
      <c r="BG508" s="51">
        <f t="shared" si="100"/>
        <v>9.2848905212960409E-2</v>
      </c>
      <c r="BH508" s="51">
        <f t="shared" si="101"/>
        <v>8.4960422955145193E-2</v>
      </c>
      <c r="BI508" s="282">
        <f t="shared" si="103"/>
        <v>3</v>
      </c>
    </row>
    <row r="509" spans="1:61" hidden="1">
      <c r="A509" s="54" t="s">
        <v>150</v>
      </c>
      <c r="B509" s="55" t="s">
        <v>1761</v>
      </c>
      <c r="C509" s="55" t="s">
        <v>1762</v>
      </c>
      <c r="D509" s="44" t="s">
        <v>1763</v>
      </c>
      <c r="E509" s="56">
        <v>12</v>
      </c>
      <c r="F509" s="46" t="s">
        <v>5814</v>
      </c>
      <c r="G509" s="47" t="s">
        <v>5814</v>
      </c>
      <c r="H509" s="47" t="s">
        <v>5882</v>
      </c>
      <c r="I509" s="48" t="s">
        <v>6002</v>
      </c>
      <c r="J509" s="48" t="s">
        <v>6012</v>
      </c>
      <c r="K509" s="48" t="s">
        <v>6031</v>
      </c>
      <c r="L509" s="45">
        <v>114</v>
      </c>
      <c r="M509" s="47" t="s">
        <v>161</v>
      </c>
      <c r="N509" s="60">
        <v>0</v>
      </c>
      <c r="O509" s="58">
        <v>1</v>
      </c>
      <c r="P509" s="58">
        <v>4</v>
      </c>
      <c r="Q509" s="132">
        <v>0</v>
      </c>
      <c r="R509" s="60">
        <v>1</v>
      </c>
      <c r="S509" s="58">
        <v>1</v>
      </c>
      <c r="T509" s="58">
        <v>0</v>
      </c>
      <c r="U509" s="132">
        <v>0</v>
      </c>
      <c r="V509" s="58">
        <v>0</v>
      </c>
      <c r="W509" s="58">
        <v>0</v>
      </c>
      <c r="X509" s="58">
        <v>1</v>
      </c>
      <c r="Y509" s="132">
        <v>0</v>
      </c>
      <c r="Z509" s="61">
        <v>1</v>
      </c>
      <c r="AA509" s="59">
        <v>0</v>
      </c>
      <c r="AB509" s="59">
        <v>0</v>
      </c>
      <c r="AC509" s="132">
        <v>0</v>
      </c>
      <c r="AD509" s="61">
        <v>0</v>
      </c>
      <c r="AE509" s="59">
        <v>0</v>
      </c>
      <c r="AF509" s="59">
        <v>0</v>
      </c>
      <c r="AG509" s="132">
        <v>0</v>
      </c>
      <c r="AH509" s="61">
        <v>0</v>
      </c>
      <c r="AI509" s="132">
        <v>0</v>
      </c>
      <c r="AJ509" s="64">
        <f>IFERROR(VLOOKUP($B509,STOCK!$A:$H,3,0)," ")</f>
        <v>7</v>
      </c>
      <c r="AK509" s="65">
        <f>IFERROR(VLOOKUP($B509,STOCK!$A:$H,4,0)," ")</f>
        <v>9</v>
      </c>
      <c r="AL509" s="65">
        <f>IFERROR(VLOOKUP($B509,STOCK!$A:$H,5,0)," ")</f>
        <v>5</v>
      </c>
      <c r="AM509" s="65">
        <f>IFERROR(VLOOKUP($B509,STOCK!$A:$H,6,0)," ")</f>
        <v>5</v>
      </c>
      <c r="AN509" s="65">
        <f>IFERROR(VLOOKUP($B509,STOCK!$A:$H,7,0)," ")</f>
        <v>4</v>
      </c>
      <c r="AO509" s="65">
        <f>IFERROR(VLOOKUP($B509,STOCK!$A:$H,8,0)," ")</f>
        <v>30</v>
      </c>
      <c r="AP509" s="62" t="str">
        <f t="shared" si="91"/>
        <v>SV</v>
      </c>
      <c r="AQ509" s="50" t="str">
        <f t="shared" si="92"/>
        <v>SV</v>
      </c>
      <c r="AR509" s="50" t="str">
        <f t="shared" si="93"/>
        <v>SV</v>
      </c>
      <c r="AS509" s="50" t="str">
        <f t="shared" si="94"/>
        <v>SV</v>
      </c>
      <c r="AT509" s="50" t="str">
        <f t="shared" si="95"/>
        <v>SV</v>
      </c>
      <c r="AU509" s="63" t="str">
        <f t="shared" si="102"/>
        <v>SV</v>
      </c>
      <c r="AV509" s="67">
        <v>69480.000039999999</v>
      </c>
      <c r="AW509" s="133">
        <v>60779.999830000001</v>
      </c>
      <c r="AX509" s="49">
        <v>79900</v>
      </c>
      <c r="AY509" s="51">
        <f t="shared" si="96"/>
        <v>0.14997121407600966</v>
      </c>
      <c r="AZ509" s="51">
        <f t="shared" si="97"/>
        <v>0.13041301576971215</v>
      </c>
      <c r="BA509" s="49">
        <v>77900</v>
      </c>
      <c r="BB509" s="52">
        <v>3</v>
      </c>
      <c r="BC509" s="51">
        <f t="shared" si="98"/>
        <v>0.12118595214669781</v>
      </c>
      <c r="BD509" s="51">
        <f t="shared" si="99"/>
        <v>0.10808729088575098</v>
      </c>
      <c r="BE509" s="49">
        <v>75900</v>
      </c>
      <c r="BF509" s="52">
        <v>6</v>
      </c>
      <c r="BG509" s="51">
        <f t="shared" si="100"/>
        <v>9.240069021738595E-2</v>
      </c>
      <c r="BH509" s="51">
        <f t="shared" si="101"/>
        <v>8.4584979710144947E-2</v>
      </c>
      <c r="BI509" s="282">
        <f t="shared" si="103"/>
        <v>0</v>
      </c>
    </row>
    <row r="510" spans="1:61" hidden="1">
      <c r="A510" s="54" t="s">
        <v>150</v>
      </c>
      <c r="B510" s="55" t="s">
        <v>1764</v>
      </c>
      <c r="C510" s="55" t="s">
        <v>1765</v>
      </c>
      <c r="D510" s="44" t="s">
        <v>1766</v>
      </c>
      <c r="E510" s="56">
        <v>96</v>
      </c>
      <c r="F510" s="46" t="s">
        <v>5814</v>
      </c>
      <c r="G510" s="47" t="s">
        <v>5814</v>
      </c>
      <c r="H510" s="47" t="s">
        <v>5882</v>
      </c>
      <c r="I510" s="48" t="s">
        <v>6002</v>
      </c>
      <c r="J510" s="48" t="s">
        <v>6012</v>
      </c>
      <c r="K510" s="48" t="s">
        <v>6031</v>
      </c>
      <c r="L510" s="45">
        <v>114</v>
      </c>
      <c r="M510" s="47" t="s">
        <v>161</v>
      </c>
      <c r="N510" s="60">
        <v>6</v>
      </c>
      <c r="O510" s="58">
        <v>4</v>
      </c>
      <c r="P510" s="58">
        <v>14</v>
      </c>
      <c r="Q510" s="132">
        <v>13</v>
      </c>
      <c r="R510" s="60">
        <v>4</v>
      </c>
      <c r="S510" s="58">
        <v>11</v>
      </c>
      <c r="T510" s="58">
        <v>9</v>
      </c>
      <c r="U510" s="132">
        <v>10</v>
      </c>
      <c r="V510" s="58">
        <v>13</v>
      </c>
      <c r="W510" s="58">
        <v>7</v>
      </c>
      <c r="X510" s="58">
        <v>9</v>
      </c>
      <c r="Y510" s="132">
        <v>4</v>
      </c>
      <c r="Z510" s="61">
        <v>3</v>
      </c>
      <c r="AA510" s="59">
        <v>2</v>
      </c>
      <c r="AB510" s="59">
        <v>4</v>
      </c>
      <c r="AC510" s="132">
        <v>3</v>
      </c>
      <c r="AD510" s="61">
        <v>6</v>
      </c>
      <c r="AE510" s="59">
        <v>8</v>
      </c>
      <c r="AF510" s="59">
        <v>9</v>
      </c>
      <c r="AG510" s="132">
        <v>13</v>
      </c>
      <c r="AH510" s="61">
        <v>0</v>
      </c>
      <c r="AI510" s="132">
        <v>3</v>
      </c>
      <c r="AJ510" s="64">
        <f>IFERROR(VLOOKUP($B510,STOCK!$A:$H,3,0)," ")</f>
        <v>67</v>
      </c>
      <c r="AK510" s="65">
        <f>IFERROR(VLOOKUP($B510,STOCK!$A:$H,4,0)," ")</f>
        <v>61</v>
      </c>
      <c r="AL510" s="65">
        <f>IFERROR(VLOOKUP($B510,STOCK!$A:$H,5,0)," ")</f>
        <v>12</v>
      </c>
      <c r="AM510" s="65">
        <f>IFERROR(VLOOKUP($B510,STOCK!$A:$H,6,0)," ")</f>
        <v>23</v>
      </c>
      <c r="AN510" s="65">
        <f>IFERROR(VLOOKUP($B510,STOCK!$A:$H,7,0)," ")</f>
        <v>3</v>
      </c>
      <c r="AO510" s="65">
        <f>IFERROR(VLOOKUP($B510,STOCK!$A:$H,8,0)," ")</f>
        <v>48</v>
      </c>
      <c r="AP510" s="62">
        <f t="shared" si="91"/>
        <v>154.61538461538461</v>
      </c>
      <c r="AQ510" s="50">
        <f t="shared" si="92"/>
        <v>183</v>
      </c>
      <c r="AR510" s="50">
        <f t="shared" si="93"/>
        <v>90</v>
      </c>
      <c r="AS510" s="50">
        <f t="shared" si="94"/>
        <v>230</v>
      </c>
      <c r="AT510" s="50">
        <f t="shared" si="95"/>
        <v>6.9230769230769234</v>
      </c>
      <c r="AU510" s="63">
        <f t="shared" si="102"/>
        <v>480</v>
      </c>
      <c r="AV510" s="67">
        <v>6000.0000499999996</v>
      </c>
      <c r="AW510" s="133">
        <v>5999.9999399999997</v>
      </c>
      <c r="AX510" s="49">
        <v>6900</v>
      </c>
      <c r="AY510" s="51">
        <f t="shared" si="96"/>
        <v>0.1499999904166669</v>
      </c>
      <c r="AZ510" s="51">
        <f t="shared" si="97"/>
        <v>0.1304347753623189</v>
      </c>
      <c r="BA510" s="49">
        <v>6750</v>
      </c>
      <c r="BB510" s="52">
        <v>6</v>
      </c>
      <c r="BC510" s="51">
        <f t="shared" si="98"/>
        <v>0.12499999062500011</v>
      </c>
      <c r="BD510" s="51">
        <f t="shared" si="99"/>
        <v>0.11111110370370375</v>
      </c>
      <c r="BE510" s="49">
        <v>6550</v>
      </c>
      <c r="BF510" s="52">
        <v>12</v>
      </c>
      <c r="BG510" s="51">
        <f t="shared" si="100"/>
        <v>9.1666657569444476E-2</v>
      </c>
      <c r="BH510" s="51">
        <f t="shared" si="101"/>
        <v>8.3969458015267229E-2</v>
      </c>
      <c r="BI510" s="282">
        <f t="shared" si="103"/>
        <v>46</v>
      </c>
    </row>
    <row r="511" spans="1:61" hidden="1">
      <c r="A511" s="54" t="s">
        <v>150</v>
      </c>
      <c r="B511" s="55" t="s">
        <v>1767</v>
      </c>
      <c r="C511" s="55" t="s">
        <v>1768</v>
      </c>
      <c r="D511" s="44" t="s">
        <v>1769</v>
      </c>
      <c r="E511" s="56">
        <v>12</v>
      </c>
      <c r="F511" s="46" t="s">
        <v>5814</v>
      </c>
      <c r="G511" s="47" t="s">
        <v>5814</v>
      </c>
      <c r="H511" s="47" t="s">
        <v>5882</v>
      </c>
      <c r="I511" s="48" t="s">
        <v>6002</v>
      </c>
      <c r="J511" s="48" t="s">
        <v>6012</v>
      </c>
      <c r="K511" s="48" t="s">
        <v>6031</v>
      </c>
      <c r="L511" s="45">
        <v>114</v>
      </c>
      <c r="M511" s="47" t="s">
        <v>161</v>
      </c>
      <c r="N511" s="60">
        <v>0</v>
      </c>
      <c r="O511" s="58">
        <v>1</v>
      </c>
      <c r="P511" s="58">
        <v>1</v>
      </c>
      <c r="Q511" s="132">
        <v>2</v>
      </c>
      <c r="R511" s="60">
        <v>1</v>
      </c>
      <c r="S511" s="58">
        <v>2</v>
      </c>
      <c r="T511" s="58">
        <v>1</v>
      </c>
      <c r="U511" s="132">
        <v>0</v>
      </c>
      <c r="V511" s="58">
        <v>0</v>
      </c>
      <c r="W511" s="58">
        <v>0</v>
      </c>
      <c r="X511" s="58">
        <v>1</v>
      </c>
      <c r="Y511" s="132">
        <v>1</v>
      </c>
      <c r="Z511" s="61">
        <v>0</v>
      </c>
      <c r="AA511" s="59">
        <v>3</v>
      </c>
      <c r="AB511" s="59">
        <v>0</v>
      </c>
      <c r="AC511" s="132">
        <v>0</v>
      </c>
      <c r="AD511" s="61">
        <v>1</v>
      </c>
      <c r="AE511" s="59">
        <v>0</v>
      </c>
      <c r="AF511" s="59">
        <v>2</v>
      </c>
      <c r="AG511" s="132">
        <v>1</v>
      </c>
      <c r="AH511" s="61">
        <v>1</v>
      </c>
      <c r="AI511" s="132">
        <v>1</v>
      </c>
      <c r="AJ511" s="64">
        <f>IFERROR(VLOOKUP($B511,STOCK!$A:$H,3,0)," ")</f>
        <v>9</v>
      </c>
      <c r="AK511" s="65">
        <f>IFERROR(VLOOKUP($B511,STOCK!$A:$H,4,0)," ")</f>
        <v>7</v>
      </c>
      <c r="AL511" s="65">
        <f>IFERROR(VLOOKUP($B511,STOCK!$A:$H,5,0)," ")</f>
        <v>5</v>
      </c>
      <c r="AM511" s="65">
        <f>IFERROR(VLOOKUP($B511,STOCK!$A:$H,6,0)," ")</f>
        <v>14</v>
      </c>
      <c r="AN511" s="65">
        <f>IFERROR(VLOOKUP($B511,STOCK!$A:$H,7,0)," ")</f>
        <v>8</v>
      </c>
      <c r="AO511" s="65">
        <f>IFERROR(VLOOKUP($B511,STOCK!$A:$H,8,0)," ")</f>
        <v>47</v>
      </c>
      <c r="AP511" s="62">
        <f t="shared" si="91"/>
        <v>135</v>
      </c>
      <c r="AQ511" s="50" t="str">
        <f t="shared" si="92"/>
        <v>SV</v>
      </c>
      <c r="AR511" s="50">
        <f t="shared" si="93"/>
        <v>150</v>
      </c>
      <c r="AS511" s="50" t="str">
        <f t="shared" si="94"/>
        <v>SV</v>
      </c>
      <c r="AT511" s="50">
        <f t="shared" si="95"/>
        <v>240</v>
      </c>
      <c r="AU511" s="63">
        <f t="shared" si="102"/>
        <v>1410</v>
      </c>
      <c r="AV511" s="67">
        <v>78180.000029999996</v>
      </c>
      <c r="AW511" s="133">
        <v>75045.387340000001</v>
      </c>
      <c r="AX511" s="49">
        <v>89900</v>
      </c>
      <c r="AY511" s="51">
        <f t="shared" si="96"/>
        <v>0.14991046259276919</v>
      </c>
      <c r="AZ511" s="51">
        <f t="shared" si="97"/>
        <v>0.13036707419354843</v>
      </c>
      <c r="BA511" s="49">
        <v>85900</v>
      </c>
      <c r="BB511" s="52">
        <v>3</v>
      </c>
      <c r="BC511" s="51">
        <f t="shared" si="98"/>
        <v>9.8746482054714813E-2</v>
      </c>
      <c r="BD511" s="51">
        <f t="shared" si="99"/>
        <v>8.9871943771827764E-2</v>
      </c>
      <c r="BE511" s="49">
        <v>83900</v>
      </c>
      <c r="BF511" s="52">
        <v>6</v>
      </c>
      <c r="BG511" s="51">
        <f t="shared" si="100"/>
        <v>7.3164491785687735E-2</v>
      </c>
      <c r="BH511" s="51">
        <f t="shared" si="101"/>
        <v>6.8176400119189559E-2</v>
      </c>
      <c r="BI511" s="282">
        <f t="shared" si="103"/>
        <v>5</v>
      </c>
    </row>
    <row r="512" spans="1:61" hidden="1">
      <c r="A512" s="54" t="s">
        <v>150</v>
      </c>
      <c r="B512" s="55" t="s">
        <v>1770</v>
      </c>
      <c r="C512" s="55" t="s">
        <v>1771</v>
      </c>
      <c r="D512" s="44" t="s">
        <v>1772</v>
      </c>
      <c r="E512" s="56">
        <v>1</v>
      </c>
      <c r="F512" s="46" t="s">
        <v>5814</v>
      </c>
      <c r="G512" s="47" t="s">
        <v>5814</v>
      </c>
      <c r="H512" s="47" t="s">
        <v>5882</v>
      </c>
      <c r="I512" s="48" t="s">
        <v>6002</v>
      </c>
      <c r="J512" s="48" t="s">
        <v>6032</v>
      </c>
      <c r="K512" s="48" t="s">
        <v>6008</v>
      </c>
      <c r="L512" s="45">
        <v>161</v>
      </c>
      <c r="M512" s="47" t="s">
        <v>5833</v>
      </c>
      <c r="N512" s="60">
        <v>0</v>
      </c>
      <c r="O512" s="58">
        <v>0</v>
      </c>
      <c r="P512" s="58">
        <v>0</v>
      </c>
      <c r="Q512" s="132">
        <v>2</v>
      </c>
      <c r="R512" s="60">
        <v>0</v>
      </c>
      <c r="S512" s="58">
        <v>0</v>
      </c>
      <c r="T512" s="58">
        <v>0</v>
      </c>
      <c r="U512" s="132">
        <v>0</v>
      </c>
      <c r="V512" s="58">
        <v>0</v>
      </c>
      <c r="W512" s="58">
        <v>0</v>
      </c>
      <c r="X512" s="58">
        <v>0</v>
      </c>
      <c r="Y512" s="132">
        <v>4</v>
      </c>
      <c r="Z512" s="61">
        <v>0</v>
      </c>
      <c r="AA512" s="59">
        <v>0</v>
      </c>
      <c r="AB512" s="59">
        <v>0</v>
      </c>
      <c r="AC512" s="132">
        <v>5</v>
      </c>
      <c r="AD512" s="61">
        <v>0</v>
      </c>
      <c r="AE512" s="59">
        <v>0</v>
      </c>
      <c r="AF512" s="59">
        <v>0</v>
      </c>
      <c r="AG512" s="132">
        <v>2</v>
      </c>
      <c r="AH512" s="61">
        <v>0</v>
      </c>
      <c r="AI512" s="132">
        <v>0</v>
      </c>
      <c r="AJ512" s="64">
        <f>IFERROR(VLOOKUP($B512,STOCK!$A:$H,3,0)," ")</f>
        <v>4</v>
      </c>
      <c r="AK512" s="65">
        <f>IFERROR(VLOOKUP($B512,STOCK!$A:$H,4,0)," ")</f>
        <v>0</v>
      </c>
      <c r="AL512" s="65">
        <f>IFERROR(VLOOKUP($B512,STOCK!$A:$H,5,0)," ")</f>
        <v>2</v>
      </c>
      <c r="AM512" s="65">
        <f>IFERROR(VLOOKUP($B512,STOCK!$A:$H,6,0)," ")</f>
        <v>1</v>
      </c>
      <c r="AN512" s="65">
        <f>IFERROR(VLOOKUP($B512,STOCK!$A:$H,7,0)," ")</f>
        <v>9</v>
      </c>
      <c r="AO512" s="65">
        <f>IFERROR(VLOOKUP($B512,STOCK!$A:$H,8,0)," ")</f>
        <v>0</v>
      </c>
      <c r="AP512" s="62">
        <f t="shared" si="91"/>
        <v>60</v>
      </c>
      <c r="AQ512" s="50" t="str">
        <f t="shared" si="92"/>
        <v>Q</v>
      </c>
      <c r="AR512" s="50">
        <f t="shared" si="93"/>
        <v>15</v>
      </c>
      <c r="AS512" s="50">
        <f t="shared" si="94"/>
        <v>6</v>
      </c>
      <c r="AT512" s="50">
        <f t="shared" si="95"/>
        <v>135</v>
      </c>
      <c r="AU512" s="63" t="str">
        <f t="shared" si="102"/>
        <v>Q</v>
      </c>
      <c r="AV512" s="67">
        <v>170838.99997999999</v>
      </c>
      <c r="AW512" s="133">
        <v>170838.99965000001</v>
      </c>
      <c r="AX512" s="49">
        <v>197900</v>
      </c>
      <c r="AY512" s="51">
        <f t="shared" si="96"/>
        <v>0.158400599530365</v>
      </c>
      <c r="AZ512" s="51">
        <f t="shared" si="97"/>
        <v>0.13674077827185452</v>
      </c>
      <c r="BA512" s="49">
        <v>194900</v>
      </c>
      <c r="BB512" s="52">
        <v>3</v>
      </c>
      <c r="BC512" s="51">
        <f t="shared" si="98"/>
        <v>0.1408402064096419</v>
      </c>
      <c r="BD512" s="51">
        <f t="shared" si="99"/>
        <v>0.12345305295023093</v>
      </c>
      <c r="BE512" s="49">
        <v>189900</v>
      </c>
      <c r="BF512" s="52">
        <v>6</v>
      </c>
      <c r="BG512" s="51">
        <f t="shared" si="100"/>
        <v>0.11157288454177006</v>
      </c>
      <c r="BH512" s="51">
        <f t="shared" si="101"/>
        <v>0.10037388109531335</v>
      </c>
      <c r="BI512" s="282">
        <f t="shared" si="103"/>
        <v>13</v>
      </c>
    </row>
    <row r="513" spans="1:61" hidden="1">
      <c r="A513" s="54" t="s">
        <v>150</v>
      </c>
      <c r="B513" s="55" t="s">
        <v>1773</v>
      </c>
      <c r="C513" s="55" t="s">
        <v>1774</v>
      </c>
      <c r="D513" s="44" t="s">
        <v>1775</v>
      </c>
      <c r="E513" s="56">
        <v>1</v>
      </c>
      <c r="F513" s="46" t="s">
        <v>5814</v>
      </c>
      <c r="G513" s="47" t="s">
        <v>5814</v>
      </c>
      <c r="H513" s="47" t="s">
        <v>5882</v>
      </c>
      <c r="I513" s="48" t="s">
        <v>6002</v>
      </c>
      <c r="J513" s="48" t="s">
        <v>6032</v>
      </c>
      <c r="K513" s="48" t="s">
        <v>6008</v>
      </c>
      <c r="L513" s="45">
        <v>161</v>
      </c>
      <c r="M513" s="47" t="s">
        <v>5833</v>
      </c>
      <c r="N513" s="60">
        <v>0</v>
      </c>
      <c r="O513" s="58">
        <v>0</v>
      </c>
      <c r="P513" s="58">
        <v>0</v>
      </c>
      <c r="Q513" s="132">
        <v>0</v>
      </c>
      <c r="R513" s="60">
        <v>0</v>
      </c>
      <c r="S513" s="58">
        <v>0</v>
      </c>
      <c r="T513" s="58">
        <v>0</v>
      </c>
      <c r="U513" s="132">
        <v>0</v>
      </c>
      <c r="V513" s="58">
        <v>0</v>
      </c>
      <c r="W513" s="58">
        <v>0</v>
      </c>
      <c r="X513" s="58">
        <v>0</v>
      </c>
      <c r="Y513" s="132">
        <v>0</v>
      </c>
      <c r="Z513" s="61">
        <v>0</v>
      </c>
      <c r="AA513" s="59">
        <v>0</v>
      </c>
      <c r="AB513" s="59">
        <v>0</v>
      </c>
      <c r="AC513" s="132">
        <v>0</v>
      </c>
      <c r="AD513" s="61">
        <v>0</v>
      </c>
      <c r="AE513" s="59">
        <v>0</v>
      </c>
      <c r="AF513" s="59">
        <v>0</v>
      </c>
      <c r="AG513" s="132">
        <v>0</v>
      </c>
      <c r="AH513" s="61">
        <v>0</v>
      </c>
      <c r="AI513" s="132">
        <v>0</v>
      </c>
      <c r="AJ513" s="64">
        <f>IFERROR(VLOOKUP($B513,STOCK!$A:$H,3,0)," ")</f>
        <v>0</v>
      </c>
      <c r="AK513" s="65">
        <f>IFERROR(VLOOKUP($B513,STOCK!$A:$H,4,0)," ")</f>
        <v>0</v>
      </c>
      <c r="AL513" s="65">
        <f>IFERROR(VLOOKUP($B513,STOCK!$A:$H,5,0)," ")</f>
        <v>0</v>
      </c>
      <c r="AM513" s="65">
        <f>IFERROR(VLOOKUP($B513,STOCK!$A:$H,6,0)," ")</f>
        <v>0</v>
      </c>
      <c r="AN513" s="65">
        <f>IFERROR(VLOOKUP($B513,STOCK!$A:$H,7,0)," ")</f>
        <v>0</v>
      </c>
      <c r="AO513" s="65">
        <f>IFERROR(VLOOKUP($B513,STOCK!$A:$H,8,0)," ")</f>
        <v>0</v>
      </c>
      <c r="AP513" s="62" t="str">
        <f t="shared" si="91"/>
        <v>Q</v>
      </c>
      <c r="AQ513" s="50" t="str">
        <f t="shared" si="92"/>
        <v>Q</v>
      </c>
      <c r="AR513" s="50" t="str">
        <f t="shared" si="93"/>
        <v>Q</v>
      </c>
      <c r="AS513" s="50" t="str">
        <f t="shared" si="94"/>
        <v>Q</v>
      </c>
      <c r="AT513" s="50" t="str">
        <f t="shared" si="95"/>
        <v>Q</v>
      </c>
      <c r="AU513" s="63" t="str">
        <f t="shared" si="102"/>
        <v>Q</v>
      </c>
      <c r="AV513" s="67">
        <v>86919.000002999994</v>
      </c>
      <c r="AW513" s="133">
        <v>86919.000002999994</v>
      </c>
      <c r="AX513" s="49">
        <v>99900</v>
      </c>
      <c r="AY513" s="51">
        <f t="shared" si="96"/>
        <v>0.14934594273463775</v>
      </c>
      <c r="AZ513" s="51">
        <f t="shared" si="97"/>
        <v>0.12993993990990998</v>
      </c>
      <c r="BA513" s="49">
        <v>97900</v>
      </c>
      <c r="BB513" s="52">
        <v>3</v>
      </c>
      <c r="BC513" s="51">
        <f t="shared" si="98"/>
        <v>0.12633601395116134</v>
      </c>
      <c r="BD513" s="51">
        <f t="shared" si="99"/>
        <v>0.11216547494382029</v>
      </c>
      <c r="BE513" s="49">
        <v>94900</v>
      </c>
      <c r="BF513" s="52">
        <v>6</v>
      </c>
      <c r="BG513" s="51">
        <f t="shared" si="100"/>
        <v>9.1821120775947174E-2</v>
      </c>
      <c r="BH513" s="51">
        <f t="shared" si="101"/>
        <v>8.4099051601686056E-2</v>
      </c>
      <c r="BI513" s="282">
        <f t="shared" si="103"/>
        <v>0</v>
      </c>
    </row>
    <row r="514" spans="1:61" hidden="1">
      <c r="A514" s="54" t="s">
        <v>150</v>
      </c>
      <c r="B514" s="55" t="s">
        <v>1776</v>
      </c>
      <c r="C514" s="55" t="s">
        <v>1777</v>
      </c>
      <c r="D514" s="44" t="s">
        <v>1778</v>
      </c>
      <c r="E514" s="56">
        <v>1</v>
      </c>
      <c r="F514" s="46" t="s">
        <v>5814</v>
      </c>
      <c r="G514" s="47" t="s">
        <v>5814</v>
      </c>
      <c r="H514" s="47" t="s">
        <v>5882</v>
      </c>
      <c r="I514" s="48" t="s">
        <v>6002</v>
      </c>
      <c r="J514" s="48" t="s">
        <v>6032</v>
      </c>
      <c r="K514" s="48" t="s">
        <v>6026</v>
      </c>
      <c r="L514" s="45">
        <v>428</v>
      </c>
      <c r="M514" s="47" t="s">
        <v>5850</v>
      </c>
      <c r="N514" s="60">
        <v>1</v>
      </c>
      <c r="O514" s="58">
        <v>1</v>
      </c>
      <c r="P514" s="58">
        <v>1</v>
      </c>
      <c r="Q514" s="132">
        <v>2</v>
      </c>
      <c r="R514" s="60">
        <v>0</v>
      </c>
      <c r="S514" s="58">
        <v>0</v>
      </c>
      <c r="T514" s="58">
        <v>0</v>
      </c>
      <c r="U514" s="132">
        <v>0</v>
      </c>
      <c r="V514" s="58">
        <v>2</v>
      </c>
      <c r="W514" s="58">
        <v>1</v>
      </c>
      <c r="X514" s="58">
        <v>1</v>
      </c>
      <c r="Y514" s="132">
        <v>1</v>
      </c>
      <c r="Z514" s="61">
        <v>2</v>
      </c>
      <c r="AA514" s="59">
        <v>3</v>
      </c>
      <c r="AB514" s="59">
        <v>2</v>
      </c>
      <c r="AC514" s="132">
        <v>5</v>
      </c>
      <c r="AD514" s="61">
        <v>1</v>
      </c>
      <c r="AE514" s="59">
        <v>1</v>
      </c>
      <c r="AF514" s="59">
        <v>4</v>
      </c>
      <c r="AG514" s="132">
        <v>3</v>
      </c>
      <c r="AH514" s="61">
        <v>1</v>
      </c>
      <c r="AI514" s="132">
        <v>4</v>
      </c>
      <c r="AJ514" s="64">
        <f>IFERROR(VLOOKUP($B514,STOCK!$A:$H,3,0)," ")</f>
        <v>6</v>
      </c>
      <c r="AK514" s="65">
        <f>IFERROR(VLOOKUP($B514,STOCK!$A:$H,4,0)," ")</f>
        <v>5</v>
      </c>
      <c r="AL514" s="65">
        <f>IFERROR(VLOOKUP($B514,STOCK!$A:$H,5,0)," ")</f>
        <v>6</v>
      </c>
      <c r="AM514" s="65">
        <f>IFERROR(VLOOKUP($B514,STOCK!$A:$H,6,0)," ")</f>
        <v>3</v>
      </c>
      <c r="AN514" s="65">
        <f>IFERROR(VLOOKUP($B514,STOCK!$A:$H,7,0)," ")</f>
        <v>9</v>
      </c>
      <c r="AO514" s="65">
        <f>IFERROR(VLOOKUP($B514,STOCK!$A:$H,8,0)," ")</f>
        <v>0</v>
      </c>
      <c r="AP514" s="62">
        <f t="shared" si="91"/>
        <v>90</v>
      </c>
      <c r="AQ514" s="50" t="str">
        <f t="shared" si="92"/>
        <v>SV</v>
      </c>
      <c r="AR514" s="50">
        <f t="shared" si="93"/>
        <v>180</v>
      </c>
      <c r="AS514" s="50">
        <f t="shared" si="94"/>
        <v>18</v>
      </c>
      <c r="AT514" s="50">
        <f t="shared" si="95"/>
        <v>90</v>
      </c>
      <c r="AU514" s="63" t="str">
        <f t="shared" si="102"/>
        <v>Q</v>
      </c>
      <c r="AV514" s="67">
        <v>33600.000059999998</v>
      </c>
      <c r="AW514" s="133">
        <v>33568.93518</v>
      </c>
      <c r="AX514" s="49">
        <v>39900</v>
      </c>
      <c r="AY514" s="51">
        <f t="shared" si="96"/>
        <v>0.18749999787946425</v>
      </c>
      <c r="AZ514" s="51">
        <f t="shared" si="97"/>
        <v>0.15789473533834592</v>
      </c>
      <c r="BA514" s="49">
        <v>38900</v>
      </c>
      <c r="BB514" s="52">
        <v>3</v>
      </c>
      <c r="BC514" s="51">
        <f t="shared" si="98"/>
        <v>0.15773809317070575</v>
      </c>
      <c r="BD514" s="51">
        <f t="shared" si="99"/>
        <v>0.13624678508997434</v>
      </c>
      <c r="BE514" s="49">
        <v>37900</v>
      </c>
      <c r="BF514" s="52">
        <v>6</v>
      </c>
      <c r="BG514" s="51">
        <f t="shared" si="100"/>
        <v>0.12797618846194725</v>
      </c>
      <c r="BH514" s="51">
        <f t="shared" si="101"/>
        <v>0.11345646279683382</v>
      </c>
      <c r="BI514" s="282">
        <f t="shared" si="103"/>
        <v>15</v>
      </c>
    </row>
    <row r="515" spans="1:61" hidden="1">
      <c r="A515" s="54" t="s">
        <v>150</v>
      </c>
      <c r="B515" s="55" t="s">
        <v>1779</v>
      </c>
      <c r="C515" s="55" t="s">
        <v>1780</v>
      </c>
      <c r="D515" s="44" t="s">
        <v>1781</v>
      </c>
      <c r="E515" s="56">
        <v>6</v>
      </c>
      <c r="F515" s="46" t="s">
        <v>5814</v>
      </c>
      <c r="G515" s="47" t="s">
        <v>5814</v>
      </c>
      <c r="H515" s="47" t="s">
        <v>5882</v>
      </c>
      <c r="I515" s="48" t="s">
        <v>6033</v>
      </c>
      <c r="J515" s="48" t="s">
        <v>6034</v>
      </c>
      <c r="K515" s="48" t="s">
        <v>6035</v>
      </c>
      <c r="L515" s="45">
        <v>35</v>
      </c>
      <c r="M515" s="47" t="s">
        <v>6036</v>
      </c>
      <c r="N515" s="60">
        <v>0</v>
      </c>
      <c r="O515" s="58">
        <v>0</v>
      </c>
      <c r="P515" s="58">
        <v>0</v>
      </c>
      <c r="Q515" s="132">
        <v>1</v>
      </c>
      <c r="R515" s="60">
        <v>0</v>
      </c>
      <c r="S515" s="58">
        <v>0</v>
      </c>
      <c r="T515" s="58">
        <v>2</v>
      </c>
      <c r="U515" s="132">
        <v>2</v>
      </c>
      <c r="V515" s="58">
        <v>1</v>
      </c>
      <c r="W515" s="58">
        <v>0</v>
      </c>
      <c r="X515" s="58">
        <v>1</v>
      </c>
      <c r="Y515" s="132">
        <v>1</v>
      </c>
      <c r="Z515" s="61">
        <v>1</v>
      </c>
      <c r="AA515" s="59">
        <v>0</v>
      </c>
      <c r="AB515" s="59">
        <v>0</v>
      </c>
      <c r="AC515" s="132">
        <v>1</v>
      </c>
      <c r="AD515" s="61">
        <v>0</v>
      </c>
      <c r="AE515" s="59">
        <v>3</v>
      </c>
      <c r="AF515" s="59">
        <v>1</v>
      </c>
      <c r="AG515" s="132">
        <v>1</v>
      </c>
      <c r="AH515" s="61">
        <v>0</v>
      </c>
      <c r="AI515" s="132">
        <v>0</v>
      </c>
      <c r="AJ515" s="64">
        <f>IFERROR(VLOOKUP($B515,STOCK!$A:$H,3,0)," ")</f>
        <v>16</v>
      </c>
      <c r="AK515" s="65">
        <f>IFERROR(VLOOKUP($B515,STOCK!$A:$H,4,0)," ")</f>
        <v>8</v>
      </c>
      <c r="AL515" s="65">
        <f>IFERROR(VLOOKUP($B515,STOCK!$A:$H,5,0)," ")</f>
        <v>10</v>
      </c>
      <c r="AM515" s="65">
        <f>IFERROR(VLOOKUP($B515,STOCK!$A:$H,6,0)," ")</f>
        <v>6</v>
      </c>
      <c r="AN515" s="65">
        <f>IFERROR(VLOOKUP($B515,STOCK!$A:$H,7,0)," ")</f>
        <v>5</v>
      </c>
      <c r="AO515" s="65">
        <f>IFERROR(VLOOKUP($B515,STOCK!$A:$H,8,0)," ")</f>
        <v>3</v>
      </c>
      <c r="AP515" s="62">
        <f t="shared" si="91"/>
        <v>480</v>
      </c>
      <c r="AQ515" s="50">
        <f t="shared" si="92"/>
        <v>120</v>
      </c>
      <c r="AR515" s="50">
        <f t="shared" si="93"/>
        <v>300</v>
      </c>
      <c r="AS515" s="50">
        <f t="shared" si="94"/>
        <v>180</v>
      </c>
      <c r="AT515" s="50">
        <f t="shared" si="95"/>
        <v>150</v>
      </c>
      <c r="AU515" s="63" t="str">
        <f t="shared" si="102"/>
        <v>SV</v>
      </c>
      <c r="AV515" s="67">
        <v>68640</v>
      </c>
      <c r="AW515" s="133">
        <v>68640</v>
      </c>
      <c r="AX515" s="49">
        <v>79900</v>
      </c>
      <c r="AY515" s="51">
        <f t="shared" si="96"/>
        <v>0.16404428904428903</v>
      </c>
      <c r="AZ515" s="51">
        <f t="shared" si="97"/>
        <v>0.14092615769712141</v>
      </c>
      <c r="BA515" s="49">
        <v>76900</v>
      </c>
      <c r="BB515" s="52">
        <v>3</v>
      </c>
      <c r="BC515" s="51">
        <f t="shared" si="98"/>
        <v>0.12033799533799527</v>
      </c>
      <c r="BD515" s="51">
        <f t="shared" si="99"/>
        <v>0.10741222366710013</v>
      </c>
      <c r="BE515" s="49">
        <v>0</v>
      </c>
      <c r="BF515" s="52">
        <v>0</v>
      </c>
      <c r="BG515" s="51">
        <f t="shared" si="100"/>
        <v>-1</v>
      </c>
      <c r="BH515" s="51">
        <f t="shared" si="101"/>
        <v>0</v>
      </c>
      <c r="BI515" s="282">
        <f t="shared" si="103"/>
        <v>6</v>
      </c>
    </row>
    <row r="516" spans="1:61" hidden="1">
      <c r="A516" s="54" t="s">
        <v>150</v>
      </c>
      <c r="B516" s="55" t="s">
        <v>1782</v>
      </c>
      <c r="C516" s="55" t="s">
        <v>1783</v>
      </c>
      <c r="D516" s="44" t="s">
        <v>1784</v>
      </c>
      <c r="E516" s="56">
        <v>12</v>
      </c>
      <c r="F516" s="46" t="s">
        <v>5814</v>
      </c>
      <c r="G516" s="47" t="s">
        <v>5814</v>
      </c>
      <c r="H516" s="47" t="s">
        <v>5882</v>
      </c>
      <c r="I516" s="48" t="s">
        <v>6033</v>
      </c>
      <c r="J516" s="48" t="s">
        <v>6034</v>
      </c>
      <c r="K516" s="48" t="s">
        <v>6035</v>
      </c>
      <c r="L516" s="45">
        <v>35</v>
      </c>
      <c r="M516" s="47" t="s">
        <v>6036</v>
      </c>
      <c r="N516" s="60">
        <v>0</v>
      </c>
      <c r="O516" s="58">
        <v>2</v>
      </c>
      <c r="P516" s="58">
        <v>4</v>
      </c>
      <c r="Q516" s="132">
        <v>4</v>
      </c>
      <c r="R516" s="60">
        <v>7</v>
      </c>
      <c r="S516" s="58">
        <v>1</v>
      </c>
      <c r="T516" s="58">
        <v>2</v>
      </c>
      <c r="U516" s="132">
        <v>7</v>
      </c>
      <c r="V516" s="58">
        <v>1</v>
      </c>
      <c r="W516" s="58">
        <v>1</v>
      </c>
      <c r="X516" s="58">
        <v>6</v>
      </c>
      <c r="Y516" s="132">
        <v>4</v>
      </c>
      <c r="Z516" s="61">
        <v>1</v>
      </c>
      <c r="AA516" s="59">
        <v>1</v>
      </c>
      <c r="AB516" s="59">
        <v>0</v>
      </c>
      <c r="AC516" s="132">
        <v>0</v>
      </c>
      <c r="AD516" s="61">
        <v>3</v>
      </c>
      <c r="AE516" s="59">
        <v>3</v>
      </c>
      <c r="AF516" s="59">
        <v>6</v>
      </c>
      <c r="AG516" s="132">
        <v>6</v>
      </c>
      <c r="AH516" s="61">
        <v>0</v>
      </c>
      <c r="AI516" s="132">
        <v>0</v>
      </c>
      <c r="AJ516" s="64">
        <f>IFERROR(VLOOKUP($B516,STOCK!$A:$H,3,0)," ")</f>
        <v>15</v>
      </c>
      <c r="AK516" s="65">
        <f>IFERROR(VLOOKUP($B516,STOCK!$A:$H,4,0)," ")</f>
        <v>6</v>
      </c>
      <c r="AL516" s="65">
        <f>IFERROR(VLOOKUP($B516,STOCK!$A:$H,5,0)," ")</f>
        <v>10</v>
      </c>
      <c r="AM516" s="65">
        <f>IFERROR(VLOOKUP($B516,STOCK!$A:$H,6,0)," ")</f>
        <v>9</v>
      </c>
      <c r="AN516" s="65">
        <f>IFERROR(VLOOKUP($B516,STOCK!$A:$H,7,0)," ")</f>
        <v>8</v>
      </c>
      <c r="AO516" s="65">
        <f>IFERROR(VLOOKUP($B516,STOCK!$A:$H,8,0)," ")</f>
        <v>6</v>
      </c>
      <c r="AP516" s="62">
        <f t="shared" ref="AP516:AP579" si="104">IF($AJ516&lt;1,"Q",IF(Q516=0,"SV",IFERROR((AJ516/$Q516*30),0)))</f>
        <v>112.5</v>
      </c>
      <c r="AQ516" s="50">
        <f t="shared" ref="AQ516:AQ579" si="105">IF($AK516&lt;1,"Q",IF(U516=0,"SV",IFERROR((AK516/$U516*30),0)))</f>
        <v>25.714285714285712</v>
      </c>
      <c r="AR516" s="50">
        <f t="shared" ref="AR516:AR579" si="106">IF($AL516&lt;1,"Q",IF(Y516=0,"SV",IFERROR((AL516/$Y516*30),0)))</f>
        <v>75</v>
      </c>
      <c r="AS516" s="50" t="str">
        <f t="shared" ref="AS516:AS579" si="107">IF($AM516&lt;1,"Q",IF(AC516=0,"SV",IFERROR((AM516/$AC516*30),0)))</f>
        <v>SV</v>
      </c>
      <c r="AT516" s="50">
        <f t="shared" ref="AT516:AT579" si="108">IF($AN516&lt;1,"Q",IF(AG516=0,"SV",IFERROR((AN516/$AG516*30),0)))</f>
        <v>40</v>
      </c>
      <c r="AU516" s="63" t="str">
        <f t="shared" si="102"/>
        <v>SV</v>
      </c>
      <c r="AV516" s="67">
        <v>12870</v>
      </c>
      <c r="AW516" s="133">
        <v>12870.076779999999</v>
      </c>
      <c r="AX516" s="49">
        <v>14900</v>
      </c>
      <c r="AY516" s="51">
        <f t="shared" ref="AY516:AY579" si="109">+AX516/AV516-1</f>
        <v>0.15773115773115776</v>
      </c>
      <c r="AZ516" s="51">
        <f t="shared" ref="AZ516:AZ579" si="110">+(AX516-AV516)/AX516</f>
        <v>0.13624161073825503</v>
      </c>
      <c r="BA516" s="49">
        <v>14500</v>
      </c>
      <c r="BB516" s="52">
        <v>3</v>
      </c>
      <c r="BC516" s="51">
        <f t="shared" ref="BC516:BC579" si="111">+BA516/AV516-1</f>
        <v>0.12665112665112654</v>
      </c>
      <c r="BD516" s="51">
        <f t="shared" ref="BD516:BD579" si="112">IFERROR((BA516-AV516)/BA516,0)</f>
        <v>0.11241379310344828</v>
      </c>
      <c r="BE516" s="49">
        <v>0</v>
      </c>
      <c r="BF516" s="52">
        <v>0</v>
      </c>
      <c r="BG516" s="51">
        <f t="shared" ref="BG516:BG579" si="113">+BE516/AV516-1</f>
        <v>-1</v>
      </c>
      <c r="BH516" s="51">
        <f t="shared" ref="BH516:BH579" si="114">IFERROR((BE516-AV516)/BE516,0)</f>
        <v>0</v>
      </c>
      <c r="BI516" s="282">
        <f t="shared" si="103"/>
        <v>21</v>
      </c>
    </row>
    <row r="517" spans="1:61" hidden="1">
      <c r="A517" s="54" t="s">
        <v>150</v>
      </c>
      <c r="B517" s="55" t="s">
        <v>1785</v>
      </c>
      <c r="C517" s="55" t="s">
        <v>1786</v>
      </c>
      <c r="D517" s="44" t="s">
        <v>1787</v>
      </c>
      <c r="E517" s="56">
        <v>12</v>
      </c>
      <c r="F517" s="46" t="s">
        <v>5814</v>
      </c>
      <c r="G517" s="47" t="s">
        <v>5814</v>
      </c>
      <c r="H517" s="47" t="s">
        <v>5882</v>
      </c>
      <c r="I517" s="48" t="s">
        <v>6033</v>
      </c>
      <c r="J517" s="48" t="s">
        <v>6034</v>
      </c>
      <c r="K517" s="48" t="s">
        <v>6035</v>
      </c>
      <c r="L517" s="45">
        <v>35</v>
      </c>
      <c r="M517" s="47" t="s">
        <v>6036</v>
      </c>
      <c r="N517" s="60">
        <v>0</v>
      </c>
      <c r="O517" s="58">
        <v>2</v>
      </c>
      <c r="P517" s="58">
        <v>2</v>
      </c>
      <c r="Q517" s="132">
        <v>1</v>
      </c>
      <c r="R517" s="60">
        <v>1</v>
      </c>
      <c r="S517" s="58">
        <v>1</v>
      </c>
      <c r="T517" s="58">
        <v>2</v>
      </c>
      <c r="U517" s="132">
        <v>2</v>
      </c>
      <c r="V517" s="58">
        <v>2</v>
      </c>
      <c r="W517" s="58">
        <v>0</v>
      </c>
      <c r="X517" s="58">
        <v>1</v>
      </c>
      <c r="Y517" s="132">
        <v>1</v>
      </c>
      <c r="Z517" s="61">
        <v>0</v>
      </c>
      <c r="AA517" s="59">
        <v>0</v>
      </c>
      <c r="AB517" s="59">
        <v>0</v>
      </c>
      <c r="AC517" s="132">
        <v>1</v>
      </c>
      <c r="AD517" s="61">
        <v>2</v>
      </c>
      <c r="AE517" s="59">
        <v>0</v>
      </c>
      <c r="AF517" s="59">
        <v>1</v>
      </c>
      <c r="AG517" s="132">
        <v>2</v>
      </c>
      <c r="AH517" s="61">
        <v>0</v>
      </c>
      <c r="AI517" s="132">
        <v>0</v>
      </c>
      <c r="AJ517" s="64">
        <f>IFERROR(VLOOKUP($B517,STOCK!$A:$H,3,0)," ")</f>
        <v>12</v>
      </c>
      <c r="AK517" s="65">
        <f>IFERROR(VLOOKUP($B517,STOCK!$A:$H,4,0)," ")</f>
        <v>7</v>
      </c>
      <c r="AL517" s="65">
        <f>IFERROR(VLOOKUP($B517,STOCK!$A:$H,5,0)," ")</f>
        <v>9</v>
      </c>
      <c r="AM517" s="65">
        <f>IFERROR(VLOOKUP($B517,STOCK!$A:$H,6,0)," ")</f>
        <v>3</v>
      </c>
      <c r="AN517" s="65">
        <f>IFERROR(VLOOKUP($B517,STOCK!$A:$H,7,0)," ")</f>
        <v>3</v>
      </c>
      <c r="AO517" s="65">
        <f>IFERROR(VLOOKUP($B517,STOCK!$A:$H,8,0)," ")</f>
        <v>0</v>
      </c>
      <c r="AP517" s="62">
        <f t="shared" si="104"/>
        <v>360</v>
      </c>
      <c r="AQ517" s="50">
        <f t="shared" si="105"/>
        <v>105</v>
      </c>
      <c r="AR517" s="50">
        <f t="shared" si="106"/>
        <v>270</v>
      </c>
      <c r="AS517" s="50">
        <f t="shared" si="107"/>
        <v>90</v>
      </c>
      <c r="AT517" s="50">
        <f t="shared" si="108"/>
        <v>45</v>
      </c>
      <c r="AU517" s="63" t="str">
        <f t="shared" ref="AU517:AU580" si="115">IF($AO517&lt;1,"Q",IF(AI517=0,"SV",IFERROR((AO517/$AI517*30),0)))</f>
        <v>Q</v>
      </c>
      <c r="AV517" s="67">
        <v>32760.000019999999</v>
      </c>
      <c r="AW517" s="133">
        <v>32760.045450000001</v>
      </c>
      <c r="AX517" s="49">
        <v>37900</v>
      </c>
      <c r="AY517" s="51">
        <f t="shared" si="109"/>
        <v>0.15689865619236953</v>
      </c>
      <c r="AZ517" s="51">
        <f t="shared" si="110"/>
        <v>0.13562005224274407</v>
      </c>
      <c r="BA517" s="49">
        <v>36900</v>
      </c>
      <c r="BB517" s="52">
        <v>3</v>
      </c>
      <c r="BC517" s="51">
        <f t="shared" si="111"/>
        <v>0.12637362568597466</v>
      </c>
      <c r="BD517" s="51">
        <f t="shared" si="112"/>
        <v>0.1121951214092141</v>
      </c>
      <c r="BE517" s="49">
        <v>0</v>
      </c>
      <c r="BF517" s="52">
        <v>0</v>
      </c>
      <c r="BG517" s="51">
        <f t="shared" si="113"/>
        <v>-1</v>
      </c>
      <c r="BH517" s="51">
        <f t="shared" si="114"/>
        <v>0</v>
      </c>
      <c r="BI517" s="282">
        <f t="shared" ref="BI517:BI580" si="116">+U517+Y517+AC517+AG517+AI517+Q517</f>
        <v>7</v>
      </c>
    </row>
    <row r="518" spans="1:61" hidden="1">
      <c r="A518" s="54" t="s">
        <v>150</v>
      </c>
      <c r="B518" s="55" t="s">
        <v>1788</v>
      </c>
      <c r="C518" s="55" t="s">
        <v>1789</v>
      </c>
      <c r="D518" s="44" t="s">
        <v>1790</v>
      </c>
      <c r="E518" s="56">
        <v>12</v>
      </c>
      <c r="F518" s="46" t="s">
        <v>5814</v>
      </c>
      <c r="G518" s="47" t="s">
        <v>5814</v>
      </c>
      <c r="H518" s="47" t="s">
        <v>5882</v>
      </c>
      <c r="I518" s="48" t="s">
        <v>6033</v>
      </c>
      <c r="J518" s="48" t="s">
        <v>6034</v>
      </c>
      <c r="K518" s="48" t="s">
        <v>6035</v>
      </c>
      <c r="L518" s="45">
        <v>35</v>
      </c>
      <c r="M518" s="47" t="s">
        <v>6036</v>
      </c>
      <c r="N518" s="60">
        <v>1</v>
      </c>
      <c r="O518" s="58">
        <v>0</v>
      </c>
      <c r="P518" s="58">
        <v>2</v>
      </c>
      <c r="Q518" s="132">
        <v>1</v>
      </c>
      <c r="R518" s="60">
        <v>0</v>
      </c>
      <c r="S518" s="58">
        <v>1</v>
      </c>
      <c r="T518" s="58">
        <v>0</v>
      </c>
      <c r="U518" s="132">
        <v>0</v>
      </c>
      <c r="V518" s="58">
        <v>1</v>
      </c>
      <c r="W518" s="58">
        <v>1</v>
      </c>
      <c r="X518" s="58">
        <v>2</v>
      </c>
      <c r="Y518" s="132">
        <v>4</v>
      </c>
      <c r="Z518" s="61">
        <v>1</v>
      </c>
      <c r="AA518" s="59">
        <v>1</v>
      </c>
      <c r="AB518" s="59">
        <v>0</v>
      </c>
      <c r="AC518" s="132">
        <v>2</v>
      </c>
      <c r="AD518" s="61">
        <v>2</v>
      </c>
      <c r="AE518" s="59">
        <v>0</v>
      </c>
      <c r="AF518" s="59">
        <v>1</v>
      </c>
      <c r="AG518" s="132">
        <v>0</v>
      </c>
      <c r="AH518" s="61">
        <v>0</v>
      </c>
      <c r="AI518" s="132">
        <v>0</v>
      </c>
      <c r="AJ518" s="64">
        <f>IFERROR(VLOOKUP($B518,STOCK!$A:$H,3,0)," ")</f>
        <v>9</v>
      </c>
      <c r="AK518" s="65">
        <f>IFERROR(VLOOKUP($B518,STOCK!$A:$H,4,0)," ")</f>
        <v>0</v>
      </c>
      <c r="AL518" s="65">
        <f>IFERROR(VLOOKUP($B518,STOCK!$A:$H,5,0)," ")</f>
        <v>7</v>
      </c>
      <c r="AM518" s="65">
        <f>IFERROR(VLOOKUP($B518,STOCK!$A:$H,6,0)," ")</f>
        <v>5</v>
      </c>
      <c r="AN518" s="65">
        <f>IFERROR(VLOOKUP($B518,STOCK!$A:$H,7,0)," ")</f>
        <v>5</v>
      </c>
      <c r="AO518" s="65">
        <f>IFERROR(VLOOKUP($B518,STOCK!$A:$H,8,0)," ")</f>
        <v>6</v>
      </c>
      <c r="AP518" s="62">
        <f t="shared" si="104"/>
        <v>270</v>
      </c>
      <c r="AQ518" s="50" t="str">
        <f t="shared" si="105"/>
        <v>Q</v>
      </c>
      <c r="AR518" s="50">
        <f t="shared" si="106"/>
        <v>52.5</v>
      </c>
      <c r="AS518" s="50">
        <f t="shared" si="107"/>
        <v>75</v>
      </c>
      <c r="AT518" s="50" t="str">
        <f t="shared" si="108"/>
        <v>SV</v>
      </c>
      <c r="AU518" s="63" t="str">
        <f t="shared" si="115"/>
        <v>SV</v>
      </c>
      <c r="AV518" s="67">
        <v>32760.000019999999</v>
      </c>
      <c r="AW518" s="133">
        <v>32760.106500000002</v>
      </c>
      <c r="AX518" s="49">
        <v>37900</v>
      </c>
      <c r="AY518" s="51">
        <f t="shared" si="109"/>
        <v>0.15689865619236953</v>
      </c>
      <c r="AZ518" s="51">
        <f t="shared" si="110"/>
        <v>0.13562005224274407</v>
      </c>
      <c r="BA518" s="49">
        <v>36900</v>
      </c>
      <c r="BB518" s="52">
        <v>3</v>
      </c>
      <c r="BC518" s="51">
        <f t="shared" si="111"/>
        <v>0.12637362568597466</v>
      </c>
      <c r="BD518" s="51">
        <f t="shared" si="112"/>
        <v>0.1121951214092141</v>
      </c>
      <c r="BE518" s="49">
        <v>0</v>
      </c>
      <c r="BF518" s="52">
        <v>0</v>
      </c>
      <c r="BG518" s="51">
        <f t="shared" si="113"/>
        <v>-1</v>
      </c>
      <c r="BH518" s="51">
        <f t="shared" si="114"/>
        <v>0</v>
      </c>
      <c r="BI518" s="282">
        <f t="shared" si="116"/>
        <v>7</v>
      </c>
    </row>
    <row r="519" spans="1:61" hidden="1">
      <c r="A519" s="54" t="s">
        <v>150</v>
      </c>
      <c r="B519" s="55" t="s">
        <v>1791</v>
      </c>
      <c r="C519" s="55" t="s">
        <v>1792</v>
      </c>
      <c r="D519" s="44" t="s">
        <v>1793</v>
      </c>
      <c r="E519" s="56">
        <v>12</v>
      </c>
      <c r="F519" s="46" t="s">
        <v>5814</v>
      </c>
      <c r="G519" s="47" t="s">
        <v>5814</v>
      </c>
      <c r="H519" s="47" t="s">
        <v>5882</v>
      </c>
      <c r="I519" s="48" t="s">
        <v>6033</v>
      </c>
      <c r="J519" s="48" t="s">
        <v>6034</v>
      </c>
      <c r="K519" s="48" t="s">
        <v>6035</v>
      </c>
      <c r="L519" s="45">
        <v>35</v>
      </c>
      <c r="M519" s="47" t="s">
        <v>6036</v>
      </c>
      <c r="N519" s="60">
        <v>5</v>
      </c>
      <c r="O519" s="58">
        <v>0</v>
      </c>
      <c r="P519" s="58">
        <v>1</v>
      </c>
      <c r="Q519" s="132">
        <v>1</v>
      </c>
      <c r="R519" s="60">
        <v>1</v>
      </c>
      <c r="S519" s="58">
        <v>1</v>
      </c>
      <c r="T519" s="58">
        <v>0</v>
      </c>
      <c r="U519" s="132">
        <v>0</v>
      </c>
      <c r="V519" s="58">
        <v>2</v>
      </c>
      <c r="W519" s="58">
        <v>2</v>
      </c>
      <c r="X519" s="58">
        <v>3</v>
      </c>
      <c r="Y519" s="132">
        <v>2</v>
      </c>
      <c r="Z519" s="61">
        <v>4</v>
      </c>
      <c r="AA519" s="59">
        <v>3</v>
      </c>
      <c r="AB519" s="59">
        <v>2</v>
      </c>
      <c r="AC519" s="132">
        <v>3</v>
      </c>
      <c r="AD519" s="61">
        <v>4</v>
      </c>
      <c r="AE519" s="59">
        <v>5</v>
      </c>
      <c r="AF519" s="59">
        <v>3</v>
      </c>
      <c r="AG519" s="132">
        <v>1</v>
      </c>
      <c r="AH519" s="61">
        <v>0</v>
      </c>
      <c r="AI519" s="132">
        <v>2</v>
      </c>
      <c r="AJ519" s="64">
        <f>IFERROR(VLOOKUP($B519,STOCK!$A:$H,3,0)," ")</f>
        <v>8</v>
      </c>
      <c r="AK519" s="65">
        <f>IFERROR(VLOOKUP($B519,STOCK!$A:$H,4,0)," ")</f>
        <v>0</v>
      </c>
      <c r="AL519" s="65">
        <f>IFERROR(VLOOKUP($B519,STOCK!$A:$H,5,0)," ")</f>
        <v>5</v>
      </c>
      <c r="AM519" s="65">
        <f>IFERROR(VLOOKUP($B519,STOCK!$A:$H,6,0)," ")</f>
        <v>5</v>
      </c>
      <c r="AN519" s="65">
        <f>IFERROR(VLOOKUP($B519,STOCK!$A:$H,7,0)," ")</f>
        <v>13</v>
      </c>
      <c r="AO519" s="65">
        <f>IFERROR(VLOOKUP($B519,STOCK!$A:$H,8,0)," ")</f>
        <v>6</v>
      </c>
      <c r="AP519" s="62">
        <f t="shared" si="104"/>
        <v>240</v>
      </c>
      <c r="AQ519" s="50" t="str">
        <f t="shared" si="105"/>
        <v>Q</v>
      </c>
      <c r="AR519" s="50">
        <f t="shared" si="106"/>
        <v>75</v>
      </c>
      <c r="AS519" s="50">
        <f t="shared" si="107"/>
        <v>50</v>
      </c>
      <c r="AT519" s="50">
        <f t="shared" si="108"/>
        <v>390</v>
      </c>
      <c r="AU519" s="63">
        <f t="shared" si="115"/>
        <v>90</v>
      </c>
      <c r="AV519" s="67">
        <v>12870</v>
      </c>
      <c r="AW519" s="133">
        <v>12870</v>
      </c>
      <c r="AX519" s="49">
        <v>14900</v>
      </c>
      <c r="AY519" s="51">
        <f t="shared" si="109"/>
        <v>0.15773115773115776</v>
      </c>
      <c r="AZ519" s="51">
        <f t="shared" si="110"/>
        <v>0.13624161073825503</v>
      </c>
      <c r="BA519" s="49">
        <v>14500</v>
      </c>
      <c r="BB519" s="52">
        <v>3</v>
      </c>
      <c r="BC519" s="51">
        <f t="shared" si="111"/>
        <v>0.12665112665112654</v>
      </c>
      <c r="BD519" s="51">
        <f t="shared" si="112"/>
        <v>0.11241379310344828</v>
      </c>
      <c r="BE519" s="49">
        <v>0</v>
      </c>
      <c r="BF519" s="52">
        <v>0</v>
      </c>
      <c r="BG519" s="51">
        <f t="shared" si="113"/>
        <v>-1</v>
      </c>
      <c r="BH519" s="51">
        <f t="shared" si="114"/>
        <v>0</v>
      </c>
      <c r="BI519" s="282">
        <f t="shared" si="116"/>
        <v>9</v>
      </c>
    </row>
    <row r="520" spans="1:61" hidden="1">
      <c r="A520" s="54" t="s">
        <v>150</v>
      </c>
      <c r="B520" s="55" t="s">
        <v>1794</v>
      </c>
      <c r="C520" s="55" t="s">
        <v>1795</v>
      </c>
      <c r="D520" s="44" t="s">
        <v>1796</v>
      </c>
      <c r="E520" s="56">
        <v>12</v>
      </c>
      <c r="F520" s="46" t="s">
        <v>5814</v>
      </c>
      <c r="G520" s="47" t="s">
        <v>5814</v>
      </c>
      <c r="H520" s="47" t="s">
        <v>5882</v>
      </c>
      <c r="I520" s="48" t="s">
        <v>6033</v>
      </c>
      <c r="J520" s="48" t="s">
        <v>6034</v>
      </c>
      <c r="K520" s="48" t="s">
        <v>6035</v>
      </c>
      <c r="L520" s="45">
        <v>35</v>
      </c>
      <c r="M520" s="47" t="s">
        <v>6036</v>
      </c>
      <c r="N520" s="60">
        <v>3</v>
      </c>
      <c r="O520" s="58">
        <v>2</v>
      </c>
      <c r="P520" s="58">
        <v>3</v>
      </c>
      <c r="Q520" s="132">
        <v>2</v>
      </c>
      <c r="R520" s="60">
        <v>2</v>
      </c>
      <c r="S520" s="58">
        <v>0</v>
      </c>
      <c r="T520" s="58">
        <v>1</v>
      </c>
      <c r="U520" s="132">
        <v>1</v>
      </c>
      <c r="V520" s="58">
        <v>1</v>
      </c>
      <c r="W520" s="58">
        <v>2</v>
      </c>
      <c r="X520" s="58">
        <v>0</v>
      </c>
      <c r="Y520" s="132">
        <v>0</v>
      </c>
      <c r="Z520" s="61">
        <v>2</v>
      </c>
      <c r="AA520" s="59">
        <v>2</v>
      </c>
      <c r="AB520" s="59">
        <v>0</v>
      </c>
      <c r="AC520" s="132">
        <v>2</v>
      </c>
      <c r="AD520" s="61">
        <v>3</v>
      </c>
      <c r="AE520" s="59">
        <v>0</v>
      </c>
      <c r="AF520" s="59">
        <v>3</v>
      </c>
      <c r="AG520" s="132">
        <v>3</v>
      </c>
      <c r="AH520" s="61">
        <v>0</v>
      </c>
      <c r="AI520" s="132">
        <v>1</v>
      </c>
      <c r="AJ520" s="64">
        <f>IFERROR(VLOOKUP($B520,STOCK!$A:$H,3,0)," ")</f>
        <v>7</v>
      </c>
      <c r="AK520" s="65">
        <f>IFERROR(VLOOKUP($B520,STOCK!$A:$H,4,0)," ")</f>
        <v>0</v>
      </c>
      <c r="AL520" s="65">
        <f>IFERROR(VLOOKUP($B520,STOCK!$A:$H,5,0)," ")</f>
        <v>5</v>
      </c>
      <c r="AM520" s="65">
        <f>IFERROR(VLOOKUP($B520,STOCK!$A:$H,6,0)," ")</f>
        <v>7</v>
      </c>
      <c r="AN520" s="65">
        <f>IFERROR(VLOOKUP($B520,STOCK!$A:$H,7,0)," ")</f>
        <v>6</v>
      </c>
      <c r="AO520" s="65">
        <f>IFERROR(VLOOKUP($B520,STOCK!$A:$H,8,0)," ")</f>
        <v>6</v>
      </c>
      <c r="AP520" s="62">
        <f t="shared" si="104"/>
        <v>105</v>
      </c>
      <c r="AQ520" s="50" t="str">
        <f t="shared" si="105"/>
        <v>Q</v>
      </c>
      <c r="AR520" s="50" t="str">
        <f t="shared" si="106"/>
        <v>SV</v>
      </c>
      <c r="AS520" s="50">
        <f t="shared" si="107"/>
        <v>105</v>
      </c>
      <c r="AT520" s="50">
        <f t="shared" si="108"/>
        <v>60</v>
      </c>
      <c r="AU520" s="63">
        <f t="shared" si="115"/>
        <v>180</v>
      </c>
      <c r="AV520" s="67">
        <v>31200.000039999999</v>
      </c>
      <c r="AW520" s="133">
        <v>31200.10036</v>
      </c>
      <c r="AX520" s="49">
        <v>35900</v>
      </c>
      <c r="AY520" s="51">
        <f t="shared" si="109"/>
        <v>0.15064102416584491</v>
      </c>
      <c r="AZ520" s="51">
        <f t="shared" si="110"/>
        <v>0.13091921894150421</v>
      </c>
      <c r="BA520" s="49">
        <v>34500</v>
      </c>
      <c r="BB520" s="52">
        <v>3</v>
      </c>
      <c r="BC520" s="51">
        <f t="shared" si="111"/>
        <v>0.10576922935157795</v>
      </c>
      <c r="BD520" s="51">
        <f t="shared" si="112"/>
        <v>9.5652172753623213E-2</v>
      </c>
      <c r="BE520" s="49">
        <v>0</v>
      </c>
      <c r="BF520" s="52">
        <v>0</v>
      </c>
      <c r="BG520" s="51">
        <f t="shared" si="113"/>
        <v>-1</v>
      </c>
      <c r="BH520" s="51">
        <f t="shared" si="114"/>
        <v>0</v>
      </c>
      <c r="BI520" s="282">
        <f t="shared" si="116"/>
        <v>9</v>
      </c>
    </row>
    <row r="521" spans="1:61" hidden="1">
      <c r="A521" s="54" t="s">
        <v>150</v>
      </c>
      <c r="B521" s="55" t="s">
        <v>1797</v>
      </c>
      <c r="C521" s="55" t="s">
        <v>1798</v>
      </c>
      <c r="D521" s="44" t="s">
        <v>1799</v>
      </c>
      <c r="E521" s="56">
        <v>12</v>
      </c>
      <c r="F521" s="46" t="s">
        <v>5814</v>
      </c>
      <c r="G521" s="47" t="s">
        <v>5814</v>
      </c>
      <c r="H521" s="47" t="s">
        <v>5882</v>
      </c>
      <c r="I521" s="48" t="s">
        <v>6033</v>
      </c>
      <c r="J521" s="48" t="s">
        <v>6034</v>
      </c>
      <c r="K521" s="48" t="s">
        <v>5951</v>
      </c>
      <c r="L521" s="45">
        <v>2841</v>
      </c>
      <c r="M521" s="47" t="s">
        <v>6037</v>
      </c>
      <c r="N521" s="60">
        <v>2</v>
      </c>
      <c r="O521" s="58">
        <v>11</v>
      </c>
      <c r="P521" s="58">
        <v>3</v>
      </c>
      <c r="Q521" s="132">
        <v>2</v>
      </c>
      <c r="R521" s="60">
        <v>1</v>
      </c>
      <c r="S521" s="58">
        <v>3</v>
      </c>
      <c r="T521" s="58">
        <v>2</v>
      </c>
      <c r="U521" s="132">
        <v>1</v>
      </c>
      <c r="V521" s="58">
        <v>2</v>
      </c>
      <c r="W521" s="58">
        <v>2</v>
      </c>
      <c r="X521" s="58">
        <v>3</v>
      </c>
      <c r="Y521" s="132">
        <v>4</v>
      </c>
      <c r="Z521" s="61">
        <v>2</v>
      </c>
      <c r="AA521" s="59">
        <v>5</v>
      </c>
      <c r="AB521" s="59">
        <v>2</v>
      </c>
      <c r="AC521" s="132">
        <v>3</v>
      </c>
      <c r="AD521" s="61">
        <v>3</v>
      </c>
      <c r="AE521" s="59">
        <v>5</v>
      </c>
      <c r="AF521" s="59">
        <v>0</v>
      </c>
      <c r="AG521" s="132">
        <v>1</v>
      </c>
      <c r="AH521" s="61">
        <v>0</v>
      </c>
      <c r="AI521" s="132">
        <v>1</v>
      </c>
      <c r="AJ521" s="64">
        <f>IFERROR(VLOOKUP($B521,STOCK!$A:$H,3,0)," ")</f>
        <v>8</v>
      </c>
      <c r="AK521" s="65">
        <f>IFERROR(VLOOKUP($B521,STOCK!$A:$H,4,0)," ")</f>
        <v>10</v>
      </c>
      <c r="AL521" s="65">
        <f>IFERROR(VLOOKUP($B521,STOCK!$A:$H,5,0)," ")</f>
        <v>6</v>
      </c>
      <c r="AM521" s="65">
        <f>IFERROR(VLOOKUP($B521,STOCK!$A:$H,6,0)," ")</f>
        <v>4</v>
      </c>
      <c r="AN521" s="65">
        <f>IFERROR(VLOOKUP($B521,STOCK!$A:$H,7,0)," ")</f>
        <v>6</v>
      </c>
      <c r="AO521" s="65">
        <f>IFERROR(VLOOKUP($B521,STOCK!$A:$H,8,0)," ")</f>
        <v>7</v>
      </c>
      <c r="AP521" s="62">
        <f t="shared" si="104"/>
        <v>120</v>
      </c>
      <c r="AQ521" s="50">
        <f t="shared" si="105"/>
        <v>300</v>
      </c>
      <c r="AR521" s="50">
        <f t="shared" si="106"/>
        <v>45</v>
      </c>
      <c r="AS521" s="50">
        <f t="shared" si="107"/>
        <v>40</v>
      </c>
      <c r="AT521" s="50">
        <f t="shared" si="108"/>
        <v>180</v>
      </c>
      <c r="AU521" s="63">
        <f t="shared" si="115"/>
        <v>210</v>
      </c>
      <c r="AV521" s="67">
        <v>19499.999970000001</v>
      </c>
      <c r="AW521" s="133">
        <v>19370.29017</v>
      </c>
      <c r="AX521" s="49">
        <v>22500</v>
      </c>
      <c r="AY521" s="51">
        <f t="shared" si="109"/>
        <v>0.15384615562130177</v>
      </c>
      <c r="AZ521" s="51">
        <f t="shared" si="110"/>
        <v>0.13333333466666664</v>
      </c>
      <c r="BA521" s="49">
        <v>21900</v>
      </c>
      <c r="BB521" s="52">
        <v>3</v>
      </c>
      <c r="BC521" s="51">
        <f t="shared" si="111"/>
        <v>0.12307692480473365</v>
      </c>
      <c r="BD521" s="51">
        <f t="shared" si="112"/>
        <v>0.10958904246575339</v>
      </c>
      <c r="BE521" s="49">
        <v>0</v>
      </c>
      <c r="BF521" s="52">
        <v>0</v>
      </c>
      <c r="BG521" s="51">
        <f t="shared" si="113"/>
        <v>-1</v>
      </c>
      <c r="BH521" s="51">
        <f t="shared" si="114"/>
        <v>0</v>
      </c>
      <c r="BI521" s="282">
        <f t="shared" si="116"/>
        <v>12</v>
      </c>
    </row>
    <row r="522" spans="1:61" hidden="1">
      <c r="A522" s="54" t="s">
        <v>150</v>
      </c>
      <c r="B522" s="55" t="s">
        <v>1800</v>
      </c>
      <c r="C522" s="55" t="s">
        <v>1801</v>
      </c>
      <c r="D522" s="44" t="s">
        <v>1802</v>
      </c>
      <c r="E522" s="56">
        <v>12</v>
      </c>
      <c r="F522" s="46" t="s">
        <v>5814</v>
      </c>
      <c r="G522" s="47" t="s">
        <v>5814</v>
      </c>
      <c r="H522" s="47" t="s">
        <v>5882</v>
      </c>
      <c r="I522" s="48" t="s">
        <v>6033</v>
      </c>
      <c r="J522" s="48" t="s">
        <v>6034</v>
      </c>
      <c r="K522" s="48" t="s">
        <v>5951</v>
      </c>
      <c r="L522" s="45">
        <v>2841</v>
      </c>
      <c r="M522" s="47" t="s">
        <v>6037</v>
      </c>
      <c r="N522" s="60">
        <v>0</v>
      </c>
      <c r="O522" s="58">
        <v>1</v>
      </c>
      <c r="P522" s="58">
        <v>2</v>
      </c>
      <c r="Q522" s="132">
        <v>2</v>
      </c>
      <c r="R522" s="60">
        <v>1</v>
      </c>
      <c r="S522" s="58">
        <v>2</v>
      </c>
      <c r="T522" s="58">
        <v>1</v>
      </c>
      <c r="U522" s="132">
        <v>1</v>
      </c>
      <c r="V522" s="58">
        <v>0</v>
      </c>
      <c r="W522" s="58">
        <v>0</v>
      </c>
      <c r="X522" s="58">
        <v>0</v>
      </c>
      <c r="Y522" s="132">
        <v>0</v>
      </c>
      <c r="Z522" s="61">
        <v>0</v>
      </c>
      <c r="AA522" s="59">
        <v>1</v>
      </c>
      <c r="AB522" s="59">
        <v>1</v>
      </c>
      <c r="AC522" s="132">
        <v>1</v>
      </c>
      <c r="AD522" s="61">
        <v>0</v>
      </c>
      <c r="AE522" s="59">
        <v>1</v>
      </c>
      <c r="AF522" s="59">
        <v>0</v>
      </c>
      <c r="AG522" s="132">
        <v>0</v>
      </c>
      <c r="AH522" s="61">
        <v>0</v>
      </c>
      <c r="AI522" s="132">
        <v>0</v>
      </c>
      <c r="AJ522" s="64">
        <f>IFERROR(VLOOKUP($B522,STOCK!$A:$H,3,0)," ")</f>
        <v>16</v>
      </c>
      <c r="AK522" s="65">
        <f>IFERROR(VLOOKUP($B522,STOCK!$A:$H,4,0)," ")</f>
        <v>21</v>
      </c>
      <c r="AL522" s="65">
        <f>IFERROR(VLOOKUP($B522,STOCK!$A:$H,5,0)," ")</f>
        <v>17</v>
      </c>
      <c r="AM522" s="65">
        <f>IFERROR(VLOOKUP($B522,STOCK!$A:$H,6,0)," ")</f>
        <v>11</v>
      </c>
      <c r="AN522" s="65">
        <f>IFERROR(VLOOKUP($B522,STOCK!$A:$H,7,0)," ")</f>
        <v>26</v>
      </c>
      <c r="AO522" s="65">
        <f>IFERROR(VLOOKUP($B522,STOCK!$A:$H,8,0)," ")</f>
        <v>15</v>
      </c>
      <c r="AP522" s="62">
        <f t="shared" si="104"/>
        <v>240</v>
      </c>
      <c r="AQ522" s="50">
        <f t="shared" si="105"/>
        <v>630</v>
      </c>
      <c r="AR522" s="50" t="str">
        <f t="shared" si="106"/>
        <v>SV</v>
      </c>
      <c r="AS522" s="50">
        <f t="shared" si="107"/>
        <v>330</v>
      </c>
      <c r="AT522" s="50" t="str">
        <f t="shared" si="108"/>
        <v>SV</v>
      </c>
      <c r="AU522" s="63" t="str">
        <f t="shared" si="115"/>
        <v>SV</v>
      </c>
      <c r="AV522" s="67">
        <v>19499.999970000001</v>
      </c>
      <c r="AW522" s="133">
        <v>17912.094639999999</v>
      </c>
      <c r="AX522" s="49">
        <v>22500</v>
      </c>
      <c r="AY522" s="51">
        <f t="shared" si="109"/>
        <v>0.15384615562130177</v>
      </c>
      <c r="AZ522" s="51">
        <f t="shared" si="110"/>
        <v>0.13333333466666664</v>
      </c>
      <c r="BA522" s="49">
        <v>21900</v>
      </c>
      <c r="BB522" s="52">
        <v>3</v>
      </c>
      <c r="BC522" s="51">
        <f t="shared" si="111"/>
        <v>0.12307692480473365</v>
      </c>
      <c r="BD522" s="51">
        <f t="shared" si="112"/>
        <v>0.10958904246575339</v>
      </c>
      <c r="BE522" s="49">
        <v>0</v>
      </c>
      <c r="BF522" s="52">
        <v>0</v>
      </c>
      <c r="BG522" s="51">
        <f t="shared" si="113"/>
        <v>-1</v>
      </c>
      <c r="BH522" s="51">
        <f t="shared" si="114"/>
        <v>0</v>
      </c>
      <c r="BI522" s="282">
        <f t="shared" si="116"/>
        <v>4</v>
      </c>
    </row>
    <row r="523" spans="1:61" hidden="1">
      <c r="A523" s="54" t="s">
        <v>150</v>
      </c>
      <c r="B523" s="55" t="s">
        <v>1803</v>
      </c>
      <c r="C523" s="55" t="s">
        <v>1804</v>
      </c>
      <c r="D523" s="44" t="s">
        <v>1805</v>
      </c>
      <c r="E523" s="56">
        <v>12</v>
      </c>
      <c r="F523" s="46" t="s">
        <v>5814</v>
      </c>
      <c r="G523" s="47" t="s">
        <v>5814</v>
      </c>
      <c r="H523" s="47" t="s">
        <v>5882</v>
      </c>
      <c r="I523" s="48" t="s">
        <v>6038</v>
      </c>
      <c r="J523" s="48" t="s">
        <v>6039</v>
      </c>
      <c r="K523" s="48" t="s">
        <v>5991</v>
      </c>
      <c r="L523" s="45">
        <v>27</v>
      </c>
      <c r="M523" s="47" t="s">
        <v>5871</v>
      </c>
      <c r="N523" s="60">
        <v>0</v>
      </c>
      <c r="O523" s="58">
        <v>0</v>
      </c>
      <c r="P523" s="58">
        <v>0</v>
      </c>
      <c r="Q523" s="132">
        <v>0</v>
      </c>
      <c r="R523" s="60">
        <v>0</v>
      </c>
      <c r="S523" s="58">
        <v>0</v>
      </c>
      <c r="T523" s="58">
        <v>0</v>
      </c>
      <c r="U523" s="132">
        <v>0</v>
      </c>
      <c r="V523" s="58">
        <v>0</v>
      </c>
      <c r="W523" s="58">
        <v>0</v>
      </c>
      <c r="X523" s="58">
        <v>0</v>
      </c>
      <c r="Y523" s="132">
        <v>0</v>
      </c>
      <c r="Z523" s="61">
        <v>0</v>
      </c>
      <c r="AA523" s="59">
        <v>0</v>
      </c>
      <c r="AB523" s="59">
        <v>0</v>
      </c>
      <c r="AC523" s="132">
        <v>0</v>
      </c>
      <c r="AD523" s="61">
        <v>0</v>
      </c>
      <c r="AE523" s="59">
        <v>0</v>
      </c>
      <c r="AF523" s="59">
        <v>0</v>
      </c>
      <c r="AG523" s="132">
        <v>0</v>
      </c>
      <c r="AH523" s="61">
        <v>0</v>
      </c>
      <c r="AI523" s="132">
        <v>0</v>
      </c>
      <c r="AJ523" s="64">
        <f>IFERROR(VLOOKUP($B523,STOCK!$A:$H,3,0)," ")</f>
        <v>6</v>
      </c>
      <c r="AK523" s="65">
        <f>IFERROR(VLOOKUP($B523,STOCK!$A:$H,4,0)," ")</f>
        <v>6</v>
      </c>
      <c r="AL523" s="65">
        <f>IFERROR(VLOOKUP($B523,STOCK!$A:$H,5,0)," ")</f>
        <v>3</v>
      </c>
      <c r="AM523" s="65">
        <f>IFERROR(VLOOKUP($B523,STOCK!$A:$H,6,0)," ")</f>
        <v>3</v>
      </c>
      <c r="AN523" s="65">
        <f>IFERROR(VLOOKUP($B523,STOCK!$A:$H,7,0)," ")</f>
        <v>6</v>
      </c>
      <c r="AO523" s="65">
        <f>IFERROR(VLOOKUP($B523,STOCK!$A:$H,8,0)," ")</f>
        <v>6</v>
      </c>
      <c r="AP523" s="62" t="str">
        <f t="shared" si="104"/>
        <v>SV</v>
      </c>
      <c r="AQ523" s="50" t="str">
        <f t="shared" si="105"/>
        <v>SV</v>
      </c>
      <c r="AR523" s="50" t="str">
        <f t="shared" si="106"/>
        <v>SV</v>
      </c>
      <c r="AS523" s="50" t="str">
        <f t="shared" si="107"/>
        <v>SV</v>
      </c>
      <c r="AT523" s="50" t="str">
        <f t="shared" si="108"/>
        <v>SV</v>
      </c>
      <c r="AU523" s="63" t="str">
        <f t="shared" si="115"/>
        <v>SV</v>
      </c>
      <c r="AV523" s="67">
        <v>166340.99999000001</v>
      </c>
      <c r="AW523" s="133">
        <v>166341.00042999999</v>
      </c>
      <c r="AX523" s="49">
        <v>189900</v>
      </c>
      <c r="AY523" s="51">
        <f t="shared" si="109"/>
        <v>0.14163074654725105</v>
      </c>
      <c r="AZ523" s="51">
        <f t="shared" si="110"/>
        <v>0.12406003164823586</v>
      </c>
      <c r="BA523" s="49">
        <v>184900</v>
      </c>
      <c r="BB523" s="52">
        <v>3</v>
      </c>
      <c r="BC523" s="51">
        <f t="shared" si="111"/>
        <v>0.11157201177770792</v>
      </c>
      <c r="BD523" s="51">
        <f t="shared" si="112"/>
        <v>0.10037317474310432</v>
      </c>
      <c r="BE523" s="49">
        <v>179900</v>
      </c>
      <c r="BF523" s="52">
        <v>6</v>
      </c>
      <c r="BG523" s="51">
        <f t="shared" si="113"/>
        <v>8.1513277008164575E-2</v>
      </c>
      <c r="BH523" s="51">
        <f t="shared" si="114"/>
        <v>7.5369649861033852E-2</v>
      </c>
      <c r="BI523" s="282">
        <f t="shared" si="116"/>
        <v>0</v>
      </c>
    </row>
    <row r="524" spans="1:61" hidden="1">
      <c r="A524" s="54" t="s">
        <v>149</v>
      </c>
      <c r="B524" s="55" t="s">
        <v>1806</v>
      </c>
      <c r="C524" s="55" t="s">
        <v>1807</v>
      </c>
      <c r="D524" s="44" t="s">
        <v>1808</v>
      </c>
      <c r="E524" s="56">
        <v>1</v>
      </c>
      <c r="F524" s="46" t="s">
        <v>5814</v>
      </c>
      <c r="G524" s="47" t="s">
        <v>5814</v>
      </c>
      <c r="H524" s="47" t="s">
        <v>5882</v>
      </c>
      <c r="I524" s="48" t="s">
        <v>6038</v>
      </c>
      <c r="J524" s="48" t="s">
        <v>6039</v>
      </c>
      <c r="K524" s="48" t="s">
        <v>5991</v>
      </c>
      <c r="L524" s="45">
        <v>516</v>
      </c>
      <c r="M524" s="47" t="s">
        <v>5881</v>
      </c>
      <c r="N524" s="60">
        <v>0</v>
      </c>
      <c r="O524" s="58">
        <v>0</v>
      </c>
      <c r="P524" s="58">
        <v>0</v>
      </c>
      <c r="Q524" s="132">
        <v>0</v>
      </c>
      <c r="R524" s="60">
        <v>0</v>
      </c>
      <c r="S524" s="58">
        <v>0</v>
      </c>
      <c r="T524" s="58">
        <v>0</v>
      </c>
      <c r="U524" s="132">
        <v>0</v>
      </c>
      <c r="V524" s="58">
        <v>0</v>
      </c>
      <c r="W524" s="58">
        <v>0</v>
      </c>
      <c r="X524" s="58">
        <v>0</v>
      </c>
      <c r="Y524" s="132">
        <v>0</v>
      </c>
      <c r="Z524" s="61">
        <v>0</v>
      </c>
      <c r="AA524" s="59">
        <v>0</v>
      </c>
      <c r="AB524" s="59">
        <v>0</v>
      </c>
      <c r="AC524" s="132">
        <v>0</v>
      </c>
      <c r="AD524" s="61">
        <v>0</v>
      </c>
      <c r="AE524" s="59">
        <v>0</v>
      </c>
      <c r="AF524" s="59">
        <v>0</v>
      </c>
      <c r="AG524" s="132">
        <v>0</v>
      </c>
      <c r="AH524" s="61">
        <v>0</v>
      </c>
      <c r="AI524" s="132">
        <v>0</v>
      </c>
      <c r="AJ524" s="64">
        <f>IFERROR(VLOOKUP($B524,STOCK!$A:$H,3,0)," ")</f>
        <v>0</v>
      </c>
      <c r="AK524" s="65">
        <f>IFERROR(VLOOKUP($B524,STOCK!$A:$H,4,0)," ")</f>
        <v>0</v>
      </c>
      <c r="AL524" s="65">
        <f>IFERROR(VLOOKUP($B524,STOCK!$A:$H,5,0)," ")</f>
        <v>3</v>
      </c>
      <c r="AM524" s="65">
        <f>IFERROR(VLOOKUP($B524,STOCK!$A:$H,6,0)," ")</f>
        <v>0</v>
      </c>
      <c r="AN524" s="65">
        <f>IFERROR(VLOOKUP($B524,STOCK!$A:$H,7,0)," ")</f>
        <v>0</v>
      </c>
      <c r="AO524" s="65">
        <f>IFERROR(VLOOKUP($B524,STOCK!$A:$H,8,0)," ")</f>
        <v>0</v>
      </c>
      <c r="AP524" s="62" t="str">
        <f t="shared" si="104"/>
        <v>Q</v>
      </c>
      <c r="AQ524" s="50" t="str">
        <f t="shared" si="105"/>
        <v>Q</v>
      </c>
      <c r="AR524" s="50" t="str">
        <f t="shared" si="106"/>
        <v>SV</v>
      </c>
      <c r="AS524" s="50" t="str">
        <f t="shared" si="107"/>
        <v>Q</v>
      </c>
      <c r="AT524" s="50" t="str">
        <f t="shared" si="108"/>
        <v>Q</v>
      </c>
      <c r="AU524" s="63" t="str">
        <f t="shared" si="115"/>
        <v>Q</v>
      </c>
      <c r="AV524" s="67">
        <v>70000.000004000001</v>
      </c>
      <c r="AW524" s="133">
        <v>69999.999410000004</v>
      </c>
      <c r="AX524" s="49">
        <v>84900</v>
      </c>
      <c r="AY524" s="51">
        <f t="shared" si="109"/>
        <v>0.21285714278783674</v>
      </c>
      <c r="AZ524" s="51">
        <f t="shared" si="110"/>
        <v>0.17550058888103651</v>
      </c>
      <c r="BA524" s="49">
        <v>82900</v>
      </c>
      <c r="BB524" s="52">
        <v>3</v>
      </c>
      <c r="BC524" s="51">
        <f t="shared" si="111"/>
        <v>0.18428571421804074</v>
      </c>
      <c r="BD524" s="51">
        <f t="shared" si="112"/>
        <v>0.15560916762364294</v>
      </c>
      <c r="BE524" s="49">
        <v>79900</v>
      </c>
      <c r="BF524" s="52">
        <v>6</v>
      </c>
      <c r="BG524" s="51">
        <f t="shared" si="113"/>
        <v>0.14142857136334697</v>
      </c>
      <c r="BH524" s="51">
        <f t="shared" si="114"/>
        <v>0.12390488105131413</v>
      </c>
      <c r="BI524" s="282">
        <f t="shared" si="116"/>
        <v>0</v>
      </c>
    </row>
    <row r="525" spans="1:61" hidden="1">
      <c r="A525" s="54" t="s">
        <v>150</v>
      </c>
      <c r="B525" s="55" t="s">
        <v>1809</v>
      </c>
      <c r="C525" s="55" t="s">
        <v>1810</v>
      </c>
      <c r="D525" s="44" t="s">
        <v>1811</v>
      </c>
      <c r="E525" s="56">
        <v>12</v>
      </c>
      <c r="F525" s="46" t="s">
        <v>5814</v>
      </c>
      <c r="G525" s="47" t="s">
        <v>5814</v>
      </c>
      <c r="H525" s="47" t="s">
        <v>5882</v>
      </c>
      <c r="I525" s="48" t="s">
        <v>6038</v>
      </c>
      <c r="J525" s="48" t="s">
        <v>6039</v>
      </c>
      <c r="K525" s="48" t="s">
        <v>6040</v>
      </c>
      <c r="L525" s="45">
        <v>27</v>
      </c>
      <c r="M525" s="47" t="s">
        <v>5871</v>
      </c>
      <c r="N525" s="60">
        <v>1</v>
      </c>
      <c r="O525" s="58">
        <v>1</v>
      </c>
      <c r="P525" s="58">
        <v>1</v>
      </c>
      <c r="Q525" s="132">
        <v>1</v>
      </c>
      <c r="R525" s="60">
        <v>0</v>
      </c>
      <c r="S525" s="58">
        <v>0</v>
      </c>
      <c r="T525" s="58">
        <v>0</v>
      </c>
      <c r="U525" s="132">
        <v>0</v>
      </c>
      <c r="V525" s="58">
        <v>2</v>
      </c>
      <c r="W525" s="58">
        <v>0</v>
      </c>
      <c r="X525" s="58">
        <v>1</v>
      </c>
      <c r="Y525" s="132">
        <v>1</v>
      </c>
      <c r="Z525" s="61">
        <v>0</v>
      </c>
      <c r="AA525" s="59">
        <v>0</v>
      </c>
      <c r="AB525" s="59">
        <v>0</v>
      </c>
      <c r="AC525" s="132">
        <v>0</v>
      </c>
      <c r="AD525" s="61">
        <v>0</v>
      </c>
      <c r="AE525" s="59">
        <v>1</v>
      </c>
      <c r="AF525" s="59">
        <v>1</v>
      </c>
      <c r="AG525" s="132">
        <v>0</v>
      </c>
      <c r="AH525" s="61">
        <v>0</v>
      </c>
      <c r="AI525" s="132">
        <v>0</v>
      </c>
      <c r="AJ525" s="64">
        <f>IFERROR(VLOOKUP($B525,STOCK!$A:$H,3,0)," ")</f>
        <v>11</v>
      </c>
      <c r="AK525" s="65">
        <f>IFERROR(VLOOKUP($B525,STOCK!$A:$H,4,0)," ")</f>
        <v>8</v>
      </c>
      <c r="AL525" s="65">
        <f>IFERROR(VLOOKUP($B525,STOCK!$A:$H,5,0)," ")</f>
        <v>5</v>
      </c>
      <c r="AM525" s="65">
        <f>IFERROR(VLOOKUP($B525,STOCK!$A:$H,6,0)," ")</f>
        <v>8</v>
      </c>
      <c r="AN525" s="65">
        <f>IFERROR(VLOOKUP($B525,STOCK!$A:$H,7,0)," ")</f>
        <v>5</v>
      </c>
      <c r="AO525" s="65">
        <f>IFERROR(VLOOKUP($B525,STOCK!$A:$H,8,0)," ")</f>
        <v>6</v>
      </c>
      <c r="AP525" s="62">
        <f t="shared" si="104"/>
        <v>330</v>
      </c>
      <c r="AQ525" s="50" t="str">
        <f t="shared" si="105"/>
        <v>SV</v>
      </c>
      <c r="AR525" s="50">
        <f t="shared" si="106"/>
        <v>150</v>
      </c>
      <c r="AS525" s="50" t="str">
        <f t="shared" si="107"/>
        <v>SV</v>
      </c>
      <c r="AT525" s="50" t="str">
        <f t="shared" si="108"/>
        <v>SV</v>
      </c>
      <c r="AU525" s="63" t="str">
        <f t="shared" si="115"/>
        <v>SV</v>
      </c>
      <c r="AV525" s="67">
        <v>78375</v>
      </c>
      <c r="AW525" s="133">
        <v>77013.026419999995</v>
      </c>
      <c r="AX525" s="49">
        <v>89900</v>
      </c>
      <c r="AY525" s="51">
        <f t="shared" si="109"/>
        <v>0.14704944178628399</v>
      </c>
      <c r="AZ525" s="51">
        <f t="shared" si="110"/>
        <v>0.12819799777530588</v>
      </c>
      <c r="BA525" s="49">
        <v>87900</v>
      </c>
      <c r="BB525" s="52">
        <v>3</v>
      </c>
      <c r="BC525" s="51">
        <f t="shared" si="111"/>
        <v>0.12153110047846893</v>
      </c>
      <c r="BD525" s="51">
        <f t="shared" si="112"/>
        <v>0.10836177474402731</v>
      </c>
      <c r="BE525" s="49">
        <v>84900</v>
      </c>
      <c r="BF525" s="52">
        <v>6</v>
      </c>
      <c r="BG525" s="51">
        <f t="shared" si="113"/>
        <v>8.3253588516746468E-2</v>
      </c>
      <c r="BH525" s="51">
        <f t="shared" si="114"/>
        <v>7.6855123674911666E-2</v>
      </c>
      <c r="BI525" s="282">
        <f t="shared" si="116"/>
        <v>2</v>
      </c>
    </row>
    <row r="526" spans="1:61" hidden="1">
      <c r="A526" s="54" t="s">
        <v>150</v>
      </c>
      <c r="B526" s="55" t="s">
        <v>1812</v>
      </c>
      <c r="C526" s="55" t="s">
        <v>1813</v>
      </c>
      <c r="D526" s="44" t="s">
        <v>1814</v>
      </c>
      <c r="E526" s="56">
        <v>6</v>
      </c>
      <c r="F526" s="46" t="s">
        <v>5814</v>
      </c>
      <c r="G526" s="47" t="s">
        <v>5814</v>
      </c>
      <c r="H526" s="47" t="s">
        <v>5882</v>
      </c>
      <c r="I526" s="48" t="s">
        <v>6038</v>
      </c>
      <c r="J526" s="48" t="s">
        <v>6039</v>
      </c>
      <c r="K526" s="48" t="s">
        <v>26</v>
      </c>
      <c r="L526" s="45">
        <v>114</v>
      </c>
      <c r="M526" s="47" t="s">
        <v>161</v>
      </c>
      <c r="N526" s="60">
        <v>0</v>
      </c>
      <c r="O526" s="58">
        <v>0</v>
      </c>
      <c r="P526" s="58">
        <v>3</v>
      </c>
      <c r="Q526" s="132">
        <v>3</v>
      </c>
      <c r="R526" s="60">
        <v>0</v>
      </c>
      <c r="S526" s="58">
        <v>1</v>
      </c>
      <c r="T526" s="58">
        <v>2</v>
      </c>
      <c r="U526" s="132">
        <v>2</v>
      </c>
      <c r="V526" s="58">
        <v>0</v>
      </c>
      <c r="W526" s="58">
        <v>0</v>
      </c>
      <c r="X526" s="58">
        <v>0</v>
      </c>
      <c r="Y526" s="132">
        <v>0</v>
      </c>
      <c r="Z526" s="61">
        <v>0</v>
      </c>
      <c r="AA526" s="59">
        <v>0</v>
      </c>
      <c r="AB526" s="59">
        <v>0</v>
      </c>
      <c r="AC526" s="132">
        <v>0</v>
      </c>
      <c r="AD526" s="61">
        <v>7</v>
      </c>
      <c r="AE526" s="59">
        <v>0</v>
      </c>
      <c r="AF526" s="59">
        <v>0</v>
      </c>
      <c r="AG526" s="132">
        <v>0</v>
      </c>
      <c r="AH526" s="61">
        <v>0</v>
      </c>
      <c r="AI526" s="132">
        <v>0</v>
      </c>
      <c r="AJ526" s="64">
        <f>IFERROR(VLOOKUP($B526,STOCK!$A:$H,3,0)," ")</f>
        <v>52</v>
      </c>
      <c r="AK526" s="65">
        <f>IFERROR(VLOOKUP($B526,STOCK!$A:$H,4,0)," ")</f>
        <v>56</v>
      </c>
      <c r="AL526" s="65">
        <f>IFERROR(VLOOKUP($B526,STOCK!$A:$H,5,0)," ")</f>
        <v>60</v>
      </c>
      <c r="AM526" s="65">
        <f>IFERROR(VLOOKUP($B526,STOCK!$A:$H,6,0)," ")</f>
        <v>63</v>
      </c>
      <c r="AN526" s="65">
        <f>IFERROR(VLOOKUP($B526,STOCK!$A:$H,7,0)," ")</f>
        <v>48</v>
      </c>
      <c r="AO526" s="65">
        <f>IFERROR(VLOOKUP($B526,STOCK!$A:$H,8,0)," ")</f>
        <v>12</v>
      </c>
      <c r="AP526" s="62">
        <f t="shared" si="104"/>
        <v>520</v>
      </c>
      <c r="AQ526" s="50">
        <f t="shared" si="105"/>
        <v>840</v>
      </c>
      <c r="AR526" s="50" t="str">
        <f t="shared" si="106"/>
        <v>SV</v>
      </c>
      <c r="AS526" s="50" t="str">
        <f t="shared" si="107"/>
        <v>SV</v>
      </c>
      <c r="AT526" s="50" t="str">
        <f t="shared" si="108"/>
        <v>SV</v>
      </c>
      <c r="AU526" s="63" t="str">
        <f t="shared" si="115"/>
        <v>SV</v>
      </c>
      <c r="AV526" s="67">
        <v>67700.000004999994</v>
      </c>
      <c r="AW526" s="133">
        <v>60502.048199999997</v>
      </c>
      <c r="AX526" s="49">
        <v>79900</v>
      </c>
      <c r="AY526" s="51">
        <f t="shared" si="109"/>
        <v>0.18020679459525812</v>
      </c>
      <c r="AZ526" s="51">
        <f t="shared" si="110"/>
        <v>0.1526908635168962</v>
      </c>
      <c r="BA526" s="49">
        <v>75900</v>
      </c>
      <c r="BB526" s="52">
        <v>3</v>
      </c>
      <c r="BC526" s="51">
        <f t="shared" si="111"/>
        <v>0.1211225996217784</v>
      </c>
      <c r="BD526" s="51">
        <f t="shared" si="112"/>
        <v>0.10803689057971022</v>
      </c>
      <c r="BE526" s="49">
        <v>0</v>
      </c>
      <c r="BF526" s="52">
        <v>0</v>
      </c>
      <c r="BG526" s="51">
        <f t="shared" si="113"/>
        <v>-1</v>
      </c>
      <c r="BH526" s="51">
        <f t="shared" si="114"/>
        <v>0</v>
      </c>
      <c r="BI526" s="282">
        <f t="shared" si="116"/>
        <v>5</v>
      </c>
    </row>
    <row r="527" spans="1:61" hidden="1">
      <c r="A527" s="54" t="s">
        <v>150</v>
      </c>
      <c r="B527" s="55" t="s">
        <v>1815</v>
      </c>
      <c r="C527" s="55" t="s">
        <v>1816</v>
      </c>
      <c r="D527" s="44" t="s">
        <v>1817</v>
      </c>
      <c r="E527" s="56">
        <v>12</v>
      </c>
      <c r="F527" s="46" t="s">
        <v>5814</v>
      </c>
      <c r="G527" s="47" t="s">
        <v>5814</v>
      </c>
      <c r="H527" s="47" t="s">
        <v>5882</v>
      </c>
      <c r="I527" s="48" t="s">
        <v>6038</v>
      </c>
      <c r="J527" s="48" t="s">
        <v>6039</v>
      </c>
      <c r="K527" s="48" t="s">
        <v>26</v>
      </c>
      <c r="L527" s="45">
        <v>114</v>
      </c>
      <c r="M527" s="47" t="s">
        <v>161</v>
      </c>
      <c r="N527" s="60">
        <v>0</v>
      </c>
      <c r="O527" s="58">
        <v>0</v>
      </c>
      <c r="P527" s="58">
        <v>0</v>
      </c>
      <c r="Q527" s="132">
        <v>0</v>
      </c>
      <c r="R527" s="60">
        <v>0</v>
      </c>
      <c r="S527" s="58">
        <v>0</v>
      </c>
      <c r="T527" s="58">
        <v>0</v>
      </c>
      <c r="U527" s="132">
        <v>0</v>
      </c>
      <c r="V527" s="58">
        <v>0</v>
      </c>
      <c r="W527" s="58">
        <v>0</v>
      </c>
      <c r="X527" s="58">
        <v>0</v>
      </c>
      <c r="Y527" s="132">
        <v>0</v>
      </c>
      <c r="Z527" s="61">
        <v>0</v>
      </c>
      <c r="AA527" s="59">
        <v>0</v>
      </c>
      <c r="AB527" s="59">
        <v>0</v>
      </c>
      <c r="AC527" s="132">
        <v>0</v>
      </c>
      <c r="AD527" s="61">
        <v>0</v>
      </c>
      <c r="AE527" s="59">
        <v>0</v>
      </c>
      <c r="AF527" s="59">
        <v>0</v>
      </c>
      <c r="AG527" s="132">
        <v>0</v>
      </c>
      <c r="AH527" s="61">
        <v>0</v>
      </c>
      <c r="AI527" s="132">
        <v>0</v>
      </c>
      <c r="AJ527" s="64">
        <f>IFERROR(VLOOKUP($B527,STOCK!$A:$H,3,0)," ")</f>
        <v>19</v>
      </c>
      <c r="AK527" s="65">
        <f>IFERROR(VLOOKUP($B527,STOCK!$A:$H,4,0)," ")</f>
        <v>19</v>
      </c>
      <c r="AL527" s="65">
        <f>IFERROR(VLOOKUP($B527,STOCK!$A:$H,5,0)," ")</f>
        <v>15</v>
      </c>
      <c r="AM527" s="65">
        <f>IFERROR(VLOOKUP($B527,STOCK!$A:$H,6,0)," ")</f>
        <v>11</v>
      </c>
      <c r="AN527" s="65">
        <f>IFERROR(VLOOKUP($B527,STOCK!$A:$H,7,0)," ")</f>
        <v>10</v>
      </c>
      <c r="AO527" s="65">
        <f>IFERROR(VLOOKUP($B527,STOCK!$A:$H,8,0)," ")</f>
        <v>12</v>
      </c>
      <c r="AP527" s="62" t="str">
        <f t="shared" si="104"/>
        <v>SV</v>
      </c>
      <c r="AQ527" s="50" t="str">
        <f t="shared" si="105"/>
        <v>SV</v>
      </c>
      <c r="AR527" s="50" t="str">
        <f t="shared" si="106"/>
        <v>SV</v>
      </c>
      <c r="AS527" s="50" t="str">
        <f t="shared" si="107"/>
        <v>SV</v>
      </c>
      <c r="AT527" s="50" t="str">
        <f t="shared" si="108"/>
        <v>SV</v>
      </c>
      <c r="AU527" s="63" t="str">
        <f t="shared" si="115"/>
        <v>SV</v>
      </c>
      <c r="AV527" s="67">
        <v>67700.000004999994</v>
      </c>
      <c r="AW527" s="133">
        <v>56802.39862</v>
      </c>
      <c r="AX527" s="49">
        <v>79900</v>
      </c>
      <c r="AY527" s="51">
        <f t="shared" si="109"/>
        <v>0.18020679459525812</v>
      </c>
      <c r="AZ527" s="51">
        <f t="shared" si="110"/>
        <v>0.1526908635168962</v>
      </c>
      <c r="BA527" s="49">
        <v>74900</v>
      </c>
      <c r="BB527" s="52">
        <v>3</v>
      </c>
      <c r="BC527" s="51">
        <f t="shared" si="111"/>
        <v>0.10635155087840831</v>
      </c>
      <c r="BD527" s="51">
        <f t="shared" si="112"/>
        <v>9.6128170827770434E-2</v>
      </c>
      <c r="BE527" s="49">
        <v>0</v>
      </c>
      <c r="BF527" s="52">
        <v>0</v>
      </c>
      <c r="BG527" s="51">
        <f t="shared" si="113"/>
        <v>-1</v>
      </c>
      <c r="BH527" s="51">
        <f t="shared" si="114"/>
        <v>0</v>
      </c>
      <c r="BI527" s="282">
        <f t="shared" si="116"/>
        <v>0</v>
      </c>
    </row>
    <row r="528" spans="1:61" hidden="1">
      <c r="A528" s="54" t="s">
        <v>150</v>
      </c>
      <c r="B528" s="55" t="s">
        <v>1818</v>
      </c>
      <c r="C528" s="55" t="s">
        <v>1819</v>
      </c>
      <c r="D528" s="44" t="s">
        <v>1820</v>
      </c>
      <c r="E528" s="56">
        <v>12</v>
      </c>
      <c r="F528" s="46" t="s">
        <v>5814</v>
      </c>
      <c r="G528" s="47" t="s">
        <v>5814</v>
      </c>
      <c r="H528" s="47" t="s">
        <v>5882</v>
      </c>
      <c r="I528" s="48" t="s">
        <v>6038</v>
      </c>
      <c r="J528" s="48" t="s">
        <v>6039</v>
      </c>
      <c r="K528" s="48" t="s">
        <v>26</v>
      </c>
      <c r="L528" s="45">
        <v>114</v>
      </c>
      <c r="M528" s="47" t="s">
        <v>161</v>
      </c>
      <c r="N528" s="60">
        <v>0</v>
      </c>
      <c r="O528" s="58">
        <v>0</v>
      </c>
      <c r="P528" s="58">
        <v>0</v>
      </c>
      <c r="Q528" s="132">
        <v>0</v>
      </c>
      <c r="R528" s="60">
        <v>0</v>
      </c>
      <c r="S528" s="58">
        <v>0</v>
      </c>
      <c r="T528" s="58">
        <v>0</v>
      </c>
      <c r="U528" s="132">
        <v>0</v>
      </c>
      <c r="V528" s="58">
        <v>0</v>
      </c>
      <c r="W528" s="58">
        <v>0</v>
      </c>
      <c r="X528" s="58">
        <v>0</v>
      </c>
      <c r="Y528" s="132">
        <v>0</v>
      </c>
      <c r="Z528" s="61">
        <v>0</v>
      </c>
      <c r="AA528" s="59">
        <v>0</v>
      </c>
      <c r="AB528" s="59">
        <v>0</v>
      </c>
      <c r="AC528" s="132">
        <v>0</v>
      </c>
      <c r="AD528" s="61">
        <v>0</v>
      </c>
      <c r="AE528" s="59">
        <v>0</v>
      </c>
      <c r="AF528" s="59">
        <v>0</v>
      </c>
      <c r="AG528" s="132">
        <v>0</v>
      </c>
      <c r="AH528" s="61">
        <v>0</v>
      </c>
      <c r="AI528" s="132">
        <v>0</v>
      </c>
      <c r="AJ528" s="64">
        <f>IFERROR(VLOOKUP($B528,STOCK!$A:$H,3,0)," ")</f>
        <v>29</v>
      </c>
      <c r="AK528" s="65">
        <f>IFERROR(VLOOKUP($B528,STOCK!$A:$H,4,0)," ")</f>
        <v>31</v>
      </c>
      <c r="AL528" s="65">
        <f>IFERROR(VLOOKUP($B528,STOCK!$A:$H,5,0)," ")</f>
        <v>10</v>
      </c>
      <c r="AM528" s="65">
        <f>IFERROR(VLOOKUP($B528,STOCK!$A:$H,6,0)," ")</f>
        <v>28</v>
      </c>
      <c r="AN528" s="65">
        <f>IFERROR(VLOOKUP($B528,STOCK!$A:$H,7,0)," ")</f>
        <v>11</v>
      </c>
      <c r="AO528" s="65">
        <f>IFERROR(VLOOKUP($B528,STOCK!$A:$H,8,0)," ")</f>
        <v>12</v>
      </c>
      <c r="AP528" s="62" t="str">
        <f t="shared" si="104"/>
        <v>SV</v>
      </c>
      <c r="AQ528" s="50" t="str">
        <f t="shared" si="105"/>
        <v>SV</v>
      </c>
      <c r="AR528" s="50" t="str">
        <f t="shared" si="106"/>
        <v>SV</v>
      </c>
      <c r="AS528" s="50" t="str">
        <f t="shared" si="107"/>
        <v>SV</v>
      </c>
      <c r="AT528" s="50" t="str">
        <f t="shared" si="108"/>
        <v>SV</v>
      </c>
      <c r="AU528" s="63" t="str">
        <f t="shared" si="115"/>
        <v>SV</v>
      </c>
      <c r="AV528" s="67">
        <v>67700.000060000006</v>
      </c>
      <c r="AW528" s="133">
        <v>58412.413070000002</v>
      </c>
      <c r="AX528" s="49">
        <v>79900</v>
      </c>
      <c r="AY528" s="51">
        <f t="shared" si="109"/>
        <v>0.18020679363644887</v>
      </c>
      <c r="AZ528" s="51">
        <f t="shared" si="110"/>
        <v>0.15269086282853558</v>
      </c>
      <c r="BA528" s="49">
        <v>75900</v>
      </c>
      <c r="BB528" s="52">
        <v>3</v>
      </c>
      <c r="BC528" s="51">
        <f t="shared" si="111"/>
        <v>0.12112259871096964</v>
      </c>
      <c r="BD528" s="51">
        <f t="shared" si="112"/>
        <v>0.10803688985507238</v>
      </c>
      <c r="BE528" s="49">
        <v>0</v>
      </c>
      <c r="BF528" s="52">
        <v>0</v>
      </c>
      <c r="BG528" s="51">
        <f t="shared" si="113"/>
        <v>-1</v>
      </c>
      <c r="BH528" s="51">
        <f t="shared" si="114"/>
        <v>0</v>
      </c>
      <c r="BI528" s="282">
        <f t="shared" si="116"/>
        <v>0</v>
      </c>
    </row>
    <row r="529" spans="1:61" hidden="1">
      <c r="A529" s="54" t="s">
        <v>150</v>
      </c>
      <c r="B529" s="55" t="s">
        <v>1821</v>
      </c>
      <c r="C529" s="55" t="s">
        <v>1822</v>
      </c>
      <c r="D529" s="44" t="s">
        <v>1823</v>
      </c>
      <c r="E529" s="56">
        <v>96</v>
      </c>
      <c r="F529" s="46" t="s">
        <v>5814</v>
      </c>
      <c r="G529" s="47" t="s">
        <v>5814</v>
      </c>
      <c r="H529" s="47" t="s">
        <v>5882</v>
      </c>
      <c r="I529" s="48" t="s">
        <v>6038</v>
      </c>
      <c r="J529" s="48" t="s">
        <v>6039</v>
      </c>
      <c r="K529" s="48" t="s">
        <v>6041</v>
      </c>
      <c r="L529" s="45">
        <v>114</v>
      </c>
      <c r="M529" s="47" t="s">
        <v>161</v>
      </c>
      <c r="N529" s="60">
        <v>5</v>
      </c>
      <c r="O529" s="58">
        <v>8</v>
      </c>
      <c r="P529" s="58">
        <v>5</v>
      </c>
      <c r="Q529" s="132">
        <v>6</v>
      </c>
      <c r="R529" s="60">
        <v>10</v>
      </c>
      <c r="S529" s="58">
        <v>11</v>
      </c>
      <c r="T529" s="58">
        <v>11</v>
      </c>
      <c r="U529" s="132">
        <v>11</v>
      </c>
      <c r="V529" s="58">
        <v>4</v>
      </c>
      <c r="W529" s="58">
        <v>5</v>
      </c>
      <c r="X529" s="58">
        <v>5</v>
      </c>
      <c r="Y529" s="132">
        <v>3</v>
      </c>
      <c r="Z529" s="61">
        <v>3</v>
      </c>
      <c r="AA529" s="59">
        <v>10</v>
      </c>
      <c r="AB529" s="59">
        <v>7</v>
      </c>
      <c r="AC529" s="132">
        <v>14</v>
      </c>
      <c r="AD529" s="61">
        <v>5</v>
      </c>
      <c r="AE529" s="59">
        <v>11</v>
      </c>
      <c r="AF529" s="59">
        <v>6</v>
      </c>
      <c r="AG529" s="132">
        <v>6</v>
      </c>
      <c r="AH529" s="61">
        <v>2</v>
      </c>
      <c r="AI529" s="132">
        <v>3</v>
      </c>
      <c r="AJ529" s="64">
        <f>IFERROR(VLOOKUP($B529,STOCK!$A:$H,3,0)," ")</f>
        <v>12</v>
      </c>
      <c r="AK529" s="65">
        <f>IFERROR(VLOOKUP($B529,STOCK!$A:$H,4,0)," ")</f>
        <v>106</v>
      </c>
      <c r="AL529" s="65">
        <f>IFERROR(VLOOKUP($B529,STOCK!$A:$H,5,0)," ")</f>
        <v>33</v>
      </c>
      <c r="AM529" s="65">
        <f>IFERROR(VLOOKUP($B529,STOCK!$A:$H,6,0)," ")</f>
        <v>67</v>
      </c>
      <c r="AN529" s="65">
        <f>IFERROR(VLOOKUP($B529,STOCK!$A:$H,7,0)," ")</f>
        <v>31</v>
      </c>
      <c r="AO529" s="65">
        <f>IFERROR(VLOOKUP($B529,STOCK!$A:$H,8,0)," ")</f>
        <v>46</v>
      </c>
      <c r="AP529" s="62">
        <f t="shared" si="104"/>
        <v>60</v>
      </c>
      <c r="AQ529" s="50">
        <f t="shared" si="105"/>
        <v>289.09090909090912</v>
      </c>
      <c r="AR529" s="50">
        <f t="shared" si="106"/>
        <v>330</v>
      </c>
      <c r="AS529" s="50">
        <f t="shared" si="107"/>
        <v>143.57142857142856</v>
      </c>
      <c r="AT529" s="50">
        <f t="shared" si="108"/>
        <v>155</v>
      </c>
      <c r="AU529" s="63">
        <f t="shared" si="115"/>
        <v>460</v>
      </c>
      <c r="AV529" s="67">
        <v>6700.0000099999997</v>
      </c>
      <c r="AW529" s="133">
        <v>6178.5697600000003</v>
      </c>
      <c r="AX529" s="49">
        <v>7900</v>
      </c>
      <c r="AY529" s="51">
        <f t="shared" si="109"/>
        <v>0.179104475852083</v>
      </c>
      <c r="AZ529" s="51">
        <f t="shared" si="110"/>
        <v>0.15189873291139244</v>
      </c>
      <c r="BA529" s="49">
        <v>7550</v>
      </c>
      <c r="BB529" s="52">
        <v>6</v>
      </c>
      <c r="BC529" s="51">
        <f t="shared" si="111"/>
        <v>0.12686566995990201</v>
      </c>
      <c r="BD529" s="51">
        <f t="shared" si="112"/>
        <v>0.11258278013245036</v>
      </c>
      <c r="BE529" s="49">
        <v>6950</v>
      </c>
      <c r="BF529" s="52">
        <v>12</v>
      </c>
      <c r="BG529" s="51">
        <f t="shared" si="113"/>
        <v>3.7313431287592014E-2</v>
      </c>
      <c r="BH529" s="51">
        <f t="shared" si="114"/>
        <v>3.5971221582733852E-2</v>
      </c>
      <c r="BI529" s="282">
        <f t="shared" si="116"/>
        <v>43</v>
      </c>
    </row>
    <row r="530" spans="1:61" hidden="1">
      <c r="A530" s="54" t="s">
        <v>150</v>
      </c>
      <c r="B530" s="55" t="s">
        <v>1824</v>
      </c>
      <c r="C530" s="55" t="s">
        <v>1825</v>
      </c>
      <c r="D530" s="44" t="s">
        <v>1826</v>
      </c>
      <c r="E530" s="56">
        <v>6</v>
      </c>
      <c r="F530" s="46" t="s">
        <v>5814</v>
      </c>
      <c r="G530" s="47" t="s">
        <v>5814</v>
      </c>
      <c r="H530" s="47" t="s">
        <v>5882</v>
      </c>
      <c r="I530" s="48" t="s">
        <v>6038</v>
      </c>
      <c r="J530" s="48" t="s">
        <v>6039</v>
      </c>
      <c r="K530" s="48" t="s">
        <v>6041</v>
      </c>
      <c r="L530" s="45">
        <v>114</v>
      </c>
      <c r="M530" s="47" t="s">
        <v>161</v>
      </c>
      <c r="N530" s="60">
        <v>0</v>
      </c>
      <c r="O530" s="58">
        <v>0</v>
      </c>
      <c r="P530" s="58">
        <v>0</v>
      </c>
      <c r="Q530" s="132">
        <v>0</v>
      </c>
      <c r="R530" s="60">
        <v>0</v>
      </c>
      <c r="S530" s="58">
        <v>0</v>
      </c>
      <c r="T530" s="58">
        <v>0</v>
      </c>
      <c r="U530" s="132">
        <v>0</v>
      </c>
      <c r="V530" s="58">
        <v>0</v>
      </c>
      <c r="W530" s="58">
        <v>0</v>
      </c>
      <c r="X530" s="58">
        <v>0</v>
      </c>
      <c r="Y530" s="132">
        <v>0</v>
      </c>
      <c r="Z530" s="61">
        <v>0</v>
      </c>
      <c r="AA530" s="59">
        <v>0</v>
      </c>
      <c r="AB530" s="59">
        <v>0</v>
      </c>
      <c r="AC530" s="132">
        <v>0</v>
      </c>
      <c r="AD530" s="61">
        <v>0</v>
      </c>
      <c r="AE530" s="59">
        <v>0</v>
      </c>
      <c r="AF530" s="59">
        <v>0</v>
      </c>
      <c r="AG530" s="132">
        <v>0</v>
      </c>
      <c r="AH530" s="61">
        <v>0</v>
      </c>
      <c r="AI530" s="132">
        <v>0</v>
      </c>
      <c r="AJ530" s="64">
        <f>IFERROR(VLOOKUP($B530,STOCK!$A:$H,3,0)," ")</f>
        <v>0</v>
      </c>
      <c r="AK530" s="65">
        <f>IFERROR(VLOOKUP($B530,STOCK!$A:$H,4,0)," ")</f>
        <v>0</v>
      </c>
      <c r="AL530" s="65">
        <f>IFERROR(VLOOKUP($B530,STOCK!$A:$H,5,0)," ")</f>
        <v>0</v>
      </c>
      <c r="AM530" s="65">
        <f>IFERROR(VLOOKUP($B530,STOCK!$A:$H,6,0)," ")</f>
        <v>0</v>
      </c>
      <c r="AN530" s="65">
        <f>IFERROR(VLOOKUP($B530,STOCK!$A:$H,7,0)," ")</f>
        <v>0</v>
      </c>
      <c r="AO530" s="65">
        <f>IFERROR(VLOOKUP($B530,STOCK!$A:$H,8,0)," ")</f>
        <v>0</v>
      </c>
      <c r="AP530" s="62" t="str">
        <f t="shared" si="104"/>
        <v>Q</v>
      </c>
      <c r="AQ530" s="50" t="str">
        <f t="shared" si="105"/>
        <v>Q</v>
      </c>
      <c r="AR530" s="50" t="str">
        <f t="shared" si="106"/>
        <v>Q</v>
      </c>
      <c r="AS530" s="50" t="str">
        <f t="shared" si="107"/>
        <v>Q</v>
      </c>
      <c r="AT530" s="50" t="str">
        <f t="shared" si="108"/>
        <v>Q</v>
      </c>
      <c r="AU530" s="63" t="str">
        <f t="shared" si="115"/>
        <v>Q</v>
      </c>
      <c r="AV530" s="67">
        <v>35499.999996999999</v>
      </c>
      <c r="AW530" s="133">
        <v>27554.25244</v>
      </c>
      <c r="AX530" s="49">
        <v>41900</v>
      </c>
      <c r="AY530" s="51">
        <f t="shared" si="109"/>
        <v>0.18028169024058727</v>
      </c>
      <c r="AZ530" s="51">
        <f t="shared" si="110"/>
        <v>0.15274463014319811</v>
      </c>
      <c r="BA530" s="49">
        <v>39900</v>
      </c>
      <c r="BB530" s="52">
        <v>3</v>
      </c>
      <c r="BC530" s="51">
        <f t="shared" si="111"/>
        <v>0.12394366206681218</v>
      </c>
      <c r="BD530" s="51">
        <f t="shared" si="112"/>
        <v>0.11027568929824563</v>
      </c>
      <c r="BE530" s="49">
        <v>0</v>
      </c>
      <c r="BF530" s="52">
        <v>0</v>
      </c>
      <c r="BG530" s="51">
        <f t="shared" si="113"/>
        <v>-1</v>
      </c>
      <c r="BH530" s="51">
        <f t="shared" si="114"/>
        <v>0</v>
      </c>
      <c r="BI530" s="282">
        <f t="shared" si="116"/>
        <v>0</v>
      </c>
    </row>
    <row r="531" spans="1:61" hidden="1">
      <c r="A531" s="54" t="s">
        <v>150</v>
      </c>
      <c r="B531" s="55" t="s">
        <v>1827</v>
      </c>
      <c r="C531" s="55" t="s">
        <v>1828</v>
      </c>
      <c r="D531" s="44" t="s">
        <v>1829</v>
      </c>
      <c r="E531" s="56">
        <v>12</v>
      </c>
      <c r="F531" s="46" t="s">
        <v>5814</v>
      </c>
      <c r="G531" s="47" t="s">
        <v>5814</v>
      </c>
      <c r="H531" s="47" t="s">
        <v>5882</v>
      </c>
      <c r="I531" s="48" t="s">
        <v>6038</v>
      </c>
      <c r="J531" s="48" t="s">
        <v>6039</v>
      </c>
      <c r="K531" s="48" t="s">
        <v>6041</v>
      </c>
      <c r="L531" s="45">
        <v>114</v>
      </c>
      <c r="M531" s="47" t="s">
        <v>161</v>
      </c>
      <c r="N531" s="60">
        <v>0</v>
      </c>
      <c r="O531" s="58">
        <v>2</v>
      </c>
      <c r="P531" s="58">
        <v>2</v>
      </c>
      <c r="Q531" s="132">
        <v>3</v>
      </c>
      <c r="R531" s="60">
        <v>3</v>
      </c>
      <c r="S531" s="58">
        <v>1</v>
      </c>
      <c r="T531" s="58">
        <v>1</v>
      </c>
      <c r="U531" s="132">
        <v>2</v>
      </c>
      <c r="V531" s="58">
        <v>0</v>
      </c>
      <c r="W531" s="58">
        <v>1</v>
      </c>
      <c r="X531" s="58">
        <v>4</v>
      </c>
      <c r="Y531" s="132">
        <v>4</v>
      </c>
      <c r="Z531" s="61">
        <v>0</v>
      </c>
      <c r="AA531" s="59">
        <v>3</v>
      </c>
      <c r="AB531" s="59">
        <v>7</v>
      </c>
      <c r="AC531" s="132">
        <v>3</v>
      </c>
      <c r="AD531" s="61">
        <v>1</v>
      </c>
      <c r="AE531" s="59">
        <v>0</v>
      </c>
      <c r="AF531" s="59">
        <v>3</v>
      </c>
      <c r="AG531" s="132">
        <v>3</v>
      </c>
      <c r="AH531" s="61">
        <v>0</v>
      </c>
      <c r="AI531" s="132">
        <v>0</v>
      </c>
      <c r="AJ531" s="64">
        <f>IFERROR(VLOOKUP($B531,STOCK!$A:$H,3,0)," ")</f>
        <v>21</v>
      </c>
      <c r="AK531" s="65">
        <f>IFERROR(VLOOKUP($B531,STOCK!$A:$H,4,0)," ")</f>
        <v>27</v>
      </c>
      <c r="AL531" s="65">
        <f>IFERROR(VLOOKUP($B531,STOCK!$A:$H,5,0)," ")</f>
        <v>18</v>
      </c>
      <c r="AM531" s="65">
        <f>IFERROR(VLOOKUP($B531,STOCK!$A:$H,6,0)," ")</f>
        <v>43</v>
      </c>
      <c r="AN531" s="65">
        <f>IFERROR(VLOOKUP($B531,STOCK!$A:$H,7,0)," ")</f>
        <v>29</v>
      </c>
      <c r="AO531" s="65">
        <f>IFERROR(VLOOKUP($B531,STOCK!$A:$H,8,0)," ")</f>
        <v>12</v>
      </c>
      <c r="AP531" s="62">
        <f t="shared" si="104"/>
        <v>210</v>
      </c>
      <c r="AQ531" s="50">
        <f t="shared" si="105"/>
        <v>405</v>
      </c>
      <c r="AR531" s="50">
        <f t="shared" si="106"/>
        <v>135</v>
      </c>
      <c r="AS531" s="50">
        <f t="shared" si="107"/>
        <v>430</v>
      </c>
      <c r="AT531" s="50">
        <f t="shared" si="108"/>
        <v>290</v>
      </c>
      <c r="AU531" s="63" t="str">
        <f t="shared" si="115"/>
        <v>SV</v>
      </c>
      <c r="AV531" s="67">
        <v>26180</v>
      </c>
      <c r="AW531" s="133">
        <v>22224.647059999999</v>
      </c>
      <c r="AX531" s="49">
        <v>30900</v>
      </c>
      <c r="AY531" s="51">
        <f t="shared" si="109"/>
        <v>0.18029029793735685</v>
      </c>
      <c r="AZ531" s="51">
        <f t="shared" si="110"/>
        <v>0.15275080906148866</v>
      </c>
      <c r="BA531" s="49">
        <v>29900</v>
      </c>
      <c r="BB531" s="52">
        <v>3</v>
      </c>
      <c r="BC531" s="51">
        <f t="shared" si="111"/>
        <v>0.14209320091673039</v>
      </c>
      <c r="BD531" s="51">
        <f t="shared" si="112"/>
        <v>0.12441471571906354</v>
      </c>
      <c r="BE531" s="49">
        <v>28900</v>
      </c>
      <c r="BF531" s="52">
        <v>6</v>
      </c>
      <c r="BG531" s="51">
        <f t="shared" si="113"/>
        <v>0.10389610389610393</v>
      </c>
      <c r="BH531" s="51">
        <f t="shared" si="114"/>
        <v>9.4117647058823528E-2</v>
      </c>
      <c r="BI531" s="282">
        <f t="shared" si="116"/>
        <v>15</v>
      </c>
    </row>
    <row r="532" spans="1:61" hidden="1">
      <c r="A532" s="54" t="s">
        <v>150</v>
      </c>
      <c r="B532" s="55" t="s">
        <v>1830</v>
      </c>
      <c r="C532" s="55" t="s">
        <v>1831</v>
      </c>
      <c r="D532" s="44" t="s">
        <v>1832</v>
      </c>
      <c r="E532" s="56">
        <v>6</v>
      </c>
      <c r="F532" s="46" t="s">
        <v>5814</v>
      </c>
      <c r="G532" s="47" t="s">
        <v>5814</v>
      </c>
      <c r="H532" s="47" t="s">
        <v>5882</v>
      </c>
      <c r="I532" s="48" t="s">
        <v>6038</v>
      </c>
      <c r="J532" s="48" t="s">
        <v>6039</v>
      </c>
      <c r="K532" s="48" t="s">
        <v>6042</v>
      </c>
      <c r="L532" s="45">
        <v>161</v>
      </c>
      <c r="M532" s="47" t="s">
        <v>5833</v>
      </c>
      <c r="N532" s="60">
        <v>6</v>
      </c>
      <c r="O532" s="58">
        <v>1</v>
      </c>
      <c r="P532" s="58">
        <v>0</v>
      </c>
      <c r="Q532" s="132">
        <v>0</v>
      </c>
      <c r="R532" s="60">
        <v>0</v>
      </c>
      <c r="S532" s="58">
        <v>1</v>
      </c>
      <c r="T532" s="58">
        <v>0</v>
      </c>
      <c r="U532" s="132">
        <v>0</v>
      </c>
      <c r="V532" s="58">
        <v>0</v>
      </c>
      <c r="W532" s="58">
        <v>0</v>
      </c>
      <c r="X532" s="58">
        <v>0</v>
      </c>
      <c r="Y532" s="132">
        <v>0</v>
      </c>
      <c r="Z532" s="61">
        <v>0</v>
      </c>
      <c r="AA532" s="59">
        <v>0</v>
      </c>
      <c r="AB532" s="59">
        <v>0</v>
      </c>
      <c r="AC532" s="132">
        <v>0</v>
      </c>
      <c r="AD532" s="61">
        <v>0</v>
      </c>
      <c r="AE532" s="59">
        <v>0</v>
      </c>
      <c r="AF532" s="59">
        <v>0</v>
      </c>
      <c r="AG532" s="132">
        <v>0</v>
      </c>
      <c r="AH532" s="61">
        <v>0</v>
      </c>
      <c r="AI532" s="132">
        <v>0</v>
      </c>
      <c r="AJ532" s="64">
        <f>IFERROR(VLOOKUP($B532,STOCK!$A:$H,3,0)," ")</f>
        <v>2</v>
      </c>
      <c r="AK532" s="65">
        <f>IFERROR(VLOOKUP($B532,STOCK!$A:$H,4,0)," ")</f>
        <v>4</v>
      </c>
      <c r="AL532" s="65">
        <f>IFERROR(VLOOKUP($B532,STOCK!$A:$H,5,0)," ")</f>
        <v>2</v>
      </c>
      <c r="AM532" s="65">
        <f>IFERROR(VLOOKUP($B532,STOCK!$A:$H,6,0)," ")</f>
        <v>6</v>
      </c>
      <c r="AN532" s="65">
        <f>IFERROR(VLOOKUP($B532,STOCK!$A:$H,7,0)," ")</f>
        <v>3</v>
      </c>
      <c r="AO532" s="65">
        <f>IFERROR(VLOOKUP($B532,STOCK!$A:$H,8,0)," ")</f>
        <v>3</v>
      </c>
      <c r="AP532" s="62" t="str">
        <f t="shared" si="104"/>
        <v>SV</v>
      </c>
      <c r="AQ532" s="50" t="str">
        <f t="shared" si="105"/>
        <v>SV</v>
      </c>
      <c r="AR532" s="50" t="str">
        <f t="shared" si="106"/>
        <v>SV</v>
      </c>
      <c r="AS532" s="50" t="str">
        <f t="shared" si="107"/>
        <v>SV</v>
      </c>
      <c r="AT532" s="50" t="str">
        <f t="shared" si="108"/>
        <v>SV</v>
      </c>
      <c r="AU532" s="63" t="str">
        <f t="shared" si="115"/>
        <v>SV</v>
      </c>
      <c r="AV532" s="67">
        <v>159451.00005999999</v>
      </c>
      <c r="AW532" s="133">
        <v>140096.47487000001</v>
      </c>
      <c r="AX532" s="49">
        <v>187900</v>
      </c>
      <c r="AY532" s="51">
        <f t="shared" si="109"/>
        <v>0.17841844785730343</v>
      </c>
      <c r="AZ532" s="51">
        <f t="shared" si="110"/>
        <v>0.15140500234167115</v>
      </c>
      <c r="BA532" s="49">
        <v>179900</v>
      </c>
      <c r="BB532" s="52">
        <v>3</v>
      </c>
      <c r="BC532" s="51">
        <f t="shared" si="111"/>
        <v>0.12824629467551296</v>
      </c>
      <c r="BD532" s="51">
        <f t="shared" si="112"/>
        <v>0.11366870450250144</v>
      </c>
      <c r="BE532" s="49">
        <v>174900</v>
      </c>
      <c r="BF532" s="52">
        <v>6</v>
      </c>
      <c r="BG532" s="51">
        <f t="shared" si="113"/>
        <v>9.6888698936894002E-2</v>
      </c>
      <c r="BH532" s="51">
        <f t="shared" si="114"/>
        <v>8.8330474213836524E-2</v>
      </c>
      <c r="BI532" s="282">
        <f t="shared" si="116"/>
        <v>0</v>
      </c>
    </row>
    <row r="533" spans="1:61" hidden="1">
      <c r="A533" s="54" t="s">
        <v>149</v>
      </c>
      <c r="B533" s="55" t="s">
        <v>1833</v>
      </c>
      <c r="C533" s="55" t="s">
        <v>1834</v>
      </c>
      <c r="D533" s="44" t="s">
        <v>1835</v>
      </c>
      <c r="E533" s="56">
        <v>6</v>
      </c>
      <c r="F533" s="46" t="s">
        <v>5814</v>
      </c>
      <c r="G533" s="47" t="s">
        <v>5814</v>
      </c>
      <c r="H533" s="47" t="s">
        <v>5882</v>
      </c>
      <c r="I533" s="48" t="s">
        <v>6038</v>
      </c>
      <c r="J533" s="48" t="s">
        <v>6039</v>
      </c>
      <c r="K533" s="48" t="s">
        <v>6042</v>
      </c>
      <c r="L533" s="45">
        <v>161</v>
      </c>
      <c r="M533" s="47" t="s">
        <v>5833</v>
      </c>
      <c r="N533" s="60">
        <v>0</v>
      </c>
      <c r="O533" s="58">
        <v>0</v>
      </c>
      <c r="P533" s="58">
        <v>0</v>
      </c>
      <c r="Q533" s="132">
        <v>0</v>
      </c>
      <c r="R533" s="60">
        <v>0</v>
      </c>
      <c r="S533" s="58">
        <v>0</v>
      </c>
      <c r="T533" s="58">
        <v>0</v>
      </c>
      <c r="U533" s="132">
        <v>0</v>
      </c>
      <c r="V533" s="58">
        <v>0</v>
      </c>
      <c r="W533" s="58">
        <v>0</v>
      </c>
      <c r="X533" s="58">
        <v>0</v>
      </c>
      <c r="Y533" s="132">
        <v>0</v>
      </c>
      <c r="Z533" s="61">
        <v>0</v>
      </c>
      <c r="AA533" s="59">
        <v>0</v>
      </c>
      <c r="AB533" s="59">
        <v>0</v>
      </c>
      <c r="AC533" s="132">
        <v>0</v>
      </c>
      <c r="AD533" s="61">
        <v>0</v>
      </c>
      <c r="AE533" s="59">
        <v>0</v>
      </c>
      <c r="AF533" s="59">
        <v>0</v>
      </c>
      <c r="AG533" s="132">
        <v>0</v>
      </c>
      <c r="AH533" s="61">
        <v>0</v>
      </c>
      <c r="AI533" s="132">
        <v>0</v>
      </c>
      <c r="AJ533" s="64">
        <f>IFERROR(VLOOKUP($B533,STOCK!$A:$H,3,0)," ")</f>
        <v>4</v>
      </c>
      <c r="AK533" s="65">
        <f>IFERROR(VLOOKUP($B533,STOCK!$A:$H,4,0)," ")</f>
        <v>5</v>
      </c>
      <c r="AL533" s="65">
        <f>IFERROR(VLOOKUP($B533,STOCK!$A:$H,5,0)," ")</f>
        <v>0</v>
      </c>
      <c r="AM533" s="65">
        <f>IFERROR(VLOOKUP($B533,STOCK!$A:$H,6,0)," ")</f>
        <v>0</v>
      </c>
      <c r="AN533" s="65">
        <f>IFERROR(VLOOKUP($B533,STOCK!$A:$H,7,0)," ")</f>
        <v>0</v>
      </c>
      <c r="AO533" s="65">
        <f>IFERROR(VLOOKUP($B533,STOCK!$A:$H,8,0)," ")</f>
        <v>0</v>
      </c>
      <c r="AP533" s="62" t="str">
        <f t="shared" si="104"/>
        <v>SV</v>
      </c>
      <c r="AQ533" s="50" t="str">
        <f t="shared" si="105"/>
        <v>SV</v>
      </c>
      <c r="AR533" s="50" t="str">
        <f t="shared" si="106"/>
        <v>Q</v>
      </c>
      <c r="AS533" s="50" t="str">
        <f t="shared" si="107"/>
        <v>Q</v>
      </c>
      <c r="AT533" s="50" t="str">
        <f t="shared" si="108"/>
        <v>Q</v>
      </c>
      <c r="AU533" s="63" t="str">
        <f t="shared" si="115"/>
        <v>Q</v>
      </c>
      <c r="AV533" s="67">
        <v>142635.00000199999</v>
      </c>
      <c r="AW533" s="133">
        <v>105696.30082</v>
      </c>
      <c r="AX533" s="49">
        <v>169900</v>
      </c>
      <c r="AY533" s="51">
        <f t="shared" si="109"/>
        <v>0.19115224171919731</v>
      </c>
      <c r="AZ533" s="51">
        <f t="shared" si="110"/>
        <v>0.1604767510182461</v>
      </c>
      <c r="BA533" s="49">
        <v>164900</v>
      </c>
      <c r="BB533" s="52">
        <v>3</v>
      </c>
      <c r="BC533" s="51">
        <f t="shared" si="111"/>
        <v>0.15609773195700782</v>
      </c>
      <c r="BD533" s="51">
        <f t="shared" si="112"/>
        <v>0.13502122497271082</v>
      </c>
      <c r="BE533" s="49">
        <v>159900</v>
      </c>
      <c r="BF533" s="52">
        <v>6</v>
      </c>
      <c r="BG533" s="51">
        <f t="shared" si="113"/>
        <v>0.12104322219481856</v>
      </c>
      <c r="BH533" s="51">
        <f t="shared" si="114"/>
        <v>0.10797373357098194</v>
      </c>
      <c r="BI533" s="282">
        <f t="shared" si="116"/>
        <v>0</v>
      </c>
    </row>
    <row r="534" spans="1:61" hidden="1">
      <c r="A534" s="54" t="s">
        <v>149</v>
      </c>
      <c r="B534" s="55" t="s">
        <v>1836</v>
      </c>
      <c r="C534" s="55" t="s">
        <v>1837</v>
      </c>
      <c r="D534" s="44" t="s">
        <v>1838</v>
      </c>
      <c r="E534" s="56">
        <v>6</v>
      </c>
      <c r="F534" s="46" t="s">
        <v>5814</v>
      </c>
      <c r="G534" s="47" t="s">
        <v>5814</v>
      </c>
      <c r="H534" s="47" t="s">
        <v>5882</v>
      </c>
      <c r="I534" s="48" t="s">
        <v>6038</v>
      </c>
      <c r="J534" s="48" t="s">
        <v>6039</v>
      </c>
      <c r="K534" s="48" t="s">
        <v>6042</v>
      </c>
      <c r="L534" s="45">
        <v>161</v>
      </c>
      <c r="M534" s="47" t="s">
        <v>5833</v>
      </c>
      <c r="N534" s="60">
        <v>0</v>
      </c>
      <c r="O534" s="58">
        <v>0</v>
      </c>
      <c r="P534" s="58">
        <v>0</v>
      </c>
      <c r="Q534" s="132">
        <v>0</v>
      </c>
      <c r="R534" s="60">
        <v>0</v>
      </c>
      <c r="S534" s="58">
        <v>0</v>
      </c>
      <c r="T534" s="58">
        <v>0</v>
      </c>
      <c r="U534" s="132">
        <v>0</v>
      </c>
      <c r="V534" s="58">
        <v>0</v>
      </c>
      <c r="W534" s="58">
        <v>0</v>
      </c>
      <c r="X534" s="58">
        <v>0</v>
      </c>
      <c r="Y534" s="132">
        <v>0</v>
      </c>
      <c r="Z534" s="61">
        <v>0</v>
      </c>
      <c r="AA534" s="59">
        <v>1</v>
      </c>
      <c r="AB534" s="59">
        <v>0</v>
      </c>
      <c r="AC534" s="132">
        <v>0</v>
      </c>
      <c r="AD534" s="61">
        <v>0</v>
      </c>
      <c r="AE534" s="59">
        <v>0</v>
      </c>
      <c r="AF534" s="59">
        <v>0</v>
      </c>
      <c r="AG534" s="132">
        <v>0</v>
      </c>
      <c r="AH534" s="61">
        <v>0</v>
      </c>
      <c r="AI534" s="132">
        <v>0</v>
      </c>
      <c r="AJ534" s="64">
        <f>IFERROR(VLOOKUP($B534,STOCK!$A:$H,3,0)," ")</f>
        <v>6</v>
      </c>
      <c r="AK534" s="65">
        <f>IFERROR(VLOOKUP($B534,STOCK!$A:$H,4,0)," ")</f>
        <v>4</v>
      </c>
      <c r="AL534" s="65">
        <f>IFERROR(VLOOKUP($B534,STOCK!$A:$H,5,0)," ")</f>
        <v>6</v>
      </c>
      <c r="AM534" s="65">
        <f>IFERROR(VLOOKUP($B534,STOCK!$A:$H,6,0)," ")</f>
        <v>5</v>
      </c>
      <c r="AN534" s="65">
        <f>IFERROR(VLOOKUP($B534,STOCK!$A:$H,7,0)," ")</f>
        <v>5</v>
      </c>
      <c r="AO534" s="65">
        <f>IFERROR(VLOOKUP($B534,STOCK!$A:$H,8,0)," ")</f>
        <v>0</v>
      </c>
      <c r="AP534" s="62" t="str">
        <f t="shared" si="104"/>
        <v>SV</v>
      </c>
      <c r="AQ534" s="50" t="str">
        <f t="shared" si="105"/>
        <v>SV</v>
      </c>
      <c r="AR534" s="50" t="str">
        <f t="shared" si="106"/>
        <v>SV</v>
      </c>
      <c r="AS534" s="50" t="str">
        <f t="shared" si="107"/>
        <v>SV</v>
      </c>
      <c r="AT534" s="50" t="str">
        <f t="shared" si="108"/>
        <v>SV</v>
      </c>
      <c r="AU534" s="63" t="str">
        <f t="shared" si="115"/>
        <v>Q</v>
      </c>
      <c r="AV534" s="67">
        <v>142635.00000199999</v>
      </c>
      <c r="AW534" s="133">
        <v>134430.59168000001</v>
      </c>
      <c r="AX534" s="49">
        <v>169900</v>
      </c>
      <c r="AY534" s="51">
        <f t="shared" si="109"/>
        <v>0.19115224171919731</v>
      </c>
      <c r="AZ534" s="51">
        <f t="shared" si="110"/>
        <v>0.1604767510182461</v>
      </c>
      <c r="BA534" s="49">
        <v>164900</v>
      </c>
      <c r="BB534" s="52">
        <v>3</v>
      </c>
      <c r="BC534" s="51">
        <f t="shared" si="111"/>
        <v>0.15609773195700782</v>
      </c>
      <c r="BD534" s="51">
        <f t="shared" si="112"/>
        <v>0.13502122497271082</v>
      </c>
      <c r="BE534" s="49">
        <v>159900</v>
      </c>
      <c r="BF534" s="52">
        <v>6</v>
      </c>
      <c r="BG534" s="51">
        <f t="shared" si="113"/>
        <v>0.12104322219481856</v>
      </c>
      <c r="BH534" s="51">
        <f t="shared" si="114"/>
        <v>0.10797373357098194</v>
      </c>
      <c r="BI534" s="282">
        <f t="shared" si="116"/>
        <v>0</v>
      </c>
    </row>
    <row r="535" spans="1:61" hidden="1">
      <c r="A535" s="54" t="s">
        <v>149</v>
      </c>
      <c r="B535" s="55" t="s">
        <v>1839</v>
      </c>
      <c r="C535" s="55" t="s">
        <v>1840</v>
      </c>
      <c r="D535" s="44" t="s">
        <v>1841</v>
      </c>
      <c r="E535" s="56">
        <v>6</v>
      </c>
      <c r="F535" s="46" t="s">
        <v>5814</v>
      </c>
      <c r="G535" s="47" t="s">
        <v>5814</v>
      </c>
      <c r="H535" s="47" t="s">
        <v>5882</v>
      </c>
      <c r="I535" s="48" t="s">
        <v>6038</v>
      </c>
      <c r="J535" s="48" t="s">
        <v>6039</v>
      </c>
      <c r="K535" s="48" t="s">
        <v>6042</v>
      </c>
      <c r="L535" s="45">
        <v>161</v>
      </c>
      <c r="M535" s="47" t="s">
        <v>5833</v>
      </c>
      <c r="N535" s="60">
        <v>0</v>
      </c>
      <c r="O535" s="58">
        <v>0</v>
      </c>
      <c r="P535" s="58">
        <v>0</v>
      </c>
      <c r="Q535" s="132">
        <v>0</v>
      </c>
      <c r="R535" s="60">
        <v>0</v>
      </c>
      <c r="S535" s="58">
        <v>0</v>
      </c>
      <c r="T535" s="58">
        <v>0</v>
      </c>
      <c r="U535" s="132">
        <v>0</v>
      </c>
      <c r="V535" s="58">
        <v>0</v>
      </c>
      <c r="W535" s="58">
        <v>0</v>
      </c>
      <c r="X535" s="58">
        <v>0</v>
      </c>
      <c r="Y535" s="132">
        <v>0</v>
      </c>
      <c r="Z535" s="61">
        <v>0</v>
      </c>
      <c r="AA535" s="59">
        <v>0</v>
      </c>
      <c r="AB535" s="59">
        <v>0</v>
      </c>
      <c r="AC535" s="132">
        <v>0</v>
      </c>
      <c r="AD535" s="61">
        <v>0</v>
      </c>
      <c r="AE535" s="59">
        <v>0</v>
      </c>
      <c r="AF535" s="59">
        <v>0</v>
      </c>
      <c r="AG535" s="132">
        <v>0</v>
      </c>
      <c r="AH535" s="61">
        <v>0</v>
      </c>
      <c r="AI535" s="132">
        <v>0</v>
      </c>
      <c r="AJ535" s="64">
        <f>IFERROR(VLOOKUP($B535,STOCK!$A:$H,3,0)," ")</f>
        <v>0</v>
      </c>
      <c r="AK535" s="65">
        <f>IFERROR(VLOOKUP($B535,STOCK!$A:$H,4,0)," ")</f>
        <v>5</v>
      </c>
      <c r="AL535" s="65">
        <f>IFERROR(VLOOKUP($B535,STOCK!$A:$H,5,0)," ")</f>
        <v>0</v>
      </c>
      <c r="AM535" s="65">
        <f>IFERROR(VLOOKUP($B535,STOCK!$A:$H,6,0)," ")</f>
        <v>0</v>
      </c>
      <c r="AN535" s="65">
        <f>IFERROR(VLOOKUP($B535,STOCK!$A:$H,7,0)," ")</f>
        <v>0</v>
      </c>
      <c r="AO535" s="65">
        <f>IFERROR(VLOOKUP($B535,STOCK!$A:$H,8,0)," ")</f>
        <v>0</v>
      </c>
      <c r="AP535" s="62" t="str">
        <f t="shared" si="104"/>
        <v>Q</v>
      </c>
      <c r="AQ535" s="50" t="str">
        <f t="shared" si="105"/>
        <v>SV</v>
      </c>
      <c r="AR535" s="50" t="str">
        <f t="shared" si="106"/>
        <v>Q</v>
      </c>
      <c r="AS535" s="50" t="str">
        <f t="shared" si="107"/>
        <v>Q</v>
      </c>
      <c r="AT535" s="50" t="str">
        <f t="shared" si="108"/>
        <v>Q</v>
      </c>
      <c r="AU535" s="63" t="str">
        <f t="shared" si="115"/>
        <v>Q</v>
      </c>
      <c r="AV535" s="67">
        <v>142635.00000199999</v>
      </c>
      <c r="AW535" s="133">
        <v>84263.046560000003</v>
      </c>
      <c r="AX535" s="49">
        <v>169900</v>
      </c>
      <c r="AY535" s="51">
        <f t="shared" si="109"/>
        <v>0.19115224171919731</v>
      </c>
      <c r="AZ535" s="51">
        <f t="shared" si="110"/>
        <v>0.1604767510182461</v>
      </c>
      <c r="BA535" s="49">
        <v>164900</v>
      </c>
      <c r="BB535" s="52">
        <v>3</v>
      </c>
      <c r="BC535" s="51">
        <f t="shared" si="111"/>
        <v>0.15609773195700782</v>
      </c>
      <c r="BD535" s="51">
        <f t="shared" si="112"/>
        <v>0.13502122497271082</v>
      </c>
      <c r="BE535" s="49">
        <v>159900</v>
      </c>
      <c r="BF535" s="52">
        <v>6</v>
      </c>
      <c r="BG535" s="51">
        <f t="shared" si="113"/>
        <v>0.12104322219481856</v>
      </c>
      <c r="BH535" s="51">
        <f t="shared" si="114"/>
        <v>0.10797373357098194</v>
      </c>
      <c r="BI535" s="282">
        <f t="shared" si="116"/>
        <v>0</v>
      </c>
    </row>
    <row r="536" spans="1:61" hidden="1">
      <c r="A536" s="54" t="s">
        <v>150</v>
      </c>
      <c r="B536" s="55" t="s">
        <v>1842</v>
      </c>
      <c r="C536" s="55" t="s">
        <v>1843</v>
      </c>
      <c r="D536" s="44" t="s">
        <v>1844</v>
      </c>
      <c r="E536" s="56">
        <v>6</v>
      </c>
      <c r="F536" s="46" t="s">
        <v>5814</v>
      </c>
      <c r="G536" s="47" t="s">
        <v>5814</v>
      </c>
      <c r="H536" s="47" t="s">
        <v>5882</v>
      </c>
      <c r="I536" s="48" t="s">
        <v>6038</v>
      </c>
      <c r="J536" s="48" t="s">
        <v>6039</v>
      </c>
      <c r="K536" s="48" t="s">
        <v>6042</v>
      </c>
      <c r="L536" s="45">
        <v>161</v>
      </c>
      <c r="M536" s="47" t="s">
        <v>5833</v>
      </c>
      <c r="N536" s="60">
        <v>3</v>
      </c>
      <c r="O536" s="58">
        <v>1</v>
      </c>
      <c r="P536" s="58">
        <v>1</v>
      </c>
      <c r="Q536" s="132">
        <v>0</v>
      </c>
      <c r="R536" s="60">
        <v>0</v>
      </c>
      <c r="S536" s="58">
        <v>3</v>
      </c>
      <c r="T536" s="58">
        <v>3</v>
      </c>
      <c r="U536" s="132">
        <v>3</v>
      </c>
      <c r="V536" s="58">
        <v>1</v>
      </c>
      <c r="W536" s="58">
        <v>0</v>
      </c>
      <c r="X536" s="58">
        <v>0</v>
      </c>
      <c r="Y536" s="132">
        <v>0</v>
      </c>
      <c r="Z536" s="61">
        <v>1</v>
      </c>
      <c r="AA536" s="59">
        <v>1</v>
      </c>
      <c r="AB536" s="59">
        <v>0</v>
      </c>
      <c r="AC536" s="132">
        <v>0</v>
      </c>
      <c r="AD536" s="61">
        <v>0</v>
      </c>
      <c r="AE536" s="59">
        <v>0</v>
      </c>
      <c r="AF536" s="59">
        <v>0</v>
      </c>
      <c r="AG536" s="132">
        <v>0</v>
      </c>
      <c r="AH536" s="61">
        <v>0</v>
      </c>
      <c r="AI536" s="132">
        <v>0</v>
      </c>
      <c r="AJ536" s="64">
        <f>IFERROR(VLOOKUP($B536,STOCK!$A:$H,3,0)," ")</f>
        <v>0</v>
      </c>
      <c r="AK536" s="65">
        <f>IFERROR(VLOOKUP($B536,STOCK!$A:$H,4,0)," ")</f>
        <v>2</v>
      </c>
      <c r="AL536" s="65">
        <f>IFERROR(VLOOKUP($B536,STOCK!$A:$H,5,0)," ")</f>
        <v>1</v>
      </c>
      <c r="AM536" s="65">
        <f>IFERROR(VLOOKUP($B536,STOCK!$A:$H,6,0)," ")</f>
        <v>0</v>
      </c>
      <c r="AN536" s="65">
        <f>IFERROR(VLOOKUP($B536,STOCK!$A:$H,7,0)," ")</f>
        <v>3</v>
      </c>
      <c r="AO536" s="65">
        <f>IFERROR(VLOOKUP($B536,STOCK!$A:$H,8,0)," ")</f>
        <v>3</v>
      </c>
      <c r="AP536" s="62" t="str">
        <f t="shared" si="104"/>
        <v>Q</v>
      </c>
      <c r="AQ536" s="50">
        <f t="shared" si="105"/>
        <v>20</v>
      </c>
      <c r="AR536" s="50" t="str">
        <f t="shared" si="106"/>
        <v>SV</v>
      </c>
      <c r="AS536" s="50" t="str">
        <f t="shared" si="107"/>
        <v>Q</v>
      </c>
      <c r="AT536" s="50" t="str">
        <f t="shared" si="108"/>
        <v>SV</v>
      </c>
      <c r="AU536" s="63" t="str">
        <f t="shared" si="115"/>
        <v>SV</v>
      </c>
      <c r="AV536" s="67">
        <v>159451.00005999999</v>
      </c>
      <c r="AW536" s="133">
        <v>145321.26818000001</v>
      </c>
      <c r="AX536" s="49">
        <v>187900</v>
      </c>
      <c r="AY536" s="51">
        <f t="shared" si="109"/>
        <v>0.17841844785730343</v>
      </c>
      <c r="AZ536" s="51">
        <f t="shared" si="110"/>
        <v>0.15140500234167115</v>
      </c>
      <c r="BA536" s="49">
        <v>179900</v>
      </c>
      <c r="BB536" s="52">
        <v>3</v>
      </c>
      <c r="BC536" s="51">
        <f t="shared" si="111"/>
        <v>0.12824629467551296</v>
      </c>
      <c r="BD536" s="51">
        <f t="shared" si="112"/>
        <v>0.11366870450250144</v>
      </c>
      <c r="BE536" s="49">
        <v>174900</v>
      </c>
      <c r="BF536" s="52">
        <v>6</v>
      </c>
      <c r="BG536" s="51">
        <f t="shared" si="113"/>
        <v>9.6888698936894002E-2</v>
      </c>
      <c r="BH536" s="51">
        <f t="shared" si="114"/>
        <v>8.8330474213836524E-2</v>
      </c>
      <c r="BI536" s="282">
        <f t="shared" si="116"/>
        <v>3</v>
      </c>
    </row>
    <row r="537" spans="1:61" hidden="1">
      <c r="A537" s="54" t="s">
        <v>150</v>
      </c>
      <c r="B537" s="55" t="s">
        <v>1845</v>
      </c>
      <c r="C537" s="55" t="s">
        <v>1846</v>
      </c>
      <c r="D537" s="44" t="s">
        <v>1847</v>
      </c>
      <c r="E537" s="56">
        <v>6</v>
      </c>
      <c r="F537" s="46" t="s">
        <v>5814</v>
      </c>
      <c r="G537" s="47" t="s">
        <v>5814</v>
      </c>
      <c r="H537" s="47" t="s">
        <v>5882</v>
      </c>
      <c r="I537" s="48" t="s">
        <v>6038</v>
      </c>
      <c r="J537" s="48" t="s">
        <v>6039</v>
      </c>
      <c r="K537" s="48" t="s">
        <v>6043</v>
      </c>
      <c r="L537" s="45">
        <v>27</v>
      </c>
      <c r="M537" s="47" t="s">
        <v>5871</v>
      </c>
      <c r="N537" s="60">
        <v>2</v>
      </c>
      <c r="O537" s="58">
        <v>1</v>
      </c>
      <c r="P537" s="58">
        <v>1</v>
      </c>
      <c r="Q537" s="132">
        <v>0</v>
      </c>
      <c r="R537" s="60">
        <v>0</v>
      </c>
      <c r="S537" s="58">
        <v>0</v>
      </c>
      <c r="T537" s="58">
        <v>1</v>
      </c>
      <c r="U537" s="132">
        <v>1</v>
      </c>
      <c r="V537" s="58">
        <v>0</v>
      </c>
      <c r="W537" s="58">
        <v>0</v>
      </c>
      <c r="X537" s="58">
        <v>0</v>
      </c>
      <c r="Y537" s="132">
        <v>0</v>
      </c>
      <c r="Z537" s="61">
        <v>0</v>
      </c>
      <c r="AA537" s="59">
        <v>0</v>
      </c>
      <c r="AB537" s="59">
        <v>1</v>
      </c>
      <c r="AC537" s="132">
        <v>0</v>
      </c>
      <c r="AD537" s="61">
        <v>0</v>
      </c>
      <c r="AE537" s="59">
        <v>0</v>
      </c>
      <c r="AF537" s="59">
        <v>0</v>
      </c>
      <c r="AG537" s="132">
        <v>0</v>
      </c>
      <c r="AH537" s="61">
        <v>0</v>
      </c>
      <c r="AI537" s="132">
        <v>0</v>
      </c>
      <c r="AJ537" s="64">
        <f>IFERROR(VLOOKUP($B537,STOCK!$A:$H,3,0)," ")</f>
        <v>11</v>
      </c>
      <c r="AK537" s="65">
        <f>IFERROR(VLOOKUP($B537,STOCK!$A:$H,4,0)," ")</f>
        <v>14</v>
      </c>
      <c r="AL537" s="65">
        <f>IFERROR(VLOOKUP($B537,STOCK!$A:$H,5,0)," ")</f>
        <v>6</v>
      </c>
      <c r="AM537" s="65">
        <f>IFERROR(VLOOKUP($B537,STOCK!$A:$H,6,0)," ")</f>
        <v>6</v>
      </c>
      <c r="AN537" s="65">
        <f>IFERROR(VLOOKUP($B537,STOCK!$A:$H,7,0)," ")</f>
        <v>7</v>
      </c>
      <c r="AO537" s="65">
        <f>IFERROR(VLOOKUP($B537,STOCK!$A:$H,8,0)," ")</f>
        <v>6</v>
      </c>
      <c r="AP537" s="62" t="str">
        <f t="shared" si="104"/>
        <v>SV</v>
      </c>
      <c r="AQ537" s="50">
        <f t="shared" si="105"/>
        <v>420</v>
      </c>
      <c r="AR537" s="50" t="str">
        <f t="shared" si="106"/>
        <v>SV</v>
      </c>
      <c r="AS537" s="50" t="str">
        <f t="shared" si="107"/>
        <v>SV</v>
      </c>
      <c r="AT537" s="50" t="str">
        <f t="shared" si="108"/>
        <v>SV</v>
      </c>
      <c r="AU537" s="63" t="str">
        <f t="shared" si="115"/>
        <v>SV</v>
      </c>
      <c r="AV537" s="67">
        <v>208049.99995999999</v>
      </c>
      <c r="AW537" s="133">
        <v>208049.99984999999</v>
      </c>
      <c r="AX537" s="49">
        <v>237900</v>
      </c>
      <c r="AY537" s="51">
        <f t="shared" si="109"/>
        <v>0.14347512639143956</v>
      </c>
      <c r="AZ537" s="51">
        <f t="shared" si="110"/>
        <v>0.12547288793610767</v>
      </c>
      <c r="BA537" s="49">
        <v>229900</v>
      </c>
      <c r="BB537" s="52">
        <v>3</v>
      </c>
      <c r="BC537" s="51">
        <f t="shared" si="111"/>
        <v>0.10502283126268175</v>
      </c>
      <c r="BD537" s="51">
        <f t="shared" si="112"/>
        <v>9.5041322488038329E-2</v>
      </c>
      <c r="BE537" s="49">
        <v>224900</v>
      </c>
      <c r="BF537" s="52">
        <v>6</v>
      </c>
      <c r="BG537" s="51">
        <f t="shared" si="113"/>
        <v>8.0990146807208063E-2</v>
      </c>
      <c r="BH537" s="51">
        <f t="shared" si="114"/>
        <v>7.4922187816807526E-2</v>
      </c>
      <c r="BI537" s="282">
        <f t="shared" si="116"/>
        <v>1</v>
      </c>
    </row>
    <row r="538" spans="1:61" hidden="1">
      <c r="A538" s="54" t="s">
        <v>150</v>
      </c>
      <c r="B538" s="55" t="s">
        <v>1848</v>
      </c>
      <c r="C538" s="55" t="s">
        <v>1849</v>
      </c>
      <c r="D538" s="44" t="s">
        <v>1850</v>
      </c>
      <c r="E538" s="56">
        <v>24</v>
      </c>
      <c r="F538" s="46" t="s">
        <v>5814</v>
      </c>
      <c r="G538" s="47" t="s">
        <v>5814</v>
      </c>
      <c r="H538" s="47" t="s">
        <v>6044</v>
      </c>
      <c r="I538" s="48" t="s">
        <v>6045</v>
      </c>
      <c r="J538" s="48" t="s">
        <v>6046</v>
      </c>
      <c r="K538" s="48" t="s">
        <v>6047</v>
      </c>
      <c r="L538" s="45">
        <v>161</v>
      </c>
      <c r="M538" s="47" t="s">
        <v>5833</v>
      </c>
      <c r="N538" s="60">
        <v>8</v>
      </c>
      <c r="O538" s="58">
        <v>9</v>
      </c>
      <c r="P538" s="58">
        <v>1</v>
      </c>
      <c r="Q538" s="132">
        <v>5</v>
      </c>
      <c r="R538" s="60">
        <v>0</v>
      </c>
      <c r="S538" s="58">
        <v>2</v>
      </c>
      <c r="T538" s="58">
        <v>2</v>
      </c>
      <c r="U538" s="132">
        <v>2</v>
      </c>
      <c r="V538" s="58">
        <v>1</v>
      </c>
      <c r="W538" s="58">
        <v>1</v>
      </c>
      <c r="X538" s="58">
        <v>2</v>
      </c>
      <c r="Y538" s="132">
        <v>2</v>
      </c>
      <c r="Z538" s="61">
        <v>2</v>
      </c>
      <c r="AA538" s="59">
        <v>3</v>
      </c>
      <c r="AB538" s="59">
        <v>4</v>
      </c>
      <c r="AC538" s="132">
        <v>4</v>
      </c>
      <c r="AD538" s="61">
        <v>5</v>
      </c>
      <c r="AE538" s="59">
        <v>8</v>
      </c>
      <c r="AF538" s="59">
        <v>3</v>
      </c>
      <c r="AG538" s="132">
        <v>3</v>
      </c>
      <c r="AH538" s="61">
        <v>0</v>
      </c>
      <c r="AI538" s="132">
        <v>0</v>
      </c>
      <c r="AJ538" s="64">
        <f>IFERROR(VLOOKUP($B538,STOCK!$A:$H,3,0)," ")</f>
        <v>11</v>
      </c>
      <c r="AK538" s="65">
        <f>IFERROR(VLOOKUP($B538,STOCK!$A:$H,4,0)," ")</f>
        <v>18</v>
      </c>
      <c r="AL538" s="65">
        <f>IFERROR(VLOOKUP($B538,STOCK!$A:$H,5,0)," ")</f>
        <v>8</v>
      </c>
      <c r="AM538" s="65">
        <f>IFERROR(VLOOKUP($B538,STOCK!$A:$H,6,0)," ")</f>
        <v>8</v>
      </c>
      <c r="AN538" s="65">
        <f>IFERROR(VLOOKUP($B538,STOCK!$A:$H,7,0)," ")</f>
        <v>6</v>
      </c>
      <c r="AO538" s="65">
        <f>IFERROR(VLOOKUP($B538,STOCK!$A:$H,8,0)," ")</f>
        <v>48</v>
      </c>
      <c r="AP538" s="62">
        <f t="shared" si="104"/>
        <v>66</v>
      </c>
      <c r="AQ538" s="50">
        <f t="shared" si="105"/>
        <v>270</v>
      </c>
      <c r="AR538" s="50">
        <f t="shared" si="106"/>
        <v>120</v>
      </c>
      <c r="AS538" s="50">
        <f t="shared" si="107"/>
        <v>60</v>
      </c>
      <c r="AT538" s="50">
        <f t="shared" si="108"/>
        <v>60</v>
      </c>
      <c r="AU538" s="63" t="str">
        <f t="shared" si="115"/>
        <v>SV</v>
      </c>
      <c r="AV538" s="67">
        <v>9251</v>
      </c>
      <c r="AW538" s="133">
        <v>9318.5811400000002</v>
      </c>
      <c r="AX538" s="49">
        <v>10900</v>
      </c>
      <c r="AY538" s="51">
        <f t="shared" si="109"/>
        <v>0.17825099989190352</v>
      </c>
      <c r="AZ538" s="51">
        <f t="shared" si="110"/>
        <v>0.15128440366972476</v>
      </c>
      <c r="BA538" s="49">
        <v>10500</v>
      </c>
      <c r="BB538" s="52">
        <v>6</v>
      </c>
      <c r="BC538" s="51">
        <f t="shared" si="111"/>
        <v>0.135012431088531</v>
      </c>
      <c r="BD538" s="51">
        <f t="shared" si="112"/>
        <v>0.11895238095238095</v>
      </c>
      <c r="BE538" s="49">
        <v>10250</v>
      </c>
      <c r="BF538" s="52">
        <v>12</v>
      </c>
      <c r="BG538" s="51">
        <f t="shared" si="113"/>
        <v>0.10798832558642313</v>
      </c>
      <c r="BH538" s="51">
        <f t="shared" si="114"/>
        <v>9.7463414634146345E-2</v>
      </c>
      <c r="BI538" s="282">
        <f t="shared" si="116"/>
        <v>16</v>
      </c>
    </row>
    <row r="539" spans="1:61" hidden="1">
      <c r="A539" s="54" t="s">
        <v>150</v>
      </c>
      <c r="B539" s="55" t="s">
        <v>1851</v>
      </c>
      <c r="C539" s="395" t="s">
        <v>1852</v>
      </c>
      <c r="D539" s="44" t="s">
        <v>1853</v>
      </c>
      <c r="E539" s="56">
        <v>12</v>
      </c>
      <c r="F539" s="46" t="s">
        <v>5814</v>
      </c>
      <c r="G539" s="47" t="s">
        <v>5814</v>
      </c>
      <c r="H539" s="47" t="s">
        <v>6044</v>
      </c>
      <c r="I539" s="48" t="s">
        <v>6045</v>
      </c>
      <c r="J539" s="48" t="s">
        <v>6046</v>
      </c>
      <c r="K539" s="48" t="s">
        <v>6048</v>
      </c>
      <c r="L539" s="45">
        <v>428</v>
      </c>
      <c r="M539" s="47" t="s">
        <v>5850</v>
      </c>
      <c r="N539" s="60">
        <v>59</v>
      </c>
      <c r="O539" s="58">
        <v>76</v>
      </c>
      <c r="P539" s="58">
        <v>49</v>
      </c>
      <c r="Q539" s="132">
        <v>41</v>
      </c>
      <c r="R539" s="60">
        <v>165</v>
      </c>
      <c r="S539" s="58">
        <v>224</v>
      </c>
      <c r="T539" s="58">
        <v>150</v>
      </c>
      <c r="U539" s="132">
        <v>113</v>
      </c>
      <c r="V539" s="58">
        <v>4</v>
      </c>
      <c r="W539" s="58">
        <v>2</v>
      </c>
      <c r="X539" s="58">
        <v>3</v>
      </c>
      <c r="Y539" s="132">
        <v>2</v>
      </c>
      <c r="Z539" s="61">
        <v>42</v>
      </c>
      <c r="AA539" s="59">
        <v>38</v>
      </c>
      <c r="AB539" s="59">
        <v>17</v>
      </c>
      <c r="AC539" s="132">
        <v>23</v>
      </c>
      <c r="AD539" s="61">
        <v>31</v>
      </c>
      <c r="AE539" s="59">
        <v>8</v>
      </c>
      <c r="AF539" s="59">
        <v>14</v>
      </c>
      <c r="AG539" s="132">
        <v>11</v>
      </c>
      <c r="AH539" s="61">
        <v>0</v>
      </c>
      <c r="AI539" s="132">
        <v>0</v>
      </c>
      <c r="AJ539" s="64">
        <f>IFERROR(VLOOKUP($B539,STOCK!$A:$H,3,0)," ")</f>
        <v>70</v>
      </c>
      <c r="AK539" s="65">
        <f>IFERROR(VLOOKUP($B539,STOCK!$A:$H,4,0)," ")</f>
        <v>275</v>
      </c>
      <c r="AL539" s="65">
        <f>IFERROR(VLOOKUP($B539,STOCK!$A:$H,5,0)," ")</f>
        <v>8</v>
      </c>
      <c r="AM539" s="65">
        <f>IFERROR(VLOOKUP($B539,STOCK!$A:$H,6,0)," ")</f>
        <v>16</v>
      </c>
      <c r="AN539" s="65">
        <f>IFERROR(VLOOKUP($B539,STOCK!$A:$H,7,0)," ")</f>
        <v>24</v>
      </c>
      <c r="AO539" s="65">
        <f>IFERROR(VLOOKUP($B539,STOCK!$A:$H,8,0)," ")</f>
        <v>36</v>
      </c>
      <c r="AP539" s="62">
        <f t="shared" si="104"/>
        <v>51.219512195121951</v>
      </c>
      <c r="AQ539" s="50">
        <f t="shared" si="105"/>
        <v>73.008849557522126</v>
      </c>
      <c r="AR539" s="50">
        <f t="shared" si="106"/>
        <v>120</v>
      </c>
      <c r="AS539" s="50">
        <f t="shared" si="107"/>
        <v>20.869565217391305</v>
      </c>
      <c r="AT539" s="50">
        <f t="shared" si="108"/>
        <v>65.454545454545453</v>
      </c>
      <c r="AU539" s="63" t="str">
        <f t="shared" si="115"/>
        <v>SV</v>
      </c>
      <c r="AV539" s="67">
        <v>6149.9999989999997</v>
      </c>
      <c r="AW539" s="133">
        <v>6127.9984700000005</v>
      </c>
      <c r="AX539" s="49">
        <v>6900</v>
      </c>
      <c r="AY539" s="51">
        <f t="shared" si="109"/>
        <v>0.12195121969462619</v>
      </c>
      <c r="AZ539" s="51">
        <f t="shared" si="110"/>
        <v>0.10869565231884062</v>
      </c>
      <c r="BA539" s="49">
        <v>6750</v>
      </c>
      <c r="BB539" s="52">
        <v>6</v>
      </c>
      <c r="BC539" s="51">
        <f t="shared" si="111"/>
        <v>9.7560975788221427E-2</v>
      </c>
      <c r="BD539" s="51">
        <f t="shared" si="112"/>
        <v>8.888888903703708E-2</v>
      </c>
      <c r="BE539" s="49">
        <v>6550</v>
      </c>
      <c r="BF539" s="52">
        <v>12</v>
      </c>
      <c r="BG539" s="51">
        <f t="shared" si="113"/>
        <v>6.5040650579681447E-2</v>
      </c>
      <c r="BH539" s="51">
        <f t="shared" si="114"/>
        <v>6.1068702442748146E-2</v>
      </c>
      <c r="BI539" s="282">
        <f t="shared" si="116"/>
        <v>190</v>
      </c>
    </row>
    <row r="540" spans="1:61" hidden="1">
      <c r="A540" s="54" t="s">
        <v>150</v>
      </c>
      <c r="B540" s="55" t="s">
        <v>1854</v>
      </c>
      <c r="C540" s="395" t="s">
        <v>1855</v>
      </c>
      <c r="D540" s="44" t="s">
        <v>1856</v>
      </c>
      <c r="E540" s="56">
        <v>6</v>
      </c>
      <c r="F540" s="46" t="s">
        <v>5814</v>
      </c>
      <c r="G540" s="47" t="s">
        <v>5814</v>
      </c>
      <c r="H540" s="47" t="s">
        <v>6044</v>
      </c>
      <c r="I540" s="48" t="s">
        <v>6045</v>
      </c>
      <c r="J540" s="48" t="s">
        <v>6046</v>
      </c>
      <c r="K540" s="48" t="s">
        <v>6048</v>
      </c>
      <c r="L540" s="45">
        <v>428</v>
      </c>
      <c r="M540" s="47" t="s">
        <v>5850</v>
      </c>
      <c r="N540" s="60">
        <v>1</v>
      </c>
      <c r="O540" s="58">
        <v>6</v>
      </c>
      <c r="P540" s="58">
        <v>28</v>
      </c>
      <c r="Q540" s="132">
        <v>22</v>
      </c>
      <c r="R540" s="60">
        <v>53</v>
      </c>
      <c r="S540" s="58">
        <v>34</v>
      </c>
      <c r="T540" s="58">
        <v>50</v>
      </c>
      <c r="U540" s="132">
        <v>50</v>
      </c>
      <c r="V540" s="58">
        <v>12</v>
      </c>
      <c r="W540" s="58">
        <v>9</v>
      </c>
      <c r="X540" s="58">
        <v>0</v>
      </c>
      <c r="Y540" s="132">
        <v>0</v>
      </c>
      <c r="Z540" s="61">
        <v>27</v>
      </c>
      <c r="AA540" s="59">
        <v>12</v>
      </c>
      <c r="AB540" s="59">
        <v>6</v>
      </c>
      <c r="AC540" s="132">
        <v>8</v>
      </c>
      <c r="AD540" s="61">
        <v>8</v>
      </c>
      <c r="AE540" s="59">
        <v>8</v>
      </c>
      <c r="AF540" s="59">
        <v>5</v>
      </c>
      <c r="AG540" s="132">
        <v>3</v>
      </c>
      <c r="AH540" s="61">
        <v>1</v>
      </c>
      <c r="AI540" s="132">
        <v>1</v>
      </c>
      <c r="AJ540" s="64">
        <f>IFERROR(VLOOKUP($B540,STOCK!$A:$H,3,0)," ")</f>
        <v>6</v>
      </c>
      <c r="AK540" s="65">
        <f>IFERROR(VLOOKUP($B540,STOCK!$A:$H,4,0)," ")</f>
        <v>63</v>
      </c>
      <c r="AL540" s="65">
        <f>IFERROR(VLOOKUP($B540,STOCK!$A:$H,5,0)," ")</f>
        <v>46</v>
      </c>
      <c r="AM540" s="65">
        <f>IFERROR(VLOOKUP($B540,STOCK!$A:$H,6,0)," ")</f>
        <v>18</v>
      </c>
      <c r="AN540" s="65">
        <f>IFERROR(VLOOKUP($B540,STOCK!$A:$H,7,0)," ")</f>
        <v>14</v>
      </c>
      <c r="AO540" s="65">
        <f>IFERROR(VLOOKUP($B540,STOCK!$A:$H,8,0)," ")</f>
        <v>17</v>
      </c>
      <c r="AP540" s="62">
        <f t="shared" si="104"/>
        <v>8.1818181818181817</v>
      </c>
      <c r="AQ540" s="50">
        <f t="shared" si="105"/>
        <v>37.799999999999997</v>
      </c>
      <c r="AR540" s="50" t="str">
        <f t="shared" si="106"/>
        <v>SV</v>
      </c>
      <c r="AS540" s="50">
        <f t="shared" si="107"/>
        <v>67.5</v>
      </c>
      <c r="AT540" s="50">
        <f t="shared" si="108"/>
        <v>140</v>
      </c>
      <c r="AU540" s="63">
        <f t="shared" si="115"/>
        <v>510</v>
      </c>
      <c r="AV540" s="67">
        <v>9350</v>
      </c>
      <c r="AW540" s="133">
        <v>9006.5025600000008</v>
      </c>
      <c r="AX540" s="49">
        <v>10500</v>
      </c>
      <c r="AY540" s="51">
        <f t="shared" si="109"/>
        <v>0.12299465240641716</v>
      </c>
      <c r="AZ540" s="51">
        <f t="shared" si="110"/>
        <v>0.10952380952380952</v>
      </c>
      <c r="BA540" s="49">
        <v>10250</v>
      </c>
      <c r="BB540" s="52">
        <v>6</v>
      </c>
      <c r="BC540" s="51">
        <f t="shared" si="111"/>
        <v>9.625668449197855E-2</v>
      </c>
      <c r="BD540" s="51">
        <f t="shared" si="112"/>
        <v>8.7804878048780483E-2</v>
      </c>
      <c r="BE540" s="49">
        <v>9950</v>
      </c>
      <c r="BF540" s="52">
        <v>12</v>
      </c>
      <c r="BG540" s="51">
        <f t="shared" si="113"/>
        <v>6.4171122994652441E-2</v>
      </c>
      <c r="BH540" s="51">
        <f t="shared" si="114"/>
        <v>6.030150753768844E-2</v>
      </c>
      <c r="BI540" s="282">
        <f t="shared" si="116"/>
        <v>84</v>
      </c>
    </row>
    <row r="541" spans="1:61" hidden="1">
      <c r="A541" s="54" t="s">
        <v>150</v>
      </c>
      <c r="B541" s="55" t="s">
        <v>1857</v>
      </c>
      <c r="C541" s="55" t="s">
        <v>1858</v>
      </c>
      <c r="D541" s="44" t="s">
        <v>1859</v>
      </c>
      <c r="E541" s="56">
        <v>6</v>
      </c>
      <c r="F541" s="46" t="s">
        <v>5814</v>
      </c>
      <c r="G541" s="47" t="s">
        <v>5814</v>
      </c>
      <c r="H541" s="47" t="s">
        <v>6044</v>
      </c>
      <c r="I541" s="48" t="s">
        <v>6045</v>
      </c>
      <c r="J541" s="48" t="s">
        <v>6049</v>
      </c>
      <c r="K541" s="48" t="s">
        <v>6047</v>
      </c>
      <c r="L541" s="45">
        <v>161</v>
      </c>
      <c r="M541" s="47" t="s">
        <v>5833</v>
      </c>
      <c r="N541" s="60">
        <v>2</v>
      </c>
      <c r="O541" s="58">
        <v>12</v>
      </c>
      <c r="P541" s="58">
        <v>2</v>
      </c>
      <c r="Q541" s="132">
        <v>3</v>
      </c>
      <c r="R541" s="60">
        <v>1</v>
      </c>
      <c r="S541" s="58">
        <v>5</v>
      </c>
      <c r="T541" s="58">
        <v>4</v>
      </c>
      <c r="U541" s="132">
        <v>5</v>
      </c>
      <c r="V541" s="58">
        <v>1</v>
      </c>
      <c r="W541" s="58">
        <v>3</v>
      </c>
      <c r="X541" s="58">
        <v>2</v>
      </c>
      <c r="Y541" s="132">
        <v>2</v>
      </c>
      <c r="Z541" s="61">
        <v>2</v>
      </c>
      <c r="AA541" s="59">
        <v>3</v>
      </c>
      <c r="AB541" s="59">
        <v>1</v>
      </c>
      <c r="AC541" s="132">
        <v>1</v>
      </c>
      <c r="AD541" s="61">
        <v>5</v>
      </c>
      <c r="AE541" s="59">
        <v>1</v>
      </c>
      <c r="AF541" s="59">
        <v>3</v>
      </c>
      <c r="AG541" s="132">
        <v>4</v>
      </c>
      <c r="AH541" s="61">
        <v>0</v>
      </c>
      <c r="AI541" s="132">
        <v>2</v>
      </c>
      <c r="AJ541" s="64">
        <f>IFERROR(VLOOKUP($B541,STOCK!$A:$H,3,0)," ")</f>
        <v>8</v>
      </c>
      <c r="AK541" s="65">
        <f>IFERROR(VLOOKUP($B541,STOCK!$A:$H,4,0)," ")</f>
        <v>7</v>
      </c>
      <c r="AL541" s="65">
        <f>IFERROR(VLOOKUP($B541,STOCK!$A:$H,5,0)," ")</f>
        <v>9</v>
      </c>
      <c r="AM541" s="65">
        <f>IFERROR(VLOOKUP($B541,STOCK!$A:$H,6,0)," ")</f>
        <v>11</v>
      </c>
      <c r="AN541" s="65">
        <f>IFERROR(VLOOKUP($B541,STOCK!$A:$H,7,0)," ")</f>
        <v>9</v>
      </c>
      <c r="AO541" s="65">
        <f>IFERROR(VLOOKUP($B541,STOCK!$A:$H,8,0)," ")</f>
        <v>4</v>
      </c>
      <c r="AP541" s="62">
        <f t="shared" si="104"/>
        <v>80</v>
      </c>
      <c r="AQ541" s="50">
        <f t="shared" si="105"/>
        <v>42</v>
      </c>
      <c r="AR541" s="50">
        <f t="shared" si="106"/>
        <v>135</v>
      </c>
      <c r="AS541" s="50">
        <f t="shared" si="107"/>
        <v>330</v>
      </c>
      <c r="AT541" s="50">
        <f t="shared" si="108"/>
        <v>67.5</v>
      </c>
      <c r="AU541" s="63">
        <f t="shared" si="115"/>
        <v>60</v>
      </c>
      <c r="AV541" s="67">
        <v>22740.000029999999</v>
      </c>
      <c r="AW541" s="133">
        <v>18814.317060000001</v>
      </c>
      <c r="AX541" s="49">
        <v>26900</v>
      </c>
      <c r="AY541" s="51">
        <f t="shared" si="109"/>
        <v>0.18293755340861373</v>
      </c>
      <c r="AZ541" s="51">
        <f t="shared" si="110"/>
        <v>0.15464683903345727</v>
      </c>
      <c r="BA541" s="49">
        <v>25900</v>
      </c>
      <c r="BB541" s="52">
        <v>3</v>
      </c>
      <c r="BC541" s="51">
        <f t="shared" si="111"/>
        <v>0.13896217967595148</v>
      </c>
      <c r="BD541" s="51">
        <f t="shared" si="112"/>
        <v>0.12200772084942088</v>
      </c>
      <c r="BE541" s="49">
        <v>24900</v>
      </c>
      <c r="BF541" s="52">
        <v>6</v>
      </c>
      <c r="BG541" s="51">
        <f t="shared" si="113"/>
        <v>9.4986805943289232E-2</v>
      </c>
      <c r="BH541" s="51">
        <f t="shared" si="114"/>
        <v>8.6746986746987984E-2</v>
      </c>
      <c r="BI541" s="282">
        <f t="shared" si="116"/>
        <v>17</v>
      </c>
    </row>
    <row r="542" spans="1:61" hidden="1">
      <c r="A542" s="54" t="s">
        <v>150</v>
      </c>
      <c r="B542" s="55" t="s">
        <v>1860</v>
      </c>
      <c r="C542" s="55" t="s">
        <v>1861</v>
      </c>
      <c r="D542" s="44" t="s">
        <v>1862</v>
      </c>
      <c r="E542" s="56">
        <v>24</v>
      </c>
      <c r="F542" s="46" t="s">
        <v>5814</v>
      </c>
      <c r="G542" s="47" t="s">
        <v>5814</v>
      </c>
      <c r="H542" s="47" t="s">
        <v>6044</v>
      </c>
      <c r="I542" s="48" t="s">
        <v>6045</v>
      </c>
      <c r="J542" s="48" t="s">
        <v>6049</v>
      </c>
      <c r="K542" s="48" t="s">
        <v>6047</v>
      </c>
      <c r="L542" s="45">
        <v>161</v>
      </c>
      <c r="M542" s="47" t="s">
        <v>5833</v>
      </c>
      <c r="N542" s="60">
        <v>29</v>
      </c>
      <c r="O542" s="58">
        <v>44</v>
      </c>
      <c r="P542" s="58">
        <v>10</v>
      </c>
      <c r="Q542" s="132">
        <v>17</v>
      </c>
      <c r="R542" s="60">
        <v>87</v>
      </c>
      <c r="S542" s="58">
        <v>141</v>
      </c>
      <c r="T542" s="58">
        <v>23</v>
      </c>
      <c r="U542" s="132">
        <v>23</v>
      </c>
      <c r="V542" s="58">
        <v>18</v>
      </c>
      <c r="W542" s="58">
        <v>18</v>
      </c>
      <c r="X542" s="58">
        <v>5</v>
      </c>
      <c r="Y542" s="132">
        <v>5</v>
      </c>
      <c r="Z542" s="61">
        <v>17</v>
      </c>
      <c r="AA542" s="59">
        <v>18</v>
      </c>
      <c r="AB542" s="59">
        <v>5</v>
      </c>
      <c r="AC542" s="132">
        <v>5</v>
      </c>
      <c r="AD542" s="61">
        <v>4</v>
      </c>
      <c r="AE542" s="59">
        <v>2</v>
      </c>
      <c r="AF542" s="59">
        <v>7</v>
      </c>
      <c r="AG542" s="132">
        <v>9</v>
      </c>
      <c r="AH542" s="61">
        <v>0</v>
      </c>
      <c r="AI542" s="132">
        <v>2</v>
      </c>
      <c r="AJ542" s="64">
        <f>IFERROR(VLOOKUP($B542,STOCK!$A:$H,3,0)," ")</f>
        <v>13</v>
      </c>
      <c r="AK542" s="65">
        <f>IFERROR(VLOOKUP($B542,STOCK!$A:$H,4,0)," ")</f>
        <v>26</v>
      </c>
      <c r="AL542" s="65">
        <f>IFERROR(VLOOKUP($B542,STOCK!$A:$H,5,0)," ")</f>
        <v>19</v>
      </c>
      <c r="AM542" s="65">
        <f>IFERROR(VLOOKUP($B542,STOCK!$A:$H,6,0)," ")</f>
        <v>2</v>
      </c>
      <c r="AN542" s="65">
        <f>IFERROR(VLOOKUP($B542,STOCK!$A:$H,7,0)," ")</f>
        <v>13</v>
      </c>
      <c r="AO542" s="65">
        <f>IFERROR(VLOOKUP($B542,STOCK!$A:$H,8,0)," ")</f>
        <v>48</v>
      </c>
      <c r="AP542" s="62">
        <f t="shared" si="104"/>
        <v>22.941176470588232</v>
      </c>
      <c r="AQ542" s="50">
        <f t="shared" si="105"/>
        <v>33.913043478260867</v>
      </c>
      <c r="AR542" s="50">
        <f t="shared" si="106"/>
        <v>114</v>
      </c>
      <c r="AS542" s="50">
        <f t="shared" si="107"/>
        <v>12</v>
      </c>
      <c r="AT542" s="50">
        <f t="shared" si="108"/>
        <v>43.333333333333336</v>
      </c>
      <c r="AU542" s="63">
        <f t="shared" si="115"/>
        <v>720</v>
      </c>
      <c r="AV542" s="67">
        <v>8483.0000199999995</v>
      </c>
      <c r="AW542" s="133">
        <v>8092.0501199999999</v>
      </c>
      <c r="AX542" s="49">
        <v>9900</v>
      </c>
      <c r="AY542" s="51">
        <f t="shared" si="109"/>
        <v>0.1670399595260168</v>
      </c>
      <c r="AZ542" s="51">
        <f t="shared" si="110"/>
        <v>0.14313131111111116</v>
      </c>
      <c r="BA542" s="49">
        <v>9500</v>
      </c>
      <c r="BB542" s="52">
        <v>6</v>
      </c>
      <c r="BC542" s="51">
        <f t="shared" si="111"/>
        <v>0.1198868298481981</v>
      </c>
      <c r="BD542" s="51">
        <f t="shared" si="112"/>
        <v>0.10705262947368427</v>
      </c>
      <c r="BE542" s="49">
        <v>9250</v>
      </c>
      <c r="BF542" s="52">
        <v>12</v>
      </c>
      <c r="BG542" s="51">
        <f t="shared" si="113"/>
        <v>9.0416123799561321E-2</v>
      </c>
      <c r="BH542" s="51">
        <f t="shared" si="114"/>
        <v>8.2918916756756805E-2</v>
      </c>
      <c r="BI542" s="282">
        <f t="shared" si="116"/>
        <v>61</v>
      </c>
    </row>
    <row r="543" spans="1:61" hidden="1">
      <c r="A543" s="54" t="s">
        <v>150</v>
      </c>
      <c r="B543" s="55" t="s">
        <v>1863</v>
      </c>
      <c r="C543" s="55" t="s">
        <v>1864</v>
      </c>
      <c r="D543" s="44" t="s">
        <v>1865</v>
      </c>
      <c r="E543" s="56">
        <v>24</v>
      </c>
      <c r="F543" s="46" t="s">
        <v>5814</v>
      </c>
      <c r="G543" s="47" t="s">
        <v>5814</v>
      </c>
      <c r="H543" s="47" t="s">
        <v>6044</v>
      </c>
      <c r="I543" s="48" t="s">
        <v>6045</v>
      </c>
      <c r="J543" s="48" t="s">
        <v>6049</v>
      </c>
      <c r="K543" s="48" t="s">
        <v>6047</v>
      </c>
      <c r="L543" s="45">
        <v>161</v>
      </c>
      <c r="M543" s="47" t="s">
        <v>5833</v>
      </c>
      <c r="N543" s="60">
        <v>7</v>
      </c>
      <c r="O543" s="58">
        <v>48</v>
      </c>
      <c r="P543" s="58">
        <v>0</v>
      </c>
      <c r="Q543" s="132">
        <v>0</v>
      </c>
      <c r="R543" s="60">
        <v>7</v>
      </c>
      <c r="S543" s="58">
        <v>66</v>
      </c>
      <c r="T543" s="58">
        <v>9</v>
      </c>
      <c r="U543" s="132">
        <v>12</v>
      </c>
      <c r="V543" s="58">
        <v>9</v>
      </c>
      <c r="W543" s="58">
        <v>9</v>
      </c>
      <c r="X543" s="58">
        <v>0</v>
      </c>
      <c r="Y543" s="132">
        <v>2</v>
      </c>
      <c r="Z543" s="61">
        <v>13</v>
      </c>
      <c r="AA543" s="59">
        <v>6</v>
      </c>
      <c r="AB543" s="59">
        <v>6</v>
      </c>
      <c r="AC543" s="132">
        <v>3</v>
      </c>
      <c r="AD543" s="61">
        <v>5</v>
      </c>
      <c r="AE543" s="59">
        <v>3</v>
      </c>
      <c r="AF543" s="59">
        <v>4</v>
      </c>
      <c r="AG543" s="132">
        <v>3</v>
      </c>
      <c r="AH543" s="61">
        <v>0</v>
      </c>
      <c r="AI543" s="132">
        <v>0</v>
      </c>
      <c r="AJ543" s="64">
        <f>IFERROR(VLOOKUP($B543,STOCK!$A:$H,3,0)," ")</f>
        <v>12</v>
      </c>
      <c r="AK543" s="65">
        <f>IFERROR(VLOOKUP($B543,STOCK!$A:$H,4,0)," ")</f>
        <v>24</v>
      </c>
      <c r="AL543" s="65">
        <f>IFERROR(VLOOKUP($B543,STOCK!$A:$H,5,0)," ")</f>
        <v>11</v>
      </c>
      <c r="AM543" s="65">
        <f>IFERROR(VLOOKUP($B543,STOCK!$A:$H,6,0)," ")</f>
        <v>0</v>
      </c>
      <c r="AN543" s="65">
        <f>IFERROR(VLOOKUP($B543,STOCK!$A:$H,7,0)," ")</f>
        <v>9</v>
      </c>
      <c r="AO543" s="65">
        <f>IFERROR(VLOOKUP($B543,STOCK!$A:$H,8,0)," ")</f>
        <v>48</v>
      </c>
      <c r="AP543" s="62" t="str">
        <f t="shared" si="104"/>
        <v>SV</v>
      </c>
      <c r="AQ543" s="50">
        <f t="shared" si="105"/>
        <v>60</v>
      </c>
      <c r="AR543" s="50">
        <f t="shared" si="106"/>
        <v>165</v>
      </c>
      <c r="AS543" s="50" t="str">
        <f t="shared" si="107"/>
        <v>Q</v>
      </c>
      <c r="AT543" s="50">
        <f t="shared" si="108"/>
        <v>90</v>
      </c>
      <c r="AU543" s="63" t="str">
        <f t="shared" si="115"/>
        <v>SV</v>
      </c>
      <c r="AV543" s="67">
        <v>9251</v>
      </c>
      <c r="AW543" s="133">
        <v>9123.2484199999999</v>
      </c>
      <c r="AX543" s="49">
        <v>10900</v>
      </c>
      <c r="AY543" s="51">
        <f t="shared" si="109"/>
        <v>0.17825099989190352</v>
      </c>
      <c r="AZ543" s="51">
        <f t="shared" si="110"/>
        <v>0.15128440366972476</v>
      </c>
      <c r="BA543" s="49">
        <v>10500</v>
      </c>
      <c r="BB543" s="52">
        <v>6</v>
      </c>
      <c r="BC543" s="51">
        <f t="shared" si="111"/>
        <v>0.135012431088531</v>
      </c>
      <c r="BD543" s="51">
        <f t="shared" si="112"/>
        <v>0.11895238095238095</v>
      </c>
      <c r="BE543" s="49">
        <v>10250</v>
      </c>
      <c r="BF543" s="52">
        <v>12</v>
      </c>
      <c r="BG543" s="51">
        <f t="shared" si="113"/>
        <v>0.10798832558642313</v>
      </c>
      <c r="BH543" s="51">
        <f t="shared" si="114"/>
        <v>9.7463414634146345E-2</v>
      </c>
      <c r="BI543" s="282">
        <f t="shared" si="116"/>
        <v>20</v>
      </c>
    </row>
    <row r="544" spans="1:61" hidden="1">
      <c r="A544" s="54" t="s">
        <v>150</v>
      </c>
      <c r="B544" s="55" t="s">
        <v>1866</v>
      </c>
      <c r="C544" s="55" t="s">
        <v>1867</v>
      </c>
      <c r="D544" s="44" t="s">
        <v>1868</v>
      </c>
      <c r="E544" s="56">
        <v>24</v>
      </c>
      <c r="F544" s="46" t="s">
        <v>5814</v>
      </c>
      <c r="G544" s="47" t="s">
        <v>5814</v>
      </c>
      <c r="H544" s="47" t="s">
        <v>6044</v>
      </c>
      <c r="I544" s="48" t="s">
        <v>6045</v>
      </c>
      <c r="J544" s="48" t="s">
        <v>6049</v>
      </c>
      <c r="K544" s="48" t="s">
        <v>6047</v>
      </c>
      <c r="L544" s="45">
        <v>161</v>
      </c>
      <c r="M544" s="47" t="s">
        <v>5833</v>
      </c>
      <c r="N544" s="60">
        <v>12</v>
      </c>
      <c r="O544" s="58">
        <v>18</v>
      </c>
      <c r="P544" s="58">
        <v>1</v>
      </c>
      <c r="Q544" s="132">
        <v>5</v>
      </c>
      <c r="R544" s="60">
        <v>13</v>
      </c>
      <c r="S544" s="58">
        <v>23</v>
      </c>
      <c r="T544" s="58">
        <v>1</v>
      </c>
      <c r="U544" s="132">
        <v>7</v>
      </c>
      <c r="V544" s="58">
        <v>17</v>
      </c>
      <c r="W544" s="58">
        <v>26</v>
      </c>
      <c r="X544" s="58">
        <v>1</v>
      </c>
      <c r="Y544" s="132">
        <v>4</v>
      </c>
      <c r="Z544" s="61">
        <v>16</v>
      </c>
      <c r="AA544" s="59">
        <v>10</v>
      </c>
      <c r="AB544" s="59">
        <v>6</v>
      </c>
      <c r="AC544" s="132">
        <v>10</v>
      </c>
      <c r="AD544" s="61">
        <v>13</v>
      </c>
      <c r="AE544" s="59">
        <v>12</v>
      </c>
      <c r="AF544" s="59">
        <v>6</v>
      </c>
      <c r="AG544" s="132">
        <v>6</v>
      </c>
      <c r="AH544" s="61">
        <v>3</v>
      </c>
      <c r="AI544" s="132">
        <v>6</v>
      </c>
      <c r="AJ544" s="64">
        <f>IFERROR(VLOOKUP($B544,STOCK!$A:$H,3,0)," ")</f>
        <v>7</v>
      </c>
      <c r="AK544" s="65">
        <f>IFERROR(VLOOKUP($B544,STOCK!$A:$H,4,0)," ")</f>
        <v>6</v>
      </c>
      <c r="AL544" s="65">
        <f>IFERROR(VLOOKUP($B544,STOCK!$A:$H,5,0)," ")</f>
        <v>10</v>
      </c>
      <c r="AM544" s="65">
        <f>IFERROR(VLOOKUP($B544,STOCK!$A:$H,6,0)," ")</f>
        <v>17</v>
      </c>
      <c r="AN544" s="65">
        <f>IFERROR(VLOOKUP($B544,STOCK!$A:$H,7,0)," ")</f>
        <v>12</v>
      </c>
      <c r="AO544" s="65">
        <f>IFERROR(VLOOKUP($B544,STOCK!$A:$H,8,0)," ")</f>
        <v>43</v>
      </c>
      <c r="AP544" s="62">
        <f t="shared" si="104"/>
        <v>42</v>
      </c>
      <c r="AQ544" s="50">
        <f t="shared" si="105"/>
        <v>25.714285714285712</v>
      </c>
      <c r="AR544" s="50">
        <f t="shared" si="106"/>
        <v>75</v>
      </c>
      <c r="AS544" s="50">
        <f t="shared" si="107"/>
        <v>51</v>
      </c>
      <c r="AT544" s="50">
        <f t="shared" si="108"/>
        <v>60</v>
      </c>
      <c r="AU544" s="63">
        <f t="shared" si="115"/>
        <v>215</v>
      </c>
      <c r="AV544" s="67">
        <v>10406</v>
      </c>
      <c r="AW544" s="133">
        <v>10295.316129999999</v>
      </c>
      <c r="AX544" s="49">
        <v>12250</v>
      </c>
      <c r="AY544" s="51">
        <f t="shared" si="109"/>
        <v>0.17720545838939072</v>
      </c>
      <c r="AZ544" s="51">
        <f t="shared" si="110"/>
        <v>0.15053061224489797</v>
      </c>
      <c r="BA544" s="49">
        <v>11900</v>
      </c>
      <c r="BB544" s="52">
        <v>6</v>
      </c>
      <c r="BC544" s="51">
        <f t="shared" si="111"/>
        <v>0.14357101672112238</v>
      </c>
      <c r="BD544" s="51">
        <f t="shared" si="112"/>
        <v>0.12554621848739494</v>
      </c>
      <c r="BE544" s="49">
        <v>11500</v>
      </c>
      <c r="BF544" s="52">
        <v>12</v>
      </c>
      <c r="BG544" s="51">
        <f t="shared" si="113"/>
        <v>0.10513165481453002</v>
      </c>
      <c r="BH544" s="51">
        <f t="shared" si="114"/>
        <v>9.51304347826087E-2</v>
      </c>
      <c r="BI544" s="282">
        <f t="shared" si="116"/>
        <v>38</v>
      </c>
    </row>
    <row r="545" spans="1:61" hidden="1">
      <c r="A545" s="54" t="s">
        <v>150</v>
      </c>
      <c r="B545" s="55" t="s">
        <v>1869</v>
      </c>
      <c r="C545" s="55" t="s">
        <v>1870</v>
      </c>
      <c r="D545" s="44" t="s">
        <v>1871</v>
      </c>
      <c r="E545" s="56">
        <v>24</v>
      </c>
      <c r="F545" s="46" t="s">
        <v>5814</v>
      </c>
      <c r="G545" s="47" t="s">
        <v>5814</v>
      </c>
      <c r="H545" s="47" t="s">
        <v>6044</v>
      </c>
      <c r="I545" s="48" t="s">
        <v>6045</v>
      </c>
      <c r="J545" s="48" t="s">
        <v>6049</v>
      </c>
      <c r="K545" s="48" t="s">
        <v>6050</v>
      </c>
      <c r="L545" s="45">
        <v>50</v>
      </c>
      <c r="M545" s="47" t="s">
        <v>5830</v>
      </c>
      <c r="N545" s="60">
        <v>70</v>
      </c>
      <c r="O545" s="58">
        <v>156</v>
      </c>
      <c r="P545" s="58">
        <v>72</v>
      </c>
      <c r="Q545" s="132">
        <v>56</v>
      </c>
      <c r="R545" s="60">
        <v>96</v>
      </c>
      <c r="S545" s="58">
        <v>147</v>
      </c>
      <c r="T545" s="58">
        <v>221</v>
      </c>
      <c r="U545" s="132">
        <v>180</v>
      </c>
      <c r="V545" s="58">
        <v>43</v>
      </c>
      <c r="W545" s="58">
        <v>9</v>
      </c>
      <c r="X545" s="58">
        <v>11</v>
      </c>
      <c r="Y545" s="132">
        <v>5</v>
      </c>
      <c r="Z545" s="61">
        <v>56</v>
      </c>
      <c r="AA545" s="59">
        <v>34</v>
      </c>
      <c r="AB545" s="59">
        <v>55</v>
      </c>
      <c r="AC545" s="132">
        <v>55</v>
      </c>
      <c r="AD545" s="61">
        <v>73</v>
      </c>
      <c r="AE545" s="59">
        <v>87</v>
      </c>
      <c r="AF545" s="59">
        <v>75</v>
      </c>
      <c r="AG545" s="132">
        <v>100</v>
      </c>
      <c r="AH545" s="61">
        <v>6</v>
      </c>
      <c r="AI545" s="132">
        <v>12</v>
      </c>
      <c r="AJ545" s="64">
        <f>IFERROR(VLOOKUP($B545,STOCK!$A:$H,3,0)," ")</f>
        <v>100</v>
      </c>
      <c r="AK545" s="65">
        <f>IFERROR(VLOOKUP($B545,STOCK!$A:$H,4,0)," ")</f>
        <v>106</v>
      </c>
      <c r="AL545" s="65">
        <f>IFERROR(VLOOKUP($B545,STOCK!$A:$H,5,0)," ")</f>
        <v>201</v>
      </c>
      <c r="AM545" s="65">
        <f>IFERROR(VLOOKUP($B545,STOCK!$A:$H,6,0)," ")</f>
        <v>93</v>
      </c>
      <c r="AN545" s="65">
        <f>IFERROR(VLOOKUP($B545,STOCK!$A:$H,7,0)," ")</f>
        <v>28</v>
      </c>
      <c r="AO545" s="65">
        <f>IFERROR(VLOOKUP($B545,STOCK!$A:$H,8,0)," ")</f>
        <v>13</v>
      </c>
      <c r="AP545" s="62">
        <f t="shared" si="104"/>
        <v>53.571428571428577</v>
      </c>
      <c r="AQ545" s="50">
        <f t="shared" si="105"/>
        <v>17.666666666666668</v>
      </c>
      <c r="AR545" s="50">
        <f t="shared" si="106"/>
        <v>1206</v>
      </c>
      <c r="AS545" s="50">
        <f t="shared" si="107"/>
        <v>50.727272727272727</v>
      </c>
      <c r="AT545" s="50">
        <f t="shared" si="108"/>
        <v>8.4</v>
      </c>
      <c r="AU545" s="63">
        <f t="shared" si="115"/>
        <v>32.5</v>
      </c>
      <c r="AV545" s="67">
        <v>9993</v>
      </c>
      <c r="AW545" s="133">
        <v>9731.4359999999997</v>
      </c>
      <c r="AX545" s="49">
        <v>12900</v>
      </c>
      <c r="AY545" s="51">
        <f t="shared" si="109"/>
        <v>0.29090363254277984</v>
      </c>
      <c r="AZ545" s="51">
        <f t="shared" si="110"/>
        <v>0.22534883720930232</v>
      </c>
      <c r="BA545" s="49">
        <v>12500</v>
      </c>
      <c r="BB545" s="52">
        <v>3</v>
      </c>
      <c r="BC545" s="51">
        <f t="shared" si="111"/>
        <v>0.25087561292905036</v>
      </c>
      <c r="BD545" s="51">
        <f t="shared" si="112"/>
        <v>0.20055999999999999</v>
      </c>
      <c r="BE545" s="49">
        <v>11950</v>
      </c>
      <c r="BF545" s="52">
        <v>6</v>
      </c>
      <c r="BG545" s="51">
        <f t="shared" si="113"/>
        <v>0.19583708596017213</v>
      </c>
      <c r="BH545" s="51">
        <f t="shared" si="114"/>
        <v>0.16376569037656905</v>
      </c>
      <c r="BI545" s="282">
        <f t="shared" si="116"/>
        <v>408</v>
      </c>
    </row>
    <row r="546" spans="1:61" hidden="1">
      <c r="A546" s="54" t="s">
        <v>150</v>
      </c>
      <c r="B546" s="55" t="s">
        <v>1872</v>
      </c>
      <c r="C546" s="55" t="s">
        <v>1873</v>
      </c>
      <c r="D546" s="44" t="s">
        <v>1874</v>
      </c>
      <c r="E546" s="56">
        <v>6</v>
      </c>
      <c r="F546" s="46" t="s">
        <v>5814</v>
      </c>
      <c r="G546" s="47" t="s">
        <v>5814</v>
      </c>
      <c r="H546" s="47" t="s">
        <v>6044</v>
      </c>
      <c r="I546" s="48" t="s">
        <v>6045</v>
      </c>
      <c r="J546" s="48" t="s">
        <v>6049</v>
      </c>
      <c r="K546" s="48" t="s">
        <v>6051</v>
      </c>
      <c r="L546" s="45">
        <v>139</v>
      </c>
      <c r="M546" s="47" t="s">
        <v>5823</v>
      </c>
      <c r="N546" s="60">
        <v>256</v>
      </c>
      <c r="O546" s="58">
        <v>209</v>
      </c>
      <c r="P546" s="58">
        <v>260</v>
      </c>
      <c r="Q546" s="132">
        <v>184</v>
      </c>
      <c r="R546" s="60">
        <v>303</v>
      </c>
      <c r="S546" s="58">
        <v>387</v>
      </c>
      <c r="T546" s="58">
        <v>239</v>
      </c>
      <c r="U546" s="132">
        <v>276</v>
      </c>
      <c r="V546" s="58">
        <v>166</v>
      </c>
      <c r="W546" s="58">
        <v>244</v>
      </c>
      <c r="X546" s="58">
        <v>178</v>
      </c>
      <c r="Y546" s="132">
        <v>106</v>
      </c>
      <c r="Z546" s="61">
        <v>183</v>
      </c>
      <c r="AA546" s="59">
        <v>258</v>
      </c>
      <c r="AB546" s="59">
        <v>156</v>
      </c>
      <c r="AC546" s="132">
        <v>143</v>
      </c>
      <c r="AD546" s="61">
        <v>251</v>
      </c>
      <c r="AE546" s="59">
        <v>327</v>
      </c>
      <c r="AF546" s="59">
        <v>223</v>
      </c>
      <c r="AG546" s="132">
        <v>239</v>
      </c>
      <c r="AH546" s="61">
        <v>0</v>
      </c>
      <c r="AI546" s="132">
        <v>9</v>
      </c>
      <c r="AJ546" s="64">
        <f>IFERROR(VLOOKUP($B546,STOCK!$A:$H,3,0)," ")</f>
        <v>156</v>
      </c>
      <c r="AK546" s="65">
        <f>IFERROR(VLOOKUP($B546,STOCK!$A:$H,4,0)," ")</f>
        <v>183</v>
      </c>
      <c r="AL546" s="65">
        <f>IFERROR(VLOOKUP($B546,STOCK!$A:$H,5,0)," ")</f>
        <v>95</v>
      </c>
      <c r="AM546" s="65">
        <f>IFERROR(VLOOKUP($B546,STOCK!$A:$H,6,0)," ")</f>
        <v>68</v>
      </c>
      <c r="AN546" s="65">
        <f>IFERROR(VLOOKUP($B546,STOCK!$A:$H,7,0)," ")</f>
        <v>210</v>
      </c>
      <c r="AO546" s="65">
        <f>IFERROR(VLOOKUP($B546,STOCK!$A:$H,8,0)," ")</f>
        <v>83</v>
      </c>
      <c r="AP546" s="62">
        <f t="shared" si="104"/>
        <v>25.434782608695652</v>
      </c>
      <c r="AQ546" s="50">
        <f t="shared" si="105"/>
        <v>19.891304347826086</v>
      </c>
      <c r="AR546" s="50">
        <f t="shared" si="106"/>
        <v>26.886792452830189</v>
      </c>
      <c r="AS546" s="50">
        <f t="shared" si="107"/>
        <v>14.265734265734265</v>
      </c>
      <c r="AT546" s="50">
        <f t="shared" si="108"/>
        <v>26.359832635983263</v>
      </c>
      <c r="AU546" s="63">
        <f t="shared" si="115"/>
        <v>276.66666666666663</v>
      </c>
      <c r="AV546" s="67">
        <v>10380</v>
      </c>
      <c r="AW546" s="133">
        <v>10371.73929</v>
      </c>
      <c r="AX546" s="49">
        <v>12250</v>
      </c>
      <c r="AY546" s="51">
        <f t="shared" si="109"/>
        <v>0.18015414258188822</v>
      </c>
      <c r="AZ546" s="51">
        <f t="shared" si="110"/>
        <v>0.15265306122448979</v>
      </c>
      <c r="BA546" s="49">
        <v>11500</v>
      </c>
      <c r="BB546" s="52">
        <v>6</v>
      </c>
      <c r="BC546" s="51">
        <f t="shared" si="111"/>
        <v>0.10789980732177273</v>
      </c>
      <c r="BD546" s="51">
        <f t="shared" si="112"/>
        <v>9.7391304347826085E-2</v>
      </c>
      <c r="BE546" s="49">
        <v>0</v>
      </c>
      <c r="BF546" s="52">
        <v>0</v>
      </c>
      <c r="BG546" s="51">
        <f t="shared" si="113"/>
        <v>-1</v>
      </c>
      <c r="BH546" s="51">
        <f t="shared" si="114"/>
        <v>0</v>
      </c>
      <c r="BI546" s="282">
        <f t="shared" si="116"/>
        <v>957</v>
      </c>
    </row>
    <row r="547" spans="1:61" hidden="1">
      <c r="A547" s="54" t="s">
        <v>150</v>
      </c>
      <c r="B547" s="55" t="s">
        <v>1875</v>
      </c>
      <c r="C547" s="55" t="s">
        <v>1876</v>
      </c>
      <c r="D547" s="44" t="s">
        <v>1877</v>
      </c>
      <c r="E547" s="56">
        <v>6</v>
      </c>
      <c r="F547" s="46" t="s">
        <v>5814</v>
      </c>
      <c r="G547" s="47" t="s">
        <v>5814</v>
      </c>
      <c r="H547" s="47" t="s">
        <v>6044</v>
      </c>
      <c r="I547" s="48" t="s">
        <v>6045</v>
      </c>
      <c r="J547" s="48" t="s">
        <v>6049</v>
      </c>
      <c r="K547" s="48" t="s">
        <v>6051</v>
      </c>
      <c r="L547" s="45">
        <v>139</v>
      </c>
      <c r="M547" s="47" t="s">
        <v>5823</v>
      </c>
      <c r="N547" s="60">
        <v>127</v>
      </c>
      <c r="O547" s="58">
        <v>101</v>
      </c>
      <c r="P547" s="58">
        <v>58</v>
      </c>
      <c r="Q547" s="132">
        <v>61</v>
      </c>
      <c r="R547" s="60">
        <v>80</v>
      </c>
      <c r="S547" s="58">
        <v>95</v>
      </c>
      <c r="T547" s="58">
        <v>59</v>
      </c>
      <c r="U547" s="132">
        <v>96</v>
      </c>
      <c r="V547" s="58">
        <v>68</v>
      </c>
      <c r="W547" s="58">
        <v>91</v>
      </c>
      <c r="X547" s="58">
        <v>82</v>
      </c>
      <c r="Y547" s="132">
        <v>80</v>
      </c>
      <c r="Z547" s="61">
        <v>105</v>
      </c>
      <c r="AA547" s="59">
        <v>105</v>
      </c>
      <c r="AB547" s="59">
        <v>47</v>
      </c>
      <c r="AC547" s="132">
        <v>67</v>
      </c>
      <c r="AD547" s="61">
        <v>84</v>
      </c>
      <c r="AE547" s="59">
        <v>107</v>
      </c>
      <c r="AF547" s="59">
        <v>38</v>
      </c>
      <c r="AG547" s="132">
        <v>27</v>
      </c>
      <c r="AH547" s="61">
        <v>3</v>
      </c>
      <c r="AI547" s="132">
        <v>12</v>
      </c>
      <c r="AJ547" s="64">
        <f>IFERROR(VLOOKUP($B547,STOCK!$A:$H,3,0)," ")</f>
        <v>55</v>
      </c>
      <c r="AK547" s="65">
        <f>IFERROR(VLOOKUP($B547,STOCK!$A:$H,4,0)," ")</f>
        <v>42</v>
      </c>
      <c r="AL547" s="65">
        <f>IFERROR(VLOOKUP($B547,STOCK!$A:$H,5,0)," ")</f>
        <v>75</v>
      </c>
      <c r="AM547" s="65">
        <f>IFERROR(VLOOKUP($B547,STOCK!$A:$H,6,0)," ")</f>
        <v>116</v>
      </c>
      <c r="AN547" s="65">
        <f>IFERROR(VLOOKUP($B547,STOCK!$A:$H,7,0)," ")</f>
        <v>41</v>
      </c>
      <c r="AO547" s="65">
        <f>IFERROR(VLOOKUP($B547,STOCK!$A:$H,8,0)," ")</f>
        <v>49</v>
      </c>
      <c r="AP547" s="62">
        <f t="shared" si="104"/>
        <v>27.049180327868854</v>
      </c>
      <c r="AQ547" s="50">
        <f t="shared" si="105"/>
        <v>13.125</v>
      </c>
      <c r="AR547" s="50">
        <f t="shared" si="106"/>
        <v>28.125</v>
      </c>
      <c r="AS547" s="50">
        <f t="shared" si="107"/>
        <v>51.940298507462686</v>
      </c>
      <c r="AT547" s="50">
        <f t="shared" si="108"/>
        <v>45.555555555555557</v>
      </c>
      <c r="AU547" s="63">
        <f t="shared" si="115"/>
        <v>122.49999999999999</v>
      </c>
      <c r="AV547" s="67">
        <v>10380</v>
      </c>
      <c r="AW547" s="133">
        <v>10368.29343</v>
      </c>
      <c r="AX547" s="49">
        <v>12250</v>
      </c>
      <c r="AY547" s="51">
        <f t="shared" si="109"/>
        <v>0.18015414258188822</v>
      </c>
      <c r="AZ547" s="51">
        <f t="shared" si="110"/>
        <v>0.15265306122448979</v>
      </c>
      <c r="BA547" s="49">
        <v>11500</v>
      </c>
      <c r="BB547" s="52">
        <v>6</v>
      </c>
      <c r="BC547" s="51">
        <f t="shared" si="111"/>
        <v>0.10789980732177273</v>
      </c>
      <c r="BD547" s="51">
        <f t="shared" si="112"/>
        <v>9.7391304347826085E-2</v>
      </c>
      <c r="BE547" s="49">
        <v>0</v>
      </c>
      <c r="BF547" s="52">
        <v>0</v>
      </c>
      <c r="BG547" s="51">
        <f t="shared" si="113"/>
        <v>-1</v>
      </c>
      <c r="BH547" s="51">
        <f t="shared" si="114"/>
        <v>0</v>
      </c>
      <c r="BI547" s="282">
        <f t="shared" si="116"/>
        <v>343</v>
      </c>
    </row>
    <row r="548" spans="1:61" hidden="1">
      <c r="A548" s="54" t="s">
        <v>150</v>
      </c>
      <c r="B548" s="55" t="s">
        <v>1878</v>
      </c>
      <c r="C548" s="395" t="s">
        <v>1879</v>
      </c>
      <c r="D548" s="44" t="s">
        <v>1880</v>
      </c>
      <c r="E548" s="56">
        <v>6</v>
      </c>
      <c r="F548" s="46" t="s">
        <v>5814</v>
      </c>
      <c r="G548" s="47" t="s">
        <v>5814</v>
      </c>
      <c r="H548" s="47" t="s">
        <v>6044</v>
      </c>
      <c r="I548" s="48" t="s">
        <v>6045</v>
      </c>
      <c r="J548" s="48" t="s">
        <v>6049</v>
      </c>
      <c r="K548" s="48" t="s">
        <v>6048</v>
      </c>
      <c r="L548" s="45">
        <v>428</v>
      </c>
      <c r="M548" s="47" t="s">
        <v>5850</v>
      </c>
      <c r="N548" s="60">
        <v>21</v>
      </c>
      <c r="O548" s="58">
        <v>17</v>
      </c>
      <c r="P548" s="58">
        <v>24</v>
      </c>
      <c r="Q548" s="132">
        <v>15</v>
      </c>
      <c r="R548" s="60">
        <v>24</v>
      </c>
      <c r="S548" s="58">
        <v>16</v>
      </c>
      <c r="T548" s="58">
        <v>37</v>
      </c>
      <c r="U548" s="132">
        <v>32</v>
      </c>
      <c r="V548" s="58">
        <v>10</v>
      </c>
      <c r="W548" s="58">
        <v>9</v>
      </c>
      <c r="X548" s="58">
        <v>11</v>
      </c>
      <c r="Y548" s="132">
        <v>19</v>
      </c>
      <c r="Z548" s="61">
        <v>30</v>
      </c>
      <c r="AA548" s="59">
        <v>25</v>
      </c>
      <c r="AB548" s="59">
        <v>22</v>
      </c>
      <c r="AC548" s="132">
        <v>20</v>
      </c>
      <c r="AD548" s="61">
        <v>20</v>
      </c>
      <c r="AE548" s="59">
        <v>11</v>
      </c>
      <c r="AF548" s="59">
        <v>18</v>
      </c>
      <c r="AG548" s="132">
        <v>22</v>
      </c>
      <c r="AH548" s="61">
        <v>0</v>
      </c>
      <c r="AI548" s="132">
        <v>8</v>
      </c>
      <c r="AJ548" s="64">
        <f>IFERROR(VLOOKUP($B548,STOCK!$A:$H,3,0)," ")</f>
        <v>34</v>
      </c>
      <c r="AK548" s="65">
        <f>IFERROR(VLOOKUP($B548,STOCK!$A:$H,4,0)," ")</f>
        <v>55</v>
      </c>
      <c r="AL548" s="65">
        <f>IFERROR(VLOOKUP($B548,STOCK!$A:$H,5,0)," ")</f>
        <v>26</v>
      </c>
      <c r="AM548" s="65">
        <f>IFERROR(VLOOKUP($B548,STOCK!$A:$H,6,0)," ")</f>
        <v>33</v>
      </c>
      <c r="AN548" s="65">
        <f>IFERROR(VLOOKUP($B548,STOCK!$A:$H,7,0)," ")</f>
        <v>18</v>
      </c>
      <c r="AO548" s="65">
        <f>IFERROR(VLOOKUP($B548,STOCK!$A:$H,8,0)," ")</f>
        <v>19</v>
      </c>
      <c r="AP548" s="62">
        <f t="shared" si="104"/>
        <v>68</v>
      </c>
      <c r="AQ548" s="50">
        <f t="shared" si="105"/>
        <v>51.5625</v>
      </c>
      <c r="AR548" s="50">
        <f t="shared" si="106"/>
        <v>41.05263157894737</v>
      </c>
      <c r="AS548" s="50">
        <f t="shared" si="107"/>
        <v>49.5</v>
      </c>
      <c r="AT548" s="50">
        <f t="shared" si="108"/>
        <v>24.545454545454547</v>
      </c>
      <c r="AU548" s="63">
        <f t="shared" si="115"/>
        <v>71.25</v>
      </c>
      <c r="AV548" s="67">
        <v>11100.00001</v>
      </c>
      <c r="AW548" s="133">
        <v>11061.762140000001</v>
      </c>
      <c r="AX548" s="49">
        <v>12500</v>
      </c>
      <c r="AY548" s="51">
        <f t="shared" si="109"/>
        <v>0.12612612511159815</v>
      </c>
      <c r="AZ548" s="51">
        <f t="shared" si="110"/>
        <v>0.11199999920000002</v>
      </c>
      <c r="BA548" s="49">
        <v>12250</v>
      </c>
      <c r="BB548" s="52">
        <v>3</v>
      </c>
      <c r="BC548" s="51">
        <f t="shared" si="111"/>
        <v>0.10360360260936607</v>
      </c>
      <c r="BD548" s="51">
        <f t="shared" si="112"/>
        <v>9.3877550204081658E-2</v>
      </c>
      <c r="BE548" s="49">
        <v>11900</v>
      </c>
      <c r="BF548" s="52">
        <v>6</v>
      </c>
      <c r="BG548" s="51">
        <f t="shared" si="113"/>
        <v>7.2072071106241475E-2</v>
      </c>
      <c r="BH548" s="51">
        <f t="shared" si="114"/>
        <v>6.7226889915966412E-2</v>
      </c>
      <c r="BI548" s="282">
        <f t="shared" si="116"/>
        <v>116</v>
      </c>
    </row>
    <row r="549" spans="1:61" hidden="1">
      <c r="A549" s="54" t="s">
        <v>150</v>
      </c>
      <c r="B549" s="55" t="s">
        <v>1881</v>
      </c>
      <c r="C549" s="395" t="s">
        <v>1882</v>
      </c>
      <c r="D549" s="44" t="s">
        <v>1883</v>
      </c>
      <c r="E549" s="56">
        <v>12</v>
      </c>
      <c r="F549" s="46" t="s">
        <v>5814</v>
      </c>
      <c r="G549" s="47" t="s">
        <v>5814</v>
      </c>
      <c r="H549" s="47" t="s">
        <v>6044</v>
      </c>
      <c r="I549" s="48" t="s">
        <v>6045</v>
      </c>
      <c r="J549" s="48" t="s">
        <v>6049</v>
      </c>
      <c r="K549" s="48" t="s">
        <v>6048</v>
      </c>
      <c r="L549" s="45">
        <v>428</v>
      </c>
      <c r="M549" s="47" t="s">
        <v>5850</v>
      </c>
      <c r="N549" s="60">
        <v>76</v>
      </c>
      <c r="O549" s="58">
        <v>260</v>
      </c>
      <c r="P549" s="58">
        <v>97</v>
      </c>
      <c r="Q549" s="132">
        <v>93</v>
      </c>
      <c r="R549" s="60">
        <v>231</v>
      </c>
      <c r="S549" s="58">
        <v>402</v>
      </c>
      <c r="T549" s="58">
        <v>241</v>
      </c>
      <c r="U549" s="132">
        <v>193</v>
      </c>
      <c r="V549" s="58">
        <v>27</v>
      </c>
      <c r="W549" s="58">
        <v>51</v>
      </c>
      <c r="X549" s="58">
        <v>19</v>
      </c>
      <c r="Y549" s="132">
        <v>15</v>
      </c>
      <c r="Z549" s="61">
        <v>82</v>
      </c>
      <c r="AA549" s="59">
        <v>83</v>
      </c>
      <c r="AB549" s="59">
        <v>76</v>
      </c>
      <c r="AC549" s="132">
        <v>66</v>
      </c>
      <c r="AD549" s="61">
        <v>75</v>
      </c>
      <c r="AE549" s="59">
        <v>43</v>
      </c>
      <c r="AF549" s="59">
        <v>78</v>
      </c>
      <c r="AG549" s="132">
        <v>72</v>
      </c>
      <c r="AH549" s="61">
        <v>0</v>
      </c>
      <c r="AI549" s="132">
        <v>2</v>
      </c>
      <c r="AJ549" s="64">
        <f>IFERROR(VLOOKUP($B549,STOCK!$A:$H,3,0)," ")</f>
        <v>343</v>
      </c>
      <c r="AK549" s="65">
        <f>IFERROR(VLOOKUP($B549,STOCK!$A:$H,4,0)," ")</f>
        <v>268</v>
      </c>
      <c r="AL549" s="65">
        <f>IFERROR(VLOOKUP($B549,STOCK!$A:$H,5,0)," ")</f>
        <v>59</v>
      </c>
      <c r="AM549" s="65">
        <f>IFERROR(VLOOKUP($B549,STOCK!$A:$H,6,0)," ")</f>
        <v>85</v>
      </c>
      <c r="AN549" s="65">
        <f>IFERROR(VLOOKUP($B549,STOCK!$A:$H,7,0)," ")</f>
        <v>87</v>
      </c>
      <c r="AO549" s="65">
        <f>IFERROR(VLOOKUP($B549,STOCK!$A:$H,8,0)," ")</f>
        <v>58</v>
      </c>
      <c r="AP549" s="62">
        <f t="shared" si="104"/>
        <v>110.64516129032258</v>
      </c>
      <c r="AQ549" s="50">
        <f t="shared" si="105"/>
        <v>41.6580310880829</v>
      </c>
      <c r="AR549" s="50">
        <f t="shared" si="106"/>
        <v>118</v>
      </c>
      <c r="AS549" s="50">
        <f t="shared" si="107"/>
        <v>38.636363636363633</v>
      </c>
      <c r="AT549" s="50">
        <f t="shared" si="108"/>
        <v>36.25</v>
      </c>
      <c r="AU549" s="63">
        <f t="shared" si="115"/>
        <v>870</v>
      </c>
      <c r="AV549" s="67">
        <v>6150.0000099999997</v>
      </c>
      <c r="AW549" s="133">
        <v>6137.5859600000003</v>
      </c>
      <c r="AX549" s="49">
        <v>6900</v>
      </c>
      <c r="AY549" s="51">
        <f t="shared" si="109"/>
        <v>0.12195121768788431</v>
      </c>
      <c r="AZ549" s="51">
        <f t="shared" si="110"/>
        <v>0.10869565072463772</v>
      </c>
      <c r="BA549" s="49">
        <v>6750</v>
      </c>
      <c r="BB549" s="52">
        <v>6</v>
      </c>
      <c r="BC549" s="51">
        <f t="shared" si="111"/>
        <v>9.7560973825104202E-2</v>
      </c>
      <c r="BD549" s="51">
        <f t="shared" si="112"/>
        <v>8.8888887407407441E-2</v>
      </c>
      <c r="BE549" s="49">
        <v>6550</v>
      </c>
      <c r="BF549" s="52">
        <v>12</v>
      </c>
      <c r="BG549" s="51">
        <f t="shared" si="113"/>
        <v>6.5040648674730805E-2</v>
      </c>
      <c r="BH549" s="51">
        <f t="shared" si="114"/>
        <v>6.1068700763358817E-2</v>
      </c>
      <c r="BI549" s="282">
        <f t="shared" si="116"/>
        <v>441</v>
      </c>
    </row>
    <row r="550" spans="1:61" hidden="1">
      <c r="A550" s="54" t="s">
        <v>150</v>
      </c>
      <c r="B550" s="55" t="s">
        <v>1884</v>
      </c>
      <c r="C550" s="395" t="s">
        <v>1885</v>
      </c>
      <c r="D550" s="44" t="s">
        <v>1886</v>
      </c>
      <c r="E550" s="56">
        <v>6</v>
      </c>
      <c r="F550" s="46" t="s">
        <v>5814</v>
      </c>
      <c r="G550" s="47" t="s">
        <v>5814</v>
      </c>
      <c r="H550" s="47" t="s">
        <v>6044</v>
      </c>
      <c r="I550" s="48" t="s">
        <v>6045</v>
      </c>
      <c r="J550" s="48" t="s">
        <v>6049</v>
      </c>
      <c r="K550" s="48" t="s">
        <v>6048</v>
      </c>
      <c r="L550" s="45">
        <v>428</v>
      </c>
      <c r="M550" s="47" t="s">
        <v>5850</v>
      </c>
      <c r="N550" s="60">
        <v>25</v>
      </c>
      <c r="O550" s="58">
        <v>29</v>
      </c>
      <c r="P550" s="58">
        <v>10</v>
      </c>
      <c r="Q550" s="132">
        <v>15</v>
      </c>
      <c r="R550" s="60">
        <v>67</v>
      </c>
      <c r="S550" s="58">
        <v>78</v>
      </c>
      <c r="T550" s="58">
        <v>99</v>
      </c>
      <c r="U550" s="132">
        <v>94</v>
      </c>
      <c r="V550" s="58">
        <v>14</v>
      </c>
      <c r="W550" s="58">
        <v>9</v>
      </c>
      <c r="X550" s="58">
        <v>5</v>
      </c>
      <c r="Y550" s="132">
        <v>4</v>
      </c>
      <c r="Z550" s="61">
        <v>18</v>
      </c>
      <c r="AA550" s="59">
        <v>16</v>
      </c>
      <c r="AB550" s="59">
        <v>8</v>
      </c>
      <c r="AC550" s="132">
        <v>9</v>
      </c>
      <c r="AD550" s="61">
        <v>21</v>
      </c>
      <c r="AE550" s="59">
        <v>16</v>
      </c>
      <c r="AF550" s="59">
        <v>29</v>
      </c>
      <c r="AG550" s="132">
        <v>19</v>
      </c>
      <c r="AH550" s="61">
        <v>1</v>
      </c>
      <c r="AI550" s="132">
        <v>8</v>
      </c>
      <c r="AJ550" s="64">
        <f>IFERROR(VLOOKUP($B550,STOCK!$A:$H,3,0)," ")</f>
        <v>18</v>
      </c>
      <c r="AK550" s="65">
        <f>IFERROR(VLOOKUP($B550,STOCK!$A:$H,4,0)," ")</f>
        <v>137</v>
      </c>
      <c r="AL550" s="65">
        <f>IFERROR(VLOOKUP($B550,STOCK!$A:$H,5,0)," ")</f>
        <v>18</v>
      </c>
      <c r="AM550" s="65">
        <f>IFERROR(VLOOKUP($B550,STOCK!$A:$H,6,0)," ")</f>
        <v>16</v>
      </c>
      <c r="AN550" s="65">
        <f>IFERROR(VLOOKUP($B550,STOCK!$A:$H,7,0)," ")</f>
        <v>67</v>
      </c>
      <c r="AO550" s="65">
        <f>IFERROR(VLOOKUP($B550,STOCK!$A:$H,8,0)," ")</f>
        <v>8</v>
      </c>
      <c r="AP550" s="62">
        <f t="shared" si="104"/>
        <v>36</v>
      </c>
      <c r="AQ550" s="50">
        <f t="shared" si="105"/>
        <v>43.723404255319146</v>
      </c>
      <c r="AR550" s="50">
        <f t="shared" si="106"/>
        <v>135</v>
      </c>
      <c r="AS550" s="50">
        <f t="shared" si="107"/>
        <v>53.333333333333329</v>
      </c>
      <c r="AT550" s="50">
        <f t="shared" si="108"/>
        <v>105.78947368421052</v>
      </c>
      <c r="AU550" s="63">
        <f t="shared" si="115"/>
        <v>30</v>
      </c>
      <c r="AV550" s="67">
        <v>17450.000039999999</v>
      </c>
      <c r="AW550" s="133">
        <v>17417.17582</v>
      </c>
      <c r="AX550" s="49">
        <v>19900</v>
      </c>
      <c r="AY550" s="51">
        <f t="shared" si="109"/>
        <v>0.14040114351770527</v>
      </c>
      <c r="AZ550" s="51">
        <f t="shared" si="110"/>
        <v>0.12311557587939703</v>
      </c>
      <c r="BA550" s="49">
        <v>19500</v>
      </c>
      <c r="BB550" s="52">
        <v>3</v>
      </c>
      <c r="BC550" s="51">
        <f t="shared" si="111"/>
        <v>0.11747850746709809</v>
      </c>
      <c r="BD550" s="51">
        <f t="shared" si="112"/>
        <v>0.10512820307692312</v>
      </c>
      <c r="BE550" s="49">
        <v>18900</v>
      </c>
      <c r="BF550" s="52">
        <v>6</v>
      </c>
      <c r="BG550" s="51">
        <f t="shared" si="113"/>
        <v>8.309455339118732E-2</v>
      </c>
      <c r="BH550" s="51">
        <f t="shared" si="114"/>
        <v>7.6719574603174662E-2</v>
      </c>
      <c r="BI550" s="282">
        <f t="shared" si="116"/>
        <v>149</v>
      </c>
    </row>
    <row r="551" spans="1:61" hidden="1">
      <c r="A551" s="54" t="s">
        <v>150</v>
      </c>
      <c r="B551" s="55" t="s">
        <v>1887</v>
      </c>
      <c r="C551" s="395" t="s">
        <v>1888</v>
      </c>
      <c r="D551" s="44" t="s">
        <v>1889</v>
      </c>
      <c r="E551" s="56">
        <v>12</v>
      </c>
      <c r="F551" s="46" t="s">
        <v>5814</v>
      </c>
      <c r="G551" s="47" t="s">
        <v>5814</v>
      </c>
      <c r="H551" s="47" t="s">
        <v>6044</v>
      </c>
      <c r="I551" s="48" t="s">
        <v>6045</v>
      </c>
      <c r="J551" s="48" t="s">
        <v>6049</v>
      </c>
      <c r="K551" s="48" t="s">
        <v>6048</v>
      </c>
      <c r="L551" s="45">
        <v>428</v>
      </c>
      <c r="M551" s="47" t="s">
        <v>5850</v>
      </c>
      <c r="N551" s="60">
        <v>122</v>
      </c>
      <c r="O551" s="58">
        <v>158</v>
      </c>
      <c r="P551" s="58">
        <v>62</v>
      </c>
      <c r="Q551" s="132">
        <v>58</v>
      </c>
      <c r="R551" s="60">
        <v>67</v>
      </c>
      <c r="S551" s="58">
        <v>157</v>
      </c>
      <c r="T551" s="58">
        <v>74</v>
      </c>
      <c r="U551" s="132">
        <v>83</v>
      </c>
      <c r="V551" s="58">
        <v>31</v>
      </c>
      <c r="W551" s="58">
        <v>26</v>
      </c>
      <c r="X551" s="58">
        <v>14</v>
      </c>
      <c r="Y551" s="132">
        <v>13</v>
      </c>
      <c r="Z551" s="61">
        <v>55</v>
      </c>
      <c r="AA551" s="59">
        <v>36</v>
      </c>
      <c r="AB551" s="59">
        <v>15</v>
      </c>
      <c r="AC551" s="132">
        <v>18</v>
      </c>
      <c r="AD551" s="61">
        <v>17</v>
      </c>
      <c r="AE551" s="59">
        <v>16</v>
      </c>
      <c r="AF551" s="59">
        <v>25</v>
      </c>
      <c r="AG551" s="132">
        <v>20</v>
      </c>
      <c r="AH551" s="61">
        <v>0</v>
      </c>
      <c r="AI551" s="132">
        <v>0</v>
      </c>
      <c r="AJ551" s="64">
        <f>IFERROR(VLOOKUP($B551,STOCK!$A:$H,3,0)," ")</f>
        <v>258</v>
      </c>
      <c r="AK551" s="65">
        <f>IFERROR(VLOOKUP($B551,STOCK!$A:$H,4,0)," ")</f>
        <v>118</v>
      </c>
      <c r="AL551" s="65">
        <f>IFERROR(VLOOKUP($B551,STOCK!$A:$H,5,0)," ")</f>
        <v>34</v>
      </c>
      <c r="AM551" s="65">
        <f>IFERROR(VLOOKUP($B551,STOCK!$A:$H,6,0)," ")</f>
        <v>31</v>
      </c>
      <c r="AN551" s="65">
        <f>IFERROR(VLOOKUP($B551,STOCK!$A:$H,7,0)," ")</f>
        <v>52</v>
      </c>
      <c r="AO551" s="65">
        <f>IFERROR(VLOOKUP($B551,STOCK!$A:$H,8,0)," ")</f>
        <v>36</v>
      </c>
      <c r="AP551" s="62">
        <f t="shared" si="104"/>
        <v>133.44827586206895</v>
      </c>
      <c r="AQ551" s="50">
        <f t="shared" si="105"/>
        <v>42.650602409638552</v>
      </c>
      <c r="AR551" s="50">
        <f t="shared" si="106"/>
        <v>78.461538461538467</v>
      </c>
      <c r="AS551" s="50">
        <f t="shared" si="107"/>
        <v>51.666666666666671</v>
      </c>
      <c r="AT551" s="50">
        <f t="shared" si="108"/>
        <v>78</v>
      </c>
      <c r="AU551" s="63" t="str">
        <f t="shared" si="115"/>
        <v>SV</v>
      </c>
      <c r="AV551" s="67">
        <v>9350</v>
      </c>
      <c r="AW551" s="133">
        <v>9314.8952599999993</v>
      </c>
      <c r="AX551" s="49">
        <v>10500</v>
      </c>
      <c r="AY551" s="51">
        <f t="shared" si="109"/>
        <v>0.12299465240641716</v>
      </c>
      <c r="AZ551" s="51">
        <f t="shared" si="110"/>
        <v>0.10952380952380952</v>
      </c>
      <c r="BA551" s="49">
        <v>10250</v>
      </c>
      <c r="BB551" s="52">
        <v>6</v>
      </c>
      <c r="BC551" s="51">
        <f t="shared" si="111"/>
        <v>9.625668449197855E-2</v>
      </c>
      <c r="BD551" s="51">
        <f t="shared" si="112"/>
        <v>8.7804878048780483E-2</v>
      </c>
      <c r="BE551" s="49">
        <v>9950</v>
      </c>
      <c r="BF551" s="52">
        <v>12</v>
      </c>
      <c r="BG551" s="51">
        <f t="shared" si="113"/>
        <v>6.4171122994652441E-2</v>
      </c>
      <c r="BH551" s="51">
        <f t="shared" si="114"/>
        <v>6.030150753768844E-2</v>
      </c>
      <c r="BI551" s="282">
        <f t="shared" si="116"/>
        <v>192</v>
      </c>
    </row>
    <row r="552" spans="1:61" hidden="1">
      <c r="A552" s="54" t="s">
        <v>149</v>
      </c>
      <c r="B552" s="55" t="s">
        <v>1890</v>
      </c>
      <c r="C552" s="55" t="s">
        <v>1891</v>
      </c>
      <c r="D552" s="44" t="s">
        <v>1892</v>
      </c>
      <c r="E552" s="56">
        <v>24</v>
      </c>
      <c r="F552" s="46" t="s">
        <v>5814</v>
      </c>
      <c r="G552" s="47" t="s">
        <v>5814</v>
      </c>
      <c r="H552" s="47" t="s">
        <v>6044</v>
      </c>
      <c r="I552" s="48" t="s">
        <v>6045</v>
      </c>
      <c r="J552" s="48" t="s">
        <v>6049</v>
      </c>
      <c r="K552" s="48" t="s">
        <v>6052</v>
      </c>
      <c r="L552" s="45">
        <v>2889</v>
      </c>
      <c r="M552" s="47" t="s">
        <v>6053</v>
      </c>
      <c r="N552" s="60">
        <v>0</v>
      </c>
      <c r="O552" s="58">
        <v>0</v>
      </c>
      <c r="P552" s="58">
        <v>0</v>
      </c>
      <c r="Q552" s="132">
        <v>0</v>
      </c>
      <c r="R552" s="60">
        <v>0</v>
      </c>
      <c r="S552" s="58">
        <v>0</v>
      </c>
      <c r="T552" s="58">
        <v>0</v>
      </c>
      <c r="U552" s="132">
        <v>0</v>
      </c>
      <c r="V552" s="58">
        <v>0</v>
      </c>
      <c r="W552" s="58">
        <v>0</v>
      </c>
      <c r="X552" s="58">
        <v>0</v>
      </c>
      <c r="Y552" s="132">
        <v>0</v>
      </c>
      <c r="Z552" s="61">
        <v>0</v>
      </c>
      <c r="AA552" s="59">
        <v>0</v>
      </c>
      <c r="AB552" s="59">
        <v>0</v>
      </c>
      <c r="AC552" s="132">
        <v>0</v>
      </c>
      <c r="AD552" s="61">
        <v>0</v>
      </c>
      <c r="AE552" s="59">
        <v>0</v>
      </c>
      <c r="AF552" s="59">
        <v>0</v>
      </c>
      <c r="AG552" s="132">
        <v>0</v>
      </c>
      <c r="AH552" s="61">
        <v>0</v>
      </c>
      <c r="AI552" s="132">
        <v>0</v>
      </c>
      <c r="AJ552" s="64">
        <f>IFERROR(VLOOKUP($B552,STOCK!$A:$H,3,0)," ")</f>
        <v>176</v>
      </c>
      <c r="AK552" s="65">
        <f>IFERROR(VLOOKUP($B552,STOCK!$A:$H,4,0)," ")</f>
        <v>0</v>
      </c>
      <c r="AL552" s="65">
        <f>IFERROR(VLOOKUP($B552,STOCK!$A:$H,5,0)," ")</f>
        <v>80</v>
      </c>
      <c r="AM552" s="65">
        <f>IFERROR(VLOOKUP($B552,STOCK!$A:$H,6,0)," ")</f>
        <v>25</v>
      </c>
      <c r="AN552" s="65">
        <f>IFERROR(VLOOKUP($B552,STOCK!$A:$H,7,0)," ")</f>
        <v>76</v>
      </c>
      <c r="AO552" s="65">
        <f>IFERROR(VLOOKUP($B552,STOCK!$A:$H,8,0)," ")</f>
        <v>0</v>
      </c>
      <c r="AP552" s="62" t="str">
        <f t="shared" si="104"/>
        <v>SV</v>
      </c>
      <c r="AQ552" s="50" t="str">
        <f t="shared" si="105"/>
        <v>Q</v>
      </c>
      <c r="AR552" s="50" t="str">
        <f t="shared" si="106"/>
        <v>SV</v>
      </c>
      <c r="AS552" s="50" t="str">
        <f t="shared" si="107"/>
        <v>SV</v>
      </c>
      <c r="AT552" s="50" t="str">
        <f t="shared" si="108"/>
        <v>SV</v>
      </c>
      <c r="AU552" s="63" t="str">
        <f t="shared" si="115"/>
        <v>Q</v>
      </c>
      <c r="AV552" s="67">
        <v>5110.0000049999999</v>
      </c>
      <c r="AW552" s="133">
        <v>4570.5103399999998</v>
      </c>
      <c r="AX552" s="49">
        <v>6500</v>
      </c>
      <c r="AY552" s="51">
        <f t="shared" si="109"/>
        <v>0.27201565433266572</v>
      </c>
      <c r="AZ552" s="51">
        <f t="shared" si="110"/>
        <v>0.21384615307692309</v>
      </c>
      <c r="BA552" s="49">
        <v>6350</v>
      </c>
      <c r="BB552" s="52">
        <v>6</v>
      </c>
      <c r="BC552" s="51">
        <f t="shared" si="111"/>
        <v>0.24266144692498881</v>
      </c>
      <c r="BD552" s="51">
        <f t="shared" si="112"/>
        <v>0.19527558976377954</v>
      </c>
      <c r="BE552" s="49">
        <v>6250</v>
      </c>
      <c r="BF552" s="52">
        <v>12</v>
      </c>
      <c r="BG552" s="51">
        <f t="shared" si="113"/>
        <v>0.22309197531987079</v>
      </c>
      <c r="BH552" s="51">
        <f t="shared" si="114"/>
        <v>0.18239999920000002</v>
      </c>
      <c r="BI552" s="282">
        <f t="shared" si="116"/>
        <v>0</v>
      </c>
    </row>
    <row r="553" spans="1:61" hidden="1">
      <c r="A553" s="54" t="s">
        <v>149</v>
      </c>
      <c r="B553" s="55" t="s">
        <v>1893</v>
      </c>
      <c r="C553" s="55" t="s">
        <v>1894</v>
      </c>
      <c r="D553" s="44" t="s">
        <v>1895</v>
      </c>
      <c r="E553" s="56">
        <v>24</v>
      </c>
      <c r="F553" s="46" t="s">
        <v>5814</v>
      </c>
      <c r="G553" s="47" t="s">
        <v>5814</v>
      </c>
      <c r="H553" s="47" t="s">
        <v>6044</v>
      </c>
      <c r="I553" s="48" t="s">
        <v>6045</v>
      </c>
      <c r="J553" s="48" t="s">
        <v>6049</v>
      </c>
      <c r="K553" s="48" t="s">
        <v>6052</v>
      </c>
      <c r="L553" s="45">
        <v>2889</v>
      </c>
      <c r="M553" s="47" t="s">
        <v>6053</v>
      </c>
      <c r="N553" s="60">
        <v>95</v>
      </c>
      <c r="O553" s="58">
        <v>0</v>
      </c>
      <c r="P553" s="58">
        <v>0</v>
      </c>
      <c r="Q553" s="132">
        <v>0</v>
      </c>
      <c r="R553" s="60">
        <v>37</v>
      </c>
      <c r="S553" s="58">
        <v>0</v>
      </c>
      <c r="T553" s="58">
        <v>0</v>
      </c>
      <c r="U553" s="132">
        <v>0</v>
      </c>
      <c r="V553" s="58">
        <v>4</v>
      </c>
      <c r="W553" s="58">
        <v>0</v>
      </c>
      <c r="X553" s="58">
        <v>0</v>
      </c>
      <c r="Y553" s="132">
        <v>0</v>
      </c>
      <c r="Z553" s="61">
        <v>26</v>
      </c>
      <c r="AA553" s="59">
        <v>0</v>
      </c>
      <c r="AB553" s="59">
        <v>0</v>
      </c>
      <c r="AC553" s="132">
        <v>0</v>
      </c>
      <c r="AD553" s="61">
        <v>33</v>
      </c>
      <c r="AE553" s="59">
        <v>0</v>
      </c>
      <c r="AF553" s="59">
        <v>0</v>
      </c>
      <c r="AG553" s="132">
        <v>0</v>
      </c>
      <c r="AH553" s="61">
        <v>0</v>
      </c>
      <c r="AI553" s="132">
        <v>0</v>
      </c>
      <c r="AJ553" s="64">
        <f>IFERROR(VLOOKUP($B553,STOCK!$A:$H,3,0)," ")</f>
        <v>0</v>
      </c>
      <c r="AK553" s="65">
        <f>IFERROR(VLOOKUP($B553,STOCK!$A:$H,4,0)," ")</f>
        <v>1</v>
      </c>
      <c r="AL553" s="65">
        <f>IFERROR(VLOOKUP($B553,STOCK!$A:$H,5,0)," ")</f>
        <v>6</v>
      </c>
      <c r="AM553" s="65">
        <f>IFERROR(VLOOKUP($B553,STOCK!$A:$H,6,0)," ")</f>
        <v>1</v>
      </c>
      <c r="AN553" s="65">
        <f>IFERROR(VLOOKUP($B553,STOCK!$A:$H,7,0)," ")</f>
        <v>0</v>
      </c>
      <c r="AO553" s="65">
        <f>IFERROR(VLOOKUP($B553,STOCK!$A:$H,8,0)," ")</f>
        <v>0</v>
      </c>
      <c r="AP553" s="62" t="str">
        <f t="shared" si="104"/>
        <v>Q</v>
      </c>
      <c r="AQ553" s="50" t="str">
        <f t="shared" si="105"/>
        <v>SV</v>
      </c>
      <c r="AR553" s="50" t="str">
        <f t="shared" si="106"/>
        <v>SV</v>
      </c>
      <c r="AS553" s="50" t="str">
        <f t="shared" si="107"/>
        <v>SV</v>
      </c>
      <c r="AT553" s="50" t="str">
        <f t="shared" si="108"/>
        <v>Q</v>
      </c>
      <c r="AU553" s="63" t="str">
        <f t="shared" si="115"/>
        <v>Q</v>
      </c>
      <c r="AV553" s="67">
        <v>8439.9999970000008</v>
      </c>
      <c r="AW553" s="133">
        <v>7755.7727500000001</v>
      </c>
      <c r="AX553" s="49">
        <v>10900</v>
      </c>
      <c r="AY553" s="51">
        <f t="shared" si="109"/>
        <v>0.29146919477184907</v>
      </c>
      <c r="AZ553" s="51">
        <f t="shared" si="110"/>
        <v>0.22568807366972471</v>
      </c>
      <c r="BA553" s="49">
        <v>10750</v>
      </c>
      <c r="BB553" s="52">
        <v>6</v>
      </c>
      <c r="BC553" s="51">
        <f t="shared" si="111"/>
        <v>0.27369668291719074</v>
      </c>
      <c r="BD553" s="51">
        <f t="shared" si="112"/>
        <v>0.21488372120930224</v>
      </c>
      <c r="BE553" s="49">
        <v>10500</v>
      </c>
      <c r="BF553" s="52">
        <v>12</v>
      </c>
      <c r="BG553" s="51">
        <f t="shared" si="113"/>
        <v>0.24407582982609322</v>
      </c>
      <c r="BH553" s="51">
        <f t="shared" si="114"/>
        <v>0.1961904764761904</v>
      </c>
      <c r="BI553" s="282">
        <f t="shared" si="116"/>
        <v>0</v>
      </c>
    </row>
    <row r="554" spans="1:61" hidden="1">
      <c r="A554" s="54" t="s">
        <v>149</v>
      </c>
      <c r="B554" s="55" t="s">
        <v>1896</v>
      </c>
      <c r="C554" s="55" t="s">
        <v>1897</v>
      </c>
      <c r="D554" s="44" t="s">
        <v>1898</v>
      </c>
      <c r="E554" s="56">
        <v>24</v>
      </c>
      <c r="F554" s="46" t="s">
        <v>5814</v>
      </c>
      <c r="G554" s="47" t="s">
        <v>5814</v>
      </c>
      <c r="H554" s="47" t="s">
        <v>6044</v>
      </c>
      <c r="I554" s="48" t="s">
        <v>6045</v>
      </c>
      <c r="J554" s="48" t="s">
        <v>6049</v>
      </c>
      <c r="K554" s="48" t="s">
        <v>6054</v>
      </c>
      <c r="L554" s="45">
        <v>1820</v>
      </c>
      <c r="M554" s="47" t="s">
        <v>6055</v>
      </c>
      <c r="N554" s="60">
        <v>0</v>
      </c>
      <c r="O554" s="58">
        <v>0</v>
      </c>
      <c r="P554" s="58">
        <v>0</v>
      </c>
      <c r="Q554" s="132">
        <v>0</v>
      </c>
      <c r="R554" s="60">
        <v>0</v>
      </c>
      <c r="S554" s="58">
        <v>0</v>
      </c>
      <c r="T554" s="58">
        <v>0</v>
      </c>
      <c r="U554" s="132">
        <v>0</v>
      </c>
      <c r="V554" s="58">
        <v>0</v>
      </c>
      <c r="W554" s="58">
        <v>0</v>
      </c>
      <c r="X554" s="58">
        <v>0</v>
      </c>
      <c r="Y554" s="132">
        <v>0</v>
      </c>
      <c r="Z554" s="61">
        <v>0</v>
      </c>
      <c r="AA554" s="59">
        <v>0</v>
      </c>
      <c r="AB554" s="59">
        <v>0</v>
      </c>
      <c r="AC554" s="132">
        <v>0</v>
      </c>
      <c r="AD554" s="61">
        <v>0</v>
      </c>
      <c r="AE554" s="59">
        <v>0</v>
      </c>
      <c r="AF554" s="59">
        <v>0</v>
      </c>
      <c r="AG554" s="132">
        <v>0</v>
      </c>
      <c r="AH554" s="61">
        <v>0</v>
      </c>
      <c r="AI554" s="132">
        <v>0</v>
      </c>
      <c r="AJ554" s="64">
        <f>IFERROR(VLOOKUP($B554,STOCK!$A:$H,3,0)," ")</f>
        <v>0</v>
      </c>
      <c r="AK554" s="65">
        <f>IFERROR(VLOOKUP($B554,STOCK!$A:$H,4,0)," ")</f>
        <v>1</v>
      </c>
      <c r="AL554" s="65">
        <f>IFERROR(VLOOKUP($B554,STOCK!$A:$H,5,0)," ")</f>
        <v>0</v>
      </c>
      <c r="AM554" s="65">
        <f>IFERROR(VLOOKUP($B554,STOCK!$A:$H,6,0)," ")</f>
        <v>0</v>
      </c>
      <c r="AN554" s="65">
        <f>IFERROR(VLOOKUP($B554,STOCK!$A:$H,7,0)," ")</f>
        <v>0</v>
      </c>
      <c r="AO554" s="65">
        <f>IFERROR(VLOOKUP($B554,STOCK!$A:$H,8,0)," ")</f>
        <v>0</v>
      </c>
      <c r="AP554" s="62" t="str">
        <f t="shared" si="104"/>
        <v>Q</v>
      </c>
      <c r="AQ554" s="50" t="str">
        <f t="shared" si="105"/>
        <v>SV</v>
      </c>
      <c r="AR554" s="50" t="str">
        <f t="shared" si="106"/>
        <v>Q</v>
      </c>
      <c r="AS554" s="50" t="str">
        <f t="shared" si="107"/>
        <v>Q</v>
      </c>
      <c r="AT554" s="50" t="str">
        <f t="shared" si="108"/>
        <v>Q</v>
      </c>
      <c r="AU554" s="63" t="str">
        <f t="shared" si="115"/>
        <v>Q</v>
      </c>
      <c r="AV554" s="67">
        <v>3499.9999979999998</v>
      </c>
      <c r="AW554" s="133">
        <v>3499.9914399999998</v>
      </c>
      <c r="AX554" s="49">
        <v>4250</v>
      </c>
      <c r="AY554" s="51">
        <f t="shared" si="109"/>
        <v>0.21428571497959181</v>
      </c>
      <c r="AZ554" s="51">
        <f t="shared" si="110"/>
        <v>0.17647058870588239</v>
      </c>
      <c r="BA554" s="49">
        <v>4150</v>
      </c>
      <c r="BB554" s="52">
        <v>6</v>
      </c>
      <c r="BC554" s="51">
        <f t="shared" si="111"/>
        <v>0.18571428639183685</v>
      </c>
      <c r="BD554" s="51">
        <f t="shared" si="112"/>
        <v>0.15662650650602414</v>
      </c>
      <c r="BE554" s="49">
        <v>3990</v>
      </c>
      <c r="BF554" s="52">
        <v>12</v>
      </c>
      <c r="BG554" s="51">
        <f t="shared" si="113"/>
        <v>0.14000000065142859</v>
      </c>
      <c r="BH554" s="51">
        <f t="shared" si="114"/>
        <v>0.12280701804511283</v>
      </c>
      <c r="BI554" s="282">
        <f t="shared" si="116"/>
        <v>0</v>
      </c>
    </row>
    <row r="555" spans="1:61" hidden="1">
      <c r="A555" s="54" t="s">
        <v>150</v>
      </c>
      <c r="B555" s="55" t="s">
        <v>1899</v>
      </c>
      <c r="C555" s="55" t="s">
        <v>1900</v>
      </c>
      <c r="D555" s="44" t="s">
        <v>1901</v>
      </c>
      <c r="E555" s="56">
        <v>6</v>
      </c>
      <c r="F555" s="46" t="s">
        <v>5814</v>
      </c>
      <c r="G555" s="47" t="s">
        <v>5814</v>
      </c>
      <c r="H555" s="47" t="s">
        <v>6044</v>
      </c>
      <c r="I555" s="48" t="s">
        <v>6045</v>
      </c>
      <c r="J555" s="48" t="s">
        <v>6049</v>
      </c>
      <c r="K555" s="48" t="s">
        <v>6056</v>
      </c>
      <c r="L555" s="45">
        <v>50</v>
      </c>
      <c r="M555" s="47" t="s">
        <v>5830</v>
      </c>
      <c r="N555" s="60">
        <v>53</v>
      </c>
      <c r="O555" s="58">
        <v>9</v>
      </c>
      <c r="P555" s="58">
        <v>0</v>
      </c>
      <c r="Q555" s="132">
        <v>0</v>
      </c>
      <c r="R555" s="60">
        <v>73</v>
      </c>
      <c r="S555" s="58">
        <v>13</v>
      </c>
      <c r="T555" s="58">
        <v>57</v>
      </c>
      <c r="U555" s="132">
        <v>55</v>
      </c>
      <c r="V555" s="58">
        <v>8</v>
      </c>
      <c r="W555" s="58">
        <v>17</v>
      </c>
      <c r="X555" s="58">
        <v>41</v>
      </c>
      <c r="Y555" s="132">
        <v>39</v>
      </c>
      <c r="Z555" s="61">
        <v>30</v>
      </c>
      <c r="AA555" s="59">
        <v>46</v>
      </c>
      <c r="AB555" s="59">
        <v>30</v>
      </c>
      <c r="AC555" s="132">
        <v>38</v>
      </c>
      <c r="AD555" s="61">
        <v>52</v>
      </c>
      <c r="AE555" s="59">
        <v>9</v>
      </c>
      <c r="AF555" s="59">
        <v>21</v>
      </c>
      <c r="AG555" s="132">
        <v>23</v>
      </c>
      <c r="AH555" s="61">
        <v>6</v>
      </c>
      <c r="AI555" s="132">
        <v>15</v>
      </c>
      <c r="AJ555" s="64">
        <f>IFERROR(VLOOKUP($B555,STOCK!$A:$H,3,0)," ")</f>
        <v>109</v>
      </c>
      <c r="AK555" s="65">
        <f>IFERROR(VLOOKUP($B555,STOCK!$A:$H,4,0)," ")</f>
        <v>-1</v>
      </c>
      <c r="AL555" s="65">
        <f>IFERROR(VLOOKUP($B555,STOCK!$A:$H,5,0)," ")</f>
        <v>85</v>
      </c>
      <c r="AM555" s="65">
        <f>IFERROR(VLOOKUP($B555,STOCK!$A:$H,6,0)," ")</f>
        <v>26</v>
      </c>
      <c r="AN555" s="65">
        <f>IFERROR(VLOOKUP($B555,STOCK!$A:$H,7,0)," ")</f>
        <v>3</v>
      </c>
      <c r="AO555" s="65">
        <f>IFERROR(VLOOKUP($B555,STOCK!$A:$H,8,0)," ")</f>
        <v>10</v>
      </c>
      <c r="AP555" s="62" t="str">
        <f t="shared" si="104"/>
        <v>SV</v>
      </c>
      <c r="AQ555" s="50" t="str">
        <f t="shared" si="105"/>
        <v>Q</v>
      </c>
      <c r="AR555" s="50">
        <f t="shared" si="106"/>
        <v>65.384615384615373</v>
      </c>
      <c r="AS555" s="50">
        <f t="shared" si="107"/>
        <v>20.526315789473685</v>
      </c>
      <c r="AT555" s="50">
        <f t="shared" si="108"/>
        <v>3.9130434782608696</v>
      </c>
      <c r="AU555" s="63">
        <f t="shared" si="115"/>
        <v>20</v>
      </c>
      <c r="AV555" s="67">
        <v>5385</v>
      </c>
      <c r="AW555" s="133">
        <v>4172.5609199999999</v>
      </c>
      <c r="AX555" s="49">
        <v>6250</v>
      </c>
      <c r="AY555" s="51">
        <f t="shared" si="109"/>
        <v>0.16063138347260919</v>
      </c>
      <c r="AZ555" s="51">
        <f t="shared" si="110"/>
        <v>0.1384</v>
      </c>
      <c r="BA555" s="49">
        <v>6090</v>
      </c>
      <c r="BB555" s="52">
        <v>6</v>
      </c>
      <c r="BC555" s="51">
        <f t="shared" si="111"/>
        <v>0.13091922005571033</v>
      </c>
      <c r="BD555" s="51">
        <f t="shared" si="112"/>
        <v>0.11576354679802955</v>
      </c>
      <c r="BE555" s="49">
        <v>5950</v>
      </c>
      <c r="BF555" s="52">
        <v>12</v>
      </c>
      <c r="BG555" s="51">
        <f t="shared" si="113"/>
        <v>0.10492107706592391</v>
      </c>
      <c r="BH555" s="51">
        <f t="shared" si="114"/>
        <v>9.4957983193277307E-2</v>
      </c>
      <c r="BI555" s="282">
        <f t="shared" si="116"/>
        <v>170</v>
      </c>
    </row>
    <row r="556" spans="1:61" hidden="1">
      <c r="A556" s="54" t="s">
        <v>150</v>
      </c>
      <c r="B556" s="55" t="s">
        <v>1902</v>
      </c>
      <c r="C556" s="55" t="s">
        <v>1903</v>
      </c>
      <c r="D556" s="44" t="s">
        <v>1904</v>
      </c>
      <c r="E556" s="56">
        <v>1</v>
      </c>
      <c r="F556" s="46" t="s">
        <v>5814</v>
      </c>
      <c r="G556" s="47" t="s">
        <v>5814</v>
      </c>
      <c r="H556" s="47" t="s">
        <v>6044</v>
      </c>
      <c r="I556" s="48" t="s">
        <v>6045</v>
      </c>
      <c r="J556" s="48" t="s">
        <v>6057</v>
      </c>
      <c r="K556" s="48" t="s">
        <v>6051</v>
      </c>
      <c r="L556" s="45">
        <v>139</v>
      </c>
      <c r="M556" s="47" t="s">
        <v>5823</v>
      </c>
      <c r="N556" s="60">
        <v>87</v>
      </c>
      <c r="O556" s="58">
        <v>130</v>
      </c>
      <c r="P556" s="58">
        <v>49</v>
      </c>
      <c r="Q556" s="132">
        <v>42</v>
      </c>
      <c r="R556" s="60">
        <v>91</v>
      </c>
      <c r="S556" s="58">
        <v>150</v>
      </c>
      <c r="T556" s="58">
        <v>81</v>
      </c>
      <c r="U556" s="132">
        <v>84</v>
      </c>
      <c r="V556" s="58">
        <v>84</v>
      </c>
      <c r="W556" s="58">
        <v>103</v>
      </c>
      <c r="X556" s="58">
        <v>55</v>
      </c>
      <c r="Y556" s="132">
        <v>59</v>
      </c>
      <c r="Z556" s="61">
        <v>58</v>
      </c>
      <c r="AA556" s="59">
        <v>106</v>
      </c>
      <c r="AB556" s="59">
        <v>80</v>
      </c>
      <c r="AC556" s="132">
        <v>64</v>
      </c>
      <c r="AD556" s="61">
        <v>114</v>
      </c>
      <c r="AE556" s="59">
        <v>112</v>
      </c>
      <c r="AF556" s="59">
        <v>58</v>
      </c>
      <c r="AG556" s="132">
        <v>50</v>
      </c>
      <c r="AH556" s="61">
        <v>0</v>
      </c>
      <c r="AI556" s="132">
        <v>6</v>
      </c>
      <c r="AJ556" s="64">
        <f>IFERROR(VLOOKUP($B556,STOCK!$A:$H,3,0)," ")</f>
        <v>111</v>
      </c>
      <c r="AK556" s="65">
        <f>IFERROR(VLOOKUP($B556,STOCK!$A:$H,4,0)," ")</f>
        <v>62</v>
      </c>
      <c r="AL556" s="65">
        <f>IFERROR(VLOOKUP($B556,STOCK!$A:$H,5,0)," ")</f>
        <v>55</v>
      </c>
      <c r="AM556" s="65">
        <f>IFERROR(VLOOKUP($B556,STOCK!$A:$H,6,0)," ")</f>
        <v>167</v>
      </c>
      <c r="AN556" s="65">
        <f>IFERROR(VLOOKUP($B556,STOCK!$A:$H,7,0)," ")</f>
        <v>25</v>
      </c>
      <c r="AO556" s="65">
        <f>IFERROR(VLOOKUP($B556,STOCK!$A:$H,8,0)," ")</f>
        <v>26</v>
      </c>
      <c r="AP556" s="62">
        <f t="shared" si="104"/>
        <v>79.285714285714278</v>
      </c>
      <c r="AQ556" s="50">
        <f t="shared" si="105"/>
        <v>22.142857142857146</v>
      </c>
      <c r="AR556" s="50">
        <f t="shared" si="106"/>
        <v>27.966101694915253</v>
      </c>
      <c r="AS556" s="50">
        <f t="shared" si="107"/>
        <v>78.28125</v>
      </c>
      <c r="AT556" s="50">
        <f t="shared" si="108"/>
        <v>15</v>
      </c>
      <c r="AU556" s="63">
        <f t="shared" si="115"/>
        <v>130</v>
      </c>
      <c r="AV556" s="67">
        <v>10380</v>
      </c>
      <c r="AW556" s="133">
        <v>10383.22373</v>
      </c>
      <c r="AX556" s="49">
        <v>12250</v>
      </c>
      <c r="AY556" s="51">
        <f t="shared" si="109"/>
        <v>0.18015414258188822</v>
      </c>
      <c r="AZ556" s="51">
        <f t="shared" si="110"/>
        <v>0.15265306122448979</v>
      </c>
      <c r="BA556" s="49">
        <v>11500</v>
      </c>
      <c r="BB556" s="52">
        <v>6</v>
      </c>
      <c r="BC556" s="51">
        <f t="shared" si="111"/>
        <v>0.10789980732177273</v>
      </c>
      <c r="BD556" s="51">
        <f t="shared" si="112"/>
        <v>9.7391304347826085E-2</v>
      </c>
      <c r="BE556" s="49">
        <v>0</v>
      </c>
      <c r="BF556" s="52">
        <v>0</v>
      </c>
      <c r="BG556" s="51">
        <f t="shared" si="113"/>
        <v>-1</v>
      </c>
      <c r="BH556" s="51">
        <f t="shared" si="114"/>
        <v>0</v>
      </c>
      <c r="BI556" s="282">
        <f t="shared" si="116"/>
        <v>305</v>
      </c>
    </row>
    <row r="557" spans="1:61" hidden="1">
      <c r="A557" s="54" t="s">
        <v>150</v>
      </c>
      <c r="B557" s="55" t="s">
        <v>1905</v>
      </c>
      <c r="C557" s="395" t="s">
        <v>1906</v>
      </c>
      <c r="D557" s="44" t="s">
        <v>1907</v>
      </c>
      <c r="E557" s="56">
        <v>6</v>
      </c>
      <c r="F557" s="46" t="s">
        <v>5814</v>
      </c>
      <c r="G557" s="47" t="s">
        <v>5814</v>
      </c>
      <c r="H557" s="47" t="s">
        <v>6044</v>
      </c>
      <c r="I557" s="48" t="s">
        <v>6045</v>
      </c>
      <c r="J557" s="48" t="s">
        <v>6057</v>
      </c>
      <c r="K557" s="48" t="s">
        <v>6048</v>
      </c>
      <c r="L557" s="45">
        <v>428</v>
      </c>
      <c r="M557" s="47" t="s">
        <v>5850</v>
      </c>
      <c r="N557" s="60">
        <v>10</v>
      </c>
      <c r="O557" s="58">
        <v>9</v>
      </c>
      <c r="P557" s="58">
        <v>21</v>
      </c>
      <c r="Q557" s="132">
        <v>21</v>
      </c>
      <c r="R557" s="60">
        <v>0</v>
      </c>
      <c r="S557" s="58">
        <v>10</v>
      </c>
      <c r="T557" s="58">
        <v>74</v>
      </c>
      <c r="U557" s="132">
        <v>68</v>
      </c>
      <c r="V557" s="58">
        <v>1</v>
      </c>
      <c r="W557" s="58">
        <v>7</v>
      </c>
      <c r="X557" s="58">
        <v>13</v>
      </c>
      <c r="Y557" s="132">
        <v>6</v>
      </c>
      <c r="Z557" s="61">
        <v>10</v>
      </c>
      <c r="AA557" s="59">
        <v>0</v>
      </c>
      <c r="AB557" s="59">
        <v>11</v>
      </c>
      <c r="AC557" s="132">
        <v>10</v>
      </c>
      <c r="AD557" s="61">
        <v>0</v>
      </c>
      <c r="AE557" s="59">
        <v>0</v>
      </c>
      <c r="AF557" s="59">
        <v>28</v>
      </c>
      <c r="AG557" s="132">
        <v>19</v>
      </c>
      <c r="AH557" s="61">
        <v>7</v>
      </c>
      <c r="AI557" s="132">
        <v>9</v>
      </c>
      <c r="AJ557" s="64">
        <f>IFERROR(VLOOKUP($B557,STOCK!$A:$H,3,0)," ")</f>
        <v>48</v>
      </c>
      <c r="AK557" s="65">
        <f>IFERROR(VLOOKUP($B557,STOCK!$A:$H,4,0)," ")</f>
        <v>57</v>
      </c>
      <c r="AL557" s="65">
        <f>IFERROR(VLOOKUP($B557,STOCK!$A:$H,5,0)," ")</f>
        <v>28</v>
      </c>
      <c r="AM557" s="65">
        <f>IFERROR(VLOOKUP($B557,STOCK!$A:$H,6,0)," ")</f>
        <v>9</v>
      </c>
      <c r="AN557" s="65">
        <f>IFERROR(VLOOKUP($B557,STOCK!$A:$H,7,0)," ")</f>
        <v>41</v>
      </c>
      <c r="AO557" s="65">
        <f>IFERROR(VLOOKUP($B557,STOCK!$A:$H,8,0)," ")</f>
        <v>3</v>
      </c>
      <c r="AP557" s="62">
        <f t="shared" si="104"/>
        <v>68.571428571428569</v>
      </c>
      <c r="AQ557" s="50">
        <f t="shared" si="105"/>
        <v>25.147058823529413</v>
      </c>
      <c r="AR557" s="50">
        <f t="shared" si="106"/>
        <v>140</v>
      </c>
      <c r="AS557" s="50">
        <f t="shared" si="107"/>
        <v>27</v>
      </c>
      <c r="AT557" s="50">
        <f t="shared" si="108"/>
        <v>64.736842105263165</v>
      </c>
      <c r="AU557" s="63">
        <f t="shared" si="115"/>
        <v>10</v>
      </c>
      <c r="AV557" s="67">
        <v>6150.0000099999997</v>
      </c>
      <c r="AW557" s="133">
        <v>6148.7189500000004</v>
      </c>
      <c r="AX557" s="49">
        <v>6900</v>
      </c>
      <c r="AY557" s="51">
        <f t="shared" si="109"/>
        <v>0.12195121768788431</v>
      </c>
      <c r="AZ557" s="51">
        <f t="shared" si="110"/>
        <v>0.10869565072463772</v>
      </c>
      <c r="BA557" s="49">
        <v>6750</v>
      </c>
      <c r="BB557" s="52">
        <v>6</v>
      </c>
      <c r="BC557" s="51">
        <f t="shared" si="111"/>
        <v>9.7560973825104202E-2</v>
      </c>
      <c r="BD557" s="51">
        <f t="shared" si="112"/>
        <v>8.8888887407407441E-2</v>
      </c>
      <c r="BE557" s="49">
        <v>6550</v>
      </c>
      <c r="BF557" s="52">
        <v>12</v>
      </c>
      <c r="BG557" s="51">
        <f t="shared" si="113"/>
        <v>6.5040648674730805E-2</v>
      </c>
      <c r="BH557" s="51">
        <f t="shared" si="114"/>
        <v>6.1068700763358817E-2</v>
      </c>
      <c r="BI557" s="282">
        <f t="shared" si="116"/>
        <v>133</v>
      </c>
    </row>
    <row r="558" spans="1:61" hidden="1">
      <c r="A558" s="54" t="s">
        <v>149</v>
      </c>
      <c r="B558" s="55" t="s">
        <v>1908</v>
      </c>
      <c r="C558" s="55" t="s">
        <v>1909</v>
      </c>
      <c r="D558" s="44" t="s">
        <v>1910</v>
      </c>
      <c r="E558" s="56">
        <v>6</v>
      </c>
      <c r="F558" s="46" t="s">
        <v>5814</v>
      </c>
      <c r="G558" s="47" t="s">
        <v>5814</v>
      </c>
      <c r="H558" s="47" t="s">
        <v>6044</v>
      </c>
      <c r="I558" s="48" t="s">
        <v>6045</v>
      </c>
      <c r="J558" s="48" t="s">
        <v>6057</v>
      </c>
      <c r="K558" s="48" t="s">
        <v>6048</v>
      </c>
      <c r="L558" s="45">
        <v>428</v>
      </c>
      <c r="M558" s="47" t="s">
        <v>5850</v>
      </c>
      <c r="N558" s="60">
        <v>3</v>
      </c>
      <c r="O558" s="58">
        <v>3</v>
      </c>
      <c r="P558" s="58">
        <v>0</v>
      </c>
      <c r="Q558" s="132">
        <v>0</v>
      </c>
      <c r="R558" s="60">
        <v>12</v>
      </c>
      <c r="S558" s="58">
        <v>7</v>
      </c>
      <c r="T558" s="58">
        <v>8</v>
      </c>
      <c r="U558" s="132">
        <v>1</v>
      </c>
      <c r="V558" s="58">
        <v>4</v>
      </c>
      <c r="W558" s="58">
        <v>3</v>
      </c>
      <c r="X558" s="58">
        <v>0</v>
      </c>
      <c r="Y558" s="132">
        <v>0</v>
      </c>
      <c r="Z558" s="61">
        <v>2</v>
      </c>
      <c r="AA558" s="59">
        <v>1</v>
      </c>
      <c r="AB558" s="59">
        <v>4</v>
      </c>
      <c r="AC558" s="132">
        <v>5</v>
      </c>
      <c r="AD558" s="61">
        <v>7</v>
      </c>
      <c r="AE558" s="59">
        <v>6</v>
      </c>
      <c r="AF558" s="59">
        <v>3</v>
      </c>
      <c r="AG558" s="132">
        <v>0</v>
      </c>
      <c r="AH558" s="61">
        <v>0</v>
      </c>
      <c r="AI558" s="132">
        <v>0</v>
      </c>
      <c r="AJ558" s="64">
        <f>IFERROR(VLOOKUP($B558,STOCK!$A:$H,3,0)," ")</f>
        <v>0</v>
      </c>
      <c r="AK558" s="65">
        <f>IFERROR(VLOOKUP($B558,STOCK!$A:$H,4,0)," ")</f>
        <v>0</v>
      </c>
      <c r="AL558" s="65">
        <f>IFERROR(VLOOKUP($B558,STOCK!$A:$H,5,0)," ")</f>
        <v>11</v>
      </c>
      <c r="AM558" s="65">
        <f>IFERROR(VLOOKUP($B558,STOCK!$A:$H,6,0)," ")</f>
        <v>0</v>
      </c>
      <c r="AN558" s="65">
        <f>IFERROR(VLOOKUP($B558,STOCK!$A:$H,7,0)," ")</f>
        <v>0</v>
      </c>
      <c r="AO558" s="65">
        <f>IFERROR(VLOOKUP($B558,STOCK!$A:$H,8,0)," ")</f>
        <v>0</v>
      </c>
      <c r="AP558" s="62" t="str">
        <f t="shared" si="104"/>
        <v>Q</v>
      </c>
      <c r="AQ558" s="50" t="str">
        <f t="shared" si="105"/>
        <v>Q</v>
      </c>
      <c r="AR558" s="50" t="str">
        <f t="shared" si="106"/>
        <v>SV</v>
      </c>
      <c r="AS558" s="50" t="str">
        <f t="shared" si="107"/>
        <v>Q</v>
      </c>
      <c r="AT558" s="50" t="str">
        <f t="shared" si="108"/>
        <v>Q</v>
      </c>
      <c r="AU558" s="63" t="str">
        <f t="shared" si="115"/>
        <v>Q</v>
      </c>
      <c r="AV558" s="67">
        <v>17449.999995999999</v>
      </c>
      <c r="AW558" s="133">
        <v>16784.400710000002</v>
      </c>
      <c r="AX558" s="49">
        <v>19900</v>
      </c>
      <c r="AY558" s="51">
        <f t="shared" si="109"/>
        <v>0.14040114639321533</v>
      </c>
      <c r="AZ558" s="51">
        <f t="shared" si="110"/>
        <v>0.12311557809045233</v>
      </c>
      <c r="BA558" s="49">
        <v>19500</v>
      </c>
      <c r="BB558" s="52">
        <v>3</v>
      </c>
      <c r="BC558" s="51">
        <f t="shared" si="111"/>
        <v>0.11747851028480882</v>
      </c>
      <c r="BD558" s="51">
        <f t="shared" si="112"/>
        <v>0.1051282053333334</v>
      </c>
      <c r="BE558" s="49">
        <v>18900</v>
      </c>
      <c r="BF558" s="52">
        <v>6</v>
      </c>
      <c r="BG558" s="51">
        <f t="shared" si="113"/>
        <v>8.3094556122199403E-2</v>
      </c>
      <c r="BH558" s="51">
        <f t="shared" si="114"/>
        <v>7.6719576931217004E-2</v>
      </c>
      <c r="BI558" s="282">
        <f t="shared" si="116"/>
        <v>6</v>
      </c>
    </row>
    <row r="559" spans="1:61" hidden="1">
      <c r="A559" s="54" t="s">
        <v>150</v>
      </c>
      <c r="B559" s="55" t="s">
        <v>1911</v>
      </c>
      <c r="C559" s="395" t="s">
        <v>1912</v>
      </c>
      <c r="D559" s="44" t="s">
        <v>1913</v>
      </c>
      <c r="E559" s="56">
        <v>6</v>
      </c>
      <c r="F559" s="46" t="s">
        <v>5814</v>
      </c>
      <c r="G559" s="47" t="s">
        <v>5814</v>
      </c>
      <c r="H559" s="47" t="s">
        <v>6044</v>
      </c>
      <c r="I559" s="48" t="s">
        <v>6045</v>
      </c>
      <c r="J559" s="48" t="s">
        <v>6057</v>
      </c>
      <c r="K559" s="48" t="s">
        <v>6048</v>
      </c>
      <c r="L559" s="45">
        <v>428</v>
      </c>
      <c r="M559" s="47" t="s">
        <v>5850</v>
      </c>
      <c r="N559" s="60">
        <v>12</v>
      </c>
      <c r="O559" s="58">
        <v>10</v>
      </c>
      <c r="P559" s="58">
        <v>12</v>
      </c>
      <c r="Q559" s="132">
        <v>12</v>
      </c>
      <c r="R559" s="60">
        <v>36</v>
      </c>
      <c r="S559" s="58">
        <v>47</v>
      </c>
      <c r="T559" s="58">
        <v>36</v>
      </c>
      <c r="U559" s="132">
        <v>28</v>
      </c>
      <c r="V559" s="58">
        <v>6</v>
      </c>
      <c r="W559" s="58">
        <v>6</v>
      </c>
      <c r="X559" s="58">
        <v>7</v>
      </c>
      <c r="Y559" s="132">
        <v>2</v>
      </c>
      <c r="Z559" s="61">
        <v>25</v>
      </c>
      <c r="AA559" s="59">
        <v>10</v>
      </c>
      <c r="AB559" s="59">
        <v>7</v>
      </c>
      <c r="AC559" s="132">
        <v>5</v>
      </c>
      <c r="AD559" s="61">
        <v>17</v>
      </c>
      <c r="AE559" s="59">
        <v>15</v>
      </c>
      <c r="AF559" s="59">
        <v>18</v>
      </c>
      <c r="AG559" s="132">
        <v>19</v>
      </c>
      <c r="AH559" s="61">
        <v>0</v>
      </c>
      <c r="AI559" s="132">
        <v>0</v>
      </c>
      <c r="AJ559" s="64">
        <f>IFERROR(VLOOKUP($B559,STOCK!$A:$H,3,0)," ")</f>
        <v>23</v>
      </c>
      <c r="AK559" s="65">
        <f>IFERROR(VLOOKUP($B559,STOCK!$A:$H,4,0)," ")</f>
        <v>31</v>
      </c>
      <c r="AL559" s="65">
        <f>IFERROR(VLOOKUP($B559,STOCK!$A:$H,5,0)," ")</f>
        <v>17</v>
      </c>
      <c r="AM559" s="65">
        <f>IFERROR(VLOOKUP($B559,STOCK!$A:$H,6,0)," ")</f>
        <v>22</v>
      </c>
      <c r="AN559" s="65">
        <f>IFERROR(VLOOKUP($B559,STOCK!$A:$H,7,0)," ")</f>
        <v>43</v>
      </c>
      <c r="AO559" s="65">
        <f>IFERROR(VLOOKUP($B559,STOCK!$A:$H,8,0)," ")</f>
        <v>12</v>
      </c>
      <c r="AP559" s="62">
        <f t="shared" si="104"/>
        <v>57.5</v>
      </c>
      <c r="AQ559" s="50">
        <f t="shared" si="105"/>
        <v>33.214285714285715</v>
      </c>
      <c r="AR559" s="50">
        <f t="shared" si="106"/>
        <v>255</v>
      </c>
      <c r="AS559" s="50">
        <f t="shared" si="107"/>
        <v>132</v>
      </c>
      <c r="AT559" s="50">
        <f t="shared" si="108"/>
        <v>67.89473684210526</v>
      </c>
      <c r="AU559" s="63" t="str">
        <f t="shared" si="115"/>
        <v>SV</v>
      </c>
      <c r="AV559" s="67">
        <v>9350</v>
      </c>
      <c r="AW559" s="133">
        <v>9322.6290300000001</v>
      </c>
      <c r="AX559" s="49">
        <v>10500</v>
      </c>
      <c r="AY559" s="51">
        <f t="shared" si="109"/>
        <v>0.12299465240641716</v>
      </c>
      <c r="AZ559" s="51">
        <f t="shared" si="110"/>
        <v>0.10952380952380952</v>
      </c>
      <c r="BA559" s="49">
        <v>10250</v>
      </c>
      <c r="BB559" s="52">
        <v>6</v>
      </c>
      <c r="BC559" s="51">
        <f t="shared" si="111"/>
        <v>9.625668449197855E-2</v>
      </c>
      <c r="BD559" s="51">
        <f t="shared" si="112"/>
        <v>8.7804878048780483E-2</v>
      </c>
      <c r="BE559" s="49">
        <v>9950</v>
      </c>
      <c r="BF559" s="52">
        <v>12</v>
      </c>
      <c r="BG559" s="51">
        <f t="shared" si="113"/>
        <v>6.4171122994652441E-2</v>
      </c>
      <c r="BH559" s="51">
        <f t="shared" si="114"/>
        <v>6.030150753768844E-2</v>
      </c>
      <c r="BI559" s="282">
        <f t="shared" si="116"/>
        <v>66</v>
      </c>
    </row>
    <row r="560" spans="1:61" hidden="1">
      <c r="A560" s="54" t="s">
        <v>150</v>
      </c>
      <c r="B560" s="55" t="s">
        <v>1914</v>
      </c>
      <c r="C560" s="395" t="s">
        <v>1915</v>
      </c>
      <c r="D560" s="44" t="s">
        <v>1916</v>
      </c>
      <c r="E560" s="56">
        <v>6</v>
      </c>
      <c r="F560" s="46" t="s">
        <v>5814</v>
      </c>
      <c r="G560" s="47" t="s">
        <v>5814</v>
      </c>
      <c r="H560" s="47" t="s">
        <v>6044</v>
      </c>
      <c r="I560" s="48" t="s">
        <v>6045</v>
      </c>
      <c r="J560" s="48" t="s">
        <v>6057</v>
      </c>
      <c r="K560" s="48" t="s">
        <v>6048</v>
      </c>
      <c r="L560" s="45">
        <v>428</v>
      </c>
      <c r="M560" s="47" t="s">
        <v>5850</v>
      </c>
      <c r="N560" s="60">
        <v>28</v>
      </c>
      <c r="O560" s="58">
        <v>41</v>
      </c>
      <c r="P560" s="58">
        <v>20</v>
      </c>
      <c r="Q560" s="132">
        <v>19</v>
      </c>
      <c r="R560" s="60">
        <v>82</v>
      </c>
      <c r="S560" s="58">
        <v>55</v>
      </c>
      <c r="T560" s="58">
        <v>46</v>
      </c>
      <c r="U560" s="132">
        <v>39</v>
      </c>
      <c r="V560" s="58">
        <v>5</v>
      </c>
      <c r="W560" s="58">
        <v>3</v>
      </c>
      <c r="X560" s="58">
        <v>3</v>
      </c>
      <c r="Y560" s="132">
        <v>3</v>
      </c>
      <c r="Z560" s="61">
        <v>31</v>
      </c>
      <c r="AA560" s="59">
        <v>10</v>
      </c>
      <c r="AB560" s="59">
        <v>19</v>
      </c>
      <c r="AC560" s="132">
        <v>20</v>
      </c>
      <c r="AD560" s="61">
        <v>30</v>
      </c>
      <c r="AE560" s="59">
        <v>15</v>
      </c>
      <c r="AF560" s="59">
        <v>25</v>
      </c>
      <c r="AG560" s="132">
        <v>23</v>
      </c>
      <c r="AH560" s="61">
        <v>0</v>
      </c>
      <c r="AI560" s="132">
        <v>1</v>
      </c>
      <c r="AJ560" s="64">
        <f>IFERROR(VLOOKUP($B560,STOCK!$A:$H,3,0)," ")</f>
        <v>28</v>
      </c>
      <c r="AK560" s="65">
        <f>IFERROR(VLOOKUP($B560,STOCK!$A:$H,4,0)," ")</f>
        <v>31</v>
      </c>
      <c r="AL560" s="65">
        <f>IFERROR(VLOOKUP($B560,STOCK!$A:$H,5,0)," ")</f>
        <v>9</v>
      </c>
      <c r="AM560" s="65">
        <f>IFERROR(VLOOKUP($B560,STOCK!$A:$H,6,0)," ")</f>
        <v>20</v>
      </c>
      <c r="AN560" s="65">
        <f>IFERROR(VLOOKUP($B560,STOCK!$A:$H,7,0)," ")</f>
        <v>42</v>
      </c>
      <c r="AO560" s="65">
        <f>IFERROR(VLOOKUP($B560,STOCK!$A:$H,8,0)," ")</f>
        <v>17</v>
      </c>
      <c r="AP560" s="62">
        <f t="shared" si="104"/>
        <v>44.210526315789473</v>
      </c>
      <c r="AQ560" s="50">
        <f t="shared" si="105"/>
        <v>23.846153846153843</v>
      </c>
      <c r="AR560" s="50">
        <f t="shared" si="106"/>
        <v>90</v>
      </c>
      <c r="AS560" s="50">
        <f t="shared" si="107"/>
        <v>30</v>
      </c>
      <c r="AT560" s="50">
        <f t="shared" si="108"/>
        <v>54.782608695652172</v>
      </c>
      <c r="AU560" s="63">
        <f t="shared" si="115"/>
        <v>510</v>
      </c>
      <c r="AV560" s="67">
        <v>6150.0000099999997</v>
      </c>
      <c r="AW560" s="133">
        <v>6082.45946</v>
      </c>
      <c r="AX560" s="49">
        <v>6900</v>
      </c>
      <c r="AY560" s="51">
        <f t="shared" si="109"/>
        <v>0.12195121768788431</v>
      </c>
      <c r="AZ560" s="51">
        <f t="shared" si="110"/>
        <v>0.10869565072463772</v>
      </c>
      <c r="BA560" s="49">
        <v>6750</v>
      </c>
      <c r="BB560" s="52">
        <v>6</v>
      </c>
      <c r="BC560" s="51">
        <f t="shared" si="111"/>
        <v>9.7560973825104202E-2</v>
      </c>
      <c r="BD560" s="51">
        <f t="shared" si="112"/>
        <v>8.8888887407407441E-2</v>
      </c>
      <c r="BE560" s="49">
        <v>6550</v>
      </c>
      <c r="BF560" s="52">
        <v>12</v>
      </c>
      <c r="BG560" s="51">
        <f t="shared" si="113"/>
        <v>6.5040648674730805E-2</v>
      </c>
      <c r="BH560" s="51">
        <f t="shared" si="114"/>
        <v>6.1068700763358817E-2</v>
      </c>
      <c r="BI560" s="282">
        <f t="shared" si="116"/>
        <v>105</v>
      </c>
    </row>
    <row r="561" spans="1:61" hidden="1">
      <c r="A561" s="54" t="s">
        <v>150</v>
      </c>
      <c r="B561" s="55" t="s">
        <v>1917</v>
      </c>
      <c r="C561" s="55" t="s">
        <v>1918</v>
      </c>
      <c r="D561" s="44" t="s">
        <v>1919</v>
      </c>
      <c r="E561" s="56">
        <v>6</v>
      </c>
      <c r="F561" s="46" t="s">
        <v>5814</v>
      </c>
      <c r="G561" s="47" t="s">
        <v>5814</v>
      </c>
      <c r="H561" s="47" t="s">
        <v>6044</v>
      </c>
      <c r="I561" s="48" t="s">
        <v>6045</v>
      </c>
      <c r="J561" s="48" t="s">
        <v>6057</v>
      </c>
      <c r="K561" s="48" t="s">
        <v>6048</v>
      </c>
      <c r="L561" s="45">
        <v>428</v>
      </c>
      <c r="M561" s="47" t="s">
        <v>5850</v>
      </c>
      <c r="N561" s="60">
        <v>5</v>
      </c>
      <c r="O561" s="58">
        <v>5</v>
      </c>
      <c r="P561" s="58">
        <v>6</v>
      </c>
      <c r="Q561" s="132">
        <v>3</v>
      </c>
      <c r="R561" s="60">
        <v>13</v>
      </c>
      <c r="S561" s="58">
        <v>11</v>
      </c>
      <c r="T561" s="58">
        <v>17</v>
      </c>
      <c r="U561" s="132">
        <v>11</v>
      </c>
      <c r="V561" s="58">
        <v>3</v>
      </c>
      <c r="W561" s="58">
        <v>1</v>
      </c>
      <c r="X561" s="58">
        <v>1</v>
      </c>
      <c r="Y561" s="132">
        <v>1</v>
      </c>
      <c r="Z561" s="61">
        <v>3</v>
      </c>
      <c r="AA561" s="59">
        <v>2</v>
      </c>
      <c r="AB561" s="59">
        <v>4</v>
      </c>
      <c r="AC561" s="132">
        <v>6</v>
      </c>
      <c r="AD561" s="61">
        <v>6</v>
      </c>
      <c r="AE561" s="59">
        <v>3</v>
      </c>
      <c r="AF561" s="59">
        <v>1</v>
      </c>
      <c r="AG561" s="132">
        <v>3</v>
      </c>
      <c r="AH561" s="61">
        <v>1</v>
      </c>
      <c r="AI561" s="132">
        <v>1</v>
      </c>
      <c r="AJ561" s="64">
        <f>IFERROR(VLOOKUP($B561,STOCK!$A:$H,3,0)," ")</f>
        <v>11</v>
      </c>
      <c r="AK561" s="65">
        <f>IFERROR(VLOOKUP($B561,STOCK!$A:$H,4,0)," ")</f>
        <v>48</v>
      </c>
      <c r="AL561" s="65">
        <f>IFERROR(VLOOKUP($B561,STOCK!$A:$H,5,0)," ")</f>
        <v>5</v>
      </c>
      <c r="AM561" s="65">
        <f>IFERROR(VLOOKUP($B561,STOCK!$A:$H,6,0)," ")</f>
        <v>1</v>
      </c>
      <c r="AN561" s="65">
        <f>IFERROR(VLOOKUP($B561,STOCK!$A:$H,7,0)," ")</f>
        <v>13</v>
      </c>
      <c r="AO561" s="65">
        <f>IFERROR(VLOOKUP($B561,STOCK!$A:$H,8,0)," ")</f>
        <v>5</v>
      </c>
      <c r="AP561" s="62">
        <f t="shared" si="104"/>
        <v>110</v>
      </c>
      <c r="AQ561" s="50">
        <f t="shared" si="105"/>
        <v>130.90909090909091</v>
      </c>
      <c r="AR561" s="50">
        <f t="shared" si="106"/>
        <v>150</v>
      </c>
      <c r="AS561" s="50">
        <f t="shared" si="107"/>
        <v>5</v>
      </c>
      <c r="AT561" s="50">
        <f t="shared" si="108"/>
        <v>130</v>
      </c>
      <c r="AU561" s="63">
        <f t="shared" si="115"/>
        <v>150</v>
      </c>
      <c r="AV561" s="67">
        <v>17450.000039999999</v>
      </c>
      <c r="AW561" s="133">
        <v>17257.48893</v>
      </c>
      <c r="AX561" s="49">
        <v>19900</v>
      </c>
      <c r="AY561" s="51">
        <f t="shared" si="109"/>
        <v>0.14040114351770527</v>
      </c>
      <c r="AZ561" s="51">
        <f t="shared" si="110"/>
        <v>0.12311557587939703</v>
      </c>
      <c r="BA561" s="49">
        <v>19500</v>
      </c>
      <c r="BB561" s="52">
        <v>3</v>
      </c>
      <c r="BC561" s="51">
        <f t="shared" si="111"/>
        <v>0.11747850746709809</v>
      </c>
      <c r="BD561" s="51">
        <f t="shared" si="112"/>
        <v>0.10512820307692312</v>
      </c>
      <c r="BE561" s="49">
        <v>18900</v>
      </c>
      <c r="BF561" s="52">
        <v>6</v>
      </c>
      <c r="BG561" s="51">
        <f t="shared" si="113"/>
        <v>8.309455339118732E-2</v>
      </c>
      <c r="BH561" s="51">
        <f t="shared" si="114"/>
        <v>7.6719574603174662E-2</v>
      </c>
      <c r="BI561" s="282">
        <f t="shared" si="116"/>
        <v>25</v>
      </c>
    </row>
    <row r="562" spans="1:61" hidden="1">
      <c r="A562" s="54" t="s">
        <v>150</v>
      </c>
      <c r="B562" s="55" t="s">
        <v>1920</v>
      </c>
      <c r="C562" s="395" t="s">
        <v>1921</v>
      </c>
      <c r="D562" s="44" t="s">
        <v>1922</v>
      </c>
      <c r="E562" s="56">
        <v>6</v>
      </c>
      <c r="F562" s="46" t="s">
        <v>5814</v>
      </c>
      <c r="G562" s="47" t="s">
        <v>5814</v>
      </c>
      <c r="H562" s="47" t="s">
        <v>6044</v>
      </c>
      <c r="I562" s="48" t="s">
        <v>6045</v>
      </c>
      <c r="J562" s="48" t="s">
        <v>6057</v>
      </c>
      <c r="K562" s="48" t="s">
        <v>6048</v>
      </c>
      <c r="L562" s="45">
        <v>428</v>
      </c>
      <c r="M562" s="47" t="s">
        <v>5850</v>
      </c>
      <c r="N562" s="60">
        <v>14</v>
      </c>
      <c r="O562" s="58">
        <v>18</v>
      </c>
      <c r="P562" s="58">
        <v>3</v>
      </c>
      <c r="Q562" s="132">
        <v>1</v>
      </c>
      <c r="R562" s="60">
        <v>21</v>
      </c>
      <c r="S562" s="58">
        <v>12</v>
      </c>
      <c r="T562" s="58">
        <v>12</v>
      </c>
      <c r="U562" s="132">
        <v>9</v>
      </c>
      <c r="V562" s="58">
        <v>3</v>
      </c>
      <c r="W562" s="58">
        <v>7</v>
      </c>
      <c r="X562" s="58">
        <v>1</v>
      </c>
      <c r="Y562" s="132">
        <v>1</v>
      </c>
      <c r="Z562" s="61">
        <v>18</v>
      </c>
      <c r="AA562" s="59">
        <v>6</v>
      </c>
      <c r="AB562" s="59">
        <v>11</v>
      </c>
      <c r="AC562" s="132">
        <v>6</v>
      </c>
      <c r="AD562" s="61">
        <v>11</v>
      </c>
      <c r="AE562" s="59">
        <v>3</v>
      </c>
      <c r="AF562" s="59">
        <v>6</v>
      </c>
      <c r="AG562" s="132">
        <v>5</v>
      </c>
      <c r="AH562" s="61">
        <v>0</v>
      </c>
      <c r="AI562" s="132">
        <v>0</v>
      </c>
      <c r="AJ562" s="64">
        <f>IFERROR(VLOOKUP($B562,STOCK!$A:$H,3,0)," ")</f>
        <v>31</v>
      </c>
      <c r="AK562" s="65">
        <f>IFERROR(VLOOKUP($B562,STOCK!$A:$H,4,0)," ")</f>
        <v>16</v>
      </c>
      <c r="AL562" s="65">
        <f>IFERROR(VLOOKUP($B562,STOCK!$A:$H,5,0)," ")</f>
        <v>42</v>
      </c>
      <c r="AM562" s="65">
        <f>IFERROR(VLOOKUP($B562,STOCK!$A:$H,6,0)," ")</f>
        <v>14</v>
      </c>
      <c r="AN562" s="65">
        <f>IFERROR(VLOOKUP($B562,STOCK!$A:$H,7,0)," ")</f>
        <v>8</v>
      </c>
      <c r="AO562" s="65">
        <f>IFERROR(VLOOKUP($B562,STOCK!$A:$H,8,0)," ")</f>
        <v>24</v>
      </c>
      <c r="AP562" s="62">
        <f t="shared" si="104"/>
        <v>930</v>
      </c>
      <c r="AQ562" s="50">
        <f t="shared" si="105"/>
        <v>53.333333333333329</v>
      </c>
      <c r="AR562" s="50">
        <f t="shared" si="106"/>
        <v>1260</v>
      </c>
      <c r="AS562" s="50">
        <f t="shared" si="107"/>
        <v>70</v>
      </c>
      <c r="AT562" s="50">
        <f t="shared" si="108"/>
        <v>48</v>
      </c>
      <c r="AU562" s="63" t="str">
        <f t="shared" si="115"/>
        <v>SV</v>
      </c>
      <c r="AV562" s="67">
        <v>9350</v>
      </c>
      <c r="AW562" s="133">
        <v>8888.2991999999995</v>
      </c>
      <c r="AX562" s="49">
        <v>10500</v>
      </c>
      <c r="AY562" s="51">
        <f t="shared" si="109"/>
        <v>0.12299465240641716</v>
      </c>
      <c r="AZ562" s="51">
        <f t="shared" si="110"/>
        <v>0.10952380952380952</v>
      </c>
      <c r="BA562" s="49">
        <v>10250</v>
      </c>
      <c r="BB562" s="52">
        <v>6</v>
      </c>
      <c r="BC562" s="51">
        <f t="shared" si="111"/>
        <v>9.625668449197855E-2</v>
      </c>
      <c r="BD562" s="51">
        <f t="shared" si="112"/>
        <v>8.7804878048780483E-2</v>
      </c>
      <c r="BE562" s="49">
        <v>9950</v>
      </c>
      <c r="BF562" s="52">
        <v>12</v>
      </c>
      <c r="BG562" s="51">
        <f t="shared" si="113"/>
        <v>6.4171122994652441E-2</v>
      </c>
      <c r="BH562" s="51">
        <f t="shared" si="114"/>
        <v>6.030150753768844E-2</v>
      </c>
      <c r="BI562" s="282">
        <f t="shared" si="116"/>
        <v>22</v>
      </c>
    </row>
    <row r="563" spans="1:61" hidden="1">
      <c r="A563" s="54" t="s">
        <v>150</v>
      </c>
      <c r="B563" s="55" t="s">
        <v>1923</v>
      </c>
      <c r="C563" s="395" t="s">
        <v>1924</v>
      </c>
      <c r="D563" s="44" t="s">
        <v>1925</v>
      </c>
      <c r="E563" s="56">
        <v>6</v>
      </c>
      <c r="F563" s="46" t="s">
        <v>5814</v>
      </c>
      <c r="G563" s="47" t="s">
        <v>5814</v>
      </c>
      <c r="H563" s="47" t="s">
        <v>6044</v>
      </c>
      <c r="I563" s="48" t="s">
        <v>6045</v>
      </c>
      <c r="J563" s="48" t="s">
        <v>6057</v>
      </c>
      <c r="K563" s="48" t="s">
        <v>6048</v>
      </c>
      <c r="L563" s="45">
        <v>428</v>
      </c>
      <c r="M563" s="47" t="s">
        <v>5850</v>
      </c>
      <c r="N563" s="60">
        <v>34</v>
      </c>
      <c r="O563" s="58">
        <v>53</v>
      </c>
      <c r="P563" s="58">
        <v>28</v>
      </c>
      <c r="Q563" s="132">
        <v>38</v>
      </c>
      <c r="R563" s="60">
        <v>76</v>
      </c>
      <c r="S563" s="58">
        <v>112</v>
      </c>
      <c r="T563" s="58">
        <v>76</v>
      </c>
      <c r="U563" s="132">
        <v>73</v>
      </c>
      <c r="V563" s="58">
        <v>64</v>
      </c>
      <c r="W563" s="58">
        <v>37</v>
      </c>
      <c r="X563" s="58">
        <v>38</v>
      </c>
      <c r="Y563" s="132">
        <v>37</v>
      </c>
      <c r="Z563" s="61">
        <v>34</v>
      </c>
      <c r="AA563" s="59">
        <v>43</v>
      </c>
      <c r="AB563" s="59">
        <v>35</v>
      </c>
      <c r="AC563" s="132">
        <v>27</v>
      </c>
      <c r="AD563" s="61">
        <v>36</v>
      </c>
      <c r="AE563" s="59">
        <v>36</v>
      </c>
      <c r="AF563" s="59">
        <v>39</v>
      </c>
      <c r="AG563" s="132">
        <v>26</v>
      </c>
      <c r="AH563" s="61">
        <v>3</v>
      </c>
      <c r="AI563" s="132">
        <v>3</v>
      </c>
      <c r="AJ563" s="64">
        <f>IFERROR(VLOOKUP($B563,STOCK!$A:$H,3,0)," ")</f>
        <v>30</v>
      </c>
      <c r="AK563" s="65">
        <f>IFERROR(VLOOKUP($B563,STOCK!$A:$H,4,0)," ")</f>
        <v>70</v>
      </c>
      <c r="AL563" s="65">
        <f>IFERROR(VLOOKUP($B563,STOCK!$A:$H,5,0)," ")</f>
        <v>37</v>
      </c>
      <c r="AM563" s="65">
        <f>IFERROR(VLOOKUP($B563,STOCK!$A:$H,6,0)," ")</f>
        <v>54</v>
      </c>
      <c r="AN563" s="65">
        <f>IFERROR(VLOOKUP($B563,STOCK!$A:$H,7,0)," ")</f>
        <v>65</v>
      </c>
      <c r="AO563" s="65">
        <f>IFERROR(VLOOKUP($B563,STOCK!$A:$H,8,0)," ")</f>
        <v>21</v>
      </c>
      <c r="AP563" s="62">
        <f t="shared" si="104"/>
        <v>23.684210526315791</v>
      </c>
      <c r="AQ563" s="50">
        <f t="shared" si="105"/>
        <v>28.767123287671232</v>
      </c>
      <c r="AR563" s="50">
        <f t="shared" si="106"/>
        <v>30</v>
      </c>
      <c r="AS563" s="50">
        <f t="shared" si="107"/>
        <v>60</v>
      </c>
      <c r="AT563" s="50">
        <f t="shared" si="108"/>
        <v>75</v>
      </c>
      <c r="AU563" s="63">
        <f t="shared" si="115"/>
        <v>210</v>
      </c>
      <c r="AV563" s="67">
        <v>6150.0000099999997</v>
      </c>
      <c r="AW563" s="133">
        <v>6144.8274799999999</v>
      </c>
      <c r="AX563" s="49">
        <v>6900</v>
      </c>
      <c r="AY563" s="51">
        <f t="shared" si="109"/>
        <v>0.12195121768788431</v>
      </c>
      <c r="AZ563" s="51">
        <f t="shared" si="110"/>
        <v>0.10869565072463772</v>
      </c>
      <c r="BA563" s="49">
        <v>6750</v>
      </c>
      <c r="BB563" s="52">
        <v>6</v>
      </c>
      <c r="BC563" s="51">
        <f t="shared" si="111"/>
        <v>9.7560973825104202E-2</v>
      </c>
      <c r="BD563" s="51">
        <f t="shared" si="112"/>
        <v>8.8888887407407441E-2</v>
      </c>
      <c r="BE563" s="49">
        <v>6550</v>
      </c>
      <c r="BF563" s="52">
        <v>12</v>
      </c>
      <c r="BG563" s="51">
        <f t="shared" si="113"/>
        <v>6.5040648674730805E-2</v>
      </c>
      <c r="BH563" s="51">
        <f t="shared" si="114"/>
        <v>6.1068700763358817E-2</v>
      </c>
      <c r="BI563" s="282">
        <f t="shared" si="116"/>
        <v>204</v>
      </c>
    </row>
    <row r="564" spans="1:61" hidden="1">
      <c r="A564" s="54" t="s">
        <v>150</v>
      </c>
      <c r="B564" s="55" t="s">
        <v>1926</v>
      </c>
      <c r="C564" s="395" t="s">
        <v>1927</v>
      </c>
      <c r="D564" s="44" t="s">
        <v>1928</v>
      </c>
      <c r="E564" s="56">
        <v>6</v>
      </c>
      <c r="F564" s="46" t="s">
        <v>5814</v>
      </c>
      <c r="G564" s="47" t="s">
        <v>5814</v>
      </c>
      <c r="H564" s="47" t="s">
        <v>6044</v>
      </c>
      <c r="I564" s="48" t="s">
        <v>6045</v>
      </c>
      <c r="J564" s="48" t="s">
        <v>6057</v>
      </c>
      <c r="K564" s="48" t="s">
        <v>6048</v>
      </c>
      <c r="L564" s="45">
        <v>428</v>
      </c>
      <c r="M564" s="47" t="s">
        <v>5850</v>
      </c>
      <c r="N564" s="60">
        <v>0</v>
      </c>
      <c r="O564" s="58">
        <v>24</v>
      </c>
      <c r="P564" s="58">
        <v>18</v>
      </c>
      <c r="Q564" s="132">
        <v>11</v>
      </c>
      <c r="R564" s="60">
        <v>23</v>
      </c>
      <c r="S564" s="58">
        <v>46</v>
      </c>
      <c r="T564" s="58">
        <v>50</v>
      </c>
      <c r="U564" s="132">
        <v>30</v>
      </c>
      <c r="V564" s="58">
        <v>16</v>
      </c>
      <c r="W564" s="58">
        <v>10</v>
      </c>
      <c r="X564" s="58">
        <v>8</v>
      </c>
      <c r="Y564" s="132">
        <v>30</v>
      </c>
      <c r="Z564" s="61">
        <v>20</v>
      </c>
      <c r="AA564" s="59">
        <v>7</v>
      </c>
      <c r="AB564" s="59">
        <v>11</v>
      </c>
      <c r="AC564" s="132">
        <v>8</v>
      </c>
      <c r="AD564" s="61">
        <v>17</v>
      </c>
      <c r="AE564" s="59">
        <v>25</v>
      </c>
      <c r="AF564" s="59">
        <v>4</v>
      </c>
      <c r="AG564" s="132">
        <v>5</v>
      </c>
      <c r="AH564" s="61">
        <v>0</v>
      </c>
      <c r="AI564" s="132">
        <v>3</v>
      </c>
      <c r="AJ564" s="64">
        <f>IFERROR(VLOOKUP($B564,STOCK!$A:$H,3,0)," ")</f>
        <v>27</v>
      </c>
      <c r="AK564" s="65">
        <f>IFERROR(VLOOKUP($B564,STOCK!$A:$H,4,0)," ")</f>
        <v>101</v>
      </c>
      <c r="AL564" s="65">
        <f>IFERROR(VLOOKUP($B564,STOCK!$A:$H,5,0)," ")</f>
        <v>25</v>
      </c>
      <c r="AM564" s="65">
        <f>IFERROR(VLOOKUP($B564,STOCK!$A:$H,6,0)," ")</f>
        <v>12</v>
      </c>
      <c r="AN564" s="65">
        <f>IFERROR(VLOOKUP($B564,STOCK!$A:$H,7,0)," ")</f>
        <v>29</v>
      </c>
      <c r="AO564" s="65">
        <f>IFERROR(VLOOKUP($B564,STOCK!$A:$H,8,0)," ")</f>
        <v>11</v>
      </c>
      <c r="AP564" s="62">
        <f t="shared" si="104"/>
        <v>73.63636363636364</v>
      </c>
      <c r="AQ564" s="50">
        <f t="shared" si="105"/>
        <v>101</v>
      </c>
      <c r="AR564" s="50">
        <f t="shared" si="106"/>
        <v>25</v>
      </c>
      <c r="AS564" s="50">
        <f t="shared" si="107"/>
        <v>45</v>
      </c>
      <c r="AT564" s="50">
        <f t="shared" si="108"/>
        <v>174</v>
      </c>
      <c r="AU564" s="63">
        <f t="shared" si="115"/>
        <v>110</v>
      </c>
      <c r="AV564" s="67">
        <v>9350</v>
      </c>
      <c r="AW564" s="133">
        <v>9327.7190599999994</v>
      </c>
      <c r="AX564" s="49">
        <v>10500</v>
      </c>
      <c r="AY564" s="51">
        <f t="shared" si="109"/>
        <v>0.12299465240641716</v>
      </c>
      <c r="AZ564" s="51">
        <f t="shared" si="110"/>
        <v>0.10952380952380952</v>
      </c>
      <c r="BA564" s="49">
        <v>10250</v>
      </c>
      <c r="BB564" s="52">
        <v>6</v>
      </c>
      <c r="BC564" s="51">
        <f t="shared" si="111"/>
        <v>9.625668449197855E-2</v>
      </c>
      <c r="BD564" s="51">
        <f t="shared" si="112"/>
        <v>8.7804878048780483E-2</v>
      </c>
      <c r="BE564" s="49">
        <v>9950</v>
      </c>
      <c r="BF564" s="52">
        <v>12</v>
      </c>
      <c r="BG564" s="51">
        <f t="shared" si="113"/>
        <v>6.4171122994652441E-2</v>
      </c>
      <c r="BH564" s="51">
        <f t="shared" si="114"/>
        <v>6.030150753768844E-2</v>
      </c>
      <c r="BI564" s="282">
        <f t="shared" si="116"/>
        <v>87</v>
      </c>
    </row>
    <row r="565" spans="1:61" hidden="1">
      <c r="A565" s="54" t="s">
        <v>150</v>
      </c>
      <c r="B565" s="55" t="s">
        <v>1929</v>
      </c>
      <c r="C565" s="395" t="s">
        <v>1930</v>
      </c>
      <c r="D565" s="44" t="s">
        <v>1931</v>
      </c>
      <c r="E565" s="56">
        <v>6</v>
      </c>
      <c r="F565" s="46" t="s">
        <v>5814</v>
      </c>
      <c r="G565" s="47" t="s">
        <v>5814</v>
      </c>
      <c r="H565" s="47" t="s">
        <v>6044</v>
      </c>
      <c r="I565" s="48" t="s">
        <v>6045</v>
      </c>
      <c r="J565" s="48" t="s">
        <v>6057</v>
      </c>
      <c r="K565" s="48" t="s">
        <v>6048</v>
      </c>
      <c r="L565" s="45">
        <v>428</v>
      </c>
      <c r="M565" s="47" t="s">
        <v>5850</v>
      </c>
      <c r="N565" s="60">
        <v>3</v>
      </c>
      <c r="O565" s="58">
        <v>25</v>
      </c>
      <c r="P565" s="58">
        <v>21</v>
      </c>
      <c r="Q565" s="132">
        <v>21</v>
      </c>
      <c r="R565" s="60">
        <v>35</v>
      </c>
      <c r="S565" s="58">
        <v>63</v>
      </c>
      <c r="T565" s="58">
        <v>80</v>
      </c>
      <c r="U565" s="132">
        <v>78</v>
      </c>
      <c r="V565" s="58">
        <v>13</v>
      </c>
      <c r="W565" s="58">
        <v>8</v>
      </c>
      <c r="X565" s="58">
        <v>9</v>
      </c>
      <c r="Y565" s="132">
        <v>7</v>
      </c>
      <c r="Z565" s="61">
        <v>12</v>
      </c>
      <c r="AA565" s="59">
        <v>30</v>
      </c>
      <c r="AB565" s="59">
        <v>17</v>
      </c>
      <c r="AC565" s="132">
        <v>14</v>
      </c>
      <c r="AD565" s="61">
        <v>6</v>
      </c>
      <c r="AE565" s="59">
        <v>11</v>
      </c>
      <c r="AF565" s="59">
        <v>43</v>
      </c>
      <c r="AG565" s="132">
        <v>36</v>
      </c>
      <c r="AH565" s="61">
        <v>0</v>
      </c>
      <c r="AI565" s="132">
        <v>0</v>
      </c>
      <c r="AJ565" s="64">
        <f>IFERROR(VLOOKUP($B565,STOCK!$A:$H,3,0)," ")</f>
        <v>24</v>
      </c>
      <c r="AK565" s="65">
        <f>IFERROR(VLOOKUP($B565,STOCK!$A:$H,4,0)," ")</f>
        <v>98</v>
      </c>
      <c r="AL565" s="65">
        <f>IFERROR(VLOOKUP($B565,STOCK!$A:$H,5,0)," ")</f>
        <v>14</v>
      </c>
      <c r="AM565" s="65">
        <f>IFERROR(VLOOKUP($B565,STOCK!$A:$H,6,0)," ")</f>
        <v>28</v>
      </c>
      <c r="AN565" s="65">
        <f>IFERROR(VLOOKUP($B565,STOCK!$A:$H,7,0)," ")</f>
        <v>37</v>
      </c>
      <c r="AO565" s="65">
        <f>IFERROR(VLOOKUP($B565,STOCK!$A:$H,8,0)," ")</f>
        <v>18</v>
      </c>
      <c r="AP565" s="62">
        <f t="shared" si="104"/>
        <v>34.285714285714285</v>
      </c>
      <c r="AQ565" s="50">
        <f t="shared" si="105"/>
        <v>37.692307692307693</v>
      </c>
      <c r="AR565" s="50">
        <f t="shared" si="106"/>
        <v>60</v>
      </c>
      <c r="AS565" s="50">
        <f t="shared" si="107"/>
        <v>60</v>
      </c>
      <c r="AT565" s="50">
        <f t="shared" si="108"/>
        <v>30.833333333333329</v>
      </c>
      <c r="AU565" s="63" t="str">
        <f t="shared" si="115"/>
        <v>SV</v>
      </c>
      <c r="AV565" s="67">
        <v>6150.0000099999997</v>
      </c>
      <c r="AW565" s="133">
        <v>6077.2155400000001</v>
      </c>
      <c r="AX565" s="49">
        <v>6900</v>
      </c>
      <c r="AY565" s="51">
        <f t="shared" si="109"/>
        <v>0.12195121768788431</v>
      </c>
      <c r="AZ565" s="51">
        <f t="shared" si="110"/>
        <v>0.10869565072463772</v>
      </c>
      <c r="BA565" s="49">
        <v>6750</v>
      </c>
      <c r="BB565" s="52">
        <v>6</v>
      </c>
      <c r="BC565" s="51">
        <f t="shared" si="111"/>
        <v>9.7560973825104202E-2</v>
      </c>
      <c r="BD565" s="51">
        <f t="shared" si="112"/>
        <v>8.8888887407407441E-2</v>
      </c>
      <c r="BE565" s="49">
        <v>6550</v>
      </c>
      <c r="BF565" s="52">
        <v>12</v>
      </c>
      <c r="BG565" s="51">
        <f t="shared" si="113"/>
        <v>6.5040648674730805E-2</v>
      </c>
      <c r="BH565" s="51">
        <f t="shared" si="114"/>
        <v>6.1068700763358817E-2</v>
      </c>
      <c r="BI565" s="282">
        <f t="shared" si="116"/>
        <v>156</v>
      </c>
    </row>
    <row r="566" spans="1:61" hidden="1">
      <c r="A566" s="54" t="s">
        <v>150</v>
      </c>
      <c r="B566" s="55" t="s">
        <v>1932</v>
      </c>
      <c r="C566" s="55" t="s">
        <v>1933</v>
      </c>
      <c r="D566" s="44" t="s">
        <v>1934</v>
      </c>
      <c r="E566" s="56">
        <v>6</v>
      </c>
      <c r="F566" s="46" t="s">
        <v>5814</v>
      </c>
      <c r="G566" s="47" t="s">
        <v>5814</v>
      </c>
      <c r="H566" s="47" t="s">
        <v>6044</v>
      </c>
      <c r="I566" s="48" t="s">
        <v>6045</v>
      </c>
      <c r="J566" s="48" t="s">
        <v>6057</v>
      </c>
      <c r="K566" s="48" t="s">
        <v>6048</v>
      </c>
      <c r="L566" s="45">
        <v>428</v>
      </c>
      <c r="M566" s="47" t="s">
        <v>5850</v>
      </c>
      <c r="N566" s="60">
        <v>3</v>
      </c>
      <c r="O566" s="58">
        <v>9</v>
      </c>
      <c r="P566" s="58">
        <v>4</v>
      </c>
      <c r="Q566" s="132">
        <v>3</v>
      </c>
      <c r="R566" s="60">
        <v>17</v>
      </c>
      <c r="S566" s="58">
        <v>8</v>
      </c>
      <c r="T566" s="58">
        <v>12</v>
      </c>
      <c r="U566" s="132">
        <v>15</v>
      </c>
      <c r="V566" s="58">
        <v>2</v>
      </c>
      <c r="W566" s="58">
        <v>2</v>
      </c>
      <c r="X566" s="58">
        <v>1</v>
      </c>
      <c r="Y566" s="132">
        <v>1</v>
      </c>
      <c r="Z566" s="61">
        <v>2</v>
      </c>
      <c r="AA566" s="59">
        <v>2</v>
      </c>
      <c r="AB566" s="59">
        <v>3</v>
      </c>
      <c r="AC566" s="132">
        <v>5</v>
      </c>
      <c r="AD566" s="61">
        <v>2</v>
      </c>
      <c r="AE566" s="59">
        <v>2</v>
      </c>
      <c r="AF566" s="59">
        <v>2</v>
      </c>
      <c r="AG566" s="132">
        <v>4</v>
      </c>
      <c r="AH566" s="61">
        <v>0</v>
      </c>
      <c r="AI566" s="132">
        <v>0</v>
      </c>
      <c r="AJ566" s="64">
        <f>IFERROR(VLOOKUP($B566,STOCK!$A:$H,3,0)," ")</f>
        <v>12</v>
      </c>
      <c r="AK566" s="65">
        <f>IFERROR(VLOOKUP($B566,STOCK!$A:$H,4,0)," ")</f>
        <v>18</v>
      </c>
      <c r="AL566" s="65">
        <f>IFERROR(VLOOKUP($B566,STOCK!$A:$H,5,0)," ")</f>
        <v>9</v>
      </c>
      <c r="AM566" s="65">
        <f>IFERROR(VLOOKUP($B566,STOCK!$A:$H,6,0)," ")</f>
        <v>0</v>
      </c>
      <c r="AN566" s="65">
        <f>IFERROR(VLOOKUP($B566,STOCK!$A:$H,7,0)," ")</f>
        <v>0</v>
      </c>
      <c r="AO566" s="65">
        <f>IFERROR(VLOOKUP($B566,STOCK!$A:$H,8,0)," ")</f>
        <v>0</v>
      </c>
      <c r="AP566" s="62">
        <f t="shared" si="104"/>
        <v>120</v>
      </c>
      <c r="AQ566" s="50">
        <f t="shared" si="105"/>
        <v>36</v>
      </c>
      <c r="AR566" s="50">
        <f t="shared" si="106"/>
        <v>270</v>
      </c>
      <c r="AS566" s="50" t="str">
        <f t="shared" si="107"/>
        <v>Q</v>
      </c>
      <c r="AT566" s="50" t="str">
        <f t="shared" si="108"/>
        <v>Q</v>
      </c>
      <c r="AU566" s="63" t="str">
        <f t="shared" si="115"/>
        <v>Q</v>
      </c>
      <c r="AV566" s="67">
        <v>17450.000039999999</v>
      </c>
      <c r="AW566" s="133">
        <v>17126.973819999999</v>
      </c>
      <c r="AX566" s="49">
        <v>19900</v>
      </c>
      <c r="AY566" s="51">
        <f t="shared" si="109"/>
        <v>0.14040114351770527</v>
      </c>
      <c r="AZ566" s="51">
        <f t="shared" si="110"/>
        <v>0.12311557587939703</v>
      </c>
      <c r="BA566" s="49">
        <v>19500</v>
      </c>
      <c r="BB566" s="52">
        <v>3</v>
      </c>
      <c r="BC566" s="51">
        <f t="shared" si="111"/>
        <v>0.11747850746709809</v>
      </c>
      <c r="BD566" s="51">
        <f t="shared" si="112"/>
        <v>0.10512820307692312</v>
      </c>
      <c r="BE566" s="49">
        <v>18900</v>
      </c>
      <c r="BF566" s="52">
        <v>6</v>
      </c>
      <c r="BG566" s="51">
        <f t="shared" si="113"/>
        <v>8.309455339118732E-2</v>
      </c>
      <c r="BH566" s="51">
        <f t="shared" si="114"/>
        <v>7.6719574603174662E-2</v>
      </c>
      <c r="BI566" s="282">
        <f t="shared" si="116"/>
        <v>28</v>
      </c>
    </row>
    <row r="567" spans="1:61" hidden="1">
      <c r="A567" s="54" t="s">
        <v>150</v>
      </c>
      <c r="B567" s="55" t="s">
        <v>1935</v>
      </c>
      <c r="C567" s="395" t="s">
        <v>1936</v>
      </c>
      <c r="D567" s="44" t="s">
        <v>1937</v>
      </c>
      <c r="E567" s="56">
        <v>6</v>
      </c>
      <c r="F567" s="46" t="s">
        <v>5814</v>
      </c>
      <c r="G567" s="47" t="s">
        <v>5814</v>
      </c>
      <c r="H567" s="47" t="s">
        <v>6044</v>
      </c>
      <c r="I567" s="48" t="s">
        <v>6045</v>
      </c>
      <c r="J567" s="48" t="s">
        <v>6057</v>
      </c>
      <c r="K567" s="48" t="s">
        <v>6048</v>
      </c>
      <c r="L567" s="45">
        <v>428</v>
      </c>
      <c r="M567" s="47" t="s">
        <v>5850</v>
      </c>
      <c r="N567" s="60">
        <v>14</v>
      </c>
      <c r="O567" s="58">
        <v>38</v>
      </c>
      <c r="P567" s="58">
        <v>11</v>
      </c>
      <c r="Q567" s="132">
        <v>11</v>
      </c>
      <c r="R567" s="60">
        <v>31</v>
      </c>
      <c r="S567" s="58">
        <v>30</v>
      </c>
      <c r="T567" s="58">
        <v>31</v>
      </c>
      <c r="U567" s="132">
        <v>27</v>
      </c>
      <c r="V567" s="58">
        <v>5</v>
      </c>
      <c r="W567" s="58">
        <v>4</v>
      </c>
      <c r="X567" s="58">
        <v>1</v>
      </c>
      <c r="Y567" s="132">
        <v>0</v>
      </c>
      <c r="Z567" s="61">
        <v>11</v>
      </c>
      <c r="AA567" s="59">
        <v>3</v>
      </c>
      <c r="AB567" s="59">
        <v>5</v>
      </c>
      <c r="AC567" s="132">
        <v>3</v>
      </c>
      <c r="AD567" s="61">
        <v>9</v>
      </c>
      <c r="AE567" s="59">
        <v>8</v>
      </c>
      <c r="AF567" s="59">
        <v>10</v>
      </c>
      <c r="AG567" s="132">
        <v>4</v>
      </c>
      <c r="AH567" s="61">
        <v>0</v>
      </c>
      <c r="AI567" s="132">
        <v>0</v>
      </c>
      <c r="AJ567" s="64">
        <f>IFERROR(VLOOKUP($B567,STOCK!$A:$H,3,0)," ")</f>
        <v>30</v>
      </c>
      <c r="AK567" s="65">
        <f>IFERROR(VLOOKUP($B567,STOCK!$A:$H,4,0)," ")</f>
        <v>46</v>
      </c>
      <c r="AL567" s="65">
        <f>IFERROR(VLOOKUP($B567,STOCK!$A:$H,5,0)," ")</f>
        <v>19</v>
      </c>
      <c r="AM567" s="65">
        <f>IFERROR(VLOOKUP($B567,STOCK!$A:$H,6,0)," ")</f>
        <v>10</v>
      </c>
      <c r="AN567" s="65">
        <f>IFERROR(VLOOKUP($B567,STOCK!$A:$H,7,0)," ")</f>
        <v>30</v>
      </c>
      <c r="AO567" s="65">
        <f>IFERROR(VLOOKUP($B567,STOCK!$A:$H,8,0)," ")</f>
        <v>6</v>
      </c>
      <c r="AP567" s="62">
        <f t="shared" si="104"/>
        <v>81.818181818181813</v>
      </c>
      <c r="AQ567" s="50">
        <f t="shared" si="105"/>
        <v>51.111111111111114</v>
      </c>
      <c r="AR567" s="50" t="str">
        <f t="shared" si="106"/>
        <v>SV</v>
      </c>
      <c r="AS567" s="50">
        <f t="shared" si="107"/>
        <v>100</v>
      </c>
      <c r="AT567" s="50">
        <f t="shared" si="108"/>
        <v>225</v>
      </c>
      <c r="AU567" s="63" t="str">
        <f t="shared" si="115"/>
        <v>SV</v>
      </c>
      <c r="AV567" s="67">
        <v>9350</v>
      </c>
      <c r="AW567" s="133">
        <v>8989.4055900000003</v>
      </c>
      <c r="AX567" s="49">
        <v>10500</v>
      </c>
      <c r="AY567" s="51">
        <f t="shared" si="109"/>
        <v>0.12299465240641716</v>
      </c>
      <c r="AZ567" s="51">
        <f t="shared" si="110"/>
        <v>0.10952380952380952</v>
      </c>
      <c r="BA567" s="49">
        <v>10250</v>
      </c>
      <c r="BB567" s="52">
        <v>6</v>
      </c>
      <c r="BC567" s="51">
        <f t="shared" si="111"/>
        <v>9.625668449197855E-2</v>
      </c>
      <c r="BD567" s="51">
        <f t="shared" si="112"/>
        <v>8.7804878048780483E-2</v>
      </c>
      <c r="BE567" s="49">
        <v>9950</v>
      </c>
      <c r="BF567" s="52">
        <v>12</v>
      </c>
      <c r="BG567" s="51">
        <f t="shared" si="113"/>
        <v>6.4171122994652441E-2</v>
      </c>
      <c r="BH567" s="51">
        <f t="shared" si="114"/>
        <v>6.030150753768844E-2</v>
      </c>
      <c r="BI567" s="282">
        <f t="shared" si="116"/>
        <v>45</v>
      </c>
    </row>
    <row r="568" spans="1:61" hidden="1">
      <c r="A568" s="54" t="s">
        <v>150</v>
      </c>
      <c r="B568" s="55" t="s">
        <v>1938</v>
      </c>
      <c r="C568" s="395" t="s">
        <v>1939</v>
      </c>
      <c r="D568" s="44" t="s">
        <v>1940</v>
      </c>
      <c r="E568" s="56">
        <v>6</v>
      </c>
      <c r="F568" s="46" t="s">
        <v>5814</v>
      </c>
      <c r="G568" s="47" t="s">
        <v>5814</v>
      </c>
      <c r="H568" s="47" t="s">
        <v>6044</v>
      </c>
      <c r="I568" s="48" t="s">
        <v>6045</v>
      </c>
      <c r="J568" s="48" t="s">
        <v>6057</v>
      </c>
      <c r="K568" s="48" t="s">
        <v>6048</v>
      </c>
      <c r="L568" s="45">
        <v>428</v>
      </c>
      <c r="M568" s="47" t="s">
        <v>5850</v>
      </c>
      <c r="N568" s="60">
        <v>6</v>
      </c>
      <c r="O568" s="58">
        <v>6</v>
      </c>
      <c r="P568" s="58">
        <v>10</v>
      </c>
      <c r="Q568" s="132">
        <v>7</v>
      </c>
      <c r="R568" s="60">
        <v>11</v>
      </c>
      <c r="S568" s="58">
        <v>9</v>
      </c>
      <c r="T568" s="58">
        <v>2</v>
      </c>
      <c r="U568" s="132">
        <v>0</v>
      </c>
      <c r="V568" s="58">
        <v>2</v>
      </c>
      <c r="W568" s="58">
        <v>4</v>
      </c>
      <c r="X568" s="58">
        <v>7</v>
      </c>
      <c r="Y568" s="132">
        <v>6</v>
      </c>
      <c r="Z568" s="61">
        <v>3</v>
      </c>
      <c r="AA568" s="59">
        <v>1</v>
      </c>
      <c r="AB568" s="59">
        <v>4</v>
      </c>
      <c r="AC568" s="132">
        <v>4</v>
      </c>
      <c r="AD568" s="61">
        <v>10</v>
      </c>
      <c r="AE568" s="59">
        <v>9</v>
      </c>
      <c r="AF568" s="59">
        <v>0</v>
      </c>
      <c r="AG568" s="132">
        <v>0</v>
      </c>
      <c r="AH568" s="61">
        <v>3</v>
      </c>
      <c r="AI568" s="132">
        <v>3</v>
      </c>
      <c r="AJ568" s="64">
        <f>IFERROR(VLOOKUP($B568,STOCK!$A:$H,3,0)," ")</f>
        <v>12</v>
      </c>
      <c r="AK568" s="65">
        <f>IFERROR(VLOOKUP($B568,STOCK!$A:$H,4,0)," ")</f>
        <v>12</v>
      </c>
      <c r="AL568" s="65">
        <f>IFERROR(VLOOKUP($B568,STOCK!$A:$H,5,0)," ")</f>
        <v>24</v>
      </c>
      <c r="AM568" s="65">
        <f>IFERROR(VLOOKUP($B568,STOCK!$A:$H,6,0)," ")</f>
        <v>14</v>
      </c>
      <c r="AN568" s="65">
        <f>IFERROR(VLOOKUP($B568,STOCK!$A:$H,7,0)," ")</f>
        <v>40</v>
      </c>
      <c r="AO568" s="65">
        <f>IFERROR(VLOOKUP($B568,STOCK!$A:$H,8,0)," ")</f>
        <v>3</v>
      </c>
      <c r="AP568" s="62">
        <f t="shared" si="104"/>
        <v>51.428571428571423</v>
      </c>
      <c r="AQ568" s="50" t="str">
        <f t="shared" si="105"/>
        <v>SV</v>
      </c>
      <c r="AR568" s="50">
        <f t="shared" si="106"/>
        <v>120</v>
      </c>
      <c r="AS568" s="50">
        <f t="shared" si="107"/>
        <v>105</v>
      </c>
      <c r="AT568" s="50" t="str">
        <f t="shared" si="108"/>
        <v>SV</v>
      </c>
      <c r="AU568" s="63">
        <f t="shared" si="115"/>
        <v>30</v>
      </c>
      <c r="AV568" s="67">
        <v>9350</v>
      </c>
      <c r="AW568" s="133">
        <v>8585.5166100000006</v>
      </c>
      <c r="AX568" s="49">
        <v>10500</v>
      </c>
      <c r="AY568" s="51">
        <f t="shared" si="109"/>
        <v>0.12299465240641716</v>
      </c>
      <c r="AZ568" s="51">
        <f t="shared" si="110"/>
        <v>0.10952380952380952</v>
      </c>
      <c r="BA568" s="49">
        <v>10250</v>
      </c>
      <c r="BB568" s="52">
        <v>6</v>
      </c>
      <c r="BC568" s="51">
        <f t="shared" si="111"/>
        <v>9.625668449197855E-2</v>
      </c>
      <c r="BD568" s="51">
        <f t="shared" si="112"/>
        <v>8.7804878048780483E-2</v>
      </c>
      <c r="BE568" s="49">
        <v>9950</v>
      </c>
      <c r="BF568" s="52">
        <v>12</v>
      </c>
      <c r="BG568" s="51">
        <f t="shared" si="113"/>
        <v>6.4171122994652441E-2</v>
      </c>
      <c r="BH568" s="51">
        <f t="shared" si="114"/>
        <v>6.030150753768844E-2</v>
      </c>
      <c r="BI568" s="282">
        <f t="shared" si="116"/>
        <v>20</v>
      </c>
    </row>
    <row r="569" spans="1:61" hidden="1">
      <c r="A569" s="54" t="s">
        <v>150</v>
      </c>
      <c r="B569" s="55" t="s">
        <v>1941</v>
      </c>
      <c r="C569" s="395" t="s">
        <v>1942</v>
      </c>
      <c r="D569" s="44" t="s">
        <v>1943</v>
      </c>
      <c r="E569" s="56">
        <v>6</v>
      </c>
      <c r="F569" s="46" t="s">
        <v>5814</v>
      </c>
      <c r="G569" s="47" t="s">
        <v>5814</v>
      </c>
      <c r="H569" s="47" t="s">
        <v>6044</v>
      </c>
      <c r="I569" s="48" t="s">
        <v>6045</v>
      </c>
      <c r="J569" s="48" t="s">
        <v>6057</v>
      </c>
      <c r="K569" s="48" t="s">
        <v>6048</v>
      </c>
      <c r="L569" s="45">
        <v>428</v>
      </c>
      <c r="M569" s="47" t="s">
        <v>5850</v>
      </c>
      <c r="N569" s="60">
        <v>28</v>
      </c>
      <c r="O569" s="58">
        <v>40</v>
      </c>
      <c r="P569" s="58">
        <v>31</v>
      </c>
      <c r="Q569" s="132">
        <v>24</v>
      </c>
      <c r="R569" s="60">
        <v>117</v>
      </c>
      <c r="S569" s="58">
        <v>148</v>
      </c>
      <c r="T569" s="58">
        <v>105</v>
      </c>
      <c r="U569" s="132">
        <v>80</v>
      </c>
      <c r="V569" s="58">
        <v>7</v>
      </c>
      <c r="W569" s="58">
        <v>13</v>
      </c>
      <c r="X569" s="58">
        <v>5</v>
      </c>
      <c r="Y569" s="132">
        <v>4</v>
      </c>
      <c r="Z569" s="61">
        <v>32</v>
      </c>
      <c r="AA569" s="59">
        <v>23</v>
      </c>
      <c r="AB569" s="59">
        <v>13</v>
      </c>
      <c r="AC569" s="132">
        <v>13</v>
      </c>
      <c r="AD569" s="61">
        <v>51</v>
      </c>
      <c r="AE569" s="59">
        <v>42</v>
      </c>
      <c r="AF569" s="59">
        <v>36</v>
      </c>
      <c r="AG569" s="132">
        <v>33</v>
      </c>
      <c r="AH569" s="61">
        <v>1</v>
      </c>
      <c r="AI569" s="132">
        <v>3</v>
      </c>
      <c r="AJ569" s="64">
        <f>IFERROR(VLOOKUP($B569,STOCK!$A:$H,3,0)," ")</f>
        <v>39</v>
      </c>
      <c r="AK569" s="65">
        <f>IFERROR(VLOOKUP($B569,STOCK!$A:$H,4,0)," ")</f>
        <v>129</v>
      </c>
      <c r="AL569" s="65">
        <f>IFERROR(VLOOKUP($B569,STOCK!$A:$H,5,0)," ")</f>
        <v>14</v>
      </c>
      <c r="AM569" s="65">
        <f>IFERROR(VLOOKUP($B569,STOCK!$A:$H,6,0)," ")</f>
        <v>23</v>
      </c>
      <c r="AN569" s="65">
        <f>IFERROR(VLOOKUP($B569,STOCK!$A:$H,7,0)," ")</f>
        <v>52</v>
      </c>
      <c r="AO569" s="65">
        <f>IFERROR(VLOOKUP($B569,STOCK!$A:$H,8,0)," ")</f>
        <v>21</v>
      </c>
      <c r="AP569" s="62">
        <f t="shared" si="104"/>
        <v>48.75</v>
      </c>
      <c r="AQ569" s="50">
        <f t="shared" si="105"/>
        <v>48.375</v>
      </c>
      <c r="AR569" s="50">
        <f t="shared" si="106"/>
        <v>105</v>
      </c>
      <c r="AS569" s="50">
        <f t="shared" si="107"/>
        <v>53.076923076923073</v>
      </c>
      <c r="AT569" s="50">
        <f t="shared" si="108"/>
        <v>47.272727272727273</v>
      </c>
      <c r="AU569" s="63">
        <f t="shared" si="115"/>
        <v>210</v>
      </c>
      <c r="AV569" s="67">
        <v>6150.0000099999997</v>
      </c>
      <c r="AW569" s="133">
        <v>6128.6661700000004</v>
      </c>
      <c r="AX569" s="49">
        <v>6900</v>
      </c>
      <c r="AY569" s="51">
        <f t="shared" si="109"/>
        <v>0.12195121768788431</v>
      </c>
      <c r="AZ569" s="51">
        <f t="shared" si="110"/>
        <v>0.10869565072463772</v>
      </c>
      <c r="BA569" s="49">
        <v>6750</v>
      </c>
      <c r="BB569" s="52">
        <v>6</v>
      </c>
      <c r="BC569" s="51">
        <f t="shared" si="111"/>
        <v>9.7560973825104202E-2</v>
      </c>
      <c r="BD569" s="51">
        <f t="shared" si="112"/>
        <v>8.8888887407407441E-2</v>
      </c>
      <c r="BE569" s="49">
        <v>6550</v>
      </c>
      <c r="BF569" s="52">
        <v>12</v>
      </c>
      <c r="BG569" s="51">
        <f t="shared" si="113"/>
        <v>6.5040648674730805E-2</v>
      </c>
      <c r="BH569" s="51">
        <f t="shared" si="114"/>
        <v>6.1068700763358817E-2</v>
      </c>
      <c r="BI569" s="282">
        <f t="shared" si="116"/>
        <v>157</v>
      </c>
    </row>
    <row r="570" spans="1:61" hidden="1">
      <c r="A570" s="54" t="s">
        <v>150</v>
      </c>
      <c r="B570" s="55" t="s">
        <v>1944</v>
      </c>
      <c r="C570" s="55" t="s">
        <v>1945</v>
      </c>
      <c r="D570" s="44" t="s">
        <v>1946</v>
      </c>
      <c r="E570" s="56">
        <v>6</v>
      </c>
      <c r="F570" s="46" t="s">
        <v>5814</v>
      </c>
      <c r="G570" s="47" t="s">
        <v>5814</v>
      </c>
      <c r="H570" s="47" t="s">
        <v>6044</v>
      </c>
      <c r="I570" s="48" t="s">
        <v>6045</v>
      </c>
      <c r="J570" s="48" t="s">
        <v>6057</v>
      </c>
      <c r="K570" s="48" t="s">
        <v>6048</v>
      </c>
      <c r="L570" s="45">
        <v>428</v>
      </c>
      <c r="M570" s="47" t="s">
        <v>5850</v>
      </c>
      <c r="N570" s="60">
        <v>9</v>
      </c>
      <c r="O570" s="58">
        <v>10</v>
      </c>
      <c r="P570" s="58">
        <v>5</v>
      </c>
      <c r="Q570" s="132">
        <v>4</v>
      </c>
      <c r="R570" s="60">
        <v>32</v>
      </c>
      <c r="S570" s="58">
        <v>17</v>
      </c>
      <c r="T570" s="58">
        <v>26</v>
      </c>
      <c r="U570" s="132">
        <v>24</v>
      </c>
      <c r="V570" s="58">
        <v>2</v>
      </c>
      <c r="W570" s="58">
        <v>2</v>
      </c>
      <c r="X570" s="58">
        <v>2</v>
      </c>
      <c r="Y570" s="132">
        <v>2</v>
      </c>
      <c r="Z570" s="61">
        <v>5</v>
      </c>
      <c r="AA570" s="59">
        <v>1</v>
      </c>
      <c r="AB570" s="59">
        <v>0</v>
      </c>
      <c r="AC570" s="132">
        <v>2</v>
      </c>
      <c r="AD570" s="61">
        <v>4</v>
      </c>
      <c r="AE570" s="59">
        <v>2</v>
      </c>
      <c r="AF570" s="59">
        <v>2</v>
      </c>
      <c r="AG570" s="132">
        <v>4</v>
      </c>
      <c r="AH570" s="61">
        <v>0</v>
      </c>
      <c r="AI570" s="132">
        <v>0</v>
      </c>
      <c r="AJ570" s="64">
        <f>IFERROR(VLOOKUP($B570,STOCK!$A:$H,3,0)," ")</f>
        <v>19</v>
      </c>
      <c r="AK570" s="65">
        <f>IFERROR(VLOOKUP($B570,STOCK!$A:$H,4,0)," ")</f>
        <v>19</v>
      </c>
      <c r="AL570" s="65">
        <f>IFERROR(VLOOKUP($B570,STOCK!$A:$H,5,0)," ")</f>
        <v>7</v>
      </c>
      <c r="AM570" s="65">
        <f>IFERROR(VLOOKUP($B570,STOCK!$A:$H,6,0)," ")</f>
        <v>11</v>
      </c>
      <c r="AN570" s="65">
        <f>IFERROR(VLOOKUP($B570,STOCK!$A:$H,7,0)," ")</f>
        <v>7</v>
      </c>
      <c r="AO570" s="65">
        <f>IFERROR(VLOOKUP($B570,STOCK!$A:$H,8,0)," ")</f>
        <v>6</v>
      </c>
      <c r="AP570" s="62">
        <f t="shared" si="104"/>
        <v>142.5</v>
      </c>
      <c r="AQ570" s="50">
        <f t="shared" si="105"/>
        <v>23.75</v>
      </c>
      <c r="AR570" s="50">
        <f t="shared" si="106"/>
        <v>105</v>
      </c>
      <c r="AS570" s="50">
        <f t="shared" si="107"/>
        <v>165</v>
      </c>
      <c r="AT570" s="50">
        <f t="shared" si="108"/>
        <v>52.5</v>
      </c>
      <c r="AU570" s="63" t="str">
        <f t="shared" si="115"/>
        <v>SV</v>
      </c>
      <c r="AV570" s="67">
        <v>17450.000039999999</v>
      </c>
      <c r="AW570" s="133">
        <v>17362.889279999999</v>
      </c>
      <c r="AX570" s="49">
        <v>19900</v>
      </c>
      <c r="AY570" s="51">
        <f t="shared" si="109"/>
        <v>0.14040114351770527</v>
      </c>
      <c r="AZ570" s="51">
        <f t="shared" si="110"/>
        <v>0.12311557587939703</v>
      </c>
      <c r="BA570" s="49">
        <v>19500</v>
      </c>
      <c r="BB570" s="52">
        <v>3</v>
      </c>
      <c r="BC570" s="51">
        <f t="shared" si="111"/>
        <v>0.11747850746709809</v>
      </c>
      <c r="BD570" s="51">
        <f t="shared" si="112"/>
        <v>0.10512820307692312</v>
      </c>
      <c r="BE570" s="49">
        <v>18900</v>
      </c>
      <c r="BF570" s="52">
        <v>6</v>
      </c>
      <c r="BG570" s="51">
        <f t="shared" si="113"/>
        <v>8.309455339118732E-2</v>
      </c>
      <c r="BH570" s="51">
        <f t="shared" si="114"/>
        <v>7.6719574603174662E-2</v>
      </c>
      <c r="BI570" s="282">
        <f t="shared" si="116"/>
        <v>36</v>
      </c>
    </row>
    <row r="571" spans="1:61" hidden="1">
      <c r="A571" s="54" t="s">
        <v>150</v>
      </c>
      <c r="B571" s="55" t="s">
        <v>1947</v>
      </c>
      <c r="C571" s="395" t="s">
        <v>1948</v>
      </c>
      <c r="D571" s="44" t="s">
        <v>1949</v>
      </c>
      <c r="E571" s="56">
        <v>6</v>
      </c>
      <c r="F571" s="46" t="s">
        <v>5814</v>
      </c>
      <c r="G571" s="47" t="s">
        <v>5814</v>
      </c>
      <c r="H571" s="47" t="s">
        <v>6044</v>
      </c>
      <c r="I571" s="48" t="s">
        <v>6045</v>
      </c>
      <c r="J571" s="48" t="s">
        <v>6057</v>
      </c>
      <c r="K571" s="48" t="s">
        <v>6048</v>
      </c>
      <c r="L571" s="45">
        <v>428</v>
      </c>
      <c r="M571" s="47" t="s">
        <v>5850</v>
      </c>
      <c r="N571" s="60">
        <v>6</v>
      </c>
      <c r="O571" s="58">
        <v>9</v>
      </c>
      <c r="P571" s="58">
        <v>0</v>
      </c>
      <c r="Q571" s="132">
        <v>0</v>
      </c>
      <c r="R571" s="60">
        <v>45</v>
      </c>
      <c r="S571" s="58">
        <v>55</v>
      </c>
      <c r="T571" s="58">
        <v>59</v>
      </c>
      <c r="U571" s="132">
        <v>43</v>
      </c>
      <c r="V571" s="58">
        <v>4</v>
      </c>
      <c r="W571" s="58">
        <v>6</v>
      </c>
      <c r="X571" s="58">
        <v>0</v>
      </c>
      <c r="Y571" s="132">
        <v>3</v>
      </c>
      <c r="Z571" s="61">
        <v>20</v>
      </c>
      <c r="AA571" s="59">
        <v>6</v>
      </c>
      <c r="AB571" s="59">
        <v>6</v>
      </c>
      <c r="AC571" s="132">
        <v>5</v>
      </c>
      <c r="AD571" s="61">
        <v>8</v>
      </c>
      <c r="AE571" s="59">
        <v>11</v>
      </c>
      <c r="AF571" s="59">
        <v>3</v>
      </c>
      <c r="AG571" s="132">
        <v>5</v>
      </c>
      <c r="AH571" s="61">
        <v>0</v>
      </c>
      <c r="AI571" s="132">
        <v>2</v>
      </c>
      <c r="AJ571" s="64">
        <f>IFERROR(VLOOKUP($B571,STOCK!$A:$H,3,0)," ")</f>
        <v>20</v>
      </c>
      <c r="AK571" s="65">
        <f>IFERROR(VLOOKUP($B571,STOCK!$A:$H,4,0)," ")</f>
        <v>97</v>
      </c>
      <c r="AL571" s="65">
        <f>IFERROR(VLOOKUP($B571,STOCK!$A:$H,5,0)," ")</f>
        <v>16</v>
      </c>
      <c r="AM571" s="65">
        <f>IFERROR(VLOOKUP($B571,STOCK!$A:$H,6,0)," ")</f>
        <v>19</v>
      </c>
      <c r="AN571" s="65">
        <f>IFERROR(VLOOKUP($B571,STOCK!$A:$H,7,0)," ")</f>
        <v>13</v>
      </c>
      <c r="AO571" s="65">
        <f>IFERROR(VLOOKUP($B571,STOCK!$A:$H,8,0)," ")</f>
        <v>12</v>
      </c>
      <c r="AP571" s="62" t="str">
        <f t="shared" si="104"/>
        <v>SV</v>
      </c>
      <c r="AQ571" s="50">
        <f t="shared" si="105"/>
        <v>67.674418604651166</v>
      </c>
      <c r="AR571" s="50">
        <f t="shared" si="106"/>
        <v>160</v>
      </c>
      <c r="AS571" s="50">
        <f t="shared" si="107"/>
        <v>114</v>
      </c>
      <c r="AT571" s="50">
        <f t="shared" si="108"/>
        <v>78</v>
      </c>
      <c r="AU571" s="63">
        <f t="shared" si="115"/>
        <v>180</v>
      </c>
      <c r="AV571" s="67">
        <v>9350</v>
      </c>
      <c r="AW571" s="133">
        <v>9111.3371800000004</v>
      </c>
      <c r="AX571" s="49">
        <v>10500</v>
      </c>
      <c r="AY571" s="51">
        <f t="shared" si="109"/>
        <v>0.12299465240641716</v>
      </c>
      <c r="AZ571" s="51">
        <f t="shared" si="110"/>
        <v>0.10952380952380952</v>
      </c>
      <c r="BA571" s="49">
        <v>10250</v>
      </c>
      <c r="BB571" s="52">
        <v>6</v>
      </c>
      <c r="BC571" s="51">
        <f t="shared" si="111"/>
        <v>9.625668449197855E-2</v>
      </c>
      <c r="BD571" s="51">
        <f t="shared" si="112"/>
        <v>8.7804878048780483E-2</v>
      </c>
      <c r="BE571" s="49">
        <v>9950</v>
      </c>
      <c r="BF571" s="52">
        <v>12</v>
      </c>
      <c r="BG571" s="51">
        <f t="shared" si="113"/>
        <v>6.4171122994652441E-2</v>
      </c>
      <c r="BH571" s="51">
        <f t="shared" si="114"/>
        <v>6.030150753768844E-2</v>
      </c>
      <c r="BI571" s="282">
        <f t="shared" si="116"/>
        <v>58</v>
      </c>
    </row>
    <row r="572" spans="1:61" hidden="1">
      <c r="A572" s="54" t="s">
        <v>150</v>
      </c>
      <c r="B572" s="55" t="s">
        <v>1950</v>
      </c>
      <c r="C572" s="395" t="s">
        <v>1951</v>
      </c>
      <c r="D572" s="44" t="s">
        <v>1952</v>
      </c>
      <c r="E572" s="56">
        <v>6</v>
      </c>
      <c r="F572" s="46" t="s">
        <v>5814</v>
      </c>
      <c r="G572" s="47" t="s">
        <v>5814</v>
      </c>
      <c r="H572" s="47" t="s">
        <v>6044</v>
      </c>
      <c r="I572" s="48" t="s">
        <v>6045</v>
      </c>
      <c r="J572" s="48" t="s">
        <v>6057</v>
      </c>
      <c r="K572" s="48" t="s">
        <v>6048</v>
      </c>
      <c r="L572" s="45">
        <v>428</v>
      </c>
      <c r="M572" s="47" t="s">
        <v>5850</v>
      </c>
      <c r="N572" s="60">
        <v>12</v>
      </c>
      <c r="O572" s="58">
        <v>24</v>
      </c>
      <c r="P572" s="58">
        <v>0</v>
      </c>
      <c r="Q572" s="132">
        <v>0</v>
      </c>
      <c r="R572" s="60">
        <v>48</v>
      </c>
      <c r="S572" s="58">
        <v>17</v>
      </c>
      <c r="T572" s="58">
        <v>0</v>
      </c>
      <c r="U572" s="132">
        <v>11</v>
      </c>
      <c r="V572" s="58">
        <v>13</v>
      </c>
      <c r="W572" s="58">
        <v>9</v>
      </c>
      <c r="X572" s="58">
        <v>5</v>
      </c>
      <c r="Y572" s="132">
        <v>4</v>
      </c>
      <c r="Z572" s="61">
        <v>37</v>
      </c>
      <c r="AA572" s="59">
        <v>8</v>
      </c>
      <c r="AB572" s="59">
        <v>0</v>
      </c>
      <c r="AC572" s="132">
        <v>1</v>
      </c>
      <c r="AD572" s="61">
        <v>20</v>
      </c>
      <c r="AE572" s="59">
        <v>31</v>
      </c>
      <c r="AF572" s="59">
        <v>10</v>
      </c>
      <c r="AG572" s="132">
        <v>1</v>
      </c>
      <c r="AH572" s="61">
        <v>0</v>
      </c>
      <c r="AI572" s="132">
        <v>0</v>
      </c>
      <c r="AJ572" s="64">
        <f>IFERROR(VLOOKUP($B572,STOCK!$A:$H,3,0)," ")</f>
        <v>24</v>
      </c>
      <c r="AK572" s="65">
        <f>IFERROR(VLOOKUP($B572,STOCK!$A:$H,4,0)," ")</f>
        <v>25</v>
      </c>
      <c r="AL572" s="65">
        <f>IFERROR(VLOOKUP($B572,STOCK!$A:$H,5,0)," ")</f>
        <v>10</v>
      </c>
      <c r="AM572" s="65">
        <f>IFERROR(VLOOKUP($B572,STOCK!$A:$H,6,0)," ")</f>
        <v>24</v>
      </c>
      <c r="AN572" s="65">
        <f>IFERROR(VLOOKUP($B572,STOCK!$A:$H,7,0)," ")</f>
        <v>23</v>
      </c>
      <c r="AO572" s="65">
        <f>IFERROR(VLOOKUP($B572,STOCK!$A:$H,8,0)," ")</f>
        <v>24</v>
      </c>
      <c r="AP572" s="62" t="str">
        <f t="shared" si="104"/>
        <v>SV</v>
      </c>
      <c r="AQ572" s="50">
        <f t="shared" si="105"/>
        <v>68.181818181818187</v>
      </c>
      <c r="AR572" s="50">
        <f t="shared" si="106"/>
        <v>75</v>
      </c>
      <c r="AS572" s="50">
        <f t="shared" si="107"/>
        <v>720</v>
      </c>
      <c r="AT572" s="50">
        <f t="shared" si="108"/>
        <v>690</v>
      </c>
      <c r="AU572" s="63" t="str">
        <f t="shared" si="115"/>
        <v>SV</v>
      </c>
      <c r="AV572" s="67">
        <v>6150.0000099999997</v>
      </c>
      <c r="AW572" s="133">
        <v>6107.8046700000004</v>
      </c>
      <c r="AX572" s="49">
        <v>6900</v>
      </c>
      <c r="AY572" s="51">
        <f t="shared" si="109"/>
        <v>0.12195121768788431</v>
      </c>
      <c r="AZ572" s="51">
        <f t="shared" si="110"/>
        <v>0.10869565072463772</v>
      </c>
      <c r="BA572" s="49">
        <v>6750</v>
      </c>
      <c r="BB572" s="52">
        <v>6</v>
      </c>
      <c r="BC572" s="51">
        <f t="shared" si="111"/>
        <v>9.7560973825104202E-2</v>
      </c>
      <c r="BD572" s="51">
        <f t="shared" si="112"/>
        <v>8.8888887407407441E-2</v>
      </c>
      <c r="BE572" s="49">
        <v>6550</v>
      </c>
      <c r="BF572" s="52">
        <v>12</v>
      </c>
      <c r="BG572" s="51">
        <f t="shared" si="113"/>
        <v>6.5040648674730805E-2</v>
      </c>
      <c r="BH572" s="51">
        <f t="shared" si="114"/>
        <v>6.1068700763358817E-2</v>
      </c>
      <c r="BI572" s="282">
        <f t="shared" si="116"/>
        <v>17</v>
      </c>
    </row>
    <row r="573" spans="1:61" hidden="1">
      <c r="A573" s="54" t="s">
        <v>150</v>
      </c>
      <c r="B573" s="55" t="s">
        <v>1953</v>
      </c>
      <c r="C573" s="55" t="s">
        <v>1954</v>
      </c>
      <c r="D573" s="44" t="s">
        <v>1955</v>
      </c>
      <c r="E573" s="56">
        <v>6</v>
      </c>
      <c r="F573" s="46" t="s">
        <v>5814</v>
      </c>
      <c r="G573" s="47" t="s">
        <v>5814</v>
      </c>
      <c r="H573" s="47" t="s">
        <v>6044</v>
      </c>
      <c r="I573" s="48" t="s">
        <v>6045</v>
      </c>
      <c r="J573" s="48" t="s">
        <v>6057</v>
      </c>
      <c r="K573" s="48" t="s">
        <v>6048</v>
      </c>
      <c r="L573" s="45">
        <v>428</v>
      </c>
      <c r="M573" s="47" t="s">
        <v>5850</v>
      </c>
      <c r="N573" s="60">
        <v>7</v>
      </c>
      <c r="O573" s="58">
        <v>11</v>
      </c>
      <c r="P573" s="58">
        <v>6</v>
      </c>
      <c r="Q573" s="132">
        <v>3</v>
      </c>
      <c r="R573" s="60">
        <v>24</v>
      </c>
      <c r="S573" s="58">
        <v>16</v>
      </c>
      <c r="T573" s="58">
        <v>14</v>
      </c>
      <c r="U573" s="132">
        <v>9</v>
      </c>
      <c r="V573" s="58">
        <v>4</v>
      </c>
      <c r="W573" s="58">
        <v>1</v>
      </c>
      <c r="X573" s="58">
        <v>1</v>
      </c>
      <c r="Y573" s="132">
        <v>2</v>
      </c>
      <c r="Z573" s="61">
        <v>1</v>
      </c>
      <c r="AA573" s="59">
        <v>3</v>
      </c>
      <c r="AB573" s="59">
        <v>2</v>
      </c>
      <c r="AC573" s="132">
        <v>2</v>
      </c>
      <c r="AD573" s="61">
        <v>3</v>
      </c>
      <c r="AE573" s="59">
        <v>6</v>
      </c>
      <c r="AF573" s="59">
        <v>6</v>
      </c>
      <c r="AG573" s="132">
        <v>1</v>
      </c>
      <c r="AH573" s="61">
        <v>1</v>
      </c>
      <c r="AI573" s="132">
        <v>1</v>
      </c>
      <c r="AJ573" s="64">
        <f>IFERROR(VLOOKUP($B573,STOCK!$A:$H,3,0)," ")</f>
        <v>18</v>
      </c>
      <c r="AK573" s="65">
        <f>IFERROR(VLOOKUP($B573,STOCK!$A:$H,4,0)," ")</f>
        <v>22</v>
      </c>
      <c r="AL573" s="65">
        <f>IFERROR(VLOOKUP($B573,STOCK!$A:$H,5,0)," ")</f>
        <v>8</v>
      </c>
      <c r="AM573" s="65">
        <f>IFERROR(VLOOKUP($B573,STOCK!$A:$H,6,0)," ")</f>
        <v>4</v>
      </c>
      <c r="AN573" s="65">
        <f>IFERROR(VLOOKUP($B573,STOCK!$A:$H,7,0)," ")</f>
        <v>19</v>
      </c>
      <c r="AO573" s="65">
        <f>IFERROR(VLOOKUP($B573,STOCK!$A:$H,8,0)," ")</f>
        <v>5</v>
      </c>
      <c r="AP573" s="62">
        <f t="shared" si="104"/>
        <v>180</v>
      </c>
      <c r="AQ573" s="50">
        <f t="shared" si="105"/>
        <v>73.333333333333343</v>
      </c>
      <c r="AR573" s="50">
        <f t="shared" si="106"/>
        <v>120</v>
      </c>
      <c r="AS573" s="50">
        <f t="shared" si="107"/>
        <v>60</v>
      </c>
      <c r="AT573" s="50">
        <f t="shared" si="108"/>
        <v>570</v>
      </c>
      <c r="AU573" s="63">
        <f t="shared" si="115"/>
        <v>150</v>
      </c>
      <c r="AV573" s="67">
        <v>17450.000039999999</v>
      </c>
      <c r="AW573" s="133">
        <v>17369.84865</v>
      </c>
      <c r="AX573" s="49">
        <v>19900</v>
      </c>
      <c r="AY573" s="51">
        <f t="shared" si="109"/>
        <v>0.14040114351770527</v>
      </c>
      <c r="AZ573" s="51">
        <f t="shared" si="110"/>
        <v>0.12311557587939703</v>
      </c>
      <c r="BA573" s="49">
        <v>19500</v>
      </c>
      <c r="BB573" s="52">
        <v>3</v>
      </c>
      <c r="BC573" s="51">
        <f t="shared" si="111"/>
        <v>0.11747850746709809</v>
      </c>
      <c r="BD573" s="51">
        <f t="shared" si="112"/>
        <v>0.10512820307692312</v>
      </c>
      <c r="BE573" s="49">
        <v>18900</v>
      </c>
      <c r="BF573" s="52">
        <v>6</v>
      </c>
      <c r="BG573" s="51">
        <f t="shared" si="113"/>
        <v>8.309455339118732E-2</v>
      </c>
      <c r="BH573" s="51">
        <f t="shared" si="114"/>
        <v>7.6719574603174662E-2</v>
      </c>
      <c r="BI573" s="282">
        <f t="shared" si="116"/>
        <v>18</v>
      </c>
    </row>
    <row r="574" spans="1:61" hidden="1">
      <c r="A574" s="54" t="s">
        <v>150</v>
      </c>
      <c r="B574" s="55" t="s">
        <v>1956</v>
      </c>
      <c r="C574" s="395" t="s">
        <v>1957</v>
      </c>
      <c r="D574" s="44" t="s">
        <v>1958</v>
      </c>
      <c r="E574" s="56">
        <v>6</v>
      </c>
      <c r="F574" s="46" t="s">
        <v>5814</v>
      </c>
      <c r="G574" s="47" t="s">
        <v>5814</v>
      </c>
      <c r="H574" s="47" t="s">
        <v>6044</v>
      </c>
      <c r="I574" s="48" t="s">
        <v>6045</v>
      </c>
      <c r="J574" s="48" t="s">
        <v>6057</v>
      </c>
      <c r="K574" s="48" t="s">
        <v>6048</v>
      </c>
      <c r="L574" s="45">
        <v>428</v>
      </c>
      <c r="M574" s="47" t="s">
        <v>5850</v>
      </c>
      <c r="N574" s="60">
        <v>16</v>
      </c>
      <c r="O574" s="58">
        <v>68</v>
      </c>
      <c r="P574" s="58">
        <v>17</v>
      </c>
      <c r="Q574" s="132">
        <v>14</v>
      </c>
      <c r="R574" s="60">
        <v>10</v>
      </c>
      <c r="S574" s="58">
        <v>11</v>
      </c>
      <c r="T574" s="58">
        <v>24</v>
      </c>
      <c r="U574" s="132">
        <v>28</v>
      </c>
      <c r="V574" s="58">
        <v>9</v>
      </c>
      <c r="W574" s="58">
        <v>5</v>
      </c>
      <c r="X574" s="58">
        <v>2</v>
      </c>
      <c r="Y574" s="132">
        <v>2</v>
      </c>
      <c r="Z574" s="61">
        <v>32</v>
      </c>
      <c r="AA574" s="59">
        <v>5</v>
      </c>
      <c r="AB574" s="59">
        <v>12</v>
      </c>
      <c r="AC574" s="132">
        <v>13</v>
      </c>
      <c r="AD574" s="61">
        <v>16</v>
      </c>
      <c r="AE574" s="59">
        <v>17</v>
      </c>
      <c r="AF574" s="59">
        <v>8</v>
      </c>
      <c r="AG574" s="132">
        <v>8</v>
      </c>
      <c r="AH574" s="61">
        <v>0</v>
      </c>
      <c r="AI574" s="132">
        <v>2</v>
      </c>
      <c r="AJ574" s="64">
        <f>IFERROR(VLOOKUP($B574,STOCK!$A:$H,3,0)," ")</f>
        <v>77</v>
      </c>
      <c r="AK574" s="65">
        <f>IFERROR(VLOOKUP($B574,STOCK!$A:$H,4,0)," ")</f>
        <v>15</v>
      </c>
      <c r="AL574" s="65">
        <f>IFERROR(VLOOKUP($B574,STOCK!$A:$H,5,0)," ")</f>
        <v>7</v>
      </c>
      <c r="AM574" s="65">
        <f>IFERROR(VLOOKUP($B574,STOCK!$A:$H,6,0)," ")</f>
        <v>32</v>
      </c>
      <c r="AN574" s="65">
        <f>IFERROR(VLOOKUP($B574,STOCK!$A:$H,7,0)," ")</f>
        <v>25</v>
      </c>
      <c r="AO574" s="65">
        <f>IFERROR(VLOOKUP($B574,STOCK!$A:$H,8,0)," ")</f>
        <v>11</v>
      </c>
      <c r="AP574" s="62">
        <f t="shared" si="104"/>
        <v>165</v>
      </c>
      <c r="AQ574" s="50">
        <f t="shared" si="105"/>
        <v>16.071428571428569</v>
      </c>
      <c r="AR574" s="50">
        <f t="shared" si="106"/>
        <v>105</v>
      </c>
      <c r="AS574" s="50">
        <f t="shared" si="107"/>
        <v>73.846153846153854</v>
      </c>
      <c r="AT574" s="50">
        <f t="shared" si="108"/>
        <v>93.75</v>
      </c>
      <c r="AU574" s="63">
        <f t="shared" si="115"/>
        <v>165</v>
      </c>
      <c r="AV574" s="67">
        <v>9350</v>
      </c>
      <c r="AW574" s="133">
        <v>9069.5481799999998</v>
      </c>
      <c r="AX574" s="49">
        <v>10500</v>
      </c>
      <c r="AY574" s="51">
        <f t="shared" si="109"/>
        <v>0.12299465240641716</v>
      </c>
      <c r="AZ574" s="51">
        <f t="shared" si="110"/>
        <v>0.10952380952380952</v>
      </c>
      <c r="BA574" s="49">
        <v>10250</v>
      </c>
      <c r="BB574" s="52">
        <v>6</v>
      </c>
      <c r="BC574" s="51">
        <f t="shared" si="111"/>
        <v>9.625668449197855E-2</v>
      </c>
      <c r="BD574" s="51">
        <f t="shared" si="112"/>
        <v>8.7804878048780483E-2</v>
      </c>
      <c r="BE574" s="49">
        <v>9900</v>
      </c>
      <c r="BF574" s="52">
        <v>12</v>
      </c>
      <c r="BG574" s="51">
        <f t="shared" si="113"/>
        <v>5.8823529411764719E-2</v>
      </c>
      <c r="BH574" s="51">
        <f t="shared" si="114"/>
        <v>5.5555555555555552E-2</v>
      </c>
      <c r="BI574" s="282">
        <f t="shared" si="116"/>
        <v>67</v>
      </c>
    </row>
    <row r="575" spans="1:61" hidden="1">
      <c r="A575" s="54" t="s">
        <v>150</v>
      </c>
      <c r="B575" s="55" t="s">
        <v>1959</v>
      </c>
      <c r="C575" s="55" t="s">
        <v>1960</v>
      </c>
      <c r="D575" s="44" t="s">
        <v>1961</v>
      </c>
      <c r="E575" s="56">
        <v>12</v>
      </c>
      <c r="F575" s="46" t="s">
        <v>5814</v>
      </c>
      <c r="G575" s="47" t="s">
        <v>5814</v>
      </c>
      <c r="H575" s="47" t="s">
        <v>6044</v>
      </c>
      <c r="I575" s="48" t="s">
        <v>6058</v>
      </c>
      <c r="J575" s="48" t="s">
        <v>6058</v>
      </c>
      <c r="K575" s="48" t="s">
        <v>6059</v>
      </c>
      <c r="L575" s="45">
        <v>66</v>
      </c>
      <c r="M575" s="47" t="s">
        <v>5869</v>
      </c>
      <c r="N575" s="60">
        <v>2</v>
      </c>
      <c r="O575" s="58">
        <v>14</v>
      </c>
      <c r="P575" s="58">
        <v>29</v>
      </c>
      <c r="Q575" s="132">
        <v>21</v>
      </c>
      <c r="R575" s="60">
        <v>14</v>
      </c>
      <c r="S575" s="58">
        <v>12</v>
      </c>
      <c r="T575" s="58">
        <v>16</v>
      </c>
      <c r="U575" s="132">
        <v>5</v>
      </c>
      <c r="V575" s="58">
        <v>0</v>
      </c>
      <c r="W575" s="58">
        <v>2</v>
      </c>
      <c r="X575" s="58">
        <v>8</v>
      </c>
      <c r="Y575" s="132">
        <v>6</v>
      </c>
      <c r="Z575" s="61">
        <v>0</v>
      </c>
      <c r="AA575" s="59">
        <v>6</v>
      </c>
      <c r="AB575" s="59">
        <v>7</v>
      </c>
      <c r="AC575" s="132">
        <v>4</v>
      </c>
      <c r="AD575" s="61">
        <v>0</v>
      </c>
      <c r="AE575" s="59">
        <v>12</v>
      </c>
      <c r="AF575" s="59">
        <v>9</v>
      </c>
      <c r="AG575" s="132">
        <v>15</v>
      </c>
      <c r="AH575" s="61">
        <v>3</v>
      </c>
      <c r="AI575" s="132">
        <v>4</v>
      </c>
      <c r="AJ575" s="64">
        <f>IFERROR(VLOOKUP($B575,STOCK!$A:$H,3,0)," ")</f>
        <v>42</v>
      </c>
      <c r="AK575" s="65">
        <f>IFERROR(VLOOKUP($B575,STOCK!$A:$H,4,0)," ")</f>
        <v>28</v>
      </c>
      <c r="AL575" s="65">
        <f>IFERROR(VLOOKUP($B575,STOCK!$A:$H,5,0)," ")</f>
        <v>3</v>
      </c>
      <c r="AM575" s="65">
        <f>IFERROR(VLOOKUP($B575,STOCK!$A:$H,6,0)," ")</f>
        <v>10</v>
      </c>
      <c r="AN575" s="65">
        <f>IFERROR(VLOOKUP($B575,STOCK!$A:$H,7,0)," ")</f>
        <v>11</v>
      </c>
      <c r="AO575" s="65">
        <f>IFERROR(VLOOKUP($B575,STOCK!$A:$H,8,0)," ")</f>
        <v>3</v>
      </c>
      <c r="AP575" s="62">
        <f t="shared" si="104"/>
        <v>60</v>
      </c>
      <c r="AQ575" s="50">
        <f t="shared" si="105"/>
        <v>168</v>
      </c>
      <c r="AR575" s="50">
        <f t="shared" si="106"/>
        <v>15</v>
      </c>
      <c r="AS575" s="50">
        <f t="shared" si="107"/>
        <v>75</v>
      </c>
      <c r="AT575" s="50">
        <f t="shared" si="108"/>
        <v>22</v>
      </c>
      <c r="AU575" s="63">
        <f t="shared" si="115"/>
        <v>22.5</v>
      </c>
      <c r="AV575" s="67">
        <v>12750.00001</v>
      </c>
      <c r="AW575" s="133">
        <v>12749.99979</v>
      </c>
      <c r="AX575" s="49">
        <v>14500</v>
      </c>
      <c r="AY575" s="51">
        <f t="shared" si="109"/>
        <v>0.13725490106881977</v>
      </c>
      <c r="AZ575" s="51">
        <f t="shared" si="110"/>
        <v>0.12068965448275863</v>
      </c>
      <c r="BA575" s="49">
        <v>14250</v>
      </c>
      <c r="BB575" s="52">
        <v>3</v>
      </c>
      <c r="BC575" s="51">
        <f t="shared" si="111"/>
        <v>0.11764705794694352</v>
      </c>
      <c r="BD575" s="51">
        <f t="shared" si="112"/>
        <v>0.10526315719298247</v>
      </c>
      <c r="BE575" s="49">
        <v>13900</v>
      </c>
      <c r="BF575" s="52">
        <v>6</v>
      </c>
      <c r="BG575" s="51">
        <f t="shared" si="113"/>
        <v>9.0196077576316869E-2</v>
      </c>
      <c r="BH575" s="51">
        <f t="shared" si="114"/>
        <v>8.273381223021585E-2</v>
      </c>
      <c r="BI575" s="282">
        <f t="shared" si="116"/>
        <v>55</v>
      </c>
    </row>
    <row r="576" spans="1:61" hidden="1">
      <c r="A576" s="54" t="s">
        <v>150</v>
      </c>
      <c r="B576" s="55" t="s">
        <v>1962</v>
      </c>
      <c r="C576" s="55" t="s">
        <v>1963</v>
      </c>
      <c r="D576" s="44" t="s">
        <v>1964</v>
      </c>
      <c r="E576" s="56">
        <v>12</v>
      </c>
      <c r="F576" s="46" t="s">
        <v>5814</v>
      </c>
      <c r="G576" s="47" t="s">
        <v>5814</v>
      </c>
      <c r="H576" s="47" t="s">
        <v>6044</v>
      </c>
      <c r="I576" s="48" t="s">
        <v>6058</v>
      </c>
      <c r="J576" s="48" t="s">
        <v>6058</v>
      </c>
      <c r="K576" s="48" t="s">
        <v>6059</v>
      </c>
      <c r="L576" s="45">
        <v>66</v>
      </c>
      <c r="M576" s="47" t="s">
        <v>5869</v>
      </c>
      <c r="N576" s="60">
        <v>21</v>
      </c>
      <c r="O576" s="58">
        <v>24</v>
      </c>
      <c r="P576" s="58">
        <v>5</v>
      </c>
      <c r="Q576" s="132">
        <v>4</v>
      </c>
      <c r="R576" s="60">
        <v>5</v>
      </c>
      <c r="S576" s="58">
        <v>6</v>
      </c>
      <c r="T576" s="58">
        <v>3</v>
      </c>
      <c r="U576" s="132">
        <v>2</v>
      </c>
      <c r="V576" s="58">
        <v>0</v>
      </c>
      <c r="W576" s="58">
        <v>3</v>
      </c>
      <c r="X576" s="58">
        <v>0</v>
      </c>
      <c r="Y576" s="132">
        <v>0</v>
      </c>
      <c r="Z576" s="61">
        <v>6</v>
      </c>
      <c r="AA576" s="59">
        <v>4</v>
      </c>
      <c r="AB576" s="59">
        <v>4</v>
      </c>
      <c r="AC576" s="132">
        <v>3</v>
      </c>
      <c r="AD576" s="61">
        <v>4</v>
      </c>
      <c r="AE576" s="59">
        <v>13</v>
      </c>
      <c r="AF576" s="59">
        <v>7</v>
      </c>
      <c r="AG576" s="132">
        <v>5</v>
      </c>
      <c r="AH576" s="61">
        <v>0</v>
      </c>
      <c r="AI576" s="132">
        <v>0</v>
      </c>
      <c r="AJ576" s="64">
        <f>IFERROR(VLOOKUP($B576,STOCK!$A:$H,3,0)," ")</f>
        <v>16</v>
      </c>
      <c r="AK576" s="65">
        <f>IFERROR(VLOOKUP($B576,STOCK!$A:$H,4,0)," ")</f>
        <v>11</v>
      </c>
      <c r="AL576" s="65">
        <f>IFERROR(VLOOKUP($B576,STOCK!$A:$H,5,0)," ")</f>
        <v>7</v>
      </c>
      <c r="AM576" s="65">
        <f>IFERROR(VLOOKUP($B576,STOCK!$A:$H,6,0)," ")</f>
        <v>9</v>
      </c>
      <c r="AN576" s="65">
        <f>IFERROR(VLOOKUP($B576,STOCK!$A:$H,7,0)," ")</f>
        <v>12</v>
      </c>
      <c r="AO576" s="65">
        <f>IFERROR(VLOOKUP($B576,STOCK!$A:$H,8,0)," ")</f>
        <v>12</v>
      </c>
      <c r="AP576" s="62">
        <f t="shared" si="104"/>
        <v>120</v>
      </c>
      <c r="AQ576" s="50">
        <f t="shared" si="105"/>
        <v>165</v>
      </c>
      <c r="AR576" s="50" t="str">
        <f t="shared" si="106"/>
        <v>SV</v>
      </c>
      <c r="AS576" s="50">
        <f t="shared" si="107"/>
        <v>90</v>
      </c>
      <c r="AT576" s="50">
        <f t="shared" si="108"/>
        <v>72</v>
      </c>
      <c r="AU576" s="63" t="str">
        <f t="shared" si="115"/>
        <v>SV</v>
      </c>
      <c r="AV576" s="67">
        <v>12750.00001</v>
      </c>
      <c r="AW576" s="133">
        <v>12748.75877</v>
      </c>
      <c r="AX576" s="49">
        <v>14500</v>
      </c>
      <c r="AY576" s="51">
        <f t="shared" si="109"/>
        <v>0.13725490106881977</v>
      </c>
      <c r="AZ576" s="51">
        <f t="shared" si="110"/>
        <v>0.12068965448275863</v>
      </c>
      <c r="BA576" s="49">
        <v>14250</v>
      </c>
      <c r="BB576" s="52">
        <v>3</v>
      </c>
      <c r="BC576" s="51">
        <f t="shared" si="111"/>
        <v>0.11764705794694352</v>
      </c>
      <c r="BD576" s="51">
        <f t="shared" si="112"/>
        <v>0.10526315719298247</v>
      </c>
      <c r="BE576" s="49">
        <v>13900</v>
      </c>
      <c r="BF576" s="52">
        <v>6</v>
      </c>
      <c r="BG576" s="51">
        <f t="shared" si="113"/>
        <v>9.0196077576316869E-2</v>
      </c>
      <c r="BH576" s="51">
        <f t="shared" si="114"/>
        <v>8.273381223021585E-2</v>
      </c>
      <c r="BI576" s="282">
        <f t="shared" si="116"/>
        <v>14</v>
      </c>
    </row>
    <row r="577" spans="1:61" hidden="1">
      <c r="A577" s="54" t="s">
        <v>150</v>
      </c>
      <c r="B577" s="55" t="s">
        <v>1965</v>
      </c>
      <c r="C577" s="55" t="s">
        <v>1966</v>
      </c>
      <c r="D577" s="44" t="s">
        <v>1967</v>
      </c>
      <c r="E577" s="56">
        <v>12</v>
      </c>
      <c r="F577" s="46" t="s">
        <v>5814</v>
      </c>
      <c r="G577" s="47" t="s">
        <v>5814</v>
      </c>
      <c r="H577" s="47" t="s">
        <v>6044</v>
      </c>
      <c r="I577" s="48" t="s">
        <v>6058</v>
      </c>
      <c r="J577" s="48" t="s">
        <v>6058</v>
      </c>
      <c r="K577" s="48" t="s">
        <v>6059</v>
      </c>
      <c r="L577" s="45">
        <v>66</v>
      </c>
      <c r="M577" s="47" t="s">
        <v>5869</v>
      </c>
      <c r="N577" s="60">
        <v>8</v>
      </c>
      <c r="O577" s="58">
        <v>5</v>
      </c>
      <c r="P577" s="58">
        <v>0</v>
      </c>
      <c r="Q577" s="132">
        <v>0</v>
      </c>
      <c r="R577" s="60">
        <v>5</v>
      </c>
      <c r="S577" s="58">
        <v>15</v>
      </c>
      <c r="T577" s="58">
        <v>5</v>
      </c>
      <c r="U577" s="132">
        <v>3</v>
      </c>
      <c r="V577" s="58">
        <v>1</v>
      </c>
      <c r="W577" s="58">
        <v>1</v>
      </c>
      <c r="X577" s="58">
        <v>2</v>
      </c>
      <c r="Y577" s="132">
        <v>0</v>
      </c>
      <c r="Z577" s="61">
        <v>5</v>
      </c>
      <c r="AA577" s="59">
        <v>6</v>
      </c>
      <c r="AB577" s="59">
        <v>1</v>
      </c>
      <c r="AC577" s="132">
        <v>2</v>
      </c>
      <c r="AD577" s="61">
        <v>5</v>
      </c>
      <c r="AE577" s="59">
        <v>3</v>
      </c>
      <c r="AF577" s="59">
        <v>2</v>
      </c>
      <c r="AG577" s="132">
        <v>3</v>
      </c>
      <c r="AH577" s="61">
        <v>0</v>
      </c>
      <c r="AI577" s="132">
        <v>0</v>
      </c>
      <c r="AJ577" s="64">
        <f>IFERROR(VLOOKUP($B577,STOCK!$A:$H,3,0)," ")</f>
        <v>12</v>
      </c>
      <c r="AK577" s="65">
        <f>IFERROR(VLOOKUP($B577,STOCK!$A:$H,4,0)," ")</f>
        <v>22</v>
      </c>
      <c r="AL577" s="65">
        <f>IFERROR(VLOOKUP($B577,STOCK!$A:$H,5,0)," ")</f>
        <v>6</v>
      </c>
      <c r="AM577" s="65">
        <f>IFERROR(VLOOKUP($B577,STOCK!$A:$H,6,0)," ")</f>
        <v>7</v>
      </c>
      <c r="AN577" s="65">
        <f>IFERROR(VLOOKUP($B577,STOCK!$A:$H,7,0)," ")</f>
        <v>3</v>
      </c>
      <c r="AO577" s="65">
        <f>IFERROR(VLOOKUP($B577,STOCK!$A:$H,8,0)," ")</f>
        <v>6</v>
      </c>
      <c r="AP577" s="62" t="str">
        <f t="shared" si="104"/>
        <v>SV</v>
      </c>
      <c r="AQ577" s="50">
        <f t="shared" si="105"/>
        <v>220</v>
      </c>
      <c r="AR577" s="50" t="str">
        <f t="shared" si="106"/>
        <v>SV</v>
      </c>
      <c r="AS577" s="50">
        <f t="shared" si="107"/>
        <v>105</v>
      </c>
      <c r="AT577" s="50">
        <f t="shared" si="108"/>
        <v>30</v>
      </c>
      <c r="AU577" s="63" t="str">
        <f t="shared" si="115"/>
        <v>SV</v>
      </c>
      <c r="AV577" s="67">
        <v>12750.00001</v>
      </c>
      <c r="AW577" s="133">
        <v>12749.99979</v>
      </c>
      <c r="AX577" s="49">
        <v>14500</v>
      </c>
      <c r="AY577" s="51">
        <f t="shared" si="109"/>
        <v>0.13725490106881977</v>
      </c>
      <c r="AZ577" s="51">
        <f t="shared" si="110"/>
        <v>0.12068965448275863</v>
      </c>
      <c r="BA577" s="49">
        <v>14250</v>
      </c>
      <c r="BB577" s="52">
        <v>3</v>
      </c>
      <c r="BC577" s="51">
        <f t="shared" si="111"/>
        <v>0.11764705794694352</v>
      </c>
      <c r="BD577" s="51">
        <f t="shared" si="112"/>
        <v>0.10526315719298247</v>
      </c>
      <c r="BE577" s="49">
        <v>13900</v>
      </c>
      <c r="BF577" s="52">
        <v>6</v>
      </c>
      <c r="BG577" s="51">
        <f t="shared" si="113"/>
        <v>9.0196077576316869E-2</v>
      </c>
      <c r="BH577" s="51">
        <f t="shared" si="114"/>
        <v>8.273381223021585E-2</v>
      </c>
      <c r="BI577" s="282">
        <f t="shared" si="116"/>
        <v>8</v>
      </c>
    </row>
    <row r="578" spans="1:61" hidden="1">
      <c r="A578" s="54" t="s">
        <v>150</v>
      </c>
      <c r="B578" s="55" t="s">
        <v>1968</v>
      </c>
      <c r="C578" s="55" t="s">
        <v>1969</v>
      </c>
      <c r="D578" s="44" t="s">
        <v>1970</v>
      </c>
      <c r="E578" s="56">
        <v>12</v>
      </c>
      <c r="F578" s="46" t="s">
        <v>5814</v>
      </c>
      <c r="G578" s="47" t="s">
        <v>5814</v>
      </c>
      <c r="H578" s="47" t="s">
        <v>6044</v>
      </c>
      <c r="I578" s="48" t="s">
        <v>6058</v>
      </c>
      <c r="J578" s="48" t="s">
        <v>6058</v>
      </c>
      <c r="K578" s="48" t="s">
        <v>6059</v>
      </c>
      <c r="L578" s="45">
        <v>66</v>
      </c>
      <c r="M578" s="47" t="s">
        <v>5869</v>
      </c>
      <c r="N578" s="60">
        <v>10</v>
      </c>
      <c r="O578" s="58">
        <v>1</v>
      </c>
      <c r="P578" s="58">
        <v>4</v>
      </c>
      <c r="Q578" s="132">
        <v>5</v>
      </c>
      <c r="R578" s="60">
        <v>9</v>
      </c>
      <c r="S578" s="58">
        <v>14</v>
      </c>
      <c r="T578" s="58">
        <v>13</v>
      </c>
      <c r="U578" s="132">
        <v>8</v>
      </c>
      <c r="V578" s="58">
        <v>1</v>
      </c>
      <c r="W578" s="58">
        <v>1</v>
      </c>
      <c r="X578" s="58">
        <v>1</v>
      </c>
      <c r="Y578" s="132">
        <v>1</v>
      </c>
      <c r="Z578" s="61">
        <v>4</v>
      </c>
      <c r="AA578" s="59">
        <v>2</v>
      </c>
      <c r="AB578" s="59">
        <v>4</v>
      </c>
      <c r="AC578" s="132">
        <v>3</v>
      </c>
      <c r="AD578" s="61">
        <v>1</v>
      </c>
      <c r="AE578" s="59">
        <v>12</v>
      </c>
      <c r="AF578" s="59">
        <v>3</v>
      </c>
      <c r="AG578" s="132">
        <v>1</v>
      </c>
      <c r="AH578" s="61">
        <v>0</v>
      </c>
      <c r="AI578" s="132">
        <v>0</v>
      </c>
      <c r="AJ578" s="64">
        <f>IFERROR(VLOOKUP($B578,STOCK!$A:$H,3,0)," ")</f>
        <v>10</v>
      </c>
      <c r="AK578" s="65">
        <f>IFERROR(VLOOKUP($B578,STOCK!$A:$H,4,0)," ")</f>
        <v>25</v>
      </c>
      <c r="AL578" s="65">
        <f>IFERROR(VLOOKUP($B578,STOCK!$A:$H,5,0)," ")</f>
        <v>10</v>
      </c>
      <c r="AM578" s="65">
        <f>IFERROR(VLOOKUP($B578,STOCK!$A:$H,6,0)," ")</f>
        <v>67</v>
      </c>
      <c r="AN578" s="65">
        <f>IFERROR(VLOOKUP($B578,STOCK!$A:$H,7,0)," ")</f>
        <v>44</v>
      </c>
      <c r="AO578" s="65">
        <f>IFERROR(VLOOKUP($B578,STOCK!$A:$H,8,0)," ")</f>
        <v>12</v>
      </c>
      <c r="AP578" s="62">
        <f t="shared" si="104"/>
        <v>60</v>
      </c>
      <c r="AQ578" s="50">
        <f t="shared" si="105"/>
        <v>93.75</v>
      </c>
      <c r="AR578" s="50">
        <f t="shared" si="106"/>
        <v>300</v>
      </c>
      <c r="AS578" s="50">
        <f t="shared" si="107"/>
        <v>670</v>
      </c>
      <c r="AT578" s="50">
        <f t="shared" si="108"/>
        <v>1320</v>
      </c>
      <c r="AU578" s="63" t="str">
        <f t="shared" si="115"/>
        <v>SV</v>
      </c>
      <c r="AV578" s="67">
        <v>12925</v>
      </c>
      <c r="AW578" s="133">
        <v>12785.912259999999</v>
      </c>
      <c r="AX578" s="49">
        <v>14900</v>
      </c>
      <c r="AY578" s="51">
        <f t="shared" si="109"/>
        <v>0.15280464216634426</v>
      </c>
      <c r="AZ578" s="51">
        <f t="shared" si="110"/>
        <v>0.1325503355704698</v>
      </c>
      <c r="BA578" s="49">
        <v>14500</v>
      </c>
      <c r="BB578" s="52">
        <v>3</v>
      </c>
      <c r="BC578" s="51">
        <f t="shared" si="111"/>
        <v>0.12185686653771755</v>
      </c>
      <c r="BD578" s="51">
        <f t="shared" si="112"/>
        <v>0.10862068965517241</v>
      </c>
      <c r="BE578" s="49">
        <v>13900</v>
      </c>
      <c r="BF578" s="52">
        <v>6</v>
      </c>
      <c r="BG578" s="51">
        <f t="shared" si="113"/>
        <v>7.5435203094777581E-2</v>
      </c>
      <c r="BH578" s="51">
        <f t="shared" si="114"/>
        <v>7.0143884892086325E-2</v>
      </c>
      <c r="BI578" s="282">
        <f t="shared" si="116"/>
        <v>18</v>
      </c>
    </row>
    <row r="579" spans="1:61" hidden="1">
      <c r="A579" s="54" t="s">
        <v>150</v>
      </c>
      <c r="B579" s="55" t="s">
        <v>1971</v>
      </c>
      <c r="C579" s="55" t="s">
        <v>1972</v>
      </c>
      <c r="D579" s="44" t="s">
        <v>1973</v>
      </c>
      <c r="E579" s="56">
        <v>12</v>
      </c>
      <c r="F579" s="46" t="s">
        <v>5814</v>
      </c>
      <c r="G579" s="47" t="s">
        <v>5814</v>
      </c>
      <c r="H579" s="47" t="s">
        <v>6044</v>
      </c>
      <c r="I579" s="48" t="s">
        <v>6058</v>
      </c>
      <c r="J579" s="48" t="s">
        <v>6058</v>
      </c>
      <c r="K579" s="48" t="s">
        <v>6059</v>
      </c>
      <c r="L579" s="45">
        <v>66</v>
      </c>
      <c r="M579" s="47" t="s">
        <v>5869</v>
      </c>
      <c r="N579" s="60">
        <v>13</v>
      </c>
      <c r="O579" s="58">
        <v>8</v>
      </c>
      <c r="P579" s="58">
        <v>11</v>
      </c>
      <c r="Q579" s="132">
        <v>4</v>
      </c>
      <c r="R579" s="60">
        <v>12</v>
      </c>
      <c r="S579" s="58">
        <v>9</v>
      </c>
      <c r="T579" s="58">
        <v>6</v>
      </c>
      <c r="U579" s="132">
        <v>8</v>
      </c>
      <c r="V579" s="58">
        <v>2</v>
      </c>
      <c r="W579" s="58">
        <v>1</v>
      </c>
      <c r="X579" s="58">
        <v>1</v>
      </c>
      <c r="Y579" s="132">
        <v>1</v>
      </c>
      <c r="Z579" s="61">
        <v>0</v>
      </c>
      <c r="AA579" s="59">
        <v>4</v>
      </c>
      <c r="AB579" s="59">
        <v>7</v>
      </c>
      <c r="AC579" s="132">
        <v>3</v>
      </c>
      <c r="AD579" s="61">
        <v>9</v>
      </c>
      <c r="AE579" s="59">
        <v>5</v>
      </c>
      <c r="AF579" s="59">
        <v>4</v>
      </c>
      <c r="AG579" s="132">
        <v>1</v>
      </c>
      <c r="AH579" s="61">
        <v>0</v>
      </c>
      <c r="AI579" s="132">
        <v>0</v>
      </c>
      <c r="AJ579" s="64">
        <f>IFERROR(VLOOKUP($B579,STOCK!$A:$H,3,0)," ")</f>
        <v>18</v>
      </c>
      <c r="AK579" s="65">
        <f>IFERROR(VLOOKUP($B579,STOCK!$A:$H,4,0)," ")</f>
        <v>5</v>
      </c>
      <c r="AL579" s="65">
        <f>IFERROR(VLOOKUP($B579,STOCK!$A:$H,5,0)," ")</f>
        <v>14</v>
      </c>
      <c r="AM579" s="65">
        <f>IFERROR(VLOOKUP($B579,STOCK!$A:$H,6,0)," ")</f>
        <v>78</v>
      </c>
      <c r="AN579" s="65">
        <f>IFERROR(VLOOKUP($B579,STOCK!$A:$H,7,0)," ")</f>
        <v>89</v>
      </c>
      <c r="AO579" s="65">
        <f>IFERROR(VLOOKUP($B579,STOCK!$A:$H,8,0)," ")</f>
        <v>12</v>
      </c>
      <c r="AP579" s="62">
        <f t="shared" si="104"/>
        <v>135</v>
      </c>
      <c r="AQ579" s="50">
        <f t="shared" si="105"/>
        <v>18.75</v>
      </c>
      <c r="AR579" s="50">
        <f t="shared" si="106"/>
        <v>420</v>
      </c>
      <c r="AS579" s="50">
        <f t="shared" si="107"/>
        <v>780</v>
      </c>
      <c r="AT579" s="50">
        <f t="shared" si="108"/>
        <v>2670</v>
      </c>
      <c r="AU579" s="63" t="str">
        <f t="shared" si="115"/>
        <v>SV</v>
      </c>
      <c r="AV579" s="67">
        <v>12750.00001</v>
      </c>
      <c r="AW579" s="133">
        <v>12749.999900000001</v>
      </c>
      <c r="AX579" s="49">
        <v>14500</v>
      </c>
      <c r="AY579" s="51">
        <f t="shared" si="109"/>
        <v>0.13725490106881977</v>
      </c>
      <c r="AZ579" s="51">
        <f t="shared" si="110"/>
        <v>0.12068965448275863</v>
      </c>
      <c r="BA579" s="49">
        <v>14250</v>
      </c>
      <c r="BB579" s="52">
        <v>3</v>
      </c>
      <c r="BC579" s="51">
        <f t="shared" si="111"/>
        <v>0.11764705794694352</v>
      </c>
      <c r="BD579" s="51">
        <f t="shared" si="112"/>
        <v>0.10526315719298247</v>
      </c>
      <c r="BE579" s="49">
        <v>13900</v>
      </c>
      <c r="BF579" s="52">
        <v>6</v>
      </c>
      <c r="BG579" s="51">
        <f t="shared" si="113"/>
        <v>9.0196077576316869E-2</v>
      </c>
      <c r="BH579" s="51">
        <f t="shared" si="114"/>
        <v>8.273381223021585E-2</v>
      </c>
      <c r="BI579" s="282">
        <f t="shared" si="116"/>
        <v>17</v>
      </c>
    </row>
    <row r="580" spans="1:61" hidden="1">
      <c r="A580" s="54" t="s">
        <v>150</v>
      </c>
      <c r="B580" s="55" t="s">
        <v>1974</v>
      </c>
      <c r="C580" s="55" t="s">
        <v>1975</v>
      </c>
      <c r="D580" s="44" t="s">
        <v>1976</v>
      </c>
      <c r="E580" s="56">
        <v>12</v>
      </c>
      <c r="F580" s="46" t="s">
        <v>5814</v>
      </c>
      <c r="G580" s="47" t="s">
        <v>5814</v>
      </c>
      <c r="H580" s="47" t="s">
        <v>6044</v>
      </c>
      <c r="I580" s="48" t="s">
        <v>6058</v>
      </c>
      <c r="J580" s="48" t="s">
        <v>6058</v>
      </c>
      <c r="K580" s="48" t="s">
        <v>6059</v>
      </c>
      <c r="L580" s="45">
        <v>66</v>
      </c>
      <c r="M580" s="47" t="s">
        <v>5869</v>
      </c>
      <c r="N580" s="60">
        <v>16</v>
      </c>
      <c r="O580" s="58">
        <v>13</v>
      </c>
      <c r="P580" s="58">
        <v>23</v>
      </c>
      <c r="Q580" s="132">
        <v>23</v>
      </c>
      <c r="R580" s="60">
        <v>15</v>
      </c>
      <c r="S580" s="58">
        <v>15</v>
      </c>
      <c r="T580" s="58">
        <v>9</v>
      </c>
      <c r="U580" s="132">
        <v>13</v>
      </c>
      <c r="V580" s="58">
        <v>3</v>
      </c>
      <c r="W580" s="58">
        <v>3</v>
      </c>
      <c r="X580" s="58">
        <v>2</v>
      </c>
      <c r="Y580" s="132">
        <v>2</v>
      </c>
      <c r="Z580" s="61">
        <v>0</v>
      </c>
      <c r="AA580" s="59">
        <v>7</v>
      </c>
      <c r="AB580" s="59">
        <v>17</v>
      </c>
      <c r="AC580" s="132">
        <v>9</v>
      </c>
      <c r="AD580" s="61">
        <v>8</v>
      </c>
      <c r="AE580" s="59">
        <v>8</v>
      </c>
      <c r="AF580" s="59">
        <v>9</v>
      </c>
      <c r="AG580" s="132">
        <v>9</v>
      </c>
      <c r="AH580" s="61">
        <v>0</v>
      </c>
      <c r="AI580" s="132">
        <v>1</v>
      </c>
      <c r="AJ580" s="64">
        <f>IFERROR(VLOOKUP($B580,STOCK!$A:$H,3,0)," ")</f>
        <v>27</v>
      </c>
      <c r="AK580" s="65">
        <f>IFERROR(VLOOKUP($B580,STOCK!$A:$H,4,0)," ")</f>
        <v>5</v>
      </c>
      <c r="AL580" s="65">
        <f>IFERROR(VLOOKUP($B580,STOCK!$A:$H,5,0)," ")</f>
        <v>36</v>
      </c>
      <c r="AM580" s="65">
        <f>IFERROR(VLOOKUP($B580,STOCK!$A:$H,6,0)," ")</f>
        <v>70</v>
      </c>
      <c r="AN580" s="65">
        <f>IFERROR(VLOOKUP($B580,STOCK!$A:$H,7,0)," ")</f>
        <v>58</v>
      </c>
      <c r="AO580" s="65">
        <f>IFERROR(VLOOKUP($B580,STOCK!$A:$H,8,0)," ")</f>
        <v>12</v>
      </c>
      <c r="AP580" s="62">
        <f t="shared" ref="AP580:AP643" si="117">IF($AJ580&lt;1,"Q",IF(Q580=0,"SV",IFERROR((AJ580/$Q580*30),0)))</f>
        <v>35.217391304347828</v>
      </c>
      <c r="AQ580" s="50">
        <f t="shared" ref="AQ580:AQ643" si="118">IF($AK580&lt;1,"Q",IF(U580=0,"SV",IFERROR((AK580/$U580*30),0)))</f>
        <v>11.538461538461538</v>
      </c>
      <c r="AR580" s="50">
        <f t="shared" ref="AR580:AR643" si="119">IF($AL580&lt;1,"Q",IF(Y580=0,"SV",IFERROR((AL580/$Y580*30),0)))</f>
        <v>540</v>
      </c>
      <c r="AS580" s="50">
        <f t="shared" ref="AS580:AS643" si="120">IF($AM580&lt;1,"Q",IF(AC580=0,"SV",IFERROR((AM580/$AC580*30),0)))</f>
        <v>233.33333333333334</v>
      </c>
      <c r="AT580" s="50">
        <f t="shared" ref="AT580:AT643" si="121">IF($AN580&lt;1,"Q",IF(AG580=0,"SV",IFERROR((AN580/$AG580*30),0)))</f>
        <v>193.33333333333334</v>
      </c>
      <c r="AU580" s="63">
        <f t="shared" si="115"/>
        <v>360</v>
      </c>
      <c r="AV580" s="67">
        <v>12925</v>
      </c>
      <c r="AW580" s="133">
        <v>12772.66243</v>
      </c>
      <c r="AX580" s="49">
        <v>14900</v>
      </c>
      <c r="AY580" s="51">
        <f t="shared" ref="AY580:AY643" si="122">+AX580/AV580-1</f>
        <v>0.15280464216634426</v>
      </c>
      <c r="AZ580" s="51">
        <f t="shared" ref="AZ580:AZ643" si="123">+(AX580-AV580)/AX580</f>
        <v>0.1325503355704698</v>
      </c>
      <c r="BA580" s="49">
        <v>14500</v>
      </c>
      <c r="BB580" s="52">
        <v>3</v>
      </c>
      <c r="BC580" s="51">
        <f t="shared" ref="BC580:BC643" si="124">+BA580/AV580-1</f>
        <v>0.12185686653771755</v>
      </c>
      <c r="BD580" s="51">
        <f t="shared" ref="BD580:BD643" si="125">IFERROR((BA580-AV580)/BA580,0)</f>
        <v>0.10862068965517241</v>
      </c>
      <c r="BE580" s="49">
        <v>13900</v>
      </c>
      <c r="BF580" s="52">
        <v>6</v>
      </c>
      <c r="BG580" s="51">
        <f t="shared" ref="BG580:BG643" si="126">+BE580/AV580-1</f>
        <v>7.5435203094777581E-2</v>
      </c>
      <c r="BH580" s="51">
        <f t="shared" ref="BH580:BH643" si="127">IFERROR((BE580-AV580)/BE580,0)</f>
        <v>7.0143884892086325E-2</v>
      </c>
      <c r="BI580" s="282">
        <f t="shared" si="116"/>
        <v>57</v>
      </c>
    </row>
    <row r="581" spans="1:61" hidden="1">
      <c r="A581" s="54" t="s">
        <v>150</v>
      </c>
      <c r="B581" s="55" t="s">
        <v>1977</v>
      </c>
      <c r="C581" s="55" t="s">
        <v>1978</v>
      </c>
      <c r="D581" s="44" t="s">
        <v>1979</v>
      </c>
      <c r="E581" s="56">
        <v>12</v>
      </c>
      <c r="F581" s="46" t="s">
        <v>5814</v>
      </c>
      <c r="G581" s="47" t="s">
        <v>5814</v>
      </c>
      <c r="H581" s="47" t="s">
        <v>6044</v>
      </c>
      <c r="I581" s="48" t="s">
        <v>6058</v>
      </c>
      <c r="J581" s="48" t="s">
        <v>6058</v>
      </c>
      <c r="K581" s="48" t="s">
        <v>6059</v>
      </c>
      <c r="L581" s="45">
        <v>66</v>
      </c>
      <c r="M581" s="47" t="s">
        <v>5869</v>
      </c>
      <c r="N581" s="60">
        <v>0</v>
      </c>
      <c r="O581" s="58">
        <v>9</v>
      </c>
      <c r="P581" s="58">
        <v>17</v>
      </c>
      <c r="Q581" s="132">
        <v>15</v>
      </c>
      <c r="R581" s="60">
        <v>0</v>
      </c>
      <c r="S581" s="58">
        <v>11</v>
      </c>
      <c r="T581" s="58">
        <v>19</v>
      </c>
      <c r="U581" s="132">
        <v>21</v>
      </c>
      <c r="V581" s="58">
        <v>3</v>
      </c>
      <c r="W581" s="58">
        <v>4</v>
      </c>
      <c r="X581" s="58">
        <v>3</v>
      </c>
      <c r="Y581" s="132">
        <v>2</v>
      </c>
      <c r="Z581" s="61">
        <v>0</v>
      </c>
      <c r="AA581" s="59">
        <v>5</v>
      </c>
      <c r="AB581" s="59">
        <v>12</v>
      </c>
      <c r="AC581" s="132">
        <v>9</v>
      </c>
      <c r="AD581" s="61">
        <v>0</v>
      </c>
      <c r="AE581" s="59">
        <v>12</v>
      </c>
      <c r="AF581" s="59">
        <v>16</v>
      </c>
      <c r="AG581" s="132">
        <v>11</v>
      </c>
      <c r="AH581" s="61">
        <v>0</v>
      </c>
      <c r="AI581" s="132">
        <v>0</v>
      </c>
      <c r="AJ581" s="64">
        <f>IFERROR(VLOOKUP($B581,STOCK!$A:$H,3,0)," ")</f>
        <v>24</v>
      </c>
      <c r="AK581" s="65">
        <f>IFERROR(VLOOKUP($B581,STOCK!$A:$H,4,0)," ")</f>
        <v>6</v>
      </c>
      <c r="AL581" s="65">
        <f>IFERROR(VLOOKUP($B581,STOCK!$A:$H,5,0)," ")</f>
        <v>19</v>
      </c>
      <c r="AM581" s="65">
        <f>IFERROR(VLOOKUP($B581,STOCK!$A:$H,6,0)," ")</f>
        <v>71</v>
      </c>
      <c r="AN581" s="65">
        <f>IFERROR(VLOOKUP($B581,STOCK!$A:$H,7,0)," ")</f>
        <v>69</v>
      </c>
      <c r="AO581" s="65">
        <f>IFERROR(VLOOKUP($B581,STOCK!$A:$H,8,0)," ")</f>
        <v>12</v>
      </c>
      <c r="AP581" s="62">
        <f t="shared" si="117"/>
        <v>48</v>
      </c>
      <c r="AQ581" s="50">
        <f t="shared" si="118"/>
        <v>8.5714285714285712</v>
      </c>
      <c r="AR581" s="50">
        <f t="shared" si="119"/>
        <v>285</v>
      </c>
      <c r="AS581" s="50">
        <f t="shared" si="120"/>
        <v>236.66666666666669</v>
      </c>
      <c r="AT581" s="50">
        <f t="shared" si="121"/>
        <v>188.18181818181819</v>
      </c>
      <c r="AU581" s="63" t="str">
        <f t="shared" ref="AU581:AU644" si="128">IF($AO581&lt;1,"Q",IF(AI581=0,"SV",IFERROR((AO581/$AI581*30),0)))</f>
        <v>SV</v>
      </c>
      <c r="AV581" s="67">
        <v>12750.00001</v>
      </c>
      <c r="AW581" s="133">
        <v>12749.998579999999</v>
      </c>
      <c r="AX581" s="49">
        <v>14500</v>
      </c>
      <c r="AY581" s="51">
        <f t="shared" si="122"/>
        <v>0.13725490106881977</v>
      </c>
      <c r="AZ581" s="51">
        <f t="shared" si="123"/>
        <v>0.12068965448275863</v>
      </c>
      <c r="BA581" s="49">
        <v>14250</v>
      </c>
      <c r="BB581" s="52">
        <v>3</v>
      </c>
      <c r="BC581" s="51">
        <f t="shared" si="124"/>
        <v>0.11764705794694352</v>
      </c>
      <c r="BD581" s="51">
        <f t="shared" si="125"/>
        <v>0.10526315719298247</v>
      </c>
      <c r="BE581" s="49">
        <v>13900</v>
      </c>
      <c r="BF581" s="52">
        <v>6</v>
      </c>
      <c r="BG581" s="51">
        <f t="shared" si="126"/>
        <v>9.0196077576316869E-2</v>
      </c>
      <c r="BH581" s="51">
        <f t="shared" si="127"/>
        <v>8.273381223021585E-2</v>
      </c>
      <c r="BI581" s="282">
        <f t="shared" ref="BI581:BI644" si="129">+U581+Y581+AC581+AG581+AI581+Q581</f>
        <v>58</v>
      </c>
    </row>
    <row r="582" spans="1:61" hidden="1">
      <c r="A582" s="54" t="s">
        <v>150</v>
      </c>
      <c r="B582" s="55" t="s">
        <v>1980</v>
      </c>
      <c r="C582" s="55" t="s">
        <v>1981</v>
      </c>
      <c r="D582" s="44" t="s">
        <v>1982</v>
      </c>
      <c r="E582" s="56">
        <v>12</v>
      </c>
      <c r="F582" s="46" t="s">
        <v>5814</v>
      </c>
      <c r="G582" s="47" t="s">
        <v>5814</v>
      </c>
      <c r="H582" s="47" t="s">
        <v>6044</v>
      </c>
      <c r="I582" s="48" t="s">
        <v>6058</v>
      </c>
      <c r="J582" s="48" t="s">
        <v>6058</v>
      </c>
      <c r="K582" s="48" t="s">
        <v>6059</v>
      </c>
      <c r="L582" s="45">
        <v>66</v>
      </c>
      <c r="M582" s="47" t="s">
        <v>5869</v>
      </c>
      <c r="N582" s="60">
        <v>67</v>
      </c>
      <c r="O582" s="58">
        <v>30</v>
      </c>
      <c r="P582" s="58">
        <v>56</v>
      </c>
      <c r="Q582" s="132">
        <v>41</v>
      </c>
      <c r="R582" s="60">
        <v>30</v>
      </c>
      <c r="S582" s="58">
        <v>33</v>
      </c>
      <c r="T582" s="58">
        <v>43</v>
      </c>
      <c r="U582" s="132">
        <v>36</v>
      </c>
      <c r="V582" s="58">
        <v>11</v>
      </c>
      <c r="W582" s="58">
        <v>9</v>
      </c>
      <c r="X582" s="58">
        <v>14</v>
      </c>
      <c r="Y582" s="132">
        <v>13</v>
      </c>
      <c r="Z582" s="61">
        <v>19</v>
      </c>
      <c r="AA582" s="59">
        <v>19</v>
      </c>
      <c r="AB582" s="59">
        <v>14</v>
      </c>
      <c r="AC582" s="132">
        <v>5</v>
      </c>
      <c r="AD582" s="61">
        <v>15</v>
      </c>
      <c r="AE582" s="59">
        <v>10</v>
      </c>
      <c r="AF582" s="59">
        <v>25</v>
      </c>
      <c r="AG582" s="132">
        <v>19</v>
      </c>
      <c r="AH582" s="61">
        <v>1</v>
      </c>
      <c r="AI582" s="132">
        <v>5</v>
      </c>
      <c r="AJ582" s="64">
        <f>IFERROR(VLOOKUP($B582,STOCK!$A:$H,3,0)," ")</f>
        <v>60</v>
      </c>
      <c r="AK582" s="65">
        <f>IFERROR(VLOOKUP($B582,STOCK!$A:$H,4,0)," ")</f>
        <v>62</v>
      </c>
      <c r="AL582" s="65">
        <f>IFERROR(VLOOKUP($B582,STOCK!$A:$H,5,0)," ")</f>
        <v>18</v>
      </c>
      <c r="AM582" s="65">
        <f>IFERROR(VLOOKUP($B582,STOCK!$A:$H,6,0)," ")</f>
        <v>179</v>
      </c>
      <c r="AN582" s="65">
        <f>IFERROR(VLOOKUP($B582,STOCK!$A:$H,7,0)," ")</f>
        <v>130</v>
      </c>
      <c r="AO582" s="65">
        <f>IFERROR(VLOOKUP($B582,STOCK!$A:$H,8,0)," ")</f>
        <v>8</v>
      </c>
      <c r="AP582" s="62">
        <f t="shared" si="117"/>
        <v>43.90243902439024</v>
      </c>
      <c r="AQ582" s="50">
        <f t="shared" si="118"/>
        <v>51.666666666666671</v>
      </c>
      <c r="AR582" s="50">
        <f t="shared" si="119"/>
        <v>41.53846153846154</v>
      </c>
      <c r="AS582" s="50">
        <f t="shared" si="120"/>
        <v>1074</v>
      </c>
      <c r="AT582" s="50">
        <f t="shared" si="121"/>
        <v>205.26315789473685</v>
      </c>
      <c r="AU582" s="63">
        <f t="shared" si="128"/>
        <v>48</v>
      </c>
      <c r="AV582" s="67">
        <v>12925</v>
      </c>
      <c r="AW582" s="133">
        <v>12768.67878</v>
      </c>
      <c r="AX582" s="49">
        <v>14900</v>
      </c>
      <c r="AY582" s="51">
        <f t="shared" si="122"/>
        <v>0.15280464216634426</v>
      </c>
      <c r="AZ582" s="51">
        <f t="shared" si="123"/>
        <v>0.1325503355704698</v>
      </c>
      <c r="BA582" s="49">
        <v>14500</v>
      </c>
      <c r="BB582" s="52">
        <v>3</v>
      </c>
      <c r="BC582" s="51">
        <f t="shared" si="124"/>
        <v>0.12185686653771755</v>
      </c>
      <c r="BD582" s="51">
        <f t="shared" si="125"/>
        <v>0.10862068965517241</v>
      </c>
      <c r="BE582" s="49">
        <v>13900</v>
      </c>
      <c r="BF582" s="52">
        <v>6</v>
      </c>
      <c r="BG582" s="51">
        <f t="shared" si="126"/>
        <v>7.5435203094777581E-2</v>
      </c>
      <c r="BH582" s="51">
        <f t="shared" si="127"/>
        <v>7.0143884892086325E-2</v>
      </c>
      <c r="BI582" s="282">
        <f t="shared" si="129"/>
        <v>119</v>
      </c>
    </row>
    <row r="583" spans="1:61" hidden="1">
      <c r="A583" s="54" t="s">
        <v>150</v>
      </c>
      <c r="B583" s="55" t="s">
        <v>1983</v>
      </c>
      <c r="C583" s="55" t="s">
        <v>1984</v>
      </c>
      <c r="D583" s="44" t="s">
        <v>1985</v>
      </c>
      <c r="E583" s="56">
        <v>8</v>
      </c>
      <c r="F583" s="46" t="s">
        <v>5814</v>
      </c>
      <c r="G583" s="47" t="s">
        <v>5814</v>
      </c>
      <c r="H583" s="47" t="s">
        <v>6044</v>
      </c>
      <c r="I583" s="48" t="s">
        <v>6058</v>
      </c>
      <c r="J583" s="48" t="s">
        <v>6058</v>
      </c>
      <c r="K583" s="48" t="s">
        <v>6059</v>
      </c>
      <c r="L583" s="45">
        <v>66</v>
      </c>
      <c r="M583" s="47" t="s">
        <v>5869</v>
      </c>
      <c r="N583" s="60">
        <v>40</v>
      </c>
      <c r="O583" s="58">
        <v>23</v>
      </c>
      <c r="P583" s="58">
        <v>41</v>
      </c>
      <c r="Q583" s="132">
        <v>50</v>
      </c>
      <c r="R583" s="60">
        <v>46</v>
      </c>
      <c r="S583" s="58">
        <v>41</v>
      </c>
      <c r="T583" s="58">
        <v>57</v>
      </c>
      <c r="U583" s="132">
        <v>38</v>
      </c>
      <c r="V583" s="58">
        <v>14</v>
      </c>
      <c r="W583" s="58">
        <v>16</v>
      </c>
      <c r="X583" s="58">
        <v>17</v>
      </c>
      <c r="Y583" s="132">
        <v>13</v>
      </c>
      <c r="Z583" s="61">
        <v>29</v>
      </c>
      <c r="AA583" s="59">
        <v>23</v>
      </c>
      <c r="AB583" s="59">
        <v>24</v>
      </c>
      <c r="AC583" s="132">
        <v>28</v>
      </c>
      <c r="AD583" s="61">
        <v>31</v>
      </c>
      <c r="AE583" s="59">
        <v>18</v>
      </c>
      <c r="AF583" s="59">
        <v>27</v>
      </c>
      <c r="AG583" s="132">
        <v>25</v>
      </c>
      <c r="AH583" s="61">
        <v>1</v>
      </c>
      <c r="AI583" s="132">
        <v>1</v>
      </c>
      <c r="AJ583" s="64">
        <f>IFERROR(VLOOKUP($B583,STOCK!$A:$H,3,0)," ")</f>
        <v>54</v>
      </c>
      <c r="AK583" s="65">
        <f>IFERROR(VLOOKUP($B583,STOCK!$A:$H,4,0)," ")</f>
        <v>51</v>
      </c>
      <c r="AL583" s="65">
        <f>IFERROR(VLOOKUP($B583,STOCK!$A:$H,5,0)," ")</f>
        <v>28</v>
      </c>
      <c r="AM583" s="65">
        <f>IFERROR(VLOOKUP($B583,STOCK!$A:$H,6,0)," ")</f>
        <v>118</v>
      </c>
      <c r="AN583" s="65">
        <f>IFERROR(VLOOKUP($B583,STOCK!$A:$H,7,0)," ")</f>
        <v>54</v>
      </c>
      <c r="AO583" s="65">
        <f>IFERROR(VLOOKUP($B583,STOCK!$A:$H,8,0)," ")</f>
        <v>11</v>
      </c>
      <c r="AP583" s="62">
        <f t="shared" si="117"/>
        <v>32.400000000000006</v>
      </c>
      <c r="AQ583" s="50">
        <f t="shared" si="118"/>
        <v>40.263157894736842</v>
      </c>
      <c r="AR583" s="50">
        <f t="shared" si="119"/>
        <v>64.615384615384613</v>
      </c>
      <c r="AS583" s="50">
        <f t="shared" si="120"/>
        <v>126.42857142857143</v>
      </c>
      <c r="AT583" s="50">
        <f t="shared" si="121"/>
        <v>64.800000000000011</v>
      </c>
      <c r="AU583" s="63">
        <f t="shared" si="128"/>
        <v>330</v>
      </c>
      <c r="AV583" s="67">
        <v>15900</v>
      </c>
      <c r="AW583" s="133">
        <v>15475.400600000001</v>
      </c>
      <c r="AX583" s="49">
        <v>18500</v>
      </c>
      <c r="AY583" s="51">
        <f t="shared" si="122"/>
        <v>0.16352201257861632</v>
      </c>
      <c r="AZ583" s="51">
        <f t="shared" si="123"/>
        <v>0.14054054054054055</v>
      </c>
      <c r="BA583" s="49">
        <v>17900</v>
      </c>
      <c r="BB583" s="52">
        <v>3</v>
      </c>
      <c r="BC583" s="51">
        <f t="shared" si="124"/>
        <v>0.12578616352201255</v>
      </c>
      <c r="BD583" s="51">
        <f t="shared" si="125"/>
        <v>0.11173184357541899</v>
      </c>
      <c r="BE583" s="49">
        <v>17500</v>
      </c>
      <c r="BF583" s="52">
        <v>6</v>
      </c>
      <c r="BG583" s="51">
        <f t="shared" si="126"/>
        <v>0.10062893081761004</v>
      </c>
      <c r="BH583" s="51">
        <f t="shared" si="127"/>
        <v>9.1428571428571428E-2</v>
      </c>
      <c r="BI583" s="282">
        <f t="shared" si="129"/>
        <v>155</v>
      </c>
    </row>
    <row r="584" spans="1:61" hidden="1">
      <c r="A584" s="54" t="s">
        <v>150</v>
      </c>
      <c r="B584" s="55" t="s">
        <v>1986</v>
      </c>
      <c r="C584" s="55" t="s">
        <v>1987</v>
      </c>
      <c r="D584" s="44" t="s">
        <v>1988</v>
      </c>
      <c r="E584" s="56">
        <v>12</v>
      </c>
      <c r="F584" s="46" t="s">
        <v>5814</v>
      </c>
      <c r="G584" s="47" t="s">
        <v>5814</v>
      </c>
      <c r="H584" s="47" t="s">
        <v>6044</v>
      </c>
      <c r="I584" s="48" t="s">
        <v>6058</v>
      </c>
      <c r="J584" s="48" t="s">
        <v>6058</v>
      </c>
      <c r="K584" s="48" t="s">
        <v>6059</v>
      </c>
      <c r="L584" s="45">
        <v>66</v>
      </c>
      <c r="M584" s="47" t="s">
        <v>5869</v>
      </c>
      <c r="N584" s="60">
        <v>26</v>
      </c>
      <c r="O584" s="58">
        <v>21</v>
      </c>
      <c r="P584" s="58">
        <v>39</v>
      </c>
      <c r="Q584" s="132">
        <v>28</v>
      </c>
      <c r="R584" s="60">
        <v>19</v>
      </c>
      <c r="S584" s="58">
        <v>23</v>
      </c>
      <c r="T584" s="58">
        <v>21</v>
      </c>
      <c r="U584" s="132">
        <v>25</v>
      </c>
      <c r="V584" s="58">
        <v>3</v>
      </c>
      <c r="W584" s="58">
        <v>3</v>
      </c>
      <c r="X584" s="58">
        <v>12</v>
      </c>
      <c r="Y584" s="132">
        <v>8</v>
      </c>
      <c r="Z584" s="61">
        <v>7</v>
      </c>
      <c r="AA584" s="59">
        <v>19</v>
      </c>
      <c r="AB584" s="59">
        <v>14</v>
      </c>
      <c r="AC584" s="132">
        <v>21</v>
      </c>
      <c r="AD584" s="61">
        <v>4</v>
      </c>
      <c r="AE584" s="59">
        <v>19</v>
      </c>
      <c r="AF584" s="59">
        <v>18</v>
      </c>
      <c r="AG584" s="132">
        <v>13</v>
      </c>
      <c r="AH584" s="61">
        <v>1</v>
      </c>
      <c r="AI584" s="132">
        <v>3</v>
      </c>
      <c r="AJ584" s="64">
        <f>IFERROR(VLOOKUP($B584,STOCK!$A:$H,3,0)," ")</f>
        <v>53</v>
      </c>
      <c r="AK584" s="65">
        <f>IFERROR(VLOOKUP($B584,STOCK!$A:$H,4,0)," ")</f>
        <v>19</v>
      </c>
      <c r="AL584" s="65">
        <f>IFERROR(VLOOKUP($B584,STOCK!$A:$H,5,0)," ")</f>
        <v>22</v>
      </c>
      <c r="AM584" s="65">
        <f>IFERROR(VLOOKUP($B584,STOCK!$A:$H,6,0)," ")</f>
        <v>27</v>
      </c>
      <c r="AN584" s="65">
        <f>IFERROR(VLOOKUP($B584,STOCK!$A:$H,7,0)," ")</f>
        <v>25</v>
      </c>
      <c r="AO584" s="65">
        <f>IFERROR(VLOOKUP($B584,STOCK!$A:$H,8,0)," ")</f>
        <v>11</v>
      </c>
      <c r="AP584" s="62">
        <f t="shared" si="117"/>
        <v>56.785714285714285</v>
      </c>
      <c r="AQ584" s="50">
        <f t="shared" si="118"/>
        <v>22.8</v>
      </c>
      <c r="AR584" s="50">
        <f t="shared" si="119"/>
        <v>82.5</v>
      </c>
      <c r="AS584" s="50">
        <f t="shared" si="120"/>
        <v>38.571428571428577</v>
      </c>
      <c r="AT584" s="50">
        <f t="shared" si="121"/>
        <v>57.692307692307693</v>
      </c>
      <c r="AU584" s="63">
        <f t="shared" si="128"/>
        <v>110</v>
      </c>
      <c r="AV584" s="67">
        <v>12750.00001</v>
      </c>
      <c r="AW584" s="133">
        <v>12749.996929999999</v>
      </c>
      <c r="AX584" s="49">
        <v>14500</v>
      </c>
      <c r="AY584" s="51">
        <f t="shared" si="122"/>
        <v>0.13725490106881977</v>
      </c>
      <c r="AZ584" s="51">
        <f t="shared" si="123"/>
        <v>0.12068965448275863</v>
      </c>
      <c r="BA584" s="49">
        <v>14250</v>
      </c>
      <c r="BB584" s="52">
        <v>3</v>
      </c>
      <c r="BC584" s="51">
        <f t="shared" si="124"/>
        <v>0.11764705794694352</v>
      </c>
      <c r="BD584" s="51">
        <f t="shared" si="125"/>
        <v>0.10526315719298247</v>
      </c>
      <c r="BE584" s="49">
        <v>13900</v>
      </c>
      <c r="BF584" s="52">
        <v>6</v>
      </c>
      <c r="BG584" s="51">
        <f t="shared" si="126"/>
        <v>9.0196077576316869E-2</v>
      </c>
      <c r="BH584" s="51">
        <f t="shared" si="127"/>
        <v>8.273381223021585E-2</v>
      </c>
      <c r="BI584" s="282">
        <f t="shared" si="129"/>
        <v>98</v>
      </c>
    </row>
    <row r="585" spans="1:61" hidden="1">
      <c r="A585" s="54" t="s">
        <v>150</v>
      </c>
      <c r="B585" s="55" t="s">
        <v>1989</v>
      </c>
      <c r="C585" s="55" t="s">
        <v>1990</v>
      </c>
      <c r="D585" s="44" t="s">
        <v>1991</v>
      </c>
      <c r="E585" s="56">
        <v>8</v>
      </c>
      <c r="F585" s="46" t="s">
        <v>5814</v>
      </c>
      <c r="G585" s="47" t="s">
        <v>5814</v>
      </c>
      <c r="H585" s="47" t="s">
        <v>6044</v>
      </c>
      <c r="I585" s="48" t="s">
        <v>6058</v>
      </c>
      <c r="J585" s="48" t="s">
        <v>6058</v>
      </c>
      <c r="K585" s="48" t="s">
        <v>6059</v>
      </c>
      <c r="L585" s="45">
        <v>66</v>
      </c>
      <c r="M585" s="47" t="s">
        <v>5869</v>
      </c>
      <c r="N585" s="60">
        <v>28</v>
      </c>
      <c r="O585" s="58">
        <v>25</v>
      </c>
      <c r="P585" s="58">
        <v>30</v>
      </c>
      <c r="Q585" s="132">
        <v>28</v>
      </c>
      <c r="R585" s="60">
        <v>19</v>
      </c>
      <c r="S585" s="58">
        <v>27</v>
      </c>
      <c r="T585" s="58">
        <v>14</v>
      </c>
      <c r="U585" s="132">
        <v>15</v>
      </c>
      <c r="V585" s="58">
        <v>5</v>
      </c>
      <c r="W585" s="58">
        <v>14</v>
      </c>
      <c r="X585" s="58">
        <v>9</v>
      </c>
      <c r="Y585" s="132">
        <v>5</v>
      </c>
      <c r="Z585" s="61">
        <v>0</v>
      </c>
      <c r="AA585" s="59">
        <v>8</v>
      </c>
      <c r="AB585" s="59">
        <v>8</v>
      </c>
      <c r="AC585" s="132">
        <v>10</v>
      </c>
      <c r="AD585" s="61">
        <v>9</v>
      </c>
      <c r="AE585" s="59">
        <v>6</v>
      </c>
      <c r="AF585" s="59">
        <v>2</v>
      </c>
      <c r="AG585" s="132">
        <v>11</v>
      </c>
      <c r="AH585" s="61">
        <v>2</v>
      </c>
      <c r="AI585" s="132">
        <v>3</v>
      </c>
      <c r="AJ585" s="64">
        <f>IFERROR(VLOOKUP($B585,STOCK!$A:$H,3,0)," ")</f>
        <v>32</v>
      </c>
      <c r="AK585" s="65">
        <f>IFERROR(VLOOKUP($B585,STOCK!$A:$H,4,0)," ")</f>
        <v>16</v>
      </c>
      <c r="AL585" s="65">
        <f>IFERROR(VLOOKUP($B585,STOCK!$A:$H,5,0)," ")</f>
        <v>23</v>
      </c>
      <c r="AM585" s="65">
        <f>IFERROR(VLOOKUP($B585,STOCK!$A:$H,6,0)," ")</f>
        <v>10</v>
      </c>
      <c r="AN585" s="65">
        <f>IFERROR(VLOOKUP($B585,STOCK!$A:$H,7,0)," ")</f>
        <v>14</v>
      </c>
      <c r="AO585" s="65">
        <f>IFERROR(VLOOKUP($B585,STOCK!$A:$H,8,0)," ")</f>
        <v>3</v>
      </c>
      <c r="AP585" s="62">
        <f t="shared" si="117"/>
        <v>34.285714285714285</v>
      </c>
      <c r="AQ585" s="50">
        <f t="shared" si="118"/>
        <v>32</v>
      </c>
      <c r="AR585" s="50">
        <f t="shared" si="119"/>
        <v>138</v>
      </c>
      <c r="AS585" s="50">
        <f t="shared" si="120"/>
        <v>30</v>
      </c>
      <c r="AT585" s="50">
        <f t="shared" si="121"/>
        <v>38.18181818181818</v>
      </c>
      <c r="AU585" s="63">
        <f t="shared" si="128"/>
        <v>30</v>
      </c>
      <c r="AV585" s="67">
        <v>15900</v>
      </c>
      <c r="AW585" s="133">
        <v>15467.03543</v>
      </c>
      <c r="AX585" s="49">
        <v>18500</v>
      </c>
      <c r="AY585" s="51">
        <f t="shared" si="122"/>
        <v>0.16352201257861632</v>
      </c>
      <c r="AZ585" s="51">
        <f t="shared" si="123"/>
        <v>0.14054054054054055</v>
      </c>
      <c r="BA585" s="49">
        <v>17900</v>
      </c>
      <c r="BB585" s="52">
        <v>3</v>
      </c>
      <c r="BC585" s="51">
        <f t="shared" si="124"/>
        <v>0.12578616352201255</v>
      </c>
      <c r="BD585" s="51">
        <f t="shared" si="125"/>
        <v>0.11173184357541899</v>
      </c>
      <c r="BE585" s="49">
        <v>17500</v>
      </c>
      <c r="BF585" s="52">
        <v>6</v>
      </c>
      <c r="BG585" s="51">
        <f t="shared" si="126"/>
        <v>0.10062893081761004</v>
      </c>
      <c r="BH585" s="51">
        <f t="shared" si="127"/>
        <v>9.1428571428571428E-2</v>
      </c>
      <c r="BI585" s="282">
        <f t="shared" si="129"/>
        <v>72</v>
      </c>
    </row>
    <row r="586" spans="1:61" hidden="1">
      <c r="A586" s="54" t="s">
        <v>150</v>
      </c>
      <c r="B586" s="55" t="s">
        <v>1992</v>
      </c>
      <c r="C586" s="55" t="s">
        <v>1993</v>
      </c>
      <c r="D586" s="44" t="s">
        <v>1994</v>
      </c>
      <c r="E586" s="56">
        <v>12</v>
      </c>
      <c r="F586" s="46" t="s">
        <v>5814</v>
      </c>
      <c r="G586" s="47" t="s">
        <v>5814</v>
      </c>
      <c r="H586" s="47" t="s">
        <v>6044</v>
      </c>
      <c r="I586" s="48" t="s">
        <v>6058</v>
      </c>
      <c r="J586" s="48" t="s">
        <v>6058</v>
      </c>
      <c r="K586" s="48" t="s">
        <v>6059</v>
      </c>
      <c r="L586" s="45">
        <v>66</v>
      </c>
      <c r="M586" s="47" t="s">
        <v>5869</v>
      </c>
      <c r="N586" s="60">
        <v>17</v>
      </c>
      <c r="O586" s="58">
        <v>5</v>
      </c>
      <c r="P586" s="58">
        <v>20</v>
      </c>
      <c r="Q586" s="132">
        <v>25</v>
      </c>
      <c r="R586" s="60">
        <v>23</v>
      </c>
      <c r="S586" s="58">
        <v>17</v>
      </c>
      <c r="T586" s="58">
        <v>18</v>
      </c>
      <c r="U586" s="132">
        <v>14</v>
      </c>
      <c r="V586" s="58">
        <v>2</v>
      </c>
      <c r="W586" s="58">
        <v>3</v>
      </c>
      <c r="X586" s="58">
        <v>7</v>
      </c>
      <c r="Y586" s="132">
        <v>3</v>
      </c>
      <c r="Z586" s="61">
        <v>32</v>
      </c>
      <c r="AA586" s="59">
        <v>6</v>
      </c>
      <c r="AB586" s="59">
        <v>12</v>
      </c>
      <c r="AC586" s="132">
        <v>0</v>
      </c>
      <c r="AD586" s="61">
        <v>12</v>
      </c>
      <c r="AE586" s="59">
        <v>3</v>
      </c>
      <c r="AF586" s="59">
        <v>12</v>
      </c>
      <c r="AG586" s="132">
        <v>7</v>
      </c>
      <c r="AH586" s="61">
        <v>0</v>
      </c>
      <c r="AI586" s="132">
        <v>0</v>
      </c>
      <c r="AJ586" s="64">
        <f>IFERROR(VLOOKUP($B586,STOCK!$A:$H,3,0)," ")</f>
        <v>18</v>
      </c>
      <c r="AK586" s="65">
        <f>IFERROR(VLOOKUP($B586,STOCK!$A:$H,4,0)," ")</f>
        <v>28</v>
      </c>
      <c r="AL586" s="65">
        <f>IFERROR(VLOOKUP($B586,STOCK!$A:$H,5,0)," ")</f>
        <v>8</v>
      </c>
      <c r="AM586" s="65">
        <f>IFERROR(VLOOKUP($B586,STOCK!$A:$H,6,0)," ")</f>
        <v>24</v>
      </c>
      <c r="AN586" s="65">
        <f>IFERROR(VLOOKUP($B586,STOCK!$A:$H,7,0)," ")</f>
        <v>21</v>
      </c>
      <c r="AO586" s="65">
        <f>IFERROR(VLOOKUP($B586,STOCK!$A:$H,8,0)," ")</f>
        <v>12</v>
      </c>
      <c r="AP586" s="62">
        <f t="shared" si="117"/>
        <v>21.599999999999998</v>
      </c>
      <c r="AQ586" s="50">
        <f t="shared" si="118"/>
        <v>60</v>
      </c>
      <c r="AR586" s="50">
        <f t="shared" si="119"/>
        <v>80</v>
      </c>
      <c r="AS586" s="50" t="str">
        <f t="shared" si="120"/>
        <v>SV</v>
      </c>
      <c r="AT586" s="50">
        <f t="shared" si="121"/>
        <v>90</v>
      </c>
      <c r="AU586" s="63" t="str">
        <f t="shared" si="128"/>
        <v>SV</v>
      </c>
      <c r="AV586" s="67">
        <v>12925</v>
      </c>
      <c r="AW586" s="133">
        <v>12755.0093</v>
      </c>
      <c r="AX586" s="49">
        <v>14900</v>
      </c>
      <c r="AY586" s="51">
        <f t="shared" si="122"/>
        <v>0.15280464216634426</v>
      </c>
      <c r="AZ586" s="51">
        <f t="shared" si="123"/>
        <v>0.1325503355704698</v>
      </c>
      <c r="BA586" s="49">
        <v>14500</v>
      </c>
      <c r="BB586" s="52">
        <v>3</v>
      </c>
      <c r="BC586" s="51">
        <f t="shared" si="124"/>
        <v>0.12185686653771755</v>
      </c>
      <c r="BD586" s="51">
        <f t="shared" si="125"/>
        <v>0.10862068965517241</v>
      </c>
      <c r="BE586" s="49">
        <v>13900</v>
      </c>
      <c r="BF586" s="52">
        <v>6</v>
      </c>
      <c r="BG586" s="51">
        <f t="shared" si="126"/>
        <v>7.5435203094777581E-2</v>
      </c>
      <c r="BH586" s="51">
        <f t="shared" si="127"/>
        <v>7.0143884892086325E-2</v>
      </c>
      <c r="BI586" s="282">
        <f t="shared" si="129"/>
        <v>49</v>
      </c>
    </row>
    <row r="587" spans="1:61" hidden="1">
      <c r="A587" s="54" t="s">
        <v>150</v>
      </c>
      <c r="B587" s="55" t="s">
        <v>1995</v>
      </c>
      <c r="C587" s="55" t="s">
        <v>1996</v>
      </c>
      <c r="D587" s="44" t="s">
        <v>1997</v>
      </c>
      <c r="E587" s="56">
        <v>6</v>
      </c>
      <c r="F587" s="46" t="s">
        <v>5814</v>
      </c>
      <c r="G587" s="47" t="s">
        <v>5814</v>
      </c>
      <c r="H587" s="47" t="s">
        <v>6044</v>
      </c>
      <c r="I587" s="48" t="s">
        <v>6060</v>
      </c>
      <c r="J587" s="48" t="s">
        <v>6060</v>
      </c>
      <c r="K587" s="48" t="s">
        <v>6061</v>
      </c>
      <c r="L587" s="45">
        <v>165</v>
      </c>
      <c r="M587" s="47" t="s">
        <v>5821</v>
      </c>
      <c r="N587" s="60">
        <v>526</v>
      </c>
      <c r="O587" s="58">
        <v>978</v>
      </c>
      <c r="P587" s="58">
        <v>319</v>
      </c>
      <c r="Q587" s="132">
        <v>222</v>
      </c>
      <c r="R587" s="60">
        <v>574</v>
      </c>
      <c r="S587" s="58">
        <v>870</v>
      </c>
      <c r="T587" s="58">
        <v>713</v>
      </c>
      <c r="U587" s="132">
        <v>690</v>
      </c>
      <c r="V587" s="58">
        <v>384</v>
      </c>
      <c r="W587" s="58">
        <v>476</v>
      </c>
      <c r="X587" s="58">
        <v>214</v>
      </c>
      <c r="Y587" s="132">
        <v>163</v>
      </c>
      <c r="Z587" s="61">
        <v>471</v>
      </c>
      <c r="AA587" s="59">
        <v>660</v>
      </c>
      <c r="AB587" s="59">
        <v>327</v>
      </c>
      <c r="AC587" s="132">
        <v>287</v>
      </c>
      <c r="AD587" s="61">
        <v>407</v>
      </c>
      <c r="AE587" s="59">
        <v>446</v>
      </c>
      <c r="AF587" s="59">
        <v>244</v>
      </c>
      <c r="AG587" s="132">
        <v>186</v>
      </c>
      <c r="AH587" s="61">
        <v>13</v>
      </c>
      <c r="AI587" s="132">
        <v>42</v>
      </c>
      <c r="AJ587" s="64">
        <f>IFERROR(VLOOKUP($B587,STOCK!$A:$H,3,0)," ")</f>
        <v>1663</v>
      </c>
      <c r="AK587" s="65">
        <f>IFERROR(VLOOKUP($B587,STOCK!$A:$H,4,0)," ")</f>
        <v>980</v>
      </c>
      <c r="AL587" s="65">
        <f>IFERROR(VLOOKUP($B587,STOCK!$A:$H,5,0)," ")</f>
        <v>349</v>
      </c>
      <c r="AM587" s="65">
        <f>IFERROR(VLOOKUP($B587,STOCK!$A:$H,6,0)," ")</f>
        <v>512</v>
      </c>
      <c r="AN587" s="65">
        <f>IFERROR(VLOOKUP($B587,STOCK!$A:$H,7,0)," ")</f>
        <v>456</v>
      </c>
      <c r="AO587" s="65">
        <f>IFERROR(VLOOKUP($B587,STOCK!$A:$H,8,0)," ")</f>
        <v>455</v>
      </c>
      <c r="AP587" s="62">
        <f t="shared" si="117"/>
        <v>224.72972972972971</v>
      </c>
      <c r="AQ587" s="50">
        <f t="shared" si="118"/>
        <v>42.608695652173914</v>
      </c>
      <c r="AR587" s="50">
        <f t="shared" si="119"/>
        <v>64.233128834355824</v>
      </c>
      <c r="AS587" s="50">
        <f t="shared" si="120"/>
        <v>53.519163763066203</v>
      </c>
      <c r="AT587" s="50">
        <f t="shared" si="121"/>
        <v>73.548387096774192</v>
      </c>
      <c r="AU587" s="63">
        <f t="shared" si="128"/>
        <v>325</v>
      </c>
      <c r="AV587" s="67">
        <v>4582.9999600000001</v>
      </c>
      <c r="AW587" s="133">
        <v>4582.9998500000002</v>
      </c>
      <c r="AX587" s="49">
        <v>5750</v>
      </c>
      <c r="AY587" s="51">
        <f t="shared" si="122"/>
        <v>0.25463671180132419</v>
      </c>
      <c r="AZ587" s="51">
        <f t="shared" si="123"/>
        <v>0.20295652869565214</v>
      </c>
      <c r="BA587" s="49">
        <v>5650</v>
      </c>
      <c r="BB587" s="52">
        <v>6</v>
      </c>
      <c r="BC587" s="51">
        <f t="shared" si="124"/>
        <v>0.23281694290043142</v>
      </c>
      <c r="BD587" s="51">
        <f t="shared" si="125"/>
        <v>0.18884956460176988</v>
      </c>
      <c r="BE587" s="49">
        <v>5500</v>
      </c>
      <c r="BF587" s="52">
        <v>12</v>
      </c>
      <c r="BG587" s="51">
        <f t="shared" si="126"/>
        <v>0.20008728954909261</v>
      </c>
      <c r="BH587" s="51">
        <f t="shared" si="127"/>
        <v>0.16672727999999998</v>
      </c>
      <c r="BI587" s="282">
        <f t="shared" si="129"/>
        <v>1590</v>
      </c>
    </row>
    <row r="588" spans="1:61" hidden="1">
      <c r="A588" s="54" t="s">
        <v>150</v>
      </c>
      <c r="B588" s="55" t="s">
        <v>1998</v>
      </c>
      <c r="C588" s="55" t="s">
        <v>1999</v>
      </c>
      <c r="D588" s="44" t="s">
        <v>2000</v>
      </c>
      <c r="E588" s="56">
        <v>6</v>
      </c>
      <c r="F588" s="46" t="s">
        <v>5814</v>
      </c>
      <c r="G588" s="47" t="s">
        <v>5814</v>
      </c>
      <c r="H588" s="47" t="s">
        <v>6044</v>
      </c>
      <c r="I588" s="48" t="s">
        <v>6060</v>
      </c>
      <c r="J588" s="48" t="s">
        <v>6060</v>
      </c>
      <c r="K588" s="48" t="s">
        <v>6061</v>
      </c>
      <c r="L588" s="45">
        <v>165</v>
      </c>
      <c r="M588" s="47" t="s">
        <v>5821</v>
      </c>
      <c r="N588" s="60">
        <v>174</v>
      </c>
      <c r="O588" s="58">
        <v>318</v>
      </c>
      <c r="P588" s="58">
        <v>90</v>
      </c>
      <c r="Q588" s="132">
        <v>102</v>
      </c>
      <c r="R588" s="60">
        <v>224</v>
      </c>
      <c r="S588" s="58">
        <v>307</v>
      </c>
      <c r="T588" s="58">
        <v>240</v>
      </c>
      <c r="U588" s="132">
        <v>219</v>
      </c>
      <c r="V588" s="58">
        <v>68</v>
      </c>
      <c r="W588" s="58">
        <v>62</v>
      </c>
      <c r="X588" s="58">
        <v>48</v>
      </c>
      <c r="Y588" s="132">
        <v>29</v>
      </c>
      <c r="Z588" s="61">
        <v>96</v>
      </c>
      <c r="AA588" s="59">
        <v>158</v>
      </c>
      <c r="AB588" s="59">
        <v>91</v>
      </c>
      <c r="AC588" s="132">
        <v>88</v>
      </c>
      <c r="AD588" s="61">
        <v>163</v>
      </c>
      <c r="AE588" s="59">
        <v>66</v>
      </c>
      <c r="AF588" s="59">
        <v>45</v>
      </c>
      <c r="AG588" s="132">
        <v>45</v>
      </c>
      <c r="AH588" s="61">
        <v>3</v>
      </c>
      <c r="AI588" s="132">
        <v>4</v>
      </c>
      <c r="AJ588" s="64">
        <f>IFERROR(VLOOKUP($B588,STOCK!$A:$H,3,0)," ")</f>
        <v>212</v>
      </c>
      <c r="AK588" s="65">
        <f>IFERROR(VLOOKUP($B588,STOCK!$A:$H,4,0)," ")</f>
        <v>291</v>
      </c>
      <c r="AL588" s="65">
        <f>IFERROR(VLOOKUP($B588,STOCK!$A:$H,5,0)," ")</f>
        <v>69</v>
      </c>
      <c r="AM588" s="65">
        <f>IFERROR(VLOOKUP($B588,STOCK!$A:$H,6,0)," ")</f>
        <v>170</v>
      </c>
      <c r="AN588" s="65">
        <f>IFERROR(VLOOKUP($B588,STOCK!$A:$H,7,0)," ")</f>
        <v>123</v>
      </c>
      <c r="AO588" s="65">
        <f>IFERROR(VLOOKUP($B588,STOCK!$A:$H,8,0)," ")</f>
        <v>116</v>
      </c>
      <c r="AP588" s="62">
        <f t="shared" si="117"/>
        <v>62.352941176470594</v>
      </c>
      <c r="AQ588" s="50">
        <f t="shared" si="118"/>
        <v>39.863013698630134</v>
      </c>
      <c r="AR588" s="50">
        <f t="shared" si="119"/>
        <v>71.379310344827587</v>
      </c>
      <c r="AS588" s="50">
        <f t="shared" si="120"/>
        <v>57.954545454545453</v>
      </c>
      <c r="AT588" s="50">
        <f t="shared" si="121"/>
        <v>82</v>
      </c>
      <c r="AU588" s="63">
        <f t="shared" si="128"/>
        <v>870</v>
      </c>
      <c r="AV588" s="67">
        <v>4582.9999600000001</v>
      </c>
      <c r="AW588" s="133">
        <v>4582.9996300000003</v>
      </c>
      <c r="AX588" s="49">
        <v>5750</v>
      </c>
      <c r="AY588" s="51">
        <f t="shared" si="122"/>
        <v>0.25463671180132419</v>
      </c>
      <c r="AZ588" s="51">
        <f t="shared" si="123"/>
        <v>0.20295652869565214</v>
      </c>
      <c r="BA588" s="49">
        <v>5650</v>
      </c>
      <c r="BB588" s="52">
        <v>6</v>
      </c>
      <c r="BC588" s="51">
        <f t="shared" si="124"/>
        <v>0.23281694290043142</v>
      </c>
      <c r="BD588" s="51">
        <f t="shared" si="125"/>
        <v>0.18884956460176988</v>
      </c>
      <c r="BE588" s="49">
        <v>5500</v>
      </c>
      <c r="BF588" s="52">
        <v>12</v>
      </c>
      <c r="BG588" s="51">
        <f t="shared" si="126"/>
        <v>0.20008728954909261</v>
      </c>
      <c r="BH588" s="51">
        <f t="shared" si="127"/>
        <v>0.16672727999999998</v>
      </c>
      <c r="BI588" s="282">
        <f t="shared" si="129"/>
        <v>487</v>
      </c>
    </row>
    <row r="589" spans="1:61" hidden="1">
      <c r="A589" s="54" t="s">
        <v>150</v>
      </c>
      <c r="B589" s="55" t="s">
        <v>2001</v>
      </c>
      <c r="C589" s="55" t="s">
        <v>2002</v>
      </c>
      <c r="D589" s="44" t="s">
        <v>2003</v>
      </c>
      <c r="E589" s="56">
        <v>6</v>
      </c>
      <c r="F589" s="46" t="s">
        <v>5814</v>
      </c>
      <c r="G589" s="47" t="s">
        <v>5814</v>
      </c>
      <c r="H589" s="47" t="s">
        <v>6044</v>
      </c>
      <c r="I589" s="48" t="s">
        <v>6060</v>
      </c>
      <c r="J589" s="48" t="s">
        <v>6060</v>
      </c>
      <c r="K589" s="48" t="s">
        <v>6061</v>
      </c>
      <c r="L589" s="45">
        <v>165</v>
      </c>
      <c r="M589" s="47" t="s">
        <v>5821</v>
      </c>
      <c r="N589" s="60">
        <v>97</v>
      </c>
      <c r="O589" s="58">
        <v>91</v>
      </c>
      <c r="P589" s="58">
        <v>43</v>
      </c>
      <c r="Q589" s="132">
        <v>34</v>
      </c>
      <c r="R589" s="60">
        <v>171</v>
      </c>
      <c r="S589" s="58">
        <v>211</v>
      </c>
      <c r="T589" s="58">
        <v>181</v>
      </c>
      <c r="U589" s="132">
        <v>138</v>
      </c>
      <c r="V589" s="58">
        <v>76</v>
      </c>
      <c r="W589" s="58">
        <v>103</v>
      </c>
      <c r="X589" s="58">
        <v>56</v>
      </c>
      <c r="Y589" s="132">
        <v>46</v>
      </c>
      <c r="Z589" s="61">
        <v>38</v>
      </c>
      <c r="AA589" s="59">
        <v>61</v>
      </c>
      <c r="AB589" s="59">
        <v>35</v>
      </c>
      <c r="AC589" s="132">
        <v>33</v>
      </c>
      <c r="AD589" s="61">
        <v>77</v>
      </c>
      <c r="AE589" s="59">
        <v>79</v>
      </c>
      <c r="AF589" s="59">
        <v>42</v>
      </c>
      <c r="AG589" s="132">
        <v>42</v>
      </c>
      <c r="AH589" s="61">
        <v>5</v>
      </c>
      <c r="AI589" s="132">
        <v>11</v>
      </c>
      <c r="AJ589" s="64">
        <f>IFERROR(VLOOKUP($B589,STOCK!$A:$H,3,0)," ")</f>
        <v>64</v>
      </c>
      <c r="AK589" s="65">
        <f>IFERROR(VLOOKUP($B589,STOCK!$A:$H,4,0)," ")</f>
        <v>282</v>
      </c>
      <c r="AL589" s="65">
        <f>IFERROR(VLOOKUP($B589,STOCK!$A:$H,5,0)," ")</f>
        <v>94</v>
      </c>
      <c r="AM589" s="65">
        <f>IFERROR(VLOOKUP($B589,STOCK!$A:$H,6,0)," ")</f>
        <v>50</v>
      </c>
      <c r="AN589" s="65">
        <f>IFERROR(VLOOKUP($B589,STOCK!$A:$H,7,0)," ")</f>
        <v>58</v>
      </c>
      <c r="AO589" s="65">
        <f>IFERROR(VLOOKUP($B589,STOCK!$A:$H,8,0)," ")</f>
        <v>54</v>
      </c>
      <c r="AP589" s="62">
        <f t="shared" si="117"/>
        <v>56.470588235294116</v>
      </c>
      <c r="AQ589" s="50">
        <f t="shared" si="118"/>
        <v>61.304347826086961</v>
      </c>
      <c r="AR589" s="50">
        <f t="shared" si="119"/>
        <v>61.304347826086961</v>
      </c>
      <c r="AS589" s="50">
        <f t="shared" si="120"/>
        <v>45.454545454545453</v>
      </c>
      <c r="AT589" s="50">
        <f t="shared" si="121"/>
        <v>41.428571428571431</v>
      </c>
      <c r="AU589" s="63">
        <f t="shared" si="128"/>
        <v>147.27272727272728</v>
      </c>
      <c r="AV589" s="67">
        <v>4582.9999600000001</v>
      </c>
      <c r="AW589" s="133">
        <v>4582.9572799999996</v>
      </c>
      <c r="AX589" s="49">
        <v>5750</v>
      </c>
      <c r="AY589" s="51">
        <f t="shared" si="122"/>
        <v>0.25463671180132419</v>
      </c>
      <c r="AZ589" s="51">
        <f t="shared" si="123"/>
        <v>0.20295652869565214</v>
      </c>
      <c r="BA589" s="49">
        <v>5650</v>
      </c>
      <c r="BB589" s="52">
        <v>6</v>
      </c>
      <c r="BC589" s="51">
        <f t="shared" si="124"/>
        <v>0.23281694290043142</v>
      </c>
      <c r="BD589" s="51">
        <f t="shared" si="125"/>
        <v>0.18884956460176988</v>
      </c>
      <c r="BE589" s="49">
        <v>5500</v>
      </c>
      <c r="BF589" s="52">
        <v>12</v>
      </c>
      <c r="BG589" s="51">
        <f t="shared" si="126"/>
        <v>0.20008728954909261</v>
      </c>
      <c r="BH589" s="51">
        <f t="shared" si="127"/>
        <v>0.16672727999999998</v>
      </c>
      <c r="BI589" s="282">
        <f t="shared" si="129"/>
        <v>304</v>
      </c>
    </row>
    <row r="590" spans="1:61" hidden="1">
      <c r="A590" s="54" t="s">
        <v>150</v>
      </c>
      <c r="B590" s="55" t="s">
        <v>2004</v>
      </c>
      <c r="C590" s="55" t="s">
        <v>2005</v>
      </c>
      <c r="D590" s="44" t="s">
        <v>2006</v>
      </c>
      <c r="E590" s="56">
        <v>6</v>
      </c>
      <c r="F590" s="46" t="s">
        <v>5814</v>
      </c>
      <c r="G590" s="47" t="s">
        <v>5814</v>
      </c>
      <c r="H590" s="47" t="s">
        <v>6044</v>
      </c>
      <c r="I590" s="48" t="s">
        <v>6060</v>
      </c>
      <c r="J590" s="48" t="s">
        <v>6060</v>
      </c>
      <c r="K590" s="48" t="s">
        <v>6061</v>
      </c>
      <c r="L590" s="45">
        <v>165</v>
      </c>
      <c r="M590" s="47" t="s">
        <v>5821</v>
      </c>
      <c r="N590" s="60">
        <v>77</v>
      </c>
      <c r="O590" s="58">
        <v>176</v>
      </c>
      <c r="P590" s="58">
        <v>17</v>
      </c>
      <c r="Q590" s="132">
        <v>26</v>
      </c>
      <c r="R590" s="60">
        <v>111</v>
      </c>
      <c r="S590" s="58">
        <v>192</v>
      </c>
      <c r="T590" s="58">
        <v>73</v>
      </c>
      <c r="U590" s="132">
        <v>74</v>
      </c>
      <c r="V590" s="58">
        <v>30</v>
      </c>
      <c r="W590" s="58">
        <v>31</v>
      </c>
      <c r="X590" s="58">
        <v>15</v>
      </c>
      <c r="Y590" s="132">
        <v>11</v>
      </c>
      <c r="Z590" s="61">
        <v>18</v>
      </c>
      <c r="AA590" s="59">
        <v>35</v>
      </c>
      <c r="AB590" s="59">
        <v>36</v>
      </c>
      <c r="AC590" s="132">
        <v>40</v>
      </c>
      <c r="AD590" s="61">
        <v>49</v>
      </c>
      <c r="AE590" s="59">
        <v>59</v>
      </c>
      <c r="AF590" s="59">
        <v>28</v>
      </c>
      <c r="AG590" s="132">
        <v>23</v>
      </c>
      <c r="AH590" s="61">
        <v>0</v>
      </c>
      <c r="AI590" s="132">
        <v>3</v>
      </c>
      <c r="AJ590" s="64">
        <f>IFERROR(VLOOKUP($B590,STOCK!$A:$H,3,0)," ")</f>
        <v>214</v>
      </c>
      <c r="AK590" s="65">
        <f>IFERROR(VLOOKUP($B590,STOCK!$A:$H,4,0)," ")</f>
        <v>175</v>
      </c>
      <c r="AL590" s="65">
        <f>IFERROR(VLOOKUP($B590,STOCK!$A:$H,5,0)," ")</f>
        <v>33</v>
      </c>
      <c r="AM590" s="65">
        <f>IFERROR(VLOOKUP($B590,STOCK!$A:$H,6,0)," ")</f>
        <v>20</v>
      </c>
      <c r="AN590" s="65">
        <f>IFERROR(VLOOKUP($B590,STOCK!$A:$H,7,0)," ")</f>
        <v>65</v>
      </c>
      <c r="AO590" s="65">
        <f>IFERROR(VLOOKUP($B590,STOCK!$A:$H,8,0)," ")</f>
        <v>59</v>
      </c>
      <c r="AP590" s="62">
        <f t="shared" si="117"/>
        <v>246.92307692307691</v>
      </c>
      <c r="AQ590" s="50">
        <f t="shared" si="118"/>
        <v>70.945945945945951</v>
      </c>
      <c r="AR590" s="50">
        <f t="shared" si="119"/>
        <v>90</v>
      </c>
      <c r="AS590" s="50">
        <f t="shared" si="120"/>
        <v>15</v>
      </c>
      <c r="AT590" s="50">
        <f t="shared" si="121"/>
        <v>84.782608695652172</v>
      </c>
      <c r="AU590" s="63">
        <f t="shared" si="128"/>
        <v>590</v>
      </c>
      <c r="AV590" s="67">
        <v>4582.9999600000001</v>
      </c>
      <c r="AW590" s="133">
        <v>4556.2686400000002</v>
      </c>
      <c r="AX590" s="49">
        <v>5750</v>
      </c>
      <c r="AY590" s="51">
        <f t="shared" si="122"/>
        <v>0.25463671180132419</v>
      </c>
      <c r="AZ590" s="51">
        <f t="shared" si="123"/>
        <v>0.20295652869565214</v>
      </c>
      <c r="BA590" s="49">
        <v>5650</v>
      </c>
      <c r="BB590" s="52">
        <v>6</v>
      </c>
      <c r="BC590" s="51">
        <f t="shared" si="124"/>
        <v>0.23281694290043142</v>
      </c>
      <c r="BD590" s="51">
        <f t="shared" si="125"/>
        <v>0.18884956460176988</v>
      </c>
      <c r="BE590" s="49">
        <v>5500</v>
      </c>
      <c r="BF590" s="52">
        <v>12</v>
      </c>
      <c r="BG590" s="51">
        <f t="shared" si="126"/>
        <v>0.20008728954909261</v>
      </c>
      <c r="BH590" s="51">
        <f t="shared" si="127"/>
        <v>0.16672727999999998</v>
      </c>
      <c r="BI590" s="282">
        <f t="shared" si="129"/>
        <v>177</v>
      </c>
    </row>
    <row r="591" spans="1:61" hidden="1">
      <c r="A591" s="54" t="s">
        <v>150</v>
      </c>
      <c r="B591" s="55" t="s">
        <v>2007</v>
      </c>
      <c r="C591" s="55" t="s">
        <v>2008</v>
      </c>
      <c r="D591" s="44" t="s">
        <v>2009</v>
      </c>
      <c r="E591" s="56">
        <v>6</v>
      </c>
      <c r="F591" s="46" t="s">
        <v>5814</v>
      </c>
      <c r="G591" s="47" t="s">
        <v>5814</v>
      </c>
      <c r="H591" s="47" t="s">
        <v>6044</v>
      </c>
      <c r="I591" s="48" t="s">
        <v>6060</v>
      </c>
      <c r="J591" s="48" t="s">
        <v>6060</v>
      </c>
      <c r="K591" s="48" t="s">
        <v>6062</v>
      </c>
      <c r="L591" s="45">
        <v>50</v>
      </c>
      <c r="M591" s="47" t="s">
        <v>5830</v>
      </c>
      <c r="N591" s="60">
        <v>0</v>
      </c>
      <c r="O591" s="58">
        <v>0</v>
      </c>
      <c r="P591" s="58">
        <v>0</v>
      </c>
      <c r="Q591" s="132">
        <v>0</v>
      </c>
      <c r="R591" s="60">
        <v>0</v>
      </c>
      <c r="S591" s="58">
        <v>0</v>
      </c>
      <c r="T591" s="58">
        <v>0</v>
      </c>
      <c r="U591" s="132">
        <v>0</v>
      </c>
      <c r="V591" s="58">
        <v>0</v>
      </c>
      <c r="W591" s="58">
        <v>0</v>
      </c>
      <c r="X591" s="58">
        <v>0</v>
      </c>
      <c r="Y591" s="132">
        <v>0</v>
      </c>
      <c r="Z591" s="61">
        <v>0</v>
      </c>
      <c r="AA591" s="59">
        <v>0</v>
      </c>
      <c r="AB591" s="59">
        <v>0</v>
      </c>
      <c r="AC591" s="132">
        <v>0</v>
      </c>
      <c r="AD591" s="61">
        <v>0</v>
      </c>
      <c r="AE591" s="59">
        <v>0</v>
      </c>
      <c r="AF591" s="59">
        <v>0</v>
      </c>
      <c r="AG591" s="132">
        <v>0</v>
      </c>
      <c r="AH591" s="61">
        <v>4</v>
      </c>
      <c r="AI591" s="132">
        <v>10</v>
      </c>
      <c r="AJ591" s="64">
        <f>IFERROR(VLOOKUP($B591,STOCK!$A:$H,3,0)," ")</f>
        <v>0</v>
      </c>
      <c r="AK591" s="65">
        <f>IFERROR(VLOOKUP($B591,STOCK!$A:$H,4,0)," ")</f>
        <v>0</v>
      </c>
      <c r="AL591" s="65">
        <f>IFERROR(VLOOKUP($B591,STOCK!$A:$H,5,0)," ")</f>
        <v>0</v>
      </c>
      <c r="AM591" s="65">
        <f>IFERROR(VLOOKUP($B591,STOCK!$A:$H,6,0)," ")</f>
        <v>0</v>
      </c>
      <c r="AN591" s="65">
        <f>IFERROR(VLOOKUP($B591,STOCK!$A:$H,7,0)," ")</f>
        <v>0</v>
      </c>
      <c r="AO591" s="65">
        <f>IFERROR(VLOOKUP($B591,STOCK!$A:$H,8,0)," ")</f>
        <v>26</v>
      </c>
      <c r="AP591" s="62" t="str">
        <f t="shared" si="117"/>
        <v>Q</v>
      </c>
      <c r="AQ591" s="50" t="str">
        <f t="shared" si="118"/>
        <v>Q</v>
      </c>
      <c r="AR591" s="50" t="str">
        <f t="shared" si="119"/>
        <v>Q</v>
      </c>
      <c r="AS591" s="50" t="str">
        <f t="shared" si="120"/>
        <v>Q</v>
      </c>
      <c r="AT591" s="50" t="str">
        <f t="shared" si="121"/>
        <v>Q</v>
      </c>
      <c r="AU591" s="63">
        <f t="shared" si="128"/>
        <v>78</v>
      </c>
      <c r="AV591" s="67">
        <v>4749.9999799999996</v>
      </c>
      <c r="AW591" s="133">
        <v>4750.0000899999995</v>
      </c>
      <c r="AX591" s="49">
        <v>5500</v>
      </c>
      <c r="AY591" s="51">
        <f t="shared" si="122"/>
        <v>0.15789474171745166</v>
      </c>
      <c r="AZ591" s="51">
        <f t="shared" si="123"/>
        <v>0.13636364000000006</v>
      </c>
      <c r="BA591" s="49">
        <v>5350</v>
      </c>
      <c r="BB591" s="52">
        <v>6</v>
      </c>
      <c r="BC591" s="51">
        <f t="shared" si="124"/>
        <v>0.12631579421606665</v>
      </c>
      <c r="BD591" s="51">
        <f t="shared" si="125"/>
        <v>0.11214953644859821</v>
      </c>
      <c r="BE591" s="49">
        <v>5250</v>
      </c>
      <c r="BF591" s="52">
        <v>12</v>
      </c>
      <c r="BG591" s="51">
        <f t="shared" si="126"/>
        <v>0.10526316254847656</v>
      </c>
      <c r="BH591" s="51">
        <f t="shared" si="127"/>
        <v>9.5238099047619124E-2</v>
      </c>
      <c r="BI591" s="282">
        <f t="shared" si="129"/>
        <v>10</v>
      </c>
    </row>
    <row r="592" spans="1:61" hidden="1">
      <c r="A592" s="54" t="s">
        <v>150</v>
      </c>
      <c r="B592" s="55" t="s">
        <v>2010</v>
      </c>
      <c r="C592" s="55" t="s">
        <v>2011</v>
      </c>
      <c r="D592" s="44" t="s">
        <v>2012</v>
      </c>
      <c r="E592" s="56">
        <v>6</v>
      </c>
      <c r="F592" s="46" t="s">
        <v>5814</v>
      </c>
      <c r="G592" s="47" t="s">
        <v>5814</v>
      </c>
      <c r="H592" s="47" t="s">
        <v>6044</v>
      </c>
      <c r="I592" s="48" t="s">
        <v>6060</v>
      </c>
      <c r="J592" s="48" t="s">
        <v>6060</v>
      </c>
      <c r="K592" s="48" t="s">
        <v>6062</v>
      </c>
      <c r="L592" s="45">
        <v>50</v>
      </c>
      <c r="M592" s="47" t="s">
        <v>5830</v>
      </c>
      <c r="N592" s="60">
        <v>72</v>
      </c>
      <c r="O592" s="58">
        <v>48</v>
      </c>
      <c r="P592" s="58">
        <v>6</v>
      </c>
      <c r="Q592" s="132">
        <v>0</v>
      </c>
      <c r="R592" s="60">
        <v>268</v>
      </c>
      <c r="S592" s="58">
        <v>247</v>
      </c>
      <c r="T592" s="58">
        <v>5</v>
      </c>
      <c r="U592" s="132">
        <v>0</v>
      </c>
      <c r="V592" s="58">
        <v>11</v>
      </c>
      <c r="W592" s="58">
        <v>18</v>
      </c>
      <c r="X592" s="58">
        <v>4</v>
      </c>
      <c r="Y592" s="132">
        <v>2</v>
      </c>
      <c r="Z592" s="61">
        <v>64</v>
      </c>
      <c r="AA592" s="59">
        <v>20</v>
      </c>
      <c r="AB592" s="59">
        <v>22</v>
      </c>
      <c r="AC592" s="132">
        <v>15</v>
      </c>
      <c r="AD592" s="61">
        <v>55</v>
      </c>
      <c r="AE592" s="59">
        <v>36</v>
      </c>
      <c r="AF592" s="59">
        <v>0</v>
      </c>
      <c r="AG592" s="132">
        <v>0</v>
      </c>
      <c r="AH592" s="61">
        <v>0</v>
      </c>
      <c r="AI592" s="132">
        <v>0</v>
      </c>
      <c r="AJ592" s="64">
        <f>IFERROR(VLOOKUP($B592,STOCK!$A:$H,3,0)," ")</f>
        <v>0</v>
      </c>
      <c r="AK592" s="65">
        <f>IFERROR(VLOOKUP($B592,STOCK!$A:$H,4,0)," ")</f>
        <v>0</v>
      </c>
      <c r="AL592" s="65">
        <f>IFERROR(VLOOKUP($B592,STOCK!$A:$H,5,0)," ")</f>
        <v>24</v>
      </c>
      <c r="AM592" s="65">
        <f>IFERROR(VLOOKUP($B592,STOCK!$A:$H,6,0)," ")</f>
        <v>16</v>
      </c>
      <c r="AN592" s="65">
        <f>IFERROR(VLOOKUP($B592,STOCK!$A:$H,7,0)," ")</f>
        <v>0</v>
      </c>
      <c r="AO592" s="65">
        <f>IFERROR(VLOOKUP($B592,STOCK!$A:$H,8,0)," ")</f>
        <v>0</v>
      </c>
      <c r="AP592" s="62" t="str">
        <f t="shared" si="117"/>
        <v>Q</v>
      </c>
      <c r="AQ592" s="50" t="str">
        <f t="shared" si="118"/>
        <v>Q</v>
      </c>
      <c r="AR592" s="50">
        <f t="shared" si="119"/>
        <v>360</v>
      </c>
      <c r="AS592" s="50">
        <f t="shared" si="120"/>
        <v>32</v>
      </c>
      <c r="AT592" s="50" t="str">
        <f t="shared" si="121"/>
        <v>Q</v>
      </c>
      <c r="AU592" s="63" t="str">
        <f t="shared" si="128"/>
        <v>Q</v>
      </c>
      <c r="AV592" s="67">
        <v>7124.9999699999998</v>
      </c>
      <c r="AW592" s="133">
        <v>6909.9747200000002</v>
      </c>
      <c r="AX592" s="49">
        <v>8250</v>
      </c>
      <c r="AY592" s="51">
        <f t="shared" si="122"/>
        <v>0.15789474171745166</v>
      </c>
      <c r="AZ592" s="51">
        <f t="shared" si="123"/>
        <v>0.13636364000000001</v>
      </c>
      <c r="BA592" s="49">
        <v>8090</v>
      </c>
      <c r="BB592" s="52">
        <v>6</v>
      </c>
      <c r="BC592" s="51">
        <f t="shared" si="124"/>
        <v>0.13543860127202212</v>
      </c>
      <c r="BD592" s="51">
        <f t="shared" si="125"/>
        <v>0.11928306922126083</v>
      </c>
      <c r="BE592" s="49">
        <v>7900</v>
      </c>
      <c r="BF592" s="52">
        <v>12</v>
      </c>
      <c r="BG592" s="51">
        <f t="shared" si="126"/>
        <v>0.10877193449307487</v>
      </c>
      <c r="BH592" s="51">
        <f t="shared" si="127"/>
        <v>9.8101269620253187E-2</v>
      </c>
      <c r="BI592" s="282">
        <f t="shared" si="129"/>
        <v>17</v>
      </c>
    </row>
    <row r="593" spans="1:61" hidden="1">
      <c r="A593" s="54" t="s">
        <v>150</v>
      </c>
      <c r="B593" s="55" t="s">
        <v>2013</v>
      </c>
      <c r="C593" s="55" t="s">
        <v>2014</v>
      </c>
      <c r="D593" s="44" t="s">
        <v>2015</v>
      </c>
      <c r="E593" s="56">
        <v>6</v>
      </c>
      <c r="F593" s="46" t="s">
        <v>5814</v>
      </c>
      <c r="G593" s="47" t="s">
        <v>5814</v>
      </c>
      <c r="H593" s="47" t="s">
        <v>6044</v>
      </c>
      <c r="I593" s="48" t="s">
        <v>6060</v>
      </c>
      <c r="J593" s="48" t="s">
        <v>6060</v>
      </c>
      <c r="K593" s="48" t="s">
        <v>6062</v>
      </c>
      <c r="L593" s="45">
        <v>50</v>
      </c>
      <c r="M593" s="47" t="s">
        <v>5830</v>
      </c>
      <c r="N593" s="60">
        <v>9</v>
      </c>
      <c r="O593" s="58">
        <v>21</v>
      </c>
      <c r="P593" s="58">
        <v>6</v>
      </c>
      <c r="Q593" s="132">
        <v>0</v>
      </c>
      <c r="R593" s="60">
        <v>119</v>
      </c>
      <c r="S593" s="58">
        <v>138</v>
      </c>
      <c r="T593" s="58">
        <v>19</v>
      </c>
      <c r="U593" s="132">
        <v>0</v>
      </c>
      <c r="V593" s="58">
        <v>6</v>
      </c>
      <c r="W593" s="58">
        <v>15</v>
      </c>
      <c r="X593" s="58">
        <v>1</v>
      </c>
      <c r="Y593" s="132">
        <v>4</v>
      </c>
      <c r="Z593" s="61">
        <v>50</v>
      </c>
      <c r="AA593" s="59">
        <v>24</v>
      </c>
      <c r="AB593" s="59">
        <v>2</v>
      </c>
      <c r="AC593" s="132">
        <v>3</v>
      </c>
      <c r="AD593" s="61">
        <v>11</v>
      </c>
      <c r="AE593" s="59">
        <v>17</v>
      </c>
      <c r="AF593" s="59">
        <v>1</v>
      </c>
      <c r="AG593" s="132">
        <v>0</v>
      </c>
      <c r="AH593" s="61">
        <v>0</v>
      </c>
      <c r="AI593" s="132">
        <v>0</v>
      </c>
      <c r="AJ593" s="64">
        <f>IFERROR(VLOOKUP($B593,STOCK!$A:$H,3,0)," ")</f>
        <v>1</v>
      </c>
      <c r="AK593" s="65">
        <f>IFERROR(VLOOKUP($B593,STOCK!$A:$H,4,0)," ")</f>
        <v>0</v>
      </c>
      <c r="AL593" s="65">
        <f>IFERROR(VLOOKUP($B593,STOCK!$A:$H,5,0)," ")</f>
        <v>0</v>
      </c>
      <c r="AM593" s="65">
        <f>IFERROR(VLOOKUP($B593,STOCK!$A:$H,6,0)," ")</f>
        <v>23</v>
      </c>
      <c r="AN593" s="65">
        <f>IFERROR(VLOOKUP($B593,STOCK!$A:$H,7,0)," ")</f>
        <v>0</v>
      </c>
      <c r="AO593" s="65">
        <f>IFERROR(VLOOKUP($B593,STOCK!$A:$H,8,0)," ")</f>
        <v>0</v>
      </c>
      <c r="AP593" s="62" t="str">
        <f t="shared" si="117"/>
        <v>SV</v>
      </c>
      <c r="AQ593" s="50" t="str">
        <f t="shared" si="118"/>
        <v>Q</v>
      </c>
      <c r="AR593" s="50" t="str">
        <f t="shared" si="119"/>
        <v>Q</v>
      </c>
      <c r="AS593" s="50">
        <f t="shared" si="120"/>
        <v>230</v>
      </c>
      <c r="AT593" s="50" t="str">
        <f t="shared" si="121"/>
        <v>Q</v>
      </c>
      <c r="AU593" s="63" t="str">
        <f t="shared" si="128"/>
        <v>Q</v>
      </c>
      <c r="AV593" s="67">
        <v>7124.9999699999998</v>
      </c>
      <c r="AW593" s="133">
        <v>6836.5336600000001</v>
      </c>
      <c r="AX593" s="49">
        <v>8250</v>
      </c>
      <c r="AY593" s="51">
        <f t="shared" si="122"/>
        <v>0.15789474171745166</v>
      </c>
      <c r="AZ593" s="51">
        <f t="shared" si="123"/>
        <v>0.13636364000000001</v>
      </c>
      <c r="BA593" s="49">
        <v>8090</v>
      </c>
      <c r="BB593" s="52">
        <v>6</v>
      </c>
      <c r="BC593" s="51">
        <f t="shared" si="124"/>
        <v>0.13543860127202212</v>
      </c>
      <c r="BD593" s="51">
        <f t="shared" si="125"/>
        <v>0.11928306922126083</v>
      </c>
      <c r="BE593" s="49">
        <v>7900</v>
      </c>
      <c r="BF593" s="52">
        <v>12</v>
      </c>
      <c r="BG593" s="51">
        <f t="shared" si="126"/>
        <v>0.10877193449307487</v>
      </c>
      <c r="BH593" s="51">
        <f t="shared" si="127"/>
        <v>9.8101269620253187E-2</v>
      </c>
      <c r="BI593" s="282">
        <f t="shared" si="129"/>
        <v>7</v>
      </c>
    </row>
    <row r="594" spans="1:61" hidden="1">
      <c r="A594" s="54" t="s">
        <v>150</v>
      </c>
      <c r="B594" s="55" t="s">
        <v>2016</v>
      </c>
      <c r="C594" s="55" t="s">
        <v>2017</v>
      </c>
      <c r="D594" s="44" t="s">
        <v>2018</v>
      </c>
      <c r="E594" s="56">
        <v>6</v>
      </c>
      <c r="F594" s="46" t="s">
        <v>5814</v>
      </c>
      <c r="G594" s="47" t="s">
        <v>5814</v>
      </c>
      <c r="H594" s="47" t="s">
        <v>6044</v>
      </c>
      <c r="I594" s="48" t="s">
        <v>6060</v>
      </c>
      <c r="J594" s="48" t="s">
        <v>6060</v>
      </c>
      <c r="K594" s="48" t="s">
        <v>6062</v>
      </c>
      <c r="L594" s="45">
        <v>50</v>
      </c>
      <c r="M594" s="47" t="s">
        <v>5830</v>
      </c>
      <c r="N594" s="60">
        <v>0</v>
      </c>
      <c r="O594" s="58">
        <v>0</v>
      </c>
      <c r="P594" s="58">
        <v>0</v>
      </c>
      <c r="Q594" s="132">
        <v>0</v>
      </c>
      <c r="R594" s="60">
        <v>0</v>
      </c>
      <c r="S594" s="58">
        <v>0</v>
      </c>
      <c r="T594" s="58">
        <v>0</v>
      </c>
      <c r="U594" s="132">
        <v>0</v>
      </c>
      <c r="V594" s="58">
        <v>0</v>
      </c>
      <c r="W594" s="58">
        <v>0</v>
      </c>
      <c r="X594" s="58">
        <v>0</v>
      </c>
      <c r="Y594" s="132">
        <v>0</v>
      </c>
      <c r="Z594" s="61">
        <v>0</v>
      </c>
      <c r="AA594" s="59">
        <v>0</v>
      </c>
      <c r="AB594" s="59">
        <v>0</v>
      </c>
      <c r="AC594" s="132">
        <v>0</v>
      </c>
      <c r="AD594" s="61">
        <v>0</v>
      </c>
      <c r="AE594" s="59">
        <v>0</v>
      </c>
      <c r="AF594" s="59">
        <v>0</v>
      </c>
      <c r="AG594" s="132">
        <v>0</v>
      </c>
      <c r="AH594" s="61">
        <v>3</v>
      </c>
      <c r="AI594" s="132">
        <v>5</v>
      </c>
      <c r="AJ594" s="64">
        <f>IFERROR(VLOOKUP($B594,STOCK!$A:$H,3,0)," ")</f>
        <v>0</v>
      </c>
      <c r="AK594" s="65">
        <f>IFERROR(VLOOKUP($B594,STOCK!$A:$H,4,0)," ")</f>
        <v>0</v>
      </c>
      <c r="AL594" s="65">
        <f>IFERROR(VLOOKUP($B594,STOCK!$A:$H,5,0)," ")</f>
        <v>0</v>
      </c>
      <c r="AM594" s="65">
        <f>IFERROR(VLOOKUP($B594,STOCK!$A:$H,6,0)," ")</f>
        <v>0</v>
      </c>
      <c r="AN594" s="65">
        <f>IFERROR(VLOOKUP($B594,STOCK!$A:$H,7,0)," ")</f>
        <v>0</v>
      </c>
      <c r="AO594" s="65">
        <f>IFERROR(VLOOKUP($B594,STOCK!$A:$H,8,0)," ")</f>
        <v>33</v>
      </c>
      <c r="AP594" s="62" t="str">
        <f t="shared" si="117"/>
        <v>Q</v>
      </c>
      <c r="AQ594" s="50" t="str">
        <f t="shared" si="118"/>
        <v>Q</v>
      </c>
      <c r="AR594" s="50" t="str">
        <f t="shared" si="119"/>
        <v>Q</v>
      </c>
      <c r="AS594" s="50" t="str">
        <f t="shared" si="120"/>
        <v>Q</v>
      </c>
      <c r="AT594" s="50" t="str">
        <f t="shared" si="121"/>
        <v>Q</v>
      </c>
      <c r="AU594" s="63">
        <f t="shared" si="128"/>
        <v>198</v>
      </c>
      <c r="AV594" s="67">
        <v>4749.9999799999996</v>
      </c>
      <c r="AW594" s="133">
        <v>4750.0000899999995</v>
      </c>
      <c r="AX594" s="49">
        <v>5500</v>
      </c>
      <c r="AY594" s="51">
        <f t="shared" si="122"/>
        <v>0.15789474171745166</v>
      </c>
      <c r="AZ594" s="51">
        <f t="shared" si="123"/>
        <v>0.13636364000000006</v>
      </c>
      <c r="BA594" s="49">
        <v>5350</v>
      </c>
      <c r="BB594" s="52">
        <v>6</v>
      </c>
      <c r="BC594" s="51">
        <f t="shared" si="124"/>
        <v>0.12631579421606665</v>
      </c>
      <c r="BD594" s="51">
        <f t="shared" si="125"/>
        <v>0.11214953644859821</v>
      </c>
      <c r="BE594" s="49">
        <v>5250</v>
      </c>
      <c r="BF594" s="52">
        <v>12</v>
      </c>
      <c r="BG594" s="51">
        <f t="shared" si="126"/>
        <v>0.10526316254847656</v>
      </c>
      <c r="BH594" s="51">
        <f t="shared" si="127"/>
        <v>9.5238099047619124E-2</v>
      </c>
      <c r="BI594" s="282">
        <f t="shared" si="129"/>
        <v>5</v>
      </c>
    </row>
    <row r="595" spans="1:61" hidden="1">
      <c r="A595" s="54" t="s">
        <v>151</v>
      </c>
      <c r="B595" s="55" t="s">
        <v>2019</v>
      </c>
      <c r="C595" s="55" t="s">
        <v>2020</v>
      </c>
      <c r="D595" s="44" t="s">
        <v>2021</v>
      </c>
      <c r="E595" s="56">
        <v>1</v>
      </c>
      <c r="F595" s="46" t="s">
        <v>5814</v>
      </c>
      <c r="G595" s="47" t="s">
        <v>5814</v>
      </c>
      <c r="H595" s="47" t="s">
        <v>6044</v>
      </c>
      <c r="I595" s="48" t="s">
        <v>6060</v>
      </c>
      <c r="J595" s="48" t="s">
        <v>6060</v>
      </c>
      <c r="K595" s="48" t="s">
        <v>6063</v>
      </c>
      <c r="L595" s="45">
        <v>139</v>
      </c>
      <c r="M595" s="47" t="s">
        <v>5823</v>
      </c>
      <c r="N595" s="60">
        <v>0</v>
      </c>
      <c r="O595" s="58">
        <v>0</v>
      </c>
      <c r="P595" s="58">
        <v>0</v>
      </c>
      <c r="Q595" s="132">
        <v>0</v>
      </c>
      <c r="R595" s="60">
        <v>0</v>
      </c>
      <c r="S595" s="58">
        <v>0</v>
      </c>
      <c r="T595" s="58">
        <v>0</v>
      </c>
      <c r="U595" s="132">
        <v>0</v>
      </c>
      <c r="V595" s="58">
        <v>0</v>
      </c>
      <c r="W595" s="58">
        <v>0</v>
      </c>
      <c r="X595" s="58">
        <v>0</v>
      </c>
      <c r="Y595" s="132">
        <v>0</v>
      </c>
      <c r="Z595" s="61">
        <v>0</v>
      </c>
      <c r="AA595" s="59">
        <v>0</v>
      </c>
      <c r="AB595" s="59">
        <v>0</v>
      </c>
      <c r="AC595" s="132">
        <v>0</v>
      </c>
      <c r="AD595" s="61">
        <v>0</v>
      </c>
      <c r="AE595" s="59">
        <v>0</v>
      </c>
      <c r="AF595" s="59">
        <v>0</v>
      </c>
      <c r="AG595" s="132">
        <v>0</v>
      </c>
      <c r="AH595" s="61">
        <v>0</v>
      </c>
      <c r="AI595" s="132">
        <v>0</v>
      </c>
      <c r="AJ595" s="64">
        <f>IFERROR(VLOOKUP($B595,STOCK!$A:$H,3,0)," ")</f>
        <v>0</v>
      </c>
      <c r="AK595" s="65">
        <f>IFERROR(VLOOKUP($B595,STOCK!$A:$H,4,0)," ")</f>
        <v>0</v>
      </c>
      <c r="AL595" s="65">
        <f>IFERROR(VLOOKUP($B595,STOCK!$A:$H,5,0)," ")</f>
        <v>0</v>
      </c>
      <c r="AM595" s="65">
        <f>IFERROR(VLOOKUP($B595,STOCK!$A:$H,6,0)," ")</f>
        <v>0</v>
      </c>
      <c r="AN595" s="65">
        <f>IFERROR(VLOOKUP($B595,STOCK!$A:$H,7,0)," ")</f>
        <v>0</v>
      </c>
      <c r="AO595" s="65">
        <f>IFERROR(VLOOKUP($B595,STOCK!$A:$H,8,0)," ")</f>
        <v>0</v>
      </c>
      <c r="AP595" s="62" t="str">
        <f t="shared" si="117"/>
        <v>Q</v>
      </c>
      <c r="AQ595" s="50" t="str">
        <f t="shared" si="118"/>
        <v>Q</v>
      </c>
      <c r="AR595" s="50" t="str">
        <f t="shared" si="119"/>
        <v>Q</v>
      </c>
      <c r="AS595" s="50" t="str">
        <f t="shared" si="120"/>
        <v>Q</v>
      </c>
      <c r="AT595" s="50" t="str">
        <f t="shared" si="121"/>
        <v>Q</v>
      </c>
      <c r="AU595" s="63" t="str">
        <f t="shared" si="128"/>
        <v>Q</v>
      </c>
      <c r="AV595" s="67">
        <v>40500.000002000001</v>
      </c>
      <c r="AW595" s="133">
        <v>38831.463660000001</v>
      </c>
      <c r="AX595" s="49">
        <v>44900</v>
      </c>
      <c r="AY595" s="51">
        <f t="shared" si="122"/>
        <v>0.1086419752538943</v>
      </c>
      <c r="AZ595" s="51">
        <f t="shared" si="123"/>
        <v>9.7995545612472146E-2</v>
      </c>
      <c r="BA595" s="49">
        <v>0</v>
      </c>
      <c r="BB595" s="52">
        <v>0</v>
      </c>
      <c r="BC595" s="51">
        <f t="shared" si="124"/>
        <v>-1</v>
      </c>
      <c r="BD595" s="51">
        <f t="shared" si="125"/>
        <v>0</v>
      </c>
      <c r="BE595" s="49">
        <v>0</v>
      </c>
      <c r="BF595" s="52">
        <v>0</v>
      </c>
      <c r="BG595" s="51">
        <f t="shared" si="126"/>
        <v>-1</v>
      </c>
      <c r="BH595" s="51">
        <f t="shared" si="127"/>
        <v>0</v>
      </c>
      <c r="BI595" s="282">
        <f t="shared" si="129"/>
        <v>0</v>
      </c>
    </row>
    <row r="596" spans="1:61" hidden="1">
      <c r="A596" s="54" t="s">
        <v>150</v>
      </c>
      <c r="B596" s="55" t="s">
        <v>2022</v>
      </c>
      <c r="C596" s="55" t="s">
        <v>2023</v>
      </c>
      <c r="D596" s="44" t="s">
        <v>2024</v>
      </c>
      <c r="E596" s="56">
        <v>6</v>
      </c>
      <c r="F596" s="46" t="s">
        <v>5814</v>
      </c>
      <c r="G596" s="47" t="s">
        <v>5814</v>
      </c>
      <c r="H596" s="47" t="s">
        <v>6044</v>
      </c>
      <c r="I596" s="48" t="s">
        <v>6060</v>
      </c>
      <c r="J596" s="48" t="s">
        <v>6060</v>
      </c>
      <c r="K596" s="48" t="s">
        <v>6063</v>
      </c>
      <c r="L596" s="45">
        <v>139</v>
      </c>
      <c r="M596" s="47" t="s">
        <v>5823</v>
      </c>
      <c r="N596" s="60">
        <v>68</v>
      </c>
      <c r="O596" s="58">
        <v>44</v>
      </c>
      <c r="P596" s="58">
        <v>44</v>
      </c>
      <c r="Q596" s="132">
        <v>4</v>
      </c>
      <c r="R596" s="60">
        <v>115</v>
      </c>
      <c r="S596" s="58">
        <v>111</v>
      </c>
      <c r="T596" s="58">
        <v>33</v>
      </c>
      <c r="U596" s="132">
        <v>47</v>
      </c>
      <c r="V596" s="58">
        <v>21</v>
      </c>
      <c r="W596" s="58">
        <v>17</v>
      </c>
      <c r="X596" s="58">
        <v>3</v>
      </c>
      <c r="Y596" s="132">
        <v>2</v>
      </c>
      <c r="Z596" s="61">
        <v>6</v>
      </c>
      <c r="AA596" s="59">
        <v>12</v>
      </c>
      <c r="AB596" s="59">
        <v>0</v>
      </c>
      <c r="AC596" s="132">
        <v>0</v>
      </c>
      <c r="AD596" s="61">
        <v>38</v>
      </c>
      <c r="AE596" s="59">
        <v>42</v>
      </c>
      <c r="AF596" s="59">
        <v>24</v>
      </c>
      <c r="AG596" s="132">
        <v>10</v>
      </c>
      <c r="AH596" s="61">
        <v>3</v>
      </c>
      <c r="AI596" s="132">
        <v>4</v>
      </c>
      <c r="AJ596" s="64">
        <f>IFERROR(VLOOKUP($B596,STOCK!$A:$H,3,0)," ")</f>
        <v>20</v>
      </c>
      <c r="AK596" s="65">
        <f>IFERROR(VLOOKUP($B596,STOCK!$A:$H,4,0)," ")</f>
        <v>37</v>
      </c>
      <c r="AL596" s="65">
        <f>IFERROR(VLOOKUP($B596,STOCK!$A:$H,5,0)," ")</f>
        <v>9</v>
      </c>
      <c r="AM596" s="65">
        <f>IFERROR(VLOOKUP($B596,STOCK!$A:$H,6,0)," ")</f>
        <v>56</v>
      </c>
      <c r="AN596" s="65">
        <f>IFERROR(VLOOKUP($B596,STOCK!$A:$H,7,0)," ")</f>
        <v>25</v>
      </c>
      <c r="AO596" s="65">
        <f>IFERROR(VLOOKUP($B596,STOCK!$A:$H,8,0)," ")</f>
        <v>15</v>
      </c>
      <c r="AP596" s="62">
        <f t="shared" si="117"/>
        <v>150</v>
      </c>
      <c r="AQ596" s="50">
        <f t="shared" si="118"/>
        <v>23.617021276595747</v>
      </c>
      <c r="AR596" s="50">
        <f t="shared" si="119"/>
        <v>135</v>
      </c>
      <c r="AS596" s="50" t="str">
        <f t="shared" si="120"/>
        <v>SV</v>
      </c>
      <c r="AT596" s="50">
        <f t="shared" si="121"/>
        <v>75</v>
      </c>
      <c r="AU596" s="63">
        <f t="shared" si="128"/>
        <v>112.5</v>
      </c>
      <c r="AV596" s="67">
        <v>6750</v>
      </c>
      <c r="AW596" s="133">
        <v>6471.9106099999999</v>
      </c>
      <c r="AX596" s="49">
        <v>7900</v>
      </c>
      <c r="AY596" s="51">
        <f t="shared" si="122"/>
        <v>0.17037037037037028</v>
      </c>
      <c r="AZ596" s="51">
        <f t="shared" si="123"/>
        <v>0.14556962025316456</v>
      </c>
      <c r="BA596" s="49">
        <v>7483.3333300000004</v>
      </c>
      <c r="BB596" s="52">
        <v>6</v>
      </c>
      <c r="BC596" s="51">
        <f t="shared" si="124"/>
        <v>0.10864197481481486</v>
      </c>
      <c r="BD596" s="51">
        <f t="shared" si="125"/>
        <v>9.7995545255231922E-2</v>
      </c>
      <c r="BE596" s="49">
        <v>0</v>
      </c>
      <c r="BF596" s="52">
        <v>0</v>
      </c>
      <c r="BG596" s="51">
        <f t="shared" si="126"/>
        <v>-1</v>
      </c>
      <c r="BH596" s="51">
        <f t="shared" si="127"/>
        <v>0</v>
      </c>
      <c r="BI596" s="282">
        <f t="shared" si="129"/>
        <v>67</v>
      </c>
    </row>
    <row r="597" spans="1:61" hidden="1">
      <c r="A597" s="54" t="s">
        <v>150</v>
      </c>
      <c r="B597" s="55" t="s">
        <v>2025</v>
      </c>
      <c r="C597" s="55" t="s">
        <v>2026</v>
      </c>
      <c r="D597" s="44" t="s">
        <v>2027</v>
      </c>
      <c r="E597" s="56">
        <v>6</v>
      </c>
      <c r="F597" s="46" t="s">
        <v>5814</v>
      </c>
      <c r="G597" s="47" t="s">
        <v>5814</v>
      </c>
      <c r="H597" s="47" t="s">
        <v>6044</v>
      </c>
      <c r="I597" s="48" t="s">
        <v>6060</v>
      </c>
      <c r="J597" s="48" t="s">
        <v>6060</v>
      </c>
      <c r="K597" s="48" t="s">
        <v>6063</v>
      </c>
      <c r="L597" s="45">
        <v>139</v>
      </c>
      <c r="M597" s="47" t="s">
        <v>5823</v>
      </c>
      <c r="N597" s="60">
        <v>100</v>
      </c>
      <c r="O597" s="58">
        <v>173</v>
      </c>
      <c r="P597" s="58">
        <v>126</v>
      </c>
      <c r="Q597" s="132">
        <v>111</v>
      </c>
      <c r="R597" s="60">
        <v>72</v>
      </c>
      <c r="S597" s="58">
        <v>121</v>
      </c>
      <c r="T597" s="58">
        <v>72</v>
      </c>
      <c r="U597" s="132">
        <v>78</v>
      </c>
      <c r="V597" s="58">
        <v>36</v>
      </c>
      <c r="W597" s="58">
        <v>47</v>
      </c>
      <c r="X597" s="58">
        <v>18</v>
      </c>
      <c r="Y597" s="132">
        <v>16</v>
      </c>
      <c r="Z597" s="61">
        <v>112</v>
      </c>
      <c r="AA597" s="59">
        <v>175</v>
      </c>
      <c r="AB597" s="59">
        <v>62</v>
      </c>
      <c r="AC597" s="132">
        <v>71</v>
      </c>
      <c r="AD597" s="61">
        <v>48</v>
      </c>
      <c r="AE597" s="59">
        <v>37</v>
      </c>
      <c r="AF597" s="59">
        <v>34</v>
      </c>
      <c r="AG597" s="132">
        <v>26</v>
      </c>
      <c r="AH597" s="61">
        <v>2</v>
      </c>
      <c r="AI597" s="132">
        <v>4</v>
      </c>
      <c r="AJ597" s="64">
        <f>IFERROR(VLOOKUP($B597,STOCK!$A:$H,3,0)," ")</f>
        <v>117</v>
      </c>
      <c r="AK597" s="65">
        <f>IFERROR(VLOOKUP($B597,STOCK!$A:$H,4,0)," ")</f>
        <v>78</v>
      </c>
      <c r="AL597" s="65">
        <f>IFERROR(VLOOKUP($B597,STOCK!$A:$H,5,0)," ")</f>
        <v>53</v>
      </c>
      <c r="AM597" s="65">
        <f>IFERROR(VLOOKUP($B597,STOCK!$A:$H,6,0)," ")</f>
        <v>72</v>
      </c>
      <c r="AN597" s="65">
        <f>IFERROR(VLOOKUP($B597,STOCK!$A:$H,7,0)," ")</f>
        <v>60</v>
      </c>
      <c r="AO597" s="65">
        <f>IFERROR(VLOOKUP($B597,STOCK!$A:$H,8,0)," ")</f>
        <v>21</v>
      </c>
      <c r="AP597" s="62">
        <f t="shared" si="117"/>
        <v>31.621621621621617</v>
      </c>
      <c r="AQ597" s="50">
        <f t="shared" si="118"/>
        <v>30</v>
      </c>
      <c r="AR597" s="50">
        <f t="shared" si="119"/>
        <v>99.375</v>
      </c>
      <c r="AS597" s="50">
        <f t="shared" si="120"/>
        <v>30.422535211267604</v>
      </c>
      <c r="AT597" s="50">
        <f t="shared" si="121"/>
        <v>69.230769230769226</v>
      </c>
      <c r="AU597" s="63">
        <f t="shared" si="128"/>
        <v>157.5</v>
      </c>
      <c r="AV597" s="67">
        <v>6749.9999600000001</v>
      </c>
      <c r="AW597" s="133">
        <v>6749.30861</v>
      </c>
      <c r="AX597" s="49">
        <v>7900</v>
      </c>
      <c r="AY597" s="51">
        <f t="shared" si="122"/>
        <v>0.17037037730589843</v>
      </c>
      <c r="AZ597" s="51">
        <f t="shared" si="123"/>
        <v>0.14556962531645568</v>
      </c>
      <c r="BA597" s="49">
        <v>7483</v>
      </c>
      <c r="BB597" s="52">
        <v>6</v>
      </c>
      <c r="BC597" s="51">
        <f t="shared" si="124"/>
        <v>0.10859259916203023</v>
      </c>
      <c r="BD597" s="51">
        <f t="shared" si="125"/>
        <v>9.7955370840571945E-2</v>
      </c>
      <c r="BE597" s="49">
        <v>0</v>
      </c>
      <c r="BF597" s="52">
        <v>0</v>
      </c>
      <c r="BG597" s="51">
        <f t="shared" si="126"/>
        <v>-1</v>
      </c>
      <c r="BH597" s="51">
        <f t="shared" si="127"/>
        <v>0</v>
      </c>
      <c r="BI597" s="282">
        <f t="shared" si="129"/>
        <v>306</v>
      </c>
    </row>
    <row r="598" spans="1:61" hidden="1">
      <c r="A598" s="54" t="s">
        <v>151</v>
      </c>
      <c r="B598" s="55" t="s">
        <v>2028</v>
      </c>
      <c r="C598" s="55" t="s">
        <v>2029</v>
      </c>
      <c r="D598" s="44" t="s">
        <v>2030</v>
      </c>
      <c r="E598" s="56">
        <v>1</v>
      </c>
      <c r="F598" s="46" t="s">
        <v>5814</v>
      </c>
      <c r="G598" s="47" t="s">
        <v>5814</v>
      </c>
      <c r="H598" s="47" t="s">
        <v>6044</v>
      </c>
      <c r="I598" s="48" t="s">
        <v>6060</v>
      </c>
      <c r="J598" s="48" t="s">
        <v>6060</v>
      </c>
      <c r="K598" s="48" t="s">
        <v>6063</v>
      </c>
      <c r="L598" s="45">
        <v>139</v>
      </c>
      <c r="M598" s="47" t="s">
        <v>5823</v>
      </c>
      <c r="N598" s="60">
        <v>0</v>
      </c>
      <c r="O598" s="58">
        <v>0</v>
      </c>
      <c r="P598" s="58">
        <v>0</v>
      </c>
      <c r="Q598" s="132">
        <v>0</v>
      </c>
      <c r="R598" s="60">
        <v>0</v>
      </c>
      <c r="S598" s="58">
        <v>0</v>
      </c>
      <c r="T598" s="58">
        <v>0</v>
      </c>
      <c r="U598" s="132">
        <v>0</v>
      </c>
      <c r="V598" s="58">
        <v>0</v>
      </c>
      <c r="W598" s="58">
        <v>0</v>
      </c>
      <c r="X598" s="58">
        <v>0</v>
      </c>
      <c r="Y598" s="132">
        <v>0</v>
      </c>
      <c r="Z598" s="61">
        <v>0</v>
      </c>
      <c r="AA598" s="59">
        <v>0</v>
      </c>
      <c r="AB598" s="59">
        <v>0</v>
      </c>
      <c r="AC598" s="132">
        <v>0</v>
      </c>
      <c r="AD598" s="61">
        <v>0</v>
      </c>
      <c r="AE598" s="59">
        <v>0</v>
      </c>
      <c r="AF598" s="59">
        <v>0</v>
      </c>
      <c r="AG598" s="132">
        <v>0</v>
      </c>
      <c r="AH598" s="61">
        <v>0</v>
      </c>
      <c r="AI598" s="132">
        <v>0</v>
      </c>
      <c r="AJ598" s="64">
        <f>IFERROR(VLOOKUP($B598,STOCK!$A:$H,3,0)," ")</f>
        <v>0</v>
      </c>
      <c r="AK598" s="65">
        <f>IFERROR(VLOOKUP($B598,STOCK!$A:$H,4,0)," ")</f>
        <v>0</v>
      </c>
      <c r="AL598" s="65">
        <f>IFERROR(VLOOKUP($B598,STOCK!$A:$H,5,0)," ")</f>
        <v>0</v>
      </c>
      <c r="AM598" s="65">
        <f>IFERROR(VLOOKUP($B598,STOCK!$A:$H,6,0)," ")</f>
        <v>0</v>
      </c>
      <c r="AN598" s="65">
        <f>IFERROR(VLOOKUP($B598,STOCK!$A:$H,7,0)," ")</f>
        <v>0</v>
      </c>
      <c r="AO598" s="65">
        <f>IFERROR(VLOOKUP($B598,STOCK!$A:$H,8,0)," ")</f>
        <v>0</v>
      </c>
      <c r="AP598" s="62" t="str">
        <f t="shared" si="117"/>
        <v>Q</v>
      </c>
      <c r="AQ598" s="50" t="str">
        <f t="shared" si="118"/>
        <v>Q</v>
      </c>
      <c r="AR598" s="50" t="str">
        <f t="shared" si="119"/>
        <v>Q</v>
      </c>
      <c r="AS598" s="50" t="str">
        <f t="shared" si="120"/>
        <v>Q</v>
      </c>
      <c r="AT598" s="50" t="str">
        <f t="shared" si="121"/>
        <v>Q</v>
      </c>
      <c r="AU598" s="63" t="str">
        <f t="shared" si="128"/>
        <v>Q</v>
      </c>
      <c r="AV598" s="67">
        <v>40500.000002000001</v>
      </c>
      <c r="AW598" s="133">
        <v>39639.809220000003</v>
      </c>
      <c r="AX598" s="49">
        <v>44900</v>
      </c>
      <c r="AY598" s="51">
        <f t="shared" si="122"/>
        <v>0.1086419752538943</v>
      </c>
      <c r="AZ598" s="51">
        <f t="shared" si="123"/>
        <v>9.7995545612472146E-2</v>
      </c>
      <c r="BA598" s="49">
        <v>0</v>
      </c>
      <c r="BB598" s="52">
        <v>0</v>
      </c>
      <c r="BC598" s="51">
        <f t="shared" si="124"/>
        <v>-1</v>
      </c>
      <c r="BD598" s="51">
        <f t="shared" si="125"/>
        <v>0</v>
      </c>
      <c r="BE598" s="49">
        <v>0</v>
      </c>
      <c r="BF598" s="52">
        <v>0</v>
      </c>
      <c r="BG598" s="51">
        <f t="shared" si="126"/>
        <v>-1</v>
      </c>
      <c r="BH598" s="51">
        <f t="shared" si="127"/>
        <v>0</v>
      </c>
      <c r="BI598" s="282">
        <f t="shared" si="129"/>
        <v>0</v>
      </c>
    </row>
    <row r="599" spans="1:61" hidden="1">
      <c r="A599" s="54" t="s">
        <v>150</v>
      </c>
      <c r="B599" s="55" t="s">
        <v>2031</v>
      </c>
      <c r="C599" s="55" t="s">
        <v>2032</v>
      </c>
      <c r="D599" s="44" t="s">
        <v>2033</v>
      </c>
      <c r="E599" s="56">
        <v>6</v>
      </c>
      <c r="F599" s="46" t="s">
        <v>5814</v>
      </c>
      <c r="G599" s="47" t="s">
        <v>5814</v>
      </c>
      <c r="H599" s="47" t="s">
        <v>6044</v>
      </c>
      <c r="I599" s="48" t="s">
        <v>6060</v>
      </c>
      <c r="J599" s="48" t="s">
        <v>6060</v>
      </c>
      <c r="K599" s="48" t="s">
        <v>6063</v>
      </c>
      <c r="L599" s="45">
        <v>139</v>
      </c>
      <c r="M599" s="47" t="s">
        <v>5823</v>
      </c>
      <c r="N599" s="60">
        <v>1061</v>
      </c>
      <c r="O599" s="58">
        <v>686</v>
      </c>
      <c r="P599" s="58">
        <v>628</v>
      </c>
      <c r="Q599" s="132">
        <v>407</v>
      </c>
      <c r="R599" s="60">
        <v>1114</v>
      </c>
      <c r="S599" s="58">
        <v>1090</v>
      </c>
      <c r="T599" s="58">
        <v>994</v>
      </c>
      <c r="U599" s="132">
        <v>742</v>
      </c>
      <c r="V599" s="58">
        <v>637</v>
      </c>
      <c r="W599" s="58">
        <v>507</v>
      </c>
      <c r="X599" s="58">
        <v>294</v>
      </c>
      <c r="Y599" s="132">
        <v>265</v>
      </c>
      <c r="Z599" s="61">
        <v>741</v>
      </c>
      <c r="AA599" s="59">
        <v>1057</v>
      </c>
      <c r="AB599" s="59">
        <v>424</v>
      </c>
      <c r="AC599" s="132">
        <v>415</v>
      </c>
      <c r="AD599" s="61">
        <v>918</v>
      </c>
      <c r="AE599" s="59">
        <v>708</v>
      </c>
      <c r="AF599" s="59">
        <v>598</v>
      </c>
      <c r="AG599" s="132">
        <v>582</v>
      </c>
      <c r="AH599" s="61">
        <v>14</v>
      </c>
      <c r="AI599" s="132">
        <v>45</v>
      </c>
      <c r="AJ599" s="64">
        <f>IFERROR(VLOOKUP($B599,STOCK!$A:$H,3,0)," ")</f>
        <v>583</v>
      </c>
      <c r="AK599" s="65">
        <f>IFERROR(VLOOKUP($B599,STOCK!$A:$H,4,0)," ")</f>
        <v>1174</v>
      </c>
      <c r="AL599" s="65">
        <f>IFERROR(VLOOKUP($B599,STOCK!$A:$H,5,0)," ")</f>
        <v>315</v>
      </c>
      <c r="AM599" s="65">
        <f>IFERROR(VLOOKUP($B599,STOCK!$A:$H,6,0)," ")</f>
        <v>570</v>
      </c>
      <c r="AN599" s="65">
        <f>IFERROR(VLOOKUP($B599,STOCK!$A:$H,7,0)," ")</f>
        <v>580</v>
      </c>
      <c r="AO599" s="65">
        <f>IFERROR(VLOOKUP($B599,STOCK!$A:$H,8,0)," ")</f>
        <v>94</v>
      </c>
      <c r="AP599" s="62">
        <f t="shared" si="117"/>
        <v>42.972972972972975</v>
      </c>
      <c r="AQ599" s="50">
        <f t="shared" si="118"/>
        <v>47.466307277628033</v>
      </c>
      <c r="AR599" s="50">
        <f t="shared" si="119"/>
        <v>35.660377358490564</v>
      </c>
      <c r="AS599" s="50">
        <f t="shared" si="120"/>
        <v>41.204819277108435</v>
      </c>
      <c r="AT599" s="50">
        <f t="shared" si="121"/>
        <v>29.896907216494846</v>
      </c>
      <c r="AU599" s="63">
        <f t="shared" si="128"/>
        <v>62.666666666666671</v>
      </c>
      <c r="AV599" s="67">
        <v>6750</v>
      </c>
      <c r="AW599" s="133">
        <v>6606.6348699999999</v>
      </c>
      <c r="AX599" s="49">
        <v>7900</v>
      </c>
      <c r="AY599" s="51">
        <f t="shared" si="122"/>
        <v>0.17037037037037028</v>
      </c>
      <c r="AZ599" s="51">
        <f t="shared" si="123"/>
        <v>0.14556962025316456</v>
      </c>
      <c r="BA599" s="49">
        <v>7483.3333300000004</v>
      </c>
      <c r="BB599" s="52">
        <v>6</v>
      </c>
      <c r="BC599" s="51">
        <f t="shared" si="124"/>
        <v>0.10864197481481486</v>
      </c>
      <c r="BD599" s="51">
        <f t="shared" si="125"/>
        <v>9.7995545255231922E-2</v>
      </c>
      <c r="BE599" s="49">
        <v>0</v>
      </c>
      <c r="BF599" s="52">
        <v>0</v>
      </c>
      <c r="BG599" s="51">
        <f t="shared" si="126"/>
        <v>-1</v>
      </c>
      <c r="BH599" s="51">
        <f t="shared" si="127"/>
        <v>0</v>
      </c>
      <c r="BI599" s="282">
        <f t="shared" si="129"/>
        <v>2456</v>
      </c>
    </row>
    <row r="600" spans="1:61" hidden="1">
      <c r="A600" s="54" t="s">
        <v>150</v>
      </c>
      <c r="B600" s="55" t="s">
        <v>2034</v>
      </c>
      <c r="C600" s="55" t="s">
        <v>2035</v>
      </c>
      <c r="D600" s="44" t="s">
        <v>2036</v>
      </c>
      <c r="E600" s="56">
        <v>6</v>
      </c>
      <c r="F600" s="46" t="s">
        <v>5814</v>
      </c>
      <c r="G600" s="47" t="s">
        <v>5814</v>
      </c>
      <c r="H600" s="47" t="s">
        <v>6044</v>
      </c>
      <c r="I600" s="48" t="s">
        <v>6060</v>
      </c>
      <c r="J600" s="48" t="s">
        <v>6060</v>
      </c>
      <c r="K600" s="48" t="s">
        <v>6063</v>
      </c>
      <c r="L600" s="45">
        <v>139</v>
      </c>
      <c r="M600" s="47" t="s">
        <v>5823</v>
      </c>
      <c r="N600" s="60">
        <v>251</v>
      </c>
      <c r="O600" s="58">
        <v>215</v>
      </c>
      <c r="P600" s="58">
        <v>136</v>
      </c>
      <c r="Q600" s="132">
        <v>116</v>
      </c>
      <c r="R600" s="60">
        <v>378</v>
      </c>
      <c r="S600" s="58">
        <v>353</v>
      </c>
      <c r="T600" s="58">
        <v>205</v>
      </c>
      <c r="U600" s="132">
        <v>183</v>
      </c>
      <c r="V600" s="58">
        <v>180</v>
      </c>
      <c r="W600" s="58">
        <v>162</v>
      </c>
      <c r="X600" s="58">
        <v>122</v>
      </c>
      <c r="Y600" s="132">
        <v>114</v>
      </c>
      <c r="Z600" s="61">
        <v>156</v>
      </c>
      <c r="AA600" s="59">
        <v>145</v>
      </c>
      <c r="AB600" s="59">
        <v>53</v>
      </c>
      <c r="AC600" s="132">
        <v>51</v>
      </c>
      <c r="AD600" s="61">
        <v>218</v>
      </c>
      <c r="AE600" s="59">
        <v>290</v>
      </c>
      <c r="AF600" s="59">
        <v>96</v>
      </c>
      <c r="AG600" s="132">
        <v>115</v>
      </c>
      <c r="AH600" s="61">
        <v>8</v>
      </c>
      <c r="AI600" s="132">
        <v>18</v>
      </c>
      <c r="AJ600" s="64">
        <f>IFERROR(VLOOKUP($B600,STOCK!$A:$H,3,0)," ")</f>
        <v>149</v>
      </c>
      <c r="AK600" s="65">
        <f>IFERROR(VLOOKUP($B600,STOCK!$A:$H,4,0)," ")</f>
        <v>270</v>
      </c>
      <c r="AL600" s="65">
        <f>IFERROR(VLOOKUP($B600,STOCK!$A:$H,5,0)," ")</f>
        <v>149</v>
      </c>
      <c r="AM600" s="65">
        <f>IFERROR(VLOOKUP($B600,STOCK!$A:$H,6,0)," ")</f>
        <v>177</v>
      </c>
      <c r="AN600" s="65">
        <f>IFERROR(VLOOKUP($B600,STOCK!$A:$H,7,0)," ")</f>
        <v>223</v>
      </c>
      <c r="AO600" s="65">
        <f>IFERROR(VLOOKUP($B600,STOCK!$A:$H,8,0)," ")</f>
        <v>107</v>
      </c>
      <c r="AP600" s="62">
        <f t="shared" si="117"/>
        <v>38.53448275862069</v>
      </c>
      <c r="AQ600" s="50">
        <f t="shared" si="118"/>
        <v>44.262295081967217</v>
      </c>
      <c r="AR600" s="50">
        <f t="shared" si="119"/>
        <v>39.210526315789473</v>
      </c>
      <c r="AS600" s="50">
        <f t="shared" si="120"/>
        <v>104.11764705882354</v>
      </c>
      <c r="AT600" s="50">
        <f t="shared" si="121"/>
        <v>58.173913043478258</v>
      </c>
      <c r="AU600" s="63">
        <f t="shared" si="128"/>
        <v>178.33333333333334</v>
      </c>
      <c r="AV600" s="67">
        <v>9750.0082899999998</v>
      </c>
      <c r="AW600" s="133">
        <v>9748.4135100000003</v>
      </c>
      <c r="AX600" s="49">
        <v>11350</v>
      </c>
      <c r="AY600" s="51">
        <f t="shared" si="122"/>
        <v>0.16410157431773831</v>
      </c>
      <c r="AZ600" s="51">
        <f t="shared" si="123"/>
        <v>0.14096843259911895</v>
      </c>
      <c r="BA600" s="49">
        <v>10750</v>
      </c>
      <c r="BB600" s="52">
        <v>6</v>
      </c>
      <c r="BC600" s="51">
        <f t="shared" si="124"/>
        <v>0.10256316510270369</v>
      </c>
      <c r="BD600" s="51">
        <f t="shared" si="125"/>
        <v>9.3022484651162807E-2</v>
      </c>
      <c r="BE600" s="49">
        <v>0</v>
      </c>
      <c r="BF600" s="52">
        <v>0</v>
      </c>
      <c r="BG600" s="51">
        <f t="shared" si="126"/>
        <v>-1</v>
      </c>
      <c r="BH600" s="51">
        <f t="shared" si="127"/>
        <v>0</v>
      </c>
      <c r="BI600" s="282">
        <f t="shared" si="129"/>
        <v>597</v>
      </c>
    </row>
    <row r="601" spans="1:61" hidden="1">
      <c r="A601" s="54" t="s">
        <v>151</v>
      </c>
      <c r="B601" s="55" t="s">
        <v>2037</v>
      </c>
      <c r="C601" s="55" t="s">
        <v>2038</v>
      </c>
      <c r="D601" s="44" t="s">
        <v>2039</v>
      </c>
      <c r="E601" s="56">
        <v>1</v>
      </c>
      <c r="F601" s="46" t="s">
        <v>5814</v>
      </c>
      <c r="G601" s="47" t="s">
        <v>5814</v>
      </c>
      <c r="H601" s="47" t="s">
        <v>6044</v>
      </c>
      <c r="I601" s="48" t="s">
        <v>6060</v>
      </c>
      <c r="J601" s="48" t="s">
        <v>6060</v>
      </c>
      <c r="K601" s="48" t="s">
        <v>6063</v>
      </c>
      <c r="L601" s="45">
        <v>139</v>
      </c>
      <c r="M601" s="47" t="s">
        <v>5823</v>
      </c>
      <c r="N601" s="60">
        <v>0</v>
      </c>
      <c r="O601" s="58">
        <v>0</v>
      </c>
      <c r="P601" s="58">
        <v>0</v>
      </c>
      <c r="Q601" s="132">
        <v>0</v>
      </c>
      <c r="R601" s="60">
        <v>0</v>
      </c>
      <c r="S601" s="58">
        <v>0</v>
      </c>
      <c r="T601" s="58">
        <v>0</v>
      </c>
      <c r="U601" s="132">
        <v>0</v>
      </c>
      <c r="V601" s="58">
        <v>0</v>
      </c>
      <c r="W601" s="58">
        <v>0</v>
      </c>
      <c r="X601" s="58">
        <v>0</v>
      </c>
      <c r="Y601" s="132">
        <v>0</v>
      </c>
      <c r="Z601" s="61">
        <v>0</v>
      </c>
      <c r="AA601" s="59">
        <v>0</v>
      </c>
      <c r="AB601" s="59">
        <v>0</v>
      </c>
      <c r="AC601" s="132">
        <v>0</v>
      </c>
      <c r="AD601" s="61">
        <v>0</v>
      </c>
      <c r="AE601" s="59">
        <v>0</v>
      </c>
      <c r="AF601" s="59">
        <v>0</v>
      </c>
      <c r="AG601" s="132">
        <v>0</v>
      </c>
      <c r="AH601" s="61">
        <v>0</v>
      </c>
      <c r="AI601" s="132">
        <v>0</v>
      </c>
      <c r="AJ601" s="64">
        <f>IFERROR(VLOOKUP($B601,STOCK!$A:$H,3,0)," ")</f>
        <v>0</v>
      </c>
      <c r="AK601" s="65">
        <f>IFERROR(VLOOKUP($B601,STOCK!$A:$H,4,0)," ")</f>
        <v>0</v>
      </c>
      <c r="AL601" s="65">
        <f>IFERROR(VLOOKUP($B601,STOCK!$A:$H,5,0)," ")</f>
        <v>0</v>
      </c>
      <c r="AM601" s="65">
        <f>IFERROR(VLOOKUP($B601,STOCK!$A:$H,6,0)," ")</f>
        <v>0</v>
      </c>
      <c r="AN601" s="65">
        <f>IFERROR(VLOOKUP($B601,STOCK!$A:$H,7,0)," ")</f>
        <v>0</v>
      </c>
      <c r="AO601" s="65">
        <f>IFERROR(VLOOKUP($B601,STOCK!$A:$H,8,0)," ")</f>
        <v>0</v>
      </c>
      <c r="AP601" s="62" t="str">
        <f t="shared" si="117"/>
        <v>Q</v>
      </c>
      <c r="AQ601" s="50" t="str">
        <f t="shared" si="118"/>
        <v>Q</v>
      </c>
      <c r="AR601" s="50" t="str">
        <f t="shared" si="119"/>
        <v>Q</v>
      </c>
      <c r="AS601" s="50" t="str">
        <f t="shared" si="120"/>
        <v>Q</v>
      </c>
      <c r="AT601" s="50" t="str">
        <f t="shared" si="121"/>
        <v>Q</v>
      </c>
      <c r="AU601" s="63" t="str">
        <f t="shared" si="128"/>
        <v>Q</v>
      </c>
      <c r="AV601" s="67">
        <v>40500.000002000001</v>
      </c>
      <c r="AW601" s="133">
        <v>40726.035900000003</v>
      </c>
      <c r="AX601" s="49">
        <v>44900</v>
      </c>
      <c r="AY601" s="51">
        <f t="shared" si="122"/>
        <v>0.1086419752538943</v>
      </c>
      <c r="AZ601" s="51">
        <f t="shared" si="123"/>
        <v>9.7995545612472146E-2</v>
      </c>
      <c r="BA601" s="49">
        <v>0</v>
      </c>
      <c r="BB601" s="52">
        <v>0</v>
      </c>
      <c r="BC601" s="51">
        <f t="shared" si="124"/>
        <v>-1</v>
      </c>
      <c r="BD601" s="51">
        <f t="shared" si="125"/>
        <v>0</v>
      </c>
      <c r="BE601" s="49">
        <v>0</v>
      </c>
      <c r="BF601" s="52">
        <v>0</v>
      </c>
      <c r="BG601" s="51">
        <f t="shared" si="126"/>
        <v>-1</v>
      </c>
      <c r="BH601" s="51">
        <f t="shared" si="127"/>
        <v>0</v>
      </c>
      <c r="BI601" s="282">
        <f t="shared" si="129"/>
        <v>0</v>
      </c>
    </row>
    <row r="602" spans="1:61" hidden="1">
      <c r="A602" s="54" t="s">
        <v>150</v>
      </c>
      <c r="B602" s="55" t="s">
        <v>2040</v>
      </c>
      <c r="C602" s="55" t="s">
        <v>2041</v>
      </c>
      <c r="D602" s="44" t="s">
        <v>2042</v>
      </c>
      <c r="E602" s="56">
        <v>6</v>
      </c>
      <c r="F602" s="46" t="s">
        <v>5814</v>
      </c>
      <c r="G602" s="47" t="s">
        <v>5814</v>
      </c>
      <c r="H602" s="47" t="s">
        <v>6044</v>
      </c>
      <c r="I602" s="48" t="s">
        <v>6060</v>
      </c>
      <c r="J602" s="48" t="s">
        <v>6060</v>
      </c>
      <c r="K602" s="48" t="s">
        <v>6063</v>
      </c>
      <c r="L602" s="45">
        <v>139</v>
      </c>
      <c r="M602" s="47" t="s">
        <v>5823</v>
      </c>
      <c r="N602" s="60">
        <v>240</v>
      </c>
      <c r="O602" s="58">
        <v>399</v>
      </c>
      <c r="P602" s="58">
        <v>213</v>
      </c>
      <c r="Q602" s="132">
        <v>173</v>
      </c>
      <c r="R602" s="60">
        <v>226</v>
      </c>
      <c r="S602" s="58">
        <v>298</v>
      </c>
      <c r="T602" s="58">
        <v>125</v>
      </c>
      <c r="U602" s="132">
        <v>97</v>
      </c>
      <c r="V602" s="58">
        <v>82</v>
      </c>
      <c r="W602" s="58">
        <v>90</v>
      </c>
      <c r="X602" s="58">
        <v>60</v>
      </c>
      <c r="Y602" s="132">
        <v>18</v>
      </c>
      <c r="Z602" s="61">
        <v>212</v>
      </c>
      <c r="AA602" s="59">
        <v>257</v>
      </c>
      <c r="AB602" s="59">
        <v>112</v>
      </c>
      <c r="AC602" s="132">
        <v>142</v>
      </c>
      <c r="AD602" s="61">
        <v>143</v>
      </c>
      <c r="AE602" s="59">
        <v>148</v>
      </c>
      <c r="AF602" s="59">
        <v>95</v>
      </c>
      <c r="AG602" s="132">
        <v>58</v>
      </c>
      <c r="AH602" s="61">
        <v>3</v>
      </c>
      <c r="AI602" s="132">
        <v>6</v>
      </c>
      <c r="AJ602" s="64">
        <f>IFERROR(VLOOKUP($B602,STOCK!$A:$H,3,0)," ")</f>
        <v>238</v>
      </c>
      <c r="AK602" s="65">
        <f>IFERROR(VLOOKUP($B602,STOCK!$A:$H,4,0)," ")</f>
        <v>216</v>
      </c>
      <c r="AL602" s="65">
        <f>IFERROR(VLOOKUP($B602,STOCK!$A:$H,5,0)," ")</f>
        <v>114</v>
      </c>
      <c r="AM602" s="65">
        <f>IFERROR(VLOOKUP($B602,STOCK!$A:$H,6,0)," ")</f>
        <v>136</v>
      </c>
      <c r="AN602" s="65">
        <f>IFERROR(VLOOKUP($B602,STOCK!$A:$H,7,0)," ")</f>
        <v>115</v>
      </c>
      <c r="AO602" s="65">
        <f>IFERROR(VLOOKUP($B602,STOCK!$A:$H,8,0)," ")</f>
        <v>144</v>
      </c>
      <c r="AP602" s="62">
        <f t="shared" si="117"/>
        <v>41.271676300578036</v>
      </c>
      <c r="AQ602" s="50">
        <f t="shared" si="118"/>
        <v>66.80412371134021</v>
      </c>
      <c r="AR602" s="50">
        <f t="shared" si="119"/>
        <v>190</v>
      </c>
      <c r="AS602" s="50">
        <f t="shared" si="120"/>
        <v>28.73239436619718</v>
      </c>
      <c r="AT602" s="50">
        <f t="shared" si="121"/>
        <v>59.482758620689658</v>
      </c>
      <c r="AU602" s="63">
        <f t="shared" si="128"/>
        <v>720</v>
      </c>
      <c r="AV602" s="67">
        <v>6750</v>
      </c>
      <c r="AW602" s="133">
        <v>6787.6726500000004</v>
      </c>
      <c r="AX602" s="49">
        <v>7900</v>
      </c>
      <c r="AY602" s="51">
        <f t="shared" si="122"/>
        <v>0.17037037037037028</v>
      </c>
      <c r="AZ602" s="51">
        <f t="shared" si="123"/>
        <v>0.14556962025316456</v>
      </c>
      <c r="BA602" s="49">
        <v>7483.3333300000004</v>
      </c>
      <c r="BB602" s="52">
        <v>6</v>
      </c>
      <c r="BC602" s="51">
        <f t="shared" si="124"/>
        <v>0.10864197481481486</v>
      </c>
      <c r="BD602" s="51">
        <f t="shared" si="125"/>
        <v>9.7995545255231922E-2</v>
      </c>
      <c r="BE602" s="49">
        <v>0</v>
      </c>
      <c r="BF602" s="52">
        <v>0</v>
      </c>
      <c r="BG602" s="51">
        <f t="shared" si="126"/>
        <v>-1</v>
      </c>
      <c r="BH602" s="51">
        <f t="shared" si="127"/>
        <v>0</v>
      </c>
      <c r="BI602" s="282">
        <f t="shared" si="129"/>
        <v>494</v>
      </c>
    </row>
    <row r="603" spans="1:61" hidden="1">
      <c r="A603" s="54" t="s">
        <v>151</v>
      </c>
      <c r="B603" s="55" t="s">
        <v>2043</v>
      </c>
      <c r="C603" s="55" t="s">
        <v>2044</v>
      </c>
      <c r="D603" s="44" t="s">
        <v>2045</v>
      </c>
      <c r="E603" s="56">
        <v>1</v>
      </c>
      <c r="F603" s="46" t="s">
        <v>5814</v>
      </c>
      <c r="G603" s="47" t="s">
        <v>5814</v>
      </c>
      <c r="H603" s="47" t="s">
        <v>6064</v>
      </c>
      <c r="I603" s="48" t="s">
        <v>6065</v>
      </c>
      <c r="J603" s="48" t="s">
        <v>6066</v>
      </c>
      <c r="K603" s="48" t="s">
        <v>6067</v>
      </c>
      <c r="L603" s="45">
        <v>60</v>
      </c>
      <c r="M603" s="47" t="s">
        <v>5998</v>
      </c>
      <c r="N603" s="60">
        <v>0</v>
      </c>
      <c r="O603" s="58">
        <v>0</v>
      </c>
      <c r="P603" s="58">
        <v>0</v>
      </c>
      <c r="Q603" s="132">
        <v>0</v>
      </c>
      <c r="R603" s="60">
        <v>0</v>
      </c>
      <c r="S603" s="58">
        <v>0</v>
      </c>
      <c r="T603" s="58">
        <v>0</v>
      </c>
      <c r="U603" s="132">
        <v>0</v>
      </c>
      <c r="V603" s="58">
        <v>0</v>
      </c>
      <c r="W603" s="58">
        <v>0</v>
      </c>
      <c r="X603" s="58">
        <v>0</v>
      </c>
      <c r="Y603" s="132">
        <v>0</v>
      </c>
      <c r="Z603" s="61">
        <v>0</v>
      </c>
      <c r="AA603" s="59">
        <v>0</v>
      </c>
      <c r="AB603" s="59">
        <v>0</v>
      </c>
      <c r="AC603" s="132">
        <v>0</v>
      </c>
      <c r="AD603" s="61">
        <v>0</v>
      </c>
      <c r="AE603" s="59">
        <v>0</v>
      </c>
      <c r="AF603" s="59">
        <v>0</v>
      </c>
      <c r="AG603" s="132">
        <v>0</v>
      </c>
      <c r="AH603" s="61">
        <v>0</v>
      </c>
      <c r="AI603" s="132">
        <v>0</v>
      </c>
      <c r="AJ603" s="64">
        <f>IFERROR(VLOOKUP($B603,STOCK!$A:$H,3,0)," ")</f>
        <v>0</v>
      </c>
      <c r="AK603" s="65">
        <f>IFERROR(VLOOKUP($B603,STOCK!$A:$H,4,0)," ")</f>
        <v>0</v>
      </c>
      <c r="AL603" s="65">
        <f>IFERROR(VLOOKUP($B603,STOCK!$A:$H,5,0)," ")</f>
        <v>0</v>
      </c>
      <c r="AM603" s="65">
        <f>IFERROR(VLOOKUP($B603,STOCK!$A:$H,6,0)," ")</f>
        <v>0</v>
      </c>
      <c r="AN603" s="65">
        <f>IFERROR(VLOOKUP($B603,STOCK!$A:$H,7,0)," ")</f>
        <v>0</v>
      </c>
      <c r="AO603" s="65">
        <f>IFERROR(VLOOKUP($B603,STOCK!$A:$H,8,0)," ")</f>
        <v>0</v>
      </c>
      <c r="AP603" s="62" t="str">
        <f t="shared" si="117"/>
        <v>Q</v>
      </c>
      <c r="AQ603" s="50" t="str">
        <f t="shared" si="118"/>
        <v>Q</v>
      </c>
      <c r="AR603" s="50" t="str">
        <f t="shared" si="119"/>
        <v>Q</v>
      </c>
      <c r="AS603" s="50" t="str">
        <f t="shared" si="120"/>
        <v>Q</v>
      </c>
      <c r="AT603" s="50" t="str">
        <f t="shared" si="121"/>
        <v>Q</v>
      </c>
      <c r="AU603" s="63" t="str">
        <f t="shared" si="128"/>
        <v>Q</v>
      </c>
      <c r="AV603" s="67">
        <v>48794.880001999998</v>
      </c>
      <c r="AW603" s="133">
        <v>41994.767760000002</v>
      </c>
      <c r="AX603" s="49">
        <v>44900</v>
      </c>
      <c r="AY603" s="51">
        <f t="shared" si="122"/>
        <v>-7.9821489505463639E-2</v>
      </c>
      <c r="AZ603" s="51">
        <f t="shared" si="123"/>
        <v>-8.6745657060133582E-2</v>
      </c>
      <c r="BA603" s="49"/>
      <c r="BB603" s="52"/>
      <c r="BC603" s="51">
        <f t="shared" si="124"/>
        <v>-1</v>
      </c>
      <c r="BD603" s="51">
        <f t="shared" si="125"/>
        <v>0</v>
      </c>
      <c r="BE603" s="49"/>
      <c r="BF603" s="52"/>
      <c r="BG603" s="51">
        <f t="shared" si="126"/>
        <v>-1</v>
      </c>
      <c r="BH603" s="51">
        <f t="shared" si="127"/>
        <v>0</v>
      </c>
      <c r="BI603" s="282">
        <f t="shared" si="129"/>
        <v>0</v>
      </c>
    </row>
    <row r="604" spans="1:61" hidden="1">
      <c r="A604" s="54" t="s">
        <v>151</v>
      </c>
      <c r="B604" s="55" t="s">
        <v>2046</v>
      </c>
      <c r="C604" s="55" t="s">
        <v>2047</v>
      </c>
      <c r="D604" s="44" t="s">
        <v>2048</v>
      </c>
      <c r="E604" s="56">
        <v>24</v>
      </c>
      <c r="F604" s="46" t="s">
        <v>5814</v>
      </c>
      <c r="G604" s="47" t="s">
        <v>5814</v>
      </c>
      <c r="H604" s="47" t="s">
        <v>6064</v>
      </c>
      <c r="I604" s="48" t="s">
        <v>6065</v>
      </c>
      <c r="J604" s="48" t="s">
        <v>6068</v>
      </c>
      <c r="K604" s="48" t="s">
        <v>6067</v>
      </c>
      <c r="L604" s="45">
        <v>60</v>
      </c>
      <c r="M604" s="47" t="s">
        <v>5998</v>
      </c>
      <c r="N604" s="60">
        <v>0</v>
      </c>
      <c r="O604" s="58">
        <v>0</v>
      </c>
      <c r="P604" s="58">
        <v>0</v>
      </c>
      <c r="Q604" s="132">
        <v>0</v>
      </c>
      <c r="R604" s="60">
        <v>0</v>
      </c>
      <c r="S604" s="58">
        <v>0</v>
      </c>
      <c r="T604" s="58">
        <v>0</v>
      </c>
      <c r="U604" s="132">
        <v>0</v>
      </c>
      <c r="V604" s="58">
        <v>0</v>
      </c>
      <c r="W604" s="58">
        <v>0</v>
      </c>
      <c r="X604" s="58">
        <v>0</v>
      </c>
      <c r="Y604" s="132">
        <v>0</v>
      </c>
      <c r="Z604" s="61">
        <v>0</v>
      </c>
      <c r="AA604" s="59">
        <v>0</v>
      </c>
      <c r="AB604" s="59">
        <v>0</v>
      </c>
      <c r="AC604" s="132">
        <v>0</v>
      </c>
      <c r="AD604" s="61">
        <v>0</v>
      </c>
      <c r="AE604" s="59">
        <v>0</v>
      </c>
      <c r="AF604" s="59">
        <v>0</v>
      </c>
      <c r="AG604" s="132">
        <v>0</v>
      </c>
      <c r="AH604" s="61">
        <v>0</v>
      </c>
      <c r="AI604" s="132">
        <v>0</v>
      </c>
      <c r="AJ604" s="64">
        <f>IFERROR(VLOOKUP($B604,STOCK!$A:$H,3,0)," ")</f>
        <v>0</v>
      </c>
      <c r="AK604" s="65">
        <f>IFERROR(VLOOKUP($B604,STOCK!$A:$H,4,0)," ")</f>
        <v>0</v>
      </c>
      <c r="AL604" s="65">
        <f>IFERROR(VLOOKUP($B604,STOCK!$A:$H,5,0)," ")</f>
        <v>0</v>
      </c>
      <c r="AM604" s="65">
        <f>IFERROR(VLOOKUP($B604,STOCK!$A:$H,6,0)," ")</f>
        <v>0</v>
      </c>
      <c r="AN604" s="65">
        <f>IFERROR(VLOOKUP($B604,STOCK!$A:$H,7,0)," ")</f>
        <v>0</v>
      </c>
      <c r="AO604" s="65">
        <f>IFERROR(VLOOKUP($B604,STOCK!$A:$H,8,0)," ")</f>
        <v>0</v>
      </c>
      <c r="AP604" s="62" t="str">
        <f t="shared" si="117"/>
        <v>Q</v>
      </c>
      <c r="AQ604" s="50" t="str">
        <f t="shared" si="118"/>
        <v>Q</v>
      </c>
      <c r="AR604" s="50" t="str">
        <f t="shared" si="119"/>
        <v>Q</v>
      </c>
      <c r="AS604" s="50" t="str">
        <f t="shared" si="120"/>
        <v>Q</v>
      </c>
      <c r="AT604" s="50" t="str">
        <f t="shared" si="121"/>
        <v>Q</v>
      </c>
      <c r="AU604" s="63" t="str">
        <f t="shared" si="128"/>
        <v>Q</v>
      </c>
      <c r="AV604" s="67">
        <v>117383.99999700001</v>
      </c>
      <c r="AW604" s="133">
        <v>115097.53728</v>
      </c>
      <c r="AX604" s="49">
        <v>124900</v>
      </c>
      <c r="AY604" s="51">
        <f t="shared" si="122"/>
        <v>6.4029169249574691E-2</v>
      </c>
      <c r="AZ604" s="51">
        <f t="shared" si="123"/>
        <v>6.0176140936749348E-2</v>
      </c>
      <c r="BA604" s="49"/>
      <c r="BB604" s="52"/>
      <c r="BC604" s="51">
        <f t="shared" si="124"/>
        <v>-1</v>
      </c>
      <c r="BD604" s="51">
        <f t="shared" si="125"/>
        <v>0</v>
      </c>
      <c r="BE604" s="49"/>
      <c r="BF604" s="52"/>
      <c r="BG604" s="51">
        <f t="shared" si="126"/>
        <v>-1</v>
      </c>
      <c r="BH604" s="51">
        <f t="shared" si="127"/>
        <v>0</v>
      </c>
      <c r="BI604" s="282">
        <f t="shared" si="129"/>
        <v>0</v>
      </c>
    </row>
    <row r="605" spans="1:61" hidden="1">
      <c r="A605" s="54" t="s">
        <v>151</v>
      </c>
      <c r="B605" s="55" t="s">
        <v>2049</v>
      </c>
      <c r="C605" s="55" t="s">
        <v>2050</v>
      </c>
      <c r="D605" s="44" t="s">
        <v>2051</v>
      </c>
      <c r="E605" s="56">
        <v>6</v>
      </c>
      <c r="F605" s="46" t="s">
        <v>5814</v>
      </c>
      <c r="G605" s="47" t="s">
        <v>5814</v>
      </c>
      <c r="H605" s="47" t="s">
        <v>6064</v>
      </c>
      <c r="I605" s="48" t="s">
        <v>6065</v>
      </c>
      <c r="J605" s="48" t="s">
        <v>6068</v>
      </c>
      <c r="K605" s="48" t="s">
        <v>6067</v>
      </c>
      <c r="L605" s="45">
        <v>60</v>
      </c>
      <c r="M605" s="47" t="s">
        <v>5998</v>
      </c>
      <c r="N605" s="60">
        <v>0</v>
      </c>
      <c r="O605" s="58">
        <v>0</v>
      </c>
      <c r="P605" s="58">
        <v>0</v>
      </c>
      <c r="Q605" s="132">
        <v>0</v>
      </c>
      <c r="R605" s="60">
        <v>0</v>
      </c>
      <c r="S605" s="58">
        <v>0</v>
      </c>
      <c r="T605" s="58">
        <v>0</v>
      </c>
      <c r="U605" s="132">
        <v>0</v>
      </c>
      <c r="V605" s="58">
        <v>0</v>
      </c>
      <c r="W605" s="58">
        <v>0</v>
      </c>
      <c r="X605" s="58">
        <v>0</v>
      </c>
      <c r="Y605" s="132">
        <v>0</v>
      </c>
      <c r="Z605" s="61">
        <v>0</v>
      </c>
      <c r="AA605" s="59">
        <v>0</v>
      </c>
      <c r="AB605" s="59">
        <v>0</v>
      </c>
      <c r="AC605" s="132">
        <v>0</v>
      </c>
      <c r="AD605" s="61">
        <v>0</v>
      </c>
      <c r="AE605" s="59">
        <v>0</v>
      </c>
      <c r="AF605" s="59">
        <v>0</v>
      </c>
      <c r="AG605" s="132">
        <v>0</v>
      </c>
      <c r="AH605" s="61">
        <v>0</v>
      </c>
      <c r="AI605" s="132">
        <v>0</v>
      </c>
      <c r="AJ605" s="64">
        <f>IFERROR(VLOOKUP($B605,STOCK!$A:$H,3,0)," ")</f>
        <v>0</v>
      </c>
      <c r="AK605" s="65">
        <f>IFERROR(VLOOKUP($B605,STOCK!$A:$H,4,0)," ")</f>
        <v>0</v>
      </c>
      <c r="AL605" s="65">
        <f>IFERROR(VLOOKUP($B605,STOCK!$A:$H,5,0)," ")</f>
        <v>0</v>
      </c>
      <c r="AM605" s="65">
        <f>IFERROR(VLOOKUP($B605,STOCK!$A:$H,6,0)," ")</f>
        <v>0</v>
      </c>
      <c r="AN605" s="65">
        <f>IFERROR(VLOOKUP($B605,STOCK!$A:$H,7,0)," ")</f>
        <v>0</v>
      </c>
      <c r="AO605" s="65">
        <f>IFERROR(VLOOKUP($B605,STOCK!$A:$H,8,0)," ")</f>
        <v>0</v>
      </c>
      <c r="AP605" s="62" t="str">
        <f t="shared" si="117"/>
        <v>Q</v>
      </c>
      <c r="AQ605" s="50" t="str">
        <f t="shared" si="118"/>
        <v>Q</v>
      </c>
      <c r="AR605" s="50" t="str">
        <f t="shared" si="119"/>
        <v>Q</v>
      </c>
      <c r="AS605" s="50" t="str">
        <f t="shared" si="120"/>
        <v>Q</v>
      </c>
      <c r="AT605" s="50" t="str">
        <f t="shared" si="121"/>
        <v>Q</v>
      </c>
      <c r="AU605" s="63" t="str">
        <f t="shared" si="128"/>
        <v>Q</v>
      </c>
      <c r="AV605" s="67">
        <v>29346.000002000001</v>
      </c>
      <c r="AW605" s="133">
        <v>28774.384320000001</v>
      </c>
      <c r="AX605" s="49">
        <v>32500</v>
      </c>
      <c r="AY605" s="51">
        <f t="shared" si="122"/>
        <v>0.10747631696943527</v>
      </c>
      <c r="AZ605" s="51">
        <f t="shared" si="123"/>
        <v>9.7046153784615369E-2</v>
      </c>
      <c r="BA605" s="49">
        <v>31225</v>
      </c>
      <c r="BB605" s="52">
        <v>4</v>
      </c>
      <c r="BC605" s="51">
        <f t="shared" si="124"/>
        <v>6.4029169149865117E-2</v>
      </c>
      <c r="BD605" s="51">
        <f t="shared" si="125"/>
        <v>6.0176140848678922E-2</v>
      </c>
      <c r="BE605" s="49">
        <v>0</v>
      </c>
      <c r="BF605" s="52">
        <v>0</v>
      </c>
      <c r="BG605" s="51">
        <f t="shared" si="126"/>
        <v>-1</v>
      </c>
      <c r="BH605" s="51">
        <f t="shared" si="127"/>
        <v>0</v>
      </c>
      <c r="BI605" s="282">
        <f t="shared" si="129"/>
        <v>0</v>
      </c>
    </row>
    <row r="606" spans="1:61" hidden="1">
      <c r="A606" s="54" t="s">
        <v>150</v>
      </c>
      <c r="B606" s="55" t="s">
        <v>2052</v>
      </c>
      <c r="C606" s="55" t="s">
        <v>2053</v>
      </c>
      <c r="D606" s="44" t="s">
        <v>2054</v>
      </c>
      <c r="E606" s="56">
        <v>1</v>
      </c>
      <c r="F606" s="46" t="s">
        <v>5814</v>
      </c>
      <c r="G606" s="47" t="s">
        <v>5814</v>
      </c>
      <c r="H606" s="47" t="s">
        <v>6064</v>
      </c>
      <c r="I606" s="48" t="s">
        <v>6065</v>
      </c>
      <c r="J606" s="48" t="s">
        <v>6068</v>
      </c>
      <c r="K606" s="48" t="s">
        <v>6067</v>
      </c>
      <c r="L606" s="45">
        <v>60</v>
      </c>
      <c r="M606" s="47" t="s">
        <v>5998</v>
      </c>
      <c r="N606" s="60">
        <v>2260</v>
      </c>
      <c r="O606" s="58">
        <v>2852</v>
      </c>
      <c r="P606" s="58">
        <v>2163</v>
      </c>
      <c r="Q606" s="132">
        <v>1845</v>
      </c>
      <c r="R606" s="60">
        <v>3292</v>
      </c>
      <c r="S606" s="58">
        <v>4267</v>
      </c>
      <c r="T606" s="58">
        <v>3035</v>
      </c>
      <c r="U606" s="132">
        <v>3017</v>
      </c>
      <c r="V606" s="58">
        <v>1199</v>
      </c>
      <c r="W606" s="58">
        <v>2505</v>
      </c>
      <c r="X606" s="58">
        <v>1894</v>
      </c>
      <c r="Y606" s="132">
        <v>1593</v>
      </c>
      <c r="Z606" s="61">
        <v>1438</v>
      </c>
      <c r="AA606" s="59">
        <v>1819</v>
      </c>
      <c r="AB606" s="59">
        <v>1868</v>
      </c>
      <c r="AC606" s="132">
        <v>2358</v>
      </c>
      <c r="AD606" s="61">
        <v>2407</v>
      </c>
      <c r="AE606" s="59">
        <v>2874</v>
      </c>
      <c r="AF606" s="59">
        <v>2517</v>
      </c>
      <c r="AG606" s="132">
        <v>2413</v>
      </c>
      <c r="AH606" s="61">
        <v>25</v>
      </c>
      <c r="AI606" s="132">
        <v>103</v>
      </c>
      <c r="AJ606" s="64">
        <f>IFERROR(VLOOKUP($B606,STOCK!$A:$H,3,0)," ")</f>
        <v>10465</v>
      </c>
      <c r="AK606" s="65">
        <f>IFERROR(VLOOKUP($B606,STOCK!$A:$H,4,0)," ")</f>
        <v>1840</v>
      </c>
      <c r="AL606" s="65">
        <f>IFERROR(VLOOKUP($B606,STOCK!$A:$H,5,0)," ")</f>
        <v>10348</v>
      </c>
      <c r="AM606" s="65">
        <f>IFERROR(VLOOKUP($B606,STOCK!$A:$H,6,0)," ")</f>
        <v>10068</v>
      </c>
      <c r="AN606" s="65">
        <f>IFERROR(VLOOKUP($B606,STOCK!$A:$H,7,0)," ")</f>
        <v>3614</v>
      </c>
      <c r="AO606" s="65">
        <f>IFERROR(VLOOKUP($B606,STOCK!$A:$H,8,0)," ")</f>
        <v>1121</v>
      </c>
      <c r="AP606" s="62">
        <f t="shared" si="117"/>
        <v>170.16260162601625</v>
      </c>
      <c r="AQ606" s="50">
        <f t="shared" si="118"/>
        <v>18.296320848525024</v>
      </c>
      <c r="AR606" s="50">
        <f t="shared" si="119"/>
        <v>194.87758945386065</v>
      </c>
      <c r="AS606" s="50">
        <f t="shared" si="120"/>
        <v>128.09160305343511</v>
      </c>
      <c r="AT606" s="50">
        <f t="shared" si="121"/>
        <v>44.931620389556571</v>
      </c>
      <c r="AU606" s="63">
        <f t="shared" si="128"/>
        <v>326.50485436893206</v>
      </c>
      <c r="AV606" s="67">
        <v>4891</v>
      </c>
      <c r="AW606" s="133">
        <v>4795.7307199999996</v>
      </c>
      <c r="AX606" s="49">
        <v>5550</v>
      </c>
      <c r="AY606" s="51">
        <f t="shared" si="122"/>
        <v>0.13473727254140266</v>
      </c>
      <c r="AZ606" s="51">
        <f t="shared" si="123"/>
        <v>0.11873873873873873</v>
      </c>
      <c r="BA606" s="49">
        <v>5416.6666699999996</v>
      </c>
      <c r="BB606" s="52">
        <v>6</v>
      </c>
      <c r="BC606" s="51">
        <f t="shared" si="124"/>
        <v>0.10747631772643618</v>
      </c>
      <c r="BD606" s="51">
        <f t="shared" si="125"/>
        <v>9.7046154401817686E-2</v>
      </c>
      <c r="BE606" s="49">
        <v>5204.1666699999996</v>
      </c>
      <c r="BF606" s="52">
        <v>24</v>
      </c>
      <c r="BG606" s="51">
        <f t="shared" si="126"/>
        <v>6.4029169903905059E-2</v>
      </c>
      <c r="BH606" s="51">
        <f t="shared" si="127"/>
        <v>6.017614151469896E-2</v>
      </c>
      <c r="BI606" s="282">
        <f t="shared" si="129"/>
        <v>11329</v>
      </c>
    </row>
    <row r="607" spans="1:61" hidden="1">
      <c r="A607" s="54" t="s">
        <v>151</v>
      </c>
      <c r="B607" s="55" t="s">
        <v>2055</v>
      </c>
      <c r="C607" s="55" t="s">
        <v>2056</v>
      </c>
      <c r="D607" s="44" t="s">
        <v>2057</v>
      </c>
      <c r="E607" s="56">
        <v>12</v>
      </c>
      <c r="F607" s="46" t="s">
        <v>5814</v>
      </c>
      <c r="G607" s="47" t="s">
        <v>5814</v>
      </c>
      <c r="H607" s="47" t="s">
        <v>6064</v>
      </c>
      <c r="I607" s="48" t="s">
        <v>6065</v>
      </c>
      <c r="J607" s="48" t="s">
        <v>6068</v>
      </c>
      <c r="K607" s="48" t="s">
        <v>6069</v>
      </c>
      <c r="L607" s="45">
        <v>87</v>
      </c>
      <c r="M607" s="47" t="s">
        <v>5819</v>
      </c>
      <c r="N607" s="60">
        <v>0</v>
      </c>
      <c r="O607" s="58">
        <v>0</v>
      </c>
      <c r="P607" s="58">
        <v>0</v>
      </c>
      <c r="Q607" s="132">
        <v>0</v>
      </c>
      <c r="R607" s="60">
        <v>0</v>
      </c>
      <c r="S607" s="58">
        <v>0</v>
      </c>
      <c r="T607" s="58">
        <v>0</v>
      </c>
      <c r="U607" s="132">
        <v>0</v>
      </c>
      <c r="V607" s="58">
        <v>0</v>
      </c>
      <c r="W607" s="58">
        <v>0</v>
      </c>
      <c r="X607" s="58">
        <v>0</v>
      </c>
      <c r="Y607" s="132">
        <v>0</v>
      </c>
      <c r="Z607" s="61">
        <v>0</v>
      </c>
      <c r="AA607" s="59">
        <v>0</v>
      </c>
      <c r="AB607" s="59">
        <v>0</v>
      </c>
      <c r="AC607" s="132">
        <v>0</v>
      </c>
      <c r="AD607" s="61">
        <v>0</v>
      </c>
      <c r="AE607" s="59">
        <v>0</v>
      </c>
      <c r="AF607" s="59">
        <v>0</v>
      </c>
      <c r="AG607" s="132">
        <v>0</v>
      </c>
      <c r="AH607" s="61">
        <v>0</v>
      </c>
      <c r="AI607" s="132">
        <v>0</v>
      </c>
      <c r="AJ607" s="64">
        <f>IFERROR(VLOOKUP($B607,STOCK!$A:$H,3,0)," ")</f>
        <v>0</v>
      </c>
      <c r="AK607" s="65">
        <f>IFERROR(VLOOKUP($B607,STOCK!$A:$H,4,0)," ")</f>
        <v>0</v>
      </c>
      <c r="AL607" s="65">
        <f>IFERROR(VLOOKUP($B607,STOCK!$A:$H,5,0)," ")</f>
        <v>0</v>
      </c>
      <c r="AM607" s="65">
        <f>IFERROR(VLOOKUP($B607,STOCK!$A:$H,6,0)," ")</f>
        <v>0</v>
      </c>
      <c r="AN607" s="65">
        <f>IFERROR(VLOOKUP($B607,STOCK!$A:$H,7,0)," ")</f>
        <v>0</v>
      </c>
      <c r="AO607" s="65">
        <f>IFERROR(VLOOKUP($B607,STOCK!$A:$H,8,0)," ")</f>
        <v>0</v>
      </c>
      <c r="AP607" s="62" t="str">
        <f t="shared" si="117"/>
        <v>Q</v>
      </c>
      <c r="AQ607" s="50" t="str">
        <f t="shared" si="118"/>
        <v>Q</v>
      </c>
      <c r="AR607" s="50" t="str">
        <f t="shared" si="119"/>
        <v>Q</v>
      </c>
      <c r="AS607" s="50" t="str">
        <f t="shared" si="120"/>
        <v>Q</v>
      </c>
      <c r="AT607" s="50" t="str">
        <f t="shared" si="121"/>
        <v>Q</v>
      </c>
      <c r="AU607" s="63" t="str">
        <f t="shared" si="128"/>
        <v>Q</v>
      </c>
      <c r="AV607" s="67">
        <v>47831.999995999999</v>
      </c>
      <c r="AW607" s="133">
        <v>47832.234120000001</v>
      </c>
      <c r="AX607" s="49">
        <v>51900</v>
      </c>
      <c r="AY607" s="51">
        <f t="shared" si="122"/>
        <v>8.5047666924656928E-2</v>
      </c>
      <c r="AZ607" s="51">
        <f t="shared" si="123"/>
        <v>7.8381502967244721E-2</v>
      </c>
      <c r="BA607" s="49"/>
      <c r="BB607" s="52"/>
      <c r="BC607" s="51">
        <f t="shared" si="124"/>
        <v>-1</v>
      </c>
      <c r="BD607" s="51">
        <f t="shared" si="125"/>
        <v>0</v>
      </c>
      <c r="BE607" s="49"/>
      <c r="BF607" s="52"/>
      <c r="BG607" s="51">
        <f t="shared" si="126"/>
        <v>-1</v>
      </c>
      <c r="BH607" s="51">
        <f t="shared" si="127"/>
        <v>0</v>
      </c>
      <c r="BI607" s="282">
        <f t="shared" si="129"/>
        <v>0</v>
      </c>
    </row>
    <row r="608" spans="1:61" hidden="1">
      <c r="A608" s="54" t="s">
        <v>151</v>
      </c>
      <c r="B608" s="55" t="s">
        <v>2058</v>
      </c>
      <c r="C608" s="55" t="s">
        <v>2059</v>
      </c>
      <c r="D608" s="44" t="s">
        <v>2060</v>
      </c>
      <c r="E608" s="56">
        <v>12</v>
      </c>
      <c r="F608" s="46" t="s">
        <v>5814</v>
      </c>
      <c r="G608" s="47" t="s">
        <v>5814</v>
      </c>
      <c r="H608" s="47" t="s">
        <v>6064</v>
      </c>
      <c r="I608" s="48" t="s">
        <v>6065</v>
      </c>
      <c r="J608" s="48" t="s">
        <v>6068</v>
      </c>
      <c r="K608" s="48" t="s">
        <v>6069</v>
      </c>
      <c r="L608" s="45">
        <v>87</v>
      </c>
      <c r="M608" s="47" t="s">
        <v>5819</v>
      </c>
      <c r="N608" s="60">
        <v>0</v>
      </c>
      <c r="O608" s="58">
        <v>0</v>
      </c>
      <c r="P608" s="58">
        <v>0</v>
      </c>
      <c r="Q608" s="132">
        <v>0</v>
      </c>
      <c r="R608" s="60">
        <v>0</v>
      </c>
      <c r="S608" s="58">
        <v>0</v>
      </c>
      <c r="T608" s="58">
        <v>0</v>
      </c>
      <c r="U608" s="132">
        <v>0</v>
      </c>
      <c r="V608" s="58">
        <v>0</v>
      </c>
      <c r="W608" s="58">
        <v>0</v>
      </c>
      <c r="X608" s="58">
        <v>0</v>
      </c>
      <c r="Y608" s="132">
        <v>0</v>
      </c>
      <c r="Z608" s="61">
        <v>0</v>
      </c>
      <c r="AA608" s="59">
        <v>0</v>
      </c>
      <c r="AB608" s="59">
        <v>0</v>
      </c>
      <c r="AC608" s="132">
        <v>0</v>
      </c>
      <c r="AD608" s="61">
        <v>0</v>
      </c>
      <c r="AE608" s="59">
        <v>0</v>
      </c>
      <c r="AF608" s="59">
        <v>0</v>
      </c>
      <c r="AG608" s="132">
        <v>0</v>
      </c>
      <c r="AH608" s="61">
        <v>0</v>
      </c>
      <c r="AI608" s="132">
        <v>0</v>
      </c>
      <c r="AJ608" s="64">
        <f>IFERROR(VLOOKUP($B608,STOCK!$A:$H,3,0)," ")</f>
        <v>0</v>
      </c>
      <c r="AK608" s="65">
        <f>IFERROR(VLOOKUP($B608,STOCK!$A:$H,4,0)," ")</f>
        <v>0</v>
      </c>
      <c r="AL608" s="65">
        <f>IFERROR(VLOOKUP($B608,STOCK!$A:$H,5,0)," ")</f>
        <v>0</v>
      </c>
      <c r="AM608" s="65">
        <f>IFERROR(VLOOKUP($B608,STOCK!$A:$H,6,0)," ")</f>
        <v>0</v>
      </c>
      <c r="AN608" s="65">
        <f>IFERROR(VLOOKUP($B608,STOCK!$A:$H,7,0)," ")</f>
        <v>0</v>
      </c>
      <c r="AO608" s="65">
        <f>IFERROR(VLOOKUP($B608,STOCK!$A:$H,8,0)," ")</f>
        <v>0</v>
      </c>
      <c r="AP608" s="62" t="str">
        <f t="shared" si="117"/>
        <v>Q</v>
      </c>
      <c r="AQ608" s="50" t="str">
        <f t="shared" si="118"/>
        <v>Q</v>
      </c>
      <c r="AR608" s="50" t="str">
        <f t="shared" si="119"/>
        <v>Q</v>
      </c>
      <c r="AS608" s="50" t="str">
        <f t="shared" si="120"/>
        <v>Q</v>
      </c>
      <c r="AT608" s="50" t="str">
        <f t="shared" si="121"/>
        <v>Q</v>
      </c>
      <c r="AU608" s="63" t="str">
        <f t="shared" si="128"/>
        <v>Q</v>
      </c>
      <c r="AV608" s="67">
        <v>47831.999995999999</v>
      </c>
      <c r="AW608" s="133">
        <v>47832.238080000003</v>
      </c>
      <c r="AX608" s="49">
        <v>51900</v>
      </c>
      <c r="AY608" s="51">
        <f t="shared" si="122"/>
        <v>8.5047666924656928E-2</v>
      </c>
      <c r="AZ608" s="51">
        <f t="shared" si="123"/>
        <v>7.8381502967244721E-2</v>
      </c>
      <c r="BA608" s="49"/>
      <c r="BB608" s="52"/>
      <c r="BC608" s="51">
        <f t="shared" si="124"/>
        <v>-1</v>
      </c>
      <c r="BD608" s="51">
        <f t="shared" si="125"/>
        <v>0</v>
      </c>
      <c r="BE608" s="49"/>
      <c r="BF608" s="52"/>
      <c r="BG608" s="51">
        <f t="shared" si="126"/>
        <v>-1</v>
      </c>
      <c r="BH608" s="51">
        <f t="shared" si="127"/>
        <v>0</v>
      </c>
      <c r="BI608" s="282">
        <f t="shared" si="129"/>
        <v>0</v>
      </c>
    </row>
    <row r="609" spans="1:61" hidden="1">
      <c r="A609" s="54" t="s">
        <v>150</v>
      </c>
      <c r="B609" s="55" t="s">
        <v>2061</v>
      </c>
      <c r="C609" s="55" t="s">
        <v>2062</v>
      </c>
      <c r="D609" s="44" t="s">
        <v>2063</v>
      </c>
      <c r="E609" s="56">
        <v>1</v>
      </c>
      <c r="F609" s="46" t="s">
        <v>5814</v>
      </c>
      <c r="G609" s="47" t="s">
        <v>5814</v>
      </c>
      <c r="H609" s="47" t="s">
        <v>6064</v>
      </c>
      <c r="I609" s="48" t="s">
        <v>6065</v>
      </c>
      <c r="J609" s="48" t="s">
        <v>6068</v>
      </c>
      <c r="K609" s="48" t="s">
        <v>6069</v>
      </c>
      <c r="L609" s="45">
        <v>87</v>
      </c>
      <c r="M609" s="47" t="s">
        <v>5819</v>
      </c>
      <c r="N609" s="60">
        <v>0</v>
      </c>
      <c r="O609" s="58">
        <v>252</v>
      </c>
      <c r="P609" s="58">
        <v>398</v>
      </c>
      <c r="Q609" s="132">
        <v>238</v>
      </c>
      <c r="R609" s="60">
        <v>0</v>
      </c>
      <c r="S609" s="58">
        <v>468</v>
      </c>
      <c r="T609" s="58">
        <v>373</v>
      </c>
      <c r="U609" s="132">
        <v>552</v>
      </c>
      <c r="V609" s="58">
        <v>15</v>
      </c>
      <c r="W609" s="58">
        <v>55</v>
      </c>
      <c r="X609" s="58">
        <v>33</v>
      </c>
      <c r="Y609" s="132">
        <v>55</v>
      </c>
      <c r="Z609" s="61">
        <v>3</v>
      </c>
      <c r="AA609" s="59">
        <v>119</v>
      </c>
      <c r="AB609" s="59">
        <v>228</v>
      </c>
      <c r="AC609" s="132">
        <v>180</v>
      </c>
      <c r="AD609" s="61">
        <v>24</v>
      </c>
      <c r="AE609" s="59">
        <v>308</v>
      </c>
      <c r="AF609" s="59">
        <v>179</v>
      </c>
      <c r="AG609" s="132">
        <v>187</v>
      </c>
      <c r="AH609" s="61">
        <v>12</v>
      </c>
      <c r="AI609" s="132">
        <v>12</v>
      </c>
      <c r="AJ609" s="64">
        <f>IFERROR(VLOOKUP($B609,STOCK!$A:$H,3,0)," ")</f>
        <v>514</v>
      </c>
      <c r="AK609" s="65">
        <f>IFERROR(VLOOKUP($B609,STOCK!$A:$H,4,0)," ")</f>
        <v>659</v>
      </c>
      <c r="AL609" s="65">
        <f>IFERROR(VLOOKUP($B609,STOCK!$A:$H,5,0)," ")</f>
        <v>127</v>
      </c>
      <c r="AM609" s="65">
        <f>IFERROR(VLOOKUP($B609,STOCK!$A:$H,6,0)," ")</f>
        <v>210</v>
      </c>
      <c r="AN609" s="65">
        <f>IFERROR(VLOOKUP($B609,STOCK!$A:$H,7,0)," ")</f>
        <v>325</v>
      </c>
      <c r="AO609" s="65">
        <f>IFERROR(VLOOKUP($B609,STOCK!$A:$H,8,0)," ")</f>
        <v>348</v>
      </c>
      <c r="AP609" s="62">
        <f t="shared" si="117"/>
        <v>64.789915966386545</v>
      </c>
      <c r="AQ609" s="50">
        <f t="shared" si="118"/>
        <v>35.815217391304351</v>
      </c>
      <c r="AR609" s="50">
        <f t="shared" si="119"/>
        <v>69.272727272727266</v>
      </c>
      <c r="AS609" s="50">
        <f t="shared" si="120"/>
        <v>35</v>
      </c>
      <c r="AT609" s="50">
        <f t="shared" si="121"/>
        <v>52.139037433155082</v>
      </c>
      <c r="AU609" s="63">
        <f t="shared" si="128"/>
        <v>870</v>
      </c>
      <c r="AV609" s="67">
        <v>3986.01665</v>
      </c>
      <c r="AW609" s="133">
        <v>3986.0195100000001</v>
      </c>
      <c r="AX609" s="49">
        <v>4500</v>
      </c>
      <c r="AY609" s="51">
        <f t="shared" si="122"/>
        <v>0.12894661390839901</v>
      </c>
      <c r="AZ609" s="51">
        <f t="shared" si="123"/>
        <v>0.11421852222222222</v>
      </c>
      <c r="BA609" s="49">
        <v>4325</v>
      </c>
      <c r="BB609" s="52">
        <v>12</v>
      </c>
      <c r="BC609" s="51">
        <f t="shared" si="124"/>
        <v>8.5043134478627991E-2</v>
      </c>
      <c r="BD609" s="51">
        <f t="shared" si="125"/>
        <v>7.8377653179190751E-2</v>
      </c>
      <c r="BE609" s="49">
        <v>0</v>
      </c>
      <c r="BF609" s="52">
        <v>0</v>
      </c>
      <c r="BG609" s="51">
        <f t="shared" si="126"/>
        <v>-1</v>
      </c>
      <c r="BH609" s="51">
        <f t="shared" si="127"/>
        <v>0</v>
      </c>
      <c r="BI609" s="282">
        <f t="shared" si="129"/>
        <v>1224</v>
      </c>
    </row>
    <row r="610" spans="1:61" hidden="1">
      <c r="A610" s="54" t="s">
        <v>150</v>
      </c>
      <c r="B610" s="55" t="s">
        <v>2064</v>
      </c>
      <c r="C610" s="55" t="s">
        <v>2065</v>
      </c>
      <c r="D610" s="44" t="s">
        <v>2066</v>
      </c>
      <c r="E610" s="56">
        <v>1</v>
      </c>
      <c r="F610" s="46" t="s">
        <v>5814</v>
      </c>
      <c r="G610" s="47" t="s">
        <v>5814</v>
      </c>
      <c r="H610" s="47" t="s">
        <v>6064</v>
      </c>
      <c r="I610" s="48" t="s">
        <v>6065</v>
      </c>
      <c r="J610" s="48" t="s">
        <v>6068</v>
      </c>
      <c r="K610" s="48" t="s">
        <v>6069</v>
      </c>
      <c r="L610" s="45">
        <v>87</v>
      </c>
      <c r="M610" s="47" t="s">
        <v>5819</v>
      </c>
      <c r="N610" s="60">
        <v>0</v>
      </c>
      <c r="O610" s="58">
        <v>351</v>
      </c>
      <c r="P610" s="58">
        <v>469</v>
      </c>
      <c r="Q610" s="132">
        <v>504</v>
      </c>
      <c r="R610" s="60">
        <v>36</v>
      </c>
      <c r="S610" s="58">
        <v>180</v>
      </c>
      <c r="T610" s="58">
        <v>444</v>
      </c>
      <c r="U610" s="132">
        <v>376</v>
      </c>
      <c r="V610" s="58">
        <v>50</v>
      </c>
      <c r="W610" s="58">
        <v>220</v>
      </c>
      <c r="X610" s="58">
        <v>177</v>
      </c>
      <c r="Y610" s="132">
        <v>296</v>
      </c>
      <c r="Z610" s="61">
        <v>0</v>
      </c>
      <c r="AA610" s="59">
        <v>173</v>
      </c>
      <c r="AB610" s="59">
        <v>218</v>
      </c>
      <c r="AC610" s="132">
        <v>250</v>
      </c>
      <c r="AD610" s="61">
        <v>29</v>
      </c>
      <c r="AE610" s="59">
        <v>154</v>
      </c>
      <c r="AF610" s="59">
        <v>313</v>
      </c>
      <c r="AG610" s="132">
        <v>268</v>
      </c>
      <c r="AH610" s="61">
        <v>84</v>
      </c>
      <c r="AI610" s="132">
        <v>96</v>
      </c>
      <c r="AJ610" s="64">
        <f>IFERROR(VLOOKUP($B610,STOCK!$A:$H,3,0)," ")</f>
        <v>444</v>
      </c>
      <c r="AK610" s="65">
        <f>IFERROR(VLOOKUP($B610,STOCK!$A:$H,4,0)," ")</f>
        <v>377</v>
      </c>
      <c r="AL610" s="65">
        <f>IFERROR(VLOOKUP($B610,STOCK!$A:$H,5,0)," ")</f>
        <v>429</v>
      </c>
      <c r="AM610" s="65">
        <f>IFERROR(VLOOKUP($B610,STOCK!$A:$H,6,0)," ")</f>
        <v>107</v>
      </c>
      <c r="AN610" s="65">
        <f>IFERROR(VLOOKUP($B610,STOCK!$A:$H,7,0)," ")</f>
        <v>452</v>
      </c>
      <c r="AO610" s="65">
        <f>IFERROR(VLOOKUP($B610,STOCK!$A:$H,8,0)," ")</f>
        <v>276</v>
      </c>
      <c r="AP610" s="62">
        <f t="shared" si="117"/>
        <v>26.428571428571427</v>
      </c>
      <c r="AQ610" s="50">
        <f t="shared" si="118"/>
        <v>30.079787234042552</v>
      </c>
      <c r="AR610" s="50">
        <f t="shared" si="119"/>
        <v>43.479729729729733</v>
      </c>
      <c r="AS610" s="50">
        <f t="shared" si="120"/>
        <v>12.84</v>
      </c>
      <c r="AT610" s="50">
        <f t="shared" si="121"/>
        <v>50.597014925373131</v>
      </c>
      <c r="AU610" s="63">
        <f t="shared" si="128"/>
        <v>86.25</v>
      </c>
      <c r="AV610" s="67">
        <v>3986.0194000000001</v>
      </c>
      <c r="AW610" s="133">
        <v>3986.0198399999999</v>
      </c>
      <c r="AX610" s="49">
        <v>4500</v>
      </c>
      <c r="AY610" s="51">
        <f t="shared" si="122"/>
        <v>0.12894583503532364</v>
      </c>
      <c r="AZ610" s="51">
        <f t="shared" si="123"/>
        <v>0.11421791111111108</v>
      </c>
      <c r="BA610" s="49">
        <v>4325</v>
      </c>
      <c r="BB610" s="52">
        <v>12</v>
      </c>
      <c r="BC610" s="51">
        <f t="shared" si="124"/>
        <v>8.5042385895061079E-2</v>
      </c>
      <c r="BD610" s="51">
        <f t="shared" si="125"/>
        <v>7.8377017341040425E-2</v>
      </c>
      <c r="BE610" s="49">
        <v>0</v>
      </c>
      <c r="BF610" s="52">
        <v>0</v>
      </c>
      <c r="BG610" s="51">
        <f t="shared" si="126"/>
        <v>-1</v>
      </c>
      <c r="BH610" s="51">
        <f t="shared" si="127"/>
        <v>0</v>
      </c>
      <c r="BI610" s="282">
        <f t="shared" si="129"/>
        <v>1790</v>
      </c>
    </row>
    <row r="611" spans="1:61" hidden="1">
      <c r="A611" s="54" t="s">
        <v>151</v>
      </c>
      <c r="B611" s="55" t="s">
        <v>2067</v>
      </c>
      <c r="C611" s="55" t="s">
        <v>2068</v>
      </c>
      <c r="D611" s="44" t="s">
        <v>2069</v>
      </c>
      <c r="E611" s="56">
        <v>12</v>
      </c>
      <c r="F611" s="46" t="s">
        <v>5814</v>
      </c>
      <c r="G611" s="47" t="s">
        <v>5814</v>
      </c>
      <c r="H611" s="47" t="s">
        <v>6064</v>
      </c>
      <c r="I611" s="48" t="s">
        <v>6065</v>
      </c>
      <c r="J611" s="48" t="s">
        <v>6070</v>
      </c>
      <c r="K611" s="48" t="s">
        <v>6071</v>
      </c>
      <c r="L611" s="45">
        <v>60</v>
      </c>
      <c r="M611" s="47" t="s">
        <v>5998</v>
      </c>
      <c r="N611" s="60">
        <v>0</v>
      </c>
      <c r="O611" s="58">
        <v>0</v>
      </c>
      <c r="P611" s="58">
        <v>0</v>
      </c>
      <c r="Q611" s="132">
        <v>0</v>
      </c>
      <c r="R611" s="60">
        <v>0</v>
      </c>
      <c r="S611" s="58">
        <v>0</v>
      </c>
      <c r="T611" s="58">
        <v>0</v>
      </c>
      <c r="U611" s="132">
        <v>0</v>
      </c>
      <c r="V611" s="58">
        <v>0</v>
      </c>
      <c r="W611" s="58">
        <v>0</v>
      </c>
      <c r="X611" s="58">
        <v>0</v>
      </c>
      <c r="Y611" s="132">
        <v>0</v>
      </c>
      <c r="Z611" s="61">
        <v>0</v>
      </c>
      <c r="AA611" s="59">
        <v>0</v>
      </c>
      <c r="AB611" s="59">
        <v>0</v>
      </c>
      <c r="AC611" s="132">
        <v>0</v>
      </c>
      <c r="AD611" s="61">
        <v>0</v>
      </c>
      <c r="AE611" s="59">
        <v>0</v>
      </c>
      <c r="AF611" s="59">
        <v>0</v>
      </c>
      <c r="AG611" s="132">
        <v>0</v>
      </c>
      <c r="AH611" s="61">
        <v>0</v>
      </c>
      <c r="AI611" s="132">
        <v>0</v>
      </c>
      <c r="AJ611" s="64">
        <f>IFERROR(VLOOKUP($B611,STOCK!$A:$H,3,0)," ")</f>
        <v>0</v>
      </c>
      <c r="AK611" s="65">
        <f>IFERROR(VLOOKUP($B611,STOCK!$A:$H,4,0)," ")</f>
        <v>0</v>
      </c>
      <c r="AL611" s="65">
        <f>IFERROR(VLOOKUP($B611,STOCK!$A:$H,5,0)," ")</f>
        <v>0</v>
      </c>
      <c r="AM611" s="65">
        <f>IFERROR(VLOOKUP($B611,STOCK!$A:$H,6,0)," ")</f>
        <v>0</v>
      </c>
      <c r="AN611" s="65">
        <f>IFERROR(VLOOKUP($B611,STOCK!$A:$H,7,0)," ")</f>
        <v>0</v>
      </c>
      <c r="AO611" s="65">
        <f>IFERROR(VLOOKUP($B611,STOCK!$A:$H,8,0)," ")</f>
        <v>0</v>
      </c>
      <c r="AP611" s="62" t="str">
        <f t="shared" si="117"/>
        <v>Q</v>
      </c>
      <c r="AQ611" s="50" t="str">
        <f t="shared" si="118"/>
        <v>Q</v>
      </c>
      <c r="AR611" s="50" t="str">
        <f t="shared" si="119"/>
        <v>Q</v>
      </c>
      <c r="AS611" s="50" t="str">
        <f t="shared" si="120"/>
        <v>Q</v>
      </c>
      <c r="AT611" s="50" t="str">
        <f t="shared" si="121"/>
        <v>Q</v>
      </c>
      <c r="AU611" s="63" t="str">
        <f t="shared" si="128"/>
        <v>Q</v>
      </c>
      <c r="AV611" s="67">
        <v>107511.00000299999</v>
      </c>
      <c r="AW611" s="133">
        <v>81474.118440000006</v>
      </c>
      <c r="AX611" s="49">
        <v>117900</v>
      </c>
      <c r="AY611" s="51">
        <f t="shared" si="122"/>
        <v>9.6631972511743935E-2</v>
      </c>
      <c r="AZ611" s="51">
        <f t="shared" si="123"/>
        <v>8.8117048320610736E-2</v>
      </c>
      <c r="BA611" s="49">
        <v>0</v>
      </c>
      <c r="BB611" s="52">
        <v>0</v>
      </c>
      <c r="BC611" s="51">
        <f t="shared" si="124"/>
        <v>-1</v>
      </c>
      <c r="BD611" s="51">
        <f t="shared" si="125"/>
        <v>0</v>
      </c>
      <c r="BE611" s="49">
        <v>0</v>
      </c>
      <c r="BF611" s="52">
        <v>0</v>
      </c>
      <c r="BG611" s="51">
        <f t="shared" si="126"/>
        <v>-1</v>
      </c>
      <c r="BH611" s="51">
        <f t="shared" si="127"/>
        <v>0</v>
      </c>
      <c r="BI611" s="282">
        <f t="shared" si="129"/>
        <v>0</v>
      </c>
    </row>
    <row r="612" spans="1:61" hidden="1">
      <c r="A612" s="54" t="s">
        <v>149</v>
      </c>
      <c r="B612" s="55" t="s">
        <v>2070</v>
      </c>
      <c r="C612" s="55" t="s">
        <v>2071</v>
      </c>
      <c r="D612" s="44" t="s">
        <v>2072</v>
      </c>
      <c r="E612" s="56">
        <v>1</v>
      </c>
      <c r="F612" s="46" t="s">
        <v>5814</v>
      </c>
      <c r="G612" s="47" t="s">
        <v>5814</v>
      </c>
      <c r="H612" s="47" t="s">
        <v>6064</v>
      </c>
      <c r="I612" s="48" t="s">
        <v>6065</v>
      </c>
      <c r="J612" s="48" t="s">
        <v>6070</v>
      </c>
      <c r="K612" s="48" t="s">
        <v>6071</v>
      </c>
      <c r="L612" s="45">
        <v>60</v>
      </c>
      <c r="M612" s="47" t="s">
        <v>5998</v>
      </c>
      <c r="N612" s="60">
        <v>4456</v>
      </c>
      <c r="O612" s="58">
        <v>1513</v>
      </c>
      <c r="P612" s="58">
        <v>0</v>
      </c>
      <c r="Q612" s="132">
        <v>0</v>
      </c>
      <c r="R612" s="60">
        <v>448</v>
      </c>
      <c r="S612" s="58">
        <v>0</v>
      </c>
      <c r="T612" s="58">
        <v>0</v>
      </c>
      <c r="U612" s="132">
        <v>0</v>
      </c>
      <c r="V612" s="58">
        <v>0</v>
      </c>
      <c r="W612" s="58">
        <v>0</v>
      </c>
      <c r="X612" s="58">
        <v>0</v>
      </c>
      <c r="Y612" s="132">
        <v>0</v>
      </c>
      <c r="Z612" s="61">
        <v>0</v>
      </c>
      <c r="AA612" s="59">
        <v>0</v>
      </c>
      <c r="AB612" s="59">
        <v>0</v>
      </c>
      <c r="AC612" s="132">
        <v>0</v>
      </c>
      <c r="AD612" s="61">
        <v>0</v>
      </c>
      <c r="AE612" s="59">
        <v>0</v>
      </c>
      <c r="AF612" s="59">
        <v>0</v>
      </c>
      <c r="AG612" s="132">
        <v>0</v>
      </c>
      <c r="AH612" s="61">
        <v>0</v>
      </c>
      <c r="AI612" s="132">
        <v>0</v>
      </c>
      <c r="AJ612" s="64">
        <f>IFERROR(VLOOKUP($B612,STOCK!$A:$H,3,0)," ")</f>
        <v>299</v>
      </c>
      <c r="AK612" s="65">
        <f>IFERROR(VLOOKUP($B612,STOCK!$A:$H,4,0)," ")</f>
        <v>0</v>
      </c>
      <c r="AL612" s="65">
        <f>IFERROR(VLOOKUP($B612,STOCK!$A:$H,5,0)," ")</f>
        <v>0</v>
      </c>
      <c r="AM612" s="65">
        <f>IFERROR(VLOOKUP($B612,STOCK!$A:$H,6,0)," ")</f>
        <v>0</v>
      </c>
      <c r="AN612" s="65">
        <f>IFERROR(VLOOKUP($B612,STOCK!$A:$H,7,0)," ")</f>
        <v>0</v>
      </c>
      <c r="AO612" s="65">
        <f>IFERROR(VLOOKUP($B612,STOCK!$A:$H,8,0)," ")</f>
        <v>0</v>
      </c>
      <c r="AP612" s="62" t="str">
        <f t="shared" si="117"/>
        <v>SV</v>
      </c>
      <c r="AQ612" s="50" t="str">
        <f t="shared" si="118"/>
        <v>Q</v>
      </c>
      <c r="AR612" s="50" t="str">
        <f t="shared" si="119"/>
        <v>Q</v>
      </c>
      <c r="AS612" s="50" t="str">
        <f t="shared" si="120"/>
        <v>Q</v>
      </c>
      <c r="AT612" s="50" t="str">
        <f t="shared" si="121"/>
        <v>Q</v>
      </c>
      <c r="AU612" s="63" t="str">
        <f t="shared" si="128"/>
        <v>Q</v>
      </c>
      <c r="AV612" s="67">
        <v>8958.9999950000001</v>
      </c>
      <c r="AW612" s="133">
        <v>6789.5098699999999</v>
      </c>
      <c r="AX612" s="49">
        <v>10250</v>
      </c>
      <c r="AY612" s="51">
        <f t="shared" si="122"/>
        <v>0.14410090475728365</v>
      </c>
      <c r="AZ612" s="51">
        <f t="shared" si="123"/>
        <v>0.12595121999999997</v>
      </c>
      <c r="BA612" s="49">
        <v>9983.3333299999995</v>
      </c>
      <c r="BB612" s="52">
        <v>6</v>
      </c>
      <c r="BC612" s="51">
        <f t="shared" si="124"/>
        <v>0.1143356775947848</v>
      </c>
      <c r="BD612" s="51">
        <f t="shared" si="125"/>
        <v>0.10260434076881608</v>
      </c>
      <c r="BE612" s="49">
        <v>9825</v>
      </c>
      <c r="BF612" s="52">
        <v>12</v>
      </c>
      <c r="BG612" s="51">
        <f t="shared" si="126"/>
        <v>9.6662574560030468E-2</v>
      </c>
      <c r="BH612" s="51">
        <f t="shared" si="127"/>
        <v>8.8142494147582684E-2</v>
      </c>
      <c r="BI612" s="282">
        <f t="shared" si="129"/>
        <v>0</v>
      </c>
    </row>
    <row r="613" spans="1:61" hidden="1">
      <c r="A613" s="54" t="s">
        <v>151</v>
      </c>
      <c r="B613" s="55" t="s">
        <v>2073</v>
      </c>
      <c r="C613" s="55" t="s">
        <v>2074</v>
      </c>
      <c r="D613" s="44" t="s">
        <v>2075</v>
      </c>
      <c r="E613" s="56">
        <v>12</v>
      </c>
      <c r="F613" s="46" t="s">
        <v>5814</v>
      </c>
      <c r="G613" s="47" t="s">
        <v>5814</v>
      </c>
      <c r="H613" s="47" t="s">
        <v>6064</v>
      </c>
      <c r="I613" s="48" t="s">
        <v>6065</v>
      </c>
      <c r="J613" s="48" t="s">
        <v>6070</v>
      </c>
      <c r="K613" s="48" t="s">
        <v>6069</v>
      </c>
      <c r="L613" s="45">
        <v>87</v>
      </c>
      <c r="M613" s="47" t="s">
        <v>5819</v>
      </c>
      <c r="N613" s="60">
        <v>0</v>
      </c>
      <c r="O613" s="58">
        <v>0</v>
      </c>
      <c r="P613" s="58">
        <v>0</v>
      </c>
      <c r="Q613" s="132">
        <v>0</v>
      </c>
      <c r="R613" s="60">
        <v>0</v>
      </c>
      <c r="S613" s="58">
        <v>0</v>
      </c>
      <c r="T613" s="58">
        <v>0</v>
      </c>
      <c r="U613" s="132">
        <v>0</v>
      </c>
      <c r="V613" s="58">
        <v>0</v>
      </c>
      <c r="W613" s="58">
        <v>0</v>
      </c>
      <c r="X613" s="58">
        <v>0</v>
      </c>
      <c r="Y613" s="132">
        <v>0</v>
      </c>
      <c r="Z613" s="61">
        <v>0</v>
      </c>
      <c r="AA613" s="59">
        <v>0</v>
      </c>
      <c r="AB613" s="59">
        <v>0</v>
      </c>
      <c r="AC613" s="132">
        <v>0</v>
      </c>
      <c r="AD613" s="61">
        <v>0</v>
      </c>
      <c r="AE613" s="59">
        <v>0</v>
      </c>
      <c r="AF613" s="59">
        <v>0</v>
      </c>
      <c r="AG613" s="132">
        <v>0</v>
      </c>
      <c r="AH613" s="61">
        <v>0</v>
      </c>
      <c r="AI613" s="132">
        <v>0</v>
      </c>
      <c r="AJ613" s="64">
        <f>IFERROR(VLOOKUP($B613,STOCK!$A:$H,3,0)," ")</f>
        <v>0</v>
      </c>
      <c r="AK613" s="65">
        <f>IFERROR(VLOOKUP($B613,STOCK!$A:$H,4,0)," ")</f>
        <v>0</v>
      </c>
      <c r="AL613" s="65">
        <f>IFERROR(VLOOKUP($B613,STOCK!$A:$H,5,0)," ")</f>
        <v>0</v>
      </c>
      <c r="AM613" s="65">
        <f>IFERROR(VLOOKUP($B613,STOCK!$A:$H,6,0)," ")</f>
        <v>0</v>
      </c>
      <c r="AN613" s="65">
        <f>IFERROR(VLOOKUP($B613,STOCK!$A:$H,7,0)," ")</f>
        <v>0</v>
      </c>
      <c r="AO613" s="65">
        <f>IFERROR(VLOOKUP($B613,STOCK!$A:$H,8,0)," ")</f>
        <v>0</v>
      </c>
      <c r="AP613" s="62" t="str">
        <f t="shared" si="117"/>
        <v>Q</v>
      </c>
      <c r="AQ613" s="50" t="str">
        <f t="shared" si="118"/>
        <v>Q</v>
      </c>
      <c r="AR613" s="50" t="str">
        <f t="shared" si="119"/>
        <v>Q</v>
      </c>
      <c r="AS613" s="50" t="str">
        <f t="shared" si="120"/>
        <v>Q</v>
      </c>
      <c r="AT613" s="50" t="str">
        <f t="shared" si="121"/>
        <v>Q</v>
      </c>
      <c r="AU613" s="63" t="str">
        <f t="shared" si="128"/>
        <v>Q</v>
      </c>
      <c r="AV613" s="67">
        <v>39259.999999</v>
      </c>
      <c r="AW613" s="133">
        <v>38436.978360000001</v>
      </c>
      <c r="AX613" s="49">
        <v>42900</v>
      </c>
      <c r="AY613" s="51">
        <f t="shared" si="122"/>
        <v>9.2715231815912347E-2</v>
      </c>
      <c r="AZ613" s="51">
        <f t="shared" si="123"/>
        <v>8.4848484871794874E-2</v>
      </c>
      <c r="BA613" s="49">
        <v>0</v>
      </c>
      <c r="BB613" s="52">
        <v>0</v>
      </c>
      <c r="BC613" s="51">
        <f t="shared" si="124"/>
        <v>-1</v>
      </c>
      <c r="BD613" s="51">
        <f t="shared" si="125"/>
        <v>0</v>
      </c>
      <c r="BE613" s="49">
        <v>0</v>
      </c>
      <c r="BF613" s="52">
        <v>0</v>
      </c>
      <c r="BG613" s="51">
        <f t="shared" si="126"/>
        <v>-1</v>
      </c>
      <c r="BH613" s="51">
        <f t="shared" si="127"/>
        <v>0</v>
      </c>
      <c r="BI613" s="282">
        <f t="shared" si="129"/>
        <v>0</v>
      </c>
    </row>
    <row r="614" spans="1:61" hidden="1">
      <c r="A614" s="54" t="s">
        <v>150</v>
      </c>
      <c r="B614" s="55" t="s">
        <v>2076</v>
      </c>
      <c r="C614" s="55" t="s">
        <v>2077</v>
      </c>
      <c r="D614" s="44" t="s">
        <v>2078</v>
      </c>
      <c r="E614" s="56">
        <v>1</v>
      </c>
      <c r="F614" s="46" t="s">
        <v>5814</v>
      </c>
      <c r="G614" s="47" t="s">
        <v>5814</v>
      </c>
      <c r="H614" s="47" t="s">
        <v>6064</v>
      </c>
      <c r="I614" s="48" t="s">
        <v>6065</v>
      </c>
      <c r="J614" s="48" t="s">
        <v>6070</v>
      </c>
      <c r="K614" s="48" t="s">
        <v>6069</v>
      </c>
      <c r="L614" s="45">
        <v>87</v>
      </c>
      <c r="M614" s="47" t="s">
        <v>5819</v>
      </c>
      <c r="N614" s="60">
        <v>0</v>
      </c>
      <c r="O614" s="58">
        <v>0</v>
      </c>
      <c r="P614" s="58">
        <v>72</v>
      </c>
      <c r="Q614" s="132">
        <v>108</v>
      </c>
      <c r="R614" s="60">
        <v>0</v>
      </c>
      <c r="S614" s="58">
        <v>65</v>
      </c>
      <c r="T614" s="58">
        <v>102</v>
      </c>
      <c r="U614" s="132">
        <v>122</v>
      </c>
      <c r="V614" s="58">
        <v>0</v>
      </c>
      <c r="W614" s="58">
        <v>2</v>
      </c>
      <c r="X614" s="58">
        <v>89</v>
      </c>
      <c r="Y614" s="132">
        <v>89</v>
      </c>
      <c r="Z614" s="61">
        <v>0</v>
      </c>
      <c r="AA614" s="59">
        <v>0</v>
      </c>
      <c r="AB614" s="59">
        <v>24</v>
      </c>
      <c r="AC614" s="132">
        <v>36</v>
      </c>
      <c r="AD614" s="61">
        <v>0</v>
      </c>
      <c r="AE614" s="59">
        <v>24</v>
      </c>
      <c r="AF614" s="59">
        <v>134</v>
      </c>
      <c r="AG614" s="132">
        <v>72</v>
      </c>
      <c r="AH614" s="61">
        <v>0</v>
      </c>
      <c r="AI614" s="132">
        <v>0</v>
      </c>
      <c r="AJ614" s="64">
        <f>IFERROR(VLOOKUP($B614,STOCK!$A:$H,3,0)," ")</f>
        <v>24</v>
      </c>
      <c r="AK614" s="65">
        <f>IFERROR(VLOOKUP($B614,STOCK!$A:$H,4,0)," ")</f>
        <v>232</v>
      </c>
      <c r="AL614" s="65">
        <f>IFERROR(VLOOKUP($B614,STOCK!$A:$H,5,0)," ")</f>
        <v>125</v>
      </c>
      <c r="AM614" s="65">
        <f>IFERROR(VLOOKUP($B614,STOCK!$A:$H,6,0)," ")</f>
        <v>120</v>
      </c>
      <c r="AN614" s="65">
        <f>IFERROR(VLOOKUP($B614,STOCK!$A:$H,7,0)," ")</f>
        <v>190</v>
      </c>
      <c r="AO614" s="65">
        <f>IFERROR(VLOOKUP($B614,STOCK!$A:$H,8,0)," ")</f>
        <v>120</v>
      </c>
      <c r="AP614" s="62">
        <f t="shared" si="117"/>
        <v>6.6666666666666661</v>
      </c>
      <c r="AQ614" s="50">
        <f t="shared" si="118"/>
        <v>57.049180327868847</v>
      </c>
      <c r="AR614" s="50">
        <f t="shared" si="119"/>
        <v>42.134831460674164</v>
      </c>
      <c r="AS614" s="50">
        <f t="shared" si="120"/>
        <v>100</v>
      </c>
      <c r="AT614" s="50">
        <f t="shared" si="121"/>
        <v>79.166666666666671</v>
      </c>
      <c r="AU614" s="63" t="str">
        <f t="shared" si="128"/>
        <v>SV</v>
      </c>
      <c r="AV614" s="67">
        <v>3271.6666399999999</v>
      </c>
      <c r="AW614" s="133">
        <v>3203.0815299999999</v>
      </c>
      <c r="AX614" s="49">
        <v>3750</v>
      </c>
      <c r="AY614" s="51">
        <f t="shared" si="122"/>
        <v>0.14620479793136876</v>
      </c>
      <c r="AZ614" s="51">
        <f t="shared" si="123"/>
        <v>0.12755556266666668</v>
      </c>
      <c r="BA614" s="49">
        <v>3575</v>
      </c>
      <c r="BB614" s="52">
        <v>12</v>
      </c>
      <c r="BC614" s="51">
        <f t="shared" si="124"/>
        <v>9.2715240694571488E-2</v>
      </c>
      <c r="BD614" s="51">
        <f t="shared" si="125"/>
        <v>8.4848492307692328E-2</v>
      </c>
      <c r="BE614" s="49">
        <v>0</v>
      </c>
      <c r="BF614" s="52">
        <v>0</v>
      </c>
      <c r="BG614" s="51">
        <f t="shared" si="126"/>
        <v>-1</v>
      </c>
      <c r="BH614" s="51">
        <f t="shared" si="127"/>
        <v>0</v>
      </c>
      <c r="BI614" s="282">
        <f t="shared" si="129"/>
        <v>427</v>
      </c>
    </row>
    <row r="615" spans="1:61" hidden="1">
      <c r="A615" s="54" t="s">
        <v>151</v>
      </c>
      <c r="B615" s="55" t="s">
        <v>2079</v>
      </c>
      <c r="C615" s="55" t="s">
        <v>2080</v>
      </c>
      <c r="D615" s="44" t="s">
        <v>2081</v>
      </c>
      <c r="E615" s="56">
        <v>12</v>
      </c>
      <c r="F615" s="46" t="s">
        <v>5814</v>
      </c>
      <c r="G615" s="47" t="s">
        <v>5814</v>
      </c>
      <c r="H615" s="47" t="s">
        <v>6064</v>
      </c>
      <c r="I615" s="48" t="s">
        <v>6065</v>
      </c>
      <c r="J615" s="48" t="s">
        <v>6072</v>
      </c>
      <c r="K615" s="48" t="s">
        <v>6071</v>
      </c>
      <c r="L615" s="45">
        <v>60</v>
      </c>
      <c r="M615" s="47" t="s">
        <v>5998</v>
      </c>
      <c r="N615" s="60">
        <v>0</v>
      </c>
      <c r="O615" s="58">
        <v>0</v>
      </c>
      <c r="P615" s="58">
        <v>0</v>
      </c>
      <c r="Q615" s="132">
        <v>0</v>
      </c>
      <c r="R615" s="60">
        <v>0</v>
      </c>
      <c r="S615" s="58">
        <v>0</v>
      </c>
      <c r="T615" s="58">
        <v>0</v>
      </c>
      <c r="U615" s="132">
        <v>0</v>
      </c>
      <c r="V615" s="58">
        <v>0</v>
      </c>
      <c r="W615" s="58">
        <v>0</v>
      </c>
      <c r="X615" s="58">
        <v>0</v>
      </c>
      <c r="Y615" s="132">
        <v>0</v>
      </c>
      <c r="Z615" s="61">
        <v>0</v>
      </c>
      <c r="AA615" s="59">
        <v>0</v>
      </c>
      <c r="AB615" s="59">
        <v>0</v>
      </c>
      <c r="AC615" s="132">
        <v>0</v>
      </c>
      <c r="AD615" s="61">
        <v>0</v>
      </c>
      <c r="AE615" s="59">
        <v>0</v>
      </c>
      <c r="AF615" s="59">
        <v>0</v>
      </c>
      <c r="AG615" s="132">
        <v>0</v>
      </c>
      <c r="AH615" s="61">
        <v>0</v>
      </c>
      <c r="AI615" s="132">
        <v>0</v>
      </c>
      <c r="AJ615" s="64">
        <f>IFERROR(VLOOKUP($B615,STOCK!$A:$H,3,0)," ")</f>
        <v>0</v>
      </c>
      <c r="AK615" s="65">
        <f>IFERROR(VLOOKUP($B615,STOCK!$A:$H,4,0)," ")</f>
        <v>0</v>
      </c>
      <c r="AL615" s="65">
        <f>IFERROR(VLOOKUP($B615,STOCK!$A:$H,5,0)," ")</f>
        <v>0</v>
      </c>
      <c r="AM615" s="65">
        <f>IFERROR(VLOOKUP($B615,STOCK!$A:$H,6,0)," ")</f>
        <v>0</v>
      </c>
      <c r="AN615" s="65">
        <f>IFERROR(VLOOKUP($B615,STOCK!$A:$H,7,0)," ")</f>
        <v>0</v>
      </c>
      <c r="AO615" s="65">
        <f>IFERROR(VLOOKUP($B615,STOCK!$A:$H,8,0)," ")</f>
        <v>0</v>
      </c>
      <c r="AP615" s="62" t="str">
        <f t="shared" si="117"/>
        <v>Q</v>
      </c>
      <c r="AQ615" s="50" t="str">
        <f t="shared" si="118"/>
        <v>Q</v>
      </c>
      <c r="AR615" s="50" t="str">
        <f t="shared" si="119"/>
        <v>Q</v>
      </c>
      <c r="AS615" s="50" t="str">
        <f t="shared" si="120"/>
        <v>Q</v>
      </c>
      <c r="AT615" s="50" t="str">
        <f t="shared" si="121"/>
        <v>Q</v>
      </c>
      <c r="AU615" s="63" t="str">
        <f t="shared" si="128"/>
        <v>Q</v>
      </c>
      <c r="AV615" s="67">
        <v>46367.999996999999</v>
      </c>
      <c r="AW615" s="133">
        <v>46612.973879999998</v>
      </c>
      <c r="AX615" s="49">
        <v>49900</v>
      </c>
      <c r="AY615" s="51">
        <f t="shared" si="122"/>
        <v>7.6173222981981592E-2</v>
      </c>
      <c r="AZ615" s="51">
        <f t="shared" si="123"/>
        <v>7.078156318637277E-2</v>
      </c>
      <c r="BA615" s="49">
        <v>0</v>
      </c>
      <c r="BB615" s="52">
        <v>0</v>
      </c>
      <c r="BC615" s="51">
        <f t="shared" si="124"/>
        <v>-1</v>
      </c>
      <c r="BD615" s="51">
        <f t="shared" si="125"/>
        <v>0</v>
      </c>
      <c r="BE615" s="49">
        <v>0</v>
      </c>
      <c r="BF615" s="52">
        <v>0</v>
      </c>
      <c r="BG615" s="51">
        <f t="shared" si="126"/>
        <v>-1</v>
      </c>
      <c r="BH615" s="51">
        <f t="shared" si="127"/>
        <v>0</v>
      </c>
      <c r="BI615" s="282">
        <f t="shared" si="129"/>
        <v>0</v>
      </c>
    </row>
    <row r="616" spans="1:61" hidden="1">
      <c r="A616" s="54" t="s">
        <v>150</v>
      </c>
      <c r="B616" s="55" t="s">
        <v>2082</v>
      </c>
      <c r="C616" s="55" t="s">
        <v>2083</v>
      </c>
      <c r="D616" s="44" t="s">
        <v>2084</v>
      </c>
      <c r="E616" s="56">
        <v>1</v>
      </c>
      <c r="F616" s="46" t="s">
        <v>5814</v>
      </c>
      <c r="G616" s="47" t="s">
        <v>5814</v>
      </c>
      <c r="H616" s="47" t="s">
        <v>6064</v>
      </c>
      <c r="I616" s="48" t="s">
        <v>6065</v>
      </c>
      <c r="J616" s="48" t="s">
        <v>6072</v>
      </c>
      <c r="K616" s="48" t="s">
        <v>6071</v>
      </c>
      <c r="L616" s="45">
        <v>60</v>
      </c>
      <c r="M616" s="47" t="s">
        <v>5998</v>
      </c>
      <c r="N616" s="60">
        <v>1351</v>
      </c>
      <c r="O616" s="58">
        <v>1091</v>
      </c>
      <c r="P616" s="58">
        <v>869</v>
      </c>
      <c r="Q616" s="132">
        <v>841</v>
      </c>
      <c r="R616" s="60">
        <v>1502</v>
      </c>
      <c r="S616" s="58">
        <v>1790</v>
      </c>
      <c r="T616" s="58">
        <v>1484</v>
      </c>
      <c r="U616" s="132">
        <v>944</v>
      </c>
      <c r="V616" s="58">
        <v>1001</v>
      </c>
      <c r="W616" s="58">
        <v>789</v>
      </c>
      <c r="X616" s="58">
        <v>459</v>
      </c>
      <c r="Y616" s="132">
        <v>859</v>
      </c>
      <c r="Z616" s="61">
        <v>1164</v>
      </c>
      <c r="AA616" s="59">
        <v>1335</v>
      </c>
      <c r="AB616" s="59">
        <v>516</v>
      </c>
      <c r="AC616" s="132">
        <v>111</v>
      </c>
      <c r="AD616" s="61">
        <v>1077</v>
      </c>
      <c r="AE616" s="59">
        <v>1878</v>
      </c>
      <c r="AF616" s="59">
        <v>1211</v>
      </c>
      <c r="AG616" s="132">
        <v>1137</v>
      </c>
      <c r="AH616" s="61">
        <v>152</v>
      </c>
      <c r="AI616" s="132">
        <v>176</v>
      </c>
      <c r="AJ616" s="64">
        <f>IFERROR(VLOOKUP($B616,STOCK!$A:$H,3,0)," ")</f>
        <v>1125</v>
      </c>
      <c r="AK616" s="65">
        <f>IFERROR(VLOOKUP($B616,STOCK!$A:$H,4,0)," ")</f>
        <v>1502</v>
      </c>
      <c r="AL616" s="65">
        <f>IFERROR(VLOOKUP($B616,STOCK!$A:$H,5,0)," ")</f>
        <v>192</v>
      </c>
      <c r="AM616" s="65">
        <f>IFERROR(VLOOKUP($B616,STOCK!$A:$H,6,0)," ")</f>
        <v>2136</v>
      </c>
      <c r="AN616" s="65">
        <f>IFERROR(VLOOKUP($B616,STOCK!$A:$H,7,0)," ")</f>
        <v>1255</v>
      </c>
      <c r="AO616" s="65">
        <f>IFERROR(VLOOKUP($B616,STOCK!$A:$H,8,0)," ")</f>
        <v>1636</v>
      </c>
      <c r="AP616" s="62">
        <f t="shared" si="117"/>
        <v>40.130796670630204</v>
      </c>
      <c r="AQ616" s="50">
        <f t="shared" si="118"/>
        <v>47.733050847457633</v>
      </c>
      <c r="AR616" s="50">
        <f t="shared" si="119"/>
        <v>6.7054714784633296</v>
      </c>
      <c r="AS616" s="50">
        <f t="shared" si="120"/>
        <v>577.29729729729729</v>
      </c>
      <c r="AT616" s="50">
        <f t="shared" si="121"/>
        <v>33.113456464379944</v>
      </c>
      <c r="AU616" s="63">
        <f t="shared" si="128"/>
        <v>278.86363636363637</v>
      </c>
      <c r="AV616" s="67">
        <v>3864</v>
      </c>
      <c r="AW616" s="133">
        <v>3884.4144900000001</v>
      </c>
      <c r="AX616" s="49">
        <v>4500</v>
      </c>
      <c r="AY616" s="51">
        <f t="shared" si="122"/>
        <v>0.1645962732919255</v>
      </c>
      <c r="AZ616" s="51">
        <f t="shared" si="123"/>
        <v>0.14133333333333334</v>
      </c>
      <c r="BA616" s="49">
        <v>4158.3333300000004</v>
      </c>
      <c r="BB616" s="52">
        <v>12</v>
      </c>
      <c r="BC616" s="51">
        <f t="shared" si="124"/>
        <v>7.6173222049689571E-2</v>
      </c>
      <c r="BD616" s="51">
        <f t="shared" si="125"/>
        <v>7.0781562381388108E-2</v>
      </c>
      <c r="BE616" s="49">
        <v>0</v>
      </c>
      <c r="BF616" s="52">
        <v>0</v>
      </c>
      <c r="BG616" s="51">
        <f t="shared" si="126"/>
        <v>-1</v>
      </c>
      <c r="BH616" s="51">
        <f t="shared" si="127"/>
        <v>0</v>
      </c>
      <c r="BI616" s="282">
        <f t="shared" si="129"/>
        <v>4068</v>
      </c>
    </row>
    <row r="617" spans="1:61" hidden="1">
      <c r="A617" s="54" t="s">
        <v>151</v>
      </c>
      <c r="B617" s="55" t="s">
        <v>2085</v>
      </c>
      <c r="C617" s="55" t="s">
        <v>2086</v>
      </c>
      <c r="D617" s="44" t="s">
        <v>2087</v>
      </c>
      <c r="E617" s="56">
        <v>12</v>
      </c>
      <c r="F617" s="46" t="s">
        <v>5814</v>
      </c>
      <c r="G617" s="47" t="s">
        <v>5814</v>
      </c>
      <c r="H617" s="47" t="s">
        <v>6064</v>
      </c>
      <c r="I617" s="48" t="s">
        <v>6065</v>
      </c>
      <c r="J617" s="48" t="s">
        <v>6072</v>
      </c>
      <c r="K617" s="48" t="s">
        <v>6073</v>
      </c>
      <c r="L617" s="45">
        <v>60</v>
      </c>
      <c r="M617" s="47" t="s">
        <v>5998</v>
      </c>
      <c r="N617" s="60">
        <v>0</v>
      </c>
      <c r="O617" s="58">
        <v>0</v>
      </c>
      <c r="P617" s="58">
        <v>0</v>
      </c>
      <c r="Q617" s="132">
        <v>0</v>
      </c>
      <c r="R617" s="60">
        <v>0</v>
      </c>
      <c r="S617" s="58">
        <v>0</v>
      </c>
      <c r="T617" s="58">
        <v>0</v>
      </c>
      <c r="U617" s="132">
        <v>0</v>
      </c>
      <c r="V617" s="58">
        <v>0</v>
      </c>
      <c r="W617" s="58">
        <v>0</v>
      </c>
      <c r="X617" s="58">
        <v>0</v>
      </c>
      <c r="Y617" s="132">
        <v>0</v>
      </c>
      <c r="Z617" s="61">
        <v>0</v>
      </c>
      <c r="AA617" s="59">
        <v>0</v>
      </c>
      <c r="AB617" s="59">
        <v>0</v>
      </c>
      <c r="AC617" s="132">
        <v>0</v>
      </c>
      <c r="AD617" s="61">
        <v>0</v>
      </c>
      <c r="AE617" s="59">
        <v>0</v>
      </c>
      <c r="AF617" s="59">
        <v>0</v>
      </c>
      <c r="AG617" s="132">
        <v>0</v>
      </c>
      <c r="AH617" s="61">
        <v>0</v>
      </c>
      <c r="AI617" s="132">
        <v>0</v>
      </c>
      <c r="AJ617" s="64">
        <f>IFERROR(VLOOKUP($B617,STOCK!$A:$H,3,0)," ")</f>
        <v>0</v>
      </c>
      <c r="AK617" s="65">
        <f>IFERROR(VLOOKUP($B617,STOCK!$A:$H,4,0)," ")</f>
        <v>0</v>
      </c>
      <c r="AL617" s="65">
        <f>IFERROR(VLOOKUP($B617,STOCK!$A:$H,5,0)," ")</f>
        <v>0</v>
      </c>
      <c r="AM617" s="65">
        <f>IFERROR(VLOOKUP($B617,STOCK!$A:$H,6,0)," ")</f>
        <v>0</v>
      </c>
      <c r="AN617" s="65">
        <f>IFERROR(VLOOKUP($B617,STOCK!$A:$H,7,0)," ")</f>
        <v>0</v>
      </c>
      <c r="AO617" s="65">
        <f>IFERROR(VLOOKUP($B617,STOCK!$A:$H,8,0)," ")</f>
        <v>0</v>
      </c>
      <c r="AP617" s="62" t="str">
        <f t="shared" si="117"/>
        <v>Q</v>
      </c>
      <c r="AQ617" s="50" t="str">
        <f t="shared" si="118"/>
        <v>Q</v>
      </c>
      <c r="AR617" s="50" t="str">
        <f t="shared" si="119"/>
        <v>Q</v>
      </c>
      <c r="AS617" s="50" t="str">
        <f t="shared" si="120"/>
        <v>Q</v>
      </c>
      <c r="AT617" s="50" t="str">
        <f t="shared" si="121"/>
        <v>Q</v>
      </c>
      <c r="AU617" s="63" t="str">
        <f t="shared" si="128"/>
        <v>Q</v>
      </c>
      <c r="AV617" s="67">
        <v>28967.999994999998</v>
      </c>
      <c r="AW617" s="133">
        <v>24239.261640000001</v>
      </c>
      <c r="AX617" s="49">
        <v>31900</v>
      </c>
      <c r="AY617" s="51">
        <f t="shared" si="122"/>
        <v>0.10121513413097483</v>
      </c>
      <c r="AZ617" s="51">
        <f t="shared" si="123"/>
        <v>9.1912225862069014E-2</v>
      </c>
      <c r="BA617" s="49">
        <v>0</v>
      </c>
      <c r="BB617" s="52">
        <v>0</v>
      </c>
      <c r="BC617" s="51">
        <f t="shared" si="124"/>
        <v>-1</v>
      </c>
      <c r="BD617" s="51">
        <f t="shared" si="125"/>
        <v>0</v>
      </c>
      <c r="BE617" s="49">
        <v>0</v>
      </c>
      <c r="BF617" s="52">
        <v>0</v>
      </c>
      <c r="BG617" s="51">
        <f t="shared" si="126"/>
        <v>-1</v>
      </c>
      <c r="BH617" s="51">
        <f t="shared" si="127"/>
        <v>0</v>
      </c>
      <c r="BI617" s="282">
        <f t="shared" si="129"/>
        <v>0</v>
      </c>
    </row>
    <row r="618" spans="1:61" hidden="1">
      <c r="A618" s="54" t="s">
        <v>151</v>
      </c>
      <c r="B618" s="55" t="s">
        <v>2088</v>
      </c>
      <c r="C618" s="55" t="s">
        <v>2089</v>
      </c>
      <c r="D618" s="44" t="s">
        <v>2090</v>
      </c>
      <c r="E618" s="56">
        <v>12</v>
      </c>
      <c r="F618" s="46" t="s">
        <v>5814</v>
      </c>
      <c r="G618" s="47" t="s">
        <v>5814</v>
      </c>
      <c r="H618" s="47" t="s">
        <v>6064</v>
      </c>
      <c r="I618" s="48" t="s">
        <v>6065</v>
      </c>
      <c r="J618" s="48" t="s">
        <v>6072</v>
      </c>
      <c r="K618" s="48" t="s">
        <v>6073</v>
      </c>
      <c r="L618" s="45">
        <v>60</v>
      </c>
      <c r="M618" s="47" t="s">
        <v>5998</v>
      </c>
      <c r="N618" s="60">
        <v>0</v>
      </c>
      <c r="O618" s="58">
        <v>0</v>
      </c>
      <c r="P618" s="58">
        <v>0</v>
      </c>
      <c r="Q618" s="132">
        <v>0</v>
      </c>
      <c r="R618" s="60">
        <v>0</v>
      </c>
      <c r="S618" s="58">
        <v>0</v>
      </c>
      <c r="T618" s="58">
        <v>0</v>
      </c>
      <c r="U618" s="132">
        <v>0</v>
      </c>
      <c r="V618" s="58">
        <v>0</v>
      </c>
      <c r="W618" s="58">
        <v>0</v>
      </c>
      <c r="X618" s="58">
        <v>0</v>
      </c>
      <c r="Y618" s="132">
        <v>0</v>
      </c>
      <c r="Z618" s="61">
        <v>0</v>
      </c>
      <c r="AA618" s="59">
        <v>0</v>
      </c>
      <c r="AB618" s="59">
        <v>0</v>
      </c>
      <c r="AC618" s="132">
        <v>0</v>
      </c>
      <c r="AD618" s="61">
        <v>0</v>
      </c>
      <c r="AE618" s="59">
        <v>0</v>
      </c>
      <c r="AF618" s="59">
        <v>0</v>
      </c>
      <c r="AG618" s="132">
        <v>0</v>
      </c>
      <c r="AH618" s="61">
        <v>0</v>
      </c>
      <c r="AI618" s="132">
        <v>0</v>
      </c>
      <c r="AJ618" s="64">
        <f>IFERROR(VLOOKUP($B618,STOCK!$A:$H,3,0)," ")</f>
        <v>0</v>
      </c>
      <c r="AK618" s="65">
        <f>IFERROR(VLOOKUP($B618,STOCK!$A:$H,4,0)," ")</f>
        <v>0</v>
      </c>
      <c r="AL618" s="65">
        <f>IFERROR(VLOOKUP($B618,STOCK!$A:$H,5,0)," ")</f>
        <v>0</v>
      </c>
      <c r="AM618" s="65">
        <f>IFERROR(VLOOKUP($B618,STOCK!$A:$H,6,0)," ")</f>
        <v>0</v>
      </c>
      <c r="AN618" s="65">
        <f>IFERROR(VLOOKUP($B618,STOCK!$A:$H,7,0)," ")</f>
        <v>0</v>
      </c>
      <c r="AO618" s="65">
        <f>IFERROR(VLOOKUP($B618,STOCK!$A:$H,8,0)," ")</f>
        <v>0</v>
      </c>
      <c r="AP618" s="62" t="str">
        <f t="shared" si="117"/>
        <v>Q</v>
      </c>
      <c r="AQ618" s="50" t="str">
        <f t="shared" si="118"/>
        <v>Q</v>
      </c>
      <c r="AR618" s="50" t="str">
        <f t="shared" si="119"/>
        <v>Q</v>
      </c>
      <c r="AS618" s="50" t="str">
        <f t="shared" si="120"/>
        <v>Q</v>
      </c>
      <c r="AT618" s="50" t="str">
        <f t="shared" si="121"/>
        <v>Q</v>
      </c>
      <c r="AU618" s="63" t="str">
        <f t="shared" si="128"/>
        <v>Q</v>
      </c>
      <c r="AV618" s="67">
        <v>26567.999996999999</v>
      </c>
      <c r="AW618" s="133">
        <v>26552.677800000001</v>
      </c>
      <c r="AX618" s="49">
        <v>28900</v>
      </c>
      <c r="AY618" s="51">
        <f t="shared" si="122"/>
        <v>8.7774766759384448E-2</v>
      </c>
      <c r="AZ618" s="51">
        <f t="shared" si="123"/>
        <v>8.0692041626297617E-2</v>
      </c>
      <c r="BA618" s="49"/>
      <c r="BB618" s="52"/>
      <c r="BC618" s="51">
        <f t="shared" si="124"/>
        <v>-1</v>
      </c>
      <c r="BD618" s="51">
        <f t="shared" si="125"/>
        <v>0</v>
      </c>
      <c r="BE618" s="49"/>
      <c r="BF618" s="52"/>
      <c r="BG618" s="51">
        <f t="shared" si="126"/>
        <v>-1</v>
      </c>
      <c r="BH618" s="51">
        <f t="shared" si="127"/>
        <v>0</v>
      </c>
      <c r="BI618" s="282">
        <f t="shared" si="129"/>
        <v>0</v>
      </c>
    </row>
    <row r="619" spans="1:61" hidden="1">
      <c r="A619" s="54" t="s">
        <v>151</v>
      </c>
      <c r="B619" s="55" t="s">
        <v>2091</v>
      </c>
      <c r="C619" s="55" t="s">
        <v>2092</v>
      </c>
      <c r="D619" s="44" t="s">
        <v>2093</v>
      </c>
      <c r="E619" s="56">
        <v>1</v>
      </c>
      <c r="F619" s="46" t="s">
        <v>5814</v>
      </c>
      <c r="G619" s="47" t="s">
        <v>5814</v>
      </c>
      <c r="H619" s="47" t="s">
        <v>6064</v>
      </c>
      <c r="I619" s="48" t="s">
        <v>6065</v>
      </c>
      <c r="J619" s="48" t="s">
        <v>6072</v>
      </c>
      <c r="K619" s="48" t="s">
        <v>6073</v>
      </c>
      <c r="L619" s="45">
        <v>60</v>
      </c>
      <c r="M619" s="47" t="s">
        <v>5998</v>
      </c>
      <c r="N619" s="60">
        <v>0</v>
      </c>
      <c r="O619" s="58">
        <v>0</v>
      </c>
      <c r="P619" s="58">
        <v>0</v>
      </c>
      <c r="Q619" s="132">
        <v>0</v>
      </c>
      <c r="R619" s="60">
        <v>0</v>
      </c>
      <c r="S619" s="58">
        <v>0</v>
      </c>
      <c r="T619" s="58">
        <v>0</v>
      </c>
      <c r="U619" s="132">
        <v>0</v>
      </c>
      <c r="V619" s="58">
        <v>0</v>
      </c>
      <c r="W619" s="58">
        <v>0</v>
      </c>
      <c r="X619" s="58">
        <v>0</v>
      </c>
      <c r="Y619" s="132">
        <v>0</v>
      </c>
      <c r="Z619" s="61">
        <v>0</v>
      </c>
      <c r="AA619" s="59">
        <v>0</v>
      </c>
      <c r="AB619" s="59">
        <v>0</v>
      </c>
      <c r="AC619" s="132">
        <v>0</v>
      </c>
      <c r="AD619" s="61">
        <v>0</v>
      </c>
      <c r="AE619" s="59">
        <v>0</v>
      </c>
      <c r="AF619" s="59">
        <v>0</v>
      </c>
      <c r="AG619" s="132">
        <v>0</v>
      </c>
      <c r="AH619" s="61">
        <v>0</v>
      </c>
      <c r="AI619" s="132">
        <v>0</v>
      </c>
      <c r="AJ619" s="64">
        <f>IFERROR(VLOOKUP($B619,STOCK!$A:$H,3,0)," ")</f>
        <v>0</v>
      </c>
      <c r="AK619" s="65">
        <f>IFERROR(VLOOKUP($B619,STOCK!$A:$H,4,0)," ")</f>
        <v>0</v>
      </c>
      <c r="AL619" s="65">
        <f>IFERROR(VLOOKUP($B619,STOCK!$A:$H,5,0)," ")</f>
        <v>0</v>
      </c>
      <c r="AM619" s="65">
        <f>IFERROR(VLOOKUP($B619,STOCK!$A:$H,6,0)," ")</f>
        <v>0</v>
      </c>
      <c r="AN619" s="65">
        <f>IFERROR(VLOOKUP($B619,STOCK!$A:$H,7,0)," ")</f>
        <v>0</v>
      </c>
      <c r="AO619" s="65">
        <f>IFERROR(VLOOKUP($B619,STOCK!$A:$H,8,0)," ")</f>
        <v>0</v>
      </c>
      <c r="AP619" s="62" t="str">
        <f t="shared" si="117"/>
        <v>Q</v>
      </c>
      <c r="AQ619" s="50" t="str">
        <f t="shared" si="118"/>
        <v>Q</v>
      </c>
      <c r="AR619" s="50" t="str">
        <f t="shared" si="119"/>
        <v>Q</v>
      </c>
      <c r="AS619" s="50" t="str">
        <f t="shared" si="120"/>
        <v>Q</v>
      </c>
      <c r="AT619" s="50" t="str">
        <f t="shared" si="121"/>
        <v>Q</v>
      </c>
      <c r="AU619" s="63" t="str">
        <f t="shared" si="128"/>
        <v>Q</v>
      </c>
      <c r="AV619" s="67">
        <v>14484.000002999999</v>
      </c>
      <c r="AW619" s="133">
        <v>12119.63082</v>
      </c>
      <c r="AX619" s="49">
        <v>15900</v>
      </c>
      <c r="AY619" s="51">
        <f t="shared" si="122"/>
        <v>9.7763048654150309E-2</v>
      </c>
      <c r="AZ619" s="51">
        <f t="shared" si="123"/>
        <v>8.9056603584905705E-2</v>
      </c>
      <c r="BA619" s="49"/>
      <c r="BB619" s="52"/>
      <c r="BC619" s="51">
        <f t="shared" si="124"/>
        <v>-1</v>
      </c>
      <c r="BD619" s="51">
        <f t="shared" si="125"/>
        <v>0</v>
      </c>
      <c r="BE619" s="49"/>
      <c r="BF619" s="52"/>
      <c r="BG619" s="51">
        <f t="shared" si="126"/>
        <v>-1</v>
      </c>
      <c r="BH619" s="51">
        <f t="shared" si="127"/>
        <v>0</v>
      </c>
      <c r="BI619" s="282">
        <f t="shared" si="129"/>
        <v>0</v>
      </c>
    </row>
    <row r="620" spans="1:61" hidden="1">
      <c r="A620" s="54" t="s">
        <v>150</v>
      </c>
      <c r="B620" s="55" t="s">
        <v>2094</v>
      </c>
      <c r="C620" s="55" t="s">
        <v>2095</v>
      </c>
      <c r="D620" s="44" t="s">
        <v>2096</v>
      </c>
      <c r="E620" s="56">
        <v>1</v>
      </c>
      <c r="F620" s="46" t="s">
        <v>5814</v>
      </c>
      <c r="G620" s="47" t="s">
        <v>5814</v>
      </c>
      <c r="H620" s="47" t="s">
        <v>6064</v>
      </c>
      <c r="I620" s="48" t="s">
        <v>6065</v>
      </c>
      <c r="J620" s="48" t="s">
        <v>6072</v>
      </c>
      <c r="K620" s="48" t="s">
        <v>6073</v>
      </c>
      <c r="L620" s="45">
        <v>60</v>
      </c>
      <c r="M620" s="47" t="s">
        <v>5998</v>
      </c>
      <c r="N620" s="60">
        <v>1448</v>
      </c>
      <c r="O620" s="58">
        <v>687</v>
      </c>
      <c r="P620" s="58">
        <v>833</v>
      </c>
      <c r="Q620" s="132">
        <v>874</v>
      </c>
      <c r="R620" s="60">
        <v>4581</v>
      </c>
      <c r="S620" s="58">
        <v>2937</v>
      </c>
      <c r="T620" s="58">
        <v>2035</v>
      </c>
      <c r="U620" s="132">
        <v>2127</v>
      </c>
      <c r="V620" s="58">
        <v>2611</v>
      </c>
      <c r="W620" s="58">
        <v>732</v>
      </c>
      <c r="X620" s="58">
        <v>570</v>
      </c>
      <c r="Y620" s="132">
        <v>491</v>
      </c>
      <c r="Z620" s="61">
        <v>3418</v>
      </c>
      <c r="AA620" s="59">
        <v>1095</v>
      </c>
      <c r="AB620" s="59">
        <v>933</v>
      </c>
      <c r="AC620" s="132">
        <v>846</v>
      </c>
      <c r="AD620" s="61">
        <v>3674</v>
      </c>
      <c r="AE620" s="59">
        <v>637</v>
      </c>
      <c r="AF620" s="59">
        <v>347</v>
      </c>
      <c r="AG620" s="132">
        <v>207</v>
      </c>
      <c r="AH620" s="61">
        <v>6</v>
      </c>
      <c r="AI620" s="132">
        <v>46</v>
      </c>
      <c r="AJ620" s="64">
        <f>IFERROR(VLOOKUP($B620,STOCK!$A:$H,3,0)," ")</f>
        <v>1140</v>
      </c>
      <c r="AK620" s="65">
        <f>IFERROR(VLOOKUP($B620,STOCK!$A:$H,4,0)," ")</f>
        <v>1314</v>
      </c>
      <c r="AL620" s="65">
        <f>IFERROR(VLOOKUP($B620,STOCK!$A:$H,5,0)," ")</f>
        <v>1115</v>
      </c>
      <c r="AM620" s="65">
        <f>IFERROR(VLOOKUP($B620,STOCK!$A:$H,6,0)," ")</f>
        <v>1716</v>
      </c>
      <c r="AN620" s="65">
        <f>IFERROR(VLOOKUP($B620,STOCK!$A:$H,7,0)," ")</f>
        <v>1746</v>
      </c>
      <c r="AO620" s="65">
        <f>IFERROR(VLOOKUP($B620,STOCK!$A:$H,8,0)," ")</f>
        <v>1764</v>
      </c>
      <c r="AP620" s="62">
        <f t="shared" si="117"/>
        <v>39.130434782608695</v>
      </c>
      <c r="AQ620" s="50">
        <f t="shared" si="118"/>
        <v>18.533145275035263</v>
      </c>
      <c r="AR620" s="50">
        <f t="shared" si="119"/>
        <v>68.12627291242363</v>
      </c>
      <c r="AS620" s="50">
        <f t="shared" si="120"/>
        <v>60.851063829787236</v>
      </c>
      <c r="AT620" s="50">
        <f t="shared" si="121"/>
        <v>253.04347826086956</v>
      </c>
      <c r="AU620" s="63">
        <f t="shared" si="128"/>
        <v>1150.4347826086957</v>
      </c>
      <c r="AV620" s="67">
        <v>2414</v>
      </c>
      <c r="AW620" s="133">
        <v>2019.9384700000001</v>
      </c>
      <c r="AX620" s="49">
        <v>2750</v>
      </c>
      <c r="AY620" s="51">
        <f t="shared" si="122"/>
        <v>0.13918806959403485</v>
      </c>
      <c r="AZ620" s="51">
        <f t="shared" si="123"/>
        <v>0.12218181818181818</v>
      </c>
      <c r="BA620" s="49">
        <v>2658</v>
      </c>
      <c r="BB620" s="52">
        <v>12</v>
      </c>
      <c r="BC620" s="51">
        <f t="shared" si="124"/>
        <v>0.10107705053852523</v>
      </c>
      <c r="BD620" s="51">
        <f t="shared" si="125"/>
        <v>9.1798344620015043E-2</v>
      </c>
      <c r="BE620" s="49">
        <v>0</v>
      </c>
      <c r="BF620" s="52">
        <v>0</v>
      </c>
      <c r="BG620" s="51">
        <f t="shared" si="126"/>
        <v>-1</v>
      </c>
      <c r="BH620" s="51">
        <f t="shared" si="127"/>
        <v>0</v>
      </c>
      <c r="BI620" s="282">
        <f t="shared" si="129"/>
        <v>4591</v>
      </c>
    </row>
    <row r="621" spans="1:61" hidden="1">
      <c r="A621" s="54" t="s">
        <v>150</v>
      </c>
      <c r="B621" s="55" t="s">
        <v>2097</v>
      </c>
      <c r="C621" s="55" t="s">
        <v>2098</v>
      </c>
      <c r="D621" s="44" t="s">
        <v>2099</v>
      </c>
      <c r="E621" s="56">
        <v>1</v>
      </c>
      <c r="F621" s="46" t="s">
        <v>5814</v>
      </c>
      <c r="G621" s="47" t="s">
        <v>5814</v>
      </c>
      <c r="H621" s="47" t="s">
        <v>6064</v>
      </c>
      <c r="I621" s="48" t="s">
        <v>6065</v>
      </c>
      <c r="J621" s="48" t="s">
        <v>6072</v>
      </c>
      <c r="K621" s="48" t="s">
        <v>6073</v>
      </c>
      <c r="L621" s="45">
        <v>60</v>
      </c>
      <c r="M621" s="47" t="s">
        <v>5998</v>
      </c>
      <c r="N621" s="60">
        <v>0</v>
      </c>
      <c r="O621" s="58">
        <v>0</v>
      </c>
      <c r="P621" s="58">
        <v>0</v>
      </c>
      <c r="Q621" s="132">
        <v>0</v>
      </c>
      <c r="R621" s="60">
        <v>659</v>
      </c>
      <c r="S621" s="58">
        <v>1166</v>
      </c>
      <c r="T621" s="58">
        <v>631</v>
      </c>
      <c r="U621" s="132">
        <v>396</v>
      </c>
      <c r="V621" s="58">
        <v>252</v>
      </c>
      <c r="W621" s="58">
        <v>336</v>
      </c>
      <c r="X621" s="58">
        <v>367</v>
      </c>
      <c r="Y621" s="132">
        <v>281</v>
      </c>
      <c r="Z621" s="61">
        <v>313</v>
      </c>
      <c r="AA621" s="59">
        <v>420</v>
      </c>
      <c r="AB621" s="59">
        <v>367</v>
      </c>
      <c r="AC621" s="132">
        <v>257</v>
      </c>
      <c r="AD621" s="61">
        <v>385</v>
      </c>
      <c r="AE621" s="59">
        <v>468</v>
      </c>
      <c r="AF621" s="59">
        <v>492</v>
      </c>
      <c r="AG621" s="132">
        <v>408</v>
      </c>
      <c r="AH621" s="61">
        <v>12</v>
      </c>
      <c r="AI621" s="132">
        <v>24</v>
      </c>
      <c r="AJ621" s="64">
        <f>IFERROR(VLOOKUP($B621,STOCK!$A:$H,3,0)," ")</f>
        <v>290</v>
      </c>
      <c r="AK621" s="65">
        <f>IFERROR(VLOOKUP($B621,STOCK!$A:$H,4,0)," ")</f>
        <v>467</v>
      </c>
      <c r="AL621" s="65">
        <f>IFERROR(VLOOKUP($B621,STOCK!$A:$H,5,0)," ")</f>
        <v>79</v>
      </c>
      <c r="AM621" s="65">
        <f>IFERROR(VLOOKUP($B621,STOCK!$A:$H,6,0)," ")</f>
        <v>300</v>
      </c>
      <c r="AN621" s="65">
        <f>IFERROR(VLOOKUP($B621,STOCK!$A:$H,7,0)," ")</f>
        <v>168</v>
      </c>
      <c r="AO621" s="65">
        <f>IFERROR(VLOOKUP($B621,STOCK!$A:$H,8,0)," ")</f>
        <v>348</v>
      </c>
      <c r="AP621" s="62" t="str">
        <f t="shared" si="117"/>
        <v>SV</v>
      </c>
      <c r="AQ621" s="50">
        <f t="shared" si="118"/>
        <v>35.378787878787875</v>
      </c>
      <c r="AR621" s="50">
        <f t="shared" si="119"/>
        <v>8.4341637010676145</v>
      </c>
      <c r="AS621" s="50">
        <f t="shared" si="120"/>
        <v>35.019455252918291</v>
      </c>
      <c r="AT621" s="50">
        <f t="shared" si="121"/>
        <v>12.352941176470587</v>
      </c>
      <c r="AU621" s="63">
        <f t="shared" si="128"/>
        <v>435</v>
      </c>
      <c r="AV621" s="67">
        <v>2214</v>
      </c>
      <c r="AW621" s="133">
        <v>2212.7231499999998</v>
      </c>
      <c r="AX621" s="49">
        <v>2500</v>
      </c>
      <c r="AY621" s="51">
        <f t="shared" si="122"/>
        <v>0.12917795844625113</v>
      </c>
      <c r="AZ621" s="51">
        <f t="shared" si="123"/>
        <v>0.1144</v>
      </c>
      <c r="BA621" s="49">
        <v>2408.3333299999999</v>
      </c>
      <c r="BB621" s="52">
        <v>12</v>
      </c>
      <c r="BC621" s="51">
        <f t="shared" si="124"/>
        <v>8.7774765130984589E-2</v>
      </c>
      <c r="BD621" s="51">
        <f t="shared" si="125"/>
        <v>8.0692040250092759E-2</v>
      </c>
      <c r="BE621" s="49">
        <v>0</v>
      </c>
      <c r="BF621" s="52">
        <v>0</v>
      </c>
      <c r="BG621" s="51">
        <f t="shared" si="126"/>
        <v>-1</v>
      </c>
      <c r="BH621" s="51">
        <f t="shared" si="127"/>
        <v>0</v>
      </c>
      <c r="BI621" s="282">
        <f t="shared" si="129"/>
        <v>1366</v>
      </c>
    </row>
    <row r="622" spans="1:61" hidden="1">
      <c r="A622" s="54" t="s">
        <v>151</v>
      </c>
      <c r="B622" s="55" t="s">
        <v>2100</v>
      </c>
      <c r="C622" s="55" t="s">
        <v>2101</v>
      </c>
      <c r="D622" s="44" t="s">
        <v>2102</v>
      </c>
      <c r="E622" s="56">
        <v>12</v>
      </c>
      <c r="F622" s="46" t="s">
        <v>5814</v>
      </c>
      <c r="G622" s="47" t="s">
        <v>5814</v>
      </c>
      <c r="H622" s="47" t="s">
        <v>6064</v>
      </c>
      <c r="I622" s="48" t="s">
        <v>6065</v>
      </c>
      <c r="J622" s="48" t="s">
        <v>6072</v>
      </c>
      <c r="K622" s="48" t="s">
        <v>6074</v>
      </c>
      <c r="L622" s="45">
        <v>60</v>
      </c>
      <c r="M622" s="47" t="s">
        <v>5998</v>
      </c>
      <c r="N622" s="60">
        <v>0</v>
      </c>
      <c r="O622" s="58">
        <v>0</v>
      </c>
      <c r="P622" s="58">
        <v>0</v>
      </c>
      <c r="Q622" s="132">
        <v>0</v>
      </c>
      <c r="R622" s="60">
        <v>0</v>
      </c>
      <c r="S622" s="58">
        <v>0</v>
      </c>
      <c r="T622" s="58">
        <v>0</v>
      </c>
      <c r="U622" s="132">
        <v>0</v>
      </c>
      <c r="V622" s="58">
        <v>0</v>
      </c>
      <c r="W622" s="58">
        <v>0</v>
      </c>
      <c r="X622" s="58">
        <v>0</v>
      </c>
      <c r="Y622" s="132">
        <v>0</v>
      </c>
      <c r="Z622" s="61">
        <v>0</v>
      </c>
      <c r="AA622" s="59">
        <v>0</v>
      </c>
      <c r="AB622" s="59">
        <v>0</v>
      </c>
      <c r="AC622" s="132">
        <v>0</v>
      </c>
      <c r="AD622" s="61">
        <v>0</v>
      </c>
      <c r="AE622" s="59">
        <v>0</v>
      </c>
      <c r="AF622" s="59">
        <v>0</v>
      </c>
      <c r="AG622" s="132">
        <v>0</v>
      </c>
      <c r="AH622" s="61">
        <v>0</v>
      </c>
      <c r="AI622" s="132">
        <v>0</v>
      </c>
      <c r="AJ622" s="64">
        <f>IFERROR(VLOOKUP($B622,STOCK!$A:$H,3,0)," ")</f>
        <v>0</v>
      </c>
      <c r="AK622" s="65">
        <f>IFERROR(VLOOKUP($B622,STOCK!$A:$H,4,0)," ")</f>
        <v>0</v>
      </c>
      <c r="AL622" s="65">
        <f>IFERROR(VLOOKUP($B622,STOCK!$A:$H,5,0)," ")</f>
        <v>0</v>
      </c>
      <c r="AM622" s="65">
        <f>IFERROR(VLOOKUP($B622,STOCK!$A:$H,6,0)," ")</f>
        <v>0</v>
      </c>
      <c r="AN622" s="65">
        <f>IFERROR(VLOOKUP($B622,STOCK!$A:$H,7,0)," ")</f>
        <v>0</v>
      </c>
      <c r="AO622" s="65">
        <f>IFERROR(VLOOKUP($B622,STOCK!$A:$H,8,0)," ")</f>
        <v>0</v>
      </c>
      <c r="AP622" s="62" t="str">
        <f t="shared" si="117"/>
        <v>Q</v>
      </c>
      <c r="AQ622" s="50" t="str">
        <f t="shared" si="118"/>
        <v>Q</v>
      </c>
      <c r="AR622" s="50" t="str">
        <f t="shared" si="119"/>
        <v>Q</v>
      </c>
      <c r="AS622" s="50" t="str">
        <f t="shared" si="120"/>
        <v>Q</v>
      </c>
      <c r="AT622" s="50" t="str">
        <f t="shared" si="121"/>
        <v>Q</v>
      </c>
      <c r="AU622" s="63" t="str">
        <f t="shared" si="128"/>
        <v>Q</v>
      </c>
      <c r="AV622" s="67">
        <v>33900.000002000001</v>
      </c>
      <c r="AW622" s="133">
        <v>33123.009480000001</v>
      </c>
      <c r="AX622" s="49">
        <v>36900</v>
      </c>
      <c r="AY622" s="51">
        <f t="shared" si="122"/>
        <v>8.8495575157020889E-2</v>
      </c>
      <c r="AZ622" s="51">
        <f t="shared" si="123"/>
        <v>8.1300812953929519E-2</v>
      </c>
      <c r="BA622" s="49">
        <v>0</v>
      </c>
      <c r="BB622" s="52">
        <v>0</v>
      </c>
      <c r="BC622" s="51">
        <f t="shared" si="124"/>
        <v>-1</v>
      </c>
      <c r="BD622" s="51">
        <f t="shared" si="125"/>
        <v>0</v>
      </c>
      <c r="BE622" s="49">
        <v>0</v>
      </c>
      <c r="BF622" s="52">
        <v>0</v>
      </c>
      <c r="BG622" s="51">
        <f t="shared" si="126"/>
        <v>-1</v>
      </c>
      <c r="BH622" s="51">
        <f t="shared" si="127"/>
        <v>0</v>
      </c>
      <c r="BI622" s="282">
        <f t="shared" si="129"/>
        <v>0</v>
      </c>
    </row>
    <row r="623" spans="1:61" hidden="1">
      <c r="A623" s="54" t="s">
        <v>151</v>
      </c>
      <c r="B623" s="55" t="s">
        <v>2103</v>
      </c>
      <c r="C623" s="55" t="s">
        <v>2104</v>
      </c>
      <c r="D623" s="44" t="s">
        <v>2105</v>
      </c>
      <c r="E623" s="56">
        <v>6</v>
      </c>
      <c r="F623" s="46" t="s">
        <v>5814</v>
      </c>
      <c r="G623" s="47" t="s">
        <v>5814</v>
      </c>
      <c r="H623" s="47" t="s">
        <v>6064</v>
      </c>
      <c r="I623" s="48" t="s">
        <v>6065</v>
      </c>
      <c r="J623" s="48" t="s">
        <v>6072</v>
      </c>
      <c r="K623" s="48" t="s">
        <v>6074</v>
      </c>
      <c r="L623" s="45">
        <v>60</v>
      </c>
      <c r="M623" s="47" t="s">
        <v>5998</v>
      </c>
      <c r="N623" s="60">
        <v>0</v>
      </c>
      <c r="O623" s="58">
        <v>0</v>
      </c>
      <c r="P623" s="58">
        <v>0</v>
      </c>
      <c r="Q623" s="132">
        <v>0</v>
      </c>
      <c r="R623" s="60">
        <v>0</v>
      </c>
      <c r="S623" s="58">
        <v>0</v>
      </c>
      <c r="T623" s="58">
        <v>0</v>
      </c>
      <c r="U623" s="132">
        <v>0</v>
      </c>
      <c r="V623" s="58">
        <v>0</v>
      </c>
      <c r="W623" s="58">
        <v>0</v>
      </c>
      <c r="X623" s="58">
        <v>0</v>
      </c>
      <c r="Y623" s="132">
        <v>0</v>
      </c>
      <c r="Z623" s="61">
        <v>0</v>
      </c>
      <c r="AA623" s="59">
        <v>0</v>
      </c>
      <c r="AB623" s="59">
        <v>0</v>
      </c>
      <c r="AC623" s="132">
        <v>0</v>
      </c>
      <c r="AD623" s="61">
        <v>0</v>
      </c>
      <c r="AE623" s="59">
        <v>0</v>
      </c>
      <c r="AF623" s="59">
        <v>0</v>
      </c>
      <c r="AG623" s="132">
        <v>0</v>
      </c>
      <c r="AH623" s="61">
        <v>0</v>
      </c>
      <c r="AI623" s="132">
        <v>0</v>
      </c>
      <c r="AJ623" s="64">
        <f>IFERROR(VLOOKUP($B623,STOCK!$A:$H,3,0)," ")</f>
        <v>0</v>
      </c>
      <c r="AK623" s="65">
        <f>IFERROR(VLOOKUP($B623,STOCK!$A:$H,4,0)," ")</f>
        <v>0</v>
      </c>
      <c r="AL623" s="65">
        <f>IFERROR(VLOOKUP($B623,STOCK!$A:$H,5,0)," ")</f>
        <v>0</v>
      </c>
      <c r="AM623" s="65">
        <f>IFERROR(VLOOKUP($B623,STOCK!$A:$H,6,0)," ")</f>
        <v>0</v>
      </c>
      <c r="AN623" s="65">
        <f>IFERROR(VLOOKUP($B623,STOCK!$A:$H,7,0)," ")</f>
        <v>0</v>
      </c>
      <c r="AO623" s="65">
        <f>IFERROR(VLOOKUP($B623,STOCK!$A:$H,8,0)," ")</f>
        <v>0</v>
      </c>
      <c r="AP623" s="62" t="str">
        <f t="shared" si="117"/>
        <v>Q</v>
      </c>
      <c r="AQ623" s="50" t="str">
        <f t="shared" si="118"/>
        <v>Q</v>
      </c>
      <c r="AR623" s="50" t="str">
        <f t="shared" si="119"/>
        <v>Q</v>
      </c>
      <c r="AS623" s="50" t="str">
        <f t="shared" si="120"/>
        <v>Q</v>
      </c>
      <c r="AT623" s="50" t="str">
        <f t="shared" si="121"/>
        <v>Q</v>
      </c>
      <c r="AU623" s="63" t="str">
        <f t="shared" si="128"/>
        <v>Q</v>
      </c>
      <c r="AV623" s="67">
        <v>19625.999997999999</v>
      </c>
      <c r="AW623" s="133">
        <v>18952.92498</v>
      </c>
      <c r="AX623" s="49">
        <v>21500</v>
      </c>
      <c r="AY623" s="51">
        <f t="shared" si="122"/>
        <v>9.5485580464229614E-2</v>
      </c>
      <c r="AZ623" s="51">
        <f t="shared" si="123"/>
        <v>8.7162790790697706E-2</v>
      </c>
      <c r="BA623" s="49"/>
      <c r="BB623" s="52"/>
      <c r="BC623" s="51">
        <f t="shared" si="124"/>
        <v>-1</v>
      </c>
      <c r="BD623" s="51">
        <f t="shared" si="125"/>
        <v>0</v>
      </c>
      <c r="BE623" s="49"/>
      <c r="BF623" s="52"/>
      <c r="BG623" s="51">
        <f t="shared" si="126"/>
        <v>-1</v>
      </c>
      <c r="BH623" s="51">
        <f t="shared" si="127"/>
        <v>0</v>
      </c>
      <c r="BI623" s="282">
        <f t="shared" si="129"/>
        <v>0</v>
      </c>
    </row>
    <row r="624" spans="1:61" hidden="1">
      <c r="A624" s="54" t="s">
        <v>151</v>
      </c>
      <c r="B624" s="55" t="s">
        <v>2106</v>
      </c>
      <c r="C624" s="55" t="s">
        <v>2107</v>
      </c>
      <c r="D624" s="44" t="s">
        <v>2108</v>
      </c>
      <c r="E624" s="56">
        <v>6</v>
      </c>
      <c r="F624" s="46" t="s">
        <v>5814</v>
      </c>
      <c r="G624" s="47" t="s">
        <v>5814</v>
      </c>
      <c r="H624" s="47" t="s">
        <v>6064</v>
      </c>
      <c r="I624" s="48" t="s">
        <v>6065</v>
      </c>
      <c r="J624" s="48" t="s">
        <v>6072</v>
      </c>
      <c r="K624" s="48" t="s">
        <v>6074</v>
      </c>
      <c r="L624" s="45">
        <v>60</v>
      </c>
      <c r="M624" s="47" t="s">
        <v>5998</v>
      </c>
      <c r="N624" s="60">
        <v>0</v>
      </c>
      <c r="O624" s="58">
        <v>0</v>
      </c>
      <c r="P624" s="58">
        <v>0</v>
      </c>
      <c r="Q624" s="132">
        <v>0</v>
      </c>
      <c r="R624" s="60">
        <v>0</v>
      </c>
      <c r="S624" s="58">
        <v>0</v>
      </c>
      <c r="T624" s="58">
        <v>0</v>
      </c>
      <c r="U624" s="132">
        <v>0</v>
      </c>
      <c r="V624" s="58">
        <v>0</v>
      </c>
      <c r="W624" s="58">
        <v>0</v>
      </c>
      <c r="X624" s="58">
        <v>0</v>
      </c>
      <c r="Y624" s="132">
        <v>0</v>
      </c>
      <c r="Z624" s="61">
        <v>0</v>
      </c>
      <c r="AA624" s="59">
        <v>0</v>
      </c>
      <c r="AB624" s="59">
        <v>0</v>
      </c>
      <c r="AC624" s="132">
        <v>0</v>
      </c>
      <c r="AD624" s="61">
        <v>0</v>
      </c>
      <c r="AE624" s="59">
        <v>0</v>
      </c>
      <c r="AF624" s="59">
        <v>0</v>
      </c>
      <c r="AG624" s="132">
        <v>0</v>
      </c>
      <c r="AH624" s="61">
        <v>0</v>
      </c>
      <c r="AI624" s="132">
        <v>0</v>
      </c>
      <c r="AJ624" s="64">
        <f>IFERROR(VLOOKUP($B624,STOCK!$A:$H,3,0)," ")</f>
        <v>0</v>
      </c>
      <c r="AK624" s="65">
        <f>IFERROR(VLOOKUP($B624,STOCK!$A:$H,4,0)," ")</f>
        <v>0</v>
      </c>
      <c r="AL624" s="65">
        <f>IFERROR(VLOOKUP($B624,STOCK!$A:$H,5,0)," ")</f>
        <v>0</v>
      </c>
      <c r="AM624" s="65">
        <f>IFERROR(VLOOKUP($B624,STOCK!$A:$H,6,0)," ")</f>
        <v>0</v>
      </c>
      <c r="AN624" s="65">
        <f>IFERROR(VLOOKUP($B624,STOCK!$A:$H,7,0)," ")</f>
        <v>0</v>
      </c>
      <c r="AO624" s="65">
        <f>IFERROR(VLOOKUP($B624,STOCK!$A:$H,8,0)," ")</f>
        <v>0</v>
      </c>
      <c r="AP624" s="62" t="str">
        <f t="shared" si="117"/>
        <v>Q</v>
      </c>
      <c r="AQ624" s="50" t="str">
        <f t="shared" si="118"/>
        <v>Q</v>
      </c>
      <c r="AR624" s="50" t="str">
        <f t="shared" si="119"/>
        <v>Q</v>
      </c>
      <c r="AS624" s="50" t="str">
        <f t="shared" si="120"/>
        <v>Q</v>
      </c>
      <c r="AT624" s="50" t="str">
        <f t="shared" si="121"/>
        <v>Q</v>
      </c>
      <c r="AU624" s="63" t="str">
        <f t="shared" si="128"/>
        <v>Q</v>
      </c>
      <c r="AV624" s="67">
        <v>19206</v>
      </c>
      <c r="AW624" s="133">
        <v>18545.22912</v>
      </c>
      <c r="AX624" s="49">
        <v>21500</v>
      </c>
      <c r="AY624" s="51">
        <f t="shared" si="122"/>
        <v>0.11944184109132561</v>
      </c>
      <c r="AZ624" s="51">
        <f t="shared" si="123"/>
        <v>0.10669767441860466</v>
      </c>
      <c r="BA624" s="49">
        <v>0</v>
      </c>
      <c r="BB624" s="52">
        <v>0</v>
      </c>
      <c r="BC624" s="51">
        <f t="shared" si="124"/>
        <v>-1</v>
      </c>
      <c r="BD624" s="51">
        <f t="shared" si="125"/>
        <v>0</v>
      </c>
      <c r="BE624" s="49">
        <v>0</v>
      </c>
      <c r="BF624" s="52">
        <v>0</v>
      </c>
      <c r="BG624" s="51">
        <f t="shared" si="126"/>
        <v>-1</v>
      </c>
      <c r="BH624" s="51">
        <f t="shared" si="127"/>
        <v>0</v>
      </c>
      <c r="BI624" s="282">
        <f t="shared" si="129"/>
        <v>0</v>
      </c>
    </row>
    <row r="625" spans="1:61" hidden="1">
      <c r="A625" s="54" t="s">
        <v>149</v>
      </c>
      <c r="B625" s="55" t="s">
        <v>2109</v>
      </c>
      <c r="C625" s="55" t="s">
        <v>2110</v>
      </c>
      <c r="D625" s="44" t="s">
        <v>2111</v>
      </c>
      <c r="E625" s="56">
        <v>1</v>
      </c>
      <c r="F625" s="46" t="s">
        <v>5814</v>
      </c>
      <c r="G625" s="47" t="s">
        <v>5814</v>
      </c>
      <c r="H625" s="47" t="s">
        <v>6064</v>
      </c>
      <c r="I625" s="48" t="s">
        <v>6065</v>
      </c>
      <c r="J625" s="48" t="s">
        <v>6072</v>
      </c>
      <c r="K625" s="48" t="s">
        <v>6074</v>
      </c>
      <c r="L625" s="45">
        <v>60</v>
      </c>
      <c r="M625" s="47" t="s">
        <v>5998</v>
      </c>
      <c r="N625" s="60">
        <v>0</v>
      </c>
      <c r="O625" s="58">
        <v>0</v>
      </c>
      <c r="P625" s="58">
        <v>0</v>
      </c>
      <c r="Q625" s="132">
        <v>0</v>
      </c>
      <c r="R625" s="60">
        <v>0</v>
      </c>
      <c r="S625" s="58">
        <v>0</v>
      </c>
      <c r="T625" s="58">
        <v>0</v>
      </c>
      <c r="U625" s="132">
        <v>0</v>
      </c>
      <c r="V625" s="58">
        <v>0</v>
      </c>
      <c r="W625" s="58">
        <v>0</v>
      </c>
      <c r="X625" s="58">
        <v>0</v>
      </c>
      <c r="Y625" s="132">
        <v>0</v>
      </c>
      <c r="Z625" s="61">
        <v>0</v>
      </c>
      <c r="AA625" s="59">
        <v>0</v>
      </c>
      <c r="AB625" s="59">
        <v>0</v>
      </c>
      <c r="AC625" s="132">
        <v>0</v>
      </c>
      <c r="AD625" s="61">
        <v>0</v>
      </c>
      <c r="AE625" s="59">
        <v>0</v>
      </c>
      <c r="AF625" s="59">
        <v>0</v>
      </c>
      <c r="AG625" s="132">
        <v>0</v>
      </c>
      <c r="AH625" s="61">
        <v>0</v>
      </c>
      <c r="AI625" s="132">
        <v>0</v>
      </c>
      <c r="AJ625" s="64">
        <f>IFERROR(VLOOKUP($B625,STOCK!$A:$H,3,0)," ")</f>
        <v>168</v>
      </c>
      <c r="AK625" s="65">
        <f>IFERROR(VLOOKUP($B625,STOCK!$A:$H,4,0)," ")</f>
        <v>0</v>
      </c>
      <c r="AL625" s="65">
        <f>IFERROR(VLOOKUP($B625,STOCK!$A:$H,5,0)," ")</f>
        <v>0</v>
      </c>
      <c r="AM625" s="65">
        <f>IFERROR(VLOOKUP($B625,STOCK!$A:$H,6,0)," ")</f>
        <v>0</v>
      </c>
      <c r="AN625" s="65">
        <f>IFERROR(VLOOKUP($B625,STOCK!$A:$H,7,0)," ")</f>
        <v>0</v>
      </c>
      <c r="AO625" s="65">
        <f>IFERROR(VLOOKUP($B625,STOCK!$A:$H,8,0)," ")</f>
        <v>0</v>
      </c>
      <c r="AP625" s="62" t="str">
        <f t="shared" si="117"/>
        <v>SV</v>
      </c>
      <c r="AQ625" s="50" t="str">
        <f t="shared" si="118"/>
        <v>Q</v>
      </c>
      <c r="AR625" s="50" t="str">
        <f t="shared" si="119"/>
        <v>Q</v>
      </c>
      <c r="AS625" s="50" t="str">
        <f t="shared" si="120"/>
        <v>Q</v>
      </c>
      <c r="AT625" s="50" t="str">
        <f t="shared" si="121"/>
        <v>Q</v>
      </c>
      <c r="AU625" s="63" t="str">
        <f t="shared" si="128"/>
        <v>Q</v>
      </c>
      <c r="AV625" s="67">
        <v>3270.999996</v>
      </c>
      <c r="AW625" s="133">
        <v>3158.8208300000001</v>
      </c>
      <c r="AX625" s="49">
        <v>3750</v>
      </c>
      <c r="AY625" s="51">
        <f t="shared" si="122"/>
        <v>0.14643839944535419</v>
      </c>
      <c r="AZ625" s="51">
        <f t="shared" si="123"/>
        <v>0.12773333440000001</v>
      </c>
      <c r="BA625" s="49"/>
      <c r="BB625" s="52"/>
      <c r="BC625" s="51">
        <f t="shared" si="124"/>
        <v>-1</v>
      </c>
      <c r="BD625" s="51">
        <f t="shared" si="125"/>
        <v>0</v>
      </c>
      <c r="BE625" s="49"/>
      <c r="BF625" s="52"/>
      <c r="BG625" s="51">
        <f t="shared" si="126"/>
        <v>-1</v>
      </c>
      <c r="BH625" s="51">
        <f t="shared" si="127"/>
        <v>0</v>
      </c>
      <c r="BI625" s="282">
        <f t="shared" si="129"/>
        <v>0</v>
      </c>
    </row>
    <row r="626" spans="1:61" hidden="1">
      <c r="A626" s="54" t="s">
        <v>150</v>
      </c>
      <c r="B626" s="55" t="s">
        <v>2112</v>
      </c>
      <c r="C626" s="55" t="s">
        <v>2113</v>
      </c>
      <c r="D626" s="44" t="s">
        <v>2114</v>
      </c>
      <c r="E626" s="56">
        <v>1</v>
      </c>
      <c r="F626" s="46" t="s">
        <v>5814</v>
      </c>
      <c r="G626" s="47" t="s">
        <v>5814</v>
      </c>
      <c r="H626" s="47" t="s">
        <v>6064</v>
      </c>
      <c r="I626" s="48" t="s">
        <v>6065</v>
      </c>
      <c r="J626" s="48" t="s">
        <v>6072</v>
      </c>
      <c r="K626" s="48" t="s">
        <v>6074</v>
      </c>
      <c r="L626" s="45">
        <v>60</v>
      </c>
      <c r="M626" s="47" t="s">
        <v>5998</v>
      </c>
      <c r="N626" s="60">
        <v>0</v>
      </c>
      <c r="O626" s="58">
        <v>0</v>
      </c>
      <c r="P626" s="58">
        <v>0</v>
      </c>
      <c r="Q626" s="132">
        <v>0</v>
      </c>
      <c r="R626" s="60">
        <v>0</v>
      </c>
      <c r="S626" s="58">
        <v>0</v>
      </c>
      <c r="T626" s="58">
        <v>0</v>
      </c>
      <c r="U626" s="132">
        <v>0</v>
      </c>
      <c r="V626" s="58">
        <v>0</v>
      </c>
      <c r="W626" s="58">
        <v>0</v>
      </c>
      <c r="X626" s="58">
        <v>0</v>
      </c>
      <c r="Y626" s="132">
        <v>0</v>
      </c>
      <c r="Z626" s="61">
        <v>0</v>
      </c>
      <c r="AA626" s="59">
        <v>0</v>
      </c>
      <c r="AB626" s="59">
        <v>0</v>
      </c>
      <c r="AC626" s="132">
        <v>0</v>
      </c>
      <c r="AD626" s="61">
        <v>0</v>
      </c>
      <c r="AE626" s="59">
        <v>0</v>
      </c>
      <c r="AF626" s="59">
        <v>0</v>
      </c>
      <c r="AG626" s="132">
        <v>0</v>
      </c>
      <c r="AH626" s="61">
        <v>0</v>
      </c>
      <c r="AI626" s="132">
        <v>18</v>
      </c>
      <c r="AJ626" s="64">
        <f>IFERROR(VLOOKUP($B626,STOCK!$A:$H,3,0)," ")</f>
        <v>0</v>
      </c>
      <c r="AK626" s="65">
        <f>IFERROR(VLOOKUP($B626,STOCK!$A:$H,4,0)," ")</f>
        <v>0</v>
      </c>
      <c r="AL626" s="65">
        <f>IFERROR(VLOOKUP($B626,STOCK!$A:$H,5,0)," ")</f>
        <v>0</v>
      </c>
      <c r="AM626" s="65">
        <f>IFERROR(VLOOKUP($B626,STOCK!$A:$H,6,0)," ")</f>
        <v>0</v>
      </c>
      <c r="AN626" s="65">
        <f>IFERROR(VLOOKUP($B626,STOCK!$A:$H,7,0)," ")</f>
        <v>0</v>
      </c>
      <c r="AO626" s="65">
        <f>IFERROR(VLOOKUP($B626,STOCK!$A:$H,8,0)," ")</f>
        <v>120</v>
      </c>
      <c r="AP626" s="62" t="str">
        <f t="shared" si="117"/>
        <v>Q</v>
      </c>
      <c r="AQ626" s="50" t="str">
        <f t="shared" si="118"/>
        <v>Q</v>
      </c>
      <c r="AR626" s="50" t="str">
        <f t="shared" si="119"/>
        <v>Q</v>
      </c>
      <c r="AS626" s="50" t="str">
        <f t="shared" si="120"/>
        <v>Q</v>
      </c>
      <c r="AT626" s="50" t="str">
        <f t="shared" si="121"/>
        <v>Q</v>
      </c>
      <c r="AU626" s="63">
        <f t="shared" si="128"/>
        <v>200</v>
      </c>
      <c r="AV626" s="67">
        <v>3201</v>
      </c>
      <c r="AW626" s="133">
        <v>3090.8715200000001</v>
      </c>
      <c r="AX626" s="49">
        <v>3650</v>
      </c>
      <c r="AY626" s="51">
        <f t="shared" si="122"/>
        <v>0.14026866604186194</v>
      </c>
      <c r="AZ626" s="51">
        <f t="shared" si="123"/>
        <v>0.12301369863013699</v>
      </c>
      <c r="BA626" s="49"/>
      <c r="BB626" s="52"/>
      <c r="BC626" s="51">
        <f t="shared" si="124"/>
        <v>-1</v>
      </c>
      <c r="BD626" s="51">
        <f t="shared" si="125"/>
        <v>0</v>
      </c>
      <c r="BE626" s="49"/>
      <c r="BF626" s="52"/>
      <c r="BG626" s="51">
        <f t="shared" si="126"/>
        <v>-1</v>
      </c>
      <c r="BH626" s="51">
        <f t="shared" si="127"/>
        <v>0</v>
      </c>
      <c r="BI626" s="282">
        <f t="shared" si="129"/>
        <v>18</v>
      </c>
    </row>
    <row r="627" spans="1:61" hidden="1">
      <c r="A627" s="54" t="s">
        <v>150</v>
      </c>
      <c r="B627" s="55" t="s">
        <v>2115</v>
      </c>
      <c r="C627" s="55" t="s">
        <v>2116</v>
      </c>
      <c r="D627" s="44" t="s">
        <v>2117</v>
      </c>
      <c r="E627" s="56">
        <v>1</v>
      </c>
      <c r="F627" s="46" t="s">
        <v>5814</v>
      </c>
      <c r="G627" s="47" t="s">
        <v>5814</v>
      </c>
      <c r="H627" s="47" t="s">
        <v>6064</v>
      </c>
      <c r="I627" s="48" t="s">
        <v>6065</v>
      </c>
      <c r="J627" s="48" t="s">
        <v>6072</v>
      </c>
      <c r="K627" s="48" t="s">
        <v>6074</v>
      </c>
      <c r="L627" s="45">
        <v>60</v>
      </c>
      <c r="M627" s="47" t="s">
        <v>5998</v>
      </c>
      <c r="N627" s="60">
        <v>1864</v>
      </c>
      <c r="O627" s="58">
        <v>3902</v>
      </c>
      <c r="P627" s="58">
        <v>3554</v>
      </c>
      <c r="Q627" s="132">
        <v>3614</v>
      </c>
      <c r="R627" s="60">
        <v>2680</v>
      </c>
      <c r="S627" s="58">
        <v>4650</v>
      </c>
      <c r="T627" s="58">
        <v>4187</v>
      </c>
      <c r="U627" s="132">
        <v>4518</v>
      </c>
      <c r="V627" s="58">
        <v>888</v>
      </c>
      <c r="W627" s="58">
        <v>2043</v>
      </c>
      <c r="X627" s="58">
        <v>1922</v>
      </c>
      <c r="Y627" s="132">
        <v>1839</v>
      </c>
      <c r="Z627" s="61">
        <v>1666</v>
      </c>
      <c r="AA627" s="59">
        <v>2524</v>
      </c>
      <c r="AB627" s="59">
        <v>1994</v>
      </c>
      <c r="AC627" s="132">
        <v>1732</v>
      </c>
      <c r="AD627" s="61">
        <v>3107</v>
      </c>
      <c r="AE627" s="59">
        <v>4219</v>
      </c>
      <c r="AF627" s="59">
        <v>3144</v>
      </c>
      <c r="AG627" s="132">
        <v>3773</v>
      </c>
      <c r="AH627" s="61">
        <v>3</v>
      </c>
      <c r="AI627" s="132">
        <v>73</v>
      </c>
      <c r="AJ627" s="64">
        <f>IFERROR(VLOOKUP($B627,STOCK!$A:$H,3,0)," ")</f>
        <v>2505</v>
      </c>
      <c r="AK627" s="65">
        <f>IFERROR(VLOOKUP($B627,STOCK!$A:$H,4,0)," ")</f>
        <v>9081</v>
      </c>
      <c r="AL627" s="65">
        <f>IFERROR(VLOOKUP($B627,STOCK!$A:$H,5,0)," ")</f>
        <v>4103</v>
      </c>
      <c r="AM627" s="65">
        <f>IFERROR(VLOOKUP($B627,STOCK!$A:$H,6,0)," ")</f>
        <v>5204</v>
      </c>
      <c r="AN627" s="65">
        <f>IFERROR(VLOOKUP($B627,STOCK!$A:$H,7,0)," ")</f>
        <v>1720</v>
      </c>
      <c r="AO627" s="65">
        <f>IFERROR(VLOOKUP($B627,STOCK!$A:$H,8,0)," ")</f>
        <v>2351</v>
      </c>
      <c r="AP627" s="62">
        <f t="shared" si="117"/>
        <v>20.794133923630326</v>
      </c>
      <c r="AQ627" s="50">
        <f t="shared" si="118"/>
        <v>60.298804780876495</v>
      </c>
      <c r="AR627" s="50">
        <f t="shared" si="119"/>
        <v>66.933115823817289</v>
      </c>
      <c r="AS627" s="50">
        <f t="shared" si="120"/>
        <v>90.138568129330253</v>
      </c>
      <c r="AT627" s="50">
        <f t="shared" si="121"/>
        <v>13.676119798568777</v>
      </c>
      <c r="AU627" s="63">
        <f t="shared" si="128"/>
        <v>966.16438356164383</v>
      </c>
      <c r="AV627" s="67">
        <v>2925</v>
      </c>
      <c r="AW627" s="133">
        <v>2760.2507900000001</v>
      </c>
      <c r="AX627" s="49">
        <v>3250</v>
      </c>
      <c r="AY627" s="51">
        <f t="shared" si="122"/>
        <v>0.11111111111111116</v>
      </c>
      <c r="AZ627" s="51">
        <f t="shared" si="123"/>
        <v>0.1</v>
      </c>
      <c r="BA627" s="49">
        <v>3075</v>
      </c>
      <c r="BB627" s="52">
        <v>12</v>
      </c>
      <c r="BC627" s="51">
        <f t="shared" si="124"/>
        <v>5.1282051282051322E-2</v>
      </c>
      <c r="BD627" s="51">
        <f t="shared" si="125"/>
        <v>4.878048780487805E-2</v>
      </c>
      <c r="BE627" s="49">
        <v>0</v>
      </c>
      <c r="BF627" s="52">
        <v>0</v>
      </c>
      <c r="BG627" s="51">
        <f t="shared" si="126"/>
        <v>-1</v>
      </c>
      <c r="BH627" s="51">
        <f t="shared" si="127"/>
        <v>0</v>
      </c>
      <c r="BI627" s="282">
        <f t="shared" si="129"/>
        <v>15549</v>
      </c>
    </row>
    <row r="628" spans="1:61" hidden="1">
      <c r="A628" s="54" t="s">
        <v>151</v>
      </c>
      <c r="B628" s="55" t="s">
        <v>2118</v>
      </c>
      <c r="C628" s="55" t="s">
        <v>2119</v>
      </c>
      <c r="D628" s="44" t="s">
        <v>2120</v>
      </c>
      <c r="E628" s="56">
        <v>12</v>
      </c>
      <c r="F628" s="46" t="s">
        <v>5814</v>
      </c>
      <c r="G628" s="47" t="s">
        <v>5814</v>
      </c>
      <c r="H628" s="47" t="s">
        <v>6064</v>
      </c>
      <c r="I628" s="48" t="s">
        <v>6065</v>
      </c>
      <c r="J628" s="48" t="s">
        <v>6072</v>
      </c>
      <c r="K628" s="48" t="s">
        <v>6075</v>
      </c>
      <c r="L628" s="45">
        <v>428</v>
      </c>
      <c r="M628" s="47" t="s">
        <v>5850</v>
      </c>
      <c r="N628" s="60">
        <v>0</v>
      </c>
      <c r="O628" s="58">
        <v>0</v>
      </c>
      <c r="P628" s="58">
        <v>0</v>
      </c>
      <c r="Q628" s="132">
        <v>0</v>
      </c>
      <c r="R628" s="60">
        <v>0</v>
      </c>
      <c r="S628" s="58">
        <v>0</v>
      </c>
      <c r="T628" s="58">
        <v>0</v>
      </c>
      <c r="U628" s="132">
        <v>0</v>
      </c>
      <c r="V628" s="58">
        <v>0</v>
      </c>
      <c r="W628" s="58">
        <v>0</v>
      </c>
      <c r="X628" s="58">
        <v>0</v>
      </c>
      <c r="Y628" s="132">
        <v>0</v>
      </c>
      <c r="Z628" s="61">
        <v>0</v>
      </c>
      <c r="AA628" s="59">
        <v>0</v>
      </c>
      <c r="AB628" s="59">
        <v>0</v>
      </c>
      <c r="AC628" s="132">
        <v>0</v>
      </c>
      <c r="AD628" s="61">
        <v>0</v>
      </c>
      <c r="AE628" s="59">
        <v>0</v>
      </c>
      <c r="AF628" s="59">
        <v>0</v>
      </c>
      <c r="AG628" s="132">
        <v>0</v>
      </c>
      <c r="AH628" s="61">
        <v>0</v>
      </c>
      <c r="AI628" s="132">
        <v>0</v>
      </c>
      <c r="AJ628" s="64">
        <f>IFERROR(VLOOKUP($B628,STOCK!$A:$H,3,0)," ")</f>
        <v>0</v>
      </c>
      <c r="AK628" s="65">
        <f>IFERROR(VLOOKUP($B628,STOCK!$A:$H,4,0)," ")</f>
        <v>0</v>
      </c>
      <c r="AL628" s="65">
        <f>IFERROR(VLOOKUP($B628,STOCK!$A:$H,5,0)," ")</f>
        <v>0</v>
      </c>
      <c r="AM628" s="65">
        <f>IFERROR(VLOOKUP($B628,STOCK!$A:$H,6,0)," ")</f>
        <v>0</v>
      </c>
      <c r="AN628" s="65">
        <f>IFERROR(VLOOKUP($B628,STOCK!$A:$H,7,0)," ")</f>
        <v>0</v>
      </c>
      <c r="AO628" s="65">
        <f>IFERROR(VLOOKUP($B628,STOCK!$A:$H,8,0)," ")</f>
        <v>0</v>
      </c>
      <c r="AP628" s="62" t="str">
        <f t="shared" si="117"/>
        <v>Q</v>
      </c>
      <c r="AQ628" s="50" t="str">
        <f t="shared" si="118"/>
        <v>Q</v>
      </c>
      <c r="AR628" s="50" t="str">
        <f t="shared" si="119"/>
        <v>Q</v>
      </c>
      <c r="AS628" s="50" t="str">
        <f t="shared" si="120"/>
        <v>Q</v>
      </c>
      <c r="AT628" s="50" t="str">
        <f t="shared" si="121"/>
        <v>Q</v>
      </c>
      <c r="AU628" s="63" t="str">
        <f t="shared" si="128"/>
        <v>Q</v>
      </c>
      <c r="AV628" s="67">
        <v>25499.999997999999</v>
      </c>
      <c r="AW628" s="133">
        <v>25474.22856</v>
      </c>
      <c r="AX628" s="49">
        <v>27500</v>
      </c>
      <c r="AY628" s="51">
        <f t="shared" si="122"/>
        <v>7.8431372633602559E-2</v>
      </c>
      <c r="AZ628" s="51">
        <f t="shared" si="123"/>
        <v>7.272727280000002E-2</v>
      </c>
      <c r="BA628" s="49">
        <v>0</v>
      </c>
      <c r="BB628" s="52">
        <v>0</v>
      </c>
      <c r="BC628" s="51">
        <f t="shared" si="124"/>
        <v>-1</v>
      </c>
      <c r="BD628" s="51">
        <f t="shared" si="125"/>
        <v>0</v>
      </c>
      <c r="BE628" s="49">
        <v>0</v>
      </c>
      <c r="BF628" s="52">
        <v>0</v>
      </c>
      <c r="BG628" s="51">
        <f t="shared" si="126"/>
        <v>-1</v>
      </c>
      <c r="BH628" s="51">
        <f t="shared" si="127"/>
        <v>0</v>
      </c>
      <c r="BI628" s="282">
        <f t="shared" si="129"/>
        <v>0</v>
      </c>
    </row>
    <row r="629" spans="1:61" hidden="1">
      <c r="A629" s="54" t="s">
        <v>149</v>
      </c>
      <c r="B629" s="55" t="s">
        <v>2121</v>
      </c>
      <c r="C629" s="55" t="s">
        <v>2122</v>
      </c>
      <c r="D629" s="44" t="s">
        <v>2123</v>
      </c>
      <c r="E629" s="56">
        <v>1</v>
      </c>
      <c r="F629" s="46" t="s">
        <v>5814</v>
      </c>
      <c r="G629" s="47" t="s">
        <v>5814</v>
      </c>
      <c r="H629" s="47" t="s">
        <v>6064</v>
      </c>
      <c r="I629" s="48" t="s">
        <v>6065</v>
      </c>
      <c r="J629" s="48" t="s">
        <v>6072</v>
      </c>
      <c r="K629" s="48" t="s">
        <v>6075</v>
      </c>
      <c r="L629" s="45">
        <v>428</v>
      </c>
      <c r="M629" s="47" t="s">
        <v>5850</v>
      </c>
      <c r="N629" s="60">
        <v>0</v>
      </c>
      <c r="O629" s="58">
        <v>0</v>
      </c>
      <c r="P629" s="58">
        <v>0</v>
      </c>
      <c r="Q629" s="132">
        <v>0</v>
      </c>
      <c r="R629" s="60">
        <v>0</v>
      </c>
      <c r="S629" s="58">
        <v>0</v>
      </c>
      <c r="T629" s="58">
        <v>0</v>
      </c>
      <c r="U629" s="132">
        <v>0</v>
      </c>
      <c r="V629" s="58">
        <v>0</v>
      </c>
      <c r="W629" s="58">
        <v>0</v>
      </c>
      <c r="X629" s="58">
        <v>0</v>
      </c>
      <c r="Y629" s="132">
        <v>0</v>
      </c>
      <c r="Z629" s="61">
        <v>0</v>
      </c>
      <c r="AA629" s="59">
        <v>0</v>
      </c>
      <c r="AB629" s="59">
        <v>0</v>
      </c>
      <c r="AC629" s="132">
        <v>0</v>
      </c>
      <c r="AD629" s="61">
        <v>0</v>
      </c>
      <c r="AE629" s="59">
        <v>0</v>
      </c>
      <c r="AF629" s="59">
        <v>0</v>
      </c>
      <c r="AG629" s="132">
        <v>0</v>
      </c>
      <c r="AH629" s="61">
        <v>0</v>
      </c>
      <c r="AI629" s="132">
        <v>0</v>
      </c>
      <c r="AJ629" s="64">
        <f>IFERROR(VLOOKUP($B629,STOCK!$A:$H,3,0)," ")</f>
        <v>0</v>
      </c>
      <c r="AK629" s="65">
        <f>IFERROR(VLOOKUP($B629,STOCK!$A:$H,4,0)," ")</f>
        <v>-36</v>
      </c>
      <c r="AL629" s="65">
        <f>IFERROR(VLOOKUP($B629,STOCK!$A:$H,5,0)," ")</f>
        <v>0</v>
      </c>
      <c r="AM629" s="65">
        <f>IFERROR(VLOOKUP($B629,STOCK!$A:$H,6,0)," ")</f>
        <v>-24</v>
      </c>
      <c r="AN629" s="65">
        <f>IFERROR(VLOOKUP($B629,STOCK!$A:$H,7,0)," ")</f>
        <v>-24</v>
      </c>
      <c r="AO629" s="65">
        <f>IFERROR(VLOOKUP($B629,STOCK!$A:$H,8,0)," ")</f>
        <v>0</v>
      </c>
      <c r="AP629" s="62" t="str">
        <f t="shared" si="117"/>
        <v>Q</v>
      </c>
      <c r="AQ629" s="50" t="str">
        <f t="shared" si="118"/>
        <v>Q</v>
      </c>
      <c r="AR629" s="50" t="str">
        <f t="shared" si="119"/>
        <v>Q</v>
      </c>
      <c r="AS629" s="50" t="str">
        <f t="shared" si="120"/>
        <v>Q</v>
      </c>
      <c r="AT629" s="50" t="str">
        <f t="shared" si="121"/>
        <v>Q</v>
      </c>
      <c r="AU629" s="63" t="str">
        <f t="shared" si="128"/>
        <v>Q</v>
      </c>
      <c r="AV629" s="67">
        <v>2082.999996</v>
      </c>
      <c r="AW629" s="133">
        <v>1928.36248</v>
      </c>
      <c r="AX629" s="49">
        <v>2350</v>
      </c>
      <c r="AY629" s="51">
        <f t="shared" si="122"/>
        <v>0.1281805110478742</v>
      </c>
      <c r="AZ629" s="51">
        <f t="shared" si="123"/>
        <v>0.11361702297872341</v>
      </c>
      <c r="BA629" s="49">
        <v>0</v>
      </c>
      <c r="BB629" s="52">
        <v>0</v>
      </c>
      <c r="BC629" s="51">
        <f t="shared" si="124"/>
        <v>-1</v>
      </c>
      <c r="BD629" s="51">
        <f t="shared" si="125"/>
        <v>0</v>
      </c>
      <c r="BE629" s="49">
        <v>0</v>
      </c>
      <c r="BF629" s="52">
        <v>0</v>
      </c>
      <c r="BG629" s="51">
        <f t="shared" si="126"/>
        <v>-1</v>
      </c>
      <c r="BH629" s="51">
        <f t="shared" si="127"/>
        <v>0</v>
      </c>
      <c r="BI629" s="282">
        <f t="shared" si="129"/>
        <v>0</v>
      </c>
    </row>
    <row r="630" spans="1:61" hidden="1">
      <c r="A630" s="54" t="s">
        <v>150</v>
      </c>
      <c r="B630" s="55" t="s">
        <v>2124</v>
      </c>
      <c r="C630" s="55" t="s">
        <v>2125</v>
      </c>
      <c r="D630" s="44" t="s">
        <v>2126</v>
      </c>
      <c r="E630" s="56">
        <v>1</v>
      </c>
      <c r="F630" s="46" t="s">
        <v>5814</v>
      </c>
      <c r="G630" s="47" t="s">
        <v>5814</v>
      </c>
      <c r="H630" s="47" t="s">
        <v>6064</v>
      </c>
      <c r="I630" s="48" t="s">
        <v>6065</v>
      </c>
      <c r="J630" s="48" t="s">
        <v>6072</v>
      </c>
      <c r="K630" s="48" t="s">
        <v>6075</v>
      </c>
      <c r="L630" s="45">
        <v>428</v>
      </c>
      <c r="M630" s="47" t="s">
        <v>5850</v>
      </c>
      <c r="N630" s="60">
        <v>450</v>
      </c>
      <c r="O630" s="58">
        <v>605</v>
      </c>
      <c r="P630" s="58">
        <v>577</v>
      </c>
      <c r="Q630" s="132">
        <v>527</v>
      </c>
      <c r="R630" s="60">
        <v>708</v>
      </c>
      <c r="S630" s="58">
        <v>627</v>
      </c>
      <c r="T630" s="58">
        <v>612</v>
      </c>
      <c r="U630" s="132">
        <v>686</v>
      </c>
      <c r="V630" s="58">
        <v>340</v>
      </c>
      <c r="W630" s="58">
        <v>191</v>
      </c>
      <c r="X630" s="58">
        <v>247</v>
      </c>
      <c r="Y630" s="132">
        <v>52</v>
      </c>
      <c r="Z630" s="61">
        <v>409</v>
      </c>
      <c r="AA630" s="59">
        <v>806</v>
      </c>
      <c r="AB630" s="59">
        <v>656</v>
      </c>
      <c r="AC630" s="132">
        <v>480</v>
      </c>
      <c r="AD630" s="61">
        <v>759</v>
      </c>
      <c r="AE630" s="59">
        <v>1208</v>
      </c>
      <c r="AF630" s="59">
        <v>456</v>
      </c>
      <c r="AG630" s="132">
        <v>441</v>
      </c>
      <c r="AH630" s="61">
        <v>0</v>
      </c>
      <c r="AI630" s="132">
        <v>0</v>
      </c>
      <c r="AJ630" s="64">
        <f>IFERROR(VLOOKUP($B630,STOCK!$A:$H,3,0)," ")</f>
        <v>294</v>
      </c>
      <c r="AK630" s="65">
        <f>IFERROR(VLOOKUP($B630,STOCK!$A:$H,4,0)," ")</f>
        <v>329</v>
      </c>
      <c r="AL630" s="65">
        <f>IFERROR(VLOOKUP($B630,STOCK!$A:$H,5,0)," ")</f>
        <v>1522</v>
      </c>
      <c r="AM630" s="65">
        <f>IFERROR(VLOOKUP($B630,STOCK!$A:$H,6,0)," ")</f>
        <v>1080</v>
      </c>
      <c r="AN630" s="65">
        <f>IFERROR(VLOOKUP($B630,STOCK!$A:$H,7,0)," ")</f>
        <v>815</v>
      </c>
      <c r="AO630" s="65">
        <f>IFERROR(VLOOKUP($B630,STOCK!$A:$H,8,0)," ")</f>
        <v>480</v>
      </c>
      <c r="AP630" s="62">
        <f t="shared" si="117"/>
        <v>16.736242884250473</v>
      </c>
      <c r="AQ630" s="50">
        <f t="shared" si="118"/>
        <v>14.387755102040815</v>
      </c>
      <c r="AR630" s="50">
        <f t="shared" si="119"/>
        <v>878.07692307692309</v>
      </c>
      <c r="AS630" s="50">
        <f t="shared" si="120"/>
        <v>67.5</v>
      </c>
      <c r="AT630" s="50">
        <f t="shared" si="121"/>
        <v>55.442176870748298</v>
      </c>
      <c r="AU630" s="63" t="str">
        <f t="shared" si="128"/>
        <v>SV</v>
      </c>
      <c r="AV630" s="67">
        <v>2125</v>
      </c>
      <c r="AW630" s="133">
        <v>2122.8523799999998</v>
      </c>
      <c r="AX630" s="49">
        <v>2350</v>
      </c>
      <c r="AY630" s="51">
        <f t="shared" si="122"/>
        <v>0.10588235294117654</v>
      </c>
      <c r="AZ630" s="51">
        <f t="shared" si="123"/>
        <v>9.5744680851063829E-2</v>
      </c>
      <c r="BA630" s="49">
        <v>2291.6666700000001</v>
      </c>
      <c r="BB630" s="52">
        <v>12</v>
      </c>
      <c r="BC630" s="51">
        <f t="shared" si="124"/>
        <v>7.8431374117647001E-2</v>
      </c>
      <c r="BD630" s="51">
        <f t="shared" si="125"/>
        <v>7.2727274076033077E-2</v>
      </c>
      <c r="BE630" s="49">
        <v>0</v>
      </c>
      <c r="BF630" s="52">
        <v>0</v>
      </c>
      <c r="BG630" s="51">
        <f t="shared" si="126"/>
        <v>-1</v>
      </c>
      <c r="BH630" s="51">
        <f t="shared" si="127"/>
        <v>0</v>
      </c>
      <c r="BI630" s="282">
        <f t="shared" si="129"/>
        <v>2186</v>
      </c>
    </row>
    <row r="631" spans="1:61" hidden="1">
      <c r="A631" s="54" t="s">
        <v>151</v>
      </c>
      <c r="B631" s="55" t="s">
        <v>2127</v>
      </c>
      <c r="C631" s="55" t="s">
        <v>2128</v>
      </c>
      <c r="D631" s="44" t="s">
        <v>2129</v>
      </c>
      <c r="E631" s="56">
        <v>12</v>
      </c>
      <c r="F631" s="46" t="s">
        <v>5814</v>
      </c>
      <c r="G631" s="47" t="s">
        <v>5814</v>
      </c>
      <c r="H631" s="47" t="s">
        <v>6064</v>
      </c>
      <c r="I631" s="48" t="s">
        <v>6065</v>
      </c>
      <c r="J631" s="48" t="s">
        <v>6072</v>
      </c>
      <c r="K631" s="48" t="s">
        <v>6076</v>
      </c>
      <c r="L631" s="45">
        <v>60</v>
      </c>
      <c r="M631" s="47" t="s">
        <v>5998</v>
      </c>
      <c r="N631" s="60">
        <v>0</v>
      </c>
      <c r="O631" s="58">
        <v>0</v>
      </c>
      <c r="P631" s="58">
        <v>0</v>
      </c>
      <c r="Q631" s="132">
        <v>0</v>
      </c>
      <c r="R631" s="60">
        <v>0</v>
      </c>
      <c r="S631" s="58">
        <v>0</v>
      </c>
      <c r="T631" s="58">
        <v>0</v>
      </c>
      <c r="U631" s="132">
        <v>0</v>
      </c>
      <c r="V631" s="58">
        <v>0</v>
      </c>
      <c r="W631" s="58">
        <v>0</v>
      </c>
      <c r="X631" s="58">
        <v>0</v>
      </c>
      <c r="Y631" s="132">
        <v>0</v>
      </c>
      <c r="Z631" s="61">
        <v>0</v>
      </c>
      <c r="AA631" s="59">
        <v>0</v>
      </c>
      <c r="AB631" s="59">
        <v>0</v>
      </c>
      <c r="AC631" s="132">
        <v>0</v>
      </c>
      <c r="AD631" s="61">
        <v>0</v>
      </c>
      <c r="AE631" s="59">
        <v>0</v>
      </c>
      <c r="AF631" s="59">
        <v>0</v>
      </c>
      <c r="AG631" s="132">
        <v>0</v>
      </c>
      <c r="AH631" s="61">
        <v>0</v>
      </c>
      <c r="AI631" s="132">
        <v>0</v>
      </c>
      <c r="AJ631" s="64">
        <f>IFERROR(VLOOKUP($B631,STOCK!$A:$H,3,0)," ")</f>
        <v>0</v>
      </c>
      <c r="AK631" s="65">
        <f>IFERROR(VLOOKUP($B631,STOCK!$A:$H,4,0)," ")</f>
        <v>0</v>
      </c>
      <c r="AL631" s="65">
        <f>IFERROR(VLOOKUP($B631,STOCK!$A:$H,5,0)," ")</f>
        <v>0</v>
      </c>
      <c r="AM631" s="65">
        <f>IFERROR(VLOOKUP($B631,STOCK!$A:$H,6,0)," ")</f>
        <v>0</v>
      </c>
      <c r="AN631" s="65">
        <f>IFERROR(VLOOKUP($B631,STOCK!$A:$H,7,0)," ")</f>
        <v>0</v>
      </c>
      <c r="AO631" s="65">
        <f>IFERROR(VLOOKUP($B631,STOCK!$A:$H,8,0)," ")</f>
        <v>0</v>
      </c>
      <c r="AP631" s="62" t="str">
        <f t="shared" si="117"/>
        <v>Q</v>
      </c>
      <c r="AQ631" s="50" t="str">
        <f t="shared" si="118"/>
        <v>Q</v>
      </c>
      <c r="AR631" s="50" t="str">
        <f t="shared" si="119"/>
        <v>Q</v>
      </c>
      <c r="AS631" s="50" t="str">
        <f t="shared" si="120"/>
        <v>Q</v>
      </c>
      <c r="AT631" s="50" t="str">
        <f t="shared" si="121"/>
        <v>Q</v>
      </c>
      <c r="AU631" s="63" t="str">
        <f t="shared" si="128"/>
        <v>Q</v>
      </c>
      <c r="AV631" s="67">
        <v>32832.000003000001</v>
      </c>
      <c r="AW631" s="133">
        <v>33047.461920000002</v>
      </c>
      <c r="AX631" s="49">
        <v>35900</v>
      </c>
      <c r="AY631" s="51">
        <f t="shared" si="122"/>
        <v>9.3445419003401087E-2</v>
      </c>
      <c r="AZ631" s="51">
        <f t="shared" si="123"/>
        <v>8.5459609944289666E-2</v>
      </c>
      <c r="BA631" s="49">
        <v>0</v>
      </c>
      <c r="BB631" s="52">
        <v>0</v>
      </c>
      <c r="BC631" s="51">
        <f t="shared" si="124"/>
        <v>-1</v>
      </c>
      <c r="BD631" s="51">
        <f t="shared" si="125"/>
        <v>0</v>
      </c>
      <c r="BE631" s="49">
        <v>0</v>
      </c>
      <c r="BF631" s="52">
        <v>0</v>
      </c>
      <c r="BG631" s="51">
        <f t="shared" si="126"/>
        <v>-1</v>
      </c>
      <c r="BH631" s="51">
        <f t="shared" si="127"/>
        <v>0</v>
      </c>
      <c r="BI631" s="282">
        <f t="shared" si="129"/>
        <v>0</v>
      </c>
    </row>
    <row r="632" spans="1:61" hidden="1">
      <c r="A632" s="54" t="s">
        <v>150</v>
      </c>
      <c r="B632" s="55" t="s">
        <v>2130</v>
      </c>
      <c r="C632" s="55" t="s">
        <v>2131</v>
      </c>
      <c r="D632" s="44" t="s">
        <v>2132</v>
      </c>
      <c r="E632" s="56">
        <v>1</v>
      </c>
      <c r="F632" s="46" t="s">
        <v>5814</v>
      </c>
      <c r="G632" s="47" t="s">
        <v>5814</v>
      </c>
      <c r="H632" s="47" t="s">
        <v>6064</v>
      </c>
      <c r="I632" s="48" t="s">
        <v>6065</v>
      </c>
      <c r="J632" s="48" t="s">
        <v>6072</v>
      </c>
      <c r="K632" s="48" t="s">
        <v>6076</v>
      </c>
      <c r="L632" s="45">
        <v>60</v>
      </c>
      <c r="M632" s="47" t="s">
        <v>5998</v>
      </c>
      <c r="N632" s="60">
        <v>2800</v>
      </c>
      <c r="O632" s="58">
        <v>2522</v>
      </c>
      <c r="P632" s="58">
        <v>1720</v>
      </c>
      <c r="Q632" s="132">
        <v>1775</v>
      </c>
      <c r="R632" s="60">
        <v>7737</v>
      </c>
      <c r="S632" s="58">
        <v>5781</v>
      </c>
      <c r="T632" s="58">
        <v>3855</v>
      </c>
      <c r="U632" s="132">
        <v>3698</v>
      </c>
      <c r="V632" s="58">
        <v>1620</v>
      </c>
      <c r="W632" s="58">
        <v>1302</v>
      </c>
      <c r="X632" s="58">
        <v>856</v>
      </c>
      <c r="Y632" s="132">
        <v>906</v>
      </c>
      <c r="Z632" s="61">
        <v>2525</v>
      </c>
      <c r="AA632" s="59">
        <v>2214</v>
      </c>
      <c r="AB632" s="59">
        <v>1514</v>
      </c>
      <c r="AC632" s="132">
        <v>1900</v>
      </c>
      <c r="AD632" s="61">
        <v>3618</v>
      </c>
      <c r="AE632" s="59">
        <v>4691</v>
      </c>
      <c r="AF632" s="59">
        <v>2104</v>
      </c>
      <c r="AG632" s="132">
        <v>2318</v>
      </c>
      <c r="AH632" s="61">
        <v>19</v>
      </c>
      <c r="AI632" s="132">
        <v>116</v>
      </c>
      <c r="AJ632" s="64">
        <f>IFERROR(VLOOKUP($B632,STOCK!$A:$H,3,0)," ")</f>
        <v>5910</v>
      </c>
      <c r="AK632" s="65">
        <f>IFERROR(VLOOKUP($B632,STOCK!$A:$H,4,0)," ")</f>
        <v>6287</v>
      </c>
      <c r="AL632" s="65">
        <f>IFERROR(VLOOKUP($B632,STOCK!$A:$H,5,0)," ")</f>
        <v>1255</v>
      </c>
      <c r="AM632" s="65">
        <f>IFERROR(VLOOKUP($B632,STOCK!$A:$H,6,0)," ")</f>
        <v>2410</v>
      </c>
      <c r="AN632" s="65">
        <f>IFERROR(VLOOKUP($B632,STOCK!$A:$H,7,0)," ")</f>
        <v>2882</v>
      </c>
      <c r="AO632" s="65">
        <f>IFERROR(VLOOKUP($B632,STOCK!$A:$H,8,0)," ")</f>
        <v>3520</v>
      </c>
      <c r="AP632" s="62">
        <f t="shared" si="117"/>
        <v>99.887323943661968</v>
      </c>
      <c r="AQ632" s="50">
        <f t="shared" si="118"/>
        <v>51.003244997295837</v>
      </c>
      <c r="AR632" s="50">
        <f t="shared" si="119"/>
        <v>41.556291390728482</v>
      </c>
      <c r="AS632" s="50">
        <f t="shared" si="120"/>
        <v>38.05263157894737</v>
      </c>
      <c r="AT632" s="50">
        <f t="shared" si="121"/>
        <v>37.299396031061264</v>
      </c>
      <c r="AU632" s="63">
        <f t="shared" si="128"/>
        <v>910.34482758620686</v>
      </c>
      <c r="AV632" s="67">
        <v>2736</v>
      </c>
      <c r="AW632" s="133">
        <v>2753.95516</v>
      </c>
      <c r="AX632" s="49">
        <v>3250</v>
      </c>
      <c r="AY632" s="51">
        <f t="shared" si="122"/>
        <v>0.1878654970760234</v>
      </c>
      <c r="AZ632" s="51">
        <f t="shared" si="123"/>
        <v>0.15815384615384614</v>
      </c>
      <c r="BA632" s="49">
        <v>2991.6666700000001</v>
      </c>
      <c r="BB632" s="52">
        <v>12</v>
      </c>
      <c r="BC632" s="51">
        <f t="shared" si="124"/>
        <v>9.3445420321637496E-2</v>
      </c>
      <c r="BD632" s="51">
        <f t="shared" si="125"/>
        <v>8.5459611046841674E-2</v>
      </c>
      <c r="BE632" s="49">
        <v>0</v>
      </c>
      <c r="BF632" s="52">
        <v>0</v>
      </c>
      <c r="BG632" s="51">
        <f t="shared" si="126"/>
        <v>-1</v>
      </c>
      <c r="BH632" s="51">
        <f t="shared" si="127"/>
        <v>0</v>
      </c>
      <c r="BI632" s="282">
        <f t="shared" si="129"/>
        <v>10713</v>
      </c>
    </row>
    <row r="633" spans="1:61" hidden="1">
      <c r="A633" s="54" t="s">
        <v>151</v>
      </c>
      <c r="B633" s="55" t="s">
        <v>2133</v>
      </c>
      <c r="C633" s="55" t="s">
        <v>2134</v>
      </c>
      <c r="D633" s="44" t="s">
        <v>2135</v>
      </c>
      <c r="E633" s="56">
        <v>1</v>
      </c>
      <c r="F633" s="46" t="s">
        <v>5814</v>
      </c>
      <c r="G633" s="47" t="s">
        <v>5814</v>
      </c>
      <c r="H633" s="47" t="s">
        <v>6064</v>
      </c>
      <c r="I633" s="48" t="s">
        <v>6065</v>
      </c>
      <c r="J633" s="48" t="s">
        <v>6072</v>
      </c>
      <c r="K633" s="48" t="s">
        <v>6077</v>
      </c>
      <c r="L633" s="45">
        <v>551</v>
      </c>
      <c r="M633" s="47" t="s">
        <v>5996</v>
      </c>
      <c r="N633" s="60">
        <v>0</v>
      </c>
      <c r="O633" s="58">
        <v>0</v>
      </c>
      <c r="P633" s="58">
        <v>0</v>
      </c>
      <c r="Q633" s="132">
        <v>0</v>
      </c>
      <c r="R633" s="60">
        <v>0</v>
      </c>
      <c r="S633" s="58">
        <v>0</v>
      </c>
      <c r="T633" s="58">
        <v>0</v>
      </c>
      <c r="U633" s="132">
        <v>0</v>
      </c>
      <c r="V633" s="58">
        <v>0</v>
      </c>
      <c r="W633" s="58">
        <v>0</v>
      </c>
      <c r="X633" s="58">
        <v>0</v>
      </c>
      <c r="Y633" s="132">
        <v>0</v>
      </c>
      <c r="Z633" s="61">
        <v>0</v>
      </c>
      <c r="AA633" s="59">
        <v>0</v>
      </c>
      <c r="AB633" s="59">
        <v>0</v>
      </c>
      <c r="AC633" s="132">
        <v>0</v>
      </c>
      <c r="AD633" s="61">
        <v>0</v>
      </c>
      <c r="AE633" s="59">
        <v>0</v>
      </c>
      <c r="AF633" s="59">
        <v>0</v>
      </c>
      <c r="AG633" s="132">
        <v>0</v>
      </c>
      <c r="AH633" s="61">
        <v>0</v>
      </c>
      <c r="AI633" s="132">
        <v>0</v>
      </c>
      <c r="AJ633" s="64">
        <f>IFERROR(VLOOKUP($B633,STOCK!$A:$H,3,0)," ")</f>
        <v>0</v>
      </c>
      <c r="AK633" s="65">
        <f>IFERROR(VLOOKUP($B633,STOCK!$A:$H,4,0)," ")</f>
        <v>0</v>
      </c>
      <c r="AL633" s="65">
        <f>IFERROR(VLOOKUP($B633,STOCK!$A:$H,5,0)," ")</f>
        <v>0</v>
      </c>
      <c r="AM633" s="65">
        <f>IFERROR(VLOOKUP($B633,STOCK!$A:$H,6,0)," ")</f>
        <v>0</v>
      </c>
      <c r="AN633" s="65">
        <f>IFERROR(VLOOKUP($B633,STOCK!$A:$H,7,0)," ")</f>
        <v>0</v>
      </c>
      <c r="AO633" s="65">
        <f>IFERROR(VLOOKUP($B633,STOCK!$A:$H,8,0)," ")</f>
        <v>0</v>
      </c>
      <c r="AP633" s="62" t="str">
        <f t="shared" si="117"/>
        <v>Q</v>
      </c>
      <c r="AQ633" s="50" t="str">
        <f t="shared" si="118"/>
        <v>Q</v>
      </c>
      <c r="AR633" s="50" t="str">
        <f t="shared" si="119"/>
        <v>Q</v>
      </c>
      <c r="AS633" s="50" t="str">
        <f t="shared" si="120"/>
        <v>Q</v>
      </c>
      <c r="AT633" s="50" t="str">
        <f t="shared" si="121"/>
        <v>Q</v>
      </c>
      <c r="AU633" s="63" t="str">
        <f t="shared" si="128"/>
        <v>Q</v>
      </c>
      <c r="AV633" s="67">
        <v>30803.999995999999</v>
      </c>
      <c r="AW633" s="133">
        <v>30764.525880000001</v>
      </c>
      <c r="AX633" s="49">
        <v>34900</v>
      </c>
      <c r="AY633" s="51">
        <f t="shared" si="122"/>
        <v>0.13296974433618614</v>
      </c>
      <c r="AZ633" s="51">
        <f t="shared" si="123"/>
        <v>0.11736389696275075</v>
      </c>
      <c r="BA633" s="49"/>
      <c r="BB633" s="52"/>
      <c r="BC633" s="51">
        <f t="shared" si="124"/>
        <v>-1</v>
      </c>
      <c r="BD633" s="51">
        <f t="shared" si="125"/>
        <v>0</v>
      </c>
      <c r="BE633" s="49"/>
      <c r="BF633" s="52"/>
      <c r="BG633" s="51">
        <f t="shared" si="126"/>
        <v>-1</v>
      </c>
      <c r="BH633" s="51">
        <f t="shared" si="127"/>
        <v>0</v>
      </c>
      <c r="BI633" s="282">
        <f t="shared" si="129"/>
        <v>0</v>
      </c>
    </row>
    <row r="634" spans="1:61" hidden="1">
      <c r="A634" s="54" t="s">
        <v>150</v>
      </c>
      <c r="B634" s="55" t="s">
        <v>2136</v>
      </c>
      <c r="C634" s="55" t="s">
        <v>2137</v>
      </c>
      <c r="D634" s="44" t="s">
        <v>2138</v>
      </c>
      <c r="E634" s="56">
        <v>12</v>
      </c>
      <c r="F634" s="46" t="s">
        <v>5814</v>
      </c>
      <c r="G634" s="47" t="s">
        <v>5814</v>
      </c>
      <c r="H634" s="47" t="s">
        <v>6064</v>
      </c>
      <c r="I634" s="48" t="s">
        <v>6065</v>
      </c>
      <c r="J634" s="48" t="s">
        <v>6072</v>
      </c>
      <c r="K634" s="48" t="s">
        <v>6077</v>
      </c>
      <c r="L634" s="45">
        <v>551</v>
      </c>
      <c r="M634" s="47" t="s">
        <v>5996</v>
      </c>
      <c r="N634" s="60">
        <v>303</v>
      </c>
      <c r="O634" s="58">
        <v>215</v>
      </c>
      <c r="P634" s="58">
        <v>1056</v>
      </c>
      <c r="Q634" s="132">
        <v>1488</v>
      </c>
      <c r="R634" s="60">
        <v>760</v>
      </c>
      <c r="S634" s="58">
        <v>20</v>
      </c>
      <c r="T634" s="58">
        <v>288</v>
      </c>
      <c r="U634" s="132">
        <v>2220</v>
      </c>
      <c r="V634" s="58">
        <v>823</v>
      </c>
      <c r="W634" s="58">
        <v>460</v>
      </c>
      <c r="X634" s="58">
        <v>110</v>
      </c>
      <c r="Y634" s="132">
        <v>302</v>
      </c>
      <c r="Z634" s="61">
        <v>958</v>
      </c>
      <c r="AA634" s="59">
        <v>308</v>
      </c>
      <c r="AB634" s="59">
        <v>120</v>
      </c>
      <c r="AC634" s="132">
        <v>516</v>
      </c>
      <c r="AD634" s="61">
        <v>1222</v>
      </c>
      <c r="AE634" s="59">
        <v>75</v>
      </c>
      <c r="AF634" s="59">
        <v>24</v>
      </c>
      <c r="AG634" s="132">
        <v>105</v>
      </c>
      <c r="AH634" s="61">
        <v>36</v>
      </c>
      <c r="AI634" s="132">
        <v>60</v>
      </c>
      <c r="AJ634" s="64">
        <f>IFERROR(VLOOKUP($B634,STOCK!$A:$H,3,0)," ")</f>
        <v>4522</v>
      </c>
      <c r="AK634" s="65">
        <f>IFERROR(VLOOKUP($B634,STOCK!$A:$H,4,0)," ")</f>
        <v>3720</v>
      </c>
      <c r="AL634" s="65">
        <f>IFERROR(VLOOKUP($B634,STOCK!$A:$H,5,0)," ")</f>
        <v>1583</v>
      </c>
      <c r="AM634" s="65">
        <f>IFERROR(VLOOKUP($B634,STOCK!$A:$H,6,0)," ")</f>
        <v>3589</v>
      </c>
      <c r="AN634" s="65">
        <f>IFERROR(VLOOKUP($B634,STOCK!$A:$H,7,0)," ")</f>
        <v>2223</v>
      </c>
      <c r="AO634" s="65">
        <f>IFERROR(VLOOKUP($B634,STOCK!$A:$H,8,0)," ")</f>
        <v>3852</v>
      </c>
      <c r="AP634" s="62">
        <f t="shared" si="117"/>
        <v>91.16935483870968</v>
      </c>
      <c r="AQ634" s="50">
        <f t="shared" si="118"/>
        <v>50.270270270270267</v>
      </c>
      <c r="AR634" s="50">
        <f t="shared" si="119"/>
        <v>157.25165562913907</v>
      </c>
      <c r="AS634" s="50">
        <f t="shared" si="120"/>
        <v>208.66279069767444</v>
      </c>
      <c r="AT634" s="50">
        <f t="shared" si="121"/>
        <v>635.14285714285711</v>
      </c>
      <c r="AU634" s="63">
        <f t="shared" si="128"/>
        <v>1926</v>
      </c>
      <c r="AV634" s="67">
        <v>2567</v>
      </c>
      <c r="AW634" s="133">
        <v>2563.7104899999999</v>
      </c>
      <c r="AX634" s="49">
        <v>3150</v>
      </c>
      <c r="AY634" s="51">
        <f t="shared" si="122"/>
        <v>0.22711336190105191</v>
      </c>
      <c r="AZ634" s="51">
        <f t="shared" si="123"/>
        <v>0.18507936507936507</v>
      </c>
      <c r="BA634" s="49">
        <v>2908.3333333333335</v>
      </c>
      <c r="BB634" s="52">
        <v>12</v>
      </c>
      <c r="BC634" s="51">
        <f t="shared" si="124"/>
        <v>0.13296974418906649</v>
      </c>
      <c r="BD634" s="51">
        <f t="shared" si="125"/>
        <v>0.11736389684813758</v>
      </c>
      <c r="BE634" s="49">
        <v>0</v>
      </c>
      <c r="BF634" s="52">
        <v>0</v>
      </c>
      <c r="BG634" s="51">
        <f t="shared" si="126"/>
        <v>-1</v>
      </c>
      <c r="BH634" s="51">
        <f t="shared" si="127"/>
        <v>0</v>
      </c>
      <c r="BI634" s="282">
        <f t="shared" si="129"/>
        <v>4691</v>
      </c>
    </row>
    <row r="635" spans="1:61" hidden="1">
      <c r="A635" s="54" t="s">
        <v>151</v>
      </c>
      <c r="B635" s="55" t="s">
        <v>2139</v>
      </c>
      <c r="C635" s="55" t="s">
        <v>2140</v>
      </c>
      <c r="D635" s="44" t="s">
        <v>2141</v>
      </c>
      <c r="E635" s="56">
        <v>15</v>
      </c>
      <c r="F635" s="46" t="s">
        <v>5814</v>
      </c>
      <c r="G635" s="47" t="s">
        <v>5814</v>
      </c>
      <c r="H635" s="47" t="s">
        <v>6064</v>
      </c>
      <c r="I635" s="48" t="s">
        <v>6065</v>
      </c>
      <c r="J635" s="48" t="s">
        <v>6072</v>
      </c>
      <c r="K635" s="48" t="s">
        <v>6067</v>
      </c>
      <c r="L635" s="45">
        <v>60</v>
      </c>
      <c r="M635" s="47" t="s">
        <v>5998</v>
      </c>
      <c r="N635" s="60">
        <v>0</v>
      </c>
      <c r="O635" s="58">
        <v>0</v>
      </c>
      <c r="P635" s="58">
        <v>0</v>
      </c>
      <c r="Q635" s="132">
        <v>0</v>
      </c>
      <c r="R635" s="60">
        <v>0</v>
      </c>
      <c r="S635" s="58">
        <v>0</v>
      </c>
      <c r="T635" s="58">
        <v>0</v>
      </c>
      <c r="U635" s="132">
        <v>0</v>
      </c>
      <c r="V635" s="58">
        <v>0</v>
      </c>
      <c r="W635" s="58">
        <v>0</v>
      </c>
      <c r="X635" s="58">
        <v>0</v>
      </c>
      <c r="Y635" s="132">
        <v>0</v>
      </c>
      <c r="Z635" s="61">
        <v>0</v>
      </c>
      <c r="AA635" s="59">
        <v>0</v>
      </c>
      <c r="AB635" s="59">
        <v>0</v>
      </c>
      <c r="AC635" s="132">
        <v>0</v>
      </c>
      <c r="AD635" s="61">
        <v>0</v>
      </c>
      <c r="AE635" s="59">
        <v>0</v>
      </c>
      <c r="AF635" s="59">
        <v>0</v>
      </c>
      <c r="AG635" s="132">
        <v>0</v>
      </c>
      <c r="AH635" s="61">
        <v>0</v>
      </c>
      <c r="AI635" s="132">
        <v>0</v>
      </c>
      <c r="AJ635" s="64">
        <f>IFERROR(VLOOKUP($B635,STOCK!$A:$H,3,0)," ")</f>
        <v>0</v>
      </c>
      <c r="AK635" s="65">
        <f>IFERROR(VLOOKUP($B635,STOCK!$A:$H,4,0)," ")</f>
        <v>0</v>
      </c>
      <c r="AL635" s="65">
        <f>IFERROR(VLOOKUP($B635,STOCK!$A:$H,5,0)," ")</f>
        <v>0</v>
      </c>
      <c r="AM635" s="65">
        <f>IFERROR(VLOOKUP($B635,STOCK!$A:$H,6,0)," ")</f>
        <v>0</v>
      </c>
      <c r="AN635" s="65">
        <f>IFERROR(VLOOKUP($B635,STOCK!$A:$H,7,0)," ")</f>
        <v>0</v>
      </c>
      <c r="AO635" s="65">
        <f>IFERROR(VLOOKUP($B635,STOCK!$A:$H,8,0)," ")</f>
        <v>0</v>
      </c>
      <c r="AP635" s="62" t="str">
        <f t="shared" si="117"/>
        <v>Q</v>
      </c>
      <c r="AQ635" s="50" t="str">
        <f t="shared" si="118"/>
        <v>Q</v>
      </c>
      <c r="AR635" s="50" t="str">
        <f t="shared" si="119"/>
        <v>Q</v>
      </c>
      <c r="AS635" s="50" t="str">
        <f t="shared" si="120"/>
        <v>Q</v>
      </c>
      <c r="AT635" s="50" t="str">
        <f t="shared" si="121"/>
        <v>Q</v>
      </c>
      <c r="AU635" s="63" t="str">
        <f t="shared" si="128"/>
        <v>Q</v>
      </c>
      <c r="AV635" s="67">
        <v>49830</v>
      </c>
      <c r="AW635" s="133">
        <v>49990.148999999998</v>
      </c>
      <c r="AX635" s="49">
        <v>53900</v>
      </c>
      <c r="AY635" s="51">
        <f t="shared" si="122"/>
        <v>8.1677704194260459E-2</v>
      </c>
      <c r="AZ635" s="51">
        <f t="shared" si="123"/>
        <v>7.5510204081632656E-2</v>
      </c>
      <c r="BA635" s="49">
        <v>0</v>
      </c>
      <c r="BB635" s="52">
        <v>0</v>
      </c>
      <c r="BC635" s="51">
        <f t="shared" si="124"/>
        <v>-1</v>
      </c>
      <c r="BD635" s="51">
        <f t="shared" si="125"/>
        <v>0</v>
      </c>
      <c r="BE635" s="49">
        <v>0</v>
      </c>
      <c r="BF635" s="52">
        <v>0</v>
      </c>
      <c r="BG635" s="51">
        <f t="shared" si="126"/>
        <v>-1</v>
      </c>
      <c r="BH635" s="51">
        <f t="shared" si="127"/>
        <v>0</v>
      </c>
      <c r="BI635" s="282">
        <f t="shared" si="129"/>
        <v>0</v>
      </c>
    </row>
    <row r="636" spans="1:61" hidden="1">
      <c r="A636" s="54" t="s">
        <v>150</v>
      </c>
      <c r="B636" s="55" t="s">
        <v>2142</v>
      </c>
      <c r="C636" s="55" t="s">
        <v>2143</v>
      </c>
      <c r="D636" s="44" t="s">
        <v>2144</v>
      </c>
      <c r="E636" s="56">
        <v>1</v>
      </c>
      <c r="F636" s="46" t="s">
        <v>5814</v>
      </c>
      <c r="G636" s="47" t="s">
        <v>5814</v>
      </c>
      <c r="H636" s="47" t="s">
        <v>6064</v>
      </c>
      <c r="I636" s="48" t="s">
        <v>6065</v>
      </c>
      <c r="J636" s="48" t="s">
        <v>6072</v>
      </c>
      <c r="K636" s="48" t="s">
        <v>6067</v>
      </c>
      <c r="L636" s="45">
        <v>60</v>
      </c>
      <c r="M636" s="47" t="s">
        <v>5998</v>
      </c>
      <c r="N636" s="60">
        <v>8841</v>
      </c>
      <c r="O636" s="58">
        <v>7283</v>
      </c>
      <c r="P636" s="58">
        <v>5330</v>
      </c>
      <c r="Q636" s="132">
        <v>5081</v>
      </c>
      <c r="R636" s="60">
        <v>13886</v>
      </c>
      <c r="S636" s="58">
        <v>11054</v>
      </c>
      <c r="T636" s="58">
        <v>7957</v>
      </c>
      <c r="U636" s="132">
        <v>8416</v>
      </c>
      <c r="V636" s="58">
        <v>4863</v>
      </c>
      <c r="W636" s="58">
        <v>7288</v>
      </c>
      <c r="X636" s="58">
        <v>2787</v>
      </c>
      <c r="Y636" s="132">
        <v>3090</v>
      </c>
      <c r="Z636" s="61">
        <v>5328</v>
      </c>
      <c r="AA636" s="59">
        <v>4386</v>
      </c>
      <c r="AB636" s="59">
        <v>2540</v>
      </c>
      <c r="AC636" s="132">
        <v>3108</v>
      </c>
      <c r="AD636" s="61">
        <v>10347</v>
      </c>
      <c r="AE636" s="59">
        <v>7968</v>
      </c>
      <c r="AF636" s="59">
        <v>4958</v>
      </c>
      <c r="AG636" s="132">
        <v>4800</v>
      </c>
      <c r="AH636" s="61">
        <v>338</v>
      </c>
      <c r="AI636" s="132">
        <v>638</v>
      </c>
      <c r="AJ636" s="64">
        <f>IFERROR(VLOOKUP($B636,STOCK!$A:$H,3,0)," ")</f>
        <v>7966</v>
      </c>
      <c r="AK636" s="65">
        <f>IFERROR(VLOOKUP($B636,STOCK!$A:$H,4,0)," ")</f>
        <v>10465</v>
      </c>
      <c r="AL636" s="65">
        <f>IFERROR(VLOOKUP($B636,STOCK!$A:$H,5,0)," ")</f>
        <v>6395</v>
      </c>
      <c r="AM636" s="65">
        <f>IFERROR(VLOOKUP($B636,STOCK!$A:$H,6,0)," ")</f>
        <v>4369</v>
      </c>
      <c r="AN636" s="65">
        <f>IFERROR(VLOOKUP($B636,STOCK!$A:$H,7,0)," ")</f>
        <v>9013</v>
      </c>
      <c r="AO636" s="65">
        <f>IFERROR(VLOOKUP($B636,STOCK!$A:$H,8,0)," ")</f>
        <v>8152</v>
      </c>
      <c r="AP636" s="62">
        <f t="shared" si="117"/>
        <v>47.034048415666206</v>
      </c>
      <c r="AQ636" s="50">
        <f t="shared" si="118"/>
        <v>37.303944866920155</v>
      </c>
      <c r="AR636" s="50">
        <f t="shared" si="119"/>
        <v>62.087378640776699</v>
      </c>
      <c r="AS636" s="50">
        <f t="shared" si="120"/>
        <v>42.171814671814673</v>
      </c>
      <c r="AT636" s="50">
        <f t="shared" si="121"/>
        <v>56.331249999999997</v>
      </c>
      <c r="AU636" s="63">
        <f t="shared" si="128"/>
        <v>383.32288401253919</v>
      </c>
      <c r="AV636" s="67">
        <v>3442</v>
      </c>
      <c r="AW636" s="133">
        <v>3332.6765999999998</v>
      </c>
      <c r="AX636" s="49">
        <v>3750</v>
      </c>
      <c r="AY636" s="51">
        <f t="shared" si="122"/>
        <v>8.9482858803021426E-2</v>
      </c>
      <c r="AZ636" s="51">
        <f t="shared" si="123"/>
        <v>8.2133333333333336E-2</v>
      </c>
      <c r="BA636" s="49">
        <v>3593.3333299999999</v>
      </c>
      <c r="BB636" s="52">
        <v>15</v>
      </c>
      <c r="BC636" s="51">
        <f t="shared" si="124"/>
        <v>4.3966685066821665E-2</v>
      </c>
      <c r="BD636" s="51">
        <f t="shared" si="125"/>
        <v>4.2115026940737481E-2</v>
      </c>
      <c r="BE636" s="49">
        <v>0</v>
      </c>
      <c r="BF636" s="52">
        <v>0</v>
      </c>
      <c r="BG636" s="51">
        <f t="shared" si="126"/>
        <v>-1</v>
      </c>
      <c r="BH636" s="51">
        <f t="shared" si="127"/>
        <v>0</v>
      </c>
      <c r="BI636" s="282">
        <f t="shared" si="129"/>
        <v>25133</v>
      </c>
    </row>
    <row r="637" spans="1:61" hidden="1">
      <c r="A637" s="54" t="s">
        <v>151</v>
      </c>
      <c r="B637" s="55" t="s">
        <v>2145</v>
      </c>
      <c r="C637" s="55" t="s">
        <v>2146</v>
      </c>
      <c r="D637" s="44" t="s">
        <v>2147</v>
      </c>
      <c r="E637" s="56">
        <v>12</v>
      </c>
      <c r="F637" s="46" t="s">
        <v>5814</v>
      </c>
      <c r="G637" s="47" t="s">
        <v>5814</v>
      </c>
      <c r="H637" s="47" t="s">
        <v>6064</v>
      </c>
      <c r="I637" s="48" t="s">
        <v>6065</v>
      </c>
      <c r="J637" s="48" t="s">
        <v>6072</v>
      </c>
      <c r="K637" s="48" t="s">
        <v>6078</v>
      </c>
      <c r="L637" s="45">
        <v>87</v>
      </c>
      <c r="M637" s="47" t="s">
        <v>5819</v>
      </c>
      <c r="N637" s="60">
        <v>0</v>
      </c>
      <c r="O637" s="58">
        <v>0</v>
      </c>
      <c r="P637" s="58">
        <v>0</v>
      </c>
      <c r="Q637" s="132">
        <v>0</v>
      </c>
      <c r="R637" s="60">
        <v>0</v>
      </c>
      <c r="S637" s="58">
        <v>0</v>
      </c>
      <c r="T637" s="58">
        <v>0</v>
      </c>
      <c r="U637" s="132">
        <v>0</v>
      </c>
      <c r="V637" s="58">
        <v>0</v>
      </c>
      <c r="W637" s="58">
        <v>0</v>
      </c>
      <c r="X637" s="58">
        <v>0</v>
      </c>
      <c r="Y637" s="132">
        <v>0</v>
      </c>
      <c r="Z637" s="61">
        <v>0</v>
      </c>
      <c r="AA637" s="59">
        <v>0</v>
      </c>
      <c r="AB637" s="59">
        <v>0</v>
      </c>
      <c r="AC637" s="132">
        <v>0</v>
      </c>
      <c r="AD637" s="61">
        <v>0</v>
      </c>
      <c r="AE637" s="59">
        <v>0</v>
      </c>
      <c r="AF637" s="59">
        <v>0</v>
      </c>
      <c r="AG637" s="132">
        <v>0</v>
      </c>
      <c r="AH637" s="61">
        <v>0</v>
      </c>
      <c r="AI637" s="132">
        <v>0</v>
      </c>
      <c r="AJ637" s="64">
        <f>IFERROR(VLOOKUP($B637,STOCK!$A:$H,3,0)," ")</f>
        <v>0</v>
      </c>
      <c r="AK637" s="65">
        <f>IFERROR(VLOOKUP($B637,STOCK!$A:$H,4,0)," ")</f>
        <v>0</v>
      </c>
      <c r="AL637" s="65">
        <f>IFERROR(VLOOKUP($B637,STOCK!$A:$H,5,0)," ")</f>
        <v>0</v>
      </c>
      <c r="AM637" s="65">
        <f>IFERROR(VLOOKUP($B637,STOCK!$A:$H,6,0)," ")</f>
        <v>0</v>
      </c>
      <c r="AN637" s="65">
        <f>IFERROR(VLOOKUP($B637,STOCK!$A:$H,7,0)," ")</f>
        <v>0</v>
      </c>
      <c r="AO637" s="65">
        <f>IFERROR(VLOOKUP($B637,STOCK!$A:$H,8,0)," ")</f>
        <v>0</v>
      </c>
      <c r="AP637" s="62" t="str">
        <f t="shared" si="117"/>
        <v>Q</v>
      </c>
      <c r="AQ637" s="50" t="str">
        <f t="shared" si="118"/>
        <v>Q</v>
      </c>
      <c r="AR637" s="50" t="str">
        <f t="shared" si="119"/>
        <v>Q</v>
      </c>
      <c r="AS637" s="50" t="str">
        <f t="shared" si="120"/>
        <v>Q</v>
      </c>
      <c r="AT637" s="50" t="str">
        <f t="shared" si="121"/>
        <v>Q</v>
      </c>
      <c r="AU637" s="63" t="str">
        <f t="shared" si="128"/>
        <v>Q</v>
      </c>
      <c r="AV637" s="67">
        <v>23760</v>
      </c>
      <c r="AW637" s="133">
        <v>23764.774440000001</v>
      </c>
      <c r="AX637" s="49">
        <v>25500</v>
      </c>
      <c r="AY637" s="51">
        <f t="shared" si="122"/>
        <v>7.3232323232323315E-2</v>
      </c>
      <c r="AZ637" s="51">
        <f t="shared" si="123"/>
        <v>6.8235294117647061E-2</v>
      </c>
      <c r="BA637" s="49"/>
      <c r="BB637" s="52"/>
      <c r="BC637" s="51">
        <f t="shared" si="124"/>
        <v>-1</v>
      </c>
      <c r="BD637" s="51">
        <f t="shared" si="125"/>
        <v>0</v>
      </c>
      <c r="BE637" s="49"/>
      <c r="BF637" s="52"/>
      <c r="BG637" s="51">
        <f t="shared" si="126"/>
        <v>-1</v>
      </c>
      <c r="BH637" s="51">
        <f t="shared" si="127"/>
        <v>0</v>
      </c>
      <c r="BI637" s="282">
        <f t="shared" si="129"/>
        <v>0</v>
      </c>
    </row>
    <row r="638" spans="1:61" hidden="1">
      <c r="A638" s="54" t="s">
        <v>150</v>
      </c>
      <c r="B638" s="55" t="s">
        <v>2148</v>
      </c>
      <c r="C638" s="55" t="s">
        <v>2149</v>
      </c>
      <c r="D638" s="44" t="s">
        <v>2150</v>
      </c>
      <c r="E638" s="56">
        <v>1</v>
      </c>
      <c r="F638" s="46" t="s">
        <v>5814</v>
      </c>
      <c r="G638" s="47" t="s">
        <v>5814</v>
      </c>
      <c r="H638" s="47" t="s">
        <v>6064</v>
      </c>
      <c r="I638" s="48" t="s">
        <v>6065</v>
      </c>
      <c r="J638" s="48" t="s">
        <v>6072</v>
      </c>
      <c r="K638" s="48" t="s">
        <v>6078</v>
      </c>
      <c r="L638" s="45">
        <v>87</v>
      </c>
      <c r="M638" s="47" t="s">
        <v>5819</v>
      </c>
      <c r="N638" s="60">
        <v>4469</v>
      </c>
      <c r="O638" s="58">
        <v>6511</v>
      </c>
      <c r="P638" s="58">
        <v>2997</v>
      </c>
      <c r="Q638" s="132">
        <v>2743</v>
      </c>
      <c r="R638" s="60">
        <v>212</v>
      </c>
      <c r="S638" s="58">
        <v>11578</v>
      </c>
      <c r="T638" s="58">
        <v>12610</v>
      </c>
      <c r="U638" s="132">
        <v>14394</v>
      </c>
      <c r="V638" s="58">
        <v>4323</v>
      </c>
      <c r="W638" s="58">
        <v>3715</v>
      </c>
      <c r="X638" s="58">
        <v>2175</v>
      </c>
      <c r="Y638" s="132">
        <v>2252</v>
      </c>
      <c r="Z638" s="61">
        <v>3675</v>
      </c>
      <c r="AA638" s="59">
        <v>3913</v>
      </c>
      <c r="AB638" s="59">
        <v>3770</v>
      </c>
      <c r="AC638" s="132">
        <v>4218</v>
      </c>
      <c r="AD638" s="61">
        <v>9136</v>
      </c>
      <c r="AE638" s="59">
        <v>7611</v>
      </c>
      <c r="AF638" s="59">
        <v>6091</v>
      </c>
      <c r="AG638" s="132">
        <v>5934</v>
      </c>
      <c r="AH638" s="61">
        <v>72</v>
      </c>
      <c r="AI638" s="132">
        <v>240</v>
      </c>
      <c r="AJ638" s="64">
        <f>IFERROR(VLOOKUP($B638,STOCK!$A:$H,3,0)," ")</f>
        <v>5080</v>
      </c>
      <c r="AK638" s="65">
        <f>IFERROR(VLOOKUP($B638,STOCK!$A:$H,4,0)," ")</f>
        <v>12705</v>
      </c>
      <c r="AL638" s="65">
        <f>IFERROR(VLOOKUP($B638,STOCK!$A:$H,5,0)," ")</f>
        <v>3868</v>
      </c>
      <c r="AM638" s="65">
        <f>IFERROR(VLOOKUP($B638,STOCK!$A:$H,6,0)," ")</f>
        <v>6507</v>
      </c>
      <c r="AN638" s="65">
        <f>IFERROR(VLOOKUP($B638,STOCK!$A:$H,7,0)," ")</f>
        <v>10401</v>
      </c>
      <c r="AO638" s="65">
        <f>IFERROR(VLOOKUP($B638,STOCK!$A:$H,8,0)," ")</f>
        <v>3480</v>
      </c>
      <c r="AP638" s="62">
        <f t="shared" si="117"/>
        <v>55.559606270506748</v>
      </c>
      <c r="AQ638" s="50">
        <f t="shared" si="118"/>
        <v>26.479783243017923</v>
      </c>
      <c r="AR638" s="50">
        <f t="shared" si="119"/>
        <v>51.52753108348135</v>
      </c>
      <c r="AS638" s="50">
        <f t="shared" si="120"/>
        <v>46.28022759601707</v>
      </c>
      <c r="AT638" s="50">
        <f t="shared" si="121"/>
        <v>52.583417593528814</v>
      </c>
      <c r="AU638" s="63">
        <f t="shared" si="128"/>
        <v>435</v>
      </c>
      <c r="AV638" s="67">
        <v>1980.41668</v>
      </c>
      <c r="AW638" s="133">
        <v>1980.39787</v>
      </c>
      <c r="AX638" s="49">
        <v>2250</v>
      </c>
      <c r="AY638" s="51">
        <f t="shared" si="122"/>
        <v>0.13612454526488826</v>
      </c>
      <c r="AZ638" s="51">
        <f t="shared" si="123"/>
        <v>0.11981480888888887</v>
      </c>
      <c r="BA638" s="49">
        <v>2125</v>
      </c>
      <c r="BB638" s="52">
        <v>12</v>
      </c>
      <c r="BC638" s="51">
        <f t="shared" si="124"/>
        <v>7.3006514972394632E-2</v>
      </c>
      <c r="BD638" s="51">
        <f t="shared" si="125"/>
        <v>6.8039209411764681E-2</v>
      </c>
      <c r="BE638" s="49">
        <v>0</v>
      </c>
      <c r="BF638" s="52">
        <v>0</v>
      </c>
      <c r="BG638" s="51">
        <f t="shared" si="126"/>
        <v>-1</v>
      </c>
      <c r="BH638" s="51">
        <f t="shared" si="127"/>
        <v>0</v>
      </c>
      <c r="BI638" s="282">
        <f t="shared" si="129"/>
        <v>29781</v>
      </c>
    </row>
    <row r="639" spans="1:61" hidden="1">
      <c r="A639" s="54" t="s">
        <v>151</v>
      </c>
      <c r="B639" s="55" t="s">
        <v>2151</v>
      </c>
      <c r="C639" s="55" t="s">
        <v>2152</v>
      </c>
      <c r="D639" s="44" t="s">
        <v>2153</v>
      </c>
      <c r="E639" s="56">
        <v>12</v>
      </c>
      <c r="F639" s="46" t="s">
        <v>5814</v>
      </c>
      <c r="G639" s="47" t="s">
        <v>5814</v>
      </c>
      <c r="H639" s="47" t="s">
        <v>6064</v>
      </c>
      <c r="I639" s="48" t="s">
        <v>6065</v>
      </c>
      <c r="J639" s="48" t="s">
        <v>6072</v>
      </c>
      <c r="K639" s="48" t="s">
        <v>6079</v>
      </c>
      <c r="L639" s="45">
        <v>1690</v>
      </c>
      <c r="M639" s="47" t="s">
        <v>6080</v>
      </c>
      <c r="N639" s="60">
        <v>0</v>
      </c>
      <c r="O639" s="58">
        <v>0</v>
      </c>
      <c r="P639" s="58">
        <v>0</v>
      </c>
      <c r="Q639" s="132">
        <v>0</v>
      </c>
      <c r="R639" s="60">
        <v>0</v>
      </c>
      <c r="S639" s="58">
        <v>0</v>
      </c>
      <c r="T639" s="58">
        <v>0</v>
      </c>
      <c r="U639" s="132">
        <v>0</v>
      </c>
      <c r="V639" s="58">
        <v>0</v>
      </c>
      <c r="W639" s="58">
        <v>0</v>
      </c>
      <c r="X639" s="58">
        <v>0</v>
      </c>
      <c r="Y639" s="132">
        <v>0</v>
      </c>
      <c r="Z639" s="61">
        <v>0</v>
      </c>
      <c r="AA639" s="59">
        <v>0</v>
      </c>
      <c r="AB639" s="59">
        <v>0</v>
      </c>
      <c r="AC639" s="132">
        <v>0</v>
      </c>
      <c r="AD639" s="61">
        <v>0</v>
      </c>
      <c r="AE639" s="59">
        <v>0</v>
      </c>
      <c r="AF639" s="59">
        <v>0</v>
      </c>
      <c r="AG639" s="132">
        <v>0</v>
      </c>
      <c r="AH639" s="61">
        <v>0</v>
      </c>
      <c r="AI639" s="132">
        <v>0</v>
      </c>
      <c r="AJ639" s="64">
        <f>IFERROR(VLOOKUP($B639,STOCK!$A:$H,3,0)," ")</f>
        <v>0</v>
      </c>
      <c r="AK639" s="65">
        <f>IFERROR(VLOOKUP($B639,STOCK!$A:$H,4,0)," ")</f>
        <v>0</v>
      </c>
      <c r="AL639" s="65">
        <f>IFERROR(VLOOKUP($B639,STOCK!$A:$H,5,0)," ")</f>
        <v>0</v>
      </c>
      <c r="AM639" s="65">
        <f>IFERROR(VLOOKUP($B639,STOCK!$A:$H,6,0)," ")</f>
        <v>0</v>
      </c>
      <c r="AN639" s="65">
        <f>IFERROR(VLOOKUP($B639,STOCK!$A:$H,7,0)," ")</f>
        <v>0</v>
      </c>
      <c r="AO639" s="65">
        <f>IFERROR(VLOOKUP($B639,STOCK!$A:$H,8,0)," ")</f>
        <v>0</v>
      </c>
      <c r="AP639" s="62" t="str">
        <f t="shared" si="117"/>
        <v>Q</v>
      </c>
      <c r="AQ639" s="50" t="str">
        <f t="shared" si="118"/>
        <v>Q</v>
      </c>
      <c r="AR639" s="50" t="str">
        <f t="shared" si="119"/>
        <v>Q</v>
      </c>
      <c r="AS639" s="50" t="str">
        <f t="shared" si="120"/>
        <v>Q</v>
      </c>
      <c r="AT639" s="50" t="str">
        <f t="shared" si="121"/>
        <v>Q</v>
      </c>
      <c r="AU639" s="63" t="str">
        <f t="shared" si="128"/>
        <v>Q</v>
      </c>
      <c r="AV639" s="67">
        <v>27999.999994999998</v>
      </c>
      <c r="AW639" s="133">
        <v>27588.27852</v>
      </c>
      <c r="AX639" s="49">
        <v>30500</v>
      </c>
      <c r="AY639" s="51">
        <f t="shared" si="122"/>
        <v>8.9285714480229705E-2</v>
      </c>
      <c r="AZ639" s="51">
        <f t="shared" si="123"/>
        <v>8.1967213278688583E-2</v>
      </c>
      <c r="BA639" s="49">
        <v>0</v>
      </c>
      <c r="BB639" s="52">
        <v>0</v>
      </c>
      <c r="BC639" s="51">
        <f t="shared" si="124"/>
        <v>-1</v>
      </c>
      <c r="BD639" s="51">
        <f t="shared" si="125"/>
        <v>0</v>
      </c>
      <c r="BE639" s="49">
        <v>0</v>
      </c>
      <c r="BF639" s="52">
        <v>0</v>
      </c>
      <c r="BG639" s="51">
        <f t="shared" si="126"/>
        <v>-1</v>
      </c>
      <c r="BH639" s="51">
        <f t="shared" si="127"/>
        <v>0</v>
      </c>
      <c r="BI639" s="282">
        <f t="shared" si="129"/>
        <v>0</v>
      </c>
    </row>
    <row r="640" spans="1:61" hidden="1">
      <c r="A640" s="54" t="s">
        <v>150</v>
      </c>
      <c r="B640" s="55" t="s">
        <v>2154</v>
      </c>
      <c r="C640" s="55" t="s">
        <v>2155</v>
      </c>
      <c r="D640" s="44" t="s">
        <v>2156</v>
      </c>
      <c r="E640" s="56">
        <v>1</v>
      </c>
      <c r="F640" s="46" t="s">
        <v>5814</v>
      </c>
      <c r="G640" s="47" t="s">
        <v>5814</v>
      </c>
      <c r="H640" s="47" t="s">
        <v>6064</v>
      </c>
      <c r="I640" s="48" t="s">
        <v>6065</v>
      </c>
      <c r="J640" s="48" t="s">
        <v>6072</v>
      </c>
      <c r="K640" s="48" t="s">
        <v>6079</v>
      </c>
      <c r="L640" s="45">
        <v>1690</v>
      </c>
      <c r="M640" s="47" t="s">
        <v>6080</v>
      </c>
      <c r="N640" s="60">
        <v>0</v>
      </c>
      <c r="O640" s="58">
        <v>0</v>
      </c>
      <c r="P640" s="58">
        <v>0</v>
      </c>
      <c r="Q640" s="132">
        <v>0</v>
      </c>
      <c r="R640" s="60">
        <v>0</v>
      </c>
      <c r="S640" s="58">
        <v>0</v>
      </c>
      <c r="T640" s="58">
        <v>0</v>
      </c>
      <c r="U640" s="132">
        <v>0</v>
      </c>
      <c r="V640" s="58">
        <v>0</v>
      </c>
      <c r="W640" s="58">
        <v>0</v>
      </c>
      <c r="X640" s="58">
        <v>0</v>
      </c>
      <c r="Y640" s="132">
        <v>0</v>
      </c>
      <c r="Z640" s="61">
        <v>0</v>
      </c>
      <c r="AA640" s="59">
        <v>0</v>
      </c>
      <c r="AB640" s="59">
        <v>0</v>
      </c>
      <c r="AC640" s="132">
        <v>0</v>
      </c>
      <c r="AD640" s="61">
        <v>0</v>
      </c>
      <c r="AE640" s="59">
        <v>0</v>
      </c>
      <c r="AF640" s="59">
        <v>0</v>
      </c>
      <c r="AG640" s="132">
        <v>0</v>
      </c>
      <c r="AH640" s="61">
        <v>0</v>
      </c>
      <c r="AI640" s="132">
        <v>0</v>
      </c>
      <c r="AJ640" s="64">
        <f>IFERROR(VLOOKUP($B640,STOCK!$A:$H,3,0)," ")</f>
        <v>0</v>
      </c>
      <c r="AK640" s="65">
        <f>IFERROR(VLOOKUP($B640,STOCK!$A:$H,4,0)," ")</f>
        <v>0</v>
      </c>
      <c r="AL640" s="65">
        <f>IFERROR(VLOOKUP($B640,STOCK!$A:$H,5,0)," ")</f>
        <v>0</v>
      </c>
      <c r="AM640" s="65">
        <f>IFERROR(VLOOKUP($B640,STOCK!$A:$H,6,0)," ")</f>
        <v>0</v>
      </c>
      <c r="AN640" s="65">
        <f>IFERROR(VLOOKUP($B640,STOCK!$A:$H,7,0)," ")</f>
        <v>0</v>
      </c>
      <c r="AO640" s="65">
        <f>IFERROR(VLOOKUP($B640,STOCK!$A:$H,8,0)," ")</f>
        <v>0</v>
      </c>
      <c r="AP640" s="62" t="str">
        <f t="shared" si="117"/>
        <v>Q</v>
      </c>
      <c r="AQ640" s="50" t="str">
        <f t="shared" si="118"/>
        <v>Q</v>
      </c>
      <c r="AR640" s="50" t="str">
        <f t="shared" si="119"/>
        <v>Q</v>
      </c>
      <c r="AS640" s="50" t="str">
        <f t="shared" si="120"/>
        <v>Q</v>
      </c>
      <c r="AT640" s="50" t="str">
        <f t="shared" si="121"/>
        <v>Q</v>
      </c>
      <c r="AU640" s="63" t="str">
        <f t="shared" si="128"/>
        <v>Q</v>
      </c>
      <c r="AV640" s="67">
        <v>2333.3334199999999</v>
      </c>
      <c r="AW640" s="133">
        <v>2299.0232099999998</v>
      </c>
      <c r="AX640" s="49">
        <v>2650</v>
      </c>
      <c r="AY640" s="51">
        <f t="shared" si="122"/>
        <v>0.13571424353061379</v>
      </c>
      <c r="AZ640" s="51">
        <f t="shared" si="123"/>
        <v>0.11949682264150946</v>
      </c>
      <c r="BA640" s="49">
        <v>0</v>
      </c>
      <c r="BB640" s="52">
        <v>0</v>
      </c>
      <c r="BC640" s="51">
        <f t="shared" si="124"/>
        <v>-1</v>
      </c>
      <c r="BD640" s="51">
        <f t="shared" si="125"/>
        <v>0</v>
      </c>
      <c r="BE640" s="49">
        <v>0</v>
      </c>
      <c r="BF640" s="52">
        <v>0</v>
      </c>
      <c r="BG640" s="51">
        <f t="shared" si="126"/>
        <v>-1</v>
      </c>
      <c r="BH640" s="51">
        <f t="shared" si="127"/>
        <v>0</v>
      </c>
      <c r="BI640" s="282">
        <f t="shared" si="129"/>
        <v>0</v>
      </c>
    </row>
    <row r="641" spans="1:61" hidden="1">
      <c r="A641" s="54" t="s">
        <v>151</v>
      </c>
      <c r="B641" s="55" t="s">
        <v>2157</v>
      </c>
      <c r="C641" s="55" t="s">
        <v>2158</v>
      </c>
      <c r="D641" s="44" t="s">
        <v>2159</v>
      </c>
      <c r="E641" s="56">
        <v>1</v>
      </c>
      <c r="F641" s="46" t="s">
        <v>5814</v>
      </c>
      <c r="G641" s="47" t="s">
        <v>5814</v>
      </c>
      <c r="H641" s="47" t="s">
        <v>6064</v>
      </c>
      <c r="I641" s="48" t="s">
        <v>6065</v>
      </c>
      <c r="J641" s="48" t="s">
        <v>6072</v>
      </c>
      <c r="K641" s="48" t="s">
        <v>6081</v>
      </c>
      <c r="L641" s="45">
        <v>551</v>
      </c>
      <c r="M641" s="47" t="s">
        <v>5996</v>
      </c>
      <c r="N641" s="60">
        <v>0</v>
      </c>
      <c r="O641" s="58">
        <v>0</v>
      </c>
      <c r="P641" s="58">
        <v>0</v>
      </c>
      <c r="Q641" s="132">
        <v>0</v>
      </c>
      <c r="R641" s="60">
        <v>0</v>
      </c>
      <c r="S641" s="58">
        <v>0</v>
      </c>
      <c r="T641" s="58">
        <v>0</v>
      </c>
      <c r="U641" s="132">
        <v>0</v>
      </c>
      <c r="V641" s="58">
        <v>0</v>
      </c>
      <c r="W641" s="58">
        <v>0</v>
      </c>
      <c r="X641" s="58">
        <v>0</v>
      </c>
      <c r="Y641" s="132">
        <v>0</v>
      </c>
      <c r="Z641" s="61">
        <v>0</v>
      </c>
      <c r="AA641" s="59">
        <v>0</v>
      </c>
      <c r="AB641" s="59">
        <v>0</v>
      </c>
      <c r="AC641" s="132">
        <v>0</v>
      </c>
      <c r="AD641" s="61">
        <v>0</v>
      </c>
      <c r="AE641" s="59">
        <v>0</v>
      </c>
      <c r="AF641" s="59">
        <v>0</v>
      </c>
      <c r="AG641" s="132">
        <v>0</v>
      </c>
      <c r="AH641" s="61">
        <v>0</v>
      </c>
      <c r="AI641" s="132">
        <v>0</v>
      </c>
      <c r="AJ641" s="64">
        <f>IFERROR(VLOOKUP($B641,STOCK!$A:$H,3,0)," ")</f>
        <v>0</v>
      </c>
      <c r="AK641" s="65">
        <f>IFERROR(VLOOKUP($B641,STOCK!$A:$H,4,0)," ")</f>
        <v>0</v>
      </c>
      <c r="AL641" s="65">
        <f>IFERROR(VLOOKUP($B641,STOCK!$A:$H,5,0)," ")</f>
        <v>0</v>
      </c>
      <c r="AM641" s="65">
        <f>IFERROR(VLOOKUP($B641,STOCK!$A:$H,6,0)," ")</f>
        <v>0</v>
      </c>
      <c r="AN641" s="65">
        <f>IFERROR(VLOOKUP($B641,STOCK!$A:$H,7,0)," ")</f>
        <v>0</v>
      </c>
      <c r="AO641" s="65">
        <f>IFERROR(VLOOKUP($B641,STOCK!$A:$H,8,0)," ")</f>
        <v>0</v>
      </c>
      <c r="AP641" s="62" t="str">
        <f t="shared" si="117"/>
        <v>Q</v>
      </c>
      <c r="AQ641" s="50" t="str">
        <f t="shared" si="118"/>
        <v>Q</v>
      </c>
      <c r="AR641" s="50" t="str">
        <f t="shared" si="119"/>
        <v>Q</v>
      </c>
      <c r="AS641" s="50" t="str">
        <f t="shared" si="120"/>
        <v>Q</v>
      </c>
      <c r="AT641" s="50" t="str">
        <f t="shared" si="121"/>
        <v>Q</v>
      </c>
      <c r="AU641" s="63" t="str">
        <f t="shared" si="128"/>
        <v>Q</v>
      </c>
      <c r="AV641" s="67">
        <v>24804.000001</v>
      </c>
      <c r="AW641" s="133">
        <v>24802.471320000001</v>
      </c>
      <c r="AX641" s="49">
        <v>27900</v>
      </c>
      <c r="AY641" s="51">
        <f t="shared" si="122"/>
        <v>0.12481857760341808</v>
      </c>
      <c r="AZ641" s="51">
        <f t="shared" si="123"/>
        <v>0.11096774189964156</v>
      </c>
      <c r="BA641" s="49"/>
      <c r="BB641" s="52"/>
      <c r="BC641" s="51">
        <f t="shared" si="124"/>
        <v>-1</v>
      </c>
      <c r="BD641" s="51">
        <f t="shared" si="125"/>
        <v>0</v>
      </c>
      <c r="BE641" s="49"/>
      <c r="BF641" s="52"/>
      <c r="BG641" s="51">
        <f t="shared" si="126"/>
        <v>-1</v>
      </c>
      <c r="BH641" s="51">
        <f t="shared" si="127"/>
        <v>0</v>
      </c>
      <c r="BI641" s="282">
        <f t="shared" si="129"/>
        <v>0</v>
      </c>
    </row>
    <row r="642" spans="1:61" hidden="1">
      <c r="A642" s="54" t="s">
        <v>150</v>
      </c>
      <c r="B642" s="55" t="s">
        <v>2160</v>
      </c>
      <c r="C642" s="55" t="s">
        <v>2161</v>
      </c>
      <c r="D642" s="44" t="s">
        <v>2162</v>
      </c>
      <c r="E642" s="56">
        <v>12</v>
      </c>
      <c r="F642" s="46" t="s">
        <v>5814</v>
      </c>
      <c r="G642" s="47" t="s">
        <v>5814</v>
      </c>
      <c r="H642" s="47" t="s">
        <v>6064</v>
      </c>
      <c r="I642" s="48" t="s">
        <v>6065</v>
      </c>
      <c r="J642" s="48" t="s">
        <v>6072</v>
      </c>
      <c r="K642" s="48" t="s">
        <v>6081</v>
      </c>
      <c r="L642" s="45">
        <v>551</v>
      </c>
      <c r="M642" s="47" t="s">
        <v>5996</v>
      </c>
      <c r="N642" s="60">
        <v>372</v>
      </c>
      <c r="O642" s="58">
        <v>0</v>
      </c>
      <c r="P642" s="58">
        <v>321</v>
      </c>
      <c r="Q642" s="132">
        <v>1137</v>
      </c>
      <c r="R642" s="60">
        <v>1522</v>
      </c>
      <c r="S642" s="58">
        <v>0</v>
      </c>
      <c r="T642" s="58">
        <v>468</v>
      </c>
      <c r="U642" s="132">
        <v>2760</v>
      </c>
      <c r="V642" s="58">
        <v>552</v>
      </c>
      <c r="W642" s="58">
        <v>0</v>
      </c>
      <c r="X642" s="58">
        <v>264</v>
      </c>
      <c r="Y642" s="132">
        <v>420</v>
      </c>
      <c r="Z642" s="61">
        <v>956</v>
      </c>
      <c r="AA642" s="59">
        <v>0</v>
      </c>
      <c r="AB642" s="59">
        <v>252</v>
      </c>
      <c r="AC642" s="132">
        <v>612</v>
      </c>
      <c r="AD642" s="61">
        <v>695</v>
      </c>
      <c r="AE642" s="59">
        <v>0</v>
      </c>
      <c r="AF642" s="59">
        <v>163</v>
      </c>
      <c r="AG642" s="132">
        <v>505</v>
      </c>
      <c r="AH642" s="61">
        <v>120</v>
      </c>
      <c r="AI642" s="132">
        <v>199</v>
      </c>
      <c r="AJ642" s="64">
        <f>IFERROR(VLOOKUP($B642,STOCK!$A:$H,3,0)," ")</f>
        <v>4662</v>
      </c>
      <c r="AK642" s="65">
        <f>IFERROR(VLOOKUP($B642,STOCK!$A:$H,4,0)," ")</f>
        <v>3372</v>
      </c>
      <c r="AL642" s="65">
        <f>IFERROR(VLOOKUP($B642,STOCK!$A:$H,5,0)," ")</f>
        <v>1452</v>
      </c>
      <c r="AM642" s="65">
        <f>IFERROR(VLOOKUP($B642,STOCK!$A:$H,6,0)," ")</f>
        <v>3359</v>
      </c>
      <c r="AN642" s="65">
        <f>IFERROR(VLOOKUP($B642,STOCK!$A:$H,7,0)," ")</f>
        <v>1812</v>
      </c>
      <c r="AO642" s="65">
        <f>IFERROR(VLOOKUP($B642,STOCK!$A:$H,8,0)," ")</f>
        <v>3744</v>
      </c>
      <c r="AP642" s="62">
        <f t="shared" si="117"/>
        <v>123.00791556728231</v>
      </c>
      <c r="AQ642" s="50">
        <f t="shared" si="118"/>
        <v>36.652173913043477</v>
      </c>
      <c r="AR642" s="50">
        <f t="shared" si="119"/>
        <v>103.71428571428572</v>
      </c>
      <c r="AS642" s="50">
        <f t="shared" si="120"/>
        <v>164.65686274509804</v>
      </c>
      <c r="AT642" s="50">
        <f t="shared" si="121"/>
        <v>107.64356435643565</v>
      </c>
      <c r="AU642" s="63">
        <f t="shared" si="128"/>
        <v>564.4221105527638</v>
      </c>
      <c r="AV642" s="67">
        <v>2067</v>
      </c>
      <c r="AW642" s="133">
        <v>2066.8726099999999</v>
      </c>
      <c r="AX642" s="49">
        <v>2500</v>
      </c>
      <c r="AY642" s="51">
        <f t="shared" si="122"/>
        <v>0.20948234155781331</v>
      </c>
      <c r="AZ642" s="51">
        <f t="shared" si="123"/>
        <v>0.17319999999999999</v>
      </c>
      <c r="BA642" s="49">
        <v>2325</v>
      </c>
      <c r="BB642" s="52">
        <v>12</v>
      </c>
      <c r="BC642" s="51">
        <f t="shared" si="124"/>
        <v>0.12481857764876625</v>
      </c>
      <c r="BD642" s="51">
        <f t="shared" si="125"/>
        <v>0.11096774193548387</v>
      </c>
      <c r="BE642" s="49">
        <v>0</v>
      </c>
      <c r="BF642" s="52">
        <v>0</v>
      </c>
      <c r="BG642" s="51">
        <f t="shared" si="126"/>
        <v>-1</v>
      </c>
      <c r="BH642" s="51">
        <f t="shared" si="127"/>
        <v>0</v>
      </c>
      <c r="BI642" s="282">
        <f t="shared" si="129"/>
        <v>5633</v>
      </c>
    </row>
    <row r="643" spans="1:61" hidden="1">
      <c r="A643" s="54" t="s">
        <v>151</v>
      </c>
      <c r="B643" s="55" t="s">
        <v>2163</v>
      </c>
      <c r="C643" s="55" t="s">
        <v>2164</v>
      </c>
      <c r="D643" s="44" t="s">
        <v>2165</v>
      </c>
      <c r="E643" s="56">
        <v>12</v>
      </c>
      <c r="F643" s="46" t="s">
        <v>5814</v>
      </c>
      <c r="G643" s="47" t="s">
        <v>5814</v>
      </c>
      <c r="H643" s="47" t="s">
        <v>6064</v>
      </c>
      <c r="I643" s="48" t="s">
        <v>6065</v>
      </c>
      <c r="J643" s="48" t="s">
        <v>6072</v>
      </c>
      <c r="K643" s="48" t="s">
        <v>6082</v>
      </c>
      <c r="L643" s="45">
        <v>50</v>
      </c>
      <c r="M643" s="47" t="s">
        <v>5830</v>
      </c>
      <c r="N643" s="60">
        <v>0</v>
      </c>
      <c r="O643" s="58">
        <v>0</v>
      </c>
      <c r="P643" s="58">
        <v>0</v>
      </c>
      <c r="Q643" s="132">
        <v>0</v>
      </c>
      <c r="R643" s="60">
        <v>0</v>
      </c>
      <c r="S643" s="58">
        <v>0</v>
      </c>
      <c r="T643" s="58">
        <v>0</v>
      </c>
      <c r="U643" s="132">
        <v>0</v>
      </c>
      <c r="V643" s="58">
        <v>0</v>
      </c>
      <c r="W643" s="58">
        <v>0</v>
      </c>
      <c r="X643" s="58">
        <v>0</v>
      </c>
      <c r="Y643" s="132">
        <v>0</v>
      </c>
      <c r="Z643" s="61">
        <v>0</v>
      </c>
      <c r="AA643" s="59">
        <v>0</v>
      </c>
      <c r="AB643" s="59">
        <v>0</v>
      </c>
      <c r="AC643" s="132">
        <v>0</v>
      </c>
      <c r="AD643" s="61">
        <v>0</v>
      </c>
      <c r="AE643" s="59">
        <v>0</v>
      </c>
      <c r="AF643" s="59">
        <v>0</v>
      </c>
      <c r="AG643" s="132">
        <v>0</v>
      </c>
      <c r="AH643" s="61">
        <v>0</v>
      </c>
      <c r="AI643" s="132">
        <v>0</v>
      </c>
      <c r="AJ643" s="64">
        <f>IFERROR(VLOOKUP($B643,STOCK!$A:$H,3,0)," ")</f>
        <v>0</v>
      </c>
      <c r="AK643" s="65">
        <f>IFERROR(VLOOKUP($B643,STOCK!$A:$H,4,0)," ")</f>
        <v>0</v>
      </c>
      <c r="AL643" s="65">
        <f>IFERROR(VLOOKUP($B643,STOCK!$A:$H,5,0)," ")</f>
        <v>0</v>
      </c>
      <c r="AM643" s="65">
        <f>IFERROR(VLOOKUP($B643,STOCK!$A:$H,6,0)," ")</f>
        <v>0</v>
      </c>
      <c r="AN643" s="65">
        <f>IFERROR(VLOOKUP($B643,STOCK!$A:$H,7,0)," ")</f>
        <v>0</v>
      </c>
      <c r="AO643" s="65">
        <f>IFERROR(VLOOKUP($B643,STOCK!$A:$H,8,0)," ")</f>
        <v>0</v>
      </c>
      <c r="AP643" s="62" t="str">
        <f t="shared" si="117"/>
        <v>Q</v>
      </c>
      <c r="AQ643" s="50" t="str">
        <f t="shared" si="118"/>
        <v>Q</v>
      </c>
      <c r="AR643" s="50" t="str">
        <f t="shared" si="119"/>
        <v>Q</v>
      </c>
      <c r="AS643" s="50" t="str">
        <f t="shared" si="120"/>
        <v>Q</v>
      </c>
      <c r="AT643" s="50" t="str">
        <f t="shared" si="121"/>
        <v>Q</v>
      </c>
      <c r="AU643" s="63" t="str">
        <f t="shared" si="128"/>
        <v>Q</v>
      </c>
      <c r="AV643" s="67">
        <v>23000.000001</v>
      </c>
      <c r="AW643" s="133">
        <v>22845.922439999998</v>
      </c>
      <c r="AX643" s="49">
        <v>28900</v>
      </c>
      <c r="AY643" s="51">
        <f t="shared" si="122"/>
        <v>0.25652173907580345</v>
      </c>
      <c r="AZ643" s="51">
        <f t="shared" si="123"/>
        <v>0.20415224910034602</v>
      </c>
      <c r="BA643" s="49"/>
      <c r="BB643" s="52"/>
      <c r="BC643" s="51">
        <f t="shared" si="124"/>
        <v>-1</v>
      </c>
      <c r="BD643" s="51">
        <f t="shared" si="125"/>
        <v>0</v>
      </c>
      <c r="BE643" s="49"/>
      <c r="BF643" s="52"/>
      <c r="BG643" s="51">
        <f t="shared" si="126"/>
        <v>-1</v>
      </c>
      <c r="BH643" s="51">
        <f t="shared" si="127"/>
        <v>0</v>
      </c>
      <c r="BI643" s="282">
        <f t="shared" si="129"/>
        <v>0</v>
      </c>
    </row>
    <row r="644" spans="1:61" hidden="1">
      <c r="A644" s="54" t="s">
        <v>150</v>
      </c>
      <c r="B644" s="55" t="s">
        <v>2166</v>
      </c>
      <c r="C644" s="55" t="s">
        <v>2167</v>
      </c>
      <c r="D644" s="44" t="s">
        <v>2168</v>
      </c>
      <c r="E644" s="56">
        <v>1</v>
      </c>
      <c r="F644" s="46" t="s">
        <v>5814</v>
      </c>
      <c r="G644" s="47" t="s">
        <v>5814</v>
      </c>
      <c r="H644" s="47" t="s">
        <v>6064</v>
      </c>
      <c r="I644" s="48" t="s">
        <v>6065</v>
      </c>
      <c r="J644" s="48" t="s">
        <v>6072</v>
      </c>
      <c r="K644" s="48" t="s">
        <v>6082</v>
      </c>
      <c r="L644" s="45">
        <v>50</v>
      </c>
      <c r="M644" s="47" t="s">
        <v>5830</v>
      </c>
      <c r="N644" s="60">
        <v>175</v>
      </c>
      <c r="O644" s="58">
        <v>112</v>
      </c>
      <c r="P644" s="58">
        <v>24</v>
      </c>
      <c r="Q644" s="132">
        <v>13</v>
      </c>
      <c r="R644" s="60">
        <v>291</v>
      </c>
      <c r="S644" s="58">
        <v>235</v>
      </c>
      <c r="T644" s="58">
        <v>76</v>
      </c>
      <c r="U644" s="132">
        <v>80</v>
      </c>
      <c r="V644" s="58">
        <v>100</v>
      </c>
      <c r="W644" s="58">
        <v>106</v>
      </c>
      <c r="X644" s="58">
        <v>72</v>
      </c>
      <c r="Y644" s="132">
        <v>60</v>
      </c>
      <c r="Z644" s="61">
        <v>180</v>
      </c>
      <c r="AA644" s="59">
        <v>366</v>
      </c>
      <c r="AB644" s="59">
        <v>283</v>
      </c>
      <c r="AC644" s="132">
        <v>210</v>
      </c>
      <c r="AD644" s="61">
        <v>141</v>
      </c>
      <c r="AE644" s="59">
        <v>144</v>
      </c>
      <c r="AF644" s="59">
        <v>13</v>
      </c>
      <c r="AG644" s="132">
        <v>148</v>
      </c>
      <c r="AH644" s="61">
        <v>0</v>
      </c>
      <c r="AI644" s="132">
        <v>36</v>
      </c>
      <c r="AJ644" s="64">
        <f>IFERROR(VLOOKUP($B644,STOCK!$A:$H,3,0)," ")</f>
        <v>156</v>
      </c>
      <c r="AK644" s="65">
        <f>IFERROR(VLOOKUP($B644,STOCK!$A:$H,4,0)," ")</f>
        <v>105</v>
      </c>
      <c r="AL644" s="65">
        <f>IFERROR(VLOOKUP($B644,STOCK!$A:$H,5,0)," ")</f>
        <v>130</v>
      </c>
      <c r="AM644" s="65">
        <f>IFERROR(VLOOKUP($B644,STOCK!$A:$H,6,0)," ")</f>
        <v>216</v>
      </c>
      <c r="AN644" s="65">
        <f>IFERROR(VLOOKUP($B644,STOCK!$A:$H,7,0)," ")</f>
        <v>98</v>
      </c>
      <c r="AO644" s="65">
        <f>IFERROR(VLOOKUP($B644,STOCK!$A:$H,8,0)," ")</f>
        <v>108</v>
      </c>
      <c r="AP644" s="62">
        <f t="shared" ref="AP644:AP707" si="130">IF($AJ644&lt;1,"Q",IF(Q644=0,"SV",IFERROR((AJ644/$Q644*30),0)))</f>
        <v>360</v>
      </c>
      <c r="AQ644" s="50">
        <f t="shared" ref="AQ644:AQ707" si="131">IF($AK644&lt;1,"Q",IF(U644=0,"SV",IFERROR((AK644/$U644*30),0)))</f>
        <v>39.375</v>
      </c>
      <c r="AR644" s="50">
        <f t="shared" ref="AR644:AR707" si="132">IF($AL644&lt;1,"Q",IF(Y644=0,"SV",IFERROR((AL644/$Y644*30),0)))</f>
        <v>65</v>
      </c>
      <c r="AS644" s="50">
        <f t="shared" ref="AS644:AS707" si="133">IF($AM644&lt;1,"Q",IF(AC644=0,"SV",IFERROR((AM644/$AC644*30),0)))</f>
        <v>30.857142857142854</v>
      </c>
      <c r="AT644" s="50">
        <f t="shared" ref="AT644:AT707" si="134">IF($AN644&lt;1,"Q",IF(AG644=0,"SV",IFERROR((AN644/$AG644*30),0)))</f>
        <v>19.864864864864867</v>
      </c>
      <c r="AU644" s="63">
        <f t="shared" si="128"/>
        <v>90</v>
      </c>
      <c r="AV644" s="67">
        <v>1917</v>
      </c>
      <c r="AW644" s="133">
        <v>1903.8268700000001</v>
      </c>
      <c r="AX644" s="49">
        <v>2500</v>
      </c>
      <c r="AY644" s="51">
        <f t="shared" ref="AY644:AY707" si="135">+AX644/AV644-1</f>
        <v>0.30412102243088168</v>
      </c>
      <c r="AZ644" s="51">
        <f t="shared" ref="AZ644:AZ707" si="136">+(AX644-AV644)/AX644</f>
        <v>0.23319999999999999</v>
      </c>
      <c r="BA644" s="49">
        <v>2408</v>
      </c>
      <c r="BB644" s="52">
        <v>12</v>
      </c>
      <c r="BC644" s="51">
        <f t="shared" ref="BC644:BC707" si="137">+BA644/AV644-1</f>
        <v>0.25612936880542514</v>
      </c>
      <c r="BD644" s="51">
        <f t="shared" ref="BD644:BD707" si="138">IFERROR((BA644-AV644)/BA644,0)</f>
        <v>0.20390365448504982</v>
      </c>
      <c r="BE644" s="49">
        <v>0</v>
      </c>
      <c r="BF644" s="52">
        <v>0</v>
      </c>
      <c r="BG644" s="51">
        <f t="shared" ref="BG644:BG707" si="139">+BE644/AV644-1</f>
        <v>-1</v>
      </c>
      <c r="BH644" s="51">
        <f t="shared" ref="BH644:BH707" si="140">IFERROR((BE644-AV644)/BE644,0)</f>
        <v>0</v>
      </c>
      <c r="BI644" s="282">
        <f t="shared" si="129"/>
        <v>547</v>
      </c>
    </row>
    <row r="645" spans="1:61" hidden="1">
      <c r="A645" s="54" t="s">
        <v>151</v>
      </c>
      <c r="B645" s="55" t="s">
        <v>2169</v>
      </c>
      <c r="C645" s="55" t="s">
        <v>2170</v>
      </c>
      <c r="D645" s="44" t="s">
        <v>2171</v>
      </c>
      <c r="E645" s="56">
        <v>12</v>
      </c>
      <c r="F645" s="46" t="s">
        <v>5814</v>
      </c>
      <c r="G645" s="47" t="s">
        <v>5814</v>
      </c>
      <c r="H645" s="47" t="s">
        <v>6064</v>
      </c>
      <c r="I645" s="48" t="s">
        <v>6065</v>
      </c>
      <c r="J645" s="48" t="s">
        <v>6072</v>
      </c>
      <c r="K645" s="48" t="s">
        <v>6069</v>
      </c>
      <c r="L645" s="45">
        <v>87</v>
      </c>
      <c r="M645" s="47" t="s">
        <v>5819</v>
      </c>
      <c r="N645" s="60">
        <v>0</v>
      </c>
      <c r="O645" s="58">
        <v>0</v>
      </c>
      <c r="P645" s="58">
        <v>0</v>
      </c>
      <c r="Q645" s="132">
        <v>0</v>
      </c>
      <c r="R645" s="60">
        <v>0</v>
      </c>
      <c r="S645" s="58">
        <v>0</v>
      </c>
      <c r="T645" s="58">
        <v>0</v>
      </c>
      <c r="U645" s="132">
        <v>0</v>
      </c>
      <c r="V645" s="58">
        <v>0</v>
      </c>
      <c r="W645" s="58">
        <v>0</v>
      </c>
      <c r="X645" s="58">
        <v>0</v>
      </c>
      <c r="Y645" s="132">
        <v>0</v>
      </c>
      <c r="Z645" s="61">
        <v>0</v>
      </c>
      <c r="AA645" s="59">
        <v>0</v>
      </c>
      <c r="AB645" s="59">
        <v>0</v>
      </c>
      <c r="AC645" s="132">
        <v>0</v>
      </c>
      <c r="AD645" s="61">
        <v>0</v>
      </c>
      <c r="AE645" s="59">
        <v>0</v>
      </c>
      <c r="AF645" s="59">
        <v>0</v>
      </c>
      <c r="AG645" s="132">
        <v>0</v>
      </c>
      <c r="AH645" s="61">
        <v>0</v>
      </c>
      <c r="AI645" s="132">
        <v>0</v>
      </c>
      <c r="AJ645" s="64">
        <f>IFERROR(VLOOKUP($B645,STOCK!$A:$H,3,0)," ")</f>
        <v>0</v>
      </c>
      <c r="AK645" s="65">
        <f>IFERROR(VLOOKUP($B645,STOCK!$A:$H,4,0)," ")</f>
        <v>0</v>
      </c>
      <c r="AL645" s="65">
        <f>IFERROR(VLOOKUP($B645,STOCK!$A:$H,5,0)," ")</f>
        <v>0</v>
      </c>
      <c r="AM645" s="65">
        <f>IFERROR(VLOOKUP($B645,STOCK!$A:$H,6,0)," ")</f>
        <v>0</v>
      </c>
      <c r="AN645" s="65">
        <f>IFERROR(VLOOKUP($B645,STOCK!$A:$H,7,0)," ")</f>
        <v>0</v>
      </c>
      <c r="AO645" s="65">
        <f>IFERROR(VLOOKUP($B645,STOCK!$A:$H,8,0)," ")</f>
        <v>0</v>
      </c>
      <c r="AP645" s="62" t="str">
        <f t="shared" si="130"/>
        <v>Q</v>
      </c>
      <c r="AQ645" s="50" t="str">
        <f t="shared" si="131"/>
        <v>Q</v>
      </c>
      <c r="AR645" s="50" t="str">
        <f t="shared" si="132"/>
        <v>Q</v>
      </c>
      <c r="AS645" s="50" t="str">
        <f t="shared" si="133"/>
        <v>Q</v>
      </c>
      <c r="AT645" s="50" t="str">
        <f t="shared" si="134"/>
        <v>Q</v>
      </c>
      <c r="AU645" s="63" t="str">
        <f t="shared" ref="AU645:AU708" si="141">IF($AO645&lt;1,"Q",IF(AI645=0,"SV",IFERROR((AO645/$AI645*30),0)))</f>
        <v>Q</v>
      </c>
      <c r="AV645" s="67">
        <v>32003.999994999998</v>
      </c>
      <c r="AW645" s="133">
        <v>31545.6306</v>
      </c>
      <c r="AX645" s="49">
        <v>34900</v>
      </c>
      <c r="AY645" s="51">
        <f t="shared" si="135"/>
        <v>9.0488689084253338E-2</v>
      </c>
      <c r="AZ645" s="51">
        <f t="shared" si="136"/>
        <v>8.2979942836676271E-2</v>
      </c>
      <c r="BA645" s="49"/>
      <c r="BB645" s="52"/>
      <c r="BC645" s="51">
        <f t="shared" si="137"/>
        <v>-1</v>
      </c>
      <c r="BD645" s="51">
        <f t="shared" si="138"/>
        <v>0</v>
      </c>
      <c r="BE645" s="49"/>
      <c r="BF645" s="52"/>
      <c r="BG645" s="51">
        <f t="shared" si="139"/>
        <v>-1</v>
      </c>
      <c r="BH645" s="51">
        <f t="shared" si="140"/>
        <v>0</v>
      </c>
      <c r="BI645" s="282">
        <f t="shared" ref="BI645:BI708" si="142">+U645+Y645+AC645+AG645+AI645+Q645</f>
        <v>0</v>
      </c>
    </row>
    <row r="646" spans="1:61" hidden="1">
      <c r="A646" s="54" t="s">
        <v>151</v>
      </c>
      <c r="B646" s="55" t="s">
        <v>2172</v>
      </c>
      <c r="C646" s="55" t="s">
        <v>2173</v>
      </c>
      <c r="D646" s="44" t="s">
        <v>2174</v>
      </c>
      <c r="E646" s="56">
        <v>12</v>
      </c>
      <c r="F646" s="46" t="s">
        <v>5814</v>
      </c>
      <c r="G646" s="47" t="s">
        <v>5814</v>
      </c>
      <c r="H646" s="47" t="s">
        <v>6064</v>
      </c>
      <c r="I646" s="48" t="s">
        <v>6065</v>
      </c>
      <c r="J646" s="48" t="s">
        <v>6072</v>
      </c>
      <c r="K646" s="48" t="s">
        <v>6069</v>
      </c>
      <c r="L646" s="45">
        <v>87</v>
      </c>
      <c r="M646" s="47" t="s">
        <v>5819</v>
      </c>
      <c r="N646" s="60">
        <v>0</v>
      </c>
      <c r="O646" s="58">
        <v>0</v>
      </c>
      <c r="P646" s="58">
        <v>0</v>
      </c>
      <c r="Q646" s="132">
        <v>0</v>
      </c>
      <c r="R646" s="60">
        <v>0</v>
      </c>
      <c r="S646" s="58">
        <v>0</v>
      </c>
      <c r="T646" s="58">
        <v>0</v>
      </c>
      <c r="U646" s="132">
        <v>0</v>
      </c>
      <c r="V646" s="58">
        <v>0</v>
      </c>
      <c r="W646" s="58">
        <v>0</v>
      </c>
      <c r="X646" s="58">
        <v>0</v>
      </c>
      <c r="Y646" s="132">
        <v>0</v>
      </c>
      <c r="Z646" s="61">
        <v>0</v>
      </c>
      <c r="AA646" s="59">
        <v>0</v>
      </c>
      <c r="AB646" s="59">
        <v>0</v>
      </c>
      <c r="AC646" s="132">
        <v>0</v>
      </c>
      <c r="AD646" s="61">
        <v>0</v>
      </c>
      <c r="AE646" s="59">
        <v>0</v>
      </c>
      <c r="AF646" s="59">
        <v>0</v>
      </c>
      <c r="AG646" s="132">
        <v>0</v>
      </c>
      <c r="AH646" s="61">
        <v>0</v>
      </c>
      <c r="AI646" s="132">
        <v>0</v>
      </c>
      <c r="AJ646" s="64">
        <f>IFERROR(VLOOKUP($B646,STOCK!$A:$H,3,0)," ")</f>
        <v>0</v>
      </c>
      <c r="AK646" s="65">
        <f>IFERROR(VLOOKUP($B646,STOCK!$A:$H,4,0)," ")</f>
        <v>0</v>
      </c>
      <c r="AL646" s="65">
        <f>IFERROR(VLOOKUP($B646,STOCK!$A:$H,5,0)," ")</f>
        <v>0</v>
      </c>
      <c r="AM646" s="65">
        <f>IFERROR(VLOOKUP($B646,STOCK!$A:$H,6,0)," ")</f>
        <v>0</v>
      </c>
      <c r="AN646" s="65">
        <f>IFERROR(VLOOKUP($B646,STOCK!$A:$H,7,0)," ")</f>
        <v>0</v>
      </c>
      <c r="AO646" s="65">
        <f>IFERROR(VLOOKUP($B646,STOCK!$A:$H,8,0)," ")</f>
        <v>0</v>
      </c>
      <c r="AP646" s="62" t="str">
        <f t="shared" si="130"/>
        <v>Q</v>
      </c>
      <c r="AQ646" s="50" t="str">
        <f t="shared" si="131"/>
        <v>Q</v>
      </c>
      <c r="AR646" s="50" t="str">
        <f t="shared" si="132"/>
        <v>Q</v>
      </c>
      <c r="AS646" s="50" t="str">
        <f t="shared" si="133"/>
        <v>Q</v>
      </c>
      <c r="AT646" s="50" t="str">
        <f t="shared" si="134"/>
        <v>Q</v>
      </c>
      <c r="AU646" s="63" t="str">
        <f t="shared" si="141"/>
        <v>Q</v>
      </c>
      <c r="AV646" s="67">
        <v>28127.999999</v>
      </c>
      <c r="AW646" s="133">
        <v>27721.1682</v>
      </c>
      <c r="AX646" s="49">
        <v>31500</v>
      </c>
      <c r="AY646" s="51">
        <f t="shared" si="135"/>
        <v>0.11988054611489907</v>
      </c>
      <c r="AZ646" s="51">
        <f t="shared" si="136"/>
        <v>0.10704761907936509</v>
      </c>
      <c r="BA646" s="49">
        <v>0</v>
      </c>
      <c r="BB646" s="52">
        <v>0</v>
      </c>
      <c r="BC646" s="51">
        <f t="shared" si="137"/>
        <v>-1</v>
      </c>
      <c r="BD646" s="51">
        <f t="shared" si="138"/>
        <v>0</v>
      </c>
      <c r="BE646" s="49">
        <v>0</v>
      </c>
      <c r="BF646" s="52">
        <v>0</v>
      </c>
      <c r="BG646" s="51">
        <f t="shared" si="139"/>
        <v>-1</v>
      </c>
      <c r="BH646" s="51">
        <f t="shared" si="140"/>
        <v>0</v>
      </c>
      <c r="BI646" s="282">
        <f t="shared" si="142"/>
        <v>0</v>
      </c>
    </row>
    <row r="647" spans="1:61" hidden="1">
      <c r="A647" s="54" t="s">
        <v>151</v>
      </c>
      <c r="B647" s="55" t="s">
        <v>2175</v>
      </c>
      <c r="C647" s="55" t="s">
        <v>2176</v>
      </c>
      <c r="D647" s="44" t="s">
        <v>2177</v>
      </c>
      <c r="E647" s="56">
        <v>1</v>
      </c>
      <c r="F647" s="46" t="s">
        <v>5814</v>
      </c>
      <c r="G647" s="47" t="s">
        <v>5814</v>
      </c>
      <c r="H647" s="47" t="s">
        <v>6064</v>
      </c>
      <c r="I647" s="48" t="s">
        <v>6065</v>
      </c>
      <c r="J647" s="48" t="s">
        <v>6072</v>
      </c>
      <c r="K647" s="48" t="s">
        <v>6069</v>
      </c>
      <c r="L647" s="45">
        <v>87</v>
      </c>
      <c r="M647" s="47" t="s">
        <v>5819</v>
      </c>
      <c r="N647" s="60">
        <v>0</v>
      </c>
      <c r="O647" s="58">
        <v>0</v>
      </c>
      <c r="P647" s="58">
        <v>0</v>
      </c>
      <c r="Q647" s="132">
        <v>0</v>
      </c>
      <c r="R647" s="60">
        <v>0</v>
      </c>
      <c r="S647" s="58">
        <v>0</v>
      </c>
      <c r="T647" s="58">
        <v>0</v>
      </c>
      <c r="U647" s="132">
        <v>0</v>
      </c>
      <c r="V647" s="58">
        <v>0</v>
      </c>
      <c r="W647" s="58">
        <v>0</v>
      </c>
      <c r="X647" s="58">
        <v>0</v>
      </c>
      <c r="Y647" s="132">
        <v>0</v>
      </c>
      <c r="Z647" s="61">
        <v>0</v>
      </c>
      <c r="AA647" s="59">
        <v>0</v>
      </c>
      <c r="AB647" s="59">
        <v>0</v>
      </c>
      <c r="AC647" s="132">
        <v>0</v>
      </c>
      <c r="AD647" s="61">
        <v>0</v>
      </c>
      <c r="AE647" s="59">
        <v>0</v>
      </c>
      <c r="AF647" s="59">
        <v>0</v>
      </c>
      <c r="AG647" s="132">
        <v>0</v>
      </c>
      <c r="AH647" s="61">
        <v>0</v>
      </c>
      <c r="AI647" s="132">
        <v>0</v>
      </c>
      <c r="AJ647" s="64">
        <f>IFERROR(VLOOKUP($B647,STOCK!$A:$H,3,0)," ")</f>
        <v>0</v>
      </c>
      <c r="AK647" s="65">
        <f>IFERROR(VLOOKUP($B647,STOCK!$A:$H,4,0)," ")</f>
        <v>0</v>
      </c>
      <c r="AL647" s="65">
        <f>IFERROR(VLOOKUP($B647,STOCK!$A:$H,5,0)," ")</f>
        <v>0</v>
      </c>
      <c r="AM647" s="65">
        <f>IFERROR(VLOOKUP($B647,STOCK!$A:$H,6,0)," ")</f>
        <v>0</v>
      </c>
      <c r="AN647" s="65">
        <f>IFERROR(VLOOKUP($B647,STOCK!$A:$H,7,0)," ")</f>
        <v>0</v>
      </c>
      <c r="AO647" s="65">
        <f>IFERROR(VLOOKUP($B647,STOCK!$A:$H,8,0)," ")</f>
        <v>0</v>
      </c>
      <c r="AP647" s="62" t="str">
        <f t="shared" si="130"/>
        <v>Q</v>
      </c>
      <c r="AQ647" s="50" t="str">
        <f t="shared" si="131"/>
        <v>Q</v>
      </c>
      <c r="AR647" s="50" t="str">
        <f t="shared" si="132"/>
        <v>Q</v>
      </c>
      <c r="AS647" s="50" t="str">
        <f t="shared" si="133"/>
        <v>Q</v>
      </c>
      <c r="AT647" s="50" t="str">
        <f t="shared" si="134"/>
        <v>Q</v>
      </c>
      <c r="AU647" s="63" t="str">
        <f t="shared" si="141"/>
        <v>Q</v>
      </c>
      <c r="AV647" s="67">
        <v>35003.999997999999</v>
      </c>
      <c r="AW647" s="133">
        <v>34688.800080000001</v>
      </c>
      <c r="AX647" s="49">
        <v>37900</v>
      </c>
      <c r="AY647" s="51">
        <f t="shared" si="135"/>
        <v>8.2733401958789532E-2</v>
      </c>
      <c r="AZ647" s="51">
        <f t="shared" si="136"/>
        <v>7.6411609551451209E-2</v>
      </c>
      <c r="BA647" s="49"/>
      <c r="BB647" s="52"/>
      <c r="BC647" s="51">
        <f t="shared" si="137"/>
        <v>-1</v>
      </c>
      <c r="BD647" s="51">
        <f t="shared" si="138"/>
        <v>0</v>
      </c>
      <c r="BE647" s="49"/>
      <c r="BF647" s="52"/>
      <c r="BG647" s="51">
        <f t="shared" si="139"/>
        <v>-1</v>
      </c>
      <c r="BH647" s="51">
        <f t="shared" si="140"/>
        <v>0</v>
      </c>
      <c r="BI647" s="282">
        <f t="shared" si="142"/>
        <v>0</v>
      </c>
    </row>
    <row r="648" spans="1:61" hidden="1">
      <c r="A648" s="54" t="s">
        <v>150</v>
      </c>
      <c r="B648" s="55" t="s">
        <v>2178</v>
      </c>
      <c r="C648" s="55" t="s">
        <v>2179</v>
      </c>
      <c r="D648" s="44" t="s">
        <v>2180</v>
      </c>
      <c r="E648" s="56">
        <v>1</v>
      </c>
      <c r="F648" s="46" t="s">
        <v>5814</v>
      </c>
      <c r="G648" s="47" t="s">
        <v>5814</v>
      </c>
      <c r="H648" s="47" t="s">
        <v>6064</v>
      </c>
      <c r="I648" s="48" t="s">
        <v>6065</v>
      </c>
      <c r="J648" s="48" t="s">
        <v>6072</v>
      </c>
      <c r="K648" s="48" t="s">
        <v>6069</v>
      </c>
      <c r="L648" s="45">
        <v>87</v>
      </c>
      <c r="M648" s="47" t="s">
        <v>5819</v>
      </c>
      <c r="N648" s="60">
        <v>0</v>
      </c>
      <c r="O648" s="58">
        <v>46</v>
      </c>
      <c r="P648" s="58">
        <v>73</v>
      </c>
      <c r="Q648" s="132">
        <v>2</v>
      </c>
      <c r="R648" s="60">
        <v>0</v>
      </c>
      <c r="S648" s="58">
        <v>19</v>
      </c>
      <c r="T648" s="58">
        <v>21</v>
      </c>
      <c r="U648" s="132">
        <v>0</v>
      </c>
      <c r="V648" s="58">
        <v>0</v>
      </c>
      <c r="W648" s="58">
        <v>12</v>
      </c>
      <c r="X648" s="58">
        <v>8</v>
      </c>
      <c r="Y648" s="132">
        <v>0</v>
      </c>
      <c r="Z648" s="61">
        <v>0</v>
      </c>
      <c r="AA648" s="59">
        <v>39</v>
      </c>
      <c r="AB648" s="59">
        <v>0</v>
      </c>
      <c r="AC648" s="132">
        <v>0</v>
      </c>
      <c r="AD648" s="61">
        <v>0</v>
      </c>
      <c r="AE648" s="59">
        <v>0</v>
      </c>
      <c r="AF648" s="59">
        <v>20</v>
      </c>
      <c r="AG648" s="132">
        <v>0</v>
      </c>
      <c r="AH648" s="61">
        <v>0</v>
      </c>
      <c r="AI648" s="132">
        <v>0</v>
      </c>
      <c r="AJ648" s="64">
        <f>IFERROR(VLOOKUP($B648,STOCK!$A:$H,3,0)," ")</f>
        <v>-59</v>
      </c>
      <c r="AK648" s="65">
        <f>IFERROR(VLOOKUP($B648,STOCK!$A:$H,4,0)," ")</f>
        <v>0</v>
      </c>
      <c r="AL648" s="65">
        <f>IFERROR(VLOOKUP($B648,STOCK!$A:$H,5,0)," ")</f>
        <v>0</v>
      </c>
      <c r="AM648" s="65">
        <f>IFERROR(VLOOKUP($B648,STOCK!$A:$H,6,0)," ")</f>
        <v>0</v>
      </c>
      <c r="AN648" s="65">
        <f>IFERROR(VLOOKUP($B648,STOCK!$A:$H,7,0)," ")</f>
        <v>0</v>
      </c>
      <c r="AO648" s="65">
        <f>IFERROR(VLOOKUP($B648,STOCK!$A:$H,8,0)," ")</f>
        <v>0</v>
      </c>
      <c r="AP648" s="62" t="str">
        <f t="shared" si="130"/>
        <v>Q</v>
      </c>
      <c r="AQ648" s="50" t="str">
        <f t="shared" si="131"/>
        <v>Q</v>
      </c>
      <c r="AR648" s="50" t="str">
        <f t="shared" si="132"/>
        <v>Q</v>
      </c>
      <c r="AS648" s="50" t="str">
        <f t="shared" si="133"/>
        <v>Q</v>
      </c>
      <c r="AT648" s="50" t="str">
        <f t="shared" si="134"/>
        <v>Q</v>
      </c>
      <c r="AU648" s="63" t="str">
        <f t="shared" si="141"/>
        <v>Q</v>
      </c>
      <c r="AV648" s="67">
        <v>28195</v>
      </c>
      <c r="AW648" s="133">
        <v>28193.800029999999</v>
      </c>
      <c r="AX648" s="49">
        <v>31500</v>
      </c>
      <c r="AY648" s="51">
        <f t="shared" si="135"/>
        <v>0.11721936513566233</v>
      </c>
      <c r="AZ648" s="51">
        <f t="shared" si="136"/>
        <v>0.10492063492063491</v>
      </c>
      <c r="BA648" s="49">
        <v>30900</v>
      </c>
      <c r="BB648" s="52">
        <v>3</v>
      </c>
      <c r="BC648" s="51">
        <f t="shared" si="137"/>
        <v>9.5938996275935384E-2</v>
      </c>
      <c r="BD648" s="51">
        <f t="shared" si="138"/>
        <v>8.7540453074433658E-2</v>
      </c>
      <c r="BE648" s="49">
        <v>0</v>
      </c>
      <c r="BF648" s="52">
        <v>0</v>
      </c>
      <c r="BG648" s="51">
        <f t="shared" si="139"/>
        <v>-1</v>
      </c>
      <c r="BH648" s="51">
        <f t="shared" si="140"/>
        <v>0</v>
      </c>
      <c r="BI648" s="282">
        <f t="shared" si="142"/>
        <v>2</v>
      </c>
    </row>
    <row r="649" spans="1:61" hidden="1">
      <c r="A649" s="54" t="s">
        <v>150</v>
      </c>
      <c r="B649" s="55" t="s">
        <v>2181</v>
      </c>
      <c r="C649" s="55" t="s">
        <v>2182</v>
      </c>
      <c r="D649" s="44" t="s">
        <v>2183</v>
      </c>
      <c r="E649" s="56">
        <v>1</v>
      </c>
      <c r="F649" s="46" t="s">
        <v>5814</v>
      </c>
      <c r="G649" s="47" t="s">
        <v>5814</v>
      </c>
      <c r="H649" s="47" t="s">
        <v>6064</v>
      </c>
      <c r="I649" s="48" t="s">
        <v>6065</v>
      </c>
      <c r="J649" s="48" t="s">
        <v>6072</v>
      </c>
      <c r="K649" s="48" t="s">
        <v>6069</v>
      </c>
      <c r="L649" s="45">
        <v>87</v>
      </c>
      <c r="M649" s="47" t="s">
        <v>5819</v>
      </c>
      <c r="N649" s="60">
        <v>0</v>
      </c>
      <c r="O649" s="58">
        <v>78</v>
      </c>
      <c r="P649" s="58">
        <v>220</v>
      </c>
      <c r="Q649" s="132">
        <v>393</v>
      </c>
      <c r="R649" s="60">
        <v>0</v>
      </c>
      <c r="S649" s="58">
        <v>0</v>
      </c>
      <c r="T649" s="58">
        <v>119</v>
      </c>
      <c r="U649" s="132">
        <v>214</v>
      </c>
      <c r="V649" s="58">
        <v>0</v>
      </c>
      <c r="W649" s="58">
        <v>80</v>
      </c>
      <c r="X649" s="58">
        <v>208</v>
      </c>
      <c r="Y649" s="132">
        <v>211</v>
      </c>
      <c r="Z649" s="61">
        <v>0</v>
      </c>
      <c r="AA649" s="59">
        <v>76</v>
      </c>
      <c r="AB649" s="59">
        <v>165</v>
      </c>
      <c r="AC649" s="132">
        <v>192</v>
      </c>
      <c r="AD649" s="61">
        <v>0</v>
      </c>
      <c r="AE649" s="59">
        <v>171</v>
      </c>
      <c r="AF649" s="59">
        <v>482</v>
      </c>
      <c r="AG649" s="132">
        <v>600</v>
      </c>
      <c r="AH649" s="61">
        <v>25</v>
      </c>
      <c r="AI649" s="132">
        <v>89</v>
      </c>
      <c r="AJ649" s="64">
        <f>IFERROR(VLOOKUP($B649,STOCK!$A:$H,3,0)," ")</f>
        <v>351</v>
      </c>
      <c r="AK649" s="65">
        <f>IFERROR(VLOOKUP($B649,STOCK!$A:$H,4,0)," ")</f>
        <v>141</v>
      </c>
      <c r="AL649" s="65">
        <f>IFERROR(VLOOKUP($B649,STOCK!$A:$H,5,0)," ")</f>
        <v>327</v>
      </c>
      <c r="AM649" s="65">
        <f>IFERROR(VLOOKUP($B649,STOCK!$A:$H,6,0)," ")</f>
        <v>312</v>
      </c>
      <c r="AN649" s="65">
        <f>IFERROR(VLOOKUP($B649,STOCK!$A:$H,7,0)," ")</f>
        <v>778</v>
      </c>
      <c r="AO649" s="65">
        <f>IFERROR(VLOOKUP($B649,STOCK!$A:$H,8,0)," ")</f>
        <v>424</v>
      </c>
      <c r="AP649" s="62">
        <f t="shared" si="130"/>
        <v>26.793893129770993</v>
      </c>
      <c r="AQ649" s="50">
        <f t="shared" si="131"/>
        <v>19.766355140186917</v>
      </c>
      <c r="AR649" s="50">
        <f t="shared" si="132"/>
        <v>46.492890995260659</v>
      </c>
      <c r="AS649" s="50">
        <f t="shared" si="133"/>
        <v>48.75</v>
      </c>
      <c r="AT649" s="50">
        <f t="shared" si="134"/>
        <v>38.9</v>
      </c>
      <c r="AU649" s="63">
        <f t="shared" si="141"/>
        <v>142.92134831460675</v>
      </c>
      <c r="AV649" s="67">
        <v>35000</v>
      </c>
      <c r="AW649" s="133">
        <v>34999.197310000003</v>
      </c>
      <c r="AX649" s="49">
        <v>37900</v>
      </c>
      <c r="AY649" s="51">
        <f t="shared" si="135"/>
        <v>8.2857142857142962E-2</v>
      </c>
      <c r="AZ649" s="51">
        <f t="shared" si="136"/>
        <v>7.6517150395778361E-2</v>
      </c>
      <c r="BA649" s="49">
        <v>0</v>
      </c>
      <c r="BB649" s="52">
        <v>0</v>
      </c>
      <c r="BC649" s="51">
        <f t="shared" si="137"/>
        <v>-1</v>
      </c>
      <c r="BD649" s="51">
        <f t="shared" si="138"/>
        <v>0</v>
      </c>
      <c r="BE649" s="49">
        <v>0</v>
      </c>
      <c r="BF649" s="52">
        <v>0</v>
      </c>
      <c r="BG649" s="51">
        <f t="shared" si="139"/>
        <v>-1</v>
      </c>
      <c r="BH649" s="51">
        <f t="shared" si="140"/>
        <v>0</v>
      </c>
      <c r="BI649" s="282">
        <f t="shared" si="142"/>
        <v>1699</v>
      </c>
    </row>
    <row r="650" spans="1:61" hidden="1">
      <c r="A650" s="54" t="s">
        <v>150</v>
      </c>
      <c r="B650" s="55" t="s">
        <v>2184</v>
      </c>
      <c r="C650" s="55" t="s">
        <v>2185</v>
      </c>
      <c r="D650" s="44" t="s">
        <v>2186</v>
      </c>
      <c r="E650" s="56">
        <v>1</v>
      </c>
      <c r="F650" s="46" t="s">
        <v>5814</v>
      </c>
      <c r="G650" s="47" t="s">
        <v>5814</v>
      </c>
      <c r="H650" s="47" t="s">
        <v>6064</v>
      </c>
      <c r="I650" s="48" t="s">
        <v>6065</v>
      </c>
      <c r="J650" s="48" t="s">
        <v>6072</v>
      </c>
      <c r="K650" s="48" t="s">
        <v>6069</v>
      </c>
      <c r="L650" s="45">
        <v>87</v>
      </c>
      <c r="M650" s="47" t="s">
        <v>5819</v>
      </c>
      <c r="N650" s="60">
        <v>0</v>
      </c>
      <c r="O650" s="58">
        <v>0</v>
      </c>
      <c r="P650" s="58">
        <v>54</v>
      </c>
      <c r="Q650" s="132">
        <v>203</v>
      </c>
      <c r="R650" s="60">
        <v>0</v>
      </c>
      <c r="S650" s="58">
        <v>0</v>
      </c>
      <c r="T650" s="58">
        <v>0</v>
      </c>
      <c r="U650" s="132">
        <v>49</v>
      </c>
      <c r="V650" s="58">
        <v>0</v>
      </c>
      <c r="W650" s="58">
        <v>0</v>
      </c>
      <c r="X650" s="58">
        <v>0</v>
      </c>
      <c r="Y650" s="132">
        <v>11</v>
      </c>
      <c r="Z650" s="61">
        <v>0</v>
      </c>
      <c r="AA650" s="59">
        <v>0</v>
      </c>
      <c r="AB650" s="59">
        <v>0</v>
      </c>
      <c r="AC650" s="132">
        <v>1</v>
      </c>
      <c r="AD650" s="61">
        <v>0</v>
      </c>
      <c r="AE650" s="59">
        <v>0</v>
      </c>
      <c r="AF650" s="59">
        <v>0</v>
      </c>
      <c r="AG650" s="132">
        <v>24</v>
      </c>
      <c r="AH650" s="61">
        <v>0</v>
      </c>
      <c r="AI650" s="132">
        <v>0</v>
      </c>
      <c r="AJ650" s="64">
        <f>IFERROR(VLOOKUP($B650,STOCK!$A:$H,3,0)," ")</f>
        <v>187</v>
      </c>
      <c r="AK650" s="65">
        <f>IFERROR(VLOOKUP($B650,STOCK!$A:$H,4,0)," ")</f>
        <v>42</v>
      </c>
      <c r="AL650" s="65">
        <f>IFERROR(VLOOKUP($B650,STOCK!$A:$H,5,0)," ")</f>
        <v>113</v>
      </c>
      <c r="AM650" s="65">
        <f>IFERROR(VLOOKUP($B650,STOCK!$A:$H,6,0)," ")</f>
        <v>240</v>
      </c>
      <c r="AN650" s="65">
        <f>IFERROR(VLOOKUP($B650,STOCK!$A:$H,7,0)," ")</f>
        <v>224</v>
      </c>
      <c r="AO650" s="65">
        <f>IFERROR(VLOOKUP($B650,STOCK!$A:$H,8,0)," ")</f>
        <v>120</v>
      </c>
      <c r="AP650" s="62">
        <f t="shared" si="130"/>
        <v>27.635467980295566</v>
      </c>
      <c r="AQ650" s="50">
        <f t="shared" si="131"/>
        <v>25.714285714285712</v>
      </c>
      <c r="AR650" s="50">
        <f t="shared" si="132"/>
        <v>308.18181818181819</v>
      </c>
      <c r="AS650" s="50">
        <f t="shared" si="133"/>
        <v>7200</v>
      </c>
      <c r="AT650" s="50">
        <f t="shared" si="134"/>
        <v>280</v>
      </c>
      <c r="AU650" s="63" t="str">
        <f t="shared" si="141"/>
        <v>SV</v>
      </c>
      <c r="AV650" s="67">
        <v>32009</v>
      </c>
      <c r="AW650" s="133">
        <v>32009.850399999999</v>
      </c>
      <c r="AX650" s="49">
        <v>34900</v>
      </c>
      <c r="AY650" s="51">
        <f t="shared" si="135"/>
        <v>9.0318347964635004E-2</v>
      </c>
      <c r="AZ650" s="51">
        <f t="shared" si="136"/>
        <v>8.283667621776504E-2</v>
      </c>
      <c r="BA650" s="49"/>
      <c r="BB650" s="52"/>
      <c r="BC650" s="51">
        <f t="shared" si="137"/>
        <v>-1</v>
      </c>
      <c r="BD650" s="51">
        <f t="shared" si="138"/>
        <v>0</v>
      </c>
      <c r="BE650" s="49"/>
      <c r="BF650" s="52"/>
      <c r="BG650" s="51">
        <f t="shared" si="139"/>
        <v>-1</v>
      </c>
      <c r="BH650" s="51">
        <f t="shared" si="140"/>
        <v>0</v>
      </c>
      <c r="BI650" s="282">
        <f t="shared" si="142"/>
        <v>288</v>
      </c>
    </row>
    <row r="651" spans="1:61" hidden="1">
      <c r="A651" s="54" t="s">
        <v>150</v>
      </c>
      <c r="B651" s="55" t="s">
        <v>2187</v>
      </c>
      <c r="C651" s="55" t="s">
        <v>2188</v>
      </c>
      <c r="D651" s="44" t="s">
        <v>2189</v>
      </c>
      <c r="E651" s="56">
        <v>1</v>
      </c>
      <c r="F651" s="46" t="s">
        <v>5814</v>
      </c>
      <c r="G651" s="47" t="s">
        <v>5814</v>
      </c>
      <c r="H651" s="47" t="s">
        <v>6064</v>
      </c>
      <c r="I651" s="48" t="s">
        <v>6065</v>
      </c>
      <c r="J651" s="48" t="s">
        <v>6072</v>
      </c>
      <c r="K651" s="48" t="s">
        <v>6069</v>
      </c>
      <c r="L651" s="45">
        <v>87</v>
      </c>
      <c r="M651" s="47" t="s">
        <v>5819</v>
      </c>
      <c r="N651" s="60">
        <v>4395</v>
      </c>
      <c r="O651" s="58">
        <v>4486</v>
      </c>
      <c r="P651" s="58">
        <v>3590</v>
      </c>
      <c r="Q651" s="132">
        <v>2488</v>
      </c>
      <c r="R651" s="60">
        <v>5462</v>
      </c>
      <c r="S651" s="58">
        <v>5785</v>
      </c>
      <c r="T651" s="58">
        <v>4043</v>
      </c>
      <c r="U651" s="132">
        <v>3822</v>
      </c>
      <c r="V651" s="58">
        <v>1456</v>
      </c>
      <c r="W651" s="58">
        <v>1542</v>
      </c>
      <c r="X651" s="58">
        <v>684</v>
      </c>
      <c r="Y651" s="132">
        <v>668</v>
      </c>
      <c r="Z651" s="61">
        <v>2827</v>
      </c>
      <c r="AA651" s="59">
        <v>3573</v>
      </c>
      <c r="AB651" s="59">
        <v>1747</v>
      </c>
      <c r="AC651" s="132">
        <v>1982</v>
      </c>
      <c r="AD651" s="61">
        <v>2681</v>
      </c>
      <c r="AE651" s="59">
        <v>5020</v>
      </c>
      <c r="AF651" s="59">
        <v>3159</v>
      </c>
      <c r="AG651" s="132">
        <v>2709</v>
      </c>
      <c r="AH651" s="61">
        <v>0</v>
      </c>
      <c r="AI651" s="132">
        <v>150</v>
      </c>
      <c r="AJ651" s="64">
        <f>IFERROR(VLOOKUP($B651,STOCK!$A:$H,3,0)," ")</f>
        <v>3807</v>
      </c>
      <c r="AK651" s="65">
        <f>IFERROR(VLOOKUP($B651,STOCK!$A:$H,4,0)," ")</f>
        <v>3366</v>
      </c>
      <c r="AL651" s="65">
        <f>IFERROR(VLOOKUP($B651,STOCK!$A:$H,5,0)," ")</f>
        <v>1427</v>
      </c>
      <c r="AM651" s="65">
        <f>IFERROR(VLOOKUP($B651,STOCK!$A:$H,6,0)," ")</f>
        <v>3645</v>
      </c>
      <c r="AN651" s="65">
        <f>IFERROR(VLOOKUP($B651,STOCK!$A:$H,7,0)," ")</f>
        <v>4176</v>
      </c>
      <c r="AO651" s="65">
        <f>IFERROR(VLOOKUP($B651,STOCK!$A:$H,8,0)," ")</f>
        <v>2328</v>
      </c>
      <c r="AP651" s="62">
        <f t="shared" si="130"/>
        <v>45.904340836012864</v>
      </c>
      <c r="AQ651" s="50">
        <f t="shared" si="131"/>
        <v>26.42072213500785</v>
      </c>
      <c r="AR651" s="50">
        <f t="shared" si="132"/>
        <v>64.08682634730539</v>
      </c>
      <c r="AS651" s="50">
        <f t="shared" si="133"/>
        <v>55.1715438950555</v>
      </c>
      <c r="AT651" s="50">
        <f t="shared" si="134"/>
        <v>46.245847176079735</v>
      </c>
      <c r="AU651" s="63">
        <f t="shared" si="141"/>
        <v>465.59999999999997</v>
      </c>
      <c r="AV651" s="67">
        <v>2667</v>
      </c>
      <c r="AW651" s="133">
        <v>2628.8025499999999</v>
      </c>
      <c r="AX651" s="49">
        <v>2950</v>
      </c>
      <c r="AY651" s="51">
        <f t="shared" si="135"/>
        <v>0.10611173603299595</v>
      </c>
      <c r="AZ651" s="51">
        <f t="shared" si="136"/>
        <v>9.5932203389830509E-2</v>
      </c>
      <c r="BA651" s="49">
        <v>2908.3333299999999</v>
      </c>
      <c r="BB651" s="52">
        <v>12</v>
      </c>
      <c r="BC651" s="51">
        <f t="shared" si="137"/>
        <v>9.0488687664042056E-2</v>
      </c>
      <c r="BD651" s="51">
        <f t="shared" si="138"/>
        <v>8.297994164238387E-2</v>
      </c>
      <c r="BE651" s="49">
        <v>0</v>
      </c>
      <c r="BF651" s="52">
        <v>0</v>
      </c>
      <c r="BG651" s="51">
        <f t="shared" si="139"/>
        <v>-1</v>
      </c>
      <c r="BH651" s="51">
        <f t="shared" si="140"/>
        <v>0</v>
      </c>
      <c r="BI651" s="282">
        <f t="shared" si="142"/>
        <v>11819</v>
      </c>
    </row>
    <row r="652" spans="1:61" hidden="1">
      <c r="A652" s="54" t="s">
        <v>150</v>
      </c>
      <c r="B652" s="55" t="s">
        <v>2190</v>
      </c>
      <c r="C652" s="55" t="s">
        <v>2191</v>
      </c>
      <c r="D652" s="44" t="s">
        <v>2192</v>
      </c>
      <c r="E652" s="56">
        <v>1</v>
      </c>
      <c r="F652" s="46" t="s">
        <v>5814</v>
      </c>
      <c r="G652" s="47" t="s">
        <v>5814</v>
      </c>
      <c r="H652" s="47" t="s">
        <v>6064</v>
      </c>
      <c r="I652" s="48" t="s">
        <v>6065</v>
      </c>
      <c r="J652" s="48" t="s">
        <v>6072</v>
      </c>
      <c r="K652" s="48" t="s">
        <v>6069</v>
      </c>
      <c r="L652" s="45">
        <v>87</v>
      </c>
      <c r="M652" s="47" t="s">
        <v>5819</v>
      </c>
      <c r="N652" s="60">
        <v>1919</v>
      </c>
      <c r="O652" s="58">
        <v>1508</v>
      </c>
      <c r="P652" s="58">
        <v>527</v>
      </c>
      <c r="Q652" s="132">
        <v>569</v>
      </c>
      <c r="R652" s="60">
        <v>2955</v>
      </c>
      <c r="S652" s="58">
        <v>2421</v>
      </c>
      <c r="T652" s="58">
        <v>1803</v>
      </c>
      <c r="U652" s="132">
        <v>1767</v>
      </c>
      <c r="V652" s="58">
        <v>1048</v>
      </c>
      <c r="W652" s="58">
        <v>805</v>
      </c>
      <c r="X652" s="58">
        <v>590</v>
      </c>
      <c r="Y652" s="132">
        <v>494</v>
      </c>
      <c r="Z652" s="61">
        <v>1254</v>
      </c>
      <c r="AA652" s="59">
        <v>1261</v>
      </c>
      <c r="AB652" s="59">
        <v>356</v>
      </c>
      <c r="AC652" s="132">
        <v>427</v>
      </c>
      <c r="AD652" s="61">
        <v>1707</v>
      </c>
      <c r="AE652" s="59">
        <v>1833</v>
      </c>
      <c r="AF652" s="59">
        <v>815</v>
      </c>
      <c r="AG652" s="132">
        <v>832</v>
      </c>
      <c r="AH652" s="61">
        <v>0</v>
      </c>
      <c r="AI652" s="132">
        <v>36</v>
      </c>
      <c r="AJ652" s="64">
        <f>IFERROR(VLOOKUP($B652,STOCK!$A:$H,3,0)," ")</f>
        <v>925</v>
      </c>
      <c r="AK652" s="65">
        <f>IFERROR(VLOOKUP($B652,STOCK!$A:$H,4,0)," ")</f>
        <v>2100</v>
      </c>
      <c r="AL652" s="65">
        <f>IFERROR(VLOOKUP($B652,STOCK!$A:$H,5,0)," ")</f>
        <v>748</v>
      </c>
      <c r="AM652" s="65">
        <f>IFERROR(VLOOKUP($B652,STOCK!$A:$H,6,0)," ")</f>
        <v>799</v>
      </c>
      <c r="AN652" s="65">
        <f>IFERROR(VLOOKUP($B652,STOCK!$A:$H,7,0)," ")</f>
        <v>1124</v>
      </c>
      <c r="AO652" s="65">
        <f>IFERROR(VLOOKUP($B652,STOCK!$A:$H,8,0)," ")</f>
        <v>1200</v>
      </c>
      <c r="AP652" s="62">
        <f t="shared" si="130"/>
        <v>48.769771528998241</v>
      </c>
      <c r="AQ652" s="50">
        <f t="shared" si="131"/>
        <v>35.653650254668925</v>
      </c>
      <c r="AR652" s="50">
        <f t="shared" si="132"/>
        <v>45.425101214574902</v>
      </c>
      <c r="AS652" s="50">
        <f t="shared" si="133"/>
        <v>56.135831381733027</v>
      </c>
      <c r="AT652" s="50">
        <f t="shared" si="134"/>
        <v>40.528846153846153</v>
      </c>
      <c r="AU652" s="63">
        <f t="shared" si="141"/>
        <v>1000.0000000000001</v>
      </c>
      <c r="AV652" s="67">
        <v>2344.1666599999999</v>
      </c>
      <c r="AW652" s="133">
        <v>2310.09735</v>
      </c>
      <c r="AX652" s="49">
        <v>2750</v>
      </c>
      <c r="AY652" s="51">
        <f t="shared" si="135"/>
        <v>0.1731247811535721</v>
      </c>
      <c r="AZ652" s="51">
        <f t="shared" si="136"/>
        <v>0.14757576000000006</v>
      </c>
      <c r="BA652" s="49">
        <v>2625</v>
      </c>
      <c r="BB652" s="52">
        <v>12</v>
      </c>
      <c r="BC652" s="51">
        <f t="shared" si="137"/>
        <v>0.11980092746477333</v>
      </c>
      <c r="BD652" s="51">
        <f t="shared" si="138"/>
        <v>0.10698412952380958</v>
      </c>
      <c r="BE652" s="49">
        <v>0</v>
      </c>
      <c r="BF652" s="52">
        <v>0</v>
      </c>
      <c r="BG652" s="51">
        <f t="shared" si="139"/>
        <v>-1</v>
      </c>
      <c r="BH652" s="51">
        <f t="shared" si="140"/>
        <v>0</v>
      </c>
      <c r="BI652" s="282">
        <f t="shared" si="142"/>
        <v>4125</v>
      </c>
    </row>
    <row r="653" spans="1:61" hidden="1">
      <c r="A653" s="54" t="s">
        <v>150</v>
      </c>
      <c r="B653" s="55" t="s">
        <v>2193</v>
      </c>
      <c r="C653" s="55" t="s">
        <v>2194</v>
      </c>
      <c r="D653" s="44" t="s">
        <v>2195</v>
      </c>
      <c r="E653" s="56">
        <v>12</v>
      </c>
      <c r="F653" s="46" t="s">
        <v>5814</v>
      </c>
      <c r="G653" s="47" t="s">
        <v>5814</v>
      </c>
      <c r="H653" s="47" t="s">
        <v>6064</v>
      </c>
      <c r="I653" s="48" t="s">
        <v>6065</v>
      </c>
      <c r="J653" s="48" t="s">
        <v>6072</v>
      </c>
      <c r="K653" s="48" t="s">
        <v>6069</v>
      </c>
      <c r="L653" s="45">
        <v>87</v>
      </c>
      <c r="M653" s="47" t="s">
        <v>5819</v>
      </c>
      <c r="N653" s="60">
        <v>276</v>
      </c>
      <c r="O653" s="58">
        <v>974</v>
      </c>
      <c r="P653" s="58">
        <v>14</v>
      </c>
      <c r="Q653" s="132">
        <v>116</v>
      </c>
      <c r="R653" s="60">
        <v>0</v>
      </c>
      <c r="S653" s="58">
        <v>960</v>
      </c>
      <c r="T653" s="58">
        <v>2648</v>
      </c>
      <c r="U653" s="132">
        <v>2012</v>
      </c>
      <c r="V653" s="58">
        <v>930</v>
      </c>
      <c r="W653" s="58">
        <v>1853</v>
      </c>
      <c r="X653" s="58">
        <v>498</v>
      </c>
      <c r="Y653" s="132">
        <v>928</v>
      </c>
      <c r="Z653" s="61">
        <v>896</v>
      </c>
      <c r="AA653" s="59">
        <v>1859</v>
      </c>
      <c r="AB653" s="59">
        <v>885</v>
      </c>
      <c r="AC653" s="132">
        <v>1061</v>
      </c>
      <c r="AD653" s="61">
        <v>2145</v>
      </c>
      <c r="AE653" s="59">
        <v>3473</v>
      </c>
      <c r="AF653" s="59">
        <v>446</v>
      </c>
      <c r="AG653" s="132">
        <v>508</v>
      </c>
      <c r="AH653" s="61">
        <v>24</v>
      </c>
      <c r="AI653" s="132">
        <v>36</v>
      </c>
      <c r="AJ653" s="64">
        <f>IFERROR(VLOOKUP($B653,STOCK!$A:$H,3,0)," ")</f>
        <v>250</v>
      </c>
      <c r="AK653" s="65">
        <f>IFERROR(VLOOKUP($B653,STOCK!$A:$H,4,0)," ")</f>
        <v>3319</v>
      </c>
      <c r="AL653" s="65">
        <f>IFERROR(VLOOKUP($B653,STOCK!$A:$H,5,0)," ")</f>
        <v>577</v>
      </c>
      <c r="AM653" s="65">
        <f>IFERROR(VLOOKUP($B653,STOCK!$A:$H,6,0)," ")</f>
        <v>18</v>
      </c>
      <c r="AN653" s="65">
        <f>IFERROR(VLOOKUP($B653,STOCK!$A:$H,7,0)," ")</f>
        <v>1766</v>
      </c>
      <c r="AO653" s="65">
        <f>IFERROR(VLOOKUP($B653,STOCK!$A:$H,8,0)," ")</f>
        <v>2376</v>
      </c>
      <c r="AP653" s="62">
        <f t="shared" si="130"/>
        <v>64.65517241379311</v>
      </c>
      <c r="AQ653" s="50">
        <f t="shared" si="131"/>
        <v>49.488071570576544</v>
      </c>
      <c r="AR653" s="50">
        <f t="shared" si="132"/>
        <v>18.653017241379313</v>
      </c>
      <c r="AS653" s="50">
        <f t="shared" si="133"/>
        <v>0.50895381715362864</v>
      </c>
      <c r="AT653" s="50">
        <f t="shared" si="134"/>
        <v>104.29133858267717</v>
      </c>
      <c r="AU653" s="63">
        <f t="shared" si="141"/>
        <v>1980</v>
      </c>
      <c r="AV653" s="67">
        <v>2916.6000600000002</v>
      </c>
      <c r="AW653" s="133">
        <v>2890.7333400000002</v>
      </c>
      <c r="AX653" s="49">
        <v>3250</v>
      </c>
      <c r="AY653" s="51">
        <f t="shared" si="135"/>
        <v>0.1143111613321437</v>
      </c>
      <c r="AZ653" s="51">
        <f t="shared" si="136"/>
        <v>0.10258459692307685</v>
      </c>
      <c r="BA653" s="49">
        <v>3158.3333299999999</v>
      </c>
      <c r="BB653" s="52">
        <v>12</v>
      </c>
      <c r="BC653" s="51">
        <f t="shared" si="137"/>
        <v>8.288187102348199E-2</v>
      </c>
      <c r="BD653" s="51">
        <f t="shared" si="138"/>
        <v>7.6538238603206493E-2</v>
      </c>
      <c r="BE653" s="49">
        <v>0</v>
      </c>
      <c r="BF653" s="52">
        <v>0</v>
      </c>
      <c r="BG653" s="51">
        <f t="shared" si="139"/>
        <v>-1</v>
      </c>
      <c r="BH653" s="51">
        <f t="shared" si="140"/>
        <v>0</v>
      </c>
      <c r="BI653" s="282">
        <f t="shared" si="142"/>
        <v>4661</v>
      </c>
    </row>
    <row r="654" spans="1:61" hidden="1">
      <c r="A654" s="54" t="s">
        <v>151</v>
      </c>
      <c r="B654" s="55" t="s">
        <v>2196</v>
      </c>
      <c r="C654" s="55" t="s">
        <v>2197</v>
      </c>
      <c r="D654" s="44" t="s">
        <v>2198</v>
      </c>
      <c r="E654" s="56">
        <v>12</v>
      </c>
      <c r="F654" s="46" t="s">
        <v>5814</v>
      </c>
      <c r="G654" s="47" t="s">
        <v>5814</v>
      </c>
      <c r="H654" s="47" t="s">
        <v>6064</v>
      </c>
      <c r="I654" s="48" t="s">
        <v>6065</v>
      </c>
      <c r="J654" s="48" t="s">
        <v>6072</v>
      </c>
      <c r="K654" s="48" t="s">
        <v>6083</v>
      </c>
      <c r="L654" s="45">
        <v>60</v>
      </c>
      <c r="M654" s="47" t="s">
        <v>5998</v>
      </c>
      <c r="N654" s="60">
        <v>0</v>
      </c>
      <c r="O654" s="58">
        <v>0</v>
      </c>
      <c r="P654" s="58">
        <v>0</v>
      </c>
      <c r="Q654" s="132">
        <v>0</v>
      </c>
      <c r="R654" s="60">
        <v>0</v>
      </c>
      <c r="S654" s="58">
        <v>0</v>
      </c>
      <c r="T654" s="58">
        <v>0</v>
      </c>
      <c r="U654" s="132">
        <v>0</v>
      </c>
      <c r="V654" s="58">
        <v>0</v>
      </c>
      <c r="W654" s="58">
        <v>0</v>
      </c>
      <c r="X654" s="58">
        <v>0</v>
      </c>
      <c r="Y654" s="132">
        <v>0</v>
      </c>
      <c r="Z654" s="61">
        <v>0</v>
      </c>
      <c r="AA654" s="59">
        <v>0</v>
      </c>
      <c r="AB654" s="59">
        <v>0</v>
      </c>
      <c r="AC654" s="132">
        <v>0</v>
      </c>
      <c r="AD654" s="61">
        <v>0</v>
      </c>
      <c r="AE654" s="59">
        <v>0</v>
      </c>
      <c r="AF654" s="59">
        <v>0</v>
      </c>
      <c r="AG654" s="132">
        <v>0</v>
      </c>
      <c r="AH654" s="61">
        <v>0</v>
      </c>
      <c r="AI654" s="132">
        <v>0</v>
      </c>
      <c r="AJ654" s="64">
        <f>IFERROR(VLOOKUP($B654,STOCK!$A:$H,3,0)," ")</f>
        <v>0</v>
      </c>
      <c r="AK654" s="65">
        <f>IFERROR(VLOOKUP($B654,STOCK!$A:$H,4,0)," ")</f>
        <v>0</v>
      </c>
      <c r="AL654" s="65">
        <f>IFERROR(VLOOKUP($B654,STOCK!$A:$H,5,0)," ")</f>
        <v>0</v>
      </c>
      <c r="AM654" s="65">
        <f>IFERROR(VLOOKUP($B654,STOCK!$A:$H,6,0)," ")</f>
        <v>0</v>
      </c>
      <c r="AN654" s="65">
        <f>IFERROR(VLOOKUP($B654,STOCK!$A:$H,7,0)," ")</f>
        <v>0</v>
      </c>
      <c r="AO654" s="65">
        <f>IFERROR(VLOOKUP($B654,STOCK!$A:$H,8,0)," ")</f>
        <v>0</v>
      </c>
      <c r="AP654" s="62" t="str">
        <f t="shared" si="130"/>
        <v>Q</v>
      </c>
      <c r="AQ654" s="50" t="str">
        <f t="shared" si="131"/>
        <v>Q</v>
      </c>
      <c r="AR654" s="50" t="str">
        <f t="shared" si="132"/>
        <v>Q</v>
      </c>
      <c r="AS654" s="50" t="str">
        <f t="shared" si="133"/>
        <v>Q</v>
      </c>
      <c r="AT654" s="50" t="str">
        <f t="shared" si="134"/>
        <v>Q</v>
      </c>
      <c r="AU654" s="63" t="str">
        <f t="shared" si="141"/>
        <v>Q</v>
      </c>
      <c r="AV654" s="67">
        <v>36347.999995999999</v>
      </c>
      <c r="AW654" s="133">
        <v>36373.978080000001</v>
      </c>
      <c r="AX654" s="49">
        <v>39900</v>
      </c>
      <c r="AY654" s="51">
        <f t="shared" si="135"/>
        <v>9.7722020589602998E-2</v>
      </c>
      <c r="AZ654" s="51">
        <f t="shared" si="136"/>
        <v>8.9022556491228103E-2</v>
      </c>
      <c r="BA654" s="49">
        <v>0</v>
      </c>
      <c r="BB654" s="52">
        <v>0</v>
      </c>
      <c r="BC654" s="51">
        <f t="shared" si="137"/>
        <v>-1</v>
      </c>
      <c r="BD654" s="51">
        <f t="shared" si="138"/>
        <v>0</v>
      </c>
      <c r="BE654" s="49">
        <v>0</v>
      </c>
      <c r="BF654" s="52">
        <v>0</v>
      </c>
      <c r="BG654" s="51">
        <f t="shared" si="139"/>
        <v>-1</v>
      </c>
      <c r="BH654" s="51">
        <f t="shared" si="140"/>
        <v>0</v>
      </c>
      <c r="BI654" s="282">
        <f t="shared" si="142"/>
        <v>0</v>
      </c>
    </row>
    <row r="655" spans="1:61" hidden="1">
      <c r="A655" s="54" t="s">
        <v>150</v>
      </c>
      <c r="B655" s="55" t="s">
        <v>2199</v>
      </c>
      <c r="C655" s="55" t="s">
        <v>2200</v>
      </c>
      <c r="D655" s="44" t="s">
        <v>2201</v>
      </c>
      <c r="E655" s="56">
        <v>1</v>
      </c>
      <c r="F655" s="46" t="s">
        <v>5814</v>
      </c>
      <c r="G655" s="47" t="s">
        <v>5814</v>
      </c>
      <c r="H655" s="47" t="s">
        <v>6064</v>
      </c>
      <c r="I655" s="48" t="s">
        <v>6065</v>
      </c>
      <c r="J655" s="48" t="s">
        <v>6072</v>
      </c>
      <c r="K655" s="48" t="s">
        <v>6083</v>
      </c>
      <c r="L655" s="45">
        <v>60</v>
      </c>
      <c r="M655" s="47" t="s">
        <v>5998</v>
      </c>
      <c r="N655" s="60">
        <v>476</v>
      </c>
      <c r="O655" s="58">
        <v>492</v>
      </c>
      <c r="P655" s="58">
        <v>377</v>
      </c>
      <c r="Q655" s="132">
        <v>255</v>
      </c>
      <c r="R655" s="60">
        <v>550</v>
      </c>
      <c r="S655" s="58">
        <v>986</v>
      </c>
      <c r="T655" s="58">
        <v>427</v>
      </c>
      <c r="U655" s="132">
        <v>440</v>
      </c>
      <c r="V655" s="58">
        <v>172</v>
      </c>
      <c r="W655" s="58">
        <v>210</v>
      </c>
      <c r="X655" s="58">
        <v>159</v>
      </c>
      <c r="Y655" s="132">
        <v>144</v>
      </c>
      <c r="Z655" s="61">
        <v>382</v>
      </c>
      <c r="AA655" s="59">
        <v>39</v>
      </c>
      <c r="AB655" s="59">
        <v>111</v>
      </c>
      <c r="AC655" s="132">
        <v>93</v>
      </c>
      <c r="AD655" s="61">
        <v>288</v>
      </c>
      <c r="AE655" s="59">
        <v>373</v>
      </c>
      <c r="AF655" s="59">
        <v>96</v>
      </c>
      <c r="AG655" s="132">
        <v>168</v>
      </c>
      <c r="AH655" s="61">
        <v>0</v>
      </c>
      <c r="AI655" s="132">
        <v>48</v>
      </c>
      <c r="AJ655" s="64">
        <f>IFERROR(VLOOKUP($B655,STOCK!$A:$H,3,0)," ")</f>
        <v>415</v>
      </c>
      <c r="AK655" s="65">
        <f>IFERROR(VLOOKUP($B655,STOCK!$A:$H,4,0)," ")</f>
        <v>561</v>
      </c>
      <c r="AL655" s="65">
        <f>IFERROR(VLOOKUP($B655,STOCK!$A:$H,5,0)," ")</f>
        <v>144</v>
      </c>
      <c r="AM655" s="65">
        <f>IFERROR(VLOOKUP($B655,STOCK!$A:$H,6,0)," ")</f>
        <v>254</v>
      </c>
      <c r="AN655" s="65">
        <f>IFERROR(VLOOKUP($B655,STOCK!$A:$H,7,0)," ")</f>
        <v>252</v>
      </c>
      <c r="AO655" s="65">
        <f>IFERROR(VLOOKUP($B655,STOCK!$A:$H,8,0)," ")</f>
        <v>312</v>
      </c>
      <c r="AP655" s="62">
        <f t="shared" si="130"/>
        <v>48.823529411764703</v>
      </c>
      <c r="AQ655" s="50">
        <f t="shared" si="131"/>
        <v>38.25</v>
      </c>
      <c r="AR655" s="50">
        <f t="shared" si="132"/>
        <v>30</v>
      </c>
      <c r="AS655" s="50">
        <f t="shared" si="133"/>
        <v>81.93548387096773</v>
      </c>
      <c r="AT655" s="50">
        <f t="shared" si="134"/>
        <v>45</v>
      </c>
      <c r="AU655" s="63">
        <f t="shared" si="141"/>
        <v>195</v>
      </c>
      <c r="AV655" s="67">
        <v>3029</v>
      </c>
      <c r="AW655" s="133">
        <v>3031.1648399999999</v>
      </c>
      <c r="AX655" s="49">
        <v>3500</v>
      </c>
      <c r="AY655" s="51">
        <f t="shared" si="135"/>
        <v>0.15549686365137005</v>
      </c>
      <c r="AZ655" s="51">
        <f t="shared" si="136"/>
        <v>0.13457142857142856</v>
      </c>
      <c r="BA655" s="49">
        <v>3325</v>
      </c>
      <c r="BB655" s="52">
        <v>12</v>
      </c>
      <c r="BC655" s="51">
        <f t="shared" si="137"/>
        <v>9.7722020468801629E-2</v>
      </c>
      <c r="BD655" s="51">
        <f t="shared" si="138"/>
        <v>8.9022556390977448E-2</v>
      </c>
      <c r="BE655" s="49">
        <v>0</v>
      </c>
      <c r="BF655" s="52">
        <v>0</v>
      </c>
      <c r="BG655" s="51">
        <f t="shared" si="139"/>
        <v>-1</v>
      </c>
      <c r="BH655" s="51">
        <f t="shared" si="140"/>
        <v>0</v>
      </c>
      <c r="BI655" s="282">
        <f t="shared" si="142"/>
        <v>1148</v>
      </c>
    </row>
    <row r="656" spans="1:61" hidden="1">
      <c r="A656" s="54" t="s">
        <v>151</v>
      </c>
      <c r="B656" s="55" t="s">
        <v>2202</v>
      </c>
      <c r="C656" s="55" t="s">
        <v>2203</v>
      </c>
      <c r="D656" s="44" t="s">
        <v>2204</v>
      </c>
      <c r="E656" s="56">
        <v>1</v>
      </c>
      <c r="F656" s="46" t="s">
        <v>5814</v>
      </c>
      <c r="G656" s="47" t="s">
        <v>5814</v>
      </c>
      <c r="H656" s="47" t="s">
        <v>6064</v>
      </c>
      <c r="I656" s="48" t="s">
        <v>6065</v>
      </c>
      <c r="J656" s="48" t="s">
        <v>6072</v>
      </c>
      <c r="K656" s="48" t="s">
        <v>6084</v>
      </c>
      <c r="L656" s="45">
        <v>114</v>
      </c>
      <c r="M656" s="47" t="s">
        <v>161</v>
      </c>
      <c r="N656" s="60">
        <v>0</v>
      </c>
      <c r="O656" s="58">
        <v>0</v>
      </c>
      <c r="P656" s="58">
        <v>0</v>
      </c>
      <c r="Q656" s="132">
        <v>0</v>
      </c>
      <c r="R656" s="60">
        <v>0</v>
      </c>
      <c r="S656" s="58">
        <v>0</v>
      </c>
      <c r="T656" s="58">
        <v>0</v>
      </c>
      <c r="U656" s="132">
        <v>0</v>
      </c>
      <c r="V656" s="58">
        <v>0</v>
      </c>
      <c r="W656" s="58">
        <v>0</v>
      </c>
      <c r="X656" s="58">
        <v>0</v>
      </c>
      <c r="Y656" s="132">
        <v>0</v>
      </c>
      <c r="Z656" s="61">
        <v>0</v>
      </c>
      <c r="AA656" s="59">
        <v>0</v>
      </c>
      <c r="AB656" s="59">
        <v>0</v>
      </c>
      <c r="AC656" s="132">
        <v>0</v>
      </c>
      <c r="AD656" s="61">
        <v>0</v>
      </c>
      <c r="AE656" s="59">
        <v>0</v>
      </c>
      <c r="AF656" s="59">
        <v>0</v>
      </c>
      <c r="AG656" s="132">
        <v>0</v>
      </c>
      <c r="AH656" s="61">
        <v>0</v>
      </c>
      <c r="AI656" s="132">
        <v>0</v>
      </c>
      <c r="AJ656" s="64">
        <f>IFERROR(VLOOKUP($B656,STOCK!$A:$H,3,0)," ")</f>
        <v>0</v>
      </c>
      <c r="AK656" s="65">
        <f>IFERROR(VLOOKUP($B656,STOCK!$A:$H,4,0)," ")</f>
        <v>0</v>
      </c>
      <c r="AL656" s="65">
        <f>IFERROR(VLOOKUP($B656,STOCK!$A:$H,5,0)," ")</f>
        <v>0</v>
      </c>
      <c r="AM656" s="65">
        <f>IFERROR(VLOOKUP($B656,STOCK!$A:$H,6,0)," ")</f>
        <v>0</v>
      </c>
      <c r="AN656" s="65">
        <f>IFERROR(VLOOKUP($B656,STOCK!$A:$H,7,0)," ")</f>
        <v>0</v>
      </c>
      <c r="AO656" s="65">
        <f>IFERROR(VLOOKUP($B656,STOCK!$A:$H,8,0)," ")</f>
        <v>0</v>
      </c>
      <c r="AP656" s="62" t="str">
        <f t="shared" si="130"/>
        <v>Q</v>
      </c>
      <c r="AQ656" s="50" t="str">
        <f t="shared" si="131"/>
        <v>Q</v>
      </c>
      <c r="AR656" s="50" t="str">
        <f t="shared" si="132"/>
        <v>Q</v>
      </c>
      <c r="AS656" s="50" t="str">
        <f t="shared" si="133"/>
        <v>Q</v>
      </c>
      <c r="AT656" s="50" t="str">
        <f t="shared" si="134"/>
        <v>Q</v>
      </c>
      <c r="AU656" s="63" t="str">
        <f t="shared" si="141"/>
        <v>Q</v>
      </c>
      <c r="AV656" s="67">
        <v>37799.999995999999</v>
      </c>
      <c r="AW656" s="133">
        <v>37906.22352</v>
      </c>
      <c r="AX656" s="49">
        <v>41500</v>
      </c>
      <c r="AY656" s="51">
        <f t="shared" si="135"/>
        <v>9.7883597999776084E-2</v>
      </c>
      <c r="AZ656" s="51">
        <f t="shared" si="136"/>
        <v>8.9156626602409667E-2</v>
      </c>
      <c r="BA656" s="49">
        <v>39900</v>
      </c>
      <c r="BB656" s="52">
        <v>3</v>
      </c>
      <c r="BC656" s="51">
        <f t="shared" si="137"/>
        <v>5.5555555667254675E-2</v>
      </c>
      <c r="BD656" s="51">
        <f t="shared" si="138"/>
        <v>5.263157904761908E-2</v>
      </c>
      <c r="BE656" s="49">
        <v>0</v>
      </c>
      <c r="BF656" s="52">
        <v>0</v>
      </c>
      <c r="BG656" s="51">
        <f t="shared" si="139"/>
        <v>-1</v>
      </c>
      <c r="BH656" s="51">
        <f t="shared" si="140"/>
        <v>0</v>
      </c>
      <c r="BI656" s="282">
        <f t="shared" si="142"/>
        <v>0</v>
      </c>
    </row>
    <row r="657" spans="1:61" hidden="1">
      <c r="A657" s="54" t="s">
        <v>150</v>
      </c>
      <c r="B657" s="55" t="s">
        <v>2205</v>
      </c>
      <c r="C657" s="55" t="s">
        <v>2206</v>
      </c>
      <c r="D657" s="44" t="s">
        <v>2207</v>
      </c>
      <c r="E657" s="56">
        <v>12</v>
      </c>
      <c r="F657" s="46" t="s">
        <v>5814</v>
      </c>
      <c r="G657" s="47" t="s">
        <v>5814</v>
      </c>
      <c r="H657" s="47" t="s">
        <v>6064</v>
      </c>
      <c r="I657" s="48" t="s">
        <v>6065</v>
      </c>
      <c r="J657" s="48" t="s">
        <v>6072</v>
      </c>
      <c r="K657" s="48" t="s">
        <v>6084</v>
      </c>
      <c r="L657" s="45">
        <v>114</v>
      </c>
      <c r="M657" s="47" t="s">
        <v>161</v>
      </c>
      <c r="N657" s="60">
        <v>277</v>
      </c>
      <c r="O657" s="58">
        <v>3473</v>
      </c>
      <c r="P657" s="58">
        <v>955</v>
      </c>
      <c r="Q657" s="132">
        <v>738</v>
      </c>
      <c r="R657" s="60">
        <v>340</v>
      </c>
      <c r="S657" s="58">
        <v>4877</v>
      </c>
      <c r="T657" s="58">
        <v>1958</v>
      </c>
      <c r="U657" s="132">
        <v>556</v>
      </c>
      <c r="V657" s="58">
        <v>109</v>
      </c>
      <c r="W657" s="58">
        <v>2408</v>
      </c>
      <c r="X657" s="58">
        <v>860</v>
      </c>
      <c r="Y657" s="132">
        <v>359</v>
      </c>
      <c r="Z657" s="61">
        <v>318</v>
      </c>
      <c r="AA657" s="59">
        <v>3968</v>
      </c>
      <c r="AB657" s="59">
        <v>331</v>
      </c>
      <c r="AC657" s="132">
        <v>963</v>
      </c>
      <c r="AD657" s="61">
        <v>394</v>
      </c>
      <c r="AE657" s="59">
        <v>3949</v>
      </c>
      <c r="AF657" s="59">
        <v>394</v>
      </c>
      <c r="AG657" s="132">
        <v>600</v>
      </c>
      <c r="AH657" s="61">
        <v>457</v>
      </c>
      <c r="AI657" s="132">
        <v>1609</v>
      </c>
      <c r="AJ657" s="64">
        <f>IFERROR(VLOOKUP($B657,STOCK!$A:$H,3,0)," ")</f>
        <v>3709</v>
      </c>
      <c r="AK657" s="65">
        <f>IFERROR(VLOOKUP($B657,STOCK!$A:$H,4,0)," ")</f>
        <v>6546</v>
      </c>
      <c r="AL657" s="65">
        <f>IFERROR(VLOOKUP($B657,STOCK!$A:$H,5,0)," ")</f>
        <v>4129</v>
      </c>
      <c r="AM657" s="65">
        <f>IFERROR(VLOOKUP($B657,STOCK!$A:$H,6,0)," ")</f>
        <v>3691</v>
      </c>
      <c r="AN657" s="65">
        <f>IFERROR(VLOOKUP($B657,STOCK!$A:$H,7,0)," ")</f>
        <v>6420</v>
      </c>
      <c r="AO657" s="65">
        <f>IFERROR(VLOOKUP($B657,STOCK!$A:$H,8,0)," ")</f>
        <v>1367</v>
      </c>
      <c r="AP657" s="62">
        <f t="shared" si="130"/>
        <v>150.77235772357724</v>
      </c>
      <c r="AQ657" s="50">
        <f t="shared" si="131"/>
        <v>353.20143884892087</v>
      </c>
      <c r="AR657" s="50">
        <f t="shared" si="132"/>
        <v>345.04178272980499</v>
      </c>
      <c r="AS657" s="50">
        <f t="shared" si="133"/>
        <v>114.98442367601247</v>
      </c>
      <c r="AT657" s="50">
        <f t="shared" si="134"/>
        <v>321</v>
      </c>
      <c r="AU657" s="63">
        <f t="shared" si="141"/>
        <v>25.487880671224364</v>
      </c>
      <c r="AV657" s="67">
        <v>3160.0000300000002</v>
      </c>
      <c r="AW657" s="133">
        <v>3158.85196</v>
      </c>
      <c r="AX657" s="49">
        <v>3550</v>
      </c>
      <c r="AY657" s="51">
        <f t="shared" si="135"/>
        <v>0.12341771085362918</v>
      </c>
      <c r="AZ657" s="51">
        <f t="shared" si="136"/>
        <v>0.1098591464788732</v>
      </c>
      <c r="BA657" s="49">
        <v>3458.3333299999999</v>
      </c>
      <c r="BB657" s="52">
        <v>12</v>
      </c>
      <c r="BC657" s="51">
        <f t="shared" si="137"/>
        <v>9.4409271255608163E-2</v>
      </c>
      <c r="BD657" s="51">
        <f t="shared" si="138"/>
        <v>8.6265050685556607E-2</v>
      </c>
      <c r="BE657" s="49">
        <v>3325</v>
      </c>
      <c r="BF657" s="52">
        <v>36</v>
      </c>
      <c r="BG657" s="51">
        <f t="shared" si="139"/>
        <v>5.2215179884033125E-2</v>
      </c>
      <c r="BH657" s="51">
        <f t="shared" si="140"/>
        <v>4.96240511278195E-2</v>
      </c>
      <c r="BI657" s="282">
        <f t="shared" si="142"/>
        <v>4825</v>
      </c>
    </row>
    <row r="658" spans="1:61" hidden="1">
      <c r="A658" s="54" t="s">
        <v>151</v>
      </c>
      <c r="B658" s="55" t="s">
        <v>2208</v>
      </c>
      <c r="C658" s="55" t="s">
        <v>2209</v>
      </c>
      <c r="D658" s="44" t="s">
        <v>2210</v>
      </c>
      <c r="E658" s="56">
        <v>12</v>
      </c>
      <c r="F658" s="46" t="s">
        <v>5814</v>
      </c>
      <c r="G658" s="47" t="s">
        <v>5814</v>
      </c>
      <c r="H658" s="47" t="s">
        <v>6064</v>
      </c>
      <c r="I658" s="48" t="s">
        <v>6065</v>
      </c>
      <c r="J658" s="48" t="s">
        <v>6085</v>
      </c>
      <c r="K658" s="48" t="s">
        <v>6071</v>
      </c>
      <c r="L658" s="45">
        <v>60</v>
      </c>
      <c r="M658" s="47" t="s">
        <v>5998</v>
      </c>
      <c r="N658" s="60">
        <v>0</v>
      </c>
      <c r="O658" s="58">
        <v>0</v>
      </c>
      <c r="P658" s="58">
        <v>0</v>
      </c>
      <c r="Q658" s="132">
        <v>0</v>
      </c>
      <c r="R658" s="60">
        <v>0</v>
      </c>
      <c r="S658" s="58">
        <v>0</v>
      </c>
      <c r="T658" s="58">
        <v>0</v>
      </c>
      <c r="U658" s="132">
        <v>0</v>
      </c>
      <c r="V658" s="58">
        <v>0</v>
      </c>
      <c r="W658" s="58">
        <v>0</v>
      </c>
      <c r="X658" s="58">
        <v>0</v>
      </c>
      <c r="Y658" s="132">
        <v>0</v>
      </c>
      <c r="Z658" s="61">
        <v>0</v>
      </c>
      <c r="AA658" s="59">
        <v>0</v>
      </c>
      <c r="AB658" s="59">
        <v>0</v>
      </c>
      <c r="AC658" s="132">
        <v>0</v>
      </c>
      <c r="AD658" s="61">
        <v>0</v>
      </c>
      <c r="AE658" s="59">
        <v>0</v>
      </c>
      <c r="AF658" s="59">
        <v>0</v>
      </c>
      <c r="AG658" s="132">
        <v>0</v>
      </c>
      <c r="AH658" s="61">
        <v>0</v>
      </c>
      <c r="AI658" s="132">
        <v>0</v>
      </c>
      <c r="AJ658" s="64">
        <f>IFERROR(VLOOKUP($B658,STOCK!$A:$H,3,0)," ")</f>
        <v>0</v>
      </c>
      <c r="AK658" s="65">
        <f>IFERROR(VLOOKUP($B658,STOCK!$A:$H,4,0)," ")</f>
        <v>0</v>
      </c>
      <c r="AL658" s="65">
        <f>IFERROR(VLOOKUP($B658,STOCK!$A:$H,5,0)," ")</f>
        <v>0</v>
      </c>
      <c r="AM658" s="65">
        <f>IFERROR(VLOOKUP($B658,STOCK!$A:$H,6,0)," ")</f>
        <v>0</v>
      </c>
      <c r="AN658" s="65">
        <f>IFERROR(VLOOKUP($B658,STOCK!$A:$H,7,0)," ")</f>
        <v>0</v>
      </c>
      <c r="AO658" s="65">
        <f>IFERROR(VLOOKUP($B658,STOCK!$A:$H,8,0)," ")</f>
        <v>0</v>
      </c>
      <c r="AP658" s="62" t="str">
        <f t="shared" si="130"/>
        <v>Q</v>
      </c>
      <c r="AQ658" s="50" t="str">
        <f t="shared" si="131"/>
        <v>Q</v>
      </c>
      <c r="AR658" s="50" t="str">
        <f t="shared" si="132"/>
        <v>Q</v>
      </c>
      <c r="AS658" s="50" t="str">
        <f t="shared" si="133"/>
        <v>Q</v>
      </c>
      <c r="AT658" s="50" t="str">
        <f t="shared" si="134"/>
        <v>Q</v>
      </c>
      <c r="AU658" s="63" t="str">
        <f t="shared" si="141"/>
        <v>Q</v>
      </c>
      <c r="AV658" s="67">
        <v>53519.999994999998</v>
      </c>
      <c r="AW658" s="133">
        <v>53507.675759999998</v>
      </c>
      <c r="AX658" s="49">
        <v>57900</v>
      </c>
      <c r="AY658" s="51">
        <f t="shared" si="135"/>
        <v>8.1838565123490081E-2</v>
      </c>
      <c r="AZ658" s="51">
        <f t="shared" si="136"/>
        <v>7.5647668480138194E-2</v>
      </c>
      <c r="BA658" s="49">
        <v>0</v>
      </c>
      <c r="BB658" s="52">
        <v>0</v>
      </c>
      <c r="BC658" s="51">
        <f t="shared" si="137"/>
        <v>-1</v>
      </c>
      <c r="BD658" s="51">
        <f t="shared" si="138"/>
        <v>0</v>
      </c>
      <c r="BE658" s="49">
        <v>0</v>
      </c>
      <c r="BF658" s="52">
        <v>0</v>
      </c>
      <c r="BG658" s="51">
        <f t="shared" si="139"/>
        <v>-1</v>
      </c>
      <c r="BH658" s="51">
        <f t="shared" si="140"/>
        <v>0</v>
      </c>
      <c r="BI658" s="282">
        <f t="shared" si="142"/>
        <v>0</v>
      </c>
    </row>
    <row r="659" spans="1:61" hidden="1">
      <c r="A659" s="54" t="s">
        <v>151</v>
      </c>
      <c r="B659" s="55" t="s">
        <v>2211</v>
      </c>
      <c r="C659" s="55" t="s">
        <v>2212</v>
      </c>
      <c r="D659" s="44" t="s">
        <v>2213</v>
      </c>
      <c r="E659" s="56">
        <v>6</v>
      </c>
      <c r="F659" s="46" t="s">
        <v>5814</v>
      </c>
      <c r="G659" s="47" t="s">
        <v>5814</v>
      </c>
      <c r="H659" s="47" t="s">
        <v>6064</v>
      </c>
      <c r="I659" s="48" t="s">
        <v>6065</v>
      </c>
      <c r="J659" s="48" t="s">
        <v>6085</v>
      </c>
      <c r="K659" s="48" t="s">
        <v>6071</v>
      </c>
      <c r="L659" s="45">
        <v>60</v>
      </c>
      <c r="M659" s="47" t="s">
        <v>5998</v>
      </c>
      <c r="N659" s="60">
        <v>0</v>
      </c>
      <c r="O659" s="58">
        <v>0</v>
      </c>
      <c r="P659" s="58">
        <v>0</v>
      </c>
      <c r="Q659" s="132">
        <v>0</v>
      </c>
      <c r="R659" s="60">
        <v>0</v>
      </c>
      <c r="S659" s="58">
        <v>0</v>
      </c>
      <c r="T659" s="58">
        <v>0</v>
      </c>
      <c r="U659" s="132">
        <v>0</v>
      </c>
      <c r="V659" s="58">
        <v>0</v>
      </c>
      <c r="W659" s="58">
        <v>0</v>
      </c>
      <c r="X659" s="58">
        <v>0</v>
      </c>
      <c r="Y659" s="132">
        <v>0</v>
      </c>
      <c r="Z659" s="61">
        <v>0</v>
      </c>
      <c r="AA659" s="59">
        <v>0</v>
      </c>
      <c r="AB659" s="59">
        <v>0</v>
      </c>
      <c r="AC659" s="132">
        <v>0</v>
      </c>
      <c r="AD659" s="61">
        <v>0</v>
      </c>
      <c r="AE659" s="59">
        <v>0</v>
      </c>
      <c r="AF659" s="59">
        <v>0</v>
      </c>
      <c r="AG659" s="132">
        <v>0</v>
      </c>
      <c r="AH659" s="61">
        <v>0</v>
      </c>
      <c r="AI659" s="132">
        <v>0</v>
      </c>
      <c r="AJ659" s="64">
        <f>IFERROR(VLOOKUP($B659,STOCK!$A:$H,3,0)," ")</f>
        <v>0</v>
      </c>
      <c r="AK659" s="65">
        <f>IFERROR(VLOOKUP($B659,STOCK!$A:$H,4,0)," ")</f>
        <v>0</v>
      </c>
      <c r="AL659" s="65">
        <f>IFERROR(VLOOKUP($B659,STOCK!$A:$H,5,0)," ")</f>
        <v>0</v>
      </c>
      <c r="AM659" s="65">
        <f>IFERROR(VLOOKUP($B659,STOCK!$A:$H,6,0)," ")</f>
        <v>0</v>
      </c>
      <c r="AN659" s="65">
        <f>IFERROR(VLOOKUP($B659,STOCK!$A:$H,7,0)," ")</f>
        <v>0</v>
      </c>
      <c r="AO659" s="65">
        <f>IFERROR(VLOOKUP($B659,STOCK!$A:$H,8,0)," ")</f>
        <v>0</v>
      </c>
      <c r="AP659" s="62" t="str">
        <f t="shared" si="130"/>
        <v>Q</v>
      </c>
      <c r="AQ659" s="50" t="str">
        <f t="shared" si="131"/>
        <v>Q</v>
      </c>
      <c r="AR659" s="50" t="str">
        <f t="shared" si="132"/>
        <v>Q</v>
      </c>
      <c r="AS659" s="50" t="str">
        <f t="shared" si="133"/>
        <v>Q</v>
      </c>
      <c r="AT659" s="50" t="str">
        <f t="shared" si="134"/>
        <v>Q</v>
      </c>
      <c r="AU659" s="63" t="str">
        <f t="shared" si="141"/>
        <v>Q</v>
      </c>
      <c r="AV659" s="67">
        <v>26760.000003000001</v>
      </c>
      <c r="AW659" s="133">
        <v>26753.837879999999</v>
      </c>
      <c r="AX659" s="49">
        <v>29500</v>
      </c>
      <c r="AY659" s="51">
        <f t="shared" si="135"/>
        <v>0.10239162917387246</v>
      </c>
      <c r="AZ659" s="51">
        <f t="shared" si="136"/>
        <v>9.2881355830508439E-2</v>
      </c>
      <c r="BA659" s="49">
        <v>28950</v>
      </c>
      <c r="BB659" s="52">
        <v>2</v>
      </c>
      <c r="BC659" s="51">
        <f t="shared" si="137"/>
        <v>8.1838564901139055E-2</v>
      </c>
      <c r="BD659" s="51">
        <f t="shared" si="138"/>
        <v>7.5647668290155401E-2</v>
      </c>
      <c r="BE659" s="49">
        <v>0</v>
      </c>
      <c r="BF659" s="52">
        <v>0</v>
      </c>
      <c r="BG659" s="51">
        <f t="shared" si="139"/>
        <v>-1</v>
      </c>
      <c r="BH659" s="51">
        <f t="shared" si="140"/>
        <v>0</v>
      </c>
      <c r="BI659" s="282">
        <f t="shared" si="142"/>
        <v>0</v>
      </c>
    </row>
    <row r="660" spans="1:61" hidden="1">
      <c r="A660" s="54" t="s">
        <v>150</v>
      </c>
      <c r="B660" s="55" t="s">
        <v>2214</v>
      </c>
      <c r="C660" s="55" t="s">
        <v>2215</v>
      </c>
      <c r="D660" s="44" t="s">
        <v>2216</v>
      </c>
      <c r="E660" s="56">
        <v>1</v>
      </c>
      <c r="F660" s="46" t="s">
        <v>5814</v>
      </c>
      <c r="G660" s="47" t="s">
        <v>5814</v>
      </c>
      <c r="H660" s="47" t="s">
        <v>6064</v>
      </c>
      <c r="I660" s="48" t="s">
        <v>6065</v>
      </c>
      <c r="J660" s="48" t="s">
        <v>6085</v>
      </c>
      <c r="K660" s="48" t="s">
        <v>6071</v>
      </c>
      <c r="L660" s="45">
        <v>60</v>
      </c>
      <c r="M660" s="47" t="s">
        <v>5998</v>
      </c>
      <c r="N660" s="60">
        <v>1566</v>
      </c>
      <c r="O660" s="58">
        <v>1671</v>
      </c>
      <c r="P660" s="58">
        <v>1320</v>
      </c>
      <c r="Q660" s="132">
        <v>1138</v>
      </c>
      <c r="R660" s="60">
        <v>3496</v>
      </c>
      <c r="S660" s="58">
        <v>3598</v>
      </c>
      <c r="T660" s="58">
        <v>1957</v>
      </c>
      <c r="U660" s="132">
        <v>2221</v>
      </c>
      <c r="V660" s="58">
        <v>1077</v>
      </c>
      <c r="W660" s="58">
        <v>1612</v>
      </c>
      <c r="X660" s="58">
        <v>1102</v>
      </c>
      <c r="Y660" s="132">
        <v>1262</v>
      </c>
      <c r="Z660" s="61">
        <v>919</v>
      </c>
      <c r="AA660" s="59">
        <v>1335</v>
      </c>
      <c r="AB660" s="59">
        <v>932</v>
      </c>
      <c r="AC660" s="132">
        <v>1069</v>
      </c>
      <c r="AD660" s="61">
        <v>1239</v>
      </c>
      <c r="AE660" s="59">
        <v>2060</v>
      </c>
      <c r="AF660" s="59">
        <v>1470</v>
      </c>
      <c r="AG660" s="132">
        <v>1504</v>
      </c>
      <c r="AH660" s="61">
        <v>264</v>
      </c>
      <c r="AI660" s="132">
        <v>326</v>
      </c>
      <c r="AJ660" s="64">
        <f>IFERROR(VLOOKUP($B660,STOCK!$A:$H,3,0)," ")</f>
        <v>1613</v>
      </c>
      <c r="AK660" s="65">
        <f>IFERROR(VLOOKUP($B660,STOCK!$A:$H,4,0)," ")</f>
        <v>2038</v>
      </c>
      <c r="AL660" s="65">
        <f>IFERROR(VLOOKUP($B660,STOCK!$A:$H,5,0)," ")</f>
        <v>1096</v>
      </c>
      <c r="AM660" s="65">
        <f>IFERROR(VLOOKUP($B660,STOCK!$A:$H,6,0)," ")</f>
        <v>922</v>
      </c>
      <c r="AN660" s="65">
        <f>IFERROR(VLOOKUP($B660,STOCK!$A:$H,7,0)," ")</f>
        <v>1264</v>
      </c>
      <c r="AO660" s="65">
        <f>IFERROR(VLOOKUP($B660,STOCK!$A:$H,8,0)," ")</f>
        <v>1200</v>
      </c>
      <c r="AP660" s="62">
        <f t="shared" si="130"/>
        <v>42.521968365553604</v>
      </c>
      <c r="AQ660" s="50">
        <f t="shared" si="131"/>
        <v>27.528140477262497</v>
      </c>
      <c r="AR660" s="50">
        <f t="shared" si="132"/>
        <v>26.053882725832011</v>
      </c>
      <c r="AS660" s="50">
        <f t="shared" si="133"/>
        <v>25.874649204864358</v>
      </c>
      <c r="AT660" s="50">
        <f t="shared" si="134"/>
        <v>25.212765957446809</v>
      </c>
      <c r="AU660" s="63">
        <f t="shared" si="141"/>
        <v>110.42944785276075</v>
      </c>
      <c r="AV660" s="67">
        <v>4460</v>
      </c>
      <c r="AW660" s="133">
        <v>4458.9729799999996</v>
      </c>
      <c r="AX660" s="49">
        <v>5250</v>
      </c>
      <c r="AY660" s="51">
        <f t="shared" si="135"/>
        <v>0.17713004484304928</v>
      </c>
      <c r="AZ660" s="51">
        <f t="shared" si="136"/>
        <v>0.15047619047619049</v>
      </c>
      <c r="BA660" s="49">
        <v>4916.6666699999996</v>
      </c>
      <c r="BB660" s="52">
        <v>6</v>
      </c>
      <c r="BC660" s="51">
        <f t="shared" si="137"/>
        <v>0.10239163004484286</v>
      </c>
      <c r="BD660" s="51">
        <f t="shared" si="138"/>
        <v>9.2881356547199007E-2</v>
      </c>
      <c r="BE660" s="49">
        <v>4825</v>
      </c>
      <c r="BF660" s="52">
        <v>12</v>
      </c>
      <c r="BG660" s="51">
        <f t="shared" si="139"/>
        <v>8.1838565022421594E-2</v>
      </c>
      <c r="BH660" s="51">
        <f t="shared" si="140"/>
        <v>7.5647668393782383E-2</v>
      </c>
      <c r="BI660" s="282">
        <f t="shared" si="142"/>
        <v>7520</v>
      </c>
    </row>
    <row r="661" spans="1:61" hidden="1">
      <c r="A661" s="54" t="s">
        <v>151</v>
      </c>
      <c r="B661" s="55" t="s">
        <v>2217</v>
      </c>
      <c r="C661" s="55" t="s">
        <v>2218</v>
      </c>
      <c r="D661" s="44" t="s">
        <v>2219</v>
      </c>
      <c r="E661" s="56">
        <v>12</v>
      </c>
      <c r="F661" s="46" t="s">
        <v>5814</v>
      </c>
      <c r="G661" s="47" t="s">
        <v>5814</v>
      </c>
      <c r="H661" s="47" t="s">
        <v>6064</v>
      </c>
      <c r="I661" s="48" t="s">
        <v>6065</v>
      </c>
      <c r="J661" s="48" t="s">
        <v>6085</v>
      </c>
      <c r="K661" s="48" t="s">
        <v>6071</v>
      </c>
      <c r="L661" s="45">
        <v>60</v>
      </c>
      <c r="M661" s="47" t="s">
        <v>5998</v>
      </c>
      <c r="N661" s="60">
        <v>0</v>
      </c>
      <c r="O661" s="58">
        <v>0</v>
      </c>
      <c r="P661" s="58">
        <v>0</v>
      </c>
      <c r="Q661" s="132">
        <v>0</v>
      </c>
      <c r="R661" s="60">
        <v>0</v>
      </c>
      <c r="S661" s="58">
        <v>0</v>
      </c>
      <c r="T661" s="58">
        <v>0</v>
      </c>
      <c r="U661" s="132">
        <v>0</v>
      </c>
      <c r="V661" s="58">
        <v>0</v>
      </c>
      <c r="W661" s="58">
        <v>0</v>
      </c>
      <c r="X661" s="58">
        <v>0</v>
      </c>
      <c r="Y661" s="132">
        <v>0</v>
      </c>
      <c r="Z661" s="61">
        <v>0</v>
      </c>
      <c r="AA661" s="59">
        <v>0</v>
      </c>
      <c r="AB661" s="59">
        <v>0</v>
      </c>
      <c r="AC661" s="132">
        <v>0</v>
      </c>
      <c r="AD661" s="61">
        <v>0</v>
      </c>
      <c r="AE661" s="59">
        <v>0</v>
      </c>
      <c r="AF661" s="59">
        <v>0</v>
      </c>
      <c r="AG661" s="132">
        <v>0</v>
      </c>
      <c r="AH661" s="61">
        <v>0</v>
      </c>
      <c r="AI661" s="132">
        <v>0</v>
      </c>
      <c r="AJ661" s="64">
        <f>IFERROR(VLOOKUP($B661,STOCK!$A:$H,3,0)," ")</f>
        <v>0</v>
      </c>
      <c r="AK661" s="65">
        <f>IFERROR(VLOOKUP($B661,STOCK!$A:$H,4,0)," ")</f>
        <v>0</v>
      </c>
      <c r="AL661" s="65">
        <f>IFERROR(VLOOKUP($B661,STOCK!$A:$H,5,0)," ")</f>
        <v>0</v>
      </c>
      <c r="AM661" s="65">
        <f>IFERROR(VLOOKUP($B661,STOCK!$A:$H,6,0)," ")</f>
        <v>0</v>
      </c>
      <c r="AN661" s="65">
        <f>IFERROR(VLOOKUP($B661,STOCK!$A:$H,7,0)," ")</f>
        <v>0</v>
      </c>
      <c r="AO661" s="65">
        <f>IFERROR(VLOOKUP($B661,STOCK!$A:$H,8,0)," ")</f>
        <v>0</v>
      </c>
      <c r="AP661" s="62" t="str">
        <f t="shared" si="130"/>
        <v>Q</v>
      </c>
      <c r="AQ661" s="50" t="str">
        <f t="shared" si="131"/>
        <v>Q</v>
      </c>
      <c r="AR661" s="50" t="str">
        <f t="shared" si="132"/>
        <v>Q</v>
      </c>
      <c r="AS661" s="50" t="str">
        <f t="shared" si="133"/>
        <v>Q</v>
      </c>
      <c r="AT661" s="50" t="str">
        <f t="shared" si="134"/>
        <v>Q</v>
      </c>
      <c r="AU661" s="63" t="str">
        <f t="shared" si="141"/>
        <v>Q</v>
      </c>
      <c r="AV661" s="67">
        <v>58416.000005000002</v>
      </c>
      <c r="AW661" s="133">
        <v>58394.375160000003</v>
      </c>
      <c r="AX661" s="49">
        <v>62900</v>
      </c>
      <c r="AY661" s="51">
        <f t="shared" si="135"/>
        <v>7.6759791745689476E-2</v>
      </c>
      <c r="AZ661" s="51">
        <f t="shared" si="136"/>
        <v>7.1287758267090592E-2</v>
      </c>
      <c r="BA661" s="49">
        <v>0</v>
      </c>
      <c r="BB661" s="52">
        <v>0</v>
      </c>
      <c r="BC661" s="51">
        <f t="shared" si="137"/>
        <v>-1</v>
      </c>
      <c r="BD661" s="51">
        <f t="shared" si="138"/>
        <v>0</v>
      </c>
      <c r="BE661" s="49">
        <v>0</v>
      </c>
      <c r="BF661" s="52">
        <v>0</v>
      </c>
      <c r="BG661" s="51">
        <f t="shared" si="139"/>
        <v>-1</v>
      </c>
      <c r="BH661" s="51">
        <f t="shared" si="140"/>
        <v>0</v>
      </c>
      <c r="BI661" s="282">
        <f t="shared" si="142"/>
        <v>0</v>
      </c>
    </row>
    <row r="662" spans="1:61" hidden="1">
      <c r="A662" s="54" t="s">
        <v>151</v>
      </c>
      <c r="B662" s="55" t="s">
        <v>2220</v>
      </c>
      <c r="C662" s="55" t="s">
        <v>2221</v>
      </c>
      <c r="D662" s="44" t="s">
        <v>2222</v>
      </c>
      <c r="E662" s="56">
        <v>6</v>
      </c>
      <c r="F662" s="46" t="s">
        <v>5814</v>
      </c>
      <c r="G662" s="47" t="s">
        <v>5814</v>
      </c>
      <c r="H662" s="47" t="s">
        <v>6064</v>
      </c>
      <c r="I662" s="48" t="s">
        <v>6065</v>
      </c>
      <c r="J662" s="48" t="s">
        <v>6085</v>
      </c>
      <c r="K662" s="48" t="s">
        <v>6071</v>
      </c>
      <c r="L662" s="45">
        <v>60</v>
      </c>
      <c r="M662" s="47" t="s">
        <v>5998</v>
      </c>
      <c r="N662" s="60">
        <v>0</v>
      </c>
      <c r="O662" s="58">
        <v>0</v>
      </c>
      <c r="P662" s="58">
        <v>0</v>
      </c>
      <c r="Q662" s="132">
        <v>0</v>
      </c>
      <c r="R662" s="60">
        <v>0</v>
      </c>
      <c r="S662" s="58">
        <v>0</v>
      </c>
      <c r="T662" s="58">
        <v>0</v>
      </c>
      <c r="U662" s="132">
        <v>0</v>
      </c>
      <c r="V662" s="58">
        <v>0</v>
      </c>
      <c r="W662" s="58">
        <v>0</v>
      </c>
      <c r="X662" s="58">
        <v>0</v>
      </c>
      <c r="Y662" s="132">
        <v>0</v>
      </c>
      <c r="Z662" s="61">
        <v>0</v>
      </c>
      <c r="AA662" s="59">
        <v>0</v>
      </c>
      <c r="AB662" s="59">
        <v>0</v>
      </c>
      <c r="AC662" s="132">
        <v>0</v>
      </c>
      <c r="AD662" s="61">
        <v>0</v>
      </c>
      <c r="AE662" s="59">
        <v>0</v>
      </c>
      <c r="AF662" s="59">
        <v>0</v>
      </c>
      <c r="AG662" s="132">
        <v>0</v>
      </c>
      <c r="AH662" s="61">
        <v>0</v>
      </c>
      <c r="AI662" s="132">
        <v>0</v>
      </c>
      <c r="AJ662" s="64">
        <f>IFERROR(VLOOKUP($B662,STOCK!$A:$H,3,0)," ")</f>
        <v>0</v>
      </c>
      <c r="AK662" s="65">
        <f>IFERROR(VLOOKUP($B662,STOCK!$A:$H,4,0)," ")</f>
        <v>0</v>
      </c>
      <c r="AL662" s="65">
        <f>IFERROR(VLOOKUP($B662,STOCK!$A:$H,5,0)," ")</f>
        <v>0</v>
      </c>
      <c r="AM662" s="65">
        <f>IFERROR(VLOOKUP($B662,STOCK!$A:$H,6,0)," ")</f>
        <v>0</v>
      </c>
      <c r="AN662" s="65">
        <f>IFERROR(VLOOKUP($B662,STOCK!$A:$H,7,0)," ")</f>
        <v>0</v>
      </c>
      <c r="AO662" s="65">
        <f>IFERROR(VLOOKUP($B662,STOCK!$A:$H,8,0)," ")</f>
        <v>0</v>
      </c>
      <c r="AP662" s="62" t="str">
        <f t="shared" si="130"/>
        <v>Q</v>
      </c>
      <c r="AQ662" s="50" t="str">
        <f t="shared" si="131"/>
        <v>Q</v>
      </c>
      <c r="AR662" s="50" t="str">
        <f t="shared" si="132"/>
        <v>Q</v>
      </c>
      <c r="AS662" s="50" t="str">
        <f t="shared" si="133"/>
        <v>Q</v>
      </c>
      <c r="AT662" s="50" t="str">
        <f t="shared" si="134"/>
        <v>Q</v>
      </c>
      <c r="AU662" s="63" t="str">
        <f t="shared" si="141"/>
        <v>Q</v>
      </c>
      <c r="AV662" s="67">
        <v>29207.999996999999</v>
      </c>
      <c r="AW662" s="133">
        <v>29197.187580000002</v>
      </c>
      <c r="AX662" s="49">
        <v>32500</v>
      </c>
      <c r="AY662" s="51">
        <f t="shared" si="135"/>
        <v>0.11270884700555084</v>
      </c>
      <c r="AZ662" s="51">
        <f t="shared" si="136"/>
        <v>0.10129230778461541</v>
      </c>
      <c r="BA662" s="49">
        <v>31450</v>
      </c>
      <c r="BB662" s="52">
        <v>2</v>
      </c>
      <c r="BC662" s="51">
        <f t="shared" si="137"/>
        <v>7.6759791948448397E-2</v>
      </c>
      <c r="BD662" s="51">
        <f t="shared" si="138"/>
        <v>7.1287758441971411E-2</v>
      </c>
      <c r="BE662" s="49">
        <v>0</v>
      </c>
      <c r="BF662" s="52">
        <v>0</v>
      </c>
      <c r="BG662" s="51">
        <f t="shared" si="139"/>
        <v>-1</v>
      </c>
      <c r="BH662" s="51">
        <f t="shared" si="140"/>
        <v>0</v>
      </c>
      <c r="BI662" s="282">
        <f t="shared" si="142"/>
        <v>0</v>
      </c>
    </row>
    <row r="663" spans="1:61" hidden="1">
      <c r="A663" s="54" t="s">
        <v>150</v>
      </c>
      <c r="B663" s="55" t="s">
        <v>2223</v>
      </c>
      <c r="C663" s="55" t="s">
        <v>2224</v>
      </c>
      <c r="D663" s="44" t="s">
        <v>2225</v>
      </c>
      <c r="E663" s="56">
        <v>1</v>
      </c>
      <c r="F663" s="46" t="s">
        <v>5814</v>
      </c>
      <c r="G663" s="47" t="s">
        <v>5814</v>
      </c>
      <c r="H663" s="47" t="s">
        <v>6064</v>
      </c>
      <c r="I663" s="48" t="s">
        <v>6065</v>
      </c>
      <c r="J663" s="48" t="s">
        <v>6085</v>
      </c>
      <c r="K663" s="48" t="s">
        <v>6071</v>
      </c>
      <c r="L663" s="45">
        <v>60</v>
      </c>
      <c r="M663" s="47" t="s">
        <v>5998</v>
      </c>
      <c r="N663" s="60">
        <v>384</v>
      </c>
      <c r="O663" s="58">
        <v>182</v>
      </c>
      <c r="P663" s="58">
        <v>122</v>
      </c>
      <c r="Q663" s="132">
        <v>265</v>
      </c>
      <c r="R663" s="60">
        <v>699</v>
      </c>
      <c r="S663" s="58">
        <v>1243</v>
      </c>
      <c r="T663" s="58">
        <v>721</v>
      </c>
      <c r="U663" s="132">
        <v>751</v>
      </c>
      <c r="V663" s="58">
        <v>198</v>
      </c>
      <c r="W663" s="58">
        <v>399</v>
      </c>
      <c r="X663" s="58">
        <v>245</v>
      </c>
      <c r="Y663" s="132">
        <v>283</v>
      </c>
      <c r="Z663" s="61">
        <v>227</v>
      </c>
      <c r="AA663" s="59">
        <v>365</v>
      </c>
      <c r="AB663" s="59">
        <v>281</v>
      </c>
      <c r="AC663" s="132">
        <v>287</v>
      </c>
      <c r="AD663" s="61">
        <v>240</v>
      </c>
      <c r="AE663" s="59">
        <v>481</v>
      </c>
      <c r="AF663" s="59">
        <v>358</v>
      </c>
      <c r="AG663" s="132">
        <v>367</v>
      </c>
      <c r="AH663" s="61">
        <v>0</v>
      </c>
      <c r="AI663" s="132">
        <v>0</v>
      </c>
      <c r="AJ663" s="64">
        <f>IFERROR(VLOOKUP($B663,STOCK!$A:$H,3,0)," ")</f>
        <v>134</v>
      </c>
      <c r="AK663" s="65">
        <f>IFERROR(VLOOKUP($B663,STOCK!$A:$H,4,0)," ")</f>
        <v>515</v>
      </c>
      <c r="AL663" s="65">
        <f>IFERROR(VLOOKUP($B663,STOCK!$A:$H,5,0)," ")</f>
        <v>182</v>
      </c>
      <c r="AM663" s="65">
        <f>IFERROR(VLOOKUP($B663,STOCK!$A:$H,6,0)," ")</f>
        <v>155</v>
      </c>
      <c r="AN663" s="65">
        <f>IFERROR(VLOOKUP($B663,STOCK!$A:$H,7,0)," ")</f>
        <v>73</v>
      </c>
      <c r="AO663" s="65">
        <f>IFERROR(VLOOKUP($B663,STOCK!$A:$H,8,0)," ")</f>
        <v>348</v>
      </c>
      <c r="AP663" s="62">
        <f t="shared" si="130"/>
        <v>15.169811320754716</v>
      </c>
      <c r="AQ663" s="50">
        <f t="shared" si="131"/>
        <v>20.572569906790946</v>
      </c>
      <c r="AR663" s="50">
        <f t="shared" si="132"/>
        <v>19.293286219081274</v>
      </c>
      <c r="AS663" s="50">
        <f t="shared" si="133"/>
        <v>16.202090592334496</v>
      </c>
      <c r="AT663" s="50">
        <f t="shared" si="134"/>
        <v>5.9673024523160763</v>
      </c>
      <c r="AU663" s="63" t="str">
        <f t="shared" si="141"/>
        <v>SV</v>
      </c>
      <c r="AV663" s="67">
        <v>4868</v>
      </c>
      <c r="AW663" s="133">
        <v>4866.1979300000003</v>
      </c>
      <c r="AX663" s="49">
        <v>5500</v>
      </c>
      <c r="AY663" s="51">
        <f t="shared" si="135"/>
        <v>0.12982744453574369</v>
      </c>
      <c r="AZ663" s="51">
        <f t="shared" si="136"/>
        <v>0.11490909090909091</v>
      </c>
      <c r="BA663" s="49">
        <v>5416.6666699999996</v>
      </c>
      <c r="BB663" s="52">
        <v>6</v>
      </c>
      <c r="BC663" s="51">
        <f t="shared" si="137"/>
        <v>0.11270884757600652</v>
      </c>
      <c r="BD663" s="51">
        <f t="shared" si="138"/>
        <v>0.10129230824535851</v>
      </c>
      <c r="BE663" s="49">
        <v>5241.6666699999996</v>
      </c>
      <c r="BF663" s="52">
        <v>12</v>
      </c>
      <c r="BG663" s="51">
        <f t="shared" si="139"/>
        <v>7.6759792522596459E-2</v>
      </c>
      <c r="BH663" s="51">
        <f t="shared" si="140"/>
        <v>7.1287758937177828E-2</v>
      </c>
      <c r="BI663" s="282">
        <f t="shared" si="142"/>
        <v>1953</v>
      </c>
    </row>
    <row r="664" spans="1:61" hidden="1">
      <c r="A664" s="54" t="s">
        <v>151</v>
      </c>
      <c r="B664" s="55" t="s">
        <v>2226</v>
      </c>
      <c r="C664" s="55" t="s">
        <v>2227</v>
      </c>
      <c r="D664" s="44" t="s">
        <v>2228</v>
      </c>
      <c r="E664" s="56">
        <v>12</v>
      </c>
      <c r="F664" s="46" t="s">
        <v>5814</v>
      </c>
      <c r="G664" s="47" t="s">
        <v>5814</v>
      </c>
      <c r="H664" s="47" t="s">
        <v>6064</v>
      </c>
      <c r="I664" s="48" t="s">
        <v>6065</v>
      </c>
      <c r="J664" s="48" t="s">
        <v>6085</v>
      </c>
      <c r="K664" s="48" t="s">
        <v>6074</v>
      </c>
      <c r="L664" s="45">
        <v>60</v>
      </c>
      <c r="M664" s="47" t="s">
        <v>5998</v>
      </c>
      <c r="N664" s="60">
        <v>0</v>
      </c>
      <c r="O664" s="58">
        <v>0</v>
      </c>
      <c r="P664" s="58">
        <v>0</v>
      </c>
      <c r="Q664" s="132">
        <v>0</v>
      </c>
      <c r="R664" s="60">
        <v>0</v>
      </c>
      <c r="S664" s="58">
        <v>0</v>
      </c>
      <c r="T664" s="58">
        <v>0</v>
      </c>
      <c r="U664" s="132">
        <v>0</v>
      </c>
      <c r="V664" s="58">
        <v>0</v>
      </c>
      <c r="W664" s="58">
        <v>0</v>
      </c>
      <c r="X664" s="58">
        <v>0</v>
      </c>
      <c r="Y664" s="132">
        <v>0</v>
      </c>
      <c r="Z664" s="61">
        <v>0</v>
      </c>
      <c r="AA664" s="59">
        <v>0</v>
      </c>
      <c r="AB664" s="59">
        <v>0</v>
      </c>
      <c r="AC664" s="132">
        <v>0</v>
      </c>
      <c r="AD664" s="61">
        <v>0</v>
      </c>
      <c r="AE664" s="59">
        <v>0</v>
      </c>
      <c r="AF664" s="59">
        <v>0</v>
      </c>
      <c r="AG664" s="132">
        <v>0</v>
      </c>
      <c r="AH664" s="61">
        <v>0</v>
      </c>
      <c r="AI664" s="132">
        <v>0</v>
      </c>
      <c r="AJ664" s="64">
        <f>IFERROR(VLOOKUP($B664,STOCK!$A:$H,3,0)," ")</f>
        <v>0</v>
      </c>
      <c r="AK664" s="65">
        <f>IFERROR(VLOOKUP($B664,STOCK!$A:$H,4,0)," ")</f>
        <v>0</v>
      </c>
      <c r="AL664" s="65">
        <f>IFERROR(VLOOKUP($B664,STOCK!$A:$H,5,0)," ")</f>
        <v>0</v>
      </c>
      <c r="AM664" s="65">
        <f>IFERROR(VLOOKUP($B664,STOCK!$A:$H,6,0)," ")</f>
        <v>0</v>
      </c>
      <c r="AN664" s="65">
        <f>IFERROR(VLOOKUP($B664,STOCK!$A:$H,7,0)," ")</f>
        <v>0</v>
      </c>
      <c r="AO664" s="65">
        <f>IFERROR(VLOOKUP($B664,STOCK!$A:$H,8,0)," ")</f>
        <v>0</v>
      </c>
      <c r="AP664" s="62" t="str">
        <f t="shared" si="130"/>
        <v>Q</v>
      </c>
      <c r="AQ664" s="50" t="str">
        <f t="shared" si="131"/>
        <v>Q</v>
      </c>
      <c r="AR664" s="50" t="str">
        <f t="shared" si="132"/>
        <v>Q</v>
      </c>
      <c r="AS664" s="50" t="str">
        <f t="shared" si="133"/>
        <v>Q</v>
      </c>
      <c r="AT664" s="50" t="str">
        <f t="shared" si="134"/>
        <v>Q</v>
      </c>
      <c r="AU664" s="63" t="str">
        <f t="shared" si="141"/>
        <v>Q</v>
      </c>
      <c r="AV664" s="67">
        <v>43724.000001</v>
      </c>
      <c r="AW664" s="133">
        <v>43954.608719999997</v>
      </c>
      <c r="AX664" s="49">
        <v>47900</v>
      </c>
      <c r="AY664" s="51">
        <f t="shared" si="135"/>
        <v>9.5508187697934677E-2</v>
      </c>
      <c r="AZ664" s="51">
        <f t="shared" si="136"/>
        <v>8.7181628371607506E-2</v>
      </c>
      <c r="BA664" s="49">
        <v>0</v>
      </c>
      <c r="BB664" s="52">
        <v>0</v>
      </c>
      <c r="BC664" s="51">
        <f t="shared" si="137"/>
        <v>-1</v>
      </c>
      <c r="BD664" s="51">
        <f t="shared" si="138"/>
        <v>0</v>
      </c>
      <c r="BE664" s="49">
        <v>0</v>
      </c>
      <c r="BF664" s="52">
        <v>0</v>
      </c>
      <c r="BG664" s="51">
        <f t="shared" si="139"/>
        <v>-1</v>
      </c>
      <c r="BH664" s="51">
        <f t="shared" si="140"/>
        <v>0</v>
      </c>
      <c r="BI664" s="282">
        <f t="shared" si="142"/>
        <v>0</v>
      </c>
    </row>
    <row r="665" spans="1:61" hidden="1">
      <c r="A665" s="54" t="s">
        <v>149</v>
      </c>
      <c r="B665" s="55" t="s">
        <v>2229</v>
      </c>
      <c r="C665" s="55" t="s">
        <v>2230</v>
      </c>
      <c r="D665" s="44" t="s">
        <v>2231</v>
      </c>
      <c r="E665" s="56">
        <v>1</v>
      </c>
      <c r="F665" s="46" t="s">
        <v>5814</v>
      </c>
      <c r="G665" s="47" t="s">
        <v>5814</v>
      </c>
      <c r="H665" s="47" t="s">
        <v>6064</v>
      </c>
      <c r="I665" s="48" t="s">
        <v>6065</v>
      </c>
      <c r="J665" s="48" t="s">
        <v>6085</v>
      </c>
      <c r="K665" s="48" t="s">
        <v>6074</v>
      </c>
      <c r="L665" s="45">
        <v>60</v>
      </c>
      <c r="M665" s="47" t="s">
        <v>5998</v>
      </c>
      <c r="N665" s="60">
        <v>104</v>
      </c>
      <c r="O665" s="58">
        <v>17</v>
      </c>
      <c r="P665" s="58">
        <v>0</v>
      </c>
      <c r="Q665" s="132">
        <v>0</v>
      </c>
      <c r="R665" s="60">
        <v>155</v>
      </c>
      <c r="S665" s="58">
        <v>0</v>
      </c>
      <c r="T665" s="58">
        <v>3</v>
      </c>
      <c r="U665" s="132">
        <v>3</v>
      </c>
      <c r="V665" s="58">
        <v>121</v>
      </c>
      <c r="W665" s="58">
        <v>0</v>
      </c>
      <c r="X665" s="58">
        <v>0</v>
      </c>
      <c r="Y665" s="132">
        <v>0</v>
      </c>
      <c r="Z665" s="61">
        <v>96</v>
      </c>
      <c r="AA665" s="59">
        <v>0</v>
      </c>
      <c r="AB665" s="59">
        <v>0</v>
      </c>
      <c r="AC665" s="132">
        <v>0</v>
      </c>
      <c r="AD665" s="61">
        <v>177</v>
      </c>
      <c r="AE665" s="59">
        <v>63</v>
      </c>
      <c r="AF665" s="59">
        <v>0</v>
      </c>
      <c r="AG665" s="132">
        <v>0</v>
      </c>
      <c r="AH665" s="61">
        <v>0</v>
      </c>
      <c r="AI665" s="132">
        <v>0</v>
      </c>
      <c r="AJ665" s="64">
        <f>IFERROR(VLOOKUP($B665,STOCK!$A:$H,3,0)," ")</f>
        <v>-1</v>
      </c>
      <c r="AK665" s="65">
        <f>IFERROR(VLOOKUP($B665,STOCK!$A:$H,4,0)," ")</f>
        <v>-2</v>
      </c>
      <c r="AL665" s="65">
        <f>IFERROR(VLOOKUP($B665,STOCK!$A:$H,5,0)," ")</f>
        <v>1</v>
      </c>
      <c r="AM665" s="65">
        <f>IFERROR(VLOOKUP($B665,STOCK!$A:$H,6,0)," ")</f>
        <v>0</v>
      </c>
      <c r="AN665" s="65">
        <f>IFERROR(VLOOKUP($B665,STOCK!$A:$H,7,0)," ")</f>
        <v>0</v>
      </c>
      <c r="AO665" s="65">
        <f>IFERROR(VLOOKUP($B665,STOCK!$A:$H,8,0)," ")</f>
        <v>0</v>
      </c>
      <c r="AP665" s="62" t="str">
        <f t="shared" si="130"/>
        <v>Q</v>
      </c>
      <c r="AQ665" s="50" t="str">
        <f t="shared" si="131"/>
        <v>Q</v>
      </c>
      <c r="AR665" s="50" t="str">
        <f t="shared" si="132"/>
        <v>SV</v>
      </c>
      <c r="AS665" s="50" t="str">
        <f t="shared" si="133"/>
        <v>Q</v>
      </c>
      <c r="AT665" s="50" t="str">
        <f t="shared" si="134"/>
        <v>Q</v>
      </c>
      <c r="AU665" s="63" t="str">
        <f t="shared" si="141"/>
        <v>Q</v>
      </c>
      <c r="AV665" s="67">
        <v>3643.9999969999999</v>
      </c>
      <c r="AW665" s="133">
        <v>3662.8840599999999</v>
      </c>
      <c r="AX665" s="49">
        <v>4150</v>
      </c>
      <c r="AY665" s="51">
        <f t="shared" si="135"/>
        <v>0.13885839830312174</v>
      </c>
      <c r="AZ665" s="51">
        <f t="shared" si="136"/>
        <v>0.12192771156626508</v>
      </c>
      <c r="BA665" s="49">
        <v>3991.6666700000001</v>
      </c>
      <c r="BB665" s="52">
        <v>12</v>
      </c>
      <c r="BC665" s="51">
        <f t="shared" si="137"/>
        <v>9.5407978399073556E-2</v>
      </c>
      <c r="BD665" s="51">
        <f t="shared" si="138"/>
        <v>8.709812259950056E-2</v>
      </c>
      <c r="BE665" s="49">
        <v>0</v>
      </c>
      <c r="BF665" s="52">
        <v>0</v>
      </c>
      <c r="BG665" s="51">
        <f t="shared" si="139"/>
        <v>-1</v>
      </c>
      <c r="BH665" s="51">
        <f t="shared" si="140"/>
        <v>0</v>
      </c>
      <c r="BI665" s="282">
        <f t="shared" si="142"/>
        <v>3</v>
      </c>
    </row>
    <row r="666" spans="1:61" hidden="1">
      <c r="A666" s="54" t="s">
        <v>151</v>
      </c>
      <c r="B666" s="55" t="s">
        <v>2232</v>
      </c>
      <c r="C666" s="55" t="s">
        <v>2233</v>
      </c>
      <c r="D666" s="44" t="s">
        <v>2234</v>
      </c>
      <c r="E666" s="56">
        <v>12</v>
      </c>
      <c r="F666" s="46" t="s">
        <v>5814</v>
      </c>
      <c r="G666" s="47" t="s">
        <v>5814</v>
      </c>
      <c r="H666" s="47" t="s">
        <v>6064</v>
      </c>
      <c r="I666" s="48" t="s">
        <v>6065</v>
      </c>
      <c r="J666" s="48" t="s">
        <v>6085</v>
      </c>
      <c r="K666" s="48" t="s">
        <v>6074</v>
      </c>
      <c r="L666" s="45">
        <v>60</v>
      </c>
      <c r="M666" s="47" t="s">
        <v>5998</v>
      </c>
      <c r="N666" s="60">
        <v>0</v>
      </c>
      <c r="O666" s="58">
        <v>0</v>
      </c>
      <c r="P666" s="58">
        <v>0</v>
      </c>
      <c r="Q666" s="132">
        <v>0</v>
      </c>
      <c r="R666" s="60">
        <v>0</v>
      </c>
      <c r="S666" s="58">
        <v>0</v>
      </c>
      <c r="T666" s="58">
        <v>0</v>
      </c>
      <c r="U666" s="132">
        <v>0</v>
      </c>
      <c r="V666" s="58">
        <v>0</v>
      </c>
      <c r="W666" s="58">
        <v>0</v>
      </c>
      <c r="X666" s="58">
        <v>0</v>
      </c>
      <c r="Y666" s="132">
        <v>0</v>
      </c>
      <c r="Z666" s="61">
        <v>0</v>
      </c>
      <c r="AA666" s="59">
        <v>0</v>
      </c>
      <c r="AB666" s="59">
        <v>0</v>
      </c>
      <c r="AC666" s="132">
        <v>0</v>
      </c>
      <c r="AD666" s="61">
        <v>0</v>
      </c>
      <c r="AE666" s="59">
        <v>0</v>
      </c>
      <c r="AF666" s="59">
        <v>0</v>
      </c>
      <c r="AG666" s="132">
        <v>0</v>
      </c>
      <c r="AH666" s="61">
        <v>0</v>
      </c>
      <c r="AI666" s="132">
        <v>0</v>
      </c>
      <c r="AJ666" s="64">
        <f>IFERROR(VLOOKUP($B666,STOCK!$A:$H,3,0)," ")</f>
        <v>0</v>
      </c>
      <c r="AK666" s="65">
        <f>IFERROR(VLOOKUP($B666,STOCK!$A:$H,4,0)," ")</f>
        <v>0</v>
      </c>
      <c r="AL666" s="65">
        <f>IFERROR(VLOOKUP($B666,STOCK!$A:$H,5,0)," ")</f>
        <v>0</v>
      </c>
      <c r="AM666" s="65">
        <f>IFERROR(VLOOKUP($B666,STOCK!$A:$H,6,0)," ")</f>
        <v>0</v>
      </c>
      <c r="AN666" s="65">
        <f>IFERROR(VLOOKUP($B666,STOCK!$A:$H,7,0)," ")</f>
        <v>0</v>
      </c>
      <c r="AO666" s="65">
        <f>IFERROR(VLOOKUP($B666,STOCK!$A:$H,8,0)," ")</f>
        <v>0</v>
      </c>
      <c r="AP666" s="62" t="str">
        <f t="shared" si="130"/>
        <v>Q</v>
      </c>
      <c r="AQ666" s="50" t="str">
        <f t="shared" si="131"/>
        <v>Q</v>
      </c>
      <c r="AR666" s="50" t="str">
        <f t="shared" si="132"/>
        <v>Q</v>
      </c>
      <c r="AS666" s="50" t="str">
        <f t="shared" si="133"/>
        <v>Q</v>
      </c>
      <c r="AT666" s="50" t="str">
        <f t="shared" si="134"/>
        <v>Q</v>
      </c>
      <c r="AU666" s="63" t="str">
        <f t="shared" si="141"/>
        <v>Q</v>
      </c>
      <c r="AV666" s="67">
        <v>38819.999999</v>
      </c>
      <c r="AW666" s="133">
        <v>38809.553639999998</v>
      </c>
      <c r="AX666" s="49">
        <v>42900</v>
      </c>
      <c r="AY666" s="51">
        <f t="shared" si="135"/>
        <v>0.10510046370698345</v>
      </c>
      <c r="AZ666" s="51">
        <f t="shared" si="136"/>
        <v>9.5104895128205136E-2</v>
      </c>
      <c r="BA666" s="49"/>
      <c r="BB666" s="52"/>
      <c r="BC666" s="51">
        <f t="shared" si="137"/>
        <v>-1</v>
      </c>
      <c r="BD666" s="51">
        <f t="shared" si="138"/>
        <v>0</v>
      </c>
      <c r="BE666" s="49"/>
      <c r="BF666" s="52"/>
      <c r="BG666" s="51">
        <f t="shared" si="139"/>
        <v>-1</v>
      </c>
      <c r="BH666" s="51">
        <f t="shared" si="140"/>
        <v>0</v>
      </c>
      <c r="BI666" s="282">
        <f t="shared" si="142"/>
        <v>0</v>
      </c>
    </row>
    <row r="667" spans="1:61" hidden="1">
      <c r="A667" s="54" t="s">
        <v>150</v>
      </c>
      <c r="B667" s="55" t="s">
        <v>2235</v>
      </c>
      <c r="C667" s="55" t="s">
        <v>2236</v>
      </c>
      <c r="D667" s="44" t="s">
        <v>2237</v>
      </c>
      <c r="E667" s="56">
        <v>1</v>
      </c>
      <c r="F667" s="46" t="s">
        <v>5814</v>
      </c>
      <c r="G667" s="47" t="s">
        <v>5814</v>
      </c>
      <c r="H667" s="47" t="s">
        <v>6064</v>
      </c>
      <c r="I667" s="48" t="s">
        <v>6065</v>
      </c>
      <c r="J667" s="48" t="s">
        <v>6085</v>
      </c>
      <c r="K667" s="48" t="s">
        <v>6074</v>
      </c>
      <c r="L667" s="45">
        <v>60</v>
      </c>
      <c r="M667" s="47" t="s">
        <v>5998</v>
      </c>
      <c r="N667" s="60">
        <v>828</v>
      </c>
      <c r="O667" s="58">
        <v>829</v>
      </c>
      <c r="P667" s="58">
        <v>11311</v>
      </c>
      <c r="Q667" s="132">
        <v>11451</v>
      </c>
      <c r="R667" s="60">
        <v>900</v>
      </c>
      <c r="S667" s="58">
        <v>798</v>
      </c>
      <c r="T667" s="58">
        <v>684</v>
      </c>
      <c r="U667" s="132">
        <v>886</v>
      </c>
      <c r="V667" s="58">
        <v>189</v>
      </c>
      <c r="W667" s="58">
        <v>274</v>
      </c>
      <c r="X667" s="58">
        <v>212</v>
      </c>
      <c r="Y667" s="132">
        <v>230</v>
      </c>
      <c r="Z667" s="61">
        <v>415</v>
      </c>
      <c r="AA667" s="59">
        <v>485</v>
      </c>
      <c r="AB667" s="59">
        <v>432</v>
      </c>
      <c r="AC667" s="132">
        <v>372</v>
      </c>
      <c r="AD667" s="61">
        <v>550</v>
      </c>
      <c r="AE667" s="59">
        <v>457</v>
      </c>
      <c r="AF667" s="59">
        <v>243</v>
      </c>
      <c r="AG667" s="132">
        <v>347</v>
      </c>
      <c r="AH667" s="61">
        <v>18</v>
      </c>
      <c r="AI667" s="132">
        <v>42</v>
      </c>
      <c r="AJ667" s="64">
        <f>IFERROR(VLOOKUP($B667,STOCK!$A:$H,3,0)," ")</f>
        <v>2093</v>
      </c>
      <c r="AK667" s="65">
        <f>IFERROR(VLOOKUP($B667,STOCK!$A:$H,4,0)," ")</f>
        <v>883</v>
      </c>
      <c r="AL667" s="65">
        <f>IFERROR(VLOOKUP($B667,STOCK!$A:$H,5,0)," ")</f>
        <v>408</v>
      </c>
      <c r="AM667" s="65">
        <f>IFERROR(VLOOKUP($B667,STOCK!$A:$H,6,0)," ")</f>
        <v>721</v>
      </c>
      <c r="AN667" s="65">
        <f>IFERROR(VLOOKUP($B667,STOCK!$A:$H,7,0)," ")</f>
        <v>662</v>
      </c>
      <c r="AO667" s="65">
        <f>IFERROR(VLOOKUP($B667,STOCK!$A:$H,8,0)," ")</f>
        <v>378</v>
      </c>
      <c r="AP667" s="62">
        <f t="shared" si="130"/>
        <v>5.4833638983494897</v>
      </c>
      <c r="AQ667" s="50">
        <f t="shared" si="131"/>
        <v>29.89841986455982</v>
      </c>
      <c r="AR667" s="50">
        <f t="shared" si="132"/>
        <v>53.217391304347828</v>
      </c>
      <c r="AS667" s="50">
        <f t="shared" si="133"/>
        <v>58.145161290322584</v>
      </c>
      <c r="AT667" s="50">
        <f t="shared" si="134"/>
        <v>57.233429394812681</v>
      </c>
      <c r="AU667" s="63">
        <f t="shared" si="141"/>
        <v>270</v>
      </c>
      <c r="AV667" s="67">
        <v>3235</v>
      </c>
      <c r="AW667" s="133">
        <v>3234.1294699999999</v>
      </c>
      <c r="AX667" s="49">
        <v>3750</v>
      </c>
      <c r="AY667" s="51">
        <f t="shared" si="135"/>
        <v>0.15919629057187024</v>
      </c>
      <c r="AZ667" s="51">
        <f t="shared" si="136"/>
        <v>0.13733333333333334</v>
      </c>
      <c r="BA667" s="49">
        <v>3575</v>
      </c>
      <c r="BB667" s="52">
        <v>12</v>
      </c>
      <c r="BC667" s="51">
        <f t="shared" si="137"/>
        <v>0.10510046367851622</v>
      </c>
      <c r="BD667" s="51">
        <f t="shared" si="138"/>
        <v>9.5104895104895101E-2</v>
      </c>
      <c r="BE667" s="49">
        <v>0</v>
      </c>
      <c r="BF667" s="52">
        <v>0</v>
      </c>
      <c r="BG667" s="51">
        <f t="shared" si="139"/>
        <v>-1</v>
      </c>
      <c r="BH667" s="51">
        <f t="shared" si="140"/>
        <v>0</v>
      </c>
      <c r="BI667" s="282">
        <f t="shared" si="142"/>
        <v>13328</v>
      </c>
    </row>
    <row r="668" spans="1:61" hidden="1">
      <c r="A668" s="54" t="s">
        <v>151</v>
      </c>
      <c r="B668" s="55" t="s">
        <v>2238</v>
      </c>
      <c r="C668" s="55" t="s">
        <v>2239</v>
      </c>
      <c r="D668" s="44" t="s">
        <v>2240</v>
      </c>
      <c r="E668" s="56">
        <v>12</v>
      </c>
      <c r="F668" s="46" t="s">
        <v>5814</v>
      </c>
      <c r="G668" s="47" t="s">
        <v>5814</v>
      </c>
      <c r="H668" s="47" t="s">
        <v>6064</v>
      </c>
      <c r="I668" s="48" t="s">
        <v>6065</v>
      </c>
      <c r="J668" s="48" t="s">
        <v>6085</v>
      </c>
      <c r="K668" s="48" t="s">
        <v>6075</v>
      </c>
      <c r="L668" s="45">
        <v>428</v>
      </c>
      <c r="M668" s="47" t="s">
        <v>5850</v>
      </c>
      <c r="N668" s="60">
        <v>0</v>
      </c>
      <c r="O668" s="58">
        <v>0</v>
      </c>
      <c r="P668" s="58">
        <v>0</v>
      </c>
      <c r="Q668" s="132">
        <v>0</v>
      </c>
      <c r="R668" s="60">
        <v>0</v>
      </c>
      <c r="S668" s="58">
        <v>0</v>
      </c>
      <c r="T668" s="58">
        <v>0</v>
      </c>
      <c r="U668" s="132">
        <v>0</v>
      </c>
      <c r="V668" s="58">
        <v>0</v>
      </c>
      <c r="W668" s="58">
        <v>0</v>
      </c>
      <c r="X668" s="58">
        <v>0</v>
      </c>
      <c r="Y668" s="132">
        <v>0</v>
      </c>
      <c r="Z668" s="61">
        <v>0</v>
      </c>
      <c r="AA668" s="59">
        <v>0</v>
      </c>
      <c r="AB668" s="59">
        <v>0</v>
      </c>
      <c r="AC668" s="132">
        <v>0</v>
      </c>
      <c r="AD668" s="61">
        <v>0</v>
      </c>
      <c r="AE668" s="59">
        <v>0</v>
      </c>
      <c r="AF668" s="59">
        <v>0</v>
      </c>
      <c r="AG668" s="132">
        <v>0</v>
      </c>
      <c r="AH668" s="61">
        <v>0</v>
      </c>
      <c r="AI668" s="132">
        <v>0</v>
      </c>
      <c r="AJ668" s="64">
        <f>IFERROR(VLOOKUP($B668,STOCK!$A:$H,3,0)," ")</f>
        <v>0</v>
      </c>
      <c r="AK668" s="65">
        <f>IFERROR(VLOOKUP($B668,STOCK!$A:$H,4,0)," ")</f>
        <v>0</v>
      </c>
      <c r="AL668" s="65">
        <f>IFERROR(VLOOKUP($B668,STOCK!$A:$H,5,0)," ")</f>
        <v>0</v>
      </c>
      <c r="AM668" s="65">
        <f>IFERROR(VLOOKUP($B668,STOCK!$A:$H,6,0)," ")</f>
        <v>0</v>
      </c>
      <c r="AN668" s="65">
        <f>IFERROR(VLOOKUP($B668,STOCK!$A:$H,7,0)," ")</f>
        <v>0</v>
      </c>
      <c r="AO668" s="65">
        <f>IFERROR(VLOOKUP($B668,STOCK!$A:$H,8,0)," ")</f>
        <v>0</v>
      </c>
      <c r="AP668" s="62" t="str">
        <f t="shared" si="130"/>
        <v>Q</v>
      </c>
      <c r="AQ668" s="50" t="str">
        <f t="shared" si="131"/>
        <v>Q</v>
      </c>
      <c r="AR668" s="50" t="str">
        <f t="shared" si="132"/>
        <v>Q</v>
      </c>
      <c r="AS668" s="50" t="str">
        <f t="shared" si="133"/>
        <v>Q</v>
      </c>
      <c r="AT668" s="50" t="str">
        <f t="shared" si="134"/>
        <v>Q</v>
      </c>
      <c r="AU668" s="63" t="str">
        <f t="shared" si="141"/>
        <v>Q</v>
      </c>
      <c r="AV668" s="67">
        <v>27995.999999</v>
      </c>
      <c r="AW668" s="133">
        <v>26998.344120000002</v>
      </c>
      <c r="AX668" s="49">
        <v>30900</v>
      </c>
      <c r="AY668" s="51">
        <f t="shared" si="135"/>
        <v>0.1037291041971613</v>
      </c>
      <c r="AZ668" s="51">
        <f t="shared" si="136"/>
        <v>9.3980582556634315E-2</v>
      </c>
      <c r="BA668" s="49">
        <v>0</v>
      </c>
      <c r="BB668" s="52">
        <v>0</v>
      </c>
      <c r="BC668" s="51">
        <f t="shared" si="137"/>
        <v>-1</v>
      </c>
      <c r="BD668" s="51">
        <f t="shared" si="138"/>
        <v>0</v>
      </c>
      <c r="BE668" s="49">
        <v>0</v>
      </c>
      <c r="BF668" s="52">
        <v>0</v>
      </c>
      <c r="BG668" s="51">
        <f t="shared" si="139"/>
        <v>-1</v>
      </c>
      <c r="BH668" s="51">
        <f t="shared" si="140"/>
        <v>0</v>
      </c>
      <c r="BI668" s="282">
        <f t="shared" si="142"/>
        <v>0</v>
      </c>
    </row>
    <row r="669" spans="1:61" hidden="1">
      <c r="A669" s="54" t="s">
        <v>149</v>
      </c>
      <c r="B669" s="55" t="s">
        <v>2241</v>
      </c>
      <c r="C669" s="55" t="s">
        <v>2242</v>
      </c>
      <c r="D669" s="44" t="s">
        <v>2243</v>
      </c>
      <c r="E669" s="56">
        <v>1</v>
      </c>
      <c r="F669" s="46" t="s">
        <v>5814</v>
      </c>
      <c r="G669" s="47" t="s">
        <v>5814</v>
      </c>
      <c r="H669" s="47" t="s">
        <v>6064</v>
      </c>
      <c r="I669" s="48" t="s">
        <v>6065</v>
      </c>
      <c r="J669" s="48" t="s">
        <v>6085</v>
      </c>
      <c r="K669" s="48" t="s">
        <v>6075</v>
      </c>
      <c r="L669" s="45">
        <v>428</v>
      </c>
      <c r="M669" s="47" t="s">
        <v>5850</v>
      </c>
      <c r="N669" s="60">
        <v>0</v>
      </c>
      <c r="O669" s="58">
        <v>0</v>
      </c>
      <c r="P669" s="58">
        <v>0</v>
      </c>
      <c r="Q669" s="132">
        <v>0</v>
      </c>
      <c r="R669" s="60">
        <v>0</v>
      </c>
      <c r="S669" s="58">
        <v>0</v>
      </c>
      <c r="T669" s="58">
        <v>0</v>
      </c>
      <c r="U669" s="132">
        <v>0</v>
      </c>
      <c r="V669" s="58">
        <v>0</v>
      </c>
      <c r="W669" s="58">
        <v>0</v>
      </c>
      <c r="X669" s="58">
        <v>0</v>
      </c>
      <c r="Y669" s="132">
        <v>0</v>
      </c>
      <c r="Z669" s="61">
        <v>0</v>
      </c>
      <c r="AA669" s="59">
        <v>0</v>
      </c>
      <c r="AB669" s="59">
        <v>0</v>
      </c>
      <c r="AC669" s="132">
        <v>0</v>
      </c>
      <c r="AD669" s="61">
        <v>0</v>
      </c>
      <c r="AE669" s="59">
        <v>0</v>
      </c>
      <c r="AF669" s="59">
        <v>0</v>
      </c>
      <c r="AG669" s="132">
        <v>0</v>
      </c>
      <c r="AH669" s="61">
        <v>0</v>
      </c>
      <c r="AI669" s="132">
        <v>0</v>
      </c>
      <c r="AJ669" s="64">
        <f>IFERROR(VLOOKUP($B669,STOCK!$A:$H,3,0)," ")</f>
        <v>36</v>
      </c>
      <c r="AK669" s="65">
        <f>IFERROR(VLOOKUP($B669,STOCK!$A:$H,4,0)," ")</f>
        <v>-12</v>
      </c>
      <c r="AL669" s="65">
        <f>IFERROR(VLOOKUP($B669,STOCK!$A:$H,5,0)," ")</f>
        <v>0</v>
      </c>
      <c r="AM669" s="65">
        <f>IFERROR(VLOOKUP($B669,STOCK!$A:$H,6,0)," ")</f>
        <v>-48</v>
      </c>
      <c r="AN669" s="65">
        <f>IFERROR(VLOOKUP($B669,STOCK!$A:$H,7,0)," ")</f>
        <v>0</v>
      </c>
      <c r="AO669" s="65">
        <f>IFERROR(VLOOKUP($B669,STOCK!$A:$H,8,0)," ")</f>
        <v>0</v>
      </c>
      <c r="AP669" s="62" t="str">
        <f t="shared" si="130"/>
        <v>SV</v>
      </c>
      <c r="AQ669" s="50" t="str">
        <f t="shared" si="131"/>
        <v>Q</v>
      </c>
      <c r="AR669" s="50" t="str">
        <f t="shared" si="132"/>
        <v>Q</v>
      </c>
      <c r="AS669" s="50" t="str">
        <f t="shared" si="133"/>
        <v>Q</v>
      </c>
      <c r="AT669" s="50" t="str">
        <f t="shared" si="134"/>
        <v>Q</v>
      </c>
      <c r="AU669" s="63" t="str">
        <f t="shared" si="141"/>
        <v>Q</v>
      </c>
      <c r="AV669" s="67">
        <v>2417.0000030000001</v>
      </c>
      <c r="AW669" s="133">
        <v>2401.1794399999999</v>
      </c>
      <c r="AX669" s="49">
        <v>2750</v>
      </c>
      <c r="AY669" s="51">
        <f t="shared" si="135"/>
        <v>0.13777409871190627</v>
      </c>
      <c r="AZ669" s="51">
        <f t="shared" si="136"/>
        <v>0.12109090799999996</v>
      </c>
      <c r="BA669" s="49">
        <v>0</v>
      </c>
      <c r="BB669" s="52">
        <v>0</v>
      </c>
      <c r="BC669" s="51">
        <f t="shared" si="137"/>
        <v>-1</v>
      </c>
      <c r="BD669" s="51">
        <f t="shared" si="138"/>
        <v>0</v>
      </c>
      <c r="BE669" s="49">
        <v>0</v>
      </c>
      <c r="BF669" s="52">
        <v>0</v>
      </c>
      <c r="BG669" s="51">
        <f t="shared" si="139"/>
        <v>-1</v>
      </c>
      <c r="BH669" s="51">
        <f t="shared" si="140"/>
        <v>0</v>
      </c>
      <c r="BI669" s="282">
        <f t="shared" si="142"/>
        <v>0</v>
      </c>
    </row>
    <row r="670" spans="1:61" hidden="1">
      <c r="A670" s="54" t="s">
        <v>150</v>
      </c>
      <c r="B670" s="55" t="s">
        <v>2244</v>
      </c>
      <c r="C670" s="55" t="s">
        <v>2245</v>
      </c>
      <c r="D670" s="44" t="s">
        <v>2246</v>
      </c>
      <c r="E670" s="56">
        <v>1</v>
      </c>
      <c r="F670" s="46" t="s">
        <v>5814</v>
      </c>
      <c r="G670" s="47" t="s">
        <v>5814</v>
      </c>
      <c r="H670" s="47" t="s">
        <v>6064</v>
      </c>
      <c r="I670" s="48" t="s">
        <v>6065</v>
      </c>
      <c r="J670" s="48" t="s">
        <v>6085</v>
      </c>
      <c r="K670" s="48" t="s">
        <v>6075</v>
      </c>
      <c r="L670" s="45">
        <v>428</v>
      </c>
      <c r="M670" s="47" t="s">
        <v>5850</v>
      </c>
      <c r="N670" s="60">
        <v>54</v>
      </c>
      <c r="O670" s="58">
        <v>100</v>
      </c>
      <c r="P670" s="58">
        <v>172</v>
      </c>
      <c r="Q670" s="132">
        <v>148</v>
      </c>
      <c r="R670" s="60">
        <v>739</v>
      </c>
      <c r="S670" s="58">
        <v>469</v>
      </c>
      <c r="T670" s="58">
        <v>534</v>
      </c>
      <c r="U670" s="132">
        <v>446</v>
      </c>
      <c r="V670" s="58">
        <v>224</v>
      </c>
      <c r="W670" s="58">
        <v>234</v>
      </c>
      <c r="X670" s="58">
        <v>133</v>
      </c>
      <c r="Y670" s="132">
        <v>72</v>
      </c>
      <c r="Z670" s="61">
        <v>151</v>
      </c>
      <c r="AA670" s="59">
        <v>168</v>
      </c>
      <c r="AB670" s="59">
        <v>80</v>
      </c>
      <c r="AC670" s="132">
        <v>88</v>
      </c>
      <c r="AD670" s="61">
        <v>334</v>
      </c>
      <c r="AE670" s="59">
        <v>492</v>
      </c>
      <c r="AF670" s="59">
        <v>199</v>
      </c>
      <c r="AG670" s="132">
        <v>252</v>
      </c>
      <c r="AH670" s="61">
        <v>0</v>
      </c>
      <c r="AI670" s="132">
        <v>12</v>
      </c>
      <c r="AJ670" s="64">
        <f>IFERROR(VLOOKUP($B670,STOCK!$A:$H,3,0)," ")</f>
        <v>76</v>
      </c>
      <c r="AK670" s="65">
        <f>IFERROR(VLOOKUP($B670,STOCK!$A:$H,4,0)," ")</f>
        <v>245</v>
      </c>
      <c r="AL670" s="65">
        <f>IFERROR(VLOOKUP($B670,STOCK!$A:$H,5,0)," ")</f>
        <v>241</v>
      </c>
      <c r="AM670" s="65">
        <f>IFERROR(VLOOKUP($B670,STOCK!$A:$H,6,0)," ")</f>
        <v>128</v>
      </c>
      <c r="AN670" s="65">
        <f>IFERROR(VLOOKUP($B670,STOCK!$A:$H,7,0)," ")</f>
        <v>470</v>
      </c>
      <c r="AO670" s="65">
        <f>IFERROR(VLOOKUP($B670,STOCK!$A:$H,8,0)," ")</f>
        <v>144</v>
      </c>
      <c r="AP670" s="62">
        <f t="shared" si="130"/>
        <v>15.405405405405405</v>
      </c>
      <c r="AQ670" s="50">
        <f t="shared" si="131"/>
        <v>16.479820627802692</v>
      </c>
      <c r="AR670" s="50">
        <f t="shared" si="132"/>
        <v>100.41666666666667</v>
      </c>
      <c r="AS670" s="50">
        <f t="shared" si="133"/>
        <v>43.63636363636364</v>
      </c>
      <c r="AT670" s="50">
        <f t="shared" si="134"/>
        <v>55.952380952380956</v>
      </c>
      <c r="AU670" s="63">
        <f t="shared" si="141"/>
        <v>360</v>
      </c>
      <c r="AV670" s="67">
        <v>2333.0000100000002</v>
      </c>
      <c r="AW670" s="133">
        <v>2249.8620099999998</v>
      </c>
      <c r="AX670" s="49">
        <v>2900</v>
      </c>
      <c r="AY670" s="51">
        <f t="shared" si="135"/>
        <v>0.24303471391755371</v>
      </c>
      <c r="AZ670" s="51">
        <f t="shared" si="136"/>
        <v>0.19551723793103443</v>
      </c>
      <c r="BA670" s="49">
        <v>2575</v>
      </c>
      <c r="BB670" s="52">
        <v>12</v>
      </c>
      <c r="BC670" s="51">
        <f t="shared" si="137"/>
        <v>0.1037290994267932</v>
      </c>
      <c r="BD670" s="51">
        <f t="shared" si="138"/>
        <v>9.3980578640776621E-2</v>
      </c>
      <c r="BE670" s="49">
        <v>0</v>
      </c>
      <c r="BF670" s="52">
        <v>0</v>
      </c>
      <c r="BG670" s="51">
        <f t="shared" si="139"/>
        <v>-1</v>
      </c>
      <c r="BH670" s="51">
        <f t="shared" si="140"/>
        <v>0</v>
      </c>
      <c r="BI670" s="282">
        <f t="shared" si="142"/>
        <v>1018</v>
      </c>
    </row>
    <row r="671" spans="1:61" hidden="1">
      <c r="A671" s="54" t="s">
        <v>151</v>
      </c>
      <c r="B671" s="55" t="s">
        <v>2247</v>
      </c>
      <c r="C671" s="55" t="s">
        <v>2248</v>
      </c>
      <c r="D671" s="44" t="s">
        <v>2249</v>
      </c>
      <c r="E671" s="56">
        <v>12</v>
      </c>
      <c r="F671" s="46" t="s">
        <v>5814</v>
      </c>
      <c r="G671" s="47" t="s">
        <v>5814</v>
      </c>
      <c r="H671" s="47" t="s">
        <v>6064</v>
      </c>
      <c r="I671" s="48" t="s">
        <v>6065</v>
      </c>
      <c r="J671" s="48" t="s">
        <v>6085</v>
      </c>
      <c r="K671" s="48" t="s">
        <v>6076</v>
      </c>
      <c r="L671" s="45">
        <v>60</v>
      </c>
      <c r="M671" s="47" t="s">
        <v>5998</v>
      </c>
      <c r="N671" s="60">
        <v>0</v>
      </c>
      <c r="O671" s="58">
        <v>0</v>
      </c>
      <c r="P671" s="58">
        <v>0</v>
      </c>
      <c r="Q671" s="132">
        <v>0</v>
      </c>
      <c r="R671" s="60">
        <v>0</v>
      </c>
      <c r="S671" s="58">
        <v>0</v>
      </c>
      <c r="T671" s="58">
        <v>0</v>
      </c>
      <c r="U671" s="132">
        <v>0</v>
      </c>
      <c r="V671" s="58">
        <v>0</v>
      </c>
      <c r="W671" s="58">
        <v>0</v>
      </c>
      <c r="X671" s="58">
        <v>0</v>
      </c>
      <c r="Y671" s="132">
        <v>0</v>
      </c>
      <c r="Z671" s="61">
        <v>0</v>
      </c>
      <c r="AA671" s="59">
        <v>0</v>
      </c>
      <c r="AB671" s="59">
        <v>0</v>
      </c>
      <c r="AC671" s="132">
        <v>0</v>
      </c>
      <c r="AD671" s="61">
        <v>0</v>
      </c>
      <c r="AE671" s="59">
        <v>0</v>
      </c>
      <c r="AF671" s="59">
        <v>0</v>
      </c>
      <c r="AG671" s="132">
        <v>0</v>
      </c>
      <c r="AH671" s="61">
        <v>0</v>
      </c>
      <c r="AI671" s="132">
        <v>0</v>
      </c>
      <c r="AJ671" s="64">
        <f>IFERROR(VLOOKUP($B671,STOCK!$A:$H,3,0)," ")</f>
        <v>0</v>
      </c>
      <c r="AK671" s="65">
        <f>IFERROR(VLOOKUP($B671,STOCK!$A:$H,4,0)," ")</f>
        <v>0</v>
      </c>
      <c r="AL671" s="65">
        <f>IFERROR(VLOOKUP($B671,STOCK!$A:$H,5,0)," ")</f>
        <v>0</v>
      </c>
      <c r="AM671" s="65">
        <f>IFERROR(VLOOKUP($B671,STOCK!$A:$H,6,0)," ")</f>
        <v>0</v>
      </c>
      <c r="AN671" s="65">
        <f>IFERROR(VLOOKUP($B671,STOCK!$A:$H,7,0)," ")</f>
        <v>0</v>
      </c>
      <c r="AO671" s="65">
        <f>IFERROR(VLOOKUP($B671,STOCK!$A:$H,8,0)," ")</f>
        <v>0</v>
      </c>
      <c r="AP671" s="62" t="str">
        <f t="shared" si="130"/>
        <v>Q</v>
      </c>
      <c r="AQ671" s="50" t="str">
        <f t="shared" si="131"/>
        <v>Q</v>
      </c>
      <c r="AR671" s="50" t="str">
        <f t="shared" si="132"/>
        <v>Q</v>
      </c>
      <c r="AS671" s="50" t="str">
        <f t="shared" si="133"/>
        <v>Q</v>
      </c>
      <c r="AT671" s="50" t="str">
        <f t="shared" si="134"/>
        <v>Q</v>
      </c>
      <c r="AU671" s="63" t="str">
        <f t="shared" si="141"/>
        <v>Q</v>
      </c>
      <c r="AV671" s="67">
        <v>33888.000003000001</v>
      </c>
      <c r="AW671" s="133">
        <v>34155.832920000001</v>
      </c>
      <c r="AX671" s="49">
        <v>36900</v>
      </c>
      <c r="AY671" s="51">
        <f t="shared" si="135"/>
        <v>8.8881019733632938E-2</v>
      </c>
      <c r="AZ671" s="51">
        <f t="shared" si="136"/>
        <v>8.1626016178861754E-2</v>
      </c>
      <c r="BA671" s="49">
        <v>0</v>
      </c>
      <c r="BB671" s="52">
        <v>0</v>
      </c>
      <c r="BC671" s="51">
        <f t="shared" si="137"/>
        <v>-1</v>
      </c>
      <c r="BD671" s="51">
        <f t="shared" si="138"/>
        <v>0</v>
      </c>
      <c r="BE671" s="49">
        <v>0</v>
      </c>
      <c r="BF671" s="52">
        <v>0</v>
      </c>
      <c r="BG671" s="51">
        <f t="shared" si="139"/>
        <v>-1</v>
      </c>
      <c r="BH671" s="51">
        <f t="shared" si="140"/>
        <v>0</v>
      </c>
      <c r="BI671" s="282">
        <f t="shared" si="142"/>
        <v>0</v>
      </c>
    </row>
    <row r="672" spans="1:61" hidden="1">
      <c r="A672" s="54" t="s">
        <v>150</v>
      </c>
      <c r="B672" s="55" t="s">
        <v>2250</v>
      </c>
      <c r="C672" s="55" t="s">
        <v>2251</v>
      </c>
      <c r="D672" s="44" t="s">
        <v>2252</v>
      </c>
      <c r="E672" s="56">
        <v>1</v>
      </c>
      <c r="F672" s="46" t="s">
        <v>5814</v>
      </c>
      <c r="G672" s="47" t="s">
        <v>5814</v>
      </c>
      <c r="H672" s="47" t="s">
        <v>6064</v>
      </c>
      <c r="I672" s="48" t="s">
        <v>6065</v>
      </c>
      <c r="J672" s="48" t="s">
        <v>6085</v>
      </c>
      <c r="K672" s="48" t="s">
        <v>6076</v>
      </c>
      <c r="L672" s="45">
        <v>60</v>
      </c>
      <c r="M672" s="47" t="s">
        <v>5998</v>
      </c>
      <c r="N672" s="60">
        <v>1418</v>
      </c>
      <c r="O672" s="58">
        <v>1390</v>
      </c>
      <c r="P672" s="58">
        <v>1486</v>
      </c>
      <c r="Q672" s="132">
        <v>1613</v>
      </c>
      <c r="R672" s="60">
        <v>1435</v>
      </c>
      <c r="S672" s="58">
        <v>2154</v>
      </c>
      <c r="T672" s="58">
        <v>2167</v>
      </c>
      <c r="U672" s="132">
        <v>1928</v>
      </c>
      <c r="V672" s="58">
        <v>706</v>
      </c>
      <c r="W672" s="58">
        <v>989</v>
      </c>
      <c r="X672" s="58">
        <v>386</v>
      </c>
      <c r="Y672" s="132">
        <v>449</v>
      </c>
      <c r="Z672" s="61">
        <v>648</v>
      </c>
      <c r="AA672" s="59">
        <v>687</v>
      </c>
      <c r="AB672" s="59">
        <v>769</v>
      </c>
      <c r="AC672" s="132">
        <v>811</v>
      </c>
      <c r="AD672" s="61">
        <v>853</v>
      </c>
      <c r="AE672" s="59">
        <v>1599</v>
      </c>
      <c r="AF672" s="59">
        <v>1418</v>
      </c>
      <c r="AG672" s="132">
        <v>1178</v>
      </c>
      <c r="AH672" s="61">
        <v>16</v>
      </c>
      <c r="AI672" s="132">
        <v>88</v>
      </c>
      <c r="AJ672" s="64">
        <f>IFERROR(VLOOKUP($B672,STOCK!$A:$H,3,0)," ")</f>
        <v>170</v>
      </c>
      <c r="AK672" s="65">
        <f>IFERROR(VLOOKUP($B672,STOCK!$A:$H,4,0)," ")</f>
        <v>588</v>
      </c>
      <c r="AL672" s="65">
        <f>IFERROR(VLOOKUP($B672,STOCK!$A:$H,5,0)," ")</f>
        <v>534</v>
      </c>
      <c r="AM672" s="65">
        <f>IFERROR(VLOOKUP($B672,STOCK!$A:$H,6,0)," ")</f>
        <v>1106</v>
      </c>
      <c r="AN672" s="65">
        <f>IFERROR(VLOOKUP($B672,STOCK!$A:$H,7,0)," ")</f>
        <v>566</v>
      </c>
      <c r="AO672" s="65">
        <f>IFERROR(VLOOKUP($B672,STOCK!$A:$H,8,0)," ")</f>
        <v>660</v>
      </c>
      <c r="AP672" s="62">
        <f t="shared" si="130"/>
        <v>3.1618102913825172</v>
      </c>
      <c r="AQ672" s="50">
        <f t="shared" si="131"/>
        <v>9.1493775933609971</v>
      </c>
      <c r="AR672" s="50">
        <f t="shared" si="132"/>
        <v>35.679287305122493</v>
      </c>
      <c r="AS672" s="50">
        <f t="shared" si="133"/>
        <v>40.912453760789148</v>
      </c>
      <c r="AT672" s="50">
        <f t="shared" si="134"/>
        <v>14.414261460101867</v>
      </c>
      <c r="AU672" s="63">
        <f t="shared" si="141"/>
        <v>225</v>
      </c>
      <c r="AV672" s="67">
        <v>2824</v>
      </c>
      <c r="AW672" s="133">
        <v>2846.3194100000001</v>
      </c>
      <c r="AX672" s="49">
        <v>3250</v>
      </c>
      <c r="AY672" s="51">
        <f t="shared" si="135"/>
        <v>0.15084985835694042</v>
      </c>
      <c r="AZ672" s="51">
        <f t="shared" si="136"/>
        <v>0.13107692307692306</v>
      </c>
      <c r="BA672" s="49">
        <v>3075</v>
      </c>
      <c r="BB672" s="52">
        <v>12</v>
      </c>
      <c r="BC672" s="51">
        <f t="shared" si="137"/>
        <v>8.8881019830028274E-2</v>
      </c>
      <c r="BD672" s="51">
        <f t="shared" si="138"/>
        <v>8.1626016260162595E-2</v>
      </c>
      <c r="BE672" s="49">
        <v>0</v>
      </c>
      <c r="BF672" s="52">
        <v>0</v>
      </c>
      <c r="BG672" s="51">
        <f t="shared" si="139"/>
        <v>-1</v>
      </c>
      <c r="BH672" s="51">
        <f t="shared" si="140"/>
        <v>0</v>
      </c>
      <c r="BI672" s="282">
        <f t="shared" si="142"/>
        <v>6067</v>
      </c>
    </row>
    <row r="673" spans="1:61" hidden="1">
      <c r="A673" s="54" t="s">
        <v>151</v>
      </c>
      <c r="B673" s="55" t="s">
        <v>2253</v>
      </c>
      <c r="C673" s="55" t="s">
        <v>2254</v>
      </c>
      <c r="D673" s="44" t="s">
        <v>2255</v>
      </c>
      <c r="E673" s="56">
        <v>12</v>
      </c>
      <c r="F673" s="46" t="s">
        <v>5814</v>
      </c>
      <c r="G673" s="47" t="s">
        <v>5814</v>
      </c>
      <c r="H673" s="47" t="s">
        <v>6064</v>
      </c>
      <c r="I673" s="48" t="s">
        <v>6065</v>
      </c>
      <c r="J673" s="48" t="s">
        <v>6085</v>
      </c>
      <c r="K673" s="48" t="s">
        <v>6078</v>
      </c>
      <c r="L673" s="45">
        <v>87</v>
      </c>
      <c r="M673" s="47" t="s">
        <v>5819</v>
      </c>
      <c r="N673" s="60">
        <v>0</v>
      </c>
      <c r="O673" s="58">
        <v>0</v>
      </c>
      <c r="P673" s="58">
        <v>0</v>
      </c>
      <c r="Q673" s="132">
        <v>0</v>
      </c>
      <c r="R673" s="60">
        <v>0</v>
      </c>
      <c r="S673" s="58">
        <v>0</v>
      </c>
      <c r="T673" s="58">
        <v>0</v>
      </c>
      <c r="U673" s="132">
        <v>0</v>
      </c>
      <c r="V673" s="58">
        <v>0</v>
      </c>
      <c r="W673" s="58">
        <v>0</v>
      </c>
      <c r="X673" s="58">
        <v>0</v>
      </c>
      <c r="Y673" s="132">
        <v>0</v>
      </c>
      <c r="Z673" s="61">
        <v>0</v>
      </c>
      <c r="AA673" s="59">
        <v>0</v>
      </c>
      <c r="AB673" s="59">
        <v>0</v>
      </c>
      <c r="AC673" s="132">
        <v>0</v>
      </c>
      <c r="AD673" s="61">
        <v>0</v>
      </c>
      <c r="AE673" s="59">
        <v>0</v>
      </c>
      <c r="AF673" s="59">
        <v>0</v>
      </c>
      <c r="AG673" s="132">
        <v>0</v>
      </c>
      <c r="AH673" s="61">
        <v>0</v>
      </c>
      <c r="AI673" s="132">
        <v>0</v>
      </c>
      <c r="AJ673" s="64">
        <f>IFERROR(VLOOKUP($B673,STOCK!$A:$H,3,0)," ")</f>
        <v>0</v>
      </c>
      <c r="AK673" s="65">
        <f>IFERROR(VLOOKUP($B673,STOCK!$A:$H,4,0)," ")</f>
        <v>0</v>
      </c>
      <c r="AL673" s="65">
        <f>IFERROR(VLOOKUP($B673,STOCK!$A:$H,5,0)," ")</f>
        <v>0</v>
      </c>
      <c r="AM673" s="65">
        <f>IFERROR(VLOOKUP($B673,STOCK!$A:$H,6,0)," ")</f>
        <v>0</v>
      </c>
      <c r="AN673" s="65">
        <f>IFERROR(VLOOKUP($B673,STOCK!$A:$H,7,0)," ")</f>
        <v>0</v>
      </c>
      <c r="AO673" s="65">
        <f>IFERROR(VLOOKUP($B673,STOCK!$A:$H,8,0)," ")</f>
        <v>0</v>
      </c>
      <c r="AP673" s="62" t="str">
        <f t="shared" si="130"/>
        <v>Q</v>
      </c>
      <c r="AQ673" s="50" t="str">
        <f t="shared" si="131"/>
        <v>Q</v>
      </c>
      <c r="AR673" s="50" t="str">
        <f t="shared" si="132"/>
        <v>Q</v>
      </c>
      <c r="AS673" s="50" t="str">
        <f t="shared" si="133"/>
        <v>Q</v>
      </c>
      <c r="AT673" s="50" t="str">
        <f t="shared" si="134"/>
        <v>Q</v>
      </c>
      <c r="AU673" s="63" t="str">
        <f t="shared" si="141"/>
        <v>Q</v>
      </c>
      <c r="AV673" s="67">
        <v>24156</v>
      </c>
      <c r="AW673" s="133">
        <v>24150.50088</v>
      </c>
      <c r="AX673" s="49">
        <v>25900</v>
      </c>
      <c r="AY673" s="51">
        <f t="shared" si="135"/>
        <v>7.2197383672793602E-2</v>
      </c>
      <c r="AZ673" s="51">
        <f t="shared" si="136"/>
        <v>6.733590733590733E-2</v>
      </c>
      <c r="BA673" s="49">
        <v>0</v>
      </c>
      <c r="BB673" s="52">
        <v>0</v>
      </c>
      <c r="BC673" s="51">
        <f t="shared" si="137"/>
        <v>-1</v>
      </c>
      <c r="BD673" s="51">
        <f t="shared" si="138"/>
        <v>0</v>
      </c>
      <c r="BE673" s="49">
        <v>0</v>
      </c>
      <c r="BF673" s="52">
        <v>0</v>
      </c>
      <c r="BG673" s="51">
        <f t="shared" si="139"/>
        <v>-1</v>
      </c>
      <c r="BH673" s="51">
        <f t="shared" si="140"/>
        <v>0</v>
      </c>
      <c r="BI673" s="282">
        <f t="shared" si="142"/>
        <v>0</v>
      </c>
    </row>
    <row r="674" spans="1:61" hidden="1">
      <c r="A674" s="54" t="s">
        <v>150</v>
      </c>
      <c r="B674" s="55" t="s">
        <v>2256</v>
      </c>
      <c r="C674" s="55" t="s">
        <v>2257</v>
      </c>
      <c r="D674" s="44" t="s">
        <v>2258</v>
      </c>
      <c r="E674" s="56">
        <v>1</v>
      </c>
      <c r="F674" s="46" t="s">
        <v>5814</v>
      </c>
      <c r="G674" s="47" t="s">
        <v>5814</v>
      </c>
      <c r="H674" s="47" t="s">
        <v>6064</v>
      </c>
      <c r="I674" s="48" t="s">
        <v>6065</v>
      </c>
      <c r="J674" s="48" t="s">
        <v>6085</v>
      </c>
      <c r="K674" s="48" t="s">
        <v>6078</v>
      </c>
      <c r="L674" s="45">
        <v>87</v>
      </c>
      <c r="M674" s="47" t="s">
        <v>5819</v>
      </c>
      <c r="N674" s="60">
        <v>659</v>
      </c>
      <c r="O674" s="58">
        <v>949</v>
      </c>
      <c r="P674" s="58">
        <v>426</v>
      </c>
      <c r="Q674" s="132">
        <v>724</v>
      </c>
      <c r="R674" s="60">
        <v>12</v>
      </c>
      <c r="S674" s="58">
        <v>180</v>
      </c>
      <c r="T674" s="58">
        <v>912</v>
      </c>
      <c r="U674" s="132">
        <v>1590</v>
      </c>
      <c r="V674" s="58">
        <v>355</v>
      </c>
      <c r="W674" s="58">
        <v>597</v>
      </c>
      <c r="X674" s="58">
        <v>358</v>
      </c>
      <c r="Y674" s="132">
        <v>541</v>
      </c>
      <c r="Z674" s="61">
        <v>0</v>
      </c>
      <c r="AA674" s="59">
        <v>119</v>
      </c>
      <c r="AB674" s="59">
        <v>96</v>
      </c>
      <c r="AC674" s="132">
        <v>267</v>
      </c>
      <c r="AD674" s="61">
        <v>320</v>
      </c>
      <c r="AE674" s="59">
        <v>647</v>
      </c>
      <c r="AF674" s="59">
        <v>508</v>
      </c>
      <c r="AG674" s="132">
        <v>636</v>
      </c>
      <c r="AH674" s="61">
        <v>0</v>
      </c>
      <c r="AI674" s="132">
        <v>12</v>
      </c>
      <c r="AJ674" s="64">
        <f>IFERROR(VLOOKUP($B674,STOCK!$A:$H,3,0)," ")</f>
        <v>696</v>
      </c>
      <c r="AK674" s="65">
        <f>IFERROR(VLOOKUP($B674,STOCK!$A:$H,4,0)," ")</f>
        <v>444</v>
      </c>
      <c r="AL674" s="65">
        <f>IFERROR(VLOOKUP($B674,STOCK!$A:$H,5,0)," ")</f>
        <v>717</v>
      </c>
      <c r="AM674" s="65">
        <f>IFERROR(VLOOKUP($B674,STOCK!$A:$H,6,0)," ")</f>
        <v>287</v>
      </c>
      <c r="AN674" s="65">
        <f>IFERROR(VLOOKUP($B674,STOCK!$A:$H,7,0)," ")</f>
        <v>727</v>
      </c>
      <c r="AO674" s="65">
        <f>IFERROR(VLOOKUP($B674,STOCK!$A:$H,8,0)," ")</f>
        <v>228</v>
      </c>
      <c r="AP674" s="62">
        <f t="shared" si="130"/>
        <v>28.839779005524861</v>
      </c>
      <c r="AQ674" s="50">
        <f t="shared" si="131"/>
        <v>8.3773584905660368</v>
      </c>
      <c r="AR674" s="50">
        <f t="shared" si="132"/>
        <v>39.759704251386317</v>
      </c>
      <c r="AS674" s="50">
        <f t="shared" si="133"/>
        <v>32.247191011235955</v>
      </c>
      <c r="AT674" s="50">
        <f t="shared" si="134"/>
        <v>34.29245283018868</v>
      </c>
      <c r="AU674" s="63">
        <f t="shared" si="141"/>
        <v>570</v>
      </c>
      <c r="AV674" s="67">
        <v>2012.5416299999999</v>
      </c>
      <c r="AW674" s="133">
        <v>2012.5417399999999</v>
      </c>
      <c r="AX674" s="49">
        <v>2250</v>
      </c>
      <c r="AY674" s="51">
        <f t="shared" si="135"/>
        <v>0.11798929595309793</v>
      </c>
      <c r="AZ674" s="51">
        <f t="shared" si="136"/>
        <v>0.10553705333333335</v>
      </c>
      <c r="BA674" s="49">
        <v>2158.3333299999999</v>
      </c>
      <c r="BB674" s="52">
        <v>12</v>
      </c>
      <c r="BC674" s="51">
        <f t="shared" si="137"/>
        <v>7.244158223946906E-2</v>
      </c>
      <c r="BD674" s="51">
        <f t="shared" si="138"/>
        <v>6.7548278096599662E-2</v>
      </c>
      <c r="BE674" s="49">
        <v>0</v>
      </c>
      <c r="BF674" s="52">
        <v>0</v>
      </c>
      <c r="BG674" s="51">
        <f t="shared" si="139"/>
        <v>-1</v>
      </c>
      <c r="BH674" s="51">
        <f t="shared" si="140"/>
        <v>0</v>
      </c>
      <c r="BI674" s="282">
        <f t="shared" si="142"/>
        <v>3770</v>
      </c>
    </row>
    <row r="675" spans="1:61" hidden="1">
      <c r="A675" s="54" t="s">
        <v>151</v>
      </c>
      <c r="B675" s="55" t="s">
        <v>2259</v>
      </c>
      <c r="C675" s="55" t="s">
        <v>2260</v>
      </c>
      <c r="D675" s="44" t="s">
        <v>2261</v>
      </c>
      <c r="E675" s="56">
        <v>12</v>
      </c>
      <c r="F675" s="46" t="s">
        <v>5814</v>
      </c>
      <c r="G675" s="47" t="s">
        <v>5814</v>
      </c>
      <c r="H675" s="47" t="s">
        <v>6064</v>
      </c>
      <c r="I675" s="48" t="s">
        <v>6065</v>
      </c>
      <c r="J675" s="48" t="s">
        <v>6085</v>
      </c>
      <c r="K675" s="48" t="s">
        <v>6069</v>
      </c>
      <c r="L675" s="45">
        <v>87</v>
      </c>
      <c r="M675" s="47" t="s">
        <v>5819</v>
      </c>
      <c r="N675" s="60">
        <v>0</v>
      </c>
      <c r="O675" s="58">
        <v>0</v>
      </c>
      <c r="P675" s="58">
        <v>0</v>
      </c>
      <c r="Q675" s="132">
        <v>0</v>
      </c>
      <c r="R675" s="60">
        <v>0</v>
      </c>
      <c r="S675" s="58">
        <v>0</v>
      </c>
      <c r="T675" s="58">
        <v>0</v>
      </c>
      <c r="U675" s="132">
        <v>0</v>
      </c>
      <c r="V675" s="58">
        <v>0</v>
      </c>
      <c r="W675" s="58">
        <v>0</v>
      </c>
      <c r="X675" s="58">
        <v>0</v>
      </c>
      <c r="Y675" s="132">
        <v>0</v>
      </c>
      <c r="Z675" s="61">
        <v>0</v>
      </c>
      <c r="AA675" s="59">
        <v>0</v>
      </c>
      <c r="AB675" s="59">
        <v>0</v>
      </c>
      <c r="AC675" s="132">
        <v>0</v>
      </c>
      <c r="AD675" s="61">
        <v>0</v>
      </c>
      <c r="AE675" s="59">
        <v>0</v>
      </c>
      <c r="AF675" s="59">
        <v>0</v>
      </c>
      <c r="AG675" s="132">
        <v>0</v>
      </c>
      <c r="AH675" s="61">
        <v>0</v>
      </c>
      <c r="AI675" s="132">
        <v>0</v>
      </c>
      <c r="AJ675" s="64">
        <f>IFERROR(VLOOKUP($B675,STOCK!$A:$H,3,0)," ")</f>
        <v>0</v>
      </c>
      <c r="AK675" s="65">
        <f>IFERROR(VLOOKUP($B675,STOCK!$A:$H,4,0)," ")</f>
        <v>0</v>
      </c>
      <c r="AL675" s="65">
        <f>IFERROR(VLOOKUP($B675,STOCK!$A:$H,5,0)," ")</f>
        <v>0</v>
      </c>
      <c r="AM675" s="65">
        <f>IFERROR(VLOOKUP($B675,STOCK!$A:$H,6,0)," ")</f>
        <v>0</v>
      </c>
      <c r="AN675" s="65">
        <f>IFERROR(VLOOKUP($B675,STOCK!$A:$H,7,0)," ")</f>
        <v>0</v>
      </c>
      <c r="AO675" s="65">
        <f>IFERROR(VLOOKUP($B675,STOCK!$A:$H,8,0)," ")</f>
        <v>0</v>
      </c>
      <c r="AP675" s="62" t="str">
        <f t="shared" si="130"/>
        <v>Q</v>
      </c>
      <c r="AQ675" s="50" t="str">
        <f t="shared" si="131"/>
        <v>Q</v>
      </c>
      <c r="AR675" s="50" t="str">
        <f t="shared" si="132"/>
        <v>Q</v>
      </c>
      <c r="AS675" s="50" t="str">
        <f t="shared" si="133"/>
        <v>Q</v>
      </c>
      <c r="AT675" s="50" t="str">
        <f t="shared" si="134"/>
        <v>Q</v>
      </c>
      <c r="AU675" s="63" t="str">
        <f t="shared" si="141"/>
        <v>Q</v>
      </c>
      <c r="AV675" s="67">
        <v>33167.999996999999</v>
      </c>
      <c r="AW675" s="133">
        <v>32180.338080000001</v>
      </c>
      <c r="AX675" s="49">
        <v>35900</v>
      </c>
      <c r="AY675" s="51">
        <f t="shared" si="135"/>
        <v>8.2368548095969274E-2</v>
      </c>
      <c r="AZ675" s="51">
        <f t="shared" si="136"/>
        <v>7.6100278635097524E-2</v>
      </c>
      <c r="BA675" s="49">
        <v>0</v>
      </c>
      <c r="BB675" s="52">
        <v>0</v>
      </c>
      <c r="BC675" s="51">
        <f t="shared" si="137"/>
        <v>-1</v>
      </c>
      <c r="BD675" s="51">
        <f t="shared" si="138"/>
        <v>0</v>
      </c>
      <c r="BE675" s="49">
        <v>0</v>
      </c>
      <c r="BF675" s="52">
        <v>0</v>
      </c>
      <c r="BG675" s="51">
        <f t="shared" si="139"/>
        <v>-1</v>
      </c>
      <c r="BH675" s="51">
        <f t="shared" si="140"/>
        <v>0</v>
      </c>
      <c r="BI675" s="282">
        <f t="shared" si="142"/>
        <v>0</v>
      </c>
    </row>
    <row r="676" spans="1:61" hidden="1">
      <c r="A676" s="54" t="s">
        <v>150</v>
      </c>
      <c r="B676" s="55" t="s">
        <v>2262</v>
      </c>
      <c r="C676" s="55" t="s">
        <v>2263</v>
      </c>
      <c r="D676" s="44" t="s">
        <v>2264</v>
      </c>
      <c r="E676" s="56">
        <v>1</v>
      </c>
      <c r="F676" s="46" t="s">
        <v>5814</v>
      </c>
      <c r="G676" s="47" t="s">
        <v>5814</v>
      </c>
      <c r="H676" s="47" t="s">
        <v>6064</v>
      </c>
      <c r="I676" s="48" t="s">
        <v>6065</v>
      </c>
      <c r="J676" s="48" t="s">
        <v>6085</v>
      </c>
      <c r="K676" s="48" t="s">
        <v>6069</v>
      </c>
      <c r="L676" s="45">
        <v>87</v>
      </c>
      <c r="M676" s="47" t="s">
        <v>5819</v>
      </c>
      <c r="N676" s="60">
        <v>41</v>
      </c>
      <c r="O676" s="58">
        <v>170</v>
      </c>
      <c r="P676" s="58">
        <v>164</v>
      </c>
      <c r="Q676" s="132">
        <v>293</v>
      </c>
      <c r="R676" s="60">
        <v>96</v>
      </c>
      <c r="S676" s="58">
        <v>36</v>
      </c>
      <c r="T676" s="58">
        <v>108</v>
      </c>
      <c r="U676" s="132">
        <v>96</v>
      </c>
      <c r="V676" s="58">
        <v>48</v>
      </c>
      <c r="W676" s="58">
        <v>192</v>
      </c>
      <c r="X676" s="58">
        <v>87</v>
      </c>
      <c r="Y676" s="132">
        <v>149</v>
      </c>
      <c r="Z676" s="61">
        <v>205</v>
      </c>
      <c r="AA676" s="59">
        <v>111</v>
      </c>
      <c r="AB676" s="59">
        <v>107</v>
      </c>
      <c r="AC676" s="132">
        <v>249</v>
      </c>
      <c r="AD676" s="61">
        <v>108</v>
      </c>
      <c r="AE676" s="59">
        <v>130</v>
      </c>
      <c r="AF676" s="59">
        <v>134</v>
      </c>
      <c r="AG676" s="132">
        <v>167</v>
      </c>
      <c r="AH676" s="61">
        <v>0</v>
      </c>
      <c r="AI676" s="132">
        <v>0</v>
      </c>
      <c r="AJ676" s="64">
        <f>IFERROR(VLOOKUP($B676,STOCK!$A:$H,3,0)," ")</f>
        <v>283</v>
      </c>
      <c r="AK676" s="65">
        <f>IFERROR(VLOOKUP($B676,STOCK!$A:$H,4,0)," ")</f>
        <v>108</v>
      </c>
      <c r="AL676" s="65">
        <f>IFERROR(VLOOKUP($B676,STOCK!$A:$H,5,0)," ")</f>
        <v>195</v>
      </c>
      <c r="AM676" s="65">
        <f>IFERROR(VLOOKUP($B676,STOCK!$A:$H,6,0)," ")</f>
        <v>360</v>
      </c>
      <c r="AN676" s="65">
        <f>IFERROR(VLOOKUP($B676,STOCK!$A:$H,7,0)," ")</f>
        <v>180</v>
      </c>
      <c r="AO676" s="65">
        <f>IFERROR(VLOOKUP($B676,STOCK!$A:$H,8,0)," ")</f>
        <v>240</v>
      </c>
      <c r="AP676" s="62">
        <f t="shared" si="130"/>
        <v>28.976109215017065</v>
      </c>
      <c r="AQ676" s="50">
        <f t="shared" si="131"/>
        <v>33.75</v>
      </c>
      <c r="AR676" s="50">
        <f t="shared" si="132"/>
        <v>39.261744966442954</v>
      </c>
      <c r="AS676" s="50">
        <f t="shared" si="133"/>
        <v>43.373493975903614</v>
      </c>
      <c r="AT676" s="50">
        <f t="shared" si="134"/>
        <v>32.335329341317369</v>
      </c>
      <c r="AU676" s="63" t="str">
        <f t="shared" si="141"/>
        <v>SV</v>
      </c>
      <c r="AV676" s="67">
        <v>2764.4999800000001</v>
      </c>
      <c r="AW676" s="133">
        <v>2681.6948400000001</v>
      </c>
      <c r="AX676" s="49">
        <v>3150</v>
      </c>
      <c r="AY676" s="51">
        <f t="shared" si="135"/>
        <v>0.1394465627740753</v>
      </c>
      <c r="AZ676" s="51">
        <f t="shared" si="136"/>
        <v>0.12238095873015871</v>
      </c>
      <c r="BA676" s="49">
        <v>2991.6666700000001</v>
      </c>
      <c r="BB676" s="52">
        <v>12</v>
      </c>
      <c r="BC676" s="51">
        <f t="shared" si="137"/>
        <v>8.2172794951512307E-2</v>
      </c>
      <c r="BD676" s="51">
        <f t="shared" si="138"/>
        <v>7.5933155347149686E-2</v>
      </c>
      <c r="BE676" s="49">
        <v>0</v>
      </c>
      <c r="BF676" s="52">
        <v>0</v>
      </c>
      <c r="BG676" s="51">
        <f t="shared" si="139"/>
        <v>-1</v>
      </c>
      <c r="BH676" s="51">
        <f t="shared" si="140"/>
        <v>0</v>
      </c>
      <c r="BI676" s="282">
        <f t="shared" si="142"/>
        <v>954</v>
      </c>
    </row>
    <row r="677" spans="1:61" hidden="1">
      <c r="A677" s="54" t="s">
        <v>151</v>
      </c>
      <c r="B677" s="55" t="s">
        <v>2265</v>
      </c>
      <c r="C677" s="55" t="s">
        <v>2266</v>
      </c>
      <c r="D677" s="44" t="s">
        <v>2267</v>
      </c>
      <c r="E677" s="56">
        <v>12</v>
      </c>
      <c r="F677" s="46" t="s">
        <v>5814</v>
      </c>
      <c r="G677" s="47" t="s">
        <v>5814</v>
      </c>
      <c r="H677" s="47" t="s">
        <v>6064</v>
      </c>
      <c r="I677" s="48" t="s">
        <v>6065</v>
      </c>
      <c r="J677" s="48" t="s">
        <v>6086</v>
      </c>
      <c r="K677" s="48" t="s">
        <v>6078</v>
      </c>
      <c r="L677" s="45">
        <v>87</v>
      </c>
      <c r="M677" s="47" t="s">
        <v>5819</v>
      </c>
      <c r="N677" s="60">
        <v>0</v>
      </c>
      <c r="O677" s="58">
        <v>0</v>
      </c>
      <c r="P677" s="58">
        <v>0</v>
      </c>
      <c r="Q677" s="132">
        <v>0</v>
      </c>
      <c r="R677" s="60">
        <v>0</v>
      </c>
      <c r="S677" s="58">
        <v>0</v>
      </c>
      <c r="T677" s="58">
        <v>0</v>
      </c>
      <c r="U677" s="132">
        <v>0</v>
      </c>
      <c r="V677" s="58">
        <v>0</v>
      </c>
      <c r="W677" s="58">
        <v>0</v>
      </c>
      <c r="X677" s="58">
        <v>0</v>
      </c>
      <c r="Y677" s="132">
        <v>0</v>
      </c>
      <c r="Z677" s="61">
        <v>0</v>
      </c>
      <c r="AA677" s="59">
        <v>0</v>
      </c>
      <c r="AB677" s="59">
        <v>0</v>
      </c>
      <c r="AC677" s="132">
        <v>0</v>
      </c>
      <c r="AD677" s="61">
        <v>0</v>
      </c>
      <c r="AE677" s="59">
        <v>0</v>
      </c>
      <c r="AF677" s="59">
        <v>0</v>
      </c>
      <c r="AG677" s="132">
        <v>0</v>
      </c>
      <c r="AH677" s="61">
        <v>0</v>
      </c>
      <c r="AI677" s="132">
        <v>0</v>
      </c>
      <c r="AJ677" s="64">
        <f>IFERROR(VLOOKUP($B677,STOCK!$A:$H,3,0)," ")</f>
        <v>0</v>
      </c>
      <c r="AK677" s="65">
        <f>IFERROR(VLOOKUP($B677,STOCK!$A:$H,4,0)," ")</f>
        <v>0</v>
      </c>
      <c r="AL677" s="65">
        <f>IFERROR(VLOOKUP($B677,STOCK!$A:$H,5,0)," ")</f>
        <v>0</v>
      </c>
      <c r="AM677" s="65">
        <f>IFERROR(VLOOKUP($B677,STOCK!$A:$H,6,0)," ")</f>
        <v>0</v>
      </c>
      <c r="AN677" s="65">
        <f>IFERROR(VLOOKUP($B677,STOCK!$A:$H,7,0)," ")</f>
        <v>0</v>
      </c>
      <c r="AO677" s="65">
        <f>IFERROR(VLOOKUP($B677,STOCK!$A:$H,8,0)," ")</f>
        <v>0</v>
      </c>
      <c r="AP677" s="62" t="str">
        <f t="shared" si="130"/>
        <v>Q</v>
      </c>
      <c r="AQ677" s="50" t="str">
        <f t="shared" si="131"/>
        <v>Q</v>
      </c>
      <c r="AR677" s="50" t="str">
        <f t="shared" si="132"/>
        <v>Q</v>
      </c>
      <c r="AS677" s="50" t="str">
        <f t="shared" si="133"/>
        <v>Q</v>
      </c>
      <c r="AT677" s="50" t="str">
        <f t="shared" si="134"/>
        <v>Q</v>
      </c>
      <c r="AU677" s="63" t="str">
        <f t="shared" si="141"/>
        <v>Q</v>
      </c>
      <c r="AV677" s="67">
        <v>32016.000005000002</v>
      </c>
      <c r="AW677" s="133">
        <v>32010</v>
      </c>
      <c r="AX677" s="49">
        <v>34500</v>
      </c>
      <c r="AY677" s="51">
        <f t="shared" si="135"/>
        <v>7.7586206728262885E-2</v>
      </c>
      <c r="AZ677" s="51">
        <f t="shared" si="136"/>
        <v>7.1999999855072411E-2</v>
      </c>
      <c r="BA677" s="49">
        <v>0</v>
      </c>
      <c r="BB677" s="52">
        <v>0</v>
      </c>
      <c r="BC677" s="51">
        <f t="shared" si="137"/>
        <v>-1</v>
      </c>
      <c r="BD677" s="51">
        <f t="shared" si="138"/>
        <v>0</v>
      </c>
      <c r="BE677" s="49">
        <v>0</v>
      </c>
      <c r="BF677" s="52">
        <v>0</v>
      </c>
      <c r="BG677" s="51">
        <f t="shared" si="139"/>
        <v>-1</v>
      </c>
      <c r="BH677" s="51">
        <f t="shared" si="140"/>
        <v>0</v>
      </c>
      <c r="BI677" s="282">
        <f t="shared" si="142"/>
        <v>0</v>
      </c>
    </row>
    <row r="678" spans="1:61" hidden="1">
      <c r="A678" s="54" t="s">
        <v>150</v>
      </c>
      <c r="B678" s="55" t="s">
        <v>2268</v>
      </c>
      <c r="C678" s="55" t="s">
        <v>2269</v>
      </c>
      <c r="D678" s="44" t="s">
        <v>2270</v>
      </c>
      <c r="E678" s="56">
        <v>1</v>
      </c>
      <c r="F678" s="46" t="s">
        <v>5814</v>
      </c>
      <c r="G678" s="47" t="s">
        <v>5814</v>
      </c>
      <c r="H678" s="47" t="s">
        <v>6064</v>
      </c>
      <c r="I678" s="48" t="s">
        <v>6065</v>
      </c>
      <c r="J678" s="48" t="s">
        <v>6086</v>
      </c>
      <c r="K678" s="48" t="s">
        <v>6078</v>
      </c>
      <c r="L678" s="45">
        <v>87</v>
      </c>
      <c r="M678" s="47" t="s">
        <v>5819</v>
      </c>
      <c r="N678" s="60">
        <v>335</v>
      </c>
      <c r="O678" s="58">
        <v>0</v>
      </c>
      <c r="P678" s="58">
        <v>109</v>
      </c>
      <c r="Q678" s="132">
        <v>168</v>
      </c>
      <c r="R678" s="60">
        <v>753</v>
      </c>
      <c r="S678" s="58">
        <v>0</v>
      </c>
      <c r="T678" s="58">
        <v>498</v>
      </c>
      <c r="U678" s="132">
        <v>578</v>
      </c>
      <c r="V678" s="58">
        <v>266</v>
      </c>
      <c r="W678" s="58">
        <v>0</v>
      </c>
      <c r="X678" s="58">
        <v>108</v>
      </c>
      <c r="Y678" s="132">
        <v>81</v>
      </c>
      <c r="Z678" s="61">
        <v>353</v>
      </c>
      <c r="AA678" s="59">
        <v>41</v>
      </c>
      <c r="AB678" s="59">
        <v>116</v>
      </c>
      <c r="AC678" s="132">
        <v>149</v>
      </c>
      <c r="AD678" s="61">
        <v>148</v>
      </c>
      <c r="AE678" s="59">
        <v>0</v>
      </c>
      <c r="AF678" s="59">
        <v>120</v>
      </c>
      <c r="AG678" s="132">
        <v>117</v>
      </c>
      <c r="AH678" s="61">
        <v>0</v>
      </c>
      <c r="AI678" s="132">
        <v>36</v>
      </c>
      <c r="AJ678" s="64">
        <f>IFERROR(VLOOKUP($B678,STOCK!$A:$H,3,0)," ")</f>
        <v>123</v>
      </c>
      <c r="AK678" s="65">
        <f>IFERROR(VLOOKUP($B678,STOCK!$A:$H,4,0)," ")</f>
        <v>661</v>
      </c>
      <c r="AL678" s="65">
        <f>IFERROR(VLOOKUP($B678,STOCK!$A:$H,5,0)," ")</f>
        <v>150</v>
      </c>
      <c r="AM678" s="65">
        <f>IFERROR(VLOOKUP($B678,STOCK!$A:$H,6,0)," ")</f>
        <v>161</v>
      </c>
      <c r="AN678" s="65">
        <f>IFERROR(VLOOKUP($B678,STOCK!$A:$H,7,0)," ")</f>
        <v>170</v>
      </c>
      <c r="AO678" s="65">
        <f>IFERROR(VLOOKUP($B678,STOCK!$A:$H,8,0)," ")</f>
        <v>204</v>
      </c>
      <c r="AP678" s="62">
        <f t="shared" si="130"/>
        <v>21.964285714285712</v>
      </c>
      <c r="AQ678" s="50">
        <f t="shared" si="131"/>
        <v>34.307958477508656</v>
      </c>
      <c r="AR678" s="50">
        <f t="shared" si="132"/>
        <v>55.555555555555557</v>
      </c>
      <c r="AS678" s="50">
        <f t="shared" si="133"/>
        <v>32.416107382550337</v>
      </c>
      <c r="AT678" s="50">
        <f t="shared" si="134"/>
        <v>43.589743589743591</v>
      </c>
      <c r="AU678" s="63">
        <f t="shared" si="141"/>
        <v>170</v>
      </c>
      <c r="AV678" s="67">
        <v>2668</v>
      </c>
      <c r="AW678" s="133">
        <v>2667.5</v>
      </c>
      <c r="AX678" s="49">
        <v>3250</v>
      </c>
      <c r="AY678" s="51">
        <f t="shared" si="135"/>
        <v>0.21814092953523234</v>
      </c>
      <c r="AZ678" s="51">
        <f t="shared" si="136"/>
        <v>0.17907692307692308</v>
      </c>
      <c r="BA678" s="49">
        <v>2875</v>
      </c>
      <c r="BB678" s="52">
        <v>12</v>
      </c>
      <c r="BC678" s="51">
        <f t="shared" si="137"/>
        <v>7.7586206896551824E-2</v>
      </c>
      <c r="BD678" s="51">
        <f t="shared" si="138"/>
        <v>7.1999999999999995E-2</v>
      </c>
      <c r="BE678" s="49">
        <v>0</v>
      </c>
      <c r="BF678" s="52">
        <v>0</v>
      </c>
      <c r="BG678" s="51">
        <f t="shared" si="139"/>
        <v>-1</v>
      </c>
      <c r="BH678" s="51">
        <f t="shared" si="140"/>
        <v>0</v>
      </c>
      <c r="BI678" s="282">
        <f t="shared" si="142"/>
        <v>1129</v>
      </c>
    </row>
    <row r="679" spans="1:61" hidden="1">
      <c r="A679" s="54" t="s">
        <v>150</v>
      </c>
      <c r="B679" s="55" t="s">
        <v>2271</v>
      </c>
      <c r="C679" s="55" t="s">
        <v>2272</v>
      </c>
      <c r="D679" s="44" t="s">
        <v>2273</v>
      </c>
      <c r="E679" s="56">
        <v>1</v>
      </c>
      <c r="F679" s="46" t="s">
        <v>5814</v>
      </c>
      <c r="G679" s="47" t="s">
        <v>5814</v>
      </c>
      <c r="H679" s="47" t="s">
        <v>6064</v>
      </c>
      <c r="I679" s="48" t="s">
        <v>6065</v>
      </c>
      <c r="J679" s="48" t="s">
        <v>6087</v>
      </c>
      <c r="K679" s="48" t="s">
        <v>6069</v>
      </c>
      <c r="L679" s="45">
        <v>87</v>
      </c>
      <c r="M679" s="47" t="s">
        <v>5819</v>
      </c>
      <c r="N679" s="60">
        <v>3</v>
      </c>
      <c r="O679" s="58">
        <v>1</v>
      </c>
      <c r="P679" s="58">
        <v>0</v>
      </c>
      <c r="Q679" s="132">
        <v>0</v>
      </c>
      <c r="R679" s="60">
        <v>2</v>
      </c>
      <c r="S679" s="58">
        <v>0</v>
      </c>
      <c r="T679" s="58">
        <v>0</v>
      </c>
      <c r="U679" s="132">
        <v>0</v>
      </c>
      <c r="V679" s="58">
        <v>2</v>
      </c>
      <c r="W679" s="58">
        <v>3</v>
      </c>
      <c r="X679" s="58">
        <v>0</v>
      </c>
      <c r="Y679" s="132">
        <v>0</v>
      </c>
      <c r="Z679" s="61">
        <v>5</v>
      </c>
      <c r="AA679" s="59">
        <v>0</v>
      </c>
      <c r="AB679" s="59">
        <v>0</v>
      </c>
      <c r="AC679" s="132">
        <v>0</v>
      </c>
      <c r="AD679" s="61">
        <v>0</v>
      </c>
      <c r="AE679" s="59">
        <v>0</v>
      </c>
      <c r="AF679" s="59">
        <v>0</v>
      </c>
      <c r="AG679" s="132">
        <v>0</v>
      </c>
      <c r="AH679" s="61">
        <v>0</v>
      </c>
      <c r="AI679" s="132">
        <v>0</v>
      </c>
      <c r="AJ679" s="64">
        <f>IFERROR(VLOOKUP($B679,STOCK!$A:$H,3,0)," ")</f>
        <v>0</v>
      </c>
      <c r="AK679" s="65">
        <f>IFERROR(VLOOKUP($B679,STOCK!$A:$H,4,0)," ")</f>
        <v>0</v>
      </c>
      <c r="AL679" s="65">
        <f>IFERROR(VLOOKUP($B679,STOCK!$A:$H,5,0)," ")</f>
        <v>0</v>
      </c>
      <c r="AM679" s="65">
        <f>IFERROR(VLOOKUP($B679,STOCK!$A:$H,6,0)," ")</f>
        <v>0</v>
      </c>
      <c r="AN679" s="65">
        <f>IFERROR(VLOOKUP($B679,STOCK!$A:$H,7,0)," ")</f>
        <v>0</v>
      </c>
      <c r="AO679" s="65">
        <f>IFERROR(VLOOKUP($B679,STOCK!$A:$H,8,0)," ")</f>
        <v>0</v>
      </c>
      <c r="AP679" s="62" t="str">
        <f t="shared" si="130"/>
        <v>Q</v>
      </c>
      <c r="AQ679" s="50" t="str">
        <f t="shared" si="131"/>
        <v>Q</v>
      </c>
      <c r="AR679" s="50" t="str">
        <f t="shared" si="132"/>
        <v>Q</v>
      </c>
      <c r="AS679" s="50" t="str">
        <f t="shared" si="133"/>
        <v>Q</v>
      </c>
      <c r="AT679" s="50" t="str">
        <f t="shared" si="134"/>
        <v>Q</v>
      </c>
      <c r="AU679" s="63" t="str">
        <f t="shared" si="141"/>
        <v>Q</v>
      </c>
      <c r="AV679" s="67">
        <v>100000.00000099999</v>
      </c>
      <c r="AW679" s="133">
        <v>99998.074330000003</v>
      </c>
      <c r="AX679" s="49">
        <v>112900</v>
      </c>
      <c r="AY679" s="51">
        <f t="shared" si="135"/>
        <v>0.12899999998871015</v>
      </c>
      <c r="AZ679" s="51">
        <f t="shared" si="136"/>
        <v>0.11426040743135524</v>
      </c>
      <c r="BA679" s="49">
        <v>109900</v>
      </c>
      <c r="BB679" s="52">
        <v>2</v>
      </c>
      <c r="BC679" s="51">
        <f t="shared" si="137"/>
        <v>9.8999999989010101E-2</v>
      </c>
      <c r="BD679" s="51">
        <f t="shared" si="138"/>
        <v>9.0081892620564208E-2</v>
      </c>
      <c r="BE679" s="49">
        <v>0</v>
      </c>
      <c r="BF679" s="52">
        <v>0</v>
      </c>
      <c r="BG679" s="51">
        <f t="shared" si="139"/>
        <v>-1</v>
      </c>
      <c r="BH679" s="51">
        <f t="shared" si="140"/>
        <v>0</v>
      </c>
      <c r="BI679" s="282">
        <f t="shared" si="142"/>
        <v>0</v>
      </c>
    </row>
    <row r="680" spans="1:61" hidden="1">
      <c r="A680" s="54" t="s">
        <v>150</v>
      </c>
      <c r="B680" s="55" t="s">
        <v>2274</v>
      </c>
      <c r="C680" s="55" t="s">
        <v>2275</v>
      </c>
      <c r="D680" s="44" t="s">
        <v>2276</v>
      </c>
      <c r="E680" s="56">
        <v>1</v>
      </c>
      <c r="F680" s="46" t="s">
        <v>5814</v>
      </c>
      <c r="G680" s="47" t="s">
        <v>5814</v>
      </c>
      <c r="H680" s="47" t="s">
        <v>6064</v>
      </c>
      <c r="I680" s="48" t="s">
        <v>6088</v>
      </c>
      <c r="J680" s="48" t="s">
        <v>6087</v>
      </c>
      <c r="K680" s="48" t="s">
        <v>6089</v>
      </c>
      <c r="L680" s="45">
        <v>79</v>
      </c>
      <c r="M680" s="47" t="s">
        <v>6090</v>
      </c>
      <c r="N680" s="60">
        <v>0</v>
      </c>
      <c r="O680" s="58">
        <v>0</v>
      </c>
      <c r="P680" s="58">
        <v>0</v>
      </c>
      <c r="Q680" s="132">
        <v>0</v>
      </c>
      <c r="R680" s="60">
        <v>0</v>
      </c>
      <c r="S680" s="58">
        <v>0</v>
      </c>
      <c r="T680" s="58">
        <v>0</v>
      </c>
      <c r="U680" s="132">
        <v>0</v>
      </c>
      <c r="V680" s="58">
        <v>0</v>
      </c>
      <c r="W680" s="58">
        <v>0</v>
      </c>
      <c r="X680" s="58">
        <v>0</v>
      </c>
      <c r="Y680" s="132">
        <v>0</v>
      </c>
      <c r="Z680" s="61">
        <v>1</v>
      </c>
      <c r="AA680" s="59">
        <v>0</v>
      </c>
      <c r="AB680" s="59">
        <v>0</v>
      </c>
      <c r="AC680" s="132">
        <v>0</v>
      </c>
      <c r="AD680" s="61">
        <v>0</v>
      </c>
      <c r="AE680" s="59">
        <v>0</v>
      </c>
      <c r="AF680" s="59">
        <v>0</v>
      </c>
      <c r="AG680" s="132">
        <v>0</v>
      </c>
      <c r="AH680" s="61">
        <v>0</v>
      </c>
      <c r="AI680" s="132">
        <v>0</v>
      </c>
      <c r="AJ680" s="64">
        <f>IFERROR(VLOOKUP($B680,STOCK!$A:$H,3,0)," ")</f>
        <v>0</v>
      </c>
      <c r="AK680" s="65">
        <f>IFERROR(VLOOKUP($B680,STOCK!$A:$H,4,0)," ")</f>
        <v>0</v>
      </c>
      <c r="AL680" s="65">
        <f>IFERROR(VLOOKUP($B680,STOCK!$A:$H,5,0)," ")</f>
        <v>0</v>
      </c>
      <c r="AM680" s="65">
        <f>IFERROR(VLOOKUP($B680,STOCK!$A:$H,6,0)," ")</f>
        <v>0</v>
      </c>
      <c r="AN680" s="65">
        <f>IFERROR(VLOOKUP($B680,STOCK!$A:$H,7,0)," ")</f>
        <v>0</v>
      </c>
      <c r="AO680" s="65">
        <f>IFERROR(VLOOKUP($B680,STOCK!$A:$H,8,0)," ")</f>
        <v>0</v>
      </c>
      <c r="AP680" s="62" t="str">
        <f t="shared" si="130"/>
        <v>Q</v>
      </c>
      <c r="AQ680" s="50" t="str">
        <f t="shared" si="131"/>
        <v>Q</v>
      </c>
      <c r="AR680" s="50" t="str">
        <f t="shared" si="132"/>
        <v>Q</v>
      </c>
      <c r="AS680" s="50" t="str">
        <f t="shared" si="133"/>
        <v>Q</v>
      </c>
      <c r="AT680" s="50" t="str">
        <f t="shared" si="134"/>
        <v>Q</v>
      </c>
      <c r="AU680" s="63" t="str">
        <f t="shared" si="141"/>
        <v>Q</v>
      </c>
      <c r="AV680" s="67">
        <v>134800.00000500001</v>
      </c>
      <c r="AW680" s="133">
        <v>147264.7187</v>
      </c>
      <c r="AX680" s="49">
        <v>169900</v>
      </c>
      <c r="AY680" s="51">
        <f t="shared" si="135"/>
        <v>0.26038575662980756</v>
      </c>
      <c r="AZ680" s="51">
        <f t="shared" si="136"/>
        <v>0.20659211297822244</v>
      </c>
      <c r="BA680" s="49">
        <v>164900</v>
      </c>
      <c r="BB680" s="52">
        <v>3</v>
      </c>
      <c r="BC680" s="51">
        <f t="shared" si="137"/>
        <v>0.22329376850061955</v>
      </c>
      <c r="BD680" s="51">
        <f t="shared" si="138"/>
        <v>0.18253486958762882</v>
      </c>
      <c r="BE680" s="49">
        <v>0</v>
      </c>
      <c r="BF680" s="52">
        <v>0</v>
      </c>
      <c r="BG680" s="51">
        <f t="shared" si="139"/>
        <v>-1</v>
      </c>
      <c r="BH680" s="51">
        <f t="shared" si="140"/>
        <v>0</v>
      </c>
      <c r="BI680" s="282">
        <f t="shared" si="142"/>
        <v>0</v>
      </c>
    </row>
    <row r="681" spans="1:61" hidden="1">
      <c r="A681" s="54" t="s">
        <v>151</v>
      </c>
      <c r="B681" s="55" t="s">
        <v>2277</v>
      </c>
      <c r="C681" s="55" t="s">
        <v>2278</v>
      </c>
      <c r="D681" s="44" t="s">
        <v>2279</v>
      </c>
      <c r="E681" s="56">
        <v>15</v>
      </c>
      <c r="F681" s="46" t="s">
        <v>5814</v>
      </c>
      <c r="G681" s="47" t="s">
        <v>5814</v>
      </c>
      <c r="H681" s="47" t="s">
        <v>6064</v>
      </c>
      <c r="I681" s="48" t="s">
        <v>6088</v>
      </c>
      <c r="J681" s="48" t="s">
        <v>6091</v>
      </c>
      <c r="K681" s="48" t="s">
        <v>6092</v>
      </c>
      <c r="L681" s="45">
        <v>81</v>
      </c>
      <c r="M681" s="47" t="s">
        <v>6093</v>
      </c>
      <c r="N681" s="60">
        <v>0</v>
      </c>
      <c r="O681" s="58">
        <v>0</v>
      </c>
      <c r="P681" s="58">
        <v>0</v>
      </c>
      <c r="Q681" s="132">
        <v>0</v>
      </c>
      <c r="R681" s="60">
        <v>0</v>
      </c>
      <c r="S681" s="58">
        <v>0</v>
      </c>
      <c r="T681" s="58">
        <v>0</v>
      </c>
      <c r="U681" s="132">
        <v>0</v>
      </c>
      <c r="V681" s="58">
        <v>0</v>
      </c>
      <c r="W681" s="58">
        <v>0</v>
      </c>
      <c r="X681" s="58">
        <v>0</v>
      </c>
      <c r="Y681" s="132">
        <v>0</v>
      </c>
      <c r="Z681" s="61">
        <v>0</v>
      </c>
      <c r="AA681" s="59">
        <v>0</v>
      </c>
      <c r="AB681" s="59">
        <v>0</v>
      </c>
      <c r="AC681" s="132">
        <v>0</v>
      </c>
      <c r="AD681" s="61">
        <v>0</v>
      </c>
      <c r="AE681" s="59">
        <v>0</v>
      </c>
      <c r="AF681" s="59">
        <v>0</v>
      </c>
      <c r="AG681" s="132">
        <v>0</v>
      </c>
      <c r="AH681" s="61">
        <v>0</v>
      </c>
      <c r="AI681" s="132">
        <v>0</v>
      </c>
      <c r="AJ681" s="64">
        <f>IFERROR(VLOOKUP($B681,STOCK!$A:$H,3,0)," ")</f>
        <v>0</v>
      </c>
      <c r="AK681" s="65">
        <f>IFERROR(VLOOKUP($B681,STOCK!$A:$H,4,0)," ")</f>
        <v>0</v>
      </c>
      <c r="AL681" s="65">
        <f>IFERROR(VLOOKUP($B681,STOCK!$A:$H,5,0)," ")</f>
        <v>0</v>
      </c>
      <c r="AM681" s="65">
        <f>IFERROR(VLOOKUP($B681,STOCK!$A:$H,6,0)," ")</f>
        <v>0</v>
      </c>
      <c r="AN681" s="65">
        <f>IFERROR(VLOOKUP($B681,STOCK!$A:$H,7,0)," ")</f>
        <v>0</v>
      </c>
      <c r="AO681" s="65">
        <f>IFERROR(VLOOKUP($B681,STOCK!$A:$H,8,0)," ")</f>
        <v>0</v>
      </c>
      <c r="AP681" s="62" t="str">
        <f t="shared" si="130"/>
        <v>Q</v>
      </c>
      <c r="AQ681" s="50" t="str">
        <f t="shared" si="131"/>
        <v>Q</v>
      </c>
      <c r="AR681" s="50" t="str">
        <f t="shared" si="132"/>
        <v>Q</v>
      </c>
      <c r="AS681" s="50" t="str">
        <f t="shared" si="133"/>
        <v>Q</v>
      </c>
      <c r="AT681" s="50" t="str">
        <f t="shared" si="134"/>
        <v>Q</v>
      </c>
      <c r="AU681" s="63" t="str">
        <f t="shared" si="141"/>
        <v>Q</v>
      </c>
      <c r="AV681" s="67">
        <v>145259.99999499999</v>
      </c>
      <c r="AW681" s="133">
        <v>145175.69880000001</v>
      </c>
      <c r="AX681" s="49">
        <v>157500</v>
      </c>
      <c r="AY681" s="51">
        <f t="shared" si="135"/>
        <v>8.4262701400394713E-2</v>
      </c>
      <c r="AZ681" s="51">
        <f t="shared" si="136"/>
        <v>7.77142857460318E-2</v>
      </c>
      <c r="BA681" s="49">
        <v>0</v>
      </c>
      <c r="BB681" s="52">
        <v>0</v>
      </c>
      <c r="BC681" s="51">
        <f t="shared" si="137"/>
        <v>-1</v>
      </c>
      <c r="BD681" s="51">
        <f t="shared" si="138"/>
        <v>0</v>
      </c>
      <c r="BE681" s="49">
        <v>0</v>
      </c>
      <c r="BF681" s="52">
        <v>0</v>
      </c>
      <c r="BG681" s="51">
        <f t="shared" si="139"/>
        <v>-1</v>
      </c>
      <c r="BH681" s="51">
        <f t="shared" si="140"/>
        <v>0</v>
      </c>
      <c r="BI681" s="282">
        <f t="shared" si="142"/>
        <v>0</v>
      </c>
    </row>
    <row r="682" spans="1:61" hidden="1">
      <c r="A682" s="54" t="s">
        <v>151</v>
      </c>
      <c r="B682" s="55" t="s">
        <v>2280</v>
      </c>
      <c r="C682" s="55" t="s">
        <v>2281</v>
      </c>
      <c r="D682" s="44" t="s">
        <v>2282</v>
      </c>
      <c r="E682" s="56">
        <v>15</v>
      </c>
      <c r="F682" s="46" t="s">
        <v>5814</v>
      </c>
      <c r="G682" s="47" t="s">
        <v>5814</v>
      </c>
      <c r="H682" s="47" t="s">
        <v>6064</v>
      </c>
      <c r="I682" s="48" t="s">
        <v>6088</v>
      </c>
      <c r="J682" s="48" t="s">
        <v>6091</v>
      </c>
      <c r="K682" s="48" t="s">
        <v>6092</v>
      </c>
      <c r="L682" s="45">
        <v>81</v>
      </c>
      <c r="M682" s="47" t="s">
        <v>6093</v>
      </c>
      <c r="N682" s="60">
        <v>0</v>
      </c>
      <c r="O682" s="58">
        <v>0</v>
      </c>
      <c r="P682" s="58">
        <v>0</v>
      </c>
      <c r="Q682" s="132">
        <v>0</v>
      </c>
      <c r="R682" s="60">
        <v>0</v>
      </c>
      <c r="S682" s="58">
        <v>0</v>
      </c>
      <c r="T682" s="58">
        <v>0</v>
      </c>
      <c r="U682" s="132">
        <v>0</v>
      </c>
      <c r="V682" s="58">
        <v>0</v>
      </c>
      <c r="W682" s="58">
        <v>0</v>
      </c>
      <c r="X682" s="58">
        <v>0</v>
      </c>
      <c r="Y682" s="132">
        <v>0</v>
      </c>
      <c r="Z682" s="61">
        <v>0</v>
      </c>
      <c r="AA682" s="59">
        <v>0</v>
      </c>
      <c r="AB682" s="59">
        <v>0</v>
      </c>
      <c r="AC682" s="132">
        <v>0</v>
      </c>
      <c r="AD682" s="61">
        <v>0</v>
      </c>
      <c r="AE682" s="59">
        <v>0</v>
      </c>
      <c r="AF682" s="59">
        <v>0</v>
      </c>
      <c r="AG682" s="132">
        <v>0</v>
      </c>
      <c r="AH682" s="61">
        <v>0</v>
      </c>
      <c r="AI682" s="132">
        <v>0</v>
      </c>
      <c r="AJ682" s="64">
        <f>IFERROR(VLOOKUP($B682,STOCK!$A:$H,3,0)," ")</f>
        <v>0</v>
      </c>
      <c r="AK682" s="65">
        <f>IFERROR(VLOOKUP($B682,STOCK!$A:$H,4,0)," ")</f>
        <v>0</v>
      </c>
      <c r="AL682" s="65">
        <f>IFERROR(VLOOKUP($B682,STOCK!$A:$H,5,0)," ")</f>
        <v>0</v>
      </c>
      <c r="AM682" s="65">
        <f>IFERROR(VLOOKUP($B682,STOCK!$A:$H,6,0)," ")</f>
        <v>0</v>
      </c>
      <c r="AN682" s="65">
        <f>IFERROR(VLOOKUP($B682,STOCK!$A:$H,7,0)," ")</f>
        <v>0</v>
      </c>
      <c r="AO682" s="65">
        <f>IFERROR(VLOOKUP($B682,STOCK!$A:$H,8,0)," ")</f>
        <v>0</v>
      </c>
      <c r="AP682" s="62" t="str">
        <f t="shared" si="130"/>
        <v>Q</v>
      </c>
      <c r="AQ682" s="50" t="str">
        <f t="shared" si="131"/>
        <v>Q</v>
      </c>
      <c r="AR682" s="50" t="str">
        <f t="shared" si="132"/>
        <v>Q</v>
      </c>
      <c r="AS682" s="50" t="str">
        <f t="shared" si="133"/>
        <v>Q</v>
      </c>
      <c r="AT682" s="50" t="str">
        <f t="shared" si="134"/>
        <v>Q</v>
      </c>
      <c r="AU682" s="63" t="str">
        <f t="shared" si="141"/>
        <v>Q</v>
      </c>
      <c r="AV682" s="67">
        <v>173339.99999800001</v>
      </c>
      <c r="AW682" s="133">
        <v>170439.44115</v>
      </c>
      <c r="AX682" s="49">
        <v>184900</v>
      </c>
      <c r="AY682" s="51">
        <f t="shared" si="135"/>
        <v>6.6689742714511224E-2</v>
      </c>
      <c r="AZ682" s="51">
        <f t="shared" si="136"/>
        <v>6.2520281243915551E-2</v>
      </c>
      <c r="BA682" s="49">
        <v>0</v>
      </c>
      <c r="BB682" s="52">
        <v>0</v>
      </c>
      <c r="BC682" s="51">
        <f t="shared" si="137"/>
        <v>-1</v>
      </c>
      <c r="BD682" s="51">
        <f t="shared" si="138"/>
        <v>0</v>
      </c>
      <c r="BE682" s="49">
        <v>0</v>
      </c>
      <c r="BF682" s="52">
        <v>0</v>
      </c>
      <c r="BG682" s="51">
        <f t="shared" si="139"/>
        <v>-1</v>
      </c>
      <c r="BH682" s="51">
        <f t="shared" si="140"/>
        <v>0</v>
      </c>
      <c r="BI682" s="282">
        <f t="shared" si="142"/>
        <v>0</v>
      </c>
    </row>
    <row r="683" spans="1:61" hidden="1">
      <c r="A683" s="54" t="s">
        <v>150</v>
      </c>
      <c r="B683" s="55" t="s">
        <v>2283</v>
      </c>
      <c r="C683" s="55" t="s">
        <v>2284</v>
      </c>
      <c r="D683" s="44" t="s">
        <v>2285</v>
      </c>
      <c r="E683" s="56">
        <v>1</v>
      </c>
      <c r="F683" s="46" t="s">
        <v>5814</v>
      </c>
      <c r="G683" s="47" t="s">
        <v>5814</v>
      </c>
      <c r="H683" s="47" t="s">
        <v>6064</v>
      </c>
      <c r="I683" s="48" t="s">
        <v>6088</v>
      </c>
      <c r="J683" s="48" t="s">
        <v>6091</v>
      </c>
      <c r="K683" s="48" t="s">
        <v>6092</v>
      </c>
      <c r="L683" s="45">
        <v>81</v>
      </c>
      <c r="M683" s="47" t="s">
        <v>6093</v>
      </c>
      <c r="N683" s="60">
        <v>771</v>
      </c>
      <c r="O683" s="58">
        <v>1056</v>
      </c>
      <c r="P683" s="58">
        <v>1163</v>
      </c>
      <c r="Q683" s="132">
        <v>822</v>
      </c>
      <c r="R683" s="60">
        <v>836</v>
      </c>
      <c r="S683" s="58">
        <v>1664</v>
      </c>
      <c r="T683" s="58">
        <v>1673</v>
      </c>
      <c r="U683" s="132">
        <v>1913</v>
      </c>
      <c r="V683" s="58">
        <v>467</v>
      </c>
      <c r="W683" s="58">
        <v>1002</v>
      </c>
      <c r="X683" s="58">
        <v>510</v>
      </c>
      <c r="Y683" s="132">
        <v>350</v>
      </c>
      <c r="Z683" s="61">
        <v>218</v>
      </c>
      <c r="AA683" s="59">
        <v>970</v>
      </c>
      <c r="AB683" s="59">
        <v>385</v>
      </c>
      <c r="AC683" s="132">
        <v>496</v>
      </c>
      <c r="AD683" s="61">
        <v>404</v>
      </c>
      <c r="AE683" s="59">
        <v>748</v>
      </c>
      <c r="AF683" s="59">
        <v>465</v>
      </c>
      <c r="AG683" s="132">
        <v>618</v>
      </c>
      <c r="AH683" s="61">
        <v>18</v>
      </c>
      <c r="AI683" s="132">
        <v>24</v>
      </c>
      <c r="AJ683" s="64">
        <f>IFERROR(VLOOKUP($B683,STOCK!$A:$H,3,0)," ")</f>
        <v>459</v>
      </c>
      <c r="AK683" s="65">
        <f>IFERROR(VLOOKUP($B683,STOCK!$A:$H,4,0)," ")</f>
        <v>3001</v>
      </c>
      <c r="AL683" s="65">
        <f>IFERROR(VLOOKUP($B683,STOCK!$A:$H,5,0)," ")</f>
        <v>425</v>
      </c>
      <c r="AM683" s="65">
        <f>IFERROR(VLOOKUP($B683,STOCK!$A:$H,6,0)," ")</f>
        <v>3418</v>
      </c>
      <c r="AN683" s="65">
        <f>IFERROR(VLOOKUP($B683,STOCK!$A:$H,7,0)," ")</f>
        <v>820</v>
      </c>
      <c r="AO683" s="65">
        <f>IFERROR(VLOOKUP($B683,STOCK!$A:$H,8,0)," ")</f>
        <v>132</v>
      </c>
      <c r="AP683" s="62">
        <f t="shared" si="130"/>
        <v>16.751824817518248</v>
      </c>
      <c r="AQ683" s="50">
        <f t="shared" si="131"/>
        <v>47.062205959226347</v>
      </c>
      <c r="AR683" s="50">
        <f t="shared" si="132"/>
        <v>36.428571428571423</v>
      </c>
      <c r="AS683" s="50">
        <f t="shared" si="133"/>
        <v>206.73387096774195</v>
      </c>
      <c r="AT683" s="50">
        <f t="shared" si="134"/>
        <v>39.805825242718448</v>
      </c>
      <c r="AU683" s="63">
        <f t="shared" si="141"/>
        <v>165</v>
      </c>
      <c r="AV683" s="67">
        <v>9684.4259600000005</v>
      </c>
      <c r="AW683" s="133">
        <v>9678.3799199999994</v>
      </c>
      <c r="AX683" s="49">
        <v>10900</v>
      </c>
      <c r="AY683" s="51">
        <f t="shared" si="135"/>
        <v>0.12551844012445734</v>
      </c>
      <c r="AZ683" s="51">
        <f t="shared" si="136"/>
        <v>0.11152055412844032</v>
      </c>
      <c r="BA683" s="49">
        <v>10500</v>
      </c>
      <c r="BB683" s="52">
        <v>3</v>
      </c>
      <c r="BC683" s="51">
        <f t="shared" si="137"/>
        <v>8.4215011129064266E-2</v>
      </c>
      <c r="BD683" s="51">
        <f t="shared" si="138"/>
        <v>7.7673718095238042E-2</v>
      </c>
      <c r="BE683" s="49">
        <v>0</v>
      </c>
      <c r="BF683" s="52">
        <v>0</v>
      </c>
      <c r="BG683" s="51">
        <f t="shared" si="139"/>
        <v>-1</v>
      </c>
      <c r="BH683" s="51">
        <f t="shared" si="140"/>
        <v>0</v>
      </c>
      <c r="BI683" s="282">
        <f t="shared" si="142"/>
        <v>4223</v>
      </c>
    </row>
    <row r="684" spans="1:61" hidden="1">
      <c r="A684" s="54" t="s">
        <v>150</v>
      </c>
      <c r="B684" s="55" t="s">
        <v>2286</v>
      </c>
      <c r="C684" s="55" t="s">
        <v>2287</v>
      </c>
      <c r="D684" s="44" t="s">
        <v>2288</v>
      </c>
      <c r="E684" s="56">
        <v>1</v>
      </c>
      <c r="F684" s="46" t="s">
        <v>5814</v>
      </c>
      <c r="G684" s="47" t="s">
        <v>5814</v>
      </c>
      <c r="H684" s="47" t="s">
        <v>6064</v>
      </c>
      <c r="I684" s="48" t="s">
        <v>6088</v>
      </c>
      <c r="J684" s="48" t="s">
        <v>6091</v>
      </c>
      <c r="K684" s="48" t="s">
        <v>6092</v>
      </c>
      <c r="L684" s="45">
        <v>81</v>
      </c>
      <c r="M684" s="47" t="s">
        <v>6093</v>
      </c>
      <c r="N684" s="60">
        <v>225</v>
      </c>
      <c r="O684" s="58">
        <v>178</v>
      </c>
      <c r="P684" s="58">
        <v>63</v>
      </c>
      <c r="Q684" s="132">
        <v>261</v>
      </c>
      <c r="R684" s="60">
        <v>164</v>
      </c>
      <c r="S684" s="58">
        <v>192</v>
      </c>
      <c r="T684" s="58">
        <v>61</v>
      </c>
      <c r="U684" s="132">
        <v>28</v>
      </c>
      <c r="V684" s="58">
        <v>43</v>
      </c>
      <c r="W684" s="58">
        <v>35</v>
      </c>
      <c r="X684" s="58">
        <v>31</v>
      </c>
      <c r="Y684" s="132">
        <v>35</v>
      </c>
      <c r="Z684" s="61">
        <v>137</v>
      </c>
      <c r="AA684" s="59">
        <v>53</v>
      </c>
      <c r="AB684" s="59">
        <v>62</v>
      </c>
      <c r="AC684" s="132">
        <v>75</v>
      </c>
      <c r="AD684" s="61">
        <v>106</v>
      </c>
      <c r="AE684" s="59">
        <v>151</v>
      </c>
      <c r="AF684" s="59">
        <v>76</v>
      </c>
      <c r="AG684" s="132">
        <v>35</v>
      </c>
      <c r="AH684" s="61">
        <v>0</v>
      </c>
      <c r="AI684" s="132">
        <v>0</v>
      </c>
      <c r="AJ684" s="64">
        <f>IFERROR(VLOOKUP($B684,STOCK!$A:$H,3,0)," ")</f>
        <v>404</v>
      </c>
      <c r="AK684" s="65">
        <f>IFERROR(VLOOKUP($B684,STOCK!$A:$H,4,0)," ")</f>
        <v>1440</v>
      </c>
      <c r="AL684" s="65">
        <f>IFERROR(VLOOKUP($B684,STOCK!$A:$H,5,0)," ")</f>
        <v>871</v>
      </c>
      <c r="AM684" s="65">
        <f>IFERROR(VLOOKUP($B684,STOCK!$A:$H,6,0)," ")</f>
        <v>773</v>
      </c>
      <c r="AN684" s="65">
        <f>IFERROR(VLOOKUP($B684,STOCK!$A:$H,7,0)," ")</f>
        <v>605</v>
      </c>
      <c r="AO684" s="65">
        <f>IFERROR(VLOOKUP($B684,STOCK!$A:$H,8,0)," ")</f>
        <v>150</v>
      </c>
      <c r="AP684" s="62">
        <f t="shared" si="130"/>
        <v>46.4367816091954</v>
      </c>
      <c r="AQ684" s="50">
        <f t="shared" si="131"/>
        <v>1542.8571428571429</v>
      </c>
      <c r="AR684" s="50">
        <f t="shared" si="132"/>
        <v>746.57142857142856</v>
      </c>
      <c r="AS684" s="50">
        <f t="shared" si="133"/>
        <v>309.2</v>
      </c>
      <c r="AT684" s="50">
        <f t="shared" si="134"/>
        <v>518.57142857142856</v>
      </c>
      <c r="AU684" s="63" t="str">
        <f t="shared" si="141"/>
        <v>SV</v>
      </c>
      <c r="AV684" s="67">
        <v>11556.365040000001</v>
      </c>
      <c r="AW684" s="133">
        <v>11362.62941</v>
      </c>
      <c r="AX684" s="49">
        <v>12900</v>
      </c>
      <c r="AY684" s="51">
        <f t="shared" si="135"/>
        <v>0.11626795755839159</v>
      </c>
      <c r="AZ684" s="51">
        <f t="shared" si="136"/>
        <v>0.10415774883720925</v>
      </c>
      <c r="BA684" s="49">
        <v>12500</v>
      </c>
      <c r="BB684" s="52">
        <v>3</v>
      </c>
      <c r="BC684" s="51">
        <f t="shared" si="137"/>
        <v>8.1654997634100335E-2</v>
      </c>
      <c r="BD684" s="51">
        <f t="shared" si="138"/>
        <v>7.5490796799999954E-2</v>
      </c>
      <c r="BE684" s="49">
        <v>12326.666670000001</v>
      </c>
      <c r="BF684" s="52">
        <v>15</v>
      </c>
      <c r="BG684" s="51">
        <f t="shared" si="139"/>
        <v>6.6656048622015573E-2</v>
      </c>
      <c r="BH684" s="51">
        <f t="shared" si="140"/>
        <v>6.2490667641295107E-2</v>
      </c>
      <c r="BI684" s="282">
        <f t="shared" si="142"/>
        <v>434</v>
      </c>
    </row>
    <row r="685" spans="1:61" hidden="1">
      <c r="A685" s="54" t="s">
        <v>151</v>
      </c>
      <c r="B685" s="55" t="s">
        <v>2289</v>
      </c>
      <c r="C685" s="55" t="s">
        <v>2290</v>
      </c>
      <c r="D685" s="44" t="s">
        <v>2291</v>
      </c>
      <c r="E685" s="56">
        <v>12</v>
      </c>
      <c r="F685" s="46" t="s">
        <v>5814</v>
      </c>
      <c r="G685" s="47" t="s">
        <v>5814</v>
      </c>
      <c r="H685" s="47" t="s">
        <v>6064</v>
      </c>
      <c r="I685" s="48" t="s">
        <v>6088</v>
      </c>
      <c r="J685" s="48" t="s">
        <v>6091</v>
      </c>
      <c r="K685" s="48" t="s">
        <v>6089</v>
      </c>
      <c r="L685" s="45">
        <v>79</v>
      </c>
      <c r="M685" s="47" t="s">
        <v>6090</v>
      </c>
      <c r="N685" s="60">
        <v>0</v>
      </c>
      <c r="O685" s="58">
        <v>0</v>
      </c>
      <c r="P685" s="58">
        <v>0</v>
      </c>
      <c r="Q685" s="132">
        <v>0</v>
      </c>
      <c r="R685" s="60">
        <v>0</v>
      </c>
      <c r="S685" s="58">
        <v>0</v>
      </c>
      <c r="T685" s="58">
        <v>0</v>
      </c>
      <c r="U685" s="132">
        <v>0</v>
      </c>
      <c r="V685" s="58">
        <v>0</v>
      </c>
      <c r="W685" s="58">
        <v>0</v>
      </c>
      <c r="X685" s="58">
        <v>0</v>
      </c>
      <c r="Y685" s="132">
        <v>0</v>
      </c>
      <c r="Z685" s="61">
        <v>0</v>
      </c>
      <c r="AA685" s="59">
        <v>0</v>
      </c>
      <c r="AB685" s="59">
        <v>0</v>
      </c>
      <c r="AC685" s="132">
        <v>0</v>
      </c>
      <c r="AD685" s="61">
        <v>0</v>
      </c>
      <c r="AE685" s="59">
        <v>0</v>
      </c>
      <c r="AF685" s="59">
        <v>0</v>
      </c>
      <c r="AG685" s="132">
        <v>0</v>
      </c>
      <c r="AH685" s="61">
        <v>0</v>
      </c>
      <c r="AI685" s="132">
        <v>0</v>
      </c>
      <c r="AJ685" s="64">
        <f>IFERROR(VLOOKUP($B685,STOCK!$A:$H,3,0)," ")</f>
        <v>0</v>
      </c>
      <c r="AK685" s="65">
        <f>IFERROR(VLOOKUP($B685,STOCK!$A:$H,4,0)," ")</f>
        <v>0</v>
      </c>
      <c r="AL685" s="65">
        <f>IFERROR(VLOOKUP($B685,STOCK!$A:$H,5,0)," ")</f>
        <v>0</v>
      </c>
      <c r="AM685" s="65">
        <f>IFERROR(VLOOKUP($B685,STOCK!$A:$H,6,0)," ")</f>
        <v>0</v>
      </c>
      <c r="AN685" s="65">
        <f>IFERROR(VLOOKUP($B685,STOCK!$A:$H,7,0)," ")</f>
        <v>0</v>
      </c>
      <c r="AO685" s="65">
        <f>IFERROR(VLOOKUP($B685,STOCK!$A:$H,8,0)," ")</f>
        <v>0</v>
      </c>
      <c r="AP685" s="62" t="str">
        <f t="shared" si="130"/>
        <v>Q</v>
      </c>
      <c r="AQ685" s="50" t="str">
        <f t="shared" si="131"/>
        <v>Q</v>
      </c>
      <c r="AR685" s="50" t="str">
        <f t="shared" si="132"/>
        <v>Q</v>
      </c>
      <c r="AS685" s="50" t="str">
        <f t="shared" si="133"/>
        <v>Q</v>
      </c>
      <c r="AT685" s="50" t="str">
        <f t="shared" si="134"/>
        <v>Q</v>
      </c>
      <c r="AU685" s="63" t="str">
        <f t="shared" si="141"/>
        <v>Q</v>
      </c>
      <c r="AV685" s="67">
        <v>144876.00000500001</v>
      </c>
      <c r="AW685" s="133">
        <v>144858.41568000001</v>
      </c>
      <c r="AX685" s="49">
        <v>156500</v>
      </c>
      <c r="AY685" s="51">
        <f t="shared" si="135"/>
        <v>8.0234131219793614E-2</v>
      </c>
      <c r="AZ685" s="51">
        <f t="shared" si="136"/>
        <v>7.4274760351437638E-2</v>
      </c>
      <c r="BA685" s="49">
        <v>0</v>
      </c>
      <c r="BB685" s="52">
        <v>0</v>
      </c>
      <c r="BC685" s="51">
        <f t="shared" si="137"/>
        <v>-1</v>
      </c>
      <c r="BD685" s="51">
        <f t="shared" si="138"/>
        <v>0</v>
      </c>
      <c r="BE685" s="49">
        <v>0</v>
      </c>
      <c r="BF685" s="52">
        <v>0</v>
      </c>
      <c r="BG685" s="51">
        <f t="shared" si="139"/>
        <v>-1</v>
      </c>
      <c r="BH685" s="51">
        <f t="shared" si="140"/>
        <v>0</v>
      </c>
      <c r="BI685" s="282">
        <f t="shared" si="142"/>
        <v>0</v>
      </c>
    </row>
    <row r="686" spans="1:61" hidden="1">
      <c r="A686" s="54" t="s">
        <v>151</v>
      </c>
      <c r="B686" s="55" t="s">
        <v>2292</v>
      </c>
      <c r="C686" s="55" t="s">
        <v>2293</v>
      </c>
      <c r="D686" s="44" t="s">
        <v>2294</v>
      </c>
      <c r="E686" s="56">
        <v>12</v>
      </c>
      <c r="F686" s="46" t="s">
        <v>5814</v>
      </c>
      <c r="G686" s="47" t="s">
        <v>5814</v>
      </c>
      <c r="H686" s="47" t="s">
        <v>6064</v>
      </c>
      <c r="I686" s="48" t="s">
        <v>6088</v>
      </c>
      <c r="J686" s="48" t="s">
        <v>6091</v>
      </c>
      <c r="K686" s="48" t="s">
        <v>6089</v>
      </c>
      <c r="L686" s="45">
        <v>79</v>
      </c>
      <c r="M686" s="47" t="s">
        <v>6090</v>
      </c>
      <c r="N686" s="60">
        <v>0</v>
      </c>
      <c r="O686" s="58">
        <v>0</v>
      </c>
      <c r="P686" s="58">
        <v>0</v>
      </c>
      <c r="Q686" s="132">
        <v>0</v>
      </c>
      <c r="R686" s="60">
        <v>0</v>
      </c>
      <c r="S686" s="58">
        <v>0</v>
      </c>
      <c r="T686" s="58">
        <v>0</v>
      </c>
      <c r="U686" s="132">
        <v>0</v>
      </c>
      <c r="V686" s="58">
        <v>0</v>
      </c>
      <c r="W686" s="58">
        <v>0</v>
      </c>
      <c r="X686" s="58">
        <v>0</v>
      </c>
      <c r="Y686" s="132">
        <v>0</v>
      </c>
      <c r="Z686" s="61">
        <v>0</v>
      </c>
      <c r="AA686" s="59">
        <v>0</v>
      </c>
      <c r="AB686" s="59">
        <v>0</v>
      </c>
      <c r="AC686" s="132">
        <v>0</v>
      </c>
      <c r="AD686" s="61">
        <v>0</v>
      </c>
      <c r="AE686" s="59">
        <v>0</v>
      </c>
      <c r="AF686" s="59">
        <v>0</v>
      </c>
      <c r="AG686" s="132">
        <v>0</v>
      </c>
      <c r="AH686" s="61">
        <v>0</v>
      </c>
      <c r="AI686" s="132">
        <v>0</v>
      </c>
      <c r="AJ686" s="64">
        <f>IFERROR(VLOOKUP($B686,STOCK!$A:$H,3,0)," ")</f>
        <v>0</v>
      </c>
      <c r="AK686" s="65">
        <f>IFERROR(VLOOKUP($B686,STOCK!$A:$H,4,0)," ")</f>
        <v>0</v>
      </c>
      <c r="AL686" s="65">
        <f>IFERROR(VLOOKUP($B686,STOCK!$A:$H,5,0)," ")</f>
        <v>0</v>
      </c>
      <c r="AM686" s="65">
        <f>IFERROR(VLOOKUP($B686,STOCK!$A:$H,6,0)," ")</f>
        <v>0</v>
      </c>
      <c r="AN686" s="65">
        <f>IFERROR(VLOOKUP($B686,STOCK!$A:$H,7,0)," ")</f>
        <v>0</v>
      </c>
      <c r="AO686" s="65">
        <f>IFERROR(VLOOKUP($B686,STOCK!$A:$H,8,0)," ")</f>
        <v>0</v>
      </c>
      <c r="AP686" s="62" t="str">
        <f t="shared" si="130"/>
        <v>Q</v>
      </c>
      <c r="AQ686" s="50" t="str">
        <f t="shared" si="131"/>
        <v>Q</v>
      </c>
      <c r="AR686" s="50" t="str">
        <f t="shared" si="132"/>
        <v>Q</v>
      </c>
      <c r="AS686" s="50" t="str">
        <f t="shared" si="133"/>
        <v>Q</v>
      </c>
      <c r="AT686" s="50" t="str">
        <f t="shared" si="134"/>
        <v>Q</v>
      </c>
      <c r="AU686" s="63" t="str">
        <f t="shared" si="141"/>
        <v>Q</v>
      </c>
      <c r="AV686" s="67">
        <v>144874.99999499999</v>
      </c>
      <c r="AW686" s="133">
        <v>144875.04371999999</v>
      </c>
      <c r="AX686" s="49">
        <v>157900</v>
      </c>
      <c r="AY686" s="51">
        <f t="shared" si="135"/>
        <v>8.9905090632956153E-2</v>
      </c>
      <c r="AZ686" s="51">
        <f t="shared" si="136"/>
        <v>8.248891706776447E-2</v>
      </c>
      <c r="BA686" s="49"/>
      <c r="BB686" s="52"/>
      <c r="BC686" s="51">
        <f t="shared" si="137"/>
        <v>-1</v>
      </c>
      <c r="BD686" s="51">
        <f t="shared" si="138"/>
        <v>0</v>
      </c>
      <c r="BE686" s="49"/>
      <c r="BF686" s="52"/>
      <c r="BG686" s="51">
        <f t="shared" si="139"/>
        <v>-1</v>
      </c>
      <c r="BH686" s="51">
        <f t="shared" si="140"/>
        <v>0</v>
      </c>
      <c r="BI686" s="282">
        <f t="shared" si="142"/>
        <v>0</v>
      </c>
    </row>
    <row r="687" spans="1:61" hidden="1">
      <c r="A687" s="54" t="s">
        <v>150</v>
      </c>
      <c r="B687" s="55" t="s">
        <v>2295</v>
      </c>
      <c r="C687" s="55" t="s">
        <v>2296</v>
      </c>
      <c r="D687" s="44" t="s">
        <v>2297</v>
      </c>
      <c r="E687" s="56">
        <v>1</v>
      </c>
      <c r="F687" s="46" t="s">
        <v>5814</v>
      </c>
      <c r="G687" s="47" t="s">
        <v>5814</v>
      </c>
      <c r="H687" s="47" t="s">
        <v>6064</v>
      </c>
      <c r="I687" s="48" t="s">
        <v>6088</v>
      </c>
      <c r="J687" s="48" t="s">
        <v>6091</v>
      </c>
      <c r="K687" s="48" t="s">
        <v>6089</v>
      </c>
      <c r="L687" s="45">
        <v>79</v>
      </c>
      <c r="M687" s="47" t="s">
        <v>6090</v>
      </c>
      <c r="N687" s="60">
        <v>1053</v>
      </c>
      <c r="O687" s="58">
        <v>1029</v>
      </c>
      <c r="P687" s="58">
        <v>1175</v>
      </c>
      <c r="Q687" s="132">
        <v>1190</v>
      </c>
      <c r="R687" s="60">
        <v>794</v>
      </c>
      <c r="S687" s="58">
        <v>932</v>
      </c>
      <c r="T687" s="58">
        <v>743</v>
      </c>
      <c r="U687" s="132">
        <v>726</v>
      </c>
      <c r="V687" s="58">
        <v>181</v>
      </c>
      <c r="W687" s="58">
        <v>239</v>
      </c>
      <c r="X687" s="58">
        <v>181</v>
      </c>
      <c r="Y687" s="132">
        <v>191</v>
      </c>
      <c r="Z687" s="61">
        <v>506</v>
      </c>
      <c r="AA687" s="59">
        <v>300</v>
      </c>
      <c r="AB687" s="59">
        <v>321</v>
      </c>
      <c r="AC687" s="132">
        <v>337</v>
      </c>
      <c r="AD687" s="61">
        <v>257</v>
      </c>
      <c r="AE687" s="59">
        <v>435</v>
      </c>
      <c r="AF687" s="59">
        <v>285</v>
      </c>
      <c r="AG687" s="132">
        <v>339</v>
      </c>
      <c r="AH687" s="61">
        <v>0</v>
      </c>
      <c r="AI687" s="132">
        <v>3</v>
      </c>
      <c r="AJ687" s="64">
        <f>IFERROR(VLOOKUP($B687,STOCK!$A:$H,3,0)," ")</f>
        <v>1840</v>
      </c>
      <c r="AK687" s="65">
        <f>IFERROR(VLOOKUP($B687,STOCK!$A:$H,4,0)," ")</f>
        <v>810</v>
      </c>
      <c r="AL687" s="65">
        <f>IFERROR(VLOOKUP($B687,STOCK!$A:$H,5,0)," ")</f>
        <v>1102</v>
      </c>
      <c r="AM687" s="65">
        <f>IFERROR(VLOOKUP($B687,STOCK!$A:$H,6,0)," ")</f>
        <v>606</v>
      </c>
      <c r="AN687" s="65">
        <f>IFERROR(VLOOKUP($B687,STOCK!$A:$H,7,0)," ")</f>
        <v>1355</v>
      </c>
      <c r="AO687" s="65">
        <f>IFERROR(VLOOKUP($B687,STOCK!$A:$H,8,0)," ")</f>
        <v>780</v>
      </c>
      <c r="AP687" s="62">
        <f t="shared" si="130"/>
        <v>46.386554621848738</v>
      </c>
      <c r="AQ687" s="50">
        <f t="shared" si="131"/>
        <v>33.471074380165291</v>
      </c>
      <c r="AR687" s="50">
        <f t="shared" si="132"/>
        <v>173.08900523560212</v>
      </c>
      <c r="AS687" s="50">
        <f t="shared" si="133"/>
        <v>53.946587537091986</v>
      </c>
      <c r="AT687" s="50">
        <f t="shared" si="134"/>
        <v>119.91150442477877</v>
      </c>
      <c r="AU687" s="63">
        <f t="shared" si="141"/>
        <v>7800</v>
      </c>
      <c r="AV687" s="67">
        <v>12708</v>
      </c>
      <c r="AW687" s="133">
        <v>12071.53464</v>
      </c>
      <c r="AX687" s="49">
        <v>13900</v>
      </c>
      <c r="AY687" s="51">
        <f t="shared" si="135"/>
        <v>9.379918161787848E-2</v>
      </c>
      <c r="AZ687" s="51">
        <f t="shared" si="136"/>
        <v>8.5755395683453237E-2</v>
      </c>
      <c r="BA687" s="49">
        <v>13500</v>
      </c>
      <c r="BB687" s="52">
        <v>3</v>
      </c>
      <c r="BC687" s="51">
        <f t="shared" si="137"/>
        <v>6.2322946175637384E-2</v>
      </c>
      <c r="BD687" s="51">
        <f t="shared" si="138"/>
        <v>5.8666666666666666E-2</v>
      </c>
      <c r="BE687" s="49">
        <v>13041.666670000001</v>
      </c>
      <c r="BF687" s="52">
        <v>12</v>
      </c>
      <c r="BG687" s="51">
        <f t="shared" si="139"/>
        <v>2.6256426660371535E-2</v>
      </c>
      <c r="BH687" s="51">
        <f t="shared" si="140"/>
        <v>2.5584664785793097E-2</v>
      </c>
      <c r="BI687" s="282">
        <f t="shared" si="142"/>
        <v>2786</v>
      </c>
    </row>
    <row r="688" spans="1:61" hidden="1">
      <c r="A688" s="54" t="s">
        <v>150</v>
      </c>
      <c r="B688" s="55" t="s">
        <v>2298</v>
      </c>
      <c r="C688" s="55" t="s">
        <v>2299</v>
      </c>
      <c r="D688" s="44" t="s">
        <v>2300</v>
      </c>
      <c r="E688" s="56">
        <v>1</v>
      </c>
      <c r="F688" s="46" t="s">
        <v>5814</v>
      </c>
      <c r="G688" s="47" t="s">
        <v>5814</v>
      </c>
      <c r="H688" s="47" t="s">
        <v>6064</v>
      </c>
      <c r="I688" s="48" t="s">
        <v>6088</v>
      </c>
      <c r="J688" s="48" t="s">
        <v>6091</v>
      </c>
      <c r="K688" s="48" t="s">
        <v>6089</v>
      </c>
      <c r="L688" s="45">
        <v>79</v>
      </c>
      <c r="M688" s="47" t="s">
        <v>6090</v>
      </c>
      <c r="N688" s="60">
        <v>110</v>
      </c>
      <c r="O688" s="58">
        <v>186</v>
      </c>
      <c r="P688" s="58">
        <v>244</v>
      </c>
      <c r="Q688" s="132">
        <v>420</v>
      </c>
      <c r="R688" s="60">
        <v>197</v>
      </c>
      <c r="S688" s="58">
        <v>319</v>
      </c>
      <c r="T688" s="58">
        <v>106</v>
      </c>
      <c r="U688" s="132">
        <v>122</v>
      </c>
      <c r="V688" s="58">
        <v>51</v>
      </c>
      <c r="W688" s="58">
        <v>34</v>
      </c>
      <c r="X688" s="58">
        <v>21</v>
      </c>
      <c r="Y688" s="132">
        <v>51</v>
      </c>
      <c r="Z688" s="61">
        <v>23</v>
      </c>
      <c r="AA688" s="59">
        <v>17</v>
      </c>
      <c r="AB688" s="59">
        <v>17</v>
      </c>
      <c r="AC688" s="132">
        <v>52</v>
      </c>
      <c r="AD688" s="61">
        <v>100</v>
      </c>
      <c r="AE688" s="59">
        <v>90</v>
      </c>
      <c r="AF688" s="59">
        <v>29</v>
      </c>
      <c r="AG688" s="132">
        <v>89</v>
      </c>
      <c r="AH688" s="61">
        <v>0</v>
      </c>
      <c r="AI688" s="132">
        <v>16</v>
      </c>
      <c r="AJ688" s="64">
        <f>IFERROR(VLOOKUP($B688,STOCK!$A:$H,3,0)," ")</f>
        <v>98</v>
      </c>
      <c r="AK688" s="65">
        <f>IFERROR(VLOOKUP($B688,STOCK!$A:$H,4,0)," ")</f>
        <v>1</v>
      </c>
      <c r="AL688" s="65">
        <f>IFERROR(VLOOKUP($B688,STOCK!$A:$H,5,0)," ")</f>
        <v>314</v>
      </c>
      <c r="AM688" s="65">
        <f>IFERROR(VLOOKUP($B688,STOCK!$A:$H,6,0)," ")</f>
        <v>204</v>
      </c>
      <c r="AN688" s="65">
        <f>IFERROR(VLOOKUP($B688,STOCK!$A:$H,7,0)," ")</f>
        <v>324</v>
      </c>
      <c r="AO688" s="65">
        <f>IFERROR(VLOOKUP($B688,STOCK!$A:$H,8,0)," ")</f>
        <v>708</v>
      </c>
      <c r="AP688" s="62">
        <f t="shared" si="130"/>
        <v>7</v>
      </c>
      <c r="AQ688" s="50">
        <f t="shared" si="131"/>
        <v>0.24590163934426232</v>
      </c>
      <c r="AR688" s="50">
        <f t="shared" si="132"/>
        <v>184.70588235294119</v>
      </c>
      <c r="AS688" s="50">
        <f t="shared" si="133"/>
        <v>117.69230769230769</v>
      </c>
      <c r="AT688" s="50">
        <f t="shared" si="134"/>
        <v>109.21348314606742</v>
      </c>
      <c r="AU688" s="63">
        <f t="shared" si="141"/>
        <v>1327.5</v>
      </c>
      <c r="AV688" s="67">
        <v>12072.91668</v>
      </c>
      <c r="AW688" s="133">
        <v>12072.92031</v>
      </c>
      <c r="AX688" s="49">
        <v>13500</v>
      </c>
      <c r="AY688" s="51">
        <f t="shared" si="135"/>
        <v>0.11820534820422535</v>
      </c>
      <c r="AZ688" s="51">
        <f t="shared" si="136"/>
        <v>0.10570987555555554</v>
      </c>
      <c r="BA688" s="49">
        <v>13250</v>
      </c>
      <c r="BB688" s="52">
        <v>3</v>
      </c>
      <c r="BC688" s="51">
        <f t="shared" si="137"/>
        <v>9.7497841755998849E-2</v>
      </c>
      <c r="BD688" s="51">
        <f t="shared" si="138"/>
        <v>8.8836476981132062E-2</v>
      </c>
      <c r="BE688" s="49">
        <v>13158.333329999999</v>
      </c>
      <c r="BF688" s="52">
        <v>12</v>
      </c>
      <c r="BG688" s="51">
        <f t="shared" si="139"/>
        <v>8.9905089115549064E-2</v>
      </c>
      <c r="BH688" s="51">
        <f t="shared" si="140"/>
        <v>8.2488915790370793E-2</v>
      </c>
      <c r="BI688" s="282">
        <f t="shared" si="142"/>
        <v>750</v>
      </c>
    </row>
    <row r="689" spans="1:61" hidden="1">
      <c r="A689" s="54" t="s">
        <v>151</v>
      </c>
      <c r="B689" s="55" t="s">
        <v>2301</v>
      </c>
      <c r="C689" s="55" t="s">
        <v>2302</v>
      </c>
      <c r="D689" s="44" t="s">
        <v>2303</v>
      </c>
      <c r="E689" s="56">
        <v>6</v>
      </c>
      <c r="F689" s="46" t="s">
        <v>5814</v>
      </c>
      <c r="G689" s="47" t="s">
        <v>5814</v>
      </c>
      <c r="H689" s="47" t="s">
        <v>6064</v>
      </c>
      <c r="I689" s="48" t="s">
        <v>6088</v>
      </c>
      <c r="J689" s="48" t="s">
        <v>6091</v>
      </c>
      <c r="K689" s="48" t="s">
        <v>6094</v>
      </c>
      <c r="L689" s="45">
        <v>60</v>
      </c>
      <c r="M689" s="47" t="s">
        <v>5998</v>
      </c>
      <c r="N689" s="60">
        <v>0</v>
      </c>
      <c r="O689" s="58">
        <v>0</v>
      </c>
      <c r="P689" s="58">
        <v>0</v>
      </c>
      <c r="Q689" s="132">
        <v>0</v>
      </c>
      <c r="R689" s="60">
        <v>0</v>
      </c>
      <c r="S689" s="58">
        <v>0</v>
      </c>
      <c r="T689" s="58">
        <v>0</v>
      </c>
      <c r="U689" s="132">
        <v>0</v>
      </c>
      <c r="V689" s="58">
        <v>0</v>
      </c>
      <c r="W689" s="58">
        <v>0</v>
      </c>
      <c r="X689" s="58">
        <v>0</v>
      </c>
      <c r="Y689" s="132">
        <v>0</v>
      </c>
      <c r="Z689" s="61">
        <v>0</v>
      </c>
      <c r="AA689" s="59">
        <v>0</v>
      </c>
      <c r="AB689" s="59">
        <v>0</v>
      </c>
      <c r="AC689" s="132">
        <v>0</v>
      </c>
      <c r="AD689" s="61">
        <v>0</v>
      </c>
      <c r="AE689" s="59">
        <v>0</v>
      </c>
      <c r="AF689" s="59">
        <v>0</v>
      </c>
      <c r="AG689" s="132">
        <v>0</v>
      </c>
      <c r="AH689" s="61">
        <v>0</v>
      </c>
      <c r="AI689" s="132">
        <v>0</v>
      </c>
      <c r="AJ689" s="64">
        <f>IFERROR(VLOOKUP($B689,STOCK!$A:$H,3,0)," ")</f>
        <v>0</v>
      </c>
      <c r="AK689" s="65">
        <f>IFERROR(VLOOKUP($B689,STOCK!$A:$H,4,0)," ")</f>
        <v>0</v>
      </c>
      <c r="AL689" s="65">
        <f>IFERROR(VLOOKUP($B689,STOCK!$A:$H,5,0)," ")</f>
        <v>0</v>
      </c>
      <c r="AM689" s="65">
        <f>IFERROR(VLOOKUP($B689,STOCK!$A:$H,6,0)," ")</f>
        <v>0</v>
      </c>
      <c r="AN689" s="65">
        <f>IFERROR(VLOOKUP($B689,STOCK!$A:$H,7,0)," ")</f>
        <v>0</v>
      </c>
      <c r="AO689" s="65">
        <f>IFERROR(VLOOKUP($B689,STOCK!$A:$H,8,0)," ")</f>
        <v>0</v>
      </c>
      <c r="AP689" s="62" t="str">
        <f t="shared" si="130"/>
        <v>Q</v>
      </c>
      <c r="AQ689" s="50" t="str">
        <f t="shared" si="131"/>
        <v>Q</v>
      </c>
      <c r="AR689" s="50" t="str">
        <f t="shared" si="132"/>
        <v>Q</v>
      </c>
      <c r="AS689" s="50" t="str">
        <f t="shared" si="133"/>
        <v>Q</v>
      </c>
      <c r="AT689" s="50" t="str">
        <f t="shared" si="134"/>
        <v>Q</v>
      </c>
      <c r="AU689" s="63" t="str">
        <f t="shared" si="141"/>
        <v>Q</v>
      </c>
      <c r="AV689" s="67">
        <v>66000</v>
      </c>
      <c r="AW689" s="133">
        <v>65732.183879999997</v>
      </c>
      <c r="AX689" s="49">
        <v>73500</v>
      </c>
      <c r="AY689" s="51">
        <f t="shared" si="135"/>
        <v>0.11363636363636354</v>
      </c>
      <c r="AZ689" s="51">
        <f t="shared" si="136"/>
        <v>0.10204081632653061</v>
      </c>
      <c r="BA689" s="49">
        <v>0</v>
      </c>
      <c r="BB689" s="52">
        <v>0</v>
      </c>
      <c r="BC689" s="51">
        <f t="shared" si="137"/>
        <v>-1</v>
      </c>
      <c r="BD689" s="51">
        <f t="shared" si="138"/>
        <v>0</v>
      </c>
      <c r="BE689" s="49">
        <v>0</v>
      </c>
      <c r="BF689" s="52">
        <v>0</v>
      </c>
      <c r="BG689" s="51">
        <f t="shared" si="139"/>
        <v>-1</v>
      </c>
      <c r="BH689" s="51">
        <f t="shared" si="140"/>
        <v>0</v>
      </c>
      <c r="BI689" s="282">
        <f t="shared" si="142"/>
        <v>0</v>
      </c>
    </row>
    <row r="690" spans="1:61" hidden="1">
      <c r="A690" s="54" t="s">
        <v>151</v>
      </c>
      <c r="B690" s="55" t="s">
        <v>2304</v>
      </c>
      <c r="C690" s="55" t="s">
        <v>2305</v>
      </c>
      <c r="D690" s="44" t="s">
        <v>2306</v>
      </c>
      <c r="E690" s="56">
        <v>6</v>
      </c>
      <c r="F690" s="46" t="s">
        <v>5814</v>
      </c>
      <c r="G690" s="47" t="s">
        <v>5814</v>
      </c>
      <c r="H690" s="47" t="s">
        <v>6064</v>
      </c>
      <c r="I690" s="48" t="s">
        <v>6088</v>
      </c>
      <c r="J690" s="48" t="s">
        <v>6091</v>
      </c>
      <c r="K690" s="48" t="s">
        <v>6094</v>
      </c>
      <c r="L690" s="45">
        <v>60</v>
      </c>
      <c r="M690" s="47" t="s">
        <v>5998</v>
      </c>
      <c r="N690" s="60">
        <v>0</v>
      </c>
      <c r="O690" s="58">
        <v>0</v>
      </c>
      <c r="P690" s="58">
        <v>0</v>
      </c>
      <c r="Q690" s="132">
        <v>0</v>
      </c>
      <c r="R690" s="60">
        <v>0</v>
      </c>
      <c r="S690" s="58">
        <v>0</v>
      </c>
      <c r="T690" s="58">
        <v>0</v>
      </c>
      <c r="U690" s="132">
        <v>0</v>
      </c>
      <c r="V690" s="58">
        <v>0</v>
      </c>
      <c r="W690" s="58">
        <v>0</v>
      </c>
      <c r="X690" s="58">
        <v>0</v>
      </c>
      <c r="Y690" s="132">
        <v>0</v>
      </c>
      <c r="Z690" s="61">
        <v>0</v>
      </c>
      <c r="AA690" s="59">
        <v>0</v>
      </c>
      <c r="AB690" s="59">
        <v>0</v>
      </c>
      <c r="AC690" s="132">
        <v>0</v>
      </c>
      <c r="AD690" s="61">
        <v>0</v>
      </c>
      <c r="AE690" s="59">
        <v>0</v>
      </c>
      <c r="AF690" s="59">
        <v>0</v>
      </c>
      <c r="AG690" s="132">
        <v>0</v>
      </c>
      <c r="AH690" s="61">
        <v>0</v>
      </c>
      <c r="AI690" s="132">
        <v>0</v>
      </c>
      <c r="AJ690" s="64">
        <f>IFERROR(VLOOKUP($B690,STOCK!$A:$H,3,0)," ")</f>
        <v>0</v>
      </c>
      <c r="AK690" s="65">
        <f>IFERROR(VLOOKUP($B690,STOCK!$A:$H,4,0)," ")</f>
        <v>0</v>
      </c>
      <c r="AL690" s="65">
        <f>IFERROR(VLOOKUP($B690,STOCK!$A:$H,5,0)," ")</f>
        <v>0</v>
      </c>
      <c r="AM690" s="65">
        <f>IFERROR(VLOOKUP($B690,STOCK!$A:$H,6,0)," ")</f>
        <v>0</v>
      </c>
      <c r="AN690" s="65">
        <f>IFERROR(VLOOKUP($B690,STOCK!$A:$H,7,0)," ")</f>
        <v>0</v>
      </c>
      <c r="AO690" s="65">
        <f>IFERROR(VLOOKUP($B690,STOCK!$A:$H,8,0)," ")</f>
        <v>0</v>
      </c>
      <c r="AP690" s="62" t="str">
        <f t="shared" si="130"/>
        <v>Q</v>
      </c>
      <c r="AQ690" s="50" t="str">
        <f t="shared" si="131"/>
        <v>Q</v>
      </c>
      <c r="AR690" s="50" t="str">
        <f t="shared" si="132"/>
        <v>Q</v>
      </c>
      <c r="AS690" s="50" t="str">
        <f t="shared" si="133"/>
        <v>Q</v>
      </c>
      <c r="AT690" s="50" t="str">
        <f t="shared" si="134"/>
        <v>Q</v>
      </c>
      <c r="AU690" s="63" t="str">
        <f t="shared" si="141"/>
        <v>Q</v>
      </c>
      <c r="AV690" s="67">
        <v>66000</v>
      </c>
      <c r="AW690" s="133">
        <v>66253.484219999998</v>
      </c>
      <c r="AX690" s="49">
        <v>73500</v>
      </c>
      <c r="AY690" s="51">
        <f t="shared" si="135"/>
        <v>0.11363636363636354</v>
      </c>
      <c r="AZ690" s="51">
        <f t="shared" si="136"/>
        <v>0.10204081632653061</v>
      </c>
      <c r="BA690" s="49"/>
      <c r="BB690" s="52"/>
      <c r="BC690" s="51">
        <f t="shared" si="137"/>
        <v>-1</v>
      </c>
      <c r="BD690" s="51">
        <f t="shared" si="138"/>
        <v>0</v>
      </c>
      <c r="BE690" s="49"/>
      <c r="BF690" s="52"/>
      <c r="BG690" s="51">
        <f t="shared" si="139"/>
        <v>-1</v>
      </c>
      <c r="BH690" s="51">
        <f t="shared" si="140"/>
        <v>0</v>
      </c>
      <c r="BI690" s="282">
        <f t="shared" si="142"/>
        <v>0</v>
      </c>
    </row>
    <row r="691" spans="1:61" hidden="1">
      <c r="A691" s="54" t="s">
        <v>151</v>
      </c>
      <c r="B691" s="55" t="s">
        <v>2307</v>
      </c>
      <c r="C691" s="55" t="s">
        <v>2308</v>
      </c>
      <c r="D691" s="44" t="s">
        <v>2309</v>
      </c>
      <c r="E691" s="56">
        <v>6</v>
      </c>
      <c r="F691" s="46" t="s">
        <v>5814</v>
      </c>
      <c r="G691" s="47" t="s">
        <v>5814</v>
      </c>
      <c r="H691" s="47" t="s">
        <v>6064</v>
      </c>
      <c r="I691" s="48" t="s">
        <v>6088</v>
      </c>
      <c r="J691" s="48" t="s">
        <v>6091</v>
      </c>
      <c r="K691" s="48" t="s">
        <v>6094</v>
      </c>
      <c r="L691" s="45">
        <v>60</v>
      </c>
      <c r="M691" s="47" t="s">
        <v>5998</v>
      </c>
      <c r="N691" s="60">
        <v>0</v>
      </c>
      <c r="O691" s="58">
        <v>0</v>
      </c>
      <c r="P691" s="58">
        <v>0</v>
      </c>
      <c r="Q691" s="132">
        <v>0</v>
      </c>
      <c r="R691" s="60">
        <v>0</v>
      </c>
      <c r="S691" s="58">
        <v>0</v>
      </c>
      <c r="T691" s="58">
        <v>0</v>
      </c>
      <c r="U691" s="132">
        <v>0</v>
      </c>
      <c r="V691" s="58">
        <v>0</v>
      </c>
      <c r="W691" s="58">
        <v>0</v>
      </c>
      <c r="X691" s="58">
        <v>0</v>
      </c>
      <c r="Y691" s="132">
        <v>0</v>
      </c>
      <c r="Z691" s="61">
        <v>0</v>
      </c>
      <c r="AA691" s="59">
        <v>0</v>
      </c>
      <c r="AB691" s="59">
        <v>0</v>
      </c>
      <c r="AC691" s="132">
        <v>0</v>
      </c>
      <c r="AD691" s="61">
        <v>0</v>
      </c>
      <c r="AE691" s="59">
        <v>0</v>
      </c>
      <c r="AF691" s="59">
        <v>0</v>
      </c>
      <c r="AG691" s="132">
        <v>0</v>
      </c>
      <c r="AH691" s="61">
        <v>0</v>
      </c>
      <c r="AI691" s="132">
        <v>0</v>
      </c>
      <c r="AJ691" s="64">
        <f>IFERROR(VLOOKUP($B691,STOCK!$A:$H,3,0)," ")</f>
        <v>0</v>
      </c>
      <c r="AK691" s="65">
        <f>IFERROR(VLOOKUP($B691,STOCK!$A:$H,4,0)," ")</f>
        <v>0</v>
      </c>
      <c r="AL691" s="65">
        <f>IFERROR(VLOOKUP($B691,STOCK!$A:$H,5,0)," ")</f>
        <v>0</v>
      </c>
      <c r="AM691" s="65">
        <f>IFERROR(VLOOKUP($B691,STOCK!$A:$H,6,0)," ")</f>
        <v>0</v>
      </c>
      <c r="AN691" s="65">
        <f>IFERROR(VLOOKUP($B691,STOCK!$A:$H,7,0)," ")</f>
        <v>0</v>
      </c>
      <c r="AO691" s="65">
        <f>IFERROR(VLOOKUP($B691,STOCK!$A:$H,8,0)," ")</f>
        <v>0</v>
      </c>
      <c r="AP691" s="62" t="str">
        <f t="shared" si="130"/>
        <v>Q</v>
      </c>
      <c r="AQ691" s="50" t="str">
        <f t="shared" si="131"/>
        <v>Q</v>
      </c>
      <c r="AR691" s="50" t="str">
        <f t="shared" si="132"/>
        <v>Q</v>
      </c>
      <c r="AS691" s="50" t="str">
        <f t="shared" si="133"/>
        <v>Q</v>
      </c>
      <c r="AT691" s="50" t="str">
        <f t="shared" si="134"/>
        <v>Q</v>
      </c>
      <c r="AU691" s="63" t="str">
        <f t="shared" si="141"/>
        <v>Q</v>
      </c>
      <c r="AV691" s="67">
        <v>66000</v>
      </c>
      <c r="AW691" s="133">
        <v>65998.502460000003</v>
      </c>
      <c r="AX691" s="49">
        <v>73500</v>
      </c>
      <c r="AY691" s="51">
        <f t="shared" si="135"/>
        <v>0.11363636363636354</v>
      </c>
      <c r="AZ691" s="51">
        <f t="shared" si="136"/>
        <v>0.10204081632653061</v>
      </c>
      <c r="BA691" s="49">
        <v>0</v>
      </c>
      <c r="BB691" s="52">
        <v>0</v>
      </c>
      <c r="BC691" s="51">
        <f t="shared" si="137"/>
        <v>-1</v>
      </c>
      <c r="BD691" s="51">
        <f t="shared" si="138"/>
        <v>0</v>
      </c>
      <c r="BE691" s="49">
        <v>0</v>
      </c>
      <c r="BF691" s="52">
        <v>0</v>
      </c>
      <c r="BG691" s="51">
        <f t="shared" si="139"/>
        <v>-1</v>
      </c>
      <c r="BH691" s="51">
        <f t="shared" si="140"/>
        <v>0</v>
      </c>
      <c r="BI691" s="282">
        <f t="shared" si="142"/>
        <v>0</v>
      </c>
    </row>
    <row r="692" spans="1:61" hidden="1">
      <c r="A692" s="54" t="s">
        <v>150</v>
      </c>
      <c r="B692" s="55" t="s">
        <v>2310</v>
      </c>
      <c r="C692" s="55" t="s">
        <v>2311</v>
      </c>
      <c r="D692" s="44" t="s">
        <v>2312</v>
      </c>
      <c r="E692" s="56">
        <v>1</v>
      </c>
      <c r="F692" s="46" t="s">
        <v>5814</v>
      </c>
      <c r="G692" s="47" t="s">
        <v>5814</v>
      </c>
      <c r="H692" s="47" t="s">
        <v>6064</v>
      </c>
      <c r="I692" s="48" t="s">
        <v>6088</v>
      </c>
      <c r="J692" s="48" t="s">
        <v>6091</v>
      </c>
      <c r="K692" s="48" t="s">
        <v>6094</v>
      </c>
      <c r="L692" s="45">
        <v>60</v>
      </c>
      <c r="M692" s="47" t="s">
        <v>5998</v>
      </c>
      <c r="N692" s="60">
        <v>123</v>
      </c>
      <c r="O692" s="58">
        <v>106</v>
      </c>
      <c r="P692" s="58">
        <v>85</v>
      </c>
      <c r="Q692" s="132">
        <v>117</v>
      </c>
      <c r="R692" s="60">
        <v>55</v>
      </c>
      <c r="S692" s="58">
        <v>111</v>
      </c>
      <c r="T692" s="58">
        <v>104</v>
      </c>
      <c r="U692" s="132">
        <v>135</v>
      </c>
      <c r="V692" s="58">
        <v>99</v>
      </c>
      <c r="W692" s="58">
        <v>55</v>
      </c>
      <c r="X692" s="58">
        <v>41</v>
      </c>
      <c r="Y692" s="132">
        <v>11</v>
      </c>
      <c r="Z692" s="61">
        <v>23</v>
      </c>
      <c r="AA692" s="59">
        <v>16</v>
      </c>
      <c r="AB692" s="59">
        <v>59</v>
      </c>
      <c r="AC692" s="132">
        <v>63</v>
      </c>
      <c r="AD692" s="61">
        <v>84</v>
      </c>
      <c r="AE692" s="59">
        <v>108</v>
      </c>
      <c r="AF692" s="59">
        <v>109</v>
      </c>
      <c r="AG692" s="132">
        <v>64</v>
      </c>
      <c r="AH692" s="61">
        <v>0</v>
      </c>
      <c r="AI692" s="132">
        <v>6</v>
      </c>
      <c r="AJ692" s="64">
        <f>IFERROR(VLOOKUP($B692,STOCK!$A:$H,3,0)," ")</f>
        <v>2</v>
      </c>
      <c r="AK692" s="65">
        <f>IFERROR(VLOOKUP($B692,STOCK!$A:$H,4,0)," ")</f>
        <v>12</v>
      </c>
      <c r="AL692" s="65">
        <f>IFERROR(VLOOKUP($B692,STOCK!$A:$H,5,0)," ")</f>
        <v>5</v>
      </c>
      <c r="AM692" s="65">
        <f>IFERROR(VLOOKUP($B692,STOCK!$A:$H,6,0)," ")</f>
        <v>27</v>
      </c>
      <c r="AN692" s="65">
        <f>IFERROR(VLOOKUP($B692,STOCK!$A:$H,7,0)," ")</f>
        <v>1</v>
      </c>
      <c r="AO692" s="65">
        <f>IFERROR(VLOOKUP($B692,STOCK!$A:$H,8,0)," ")</f>
        <v>57</v>
      </c>
      <c r="AP692" s="62">
        <f t="shared" si="130"/>
        <v>0.51282051282051289</v>
      </c>
      <c r="AQ692" s="50">
        <f t="shared" si="131"/>
        <v>2.666666666666667</v>
      </c>
      <c r="AR692" s="50">
        <f t="shared" si="132"/>
        <v>13.636363636363637</v>
      </c>
      <c r="AS692" s="50">
        <f t="shared" si="133"/>
        <v>12.857142857142856</v>
      </c>
      <c r="AT692" s="50">
        <f t="shared" si="134"/>
        <v>0.46875</v>
      </c>
      <c r="AU692" s="63">
        <f t="shared" si="141"/>
        <v>285</v>
      </c>
      <c r="AV692" s="67">
        <v>11000</v>
      </c>
      <c r="AW692" s="133">
        <v>10955.36398</v>
      </c>
      <c r="AX692" s="49">
        <v>12900</v>
      </c>
      <c r="AY692" s="51">
        <f t="shared" si="135"/>
        <v>0.17272727272727262</v>
      </c>
      <c r="AZ692" s="51">
        <f t="shared" si="136"/>
        <v>0.14728682170542637</v>
      </c>
      <c r="BA692" s="49">
        <v>12500</v>
      </c>
      <c r="BB692" s="52">
        <v>3</v>
      </c>
      <c r="BC692" s="51">
        <f t="shared" si="137"/>
        <v>0.13636363636363646</v>
      </c>
      <c r="BD692" s="51">
        <f t="shared" si="138"/>
        <v>0.12</v>
      </c>
      <c r="BE692" s="49">
        <v>12250</v>
      </c>
      <c r="BF692" s="52">
        <v>6</v>
      </c>
      <c r="BG692" s="51">
        <f t="shared" si="139"/>
        <v>0.11363636363636354</v>
      </c>
      <c r="BH692" s="51">
        <f t="shared" si="140"/>
        <v>0.10204081632653061</v>
      </c>
      <c r="BI692" s="282">
        <f t="shared" si="142"/>
        <v>396</v>
      </c>
    </row>
    <row r="693" spans="1:61" hidden="1">
      <c r="A693" s="54" t="s">
        <v>150</v>
      </c>
      <c r="B693" s="55" t="s">
        <v>2313</v>
      </c>
      <c r="C693" s="55" t="s">
        <v>2314</v>
      </c>
      <c r="D693" s="44" t="s">
        <v>2315</v>
      </c>
      <c r="E693" s="56">
        <v>1</v>
      </c>
      <c r="F693" s="46" t="s">
        <v>5814</v>
      </c>
      <c r="G693" s="47" t="s">
        <v>5814</v>
      </c>
      <c r="H693" s="47" t="s">
        <v>6064</v>
      </c>
      <c r="I693" s="48" t="s">
        <v>6088</v>
      </c>
      <c r="J693" s="48" t="s">
        <v>6091</v>
      </c>
      <c r="K693" s="48" t="s">
        <v>6094</v>
      </c>
      <c r="L693" s="45">
        <v>60</v>
      </c>
      <c r="M693" s="47" t="s">
        <v>5998</v>
      </c>
      <c r="N693" s="60">
        <v>37</v>
      </c>
      <c r="O693" s="58">
        <v>89</v>
      </c>
      <c r="P693" s="58">
        <v>28</v>
      </c>
      <c r="Q693" s="132">
        <v>25</v>
      </c>
      <c r="R693" s="60">
        <v>29</v>
      </c>
      <c r="S693" s="58">
        <v>102</v>
      </c>
      <c r="T693" s="58">
        <v>41</v>
      </c>
      <c r="U693" s="132">
        <v>35</v>
      </c>
      <c r="V693" s="58">
        <v>14</v>
      </c>
      <c r="W693" s="58">
        <v>44</v>
      </c>
      <c r="X693" s="58">
        <v>50</v>
      </c>
      <c r="Y693" s="132">
        <v>40</v>
      </c>
      <c r="Z693" s="61">
        <v>15</v>
      </c>
      <c r="AA693" s="59">
        <v>42</v>
      </c>
      <c r="AB693" s="59">
        <v>17</v>
      </c>
      <c r="AC693" s="132">
        <v>22</v>
      </c>
      <c r="AD693" s="61">
        <v>40</v>
      </c>
      <c r="AE693" s="59">
        <v>97</v>
      </c>
      <c r="AF693" s="59">
        <v>16</v>
      </c>
      <c r="AG693" s="132">
        <v>13</v>
      </c>
      <c r="AH693" s="61">
        <v>0</v>
      </c>
      <c r="AI693" s="132">
        <v>0</v>
      </c>
      <c r="AJ693" s="64">
        <f>IFERROR(VLOOKUP($B693,STOCK!$A:$H,3,0)," ")</f>
        <v>70</v>
      </c>
      <c r="AK693" s="65">
        <f>IFERROR(VLOOKUP($B693,STOCK!$A:$H,4,0)," ")</f>
        <v>85</v>
      </c>
      <c r="AL693" s="65">
        <f>IFERROR(VLOOKUP($B693,STOCK!$A:$H,5,0)," ")</f>
        <v>54</v>
      </c>
      <c r="AM693" s="65">
        <f>IFERROR(VLOOKUP($B693,STOCK!$A:$H,6,0)," ")</f>
        <v>46</v>
      </c>
      <c r="AN693" s="65">
        <f>IFERROR(VLOOKUP($B693,STOCK!$A:$H,7,0)," ")</f>
        <v>57</v>
      </c>
      <c r="AO693" s="65">
        <f>IFERROR(VLOOKUP($B693,STOCK!$A:$H,8,0)," ")</f>
        <v>24</v>
      </c>
      <c r="AP693" s="62">
        <f t="shared" si="130"/>
        <v>84</v>
      </c>
      <c r="AQ693" s="50">
        <f t="shared" si="131"/>
        <v>72.857142857142847</v>
      </c>
      <c r="AR693" s="50">
        <f t="shared" si="132"/>
        <v>40.5</v>
      </c>
      <c r="AS693" s="50">
        <f t="shared" si="133"/>
        <v>62.727272727272727</v>
      </c>
      <c r="AT693" s="50">
        <f t="shared" si="134"/>
        <v>131.53846153846155</v>
      </c>
      <c r="AU693" s="63" t="str">
        <f t="shared" si="141"/>
        <v>SV</v>
      </c>
      <c r="AV693" s="67">
        <v>11000</v>
      </c>
      <c r="AW693" s="133">
        <v>11042.247369999999</v>
      </c>
      <c r="AX693" s="49">
        <v>12900</v>
      </c>
      <c r="AY693" s="51">
        <f t="shared" si="135"/>
        <v>0.17272727272727262</v>
      </c>
      <c r="AZ693" s="51">
        <f t="shared" si="136"/>
        <v>0.14728682170542637</v>
      </c>
      <c r="BA693" s="49">
        <v>12500</v>
      </c>
      <c r="BB693" s="52">
        <v>3</v>
      </c>
      <c r="BC693" s="51">
        <f t="shared" si="137"/>
        <v>0.13636363636363646</v>
      </c>
      <c r="BD693" s="51">
        <f t="shared" si="138"/>
        <v>0.12</v>
      </c>
      <c r="BE693" s="49">
        <v>12250</v>
      </c>
      <c r="BF693" s="52">
        <v>6</v>
      </c>
      <c r="BG693" s="51">
        <f t="shared" si="139"/>
        <v>0.11363636363636354</v>
      </c>
      <c r="BH693" s="51">
        <f t="shared" si="140"/>
        <v>0.10204081632653061</v>
      </c>
      <c r="BI693" s="282">
        <f t="shared" si="142"/>
        <v>135</v>
      </c>
    </row>
    <row r="694" spans="1:61" hidden="1">
      <c r="A694" s="54" t="s">
        <v>150</v>
      </c>
      <c r="B694" s="55" t="s">
        <v>2316</v>
      </c>
      <c r="C694" s="55" t="s">
        <v>2317</v>
      </c>
      <c r="D694" s="44" t="s">
        <v>2318</v>
      </c>
      <c r="E694" s="56">
        <v>1</v>
      </c>
      <c r="F694" s="46" t="s">
        <v>5814</v>
      </c>
      <c r="G694" s="47" t="s">
        <v>5814</v>
      </c>
      <c r="H694" s="47" t="s">
        <v>6064</v>
      </c>
      <c r="I694" s="48" t="s">
        <v>6088</v>
      </c>
      <c r="J694" s="48" t="s">
        <v>6091</v>
      </c>
      <c r="K694" s="48" t="s">
        <v>6094</v>
      </c>
      <c r="L694" s="45">
        <v>60</v>
      </c>
      <c r="M694" s="47" t="s">
        <v>5998</v>
      </c>
      <c r="N694" s="60">
        <v>52</v>
      </c>
      <c r="O694" s="58">
        <v>77</v>
      </c>
      <c r="P694" s="58">
        <v>60</v>
      </c>
      <c r="Q694" s="132">
        <v>57</v>
      </c>
      <c r="R694" s="60">
        <v>45</v>
      </c>
      <c r="S694" s="58">
        <v>92</v>
      </c>
      <c r="T694" s="58">
        <v>75</v>
      </c>
      <c r="U694" s="132">
        <v>92</v>
      </c>
      <c r="V694" s="58">
        <v>46</v>
      </c>
      <c r="W694" s="58">
        <v>43</v>
      </c>
      <c r="X694" s="58">
        <v>56</v>
      </c>
      <c r="Y694" s="132">
        <v>48</v>
      </c>
      <c r="Z694" s="61">
        <v>7</v>
      </c>
      <c r="AA694" s="59">
        <v>30</v>
      </c>
      <c r="AB694" s="59">
        <v>15</v>
      </c>
      <c r="AC694" s="132">
        <v>9</v>
      </c>
      <c r="AD694" s="61">
        <v>43</v>
      </c>
      <c r="AE694" s="59">
        <v>78</v>
      </c>
      <c r="AF694" s="59">
        <v>24</v>
      </c>
      <c r="AG694" s="132">
        <v>25</v>
      </c>
      <c r="AH694" s="61">
        <v>0</v>
      </c>
      <c r="AI694" s="132">
        <v>4</v>
      </c>
      <c r="AJ694" s="64">
        <f>IFERROR(VLOOKUP($B694,STOCK!$A:$H,3,0)," ")</f>
        <v>39</v>
      </c>
      <c r="AK694" s="65">
        <f>IFERROR(VLOOKUP($B694,STOCK!$A:$H,4,0)," ")</f>
        <v>19</v>
      </c>
      <c r="AL694" s="65">
        <f>IFERROR(VLOOKUP($B694,STOCK!$A:$H,5,0)," ")</f>
        <v>44</v>
      </c>
      <c r="AM694" s="65">
        <f>IFERROR(VLOOKUP($B694,STOCK!$A:$H,6,0)," ")</f>
        <v>27</v>
      </c>
      <c r="AN694" s="65">
        <f>IFERROR(VLOOKUP($B694,STOCK!$A:$H,7,0)," ")</f>
        <v>68</v>
      </c>
      <c r="AO694" s="65">
        <f>IFERROR(VLOOKUP($B694,STOCK!$A:$H,8,0)," ")</f>
        <v>27</v>
      </c>
      <c r="AP694" s="62">
        <f t="shared" si="130"/>
        <v>20.526315789473685</v>
      </c>
      <c r="AQ694" s="50">
        <f t="shared" si="131"/>
        <v>6.1956521739130439</v>
      </c>
      <c r="AR694" s="50">
        <f t="shared" si="132"/>
        <v>27.5</v>
      </c>
      <c r="AS694" s="50">
        <f t="shared" si="133"/>
        <v>90</v>
      </c>
      <c r="AT694" s="50">
        <f t="shared" si="134"/>
        <v>81.600000000000009</v>
      </c>
      <c r="AU694" s="63">
        <f t="shared" si="141"/>
        <v>202.5</v>
      </c>
      <c r="AV694" s="67">
        <v>11000</v>
      </c>
      <c r="AW694" s="133">
        <v>10999.750410000001</v>
      </c>
      <c r="AX694" s="49">
        <v>12900</v>
      </c>
      <c r="AY694" s="51">
        <f t="shared" si="135"/>
        <v>0.17272727272727262</v>
      </c>
      <c r="AZ694" s="51">
        <f t="shared" si="136"/>
        <v>0.14728682170542637</v>
      </c>
      <c r="BA694" s="49">
        <v>12500</v>
      </c>
      <c r="BB694" s="52">
        <v>3</v>
      </c>
      <c r="BC694" s="51">
        <f t="shared" si="137"/>
        <v>0.13636363636363646</v>
      </c>
      <c r="BD694" s="51">
        <f t="shared" si="138"/>
        <v>0.12</v>
      </c>
      <c r="BE694" s="49">
        <v>12250</v>
      </c>
      <c r="BF694" s="52">
        <v>6</v>
      </c>
      <c r="BG694" s="51">
        <f t="shared" si="139"/>
        <v>0.11363636363636354</v>
      </c>
      <c r="BH694" s="51">
        <f t="shared" si="140"/>
        <v>0.10204081632653061</v>
      </c>
      <c r="BI694" s="282">
        <f t="shared" si="142"/>
        <v>235</v>
      </c>
    </row>
    <row r="695" spans="1:61" hidden="1">
      <c r="A695" s="54" t="s">
        <v>151</v>
      </c>
      <c r="B695" s="55" t="s">
        <v>2319</v>
      </c>
      <c r="C695" s="55" t="s">
        <v>2320</v>
      </c>
      <c r="D695" s="44" t="s">
        <v>2321</v>
      </c>
      <c r="E695" s="56">
        <v>12</v>
      </c>
      <c r="F695" s="46" t="s">
        <v>5814</v>
      </c>
      <c r="G695" s="47" t="s">
        <v>5814</v>
      </c>
      <c r="H695" s="47" t="s">
        <v>6064</v>
      </c>
      <c r="I695" s="48" t="s">
        <v>6088</v>
      </c>
      <c r="J695" s="48" t="s">
        <v>6091</v>
      </c>
      <c r="K695" s="48" t="s">
        <v>6095</v>
      </c>
      <c r="L695" s="45">
        <v>60</v>
      </c>
      <c r="M695" s="47" t="s">
        <v>5998</v>
      </c>
      <c r="N695" s="60">
        <v>0</v>
      </c>
      <c r="O695" s="58">
        <v>0</v>
      </c>
      <c r="P695" s="58">
        <v>0</v>
      </c>
      <c r="Q695" s="132">
        <v>0</v>
      </c>
      <c r="R695" s="60">
        <v>0</v>
      </c>
      <c r="S695" s="58">
        <v>0</v>
      </c>
      <c r="T695" s="58">
        <v>0</v>
      </c>
      <c r="U695" s="132">
        <v>0</v>
      </c>
      <c r="V695" s="58">
        <v>0</v>
      </c>
      <c r="W695" s="58">
        <v>0</v>
      </c>
      <c r="X695" s="58">
        <v>0</v>
      </c>
      <c r="Y695" s="132">
        <v>0</v>
      </c>
      <c r="Z695" s="61">
        <v>0</v>
      </c>
      <c r="AA695" s="59">
        <v>0</v>
      </c>
      <c r="AB695" s="59">
        <v>0</v>
      </c>
      <c r="AC695" s="132">
        <v>0</v>
      </c>
      <c r="AD695" s="61">
        <v>0</v>
      </c>
      <c r="AE695" s="59">
        <v>0</v>
      </c>
      <c r="AF695" s="59">
        <v>0</v>
      </c>
      <c r="AG695" s="132">
        <v>0</v>
      </c>
      <c r="AH695" s="61">
        <v>0</v>
      </c>
      <c r="AI695" s="132">
        <v>0</v>
      </c>
      <c r="AJ695" s="64">
        <f>IFERROR(VLOOKUP($B695,STOCK!$A:$H,3,0)," ")</f>
        <v>0</v>
      </c>
      <c r="AK695" s="65">
        <f>IFERROR(VLOOKUP($B695,STOCK!$A:$H,4,0)," ")</f>
        <v>0</v>
      </c>
      <c r="AL695" s="65">
        <f>IFERROR(VLOOKUP($B695,STOCK!$A:$H,5,0)," ")</f>
        <v>0</v>
      </c>
      <c r="AM695" s="65">
        <f>IFERROR(VLOOKUP($B695,STOCK!$A:$H,6,0)," ")</f>
        <v>0</v>
      </c>
      <c r="AN695" s="65">
        <f>IFERROR(VLOOKUP($B695,STOCK!$A:$H,7,0)," ")</f>
        <v>0</v>
      </c>
      <c r="AO695" s="65">
        <f>IFERROR(VLOOKUP($B695,STOCK!$A:$H,8,0)," ")</f>
        <v>0</v>
      </c>
      <c r="AP695" s="62" t="str">
        <f t="shared" si="130"/>
        <v>Q</v>
      </c>
      <c r="AQ695" s="50" t="str">
        <f t="shared" si="131"/>
        <v>Q</v>
      </c>
      <c r="AR695" s="50" t="str">
        <f t="shared" si="132"/>
        <v>Q</v>
      </c>
      <c r="AS695" s="50" t="str">
        <f t="shared" si="133"/>
        <v>Q</v>
      </c>
      <c r="AT695" s="50" t="str">
        <f t="shared" si="134"/>
        <v>Q</v>
      </c>
      <c r="AU695" s="63" t="str">
        <f t="shared" si="141"/>
        <v>Q</v>
      </c>
      <c r="AV695" s="67">
        <v>146736.000004</v>
      </c>
      <c r="AW695" s="133">
        <v>145984.76904000001</v>
      </c>
      <c r="AX695" s="49">
        <v>162500</v>
      </c>
      <c r="AY695" s="51">
        <f t="shared" si="135"/>
        <v>0.10743103257258113</v>
      </c>
      <c r="AZ695" s="51">
        <f t="shared" si="136"/>
        <v>9.7009230744615371E-2</v>
      </c>
      <c r="BA695" s="49">
        <v>0</v>
      </c>
      <c r="BB695" s="52">
        <v>0</v>
      </c>
      <c r="BC695" s="51">
        <f t="shared" si="137"/>
        <v>-1</v>
      </c>
      <c r="BD695" s="51">
        <f t="shared" si="138"/>
        <v>0</v>
      </c>
      <c r="BE695" s="49">
        <v>0</v>
      </c>
      <c r="BF695" s="52">
        <v>0</v>
      </c>
      <c r="BG695" s="51">
        <f t="shared" si="139"/>
        <v>-1</v>
      </c>
      <c r="BH695" s="51">
        <f t="shared" si="140"/>
        <v>0</v>
      </c>
      <c r="BI695" s="282">
        <f t="shared" si="142"/>
        <v>0</v>
      </c>
    </row>
    <row r="696" spans="1:61" hidden="1">
      <c r="A696" s="54" t="s">
        <v>150</v>
      </c>
      <c r="B696" s="55" t="s">
        <v>2322</v>
      </c>
      <c r="C696" s="55" t="s">
        <v>2323</v>
      </c>
      <c r="D696" s="44" t="s">
        <v>2324</v>
      </c>
      <c r="E696" s="56">
        <v>1</v>
      </c>
      <c r="F696" s="46" t="s">
        <v>5814</v>
      </c>
      <c r="G696" s="47" t="s">
        <v>5814</v>
      </c>
      <c r="H696" s="47" t="s">
        <v>6064</v>
      </c>
      <c r="I696" s="48" t="s">
        <v>6088</v>
      </c>
      <c r="J696" s="48" t="s">
        <v>6091</v>
      </c>
      <c r="K696" s="48" t="s">
        <v>6095</v>
      </c>
      <c r="L696" s="45">
        <v>60</v>
      </c>
      <c r="M696" s="47" t="s">
        <v>5998</v>
      </c>
      <c r="N696" s="60">
        <v>999</v>
      </c>
      <c r="O696" s="58">
        <v>1195</v>
      </c>
      <c r="P696" s="58">
        <v>1969</v>
      </c>
      <c r="Q696" s="132">
        <v>2916</v>
      </c>
      <c r="R696" s="60">
        <v>606</v>
      </c>
      <c r="S696" s="58">
        <v>741</v>
      </c>
      <c r="T696" s="58">
        <v>1572</v>
      </c>
      <c r="U696" s="132">
        <v>1410</v>
      </c>
      <c r="V696" s="58">
        <v>292</v>
      </c>
      <c r="W696" s="58">
        <v>614</v>
      </c>
      <c r="X696" s="58">
        <v>406</v>
      </c>
      <c r="Y696" s="132">
        <v>372</v>
      </c>
      <c r="Z696" s="61">
        <v>336</v>
      </c>
      <c r="AA696" s="59">
        <v>363</v>
      </c>
      <c r="AB696" s="59">
        <v>297</v>
      </c>
      <c r="AC696" s="132">
        <v>415</v>
      </c>
      <c r="AD696" s="61">
        <v>369</v>
      </c>
      <c r="AE696" s="59">
        <v>730</v>
      </c>
      <c r="AF696" s="59">
        <v>593</v>
      </c>
      <c r="AG696" s="132">
        <v>404</v>
      </c>
      <c r="AH696" s="61">
        <v>14</v>
      </c>
      <c r="AI696" s="132">
        <v>40</v>
      </c>
      <c r="AJ696" s="64">
        <f>IFERROR(VLOOKUP($B696,STOCK!$A:$H,3,0)," ")</f>
        <v>14</v>
      </c>
      <c r="AK696" s="65">
        <f>IFERROR(VLOOKUP($B696,STOCK!$A:$H,4,0)," ")</f>
        <v>498</v>
      </c>
      <c r="AL696" s="65">
        <f>IFERROR(VLOOKUP($B696,STOCK!$A:$H,5,0)," ")</f>
        <v>1611</v>
      </c>
      <c r="AM696" s="65">
        <f>IFERROR(VLOOKUP($B696,STOCK!$A:$H,6,0)," ")</f>
        <v>1724</v>
      </c>
      <c r="AN696" s="65">
        <f>IFERROR(VLOOKUP($B696,STOCK!$A:$H,7,0)," ")</f>
        <v>1961</v>
      </c>
      <c r="AO696" s="65">
        <f>IFERROR(VLOOKUP($B696,STOCK!$A:$H,8,0)," ")</f>
        <v>1404</v>
      </c>
      <c r="AP696" s="62">
        <f t="shared" si="130"/>
        <v>0.1440329218106996</v>
      </c>
      <c r="AQ696" s="50">
        <f t="shared" si="131"/>
        <v>10.595744680851064</v>
      </c>
      <c r="AR696" s="50">
        <f t="shared" si="132"/>
        <v>129.91935483870969</v>
      </c>
      <c r="AS696" s="50">
        <f t="shared" si="133"/>
        <v>124.6265060240964</v>
      </c>
      <c r="AT696" s="50">
        <f t="shared" si="134"/>
        <v>145.61881188118809</v>
      </c>
      <c r="AU696" s="63">
        <f t="shared" si="141"/>
        <v>1053</v>
      </c>
      <c r="AV696" s="67">
        <v>12228.000004</v>
      </c>
      <c r="AW696" s="133">
        <v>12165.397419999999</v>
      </c>
      <c r="AX696" s="49">
        <v>13900</v>
      </c>
      <c r="AY696" s="51">
        <f t="shared" si="135"/>
        <v>0.13673536109364237</v>
      </c>
      <c r="AZ696" s="51">
        <f t="shared" si="136"/>
        <v>0.12028776949640291</v>
      </c>
      <c r="BA696" s="49">
        <v>13750</v>
      </c>
      <c r="BB696" s="52">
        <v>6</v>
      </c>
      <c r="BC696" s="51">
        <f t="shared" si="137"/>
        <v>0.12446843273651664</v>
      </c>
      <c r="BD696" s="51">
        <f t="shared" si="138"/>
        <v>0.11069090880000003</v>
      </c>
      <c r="BE696" s="49">
        <v>13541.666670000001</v>
      </c>
      <c r="BF696" s="52">
        <v>12</v>
      </c>
      <c r="BG696" s="51">
        <f t="shared" si="139"/>
        <v>0.10743103251310737</v>
      </c>
      <c r="BH696" s="51">
        <f t="shared" si="140"/>
        <v>9.7009230696120871E-2</v>
      </c>
      <c r="BI696" s="282">
        <f t="shared" si="142"/>
        <v>5557</v>
      </c>
    </row>
    <row r="697" spans="1:61" hidden="1">
      <c r="A697" s="54" t="s">
        <v>150</v>
      </c>
      <c r="B697" s="55" t="s">
        <v>2325</v>
      </c>
      <c r="C697" s="55" t="s">
        <v>2326</v>
      </c>
      <c r="D697" s="44" t="s">
        <v>2327</v>
      </c>
      <c r="E697" s="56">
        <v>15</v>
      </c>
      <c r="F697" s="46" t="s">
        <v>5814</v>
      </c>
      <c r="G697" s="47" t="s">
        <v>5814</v>
      </c>
      <c r="H697" s="47" t="s">
        <v>6064</v>
      </c>
      <c r="I697" s="48" t="s">
        <v>6088</v>
      </c>
      <c r="J697" s="48" t="s">
        <v>6091</v>
      </c>
      <c r="K697" s="48" t="s">
        <v>6096</v>
      </c>
      <c r="L697" s="45">
        <v>81</v>
      </c>
      <c r="M697" s="47" t="s">
        <v>6093</v>
      </c>
      <c r="N697" s="60">
        <v>44</v>
      </c>
      <c r="O697" s="58">
        <v>113</v>
      </c>
      <c r="P697" s="58">
        <v>68</v>
      </c>
      <c r="Q697" s="132">
        <v>48</v>
      </c>
      <c r="R697" s="60">
        <v>20</v>
      </c>
      <c r="S697" s="58">
        <v>34</v>
      </c>
      <c r="T697" s="58">
        <v>5</v>
      </c>
      <c r="U697" s="132">
        <v>4</v>
      </c>
      <c r="V697" s="58">
        <v>36</v>
      </c>
      <c r="W697" s="58">
        <v>49</v>
      </c>
      <c r="X697" s="58">
        <v>19</v>
      </c>
      <c r="Y697" s="132">
        <v>5</v>
      </c>
      <c r="Z697" s="61">
        <v>58</v>
      </c>
      <c r="AA697" s="59">
        <v>11</v>
      </c>
      <c r="AB697" s="59">
        <v>31</v>
      </c>
      <c r="AC697" s="132">
        <v>44</v>
      </c>
      <c r="AD697" s="61">
        <v>13</v>
      </c>
      <c r="AE697" s="59">
        <v>41</v>
      </c>
      <c r="AF697" s="59">
        <v>33</v>
      </c>
      <c r="AG697" s="132">
        <v>24</v>
      </c>
      <c r="AH697" s="61">
        <v>36</v>
      </c>
      <c r="AI697" s="132">
        <v>45</v>
      </c>
      <c r="AJ697" s="64">
        <f>IFERROR(VLOOKUP($B697,STOCK!$A:$H,3,0)," ")</f>
        <v>183</v>
      </c>
      <c r="AK697" s="65">
        <f>IFERROR(VLOOKUP($B697,STOCK!$A:$H,4,0)," ")</f>
        <v>720</v>
      </c>
      <c r="AL697" s="65">
        <f>IFERROR(VLOOKUP($B697,STOCK!$A:$H,5,0)," ")</f>
        <v>19</v>
      </c>
      <c r="AM697" s="65">
        <f>IFERROR(VLOOKUP($B697,STOCK!$A:$H,6,0)," ")</f>
        <v>14</v>
      </c>
      <c r="AN697" s="65">
        <f>IFERROR(VLOOKUP($B697,STOCK!$A:$H,7,0)," ")</f>
        <v>16</v>
      </c>
      <c r="AO697" s="65">
        <f>IFERROR(VLOOKUP($B697,STOCK!$A:$H,8,0)," ")</f>
        <v>20</v>
      </c>
      <c r="AP697" s="62">
        <f t="shared" si="130"/>
        <v>114.375</v>
      </c>
      <c r="AQ697" s="50">
        <f t="shared" si="131"/>
        <v>5400</v>
      </c>
      <c r="AR697" s="50">
        <f t="shared" si="132"/>
        <v>114</v>
      </c>
      <c r="AS697" s="50">
        <f t="shared" si="133"/>
        <v>9.545454545454545</v>
      </c>
      <c r="AT697" s="50">
        <f t="shared" si="134"/>
        <v>20</v>
      </c>
      <c r="AU697" s="63">
        <f t="shared" si="141"/>
        <v>13.333333333333332</v>
      </c>
      <c r="AV697" s="67">
        <v>11744.850039999999</v>
      </c>
      <c r="AW697" s="133">
        <v>11742.24194</v>
      </c>
      <c r="AX697" s="49">
        <v>13500</v>
      </c>
      <c r="AY697" s="51">
        <f t="shared" si="135"/>
        <v>0.14943996339011578</v>
      </c>
      <c r="AZ697" s="51">
        <f t="shared" si="136"/>
        <v>0.1300111081481482</v>
      </c>
      <c r="BA697" s="49">
        <v>12900</v>
      </c>
      <c r="BB697" s="52">
        <v>3</v>
      </c>
      <c r="BC697" s="51">
        <f t="shared" si="137"/>
        <v>9.8353742794999643E-2</v>
      </c>
      <c r="BD697" s="51">
        <f t="shared" si="138"/>
        <v>8.9546508527131835E-2</v>
      </c>
      <c r="BE697" s="49">
        <v>0</v>
      </c>
      <c r="BF697" s="52">
        <v>0</v>
      </c>
      <c r="BG697" s="51">
        <f t="shared" si="139"/>
        <v>-1</v>
      </c>
      <c r="BH697" s="51">
        <f t="shared" si="140"/>
        <v>0</v>
      </c>
      <c r="BI697" s="282">
        <f t="shared" si="142"/>
        <v>170</v>
      </c>
    </row>
    <row r="698" spans="1:61" hidden="1">
      <c r="A698" s="54" t="s">
        <v>151</v>
      </c>
      <c r="B698" s="55" t="s">
        <v>2328</v>
      </c>
      <c r="C698" s="55" t="s">
        <v>2329</v>
      </c>
      <c r="D698" s="44" t="s">
        <v>2330</v>
      </c>
      <c r="E698" s="56">
        <v>48</v>
      </c>
      <c r="F698" s="46" t="s">
        <v>5814</v>
      </c>
      <c r="G698" s="47" t="s">
        <v>5814</v>
      </c>
      <c r="H698" s="47" t="s">
        <v>6064</v>
      </c>
      <c r="I698" s="48" t="s">
        <v>6088</v>
      </c>
      <c r="J698" s="48" t="s">
        <v>6091</v>
      </c>
      <c r="K698" s="48" t="s">
        <v>6097</v>
      </c>
      <c r="L698" s="45">
        <v>60</v>
      </c>
      <c r="M698" s="47" t="s">
        <v>5998</v>
      </c>
      <c r="N698" s="60">
        <v>0</v>
      </c>
      <c r="O698" s="58">
        <v>0</v>
      </c>
      <c r="P698" s="58">
        <v>0</v>
      </c>
      <c r="Q698" s="132">
        <v>0</v>
      </c>
      <c r="R698" s="60">
        <v>0</v>
      </c>
      <c r="S698" s="58">
        <v>0</v>
      </c>
      <c r="T698" s="58">
        <v>0</v>
      </c>
      <c r="U698" s="132">
        <v>0</v>
      </c>
      <c r="V698" s="58">
        <v>0</v>
      </c>
      <c r="W698" s="58">
        <v>0</v>
      </c>
      <c r="X698" s="58">
        <v>0</v>
      </c>
      <c r="Y698" s="132">
        <v>0</v>
      </c>
      <c r="Z698" s="61">
        <v>0</v>
      </c>
      <c r="AA698" s="59">
        <v>0</v>
      </c>
      <c r="AB698" s="59">
        <v>0</v>
      </c>
      <c r="AC698" s="132">
        <v>0</v>
      </c>
      <c r="AD698" s="61">
        <v>0</v>
      </c>
      <c r="AE698" s="59">
        <v>0</v>
      </c>
      <c r="AF698" s="59">
        <v>0</v>
      </c>
      <c r="AG698" s="132">
        <v>0</v>
      </c>
      <c r="AH698" s="61">
        <v>0</v>
      </c>
      <c r="AI698" s="132">
        <v>0</v>
      </c>
      <c r="AJ698" s="64">
        <f>IFERROR(VLOOKUP($B698,STOCK!$A:$H,3,0)," ")</f>
        <v>0</v>
      </c>
      <c r="AK698" s="65">
        <f>IFERROR(VLOOKUP($B698,STOCK!$A:$H,4,0)," ")</f>
        <v>0</v>
      </c>
      <c r="AL698" s="65">
        <f>IFERROR(VLOOKUP($B698,STOCK!$A:$H,5,0)," ")</f>
        <v>0</v>
      </c>
      <c r="AM698" s="65">
        <f>IFERROR(VLOOKUP($B698,STOCK!$A:$H,6,0)," ")</f>
        <v>0</v>
      </c>
      <c r="AN698" s="65">
        <f>IFERROR(VLOOKUP($B698,STOCK!$A:$H,7,0)," ")</f>
        <v>0</v>
      </c>
      <c r="AO698" s="65">
        <f>IFERROR(VLOOKUP($B698,STOCK!$A:$H,8,0)," ")</f>
        <v>0</v>
      </c>
      <c r="AP698" s="62" t="str">
        <f t="shared" si="130"/>
        <v>Q</v>
      </c>
      <c r="AQ698" s="50" t="str">
        <f t="shared" si="131"/>
        <v>Q</v>
      </c>
      <c r="AR698" s="50" t="str">
        <f t="shared" si="132"/>
        <v>Q</v>
      </c>
      <c r="AS698" s="50" t="str">
        <f t="shared" si="133"/>
        <v>Q</v>
      </c>
      <c r="AT698" s="50" t="str">
        <f t="shared" si="134"/>
        <v>Q</v>
      </c>
      <c r="AU698" s="63" t="str">
        <f t="shared" si="141"/>
        <v>Q</v>
      </c>
      <c r="AV698" s="67">
        <v>127092.000002</v>
      </c>
      <c r="AW698" s="133">
        <v>123953.04504</v>
      </c>
      <c r="AX698" s="49">
        <v>134900</v>
      </c>
      <c r="AY698" s="51">
        <f t="shared" si="135"/>
        <v>6.1435810262464363E-2</v>
      </c>
      <c r="AZ698" s="51">
        <f t="shared" si="136"/>
        <v>5.7879911030392882E-2</v>
      </c>
      <c r="BA698" s="49"/>
      <c r="BB698" s="52"/>
      <c r="BC698" s="51">
        <f t="shared" si="137"/>
        <v>-1</v>
      </c>
      <c r="BD698" s="51">
        <f t="shared" si="138"/>
        <v>0</v>
      </c>
      <c r="BE698" s="49"/>
      <c r="BF698" s="52"/>
      <c r="BG698" s="51">
        <f t="shared" si="139"/>
        <v>-1</v>
      </c>
      <c r="BH698" s="51">
        <f t="shared" si="140"/>
        <v>0</v>
      </c>
      <c r="BI698" s="282">
        <f t="shared" si="142"/>
        <v>0</v>
      </c>
    </row>
    <row r="699" spans="1:61" hidden="1">
      <c r="A699" s="54" t="s">
        <v>150</v>
      </c>
      <c r="B699" s="55" t="s">
        <v>2331</v>
      </c>
      <c r="C699" s="55" t="s">
        <v>2332</v>
      </c>
      <c r="D699" s="44" t="s">
        <v>2333</v>
      </c>
      <c r="E699" s="56">
        <v>24</v>
      </c>
      <c r="F699" s="46" t="s">
        <v>5814</v>
      </c>
      <c r="G699" s="47" t="s">
        <v>5814</v>
      </c>
      <c r="H699" s="47" t="s">
        <v>6064</v>
      </c>
      <c r="I699" s="48" t="s">
        <v>6088</v>
      </c>
      <c r="J699" s="48" t="s">
        <v>6091</v>
      </c>
      <c r="K699" s="48" t="s">
        <v>6097</v>
      </c>
      <c r="L699" s="45">
        <v>60</v>
      </c>
      <c r="M699" s="47" t="s">
        <v>5998</v>
      </c>
      <c r="N699" s="60">
        <v>337</v>
      </c>
      <c r="O699" s="58">
        <v>347</v>
      </c>
      <c r="P699" s="58">
        <v>360</v>
      </c>
      <c r="Q699" s="132">
        <v>390</v>
      </c>
      <c r="R699" s="60">
        <v>298</v>
      </c>
      <c r="S699" s="58">
        <v>299</v>
      </c>
      <c r="T699" s="58">
        <v>153</v>
      </c>
      <c r="U699" s="132">
        <v>225</v>
      </c>
      <c r="V699" s="58">
        <v>138</v>
      </c>
      <c r="W699" s="58">
        <v>46</v>
      </c>
      <c r="X699" s="58">
        <v>61</v>
      </c>
      <c r="Y699" s="132">
        <v>69</v>
      </c>
      <c r="Z699" s="61">
        <v>87</v>
      </c>
      <c r="AA699" s="59">
        <v>156</v>
      </c>
      <c r="AB699" s="59">
        <v>172</v>
      </c>
      <c r="AC699" s="132">
        <v>181</v>
      </c>
      <c r="AD699" s="61">
        <v>263</v>
      </c>
      <c r="AE699" s="59">
        <v>242</v>
      </c>
      <c r="AF699" s="59">
        <v>171</v>
      </c>
      <c r="AG699" s="132">
        <v>206</v>
      </c>
      <c r="AH699" s="61">
        <v>2</v>
      </c>
      <c r="AI699" s="132">
        <v>4</v>
      </c>
      <c r="AJ699" s="64">
        <f>IFERROR(VLOOKUP($B699,STOCK!$A:$H,3,0)," ")</f>
        <v>126</v>
      </c>
      <c r="AK699" s="65">
        <f>IFERROR(VLOOKUP($B699,STOCK!$A:$H,4,0)," ")</f>
        <v>259</v>
      </c>
      <c r="AL699" s="65">
        <f>IFERROR(VLOOKUP($B699,STOCK!$A:$H,5,0)," ")</f>
        <v>116</v>
      </c>
      <c r="AM699" s="65">
        <f>IFERROR(VLOOKUP($B699,STOCK!$A:$H,6,0)," ")</f>
        <v>108</v>
      </c>
      <c r="AN699" s="65">
        <f>IFERROR(VLOOKUP($B699,STOCK!$A:$H,7,0)," ")</f>
        <v>147</v>
      </c>
      <c r="AO699" s="65">
        <f>IFERROR(VLOOKUP($B699,STOCK!$A:$H,8,0)," ")</f>
        <v>322</v>
      </c>
      <c r="AP699" s="62">
        <f t="shared" si="130"/>
        <v>9.6923076923076934</v>
      </c>
      <c r="AQ699" s="50">
        <f t="shared" si="131"/>
        <v>34.533333333333339</v>
      </c>
      <c r="AR699" s="50">
        <f t="shared" si="132"/>
        <v>50.434782608695649</v>
      </c>
      <c r="AS699" s="50">
        <f t="shared" si="133"/>
        <v>17.900552486187845</v>
      </c>
      <c r="AT699" s="50">
        <f t="shared" si="134"/>
        <v>21.407766990291261</v>
      </c>
      <c r="AU699" s="63">
        <f t="shared" si="141"/>
        <v>2415</v>
      </c>
      <c r="AV699" s="67">
        <v>10590.86666</v>
      </c>
      <c r="AW699" s="133">
        <v>10329.42042</v>
      </c>
      <c r="AX699" s="49">
        <v>11900</v>
      </c>
      <c r="AY699" s="51">
        <f t="shared" si="135"/>
        <v>0.12360965179029071</v>
      </c>
      <c r="AZ699" s="51">
        <f t="shared" si="136"/>
        <v>0.11001120504201684</v>
      </c>
      <c r="BA699" s="49">
        <v>11500</v>
      </c>
      <c r="BB699" s="52">
        <v>6</v>
      </c>
      <c r="BC699" s="51">
        <f t="shared" si="137"/>
        <v>8.5841260133474373E-2</v>
      </c>
      <c r="BD699" s="51">
        <f t="shared" si="138"/>
        <v>7.9055073043478294E-2</v>
      </c>
      <c r="BE699" s="49">
        <v>11250</v>
      </c>
      <c r="BF699" s="52">
        <v>12</v>
      </c>
      <c r="BG699" s="51">
        <f t="shared" si="139"/>
        <v>6.2236015347963969E-2</v>
      </c>
      <c r="BH699" s="51">
        <f t="shared" si="140"/>
        <v>5.8589630222222251E-2</v>
      </c>
      <c r="BI699" s="282">
        <f t="shared" si="142"/>
        <v>1075</v>
      </c>
    </row>
    <row r="700" spans="1:61" hidden="1">
      <c r="A700" s="54" t="s">
        <v>150</v>
      </c>
      <c r="B700" s="55" t="s">
        <v>2334</v>
      </c>
      <c r="C700" s="55" t="s">
        <v>2335</v>
      </c>
      <c r="D700" s="44" t="s">
        <v>2336</v>
      </c>
      <c r="E700" s="56">
        <v>12</v>
      </c>
      <c r="F700" s="46" t="s">
        <v>5814</v>
      </c>
      <c r="G700" s="47" t="s">
        <v>5814</v>
      </c>
      <c r="H700" s="47" t="s">
        <v>6064</v>
      </c>
      <c r="I700" s="48" t="s">
        <v>6088</v>
      </c>
      <c r="J700" s="48" t="s">
        <v>6091</v>
      </c>
      <c r="K700" s="48" t="s">
        <v>6084</v>
      </c>
      <c r="L700" s="45">
        <v>114</v>
      </c>
      <c r="M700" s="47" t="s">
        <v>161</v>
      </c>
      <c r="N700" s="60">
        <v>33</v>
      </c>
      <c r="O700" s="58">
        <v>166</v>
      </c>
      <c r="P700" s="58">
        <v>81</v>
      </c>
      <c r="Q700" s="132">
        <v>89</v>
      </c>
      <c r="R700" s="60">
        <v>60</v>
      </c>
      <c r="S700" s="58">
        <v>86</v>
      </c>
      <c r="T700" s="58">
        <v>140</v>
      </c>
      <c r="U700" s="132">
        <v>133</v>
      </c>
      <c r="V700" s="58">
        <v>45</v>
      </c>
      <c r="W700" s="58">
        <v>52</v>
      </c>
      <c r="X700" s="58">
        <v>57</v>
      </c>
      <c r="Y700" s="132">
        <v>60</v>
      </c>
      <c r="Z700" s="61">
        <v>32</v>
      </c>
      <c r="AA700" s="59">
        <v>117</v>
      </c>
      <c r="AB700" s="59">
        <v>85</v>
      </c>
      <c r="AC700" s="132">
        <v>109</v>
      </c>
      <c r="AD700" s="61">
        <v>40</v>
      </c>
      <c r="AE700" s="59">
        <v>73</v>
      </c>
      <c r="AF700" s="59">
        <v>72</v>
      </c>
      <c r="AG700" s="132">
        <v>96</v>
      </c>
      <c r="AH700" s="61">
        <v>32</v>
      </c>
      <c r="AI700" s="132">
        <v>42</v>
      </c>
      <c r="AJ700" s="64">
        <f>IFERROR(VLOOKUP($B700,STOCK!$A:$H,3,0)," ")</f>
        <v>132</v>
      </c>
      <c r="AK700" s="65">
        <f>IFERROR(VLOOKUP($B700,STOCK!$A:$H,4,0)," ")</f>
        <v>165</v>
      </c>
      <c r="AL700" s="65">
        <f>IFERROR(VLOOKUP($B700,STOCK!$A:$H,5,0)," ")</f>
        <v>85</v>
      </c>
      <c r="AM700" s="65">
        <f>IFERROR(VLOOKUP($B700,STOCK!$A:$H,6,0)," ")</f>
        <v>155</v>
      </c>
      <c r="AN700" s="65">
        <f>IFERROR(VLOOKUP($B700,STOCK!$A:$H,7,0)," ")</f>
        <v>150</v>
      </c>
      <c r="AO700" s="65">
        <f>IFERROR(VLOOKUP($B700,STOCK!$A:$H,8,0)," ")</f>
        <v>155</v>
      </c>
      <c r="AP700" s="62">
        <f t="shared" si="130"/>
        <v>44.49438202247191</v>
      </c>
      <c r="AQ700" s="50">
        <f t="shared" si="131"/>
        <v>37.218045112781951</v>
      </c>
      <c r="AR700" s="50">
        <f t="shared" si="132"/>
        <v>42.5</v>
      </c>
      <c r="AS700" s="50">
        <f t="shared" si="133"/>
        <v>42.660550458715591</v>
      </c>
      <c r="AT700" s="50">
        <f t="shared" si="134"/>
        <v>46.875</v>
      </c>
      <c r="AU700" s="63">
        <f t="shared" si="141"/>
        <v>110.71428571428572</v>
      </c>
      <c r="AV700" s="67">
        <v>8450.0000199999995</v>
      </c>
      <c r="AW700" s="133">
        <v>8380.0062500000004</v>
      </c>
      <c r="AX700" s="49">
        <v>9750</v>
      </c>
      <c r="AY700" s="51">
        <f t="shared" si="135"/>
        <v>0.1538461511151572</v>
      </c>
      <c r="AZ700" s="51">
        <f t="shared" si="136"/>
        <v>0.13333333128205133</v>
      </c>
      <c r="BA700" s="49">
        <v>9250</v>
      </c>
      <c r="BB700" s="52">
        <v>6</v>
      </c>
      <c r="BC700" s="51">
        <f t="shared" si="137"/>
        <v>9.4674553622072111E-2</v>
      </c>
      <c r="BD700" s="51">
        <f t="shared" si="138"/>
        <v>8.6486484324324375E-2</v>
      </c>
      <c r="BE700" s="49">
        <v>8950</v>
      </c>
      <c r="BF700" s="52">
        <v>12</v>
      </c>
      <c r="BG700" s="51">
        <f t="shared" si="139"/>
        <v>5.9171595126221055E-2</v>
      </c>
      <c r="BH700" s="51">
        <f t="shared" si="140"/>
        <v>5.5865919553072685E-2</v>
      </c>
      <c r="BI700" s="282">
        <f t="shared" si="142"/>
        <v>529</v>
      </c>
    </row>
    <row r="701" spans="1:61" hidden="1">
      <c r="A701" s="54" t="s">
        <v>151</v>
      </c>
      <c r="B701" s="55" t="s">
        <v>2337</v>
      </c>
      <c r="C701" s="55" t="s">
        <v>2338</v>
      </c>
      <c r="D701" s="44" t="s">
        <v>2339</v>
      </c>
      <c r="E701" s="56">
        <v>1</v>
      </c>
      <c r="F701" s="46" t="s">
        <v>5814</v>
      </c>
      <c r="G701" s="47" t="s">
        <v>5814</v>
      </c>
      <c r="H701" s="47" t="s">
        <v>6064</v>
      </c>
      <c r="I701" s="48" t="s">
        <v>6088</v>
      </c>
      <c r="J701" s="48" t="s">
        <v>6091</v>
      </c>
      <c r="K701" s="48" t="s">
        <v>6084</v>
      </c>
      <c r="L701" s="45">
        <v>114</v>
      </c>
      <c r="M701" s="47" t="s">
        <v>161</v>
      </c>
      <c r="N701" s="60">
        <v>0</v>
      </c>
      <c r="O701" s="58">
        <v>0</v>
      </c>
      <c r="P701" s="58">
        <v>0</v>
      </c>
      <c r="Q701" s="132">
        <v>0</v>
      </c>
      <c r="R701" s="60">
        <v>0</v>
      </c>
      <c r="S701" s="58">
        <v>0</v>
      </c>
      <c r="T701" s="58">
        <v>0</v>
      </c>
      <c r="U701" s="132">
        <v>0</v>
      </c>
      <c r="V701" s="58">
        <v>0</v>
      </c>
      <c r="W701" s="58">
        <v>0</v>
      </c>
      <c r="X701" s="58">
        <v>0</v>
      </c>
      <c r="Y701" s="132">
        <v>0</v>
      </c>
      <c r="Z701" s="61">
        <v>0</v>
      </c>
      <c r="AA701" s="59">
        <v>0</v>
      </c>
      <c r="AB701" s="59">
        <v>0</v>
      </c>
      <c r="AC701" s="132">
        <v>0</v>
      </c>
      <c r="AD701" s="61">
        <v>0</v>
      </c>
      <c r="AE701" s="59">
        <v>0</v>
      </c>
      <c r="AF701" s="59">
        <v>0</v>
      </c>
      <c r="AG701" s="132">
        <v>0</v>
      </c>
      <c r="AH701" s="61">
        <v>0</v>
      </c>
      <c r="AI701" s="132">
        <v>0</v>
      </c>
      <c r="AJ701" s="64">
        <f>IFERROR(VLOOKUP($B701,STOCK!$A:$H,3,0)," ")</f>
        <v>0</v>
      </c>
      <c r="AK701" s="65">
        <f>IFERROR(VLOOKUP($B701,STOCK!$A:$H,4,0)," ")</f>
        <v>0</v>
      </c>
      <c r="AL701" s="65">
        <f>IFERROR(VLOOKUP($B701,STOCK!$A:$H,5,0)," ")</f>
        <v>0</v>
      </c>
      <c r="AM701" s="65">
        <f>IFERROR(VLOOKUP($B701,STOCK!$A:$H,6,0)," ")</f>
        <v>0</v>
      </c>
      <c r="AN701" s="65">
        <f>IFERROR(VLOOKUP($B701,STOCK!$A:$H,7,0)," ")</f>
        <v>0</v>
      </c>
      <c r="AO701" s="65">
        <f>IFERROR(VLOOKUP($B701,STOCK!$A:$H,8,0)," ")</f>
        <v>0</v>
      </c>
      <c r="AP701" s="62" t="str">
        <f t="shared" si="130"/>
        <v>Q</v>
      </c>
      <c r="AQ701" s="50" t="str">
        <f t="shared" si="131"/>
        <v>Q</v>
      </c>
      <c r="AR701" s="50" t="str">
        <f t="shared" si="132"/>
        <v>Q</v>
      </c>
      <c r="AS701" s="50" t="str">
        <f t="shared" si="133"/>
        <v>Q</v>
      </c>
      <c r="AT701" s="50" t="str">
        <f t="shared" si="134"/>
        <v>Q</v>
      </c>
      <c r="AU701" s="63" t="str">
        <f t="shared" si="141"/>
        <v>Q</v>
      </c>
      <c r="AV701" s="67">
        <v>106068.00000499999</v>
      </c>
      <c r="AW701" s="133">
        <v>103852.90872000001</v>
      </c>
      <c r="AX701" s="49">
        <v>129000</v>
      </c>
      <c r="AY701" s="51">
        <f t="shared" si="135"/>
        <v>0.216200927649423</v>
      </c>
      <c r="AZ701" s="51">
        <f t="shared" si="136"/>
        <v>0.17776744182170548</v>
      </c>
      <c r="BA701" s="49"/>
      <c r="BB701" s="52"/>
      <c r="BC701" s="51">
        <f t="shared" si="137"/>
        <v>-1</v>
      </c>
      <c r="BD701" s="51">
        <f t="shared" si="138"/>
        <v>0</v>
      </c>
      <c r="BE701" s="49"/>
      <c r="BF701" s="52"/>
      <c r="BG701" s="51">
        <f t="shared" si="139"/>
        <v>-1</v>
      </c>
      <c r="BH701" s="51">
        <f t="shared" si="140"/>
        <v>0</v>
      </c>
      <c r="BI701" s="282">
        <f t="shared" si="142"/>
        <v>0</v>
      </c>
    </row>
    <row r="702" spans="1:61" hidden="1">
      <c r="A702" s="54" t="s">
        <v>150</v>
      </c>
      <c r="B702" s="55" t="s">
        <v>2340</v>
      </c>
      <c r="C702" s="55" t="s">
        <v>2341</v>
      </c>
      <c r="D702" s="44" t="s">
        <v>2342</v>
      </c>
      <c r="E702" s="56">
        <v>12</v>
      </c>
      <c r="F702" s="46" t="s">
        <v>5814</v>
      </c>
      <c r="G702" s="47" t="s">
        <v>5814</v>
      </c>
      <c r="H702" s="47" t="s">
        <v>6064</v>
      </c>
      <c r="I702" s="48" t="s">
        <v>6088</v>
      </c>
      <c r="J702" s="48" t="s">
        <v>6091</v>
      </c>
      <c r="K702" s="48" t="s">
        <v>6084</v>
      </c>
      <c r="L702" s="45">
        <v>114</v>
      </c>
      <c r="M702" s="47" t="s">
        <v>161</v>
      </c>
      <c r="N702" s="60">
        <v>16</v>
      </c>
      <c r="O702" s="58">
        <v>119</v>
      </c>
      <c r="P702" s="58">
        <v>36</v>
      </c>
      <c r="Q702" s="132">
        <v>29</v>
      </c>
      <c r="R702" s="60">
        <v>60</v>
      </c>
      <c r="S702" s="58">
        <v>82</v>
      </c>
      <c r="T702" s="58">
        <v>0</v>
      </c>
      <c r="U702" s="132">
        <v>36</v>
      </c>
      <c r="V702" s="58">
        <v>24</v>
      </c>
      <c r="W702" s="58">
        <v>82</v>
      </c>
      <c r="X702" s="58">
        <v>30</v>
      </c>
      <c r="Y702" s="132">
        <v>19</v>
      </c>
      <c r="Z702" s="61">
        <v>9</v>
      </c>
      <c r="AA702" s="59">
        <v>13</v>
      </c>
      <c r="AB702" s="59">
        <v>14</v>
      </c>
      <c r="AC702" s="132">
        <v>62</v>
      </c>
      <c r="AD702" s="61">
        <v>3</v>
      </c>
      <c r="AE702" s="59">
        <v>67</v>
      </c>
      <c r="AF702" s="59">
        <v>16</v>
      </c>
      <c r="AG702" s="132">
        <v>13</v>
      </c>
      <c r="AH702" s="61">
        <v>2</v>
      </c>
      <c r="AI702" s="132">
        <v>5</v>
      </c>
      <c r="AJ702" s="64">
        <f>IFERROR(VLOOKUP($B702,STOCK!$A:$H,3,0)," ")</f>
        <v>146</v>
      </c>
      <c r="AK702" s="65">
        <f>IFERROR(VLOOKUP($B702,STOCK!$A:$H,4,0)," ")</f>
        <v>143.99</v>
      </c>
      <c r="AL702" s="65">
        <f>IFERROR(VLOOKUP($B702,STOCK!$A:$H,5,0)," ")</f>
        <v>113</v>
      </c>
      <c r="AM702" s="65">
        <f>IFERROR(VLOOKUP($B702,STOCK!$A:$H,6,0)," ")</f>
        <v>128</v>
      </c>
      <c r="AN702" s="65">
        <f>IFERROR(VLOOKUP($B702,STOCK!$A:$H,7,0)," ")</f>
        <v>136</v>
      </c>
      <c r="AO702" s="65">
        <f>IFERROR(VLOOKUP($B702,STOCK!$A:$H,8,0)," ")</f>
        <v>260</v>
      </c>
      <c r="AP702" s="62">
        <f t="shared" si="130"/>
        <v>151.0344827586207</v>
      </c>
      <c r="AQ702" s="50">
        <f t="shared" si="131"/>
        <v>119.99166666666667</v>
      </c>
      <c r="AR702" s="50">
        <f t="shared" si="132"/>
        <v>178.42105263157896</v>
      </c>
      <c r="AS702" s="50">
        <f t="shared" si="133"/>
        <v>61.935483870967744</v>
      </c>
      <c r="AT702" s="50">
        <f t="shared" si="134"/>
        <v>313.84615384615387</v>
      </c>
      <c r="AU702" s="63">
        <f t="shared" si="141"/>
        <v>1560</v>
      </c>
      <c r="AV702" s="67">
        <v>10320.000019999999</v>
      </c>
      <c r="AW702" s="133">
        <v>8654.40906</v>
      </c>
      <c r="AX702" s="49">
        <v>11550</v>
      </c>
      <c r="AY702" s="51">
        <f t="shared" si="135"/>
        <v>0.11918604434266267</v>
      </c>
      <c r="AZ702" s="51">
        <f t="shared" si="136"/>
        <v>0.10649350476190481</v>
      </c>
      <c r="BA702" s="49">
        <v>10950</v>
      </c>
      <c r="BB702" s="52">
        <v>3</v>
      </c>
      <c r="BC702" s="51">
        <f t="shared" si="137"/>
        <v>6.1046509571615282E-2</v>
      </c>
      <c r="BD702" s="51">
        <f t="shared" si="138"/>
        <v>5.7534244748858494E-2</v>
      </c>
      <c r="BE702" s="49">
        <v>10750</v>
      </c>
      <c r="BF702" s="52">
        <v>6</v>
      </c>
      <c r="BG702" s="51">
        <f t="shared" si="139"/>
        <v>4.1666664647932894E-2</v>
      </c>
      <c r="BH702" s="51">
        <f t="shared" si="140"/>
        <v>3.9999998139534934E-2</v>
      </c>
      <c r="BI702" s="282">
        <f t="shared" si="142"/>
        <v>164</v>
      </c>
    </row>
    <row r="703" spans="1:61" hidden="1">
      <c r="A703" s="54" t="s">
        <v>151</v>
      </c>
      <c r="B703" s="55" t="s">
        <v>2343</v>
      </c>
      <c r="C703" s="55" t="s">
        <v>2344</v>
      </c>
      <c r="D703" s="44" t="s">
        <v>2345</v>
      </c>
      <c r="E703" s="56">
        <v>24</v>
      </c>
      <c r="F703" s="46" t="s">
        <v>5814</v>
      </c>
      <c r="G703" s="47" t="s">
        <v>5814</v>
      </c>
      <c r="H703" s="47" t="s">
        <v>6064</v>
      </c>
      <c r="I703" s="48" t="s">
        <v>6088</v>
      </c>
      <c r="J703" s="48" t="s">
        <v>6098</v>
      </c>
      <c r="K703" s="48" t="s">
        <v>6089</v>
      </c>
      <c r="L703" s="45">
        <v>79</v>
      </c>
      <c r="M703" s="47" t="s">
        <v>6090</v>
      </c>
      <c r="N703" s="60">
        <v>0</v>
      </c>
      <c r="O703" s="58">
        <v>0</v>
      </c>
      <c r="P703" s="58">
        <v>0</v>
      </c>
      <c r="Q703" s="132">
        <v>0</v>
      </c>
      <c r="R703" s="60">
        <v>0</v>
      </c>
      <c r="S703" s="58">
        <v>0</v>
      </c>
      <c r="T703" s="58">
        <v>0</v>
      </c>
      <c r="U703" s="132">
        <v>0</v>
      </c>
      <c r="V703" s="58">
        <v>0</v>
      </c>
      <c r="W703" s="58">
        <v>0</v>
      </c>
      <c r="X703" s="58">
        <v>0</v>
      </c>
      <c r="Y703" s="132">
        <v>0</v>
      </c>
      <c r="Z703" s="61">
        <v>0</v>
      </c>
      <c r="AA703" s="59">
        <v>0</v>
      </c>
      <c r="AB703" s="59">
        <v>0</v>
      </c>
      <c r="AC703" s="132">
        <v>0</v>
      </c>
      <c r="AD703" s="61">
        <v>0</v>
      </c>
      <c r="AE703" s="59">
        <v>0</v>
      </c>
      <c r="AF703" s="59">
        <v>0</v>
      </c>
      <c r="AG703" s="132">
        <v>0</v>
      </c>
      <c r="AH703" s="61">
        <v>0</v>
      </c>
      <c r="AI703" s="132">
        <v>0</v>
      </c>
      <c r="AJ703" s="64">
        <f>IFERROR(VLOOKUP($B703,STOCK!$A:$H,3,0)," ")</f>
        <v>0</v>
      </c>
      <c r="AK703" s="65">
        <f>IFERROR(VLOOKUP($B703,STOCK!$A:$H,4,0)," ")</f>
        <v>0</v>
      </c>
      <c r="AL703" s="65">
        <f>IFERROR(VLOOKUP($B703,STOCK!$A:$H,5,0)," ")</f>
        <v>0</v>
      </c>
      <c r="AM703" s="65">
        <f>IFERROR(VLOOKUP($B703,STOCK!$A:$H,6,0)," ")</f>
        <v>0</v>
      </c>
      <c r="AN703" s="65">
        <f>IFERROR(VLOOKUP($B703,STOCK!$A:$H,7,0)," ")</f>
        <v>0</v>
      </c>
      <c r="AO703" s="65">
        <f>IFERROR(VLOOKUP($B703,STOCK!$A:$H,8,0)," ")</f>
        <v>0</v>
      </c>
      <c r="AP703" s="62" t="str">
        <f t="shared" si="130"/>
        <v>Q</v>
      </c>
      <c r="AQ703" s="50" t="str">
        <f t="shared" si="131"/>
        <v>Q</v>
      </c>
      <c r="AR703" s="50" t="str">
        <f t="shared" si="132"/>
        <v>Q</v>
      </c>
      <c r="AS703" s="50" t="str">
        <f t="shared" si="133"/>
        <v>Q</v>
      </c>
      <c r="AT703" s="50" t="str">
        <f t="shared" si="134"/>
        <v>Q</v>
      </c>
      <c r="AU703" s="63" t="str">
        <f t="shared" si="141"/>
        <v>Q</v>
      </c>
      <c r="AV703" s="67">
        <v>138119.999996</v>
      </c>
      <c r="AW703" s="133">
        <v>137546.36807999999</v>
      </c>
      <c r="AX703" s="49">
        <v>147900</v>
      </c>
      <c r="AY703" s="51">
        <f t="shared" si="135"/>
        <v>7.0807993080533205E-2</v>
      </c>
      <c r="AZ703" s="51">
        <f t="shared" si="136"/>
        <v>6.6125760676132531E-2</v>
      </c>
      <c r="BA703" s="49">
        <v>0</v>
      </c>
      <c r="BB703" s="52">
        <v>0</v>
      </c>
      <c r="BC703" s="51">
        <f t="shared" si="137"/>
        <v>-1</v>
      </c>
      <c r="BD703" s="51">
        <f t="shared" si="138"/>
        <v>0</v>
      </c>
      <c r="BE703" s="49">
        <v>0</v>
      </c>
      <c r="BF703" s="52">
        <v>0</v>
      </c>
      <c r="BG703" s="51">
        <f t="shared" si="139"/>
        <v>-1</v>
      </c>
      <c r="BH703" s="51">
        <f t="shared" si="140"/>
        <v>0</v>
      </c>
      <c r="BI703" s="282">
        <f t="shared" si="142"/>
        <v>0</v>
      </c>
    </row>
    <row r="704" spans="1:61" hidden="1">
      <c r="A704" s="54" t="s">
        <v>151</v>
      </c>
      <c r="B704" s="55" t="s">
        <v>2346</v>
      </c>
      <c r="C704" s="55" t="s">
        <v>2347</v>
      </c>
      <c r="D704" s="44" t="s">
        <v>2348</v>
      </c>
      <c r="E704" s="56">
        <v>6</v>
      </c>
      <c r="F704" s="46" t="s">
        <v>5814</v>
      </c>
      <c r="G704" s="47" t="s">
        <v>5814</v>
      </c>
      <c r="H704" s="47" t="s">
        <v>6064</v>
      </c>
      <c r="I704" s="48" t="s">
        <v>6088</v>
      </c>
      <c r="J704" s="48" t="s">
        <v>6098</v>
      </c>
      <c r="K704" s="48" t="s">
        <v>6089</v>
      </c>
      <c r="L704" s="45">
        <v>79</v>
      </c>
      <c r="M704" s="47" t="s">
        <v>6090</v>
      </c>
      <c r="N704" s="60">
        <v>0</v>
      </c>
      <c r="O704" s="58">
        <v>0</v>
      </c>
      <c r="P704" s="58">
        <v>0</v>
      </c>
      <c r="Q704" s="132">
        <v>0</v>
      </c>
      <c r="R704" s="60">
        <v>0</v>
      </c>
      <c r="S704" s="58">
        <v>0</v>
      </c>
      <c r="T704" s="58">
        <v>0</v>
      </c>
      <c r="U704" s="132">
        <v>0</v>
      </c>
      <c r="V704" s="58">
        <v>0</v>
      </c>
      <c r="W704" s="58">
        <v>0</v>
      </c>
      <c r="X704" s="58">
        <v>0</v>
      </c>
      <c r="Y704" s="132">
        <v>0</v>
      </c>
      <c r="Z704" s="61">
        <v>0</v>
      </c>
      <c r="AA704" s="59">
        <v>0</v>
      </c>
      <c r="AB704" s="59">
        <v>0</v>
      </c>
      <c r="AC704" s="132">
        <v>0</v>
      </c>
      <c r="AD704" s="61">
        <v>0</v>
      </c>
      <c r="AE704" s="59">
        <v>0</v>
      </c>
      <c r="AF704" s="59">
        <v>0</v>
      </c>
      <c r="AG704" s="132">
        <v>0</v>
      </c>
      <c r="AH704" s="61">
        <v>0</v>
      </c>
      <c r="AI704" s="132">
        <v>0</v>
      </c>
      <c r="AJ704" s="64">
        <f>IFERROR(VLOOKUP($B704,STOCK!$A:$H,3,0)," ")</f>
        <v>0</v>
      </c>
      <c r="AK704" s="65">
        <f>IFERROR(VLOOKUP($B704,STOCK!$A:$H,4,0)," ")</f>
        <v>0</v>
      </c>
      <c r="AL704" s="65">
        <f>IFERROR(VLOOKUP($B704,STOCK!$A:$H,5,0)," ")</f>
        <v>0</v>
      </c>
      <c r="AM704" s="65">
        <f>IFERROR(VLOOKUP($B704,STOCK!$A:$H,6,0)," ")</f>
        <v>0</v>
      </c>
      <c r="AN704" s="65">
        <f>IFERROR(VLOOKUP($B704,STOCK!$A:$H,7,0)," ")</f>
        <v>0</v>
      </c>
      <c r="AO704" s="65">
        <f>IFERROR(VLOOKUP($B704,STOCK!$A:$H,8,0)," ")</f>
        <v>0</v>
      </c>
      <c r="AP704" s="62" t="str">
        <f t="shared" si="130"/>
        <v>Q</v>
      </c>
      <c r="AQ704" s="50" t="str">
        <f t="shared" si="131"/>
        <v>Q</v>
      </c>
      <c r="AR704" s="50" t="str">
        <f t="shared" si="132"/>
        <v>Q</v>
      </c>
      <c r="AS704" s="50" t="str">
        <f t="shared" si="133"/>
        <v>Q</v>
      </c>
      <c r="AT704" s="50" t="str">
        <f t="shared" si="134"/>
        <v>Q</v>
      </c>
      <c r="AU704" s="63" t="str">
        <f t="shared" si="141"/>
        <v>Q</v>
      </c>
      <c r="AV704" s="67">
        <v>34529.999999</v>
      </c>
      <c r="AW704" s="133">
        <v>34386.592019999996</v>
      </c>
      <c r="AX704" s="49">
        <v>38900</v>
      </c>
      <c r="AY704" s="51">
        <f t="shared" si="135"/>
        <v>0.12655661746674074</v>
      </c>
      <c r="AZ704" s="51">
        <f t="shared" si="136"/>
        <v>0.11233933164524422</v>
      </c>
      <c r="BA704" s="49">
        <v>0</v>
      </c>
      <c r="BB704" s="52">
        <v>0</v>
      </c>
      <c r="BC704" s="51">
        <f t="shared" si="137"/>
        <v>-1</v>
      </c>
      <c r="BD704" s="51">
        <f t="shared" si="138"/>
        <v>0</v>
      </c>
      <c r="BE704" s="49">
        <v>0</v>
      </c>
      <c r="BF704" s="52">
        <v>0</v>
      </c>
      <c r="BG704" s="51">
        <f t="shared" si="139"/>
        <v>-1</v>
      </c>
      <c r="BH704" s="51">
        <f t="shared" si="140"/>
        <v>0</v>
      </c>
      <c r="BI704" s="282">
        <f t="shared" si="142"/>
        <v>0</v>
      </c>
    </row>
    <row r="705" spans="1:61" hidden="1">
      <c r="A705" s="54" t="s">
        <v>150</v>
      </c>
      <c r="B705" s="55" t="s">
        <v>2349</v>
      </c>
      <c r="C705" s="55" t="s">
        <v>2350</v>
      </c>
      <c r="D705" s="44" t="s">
        <v>2351</v>
      </c>
      <c r="E705" s="56">
        <v>1</v>
      </c>
      <c r="F705" s="46" t="s">
        <v>5814</v>
      </c>
      <c r="G705" s="47" t="s">
        <v>5814</v>
      </c>
      <c r="H705" s="47" t="s">
        <v>6064</v>
      </c>
      <c r="I705" s="48" t="s">
        <v>6088</v>
      </c>
      <c r="J705" s="48" t="s">
        <v>6098</v>
      </c>
      <c r="K705" s="48" t="s">
        <v>6089</v>
      </c>
      <c r="L705" s="45">
        <v>79</v>
      </c>
      <c r="M705" s="47" t="s">
        <v>6090</v>
      </c>
      <c r="N705" s="60">
        <v>566</v>
      </c>
      <c r="O705" s="58">
        <v>690</v>
      </c>
      <c r="P705" s="58">
        <v>405</v>
      </c>
      <c r="Q705" s="132">
        <v>391</v>
      </c>
      <c r="R705" s="60">
        <v>1284</v>
      </c>
      <c r="S705" s="58">
        <v>684</v>
      </c>
      <c r="T705" s="58">
        <v>245</v>
      </c>
      <c r="U705" s="132">
        <v>89</v>
      </c>
      <c r="V705" s="58">
        <v>236</v>
      </c>
      <c r="W705" s="58">
        <v>108</v>
      </c>
      <c r="X705" s="58">
        <v>0</v>
      </c>
      <c r="Y705" s="132">
        <v>0</v>
      </c>
      <c r="Z705" s="61">
        <v>264</v>
      </c>
      <c r="AA705" s="59">
        <v>12</v>
      </c>
      <c r="AB705" s="59">
        <v>0</v>
      </c>
      <c r="AC705" s="132">
        <v>0</v>
      </c>
      <c r="AD705" s="61">
        <v>420</v>
      </c>
      <c r="AE705" s="59">
        <v>486</v>
      </c>
      <c r="AF705" s="59">
        <v>0</v>
      </c>
      <c r="AG705" s="132">
        <v>0</v>
      </c>
      <c r="AH705" s="61">
        <v>0</v>
      </c>
      <c r="AI705" s="132">
        <v>24</v>
      </c>
      <c r="AJ705" s="64">
        <f>IFERROR(VLOOKUP($B705,STOCK!$A:$H,3,0)," ")</f>
        <v>1668</v>
      </c>
      <c r="AK705" s="65">
        <f>IFERROR(VLOOKUP($B705,STOCK!$A:$H,4,0)," ")</f>
        <v>0</v>
      </c>
      <c r="AL705" s="65">
        <f>IFERROR(VLOOKUP($B705,STOCK!$A:$H,5,0)," ")</f>
        <v>0</v>
      </c>
      <c r="AM705" s="65">
        <f>IFERROR(VLOOKUP($B705,STOCK!$A:$H,6,0)," ")</f>
        <v>0</v>
      </c>
      <c r="AN705" s="65">
        <f>IFERROR(VLOOKUP($B705,STOCK!$A:$H,7,0)," ")</f>
        <v>0</v>
      </c>
      <c r="AO705" s="65">
        <f>IFERROR(VLOOKUP($B705,STOCK!$A:$H,8,0)," ")</f>
        <v>840</v>
      </c>
      <c r="AP705" s="62">
        <f t="shared" si="130"/>
        <v>127.97953964194375</v>
      </c>
      <c r="AQ705" s="50" t="str">
        <f t="shared" si="131"/>
        <v>Q</v>
      </c>
      <c r="AR705" s="50" t="str">
        <f t="shared" si="132"/>
        <v>Q</v>
      </c>
      <c r="AS705" s="50" t="str">
        <f t="shared" si="133"/>
        <v>Q</v>
      </c>
      <c r="AT705" s="50" t="str">
        <f t="shared" si="134"/>
        <v>Q</v>
      </c>
      <c r="AU705" s="63">
        <f t="shared" si="141"/>
        <v>1050</v>
      </c>
      <c r="AV705" s="67">
        <v>5755</v>
      </c>
      <c r="AW705" s="133">
        <v>5731.0986700000003</v>
      </c>
      <c r="AX705" s="49">
        <v>6550</v>
      </c>
      <c r="AY705" s="51">
        <f t="shared" si="135"/>
        <v>0.13814074717636848</v>
      </c>
      <c r="AZ705" s="51">
        <f t="shared" si="136"/>
        <v>0.12137404580152672</v>
      </c>
      <c r="BA705" s="49">
        <v>6483.3333300000004</v>
      </c>
      <c r="BB705" s="52">
        <v>6</v>
      </c>
      <c r="BC705" s="51">
        <f t="shared" si="137"/>
        <v>0.12655661685490882</v>
      </c>
      <c r="BD705" s="51">
        <f t="shared" si="138"/>
        <v>0.11233933116315652</v>
      </c>
      <c r="BE705" s="49">
        <v>6162.5</v>
      </c>
      <c r="BF705" s="52">
        <v>24</v>
      </c>
      <c r="BG705" s="51">
        <f t="shared" si="139"/>
        <v>7.0807993049522233E-2</v>
      </c>
      <c r="BH705" s="51">
        <f t="shared" si="140"/>
        <v>6.612576064908722E-2</v>
      </c>
      <c r="BI705" s="282">
        <f t="shared" si="142"/>
        <v>504</v>
      </c>
    </row>
    <row r="706" spans="1:61" hidden="1">
      <c r="A706" s="54" t="s">
        <v>151</v>
      </c>
      <c r="B706" s="55" t="s">
        <v>2352</v>
      </c>
      <c r="C706" s="55" t="s">
        <v>2353</v>
      </c>
      <c r="D706" s="44" t="s">
        <v>2354</v>
      </c>
      <c r="E706" s="56">
        <v>24</v>
      </c>
      <c r="F706" s="46" t="s">
        <v>5814</v>
      </c>
      <c r="G706" s="47" t="s">
        <v>5814</v>
      </c>
      <c r="H706" s="47" t="s">
        <v>6064</v>
      </c>
      <c r="I706" s="48" t="s">
        <v>6088</v>
      </c>
      <c r="J706" s="48" t="s">
        <v>6098</v>
      </c>
      <c r="K706" s="48" t="s">
        <v>6095</v>
      </c>
      <c r="L706" s="45">
        <v>60</v>
      </c>
      <c r="M706" s="47" t="s">
        <v>5998</v>
      </c>
      <c r="N706" s="60">
        <v>0</v>
      </c>
      <c r="O706" s="58">
        <v>0</v>
      </c>
      <c r="P706" s="58">
        <v>0</v>
      </c>
      <c r="Q706" s="132">
        <v>0</v>
      </c>
      <c r="R706" s="60">
        <v>0</v>
      </c>
      <c r="S706" s="58">
        <v>0</v>
      </c>
      <c r="T706" s="58">
        <v>0</v>
      </c>
      <c r="U706" s="132">
        <v>0</v>
      </c>
      <c r="V706" s="58">
        <v>0</v>
      </c>
      <c r="W706" s="58">
        <v>0</v>
      </c>
      <c r="X706" s="58">
        <v>0</v>
      </c>
      <c r="Y706" s="132">
        <v>0</v>
      </c>
      <c r="Z706" s="61">
        <v>0</v>
      </c>
      <c r="AA706" s="59">
        <v>0</v>
      </c>
      <c r="AB706" s="59">
        <v>0</v>
      </c>
      <c r="AC706" s="132">
        <v>0</v>
      </c>
      <c r="AD706" s="61">
        <v>0</v>
      </c>
      <c r="AE706" s="59">
        <v>0</v>
      </c>
      <c r="AF706" s="59">
        <v>0</v>
      </c>
      <c r="AG706" s="132">
        <v>0</v>
      </c>
      <c r="AH706" s="61">
        <v>0</v>
      </c>
      <c r="AI706" s="132">
        <v>0</v>
      </c>
      <c r="AJ706" s="64">
        <f>IFERROR(VLOOKUP($B706,STOCK!$A:$H,3,0)," ")</f>
        <v>0</v>
      </c>
      <c r="AK706" s="65">
        <f>IFERROR(VLOOKUP($B706,STOCK!$A:$H,4,0)," ")</f>
        <v>0</v>
      </c>
      <c r="AL706" s="65">
        <f>IFERROR(VLOOKUP($B706,STOCK!$A:$H,5,0)," ")</f>
        <v>0</v>
      </c>
      <c r="AM706" s="65">
        <f>IFERROR(VLOOKUP($B706,STOCK!$A:$H,6,0)," ")</f>
        <v>0</v>
      </c>
      <c r="AN706" s="65">
        <f>IFERROR(VLOOKUP($B706,STOCK!$A:$H,7,0)," ")</f>
        <v>0</v>
      </c>
      <c r="AO706" s="65">
        <f>IFERROR(VLOOKUP($B706,STOCK!$A:$H,8,0)," ")</f>
        <v>0</v>
      </c>
      <c r="AP706" s="62" t="str">
        <f t="shared" si="130"/>
        <v>Q</v>
      </c>
      <c r="AQ706" s="50" t="str">
        <f t="shared" si="131"/>
        <v>Q</v>
      </c>
      <c r="AR706" s="50" t="str">
        <f t="shared" si="132"/>
        <v>Q</v>
      </c>
      <c r="AS706" s="50" t="str">
        <f t="shared" si="133"/>
        <v>Q</v>
      </c>
      <c r="AT706" s="50" t="str">
        <f t="shared" si="134"/>
        <v>Q</v>
      </c>
      <c r="AU706" s="63" t="str">
        <f t="shared" si="141"/>
        <v>Q</v>
      </c>
      <c r="AV706" s="67">
        <v>127151.99999700001</v>
      </c>
      <c r="AW706" s="133">
        <v>127356.68088</v>
      </c>
      <c r="AX706" s="49">
        <v>137900</v>
      </c>
      <c r="AY706" s="51">
        <f t="shared" si="135"/>
        <v>8.4528753014137203E-2</v>
      </c>
      <c r="AZ706" s="51">
        <f t="shared" si="136"/>
        <v>7.7940536642494521E-2</v>
      </c>
      <c r="BA706" s="49">
        <v>0</v>
      </c>
      <c r="BB706" s="52">
        <v>0</v>
      </c>
      <c r="BC706" s="51">
        <f t="shared" si="137"/>
        <v>-1</v>
      </c>
      <c r="BD706" s="51">
        <f t="shared" si="138"/>
        <v>0</v>
      </c>
      <c r="BE706" s="49">
        <v>0</v>
      </c>
      <c r="BF706" s="52">
        <v>0</v>
      </c>
      <c r="BG706" s="51">
        <f t="shared" si="139"/>
        <v>-1</v>
      </c>
      <c r="BH706" s="51">
        <f t="shared" si="140"/>
        <v>0</v>
      </c>
      <c r="BI706" s="282">
        <f t="shared" si="142"/>
        <v>0</v>
      </c>
    </row>
    <row r="707" spans="1:61" hidden="1">
      <c r="A707" s="54" t="s">
        <v>151</v>
      </c>
      <c r="B707" s="55" t="s">
        <v>2355</v>
      </c>
      <c r="C707" s="55" t="s">
        <v>2356</v>
      </c>
      <c r="D707" s="44" t="s">
        <v>2357</v>
      </c>
      <c r="E707" s="56">
        <v>6</v>
      </c>
      <c r="F707" s="46" t="s">
        <v>5814</v>
      </c>
      <c r="G707" s="47" t="s">
        <v>5814</v>
      </c>
      <c r="H707" s="47" t="s">
        <v>6064</v>
      </c>
      <c r="I707" s="48" t="s">
        <v>6088</v>
      </c>
      <c r="J707" s="48" t="s">
        <v>6098</v>
      </c>
      <c r="K707" s="48" t="s">
        <v>6095</v>
      </c>
      <c r="L707" s="45">
        <v>60</v>
      </c>
      <c r="M707" s="47" t="s">
        <v>5998</v>
      </c>
      <c r="N707" s="60">
        <v>0</v>
      </c>
      <c r="O707" s="58">
        <v>0</v>
      </c>
      <c r="P707" s="58">
        <v>0</v>
      </c>
      <c r="Q707" s="132">
        <v>0</v>
      </c>
      <c r="R707" s="60">
        <v>0</v>
      </c>
      <c r="S707" s="58">
        <v>0</v>
      </c>
      <c r="T707" s="58">
        <v>0</v>
      </c>
      <c r="U707" s="132">
        <v>0</v>
      </c>
      <c r="V707" s="58">
        <v>0</v>
      </c>
      <c r="W707" s="58">
        <v>0</v>
      </c>
      <c r="X707" s="58">
        <v>0</v>
      </c>
      <c r="Y707" s="132">
        <v>0</v>
      </c>
      <c r="Z707" s="61">
        <v>0</v>
      </c>
      <c r="AA707" s="59">
        <v>0</v>
      </c>
      <c r="AB707" s="59">
        <v>0</v>
      </c>
      <c r="AC707" s="132">
        <v>0</v>
      </c>
      <c r="AD707" s="61">
        <v>0</v>
      </c>
      <c r="AE707" s="59">
        <v>0</v>
      </c>
      <c r="AF707" s="59">
        <v>0</v>
      </c>
      <c r="AG707" s="132">
        <v>0</v>
      </c>
      <c r="AH707" s="61">
        <v>0</v>
      </c>
      <c r="AI707" s="132">
        <v>0</v>
      </c>
      <c r="AJ707" s="64">
        <f>IFERROR(VLOOKUP($B707,STOCK!$A:$H,3,0)," ")</f>
        <v>0</v>
      </c>
      <c r="AK707" s="65">
        <f>IFERROR(VLOOKUP($B707,STOCK!$A:$H,4,0)," ")</f>
        <v>0</v>
      </c>
      <c r="AL707" s="65">
        <f>IFERROR(VLOOKUP($B707,STOCK!$A:$H,5,0)," ")</f>
        <v>0</v>
      </c>
      <c r="AM707" s="65">
        <f>IFERROR(VLOOKUP($B707,STOCK!$A:$H,6,0)," ")</f>
        <v>0</v>
      </c>
      <c r="AN707" s="65">
        <f>IFERROR(VLOOKUP($B707,STOCK!$A:$H,7,0)," ")</f>
        <v>0</v>
      </c>
      <c r="AO707" s="65">
        <f>IFERROR(VLOOKUP($B707,STOCK!$A:$H,8,0)," ")</f>
        <v>0</v>
      </c>
      <c r="AP707" s="62" t="str">
        <f t="shared" si="130"/>
        <v>Q</v>
      </c>
      <c r="AQ707" s="50" t="str">
        <f t="shared" si="131"/>
        <v>Q</v>
      </c>
      <c r="AR707" s="50" t="str">
        <f t="shared" si="132"/>
        <v>Q</v>
      </c>
      <c r="AS707" s="50" t="str">
        <f t="shared" si="133"/>
        <v>Q</v>
      </c>
      <c r="AT707" s="50" t="str">
        <f t="shared" si="134"/>
        <v>Q</v>
      </c>
      <c r="AU707" s="63" t="str">
        <f t="shared" si="141"/>
        <v>Q</v>
      </c>
      <c r="AV707" s="67">
        <v>31788.000002000001</v>
      </c>
      <c r="AW707" s="133">
        <v>31839.17022</v>
      </c>
      <c r="AX707" s="49">
        <v>34900</v>
      </c>
      <c r="AY707" s="51">
        <f t="shared" si="135"/>
        <v>9.7898578010702231E-2</v>
      </c>
      <c r="AZ707" s="51">
        <f t="shared" si="136"/>
        <v>8.916905438395413E-2</v>
      </c>
      <c r="BA707" s="49">
        <v>34475</v>
      </c>
      <c r="BB707" s="52">
        <v>4</v>
      </c>
      <c r="BC707" s="51">
        <f t="shared" si="137"/>
        <v>8.4528752920314032E-2</v>
      </c>
      <c r="BD707" s="51">
        <f t="shared" si="138"/>
        <v>7.7940536562726592E-2</v>
      </c>
      <c r="BE707" s="49">
        <v>0</v>
      </c>
      <c r="BF707" s="52">
        <v>0</v>
      </c>
      <c r="BG707" s="51">
        <f t="shared" si="139"/>
        <v>-1</v>
      </c>
      <c r="BH707" s="51">
        <f t="shared" si="140"/>
        <v>0</v>
      </c>
      <c r="BI707" s="282">
        <f t="shared" si="142"/>
        <v>0</v>
      </c>
    </row>
    <row r="708" spans="1:61" hidden="1">
      <c r="A708" s="54" t="s">
        <v>150</v>
      </c>
      <c r="B708" s="55" t="s">
        <v>2358</v>
      </c>
      <c r="C708" s="55" t="s">
        <v>2359</v>
      </c>
      <c r="D708" s="44" t="s">
        <v>2360</v>
      </c>
      <c r="E708" s="56">
        <v>1</v>
      </c>
      <c r="F708" s="46" t="s">
        <v>5814</v>
      </c>
      <c r="G708" s="47" t="s">
        <v>5814</v>
      </c>
      <c r="H708" s="47" t="s">
        <v>6064</v>
      </c>
      <c r="I708" s="48" t="s">
        <v>6088</v>
      </c>
      <c r="J708" s="48" t="s">
        <v>6098</v>
      </c>
      <c r="K708" s="48" t="s">
        <v>6095</v>
      </c>
      <c r="L708" s="45">
        <v>60</v>
      </c>
      <c r="M708" s="47" t="s">
        <v>5998</v>
      </c>
      <c r="N708" s="60">
        <v>2415</v>
      </c>
      <c r="O708" s="58">
        <v>1489</v>
      </c>
      <c r="P708" s="58">
        <v>1080</v>
      </c>
      <c r="Q708" s="132">
        <v>1300</v>
      </c>
      <c r="R708" s="60">
        <v>3854</v>
      </c>
      <c r="S708" s="58">
        <v>2644</v>
      </c>
      <c r="T708" s="58">
        <v>2209</v>
      </c>
      <c r="U708" s="132">
        <v>2319</v>
      </c>
      <c r="V708" s="58">
        <v>606</v>
      </c>
      <c r="W708" s="58">
        <v>707</v>
      </c>
      <c r="X708" s="58">
        <v>567</v>
      </c>
      <c r="Y708" s="132">
        <v>484</v>
      </c>
      <c r="Z708" s="61">
        <v>864</v>
      </c>
      <c r="AA708" s="59">
        <v>560</v>
      </c>
      <c r="AB708" s="59">
        <v>552</v>
      </c>
      <c r="AC708" s="132">
        <v>561</v>
      </c>
      <c r="AD708" s="61">
        <v>612</v>
      </c>
      <c r="AE708" s="59">
        <v>684</v>
      </c>
      <c r="AF708" s="59">
        <v>914</v>
      </c>
      <c r="AG708" s="132">
        <v>790</v>
      </c>
      <c r="AH708" s="61">
        <v>0</v>
      </c>
      <c r="AI708" s="132">
        <v>66</v>
      </c>
      <c r="AJ708" s="64">
        <f>IFERROR(VLOOKUP($B708,STOCK!$A:$H,3,0)," ")</f>
        <v>2599</v>
      </c>
      <c r="AK708" s="65">
        <f>IFERROR(VLOOKUP($B708,STOCK!$A:$H,4,0)," ")</f>
        <v>1348</v>
      </c>
      <c r="AL708" s="65">
        <f>IFERROR(VLOOKUP($B708,STOCK!$A:$H,5,0)," ")</f>
        <v>409</v>
      </c>
      <c r="AM708" s="65">
        <f>IFERROR(VLOOKUP($B708,STOCK!$A:$H,6,0)," ")</f>
        <v>232</v>
      </c>
      <c r="AN708" s="65">
        <f>IFERROR(VLOOKUP($B708,STOCK!$A:$H,7,0)," ")</f>
        <v>14</v>
      </c>
      <c r="AO708" s="65">
        <f>IFERROR(VLOOKUP($B708,STOCK!$A:$H,8,0)," ")</f>
        <v>1200</v>
      </c>
      <c r="AP708" s="62">
        <f t="shared" ref="AP708:AP771" si="143">IF($AJ708&lt;1,"Q",IF(Q708=0,"SV",IFERROR((AJ708/$Q708*30),0)))</f>
        <v>59.976923076923072</v>
      </c>
      <c r="AQ708" s="50">
        <f t="shared" ref="AQ708:AQ771" si="144">IF($AK708&lt;1,"Q",IF(U708=0,"SV",IFERROR((AK708/$U708*30),0)))</f>
        <v>17.438551099611903</v>
      </c>
      <c r="AR708" s="50">
        <f t="shared" ref="AR708:AR771" si="145">IF($AL708&lt;1,"Q",IF(Y708=0,"SV",IFERROR((AL708/$Y708*30),0)))</f>
        <v>25.351239669421489</v>
      </c>
      <c r="AS708" s="50">
        <f t="shared" ref="AS708:AS771" si="146">IF($AM708&lt;1,"Q",IF(AC708=0,"SV",IFERROR((AM708/$AC708*30),0)))</f>
        <v>12.406417112299465</v>
      </c>
      <c r="AT708" s="50">
        <f t="shared" ref="AT708:AT771" si="147">IF($AN708&lt;1,"Q",IF(AG708=0,"SV",IFERROR((AN708/$AG708*30),0)))</f>
        <v>0.53164556962025322</v>
      </c>
      <c r="AU708" s="63">
        <f t="shared" si="141"/>
        <v>545.4545454545455</v>
      </c>
      <c r="AV708" s="67">
        <v>5298</v>
      </c>
      <c r="AW708" s="133">
        <v>5306.52837</v>
      </c>
      <c r="AX708" s="49">
        <v>6250</v>
      </c>
      <c r="AY708" s="51">
        <f t="shared" ref="AY708:AY771" si="148">+AX708/AV708-1</f>
        <v>0.17969044922612309</v>
      </c>
      <c r="AZ708" s="51">
        <f t="shared" ref="AZ708:AZ771" si="149">+(AX708-AV708)/AX708</f>
        <v>0.15232000000000001</v>
      </c>
      <c r="BA708" s="49">
        <v>5816.6666699999996</v>
      </c>
      <c r="BB708" s="52">
        <v>6</v>
      </c>
      <c r="BC708" s="51">
        <f t="shared" ref="BC708:BC771" si="150">+BA708/AV708-1</f>
        <v>9.7898578708946804E-2</v>
      </c>
      <c r="BD708" s="51">
        <f t="shared" ref="BD708:BD771" si="151">IFERROR((BA708-AV708)/BA708,0)</f>
        <v>8.9169054963226843E-2</v>
      </c>
      <c r="BE708" s="49">
        <v>5745.8333300000004</v>
      </c>
      <c r="BF708" s="52">
        <v>24</v>
      </c>
      <c r="BG708" s="51">
        <f t="shared" ref="BG708:BG771" si="152">+BE708/AV708-1</f>
        <v>8.4528752359380954E-2</v>
      </c>
      <c r="BH708" s="51">
        <f t="shared" ref="BH708:BH771" si="153">IFERROR((BE708-AV708)/BE708,0)</f>
        <v>7.794053608582488E-2</v>
      </c>
      <c r="BI708" s="282">
        <f t="shared" si="142"/>
        <v>5520</v>
      </c>
    </row>
    <row r="709" spans="1:61" hidden="1">
      <c r="A709" s="54" t="s">
        <v>151</v>
      </c>
      <c r="B709" s="55" t="s">
        <v>2361</v>
      </c>
      <c r="C709" s="55" t="s">
        <v>2362</v>
      </c>
      <c r="D709" s="44" t="s">
        <v>2363</v>
      </c>
      <c r="E709" s="56">
        <v>24</v>
      </c>
      <c r="F709" s="46" t="s">
        <v>5814</v>
      </c>
      <c r="G709" s="47" t="s">
        <v>5814</v>
      </c>
      <c r="H709" s="47" t="s">
        <v>6064</v>
      </c>
      <c r="I709" s="48" t="s">
        <v>6088</v>
      </c>
      <c r="J709" s="48" t="s">
        <v>6099</v>
      </c>
      <c r="K709" s="48" t="s">
        <v>6092</v>
      </c>
      <c r="L709" s="45">
        <v>81</v>
      </c>
      <c r="M709" s="47" t="s">
        <v>6093</v>
      </c>
      <c r="N709" s="60">
        <v>0</v>
      </c>
      <c r="O709" s="58">
        <v>0</v>
      </c>
      <c r="P709" s="58">
        <v>0</v>
      </c>
      <c r="Q709" s="132">
        <v>0</v>
      </c>
      <c r="R709" s="60">
        <v>0</v>
      </c>
      <c r="S709" s="58">
        <v>0</v>
      </c>
      <c r="T709" s="58">
        <v>0</v>
      </c>
      <c r="U709" s="132">
        <v>0</v>
      </c>
      <c r="V709" s="58">
        <v>0</v>
      </c>
      <c r="W709" s="58">
        <v>0</v>
      </c>
      <c r="X709" s="58">
        <v>0</v>
      </c>
      <c r="Y709" s="132">
        <v>0</v>
      </c>
      <c r="Z709" s="61">
        <v>0</v>
      </c>
      <c r="AA709" s="59">
        <v>0</v>
      </c>
      <c r="AB709" s="59">
        <v>0</v>
      </c>
      <c r="AC709" s="132">
        <v>0</v>
      </c>
      <c r="AD709" s="61">
        <v>0</v>
      </c>
      <c r="AE709" s="59">
        <v>0</v>
      </c>
      <c r="AF709" s="59">
        <v>0</v>
      </c>
      <c r="AG709" s="132">
        <v>0</v>
      </c>
      <c r="AH709" s="61">
        <v>0</v>
      </c>
      <c r="AI709" s="132">
        <v>0</v>
      </c>
      <c r="AJ709" s="64">
        <f>IFERROR(VLOOKUP($B709,STOCK!$A:$H,3,0)," ")</f>
        <v>0</v>
      </c>
      <c r="AK709" s="65">
        <f>IFERROR(VLOOKUP($B709,STOCK!$A:$H,4,0)," ")</f>
        <v>0</v>
      </c>
      <c r="AL709" s="65">
        <f>IFERROR(VLOOKUP($B709,STOCK!$A:$H,5,0)," ")</f>
        <v>0</v>
      </c>
      <c r="AM709" s="65">
        <f>IFERROR(VLOOKUP($B709,STOCK!$A:$H,6,0)," ")</f>
        <v>0</v>
      </c>
      <c r="AN709" s="65">
        <f>IFERROR(VLOOKUP($B709,STOCK!$A:$H,7,0)," ")</f>
        <v>0</v>
      </c>
      <c r="AO709" s="65">
        <f>IFERROR(VLOOKUP($B709,STOCK!$A:$H,8,0)," ")</f>
        <v>0</v>
      </c>
      <c r="AP709" s="62" t="str">
        <f t="shared" si="143"/>
        <v>Q</v>
      </c>
      <c r="AQ709" s="50" t="str">
        <f t="shared" si="144"/>
        <v>Q</v>
      </c>
      <c r="AR709" s="50" t="str">
        <f t="shared" si="145"/>
        <v>Q</v>
      </c>
      <c r="AS709" s="50" t="str">
        <f t="shared" si="146"/>
        <v>Q</v>
      </c>
      <c r="AT709" s="50" t="str">
        <f t="shared" si="147"/>
        <v>Q</v>
      </c>
      <c r="AU709" s="63" t="str">
        <f t="shared" ref="AU709:AU772" si="154">IF($AO709&lt;1,"Q",IF(AI709=0,"SV",IFERROR((AO709/$AI709*30),0)))</f>
        <v>Q</v>
      </c>
      <c r="AV709" s="67">
        <v>158687.99999800001</v>
      </c>
      <c r="AW709" s="133">
        <v>150336.57936</v>
      </c>
      <c r="AX709" s="49">
        <v>174900</v>
      </c>
      <c r="AY709" s="51">
        <f t="shared" si="148"/>
        <v>0.10216273443615331</v>
      </c>
      <c r="AZ709" s="51">
        <f t="shared" si="149"/>
        <v>9.2692967421383568E-2</v>
      </c>
      <c r="BA709" s="49">
        <v>0</v>
      </c>
      <c r="BB709" s="52">
        <v>0</v>
      </c>
      <c r="BC709" s="51">
        <f t="shared" si="150"/>
        <v>-1</v>
      </c>
      <c r="BD709" s="51">
        <f t="shared" si="151"/>
        <v>0</v>
      </c>
      <c r="BE709" s="49">
        <v>0</v>
      </c>
      <c r="BF709" s="52">
        <v>0</v>
      </c>
      <c r="BG709" s="51">
        <f t="shared" si="152"/>
        <v>-1</v>
      </c>
      <c r="BH709" s="51">
        <f t="shared" si="153"/>
        <v>0</v>
      </c>
      <c r="BI709" s="282">
        <f t="shared" ref="BI709:BI772" si="155">+U709+Y709+AC709+AG709+AI709+Q709</f>
        <v>0</v>
      </c>
    </row>
    <row r="710" spans="1:61" hidden="1">
      <c r="A710" s="54" t="s">
        <v>151</v>
      </c>
      <c r="B710" s="55" t="s">
        <v>2364</v>
      </c>
      <c r="C710" s="55" t="s">
        <v>2365</v>
      </c>
      <c r="D710" s="44" t="s">
        <v>2366</v>
      </c>
      <c r="E710" s="56">
        <v>24</v>
      </c>
      <c r="F710" s="46" t="s">
        <v>5814</v>
      </c>
      <c r="G710" s="47" t="s">
        <v>5814</v>
      </c>
      <c r="H710" s="47" t="s">
        <v>6064</v>
      </c>
      <c r="I710" s="48" t="s">
        <v>6088</v>
      </c>
      <c r="J710" s="48" t="s">
        <v>6099</v>
      </c>
      <c r="K710" s="48" t="s">
        <v>6092</v>
      </c>
      <c r="L710" s="45">
        <v>81</v>
      </c>
      <c r="M710" s="47" t="s">
        <v>6093</v>
      </c>
      <c r="N710" s="60">
        <v>0</v>
      </c>
      <c r="O710" s="58">
        <v>0</v>
      </c>
      <c r="P710" s="58">
        <v>0</v>
      </c>
      <c r="Q710" s="132">
        <v>0</v>
      </c>
      <c r="R710" s="60">
        <v>0</v>
      </c>
      <c r="S710" s="58">
        <v>0</v>
      </c>
      <c r="T710" s="58">
        <v>0</v>
      </c>
      <c r="U710" s="132">
        <v>0</v>
      </c>
      <c r="V710" s="58">
        <v>0</v>
      </c>
      <c r="W710" s="58">
        <v>0</v>
      </c>
      <c r="X710" s="58">
        <v>0</v>
      </c>
      <c r="Y710" s="132">
        <v>0</v>
      </c>
      <c r="Z710" s="61">
        <v>0</v>
      </c>
      <c r="AA710" s="59">
        <v>0</v>
      </c>
      <c r="AB710" s="59">
        <v>0</v>
      </c>
      <c r="AC710" s="132">
        <v>0</v>
      </c>
      <c r="AD710" s="61">
        <v>0</v>
      </c>
      <c r="AE710" s="59">
        <v>0</v>
      </c>
      <c r="AF710" s="59">
        <v>0</v>
      </c>
      <c r="AG710" s="132">
        <v>0</v>
      </c>
      <c r="AH710" s="61">
        <v>0</v>
      </c>
      <c r="AI710" s="132">
        <v>0</v>
      </c>
      <c r="AJ710" s="64">
        <f>IFERROR(VLOOKUP($B710,STOCK!$A:$H,3,0)," ")</f>
        <v>0</v>
      </c>
      <c r="AK710" s="65">
        <f>IFERROR(VLOOKUP($B710,STOCK!$A:$H,4,0)," ")</f>
        <v>0</v>
      </c>
      <c r="AL710" s="65">
        <f>IFERROR(VLOOKUP($B710,STOCK!$A:$H,5,0)," ")</f>
        <v>0</v>
      </c>
      <c r="AM710" s="65">
        <f>IFERROR(VLOOKUP($B710,STOCK!$A:$H,6,0)," ")</f>
        <v>0</v>
      </c>
      <c r="AN710" s="65">
        <f>IFERROR(VLOOKUP($B710,STOCK!$A:$H,7,0)," ")</f>
        <v>0</v>
      </c>
      <c r="AO710" s="65">
        <f>IFERROR(VLOOKUP($B710,STOCK!$A:$H,8,0)," ")</f>
        <v>0</v>
      </c>
      <c r="AP710" s="62" t="str">
        <f t="shared" si="143"/>
        <v>Q</v>
      </c>
      <c r="AQ710" s="50" t="str">
        <f t="shared" si="144"/>
        <v>Q</v>
      </c>
      <c r="AR710" s="50" t="str">
        <f t="shared" si="145"/>
        <v>Q</v>
      </c>
      <c r="AS710" s="50" t="str">
        <f t="shared" si="146"/>
        <v>Q</v>
      </c>
      <c r="AT710" s="50" t="str">
        <f t="shared" si="147"/>
        <v>Q</v>
      </c>
      <c r="AU710" s="63" t="str">
        <f t="shared" si="154"/>
        <v>Q</v>
      </c>
      <c r="AV710" s="67">
        <v>168912.000004</v>
      </c>
      <c r="AW710" s="133">
        <v>154980.62448</v>
      </c>
      <c r="AX710" s="49">
        <v>182900</v>
      </c>
      <c r="AY710" s="51">
        <f t="shared" si="148"/>
        <v>8.2812351968295506E-2</v>
      </c>
      <c r="AZ710" s="51">
        <f t="shared" si="149"/>
        <v>7.6478950224166203E-2</v>
      </c>
      <c r="BA710" s="49">
        <v>0</v>
      </c>
      <c r="BB710" s="52">
        <v>0</v>
      </c>
      <c r="BC710" s="51">
        <f t="shared" si="150"/>
        <v>-1</v>
      </c>
      <c r="BD710" s="51">
        <f t="shared" si="151"/>
        <v>0</v>
      </c>
      <c r="BE710" s="49">
        <v>0</v>
      </c>
      <c r="BF710" s="52">
        <v>0</v>
      </c>
      <c r="BG710" s="51">
        <f t="shared" si="152"/>
        <v>-1</v>
      </c>
      <c r="BH710" s="51">
        <f t="shared" si="153"/>
        <v>0</v>
      </c>
      <c r="BI710" s="282">
        <f t="shared" si="155"/>
        <v>0</v>
      </c>
    </row>
    <row r="711" spans="1:61" hidden="1">
      <c r="A711" s="54" t="s">
        <v>151</v>
      </c>
      <c r="B711" s="55" t="s">
        <v>2367</v>
      </c>
      <c r="C711" s="55" t="s">
        <v>2368</v>
      </c>
      <c r="D711" s="44" t="s">
        <v>2369</v>
      </c>
      <c r="E711" s="56">
        <v>6</v>
      </c>
      <c r="F711" s="46" t="s">
        <v>5814</v>
      </c>
      <c r="G711" s="47" t="s">
        <v>5814</v>
      </c>
      <c r="H711" s="47" t="s">
        <v>6064</v>
      </c>
      <c r="I711" s="48" t="s">
        <v>6088</v>
      </c>
      <c r="J711" s="48" t="s">
        <v>6099</v>
      </c>
      <c r="K711" s="48" t="s">
        <v>6092</v>
      </c>
      <c r="L711" s="45">
        <v>81</v>
      </c>
      <c r="M711" s="47" t="s">
        <v>6093</v>
      </c>
      <c r="N711" s="60">
        <v>0</v>
      </c>
      <c r="O711" s="58">
        <v>0</v>
      </c>
      <c r="P711" s="58">
        <v>0</v>
      </c>
      <c r="Q711" s="132">
        <v>0</v>
      </c>
      <c r="R711" s="60">
        <v>0</v>
      </c>
      <c r="S711" s="58">
        <v>0</v>
      </c>
      <c r="T711" s="58">
        <v>0</v>
      </c>
      <c r="U711" s="132">
        <v>0</v>
      </c>
      <c r="V711" s="58">
        <v>0</v>
      </c>
      <c r="W711" s="58">
        <v>0</v>
      </c>
      <c r="X711" s="58">
        <v>0</v>
      </c>
      <c r="Y711" s="132">
        <v>0</v>
      </c>
      <c r="Z711" s="61">
        <v>0</v>
      </c>
      <c r="AA711" s="59">
        <v>0</v>
      </c>
      <c r="AB711" s="59">
        <v>0</v>
      </c>
      <c r="AC711" s="132">
        <v>0</v>
      </c>
      <c r="AD711" s="61">
        <v>0</v>
      </c>
      <c r="AE711" s="59">
        <v>0</v>
      </c>
      <c r="AF711" s="59">
        <v>0</v>
      </c>
      <c r="AG711" s="132">
        <v>0</v>
      </c>
      <c r="AH711" s="61">
        <v>0</v>
      </c>
      <c r="AI711" s="132">
        <v>0</v>
      </c>
      <c r="AJ711" s="64">
        <f>IFERROR(VLOOKUP($B711,STOCK!$A:$H,3,0)," ")</f>
        <v>0</v>
      </c>
      <c r="AK711" s="65">
        <f>IFERROR(VLOOKUP($B711,STOCK!$A:$H,4,0)," ")</f>
        <v>0</v>
      </c>
      <c r="AL711" s="65">
        <f>IFERROR(VLOOKUP($B711,STOCK!$A:$H,5,0)," ")</f>
        <v>0</v>
      </c>
      <c r="AM711" s="65">
        <f>IFERROR(VLOOKUP($B711,STOCK!$A:$H,6,0)," ")</f>
        <v>0</v>
      </c>
      <c r="AN711" s="65">
        <f>IFERROR(VLOOKUP($B711,STOCK!$A:$H,7,0)," ")</f>
        <v>0</v>
      </c>
      <c r="AO711" s="65">
        <f>IFERROR(VLOOKUP($B711,STOCK!$A:$H,8,0)," ")</f>
        <v>0</v>
      </c>
      <c r="AP711" s="62" t="str">
        <f t="shared" si="143"/>
        <v>Q</v>
      </c>
      <c r="AQ711" s="50" t="str">
        <f t="shared" si="144"/>
        <v>Q</v>
      </c>
      <c r="AR711" s="50" t="str">
        <f t="shared" si="145"/>
        <v>Q</v>
      </c>
      <c r="AS711" s="50" t="str">
        <f t="shared" si="146"/>
        <v>Q</v>
      </c>
      <c r="AT711" s="50" t="str">
        <f t="shared" si="147"/>
        <v>Q</v>
      </c>
      <c r="AU711" s="63" t="str">
        <f t="shared" si="154"/>
        <v>Q</v>
      </c>
      <c r="AV711" s="67">
        <v>39672.000005000002</v>
      </c>
      <c r="AW711" s="133">
        <v>37584.144840000001</v>
      </c>
      <c r="AX711" s="49">
        <v>43900</v>
      </c>
      <c r="AY711" s="51">
        <f t="shared" si="148"/>
        <v>0.10657390588997595</v>
      </c>
      <c r="AZ711" s="51">
        <f t="shared" si="149"/>
        <v>9.6309794874715221E-2</v>
      </c>
      <c r="BA711" s="49">
        <v>43725</v>
      </c>
      <c r="BB711" s="52">
        <v>4</v>
      </c>
      <c r="BC711" s="51">
        <f t="shared" si="150"/>
        <v>0.1021627342833531</v>
      </c>
      <c r="BD711" s="51">
        <f t="shared" si="151"/>
        <v>9.269296729559745E-2</v>
      </c>
      <c r="BE711" s="49">
        <v>0</v>
      </c>
      <c r="BF711" s="52">
        <v>0</v>
      </c>
      <c r="BG711" s="51">
        <f t="shared" si="152"/>
        <v>-1</v>
      </c>
      <c r="BH711" s="51">
        <f t="shared" si="153"/>
        <v>0</v>
      </c>
      <c r="BI711" s="282">
        <f t="shared" si="155"/>
        <v>0</v>
      </c>
    </row>
    <row r="712" spans="1:61" hidden="1">
      <c r="A712" s="54" t="s">
        <v>151</v>
      </c>
      <c r="B712" s="55" t="s">
        <v>2370</v>
      </c>
      <c r="C712" s="55" t="s">
        <v>2371</v>
      </c>
      <c r="D712" s="44" t="s">
        <v>2372</v>
      </c>
      <c r="E712" s="56">
        <v>6</v>
      </c>
      <c r="F712" s="46" t="s">
        <v>5814</v>
      </c>
      <c r="G712" s="47" t="s">
        <v>5814</v>
      </c>
      <c r="H712" s="47" t="s">
        <v>6064</v>
      </c>
      <c r="I712" s="48" t="s">
        <v>6088</v>
      </c>
      <c r="J712" s="48" t="s">
        <v>6099</v>
      </c>
      <c r="K712" s="48" t="s">
        <v>6092</v>
      </c>
      <c r="L712" s="45">
        <v>81</v>
      </c>
      <c r="M712" s="47" t="s">
        <v>6093</v>
      </c>
      <c r="N712" s="60">
        <v>0</v>
      </c>
      <c r="O712" s="58">
        <v>0</v>
      </c>
      <c r="P712" s="58">
        <v>0</v>
      </c>
      <c r="Q712" s="132">
        <v>0</v>
      </c>
      <c r="R712" s="60">
        <v>0</v>
      </c>
      <c r="S712" s="58">
        <v>0</v>
      </c>
      <c r="T712" s="58">
        <v>0</v>
      </c>
      <c r="U712" s="132">
        <v>0</v>
      </c>
      <c r="V712" s="58">
        <v>0</v>
      </c>
      <c r="W712" s="58">
        <v>0</v>
      </c>
      <c r="X712" s="58">
        <v>0</v>
      </c>
      <c r="Y712" s="132">
        <v>0</v>
      </c>
      <c r="Z712" s="61">
        <v>0</v>
      </c>
      <c r="AA712" s="59">
        <v>0</v>
      </c>
      <c r="AB712" s="59">
        <v>0</v>
      </c>
      <c r="AC712" s="132">
        <v>0</v>
      </c>
      <c r="AD712" s="61">
        <v>0</v>
      </c>
      <c r="AE712" s="59">
        <v>0</v>
      </c>
      <c r="AF712" s="59">
        <v>0</v>
      </c>
      <c r="AG712" s="132">
        <v>0</v>
      </c>
      <c r="AH712" s="61">
        <v>0</v>
      </c>
      <c r="AI712" s="132">
        <v>0</v>
      </c>
      <c r="AJ712" s="64">
        <f>IFERROR(VLOOKUP($B712,STOCK!$A:$H,3,0)," ")</f>
        <v>0</v>
      </c>
      <c r="AK712" s="65">
        <f>IFERROR(VLOOKUP($B712,STOCK!$A:$H,4,0)," ")</f>
        <v>0</v>
      </c>
      <c r="AL712" s="65">
        <f>IFERROR(VLOOKUP($B712,STOCK!$A:$H,5,0)," ")</f>
        <v>0</v>
      </c>
      <c r="AM712" s="65">
        <f>IFERROR(VLOOKUP($B712,STOCK!$A:$H,6,0)," ")</f>
        <v>0</v>
      </c>
      <c r="AN712" s="65">
        <f>IFERROR(VLOOKUP($B712,STOCK!$A:$H,7,0)," ")</f>
        <v>0</v>
      </c>
      <c r="AO712" s="65">
        <f>IFERROR(VLOOKUP($B712,STOCK!$A:$H,8,0)," ")</f>
        <v>0</v>
      </c>
      <c r="AP712" s="62" t="str">
        <f t="shared" si="143"/>
        <v>Q</v>
      </c>
      <c r="AQ712" s="50" t="str">
        <f t="shared" si="144"/>
        <v>Q</v>
      </c>
      <c r="AR712" s="50" t="str">
        <f t="shared" si="145"/>
        <v>Q</v>
      </c>
      <c r="AS712" s="50" t="str">
        <f t="shared" si="146"/>
        <v>Q</v>
      </c>
      <c r="AT712" s="50" t="str">
        <f t="shared" si="147"/>
        <v>Q</v>
      </c>
      <c r="AU712" s="63" t="str">
        <f t="shared" si="154"/>
        <v>Q</v>
      </c>
      <c r="AV712" s="67">
        <v>42228.000001</v>
      </c>
      <c r="AW712" s="133">
        <v>38745.15612</v>
      </c>
      <c r="AX712" s="49">
        <v>46500</v>
      </c>
      <c r="AY712" s="51">
        <f t="shared" si="148"/>
        <v>0.10116510369657172</v>
      </c>
      <c r="AZ712" s="51">
        <f t="shared" si="149"/>
        <v>9.1870967720430102E-2</v>
      </c>
      <c r="BA712" s="49">
        <v>0</v>
      </c>
      <c r="BB712" s="52">
        <v>0</v>
      </c>
      <c r="BC712" s="51">
        <f t="shared" si="150"/>
        <v>-1</v>
      </c>
      <c r="BD712" s="51">
        <f t="shared" si="151"/>
        <v>0</v>
      </c>
      <c r="BE712" s="49">
        <v>0</v>
      </c>
      <c r="BF712" s="52">
        <v>0</v>
      </c>
      <c r="BG712" s="51">
        <f t="shared" si="152"/>
        <v>-1</v>
      </c>
      <c r="BH712" s="51">
        <f t="shared" si="153"/>
        <v>0</v>
      </c>
      <c r="BI712" s="282">
        <f t="shared" si="155"/>
        <v>0</v>
      </c>
    </row>
    <row r="713" spans="1:61" hidden="1">
      <c r="A713" s="54" t="s">
        <v>150</v>
      </c>
      <c r="B713" s="55" t="s">
        <v>2373</v>
      </c>
      <c r="C713" s="55" t="s">
        <v>2374</v>
      </c>
      <c r="D713" s="44" t="s">
        <v>2375</v>
      </c>
      <c r="E713" s="56">
        <v>1</v>
      </c>
      <c r="F713" s="46" t="s">
        <v>5814</v>
      </c>
      <c r="G713" s="47" t="s">
        <v>5814</v>
      </c>
      <c r="H713" s="47" t="s">
        <v>6064</v>
      </c>
      <c r="I713" s="48" t="s">
        <v>6088</v>
      </c>
      <c r="J713" s="48" t="s">
        <v>6099</v>
      </c>
      <c r="K713" s="48" t="s">
        <v>6092</v>
      </c>
      <c r="L713" s="45">
        <v>81</v>
      </c>
      <c r="M713" s="47" t="s">
        <v>6093</v>
      </c>
      <c r="N713" s="60">
        <v>36</v>
      </c>
      <c r="O713" s="58">
        <v>22</v>
      </c>
      <c r="P713" s="58">
        <v>111</v>
      </c>
      <c r="Q713" s="132">
        <v>109</v>
      </c>
      <c r="R713" s="60">
        <v>84</v>
      </c>
      <c r="S713" s="58">
        <v>50</v>
      </c>
      <c r="T713" s="58">
        <v>37</v>
      </c>
      <c r="U713" s="132">
        <v>13</v>
      </c>
      <c r="V713" s="58">
        <v>12</v>
      </c>
      <c r="W713" s="58">
        <v>54</v>
      </c>
      <c r="X713" s="58">
        <v>68</v>
      </c>
      <c r="Y713" s="132">
        <v>63</v>
      </c>
      <c r="Z713" s="61">
        <v>52</v>
      </c>
      <c r="AA713" s="59">
        <v>24</v>
      </c>
      <c r="AB713" s="59">
        <v>30</v>
      </c>
      <c r="AC713" s="132">
        <v>30</v>
      </c>
      <c r="AD713" s="61">
        <v>144</v>
      </c>
      <c r="AE713" s="59">
        <v>0</v>
      </c>
      <c r="AF713" s="59">
        <v>32</v>
      </c>
      <c r="AG713" s="132">
        <v>54</v>
      </c>
      <c r="AH713" s="61">
        <v>0</v>
      </c>
      <c r="AI713" s="132">
        <v>0</v>
      </c>
      <c r="AJ713" s="64">
        <f>IFERROR(VLOOKUP($B713,STOCK!$A:$H,3,0)," ")</f>
        <v>11</v>
      </c>
      <c r="AK713" s="65">
        <f>IFERROR(VLOOKUP($B713,STOCK!$A:$H,4,0)," ")</f>
        <v>56</v>
      </c>
      <c r="AL713" s="65">
        <f>IFERROR(VLOOKUP($B713,STOCK!$A:$H,5,0)," ")</f>
        <v>3</v>
      </c>
      <c r="AM713" s="65">
        <f>IFERROR(VLOOKUP($B713,STOCK!$A:$H,6,0)," ")</f>
        <v>26</v>
      </c>
      <c r="AN713" s="65">
        <f>IFERROR(VLOOKUP($B713,STOCK!$A:$H,7,0)," ")</f>
        <v>6</v>
      </c>
      <c r="AO713" s="65">
        <f>IFERROR(VLOOKUP($B713,STOCK!$A:$H,8,0)," ")</f>
        <v>60</v>
      </c>
      <c r="AP713" s="62">
        <f t="shared" si="143"/>
        <v>3.0275229357798166</v>
      </c>
      <c r="AQ713" s="50">
        <f t="shared" si="144"/>
        <v>129.23076923076923</v>
      </c>
      <c r="AR713" s="50">
        <f t="shared" si="145"/>
        <v>1.4285714285714284</v>
      </c>
      <c r="AS713" s="50">
        <f t="shared" si="146"/>
        <v>26</v>
      </c>
      <c r="AT713" s="50">
        <f t="shared" si="147"/>
        <v>3.333333333333333</v>
      </c>
      <c r="AU713" s="63" t="str">
        <f t="shared" si="154"/>
        <v>SV</v>
      </c>
      <c r="AV713" s="67">
        <v>6612.0666700000002</v>
      </c>
      <c r="AW713" s="133">
        <v>6264.0241400000004</v>
      </c>
      <c r="AX713" s="49">
        <v>7500</v>
      </c>
      <c r="AY713" s="51">
        <f t="shared" si="148"/>
        <v>0.13428983316648857</v>
      </c>
      <c r="AZ713" s="51">
        <f t="shared" si="149"/>
        <v>0.11839111066666665</v>
      </c>
      <c r="BA713" s="49">
        <v>7316.6666699999996</v>
      </c>
      <c r="BB713" s="52">
        <v>6</v>
      </c>
      <c r="BC713" s="51">
        <f t="shared" si="150"/>
        <v>0.10656274885988104</v>
      </c>
      <c r="BD713" s="51">
        <f t="shared" si="151"/>
        <v>9.6300683327425585E-2</v>
      </c>
      <c r="BE713" s="49">
        <v>7287.5</v>
      </c>
      <c r="BF713" s="52">
        <v>24</v>
      </c>
      <c r="BG713" s="51">
        <f t="shared" si="152"/>
        <v>0.10215162122677146</v>
      </c>
      <c r="BH713" s="51">
        <f t="shared" si="153"/>
        <v>9.2683818867924511E-2</v>
      </c>
      <c r="BI713" s="282">
        <f t="shared" si="155"/>
        <v>269</v>
      </c>
    </row>
    <row r="714" spans="1:61" hidden="1">
      <c r="A714" s="54" t="s">
        <v>150</v>
      </c>
      <c r="B714" s="55" t="s">
        <v>2376</v>
      </c>
      <c r="C714" s="55" t="s">
        <v>2377</v>
      </c>
      <c r="D714" s="44" t="s">
        <v>2378</v>
      </c>
      <c r="E714" s="56">
        <v>1</v>
      </c>
      <c r="F714" s="46" t="s">
        <v>5814</v>
      </c>
      <c r="G714" s="47" t="s">
        <v>5814</v>
      </c>
      <c r="H714" s="47" t="s">
        <v>6064</v>
      </c>
      <c r="I714" s="48" t="s">
        <v>6088</v>
      </c>
      <c r="J714" s="48" t="s">
        <v>6099</v>
      </c>
      <c r="K714" s="48" t="s">
        <v>6092</v>
      </c>
      <c r="L714" s="45">
        <v>81</v>
      </c>
      <c r="M714" s="47" t="s">
        <v>6093</v>
      </c>
      <c r="N714" s="60">
        <v>0</v>
      </c>
      <c r="O714" s="58">
        <v>0</v>
      </c>
      <c r="P714" s="58">
        <v>0</v>
      </c>
      <c r="Q714" s="132">
        <v>0</v>
      </c>
      <c r="R714" s="60">
        <v>0</v>
      </c>
      <c r="S714" s="58">
        <v>0</v>
      </c>
      <c r="T714" s="58">
        <v>0</v>
      </c>
      <c r="U714" s="132">
        <v>0</v>
      </c>
      <c r="V714" s="58">
        <v>1</v>
      </c>
      <c r="W714" s="58">
        <v>0</v>
      </c>
      <c r="X714" s="58">
        <v>0</v>
      </c>
      <c r="Y714" s="132">
        <v>0</v>
      </c>
      <c r="Z714" s="61">
        <v>1</v>
      </c>
      <c r="AA714" s="59">
        <v>0</v>
      </c>
      <c r="AB714" s="59">
        <v>0</v>
      </c>
      <c r="AC714" s="132">
        <v>0</v>
      </c>
      <c r="AD714" s="61">
        <v>0</v>
      </c>
      <c r="AE714" s="59">
        <v>0</v>
      </c>
      <c r="AF714" s="59">
        <v>0</v>
      </c>
      <c r="AG714" s="132">
        <v>0</v>
      </c>
      <c r="AH714" s="61">
        <v>0</v>
      </c>
      <c r="AI714" s="132">
        <v>0</v>
      </c>
      <c r="AJ714" s="64">
        <f>IFERROR(VLOOKUP($B714,STOCK!$A:$H,3,0)," ")</f>
        <v>0</v>
      </c>
      <c r="AK714" s="65">
        <f>IFERROR(VLOOKUP($B714,STOCK!$A:$H,4,0)," ")</f>
        <v>0</v>
      </c>
      <c r="AL714" s="65">
        <f>IFERROR(VLOOKUP($B714,STOCK!$A:$H,5,0)," ")</f>
        <v>0</v>
      </c>
      <c r="AM714" s="65">
        <f>IFERROR(VLOOKUP($B714,STOCK!$A:$H,6,0)," ")</f>
        <v>0</v>
      </c>
      <c r="AN714" s="65">
        <f>IFERROR(VLOOKUP($B714,STOCK!$A:$H,7,0)," ")</f>
        <v>0</v>
      </c>
      <c r="AO714" s="65">
        <f>IFERROR(VLOOKUP($B714,STOCK!$A:$H,8,0)," ")</f>
        <v>24</v>
      </c>
      <c r="AP714" s="62" t="str">
        <f t="shared" si="143"/>
        <v>Q</v>
      </c>
      <c r="AQ714" s="50" t="str">
        <f t="shared" si="144"/>
        <v>Q</v>
      </c>
      <c r="AR714" s="50" t="str">
        <f t="shared" si="145"/>
        <v>Q</v>
      </c>
      <c r="AS714" s="50" t="str">
        <f t="shared" si="146"/>
        <v>Q</v>
      </c>
      <c r="AT714" s="50" t="str">
        <f t="shared" si="147"/>
        <v>Q</v>
      </c>
      <c r="AU714" s="63" t="str">
        <f t="shared" si="154"/>
        <v>SV</v>
      </c>
      <c r="AV714" s="67">
        <v>7038.3333899999998</v>
      </c>
      <c r="AW714" s="133">
        <v>6457.5260200000002</v>
      </c>
      <c r="AX714" s="49">
        <v>7900</v>
      </c>
      <c r="AY714" s="51">
        <f t="shared" si="148"/>
        <v>0.12242480744436568</v>
      </c>
      <c r="AZ714" s="51">
        <f t="shared" si="149"/>
        <v>0.10907172278481016</v>
      </c>
      <c r="BA714" s="49">
        <v>7750</v>
      </c>
      <c r="BB714" s="52">
        <v>6</v>
      </c>
      <c r="BC714" s="51">
        <f t="shared" si="150"/>
        <v>0.10111294401187787</v>
      </c>
      <c r="BD714" s="51">
        <f t="shared" si="151"/>
        <v>9.1827949677419377E-2</v>
      </c>
      <c r="BE714" s="49">
        <v>7620.8333300000004</v>
      </c>
      <c r="BF714" s="52">
        <v>24</v>
      </c>
      <c r="BG714" s="51">
        <f t="shared" si="152"/>
        <v>8.2761061138082903E-2</v>
      </c>
      <c r="BH714" s="51">
        <f t="shared" si="153"/>
        <v>7.6435202657817544E-2</v>
      </c>
      <c r="BI714" s="282">
        <f t="shared" si="155"/>
        <v>0</v>
      </c>
    </row>
    <row r="715" spans="1:61" hidden="1">
      <c r="A715" s="54" t="s">
        <v>151</v>
      </c>
      <c r="B715" s="55" t="s">
        <v>2379</v>
      </c>
      <c r="C715" s="55" t="s">
        <v>2380</v>
      </c>
      <c r="D715" s="44" t="s">
        <v>2381</v>
      </c>
      <c r="E715" s="56">
        <v>24</v>
      </c>
      <c r="F715" s="46" t="s">
        <v>5814</v>
      </c>
      <c r="G715" s="47" t="s">
        <v>5814</v>
      </c>
      <c r="H715" s="47" t="s">
        <v>6064</v>
      </c>
      <c r="I715" s="48" t="s">
        <v>6088</v>
      </c>
      <c r="J715" s="48" t="s">
        <v>6099</v>
      </c>
      <c r="K715" s="48" t="s">
        <v>6089</v>
      </c>
      <c r="L715" s="45">
        <v>79</v>
      </c>
      <c r="M715" s="47" t="s">
        <v>6090</v>
      </c>
      <c r="N715" s="60">
        <v>0</v>
      </c>
      <c r="O715" s="58">
        <v>0</v>
      </c>
      <c r="P715" s="58">
        <v>0</v>
      </c>
      <c r="Q715" s="132">
        <v>0</v>
      </c>
      <c r="R715" s="60">
        <v>0</v>
      </c>
      <c r="S715" s="58">
        <v>0</v>
      </c>
      <c r="T715" s="58">
        <v>0</v>
      </c>
      <c r="U715" s="132">
        <v>0</v>
      </c>
      <c r="V715" s="58">
        <v>0</v>
      </c>
      <c r="W715" s="58">
        <v>0</v>
      </c>
      <c r="X715" s="58">
        <v>0</v>
      </c>
      <c r="Y715" s="132">
        <v>0</v>
      </c>
      <c r="Z715" s="61">
        <v>0</v>
      </c>
      <c r="AA715" s="59">
        <v>0</v>
      </c>
      <c r="AB715" s="59">
        <v>0</v>
      </c>
      <c r="AC715" s="132">
        <v>0</v>
      </c>
      <c r="AD715" s="61">
        <v>0</v>
      </c>
      <c r="AE715" s="59">
        <v>0</v>
      </c>
      <c r="AF715" s="59">
        <v>0</v>
      </c>
      <c r="AG715" s="132">
        <v>0</v>
      </c>
      <c r="AH715" s="61">
        <v>0</v>
      </c>
      <c r="AI715" s="132">
        <v>0</v>
      </c>
      <c r="AJ715" s="64">
        <f>IFERROR(VLOOKUP($B715,STOCK!$A:$H,3,0)," ")</f>
        <v>0</v>
      </c>
      <c r="AK715" s="65">
        <f>IFERROR(VLOOKUP($B715,STOCK!$A:$H,4,0)," ")</f>
        <v>0</v>
      </c>
      <c r="AL715" s="65">
        <f>IFERROR(VLOOKUP($B715,STOCK!$A:$H,5,0)," ")</f>
        <v>0</v>
      </c>
      <c r="AM715" s="65">
        <f>IFERROR(VLOOKUP($B715,STOCK!$A:$H,6,0)," ")</f>
        <v>0</v>
      </c>
      <c r="AN715" s="65">
        <f>IFERROR(VLOOKUP($B715,STOCK!$A:$H,7,0)," ")</f>
        <v>0</v>
      </c>
      <c r="AO715" s="65">
        <f>IFERROR(VLOOKUP($B715,STOCK!$A:$H,8,0)," ")</f>
        <v>0</v>
      </c>
      <c r="AP715" s="62" t="str">
        <f t="shared" si="143"/>
        <v>Q</v>
      </c>
      <c r="AQ715" s="50" t="str">
        <f t="shared" si="144"/>
        <v>Q</v>
      </c>
      <c r="AR715" s="50" t="str">
        <f t="shared" si="145"/>
        <v>Q</v>
      </c>
      <c r="AS715" s="50" t="str">
        <f t="shared" si="146"/>
        <v>Q</v>
      </c>
      <c r="AT715" s="50" t="str">
        <f t="shared" si="147"/>
        <v>Q</v>
      </c>
      <c r="AU715" s="63" t="str">
        <f t="shared" si="154"/>
        <v>Q</v>
      </c>
      <c r="AV715" s="67">
        <v>160703.99999499999</v>
      </c>
      <c r="AW715" s="133">
        <v>160672.88159999999</v>
      </c>
      <c r="AX715" s="49">
        <v>174900</v>
      </c>
      <c r="AY715" s="51">
        <f t="shared" si="148"/>
        <v>8.833632022502047E-2</v>
      </c>
      <c r="AZ715" s="51">
        <f t="shared" si="149"/>
        <v>8.1166380817610115E-2</v>
      </c>
      <c r="BA715" s="49">
        <v>0</v>
      </c>
      <c r="BB715" s="52">
        <v>0</v>
      </c>
      <c r="BC715" s="51">
        <f t="shared" si="150"/>
        <v>-1</v>
      </c>
      <c r="BD715" s="51">
        <f t="shared" si="151"/>
        <v>0</v>
      </c>
      <c r="BE715" s="49">
        <v>0</v>
      </c>
      <c r="BF715" s="52">
        <v>0</v>
      </c>
      <c r="BG715" s="51">
        <f t="shared" si="152"/>
        <v>-1</v>
      </c>
      <c r="BH715" s="51">
        <f t="shared" si="153"/>
        <v>0</v>
      </c>
      <c r="BI715" s="282">
        <f t="shared" si="155"/>
        <v>0</v>
      </c>
    </row>
    <row r="716" spans="1:61" hidden="1">
      <c r="A716" s="54" t="s">
        <v>151</v>
      </c>
      <c r="B716" s="55" t="s">
        <v>2382</v>
      </c>
      <c r="C716" s="55" t="s">
        <v>2383</v>
      </c>
      <c r="D716" s="44" t="s">
        <v>2384</v>
      </c>
      <c r="E716" s="56">
        <v>6</v>
      </c>
      <c r="F716" s="46" t="s">
        <v>5814</v>
      </c>
      <c r="G716" s="47" t="s">
        <v>5814</v>
      </c>
      <c r="H716" s="47" t="s">
        <v>6064</v>
      </c>
      <c r="I716" s="48" t="s">
        <v>6088</v>
      </c>
      <c r="J716" s="48" t="s">
        <v>6099</v>
      </c>
      <c r="K716" s="48" t="s">
        <v>6089</v>
      </c>
      <c r="L716" s="45">
        <v>79</v>
      </c>
      <c r="M716" s="47" t="s">
        <v>6090</v>
      </c>
      <c r="N716" s="60">
        <v>0</v>
      </c>
      <c r="O716" s="58">
        <v>0</v>
      </c>
      <c r="P716" s="58">
        <v>0</v>
      </c>
      <c r="Q716" s="132">
        <v>0</v>
      </c>
      <c r="R716" s="60">
        <v>0</v>
      </c>
      <c r="S716" s="58">
        <v>0</v>
      </c>
      <c r="T716" s="58">
        <v>0</v>
      </c>
      <c r="U716" s="132">
        <v>0</v>
      </c>
      <c r="V716" s="58">
        <v>0</v>
      </c>
      <c r="W716" s="58">
        <v>0</v>
      </c>
      <c r="X716" s="58">
        <v>0</v>
      </c>
      <c r="Y716" s="132">
        <v>0</v>
      </c>
      <c r="Z716" s="61">
        <v>0</v>
      </c>
      <c r="AA716" s="59">
        <v>0</v>
      </c>
      <c r="AB716" s="59">
        <v>0</v>
      </c>
      <c r="AC716" s="132">
        <v>0</v>
      </c>
      <c r="AD716" s="61">
        <v>0</v>
      </c>
      <c r="AE716" s="59">
        <v>0</v>
      </c>
      <c r="AF716" s="59">
        <v>0</v>
      </c>
      <c r="AG716" s="132">
        <v>0</v>
      </c>
      <c r="AH716" s="61">
        <v>0</v>
      </c>
      <c r="AI716" s="132">
        <v>0</v>
      </c>
      <c r="AJ716" s="64">
        <f>IFERROR(VLOOKUP($B716,STOCK!$A:$H,3,0)," ")</f>
        <v>0</v>
      </c>
      <c r="AK716" s="65">
        <f>IFERROR(VLOOKUP($B716,STOCK!$A:$H,4,0)," ")</f>
        <v>0</v>
      </c>
      <c r="AL716" s="65">
        <f>IFERROR(VLOOKUP($B716,STOCK!$A:$H,5,0)," ")</f>
        <v>0</v>
      </c>
      <c r="AM716" s="65">
        <f>IFERROR(VLOOKUP($B716,STOCK!$A:$H,6,0)," ")</f>
        <v>0</v>
      </c>
      <c r="AN716" s="65">
        <f>IFERROR(VLOOKUP($B716,STOCK!$A:$H,7,0)," ")</f>
        <v>0</v>
      </c>
      <c r="AO716" s="65">
        <f>IFERROR(VLOOKUP($B716,STOCK!$A:$H,8,0)," ")</f>
        <v>0</v>
      </c>
      <c r="AP716" s="62" t="str">
        <f t="shared" si="143"/>
        <v>Q</v>
      </c>
      <c r="AQ716" s="50" t="str">
        <f t="shared" si="144"/>
        <v>Q</v>
      </c>
      <c r="AR716" s="50" t="str">
        <f t="shared" si="145"/>
        <v>Q</v>
      </c>
      <c r="AS716" s="50" t="str">
        <f t="shared" si="146"/>
        <v>Q</v>
      </c>
      <c r="AT716" s="50" t="str">
        <f t="shared" si="147"/>
        <v>Q</v>
      </c>
      <c r="AU716" s="63" t="str">
        <f t="shared" si="154"/>
        <v>Q</v>
      </c>
      <c r="AV716" s="67">
        <v>40175.999995999999</v>
      </c>
      <c r="AW716" s="133">
        <v>40168.220399999998</v>
      </c>
      <c r="AX716" s="49">
        <v>46900</v>
      </c>
      <c r="AY716" s="51">
        <f t="shared" si="148"/>
        <v>0.1673636002755241</v>
      </c>
      <c r="AZ716" s="51">
        <f t="shared" si="149"/>
        <v>0.14336887002132198</v>
      </c>
      <c r="BA716" s="49">
        <v>0</v>
      </c>
      <c r="BB716" s="52">
        <v>0</v>
      </c>
      <c r="BC716" s="51">
        <f t="shared" si="150"/>
        <v>-1</v>
      </c>
      <c r="BD716" s="51">
        <f t="shared" si="151"/>
        <v>0</v>
      </c>
      <c r="BE716" s="49">
        <v>0</v>
      </c>
      <c r="BF716" s="52">
        <v>0</v>
      </c>
      <c r="BG716" s="51">
        <f t="shared" si="152"/>
        <v>-1</v>
      </c>
      <c r="BH716" s="51">
        <f t="shared" si="153"/>
        <v>0</v>
      </c>
      <c r="BI716" s="282">
        <f t="shared" si="155"/>
        <v>0</v>
      </c>
    </row>
    <row r="717" spans="1:61" hidden="1">
      <c r="A717" s="54" t="s">
        <v>150</v>
      </c>
      <c r="B717" s="55" t="s">
        <v>2385</v>
      </c>
      <c r="C717" s="55" t="s">
        <v>2386</v>
      </c>
      <c r="D717" s="44" t="s">
        <v>2387</v>
      </c>
      <c r="E717" s="56">
        <v>1</v>
      </c>
      <c r="F717" s="46" t="s">
        <v>5814</v>
      </c>
      <c r="G717" s="47" t="s">
        <v>5814</v>
      </c>
      <c r="H717" s="47" t="s">
        <v>6064</v>
      </c>
      <c r="I717" s="48" t="s">
        <v>6088</v>
      </c>
      <c r="J717" s="48" t="s">
        <v>6099</v>
      </c>
      <c r="K717" s="48" t="s">
        <v>6089</v>
      </c>
      <c r="L717" s="45">
        <v>79</v>
      </c>
      <c r="M717" s="47" t="s">
        <v>6090</v>
      </c>
      <c r="N717" s="60">
        <v>226</v>
      </c>
      <c r="O717" s="58">
        <v>509</v>
      </c>
      <c r="P717" s="58">
        <v>339</v>
      </c>
      <c r="Q717" s="132">
        <v>662</v>
      </c>
      <c r="R717" s="60">
        <v>288</v>
      </c>
      <c r="S717" s="58">
        <v>248</v>
      </c>
      <c r="T717" s="58">
        <v>332</v>
      </c>
      <c r="U717" s="132">
        <v>445</v>
      </c>
      <c r="V717" s="58">
        <v>78</v>
      </c>
      <c r="W717" s="58">
        <v>164</v>
      </c>
      <c r="X717" s="58">
        <v>192</v>
      </c>
      <c r="Y717" s="132">
        <v>180</v>
      </c>
      <c r="Z717" s="61">
        <v>216</v>
      </c>
      <c r="AA717" s="59">
        <v>246</v>
      </c>
      <c r="AB717" s="59">
        <v>258</v>
      </c>
      <c r="AC717" s="132">
        <v>255</v>
      </c>
      <c r="AD717" s="61">
        <v>78</v>
      </c>
      <c r="AE717" s="59">
        <v>120</v>
      </c>
      <c r="AF717" s="59">
        <v>145</v>
      </c>
      <c r="AG717" s="132">
        <v>105</v>
      </c>
      <c r="AH717" s="61">
        <v>6</v>
      </c>
      <c r="AI717" s="132">
        <v>6</v>
      </c>
      <c r="AJ717" s="64">
        <f>IFERROR(VLOOKUP($B717,STOCK!$A:$H,3,0)," ")</f>
        <v>363</v>
      </c>
      <c r="AK717" s="65">
        <f>IFERROR(VLOOKUP($B717,STOCK!$A:$H,4,0)," ")</f>
        <v>5</v>
      </c>
      <c r="AL717" s="65">
        <f>IFERROR(VLOOKUP($B717,STOCK!$A:$H,5,0)," ")</f>
        <v>676</v>
      </c>
      <c r="AM717" s="65">
        <f>IFERROR(VLOOKUP($B717,STOCK!$A:$H,6,0)," ")</f>
        <v>555</v>
      </c>
      <c r="AN717" s="65">
        <f>IFERROR(VLOOKUP($B717,STOCK!$A:$H,7,0)," ")</f>
        <v>513</v>
      </c>
      <c r="AO717" s="65">
        <f>IFERROR(VLOOKUP($B717,STOCK!$A:$H,8,0)," ")</f>
        <v>654</v>
      </c>
      <c r="AP717" s="62">
        <f t="shared" si="143"/>
        <v>16.450151057401815</v>
      </c>
      <c r="AQ717" s="50">
        <f t="shared" si="144"/>
        <v>0.33707865168539325</v>
      </c>
      <c r="AR717" s="50">
        <f t="shared" si="145"/>
        <v>112.66666666666667</v>
      </c>
      <c r="AS717" s="50">
        <f t="shared" si="146"/>
        <v>65.294117647058812</v>
      </c>
      <c r="AT717" s="50">
        <f t="shared" si="147"/>
        <v>146.57142857142858</v>
      </c>
      <c r="AU717" s="63">
        <f t="shared" si="154"/>
        <v>3270</v>
      </c>
      <c r="AV717" s="67">
        <v>6696</v>
      </c>
      <c r="AW717" s="133">
        <v>6694.7034000000003</v>
      </c>
      <c r="AX717" s="49">
        <v>7900</v>
      </c>
      <c r="AY717" s="51">
        <f t="shared" si="148"/>
        <v>0.17980884109916362</v>
      </c>
      <c r="AZ717" s="51">
        <f t="shared" si="149"/>
        <v>0.15240506329113923</v>
      </c>
      <c r="BA717" s="49">
        <v>7816.6666699999996</v>
      </c>
      <c r="BB717" s="52">
        <v>6</v>
      </c>
      <c r="BC717" s="51">
        <f t="shared" si="150"/>
        <v>0.16736360065710865</v>
      </c>
      <c r="BD717" s="51">
        <f t="shared" si="151"/>
        <v>0.14336887030133519</v>
      </c>
      <c r="BE717" s="49">
        <v>7287.5</v>
      </c>
      <c r="BF717" s="52">
        <v>24</v>
      </c>
      <c r="BG717" s="51">
        <f t="shared" si="152"/>
        <v>8.833632019115889E-2</v>
      </c>
      <c r="BH717" s="51">
        <f t="shared" si="153"/>
        <v>8.1166380789022302E-2</v>
      </c>
      <c r="BI717" s="282">
        <f t="shared" si="155"/>
        <v>1653</v>
      </c>
    </row>
    <row r="718" spans="1:61" hidden="1">
      <c r="A718" s="54" t="s">
        <v>151</v>
      </c>
      <c r="B718" s="55" t="s">
        <v>2388</v>
      </c>
      <c r="C718" s="55" t="s">
        <v>2389</v>
      </c>
      <c r="D718" s="44" t="s">
        <v>2390</v>
      </c>
      <c r="E718" s="56">
        <v>24</v>
      </c>
      <c r="F718" s="46" t="s">
        <v>5814</v>
      </c>
      <c r="G718" s="47" t="s">
        <v>5814</v>
      </c>
      <c r="H718" s="47" t="s">
        <v>6064</v>
      </c>
      <c r="I718" s="48" t="s">
        <v>6088</v>
      </c>
      <c r="J718" s="48" t="s">
        <v>6099</v>
      </c>
      <c r="K718" s="48" t="s">
        <v>6095</v>
      </c>
      <c r="L718" s="45">
        <v>60</v>
      </c>
      <c r="M718" s="47" t="s">
        <v>5998</v>
      </c>
      <c r="N718" s="60">
        <v>0</v>
      </c>
      <c r="O718" s="58">
        <v>0</v>
      </c>
      <c r="P718" s="58">
        <v>0</v>
      </c>
      <c r="Q718" s="132">
        <v>0</v>
      </c>
      <c r="R718" s="60">
        <v>0</v>
      </c>
      <c r="S718" s="58">
        <v>0</v>
      </c>
      <c r="T718" s="58">
        <v>0</v>
      </c>
      <c r="U718" s="132">
        <v>0</v>
      </c>
      <c r="V718" s="58">
        <v>0</v>
      </c>
      <c r="W718" s="58">
        <v>0</v>
      </c>
      <c r="X718" s="58">
        <v>0</v>
      </c>
      <c r="Y718" s="132">
        <v>0</v>
      </c>
      <c r="Z718" s="61">
        <v>0</v>
      </c>
      <c r="AA718" s="59">
        <v>0</v>
      </c>
      <c r="AB718" s="59">
        <v>0</v>
      </c>
      <c r="AC718" s="132">
        <v>0</v>
      </c>
      <c r="AD718" s="61">
        <v>0</v>
      </c>
      <c r="AE718" s="59">
        <v>0</v>
      </c>
      <c r="AF718" s="59">
        <v>0</v>
      </c>
      <c r="AG718" s="132">
        <v>0</v>
      </c>
      <c r="AH718" s="61">
        <v>0</v>
      </c>
      <c r="AI718" s="132">
        <v>0</v>
      </c>
      <c r="AJ718" s="64">
        <f>IFERROR(VLOOKUP($B718,STOCK!$A:$H,3,0)," ")</f>
        <v>0</v>
      </c>
      <c r="AK718" s="65">
        <f>IFERROR(VLOOKUP($B718,STOCK!$A:$H,4,0)," ")</f>
        <v>0</v>
      </c>
      <c r="AL718" s="65">
        <f>IFERROR(VLOOKUP($B718,STOCK!$A:$H,5,0)," ")</f>
        <v>0</v>
      </c>
      <c r="AM718" s="65">
        <f>IFERROR(VLOOKUP($B718,STOCK!$A:$H,6,0)," ")</f>
        <v>0</v>
      </c>
      <c r="AN718" s="65">
        <f>IFERROR(VLOOKUP($B718,STOCK!$A:$H,7,0)," ")</f>
        <v>0</v>
      </c>
      <c r="AO718" s="65">
        <f>IFERROR(VLOOKUP($B718,STOCK!$A:$H,8,0)," ")</f>
        <v>0</v>
      </c>
      <c r="AP718" s="62" t="str">
        <f t="shared" si="143"/>
        <v>Q</v>
      </c>
      <c r="AQ718" s="50" t="str">
        <f t="shared" si="144"/>
        <v>Q</v>
      </c>
      <c r="AR718" s="50" t="str">
        <f t="shared" si="145"/>
        <v>Q</v>
      </c>
      <c r="AS718" s="50" t="str">
        <f t="shared" si="146"/>
        <v>Q</v>
      </c>
      <c r="AT718" s="50" t="str">
        <f t="shared" si="147"/>
        <v>Q</v>
      </c>
      <c r="AU718" s="63" t="str">
        <f t="shared" si="154"/>
        <v>Q</v>
      </c>
      <c r="AV718" s="67">
        <v>166463.99999899999</v>
      </c>
      <c r="AW718" s="133">
        <v>166393.04352000001</v>
      </c>
      <c r="AX718" s="49">
        <v>177900</v>
      </c>
      <c r="AY718" s="51">
        <f t="shared" si="148"/>
        <v>6.8699538645405012E-2</v>
      </c>
      <c r="AZ718" s="51">
        <f t="shared" si="149"/>
        <v>6.428330523327716E-2</v>
      </c>
      <c r="BA718" s="49">
        <v>0</v>
      </c>
      <c r="BB718" s="52">
        <v>0</v>
      </c>
      <c r="BC718" s="51">
        <f t="shared" si="150"/>
        <v>-1</v>
      </c>
      <c r="BD718" s="51">
        <f t="shared" si="151"/>
        <v>0</v>
      </c>
      <c r="BE718" s="49">
        <v>0</v>
      </c>
      <c r="BF718" s="52">
        <v>0</v>
      </c>
      <c r="BG718" s="51">
        <f t="shared" si="152"/>
        <v>-1</v>
      </c>
      <c r="BH718" s="51">
        <f t="shared" si="153"/>
        <v>0</v>
      </c>
      <c r="BI718" s="282">
        <f t="shared" si="155"/>
        <v>0</v>
      </c>
    </row>
    <row r="719" spans="1:61" hidden="1">
      <c r="A719" s="54" t="s">
        <v>151</v>
      </c>
      <c r="B719" s="55" t="s">
        <v>2391</v>
      </c>
      <c r="C719" s="55" t="s">
        <v>2392</v>
      </c>
      <c r="D719" s="44" t="s">
        <v>2393</v>
      </c>
      <c r="E719" s="56">
        <v>6</v>
      </c>
      <c r="F719" s="46" t="s">
        <v>5814</v>
      </c>
      <c r="G719" s="47" t="s">
        <v>5814</v>
      </c>
      <c r="H719" s="47" t="s">
        <v>6064</v>
      </c>
      <c r="I719" s="48" t="s">
        <v>6088</v>
      </c>
      <c r="J719" s="48" t="s">
        <v>6099</v>
      </c>
      <c r="K719" s="48" t="s">
        <v>6095</v>
      </c>
      <c r="L719" s="45">
        <v>60</v>
      </c>
      <c r="M719" s="47" t="s">
        <v>5998</v>
      </c>
      <c r="N719" s="60">
        <v>0</v>
      </c>
      <c r="O719" s="58">
        <v>0</v>
      </c>
      <c r="P719" s="58">
        <v>0</v>
      </c>
      <c r="Q719" s="132">
        <v>0</v>
      </c>
      <c r="R719" s="60">
        <v>0</v>
      </c>
      <c r="S719" s="58">
        <v>0</v>
      </c>
      <c r="T719" s="58">
        <v>0</v>
      </c>
      <c r="U719" s="132">
        <v>0</v>
      </c>
      <c r="V719" s="58">
        <v>0</v>
      </c>
      <c r="W719" s="58">
        <v>0</v>
      </c>
      <c r="X719" s="58">
        <v>0</v>
      </c>
      <c r="Y719" s="132">
        <v>0</v>
      </c>
      <c r="Z719" s="61">
        <v>0</v>
      </c>
      <c r="AA719" s="59">
        <v>0</v>
      </c>
      <c r="AB719" s="59">
        <v>0</v>
      </c>
      <c r="AC719" s="132">
        <v>0</v>
      </c>
      <c r="AD719" s="61">
        <v>0</v>
      </c>
      <c r="AE719" s="59">
        <v>0</v>
      </c>
      <c r="AF719" s="59">
        <v>0</v>
      </c>
      <c r="AG719" s="132">
        <v>0</v>
      </c>
      <c r="AH719" s="61">
        <v>0</v>
      </c>
      <c r="AI719" s="132">
        <v>0</v>
      </c>
      <c r="AJ719" s="64">
        <f>IFERROR(VLOOKUP($B719,STOCK!$A:$H,3,0)," ")</f>
        <v>0</v>
      </c>
      <c r="AK719" s="65">
        <f>IFERROR(VLOOKUP($B719,STOCK!$A:$H,4,0)," ")</f>
        <v>0</v>
      </c>
      <c r="AL719" s="65">
        <f>IFERROR(VLOOKUP($B719,STOCK!$A:$H,5,0)," ")</f>
        <v>0</v>
      </c>
      <c r="AM719" s="65">
        <f>IFERROR(VLOOKUP($B719,STOCK!$A:$H,6,0)," ")</f>
        <v>0</v>
      </c>
      <c r="AN719" s="65">
        <f>IFERROR(VLOOKUP($B719,STOCK!$A:$H,7,0)," ")</f>
        <v>0</v>
      </c>
      <c r="AO719" s="65">
        <f>IFERROR(VLOOKUP($B719,STOCK!$A:$H,8,0)," ")</f>
        <v>0</v>
      </c>
      <c r="AP719" s="62" t="str">
        <f t="shared" si="143"/>
        <v>Q</v>
      </c>
      <c r="AQ719" s="50" t="str">
        <f t="shared" si="144"/>
        <v>Q</v>
      </c>
      <c r="AR719" s="50" t="str">
        <f t="shared" si="145"/>
        <v>Q</v>
      </c>
      <c r="AS719" s="50" t="str">
        <f t="shared" si="146"/>
        <v>Q</v>
      </c>
      <c r="AT719" s="50" t="str">
        <f t="shared" si="147"/>
        <v>Q</v>
      </c>
      <c r="AU719" s="63" t="str">
        <f t="shared" si="154"/>
        <v>Q</v>
      </c>
      <c r="AV719" s="67">
        <v>41615.999996999999</v>
      </c>
      <c r="AW719" s="133">
        <v>41598.260880000002</v>
      </c>
      <c r="AX719" s="49">
        <v>46900</v>
      </c>
      <c r="AY719" s="51">
        <f t="shared" si="148"/>
        <v>0.1269703960827786</v>
      </c>
      <c r="AZ719" s="51">
        <f t="shared" si="149"/>
        <v>0.11266524526652454</v>
      </c>
      <c r="BA719" s="49">
        <v>44475</v>
      </c>
      <c r="BB719" s="52">
        <v>4</v>
      </c>
      <c r="BC719" s="51">
        <f t="shared" si="150"/>
        <v>6.8699538716025188E-2</v>
      </c>
      <c r="BD719" s="51">
        <f t="shared" si="151"/>
        <v>6.428330529510963E-2</v>
      </c>
      <c r="BE719" s="49">
        <v>0</v>
      </c>
      <c r="BF719" s="52">
        <v>0</v>
      </c>
      <c r="BG719" s="51">
        <f t="shared" si="152"/>
        <v>-1</v>
      </c>
      <c r="BH719" s="51">
        <f t="shared" si="153"/>
        <v>0</v>
      </c>
      <c r="BI719" s="282">
        <f t="shared" si="155"/>
        <v>0</v>
      </c>
    </row>
    <row r="720" spans="1:61" hidden="1">
      <c r="A720" s="54" t="s">
        <v>150</v>
      </c>
      <c r="B720" s="55" t="s">
        <v>2394</v>
      </c>
      <c r="C720" s="55" t="s">
        <v>2395</v>
      </c>
      <c r="D720" s="44" t="s">
        <v>2396</v>
      </c>
      <c r="E720" s="56">
        <v>1</v>
      </c>
      <c r="F720" s="46" t="s">
        <v>5814</v>
      </c>
      <c r="G720" s="47" t="s">
        <v>5814</v>
      </c>
      <c r="H720" s="47" t="s">
        <v>6064</v>
      </c>
      <c r="I720" s="48" t="s">
        <v>6088</v>
      </c>
      <c r="J720" s="48" t="s">
        <v>6099</v>
      </c>
      <c r="K720" s="48" t="s">
        <v>6095</v>
      </c>
      <c r="L720" s="45">
        <v>60</v>
      </c>
      <c r="M720" s="47" t="s">
        <v>5998</v>
      </c>
      <c r="N720" s="60">
        <v>468</v>
      </c>
      <c r="O720" s="58">
        <v>192</v>
      </c>
      <c r="P720" s="58">
        <v>8823</v>
      </c>
      <c r="Q720" s="132">
        <v>8944</v>
      </c>
      <c r="R720" s="60">
        <v>1118</v>
      </c>
      <c r="S720" s="58">
        <v>985</v>
      </c>
      <c r="T720" s="58">
        <v>904</v>
      </c>
      <c r="U720" s="132">
        <v>1309</v>
      </c>
      <c r="V720" s="58">
        <v>340</v>
      </c>
      <c r="W720" s="58">
        <v>174</v>
      </c>
      <c r="X720" s="58">
        <v>201</v>
      </c>
      <c r="Y720" s="132">
        <v>166</v>
      </c>
      <c r="Z720" s="61">
        <v>312</v>
      </c>
      <c r="AA720" s="59">
        <v>299</v>
      </c>
      <c r="AB720" s="59">
        <v>423</v>
      </c>
      <c r="AC720" s="132">
        <v>480</v>
      </c>
      <c r="AD720" s="61">
        <v>476</v>
      </c>
      <c r="AE720" s="59">
        <v>238</v>
      </c>
      <c r="AF720" s="59">
        <v>240</v>
      </c>
      <c r="AG720" s="132">
        <v>345</v>
      </c>
      <c r="AH720" s="61">
        <v>6</v>
      </c>
      <c r="AI720" s="132">
        <v>30</v>
      </c>
      <c r="AJ720" s="64">
        <f>IFERROR(VLOOKUP($B720,STOCK!$A:$H,3,0)," ")</f>
        <v>642</v>
      </c>
      <c r="AK720" s="65">
        <f>IFERROR(VLOOKUP($B720,STOCK!$A:$H,4,0)," ")</f>
        <v>689</v>
      </c>
      <c r="AL720" s="65">
        <f>IFERROR(VLOOKUP($B720,STOCK!$A:$H,5,0)," ")</f>
        <v>13</v>
      </c>
      <c r="AM720" s="65">
        <f>IFERROR(VLOOKUP($B720,STOCK!$A:$H,6,0)," ")</f>
        <v>348</v>
      </c>
      <c r="AN720" s="65">
        <f>IFERROR(VLOOKUP($B720,STOCK!$A:$H,7,0)," ")</f>
        <v>285</v>
      </c>
      <c r="AO720" s="65">
        <f>IFERROR(VLOOKUP($B720,STOCK!$A:$H,8,0)," ")</f>
        <v>450</v>
      </c>
      <c r="AP720" s="62">
        <f t="shared" si="143"/>
        <v>2.1533989266547406</v>
      </c>
      <c r="AQ720" s="50">
        <f t="shared" si="144"/>
        <v>15.790679908326965</v>
      </c>
      <c r="AR720" s="50">
        <f t="shared" si="145"/>
        <v>2.3493975903614457</v>
      </c>
      <c r="AS720" s="50">
        <f t="shared" si="146"/>
        <v>21.75</v>
      </c>
      <c r="AT720" s="50">
        <f t="shared" si="147"/>
        <v>24.782608695652176</v>
      </c>
      <c r="AU720" s="63">
        <f t="shared" si="154"/>
        <v>450</v>
      </c>
      <c r="AV720" s="67">
        <v>6936</v>
      </c>
      <c r="AW720" s="133">
        <v>6933.0434800000003</v>
      </c>
      <c r="AX720" s="49">
        <v>7900</v>
      </c>
      <c r="AY720" s="51">
        <f t="shared" si="148"/>
        <v>0.13898500576701278</v>
      </c>
      <c r="AZ720" s="51">
        <f t="shared" si="149"/>
        <v>0.1220253164556962</v>
      </c>
      <c r="BA720" s="49">
        <v>7816.6666699999996</v>
      </c>
      <c r="BB720" s="52">
        <v>6</v>
      </c>
      <c r="BC720" s="51">
        <f t="shared" si="150"/>
        <v>0.12697039648212227</v>
      </c>
      <c r="BD720" s="51">
        <f t="shared" si="151"/>
        <v>0.11266524558095295</v>
      </c>
      <c r="BE720" s="49">
        <v>7412.5</v>
      </c>
      <c r="BF720" s="52">
        <v>24</v>
      </c>
      <c r="BG720" s="51">
        <f t="shared" si="152"/>
        <v>6.8699538638985036E-2</v>
      </c>
      <c r="BH720" s="51">
        <f t="shared" si="153"/>
        <v>6.428330522765599E-2</v>
      </c>
      <c r="BI720" s="282">
        <f t="shared" si="155"/>
        <v>11274</v>
      </c>
    </row>
    <row r="721" spans="1:61" hidden="1">
      <c r="A721" s="54" t="s">
        <v>150</v>
      </c>
      <c r="B721" s="55" t="s">
        <v>2397</v>
      </c>
      <c r="C721" s="55" t="s">
        <v>2398</v>
      </c>
      <c r="D721" s="44" t="s">
        <v>2399</v>
      </c>
      <c r="E721" s="56">
        <v>24</v>
      </c>
      <c r="F721" s="46" t="s">
        <v>5814</v>
      </c>
      <c r="G721" s="47" t="s">
        <v>5814</v>
      </c>
      <c r="H721" s="47" t="s">
        <v>6064</v>
      </c>
      <c r="I721" s="48" t="s">
        <v>6088</v>
      </c>
      <c r="J721" s="48" t="s">
        <v>6099</v>
      </c>
      <c r="K721" s="48" t="s">
        <v>6096</v>
      </c>
      <c r="L721" s="45">
        <v>81</v>
      </c>
      <c r="M721" s="47" t="s">
        <v>6093</v>
      </c>
      <c r="N721" s="60">
        <v>90</v>
      </c>
      <c r="O721" s="58">
        <v>17</v>
      </c>
      <c r="P721" s="58">
        <v>60</v>
      </c>
      <c r="Q721" s="132">
        <v>30</v>
      </c>
      <c r="R721" s="60">
        <v>12</v>
      </c>
      <c r="S721" s="58">
        <v>12</v>
      </c>
      <c r="T721" s="58">
        <v>30</v>
      </c>
      <c r="U721" s="132">
        <v>24</v>
      </c>
      <c r="V721" s="58">
        <v>31</v>
      </c>
      <c r="W721" s="58">
        <v>18</v>
      </c>
      <c r="X721" s="58">
        <v>0</v>
      </c>
      <c r="Y721" s="132">
        <v>0</v>
      </c>
      <c r="Z721" s="61">
        <v>30</v>
      </c>
      <c r="AA721" s="59">
        <v>0</v>
      </c>
      <c r="AB721" s="59">
        <v>12</v>
      </c>
      <c r="AC721" s="132">
        <v>6</v>
      </c>
      <c r="AD721" s="61">
        <v>90</v>
      </c>
      <c r="AE721" s="59">
        <v>18</v>
      </c>
      <c r="AF721" s="59">
        <v>2</v>
      </c>
      <c r="AG721" s="132">
        <v>2</v>
      </c>
      <c r="AH721" s="61">
        <v>6</v>
      </c>
      <c r="AI721" s="132">
        <v>6</v>
      </c>
      <c r="AJ721" s="64">
        <f>IFERROR(VLOOKUP($B721,STOCK!$A:$H,3,0)," ")</f>
        <v>1</v>
      </c>
      <c r="AK721" s="65">
        <f>IFERROR(VLOOKUP($B721,STOCK!$A:$H,4,0)," ")</f>
        <v>252</v>
      </c>
      <c r="AL721" s="65">
        <f>IFERROR(VLOOKUP($B721,STOCK!$A:$H,5,0)," ")</f>
        <v>0</v>
      </c>
      <c r="AM721" s="65">
        <f>IFERROR(VLOOKUP($B721,STOCK!$A:$H,6,0)," ")</f>
        <v>36</v>
      </c>
      <c r="AN721" s="65">
        <f>IFERROR(VLOOKUP($B721,STOCK!$A:$H,7,0)," ")</f>
        <v>3</v>
      </c>
      <c r="AO721" s="65">
        <f>IFERROR(VLOOKUP($B721,STOCK!$A:$H,8,0)," ")</f>
        <v>42</v>
      </c>
      <c r="AP721" s="62">
        <f t="shared" si="143"/>
        <v>1</v>
      </c>
      <c r="AQ721" s="50">
        <f t="shared" si="144"/>
        <v>315</v>
      </c>
      <c r="AR721" s="50" t="str">
        <f t="shared" si="145"/>
        <v>Q</v>
      </c>
      <c r="AS721" s="50">
        <f t="shared" si="146"/>
        <v>180</v>
      </c>
      <c r="AT721" s="50">
        <f t="shared" si="147"/>
        <v>45</v>
      </c>
      <c r="AU721" s="63">
        <f t="shared" si="154"/>
        <v>210</v>
      </c>
      <c r="AV721" s="67">
        <v>7127.2500200000004</v>
      </c>
      <c r="AW721" s="133">
        <v>7126.1275800000003</v>
      </c>
      <c r="AX721" s="49">
        <v>8250</v>
      </c>
      <c r="AY721" s="51">
        <f t="shared" si="148"/>
        <v>0.15752919805667198</v>
      </c>
      <c r="AZ721" s="51">
        <f t="shared" si="149"/>
        <v>0.13609090666666662</v>
      </c>
      <c r="BA721" s="49">
        <v>7900</v>
      </c>
      <c r="BB721" s="52">
        <v>6</v>
      </c>
      <c r="BC721" s="51">
        <f t="shared" si="150"/>
        <v>0.10842189874517683</v>
      </c>
      <c r="BD721" s="51">
        <f t="shared" si="151"/>
        <v>9.7816453164556907E-2</v>
      </c>
      <c r="BE721" s="49">
        <v>0</v>
      </c>
      <c r="BF721" s="52">
        <v>0</v>
      </c>
      <c r="BG721" s="51">
        <f t="shared" si="152"/>
        <v>-1</v>
      </c>
      <c r="BH721" s="51">
        <f t="shared" si="153"/>
        <v>0</v>
      </c>
      <c r="BI721" s="282">
        <f t="shared" si="155"/>
        <v>68</v>
      </c>
    </row>
    <row r="722" spans="1:61" hidden="1">
      <c r="A722" s="54" t="s">
        <v>151</v>
      </c>
      <c r="B722" s="55" t="s">
        <v>2400</v>
      </c>
      <c r="C722" s="55" t="s">
        <v>2401</v>
      </c>
      <c r="D722" s="44" t="s">
        <v>2402</v>
      </c>
      <c r="E722" s="56">
        <v>6</v>
      </c>
      <c r="F722" s="46" t="s">
        <v>5814</v>
      </c>
      <c r="G722" s="47" t="s">
        <v>5814</v>
      </c>
      <c r="H722" s="47" t="s">
        <v>6064</v>
      </c>
      <c r="I722" s="48" t="s">
        <v>6088</v>
      </c>
      <c r="J722" s="48" t="s">
        <v>6099</v>
      </c>
      <c r="K722" s="48" t="s">
        <v>6100</v>
      </c>
      <c r="L722" s="45">
        <v>428</v>
      </c>
      <c r="M722" s="47" t="s">
        <v>5850</v>
      </c>
      <c r="N722" s="60">
        <v>0</v>
      </c>
      <c r="O722" s="58">
        <v>0</v>
      </c>
      <c r="P722" s="58">
        <v>0</v>
      </c>
      <c r="Q722" s="132">
        <v>0</v>
      </c>
      <c r="R722" s="60">
        <v>0</v>
      </c>
      <c r="S722" s="58">
        <v>0</v>
      </c>
      <c r="T722" s="58">
        <v>0</v>
      </c>
      <c r="U722" s="132">
        <v>0</v>
      </c>
      <c r="V722" s="58">
        <v>0</v>
      </c>
      <c r="W722" s="58">
        <v>0</v>
      </c>
      <c r="X722" s="58">
        <v>0</v>
      </c>
      <c r="Y722" s="132">
        <v>0</v>
      </c>
      <c r="Z722" s="61">
        <v>0</v>
      </c>
      <c r="AA722" s="59">
        <v>0</v>
      </c>
      <c r="AB722" s="59">
        <v>0</v>
      </c>
      <c r="AC722" s="132">
        <v>0</v>
      </c>
      <c r="AD722" s="61">
        <v>0</v>
      </c>
      <c r="AE722" s="59">
        <v>0</v>
      </c>
      <c r="AF722" s="59">
        <v>0</v>
      </c>
      <c r="AG722" s="132">
        <v>0</v>
      </c>
      <c r="AH722" s="61">
        <v>0</v>
      </c>
      <c r="AI722" s="132">
        <v>0</v>
      </c>
      <c r="AJ722" s="64">
        <f>IFERROR(VLOOKUP($B722,STOCK!$A:$H,3,0)," ")</f>
        <v>0</v>
      </c>
      <c r="AK722" s="65">
        <f>IFERROR(VLOOKUP($B722,STOCK!$A:$H,4,0)," ")</f>
        <v>0</v>
      </c>
      <c r="AL722" s="65">
        <f>IFERROR(VLOOKUP($B722,STOCK!$A:$H,5,0)," ")</f>
        <v>0</v>
      </c>
      <c r="AM722" s="65">
        <f>IFERROR(VLOOKUP($B722,STOCK!$A:$H,6,0)," ")</f>
        <v>0</v>
      </c>
      <c r="AN722" s="65">
        <f>IFERROR(VLOOKUP($B722,STOCK!$A:$H,7,0)," ")</f>
        <v>0</v>
      </c>
      <c r="AO722" s="65">
        <f>IFERROR(VLOOKUP($B722,STOCK!$A:$H,8,0)," ")</f>
        <v>0</v>
      </c>
      <c r="AP722" s="62" t="str">
        <f t="shared" si="143"/>
        <v>Q</v>
      </c>
      <c r="AQ722" s="50" t="str">
        <f t="shared" si="144"/>
        <v>Q</v>
      </c>
      <c r="AR722" s="50" t="str">
        <f t="shared" si="145"/>
        <v>Q</v>
      </c>
      <c r="AS722" s="50" t="str">
        <f t="shared" si="146"/>
        <v>Q</v>
      </c>
      <c r="AT722" s="50" t="str">
        <f t="shared" si="147"/>
        <v>Q</v>
      </c>
      <c r="AU722" s="63" t="str">
        <f t="shared" si="154"/>
        <v>Q</v>
      </c>
      <c r="AV722" s="67">
        <v>36000.000003000001</v>
      </c>
      <c r="AW722" s="133">
        <v>35590.16274</v>
      </c>
      <c r="AX722" s="49">
        <v>39500</v>
      </c>
      <c r="AY722" s="51">
        <f t="shared" si="148"/>
        <v>9.7222222130787017E-2</v>
      </c>
      <c r="AZ722" s="51">
        <f t="shared" si="149"/>
        <v>8.8607594860759462E-2</v>
      </c>
      <c r="BA722" s="49">
        <v>0</v>
      </c>
      <c r="BB722" s="52">
        <v>0</v>
      </c>
      <c r="BC722" s="51">
        <f t="shared" si="150"/>
        <v>-1</v>
      </c>
      <c r="BD722" s="51">
        <f t="shared" si="151"/>
        <v>0</v>
      </c>
      <c r="BE722" s="49">
        <v>0</v>
      </c>
      <c r="BF722" s="52">
        <v>0</v>
      </c>
      <c r="BG722" s="51">
        <f t="shared" si="152"/>
        <v>-1</v>
      </c>
      <c r="BH722" s="51">
        <f t="shared" si="153"/>
        <v>0</v>
      </c>
      <c r="BI722" s="282">
        <f t="shared" si="155"/>
        <v>0</v>
      </c>
    </row>
    <row r="723" spans="1:61" hidden="1">
      <c r="A723" s="54" t="s">
        <v>151</v>
      </c>
      <c r="B723" s="55" t="s">
        <v>2403</v>
      </c>
      <c r="C723" s="55" t="s">
        <v>2404</v>
      </c>
      <c r="D723" s="44" t="s">
        <v>2405</v>
      </c>
      <c r="E723" s="56">
        <v>6</v>
      </c>
      <c r="F723" s="46" t="s">
        <v>5814</v>
      </c>
      <c r="G723" s="47" t="s">
        <v>5814</v>
      </c>
      <c r="H723" s="47" t="s">
        <v>6064</v>
      </c>
      <c r="I723" s="48" t="s">
        <v>6088</v>
      </c>
      <c r="J723" s="48" t="s">
        <v>6099</v>
      </c>
      <c r="K723" s="48" t="s">
        <v>6100</v>
      </c>
      <c r="L723" s="45">
        <v>428</v>
      </c>
      <c r="M723" s="47" t="s">
        <v>5850</v>
      </c>
      <c r="N723" s="60">
        <v>0</v>
      </c>
      <c r="O723" s="58">
        <v>0</v>
      </c>
      <c r="P723" s="58">
        <v>0</v>
      </c>
      <c r="Q723" s="132">
        <v>0</v>
      </c>
      <c r="R723" s="60">
        <v>0</v>
      </c>
      <c r="S723" s="58">
        <v>0</v>
      </c>
      <c r="T723" s="58">
        <v>0</v>
      </c>
      <c r="U723" s="132">
        <v>0</v>
      </c>
      <c r="V723" s="58">
        <v>0</v>
      </c>
      <c r="W723" s="58">
        <v>0</v>
      </c>
      <c r="X723" s="58">
        <v>0</v>
      </c>
      <c r="Y723" s="132">
        <v>0</v>
      </c>
      <c r="Z723" s="61">
        <v>0</v>
      </c>
      <c r="AA723" s="59">
        <v>0</v>
      </c>
      <c r="AB723" s="59">
        <v>0</v>
      </c>
      <c r="AC723" s="132">
        <v>0</v>
      </c>
      <c r="AD723" s="61">
        <v>0</v>
      </c>
      <c r="AE723" s="59">
        <v>0</v>
      </c>
      <c r="AF723" s="59">
        <v>0</v>
      </c>
      <c r="AG723" s="132">
        <v>0</v>
      </c>
      <c r="AH723" s="61">
        <v>0</v>
      </c>
      <c r="AI723" s="132">
        <v>0</v>
      </c>
      <c r="AJ723" s="64">
        <f>IFERROR(VLOOKUP($B723,STOCK!$A:$H,3,0)," ")</f>
        <v>0</v>
      </c>
      <c r="AK723" s="65">
        <f>IFERROR(VLOOKUP($B723,STOCK!$A:$H,4,0)," ")</f>
        <v>0</v>
      </c>
      <c r="AL723" s="65">
        <f>IFERROR(VLOOKUP($B723,STOCK!$A:$H,5,0)," ")</f>
        <v>0</v>
      </c>
      <c r="AM723" s="65">
        <f>IFERROR(VLOOKUP($B723,STOCK!$A:$H,6,0)," ")</f>
        <v>0</v>
      </c>
      <c r="AN723" s="65">
        <f>IFERROR(VLOOKUP($B723,STOCK!$A:$H,7,0)," ")</f>
        <v>0</v>
      </c>
      <c r="AO723" s="65">
        <f>IFERROR(VLOOKUP($B723,STOCK!$A:$H,8,0)," ")</f>
        <v>0</v>
      </c>
      <c r="AP723" s="62" t="str">
        <f t="shared" si="143"/>
        <v>Q</v>
      </c>
      <c r="AQ723" s="50" t="str">
        <f t="shared" si="144"/>
        <v>Q</v>
      </c>
      <c r="AR723" s="50" t="str">
        <f t="shared" si="145"/>
        <v>Q</v>
      </c>
      <c r="AS723" s="50" t="str">
        <f t="shared" si="146"/>
        <v>Q</v>
      </c>
      <c r="AT723" s="50" t="str">
        <f t="shared" si="147"/>
        <v>Q</v>
      </c>
      <c r="AU723" s="63" t="str">
        <f t="shared" si="154"/>
        <v>Q</v>
      </c>
      <c r="AV723" s="67">
        <v>28248</v>
      </c>
      <c r="AW723" s="133">
        <v>29389.835640000001</v>
      </c>
      <c r="AX723" s="49">
        <v>31900</v>
      </c>
      <c r="AY723" s="51">
        <f t="shared" si="148"/>
        <v>0.12928348909657328</v>
      </c>
      <c r="AZ723" s="51">
        <f t="shared" si="149"/>
        <v>0.11448275862068966</v>
      </c>
      <c r="BA723" s="49">
        <v>0</v>
      </c>
      <c r="BB723" s="52">
        <v>0</v>
      </c>
      <c r="BC723" s="51">
        <f t="shared" si="150"/>
        <v>-1</v>
      </c>
      <c r="BD723" s="51">
        <f t="shared" si="151"/>
        <v>0</v>
      </c>
      <c r="BE723" s="49">
        <v>0</v>
      </c>
      <c r="BF723" s="52">
        <v>0</v>
      </c>
      <c r="BG723" s="51">
        <f t="shared" si="152"/>
        <v>-1</v>
      </c>
      <c r="BH723" s="51">
        <f t="shared" si="153"/>
        <v>0</v>
      </c>
      <c r="BI723" s="282">
        <f t="shared" si="155"/>
        <v>0</v>
      </c>
    </row>
    <row r="724" spans="1:61" hidden="1">
      <c r="A724" s="54" t="s">
        <v>151</v>
      </c>
      <c r="B724" s="55" t="s">
        <v>2406</v>
      </c>
      <c r="C724" s="55" t="s">
        <v>2407</v>
      </c>
      <c r="D724" s="44" t="s">
        <v>2408</v>
      </c>
      <c r="E724" s="56">
        <v>1</v>
      </c>
      <c r="F724" s="46" t="s">
        <v>5814</v>
      </c>
      <c r="G724" s="47" t="s">
        <v>5814</v>
      </c>
      <c r="H724" s="47" t="s">
        <v>6064</v>
      </c>
      <c r="I724" s="48" t="s">
        <v>6088</v>
      </c>
      <c r="J724" s="48" t="s">
        <v>6099</v>
      </c>
      <c r="K724" s="48" t="s">
        <v>6100</v>
      </c>
      <c r="L724" s="45">
        <v>428</v>
      </c>
      <c r="M724" s="47" t="s">
        <v>5850</v>
      </c>
      <c r="N724" s="60">
        <v>0</v>
      </c>
      <c r="O724" s="58">
        <v>0</v>
      </c>
      <c r="P724" s="58">
        <v>0</v>
      </c>
      <c r="Q724" s="132">
        <v>0</v>
      </c>
      <c r="R724" s="60">
        <v>0</v>
      </c>
      <c r="S724" s="58">
        <v>0</v>
      </c>
      <c r="T724" s="58">
        <v>0</v>
      </c>
      <c r="U724" s="132">
        <v>0</v>
      </c>
      <c r="V724" s="58">
        <v>0</v>
      </c>
      <c r="W724" s="58">
        <v>0</v>
      </c>
      <c r="X724" s="58">
        <v>0</v>
      </c>
      <c r="Y724" s="132">
        <v>0</v>
      </c>
      <c r="Z724" s="61">
        <v>0</v>
      </c>
      <c r="AA724" s="59">
        <v>0</v>
      </c>
      <c r="AB724" s="59">
        <v>0</v>
      </c>
      <c r="AC724" s="132">
        <v>0</v>
      </c>
      <c r="AD724" s="61">
        <v>0</v>
      </c>
      <c r="AE724" s="59">
        <v>0</v>
      </c>
      <c r="AF724" s="59">
        <v>0</v>
      </c>
      <c r="AG724" s="132">
        <v>0</v>
      </c>
      <c r="AH724" s="61">
        <v>0</v>
      </c>
      <c r="AI724" s="132">
        <v>0</v>
      </c>
      <c r="AJ724" s="64">
        <f>IFERROR(VLOOKUP($B724,STOCK!$A:$H,3,0)," ")</f>
        <v>0</v>
      </c>
      <c r="AK724" s="65">
        <f>IFERROR(VLOOKUP($B724,STOCK!$A:$H,4,0)," ")</f>
        <v>0</v>
      </c>
      <c r="AL724" s="65">
        <f>IFERROR(VLOOKUP($B724,STOCK!$A:$H,5,0)," ")</f>
        <v>0</v>
      </c>
      <c r="AM724" s="65">
        <f>IFERROR(VLOOKUP($B724,STOCK!$A:$H,6,0)," ")</f>
        <v>0</v>
      </c>
      <c r="AN724" s="65">
        <f>IFERROR(VLOOKUP($B724,STOCK!$A:$H,7,0)," ")</f>
        <v>0</v>
      </c>
      <c r="AO724" s="65">
        <f>IFERROR(VLOOKUP($B724,STOCK!$A:$H,8,0)," ")</f>
        <v>0</v>
      </c>
      <c r="AP724" s="62" t="str">
        <f t="shared" si="143"/>
        <v>Q</v>
      </c>
      <c r="AQ724" s="50" t="str">
        <f t="shared" si="144"/>
        <v>Q</v>
      </c>
      <c r="AR724" s="50" t="str">
        <f t="shared" si="145"/>
        <v>Q</v>
      </c>
      <c r="AS724" s="50" t="str">
        <f t="shared" si="146"/>
        <v>Q</v>
      </c>
      <c r="AT724" s="50" t="str">
        <f t="shared" si="147"/>
        <v>Q</v>
      </c>
      <c r="AU724" s="63" t="str">
        <f t="shared" si="154"/>
        <v>Q</v>
      </c>
      <c r="AV724" s="67">
        <v>36000.000003000001</v>
      </c>
      <c r="AW724" s="133">
        <v>35999.999640000002</v>
      </c>
      <c r="AX724" s="49">
        <v>39900</v>
      </c>
      <c r="AY724" s="51">
        <f t="shared" si="148"/>
        <v>0.10833333324097216</v>
      </c>
      <c r="AZ724" s="51">
        <f t="shared" si="149"/>
        <v>9.7744360827067639E-2</v>
      </c>
      <c r="BA724" s="49"/>
      <c r="BB724" s="52"/>
      <c r="BC724" s="51">
        <f t="shared" si="150"/>
        <v>-1</v>
      </c>
      <c r="BD724" s="51">
        <f t="shared" si="151"/>
        <v>0</v>
      </c>
      <c r="BE724" s="49"/>
      <c r="BF724" s="52"/>
      <c r="BG724" s="51">
        <f t="shared" si="152"/>
        <v>-1</v>
      </c>
      <c r="BH724" s="51">
        <f t="shared" si="153"/>
        <v>0</v>
      </c>
      <c r="BI724" s="282">
        <f t="shared" si="155"/>
        <v>0</v>
      </c>
    </row>
    <row r="725" spans="1:61" hidden="1">
      <c r="A725" s="54" t="s">
        <v>151</v>
      </c>
      <c r="B725" s="55" t="s">
        <v>2409</v>
      </c>
      <c r="C725" s="55" t="s">
        <v>2410</v>
      </c>
      <c r="D725" s="44" t="s">
        <v>2411</v>
      </c>
      <c r="E725" s="56">
        <v>6</v>
      </c>
      <c r="F725" s="46" t="s">
        <v>5814</v>
      </c>
      <c r="G725" s="47" t="s">
        <v>5814</v>
      </c>
      <c r="H725" s="47" t="s">
        <v>6064</v>
      </c>
      <c r="I725" s="48" t="s">
        <v>6088</v>
      </c>
      <c r="J725" s="48" t="s">
        <v>6099</v>
      </c>
      <c r="K725" s="48" t="s">
        <v>6100</v>
      </c>
      <c r="L725" s="45">
        <v>428</v>
      </c>
      <c r="M725" s="47" t="s">
        <v>5850</v>
      </c>
      <c r="N725" s="60">
        <v>0</v>
      </c>
      <c r="O725" s="58">
        <v>0</v>
      </c>
      <c r="P725" s="58">
        <v>0</v>
      </c>
      <c r="Q725" s="132">
        <v>0</v>
      </c>
      <c r="R725" s="60">
        <v>0</v>
      </c>
      <c r="S725" s="58">
        <v>0</v>
      </c>
      <c r="T725" s="58">
        <v>0</v>
      </c>
      <c r="U725" s="132">
        <v>0</v>
      </c>
      <c r="V725" s="58">
        <v>0</v>
      </c>
      <c r="W725" s="58">
        <v>0</v>
      </c>
      <c r="X725" s="58">
        <v>0</v>
      </c>
      <c r="Y725" s="132">
        <v>0</v>
      </c>
      <c r="Z725" s="61">
        <v>0</v>
      </c>
      <c r="AA725" s="59">
        <v>0</v>
      </c>
      <c r="AB725" s="59">
        <v>0</v>
      </c>
      <c r="AC725" s="132">
        <v>0</v>
      </c>
      <c r="AD725" s="61">
        <v>0</v>
      </c>
      <c r="AE725" s="59">
        <v>0</v>
      </c>
      <c r="AF725" s="59">
        <v>0</v>
      </c>
      <c r="AG725" s="132">
        <v>0</v>
      </c>
      <c r="AH725" s="61">
        <v>0</v>
      </c>
      <c r="AI725" s="132">
        <v>0</v>
      </c>
      <c r="AJ725" s="64">
        <f>IFERROR(VLOOKUP($B725,STOCK!$A:$H,3,0)," ")</f>
        <v>0</v>
      </c>
      <c r="AK725" s="65">
        <f>IFERROR(VLOOKUP($B725,STOCK!$A:$H,4,0)," ")</f>
        <v>0</v>
      </c>
      <c r="AL725" s="65">
        <f>IFERROR(VLOOKUP($B725,STOCK!$A:$H,5,0)," ")</f>
        <v>0</v>
      </c>
      <c r="AM725" s="65">
        <f>IFERROR(VLOOKUP($B725,STOCK!$A:$H,6,0)," ")</f>
        <v>0</v>
      </c>
      <c r="AN725" s="65">
        <f>IFERROR(VLOOKUP($B725,STOCK!$A:$H,7,0)," ")</f>
        <v>0</v>
      </c>
      <c r="AO725" s="65">
        <f>IFERROR(VLOOKUP($B725,STOCK!$A:$H,8,0)," ")</f>
        <v>0</v>
      </c>
      <c r="AP725" s="62" t="str">
        <f t="shared" si="143"/>
        <v>Q</v>
      </c>
      <c r="AQ725" s="50" t="str">
        <f t="shared" si="144"/>
        <v>Q</v>
      </c>
      <c r="AR725" s="50" t="str">
        <f t="shared" si="145"/>
        <v>Q</v>
      </c>
      <c r="AS725" s="50" t="str">
        <f t="shared" si="146"/>
        <v>Q</v>
      </c>
      <c r="AT725" s="50" t="str">
        <f t="shared" si="147"/>
        <v>Q</v>
      </c>
      <c r="AU725" s="63" t="str">
        <f t="shared" si="154"/>
        <v>Q</v>
      </c>
      <c r="AV725" s="67">
        <v>36000.000003000001</v>
      </c>
      <c r="AW725" s="133">
        <v>35417.030879999998</v>
      </c>
      <c r="AX725" s="49">
        <v>39900</v>
      </c>
      <c r="AY725" s="51">
        <f t="shared" si="148"/>
        <v>0.10833333324097216</v>
      </c>
      <c r="AZ725" s="51">
        <f t="shared" si="149"/>
        <v>9.7744360827067639E-2</v>
      </c>
      <c r="BA725" s="49">
        <v>0</v>
      </c>
      <c r="BB725" s="52">
        <v>0</v>
      </c>
      <c r="BC725" s="51">
        <f t="shared" si="150"/>
        <v>-1</v>
      </c>
      <c r="BD725" s="51">
        <f t="shared" si="151"/>
        <v>0</v>
      </c>
      <c r="BE725" s="49">
        <v>0</v>
      </c>
      <c r="BF725" s="52">
        <v>0</v>
      </c>
      <c r="BG725" s="51">
        <f t="shared" si="152"/>
        <v>-1</v>
      </c>
      <c r="BH725" s="51">
        <f t="shared" si="153"/>
        <v>0</v>
      </c>
      <c r="BI725" s="282">
        <f t="shared" si="155"/>
        <v>0</v>
      </c>
    </row>
    <row r="726" spans="1:61" hidden="1">
      <c r="A726" s="54" t="s">
        <v>150</v>
      </c>
      <c r="B726" s="55" t="s">
        <v>2412</v>
      </c>
      <c r="C726" s="55" t="s">
        <v>2413</v>
      </c>
      <c r="D726" s="44" t="s">
        <v>2414</v>
      </c>
      <c r="E726" s="56">
        <v>1</v>
      </c>
      <c r="F726" s="46" t="s">
        <v>5814</v>
      </c>
      <c r="G726" s="47" t="s">
        <v>5814</v>
      </c>
      <c r="H726" s="47" t="s">
        <v>6064</v>
      </c>
      <c r="I726" s="48" t="s">
        <v>6088</v>
      </c>
      <c r="J726" s="48" t="s">
        <v>6099</v>
      </c>
      <c r="K726" s="48" t="s">
        <v>6100</v>
      </c>
      <c r="L726" s="45">
        <v>428</v>
      </c>
      <c r="M726" s="47" t="s">
        <v>5850</v>
      </c>
      <c r="N726" s="60">
        <v>9</v>
      </c>
      <c r="O726" s="58">
        <v>12</v>
      </c>
      <c r="P726" s="58">
        <v>68</v>
      </c>
      <c r="Q726" s="132">
        <v>80</v>
      </c>
      <c r="R726" s="60">
        <v>3</v>
      </c>
      <c r="S726" s="58">
        <v>15</v>
      </c>
      <c r="T726" s="58">
        <v>133</v>
      </c>
      <c r="U726" s="132">
        <v>132</v>
      </c>
      <c r="V726" s="58">
        <v>20</v>
      </c>
      <c r="W726" s="58">
        <v>29</v>
      </c>
      <c r="X726" s="58">
        <v>21</v>
      </c>
      <c r="Y726" s="132">
        <v>24</v>
      </c>
      <c r="Z726" s="61">
        <v>6</v>
      </c>
      <c r="AA726" s="59">
        <v>15</v>
      </c>
      <c r="AB726" s="59">
        <v>66</v>
      </c>
      <c r="AC726" s="132">
        <v>62</v>
      </c>
      <c r="AD726" s="61">
        <v>22</v>
      </c>
      <c r="AE726" s="59">
        <v>13</v>
      </c>
      <c r="AF726" s="59">
        <v>55</v>
      </c>
      <c r="AG726" s="132">
        <v>61</v>
      </c>
      <c r="AH726" s="61">
        <v>0</v>
      </c>
      <c r="AI726" s="132">
        <v>0</v>
      </c>
      <c r="AJ726" s="64">
        <f>IFERROR(VLOOKUP($B726,STOCK!$A:$H,3,0)," ")</f>
        <v>307</v>
      </c>
      <c r="AK726" s="65">
        <f>IFERROR(VLOOKUP($B726,STOCK!$A:$H,4,0)," ")</f>
        <v>257</v>
      </c>
      <c r="AL726" s="65">
        <f>IFERROR(VLOOKUP($B726,STOCK!$A:$H,5,0)," ")</f>
        <v>43</v>
      </c>
      <c r="AM726" s="65">
        <f>IFERROR(VLOOKUP($B726,STOCK!$A:$H,6,0)," ")</f>
        <v>88</v>
      </c>
      <c r="AN726" s="65">
        <f>IFERROR(VLOOKUP($B726,STOCK!$A:$H,7,0)," ")</f>
        <v>72</v>
      </c>
      <c r="AO726" s="65">
        <f>IFERROR(VLOOKUP($B726,STOCK!$A:$H,8,0)," ")</f>
        <v>12</v>
      </c>
      <c r="AP726" s="62">
        <f t="shared" si="143"/>
        <v>115.125</v>
      </c>
      <c r="AQ726" s="50">
        <f t="shared" si="144"/>
        <v>58.409090909090914</v>
      </c>
      <c r="AR726" s="50">
        <f t="shared" si="145"/>
        <v>53.75</v>
      </c>
      <c r="AS726" s="50">
        <f t="shared" si="146"/>
        <v>42.580645161290327</v>
      </c>
      <c r="AT726" s="50">
        <f t="shared" si="147"/>
        <v>35.409836065573771</v>
      </c>
      <c r="AU726" s="63" t="str">
        <f t="shared" si="154"/>
        <v>SV</v>
      </c>
      <c r="AV726" s="67">
        <v>6000.0000499999996</v>
      </c>
      <c r="AW726" s="133">
        <v>5931.6937900000003</v>
      </c>
      <c r="AX726" s="49">
        <v>6750</v>
      </c>
      <c r="AY726" s="51">
        <f t="shared" si="148"/>
        <v>0.12499999062500011</v>
      </c>
      <c r="AZ726" s="51">
        <f t="shared" si="149"/>
        <v>0.11111110370370375</v>
      </c>
      <c r="BA726" s="49">
        <v>6583.3333300000004</v>
      </c>
      <c r="BB726" s="52">
        <v>6</v>
      </c>
      <c r="BC726" s="51">
        <f t="shared" si="150"/>
        <v>9.7222212523148333E-2</v>
      </c>
      <c r="BD726" s="51">
        <f t="shared" si="151"/>
        <v>8.8607586880307745E-2</v>
      </c>
      <c r="BE726" s="49">
        <v>0</v>
      </c>
      <c r="BF726" s="52">
        <v>0</v>
      </c>
      <c r="BG726" s="51">
        <f t="shared" si="152"/>
        <v>-1</v>
      </c>
      <c r="BH726" s="51">
        <f t="shared" si="153"/>
        <v>0</v>
      </c>
      <c r="BI726" s="282">
        <f t="shared" si="155"/>
        <v>359</v>
      </c>
    </row>
    <row r="727" spans="1:61" hidden="1">
      <c r="A727" s="54" t="s">
        <v>150</v>
      </c>
      <c r="B727" s="55" t="s">
        <v>2415</v>
      </c>
      <c r="C727" s="55" t="s">
        <v>2416</v>
      </c>
      <c r="D727" s="44" t="s">
        <v>2417</v>
      </c>
      <c r="E727" s="56">
        <v>1</v>
      </c>
      <c r="F727" s="46" t="s">
        <v>5814</v>
      </c>
      <c r="G727" s="47" t="s">
        <v>5814</v>
      </c>
      <c r="H727" s="47" t="s">
        <v>6064</v>
      </c>
      <c r="I727" s="48" t="s">
        <v>6088</v>
      </c>
      <c r="J727" s="48" t="s">
        <v>6099</v>
      </c>
      <c r="K727" s="48" t="s">
        <v>6100</v>
      </c>
      <c r="L727" s="45">
        <v>428</v>
      </c>
      <c r="M727" s="47" t="s">
        <v>5850</v>
      </c>
      <c r="N727" s="60">
        <v>567</v>
      </c>
      <c r="O727" s="58">
        <v>48</v>
      </c>
      <c r="P727" s="58">
        <v>32</v>
      </c>
      <c r="Q727" s="132">
        <v>18</v>
      </c>
      <c r="R727" s="60">
        <v>573</v>
      </c>
      <c r="S727" s="58">
        <v>82</v>
      </c>
      <c r="T727" s="58">
        <v>42</v>
      </c>
      <c r="U727" s="132">
        <v>44</v>
      </c>
      <c r="V727" s="58">
        <v>25</v>
      </c>
      <c r="W727" s="58">
        <v>9</v>
      </c>
      <c r="X727" s="58">
        <v>17</v>
      </c>
      <c r="Y727" s="132">
        <v>26</v>
      </c>
      <c r="Z727" s="61">
        <v>39</v>
      </c>
      <c r="AA727" s="59">
        <v>9</v>
      </c>
      <c r="AB727" s="59">
        <v>10</v>
      </c>
      <c r="AC727" s="132">
        <v>8</v>
      </c>
      <c r="AD727" s="61">
        <v>113</v>
      </c>
      <c r="AE727" s="59">
        <v>63</v>
      </c>
      <c r="AF727" s="59">
        <v>45</v>
      </c>
      <c r="AG727" s="132">
        <v>39</v>
      </c>
      <c r="AH727" s="61">
        <v>0</v>
      </c>
      <c r="AI727" s="132">
        <v>0</v>
      </c>
      <c r="AJ727" s="64">
        <f>IFERROR(VLOOKUP($B727,STOCK!$A:$H,3,0)," ")</f>
        <v>854</v>
      </c>
      <c r="AK727" s="65">
        <f>IFERROR(VLOOKUP($B727,STOCK!$A:$H,4,0)," ")</f>
        <v>490</v>
      </c>
      <c r="AL727" s="65">
        <f>IFERROR(VLOOKUP($B727,STOCK!$A:$H,5,0)," ")</f>
        <v>28</v>
      </c>
      <c r="AM727" s="65">
        <f>IFERROR(VLOOKUP($B727,STOCK!$A:$H,6,0)," ")</f>
        <v>45</v>
      </c>
      <c r="AN727" s="65">
        <f>IFERROR(VLOOKUP($B727,STOCK!$A:$H,7,0)," ")</f>
        <v>79</v>
      </c>
      <c r="AO727" s="65">
        <f>IFERROR(VLOOKUP($B727,STOCK!$A:$H,8,0)," ")</f>
        <v>36</v>
      </c>
      <c r="AP727" s="62">
        <f t="shared" si="143"/>
        <v>1423.3333333333333</v>
      </c>
      <c r="AQ727" s="50">
        <f t="shared" si="144"/>
        <v>334.09090909090912</v>
      </c>
      <c r="AR727" s="50">
        <f t="shared" si="145"/>
        <v>32.307692307692307</v>
      </c>
      <c r="AS727" s="50">
        <f t="shared" si="146"/>
        <v>168.75</v>
      </c>
      <c r="AT727" s="50">
        <f t="shared" si="147"/>
        <v>60.769230769230766</v>
      </c>
      <c r="AU727" s="63" t="str">
        <f t="shared" si="154"/>
        <v>SV</v>
      </c>
      <c r="AV727" s="67">
        <v>4708</v>
      </c>
      <c r="AW727" s="133">
        <v>4898.3059400000002</v>
      </c>
      <c r="AX727" s="49">
        <v>5350</v>
      </c>
      <c r="AY727" s="51">
        <f t="shared" si="148"/>
        <v>0.13636363636363646</v>
      </c>
      <c r="AZ727" s="51">
        <f t="shared" si="149"/>
        <v>0.12</v>
      </c>
      <c r="BA727" s="49">
        <v>5316.6666699999996</v>
      </c>
      <c r="BB727" s="52">
        <v>6</v>
      </c>
      <c r="BC727" s="51">
        <f t="shared" si="150"/>
        <v>0.12928348980458781</v>
      </c>
      <c r="BD727" s="51">
        <f t="shared" si="151"/>
        <v>0.11448275917587282</v>
      </c>
      <c r="BE727" s="49">
        <v>0</v>
      </c>
      <c r="BF727" s="52">
        <v>0</v>
      </c>
      <c r="BG727" s="51">
        <f t="shared" si="152"/>
        <v>-1</v>
      </c>
      <c r="BH727" s="51">
        <f t="shared" si="153"/>
        <v>0</v>
      </c>
      <c r="BI727" s="282">
        <f t="shared" si="155"/>
        <v>135</v>
      </c>
    </row>
    <row r="728" spans="1:61" hidden="1">
      <c r="A728" s="54" t="s">
        <v>150</v>
      </c>
      <c r="B728" s="55" t="s">
        <v>2418</v>
      </c>
      <c r="C728" s="55" t="s">
        <v>2419</v>
      </c>
      <c r="D728" s="44" t="s">
        <v>2420</v>
      </c>
      <c r="E728" s="56">
        <v>1</v>
      </c>
      <c r="F728" s="46" t="s">
        <v>5814</v>
      </c>
      <c r="G728" s="47" t="s">
        <v>5814</v>
      </c>
      <c r="H728" s="47" t="s">
        <v>6064</v>
      </c>
      <c r="I728" s="48" t="s">
        <v>6088</v>
      </c>
      <c r="J728" s="48" t="s">
        <v>6099</v>
      </c>
      <c r="K728" s="48" t="s">
        <v>6100</v>
      </c>
      <c r="L728" s="45">
        <v>428</v>
      </c>
      <c r="M728" s="47" t="s">
        <v>5850</v>
      </c>
      <c r="N728" s="60">
        <v>551</v>
      </c>
      <c r="O728" s="58">
        <v>834</v>
      </c>
      <c r="P728" s="58">
        <v>72</v>
      </c>
      <c r="Q728" s="132">
        <v>37</v>
      </c>
      <c r="R728" s="60">
        <v>732</v>
      </c>
      <c r="S728" s="58">
        <v>1011</v>
      </c>
      <c r="T728" s="58">
        <v>36</v>
      </c>
      <c r="U728" s="132">
        <v>66</v>
      </c>
      <c r="V728" s="58">
        <v>336</v>
      </c>
      <c r="W728" s="58">
        <v>540</v>
      </c>
      <c r="X728" s="58">
        <v>7</v>
      </c>
      <c r="Y728" s="132">
        <v>15</v>
      </c>
      <c r="Z728" s="61">
        <v>197</v>
      </c>
      <c r="AA728" s="59">
        <v>607</v>
      </c>
      <c r="AB728" s="59">
        <v>22</v>
      </c>
      <c r="AC728" s="132">
        <v>17</v>
      </c>
      <c r="AD728" s="61">
        <v>282</v>
      </c>
      <c r="AE728" s="59">
        <v>650</v>
      </c>
      <c r="AF728" s="59">
        <v>15</v>
      </c>
      <c r="AG728" s="132">
        <v>19</v>
      </c>
      <c r="AH728" s="61">
        <v>0</v>
      </c>
      <c r="AI728" s="132">
        <v>0</v>
      </c>
      <c r="AJ728" s="64">
        <f>IFERROR(VLOOKUP($B728,STOCK!$A:$H,3,0)," ")</f>
        <v>786</v>
      </c>
      <c r="AK728" s="65">
        <f>IFERROR(VLOOKUP($B728,STOCK!$A:$H,4,0)," ")</f>
        <v>663</v>
      </c>
      <c r="AL728" s="65">
        <f>IFERROR(VLOOKUP($B728,STOCK!$A:$H,5,0)," ")</f>
        <v>615</v>
      </c>
      <c r="AM728" s="65">
        <f>IFERROR(VLOOKUP($B728,STOCK!$A:$H,6,0)," ")</f>
        <v>521</v>
      </c>
      <c r="AN728" s="65">
        <f>IFERROR(VLOOKUP($B728,STOCK!$A:$H,7,0)," ")</f>
        <v>308</v>
      </c>
      <c r="AO728" s="65">
        <f>IFERROR(VLOOKUP($B728,STOCK!$A:$H,8,0)," ")</f>
        <v>180</v>
      </c>
      <c r="AP728" s="62">
        <f t="shared" si="143"/>
        <v>637.29729729729729</v>
      </c>
      <c r="AQ728" s="50">
        <f t="shared" si="144"/>
        <v>301.36363636363637</v>
      </c>
      <c r="AR728" s="50">
        <f t="shared" si="145"/>
        <v>1230</v>
      </c>
      <c r="AS728" s="50">
        <f t="shared" si="146"/>
        <v>919.41176470588243</v>
      </c>
      <c r="AT728" s="50">
        <f t="shared" si="147"/>
        <v>486.31578947368416</v>
      </c>
      <c r="AU728" s="63" t="str">
        <f t="shared" si="154"/>
        <v>SV</v>
      </c>
      <c r="AV728" s="67">
        <v>6000.0000499999996</v>
      </c>
      <c r="AW728" s="133">
        <v>5999.9999399999997</v>
      </c>
      <c r="AX728" s="49">
        <v>6900</v>
      </c>
      <c r="AY728" s="51">
        <f t="shared" si="148"/>
        <v>0.1499999904166669</v>
      </c>
      <c r="AZ728" s="51">
        <f t="shared" si="149"/>
        <v>0.1304347753623189</v>
      </c>
      <c r="BA728" s="49">
        <v>6650</v>
      </c>
      <c r="BB728" s="52">
        <v>6</v>
      </c>
      <c r="BC728" s="51">
        <f t="shared" si="150"/>
        <v>0.10833332409722241</v>
      </c>
      <c r="BD728" s="51">
        <f t="shared" si="151"/>
        <v>9.7744353383458701E-2</v>
      </c>
      <c r="BE728" s="49">
        <v>0</v>
      </c>
      <c r="BF728" s="52">
        <v>0</v>
      </c>
      <c r="BG728" s="51">
        <f t="shared" si="152"/>
        <v>-1</v>
      </c>
      <c r="BH728" s="51">
        <f t="shared" si="153"/>
        <v>0</v>
      </c>
      <c r="BI728" s="282">
        <f t="shared" si="155"/>
        <v>154</v>
      </c>
    </row>
    <row r="729" spans="1:61" hidden="1">
      <c r="A729" s="54" t="s">
        <v>150</v>
      </c>
      <c r="B729" s="55" t="s">
        <v>2421</v>
      </c>
      <c r="C729" s="55" t="s">
        <v>2422</v>
      </c>
      <c r="D729" s="44" t="s">
        <v>2423</v>
      </c>
      <c r="E729" s="56">
        <v>1</v>
      </c>
      <c r="F729" s="46" t="s">
        <v>5814</v>
      </c>
      <c r="G729" s="47" t="s">
        <v>5814</v>
      </c>
      <c r="H729" s="47" t="s">
        <v>6064</v>
      </c>
      <c r="I729" s="48" t="s">
        <v>6088</v>
      </c>
      <c r="J729" s="48" t="s">
        <v>6099</v>
      </c>
      <c r="K729" s="48" t="s">
        <v>6100</v>
      </c>
      <c r="L729" s="45">
        <v>428</v>
      </c>
      <c r="M729" s="47" t="s">
        <v>5850</v>
      </c>
      <c r="N729" s="60">
        <v>1</v>
      </c>
      <c r="O729" s="58">
        <v>8</v>
      </c>
      <c r="P729" s="58">
        <v>7</v>
      </c>
      <c r="Q729" s="132">
        <v>12</v>
      </c>
      <c r="R729" s="60">
        <v>5</v>
      </c>
      <c r="S729" s="58">
        <v>18</v>
      </c>
      <c r="T729" s="58">
        <v>2</v>
      </c>
      <c r="U729" s="132">
        <v>0</v>
      </c>
      <c r="V729" s="58">
        <v>27</v>
      </c>
      <c r="W729" s="58">
        <v>3</v>
      </c>
      <c r="X729" s="58">
        <v>13</v>
      </c>
      <c r="Y729" s="132">
        <v>13</v>
      </c>
      <c r="Z729" s="61">
        <v>17</v>
      </c>
      <c r="AA729" s="59">
        <v>24</v>
      </c>
      <c r="AB729" s="59">
        <v>18</v>
      </c>
      <c r="AC729" s="132">
        <v>29</v>
      </c>
      <c r="AD729" s="61">
        <v>32</v>
      </c>
      <c r="AE729" s="59">
        <v>27</v>
      </c>
      <c r="AF729" s="59">
        <v>12</v>
      </c>
      <c r="AG729" s="132">
        <v>13</v>
      </c>
      <c r="AH729" s="61">
        <v>0</v>
      </c>
      <c r="AI729" s="132">
        <v>0</v>
      </c>
      <c r="AJ729" s="64">
        <f>IFERROR(VLOOKUP($B729,STOCK!$A:$H,3,0)," ")</f>
        <v>38</v>
      </c>
      <c r="AK729" s="65">
        <f>IFERROR(VLOOKUP($B729,STOCK!$A:$H,4,0)," ")</f>
        <v>23</v>
      </c>
      <c r="AL729" s="65">
        <f>IFERROR(VLOOKUP($B729,STOCK!$A:$H,5,0)," ")</f>
        <v>44</v>
      </c>
      <c r="AM729" s="65">
        <f>IFERROR(VLOOKUP($B729,STOCK!$A:$H,6,0)," ")</f>
        <v>3</v>
      </c>
      <c r="AN729" s="65">
        <f>IFERROR(VLOOKUP($B729,STOCK!$A:$H,7,0)," ")</f>
        <v>24</v>
      </c>
      <c r="AO729" s="65">
        <f>IFERROR(VLOOKUP($B729,STOCK!$A:$H,8,0)," ")</f>
        <v>36</v>
      </c>
      <c r="AP729" s="62">
        <f t="shared" si="143"/>
        <v>95</v>
      </c>
      <c r="AQ729" s="50" t="str">
        <f t="shared" si="144"/>
        <v>SV</v>
      </c>
      <c r="AR729" s="50">
        <f t="shared" si="145"/>
        <v>101.53846153846153</v>
      </c>
      <c r="AS729" s="50">
        <f t="shared" si="146"/>
        <v>3.103448275862069</v>
      </c>
      <c r="AT729" s="50">
        <f t="shared" si="147"/>
        <v>55.384615384615387</v>
      </c>
      <c r="AU729" s="63" t="str">
        <f t="shared" si="154"/>
        <v>SV</v>
      </c>
      <c r="AV729" s="67">
        <v>6000.0000499999996</v>
      </c>
      <c r="AW729" s="133">
        <v>5902.8384800000003</v>
      </c>
      <c r="AX729" s="49">
        <v>6900</v>
      </c>
      <c r="AY729" s="51">
        <f t="shared" si="148"/>
        <v>0.1499999904166669</v>
      </c>
      <c r="AZ729" s="51">
        <f t="shared" si="149"/>
        <v>0.1304347753623189</v>
      </c>
      <c r="BA729" s="49">
        <v>6650</v>
      </c>
      <c r="BB729" s="52">
        <v>0</v>
      </c>
      <c r="BC729" s="51">
        <f t="shared" si="150"/>
        <v>0.10833332409722241</v>
      </c>
      <c r="BD729" s="51">
        <f t="shared" si="151"/>
        <v>9.7744353383458701E-2</v>
      </c>
      <c r="BE729" s="49">
        <v>0</v>
      </c>
      <c r="BF729" s="52">
        <v>0</v>
      </c>
      <c r="BG729" s="51">
        <f t="shared" si="152"/>
        <v>-1</v>
      </c>
      <c r="BH729" s="51">
        <f t="shared" si="153"/>
        <v>0</v>
      </c>
      <c r="BI729" s="282">
        <f t="shared" si="155"/>
        <v>67</v>
      </c>
    </row>
    <row r="730" spans="1:61" hidden="1">
      <c r="A730" s="54" t="s">
        <v>151</v>
      </c>
      <c r="B730" s="55" t="s">
        <v>2424</v>
      </c>
      <c r="C730" s="55" t="s">
        <v>2425</v>
      </c>
      <c r="D730" s="44" t="s">
        <v>2426</v>
      </c>
      <c r="E730" s="56">
        <v>1</v>
      </c>
      <c r="F730" s="46" t="s">
        <v>5814</v>
      </c>
      <c r="G730" s="47" t="s">
        <v>5814</v>
      </c>
      <c r="H730" s="47" t="s">
        <v>6064</v>
      </c>
      <c r="I730" s="48" t="s">
        <v>6088</v>
      </c>
      <c r="J730" s="48" t="s">
        <v>6099</v>
      </c>
      <c r="K730" s="48" t="s">
        <v>6097</v>
      </c>
      <c r="L730" s="45">
        <v>60</v>
      </c>
      <c r="M730" s="47" t="s">
        <v>5998</v>
      </c>
      <c r="N730" s="60">
        <v>0</v>
      </c>
      <c r="O730" s="58">
        <v>0</v>
      </c>
      <c r="P730" s="58">
        <v>0</v>
      </c>
      <c r="Q730" s="132">
        <v>0</v>
      </c>
      <c r="R730" s="60">
        <v>0</v>
      </c>
      <c r="S730" s="58">
        <v>0</v>
      </c>
      <c r="T730" s="58">
        <v>0</v>
      </c>
      <c r="U730" s="132">
        <v>0</v>
      </c>
      <c r="V730" s="58">
        <v>0</v>
      </c>
      <c r="W730" s="58">
        <v>0</v>
      </c>
      <c r="X730" s="58">
        <v>0</v>
      </c>
      <c r="Y730" s="132">
        <v>0</v>
      </c>
      <c r="Z730" s="61">
        <v>0</v>
      </c>
      <c r="AA730" s="59">
        <v>0</v>
      </c>
      <c r="AB730" s="59">
        <v>0</v>
      </c>
      <c r="AC730" s="132">
        <v>0</v>
      </c>
      <c r="AD730" s="61">
        <v>0</v>
      </c>
      <c r="AE730" s="59">
        <v>0</v>
      </c>
      <c r="AF730" s="59">
        <v>0</v>
      </c>
      <c r="AG730" s="132">
        <v>0</v>
      </c>
      <c r="AH730" s="61">
        <v>0</v>
      </c>
      <c r="AI730" s="132">
        <v>0</v>
      </c>
      <c r="AJ730" s="64">
        <f>IFERROR(VLOOKUP($B730,STOCK!$A:$H,3,0)," ")</f>
        <v>0</v>
      </c>
      <c r="AK730" s="65">
        <f>IFERROR(VLOOKUP($B730,STOCK!$A:$H,4,0)," ")</f>
        <v>0</v>
      </c>
      <c r="AL730" s="65">
        <f>IFERROR(VLOOKUP($B730,STOCK!$A:$H,5,0)," ")</f>
        <v>0</v>
      </c>
      <c r="AM730" s="65">
        <f>IFERROR(VLOOKUP($B730,STOCK!$A:$H,6,0)," ")</f>
        <v>0</v>
      </c>
      <c r="AN730" s="65">
        <f>IFERROR(VLOOKUP($B730,STOCK!$A:$H,7,0)," ")</f>
        <v>0</v>
      </c>
      <c r="AO730" s="65">
        <f>IFERROR(VLOOKUP($B730,STOCK!$A:$H,8,0)," ")</f>
        <v>0</v>
      </c>
      <c r="AP730" s="62" t="str">
        <f t="shared" si="143"/>
        <v>Q</v>
      </c>
      <c r="AQ730" s="50" t="str">
        <f t="shared" si="144"/>
        <v>Q</v>
      </c>
      <c r="AR730" s="50" t="str">
        <f t="shared" si="145"/>
        <v>Q</v>
      </c>
      <c r="AS730" s="50" t="str">
        <f t="shared" si="146"/>
        <v>Q</v>
      </c>
      <c r="AT730" s="50" t="str">
        <f t="shared" si="147"/>
        <v>Q</v>
      </c>
      <c r="AU730" s="63" t="str">
        <f t="shared" si="154"/>
        <v>Q</v>
      </c>
      <c r="AV730" s="67">
        <v>36677.999995999999</v>
      </c>
      <c r="AW730" s="133">
        <v>34985.561820000003</v>
      </c>
      <c r="AX730" s="49">
        <v>39900</v>
      </c>
      <c r="AY730" s="51">
        <f t="shared" si="148"/>
        <v>8.7845575122727171E-2</v>
      </c>
      <c r="AZ730" s="51">
        <f t="shared" si="149"/>
        <v>8.0751879799498785E-2</v>
      </c>
      <c r="BA730" s="49"/>
      <c r="BB730" s="52"/>
      <c r="BC730" s="51">
        <f t="shared" si="150"/>
        <v>-1</v>
      </c>
      <c r="BD730" s="51">
        <f t="shared" si="151"/>
        <v>0</v>
      </c>
      <c r="BE730" s="49"/>
      <c r="BF730" s="52"/>
      <c r="BG730" s="51">
        <f t="shared" si="152"/>
        <v>-1</v>
      </c>
      <c r="BH730" s="51">
        <f t="shared" si="153"/>
        <v>0</v>
      </c>
      <c r="BI730" s="282">
        <f t="shared" si="155"/>
        <v>0</v>
      </c>
    </row>
    <row r="731" spans="1:61" hidden="1">
      <c r="A731" s="54" t="s">
        <v>150</v>
      </c>
      <c r="B731" s="55" t="s">
        <v>2427</v>
      </c>
      <c r="C731" s="55" t="s">
        <v>2428</v>
      </c>
      <c r="D731" s="44" t="s">
        <v>2429</v>
      </c>
      <c r="E731" s="56">
        <v>1</v>
      </c>
      <c r="F731" s="46" t="s">
        <v>5814</v>
      </c>
      <c r="G731" s="47" t="s">
        <v>5814</v>
      </c>
      <c r="H731" s="47" t="s">
        <v>6064</v>
      </c>
      <c r="I731" s="48" t="s">
        <v>6088</v>
      </c>
      <c r="J731" s="48" t="s">
        <v>6099</v>
      </c>
      <c r="K731" s="48" t="s">
        <v>6097</v>
      </c>
      <c r="L731" s="45">
        <v>60</v>
      </c>
      <c r="M731" s="47" t="s">
        <v>5998</v>
      </c>
      <c r="N731" s="60">
        <v>130</v>
      </c>
      <c r="O731" s="58">
        <v>235</v>
      </c>
      <c r="P731" s="58">
        <v>102</v>
      </c>
      <c r="Q731" s="132">
        <v>144</v>
      </c>
      <c r="R731" s="60">
        <v>108</v>
      </c>
      <c r="S731" s="58">
        <v>116</v>
      </c>
      <c r="T731" s="58">
        <v>84</v>
      </c>
      <c r="U731" s="132">
        <v>117</v>
      </c>
      <c r="V731" s="58">
        <v>81</v>
      </c>
      <c r="W731" s="58">
        <v>107</v>
      </c>
      <c r="X731" s="58">
        <v>60</v>
      </c>
      <c r="Y731" s="132">
        <v>96</v>
      </c>
      <c r="Z731" s="61">
        <v>86</v>
      </c>
      <c r="AA731" s="59">
        <v>120</v>
      </c>
      <c r="AB731" s="59">
        <v>42</v>
      </c>
      <c r="AC731" s="132">
        <v>72</v>
      </c>
      <c r="AD731" s="61">
        <v>89</v>
      </c>
      <c r="AE731" s="59">
        <v>114</v>
      </c>
      <c r="AF731" s="59">
        <v>54</v>
      </c>
      <c r="AG731" s="132">
        <v>40</v>
      </c>
      <c r="AH731" s="61">
        <v>12</v>
      </c>
      <c r="AI731" s="132">
        <v>36</v>
      </c>
      <c r="AJ731" s="64">
        <f>IFERROR(VLOOKUP($B731,STOCK!$A:$H,3,0)," ")</f>
        <v>96</v>
      </c>
      <c r="AK731" s="65">
        <f>IFERROR(VLOOKUP($B731,STOCK!$A:$H,4,0)," ")</f>
        <v>7</v>
      </c>
      <c r="AL731" s="65">
        <f>IFERROR(VLOOKUP($B731,STOCK!$A:$H,5,0)," ")</f>
        <v>114</v>
      </c>
      <c r="AM731" s="65">
        <f>IFERROR(VLOOKUP($B731,STOCK!$A:$H,6,0)," ")</f>
        <v>142</v>
      </c>
      <c r="AN731" s="65">
        <f>IFERROR(VLOOKUP($B731,STOCK!$A:$H,7,0)," ")</f>
        <v>144</v>
      </c>
      <c r="AO731" s="65">
        <f>IFERROR(VLOOKUP($B731,STOCK!$A:$H,8,0)," ")</f>
        <v>240</v>
      </c>
      <c r="AP731" s="62">
        <f t="shared" si="143"/>
        <v>20</v>
      </c>
      <c r="AQ731" s="50">
        <f t="shared" si="144"/>
        <v>1.7948717948717949</v>
      </c>
      <c r="AR731" s="50">
        <f t="shared" si="145"/>
        <v>35.625</v>
      </c>
      <c r="AS731" s="50">
        <f t="shared" si="146"/>
        <v>59.166666666666671</v>
      </c>
      <c r="AT731" s="50">
        <f t="shared" si="147"/>
        <v>108</v>
      </c>
      <c r="AU731" s="63">
        <f t="shared" si="154"/>
        <v>200</v>
      </c>
      <c r="AV731" s="67">
        <v>6113.2707899999996</v>
      </c>
      <c r="AW731" s="133">
        <v>5830.9269700000004</v>
      </c>
      <c r="AX731" s="49">
        <v>6900</v>
      </c>
      <c r="AY731" s="51">
        <f t="shared" si="148"/>
        <v>0.12869202707115823</v>
      </c>
      <c r="AZ731" s="51">
        <f t="shared" si="149"/>
        <v>0.11401872608695658</v>
      </c>
      <c r="BA731" s="49">
        <v>6750</v>
      </c>
      <c r="BB731" s="52">
        <v>6</v>
      </c>
      <c r="BC731" s="51">
        <f t="shared" si="150"/>
        <v>0.10415524387395902</v>
      </c>
      <c r="BD731" s="51">
        <f t="shared" si="151"/>
        <v>9.4330253333333391E-2</v>
      </c>
      <c r="BE731" s="49">
        <v>0</v>
      </c>
      <c r="BF731" s="52">
        <v>0</v>
      </c>
      <c r="BG731" s="51">
        <f t="shared" si="152"/>
        <v>-1</v>
      </c>
      <c r="BH731" s="51">
        <f t="shared" si="153"/>
        <v>0</v>
      </c>
      <c r="BI731" s="282">
        <f t="shared" si="155"/>
        <v>505</v>
      </c>
    </row>
    <row r="732" spans="1:61" hidden="1">
      <c r="A732" s="54" t="s">
        <v>151</v>
      </c>
      <c r="B732" s="55" t="s">
        <v>2430</v>
      </c>
      <c r="C732" s="55" t="s">
        <v>2431</v>
      </c>
      <c r="D732" s="44" t="s">
        <v>2432</v>
      </c>
      <c r="E732" s="56">
        <v>24</v>
      </c>
      <c r="F732" s="46" t="s">
        <v>5814</v>
      </c>
      <c r="G732" s="47" t="s">
        <v>5814</v>
      </c>
      <c r="H732" s="47" t="s">
        <v>6064</v>
      </c>
      <c r="I732" s="48" t="s">
        <v>6088</v>
      </c>
      <c r="J732" s="48" t="s">
        <v>6099</v>
      </c>
      <c r="K732" s="48" t="s">
        <v>6097</v>
      </c>
      <c r="L732" s="45">
        <v>60</v>
      </c>
      <c r="M732" s="47" t="s">
        <v>5998</v>
      </c>
      <c r="N732" s="60">
        <v>0</v>
      </c>
      <c r="O732" s="58">
        <v>0</v>
      </c>
      <c r="P732" s="58">
        <v>0</v>
      </c>
      <c r="Q732" s="132">
        <v>0</v>
      </c>
      <c r="R732" s="60">
        <v>0</v>
      </c>
      <c r="S732" s="58">
        <v>0</v>
      </c>
      <c r="T732" s="58">
        <v>0</v>
      </c>
      <c r="U732" s="132">
        <v>0</v>
      </c>
      <c r="V732" s="58">
        <v>0</v>
      </c>
      <c r="W732" s="58">
        <v>0</v>
      </c>
      <c r="X732" s="58">
        <v>0</v>
      </c>
      <c r="Y732" s="132">
        <v>0</v>
      </c>
      <c r="Z732" s="61">
        <v>0</v>
      </c>
      <c r="AA732" s="59">
        <v>0</v>
      </c>
      <c r="AB732" s="59">
        <v>0</v>
      </c>
      <c r="AC732" s="132">
        <v>0</v>
      </c>
      <c r="AD732" s="61">
        <v>0</v>
      </c>
      <c r="AE732" s="59">
        <v>0</v>
      </c>
      <c r="AF732" s="59">
        <v>0</v>
      </c>
      <c r="AG732" s="132">
        <v>0</v>
      </c>
      <c r="AH732" s="61">
        <v>0</v>
      </c>
      <c r="AI732" s="132">
        <v>0</v>
      </c>
      <c r="AJ732" s="64">
        <f>IFERROR(VLOOKUP($B732,STOCK!$A:$H,3,0)," ")</f>
        <v>0</v>
      </c>
      <c r="AK732" s="65">
        <f>IFERROR(VLOOKUP($B732,STOCK!$A:$H,4,0)," ")</f>
        <v>0</v>
      </c>
      <c r="AL732" s="65">
        <f>IFERROR(VLOOKUP($B732,STOCK!$A:$H,5,0)," ")</f>
        <v>0</v>
      </c>
      <c r="AM732" s="65">
        <f>IFERROR(VLOOKUP($B732,STOCK!$A:$H,6,0)," ")</f>
        <v>0</v>
      </c>
      <c r="AN732" s="65">
        <f>IFERROR(VLOOKUP($B732,STOCK!$A:$H,7,0)," ")</f>
        <v>0</v>
      </c>
      <c r="AO732" s="65">
        <f>IFERROR(VLOOKUP($B732,STOCK!$A:$H,8,0)," ")</f>
        <v>0</v>
      </c>
      <c r="AP732" s="62" t="str">
        <f t="shared" si="143"/>
        <v>Q</v>
      </c>
      <c r="AQ732" s="50" t="str">
        <f t="shared" si="144"/>
        <v>Q</v>
      </c>
      <c r="AR732" s="50" t="str">
        <f t="shared" si="145"/>
        <v>Q</v>
      </c>
      <c r="AS732" s="50" t="str">
        <f t="shared" si="146"/>
        <v>Q</v>
      </c>
      <c r="AT732" s="50" t="str">
        <f t="shared" si="147"/>
        <v>Q</v>
      </c>
      <c r="AU732" s="63" t="str">
        <f t="shared" si="154"/>
        <v>Q</v>
      </c>
      <c r="AV732" s="67">
        <v>137643</v>
      </c>
      <c r="AW732" s="133">
        <v>133692.85511999999</v>
      </c>
      <c r="AX732" s="49">
        <v>147900</v>
      </c>
      <c r="AY732" s="51">
        <f t="shared" si="148"/>
        <v>7.451886401778518E-2</v>
      </c>
      <c r="AZ732" s="51">
        <f t="shared" si="149"/>
        <v>6.9350912778904664E-2</v>
      </c>
      <c r="BA732" s="49"/>
      <c r="BB732" s="52"/>
      <c r="BC732" s="51">
        <f t="shared" si="150"/>
        <v>-1</v>
      </c>
      <c r="BD732" s="51">
        <f t="shared" si="151"/>
        <v>0</v>
      </c>
      <c r="BE732" s="49"/>
      <c r="BF732" s="52"/>
      <c r="BG732" s="51">
        <f t="shared" si="152"/>
        <v>-1</v>
      </c>
      <c r="BH732" s="51">
        <f t="shared" si="153"/>
        <v>0</v>
      </c>
      <c r="BI732" s="282">
        <f t="shared" si="155"/>
        <v>0</v>
      </c>
    </row>
    <row r="733" spans="1:61" hidden="1">
      <c r="A733" s="54" t="s">
        <v>151</v>
      </c>
      <c r="B733" s="55" t="s">
        <v>2433</v>
      </c>
      <c r="C733" s="55" t="s">
        <v>2434</v>
      </c>
      <c r="D733" s="44" t="s">
        <v>2435</v>
      </c>
      <c r="E733" s="56">
        <v>24</v>
      </c>
      <c r="F733" s="46" t="s">
        <v>5814</v>
      </c>
      <c r="G733" s="47" t="s">
        <v>5814</v>
      </c>
      <c r="H733" s="47" t="s">
        <v>6064</v>
      </c>
      <c r="I733" s="48" t="s">
        <v>6088</v>
      </c>
      <c r="J733" s="48" t="s">
        <v>6099</v>
      </c>
      <c r="K733" s="48" t="s">
        <v>6101</v>
      </c>
      <c r="L733" s="45">
        <v>60</v>
      </c>
      <c r="M733" s="47" t="s">
        <v>5998</v>
      </c>
      <c r="N733" s="60">
        <v>0</v>
      </c>
      <c r="O733" s="58">
        <v>0</v>
      </c>
      <c r="P733" s="58">
        <v>0</v>
      </c>
      <c r="Q733" s="132">
        <v>0</v>
      </c>
      <c r="R733" s="60">
        <v>0</v>
      </c>
      <c r="S733" s="58">
        <v>0</v>
      </c>
      <c r="T733" s="58">
        <v>0</v>
      </c>
      <c r="U733" s="132">
        <v>0</v>
      </c>
      <c r="V733" s="58">
        <v>0</v>
      </c>
      <c r="W733" s="58">
        <v>0</v>
      </c>
      <c r="X733" s="58">
        <v>0</v>
      </c>
      <c r="Y733" s="132">
        <v>0</v>
      </c>
      <c r="Z733" s="61">
        <v>0</v>
      </c>
      <c r="AA733" s="59">
        <v>0</v>
      </c>
      <c r="AB733" s="59">
        <v>0</v>
      </c>
      <c r="AC733" s="132">
        <v>0</v>
      </c>
      <c r="AD733" s="61">
        <v>0</v>
      </c>
      <c r="AE733" s="59">
        <v>0</v>
      </c>
      <c r="AF733" s="59">
        <v>0</v>
      </c>
      <c r="AG733" s="132">
        <v>0</v>
      </c>
      <c r="AH733" s="61">
        <v>0</v>
      </c>
      <c r="AI733" s="132">
        <v>0</v>
      </c>
      <c r="AJ733" s="64">
        <f>IFERROR(VLOOKUP($B733,STOCK!$A:$H,3,0)," ")</f>
        <v>0</v>
      </c>
      <c r="AK733" s="65">
        <f>IFERROR(VLOOKUP($B733,STOCK!$A:$H,4,0)," ")</f>
        <v>0</v>
      </c>
      <c r="AL733" s="65">
        <f>IFERROR(VLOOKUP($B733,STOCK!$A:$H,5,0)," ")</f>
        <v>0</v>
      </c>
      <c r="AM733" s="65">
        <f>IFERROR(VLOOKUP($B733,STOCK!$A:$H,6,0)," ")</f>
        <v>0</v>
      </c>
      <c r="AN733" s="65">
        <f>IFERROR(VLOOKUP($B733,STOCK!$A:$H,7,0)," ")</f>
        <v>0</v>
      </c>
      <c r="AO733" s="65">
        <f>IFERROR(VLOOKUP($B733,STOCK!$A:$H,8,0)," ")</f>
        <v>0</v>
      </c>
      <c r="AP733" s="62" t="str">
        <f t="shared" si="143"/>
        <v>Q</v>
      </c>
      <c r="AQ733" s="50" t="str">
        <f t="shared" si="144"/>
        <v>Q</v>
      </c>
      <c r="AR733" s="50" t="str">
        <f t="shared" si="145"/>
        <v>Q</v>
      </c>
      <c r="AS733" s="50" t="str">
        <f t="shared" si="146"/>
        <v>Q</v>
      </c>
      <c r="AT733" s="50" t="str">
        <f t="shared" si="147"/>
        <v>Q</v>
      </c>
      <c r="AU733" s="63" t="str">
        <f t="shared" si="154"/>
        <v>Q</v>
      </c>
      <c r="AV733" s="67">
        <v>136919.99999700001</v>
      </c>
      <c r="AW733" s="133">
        <v>136929.88847999999</v>
      </c>
      <c r="AX733" s="49">
        <v>147900</v>
      </c>
      <c r="AY733" s="51">
        <f t="shared" si="148"/>
        <v>8.0192813345315361E-2</v>
      </c>
      <c r="AZ733" s="51">
        <f t="shared" si="149"/>
        <v>7.4239350933062845E-2</v>
      </c>
      <c r="BA733" s="49"/>
      <c r="BB733" s="52"/>
      <c r="BC733" s="51">
        <f t="shared" si="150"/>
        <v>-1</v>
      </c>
      <c r="BD733" s="51">
        <f t="shared" si="151"/>
        <v>0</v>
      </c>
      <c r="BE733" s="49"/>
      <c r="BF733" s="52"/>
      <c r="BG733" s="51">
        <f t="shared" si="152"/>
        <v>-1</v>
      </c>
      <c r="BH733" s="51">
        <f t="shared" si="153"/>
        <v>0</v>
      </c>
      <c r="BI733" s="282">
        <f t="shared" si="155"/>
        <v>0</v>
      </c>
    </row>
    <row r="734" spans="1:61" hidden="1">
      <c r="A734" s="54" t="s">
        <v>151</v>
      </c>
      <c r="B734" s="55" t="s">
        <v>2436</v>
      </c>
      <c r="C734" s="55" t="s">
        <v>2437</v>
      </c>
      <c r="D734" s="44" t="s">
        <v>2438</v>
      </c>
      <c r="E734" s="56">
        <v>6</v>
      </c>
      <c r="F734" s="46" t="s">
        <v>5814</v>
      </c>
      <c r="G734" s="47" t="s">
        <v>5814</v>
      </c>
      <c r="H734" s="47" t="s">
        <v>6064</v>
      </c>
      <c r="I734" s="48" t="s">
        <v>6088</v>
      </c>
      <c r="J734" s="48" t="s">
        <v>6099</v>
      </c>
      <c r="K734" s="48" t="s">
        <v>6101</v>
      </c>
      <c r="L734" s="45">
        <v>60</v>
      </c>
      <c r="M734" s="47" t="s">
        <v>5998</v>
      </c>
      <c r="N734" s="60">
        <v>0</v>
      </c>
      <c r="O734" s="58">
        <v>0</v>
      </c>
      <c r="P734" s="58">
        <v>0</v>
      </c>
      <c r="Q734" s="132">
        <v>0</v>
      </c>
      <c r="R734" s="60">
        <v>0</v>
      </c>
      <c r="S734" s="58">
        <v>0</v>
      </c>
      <c r="T734" s="58">
        <v>0</v>
      </c>
      <c r="U734" s="132">
        <v>0</v>
      </c>
      <c r="V734" s="58">
        <v>0</v>
      </c>
      <c r="W734" s="58">
        <v>0</v>
      </c>
      <c r="X734" s="58">
        <v>0</v>
      </c>
      <c r="Y734" s="132">
        <v>0</v>
      </c>
      <c r="Z734" s="61">
        <v>0</v>
      </c>
      <c r="AA734" s="59">
        <v>0</v>
      </c>
      <c r="AB734" s="59">
        <v>0</v>
      </c>
      <c r="AC734" s="132">
        <v>0</v>
      </c>
      <c r="AD734" s="61">
        <v>0</v>
      </c>
      <c r="AE734" s="59">
        <v>0</v>
      </c>
      <c r="AF734" s="59">
        <v>0</v>
      </c>
      <c r="AG734" s="132">
        <v>0</v>
      </c>
      <c r="AH734" s="61">
        <v>0</v>
      </c>
      <c r="AI734" s="132">
        <v>0</v>
      </c>
      <c r="AJ734" s="64">
        <f>IFERROR(VLOOKUP($B734,STOCK!$A:$H,3,0)," ")</f>
        <v>0</v>
      </c>
      <c r="AK734" s="65">
        <f>IFERROR(VLOOKUP($B734,STOCK!$A:$H,4,0)," ")</f>
        <v>0</v>
      </c>
      <c r="AL734" s="65">
        <f>IFERROR(VLOOKUP($B734,STOCK!$A:$H,5,0)," ")</f>
        <v>0</v>
      </c>
      <c r="AM734" s="65">
        <f>IFERROR(VLOOKUP($B734,STOCK!$A:$H,6,0)," ")</f>
        <v>0</v>
      </c>
      <c r="AN734" s="65">
        <f>IFERROR(VLOOKUP($B734,STOCK!$A:$H,7,0)," ")</f>
        <v>0</v>
      </c>
      <c r="AO734" s="65">
        <f>IFERROR(VLOOKUP($B734,STOCK!$A:$H,8,0)," ")</f>
        <v>0</v>
      </c>
      <c r="AP734" s="62" t="str">
        <f t="shared" si="143"/>
        <v>Q</v>
      </c>
      <c r="AQ734" s="50" t="str">
        <f t="shared" si="144"/>
        <v>Q</v>
      </c>
      <c r="AR734" s="50" t="str">
        <f t="shared" si="145"/>
        <v>Q</v>
      </c>
      <c r="AS734" s="50" t="str">
        <f t="shared" si="146"/>
        <v>Q</v>
      </c>
      <c r="AT734" s="50" t="str">
        <f t="shared" si="147"/>
        <v>Q</v>
      </c>
      <c r="AU734" s="63" t="str">
        <f t="shared" si="154"/>
        <v>Q</v>
      </c>
      <c r="AV734" s="67">
        <v>34230.000002000001</v>
      </c>
      <c r="AW734" s="133">
        <v>34232.472119999999</v>
      </c>
      <c r="AX734" s="49">
        <v>37900</v>
      </c>
      <c r="AY734" s="51">
        <f t="shared" si="148"/>
        <v>0.10721589242727347</v>
      </c>
      <c r="AZ734" s="51">
        <f t="shared" si="149"/>
        <v>9.6833773034300769E-2</v>
      </c>
      <c r="BA734" s="49">
        <v>36975</v>
      </c>
      <c r="BB734" s="52">
        <v>4</v>
      </c>
      <c r="BC734" s="51">
        <f t="shared" si="150"/>
        <v>8.019281325853389E-2</v>
      </c>
      <c r="BD734" s="51">
        <f t="shared" si="151"/>
        <v>7.4239350858688283E-2</v>
      </c>
      <c r="BE734" s="49">
        <v>0</v>
      </c>
      <c r="BF734" s="52">
        <v>0</v>
      </c>
      <c r="BG734" s="51">
        <f t="shared" si="152"/>
        <v>-1</v>
      </c>
      <c r="BH734" s="51">
        <f t="shared" si="153"/>
        <v>0</v>
      </c>
      <c r="BI734" s="282">
        <f t="shared" si="155"/>
        <v>0</v>
      </c>
    </row>
    <row r="735" spans="1:61" hidden="1">
      <c r="A735" s="54" t="s">
        <v>150</v>
      </c>
      <c r="B735" s="55" t="s">
        <v>2439</v>
      </c>
      <c r="C735" s="55" t="s">
        <v>2440</v>
      </c>
      <c r="D735" s="44" t="s">
        <v>2441</v>
      </c>
      <c r="E735" s="56">
        <v>1</v>
      </c>
      <c r="F735" s="46" t="s">
        <v>5814</v>
      </c>
      <c r="G735" s="47" t="s">
        <v>5814</v>
      </c>
      <c r="H735" s="47" t="s">
        <v>6064</v>
      </c>
      <c r="I735" s="48" t="s">
        <v>6088</v>
      </c>
      <c r="J735" s="48" t="s">
        <v>6099</v>
      </c>
      <c r="K735" s="48" t="s">
        <v>6101</v>
      </c>
      <c r="L735" s="45">
        <v>60</v>
      </c>
      <c r="M735" s="47" t="s">
        <v>5998</v>
      </c>
      <c r="N735" s="60">
        <v>168</v>
      </c>
      <c r="O735" s="58">
        <v>34</v>
      </c>
      <c r="P735" s="58">
        <v>67</v>
      </c>
      <c r="Q735" s="132">
        <v>58</v>
      </c>
      <c r="R735" s="60">
        <v>100</v>
      </c>
      <c r="S735" s="58">
        <v>116</v>
      </c>
      <c r="T735" s="58">
        <v>54</v>
      </c>
      <c r="U735" s="132">
        <v>154</v>
      </c>
      <c r="V735" s="58">
        <v>91</v>
      </c>
      <c r="W735" s="58">
        <v>50</v>
      </c>
      <c r="X735" s="58">
        <v>92</v>
      </c>
      <c r="Y735" s="132">
        <v>110</v>
      </c>
      <c r="Z735" s="61">
        <v>96</v>
      </c>
      <c r="AA735" s="59">
        <v>72</v>
      </c>
      <c r="AB735" s="59">
        <v>79</v>
      </c>
      <c r="AC735" s="132">
        <v>89</v>
      </c>
      <c r="AD735" s="61">
        <v>134</v>
      </c>
      <c r="AE735" s="59">
        <v>132</v>
      </c>
      <c r="AF735" s="59">
        <v>40</v>
      </c>
      <c r="AG735" s="132">
        <v>52</v>
      </c>
      <c r="AH735" s="61">
        <v>0</v>
      </c>
      <c r="AI735" s="132">
        <v>24</v>
      </c>
      <c r="AJ735" s="64">
        <f>IFERROR(VLOOKUP($B735,STOCK!$A:$H,3,0)," ")</f>
        <v>211</v>
      </c>
      <c r="AK735" s="65">
        <f>IFERROR(VLOOKUP($B735,STOCK!$A:$H,4,0)," ")</f>
        <v>152</v>
      </c>
      <c r="AL735" s="65">
        <f>IFERROR(VLOOKUP($B735,STOCK!$A:$H,5,0)," ")</f>
        <v>158</v>
      </c>
      <c r="AM735" s="65">
        <f>IFERROR(VLOOKUP($B735,STOCK!$A:$H,6,0)," ")</f>
        <v>237</v>
      </c>
      <c r="AN735" s="65">
        <f>IFERROR(VLOOKUP($B735,STOCK!$A:$H,7,0)," ")</f>
        <v>216</v>
      </c>
      <c r="AO735" s="65">
        <f>IFERROR(VLOOKUP($B735,STOCK!$A:$H,8,0)," ")</f>
        <v>140</v>
      </c>
      <c r="AP735" s="62">
        <f t="shared" si="143"/>
        <v>109.13793103448275</v>
      </c>
      <c r="AQ735" s="50">
        <f t="shared" si="144"/>
        <v>29.61038961038961</v>
      </c>
      <c r="AR735" s="50">
        <f t="shared" si="145"/>
        <v>43.090909090909086</v>
      </c>
      <c r="AS735" s="50">
        <f t="shared" si="146"/>
        <v>79.887640449438209</v>
      </c>
      <c r="AT735" s="50">
        <f t="shared" si="147"/>
        <v>124.61538461538463</v>
      </c>
      <c r="AU735" s="63">
        <f t="shared" si="154"/>
        <v>175</v>
      </c>
      <c r="AV735" s="67">
        <v>5705</v>
      </c>
      <c r="AW735" s="133">
        <v>5705.4120199999998</v>
      </c>
      <c r="AX735" s="49">
        <v>6500</v>
      </c>
      <c r="AY735" s="51">
        <f t="shared" si="148"/>
        <v>0.13935144609991235</v>
      </c>
      <c r="AZ735" s="51">
        <f t="shared" si="149"/>
        <v>0.12230769230769231</v>
      </c>
      <c r="BA735" s="49">
        <v>6316.6666699999996</v>
      </c>
      <c r="BB735" s="52">
        <v>6</v>
      </c>
      <c r="BC735" s="51">
        <f t="shared" si="150"/>
        <v>0.10721589307624879</v>
      </c>
      <c r="BD735" s="51">
        <f t="shared" si="151"/>
        <v>9.6833773563676048E-2</v>
      </c>
      <c r="BE735" s="49">
        <v>6162.5</v>
      </c>
      <c r="BF735" s="52">
        <v>24</v>
      </c>
      <c r="BG735" s="51">
        <f t="shared" si="152"/>
        <v>8.0192813321647627E-2</v>
      </c>
      <c r="BH735" s="51">
        <f t="shared" si="153"/>
        <v>7.4239350912778904E-2</v>
      </c>
      <c r="BI735" s="282">
        <f t="shared" si="155"/>
        <v>487</v>
      </c>
    </row>
    <row r="736" spans="1:61" hidden="1">
      <c r="A736" s="54" t="s">
        <v>149</v>
      </c>
      <c r="B736" s="55" t="s">
        <v>2442</v>
      </c>
      <c r="C736" s="55" t="s">
        <v>2443</v>
      </c>
      <c r="D736" s="44" t="s">
        <v>2444</v>
      </c>
      <c r="E736" s="56">
        <v>24</v>
      </c>
      <c r="F736" s="46" t="s">
        <v>5814</v>
      </c>
      <c r="G736" s="47" t="s">
        <v>5814</v>
      </c>
      <c r="H736" s="47" t="s">
        <v>6064</v>
      </c>
      <c r="I736" s="48" t="s">
        <v>6088</v>
      </c>
      <c r="J736" s="48" t="s">
        <v>6102</v>
      </c>
      <c r="K736" s="48" t="s">
        <v>6092</v>
      </c>
      <c r="L736" s="45">
        <v>81</v>
      </c>
      <c r="M736" s="47" t="s">
        <v>6093</v>
      </c>
      <c r="N736" s="60">
        <v>37</v>
      </c>
      <c r="O736" s="58">
        <v>0</v>
      </c>
      <c r="P736" s="58">
        <v>0</v>
      </c>
      <c r="Q736" s="132">
        <v>0</v>
      </c>
      <c r="R736" s="60">
        <v>0</v>
      </c>
      <c r="S736" s="58">
        <v>0</v>
      </c>
      <c r="T736" s="58">
        <v>0</v>
      </c>
      <c r="U736" s="132">
        <v>0</v>
      </c>
      <c r="V736" s="58">
        <v>0</v>
      </c>
      <c r="W736" s="58">
        <v>0</v>
      </c>
      <c r="X736" s="58">
        <v>0</v>
      </c>
      <c r="Y736" s="132">
        <v>0</v>
      </c>
      <c r="Z736" s="61">
        <v>104</v>
      </c>
      <c r="AA736" s="59">
        <v>0</v>
      </c>
      <c r="AB736" s="59">
        <v>8</v>
      </c>
      <c r="AC736" s="132">
        <v>8</v>
      </c>
      <c r="AD736" s="61">
        <v>0</v>
      </c>
      <c r="AE736" s="59">
        <v>0</v>
      </c>
      <c r="AF736" s="59">
        <v>0</v>
      </c>
      <c r="AG736" s="132">
        <v>0</v>
      </c>
      <c r="AH736" s="61">
        <v>0</v>
      </c>
      <c r="AI736" s="132">
        <v>0</v>
      </c>
      <c r="AJ736" s="64">
        <f>IFERROR(VLOOKUP($B736,STOCK!$A:$H,3,0)," ")</f>
        <v>4</v>
      </c>
      <c r="AK736" s="65">
        <f>IFERROR(VLOOKUP($B736,STOCK!$A:$H,4,0)," ")</f>
        <v>0</v>
      </c>
      <c r="AL736" s="65">
        <f>IFERROR(VLOOKUP($B736,STOCK!$A:$H,5,0)," ")</f>
        <v>0</v>
      </c>
      <c r="AM736" s="65">
        <f>IFERROR(VLOOKUP($B736,STOCK!$A:$H,6,0)," ")</f>
        <v>0</v>
      </c>
      <c r="AN736" s="65">
        <f>IFERROR(VLOOKUP($B736,STOCK!$A:$H,7,0)," ")</f>
        <v>0</v>
      </c>
      <c r="AO736" s="65">
        <f>IFERROR(VLOOKUP($B736,STOCK!$A:$H,8,0)," ")</f>
        <v>0</v>
      </c>
      <c r="AP736" s="62" t="str">
        <f t="shared" si="143"/>
        <v>SV</v>
      </c>
      <c r="AQ736" s="50" t="str">
        <f t="shared" si="144"/>
        <v>Q</v>
      </c>
      <c r="AR736" s="50" t="str">
        <f t="shared" si="145"/>
        <v>Q</v>
      </c>
      <c r="AS736" s="50" t="str">
        <f t="shared" si="146"/>
        <v>Q</v>
      </c>
      <c r="AT736" s="50" t="str">
        <f t="shared" si="147"/>
        <v>Q</v>
      </c>
      <c r="AU736" s="63" t="str">
        <f t="shared" si="154"/>
        <v>Q</v>
      </c>
      <c r="AV736" s="67">
        <v>4953.9999959999996</v>
      </c>
      <c r="AW736" s="133">
        <v>4943.8412099999996</v>
      </c>
      <c r="AX736" s="49">
        <v>5500</v>
      </c>
      <c r="AY736" s="51">
        <f t="shared" si="148"/>
        <v>0.11021396940671302</v>
      </c>
      <c r="AZ736" s="51">
        <f t="shared" si="149"/>
        <v>9.9272728000000074E-2</v>
      </c>
      <c r="BA736" s="49">
        <v>5350</v>
      </c>
      <c r="BB736" s="52">
        <v>6</v>
      </c>
      <c r="BC736" s="51">
        <f t="shared" si="150"/>
        <v>7.9935406604711767E-2</v>
      </c>
      <c r="BD736" s="51">
        <f t="shared" si="151"/>
        <v>7.4018692336448685E-2</v>
      </c>
      <c r="BE736" s="49">
        <v>0</v>
      </c>
      <c r="BF736" s="52">
        <v>0</v>
      </c>
      <c r="BG736" s="51">
        <f t="shared" si="152"/>
        <v>-1</v>
      </c>
      <c r="BH736" s="51">
        <f t="shared" si="153"/>
        <v>0</v>
      </c>
      <c r="BI736" s="282">
        <f t="shared" si="155"/>
        <v>8</v>
      </c>
    </row>
    <row r="737" spans="1:61" hidden="1">
      <c r="A737" s="54" t="s">
        <v>151</v>
      </c>
      <c r="B737" s="55" t="s">
        <v>2445</v>
      </c>
      <c r="C737" s="55" t="s">
        <v>2446</v>
      </c>
      <c r="D737" s="44" t="s">
        <v>2447</v>
      </c>
      <c r="E737" s="56">
        <v>24</v>
      </c>
      <c r="F737" s="46" t="s">
        <v>5814</v>
      </c>
      <c r="G737" s="47" t="s">
        <v>5814</v>
      </c>
      <c r="H737" s="47" t="s">
        <v>6064</v>
      </c>
      <c r="I737" s="48" t="s">
        <v>6088</v>
      </c>
      <c r="J737" s="48" t="s">
        <v>6102</v>
      </c>
      <c r="K737" s="48" t="s">
        <v>6089</v>
      </c>
      <c r="L737" s="45">
        <v>79</v>
      </c>
      <c r="M737" s="47" t="s">
        <v>6090</v>
      </c>
      <c r="N737" s="60">
        <v>0</v>
      </c>
      <c r="O737" s="58">
        <v>0</v>
      </c>
      <c r="P737" s="58">
        <v>0</v>
      </c>
      <c r="Q737" s="132">
        <v>0</v>
      </c>
      <c r="R737" s="60">
        <v>0</v>
      </c>
      <c r="S737" s="58">
        <v>0</v>
      </c>
      <c r="T737" s="58">
        <v>0</v>
      </c>
      <c r="U737" s="132">
        <v>0</v>
      </c>
      <c r="V737" s="58">
        <v>0</v>
      </c>
      <c r="W737" s="58">
        <v>0</v>
      </c>
      <c r="X737" s="58">
        <v>0</v>
      </c>
      <c r="Y737" s="132">
        <v>0</v>
      </c>
      <c r="Z737" s="61">
        <v>0</v>
      </c>
      <c r="AA737" s="59">
        <v>0</v>
      </c>
      <c r="AB737" s="59">
        <v>0</v>
      </c>
      <c r="AC737" s="132">
        <v>0</v>
      </c>
      <c r="AD737" s="61">
        <v>0</v>
      </c>
      <c r="AE737" s="59">
        <v>0</v>
      </c>
      <c r="AF737" s="59">
        <v>0</v>
      </c>
      <c r="AG737" s="132">
        <v>0</v>
      </c>
      <c r="AH737" s="61">
        <v>0</v>
      </c>
      <c r="AI737" s="132">
        <v>0</v>
      </c>
      <c r="AJ737" s="64">
        <f>IFERROR(VLOOKUP($B737,STOCK!$A:$H,3,0)," ")</f>
        <v>0</v>
      </c>
      <c r="AK737" s="65">
        <f>IFERROR(VLOOKUP($B737,STOCK!$A:$H,4,0)," ")</f>
        <v>0</v>
      </c>
      <c r="AL737" s="65">
        <f>IFERROR(VLOOKUP($B737,STOCK!$A:$H,5,0)," ")</f>
        <v>0</v>
      </c>
      <c r="AM737" s="65">
        <f>IFERROR(VLOOKUP($B737,STOCK!$A:$H,6,0)," ")</f>
        <v>0</v>
      </c>
      <c r="AN737" s="65">
        <f>IFERROR(VLOOKUP($B737,STOCK!$A:$H,7,0)," ")</f>
        <v>0</v>
      </c>
      <c r="AO737" s="65">
        <f>IFERROR(VLOOKUP($B737,STOCK!$A:$H,8,0)," ")</f>
        <v>0</v>
      </c>
      <c r="AP737" s="62" t="str">
        <f t="shared" si="143"/>
        <v>Q</v>
      </c>
      <c r="AQ737" s="50" t="str">
        <f t="shared" si="144"/>
        <v>Q</v>
      </c>
      <c r="AR737" s="50" t="str">
        <f t="shared" si="145"/>
        <v>Q</v>
      </c>
      <c r="AS737" s="50" t="str">
        <f t="shared" si="146"/>
        <v>Q</v>
      </c>
      <c r="AT737" s="50" t="str">
        <f t="shared" si="147"/>
        <v>Q</v>
      </c>
      <c r="AU737" s="63" t="str">
        <f t="shared" si="154"/>
        <v>Q</v>
      </c>
      <c r="AV737" s="67">
        <v>104159.99999900001</v>
      </c>
      <c r="AW737" s="133">
        <v>104120.02392000001</v>
      </c>
      <c r="AX737" s="49">
        <v>112900</v>
      </c>
      <c r="AY737" s="51">
        <f t="shared" si="148"/>
        <v>8.390937021009881E-2</v>
      </c>
      <c r="AZ737" s="51">
        <f t="shared" si="149"/>
        <v>7.7413640398582756E-2</v>
      </c>
      <c r="BA737" s="49">
        <v>0</v>
      </c>
      <c r="BB737" s="52">
        <v>0</v>
      </c>
      <c r="BC737" s="51">
        <f t="shared" si="150"/>
        <v>-1</v>
      </c>
      <c r="BD737" s="51">
        <f t="shared" si="151"/>
        <v>0</v>
      </c>
      <c r="BE737" s="49">
        <v>0</v>
      </c>
      <c r="BF737" s="52">
        <v>0</v>
      </c>
      <c r="BG737" s="51">
        <f t="shared" si="152"/>
        <v>-1</v>
      </c>
      <c r="BH737" s="51">
        <f t="shared" si="153"/>
        <v>0</v>
      </c>
      <c r="BI737" s="282">
        <f t="shared" si="155"/>
        <v>0</v>
      </c>
    </row>
    <row r="738" spans="1:61" hidden="1">
      <c r="A738" s="54" t="s">
        <v>151</v>
      </c>
      <c r="B738" s="55" t="s">
        <v>2448</v>
      </c>
      <c r="C738" s="55" t="s">
        <v>2449</v>
      </c>
      <c r="D738" s="44" t="s">
        <v>2450</v>
      </c>
      <c r="E738" s="56">
        <v>6</v>
      </c>
      <c r="F738" s="46" t="s">
        <v>5814</v>
      </c>
      <c r="G738" s="47" t="s">
        <v>5814</v>
      </c>
      <c r="H738" s="47" t="s">
        <v>6064</v>
      </c>
      <c r="I738" s="48" t="s">
        <v>6088</v>
      </c>
      <c r="J738" s="48" t="s">
        <v>6102</v>
      </c>
      <c r="K738" s="48" t="s">
        <v>6089</v>
      </c>
      <c r="L738" s="45">
        <v>79</v>
      </c>
      <c r="M738" s="47" t="s">
        <v>6090</v>
      </c>
      <c r="N738" s="60">
        <v>0</v>
      </c>
      <c r="O738" s="58">
        <v>0</v>
      </c>
      <c r="P738" s="58">
        <v>0</v>
      </c>
      <c r="Q738" s="132">
        <v>0</v>
      </c>
      <c r="R738" s="60">
        <v>0</v>
      </c>
      <c r="S738" s="58">
        <v>0</v>
      </c>
      <c r="T738" s="58">
        <v>0</v>
      </c>
      <c r="U738" s="132">
        <v>0</v>
      </c>
      <c r="V738" s="58">
        <v>0</v>
      </c>
      <c r="W738" s="58">
        <v>0</v>
      </c>
      <c r="X738" s="58">
        <v>0</v>
      </c>
      <c r="Y738" s="132">
        <v>0</v>
      </c>
      <c r="Z738" s="61">
        <v>0</v>
      </c>
      <c r="AA738" s="59">
        <v>0</v>
      </c>
      <c r="AB738" s="59">
        <v>0</v>
      </c>
      <c r="AC738" s="132">
        <v>0</v>
      </c>
      <c r="AD738" s="61">
        <v>0</v>
      </c>
      <c r="AE738" s="59">
        <v>0</v>
      </c>
      <c r="AF738" s="59">
        <v>0</v>
      </c>
      <c r="AG738" s="132">
        <v>0</v>
      </c>
      <c r="AH738" s="61">
        <v>0</v>
      </c>
      <c r="AI738" s="132">
        <v>0</v>
      </c>
      <c r="AJ738" s="64">
        <f>IFERROR(VLOOKUP($B738,STOCK!$A:$H,3,0)," ")</f>
        <v>0</v>
      </c>
      <c r="AK738" s="65">
        <f>IFERROR(VLOOKUP($B738,STOCK!$A:$H,4,0)," ")</f>
        <v>0</v>
      </c>
      <c r="AL738" s="65">
        <f>IFERROR(VLOOKUP($B738,STOCK!$A:$H,5,0)," ")</f>
        <v>0</v>
      </c>
      <c r="AM738" s="65">
        <f>IFERROR(VLOOKUP($B738,STOCK!$A:$H,6,0)," ")</f>
        <v>0</v>
      </c>
      <c r="AN738" s="65">
        <f>IFERROR(VLOOKUP($B738,STOCK!$A:$H,7,0)," ")</f>
        <v>0</v>
      </c>
      <c r="AO738" s="65">
        <f>IFERROR(VLOOKUP($B738,STOCK!$A:$H,8,0)," ")</f>
        <v>0</v>
      </c>
      <c r="AP738" s="62" t="str">
        <f t="shared" si="143"/>
        <v>Q</v>
      </c>
      <c r="AQ738" s="50" t="str">
        <f t="shared" si="144"/>
        <v>Q</v>
      </c>
      <c r="AR738" s="50" t="str">
        <f t="shared" si="145"/>
        <v>Q</v>
      </c>
      <c r="AS738" s="50" t="str">
        <f t="shared" si="146"/>
        <v>Q</v>
      </c>
      <c r="AT738" s="50" t="str">
        <f t="shared" si="147"/>
        <v>Q</v>
      </c>
      <c r="AU738" s="63" t="str">
        <f t="shared" si="154"/>
        <v>Q</v>
      </c>
      <c r="AV738" s="67">
        <v>26039.999996999999</v>
      </c>
      <c r="AW738" s="133">
        <v>26030.005980000002</v>
      </c>
      <c r="AX738" s="49">
        <v>28900</v>
      </c>
      <c r="AY738" s="51">
        <f t="shared" si="148"/>
        <v>0.10983102931372857</v>
      </c>
      <c r="AZ738" s="51">
        <f t="shared" si="149"/>
        <v>9.8961937820069235E-2</v>
      </c>
      <c r="BA738" s="49">
        <v>0</v>
      </c>
      <c r="BB738" s="52">
        <v>0</v>
      </c>
      <c r="BC738" s="51">
        <f t="shared" si="150"/>
        <v>-1</v>
      </c>
      <c r="BD738" s="51">
        <f t="shared" si="151"/>
        <v>0</v>
      </c>
      <c r="BE738" s="49">
        <v>0</v>
      </c>
      <c r="BF738" s="52">
        <v>0</v>
      </c>
      <c r="BG738" s="51">
        <f t="shared" si="152"/>
        <v>-1</v>
      </c>
      <c r="BH738" s="51">
        <f t="shared" si="153"/>
        <v>0</v>
      </c>
      <c r="BI738" s="282">
        <f t="shared" si="155"/>
        <v>0</v>
      </c>
    </row>
    <row r="739" spans="1:61" hidden="1">
      <c r="A739" s="54" t="s">
        <v>150</v>
      </c>
      <c r="B739" s="55" t="s">
        <v>2451</v>
      </c>
      <c r="C739" s="55" t="s">
        <v>2452</v>
      </c>
      <c r="D739" s="44" t="s">
        <v>2453</v>
      </c>
      <c r="E739" s="56">
        <v>1</v>
      </c>
      <c r="F739" s="46" t="s">
        <v>5814</v>
      </c>
      <c r="G739" s="47" t="s">
        <v>5814</v>
      </c>
      <c r="H739" s="47" t="s">
        <v>6064</v>
      </c>
      <c r="I739" s="48" t="s">
        <v>6088</v>
      </c>
      <c r="J739" s="48" t="s">
        <v>6102</v>
      </c>
      <c r="K739" s="48" t="s">
        <v>6089</v>
      </c>
      <c r="L739" s="45">
        <v>79</v>
      </c>
      <c r="M739" s="47" t="s">
        <v>6090</v>
      </c>
      <c r="N739" s="60">
        <v>734</v>
      </c>
      <c r="O739" s="58">
        <v>500</v>
      </c>
      <c r="P739" s="58">
        <v>420</v>
      </c>
      <c r="Q739" s="132">
        <v>343</v>
      </c>
      <c r="R739" s="60">
        <v>786</v>
      </c>
      <c r="S739" s="58">
        <v>741</v>
      </c>
      <c r="T739" s="58">
        <v>1140</v>
      </c>
      <c r="U739" s="132">
        <v>1114</v>
      </c>
      <c r="V739" s="58">
        <v>412</v>
      </c>
      <c r="W739" s="58">
        <v>306</v>
      </c>
      <c r="X739" s="58">
        <v>479</v>
      </c>
      <c r="Y739" s="132">
        <v>398</v>
      </c>
      <c r="Z739" s="61">
        <v>474</v>
      </c>
      <c r="AA739" s="59">
        <v>350</v>
      </c>
      <c r="AB739" s="59">
        <v>145</v>
      </c>
      <c r="AC739" s="132">
        <v>89</v>
      </c>
      <c r="AD739" s="61">
        <v>920</v>
      </c>
      <c r="AE739" s="59">
        <v>796</v>
      </c>
      <c r="AF739" s="59">
        <v>645</v>
      </c>
      <c r="AG739" s="132">
        <v>501</v>
      </c>
      <c r="AH739" s="61">
        <v>6</v>
      </c>
      <c r="AI739" s="132">
        <v>48</v>
      </c>
      <c r="AJ739" s="64">
        <f>IFERROR(VLOOKUP($B739,STOCK!$A:$H,3,0)," ")</f>
        <v>924</v>
      </c>
      <c r="AK739" s="65">
        <f>IFERROR(VLOOKUP($B739,STOCK!$A:$H,4,0)," ")</f>
        <v>-6</v>
      </c>
      <c r="AL739" s="65">
        <f>IFERROR(VLOOKUP($B739,STOCK!$A:$H,5,0)," ")</f>
        <v>0</v>
      </c>
      <c r="AM739" s="65">
        <f>IFERROR(VLOOKUP($B739,STOCK!$A:$H,6,0)," ")</f>
        <v>3000</v>
      </c>
      <c r="AN739" s="65">
        <f>IFERROR(VLOOKUP($B739,STOCK!$A:$H,7,0)," ")</f>
        <v>830</v>
      </c>
      <c r="AO739" s="65">
        <f>IFERROR(VLOOKUP($B739,STOCK!$A:$H,8,0)," ")</f>
        <v>582</v>
      </c>
      <c r="AP739" s="62">
        <f t="shared" si="143"/>
        <v>80.816326530612244</v>
      </c>
      <c r="AQ739" s="50" t="str">
        <f t="shared" si="144"/>
        <v>Q</v>
      </c>
      <c r="AR739" s="50" t="str">
        <f t="shared" si="145"/>
        <v>Q</v>
      </c>
      <c r="AS739" s="50">
        <f t="shared" si="146"/>
        <v>1011.2359550561798</v>
      </c>
      <c r="AT739" s="50">
        <f t="shared" si="147"/>
        <v>49.700598802395213</v>
      </c>
      <c r="AU739" s="63">
        <f t="shared" si="154"/>
        <v>363.75</v>
      </c>
      <c r="AV739" s="67">
        <v>4387</v>
      </c>
      <c r="AW739" s="133">
        <v>4338.3343299999997</v>
      </c>
      <c r="AX739" s="49">
        <v>4900</v>
      </c>
      <c r="AY739" s="51">
        <f t="shared" si="148"/>
        <v>0.11693640300888997</v>
      </c>
      <c r="AZ739" s="51">
        <f t="shared" si="149"/>
        <v>0.10469387755102041</v>
      </c>
      <c r="BA739" s="49">
        <v>4816.6666699999996</v>
      </c>
      <c r="BB739" s="52">
        <v>6</v>
      </c>
      <c r="BC739" s="51">
        <f t="shared" si="150"/>
        <v>9.7940886710736086E-2</v>
      </c>
      <c r="BD739" s="51">
        <f t="shared" si="151"/>
        <v>8.9204152879443416E-2</v>
      </c>
      <c r="BE739" s="49">
        <v>4704.1666699999996</v>
      </c>
      <c r="BF739" s="52">
        <v>24</v>
      </c>
      <c r="BG739" s="51">
        <f t="shared" si="152"/>
        <v>7.2296938682470779E-2</v>
      </c>
      <c r="BH739" s="51">
        <f t="shared" si="153"/>
        <v>6.7422498446467596E-2</v>
      </c>
      <c r="BI739" s="282">
        <f t="shared" si="155"/>
        <v>2493</v>
      </c>
    </row>
    <row r="740" spans="1:61" hidden="1">
      <c r="A740" s="54" t="s">
        <v>151</v>
      </c>
      <c r="B740" s="55" t="s">
        <v>2454</v>
      </c>
      <c r="C740" s="55" t="s">
        <v>2455</v>
      </c>
      <c r="D740" s="44" t="s">
        <v>2456</v>
      </c>
      <c r="E740" s="56">
        <v>1</v>
      </c>
      <c r="F740" s="46" t="s">
        <v>5814</v>
      </c>
      <c r="G740" s="47" t="s">
        <v>5814</v>
      </c>
      <c r="H740" s="47" t="s">
        <v>6064</v>
      </c>
      <c r="I740" s="48" t="s">
        <v>6088</v>
      </c>
      <c r="J740" s="48" t="s">
        <v>6102</v>
      </c>
      <c r="K740" s="48" t="s">
        <v>6089</v>
      </c>
      <c r="L740" s="45">
        <v>79</v>
      </c>
      <c r="M740" s="47" t="s">
        <v>6090</v>
      </c>
      <c r="N740" s="60">
        <v>0</v>
      </c>
      <c r="O740" s="58">
        <v>0</v>
      </c>
      <c r="P740" s="58">
        <v>0</v>
      </c>
      <c r="Q740" s="132">
        <v>0</v>
      </c>
      <c r="R740" s="60">
        <v>0</v>
      </c>
      <c r="S740" s="58">
        <v>0</v>
      </c>
      <c r="T740" s="58">
        <v>0</v>
      </c>
      <c r="U740" s="132">
        <v>0</v>
      </c>
      <c r="V740" s="58">
        <v>0</v>
      </c>
      <c r="W740" s="58">
        <v>0</v>
      </c>
      <c r="X740" s="58">
        <v>0</v>
      </c>
      <c r="Y740" s="132">
        <v>0</v>
      </c>
      <c r="Z740" s="61">
        <v>0</v>
      </c>
      <c r="AA740" s="59">
        <v>0</v>
      </c>
      <c r="AB740" s="59">
        <v>0</v>
      </c>
      <c r="AC740" s="132">
        <v>0</v>
      </c>
      <c r="AD740" s="61">
        <v>0</v>
      </c>
      <c r="AE740" s="59">
        <v>0</v>
      </c>
      <c r="AF740" s="59">
        <v>0</v>
      </c>
      <c r="AG740" s="132">
        <v>0</v>
      </c>
      <c r="AH740" s="61">
        <v>0</v>
      </c>
      <c r="AI740" s="132">
        <v>0</v>
      </c>
      <c r="AJ740" s="64">
        <f>IFERROR(VLOOKUP($B740,STOCK!$A:$H,3,0)," ")</f>
        <v>0</v>
      </c>
      <c r="AK740" s="65">
        <f>IFERROR(VLOOKUP($B740,STOCK!$A:$H,4,0)," ")</f>
        <v>0</v>
      </c>
      <c r="AL740" s="65">
        <f>IFERROR(VLOOKUP($B740,STOCK!$A:$H,5,0)," ")</f>
        <v>0</v>
      </c>
      <c r="AM740" s="65">
        <f>IFERROR(VLOOKUP($B740,STOCK!$A:$H,6,0)," ")</f>
        <v>0</v>
      </c>
      <c r="AN740" s="65">
        <f>IFERROR(VLOOKUP($B740,STOCK!$A:$H,7,0)," ")</f>
        <v>0</v>
      </c>
      <c r="AO740" s="65">
        <f>IFERROR(VLOOKUP($B740,STOCK!$A:$H,8,0)," ")</f>
        <v>0</v>
      </c>
      <c r="AP740" s="62" t="str">
        <f t="shared" si="143"/>
        <v>Q</v>
      </c>
      <c r="AQ740" s="50" t="str">
        <f t="shared" si="144"/>
        <v>Q</v>
      </c>
      <c r="AR740" s="50" t="str">
        <f t="shared" si="145"/>
        <v>Q</v>
      </c>
      <c r="AS740" s="50" t="str">
        <f t="shared" si="146"/>
        <v>Q</v>
      </c>
      <c r="AT740" s="50" t="str">
        <f t="shared" si="147"/>
        <v>Q</v>
      </c>
      <c r="AU740" s="63" t="str">
        <f t="shared" si="154"/>
        <v>Q</v>
      </c>
      <c r="AV740" s="67">
        <v>50400.000002000001</v>
      </c>
      <c r="AW740" s="133">
        <v>52079.991479999997</v>
      </c>
      <c r="AX740" s="49">
        <v>55500</v>
      </c>
      <c r="AY740" s="51">
        <f t="shared" si="148"/>
        <v>0.10119047614677812</v>
      </c>
      <c r="AZ740" s="51">
        <f t="shared" si="149"/>
        <v>9.1891891855855848E-2</v>
      </c>
      <c r="BA740" s="49"/>
      <c r="BB740" s="52"/>
      <c r="BC740" s="51">
        <f t="shared" si="150"/>
        <v>-1</v>
      </c>
      <c r="BD740" s="51">
        <f t="shared" si="151"/>
        <v>0</v>
      </c>
      <c r="BE740" s="49"/>
      <c r="BF740" s="52"/>
      <c r="BG740" s="51">
        <f t="shared" si="152"/>
        <v>-1</v>
      </c>
      <c r="BH740" s="51">
        <f t="shared" si="153"/>
        <v>0</v>
      </c>
      <c r="BI740" s="282">
        <f t="shared" si="155"/>
        <v>0</v>
      </c>
    </row>
    <row r="741" spans="1:61" hidden="1">
      <c r="A741" s="54" t="s">
        <v>150</v>
      </c>
      <c r="B741" s="55" t="s">
        <v>2457</v>
      </c>
      <c r="C741" s="55" t="s">
        <v>2458</v>
      </c>
      <c r="D741" s="44" t="s">
        <v>2459</v>
      </c>
      <c r="E741" s="56">
        <v>1</v>
      </c>
      <c r="F741" s="46" t="s">
        <v>5814</v>
      </c>
      <c r="G741" s="47" t="s">
        <v>5814</v>
      </c>
      <c r="H741" s="47" t="s">
        <v>6064</v>
      </c>
      <c r="I741" s="48" t="s">
        <v>6088</v>
      </c>
      <c r="J741" s="48" t="s">
        <v>6102</v>
      </c>
      <c r="K741" s="48" t="s">
        <v>6089</v>
      </c>
      <c r="L741" s="45">
        <v>79</v>
      </c>
      <c r="M741" s="47" t="s">
        <v>6090</v>
      </c>
      <c r="N741" s="60">
        <v>564</v>
      </c>
      <c r="O741" s="58">
        <v>0</v>
      </c>
      <c r="P741" s="58">
        <v>0</v>
      </c>
      <c r="Q741" s="132">
        <v>0</v>
      </c>
      <c r="R741" s="60">
        <v>0</v>
      </c>
      <c r="S741" s="58">
        <v>0</v>
      </c>
      <c r="T741" s="58">
        <v>0</v>
      </c>
      <c r="U741" s="132">
        <v>0</v>
      </c>
      <c r="V741" s="58">
        <v>0</v>
      </c>
      <c r="W741" s="58">
        <v>0</v>
      </c>
      <c r="X741" s="58">
        <v>0</v>
      </c>
      <c r="Y741" s="132">
        <v>0</v>
      </c>
      <c r="Z741" s="61">
        <v>0</v>
      </c>
      <c r="AA741" s="59">
        <v>0</v>
      </c>
      <c r="AB741" s="59">
        <v>0</v>
      </c>
      <c r="AC741" s="132">
        <v>0</v>
      </c>
      <c r="AD741" s="61">
        <v>0</v>
      </c>
      <c r="AE741" s="59">
        <v>0</v>
      </c>
      <c r="AF741" s="59">
        <v>0</v>
      </c>
      <c r="AG741" s="132">
        <v>0</v>
      </c>
      <c r="AH741" s="61">
        <v>0</v>
      </c>
      <c r="AI741" s="132">
        <v>84</v>
      </c>
      <c r="AJ741" s="64">
        <f>IFERROR(VLOOKUP($B741,STOCK!$A:$H,3,0)," ")</f>
        <v>0</v>
      </c>
      <c r="AK741" s="65">
        <f>IFERROR(VLOOKUP($B741,STOCK!$A:$H,4,0)," ")</f>
        <v>0</v>
      </c>
      <c r="AL741" s="65">
        <f>IFERROR(VLOOKUP($B741,STOCK!$A:$H,5,0)," ")</f>
        <v>0</v>
      </c>
      <c r="AM741" s="65">
        <f>IFERROR(VLOOKUP($B741,STOCK!$A:$H,6,0)," ")</f>
        <v>0</v>
      </c>
      <c r="AN741" s="65">
        <f>IFERROR(VLOOKUP($B741,STOCK!$A:$H,7,0)," ")</f>
        <v>0</v>
      </c>
      <c r="AO741" s="65">
        <f>IFERROR(VLOOKUP($B741,STOCK!$A:$H,8,0)," ")</f>
        <v>60</v>
      </c>
      <c r="AP741" s="62" t="str">
        <f t="shared" si="143"/>
        <v>Q</v>
      </c>
      <c r="AQ741" s="50" t="str">
        <f t="shared" si="144"/>
        <v>Q</v>
      </c>
      <c r="AR741" s="50" t="str">
        <f t="shared" si="145"/>
        <v>Q</v>
      </c>
      <c r="AS741" s="50" t="str">
        <f t="shared" si="146"/>
        <v>Q</v>
      </c>
      <c r="AT741" s="50" t="str">
        <f t="shared" si="147"/>
        <v>Q</v>
      </c>
      <c r="AU741" s="63">
        <f t="shared" si="154"/>
        <v>21.428571428571431</v>
      </c>
      <c r="AV741" s="67">
        <v>4340.0000600000003</v>
      </c>
      <c r="AW741" s="133">
        <v>4339.9992899999997</v>
      </c>
      <c r="AX741" s="49">
        <v>4950</v>
      </c>
      <c r="AY741" s="51">
        <f t="shared" si="148"/>
        <v>0.14055297962369151</v>
      </c>
      <c r="AZ741" s="51">
        <f t="shared" si="149"/>
        <v>0.12323231111111105</v>
      </c>
      <c r="BA741" s="49">
        <v>4625</v>
      </c>
      <c r="BB741" s="52">
        <v>12</v>
      </c>
      <c r="BC741" s="51">
        <f t="shared" si="150"/>
        <v>6.5668188032236952E-2</v>
      </c>
      <c r="BD741" s="51">
        <f t="shared" si="151"/>
        <v>6.1621608648648581E-2</v>
      </c>
      <c r="BE741" s="49">
        <v>0</v>
      </c>
      <c r="BF741" s="52">
        <v>0</v>
      </c>
      <c r="BG741" s="51">
        <f t="shared" si="152"/>
        <v>-1</v>
      </c>
      <c r="BH741" s="51">
        <f t="shared" si="153"/>
        <v>0</v>
      </c>
      <c r="BI741" s="282">
        <f t="shared" si="155"/>
        <v>84</v>
      </c>
    </row>
    <row r="742" spans="1:61" hidden="1">
      <c r="A742" s="54" t="s">
        <v>151</v>
      </c>
      <c r="B742" s="55" t="s">
        <v>2460</v>
      </c>
      <c r="C742" s="55" t="s">
        <v>2461</v>
      </c>
      <c r="D742" s="44" t="s">
        <v>2462</v>
      </c>
      <c r="E742" s="56">
        <v>6</v>
      </c>
      <c r="F742" s="46" t="s">
        <v>5814</v>
      </c>
      <c r="G742" s="47" t="s">
        <v>5814</v>
      </c>
      <c r="H742" s="47" t="s">
        <v>6064</v>
      </c>
      <c r="I742" s="48" t="s">
        <v>6088</v>
      </c>
      <c r="J742" s="48" t="s">
        <v>6102</v>
      </c>
      <c r="K742" s="48" t="s">
        <v>6094</v>
      </c>
      <c r="L742" s="45">
        <v>60</v>
      </c>
      <c r="M742" s="47" t="s">
        <v>5998</v>
      </c>
      <c r="N742" s="60">
        <v>0</v>
      </c>
      <c r="O742" s="58">
        <v>0</v>
      </c>
      <c r="P742" s="58">
        <v>0</v>
      </c>
      <c r="Q742" s="132">
        <v>0</v>
      </c>
      <c r="R742" s="60">
        <v>0</v>
      </c>
      <c r="S742" s="58">
        <v>0</v>
      </c>
      <c r="T742" s="58">
        <v>0</v>
      </c>
      <c r="U742" s="132">
        <v>0</v>
      </c>
      <c r="V742" s="58">
        <v>0</v>
      </c>
      <c r="W742" s="58">
        <v>0</v>
      </c>
      <c r="X742" s="58">
        <v>0</v>
      </c>
      <c r="Y742" s="132">
        <v>0</v>
      </c>
      <c r="Z742" s="61">
        <v>0</v>
      </c>
      <c r="AA742" s="59">
        <v>0</v>
      </c>
      <c r="AB742" s="59">
        <v>0</v>
      </c>
      <c r="AC742" s="132">
        <v>0</v>
      </c>
      <c r="AD742" s="61">
        <v>0</v>
      </c>
      <c r="AE742" s="59">
        <v>0</v>
      </c>
      <c r="AF742" s="59">
        <v>0</v>
      </c>
      <c r="AG742" s="132">
        <v>0</v>
      </c>
      <c r="AH742" s="61">
        <v>0</v>
      </c>
      <c r="AI742" s="132">
        <v>0</v>
      </c>
      <c r="AJ742" s="64">
        <f>IFERROR(VLOOKUP($B742,STOCK!$A:$H,3,0)," ")</f>
        <v>0</v>
      </c>
      <c r="AK742" s="65">
        <f>IFERROR(VLOOKUP($B742,STOCK!$A:$H,4,0)," ")</f>
        <v>0</v>
      </c>
      <c r="AL742" s="65">
        <f>IFERROR(VLOOKUP($B742,STOCK!$A:$H,5,0)," ")</f>
        <v>0</v>
      </c>
      <c r="AM742" s="65">
        <f>IFERROR(VLOOKUP($B742,STOCK!$A:$H,6,0)," ")</f>
        <v>0</v>
      </c>
      <c r="AN742" s="65">
        <f>IFERROR(VLOOKUP($B742,STOCK!$A:$H,7,0)," ")</f>
        <v>0</v>
      </c>
      <c r="AO742" s="65">
        <f>IFERROR(VLOOKUP($B742,STOCK!$A:$H,8,0)," ")</f>
        <v>0</v>
      </c>
      <c r="AP742" s="62" t="str">
        <f t="shared" si="143"/>
        <v>Q</v>
      </c>
      <c r="AQ742" s="50" t="str">
        <f t="shared" si="144"/>
        <v>Q</v>
      </c>
      <c r="AR742" s="50" t="str">
        <f t="shared" si="145"/>
        <v>Q</v>
      </c>
      <c r="AS742" s="50" t="str">
        <f t="shared" si="146"/>
        <v>Q</v>
      </c>
      <c r="AT742" s="50" t="str">
        <f t="shared" si="147"/>
        <v>Q</v>
      </c>
      <c r="AU742" s="63" t="str">
        <f t="shared" si="154"/>
        <v>Q</v>
      </c>
      <c r="AV742" s="67">
        <v>24299.999999</v>
      </c>
      <c r="AW742" s="133">
        <v>24084.4329</v>
      </c>
      <c r="AX742" s="49">
        <v>27500</v>
      </c>
      <c r="AY742" s="51">
        <f t="shared" si="148"/>
        <v>0.13168724284492539</v>
      </c>
      <c r="AZ742" s="51">
        <f t="shared" si="149"/>
        <v>0.11636363640000001</v>
      </c>
      <c r="BA742" s="49">
        <v>0</v>
      </c>
      <c r="BB742" s="52">
        <v>0</v>
      </c>
      <c r="BC742" s="51">
        <f t="shared" si="150"/>
        <v>-1</v>
      </c>
      <c r="BD742" s="51">
        <f t="shared" si="151"/>
        <v>0</v>
      </c>
      <c r="BE742" s="49">
        <v>0</v>
      </c>
      <c r="BF742" s="52">
        <v>0</v>
      </c>
      <c r="BG742" s="51">
        <f t="shared" si="152"/>
        <v>-1</v>
      </c>
      <c r="BH742" s="51">
        <f t="shared" si="153"/>
        <v>0</v>
      </c>
      <c r="BI742" s="282">
        <f t="shared" si="155"/>
        <v>0</v>
      </c>
    </row>
    <row r="743" spans="1:61" hidden="1">
      <c r="A743" s="54" t="s">
        <v>150</v>
      </c>
      <c r="B743" s="55" t="s">
        <v>2463</v>
      </c>
      <c r="C743" s="55" t="s">
        <v>2464</v>
      </c>
      <c r="D743" s="44" t="s">
        <v>2465</v>
      </c>
      <c r="E743" s="56">
        <v>6</v>
      </c>
      <c r="F743" s="46" t="s">
        <v>5814</v>
      </c>
      <c r="G743" s="47" t="s">
        <v>5814</v>
      </c>
      <c r="H743" s="47" t="s">
        <v>6064</v>
      </c>
      <c r="I743" s="48" t="s">
        <v>6088</v>
      </c>
      <c r="J743" s="48" t="s">
        <v>6102</v>
      </c>
      <c r="K743" s="48" t="s">
        <v>6094</v>
      </c>
      <c r="L743" s="45">
        <v>60</v>
      </c>
      <c r="M743" s="47" t="s">
        <v>5998</v>
      </c>
      <c r="N743" s="60">
        <v>89</v>
      </c>
      <c r="O743" s="58">
        <v>218</v>
      </c>
      <c r="P743" s="58">
        <v>114</v>
      </c>
      <c r="Q743" s="132">
        <v>172</v>
      </c>
      <c r="R743" s="60">
        <v>91</v>
      </c>
      <c r="S743" s="58">
        <v>126</v>
      </c>
      <c r="T743" s="58">
        <v>144</v>
      </c>
      <c r="U743" s="132">
        <v>138</v>
      </c>
      <c r="V743" s="58">
        <v>131</v>
      </c>
      <c r="W743" s="58">
        <v>219</v>
      </c>
      <c r="X743" s="58">
        <v>46</v>
      </c>
      <c r="Y743" s="132">
        <v>46</v>
      </c>
      <c r="Z743" s="61">
        <v>70</v>
      </c>
      <c r="AA743" s="59">
        <v>53</v>
      </c>
      <c r="AB743" s="59">
        <v>46</v>
      </c>
      <c r="AC743" s="132">
        <v>37</v>
      </c>
      <c r="AD743" s="61">
        <v>61</v>
      </c>
      <c r="AE743" s="59">
        <v>216</v>
      </c>
      <c r="AF743" s="59">
        <v>72</v>
      </c>
      <c r="AG743" s="132">
        <v>126</v>
      </c>
      <c r="AH743" s="61">
        <v>6</v>
      </c>
      <c r="AI743" s="132">
        <v>36</v>
      </c>
      <c r="AJ743" s="64">
        <f>IFERROR(VLOOKUP($B743,STOCK!$A:$H,3,0)," ")</f>
        <v>200</v>
      </c>
      <c r="AK743" s="65">
        <f>IFERROR(VLOOKUP($B743,STOCK!$A:$H,4,0)," ")</f>
        <v>204</v>
      </c>
      <c r="AL743" s="65">
        <f>IFERROR(VLOOKUP($B743,STOCK!$A:$H,5,0)," ")</f>
        <v>15</v>
      </c>
      <c r="AM743" s="65">
        <f>IFERROR(VLOOKUP($B743,STOCK!$A:$H,6,0)," ")</f>
        <v>144</v>
      </c>
      <c r="AN743" s="65">
        <f>IFERROR(VLOOKUP($B743,STOCK!$A:$H,7,0)," ")</f>
        <v>0</v>
      </c>
      <c r="AO743" s="65">
        <f>IFERROR(VLOOKUP($B743,STOCK!$A:$H,8,0)," ")</f>
        <v>48</v>
      </c>
      <c r="AP743" s="62">
        <f t="shared" si="143"/>
        <v>34.883720930232563</v>
      </c>
      <c r="AQ743" s="50">
        <f t="shared" si="144"/>
        <v>44.347826086956516</v>
      </c>
      <c r="AR743" s="50">
        <f t="shared" si="145"/>
        <v>9.7826086956521738</v>
      </c>
      <c r="AS743" s="50">
        <f t="shared" si="146"/>
        <v>116.75675675675676</v>
      </c>
      <c r="AT743" s="50" t="str">
        <f t="shared" si="147"/>
        <v>Q</v>
      </c>
      <c r="AU743" s="63">
        <f t="shared" si="154"/>
        <v>40</v>
      </c>
      <c r="AV743" s="67">
        <v>4050</v>
      </c>
      <c r="AW743" s="133">
        <v>4014.07215</v>
      </c>
      <c r="AX743" s="49">
        <v>4750</v>
      </c>
      <c r="AY743" s="51">
        <f t="shared" si="148"/>
        <v>0.17283950617283961</v>
      </c>
      <c r="AZ743" s="51">
        <f t="shared" si="149"/>
        <v>0.14736842105263157</v>
      </c>
      <c r="BA743" s="49">
        <v>4583.3333300000004</v>
      </c>
      <c r="BB743" s="52">
        <v>6</v>
      </c>
      <c r="BC743" s="51">
        <f t="shared" si="150"/>
        <v>0.13168724197530879</v>
      </c>
      <c r="BD743" s="51">
        <f t="shared" si="151"/>
        <v>0.11636363572099181</v>
      </c>
      <c r="BE743" s="49">
        <v>0</v>
      </c>
      <c r="BF743" s="52">
        <v>0</v>
      </c>
      <c r="BG743" s="51">
        <f t="shared" si="152"/>
        <v>-1</v>
      </c>
      <c r="BH743" s="51">
        <f t="shared" si="153"/>
        <v>0</v>
      </c>
      <c r="BI743" s="282">
        <f t="shared" si="155"/>
        <v>555</v>
      </c>
    </row>
    <row r="744" spans="1:61" hidden="1">
      <c r="A744" s="54" t="s">
        <v>151</v>
      </c>
      <c r="B744" s="55" t="s">
        <v>2466</v>
      </c>
      <c r="C744" s="55" t="s">
        <v>2467</v>
      </c>
      <c r="D744" s="44" t="s">
        <v>2468</v>
      </c>
      <c r="E744" s="56">
        <v>1</v>
      </c>
      <c r="F744" s="46" t="s">
        <v>5814</v>
      </c>
      <c r="G744" s="47" t="s">
        <v>5814</v>
      </c>
      <c r="H744" s="47" t="s">
        <v>6064</v>
      </c>
      <c r="I744" s="48" t="s">
        <v>6088</v>
      </c>
      <c r="J744" s="48" t="s">
        <v>6102</v>
      </c>
      <c r="K744" s="48" t="s">
        <v>6100</v>
      </c>
      <c r="L744" s="45">
        <v>428</v>
      </c>
      <c r="M744" s="47" t="s">
        <v>5850</v>
      </c>
      <c r="N744" s="60">
        <v>0</v>
      </c>
      <c r="O744" s="58">
        <v>0</v>
      </c>
      <c r="P744" s="58">
        <v>0</v>
      </c>
      <c r="Q744" s="132">
        <v>0</v>
      </c>
      <c r="R744" s="60">
        <v>0</v>
      </c>
      <c r="S744" s="58">
        <v>0</v>
      </c>
      <c r="T744" s="58">
        <v>0</v>
      </c>
      <c r="U744" s="132">
        <v>0</v>
      </c>
      <c r="V744" s="58">
        <v>0</v>
      </c>
      <c r="W744" s="58">
        <v>0</v>
      </c>
      <c r="X744" s="58">
        <v>0</v>
      </c>
      <c r="Y744" s="132">
        <v>0</v>
      </c>
      <c r="Z744" s="61">
        <v>0</v>
      </c>
      <c r="AA744" s="59">
        <v>0</v>
      </c>
      <c r="AB744" s="59">
        <v>0</v>
      </c>
      <c r="AC744" s="132">
        <v>0</v>
      </c>
      <c r="AD744" s="61">
        <v>0</v>
      </c>
      <c r="AE744" s="59">
        <v>0</v>
      </c>
      <c r="AF744" s="59">
        <v>0</v>
      </c>
      <c r="AG744" s="132">
        <v>0</v>
      </c>
      <c r="AH744" s="61">
        <v>0</v>
      </c>
      <c r="AI744" s="132">
        <v>0</v>
      </c>
      <c r="AJ744" s="64">
        <f>IFERROR(VLOOKUP($B744,STOCK!$A:$H,3,0)," ")</f>
        <v>0</v>
      </c>
      <c r="AK744" s="65">
        <f>IFERROR(VLOOKUP($B744,STOCK!$A:$H,4,0)," ")</f>
        <v>0</v>
      </c>
      <c r="AL744" s="65">
        <f>IFERROR(VLOOKUP($B744,STOCK!$A:$H,5,0)," ")</f>
        <v>0</v>
      </c>
      <c r="AM744" s="65">
        <f>IFERROR(VLOOKUP($B744,STOCK!$A:$H,6,0)," ")</f>
        <v>0</v>
      </c>
      <c r="AN744" s="65">
        <f>IFERROR(VLOOKUP($B744,STOCK!$A:$H,7,0)," ")</f>
        <v>0</v>
      </c>
      <c r="AO744" s="65">
        <f>IFERROR(VLOOKUP($B744,STOCK!$A:$H,8,0)," ")</f>
        <v>0</v>
      </c>
      <c r="AP744" s="62" t="str">
        <f t="shared" si="143"/>
        <v>Q</v>
      </c>
      <c r="AQ744" s="50" t="str">
        <f t="shared" si="144"/>
        <v>Q</v>
      </c>
      <c r="AR744" s="50" t="str">
        <f t="shared" si="145"/>
        <v>Q</v>
      </c>
      <c r="AS744" s="50" t="str">
        <f t="shared" si="146"/>
        <v>Q</v>
      </c>
      <c r="AT744" s="50" t="str">
        <f t="shared" si="147"/>
        <v>Q</v>
      </c>
      <c r="AU744" s="63" t="str">
        <f t="shared" si="154"/>
        <v>Q</v>
      </c>
      <c r="AV744" s="67">
        <v>36499.999997999999</v>
      </c>
      <c r="AW744" s="133">
        <v>36503.994120000003</v>
      </c>
      <c r="AX744" s="49">
        <v>39900</v>
      </c>
      <c r="AY744" s="51">
        <f t="shared" si="148"/>
        <v>9.3150684991405441E-2</v>
      </c>
      <c r="AZ744" s="51">
        <f t="shared" si="149"/>
        <v>8.5213032631578964E-2</v>
      </c>
      <c r="BA744" s="49"/>
      <c r="BB744" s="52"/>
      <c r="BC744" s="51">
        <f t="shared" si="150"/>
        <v>-1</v>
      </c>
      <c r="BD744" s="51">
        <f t="shared" si="151"/>
        <v>0</v>
      </c>
      <c r="BE744" s="49"/>
      <c r="BF744" s="52"/>
      <c r="BG744" s="51">
        <f t="shared" si="152"/>
        <v>-1</v>
      </c>
      <c r="BH744" s="51">
        <f t="shared" si="153"/>
        <v>0</v>
      </c>
      <c r="BI744" s="282">
        <f t="shared" si="155"/>
        <v>0</v>
      </c>
    </row>
    <row r="745" spans="1:61" hidden="1">
      <c r="A745" s="54" t="s">
        <v>150</v>
      </c>
      <c r="B745" s="55" t="s">
        <v>2469</v>
      </c>
      <c r="C745" s="55" t="s">
        <v>2470</v>
      </c>
      <c r="D745" s="44" t="s">
        <v>2471</v>
      </c>
      <c r="E745" s="56">
        <v>12</v>
      </c>
      <c r="F745" s="46" t="s">
        <v>5814</v>
      </c>
      <c r="G745" s="47" t="s">
        <v>5814</v>
      </c>
      <c r="H745" s="47" t="s">
        <v>6064</v>
      </c>
      <c r="I745" s="48" t="s">
        <v>6088</v>
      </c>
      <c r="J745" s="48" t="s">
        <v>6102</v>
      </c>
      <c r="K745" s="48" t="s">
        <v>6100</v>
      </c>
      <c r="L745" s="45">
        <v>428</v>
      </c>
      <c r="M745" s="47" t="s">
        <v>5850</v>
      </c>
      <c r="N745" s="60">
        <v>0</v>
      </c>
      <c r="O745" s="58">
        <v>0</v>
      </c>
      <c r="P745" s="58">
        <v>0</v>
      </c>
      <c r="Q745" s="132">
        <v>22</v>
      </c>
      <c r="R745" s="60">
        <v>0</v>
      </c>
      <c r="S745" s="58">
        <v>0</v>
      </c>
      <c r="T745" s="58">
        <v>0</v>
      </c>
      <c r="U745" s="132">
        <v>14</v>
      </c>
      <c r="V745" s="58">
        <v>0</v>
      </c>
      <c r="W745" s="58">
        <v>0</v>
      </c>
      <c r="X745" s="58">
        <v>0</v>
      </c>
      <c r="Y745" s="132">
        <v>15</v>
      </c>
      <c r="Z745" s="61">
        <v>0</v>
      </c>
      <c r="AA745" s="59">
        <v>0</v>
      </c>
      <c r="AB745" s="59">
        <v>0</v>
      </c>
      <c r="AC745" s="132">
        <v>13</v>
      </c>
      <c r="AD745" s="61">
        <v>0</v>
      </c>
      <c r="AE745" s="59">
        <v>0</v>
      </c>
      <c r="AF745" s="59">
        <v>0</v>
      </c>
      <c r="AG745" s="132">
        <v>12</v>
      </c>
      <c r="AH745" s="61">
        <v>39</v>
      </c>
      <c r="AI745" s="132">
        <v>55</v>
      </c>
      <c r="AJ745" s="64">
        <f>IFERROR(VLOOKUP($B745,STOCK!$A:$H,3,0)," ")</f>
        <v>218</v>
      </c>
      <c r="AK745" s="65">
        <f>IFERROR(VLOOKUP($B745,STOCK!$A:$H,4,0)," ")</f>
        <v>22</v>
      </c>
      <c r="AL745" s="65">
        <f>IFERROR(VLOOKUP($B745,STOCK!$A:$H,5,0)," ")</f>
        <v>117</v>
      </c>
      <c r="AM745" s="65">
        <f>IFERROR(VLOOKUP($B745,STOCK!$A:$H,6,0)," ")</f>
        <v>227</v>
      </c>
      <c r="AN745" s="65">
        <f>IFERROR(VLOOKUP($B745,STOCK!$A:$H,7,0)," ")</f>
        <v>228</v>
      </c>
      <c r="AO745" s="65">
        <f>IFERROR(VLOOKUP($B745,STOCK!$A:$H,8,0)," ")</f>
        <v>321</v>
      </c>
      <c r="AP745" s="62">
        <f t="shared" si="143"/>
        <v>297.27272727272725</v>
      </c>
      <c r="AQ745" s="50">
        <f t="shared" si="144"/>
        <v>47.142857142857139</v>
      </c>
      <c r="AR745" s="50">
        <f t="shared" si="145"/>
        <v>234</v>
      </c>
      <c r="AS745" s="50">
        <f t="shared" si="146"/>
        <v>523.84615384615381</v>
      </c>
      <c r="AT745" s="50">
        <f t="shared" si="147"/>
        <v>570</v>
      </c>
      <c r="AU745" s="63">
        <f t="shared" si="154"/>
        <v>175.09090909090907</v>
      </c>
      <c r="AV745" s="67">
        <v>3042</v>
      </c>
      <c r="AW745" s="133">
        <v>3041.9995100000001</v>
      </c>
      <c r="AX745" s="49">
        <v>3500</v>
      </c>
      <c r="AY745" s="51">
        <f t="shared" si="148"/>
        <v>0.1505588428665352</v>
      </c>
      <c r="AZ745" s="51">
        <f t="shared" si="149"/>
        <v>0.13085714285714287</v>
      </c>
      <c r="BA745" s="49">
        <v>3325</v>
      </c>
      <c r="BB745" s="52">
        <v>12</v>
      </c>
      <c r="BC745" s="51">
        <f t="shared" si="150"/>
        <v>9.303090072320841E-2</v>
      </c>
      <c r="BD745" s="51">
        <f t="shared" si="151"/>
        <v>8.5112781954887223E-2</v>
      </c>
      <c r="BE745" s="49">
        <v>0</v>
      </c>
      <c r="BF745" s="52">
        <v>0</v>
      </c>
      <c r="BG745" s="51">
        <f t="shared" si="152"/>
        <v>-1</v>
      </c>
      <c r="BH745" s="51">
        <f t="shared" si="153"/>
        <v>0</v>
      </c>
      <c r="BI745" s="282">
        <f t="shared" si="155"/>
        <v>131</v>
      </c>
    </row>
    <row r="746" spans="1:61" hidden="1">
      <c r="A746" s="54" t="s">
        <v>151</v>
      </c>
      <c r="B746" s="55" t="s">
        <v>2472</v>
      </c>
      <c r="C746" s="55" t="s">
        <v>2473</v>
      </c>
      <c r="D746" s="44" t="s">
        <v>2474</v>
      </c>
      <c r="E746" s="56">
        <v>1</v>
      </c>
      <c r="F746" s="46" t="s">
        <v>5814</v>
      </c>
      <c r="G746" s="47" t="s">
        <v>5814</v>
      </c>
      <c r="H746" s="47" t="s">
        <v>6064</v>
      </c>
      <c r="I746" s="48" t="s">
        <v>6088</v>
      </c>
      <c r="J746" s="48" t="s">
        <v>6102</v>
      </c>
      <c r="K746" s="48" t="s">
        <v>6084</v>
      </c>
      <c r="L746" s="45">
        <v>114</v>
      </c>
      <c r="M746" s="47" t="s">
        <v>161</v>
      </c>
      <c r="N746" s="60">
        <v>0</v>
      </c>
      <c r="O746" s="58">
        <v>0</v>
      </c>
      <c r="P746" s="58">
        <v>0</v>
      </c>
      <c r="Q746" s="132">
        <v>0</v>
      </c>
      <c r="R746" s="60">
        <v>0</v>
      </c>
      <c r="S746" s="58">
        <v>0</v>
      </c>
      <c r="T746" s="58">
        <v>0</v>
      </c>
      <c r="U746" s="132">
        <v>0</v>
      </c>
      <c r="V746" s="58">
        <v>0</v>
      </c>
      <c r="W746" s="58">
        <v>0</v>
      </c>
      <c r="X746" s="58">
        <v>0</v>
      </c>
      <c r="Y746" s="132">
        <v>0</v>
      </c>
      <c r="Z746" s="61">
        <v>0</v>
      </c>
      <c r="AA746" s="59">
        <v>0</v>
      </c>
      <c r="AB746" s="59">
        <v>0</v>
      </c>
      <c r="AC746" s="132">
        <v>0</v>
      </c>
      <c r="AD746" s="61">
        <v>0</v>
      </c>
      <c r="AE746" s="59">
        <v>0</v>
      </c>
      <c r="AF746" s="59">
        <v>0</v>
      </c>
      <c r="AG746" s="132">
        <v>0</v>
      </c>
      <c r="AH746" s="61">
        <v>0</v>
      </c>
      <c r="AI746" s="132">
        <v>0</v>
      </c>
      <c r="AJ746" s="64">
        <f>IFERROR(VLOOKUP($B746,STOCK!$A:$H,3,0)," ")</f>
        <v>0</v>
      </c>
      <c r="AK746" s="65">
        <f>IFERROR(VLOOKUP($B746,STOCK!$A:$H,4,0)," ")</f>
        <v>0</v>
      </c>
      <c r="AL746" s="65">
        <f>IFERROR(VLOOKUP($B746,STOCK!$A:$H,5,0)," ")</f>
        <v>0</v>
      </c>
      <c r="AM746" s="65">
        <f>IFERROR(VLOOKUP($B746,STOCK!$A:$H,6,0)," ")</f>
        <v>0</v>
      </c>
      <c r="AN746" s="65">
        <f>IFERROR(VLOOKUP($B746,STOCK!$A:$H,7,0)," ")</f>
        <v>0</v>
      </c>
      <c r="AO746" s="65">
        <f>IFERROR(VLOOKUP($B746,STOCK!$A:$H,8,0)," ")</f>
        <v>0</v>
      </c>
      <c r="AP746" s="62" t="str">
        <f t="shared" si="143"/>
        <v>Q</v>
      </c>
      <c r="AQ746" s="50" t="str">
        <f t="shared" si="144"/>
        <v>Q</v>
      </c>
      <c r="AR746" s="50" t="str">
        <f t="shared" si="145"/>
        <v>Q</v>
      </c>
      <c r="AS746" s="50" t="str">
        <f t="shared" si="146"/>
        <v>Q</v>
      </c>
      <c r="AT746" s="50" t="str">
        <f t="shared" si="147"/>
        <v>Q</v>
      </c>
      <c r="AU746" s="63" t="str">
        <f t="shared" si="154"/>
        <v>Q</v>
      </c>
      <c r="AV746" s="67">
        <v>45599.999994999998</v>
      </c>
      <c r="AW746" s="133">
        <v>45599.997960000001</v>
      </c>
      <c r="AX746" s="49">
        <v>49900</v>
      </c>
      <c r="AY746" s="51">
        <f t="shared" si="148"/>
        <v>9.4298245734024011E-2</v>
      </c>
      <c r="AZ746" s="51">
        <f t="shared" si="149"/>
        <v>8.6172344789579192E-2</v>
      </c>
      <c r="BA746" s="49">
        <v>0</v>
      </c>
      <c r="BB746" s="52">
        <v>0</v>
      </c>
      <c r="BC746" s="51">
        <f t="shared" si="150"/>
        <v>-1</v>
      </c>
      <c r="BD746" s="51">
        <f t="shared" si="151"/>
        <v>0</v>
      </c>
      <c r="BE746" s="49">
        <v>0</v>
      </c>
      <c r="BF746" s="52">
        <v>0</v>
      </c>
      <c r="BG746" s="51">
        <f t="shared" si="152"/>
        <v>-1</v>
      </c>
      <c r="BH746" s="51">
        <f t="shared" si="153"/>
        <v>0</v>
      </c>
      <c r="BI746" s="282">
        <f t="shared" si="155"/>
        <v>0</v>
      </c>
    </row>
    <row r="747" spans="1:61" hidden="1">
      <c r="A747" s="54" t="s">
        <v>150</v>
      </c>
      <c r="B747" s="55" t="s">
        <v>2475</v>
      </c>
      <c r="C747" s="55" t="s">
        <v>2476</v>
      </c>
      <c r="D747" s="44" t="s">
        <v>2477</v>
      </c>
      <c r="E747" s="56">
        <v>12</v>
      </c>
      <c r="F747" s="46" t="s">
        <v>5814</v>
      </c>
      <c r="G747" s="47" t="s">
        <v>5814</v>
      </c>
      <c r="H747" s="47" t="s">
        <v>6064</v>
      </c>
      <c r="I747" s="48" t="s">
        <v>6088</v>
      </c>
      <c r="J747" s="48" t="s">
        <v>6102</v>
      </c>
      <c r="K747" s="48" t="s">
        <v>6084</v>
      </c>
      <c r="L747" s="45">
        <v>114</v>
      </c>
      <c r="M747" s="47" t="s">
        <v>161</v>
      </c>
      <c r="N747" s="60">
        <v>76</v>
      </c>
      <c r="O747" s="58">
        <v>378</v>
      </c>
      <c r="P747" s="58">
        <v>188</v>
      </c>
      <c r="Q747" s="132">
        <v>269</v>
      </c>
      <c r="R747" s="60">
        <v>87</v>
      </c>
      <c r="S747" s="58">
        <v>437</v>
      </c>
      <c r="T747" s="58">
        <v>178</v>
      </c>
      <c r="U747" s="132">
        <v>290</v>
      </c>
      <c r="V747" s="58">
        <v>81</v>
      </c>
      <c r="W747" s="58">
        <v>197</v>
      </c>
      <c r="X747" s="58">
        <v>156</v>
      </c>
      <c r="Y747" s="132">
        <v>96</v>
      </c>
      <c r="Z747" s="61">
        <v>16</v>
      </c>
      <c r="AA747" s="59">
        <v>172</v>
      </c>
      <c r="AB747" s="59">
        <v>179</v>
      </c>
      <c r="AC747" s="132">
        <v>42</v>
      </c>
      <c r="AD747" s="61">
        <v>136</v>
      </c>
      <c r="AE747" s="59">
        <v>394</v>
      </c>
      <c r="AF747" s="59">
        <v>290</v>
      </c>
      <c r="AG747" s="132">
        <v>72</v>
      </c>
      <c r="AH747" s="61">
        <v>373</v>
      </c>
      <c r="AI747" s="132">
        <v>543</v>
      </c>
      <c r="AJ747" s="64">
        <f>IFERROR(VLOOKUP($B747,STOCK!$A:$H,3,0)," ")</f>
        <v>819</v>
      </c>
      <c r="AK747" s="65">
        <f>IFERROR(VLOOKUP($B747,STOCK!$A:$H,4,0)," ")</f>
        <v>1030</v>
      </c>
      <c r="AL747" s="65">
        <f>IFERROR(VLOOKUP($B747,STOCK!$A:$H,5,0)," ")</f>
        <v>567</v>
      </c>
      <c r="AM747" s="65">
        <f>IFERROR(VLOOKUP($B747,STOCK!$A:$H,6,0)," ")</f>
        <v>755</v>
      </c>
      <c r="AN747" s="65">
        <f>IFERROR(VLOOKUP($B747,STOCK!$A:$H,7,0)," ")</f>
        <v>1607</v>
      </c>
      <c r="AO747" s="65">
        <f>IFERROR(VLOOKUP($B747,STOCK!$A:$H,8,0)," ")</f>
        <v>381</v>
      </c>
      <c r="AP747" s="62">
        <f t="shared" si="143"/>
        <v>91.338289962825286</v>
      </c>
      <c r="AQ747" s="50">
        <f t="shared" si="144"/>
        <v>106.55172413793105</v>
      </c>
      <c r="AR747" s="50">
        <f t="shared" si="145"/>
        <v>177.1875</v>
      </c>
      <c r="AS747" s="50">
        <f t="shared" si="146"/>
        <v>539.28571428571422</v>
      </c>
      <c r="AT747" s="50">
        <f t="shared" si="147"/>
        <v>669.58333333333326</v>
      </c>
      <c r="AU747" s="63">
        <f t="shared" si="154"/>
        <v>21.049723756906076</v>
      </c>
      <c r="AV747" s="67">
        <v>3800.0000500000001</v>
      </c>
      <c r="AW747" s="133">
        <v>3799.9998300000002</v>
      </c>
      <c r="AX747" s="49">
        <v>4250</v>
      </c>
      <c r="AY747" s="51">
        <f t="shared" si="148"/>
        <v>0.11842103791551262</v>
      </c>
      <c r="AZ747" s="51">
        <f t="shared" si="149"/>
        <v>0.10588234117647057</v>
      </c>
      <c r="BA747" s="49">
        <v>4158.3333300000004</v>
      </c>
      <c r="BB747" s="52">
        <v>12</v>
      </c>
      <c r="BC747" s="51">
        <f t="shared" si="150"/>
        <v>9.4298230338181188E-2</v>
      </c>
      <c r="BD747" s="51">
        <f t="shared" si="151"/>
        <v>8.6172331932803534E-2</v>
      </c>
      <c r="BE747" s="49">
        <v>0</v>
      </c>
      <c r="BF747" s="52">
        <v>0</v>
      </c>
      <c r="BG747" s="51">
        <f t="shared" si="152"/>
        <v>-1</v>
      </c>
      <c r="BH747" s="51">
        <f t="shared" si="153"/>
        <v>0</v>
      </c>
      <c r="BI747" s="282">
        <f t="shared" si="155"/>
        <v>1312</v>
      </c>
    </row>
    <row r="748" spans="1:61" hidden="1">
      <c r="A748" s="54" t="s">
        <v>151</v>
      </c>
      <c r="B748" s="55" t="s">
        <v>2478</v>
      </c>
      <c r="C748" s="55" t="s">
        <v>2479</v>
      </c>
      <c r="D748" s="44" t="s">
        <v>2480</v>
      </c>
      <c r="E748" s="56">
        <v>12</v>
      </c>
      <c r="F748" s="46" t="s">
        <v>5814</v>
      </c>
      <c r="G748" s="47" t="s">
        <v>5814</v>
      </c>
      <c r="H748" s="47" t="s">
        <v>6064</v>
      </c>
      <c r="I748" s="48" t="s">
        <v>6088</v>
      </c>
      <c r="J748" s="48" t="s">
        <v>6103</v>
      </c>
      <c r="K748" s="48" t="s">
        <v>6092</v>
      </c>
      <c r="L748" s="45">
        <v>81</v>
      </c>
      <c r="M748" s="47" t="s">
        <v>6093</v>
      </c>
      <c r="N748" s="60">
        <v>0</v>
      </c>
      <c r="O748" s="58">
        <v>0</v>
      </c>
      <c r="P748" s="58">
        <v>0</v>
      </c>
      <c r="Q748" s="132">
        <v>0</v>
      </c>
      <c r="R748" s="60">
        <v>0</v>
      </c>
      <c r="S748" s="58">
        <v>0</v>
      </c>
      <c r="T748" s="58">
        <v>0</v>
      </c>
      <c r="U748" s="132">
        <v>0</v>
      </c>
      <c r="V748" s="58">
        <v>0</v>
      </c>
      <c r="W748" s="58">
        <v>0</v>
      </c>
      <c r="X748" s="58">
        <v>0</v>
      </c>
      <c r="Y748" s="132">
        <v>0</v>
      </c>
      <c r="Z748" s="61">
        <v>0</v>
      </c>
      <c r="AA748" s="59">
        <v>0</v>
      </c>
      <c r="AB748" s="59">
        <v>0</v>
      </c>
      <c r="AC748" s="132">
        <v>0</v>
      </c>
      <c r="AD748" s="61">
        <v>0</v>
      </c>
      <c r="AE748" s="59">
        <v>0</v>
      </c>
      <c r="AF748" s="59">
        <v>0</v>
      </c>
      <c r="AG748" s="132">
        <v>0</v>
      </c>
      <c r="AH748" s="61">
        <v>0</v>
      </c>
      <c r="AI748" s="132">
        <v>0</v>
      </c>
      <c r="AJ748" s="64">
        <f>IFERROR(VLOOKUP($B748,STOCK!$A:$H,3,0)," ")</f>
        <v>0</v>
      </c>
      <c r="AK748" s="65">
        <f>IFERROR(VLOOKUP($B748,STOCK!$A:$H,4,0)," ")</f>
        <v>0</v>
      </c>
      <c r="AL748" s="65">
        <f>IFERROR(VLOOKUP($B748,STOCK!$A:$H,5,0)," ")</f>
        <v>0</v>
      </c>
      <c r="AM748" s="65">
        <f>IFERROR(VLOOKUP($B748,STOCK!$A:$H,6,0)," ")</f>
        <v>0</v>
      </c>
      <c r="AN748" s="65">
        <f>IFERROR(VLOOKUP($B748,STOCK!$A:$H,7,0)," ")</f>
        <v>0</v>
      </c>
      <c r="AO748" s="65">
        <f>IFERROR(VLOOKUP($B748,STOCK!$A:$H,8,0)," ")</f>
        <v>0</v>
      </c>
      <c r="AP748" s="62" t="str">
        <f t="shared" si="143"/>
        <v>Q</v>
      </c>
      <c r="AQ748" s="50" t="str">
        <f t="shared" si="144"/>
        <v>Q</v>
      </c>
      <c r="AR748" s="50" t="str">
        <f t="shared" si="145"/>
        <v>Q</v>
      </c>
      <c r="AS748" s="50" t="str">
        <f t="shared" si="146"/>
        <v>Q</v>
      </c>
      <c r="AT748" s="50" t="str">
        <f t="shared" si="147"/>
        <v>Q</v>
      </c>
      <c r="AU748" s="63" t="str">
        <f t="shared" si="154"/>
        <v>Q</v>
      </c>
      <c r="AV748" s="67">
        <v>54275.999997999999</v>
      </c>
      <c r="AW748" s="133">
        <v>50164.866840000002</v>
      </c>
      <c r="AX748" s="49">
        <v>54900</v>
      </c>
      <c r="AY748" s="51">
        <f t="shared" si="148"/>
        <v>1.1496794200438476E-2</v>
      </c>
      <c r="AZ748" s="51">
        <f t="shared" si="149"/>
        <v>1.136612025500912E-2</v>
      </c>
      <c r="BA748" s="49">
        <v>0</v>
      </c>
      <c r="BB748" s="52">
        <v>0</v>
      </c>
      <c r="BC748" s="51">
        <f t="shared" si="150"/>
        <v>-1</v>
      </c>
      <c r="BD748" s="51">
        <f t="shared" si="151"/>
        <v>0</v>
      </c>
      <c r="BE748" s="49">
        <v>0</v>
      </c>
      <c r="BF748" s="52">
        <v>0</v>
      </c>
      <c r="BG748" s="51">
        <f t="shared" si="152"/>
        <v>-1</v>
      </c>
      <c r="BH748" s="51">
        <f t="shared" si="153"/>
        <v>0</v>
      </c>
      <c r="BI748" s="282">
        <f t="shared" si="155"/>
        <v>0</v>
      </c>
    </row>
    <row r="749" spans="1:61" hidden="1">
      <c r="A749" s="54" t="s">
        <v>151</v>
      </c>
      <c r="B749" s="55" t="s">
        <v>2481</v>
      </c>
      <c r="C749" s="55" t="s">
        <v>2482</v>
      </c>
      <c r="D749" s="44" t="s">
        <v>2483</v>
      </c>
      <c r="E749" s="56">
        <v>6</v>
      </c>
      <c r="F749" s="46" t="s">
        <v>5814</v>
      </c>
      <c r="G749" s="47" t="s">
        <v>5814</v>
      </c>
      <c r="H749" s="47" t="s">
        <v>6064</v>
      </c>
      <c r="I749" s="48" t="s">
        <v>6088</v>
      </c>
      <c r="J749" s="48" t="s">
        <v>6103</v>
      </c>
      <c r="K749" s="48" t="s">
        <v>6092</v>
      </c>
      <c r="L749" s="45">
        <v>81</v>
      </c>
      <c r="M749" s="47" t="s">
        <v>6093</v>
      </c>
      <c r="N749" s="60">
        <v>0</v>
      </c>
      <c r="O749" s="58">
        <v>0</v>
      </c>
      <c r="P749" s="58">
        <v>0</v>
      </c>
      <c r="Q749" s="132">
        <v>0</v>
      </c>
      <c r="R749" s="60">
        <v>0</v>
      </c>
      <c r="S749" s="58">
        <v>0</v>
      </c>
      <c r="T749" s="58">
        <v>0</v>
      </c>
      <c r="U749" s="132">
        <v>0</v>
      </c>
      <c r="V749" s="58">
        <v>0</v>
      </c>
      <c r="W749" s="58">
        <v>0</v>
      </c>
      <c r="X749" s="58">
        <v>0</v>
      </c>
      <c r="Y749" s="132">
        <v>0</v>
      </c>
      <c r="Z749" s="61">
        <v>0</v>
      </c>
      <c r="AA749" s="59">
        <v>0</v>
      </c>
      <c r="AB749" s="59">
        <v>0</v>
      </c>
      <c r="AC749" s="132">
        <v>0</v>
      </c>
      <c r="AD749" s="61">
        <v>0</v>
      </c>
      <c r="AE749" s="59">
        <v>0</v>
      </c>
      <c r="AF749" s="59">
        <v>0</v>
      </c>
      <c r="AG749" s="132">
        <v>0</v>
      </c>
      <c r="AH749" s="61">
        <v>0</v>
      </c>
      <c r="AI749" s="132">
        <v>0</v>
      </c>
      <c r="AJ749" s="64">
        <f>IFERROR(VLOOKUP($B749,STOCK!$A:$H,3,0)," ")</f>
        <v>0</v>
      </c>
      <c r="AK749" s="65">
        <f>IFERROR(VLOOKUP($B749,STOCK!$A:$H,4,0)," ")</f>
        <v>0</v>
      </c>
      <c r="AL749" s="65">
        <f>IFERROR(VLOOKUP($B749,STOCK!$A:$H,5,0)," ")</f>
        <v>0</v>
      </c>
      <c r="AM749" s="65">
        <f>IFERROR(VLOOKUP($B749,STOCK!$A:$H,6,0)," ")</f>
        <v>0</v>
      </c>
      <c r="AN749" s="65">
        <f>IFERROR(VLOOKUP($B749,STOCK!$A:$H,7,0)," ")</f>
        <v>0</v>
      </c>
      <c r="AO749" s="65">
        <f>IFERROR(VLOOKUP($B749,STOCK!$A:$H,8,0)," ")</f>
        <v>0</v>
      </c>
      <c r="AP749" s="62" t="str">
        <f t="shared" si="143"/>
        <v>Q</v>
      </c>
      <c r="AQ749" s="50" t="str">
        <f t="shared" si="144"/>
        <v>Q</v>
      </c>
      <c r="AR749" s="50" t="str">
        <f t="shared" si="145"/>
        <v>Q</v>
      </c>
      <c r="AS749" s="50" t="str">
        <f t="shared" si="146"/>
        <v>Q</v>
      </c>
      <c r="AT749" s="50" t="str">
        <f t="shared" si="147"/>
        <v>Q</v>
      </c>
      <c r="AU749" s="63" t="str">
        <f t="shared" si="154"/>
        <v>Q</v>
      </c>
      <c r="AV749" s="67">
        <v>27137.999999</v>
      </c>
      <c r="AW749" s="133">
        <v>25082.433420000001</v>
      </c>
      <c r="AX749" s="49">
        <v>27500</v>
      </c>
      <c r="AY749" s="51">
        <f t="shared" si="148"/>
        <v>1.3339229162552035E-2</v>
      </c>
      <c r="AZ749" s="51">
        <f t="shared" si="149"/>
        <v>1.3163636400000012E-2</v>
      </c>
      <c r="BA749" s="49">
        <v>0</v>
      </c>
      <c r="BB749" s="52">
        <v>0</v>
      </c>
      <c r="BC749" s="51">
        <f t="shared" si="150"/>
        <v>-1</v>
      </c>
      <c r="BD749" s="51">
        <f t="shared" si="151"/>
        <v>0</v>
      </c>
      <c r="BE749" s="49">
        <v>0</v>
      </c>
      <c r="BF749" s="52">
        <v>0</v>
      </c>
      <c r="BG749" s="51">
        <f t="shared" si="152"/>
        <v>-1</v>
      </c>
      <c r="BH749" s="51">
        <f t="shared" si="153"/>
        <v>0</v>
      </c>
      <c r="BI749" s="282">
        <f t="shared" si="155"/>
        <v>0</v>
      </c>
    </row>
    <row r="750" spans="1:61" hidden="1">
      <c r="A750" s="54" t="s">
        <v>150</v>
      </c>
      <c r="B750" s="55" t="s">
        <v>2484</v>
      </c>
      <c r="C750" s="55" t="s">
        <v>2485</v>
      </c>
      <c r="D750" s="44" t="s">
        <v>2486</v>
      </c>
      <c r="E750" s="56">
        <v>1</v>
      </c>
      <c r="F750" s="46" t="s">
        <v>5814</v>
      </c>
      <c r="G750" s="47" t="s">
        <v>5814</v>
      </c>
      <c r="H750" s="47" t="s">
        <v>6064</v>
      </c>
      <c r="I750" s="48" t="s">
        <v>6088</v>
      </c>
      <c r="J750" s="48" t="s">
        <v>6103</v>
      </c>
      <c r="K750" s="48" t="s">
        <v>6092</v>
      </c>
      <c r="L750" s="45">
        <v>81</v>
      </c>
      <c r="M750" s="47" t="s">
        <v>6093</v>
      </c>
      <c r="N750" s="60">
        <v>269</v>
      </c>
      <c r="O750" s="58">
        <v>38</v>
      </c>
      <c r="P750" s="58">
        <v>12</v>
      </c>
      <c r="Q750" s="132">
        <v>0</v>
      </c>
      <c r="R750" s="60">
        <v>1072</v>
      </c>
      <c r="S750" s="58">
        <v>321</v>
      </c>
      <c r="T750" s="58">
        <v>0</v>
      </c>
      <c r="U750" s="132">
        <v>0</v>
      </c>
      <c r="V750" s="58">
        <v>192</v>
      </c>
      <c r="W750" s="58">
        <v>49</v>
      </c>
      <c r="X750" s="58">
        <v>0</v>
      </c>
      <c r="Y750" s="132">
        <v>0</v>
      </c>
      <c r="Z750" s="61">
        <v>361</v>
      </c>
      <c r="AA750" s="59">
        <v>0</v>
      </c>
      <c r="AB750" s="59">
        <v>0</v>
      </c>
      <c r="AC750" s="132">
        <v>0</v>
      </c>
      <c r="AD750" s="61">
        <v>168</v>
      </c>
      <c r="AE750" s="59">
        <v>24</v>
      </c>
      <c r="AF750" s="59">
        <v>0</v>
      </c>
      <c r="AG750" s="132">
        <v>0</v>
      </c>
      <c r="AH750" s="61">
        <v>0</v>
      </c>
      <c r="AI750" s="132">
        <v>0</v>
      </c>
      <c r="AJ750" s="64">
        <f>IFERROR(VLOOKUP($B750,STOCK!$A:$H,3,0)," ")</f>
        <v>0</v>
      </c>
      <c r="AK750" s="65">
        <f>IFERROR(VLOOKUP($B750,STOCK!$A:$H,4,0)," ")</f>
        <v>34</v>
      </c>
      <c r="AL750" s="65">
        <f>IFERROR(VLOOKUP($B750,STOCK!$A:$H,5,0)," ")</f>
        <v>0</v>
      </c>
      <c r="AM750" s="65">
        <f>IFERROR(VLOOKUP($B750,STOCK!$A:$H,6,0)," ")</f>
        <v>3</v>
      </c>
      <c r="AN750" s="65">
        <f>IFERROR(VLOOKUP($B750,STOCK!$A:$H,7,0)," ")</f>
        <v>0</v>
      </c>
      <c r="AO750" s="65">
        <f>IFERROR(VLOOKUP($B750,STOCK!$A:$H,8,0)," ")</f>
        <v>0</v>
      </c>
      <c r="AP750" s="62" t="str">
        <f t="shared" si="143"/>
        <v>Q</v>
      </c>
      <c r="AQ750" s="50" t="str">
        <f t="shared" si="144"/>
        <v>SV</v>
      </c>
      <c r="AR750" s="50" t="str">
        <f t="shared" si="145"/>
        <v>Q</v>
      </c>
      <c r="AS750" s="50" t="str">
        <f t="shared" si="146"/>
        <v>SV</v>
      </c>
      <c r="AT750" s="50" t="str">
        <f t="shared" si="147"/>
        <v>Q</v>
      </c>
      <c r="AU750" s="63" t="str">
        <f t="shared" si="154"/>
        <v>Q</v>
      </c>
      <c r="AV750" s="67">
        <v>4523</v>
      </c>
      <c r="AW750" s="133">
        <v>4180.4055699999999</v>
      </c>
      <c r="AX750" s="49">
        <v>4750</v>
      </c>
      <c r="AY750" s="51">
        <f t="shared" si="148"/>
        <v>5.018792836612862E-2</v>
      </c>
      <c r="AZ750" s="51">
        <f t="shared" si="149"/>
        <v>4.7789473684210527E-2</v>
      </c>
      <c r="BA750" s="49">
        <v>4583.3333300000004</v>
      </c>
      <c r="BB750" s="52">
        <v>6</v>
      </c>
      <c r="BC750" s="51">
        <f t="shared" si="150"/>
        <v>1.3339228388238089E-2</v>
      </c>
      <c r="BD750" s="51">
        <f t="shared" si="151"/>
        <v>1.3163635645937272E-2</v>
      </c>
      <c r="BE750" s="49">
        <v>4575</v>
      </c>
      <c r="BF750" s="52">
        <v>12</v>
      </c>
      <c r="BG750" s="51">
        <f t="shared" si="152"/>
        <v>1.1496794163166069E-2</v>
      </c>
      <c r="BH750" s="51">
        <f t="shared" si="153"/>
        <v>1.1366120218579235E-2</v>
      </c>
      <c r="BI750" s="282">
        <f t="shared" si="155"/>
        <v>0</v>
      </c>
    </row>
    <row r="751" spans="1:61" hidden="1">
      <c r="A751" s="54" t="s">
        <v>151</v>
      </c>
      <c r="B751" s="55" t="s">
        <v>2487</v>
      </c>
      <c r="C751" s="55" t="s">
        <v>2488</v>
      </c>
      <c r="D751" s="44" t="s">
        <v>2489</v>
      </c>
      <c r="E751" s="56">
        <v>24</v>
      </c>
      <c r="F751" s="46" t="s">
        <v>5814</v>
      </c>
      <c r="G751" s="47" t="s">
        <v>5814</v>
      </c>
      <c r="H751" s="47" t="s">
        <v>6064</v>
      </c>
      <c r="I751" s="48" t="s">
        <v>6088</v>
      </c>
      <c r="J751" s="48" t="s">
        <v>6103</v>
      </c>
      <c r="K751" s="48" t="s">
        <v>6089</v>
      </c>
      <c r="L751" s="45">
        <v>79</v>
      </c>
      <c r="M751" s="47" t="s">
        <v>6090</v>
      </c>
      <c r="N751" s="60">
        <v>0</v>
      </c>
      <c r="O751" s="58">
        <v>0</v>
      </c>
      <c r="P751" s="58">
        <v>0</v>
      </c>
      <c r="Q751" s="132">
        <v>0</v>
      </c>
      <c r="R751" s="60">
        <v>0</v>
      </c>
      <c r="S751" s="58">
        <v>0</v>
      </c>
      <c r="T751" s="58">
        <v>0</v>
      </c>
      <c r="U751" s="132">
        <v>0</v>
      </c>
      <c r="V751" s="58">
        <v>0</v>
      </c>
      <c r="W751" s="58">
        <v>0</v>
      </c>
      <c r="X751" s="58">
        <v>0</v>
      </c>
      <c r="Y751" s="132">
        <v>0</v>
      </c>
      <c r="Z751" s="61">
        <v>0</v>
      </c>
      <c r="AA751" s="59">
        <v>0</v>
      </c>
      <c r="AB751" s="59">
        <v>0</v>
      </c>
      <c r="AC751" s="132">
        <v>0</v>
      </c>
      <c r="AD751" s="61">
        <v>0</v>
      </c>
      <c r="AE751" s="59">
        <v>0</v>
      </c>
      <c r="AF751" s="59">
        <v>0</v>
      </c>
      <c r="AG751" s="132">
        <v>0</v>
      </c>
      <c r="AH751" s="61">
        <v>0</v>
      </c>
      <c r="AI751" s="132">
        <v>0</v>
      </c>
      <c r="AJ751" s="64">
        <f>IFERROR(VLOOKUP($B751,STOCK!$A:$H,3,0)," ")</f>
        <v>0</v>
      </c>
      <c r="AK751" s="65">
        <f>IFERROR(VLOOKUP($B751,STOCK!$A:$H,4,0)," ")</f>
        <v>0</v>
      </c>
      <c r="AL751" s="65">
        <f>IFERROR(VLOOKUP($B751,STOCK!$A:$H,5,0)," ")</f>
        <v>0</v>
      </c>
      <c r="AM751" s="65">
        <f>IFERROR(VLOOKUP($B751,STOCK!$A:$H,6,0)," ")</f>
        <v>0</v>
      </c>
      <c r="AN751" s="65">
        <f>IFERROR(VLOOKUP($B751,STOCK!$A:$H,7,0)," ")</f>
        <v>0</v>
      </c>
      <c r="AO751" s="65">
        <f>IFERROR(VLOOKUP($B751,STOCK!$A:$H,8,0)," ")</f>
        <v>0</v>
      </c>
      <c r="AP751" s="62" t="str">
        <f t="shared" si="143"/>
        <v>Q</v>
      </c>
      <c r="AQ751" s="50" t="str">
        <f t="shared" si="144"/>
        <v>Q</v>
      </c>
      <c r="AR751" s="50" t="str">
        <f t="shared" si="145"/>
        <v>Q</v>
      </c>
      <c r="AS751" s="50" t="str">
        <f t="shared" si="146"/>
        <v>Q</v>
      </c>
      <c r="AT751" s="50" t="str">
        <f t="shared" si="147"/>
        <v>Q</v>
      </c>
      <c r="AU751" s="63" t="str">
        <f t="shared" si="154"/>
        <v>Q</v>
      </c>
      <c r="AV751" s="67">
        <v>124080</v>
      </c>
      <c r="AW751" s="133">
        <v>131179.05239999999</v>
      </c>
      <c r="AX751" s="49">
        <v>142900</v>
      </c>
      <c r="AY751" s="51">
        <f t="shared" si="148"/>
        <v>0.15167633784655066</v>
      </c>
      <c r="AZ751" s="51">
        <f t="shared" si="149"/>
        <v>0.13170048985304408</v>
      </c>
      <c r="BA751" s="49">
        <v>0</v>
      </c>
      <c r="BB751" s="52">
        <v>0</v>
      </c>
      <c r="BC751" s="51">
        <f t="shared" si="150"/>
        <v>-1</v>
      </c>
      <c r="BD751" s="51">
        <f t="shared" si="151"/>
        <v>0</v>
      </c>
      <c r="BE751" s="49">
        <v>0</v>
      </c>
      <c r="BF751" s="52">
        <v>0</v>
      </c>
      <c r="BG751" s="51">
        <f t="shared" si="152"/>
        <v>-1</v>
      </c>
      <c r="BH751" s="51">
        <f t="shared" si="153"/>
        <v>0</v>
      </c>
      <c r="BI751" s="282">
        <f t="shared" si="155"/>
        <v>0</v>
      </c>
    </row>
    <row r="752" spans="1:61" hidden="1">
      <c r="A752" s="54" t="s">
        <v>151</v>
      </c>
      <c r="B752" s="55" t="s">
        <v>2490</v>
      </c>
      <c r="C752" s="55" t="s">
        <v>2491</v>
      </c>
      <c r="D752" s="44" t="s">
        <v>2492</v>
      </c>
      <c r="E752" s="56">
        <v>1</v>
      </c>
      <c r="F752" s="46" t="s">
        <v>5814</v>
      </c>
      <c r="G752" s="47" t="s">
        <v>5814</v>
      </c>
      <c r="H752" s="47" t="s">
        <v>6064</v>
      </c>
      <c r="I752" s="48" t="s">
        <v>6088</v>
      </c>
      <c r="J752" s="48" t="s">
        <v>6103</v>
      </c>
      <c r="K752" s="48" t="s">
        <v>6089</v>
      </c>
      <c r="L752" s="45">
        <v>79</v>
      </c>
      <c r="M752" s="47" t="s">
        <v>6090</v>
      </c>
      <c r="N752" s="60">
        <v>0</v>
      </c>
      <c r="O752" s="58">
        <v>0</v>
      </c>
      <c r="P752" s="58">
        <v>0</v>
      </c>
      <c r="Q752" s="132">
        <v>0</v>
      </c>
      <c r="R752" s="60">
        <v>0</v>
      </c>
      <c r="S752" s="58">
        <v>0</v>
      </c>
      <c r="T752" s="58">
        <v>0</v>
      </c>
      <c r="U752" s="132">
        <v>0</v>
      </c>
      <c r="V752" s="58">
        <v>0</v>
      </c>
      <c r="W752" s="58">
        <v>0</v>
      </c>
      <c r="X752" s="58">
        <v>0</v>
      </c>
      <c r="Y752" s="132">
        <v>0</v>
      </c>
      <c r="Z752" s="61">
        <v>0</v>
      </c>
      <c r="AA752" s="59">
        <v>0</v>
      </c>
      <c r="AB752" s="59">
        <v>0</v>
      </c>
      <c r="AC752" s="132">
        <v>0</v>
      </c>
      <c r="AD752" s="61">
        <v>0</v>
      </c>
      <c r="AE752" s="59">
        <v>0</v>
      </c>
      <c r="AF752" s="59">
        <v>0</v>
      </c>
      <c r="AG752" s="132">
        <v>0</v>
      </c>
      <c r="AH752" s="61">
        <v>0</v>
      </c>
      <c r="AI752" s="132">
        <v>0</v>
      </c>
      <c r="AJ752" s="64">
        <f>IFERROR(VLOOKUP($B752,STOCK!$A:$H,3,0)," ")</f>
        <v>0</v>
      </c>
      <c r="AK752" s="65">
        <f>IFERROR(VLOOKUP($B752,STOCK!$A:$H,4,0)," ")</f>
        <v>0</v>
      </c>
      <c r="AL752" s="65">
        <f>IFERROR(VLOOKUP($B752,STOCK!$A:$H,5,0)," ")</f>
        <v>0</v>
      </c>
      <c r="AM752" s="65">
        <f>IFERROR(VLOOKUP($B752,STOCK!$A:$H,6,0)," ")</f>
        <v>0</v>
      </c>
      <c r="AN752" s="65">
        <f>IFERROR(VLOOKUP($B752,STOCK!$A:$H,7,0)," ")</f>
        <v>0</v>
      </c>
      <c r="AO752" s="65">
        <f>IFERROR(VLOOKUP($B752,STOCK!$A:$H,8,0)," ")</f>
        <v>0</v>
      </c>
      <c r="AP752" s="62" t="str">
        <f t="shared" si="143"/>
        <v>Q</v>
      </c>
      <c r="AQ752" s="50" t="str">
        <f t="shared" si="144"/>
        <v>Q</v>
      </c>
      <c r="AR752" s="50" t="str">
        <f t="shared" si="145"/>
        <v>Q</v>
      </c>
      <c r="AS752" s="50" t="str">
        <f t="shared" si="146"/>
        <v>Q</v>
      </c>
      <c r="AT752" s="50" t="str">
        <f t="shared" si="147"/>
        <v>Q</v>
      </c>
      <c r="AU752" s="63" t="str">
        <f t="shared" si="154"/>
        <v>Q</v>
      </c>
      <c r="AV752" s="67">
        <v>30732.000002000001</v>
      </c>
      <c r="AW752" s="133">
        <v>30669.998039999999</v>
      </c>
      <c r="AX752" s="49">
        <v>33900</v>
      </c>
      <c r="AY752" s="51">
        <f t="shared" si="148"/>
        <v>0.10308473245456939</v>
      </c>
      <c r="AZ752" s="51">
        <f t="shared" si="149"/>
        <v>9.3451327374631243E-2</v>
      </c>
      <c r="BA752" s="49"/>
      <c r="BB752" s="52"/>
      <c r="BC752" s="51">
        <f t="shared" si="150"/>
        <v>-1</v>
      </c>
      <c r="BD752" s="51">
        <f t="shared" si="151"/>
        <v>0</v>
      </c>
      <c r="BE752" s="49"/>
      <c r="BF752" s="52"/>
      <c r="BG752" s="51">
        <f t="shared" si="152"/>
        <v>-1</v>
      </c>
      <c r="BH752" s="51">
        <f t="shared" si="153"/>
        <v>0</v>
      </c>
      <c r="BI752" s="282">
        <f t="shared" si="155"/>
        <v>0</v>
      </c>
    </row>
    <row r="753" spans="1:61" hidden="1">
      <c r="A753" s="54" t="s">
        <v>150</v>
      </c>
      <c r="B753" s="55" t="s">
        <v>2493</v>
      </c>
      <c r="C753" s="55" t="s">
        <v>2494</v>
      </c>
      <c r="D753" s="44" t="s">
        <v>2495</v>
      </c>
      <c r="E753" s="56">
        <v>6</v>
      </c>
      <c r="F753" s="46" t="s">
        <v>5814</v>
      </c>
      <c r="G753" s="47" t="s">
        <v>5814</v>
      </c>
      <c r="H753" s="47" t="s">
        <v>6064</v>
      </c>
      <c r="I753" s="48" t="s">
        <v>6088</v>
      </c>
      <c r="J753" s="48" t="s">
        <v>6103</v>
      </c>
      <c r="K753" s="48" t="s">
        <v>6089</v>
      </c>
      <c r="L753" s="45">
        <v>79</v>
      </c>
      <c r="M753" s="47" t="s">
        <v>6090</v>
      </c>
      <c r="N753" s="60">
        <v>299</v>
      </c>
      <c r="O753" s="58">
        <v>564</v>
      </c>
      <c r="P753" s="58">
        <v>198</v>
      </c>
      <c r="Q753" s="132">
        <v>192</v>
      </c>
      <c r="R753" s="60">
        <v>431</v>
      </c>
      <c r="S753" s="58">
        <v>586</v>
      </c>
      <c r="T753" s="58">
        <v>300</v>
      </c>
      <c r="U753" s="132">
        <v>158</v>
      </c>
      <c r="V753" s="58">
        <v>174</v>
      </c>
      <c r="W753" s="58">
        <v>156</v>
      </c>
      <c r="X753" s="58">
        <v>160</v>
      </c>
      <c r="Y753" s="132">
        <v>158</v>
      </c>
      <c r="Z753" s="61">
        <v>124</v>
      </c>
      <c r="AA753" s="59">
        <v>190</v>
      </c>
      <c r="AB753" s="59">
        <v>65</v>
      </c>
      <c r="AC753" s="132">
        <v>91</v>
      </c>
      <c r="AD753" s="61">
        <v>863</v>
      </c>
      <c r="AE753" s="59">
        <v>643</v>
      </c>
      <c r="AF753" s="59">
        <v>613</v>
      </c>
      <c r="AG753" s="132">
        <v>713</v>
      </c>
      <c r="AH753" s="61">
        <v>6</v>
      </c>
      <c r="AI753" s="132">
        <v>18</v>
      </c>
      <c r="AJ753" s="64">
        <f>IFERROR(VLOOKUP($B753,STOCK!$A:$H,3,0)," ")</f>
        <v>91</v>
      </c>
      <c r="AK753" s="65">
        <f>IFERROR(VLOOKUP($B753,STOCK!$A:$H,4,0)," ")</f>
        <v>18</v>
      </c>
      <c r="AL753" s="65">
        <f>IFERROR(VLOOKUP($B753,STOCK!$A:$H,5,0)," ")</f>
        <v>0</v>
      </c>
      <c r="AM753" s="65">
        <f>IFERROR(VLOOKUP($B753,STOCK!$A:$H,6,0)," ")</f>
        <v>1319</v>
      </c>
      <c r="AN753" s="65">
        <f>IFERROR(VLOOKUP($B753,STOCK!$A:$H,7,0)," ")</f>
        <v>992</v>
      </c>
      <c r="AO753" s="65">
        <f>IFERROR(VLOOKUP($B753,STOCK!$A:$H,8,0)," ")</f>
        <v>624</v>
      </c>
      <c r="AP753" s="62">
        <f t="shared" si="143"/>
        <v>14.21875</v>
      </c>
      <c r="AQ753" s="50">
        <f t="shared" si="144"/>
        <v>3.4177215189873418</v>
      </c>
      <c r="AR753" s="50" t="str">
        <f t="shared" si="145"/>
        <v>Q</v>
      </c>
      <c r="AS753" s="50">
        <f t="shared" si="146"/>
        <v>434.83516483516485</v>
      </c>
      <c r="AT753" s="50">
        <f t="shared" si="147"/>
        <v>41.739130434782609</v>
      </c>
      <c r="AU753" s="63">
        <f t="shared" si="154"/>
        <v>1040</v>
      </c>
      <c r="AV753" s="67">
        <v>5122</v>
      </c>
      <c r="AW753" s="133">
        <v>5111.6663399999998</v>
      </c>
      <c r="AX753" s="49">
        <v>5900</v>
      </c>
      <c r="AY753" s="51">
        <f t="shared" si="148"/>
        <v>0.1518937914877001</v>
      </c>
      <c r="AZ753" s="51">
        <f t="shared" si="149"/>
        <v>0.13186440677966102</v>
      </c>
      <c r="BA753" s="49">
        <v>5650</v>
      </c>
      <c r="BB753" s="52">
        <v>6</v>
      </c>
      <c r="BC753" s="51">
        <f t="shared" si="150"/>
        <v>0.10308473252635686</v>
      </c>
      <c r="BD753" s="51">
        <f t="shared" si="151"/>
        <v>9.3451327433628315E-2</v>
      </c>
      <c r="BE753" s="49">
        <v>0</v>
      </c>
      <c r="BF753" s="52">
        <v>0</v>
      </c>
      <c r="BG753" s="51">
        <f t="shared" si="152"/>
        <v>-1</v>
      </c>
      <c r="BH753" s="51">
        <f t="shared" si="153"/>
        <v>0</v>
      </c>
      <c r="BI753" s="282">
        <f t="shared" si="155"/>
        <v>1330</v>
      </c>
    </row>
    <row r="754" spans="1:61" hidden="1">
      <c r="A754" s="54" t="s">
        <v>149</v>
      </c>
      <c r="B754" s="55" t="s">
        <v>2496</v>
      </c>
      <c r="C754" s="55" t="s">
        <v>2497</v>
      </c>
      <c r="D754" s="44" t="s">
        <v>2498</v>
      </c>
      <c r="E754" s="56">
        <v>24</v>
      </c>
      <c r="F754" s="46" t="s">
        <v>5814</v>
      </c>
      <c r="G754" s="47" t="s">
        <v>5814</v>
      </c>
      <c r="H754" s="47" t="s">
        <v>6064</v>
      </c>
      <c r="I754" s="48" t="s">
        <v>6088</v>
      </c>
      <c r="J754" s="48" t="s">
        <v>6103</v>
      </c>
      <c r="K754" s="48" t="s">
        <v>6096</v>
      </c>
      <c r="L754" s="45">
        <v>81</v>
      </c>
      <c r="M754" s="47" t="s">
        <v>6093</v>
      </c>
      <c r="N754" s="60">
        <v>0</v>
      </c>
      <c r="O754" s="58">
        <v>51</v>
      </c>
      <c r="P754" s="58">
        <v>18</v>
      </c>
      <c r="Q754" s="132">
        <v>18</v>
      </c>
      <c r="R754" s="60">
        <v>61</v>
      </c>
      <c r="S754" s="58">
        <v>59</v>
      </c>
      <c r="T754" s="58">
        <v>6</v>
      </c>
      <c r="U754" s="132">
        <v>17</v>
      </c>
      <c r="V754" s="58">
        <v>2</v>
      </c>
      <c r="W754" s="58">
        <v>0</v>
      </c>
      <c r="X754" s="58">
        <v>0</v>
      </c>
      <c r="Y754" s="132">
        <v>0</v>
      </c>
      <c r="Z754" s="61">
        <v>0</v>
      </c>
      <c r="AA754" s="59">
        <v>0</v>
      </c>
      <c r="AB754" s="59">
        <v>0</v>
      </c>
      <c r="AC754" s="132">
        <v>0</v>
      </c>
      <c r="AD754" s="61">
        <v>43</v>
      </c>
      <c r="AE754" s="59">
        <v>50</v>
      </c>
      <c r="AF754" s="59">
        <v>0</v>
      </c>
      <c r="AG754" s="132">
        <v>0</v>
      </c>
      <c r="AH754" s="61">
        <v>0</v>
      </c>
      <c r="AI754" s="132">
        <v>0</v>
      </c>
      <c r="AJ754" s="64">
        <f>IFERROR(VLOOKUP($B754,STOCK!$A:$H,3,0)," ")</f>
        <v>0</v>
      </c>
      <c r="AK754" s="65">
        <f>IFERROR(VLOOKUP($B754,STOCK!$A:$H,4,0)," ")</f>
        <v>15</v>
      </c>
      <c r="AL754" s="65">
        <f>IFERROR(VLOOKUP($B754,STOCK!$A:$H,5,0)," ")</f>
        <v>0</v>
      </c>
      <c r="AM754" s="65">
        <f>IFERROR(VLOOKUP($B754,STOCK!$A:$H,6,0)," ")</f>
        <v>0</v>
      </c>
      <c r="AN754" s="65">
        <f>IFERROR(VLOOKUP($B754,STOCK!$A:$H,7,0)," ")</f>
        <v>0</v>
      </c>
      <c r="AO754" s="65">
        <f>IFERROR(VLOOKUP($B754,STOCK!$A:$H,8,0)," ")</f>
        <v>0</v>
      </c>
      <c r="AP754" s="62" t="str">
        <f t="shared" si="143"/>
        <v>Q</v>
      </c>
      <c r="AQ754" s="50">
        <f t="shared" si="144"/>
        <v>26.470588235294116</v>
      </c>
      <c r="AR754" s="50" t="str">
        <f t="shared" si="145"/>
        <v>Q</v>
      </c>
      <c r="AS754" s="50" t="str">
        <f t="shared" si="146"/>
        <v>Q</v>
      </c>
      <c r="AT754" s="50" t="str">
        <f t="shared" si="147"/>
        <v>Q</v>
      </c>
      <c r="AU754" s="63" t="str">
        <f t="shared" si="154"/>
        <v>Q</v>
      </c>
      <c r="AV754" s="67">
        <v>5507.0000040000004</v>
      </c>
      <c r="AW754" s="133">
        <v>5507.1489000000001</v>
      </c>
      <c r="AX754" s="49">
        <v>6250</v>
      </c>
      <c r="AY754" s="51">
        <f t="shared" si="148"/>
        <v>0.13491919292905807</v>
      </c>
      <c r="AZ754" s="51">
        <f t="shared" si="149"/>
        <v>0.11887999935999993</v>
      </c>
      <c r="BA754" s="49">
        <v>6150</v>
      </c>
      <c r="BB754" s="52">
        <v>6</v>
      </c>
      <c r="BC754" s="51">
        <f t="shared" si="150"/>
        <v>0.11676048584219312</v>
      </c>
      <c r="BD754" s="51">
        <f t="shared" si="151"/>
        <v>0.10455284487804871</v>
      </c>
      <c r="BE754" s="49">
        <v>5900</v>
      </c>
      <c r="BF754" s="52">
        <v>12</v>
      </c>
      <c r="BG754" s="51">
        <f t="shared" si="152"/>
        <v>7.1363718125030839E-2</v>
      </c>
      <c r="BH754" s="51">
        <f t="shared" si="153"/>
        <v>6.6610168813559245E-2</v>
      </c>
      <c r="BI754" s="282">
        <f t="shared" si="155"/>
        <v>35</v>
      </c>
    </row>
    <row r="755" spans="1:61" hidden="1">
      <c r="A755" s="54" t="s">
        <v>151</v>
      </c>
      <c r="B755" s="55" t="s">
        <v>2499</v>
      </c>
      <c r="C755" s="55" t="s">
        <v>2500</v>
      </c>
      <c r="D755" s="44" t="s">
        <v>2501</v>
      </c>
      <c r="E755" s="56">
        <v>12</v>
      </c>
      <c r="F755" s="46" t="s">
        <v>5814</v>
      </c>
      <c r="G755" s="47" t="s">
        <v>5814</v>
      </c>
      <c r="H755" s="47" t="s">
        <v>6064</v>
      </c>
      <c r="I755" s="48" t="s">
        <v>6088</v>
      </c>
      <c r="J755" s="48" t="s">
        <v>6103</v>
      </c>
      <c r="K755" s="48" t="s">
        <v>6100</v>
      </c>
      <c r="L755" s="45">
        <v>428</v>
      </c>
      <c r="M755" s="47" t="s">
        <v>5850</v>
      </c>
      <c r="N755" s="60">
        <v>0</v>
      </c>
      <c r="O755" s="58">
        <v>0</v>
      </c>
      <c r="P755" s="58">
        <v>0</v>
      </c>
      <c r="Q755" s="132">
        <v>0</v>
      </c>
      <c r="R755" s="60">
        <v>0</v>
      </c>
      <c r="S755" s="58">
        <v>0</v>
      </c>
      <c r="T755" s="58">
        <v>0</v>
      </c>
      <c r="U755" s="132">
        <v>0</v>
      </c>
      <c r="V755" s="58">
        <v>0</v>
      </c>
      <c r="W755" s="58">
        <v>0</v>
      </c>
      <c r="X755" s="58">
        <v>0</v>
      </c>
      <c r="Y755" s="132">
        <v>0</v>
      </c>
      <c r="Z755" s="61">
        <v>0</v>
      </c>
      <c r="AA755" s="59">
        <v>0</v>
      </c>
      <c r="AB755" s="59">
        <v>0</v>
      </c>
      <c r="AC755" s="132">
        <v>0</v>
      </c>
      <c r="AD755" s="61">
        <v>0</v>
      </c>
      <c r="AE755" s="59">
        <v>0</v>
      </c>
      <c r="AF755" s="59">
        <v>0</v>
      </c>
      <c r="AG755" s="132">
        <v>0</v>
      </c>
      <c r="AH755" s="61">
        <v>0</v>
      </c>
      <c r="AI755" s="132">
        <v>0</v>
      </c>
      <c r="AJ755" s="64">
        <f>IFERROR(VLOOKUP($B755,STOCK!$A:$H,3,0)," ")</f>
        <v>0</v>
      </c>
      <c r="AK755" s="65">
        <f>IFERROR(VLOOKUP($B755,STOCK!$A:$H,4,0)," ")</f>
        <v>0</v>
      </c>
      <c r="AL755" s="65">
        <f>IFERROR(VLOOKUP($B755,STOCK!$A:$H,5,0)," ")</f>
        <v>0</v>
      </c>
      <c r="AM755" s="65">
        <f>IFERROR(VLOOKUP($B755,STOCK!$A:$H,6,0)," ")</f>
        <v>0</v>
      </c>
      <c r="AN755" s="65">
        <f>IFERROR(VLOOKUP($B755,STOCK!$A:$H,7,0)," ")</f>
        <v>0</v>
      </c>
      <c r="AO755" s="65">
        <f>IFERROR(VLOOKUP($B755,STOCK!$A:$H,8,0)," ")</f>
        <v>0</v>
      </c>
      <c r="AP755" s="62" t="str">
        <f t="shared" si="143"/>
        <v>Q</v>
      </c>
      <c r="AQ755" s="50" t="str">
        <f t="shared" si="144"/>
        <v>Q</v>
      </c>
      <c r="AR755" s="50" t="str">
        <f t="shared" si="145"/>
        <v>Q</v>
      </c>
      <c r="AS755" s="50" t="str">
        <f t="shared" si="146"/>
        <v>Q</v>
      </c>
      <c r="AT755" s="50" t="str">
        <f t="shared" si="147"/>
        <v>Q</v>
      </c>
      <c r="AU755" s="63" t="str">
        <f t="shared" si="154"/>
        <v>Q</v>
      </c>
      <c r="AV755" s="67">
        <v>40007.999999</v>
      </c>
      <c r="AW755" s="133">
        <v>40104.647879999997</v>
      </c>
      <c r="AX755" s="49">
        <v>44900</v>
      </c>
      <c r="AY755" s="51">
        <f t="shared" si="148"/>
        <v>0.12227554491907311</v>
      </c>
      <c r="AZ755" s="51">
        <f t="shared" si="149"/>
        <v>0.10895322942093542</v>
      </c>
      <c r="BA755" s="49">
        <v>0</v>
      </c>
      <c r="BB755" s="52">
        <v>0</v>
      </c>
      <c r="BC755" s="51">
        <f t="shared" si="150"/>
        <v>-1</v>
      </c>
      <c r="BD755" s="51">
        <f t="shared" si="151"/>
        <v>0</v>
      </c>
      <c r="BE755" s="49">
        <v>0</v>
      </c>
      <c r="BF755" s="52">
        <v>0</v>
      </c>
      <c r="BG755" s="51">
        <f t="shared" si="152"/>
        <v>-1</v>
      </c>
      <c r="BH755" s="51">
        <f t="shared" si="153"/>
        <v>0</v>
      </c>
      <c r="BI755" s="282">
        <f t="shared" si="155"/>
        <v>0</v>
      </c>
    </row>
    <row r="756" spans="1:61" hidden="1">
      <c r="A756" s="54" t="s">
        <v>151</v>
      </c>
      <c r="B756" s="55" t="s">
        <v>2502</v>
      </c>
      <c r="C756" s="55" t="s">
        <v>2503</v>
      </c>
      <c r="D756" s="44" t="s">
        <v>2504</v>
      </c>
      <c r="E756" s="56">
        <v>12</v>
      </c>
      <c r="F756" s="46" t="s">
        <v>5814</v>
      </c>
      <c r="G756" s="47" t="s">
        <v>5814</v>
      </c>
      <c r="H756" s="47" t="s">
        <v>6064</v>
      </c>
      <c r="I756" s="48" t="s">
        <v>6088</v>
      </c>
      <c r="J756" s="48" t="s">
        <v>6103</v>
      </c>
      <c r="K756" s="48" t="s">
        <v>6100</v>
      </c>
      <c r="L756" s="45">
        <v>428</v>
      </c>
      <c r="M756" s="47" t="s">
        <v>5850</v>
      </c>
      <c r="N756" s="60">
        <v>0</v>
      </c>
      <c r="O756" s="58">
        <v>0</v>
      </c>
      <c r="P756" s="58">
        <v>0</v>
      </c>
      <c r="Q756" s="132">
        <v>0</v>
      </c>
      <c r="R756" s="60">
        <v>0</v>
      </c>
      <c r="S756" s="58">
        <v>0</v>
      </c>
      <c r="T756" s="58">
        <v>0</v>
      </c>
      <c r="U756" s="132">
        <v>0</v>
      </c>
      <c r="V756" s="58">
        <v>0</v>
      </c>
      <c r="W756" s="58">
        <v>0</v>
      </c>
      <c r="X756" s="58">
        <v>0</v>
      </c>
      <c r="Y756" s="132">
        <v>0</v>
      </c>
      <c r="Z756" s="61">
        <v>0</v>
      </c>
      <c r="AA756" s="59">
        <v>0</v>
      </c>
      <c r="AB756" s="59">
        <v>0</v>
      </c>
      <c r="AC756" s="132">
        <v>0</v>
      </c>
      <c r="AD756" s="61">
        <v>0</v>
      </c>
      <c r="AE756" s="59">
        <v>0</v>
      </c>
      <c r="AF756" s="59">
        <v>0</v>
      </c>
      <c r="AG756" s="132">
        <v>0</v>
      </c>
      <c r="AH756" s="61">
        <v>0</v>
      </c>
      <c r="AI756" s="132">
        <v>0</v>
      </c>
      <c r="AJ756" s="64">
        <f>IFERROR(VLOOKUP($B756,STOCK!$A:$H,3,0)," ")</f>
        <v>0</v>
      </c>
      <c r="AK756" s="65">
        <f>IFERROR(VLOOKUP($B756,STOCK!$A:$H,4,0)," ")</f>
        <v>0</v>
      </c>
      <c r="AL756" s="65">
        <f>IFERROR(VLOOKUP($B756,STOCK!$A:$H,5,0)," ")</f>
        <v>0</v>
      </c>
      <c r="AM756" s="65">
        <f>IFERROR(VLOOKUP($B756,STOCK!$A:$H,6,0)," ")</f>
        <v>0</v>
      </c>
      <c r="AN756" s="65">
        <f>IFERROR(VLOOKUP($B756,STOCK!$A:$H,7,0)," ")</f>
        <v>0</v>
      </c>
      <c r="AO756" s="65">
        <f>IFERROR(VLOOKUP($B756,STOCK!$A:$H,8,0)," ")</f>
        <v>0</v>
      </c>
      <c r="AP756" s="62" t="str">
        <f t="shared" si="143"/>
        <v>Q</v>
      </c>
      <c r="AQ756" s="50" t="str">
        <f t="shared" si="144"/>
        <v>Q</v>
      </c>
      <c r="AR756" s="50" t="str">
        <f t="shared" si="145"/>
        <v>Q</v>
      </c>
      <c r="AS756" s="50" t="str">
        <f t="shared" si="146"/>
        <v>Q</v>
      </c>
      <c r="AT756" s="50" t="str">
        <f t="shared" si="147"/>
        <v>Q</v>
      </c>
      <c r="AU756" s="63" t="str">
        <f t="shared" si="154"/>
        <v>Q</v>
      </c>
      <c r="AV756" s="67">
        <v>53999.999999</v>
      </c>
      <c r="AW756" s="133">
        <v>53999.998800000001</v>
      </c>
      <c r="AX756" s="49">
        <v>59900</v>
      </c>
      <c r="AY756" s="51">
        <f t="shared" si="148"/>
        <v>0.10925925927980118</v>
      </c>
      <c r="AZ756" s="51">
        <f t="shared" si="149"/>
        <v>9.8497495843071797E-2</v>
      </c>
      <c r="BA756" s="49"/>
      <c r="BB756" s="52"/>
      <c r="BC756" s="51">
        <f t="shared" si="150"/>
        <v>-1</v>
      </c>
      <c r="BD756" s="51">
        <f t="shared" si="151"/>
        <v>0</v>
      </c>
      <c r="BE756" s="49"/>
      <c r="BF756" s="52"/>
      <c r="BG756" s="51">
        <f t="shared" si="152"/>
        <v>-1</v>
      </c>
      <c r="BH756" s="51">
        <f t="shared" si="153"/>
        <v>0</v>
      </c>
      <c r="BI756" s="282">
        <f t="shared" si="155"/>
        <v>0</v>
      </c>
    </row>
    <row r="757" spans="1:61" hidden="1">
      <c r="A757" s="54" t="s">
        <v>151</v>
      </c>
      <c r="B757" s="55" t="s">
        <v>2505</v>
      </c>
      <c r="C757" s="55" t="s">
        <v>2506</v>
      </c>
      <c r="D757" s="44" t="s">
        <v>2507</v>
      </c>
      <c r="E757" s="56">
        <v>6</v>
      </c>
      <c r="F757" s="46" t="s">
        <v>5814</v>
      </c>
      <c r="G757" s="47" t="s">
        <v>5814</v>
      </c>
      <c r="H757" s="47" t="s">
        <v>6064</v>
      </c>
      <c r="I757" s="48" t="s">
        <v>6088</v>
      </c>
      <c r="J757" s="48" t="s">
        <v>6103</v>
      </c>
      <c r="K757" s="48" t="s">
        <v>6100</v>
      </c>
      <c r="L757" s="45">
        <v>428</v>
      </c>
      <c r="M757" s="47" t="s">
        <v>5850</v>
      </c>
      <c r="N757" s="60">
        <v>0</v>
      </c>
      <c r="O757" s="58">
        <v>0</v>
      </c>
      <c r="P757" s="58">
        <v>0</v>
      </c>
      <c r="Q757" s="132">
        <v>0</v>
      </c>
      <c r="R757" s="60">
        <v>0</v>
      </c>
      <c r="S757" s="58">
        <v>0</v>
      </c>
      <c r="T757" s="58">
        <v>0</v>
      </c>
      <c r="U757" s="132">
        <v>0</v>
      </c>
      <c r="V757" s="58">
        <v>0</v>
      </c>
      <c r="W757" s="58">
        <v>0</v>
      </c>
      <c r="X757" s="58">
        <v>0</v>
      </c>
      <c r="Y757" s="132">
        <v>0</v>
      </c>
      <c r="Z757" s="61">
        <v>0</v>
      </c>
      <c r="AA757" s="59">
        <v>0</v>
      </c>
      <c r="AB757" s="59">
        <v>0</v>
      </c>
      <c r="AC757" s="132">
        <v>0</v>
      </c>
      <c r="AD757" s="61">
        <v>0</v>
      </c>
      <c r="AE757" s="59">
        <v>0</v>
      </c>
      <c r="AF757" s="59">
        <v>0</v>
      </c>
      <c r="AG757" s="132">
        <v>0</v>
      </c>
      <c r="AH757" s="61">
        <v>0</v>
      </c>
      <c r="AI757" s="132">
        <v>0</v>
      </c>
      <c r="AJ757" s="64">
        <f>IFERROR(VLOOKUP($B757,STOCK!$A:$H,3,0)," ")</f>
        <v>0</v>
      </c>
      <c r="AK757" s="65">
        <f>IFERROR(VLOOKUP($B757,STOCK!$A:$H,4,0)," ")</f>
        <v>0</v>
      </c>
      <c r="AL757" s="65">
        <f>IFERROR(VLOOKUP($B757,STOCK!$A:$H,5,0)," ")</f>
        <v>0</v>
      </c>
      <c r="AM757" s="65">
        <f>IFERROR(VLOOKUP($B757,STOCK!$A:$H,6,0)," ")</f>
        <v>0</v>
      </c>
      <c r="AN757" s="65">
        <f>IFERROR(VLOOKUP($B757,STOCK!$A:$H,7,0)," ")</f>
        <v>0</v>
      </c>
      <c r="AO757" s="65">
        <f>IFERROR(VLOOKUP($B757,STOCK!$A:$H,8,0)," ")</f>
        <v>0</v>
      </c>
      <c r="AP757" s="62" t="str">
        <f t="shared" si="143"/>
        <v>Q</v>
      </c>
      <c r="AQ757" s="50" t="str">
        <f t="shared" si="144"/>
        <v>Q</v>
      </c>
      <c r="AR757" s="50" t="str">
        <f t="shared" si="145"/>
        <v>Q</v>
      </c>
      <c r="AS757" s="50" t="str">
        <f t="shared" si="146"/>
        <v>Q</v>
      </c>
      <c r="AT757" s="50" t="str">
        <f t="shared" si="147"/>
        <v>Q</v>
      </c>
      <c r="AU757" s="63" t="str">
        <f t="shared" si="154"/>
        <v>Q</v>
      </c>
      <c r="AV757" s="67">
        <v>24000.000002000001</v>
      </c>
      <c r="AW757" s="133">
        <v>26999.791499999999</v>
      </c>
      <c r="AX757" s="49">
        <v>27900</v>
      </c>
      <c r="AY757" s="51">
        <f t="shared" si="148"/>
        <v>0.16249999990312491</v>
      </c>
      <c r="AZ757" s="51">
        <f t="shared" si="149"/>
        <v>0.13978494616487452</v>
      </c>
      <c r="BA757" s="49"/>
      <c r="BB757" s="52"/>
      <c r="BC757" s="51">
        <f t="shared" si="150"/>
        <v>-1</v>
      </c>
      <c r="BD757" s="51">
        <f t="shared" si="151"/>
        <v>0</v>
      </c>
      <c r="BE757" s="49"/>
      <c r="BF757" s="52"/>
      <c r="BG757" s="51">
        <f t="shared" si="152"/>
        <v>-1</v>
      </c>
      <c r="BH757" s="51">
        <f t="shared" si="153"/>
        <v>0</v>
      </c>
      <c r="BI757" s="282">
        <f t="shared" si="155"/>
        <v>0</v>
      </c>
    </row>
    <row r="758" spans="1:61" hidden="1">
      <c r="A758" s="54" t="s">
        <v>151</v>
      </c>
      <c r="B758" s="55" t="s">
        <v>2508</v>
      </c>
      <c r="C758" s="55" t="s">
        <v>2509</v>
      </c>
      <c r="D758" s="44" t="s">
        <v>2510</v>
      </c>
      <c r="E758" s="56">
        <v>6</v>
      </c>
      <c r="F758" s="46" t="s">
        <v>5814</v>
      </c>
      <c r="G758" s="47" t="s">
        <v>5814</v>
      </c>
      <c r="H758" s="47" t="s">
        <v>6064</v>
      </c>
      <c r="I758" s="48" t="s">
        <v>6088</v>
      </c>
      <c r="J758" s="48" t="s">
        <v>6103</v>
      </c>
      <c r="K758" s="48" t="s">
        <v>6100</v>
      </c>
      <c r="L758" s="45">
        <v>428</v>
      </c>
      <c r="M758" s="47" t="s">
        <v>5850</v>
      </c>
      <c r="N758" s="60">
        <v>0</v>
      </c>
      <c r="O758" s="58">
        <v>0</v>
      </c>
      <c r="P758" s="58">
        <v>0</v>
      </c>
      <c r="Q758" s="132">
        <v>0</v>
      </c>
      <c r="R758" s="60">
        <v>0</v>
      </c>
      <c r="S758" s="58">
        <v>0</v>
      </c>
      <c r="T758" s="58">
        <v>0</v>
      </c>
      <c r="U758" s="132">
        <v>0</v>
      </c>
      <c r="V758" s="58">
        <v>0</v>
      </c>
      <c r="W758" s="58">
        <v>0</v>
      </c>
      <c r="X758" s="58">
        <v>0</v>
      </c>
      <c r="Y758" s="132">
        <v>0</v>
      </c>
      <c r="Z758" s="61">
        <v>0</v>
      </c>
      <c r="AA758" s="59">
        <v>0</v>
      </c>
      <c r="AB758" s="59">
        <v>0</v>
      </c>
      <c r="AC758" s="132">
        <v>0</v>
      </c>
      <c r="AD758" s="61">
        <v>0</v>
      </c>
      <c r="AE758" s="59">
        <v>0</v>
      </c>
      <c r="AF758" s="59">
        <v>0</v>
      </c>
      <c r="AG758" s="132">
        <v>0</v>
      </c>
      <c r="AH758" s="61">
        <v>0</v>
      </c>
      <c r="AI758" s="132">
        <v>0</v>
      </c>
      <c r="AJ758" s="64">
        <f>IFERROR(VLOOKUP($B758,STOCK!$A:$H,3,0)," ")</f>
        <v>0</v>
      </c>
      <c r="AK758" s="65">
        <f>IFERROR(VLOOKUP($B758,STOCK!$A:$H,4,0)," ")</f>
        <v>0</v>
      </c>
      <c r="AL758" s="65">
        <f>IFERROR(VLOOKUP($B758,STOCK!$A:$H,5,0)," ")</f>
        <v>0</v>
      </c>
      <c r="AM758" s="65">
        <f>IFERROR(VLOOKUP($B758,STOCK!$A:$H,6,0)," ")</f>
        <v>0</v>
      </c>
      <c r="AN758" s="65">
        <f>IFERROR(VLOOKUP($B758,STOCK!$A:$H,7,0)," ")</f>
        <v>0</v>
      </c>
      <c r="AO758" s="65">
        <f>IFERROR(VLOOKUP($B758,STOCK!$A:$H,8,0)," ")</f>
        <v>0</v>
      </c>
      <c r="AP758" s="62" t="str">
        <f t="shared" si="143"/>
        <v>Q</v>
      </c>
      <c r="AQ758" s="50" t="str">
        <f t="shared" si="144"/>
        <v>Q</v>
      </c>
      <c r="AR758" s="50" t="str">
        <f t="shared" si="145"/>
        <v>Q</v>
      </c>
      <c r="AS758" s="50" t="str">
        <f t="shared" si="146"/>
        <v>Q</v>
      </c>
      <c r="AT758" s="50" t="str">
        <f t="shared" si="147"/>
        <v>Q</v>
      </c>
      <c r="AU758" s="63" t="str">
        <f t="shared" si="154"/>
        <v>Q</v>
      </c>
      <c r="AV758" s="67">
        <v>27000.000005000002</v>
      </c>
      <c r="AW758" s="133">
        <v>26997.157439999999</v>
      </c>
      <c r="AX758" s="49">
        <v>29900</v>
      </c>
      <c r="AY758" s="51">
        <f t="shared" si="148"/>
        <v>0.10740740720233188</v>
      </c>
      <c r="AZ758" s="51">
        <f t="shared" si="149"/>
        <v>9.6989966387959814E-2</v>
      </c>
      <c r="BA758" s="49"/>
      <c r="BB758" s="52"/>
      <c r="BC758" s="51">
        <f t="shared" si="150"/>
        <v>-1</v>
      </c>
      <c r="BD758" s="51">
        <f t="shared" si="151"/>
        <v>0</v>
      </c>
      <c r="BE758" s="49"/>
      <c r="BF758" s="52"/>
      <c r="BG758" s="51">
        <f t="shared" si="152"/>
        <v>-1</v>
      </c>
      <c r="BH758" s="51">
        <f t="shared" si="153"/>
        <v>0</v>
      </c>
      <c r="BI758" s="282">
        <f t="shared" si="155"/>
        <v>0</v>
      </c>
    </row>
    <row r="759" spans="1:61" hidden="1">
      <c r="A759" s="54" t="s">
        <v>151</v>
      </c>
      <c r="B759" s="55" t="s">
        <v>2511</v>
      </c>
      <c r="C759" s="55" t="s">
        <v>2512</v>
      </c>
      <c r="D759" s="44" t="s">
        <v>2513</v>
      </c>
      <c r="E759" s="56">
        <v>6</v>
      </c>
      <c r="F759" s="46" t="s">
        <v>5814</v>
      </c>
      <c r="G759" s="47" t="s">
        <v>5814</v>
      </c>
      <c r="H759" s="47" t="s">
        <v>6064</v>
      </c>
      <c r="I759" s="48" t="s">
        <v>6088</v>
      </c>
      <c r="J759" s="48" t="s">
        <v>6103</v>
      </c>
      <c r="K759" s="48" t="s">
        <v>6100</v>
      </c>
      <c r="L759" s="45">
        <v>428</v>
      </c>
      <c r="M759" s="47" t="s">
        <v>5850</v>
      </c>
      <c r="N759" s="60">
        <v>0</v>
      </c>
      <c r="O759" s="58">
        <v>0</v>
      </c>
      <c r="P759" s="58">
        <v>0</v>
      </c>
      <c r="Q759" s="132">
        <v>0</v>
      </c>
      <c r="R759" s="60">
        <v>0</v>
      </c>
      <c r="S759" s="58">
        <v>0</v>
      </c>
      <c r="T759" s="58">
        <v>0</v>
      </c>
      <c r="U759" s="132">
        <v>0</v>
      </c>
      <c r="V759" s="58">
        <v>0</v>
      </c>
      <c r="W759" s="58">
        <v>0</v>
      </c>
      <c r="X759" s="58">
        <v>0</v>
      </c>
      <c r="Y759" s="132">
        <v>0</v>
      </c>
      <c r="Z759" s="61">
        <v>0</v>
      </c>
      <c r="AA759" s="59">
        <v>0</v>
      </c>
      <c r="AB759" s="59">
        <v>0</v>
      </c>
      <c r="AC759" s="132">
        <v>0</v>
      </c>
      <c r="AD759" s="61">
        <v>0</v>
      </c>
      <c r="AE759" s="59">
        <v>0</v>
      </c>
      <c r="AF759" s="59">
        <v>0</v>
      </c>
      <c r="AG759" s="132">
        <v>0</v>
      </c>
      <c r="AH759" s="61">
        <v>0</v>
      </c>
      <c r="AI759" s="132">
        <v>0</v>
      </c>
      <c r="AJ759" s="64">
        <f>IFERROR(VLOOKUP($B759,STOCK!$A:$H,3,0)," ")</f>
        <v>0</v>
      </c>
      <c r="AK759" s="65">
        <f>IFERROR(VLOOKUP($B759,STOCK!$A:$H,4,0)," ")</f>
        <v>0</v>
      </c>
      <c r="AL759" s="65">
        <f>IFERROR(VLOOKUP($B759,STOCK!$A:$H,5,0)," ")</f>
        <v>0</v>
      </c>
      <c r="AM759" s="65">
        <f>IFERROR(VLOOKUP($B759,STOCK!$A:$H,6,0)," ")</f>
        <v>0</v>
      </c>
      <c r="AN759" s="65">
        <f>IFERROR(VLOOKUP($B759,STOCK!$A:$H,7,0)," ")</f>
        <v>0</v>
      </c>
      <c r="AO759" s="65">
        <f>IFERROR(VLOOKUP($B759,STOCK!$A:$H,8,0)," ")</f>
        <v>0</v>
      </c>
      <c r="AP759" s="62" t="str">
        <f t="shared" si="143"/>
        <v>Q</v>
      </c>
      <c r="AQ759" s="50" t="str">
        <f t="shared" si="144"/>
        <v>Q</v>
      </c>
      <c r="AR759" s="50" t="str">
        <f t="shared" si="145"/>
        <v>Q</v>
      </c>
      <c r="AS759" s="50" t="str">
        <f t="shared" si="146"/>
        <v>Q</v>
      </c>
      <c r="AT759" s="50" t="str">
        <f t="shared" si="147"/>
        <v>Q</v>
      </c>
      <c r="AU759" s="63" t="str">
        <f t="shared" si="154"/>
        <v>Q</v>
      </c>
      <c r="AV759" s="67">
        <v>20004.000005000002</v>
      </c>
      <c r="AW759" s="133">
        <v>20052.323939999998</v>
      </c>
      <c r="AX759" s="49">
        <v>22900</v>
      </c>
      <c r="AY759" s="51">
        <f t="shared" si="148"/>
        <v>0.14477104550470621</v>
      </c>
      <c r="AZ759" s="51">
        <f t="shared" si="149"/>
        <v>0.12646288187772919</v>
      </c>
      <c r="BA759" s="49">
        <v>22450</v>
      </c>
      <c r="BB759" s="52">
        <v>2</v>
      </c>
      <c r="BC759" s="51">
        <f t="shared" si="150"/>
        <v>0.12227554461050882</v>
      </c>
      <c r="BD759" s="51">
        <f t="shared" si="151"/>
        <v>0.10895322917594648</v>
      </c>
      <c r="BE759" s="49">
        <v>0</v>
      </c>
      <c r="BF759" s="52">
        <v>0</v>
      </c>
      <c r="BG759" s="51">
        <f t="shared" si="152"/>
        <v>-1</v>
      </c>
      <c r="BH759" s="51">
        <f t="shared" si="153"/>
        <v>0</v>
      </c>
      <c r="BI759" s="282">
        <f t="shared" si="155"/>
        <v>0</v>
      </c>
    </row>
    <row r="760" spans="1:61" hidden="1">
      <c r="A760" s="54" t="s">
        <v>150</v>
      </c>
      <c r="B760" s="55" t="s">
        <v>2514</v>
      </c>
      <c r="C760" s="55" t="s">
        <v>2515</v>
      </c>
      <c r="D760" s="44" t="s">
        <v>2516</v>
      </c>
      <c r="E760" s="56">
        <v>1</v>
      </c>
      <c r="F760" s="46" t="s">
        <v>5814</v>
      </c>
      <c r="G760" s="47" t="s">
        <v>5814</v>
      </c>
      <c r="H760" s="47" t="s">
        <v>6064</v>
      </c>
      <c r="I760" s="48" t="s">
        <v>6088</v>
      </c>
      <c r="J760" s="48" t="s">
        <v>6103</v>
      </c>
      <c r="K760" s="48" t="s">
        <v>6100</v>
      </c>
      <c r="L760" s="45">
        <v>428</v>
      </c>
      <c r="M760" s="47" t="s">
        <v>5850</v>
      </c>
      <c r="N760" s="60">
        <v>56</v>
      </c>
      <c r="O760" s="58">
        <v>62</v>
      </c>
      <c r="P760" s="58">
        <v>41</v>
      </c>
      <c r="Q760" s="132">
        <v>41</v>
      </c>
      <c r="R760" s="60">
        <v>12</v>
      </c>
      <c r="S760" s="58">
        <v>35</v>
      </c>
      <c r="T760" s="58">
        <v>34</v>
      </c>
      <c r="U760" s="132">
        <v>35</v>
      </c>
      <c r="V760" s="58">
        <v>39</v>
      </c>
      <c r="W760" s="58">
        <v>9</v>
      </c>
      <c r="X760" s="58">
        <v>19</v>
      </c>
      <c r="Y760" s="132">
        <v>4</v>
      </c>
      <c r="Z760" s="61">
        <v>36</v>
      </c>
      <c r="AA760" s="59">
        <v>39</v>
      </c>
      <c r="AB760" s="59">
        <v>15</v>
      </c>
      <c r="AC760" s="132">
        <v>13</v>
      </c>
      <c r="AD760" s="61">
        <v>53</v>
      </c>
      <c r="AE760" s="59">
        <v>28</v>
      </c>
      <c r="AF760" s="59">
        <v>55</v>
      </c>
      <c r="AG760" s="132">
        <v>62</v>
      </c>
      <c r="AH760" s="61">
        <v>0</v>
      </c>
      <c r="AI760" s="132">
        <v>6</v>
      </c>
      <c r="AJ760" s="64">
        <f>IFERROR(VLOOKUP($B760,STOCK!$A:$H,3,0)," ")</f>
        <v>28</v>
      </c>
      <c r="AK760" s="65">
        <f>IFERROR(VLOOKUP($B760,STOCK!$A:$H,4,0)," ")</f>
        <v>40</v>
      </c>
      <c r="AL760" s="65">
        <f>IFERROR(VLOOKUP($B760,STOCK!$A:$H,5,0)," ")</f>
        <v>49</v>
      </c>
      <c r="AM760" s="65">
        <f>IFERROR(VLOOKUP($B760,STOCK!$A:$H,6,0)," ")</f>
        <v>39</v>
      </c>
      <c r="AN760" s="65">
        <f>IFERROR(VLOOKUP($B760,STOCK!$A:$H,7,0)," ")</f>
        <v>21</v>
      </c>
      <c r="AO760" s="65">
        <f>IFERROR(VLOOKUP($B760,STOCK!$A:$H,8,0)," ")</f>
        <v>30</v>
      </c>
      <c r="AP760" s="62">
        <f t="shared" si="143"/>
        <v>20.487804878048781</v>
      </c>
      <c r="AQ760" s="50">
        <f t="shared" si="144"/>
        <v>34.285714285714285</v>
      </c>
      <c r="AR760" s="50">
        <f t="shared" si="145"/>
        <v>367.5</v>
      </c>
      <c r="AS760" s="50">
        <f t="shared" si="146"/>
        <v>90</v>
      </c>
      <c r="AT760" s="50">
        <f t="shared" si="147"/>
        <v>10.161290322580644</v>
      </c>
      <c r="AU760" s="63">
        <f t="shared" si="154"/>
        <v>150</v>
      </c>
      <c r="AV760" s="67">
        <v>4500.0000099999997</v>
      </c>
      <c r="AW760" s="133">
        <v>4499.9652500000002</v>
      </c>
      <c r="AX760" s="49">
        <v>5250</v>
      </c>
      <c r="AY760" s="51">
        <f t="shared" si="148"/>
        <v>0.16666666407407416</v>
      </c>
      <c r="AZ760" s="51">
        <f t="shared" si="149"/>
        <v>0.142857140952381</v>
      </c>
      <c r="BA760" s="49">
        <v>4650</v>
      </c>
      <c r="BB760" s="52">
        <v>6</v>
      </c>
      <c r="BC760" s="51">
        <f t="shared" si="150"/>
        <v>3.3333331037037173E-2</v>
      </c>
      <c r="BD760" s="51">
        <f t="shared" si="151"/>
        <v>3.225806236559145E-2</v>
      </c>
      <c r="BE760" s="49">
        <v>0</v>
      </c>
      <c r="BF760" s="52">
        <v>0</v>
      </c>
      <c r="BG760" s="51">
        <f t="shared" si="152"/>
        <v>-1</v>
      </c>
      <c r="BH760" s="51">
        <f t="shared" si="153"/>
        <v>0</v>
      </c>
      <c r="BI760" s="282">
        <f t="shared" si="155"/>
        <v>161</v>
      </c>
    </row>
    <row r="761" spans="1:61" hidden="1">
      <c r="A761" s="54" t="s">
        <v>150</v>
      </c>
      <c r="B761" s="55" t="s">
        <v>2517</v>
      </c>
      <c r="C761" s="55" t="s">
        <v>2518</v>
      </c>
      <c r="D761" s="44" t="s">
        <v>2519</v>
      </c>
      <c r="E761" s="56">
        <v>1</v>
      </c>
      <c r="F761" s="46" t="s">
        <v>5814</v>
      </c>
      <c r="G761" s="47" t="s">
        <v>5814</v>
      </c>
      <c r="H761" s="47" t="s">
        <v>6064</v>
      </c>
      <c r="I761" s="48" t="s">
        <v>6088</v>
      </c>
      <c r="J761" s="48" t="s">
        <v>6103</v>
      </c>
      <c r="K761" s="48" t="s">
        <v>6100</v>
      </c>
      <c r="L761" s="45">
        <v>428</v>
      </c>
      <c r="M761" s="47" t="s">
        <v>5850</v>
      </c>
      <c r="N761" s="60">
        <v>8</v>
      </c>
      <c r="O761" s="58">
        <v>54</v>
      </c>
      <c r="P761" s="58">
        <v>18</v>
      </c>
      <c r="Q761" s="132">
        <v>10</v>
      </c>
      <c r="R761" s="60">
        <v>12</v>
      </c>
      <c r="S761" s="58">
        <v>15</v>
      </c>
      <c r="T761" s="58">
        <v>27</v>
      </c>
      <c r="U761" s="132">
        <v>22</v>
      </c>
      <c r="V761" s="58">
        <v>58</v>
      </c>
      <c r="W761" s="58">
        <v>82</v>
      </c>
      <c r="X761" s="58">
        <v>22</v>
      </c>
      <c r="Y761" s="132">
        <v>26</v>
      </c>
      <c r="Z761" s="61">
        <v>11</v>
      </c>
      <c r="AA761" s="59">
        <v>24</v>
      </c>
      <c r="AB761" s="59">
        <v>23</v>
      </c>
      <c r="AC761" s="132">
        <v>29</v>
      </c>
      <c r="AD761" s="61">
        <v>35</v>
      </c>
      <c r="AE761" s="59">
        <v>12</v>
      </c>
      <c r="AF761" s="59">
        <v>10</v>
      </c>
      <c r="AG761" s="132">
        <v>11</v>
      </c>
      <c r="AH761" s="61">
        <v>0</v>
      </c>
      <c r="AI761" s="132">
        <v>0</v>
      </c>
      <c r="AJ761" s="64">
        <f>IFERROR(VLOOKUP($B761,STOCK!$A:$H,3,0)," ")</f>
        <v>57</v>
      </c>
      <c r="AK761" s="65">
        <f>IFERROR(VLOOKUP($B761,STOCK!$A:$H,4,0)," ")</f>
        <v>48</v>
      </c>
      <c r="AL761" s="65">
        <f>IFERROR(VLOOKUP($B761,STOCK!$A:$H,5,0)," ")</f>
        <v>53</v>
      </c>
      <c r="AM761" s="65">
        <f>IFERROR(VLOOKUP($B761,STOCK!$A:$H,6,0)," ")</f>
        <v>32</v>
      </c>
      <c r="AN761" s="65">
        <f>IFERROR(VLOOKUP($B761,STOCK!$A:$H,7,0)," ")</f>
        <v>37</v>
      </c>
      <c r="AO761" s="65">
        <f>IFERROR(VLOOKUP($B761,STOCK!$A:$H,8,0)," ")</f>
        <v>24</v>
      </c>
      <c r="AP761" s="62">
        <f t="shared" si="143"/>
        <v>171</v>
      </c>
      <c r="AQ761" s="50">
        <f t="shared" si="144"/>
        <v>65.454545454545453</v>
      </c>
      <c r="AR761" s="50">
        <f t="shared" si="145"/>
        <v>61.153846153846146</v>
      </c>
      <c r="AS761" s="50">
        <f t="shared" si="146"/>
        <v>33.103448275862071</v>
      </c>
      <c r="AT761" s="50">
        <f t="shared" si="147"/>
        <v>100.90909090909091</v>
      </c>
      <c r="AU761" s="63" t="str">
        <f t="shared" si="154"/>
        <v>SV</v>
      </c>
      <c r="AV761" s="67">
        <v>4500.0000099999997</v>
      </c>
      <c r="AW761" s="133">
        <v>4499.5262400000001</v>
      </c>
      <c r="AX761" s="49">
        <v>5150</v>
      </c>
      <c r="AY761" s="51">
        <f t="shared" si="148"/>
        <v>0.14444444190123473</v>
      </c>
      <c r="AZ761" s="51">
        <f t="shared" si="149"/>
        <v>0.1262135902912622</v>
      </c>
      <c r="BA761" s="49">
        <v>4983.3333300000004</v>
      </c>
      <c r="BB761" s="52">
        <v>6</v>
      </c>
      <c r="BC761" s="51">
        <f t="shared" si="150"/>
        <v>0.10740740420576156</v>
      </c>
      <c r="BD761" s="51">
        <f t="shared" si="151"/>
        <v>9.6989963944475011E-2</v>
      </c>
      <c r="BE761" s="49">
        <v>0</v>
      </c>
      <c r="BF761" s="52">
        <v>0</v>
      </c>
      <c r="BG761" s="51">
        <f t="shared" si="152"/>
        <v>-1</v>
      </c>
      <c r="BH761" s="51">
        <f t="shared" si="153"/>
        <v>0</v>
      </c>
      <c r="BI761" s="282">
        <f t="shared" si="155"/>
        <v>98</v>
      </c>
    </row>
    <row r="762" spans="1:61" hidden="1">
      <c r="A762" s="54" t="s">
        <v>150</v>
      </c>
      <c r="B762" s="55" t="s">
        <v>2520</v>
      </c>
      <c r="C762" s="55" t="s">
        <v>2521</v>
      </c>
      <c r="D762" s="44" t="s">
        <v>2522</v>
      </c>
      <c r="E762" s="56">
        <v>1</v>
      </c>
      <c r="F762" s="46" t="s">
        <v>5814</v>
      </c>
      <c r="G762" s="47" t="s">
        <v>5814</v>
      </c>
      <c r="H762" s="47" t="s">
        <v>6064</v>
      </c>
      <c r="I762" s="48" t="s">
        <v>6088</v>
      </c>
      <c r="J762" s="48" t="s">
        <v>6103</v>
      </c>
      <c r="K762" s="48" t="s">
        <v>6100</v>
      </c>
      <c r="L762" s="45">
        <v>428</v>
      </c>
      <c r="M762" s="47" t="s">
        <v>5850</v>
      </c>
      <c r="N762" s="60">
        <v>1429</v>
      </c>
      <c r="O762" s="58">
        <v>2343</v>
      </c>
      <c r="P762" s="58">
        <v>2437</v>
      </c>
      <c r="Q762" s="132">
        <v>1765</v>
      </c>
      <c r="R762" s="60">
        <v>3567</v>
      </c>
      <c r="S762" s="58">
        <v>3681</v>
      </c>
      <c r="T762" s="58">
        <v>2988</v>
      </c>
      <c r="U762" s="132">
        <v>2667</v>
      </c>
      <c r="V762" s="58">
        <v>1204</v>
      </c>
      <c r="W762" s="58">
        <v>1376</v>
      </c>
      <c r="X762" s="58">
        <v>963</v>
      </c>
      <c r="Y762" s="132">
        <v>885</v>
      </c>
      <c r="Z762" s="61">
        <v>1745</v>
      </c>
      <c r="AA762" s="59">
        <v>2317</v>
      </c>
      <c r="AB762" s="59">
        <v>2572</v>
      </c>
      <c r="AC762" s="132">
        <v>1732</v>
      </c>
      <c r="AD762" s="61">
        <v>2926</v>
      </c>
      <c r="AE762" s="59">
        <v>3615</v>
      </c>
      <c r="AF762" s="59">
        <v>3122</v>
      </c>
      <c r="AG762" s="132">
        <v>2312</v>
      </c>
      <c r="AH762" s="61">
        <v>62</v>
      </c>
      <c r="AI762" s="132">
        <v>97</v>
      </c>
      <c r="AJ762" s="64">
        <f>IFERROR(VLOOKUP($B762,STOCK!$A:$H,3,0)," ")</f>
        <v>859</v>
      </c>
      <c r="AK762" s="65">
        <f>IFERROR(VLOOKUP($B762,STOCK!$A:$H,4,0)," ")</f>
        <v>3754</v>
      </c>
      <c r="AL762" s="65">
        <f>IFERROR(VLOOKUP($B762,STOCK!$A:$H,5,0)," ")</f>
        <v>1095</v>
      </c>
      <c r="AM762" s="65">
        <f>IFERROR(VLOOKUP($B762,STOCK!$A:$H,6,0)," ")</f>
        <v>3716</v>
      </c>
      <c r="AN762" s="65">
        <f>IFERROR(VLOOKUP($B762,STOCK!$A:$H,7,0)," ")</f>
        <v>4228</v>
      </c>
      <c r="AO762" s="65">
        <f>IFERROR(VLOOKUP($B762,STOCK!$A:$H,8,0)," ")</f>
        <v>1706</v>
      </c>
      <c r="AP762" s="62">
        <f t="shared" si="143"/>
        <v>14.600566572237959</v>
      </c>
      <c r="AQ762" s="50">
        <f t="shared" si="144"/>
        <v>42.227221597300336</v>
      </c>
      <c r="AR762" s="50">
        <f t="shared" si="145"/>
        <v>37.118644067796609</v>
      </c>
      <c r="AS762" s="50">
        <f t="shared" si="146"/>
        <v>64.364896073902997</v>
      </c>
      <c r="AT762" s="50">
        <f t="shared" si="147"/>
        <v>54.86159169550173</v>
      </c>
      <c r="AU762" s="63">
        <f t="shared" si="154"/>
        <v>527.62886597938154</v>
      </c>
      <c r="AV762" s="67">
        <v>3334</v>
      </c>
      <c r="AW762" s="133">
        <v>3342.0539899999999</v>
      </c>
      <c r="AX762" s="49">
        <v>3900</v>
      </c>
      <c r="AY762" s="51">
        <f t="shared" si="148"/>
        <v>0.16976604679064189</v>
      </c>
      <c r="AZ762" s="51">
        <f t="shared" si="149"/>
        <v>0.14512820512820512</v>
      </c>
      <c r="BA762" s="49">
        <v>3816.6666700000001</v>
      </c>
      <c r="BB762" s="52">
        <v>6</v>
      </c>
      <c r="BC762" s="51">
        <f t="shared" si="150"/>
        <v>0.14477104679064179</v>
      </c>
      <c r="BD762" s="51">
        <f t="shared" si="151"/>
        <v>0.12646288285898441</v>
      </c>
      <c r="BE762" s="49">
        <v>3741.6666700000001</v>
      </c>
      <c r="BF762" s="52">
        <v>12</v>
      </c>
      <c r="BG762" s="51">
        <f t="shared" si="152"/>
        <v>0.12227554589082179</v>
      </c>
      <c r="BH762" s="51">
        <f t="shared" si="153"/>
        <v>0.1089532301924693</v>
      </c>
      <c r="BI762" s="282">
        <f t="shared" si="155"/>
        <v>9458</v>
      </c>
    </row>
    <row r="763" spans="1:61" hidden="1">
      <c r="A763" s="54" t="s">
        <v>150</v>
      </c>
      <c r="B763" s="55" t="s">
        <v>2523</v>
      </c>
      <c r="C763" s="55" t="s">
        <v>2524</v>
      </c>
      <c r="D763" s="44" t="s">
        <v>2525</v>
      </c>
      <c r="E763" s="56">
        <v>1</v>
      </c>
      <c r="F763" s="46" t="s">
        <v>5814</v>
      </c>
      <c r="G763" s="47" t="s">
        <v>5814</v>
      </c>
      <c r="H763" s="47" t="s">
        <v>6064</v>
      </c>
      <c r="I763" s="48" t="s">
        <v>6088</v>
      </c>
      <c r="J763" s="48" t="s">
        <v>6103</v>
      </c>
      <c r="K763" s="48" t="s">
        <v>6100</v>
      </c>
      <c r="L763" s="45">
        <v>428</v>
      </c>
      <c r="M763" s="47" t="s">
        <v>5850</v>
      </c>
      <c r="N763" s="60">
        <v>44</v>
      </c>
      <c r="O763" s="58">
        <v>18</v>
      </c>
      <c r="P763" s="58">
        <v>35</v>
      </c>
      <c r="Q763" s="132">
        <v>24</v>
      </c>
      <c r="R763" s="60">
        <v>44</v>
      </c>
      <c r="S763" s="58">
        <v>53</v>
      </c>
      <c r="T763" s="58">
        <v>58</v>
      </c>
      <c r="U763" s="132">
        <v>40</v>
      </c>
      <c r="V763" s="58">
        <v>33</v>
      </c>
      <c r="W763" s="58">
        <v>26</v>
      </c>
      <c r="X763" s="58">
        <v>4</v>
      </c>
      <c r="Y763" s="132">
        <v>0</v>
      </c>
      <c r="Z763" s="61">
        <v>33</v>
      </c>
      <c r="AA763" s="59">
        <v>95</v>
      </c>
      <c r="AB763" s="59">
        <v>104</v>
      </c>
      <c r="AC763" s="132">
        <v>96</v>
      </c>
      <c r="AD763" s="61">
        <v>23</v>
      </c>
      <c r="AE763" s="59">
        <v>32</v>
      </c>
      <c r="AF763" s="59">
        <v>81</v>
      </c>
      <c r="AG763" s="132">
        <v>71</v>
      </c>
      <c r="AH763" s="61">
        <v>12</v>
      </c>
      <c r="AI763" s="132">
        <v>24</v>
      </c>
      <c r="AJ763" s="64">
        <f>IFERROR(VLOOKUP($B763,STOCK!$A:$H,3,0)," ")</f>
        <v>18</v>
      </c>
      <c r="AK763" s="65">
        <f>IFERROR(VLOOKUP($B763,STOCK!$A:$H,4,0)," ")</f>
        <v>59</v>
      </c>
      <c r="AL763" s="65">
        <f>IFERROR(VLOOKUP($B763,STOCK!$A:$H,5,0)," ")</f>
        <v>36</v>
      </c>
      <c r="AM763" s="65">
        <f>IFERROR(VLOOKUP($B763,STOCK!$A:$H,6,0)," ")</f>
        <v>236</v>
      </c>
      <c r="AN763" s="65">
        <f>IFERROR(VLOOKUP($B763,STOCK!$A:$H,7,0)," ")</f>
        <v>5</v>
      </c>
      <c r="AO763" s="65">
        <f>IFERROR(VLOOKUP($B763,STOCK!$A:$H,8,0)," ")</f>
        <v>48</v>
      </c>
      <c r="AP763" s="62">
        <f t="shared" si="143"/>
        <v>22.5</v>
      </c>
      <c r="AQ763" s="50">
        <f t="shared" si="144"/>
        <v>44.25</v>
      </c>
      <c r="AR763" s="50" t="str">
        <f t="shared" si="145"/>
        <v>SV</v>
      </c>
      <c r="AS763" s="50">
        <f t="shared" si="146"/>
        <v>73.75</v>
      </c>
      <c r="AT763" s="50">
        <f t="shared" si="147"/>
        <v>2.1126760563380285</v>
      </c>
      <c r="AU763" s="63">
        <f t="shared" si="154"/>
        <v>60</v>
      </c>
      <c r="AV763" s="67">
        <v>4500.0000099999997</v>
      </c>
      <c r="AW763" s="133">
        <v>4499.9998999999998</v>
      </c>
      <c r="AX763" s="49">
        <v>5250</v>
      </c>
      <c r="AY763" s="51">
        <f t="shared" si="148"/>
        <v>0.16666666407407416</v>
      </c>
      <c r="AZ763" s="51">
        <f t="shared" si="149"/>
        <v>0.142857140952381</v>
      </c>
      <c r="BA763" s="49">
        <v>4991.6666699999996</v>
      </c>
      <c r="BB763" s="52">
        <v>12</v>
      </c>
      <c r="BC763" s="51">
        <f t="shared" si="150"/>
        <v>0.10925925753497934</v>
      </c>
      <c r="BD763" s="51">
        <f t="shared" si="151"/>
        <v>9.8497494425043394E-2</v>
      </c>
      <c r="BE763" s="49">
        <v>0</v>
      </c>
      <c r="BF763" s="52">
        <v>0</v>
      </c>
      <c r="BG763" s="51">
        <f t="shared" si="152"/>
        <v>-1</v>
      </c>
      <c r="BH763" s="51">
        <f t="shared" si="153"/>
        <v>0</v>
      </c>
      <c r="BI763" s="282">
        <f t="shared" si="155"/>
        <v>255</v>
      </c>
    </row>
    <row r="764" spans="1:61" hidden="1">
      <c r="A764" s="54" t="s">
        <v>151</v>
      </c>
      <c r="B764" s="55" t="s">
        <v>2526</v>
      </c>
      <c r="C764" s="55" t="s">
        <v>2527</v>
      </c>
      <c r="D764" s="44" t="s">
        <v>2528</v>
      </c>
      <c r="E764" s="56">
        <v>8</v>
      </c>
      <c r="F764" s="46" t="s">
        <v>5814</v>
      </c>
      <c r="G764" s="47" t="s">
        <v>5814</v>
      </c>
      <c r="H764" s="47" t="s">
        <v>6064</v>
      </c>
      <c r="I764" s="48" t="s">
        <v>6088</v>
      </c>
      <c r="J764" s="48" t="s">
        <v>6103</v>
      </c>
      <c r="K764" s="48" t="s">
        <v>6097</v>
      </c>
      <c r="L764" s="45">
        <v>60</v>
      </c>
      <c r="M764" s="47" t="s">
        <v>5998</v>
      </c>
      <c r="N764" s="60">
        <v>0</v>
      </c>
      <c r="O764" s="58">
        <v>0</v>
      </c>
      <c r="P764" s="58">
        <v>0</v>
      </c>
      <c r="Q764" s="132">
        <v>0</v>
      </c>
      <c r="R764" s="60">
        <v>0</v>
      </c>
      <c r="S764" s="58">
        <v>0</v>
      </c>
      <c r="T764" s="58">
        <v>0</v>
      </c>
      <c r="U764" s="132">
        <v>0</v>
      </c>
      <c r="V764" s="58">
        <v>0</v>
      </c>
      <c r="W764" s="58">
        <v>0</v>
      </c>
      <c r="X764" s="58">
        <v>0</v>
      </c>
      <c r="Y764" s="132">
        <v>0</v>
      </c>
      <c r="Z764" s="61">
        <v>0</v>
      </c>
      <c r="AA764" s="59">
        <v>0</v>
      </c>
      <c r="AB764" s="59">
        <v>0</v>
      </c>
      <c r="AC764" s="132">
        <v>0</v>
      </c>
      <c r="AD764" s="61">
        <v>0</v>
      </c>
      <c r="AE764" s="59">
        <v>0</v>
      </c>
      <c r="AF764" s="59">
        <v>0</v>
      </c>
      <c r="AG764" s="132">
        <v>0</v>
      </c>
      <c r="AH764" s="61">
        <v>0</v>
      </c>
      <c r="AI764" s="132">
        <v>0</v>
      </c>
      <c r="AJ764" s="64">
        <f>IFERROR(VLOOKUP($B764,STOCK!$A:$H,3,0)," ")</f>
        <v>0</v>
      </c>
      <c r="AK764" s="65">
        <f>IFERROR(VLOOKUP($B764,STOCK!$A:$H,4,0)," ")</f>
        <v>0</v>
      </c>
      <c r="AL764" s="65">
        <f>IFERROR(VLOOKUP($B764,STOCK!$A:$H,5,0)," ")</f>
        <v>0</v>
      </c>
      <c r="AM764" s="65">
        <f>IFERROR(VLOOKUP($B764,STOCK!$A:$H,6,0)," ")</f>
        <v>0</v>
      </c>
      <c r="AN764" s="65">
        <f>IFERROR(VLOOKUP($B764,STOCK!$A:$H,7,0)," ")</f>
        <v>0</v>
      </c>
      <c r="AO764" s="65">
        <f>IFERROR(VLOOKUP($B764,STOCK!$A:$H,8,0)," ")</f>
        <v>0</v>
      </c>
      <c r="AP764" s="62" t="str">
        <f t="shared" si="143"/>
        <v>Q</v>
      </c>
      <c r="AQ764" s="50" t="str">
        <f t="shared" si="144"/>
        <v>Q</v>
      </c>
      <c r="AR764" s="50" t="str">
        <f t="shared" si="145"/>
        <v>Q</v>
      </c>
      <c r="AS764" s="50" t="str">
        <f t="shared" si="146"/>
        <v>Q</v>
      </c>
      <c r="AT764" s="50" t="str">
        <f t="shared" si="147"/>
        <v>Q</v>
      </c>
      <c r="AU764" s="63" t="str">
        <f t="shared" si="154"/>
        <v>Q</v>
      </c>
      <c r="AV764" s="67">
        <v>38943.999995999999</v>
      </c>
      <c r="AW764" s="133">
        <v>38973.824560000001</v>
      </c>
      <c r="AX764" s="49">
        <v>42900</v>
      </c>
      <c r="AY764" s="51">
        <f t="shared" si="148"/>
        <v>0.10158175853549523</v>
      </c>
      <c r="AZ764" s="51">
        <f t="shared" si="149"/>
        <v>9.2214452307692346E-2</v>
      </c>
      <c r="BA764" s="49"/>
      <c r="BB764" s="52"/>
      <c r="BC764" s="51">
        <f t="shared" si="150"/>
        <v>-1</v>
      </c>
      <c r="BD764" s="51">
        <f t="shared" si="151"/>
        <v>0</v>
      </c>
      <c r="BE764" s="49"/>
      <c r="BF764" s="52"/>
      <c r="BG764" s="51">
        <f t="shared" si="152"/>
        <v>-1</v>
      </c>
      <c r="BH764" s="51">
        <f t="shared" si="153"/>
        <v>0</v>
      </c>
      <c r="BI764" s="282">
        <f t="shared" si="155"/>
        <v>0</v>
      </c>
    </row>
    <row r="765" spans="1:61" hidden="1">
      <c r="A765" s="54" t="s">
        <v>150</v>
      </c>
      <c r="B765" s="55" t="s">
        <v>2529</v>
      </c>
      <c r="C765" s="55" t="s">
        <v>2530</v>
      </c>
      <c r="D765" s="44" t="s">
        <v>2531</v>
      </c>
      <c r="E765" s="56">
        <v>1</v>
      </c>
      <c r="F765" s="46" t="s">
        <v>5814</v>
      </c>
      <c r="G765" s="47" t="s">
        <v>5814</v>
      </c>
      <c r="H765" s="47" t="s">
        <v>6064</v>
      </c>
      <c r="I765" s="48" t="s">
        <v>6088</v>
      </c>
      <c r="J765" s="48" t="s">
        <v>6103</v>
      </c>
      <c r="K765" s="48" t="s">
        <v>6097</v>
      </c>
      <c r="L765" s="45">
        <v>60</v>
      </c>
      <c r="M765" s="47" t="s">
        <v>5998</v>
      </c>
      <c r="N765" s="60">
        <v>48</v>
      </c>
      <c r="O765" s="58">
        <v>16</v>
      </c>
      <c r="P765" s="58">
        <v>69</v>
      </c>
      <c r="Q765" s="132">
        <v>49</v>
      </c>
      <c r="R765" s="60">
        <v>96</v>
      </c>
      <c r="S765" s="58">
        <v>47</v>
      </c>
      <c r="T765" s="58">
        <v>81</v>
      </c>
      <c r="U765" s="132">
        <v>20</v>
      </c>
      <c r="V765" s="58">
        <v>39</v>
      </c>
      <c r="W765" s="58">
        <v>33</v>
      </c>
      <c r="X765" s="58">
        <v>41</v>
      </c>
      <c r="Y765" s="132">
        <v>0</v>
      </c>
      <c r="Z765" s="61">
        <v>32</v>
      </c>
      <c r="AA765" s="59">
        <v>72</v>
      </c>
      <c r="AB765" s="59">
        <v>40</v>
      </c>
      <c r="AC765" s="132">
        <v>4</v>
      </c>
      <c r="AD765" s="61">
        <v>32</v>
      </c>
      <c r="AE765" s="59">
        <v>0</v>
      </c>
      <c r="AF765" s="59">
        <v>38</v>
      </c>
      <c r="AG765" s="132">
        <v>18</v>
      </c>
      <c r="AH765" s="61">
        <v>0</v>
      </c>
      <c r="AI765" s="132">
        <v>0</v>
      </c>
      <c r="AJ765" s="64">
        <f>IFERROR(VLOOKUP($B765,STOCK!$A:$H,3,0)," ")</f>
        <v>2</v>
      </c>
      <c r="AK765" s="65">
        <f>IFERROR(VLOOKUP($B765,STOCK!$A:$H,4,0)," ")</f>
        <v>1</v>
      </c>
      <c r="AL765" s="65">
        <f>IFERROR(VLOOKUP($B765,STOCK!$A:$H,5,0)," ")</f>
        <v>0</v>
      </c>
      <c r="AM765" s="65">
        <f>IFERROR(VLOOKUP($B765,STOCK!$A:$H,6,0)," ")</f>
        <v>0</v>
      </c>
      <c r="AN765" s="65">
        <f>IFERROR(VLOOKUP($B765,STOCK!$A:$H,7,0)," ")</f>
        <v>1</v>
      </c>
      <c r="AO765" s="65">
        <f>IFERROR(VLOOKUP($B765,STOCK!$A:$H,8,0)," ")</f>
        <v>0</v>
      </c>
      <c r="AP765" s="62">
        <f t="shared" si="143"/>
        <v>1.2244897959183672</v>
      </c>
      <c r="AQ765" s="50">
        <f t="shared" si="144"/>
        <v>1.5</v>
      </c>
      <c r="AR765" s="50" t="str">
        <f t="shared" si="145"/>
        <v>Q</v>
      </c>
      <c r="AS765" s="50" t="str">
        <f t="shared" si="146"/>
        <v>Q</v>
      </c>
      <c r="AT765" s="50">
        <f t="shared" si="147"/>
        <v>1.6666666666666665</v>
      </c>
      <c r="AU765" s="63" t="str">
        <f t="shared" si="154"/>
        <v>Q</v>
      </c>
      <c r="AV765" s="67">
        <v>4868</v>
      </c>
      <c r="AW765" s="133">
        <v>4871.7280700000001</v>
      </c>
      <c r="AX765" s="49">
        <v>5550</v>
      </c>
      <c r="AY765" s="51">
        <f t="shared" si="148"/>
        <v>0.14009860312243227</v>
      </c>
      <c r="AZ765" s="51">
        <f t="shared" si="149"/>
        <v>0.12288288288288288</v>
      </c>
      <c r="BA765" s="49">
        <v>5362.5</v>
      </c>
      <c r="BB765" s="52">
        <v>8</v>
      </c>
      <c r="BC765" s="51">
        <f t="shared" si="150"/>
        <v>0.10158175842234995</v>
      </c>
      <c r="BD765" s="51">
        <f t="shared" si="151"/>
        <v>9.2214452214452208E-2</v>
      </c>
      <c r="BE765" s="49">
        <v>0</v>
      </c>
      <c r="BF765" s="52">
        <v>0</v>
      </c>
      <c r="BG765" s="51">
        <f t="shared" si="152"/>
        <v>-1</v>
      </c>
      <c r="BH765" s="51">
        <f t="shared" si="153"/>
        <v>0</v>
      </c>
      <c r="BI765" s="282">
        <f t="shared" si="155"/>
        <v>91</v>
      </c>
    </row>
    <row r="766" spans="1:61" hidden="1">
      <c r="A766" s="54" t="s">
        <v>151</v>
      </c>
      <c r="B766" s="55" t="s">
        <v>2532</v>
      </c>
      <c r="C766" s="55" t="s">
        <v>2533</v>
      </c>
      <c r="D766" s="44" t="s">
        <v>2534</v>
      </c>
      <c r="E766" s="56">
        <v>1</v>
      </c>
      <c r="F766" s="46" t="s">
        <v>5814</v>
      </c>
      <c r="G766" s="47" t="s">
        <v>5814</v>
      </c>
      <c r="H766" s="47" t="s">
        <v>6064</v>
      </c>
      <c r="I766" s="48" t="s">
        <v>6088</v>
      </c>
      <c r="J766" s="48" t="s">
        <v>6103</v>
      </c>
      <c r="K766" s="48" t="s">
        <v>6101</v>
      </c>
      <c r="L766" s="45">
        <v>60</v>
      </c>
      <c r="M766" s="47" t="s">
        <v>5998</v>
      </c>
      <c r="N766" s="60">
        <v>0</v>
      </c>
      <c r="O766" s="58">
        <v>0</v>
      </c>
      <c r="P766" s="58">
        <v>0</v>
      </c>
      <c r="Q766" s="132">
        <v>0</v>
      </c>
      <c r="R766" s="60">
        <v>0</v>
      </c>
      <c r="S766" s="58">
        <v>0</v>
      </c>
      <c r="T766" s="58">
        <v>0</v>
      </c>
      <c r="U766" s="132">
        <v>0</v>
      </c>
      <c r="V766" s="58">
        <v>0</v>
      </c>
      <c r="W766" s="58">
        <v>0</v>
      </c>
      <c r="X766" s="58">
        <v>0</v>
      </c>
      <c r="Y766" s="132">
        <v>0</v>
      </c>
      <c r="Z766" s="61">
        <v>0</v>
      </c>
      <c r="AA766" s="59">
        <v>0</v>
      </c>
      <c r="AB766" s="59">
        <v>0</v>
      </c>
      <c r="AC766" s="132">
        <v>0</v>
      </c>
      <c r="AD766" s="61">
        <v>0</v>
      </c>
      <c r="AE766" s="59">
        <v>0</v>
      </c>
      <c r="AF766" s="59">
        <v>0</v>
      </c>
      <c r="AG766" s="132">
        <v>0</v>
      </c>
      <c r="AH766" s="61">
        <v>0</v>
      </c>
      <c r="AI766" s="132">
        <v>0</v>
      </c>
      <c r="AJ766" s="64">
        <f>IFERROR(VLOOKUP($B766,STOCK!$A:$H,3,0)," ")</f>
        <v>0</v>
      </c>
      <c r="AK766" s="65">
        <f>IFERROR(VLOOKUP($B766,STOCK!$A:$H,4,0)," ")</f>
        <v>0</v>
      </c>
      <c r="AL766" s="65">
        <f>IFERROR(VLOOKUP($B766,STOCK!$A:$H,5,0)," ")</f>
        <v>0</v>
      </c>
      <c r="AM766" s="65">
        <f>IFERROR(VLOOKUP($B766,STOCK!$A:$H,6,0)," ")</f>
        <v>0</v>
      </c>
      <c r="AN766" s="65">
        <f>IFERROR(VLOOKUP($B766,STOCK!$A:$H,7,0)," ")</f>
        <v>0</v>
      </c>
      <c r="AO766" s="65">
        <f>IFERROR(VLOOKUP($B766,STOCK!$A:$H,8,0)," ")</f>
        <v>0</v>
      </c>
      <c r="AP766" s="62" t="str">
        <f t="shared" si="143"/>
        <v>Q</v>
      </c>
      <c r="AQ766" s="50" t="str">
        <f t="shared" si="144"/>
        <v>Q</v>
      </c>
      <c r="AR766" s="50" t="str">
        <f t="shared" si="145"/>
        <v>Q</v>
      </c>
      <c r="AS766" s="50" t="str">
        <f t="shared" si="146"/>
        <v>Q</v>
      </c>
      <c r="AT766" s="50" t="str">
        <f t="shared" si="147"/>
        <v>Q</v>
      </c>
      <c r="AU766" s="63" t="str">
        <f t="shared" si="154"/>
        <v>Q</v>
      </c>
      <c r="AV766" s="67">
        <v>42216.000002000001</v>
      </c>
      <c r="AW766" s="133">
        <v>38902.158239999997</v>
      </c>
      <c r="AX766" s="49">
        <v>45900</v>
      </c>
      <c r="AY766" s="51">
        <f t="shared" si="148"/>
        <v>8.7265491705170284E-2</v>
      </c>
      <c r="AZ766" s="51">
        <f t="shared" si="149"/>
        <v>8.0261437864923735E-2</v>
      </c>
      <c r="BA766" s="49"/>
      <c r="BB766" s="52"/>
      <c r="BC766" s="51">
        <f t="shared" si="150"/>
        <v>-1</v>
      </c>
      <c r="BD766" s="51">
        <f t="shared" si="151"/>
        <v>0</v>
      </c>
      <c r="BE766" s="49"/>
      <c r="BF766" s="52"/>
      <c r="BG766" s="51">
        <f t="shared" si="152"/>
        <v>-1</v>
      </c>
      <c r="BH766" s="51">
        <f t="shared" si="153"/>
        <v>0</v>
      </c>
      <c r="BI766" s="282">
        <f t="shared" si="155"/>
        <v>0</v>
      </c>
    </row>
    <row r="767" spans="1:61" hidden="1">
      <c r="A767" s="54" t="s">
        <v>150</v>
      </c>
      <c r="B767" s="55" t="s">
        <v>2535</v>
      </c>
      <c r="C767" s="55" t="s">
        <v>2536</v>
      </c>
      <c r="D767" s="44" t="s">
        <v>2537</v>
      </c>
      <c r="E767" s="56">
        <v>1</v>
      </c>
      <c r="F767" s="46" t="s">
        <v>5814</v>
      </c>
      <c r="G767" s="47" t="s">
        <v>5814</v>
      </c>
      <c r="H767" s="47" t="s">
        <v>6064</v>
      </c>
      <c r="I767" s="48" t="s">
        <v>6088</v>
      </c>
      <c r="J767" s="48" t="s">
        <v>6103</v>
      </c>
      <c r="K767" s="48" t="s">
        <v>6101</v>
      </c>
      <c r="L767" s="45">
        <v>60</v>
      </c>
      <c r="M767" s="47" t="s">
        <v>5998</v>
      </c>
      <c r="N767" s="60">
        <v>0</v>
      </c>
      <c r="O767" s="58">
        <v>62</v>
      </c>
      <c r="P767" s="58">
        <v>109</v>
      </c>
      <c r="Q767" s="132">
        <v>102</v>
      </c>
      <c r="R767" s="60">
        <v>32</v>
      </c>
      <c r="S767" s="58">
        <v>112</v>
      </c>
      <c r="T767" s="58">
        <v>178</v>
      </c>
      <c r="U767" s="132">
        <v>149</v>
      </c>
      <c r="V767" s="58">
        <v>9</v>
      </c>
      <c r="W767" s="58">
        <v>31</v>
      </c>
      <c r="X767" s="58">
        <v>33</v>
      </c>
      <c r="Y767" s="132">
        <v>23</v>
      </c>
      <c r="Z767" s="61">
        <v>8</v>
      </c>
      <c r="AA767" s="59">
        <v>72</v>
      </c>
      <c r="AB767" s="59">
        <v>173</v>
      </c>
      <c r="AC767" s="132">
        <v>131</v>
      </c>
      <c r="AD767" s="61">
        <v>24</v>
      </c>
      <c r="AE767" s="59">
        <v>72</v>
      </c>
      <c r="AF767" s="59">
        <v>176</v>
      </c>
      <c r="AG767" s="132">
        <v>124</v>
      </c>
      <c r="AH767" s="61">
        <v>16</v>
      </c>
      <c r="AI767" s="132">
        <v>25</v>
      </c>
      <c r="AJ767" s="64">
        <f>IFERROR(VLOOKUP($B767,STOCK!$A:$H,3,0)," ")</f>
        <v>49</v>
      </c>
      <c r="AK767" s="65">
        <f>IFERROR(VLOOKUP($B767,STOCK!$A:$H,4,0)," ")</f>
        <v>4</v>
      </c>
      <c r="AL767" s="65">
        <f>IFERROR(VLOOKUP($B767,STOCK!$A:$H,5,0)," ")</f>
        <v>25</v>
      </c>
      <c r="AM767" s="65">
        <f>IFERROR(VLOOKUP($B767,STOCK!$A:$H,6,0)," ")</f>
        <v>2</v>
      </c>
      <c r="AN767" s="65">
        <f>IFERROR(VLOOKUP($B767,STOCK!$A:$H,7,0)," ")</f>
        <v>4</v>
      </c>
      <c r="AO767" s="65">
        <f>IFERROR(VLOOKUP($B767,STOCK!$A:$H,8,0)," ")</f>
        <v>79</v>
      </c>
      <c r="AP767" s="62">
        <f t="shared" si="143"/>
        <v>14.411764705882353</v>
      </c>
      <c r="AQ767" s="50">
        <f t="shared" si="144"/>
        <v>0.80536912751677847</v>
      </c>
      <c r="AR767" s="50">
        <f t="shared" si="145"/>
        <v>32.608695652173914</v>
      </c>
      <c r="AS767" s="50">
        <f t="shared" si="146"/>
        <v>0.4580152671755725</v>
      </c>
      <c r="AT767" s="50">
        <f t="shared" si="147"/>
        <v>0.967741935483871</v>
      </c>
      <c r="AU767" s="63">
        <f t="shared" si="154"/>
        <v>94.800000000000011</v>
      </c>
      <c r="AV767" s="67">
        <v>5277</v>
      </c>
      <c r="AW767" s="133">
        <v>4862.7697799999996</v>
      </c>
      <c r="AX767" s="49">
        <v>5900</v>
      </c>
      <c r="AY767" s="51">
        <f t="shared" si="148"/>
        <v>0.11805950350577987</v>
      </c>
      <c r="AZ767" s="51">
        <f t="shared" si="149"/>
        <v>0.10559322033898305</v>
      </c>
      <c r="BA767" s="49">
        <v>5737.5</v>
      </c>
      <c r="BB767" s="52">
        <v>8</v>
      </c>
      <c r="BC767" s="51">
        <f t="shared" si="150"/>
        <v>8.7265491756679969E-2</v>
      </c>
      <c r="BD767" s="51">
        <f t="shared" si="151"/>
        <v>8.0261437908496727E-2</v>
      </c>
      <c r="BE767" s="49">
        <v>0</v>
      </c>
      <c r="BF767" s="52">
        <v>0</v>
      </c>
      <c r="BG767" s="51">
        <f t="shared" si="152"/>
        <v>-1</v>
      </c>
      <c r="BH767" s="51">
        <f t="shared" si="153"/>
        <v>0</v>
      </c>
      <c r="BI767" s="282">
        <f t="shared" si="155"/>
        <v>554</v>
      </c>
    </row>
    <row r="768" spans="1:61" hidden="1">
      <c r="A768" s="54" t="s">
        <v>150</v>
      </c>
      <c r="B768" s="55" t="s">
        <v>2538</v>
      </c>
      <c r="C768" s="55" t="s">
        <v>2539</v>
      </c>
      <c r="D768" s="44" t="s">
        <v>2540</v>
      </c>
      <c r="E768" s="56">
        <v>1</v>
      </c>
      <c r="F768" s="46" t="s">
        <v>5814</v>
      </c>
      <c r="G768" s="47" t="s">
        <v>5814</v>
      </c>
      <c r="H768" s="47" t="s">
        <v>6064</v>
      </c>
      <c r="I768" s="48" t="s">
        <v>6088</v>
      </c>
      <c r="J768" s="48" t="s">
        <v>6104</v>
      </c>
      <c r="K768" s="48" t="s">
        <v>6100</v>
      </c>
      <c r="L768" s="45">
        <v>428</v>
      </c>
      <c r="M768" s="47" t="s">
        <v>5850</v>
      </c>
      <c r="N768" s="60">
        <v>0</v>
      </c>
      <c r="O768" s="58">
        <v>0</v>
      </c>
      <c r="P768" s="58">
        <v>0</v>
      </c>
      <c r="Q768" s="132">
        <v>0</v>
      </c>
      <c r="R768" s="60">
        <v>1</v>
      </c>
      <c r="S768" s="58">
        <v>0</v>
      </c>
      <c r="T768" s="58">
        <v>0</v>
      </c>
      <c r="U768" s="132">
        <v>0</v>
      </c>
      <c r="V768" s="58">
        <v>3</v>
      </c>
      <c r="W768" s="58">
        <v>0</v>
      </c>
      <c r="X768" s="58">
        <v>0</v>
      </c>
      <c r="Y768" s="132">
        <v>0</v>
      </c>
      <c r="Z768" s="61">
        <v>2</v>
      </c>
      <c r="AA768" s="59">
        <v>1</v>
      </c>
      <c r="AB768" s="59">
        <v>0</v>
      </c>
      <c r="AC768" s="132">
        <v>0</v>
      </c>
      <c r="AD768" s="61">
        <v>6</v>
      </c>
      <c r="AE768" s="59">
        <v>4</v>
      </c>
      <c r="AF768" s="59">
        <v>0</v>
      </c>
      <c r="AG768" s="132">
        <v>0</v>
      </c>
      <c r="AH768" s="61">
        <v>0</v>
      </c>
      <c r="AI768" s="132">
        <v>0</v>
      </c>
      <c r="AJ768" s="64">
        <f>IFERROR(VLOOKUP($B768,STOCK!$A:$H,3,0)," ")</f>
        <v>0</v>
      </c>
      <c r="AK768" s="65">
        <f>IFERROR(VLOOKUP($B768,STOCK!$A:$H,4,0)," ")</f>
        <v>0</v>
      </c>
      <c r="AL768" s="65">
        <f>IFERROR(VLOOKUP($B768,STOCK!$A:$H,5,0)," ")</f>
        <v>0</v>
      </c>
      <c r="AM768" s="65">
        <f>IFERROR(VLOOKUP($B768,STOCK!$A:$H,6,0)," ")</f>
        <v>0</v>
      </c>
      <c r="AN768" s="65">
        <f>IFERROR(VLOOKUP($B768,STOCK!$A:$H,7,0)," ")</f>
        <v>0</v>
      </c>
      <c r="AO768" s="65">
        <f>IFERROR(VLOOKUP($B768,STOCK!$A:$H,8,0)," ")</f>
        <v>0</v>
      </c>
      <c r="AP768" s="62" t="str">
        <f t="shared" si="143"/>
        <v>Q</v>
      </c>
      <c r="AQ768" s="50" t="str">
        <f t="shared" si="144"/>
        <v>Q</v>
      </c>
      <c r="AR768" s="50" t="str">
        <f t="shared" si="145"/>
        <v>Q</v>
      </c>
      <c r="AS768" s="50" t="str">
        <f t="shared" si="146"/>
        <v>Q</v>
      </c>
      <c r="AT768" s="50" t="str">
        <f t="shared" si="147"/>
        <v>Q</v>
      </c>
      <c r="AU768" s="63" t="str">
        <f t="shared" si="154"/>
        <v>Q</v>
      </c>
      <c r="AV768" s="67">
        <v>27999.999994999998</v>
      </c>
      <c r="AW768" s="133">
        <v>28000.00115</v>
      </c>
      <c r="AX768" s="49">
        <v>32900</v>
      </c>
      <c r="AY768" s="51">
        <f t="shared" si="148"/>
        <v>0.17500000020982154</v>
      </c>
      <c r="AZ768" s="51">
        <f t="shared" si="149"/>
        <v>0.14893617036474169</v>
      </c>
      <c r="BA768" s="49">
        <v>0</v>
      </c>
      <c r="BB768" s="52">
        <v>0</v>
      </c>
      <c r="BC768" s="51">
        <f t="shared" si="150"/>
        <v>-1</v>
      </c>
      <c r="BD768" s="51">
        <f t="shared" si="151"/>
        <v>0</v>
      </c>
      <c r="BE768" s="49">
        <v>0</v>
      </c>
      <c r="BF768" s="52">
        <v>0</v>
      </c>
      <c r="BG768" s="51">
        <f t="shared" si="152"/>
        <v>-1</v>
      </c>
      <c r="BH768" s="51">
        <f t="shared" si="153"/>
        <v>0</v>
      </c>
      <c r="BI768" s="282">
        <f t="shared" si="155"/>
        <v>0</v>
      </c>
    </row>
    <row r="769" spans="1:61" hidden="1">
      <c r="A769" s="54" t="s">
        <v>150</v>
      </c>
      <c r="B769" s="55" t="s">
        <v>2541</v>
      </c>
      <c r="C769" s="55" t="s">
        <v>2542</v>
      </c>
      <c r="D769" s="44" t="s">
        <v>2543</v>
      </c>
      <c r="E769" s="56">
        <v>1</v>
      </c>
      <c r="F769" s="46" t="s">
        <v>5814</v>
      </c>
      <c r="G769" s="47" t="s">
        <v>5814</v>
      </c>
      <c r="H769" s="47" t="s">
        <v>6064</v>
      </c>
      <c r="I769" s="48" t="s">
        <v>6105</v>
      </c>
      <c r="J769" s="48" t="s">
        <v>6106</v>
      </c>
      <c r="K769" s="48" t="s">
        <v>5841</v>
      </c>
      <c r="L769" s="45">
        <v>60</v>
      </c>
      <c r="M769" s="47" t="s">
        <v>5998</v>
      </c>
      <c r="N769" s="60">
        <v>1</v>
      </c>
      <c r="O769" s="58">
        <v>8</v>
      </c>
      <c r="P769" s="58">
        <v>0</v>
      </c>
      <c r="Q769" s="132">
        <v>0</v>
      </c>
      <c r="R769" s="60">
        <v>25</v>
      </c>
      <c r="S769" s="58">
        <v>6</v>
      </c>
      <c r="T769" s="58">
        <v>28</v>
      </c>
      <c r="U769" s="132">
        <v>5</v>
      </c>
      <c r="V769" s="58">
        <v>6</v>
      </c>
      <c r="W769" s="58">
        <v>6</v>
      </c>
      <c r="X769" s="58">
        <v>0</v>
      </c>
      <c r="Y769" s="132">
        <v>4</v>
      </c>
      <c r="Z769" s="61">
        <v>72</v>
      </c>
      <c r="AA769" s="59">
        <v>0</v>
      </c>
      <c r="AB769" s="59">
        <v>3</v>
      </c>
      <c r="AC769" s="132">
        <v>1</v>
      </c>
      <c r="AD769" s="61">
        <v>0</v>
      </c>
      <c r="AE769" s="59">
        <v>6</v>
      </c>
      <c r="AF769" s="59">
        <v>0</v>
      </c>
      <c r="AG769" s="132">
        <v>0</v>
      </c>
      <c r="AH769" s="61">
        <v>0</v>
      </c>
      <c r="AI769" s="132">
        <v>0</v>
      </c>
      <c r="AJ769" s="64">
        <f>IFERROR(VLOOKUP($B769,STOCK!$A:$H,3,0)," ")</f>
        <v>3138</v>
      </c>
      <c r="AK769" s="65">
        <f>IFERROR(VLOOKUP($B769,STOCK!$A:$H,4,0)," ")</f>
        <v>2946</v>
      </c>
      <c r="AL769" s="65">
        <f>IFERROR(VLOOKUP($B769,STOCK!$A:$H,5,0)," ")</f>
        <v>2375</v>
      </c>
      <c r="AM769" s="65">
        <f>IFERROR(VLOOKUP($B769,STOCK!$A:$H,6,0)," ")</f>
        <v>3035</v>
      </c>
      <c r="AN769" s="65">
        <f>IFERROR(VLOOKUP($B769,STOCK!$A:$H,7,0)," ")</f>
        <v>1175</v>
      </c>
      <c r="AO769" s="65">
        <f>IFERROR(VLOOKUP($B769,STOCK!$A:$H,8,0)," ")</f>
        <v>960</v>
      </c>
      <c r="AP769" s="62" t="str">
        <f t="shared" si="143"/>
        <v>SV</v>
      </c>
      <c r="AQ769" s="50">
        <f t="shared" si="144"/>
        <v>17676</v>
      </c>
      <c r="AR769" s="50">
        <f t="shared" si="145"/>
        <v>17812.5</v>
      </c>
      <c r="AS769" s="50">
        <f t="shared" si="146"/>
        <v>91050</v>
      </c>
      <c r="AT769" s="50" t="str">
        <f t="shared" si="147"/>
        <v>SV</v>
      </c>
      <c r="AU769" s="63" t="str">
        <f t="shared" si="154"/>
        <v>SV</v>
      </c>
      <c r="AV769" s="67">
        <v>835</v>
      </c>
      <c r="AW769" s="133">
        <v>833.31875000000002</v>
      </c>
      <c r="AX769" s="49">
        <v>1200</v>
      </c>
      <c r="AY769" s="51">
        <f t="shared" si="148"/>
        <v>0.43712574850299402</v>
      </c>
      <c r="AZ769" s="51">
        <f t="shared" si="149"/>
        <v>0.30416666666666664</v>
      </c>
      <c r="BA769" s="49"/>
      <c r="BB769" s="52"/>
      <c r="BC769" s="51">
        <f t="shared" si="150"/>
        <v>-1</v>
      </c>
      <c r="BD769" s="51">
        <f t="shared" si="151"/>
        <v>0</v>
      </c>
      <c r="BE769" s="49"/>
      <c r="BF769" s="52"/>
      <c r="BG769" s="51">
        <f t="shared" si="152"/>
        <v>-1</v>
      </c>
      <c r="BH769" s="51">
        <f t="shared" si="153"/>
        <v>0</v>
      </c>
      <c r="BI769" s="282">
        <f t="shared" si="155"/>
        <v>10</v>
      </c>
    </row>
    <row r="770" spans="1:61" hidden="1">
      <c r="A770" s="54" t="s">
        <v>150</v>
      </c>
      <c r="B770" s="55" t="s">
        <v>2544</v>
      </c>
      <c r="C770" s="55" t="s">
        <v>2545</v>
      </c>
      <c r="D770" s="44" t="s">
        <v>2546</v>
      </c>
      <c r="E770" s="56">
        <v>1</v>
      </c>
      <c r="F770" s="46" t="s">
        <v>5814</v>
      </c>
      <c r="G770" s="47" t="s">
        <v>5814</v>
      </c>
      <c r="H770" s="47" t="s">
        <v>6064</v>
      </c>
      <c r="I770" s="48" t="s">
        <v>6105</v>
      </c>
      <c r="J770" s="48" t="s">
        <v>6107</v>
      </c>
      <c r="K770" s="48" t="s">
        <v>5841</v>
      </c>
      <c r="L770" s="45">
        <v>60</v>
      </c>
      <c r="M770" s="47" t="s">
        <v>5998</v>
      </c>
      <c r="N770" s="60">
        <v>13</v>
      </c>
      <c r="O770" s="58">
        <v>13</v>
      </c>
      <c r="P770" s="58">
        <v>18</v>
      </c>
      <c r="Q770" s="132">
        <v>23</v>
      </c>
      <c r="R770" s="60">
        <v>296</v>
      </c>
      <c r="S770" s="58">
        <v>29</v>
      </c>
      <c r="T770" s="58">
        <v>7</v>
      </c>
      <c r="U770" s="132">
        <v>9</v>
      </c>
      <c r="V770" s="58">
        <v>10</v>
      </c>
      <c r="W770" s="58">
        <v>10</v>
      </c>
      <c r="X770" s="58">
        <v>15</v>
      </c>
      <c r="Y770" s="132">
        <v>16</v>
      </c>
      <c r="Z770" s="61">
        <v>55</v>
      </c>
      <c r="AA770" s="59">
        <v>6</v>
      </c>
      <c r="AB770" s="59">
        <v>6</v>
      </c>
      <c r="AC770" s="132">
        <v>6</v>
      </c>
      <c r="AD770" s="61">
        <v>31</v>
      </c>
      <c r="AE770" s="59">
        <v>7</v>
      </c>
      <c r="AF770" s="59">
        <v>1</v>
      </c>
      <c r="AG770" s="132">
        <v>2</v>
      </c>
      <c r="AH770" s="61">
        <v>0</v>
      </c>
      <c r="AI770" s="132">
        <v>0</v>
      </c>
      <c r="AJ770" s="64">
        <f>IFERROR(VLOOKUP($B770,STOCK!$A:$H,3,0)," ")</f>
        <v>5926</v>
      </c>
      <c r="AK770" s="65">
        <f>IFERROR(VLOOKUP($B770,STOCK!$A:$H,4,0)," ")</f>
        <v>6276</v>
      </c>
      <c r="AL770" s="65">
        <f>IFERROR(VLOOKUP($B770,STOCK!$A:$H,5,0)," ")</f>
        <v>5155</v>
      </c>
      <c r="AM770" s="65">
        <f>IFERROR(VLOOKUP($B770,STOCK!$A:$H,6,0)," ")</f>
        <v>5773</v>
      </c>
      <c r="AN770" s="65">
        <f>IFERROR(VLOOKUP($B770,STOCK!$A:$H,7,0)," ")</f>
        <v>4650</v>
      </c>
      <c r="AO770" s="65">
        <f>IFERROR(VLOOKUP($B770,STOCK!$A:$H,8,0)," ")</f>
        <v>1524</v>
      </c>
      <c r="AP770" s="62">
        <f t="shared" si="143"/>
        <v>7729.5652173913049</v>
      </c>
      <c r="AQ770" s="50">
        <f t="shared" si="144"/>
        <v>20920</v>
      </c>
      <c r="AR770" s="50">
        <f t="shared" si="145"/>
        <v>9665.625</v>
      </c>
      <c r="AS770" s="50">
        <f t="shared" si="146"/>
        <v>28865</v>
      </c>
      <c r="AT770" s="50">
        <f t="shared" si="147"/>
        <v>69750</v>
      </c>
      <c r="AU770" s="63" t="str">
        <f t="shared" si="154"/>
        <v>SV</v>
      </c>
      <c r="AV770" s="67">
        <v>2750</v>
      </c>
      <c r="AW770" s="133">
        <v>2724.16408</v>
      </c>
      <c r="AX770" s="49">
        <v>3500</v>
      </c>
      <c r="AY770" s="51">
        <f t="shared" si="148"/>
        <v>0.27272727272727271</v>
      </c>
      <c r="AZ770" s="51">
        <f t="shared" si="149"/>
        <v>0.21428571428571427</v>
      </c>
      <c r="BA770" s="49"/>
      <c r="BB770" s="52"/>
      <c r="BC770" s="51">
        <f t="shared" si="150"/>
        <v>-1</v>
      </c>
      <c r="BD770" s="51">
        <f t="shared" si="151"/>
        <v>0</v>
      </c>
      <c r="BE770" s="49"/>
      <c r="BF770" s="52"/>
      <c r="BG770" s="51">
        <f t="shared" si="152"/>
        <v>-1</v>
      </c>
      <c r="BH770" s="51">
        <f t="shared" si="153"/>
        <v>0</v>
      </c>
      <c r="BI770" s="282">
        <f t="shared" si="155"/>
        <v>56</v>
      </c>
    </row>
    <row r="771" spans="1:61" hidden="1">
      <c r="A771" s="54" t="s">
        <v>150</v>
      </c>
      <c r="B771" s="55" t="s">
        <v>2547</v>
      </c>
      <c r="C771" s="55" t="s">
        <v>2548</v>
      </c>
      <c r="D771" s="44" t="s">
        <v>2549</v>
      </c>
      <c r="E771" s="56">
        <v>1</v>
      </c>
      <c r="F771" s="46" t="s">
        <v>5814</v>
      </c>
      <c r="G771" s="47" t="s">
        <v>5814</v>
      </c>
      <c r="H771" s="47" t="s">
        <v>6064</v>
      </c>
      <c r="I771" s="48" t="s">
        <v>6105</v>
      </c>
      <c r="J771" s="48" t="s">
        <v>6107</v>
      </c>
      <c r="K771" s="48" t="s">
        <v>5841</v>
      </c>
      <c r="L771" s="45">
        <v>87</v>
      </c>
      <c r="M771" s="47" t="s">
        <v>5819</v>
      </c>
      <c r="N771" s="60">
        <v>2</v>
      </c>
      <c r="O771" s="58">
        <v>0</v>
      </c>
      <c r="P771" s="58">
        <v>0</v>
      </c>
      <c r="Q771" s="132">
        <v>0</v>
      </c>
      <c r="R771" s="60">
        <v>8</v>
      </c>
      <c r="S771" s="58">
        <v>11</v>
      </c>
      <c r="T771" s="58">
        <v>0</v>
      </c>
      <c r="U771" s="132">
        <v>0</v>
      </c>
      <c r="V771" s="58">
        <v>0</v>
      </c>
      <c r="W771" s="58">
        <v>3</v>
      </c>
      <c r="X771" s="58">
        <v>6</v>
      </c>
      <c r="Y771" s="132">
        <v>0</v>
      </c>
      <c r="Z771" s="61">
        <v>2</v>
      </c>
      <c r="AA771" s="59">
        <v>4</v>
      </c>
      <c r="AB771" s="59">
        <v>0</v>
      </c>
      <c r="AC771" s="132">
        <v>0</v>
      </c>
      <c r="AD771" s="61">
        <v>0</v>
      </c>
      <c r="AE771" s="59">
        <v>0</v>
      </c>
      <c r="AF771" s="59">
        <v>0</v>
      </c>
      <c r="AG771" s="132">
        <v>0</v>
      </c>
      <c r="AH771" s="61">
        <v>0</v>
      </c>
      <c r="AI771" s="132">
        <v>0</v>
      </c>
      <c r="AJ771" s="64">
        <f>IFERROR(VLOOKUP($B771,STOCK!$A:$H,3,0)," ")</f>
        <v>0</v>
      </c>
      <c r="AK771" s="65">
        <f>IFERROR(VLOOKUP($B771,STOCK!$A:$H,4,0)," ")</f>
        <v>186</v>
      </c>
      <c r="AL771" s="65">
        <f>IFERROR(VLOOKUP($B771,STOCK!$A:$H,5,0)," ")</f>
        <v>152</v>
      </c>
      <c r="AM771" s="65">
        <f>IFERROR(VLOOKUP($B771,STOCK!$A:$H,6,0)," ")</f>
        <v>58</v>
      </c>
      <c r="AN771" s="65">
        <f>IFERROR(VLOOKUP($B771,STOCK!$A:$H,7,0)," ")</f>
        <v>109</v>
      </c>
      <c r="AO771" s="65">
        <f>IFERROR(VLOOKUP($B771,STOCK!$A:$H,8,0)," ")</f>
        <v>0</v>
      </c>
      <c r="AP771" s="62" t="str">
        <f t="shared" si="143"/>
        <v>Q</v>
      </c>
      <c r="AQ771" s="50" t="str">
        <f t="shared" si="144"/>
        <v>SV</v>
      </c>
      <c r="AR771" s="50" t="str">
        <f t="shared" si="145"/>
        <v>SV</v>
      </c>
      <c r="AS771" s="50" t="str">
        <f t="shared" si="146"/>
        <v>SV</v>
      </c>
      <c r="AT771" s="50" t="str">
        <f t="shared" si="147"/>
        <v>SV</v>
      </c>
      <c r="AU771" s="63" t="str">
        <f t="shared" si="154"/>
        <v>Q</v>
      </c>
      <c r="AV771" s="67">
        <v>2750</v>
      </c>
      <c r="AW771" s="133">
        <v>2750</v>
      </c>
      <c r="AX771" s="49">
        <v>3500</v>
      </c>
      <c r="AY771" s="51">
        <f t="shared" si="148"/>
        <v>0.27272727272727271</v>
      </c>
      <c r="AZ771" s="51">
        <f t="shared" si="149"/>
        <v>0.21428571428571427</v>
      </c>
      <c r="BA771" s="49">
        <v>0</v>
      </c>
      <c r="BB771" s="52">
        <v>0</v>
      </c>
      <c r="BC771" s="51">
        <f t="shared" si="150"/>
        <v>-1</v>
      </c>
      <c r="BD771" s="51">
        <f t="shared" si="151"/>
        <v>0</v>
      </c>
      <c r="BE771" s="49">
        <v>0</v>
      </c>
      <c r="BF771" s="52">
        <v>0</v>
      </c>
      <c r="BG771" s="51">
        <f t="shared" si="152"/>
        <v>-1</v>
      </c>
      <c r="BH771" s="51">
        <f t="shared" si="153"/>
        <v>0</v>
      </c>
      <c r="BI771" s="282">
        <f t="shared" si="155"/>
        <v>0</v>
      </c>
    </row>
    <row r="772" spans="1:61" hidden="1">
      <c r="A772" s="54" t="s">
        <v>150</v>
      </c>
      <c r="B772" s="55" t="s">
        <v>2550</v>
      </c>
      <c r="C772" s="55" t="s">
        <v>2551</v>
      </c>
      <c r="D772" s="44" t="s">
        <v>2552</v>
      </c>
      <c r="E772" s="56">
        <v>1</v>
      </c>
      <c r="F772" s="46" t="s">
        <v>5814</v>
      </c>
      <c r="G772" s="47" t="s">
        <v>5814</v>
      </c>
      <c r="H772" s="47" t="s">
        <v>6064</v>
      </c>
      <c r="I772" s="48" t="s">
        <v>6105</v>
      </c>
      <c r="J772" s="48" t="s">
        <v>6108</v>
      </c>
      <c r="K772" s="48" t="s">
        <v>6071</v>
      </c>
      <c r="L772" s="45">
        <v>60</v>
      </c>
      <c r="M772" s="47" t="s">
        <v>5998</v>
      </c>
      <c r="N772" s="60">
        <v>263</v>
      </c>
      <c r="O772" s="58">
        <v>199</v>
      </c>
      <c r="P772" s="58">
        <v>214</v>
      </c>
      <c r="Q772" s="132">
        <v>287</v>
      </c>
      <c r="R772" s="60">
        <v>763</v>
      </c>
      <c r="S772" s="58">
        <v>891</v>
      </c>
      <c r="T772" s="58">
        <v>656</v>
      </c>
      <c r="U772" s="132">
        <v>673</v>
      </c>
      <c r="V772" s="58">
        <v>468</v>
      </c>
      <c r="W772" s="58">
        <v>423</v>
      </c>
      <c r="X772" s="58">
        <v>520</v>
      </c>
      <c r="Y772" s="132">
        <v>634</v>
      </c>
      <c r="Z772" s="61">
        <v>349</v>
      </c>
      <c r="AA772" s="59">
        <v>336</v>
      </c>
      <c r="AB772" s="59">
        <v>345</v>
      </c>
      <c r="AC772" s="132">
        <v>508</v>
      </c>
      <c r="AD772" s="61">
        <v>174</v>
      </c>
      <c r="AE772" s="59">
        <v>392</v>
      </c>
      <c r="AF772" s="59">
        <v>216</v>
      </c>
      <c r="AG772" s="132">
        <v>279</v>
      </c>
      <c r="AH772" s="61">
        <v>0</v>
      </c>
      <c r="AI772" s="132">
        <v>6</v>
      </c>
      <c r="AJ772" s="64">
        <f>IFERROR(VLOOKUP($B772,STOCK!$A:$H,3,0)," ")</f>
        <v>532</v>
      </c>
      <c r="AK772" s="65">
        <f>IFERROR(VLOOKUP($B772,STOCK!$A:$H,4,0)," ")</f>
        <v>503</v>
      </c>
      <c r="AL772" s="65">
        <f>IFERROR(VLOOKUP($B772,STOCK!$A:$H,5,0)," ")</f>
        <v>144</v>
      </c>
      <c r="AM772" s="65">
        <f>IFERROR(VLOOKUP($B772,STOCK!$A:$H,6,0)," ")</f>
        <v>542</v>
      </c>
      <c r="AN772" s="65">
        <f>IFERROR(VLOOKUP($B772,STOCK!$A:$H,7,0)," ")</f>
        <v>414</v>
      </c>
      <c r="AO772" s="65">
        <f>IFERROR(VLOOKUP($B772,STOCK!$A:$H,8,0)," ")</f>
        <v>354</v>
      </c>
      <c r="AP772" s="62">
        <f t="shared" ref="AP772:AP835" si="156">IF($AJ772&lt;1,"Q",IF(Q772=0,"SV",IFERROR((AJ772/$Q772*30),0)))</f>
        <v>55.609756097560975</v>
      </c>
      <c r="AQ772" s="50">
        <f t="shared" ref="AQ772:AQ835" si="157">IF($AK772&lt;1,"Q",IF(U772=0,"SV",IFERROR((AK772/$U772*30),0)))</f>
        <v>22.421991084695392</v>
      </c>
      <c r="AR772" s="50">
        <f t="shared" ref="AR772:AR835" si="158">IF($AL772&lt;1,"Q",IF(Y772=0,"SV",IFERROR((AL772/$Y772*30),0)))</f>
        <v>6.8138801261829656</v>
      </c>
      <c r="AS772" s="50">
        <f t="shared" ref="AS772:AS835" si="159">IF($AM772&lt;1,"Q",IF(AC772=0,"SV",IFERROR((AM772/$AC772*30),0)))</f>
        <v>32.007874015748037</v>
      </c>
      <c r="AT772" s="50">
        <f t="shared" ref="AT772:AT835" si="160">IF($AN772&lt;1,"Q",IF(AG772=0,"SV",IFERROR((AN772/$AG772*30),0)))</f>
        <v>44.516129032258064</v>
      </c>
      <c r="AU772" s="63">
        <f t="shared" si="154"/>
        <v>1770</v>
      </c>
      <c r="AV772" s="67">
        <v>7729</v>
      </c>
      <c r="AW772" s="133">
        <v>7439.1010100000003</v>
      </c>
      <c r="AX772" s="49">
        <v>8750</v>
      </c>
      <c r="AY772" s="51">
        <f t="shared" ref="AY772:AY835" si="161">+AX772/AV772-1</f>
        <v>0.13209988355544056</v>
      </c>
      <c r="AZ772" s="51">
        <f t="shared" ref="AZ772:AZ835" si="162">+(AX772-AV772)/AX772</f>
        <v>0.11668571428571428</v>
      </c>
      <c r="BA772" s="49">
        <v>8500</v>
      </c>
      <c r="BB772" s="52">
        <v>6</v>
      </c>
      <c r="BC772" s="51">
        <f t="shared" ref="BC772:BC835" si="163">+BA772/AV772-1</f>
        <v>9.9754172596713708E-2</v>
      </c>
      <c r="BD772" s="51">
        <f t="shared" ref="BD772:BD835" si="164">IFERROR((BA772-AV772)/BA772,0)</f>
        <v>9.0705882352941178E-2</v>
      </c>
      <c r="BE772" s="49">
        <v>8250</v>
      </c>
      <c r="BF772" s="52">
        <v>12</v>
      </c>
      <c r="BG772" s="51">
        <f t="shared" ref="BG772:BG835" si="165">+BE772/AV772-1</f>
        <v>6.7408461637986861E-2</v>
      </c>
      <c r="BH772" s="51">
        <f t="shared" ref="BH772:BH835" si="166">IFERROR((BE772-AV772)/BE772,0)</f>
        <v>6.3151515151515153E-2</v>
      </c>
      <c r="BI772" s="282">
        <f t="shared" si="155"/>
        <v>2387</v>
      </c>
    </row>
    <row r="773" spans="1:61" hidden="1">
      <c r="A773" s="54" t="s">
        <v>150</v>
      </c>
      <c r="B773" s="55" t="s">
        <v>2553</v>
      </c>
      <c r="C773" s="55" t="s">
        <v>2554</v>
      </c>
      <c r="D773" s="44" t="s">
        <v>2555</v>
      </c>
      <c r="E773" s="56">
        <v>1</v>
      </c>
      <c r="F773" s="46" t="s">
        <v>5814</v>
      </c>
      <c r="G773" s="47" t="s">
        <v>5814</v>
      </c>
      <c r="H773" s="47" t="s">
        <v>6064</v>
      </c>
      <c r="I773" s="48" t="s">
        <v>6105</v>
      </c>
      <c r="J773" s="48" t="s">
        <v>6108</v>
      </c>
      <c r="K773" s="48" t="s">
        <v>6073</v>
      </c>
      <c r="L773" s="45">
        <v>60</v>
      </c>
      <c r="M773" s="47" t="s">
        <v>5998</v>
      </c>
      <c r="N773" s="60">
        <v>384</v>
      </c>
      <c r="O773" s="58">
        <v>345</v>
      </c>
      <c r="P773" s="58">
        <v>147</v>
      </c>
      <c r="Q773" s="132">
        <v>97</v>
      </c>
      <c r="R773" s="60">
        <v>566</v>
      </c>
      <c r="S773" s="58">
        <v>883</v>
      </c>
      <c r="T773" s="58">
        <v>401</v>
      </c>
      <c r="U773" s="132">
        <v>404</v>
      </c>
      <c r="V773" s="58">
        <v>156</v>
      </c>
      <c r="W773" s="58">
        <v>205</v>
      </c>
      <c r="X773" s="58">
        <v>270</v>
      </c>
      <c r="Y773" s="132">
        <v>241</v>
      </c>
      <c r="Z773" s="61">
        <v>232</v>
      </c>
      <c r="AA773" s="59">
        <v>245</v>
      </c>
      <c r="AB773" s="59">
        <v>165</v>
      </c>
      <c r="AC773" s="132">
        <v>189</v>
      </c>
      <c r="AD773" s="61">
        <v>144</v>
      </c>
      <c r="AE773" s="59">
        <v>129</v>
      </c>
      <c r="AF773" s="59">
        <v>117</v>
      </c>
      <c r="AG773" s="132">
        <v>110</v>
      </c>
      <c r="AH773" s="61">
        <v>0</v>
      </c>
      <c r="AI773" s="132">
        <v>0</v>
      </c>
      <c r="AJ773" s="64">
        <f>IFERROR(VLOOKUP($B773,STOCK!$A:$H,3,0)," ")</f>
        <v>489</v>
      </c>
      <c r="AK773" s="65">
        <f>IFERROR(VLOOKUP($B773,STOCK!$A:$H,4,0)," ")</f>
        <v>530</v>
      </c>
      <c r="AL773" s="65">
        <f>IFERROR(VLOOKUP($B773,STOCK!$A:$H,5,0)," ")</f>
        <v>129</v>
      </c>
      <c r="AM773" s="65">
        <f>IFERROR(VLOOKUP($B773,STOCK!$A:$H,6,0)," ")</f>
        <v>246</v>
      </c>
      <c r="AN773" s="65">
        <f>IFERROR(VLOOKUP($B773,STOCK!$A:$H,7,0)," ")</f>
        <v>119</v>
      </c>
      <c r="AO773" s="65">
        <f>IFERROR(VLOOKUP($B773,STOCK!$A:$H,8,0)," ")</f>
        <v>480</v>
      </c>
      <c r="AP773" s="62">
        <f t="shared" si="156"/>
        <v>151.23711340206185</v>
      </c>
      <c r="AQ773" s="50">
        <f t="shared" si="157"/>
        <v>39.35643564356436</v>
      </c>
      <c r="AR773" s="50">
        <f t="shared" si="158"/>
        <v>16.058091286307054</v>
      </c>
      <c r="AS773" s="50">
        <f t="shared" si="159"/>
        <v>39.047619047619051</v>
      </c>
      <c r="AT773" s="50">
        <f t="shared" si="160"/>
        <v>32.454545454545453</v>
      </c>
      <c r="AU773" s="63" t="str">
        <f t="shared" ref="AU773:AU836" si="167">IF($AO773&lt;1,"Q",IF(AI773=0,"SV",IFERROR((AO773/$AI773*30),0)))</f>
        <v>SV</v>
      </c>
      <c r="AV773" s="67">
        <v>6097</v>
      </c>
      <c r="AW773" s="133">
        <v>6096.4948000000004</v>
      </c>
      <c r="AX773" s="49">
        <v>6900</v>
      </c>
      <c r="AY773" s="51">
        <f t="shared" si="161"/>
        <v>0.13170411677874361</v>
      </c>
      <c r="AZ773" s="51">
        <f t="shared" si="162"/>
        <v>0.11637681159420289</v>
      </c>
      <c r="BA773" s="49">
        <v>6750</v>
      </c>
      <c r="BB773" s="52">
        <v>3</v>
      </c>
      <c r="BC773" s="51">
        <f t="shared" si="163"/>
        <v>0.10710185337051015</v>
      </c>
      <c r="BD773" s="51">
        <f t="shared" si="164"/>
        <v>9.6740740740740738E-2</v>
      </c>
      <c r="BE773" s="49">
        <v>6500</v>
      </c>
      <c r="BF773" s="52">
        <v>12</v>
      </c>
      <c r="BG773" s="51">
        <f t="shared" si="165"/>
        <v>6.6098081023454158E-2</v>
      </c>
      <c r="BH773" s="51">
        <f t="shared" si="166"/>
        <v>6.2E-2</v>
      </c>
      <c r="BI773" s="282">
        <f t="shared" ref="BI773:BI836" si="168">+U773+Y773+AC773+AG773+AI773+Q773</f>
        <v>1041</v>
      </c>
    </row>
    <row r="774" spans="1:61" hidden="1">
      <c r="A774" s="54" t="s">
        <v>150</v>
      </c>
      <c r="B774" s="55" t="s">
        <v>2556</v>
      </c>
      <c r="C774" s="55" t="s">
        <v>2557</v>
      </c>
      <c r="D774" s="44" t="s">
        <v>2558</v>
      </c>
      <c r="E774" s="56">
        <v>1</v>
      </c>
      <c r="F774" s="46" t="s">
        <v>5814</v>
      </c>
      <c r="G774" s="47" t="s">
        <v>5814</v>
      </c>
      <c r="H774" s="47" t="s">
        <v>6064</v>
      </c>
      <c r="I774" s="48" t="s">
        <v>6105</v>
      </c>
      <c r="J774" s="48" t="s">
        <v>6108</v>
      </c>
      <c r="K774" s="48" t="s">
        <v>6074</v>
      </c>
      <c r="L774" s="45">
        <v>60</v>
      </c>
      <c r="M774" s="47" t="s">
        <v>5998</v>
      </c>
      <c r="N774" s="60">
        <v>427</v>
      </c>
      <c r="O774" s="58">
        <v>272</v>
      </c>
      <c r="P774" s="58">
        <v>293</v>
      </c>
      <c r="Q774" s="132">
        <v>267</v>
      </c>
      <c r="R774" s="60">
        <v>357</v>
      </c>
      <c r="S774" s="58">
        <v>526</v>
      </c>
      <c r="T774" s="58">
        <v>322</v>
      </c>
      <c r="U774" s="132">
        <v>337</v>
      </c>
      <c r="V774" s="58">
        <v>270</v>
      </c>
      <c r="W774" s="58">
        <v>201</v>
      </c>
      <c r="X774" s="58">
        <v>377</v>
      </c>
      <c r="Y774" s="132">
        <v>398</v>
      </c>
      <c r="Z774" s="61">
        <v>91</v>
      </c>
      <c r="AA774" s="59">
        <v>52</v>
      </c>
      <c r="AB774" s="59">
        <v>79</v>
      </c>
      <c r="AC774" s="132">
        <v>141</v>
      </c>
      <c r="AD774" s="61">
        <v>240</v>
      </c>
      <c r="AE774" s="59">
        <v>325</v>
      </c>
      <c r="AF774" s="59">
        <v>197</v>
      </c>
      <c r="AG774" s="132">
        <v>207</v>
      </c>
      <c r="AH774" s="61">
        <v>0</v>
      </c>
      <c r="AI774" s="132">
        <v>0</v>
      </c>
      <c r="AJ774" s="64">
        <f>IFERROR(VLOOKUP($B774,STOCK!$A:$H,3,0)," ")</f>
        <v>317</v>
      </c>
      <c r="AK774" s="65">
        <f>IFERROR(VLOOKUP($B774,STOCK!$A:$H,4,0)," ")</f>
        <v>233</v>
      </c>
      <c r="AL774" s="65">
        <f>IFERROR(VLOOKUP($B774,STOCK!$A:$H,5,0)," ")</f>
        <v>124</v>
      </c>
      <c r="AM774" s="65">
        <f>IFERROR(VLOOKUP($B774,STOCK!$A:$H,6,0)," ")</f>
        <v>84</v>
      </c>
      <c r="AN774" s="65">
        <f>IFERROR(VLOOKUP($B774,STOCK!$A:$H,7,0)," ")</f>
        <v>366</v>
      </c>
      <c r="AO774" s="65">
        <f>IFERROR(VLOOKUP($B774,STOCK!$A:$H,8,0)," ")</f>
        <v>240</v>
      </c>
      <c r="AP774" s="62">
        <f t="shared" si="156"/>
        <v>35.617977528089888</v>
      </c>
      <c r="AQ774" s="50">
        <f t="shared" si="157"/>
        <v>20.741839762611278</v>
      </c>
      <c r="AR774" s="50">
        <f t="shared" si="158"/>
        <v>9.3467336683417095</v>
      </c>
      <c r="AS774" s="50">
        <f t="shared" si="159"/>
        <v>17.872340425531913</v>
      </c>
      <c r="AT774" s="50">
        <f t="shared" si="160"/>
        <v>53.04347826086957</v>
      </c>
      <c r="AU774" s="63" t="str">
        <f t="shared" si="167"/>
        <v>SV</v>
      </c>
      <c r="AV774" s="67">
        <v>6742</v>
      </c>
      <c r="AW774" s="133">
        <v>6164.6403499999997</v>
      </c>
      <c r="AX774" s="49">
        <v>7350</v>
      </c>
      <c r="AY774" s="51">
        <f t="shared" si="161"/>
        <v>9.018095520617031E-2</v>
      </c>
      <c r="AZ774" s="51">
        <f t="shared" si="162"/>
        <v>8.2721088435374152E-2</v>
      </c>
      <c r="BA774" s="49">
        <v>7150</v>
      </c>
      <c r="BB774" s="52">
        <v>3</v>
      </c>
      <c r="BC774" s="51">
        <f t="shared" si="163"/>
        <v>6.0516167309403679E-2</v>
      </c>
      <c r="BD774" s="51">
        <f t="shared" si="164"/>
        <v>5.7062937062937066E-2</v>
      </c>
      <c r="BE774" s="49">
        <v>6950</v>
      </c>
      <c r="BF774" s="52">
        <v>12</v>
      </c>
      <c r="BG774" s="51">
        <f t="shared" si="165"/>
        <v>3.085137941263727E-2</v>
      </c>
      <c r="BH774" s="51">
        <f t="shared" si="166"/>
        <v>2.9928057553956836E-2</v>
      </c>
      <c r="BI774" s="282">
        <f t="shared" si="168"/>
        <v>1350</v>
      </c>
    </row>
    <row r="775" spans="1:61" hidden="1">
      <c r="A775" s="54" t="s">
        <v>150</v>
      </c>
      <c r="B775" s="55" t="s">
        <v>2559</v>
      </c>
      <c r="C775" s="55" t="s">
        <v>2560</v>
      </c>
      <c r="D775" s="44" t="s">
        <v>2561</v>
      </c>
      <c r="E775" s="56">
        <v>1</v>
      </c>
      <c r="F775" s="46" t="s">
        <v>5814</v>
      </c>
      <c r="G775" s="47" t="s">
        <v>5814</v>
      </c>
      <c r="H775" s="47" t="s">
        <v>6064</v>
      </c>
      <c r="I775" s="48" t="s">
        <v>6105</v>
      </c>
      <c r="J775" s="48" t="s">
        <v>6108</v>
      </c>
      <c r="K775" s="48" t="s">
        <v>6074</v>
      </c>
      <c r="L775" s="45">
        <v>60</v>
      </c>
      <c r="M775" s="47" t="s">
        <v>5998</v>
      </c>
      <c r="N775" s="60">
        <v>0</v>
      </c>
      <c r="O775" s="58">
        <v>12</v>
      </c>
      <c r="P775" s="58">
        <v>0</v>
      </c>
      <c r="Q775" s="132">
        <v>0</v>
      </c>
      <c r="R775" s="60">
        <v>46</v>
      </c>
      <c r="S775" s="58">
        <v>36</v>
      </c>
      <c r="T775" s="58">
        <v>3</v>
      </c>
      <c r="U775" s="132">
        <v>0</v>
      </c>
      <c r="V775" s="58">
        <v>7</v>
      </c>
      <c r="W775" s="58">
        <v>45</v>
      </c>
      <c r="X775" s="58">
        <v>0</v>
      </c>
      <c r="Y775" s="132">
        <v>0</v>
      </c>
      <c r="Z775" s="61">
        <v>36</v>
      </c>
      <c r="AA775" s="59">
        <v>12</v>
      </c>
      <c r="AB775" s="59">
        <v>0</v>
      </c>
      <c r="AC775" s="132">
        <v>0</v>
      </c>
      <c r="AD775" s="61">
        <v>39</v>
      </c>
      <c r="AE775" s="59">
        <v>44</v>
      </c>
      <c r="AF775" s="59">
        <v>1</v>
      </c>
      <c r="AG775" s="132">
        <v>0</v>
      </c>
      <c r="AH775" s="61">
        <v>0</v>
      </c>
      <c r="AI775" s="132">
        <v>0</v>
      </c>
      <c r="AJ775" s="64">
        <f>IFERROR(VLOOKUP($B775,STOCK!$A:$H,3,0)," ")</f>
        <v>24</v>
      </c>
      <c r="AK775" s="65">
        <f>IFERROR(VLOOKUP($B775,STOCK!$A:$H,4,0)," ")</f>
        <v>0</v>
      </c>
      <c r="AL775" s="65">
        <f>IFERROR(VLOOKUP($B775,STOCK!$A:$H,5,0)," ")</f>
        <v>0</v>
      </c>
      <c r="AM775" s="65">
        <f>IFERROR(VLOOKUP($B775,STOCK!$A:$H,6,0)," ")</f>
        <v>0</v>
      </c>
      <c r="AN775" s="65">
        <f>IFERROR(VLOOKUP($B775,STOCK!$A:$H,7,0)," ")</f>
        <v>0</v>
      </c>
      <c r="AO775" s="65">
        <f>IFERROR(VLOOKUP($B775,STOCK!$A:$H,8,0)," ")</f>
        <v>0</v>
      </c>
      <c r="AP775" s="62" t="str">
        <f t="shared" si="156"/>
        <v>SV</v>
      </c>
      <c r="AQ775" s="50" t="str">
        <f t="shared" si="157"/>
        <v>Q</v>
      </c>
      <c r="AR775" s="50" t="str">
        <f t="shared" si="158"/>
        <v>Q</v>
      </c>
      <c r="AS775" s="50" t="str">
        <f t="shared" si="159"/>
        <v>Q</v>
      </c>
      <c r="AT775" s="50" t="str">
        <f t="shared" si="160"/>
        <v>Q</v>
      </c>
      <c r="AU775" s="63" t="str">
        <f t="shared" si="167"/>
        <v>Q</v>
      </c>
      <c r="AV775" s="67">
        <v>7321</v>
      </c>
      <c r="AW775" s="133">
        <v>7320.0000499999996</v>
      </c>
      <c r="AX775" s="49">
        <v>8350</v>
      </c>
      <c r="AY775" s="51">
        <f t="shared" si="161"/>
        <v>0.14055456904794417</v>
      </c>
      <c r="AZ775" s="51">
        <f t="shared" si="162"/>
        <v>0.12323353293413174</v>
      </c>
      <c r="BA775" s="49">
        <v>8150</v>
      </c>
      <c r="BB775" s="52">
        <v>3</v>
      </c>
      <c r="BC775" s="51">
        <f t="shared" si="163"/>
        <v>0.11323589673541856</v>
      </c>
      <c r="BD775" s="51">
        <f t="shared" si="164"/>
        <v>0.10171779141104295</v>
      </c>
      <c r="BE775" s="49">
        <v>7950</v>
      </c>
      <c r="BF775" s="52">
        <v>12</v>
      </c>
      <c r="BG775" s="51">
        <f t="shared" si="165"/>
        <v>8.5917224422892957E-2</v>
      </c>
      <c r="BH775" s="51">
        <f t="shared" si="166"/>
        <v>7.9119496855345917E-2</v>
      </c>
      <c r="BI775" s="282">
        <f t="shared" si="168"/>
        <v>0</v>
      </c>
    </row>
    <row r="776" spans="1:61" hidden="1">
      <c r="A776" s="54" t="s">
        <v>150</v>
      </c>
      <c r="B776" s="55" t="s">
        <v>2562</v>
      </c>
      <c r="C776" s="55" t="s">
        <v>2563</v>
      </c>
      <c r="D776" s="44" t="s">
        <v>2564</v>
      </c>
      <c r="E776" s="56">
        <v>1</v>
      </c>
      <c r="F776" s="46" t="s">
        <v>5814</v>
      </c>
      <c r="G776" s="47" t="s">
        <v>5814</v>
      </c>
      <c r="H776" s="47" t="s">
        <v>6064</v>
      </c>
      <c r="I776" s="48" t="s">
        <v>6105</v>
      </c>
      <c r="J776" s="48" t="s">
        <v>6108</v>
      </c>
      <c r="K776" s="48" t="s">
        <v>6076</v>
      </c>
      <c r="L776" s="45">
        <v>60</v>
      </c>
      <c r="M776" s="47" t="s">
        <v>5998</v>
      </c>
      <c r="N776" s="60">
        <v>598</v>
      </c>
      <c r="O776" s="58">
        <v>796</v>
      </c>
      <c r="P776" s="58">
        <v>508</v>
      </c>
      <c r="Q776" s="132">
        <v>671</v>
      </c>
      <c r="R776" s="60">
        <v>694</v>
      </c>
      <c r="S776" s="58">
        <v>1035</v>
      </c>
      <c r="T776" s="58">
        <v>1032</v>
      </c>
      <c r="U776" s="132">
        <v>939</v>
      </c>
      <c r="V776" s="58">
        <v>179</v>
      </c>
      <c r="W776" s="58">
        <v>500</v>
      </c>
      <c r="X776" s="58">
        <v>752</v>
      </c>
      <c r="Y776" s="132">
        <v>677</v>
      </c>
      <c r="Z776" s="61">
        <v>123</v>
      </c>
      <c r="AA776" s="59">
        <v>581</v>
      </c>
      <c r="AB776" s="59">
        <v>385</v>
      </c>
      <c r="AC776" s="132">
        <v>321</v>
      </c>
      <c r="AD776" s="61">
        <v>502</v>
      </c>
      <c r="AE776" s="59">
        <v>521</v>
      </c>
      <c r="AF776" s="59">
        <v>394</v>
      </c>
      <c r="AG776" s="132">
        <v>435</v>
      </c>
      <c r="AH776" s="61">
        <v>0</v>
      </c>
      <c r="AI776" s="132">
        <v>5</v>
      </c>
      <c r="AJ776" s="64">
        <f>IFERROR(VLOOKUP($B776,STOCK!$A:$H,3,0)," ")</f>
        <v>270</v>
      </c>
      <c r="AK776" s="65">
        <f>IFERROR(VLOOKUP($B776,STOCK!$A:$H,4,0)," ")</f>
        <v>464</v>
      </c>
      <c r="AL776" s="65">
        <f>IFERROR(VLOOKUP($B776,STOCK!$A:$H,5,0)," ")</f>
        <v>0</v>
      </c>
      <c r="AM776" s="65">
        <f>IFERROR(VLOOKUP($B776,STOCK!$A:$H,6,0)," ")</f>
        <v>379</v>
      </c>
      <c r="AN776" s="65">
        <f>IFERROR(VLOOKUP($B776,STOCK!$A:$H,7,0)," ")</f>
        <v>362</v>
      </c>
      <c r="AO776" s="65">
        <f>IFERROR(VLOOKUP($B776,STOCK!$A:$H,8,0)," ")</f>
        <v>559</v>
      </c>
      <c r="AP776" s="62">
        <f t="shared" si="156"/>
        <v>12.071535022354695</v>
      </c>
      <c r="AQ776" s="50">
        <f t="shared" si="157"/>
        <v>14.824281150159745</v>
      </c>
      <c r="AR776" s="50" t="str">
        <f t="shared" si="158"/>
        <v>Q</v>
      </c>
      <c r="AS776" s="50">
        <f t="shared" si="159"/>
        <v>35.420560747663551</v>
      </c>
      <c r="AT776" s="50">
        <f t="shared" si="160"/>
        <v>24.96551724137931</v>
      </c>
      <c r="AU776" s="63">
        <f t="shared" si="167"/>
        <v>3354</v>
      </c>
      <c r="AV776" s="67">
        <v>5688</v>
      </c>
      <c r="AW776" s="133">
        <v>5686.3654100000003</v>
      </c>
      <c r="AX776" s="49">
        <v>6500</v>
      </c>
      <c r="AY776" s="51">
        <f t="shared" si="161"/>
        <v>0.14275668073136427</v>
      </c>
      <c r="AZ776" s="51">
        <f t="shared" si="162"/>
        <v>0.12492307692307693</v>
      </c>
      <c r="BA776" s="49">
        <v>6350</v>
      </c>
      <c r="BB776" s="52">
        <v>3</v>
      </c>
      <c r="BC776" s="51">
        <f t="shared" si="163"/>
        <v>0.11638537271448657</v>
      </c>
      <c r="BD776" s="51">
        <f t="shared" si="164"/>
        <v>0.104251968503937</v>
      </c>
      <c r="BE776" s="49">
        <v>6250</v>
      </c>
      <c r="BF776" s="52">
        <v>12</v>
      </c>
      <c r="BG776" s="51">
        <f t="shared" si="165"/>
        <v>9.8804500703234988E-2</v>
      </c>
      <c r="BH776" s="51">
        <f t="shared" si="166"/>
        <v>8.992E-2</v>
      </c>
      <c r="BI776" s="282">
        <f t="shared" si="168"/>
        <v>3048</v>
      </c>
    </row>
    <row r="777" spans="1:61" hidden="1">
      <c r="A777" s="54" t="s">
        <v>150</v>
      </c>
      <c r="B777" s="55" t="s">
        <v>2565</v>
      </c>
      <c r="C777" s="55" t="s">
        <v>2566</v>
      </c>
      <c r="D777" s="44" t="s">
        <v>2567</v>
      </c>
      <c r="E777" s="56">
        <v>1</v>
      </c>
      <c r="F777" s="46" t="s">
        <v>5814</v>
      </c>
      <c r="G777" s="47" t="s">
        <v>5814</v>
      </c>
      <c r="H777" s="47" t="s">
        <v>6064</v>
      </c>
      <c r="I777" s="48" t="s">
        <v>6105</v>
      </c>
      <c r="J777" s="48" t="s">
        <v>6108</v>
      </c>
      <c r="K777" s="48" t="s">
        <v>6067</v>
      </c>
      <c r="L777" s="45">
        <v>60</v>
      </c>
      <c r="M777" s="47" t="s">
        <v>5998</v>
      </c>
      <c r="N777" s="60">
        <v>408</v>
      </c>
      <c r="O777" s="58">
        <v>432</v>
      </c>
      <c r="P777" s="58">
        <v>347</v>
      </c>
      <c r="Q777" s="132">
        <v>411</v>
      </c>
      <c r="R777" s="60">
        <v>917</v>
      </c>
      <c r="S777" s="58">
        <v>952</v>
      </c>
      <c r="T777" s="58">
        <v>489</v>
      </c>
      <c r="U777" s="132">
        <v>442</v>
      </c>
      <c r="V777" s="58">
        <v>219</v>
      </c>
      <c r="W777" s="58">
        <v>360</v>
      </c>
      <c r="X777" s="58">
        <v>512</v>
      </c>
      <c r="Y777" s="132">
        <v>508</v>
      </c>
      <c r="Z777" s="61">
        <v>377</v>
      </c>
      <c r="AA777" s="59">
        <v>242</v>
      </c>
      <c r="AB777" s="59">
        <v>185</v>
      </c>
      <c r="AC777" s="132">
        <v>186</v>
      </c>
      <c r="AD777" s="61">
        <v>305</v>
      </c>
      <c r="AE777" s="59">
        <v>432</v>
      </c>
      <c r="AF777" s="59">
        <v>343</v>
      </c>
      <c r="AG777" s="132">
        <v>253</v>
      </c>
      <c r="AH777" s="61">
        <v>0</v>
      </c>
      <c r="AI777" s="132">
        <v>3</v>
      </c>
      <c r="AJ777" s="64">
        <f>IFERROR(VLOOKUP($B777,STOCK!$A:$H,3,0)," ")</f>
        <v>204</v>
      </c>
      <c r="AK777" s="65">
        <f>IFERROR(VLOOKUP($B777,STOCK!$A:$H,4,0)," ")</f>
        <v>780</v>
      </c>
      <c r="AL777" s="65">
        <f>IFERROR(VLOOKUP($B777,STOCK!$A:$H,5,0)," ")</f>
        <v>154</v>
      </c>
      <c r="AM777" s="65">
        <f>IFERROR(VLOOKUP($B777,STOCK!$A:$H,6,0)," ")</f>
        <v>245</v>
      </c>
      <c r="AN777" s="65">
        <f>IFERROR(VLOOKUP($B777,STOCK!$A:$H,7,0)," ")</f>
        <v>334</v>
      </c>
      <c r="AO777" s="65">
        <f>IFERROR(VLOOKUP($B777,STOCK!$A:$H,8,0)," ")</f>
        <v>240</v>
      </c>
      <c r="AP777" s="62">
        <f t="shared" si="156"/>
        <v>14.89051094890511</v>
      </c>
      <c r="AQ777" s="50">
        <f t="shared" si="157"/>
        <v>52.941176470588232</v>
      </c>
      <c r="AR777" s="50">
        <f t="shared" si="158"/>
        <v>9.0944881889763778</v>
      </c>
      <c r="AS777" s="50">
        <f t="shared" si="159"/>
        <v>39.516129032258064</v>
      </c>
      <c r="AT777" s="50">
        <f t="shared" si="160"/>
        <v>39.604743083003953</v>
      </c>
      <c r="AU777" s="63">
        <f t="shared" si="167"/>
        <v>2400</v>
      </c>
      <c r="AV777" s="67">
        <v>7320</v>
      </c>
      <c r="AW777" s="133">
        <v>7319.5149499999998</v>
      </c>
      <c r="AX777" s="49">
        <v>8350</v>
      </c>
      <c r="AY777" s="51">
        <f t="shared" si="161"/>
        <v>0.1407103825136613</v>
      </c>
      <c r="AZ777" s="51">
        <f t="shared" si="162"/>
        <v>0.12335329341317365</v>
      </c>
      <c r="BA777" s="49">
        <v>8150</v>
      </c>
      <c r="BB777" s="52">
        <v>3</v>
      </c>
      <c r="BC777" s="51">
        <f t="shared" si="163"/>
        <v>0.11338797814207657</v>
      </c>
      <c r="BD777" s="51">
        <f t="shared" si="164"/>
        <v>0.10184049079754601</v>
      </c>
      <c r="BE777" s="49">
        <v>7900</v>
      </c>
      <c r="BF777" s="52">
        <v>12</v>
      </c>
      <c r="BG777" s="51">
        <f t="shared" si="165"/>
        <v>7.9234972677595605E-2</v>
      </c>
      <c r="BH777" s="51">
        <f t="shared" si="166"/>
        <v>7.3417721518987344E-2</v>
      </c>
      <c r="BI777" s="282">
        <f t="shared" si="168"/>
        <v>1803</v>
      </c>
    </row>
    <row r="778" spans="1:61" hidden="1">
      <c r="A778" s="54" t="s">
        <v>150</v>
      </c>
      <c r="B778" s="55" t="s">
        <v>2568</v>
      </c>
      <c r="C778" s="55" t="s">
        <v>2569</v>
      </c>
      <c r="D778" s="44" t="s">
        <v>2570</v>
      </c>
      <c r="E778" s="56">
        <v>12</v>
      </c>
      <c r="F778" s="46" t="s">
        <v>5814</v>
      </c>
      <c r="G778" s="47" t="s">
        <v>5814</v>
      </c>
      <c r="H778" s="47" t="s">
        <v>6064</v>
      </c>
      <c r="I778" s="48" t="s">
        <v>6105</v>
      </c>
      <c r="J778" s="48" t="s">
        <v>6108</v>
      </c>
      <c r="K778" s="48" t="s">
        <v>6069</v>
      </c>
      <c r="L778" s="45">
        <v>87</v>
      </c>
      <c r="M778" s="47" t="s">
        <v>5819</v>
      </c>
      <c r="N778" s="60">
        <v>112</v>
      </c>
      <c r="O778" s="58">
        <v>129</v>
      </c>
      <c r="P778" s="58">
        <v>101</v>
      </c>
      <c r="Q778" s="132">
        <v>92</v>
      </c>
      <c r="R778" s="60">
        <v>51</v>
      </c>
      <c r="S778" s="58">
        <v>129</v>
      </c>
      <c r="T778" s="58">
        <v>94</v>
      </c>
      <c r="U778" s="132">
        <v>84</v>
      </c>
      <c r="V778" s="58">
        <v>27</v>
      </c>
      <c r="W778" s="58">
        <v>70</v>
      </c>
      <c r="X778" s="58">
        <v>38</v>
      </c>
      <c r="Y778" s="132">
        <v>18</v>
      </c>
      <c r="Z778" s="61">
        <v>60</v>
      </c>
      <c r="AA778" s="59">
        <v>34</v>
      </c>
      <c r="AB778" s="59">
        <v>34</v>
      </c>
      <c r="AC778" s="132">
        <v>48</v>
      </c>
      <c r="AD778" s="61">
        <v>42</v>
      </c>
      <c r="AE778" s="59">
        <v>72</v>
      </c>
      <c r="AF778" s="59">
        <v>25</v>
      </c>
      <c r="AG778" s="132">
        <v>5</v>
      </c>
      <c r="AH778" s="61">
        <v>12</v>
      </c>
      <c r="AI778" s="132">
        <v>12</v>
      </c>
      <c r="AJ778" s="64">
        <f>IFERROR(VLOOKUP($B778,STOCK!$A:$H,3,0)," ")</f>
        <v>105</v>
      </c>
      <c r="AK778" s="65">
        <f>IFERROR(VLOOKUP($B778,STOCK!$A:$H,4,0)," ")</f>
        <v>83</v>
      </c>
      <c r="AL778" s="65">
        <f>IFERROR(VLOOKUP($B778,STOCK!$A:$H,5,0)," ")</f>
        <v>111</v>
      </c>
      <c r="AM778" s="65">
        <f>IFERROR(VLOOKUP($B778,STOCK!$A:$H,6,0)," ")</f>
        <v>36</v>
      </c>
      <c r="AN778" s="65">
        <f>IFERROR(VLOOKUP($B778,STOCK!$A:$H,7,0)," ")</f>
        <v>85</v>
      </c>
      <c r="AO778" s="65">
        <f>IFERROR(VLOOKUP($B778,STOCK!$A:$H,8,0)," ")</f>
        <v>108</v>
      </c>
      <c r="AP778" s="62">
        <f t="shared" si="156"/>
        <v>34.239130434782609</v>
      </c>
      <c r="AQ778" s="50">
        <f t="shared" si="157"/>
        <v>29.642857142857146</v>
      </c>
      <c r="AR778" s="50">
        <f t="shared" si="158"/>
        <v>185</v>
      </c>
      <c r="AS778" s="50">
        <f t="shared" si="159"/>
        <v>22.5</v>
      </c>
      <c r="AT778" s="50">
        <f t="shared" si="160"/>
        <v>510</v>
      </c>
      <c r="AU778" s="63">
        <f t="shared" si="167"/>
        <v>270</v>
      </c>
      <c r="AV778" s="67">
        <v>6166.6666599999999</v>
      </c>
      <c r="AW778" s="133">
        <v>6166.6018700000004</v>
      </c>
      <c r="AX778" s="49">
        <v>6900</v>
      </c>
      <c r="AY778" s="51">
        <f t="shared" si="161"/>
        <v>0.11891892012856098</v>
      </c>
      <c r="AZ778" s="51">
        <f t="shared" si="162"/>
        <v>0.10628019420289857</v>
      </c>
      <c r="BA778" s="49">
        <v>6750</v>
      </c>
      <c r="BB778" s="52">
        <v>6</v>
      </c>
      <c r="BC778" s="51">
        <f t="shared" si="163"/>
        <v>9.459459577794016E-2</v>
      </c>
      <c r="BD778" s="51">
        <f t="shared" si="164"/>
        <v>8.6419754074074095E-2</v>
      </c>
      <c r="BE778" s="49">
        <v>0</v>
      </c>
      <c r="BF778" s="52">
        <v>0</v>
      </c>
      <c r="BG778" s="51">
        <f t="shared" si="165"/>
        <v>-1</v>
      </c>
      <c r="BH778" s="51">
        <f t="shared" si="166"/>
        <v>0</v>
      </c>
      <c r="BI778" s="282">
        <f t="shared" si="168"/>
        <v>259</v>
      </c>
    </row>
    <row r="779" spans="1:61" hidden="1">
      <c r="A779" s="54" t="s">
        <v>150</v>
      </c>
      <c r="B779" s="55" t="s">
        <v>2571</v>
      </c>
      <c r="C779" s="55" t="s">
        <v>2572</v>
      </c>
      <c r="D779" s="44" t="s">
        <v>2573</v>
      </c>
      <c r="E779" s="56">
        <v>1</v>
      </c>
      <c r="F779" s="46" t="s">
        <v>5814</v>
      </c>
      <c r="G779" s="47" t="s">
        <v>5814</v>
      </c>
      <c r="H779" s="47" t="s">
        <v>6064</v>
      </c>
      <c r="I779" s="48" t="s">
        <v>6105</v>
      </c>
      <c r="J779" s="48" t="s">
        <v>6108</v>
      </c>
      <c r="K779" s="48" t="s">
        <v>5841</v>
      </c>
      <c r="L779" s="45">
        <v>60</v>
      </c>
      <c r="M779" s="47" t="s">
        <v>5998</v>
      </c>
      <c r="N779" s="60">
        <v>12</v>
      </c>
      <c r="O779" s="58">
        <v>13</v>
      </c>
      <c r="P779" s="58">
        <v>12</v>
      </c>
      <c r="Q779" s="132">
        <v>0</v>
      </c>
      <c r="R779" s="60">
        <v>9</v>
      </c>
      <c r="S779" s="58">
        <v>37</v>
      </c>
      <c r="T779" s="58">
        <v>35</v>
      </c>
      <c r="U779" s="132">
        <v>50</v>
      </c>
      <c r="V779" s="58">
        <v>34</v>
      </c>
      <c r="W779" s="58">
        <v>31</v>
      </c>
      <c r="X779" s="58">
        <v>18</v>
      </c>
      <c r="Y779" s="132">
        <v>7</v>
      </c>
      <c r="Z779" s="61">
        <v>17</v>
      </c>
      <c r="AA779" s="59">
        <v>6</v>
      </c>
      <c r="AB779" s="59">
        <v>10</v>
      </c>
      <c r="AC779" s="132">
        <v>15</v>
      </c>
      <c r="AD779" s="61">
        <v>2</v>
      </c>
      <c r="AE779" s="59">
        <v>11</v>
      </c>
      <c r="AF779" s="59">
        <v>6</v>
      </c>
      <c r="AG779" s="132">
        <v>19</v>
      </c>
      <c r="AH779" s="61">
        <v>0</v>
      </c>
      <c r="AI779" s="132">
        <v>0</v>
      </c>
      <c r="AJ779" s="64">
        <f>IFERROR(VLOOKUP($B779,STOCK!$A:$H,3,0)," ")</f>
        <v>1140</v>
      </c>
      <c r="AK779" s="65">
        <f>IFERROR(VLOOKUP($B779,STOCK!$A:$H,4,0)," ")</f>
        <v>915</v>
      </c>
      <c r="AL779" s="65">
        <f>IFERROR(VLOOKUP($B779,STOCK!$A:$H,5,0)," ")</f>
        <v>951</v>
      </c>
      <c r="AM779" s="65">
        <f>IFERROR(VLOOKUP($B779,STOCK!$A:$H,6,0)," ")</f>
        <v>1042</v>
      </c>
      <c r="AN779" s="65">
        <f>IFERROR(VLOOKUP($B779,STOCK!$A:$H,7,0)," ")</f>
        <v>1109</v>
      </c>
      <c r="AO779" s="65">
        <f>IFERROR(VLOOKUP($B779,STOCK!$A:$H,8,0)," ")</f>
        <v>360</v>
      </c>
      <c r="AP779" s="62" t="str">
        <f t="shared" si="156"/>
        <v>SV</v>
      </c>
      <c r="AQ779" s="50">
        <f t="shared" si="157"/>
        <v>549</v>
      </c>
      <c r="AR779" s="50">
        <f t="shared" si="158"/>
        <v>4075.7142857142858</v>
      </c>
      <c r="AS779" s="50">
        <f t="shared" si="159"/>
        <v>2084</v>
      </c>
      <c r="AT779" s="50">
        <f t="shared" si="160"/>
        <v>1751.0526315789475</v>
      </c>
      <c r="AU779" s="63" t="str">
        <f t="shared" si="167"/>
        <v>SV</v>
      </c>
      <c r="AV779" s="67">
        <v>4499.9138800000001</v>
      </c>
      <c r="AW779" s="133">
        <v>4353.2295400000003</v>
      </c>
      <c r="AX779" s="49">
        <v>5500</v>
      </c>
      <c r="AY779" s="51">
        <f t="shared" si="161"/>
        <v>0.22224561328715908</v>
      </c>
      <c r="AZ779" s="51">
        <f t="shared" si="162"/>
        <v>0.18183384</v>
      </c>
      <c r="BA779" s="49"/>
      <c r="BB779" s="52"/>
      <c r="BC779" s="51">
        <f t="shared" si="163"/>
        <v>-1</v>
      </c>
      <c r="BD779" s="51">
        <f t="shared" si="164"/>
        <v>0</v>
      </c>
      <c r="BE779" s="49"/>
      <c r="BF779" s="52"/>
      <c r="BG779" s="51">
        <f t="shared" si="165"/>
        <v>-1</v>
      </c>
      <c r="BH779" s="51">
        <f t="shared" si="166"/>
        <v>0</v>
      </c>
      <c r="BI779" s="282">
        <f t="shared" si="168"/>
        <v>91</v>
      </c>
    </row>
    <row r="780" spans="1:61" hidden="1">
      <c r="A780" s="54" t="s">
        <v>149</v>
      </c>
      <c r="B780" s="55" t="s">
        <v>2574</v>
      </c>
      <c r="C780" s="55" t="s">
        <v>2575</v>
      </c>
      <c r="D780" s="44" t="s">
        <v>2576</v>
      </c>
      <c r="E780" s="56">
        <v>1</v>
      </c>
      <c r="F780" s="46" t="s">
        <v>5814</v>
      </c>
      <c r="G780" s="47" t="s">
        <v>5814</v>
      </c>
      <c r="H780" s="47" t="s">
        <v>6064</v>
      </c>
      <c r="I780" s="48" t="s">
        <v>6105</v>
      </c>
      <c r="J780" s="48" t="s">
        <v>6108</v>
      </c>
      <c r="K780" s="48" t="s">
        <v>5841</v>
      </c>
      <c r="L780" s="45">
        <v>60</v>
      </c>
      <c r="M780" s="47" t="s">
        <v>5998</v>
      </c>
      <c r="N780" s="60">
        <v>0</v>
      </c>
      <c r="O780" s="58">
        <v>0</v>
      </c>
      <c r="P780" s="58">
        <v>0</v>
      </c>
      <c r="Q780" s="132">
        <v>0</v>
      </c>
      <c r="R780" s="60">
        <v>0</v>
      </c>
      <c r="S780" s="58">
        <v>0</v>
      </c>
      <c r="T780" s="58">
        <v>0</v>
      </c>
      <c r="U780" s="132">
        <v>0</v>
      </c>
      <c r="V780" s="58">
        <v>0</v>
      </c>
      <c r="W780" s="58">
        <v>0</v>
      </c>
      <c r="X780" s="58">
        <v>0</v>
      </c>
      <c r="Y780" s="132">
        <v>0</v>
      </c>
      <c r="Z780" s="61">
        <v>0</v>
      </c>
      <c r="AA780" s="59">
        <v>0</v>
      </c>
      <c r="AB780" s="59">
        <v>0</v>
      </c>
      <c r="AC780" s="132">
        <v>0</v>
      </c>
      <c r="AD780" s="61">
        <v>0</v>
      </c>
      <c r="AE780" s="59">
        <v>0</v>
      </c>
      <c r="AF780" s="59">
        <v>0</v>
      </c>
      <c r="AG780" s="132">
        <v>0</v>
      </c>
      <c r="AH780" s="61">
        <v>0</v>
      </c>
      <c r="AI780" s="132">
        <v>0</v>
      </c>
      <c r="AJ780" s="64">
        <f>IFERROR(VLOOKUP($B780,STOCK!$A:$H,3,0)," ")</f>
        <v>0</v>
      </c>
      <c r="AK780" s="65">
        <f>IFERROR(VLOOKUP($B780,STOCK!$A:$H,4,0)," ")</f>
        <v>-12</v>
      </c>
      <c r="AL780" s="65">
        <f>IFERROR(VLOOKUP($B780,STOCK!$A:$H,5,0)," ")</f>
        <v>0</v>
      </c>
      <c r="AM780" s="65">
        <f>IFERROR(VLOOKUP($B780,STOCK!$A:$H,6,0)," ")</f>
        <v>0</v>
      </c>
      <c r="AN780" s="65">
        <f>IFERROR(VLOOKUP($B780,STOCK!$A:$H,7,0)," ")</f>
        <v>0</v>
      </c>
      <c r="AO780" s="65">
        <f>IFERROR(VLOOKUP($B780,STOCK!$A:$H,8,0)," ")</f>
        <v>0</v>
      </c>
      <c r="AP780" s="62" t="str">
        <f t="shared" si="156"/>
        <v>Q</v>
      </c>
      <c r="AQ780" s="50" t="str">
        <f t="shared" si="157"/>
        <v>Q</v>
      </c>
      <c r="AR780" s="50" t="str">
        <f t="shared" si="158"/>
        <v>Q</v>
      </c>
      <c r="AS780" s="50" t="str">
        <f t="shared" si="159"/>
        <v>Q</v>
      </c>
      <c r="AT780" s="50" t="str">
        <f t="shared" si="160"/>
        <v>Q</v>
      </c>
      <c r="AU780" s="63" t="str">
        <f t="shared" si="167"/>
        <v>Q</v>
      </c>
      <c r="AV780" s="67">
        <v>2250.0000049999999</v>
      </c>
      <c r="AW780" s="133">
        <v>2250.0000049999999</v>
      </c>
      <c r="AX780" s="49">
        <v>2500</v>
      </c>
      <c r="AY780" s="51">
        <f t="shared" si="161"/>
        <v>0.11111110864197538</v>
      </c>
      <c r="AZ780" s="51">
        <f t="shared" si="162"/>
        <v>9.9999998000000048E-2</v>
      </c>
      <c r="BA780" s="49"/>
      <c r="BB780" s="52"/>
      <c r="BC780" s="51">
        <f t="shared" si="163"/>
        <v>-1</v>
      </c>
      <c r="BD780" s="51">
        <f t="shared" si="164"/>
        <v>0</v>
      </c>
      <c r="BE780" s="49"/>
      <c r="BF780" s="52"/>
      <c r="BG780" s="51">
        <f t="shared" si="165"/>
        <v>-1</v>
      </c>
      <c r="BH780" s="51">
        <f t="shared" si="166"/>
        <v>0</v>
      </c>
      <c r="BI780" s="282">
        <f t="shared" si="168"/>
        <v>0</v>
      </c>
    </row>
    <row r="781" spans="1:61" hidden="1">
      <c r="A781" s="54" t="s">
        <v>150</v>
      </c>
      <c r="B781" s="55" t="s">
        <v>2577</v>
      </c>
      <c r="C781" s="55" t="s">
        <v>2578</v>
      </c>
      <c r="D781" s="44" t="s">
        <v>2579</v>
      </c>
      <c r="E781" s="56">
        <v>1</v>
      </c>
      <c r="F781" s="46" t="s">
        <v>5814</v>
      </c>
      <c r="G781" s="47" t="s">
        <v>5814</v>
      </c>
      <c r="H781" s="47" t="s">
        <v>6064</v>
      </c>
      <c r="I781" s="48" t="s">
        <v>6105</v>
      </c>
      <c r="J781" s="48" t="s">
        <v>6109</v>
      </c>
      <c r="K781" s="48" t="s">
        <v>6073</v>
      </c>
      <c r="L781" s="45">
        <v>60</v>
      </c>
      <c r="M781" s="47" t="s">
        <v>5998</v>
      </c>
      <c r="N781" s="60">
        <v>239</v>
      </c>
      <c r="O781" s="58">
        <v>424</v>
      </c>
      <c r="P781" s="58">
        <v>182</v>
      </c>
      <c r="Q781" s="132">
        <v>163</v>
      </c>
      <c r="R781" s="60">
        <v>402</v>
      </c>
      <c r="S781" s="58">
        <v>0</v>
      </c>
      <c r="T781" s="58">
        <v>189</v>
      </c>
      <c r="U781" s="132">
        <v>214</v>
      </c>
      <c r="V781" s="58">
        <v>265</v>
      </c>
      <c r="W781" s="58">
        <v>75</v>
      </c>
      <c r="X781" s="58">
        <v>48</v>
      </c>
      <c r="Y781" s="132">
        <v>124</v>
      </c>
      <c r="Z781" s="61">
        <v>220</v>
      </c>
      <c r="AA781" s="59">
        <v>142</v>
      </c>
      <c r="AB781" s="59">
        <v>106</v>
      </c>
      <c r="AC781" s="132">
        <v>86</v>
      </c>
      <c r="AD781" s="61">
        <v>24</v>
      </c>
      <c r="AE781" s="59">
        <v>135</v>
      </c>
      <c r="AF781" s="59">
        <v>0</v>
      </c>
      <c r="AG781" s="132">
        <v>31</v>
      </c>
      <c r="AH781" s="61">
        <v>0</v>
      </c>
      <c r="AI781" s="132">
        <v>0</v>
      </c>
      <c r="AJ781" s="64">
        <f>IFERROR(VLOOKUP($B781,STOCK!$A:$H,3,0)," ")</f>
        <v>370</v>
      </c>
      <c r="AK781" s="65">
        <f>IFERROR(VLOOKUP($B781,STOCK!$A:$H,4,0)," ")</f>
        <v>284</v>
      </c>
      <c r="AL781" s="65">
        <f>IFERROR(VLOOKUP($B781,STOCK!$A:$H,5,0)," ")</f>
        <v>164</v>
      </c>
      <c r="AM781" s="65">
        <f>IFERROR(VLOOKUP($B781,STOCK!$A:$H,6,0)," ")</f>
        <v>220</v>
      </c>
      <c r="AN781" s="65">
        <f>IFERROR(VLOOKUP($B781,STOCK!$A:$H,7,0)," ")</f>
        <v>137</v>
      </c>
      <c r="AO781" s="65">
        <f>IFERROR(VLOOKUP($B781,STOCK!$A:$H,8,0)," ")</f>
        <v>336</v>
      </c>
      <c r="AP781" s="62">
        <f t="shared" si="156"/>
        <v>68.098159509202461</v>
      </c>
      <c r="AQ781" s="50">
        <f t="shared" si="157"/>
        <v>39.813084112149532</v>
      </c>
      <c r="AR781" s="50">
        <f t="shared" si="158"/>
        <v>39.677419354838705</v>
      </c>
      <c r="AS781" s="50">
        <f t="shared" si="159"/>
        <v>76.744186046511629</v>
      </c>
      <c r="AT781" s="50">
        <f t="shared" si="160"/>
        <v>132.58064516129031</v>
      </c>
      <c r="AU781" s="63" t="str">
        <f t="shared" si="167"/>
        <v>SV</v>
      </c>
      <c r="AV781" s="67">
        <v>2025</v>
      </c>
      <c r="AW781" s="133">
        <v>2023.2034900000001</v>
      </c>
      <c r="AX781" s="49">
        <v>2250</v>
      </c>
      <c r="AY781" s="51">
        <f t="shared" si="161"/>
        <v>0.11111111111111116</v>
      </c>
      <c r="AZ781" s="51">
        <f t="shared" si="162"/>
        <v>0.1</v>
      </c>
      <c r="BA781" s="49">
        <v>2200</v>
      </c>
      <c r="BB781" s="52">
        <v>6</v>
      </c>
      <c r="BC781" s="51">
        <f t="shared" si="163"/>
        <v>8.6419753086419693E-2</v>
      </c>
      <c r="BD781" s="51">
        <f t="shared" si="164"/>
        <v>7.9545454545454544E-2</v>
      </c>
      <c r="BE781" s="49">
        <v>2150</v>
      </c>
      <c r="BF781" s="52">
        <v>24</v>
      </c>
      <c r="BG781" s="51">
        <f t="shared" si="165"/>
        <v>6.1728395061728447E-2</v>
      </c>
      <c r="BH781" s="51">
        <f t="shared" si="166"/>
        <v>5.8139534883720929E-2</v>
      </c>
      <c r="BI781" s="282">
        <f t="shared" si="168"/>
        <v>618</v>
      </c>
    </row>
    <row r="782" spans="1:61" hidden="1">
      <c r="A782" s="54" t="s">
        <v>150</v>
      </c>
      <c r="B782" s="55" t="s">
        <v>2580</v>
      </c>
      <c r="C782" s="55" t="s">
        <v>2581</v>
      </c>
      <c r="D782" s="44" t="s">
        <v>2582</v>
      </c>
      <c r="E782" s="56">
        <v>1</v>
      </c>
      <c r="F782" s="46" t="s">
        <v>5814</v>
      </c>
      <c r="G782" s="47" t="s">
        <v>5814</v>
      </c>
      <c r="H782" s="47" t="s">
        <v>6064</v>
      </c>
      <c r="I782" s="48" t="s">
        <v>6105</v>
      </c>
      <c r="J782" s="48" t="s">
        <v>6109</v>
      </c>
      <c r="K782" s="48" t="s">
        <v>6074</v>
      </c>
      <c r="L782" s="45">
        <v>60</v>
      </c>
      <c r="M782" s="47" t="s">
        <v>5998</v>
      </c>
      <c r="N782" s="60">
        <v>527</v>
      </c>
      <c r="O782" s="58">
        <v>394</v>
      </c>
      <c r="P782" s="58">
        <v>214</v>
      </c>
      <c r="Q782" s="132">
        <v>196</v>
      </c>
      <c r="R782" s="60">
        <v>513</v>
      </c>
      <c r="S782" s="58">
        <v>356</v>
      </c>
      <c r="T782" s="58">
        <v>316</v>
      </c>
      <c r="U782" s="132">
        <v>185</v>
      </c>
      <c r="V782" s="58">
        <v>158</v>
      </c>
      <c r="W782" s="58">
        <v>173</v>
      </c>
      <c r="X782" s="58">
        <v>87</v>
      </c>
      <c r="Y782" s="132">
        <v>96</v>
      </c>
      <c r="Z782" s="61">
        <v>321</v>
      </c>
      <c r="AA782" s="59">
        <v>377</v>
      </c>
      <c r="AB782" s="59">
        <v>295</v>
      </c>
      <c r="AC782" s="132">
        <v>185</v>
      </c>
      <c r="AD782" s="61">
        <v>194</v>
      </c>
      <c r="AE782" s="59">
        <v>69</v>
      </c>
      <c r="AF782" s="59">
        <v>94</v>
      </c>
      <c r="AG782" s="132">
        <v>107</v>
      </c>
      <c r="AH782" s="61">
        <v>24</v>
      </c>
      <c r="AI782" s="132">
        <v>24</v>
      </c>
      <c r="AJ782" s="64">
        <f>IFERROR(VLOOKUP($B782,STOCK!$A:$H,3,0)," ")</f>
        <v>481</v>
      </c>
      <c r="AK782" s="65">
        <f>IFERROR(VLOOKUP($B782,STOCK!$A:$H,4,0)," ")</f>
        <v>565</v>
      </c>
      <c r="AL782" s="65">
        <f>IFERROR(VLOOKUP($B782,STOCK!$A:$H,5,0)," ")</f>
        <v>64</v>
      </c>
      <c r="AM782" s="65">
        <f>IFERROR(VLOOKUP($B782,STOCK!$A:$H,6,0)," ")</f>
        <v>445</v>
      </c>
      <c r="AN782" s="65">
        <f>IFERROR(VLOOKUP($B782,STOCK!$A:$H,7,0)," ")</f>
        <v>100</v>
      </c>
      <c r="AO782" s="65">
        <f>IFERROR(VLOOKUP($B782,STOCK!$A:$H,8,0)," ")</f>
        <v>240</v>
      </c>
      <c r="AP782" s="62">
        <f t="shared" si="156"/>
        <v>73.622448979591837</v>
      </c>
      <c r="AQ782" s="50">
        <f t="shared" si="157"/>
        <v>91.621621621621614</v>
      </c>
      <c r="AR782" s="50">
        <f t="shared" si="158"/>
        <v>20</v>
      </c>
      <c r="AS782" s="50">
        <f t="shared" si="159"/>
        <v>72.162162162162161</v>
      </c>
      <c r="AT782" s="50">
        <f t="shared" si="160"/>
        <v>28.037383177570092</v>
      </c>
      <c r="AU782" s="63">
        <f t="shared" si="167"/>
        <v>300</v>
      </c>
      <c r="AV782" s="67">
        <v>2434</v>
      </c>
      <c r="AW782" s="133">
        <v>2433.4455200000002</v>
      </c>
      <c r="AX782" s="49">
        <v>2750</v>
      </c>
      <c r="AY782" s="51">
        <f t="shared" si="161"/>
        <v>0.12982744453574369</v>
      </c>
      <c r="AZ782" s="51">
        <f t="shared" si="162"/>
        <v>0.11490909090909091</v>
      </c>
      <c r="BA782" s="49">
        <v>2650</v>
      </c>
      <c r="BB782" s="52">
        <v>6</v>
      </c>
      <c r="BC782" s="51">
        <f t="shared" si="163"/>
        <v>8.8742810188989329E-2</v>
      </c>
      <c r="BD782" s="51">
        <f t="shared" si="164"/>
        <v>8.1509433962264149E-2</v>
      </c>
      <c r="BE782" s="49">
        <v>2550</v>
      </c>
      <c r="BF782" s="52">
        <v>24</v>
      </c>
      <c r="BG782" s="51">
        <f t="shared" si="165"/>
        <v>4.7658175842234973E-2</v>
      </c>
      <c r="BH782" s="51">
        <f t="shared" si="166"/>
        <v>4.5490196078431369E-2</v>
      </c>
      <c r="BI782" s="282">
        <f t="shared" si="168"/>
        <v>793</v>
      </c>
    </row>
    <row r="783" spans="1:61" hidden="1">
      <c r="A783" s="54" t="s">
        <v>150</v>
      </c>
      <c r="B783" s="55" t="s">
        <v>2583</v>
      </c>
      <c r="C783" s="55" t="s">
        <v>2584</v>
      </c>
      <c r="D783" s="44" t="s">
        <v>2585</v>
      </c>
      <c r="E783" s="56">
        <v>1</v>
      </c>
      <c r="F783" s="46" t="s">
        <v>5814</v>
      </c>
      <c r="G783" s="47" t="s">
        <v>5814</v>
      </c>
      <c r="H783" s="47" t="s">
        <v>6064</v>
      </c>
      <c r="I783" s="48" t="s">
        <v>6105</v>
      </c>
      <c r="J783" s="48" t="s">
        <v>6109</v>
      </c>
      <c r="K783" s="48" t="s">
        <v>6076</v>
      </c>
      <c r="L783" s="45">
        <v>60</v>
      </c>
      <c r="M783" s="47" t="s">
        <v>5998</v>
      </c>
      <c r="N783" s="60">
        <v>231</v>
      </c>
      <c r="O783" s="58">
        <v>549</v>
      </c>
      <c r="P783" s="58">
        <v>368</v>
      </c>
      <c r="Q783" s="132">
        <v>288</v>
      </c>
      <c r="R783" s="60">
        <v>747</v>
      </c>
      <c r="S783" s="58">
        <v>923</v>
      </c>
      <c r="T783" s="58">
        <v>548</v>
      </c>
      <c r="U783" s="132">
        <v>680</v>
      </c>
      <c r="V783" s="58">
        <v>38</v>
      </c>
      <c r="W783" s="58">
        <v>152</v>
      </c>
      <c r="X783" s="58">
        <v>131</v>
      </c>
      <c r="Y783" s="132">
        <v>70</v>
      </c>
      <c r="Z783" s="61">
        <v>388</v>
      </c>
      <c r="AA783" s="59">
        <v>436</v>
      </c>
      <c r="AB783" s="59">
        <v>338</v>
      </c>
      <c r="AC783" s="132">
        <v>273</v>
      </c>
      <c r="AD783" s="61">
        <v>99</v>
      </c>
      <c r="AE783" s="59">
        <v>228</v>
      </c>
      <c r="AF783" s="59">
        <v>215</v>
      </c>
      <c r="AG783" s="132">
        <v>301</v>
      </c>
      <c r="AH783" s="61">
        <v>0</v>
      </c>
      <c r="AI783" s="132">
        <v>0</v>
      </c>
      <c r="AJ783" s="64">
        <f>IFERROR(VLOOKUP($B783,STOCK!$A:$H,3,0)," ")</f>
        <v>422</v>
      </c>
      <c r="AK783" s="65">
        <f>IFERROR(VLOOKUP($B783,STOCK!$A:$H,4,0)," ")</f>
        <v>378</v>
      </c>
      <c r="AL783" s="65">
        <f>IFERROR(VLOOKUP($B783,STOCK!$A:$H,5,0)," ")</f>
        <v>217</v>
      </c>
      <c r="AM783" s="65">
        <f>IFERROR(VLOOKUP($B783,STOCK!$A:$H,6,0)," ")</f>
        <v>440</v>
      </c>
      <c r="AN783" s="65">
        <f>IFERROR(VLOOKUP($B783,STOCK!$A:$H,7,0)," ")</f>
        <v>32</v>
      </c>
      <c r="AO783" s="65">
        <f>IFERROR(VLOOKUP($B783,STOCK!$A:$H,8,0)," ")</f>
        <v>360</v>
      </c>
      <c r="AP783" s="62">
        <f t="shared" si="156"/>
        <v>43.958333333333329</v>
      </c>
      <c r="AQ783" s="50">
        <f t="shared" si="157"/>
        <v>16.676470588235293</v>
      </c>
      <c r="AR783" s="50">
        <f t="shared" si="158"/>
        <v>93</v>
      </c>
      <c r="AS783" s="50">
        <f t="shared" si="159"/>
        <v>48.35164835164835</v>
      </c>
      <c r="AT783" s="50">
        <f t="shared" si="160"/>
        <v>3.1893687707641196</v>
      </c>
      <c r="AU783" s="63" t="str">
        <f t="shared" si="167"/>
        <v>SV</v>
      </c>
      <c r="AV783" s="67">
        <v>2025</v>
      </c>
      <c r="AW783" s="133">
        <v>2023.43768</v>
      </c>
      <c r="AX783" s="49">
        <v>2250</v>
      </c>
      <c r="AY783" s="51">
        <f t="shared" si="161"/>
        <v>0.11111111111111116</v>
      </c>
      <c r="AZ783" s="51">
        <f t="shared" si="162"/>
        <v>0.1</v>
      </c>
      <c r="BA783" s="49">
        <v>2200</v>
      </c>
      <c r="BB783" s="52">
        <v>6</v>
      </c>
      <c r="BC783" s="51">
        <f t="shared" si="163"/>
        <v>8.6419753086419693E-2</v>
      </c>
      <c r="BD783" s="51">
        <f t="shared" si="164"/>
        <v>7.9545454545454544E-2</v>
      </c>
      <c r="BE783" s="49">
        <v>2150</v>
      </c>
      <c r="BF783" s="52">
        <v>24</v>
      </c>
      <c r="BG783" s="51">
        <f t="shared" si="165"/>
        <v>6.1728395061728447E-2</v>
      </c>
      <c r="BH783" s="51">
        <f t="shared" si="166"/>
        <v>5.8139534883720929E-2</v>
      </c>
      <c r="BI783" s="282">
        <f t="shared" si="168"/>
        <v>1612</v>
      </c>
    </row>
    <row r="784" spans="1:61" hidden="1">
      <c r="A784" s="54" t="s">
        <v>150</v>
      </c>
      <c r="B784" s="55" t="s">
        <v>2586</v>
      </c>
      <c r="C784" s="55" t="s">
        <v>2587</v>
      </c>
      <c r="D784" s="44" t="s">
        <v>2588</v>
      </c>
      <c r="E784" s="56">
        <v>1</v>
      </c>
      <c r="F784" s="46" t="s">
        <v>5814</v>
      </c>
      <c r="G784" s="47" t="s">
        <v>5814</v>
      </c>
      <c r="H784" s="47" t="s">
        <v>6064</v>
      </c>
      <c r="I784" s="48" t="s">
        <v>6105</v>
      </c>
      <c r="J784" s="48" t="s">
        <v>6110</v>
      </c>
      <c r="K784" s="48" t="s">
        <v>6069</v>
      </c>
      <c r="L784" s="45">
        <v>87</v>
      </c>
      <c r="M784" s="47" t="s">
        <v>5819</v>
      </c>
      <c r="N784" s="60">
        <v>0</v>
      </c>
      <c r="O784" s="58">
        <v>0</v>
      </c>
      <c r="P784" s="58">
        <v>0</v>
      </c>
      <c r="Q784" s="132">
        <v>0</v>
      </c>
      <c r="R784" s="60">
        <v>0</v>
      </c>
      <c r="S784" s="58">
        <v>0</v>
      </c>
      <c r="T784" s="58">
        <v>0</v>
      </c>
      <c r="U784" s="132">
        <v>0</v>
      </c>
      <c r="V784" s="58">
        <v>0</v>
      </c>
      <c r="W784" s="58">
        <v>0</v>
      </c>
      <c r="X784" s="58">
        <v>0</v>
      </c>
      <c r="Y784" s="132">
        <v>0</v>
      </c>
      <c r="Z784" s="61">
        <v>0</v>
      </c>
      <c r="AA784" s="59">
        <v>0</v>
      </c>
      <c r="AB784" s="59">
        <v>0</v>
      </c>
      <c r="AC784" s="132">
        <v>0</v>
      </c>
      <c r="AD784" s="61">
        <v>0</v>
      </c>
      <c r="AE784" s="59">
        <v>0</v>
      </c>
      <c r="AF784" s="59">
        <v>0</v>
      </c>
      <c r="AG784" s="132">
        <v>0</v>
      </c>
      <c r="AH784" s="61">
        <v>0</v>
      </c>
      <c r="AI784" s="132">
        <v>0</v>
      </c>
      <c r="AJ784" s="64">
        <f>IFERROR(VLOOKUP($B784,STOCK!$A:$H,3,0)," ")</f>
        <v>16</v>
      </c>
      <c r="AK784" s="65">
        <f>IFERROR(VLOOKUP($B784,STOCK!$A:$H,4,0)," ")</f>
        <v>18</v>
      </c>
      <c r="AL784" s="65">
        <f>IFERROR(VLOOKUP($B784,STOCK!$A:$H,5,0)," ")</f>
        <v>16</v>
      </c>
      <c r="AM784" s="65">
        <f>IFERROR(VLOOKUP($B784,STOCK!$A:$H,6,0)," ")</f>
        <v>12</v>
      </c>
      <c r="AN784" s="65">
        <f>IFERROR(VLOOKUP($B784,STOCK!$A:$H,7,0)," ")</f>
        <v>11</v>
      </c>
      <c r="AO784" s="65">
        <f>IFERROR(VLOOKUP($B784,STOCK!$A:$H,8,0)," ")</f>
        <v>0</v>
      </c>
      <c r="AP784" s="62" t="str">
        <f t="shared" si="156"/>
        <v>SV</v>
      </c>
      <c r="AQ784" s="50" t="str">
        <f t="shared" si="157"/>
        <v>SV</v>
      </c>
      <c r="AR784" s="50" t="str">
        <f t="shared" si="158"/>
        <v>SV</v>
      </c>
      <c r="AS784" s="50" t="str">
        <f t="shared" si="159"/>
        <v>SV</v>
      </c>
      <c r="AT784" s="50" t="str">
        <f t="shared" si="160"/>
        <v>SV</v>
      </c>
      <c r="AU784" s="63" t="str">
        <f t="shared" si="167"/>
        <v>Q</v>
      </c>
      <c r="AV784" s="67">
        <v>59000.000004000001</v>
      </c>
      <c r="AW784" s="133">
        <v>58999.999960000001</v>
      </c>
      <c r="AX784" s="49">
        <v>69900</v>
      </c>
      <c r="AY784" s="51">
        <f t="shared" si="161"/>
        <v>0.18474576263154274</v>
      </c>
      <c r="AZ784" s="51">
        <f t="shared" si="162"/>
        <v>0.15593705287553647</v>
      </c>
      <c r="BA784" s="49"/>
      <c r="BB784" s="52"/>
      <c r="BC784" s="51">
        <f t="shared" si="163"/>
        <v>-1</v>
      </c>
      <c r="BD784" s="51">
        <f t="shared" si="164"/>
        <v>0</v>
      </c>
      <c r="BE784" s="49"/>
      <c r="BF784" s="52"/>
      <c r="BG784" s="51">
        <f t="shared" si="165"/>
        <v>-1</v>
      </c>
      <c r="BH784" s="51">
        <f t="shared" si="166"/>
        <v>0</v>
      </c>
      <c r="BI784" s="282">
        <f t="shared" si="168"/>
        <v>0</v>
      </c>
    </row>
    <row r="785" spans="1:61" hidden="1">
      <c r="A785" s="54" t="s">
        <v>150</v>
      </c>
      <c r="B785" s="55" t="s">
        <v>2589</v>
      </c>
      <c r="C785" s="55" t="s">
        <v>2590</v>
      </c>
      <c r="D785" s="44" t="s">
        <v>2591</v>
      </c>
      <c r="E785" s="56">
        <v>1</v>
      </c>
      <c r="F785" s="46" t="s">
        <v>5814</v>
      </c>
      <c r="G785" s="47" t="s">
        <v>5814</v>
      </c>
      <c r="H785" s="47" t="s">
        <v>6064</v>
      </c>
      <c r="I785" s="48" t="s">
        <v>6105</v>
      </c>
      <c r="J785" s="48" t="s">
        <v>6110</v>
      </c>
      <c r="K785" s="48" t="s">
        <v>5841</v>
      </c>
      <c r="L785" s="45">
        <v>60</v>
      </c>
      <c r="M785" s="47" t="s">
        <v>5998</v>
      </c>
      <c r="N785" s="60">
        <v>0</v>
      </c>
      <c r="O785" s="58">
        <v>0</v>
      </c>
      <c r="P785" s="58">
        <v>0</v>
      </c>
      <c r="Q785" s="132">
        <v>0</v>
      </c>
      <c r="R785" s="60">
        <v>0</v>
      </c>
      <c r="S785" s="58">
        <v>0</v>
      </c>
      <c r="T785" s="58">
        <v>1</v>
      </c>
      <c r="U785" s="132">
        <v>0</v>
      </c>
      <c r="V785" s="58">
        <v>0</v>
      </c>
      <c r="W785" s="58">
        <v>0</v>
      </c>
      <c r="X785" s="58">
        <v>0</v>
      </c>
      <c r="Y785" s="132">
        <v>0</v>
      </c>
      <c r="Z785" s="61">
        <v>1</v>
      </c>
      <c r="AA785" s="59">
        <v>1</v>
      </c>
      <c r="AB785" s="59">
        <v>0</v>
      </c>
      <c r="AC785" s="132">
        <v>0</v>
      </c>
      <c r="AD785" s="61">
        <v>0</v>
      </c>
      <c r="AE785" s="59">
        <v>0</v>
      </c>
      <c r="AF785" s="59">
        <v>0</v>
      </c>
      <c r="AG785" s="132">
        <v>0</v>
      </c>
      <c r="AH785" s="61">
        <v>0</v>
      </c>
      <c r="AI785" s="132">
        <v>0</v>
      </c>
      <c r="AJ785" s="64">
        <f>IFERROR(VLOOKUP($B785,STOCK!$A:$H,3,0)," ")</f>
        <v>144</v>
      </c>
      <c r="AK785" s="65">
        <f>IFERROR(VLOOKUP($B785,STOCK!$A:$H,4,0)," ")</f>
        <v>135</v>
      </c>
      <c r="AL785" s="65">
        <f>IFERROR(VLOOKUP($B785,STOCK!$A:$H,5,0)," ")</f>
        <v>117</v>
      </c>
      <c r="AM785" s="65">
        <f>IFERROR(VLOOKUP($B785,STOCK!$A:$H,6,0)," ")</f>
        <v>138</v>
      </c>
      <c r="AN785" s="65">
        <f>IFERROR(VLOOKUP($B785,STOCK!$A:$H,7,0)," ")</f>
        <v>56</v>
      </c>
      <c r="AO785" s="65">
        <f>IFERROR(VLOOKUP($B785,STOCK!$A:$H,8,0)," ")</f>
        <v>40</v>
      </c>
      <c r="AP785" s="62" t="str">
        <f t="shared" si="156"/>
        <v>SV</v>
      </c>
      <c r="AQ785" s="50" t="str">
        <f t="shared" si="157"/>
        <v>SV</v>
      </c>
      <c r="AR785" s="50" t="str">
        <f t="shared" si="158"/>
        <v>SV</v>
      </c>
      <c r="AS785" s="50" t="str">
        <f t="shared" si="159"/>
        <v>SV</v>
      </c>
      <c r="AT785" s="50" t="str">
        <f t="shared" si="160"/>
        <v>SV</v>
      </c>
      <c r="AU785" s="63" t="str">
        <f t="shared" si="167"/>
        <v>SV</v>
      </c>
      <c r="AV785" s="67">
        <v>52250</v>
      </c>
      <c r="AW785" s="133">
        <v>52250</v>
      </c>
      <c r="AX785" s="49">
        <v>58900</v>
      </c>
      <c r="AY785" s="51">
        <f t="shared" si="161"/>
        <v>0.1272727272727272</v>
      </c>
      <c r="AZ785" s="51">
        <f t="shared" si="162"/>
        <v>0.11290322580645161</v>
      </c>
      <c r="BA785" s="49"/>
      <c r="BB785" s="52"/>
      <c r="BC785" s="51">
        <f t="shared" si="163"/>
        <v>-1</v>
      </c>
      <c r="BD785" s="51">
        <f t="shared" si="164"/>
        <v>0</v>
      </c>
      <c r="BE785" s="49"/>
      <c r="BF785" s="52"/>
      <c r="BG785" s="51">
        <f t="shared" si="165"/>
        <v>-1</v>
      </c>
      <c r="BH785" s="51">
        <f t="shared" si="166"/>
        <v>0</v>
      </c>
      <c r="BI785" s="282">
        <f t="shared" si="168"/>
        <v>0</v>
      </c>
    </row>
    <row r="786" spans="1:61" hidden="1">
      <c r="A786" s="54" t="s">
        <v>150</v>
      </c>
      <c r="B786" s="55" t="s">
        <v>2592</v>
      </c>
      <c r="C786" s="55" t="s">
        <v>2593</v>
      </c>
      <c r="D786" s="44" t="s">
        <v>2594</v>
      </c>
      <c r="E786" s="56">
        <v>1</v>
      </c>
      <c r="F786" s="46" t="s">
        <v>5814</v>
      </c>
      <c r="G786" s="47" t="s">
        <v>5814</v>
      </c>
      <c r="H786" s="47" t="s">
        <v>6064</v>
      </c>
      <c r="I786" s="48" t="s">
        <v>6105</v>
      </c>
      <c r="J786" s="48" t="s">
        <v>6110</v>
      </c>
      <c r="K786" s="48" t="s">
        <v>5841</v>
      </c>
      <c r="L786" s="45">
        <v>60</v>
      </c>
      <c r="M786" s="47" t="s">
        <v>5998</v>
      </c>
      <c r="N786" s="60">
        <v>1</v>
      </c>
      <c r="O786" s="58">
        <v>0</v>
      </c>
      <c r="P786" s="58">
        <v>0</v>
      </c>
      <c r="Q786" s="132">
        <v>0</v>
      </c>
      <c r="R786" s="60">
        <v>0</v>
      </c>
      <c r="S786" s="58">
        <v>0</v>
      </c>
      <c r="T786" s="58">
        <v>0</v>
      </c>
      <c r="U786" s="132">
        <v>0</v>
      </c>
      <c r="V786" s="58">
        <v>0</v>
      </c>
      <c r="W786" s="58">
        <v>1</v>
      </c>
      <c r="X786" s="58">
        <v>0</v>
      </c>
      <c r="Y786" s="132">
        <v>0</v>
      </c>
      <c r="Z786" s="61">
        <v>0</v>
      </c>
      <c r="AA786" s="59">
        <v>0</v>
      </c>
      <c r="AB786" s="59">
        <v>0</v>
      </c>
      <c r="AC786" s="132">
        <v>0</v>
      </c>
      <c r="AD786" s="61">
        <v>0</v>
      </c>
      <c r="AE786" s="59">
        <v>0</v>
      </c>
      <c r="AF786" s="59">
        <v>0</v>
      </c>
      <c r="AG786" s="132">
        <v>0</v>
      </c>
      <c r="AH786" s="61">
        <v>0</v>
      </c>
      <c r="AI786" s="132">
        <v>0</v>
      </c>
      <c r="AJ786" s="64">
        <f>IFERROR(VLOOKUP($B786,STOCK!$A:$H,3,0)," ")</f>
        <v>488</v>
      </c>
      <c r="AK786" s="65">
        <f>IFERROR(VLOOKUP($B786,STOCK!$A:$H,4,0)," ")</f>
        <v>644</v>
      </c>
      <c r="AL786" s="65">
        <f>IFERROR(VLOOKUP($B786,STOCK!$A:$H,5,0)," ")</f>
        <v>472</v>
      </c>
      <c r="AM786" s="65">
        <f>IFERROR(VLOOKUP($B786,STOCK!$A:$H,6,0)," ")</f>
        <v>534</v>
      </c>
      <c r="AN786" s="65">
        <f>IFERROR(VLOOKUP($B786,STOCK!$A:$H,7,0)," ")</f>
        <v>409</v>
      </c>
      <c r="AO786" s="65">
        <f>IFERROR(VLOOKUP($B786,STOCK!$A:$H,8,0)," ")</f>
        <v>127</v>
      </c>
      <c r="AP786" s="62" t="str">
        <f t="shared" si="156"/>
        <v>SV</v>
      </c>
      <c r="AQ786" s="50" t="str">
        <f t="shared" si="157"/>
        <v>SV</v>
      </c>
      <c r="AR786" s="50" t="str">
        <f t="shared" si="158"/>
        <v>SV</v>
      </c>
      <c r="AS786" s="50" t="str">
        <f t="shared" si="159"/>
        <v>SV</v>
      </c>
      <c r="AT786" s="50" t="str">
        <f t="shared" si="160"/>
        <v>SV</v>
      </c>
      <c r="AU786" s="63" t="str">
        <f t="shared" si="167"/>
        <v>SV</v>
      </c>
      <c r="AV786" s="67">
        <v>43000.1</v>
      </c>
      <c r="AW786" s="133">
        <v>42416.268179999999</v>
      </c>
      <c r="AX786" s="49">
        <v>48500</v>
      </c>
      <c r="AY786" s="51">
        <f t="shared" si="161"/>
        <v>0.12790435371080533</v>
      </c>
      <c r="AZ786" s="51">
        <f t="shared" si="162"/>
        <v>0.11340000000000003</v>
      </c>
      <c r="BA786" s="49"/>
      <c r="BB786" s="52"/>
      <c r="BC786" s="51">
        <f t="shared" si="163"/>
        <v>-1</v>
      </c>
      <c r="BD786" s="51">
        <f t="shared" si="164"/>
        <v>0</v>
      </c>
      <c r="BE786" s="49"/>
      <c r="BF786" s="52"/>
      <c r="BG786" s="51">
        <f t="shared" si="165"/>
        <v>-1</v>
      </c>
      <c r="BH786" s="51">
        <f t="shared" si="166"/>
        <v>0</v>
      </c>
      <c r="BI786" s="282">
        <f t="shared" si="168"/>
        <v>0</v>
      </c>
    </row>
    <row r="787" spans="1:61" hidden="1">
      <c r="A787" s="54" t="s">
        <v>149</v>
      </c>
      <c r="B787" s="55" t="s">
        <v>2595</v>
      </c>
      <c r="C787" s="55" t="s">
        <v>2596</v>
      </c>
      <c r="D787" s="44" t="s">
        <v>2597</v>
      </c>
      <c r="E787" s="56">
        <v>1</v>
      </c>
      <c r="F787" s="46" t="s">
        <v>5814</v>
      </c>
      <c r="G787" s="47" t="s">
        <v>5814</v>
      </c>
      <c r="H787" s="47" t="s">
        <v>6064</v>
      </c>
      <c r="I787" s="48" t="s">
        <v>6111</v>
      </c>
      <c r="J787" s="48" t="s">
        <v>6112</v>
      </c>
      <c r="K787" s="48" t="s">
        <v>6113</v>
      </c>
      <c r="L787" s="45">
        <v>2473</v>
      </c>
      <c r="M787" s="47" t="s">
        <v>6114</v>
      </c>
      <c r="N787" s="60">
        <v>0</v>
      </c>
      <c r="O787" s="58">
        <v>0</v>
      </c>
      <c r="P787" s="58">
        <v>0</v>
      </c>
      <c r="Q787" s="132">
        <v>0</v>
      </c>
      <c r="R787" s="60">
        <v>0</v>
      </c>
      <c r="S787" s="58">
        <v>0</v>
      </c>
      <c r="T787" s="58">
        <v>0</v>
      </c>
      <c r="U787" s="132">
        <v>0</v>
      </c>
      <c r="V787" s="58">
        <v>0</v>
      </c>
      <c r="W787" s="58">
        <v>0</v>
      </c>
      <c r="X787" s="58">
        <v>0</v>
      </c>
      <c r="Y787" s="132">
        <v>0</v>
      </c>
      <c r="Z787" s="61">
        <v>0</v>
      </c>
      <c r="AA787" s="59">
        <v>0</v>
      </c>
      <c r="AB787" s="59">
        <v>0</v>
      </c>
      <c r="AC787" s="132">
        <v>0</v>
      </c>
      <c r="AD787" s="61">
        <v>0</v>
      </c>
      <c r="AE787" s="59">
        <v>0</v>
      </c>
      <c r="AF787" s="59">
        <v>0</v>
      </c>
      <c r="AG787" s="132">
        <v>0</v>
      </c>
      <c r="AH787" s="61">
        <v>0</v>
      </c>
      <c r="AI787" s="132">
        <v>0</v>
      </c>
      <c r="AJ787" s="64">
        <f>IFERROR(VLOOKUP($B787,STOCK!$A:$H,3,0)," ")</f>
        <v>0</v>
      </c>
      <c r="AK787" s="65">
        <f>IFERROR(VLOOKUP($B787,STOCK!$A:$H,4,0)," ")</f>
        <v>0</v>
      </c>
      <c r="AL787" s="65">
        <f>IFERROR(VLOOKUP($B787,STOCK!$A:$H,5,0)," ")</f>
        <v>0</v>
      </c>
      <c r="AM787" s="65">
        <f>IFERROR(VLOOKUP($B787,STOCK!$A:$H,6,0)," ")</f>
        <v>12</v>
      </c>
      <c r="AN787" s="65">
        <f>IFERROR(VLOOKUP($B787,STOCK!$A:$H,7,0)," ")</f>
        <v>0</v>
      </c>
      <c r="AO787" s="65">
        <f>IFERROR(VLOOKUP($B787,STOCK!$A:$H,8,0)," ")</f>
        <v>0</v>
      </c>
      <c r="AP787" s="62" t="str">
        <f t="shared" si="156"/>
        <v>Q</v>
      </c>
      <c r="AQ787" s="50" t="str">
        <f t="shared" si="157"/>
        <v>Q</v>
      </c>
      <c r="AR787" s="50" t="str">
        <f t="shared" si="158"/>
        <v>Q</v>
      </c>
      <c r="AS787" s="50" t="str">
        <f t="shared" si="159"/>
        <v>SV</v>
      </c>
      <c r="AT787" s="50" t="str">
        <f t="shared" si="160"/>
        <v>Q</v>
      </c>
      <c r="AU787" s="63" t="str">
        <f t="shared" si="167"/>
        <v>Q</v>
      </c>
      <c r="AV787" s="67">
        <v>9999.9999989999997</v>
      </c>
      <c r="AW787" s="133">
        <v>8898.0817200000001</v>
      </c>
      <c r="AX787" s="49">
        <v>12500</v>
      </c>
      <c r="AY787" s="51">
        <f t="shared" si="161"/>
        <v>0.25000000012500001</v>
      </c>
      <c r="AZ787" s="51">
        <f t="shared" si="162"/>
        <v>0.20000000008000002</v>
      </c>
      <c r="BA787" s="49">
        <v>11250</v>
      </c>
      <c r="BB787" s="52">
        <v>3</v>
      </c>
      <c r="BC787" s="51">
        <f t="shared" si="163"/>
        <v>0.12500000011250001</v>
      </c>
      <c r="BD787" s="51">
        <f t="shared" si="164"/>
        <v>0.11111111120000003</v>
      </c>
      <c r="BE787" s="49">
        <v>0</v>
      </c>
      <c r="BF787" s="52">
        <v>0</v>
      </c>
      <c r="BG787" s="51">
        <f t="shared" si="165"/>
        <v>-1</v>
      </c>
      <c r="BH787" s="51">
        <f t="shared" si="166"/>
        <v>0</v>
      </c>
      <c r="BI787" s="282">
        <f t="shared" si="168"/>
        <v>0</v>
      </c>
    </row>
    <row r="788" spans="1:61" hidden="1">
      <c r="A788" s="54" t="s">
        <v>149</v>
      </c>
      <c r="B788" s="55" t="s">
        <v>2598</v>
      </c>
      <c r="C788" s="55" t="s">
        <v>2599</v>
      </c>
      <c r="D788" s="44" t="s">
        <v>2600</v>
      </c>
      <c r="E788" s="56">
        <v>1</v>
      </c>
      <c r="F788" s="46" t="s">
        <v>5814</v>
      </c>
      <c r="G788" s="47" t="s">
        <v>5814</v>
      </c>
      <c r="H788" s="47" t="s">
        <v>6064</v>
      </c>
      <c r="I788" s="48" t="s">
        <v>6111</v>
      </c>
      <c r="J788" s="48" t="s">
        <v>6112</v>
      </c>
      <c r="K788" s="48" t="s">
        <v>6113</v>
      </c>
      <c r="L788" s="45">
        <v>2473</v>
      </c>
      <c r="M788" s="47" t="s">
        <v>6114</v>
      </c>
      <c r="N788" s="60">
        <v>0</v>
      </c>
      <c r="O788" s="58">
        <v>0</v>
      </c>
      <c r="P788" s="58">
        <v>0</v>
      </c>
      <c r="Q788" s="132">
        <v>0</v>
      </c>
      <c r="R788" s="60">
        <v>0</v>
      </c>
      <c r="S788" s="58">
        <v>0</v>
      </c>
      <c r="T788" s="58">
        <v>0</v>
      </c>
      <c r="U788" s="132">
        <v>0</v>
      </c>
      <c r="V788" s="58">
        <v>0</v>
      </c>
      <c r="W788" s="58">
        <v>0</v>
      </c>
      <c r="X788" s="58">
        <v>0</v>
      </c>
      <c r="Y788" s="132">
        <v>0</v>
      </c>
      <c r="Z788" s="61">
        <v>0</v>
      </c>
      <c r="AA788" s="59">
        <v>0</v>
      </c>
      <c r="AB788" s="59">
        <v>0</v>
      </c>
      <c r="AC788" s="132">
        <v>0</v>
      </c>
      <c r="AD788" s="61">
        <v>0</v>
      </c>
      <c r="AE788" s="59">
        <v>0</v>
      </c>
      <c r="AF788" s="59">
        <v>0</v>
      </c>
      <c r="AG788" s="132">
        <v>0</v>
      </c>
      <c r="AH788" s="61">
        <v>0</v>
      </c>
      <c r="AI788" s="132">
        <v>0</v>
      </c>
      <c r="AJ788" s="64">
        <f>IFERROR(VLOOKUP($B788,STOCK!$A:$H,3,0)," ")</f>
        <v>0</v>
      </c>
      <c r="AK788" s="65">
        <f>IFERROR(VLOOKUP($B788,STOCK!$A:$H,4,0)," ")</f>
        <v>0</v>
      </c>
      <c r="AL788" s="65">
        <f>IFERROR(VLOOKUP($B788,STOCK!$A:$H,5,0)," ")</f>
        <v>27</v>
      </c>
      <c r="AM788" s="65">
        <f>IFERROR(VLOOKUP($B788,STOCK!$A:$H,6,0)," ")</f>
        <v>0</v>
      </c>
      <c r="AN788" s="65">
        <f>IFERROR(VLOOKUP($B788,STOCK!$A:$H,7,0)," ")</f>
        <v>0</v>
      </c>
      <c r="AO788" s="65">
        <f>IFERROR(VLOOKUP($B788,STOCK!$A:$H,8,0)," ")</f>
        <v>0</v>
      </c>
      <c r="AP788" s="62" t="str">
        <f t="shared" si="156"/>
        <v>Q</v>
      </c>
      <c r="AQ788" s="50" t="str">
        <f t="shared" si="157"/>
        <v>Q</v>
      </c>
      <c r="AR788" s="50" t="str">
        <f t="shared" si="158"/>
        <v>SV</v>
      </c>
      <c r="AS788" s="50" t="str">
        <f t="shared" si="159"/>
        <v>Q</v>
      </c>
      <c r="AT788" s="50" t="str">
        <f t="shared" si="160"/>
        <v>Q</v>
      </c>
      <c r="AU788" s="63" t="str">
        <f t="shared" si="167"/>
        <v>Q</v>
      </c>
      <c r="AV788" s="67">
        <v>9999.9999989999997</v>
      </c>
      <c r="AW788" s="133">
        <v>8899.6992699999992</v>
      </c>
      <c r="AX788" s="49">
        <v>12500</v>
      </c>
      <c r="AY788" s="51">
        <f t="shared" si="161"/>
        <v>0.25000000012500001</v>
      </c>
      <c r="AZ788" s="51">
        <f t="shared" si="162"/>
        <v>0.20000000008000002</v>
      </c>
      <c r="BA788" s="49">
        <v>11250</v>
      </c>
      <c r="BB788" s="52">
        <v>3</v>
      </c>
      <c r="BC788" s="51">
        <f t="shared" si="163"/>
        <v>0.12500000011250001</v>
      </c>
      <c r="BD788" s="51">
        <f t="shared" si="164"/>
        <v>0.11111111120000003</v>
      </c>
      <c r="BE788" s="49">
        <v>0</v>
      </c>
      <c r="BF788" s="52">
        <v>0</v>
      </c>
      <c r="BG788" s="51">
        <f t="shared" si="165"/>
        <v>-1</v>
      </c>
      <c r="BH788" s="51">
        <f t="shared" si="166"/>
        <v>0</v>
      </c>
      <c r="BI788" s="282">
        <f t="shared" si="168"/>
        <v>0</v>
      </c>
    </row>
    <row r="789" spans="1:61" hidden="1">
      <c r="A789" s="54" t="s">
        <v>149</v>
      </c>
      <c r="B789" s="55" t="s">
        <v>2601</v>
      </c>
      <c r="C789" s="55" t="s">
        <v>2602</v>
      </c>
      <c r="D789" s="44" t="s">
        <v>2603</v>
      </c>
      <c r="E789" s="56">
        <v>1</v>
      </c>
      <c r="F789" s="46" t="s">
        <v>5814</v>
      </c>
      <c r="G789" s="47" t="s">
        <v>5814</v>
      </c>
      <c r="H789" s="47" t="s">
        <v>6064</v>
      </c>
      <c r="I789" s="48" t="s">
        <v>6111</v>
      </c>
      <c r="J789" s="48" t="s">
        <v>6112</v>
      </c>
      <c r="K789" s="48" t="s">
        <v>6113</v>
      </c>
      <c r="L789" s="45">
        <v>2473</v>
      </c>
      <c r="M789" s="47" t="s">
        <v>6114</v>
      </c>
      <c r="N789" s="60">
        <v>0</v>
      </c>
      <c r="O789" s="58">
        <v>0</v>
      </c>
      <c r="P789" s="58">
        <v>0</v>
      </c>
      <c r="Q789" s="132">
        <v>0</v>
      </c>
      <c r="R789" s="60">
        <v>0</v>
      </c>
      <c r="S789" s="58">
        <v>0</v>
      </c>
      <c r="T789" s="58">
        <v>0</v>
      </c>
      <c r="U789" s="132">
        <v>0</v>
      </c>
      <c r="V789" s="58">
        <v>0</v>
      </c>
      <c r="W789" s="58">
        <v>0</v>
      </c>
      <c r="X789" s="58">
        <v>0</v>
      </c>
      <c r="Y789" s="132">
        <v>0</v>
      </c>
      <c r="Z789" s="61">
        <v>0</v>
      </c>
      <c r="AA789" s="59">
        <v>0</v>
      </c>
      <c r="AB789" s="59">
        <v>0</v>
      </c>
      <c r="AC789" s="132">
        <v>0</v>
      </c>
      <c r="AD789" s="61">
        <v>0</v>
      </c>
      <c r="AE789" s="59">
        <v>0</v>
      </c>
      <c r="AF789" s="59">
        <v>0</v>
      </c>
      <c r="AG789" s="132">
        <v>0</v>
      </c>
      <c r="AH789" s="61">
        <v>0</v>
      </c>
      <c r="AI789" s="132">
        <v>0</v>
      </c>
      <c r="AJ789" s="64">
        <f>IFERROR(VLOOKUP($B789,STOCK!$A:$H,3,0)," ")</f>
        <v>0</v>
      </c>
      <c r="AK789" s="65">
        <f>IFERROR(VLOOKUP($B789,STOCK!$A:$H,4,0)," ")</f>
        <v>0</v>
      </c>
      <c r="AL789" s="65">
        <f>IFERROR(VLOOKUP($B789,STOCK!$A:$H,5,0)," ")</f>
        <v>18</v>
      </c>
      <c r="AM789" s="65">
        <f>IFERROR(VLOOKUP($B789,STOCK!$A:$H,6,0)," ")</f>
        <v>15</v>
      </c>
      <c r="AN789" s="65">
        <f>IFERROR(VLOOKUP($B789,STOCK!$A:$H,7,0)," ")</f>
        <v>0</v>
      </c>
      <c r="AO789" s="65">
        <f>IFERROR(VLOOKUP($B789,STOCK!$A:$H,8,0)," ")</f>
        <v>0</v>
      </c>
      <c r="AP789" s="62" t="str">
        <f t="shared" si="156"/>
        <v>Q</v>
      </c>
      <c r="AQ789" s="50" t="str">
        <f t="shared" si="157"/>
        <v>Q</v>
      </c>
      <c r="AR789" s="50" t="str">
        <f t="shared" si="158"/>
        <v>SV</v>
      </c>
      <c r="AS789" s="50" t="str">
        <f t="shared" si="159"/>
        <v>SV</v>
      </c>
      <c r="AT789" s="50" t="str">
        <f t="shared" si="160"/>
        <v>Q</v>
      </c>
      <c r="AU789" s="63" t="str">
        <f t="shared" si="167"/>
        <v>Q</v>
      </c>
      <c r="AV789" s="67">
        <v>9999.9999989999997</v>
      </c>
      <c r="AW789" s="133">
        <v>8899.9999000000007</v>
      </c>
      <c r="AX789" s="49">
        <v>12500</v>
      </c>
      <c r="AY789" s="51">
        <f t="shared" si="161"/>
        <v>0.25000000012500001</v>
      </c>
      <c r="AZ789" s="51">
        <f t="shared" si="162"/>
        <v>0.20000000008000002</v>
      </c>
      <c r="BA789" s="49">
        <v>11250</v>
      </c>
      <c r="BB789" s="52">
        <v>3</v>
      </c>
      <c r="BC789" s="51">
        <f t="shared" si="163"/>
        <v>0.12500000011250001</v>
      </c>
      <c r="BD789" s="51">
        <f t="shared" si="164"/>
        <v>0.11111111120000003</v>
      </c>
      <c r="BE789" s="49">
        <v>0</v>
      </c>
      <c r="BF789" s="52">
        <v>0</v>
      </c>
      <c r="BG789" s="51">
        <f t="shared" si="165"/>
        <v>-1</v>
      </c>
      <c r="BH789" s="51">
        <f t="shared" si="166"/>
        <v>0</v>
      </c>
      <c r="BI789" s="282">
        <f t="shared" si="168"/>
        <v>0</v>
      </c>
    </row>
    <row r="790" spans="1:61" hidden="1">
      <c r="A790" s="54" t="s">
        <v>149</v>
      </c>
      <c r="B790" s="55" t="s">
        <v>2604</v>
      </c>
      <c r="C790" s="55" t="s">
        <v>2605</v>
      </c>
      <c r="D790" s="44" t="s">
        <v>2606</v>
      </c>
      <c r="E790" s="56">
        <v>1</v>
      </c>
      <c r="F790" s="46" t="s">
        <v>5814</v>
      </c>
      <c r="G790" s="47" t="s">
        <v>5814</v>
      </c>
      <c r="H790" s="47" t="s">
        <v>6064</v>
      </c>
      <c r="I790" s="48" t="s">
        <v>6111</v>
      </c>
      <c r="J790" s="48" t="s">
        <v>6112</v>
      </c>
      <c r="K790" s="48" t="s">
        <v>6113</v>
      </c>
      <c r="L790" s="45">
        <v>2473</v>
      </c>
      <c r="M790" s="47" t="s">
        <v>6114</v>
      </c>
      <c r="N790" s="60">
        <v>0</v>
      </c>
      <c r="O790" s="58">
        <v>0</v>
      </c>
      <c r="P790" s="58">
        <v>0</v>
      </c>
      <c r="Q790" s="132">
        <v>0</v>
      </c>
      <c r="R790" s="60">
        <v>0</v>
      </c>
      <c r="S790" s="58">
        <v>0</v>
      </c>
      <c r="T790" s="58">
        <v>0</v>
      </c>
      <c r="U790" s="132">
        <v>0</v>
      </c>
      <c r="V790" s="58">
        <v>0</v>
      </c>
      <c r="W790" s="58">
        <v>0</v>
      </c>
      <c r="X790" s="58">
        <v>0</v>
      </c>
      <c r="Y790" s="132">
        <v>0</v>
      </c>
      <c r="Z790" s="61">
        <v>0</v>
      </c>
      <c r="AA790" s="59">
        <v>0</v>
      </c>
      <c r="AB790" s="59">
        <v>0</v>
      </c>
      <c r="AC790" s="132">
        <v>0</v>
      </c>
      <c r="AD790" s="61">
        <v>0</v>
      </c>
      <c r="AE790" s="59">
        <v>0</v>
      </c>
      <c r="AF790" s="59">
        <v>0</v>
      </c>
      <c r="AG790" s="132">
        <v>0</v>
      </c>
      <c r="AH790" s="61">
        <v>0</v>
      </c>
      <c r="AI790" s="132">
        <v>0</v>
      </c>
      <c r="AJ790" s="64">
        <f>IFERROR(VLOOKUP($B790,STOCK!$A:$H,3,0)," ")</f>
        <v>0</v>
      </c>
      <c r="AK790" s="65">
        <f>IFERROR(VLOOKUP($B790,STOCK!$A:$H,4,0)," ")</f>
        <v>0</v>
      </c>
      <c r="AL790" s="65">
        <f>IFERROR(VLOOKUP($B790,STOCK!$A:$H,5,0)," ")</f>
        <v>9</v>
      </c>
      <c r="AM790" s="65">
        <f>IFERROR(VLOOKUP($B790,STOCK!$A:$H,6,0)," ")</f>
        <v>21</v>
      </c>
      <c r="AN790" s="65">
        <f>IFERROR(VLOOKUP($B790,STOCK!$A:$H,7,0)," ")</f>
        <v>0</v>
      </c>
      <c r="AO790" s="65">
        <f>IFERROR(VLOOKUP($B790,STOCK!$A:$H,8,0)," ")</f>
        <v>0</v>
      </c>
      <c r="AP790" s="62" t="str">
        <f t="shared" si="156"/>
        <v>Q</v>
      </c>
      <c r="AQ790" s="50" t="str">
        <f t="shared" si="157"/>
        <v>Q</v>
      </c>
      <c r="AR790" s="50" t="str">
        <f t="shared" si="158"/>
        <v>SV</v>
      </c>
      <c r="AS790" s="50" t="str">
        <f t="shared" si="159"/>
        <v>SV</v>
      </c>
      <c r="AT790" s="50" t="str">
        <f t="shared" si="160"/>
        <v>Q</v>
      </c>
      <c r="AU790" s="63" t="str">
        <f t="shared" si="167"/>
        <v>Q</v>
      </c>
      <c r="AV790" s="67">
        <v>9999.9999989999997</v>
      </c>
      <c r="AW790" s="133">
        <v>8899.9999000000007</v>
      </c>
      <c r="AX790" s="49">
        <v>12500</v>
      </c>
      <c r="AY790" s="51">
        <f t="shared" si="161"/>
        <v>0.25000000012500001</v>
      </c>
      <c r="AZ790" s="51">
        <f t="shared" si="162"/>
        <v>0.20000000008000002</v>
      </c>
      <c r="BA790" s="49">
        <v>11250</v>
      </c>
      <c r="BB790" s="52">
        <v>3</v>
      </c>
      <c r="BC790" s="51">
        <f t="shared" si="163"/>
        <v>0.12500000011250001</v>
      </c>
      <c r="BD790" s="51">
        <f t="shared" si="164"/>
        <v>0.11111111120000003</v>
      </c>
      <c r="BE790" s="49">
        <v>0</v>
      </c>
      <c r="BF790" s="52">
        <v>0</v>
      </c>
      <c r="BG790" s="51">
        <f t="shared" si="165"/>
        <v>-1</v>
      </c>
      <c r="BH790" s="51">
        <f t="shared" si="166"/>
        <v>0</v>
      </c>
      <c r="BI790" s="282">
        <f t="shared" si="168"/>
        <v>0</v>
      </c>
    </row>
    <row r="791" spans="1:61" hidden="1">
      <c r="A791" s="54" t="s">
        <v>149</v>
      </c>
      <c r="B791" s="55" t="s">
        <v>2607</v>
      </c>
      <c r="C791" s="55" t="s">
        <v>2608</v>
      </c>
      <c r="D791" s="44" t="s">
        <v>2609</v>
      </c>
      <c r="E791" s="56">
        <v>1</v>
      </c>
      <c r="F791" s="46" t="s">
        <v>5814</v>
      </c>
      <c r="G791" s="47" t="s">
        <v>5814</v>
      </c>
      <c r="H791" s="47" t="s">
        <v>6064</v>
      </c>
      <c r="I791" s="48" t="s">
        <v>6111</v>
      </c>
      <c r="J791" s="48" t="s">
        <v>6112</v>
      </c>
      <c r="K791" s="48" t="s">
        <v>6113</v>
      </c>
      <c r="L791" s="45">
        <v>2473</v>
      </c>
      <c r="M791" s="47" t="s">
        <v>6114</v>
      </c>
      <c r="N791" s="60">
        <v>0</v>
      </c>
      <c r="O791" s="58">
        <v>0</v>
      </c>
      <c r="P791" s="58">
        <v>0</v>
      </c>
      <c r="Q791" s="132">
        <v>0</v>
      </c>
      <c r="R791" s="60">
        <v>0</v>
      </c>
      <c r="S791" s="58">
        <v>0</v>
      </c>
      <c r="T791" s="58">
        <v>0</v>
      </c>
      <c r="U791" s="132">
        <v>0</v>
      </c>
      <c r="V791" s="58">
        <v>0</v>
      </c>
      <c r="W791" s="58">
        <v>0</v>
      </c>
      <c r="X791" s="58">
        <v>0</v>
      </c>
      <c r="Y791" s="132">
        <v>0</v>
      </c>
      <c r="Z791" s="61">
        <v>0</v>
      </c>
      <c r="AA791" s="59">
        <v>0</v>
      </c>
      <c r="AB791" s="59">
        <v>0</v>
      </c>
      <c r="AC791" s="132">
        <v>0</v>
      </c>
      <c r="AD791" s="61">
        <v>0</v>
      </c>
      <c r="AE791" s="59">
        <v>0</v>
      </c>
      <c r="AF791" s="59">
        <v>0</v>
      </c>
      <c r="AG791" s="132">
        <v>0</v>
      </c>
      <c r="AH791" s="61">
        <v>0</v>
      </c>
      <c r="AI791" s="132">
        <v>0</v>
      </c>
      <c r="AJ791" s="64">
        <f>IFERROR(VLOOKUP($B791,STOCK!$A:$H,3,0)," ")</f>
        <v>0</v>
      </c>
      <c r="AK791" s="65">
        <f>IFERROR(VLOOKUP($B791,STOCK!$A:$H,4,0)," ")</f>
        <v>0</v>
      </c>
      <c r="AL791" s="65">
        <f>IFERROR(VLOOKUP($B791,STOCK!$A:$H,5,0)," ")</f>
        <v>0</v>
      </c>
      <c r="AM791" s="65">
        <f>IFERROR(VLOOKUP($B791,STOCK!$A:$H,6,0)," ")</f>
        <v>3</v>
      </c>
      <c r="AN791" s="65">
        <f>IFERROR(VLOOKUP($B791,STOCK!$A:$H,7,0)," ")</f>
        <v>0</v>
      </c>
      <c r="AO791" s="65">
        <f>IFERROR(VLOOKUP($B791,STOCK!$A:$H,8,0)," ")</f>
        <v>0</v>
      </c>
      <c r="AP791" s="62" t="str">
        <f t="shared" si="156"/>
        <v>Q</v>
      </c>
      <c r="AQ791" s="50" t="str">
        <f t="shared" si="157"/>
        <v>Q</v>
      </c>
      <c r="AR791" s="50" t="str">
        <f t="shared" si="158"/>
        <v>Q</v>
      </c>
      <c r="AS791" s="50" t="str">
        <f t="shared" si="159"/>
        <v>SV</v>
      </c>
      <c r="AT791" s="50" t="str">
        <f t="shared" si="160"/>
        <v>Q</v>
      </c>
      <c r="AU791" s="63" t="str">
        <f t="shared" si="167"/>
        <v>Q</v>
      </c>
      <c r="AV791" s="67">
        <v>9999.9999989999997</v>
      </c>
      <c r="AW791" s="133">
        <v>8229.6874000000007</v>
      </c>
      <c r="AX791" s="49">
        <v>12500</v>
      </c>
      <c r="AY791" s="51">
        <f t="shared" si="161"/>
        <v>0.25000000012500001</v>
      </c>
      <c r="AZ791" s="51">
        <f t="shared" si="162"/>
        <v>0.20000000008000002</v>
      </c>
      <c r="BA791" s="49">
        <v>11250</v>
      </c>
      <c r="BB791" s="52">
        <v>3</v>
      </c>
      <c r="BC791" s="51">
        <f t="shared" si="163"/>
        <v>0.12500000011250001</v>
      </c>
      <c r="BD791" s="51">
        <f t="shared" si="164"/>
        <v>0.11111111120000003</v>
      </c>
      <c r="BE791" s="49">
        <v>0</v>
      </c>
      <c r="BF791" s="52">
        <v>0</v>
      </c>
      <c r="BG791" s="51">
        <f t="shared" si="165"/>
        <v>-1</v>
      </c>
      <c r="BH791" s="51">
        <f t="shared" si="166"/>
        <v>0</v>
      </c>
      <c r="BI791" s="282">
        <f t="shared" si="168"/>
        <v>0</v>
      </c>
    </row>
    <row r="792" spans="1:61" hidden="1">
      <c r="A792" s="54" t="s">
        <v>149</v>
      </c>
      <c r="B792" s="55" t="s">
        <v>2610</v>
      </c>
      <c r="C792" s="55" t="s">
        <v>2611</v>
      </c>
      <c r="D792" s="44" t="s">
        <v>2612</v>
      </c>
      <c r="E792" s="56">
        <v>1</v>
      </c>
      <c r="F792" s="46" t="s">
        <v>5814</v>
      </c>
      <c r="G792" s="47" t="s">
        <v>5814</v>
      </c>
      <c r="H792" s="47" t="s">
        <v>6064</v>
      </c>
      <c r="I792" s="48" t="s">
        <v>6111</v>
      </c>
      <c r="J792" s="48" t="s">
        <v>6112</v>
      </c>
      <c r="K792" s="48" t="s">
        <v>6113</v>
      </c>
      <c r="L792" s="45">
        <v>2473</v>
      </c>
      <c r="M792" s="47" t="s">
        <v>6114</v>
      </c>
      <c r="N792" s="60">
        <v>0</v>
      </c>
      <c r="O792" s="58">
        <v>0</v>
      </c>
      <c r="P792" s="58">
        <v>0</v>
      </c>
      <c r="Q792" s="132">
        <v>0</v>
      </c>
      <c r="R792" s="60">
        <v>0</v>
      </c>
      <c r="S792" s="58">
        <v>0</v>
      </c>
      <c r="T792" s="58">
        <v>0</v>
      </c>
      <c r="U792" s="132">
        <v>0</v>
      </c>
      <c r="V792" s="58">
        <v>0</v>
      </c>
      <c r="W792" s="58">
        <v>0</v>
      </c>
      <c r="X792" s="58">
        <v>0</v>
      </c>
      <c r="Y792" s="132">
        <v>0</v>
      </c>
      <c r="Z792" s="61">
        <v>0</v>
      </c>
      <c r="AA792" s="59">
        <v>0</v>
      </c>
      <c r="AB792" s="59">
        <v>0</v>
      </c>
      <c r="AC792" s="132">
        <v>0</v>
      </c>
      <c r="AD792" s="61">
        <v>0</v>
      </c>
      <c r="AE792" s="59">
        <v>0</v>
      </c>
      <c r="AF792" s="59">
        <v>0</v>
      </c>
      <c r="AG792" s="132">
        <v>0</v>
      </c>
      <c r="AH792" s="61">
        <v>0</v>
      </c>
      <c r="AI792" s="132">
        <v>0</v>
      </c>
      <c r="AJ792" s="64">
        <f>IFERROR(VLOOKUP($B792,STOCK!$A:$H,3,0)," ")</f>
        <v>0</v>
      </c>
      <c r="AK792" s="65">
        <f>IFERROR(VLOOKUP($B792,STOCK!$A:$H,4,0)," ")</f>
        <v>0</v>
      </c>
      <c r="AL792" s="65">
        <f>IFERROR(VLOOKUP($B792,STOCK!$A:$H,5,0)," ")</f>
        <v>0</v>
      </c>
      <c r="AM792" s="65">
        <f>IFERROR(VLOOKUP($B792,STOCK!$A:$H,6,0)," ")</f>
        <v>16</v>
      </c>
      <c r="AN792" s="65">
        <f>IFERROR(VLOOKUP($B792,STOCK!$A:$H,7,0)," ")</f>
        <v>0</v>
      </c>
      <c r="AO792" s="65">
        <f>IFERROR(VLOOKUP($B792,STOCK!$A:$H,8,0)," ")</f>
        <v>0</v>
      </c>
      <c r="AP792" s="62" t="str">
        <f t="shared" si="156"/>
        <v>Q</v>
      </c>
      <c r="AQ792" s="50" t="str">
        <f t="shared" si="157"/>
        <v>Q</v>
      </c>
      <c r="AR792" s="50" t="str">
        <f t="shared" si="158"/>
        <v>Q</v>
      </c>
      <c r="AS792" s="50" t="str">
        <f t="shared" si="159"/>
        <v>SV</v>
      </c>
      <c r="AT792" s="50" t="str">
        <f t="shared" si="160"/>
        <v>Q</v>
      </c>
      <c r="AU792" s="63" t="str">
        <f t="shared" si="167"/>
        <v>Q</v>
      </c>
      <c r="AV792" s="67">
        <v>17999.999995999999</v>
      </c>
      <c r="AW792" s="133">
        <v>15744.044029999999</v>
      </c>
      <c r="AX792" s="49">
        <v>21500</v>
      </c>
      <c r="AY792" s="51">
        <f t="shared" si="161"/>
        <v>0.19444444470987654</v>
      </c>
      <c r="AZ792" s="51">
        <f t="shared" si="162"/>
        <v>0.16279069786046518</v>
      </c>
      <c r="BA792" s="49">
        <v>19900</v>
      </c>
      <c r="BB792" s="52">
        <v>3</v>
      </c>
      <c r="BC792" s="51">
        <f t="shared" si="163"/>
        <v>0.10555555580123466</v>
      </c>
      <c r="BD792" s="51">
        <f t="shared" si="164"/>
        <v>9.5477387135678465E-2</v>
      </c>
      <c r="BE792" s="49">
        <v>0</v>
      </c>
      <c r="BF792" s="52">
        <v>0</v>
      </c>
      <c r="BG792" s="51">
        <f t="shared" si="165"/>
        <v>-1</v>
      </c>
      <c r="BH792" s="51">
        <f t="shared" si="166"/>
        <v>0</v>
      </c>
      <c r="BI792" s="282">
        <f t="shared" si="168"/>
        <v>0</v>
      </c>
    </row>
    <row r="793" spans="1:61" hidden="1">
      <c r="A793" s="54" t="s">
        <v>151</v>
      </c>
      <c r="B793" s="55" t="s">
        <v>2613</v>
      </c>
      <c r="C793" s="55" t="s">
        <v>2614</v>
      </c>
      <c r="D793" s="44" t="s">
        <v>2615</v>
      </c>
      <c r="E793" s="56">
        <v>24</v>
      </c>
      <c r="F793" s="46" t="s">
        <v>5814</v>
      </c>
      <c r="G793" s="47" t="s">
        <v>5814</v>
      </c>
      <c r="H793" s="47" t="s">
        <v>6064</v>
      </c>
      <c r="I793" s="48" t="s">
        <v>6111</v>
      </c>
      <c r="J793" s="48" t="s">
        <v>6115</v>
      </c>
      <c r="K793" s="48" t="s">
        <v>6116</v>
      </c>
      <c r="L793" s="45">
        <v>449</v>
      </c>
      <c r="M793" s="47" t="s">
        <v>5947</v>
      </c>
      <c r="N793" s="60">
        <v>0</v>
      </c>
      <c r="O793" s="58">
        <v>0</v>
      </c>
      <c r="P793" s="58">
        <v>0</v>
      </c>
      <c r="Q793" s="132">
        <v>0</v>
      </c>
      <c r="R793" s="60">
        <v>0</v>
      </c>
      <c r="S793" s="58">
        <v>0</v>
      </c>
      <c r="T793" s="58">
        <v>0</v>
      </c>
      <c r="U793" s="132">
        <v>0</v>
      </c>
      <c r="V793" s="58">
        <v>0</v>
      </c>
      <c r="W793" s="58">
        <v>0</v>
      </c>
      <c r="X793" s="58">
        <v>0</v>
      </c>
      <c r="Y793" s="132">
        <v>0</v>
      </c>
      <c r="Z793" s="61">
        <v>0</v>
      </c>
      <c r="AA793" s="59">
        <v>0</v>
      </c>
      <c r="AB793" s="59">
        <v>0</v>
      </c>
      <c r="AC793" s="132">
        <v>0</v>
      </c>
      <c r="AD793" s="61">
        <v>0</v>
      </c>
      <c r="AE793" s="59">
        <v>0</v>
      </c>
      <c r="AF793" s="59">
        <v>0</v>
      </c>
      <c r="AG793" s="132">
        <v>0</v>
      </c>
      <c r="AH793" s="61">
        <v>0</v>
      </c>
      <c r="AI793" s="132">
        <v>0</v>
      </c>
      <c r="AJ793" s="64">
        <f>IFERROR(VLOOKUP($B793,STOCK!$A:$H,3,0)," ")</f>
        <v>0</v>
      </c>
      <c r="AK793" s="65">
        <f>IFERROR(VLOOKUP($B793,STOCK!$A:$H,4,0)," ")</f>
        <v>0</v>
      </c>
      <c r="AL793" s="65">
        <f>IFERROR(VLOOKUP($B793,STOCK!$A:$H,5,0)," ")</f>
        <v>0</v>
      </c>
      <c r="AM793" s="65">
        <f>IFERROR(VLOOKUP($B793,STOCK!$A:$H,6,0)," ")</f>
        <v>0</v>
      </c>
      <c r="AN793" s="65">
        <f>IFERROR(VLOOKUP($B793,STOCK!$A:$H,7,0)," ")</f>
        <v>0</v>
      </c>
      <c r="AO793" s="65">
        <f>IFERROR(VLOOKUP($B793,STOCK!$A:$H,8,0)," ")</f>
        <v>0</v>
      </c>
      <c r="AP793" s="62" t="str">
        <f t="shared" si="156"/>
        <v>Q</v>
      </c>
      <c r="AQ793" s="50" t="str">
        <f t="shared" si="157"/>
        <v>Q</v>
      </c>
      <c r="AR793" s="50" t="str">
        <f t="shared" si="158"/>
        <v>Q</v>
      </c>
      <c r="AS793" s="50" t="str">
        <f t="shared" si="159"/>
        <v>Q</v>
      </c>
      <c r="AT793" s="50" t="str">
        <f t="shared" si="160"/>
        <v>Q</v>
      </c>
      <c r="AU793" s="63" t="str">
        <f t="shared" si="167"/>
        <v>Q</v>
      </c>
      <c r="AV793" s="67">
        <v>213408.00000299999</v>
      </c>
      <c r="AW793" s="133">
        <v>211832.79743999999</v>
      </c>
      <c r="AX793" s="49">
        <v>246000</v>
      </c>
      <c r="AY793" s="51">
        <f t="shared" si="161"/>
        <v>0.15272154744218502</v>
      </c>
      <c r="AZ793" s="51">
        <f t="shared" si="162"/>
        <v>0.13248780486585368</v>
      </c>
      <c r="BA793" s="49">
        <v>0</v>
      </c>
      <c r="BB793" s="52">
        <v>0</v>
      </c>
      <c r="BC793" s="51">
        <f t="shared" si="163"/>
        <v>-1</v>
      </c>
      <c r="BD793" s="51">
        <f t="shared" si="164"/>
        <v>0</v>
      </c>
      <c r="BE793" s="49">
        <v>0</v>
      </c>
      <c r="BF793" s="52">
        <v>0</v>
      </c>
      <c r="BG793" s="51">
        <f t="shared" si="165"/>
        <v>-1</v>
      </c>
      <c r="BH793" s="51">
        <f t="shared" si="166"/>
        <v>0</v>
      </c>
      <c r="BI793" s="282">
        <f t="shared" si="168"/>
        <v>0</v>
      </c>
    </row>
    <row r="794" spans="1:61" hidden="1">
      <c r="A794" s="54" t="s">
        <v>150</v>
      </c>
      <c r="B794" s="55" t="s">
        <v>2616</v>
      </c>
      <c r="C794" s="55" t="s">
        <v>2617</v>
      </c>
      <c r="D794" s="44" t="s">
        <v>2618</v>
      </c>
      <c r="E794" s="56">
        <v>1</v>
      </c>
      <c r="F794" s="46" t="s">
        <v>5814</v>
      </c>
      <c r="G794" s="47" t="s">
        <v>5814</v>
      </c>
      <c r="H794" s="47" t="s">
        <v>6064</v>
      </c>
      <c r="I794" s="48" t="s">
        <v>6111</v>
      </c>
      <c r="J794" s="48" t="s">
        <v>6115</v>
      </c>
      <c r="K794" s="48" t="s">
        <v>6116</v>
      </c>
      <c r="L794" s="45">
        <v>449</v>
      </c>
      <c r="M794" s="47" t="s">
        <v>5947</v>
      </c>
      <c r="N794" s="60">
        <v>0</v>
      </c>
      <c r="O794" s="58">
        <v>0</v>
      </c>
      <c r="P794" s="58">
        <v>0</v>
      </c>
      <c r="Q794" s="132">
        <v>0</v>
      </c>
      <c r="R794" s="60">
        <v>0</v>
      </c>
      <c r="S794" s="58">
        <v>0</v>
      </c>
      <c r="T794" s="58">
        <v>0</v>
      </c>
      <c r="U794" s="132">
        <v>0</v>
      </c>
      <c r="V794" s="58">
        <v>2</v>
      </c>
      <c r="W794" s="58">
        <v>0</v>
      </c>
      <c r="X794" s="58">
        <v>0</v>
      </c>
      <c r="Y794" s="132">
        <v>0</v>
      </c>
      <c r="Z794" s="61">
        <v>0</v>
      </c>
      <c r="AA794" s="59">
        <v>0</v>
      </c>
      <c r="AB794" s="59">
        <v>0</v>
      </c>
      <c r="AC794" s="132">
        <v>0</v>
      </c>
      <c r="AD794" s="61">
        <v>0</v>
      </c>
      <c r="AE794" s="59">
        <v>0</v>
      </c>
      <c r="AF794" s="59">
        <v>0</v>
      </c>
      <c r="AG794" s="132">
        <v>0</v>
      </c>
      <c r="AH794" s="61">
        <v>0</v>
      </c>
      <c r="AI794" s="132">
        <v>0</v>
      </c>
      <c r="AJ794" s="64">
        <f>IFERROR(VLOOKUP($B794,STOCK!$A:$H,3,0)," ")</f>
        <v>0</v>
      </c>
      <c r="AK794" s="65">
        <f>IFERROR(VLOOKUP($B794,STOCK!$A:$H,4,0)," ")</f>
        <v>0</v>
      </c>
      <c r="AL794" s="65">
        <f>IFERROR(VLOOKUP($B794,STOCK!$A:$H,5,0)," ")</f>
        <v>0</v>
      </c>
      <c r="AM794" s="65">
        <f>IFERROR(VLOOKUP($B794,STOCK!$A:$H,6,0)," ")</f>
        <v>0</v>
      </c>
      <c r="AN794" s="65">
        <f>IFERROR(VLOOKUP($B794,STOCK!$A:$H,7,0)," ")</f>
        <v>0</v>
      </c>
      <c r="AO794" s="65">
        <f>IFERROR(VLOOKUP($B794,STOCK!$A:$H,8,0)," ")</f>
        <v>0</v>
      </c>
      <c r="AP794" s="62" t="str">
        <f t="shared" si="156"/>
        <v>Q</v>
      </c>
      <c r="AQ794" s="50" t="str">
        <f t="shared" si="157"/>
        <v>Q</v>
      </c>
      <c r="AR794" s="50" t="str">
        <f t="shared" si="158"/>
        <v>Q</v>
      </c>
      <c r="AS794" s="50" t="str">
        <f t="shared" si="159"/>
        <v>Q</v>
      </c>
      <c r="AT794" s="50" t="str">
        <f t="shared" si="160"/>
        <v>Q</v>
      </c>
      <c r="AU794" s="63" t="str">
        <f t="shared" si="167"/>
        <v>Q</v>
      </c>
      <c r="AV794" s="67">
        <v>8892.0000400000008</v>
      </c>
      <c r="AW794" s="133">
        <v>8826.3665600000004</v>
      </c>
      <c r="AX794" s="49">
        <v>10500</v>
      </c>
      <c r="AY794" s="51">
        <f t="shared" si="161"/>
        <v>0.18083670184059053</v>
      </c>
      <c r="AZ794" s="51">
        <f t="shared" si="162"/>
        <v>0.15314285333333325</v>
      </c>
      <c r="BA794" s="49">
        <v>10250</v>
      </c>
      <c r="BB794" s="52">
        <v>3</v>
      </c>
      <c r="BC794" s="51">
        <f t="shared" si="163"/>
        <v>0.15272154227295731</v>
      </c>
      <c r="BD794" s="51">
        <f t="shared" si="164"/>
        <v>0.13248780097560967</v>
      </c>
      <c r="BE794" s="49">
        <v>0</v>
      </c>
      <c r="BF794" s="52">
        <v>0</v>
      </c>
      <c r="BG794" s="51">
        <f t="shared" si="165"/>
        <v>-1</v>
      </c>
      <c r="BH794" s="51">
        <f t="shared" si="166"/>
        <v>0</v>
      </c>
      <c r="BI794" s="282">
        <f t="shared" si="168"/>
        <v>0</v>
      </c>
    </row>
    <row r="795" spans="1:61" hidden="1">
      <c r="A795" s="54" t="s">
        <v>150</v>
      </c>
      <c r="B795" s="55" t="s">
        <v>2619</v>
      </c>
      <c r="C795" s="55" t="s">
        <v>2620</v>
      </c>
      <c r="D795" s="44" t="s">
        <v>2621</v>
      </c>
      <c r="E795" s="56">
        <v>1</v>
      </c>
      <c r="F795" s="46" t="s">
        <v>5814</v>
      </c>
      <c r="G795" s="47" t="s">
        <v>5814</v>
      </c>
      <c r="H795" s="47" t="s">
        <v>6064</v>
      </c>
      <c r="I795" s="48" t="s">
        <v>6111</v>
      </c>
      <c r="J795" s="48" t="s">
        <v>6104</v>
      </c>
      <c r="K795" s="48" t="s">
        <v>6116</v>
      </c>
      <c r="L795" s="45">
        <v>449</v>
      </c>
      <c r="M795" s="47" t="s">
        <v>5947</v>
      </c>
      <c r="N795" s="60">
        <v>0</v>
      </c>
      <c r="O795" s="58">
        <v>0</v>
      </c>
      <c r="P795" s="58">
        <v>0</v>
      </c>
      <c r="Q795" s="132">
        <v>0</v>
      </c>
      <c r="R795" s="60">
        <v>0</v>
      </c>
      <c r="S795" s="58">
        <v>0</v>
      </c>
      <c r="T795" s="58">
        <v>0</v>
      </c>
      <c r="U795" s="132">
        <v>0</v>
      </c>
      <c r="V795" s="58">
        <v>0</v>
      </c>
      <c r="W795" s="58">
        <v>0</v>
      </c>
      <c r="X795" s="58">
        <v>0</v>
      </c>
      <c r="Y795" s="132">
        <v>0</v>
      </c>
      <c r="Z795" s="61">
        <v>0</v>
      </c>
      <c r="AA795" s="59">
        <v>0</v>
      </c>
      <c r="AB795" s="59">
        <v>0</v>
      </c>
      <c r="AC795" s="132">
        <v>0</v>
      </c>
      <c r="AD795" s="61">
        <v>0</v>
      </c>
      <c r="AE795" s="59">
        <v>0</v>
      </c>
      <c r="AF795" s="59">
        <v>0</v>
      </c>
      <c r="AG795" s="132">
        <v>0</v>
      </c>
      <c r="AH795" s="61">
        <v>0</v>
      </c>
      <c r="AI795" s="132">
        <v>0</v>
      </c>
      <c r="AJ795" s="64">
        <f>IFERROR(VLOOKUP($B795,STOCK!$A:$H,3,0)," ")</f>
        <v>0</v>
      </c>
      <c r="AK795" s="65">
        <f>IFERROR(VLOOKUP($B795,STOCK!$A:$H,4,0)," ")</f>
        <v>0</v>
      </c>
      <c r="AL795" s="65">
        <f>IFERROR(VLOOKUP($B795,STOCK!$A:$H,5,0)," ")</f>
        <v>0</v>
      </c>
      <c r="AM795" s="65">
        <f>IFERROR(VLOOKUP($B795,STOCK!$A:$H,6,0)," ")</f>
        <v>0</v>
      </c>
      <c r="AN795" s="65">
        <f>IFERROR(VLOOKUP($B795,STOCK!$A:$H,7,0)," ")</f>
        <v>0</v>
      </c>
      <c r="AO795" s="65">
        <f>IFERROR(VLOOKUP($B795,STOCK!$A:$H,8,0)," ")</f>
        <v>0</v>
      </c>
      <c r="AP795" s="62" t="str">
        <f t="shared" si="156"/>
        <v>Q</v>
      </c>
      <c r="AQ795" s="50" t="str">
        <f t="shared" si="157"/>
        <v>Q</v>
      </c>
      <c r="AR795" s="50" t="str">
        <f t="shared" si="158"/>
        <v>Q</v>
      </c>
      <c r="AS795" s="50" t="str">
        <f t="shared" si="159"/>
        <v>Q</v>
      </c>
      <c r="AT795" s="50" t="str">
        <f t="shared" si="160"/>
        <v>Q</v>
      </c>
      <c r="AU795" s="63" t="str">
        <f t="shared" si="167"/>
        <v>Q</v>
      </c>
      <c r="AV795" s="67">
        <v>40000.000039999999</v>
      </c>
      <c r="AW795" s="133">
        <v>39999.999929999998</v>
      </c>
      <c r="AX795" s="49">
        <v>47750</v>
      </c>
      <c r="AY795" s="51">
        <f t="shared" si="161"/>
        <v>0.1937499988062501</v>
      </c>
      <c r="AZ795" s="51">
        <f t="shared" si="162"/>
        <v>0.16230366408376964</v>
      </c>
      <c r="BA795" s="49">
        <v>45900</v>
      </c>
      <c r="BB795" s="52">
        <v>6</v>
      </c>
      <c r="BC795" s="51">
        <f t="shared" si="163"/>
        <v>0.14749999885250009</v>
      </c>
      <c r="BD795" s="51">
        <f t="shared" si="164"/>
        <v>0.12854030413943357</v>
      </c>
      <c r="BE795" s="49">
        <v>0</v>
      </c>
      <c r="BF795" s="52">
        <v>0</v>
      </c>
      <c r="BG795" s="51">
        <f t="shared" si="165"/>
        <v>-1</v>
      </c>
      <c r="BH795" s="51">
        <f t="shared" si="166"/>
        <v>0</v>
      </c>
      <c r="BI795" s="282">
        <f t="shared" si="168"/>
        <v>0</v>
      </c>
    </row>
    <row r="796" spans="1:61" hidden="1">
      <c r="A796" s="54" t="s">
        <v>150</v>
      </c>
      <c r="B796" s="55" t="s">
        <v>2622</v>
      </c>
      <c r="C796" s="55" t="s">
        <v>2623</v>
      </c>
      <c r="D796" s="44" t="s">
        <v>2624</v>
      </c>
      <c r="E796" s="56">
        <v>5</v>
      </c>
      <c r="F796" s="46" t="s">
        <v>5814</v>
      </c>
      <c r="G796" s="47" t="s">
        <v>5814</v>
      </c>
      <c r="H796" s="47" t="s">
        <v>6064</v>
      </c>
      <c r="I796" s="48" t="s">
        <v>6111</v>
      </c>
      <c r="J796" s="48" t="s">
        <v>6104</v>
      </c>
      <c r="K796" s="48" t="s">
        <v>6117</v>
      </c>
      <c r="L796" s="45">
        <v>550</v>
      </c>
      <c r="M796" s="47" t="s">
        <v>6118</v>
      </c>
      <c r="N796" s="60">
        <v>2</v>
      </c>
      <c r="O796" s="58">
        <v>0</v>
      </c>
      <c r="P796" s="58">
        <v>0</v>
      </c>
      <c r="Q796" s="132">
        <v>0</v>
      </c>
      <c r="R796" s="60">
        <v>2</v>
      </c>
      <c r="S796" s="58">
        <v>3</v>
      </c>
      <c r="T796" s="58">
        <v>0</v>
      </c>
      <c r="U796" s="132">
        <v>0</v>
      </c>
      <c r="V796" s="58">
        <v>2</v>
      </c>
      <c r="W796" s="58">
        <v>0</v>
      </c>
      <c r="X796" s="58">
        <v>3</v>
      </c>
      <c r="Y796" s="132">
        <v>2</v>
      </c>
      <c r="Z796" s="61">
        <v>1</v>
      </c>
      <c r="AA796" s="59">
        <v>1</v>
      </c>
      <c r="AB796" s="59">
        <v>0</v>
      </c>
      <c r="AC796" s="132">
        <v>2</v>
      </c>
      <c r="AD796" s="61">
        <v>1</v>
      </c>
      <c r="AE796" s="59">
        <v>2</v>
      </c>
      <c r="AF796" s="59">
        <v>2</v>
      </c>
      <c r="AG796" s="132">
        <v>0</v>
      </c>
      <c r="AH796" s="61">
        <v>0</v>
      </c>
      <c r="AI796" s="132">
        <v>0</v>
      </c>
      <c r="AJ796" s="64">
        <f>IFERROR(VLOOKUP($B796,STOCK!$A:$H,3,0)," ")</f>
        <v>6</v>
      </c>
      <c r="AK796" s="65">
        <f>IFERROR(VLOOKUP($B796,STOCK!$A:$H,4,0)," ")</f>
        <v>1</v>
      </c>
      <c r="AL796" s="65">
        <f>IFERROR(VLOOKUP($B796,STOCK!$A:$H,5,0)," ")</f>
        <v>0</v>
      </c>
      <c r="AM796" s="65">
        <f>IFERROR(VLOOKUP($B796,STOCK!$A:$H,6,0)," ")</f>
        <v>1</v>
      </c>
      <c r="AN796" s="65">
        <f>IFERROR(VLOOKUP($B796,STOCK!$A:$H,7,0)," ")</f>
        <v>0</v>
      </c>
      <c r="AO796" s="65">
        <f>IFERROR(VLOOKUP($B796,STOCK!$A:$H,8,0)," ")</f>
        <v>0</v>
      </c>
      <c r="AP796" s="62" t="str">
        <f t="shared" si="156"/>
        <v>SV</v>
      </c>
      <c r="AQ796" s="50" t="str">
        <f t="shared" si="157"/>
        <v>SV</v>
      </c>
      <c r="AR796" s="50" t="str">
        <f t="shared" si="158"/>
        <v>Q</v>
      </c>
      <c r="AS796" s="50">
        <f t="shared" si="159"/>
        <v>15</v>
      </c>
      <c r="AT796" s="50" t="str">
        <f t="shared" si="160"/>
        <v>Q</v>
      </c>
      <c r="AU796" s="63" t="str">
        <f t="shared" si="167"/>
        <v>Q</v>
      </c>
      <c r="AV796" s="67">
        <v>93000.000060000006</v>
      </c>
      <c r="AW796" s="133">
        <v>92999.999729999996</v>
      </c>
      <c r="AX796" s="49">
        <v>109900</v>
      </c>
      <c r="AY796" s="51">
        <f t="shared" si="161"/>
        <v>0.18172042934512644</v>
      </c>
      <c r="AZ796" s="51">
        <f t="shared" si="162"/>
        <v>0.15377615959963598</v>
      </c>
      <c r="BA796" s="49">
        <v>0</v>
      </c>
      <c r="BB796" s="52">
        <v>0</v>
      </c>
      <c r="BC796" s="51">
        <f t="shared" si="163"/>
        <v>-1</v>
      </c>
      <c r="BD796" s="51">
        <f t="shared" si="164"/>
        <v>0</v>
      </c>
      <c r="BE796" s="49">
        <v>0</v>
      </c>
      <c r="BF796" s="52">
        <v>0</v>
      </c>
      <c r="BG796" s="51">
        <f t="shared" si="165"/>
        <v>-1</v>
      </c>
      <c r="BH796" s="51">
        <f t="shared" si="166"/>
        <v>0</v>
      </c>
      <c r="BI796" s="282">
        <f t="shared" si="168"/>
        <v>4</v>
      </c>
    </row>
    <row r="797" spans="1:61" hidden="1">
      <c r="A797" s="54" t="s">
        <v>150</v>
      </c>
      <c r="B797" s="55" t="s">
        <v>2625</v>
      </c>
      <c r="C797" s="55" t="s">
        <v>2626</v>
      </c>
      <c r="D797" s="44" t="s">
        <v>2627</v>
      </c>
      <c r="E797" s="56">
        <v>1</v>
      </c>
      <c r="F797" s="46" t="s">
        <v>5814</v>
      </c>
      <c r="G797" s="47" t="s">
        <v>5814</v>
      </c>
      <c r="H797" s="47" t="s">
        <v>6064</v>
      </c>
      <c r="I797" s="48" t="s">
        <v>6111</v>
      </c>
      <c r="J797" s="48" t="s">
        <v>6104</v>
      </c>
      <c r="K797" s="48" t="s">
        <v>6119</v>
      </c>
      <c r="L797" s="45">
        <v>428</v>
      </c>
      <c r="M797" s="47" t="s">
        <v>5850</v>
      </c>
      <c r="N797" s="60">
        <v>2</v>
      </c>
      <c r="O797" s="58">
        <v>0</v>
      </c>
      <c r="P797" s="58">
        <v>4</v>
      </c>
      <c r="Q797" s="132">
        <v>5</v>
      </c>
      <c r="R797" s="60">
        <v>0</v>
      </c>
      <c r="S797" s="58">
        <v>1</v>
      </c>
      <c r="T797" s="58">
        <v>0</v>
      </c>
      <c r="U797" s="132">
        <v>1</v>
      </c>
      <c r="V797" s="58">
        <v>0</v>
      </c>
      <c r="W797" s="58">
        <v>1</v>
      </c>
      <c r="X797" s="58">
        <v>2</v>
      </c>
      <c r="Y797" s="132">
        <v>4</v>
      </c>
      <c r="Z797" s="61">
        <v>0</v>
      </c>
      <c r="AA797" s="59">
        <v>3</v>
      </c>
      <c r="AB797" s="59">
        <v>2</v>
      </c>
      <c r="AC797" s="132">
        <v>3</v>
      </c>
      <c r="AD797" s="61">
        <v>0</v>
      </c>
      <c r="AE797" s="59">
        <v>0</v>
      </c>
      <c r="AF797" s="59">
        <v>6</v>
      </c>
      <c r="AG797" s="132">
        <v>7</v>
      </c>
      <c r="AH797" s="61">
        <v>0</v>
      </c>
      <c r="AI797" s="132">
        <v>0</v>
      </c>
      <c r="AJ797" s="64">
        <f>IFERROR(VLOOKUP($B797,STOCK!$A:$H,3,0)," ")</f>
        <v>3</v>
      </c>
      <c r="AK797" s="65">
        <f>IFERROR(VLOOKUP($B797,STOCK!$A:$H,4,0)," ")</f>
        <v>5</v>
      </c>
      <c r="AL797" s="65">
        <f>IFERROR(VLOOKUP($B797,STOCK!$A:$H,5,0)," ")</f>
        <v>4</v>
      </c>
      <c r="AM797" s="65">
        <f>IFERROR(VLOOKUP($B797,STOCK!$A:$H,6,0)," ")</f>
        <v>3</v>
      </c>
      <c r="AN797" s="65">
        <f>IFERROR(VLOOKUP($B797,STOCK!$A:$H,7,0)," ")</f>
        <v>6</v>
      </c>
      <c r="AO797" s="65">
        <f>IFERROR(VLOOKUP($B797,STOCK!$A:$H,8,0)," ")</f>
        <v>3</v>
      </c>
      <c r="AP797" s="62">
        <f t="shared" si="156"/>
        <v>18</v>
      </c>
      <c r="AQ797" s="50">
        <f t="shared" si="157"/>
        <v>150</v>
      </c>
      <c r="AR797" s="50">
        <f t="shared" si="158"/>
        <v>30</v>
      </c>
      <c r="AS797" s="50">
        <f t="shared" si="159"/>
        <v>30</v>
      </c>
      <c r="AT797" s="50">
        <f t="shared" si="160"/>
        <v>25.714285714285712</v>
      </c>
      <c r="AU797" s="63" t="str">
        <f t="shared" si="167"/>
        <v>SV</v>
      </c>
      <c r="AV797" s="67">
        <v>55000</v>
      </c>
      <c r="AW797" s="133">
        <v>54704.137730000002</v>
      </c>
      <c r="AX797" s="49">
        <v>64900</v>
      </c>
      <c r="AY797" s="51">
        <f t="shared" si="161"/>
        <v>0.17999999999999994</v>
      </c>
      <c r="AZ797" s="51">
        <f t="shared" si="162"/>
        <v>0.15254237288135594</v>
      </c>
      <c r="BA797" s="49">
        <v>62900</v>
      </c>
      <c r="BB797" s="52">
        <v>3</v>
      </c>
      <c r="BC797" s="51">
        <f t="shared" si="163"/>
        <v>0.14363636363636356</v>
      </c>
      <c r="BD797" s="51">
        <f t="shared" si="164"/>
        <v>0.12559618441971382</v>
      </c>
      <c r="BE797" s="49">
        <v>0</v>
      </c>
      <c r="BF797" s="52">
        <v>0</v>
      </c>
      <c r="BG797" s="51">
        <f t="shared" si="165"/>
        <v>-1</v>
      </c>
      <c r="BH797" s="51">
        <f t="shared" si="166"/>
        <v>0</v>
      </c>
      <c r="BI797" s="282">
        <f t="shared" si="168"/>
        <v>20</v>
      </c>
    </row>
    <row r="798" spans="1:61" hidden="1">
      <c r="A798" s="54" t="s">
        <v>149</v>
      </c>
      <c r="B798" s="55" t="s">
        <v>2628</v>
      </c>
      <c r="C798" s="55" t="s">
        <v>2629</v>
      </c>
      <c r="D798" s="44" t="s">
        <v>2630</v>
      </c>
      <c r="E798" s="56">
        <v>4</v>
      </c>
      <c r="F798" s="46" t="s">
        <v>5814</v>
      </c>
      <c r="G798" s="47" t="s">
        <v>5814</v>
      </c>
      <c r="H798" s="47" t="s">
        <v>6064</v>
      </c>
      <c r="I798" s="48" t="s">
        <v>6111</v>
      </c>
      <c r="J798" s="48" t="s">
        <v>6104</v>
      </c>
      <c r="K798" s="48" t="s">
        <v>6120</v>
      </c>
      <c r="L798" s="45">
        <v>725</v>
      </c>
      <c r="M798" s="47" t="s">
        <v>6121</v>
      </c>
      <c r="N798" s="60">
        <v>2</v>
      </c>
      <c r="O798" s="58">
        <v>0</v>
      </c>
      <c r="P798" s="58">
        <v>0</v>
      </c>
      <c r="Q798" s="132">
        <v>0</v>
      </c>
      <c r="R798" s="60">
        <v>1</v>
      </c>
      <c r="S798" s="58">
        <v>0</v>
      </c>
      <c r="T798" s="58">
        <v>0</v>
      </c>
      <c r="U798" s="132">
        <v>0</v>
      </c>
      <c r="V798" s="58">
        <v>0</v>
      </c>
      <c r="W798" s="58">
        <v>0</v>
      </c>
      <c r="X798" s="58">
        <v>0</v>
      </c>
      <c r="Y798" s="132">
        <v>0</v>
      </c>
      <c r="Z798" s="61">
        <v>0</v>
      </c>
      <c r="AA798" s="59">
        <v>0</v>
      </c>
      <c r="AB798" s="59">
        <v>0</v>
      </c>
      <c r="AC798" s="132">
        <v>0</v>
      </c>
      <c r="AD798" s="61">
        <v>0</v>
      </c>
      <c r="AE798" s="59">
        <v>0</v>
      </c>
      <c r="AF798" s="59">
        <v>0</v>
      </c>
      <c r="AG798" s="132">
        <v>0</v>
      </c>
      <c r="AH798" s="61">
        <v>0</v>
      </c>
      <c r="AI798" s="132">
        <v>0</v>
      </c>
      <c r="AJ798" s="64">
        <f>IFERROR(VLOOKUP($B798,STOCK!$A:$H,3,0)," ")</f>
        <v>2</v>
      </c>
      <c r="AK798" s="65">
        <f>IFERROR(VLOOKUP($B798,STOCK!$A:$H,4,0)," ")</f>
        <v>3</v>
      </c>
      <c r="AL798" s="65">
        <f>IFERROR(VLOOKUP($B798,STOCK!$A:$H,5,0)," ")</f>
        <v>4</v>
      </c>
      <c r="AM798" s="65">
        <f>IFERROR(VLOOKUP($B798,STOCK!$A:$H,6,0)," ")</f>
        <v>1</v>
      </c>
      <c r="AN798" s="65">
        <f>IFERROR(VLOOKUP($B798,STOCK!$A:$H,7,0)," ")</f>
        <v>0</v>
      </c>
      <c r="AO798" s="65">
        <f>IFERROR(VLOOKUP($B798,STOCK!$A:$H,8,0)," ")</f>
        <v>0</v>
      </c>
      <c r="AP798" s="62" t="str">
        <f t="shared" si="156"/>
        <v>SV</v>
      </c>
      <c r="AQ798" s="50" t="str">
        <f t="shared" si="157"/>
        <v>SV</v>
      </c>
      <c r="AR798" s="50" t="str">
        <f t="shared" si="158"/>
        <v>SV</v>
      </c>
      <c r="AS798" s="50" t="str">
        <f t="shared" si="159"/>
        <v>SV</v>
      </c>
      <c r="AT798" s="50" t="str">
        <f t="shared" si="160"/>
        <v>Q</v>
      </c>
      <c r="AU798" s="63" t="str">
        <f t="shared" si="167"/>
        <v>Q</v>
      </c>
      <c r="AV798" s="67">
        <v>190000.00000299999</v>
      </c>
      <c r="AW798" s="133">
        <v>189718.24014000001</v>
      </c>
      <c r="AX798" s="49">
        <v>219900</v>
      </c>
      <c r="AY798" s="51">
        <f t="shared" si="161"/>
        <v>0.15736842103435733</v>
      </c>
      <c r="AZ798" s="51">
        <f t="shared" si="162"/>
        <v>0.13597089584811281</v>
      </c>
      <c r="BA798" s="49">
        <v>209900</v>
      </c>
      <c r="BB798" s="52">
        <v>3</v>
      </c>
      <c r="BC798" s="51">
        <f t="shared" si="163"/>
        <v>0.10473684208782008</v>
      </c>
      <c r="BD798" s="51">
        <f t="shared" si="164"/>
        <v>9.4807050962363054E-2</v>
      </c>
      <c r="BE798" s="49">
        <v>0</v>
      </c>
      <c r="BF798" s="52">
        <v>0</v>
      </c>
      <c r="BG798" s="51">
        <f t="shared" si="165"/>
        <v>-1</v>
      </c>
      <c r="BH798" s="51">
        <f t="shared" si="166"/>
        <v>0</v>
      </c>
      <c r="BI798" s="282">
        <f t="shared" si="168"/>
        <v>0</v>
      </c>
    </row>
    <row r="799" spans="1:61" hidden="1">
      <c r="A799" s="54" t="s">
        <v>149</v>
      </c>
      <c r="B799" s="55" t="s">
        <v>2631</v>
      </c>
      <c r="C799" s="55" t="s">
        <v>2632</v>
      </c>
      <c r="D799" s="44" t="s">
        <v>2633</v>
      </c>
      <c r="E799" s="56">
        <v>1</v>
      </c>
      <c r="F799" s="46" t="s">
        <v>5814</v>
      </c>
      <c r="G799" s="47" t="s">
        <v>5814</v>
      </c>
      <c r="H799" s="47" t="s">
        <v>6064</v>
      </c>
      <c r="I799" s="48" t="s">
        <v>6111</v>
      </c>
      <c r="J799" s="48" t="s">
        <v>6104</v>
      </c>
      <c r="K799" s="48" t="s">
        <v>6120</v>
      </c>
      <c r="L799" s="45">
        <v>725</v>
      </c>
      <c r="M799" s="47" t="s">
        <v>6121</v>
      </c>
      <c r="N799" s="60">
        <v>0</v>
      </c>
      <c r="O799" s="58">
        <v>0</v>
      </c>
      <c r="P799" s="58">
        <v>0</v>
      </c>
      <c r="Q799" s="132">
        <v>0</v>
      </c>
      <c r="R799" s="60">
        <v>0</v>
      </c>
      <c r="S799" s="58">
        <v>0</v>
      </c>
      <c r="T799" s="58">
        <v>0</v>
      </c>
      <c r="U799" s="132">
        <v>0</v>
      </c>
      <c r="V799" s="58">
        <v>0</v>
      </c>
      <c r="W799" s="58">
        <v>0</v>
      </c>
      <c r="X799" s="58">
        <v>0</v>
      </c>
      <c r="Y799" s="132">
        <v>0</v>
      </c>
      <c r="Z799" s="61">
        <v>1</v>
      </c>
      <c r="AA799" s="59">
        <v>0</v>
      </c>
      <c r="AB799" s="59">
        <v>0</v>
      </c>
      <c r="AC799" s="132">
        <v>0</v>
      </c>
      <c r="AD799" s="61">
        <v>0</v>
      </c>
      <c r="AE799" s="59">
        <v>0</v>
      </c>
      <c r="AF799" s="59">
        <v>0</v>
      </c>
      <c r="AG799" s="132">
        <v>0</v>
      </c>
      <c r="AH799" s="61">
        <v>0</v>
      </c>
      <c r="AI799" s="132">
        <v>0</v>
      </c>
      <c r="AJ799" s="64">
        <f>IFERROR(VLOOKUP($B799,STOCK!$A:$H,3,0)," ")</f>
        <v>0</v>
      </c>
      <c r="AK799" s="65">
        <f>IFERROR(VLOOKUP($B799,STOCK!$A:$H,4,0)," ")</f>
        <v>2</v>
      </c>
      <c r="AL799" s="65">
        <f>IFERROR(VLOOKUP($B799,STOCK!$A:$H,5,0)," ")</f>
        <v>7</v>
      </c>
      <c r="AM799" s="65">
        <f>IFERROR(VLOOKUP($B799,STOCK!$A:$H,6,0)," ")</f>
        <v>0</v>
      </c>
      <c r="AN799" s="65">
        <f>IFERROR(VLOOKUP($B799,STOCK!$A:$H,7,0)," ")</f>
        <v>0</v>
      </c>
      <c r="AO799" s="65">
        <f>IFERROR(VLOOKUP($B799,STOCK!$A:$H,8,0)," ")</f>
        <v>0</v>
      </c>
      <c r="AP799" s="62" t="str">
        <f t="shared" si="156"/>
        <v>Q</v>
      </c>
      <c r="AQ799" s="50" t="str">
        <f t="shared" si="157"/>
        <v>SV</v>
      </c>
      <c r="AR799" s="50" t="str">
        <f t="shared" si="158"/>
        <v>SV</v>
      </c>
      <c r="AS799" s="50" t="str">
        <f t="shared" si="159"/>
        <v>Q</v>
      </c>
      <c r="AT799" s="50" t="str">
        <f t="shared" si="160"/>
        <v>Q</v>
      </c>
      <c r="AU799" s="63" t="str">
        <f t="shared" si="167"/>
        <v>Q</v>
      </c>
      <c r="AV799" s="67">
        <v>170000.00000500001</v>
      </c>
      <c r="AW799" s="133">
        <v>169509.61533</v>
      </c>
      <c r="AX799" s="49">
        <v>199900</v>
      </c>
      <c r="AY799" s="51">
        <f t="shared" si="161"/>
        <v>0.1758823529065916</v>
      </c>
      <c r="AZ799" s="51">
        <f t="shared" si="162"/>
        <v>0.14957478736868429</v>
      </c>
      <c r="BA799" s="49">
        <v>189900</v>
      </c>
      <c r="BB799" s="52">
        <v>3</v>
      </c>
      <c r="BC799" s="51">
        <f t="shared" si="163"/>
        <v>0.11705882349655705</v>
      </c>
      <c r="BD799" s="51">
        <f t="shared" si="164"/>
        <v>0.10479199576092675</v>
      </c>
      <c r="BE799" s="49">
        <v>0</v>
      </c>
      <c r="BF799" s="52">
        <v>0</v>
      </c>
      <c r="BG799" s="51">
        <f t="shared" si="165"/>
        <v>-1</v>
      </c>
      <c r="BH799" s="51">
        <f t="shared" si="166"/>
        <v>0</v>
      </c>
      <c r="BI799" s="282">
        <f t="shared" si="168"/>
        <v>0</v>
      </c>
    </row>
    <row r="800" spans="1:61" hidden="1">
      <c r="A800" s="54" t="s">
        <v>149</v>
      </c>
      <c r="B800" s="55" t="s">
        <v>2634</v>
      </c>
      <c r="C800" s="55" t="s">
        <v>2635</v>
      </c>
      <c r="D800" s="44" t="s">
        <v>2636</v>
      </c>
      <c r="E800" s="56">
        <v>1</v>
      </c>
      <c r="F800" s="46" t="s">
        <v>5814</v>
      </c>
      <c r="G800" s="47" t="s">
        <v>5814</v>
      </c>
      <c r="H800" s="47" t="s">
        <v>6064</v>
      </c>
      <c r="I800" s="48" t="s">
        <v>6111</v>
      </c>
      <c r="J800" s="48" t="s">
        <v>6122</v>
      </c>
      <c r="K800" s="48" t="s">
        <v>6123</v>
      </c>
      <c r="L800" s="45">
        <v>79</v>
      </c>
      <c r="M800" s="47" t="s">
        <v>6090</v>
      </c>
      <c r="N800" s="60">
        <v>1</v>
      </c>
      <c r="O800" s="58">
        <v>0</v>
      </c>
      <c r="P800" s="58">
        <v>0</v>
      </c>
      <c r="Q800" s="132">
        <v>0</v>
      </c>
      <c r="R800" s="60">
        <v>0</v>
      </c>
      <c r="S800" s="58">
        <v>0</v>
      </c>
      <c r="T800" s="58">
        <v>0</v>
      </c>
      <c r="U800" s="132">
        <v>0</v>
      </c>
      <c r="V800" s="58">
        <v>0</v>
      </c>
      <c r="W800" s="58">
        <v>0</v>
      </c>
      <c r="X800" s="58">
        <v>0</v>
      </c>
      <c r="Y800" s="132">
        <v>0</v>
      </c>
      <c r="Z800" s="61">
        <v>0</v>
      </c>
      <c r="AA800" s="59">
        <v>0</v>
      </c>
      <c r="AB800" s="59">
        <v>0</v>
      </c>
      <c r="AC800" s="132">
        <v>0</v>
      </c>
      <c r="AD800" s="61">
        <v>0</v>
      </c>
      <c r="AE800" s="59">
        <v>0</v>
      </c>
      <c r="AF800" s="59">
        <v>0</v>
      </c>
      <c r="AG800" s="132">
        <v>0</v>
      </c>
      <c r="AH800" s="61">
        <v>0</v>
      </c>
      <c r="AI800" s="132">
        <v>0</v>
      </c>
      <c r="AJ800" s="64">
        <f>IFERROR(VLOOKUP($B800,STOCK!$A:$H,3,0)," ")</f>
        <v>7</v>
      </c>
      <c r="AK800" s="65">
        <f>IFERROR(VLOOKUP($B800,STOCK!$A:$H,4,0)," ")</f>
        <v>0</v>
      </c>
      <c r="AL800" s="65">
        <f>IFERROR(VLOOKUP($B800,STOCK!$A:$H,5,0)," ")</f>
        <v>0</v>
      </c>
      <c r="AM800" s="65">
        <f>IFERROR(VLOOKUP($B800,STOCK!$A:$H,6,0)," ")</f>
        <v>0</v>
      </c>
      <c r="AN800" s="65">
        <f>IFERROR(VLOOKUP($B800,STOCK!$A:$H,7,0)," ")</f>
        <v>0</v>
      </c>
      <c r="AO800" s="65">
        <f>IFERROR(VLOOKUP($B800,STOCK!$A:$H,8,0)," ")</f>
        <v>0</v>
      </c>
      <c r="AP800" s="62" t="str">
        <f t="shared" si="156"/>
        <v>SV</v>
      </c>
      <c r="AQ800" s="50" t="str">
        <f t="shared" si="157"/>
        <v>Q</v>
      </c>
      <c r="AR800" s="50" t="str">
        <f t="shared" si="158"/>
        <v>Q</v>
      </c>
      <c r="AS800" s="50" t="str">
        <f t="shared" si="159"/>
        <v>Q</v>
      </c>
      <c r="AT800" s="50" t="str">
        <f t="shared" si="160"/>
        <v>Q</v>
      </c>
      <c r="AU800" s="63" t="str">
        <f t="shared" si="167"/>
        <v>Q</v>
      </c>
      <c r="AV800" s="67">
        <v>13550.000002000001</v>
      </c>
      <c r="AW800" s="133">
        <v>13611.47392</v>
      </c>
      <c r="AX800" s="49">
        <v>14900</v>
      </c>
      <c r="AY800" s="51">
        <f t="shared" si="161"/>
        <v>9.9630996147655804E-2</v>
      </c>
      <c r="AZ800" s="51">
        <f t="shared" si="162"/>
        <v>9.0604026711409352E-2</v>
      </c>
      <c r="BA800" s="49">
        <v>14500</v>
      </c>
      <c r="BB800" s="52">
        <v>3</v>
      </c>
      <c r="BC800" s="51">
        <f t="shared" si="163"/>
        <v>7.0110700949061133E-2</v>
      </c>
      <c r="BD800" s="51">
        <f t="shared" si="164"/>
        <v>6.5517241241379268E-2</v>
      </c>
      <c r="BE800" s="49">
        <v>0</v>
      </c>
      <c r="BF800" s="52">
        <v>0</v>
      </c>
      <c r="BG800" s="51">
        <f t="shared" si="165"/>
        <v>-1</v>
      </c>
      <c r="BH800" s="51">
        <f t="shared" si="166"/>
        <v>0</v>
      </c>
      <c r="BI800" s="282">
        <f t="shared" si="168"/>
        <v>0</v>
      </c>
    </row>
    <row r="801" spans="1:61" hidden="1">
      <c r="A801" s="54" t="s">
        <v>150</v>
      </c>
      <c r="B801" s="55" t="s">
        <v>2637</v>
      </c>
      <c r="C801" s="55" t="s">
        <v>2638</v>
      </c>
      <c r="D801" s="44" t="s">
        <v>2639</v>
      </c>
      <c r="E801" s="56">
        <v>24</v>
      </c>
      <c r="F801" s="46" t="s">
        <v>5814</v>
      </c>
      <c r="G801" s="47" t="s">
        <v>5814</v>
      </c>
      <c r="H801" s="47" t="s">
        <v>6064</v>
      </c>
      <c r="I801" s="48" t="s">
        <v>6111</v>
      </c>
      <c r="J801" s="48" t="s">
        <v>6122</v>
      </c>
      <c r="K801" s="48" t="s">
        <v>6124</v>
      </c>
      <c r="L801" s="45">
        <v>473</v>
      </c>
      <c r="M801" s="47" t="s">
        <v>6125</v>
      </c>
      <c r="N801" s="60">
        <v>0</v>
      </c>
      <c r="O801" s="58">
        <v>0</v>
      </c>
      <c r="P801" s="58">
        <v>0</v>
      </c>
      <c r="Q801" s="132">
        <v>0</v>
      </c>
      <c r="R801" s="60">
        <v>0</v>
      </c>
      <c r="S801" s="58">
        <v>0</v>
      </c>
      <c r="T801" s="58">
        <v>0</v>
      </c>
      <c r="U801" s="132">
        <v>0</v>
      </c>
      <c r="V801" s="58">
        <v>0</v>
      </c>
      <c r="W801" s="58">
        <v>0</v>
      </c>
      <c r="X801" s="58">
        <v>0</v>
      </c>
      <c r="Y801" s="132">
        <v>0</v>
      </c>
      <c r="Z801" s="61">
        <v>0</v>
      </c>
      <c r="AA801" s="59">
        <v>0</v>
      </c>
      <c r="AB801" s="59">
        <v>0</v>
      </c>
      <c r="AC801" s="132">
        <v>0</v>
      </c>
      <c r="AD801" s="61">
        <v>0</v>
      </c>
      <c r="AE801" s="59">
        <v>0</v>
      </c>
      <c r="AF801" s="59">
        <v>0</v>
      </c>
      <c r="AG801" s="132">
        <v>0</v>
      </c>
      <c r="AH801" s="61">
        <v>0</v>
      </c>
      <c r="AI801" s="132">
        <v>0</v>
      </c>
      <c r="AJ801" s="64">
        <f>IFERROR(VLOOKUP($B801,STOCK!$A:$H,3,0)," ")</f>
        <v>0</v>
      </c>
      <c r="AK801" s="65">
        <f>IFERROR(VLOOKUP($B801,STOCK!$A:$H,4,0)," ")</f>
        <v>0</v>
      </c>
      <c r="AL801" s="65">
        <f>IFERROR(VLOOKUP($B801,STOCK!$A:$H,5,0)," ")</f>
        <v>0</v>
      </c>
      <c r="AM801" s="65">
        <f>IFERROR(VLOOKUP($B801,STOCK!$A:$H,6,0)," ")</f>
        <v>0</v>
      </c>
      <c r="AN801" s="65">
        <f>IFERROR(VLOOKUP($B801,STOCK!$A:$H,7,0)," ")</f>
        <v>0</v>
      </c>
      <c r="AO801" s="65">
        <f>IFERROR(VLOOKUP($B801,STOCK!$A:$H,8,0)," ")</f>
        <v>0</v>
      </c>
      <c r="AP801" s="62" t="str">
        <f t="shared" si="156"/>
        <v>Q</v>
      </c>
      <c r="AQ801" s="50" t="str">
        <f t="shared" si="157"/>
        <v>Q</v>
      </c>
      <c r="AR801" s="50" t="str">
        <f t="shared" si="158"/>
        <v>Q</v>
      </c>
      <c r="AS801" s="50" t="str">
        <f t="shared" si="159"/>
        <v>Q</v>
      </c>
      <c r="AT801" s="50" t="str">
        <f t="shared" si="160"/>
        <v>Q</v>
      </c>
      <c r="AU801" s="63" t="str">
        <f t="shared" si="167"/>
        <v>Q</v>
      </c>
      <c r="AV801" s="67">
        <v>7400.0000030000001</v>
      </c>
      <c r="AW801" s="133">
        <v>7400.0000030000001</v>
      </c>
      <c r="AX801" s="49">
        <v>8500</v>
      </c>
      <c r="AY801" s="51">
        <f t="shared" si="161"/>
        <v>0.14864864818298029</v>
      </c>
      <c r="AZ801" s="51">
        <f t="shared" si="162"/>
        <v>0.12941176435294116</v>
      </c>
      <c r="BA801" s="49">
        <v>8250</v>
      </c>
      <c r="BB801" s="52">
        <v>6</v>
      </c>
      <c r="BC801" s="51">
        <f t="shared" si="163"/>
        <v>0.11486486441289268</v>
      </c>
      <c r="BD801" s="51">
        <f t="shared" si="164"/>
        <v>0.10303030266666666</v>
      </c>
      <c r="BE801" s="49">
        <v>0</v>
      </c>
      <c r="BF801" s="52">
        <v>0</v>
      </c>
      <c r="BG801" s="51">
        <f t="shared" si="165"/>
        <v>-1</v>
      </c>
      <c r="BH801" s="51">
        <f t="shared" si="166"/>
        <v>0</v>
      </c>
      <c r="BI801" s="282">
        <f t="shared" si="168"/>
        <v>0</v>
      </c>
    </row>
    <row r="802" spans="1:61" hidden="1">
      <c r="A802" s="54" t="s">
        <v>150</v>
      </c>
      <c r="B802" s="55" t="s">
        <v>2640</v>
      </c>
      <c r="C802" s="55" t="s">
        <v>2641</v>
      </c>
      <c r="D802" s="44" t="s">
        <v>2642</v>
      </c>
      <c r="E802" s="56">
        <v>24</v>
      </c>
      <c r="F802" s="46" t="s">
        <v>5814</v>
      </c>
      <c r="G802" s="47" t="s">
        <v>5814</v>
      </c>
      <c r="H802" s="47" t="s">
        <v>6064</v>
      </c>
      <c r="I802" s="48" t="s">
        <v>6111</v>
      </c>
      <c r="J802" s="48" t="s">
        <v>6122</v>
      </c>
      <c r="K802" s="48" t="s">
        <v>6124</v>
      </c>
      <c r="L802" s="45">
        <v>473</v>
      </c>
      <c r="M802" s="47" t="s">
        <v>6125</v>
      </c>
      <c r="N802" s="60">
        <v>0</v>
      </c>
      <c r="O802" s="58">
        <v>0</v>
      </c>
      <c r="P802" s="58">
        <v>15</v>
      </c>
      <c r="Q802" s="132">
        <v>2</v>
      </c>
      <c r="R802" s="60">
        <v>0</v>
      </c>
      <c r="S802" s="58">
        <v>2</v>
      </c>
      <c r="T802" s="58">
        <v>44</v>
      </c>
      <c r="U802" s="132">
        <v>24</v>
      </c>
      <c r="V802" s="58">
        <v>0</v>
      </c>
      <c r="W802" s="58">
        <v>7</v>
      </c>
      <c r="X802" s="58">
        <v>17</v>
      </c>
      <c r="Y802" s="132">
        <v>24</v>
      </c>
      <c r="Z802" s="61">
        <v>0</v>
      </c>
      <c r="AA802" s="59">
        <v>24</v>
      </c>
      <c r="AB802" s="59">
        <v>0</v>
      </c>
      <c r="AC802" s="132">
        <v>0</v>
      </c>
      <c r="AD802" s="61">
        <v>0</v>
      </c>
      <c r="AE802" s="59">
        <v>7</v>
      </c>
      <c r="AF802" s="59">
        <v>17</v>
      </c>
      <c r="AG802" s="132">
        <v>30</v>
      </c>
      <c r="AH802" s="61">
        <v>1</v>
      </c>
      <c r="AI802" s="132">
        <v>7</v>
      </c>
      <c r="AJ802" s="64">
        <f>IFERROR(VLOOKUP($B802,STOCK!$A:$H,3,0)," ")</f>
        <v>33</v>
      </c>
      <c r="AK802" s="65">
        <f>IFERROR(VLOOKUP($B802,STOCK!$A:$H,4,0)," ")</f>
        <v>69</v>
      </c>
      <c r="AL802" s="65">
        <f>IFERROR(VLOOKUP($B802,STOCK!$A:$H,5,0)," ")</f>
        <v>41</v>
      </c>
      <c r="AM802" s="65">
        <f>IFERROR(VLOOKUP($B802,STOCK!$A:$H,6,0)," ")</f>
        <v>48</v>
      </c>
      <c r="AN802" s="65">
        <f>IFERROR(VLOOKUP($B802,STOCK!$A:$H,7,0)," ")</f>
        <v>29</v>
      </c>
      <c r="AO802" s="65">
        <f>IFERROR(VLOOKUP($B802,STOCK!$A:$H,8,0)," ")</f>
        <v>17</v>
      </c>
      <c r="AP802" s="62">
        <f t="shared" si="156"/>
        <v>495</v>
      </c>
      <c r="AQ802" s="50">
        <f t="shared" si="157"/>
        <v>86.25</v>
      </c>
      <c r="AR802" s="50">
        <f t="shared" si="158"/>
        <v>51.25</v>
      </c>
      <c r="AS802" s="50" t="str">
        <f t="shared" si="159"/>
        <v>SV</v>
      </c>
      <c r="AT802" s="50">
        <f t="shared" si="160"/>
        <v>29</v>
      </c>
      <c r="AU802" s="63">
        <f t="shared" si="167"/>
        <v>72.857142857142847</v>
      </c>
      <c r="AV802" s="67">
        <v>6499.9999900000003</v>
      </c>
      <c r="AW802" s="133">
        <v>6499.9998800000003</v>
      </c>
      <c r="AX802" s="49">
        <v>7500</v>
      </c>
      <c r="AY802" s="51">
        <f t="shared" si="161"/>
        <v>0.15384615562130177</v>
      </c>
      <c r="AZ802" s="51">
        <f t="shared" si="162"/>
        <v>0.13333333466666664</v>
      </c>
      <c r="BA802" s="49">
        <v>7250</v>
      </c>
      <c r="BB802" s="52">
        <v>6</v>
      </c>
      <c r="BC802" s="51">
        <f t="shared" si="163"/>
        <v>0.11538461710059167</v>
      </c>
      <c r="BD802" s="51">
        <f t="shared" si="164"/>
        <v>0.10344827724137927</v>
      </c>
      <c r="BE802" s="49">
        <v>0</v>
      </c>
      <c r="BF802" s="52">
        <v>0</v>
      </c>
      <c r="BG802" s="51">
        <f t="shared" si="165"/>
        <v>-1</v>
      </c>
      <c r="BH802" s="51">
        <f t="shared" si="166"/>
        <v>0</v>
      </c>
      <c r="BI802" s="282">
        <f t="shared" si="168"/>
        <v>87</v>
      </c>
    </row>
    <row r="803" spans="1:61" hidden="1">
      <c r="A803" s="54" t="s">
        <v>151</v>
      </c>
      <c r="B803" s="55" t="s">
        <v>2643</v>
      </c>
      <c r="C803" s="55" t="s">
        <v>2644</v>
      </c>
      <c r="D803" s="44" t="s">
        <v>2645</v>
      </c>
      <c r="E803" s="56">
        <v>12</v>
      </c>
      <c r="F803" s="46" t="s">
        <v>5814</v>
      </c>
      <c r="G803" s="47" t="s">
        <v>5814</v>
      </c>
      <c r="H803" s="47" t="s">
        <v>6064</v>
      </c>
      <c r="I803" s="48" t="s">
        <v>6111</v>
      </c>
      <c r="J803" s="48" t="s">
        <v>6122</v>
      </c>
      <c r="K803" s="48" t="s">
        <v>6126</v>
      </c>
      <c r="L803" s="45">
        <v>117</v>
      </c>
      <c r="M803" s="47" t="s">
        <v>5898</v>
      </c>
      <c r="N803" s="60">
        <v>0</v>
      </c>
      <c r="O803" s="58">
        <v>0</v>
      </c>
      <c r="P803" s="58">
        <v>0</v>
      </c>
      <c r="Q803" s="132">
        <v>0</v>
      </c>
      <c r="R803" s="60">
        <v>0</v>
      </c>
      <c r="S803" s="58">
        <v>0</v>
      </c>
      <c r="T803" s="58">
        <v>0</v>
      </c>
      <c r="U803" s="132">
        <v>0</v>
      </c>
      <c r="V803" s="58">
        <v>0</v>
      </c>
      <c r="W803" s="58">
        <v>0</v>
      </c>
      <c r="X803" s="58">
        <v>0</v>
      </c>
      <c r="Y803" s="132">
        <v>0</v>
      </c>
      <c r="Z803" s="61">
        <v>0</v>
      </c>
      <c r="AA803" s="59">
        <v>0</v>
      </c>
      <c r="AB803" s="59">
        <v>0</v>
      </c>
      <c r="AC803" s="132">
        <v>0</v>
      </c>
      <c r="AD803" s="61">
        <v>0</v>
      </c>
      <c r="AE803" s="59">
        <v>0</v>
      </c>
      <c r="AF803" s="59">
        <v>0</v>
      </c>
      <c r="AG803" s="132">
        <v>0</v>
      </c>
      <c r="AH803" s="61">
        <v>0</v>
      </c>
      <c r="AI803" s="132">
        <v>0</v>
      </c>
      <c r="AJ803" s="64">
        <f>IFERROR(VLOOKUP($B803,STOCK!$A:$H,3,0)," ")</f>
        <v>0</v>
      </c>
      <c r="AK803" s="65">
        <f>IFERROR(VLOOKUP($B803,STOCK!$A:$H,4,0)," ")</f>
        <v>0</v>
      </c>
      <c r="AL803" s="65">
        <f>IFERROR(VLOOKUP($B803,STOCK!$A:$H,5,0)," ")</f>
        <v>0</v>
      </c>
      <c r="AM803" s="65">
        <f>IFERROR(VLOOKUP($B803,STOCK!$A:$H,6,0)," ")</f>
        <v>0</v>
      </c>
      <c r="AN803" s="65">
        <f>IFERROR(VLOOKUP($B803,STOCK!$A:$H,7,0)," ")</f>
        <v>0</v>
      </c>
      <c r="AO803" s="65">
        <f>IFERROR(VLOOKUP($B803,STOCK!$A:$H,8,0)," ")</f>
        <v>0</v>
      </c>
      <c r="AP803" s="62" t="str">
        <f t="shared" si="156"/>
        <v>Q</v>
      </c>
      <c r="AQ803" s="50" t="str">
        <f t="shared" si="157"/>
        <v>Q</v>
      </c>
      <c r="AR803" s="50" t="str">
        <f t="shared" si="158"/>
        <v>Q</v>
      </c>
      <c r="AS803" s="50" t="str">
        <f t="shared" si="159"/>
        <v>Q</v>
      </c>
      <c r="AT803" s="50" t="str">
        <f t="shared" si="160"/>
        <v>Q</v>
      </c>
      <c r="AU803" s="63" t="str">
        <f t="shared" si="167"/>
        <v>Q</v>
      </c>
      <c r="AV803" s="67">
        <v>127679.99999700001</v>
      </c>
      <c r="AW803" s="133">
        <v>124793.70156</v>
      </c>
      <c r="AX803" s="49">
        <v>147000</v>
      </c>
      <c r="AY803" s="51">
        <f t="shared" si="161"/>
        <v>0.15131578950073576</v>
      </c>
      <c r="AZ803" s="51">
        <f t="shared" si="162"/>
        <v>0.13142857144897954</v>
      </c>
      <c r="BA803" s="49">
        <v>0</v>
      </c>
      <c r="BB803" s="52">
        <v>0</v>
      </c>
      <c r="BC803" s="51">
        <f t="shared" si="163"/>
        <v>-1</v>
      </c>
      <c r="BD803" s="51">
        <f t="shared" si="164"/>
        <v>0</v>
      </c>
      <c r="BE803" s="49">
        <v>0</v>
      </c>
      <c r="BF803" s="52">
        <v>0</v>
      </c>
      <c r="BG803" s="51">
        <f t="shared" si="165"/>
        <v>-1</v>
      </c>
      <c r="BH803" s="51">
        <f t="shared" si="166"/>
        <v>0</v>
      </c>
      <c r="BI803" s="282">
        <f t="shared" si="168"/>
        <v>0</v>
      </c>
    </row>
    <row r="804" spans="1:61" hidden="1">
      <c r="A804" s="54" t="s">
        <v>150</v>
      </c>
      <c r="B804" s="55" t="s">
        <v>2646</v>
      </c>
      <c r="C804" s="55" t="s">
        <v>2647</v>
      </c>
      <c r="D804" s="44" t="s">
        <v>2648</v>
      </c>
      <c r="E804" s="56">
        <v>1</v>
      </c>
      <c r="F804" s="46" t="s">
        <v>5814</v>
      </c>
      <c r="G804" s="47" t="s">
        <v>5814</v>
      </c>
      <c r="H804" s="47" t="s">
        <v>6064</v>
      </c>
      <c r="I804" s="48" t="s">
        <v>6111</v>
      </c>
      <c r="J804" s="48" t="s">
        <v>6122</v>
      </c>
      <c r="K804" s="48" t="s">
        <v>6126</v>
      </c>
      <c r="L804" s="45">
        <v>117</v>
      </c>
      <c r="M804" s="47" t="s">
        <v>5898</v>
      </c>
      <c r="N804" s="60">
        <v>12</v>
      </c>
      <c r="O804" s="58">
        <v>2</v>
      </c>
      <c r="P804" s="58">
        <v>0</v>
      </c>
      <c r="Q804" s="132">
        <v>0</v>
      </c>
      <c r="R804" s="60">
        <v>6</v>
      </c>
      <c r="S804" s="58">
        <v>8</v>
      </c>
      <c r="T804" s="58">
        <v>1</v>
      </c>
      <c r="U804" s="132">
        <v>2</v>
      </c>
      <c r="V804" s="58">
        <v>2</v>
      </c>
      <c r="W804" s="58">
        <v>1</v>
      </c>
      <c r="X804" s="58">
        <v>0</v>
      </c>
      <c r="Y804" s="132">
        <v>1</v>
      </c>
      <c r="Z804" s="61">
        <v>29</v>
      </c>
      <c r="AA804" s="59">
        <v>6</v>
      </c>
      <c r="AB804" s="59">
        <v>14</v>
      </c>
      <c r="AC804" s="132">
        <v>18</v>
      </c>
      <c r="AD804" s="61">
        <v>16</v>
      </c>
      <c r="AE804" s="59">
        <v>15</v>
      </c>
      <c r="AF804" s="59">
        <v>14</v>
      </c>
      <c r="AG804" s="132">
        <v>14</v>
      </c>
      <c r="AH804" s="61">
        <v>0</v>
      </c>
      <c r="AI804" s="132">
        <v>0</v>
      </c>
      <c r="AJ804" s="64">
        <f>IFERROR(VLOOKUP($B804,STOCK!$A:$H,3,0)," ")</f>
        <v>22</v>
      </c>
      <c r="AK804" s="65">
        <f>IFERROR(VLOOKUP($B804,STOCK!$A:$H,4,0)," ")</f>
        <v>18</v>
      </c>
      <c r="AL804" s="65">
        <f>IFERROR(VLOOKUP($B804,STOCK!$A:$H,5,0)," ")</f>
        <v>15</v>
      </c>
      <c r="AM804" s="65">
        <f>IFERROR(VLOOKUP($B804,STOCK!$A:$H,6,0)," ")</f>
        <v>30</v>
      </c>
      <c r="AN804" s="65">
        <f>IFERROR(VLOOKUP($B804,STOCK!$A:$H,7,0)," ")</f>
        <v>6</v>
      </c>
      <c r="AO804" s="65">
        <f>IFERROR(VLOOKUP($B804,STOCK!$A:$H,8,0)," ")</f>
        <v>24</v>
      </c>
      <c r="AP804" s="62" t="str">
        <f t="shared" si="156"/>
        <v>SV</v>
      </c>
      <c r="AQ804" s="50">
        <f t="shared" si="157"/>
        <v>270</v>
      </c>
      <c r="AR804" s="50">
        <f t="shared" si="158"/>
        <v>450</v>
      </c>
      <c r="AS804" s="50">
        <f t="shared" si="159"/>
        <v>50</v>
      </c>
      <c r="AT804" s="50">
        <f t="shared" si="160"/>
        <v>12.857142857142856</v>
      </c>
      <c r="AU804" s="63" t="str">
        <f t="shared" si="167"/>
        <v>SV</v>
      </c>
      <c r="AV804" s="67">
        <v>10640.000029999999</v>
      </c>
      <c r="AW804" s="133">
        <v>10399.475130000001</v>
      </c>
      <c r="AX804" s="49">
        <v>12500</v>
      </c>
      <c r="AY804" s="51">
        <f t="shared" si="161"/>
        <v>0.17481202676274821</v>
      </c>
      <c r="AZ804" s="51">
        <f t="shared" si="162"/>
        <v>0.14879999760000007</v>
      </c>
      <c r="BA804" s="49">
        <v>12250</v>
      </c>
      <c r="BB804" s="52">
        <v>3</v>
      </c>
      <c r="BC804" s="51">
        <f t="shared" si="163"/>
        <v>0.1513157862274932</v>
      </c>
      <c r="BD804" s="51">
        <f t="shared" si="164"/>
        <v>0.1314285689795919</v>
      </c>
      <c r="BE804" s="49">
        <v>0</v>
      </c>
      <c r="BF804" s="52">
        <v>0</v>
      </c>
      <c r="BG804" s="51">
        <f t="shared" si="165"/>
        <v>-1</v>
      </c>
      <c r="BH804" s="51">
        <f t="shared" si="166"/>
        <v>0</v>
      </c>
      <c r="BI804" s="282">
        <f t="shared" si="168"/>
        <v>35</v>
      </c>
    </row>
    <row r="805" spans="1:61" hidden="1">
      <c r="A805" s="54" t="s">
        <v>151</v>
      </c>
      <c r="B805" s="55" t="s">
        <v>2649</v>
      </c>
      <c r="C805" s="55" t="s">
        <v>2650</v>
      </c>
      <c r="D805" s="44" t="s">
        <v>2651</v>
      </c>
      <c r="E805" s="56">
        <v>12</v>
      </c>
      <c r="F805" s="46" t="s">
        <v>5814</v>
      </c>
      <c r="G805" s="47" t="s">
        <v>5814</v>
      </c>
      <c r="H805" s="47" t="s">
        <v>6064</v>
      </c>
      <c r="I805" s="48" t="s">
        <v>6111</v>
      </c>
      <c r="J805" s="48" t="s">
        <v>6122</v>
      </c>
      <c r="K805" s="48" t="s">
        <v>6126</v>
      </c>
      <c r="L805" s="45">
        <v>117</v>
      </c>
      <c r="M805" s="47" t="s">
        <v>5898</v>
      </c>
      <c r="N805" s="60">
        <v>0</v>
      </c>
      <c r="O805" s="58">
        <v>0</v>
      </c>
      <c r="P805" s="58">
        <v>0</v>
      </c>
      <c r="Q805" s="132">
        <v>0</v>
      </c>
      <c r="R805" s="60">
        <v>0</v>
      </c>
      <c r="S805" s="58">
        <v>0</v>
      </c>
      <c r="T805" s="58">
        <v>0</v>
      </c>
      <c r="U805" s="132">
        <v>0</v>
      </c>
      <c r="V805" s="58">
        <v>0</v>
      </c>
      <c r="W805" s="58">
        <v>0</v>
      </c>
      <c r="X805" s="58">
        <v>0</v>
      </c>
      <c r="Y805" s="132">
        <v>0</v>
      </c>
      <c r="Z805" s="61">
        <v>0</v>
      </c>
      <c r="AA805" s="59">
        <v>0</v>
      </c>
      <c r="AB805" s="59">
        <v>0</v>
      </c>
      <c r="AC805" s="132">
        <v>0</v>
      </c>
      <c r="AD805" s="61">
        <v>0</v>
      </c>
      <c r="AE805" s="59">
        <v>0</v>
      </c>
      <c r="AF805" s="59">
        <v>0</v>
      </c>
      <c r="AG805" s="132">
        <v>0</v>
      </c>
      <c r="AH805" s="61">
        <v>0</v>
      </c>
      <c r="AI805" s="132">
        <v>0</v>
      </c>
      <c r="AJ805" s="64">
        <f>IFERROR(VLOOKUP($B805,STOCK!$A:$H,3,0)," ")</f>
        <v>0</v>
      </c>
      <c r="AK805" s="65">
        <f>IFERROR(VLOOKUP($B805,STOCK!$A:$H,4,0)," ")</f>
        <v>0</v>
      </c>
      <c r="AL805" s="65">
        <f>IFERROR(VLOOKUP($B805,STOCK!$A:$H,5,0)," ")</f>
        <v>0</v>
      </c>
      <c r="AM805" s="65">
        <f>IFERROR(VLOOKUP($B805,STOCK!$A:$H,6,0)," ")</f>
        <v>0</v>
      </c>
      <c r="AN805" s="65">
        <f>IFERROR(VLOOKUP($B805,STOCK!$A:$H,7,0)," ")</f>
        <v>0</v>
      </c>
      <c r="AO805" s="65">
        <f>IFERROR(VLOOKUP($B805,STOCK!$A:$H,8,0)," ")</f>
        <v>0</v>
      </c>
      <c r="AP805" s="62" t="str">
        <f t="shared" si="156"/>
        <v>Q</v>
      </c>
      <c r="AQ805" s="50" t="str">
        <f t="shared" si="157"/>
        <v>Q</v>
      </c>
      <c r="AR805" s="50" t="str">
        <f t="shared" si="158"/>
        <v>Q</v>
      </c>
      <c r="AS805" s="50" t="str">
        <f t="shared" si="159"/>
        <v>Q</v>
      </c>
      <c r="AT805" s="50" t="str">
        <f t="shared" si="160"/>
        <v>Q</v>
      </c>
      <c r="AU805" s="63" t="str">
        <f t="shared" si="167"/>
        <v>Q</v>
      </c>
      <c r="AV805" s="67">
        <v>77964.000004000001</v>
      </c>
      <c r="AW805" s="133">
        <v>76378.78512</v>
      </c>
      <c r="AX805" s="49">
        <v>90000</v>
      </c>
      <c r="AY805" s="51">
        <f t="shared" si="161"/>
        <v>0.15437894406883279</v>
      </c>
      <c r="AZ805" s="51">
        <f t="shared" si="162"/>
        <v>0.13373333328888887</v>
      </c>
      <c r="BA805" s="49"/>
      <c r="BB805" s="52"/>
      <c r="BC805" s="51">
        <f t="shared" si="163"/>
        <v>-1</v>
      </c>
      <c r="BD805" s="51">
        <f t="shared" si="164"/>
        <v>0</v>
      </c>
      <c r="BE805" s="49"/>
      <c r="BF805" s="52"/>
      <c r="BG805" s="51">
        <f t="shared" si="165"/>
        <v>-1</v>
      </c>
      <c r="BH805" s="51">
        <f t="shared" si="166"/>
        <v>0</v>
      </c>
      <c r="BI805" s="282">
        <f t="shared" si="168"/>
        <v>0</v>
      </c>
    </row>
    <row r="806" spans="1:61" hidden="1">
      <c r="A806" s="54" t="s">
        <v>150</v>
      </c>
      <c r="B806" s="55" t="s">
        <v>2652</v>
      </c>
      <c r="C806" s="55" t="s">
        <v>2653</v>
      </c>
      <c r="D806" s="44" t="s">
        <v>2654</v>
      </c>
      <c r="E806" s="56">
        <v>1</v>
      </c>
      <c r="F806" s="46" t="s">
        <v>5814</v>
      </c>
      <c r="G806" s="47" t="s">
        <v>5814</v>
      </c>
      <c r="H806" s="47" t="s">
        <v>6064</v>
      </c>
      <c r="I806" s="48" t="s">
        <v>6111</v>
      </c>
      <c r="J806" s="48" t="s">
        <v>6122</v>
      </c>
      <c r="K806" s="48" t="s">
        <v>6126</v>
      </c>
      <c r="L806" s="45">
        <v>117</v>
      </c>
      <c r="M806" s="47" t="s">
        <v>5898</v>
      </c>
      <c r="N806" s="60">
        <v>24</v>
      </c>
      <c r="O806" s="58">
        <v>2</v>
      </c>
      <c r="P806" s="58">
        <v>6</v>
      </c>
      <c r="Q806" s="132">
        <v>6</v>
      </c>
      <c r="R806" s="60">
        <v>18</v>
      </c>
      <c r="S806" s="58">
        <v>12</v>
      </c>
      <c r="T806" s="58">
        <v>17</v>
      </c>
      <c r="U806" s="132">
        <v>24</v>
      </c>
      <c r="V806" s="58">
        <v>0</v>
      </c>
      <c r="W806" s="58">
        <v>30</v>
      </c>
      <c r="X806" s="58">
        <v>19</v>
      </c>
      <c r="Y806" s="132">
        <v>7</v>
      </c>
      <c r="Z806" s="61">
        <v>20</v>
      </c>
      <c r="AA806" s="59">
        <v>8</v>
      </c>
      <c r="AB806" s="59">
        <v>26</v>
      </c>
      <c r="AC806" s="132">
        <v>0</v>
      </c>
      <c r="AD806" s="61">
        <v>12</v>
      </c>
      <c r="AE806" s="59">
        <v>10</v>
      </c>
      <c r="AF806" s="59">
        <v>4</v>
      </c>
      <c r="AG806" s="132">
        <v>6</v>
      </c>
      <c r="AH806" s="61">
        <v>0</v>
      </c>
      <c r="AI806" s="132">
        <v>0</v>
      </c>
      <c r="AJ806" s="64">
        <f>IFERROR(VLOOKUP($B806,STOCK!$A:$H,3,0)," ")</f>
        <v>50</v>
      </c>
      <c r="AK806" s="65">
        <f>IFERROR(VLOOKUP($B806,STOCK!$A:$H,4,0)," ")</f>
        <v>1</v>
      </c>
      <c r="AL806" s="65">
        <f>IFERROR(VLOOKUP($B806,STOCK!$A:$H,5,0)," ")</f>
        <v>47</v>
      </c>
      <c r="AM806" s="65">
        <f>IFERROR(VLOOKUP($B806,STOCK!$A:$H,6,0)," ")</f>
        <v>60</v>
      </c>
      <c r="AN806" s="65">
        <f>IFERROR(VLOOKUP($B806,STOCK!$A:$H,7,0)," ")</f>
        <v>3</v>
      </c>
      <c r="AO806" s="65">
        <f>IFERROR(VLOOKUP($B806,STOCK!$A:$H,8,0)," ")</f>
        <v>24</v>
      </c>
      <c r="AP806" s="62">
        <f t="shared" si="156"/>
        <v>250.00000000000003</v>
      </c>
      <c r="AQ806" s="50">
        <f t="shared" si="157"/>
        <v>1.25</v>
      </c>
      <c r="AR806" s="50">
        <f t="shared" si="158"/>
        <v>201.42857142857144</v>
      </c>
      <c r="AS806" s="50" t="str">
        <f t="shared" si="159"/>
        <v>SV</v>
      </c>
      <c r="AT806" s="50">
        <f t="shared" si="160"/>
        <v>15</v>
      </c>
      <c r="AU806" s="63" t="str">
        <f t="shared" si="167"/>
        <v>SV</v>
      </c>
      <c r="AV806" s="67">
        <v>6496.9999600000001</v>
      </c>
      <c r="AW806" s="133">
        <v>6364.89876</v>
      </c>
      <c r="AX806" s="49">
        <v>7900</v>
      </c>
      <c r="AY806" s="51">
        <f t="shared" si="161"/>
        <v>0.21594582863442091</v>
      </c>
      <c r="AZ806" s="51">
        <f t="shared" si="162"/>
        <v>0.17759494177215188</v>
      </c>
      <c r="BA806" s="49">
        <v>7500</v>
      </c>
      <c r="BB806" s="52">
        <v>6</v>
      </c>
      <c r="BC806" s="51">
        <f t="shared" si="163"/>
        <v>0.15437895123520984</v>
      </c>
      <c r="BD806" s="51">
        <f t="shared" si="164"/>
        <v>0.13373333866666665</v>
      </c>
      <c r="BE806" s="49">
        <v>0</v>
      </c>
      <c r="BF806" s="52">
        <v>0</v>
      </c>
      <c r="BG806" s="51">
        <f t="shared" si="165"/>
        <v>-1</v>
      </c>
      <c r="BH806" s="51">
        <f t="shared" si="166"/>
        <v>0</v>
      </c>
      <c r="BI806" s="282">
        <f t="shared" si="168"/>
        <v>43</v>
      </c>
    </row>
    <row r="807" spans="1:61" hidden="1">
      <c r="A807" s="54" t="s">
        <v>151</v>
      </c>
      <c r="B807" s="55" t="s">
        <v>2655</v>
      </c>
      <c r="C807" s="55" t="s">
        <v>2656</v>
      </c>
      <c r="D807" s="44" t="s">
        <v>2657</v>
      </c>
      <c r="E807" s="56">
        <v>12</v>
      </c>
      <c r="F807" s="46" t="s">
        <v>5814</v>
      </c>
      <c r="G807" s="47" t="s">
        <v>5814</v>
      </c>
      <c r="H807" s="47" t="s">
        <v>6064</v>
      </c>
      <c r="I807" s="48" t="s">
        <v>6111</v>
      </c>
      <c r="J807" s="48" t="s">
        <v>6122</v>
      </c>
      <c r="K807" s="48" t="s">
        <v>6126</v>
      </c>
      <c r="L807" s="45">
        <v>117</v>
      </c>
      <c r="M807" s="47" t="s">
        <v>5898</v>
      </c>
      <c r="N807" s="60">
        <v>0</v>
      </c>
      <c r="O807" s="58">
        <v>0</v>
      </c>
      <c r="P807" s="58">
        <v>0</v>
      </c>
      <c r="Q807" s="132">
        <v>0</v>
      </c>
      <c r="R807" s="60">
        <v>0</v>
      </c>
      <c r="S807" s="58">
        <v>0</v>
      </c>
      <c r="T807" s="58">
        <v>0</v>
      </c>
      <c r="U807" s="132">
        <v>0</v>
      </c>
      <c r="V807" s="58">
        <v>0</v>
      </c>
      <c r="W807" s="58">
        <v>0</v>
      </c>
      <c r="X807" s="58">
        <v>0</v>
      </c>
      <c r="Y807" s="132">
        <v>0</v>
      </c>
      <c r="Z807" s="61">
        <v>0</v>
      </c>
      <c r="AA807" s="59">
        <v>0</v>
      </c>
      <c r="AB807" s="59">
        <v>0</v>
      </c>
      <c r="AC807" s="132">
        <v>0</v>
      </c>
      <c r="AD807" s="61">
        <v>0</v>
      </c>
      <c r="AE807" s="59">
        <v>0</v>
      </c>
      <c r="AF807" s="59">
        <v>0</v>
      </c>
      <c r="AG807" s="132">
        <v>0</v>
      </c>
      <c r="AH807" s="61">
        <v>0</v>
      </c>
      <c r="AI807" s="132">
        <v>0</v>
      </c>
      <c r="AJ807" s="64">
        <f>IFERROR(VLOOKUP($B807,STOCK!$A:$H,3,0)," ")</f>
        <v>0</v>
      </c>
      <c r="AK807" s="65">
        <f>IFERROR(VLOOKUP($B807,STOCK!$A:$H,4,0)," ")</f>
        <v>0</v>
      </c>
      <c r="AL807" s="65">
        <f>IFERROR(VLOOKUP($B807,STOCK!$A:$H,5,0)," ")</f>
        <v>0</v>
      </c>
      <c r="AM807" s="65">
        <f>IFERROR(VLOOKUP($B807,STOCK!$A:$H,6,0)," ")</f>
        <v>0</v>
      </c>
      <c r="AN807" s="65">
        <f>IFERROR(VLOOKUP($B807,STOCK!$A:$H,7,0)," ")</f>
        <v>0</v>
      </c>
      <c r="AO807" s="65">
        <f>IFERROR(VLOOKUP($B807,STOCK!$A:$H,8,0)," ")</f>
        <v>0</v>
      </c>
      <c r="AP807" s="62" t="str">
        <f t="shared" si="156"/>
        <v>Q</v>
      </c>
      <c r="AQ807" s="50" t="str">
        <f t="shared" si="157"/>
        <v>Q</v>
      </c>
      <c r="AR807" s="50" t="str">
        <f t="shared" si="158"/>
        <v>Q</v>
      </c>
      <c r="AS807" s="50" t="str">
        <f t="shared" si="159"/>
        <v>Q</v>
      </c>
      <c r="AT807" s="50" t="str">
        <f t="shared" si="160"/>
        <v>Q</v>
      </c>
      <c r="AU807" s="63" t="str">
        <f t="shared" si="167"/>
        <v>Q</v>
      </c>
      <c r="AV807" s="67">
        <v>50160</v>
      </c>
      <c r="AW807" s="133">
        <v>47711.213880000003</v>
      </c>
      <c r="AX807" s="49">
        <v>57000</v>
      </c>
      <c r="AY807" s="51">
        <f t="shared" si="161"/>
        <v>0.13636363636363646</v>
      </c>
      <c r="AZ807" s="51">
        <f t="shared" si="162"/>
        <v>0.12</v>
      </c>
      <c r="BA807" s="49">
        <v>0</v>
      </c>
      <c r="BB807" s="52">
        <v>0</v>
      </c>
      <c r="BC807" s="51">
        <f t="shared" si="163"/>
        <v>-1</v>
      </c>
      <c r="BD807" s="51">
        <f t="shared" si="164"/>
        <v>0</v>
      </c>
      <c r="BE807" s="49">
        <v>0</v>
      </c>
      <c r="BF807" s="52">
        <v>0</v>
      </c>
      <c r="BG807" s="51">
        <f t="shared" si="165"/>
        <v>-1</v>
      </c>
      <c r="BH807" s="51">
        <f t="shared" si="166"/>
        <v>0</v>
      </c>
      <c r="BI807" s="282">
        <f t="shared" si="168"/>
        <v>0</v>
      </c>
    </row>
    <row r="808" spans="1:61" hidden="1">
      <c r="A808" s="54" t="s">
        <v>150</v>
      </c>
      <c r="B808" s="55" t="s">
        <v>2658</v>
      </c>
      <c r="C808" s="55" t="s">
        <v>2659</v>
      </c>
      <c r="D808" s="44" t="s">
        <v>2660</v>
      </c>
      <c r="E808" s="56">
        <v>1</v>
      </c>
      <c r="F808" s="46" t="s">
        <v>5814</v>
      </c>
      <c r="G808" s="47" t="s">
        <v>5814</v>
      </c>
      <c r="H808" s="47" t="s">
        <v>6064</v>
      </c>
      <c r="I808" s="48" t="s">
        <v>6111</v>
      </c>
      <c r="J808" s="48" t="s">
        <v>6122</v>
      </c>
      <c r="K808" s="48" t="s">
        <v>6126</v>
      </c>
      <c r="L808" s="45">
        <v>117</v>
      </c>
      <c r="M808" s="47" t="s">
        <v>5898</v>
      </c>
      <c r="N808" s="60">
        <v>12</v>
      </c>
      <c r="O808" s="58">
        <v>6</v>
      </c>
      <c r="P808" s="58">
        <v>6</v>
      </c>
      <c r="Q808" s="132">
        <v>0</v>
      </c>
      <c r="R808" s="60">
        <v>47</v>
      </c>
      <c r="S808" s="58">
        <v>0</v>
      </c>
      <c r="T808" s="58">
        <v>60</v>
      </c>
      <c r="U808" s="132">
        <v>36</v>
      </c>
      <c r="V808" s="58">
        <v>59</v>
      </c>
      <c r="W808" s="58">
        <v>6</v>
      </c>
      <c r="X808" s="58">
        <v>41</v>
      </c>
      <c r="Y808" s="132">
        <v>44</v>
      </c>
      <c r="Z808" s="61">
        <v>14</v>
      </c>
      <c r="AA808" s="59">
        <v>6</v>
      </c>
      <c r="AB808" s="59">
        <v>26</v>
      </c>
      <c r="AC808" s="132">
        <v>16</v>
      </c>
      <c r="AD808" s="61">
        <v>15</v>
      </c>
      <c r="AE808" s="59">
        <v>16</v>
      </c>
      <c r="AF808" s="59">
        <v>1</v>
      </c>
      <c r="AG808" s="132">
        <v>22</v>
      </c>
      <c r="AH808" s="61">
        <v>0</v>
      </c>
      <c r="AI808" s="132">
        <v>0</v>
      </c>
      <c r="AJ808" s="64">
        <f>IFERROR(VLOOKUP($B808,STOCK!$A:$H,3,0)," ")</f>
        <v>18</v>
      </c>
      <c r="AK808" s="65">
        <f>IFERROR(VLOOKUP($B808,STOCK!$A:$H,4,0)," ")</f>
        <v>12</v>
      </c>
      <c r="AL808" s="65">
        <f>IFERROR(VLOOKUP($B808,STOCK!$A:$H,5,0)," ")</f>
        <v>45</v>
      </c>
      <c r="AM808" s="65">
        <f>IFERROR(VLOOKUP($B808,STOCK!$A:$H,6,0)," ")</f>
        <v>7</v>
      </c>
      <c r="AN808" s="65">
        <f>IFERROR(VLOOKUP($B808,STOCK!$A:$H,7,0)," ")</f>
        <v>18</v>
      </c>
      <c r="AO808" s="65">
        <f>IFERROR(VLOOKUP($B808,STOCK!$A:$H,8,0)," ")</f>
        <v>48</v>
      </c>
      <c r="AP808" s="62" t="str">
        <f t="shared" si="156"/>
        <v>SV</v>
      </c>
      <c r="AQ808" s="50">
        <f t="shared" si="157"/>
        <v>10</v>
      </c>
      <c r="AR808" s="50">
        <f t="shared" si="158"/>
        <v>30.68181818181818</v>
      </c>
      <c r="AS808" s="50">
        <f t="shared" si="159"/>
        <v>13.125</v>
      </c>
      <c r="AT808" s="50">
        <f t="shared" si="160"/>
        <v>24.545454545454547</v>
      </c>
      <c r="AU808" s="63" t="str">
        <f t="shared" si="167"/>
        <v>SV</v>
      </c>
      <c r="AV808" s="67">
        <v>4180</v>
      </c>
      <c r="AW808" s="133">
        <v>3975.9344900000001</v>
      </c>
      <c r="AX808" s="49">
        <v>4900</v>
      </c>
      <c r="AY808" s="51">
        <f t="shared" si="161"/>
        <v>0.17224880382775121</v>
      </c>
      <c r="AZ808" s="51">
        <f t="shared" si="162"/>
        <v>0.14693877551020409</v>
      </c>
      <c r="BA808" s="49">
        <v>4750</v>
      </c>
      <c r="BB808" s="52">
        <v>6</v>
      </c>
      <c r="BC808" s="51">
        <f t="shared" si="163"/>
        <v>0.13636363636363646</v>
      </c>
      <c r="BD808" s="51">
        <f t="shared" si="164"/>
        <v>0.12</v>
      </c>
      <c r="BE808" s="49">
        <v>0</v>
      </c>
      <c r="BF808" s="52">
        <v>0</v>
      </c>
      <c r="BG808" s="51">
        <f t="shared" si="165"/>
        <v>-1</v>
      </c>
      <c r="BH808" s="51">
        <f t="shared" si="166"/>
        <v>0</v>
      </c>
      <c r="BI808" s="282">
        <f t="shared" si="168"/>
        <v>118</v>
      </c>
    </row>
    <row r="809" spans="1:61" hidden="1">
      <c r="A809" s="54" t="s">
        <v>150</v>
      </c>
      <c r="B809" s="55" t="s">
        <v>2661</v>
      </c>
      <c r="C809" s="55" t="s">
        <v>2662</v>
      </c>
      <c r="D809" s="44" t="s">
        <v>2663</v>
      </c>
      <c r="E809" s="56">
        <v>1</v>
      </c>
      <c r="F809" s="46" t="s">
        <v>5814</v>
      </c>
      <c r="G809" s="47" t="s">
        <v>5814</v>
      </c>
      <c r="H809" s="47" t="s">
        <v>6064</v>
      </c>
      <c r="I809" s="48" t="s">
        <v>6111</v>
      </c>
      <c r="J809" s="48" t="s">
        <v>6122</v>
      </c>
      <c r="K809" s="48" t="s">
        <v>6116</v>
      </c>
      <c r="L809" s="45">
        <v>449</v>
      </c>
      <c r="M809" s="47" t="s">
        <v>5947</v>
      </c>
      <c r="N809" s="60">
        <v>0</v>
      </c>
      <c r="O809" s="58">
        <v>0</v>
      </c>
      <c r="P809" s="58">
        <v>3</v>
      </c>
      <c r="Q809" s="132">
        <v>3</v>
      </c>
      <c r="R809" s="60">
        <v>0</v>
      </c>
      <c r="S809" s="58">
        <v>2</v>
      </c>
      <c r="T809" s="58">
        <v>2</v>
      </c>
      <c r="U809" s="132">
        <v>0</v>
      </c>
      <c r="V809" s="58">
        <v>20</v>
      </c>
      <c r="W809" s="58">
        <v>0</v>
      </c>
      <c r="X809" s="58">
        <v>0</v>
      </c>
      <c r="Y809" s="132">
        <v>0</v>
      </c>
      <c r="Z809" s="61">
        <v>2</v>
      </c>
      <c r="AA809" s="59">
        <v>0</v>
      </c>
      <c r="AB809" s="59">
        <v>25</v>
      </c>
      <c r="AC809" s="132">
        <v>3</v>
      </c>
      <c r="AD809" s="61">
        <v>0</v>
      </c>
      <c r="AE809" s="59">
        <v>0</v>
      </c>
      <c r="AF809" s="59">
        <v>0</v>
      </c>
      <c r="AG809" s="132">
        <v>0</v>
      </c>
      <c r="AH809" s="61">
        <v>0</v>
      </c>
      <c r="AI809" s="132">
        <v>0</v>
      </c>
      <c r="AJ809" s="64">
        <f>IFERROR(VLOOKUP($B809,STOCK!$A:$H,3,0)," ")</f>
        <v>45</v>
      </c>
      <c r="AK809" s="65">
        <f>IFERROR(VLOOKUP($B809,STOCK!$A:$H,4,0)," ")</f>
        <v>65</v>
      </c>
      <c r="AL809" s="65">
        <f>IFERROR(VLOOKUP($B809,STOCK!$A:$H,5,0)," ")</f>
        <v>0</v>
      </c>
      <c r="AM809" s="65">
        <f>IFERROR(VLOOKUP($B809,STOCK!$A:$H,6,0)," ")</f>
        <v>45</v>
      </c>
      <c r="AN809" s="65">
        <f>IFERROR(VLOOKUP($B809,STOCK!$A:$H,7,0)," ")</f>
        <v>0</v>
      </c>
      <c r="AO809" s="65">
        <f>IFERROR(VLOOKUP($B809,STOCK!$A:$H,8,0)," ")</f>
        <v>0</v>
      </c>
      <c r="AP809" s="62">
        <f t="shared" si="156"/>
        <v>450</v>
      </c>
      <c r="AQ809" s="50" t="str">
        <f t="shared" si="157"/>
        <v>SV</v>
      </c>
      <c r="AR809" s="50" t="str">
        <f t="shared" si="158"/>
        <v>Q</v>
      </c>
      <c r="AS809" s="50">
        <f t="shared" si="159"/>
        <v>450</v>
      </c>
      <c r="AT809" s="50" t="str">
        <f t="shared" si="160"/>
        <v>Q</v>
      </c>
      <c r="AU809" s="63" t="str">
        <f t="shared" si="167"/>
        <v>Q</v>
      </c>
      <c r="AV809" s="67">
        <v>7250.3957899999996</v>
      </c>
      <c r="AW809" s="133">
        <v>7027.3356999999996</v>
      </c>
      <c r="AX809" s="49">
        <v>8500</v>
      </c>
      <c r="AY809" s="51">
        <f t="shared" si="161"/>
        <v>0.17234979250698257</v>
      </c>
      <c r="AZ809" s="51">
        <f t="shared" si="162"/>
        <v>0.14701226000000006</v>
      </c>
      <c r="BA809" s="49">
        <v>8250</v>
      </c>
      <c r="BB809" s="52">
        <v>3</v>
      </c>
      <c r="BC809" s="51">
        <f t="shared" si="163"/>
        <v>0.13786891625677722</v>
      </c>
      <c r="BD809" s="51">
        <f t="shared" si="164"/>
        <v>0.12116414666666672</v>
      </c>
      <c r="BE809" s="49">
        <v>0</v>
      </c>
      <c r="BF809" s="52">
        <v>0</v>
      </c>
      <c r="BG809" s="51">
        <f t="shared" si="165"/>
        <v>-1</v>
      </c>
      <c r="BH809" s="51">
        <f t="shared" si="166"/>
        <v>0</v>
      </c>
      <c r="BI809" s="282">
        <f t="shared" si="168"/>
        <v>6</v>
      </c>
    </row>
    <row r="810" spans="1:61" hidden="1">
      <c r="A810" s="54" t="s">
        <v>151</v>
      </c>
      <c r="B810" s="55" t="s">
        <v>2664</v>
      </c>
      <c r="C810" s="55" t="s">
        <v>2665</v>
      </c>
      <c r="D810" s="44" t="s">
        <v>2666</v>
      </c>
      <c r="E810" s="56">
        <v>12</v>
      </c>
      <c r="F810" s="46" t="s">
        <v>5814</v>
      </c>
      <c r="G810" s="47" t="s">
        <v>5814</v>
      </c>
      <c r="H810" s="47" t="s">
        <v>6064</v>
      </c>
      <c r="I810" s="48" t="s">
        <v>6111</v>
      </c>
      <c r="J810" s="48" t="s">
        <v>6122</v>
      </c>
      <c r="K810" s="48" t="s">
        <v>6127</v>
      </c>
      <c r="L810" s="45">
        <v>550</v>
      </c>
      <c r="M810" s="47" t="s">
        <v>6118</v>
      </c>
      <c r="N810" s="60">
        <v>0</v>
      </c>
      <c r="O810" s="58">
        <v>0</v>
      </c>
      <c r="P810" s="58">
        <v>0</v>
      </c>
      <c r="Q810" s="132">
        <v>0</v>
      </c>
      <c r="R810" s="60">
        <v>0</v>
      </c>
      <c r="S810" s="58">
        <v>0</v>
      </c>
      <c r="T810" s="58">
        <v>0</v>
      </c>
      <c r="U810" s="132">
        <v>0</v>
      </c>
      <c r="V810" s="58">
        <v>0</v>
      </c>
      <c r="W810" s="58">
        <v>0</v>
      </c>
      <c r="X810" s="58">
        <v>0</v>
      </c>
      <c r="Y810" s="132">
        <v>0</v>
      </c>
      <c r="Z810" s="61">
        <v>0</v>
      </c>
      <c r="AA810" s="59">
        <v>0</v>
      </c>
      <c r="AB810" s="59">
        <v>0</v>
      </c>
      <c r="AC810" s="132">
        <v>0</v>
      </c>
      <c r="AD810" s="61">
        <v>0</v>
      </c>
      <c r="AE810" s="59">
        <v>0</v>
      </c>
      <c r="AF810" s="59">
        <v>0</v>
      </c>
      <c r="AG810" s="132">
        <v>0</v>
      </c>
      <c r="AH810" s="61">
        <v>0</v>
      </c>
      <c r="AI810" s="132">
        <v>0</v>
      </c>
      <c r="AJ810" s="64">
        <f>IFERROR(VLOOKUP($B810,STOCK!$A:$H,3,0)," ")</f>
        <v>0</v>
      </c>
      <c r="AK810" s="65">
        <f>IFERROR(VLOOKUP($B810,STOCK!$A:$H,4,0)," ")</f>
        <v>0</v>
      </c>
      <c r="AL810" s="65">
        <f>IFERROR(VLOOKUP($B810,STOCK!$A:$H,5,0)," ")</f>
        <v>0</v>
      </c>
      <c r="AM810" s="65">
        <f>IFERROR(VLOOKUP($B810,STOCK!$A:$H,6,0)," ")</f>
        <v>0</v>
      </c>
      <c r="AN810" s="65">
        <f>IFERROR(VLOOKUP($B810,STOCK!$A:$H,7,0)," ")</f>
        <v>0</v>
      </c>
      <c r="AO810" s="65">
        <f>IFERROR(VLOOKUP($B810,STOCK!$A:$H,8,0)," ")</f>
        <v>0</v>
      </c>
      <c r="AP810" s="62" t="str">
        <f t="shared" si="156"/>
        <v>Q</v>
      </c>
      <c r="AQ810" s="50" t="str">
        <f t="shared" si="157"/>
        <v>Q</v>
      </c>
      <c r="AR810" s="50" t="str">
        <f t="shared" si="158"/>
        <v>Q</v>
      </c>
      <c r="AS810" s="50" t="str">
        <f t="shared" si="159"/>
        <v>Q</v>
      </c>
      <c r="AT810" s="50" t="str">
        <f t="shared" si="160"/>
        <v>Q</v>
      </c>
      <c r="AU810" s="63" t="str">
        <f t="shared" si="167"/>
        <v>Q</v>
      </c>
      <c r="AV810" s="67">
        <v>149999.999996</v>
      </c>
      <c r="AW810" s="133">
        <v>149751.0894</v>
      </c>
      <c r="AX810" s="49">
        <v>171000</v>
      </c>
      <c r="AY810" s="51">
        <f t="shared" si="161"/>
        <v>0.14000000003040003</v>
      </c>
      <c r="AZ810" s="51">
        <f t="shared" si="162"/>
        <v>0.12280701756725147</v>
      </c>
      <c r="BA810" s="49">
        <v>0</v>
      </c>
      <c r="BB810" s="52">
        <v>0</v>
      </c>
      <c r="BC810" s="51">
        <f t="shared" si="163"/>
        <v>-1</v>
      </c>
      <c r="BD810" s="51">
        <f t="shared" si="164"/>
        <v>0</v>
      </c>
      <c r="BE810" s="49">
        <v>0</v>
      </c>
      <c r="BF810" s="52">
        <v>0</v>
      </c>
      <c r="BG810" s="51">
        <f t="shared" si="165"/>
        <v>-1</v>
      </c>
      <c r="BH810" s="51">
        <f t="shared" si="166"/>
        <v>0</v>
      </c>
      <c r="BI810" s="282">
        <f t="shared" si="168"/>
        <v>0</v>
      </c>
    </row>
    <row r="811" spans="1:61" hidden="1">
      <c r="A811" s="54" t="s">
        <v>150</v>
      </c>
      <c r="B811" s="55" t="s">
        <v>2667</v>
      </c>
      <c r="C811" s="55" t="s">
        <v>2668</v>
      </c>
      <c r="D811" s="44" t="s">
        <v>2669</v>
      </c>
      <c r="E811" s="56">
        <v>1</v>
      </c>
      <c r="F811" s="46" t="s">
        <v>5814</v>
      </c>
      <c r="G811" s="47" t="s">
        <v>5814</v>
      </c>
      <c r="H811" s="47" t="s">
        <v>6064</v>
      </c>
      <c r="I811" s="48" t="s">
        <v>6111</v>
      </c>
      <c r="J811" s="48" t="s">
        <v>6122</v>
      </c>
      <c r="K811" s="48" t="s">
        <v>6127</v>
      </c>
      <c r="L811" s="45">
        <v>550</v>
      </c>
      <c r="M811" s="47" t="s">
        <v>6118</v>
      </c>
      <c r="N811" s="60">
        <v>0</v>
      </c>
      <c r="O811" s="58">
        <v>0</v>
      </c>
      <c r="P811" s="58">
        <v>0</v>
      </c>
      <c r="Q811" s="132">
        <v>0</v>
      </c>
      <c r="R811" s="60">
        <v>0</v>
      </c>
      <c r="S811" s="58">
        <v>0</v>
      </c>
      <c r="T811" s="58">
        <v>0</v>
      </c>
      <c r="U811" s="132">
        <v>0</v>
      </c>
      <c r="V811" s="58">
        <v>0</v>
      </c>
      <c r="W811" s="58">
        <v>0</v>
      </c>
      <c r="X811" s="58">
        <v>0</v>
      </c>
      <c r="Y811" s="132">
        <v>0</v>
      </c>
      <c r="Z811" s="61">
        <v>0</v>
      </c>
      <c r="AA811" s="59">
        <v>0</v>
      </c>
      <c r="AB811" s="59">
        <v>0</v>
      </c>
      <c r="AC811" s="132">
        <v>0</v>
      </c>
      <c r="AD811" s="61">
        <v>0</v>
      </c>
      <c r="AE811" s="59">
        <v>0</v>
      </c>
      <c r="AF811" s="59">
        <v>0</v>
      </c>
      <c r="AG811" s="132">
        <v>0</v>
      </c>
      <c r="AH811" s="61">
        <v>0</v>
      </c>
      <c r="AI811" s="132">
        <v>0</v>
      </c>
      <c r="AJ811" s="64">
        <f>IFERROR(VLOOKUP($B811,STOCK!$A:$H,3,0)," ")</f>
        <v>0</v>
      </c>
      <c r="AK811" s="65">
        <f>IFERROR(VLOOKUP($B811,STOCK!$A:$H,4,0)," ")</f>
        <v>0</v>
      </c>
      <c r="AL811" s="65">
        <f>IFERROR(VLOOKUP($B811,STOCK!$A:$H,5,0)," ")</f>
        <v>0</v>
      </c>
      <c r="AM811" s="65">
        <f>IFERROR(VLOOKUP($B811,STOCK!$A:$H,6,0)," ")</f>
        <v>0</v>
      </c>
      <c r="AN811" s="65">
        <f>IFERROR(VLOOKUP($B811,STOCK!$A:$H,7,0)," ")</f>
        <v>0</v>
      </c>
      <c r="AO811" s="65">
        <f>IFERROR(VLOOKUP($B811,STOCK!$A:$H,8,0)," ")</f>
        <v>0</v>
      </c>
      <c r="AP811" s="62" t="str">
        <f t="shared" si="156"/>
        <v>Q</v>
      </c>
      <c r="AQ811" s="50" t="str">
        <f t="shared" si="157"/>
        <v>Q</v>
      </c>
      <c r="AR811" s="50" t="str">
        <f t="shared" si="158"/>
        <v>Q</v>
      </c>
      <c r="AS811" s="50" t="str">
        <f t="shared" si="159"/>
        <v>Q</v>
      </c>
      <c r="AT811" s="50" t="str">
        <f t="shared" si="160"/>
        <v>Q</v>
      </c>
      <c r="AU811" s="63" t="str">
        <f t="shared" si="167"/>
        <v>Q</v>
      </c>
      <c r="AV811" s="67">
        <v>12500.000040000001</v>
      </c>
      <c r="AW811" s="133">
        <v>12479.257449999999</v>
      </c>
      <c r="AX811" s="49">
        <v>14750</v>
      </c>
      <c r="AY811" s="51">
        <f t="shared" si="161"/>
        <v>0.17999999622399998</v>
      </c>
      <c r="AZ811" s="51">
        <f t="shared" si="162"/>
        <v>0.15254237016949146</v>
      </c>
      <c r="BA811" s="49">
        <v>14250</v>
      </c>
      <c r="BB811" s="52">
        <v>3</v>
      </c>
      <c r="BC811" s="51">
        <f t="shared" si="163"/>
        <v>0.139999996352</v>
      </c>
      <c r="BD811" s="51">
        <f t="shared" si="164"/>
        <v>0.12280701473684205</v>
      </c>
      <c r="BE811" s="49">
        <v>0</v>
      </c>
      <c r="BF811" s="52">
        <v>0</v>
      </c>
      <c r="BG811" s="51">
        <f t="shared" si="165"/>
        <v>-1</v>
      </c>
      <c r="BH811" s="51">
        <f t="shared" si="166"/>
        <v>0</v>
      </c>
      <c r="BI811" s="282">
        <f t="shared" si="168"/>
        <v>0</v>
      </c>
    </row>
    <row r="812" spans="1:61" hidden="1">
      <c r="A812" s="54" t="s">
        <v>151</v>
      </c>
      <c r="B812" s="55" t="s">
        <v>2670</v>
      </c>
      <c r="C812" s="55" t="s">
        <v>2671</v>
      </c>
      <c r="D812" s="44" t="s">
        <v>2672</v>
      </c>
      <c r="E812" s="56">
        <v>6</v>
      </c>
      <c r="F812" s="46" t="s">
        <v>5814</v>
      </c>
      <c r="G812" s="47" t="s">
        <v>5814</v>
      </c>
      <c r="H812" s="47" t="s">
        <v>6064</v>
      </c>
      <c r="I812" s="48" t="s">
        <v>6111</v>
      </c>
      <c r="J812" s="48" t="s">
        <v>6122</v>
      </c>
      <c r="K812" s="48" t="s">
        <v>6127</v>
      </c>
      <c r="L812" s="45">
        <v>550</v>
      </c>
      <c r="M812" s="47" t="s">
        <v>6118</v>
      </c>
      <c r="N812" s="60">
        <v>0</v>
      </c>
      <c r="O812" s="58">
        <v>0</v>
      </c>
      <c r="P812" s="58">
        <v>0</v>
      </c>
      <c r="Q812" s="132">
        <v>0</v>
      </c>
      <c r="R812" s="60">
        <v>0</v>
      </c>
      <c r="S812" s="58">
        <v>0</v>
      </c>
      <c r="T812" s="58">
        <v>0</v>
      </c>
      <c r="U812" s="132">
        <v>0</v>
      </c>
      <c r="V812" s="58">
        <v>0</v>
      </c>
      <c r="W812" s="58">
        <v>0</v>
      </c>
      <c r="X812" s="58">
        <v>0</v>
      </c>
      <c r="Y812" s="132">
        <v>0</v>
      </c>
      <c r="Z812" s="61">
        <v>0</v>
      </c>
      <c r="AA812" s="59">
        <v>0</v>
      </c>
      <c r="AB812" s="59">
        <v>0</v>
      </c>
      <c r="AC812" s="132">
        <v>0</v>
      </c>
      <c r="AD812" s="61">
        <v>0</v>
      </c>
      <c r="AE812" s="59">
        <v>0</v>
      </c>
      <c r="AF812" s="59">
        <v>0</v>
      </c>
      <c r="AG812" s="132">
        <v>0</v>
      </c>
      <c r="AH812" s="61">
        <v>0</v>
      </c>
      <c r="AI812" s="132">
        <v>0</v>
      </c>
      <c r="AJ812" s="64">
        <f>IFERROR(VLOOKUP($B812,STOCK!$A:$H,3,0)," ")</f>
        <v>0</v>
      </c>
      <c r="AK812" s="65">
        <f>IFERROR(VLOOKUP($B812,STOCK!$A:$H,4,0)," ")</f>
        <v>0</v>
      </c>
      <c r="AL812" s="65">
        <f>IFERROR(VLOOKUP($B812,STOCK!$A:$H,5,0)," ")</f>
        <v>0</v>
      </c>
      <c r="AM812" s="65">
        <f>IFERROR(VLOOKUP($B812,STOCK!$A:$H,6,0)," ")</f>
        <v>0</v>
      </c>
      <c r="AN812" s="65">
        <f>IFERROR(VLOOKUP($B812,STOCK!$A:$H,7,0)," ")</f>
        <v>0</v>
      </c>
      <c r="AO812" s="65">
        <f>IFERROR(VLOOKUP($B812,STOCK!$A:$H,8,0)," ")</f>
        <v>0</v>
      </c>
      <c r="AP812" s="62" t="str">
        <f t="shared" si="156"/>
        <v>Q</v>
      </c>
      <c r="AQ812" s="50" t="str">
        <f t="shared" si="157"/>
        <v>Q</v>
      </c>
      <c r="AR812" s="50" t="str">
        <f t="shared" si="158"/>
        <v>Q</v>
      </c>
      <c r="AS812" s="50" t="str">
        <f t="shared" si="159"/>
        <v>Q</v>
      </c>
      <c r="AT812" s="50" t="str">
        <f t="shared" si="160"/>
        <v>Q</v>
      </c>
      <c r="AU812" s="63" t="str">
        <f t="shared" si="167"/>
        <v>Q</v>
      </c>
      <c r="AV812" s="67">
        <v>55199.999997999999</v>
      </c>
      <c r="AW812" s="133">
        <v>55083.775560000002</v>
      </c>
      <c r="AX812" s="49">
        <v>63000</v>
      </c>
      <c r="AY812" s="51">
        <f t="shared" si="161"/>
        <v>0.14130434786743851</v>
      </c>
      <c r="AZ812" s="51">
        <f t="shared" si="162"/>
        <v>0.12380952384126985</v>
      </c>
      <c r="BA812" s="49">
        <v>0</v>
      </c>
      <c r="BB812" s="52">
        <v>0</v>
      </c>
      <c r="BC812" s="51">
        <f t="shared" si="163"/>
        <v>-1</v>
      </c>
      <c r="BD812" s="51">
        <f t="shared" si="164"/>
        <v>0</v>
      </c>
      <c r="BE812" s="49">
        <v>0</v>
      </c>
      <c r="BF812" s="52">
        <v>0</v>
      </c>
      <c r="BG812" s="51">
        <f t="shared" si="165"/>
        <v>-1</v>
      </c>
      <c r="BH812" s="51">
        <f t="shared" si="166"/>
        <v>0</v>
      </c>
      <c r="BI812" s="282">
        <f t="shared" si="168"/>
        <v>0</v>
      </c>
    </row>
    <row r="813" spans="1:61" hidden="1">
      <c r="A813" s="54" t="s">
        <v>150</v>
      </c>
      <c r="B813" s="55" t="s">
        <v>2673</v>
      </c>
      <c r="C813" s="55" t="s">
        <v>2674</v>
      </c>
      <c r="D813" s="44" t="s">
        <v>2675</v>
      </c>
      <c r="E813" s="56">
        <v>1</v>
      </c>
      <c r="F813" s="46" t="s">
        <v>5814</v>
      </c>
      <c r="G813" s="47" t="s">
        <v>5814</v>
      </c>
      <c r="H813" s="47" t="s">
        <v>6064</v>
      </c>
      <c r="I813" s="48" t="s">
        <v>6111</v>
      </c>
      <c r="J813" s="48" t="s">
        <v>6122</v>
      </c>
      <c r="K813" s="48" t="s">
        <v>6127</v>
      </c>
      <c r="L813" s="45">
        <v>550</v>
      </c>
      <c r="M813" s="47" t="s">
        <v>6118</v>
      </c>
      <c r="N813" s="60">
        <v>0</v>
      </c>
      <c r="O813" s="58">
        <v>30</v>
      </c>
      <c r="P813" s="58">
        <v>0</v>
      </c>
      <c r="Q813" s="132">
        <v>0</v>
      </c>
      <c r="R813" s="60">
        <v>24</v>
      </c>
      <c r="S813" s="58">
        <v>12</v>
      </c>
      <c r="T813" s="58">
        <v>0</v>
      </c>
      <c r="U813" s="132">
        <v>0</v>
      </c>
      <c r="V813" s="58">
        <v>2</v>
      </c>
      <c r="W813" s="58">
        <v>6</v>
      </c>
      <c r="X813" s="58">
        <v>0</v>
      </c>
      <c r="Y813" s="132">
        <v>0</v>
      </c>
      <c r="Z813" s="61">
        <v>0</v>
      </c>
      <c r="AA813" s="59">
        <v>6</v>
      </c>
      <c r="AB813" s="59">
        <v>0</v>
      </c>
      <c r="AC813" s="132">
        <v>0</v>
      </c>
      <c r="AD813" s="61">
        <v>1</v>
      </c>
      <c r="AE813" s="59">
        <v>1</v>
      </c>
      <c r="AF813" s="59">
        <v>10</v>
      </c>
      <c r="AG813" s="132">
        <v>10</v>
      </c>
      <c r="AH813" s="61">
        <v>0</v>
      </c>
      <c r="AI813" s="132">
        <v>0</v>
      </c>
      <c r="AJ813" s="64">
        <f>IFERROR(VLOOKUP($B813,STOCK!$A:$H,3,0)," ")</f>
        <v>0</v>
      </c>
      <c r="AK813" s="65">
        <f>IFERROR(VLOOKUP($B813,STOCK!$A:$H,4,0)," ")</f>
        <v>0</v>
      </c>
      <c r="AL813" s="65">
        <f>IFERROR(VLOOKUP($B813,STOCK!$A:$H,5,0)," ")</f>
        <v>5</v>
      </c>
      <c r="AM813" s="65">
        <f>IFERROR(VLOOKUP($B813,STOCK!$A:$H,6,0)," ")</f>
        <v>12</v>
      </c>
      <c r="AN813" s="65">
        <f>IFERROR(VLOOKUP($B813,STOCK!$A:$H,7,0)," ")</f>
        <v>0</v>
      </c>
      <c r="AO813" s="65">
        <f>IFERROR(VLOOKUP($B813,STOCK!$A:$H,8,0)," ")</f>
        <v>0</v>
      </c>
      <c r="AP813" s="62" t="str">
        <f t="shared" si="156"/>
        <v>Q</v>
      </c>
      <c r="AQ813" s="50" t="str">
        <f t="shared" si="157"/>
        <v>Q</v>
      </c>
      <c r="AR813" s="50" t="str">
        <f t="shared" si="158"/>
        <v>SV</v>
      </c>
      <c r="AS813" s="50" t="str">
        <f t="shared" si="159"/>
        <v>SV</v>
      </c>
      <c r="AT813" s="50" t="str">
        <f t="shared" si="160"/>
        <v>Q</v>
      </c>
      <c r="AU813" s="63" t="str">
        <f t="shared" si="167"/>
        <v>Q</v>
      </c>
      <c r="AV813" s="67">
        <v>9200.0000400000008</v>
      </c>
      <c r="AW813" s="133">
        <v>9180.6292599999997</v>
      </c>
      <c r="AX813" s="49">
        <v>10900</v>
      </c>
      <c r="AY813" s="51">
        <f t="shared" si="161"/>
        <v>0.18478260354442333</v>
      </c>
      <c r="AZ813" s="51">
        <f t="shared" si="162"/>
        <v>0.15596329908256873</v>
      </c>
      <c r="BA813" s="49">
        <v>10500</v>
      </c>
      <c r="BB813" s="52">
        <v>3</v>
      </c>
      <c r="BC813" s="51">
        <f t="shared" si="163"/>
        <v>0.14130434286389404</v>
      </c>
      <c r="BD813" s="51">
        <f t="shared" si="164"/>
        <v>0.12380951999999992</v>
      </c>
      <c r="BE813" s="49">
        <v>0</v>
      </c>
      <c r="BF813" s="52">
        <v>0</v>
      </c>
      <c r="BG813" s="51">
        <f t="shared" si="165"/>
        <v>-1</v>
      </c>
      <c r="BH813" s="51">
        <f t="shared" si="166"/>
        <v>0</v>
      </c>
      <c r="BI813" s="282">
        <f t="shared" si="168"/>
        <v>10</v>
      </c>
    </row>
    <row r="814" spans="1:61" hidden="1">
      <c r="A814" s="54" t="s">
        <v>151</v>
      </c>
      <c r="B814" s="55" t="s">
        <v>2676</v>
      </c>
      <c r="C814" s="55" t="s">
        <v>2677</v>
      </c>
      <c r="D814" s="44" t="s">
        <v>2678</v>
      </c>
      <c r="E814" s="56">
        <v>24</v>
      </c>
      <c r="F814" s="46" t="s">
        <v>5814</v>
      </c>
      <c r="G814" s="47" t="s">
        <v>5814</v>
      </c>
      <c r="H814" s="47" t="s">
        <v>6064</v>
      </c>
      <c r="I814" s="48" t="s">
        <v>6111</v>
      </c>
      <c r="J814" s="48" t="s">
        <v>6122</v>
      </c>
      <c r="K814" s="48" t="s">
        <v>6127</v>
      </c>
      <c r="L814" s="45">
        <v>550</v>
      </c>
      <c r="M814" s="47" t="s">
        <v>6118</v>
      </c>
      <c r="N814" s="60">
        <v>0</v>
      </c>
      <c r="O814" s="58">
        <v>0</v>
      </c>
      <c r="P814" s="58">
        <v>0</v>
      </c>
      <c r="Q814" s="132">
        <v>0</v>
      </c>
      <c r="R814" s="60">
        <v>0</v>
      </c>
      <c r="S814" s="58">
        <v>0</v>
      </c>
      <c r="T814" s="58">
        <v>0</v>
      </c>
      <c r="U814" s="132">
        <v>0</v>
      </c>
      <c r="V814" s="58">
        <v>0</v>
      </c>
      <c r="W814" s="58">
        <v>0</v>
      </c>
      <c r="X814" s="58">
        <v>0</v>
      </c>
      <c r="Y814" s="132">
        <v>0</v>
      </c>
      <c r="Z814" s="61">
        <v>0</v>
      </c>
      <c r="AA814" s="59">
        <v>0</v>
      </c>
      <c r="AB814" s="59">
        <v>0</v>
      </c>
      <c r="AC814" s="132">
        <v>0</v>
      </c>
      <c r="AD814" s="61">
        <v>0</v>
      </c>
      <c r="AE814" s="59">
        <v>0</v>
      </c>
      <c r="AF814" s="59">
        <v>0</v>
      </c>
      <c r="AG814" s="132">
        <v>0</v>
      </c>
      <c r="AH814" s="61">
        <v>0</v>
      </c>
      <c r="AI814" s="132">
        <v>0</v>
      </c>
      <c r="AJ814" s="64">
        <f>IFERROR(VLOOKUP($B814,STOCK!$A:$H,3,0)," ")</f>
        <v>0</v>
      </c>
      <c r="AK814" s="65">
        <f>IFERROR(VLOOKUP($B814,STOCK!$A:$H,4,0)," ")</f>
        <v>0</v>
      </c>
      <c r="AL814" s="65">
        <f>IFERROR(VLOOKUP($B814,STOCK!$A:$H,5,0)," ")</f>
        <v>0</v>
      </c>
      <c r="AM814" s="65">
        <f>IFERROR(VLOOKUP($B814,STOCK!$A:$H,6,0)," ")</f>
        <v>0</v>
      </c>
      <c r="AN814" s="65">
        <f>IFERROR(VLOOKUP($B814,STOCK!$A:$H,7,0)," ")</f>
        <v>0</v>
      </c>
      <c r="AO814" s="65">
        <f>IFERROR(VLOOKUP($B814,STOCK!$A:$H,8,0)," ")</f>
        <v>0</v>
      </c>
      <c r="AP814" s="62" t="str">
        <f t="shared" si="156"/>
        <v>Q</v>
      </c>
      <c r="AQ814" s="50" t="str">
        <f t="shared" si="157"/>
        <v>Q</v>
      </c>
      <c r="AR814" s="50" t="str">
        <f t="shared" si="158"/>
        <v>Q</v>
      </c>
      <c r="AS814" s="50" t="str">
        <f t="shared" si="159"/>
        <v>Q</v>
      </c>
      <c r="AT814" s="50" t="str">
        <f t="shared" si="160"/>
        <v>Q</v>
      </c>
      <c r="AU814" s="63" t="str">
        <f t="shared" si="167"/>
        <v>Q</v>
      </c>
      <c r="AV814" s="67">
        <v>207600.00000299999</v>
      </c>
      <c r="AW814" s="133">
        <v>207459.77208</v>
      </c>
      <c r="AX814" s="49">
        <v>237600</v>
      </c>
      <c r="AY814" s="51">
        <f t="shared" si="161"/>
        <v>0.1445086705036922</v>
      </c>
      <c r="AZ814" s="51">
        <f t="shared" si="162"/>
        <v>0.12626262625000004</v>
      </c>
      <c r="BA814" s="49">
        <v>0</v>
      </c>
      <c r="BB814" s="52">
        <v>0</v>
      </c>
      <c r="BC814" s="51">
        <f t="shared" si="163"/>
        <v>-1</v>
      </c>
      <c r="BD814" s="51">
        <f t="shared" si="164"/>
        <v>0</v>
      </c>
      <c r="BE814" s="49">
        <v>0</v>
      </c>
      <c r="BF814" s="52">
        <v>0</v>
      </c>
      <c r="BG814" s="51">
        <f t="shared" si="165"/>
        <v>-1</v>
      </c>
      <c r="BH814" s="51">
        <f t="shared" si="166"/>
        <v>0</v>
      </c>
      <c r="BI814" s="282">
        <f t="shared" si="168"/>
        <v>0</v>
      </c>
    </row>
    <row r="815" spans="1:61" hidden="1">
      <c r="A815" s="54" t="s">
        <v>150</v>
      </c>
      <c r="B815" s="55" t="s">
        <v>2679</v>
      </c>
      <c r="C815" s="55" t="s">
        <v>2680</v>
      </c>
      <c r="D815" s="44" t="s">
        <v>2681</v>
      </c>
      <c r="E815" s="56">
        <v>1</v>
      </c>
      <c r="F815" s="46" t="s">
        <v>5814</v>
      </c>
      <c r="G815" s="47" t="s">
        <v>5814</v>
      </c>
      <c r="H815" s="47" t="s">
        <v>6064</v>
      </c>
      <c r="I815" s="48" t="s">
        <v>6111</v>
      </c>
      <c r="J815" s="48" t="s">
        <v>6122</v>
      </c>
      <c r="K815" s="48" t="s">
        <v>6127</v>
      </c>
      <c r="L815" s="45">
        <v>550</v>
      </c>
      <c r="M815" s="47" t="s">
        <v>6118</v>
      </c>
      <c r="N815" s="60">
        <v>4</v>
      </c>
      <c r="O815" s="58">
        <v>7</v>
      </c>
      <c r="P815" s="58">
        <v>1</v>
      </c>
      <c r="Q815" s="132">
        <v>0</v>
      </c>
      <c r="R815" s="60">
        <v>13</v>
      </c>
      <c r="S815" s="58">
        <v>4</v>
      </c>
      <c r="T815" s="58">
        <v>0</v>
      </c>
      <c r="U815" s="132">
        <v>6</v>
      </c>
      <c r="V815" s="58">
        <v>3</v>
      </c>
      <c r="W815" s="58">
        <v>4</v>
      </c>
      <c r="X815" s="58">
        <v>5</v>
      </c>
      <c r="Y815" s="132">
        <v>3</v>
      </c>
      <c r="Z815" s="61">
        <v>1</v>
      </c>
      <c r="AA815" s="59">
        <v>11</v>
      </c>
      <c r="AB815" s="59">
        <v>0</v>
      </c>
      <c r="AC815" s="132">
        <v>0</v>
      </c>
      <c r="AD815" s="61">
        <v>5</v>
      </c>
      <c r="AE815" s="59">
        <v>1</v>
      </c>
      <c r="AF815" s="59">
        <v>4</v>
      </c>
      <c r="AG815" s="132">
        <v>4</v>
      </c>
      <c r="AH815" s="61">
        <v>0</v>
      </c>
      <c r="AI815" s="132">
        <v>0</v>
      </c>
      <c r="AJ815" s="64">
        <f>IFERROR(VLOOKUP($B815,STOCK!$A:$H,3,0)," ")</f>
        <v>0</v>
      </c>
      <c r="AK815" s="65">
        <f>IFERROR(VLOOKUP($B815,STOCK!$A:$H,4,0)," ")</f>
        <v>18</v>
      </c>
      <c r="AL815" s="65">
        <f>IFERROR(VLOOKUP($B815,STOCK!$A:$H,5,0)," ")</f>
        <v>0</v>
      </c>
      <c r="AM815" s="65">
        <f>IFERROR(VLOOKUP($B815,STOCK!$A:$H,6,0)," ")</f>
        <v>1</v>
      </c>
      <c r="AN815" s="65">
        <f>IFERROR(VLOOKUP($B815,STOCK!$A:$H,7,0)," ")</f>
        <v>0</v>
      </c>
      <c r="AO815" s="65">
        <f>IFERROR(VLOOKUP($B815,STOCK!$A:$H,8,0)," ")</f>
        <v>0</v>
      </c>
      <c r="AP815" s="62" t="str">
        <f t="shared" si="156"/>
        <v>Q</v>
      </c>
      <c r="AQ815" s="50">
        <f t="shared" si="157"/>
        <v>90</v>
      </c>
      <c r="AR815" s="50" t="str">
        <f t="shared" si="158"/>
        <v>Q</v>
      </c>
      <c r="AS815" s="50" t="str">
        <f t="shared" si="159"/>
        <v>SV</v>
      </c>
      <c r="AT815" s="50" t="str">
        <f t="shared" si="160"/>
        <v>Q</v>
      </c>
      <c r="AU815" s="63" t="str">
        <f t="shared" si="167"/>
        <v>Q</v>
      </c>
      <c r="AV815" s="67">
        <v>8650.0000400000008</v>
      </c>
      <c r="AW815" s="133">
        <v>8644.1571700000004</v>
      </c>
      <c r="AX815" s="49">
        <v>10250</v>
      </c>
      <c r="AY815" s="51">
        <f t="shared" si="161"/>
        <v>0.18497109278626067</v>
      </c>
      <c r="AZ815" s="51">
        <f t="shared" si="162"/>
        <v>0.15609755707317066</v>
      </c>
      <c r="BA815" s="49">
        <v>9900</v>
      </c>
      <c r="BB815" s="52">
        <v>6</v>
      </c>
      <c r="BC815" s="51">
        <f t="shared" si="163"/>
        <v>0.14450866522770545</v>
      </c>
      <c r="BD815" s="51">
        <f t="shared" si="164"/>
        <v>0.12626262222222215</v>
      </c>
      <c r="BE815" s="49">
        <v>0</v>
      </c>
      <c r="BF815" s="52">
        <v>0</v>
      </c>
      <c r="BG815" s="51">
        <f t="shared" si="165"/>
        <v>-1</v>
      </c>
      <c r="BH815" s="51">
        <f t="shared" si="166"/>
        <v>0</v>
      </c>
      <c r="BI815" s="282">
        <f t="shared" si="168"/>
        <v>13</v>
      </c>
    </row>
    <row r="816" spans="1:61" hidden="1">
      <c r="A816" s="54" t="s">
        <v>150</v>
      </c>
      <c r="B816" s="55" t="s">
        <v>2682</v>
      </c>
      <c r="C816" s="55" t="s">
        <v>2683</v>
      </c>
      <c r="D816" s="44" t="s">
        <v>2684</v>
      </c>
      <c r="E816" s="56">
        <v>1</v>
      </c>
      <c r="F816" s="46" t="s">
        <v>5814</v>
      </c>
      <c r="G816" s="47" t="s">
        <v>5814</v>
      </c>
      <c r="H816" s="47" t="s">
        <v>6064</v>
      </c>
      <c r="I816" s="48" t="s">
        <v>6111</v>
      </c>
      <c r="J816" s="48" t="s">
        <v>6122</v>
      </c>
      <c r="K816" s="48" t="s">
        <v>6117</v>
      </c>
      <c r="L816" s="45">
        <v>550</v>
      </c>
      <c r="M816" s="47" t="s">
        <v>6118</v>
      </c>
      <c r="N816" s="60">
        <v>9</v>
      </c>
      <c r="O816" s="58">
        <v>0</v>
      </c>
      <c r="P816" s="58">
        <v>0</v>
      </c>
      <c r="Q816" s="132">
        <v>0</v>
      </c>
      <c r="R816" s="60">
        <v>0</v>
      </c>
      <c r="S816" s="58">
        <v>0</v>
      </c>
      <c r="T816" s="58">
        <v>0</v>
      </c>
      <c r="U816" s="132">
        <v>0</v>
      </c>
      <c r="V816" s="58">
        <v>12</v>
      </c>
      <c r="W816" s="58">
        <v>0</v>
      </c>
      <c r="X816" s="58">
        <v>0</v>
      </c>
      <c r="Y816" s="132">
        <v>0</v>
      </c>
      <c r="Z816" s="61">
        <v>12</v>
      </c>
      <c r="AA816" s="59">
        <v>0</v>
      </c>
      <c r="AB816" s="59">
        <v>0</v>
      </c>
      <c r="AC816" s="132">
        <v>0</v>
      </c>
      <c r="AD816" s="61">
        <v>12</v>
      </c>
      <c r="AE816" s="59">
        <v>0</v>
      </c>
      <c r="AF816" s="59">
        <v>0</v>
      </c>
      <c r="AG816" s="132">
        <v>0</v>
      </c>
      <c r="AH816" s="61">
        <v>0</v>
      </c>
      <c r="AI816" s="132">
        <v>0</v>
      </c>
      <c r="AJ816" s="64">
        <f>IFERROR(VLOOKUP($B816,STOCK!$A:$H,3,0)," ")</f>
        <v>6</v>
      </c>
      <c r="AK816" s="65">
        <f>IFERROR(VLOOKUP($B816,STOCK!$A:$H,4,0)," ")</f>
        <v>0</v>
      </c>
      <c r="AL816" s="65">
        <f>IFERROR(VLOOKUP($B816,STOCK!$A:$H,5,0)," ")</f>
        <v>0</v>
      </c>
      <c r="AM816" s="65">
        <f>IFERROR(VLOOKUP($B816,STOCK!$A:$H,6,0)," ")</f>
        <v>7</v>
      </c>
      <c r="AN816" s="65">
        <f>IFERROR(VLOOKUP($B816,STOCK!$A:$H,7,0)," ")</f>
        <v>0</v>
      </c>
      <c r="AO816" s="65">
        <f>IFERROR(VLOOKUP($B816,STOCK!$A:$H,8,0)," ")</f>
        <v>0</v>
      </c>
      <c r="AP816" s="62" t="str">
        <f t="shared" si="156"/>
        <v>SV</v>
      </c>
      <c r="AQ816" s="50" t="str">
        <f t="shared" si="157"/>
        <v>Q</v>
      </c>
      <c r="AR816" s="50" t="str">
        <f t="shared" si="158"/>
        <v>Q</v>
      </c>
      <c r="AS816" s="50" t="str">
        <f t="shared" si="159"/>
        <v>SV</v>
      </c>
      <c r="AT816" s="50" t="str">
        <f t="shared" si="160"/>
        <v>Q</v>
      </c>
      <c r="AU816" s="63" t="str">
        <f t="shared" si="167"/>
        <v>Q</v>
      </c>
      <c r="AV816" s="67">
        <v>9200.0000400000008</v>
      </c>
      <c r="AW816" s="133">
        <v>9199.9997100000001</v>
      </c>
      <c r="AX816" s="49">
        <v>10900</v>
      </c>
      <c r="AY816" s="51">
        <f t="shared" si="161"/>
        <v>0.18478260354442333</v>
      </c>
      <c r="AZ816" s="51">
        <f t="shared" si="162"/>
        <v>0.15596329908256873</v>
      </c>
      <c r="BA816" s="49">
        <v>10500</v>
      </c>
      <c r="BB816" s="52">
        <v>3</v>
      </c>
      <c r="BC816" s="51">
        <f t="shared" si="163"/>
        <v>0.14130434286389404</v>
      </c>
      <c r="BD816" s="51">
        <f t="shared" si="164"/>
        <v>0.12380951999999992</v>
      </c>
      <c r="BE816" s="49">
        <v>0</v>
      </c>
      <c r="BF816" s="52">
        <v>0</v>
      </c>
      <c r="BG816" s="51">
        <f t="shared" si="165"/>
        <v>-1</v>
      </c>
      <c r="BH816" s="51">
        <f t="shared" si="166"/>
        <v>0</v>
      </c>
      <c r="BI816" s="282">
        <f t="shared" si="168"/>
        <v>0</v>
      </c>
    </row>
    <row r="817" spans="1:61" hidden="1">
      <c r="A817" s="54" t="s">
        <v>150</v>
      </c>
      <c r="B817" s="55" t="s">
        <v>2685</v>
      </c>
      <c r="C817" s="55" t="s">
        <v>2686</v>
      </c>
      <c r="D817" s="44" t="s">
        <v>2687</v>
      </c>
      <c r="E817" s="56">
        <v>1</v>
      </c>
      <c r="F817" s="46" t="s">
        <v>5814</v>
      </c>
      <c r="G817" s="47" t="s">
        <v>5814</v>
      </c>
      <c r="H817" s="47" t="s">
        <v>6064</v>
      </c>
      <c r="I817" s="48" t="s">
        <v>6111</v>
      </c>
      <c r="J817" s="48" t="s">
        <v>6122</v>
      </c>
      <c r="K817" s="48" t="s">
        <v>6117</v>
      </c>
      <c r="L817" s="45">
        <v>550</v>
      </c>
      <c r="M817" s="47" t="s">
        <v>6118</v>
      </c>
      <c r="N817" s="60">
        <v>36</v>
      </c>
      <c r="O817" s="58">
        <v>0</v>
      </c>
      <c r="P817" s="58">
        <v>0</v>
      </c>
      <c r="Q817" s="132">
        <v>0</v>
      </c>
      <c r="R817" s="60">
        <v>27</v>
      </c>
      <c r="S817" s="58">
        <v>1</v>
      </c>
      <c r="T817" s="58">
        <v>0</v>
      </c>
      <c r="U817" s="132">
        <v>0</v>
      </c>
      <c r="V817" s="58">
        <v>13</v>
      </c>
      <c r="W817" s="58">
        <v>0</v>
      </c>
      <c r="X817" s="58">
        <v>0</v>
      </c>
      <c r="Y817" s="132">
        <v>0</v>
      </c>
      <c r="Z817" s="61">
        <v>12</v>
      </c>
      <c r="AA817" s="59">
        <v>0</v>
      </c>
      <c r="AB817" s="59">
        <v>0</v>
      </c>
      <c r="AC817" s="132">
        <v>0</v>
      </c>
      <c r="AD817" s="61">
        <v>36</v>
      </c>
      <c r="AE817" s="59">
        <v>0</v>
      </c>
      <c r="AF817" s="59">
        <v>0</v>
      </c>
      <c r="AG817" s="132">
        <v>0</v>
      </c>
      <c r="AH817" s="61">
        <v>0</v>
      </c>
      <c r="AI817" s="132">
        <v>0</v>
      </c>
      <c r="AJ817" s="64">
        <f>IFERROR(VLOOKUP($B817,STOCK!$A:$H,3,0)," ")</f>
        <v>0</v>
      </c>
      <c r="AK817" s="65">
        <f>IFERROR(VLOOKUP($B817,STOCK!$A:$H,4,0)," ")</f>
        <v>0</v>
      </c>
      <c r="AL817" s="65">
        <f>IFERROR(VLOOKUP($B817,STOCK!$A:$H,5,0)," ")</f>
        <v>0</v>
      </c>
      <c r="AM817" s="65">
        <f>IFERROR(VLOOKUP($B817,STOCK!$A:$H,6,0)," ")</f>
        <v>0</v>
      </c>
      <c r="AN817" s="65">
        <f>IFERROR(VLOOKUP($B817,STOCK!$A:$H,7,0)," ")</f>
        <v>0</v>
      </c>
      <c r="AO817" s="65">
        <f>IFERROR(VLOOKUP($B817,STOCK!$A:$H,8,0)," ")</f>
        <v>0</v>
      </c>
      <c r="AP817" s="62" t="str">
        <f t="shared" si="156"/>
        <v>Q</v>
      </c>
      <c r="AQ817" s="50" t="str">
        <f t="shared" si="157"/>
        <v>Q</v>
      </c>
      <c r="AR817" s="50" t="str">
        <f t="shared" si="158"/>
        <v>Q</v>
      </c>
      <c r="AS817" s="50" t="str">
        <f t="shared" si="159"/>
        <v>Q</v>
      </c>
      <c r="AT817" s="50" t="str">
        <f t="shared" si="160"/>
        <v>Q</v>
      </c>
      <c r="AU817" s="63" t="str">
        <f t="shared" si="167"/>
        <v>Q</v>
      </c>
      <c r="AV817" s="67">
        <v>9699.9999800000005</v>
      </c>
      <c r="AW817" s="133">
        <v>9699.9893100000008</v>
      </c>
      <c r="AX817" s="49">
        <v>11500</v>
      </c>
      <c r="AY817" s="51">
        <f t="shared" si="161"/>
        <v>0.18556701275374632</v>
      </c>
      <c r="AZ817" s="51">
        <f t="shared" si="162"/>
        <v>0.15652174086956516</v>
      </c>
      <c r="BA817" s="49">
        <v>11150</v>
      </c>
      <c r="BB817" s="52">
        <v>3</v>
      </c>
      <c r="BC817" s="51">
        <f t="shared" si="163"/>
        <v>0.14948453845254539</v>
      </c>
      <c r="BD817" s="51">
        <f t="shared" si="164"/>
        <v>0.13004484484304929</v>
      </c>
      <c r="BE817" s="49">
        <v>0</v>
      </c>
      <c r="BF817" s="52">
        <v>0</v>
      </c>
      <c r="BG817" s="51">
        <f t="shared" si="165"/>
        <v>-1</v>
      </c>
      <c r="BH817" s="51">
        <f t="shared" si="166"/>
        <v>0</v>
      </c>
      <c r="BI817" s="282">
        <f t="shared" si="168"/>
        <v>0</v>
      </c>
    </row>
    <row r="818" spans="1:61" hidden="1">
      <c r="A818" s="54" t="s">
        <v>151</v>
      </c>
      <c r="B818" s="55" t="s">
        <v>2688</v>
      </c>
      <c r="C818" s="55" t="s">
        <v>2689</v>
      </c>
      <c r="D818" s="44" t="s">
        <v>2690</v>
      </c>
      <c r="E818" s="56">
        <v>6</v>
      </c>
      <c r="F818" s="46" t="s">
        <v>5814</v>
      </c>
      <c r="G818" s="47" t="s">
        <v>5814</v>
      </c>
      <c r="H818" s="47" t="s">
        <v>6064</v>
      </c>
      <c r="I818" s="48" t="s">
        <v>6111</v>
      </c>
      <c r="J818" s="48" t="s">
        <v>6122</v>
      </c>
      <c r="K818" s="48" t="s">
        <v>6117</v>
      </c>
      <c r="L818" s="45">
        <v>550</v>
      </c>
      <c r="M818" s="47" t="s">
        <v>6118</v>
      </c>
      <c r="N818" s="60">
        <v>0</v>
      </c>
      <c r="O818" s="58">
        <v>0</v>
      </c>
      <c r="P818" s="58">
        <v>0</v>
      </c>
      <c r="Q818" s="132">
        <v>0</v>
      </c>
      <c r="R818" s="60">
        <v>0</v>
      </c>
      <c r="S818" s="58">
        <v>0</v>
      </c>
      <c r="T818" s="58">
        <v>0</v>
      </c>
      <c r="U818" s="132">
        <v>0</v>
      </c>
      <c r="V818" s="58">
        <v>0</v>
      </c>
      <c r="W818" s="58">
        <v>0</v>
      </c>
      <c r="X818" s="58">
        <v>0</v>
      </c>
      <c r="Y818" s="132">
        <v>0</v>
      </c>
      <c r="Z818" s="61">
        <v>0</v>
      </c>
      <c r="AA818" s="59">
        <v>0</v>
      </c>
      <c r="AB818" s="59">
        <v>0</v>
      </c>
      <c r="AC818" s="132">
        <v>0</v>
      </c>
      <c r="AD818" s="61">
        <v>0</v>
      </c>
      <c r="AE818" s="59">
        <v>0</v>
      </c>
      <c r="AF818" s="59">
        <v>0</v>
      </c>
      <c r="AG818" s="132">
        <v>0</v>
      </c>
      <c r="AH818" s="61">
        <v>0</v>
      </c>
      <c r="AI818" s="132">
        <v>0</v>
      </c>
      <c r="AJ818" s="64">
        <f>IFERROR(VLOOKUP($B818,STOCK!$A:$H,3,0)," ")</f>
        <v>0</v>
      </c>
      <c r="AK818" s="65">
        <f>IFERROR(VLOOKUP($B818,STOCK!$A:$H,4,0)," ")</f>
        <v>0</v>
      </c>
      <c r="AL818" s="65">
        <f>IFERROR(VLOOKUP($B818,STOCK!$A:$H,5,0)," ")</f>
        <v>0</v>
      </c>
      <c r="AM818" s="65">
        <f>IFERROR(VLOOKUP($B818,STOCK!$A:$H,6,0)," ")</f>
        <v>0</v>
      </c>
      <c r="AN818" s="65">
        <f>IFERROR(VLOOKUP($B818,STOCK!$A:$H,7,0)," ")</f>
        <v>0</v>
      </c>
      <c r="AO818" s="65">
        <f>IFERROR(VLOOKUP($B818,STOCK!$A:$H,8,0)," ")</f>
        <v>0</v>
      </c>
      <c r="AP818" s="62" t="str">
        <f t="shared" si="156"/>
        <v>Q</v>
      </c>
      <c r="AQ818" s="50" t="str">
        <f t="shared" si="157"/>
        <v>Q</v>
      </c>
      <c r="AR818" s="50" t="str">
        <f t="shared" si="158"/>
        <v>Q</v>
      </c>
      <c r="AS818" s="50" t="str">
        <f t="shared" si="159"/>
        <v>Q</v>
      </c>
      <c r="AT818" s="50" t="str">
        <f t="shared" si="160"/>
        <v>Q</v>
      </c>
      <c r="AU818" s="63" t="str">
        <f t="shared" si="167"/>
        <v>Q</v>
      </c>
      <c r="AV818" s="67">
        <v>74999.999997999999</v>
      </c>
      <c r="AW818" s="133">
        <v>70504.253159999993</v>
      </c>
      <c r="AX818" s="49">
        <v>85500</v>
      </c>
      <c r="AY818" s="51">
        <f t="shared" si="161"/>
        <v>0.14000000003040003</v>
      </c>
      <c r="AZ818" s="51">
        <f t="shared" si="162"/>
        <v>0.12280701756725147</v>
      </c>
      <c r="BA818" s="49">
        <v>0</v>
      </c>
      <c r="BB818" s="52">
        <v>0</v>
      </c>
      <c r="BC818" s="51">
        <f t="shared" si="163"/>
        <v>-1</v>
      </c>
      <c r="BD818" s="51">
        <f t="shared" si="164"/>
        <v>0</v>
      </c>
      <c r="BE818" s="49">
        <v>0</v>
      </c>
      <c r="BF818" s="52">
        <v>0</v>
      </c>
      <c r="BG818" s="51">
        <f t="shared" si="165"/>
        <v>-1</v>
      </c>
      <c r="BH818" s="51">
        <f t="shared" si="166"/>
        <v>0</v>
      </c>
      <c r="BI818" s="282">
        <f t="shared" si="168"/>
        <v>0</v>
      </c>
    </row>
    <row r="819" spans="1:61" hidden="1">
      <c r="A819" s="54" t="s">
        <v>150</v>
      </c>
      <c r="B819" s="55" t="s">
        <v>2691</v>
      </c>
      <c r="C819" s="55" t="s">
        <v>2692</v>
      </c>
      <c r="D819" s="44" t="s">
        <v>2693</v>
      </c>
      <c r="E819" s="56">
        <v>1</v>
      </c>
      <c r="F819" s="46" t="s">
        <v>5814</v>
      </c>
      <c r="G819" s="47" t="s">
        <v>5814</v>
      </c>
      <c r="H819" s="47" t="s">
        <v>6064</v>
      </c>
      <c r="I819" s="48" t="s">
        <v>6111</v>
      </c>
      <c r="J819" s="48" t="s">
        <v>6122</v>
      </c>
      <c r="K819" s="48" t="s">
        <v>6117</v>
      </c>
      <c r="L819" s="45">
        <v>550</v>
      </c>
      <c r="M819" s="47" t="s">
        <v>6118</v>
      </c>
      <c r="N819" s="60">
        <v>3</v>
      </c>
      <c r="O819" s="58">
        <v>4</v>
      </c>
      <c r="P819" s="58">
        <v>8</v>
      </c>
      <c r="Q819" s="132">
        <v>11</v>
      </c>
      <c r="R819" s="60">
        <v>1</v>
      </c>
      <c r="S819" s="58">
        <v>17</v>
      </c>
      <c r="T819" s="58">
        <v>0</v>
      </c>
      <c r="U819" s="132">
        <v>0</v>
      </c>
      <c r="V819" s="58">
        <v>0</v>
      </c>
      <c r="W819" s="58">
        <v>6</v>
      </c>
      <c r="X819" s="58">
        <v>0</v>
      </c>
      <c r="Y819" s="132">
        <v>2</v>
      </c>
      <c r="Z819" s="61">
        <v>1</v>
      </c>
      <c r="AA819" s="59">
        <v>7</v>
      </c>
      <c r="AB819" s="59">
        <v>4</v>
      </c>
      <c r="AC819" s="132">
        <v>3</v>
      </c>
      <c r="AD819" s="61">
        <v>11</v>
      </c>
      <c r="AE819" s="59">
        <v>1</v>
      </c>
      <c r="AF819" s="59">
        <v>0</v>
      </c>
      <c r="AG819" s="132">
        <v>0</v>
      </c>
      <c r="AH819" s="61">
        <v>0</v>
      </c>
      <c r="AI819" s="132">
        <v>0</v>
      </c>
      <c r="AJ819" s="64">
        <f>IFERROR(VLOOKUP($B819,STOCK!$A:$H,3,0)," ")</f>
        <v>18</v>
      </c>
      <c r="AK819" s="65">
        <f>IFERROR(VLOOKUP($B819,STOCK!$A:$H,4,0)," ")</f>
        <v>6</v>
      </c>
      <c r="AL819" s="65">
        <f>IFERROR(VLOOKUP($B819,STOCK!$A:$H,5,0)," ")</f>
        <v>4</v>
      </c>
      <c r="AM819" s="65">
        <f>IFERROR(VLOOKUP($B819,STOCK!$A:$H,6,0)," ")</f>
        <v>0</v>
      </c>
      <c r="AN819" s="65">
        <f>IFERROR(VLOOKUP($B819,STOCK!$A:$H,7,0)," ")</f>
        <v>0</v>
      </c>
      <c r="AO819" s="65">
        <f>IFERROR(VLOOKUP($B819,STOCK!$A:$H,8,0)," ")</f>
        <v>0</v>
      </c>
      <c r="AP819" s="62">
        <f t="shared" si="156"/>
        <v>49.090909090909093</v>
      </c>
      <c r="AQ819" s="50" t="str">
        <f t="shared" si="157"/>
        <v>SV</v>
      </c>
      <c r="AR819" s="50">
        <f t="shared" si="158"/>
        <v>60</v>
      </c>
      <c r="AS819" s="50" t="str">
        <f t="shared" si="159"/>
        <v>Q</v>
      </c>
      <c r="AT819" s="50" t="str">
        <f t="shared" si="160"/>
        <v>Q</v>
      </c>
      <c r="AU819" s="63" t="str">
        <f t="shared" si="167"/>
        <v>Q</v>
      </c>
      <c r="AV819" s="67">
        <v>12500.000040000001</v>
      </c>
      <c r="AW819" s="133">
        <v>11750.708860000001</v>
      </c>
      <c r="AX819" s="49">
        <v>14750</v>
      </c>
      <c r="AY819" s="51">
        <f t="shared" si="161"/>
        <v>0.17999999622399998</v>
      </c>
      <c r="AZ819" s="51">
        <f t="shared" si="162"/>
        <v>0.15254237016949146</v>
      </c>
      <c r="BA819" s="49">
        <v>14250</v>
      </c>
      <c r="BB819" s="52">
        <v>3</v>
      </c>
      <c r="BC819" s="51">
        <f t="shared" si="163"/>
        <v>0.139999996352</v>
      </c>
      <c r="BD819" s="51">
        <f t="shared" si="164"/>
        <v>0.12280701473684205</v>
      </c>
      <c r="BE819" s="49">
        <v>0</v>
      </c>
      <c r="BF819" s="52">
        <v>0</v>
      </c>
      <c r="BG819" s="51">
        <f t="shared" si="165"/>
        <v>-1</v>
      </c>
      <c r="BH819" s="51">
        <f t="shared" si="166"/>
        <v>0</v>
      </c>
      <c r="BI819" s="282">
        <f t="shared" si="168"/>
        <v>16</v>
      </c>
    </row>
    <row r="820" spans="1:61" hidden="1">
      <c r="A820" s="54" t="s">
        <v>150</v>
      </c>
      <c r="B820" s="55" t="s">
        <v>2694</v>
      </c>
      <c r="C820" s="55" t="s">
        <v>2695</v>
      </c>
      <c r="D820" s="44" t="s">
        <v>2696</v>
      </c>
      <c r="E820" s="56">
        <v>1</v>
      </c>
      <c r="F820" s="46" t="s">
        <v>5814</v>
      </c>
      <c r="G820" s="47" t="s">
        <v>5814</v>
      </c>
      <c r="H820" s="47" t="s">
        <v>6064</v>
      </c>
      <c r="I820" s="48" t="s">
        <v>6111</v>
      </c>
      <c r="J820" s="48" t="s">
        <v>6122</v>
      </c>
      <c r="K820" s="48" t="s">
        <v>6117</v>
      </c>
      <c r="L820" s="45">
        <v>550</v>
      </c>
      <c r="M820" s="47" t="s">
        <v>6118</v>
      </c>
      <c r="N820" s="60">
        <v>3</v>
      </c>
      <c r="O820" s="58">
        <v>9</v>
      </c>
      <c r="P820" s="58">
        <v>0</v>
      </c>
      <c r="Q820" s="132">
        <v>0</v>
      </c>
      <c r="R820" s="60">
        <v>2</v>
      </c>
      <c r="S820" s="58">
        <v>10</v>
      </c>
      <c r="T820" s="58">
        <v>1</v>
      </c>
      <c r="U820" s="132">
        <v>0</v>
      </c>
      <c r="V820" s="58">
        <v>14</v>
      </c>
      <c r="W820" s="58">
        <v>3</v>
      </c>
      <c r="X820" s="58">
        <v>12</v>
      </c>
      <c r="Y820" s="132">
        <v>14</v>
      </c>
      <c r="Z820" s="61">
        <v>8</v>
      </c>
      <c r="AA820" s="59">
        <v>26</v>
      </c>
      <c r="AB820" s="59">
        <v>2</v>
      </c>
      <c r="AC820" s="132">
        <v>0</v>
      </c>
      <c r="AD820" s="61">
        <v>21</v>
      </c>
      <c r="AE820" s="59">
        <v>28</v>
      </c>
      <c r="AF820" s="59">
        <v>14</v>
      </c>
      <c r="AG820" s="132">
        <v>12</v>
      </c>
      <c r="AH820" s="61">
        <v>0</v>
      </c>
      <c r="AI820" s="132">
        <v>0</v>
      </c>
      <c r="AJ820" s="64">
        <f>IFERROR(VLOOKUP($B820,STOCK!$A:$H,3,0)," ")</f>
        <v>5</v>
      </c>
      <c r="AK820" s="65">
        <f>IFERROR(VLOOKUP($B820,STOCK!$A:$H,4,0)," ")</f>
        <v>0</v>
      </c>
      <c r="AL820" s="65">
        <f>IFERROR(VLOOKUP($B820,STOCK!$A:$H,5,0)," ")</f>
        <v>4</v>
      </c>
      <c r="AM820" s="65">
        <f>IFERROR(VLOOKUP($B820,STOCK!$A:$H,6,0)," ")</f>
        <v>0</v>
      </c>
      <c r="AN820" s="65">
        <f>IFERROR(VLOOKUP($B820,STOCK!$A:$H,7,0)," ")</f>
        <v>0</v>
      </c>
      <c r="AO820" s="65">
        <f>IFERROR(VLOOKUP($B820,STOCK!$A:$H,8,0)," ")</f>
        <v>0</v>
      </c>
      <c r="AP820" s="62" t="str">
        <f t="shared" si="156"/>
        <v>SV</v>
      </c>
      <c r="AQ820" s="50" t="str">
        <f t="shared" si="157"/>
        <v>Q</v>
      </c>
      <c r="AR820" s="50">
        <f t="shared" si="158"/>
        <v>8.5714285714285712</v>
      </c>
      <c r="AS820" s="50" t="str">
        <f t="shared" si="159"/>
        <v>Q</v>
      </c>
      <c r="AT820" s="50" t="str">
        <f t="shared" si="160"/>
        <v>Q</v>
      </c>
      <c r="AU820" s="63" t="str">
        <f t="shared" si="167"/>
        <v>Q</v>
      </c>
      <c r="AV820" s="67">
        <v>9699.9999800000005</v>
      </c>
      <c r="AW820" s="133">
        <v>9699.9916200000007</v>
      </c>
      <c r="AX820" s="49">
        <v>11500</v>
      </c>
      <c r="AY820" s="51">
        <f t="shared" si="161"/>
        <v>0.18556701275374632</v>
      </c>
      <c r="AZ820" s="51">
        <f t="shared" si="162"/>
        <v>0.15652174086956516</v>
      </c>
      <c r="BA820" s="49">
        <v>11250</v>
      </c>
      <c r="BB820" s="52">
        <v>3</v>
      </c>
      <c r="BC820" s="51">
        <f t="shared" si="163"/>
        <v>0.15979381682431715</v>
      </c>
      <c r="BD820" s="51">
        <f t="shared" si="164"/>
        <v>0.13777777955555551</v>
      </c>
      <c r="BE820" s="49">
        <v>0</v>
      </c>
      <c r="BF820" s="52">
        <v>0</v>
      </c>
      <c r="BG820" s="51">
        <f t="shared" si="165"/>
        <v>-1</v>
      </c>
      <c r="BH820" s="51">
        <f t="shared" si="166"/>
        <v>0</v>
      </c>
      <c r="BI820" s="282">
        <f t="shared" si="168"/>
        <v>26</v>
      </c>
    </row>
    <row r="821" spans="1:61" hidden="1">
      <c r="A821" s="54" t="s">
        <v>151</v>
      </c>
      <c r="B821" s="55" t="s">
        <v>2697</v>
      </c>
      <c r="C821" s="55" t="s">
        <v>2698</v>
      </c>
      <c r="D821" s="44" t="s">
        <v>2699</v>
      </c>
      <c r="E821" s="56">
        <v>6</v>
      </c>
      <c r="F821" s="46" t="s">
        <v>5814</v>
      </c>
      <c r="G821" s="47" t="s">
        <v>5814</v>
      </c>
      <c r="H821" s="47" t="s">
        <v>6064</v>
      </c>
      <c r="I821" s="48" t="s">
        <v>6111</v>
      </c>
      <c r="J821" s="48" t="s">
        <v>6122</v>
      </c>
      <c r="K821" s="48" t="s">
        <v>6119</v>
      </c>
      <c r="L821" s="45">
        <v>428</v>
      </c>
      <c r="M821" s="47" t="s">
        <v>5850</v>
      </c>
      <c r="N821" s="60">
        <v>0</v>
      </c>
      <c r="O821" s="58">
        <v>0</v>
      </c>
      <c r="P821" s="58">
        <v>0</v>
      </c>
      <c r="Q821" s="132">
        <v>0</v>
      </c>
      <c r="R821" s="60">
        <v>0</v>
      </c>
      <c r="S821" s="58">
        <v>0</v>
      </c>
      <c r="T821" s="58">
        <v>0</v>
      </c>
      <c r="U821" s="132">
        <v>0</v>
      </c>
      <c r="V821" s="58">
        <v>0</v>
      </c>
      <c r="W821" s="58">
        <v>0</v>
      </c>
      <c r="X821" s="58">
        <v>0</v>
      </c>
      <c r="Y821" s="132">
        <v>0</v>
      </c>
      <c r="Z821" s="61">
        <v>0</v>
      </c>
      <c r="AA821" s="59">
        <v>0</v>
      </c>
      <c r="AB821" s="59">
        <v>0</v>
      </c>
      <c r="AC821" s="132">
        <v>0</v>
      </c>
      <c r="AD821" s="61">
        <v>0</v>
      </c>
      <c r="AE821" s="59">
        <v>0</v>
      </c>
      <c r="AF821" s="59">
        <v>0</v>
      </c>
      <c r="AG821" s="132">
        <v>0</v>
      </c>
      <c r="AH821" s="61">
        <v>0</v>
      </c>
      <c r="AI821" s="132">
        <v>0</v>
      </c>
      <c r="AJ821" s="64">
        <f>IFERROR(VLOOKUP($B821,STOCK!$A:$H,3,0)," ")</f>
        <v>0</v>
      </c>
      <c r="AK821" s="65">
        <f>IFERROR(VLOOKUP($B821,STOCK!$A:$H,4,0)," ")</f>
        <v>0</v>
      </c>
      <c r="AL821" s="65">
        <f>IFERROR(VLOOKUP($B821,STOCK!$A:$H,5,0)," ")</f>
        <v>0</v>
      </c>
      <c r="AM821" s="65">
        <f>IFERROR(VLOOKUP($B821,STOCK!$A:$H,6,0)," ")</f>
        <v>0</v>
      </c>
      <c r="AN821" s="65">
        <f>IFERROR(VLOOKUP($B821,STOCK!$A:$H,7,0)," ")</f>
        <v>0</v>
      </c>
      <c r="AO821" s="65">
        <f>IFERROR(VLOOKUP($B821,STOCK!$A:$H,8,0)," ")</f>
        <v>0</v>
      </c>
      <c r="AP821" s="62" t="str">
        <f t="shared" si="156"/>
        <v>Q</v>
      </c>
      <c r="AQ821" s="50" t="str">
        <f t="shared" si="157"/>
        <v>Q</v>
      </c>
      <c r="AR821" s="50" t="str">
        <f t="shared" si="158"/>
        <v>Q</v>
      </c>
      <c r="AS821" s="50" t="str">
        <f t="shared" si="159"/>
        <v>Q</v>
      </c>
      <c r="AT821" s="50" t="str">
        <f t="shared" si="160"/>
        <v>Q</v>
      </c>
      <c r="AU821" s="63" t="str">
        <f t="shared" si="167"/>
        <v>Q</v>
      </c>
      <c r="AV821" s="67">
        <v>57299.999999</v>
      </c>
      <c r="AW821" s="133">
        <v>57299.998800000001</v>
      </c>
      <c r="AX821" s="49">
        <v>65400</v>
      </c>
      <c r="AY821" s="51">
        <f t="shared" si="161"/>
        <v>0.14136125656442178</v>
      </c>
      <c r="AZ821" s="51">
        <f t="shared" si="162"/>
        <v>0.12385321102446484</v>
      </c>
      <c r="BA821" s="49"/>
      <c r="BB821" s="52"/>
      <c r="BC821" s="51">
        <f t="shared" si="163"/>
        <v>-1</v>
      </c>
      <c r="BD821" s="51">
        <f t="shared" si="164"/>
        <v>0</v>
      </c>
      <c r="BE821" s="49"/>
      <c r="BF821" s="52"/>
      <c r="BG821" s="51">
        <f t="shared" si="165"/>
        <v>-1</v>
      </c>
      <c r="BH821" s="51">
        <f t="shared" si="166"/>
        <v>0</v>
      </c>
      <c r="BI821" s="282">
        <f t="shared" si="168"/>
        <v>0</v>
      </c>
    </row>
    <row r="822" spans="1:61" hidden="1">
      <c r="A822" s="54" t="s">
        <v>150</v>
      </c>
      <c r="B822" s="55" t="s">
        <v>2700</v>
      </c>
      <c r="C822" s="55" t="s">
        <v>2701</v>
      </c>
      <c r="D822" s="44" t="s">
        <v>2702</v>
      </c>
      <c r="E822" s="56">
        <v>1</v>
      </c>
      <c r="F822" s="46" t="s">
        <v>5814</v>
      </c>
      <c r="G822" s="47" t="s">
        <v>5814</v>
      </c>
      <c r="H822" s="47" t="s">
        <v>6064</v>
      </c>
      <c r="I822" s="48" t="s">
        <v>6111</v>
      </c>
      <c r="J822" s="48" t="s">
        <v>6122</v>
      </c>
      <c r="K822" s="48" t="s">
        <v>6119</v>
      </c>
      <c r="L822" s="45">
        <v>428</v>
      </c>
      <c r="M822" s="47" t="s">
        <v>5850</v>
      </c>
      <c r="N822" s="60">
        <v>12</v>
      </c>
      <c r="O822" s="58">
        <v>12</v>
      </c>
      <c r="P822" s="58">
        <v>12</v>
      </c>
      <c r="Q822" s="132">
        <v>18</v>
      </c>
      <c r="R822" s="60">
        <v>10</v>
      </c>
      <c r="S822" s="58">
        <v>9</v>
      </c>
      <c r="T822" s="58">
        <v>0</v>
      </c>
      <c r="U822" s="132">
        <v>12</v>
      </c>
      <c r="V822" s="58">
        <v>4</v>
      </c>
      <c r="W822" s="58">
        <v>0</v>
      </c>
      <c r="X822" s="58">
        <v>0</v>
      </c>
      <c r="Y822" s="132">
        <v>15</v>
      </c>
      <c r="Z822" s="61">
        <v>30</v>
      </c>
      <c r="AA822" s="59">
        <v>27</v>
      </c>
      <c r="AB822" s="59">
        <v>0</v>
      </c>
      <c r="AC822" s="132">
        <v>0</v>
      </c>
      <c r="AD822" s="61">
        <v>18</v>
      </c>
      <c r="AE822" s="59">
        <v>11</v>
      </c>
      <c r="AF822" s="59">
        <v>12</v>
      </c>
      <c r="AG822" s="132">
        <v>12</v>
      </c>
      <c r="AH822" s="61">
        <v>0</v>
      </c>
      <c r="AI822" s="132">
        <v>0</v>
      </c>
      <c r="AJ822" s="64">
        <f>IFERROR(VLOOKUP($B822,STOCK!$A:$H,3,0)," ")</f>
        <v>36</v>
      </c>
      <c r="AK822" s="65">
        <f>IFERROR(VLOOKUP($B822,STOCK!$A:$H,4,0)," ")</f>
        <v>90</v>
      </c>
      <c r="AL822" s="65">
        <f>IFERROR(VLOOKUP($B822,STOCK!$A:$H,5,0)," ")</f>
        <v>2</v>
      </c>
      <c r="AM822" s="65">
        <f>IFERROR(VLOOKUP($B822,STOCK!$A:$H,6,0)," ")</f>
        <v>47</v>
      </c>
      <c r="AN822" s="65">
        <f>IFERROR(VLOOKUP($B822,STOCK!$A:$H,7,0)," ")</f>
        <v>20</v>
      </c>
      <c r="AO822" s="65">
        <f>IFERROR(VLOOKUP($B822,STOCK!$A:$H,8,0)," ")</f>
        <v>30</v>
      </c>
      <c r="AP822" s="62">
        <f t="shared" si="156"/>
        <v>60</v>
      </c>
      <c r="AQ822" s="50">
        <f t="shared" si="157"/>
        <v>225</v>
      </c>
      <c r="AR822" s="50">
        <f t="shared" si="158"/>
        <v>4</v>
      </c>
      <c r="AS822" s="50" t="str">
        <f t="shared" si="159"/>
        <v>SV</v>
      </c>
      <c r="AT822" s="50">
        <f t="shared" si="160"/>
        <v>50</v>
      </c>
      <c r="AU822" s="63" t="str">
        <f t="shared" si="167"/>
        <v>SV</v>
      </c>
      <c r="AV822" s="67">
        <v>9550.0000199999995</v>
      </c>
      <c r="AW822" s="133">
        <v>9549.9997999999996</v>
      </c>
      <c r="AX822" s="49">
        <v>11250</v>
      </c>
      <c r="AY822" s="51">
        <f t="shared" si="161"/>
        <v>0.17801046873715087</v>
      </c>
      <c r="AZ822" s="51">
        <f t="shared" si="162"/>
        <v>0.15111110933333338</v>
      </c>
      <c r="BA822" s="49">
        <v>10900</v>
      </c>
      <c r="BB822" s="52">
        <v>3</v>
      </c>
      <c r="BC822" s="51">
        <f t="shared" si="163"/>
        <v>0.1413612541542173</v>
      </c>
      <c r="BD822" s="51">
        <f t="shared" si="164"/>
        <v>0.12385320917431197</v>
      </c>
      <c r="BE822" s="49">
        <v>0</v>
      </c>
      <c r="BF822" s="52">
        <v>0</v>
      </c>
      <c r="BG822" s="51">
        <f t="shared" si="165"/>
        <v>-1</v>
      </c>
      <c r="BH822" s="51">
        <f t="shared" si="166"/>
        <v>0</v>
      </c>
      <c r="BI822" s="282">
        <f t="shared" si="168"/>
        <v>57</v>
      </c>
    </row>
    <row r="823" spans="1:61" hidden="1">
      <c r="A823" s="54" t="s">
        <v>151</v>
      </c>
      <c r="B823" s="55" t="s">
        <v>2703</v>
      </c>
      <c r="C823" s="55" t="s">
        <v>2704</v>
      </c>
      <c r="D823" s="44" t="s">
        <v>2705</v>
      </c>
      <c r="E823" s="56">
        <v>4</v>
      </c>
      <c r="F823" s="46" t="s">
        <v>5814</v>
      </c>
      <c r="G823" s="47" t="s">
        <v>5814</v>
      </c>
      <c r="H823" s="47" t="s">
        <v>6064</v>
      </c>
      <c r="I823" s="48" t="s">
        <v>6111</v>
      </c>
      <c r="J823" s="48" t="s">
        <v>6122</v>
      </c>
      <c r="K823" s="48" t="s">
        <v>6119</v>
      </c>
      <c r="L823" s="45">
        <v>428</v>
      </c>
      <c r="M823" s="47" t="s">
        <v>5850</v>
      </c>
      <c r="N823" s="60">
        <v>0</v>
      </c>
      <c r="O823" s="58">
        <v>0</v>
      </c>
      <c r="P823" s="58">
        <v>0</v>
      </c>
      <c r="Q823" s="132">
        <v>0</v>
      </c>
      <c r="R823" s="60">
        <v>0</v>
      </c>
      <c r="S823" s="58">
        <v>0</v>
      </c>
      <c r="T823" s="58">
        <v>0</v>
      </c>
      <c r="U823" s="132">
        <v>0</v>
      </c>
      <c r="V823" s="58">
        <v>0</v>
      </c>
      <c r="W823" s="58">
        <v>0</v>
      </c>
      <c r="X823" s="58">
        <v>0</v>
      </c>
      <c r="Y823" s="132">
        <v>0</v>
      </c>
      <c r="Z823" s="61">
        <v>0</v>
      </c>
      <c r="AA823" s="59">
        <v>0</v>
      </c>
      <c r="AB823" s="59">
        <v>0</v>
      </c>
      <c r="AC823" s="132">
        <v>0</v>
      </c>
      <c r="AD823" s="61">
        <v>0</v>
      </c>
      <c r="AE823" s="59">
        <v>0</v>
      </c>
      <c r="AF823" s="59">
        <v>0</v>
      </c>
      <c r="AG823" s="132">
        <v>0</v>
      </c>
      <c r="AH823" s="61">
        <v>0</v>
      </c>
      <c r="AI823" s="132">
        <v>0</v>
      </c>
      <c r="AJ823" s="64">
        <f>IFERROR(VLOOKUP($B823,STOCK!$A:$H,3,0)," ")</f>
        <v>0</v>
      </c>
      <c r="AK823" s="65">
        <f>IFERROR(VLOOKUP($B823,STOCK!$A:$H,4,0)," ")</f>
        <v>0</v>
      </c>
      <c r="AL823" s="65">
        <f>IFERROR(VLOOKUP($B823,STOCK!$A:$H,5,0)," ")</f>
        <v>0</v>
      </c>
      <c r="AM823" s="65">
        <f>IFERROR(VLOOKUP($B823,STOCK!$A:$H,6,0)," ")</f>
        <v>0</v>
      </c>
      <c r="AN823" s="65">
        <f>IFERROR(VLOOKUP($B823,STOCK!$A:$H,7,0)," ")</f>
        <v>0</v>
      </c>
      <c r="AO823" s="65">
        <f>IFERROR(VLOOKUP($B823,STOCK!$A:$H,8,0)," ")</f>
        <v>0</v>
      </c>
      <c r="AP823" s="62" t="str">
        <f t="shared" si="156"/>
        <v>Q</v>
      </c>
      <c r="AQ823" s="50" t="str">
        <f t="shared" si="157"/>
        <v>Q</v>
      </c>
      <c r="AR823" s="50" t="str">
        <f t="shared" si="158"/>
        <v>Q</v>
      </c>
      <c r="AS823" s="50" t="str">
        <f t="shared" si="159"/>
        <v>Q</v>
      </c>
      <c r="AT823" s="50" t="str">
        <f t="shared" si="160"/>
        <v>Q</v>
      </c>
      <c r="AU823" s="63" t="str">
        <f t="shared" si="167"/>
        <v>Q</v>
      </c>
      <c r="AV823" s="67">
        <v>35200</v>
      </c>
      <c r="AW823" s="133">
        <v>36717.07116</v>
      </c>
      <c r="AX823" s="49">
        <v>46000</v>
      </c>
      <c r="AY823" s="51">
        <f t="shared" si="161"/>
        <v>0.30681818181818188</v>
      </c>
      <c r="AZ823" s="51">
        <f t="shared" si="162"/>
        <v>0.23478260869565218</v>
      </c>
      <c r="BA823" s="49">
        <v>0</v>
      </c>
      <c r="BB823" s="52">
        <v>0</v>
      </c>
      <c r="BC823" s="51">
        <f t="shared" si="163"/>
        <v>-1</v>
      </c>
      <c r="BD823" s="51">
        <f t="shared" si="164"/>
        <v>0</v>
      </c>
      <c r="BE823" s="49">
        <v>0</v>
      </c>
      <c r="BF823" s="52">
        <v>0</v>
      </c>
      <c r="BG823" s="51">
        <f t="shared" si="165"/>
        <v>-1</v>
      </c>
      <c r="BH823" s="51">
        <f t="shared" si="166"/>
        <v>0</v>
      </c>
      <c r="BI823" s="282">
        <f t="shared" si="168"/>
        <v>0</v>
      </c>
    </row>
    <row r="824" spans="1:61" hidden="1">
      <c r="A824" s="54" t="s">
        <v>150</v>
      </c>
      <c r="B824" s="55" t="s">
        <v>2706</v>
      </c>
      <c r="C824" s="55" t="s">
        <v>2707</v>
      </c>
      <c r="D824" s="44" t="s">
        <v>2708</v>
      </c>
      <c r="E824" s="56">
        <v>1</v>
      </c>
      <c r="F824" s="46" t="s">
        <v>5814</v>
      </c>
      <c r="G824" s="47" t="s">
        <v>5814</v>
      </c>
      <c r="H824" s="47" t="s">
        <v>6064</v>
      </c>
      <c r="I824" s="48" t="s">
        <v>6111</v>
      </c>
      <c r="J824" s="48" t="s">
        <v>6122</v>
      </c>
      <c r="K824" s="48" t="s">
        <v>6119</v>
      </c>
      <c r="L824" s="45">
        <v>428</v>
      </c>
      <c r="M824" s="47" t="s">
        <v>5850</v>
      </c>
      <c r="N824" s="60">
        <v>0</v>
      </c>
      <c r="O824" s="58">
        <v>0</v>
      </c>
      <c r="P824" s="58">
        <v>0</v>
      </c>
      <c r="Q824" s="132">
        <v>0</v>
      </c>
      <c r="R824" s="60">
        <v>3</v>
      </c>
      <c r="S824" s="58">
        <v>1</v>
      </c>
      <c r="T824" s="58">
        <v>12</v>
      </c>
      <c r="U824" s="132">
        <v>20</v>
      </c>
      <c r="V824" s="58">
        <v>4</v>
      </c>
      <c r="W824" s="58">
        <v>8</v>
      </c>
      <c r="X824" s="58">
        <v>4</v>
      </c>
      <c r="Y824" s="132">
        <v>4</v>
      </c>
      <c r="Z824" s="61">
        <v>4</v>
      </c>
      <c r="AA824" s="59">
        <v>4</v>
      </c>
      <c r="AB824" s="59">
        <v>0</v>
      </c>
      <c r="AC824" s="132">
        <v>0</v>
      </c>
      <c r="AD824" s="61">
        <v>0</v>
      </c>
      <c r="AE824" s="59">
        <v>0</v>
      </c>
      <c r="AF824" s="59">
        <v>4</v>
      </c>
      <c r="AG824" s="132">
        <v>4</v>
      </c>
      <c r="AH824" s="61">
        <v>0</v>
      </c>
      <c r="AI824" s="132">
        <v>0</v>
      </c>
      <c r="AJ824" s="64">
        <f>IFERROR(VLOOKUP($B824,STOCK!$A:$H,3,0)," ")</f>
        <v>46</v>
      </c>
      <c r="AK824" s="65">
        <f>IFERROR(VLOOKUP($B824,STOCK!$A:$H,4,0)," ")</f>
        <v>24</v>
      </c>
      <c r="AL824" s="65">
        <f>IFERROR(VLOOKUP($B824,STOCK!$A:$H,5,0)," ")</f>
        <v>14</v>
      </c>
      <c r="AM824" s="65">
        <f>IFERROR(VLOOKUP($B824,STOCK!$A:$H,6,0)," ")</f>
        <v>16</v>
      </c>
      <c r="AN824" s="65">
        <f>IFERROR(VLOOKUP($B824,STOCK!$A:$H,7,0)," ")</f>
        <v>16</v>
      </c>
      <c r="AO824" s="65">
        <f>IFERROR(VLOOKUP($B824,STOCK!$A:$H,8,0)," ")</f>
        <v>24</v>
      </c>
      <c r="AP824" s="62" t="str">
        <f t="shared" si="156"/>
        <v>SV</v>
      </c>
      <c r="AQ824" s="50">
        <f t="shared" si="157"/>
        <v>36</v>
      </c>
      <c r="AR824" s="50">
        <f t="shared" si="158"/>
        <v>105</v>
      </c>
      <c r="AS824" s="50" t="str">
        <f t="shared" si="159"/>
        <v>SV</v>
      </c>
      <c r="AT824" s="50">
        <f t="shared" si="160"/>
        <v>120</v>
      </c>
      <c r="AU824" s="63" t="str">
        <f t="shared" si="167"/>
        <v>SV</v>
      </c>
      <c r="AV824" s="67">
        <v>9550.0000199999995</v>
      </c>
      <c r="AW824" s="133">
        <v>9179.2677899999999</v>
      </c>
      <c r="AX824" s="49">
        <v>11900</v>
      </c>
      <c r="AY824" s="51">
        <f t="shared" si="161"/>
        <v>0.2460732958197418</v>
      </c>
      <c r="AZ824" s="51">
        <f t="shared" si="162"/>
        <v>0.19747898991596644</v>
      </c>
      <c r="BA824" s="49">
        <v>11500</v>
      </c>
      <c r="BB824" s="52">
        <v>4</v>
      </c>
      <c r="BC824" s="51">
        <f t="shared" si="163"/>
        <v>0.204188479153532</v>
      </c>
      <c r="BD824" s="51">
        <f t="shared" si="164"/>
        <v>0.16956521565217395</v>
      </c>
      <c r="BE824" s="49">
        <v>0</v>
      </c>
      <c r="BF824" s="52">
        <v>0</v>
      </c>
      <c r="BG824" s="51">
        <f t="shared" si="165"/>
        <v>-1</v>
      </c>
      <c r="BH824" s="51">
        <f t="shared" si="166"/>
        <v>0</v>
      </c>
      <c r="BI824" s="282">
        <f t="shared" si="168"/>
        <v>28</v>
      </c>
    </row>
    <row r="825" spans="1:61" hidden="1">
      <c r="A825" s="54" t="s">
        <v>151</v>
      </c>
      <c r="B825" s="55" t="s">
        <v>2709</v>
      </c>
      <c r="C825" s="55" t="s">
        <v>2710</v>
      </c>
      <c r="D825" s="44" t="s">
        <v>2711</v>
      </c>
      <c r="E825" s="56">
        <v>12</v>
      </c>
      <c r="F825" s="46" t="s">
        <v>5814</v>
      </c>
      <c r="G825" s="47" t="s">
        <v>5814</v>
      </c>
      <c r="H825" s="47" t="s">
        <v>6064</v>
      </c>
      <c r="I825" s="48" t="s">
        <v>6111</v>
      </c>
      <c r="J825" s="48" t="s">
        <v>6122</v>
      </c>
      <c r="K825" s="48" t="s">
        <v>6119</v>
      </c>
      <c r="L825" s="45">
        <v>428</v>
      </c>
      <c r="M825" s="47" t="s">
        <v>5850</v>
      </c>
      <c r="N825" s="60">
        <v>0</v>
      </c>
      <c r="O825" s="58">
        <v>0</v>
      </c>
      <c r="P825" s="58">
        <v>0</v>
      </c>
      <c r="Q825" s="132">
        <v>0</v>
      </c>
      <c r="R825" s="60">
        <v>0</v>
      </c>
      <c r="S825" s="58">
        <v>0</v>
      </c>
      <c r="T825" s="58">
        <v>0</v>
      </c>
      <c r="U825" s="132">
        <v>0</v>
      </c>
      <c r="V825" s="58">
        <v>0</v>
      </c>
      <c r="W825" s="58">
        <v>0</v>
      </c>
      <c r="X825" s="58">
        <v>0</v>
      </c>
      <c r="Y825" s="132">
        <v>0</v>
      </c>
      <c r="Z825" s="61">
        <v>0</v>
      </c>
      <c r="AA825" s="59">
        <v>0</v>
      </c>
      <c r="AB825" s="59">
        <v>0</v>
      </c>
      <c r="AC825" s="132">
        <v>0</v>
      </c>
      <c r="AD825" s="61">
        <v>0</v>
      </c>
      <c r="AE825" s="59">
        <v>0</v>
      </c>
      <c r="AF825" s="59">
        <v>0</v>
      </c>
      <c r="AG825" s="132">
        <v>0</v>
      </c>
      <c r="AH825" s="61">
        <v>0</v>
      </c>
      <c r="AI825" s="132">
        <v>0</v>
      </c>
      <c r="AJ825" s="64">
        <f>IFERROR(VLOOKUP($B825,STOCK!$A:$H,3,0)," ")</f>
        <v>0</v>
      </c>
      <c r="AK825" s="65">
        <f>IFERROR(VLOOKUP($B825,STOCK!$A:$H,4,0)," ")</f>
        <v>0</v>
      </c>
      <c r="AL825" s="65">
        <f>IFERROR(VLOOKUP($B825,STOCK!$A:$H,5,0)," ")</f>
        <v>0</v>
      </c>
      <c r="AM825" s="65">
        <f>IFERROR(VLOOKUP($B825,STOCK!$A:$H,6,0)," ")</f>
        <v>0</v>
      </c>
      <c r="AN825" s="65">
        <f>IFERROR(VLOOKUP($B825,STOCK!$A:$H,7,0)," ")</f>
        <v>0</v>
      </c>
      <c r="AO825" s="65">
        <f>IFERROR(VLOOKUP($B825,STOCK!$A:$H,8,0)," ")</f>
        <v>0</v>
      </c>
      <c r="AP825" s="62" t="str">
        <f t="shared" si="156"/>
        <v>Q</v>
      </c>
      <c r="AQ825" s="50" t="str">
        <f t="shared" si="157"/>
        <v>Q</v>
      </c>
      <c r="AR825" s="50" t="str">
        <f t="shared" si="158"/>
        <v>Q</v>
      </c>
      <c r="AS825" s="50" t="str">
        <f t="shared" si="159"/>
        <v>Q</v>
      </c>
      <c r="AT825" s="50" t="str">
        <f t="shared" si="160"/>
        <v>Q</v>
      </c>
      <c r="AU825" s="63" t="str">
        <f t="shared" si="167"/>
        <v>Q</v>
      </c>
      <c r="AV825" s="67">
        <v>207600.00000299999</v>
      </c>
      <c r="AW825" s="133">
        <v>164137.69944</v>
      </c>
      <c r="AX825" s="49">
        <v>238800</v>
      </c>
      <c r="AY825" s="51">
        <f t="shared" si="161"/>
        <v>0.1502890173244178</v>
      </c>
      <c r="AZ825" s="51">
        <f t="shared" si="162"/>
        <v>0.13065326631909549</v>
      </c>
      <c r="BA825" s="49">
        <v>0</v>
      </c>
      <c r="BB825" s="52">
        <v>0</v>
      </c>
      <c r="BC825" s="51">
        <f t="shared" si="163"/>
        <v>-1</v>
      </c>
      <c r="BD825" s="51">
        <f t="shared" si="164"/>
        <v>0</v>
      </c>
      <c r="BE825" s="49">
        <v>0</v>
      </c>
      <c r="BF825" s="52">
        <v>0</v>
      </c>
      <c r="BG825" s="51">
        <f t="shared" si="165"/>
        <v>-1</v>
      </c>
      <c r="BH825" s="51">
        <f t="shared" si="166"/>
        <v>0</v>
      </c>
      <c r="BI825" s="282">
        <f t="shared" si="168"/>
        <v>0</v>
      </c>
    </row>
    <row r="826" spans="1:61" hidden="1">
      <c r="A826" s="54" t="s">
        <v>149</v>
      </c>
      <c r="B826" s="55" t="s">
        <v>2712</v>
      </c>
      <c r="C826" s="55" t="s">
        <v>2713</v>
      </c>
      <c r="D826" s="44" t="s">
        <v>2714</v>
      </c>
      <c r="E826" s="56">
        <v>1</v>
      </c>
      <c r="F826" s="46" t="s">
        <v>5814</v>
      </c>
      <c r="G826" s="47" t="s">
        <v>5814</v>
      </c>
      <c r="H826" s="47" t="s">
        <v>6064</v>
      </c>
      <c r="I826" s="48" t="s">
        <v>6111</v>
      </c>
      <c r="J826" s="48" t="s">
        <v>6122</v>
      </c>
      <c r="K826" s="48" t="s">
        <v>6119</v>
      </c>
      <c r="L826" s="45">
        <v>428</v>
      </c>
      <c r="M826" s="47" t="s">
        <v>5850</v>
      </c>
      <c r="N826" s="60">
        <v>3</v>
      </c>
      <c r="O826" s="58">
        <v>2</v>
      </c>
      <c r="P826" s="58">
        <v>1</v>
      </c>
      <c r="Q826" s="132">
        <v>1</v>
      </c>
      <c r="R826" s="60">
        <v>6</v>
      </c>
      <c r="S826" s="58">
        <v>0</v>
      </c>
      <c r="T826" s="58">
        <v>7</v>
      </c>
      <c r="U826" s="132">
        <v>5</v>
      </c>
      <c r="V826" s="58">
        <v>0</v>
      </c>
      <c r="W826" s="58">
        <v>1</v>
      </c>
      <c r="X826" s="58">
        <v>3</v>
      </c>
      <c r="Y826" s="132">
        <v>3</v>
      </c>
      <c r="Z826" s="61">
        <v>0</v>
      </c>
      <c r="AA826" s="59">
        <v>1</v>
      </c>
      <c r="AB826" s="59">
        <v>13</v>
      </c>
      <c r="AC826" s="132">
        <v>13</v>
      </c>
      <c r="AD826" s="61">
        <v>1</v>
      </c>
      <c r="AE826" s="59">
        <v>0</v>
      </c>
      <c r="AF826" s="59">
        <v>12</v>
      </c>
      <c r="AG826" s="132">
        <v>9</v>
      </c>
      <c r="AH826" s="61">
        <v>0</v>
      </c>
      <c r="AI826" s="132">
        <v>0</v>
      </c>
      <c r="AJ826" s="64">
        <f>IFERROR(VLOOKUP($B826,STOCK!$A:$H,3,0)," ")</f>
        <v>5</v>
      </c>
      <c r="AK826" s="65">
        <f>IFERROR(VLOOKUP($B826,STOCK!$A:$H,4,0)," ")</f>
        <v>0</v>
      </c>
      <c r="AL826" s="65">
        <f>IFERROR(VLOOKUP($B826,STOCK!$A:$H,5,0)," ")</f>
        <v>1</v>
      </c>
      <c r="AM826" s="65">
        <f>IFERROR(VLOOKUP($B826,STOCK!$A:$H,6,0)," ")</f>
        <v>0</v>
      </c>
      <c r="AN826" s="65">
        <f>IFERROR(VLOOKUP($B826,STOCK!$A:$H,7,0)," ")</f>
        <v>0</v>
      </c>
      <c r="AO826" s="65">
        <f>IFERROR(VLOOKUP($B826,STOCK!$A:$H,8,0)," ")</f>
        <v>0</v>
      </c>
      <c r="AP826" s="62">
        <f t="shared" si="156"/>
        <v>150</v>
      </c>
      <c r="AQ826" s="50" t="str">
        <f t="shared" si="157"/>
        <v>Q</v>
      </c>
      <c r="AR826" s="50">
        <f t="shared" si="158"/>
        <v>10</v>
      </c>
      <c r="AS826" s="50" t="str">
        <f t="shared" si="159"/>
        <v>Q</v>
      </c>
      <c r="AT826" s="50" t="str">
        <f t="shared" si="160"/>
        <v>Q</v>
      </c>
      <c r="AU826" s="63" t="str">
        <f t="shared" si="167"/>
        <v>Q</v>
      </c>
      <c r="AV826" s="67">
        <v>17300.000003000001</v>
      </c>
      <c r="AW826" s="133">
        <v>13678.14162</v>
      </c>
      <c r="AX826" s="49">
        <v>20500</v>
      </c>
      <c r="AY826" s="51">
        <f t="shared" si="161"/>
        <v>0.18497109806040957</v>
      </c>
      <c r="AZ826" s="51">
        <f t="shared" si="162"/>
        <v>0.15609756082926823</v>
      </c>
      <c r="BA826" s="49">
        <v>19900</v>
      </c>
      <c r="BB826" s="52">
        <v>3</v>
      </c>
      <c r="BC826" s="51">
        <f t="shared" si="163"/>
        <v>0.15028901714156828</v>
      </c>
      <c r="BD826" s="51">
        <f t="shared" si="164"/>
        <v>0.13065326618090448</v>
      </c>
      <c r="BE826" s="49">
        <v>0</v>
      </c>
      <c r="BF826" s="52">
        <v>0</v>
      </c>
      <c r="BG826" s="51">
        <f t="shared" si="165"/>
        <v>-1</v>
      </c>
      <c r="BH826" s="51">
        <f t="shared" si="166"/>
        <v>0</v>
      </c>
      <c r="BI826" s="282">
        <f t="shared" si="168"/>
        <v>31</v>
      </c>
    </row>
    <row r="827" spans="1:61" hidden="1">
      <c r="A827" s="54" t="s">
        <v>151</v>
      </c>
      <c r="B827" s="55" t="s">
        <v>2715</v>
      </c>
      <c r="C827" s="55" t="s">
        <v>2716</v>
      </c>
      <c r="D827" s="44" t="s">
        <v>2717</v>
      </c>
      <c r="E827" s="56">
        <v>6</v>
      </c>
      <c r="F827" s="46" t="s">
        <v>5814</v>
      </c>
      <c r="G827" s="47" t="s">
        <v>5814</v>
      </c>
      <c r="H827" s="47" t="s">
        <v>6064</v>
      </c>
      <c r="I827" s="48" t="s">
        <v>6111</v>
      </c>
      <c r="J827" s="48" t="s">
        <v>6122</v>
      </c>
      <c r="K827" s="48" t="s">
        <v>6119</v>
      </c>
      <c r="L827" s="45">
        <v>428</v>
      </c>
      <c r="M827" s="47" t="s">
        <v>5850</v>
      </c>
      <c r="N827" s="60">
        <v>0</v>
      </c>
      <c r="O827" s="58">
        <v>0</v>
      </c>
      <c r="P827" s="58">
        <v>0</v>
      </c>
      <c r="Q827" s="132">
        <v>0</v>
      </c>
      <c r="R827" s="60">
        <v>0</v>
      </c>
      <c r="S827" s="58">
        <v>0</v>
      </c>
      <c r="T827" s="58">
        <v>0</v>
      </c>
      <c r="U827" s="132">
        <v>0</v>
      </c>
      <c r="V827" s="58">
        <v>0</v>
      </c>
      <c r="W827" s="58">
        <v>0</v>
      </c>
      <c r="X827" s="58">
        <v>0</v>
      </c>
      <c r="Y827" s="132">
        <v>0</v>
      </c>
      <c r="Z827" s="61">
        <v>0</v>
      </c>
      <c r="AA827" s="59">
        <v>0</v>
      </c>
      <c r="AB827" s="59">
        <v>0</v>
      </c>
      <c r="AC827" s="132">
        <v>0</v>
      </c>
      <c r="AD827" s="61">
        <v>0</v>
      </c>
      <c r="AE827" s="59">
        <v>0</v>
      </c>
      <c r="AF827" s="59">
        <v>0</v>
      </c>
      <c r="AG827" s="132">
        <v>0</v>
      </c>
      <c r="AH827" s="61">
        <v>0</v>
      </c>
      <c r="AI827" s="132">
        <v>0</v>
      </c>
      <c r="AJ827" s="64">
        <f>IFERROR(VLOOKUP($B827,STOCK!$A:$H,3,0)," ")</f>
        <v>0</v>
      </c>
      <c r="AK827" s="65">
        <f>IFERROR(VLOOKUP($B827,STOCK!$A:$H,4,0)," ")</f>
        <v>0</v>
      </c>
      <c r="AL827" s="65">
        <f>IFERROR(VLOOKUP($B827,STOCK!$A:$H,5,0)," ")</f>
        <v>0</v>
      </c>
      <c r="AM827" s="65">
        <f>IFERROR(VLOOKUP($B827,STOCK!$A:$H,6,0)," ")</f>
        <v>0</v>
      </c>
      <c r="AN827" s="65">
        <f>IFERROR(VLOOKUP($B827,STOCK!$A:$H,7,0)," ")</f>
        <v>0</v>
      </c>
      <c r="AO827" s="65">
        <f>IFERROR(VLOOKUP($B827,STOCK!$A:$H,8,0)," ")</f>
        <v>0</v>
      </c>
      <c r="AP827" s="62" t="str">
        <f t="shared" si="156"/>
        <v>Q</v>
      </c>
      <c r="AQ827" s="50" t="str">
        <f t="shared" si="157"/>
        <v>Q</v>
      </c>
      <c r="AR827" s="50" t="str">
        <f t="shared" si="158"/>
        <v>Q</v>
      </c>
      <c r="AS827" s="50" t="str">
        <f t="shared" si="159"/>
        <v>Q</v>
      </c>
      <c r="AT827" s="50" t="str">
        <f t="shared" si="160"/>
        <v>Q</v>
      </c>
      <c r="AU827" s="63" t="str">
        <f t="shared" si="167"/>
        <v>Q</v>
      </c>
      <c r="AV827" s="67">
        <v>42600.000003000001</v>
      </c>
      <c r="AW827" s="133">
        <v>42599.998319999999</v>
      </c>
      <c r="AX827" s="49">
        <v>49500</v>
      </c>
      <c r="AY827" s="51">
        <f t="shared" si="161"/>
        <v>0.16197183090408651</v>
      </c>
      <c r="AZ827" s="51">
        <f t="shared" si="162"/>
        <v>0.1393939393333333</v>
      </c>
      <c r="BA827" s="49"/>
      <c r="BB827" s="52"/>
      <c r="BC827" s="51">
        <f t="shared" si="163"/>
        <v>-1</v>
      </c>
      <c r="BD827" s="51">
        <f t="shared" si="164"/>
        <v>0</v>
      </c>
      <c r="BE827" s="49"/>
      <c r="BF827" s="52"/>
      <c r="BG827" s="51">
        <f t="shared" si="165"/>
        <v>-1</v>
      </c>
      <c r="BH827" s="51">
        <f t="shared" si="166"/>
        <v>0</v>
      </c>
      <c r="BI827" s="282">
        <f t="shared" si="168"/>
        <v>0</v>
      </c>
    </row>
    <row r="828" spans="1:61" hidden="1">
      <c r="A828" s="54" t="s">
        <v>150</v>
      </c>
      <c r="B828" s="55" t="s">
        <v>2718</v>
      </c>
      <c r="C828" s="55" t="s">
        <v>2719</v>
      </c>
      <c r="D828" s="44" t="s">
        <v>2720</v>
      </c>
      <c r="E828" s="56">
        <v>1</v>
      </c>
      <c r="F828" s="46" t="s">
        <v>5814</v>
      </c>
      <c r="G828" s="47" t="s">
        <v>5814</v>
      </c>
      <c r="H828" s="47" t="s">
        <v>6064</v>
      </c>
      <c r="I828" s="48" t="s">
        <v>6111</v>
      </c>
      <c r="J828" s="48" t="s">
        <v>6122</v>
      </c>
      <c r="K828" s="48" t="s">
        <v>6119</v>
      </c>
      <c r="L828" s="45">
        <v>428</v>
      </c>
      <c r="M828" s="47" t="s">
        <v>5850</v>
      </c>
      <c r="N828" s="60">
        <v>21</v>
      </c>
      <c r="O828" s="58">
        <v>11</v>
      </c>
      <c r="P828" s="58">
        <v>9</v>
      </c>
      <c r="Q828" s="132">
        <v>30</v>
      </c>
      <c r="R828" s="60">
        <v>5</v>
      </c>
      <c r="S828" s="58">
        <v>0</v>
      </c>
      <c r="T828" s="58">
        <v>12</v>
      </c>
      <c r="U828" s="132">
        <v>18</v>
      </c>
      <c r="V828" s="58">
        <v>7</v>
      </c>
      <c r="W828" s="58">
        <v>8</v>
      </c>
      <c r="X828" s="58">
        <v>5</v>
      </c>
      <c r="Y828" s="132">
        <v>5</v>
      </c>
      <c r="Z828" s="61">
        <v>1</v>
      </c>
      <c r="AA828" s="59">
        <v>10</v>
      </c>
      <c r="AB828" s="59">
        <v>0</v>
      </c>
      <c r="AC828" s="132">
        <v>0</v>
      </c>
      <c r="AD828" s="61">
        <v>4</v>
      </c>
      <c r="AE828" s="59">
        <v>8</v>
      </c>
      <c r="AF828" s="59">
        <v>4</v>
      </c>
      <c r="AG828" s="132">
        <v>2</v>
      </c>
      <c r="AH828" s="61">
        <v>0</v>
      </c>
      <c r="AI828" s="132">
        <v>0</v>
      </c>
      <c r="AJ828" s="64">
        <f>IFERROR(VLOOKUP($B828,STOCK!$A:$H,3,0)," ")</f>
        <v>12</v>
      </c>
      <c r="AK828" s="65">
        <f>IFERROR(VLOOKUP($B828,STOCK!$A:$H,4,0)," ")</f>
        <v>31</v>
      </c>
      <c r="AL828" s="65">
        <f>IFERROR(VLOOKUP($B828,STOCK!$A:$H,5,0)," ")</f>
        <v>14</v>
      </c>
      <c r="AM828" s="65">
        <f>IFERROR(VLOOKUP($B828,STOCK!$A:$H,6,0)," ")</f>
        <v>20</v>
      </c>
      <c r="AN828" s="65">
        <f>IFERROR(VLOOKUP($B828,STOCK!$A:$H,7,0)," ")</f>
        <v>18</v>
      </c>
      <c r="AO828" s="65">
        <f>IFERROR(VLOOKUP($B828,STOCK!$A:$H,8,0)," ")</f>
        <v>24</v>
      </c>
      <c r="AP828" s="62">
        <f t="shared" si="156"/>
        <v>12</v>
      </c>
      <c r="AQ828" s="50">
        <f t="shared" si="157"/>
        <v>51.666666666666671</v>
      </c>
      <c r="AR828" s="50">
        <f t="shared" si="158"/>
        <v>84</v>
      </c>
      <c r="AS828" s="50" t="str">
        <f t="shared" si="159"/>
        <v>SV</v>
      </c>
      <c r="AT828" s="50">
        <f t="shared" si="160"/>
        <v>270</v>
      </c>
      <c r="AU828" s="63" t="str">
        <f t="shared" si="167"/>
        <v>SV</v>
      </c>
      <c r="AV828" s="67">
        <v>7100.0000499999996</v>
      </c>
      <c r="AW828" s="133">
        <v>7099.9997199999998</v>
      </c>
      <c r="AX828" s="49">
        <v>8500</v>
      </c>
      <c r="AY828" s="51">
        <f t="shared" si="161"/>
        <v>0.19718309016068258</v>
      </c>
      <c r="AZ828" s="51">
        <f t="shared" si="162"/>
        <v>0.16470587647058826</v>
      </c>
      <c r="BA828" s="49">
        <v>8250</v>
      </c>
      <c r="BB828" s="52">
        <v>6</v>
      </c>
      <c r="BC828" s="51">
        <f t="shared" si="163"/>
        <v>0.16197182280301536</v>
      </c>
      <c r="BD828" s="51">
        <f t="shared" si="164"/>
        <v>0.13939393333333339</v>
      </c>
      <c r="BE828" s="49">
        <v>0</v>
      </c>
      <c r="BF828" s="52">
        <v>0</v>
      </c>
      <c r="BG828" s="51">
        <f t="shared" si="165"/>
        <v>-1</v>
      </c>
      <c r="BH828" s="51">
        <f t="shared" si="166"/>
        <v>0</v>
      </c>
      <c r="BI828" s="282">
        <f t="shared" si="168"/>
        <v>55</v>
      </c>
    </row>
    <row r="829" spans="1:61" hidden="1">
      <c r="A829" s="54" t="s">
        <v>149</v>
      </c>
      <c r="B829" s="55" t="s">
        <v>2721</v>
      </c>
      <c r="C829" s="55" t="s">
        <v>2722</v>
      </c>
      <c r="D829" s="44" t="s">
        <v>2723</v>
      </c>
      <c r="E829" s="56">
        <v>1</v>
      </c>
      <c r="F829" s="46" t="s">
        <v>5814</v>
      </c>
      <c r="G829" s="47" t="s">
        <v>5814</v>
      </c>
      <c r="H829" s="47" t="s">
        <v>6064</v>
      </c>
      <c r="I829" s="48" t="s">
        <v>6111</v>
      </c>
      <c r="J829" s="48" t="s">
        <v>6122</v>
      </c>
      <c r="K829" s="48" t="s">
        <v>6128</v>
      </c>
      <c r="L829" s="45">
        <v>725</v>
      </c>
      <c r="M829" s="47" t="s">
        <v>6121</v>
      </c>
      <c r="N829" s="60">
        <v>0</v>
      </c>
      <c r="O829" s="58">
        <v>0</v>
      </c>
      <c r="P829" s="58">
        <v>0</v>
      </c>
      <c r="Q829" s="132">
        <v>0</v>
      </c>
      <c r="R829" s="60">
        <v>0</v>
      </c>
      <c r="S829" s="58">
        <v>0</v>
      </c>
      <c r="T829" s="58">
        <v>0</v>
      </c>
      <c r="U829" s="132">
        <v>0</v>
      </c>
      <c r="V829" s="58">
        <v>0</v>
      </c>
      <c r="W829" s="58">
        <v>0</v>
      </c>
      <c r="X829" s="58">
        <v>0</v>
      </c>
      <c r="Y829" s="132">
        <v>0</v>
      </c>
      <c r="Z829" s="61">
        <v>0</v>
      </c>
      <c r="AA829" s="59">
        <v>0</v>
      </c>
      <c r="AB829" s="59">
        <v>0</v>
      </c>
      <c r="AC829" s="132">
        <v>0</v>
      </c>
      <c r="AD829" s="61">
        <v>0</v>
      </c>
      <c r="AE829" s="59">
        <v>0</v>
      </c>
      <c r="AF829" s="59">
        <v>0</v>
      </c>
      <c r="AG829" s="132">
        <v>0</v>
      </c>
      <c r="AH829" s="61">
        <v>0</v>
      </c>
      <c r="AI829" s="132">
        <v>0</v>
      </c>
      <c r="AJ829" s="64">
        <f>IFERROR(VLOOKUP($B829,STOCK!$A:$H,3,0)," ")</f>
        <v>0</v>
      </c>
      <c r="AK829" s="65">
        <f>IFERROR(VLOOKUP($B829,STOCK!$A:$H,4,0)," ")</f>
        <v>0</v>
      </c>
      <c r="AL829" s="65">
        <f>IFERROR(VLOOKUP($B829,STOCK!$A:$H,5,0)," ")</f>
        <v>0</v>
      </c>
      <c r="AM829" s="65">
        <f>IFERROR(VLOOKUP($B829,STOCK!$A:$H,6,0)," ")</f>
        <v>66</v>
      </c>
      <c r="AN829" s="65">
        <f>IFERROR(VLOOKUP($B829,STOCK!$A:$H,7,0)," ")</f>
        <v>0</v>
      </c>
      <c r="AO829" s="65">
        <f>IFERROR(VLOOKUP($B829,STOCK!$A:$H,8,0)," ")</f>
        <v>0</v>
      </c>
      <c r="AP829" s="62" t="str">
        <f t="shared" si="156"/>
        <v>Q</v>
      </c>
      <c r="AQ829" s="50" t="str">
        <f t="shared" si="157"/>
        <v>Q</v>
      </c>
      <c r="AR829" s="50" t="str">
        <f t="shared" si="158"/>
        <v>Q</v>
      </c>
      <c r="AS829" s="50" t="str">
        <f t="shared" si="159"/>
        <v>SV</v>
      </c>
      <c r="AT829" s="50" t="str">
        <f t="shared" si="160"/>
        <v>Q</v>
      </c>
      <c r="AU829" s="63" t="str">
        <f t="shared" si="167"/>
        <v>Q</v>
      </c>
      <c r="AV829" s="67">
        <v>8300.0000049999999</v>
      </c>
      <c r="AW829" s="133">
        <v>8297.6174599999995</v>
      </c>
      <c r="AX829" s="49">
        <v>9900</v>
      </c>
      <c r="AY829" s="51">
        <f t="shared" si="161"/>
        <v>0.19277108361881257</v>
      </c>
      <c r="AZ829" s="51">
        <f t="shared" si="162"/>
        <v>0.16161616111111113</v>
      </c>
      <c r="BA829" s="49">
        <v>9500</v>
      </c>
      <c r="BB829" s="52">
        <v>3</v>
      </c>
      <c r="BC829" s="51">
        <f t="shared" si="163"/>
        <v>0.14457831256350695</v>
      </c>
      <c r="BD829" s="51">
        <f t="shared" si="164"/>
        <v>0.12631578894736845</v>
      </c>
      <c r="BE829" s="49">
        <v>8950</v>
      </c>
      <c r="BF829" s="52">
        <v>12</v>
      </c>
      <c r="BG829" s="51">
        <f t="shared" si="165"/>
        <v>7.8313252362461894E-2</v>
      </c>
      <c r="BH829" s="51">
        <f t="shared" si="166"/>
        <v>7.2625697765363137E-2</v>
      </c>
      <c r="BI829" s="282">
        <f t="shared" si="168"/>
        <v>0</v>
      </c>
    </row>
    <row r="830" spans="1:61" hidden="1">
      <c r="A830" s="54" t="s">
        <v>149</v>
      </c>
      <c r="B830" s="55" t="s">
        <v>2724</v>
      </c>
      <c r="C830" s="55" t="s">
        <v>2725</v>
      </c>
      <c r="D830" s="44" t="s">
        <v>2726</v>
      </c>
      <c r="E830" s="56">
        <v>1</v>
      </c>
      <c r="F830" s="46" t="s">
        <v>5814</v>
      </c>
      <c r="G830" s="47" t="s">
        <v>5814</v>
      </c>
      <c r="H830" s="47" t="s">
        <v>6064</v>
      </c>
      <c r="I830" s="48" t="s">
        <v>6111</v>
      </c>
      <c r="J830" s="48" t="s">
        <v>6122</v>
      </c>
      <c r="K830" s="48" t="s">
        <v>6128</v>
      </c>
      <c r="L830" s="45">
        <v>725</v>
      </c>
      <c r="M830" s="47" t="s">
        <v>6121</v>
      </c>
      <c r="N830" s="60">
        <v>0</v>
      </c>
      <c r="O830" s="58">
        <v>0</v>
      </c>
      <c r="P830" s="58">
        <v>0</v>
      </c>
      <c r="Q830" s="132">
        <v>0</v>
      </c>
      <c r="R830" s="60">
        <v>0</v>
      </c>
      <c r="S830" s="58">
        <v>0</v>
      </c>
      <c r="T830" s="58">
        <v>0</v>
      </c>
      <c r="U830" s="132">
        <v>0</v>
      </c>
      <c r="V830" s="58">
        <v>0</v>
      </c>
      <c r="W830" s="58">
        <v>0</v>
      </c>
      <c r="X830" s="58">
        <v>0</v>
      </c>
      <c r="Y830" s="132">
        <v>0</v>
      </c>
      <c r="Z830" s="61">
        <v>0</v>
      </c>
      <c r="AA830" s="59">
        <v>0</v>
      </c>
      <c r="AB830" s="59">
        <v>0</v>
      </c>
      <c r="AC830" s="132">
        <v>0</v>
      </c>
      <c r="AD830" s="61">
        <v>0</v>
      </c>
      <c r="AE830" s="59">
        <v>0</v>
      </c>
      <c r="AF830" s="59">
        <v>0</v>
      </c>
      <c r="AG830" s="132">
        <v>0</v>
      </c>
      <c r="AH830" s="61">
        <v>0</v>
      </c>
      <c r="AI830" s="132">
        <v>0</v>
      </c>
      <c r="AJ830" s="64">
        <f>IFERROR(VLOOKUP($B830,STOCK!$A:$H,3,0)," ")</f>
        <v>0</v>
      </c>
      <c r="AK830" s="65">
        <f>IFERROR(VLOOKUP($B830,STOCK!$A:$H,4,0)," ")</f>
        <v>0</v>
      </c>
      <c r="AL830" s="65">
        <f>IFERROR(VLOOKUP($B830,STOCK!$A:$H,5,0)," ")</f>
        <v>0</v>
      </c>
      <c r="AM830" s="65">
        <f>IFERROR(VLOOKUP($B830,STOCK!$A:$H,6,0)," ")</f>
        <v>120</v>
      </c>
      <c r="AN830" s="65">
        <f>IFERROR(VLOOKUP($B830,STOCK!$A:$H,7,0)," ")</f>
        <v>0</v>
      </c>
      <c r="AO830" s="65">
        <f>IFERROR(VLOOKUP($B830,STOCK!$A:$H,8,0)," ")</f>
        <v>0</v>
      </c>
      <c r="AP830" s="62" t="str">
        <f t="shared" si="156"/>
        <v>Q</v>
      </c>
      <c r="AQ830" s="50" t="str">
        <f t="shared" si="157"/>
        <v>Q</v>
      </c>
      <c r="AR830" s="50" t="str">
        <f t="shared" si="158"/>
        <v>Q</v>
      </c>
      <c r="AS830" s="50" t="str">
        <f t="shared" si="159"/>
        <v>SV</v>
      </c>
      <c r="AT830" s="50" t="str">
        <f t="shared" si="160"/>
        <v>Q</v>
      </c>
      <c r="AU830" s="63" t="str">
        <f t="shared" si="167"/>
        <v>Q</v>
      </c>
      <c r="AV830" s="67">
        <v>5275.0000049999999</v>
      </c>
      <c r="AW830" s="133">
        <v>5274.9999500000004</v>
      </c>
      <c r="AX830" s="49">
        <v>6500</v>
      </c>
      <c r="AY830" s="51">
        <f t="shared" si="161"/>
        <v>0.23222748698367068</v>
      </c>
      <c r="AZ830" s="51">
        <f t="shared" si="162"/>
        <v>0.18846153769230772</v>
      </c>
      <c r="BA830" s="49">
        <v>5900</v>
      </c>
      <c r="BB830" s="52">
        <v>3</v>
      </c>
      <c r="BC830" s="51">
        <f t="shared" si="163"/>
        <v>0.11848341126210116</v>
      </c>
      <c r="BD830" s="51">
        <f t="shared" si="164"/>
        <v>0.1059322025423729</v>
      </c>
      <c r="BE830" s="49">
        <v>5750</v>
      </c>
      <c r="BF830" s="52">
        <v>12</v>
      </c>
      <c r="BG830" s="51">
        <f t="shared" si="165"/>
        <v>9.0047392331708664E-2</v>
      </c>
      <c r="BH830" s="51">
        <f t="shared" si="166"/>
        <v>8.2608694782608724E-2</v>
      </c>
      <c r="BI830" s="282">
        <f t="shared" si="168"/>
        <v>0</v>
      </c>
    </row>
    <row r="831" spans="1:61" hidden="1">
      <c r="A831" s="54" t="s">
        <v>149</v>
      </c>
      <c r="B831" s="55" t="s">
        <v>2727</v>
      </c>
      <c r="C831" s="55" t="s">
        <v>2728</v>
      </c>
      <c r="D831" s="44" t="s">
        <v>2729</v>
      </c>
      <c r="E831" s="56">
        <v>1</v>
      </c>
      <c r="F831" s="46" t="s">
        <v>5814</v>
      </c>
      <c r="G831" s="47" t="s">
        <v>5814</v>
      </c>
      <c r="H831" s="47" t="s">
        <v>6064</v>
      </c>
      <c r="I831" s="48" t="s">
        <v>6111</v>
      </c>
      <c r="J831" s="48" t="s">
        <v>6122</v>
      </c>
      <c r="K831" s="48" t="s">
        <v>6128</v>
      </c>
      <c r="L831" s="45">
        <v>725</v>
      </c>
      <c r="M831" s="47" t="s">
        <v>6121</v>
      </c>
      <c r="N831" s="60">
        <v>0</v>
      </c>
      <c r="O831" s="58">
        <v>0</v>
      </c>
      <c r="P831" s="58">
        <v>0</v>
      </c>
      <c r="Q831" s="132">
        <v>0</v>
      </c>
      <c r="R831" s="60">
        <v>0</v>
      </c>
      <c r="S831" s="58">
        <v>0</v>
      </c>
      <c r="T831" s="58">
        <v>0</v>
      </c>
      <c r="U831" s="132">
        <v>0</v>
      </c>
      <c r="V831" s="58">
        <v>0</v>
      </c>
      <c r="W831" s="58">
        <v>0</v>
      </c>
      <c r="X831" s="58">
        <v>0</v>
      </c>
      <c r="Y831" s="132">
        <v>0</v>
      </c>
      <c r="Z831" s="61">
        <v>0</v>
      </c>
      <c r="AA831" s="59">
        <v>0</v>
      </c>
      <c r="AB831" s="59">
        <v>0</v>
      </c>
      <c r="AC831" s="132">
        <v>0</v>
      </c>
      <c r="AD831" s="61">
        <v>0</v>
      </c>
      <c r="AE831" s="59">
        <v>0</v>
      </c>
      <c r="AF831" s="59">
        <v>0</v>
      </c>
      <c r="AG831" s="132">
        <v>0</v>
      </c>
      <c r="AH831" s="61">
        <v>0</v>
      </c>
      <c r="AI831" s="132">
        <v>0</v>
      </c>
      <c r="AJ831" s="64">
        <f>IFERROR(VLOOKUP($B831,STOCK!$A:$H,3,0)," ")</f>
        <v>0</v>
      </c>
      <c r="AK831" s="65">
        <f>IFERROR(VLOOKUP($B831,STOCK!$A:$H,4,0)," ")</f>
        <v>0</v>
      </c>
      <c r="AL831" s="65">
        <f>IFERROR(VLOOKUP($B831,STOCK!$A:$H,5,0)," ")</f>
        <v>0</v>
      </c>
      <c r="AM831" s="65">
        <f>IFERROR(VLOOKUP($B831,STOCK!$A:$H,6,0)," ")</f>
        <v>25</v>
      </c>
      <c r="AN831" s="65">
        <f>IFERROR(VLOOKUP($B831,STOCK!$A:$H,7,0)," ")</f>
        <v>0</v>
      </c>
      <c r="AO831" s="65">
        <f>IFERROR(VLOOKUP($B831,STOCK!$A:$H,8,0)," ")</f>
        <v>0</v>
      </c>
      <c r="AP831" s="62" t="str">
        <f t="shared" si="156"/>
        <v>Q</v>
      </c>
      <c r="AQ831" s="50" t="str">
        <f t="shared" si="157"/>
        <v>Q</v>
      </c>
      <c r="AR831" s="50" t="str">
        <f t="shared" si="158"/>
        <v>Q</v>
      </c>
      <c r="AS831" s="50" t="str">
        <f t="shared" si="159"/>
        <v>SV</v>
      </c>
      <c r="AT831" s="50" t="str">
        <f t="shared" si="160"/>
        <v>Q</v>
      </c>
      <c r="AU831" s="63" t="str">
        <f t="shared" si="167"/>
        <v>Q</v>
      </c>
      <c r="AV831" s="67">
        <v>6249.9999980000002</v>
      </c>
      <c r="AW831" s="133">
        <v>6249.9999100000005</v>
      </c>
      <c r="AX831" s="49">
        <v>7500</v>
      </c>
      <c r="AY831" s="51">
        <f t="shared" si="161"/>
        <v>0.2000000003839999</v>
      </c>
      <c r="AZ831" s="51">
        <f t="shared" si="162"/>
        <v>0.16666666693333329</v>
      </c>
      <c r="BA831" s="49">
        <v>6900</v>
      </c>
      <c r="BB831" s="52">
        <v>3</v>
      </c>
      <c r="BC831" s="51">
        <f t="shared" si="163"/>
        <v>0.10400000035327994</v>
      </c>
      <c r="BD831" s="51">
        <f t="shared" si="164"/>
        <v>9.4202898840579682E-2</v>
      </c>
      <c r="BE831" s="49">
        <v>6750</v>
      </c>
      <c r="BF831" s="52">
        <v>12</v>
      </c>
      <c r="BG831" s="51">
        <f t="shared" si="165"/>
        <v>8.0000000345600064E-2</v>
      </c>
      <c r="BH831" s="51">
        <f t="shared" si="166"/>
        <v>7.4074074370370335E-2</v>
      </c>
      <c r="BI831" s="282">
        <f t="shared" si="168"/>
        <v>0</v>
      </c>
    </row>
    <row r="832" spans="1:61" hidden="1">
      <c r="A832" s="54" t="s">
        <v>149</v>
      </c>
      <c r="B832" s="55" t="s">
        <v>2730</v>
      </c>
      <c r="C832" s="55" t="s">
        <v>2731</v>
      </c>
      <c r="D832" s="44" t="s">
        <v>2732</v>
      </c>
      <c r="E832" s="56">
        <v>1</v>
      </c>
      <c r="F832" s="46" t="s">
        <v>5814</v>
      </c>
      <c r="G832" s="47" t="s">
        <v>5814</v>
      </c>
      <c r="H832" s="47" t="s">
        <v>6064</v>
      </c>
      <c r="I832" s="48" t="s">
        <v>6111</v>
      </c>
      <c r="J832" s="48" t="s">
        <v>6122</v>
      </c>
      <c r="K832" s="48" t="s">
        <v>6129</v>
      </c>
      <c r="L832" s="45">
        <v>725</v>
      </c>
      <c r="M832" s="47" t="s">
        <v>6121</v>
      </c>
      <c r="N832" s="60">
        <v>0</v>
      </c>
      <c r="O832" s="58">
        <v>0</v>
      </c>
      <c r="P832" s="58">
        <v>0</v>
      </c>
      <c r="Q832" s="132">
        <v>0</v>
      </c>
      <c r="R832" s="60">
        <v>0</v>
      </c>
      <c r="S832" s="58">
        <v>0</v>
      </c>
      <c r="T832" s="58">
        <v>0</v>
      </c>
      <c r="U832" s="132">
        <v>0</v>
      </c>
      <c r="V832" s="58">
        <v>0</v>
      </c>
      <c r="W832" s="58">
        <v>0</v>
      </c>
      <c r="X832" s="58">
        <v>0</v>
      </c>
      <c r="Y832" s="132">
        <v>0</v>
      </c>
      <c r="Z832" s="61">
        <v>0</v>
      </c>
      <c r="AA832" s="59">
        <v>0</v>
      </c>
      <c r="AB832" s="59">
        <v>0</v>
      </c>
      <c r="AC832" s="132">
        <v>0</v>
      </c>
      <c r="AD832" s="61">
        <v>0</v>
      </c>
      <c r="AE832" s="59">
        <v>0</v>
      </c>
      <c r="AF832" s="59">
        <v>0</v>
      </c>
      <c r="AG832" s="132">
        <v>0</v>
      </c>
      <c r="AH832" s="61">
        <v>0</v>
      </c>
      <c r="AI832" s="132">
        <v>0</v>
      </c>
      <c r="AJ832" s="64">
        <f>IFERROR(VLOOKUP($B832,STOCK!$A:$H,3,0)," ")</f>
        <v>0</v>
      </c>
      <c r="AK832" s="65">
        <f>IFERROR(VLOOKUP($B832,STOCK!$A:$H,4,0)," ")</f>
        <v>0</v>
      </c>
      <c r="AL832" s="65">
        <f>IFERROR(VLOOKUP($B832,STOCK!$A:$H,5,0)," ")</f>
        <v>0</v>
      </c>
      <c r="AM832" s="65">
        <f>IFERROR(VLOOKUP($B832,STOCK!$A:$H,6,0)," ")</f>
        <v>8</v>
      </c>
      <c r="AN832" s="65">
        <f>IFERROR(VLOOKUP($B832,STOCK!$A:$H,7,0)," ")</f>
        <v>0</v>
      </c>
      <c r="AO832" s="65">
        <f>IFERROR(VLOOKUP($B832,STOCK!$A:$H,8,0)," ")</f>
        <v>0</v>
      </c>
      <c r="AP832" s="62" t="str">
        <f t="shared" si="156"/>
        <v>Q</v>
      </c>
      <c r="AQ832" s="50" t="str">
        <f t="shared" si="157"/>
        <v>Q</v>
      </c>
      <c r="AR832" s="50" t="str">
        <f t="shared" si="158"/>
        <v>Q</v>
      </c>
      <c r="AS832" s="50" t="str">
        <f t="shared" si="159"/>
        <v>SV</v>
      </c>
      <c r="AT832" s="50" t="str">
        <f t="shared" si="160"/>
        <v>Q</v>
      </c>
      <c r="AU832" s="63" t="str">
        <f t="shared" si="167"/>
        <v>Q</v>
      </c>
      <c r="AV832" s="67">
        <v>16650.000004000001</v>
      </c>
      <c r="AW832" s="133">
        <v>16649.99985</v>
      </c>
      <c r="AX832" s="49">
        <v>19500</v>
      </c>
      <c r="AY832" s="51">
        <f t="shared" si="161"/>
        <v>0.17117117088980871</v>
      </c>
      <c r="AZ832" s="51">
        <f t="shared" si="162"/>
        <v>0.14615384594871789</v>
      </c>
      <c r="BA832" s="49">
        <v>17900</v>
      </c>
      <c r="BB832" s="52">
        <v>3</v>
      </c>
      <c r="BC832" s="51">
        <f t="shared" si="163"/>
        <v>7.5075074816798759E-2</v>
      </c>
      <c r="BD832" s="51">
        <f t="shared" si="164"/>
        <v>6.9832402011173106E-2</v>
      </c>
      <c r="BE832" s="49">
        <v>17500</v>
      </c>
      <c r="BF832" s="52">
        <v>12</v>
      </c>
      <c r="BG832" s="51">
        <f t="shared" si="165"/>
        <v>5.1051050798546216E-2</v>
      </c>
      <c r="BH832" s="51">
        <f t="shared" si="166"/>
        <v>4.8571428342857062E-2</v>
      </c>
      <c r="BI832" s="282">
        <f t="shared" si="168"/>
        <v>0</v>
      </c>
    </row>
    <row r="833" spans="1:61" hidden="1">
      <c r="A833" s="54" t="s">
        <v>149</v>
      </c>
      <c r="B833" s="55" t="s">
        <v>2733</v>
      </c>
      <c r="C833" s="55" t="s">
        <v>2734</v>
      </c>
      <c r="D833" s="44" t="s">
        <v>2735</v>
      </c>
      <c r="E833" s="56">
        <v>1</v>
      </c>
      <c r="F833" s="46" t="s">
        <v>5814</v>
      </c>
      <c r="G833" s="47" t="s">
        <v>5814</v>
      </c>
      <c r="H833" s="47" t="s">
        <v>6064</v>
      </c>
      <c r="I833" s="48" t="s">
        <v>6111</v>
      </c>
      <c r="J833" s="48" t="s">
        <v>6122</v>
      </c>
      <c r="K833" s="48" t="s">
        <v>6129</v>
      </c>
      <c r="L833" s="45">
        <v>725</v>
      </c>
      <c r="M833" s="47" t="s">
        <v>6121</v>
      </c>
      <c r="N833" s="60">
        <v>0</v>
      </c>
      <c r="O833" s="58">
        <v>0</v>
      </c>
      <c r="P833" s="58">
        <v>0</v>
      </c>
      <c r="Q833" s="132">
        <v>0</v>
      </c>
      <c r="R833" s="60">
        <v>0</v>
      </c>
      <c r="S833" s="58">
        <v>0</v>
      </c>
      <c r="T833" s="58">
        <v>0</v>
      </c>
      <c r="U833" s="132">
        <v>0</v>
      </c>
      <c r="V833" s="58">
        <v>0</v>
      </c>
      <c r="W833" s="58">
        <v>0</v>
      </c>
      <c r="X833" s="58">
        <v>0</v>
      </c>
      <c r="Y833" s="132">
        <v>0</v>
      </c>
      <c r="Z833" s="61">
        <v>0</v>
      </c>
      <c r="AA833" s="59">
        <v>0</v>
      </c>
      <c r="AB833" s="59">
        <v>0</v>
      </c>
      <c r="AC833" s="132">
        <v>0</v>
      </c>
      <c r="AD833" s="61">
        <v>0</v>
      </c>
      <c r="AE833" s="59">
        <v>0</v>
      </c>
      <c r="AF833" s="59">
        <v>0</v>
      </c>
      <c r="AG833" s="132">
        <v>0</v>
      </c>
      <c r="AH833" s="61">
        <v>0</v>
      </c>
      <c r="AI833" s="132">
        <v>0</v>
      </c>
      <c r="AJ833" s="64">
        <f>IFERROR(VLOOKUP($B833,STOCK!$A:$H,3,0)," ")</f>
        <v>0</v>
      </c>
      <c r="AK833" s="65">
        <f>IFERROR(VLOOKUP($B833,STOCK!$A:$H,4,0)," ")</f>
        <v>0</v>
      </c>
      <c r="AL833" s="65">
        <f>IFERROR(VLOOKUP($B833,STOCK!$A:$H,5,0)," ")</f>
        <v>0</v>
      </c>
      <c r="AM833" s="65">
        <f>IFERROR(VLOOKUP($B833,STOCK!$A:$H,6,0)," ")</f>
        <v>11</v>
      </c>
      <c r="AN833" s="65">
        <f>IFERROR(VLOOKUP($B833,STOCK!$A:$H,7,0)," ")</f>
        <v>0</v>
      </c>
      <c r="AO833" s="65">
        <f>IFERROR(VLOOKUP($B833,STOCK!$A:$H,8,0)," ")</f>
        <v>0</v>
      </c>
      <c r="AP833" s="62" t="str">
        <f t="shared" si="156"/>
        <v>Q</v>
      </c>
      <c r="AQ833" s="50" t="str">
        <f t="shared" si="157"/>
        <v>Q</v>
      </c>
      <c r="AR833" s="50" t="str">
        <f t="shared" si="158"/>
        <v>Q</v>
      </c>
      <c r="AS833" s="50" t="str">
        <f t="shared" si="159"/>
        <v>SV</v>
      </c>
      <c r="AT833" s="50" t="str">
        <f t="shared" si="160"/>
        <v>Q</v>
      </c>
      <c r="AU833" s="63" t="str">
        <f t="shared" si="167"/>
        <v>Q</v>
      </c>
      <c r="AV833" s="67">
        <v>16650.000004000001</v>
      </c>
      <c r="AW833" s="133">
        <v>16565.96788</v>
      </c>
      <c r="AX833" s="49">
        <v>19500</v>
      </c>
      <c r="AY833" s="51">
        <f t="shared" si="161"/>
        <v>0.17117117088980871</v>
      </c>
      <c r="AZ833" s="51">
        <f t="shared" si="162"/>
        <v>0.14615384594871789</v>
      </c>
      <c r="BA833" s="49">
        <v>17900</v>
      </c>
      <c r="BB833" s="52">
        <v>3</v>
      </c>
      <c r="BC833" s="51">
        <f t="shared" si="163"/>
        <v>7.5075074816798759E-2</v>
      </c>
      <c r="BD833" s="51">
        <f t="shared" si="164"/>
        <v>6.9832402011173106E-2</v>
      </c>
      <c r="BE833" s="49">
        <v>17500</v>
      </c>
      <c r="BF833" s="52">
        <v>12</v>
      </c>
      <c r="BG833" s="51">
        <f t="shared" si="165"/>
        <v>5.1051050798546216E-2</v>
      </c>
      <c r="BH833" s="51">
        <f t="shared" si="166"/>
        <v>4.8571428342857062E-2</v>
      </c>
      <c r="BI833" s="282">
        <f t="shared" si="168"/>
        <v>0</v>
      </c>
    </row>
    <row r="834" spans="1:61" hidden="1">
      <c r="A834" s="54" t="s">
        <v>149</v>
      </c>
      <c r="B834" s="55" t="s">
        <v>2736</v>
      </c>
      <c r="C834" s="55" t="s">
        <v>2737</v>
      </c>
      <c r="D834" s="44" t="s">
        <v>2738</v>
      </c>
      <c r="E834" s="56">
        <v>1</v>
      </c>
      <c r="F834" s="46" t="s">
        <v>5814</v>
      </c>
      <c r="G834" s="47" t="s">
        <v>5814</v>
      </c>
      <c r="H834" s="47" t="s">
        <v>6064</v>
      </c>
      <c r="I834" s="48" t="s">
        <v>6111</v>
      </c>
      <c r="J834" s="48" t="s">
        <v>6122</v>
      </c>
      <c r="K834" s="48" t="s">
        <v>6129</v>
      </c>
      <c r="L834" s="45">
        <v>725</v>
      </c>
      <c r="M834" s="47" t="s">
        <v>6121</v>
      </c>
      <c r="N834" s="60">
        <v>0</v>
      </c>
      <c r="O834" s="58">
        <v>0</v>
      </c>
      <c r="P834" s="58">
        <v>0</v>
      </c>
      <c r="Q834" s="132">
        <v>0</v>
      </c>
      <c r="R834" s="60">
        <v>0</v>
      </c>
      <c r="S834" s="58">
        <v>0</v>
      </c>
      <c r="T834" s="58">
        <v>0</v>
      </c>
      <c r="U834" s="132">
        <v>0</v>
      </c>
      <c r="V834" s="58">
        <v>0</v>
      </c>
      <c r="W834" s="58">
        <v>0</v>
      </c>
      <c r="X834" s="58">
        <v>0</v>
      </c>
      <c r="Y834" s="132">
        <v>0</v>
      </c>
      <c r="Z834" s="61">
        <v>0</v>
      </c>
      <c r="AA834" s="59">
        <v>0</v>
      </c>
      <c r="AB834" s="59">
        <v>0</v>
      </c>
      <c r="AC834" s="132">
        <v>0</v>
      </c>
      <c r="AD834" s="61">
        <v>0</v>
      </c>
      <c r="AE834" s="59">
        <v>0</v>
      </c>
      <c r="AF834" s="59">
        <v>0</v>
      </c>
      <c r="AG834" s="132">
        <v>0</v>
      </c>
      <c r="AH834" s="61">
        <v>0</v>
      </c>
      <c r="AI834" s="132">
        <v>0</v>
      </c>
      <c r="AJ834" s="64">
        <f>IFERROR(VLOOKUP($B834,STOCK!$A:$H,3,0)," ")</f>
        <v>0</v>
      </c>
      <c r="AK834" s="65">
        <f>IFERROR(VLOOKUP($B834,STOCK!$A:$H,4,0)," ")</f>
        <v>0</v>
      </c>
      <c r="AL834" s="65">
        <f>IFERROR(VLOOKUP($B834,STOCK!$A:$H,5,0)," ")</f>
        <v>0</v>
      </c>
      <c r="AM834" s="65">
        <f>IFERROR(VLOOKUP($B834,STOCK!$A:$H,6,0)," ")</f>
        <v>8</v>
      </c>
      <c r="AN834" s="65">
        <f>IFERROR(VLOOKUP($B834,STOCK!$A:$H,7,0)," ")</f>
        <v>0</v>
      </c>
      <c r="AO834" s="65">
        <f>IFERROR(VLOOKUP($B834,STOCK!$A:$H,8,0)," ")</f>
        <v>0</v>
      </c>
      <c r="AP834" s="62" t="str">
        <f t="shared" si="156"/>
        <v>Q</v>
      </c>
      <c r="AQ834" s="50" t="str">
        <f t="shared" si="157"/>
        <v>Q</v>
      </c>
      <c r="AR834" s="50" t="str">
        <f t="shared" si="158"/>
        <v>Q</v>
      </c>
      <c r="AS834" s="50" t="str">
        <f t="shared" si="159"/>
        <v>SV</v>
      </c>
      <c r="AT834" s="50" t="str">
        <f t="shared" si="160"/>
        <v>Q</v>
      </c>
      <c r="AU834" s="63" t="str">
        <f t="shared" si="167"/>
        <v>Q</v>
      </c>
      <c r="AV834" s="67">
        <v>16650.000004000001</v>
      </c>
      <c r="AW834" s="133">
        <v>16649.999960000001</v>
      </c>
      <c r="AX834" s="49">
        <v>19500</v>
      </c>
      <c r="AY834" s="51">
        <f t="shared" si="161"/>
        <v>0.17117117088980871</v>
      </c>
      <c r="AZ834" s="51">
        <f t="shared" si="162"/>
        <v>0.14615384594871789</v>
      </c>
      <c r="BA834" s="49">
        <v>17900</v>
      </c>
      <c r="BB834" s="52">
        <v>3</v>
      </c>
      <c r="BC834" s="51">
        <f t="shared" si="163"/>
        <v>7.5075074816798759E-2</v>
      </c>
      <c r="BD834" s="51">
        <f t="shared" si="164"/>
        <v>6.9832402011173106E-2</v>
      </c>
      <c r="BE834" s="49">
        <v>17500</v>
      </c>
      <c r="BF834" s="52">
        <v>12</v>
      </c>
      <c r="BG834" s="51">
        <f t="shared" si="165"/>
        <v>5.1051050798546216E-2</v>
      </c>
      <c r="BH834" s="51">
        <f t="shared" si="166"/>
        <v>4.8571428342857062E-2</v>
      </c>
      <c r="BI834" s="282">
        <f t="shared" si="168"/>
        <v>0</v>
      </c>
    </row>
    <row r="835" spans="1:61" hidden="1">
      <c r="A835" s="54" t="s">
        <v>149</v>
      </c>
      <c r="B835" s="55" t="s">
        <v>2739</v>
      </c>
      <c r="C835" s="55" t="s">
        <v>2740</v>
      </c>
      <c r="D835" s="44" t="s">
        <v>2741</v>
      </c>
      <c r="E835" s="56">
        <v>1</v>
      </c>
      <c r="F835" s="46" t="s">
        <v>5814</v>
      </c>
      <c r="G835" s="47" t="s">
        <v>5814</v>
      </c>
      <c r="H835" s="47" t="s">
        <v>6064</v>
      </c>
      <c r="I835" s="48" t="s">
        <v>6111</v>
      </c>
      <c r="J835" s="48" t="s">
        <v>6122</v>
      </c>
      <c r="K835" s="48" t="s">
        <v>6129</v>
      </c>
      <c r="L835" s="45">
        <v>725</v>
      </c>
      <c r="M835" s="47" t="s">
        <v>6121</v>
      </c>
      <c r="N835" s="60">
        <v>0</v>
      </c>
      <c r="O835" s="58">
        <v>0</v>
      </c>
      <c r="P835" s="58">
        <v>0</v>
      </c>
      <c r="Q835" s="132">
        <v>0</v>
      </c>
      <c r="R835" s="60">
        <v>0</v>
      </c>
      <c r="S835" s="58">
        <v>0</v>
      </c>
      <c r="T835" s="58">
        <v>0</v>
      </c>
      <c r="U835" s="132">
        <v>0</v>
      </c>
      <c r="V835" s="58">
        <v>0</v>
      </c>
      <c r="W835" s="58">
        <v>0</v>
      </c>
      <c r="X835" s="58">
        <v>0</v>
      </c>
      <c r="Y835" s="132">
        <v>0</v>
      </c>
      <c r="Z835" s="61">
        <v>0</v>
      </c>
      <c r="AA835" s="59">
        <v>0</v>
      </c>
      <c r="AB835" s="59">
        <v>0</v>
      </c>
      <c r="AC835" s="132">
        <v>0</v>
      </c>
      <c r="AD835" s="61">
        <v>0</v>
      </c>
      <c r="AE835" s="59">
        <v>0</v>
      </c>
      <c r="AF835" s="59">
        <v>0</v>
      </c>
      <c r="AG835" s="132">
        <v>0</v>
      </c>
      <c r="AH835" s="61">
        <v>0</v>
      </c>
      <c r="AI835" s="132">
        <v>0</v>
      </c>
      <c r="AJ835" s="64">
        <f>IFERROR(VLOOKUP($B835,STOCK!$A:$H,3,0)," ")</f>
        <v>0</v>
      </c>
      <c r="AK835" s="65">
        <f>IFERROR(VLOOKUP($B835,STOCK!$A:$H,4,0)," ")</f>
        <v>0</v>
      </c>
      <c r="AL835" s="65">
        <f>IFERROR(VLOOKUP($B835,STOCK!$A:$H,5,0)," ")</f>
        <v>0</v>
      </c>
      <c r="AM835" s="65">
        <f>IFERROR(VLOOKUP($B835,STOCK!$A:$H,6,0)," ")</f>
        <v>17</v>
      </c>
      <c r="AN835" s="65">
        <f>IFERROR(VLOOKUP($B835,STOCK!$A:$H,7,0)," ")</f>
        <v>0</v>
      </c>
      <c r="AO835" s="65">
        <f>IFERROR(VLOOKUP($B835,STOCK!$A:$H,8,0)," ")</f>
        <v>0</v>
      </c>
      <c r="AP835" s="62" t="str">
        <f t="shared" si="156"/>
        <v>Q</v>
      </c>
      <c r="AQ835" s="50" t="str">
        <f t="shared" si="157"/>
        <v>Q</v>
      </c>
      <c r="AR835" s="50" t="str">
        <f t="shared" si="158"/>
        <v>Q</v>
      </c>
      <c r="AS835" s="50" t="str">
        <f t="shared" si="159"/>
        <v>SV</v>
      </c>
      <c r="AT835" s="50" t="str">
        <f t="shared" si="160"/>
        <v>Q</v>
      </c>
      <c r="AU835" s="63" t="str">
        <f t="shared" si="167"/>
        <v>Q</v>
      </c>
      <c r="AV835" s="67">
        <v>12000.000001</v>
      </c>
      <c r="AW835" s="133">
        <v>11999.999879999999</v>
      </c>
      <c r="AX835" s="49">
        <v>14500</v>
      </c>
      <c r="AY835" s="51">
        <f t="shared" si="161"/>
        <v>0.20833333323263892</v>
      </c>
      <c r="AZ835" s="51">
        <f t="shared" si="162"/>
        <v>0.17241379303448273</v>
      </c>
      <c r="BA835" s="49">
        <v>13900</v>
      </c>
      <c r="BB835" s="52">
        <v>3</v>
      </c>
      <c r="BC835" s="51">
        <f t="shared" si="163"/>
        <v>0.15833333323680554</v>
      </c>
      <c r="BD835" s="51">
        <f t="shared" si="164"/>
        <v>0.13669064741007192</v>
      </c>
      <c r="BE835" s="49">
        <v>13500</v>
      </c>
      <c r="BF835" s="52">
        <v>12</v>
      </c>
      <c r="BG835" s="51">
        <f t="shared" si="165"/>
        <v>0.12499999990624988</v>
      </c>
      <c r="BH835" s="51">
        <f t="shared" si="166"/>
        <v>0.11111111103703701</v>
      </c>
      <c r="BI835" s="282">
        <f t="shared" si="168"/>
        <v>0</v>
      </c>
    </row>
    <row r="836" spans="1:61" hidden="1">
      <c r="A836" s="54" t="s">
        <v>149</v>
      </c>
      <c r="B836" s="55" t="s">
        <v>2742</v>
      </c>
      <c r="C836" s="55" t="s">
        <v>2743</v>
      </c>
      <c r="D836" s="44" t="s">
        <v>2744</v>
      </c>
      <c r="E836" s="56">
        <v>1</v>
      </c>
      <c r="F836" s="46" t="s">
        <v>5814</v>
      </c>
      <c r="G836" s="47" t="s">
        <v>5814</v>
      </c>
      <c r="H836" s="47" t="s">
        <v>6064</v>
      </c>
      <c r="I836" s="48" t="s">
        <v>6111</v>
      </c>
      <c r="J836" s="48" t="s">
        <v>6122</v>
      </c>
      <c r="K836" s="48" t="s">
        <v>6129</v>
      </c>
      <c r="L836" s="45">
        <v>725</v>
      </c>
      <c r="M836" s="47" t="s">
        <v>6121</v>
      </c>
      <c r="N836" s="60">
        <v>0</v>
      </c>
      <c r="O836" s="58">
        <v>0</v>
      </c>
      <c r="P836" s="58">
        <v>0</v>
      </c>
      <c r="Q836" s="132">
        <v>0</v>
      </c>
      <c r="R836" s="60">
        <v>0</v>
      </c>
      <c r="S836" s="58">
        <v>0</v>
      </c>
      <c r="T836" s="58">
        <v>0</v>
      </c>
      <c r="U836" s="132">
        <v>0</v>
      </c>
      <c r="V836" s="58">
        <v>0</v>
      </c>
      <c r="W836" s="58">
        <v>0</v>
      </c>
      <c r="X836" s="58">
        <v>0</v>
      </c>
      <c r="Y836" s="132">
        <v>0</v>
      </c>
      <c r="Z836" s="61">
        <v>0</v>
      </c>
      <c r="AA836" s="59">
        <v>0</v>
      </c>
      <c r="AB836" s="59">
        <v>0</v>
      </c>
      <c r="AC836" s="132">
        <v>0</v>
      </c>
      <c r="AD836" s="61">
        <v>0</v>
      </c>
      <c r="AE836" s="59">
        <v>0</v>
      </c>
      <c r="AF836" s="59">
        <v>0</v>
      </c>
      <c r="AG836" s="132">
        <v>0</v>
      </c>
      <c r="AH836" s="61">
        <v>0</v>
      </c>
      <c r="AI836" s="132">
        <v>0</v>
      </c>
      <c r="AJ836" s="64">
        <f>IFERROR(VLOOKUP($B836,STOCK!$A:$H,3,0)," ")</f>
        <v>0</v>
      </c>
      <c r="AK836" s="65">
        <f>IFERROR(VLOOKUP($B836,STOCK!$A:$H,4,0)," ")</f>
        <v>0</v>
      </c>
      <c r="AL836" s="65">
        <f>IFERROR(VLOOKUP($B836,STOCK!$A:$H,5,0)," ")</f>
        <v>0</v>
      </c>
      <c r="AM836" s="65">
        <f>IFERROR(VLOOKUP($B836,STOCK!$A:$H,6,0)," ")</f>
        <v>10</v>
      </c>
      <c r="AN836" s="65">
        <f>IFERROR(VLOOKUP($B836,STOCK!$A:$H,7,0)," ")</f>
        <v>0</v>
      </c>
      <c r="AO836" s="65">
        <f>IFERROR(VLOOKUP($B836,STOCK!$A:$H,8,0)," ")</f>
        <v>0</v>
      </c>
      <c r="AP836" s="62" t="str">
        <f t="shared" ref="AP836:AP899" si="169">IF($AJ836&lt;1,"Q",IF(Q836=0,"SV",IFERROR((AJ836/$Q836*30),0)))</f>
        <v>Q</v>
      </c>
      <c r="AQ836" s="50" t="str">
        <f t="shared" ref="AQ836:AQ899" si="170">IF($AK836&lt;1,"Q",IF(U836=0,"SV",IFERROR((AK836/$U836*30),0)))</f>
        <v>Q</v>
      </c>
      <c r="AR836" s="50" t="str">
        <f t="shared" ref="AR836:AR899" si="171">IF($AL836&lt;1,"Q",IF(Y836=0,"SV",IFERROR((AL836/$Y836*30),0)))</f>
        <v>Q</v>
      </c>
      <c r="AS836" s="50" t="str">
        <f t="shared" ref="AS836:AS899" si="172">IF($AM836&lt;1,"Q",IF(AC836=0,"SV",IFERROR((AM836/$AC836*30),0)))</f>
        <v>SV</v>
      </c>
      <c r="AT836" s="50" t="str">
        <f t="shared" ref="AT836:AT899" si="173">IF($AN836&lt;1,"Q",IF(AG836=0,"SV",IFERROR((AN836/$AG836*30),0)))</f>
        <v>Q</v>
      </c>
      <c r="AU836" s="63" t="str">
        <f t="shared" si="167"/>
        <v>Q</v>
      </c>
      <c r="AV836" s="67">
        <v>16650.000004000001</v>
      </c>
      <c r="AW836" s="133">
        <v>16585.870510000001</v>
      </c>
      <c r="AX836" s="49">
        <v>19500</v>
      </c>
      <c r="AY836" s="51">
        <f t="shared" ref="AY836:AY899" si="174">+AX836/AV836-1</f>
        <v>0.17117117088980871</v>
      </c>
      <c r="AZ836" s="51">
        <f t="shared" ref="AZ836:AZ899" si="175">+(AX836-AV836)/AX836</f>
        <v>0.14615384594871789</v>
      </c>
      <c r="BA836" s="49">
        <v>17900</v>
      </c>
      <c r="BB836" s="52">
        <v>3</v>
      </c>
      <c r="BC836" s="51">
        <f t="shared" ref="BC836:BC899" si="176">+BA836/AV836-1</f>
        <v>7.5075074816798759E-2</v>
      </c>
      <c r="BD836" s="51">
        <f t="shared" ref="BD836:BD899" si="177">IFERROR((BA836-AV836)/BA836,0)</f>
        <v>6.9832402011173106E-2</v>
      </c>
      <c r="BE836" s="49">
        <v>17500</v>
      </c>
      <c r="BF836" s="52">
        <v>12</v>
      </c>
      <c r="BG836" s="51">
        <f t="shared" ref="BG836:BG899" si="178">+BE836/AV836-1</f>
        <v>5.1051050798546216E-2</v>
      </c>
      <c r="BH836" s="51">
        <f t="shared" ref="BH836:BH899" si="179">IFERROR((BE836-AV836)/BE836,0)</f>
        <v>4.8571428342857062E-2</v>
      </c>
      <c r="BI836" s="282">
        <f t="shared" si="168"/>
        <v>0</v>
      </c>
    </row>
    <row r="837" spans="1:61" hidden="1">
      <c r="A837" s="54" t="s">
        <v>149</v>
      </c>
      <c r="B837" s="55" t="s">
        <v>2745</v>
      </c>
      <c r="C837" s="55" t="s">
        <v>2746</v>
      </c>
      <c r="D837" s="44" t="s">
        <v>2747</v>
      </c>
      <c r="E837" s="56">
        <v>1</v>
      </c>
      <c r="F837" s="46" t="s">
        <v>5814</v>
      </c>
      <c r="G837" s="47" t="s">
        <v>5814</v>
      </c>
      <c r="H837" s="47" t="s">
        <v>6064</v>
      </c>
      <c r="I837" s="48" t="s">
        <v>6111</v>
      </c>
      <c r="J837" s="48" t="s">
        <v>6122</v>
      </c>
      <c r="K837" s="48" t="s">
        <v>6120</v>
      </c>
      <c r="L837" s="45">
        <v>725</v>
      </c>
      <c r="M837" s="47" t="s">
        <v>6121</v>
      </c>
      <c r="N837" s="60">
        <v>5</v>
      </c>
      <c r="O837" s="58">
        <v>0</v>
      </c>
      <c r="P837" s="58">
        <v>0</v>
      </c>
      <c r="Q837" s="132">
        <v>0</v>
      </c>
      <c r="R837" s="60">
        <v>1</v>
      </c>
      <c r="S837" s="58">
        <v>0</v>
      </c>
      <c r="T837" s="58">
        <v>0</v>
      </c>
      <c r="U837" s="132">
        <v>0</v>
      </c>
      <c r="V837" s="58">
        <v>3</v>
      </c>
      <c r="W837" s="58">
        <v>1</v>
      </c>
      <c r="X837" s="58">
        <v>0</v>
      </c>
      <c r="Y837" s="132">
        <v>0</v>
      </c>
      <c r="Z837" s="61">
        <v>5</v>
      </c>
      <c r="AA837" s="59">
        <v>0</v>
      </c>
      <c r="AB837" s="59">
        <v>0</v>
      </c>
      <c r="AC837" s="132">
        <v>0</v>
      </c>
      <c r="AD837" s="61">
        <v>14</v>
      </c>
      <c r="AE837" s="59">
        <v>0</v>
      </c>
      <c r="AF837" s="59">
        <v>0</v>
      </c>
      <c r="AG837" s="132">
        <v>0</v>
      </c>
      <c r="AH837" s="61">
        <v>0</v>
      </c>
      <c r="AI837" s="132">
        <v>0</v>
      </c>
      <c r="AJ837" s="64">
        <f>IFERROR(VLOOKUP($B837,STOCK!$A:$H,3,0)," ")</f>
        <v>5</v>
      </c>
      <c r="AK837" s="65">
        <f>IFERROR(VLOOKUP($B837,STOCK!$A:$H,4,0)," ")</f>
        <v>1</v>
      </c>
      <c r="AL837" s="65">
        <f>IFERROR(VLOOKUP($B837,STOCK!$A:$H,5,0)," ")</f>
        <v>13</v>
      </c>
      <c r="AM837" s="65">
        <f>IFERROR(VLOOKUP($B837,STOCK!$A:$H,6,0)," ")</f>
        <v>8</v>
      </c>
      <c r="AN837" s="65">
        <f>IFERROR(VLOOKUP($B837,STOCK!$A:$H,7,0)," ")</f>
        <v>2</v>
      </c>
      <c r="AO837" s="65">
        <f>IFERROR(VLOOKUP($B837,STOCK!$A:$H,8,0)," ")</f>
        <v>0</v>
      </c>
      <c r="AP837" s="62" t="str">
        <f t="shared" si="169"/>
        <v>SV</v>
      </c>
      <c r="AQ837" s="50" t="str">
        <f t="shared" si="170"/>
        <v>SV</v>
      </c>
      <c r="AR837" s="50" t="str">
        <f t="shared" si="171"/>
        <v>SV</v>
      </c>
      <c r="AS837" s="50" t="str">
        <f t="shared" si="172"/>
        <v>SV</v>
      </c>
      <c r="AT837" s="50" t="str">
        <f t="shared" si="173"/>
        <v>SV</v>
      </c>
      <c r="AU837" s="63" t="str">
        <f t="shared" ref="AU837:AU900" si="180">IF($AO837&lt;1,"Q",IF(AI837=0,"SV",IFERROR((AO837/$AI837*30),0)))</f>
        <v>Q</v>
      </c>
      <c r="AV837" s="67">
        <v>30500.000003000001</v>
      </c>
      <c r="AW837" s="133">
        <v>30271.600040000001</v>
      </c>
      <c r="AX837" s="49">
        <v>37900</v>
      </c>
      <c r="AY837" s="51">
        <f t="shared" si="174"/>
        <v>0.24262295069744688</v>
      </c>
      <c r="AZ837" s="51">
        <f t="shared" si="175"/>
        <v>0.19525065955145116</v>
      </c>
      <c r="BA837" s="49">
        <v>34900</v>
      </c>
      <c r="BB837" s="52">
        <v>3</v>
      </c>
      <c r="BC837" s="51">
        <f t="shared" si="176"/>
        <v>0.14426229496941678</v>
      </c>
      <c r="BD837" s="51">
        <f t="shared" si="177"/>
        <v>0.12607449848137534</v>
      </c>
      <c r="BE837" s="49">
        <v>0</v>
      </c>
      <c r="BF837" s="52">
        <v>0</v>
      </c>
      <c r="BG837" s="51">
        <f t="shared" si="178"/>
        <v>-1</v>
      </c>
      <c r="BH837" s="51">
        <f t="shared" si="179"/>
        <v>0</v>
      </c>
      <c r="BI837" s="282">
        <f t="shared" ref="BI837:BI900" si="181">+U837+Y837+AC837+AG837+AI837+Q837</f>
        <v>0</v>
      </c>
    </row>
    <row r="838" spans="1:61" hidden="1">
      <c r="A838" s="54" t="s">
        <v>149</v>
      </c>
      <c r="B838" s="55" t="s">
        <v>2748</v>
      </c>
      <c r="C838" s="55" t="s">
        <v>2749</v>
      </c>
      <c r="D838" s="44" t="s">
        <v>2750</v>
      </c>
      <c r="E838" s="56">
        <v>1</v>
      </c>
      <c r="F838" s="46" t="s">
        <v>5814</v>
      </c>
      <c r="G838" s="47" t="s">
        <v>5814</v>
      </c>
      <c r="H838" s="47" t="s">
        <v>6064</v>
      </c>
      <c r="I838" s="48" t="s">
        <v>6111</v>
      </c>
      <c r="J838" s="48" t="s">
        <v>6122</v>
      </c>
      <c r="K838" s="48" t="s">
        <v>6120</v>
      </c>
      <c r="L838" s="45">
        <v>725</v>
      </c>
      <c r="M838" s="47" t="s">
        <v>6121</v>
      </c>
      <c r="N838" s="60">
        <v>0</v>
      </c>
      <c r="O838" s="58">
        <v>0</v>
      </c>
      <c r="P838" s="58">
        <v>0</v>
      </c>
      <c r="Q838" s="132">
        <v>0</v>
      </c>
      <c r="R838" s="60">
        <v>0</v>
      </c>
      <c r="S838" s="58">
        <v>0</v>
      </c>
      <c r="T838" s="58">
        <v>1</v>
      </c>
      <c r="U838" s="132">
        <v>1</v>
      </c>
      <c r="V838" s="58">
        <v>0</v>
      </c>
      <c r="W838" s="58">
        <v>0</v>
      </c>
      <c r="X838" s="58">
        <v>5</v>
      </c>
      <c r="Y838" s="132">
        <v>1</v>
      </c>
      <c r="Z838" s="61">
        <v>0</v>
      </c>
      <c r="AA838" s="59">
        <v>0</v>
      </c>
      <c r="AB838" s="59">
        <v>0</v>
      </c>
      <c r="AC838" s="132">
        <v>0</v>
      </c>
      <c r="AD838" s="61">
        <v>0</v>
      </c>
      <c r="AE838" s="59">
        <v>0</v>
      </c>
      <c r="AF838" s="59">
        <v>0</v>
      </c>
      <c r="AG838" s="132">
        <v>0</v>
      </c>
      <c r="AH838" s="61">
        <v>0</v>
      </c>
      <c r="AI838" s="132">
        <v>0</v>
      </c>
      <c r="AJ838" s="64">
        <f>IFERROR(VLOOKUP($B838,STOCK!$A:$H,3,0)," ")</f>
        <v>0</v>
      </c>
      <c r="AK838" s="65">
        <f>IFERROR(VLOOKUP($B838,STOCK!$A:$H,4,0)," ")</f>
        <v>34</v>
      </c>
      <c r="AL838" s="65">
        <f>IFERROR(VLOOKUP($B838,STOCK!$A:$H,5,0)," ")</f>
        <v>9</v>
      </c>
      <c r="AM838" s="65">
        <f>IFERROR(VLOOKUP($B838,STOCK!$A:$H,6,0)," ")</f>
        <v>0</v>
      </c>
      <c r="AN838" s="65">
        <f>IFERROR(VLOOKUP($B838,STOCK!$A:$H,7,0)," ")</f>
        <v>1</v>
      </c>
      <c r="AO838" s="65">
        <f>IFERROR(VLOOKUP($B838,STOCK!$A:$H,8,0)," ")</f>
        <v>0</v>
      </c>
      <c r="AP838" s="62" t="str">
        <f t="shared" si="169"/>
        <v>Q</v>
      </c>
      <c r="AQ838" s="50">
        <f t="shared" si="170"/>
        <v>1020</v>
      </c>
      <c r="AR838" s="50">
        <f t="shared" si="171"/>
        <v>270</v>
      </c>
      <c r="AS838" s="50" t="str">
        <f t="shared" si="172"/>
        <v>Q</v>
      </c>
      <c r="AT838" s="50" t="str">
        <f t="shared" si="173"/>
        <v>SV</v>
      </c>
      <c r="AU838" s="63" t="str">
        <f t="shared" si="180"/>
        <v>Q</v>
      </c>
      <c r="AV838" s="67">
        <v>30500.000003000001</v>
      </c>
      <c r="AW838" s="133">
        <v>30499.999970000001</v>
      </c>
      <c r="AX838" s="49">
        <v>37900</v>
      </c>
      <c r="AY838" s="51">
        <f t="shared" si="174"/>
        <v>0.24262295069744688</v>
      </c>
      <c r="AZ838" s="51">
        <f t="shared" si="175"/>
        <v>0.19525065955145116</v>
      </c>
      <c r="BA838" s="49">
        <v>34900</v>
      </c>
      <c r="BB838" s="52">
        <v>3</v>
      </c>
      <c r="BC838" s="51">
        <f t="shared" si="176"/>
        <v>0.14426229496941678</v>
      </c>
      <c r="BD838" s="51">
        <f t="shared" si="177"/>
        <v>0.12607449848137534</v>
      </c>
      <c r="BE838" s="49">
        <v>0</v>
      </c>
      <c r="BF838" s="52">
        <v>0</v>
      </c>
      <c r="BG838" s="51">
        <f t="shared" si="178"/>
        <v>-1</v>
      </c>
      <c r="BH838" s="51">
        <f t="shared" si="179"/>
        <v>0</v>
      </c>
      <c r="BI838" s="282">
        <f t="shared" si="181"/>
        <v>2</v>
      </c>
    </row>
    <row r="839" spans="1:61" hidden="1">
      <c r="A839" s="54" t="s">
        <v>149</v>
      </c>
      <c r="B839" s="55" t="s">
        <v>2751</v>
      </c>
      <c r="C839" s="55" t="s">
        <v>2752</v>
      </c>
      <c r="D839" s="44" t="s">
        <v>2753</v>
      </c>
      <c r="E839" s="56">
        <v>1</v>
      </c>
      <c r="F839" s="46" t="s">
        <v>5814</v>
      </c>
      <c r="G839" s="47" t="s">
        <v>5814</v>
      </c>
      <c r="H839" s="47" t="s">
        <v>6064</v>
      </c>
      <c r="I839" s="48" t="s">
        <v>6111</v>
      </c>
      <c r="J839" s="48" t="s">
        <v>6122</v>
      </c>
      <c r="K839" s="48" t="s">
        <v>6120</v>
      </c>
      <c r="L839" s="45">
        <v>725</v>
      </c>
      <c r="M839" s="47" t="s">
        <v>6121</v>
      </c>
      <c r="N839" s="60">
        <v>0</v>
      </c>
      <c r="O839" s="58">
        <v>0</v>
      </c>
      <c r="P839" s="58">
        <v>0</v>
      </c>
      <c r="Q839" s="132">
        <v>0</v>
      </c>
      <c r="R839" s="60">
        <v>0</v>
      </c>
      <c r="S839" s="58">
        <v>0</v>
      </c>
      <c r="T839" s="58">
        <v>0</v>
      </c>
      <c r="U839" s="132">
        <v>0</v>
      </c>
      <c r="V839" s="58">
        <v>0</v>
      </c>
      <c r="W839" s="58">
        <v>0</v>
      </c>
      <c r="X839" s="58">
        <v>0</v>
      </c>
      <c r="Y839" s="132">
        <v>0</v>
      </c>
      <c r="Z839" s="61">
        <v>0</v>
      </c>
      <c r="AA839" s="59">
        <v>0</v>
      </c>
      <c r="AB839" s="59">
        <v>0</v>
      </c>
      <c r="AC839" s="132">
        <v>0</v>
      </c>
      <c r="AD839" s="61">
        <v>0</v>
      </c>
      <c r="AE839" s="59">
        <v>0</v>
      </c>
      <c r="AF839" s="59">
        <v>0</v>
      </c>
      <c r="AG839" s="132">
        <v>0</v>
      </c>
      <c r="AH839" s="61">
        <v>0</v>
      </c>
      <c r="AI839" s="132">
        <v>0</v>
      </c>
      <c r="AJ839" s="64">
        <f>IFERROR(VLOOKUP($B839,STOCK!$A:$H,3,0)," ")</f>
        <v>0</v>
      </c>
      <c r="AK839" s="65">
        <f>IFERROR(VLOOKUP($B839,STOCK!$A:$H,4,0)," ")</f>
        <v>0</v>
      </c>
      <c r="AL839" s="65">
        <f>IFERROR(VLOOKUP($B839,STOCK!$A:$H,5,0)," ")</f>
        <v>1</v>
      </c>
      <c r="AM839" s="65">
        <f>IFERROR(VLOOKUP($B839,STOCK!$A:$H,6,0)," ")</f>
        <v>26</v>
      </c>
      <c r="AN839" s="65">
        <f>IFERROR(VLOOKUP($B839,STOCK!$A:$H,7,0)," ")</f>
        <v>0</v>
      </c>
      <c r="AO839" s="65">
        <f>IFERROR(VLOOKUP($B839,STOCK!$A:$H,8,0)," ")</f>
        <v>0</v>
      </c>
      <c r="AP839" s="62" t="str">
        <f t="shared" si="169"/>
        <v>Q</v>
      </c>
      <c r="AQ839" s="50" t="str">
        <f t="shared" si="170"/>
        <v>Q</v>
      </c>
      <c r="AR839" s="50" t="str">
        <f t="shared" si="171"/>
        <v>SV</v>
      </c>
      <c r="AS839" s="50" t="str">
        <f t="shared" si="172"/>
        <v>SV</v>
      </c>
      <c r="AT839" s="50" t="str">
        <f t="shared" si="173"/>
        <v>Q</v>
      </c>
      <c r="AU839" s="63" t="str">
        <f t="shared" si="180"/>
        <v>Q</v>
      </c>
      <c r="AV839" s="67">
        <v>30500.000003000001</v>
      </c>
      <c r="AW839" s="133">
        <v>30276.24523</v>
      </c>
      <c r="AX839" s="49">
        <v>37900</v>
      </c>
      <c r="AY839" s="51">
        <f t="shared" si="174"/>
        <v>0.24262295069744688</v>
      </c>
      <c r="AZ839" s="51">
        <f t="shared" si="175"/>
        <v>0.19525065955145116</v>
      </c>
      <c r="BA839" s="49">
        <v>34900</v>
      </c>
      <c r="BB839" s="52">
        <v>3</v>
      </c>
      <c r="BC839" s="51">
        <f t="shared" si="176"/>
        <v>0.14426229496941678</v>
      </c>
      <c r="BD839" s="51">
        <f t="shared" si="177"/>
        <v>0.12607449848137534</v>
      </c>
      <c r="BE839" s="49">
        <v>0</v>
      </c>
      <c r="BF839" s="52">
        <v>0</v>
      </c>
      <c r="BG839" s="51">
        <f t="shared" si="178"/>
        <v>-1</v>
      </c>
      <c r="BH839" s="51">
        <f t="shared" si="179"/>
        <v>0</v>
      </c>
      <c r="BI839" s="282">
        <f t="shared" si="181"/>
        <v>0</v>
      </c>
    </row>
    <row r="840" spans="1:61" hidden="1">
      <c r="A840" s="54" t="s">
        <v>149</v>
      </c>
      <c r="B840" s="55" t="s">
        <v>2754</v>
      </c>
      <c r="C840" s="55" t="s">
        <v>2755</v>
      </c>
      <c r="D840" s="44" t="s">
        <v>2756</v>
      </c>
      <c r="E840" s="56">
        <v>1</v>
      </c>
      <c r="F840" s="46" t="s">
        <v>5814</v>
      </c>
      <c r="G840" s="47" t="s">
        <v>5814</v>
      </c>
      <c r="H840" s="47" t="s">
        <v>6064</v>
      </c>
      <c r="I840" s="48" t="s">
        <v>6111</v>
      </c>
      <c r="J840" s="48" t="s">
        <v>6122</v>
      </c>
      <c r="K840" s="48" t="s">
        <v>6120</v>
      </c>
      <c r="L840" s="45">
        <v>725</v>
      </c>
      <c r="M840" s="47" t="s">
        <v>6121</v>
      </c>
      <c r="N840" s="60">
        <v>8</v>
      </c>
      <c r="O840" s="58">
        <v>0</v>
      </c>
      <c r="P840" s="58">
        <v>0</v>
      </c>
      <c r="Q840" s="132">
        <v>0</v>
      </c>
      <c r="R840" s="60">
        <v>0</v>
      </c>
      <c r="S840" s="58">
        <v>0</v>
      </c>
      <c r="T840" s="58">
        <v>0</v>
      </c>
      <c r="U840" s="132">
        <v>0</v>
      </c>
      <c r="V840" s="58">
        <v>0</v>
      </c>
      <c r="W840" s="58">
        <v>2</v>
      </c>
      <c r="X840" s="58">
        <v>0</v>
      </c>
      <c r="Y840" s="132">
        <v>0</v>
      </c>
      <c r="Z840" s="61">
        <v>0</v>
      </c>
      <c r="AA840" s="59">
        <v>0</v>
      </c>
      <c r="AB840" s="59">
        <v>0</v>
      </c>
      <c r="AC840" s="132">
        <v>0</v>
      </c>
      <c r="AD840" s="61">
        <v>5</v>
      </c>
      <c r="AE840" s="59">
        <v>0</v>
      </c>
      <c r="AF840" s="59">
        <v>0</v>
      </c>
      <c r="AG840" s="132">
        <v>0</v>
      </c>
      <c r="AH840" s="61">
        <v>0</v>
      </c>
      <c r="AI840" s="132">
        <v>0</v>
      </c>
      <c r="AJ840" s="64">
        <f>IFERROR(VLOOKUP($B840,STOCK!$A:$H,3,0)," ")</f>
        <v>6</v>
      </c>
      <c r="AK840" s="65">
        <f>IFERROR(VLOOKUP($B840,STOCK!$A:$H,4,0)," ")</f>
        <v>2</v>
      </c>
      <c r="AL840" s="65">
        <f>IFERROR(VLOOKUP($B840,STOCK!$A:$H,5,0)," ")</f>
        <v>2</v>
      </c>
      <c r="AM840" s="65">
        <f>IFERROR(VLOOKUP($B840,STOCK!$A:$H,6,0)," ")</f>
        <v>22</v>
      </c>
      <c r="AN840" s="65">
        <f>IFERROR(VLOOKUP($B840,STOCK!$A:$H,7,0)," ")</f>
        <v>0</v>
      </c>
      <c r="AO840" s="65">
        <f>IFERROR(VLOOKUP($B840,STOCK!$A:$H,8,0)," ")</f>
        <v>0</v>
      </c>
      <c r="AP840" s="62" t="str">
        <f t="shared" si="169"/>
        <v>SV</v>
      </c>
      <c r="AQ840" s="50" t="str">
        <f t="shared" si="170"/>
        <v>SV</v>
      </c>
      <c r="AR840" s="50" t="str">
        <f t="shared" si="171"/>
        <v>SV</v>
      </c>
      <c r="AS840" s="50" t="str">
        <f t="shared" si="172"/>
        <v>SV</v>
      </c>
      <c r="AT840" s="50" t="str">
        <f t="shared" si="173"/>
        <v>Q</v>
      </c>
      <c r="AU840" s="63" t="str">
        <f t="shared" si="180"/>
        <v>Q</v>
      </c>
      <c r="AV840" s="67">
        <v>30500.000003000001</v>
      </c>
      <c r="AW840" s="133">
        <v>30293.451980000002</v>
      </c>
      <c r="AX840" s="49">
        <v>37900</v>
      </c>
      <c r="AY840" s="51">
        <f t="shared" si="174"/>
        <v>0.24262295069744688</v>
      </c>
      <c r="AZ840" s="51">
        <f t="shared" si="175"/>
        <v>0.19525065955145116</v>
      </c>
      <c r="BA840" s="49">
        <v>34900</v>
      </c>
      <c r="BB840" s="52">
        <v>3</v>
      </c>
      <c r="BC840" s="51">
        <f t="shared" si="176"/>
        <v>0.14426229496941678</v>
      </c>
      <c r="BD840" s="51">
        <f t="shared" si="177"/>
        <v>0.12607449848137534</v>
      </c>
      <c r="BE840" s="49">
        <v>0</v>
      </c>
      <c r="BF840" s="52">
        <v>0</v>
      </c>
      <c r="BG840" s="51">
        <f t="shared" si="178"/>
        <v>-1</v>
      </c>
      <c r="BH840" s="51">
        <f t="shared" si="179"/>
        <v>0</v>
      </c>
      <c r="BI840" s="282">
        <f t="shared" si="181"/>
        <v>0</v>
      </c>
    </row>
    <row r="841" spans="1:61" hidden="1">
      <c r="A841" s="54" t="s">
        <v>149</v>
      </c>
      <c r="B841" s="55" t="s">
        <v>2757</v>
      </c>
      <c r="C841" s="55" t="s">
        <v>2758</v>
      </c>
      <c r="D841" s="44" t="s">
        <v>2759</v>
      </c>
      <c r="E841" s="56">
        <v>1</v>
      </c>
      <c r="F841" s="46" t="s">
        <v>5814</v>
      </c>
      <c r="G841" s="47" t="s">
        <v>5814</v>
      </c>
      <c r="H841" s="47" t="s">
        <v>6064</v>
      </c>
      <c r="I841" s="48" t="s">
        <v>6111</v>
      </c>
      <c r="J841" s="48" t="s">
        <v>6122</v>
      </c>
      <c r="K841" s="48" t="s">
        <v>6130</v>
      </c>
      <c r="L841" s="45">
        <v>725</v>
      </c>
      <c r="M841" s="47" t="s">
        <v>6121</v>
      </c>
      <c r="N841" s="60">
        <v>0</v>
      </c>
      <c r="O841" s="58">
        <v>0</v>
      </c>
      <c r="P841" s="58">
        <v>0</v>
      </c>
      <c r="Q841" s="132">
        <v>0</v>
      </c>
      <c r="R841" s="60">
        <v>0</v>
      </c>
      <c r="S841" s="58">
        <v>0</v>
      </c>
      <c r="T841" s="58">
        <v>0</v>
      </c>
      <c r="U841" s="132">
        <v>0</v>
      </c>
      <c r="V841" s="58">
        <v>0</v>
      </c>
      <c r="W841" s="58">
        <v>0</v>
      </c>
      <c r="X841" s="58">
        <v>0</v>
      </c>
      <c r="Y841" s="132">
        <v>0</v>
      </c>
      <c r="Z841" s="61">
        <v>0</v>
      </c>
      <c r="AA841" s="59">
        <v>0</v>
      </c>
      <c r="AB841" s="59">
        <v>0</v>
      </c>
      <c r="AC841" s="132">
        <v>0</v>
      </c>
      <c r="AD841" s="61">
        <v>0</v>
      </c>
      <c r="AE841" s="59">
        <v>0</v>
      </c>
      <c r="AF841" s="59">
        <v>0</v>
      </c>
      <c r="AG841" s="132">
        <v>0</v>
      </c>
      <c r="AH841" s="61">
        <v>0</v>
      </c>
      <c r="AI841" s="132">
        <v>0</v>
      </c>
      <c r="AJ841" s="64">
        <f>IFERROR(VLOOKUP($B841,STOCK!$A:$H,3,0)," ")</f>
        <v>2</v>
      </c>
      <c r="AK841" s="65">
        <f>IFERROR(VLOOKUP($B841,STOCK!$A:$H,4,0)," ")</f>
        <v>0</v>
      </c>
      <c r="AL841" s="65">
        <f>IFERROR(VLOOKUP($B841,STOCK!$A:$H,5,0)," ")</f>
        <v>35</v>
      </c>
      <c r="AM841" s="65">
        <f>IFERROR(VLOOKUP($B841,STOCK!$A:$H,6,0)," ")</f>
        <v>27</v>
      </c>
      <c r="AN841" s="65">
        <f>IFERROR(VLOOKUP($B841,STOCK!$A:$H,7,0)," ")</f>
        <v>0</v>
      </c>
      <c r="AO841" s="65">
        <f>IFERROR(VLOOKUP($B841,STOCK!$A:$H,8,0)," ")</f>
        <v>0</v>
      </c>
      <c r="AP841" s="62" t="str">
        <f t="shared" si="169"/>
        <v>SV</v>
      </c>
      <c r="AQ841" s="50" t="str">
        <f t="shared" si="170"/>
        <v>Q</v>
      </c>
      <c r="AR841" s="50" t="str">
        <f t="shared" si="171"/>
        <v>SV</v>
      </c>
      <c r="AS841" s="50" t="str">
        <f t="shared" si="172"/>
        <v>SV</v>
      </c>
      <c r="AT841" s="50" t="str">
        <f t="shared" si="173"/>
        <v>Q</v>
      </c>
      <c r="AU841" s="63" t="str">
        <f t="shared" si="180"/>
        <v>Q</v>
      </c>
      <c r="AV841" s="67">
        <v>30500.000003000001</v>
      </c>
      <c r="AW841" s="133">
        <v>30252.43188</v>
      </c>
      <c r="AX841" s="49">
        <v>34900</v>
      </c>
      <c r="AY841" s="51">
        <f t="shared" si="174"/>
        <v>0.14426229496941678</v>
      </c>
      <c r="AZ841" s="51">
        <f t="shared" si="175"/>
        <v>0.12607449848137534</v>
      </c>
      <c r="BA841" s="49">
        <v>33900</v>
      </c>
      <c r="BB841" s="52">
        <v>3</v>
      </c>
      <c r="BC841" s="51">
        <f t="shared" si="176"/>
        <v>0.11147540972674008</v>
      </c>
      <c r="BD841" s="51">
        <f t="shared" si="177"/>
        <v>0.10029498516224186</v>
      </c>
      <c r="BE841" s="49">
        <v>0</v>
      </c>
      <c r="BF841" s="52">
        <v>0</v>
      </c>
      <c r="BG841" s="51">
        <f t="shared" si="178"/>
        <v>-1</v>
      </c>
      <c r="BH841" s="51">
        <f t="shared" si="179"/>
        <v>0</v>
      </c>
      <c r="BI841" s="282">
        <f t="shared" si="181"/>
        <v>0</v>
      </c>
    </row>
    <row r="842" spans="1:61" hidden="1">
      <c r="A842" s="54" t="s">
        <v>150</v>
      </c>
      <c r="B842" s="55" t="s">
        <v>2760</v>
      </c>
      <c r="C842" s="55" t="s">
        <v>2761</v>
      </c>
      <c r="D842" s="44" t="s">
        <v>2762</v>
      </c>
      <c r="E842" s="56">
        <v>24</v>
      </c>
      <c r="F842" s="46" t="s">
        <v>5814</v>
      </c>
      <c r="G842" s="47" t="s">
        <v>5814</v>
      </c>
      <c r="H842" s="47" t="s">
        <v>6064</v>
      </c>
      <c r="I842" s="48" t="s">
        <v>6111</v>
      </c>
      <c r="J842" s="48" t="s">
        <v>6122</v>
      </c>
      <c r="K842" s="48" t="s">
        <v>6131</v>
      </c>
      <c r="L842" s="45">
        <v>114</v>
      </c>
      <c r="M842" s="47" t="s">
        <v>161</v>
      </c>
      <c r="N842" s="60">
        <v>27</v>
      </c>
      <c r="O842" s="58">
        <v>4</v>
      </c>
      <c r="P842" s="58">
        <v>4</v>
      </c>
      <c r="Q842" s="132">
        <v>8</v>
      </c>
      <c r="R842" s="60">
        <v>1</v>
      </c>
      <c r="S842" s="58">
        <v>5</v>
      </c>
      <c r="T842" s="58">
        <v>1</v>
      </c>
      <c r="U842" s="132">
        <v>14</v>
      </c>
      <c r="V842" s="58">
        <v>2</v>
      </c>
      <c r="W842" s="58">
        <v>1</v>
      </c>
      <c r="X842" s="58">
        <v>0</v>
      </c>
      <c r="Y842" s="132">
        <v>2</v>
      </c>
      <c r="Z842" s="61">
        <v>11</v>
      </c>
      <c r="AA842" s="59">
        <v>5</v>
      </c>
      <c r="AB842" s="59">
        <v>2</v>
      </c>
      <c r="AC842" s="132">
        <v>11</v>
      </c>
      <c r="AD842" s="61">
        <v>6</v>
      </c>
      <c r="AE842" s="59">
        <v>1</v>
      </c>
      <c r="AF842" s="59">
        <v>3</v>
      </c>
      <c r="AG842" s="132">
        <v>8</v>
      </c>
      <c r="AH842" s="61">
        <v>5</v>
      </c>
      <c r="AI842" s="132">
        <v>8</v>
      </c>
      <c r="AJ842" s="64">
        <f>IFERROR(VLOOKUP($B842,STOCK!$A:$H,3,0)," ")</f>
        <v>81</v>
      </c>
      <c r="AK842" s="65">
        <f>IFERROR(VLOOKUP($B842,STOCK!$A:$H,4,0)," ")</f>
        <v>137</v>
      </c>
      <c r="AL842" s="65">
        <f>IFERROR(VLOOKUP($B842,STOCK!$A:$H,5,0)," ")</f>
        <v>48</v>
      </c>
      <c r="AM842" s="65">
        <f>IFERROR(VLOOKUP($B842,STOCK!$A:$H,6,0)," ")</f>
        <v>22</v>
      </c>
      <c r="AN842" s="65">
        <f>IFERROR(VLOOKUP($B842,STOCK!$A:$H,7,0)," ")</f>
        <v>46</v>
      </c>
      <c r="AO842" s="65">
        <f>IFERROR(VLOOKUP($B842,STOCK!$A:$H,8,0)," ")</f>
        <v>257</v>
      </c>
      <c r="AP842" s="62">
        <f t="shared" si="169"/>
        <v>303.75</v>
      </c>
      <c r="AQ842" s="50">
        <f t="shared" si="170"/>
        <v>293.57142857142861</v>
      </c>
      <c r="AR842" s="50">
        <f t="shared" si="171"/>
        <v>720</v>
      </c>
      <c r="AS842" s="50">
        <f t="shared" si="172"/>
        <v>60</v>
      </c>
      <c r="AT842" s="50">
        <f t="shared" si="173"/>
        <v>172.5</v>
      </c>
      <c r="AU842" s="63">
        <f t="shared" si="180"/>
        <v>963.75</v>
      </c>
      <c r="AV842" s="67">
        <v>10320.000019999999</v>
      </c>
      <c r="AW842" s="133">
        <v>9213.4906599999995</v>
      </c>
      <c r="AX842" s="49">
        <v>11900</v>
      </c>
      <c r="AY842" s="51">
        <f t="shared" si="174"/>
        <v>0.15310077295910718</v>
      </c>
      <c r="AZ842" s="51">
        <f t="shared" si="175"/>
        <v>0.13277310756302524</v>
      </c>
      <c r="BA842" s="49">
        <v>11500</v>
      </c>
      <c r="BB842" s="52">
        <v>3</v>
      </c>
      <c r="BC842" s="51">
        <f t="shared" si="176"/>
        <v>0.11434108311174218</v>
      </c>
      <c r="BD842" s="51">
        <f t="shared" si="177"/>
        <v>0.10260869391304352</v>
      </c>
      <c r="BE842" s="49">
        <v>10900</v>
      </c>
      <c r="BF842" s="52">
        <v>6</v>
      </c>
      <c r="BG842" s="51">
        <f t="shared" si="178"/>
        <v>5.6201548340694796E-2</v>
      </c>
      <c r="BH842" s="51">
        <f t="shared" si="179"/>
        <v>5.3211007339449591E-2</v>
      </c>
      <c r="BI842" s="282">
        <f t="shared" si="181"/>
        <v>51</v>
      </c>
    </row>
    <row r="843" spans="1:61" hidden="1">
      <c r="A843" s="54" t="s">
        <v>150</v>
      </c>
      <c r="B843" s="55" t="s">
        <v>2763</v>
      </c>
      <c r="C843" s="55" t="s">
        <v>2764</v>
      </c>
      <c r="D843" s="44" t="s">
        <v>2765</v>
      </c>
      <c r="E843" s="56">
        <v>24</v>
      </c>
      <c r="F843" s="46" t="s">
        <v>5814</v>
      </c>
      <c r="G843" s="47" t="s">
        <v>5814</v>
      </c>
      <c r="H843" s="47" t="s">
        <v>6064</v>
      </c>
      <c r="I843" s="48" t="s">
        <v>6111</v>
      </c>
      <c r="J843" s="48" t="s">
        <v>6122</v>
      </c>
      <c r="K843" s="48" t="s">
        <v>6131</v>
      </c>
      <c r="L843" s="45">
        <v>114</v>
      </c>
      <c r="M843" s="47" t="s">
        <v>161</v>
      </c>
      <c r="N843" s="60">
        <v>0</v>
      </c>
      <c r="O843" s="58">
        <v>0</v>
      </c>
      <c r="P843" s="58">
        <v>0</v>
      </c>
      <c r="Q843" s="132">
        <v>0</v>
      </c>
      <c r="R843" s="60">
        <v>0</v>
      </c>
      <c r="S843" s="58">
        <v>0</v>
      </c>
      <c r="T843" s="58">
        <v>0</v>
      </c>
      <c r="U843" s="132">
        <v>0</v>
      </c>
      <c r="V843" s="58">
        <v>0</v>
      </c>
      <c r="W843" s="58">
        <v>0</v>
      </c>
      <c r="X843" s="58">
        <v>0</v>
      </c>
      <c r="Y843" s="132">
        <v>0</v>
      </c>
      <c r="Z843" s="61">
        <v>0</v>
      </c>
      <c r="AA843" s="59">
        <v>0</v>
      </c>
      <c r="AB843" s="59">
        <v>0</v>
      </c>
      <c r="AC843" s="132">
        <v>0</v>
      </c>
      <c r="AD843" s="61">
        <v>0</v>
      </c>
      <c r="AE843" s="59">
        <v>0</v>
      </c>
      <c r="AF843" s="59">
        <v>0</v>
      </c>
      <c r="AG843" s="132">
        <v>0</v>
      </c>
      <c r="AH843" s="61">
        <v>0</v>
      </c>
      <c r="AI843" s="132">
        <v>0</v>
      </c>
      <c r="AJ843" s="64">
        <f>IFERROR(VLOOKUP($B843,STOCK!$A:$H,3,0)," ")</f>
        <v>0</v>
      </c>
      <c r="AK843" s="65">
        <f>IFERROR(VLOOKUP($B843,STOCK!$A:$H,4,0)," ")</f>
        <v>0</v>
      </c>
      <c r="AL843" s="65">
        <f>IFERROR(VLOOKUP($B843,STOCK!$A:$H,5,0)," ")</f>
        <v>0</v>
      </c>
      <c r="AM843" s="65">
        <f>IFERROR(VLOOKUP($B843,STOCK!$A:$H,6,0)," ")</f>
        <v>0</v>
      </c>
      <c r="AN843" s="65">
        <f>IFERROR(VLOOKUP($B843,STOCK!$A:$H,7,0)," ")</f>
        <v>0</v>
      </c>
      <c r="AO843" s="65">
        <f>IFERROR(VLOOKUP($B843,STOCK!$A:$H,8,0)," ")</f>
        <v>0</v>
      </c>
      <c r="AP843" s="62" t="str">
        <f t="shared" si="169"/>
        <v>Q</v>
      </c>
      <c r="AQ843" s="50" t="str">
        <f t="shared" si="170"/>
        <v>Q</v>
      </c>
      <c r="AR843" s="50" t="str">
        <f t="shared" si="171"/>
        <v>Q</v>
      </c>
      <c r="AS843" s="50" t="str">
        <f t="shared" si="172"/>
        <v>Q</v>
      </c>
      <c r="AT843" s="50" t="str">
        <f t="shared" si="173"/>
        <v>Q</v>
      </c>
      <c r="AU843" s="63" t="str">
        <f t="shared" si="180"/>
        <v>Q</v>
      </c>
      <c r="AV843" s="67">
        <v>9480.0000020000007</v>
      </c>
      <c r="AW843" s="133">
        <v>6369.2070199999998</v>
      </c>
      <c r="AX843" s="49">
        <v>10900</v>
      </c>
      <c r="AY843" s="51">
        <f t="shared" si="174"/>
        <v>0.1497890292932933</v>
      </c>
      <c r="AZ843" s="51">
        <f t="shared" si="175"/>
        <v>0.13027522917431186</v>
      </c>
      <c r="BA843" s="49">
        <v>10500</v>
      </c>
      <c r="BB843" s="52">
        <v>3</v>
      </c>
      <c r="BC843" s="51">
        <f t="shared" si="176"/>
        <v>0.10759493647519092</v>
      </c>
      <c r="BD843" s="51">
        <f t="shared" si="177"/>
        <v>9.7142856952380882E-2</v>
      </c>
      <c r="BE843" s="49">
        <v>9900</v>
      </c>
      <c r="BF843" s="52">
        <v>6</v>
      </c>
      <c r="BG843" s="51">
        <f t="shared" si="178"/>
        <v>4.4303797248037124E-2</v>
      </c>
      <c r="BH843" s="51">
        <f t="shared" si="179"/>
        <v>4.2424242222222151E-2</v>
      </c>
      <c r="BI843" s="282">
        <f t="shared" si="181"/>
        <v>0</v>
      </c>
    </row>
    <row r="844" spans="1:61" hidden="1">
      <c r="A844" s="54" t="s">
        <v>150</v>
      </c>
      <c r="B844" s="55" t="s">
        <v>2766</v>
      </c>
      <c r="C844" s="55" t="s">
        <v>2767</v>
      </c>
      <c r="D844" s="44" t="s">
        <v>2768</v>
      </c>
      <c r="E844" s="56">
        <v>24</v>
      </c>
      <c r="F844" s="46" t="s">
        <v>5814</v>
      </c>
      <c r="G844" s="47" t="s">
        <v>5814</v>
      </c>
      <c r="H844" s="47" t="s">
        <v>6064</v>
      </c>
      <c r="I844" s="48" t="s">
        <v>6111</v>
      </c>
      <c r="J844" s="48" t="s">
        <v>6122</v>
      </c>
      <c r="K844" s="48" t="s">
        <v>6131</v>
      </c>
      <c r="L844" s="45">
        <v>114</v>
      </c>
      <c r="M844" s="47" t="s">
        <v>161</v>
      </c>
      <c r="N844" s="60">
        <v>0</v>
      </c>
      <c r="O844" s="58">
        <v>0</v>
      </c>
      <c r="P844" s="58">
        <v>0</v>
      </c>
      <c r="Q844" s="132">
        <v>0</v>
      </c>
      <c r="R844" s="60">
        <v>0</v>
      </c>
      <c r="S844" s="58">
        <v>1</v>
      </c>
      <c r="T844" s="58">
        <v>1</v>
      </c>
      <c r="U844" s="132">
        <v>2</v>
      </c>
      <c r="V844" s="58">
        <v>0</v>
      </c>
      <c r="W844" s="58">
        <v>3</v>
      </c>
      <c r="X844" s="58">
        <v>2</v>
      </c>
      <c r="Y844" s="132">
        <v>21</v>
      </c>
      <c r="Z844" s="61">
        <v>0</v>
      </c>
      <c r="AA844" s="59">
        <v>1</v>
      </c>
      <c r="AB844" s="59">
        <v>3</v>
      </c>
      <c r="AC844" s="132">
        <v>15</v>
      </c>
      <c r="AD844" s="61">
        <v>0</v>
      </c>
      <c r="AE844" s="59">
        <v>11</v>
      </c>
      <c r="AF844" s="59">
        <v>24</v>
      </c>
      <c r="AG844" s="132">
        <v>28</v>
      </c>
      <c r="AH844" s="61">
        <v>8</v>
      </c>
      <c r="AI844" s="132">
        <v>22</v>
      </c>
      <c r="AJ844" s="64">
        <f>IFERROR(VLOOKUP($B844,STOCK!$A:$H,3,0)," ")</f>
        <v>19</v>
      </c>
      <c r="AK844" s="65">
        <f>IFERROR(VLOOKUP($B844,STOCK!$A:$H,4,0)," ")</f>
        <v>20</v>
      </c>
      <c r="AL844" s="65">
        <f>IFERROR(VLOOKUP($B844,STOCK!$A:$H,5,0)," ")</f>
        <v>1</v>
      </c>
      <c r="AM844" s="65">
        <f>IFERROR(VLOOKUP($B844,STOCK!$A:$H,6,0)," ")</f>
        <v>5</v>
      </c>
      <c r="AN844" s="65">
        <f>IFERROR(VLOOKUP($B844,STOCK!$A:$H,7,0)," ")</f>
        <v>51</v>
      </c>
      <c r="AO844" s="65">
        <f>IFERROR(VLOOKUP($B844,STOCK!$A:$H,8,0)," ")</f>
        <v>550</v>
      </c>
      <c r="AP844" s="62" t="str">
        <f t="shared" si="169"/>
        <v>SV</v>
      </c>
      <c r="AQ844" s="50">
        <f t="shared" si="170"/>
        <v>300</v>
      </c>
      <c r="AR844" s="50">
        <f t="shared" si="171"/>
        <v>1.4285714285714284</v>
      </c>
      <c r="AS844" s="50">
        <f t="shared" si="172"/>
        <v>10</v>
      </c>
      <c r="AT844" s="50">
        <f t="shared" si="173"/>
        <v>54.642857142857139</v>
      </c>
      <c r="AU844" s="63">
        <f t="shared" si="180"/>
        <v>750</v>
      </c>
      <c r="AV844" s="67">
        <v>9479.9999800000005</v>
      </c>
      <c r="AW844" s="133">
        <v>8559.1275000000005</v>
      </c>
      <c r="AX844" s="49">
        <v>10900</v>
      </c>
      <c r="AY844" s="51">
        <f t="shared" si="174"/>
        <v>0.14978903196158022</v>
      </c>
      <c r="AZ844" s="51">
        <f t="shared" si="175"/>
        <v>0.13027523119266052</v>
      </c>
      <c r="BA844" s="49">
        <v>10500</v>
      </c>
      <c r="BB844" s="52">
        <v>3</v>
      </c>
      <c r="BC844" s="51">
        <f t="shared" si="176"/>
        <v>0.10759493904555884</v>
      </c>
      <c r="BD844" s="51">
        <f t="shared" si="177"/>
        <v>9.7142859047619004E-2</v>
      </c>
      <c r="BE844" s="49">
        <v>9900</v>
      </c>
      <c r="BF844" s="52">
        <v>6</v>
      </c>
      <c r="BG844" s="51">
        <f t="shared" si="178"/>
        <v>4.4303799671526978E-2</v>
      </c>
      <c r="BH844" s="51">
        <f t="shared" si="179"/>
        <v>4.2424244444444391E-2</v>
      </c>
      <c r="BI844" s="282">
        <f t="shared" si="181"/>
        <v>88</v>
      </c>
    </row>
    <row r="845" spans="1:61" hidden="1">
      <c r="A845" s="54" t="s">
        <v>150</v>
      </c>
      <c r="B845" s="55" t="s">
        <v>2769</v>
      </c>
      <c r="C845" s="55" t="s">
        <v>2770</v>
      </c>
      <c r="D845" s="44" t="s">
        <v>2771</v>
      </c>
      <c r="E845" s="56">
        <v>24</v>
      </c>
      <c r="F845" s="46" t="s">
        <v>5814</v>
      </c>
      <c r="G845" s="47" t="s">
        <v>5814</v>
      </c>
      <c r="H845" s="47" t="s">
        <v>6064</v>
      </c>
      <c r="I845" s="48" t="s">
        <v>6111</v>
      </c>
      <c r="J845" s="48" t="s">
        <v>6122</v>
      </c>
      <c r="K845" s="48" t="s">
        <v>6131</v>
      </c>
      <c r="L845" s="45">
        <v>114</v>
      </c>
      <c r="M845" s="47" t="s">
        <v>161</v>
      </c>
      <c r="N845" s="60">
        <v>8</v>
      </c>
      <c r="O845" s="58">
        <v>3</v>
      </c>
      <c r="P845" s="58">
        <v>6</v>
      </c>
      <c r="Q845" s="132">
        <v>9</v>
      </c>
      <c r="R845" s="60">
        <v>12</v>
      </c>
      <c r="S845" s="58">
        <v>2</v>
      </c>
      <c r="T845" s="58">
        <v>3</v>
      </c>
      <c r="U845" s="132">
        <v>4</v>
      </c>
      <c r="V845" s="58">
        <v>4</v>
      </c>
      <c r="W845" s="58">
        <v>9</v>
      </c>
      <c r="X845" s="58">
        <v>5</v>
      </c>
      <c r="Y845" s="132">
        <v>18</v>
      </c>
      <c r="Z845" s="61">
        <v>9</v>
      </c>
      <c r="AA845" s="59">
        <v>2</v>
      </c>
      <c r="AB845" s="59">
        <v>0</v>
      </c>
      <c r="AC845" s="132">
        <v>15</v>
      </c>
      <c r="AD845" s="61">
        <v>18</v>
      </c>
      <c r="AE845" s="59">
        <v>4</v>
      </c>
      <c r="AF845" s="59">
        <v>11</v>
      </c>
      <c r="AG845" s="132">
        <v>10</v>
      </c>
      <c r="AH845" s="61">
        <v>10</v>
      </c>
      <c r="AI845" s="132">
        <v>27</v>
      </c>
      <c r="AJ845" s="64">
        <f>IFERROR(VLOOKUP($B845,STOCK!$A:$H,3,0)," ")</f>
        <v>72</v>
      </c>
      <c r="AK845" s="65">
        <f>IFERROR(VLOOKUP($B845,STOCK!$A:$H,4,0)," ")</f>
        <v>73</v>
      </c>
      <c r="AL845" s="65">
        <f>IFERROR(VLOOKUP($B845,STOCK!$A:$H,5,0)," ")</f>
        <v>43</v>
      </c>
      <c r="AM845" s="65">
        <f>IFERROR(VLOOKUP($B845,STOCK!$A:$H,6,0)," ")</f>
        <v>19</v>
      </c>
      <c r="AN845" s="65">
        <f>IFERROR(VLOOKUP($B845,STOCK!$A:$H,7,0)," ")</f>
        <v>33</v>
      </c>
      <c r="AO845" s="65">
        <f>IFERROR(VLOOKUP($B845,STOCK!$A:$H,8,0)," ")</f>
        <v>657</v>
      </c>
      <c r="AP845" s="62">
        <f t="shared" si="169"/>
        <v>240</v>
      </c>
      <c r="AQ845" s="50">
        <f t="shared" si="170"/>
        <v>547.5</v>
      </c>
      <c r="AR845" s="50">
        <f t="shared" si="171"/>
        <v>71.666666666666671</v>
      </c>
      <c r="AS845" s="50">
        <f t="shared" si="172"/>
        <v>38</v>
      </c>
      <c r="AT845" s="50">
        <f t="shared" si="173"/>
        <v>99</v>
      </c>
      <c r="AU845" s="63">
        <f t="shared" si="180"/>
        <v>730</v>
      </c>
      <c r="AV845" s="67">
        <v>9479.9999800000005</v>
      </c>
      <c r="AW845" s="133">
        <v>8137.4814399999996</v>
      </c>
      <c r="AX845" s="49">
        <v>10900</v>
      </c>
      <c r="AY845" s="51">
        <f t="shared" si="174"/>
        <v>0.14978903196158022</v>
      </c>
      <c r="AZ845" s="51">
        <f t="shared" si="175"/>
        <v>0.13027523119266052</v>
      </c>
      <c r="BA845" s="49">
        <v>10500</v>
      </c>
      <c r="BB845" s="52">
        <v>3</v>
      </c>
      <c r="BC845" s="51">
        <f t="shared" si="176"/>
        <v>0.10759493904555884</v>
      </c>
      <c r="BD845" s="51">
        <f t="shared" si="177"/>
        <v>9.7142859047619004E-2</v>
      </c>
      <c r="BE845" s="49">
        <v>9900</v>
      </c>
      <c r="BF845" s="52">
        <v>6</v>
      </c>
      <c r="BG845" s="51">
        <f t="shared" si="178"/>
        <v>4.4303799671526978E-2</v>
      </c>
      <c r="BH845" s="51">
        <f t="shared" si="179"/>
        <v>4.2424244444444391E-2</v>
      </c>
      <c r="BI845" s="282">
        <f t="shared" si="181"/>
        <v>83</v>
      </c>
    </row>
    <row r="846" spans="1:61" hidden="1">
      <c r="A846" s="54" t="s">
        <v>150</v>
      </c>
      <c r="B846" s="55" t="s">
        <v>2772</v>
      </c>
      <c r="C846" s="55" t="s">
        <v>2773</v>
      </c>
      <c r="D846" s="44" t="s">
        <v>2774</v>
      </c>
      <c r="E846" s="56">
        <v>24</v>
      </c>
      <c r="F846" s="46" t="s">
        <v>5814</v>
      </c>
      <c r="G846" s="47" t="s">
        <v>5814</v>
      </c>
      <c r="H846" s="47" t="s">
        <v>6064</v>
      </c>
      <c r="I846" s="48" t="s">
        <v>6111</v>
      </c>
      <c r="J846" s="48" t="s">
        <v>6122</v>
      </c>
      <c r="K846" s="48" t="s">
        <v>6131</v>
      </c>
      <c r="L846" s="45">
        <v>114</v>
      </c>
      <c r="M846" s="47" t="s">
        <v>161</v>
      </c>
      <c r="N846" s="60">
        <v>6</v>
      </c>
      <c r="O846" s="58">
        <v>9</v>
      </c>
      <c r="P846" s="58">
        <v>6</v>
      </c>
      <c r="Q846" s="132">
        <v>9</v>
      </c>
      <c r="R846" s="60">
        <v>21</v>
      </c>
      <c r="S846" s="58">
        <v>5</v>
      </c>
      <c r="T846" s="58">
        <v>8</v>
      </c>
      <c r="U846" s="132">
        <v>13</v>
      </c>
      <c r="V846" s="58">
        <v>0</v>
      </c>
      <c r="W846" s="58">
        <v>13</v>
      </c>
      <c r="X846" s="58">
        <v>2</v>
      </c>
      <c r="Y846" s="132">
        <v>2</v>
      </c>
      <c r="Z846" s="61">
        <v>48</v>
      </c>
      <c r="AA846" s="59">
        <v>22</v>
      </c>
      <c r="AB846" s="59">
        <v>27</v>
      </c>
      <c r="AC846" s="132">
        <v>53</v>
      </c>
      <c r="AD846" s="61">
        <v>3</v>
      </c>
      <c r="AE846" s="59">
        <v>15</v>
      </c>
      <c r="AF846" s="59">
        <v>8</v>
      </c>
      <c r="AG846" s="132">
        <v>8</v>
      </c>
      <c r="AH846" s="61">
        <v>6</v>
      </c>
      <c r="AI846" s="132">
        <v>13</v>
      </c>
      <c r="AJ846" s="64">
        <f>IFERROR(VLOOKUP($B846,STOCK!$A:$H,3,0)," ")</f>
        <v>45</v>
      </c>
      <c r="AK846" s="65">
        <f>IFERROR(VLOOKUP($B846,STOCK!$A:$H,4,0)," ")</f>
        <v>62</v>
      </c>
      <c r="AL846" s="65">
        <f>IFERROR(VLOOKUP($B846,STOCK!$A:$H,5,0)," ")</f>
        <v>31</v>
      </c>
      <c r="AM846" s="65">
        <f>IFERROR(VLOOKUP($B846,STOCK!$A:$H,6,0)," ")</f>
        <v>72</v>
      </c>
      <c r="AN846" s="65">
        <f>IFERROR(VLOOKUP($B846,STOCK!$A:$H,7,0)," ")</f>
        <v>31</v>
      </c>
      <c r="AO846" s="65">
        <f>IFERROR(VLOOKUP($B846,STOCK!$A:$H,8,0)," ")</f>
        <v>327</v>
      </c>
      <c r="AP846" s="62">
        <f t="shared" si="169"/>
        <v>150</v>
      </c>
      <c r="AQ846" s="50">
        <f t="shared" si="170"/>
        <v>143.07692307692307</v>
      </c>
      <c r="AR846" s="50">
        <f t="shared" si="171"/>
        <v>465</v>
      </c>
      <c r="AS846" s="50">
        <f t="shared" si="172"/>
        <v>40.75471698113207</v>
      </c>
      <c r="AT846" s="50">
        <f t="shared" si="173"/>
        <v>116.25</v>
      </c>
      <c r="AU846" s="63">
        <f t="shared" si="180"/>
        <v>754.61538461538464</v>
      </c>
      <c r="AV846" s="67">
        <v>10320.000019999999</v>
      </c>
      <c r="AW846" s="133">
        <v>8460.7903600000009</v>
      </c>
      <c r="AX846" s="49">
        <v>11900</v>
      </c>
      <c r="AY846" s="51">
        <f t="shared" si="174"/>
        <v>0.15310077295910718</v>
      </c>
      <c r="AZ846" s="51">
        <f t="shared" si="175"/>
        <v>0.13277310756302524</v>
      </c>
      <c r="BA846" s="49">
        <v>11500</v>
      </c>
      <c r="BB846" s="52">
        <v>3</v>
      </c>
      <c r="BC846" s="51">
        <f t="shared" si="176"/>
        <v>0.11434108311174218</v>
      </c>
      <c r="BD846" s="51">
        <f t="shared" si="177"/>
        <v>0.10260869391304352</v>
      </c>
      <c r="BE846" s="49">
        <v>10900</v>
      </c>
      <c r="BF846" s="52">
        <v>6</v>
      </c>
      <c r="BG846" s="51">
        <f t="shared" si="178"/>
        <v>5.6201548340694796E-2</v>
      </c>
      <c r="BH846" s="51">
        <f t="shared" si="179"/>
        <v>5.3211007339449591E-2</v>
      </c>
      <c r="BI846" s="282">
        <f t="shared" si="181"/>
        <v>98</v>
      </c>
    </row>
    <row r="847" spans="1:61" hidden="1">
      <c r="A847" s="54" t="s">
        <v>149</v>
      </c>
      <c r="B847" s="55" t="s">
        <v>2775</v>
      </c>
      <c r="C847" s="55" t="s">
        <v>2776</v>
      </c>
      <c r="D847" s="44" t="s">
        <v>2777</v>
      </c>
      <c r="E847" s="56">
        <v>1</v>
      </c>
      <c r="F847" s="46" t="s">
        <v>5814</v>
      </c>
      <c r="G847" s="47" t="s">
        <v>5814</v>
      </c>
      <c r="H847" s="47" t="s">
        <v>6064</v>
      </c>
      <c r="I847" s="48" t="s">
        <v>6111</v>
      </c>
      <c r="J847" s="48" t="s">
        <v>6122</v>
      </c>
      <c r="K847" s="48" t="s">
        <v>6132</v>
      </c>
      <c r="L847" s="45">
        <v>725</v>
      </c>
      <c r="M847" s="47" t="s">
        <v>6121</v>
      </c>
      <c r="N847" s="60">
        <v>0</v>
      </c>
      <c r="O847" s="58">
        <v>0</v>
      </c>
      <c r="P847" s="58">
        <v>0</v>
      </c>
      <c r="Q847" s="132">
        <v>0</v>
      </c>
      <c r="R847" s="60">
        <v>0</v>
      </c>
      <c r="S847" s="58">
        <v>0</v>
      </c>
      <c r="T847" s="58">
        <v>0</v>
      </c>
      <c r="U847" s="132">
        <v>0</v>
      </c>
      <c r="V847" s="58">
        <v>0</v>
      </c>
      <c r="W847" s="58">
        <v>0</v>
      </c>
      <c r="X847" s="58">
        <v>0</v>
      </c>
      <c r="Y847" s="132">
        <v>0</v>
      </c>
      <c r="Z847" s="61">
        <v>0</v>
      </c>
      <c r="AA847" s="59">
        <v>0</v>
      </c>
      <c r="AB847" s="59">
        <v>0</v>
      </c>
      <c r="AC847" s="132">
        <v>0</v>
      </c>
      <c r="AD847" s="61">
        <v>0</v>
      </c>
      <c r="AE847" s="59">
        <v>0</v>
      </c>
      <c r="AF847" s="59">
        <v>0</v>
      </c>
      <c r="AG847" s="132">
        <v>0</v>
      </c>
      <c r="AH847" s="61">
        <v>0</v>
      </c>
      <c r="AI847" s="132">
        <v>0</v>
      </c>
      <c r="AJ847" s="64">
        <f>IFERROR(VLOOKUP($B847,STOCK!$A:$H,3,0)," ")</f>
        <v>1</v>
      </c>
      <c r="AK847" s="65">
        <f>IFERROR(VLOOKUP($B847,STOCK!$A:$H,4,0)," ")</f>
        <v>0</v>
      </c>
      <c r="AL847" s="65">
        <f>IFERROR(VLOOKUP($B847,STOCK!$A:$H,5,0)," ")</f>
        <v>0</v>
      </c>
      <c r="AM847" s="65">
        <f>IFERROR(VLOOKUP($B847,STOCK!$A:$H,6,0)," ")</f>
        <v>0</v>
      </c>
      <c r="AN847" s="65">
        <f>IFERROR(VLOOKUP($B847,STOCK!$A:$H,7,0)," ")</f>
        <v>0</v>
      </c>
      <c r="AO847" s="65">
        <f>IFERROR(VLOOKUP($B847,STOCK!$A:$H,8,0)," ")</f>
        <v>0</v>
      </c>
      <c r="AP847" s="62" t="str">
        <f t="shared" si="169"/>
        <v>SV</v>
      </c>
      <c r="AQ847" s="50" t="str">
        <f t="shared" si="170"/>
        <v>Q</v>
      </c>
      <c r="AR847" s="50" t="str">
        <f t="shared" si="171"/>
        <v>Q</v>
      </c>
      <c r="AS847" s="50" t="str">
        <f t="shared" si="172"/>
        <v>Q</v>
      </c>
      <c r="AT847" s="50" t="str">
        <f t="shared" si="173"/>
        <v>Q</v>
      </c>
      <c r="AU847" s="63" t="str">
        <f t="shared" si="180"/>
        <v>Q</v>
      </c>
      <c r="AV847" s="67">
        <v>69900.000004999994</v>
      </c>
      <c r="AW847" s="133">
        <v>69899.999729999996</v>
      </c>
      <c r="AX847" s="49">
        <v>89900</v>
      </c>
      <c r="AY847" s="51">
        <f t="shared" si="174"/>
        <v>0.28612303281215157</v>
      </c>
      <c r="AZ847" s="51">
        <f t="shared" si="175"/>
        <v>0.22246941040044499</v>
      </c>
      <c r="BA847" s="49">
        <v>83900</v>
      </c>
      <c r="BB847" s="52">
        <v>3</v>
      </c>
      <c r="BC847" s="51">
        <f t="shared" si="176"/>
        <v>0.20028612294704695</v>
      </c>
      <c r="BD847" s="51">
        <f t="shared" si="177"/>
        <v>0.16686531579261032</v>
      </c>
      <c r="BE847" s="49">
        <v>0</v>
      </c>
      <c r="BF847" s="52">
        <v>0</v>
      </c>
      <c r="BG847" s="51">
        <f t="shared" si="178"/>
        <v>-1</v>
      </c>
      <c r="BH847" s="51">
        <f t="shared" si="179"/>
        <v>0</v>
      </c>
      <c r="BI847" s="282">
        <f t="shared" si="181"/>
        <v>0</v>
      </c>
    </row>
    <row r="848" spans="1:61" hidden="1">
      <c r="A848" s="54" t="s">
        <v>150</v>
      </c>
      <c r="B848" s="55" t="s">
        <v>2778</v>
      </c>
      <c r="C848" s="55" t="s">
        <v>2779</v>
      </c>
      <c r="D848" s="44" t="s">
        <v>2780</v>
      </c>
      <c r="E848" s="56">
        <v>1</v>
      </c>
      <c r="F848" s="46" t="s">
        <v>5814</v>
      </c>
      <c r="G848" s="47" t="s">
        <v>5814</v>
      </c>
      <c r="H848" s="47" t="s">
        <v>6064</v>
      </c>
      <c r="I848" s="48" t="s">
        <v>6111</v>
      </c>
      <c r="J848" s="48" t="s">
        <v>6122</v>
      </c>
      <c r="K848" s="48" t="s">
        <v>6133</v>
      </c>
      <c r="L848" s="45">
        <v>2490</v>
      </c>
      <c r="M848" s="47" t="s">
        <v>152</v>
      </c>
      <c r="N848" s="60">
        <v>0</v>
      </c>
      <c r="O848" s="58">
        <v>2</v>
      </c>
      <c r="P848" s="58">
        <v>1</v>
      </c>
      <c r="Q848" s="132">
        <v>1</v>
      </c>
      <c r="R848" s="60">
        <v>0</v>
      </c>
      <c r="S848" s="58">
        <v>0</v>
      </c>
      <c r="T848" s="58">
        <v>1</v>
      </c>
      <c r="U848" s="132">
        <v>1</v>
      </c>
      <c r="V848" s="58">
        <v>0</v>
      </c>
      <c r="W848" s="58">
        <v>1</v>
      </c>
      <c r="X848" s="58">
        <v>1</v>
      </c>
      <c r="Y848" s="132">
        <v>1</v>
      </c>
      <c r="Z848" s="61">
        <v>0</v>
      </c>
      <c r="AA848" s="59">
        <v>0</v>
      </c>
      <c r="AB848" s="59">
        <v>0</v>
      </c>
      <c r="AC848" s="132">
        <v>0</v>
      </c>
      <c r="AD848" s="61">
        <v>1</v>
      </c>
      <c r="AE848" s="59">
        <v>1</v>
      </c>
      <c r="AF848" s="59">
        <v>1</v>
      </c>
      <c r="AG848" s="132">
        <v>3</v>
      </c>
      <c r="AH848" s="61">
        <v>0</v>
      </c>
      <c r="AI848" s="132">
        <v>0</v>
      </c>
      <c r="AJ848" s="64">
        <f>IFERROR(VLOOKUP($B848,STOCK!$A:$H,3,0)," ")</f>
        <v>5</v>
      </c>
      <c r="AK848" s="65">
        <f>IFERROR(VLOOKUP($B848,STOCK!$A:$H,4,0)," ")</f>
        <v>4</v>
      </c>
      <c r="AL848" s="65">
        <f>IFERROR(VLOOKUP($B848,STOCK!$A:$H,5,0)," ")</f>
        <v>6</v>
      </c>
      <c r="AM848" s="65">
        <f>IFERROR(VLOOKUP($B848,STOCK!$A:$H,6,0)," ")</f>
        <v>6</v>
      </c>
      <c r="AN848" s="65">
        <f>IFERROR(VLOOKUP($B848,STOCK!$A:$H,7,0)," ")</f>
        <v>4</v>
      </c>
      <c r="AO848" s="65">
        <f>IFERROR(VLOOKUP($B848,STOCK!$A:$H,8,0)," ")</f>
        <v>0</v>
      </c>
      <c r="AP848" s="62">
        <f t="shared" si="169"/>
        <v>150</v>
      </c>
      <c r="AQ848" s="50">
        <f t="shared" si="170"/>
        <v>120</v>
      </c>
      <c r="AR848" s="50">
        <f t="shared" si="171"/>
        <v>180</v>
      </c>
      <c r="AS848" s="50" t="str">
        <f t="shared" si="172"/>
        <v>SV</v>
      </c>
      <c r="AT848" s="50">
        <f t="shared" si="173"/>
        <v>40</v>
      </c>
      <c r="AU848" s="63" t="str">
        <f t="shared" si="180"/>
        <v>Q</v>
      </c>
      <c r="AV848" s="67">
        <v>165750.00002000001</v>
      </c>
      <c r="AW848" s="133">
        <v>165749.99991000001</v>
      </c>
      <c r="AX848" s="49">
        <v>194900</v>
      </c>
      <c r="AY848" s="51">
        <f t="shared" si="174"/>
        <v>0.17586726984303258</v>
      </c>
      <c r="AZ848" s="51">
        <f t="shared" si="175"/>
        <v>0.14956387880964594</v>
      </c>
      <c r="BA848" s="49">
        <v>189900</v>
      </c>
      <c r="BB848" s="52">
        <v>3</v>
      </c>
      <c r="BC848" s="51">
        <f t="shared" si="176"/>
        <v>0.14570135732781875</v>
      </c>
      <c r="BD848" s="51">
        <f t="shared" si="177"/>
        <v>0.12717219578725641</v>
      </c>
      <c r="BE848" s="49">
        <v>0</v>
      </c>
      <c r="BF848" s="52">
        <v>0</v>
      </c>
      <c r="BG848" s="51">
        <f t="shared" si="178"/>
        <v>-1</v>
      </c>
      <c r="BH848" s="51">
        <f t="shared" si="179"/>
        <v>0</v>
      </c>
      <c r="BI848" s="282">
        <f t="shared" si="181"/>
        <v>6</v>
      </c>
    </row>
    <row r="849" spans="1:61" hidden="1">
      <c r="A849" s="54" t="s">
        <v>150</v>
      </c>
      <c r="B849" s="55" t="s">
        <v>2781</v>
      </c>
      <c r="C849" s="55" t="s">
        <v>2782</v>
      </c>
      <c r="D849" s="44" t="s">
        <v>2783</v>
      </c>
      <c r="E849" s="56">
        <v>1</v>
      </c>
      <c r="F849" s="46" t="s">
        <v>5814</v>
      </c>
      <c r="G849" s="47" t="s">
        <v>5814</v>
      </c>
      <c r="H849" s="47" t="s">
        <v>6064</v>
      </c>
      <c r="I849" s="48" t="s">
        <v>6111</v>
      </c>
      <c r="J849" s="48" t="s">
        <v>6122</v>
      </c>
      <c r="K849" s="48" t="s">
        <v>6133</v>
      </c>
      <c r="L849" s="45">
        <v>2490</v>
      </c>
      <c r="M849" s="47" t="s">
        <v>152</v>
      </c>
      <c r="N849" s="60">
        <v>0</v>
      </c>
      <c r="O849" s="58">
        <v>0</v>
      </c>
      <c r="P849" s="58">
        <v>0</v>
      </c>
      <c r="Q849" s="132">
        <v>0</v>
      </c>
      <c r="R849" s="60">
        <v>0</v>
      </c>
      <c r="S849" s="58">
        <v>6</v>
      </c>
      <c r="T849" s="58">
        <v>0</v>
      </c>
      <c r="U849" s="132">
        <v>0</v>
      </c>
      <c r="V849" s="58">
        <v>0</v>
      </c>
      <c r="W849" s="58">
        <v>6</v>
      </c>
      <c r="X849" s="58">
        <v>6</v>
      </c>
      <c r="Y849" s="132">
        <v>4</v>
      </c>
      <c r="Z849" s="61">
        <v>0</v>
      </c>
      <c r="AA849" s="59">
        <v>1</v>
      </c>
      <c r="AB849" s="59">
        <v>5</v>
      </c>
      <c r="AC849" s="132">
        <v>5</v>
      </c>
      <c r="AD849" s="61">
        <v>0</v>
      </c>
      <c r="AE849" s="59">
        <v>10</v>
      </c>
      <c r="AF849" s="59">
        <v>2</v>
      </c>
      <c r="AG849" s="132">
        <v>7</v>
      </c>
      <c r="AH849" s="61">
        <v>0</v>
      </c>
      <c r="AI849" s="132">
        <v>0</v>
      </c>
      <c r="AJ849" s="64">
        <f>IFERROR(VLOOKUP($B849,STOCK!$A:$H,3,0)," ")</f>
        <v>11</v>
      </c>
      <c r="AK849" s="65">
        <f>IFERROR(VLOOKUP($B849,STOCK!$A:$H,4,0)," ")</f>
        <v>13</v>
      </c>
      <c r="AL849" s="65">
        <f>IFERROR(VLOOKUP($B849,STOCK!$A:$H,5,0)," ")</f>
        <v>4</v>
      </c>
      <c r="AM849" s="65">
        <f>IFERROR(VLOOKUP($B849,STOCK!$A:$H,6,0)," ")</f>
        <v>0</v>
      </c>
      <c r="AN849" s="65">
        <f>IFERROR(VLOOKUP($B849,STOCK!$A:$H,7,0)," ")</f>
        <v>7</v>
      </c>
      <c r="AO849" s="65">
        <f>IFERROR(VLOOKUP($B849,STOCK!$A:$H,8,0)," ")</f>
        <v>0</v>
      </c>
      <c r="AP849" s="62" t="str">
        <f t="shared" si="169"/>
        <v>SV</v>
      </c>
      <c r="AQ849" s="50" t="str">
        <f t="shared" si="170"/>
        <v>SV</v>
      </c>
      <c r="AR849" s="50">
        <f t="shared" si="171"/>
        <v>30</v>
      </c>
      <c r="AS849" s="50" t="str">
        <f t="shared" si="172"/>
        <v>Q</v>
      </c>
      <c r="AT849" s="50">
        <f t="shared" si="173"/>
        <v>30</v>
      </c>
      <c r="AU849" s="63" t="str">
        <f t="shared" si="180"/>
        <v>Q</v>
      </c>
      <c r="AV849" s="67">
        <v>9450.0000099999997</v>
      </c>
      <c r="AW849" s="133">
        <v>9449.9995699999999</v>
      </c>
      <c r="AX849" s="49">
        <v>11250</v>
      </c>
      <c r="AY849" s="51">
        <f t="shared" si="174"/>
        <v>0.19047618921642728</v>
      </c>
      <c r="AZ849" s="51">
        <f t="shared" si="175"/>
        <v>0.15999999911111112</v>
      </c>
      <c r="BA849" s="49">
        <v>10900</v>
      </c>
      <c r="BB849" s="52">
        <v>3</v>
      </c>
      <c r="BC849" s="51">
        <f t="shared" si="176"/>
        <v>0.15343915221858295</v>
      </c>
      <c r="BD849" s="51">
        <f t="shared" si="177"/>
        <v>0.13302752201834864</v>
      </c>
      <c r="BE849" s="49">
        <v>0</v>
      </c>
      <c r="BF849" s="52">
        <v>0</v>
      </c>
      <c r="BG849" s="51">
        <f t="shared" si="178"/>
        <v>-1</v>
      </c>
      <c r="BH849" s="51">
        <f t="shared" si="179"/>
        <v>0</v>
      </c>
      <c r="BI849" s="282">
        <f t="shared" si="181"/>
        <v>16</v>
      </c>
    </row>
    <row r="850" spans="1:61" hidden="1">
      <c r="A850" s="54" t="s">
        <v>150</v>
      </c>
      <c r="B850" s="55" t="s">
        <v>2784</v>
      </c>
      <c r="C850" s="55" t="s">
        <v>2785</v>
      </c>
      <c r="D850" s="44" t="s">
        <v>2786</v>
      </c>
      <c r="E850" s="56">
        <v>1</v>
      </c>
      <c r="F850" s="46" t="s">
        <v>5814</v>
      </c>
      <c r="G850" s="47" t="s">
        <v>5814</v>
      </c>
      <c r="H850" s="47" t="s">
        <v>6064</v>
      </c>
      <c r="I850" s="48" t="s">
        <v>6111</v>
      </c>
      <c r="J850" s="48" t="s">
        <v>6122</v>
      </c>
      <c r="K850" s="48" t="s">
        <v>6133</v>
      </c>
      <c r="L850" s="45">
        <v>2490</v>
      </c>
      <c r="M850" s="47" t="s">
        <v>152</v>
      </c>
      <c r="N850" s="60">
        <v>3</v>
      </c>
      <c r="O850" s="58">
        <v>11</v>
      </c>
      <c r="P850" s="58">
        <v>13</v>
      </c>
      <c r="Q850" s="132">
        <v>16</v>
      </c>
      <c r="R850" s="60">
        <v>0</v>
      </c>
      <c r="S850" s="58">
        <v>1</v>
      </c>
      <c r="T850" s="58">
        <v>0</v>
      </c>
      <c r="U850" s="132">
        <v>0</v>
      </c>
      <c r="V850" s="58">
        <v>1</v>
      </c>
      <c r="W850" s="58">
        <v>1</v>
      </c>
      <c r="X850" s="58">
        <v>7</v>
      </c>
      <c r="Y850" s="132">
        <v>5</v>
      </c>
      <c r="Z850" s="61">
        <v>2</v>
      </c>
      <c r="AA850" s="59">
        <v>0</v>
      </c>
      <c r="AB850" s="59">
        <v>0</v>
      </c>
      <c r="AC850" s="132">
        <v>1</v>
      </c>
      <c r="AD850" s="61">
        <v>6</v>
      </c>
      <c r="AE850" s="59">
        <v>1</v>
      </c>
      <c r="AF850" s="59">
        <v>2</v>
      </c>
      <c r="AG850" s="132">
        <v>2</v>
      </c>
      <c r="AH850" s="61">
        <v>0</v>
      </c>
      <c r="AI850" s="132">
        <v>0</v>
      </c>
      <c r="AJ850" s="64">
        <f>IFERROR(VLOOKUP($B850,STOCK!$A:$H,3,0)," ")</f>
        <v>7</v>
      </c>
      <c r="AK850" s="65">
        <f>IFERROR(VLOOKUP($B850,STOCK!$A:$H,4,0)," ")</f>
        <v>16</v>
      </c>
      <c r="AL850" s="65">
        <f>IFERROR(VLOOKUP($B850,STOCK!$A:$H,5,0)," ")</f>
        <v>1</v>
      </c>
      <c r="AM850" s="65">
        <f>IFERROR(VLOOKUP($B850,STOCK!$A:$H,6,0)," ")</f>
        <v>12</v>
      </c>
      <c r="AN850" s="65">
        <f>IFERROR(VLOOKUP($B850,STOCK!$A:$H,7,0)," ")</f>
        <v>9</v>
      </c>
      <c r="AO850" s="65">
        <f>IFERROR(VLOOKUP($B850,STOCK!$A:$H,8,0)," ")</f>
        <v>0</v>
      </c>
      <c r="AP850" s="62">
        <f t="shared" si="169"/>
        <v>13.125</v>
      </c>
      <c r="AQ850" s="50" t="str">
        <f t="shared" si="170"/>
        <v>SV</v>
      </c>
      <c r="AR850" s="50">
        <f t="shared" si="171"/>
        <v>6</v>
      </c>
      <c r="AS850" s="50">
        <f t="shared" si="172"/>
        <v>360</v>
      </c>
      <c r="AT850" s="50">
        <f t="shared" si="173"/>
        <v>135</v>
      </c>
      <c r="AU850" s="63" t="str">
        <f t="shared" si="180"/>
        <v>Q</v>
      </c>
      <c r="AV850" s="67">
        <v>12400</v>
      </c>
      <c r="AW850" s="133">
        <v>11889.999879999999</v>
      </c>
      <c r="AX850" s="49">
        <v>14500</v>
      </c>
      <c r="AY850" s="51">
        <f t="shared" si="174"/>
        <v>0.16935483870967749</v>
      </c>
      <c r="AZ850" s="51">
        <f t="shared" si="175"/>
        <v>0.14482758620689656</v>
      </c>
      <c r="BA850" s="49">
        <v>14250</v>
      </c>
      <c r="BB850" s="52">
        <v>3</v>
      </c>
      <c r="BC850" s="51">
        <f t="shared" si="176"/>
        <v>0.14919354838709675</v>
      </c>
      <c r="BD850" s="51">
        <f t="shared" si="177"/>
        <v>0.12982456140350876</v>
      </c>
      <c r="BE850" s="49">
        <v>0</v>
      </c>
      <c r="BF850" s="52">
        <v>0</v>
      </c>
      <c r="BG850" s="51">
        <f t="shared" si="178"/>
        <v>-1</v>
      </c>
      <c r="BH850" s="51">
        <f t="shared" si="179"/>
        <v>0</v>
      </c>
      <c r="BI850" s="282">
        <f t="shared" si="181"/>
        <v>24</v>
      </c>
    </row>
    <row r="851" spans="1:61" hidden="1">
      <c r="A851" s="54" t="s">
        <v>150</v>
      </c>
      <c r="B851" s="55" t="s">
        <v>2787</v>
      </c>
      <c r="C851" s="55" t="s">
        <v>2788</v>
      </c>
      <c r="D851" s="44" t="s">
        <v>2789</v>
      </c>
      <c r="E851" s="56">
        <v>1</v>
      </c>
      <c r="F851" s="46" t="s">
        <v>5814</v>
      </c>
      <c r="G851" s="47" t="s">
        <v>5814</v>
      </c>
      <c r="H851" s="47" t="s">
        <v>6064</v>
      </c>
      <c r="I851" s="48" t="s">
        <v>6111</v>
      </c>
      <c r="J851" s="48" t="s">
        <v>6122</v>
      </c>
      <c r="K851" s="48" t="s">
        <v>6133</v>
      </c>
      <c r="L851" s="45">
        <v>2490</v>
      </c>
      <c r="M851" s="47" t="s">
        <v>152</v>
      </c>
      <c r="N851" s="60">
        <v>0</v>
      </c>
      <c r="O851" s="58">
        <v>0</v>
      </c>
      <c r="P851" s="58">
        <v>0</v>
      </c>
      <c r="Q851" s="132">
        <v>0</v>
      </c>
      <c r="R851" s="60">
        <v>0</v>
      </c>
      <c r="S851" s="58">
        <v>9</v>
      </c>
      <c r="T851" s="58">
        <v>5</v>
      </c>
      <c r="U851" s="132">
        <v>5</v>
      </c>
      <c r="V851" s="58">
        <v>0</v>
      </c>
      <c r="W851" s="58">
        <v>0</v>
      </c>
      <c r="X851" s="58">
        <v>2</v>
      </c>
      <c r="Y851" s="132">
        <v>0</v>
      </c>
      <c r="Z851" s="61">
        <v>0</v>
      </c>
      <c r="AA851" s="59">
        <v>2</v>
      </c>
      <c r="AB851" s="59">
        <v>8</v>
      </c>
      <c r="AC851" s="132">
        <v>4</v>
      </c>
      <c r="AD851" s="61">
        <v>0</v>
      </c>
      <c r="AE851" s="59">
        <v>2</v>
      </c>
      <c r="AF851" s="59">
        <v>16</v>
      </c>
      <c r="AG851" s="132">
        <v>12</v>
      </c>
      <c r="AH851" s="61">
        <v>2</v>
      </c>
      <c r="AI851" s="132">
        <v>2</v>
      </c>
      <c r="AJ851" s="64">
        <f>IFERROR(VLOOKUP($B851,STOCK!$A:$H,3,0)," ")</f>
        <v>15</v>
      </c>
      <c r="AK851" s="65">
        <f>IFERROR(VLOOKUP($B851,STOCK!$A:$H,4,0)," ")</f>
        <v>16</v>
      </c>
      <c r="AL851" s="65">
        <f>IFERROR(VLOOKUP($B851,STOCK!$A:$H,5,0)," ")</f>
        <v>10</v>
      </c>
      <c r="AM851" s="65">
        <f>IFERROR(VLOOKUP($B851,STOCK!$A:$H,6,0)," ")</f>
        <v>2</v>
      </c>
      <c r="AN851" s="65">
        <f>IFERROR(VLOOKUP($B851,STOCK!$A:$H,7,0)," ")</f>
        <v>0</v>
      </c>
      <c r="AO851" s="65">
        <f>IFERROR(VLOOKUP($B851,STOCK!$A:$H,8,0)," ")</f>
        <v>10</v>
      </c>
      <c r="AP851" s="62" t="str">
        <f t="shared" si="169"/>
        <v>SV</v>
      </c>
      <c r="AQ851" s="50">
        <f t="shared" si="170"/>
        <v>96</v>
      </c>
      <c r="AR851" s="50" t="str">
        <f t="shared" si="171"/>
        <v>SV</v>
      </c>
      <c r="AS851" s="50">
        <f t="shared" si="172"/>
        <v>15</v>
      </c>
      <c r="AT851" s="50" t="str">
        <f t="shared" si="173"/>
        <v>Q</v>
      </c>
      <c r="AU851" s="63">
        <f t="shared" si="180"/>
        <v>150</v>
      </c>
      <c r="AV851" s="67">
        <v>5250</v>
      </c>
      <c r="AW851" s="133">
        <v>5249.8299699999998</v>
      </c>
      <c r="AX851" s="49">
        <v>6250</v>
      </c>
      <c r="AY851" s="51">
        <f t="shared" si="174"/>
        <v>0.19047619047619047</v>
      </c>
      <c r="AZ851" s="51">
        <f t="shared" si="175"/>
        <v>0.16</v>
      </c>
      <c r="BA851" s="49">
        <v>5900</v>
      </c>
      <c r="BB851" s="52">
        <v>6</v>
      </c>
      <c r="BC851" s="51">
        <f t="shared" si="176"/>
        <v>0.12380952380952381</v>
      </c>
      <c r="BD851" s="51">
        <f t="shared" si="177"/>
        <v>0.11016949152542373</v>
      </c>
      <c r="BE851" s="49">
        <v>0</v>
      </c>
      <c r="BF851" s="52">
        <v>0</v>
      </c>
      <c r="BG851" s="51">
        <f t="shared" si="178"/>
        <v>-1</v>
      </c>
      <c r="BH851" s="51">
        <f t="shared" si="179"/>
        <v>0</v>
      </c>
      <c r="BI851" s="282">
        <f t="shared" si="181"/>
        <v>23</v>
      </c>
    </row>
    <row r="852" spans="1:61" hidden="1">
      <c r="A852" s="54" t="s">
        <v>150</v>
      </c>
      <c r="B852" s="55" t="s">
        <v>2790</v>
      </c>
      <c r="C852" s="55" t="s">
        <v>2791</v>
      </c>
      <c r="D852" s="44" t="s">
        <v>2792</v>
      </c>
      <c r="E852" s="56">
        <v>1</v>
      </c>
      <c r="F852" s="46" t="s">
        <v>5814</v>
      </c>
      <c r="G852" s="47" t="s">
        <v>5814</v>
      </c>
      <c r="H852" s="47" t="s">
        <v>6064</v>
      </c>
      <c r="I852" s="48" t="s">
        <v>6111</v>
      </c>
      <c r="J852" s="48" t="s">
        <v>6122</v>
      </c>
      <c r="K852" s="48" t="s">
        <v>6133</v>
      </c>
      <c r="L852" s="45">
        <v>2490</v>
      </c>
      <c r="M852" s="47" t="s">
        <v>152</v>
      </c>
      <c r="N852" s="60">
        <v>0</v>
      </c>
      <c r="O852" s="58">
        <v>0</v>
      </c>
      <c r="P852" s="58">
        <v>3</v>
      </c>
      <c r="Q852" s="132">
        <v>2</v>
      </c>
      <c r="R852" s="60">
        <v>13</v>
      </c>
      <c r="S852" s="58">
        <v>2</v>
      </c>
      <c r="T852" s="58">
        <v>0</v>
      </c>
      <c r="U852" s="132">
        <v>0</v>
      </c>
      <c r="V852" s="58">
        <v>1</v>
      </c>
      <c r="W852" s="58">
        <v>6</v>
      </c>
      <c r="X852" s="58">
        <v>0</v>
      </c>
      <c r="Y852" s="132">
        <v>0</v>
      </c>
      <c r="Z852" s="61">
        <v>0</v>
      </c>
      <c r="AA852" s="59">
        <v>2</v>
      </c>
      <c r="AB852" s="59">
        <v>0</v>
      </c>
      <c r="AC852" s="132">
        <v>0</v>
      </c>
      <c r="AD852" s="61">
        <v>0</v>
      </c>
      <c r="AE852" s="59">
        <v>0</v>
      </c>
      <c r="AF852" s="59">
        <v>1</v>
      </c>
      <c r="AG852" s="132">
        <v>2</v>
      </c>
      <c r="AH852" s="61">
        <v>2</v>
      </c>
      <c r="AI852" s="132">
        <v>4</v>
      </c>
      <c r="AJ852" s="64">
        <f>IFERROR(VLOOKUP($B852,STOCK!$A:$H,3,0)," ")</f>
        <v>13</v>
      </c>
      <c r="AK852" s="65">
        <f>IFERROR(VLOOKUP($B852,STOCK!$A:$H,4,0)," ")</f>
        <v>16</v>
      </c>
      <c r="AL852" s="65">
        <f>IFERROR(VLOOKUP($B852,STOCK!$A:$H,5,0)," ")</f>
        <v>17</v>
      </c>
      <c r="AM852" s="65">
        <f>IFERROR(VLOOKUP($B852,STOCK!$A:$H,6,0)," ")</f>
        <v>10</v>
      </c>
      <c r="AN852" s="65">
        <f>IFERROR(VLOOKUP($B852,STOCK!$A:$H,7,0)," ")</f>
        <v>9</v>
      </c>
      <c r="AO852" s="65">
        <f>IFERROR(VLOOKUP($B852,STOCK!$A:$H,8,0)," ")</f>
        <v>8</v>
      </c>
      <c r="AP852" s="62">
        <f t="shared" si="169"/>
        <v>195</v>
      </c>
      <c r="AQ852" s="50" t="str">
        <f t="shared" si="170"/>
        <v>SV</v>
      </c>
      <c r="AR852" s="50" t="str">
        <f t="shared" si="171"/>
        <v>SV</v>
      </c>
      <c r="AS852" s="50" t="str">
        <f t="shared" si="172"/>
        <v>SV</v>
      </c>
      <c r="AT852" s="50">
        <f t="shared" si="173"/>
        <v>135</v>
      </c>
      <c r="AU852" s="63">
        <f t="shared" si="180"/>
        <v>60</v>
      </c>
      <c r="AV852" s="67">
        <v>5600</v>
      </c>
      <c r="AW852" s="133">
        <v>5599.4758599999996</v>
      </c>
      <c r="AX852" s="49">
        <v>6500</v>
      </c>
      <c r="AY852" s="51">
        <f t="shared" si="174"/>
        <v>0.16071428571428581</v>
      </c>
      <c r="AZ852" s="51">
        <f t="shared" si="175"/>
        <v>0.13846153846153847</v>
      </c>
      <c r="BA852" s="49">
        <v>6250</v>
      </c>
      <c r="BB852" s="52">
        <v>6</v>
      </c>
      <c r="BC852" s="51">
        <f t="shared" si="176"/>
        <v>0.1160714285714286</v>
      </c>
      <c r="BD852" s="51">
        <f t="shared" si="177"/>
        <v>0.104</v>
      </c>
      <c r="BE852" s="49">
        <v>0</v>
      </c>
      <c r="BF852" s="52">
        <v>0</v>
      </c>
      <c r="BG852" s="51">
        <f t="shared" si="178"/>
        <v>-1</v>
      </c>
      <c r="BH852" s="51">
        <f t="shared" si="179"/>
        <v>0</v>
      </c>
      <c r="BI852" s="282">
        <f t="shared" si="181"/>
        <v>8</v>
      </c>
    </row>
    <row r="853" spans="1:61" hidden="1">
      <c r="A853" s="54" t="s">
        <v>150</v>
      </c>
      <c r="B853" s="55" t="s">
        <v>2793</v>
      </c>
      <c r="C853" s="55" t="s">
        <v>2794</v>
      </c>
      <c r="D853" s="44" t="s">
        <v>2795</v>
      </c>
      <c r="E853" s="56">
        <v>1</v>
      </c>
      <c r="F853" s="46" t="s">
        <v>5814</v>
      </c>
      <c r="G853" s="47" t="s">
        <v>5814</v>
      </c>
      <c r="H853" s="47" t="s">
        <v>6064</v>
      </c>
      <c r="I853" s="48" t="s">
        <v>6111</v>
      </c>
      <c r="J853" s="48" t="s">
        <v>6122</v>
      </c>
      <c r="K853" s="48" t="s">
        <v>6133</v>
      </c>
      <c r="L853" s="45">
        <v>2490</v>
      </c>
      <c r="M853" s="47" t="s">
        <v>152</v>
      </c>
      <c r="N853" s="60">
        <v>0</v>
      </c>
      <c r="O853" s="58">
        <v>2</v>
      </c>
      <c r="P853" s="58">
        <v>3</v>
      </c>
      <c r="Q853" s="132">
        <v>2</v>
      </c>
      <c r="R853" s="60">
        <v>0</v>
      </c>
      <c r="S853" s="58">
        <v>3</v>
      </c>
      <c r="T853" s="58">
        <v>3</v>
      </c>
      <c r="U853" s="132">
        <v>4</v>
      </c>
      <c r="V853" s="58">
        <v>0</v>
      </c>
      <c r="W853" s="58">
        <v>0</v>
      </c>
      <c r="X853" s="58">
        <v>2</v>
      </c>
      <c r="Y853" s="132">
        <v>2</v>
      </c>
      <c r="Z853" s="61">
        <v>0</v>
      </c>
      <c r="AA853" s="59">
        <v>2</v>
      </c>
      <c r="AB853" s="59">
        <v>1</v>
      </c>
      <c r="AC853" s="132">
        <v>0</v>
      </c>
      <c r="AD853" s="61">
        <v>0</v>
      </c>
      <c r="AE853" s="59">
        <v>3</v>
      </c>
      <c r="AF853" s="59">
        <v>9</v>
      </c>
      <c r="AG853" s="132">
        <v>8</v>
      </c>
      <c r="AH853" s="61">
        <v>0</v>
      </c>
      <c r="AI853" s="132">
        <v>0</v>
      </c>
      <c r="AJ853" s="64">
        <f>IFERROR(VLOOKUP($B853,STOCK!$A:$H,3,0)," ")</f>
        <v>23</v>
      </c>
      <c r="AK853" s="65">
        <f>IFERROR(VLOOKUP($B853,STOCK!$A:$H,4,0)," ")</f>
        <v>7</v>
      </c>
      <c r="AL853" s="65">
        <f>IFERROR(VLOOKUP($B853,STOCK!$A:$H,5,0)," ")</f>
        <v>4</v>
      </c>
      <c r="AM853" s="65">
        <f>IFERROR(VLOOKUP($B853,STOCK!$A:$H,6,0)," ")</f>
        <v>9</v>
      </c>
      <c r="AN853" s="65">
        <f>IFERROR(VLOOKUP($B853,STOCK!$A:$H,7,0)," ")</f>
        <v>0</v>
      </c>
      <c r="AO853" s="65">
        <f>IFERROR(VLOOKUP($B853,STOCK!$A:$H,8,0)," ")</f>
        <v>0</v>
      </c>
      <c r="AP853" s="62">
        <f t="shared" si="169"/>
        <v>345</v>
      </c>
      <c r="AQ853" s="50">
        <f t="shared" si="170"/>
        <v>52.5</v>
      </c>
      <c r="AR853" s="50">
        <f t="shared" si="171"/>
        <v>60</v>
      </c>
      <c r="AS853" s="50" t="str">
        <f t="shared" si="172"/>
        <v>SV</v>
      </c>
      <c r="AT853" s="50" t="str">
        <f t="shared" si="173"/>
        <v>Q</v>
      </c>
      <c r="AU853" s="63" t="str">
        <f t="shared" si="180"/>
        <v>Q</v>
      </c>
      <c r="AV853" s="67">
        <v>5600</v>
      </c>
      <c r="AW853" s="133">
        <v>5599.7657099999997</v>
      </c>
      <c r="AX853" s="49">
        <v>6500</v>
      </c>
      <c r="AY853" s="51">
        <f t="shared" si="174"/>
        <v>0.16071428571428581</v>
      </c>
      <c r="AZ853" s="51">
        <f t="shared" si="175"/>
        <v>0.13846153846153847</v>
      </c>
      <c r="BA853" s="49">
        <v>6250</v>
      </c>
      <c r="BB853" s="52">
        <v>6</v>
      </c>
      <c r="BC853" s="51">
        <f t="shared" si="176"/>
        <v>0.1160714285714286</v>
      </c>
      <c r="BD853" s="51">
        <f t="shared" si="177"/>
        <v>0.104</v>
      </c>
      <c r="BE853" s="49">
        <v>0</v>
      </c>
      <c r="BF853" s="52">
        <v>0</v>
      </c>
      <c r="BG853" s="51">
        <f t="shared" si="178"/>
        <v>-1</v>
      </c>
      <c r="BH853" s="51">
        <f t="shared" si="179"/>
        <v>0</v>
      </c>
      <c r="BI853" s="282">
        <f t="shared" si="181"/>
        <v>16</v>
      </c>
    </row>
    <row r="854" spans="1:61" hidden="1">
      <c r="A854" s="54" t="s">
        <v>150</v>
      </c>
      <c r="B854" s="55" t="s">
        <v>2796</v>
      </c>
      <c r="C854" s="55" t="s">
        <v>2797</v>
      </c>
      <c r="D854" s="44" t="s">
        <v>2798</v>
      </c>
      <c r="E854" s="56">
        <v>1</v>
      </c>
      <c r="F854" s="46" t="s">
        <v>5814</v>
      </c>
      <c r="G854" s="47" t="s">
        <v>5814</v>
      </c>
      <c r="H854" s="47" t="s">
        <v>6064</v>
      </c>
      <c r="I854" s="48" t="s">
        <v>6111</v>
      </c>
      <c r="J854" s="48" t="s">
        <v>6122</v>
      </c>
      <c r="K854" s="48" t="s">
        <v>6133</v>
      </c>
      <c r="L854" s="45">
        <v>2490</v>
      </c>
      <c r="M854" s="47" t="s">
        <v>152</v>
      </c>
      <c r="N854" s="60">
        <v>0</v>
      </c>
      <c r="O854" s="58">
        <v>12</v>
      </c>
      <c r="P854" s="58">
        <v>0</v>
      </c>
      <c r="Q854" s="132">
        <v>0</v>
      </c>
      <c r="R854" s="60">
        <v>0</v>
      </c>
      <c r="S854" s="58">
        <v>15</v>
      </c>
      <c r="T854" s="58">
        <v>4</v>
      </c>
      <c r="U854" s="132">
        <v>1</v>
      </c>
      <c r="V854" s="58">
        <v>0</v>
      </c>
      <c r="W854" s="58">
        <v>23</v>
      </c>
      <c r="X854" s="58">
        <v>0</v>
      </c>
      <c r="Y854" s="132">
        <v>0</v>
      </c>
      <c r="Z854" s="61">
        <v>1</v>
      </c>
      <c r="AA854" s="59">
        <v>42</v>
      </c>
      <c r="AB854" s="59">
        <v>4</v>
      </c>
      <c r="AC854" s="132">
        <v>0</v>
      </c>
      <c r="AD854" s="61">
        <v>0</v>
      </c>
      <c r="AE854" s="59">
        <v>28</v>
      </c>
      <c r="AF854" s="59">
        <v>0</v>
      </c>
      <c r="AG854" s="132">
        <v>0</v>
      </c>
      <c r="AH854" s="61">
        <v>0</v>
      </c>
      <c r="AI854" s="132">
        <v>0</v>
      </c>
      <c r="AJ854" s="64">
        <f>IFERROR(VLOOKUP($B854,STOCK!$A:$H,3,0)," ")</f>
        <v>6</v>
      </c>
      <c r="AK854" s="65">
        <f>IFERROR(VLOOKUP($B854,STOCK!$A:$H,4,0)," ")</f>
        <v>0</v>
      </c>
      <c r="AL854" s="65">
        <f>IFERROR(VLOOKUP($B854,STOCK!$A:$H,5,0)," ")</f>
        <v>0</v>
      </c>
      <c r="AM854" s="65">
        <f>IFERROR(VLOOKUP($B854,STOCK!$A:$H,6,0)," ")</f>
        <v>1</v>
      </c>
      <c r="AN854" s="65">
        <f>IFERROR(VLOOKUP($B854,STOCK!$A:$H,7,0)," ")</f>
        <v>0</v>
      </c>
      <c r="AO854" s="65">
        <f>IFERROR(VLOOKUP($B854,STOCK!$A:$H,8,0)," ")</f>
        <v>0</v>
      </c>
      <c r="AP854" s="62" t="str">
        <f t="shared" si="169"/>
        <v>SV</v>
      </c>
      <c r="AQ854" s="50" t="str">
        <f t="shared" si="170"/>
        <v>Q</v>
      </c>
      <c r="AR854" s="50" t="str">
        <f t="shared" si="171"/>
        <v>Q</v>
      </c>
      <c r="AS854" s="50" t="str">
        <f t="shared" si="172"/>
        <v>SV</v>
      </c>
      <c r="AT854" s="50" t="str">
        <f t="shared" si="173"/>
        <v>Q</v>
      </c>
      <c r="AU854" s="63" t="str">
        <f t="shared" si="180"/>
        <v>Q</v>
      </c>
      <c r="AV854" s="67">
        <v>9000.0000199999995</v>
      </c>
      <c r="AW854" s="133">
        <v>9000.0001300000004</v>
      </c>
      <c r="AX854" s="49">
        <v>10500</v>
      </c>
      <c r="AY854" s="51">
        <f t="shared" si="174"/>
        <v>0.16666666407407416</v>
      </c>
      <c r="AZ854" s="51">
        <f t="shared" si="175"/>
        <v>0.142857140952381</v>
      </c>
      <c r="BA854" s="49">
        <v>10250</v>
      </c>
      <c r="BB854" s="52">
        <v>3</v>
      </c>
      <c r="BC854" s="51">
        <f t="shared" si="176"/>
        <v>0.13888888635802465</v>
      </c>
      <c r="BD854" s="51">
        <f t="shared" si="177"/>
        <v>0.12195121756097566</v>
      </c>
      <c r="BE854" s="49">
        <v>0</v>
      </c>
      <c r="BF854" s="52">
        <v>0</v>
      </c>
      <c r="BG854" s="51">
        <f t="shared" si="178"/>
        <v>-1</v>
      </c>
      <c r="BH854" s="51">
        <f t="shared" si="179"/>
        <v>0</v>
      </c>
      <c r="BI854" s="282">
        <f t="shared" si="181"/>
        <v>1</v>
      </c>
    </row>
    <row r="855" spans="1:61" hidden="1">
      <c r="A855" s="54" t="s">
        <v>150</v>
      </c>
      <c r="B855" s="55" t="s">
        <v>2799</v>
      </c>
      <c r="C855" s="55" t="s">
        <v>2800</v>
      </c>
      <c r="D855" s="44" t="s">
        <v>2801</v>
      </c>
      <c r="E855" s="56">
        <v>1</v>
      </c>
      <c r="F855" s="46" t="s">
        <v>5814</v>
      </c>
      <c r="G855" s="47" t="s">
        <v>5814</v>
      </c>
      <c r="H855" s="47" t="s">
        <v>6064</v>
      </c>
      <c r="I855" s="48" t="s">
        <v>6111</v>
      </c>
      <c r="J855" s="48" t="s">
        <v>6122</v>
      </c>
      <c r="K855" s="48" t="s">
        <v>6133</v>
      </c>
      <c r="L855" s="45">
        <v>2490</v>
      </c>
      <c r="M855" s="47" t="s">
        <v>152</v>
      </c>
      <c r="N855" s="60">
        <v>0</v>
      </c>
      <c r="O855" s="58">
        <v>5</v>
      </c>
      <c r="P855" s="58">
        <v>1</v>
      </c>
      <c r="Q855" s="132">
        <v>0</v>
      </c>
      <c r="R855" s="60">
        <v>0</v>
      </c>
      <c r="S855" s="58">
        <v>10</v>
      </c>
      <c r="T855" s="58">
        <v>4</v>
      </c>
      <c r="U855" s="132">
        <v>3</v>
      </c>
      <c r="V855" s="58">
        <v>1</v>
      </c>
      <c r="W855" s="58">
        <v>9</v>
      </c>
      <c r="X855" s="58">
        <v>3</v>
      </c>
      <c r="Y855" s="132">
        <v>3</v>
      </c>
      <c r="Z855" s="61">
        <v>1</v>
      </c>
      <c r="AA855" s="59">
        <v>11</v>
      </c>
      <c r="AB855" s="59">
        <v>5</v>
      </c>
      <c r="AC855" s="132">
        <v>8</v>
      </c>
      <c r="AD855" s="61">
        <v>0</v>
      </c>
      <c r="AE855" s="59">
        <v>9</v>
      </c>
      <c r="AF855" s="59">
        <v>2</v>
      </c>
      <c r="AG855" s="132">
        <v>6</v>
      </c>
      <c r="AH855" s="61">
        <v>1</v>
      </c>
      <c r="AI855" s="132">
        <v>3</v>
      </c>
      <c r="AJ855" s="64">
        <f>IFERROR(VLOOKUP($B855,STOCK!$A:$H,3,0)," ")</f>
        <v>15</v>
      </c>
      <c r="AK855" s="65">
        <f>IFERROR(VLOOKUP($B855,STOCK!$A:$H,4,0)," ")</f>
        <v>9</v>
      </c>
      <c r="AL855" s="65">
        <f>IFERROR(VLOOKUP($B855,STOCK!$A:$H,5,0)," ")</f>
        <v>9</v>
      </c>
      <c r="AM855" s="65">
        <f>IFERROR(VLOOKUP($B855,STOCK!$A:$H,6,0)," ")</f>
        <v>0</v>
      </c>
      <c r="AN855" s="65">
        <f>IFERROR(VLOOKUP($B855,STOCK!$A:$H,7,0)," ")</f>
        <v>3</v>
      </c>
      <c r="AO855" s="65">
        <f>IFERROR(VLOOKUP($B855,STOCK!$A:$H,8,0)," ")</f>
        <v>5</v>
      </c>
      <c r="AP855" s="62" t="str">
        <f t="shared" si="169"/>
        <v>SV</v>
      </c>
      <c r="AQ855" s="50">
        <f t="shared" si="170"/>
        <v>90</v>
      </c>
      <c r="AR855" s="50">
        <f t="shared" si="171"/>
        <v>90</v>
      </c>
      <c r="AS855" s="50" t="str">
        <f t="shared" si="172"/>
        <v>Q</v>
      </c>
      <c r="AT855" s="50">
        <f t="shared" si="173"/>
        <v>15</v>
      </c>
      <c r="AU855" s="63">
        <f t="shared" si="180"/>
        <v>50</v>
      </c>
      <c r="AV855" s="67">
        <v>9000.0000199999995</v>
      </c>
      <c r="AW855" s="133">
        <v>8972.1634200000008</v>
      </c>
      <c r="AX855" s="49">
        <v>10500</v>
      </c>
      <c r="AY855" s="51">
        <f t="shared" si="174"/>
        <v>0.16666666407407416</v>
      </c>
      <c r="AZ855" s="51">
        <f t="shared" si="175"/>
        <v>0.142857140952381</v>
      </c>
      <c r="BA855" s="49">
        <v>10250</v>
      </c>
      <c r="BB855" s="52">
        <v>3</v>
      </c>
      <c r="BC855" s="51">
        <f t="shared" si="176"/>
        <v>0.13888888635802465</v>
      </c>
      <c r="BD855" s="51">
        <f t="shared" si="177"/>
        <v>0.12195121756097566</v>
      </c>
      <c r="BE855" s="49">
        <v>0</v>
      </c>
      <c r="BF855" s="52">
        <v>0</v>
      </c>
      <c r="BG855" s="51">
        <f t="shared" si="178"/>
        <v>-1</v>
      </c>
      <c r="BH855" s="51">
        <f t="shared" si="179"/>
        <v>0</v>
      </c>
      <c r="BI855" s="282">
        <f t="shared" si="181"/>
        <v>23</v>
      </c>
    </row>
    <row r="856" spans="1:61" hidden="1">
      <c r="A856" s="54" t="s">
        <v>149</v>
      </c>
      <c r="B856" s="55" t="s">
        <v>2802</v>
      </c>
      <c r="C856" s="55" t="s">
        <v>2803</v>
      </c>
      <c r="D856" s="44" t="s">
        <v>2804</v>
      </c>
      <c r="E856" s="56">
        <v>1</v>
      </c>
      <c r="F856" s="46" t="s">
        <v>5814</v>
      </c>
      <c r="G856" s="47" t="s">
        <v>5814</v>
      </c>
      <c r="H856" s="47" t="s">
        <v>6064</v>
      </c>
      <c r="I856" s="48" t="s">
        <v>6111</v>
      </c>
      <c r="J856" s="48" t="s">
        <v>6122</v>
      </c>
      <c r="K856" s="48" t="s">
        <v>6134</v>
      </c>
      <c r="L856" s="45">
        <v>2490</v>
      </c>
      <c r="M856" s="47" t="s">
        <v>152</v>
      </c>
      <c r="N856" s="60">
        <v>6</v>
      </c>
      <c r="O856" s="58">
        <v>18</v>
      </c>
      <c r="P856" s="58">
        <v>0</v>
      </c>
      <c r="Q856" s="132">
        <v>0</v>
      </c>
      <c r="R856" s="60">
        <v>32</v>
      </c>
      <c r="S856" s="58">
        <v>19</v>
      </c>
      <c r="T856" s="58">
        <v>0</v>
      </c>
      <c r="U856" s="132">
        <v>0</v>
      </c>
      <c r="V856" s="58">
        <v>22</v>
      </c>
      <c r="W856" s="58">
        <v>0</v>
      </c>
      <c r="X856" s="58">
        <v>0</v>
      </c>
      <c r="Y856" s="132">
        <v>0</v>
      </c>
      <c r="Z856" s="61">
        <v>18</v>
      </c>
      <c r="AA856" s="59">
        <v>11</v>
      </c>
      <c r="AB856" s="59">
        <v>0</v>
      </c>
      <c r="AC856" s="132">
        <v>0</v>
      </c>
      <c r="AD856" s="61">
        <v>34</v>
      </c>
      <c r="AE856" s="59">
        <v>0</v>
      </c>
      <c r="AF856" s="59">
        <v>0</v>
      </c>
      <c r="AG856" s="132">
        <v>0</v>
      </c>
      <c r="AH856" s="61">
        <v>0</v>
      </c>
      <c r="AI856" s="132">
        <v>0</v>
      </c>
      <c r="AJ856" s="64">
        <f>IFERROR(VLOOKUP($B856,STOCK!$A:$H,3,0)," ")</f>
        <v>0</v>
      </c>
      <c r="AK856" s="65">
        <f>IFERROR(VLOOKUP($B856,STOCK!$A:$H,4,0)," ")</f>
        <v>3</v>
      </c>
      <c r="AL856" s="65">
        <f>IFERROR(VLOOKUP($B856,STOCK!$A:$H,5,0)," ")</f>
        <v>0</v>
      </c>
      <c r="AM856" s="65">
        <f>IFERROR(VLOOKUP($B856,STOCK!$A:$H,6,0)," ")</f>
        <v>0</v>
      </c>
      <c r="AN856" s="65">
        <f>IFERROR(VLOOKUP($B856,STOCK!$A:$H,7,0)," ")</f>
        <v>0</v>
      </c>
      <c r="AO856" s="65">
        <f>IFERROR(VLOOKUP($B856,STOCK!$A:$H,8,0)," ")</f>
        <v>0</v>
      </c>
      <c r="AP856" s="62" t="str">
        <f t="shared" si="169"/>
        <v>Q</v>
      </c>
      <c r="AQ856" s="50" t="str">
        <f t="shared" si="170"/>
        <v>SV</v>
      </c>
      <c r="AR856" s="50" t="str">
        <f t="shared" si="171"/>
        <v>Q</v>
      </c>
      <c r="AS856" s="50" t="str">
        <f t="shared" si="172"/>
        <v>Q</v>
      </c>
      <c r="AT856" s="50" t="str">
        <f t="shared" si="173"/>
        <v>Q</v>
      </c>
      <c r="AU856" s="63" t="str">
        <f t="shared" si="180"/>
        <v>Q</v>
      </c>
      <c r="AV856" s="67">
        <v>13499.999997000001</v>
      </c>
      <c r="AW856" s="133">
        <v>13299.999900000001</v>
      </c>
      <c r="AX856" s="49">
        <v>15900</v>
      </c>
      <c r="AY856" s="51">
        <f t="shared" si="174"/>
        <v>0.17777777803950601</v>
      </c>
      <c r="AZ856" s="51">
        <f t="shared" si="175"/>
        <v>0.1509433964150943</v>
      </c>
      <c r="BA856" s="49">
        <v>15500</v>
      </c>
      <c r="BB856" s="52">
        <v>3</v>
      </c>
      <c r="BC856" s="51">
        <f t="shared" si="176"/>
        <v>0.14814814840329205</v>
      </c>
      <c r="BD856" s="51">
        <f t="shared" si="177"/>
        <v>0.12903225825806447</v>
      </c>
      <c r="BE856" s="49">
        <v>0</v>
      </c>
      <c r="BF856" s="52">
        <v>0</v>
      </c>
      <c r="BG856" s="51">
        <f t="shared" si="178"/>
        <v>-1</v>
      </c>
      <c r="BH856" s="51">
        <f t="shared" si="179"/>
        <v>0</v>
      </c>
      <c r="BI856" s="282">
        <f t="shared" si="181"/>
        <v>0</v>
      </c>
    </row>
    <row r="857" spans="1:61" hidden="1">
      <c r="A857" s="54" t="s">
        <v>149</v>
      </c>
      <c r="B857" s="55" t="s">
        <v>2805</v>
      </c>
      <c r="C857" s="55" t="s">
        <v>2806</v>
      </c>
      <c r="D857" s="44" t="s">
        <v>2807</v>
      </c>
      <c r="E857" s="56">
        <v>1</v>
      </c>
      <c r="F857" s="46" t="s">
        <v>5814</v>
      </c>
      <c r="G857" s="47" t="s">
        <v>5814</v>
      </c>
      <c r="H857" s="47" t="s">
        <v>6064</v>
      </c>
      <c r="I857" s="48" t="s">
        <v>6111</v>
      </c>
      <c r="J857" s="48" t="s">
        <v>6122</v>
      </c>
      <c r="K857" s="48" t="s">
        <v>6134</v>
      </c>
      <c r="L857" s="45">
        <v>2490</v>
      </c>
      <c r="M857" s="47" t="s">
        <v>152</v>
      </c>
      <c r="N857" s="60">
        <v>13</v>
      </c>
      <c r="O857" s="58">
        <v>13</v>
      </c>
      <c r="P857" s="58">
        <v>0</v>
      </c>
      <c r="Q857" s="132">
        <v>0</v>
      </c>
      <c r="R857" s="60">
        <v>22</v>
      </c>
      <c r="S857" s="58">
        <v>40</v>
      </c>
      <c r="T857" s="58">
        <v>0</v>
      </c>
      <c r="U857" s="132">
        <v>0</v>
      </c>
      <c r="V857" s="58">
        <v>26</v>
      </c>
      <c r="W857" s="58">
        <v>0</v>
      </c>
      <c r="X857" s="58">
        <v>0</v>
      </c>
      <c r="Y857" s="132">
        <v>0</v>
      </c>
      <c r="Z857" s="61">
        <v>33</v>
      </c>
      <c r="AA857" s="59">
        <v>53</v>
      </c>
      <c r="AB857" s="59">
        <v>0</v>
      </c>
      <c r="AC857" s="132">
        <v>0</v>
      </c>
      <c r="AD857" s="61">
        <v>23</v>
      </c>
      <c r="AE857" s="59">
        <v>24</v>
      </c>
      <c r="AF857" s="59">
        <v>0</v>
      </c>
      <c r="AG857" s="132">
        <v>0</v>
      </c>
      <c r="AH857" s="61">
        <v>0</v>
      </c>
      <c r="AI857" s="132">
        <v>0</v>
      </c>
      <c r="AJ857" s="64">
        <f>IFERROR(VLOOKUP($B857,STOCK!$A:$H,3,0)," ")</f>
        <v>-1</v>
      </c>
      <c r="AK857" s="65">
        <f>IFERROR(VLOOKUP($B857,STOCK!$A:$H,4,0)," ")</f>
        <v>0</v>
      </c>
      <c r="AL857" s="65">
        <f>IFERROR(VLOOKUP($B857,STOCK!$A:$H,5,0)," ")</f>
        <v>0</v>
      </c>
      <c r="AM857" s="65">
        <f>IFERROR(VLOOKUP($B857,STOCK!$A:$H,6,0)," ")</f>
        <v>0</v>
      </c>
      <c r="AN857" s="65">
        <f>IFERROR(VLOOKUP($B857,STOCK!$A:$H,7,0)," ")</f>
        <v>0</v>
      </c>
      <c r="AO857" s="65">
        <f>IFERROR(VLOOKUP($B857,STOCK!$A:$H,8,0)," ")</f>
        <v>0</v>
      </c>
      <c r="AP857" s="62" t="str">
        <f t="shared" si="169"/>
        <v>Q</v>
      </c>
      <c r="AQ857" s="50" t="str">
        <f t="shared" si="170"/>
        <v>Q</v>
      </c>
      <c r="AR857" s="50" t="str">
        <f t="shared" si="171"/>
        <v>Q</v>
      </c>
      <c r="AS857" s="50" t="str">
        <f t="shared" si="172"/>
        <v>Q</v>
      </c>
      <c r="AT857" s="50" t="str">
        <f t="shared" si="173"/>
        <v>Q</v>
      </c>
      <c r="AU857" s="63" t="str">
        <f t="shared" si="180"/>
        <v>Q</v>
      </c>
      <c r="AV857" s="67">
        <v>18200.000005000002</v>
      </c>
      <c r="AW857" s="133">
        <v>18199.99973</v>
      </c>
      <c r="AX857" s="49">
        <v>21500</v>
      </c>
      <c r="AY857" s="51">
        <f t="shared" si="174"/>
        <v>0.18131868099414317</v>
      </c>
      <c r="AZ857" s="51">
        <f t="shared" si="175"/>
        <v>0.15348837186046504</v>
      </c>
      <c r="BA857" s="49">
        <v>20900</v>
      </c>
      <c r="BB857" s="52">
        <v>3</v>
      </c>
      <c r="BC857" s="51">
        <f t="shared" si="176"/>
        <v>0.14835164803616707</v>
      </c>
      <c r="BD857" s="51">
        <f t="shared" si="177"/>
        <v>0.12918660263157886</v>
      </c>
      <c r="BE857" s="49">
        <v>0</v>
      </c>
      <c r="BF857" s="52">
        <v>0</v>
      </c>
      <c r="BG857" s="51">
        <f t="shared" si="178"/>
        <v>-1</v>
      </c>
      <c r="BH857" s="51">
        <f t="shared" si="179"/>
        <v>0</v>
      </c>
      <c r="BI857" s="282">
        <f t="shared" si="181"/>
        <v>0</v>
      </c>
    </row>
    <row r="858" spans="1:61" hidden="1">
      <c r="A858" s="54" t="s">
        <v>149</v>
      </c>
      <c r="B858" s="55" t="s">
        <v>2808</v>
      </c>
      <c r="C858" s="55" t="s">
        <v>2809</v>
      </c>
      <c r="D858" s="44" t="s">
        <v>2810</v>
      </c>
      <c r="E858" s="56">
        <v>1</v>
      </c>
      <c r="F858" s="46" t="s">
        <v>5814</v>
      </c>
      <c r="G858" s="47" t="s">
        <v>5814</v>
      </c>
      <c r="H858" s="47" t="s">
        <v>6064</v>
      </c>
      <c r="I858" s="48" t="s">
        <v>6111</v>
      </c>
      <c r="J858" s="48" t="s">
        <v>6122</v>
      </c>
      <c r="K858" s="48" t="s">
        <v>6134</v>
      </c>
      <c r="L858" s="45">
        <v>2490</v>
      </c>
      <c r="M858" s="47" t="s">
        <v>152</v>
      </c>
      <c r="N858" s="60">
        <v>2</v>
      </c>
      <c r="O858" s="58">
        <v>0</v>
      </c>
      <c r="P858" s="58">
        <v>3</v>
      </c>
      <c r="Q858" s="132">
        <v>0</v>
      </c>
      <c r="R858" s="60">
        <v>23</v>
      </c>
      <c r="S858" s="58">
        <v>9</v>
      </c>
      <c r="T858" s="58">
        <v>0</v>
      </c>
      <c r="U858" s="132">
        <v>0</v>
      </c>
      <c r="V858" s="58">
        <v>25</v>
      </c>
      <c r="W858" s="58">
        <v>0</v>
      </c>
      <c r="X858" s="58">
        <v>0</v>
      </c>
      <c r="Y858" s="132">
        <v>0</v>
      </c>
      <c r="Z858" s="61">
        <v>2</v>
      </c>
      <c r="AA858" s="59">
        <v>45</v>
      </c>
      <c r="AB858" s="59">
        <v>0</v>
      </c>
      <c r="AC858" s="132">
        <v>0</v>
      </c>
      <c r="AD858" s="61">
        <v>7</v>
      </c>
      <c r="AE858" s="59">
        <v>24</v>
      </c>
      <c r="AF858" s="59">
        <v>9</v>
      </c>
      <c r="AG858" s="132">
        <v>0</v>
      </c>
      <c r="AH858" s="61">
        <v>0</v>
      </c>
      <c r="AI858" s="132">
        <v>0</v>
      </c>
      <c r="AJ858" s="64">
        <f>IFERROR(VLOOKUP($B858,STOCK!$A:$H,3,0)," ")</f>
        <v>14</v>
      </c>
      <c r="AK858" s="65">
        <f>IFERROR(VLOOKUP($B858,STOCK!$A:$H,4,0)," ")</f>
        <v>-3</v>
      </c>
      <c r="AL858" s="65">
        <f>IFERROR(VLOOKUP($B858,STOCK!$A:$H,5,0)," ")</f>
        <v>0</v>
      </c>
      <c r="AM858" s="65">
        <f>IFERROR(VLOOKUP($B858,STOCK!$A:$H,6,0)," ")</f>
        <v>0</v>
      </c>
      <c r="AN858" s="65">
        <f>IFERROR(VLOOKUP($B858,STOCK!$A:$H,7,0)," ")</f>
        <v>0</v>
      </c>
      <c r="AO858" s="65">
        <f>IFERROR(VLOOKUP($B858,STOCK!$A:$H,8,0)," ")</f>
        <v>0</v>
      </c>
      <c r="AP858" s="62" t="str">
        <f t="shared" si="169"/>
        <v>SV</v>
      </c>
      <c r="AQ858" s="50" t="str">
        <f t="shared" si="170"/>
        <v>Q</v>
      </c>
      <c r="AR858" s="50" t="str">
        <f t="shared" si="171"/>
        <v>Q</v>
      </c>
      <c r="AS858" s="50" t="str">
        <f t="shared" si="172"/>
        <v>Q</v>
      </c>
      <c r="AT858" s="50" t="str">
        <f t="shared" si="173"/>
        <v>Q</v>
      </c>
      <c r="AU858" s="63" t="str">
        <f t="shared" si="180"/>
        <v>Q</v>
      </c>
      <c r="AV858" s="67">
        <v>13299.999999</v>
      </c>
      <c r="AW858" s="133">
        <v>13299.999900000001</v>
      </c>
      <c r="AX858" s="49">
        <v>15500</v>
      </c>
      <c r="AY858" s="51">
        <f t="shared" si="174"/>
        <v>0.16541353392221159</v>
      </c>
      <c r="AZ858" s="51">
        <f t="shared" si="175"/>
        <v>0.14193548393548389</v>
      </c>
      <c r="BA858" s="49">
        <v>15250</v>
      </c>
      <c r="BB858" s="52">
        <v>3</v>
      </c>
      <c r="BC858" s="51">
        <f t="shared" si="176"/>
        <v>0.14661654143959524</v>
      </c>
      <c r="BD858" s="51">
        <f t="shared" si="177"/>
        <v>0.12786885252459018</v>
      </c>
      <c r="BE858" s="49">
        <v>0</v>
      </c>
      <c r="BF858" s="52">
        <v>0</v>
      </c>
      <c r="BG858" s="51">
        <f t="shared" si="178"/>
        <v>-1</v>
      </c>
      <c r="BH858" s="51">
        <f t="shared" si="179"/>
        <v>0</v>
      </c>
      <c r="BI858" s="282">
        <f t="shared" si="181"/>
        <v>0</v>
      </c>
    </row>
    <row r="859" spans="1:61" hidden="1">
      <c r="A859" s="54" t="s">
        <v>149</v>
      </c>
      <c r="B859" s="55" t="s">
        <v>2811</v>
      </c>
      <c r="C859" s="55" t="s">
        <v>2812</v>
      </c>
      <c r="D859" s="44" t="s">
        <v>2813</v>
      </c>
      <c r="E859" s="56">
        <v>1</v>
      </c>
      <c r="F859" s="46" t="s">
        <v>5814</v>
      </c>
      <c r="G859" s="47" t="s">
        <v>5814</v>
      </c>
      <c r="H859" s="47" t="s">
        <v>6064</v>
      </c>
      <c r="I859" s="48" t="s">
        <v>6111</v>
      </c>
      <c r="J859" s="48" t="s">
        <v>6122</v>
      </c>
      <c r="K859" s="48" t="s">
        <v>6134</v>
      </c>
      <c r="L859" s="45">
        <v>2490</v>
      </c>
      <c r="M859" s="47" t="s">
        <v>152</v>
      </c>
      <c r="N859" s="60">
        <v>0</v>
      </c>
      <c r="O859" s="58">
        <v>0</v>
      </c>
      <c r="P859" s="58">
        <v>0</v>
      </c>
      <c r="Q859" s="132">
        <v>0</v>
      </c>
      <c r="R859" s="60">
        <v>0</v>
      </c>
      <c r="S859" s="58">
        <v>0</v>
      </c>
      <c r="T859" s="58">
        <v>0</v>
      </c>
      <c r="U859" s="132">
        <v>0</v>
      </c>
      <c r="V859" s="58">
        <v>0</v>
      </c>
      <c r="W859" s="58">
        <v>0</v>
      </c>
      <c r="X859" s="58">
        <v>0</v>
      </c>
      <c r="Y859" s="132">
        <v>0</v>
      </c>
      <c r="Z859" s="61">
        <v>0</v>
      </c>
      <c r="AA859" s="59">
        <v>0</v>
      </c>
      <c r="AB859" s="59">
        <v>0</v>
      </c>
      <c r="AC859" s="132">
        <v>0</v>
      </c>
      <c r="AD859" s="61">
        <v>0</v>
      </c>
      <c r="AE859" s="59">
        <v>0</v>
      </c>
      <c r="AF859" s="59">
        <v>0</v>
      </c>
      <c r="AG859" s="132">
        <v>0</v>
      </c>
      <c r="AH859" s="61">
        <v>0</v>
      </c>
      <c r="AI859" s="132">
        <v>1</v>
      </c>
      <c r="AJ859" s="64">
        <f>IFERROR(VLOOKUP($B859,STOCK!$A:$H,3,0)," ")</f>
        <v>9</v>
      </c>
      <c r="AK859" s="65">
        <f>IFERROR(VLOOKUP($B859,STOCK!$A:$H,4,0)," ")</f>
        <v>0</v>
      </c>
      <c r="AL859" s="65">
        <f>IFERROR(VLOOKUP($B859,STOCK!$A:$H,5,0)," ")</f>
        <v>0</v>
      </c>
      <c r="AM859" s="65">
        <f>IFERROR(VLOOKUP($B859,STOCK!$A:$H,6,0)," ")</f>
        <v>0</v>
      </c>
      <c r="AN859" s="65">
        <f>IFERROR(VLOOKUP($B859,STOCK!$A:$H,7,0)," ")</f>
        <v>0</v>
      </c>
      <c r="AO859" s="65">
        <f>IFERROR(VLOOKUP($B859,STOCK!$A:$H,8,0)," ")</f>
        <v>0</v>
      </c>
      <c r="AP859" s="62" t="str">
        <f t="shared" si="169"/>
        <v>SV</v>
      </c>
      <c r="AQ859" s="50" t="str">
        <f t="shared" si="170"/>
        <v>Q</v>
      </c>
      <c r="AR859" s="50" t="str">
        <f t="shared" si="171"/>
        <v>Q</v>
      </c>
      <c r="AS859" s="50" t="str">
        <f t="shared" si="172"/>
        <v>Q</v>
      </c>
      <c r="AT859" s="50" t="str">
        <f t="shared" si="173"/>
        <v>Q</v>
      </c>
      <c r="AU859" s="63" t="str">
        <f t="shared" si="180"/>
        <v>Q</v>
      </c>
      <c r="AV859" s="67">
        <v>18200.000005000002</v>
      </c>
      <c r="AW859" s="133">
        <v>18199.999950000001</v>
      </c>
      <c r="AX859" s="49">
        <v>22900</v>
      </c>
      <c r="AY859" s="51">
        <f t="shared" si="174"/>
        <v>0.25824175789608739</v>
      </c>
      <c r="AZ859" s="51">
        <f t="shared" si="175"/>
        <v>0.20524017445414841</v>
      </c>
      <c r="BA859" s="49">
        <v>21900</v>
      </c>
      <c r="BB859" s="52">
        <v>3</v>
      </c>
      <c r="BC859" s="51">
        <f t="shared" si="176"/>
        <v>0.20329670296612723</v>
      </c>
      <c r="BD859" s="51">
        <f t="shared" si="177"/>
        <v>0.16894977146118714</v>
      </c>
      <c r="BE859" s="49">
        <v>0</v>
      </c>
      <c r="BF859" s="52">
        <v>0</v>
      </c>
      <c r="BG859" s="51">
        <f t="shared" si="178"/>
        <v>-1</v>
      </c>
      <c r="BH859" s="51">
        <f t="shared" si="179"/>
        <v>0</v>
      </c>
      <c r="BI859" s="282">
        <f t="shared" si="181"/>
        <v>1</v>
      </c>
    </row>
    <row r="860" spans="1:61" hidden="1">
      <c r="A860" s="54" t="s">
        <v>150</v>
      </c>
      <c r="B860" s="55" t="s">
        <v>2814</v>
      </c>
      <c r="C860" s="55" t="s">
        <v>2815</v>
      </c>
      <c r="D860" s="44" t="s">
        <v>2816</v>
      </c>
      <c r="E860" s="56">
        <v>24</v>
      </c>
      <c r="F860" s="46" t="s">
        <v>5814</v>
      </c>
      <c r="G860" s="47" t="s">
        <v>5814</v>
      </c>
      <c r="H860" s="47" t="s">
        <v>6064</v>
      </c>
      <c r="I860" s="48" t="s">
        <v>6111</v>
      </c>
      <c r="J860" s="48" t="s">
        <v>6122</v>
      </c>
      <c r="K860" s="48" t="s">
        <v>6135</v>
      </c>
      <c r="L860" s="45">
        <v>114</v>
      </c>
      <c r="M860" s="47" t="s">
        <v>161</v>
      </c>
      <c r="N860" s="60">
        <v>8</v>
      </c>
      <c r="O860" s="58">
        <v>15</v>
      </c>
      <c r="P860" s="58">
        <v>7</v>
      </c>
      <c r="Q860" s="132">
        <v>6</v>
      </c>
      <c r="R860" s="60">
        <v>27</v>
      </c>
      <c r="S860" s="58">
        <v>15</v>
      </c>
      <c r="T860" s="58">
        <v>7</v>
      </c>
      <c r="U860" s="132">
        <v>8</v>
      </c>
      <c r="V860" s="58">
        <v>27</v>
      </c>
      <c r="W860" s="58">
        <v>20</v>
      </c>
      <c r="X860" s="58">
        <v>27</v>
      </c>
      <c r="Y860" s="132">
        <v>37</v>
      </c>
      <c r="Z860" s="61">
        <v>7</v>
      </c>
      <c r="AA860" s="59">
        <v>5</v>
      </c>
      <c r="AB860" s="59">
        <v>6</v>
      </c>
      <c r="AC860" s="132">
        <v>8</v>
      </c>
      <c r="AD860" s="61">
        <v>8</v>
      </c>
      <c r="AE860" s="59">
        <v>11</v>
      </c>
      <c r="AF860" s="59">
        <v>16</v>
      </c>
      <c r="AG860" s="132">
        <v>16</v>
      </c>
      <c r="AH860" s="61">
        <v>4</v>
      </c>
      <c r="AI860" s="132">
        <v>4</v>
      </c>
      <c r="AJ860" s="64">
        <f>IFERROR(VLOOKUP($B860,STOCK!$A:$H,3,0)," ")</f>
        <v>52</v>
      </c>
      <c r="AK860" s="65">
        <f>IFERROR(VLOOKUP($B860,STOCK!$A:$H,4,0)," ")</f>
        <v>47</v>
      </c>
      <c r="AL860" s="65">
        <f>IFERROR(VLOOKUP($B860,STOCK!$A:$H,5,0)," ")</f>
        <v>14</v>
      </c>
      <c r="AM860" s="65">
        <f>IFERROR(VLOOKUP($B860,STOCK!$A:$H,6,0)," ")</f>
        <v>35</v>
      </c>
      <c r="AN860" s="65">
        <f>IFERROR(VLOOKUP($B860,STOCK!$A:$H,7,0)," ")</f>
        <v>32</v>
      </c>
      <c r="AO860" s="65">
        <f>IFERROR(VLOOKUP($B860,STOCK!$A:$H,8,0)," ")</f>
        <v>20</v>
      </c>
      <c r="AP860" s="62">
        <f t="shared" si="169"/>
        <v>260</v>
      </c>
      <c r="AQ860" s="50">
        <f t="shared" si="170"/>
        <v>176.25</v>
      </c>
      <c r="AR860" s="50">
        <f t="shared" si="171"/>
        <v>11.351351351351353</v>
      </c>
      <c r="AS860" s="50">
        <f t="shared" si="172"/>
        <v>131.25</v>
      </c>
      <c r="AT860" s="50">
        <f t="shared" si="173"/>
        <v>60</v>
      </c>
      <c r="AU860" s="63">
        <f t="shared" si="180"/>
        <v>150</v>
      </c>
      <c r="AV860" s="67">
        <v>10320.000019999999</v>
      </c>
      <c r="AW860" s="133">
        <v>10251.86371</v>
      </c>
      <c r="AX860" s="49">
        <v>11900</v>
      </c>
      <c r="AY860" s="51">
        <f t="shared" si="174"/>
        <v>0.15310077295910718</v>
      </c>
      <c r="AZ860" s="51">
        <f t="shared" si="175"/>
        <v>0.13277310756302524</v>
      </c>
      <c r="BA860" s="49">
        <v>11500</v>
      </c>
      <c r="BB860" s="52">
        <v>3</v>
      </c>
      <c r="BC860" s="51">
        <f t="shared" si="176"/>
        <v>0.11434108311174218</v>
      </c>
      <c r="BD860" s="51">
        <f t="shared" si="177"/>
        <v>0.10260869391304352</v>
      </c>
      <c r="BE860" s="49">
        <v>10900</v>
      </c>
      <c r="BF860" s="52">
        <v>6</v>
      </c>
      <c r="BG860" s="51">
        <f t="shared" si="178"/>
        <v>5.6201548340694796E-2</v>
      </c>
      <c r="BH860" s="51">
        <f t="shared" si="179"/>
        <v>5.3211007339449591E-2</v>
      </c>
      <c r="BI860" s="282">
        <f t="shared" si="181"/>
        <v>79</v>
      </c>
    </row>
    <row r="861" spans="1:61" hidden="1">
      <c r="A861" s="54" t="s">
        <v>151</v>
      </c>
      <c r="B861" s="55" t="s">
        <v>2817</v>
      </c>
      <c r="C861" s="55" t="s">
        <v>2818</v>
      </c>
      <c r="D861" s="44" t="s">
        <v>2819</v>
      </c>
      <c r="E861" s="56">
        <v>6</v>
      </c>
      <c r="F861" s="46" t="s">
        <v>5814</v>
      </c>
      <c r="G861" s="47" t="s">
        <v>5814</v>
      </c>
      <c r="H861" s="47" t="s">
        <v>6064</v>
      </c>
      <c r="I861" s="48" t="s">
        <v>6111</v>
      </c>
      <c r="J861" s="48" t="s">
        <v>6136</v>
      </c>
      <c r="K861" s="48" t="s">
        <v>6089</v>
      </c>
      <c r="L861" s="45">
        <v>79</v>
      </c>
      <c r="M861" s="47" t="s">
        <v>6090</v>
      </c>
      <c r="N861" s="60">
        <v>0</v>
      </c>
      <c r="O861" s="58">
        <v>0</v>
      </c>
      <c r="P861" s="58">
        <v>0</v>
      </c>
      <c r="Q861" s="132">
        <v>0</v>
      </c>
      <c r="R861" s="60">
        <v>0</v>
      </c>
      <c r="S861" s="58">
        <v>0</v>
      </c>
      <c r="T861" s="58">
        <v>0</v>
      </c>
      <c r="U861" s="132">
        <v>0</v>
      </c>
      <c r="V861" s="58">
        <v>0</v>
      </c>
      <c r="W861" s="58">
        <v>0</v>
      </c>
      <c r="X861" s="58">
        <v>0</v>
      </c>
      <c r="Y861" s="132">
        <v>0</v>
      </c>
      <c r="Z861" s="61">
        <v>0</v>
      </c>
      <c r="AA861" s="59">
        <v>0</v>
      </c>
      <c r="AB861" s="59">
        <v>0</v>
      </c>
      <c r="AC861" s="132">
        <v>0</v>
      </c>
      <c r="AD861" s="61">
        <v>0</v>
      </c>
      <c r="AE861" s="59">
        <v>0</v>
      </c>
      <c r="AF861" s="59">
        <v>0</v>
      </c>
      <c r="AG861" s="132">
        <v>0</v>
      </c>
      <c r="AH861" s="61">
        <v>0</v>
      </c>
      <c r="AI861" s="132">
        <v>0</v>
      </c>
      <c r="AJ861" s="64">
        <f>IFERROR(VLOOKUP($B861,STOCK!$A:$H,3,0)," ")</f>
        <v>0</v>
      </c>
      <c r="AK861" s="65">
        <f>IFERROR(VLOOKUP($B861,STOCK!$A:$H,4,0)," ")</f>
        <v>0</v>
      </c>
      <c r="AL861" s="65">
        <f>IFERROR(VLOOKUP($B861,STOCK!$A:$H,5,0)," ")</f>
        <v>0</v>
      </c>
      <c r="AM861" s="65">
        <f>IFERROR(VLOOKUP($B861,STOCK!$A:$H,6,0)," ")</f>
        <v>0</v>
      </c>
      <c r="AN861" s="65">
        <f>IFERROR(VLOOKUP($B861,STOCK!$A:$H,7,0)," ")</f>
        <v>0</v>
      </c>
      <c r="AO861" s="65">
        <f>IFERROR(VLOOKUP($B861,STOCK!$A:$H,8,0)," ")</f>
        <v>0</v>
      </c>
      <c r="AP861" s="62" t="str">
        <f t="shared" si="169"/>
        <v>Q</v>
      </c>
      <c r="AQ861" s="50" t="str">
        <f t="shared" si="170"/>
        <v>Q</v>
      </c>
      <c r="AR861" s="50" t="str">
        <f t="shared" si="171"/>
        <v>Q</v>
      </c>
      <c r="AS861" s="50" t="str">
        <f t="shared" si="172"/>
        <v>Q</v>
      </c>
      <c r="AT861" s="50" t="str">
        <f t="shared" si="173"/>
        <v>Q</v>
      </c>
      <c r="AU861" s="63" t="str">
        <f t="shared" si="180"/>
        <v>Q</v>
      </c>
      <c r="AV861" s="67">
        <v>43199.999996999999</v>
      </c>
      <c r="AW861" s="133">
        <v>41480.757120000002</v>
      </c>
      <c r="AX861" s="49">
        <v>49500</v>
      </c>
      <c r="AY861" s="51">
        <f t="shared" si="174"/>
        <v>0.14583333341290516</v>
      </c>
      <c r="AZ861" s="51">
        <f t="shared" si="175"/>
        <v>0.12727272733333336</v>
      </c>
      <c r="BA861" s="49"/>
      <c r="BB861" s="52"/>
      <c r="BC861" s="51">
        <f t="shared" si="176"/>
        <v>-1</v>
      </c>
      <c r="BD861" s="51">
        <f t="shared" si="177"/>
        <v>0</v>
      </c>
      <c r="BE861" s="49"/>
      <c r="BF861" s="52"/>
      <c r="BG861" s="51">
        <f t="shared" si="178"/>
        <v>-1</v>
      </c>
      <c r="BH861" s="51">
        <f t="shared" si="179"/>
        <v>0</v>
      </c>
      <c r="BI861" s="282">
        <f t="shared" si="181"/>
        <v>0</v>
      </c>
    </row>
    <row r="862" spans="1:61" hidden="1">
      <c r="A862" s="54" t="s">
        <v>150</v>
      </c>
      <c r="B862" s="55" t="s">
        <v>2820</v>
      </c>
      <c r="C862" s="55" t="s">
        <v>2821</v>
      </c>
      <c r="D862" s="44" t="s">
        <v>2822</v>
      </c>
      <c r="E862" s="56">
        <v>1</v>
      </c>
      <c r="F862" s="46" t="s">
        <v>5814</v>
      </c>
      <c r="G862" s="47" t="s">
        <v>5814</v>
      </c>
      <c r="H862" s="47" t="s">
        <v>6064</v>
      </c>
      <c r="I862" s="48" t="s">
        <v>6111</v>
      </c>
      <c r="J862" s="48" t="s">
        <v>6136</v>
      </c>
      <c r="K862" s="48" t="s">
        <v>6089</v>
      </c>
      <c r="L862" s="45">
        <v>79</v>
      </c>
      <c r="M862" s="47" t="s">
        <v>6090</v>
      </c>
      <c r="N862" s="60">
        <v>99</v>
      </c>
      <c r="O862" s="58">
        <v>219</v>
      </c>
      <c r="P862" s="58">
        <v>147</v>
      </c>
      <c r="Q862" s="132">
        <v>123</v>
      </c>
      <c r="R862" s="60">
        <v>205</v>
      </c>
      <c r="S862" s="58">
        <v>262</v>
      </c>
      <c r="T862" s="58">
        <v>130</v>
      </c>
      <c r="U862" s="132">
        <v>100</v>
      </c>
      <c r="V862" s="58">
        <v>65</v>
      </c>
      <c r="W862" s="58">
        <v>33</v>
      </c>
      <c r="X862" s="58">
        <v>85</v>
      </c>
      <c r="Y862" s="132">
        <v>61</v>
      </c>
      <c r="Z862" s="61">
        <v>59</v>
      </c>
      <c r="AA862" s="59">
        <v>107</v>
      </c>
      <c r="AB862" s="59">
        <v>95</v>
      </c>
      <c r="AC862" s="132">
        <v>137</v>
      </c>
      <c r="AD862" s="61">
        <v>91</v>
      </c>
      <c r="AE862" s="59">
        <v>167</v>
      </c>
      <c r="AF862" s="59">
        <v>50</v>
      </c>
      <c r="AG862" s="132">
        <v>86</v>
      </c>
      <c r="AH862" s="61">
        <v>0</v>
      </c>
      <c r="AI862" s="132">
        <v>9</v>
      </c>
      <c r="AJ862" s="64">
        <f>IFERROR(VLOOKUP($B862,STOCK!$A:$H,3,0)," ")</f>
        <v>169</v>
      </c>
      <c r="AK862" s="65">
        <f>IFERROR(VLOOKUP($B862,STOCK!$A:$H,4,0)," ")</f>
        <v>319</v>
      </c>
      <c r="AL862" s="65">
        <f>IFERROR(VLOOKUP($B862,STOCK!$A:$H,5,0)," ")</f>
        <v>322</v>
      </c>
      <c r="AM862" s="65">
        <f>IFERROR(VLOOKUP($B862,STOCK!$A:$H,6,0)," ")</f>
        <v>140</v>
      </c>
      <c r="AN862" s="65">
        <f>IFERROR(VLOOKUP($B862,STOCK!$A:$H,7,0)," ")</f>
        <v>250</v>
      </c>
      <c r="AO862" s="65">
        <f>IFERROR(VLOOKUP($B862,STOCK!$A:$H,8,0)," ")</f>
        <v>480</v>
      </c>
      <c r="AP862" s="62">
        <f t="shared" si="169"/>
        <v>41.219512195121951</v>
      </c>
      <c r="AQ862" s="50">
        <f t="shared" si="170"/>
        <v>95.7</v>
      </c>
      <c r="AR862" s="50">
        <f t="shared" si="171"/>
        <v>158.36065573770492</v>
      </c>
      <c r="AS862" s="50">
        <f t="shared" si="172"/>
        <v>30.656934306569347</v>
      </c>
      <c r="AT862" s="50">
        <f t="shared" si="173"/>
        <v>87.20930232558139</v>
      </c>
      <c r="AU862" s="63">
        <f t="shared" si="180"/>
        <v>1600</v>
      </c>
      <c r="AV862" s="67">
        <v>7200</v>
      </c>
      <c r="AW862" s="133">
        <v>6913.4595200000003</v>
      </c>
      <c r="AX862" s="49">
        <v>8500</v>
      </c>
      <c r="AY862" s="51">
        <f t="shared" si="174"/>
        <v>0.18055555555555558</v>
      </c>
      <c r="AZ862" s="51">
        <f t="shared" si="175"/>
        <v>0.15294117647058825</v>
      </c>
      <c r="BA862" s="49">
        <v>8250</v>
      </c>
      <c r="BB862" s="52">
        <v>6</v>
      </c>
      <c r="BC862" s="51">
        <f t="shared" si="176"/>
        <v>0.14583333333333326</v>
      </c>
      <c r="BD862" s="51">
        <f t="shared" si="177"/>
        <v>0.12727272727272726</v>
      </c>
      <c r="BE862" s="49">
        <v>0</v>
      </c>
      <c r="BF862" s="52">
        <v>0</v>
      </c>
      <c r="BG862" s="51">
        <f t="shared" si="178"/>
        <v>-1</v>
      </c>
      <c r="BH862" s="51">
        <f t="shared" si="179"/>
        <v>0</v>
      </c>
      <c r="BI862" s="282">
        <f t="shared" si="181"/>
        <v>516</v>
      </c>
    </row>
    <row r="863" spans="1:61" hidden="1">
      <c r="A863" s="54" t="s">
        <v>151</v>
      </c>
      <c r="B863" s="55" t="s">
        <v>2823</v>
      </c>
      <c r="C863" s="55" t="s">
        <v>2824</v>
      </c>
      <c r="D863" s="44" t="s">
        <v>2825</v>
      </c>
      <c r="E863" s="56">
        <v>6</v>
      </c>
      <c r="F863" s="46" t="s">
        <v>5814</v>
      </c>
      <c r="G863" s="47" t="s">
        <v>5814</v>
      </c>
      <c r="H863" s="47" t="s">
        <v>6064</v>
      </c>
      <c r="I863" s="48" t="s">
        <v>6111</v>
      </c>
      <c r="J863" s="48" t="s">
        <v>6136</v>
      </c>
      <c r="K863" s="48" t="s">
        <v>6089</v>
      </c>
      <c r="L863" s="45">
        <v>79</v>
      </c>
      <c r="M863" s="47" t="s">
        <v>6090</v>
      </c>
      <c r="N863" s="60">
        <v>0</v>
      </c>
      <c r="O863" s="58">
        <v>0</v>
      </c>
      <c r="P863" s="58">
        <v>0</v>
      </c>
      <c r="Q863" s="132">
        <v>0</v>
      </c>
      <c r="R863" s="60">
        <v>0</v>
      </c>
      <c r="S863" s="58">
        <v>0</v>
      </c>
      <c r="T863" s="58">
        <v>0</v>
      </c>
      <c r="U863" s="132">
        <v>0</v>
      </c>
      <c r="V863" s="58">
        <v>0</v>
      </c>
      <c r="W863" s="58">
        <v>0</v>
      </c>
      <c r="X863" s="58">
        <v>0</v>
      </c>
      <c r="Y863" s="132">
        <v>0</v>
      </c>
      <c r="Z863" s="61">
        <v>0</v>
      </c>
      <c r="AA863" s="59">
        <v>0</v>
      </c>
      <c r="AB863" s="59">
        <v>0</v>
      </c>
      <c r="AC863" s="132">
        <v>0</v>
      </c>
      <c r="AD863" s="61">
        <v>0</v>
      </c>
      <c r="AE863" s="59">
        <v>0</v>
      </c>
      <c r="AF863" s="59">
        <v>0</v>
      </c>
      <c r="AG863" s="132">
        <v>0</v>
      </c>
      <c r="AH863" s="61">
        <v>0</v>
      </c>
      <c r="AI863" s="132">
        <v>0</v>
      </c>
      <c r="AJ863" s="64">
        <f>IFERROR(VLOOKUP($B863,STOCK!$A:$H,3,0)," ")</f>
        <v>0</v>
      </c>
      <c r="AK863" s="65">
        <f>IFERROR(VLOOKUP($B863,STOCK!$A:$H,4,0)," ")</f>
        <v>0</v>
      </c>
      <c r="AL863" s="65">
        <f>IFERROR(VLOOKUP($B863,STOCK!$A:$H,5,0)," ")</f>
        <v>0</v>
      </c>
      <c r="AM863" s="65">
        <f>IFERROR(VLOOKUP($B863,STOCK!$A:$H,6,0)," ")</f>
        <v>0</v>
      </c>
      <c r="AN863" s="65">
        <f>IFERROR(VLOOKUP($B863,STOCK!$A:$H,7,0)," ")</f>
        <v>0</v>
      </c>
      <c r="AO863" s="65">
        <f>IFERROR(VLOOKUP($B863,STOCK!$A:$H,8,0)," ")</f>
        <v>0</v>
      </c>
      <c r="AP863" s="62" t="str">
        <f t="shared" si="169"/>
        <v>Q</v>
      </c>
      <c r="AQ863" s="50" t="str">
        <f t="shared" si="170"/>
        <v>Q</v>
      </c>
      <c r="AR863" s="50" t="str">
        <f t="shared" si="171"/>
        <v>Q</v>
      </c>
      <c r="AS863" s="50" t="str">
        <f t="shared" si="172"/>
        <v>Q</v>
      </c>
      <c r="AT863" s="50" t="str">
        <f t="shared" si="173"/>
        <v>Q</v>
      </c>
      <c r="AU863" s="63" t="str">
        <f t="shared" si="180"/>
        <v>Q</v>
      </c>
      <c r="AV863" s="67">
        <v>35599.999995999999</v>
      </c>
      <c r="AW863" s="133">
        <v>33605.142119999997</v>
      </c>
      <c r="AX863" s="49">
        <v>39900</v>
      </c>
      <c r="AY863" s="51">
        <f t="shared" si="174"/>
        <v>0.12078651697986365</v>
      </c>
      <c r="AZ863" s="51">
        <f t="shared" si="175"/>
        <v>0.10776942365914791</v>
      </c>
      <c r="BA863" s="49">
        <v>0</v>
      </c>
      <c r="BB863" s="52">
        <v>0</v>
      </c>
      <c r="BC863" s="51">
        <f t="shared" si="176"/>
        <v>-1</v>
      </c>
      <c r="BD863" s="51">
        <f t="shared" si="177"/>
        <v>0</v>
      </c>
      <c r="BE863" s="49">
        <v>0</v>
      </c>
      <c r="BF863" s="52">
        <v>0</v>
      </c>
      <c r="BG863" s="51">
        <f t="shared" si="178"/>
        <v>-1</v>
      </c>
      <c r="BH863" s="51">
        <f t="shared" si="179"/>
        <v>0</v>
      </c>
      <c r="BI863" s="282">
        <f t="shared" si="181"/>
        <v>0</v>
      </c>
    </row>
    <row r="864" spans="1:61" hidden="1">
      <c r="A864" s="54" t="s">
        <v>150</v>
      </c>
      <c r="B864" s="55" t="s">
        <v>2826</v>
      </c>
      <c r="C864" s="55" t="s">
        <v>2827</v>
      </c>
      <c r="D864" s="44" t="s">
        <v>2828</v>
      </c>
      <c r="E864" s="56">
        <v>1</v>
      </c>
      <c r="F864" s="46" t="s">
        <v>5814</v>
      </c>
      <c r="G864" s="47" t="s">
        <v>5814</v>
      </c>
      <c r="H864" s="47" t="s">
        <v>6064</v>
      </c>
      <c r="I864" s="48" t="s">
        <v>6111</v>
      </c>
      <c r="J864" s="48" t="s">
        <v>6136</v>
      </c>
      <c r="K864" s="48" t="s">
        <v>6089</v>
      </c>
      <c r="L864" s="45">
        <v>79</v>
      </c>
      <c r="M864" s="47" t="s">
        <v>6090</v>
      </c>
      <c r="N864" s="60">
        <v>303</v>
      </c>
      <c r="O864" s="58">
        <v>271</v>
      </c>
      <c r="P864" s="58">
        <v>224</v>
      </c>
      <c r="Q864" s="132">
        <v>235</v>
      </c>
      <c r="R864" s="60">
        <v>391</v>
      </c>
      <c r="S864" s="58">
        <v>674</v>
      </c>
      <c r="T864" s="58">
        <v>313</v>
      </c>
      <c r="U864" s="132">
        <v>373</v>
      </c>
      <c r="V864" s="58">
        <v>247</v>
      </c>
      <c r="W864" s="58">
        <v>255</v>
      </c>
      <c r="X864" s="58">
        <v>113</v>
      </c>
      <c r="Y864" s="132">
        <v>98</v>
      </c>
      <c r="Z864" s="61">
        <v>173</v>
      </c>
      <c r="AA864" s="59">
        <v>227</v>
      </c>
      <c r="AB864" s="59">
        <v>159</v>
      </c>
      <c r="AC864" s="132">
        <v>155</v>
      </c>
      <c r="AD864" s="61">
        <v>378</v>
      </c>
      <c r="AE864" s="59">
        <v>460</v>
      </c>
      <c r="AF864" s="59">
        <v>218</v>
      </c>
      <c r="AG864" s="132">
        <v>222</v>
      </c>
      <c r="AH864" s="61">
        <v>12</v>
      </c>
      <c r="AI864" s="132">
        <v>18</v>
      </c>
      <c r="AJ864" s="64">
        <f>IFERROR(VLOOKUP($B864,STOCK!$A:$H,3,0)," ")</f>
        <v>277</v>
      </c>
      <c r="AK864" s="65">
        <f>IFERROR(VLOOKUP($B864,STOCK!$A:$H,4,0)," ")</f>
        <v>626</v>
      </c>
      <c r="AL864" s="65">
        <f>IFERROR(VLOOKUP($B864,STOCK!$A:$H,5,0)," ")</f>
        <v>361</v>
      </c>
      <c r="AM864" s="65">
        <f>IFERROR(VLOOKUP($B864,STOCK!$A:$H,6,0)," ")</f>
        <v>263</v>
      </c>
      <c r="AN864" s="65">
        <f>IFERROR(VLOOKUP($B864,STOCK!$A:$H,7,0)," ")</f>
        <v>526</v>
      </c>
      <c r="AO864" s="65">
        <f>IFERROR(VLOOKUP($B864,STOCK!$A:$H,8,0)," ")</f>
        <v>708</v>
      </c>
      <c r="AP864" s="62">
        <f t="shared" si="169"/>
        <v>35.361702127659576</v>
      </c>
      <c r="AQ864" s="50">
        <f t="shared" si="170"/>
        <v>50.348525469168898</v>
      </c>
      <c r="AR864" s="50">
        <f t="shared" si="171"/>
        <v>110.51020408163265</v>
      </c>
      <c r="AS864" s="50">
        <f t="shared" si="172"/>
        <v>50.903225806451616</v>
      </c>
      <c r="AT864" s="50">
        <f t="shared" si="173"/>
        <v>71.081081081081081</v>
      </c>
      <c r="AU864" s="63">
        <f t="shared" si="180"/>
        <v>1180</v>
      </c>
      <c r="AV864" s="67">
        <v>5933</v>
      </c>
      <c r="AW864" s="133">
        <v>5600.8570200000004</v>
      </c>
      <c r="AX864" s="49">
        <v>6900</v>
      </c>
      <c r="AY864" s="51">
        <f t="shared" si="174"/>
        <v>0.16298668464520483</v>
      </c>
      <c r="AZ864" s="51">
        <f t="shared" si="175"/>
        <v>0.14014492753623189</v>
      </c>
      <c r="BA864" s="49">
        <v>6650</v>
      </c>
      <c r="BB864" s="52">
        <v>6</v>
      </c>
      <c r="BC864" s="51">
        <f t="shared" si="176"/>
        <v>0.12084948592617573</v>
      </c>
      <c r="BD864" s="51">
        <f t="shared" si="177"/>
        <v>0.10781954887218045</v>
      </c>
      <c r="BE864" s="49">
        <v>0</v>
      </c>
      <c r="BF864" s="52">
        <v>0</v>
      </c>
      <c r="BG864" s="51">
        <f t="shared" si="178"/>
        <v>-1</v>
      </c>
      <c r="BH864" s="51">
        <f t="shared" si="179"/>
        <v>0</v>
      </c>
      <c r="BI864" s="282">
        <f t="shared" si="181"/>
        <v>1101</v>
      </c>
    </row>
    <row r="865" spans="1:61" hidden="1">
      <c r="A865" s="54" t="s">
        <v>150</v>
      </c>
      <c r="B865" s="55" t="s">
        <v>2829</v>
      </c>
      <c r="C865" s="55" t="s">
        <v>2830</v>
      </c>
      <c r="D865" s="44" t="s">
        <v>2831</v>
      </c>
      <c r="E865" s="56">
        <v>24</v>
      </c>
      <c r="F865" s="46" t="s">
        <v>5814</v>
      </c>
      <c r="G865" s="47" t="s">
        <v>5814</v>
      </c>
      <c r="H865" s="47" t="s">
        <v>6064</v>
      </c>
      <c r="I865" s="48" t="s">
        <v>6111</v>
      </c>
      <c r="J865" s="48" t="s">
        <v>6136</v>
      </c>
      <c r="K865" s="48" t="s">
        <v>6124</v>
      </c>
      <c r="L865" s="45">
        <v>473</v>
      </c>
      <c r="M865" s="47" t="s">
        <v>6125</v>
      </c>
      <c r="N865" s="60">
        <v>0</v>
      </c>
      <c r="O865" s="58">
        <v>48</v>
      </c>
      <c r="P865" s="58">
        <v>48</v>
      </c>
      <c r="Q865" s="132">
        <v>97</v>
      </c>
      <c r="R865" s="60">
        <v>0</v>
      </c>
      <c r="S865" s="58">
        <v>12</v>
      </c>
      <c r="T865" s="58">
        <v>35</v>
      </c>
      <c r="U865" s="132">
        <v>25</v>
      </c>
      <c r="V865" s="58">
        <v>0</v>
      </c>
      <c r="W865" s="58">
        <v>21</v>
      </c>
      <c r="X865" s="58">
        <v>32</v>
      </c>
      <c r="Y865" s="132">
        <v>57</v>
      </c>
      <c r="Z865" s="61">
        <v>0</v>
      </c>
      <c r="AA865" s="59">
        <v>20</v>
      </c>
      <c r="AB865" s="59">
        <v>4</v>
      </c>
      <c r="AC865" s="132">
        <v>10</v>
      </c>
      <c r="AD865" s="61">
        <v>0</v>
      </c>
      <c r="AE865" s="59">
        <v>24</v>
      </c>
      <c r="AF865" s="59">
        <v>27</v>
      </c>
      <c r="AG865" s="132">
        <v>69</v>
      </c>
      <c r="AH865" s="61">
        <v>10</v>
      </c>
      <c r="AI865" s="132">
        <v>24</v>
      </c>
      <c r="AJ865" s="64">
        <f>IFERROR(VLOOKUP($B865,STOCK!$A:$H,3,0)," ")</f>
        <v>49</v>
      </c>
      <c r="AK865" s="65">
        <f>IFERROR(VLOOKUP($B865,STOCK!$A:$H,4,0)," ")</f>
        <v>49</v>
      </c>
      <c r="AL865" s="65">
        <f>IFERROR(VLOOKUP($B865,STOCK!$A:$H,5,0)," ")</f>
        <v>14</v>
      </c>
      <c r="AM865" s="65">
        <f>IFERROR(VLOOKUP($B865,STOCK!$A:$H,6,0)," ")</f>
        <v>48</v>
      </c>
      <c r="AN865" s="65">
        <f>IFERROR(VLOOKUP($B865,STOCK!$A:$H,7,0)," ")</f>
        <v>11</v>
      </c>
      <c r="AO865" s="65">
        <f>IFERROR(VLOOKUP($B865,STOCK!$A:$H,8,0)," ")</f>
        <v>2</v>
      </c>
      <c r="AP865" s="62">
        <f t="shared" si="169"/>
        <v>15.154639175257731</v>
      </c>
      <c r="AQ865" s="50">
        <f t="shared" si="170"/>
        <v>58.8</v>
      </c>
      <c r="AR865" s="50">
        <f t="shared" si="171"/>
        <v>7.3684210526315788</v>
      </c>
      <c r="AS865" s="50">
        <f t="shared" si="172"/>
        <v>144</v>
      </c>
      <c r="AT865" s="50">
        <f t="shared" si="173"/>
        <v>4.7826086956521738</v>
      </c>
      <c r="AU865" s="63">
        <f t="shared" si="180"/>
        <v>2.5</v>
      </c>
      <c r="AV865" s="67">
        <v>7200.0000600000003</v>
      </c>
      <c r="AW865" s="133">
        <v>7199.9999500000004</v>
      </c>
      <c r="AX865" s="49">
        <v>8250</v>
      </c>
      <c r="AY865" s="51">
        <f t="shared" si="174"/>
        <v>0.14583332378472225</v>
      </c>
      <c r="AZ865" s="51">
        <f t="shared" si="175"/>
        <v>0.12727271999999995</v>
      </c>
      <c r="BA865" s="49">
        <v>7900</v>
      </c>
      <c r="BB865" s="52">
        <v>6</v>
      </c>
      <c r="BC865" s="51">
        <f t="shared" si="176"/>
        <v>9.7222213078703712E-2</v>
      </c>
      <c r="BD865" s="51">
        <f t="shared" si="177"/>
        <v>8.8607587341772112E-2</v>
      </c>
      <c r="BE865" s="49">
        <v>0</v>
      </c>
      <c r="BF865" s="52">
        <v>0</v>
      </c>
      <c r="BG865" s="51">
        <f t="shared" si="178"/>
        <v>-1</v>
      </c>
      <c r="BH865" s="51">
        <f t="shared" si="179"/>
        <v>0</v>
      </c>
      <c r="BI865" s="282">
        <f t="shared" si="181"/>
        <v>282</v>
      </c>
    </row>
    <row r="866" spans="1:61" hidden="1">
      <c r="A866" s="54" t="s">
        <v>151</v>
      </c>
      <c r="B866" s="55" t="s">
        <v>2832</v>
      </c>
      <c r="C866" s="55" t="s">
        <v>2833</v>
      </c>
      <c r="D866" s="44" t="s">
        <v>2834</v>
      </c>
      <c r="E866" s="56">
        <v>24</v>
      </c>
      <c r="F866" s="46" t="s">
        <v>5814</v>
      </c>
      <c r="G866" s="47" t="s">
        <v>5814</v>
      </c>
      <c r="H866" s="47" t="s">
        <v>6064</v>
      </c>
      <c r="I866" s="48" t="s">
        <v>6111</v>
      </c>
      <c r="J866" s="48" t="s">
        <v>6136</v>
      </c>
      <c r="K866" s="48" t="s">
        <v>6126</v>
      </c>
      <c r="L866" s="45">
        <v>117</v>
      </c>
      <c r="M866" s="47" t="s">
        <v>5898</v>
      </c>
      <c r="N866" s="60">
        <v>0</v>
      </c>
      <c r="O866" s="58">
        <v>0</v>
      </c>
      <c r="P866" s="58">
        <v>0</v>
      </c>
      <c r="Q866" s="132">
        <v>0</v>
      </c>
      <c r="R866" s="60">
        <v>0</v>
      </c>
      <c r="S866" s="58">
        <v>0</v>
      </c>
      <c r="T866" s="58">
        <v>0</v>
      </c>
      <c r="U866" s="132">
        <v>0</v>
      </c>
      <c r="V866" s="58">
        <v>0</v>
      </c>
      <c r="W866" s="58">
        <v>0</v>
      </c>
      <c r="X866" s="58">
        <v>0</v>
      </c>
      <c r="Y866" s="132">
        <v>0</v>
      </c>
      <c r="Z866" s="61">
        <v>0</v>
      </c>
      <c r="AA866" s="59">
        <v>0</v>
      </c>
      <c r="AB866" s="59">
        <v>0</v>
      </c>
      <c r="AC866" s="132">
        <v>0</v>
      </c>
      <c r="AD866" s="61">
        <v>0</v>
      </c>
      <c r="AE866" s="59">
        <v>0</v>
      </c>
      <c r="AF866" s="59">
        <v>0</v>
      </c>
      <c r="AG866" s="132">
        <v>0</v>
      </c>
      <c r="AH866" s="61">
        <v>0</v>
      </c>
      <c r="AI866" s="132">
        <v>0</v>
      </c>
      <c r="AJ866" s="64">
        <f>IFERROR(VLOOKUP($B866,STOCK!$A:$H,3,0)," ")</f>
        <v>0</v>
      </c>
      <c r="AK866" s="65">
        <f>IFERROR(VLOOKUP($B866,STOCK!$A:$H,4,0)," ")</f>
        <v>0</v>
      </c>
      <c r="AL866" s="65">
        <f>IFERROR(VLOOKUP($B866,STOCK!$A:$H,5,0)," ")</f>
        <v>0</v>
      </c>
      <c r="AM866" s="65">
        <f>IFERROR(VLOOKUP($B866,STOCK!$A:$H,6,0)," ")</f>
        <v>0</v>
      </c>
      <c r="AN866" s="65">
        <f>IFERROR(VLOOKUP($B866,STOCK!$A:$H,7,0)," ")</f>
        <v>0</v>
      </c>
      <c r="AO866" s="65">
        <f>IFERROR(VLOOKUP($B866,STOCK!$A:$H,8,0)," ")</f>
        <v>0</v>
      </c>
      <c r="AP866" s="62" t="str">
        <f t="shared" si="169"/>
        <v>Q</v>
      </c>
      <c r="AQ866" s="50" t="str">
        <f t="shared" si="170"/>
        <v>Q</v>
      </c>
      <c r="AR866" s="50" t="str">
        <f t="shared" si="171"/>
        <v>Q</v>
      </c>
      <c r="AS866" s="50" t="str">
        <f t="shared" si="172"/>
        <v>Q</v>
      </c>
      <c r="AT866" s="50" t="str">
        <f t="shared" si="173"/>
        <v>Q</v>
      </c>
      <c r="AU866" s="63" t="str">
        <f t="shared" si="180"/>
        <v>Q</v>
      </c>
      <c r="AV866" s="67">
        <v>168504.00000500001</v>
      </c>
      <c r="AW866" s="133">
        <v>113863.24224000001</v>
      </c>
      <c r="AX866" s="49">
        <v>189600</v>
      </c>
      <c r="AY866" s="51">
        <f t="shared" si="174"/>
        <v>0.12519584101489589</v>
      </c>
      <c r="AZ866" s="51">
        <f t="shared" si="175"/>
        <v>0.11126582275843877</v>
      </c>
      <c r="BA866" s="49">
        <v>0</v>
      </c>
      <c r="BB866" s="52">
        <v>0</v>
      </c>
      <c r="BC866" s="51">
        <f t="shared" si="176"/>
        <v>-1</v>
      </c>
      <c r="BD866" s="51">
        <f t="shared" si="177"/>
        <v>0</v>
      </c>
      <c r="BE866" s="49">
        <v>0</v>
      </c>
      <c r="BF866" s="52">
        <v>0</v>
      </c>
      <c r="BG866" s="51">
        <f t="shared" si="178"/>
        <v>-1</v>
      </c>
      <c r="BH866" s="51">
        <f t="shared" si="179"/>
        <v>0</v>
      </c>
      <c r="BI866" s="282">
        <f t="shared" si="181"/>
        <v>0</v>
      </c>
    </row>
    <row r="867" spans="1:61" hidden="1">
      <c r="A867" s="54" t="s">
        <v>151</v>
      </c>
      <c r="B867" s="55" t="s">
        <v>2835</v>
      </c>
      <c r="C867" s="55" t="s">
        <v>2836</v>
      </c>
      <c r="D867" s="44" t="s">
        <v>2837</v>
      </c>
      <c r="E867" s="56">
        <v>6</v>
      </c>
      <c r="F867" s="46" t="s">
        <v>5814</v>
      </c>
      <c r="G867" s="47" t="s">
        <v>5814</v>
      </c>
      <c r="H867" s="47" t="s">
        <v>6064</v>
      </c>
      <c r="I867" s="48" t="s">
        <v>6111</v>
      </c>
      <c r="J867" s="48" t="s">
        <v>6136</v>
      </c>
      <c r="K867" s="48" t="s">
        <v>6126</v>
      </c>
      <c r="L867" s="45">
        <v>117</v>
      </c>
      <c r="M867" s="47" t="s">
        <v>5898</v>
      </c>
      <c r="N867" s="60">
        <v>0</v>
      </c>
      <c r="O867" s="58">
        <v>0</v>
      </c>
      <c r="P867" s="58">
        <v>0</v>
      </c>
      <c r="Q867" s="132">
        <v>0</v>
      </c>
      <c r="R867" s="60">
        <v>0</v>
      </c>
      <c r="S867" s="58">
        <v>0</v>
      </c>
      <c r="T867" s="58">
        <v>0</v>
      </c>
      <c r="U867" s="132">
        <v>0</v>
      </c>
      <c r="V867" s="58">
        <v>0</v>
      </c>
      <c r="W867" s="58">
        <v>0</v>
      </c>
      <c r="X867" s="58">
        <v>0</v>
      </c>
      <c r="Y867" s="132">
        <v>0</v>
      </c>
      <c r="Z867" s="61">
        <v>0</v>
      </c>
      <c r="AA867" s="59">
        <v>0</v>
      </c>
      <c r="AB867" s="59">
        <v>0</v>
      </c>
      <c r="AC867" s="132">
        <v>0</v>
      </c>
      <c r="AD867" s="61">
        <v>0</v>
      </c>
      <c r="AE867" s="59">
        <v>0</v>
      </c>
      <c r="AF867" s="59">
        <v>0</v>
      </c>
      <c r="AG867" s="132">
        <v>0</v>
      </c>
      <c r="AH867" s="61">
        <v>0</v>
      </c>
      <c r="AI867" s="132">
        <v>0</v>
      </c>
      <c r="AJ867" s="64">
        <f>IFERROR(VLOOKUP($B867,STOCK!$A:$H,3,0)," ")</f>
        <v>0</v>
      </c>
      <c r="AK867" s="65">
        <f>IFERROR(VLOOKUP($B867,STOCK!$A:$H,4,0)," ")</f>
        <v>0</v>
      </c>
      <c r="AL867" s="65">
        <f>IFERROR(VLOOKUP($B867,STOCK!$A:$H,5,0)," ")</f>
        <v>0</v>
      </c>
      <c r="AM867" s="65">
        <f>IFERROR(VLOOKUP($B867,STOCK!$A:$H,6,0)," ")</f>
        <v>0</v>
      </c>
      <c r="AN867" s="65">
        <f>IFERROR(VLOOKUP($B867,STOCK!$A:$H,7,0)," ")</f>
        <v>0</v>
      </c>
      <c r="AO867" s="65">
        <f>IFERROR(VLOOKUP($B867,STOCK!$A:$H,8,0)," ")</f>
        <v>0</v>
      </c>
      <c r="AP867" s="62" t="str">
        <f t="shared" si="169"/>
        <v>Q</v>
      </c>
      <c r="AQ867" s="50" t="str">
        <f t="shared" si="170"/>
        <v>Q</v>
      </c>
      <c r="AR867" s="50" t="str">
        <f t="shared" si="171"/>
        <v>Q</v>
      </c>
      <c r="AS867" s="50" t="str">
        <f t="shared" si="172"/>
        <v>Q</v>
      </c>
      <c r="AT867" s="50" t="str">
        <f t="shared" si="173"/>
        <v>Q</v>
      </c>
      <c r="AU867" s="63" t="str">
        <f t="shared" si="180"/>
        <v>Q</v>
      </c>
      <c r="AV867" s="67">
        <v>42126.000004000001</v>
      </c>
      <c r="AW867" s="133">
        <v>28465.810560000002</v>
      </c>
      <c r="AX867" s="49">
        <v>47400</v>
      </c>
      <c r="AY867" s="51">
        <f t="shared" si="174"/>
        <v>0.12519584094144265</v>
      </c>
      <c r="AZ867" s="51">
        <f t="shared" si="175"/>
        <v>0.11126582270042192</v>
      </c>
      <c r="BA867" s="49">
        <v>0</v>
      </c>
      <c r="BB867" s="52">
        <v>0</v>
      </c>
      <c r="BC867" s="51">
        <f t="shared" si="176"/>
        <v>-1</v>
      </c>
      <c r="BD867" s="51">
        <f t="shared" si="177"/>
        <v>0</v>
      </c>
      <c r="BE867" s="49">
        <v>0</v>
      </c>
      <c r="BF867" s="52">
        <v>0</v>
      </c>
      <c r="BG867" s="51">
        <f t="shared" si="178"/>
        <v>-1</v>
      </c>
      <c r="BH867" s="51">
        <f t="shared" si="179"/>
        <v>0</v>
      </c>
      <c r="BI867" s="282">
        <f t="shared" si="181"/>
        <v>0</v>
      </c>
    </row>
    <row r="868" spans="1:61" hidden="1">
      <c r="A868" s="54" t="s">
        <v>150</v>
      </c>
      <c r="B868" s="55" t="s">
        <v>2838</v>
      </c>
      <c r="C868" s="55" t="s">
        <v>2839</v>
      </c>
      <c r="D868" s="44" t="s">
        <v>2840</v>
      </c>
      <c r="E868" s="56">
        <v>1</v>
      </c>
      <c r="F868" s="46" t="s">
        <v>5814</v>
      </c>
      <c r="G868" s="47" t="s">
        <v>5814</v>
      </c>
      <c r="H868" s="47" t="s">
        <v>6064</v>
      </c>
      <c r="I868" s="48" t="s">
        <v>6111</v>
      </c>
      <c r="J868" s="48" t="s">
        <v>6136</v>
      </c>
      <c r="K868" s="48" t="s">
        <v>6126</v>
      </c>
      <c r="L868" s="45">
        <v>117</v>
      </c>
      <c r="M868" s="47" t="s">
        <v>5898</v>
      </c>
      <c r="N868" s="60">
        <v>0</v>
      </c>
      <c r="O868" s="58">
        <v>0</v>
      </c>
      <c r="P868" s="58">
        <v>12</v>
      </c>
      <c r="Q868" s="132">
        <v>28</v>
      </c>
      <c r="R868" s="60">
        <v>0</v>
      </c>
      <c r="S868" s="58">
        <v>0</v>
      </c>
      <c r="T868" s="58">
        <v>12</v>
      </c>
      <c r="U868" s="132">
        <v>24</v>
      </c>
      <c r="V868" s="58">
        <v>3</v>
      </c>
      <c r="W868" s="58">
        <v>0</v>
      </c>
      <c r="X868" s="58">
        <v>31</v>
      </c>
      <c r="Y868" s="132">
        <v>38</v>
      </c>
      <c r="Z868" s="61">
        <v>0</v>
      </c>
      <c r="AA868" s="59">
        <v>0</v>
      </c>
      <c r="AB868" s="59">
        <v>23</v>
      </c>
      <c r="AC868" s="132">
        <v>36</v>
      </c>
      <c r="AD868" s="61">
        <v>0</v>
      </c>
      <c r="AE868" s="59">
        <v>18</v>
      </c>
      <c r="AF868" s="59">
        <v>10</v>
      </c>
      <c r="AG868" s="132">
        <v>14</v>
      </c>
      <c r="AH868" s="61">
        <v>0</v>
      </c>
      <c r="AI868" s="132">
        <v>6</v>
      </c>
      <c r="AJ868" s="64">
        <f>IFERROR(VLOOKUP($B868,STOCK!$A:$H,3,0)," ")</f>
        <v>26</v>
      </c>
      <c r="AK868" s="65">
        <f>IFERROR(VLOOKUP($B868,STOCK!$A:$H,4,0)," ")</f>
        <v>42</v>
      </c>
      <c r="AL868" s="65">
        <f>IFERROR(VLOOKUP($B868,STOCK!$A:$H,5,0)," ")</f>
        <v>-9</v>
      </c>
      <c r="AM868" s="65">
        <f>IFERROR(VLOOKUP($B868,STOCK!$A:$H,6,0)," ")</f>
        <v>0</v>
      </c>
      <c r="AN868" s="65">
        <f>IFERROR(VLOOKUP($B868,STOCK!$A:$H,7,0)," ")</f>
        <v>24</v>
      </c>
      <c r="AO868" s="65">
        <f>IFERROR(VLOOKUP($B868,STOCK!$A:$H,8,0)," ")</f>
        <v>42</v>
      </c>
      <c r="AP868" s="62">
        <f t="shared" si="169"/>
        <v>27.857142857142858</v>
      </c>
      <c r="AQ868" s="50">
        <f t="shared" si="170"/>
        <v>52.5</v>
      </c>
      <c r="AR868" s="50" t="str">
        <f t="shared" si="171"/>
        <v>Q</v>
      </c>
      <c r="AS868" s="50" t="str">
        <f t="shared" si="172"/>
        <v>Q</v>
      </c>
      <c r="AT868" s="50">
        <f t="shared" si="173"/>
        <v>51.428571428571423</v>
      </c>
      <c r="AU868" s="63">
        <f t="shared" si="180"/>
        <v>210</v>
      </c>
      <c r="AV868" s="67">
        <v>7021</v>
      </c>
      <c r="AW868" s="133">
        <v>4744.3017600000003</v>
      </c>
      <c r="AX868" s="49">
        <v>8250</v>
      </c>
      <c r="AY868" s="51">
        <f t="shared" si="174"/>
        <v>0.1750462897023215</v>
      </c>
      <c r="AZ868" s="51">
        <f t="shared" si="175"/>
        <v>0.14896969696969697</v>
      </c>
      <c r="BA868" s="49">
        <v>7900</v>
      </c>
      <c r="BB868" s="52">
        <v>6</v>
      </c>
      <c r="BC868" s="51">
        <f t="shared" si="176"/>
        <v>0.12519584104828363</v>
      </c>
      <c r="BD868" s="51">
        <f t="shared" si="177"/>
        <v>0.11126582278481012</v>
      </c>
      <c r="BE868" s="49">
        <v>0</v>
      </c>
      <c r="BF868" s="52">
        <v>0</v>
      </c>
      <c r="BG868" s="51">
        <f t="shared" si="178"/>
        <v>-1</v>
      </c>
      <c r="BH868" s="51">
        <f t="shared" si="179"/>
        <v>0</v>
      </c>
      <c r="BI868" s="282">
        <f t="shared" si="181"/>
        <v>146</v>
      </c>
    </row>
    <row r="869" spans="1:61" hidden="1">
      <c r="A869" s="54" t="s">
        <v>151</v>
      </c>
      <c r="B869" s="55" t="s">
        <v>2841</v>
      </c>
      <c r="C869" s="55" t="s">
        <v>2842</v>
      </c>
      <c r="D869" s="44" t="s">
        <v>2843</v>
      </c>
      <c r="E869" s="56">
        <v>6</v>
      </c>
      <c r="F869" s="46" t="s">
        <v>5814</v>
      </c>
      <c r="G869" s="47" t="s">
        <v>5814</v>
      </c>
      <c r="H869" s="47" t="s">
        <v>6064</v>
      </c>
      <c r="I869" s="48" t="s">
        <v>6111</v>
      </c>
      <c r="J869" s="48" t="s">
        <v>6136</v>
      </c>
      <c r="K869" s="48" t="s">
        <v>6116</v>
      </c>
      <c r="L869" s="45">
        <v>449</v>
      </c>
      <c r="M869" s="47" t="s">
        <v>5947</v>
      </c>
      <c r="N869" s="60">
        <v>0</v>
      </c>
      <c r="O869" s="58">
        <v>0</v>
      </c>
      <c r="P869" s="58">
        <v>0</v>
      </c>
      <c r="Q869" s="132">
        <v>0</v>
      </c>
      <c r="R869" s="60">
        <v>0</v>
      </c>
      <c r="S869" s="58">
        <v>0</v>
      </c>
      <c r="T869" s="58">
        <v>0</v>
      </c>
      <c r="U869" s="132">
        <v>0</v>
      </c>
      <c r="V869" s="58">
        <v>0</v>
      </c>
      <c r="W869" s="58">
        <v>0</v>
      </c>
      <c r="X869" s="58">
        <v>0</v>
      </c>
      <c r="Y869" s="132">
        <v>0</v>
      </c>
      <c r="Z869" s="61">
        <v>0</v>
      </c>
      <c r="AA869" s="59">
        <v>0</v>
      </c>
      <c r="AB869" s="59">
        <v>0</v>
      </c>
      <c r="AC869" s="132">
        <v>0</v>
      </c>
      <c r="AD869" s="61">
        <v>0</v>
      </c>
      <c r="AE869" s="59">
        <v>0</v>
      </c>
      <c r="AF869" s="59">
        <v>0</v>
      </c>
      <c r="AG869" s="132">
        <v>0</v>
      </c>
      <c r="AH869" s="61">
        <v>0</v>
      </c>
      <c r="AI869" s="132">
        <v>0</v>
      </c>
      <c r="AJ869" s="64">
        <f>IFERROR(VLOOKUP($B869,STOCK!$A:$H,3,0)," ")</f>
        <v>0</v>
      </c>
      <c r="AK869" s="65">
        <f>IFERROR(VLOOKUP($B869,STOCK!$A:$H,4,0)," ")</f>
        <v>0</v>
      </c>
      <c r="AL869" s="65">
        <f>IFERROR(VLOOKUP($B869,STOCK!$A:$H,5,0)," ")</f>
        <v>0</v>
      </c>
      <c r="AM869" s="65">
        <f>IFERROR(VLOOKUP($B869,STOCK!$A:$H,6,0)," ")</f>
        <v>0</v>
      </c>
      <c r="AN869" s="65">
        <f>IFERROR(VLOOKUP($B869,STOCK!$A:$H,7,0)," ")</f>
        <v>0</v>
      </c>
      <c r="AO869" s="65">
        <f>IFERROR(VLOOKUP($B869,STOCK!$A:$H,8,0)," ")</f>
        <v>0</v>
      </c>
      <c r="AP869" s="62" t="str">
        <f t="shared" si="169"/>
        <v>Q</v>
      </c>
      <c r="AQ869" s="50" t="str">
        <f t="shared" si="170"/>
        <v>Q</v>
      </c>
      <c r="AR869" s="50" t="str">
        <f t="shared" si="171"/>
        <v>Q</v>
      </c>
      <c r="AS869" s="50" t="str">
        <f t="shared" si="172"/>
        <v>Q</v>
      </c>
      <c r="AT869" s="50" t="str">
        <f t="shared" si="173"/>
        <v>Q</v>
      </c>
      <c r="AU869" s="63" t="str">
        <f t="shared" si="180"/>
        <v>Q</v>
      </c>
      <c r="AV869" s="67">
        <v>28728.000004000001</v>
      </c>
      <c r="AW869" s="133">
        <v>41401.450859999997</v>
      </c>
      <c r="AX869" s="49">
        <v>33000</v>
      </c>
      <c r="AY869" s="51">
        <f t="shared" si="174"/>
        <v>0.14870509591357495</v>
      </c>
      <c r="AZ869" s="51">
        <f t="shared" si="175"/>
        <v>0.12945454533333328</v>
      </c>
      <c r="BA869" s="49">
        <v>0</v>
      </c>
      <c r="BB869" s="52">
        <v>0</v>
      </c>
      <c r="BC869" s="51">
        <f t="shared" si="176"/>
        <v>-1</v>
      </c>
      <c r="BD869" s="51">
        <f t="shared" si="177"/>
        <v>0</v>
      </c>
      <c r="BE869" s="49">
        <v>0</v>
      </c>
      <c r="BF869" s="52">
        <v>0</v>
      </c>
      <c r="BG869" s="51">
        <f t="shared" si="178"/>
        <v>-1</v>
      </c>
      <c r="BH869" s="51">
        <f t="shared" si="179"/>
        <v>0</v>
      </c>
      <c r="BI869" s="282">
        <f t="shared" si="181"/>
        <v>0</v>
      </c>
    </row>
    <row r="870" spans="1:61" hidden="1">
      <c r="A870" s="54" t="s">
        <v>150</v>
      </c>
      <c r="B870" s="55" t="s">
        <v>2844</v>
      </c>
      <c r="C870" s="55" t="s">
        <v>2845</v>
      </c>
      <c r="D870" s="44" t="s">
        <v>2846</v>
      </c>
      <c r="E870" s="56">
        <v>1</v>
      </c>
      <c r="F870" s="46" t="s">
        <v>5814</v>
      </c>
      <c r="G870" s="47" t="s">
        <v>5814</v>
      </c>
      <c r="H870" s="47" t="s">
        <v>6064</v>
      </c>
      <c r="I870" s="48" t="s">
        <v>6111</v>
      </c>
      <c r="J870" s="48" t="s">
        <v>6136</v>
      </c>
      <c r="K870" s="48" t="s">
        <v>6116</v>
      </c>
      <c r="L870" s="45">
        <v>449</v>
      </c>
      <c r="M870" s="47" t="s">
        <v>5947</v>
      </c>
      <c r="N870" s="60">
        <v>0</v>
      </c>
      <c r="O870" s="58">
        <v>0</v>
      </c>
      <c r="P870" s="58">
        <v>0</v>
      </c>
      <c r="Q870" s="132">
        <v>0</v>
      </c>
      <c r="R870" s="60">
        <v>0</v>
      </c>
      <c r="S870" s="58">
        <v>0</v>
      </c>
      <c r="T870" s="58">
        <v>0</v>
      </c>
      <c r="U870" s="132">
        <v>0</v>
      </c>
      <c r="V870" s="58">
        <v>0</v>
      </c>
      <c r="W870" s="58">
        <v>0</v>
      </c>
      <c r="X870" s="58">
        <v>0</v>
      </c>
      <c r="Y870" s="132">
        <v>0</v>
      </c>
      <c r="Z870" s="61">
        <v>0</v>
      </c>
      <c r="AA870" s="59">
        <v>0</v>
      </c>
      <c r="AB870" s="59">
        <v>0</v>
      </c>
      <c r="AC870" s="132">
        <v>0</v>
      </c>
      <c r="AD870" s="61">
        <v>0</v>
      </c>
      <c r="AE870" s="59">
        <v>0</v>
      </c>
      <c r="AF870" s="59">
        <v>0</v>
      </c>
      <c r="AG870" s="132">
        <v>0</v>
      </c>
      <c r="AH870" s="61">
        <v>0</v>
      </c>
      <c r="AI870" s="132">
        <v>0</v>
      </c>
      <c r="AJ870" s="64">
        <f>IFERROR(VLOOKUP($B870,STOCK!$A:$H,3,0)," ")</f>
        <v>0</v>
      </c>
      <c r="AK870" s="65">
        <f>IFERROR(VLOOKUP($B870,STOCK!$A:$H,4,0)," ")</f>
        <v>0</v>
      </c>
      <c r="AL870" s="65">
        <f>IFERROR(VLOOKUP($B870,STOCK!$A:$H,5,0)," ")</f>
        <v>0</v>
      </c>
      <c r="AM870" s="65">
        <f>IFERROR(VLOOKUP($B870,STOCK!$A:$H,6,0)," ")</f>
        <v>0</v>
      </c>
      <c r="AN870" s="65">
        <f>IFERROR(VLOOKUP($B870,STOCK!$A:$H,7,0)," ")</f>
        <v>0</v>
      </c>
      <c r="AO870" s="65">
        <f>IFERROR(VLOOKUP($B870,STOCK!$A:$H,8,0)," ")</f>
        <v>0</v>
      </c>
      <c r="AP870" s="62" t="str">
        <f t="shared" si="169"/>
        <v>Q</v>
      </c>
      <c r="AQ870" s="50" t="str">
        <f t="shared" si="170"/>
        <v>Q</v>
      </c>
      <c r="AR870" s="50" t="str">
        <f t="shared" si="171"/>
        <v>Q</v>
      </c>
      <c r="AS870" s="50" t="str">
        <f t="shared" si="172"/>
        <v>Q</v>
      </c>
      <c r="AT870" s="50" t="str">
        <f t="shared" si="173"/>
        <v>Q</v>
      </c>
      <c r="AU870" s="63" t="str">
        <f t="shared" si="180"/>
        <v>Q</v>
      </c>
      <c r="AV870" s="67">
        <v>4787.9999969999999</v>
      </c>
      <c r="AW870" s="133">
        <v>6900.2418100000004</v>
      </c>
      <c r="AX870" s="49">
        <v>5750</v>
      </c>
      <c r="AY870" s="51">
        <f t="shared" si="174"/>
        <v>0.20091896482931437</v>
      </c>
      <c r="AZ870" s="51">
        <f t="shared" si="175"/>
        <v>0.16730434834782609</v>
      </c>
      <c r="BA870" s="49">
        <v>5500</v>
      </c>
      <c r="BB870" s="52">
        <v>3</v>
      </c>
      <c r="BC870" s="51">
        <f t="shared" si="176"/>
        <v>0.14870509679325727</v>
      </c>
      <c r="BD870" s="51">
        <f t="shared" si="177"/>
        <v>0.12945454600000003</v>
      </c>
      <c r="BE870" s="49">
        <v>0</v>
      </c>
      <c r="BF870" s="52">
        <v>0</v>
      </c>
      <c r="BG870" s="51">
        <f t="shared" si="178"/>
        <v>-1</v>
      </c>
      <c r="BH870" s="51">
        <f t="shared" si="179"/>
        <v>0</v>
      </c>
      <c r="BI870" s="282">
        <f t="shared" si="181"/>
        <v>0</v>
      </c>
    </row>
    <row r="871" spans="1:61" hidden="1">
      <c r="A871" s="54" t="s">
        <v>151</v>
      </c>
      <c r="B871" s="55" t="s">
        <v>2847</v>
      </c>
      <c r="C871" s="55" t="s">
        <v>2848</v>
      </c>
      <c r="D871" s="44" t="s">
        <v>2849</v>
      </c>
      <c r="E871" s="56">
        <v>12</v>
      </c>
      <c r="F871" s="46" t="s">
        <v>5814</v>
      </c>
      <c r="G871" s="47" t="s">
        <v>5814</v>
      </c>
      <c r="H871" s="47" t="s">
        <v>6064</v>
      </c>
      <c r="I871" s="48" t="s">
        <v>6111</v>
      </c>
      <c r="J871" s="48" t="s">
        <v>6136</v>
      </c>
      <c r="K871" s="48" t="s">
        <v>6116</v>
      </c>
      <c r="L871" s="45">
        <v>449</v>
      </c>
      <c r="M871" s="47" t="s">
        <v>5947</v>
      </c>
      <c r="N871" s="60">
        <v>0</v>
      </c>
      <c r="O871" s="58">
        <v>0</v>
      </c>
      <c r="P871" s="58">
        <v>0</v>
      </c>
      <c r="Q871" s="132">
        <v>0</v>
      </c>
      <c r="R871" s="60">
        <v>0</v>
      </c>
      <c r="S871" s="58">
        <v>0</v>
      </c>
      <c r="T871" s="58">
        <v>0</v>
      </c>
      <c r="U871" s="132">
        <v>0</v>
      </c>
      <c r="V871" s="58">
        <v>0</v>
      </c>
      <c r="W871" s="58">
        <v>0</v>
      </c>
      <c r="X871" s="58">
        <v>0</v>
      </c>
      <c r="Y871" s="132">
        <v>0</v>
      </c>
      <c r="Z871" s="61">
        <v>0</v>
      </c>
      <c r="AA871" s="59">
        <v>0</v>
      </c>
      <c r="AB871" s="59">
        <v>0</v>
      </c>
      <c r="AC871" s="132">
        <v>0</v>
      </c>
      <c r="AD871" s="61">
        <v>0</v>
      </c>
      <c r="AE871" s="59">
        <v>0</v>
      </c>
      <c r="AF871" s="59">
        <v>0</v>
      </c>
      <c r="AG871" s="132">
        <v>0</v>
      </c>
      <c r="AH871" s="61">
        <v>0</v>
      </c>
      <c r="AI871" s="132">
        <v>0</v>
      </c>
      <c r="AJ871" s="64">
        <f>IFERROR(VLOOKUP($B871,STOCK!$A:$H,3,0)," ")</f>
        <v>0</v>
      </c>
      <c r="AK871" s="65">
        <f>IFERROR(VLOOKUP($B871,STOCK!$A:$H,4,0)," ")</f>
        <v>0</v>
      </c>
      <c r="AL871" s="65">
        <f>IFERROR(VLOOKUP($B871,STOCK!$A:$H,5,0)," ")</f>
        <v>0</v>
      </c>
      <c r="AM871" s="65">
        <f>IFERROR(VLOOKUP($B871,STOCK!$A:$H,6,0)," ")</f>
        <v>0</v>
      </c>
      <c r="AN871" s="65">
        <f>IFERROR(VLOOKUP($B871,STOCK!$A:$H,7,0)," ")</f>
        <v>0</v>
      </c>
      <c r="AO871" s="65">
        <f>IFERROR(VLOOKUP($B871,STOCK!$A:$H,8,0)," ")</f>
        <v>0</v>
      </c>
      <c r="AP871" s="62" t="str">
        <f t="shared" si="169"/>
        <v>Q</v>
      </c>
      <c r="AQ871" s="50" t="str">
        <f t="shared" si="170"/>
        <v>Q</v>
      </c>
      <c r="AR871" s="50" t="str">
        <f t="shared" si="171"/>
        <v>Q</v>
      </c>
      <c r="AS871" s="50" t="str">
        <f t="shared" si="172"/>
        <v>Q</v>
      </c>
      <c r="AT871" s="50" t="str">
        <f t="shared" si="173"/>
        <v>Q</v>
      </c>
      <c r="AU871" s="63" t="str">
        <f t="shared" si="180"/>
        <v>Q</v>
      </c>
      <c r="AV871" s="67">
        <v>53351.999997999999</v>
      </c>
      <c r="AW871" s="133">
        <v>41940.653039999997</v>
      </c>
      <c r="AX871" s="49">
        <v>63000</v>
      </c>
      <c r="AY871" s="51">
        <f t="shared" si="174"/>
        <v>0.18083670719676248</v>
      </c>
      <c r="AZ871" s="51">
        <f t="shared" si="175"/>
        <v>0.15314285717460319</v>
      </c>
      <c r="BA871" s="49">
        <v>0</v>
      </c>
      <c r="BB871" s="52">
        <v>0</v>
      </c>
      <c r="BC871" s="51">
        <f t="shared" si="176"/>
        <v>-1</v>
      </c>
      <c r="BD871" s="51">
        <f t="shared" si="177"/>
        <v>0</v>
      </c>
      <c r="BE871" s="49">
        <v>0</v>
      </c>
      <c r="BF871" s="52">
        <v>0</v>
      </c>
      <c r="BG871" s="51">
        <f t="shared" si="178"/>
        <v>-1</v>
      </c>
      <c r="BH871" s="51">
        <f t="shared" si="179"/>
        <v>0</v>
      </c>
      <c r="BI871" s="282">
        <f t="shared" si="181"/>
        <v>0</v>
      </c>
    </row>
    <row r="872" spans="1:61" hidden="1">
      <c r="A872" s="54" t="s">
        <v>150</v>
      </c>
      <c r="B872" s="55" t="s">
        <v>2850</v>
      </c>
      <c r="C872" s="55" t="s">
        <v>2851</v>
      </c>
      <c r="D872" s="44" t="s">
        <v>2852</v>
      </c>
      <c r="E872" s="56">
        <v>1</v>
      </c>
      <c r="F872" s="46" t="s">
        <v>5814</v>
      </c>
      <c r="G872" s="47" t="s">
        <v>5814</v>
      </c>
      <c r="H872" s="47" t="s">
        <v>6064</v>
      </c>
      <c r="I872" s="48" t="s">
        <v>6111</v>
      </c>
      <c r="J872" s="48" t="s">
        <v>6136</v>
      </c>
      <c r="K872" s="48" t="s">
        <v>6116</v>
      </c>
      <c r="L872" s="45">
        <v>449</v>
      </c>
      <c r="M872" s="47" t="s">
        <v>5947</v>
      </c>
      <c r="N872" s="60">
        <v>0</v>
      </c>
      <c r="O872" s="58">
        <v>0</v>
      </c>
      <c r="P872" s="58">
        <v>0</v>
      </c>
      <c r="Q872" s="132">
        <v>0</v>
      </c>
      <c r="R872" s="60">
        <v>0</v>
      </c>
      <c r="S872" s="58">
        <v>0</v>
      </c>
      <c r="T872" s="58">
        <v>0</v>
      </c>
      <c r="U872" s="132">
        <v>0</v>
      </c>
      <c r="V872" s="58">
        <v>0</v>
      </c>
      <c r="W872" s="58">
        <v>0</v>
      </c>
      <c r="X872" s="58">
        <v>0</v>
      </c>
      <c r="Y872" s="132">
        <v>0</v>
      </c>
      <c r="Z872" s="61">
        <v>0</v>
      </c>
      <c r="AA872" s="59">
        <v>0</v>
      </c>
      <c r="AB872" s="59">
        <v>0</v>
      </c>
      <c r="AC872" s="132">
        <v>0</v>
      </c>
      <c r="AD872" s="61">
        <v>0</v>
      </c>
      <c r="AE872" s="59">
        <v>0</v>
      </c>
      <c r="AF872" s="59">
        <v>0</v>
      </c>
      <c r="AG872" s="132">
        <v>0</v>
      </c>
      <c r="AH872" s="61">
        <v>0</v>
      </c>
      <c r="AI872" s="132">
        <v>0</v>
      </c>
      <c r="AJ872" s="64">
        <f>IFERROR(VLOOKUP($B872,STOCK!$A:$H,3,0)," ")</f>
        <v>0</v>
      </c>
      <c r="AK872" s="65">
        <f>IFERROR(VLOOKUP($B872,STOCK!$A:$H,4,0)," ")</f>
        <v>0</v>
      </c>
      <c r="AL872" s="65">
        <f>IFERROR(VLOOKUP($B872,STOCK!$A:$H,5,0)," ")</f>
        <v>0</v>
      </c>
      <c r="AM872" s="65">
        <f>IFERROR(VLOOKUP($B872,STOCK!$A:$H,6,0)," ")</f>
        <v>0</v>
      </c>
      <c r="AN872" s="65">
        <f>IFERROR(VLOOKUP($B872,STOCK!$A:$H,7,0)," ")</f>
        <v>0</v>
      </c>
      <c r="AO872" s="65">
        <f>IFERROR(VLOOKUP($B872,STOCK!$A:$H,8,0)," ")</f>
        <v>0</v>
      </c>
      <c r="AP872" s="62" t="str">
        <f t="shared" si="169"/>
        <v>Q</v>
      </c>
      <c r="AQ872" s="50" t="str">
        <f t="shared" si="170"/>
        <v>Q</v>
      </c>
      <c r="AR872" s="50" t="str">
        <f t="shared" si="171"/>
        <v>Q</v>
      </c>
      <c r="AS872" s="50" t="str">
        <f t="shared" si="172"/>
        <v>Q</v>
      </c>
      <c r="AT872" s="50" t="str">
        <f t="shared" si="173"/>
        <v>Q</v>
      </c>
      <c r="AU872" s="63" t="str">
        <f t="shared" si="180"/>
        <v>Q</v>
      </c>
      <c r="AV872" s="67">
        <v>4445.9999980000002</v>
      </c>
      <c r="AW872" s="133">
        <v>3495.0544199999999</v>
      </c>
      <c r="AX872" s="49">
        <v>5500</v>
      </c>
      <c r="AY872" s="51">
        <f t="shared" si="174"/>
        <v>0.23706702709719618</v>
      </c>
      <c r="AZ872" s="51">
        <f t="shared" si="175"/>
        <v>0.19163636399999995</v>
      </c>
      <c r="BA872" s="49">
        <v>5250</v>
      </c>
      <c r="BB872" s="52">
        <v>3</v>
      </c>
      <c r="BC872" s="51">
        <f t="shared" si="176"/>
        <v>0.1808367076836872</v>
      </c>
      <c r="BD872" s="51">
        <f t="shared" si="177"/>
        <v>0.15314285752380949</v>
      </c>
      <c r="BE872" s="49">
        <v>0</v>
      </c>
      <c r="BF872" s="52">
        <v>0</v>
      </c>
      <c r="BG872" s="51">
        <f t="shared" si="178"/>
        <v>-1</v>
      </c>
      <c r="BH872" s="51">
        <f t="shared" si="179"/>
        <v>0</v>
      </c>
      <c r="BI872" s="282">
        <f t="shared" si="181"/>
        <v>0</v>
      </c>
    </row>
    <row r="873" spans="1:61" hidden="1">
      <c r="A873" s="54" t="s">
        <v>151</v>
      </c>
      <c r="B873" s="55" t="s">
        <v>2853</v>
      </c>
      <c r="C873" s="55" t="s">
        <v>2854</v>
      </c>
      <c r="D873" s="44" t="s">
        <v>2855</v>
      </c>
      <c r="E873" s="56">
        <v>12</v>
      </c>
      <c r="F873" s="46" t="s">
        <v>5814</v>
      </c>
      <c r="G873" s="47" t="s">
        <v>5814</v>
      </c>
      <c r="H873" s="47" t="s">
        <v>6064</v>
      </c>
      <c r="I873" s="48" t="s">
        <v>6111</v>
      </c>
      <c r="J873" s="48" t="s">
        <v>6136</v>
      </c>
      <c r="K873" s="48" t="s">
        <v>6137</v>
      </c>
      <c r="L873" s="45">
        <v>550</v>
      </c>
      <c r="M873" s="47" t="s">
        <v>6118</v>
      </c>
      <c r="N873" s="60">
        <v>0</v>
      </c>
      <c r="O873" s="58">
        <v>0</v>
      </c>
      <c r="P873" s="58">
        <v>0</v>
      </c>
      <c r="Q873" s="132">
        <v>0</v>
      </c>
      <c r="R873" s="60">
        <v>0</v>
      </c>
      <c r="S873" s="58">
        <v>0</v>
      </c>
      <c r="T873" s="58">
        <v>0</v>
      </c>
      <c r="U873" s="132">
        <v>0</v>
      </c>
      <c r="V873" s="58">
        <v>0</v>
      </c>
      <c r="W873" s="58">
        <v>0</v>
      </c>
      <c r="X873" s="58">
        <v>0</v>
      </c>
      <c r="Y873" s="132">
        <v>0</v>
      </c>
      <c r="Z873" s="61">
        <v>0</v>
      </c>
      <c r="AA873" s="59">
        <v>0</v>
      </c>
      <c r="AB873" s="59">
        <v>0</v>
      </c>
      <c r="AC873" s="132">
        <v>0</v>
      </c>
      <c r="AD873" s="61">
        <v>0</v>
      </c>
      <c r="AE873" s="59">
        <v>0</v>
      </c>
      <c r="AF873" s="59">
        <v>0</v>
      </c>
      <c r="AG873" s="132">
        <v>0</v>
      </c>
      <c r="AH873" s="61">
        <v>0</v>
      </c>
      <c r="AI873" s="132">
        <v>0</v>
      </c>
      <c r="AJ873" s="64">
        <f>IFERROR(VLOOKUP($B873,STOCK!$A:$H,3,0)," ")</f>
        <v>0</v>
      </c>
      <c r="AK873" s="65">
        <f>IFERROR(VLOOKUP($B873,STOCK!$A:$H,4,0)," ")</f>
        <v>0</v>
      </c>
      <c r="AL873" s="65">
        <f>IFERROR(VLOOKUP($B873,STOCK!$A:$H,5,0)," ")</f>
        <v>0</v>
      </c>
      <c r="AM873" s="65">
        <f>IFERROR(VLOOKUP($B873,STOCK!$A:$H,6,0)," ")</f>
        <v>0</v>
      </c>
      <c r="AN873" s="65">
        <f>IFERROR(VLOOKUP($B873,STOCK!$A:$H,7,0)," ")</f>
        <v>0</v>
      </c>
      <c r="AO873" s="65">
        <f>IFERROR(VLOOKUP($B873,STOCK!$A:$H,8,0)," ")</f>
        <v>0</v>
      </c>
      <c r="AP873" s="62" t="str">
        <f t="shared" si="169"/>
        <v>Q</v>
      </c>
      <c r="AQ873" s="50" t="str">
        <f t="shared" si="170"/>
        <v>Q</v>
      </c>
      <c r="AR873" s="50" t="str">
        <f t="shared" si="171"/>
        <v>Q</v>
      </c>
      <c r="AS873" s="50" t="str">
        <f t="shared" si="172"/>
        <v>Q</v>
      </c>
      <c r="AT873" s="50" t="str">
        <f t="shared" si="173"/>
        <v>Q</v>
      </c>
      <c r="AU873" s="63" t="str">
        <f t="shared" si="180"/>
        <v>Q</v>
      </c>
      <c r="AV873" s="67">
        <v>161999.99999700001</v>
      </c>
      <c r="AW873" s="133">
        <v>161887.42019999999</v>
      </c>
      <c r="AX873" s="49">
        <v>186000</v>
      </c>
      <c r="AY873" s="51">
        <f t="shared" si="174"/>
        <v>0.14814814816941002</v>
      </c>
      <c r="AZ873" s="51">
        <f t="shared" si="175"/>
        <v>0.12903225808064514</v>
      </c>
      <c r="BA873" s="49">
        <v>0</v>
      </c>
      <c r="BB873" s="52">
        <v>0</v>
      </c>
      <c r="BC873" s="51">
        <f t="shared" si="176"/>
        <v>-1</v>
      </c>
      <c r="BD873" s="51">
        <f t="shared" si="177"/>
        <v>0</v>
      </c>
      <c r="BE873" s="49">
        <v>0</v>
      </c>
      <c r="BF873" s="52">
        <v>0</v>
      </c>
      <c r="BG873" s="51">
        <f t="shared" si="178"/>
        <v>-1</v>
      </c>
      <c r="BH873" s="51">
        <f t="shared" si="179"/>
        <v>0</v>
      </c>
      <c r="BI873" s="282">
        <f t="shared" si="181"/>
        <v>0</v>
      </c>
    </row>
    <row r="874" spans="1:61" hidden="1">
      <c r="A874" s="54" t="s">
        <v>150</v>
      </c>
      <c r="B874" s="55" t="s">
        <v>2856</v>
      </c>
      <c r="C874" s="55" t="s">
        <v>2857</v>
      </c>
      <c r="D874" s="44" t="s">
        <v>2858</v>
      </c>
      <c r="E874" s="56">
        <v>1</v>
      </c>
      <c r="F874" s="46" t="s">
        <v>5814</v>
      </c>
      <c r="G874" s="47" t="s">
        <v>5814</v>
      </c>
      <c r="H874" s="47" t="s">
        <v>6064</v>
      </c>
      <c r="I874" s="48" t="s">
        <v>6111</v>
      </c>
      <c r="J874" s="48" t="s">
        <v>6136</v>
      </c>
      <c r="K874" s="48" t="s">
        <v>6137</v>
      </c>
      <c r="L874" s="45">
        <v>550</v>
      </c>
      <c r="M874" s="47" t="s">
        <v>6118</v>
      </c>
      <c r="N874" s="60">
        <v>3</v>
      </c>
      <c r="O874" s="58">
        <v>11</v>
      </c>
      <c r="P874" s="58">
        <v>0</v>
      </c>
      <c r="Q874" s="132">
        <v>0</v>
      </c>
      <c r="R874" s="60">
        <v>0</v>
      </c>
      <c r="S874" s="58">
        <v>11</v>
      </c>
      <c r="T874" s="58">
        <v>3</v>
      </c>
      <c r="U874" s="132">
        <v>4</v>
      </c>
      <c r="V874" s="58">
        <v>0</v>
      </c>
      <c r="W874" s="58">
        <v>0</v>
      </c>
      <c r="X874" s="58">
        <v>0</v>
      </c>
      <c r="Y874" s="132">
        <v>0</v>
      </c>
      <c r="Z874" s="61">
        <v>2</v>
      </c>
      <c r="AA874" s="59">
        <v>2</v>
      </c>
      <c r="AB874" s="59">
        <v>3</v>
      </c>
      <c r="AC874" s="132">
        <v>3</v>
      </c>
      <c r="AD874" s="61">
        <v>0</v>
      </c>
      <c r="AE874" s="59">
        <v>12</v>
      </c>
      <c r="AF874" s="59">
        <v>0</v>
      </c>
      <c r="AG874" s="132">
        <v>0</v>
      </c>
      <c r="AH874" s="61">
        <v>0</v>
      </c>
      <c r="AI874" s="132">
        <v>0</v>
      </c>
      <c r="AJ874" s="64">
        <f>IFERROR(VLOOKUP($B874,STOCK!$A:$H,3,0)," ")</f>
        <v>0</v>
      </c>
      <c r="AK874" s="65">
        <f>IFERROR(VLOOKUP($B874,STOCK!$A:$H,4,0)," ")</f>
        <v>0</v>
      </c>
      <c r="AL874" s="65">
        <f>IFERROR(VLOOKUP($B874,STOCK!$A:$H,5,0)," ")</f>
        <v>0</v>
      </c>
      <c r="AM874" s="65">
        <f>IFERROR(VLOOKUP($B874,STOCK!$A:$H,6,0)," ")</f>
        <v>2</v>
      </c>
      <c r="AN874" s="65">
        <f>IFERROR(VLOOKUP($B874,STOCK!$A:$H,7,0)," ")</f>
        <v>0</v>
      </c>
      <c r="AO874" s="65">
        <f>IFERROR(VLOOKUP($B874,STOCK!$A:$H,8,0)," ")</f>
        <v>0</v>
      </c>
      <c r="AP874" s="62" t="str">
        <f t="shared" si="169"/>
        <v>Q</v>
      </c>
      <c r="AQ874" s="50" t="str">
        <f t="shared" si="170"/>
        <v>Q</v>
      </c>
      <c r="AR874" s="50" t="str">
        <f t="shared" si="171"/>
        <v>Q</v>
      </c>
      <c r="AS874" s="50">
        <f t="shared" si="172"/>
        <v>20</v>
      </c>
      <c r="AT874" s="50" t="str">
        <f t="shared" si="173"/>
        <v>Q</v>
      </c>
      <c r="AU874" s="63" t="str">
        <f t="shared" si="180"/>
        <v>Q</v>
      </c>
      <c r="AV874" s="67">
        <v>13500.000029999999</v>
      </c>
      <c r="AW874" s="133">
        <v>13490.618350000001</v>
      </c>
      <c r="AX874" s="49">
        <v>15900</v>
      </c>
      <c r="AY874" s="51">
        <f t="shared" si="174"/>
        <v>0.17777777516049387</v>
      </c>
      <c r="AZ874" s="51">
        <f t="shared" si="175"/>
        <v>0.1509433943396227</v>
      </c>
      <c r="BA874" s="49">
        <v>15500</v>
      </c>
      <c r="BB874" s="52">
        <v>3</v>
      </c>
      <c r="BC874" s="51">
        <f t="shared" si="176"/>
        <v>0.14814814559670797</v>
      </c>
      <c r="BD874" s="51">
        <f t="shared" si="177"/>
        <v>0.1290322561290323</v>
      </c>
      <c r="BE874" s="49">
        <v>0</v>
      </c>
      <c r="BF874" s="52">
        <v>0</v>
      </c>
      <c r="BG874" s="51">
        <f t="shared" si="178"/>
        <v>-1</v>
      </c>
      <c r="BH874" s="51">
        <f t="shared" si="179"/>
        <v>0</v>
      </c>
      <c r="BI874" s="282">
        <f t="shared" si="181"/>
        <v>7</v>
      </c>
    </row>
    <row r="875" spans="1:61" hidden="1">
      <c r="A875" s="54" t="s">
        <v>151</v>
      </c>
      <c r="B875" s="55" t="s">
        <v>2859</v>
      </c>
      <c r="C875" s="55" t="s">
        <v>2860</v>
      </c>
      <c r="D875" s="44" t="s">
        <v>2861</v>
      </c>
      <c r="E875" s="56">
        <v>24</v>
      </c>
      <c r="F875" s="46" t="s">
        <v>5814</v>
      </c>
      <c r="G875" s="47" t="s">
        <v>5814</v>
      </c>
      <c r="H875" s="47" t="s">
        <v>6064</v>
      </c>
      <c r="I875" s="48" t="s">
        <v>6111</v>
      </c>
      <c r="J875" s="48" t="s">
        <v>6136</v>
      </c>
      <c r="K875" s="48" t="s">
        <v>6137</v>
      </c>
      <c r="L875" s="45">
        <v>550</v>
      </c>
      <c r="M875" s="47" t="s">
        <v>6118</v>
      </c>
      <c r="N875" s="60">
        <v>0</v>
      </c>
      <c r="O875" s="58">
        <v>0</v>
      </c>
      <c r="P875" s="58">
        <v>0</v>
      </c>
      <c r="Q875" s="132">
        <v>0</v>
      </c>
      <c r="R875" s="60">
        <v>0</v>
      </c>
      <c r="S875" s="58">
        <v>0</v>
      </c>
      <c r="T875" s="58">
        <v>0</v>
      </c>
      <c r="U875" s="132">
        <v>0</v>
      </c>
      <c r="V875" s="58">
        <v>0</v>
      </c>
      <c r="W875" s="58">
        <v>0</v>
      </c>
      <c r="X875" s="58">
        <v>0</v>
      </c>
      <c r="Y875" s="132">
        <v>0</v>
      </c>
      <c r="Z875" s="61">
        <v>0</v>
      </c>
      <c r="AA875" s="59">
        <v>0</v>
      </c>
      <c r="AB875" s="59">
        <v>0</v>
      </c>
      <c r="AC875" s="132">
        <v>0</v>
      </c>
      <c r="AD875" s="61">
        <v>0</v>
      </c>
      <c r="AE875" s="59">
        <v>0</v>
      </c>
      <c r="AF875" s="59">
        <v>0</v>
      </c>
      <c r="AG875" s="132">
        <v>0</v>
      </c>
      <c r="AH875" s="61">
        <v>0</v>
      </c>
      <c r="AI875" s="132">
        <v>0</v>
      </c>
      <c r="AJ875" s="64">
        <f>IFERROR(VLOOKUP($B875,STOCK!$A:$H,3,0)," ")</f>
        <v>0</v>
      </c>
      <c r="AK875" s="65">
        <f>IFERROR(VLOOKUP($B875,STOCK!$A:$H,4,0)," ")</f>
        <v>0</v>
      </c>
      <c r="AL875" s="65">
        <f>IFERROR(VLOOKUP($B875,STOCK!$A:$H,5,0)," ")</f>
        <v>0</v>
      </c>
      <c r="AM875" s="65">
        <f>IFERROR(VLOOKUP($B875,STOCK!$A:$H,6,0)," ")</f>
        <v>0</v>
      </c>
      <c r="AN875" s="65">
        <f>IFERROR(VLOOKUP($B875,STOCK!$A:$H,7,0)," ")</f>
        <v>0</v>
      </c>
      <c r="AO875" s="65">
        <f>IFERROR(VLOOKUP($B875,STOCK!$A:$H,8,0)," ")</f>
        <v>0</v>
      </c>
      <c r="AP875" s="62" t="str">
        <f t="shared" si="169"/>
        <v>Q</v>
      </c>
      <c r="AQ875" s="50" t="str">
        <f t="shared" si="170"/>
        <v>Q</v>
      </c>
      <c r="AR875" s="50" t="str">
        <f t="shared" si="171"/>
        <v>Q</v>
      </c>
      <c r="AS875" s="50" t="str">
        <f t="shared" si="172"/>
        <v>Q</v>
      </c>
      <c r="AT875" s="50" t="str">
        <f t="shared" si="173"/>
        <v>Q</v>
      </c>
      <c r="AU875" s="63" t="str">
        <f t="shared" si="180"/>
        <v>Q</v>
      </c>
      <c r="AV875" s="67">
        <v>220800.00000299999</v>
      </c>
      <c r="AW875" s="133">
        <v>220060.05384000001</v>
      </c>
      <c r="AX875" s="49">
        <v>261600</v>
      </c>
      <c r="AY875" s="51">
        <f t="shared" si="174"/>
        <v>0.18478260867955454</v>
      </c>
      <c r="AZ875" s="51">
        <f t="shared" si="175"/>
        <v>0.1559633027408257</v>
      </c>
      <c r="BA875" s="49">
        <v>0</v>
      </c>
      <c r="BB875" s="52">
        <v>0</v>
      </c>
      <c r="BC875" s="51">
        <f t="shared" si="176"/>
        <v>-1</v>
      </c>
      <c r="BD875" s="51">
        <f t="shared" si="177"/>
        <v>0</v>
      </c>
      <c r="BE875" s="49">
        <v>0</v>
      </c>
      <c r="BF875" s="52">
        <v>0</v>
      </c>
      <c r="BG875" s="51">
        <f t="shared" si="178"/>
        <v>-1</v>
      </c>
      <c r="BH875" s="51">
        <f t="shared" si="179"/>
        <v>0</v>
      </c>
      <c r="BI875" s="282">
        <f t="shared" si="181"/>
        <v>0</v>
      </c>
    </row>
    <row r="876" spans="1:61" hidden="1">
      <c r="A876" s="54" t="s">
        <v>150</v>
      </c>
      <c r="B876" s="55" t="s">
        <v>2862</v>
      </c>
      <c r="C876" s="55" t="s">
        <v>2863</v>
      </c>
      <c r="D876" s="44" t="s">
        <v>2864</v>
      </c>
      <c r="E876" s="56">
        <v>1</v>
      </c>
      <c r="F876" s="46" t="s">
        <v>5814</v>
      </c>
      <c r="G876" s="47" t="s">
        <v>5814</v>
      </c>
      <c r="H876" s="47" t="s">
        <v>6064</v>
      </c>
      <c r="I876" s="48" t="s">
        <v>6111</v>
      </c>
      <c r="J876" s="48" t="s">
        <v>6136</v>
      </c>
      <c r="K876" s="48" t="s">
        <v>6137</v>
      </c>
      <c r="L876" s="45">
        <v>550</v>
      </c>
      <c r="M876" s="47" t="s">
        <v>6118</v>
      </c>
      <c r="N876" s="60">
        <v>11</v>
      </c>
      <c r="O876" s="58">
        <v>3</v>
      </c>
      <c r="P876" s="58">
        <v>5</v>
      </c>
      <c r="Q876" s="132">
        <v>0</v>
      </c>
      <c r="R876" s="60">
        <v>12</v>
      </c>
      <c r="S876" s="58">
        <v>31</v>
      </c>
      <c r="T876" s="58">
        <v>0</v>
      </c>
      <c r="U876" s="132">
        <v>0</v>
      </c>
      <c r="V876" s="58">
        <v>8</v>
      </c>
      <c r="W876" s="58">
        <v>14</v>
      </c>
      <c r="X876" s="58">
        <v>10</v>
      </c>
      <c r="Y876" s="132">
        <v>3</v>
      </c>
      <c r="Z876" s="61">
        <v>0</v>
      </c>
      <c r="AA876" s="59">
        <v>9</v>
      </c>
      <c r="AB876" s="59">
        <v>5</v>
      </c>
      <c r="AC876" s="132">
        <v>6</v>
      </c>
      <c r="AD876" s="61">
        <v>5</v>
      </c>
      <c r="AE876" s="59">
        <v>3</v>
      </c>
      <c r="AF876" s="59">
        <v>5</v>
      </c>
      <c r="AG876" s="132">
        <v>4</v>
      </c>
      <c r="AH876" s="61">
        <v>0</v>
      </c>
      <c r="AI876" s="132">
        <v>0</v>
      </c>
      <c r="AJ876" s="64">
        <f>IFERROR(VLOOKUP($B876,STOCK!$A:$H,3,0)," ")</f>
        <v>0</v>
      </c>
      <c r="AK876" s="65">
        <f>IFERROR(VLOOKUP($B876,STOCK!$A:$H,4,0)," ")</f>
        <v>0</v>
      </c>
      <c r="AL876" s="65">
        <f>IFERROR(VLOOKUP($B876,STOCK!$A:$H,5,0)," ")</f>
        <v>1</v>
      </c>
      <c r="AM876" s="65">
        <f>IFERROR(VLOOKUP($B876,STOCK!$A:$H,6,0)," ")</f>
        <v>9</v>
      </c>
      <c r="AN876" s="65">
        <f>IFERROR(VLOOKUP($B876,STOCK!$A:$H,7,0)," ")</f>
        <v>6</v>
      </c>
      <c r="AO876" s="65">
        <f>IFERROR(VLOOKUP($B876,STOCK!$A:$H,8,0)," ")</f>
        <v>0</v>
      </c>
      <c r="AP876" s="62" t="str">
        <f t="shared" si="169"/>
        <v>Q</v>
      </c>
      <c r="AQ876" s="50" t="str">
        <f t="shared" si="170"/>
        <v>Q</v>
      </c>
      <c r="AR876" s="50">
        <f t="shared" si="171"/>
        <v>10</v>
      </c>
      <c r="AS876" s="50">
        <f t="shared" si="172"/>
        <v>45</v>
      </c>
      <c r="AT876" s="50">
        <f t="shared" si="173"/>
        <v>45</v>
      </c>
      <c r="AU876" s="63" t="str">
        <f t="shared" si="180"/>
        <v>Q</v>
      </c>
      <c r="AV876" s="67">
        <v>9200.0000400000008</v>
      </c>
      <c r="AW876" s="133">
        <v>9169.1689100000003</v>
      </c>
      <c r="AX876" s="49">
        <v>10900</v>
      </c>
      <c r="AY876" s="51">
        <f t="shared" si="174"/>
        <v>0.18478260354442333</v>
      </c>
      <c r="AZ876" s="51">
        <f t="shared" si="175"/>
        <v>0.15596329908256873</v>
      </c>
      <c r="BA876" s="49">
        <v>10500</v>
      </c>
      <c r="BB876" s="52">
        <v>3</v>
      </c>
      <c r="BC876" s="51">
        <f t="shared" si="176"/>
        <v>0.14130434286389404</v>
      </c>
      <c r="BD876" s="51">
        <f t="shared" si="177"/>
        <v>0.12380951999999992</v>
      </c>
      <c r="BE876" s="49">
        <v>0</v>
      </c>
      <c r="BF876" s="52">
        <v>0</v>
      </c>
      <c r="BG876" s="51">
        <f t="shared" si="178"/>
        <v>-1</v>
      </c>
      <c r="BH876" s="51">
        <f t="shared" si="179"/>
        <v>0</v>
      </c>
      <c r="BI876" s="282">
        <f t="shared" si="181"/>
        <v>13</v>
      </c>
    </row>
    <row r="877" spans="1:61" hidden="1">
      <c r="A877" s="54" t="s">
        <v>151</v>
      </c>
      <c r="B877" s="55" t="s">
        <v>2865</v>
      </c>
      <c r="C877" s="55" t="s">
        <v>2866</v>
      </c>
      <c r="D877" s="44" t="s">
        <v>2867</v>
      </c>
      <c r="E877" s="56">
        <v>24</v>
      </c>
      <c r="F877" s="46" t="s">
        <v>5814</v>
      </c>
      <c r="G877" s="47" t="s">
        <v>5814</v>
      </c>
      <c r="H877" s="47" t="s">
        <v>6064</v>
      </c>
      <c r="I877" s="48" t="s">
        <v>6111</v>
      </c>
      <c r="J877" s="48" t="s">
        <v>6136</v>
      </c>
      <c r="K877" s="48" t="s">
        <v>6137</v>
      </c>
      <c r="L877" s="45">
        <v>550</v>
      </c>
      <c r="M877" s="47" t="s">
        <v>6118</v>
      </c>
      <c r="N877" s="60">
        <v>0</v>
      </c>
      <c r="O877" s="58">
        <v>0</v>
      </c>
      <c r="P877" s="58">
        <v>0</v>
      </c>
      <c r="Q877" s="132">
        <v>0</v>
      </c>
      <c r="R877" s="60">
        <v>0</v>
      </c>
      <c r="S877" s="58">
        <v>0</v>
      </c>
      <c r="T877" s="58">
        <v>0</v>
      </c>
      <c r="U877" s="132">
        <v>0</v>
      </c>
      <c r="V877" s="58">
        <v>0</v>
      </c>
      <c r="W877" s="58">
        <v>0</v>
      </c>
      <c r="X877" s="58">
        <v>0</v>
      </c>
      <c r="Y877" s="132">
        <v>0</v>
      </c>
      <c r="Z877" s="61">
        <v>0</v>
      </c>
      <c r="AA877" s="59">
        <v>0</v>
      </c>
      <c r="AB877" s="59">
        <v>0</v>
      </c>
      <c r="AC877" s="132">
        <v>0</v>
      </c>
      <c r="AD877" s="61">
        <v>0</v>
      </c>
      <c r="AE877" s="59">
        <v>0</v>
      </c>
      <c r="AF877" s="59">
        <v>0</v>
      </c>
      <c r="AG877" s="132">
        <v>0</v>
      </c>
      <c r="AH877" s="61">
        <v>0</v>
      </c>
      <c r="AI877" s="132">
        <v>0</v>
      </c>
      <c r="AJ877" s="64">
        <f>IFERROR(VLOOKUP($B877,STOCK!$A:$H,3,0)," ")</f>
        <v>0</v>
      </c>
      <c r="AK877" s="65">
        <f>IFERROR(VLOOKUP($B877,STOCK!$A:$H,4,0)," ")</f>
        <v>0</v>
      </c>
      <c r="AL877" s="65">
        <f>IFERROR(VLOOKUP($B877,STOCK!$A:$H,5,0)," ")</f>
        <v>0</v>
      </c>
      <c r="AM877" s="65">
        <f>IFERROR(VLOOKUP($B877,STOCK!$A:$H,6,0)," ")</f>
        <v>0</v>
      </c>
      <c r="AN877" s="65">
        <f>IFERROR(VLOOKUP($B877,STOCK!$A:$H,7,0)," ")</f>
        <v>0</v>
      </c>
      <c r="AO877" s="65">
        <f>IFERROR(VLOOKUP($B877,STOCK!$A:$H,8,0)," ")</f>
        <v>0</v>
      </c>
      <c r="AP877" s="62" t="str">
        <f t="shared" si="169"/>
        <v>Q</v>
      </c>
      <c r="AQ877" s="50" t="str">
        <f t="shared" si="170"/>
        <v>Q</v>
      </c>
      <c r="AR877" s="50" t="str">
        <f t="shared" si="171"/>
        <v>Q</v>
      </c>
      <c r="AS877" s="50" t="str">
        <f t="shared" si="172"/>
        <v>Q</v>
      </c>
      <c r="AT877" s="50" t="str">
        <f t="shared" si="173"/>
        <v>Q</v>
      </c>
      <c r="AU877" s="63" t="str">
        <f t="shared" si="180"/>
        <v>Q</v>
      </c>
      <c r="AV877" s="67">
        <v>194400.00000299999</v>
      </c>
      <c r="AW877" s="133">
        <v>181969.86192</v>
      </c>
      <c r="AX877" s="49">
        <v>222000</v>
      </c>
      <c r="AY877" s="51">
        <f t="shared" si="174"/>
        <v>0.14197530862435226</v>
      </c>
      <c r="AZ877" s="51">
        <f t="shared" si="175"/>
        <v>0.12432432431081084</v>
      </c>
      <c r="BA877" s="49">
        <v>0</v>
      </c>
      <c r="BB877" s="52">
        <v>0</v>
      </c>
      <c r="BC877" s="51">
        <f t="shared" si="176"/>
        <v>-1</v>
      </c>
      <c r="BD877" s="51">
        <f t="shared" si="177"/>
        <v>0</v>
      </c>
      <c r="BE877" s="49">
        <v>0</v>
      </c>
      <c r="BF877" s="52">
        <v>0</v>
      </c>
      <c r="BG877" s="51">
        <f t="shared" si="178"/>
        <v>-1</v>
      </c>
      <c r="BH877" s="51">
        <f t="shared" si="179"/>
        <v>0</v>
      </c>
      <c r="BI877" s="282">
        <f t="shared" si="181"/>
        <v>0</v>
      </c>
    </row>
    <row r="878" spans="1:61" hidden="1">
      <c r="A878" s="54" t="s">
        <v>150</v>
      </c>
      <c r="B878" s="55" t="s">
        <v>2868</v>
      </c>
      <c r="C878" s="55" t="s">
        <v>2869</v>
      </c>
      <c r="D878" s="44" t="s">
        <v>2870</v>
      </c>
      <c r="E878" s="56">
        <v>1</v>
      </c>
      <c r="F878" s="46" t="s">
        <v>5814</v>
      </c>
      <c r="G878" s="47" t="s">
        <v>5814</v>
      </c>
      <c r="H878" s="47" t="s">
        <v>6064</v>
      </c>
      <c r="I878" s="48" t="s">
        <v>6111</v>
      </c>
      <c r="J878" s="48" t="s">
        <v>6136</v>
      </c>
      <c r="K878" s="48" t="s">
        <v>6137</v>
      </c>
      <c r="L878" s="45">
        <v>550</v>
      </c>
      <c r="M878" s="47" t="s">
        <v>6118</v>
      </c>
      <c r="N878" s="60">
        <v>28</v>
      </c>
      <c r="O878" s="58">
        <v>36</v>
      </c>
      <c r="P878" s="58">
        <v>0</v>
      </c>
      <c r="Q878" s="132">
        <v>0</v>
      </c>
      <c r="R878" s="60">
        <v>10</v>
      </c>
      <c r="S878" s="58">
        <v>16</v>
      </c>
      <c r="T878" s="58">
        <v>1</v>
      </c>
      <c r="U878" s="132">
        <v>6</v>
      </c>
      <c r="V878" s="58">
        <v>12</v>
      </c>
      <c r="W878" s="58">
        <v>24</v>
      </c>
      <c r="X878" s="58">
        <v>0</v>
      </c>
      <c r="Y878" s="132">
        <v>0</v>
      </c>
      <c r="Z878" s="61">
        <v>1</v>
      </c>
      <c r="AA878" s="59">
        <v>3</v>
      </c>
      <c r="AB878" s="59">
        <v>0</v>
      </c>
      <c r="AC878" s="132">
        <v>0</v>
      </c>
      <c r="AD878" s="61">
        <v>10</v>
      </c>
      <c r="AE878" s="59">
        <v>20</v>
      </c>
      <c r="AF878" s="59">
        <v>4</v>
      </c>
      <c r="AG878" s="132">
        <v>2</v>
      </c>
      <c r="AH878" s="61">
        <v>0</v>
      </c>
      <c r="AI878" s="132">
        <v>0</v>
      </c>
      <c r="AJ878" s="64">
        <f>IFERROR(VLOOKUP($B878,STOCK!$A:$H,3,0)," ")</f>
        <v>0</v>
      </c>
      <c r="AK878" s="65">
        <f>IFERROR(VLOOKUP($B878,STOCK!$A:$H,4,0)," ")</f>
        <v>7</v>
      </c>
      <c r="AL878" s="65">
        <f>IFERROR(VLOOKUP($B878,STOCK!$A:$H,5,0)," ")</f>
        <v>0</v>
      </c>
      <c r="AM878" s="65">
        <f>IFERROR(VLOOKUP($B878,STOCK!$A:$H,6,0)," ")</f>
        <v>12</v>
      </c>
      <c r="AN878" s="65">
        <f>IFERROR(VLOOKUP($B878,STOCK!$A:$H,7,0)," ")</f>
        <v>0</v>
      </c>
      <c r="AO878" s="65">
        <f>IFERROR(VLOOKUP($B878,STOCK!$A:$H,8,0)," ")</f>
        <v>0</v>
      </c>
      <c r="AP878" s="62" t="str">
        <f t="shared" si="169"/>
        <v>Q</v>
      </c>
      <c r="AQ878" s="50">
        <f t="shared" si="170"/>
        <v>35</v>
      </c>
      <c r="AR878" s="50" t="str">
        <f t="shared" si="171"/>
        <v>Q</v>
      </c>
      <c r="AS878" s="50" t="str">
        <f t="shared" si="172"/>
        <v>SV</v>
      </c>
      <c r="AT878" s="50" t="str">
        <f t="shared" si="173"/>
        <v>Q</v>
      </c>
      <c r="AU878" s="63" t="str">
        <f t="shared" si="180"/>
        <v>Q</v>
      </c>
      <c r="AV878" s="67">
        <v>8100.0000399999999</v>
      </c>
      <c r="AW878" s="133">
        <v>7582.0775800000001</v>
      </c>
      <c r="AX878" s="49">
        <v>9500</v>
      </c>
      <c r="AY878" s="51">
        <f t="shared" si="174"/>
        <v>0.17283950038103946</v>
      </c>
      <c r="AZ878" s="51">
        <f t="shared" si="175"/>
        <v>0.14736841684210528</v>
      </c>
      <c r="BA878" s="49">
        <v>9250</v>
      </c>
      <c r="BB878" s="52">
        <v>6</v>
      </c>
      <c r="BC878" s="51">
        <f t="shared" si="176"/>
        <v>0.1419753030025912</v>
      </c>
      <c r="BD878" s="51">
        <f t="shared" si="177"/>
        <v>0.12432432000000002</v>
      </c>
      <c r="BE878" s="49">
        <v>0</v>
      </c>
      <c r="BF878" s="52">
        <v>0</v>
      </c>
      <c r="BG878" s="51">
        <f t="shared" si="178"/>
        <v>-1</v>
      </c>
      <c r="BH878" s="51">
        <f t="shared" si="179"/>
        <v>0</v>
      </c>
      <c r="BI878" s="282">
        <f t="shared" si="181"/>
        <v>8</v>
      </c>
    </row>
    <row r="879" spans="1:61" hidden="1">
      <c r="A879" s="54" t="s">
        <v>149</v>
      </c>
      <c r="B879" s="55" t="s">
        <v>2871</v>
      </c>
      <c r="C879" s="55" t="s">
        <v>2872</v>
      </c>
      <c r="D879" s="44" t="s">
        <v>2873</v>
      </c>
      <c r="E879" s="56">
        <v>1</v>
      </c>
      <c r="F879" s="46" t="s">
        <v>5814</v>
      </c>
      <c r="G879" s="47" t="s">
        <v>5814</v>
      </c>
      <c r="H879" s="47" t="s">
        <v>6064</v>
      </c>
      <c r="I879" s="48" t="s">
        <v>6111</v>
      </c>
      <c r="J879" s="48" t="s">
        <v>6136</v>
      </c>
      <c r="K879" s="48" t="s">
        <v>6138</v>
      </c>
      <c r="L879" s="45">
        <v>428</v>
      </c>
      <c r="M879" s="47" t="s">
        <v>5850</v>
      </c>
      <c r="N879" s="60">
        <v>0</v>
      </c>
      <c r="O879" s="58">
        <v>0</v>
      </c>
      <c r="P879" s="58">
        <v>0</v>
      </c>
      <c r="Q879" s="132">
        <v>0</v>
      </c>
      <c r="R879" s="60">
        <v>2</v>
      </c>
      <c r="S879" s="58">
        <v>1</v>
      </c>
      <c r="T879" s="58">
        <v>0</v>
      </c>
      <c r="U879" s="132">
        <v>1</v>
      </c>
      <c r="V879" s="58">
        <v>1</v>
      </c>
      <c r="W879" s="58">
        <v>0</v>
      </c>
      <c r="X879" s="58">
        <v>0</v>
      </c>
      <c r="Y879" s="132">
        <v>0</v>
      </c>
      <c r="Z879" s="61">
        <v>1</v>
      </c>
      <c r="AA879" s="59">
        <v>0</v>
      </c>
      <c r="AB879" s="59">
        <v>0</v>
      </c>
      <c r="AC879" s="132">
        <v>0</v>
      </c>
      <c r="AD879" s="61">
        <v>0</v>
      </c>
      <c r="AE879" s="59">
        <v>0</v>
      </c>
      <c r="AF879" s="59">
        <v>0</v>
      </c>
      <c r="AG879" s="132">
        <v>0</v>
      </c>
      <c r="AH879" s="61">
        <v>0</v>
      </c>
      <c r="AI879" s="132">
        <v>0</v>
      </c>
      <c r="AJ879" s="64">
        <f>IFERROR(VLOOKUP($B879,STOCK!$A:$H,3,0)," ")</f>
        <v>0</v>
      </c>
      <c r="AK879" s="65">
        <f>IFERROR(VLOOKUP($B879,STOCK!$A:$H,4,0)," ")</f>
        <v>-1</v>
      </c>
      <c r="AL879" s="65">
        <f>IFERROR(VLOOKUP($B879,STOCK!$A:$H,5,0)," ")</f>
        <v>0</v>
      </c>
      <c r="AM879" s="65">
        <f>IFERROR(VLOOKUP($B879,STOCK!$A:$H,6,0)," ")</f>
        <v>0</v>
      </c>
      <c r="AN879" s="65">
        <f>IFERROR(VLOOKUP($B879,STOCK!$A:$H,7,0)," ")</f>
        <v>0</v>
      </c>
      <c r="AO879" s="65">
        <f>IFERROR(VLOOKUP($B879,STOCK!$A:$H,8,0)," ")</f>
        <v>0</v>
      </c>
      <c r="AP879" s="62" t="str">
        <f t="shared" si="169"/>
        <v>Q</v>
      </c>
      <c r="AQ879" s="50" t="str">
        <f t="shared" si="170"/>
        <v>Q</v>
      </c>
      <c r="AR879" s="50" t="str">
        <f t="shared" si="171"/>
        <v>Q</v>
      </c>
      <c r="AS879" s="50" t="str">
        <f t="shared" si="172"/>
        <v>Q</v>
      </c>
      <c r="AT879" s="50" t="str">
        <f t="shared" si="173"/>
        <v>Q</v>
      </c>
      <c r="AU879" s="63" t="str">
        <f t="shared" si="180"/>
        <v>Q</v>
      </c>
      <c r="AV879" s="67">
        <v>10500.000005</v>
      </c>
      <c r="AW879" s="133">
        <v>10307.967780000001</v>
      </c>
      <c r="AX879" s="49">
        <v>12500</v>
      </c>
      <c r="AY879" s="51">
        <f t="shared" si="174"/>
        <v>0.19047618990929704</v>
      </c>
      <c r="AZ879" s="51">
        <f t="shared" si="175"/>
        <v>0.1599999996</v>
      </c>
      <c r="BA879" s="49">
        <v>11900</v>
      </c>
      <c r="BB879" s="52">
        <v>3</v>
      </c>
      <c r="BC879" s="51">
        <f t="shared" si="176"/>
        <v>0.13333333279365078</v>
      </c>
      <c r="BD879" s="51">
        <f t="shared" si="177"/>
        <v>0.11764705840336136</v>
      </c>
      <c r="BE879" s="49">
        <v>0</v>
      </c>
      <c r="BF879" s="52">
        <v>0</v>
      </c>
      <c r="BG879" s="51">
        <f t="shared" si="178"/>
        <v>-1</v>
      </c>
      <c r="BH879" s="51">
        <f t="shared" si="179"/>
        <v>0</v>
      </c>
      <c r="BI879" s="282">
        <f t="shared" si="181"/>
        <v>1</v>
      </c>
    </row>
    <row r="880" spans="1:61" hidden="1">
      <c r="A880" s="54" t="s">
        <v>151</v>
      </c>
      <c r="B880" s="55" t="s">
        <v>2874</v>
      </c>
      <c r="C880" s="55" t="s">
        <v>2875</v>
      </c>
      <c r="D880" s="44" t="s">
        <v>2876</v>
      </c>
      <c r="E880" s="56">
        <v>6</v>
      </c>
      <c r="F880" s="46" t="s">
        <v>5814</v>
      </c>
      <c r="G880" s="47" t="s">
        <v>5814</v>
      </c>
      <c r="H880" s="47" t="s">
        <v>6064</v>
      </c>
      <c r="I880" s="48" t="s">
        <v>6111</v>
      </c>
      <c r="J880" s="48" t="s">
        <v>6136</v>
      </c>
      <c r="K880" s="48" t="s">
        <v>6097</v>
      </c>
      <c r="L880" s="45">
        <v>60</v>
      </c>
      <c r="M880" s="47" t="s">
        <v>5998</v>
      </c>
      <c r="N880" s="60">
        <v>0</v>
      </c>
      <c r="O880" s="58">
        <v>0</v>
      </c>
      <c r="P880" s="58">
        <v>0</v>
      </c>
      <c r="Q880" s="132">
        <v>0</v>
      </c>
      <c r="R880" s="60">
        <v>0</v>
      </c>
      <c r="S880" s="58">
        <v>0</v>
      </c>
      <c r="T880" s="58">
        <v>0</v>
      </c>
      <c r="U880" s="132">
        <v>0</v>
      </c>
      <c r="V880" s="58">
        <v>0</v>
      </c>
      <c r="W880" s="58">
        <v>0</v>
      </c>
      <c r="X880" s="58">
        <v>0</v>
      </c>
      <c r="Y880" s="132">
        <v>0</v>
      </c>
      <c r="Z880" s="61">
        <v>0</v>
      </c>
      <c r="AA880" s="59">
        <v>0</v>
      </c>
      <c r="AB880" s="59">
        <v>0</v>
      </c>
      <c r="AC880" s="132">
        <v>0</v>
      </c>
      <c r="AD880" s="61">
        <v>0</v>
      </c>
      <c r="AE880" s="59">
        <v>0</v>
      </c>
      <c r="AF880" s="59">
        <v>0</v>
      </c>
      <c r="AG880" s="132">
        <v>0</v>
      </c>
      <c r="AH880" s="61">
        <v>0</v>
      </c>
      <c r="AI880" s="132">
        <v>0</v>
      </c>
      <c r="AJ880" s="64">
        <f>IFERROR(VLOOKUP($B880,STOCK!$A:$H,3,0)," ")</f>
        <v>0</v>
      </c>
      <c r="AK880" s="65">
        <f>IFERROR(VLOOKUP($B880,STOCK!$A:$H,4,0)," ")</f>
        <v>0</v>
      </c>
      <c r="AL880" s="65">
        <f>IFERROR(VLOOKUP($B880,STOCK!$A:$H,5,0)," ")</f>
        <v>0</v>
      </c>
      <c r="AM880" s="65">
        <f>IFERROR(VLOOKUP($B880,STOCK!$A:$H,6,0)," ")</f>
        <v>0</v>
      </c>
      <c r="AN880" s="65">
        <f>IFERROR(VLOOKUP($B880,STOCK!$A:$H,7,0)," ")</f>
        <v>0</v>
      </c>
      <c r="AO880" s="65">
        <f>IFERROR(VLOOKUP($B880,STOCK!$A:$H,8,0)," ")</f>
        <v>0</v>
      </c>
      <c r="AP880" s="62" t="str">
        <f t="shared" si="169"/>
        <v>Q</v>
      </c>
      <c r="AQ880" s="50" t="str">
        <f t="shared" si="170"/>
        <v>Q</v>
      </c>
      <c r="AR880" s="50" t="str">
        <f t="shared" si="171"/>
        <v>Q</v>
      </c>
      <c r="AS880" s="50" t="str">
        <f t="shared" si="172"/>
        <v>Q</v>
      </c>
      <c r="AT880" s="50" t="str">
        <f t="shared" si="173"/>
        <v>Q</v>
      </c>
      <c r="AU880" s="63" t="str">
        <f t="shared" si="180"/>
        <v>Q</v>
      </c>
      <c r="AV880" s="67">
        <v>36677.999995999999</v>
      </c>
      <c r="AW880" s="133">
        <v>34251.459000000003</v>
      </c>
      <c r="AX880" s="49">
        <v>39900</v>
      </c>
      <c r="AY880" s="51">
        <f t="shared" si="174"/>
        <v>8.7845575122727171E-2</v>
      </c>
      <c r="AZ880" s="51">
        <f t="shared" si="175"/>
        <v>8.0751879799498785E-2</v>
      </c>
      <c r="BA880" s="49"/>
      <c r="BB880" s="52"/>
      <c r="BC880" s="51">
        <f t="shared" si="176"/>
        <v>-1</v>
      </c>
      <c r="BD880" s="51">
        <f t="shared" si="177"/>
        <v>0</v>
      </c>
      <c r="BE880" s="49"/>
      <c r="BF880" s="52"/>
      <c r="BG880" s="51">
        <f t="shared" si="178"/>
        <v>-1</v>
      </c>
      <c r="BH880" s="51">
        <f t="shared" si="179"/>
        <v>0</v>
      </c>
      <c r="BI880" s="282">
        <f t="shared" si="181"/>
        <v>0</v>
      </c>
    </row>
    <row r="881" spans="1:61" hidden="1">
      <c r="A881" s="54" t="s">
        <v>150</v>
      </c>
      <c r="B881" s="55" t="s">
        <v>2877</v>
      </c>
      <c r="C881" s="55" t="s">
        <v>2878</v>
      </c>
      <c r="D881" s="44" t="s">
        <v>2879</v>
      </c>
      <c r="E881" s="56">
        <v>1</v>
      </c>
      <c r="F881" s="46" t="s">
        <v>5814</v>
      </c>
      <c r="G881" s="47" t="s">
        <v>5814</v>
      </c>
      <c r="H881" s="47" t="s">
        <v>6064</v>
      </c>
      <c r="I881" s="48" t="s">
        <v>6111</v>
      </c>
      <c r="J881" s="48" t="s">
        <v>6136</v>
      </c>
      <c r="K881" s="48" t="s">
        <v>6097</v>
      </c>
      <c r="L881" s="45">
        <v>60</v>
      </c>
      <c r="M881" s="47" t="s">
        <v>5998</v>
      </c>
      <c r="N881" s="60">
        <v>322</v>
      </c>
      <c r="O881" s="58">
        <v>200</v>
      </c>
      <c r="P881" s="58">
        <v>224</v>
      </c>
      <c r="Q881" s="132">
        <v>172</v>
      </c>
      <c r="R881" s="60">
        <v>248</v>
      </c>
      <c r="S881" s="58">
        <v>238</v>
      </c>
      <c r="T881" s="58">
        <v>227</v>
      </c>
      <c r="U881" s="132">
        <v>42</v>
      </c>
      <c r="V881" s="58">
        <v>114</v>
      </c>
      <c r="W881" s="58">
        <v>295</v>
      </c>
      <c r="X881" s="58">
        <v>71</v>
      </c>
      <c r="Y881" s="132">
        <v>48</v>
      </c>
      <c r="Z881" s="61">
        <v>48</v>
      </c>
      <c r="AA881" s="59">
        <v>40</v>
      </c>
      <c r="AB881" s="59">
        <v>58</v>
      </c>
      <c r="AC881" s="132">
        <v>68</v>
      </c>
      <c r="AD881" s="61">
        <v>155</v>
      </c>
      <c r="AE881" s="59">
        <v>278</v>
      </c>
      <c r="AF881" s="59">
        <v>48</v>
      </c>
      <c r="AG881" s="132">
        <v>48</v>
      </c>
      <c r="AH881" s="61">
        <v>12</v>
      </c>
      <c r="AI881" s="132">
        <v>48</v>
      </c>
      <c r="AJ881" s="64">
        <f>IFERROR(VLOOKUP($B881,STOCK!$A:$H,3,0)," ")</f>
        <v>12</v>
      </c>
      <c r="AK881" s="65">
        <f>IFERROR(VLOOKUP($B881,STOCK!$A:$H,4,0)," ")</f>
        <v>13</v>
      </c>
      <c r="AL881" s="65">
        <f>IFERROR(VLOOKUP($B881,STOCK!$A:$H,5,0)," ")</f>
        <v>0</v>
      </c>
      <c r="AM881" s="65">
        <f>IFERROR(VLOOKUP($B881,STOCK!$A:$H,6,0)," ")</f>
        <v>7</v>
      </c>
      <c r="AN881" s="65">
        <f>IFERROR(VLOOKUP($B881,STOCK!$A:$H,7,0)," ")</f>
        <v>0</v>
      </c>
      <c r="AO881" s="65">
        <f>IFERROR(VLOOKUP($B881,STOCK!$A:$H,8,0)," ")</f>
        <v>48</v>
      </c>
      <c r="AP881" s="62">
        <f t="shared" si="169"/>
        <v>2.0930232558139537</v>
      </c>
      <c r="AQ881" s="50">
        <f t="shared" si="170"/>
        <v>9.2857142857142865</v>
      </c>
      <c r="AR881" s="50" t="str">
        <f t="shared" si="171"/>
        <v>Q</v>
      </c>
      <c r="AS881" s="50">
        <f t="shared" si="172"/>
        <v>3.0882352941176467</v>
      </c>
      <c r="AT881" s="50" t="str">
        <f t="shared" si="173"/>
        <v>Q</v>
      </c>
      <c r="AU881" s="63">
        <f t="shared" si="180"/>
        <v>30</v>
      </c>
      <c r="AV881" s="67">
        <v>6113.0000030000001</v>
      </c>
      <c r="AW881" s="133">
        <v>5708.5765000000001</v>
      </c>
      <c r="AX881" s="49">
        <v>6900</v>
      </c>
      <c r="AY881" s="51">
        <f t="shared" si="174"/>
        <v>0.12874202463827489</v>
      </c>
      <c r="AZ881" s="51">
        <f t="shared" si="175"/>
        <v>0.11405797057971014</v>
      </c>
      <c r="BA881" s="49">
        <v>6750</v>
      </c>
      <c r="BB881" s="52">
        <v>6</v>
      </c>
      <c r="BC881" s="51">
        <f t="shared" si="176"/>
        <v>0.10420415453744281</v>
      </c>
      <c r="BD881" s="51">
        <f t="shared" si="177"/>
        <v>9.4370369925925915E-2</v>
      </c>
      <c r="BE881" s="49">
        <v>0</v>
      </c>
      <c r="BF881" s="52">
        <v>0</v>
      </c>
      <c r="BG881" s="51">
        <f t="shared" si="178"/>
        <v>-1</v>
      </c>
      <c r="BH881" s="51">
        <f t="shared" si="179"/>
        <v>0</v>
      </c>
      <c r="BI881" s="282">
        <f t="shared" si="181"/>
        <v>426</v>
      </c>
    </row>
    <row r="882" spans="1:61" hidden="1">
      <c r="A882" s="54" t="s">
        <v>151</v>
      </c>
      <c r="B882" s="55" t="s">
        <v>2880</v>
      </c>
      <c r="C882" s="55" t="s">
        <v>2881</v>
      </c>
      <c r="D882" s="44" t="s">
        <v>2882</v>
      </c>
      <c r="E882" s="56">
        <v>24</v>
      </c>
      <c r="F882" s="46" t="s">
        <v>5814</v>
      </c>
      <c r="G882" s="47" t="s">
        <v>5814</v>
      </c>
      <c r="H882" s="47" t="s">
        <v>6064</v>
      </c>
      <c r="I882" s="48" t="s">
        <v>6111</v>
      </c>
      <c r="J882" s="48" t="s">
        <v>6139</v>
      </c>
      <c r="K882" s="48" t="s">
        <v>6126</v>
      </c>
      <c r="L882" s="45">
        <v>117</v>
      </c>
      <c r="M882" s="47" t="s">
        <v>5898</v>
      </c>
      <c r="N882" s="60">
        <v>0</v>
      </c>
      <c r="O882" s="58">
        <v>0</v>
      </c>
      <c r="P882" s="58">
        <v>0</v>
      </c>
      <c r="Q882" s="132">
        <v>0</v>
      </c>
      <c r="R882" s="60">
        <v>0</v>
      </c>
      <c r="S882" s="58">
        <v>0</v>
      </c>
      <c r="T882" s="58">
        <v>0</v>
      </c>
      <c r="U882" s="132">
        <v>0</v>
      </c>
      <c r="V882" s="58">
        <v>0</v>
      </c>
      <c r="W882" s="58">
        <v>0</v>
      </c>
      <c r="X882" s="58">
        <v>0</v>
      </c>
      <c r="Y882" s="132">
        <v>0</v>
      </c>
      <c r="Z882" s="61">
        <v>0</v>
      </c>
      <c r="AA882" s="59">
        <v>0</v>
      </c>
      <c r="AB882" s="59">
        <v>0</v>
      </c>
      <c r="AC882" s="132">
        <v>0</v>
      </c>
      <c r="AD882" s="61">
        <v>0</v>
      </c>
      <c r="AE882" s="59">
        <v>0</v>
      </c>
      <c r="AF882" s="59">
        <v>0</v>
      </c>
      <c r="AG882" s="132">
        <v>0</v>
      </c>
      <c r="AH882" s="61">
        <v>0</v>
      </c>
      <c r="AI882" s="132">
        <v>0</v>
      </c>
      <c r="AJ882" s="64">
        <f>IFERROR(VLOOKUP($B882,STOCK!$A:$H,3,0)," ")</f>
        <v>0</v>
      </c>
      <c r="AK882" s="65">
        <f>IFERROR(VLOOKUP($B882,STOCK!$A:$H,4,0)," ")</f>
        <v>0</v>
      </c>
      <c r="AL882" s="65">
        <f>IFERROR(VLOOKUP($B882,STOCK!$A:$H,5,0)," ")</f>
        <v>0</v>
      </c>
      <c r="AM882" s="65">
        <f>IFERROR(VLOOKUP($B882,STOCK!$A:$H,6,0)," ")</f>
        <v>0</v>
      </c>
      <c r="AN882" s="65">
        <f>IFERROR(VLOOKUP($B882,STOCK!$A:$H,7,0)," ")</f>
        <v>0</v>
      </c>
      <c r="AO882" s="65">
        <f>IFERROR(VLOOKUP($B882,STOCK!$A:$H,8,0)," ")</f>
        <v>0</v>
      </c>
      <c r="AP882" s="62" t="str">
        <f t="shared" si="169"/>
        <v>Q</v>
      </c>
      <c r="AQ882" s="50" t="str">
        <f t="shared" si="170"/>
        <v>Q</v>
      </c>
      <c r="AR882" s="50" t="str">
        <f t="shared" si="171"/>
        <v>Q</v>
      </c>
      <c r="AS882" s="50" t="str">
        <f t="shared" si="172"/>
        <v>Q</v>
      </c>
      <c r="AT882" s="50" t="str">
        <f t="shared" si="173"/>
        <v>Q</v>
      </c>
      <c r="AU882" s="63" t="str">
        <f t="shared" si="180"/>
        <v>Q</v>
      </c>
      <c r="AV882" s="67">
        <v>226967.99999499999</v>
      </c>
      <c r="AW882" s="133">
        <v>128419.99103999999</v>
      </c>
      <c r="AX882" s="49">
        <v>252000</v>
      </c>
      <c r="AY882" s="51">
        <f t="shared" si="174"/>
        <v>0.11028867507997364</v>
      </c>
      <c r="AZ882" s="51">
        <f t="shared" si="175"/>
        <v>9.9333333353174638E-2</v>
      </c>
      <c r="BA882" s="49">
        <v>0</v>
      </c>
      <c r="BB882" s="52">
        <v>0</v>
      </c>
      <c r="BC882" s="51">
        <f t="shared" si="176"/>
        <v>-1</v>
      </c>
      <c r="BD882" s="51">
        <f t="shared" si="177"/>
        <v>0</v>
      </c>
      <c r="BE882" s="49">
        <v>0</v>
      </c>
      <c r="BF882" s="52">
        <v>0</v>
      </c>
      <c r="BG882" s="51">
        <f t="shared" si="178"/>
        <v>-1</v>
      </c>
      <c r="BH882" s="51">
        <f t="shared" si="179"/>
        <v>0</v>
      </c>
      <c r="BI882" s="282">
        <f t="shared" si="181"/>
        <v>0</v>
      </c>
    </row>
    <row r="883" spans="1:61" hidden="1">
      <c r="A883" s="54" t="s">
        <v>151</v>
      </c>
      <c r="B883" s="55" t="s">
        <v>2883</v>
      </c>
      <c r="C883" s="55" t="s">
        <v>2884</v>
      </c>
      <c r="D883" s="44" t="s">
        <v>2885</v>
      </c>
      <c r="E883" s="56">
        <v>4</v>
      </c>
      <c r="F883" s="46" t="s">
        <v>5814</v>
      </c>
      <c r="G883" s="47" t="s">
        <v>5814</v>
      </c>
      <c r="H883" s="47" t="s">
        <v>6064</v>
      </c>
      <c r="I883" s="48" t="s">
        <v>6111</v>
      </c>
      <c r="J883" s="48" t="s">
        <v>6139</v>
      </c>
      <c r="K883" s="48" t="s">
        <v>6126</v>
      </c>
      <c r="L883" s="45">
        <v>117</v>
      </c>
      <c r="M883" s="47" t="s">
        <v>5898</v>
      </c>
      <c r="N883" s="60">
        <v>0</v>
      </c>
      <c r="O883" s="58">
        <v>0</v>
      </c>
      <c r="P883" s="58">
        <v>0</v>
      </c>
      <c r="Q883" s="132">
        <v>0</v>
      </c>
      <c r="R883" s="60">
        <v>0</v>
      </c>
      <c r="S883" s="58">
        <v>0</v>
      </c>
      <c r="T883" s="58">
        <v>0</v>
      </c>
      <c r="U883" s="132">
        <v>0</v>
      </c>
      <c r="V883" s="58">
        <v>0</v>
      </c>
      <c r="W883" s="58">
        <v>0</v>
      </c>
      <c r="X883" s="58">
        <v>0</v>
      </c>
      <c r="Y883" s="132">
        <v>0</v>
      </c>
      <c r="Z883" s="61">
        <v>0</v>
      </c>
      <c r="AA883" s="59">
        <v>0</v>
      </c>
      <c r="AB883" s="59">
        <v>0</v>
      </c>
      <c r="AC883" s="132">
        <v>0</v>
      </c>
      <c r="AD883" s="61">
        <v>0</v>
      </c>
      <c r="AE883" s="59">
        <v>0</v>
      </c>
      <c r="AF883" s="59">
        <v>0</v>
      </c>
      <c r="AG883" s="132">
        <v>0</v>
      </c>
      <c r="AH883" s="61">
        <v>0</v>
      </c>
      <c r="AI883" s="132">
        <v>0</v>
      </c>
      <c r="AJ883" s="64">
        <f>IFERROR(VLOOKUP($B883,STOCK!$A:$H,3,0)," ")</f>
        <v>0</v>
      </c>
      <c r="AK883" s="65">
        <f>IFERROR(VLOOKUP($B883,STOCK!$A:$H,4,0)," ")</f>
        <v>0</v>
      </c>
      <c r="AL883" s="65">
        <f>IFERROR(VLOOKUP($B883,STOCK!$A:$H,5,0)," ")</f>
        <v>0</v>
      </c>
      <c r="AM883" s="65">
        <f>IFERROR(VLOOKUP($B883,STOCK!$A:$H,6,0)," ")</f>
        <v>0</v>
      </c>
      <c r="AN883" s="65">
        <f>IFERROR(VLOOKUP($B883,STOCK!$A:$H,7,0)," ")</f>
        <v>0</v>
      </c>
      <c r="AO883" s="65">
        <f>IFERROR(VLOOKUP($B883,STOCK!$A:$H,8,0)," ")</f>
        <v>0</v>
      </c>
      <c r="AP883" s="62" t="str">
        <f t="shared" si="169"/>
        <v>Q</v>
      </c>
      <c r="AQ883" s="50" t="str">
        <f t="shared" si="170"/>
        <v>Q</v>
      </c>
      <c r="AR883" s="50" t="str">
        <f t="shared" si="171"/>
        <v>Q</v>
      </c>
      <c r="AS883" s="50" t="str">
        <f t="shared" si="172"/>
        <v>Q</v>
      </c>
      <c r="AT883" s="50" t="str">
        <f t="shared" si="173"/>
        <v>Q</v>
      </c>
      <c r="AU883" s="63" t="str">
        <f t="shared" si="180"/>
        <v>Q</v>
      </c>
      <c r="AV883" s="67">
        <v>37828.000001</v>
      </c>
      <c r="AW883" s="133">
        <v>21403.331839999999</v>
      </c>
      <c r="AX883" s="49">
        <v>42000</v>
      </c>
      <c r="AY883" s="51">
        <f t="shared" si="174"/>
        <v>0.11028867502616335</v>
      </c>
      <c r="AZ883" s="51">
        <f t="shared" si="175"/>
        <v>9.9333333309523805E-2</v>
      </c>
      <c r="BA883" s="49">
        <v>0</v>
      </c>
      <c r="BB883" s="52">
        <v>0</v>
      </c>
      <c r="BC883" s="51">
        <f t="shared" si="176"/>
        <v>-1</v>
      </c>
      <c r="BD883" s="51">
        <f t="shared" si="177"/>
        <v>0</v>
      </c>
      <c r="BE883" s="49">
        <v>0</v>
      </c>
      <c r="BF883" s="52">
        <v>0</v>
      </c>
      <c r="BG883" s="51">
        <f t="shared" si="178"/>
        <v>-1</v>
      </c>
      <c r="BH883" s="51">
        <f t="shared" si="179"/>
        <v>0</v>
      </c>
      <c r="BI883" s="282">
        <f t="shared" si="181"/>
        <v>0</v>
      </c>
    </row>
    <row r="884" spans="1:61" hidden="1">
      <c r="A884" s="54" t="s">
        <v>150</v>
      </c>
      <c r="B884" s="55" t="s">
        <v>2886</v>
      </c>
      <c r="C884" s="55" t="s">
        <v>2887</v>
      </c>
      <c r="D884" s="44" t="s">
        <v>2888</v>
      </c>
      <c r="E884" s="56">
        <v>1</v>
      </c>
      <c r="F884" s="46" t="s">
        <v>5814</v>
      </c>
      <c r="G884" s="47" t="s">
        <v>5814</v>
      </c>
      <c r="H884" s="47" t="s">
        <v>6064</v>
      </c>
      <c r="I884" s="48" t="s">
        <v>6111</v>
      </c>
      <c r="J884" s="48" t="s">
        <v>6139</v>
      </c>
      <c r="K884" s="48" t="s">
        <v>6126</v>
      </c>
      <c r="L884" s="45">
        <v>117</v>
      </c>
      <c r="M884" s="47" t="s">
        <v>5898</v>
      </c>
      <c r="N884" s="60">
        <v>10</v>
      </c>
      <c r="O884" s="58">
        <v>14</v>
      </c>
      <c r="P884" s="58">
        <v>3</v>
      </c>
      <c r="Q884" s="132">
        <v>0</v>
      </c>
      <c r="R884" s="60">
        <v>0</v>
      </c>
      <c r="S884" s="58">
        <v>0</v>
      </c>
      <c r="T884" s="58">
        <v>0</v>
      </c>
      <c r="U884" s="132">
        <v>0</v>
      </c>
      <c r="V884" s="58">
        <v>0</v>
      </c>
      <c r="W884" s="58">
        <v>0</v>
      </c>
      <c r="X884" s="58">
        <v>0</v>
      </c>
      <c r="Y884" s="132">
        <v>0</v>
      </c>
      <c r="Z884" s="61">
        <v>24</v>
      </c>
      <c r="AA884" s="59">
        <v>24</v>
      </c>
      <c r="AB884" s="59">
        <v>24</v>
      </c>
      <c r="AC884" s="132">
        <v>12</v>
      </c>
      <c r="AD884" s="61">
        <v>19</v>
      </c>
      <c r="AE884" s="59">
        <v>0</v>
      </c>
      <c r="AF884" s="59">
        <v>0</v>
      </c>
      <c r="AG884" s="132">
        <v>6</v>
      </c>
      <c r="AH884" s="61">
        <v>0</v>
      </c>
      <c r="AI884" s="132">
        <v>0</v>
      </c>
      <c r="AJ884" s="64">
        <f>IFERROR(VLOOKUP($B884,STOCK!$A:$H,3,0)," ")</f>
        <v>41</v>
      </c>
      <c r="AK884" s="65">
        <f>IFERROR(VLOOKUP($B884,STOCK!$A:$H,4,0)," ")</f>
        <v>34</v>
      </c>
      <c r="AL884" s="65">
        <f>IFERROR(VLOOKUP($B884,STOCK!$A:$H,5,0)," ")</f>
        <v>32</v>
      </c>
      <c r="AM884" s="65">
        <f>IFERROR(VLOOKUP($B884,STOCK!$A:$H,6,0)," ")</f>
        <v>21</v>
      </c>
      <c r="AN884" s="65">
        <f>IFERROR(VLOOKUP($B884,STOCK!$A:$H,7,0)," ")</f>
        <v>18</v>
      </c>
      <c r="AO884" s="65">
        <f>IFERROR(VLOOKUP($B884,STOCK!$A:$H,8,0)," ")</f>
        <v>0</v>
      </c>
      <c r="AP884" s="62" t="str">
        <f t="shared" si="169"/>
        <v>SV</v>
      </c>
      <c r="AQ884" s="50" t="str">
        <f t="shared" si="170"/>
        <v>SV</v>
      </c>
      <c r="AR884" s="50" t="str">
        <f t="shared" si="171"/>
        <v>SV</v>
      </c>
      <c r="AS884" s="50">
        <f t="shared" si="172"/>
        <v>52.5</v>
      </c>
      <c r="AT884" s="50">
        <f t="shared" si="173"/>
        <v>90</v>
      </c>
      <c r="AU884" s="63" t="str">
        <f t="shared" si="180"/>
        <v>Q</v>
      </c>
      <c r="AV884" s="67">
        <v>9456.9999700000008</v>
      </c>
      <c r="AW884" s="133">
        <v>5350.8329599999997</v>
      </c>
      <c r="AX884" s="49">
        <v>10900</v>
      </c>
      <c r="AY884" s="51">
        <f t="shared" si="174"/>
        <v>0.15258539014249339</v>
      </c>
      <c r="AZ884" s="51">
        <f t="shared" si="175"/>
        <v>0.13238532385321095</v>
      </c>
      <c r="BA884" s="49">
        <v>10500</v>
      </c>
      <c r="BB884" s="52">
        <v>4</v>
      </c>
      <c r="BC884" s="51">
        <f t="shared" si="176"/>
        <v>0.11028867857763136</v>
      </c>
      <c r="BD884" s="51">
        <f t="shared" si="177"/>
        <v>9.9333336190476115E-2</v>
      </c>
      <c r="BE884" s="49">
        <v>0</v>
      </c>
      <c r="BF884" s="52">
        <v>0</v>
      </c>
      <c r="BG884" s="51">
        <f t="shared" si="178"/>
        <v>-1</v>
      </c>
      <c r="BH884" s="51">
        <f t="shared" si="179"/>
        <v>0</v>
      </c>
      <c r="BI884" s="282">
        <f t="shared" si="181"/>
        <v>18</v>
      </c>
    </row>
    <row r="885" spans="1:61" hidden="1">
      <c r="A885" s="54" t="s">
        <v>151</v>
      </c>
      <c r="B885" s="55" t="s">
        <v>2889</v>
      </c>
      <c r="C885" s="55" t="s">
        <v>2890</v>
      </c>
      <c r="D885" s="44" t="s">
        <v>2891</v>
      </c>
      <c r="E885" s="56">
        <v>24</v>
      </c>
      <c r="F885" s="46" t="s">
        <v>5814</v>
      </c>
      <c r="G885" s="47" t="s">
        <v>5814</v>
      </c>
      <c r="H885" s="47" t="s">
        <v>6064</v>
      </c>
      <c r="I885" s="48" t="s">
        <v>6111</v>
      </c>
      <c r="J885" s="48" t="s">
        <v>6139</v>
      </c>
      <c r="K885" s="48" t="s">
        <v>6116</v>
      </c>
      <c r="L885" s="45">
        <v>449</v>
      </c>
      <c r="M885" s="47" t="s">
        <v>5947</v>
      </c>
      <c r="N885" s="60">
        <v>0</v>
      </c>
      <c r="O885" s="58">
        <v>0</v>
      </c>
      <c r="P885" s="58">
        <v>0</v>
      </c>
      <c r="Q885" s="132">
        <v>0</v>
      </c>
      <c r="R885" s="60">
        <v>0</v>
      </c>
      <c r="S885" s="58">
        <v>0</v>
      </c>
      <c r="T885" s="58">
        <v>0</v>
      </c>
      <c r="U885" s="132">
        <v>0</v>
      </c>
      <c r="V885" s="58">
        <v>0</v>
      </c>
      <c r="W885" s="58">
        <v>0</v>
      </c>
      <c r="X885" s="58">
        <v>0</v>
      </c>
      <c r="Y885" s="132">
        <v>0</v>
      </c>
      <c r="Z885" s="61">
        <v>0</v>
      </c>
      <c r="AA885" s="59">
        <v>0</v>
      </c>
      <c r="AB885" s="59">
        <v>0</v>
      </c>
      <c r="AC885" s="132">
        <v>0</v>
      </c>
      <c r="AD885" s="61">
        <v>0</v>
      </c>
      <c r="AE885" s="59">
        <v>0</v>
      </c>
      <c r="AF885" s="59">
        <v>0</v>
      </c>
      <c r="AG885" s="132">
        <v>0</v>
      </c>
      <c r="AH885" s="61">
        <v>0</v>
      </c>
      <c r="AI885" s="132">
        <v>0</v>
      </c>
      <c r="AJ885" s="64">
        <f>IFERROR(VLOOKUP($B885,STOCK!$A:$H,3,0)," ")</f>
        <v>0</v>
      </c>
      <c r="AK885" s="65">
        <f>IFERROR(VLOOKUP($B885,STOCK!$A:$H,4,0)," ")</f>
        <v>0</v>
      </c>
      <c r="AL885" s="65">
        <f>IFERROR(VLOOKUP($B885,STOCK!$A:$H,5,0)," ")</f>
        <v>0</v>
      </c>
      <c r="AM885" s="65">
        <f>IFERROR(VLOOKUP($B885,STOCK!$A:$H,6,0)," ")</f>
        <v>0</v>
      </c>
      <c r="AN885" s="65">
        <f>IFERROR(VLOOKUP($B885,STOCK!$A:$H,7,0)," ")</f>
        <v>0</v>
      </c>
      <c r="AO885" s="65">
        <f>IFERROR(VLOOKUP($B885,STOCK!$A:$H,8,0)," ")</f>
        <v>0</v>
      </c>
      <c r="AP885" s="62" t="str">
        <f t="shared" si="169"/>
        <v>Q</v>
      </c>
      <c r="AQ885" s="50" t="str">
        <f t="shared" si="170"/>
        <v>Q</v>
      </c>
      <c r="AR885" s="50" t="str">
        <f t="shared" si="171"/>
        <v>Q</v>
      </c>
      <c r="AS885" s="50" t="str">
        <f t="shared" si="172"/>
        <v>Q</v>
      </c>
      <c r="AT885" s="50" t="str">
        <f t="shared" si="173"/>
        <v>Q</v>
      </c>
      <c r="AU885" s="63" t="str">
        <f t="shared" si="180"/>
        <v>Q</v>
      </c>
      <c r="AV885" s="67">
        <v>203567.99999800001</v>
      </c>
      <c r="AW885" s="133">
        <v>201563.32944</v>
      </c>
      <c r="AX885" s="49">
        <v>234000</v>
      </c>
      <c r="AY885" s="51">
        <f t="shared" si="174"/>
        <v>0.14949304410466757</v>
      </c>
      <c r="AZ885" s="51">
        <f t="shared" si="175"/>
        <v>0.13005128205982899</v>
      </c>
      <c r="BA885" s="49">
        <v>0</v>
      </c>
      <c r="BB885" s="52">
        <v>0</v>
      </c>
      <c r="BC885" s="51">
        <f t="shared" si="176"/>
        <v>-1</v>
      </c>
      <c r="BD885" s="51">
        <f t="shared" si="177"/>
        <v>0</v>
      </c>
      <c r="BE885" s="49">
        <v>0</v>
      </c>
      <c r="BF885" s="52">
        <v>0</v>
      </c>
      <c r="BG885" s="51">
        <f t="shared" si="178"/>
        <v>-1</v>
      </c>
      <c r="BH885" s="51">
        <f t="shared" si="179"/>
        <v>0</v>
      </c>
      <c r="BI885" s="282">
        <f t="shared" si="181"/>
        <v>0</v>
      </c>
    </row>
    <row r="886" spans="1:61" hidden="1">
      <c r="A886" s="54" t="s">
        <v>150</v>
      </c>
      <c r="B886" s="55" t="s">
        <v>2892</v>
      </c>
      <c r="C886" s="55" t="s">
        <v>2893</v>
      </c>
      <c r="D886" s="44" t="s">
        <v>2894</v>
      </c>
      <c r="E886" s="56">
        <v>1</v>
      </c>
      <c r="F886" s="46" t="s">
        <v>5814</v>
      </c>
      <c r="G886" s="47" t="s">
        <v>5814</v>
      </c>
      <c r="H886" s="47" t="s">
        <v>6064</v>
      </c>
      <c r="I886" s="48" t="s">
        <v>6111</v>
      </c>
      <c r="J886" s="48" t="s">
        <v>6139</v>
      </c>
      <c r="K886" s="48" t="s">
        <v>6116</v>
      </c>
      <c r="L886" s="45">
        <v>449</v>
      </c>
      <c r="M886" s="47" t="s">
        <v>5947</v>
      </c>
      <c r="N886" s="60">
        <v>3</v>
      </c>
      <c r="O886" s="58">
        <v>4</v>
      </c>
      <c r="P886" s="58">
        <v>1</v>
      </c>
      <c r="Q886" s="132">
        <v>1</v>
      </c>
      <c r="R886" s="60">
        <v>15</v>
      </c>
      <c r="S886" s="58">
        <v>0</v>
      </c>
      <c r="T886" s="58">
        <v>12</v>
      </c>
      <c r="U886" s="132">
        <v>9</v>
      </c>
      <c r="V886" s="58">
        <v>0</v>
      </c>
      <c r="W886" s="58">
        <v>0</v>
      </c>
      <c r="X886" s="58">
        <v>0</v>
      </c>
      <c r="Y886" s="132">
        <v>0</v>
      </c>
      <c r="Z886" s="61">
        <v>15</v>
      </c>
      <c r="AA886" s="59">
        <v>4</v>
      </c>
      <c r="AB886" s="59">
        <v>12</v>
      </c>
      <c r="AC886" s="132">
        <v>26</v>
      </c>
      <c r="AD886" s="61">
        <v>15</v>
      </c>
      <c r="AE886" s="59">
        <v>0</v>
      </c>
      <c r="AF886" s="59">
        <v>0</v>
      </c>
      <c r="AG886" s="132">
        <v>0</v>
      </c>
      <c r="AH886" s="61">
        <v>0</v>
      </c>
      <c r="AI886" s="132">
        <v>0</v>
      </c>
      <c r="AJ886" s="64">
        <f>IFERROR(VLOOKUP($B886,STOCK!$A:$H,3,0)," ")</f>
        <v>42</v>
      </c>
      <c r="AK886" s="65">
        <f>IFERROR(VLOOKUP($B886,STOCK!$A:$H,4,0)," ")</f>
        <v>9</v>
      </c>
      <c r="AL886" s="65">
        <f>IFERROR(VLOOKUP($B886,STOCK!$A:$H,5,0)," ")</f>
        <v>0</v>
      </c>
      <c r="AM886" s="65">
        <f>IFERROR(VLOOKUP($B886,STOCK!$A:$H,6,0)," ")</f>
        <v>0</v>
      </c>
      <c r="AN886" s="65">
        <f>IFERROR(VLOOKUP($B886,STOCK!$A:$H,7,0)," ")</f>
        <v>0</v>
      </c>
      <c r="AO886" s="65">
        <f>IFERROR(VLOOKUP($B886,STOCK!$A:$H,8,0)," ")</f>
        <v>0</v>
      </c>
      <c r="AP886" s="62">
        <f t="shared" si="169"/>
        <v>1260</v>
      </c>
      <c r="AQ886" s="50">
        <f t="shared" si="170"/>
        <v>30</v>
      </c>
      <c r="AR886" s="50" t="str">
        <f t="shared" si="171"/>
        <v>Q</v>
      </c>
      <c r="AS886" s="50" t="str">
        <f t="shared" si="172"/>
        <v>Q</v>
      </c>
      <c r="AT886" s="50" t="str">
        <f t="shared" si="173"/>
        <v>Q</v>
      </c>
      <c r="AU886" s="63" t="str">
        <f t="shared" si="180"/>
        <v>Q</v>
      </c>
      <c r="AV886" s="67">
        <v>8481.9999989999997</v>
      </c>
      <c r="AW886" s="133">
        <v>8398.4720600000001</v>
      </c>
      <c r="AX886" s="49">
        <v>9900</v>
      </c>
      <c r="AY886" s="51">
        <f t="shared" si="174"/>
        <v>0.16717755260164791</v>
      </c>
      <c r="AZ886" s="51">
        <f t="shared" si="175"/>
        <v>0.14323232333333336</v>
      </c>
      <c r="BA886" s="49">
        <v>9750</v>
      </c>
      <c r="BB886" s="52">
        <v>3</v>
      </c>
      <c r="BC886" s="51">
        <f t="shared" si="176"/>
        <v>0.14949304422889576</v>
      </c>
      <c r="BD886" s="51">
        <f t="shared" si="177"/>
        <v>0.13005128215384618</v>
      </c>
      <c r="BE886" s="49">
        <v>0</v>
      </c>
      <c r="BF886" s="52">
        <v>0</v>
      </c>
      <c r="BG886" s="51">
        <f t="shared" si="178"/>
        <v>-1</v>
      </c>
      <c r="BH886" s="51">
        <f t="shared" si="179"/>
        <v>0</v>
      </c>
      <c r="BI886" s="282">
        <f t="shared" si="181"/>
        <v>36</v>
      </c>
    </row>
    <row r="887" spans="1:61" hidden="1">
      <c r="A887" s="54" t="s">
        <v>151</v>
      </c>
      <c r="B887" s="55" t="s">
        <v>2895</v>
      </c>
      <c r="C887" s="55" t="s">
        <v>2896</v>
      </c>
      <c r="D887" s="44" t="s">
        <v>2897</v>
      </c>
      <c r="E887" s="56">
        <v>24</v>
      </c>
      <c r="F887" s="46" t="s">
        <v>5814</v>
      </c>
      <c r="G887" s="47" t="s">
        <v>5814</v>
      </c>
      <c r="H887" s="47" t="s">
        <v>6064</v>
      </c>
      <c r="I887" s="48" t="s">
        <v>6111</v>
      </c>
      <c r="J887" s="48" t="s">
        <v>6140</v>
      </c>
      <c r="K887" s="48" t="s">
        <v>6116</v>
      </c>
      <c r="L887" s="45">
        <v>449</v>
      </c>
      <c r="M887" s="47" t="s">
        <v>5947</v>
      </c>
      <c r="N887" s="60">
        <v>0</v>
      </c>
      <c r="O887" s="58">
        <v>0</v>
      </c>
      <c r="P887" s="58">
        <v>0</v>
      </c>
      <c r="Q887" s="132">
        <v>0</v>
      </c>
      <c r="R887" s="60">
        <v>0</v>
      </c>
      <c r="S887" s="58">
        <v>0</v>
      </c>
      <c r="T887" s="58">
        <v>0</v>
      </c>
      <c r="U887" s="132">
        <v>0</v>
      </c>
      <c r="V887" s="58">
        <v>0</v>
      </c>
      <c r="W887" s="58">
        <v>0</v>
      </c>
      <c r="X887" s="58">
        <v>0</v>
      </c>
      <c r="Y887" s="132">
        <v>0</v>
      </c>
      <c r="Z887" s="61">
        <v>0</v>
      </c>
      <c r="AA887" s="59">
        <v>0</v>
      </c>
      <c r="AB887" s="59">
        <v>0</v>
      </c>
      <c r="AC887" s="132">
        <v>0</v>
      </c>
      <c r="AD887" s="61">
        <v>0</v>
      </c>
      <c r="AE887" s="59">
        <v>0</v>
      </c>
      <c r="AF887" s="59">
        <v>0</v>
      </c>
      <c r="AG887" s="132">
        <v>0</v>
      </c>
      <c r="AH887" s="61">
        <v>0</v>
      </c>
      <c r="AI887" s="132">
        <v>0</v>
      </c>
      <c r="AJ887" s="64">
        <f>IFERROR(VLOOKUP($B887,STOCK!$A:$H,3,0)," ")</f>
        <v>0</v>
      </c>
      <c r="AK887" s="65">
        <f>IFERROR(VLOOKUP($B887,STOCK!$A:$H,4,0)," ")</f>
        <v>0</v>
      </c>
      <c r="AL887" s="65">
        <f>IFERROR(VLOOKUP($B887,STOCK!$A:$H,5,0)," ")</f>
        <v>0</v>
      </c>
      <c r="AM887" s="65">
        <f>IFERROR(VLOOKUP($B887,STOCK!$A:$H,6,0)," ")</f>
        <v>0</v>
      </c>
      <c r="AN887" s="65">
        <f>IFERROR(VLOOKUP($B887,STOCK!$A:$H,7,0)," ")</f>
        <v>0</v>
      </c>
      <c r="AO887" s="65">
        <f>IFERROR(VLOOKUP($B887,STOCK!$A:$H,8,0)," ")</f>
        <v>0</v>
      </c>
      <c r="AP887" s="62" t="str">
        <f t="shared" si="169"/>
        <v>Q</v>
      </c>
      <c r="AQ887" s="50" t="str">
        <f t="shared" si="170"/>
        <v>Q</v>
      </c>
      <c r="AR887" s="50" t="str">
        <f t="shared" si="171"/>
        <v>Q</v>
      </c>
      <c r="AS887" s="50" t="str">
        <f t="shared" si="172"/>
        <v>Q</v>
      </c>
      <c r="AT887" s="50" t="str">
        <f t="shared" si="173"/>
        <v>Q</v>
      </c>
      <c r="AU887" s="63" t="str">
        <f t="shared" si="180"/>
        <v>Q</v>
      </c>
      <c r="AV887" s="67">
        <v>113279.999998</v>
      </c>
      <c r="AW887" s="133">
        <v>113270.11079999999</v>
      </c>
      <c r="AX887" s="49">
        <v>128400</v>
      </c>
      <c r="AY887" s="51">
        <f t="shared" si="174"/>
        <v>0.13347457629119841</v>
      </c>
      <c r="AZ887" s="51">
        <f t="shared" si="175"/>
        <v>0.11775700936137072</v>
      </c>
      <c r="BA887" s="49"/>
      <c r="BB887" s="52"/>
      <c r="BC887" s="51">
        <f t="shared" si="176"/>
        <v>-1</v>
      </c>
      <c r="BD887" s="51">
        <f t="shared" si="177"/>
        <v>0</v>
      </c>
      <c r="BE887" s="49"/>
      <c r="BF887" s="52"/>
      <c r="BG887" s="51">
        <f t="shared" si="178"/>
        <v>-1</v>
      </c>
      <c r="BH887" s="51">
        <f t="shared" si="179"/>
        <v>0</v>
      </c>
      <c r="BI887" s="282">
        <f t="shared" si="181"/>
        <v>0</v>
      </c>
    </row>
    <row r="888" spans="1:61" hidden="1">
      <c r="A888" s="54" t="s">
        <v>150</v>
      </c>
      <c r="B888" s="55" t="s">
        <v>2898</v>
      </c>
      <c r="C888" s="55" t="s">
        <v>2899</v>
      </c>
      <c r="D888" s="44" t="s">
        <v>2900</v>
      </c>
      <c r="E888" s="56">
        <v>1</v>
      </c>
      <c r="F888" s="46" t="s">
        <v>5814</v>
      </c>
      <c r="G888" s="47" t="s">
        <v>5814</v>
      </c>
      <c r="H888" s="47" t="s">
        <v>6064</v>
      </c>
      <c r="I888" s="48" t="s">
        <v>6111</v>
      </c>
      <c r="J888" s="48" t="s">
        <v>6140</v>
      </c>
      <c r="K888" s="48" t="s">
        <v>6116</v>
      </c>
      <c r="L888" s="45">
        <v>449</v>
      </c>
      <c r="M888" s="47" t="s">
        <v>5947</v>
      </c>
      <c r="N888" s="60">
        <v>0</v>
      </c>
      <c r="O888" s="58">
        <v>0</v>
      </c>
      <c r="P888" s="58">
        <v>0</v>
      </c>
      <c r="Q888" s="132">
        <v>0</v>
      </c>
      <c r="R888" s="60">
        <v>0</v>
      </c>
      <c r="S888" s="58">
        <v>0</v>
      </c>
      <c r="T888" s="58">
        <v>0</v>
      </c>
      <c r="U888" s="132">
        <v>0</v>
      </c>
      <c r="V888" s="58">
        <v>0</v>
      </c>
      <c r="W888" s="58">
        <v>0</v>
      </c>
      <c r="X888" s="58">
        <v>0</v>
      </c>
      <c r="Y888" s="132">
        <v>0</v>
      </c>
      <c r="Z888" s="61">
        <v>0</v>
      </c>
      <c r="AA888" s="59">
        <v>0</v>
      </c>
      <c r="AB888" s="59">
        <v>0</v>
      </c>
      <c r="AC888" s="132">
        <v>0</v>
      </c>
      <c r="AD888" s="61">
        <v>0</v>
      </c>
      <c r="AE888" s="59">
        <v>0</v>
      </c>
      <c r="AF888" s="59">
        <v>0</v>
      </c>
      <c r="AG888" s="132">
        <v>0</v>
      </c>
      <c r="AH888" s="61">
        <v>0</v>
      </c>
      <c r="AI888" s="132">
        <v>0</v>
      </c>
      <c r="AJ888" s="64">
        <f>IFERROR(VLOOKUP($B888,STOCK!$A:$H,3,0)," ")</f>
        <v>0</v>
      </c>
      <c r="AK888" s="65">
        <f>IFERROR(VLOOKUP($B888,STOCK!$A:$H,4,0)," ")</f>
        <v>0</v>
      </c>
      <c r="AL888" s="65">
        <f>IFERROR(VLOOKUP($B888,STOCK!$A:$H,5,0)," ")</f>
        <v>0</v>
      </c>
      <c r="AM888" s="65">
        <f>IFERROR(VLOOKUP($B888,STOCK!$A:$H,6,0)," ")</f>
        <v>0</v>
      </c>
      <c r="AN888" s="65">
        <f>IFERROR(VLOOKUP($B888,STOCK!$A:$H,7,0)," ")</f>
        <v>0</v>
      </c>
      <c r="AO888" s="65">
        <f>IFERROR(VLOOKUP($B888,STOCK!$A:$H,8,0)," ")</f>
        <v>0</v>
      </c>
      <c r="AP888" s="62" t="str">
        <f t="shared" si="169"/>
        <v>Q</v>
      </c>
      <c r="AQ888" s="50" t="str">
        <f t="shared" si="170"/>
        <v>Q</v>
      </c>
      <c r="AR888" s="50" t="str">
        <f t="shared" si="171"/>
        <v>Q</v>
      </c>
      <c r="AS888" s="50" t="str">
        <f t="shared" si="172"/>
        <v>Q</v>
      </c>
      <c r="AT888" s="50" t="str">
        <f t="shared" si="173"/>
        <v>Q</v>
      </c>
      <c r="AU888" s="63" t="str">
        <f t="shared" si="180"/>
        <v>Q</v>
      </c>
      <c r="AV888" s="67">
        <v>4719.5833300000004</v>
      </c>
      <c r="AW888" s="133">
        <v>4719.5879500000001</v>
      </c>
      <c r="AX888" s="49">
        <v>5500</v>
      </c>
      <c r="AY888" s="51">
        <f t="shared" si="174"/>
        <v>0.16535711214998283</v>
      </c>
      <c r="AZ888" s="51">
        <f t="shared" si="175"/>
        <v>0.14189393999999994</v>
      </c>
      <c r="BA888" s="49">
        <v>5350</v>
      </c>
      <c r="BB888" s="52">
        <v>6</v>
      </c>
      <c r="BC888" s="51">
        <f t="shared" si="176"/>
        <v>0.13357464545498332</v>
      </c>
      <c r="BD888" s="51">
        <f t="shared" si="177"/>
        <v>0.11783489158878498</v>
      </c>
      <c r="BE888" s="49">
        <v>0</v>
      </c>
      <c r="BF888" s="52">
        <v>0</v>
      </c>
      <c r="BG888" s="51">
        <f t="shared" si="178"/>
        <v>-1</v>
      </c>
      <c r="BH888" s="51">
        <f t="shared" si="179"/>
        <v>0</v>
      </c>
      <c r="BI888" s="282">
        <f t="shared" si="181"/>
        <v>0</v>
      </c>
    </row>
    <row r="889" spans="1:61" hidden="1">
      <c r="A889" s="54" t="s">
        <v>150</v>
      </c>
      <c r="B889" s="55" t="s">
        <v>2901</v>
      </c>
      <c r="C889" s="55" t="s">
        <v>2902</v>
      </c>
      <c r="D889" s="44" t="s">
        <v>2903</v>
      </c>
      <c r="E889" s="56">
        <v>6</v>
      </c>
      <c r="F889" s="46" t="s">
        <v>5814</v>
      </c>
      <c r="G889" s="47" t="s">
        <v>5814</v>
      </c>
      <c r="H889" s="47" t="s">
        <v>6064</v>
      </c>
      <c r="I889" s="48" t="s">
        <v>6111</v>
      </c>
      <c r="J889" s="48" t="s">
        <v>6140</v>
      </c>
      <c r="K889" s="48" t="s">
        <v>6141</v>
      </c>
      <c r="L889" s="45">
        <v>114</v>
      </c>
      <c r="M889" s="47" t="s">
        <v>161</v>
      </c>
      <c r="N889" s="60">
        <v>1</v>
      </c>
      <c r="O889" s="58">
        <v>1</v>
      </c>
      <c r="P889" s="58">
        <v>1</v>
      </c>
      <c r="Q889" s="132">
        <v>1</v>
      </c>
      <c r="R889" s="60">
        <v>2</v>
      </c>
      <c r="S889" s="58">
        <v>1</v>
      </c>
      <c r="T889" s="58">
        <v>2</v>
      </c>
      <c r="U889" s="132">
        <v>1</v>
      </c>
      <c r="V889" s="58">
        <v>2</v>
      </c>
      <c r="W889" s="58">
        <v>0</v>
      </c>
      <c r="X889" s="58">
        <v>1</v>
      </c>
      <c r="Y889" s="132">
        <v>1</v>
      </c>
      <c r="Z889" s="61">
        <v>3</v>
      </c>
      <c r="AA889" s="59">
        <v>0</v>
      </c>
      <c r="AB889" s="59">
        <v>1</v>
      </c>
      <c r="AC889" s="132">
        <v>1</v>
      </c>
      <c r="AD889" s="61">
        <v>2</v>
      </c>
      <c r="AE889" s="59">
        <v>4</v>
      </c>
      <c r="AF889" s="59">
        <v>2</v>
      </c>
      <c r="AG889" s="132">
        <v>0</v>
      </c>
      <c r="AH889" s="61">
        <v>0</v>
      </c>
      <c r="AI889" s="132">
        <v>0</v>
      </c>
      <c r="AJ889" s="64">
        <f>IFERROR(VLOOKUP($B889,STOCK!$A:$H,3,0)," ")</f>
        <v>0</v>
      </c>
      <c r="AK889" s="65">
        <f>IFERROR(VLOOKUP($B889,STOCK!$A:$H,4,0)," ")</f>
        <v>8</v>
      </c>
      <c r="AL889" s="65">
        <f>IFERROR(VLOOKUP($B889,STOCK!$A:$H,5,0)," ")</f>
        <v>10</v>
      </c>
      <c r="AM889" s="65">
        <f>IFERROR(VLOOKUP($B889,STOCK!$A:$H,6,0)," ")</f>
        <v>0</v>
      </c>
      <c r="AN889" s="65">
        <f>IFERROR(VLOOKUP($B889,STOCK!$A:$H,7,0)," ")</f>
        <v>0</v>
      </c>
      <c r="AO889" s="65">
        <f>IFERROR(VLOOKUP($B889,STOCK!$A:$H,8,0)," ")</f>
        <v>0</v>
      </c>
      <c r="AP889" s="62" t="str">
        <f t="shared" si="169"/>
        <v>Q</v>
      </c>
      <c r="AQ889" s="50">
        <f t="shared" si="170"/>
        <v>240</v>
      </c>
      <c r="AR889" s="50">
        <f t="shared" si="171"/>
        <v>300</v>
      </c>
      <c r="AS889" s="50" t="str">
        <f t="shared" si="172"/>
        <v>Q</v>
      </c>
      <c r="AT889" s="50" t="str">
        <f t="shared" si="173"/>
        <v>Q</v>
      </c>
      <c r="AU889" s="63" t="str">
        <f t="shared" si="180"/>
        <v>Q</v>
      </c>
      <c r="AV889" s="67">
        <v>22419.999997999999</v>
      </c>
      <c r="AW889" s="133">
        <v>21099.999909999999</v>
      </c>
      <c r="AX889" s="49">
        <v>26900</v>
      </c>
      <c r="AY889" s="51">
        <f t="shared" si="174"/>
        <v>0.19982158797500649</v>
      </c>
      <c r="AZ889" s="51">
        <f t="shared" si="175"/>
        <v>0.16654275100371749</v>
      </c>
      <c r="BA889" s="49">
        <v>24900</v>
      </c>
      <c r="BB889" s="52">
        <v>3</v>
      </c>
      <c r="BC889" s="51">
        <f t="shared" si="176"/>
        <v>0.11061552195455993</v>
      </c>
      <c r="BD889" s="51">
        <f t="shared" si="177"/>
        <v>9.9598393654618506E-2</v>
      </c>
      <c r="BE889" s="49">
        <v>0</v>
      </c>
      <c r="BF889" s="52">
        <v>0</v>
      </c>
      <c r="BG889" s="51">
        <f t="shared" si="178"/>
        <v>-1</v>
      </c>
      <c r="BH889" s="51">
        <f t="shared" si="179"/>
        <v>0</v>
      </c>
      <c r="BI889" s="282">
        <f t="shared" si="181"/>
        <v>4</v>
      </c>
    </row>
    <row r="890" spans="1:61" hidden="1">
      <c r="A890" s="54" t="s">
        <v>150</v>
      </c>
      <c r="B890" s="55" t="s">
        <v>2904</v>
      </c>
      <c r="C890" s="55" t="s">
        <v>2905</v>
      </c>
      <c r="D890" s="44" t="s">
        <v>2906</v>
      </c>
      <c r="E890" s="56">
        <v>6</v>
      </c>
      <c r="F890" s="46" t="s">
        <v>5814</v>
      </c>
      <c r="G890" s="47" t="s">
        <v>5814</v>
      </c>
      <c r="H890" s="47" t="s">
        <v>6064</v>
      </c>
      <c r="I890" s="48" t="s">
        <v>6111</v>
      </c>
      <c r="J890" s="48" t="s">
        <v>6140</v>
      </c>
      <c r="K890" s="48" t="s">
        <v>6141</v>
      </c>
      <c r="L890" s="45">
        <v>114</v>
      </c>
      <c r="M890" s="47" t="s">
        <v>161</v>
      </c>
      <c r="N890" s="60">
        <v>1</v>
      </c>
      <c r="O890" s="58">
        <v>0</v>
      </c>
      <c r="P890" s="58">
        <v>0</v>
      </c>
      <c r="Q890" s="132">
        <v>0</v>
      </c>
      <c r="R890" s="60">
        <v>1</v>
      </c>
      <c r="S890" s="58">
        <v>1</v>
      </c>
      <c r="T890" s="58">
        <v>0</v>
      </c>
      <c r="U890" s="132">
        <v>0</v>
      </c>
      <c r="V890" s="58">
        <v>1</v>
      </c>
      <c r="W890" s="58">
        <v>0</v>
      </c>
      <c r="X890" s="58">
        <v>0</v>
      </c>
      <c r="Y890" s="132">
        <v>0</v>
      </c>
      <c r="Z890" s="61">
        <v>1</v>
      </c>
      <c r="AA890" s="59">
        <v>1</v>
      </c>
      <c r="AB890" s="59">
        <v>0</v>
      </c>
      <c r="AC890" s="132">
        <v>0</v>
      </c>
      <c r="AD890" s="61">
        <v>1</v>
      </c>
      <c r="AE890" s="59">
        <v>0</v>
      </c>
      <c r="AF890" s="59">
        <v>0</v>
      </c>
      <c r="AG890" s="132">
        <v>0</v>
      </c>
      <c r="AH890" s="61">
        <v>0</v>
      </c>
      <c r="AI890" s="132">
        <v>0</v>
      </c>
      <c r="AJ890" s="64">
        <f>IFERROR(VLOOKUP($B890,STOCK!$A:$H,3,0)," ")</f>
        <v>16</v>
      </c>
      <c r="AK890" s="65">
        <f>IFERROR(VLOOKUP($B890,STOCK!$A:$H,4,0)," ")</f>
        <v>0</v>
      </c>
      <c r="AL890" s="65">
        <f>IFERROR(VLOOKUP($B890,STOCK!$A:$H,5,0)," ")</f>
        <v>4</v>
      </c>
      <c r="AM890" s="65">
        <f>IFERROR(VLOOKUP($B890,STOCK!$A:$H,6,0)," ")</f>
        <v>0</v>
      </c>
      <c r="AN890" s="65">
        <f>IFERROR(VLOOKUP($B890,STOCK!$A:$H,7,0)," ")</f>
        <v>0</v>
      </c>
      <c r="AO890" s="65">
        <f>IFERROR(VLOOKUP($B890,STOCK!$A:$H,8,0)," ")</f>
        <v>0</v>
      </c>
      <c r="AP890" s="62" t="str">
        <f t="shared" si="169"/>
        <v>SV</v>
      </c>
      <c r="AQ890" s="50" t="str">
        <f t="shared" si="170"/>
        <v>Q</v>
      </c>
      <c r="AR890" s="50" t="str">
        <f t="shared" si="171"/>
        <v>SV</v>
      </c>
      <c r="AS890" s="50" t="str">
        <f t="shared" si="172"/>
        <v>Q</v>
      </c>
      <c r="AT890" s="50" t="str">
        <f t="shared" si="173"/>
        <v>Q</v>
      </c>
      <c r="AU890" s="63" t="str">
        <f t="shared" si="180"/>
        <v>Q</v>
      </c>
      <c r="AV890" s="67">
        <v>20759.999996999999</v>
      </c>
      <c r="AW890" s="133">
        <v>20028.343939999999</v>
      </c>
      <c r="AX890" s="49">
        <v>24900</v>
      </c>
      <c r="AY890" s="51">
        <f t="shared" si="174"/>
        <v>0.19942196549124591</v>
      </c>
      <c r="AZ890" s="51">
        <f t="shared" si="175"/>
        <v>0.16626506036144584</v>
      </c>
      <c r="BA890" s="49">
        <v>22900</v>
      </c>
      <c r="BB890" s="52">
        <v>3</v>
      </c>
      <c r="BC890" s="51">
        <f t="shared" si="176"/>
        <v>0.10308285179717003</v>
      </c>
      <c r="BD890" s="51">
        <f t="shared" si="177"/>
        <v>9.3449781790393052E-2</v>
      </c>
      <c r="BE890" s="49">
        <v>0</v>
      </c>
      <c r="BF890" s="52">
        <v>0</v>
      </c>
      <c r="BG890" s="51">
        <f t="shared" si="178"/>
        <v>-1</v>
      </c>
      <c r="BH890" s="51">
        <f t="shared" si="179"/>
        <v>0</v>
      </c>
      <c r="BI890" s="282">
        <f t="shared" si="181"/>
        <v>0</v>
      </c>
    </row>
    <row r="891" spans="1:61" hidden="1">
      <c r="A891" s="54" t="s">
        <v>150</v>
      </c>
      <c r="B891" s="55" t="s">
        <v>2907</v>
      </c>
      <c r="C891" s="55" t="s">
        <v>2908</v>
      </c>
      <c r="D891" s="44" t="s">
        <v>2909</v>
      </c>
      <c r="E891" s="56">
        <v>6</v>
      </c>
      <c r="F891" s="46" t="s">
        <v>5814</v>
      </c>
      <c r="G891" s="47" t="s">
        <v>5814</v>
      </c>
      <c r="H891" s="47" t="s">
        <v>6064</v>
      </c>
      <c r="I891" s="48" t="s">
        <v>6111</v>
      </c>
      <c r="J891" s="48" t="s">
        <v>6140</v>
      </c>
      <c r="K891" s="48" t="s">
        <v>6141</v>
      </c>
      <c r="L891" s="45">
        <v>114</v>
      </c>
      <c r="M891" s="47" t="s">
        <v>161</v>
      </c>
      <c r="N891" s="60">
        <v>0</v>
      </c>
      <c r="O891" s="58">
        <v>2</v>
      </c>
      <c r="P891" s="58">
        <v>2</v>
      </c>
      <c r="Q891" s="132">
        <v>1</v>
      </c>
      <c r="R891" s="60">
        <v>2</v>
      </c>
      <c r="S891" s="58">
        <v>0</v>
      </c>
      <c r="T891" s="58">
        <v>1</v>
      </c>
      <c r="U891" s="132">
        <v>0</v>
      </c>
      <c r="V891" s="58">
        <v>0</v>
      </c>
      <c r="W891" s="58">
        <v>0</v>
      </c>
      <c r="X891" s="58">
        <v>1</v>
      </c>
      <c r="Y891" s="132">
        <v>1</v>
      </c>
      <c r="Z891" s="61">
        <v>0</v>
      </c>
      <c r="AA891" s="59">
        <v>0</v>
      </c>
      <c r="AB891" s="59">
        <v>2</v>
      </c>
      <c r="AC891" s="132">
        <v>1</v>
      </c>
      <c r="AD891" s="61">
        <v>0</v>
      </c>
      <c r="AE891" s="59">
        <v>1</v>
      </c>
      <c r="AF891" s="59">
        <v>1</v>
      </c>
      <c r="AG891" s="132">
        <v>0</v>
      </c>
      <c r="AH891" s="61">
        <v>0</v>
      </c>
      <c r="AI891" s="132">
        <v>0</v>
      </c>
      <c r="AJ891" s="64">
        <f>IFERROR(VLOOKUP($B891,STOCK!$A:$H,3,0)," ")</f>
        <v>4</v>
      </c>
      <c r="AK891" s="65">
        <f>IFERROR(VLOOKUP($B891,STOCK!$A:$H,4,0)," ")</f>
        <v>56</v>
      </c>
      <c r="AL891" s="65">
        <f>IFERROR(VLOOKUP($B891,STOCK!$A:$H,5,0)," ")</f>
        <v>9</v>
      </c>
      <c r="AM891" s="65">
        <f>IFERROR(VLOOKUP($B891,STOCK!$A:$H,6,0)," ")</f>
        <v>0</v>
      </c>
      <c r="AN891" s="65">
        <f>IFERROR(VLOOKUP($B891,STOCK!$A:$H,7,0)," ")</f>
        <v>0</v>
      </c>
      <c r="AO891" s="65">
        <f>IFERROR(VLOOKUP($B891,STOCK!$A:$H,8,0)," ")</f>
        <v>0</v>
      </c>
      <c r="AP891" s="62">
        <f t="shared" si="169"/>
        <v>120</v>
      </c>
      <c r="AQ891" s="50" t="str">
        <f t="shared" si="170"/>
        <v>SV</v>
      </c>
      <c r="AR891" s="50">
        <f t="shared" si="171"/>
        <v>270</v>
      </c>
      <c r="AS891" s="50" t="str">
        <f t="shared" si="172"/>
        <v>Q</v>
      </c>
      <c r="AT891" s="50" t="str">
        <f t="shared" si="173"/>
        <v>Q</v>
      </c>
      <c r="AU891" s="63" t="str">
        <f t="shared" si="180"/>
        <v>Q</v>
      </c>
      <c r="AV891" s="67">
        <v>19920.000001</v>
      </c>
      <c r="AW891" s="133">
        <v>17719.99999</v>
      </c>
      <c r="AX891" s="49">
        <v>23900</v>
      </c>
      <c r="AY891" s="51">
        <f t="shared" si="174"/>
        <v>0.1997991967269177</v>
      </c>
      <c r="AZ891" s="51">
        <f t="shared" si="175"/>
        <v>0.16652719661087864</v>
      </c>
      <c r="BA891" s="49">
        <v>22900</v>
      </c>
      <c r="BB891" s="52">
        <v>3</v>
      </c>
      <c r="BC891" s="51">
        <f t="shared" si="176"/>
        <v>0.14959839351658633</v>
      </c>
      <c r="BD891" s="51">
        <f t="shared" si="177"/>
        <v>0.13013100432314409</v>
      </c>
      <c r="BE891" s="49">
        <v>0</v>
      </c>
      <c r="BF891" s="52">
        <v>0</v>
      </c>
      <c r="BG891" s="51">
        <f t="shared" si="178"/>
        <v>-1</v>
      </c>
      <c r="BH891" s="51">
        <f t="shared" si="179"/>
        <v>0</v>
      </c>
      <c r="BI891" s="282">
        <f t="shared" si="181"/>
        <v>3</v>
      </c>
    </row>
    <row r="892" spans="1:61" hidden="1">
      <c r="A892" s="54" t="s">
        <v>150</v>
      </c>
      <c r="B892" s="55" t="s">
        <v>2910</v>
      </c>
      <c r="C892" s="55" t="s">
        <v>2911</v>
      </c>
      <c r="D892" s="44" t="s">
        <v>2912</v>
      </c>
      <c r="E892" s="56">
        <v>6</v>
      </c>
      <c r="F892" s="46" t="s">
        <v>5814</v>
      </c>
      <c r="G892" s="47" t="s">
        <v>5814</v>
      </c>
      <c r="H892" s="47" t="s">
        <v>6064</v>
      </c>
      <c r="I892" s="48" t="s">
        <v>6111</v>
      </c>
      <c r="J892" s="48" t="s">
        <v>6140</v>
      </c>
      <c r="K892" s="48" t="s">
        <v>6141</v>
      </c>
      <c r="L892" s="45">
        <v>114</v>
      </c>
      <c r="M892" s="47" t="s">
        <v>161</v>
      </c>
      <c r="N892" s="60">
        <v>0</v>
      </c>
      <c r="O892" s="58">
        <v>0</v>
      </c>
      <c r="P892" s="58">
        <v>0</v>
      </c>
      <c r="Q892" s="132">
        <v>0</v>
      </c>
      <c r="R892" s="60">
        <v>1</v>
      </c>
      <c r="S892" s="58">
        <v>0</v>
      </c>
      <c r="T892" s="58">
        <v>0</v>
      </c>
      <c r="U892" s="132">
        <v>0</v>
      </c>
      <c r="V892" s="58">
        <v>2</v>
      </c>
      <c r="W892" s="58">
        <v>0</v>
      </c>
      <c r="X892" s="58">
        <v>0</v>
      </c>
      <c r="Y892" s="132">
        <v>0</v>
      </c>
      <c r="Z892" s="61">
        <v>1</v>
      </c>
      <c r="AA892" s="59">
        <v>0</v>
      </c>
      <c r="AB892" s="59">
        <v>0</v>
      </c>
      <c r="AC892" s="132">
        <v>0</v>
      </c>
      <c r="AD892" s="61">
        <v>0</v>
      </c>
      <c r="AE892" s="59">
        <v>0</v>
      </c>
      <c r="AF892" s="59">
        <v>0</v>
      </c>
      <c r="AG892" s="132">
        <v>0</v>
      </c>
      <c r="AH892" s="61">
        <v>0</v>
      </c>
      <c r="AI892" s="132">
        <v>0</v>
      </c>
      <c r="AJ892" s="64">
        <f>IFERROR(VLOOKUP($B892,STOCK!$A:$H,3,0)," ")</f>
        <v>12</v>
      </c>
      <c r="AK892" s="65">
        <f>IFERROR(VLOOKUP($B892,STOCK!$A:$H,4,0)," ")</f>
        <v>0</v>
      </c>
      <c r="AL892" s="65">
        <f>IFERROR(VLOOKUP($B892,STOCK!$A:$H,5,0)," ")</f>
        <v>0</v>
      </c>
      <c r="AM892" s="65">
        <f>IFERROR(VLOOKUP($B892,STOCK!$A:$H,6,0)," ")</f>
        <v>0</v>
      </c>
      <c r="AN892" s="65">
        <f>IFERROR(VLOOKUP($B892,STOCK!$A:$H,7,0)," ")</f>
        <v>0</v>
      </c>
      <c r="AO892" s="65">
        <f>IFERROR(VLOOKUP($B892,STOCK!$A:$H,8,0)," ")</f>
        <v>0</v>
      </c>
      <c r="AP892" s="62" t="str">
        <f t="shared" si="169"/>
        <v>SV</v>
      </c>
      <c r="AQ892" s="50" t="str">
        <f t="shared" si="170"/>
        <v>Q</v>
      </c>
      <c r="AR892" s="50" t="str">
        <f t="shared" si="171"/>
        <v>Q</v>
      </c>
      <c r="AS892" s="50" t="str">
        <f t="shared" si="172"/>
        <v>Q</v>
      </c>
      <c r="AT892" s="50" t="str">
        <f t="shared" si="173"/>
        <v>Q</v>
      </c>
      <c r="AU892" s="63" t="str">
        <f t="shared" si="180"/>
        <v>Q</v>
      </c>
      <c r="AV892" s="67">
        <v>22419.999997999999</v>
      </c>
      <c r="AW892" s="133">
        <v>20846.292170000001</v>
      </c>
      <c r="AX892" s="49">
        <v>26900</v>
      </c>
      <c r="AY892" s="51">
        <f t="shared" si="174"/>
        <v>0.19982158797500649</v>
      </c>
      <c r="AZ892" s="51">
        <f t="shared" si="175"/>
        <v>0.16654275100371749</v>
      </c>
      <c r="BA892" s="49">
        <v>24900</v>
      </c>
      <c r="BB892" s="52">
        <v>3</v>
      </c>
      <c r="BC892" s="51">
        <f t="shared" si="176"/>
        <v>0.11061552195455993</v>
      </c>
      <c r="BD892" s="51">
        <f t="shared" si="177"/>
        <v>9.9598393654618506E-2</v>
      </c>
      <c r="BE892" s="49">
        <v>0</v>
      </c>
      <c r="BF892" s="52">
        <v>0</v>
      </c>
      <c r="BG892" s="51">
        <f t="shared" si="178"/>
        <v>-1</v>
      </c>
      <c r="BH892" s="51">
        <f t="shared" si="179"/>
        <v>0</v>
      </c>
      <c r="BI892" s="282">
        <f t="shared" si="181"/>
        <v>0</v>
      </c>
    </row>
    <row r="893" spans="1:61" hidden="1">
      <c r="A893" s="54" t="s">
        <v>150</v>
      </c>
      <c r="B893" s="55" t="s">
        <v>2913</v>
      </c>
      <c r="C893" s="55" t="s">
        <v>2914</v>
      </c>
      <c r="D893" s="44" t="s">
        <v>2915</v>
      </c>
      <c r="E893" s="56">
        <v>6</v>
      </c>
      <c r="F893" s="46" t="s">
        <v>5814</v>
      </c>
      <c r="G893" s="47" t="s">
        <v>5814</v>
      </c>
      <c r="H893" s="47" t="s">
        <v>6064</v>
      </c>
      <c r="I893" s="48" t="s">
        <v>6111</v>
      </c>
      <c r="J893" s="48" t="s">
        <v>6140</v>
      </c>
      <c r="K893" s="48" t="s">
        <v>6141</v>
      </c>
      <c r="L893" s="45">
        <v>114</v>
      </c>
      <c r="M893" s="47" t="s">
        <v>161</v>
      </c>
      <c r="N893" s="60">
        <v>0</v>
      </c>
      <c r="O893" s="58">
        <v>0</v>
      </c>
      <c r="P893" s="58">
        <v>0</v>
      </c>
      <c r="Q893" s="132">
        <v>0</v>
      </c>
      <c r="R893" s="60">
        <v>0</v>
      </c>
      <c r="S893" s="58">
        <v>0</v>
      </c>
      <c r="T893" s="58">
        <v>0</v>
      </c>
      <c r="U893" s="132">
        <v>0</v>
      </c>
      <c r="V893" s="58">
        <v>0</v>
      </c>
      <c r="W893" s="58">
        <v>0</v>
      </c>
      <c r="X893" s="58">
        <v>0</v>
      </c>
      <c r="Y893" s="132">
        <v>0</v>
      </c>
      <c r="Z893" s="61">
        <v>0</v>
      </c>
      <c r="AA893" s="59">
        <v>0</v>
      </c>
      <c r="AB893" s="59">
        <v>0</v>
      </c>
      <c r="AC893" s="132">
        <v>0</v>
      </c>
      <c r="AD893" s="61">
        <v>0</v>
      </c>
      <c r="AE893" s="59">
        <v>0</v>
      </c>
      <c r="AF893" s="59">
        <v>0</v>
      </c>
      <c r="AG893" s="132">
        <v>0</v>
      </c>
      <c r="AH893" s="61">
        <v>0</v>
      </c>
      <c r="AI893" s="132">
        <v>0</v>
      </c>
      <c r="AJ893" s="64">
        <f>IFERROR(VLOOKUP($B893,STOCK!$A:$H,3,0)," ")</f>
        <v>0</v>
      </c>
      <c r="AK893" s="65">
        <f>IFERROR(VLOOKUP($B893,STOCK!$A:$H,4,0)," ")</f>
        <v>0</v>
      </c>
      <c r="AL893" s="65">
        <f>IFERROR(VLOOKUP($B893,STOCK!$A:$H,5,0)," ")</f>
        <v>0</v>
      </c>
      <c r="AM893" s="65">
        <f>IFERROR(VLOOKUP($B893,STOCK!$A:$H,6,0)," ")</f>
        <v>0</v>
      </c>
      <c r="AN893" s="65">
        <f>IFERROR(VLOOKUP($B893,STOCK!$A:$H,7,0)," ")</f>
        <v>0</v>
      </c>
      <c r="AO893" s="65">
        <f>IFERROR(VLOOKUP($B893,STOCK!$A:$H,8,0)," ")</f>
        <v>0</v>
      </c>
      <c r="AP893" s="62" t="str">
        <f t="shared" si="169"/>
        <v>Q</v>
      </c>
      <c r="AQ893" s="50" t="str">
        <f t="shared" si="170"/>
        <v>Q</v>
      </c>
      <c r="AR893" s="50" t="str">
        <f t="shared" si="171"/>
        <v>Q</v>
      </c>
      <c r="AS893" s="50" t="str">
        <f t="shared" si="172"/>
        <v>Q</v>
      </c>
      <c r="AT893" s="50" t="str">
        <f t="shared" si="173"/>
        <v>Q</v>
      </c>
      <c r="AU893" s="63" t="str">
        <f t="shared" si="180"/>
        <v>Q</v>
      </c>
      <c r="AV893" s="67">
        <v>22419.999997999999</v>
      </c>
      <c r="AW893" s="133">
        <v>20224.995999999999</v>
      </c>
      <c r="AX893" s="49">
        <v>26900</v>
      </c>
      <c r="AY893" s="51">
        <f t="shared" si="174"/>
        <v>0.19982158797500649</v>
      </c>
      <c r="AZ893" s="51">
        <f t="shared" si="175"/>
        <v>0.16654275100371749</v>
      </c>
      <c r="BA893" s="49">
        <v>24900</v>
      </c>
      <c r="BB893" s="52">
        <v>3</v>
      </c>
      <c r="BC893" s="51">
        <f t="shared" si="176"/>
        <v>0.11061552195455993</v>
      </c>
      <c r="BD893" s="51">
        <f t="shared" si="177"/>
        <v>9.9598393654618506E-2</v>
      </c>
      <c r="BE893" s="49">
        <v>0</v>
      </c>
      <c r="BF893" s="52">
        <v>0</v>
      </c>
      <c r="BG893" s="51">
        <f t="shared" si="178"/>
        <v>-1</v>
      </c>
      <c r="BH893" s="51">
        <f t="shared" si="179"/>
        <v>0</v>
      </c>
      <c r="BI893" s="282">
        <f t="shared" si="181"/>
        <v>0</v>
      </c>
    </row>
    <row r="894" spans="1:61" hidden="1">
      <c r="A894" s="54" t="s">
        <v>150</v>
      </c>
      <c r="B894" s="55" t="s">
        <v>2916</v>
      </c>
      <c r="C894" s="55" t="s">
        <v>2917</v>
      </c>
      <c r="D894" s="44" t="s">
        <v>2918</v>
      </c>
      <c r="E894" s="56">
        <v>6</v>
      </c>
      <c r="F894" s="46" t="s">
        <v>5814</v>
      </c>
      <c r="G894" s="47" t="s">
        <v>5814</v>
      </c>
      <c r="H894" s="47" t="s">
        <v>6064</v>
      </c>
      <c r="I894" s="48" t="s">
        <v>6111</v>
      </c>
      <c r="J894" s="48" t="s">
        <v>6140</v>
      </c>
      <c r="K894" s="48" t="s">
        <v>6141</v>
      </c>
      <c r="L894" s="45">
        <v>114</v>
      </c>
      <c r="M894" s="47" t="s">
        <v>161</v>
      </c>
      <c r="N894" s="60">
        <v>1</v>
      </c>
      <c r="O894" s="58">
        <v>0</v>
      </c>
      <c r="P894" s="58">
        <v>2</v>
      </c>
      <c r="Q894" s="132">
        <v>0</v>
      </c>
      <c r="R894" s="60">
        <v>2</v>
      </c>
      <c r="S894" s="58">
        <v>1</v>
      </c>
      <c r="T894" s="58">
        <v>1</v>
      </c>
      <c r="U894" s="132">
        <v>0</v>
      </c>
      <c r="V894" s="58">
        <v>1</v>
      </c>
      <c r="W894" s="58">
        <v>0</v>
      </c>
      <c r="X894" s="58">
        <v>1</v>
      </c>
      <c r="Y894" s="132">
        <v>1</v>
      </c>
      <c r="Z894" s="61">
        <v>1</v>
      </c>
      <c r="AA894" s="59">
        <v>0</v>
      </c>
      <c r="AB894" s="59">
        <v>1</v>
      </c>
      <c r="AC894" s="132">
        <v>1</v>
      </c>
      <c r="AD894" s="61">
        <v>1</v>
      </c>
      <c r="AE894" s="59">
        <v>3</v>
      </c>
      <c r="AF894" s="59">
        <v>0</v>
      </c>
      <c r="AG894" s="132">
        <v>0</v>
      </c>
      <c r="AH894" s="61">
        <v>0</v>
      </c>
      <c r="AI894" s="132">
        <v>0</v>
      </c>
      <c r="AJ894" s="64">
        <f>IFERROR(VLOOKUP($B894,STOCK!$A:$H,3,0)," ")</f>
        <v>15</v>
      </c>
      <c r="AK894" s="65">
        <f>IFERROR(VLOOKUP($B894,STOCK!$A:$H,4,0)," ")</f>
        <v>18</v>
      </c>
      <c r="AL894" s="65">
        <f>IFERROR(VLOOKUP($B894,STOCK!$A:$H,5,0)," ")</f>
        <v>0</v>
      </c>
      <c r="AM894" s="65">
        <f>IFERROR(VLOOKUP($B894,STOCK!$A:$H,6,0)," ")</f>
        <v>0</v>
      </c>
      <c r="AN894" s="65">
        <f>IFERROR(VLOOKUP($B894,STOCK!$A:$H,7,0)," ")</f>
        <v>0</v>
      </c>
      <c r="AO894" s="65">
        <f>IFERROR(VLOOKUP($B894,STOCK!$A:$H,8,0)," ")</f>
        <v>0</v>
      </c>
      <c r="AP894" s="62" t="str">
        <f t="shared" si="169"/>
        <v>SV</v>
      </c>
      <c r="AQ894" s="50" t="str">
        <f t="shared" si="170"/>
        <v>SV</v>
      </c>
      <c r="AR894" s="50" t="str">
        <f t="shared" si="171"/>
        <v>Q</v>
      </c>
      <c r="AS894" s="50" t="str">
        <f t="shared" si="172"/>
        <v>Q</v>
      </c>
      <c r="AT894" s="50" t="str">
        <f t="shared" si="173"/>
        <v>Q</v>
      </c>
      <c r="AU894" s="63" t="str">
        <f t="shared" si="180"/>
        <v>Q</v>
      </c>
      <c r="AV894" s="67">
        <v>22419.999997999999</v>
      </c>
      <c r="AW894" s="133">
        <v>20149.49827</v>
      </c>
      <c r="AX894" s="49">
        <v>26900</v>
      </c>
      <c r="AY894" s="51">
        <f t="shared" si="174"/>
        <v>0.19982158797500649</v>
      </c>
      <c r="AZ894" s="51">
        <f t="shared" si="175"/>
        <v>0.16654275100371749</v>
      </c>
      <c r="BA894" s="49">
        <v>24900</v>
      </c>
      <c r="BB894" s="52">
        <v>3</v>
      </c>
      <c r="BC894" s="51">
        <f t="shared" si="176"/>
        <v>0.11061552195455993</v>
      </c>
      <c r="BD894" s="51">
        <f t="shared" si="177"/>
        <v>9.9598393654618506E-2</v>
      </c>
      <c r="BE894" s="49">
        <v>0</v>
      </c>
      <c r="BF894" s="52">
        <v>0</v>
      </c>
      <c r="BG894" s="51">
        <f t="shared" si="178"/>
        <v>-1</v>
      </c>
      <c r="BH894" s="51">
        <f t="shared" si="179"/>
        <v>0</v>
      </c>
      <c r="BI894" s="282">
        <f t="shared" si="181"/>
        <v>2</v>
      </c>
    </row>
    <row r="895" spans="1:61" hidden="1">
      <c r="A895" s="54" t="s">
        <v>150</v>
      </c>
      <c r="B895" s="55" t="s">
        <v>2919</v>
      </c>
      <c r="C895" s="55" t="s">
        <v>2920</v>
      </c>
      <c r="D895" s="44" t="s">
        <v>2921</v>
      </c>
      <c r="E895" s="56">
        <v>12</v>
      </c>
      <c r="F895" s="46" t="s">
        <v>5814</v>
      </c>
      <c r="G895" s="47" t="s">
        <v>5814</v>
      </c>
      <c r="H895" s="47" t="s">
        <v>6064</v>
      </c>
      <c r="I895" s="48" t="s">
        <v>6111</v>
      </c>
      <c r="J895" s="48" t="s">
        <v>6140</v>
      </c>
      <c r="K895" s="48" t="s">
        <v>6142</v>
      </c>
      <c r="L895" s="45">
        <v>114</v>
      </c>
      <c r="M895" s="47" t="s">
        <v>161</v>
      </c>
      <c r="N895" s="60">
        <v>0</v>
      </c>
      <c r="O895" s="58">
        <v>1</v>
      </c>
      <c r="P895" s="58">
        <v>0</v>
      </c>
      <c r="Q895" s="132">
        <v>0</v>
      </c>
      <c r="R895" s="60">
        <v>2</v>
      </c>
      <c r="S895" s="58">
        <v>2</v>
      </c>
      <c r="T895" s="58">
        <v>1</v>
      </c>
      <c r="U895" s="132">
        <v>0</v>
      </c>
      <c r="V895" s="58">
        <v>2</v>
      </c>
      <c r="W895" s="58">
        <v>5</v>
      </c>
      <c r="X895" s="58">
        <v>0</v>
      </c>
      <c r="Y895" s="132">
        <v>0</v>
      </c>
      <c r="Z895" s="61">
        <v>0</v>
      </c>
      <c r="AA895" s="59">
        <v>0</v>
      </c>
      <c r="AB895" s="59">
        <v>0</v>
      </c>
      <c r="AC895" s="132">
        <v>0</v>
      </c>
      <c r="AD895" s="61">
        <v>0</v>
      </c>
      <c r="AE895" s="59">
        <v>1</v>
      </c>
      <c r="AF895" s="59">
        <v>0</v>
      </c>
      <c r="AG895" s="132">
        <v>0</v>
      </c>
      <c r="AH895" s="61">
        <v>0</v>
      </c>
      <c r="AI895" s="132">
        <v>0</v>
      </c>
      <c r="AJ895" s="64">
        <f>IFERROR(VLOOKUP($B895,STOCK!$A:$H,3,0)," ")</f>
        <v>0</v>
      </c>
      <c r="AK895" s="65">
        <f>IFERROR(VLOOKUP($B895,STOCK!$A:$H,4,0)," ")</f>
        <v>-1</v>
      </c>
      <c r="AL895" s="65">
        <f>IFERROR(VLOOKUP($B895,STOCK!$A:$H,5,0)," ")</f>
        <v>12</v>
      </c>
      <c r="AM895" s="65">
        <f>IFERROR(VLOOKUP($B895,STOCK!$A:$H,6,0)," ")</f>
        <v>0</v>
      </c>
      <c r="AN895" s="65">
        <f>IFERROR(VLOOKUP($B895,STOCK!$A:$H,7,0)," ")</f>
        <v>0</v>
      </c>
      <c r="AO895" s="65">
        <f>IFERROR(VLOOKUP($B895,STOCK!$A:$H,8,0)," ")</f>
        <v>0</v>
      </c>
      <c r="AP895" s="62" t="str">
        <f t="shared" si="169"/>
        <v>Q</v>
      </c>
      <c r="AQ895" s="50" t="str">
        <f t="shared" si="170"/>
        <v>Q</v>
      </c>
      <c r="AR895" s="50" t="str">
        <f t="shared" si="171"/>
        <v>SV</v>
      </c>
      <c r="AS895" s="50" t="str">
        <f t="shared" si="172"/>
        <v>Q</v>
      </c>
      <c r="AT895" s="50" t="str">
        <f t="shared" si="173"/>
        <v>Q</v>
      </c>
      <c r="AU895" s="63" t="str">
        <f t="shared" si="180"/>
        <v>Q</v>
      </c>
      <c r="AV895" s="67">
        <v>22419.999997999999</v>
      </c>
      <c r="AW895" s="133">
        <v>21099.999909999999</v>
      </c>
      <c r="AX895" s="49">
        <v>26900</v>
      </c>
      <c r="AY895" s="51">
        <f t="shared" si="174"/>
        <v>0.19982158797500649</v>
      </c>
      <c r="AZ895" s="51">
        <f t="shared" si="175"/>
        <v>0.16654275100371749</v>
      </c>
      <c r="BA895" s="49">
        <v>24900</v>
      </c>
      <c r="BB895" s="52">
        <v>3</v>
      </c>
      <c r="BC895" s="51">
        <f t="shared" si="176"/>
        <v>0.11061552195455993</v>
      </c>
      <c r="BD895" s="51">
        <f t="shared" si="177"/>
        <v>9.9598393654618506E-2</v>
      </c>
      <c r="BE895" s="49">
        <v>0</v>
      </c>
      <c r="BF895" s="52">
        <v>0</v>
      </c>
      <c r="BG895" s="51">
        <f t="shared" si="178"/>
        <v>-1</v>
      </c>
      <c r="BH895" s="51">
        <f t="shared" si="179"/>
        <v>0</v>
      </c>
      <c r="BI895" s="282">
        <f t="shared" si="181"/>
        <v>0</v>
      </c>
    </row>
    <row r="896" spans="1:61" hidden="1">
      <c r="A896" s="54" t="s">
        <v>150</v>
      </c>
      <c r="B896" s="55" t="s">
        <v>2922</v>
      </c>
      <c r="C896" s="55" t="s">
        <v>2923</v>
      </c>
      <c r="D896" s="44" t="s">
        <v>2924</v>
      </c>
      <c r="E896" s="56">
        <v>12</v>
      </c>
      <c r="F896" s="46" t="s">
        <v>5814</v>
      </c>
      <c r="G896" s="47" t="s">
        <v>5814</v>
      </c>
      <c r="H896" s="47" t="s">
        <v>6064</v>
      </c>
      <c r="I896" s="48" t="s">
        <v>6111</v>
      </c>
      <c r="J896" s="48" t="s">
        <v>6140</v>
      </c>
      <c r="K896" s="48" t="s">
        <v>6142</v>
      </c>
      <c r="L896" s="45">
        <v>114</v>
      </c>
      <c r="M896" s="47" t="s">
        <v>161</v>
      </c>
      <c r="N896" s="60">
        <v>0</v>
      </c>
      <c r="O896" s="58">
        <v>0</v>
      </c>
      <c r="P896" s="58">
        <v>0</v>
      </c>
      <c r="Q896" s="132">
        <v>0</v>
      </c>
      <c r="R896" s="60">
        <v>0</v>
      </c>
      <c r="S896" s="58">
        <v>5</v>
      </c>
      <c r="T896" s="58">
        <v>2</v>
      </c>
      <c r="U896" s="132">
        <v>2</v>
      </c>
      <c r="V896" s="58">
        <v>0</v>
      </c>
      <c r="W896" s="58">
        <v>3</v>
      </c>
      <c r="X896" s="58">
        <v>2</v>
      </c>
      <c r="Y896" s="132">
        <v>1</v>
      </c>
      <c r="Z896" s="61">
        <v>2</v>
      </c>
      <c r="AA896" s="59">
        <v>1</v>
      </c>
      <c r="AB896" s="59">
        <v>0</v>
      </c>
      <c r="AC896" s="132">
        <v>0</v>
      </c>
      <c r="AD896" s="61">
        <v>0</v>
      </c>
      <c r="AE896" s="59">
        <v>0</v>
      </c>
      <c r="AF896" s="59">
        <v>0</v>
      </c>
      <c r="AG896" s="132">
        <v>0</v>
      </c>
      <c r="AH896" s="61">
        <v>0</v>
      </c>
      <c r="AI896" s="132">
        <v>0</v>
      </c>
      <c r="AJ896" s="64">
        <f>IFERROR(VLOOKUP($B896,STOCK!$A:$H,3,0)," ")</f>
        <v>0</v>
      </c>
      <c r="AK896" s="65">
        <f>IFERROR(VLOOKUP($B896,STOCK!$A:$H,4,0)," ")</f>
        <v>3</v>
      </c>
      <c r="AL896" s="65">
        <f>IFERROR(VLOOKUP($B896,STOCK!$A:$H,5,0)," ")</f>
        <v>0</v>
      </c>
      <c r="AM896" s="65">
        <f>IFERROR(VLOOKUP($B896,STOCK!$A:$H,6,0)," ")</f>
        <v>0</v>
      </c>
      <c r="AN896" s="65">
        <f>IFERROR(VLOOKUP($B896,STOCK!$A:$H,7,0)," ")</f>
        <v>0</v>
      </c>
      <c r="AO896" s="65">
        <f>IFERROR(VLOOKUP($B896,STOCK!$A:$H,8,0)," ")</f>
        <v>0</v>
      </c>
      <c r="AP896" s="62" t="str">
        <f t="shared" si="169"/>
        <v>Q</v>
      </c>
      <c r="AQ896" s="50">
        <f t="shared" si="170"/>
        <v>45</v>
      </c>
      <c r="AR896" s="50" t="str">
        <f t="shared" si="171"/>
        <v>Q</v>
      </c>
      <c r="AS896" s="50" t="str">
        <f t="shared" si="172"/>
        <v>Q</v>
      </c>
      <c r="AT896" s="50" t="str">
        <f t="shared" si="173"/>
        <v>Q</v>
      </c>
      <c r="AU896" s="63" t="str">
        <f t="shared" si="180"/>
        <v>Q</v>
      </c>
      <c r="AV896" s="67">
        <v>22419.999997999999</v>
      </c>
      <c r="AW896" s="133">
        <v>21099.999909999999</v>
      </c>
      <c r="AX896" s="49">
        <v>26900</v>
      </c>
      <c r="AY896" s="51">
        <f t="shared" si="174"/>
        <v>0.19982158797500649</v>
      </c>
      <c r="AZ896" s="51">
        <f t="shared" si="175"/>
        <v>0.16654275100371749</v>
      </c>
      <c r="BA896" s="49">
        <v>24900</v>
      </c>
      <c r="BB896" s="52">
        <v>3</v>
      </c>
      <c r="BC896" s="51">
        <f t="shared" si="176"/>
        <v>0.11061552195455993</v>
      </c>
      <c r="BD896" s="51">
        <f t="shared" si="177"/>
        <v>9.9598393654618506E-2</v>
      </c>
      <c r="BE896" s="49">
        <v>0</v>
      </c>
      <c r="BF896" s="52">
        <v>0</v>
      </c>
      <c r="BG896" s="51">
        <f t="shared" si="178"/>
        <v>-1</v>
      </c>
      <c r="BH896" s="51">
        <f t="shared" si="179"/>
        <v>0</v>
      </c>
      <c r="BI896" s="282">
        <f t="shared" si="181"/>
        <v>3</v>
      </c>
    </row>
    <row r="897" spans="1:61" hidden="1">
      <c r="A897" s="54" t="s">
        <v>150</v>
      </c>
      <c r="B897" s="55" t="s">
        <v>2925</v>
      </c>
      <c r="C897" s="55" t="s">
        <v>2926</v>
      </c>
      <c r="D897" s="44" t="s">
        <v>2927</v>
      </c>
      <c r="E897" s="56">
        <v>12</v>
      </c>
      <c r="F897" s="46" t="s">
        <v>5814</v>
      </c>
      <c r="G897" s="47" t="s">
        <v>5814</v>
      </c>
      <c r="H897" s="47" t="s">
        <v>6064</v>
      </c>
      <c r="I897" s="48" t="s">
        <v>6111</v>
      </c>
      <c r="J897" s="48" t="s">
        <v>6140</v>
      </c>
      <c r="K897" s="48" t="s">
        <v>6142</v>
      </c>
      <c r="L897" s="45">
        <v>114</v>
      </c>
      <c r="M897" s="47" t="s">
        <v>161</v>
      </c>
      <c r="N897" s="60">
        <v>0</v>
      </c>
      <c r="O897" s="58">
        <v>0</v>
      </c>
      <c r="P897" s="58">
        <v>0</v>
      </c>
      <c r="Q897" s="132">
        <v>0</v>
      </c>
      <c r="R897" s="60">
        <v>2</v>
      </c>
      <c r="S897" s="58">
        <v>4</v>
      </c>
      <c r="T897" s="58">
        <v>0</v>
      </c>
      <c r="U897" s="132">
        <v>0</v>
      </c>
      <c r="V897" s="58">
        <v>2</v>
      </c>
      <c r="W897" s="58">
        <v>0</v>
      </c>
      <c r="X897" s="58">
        <v>0</v>
      </c>
      <c r="Y897" s="132">
        <v>0</v>
      </c>
      <c r="Z897" s="61">
        <v>0</v>
      </c>
      <c r="AA897" s="59">
        <v>0</v>
      </c>
      <c r="AB897" s="59">
        <v>0</v>
      </c>
      <c r="AC897" s="132">
        <v>0</v>
      </c>
      <c r="AD897" s="61">
        <v>1</v>
      </c>
      <c r="AE897" s="59">
        <v>0</v>
      </c>
      <c r="AF897" s="59">
        <v>1</v>
      </c>
      <c r="AG897" s="132">
        <v>0</v>
      </c>
      <c r="AH897" s="61">
        <v>0</v>
      </c>
      <c r="AI897" s="132">
        <v>0</v>
      </c>
      <c r="AJ897" s="64">
        <f>IFERROR(VLOOKUP($B897,STOCK!$A:$H,3,0)," ")</f>
        <v>0</v>
      </c>
      <c r="AK897" s="65">
        <f>IFERROR(VLOOKUP($B897,STOCK!$A:$H,4,0)," ")</f>
        <v>-1</v>
      </c>
      <c r="AL897" s="65">
        <f>IFERROR(VLOOKUP($B897,STOCK!$A:$H,5,0)," ")</f>
        <v>0</v>
      </c>
      <c r="AM897" s="65">
        <f>IFERROR(VLOOKUP($B897,STOCK!$A:$H,6,0)," ")</f>
        <v>0</v>
      </c>
      <c r="AN897" s="65">
        <f>IFERROR(VLOOKUP($B897,STOCK!$A:$H,7,0)," ")</f>
        <v>0</v>
      </c>
      <c r="AO897" s="65">
        <f>IFERROR(VLOOKUP($B897,STOCK!$A:$H,8,0)," ")</f>
        <v>0</v>
      </c>
      <c r="AP897" s="62" t="str">
        <f t="shared" si="169"/>
        <v>Q</v>
      </c>
      <c r="AQ897" s="50" t="str">
        <f t="shared" si="170"/>
        <v>Q</v>
      </c>
      <c r="AR897" s="50" t="str">
        <f t="shared" si="171"/>
        <v>Q</v>
      </c>
      <c r="AS897" s="50" t="str">
        <f t="shared" si="172"/>
        <v>Q</v>
      </c>
      <c r="AT897" s="50" t="str">
        <f t="shared" si="173"/>
        <v>Q</v>
      </c>
      <c r="AU897" s="63" t="str">
        <f t="shared" si="180"/>
        <v>Q</v>
      </c>
      <c r="AV897" s="67">
        <v>21099.999997999999</v>
      </c>
      <c r="AW897" s="133">
        <v>17719.999879999999</v>
      </c>
      <c r="AX897" s="49">
        <v>23900</v>
      </c>
      <c r="AY897" s="51">
        <f t="shared" si="174"/>
        <v>0.13270142190831291</v>
      </c>
      <c r="AZ897" s="51">
        <f t="shared" si="175"/>
        <v>0.11715481179916321</v>
      </c>
      <c r="BA897" s="49">
        <v>22900</v>
      </c>
      <c r="BB897" s="52">
        <v>3</v>
      </c>
      <c r="BC897" s="51">
        <f t="shared" si="176"/>
        <v>8.5308056974910729E-2</v>
      </c>
      <c r="BD897" s="51">
        <f t="shared" si="177"/>
        <v>7.8602620174672524E-2</v>
      </c>
      <c r="BE897" s="49">
        <v>0</v>
      </c>
      <c r="BF897" s="52">
        <v>0</v>
      </c>
      <c r="BG897" s="51">
        <f t="shared" si="178"/>
        <v>-1</v>
      </c>
      <c r="BH897" s="51">
        <f t="shared" si="179"/>
        <v>0</v>
      </c>
      <c r="BI897" s="282">
        <f t="shared" si="181"/>
        <v>0</v>
      </c>
    </row>
    <row r="898" spans="1:61" hidden="1">
      <c r="A898" s="54" t="s">
        <v>150</v>
      </c>
      <c r="B898" s="55" t="s">
        <v>2928</v>
      </c>
      <c r="C898" s="55" t="s">
        <v>2929</v>
      </c>
      <c r="D898" s="44" t="s">
        <v>2930</v>
      </c>
      <c r="E898" s="56">
        <v>12</v>
      </c>
      <c r="F898" s="46" t="s">
        <v>5814</v>
      </c>
      <c r="G898" s="47" t="s">
        <v>5814</v>
      </c>
      <c r="H898" s="47" t="s">
        <v>6064</v>
      </c>
      <c r="I898" s="48" t="s">
        <v>6111</v>
      </c>
      <c r="J898" s="48" t="s">
        <v>6140</v>
      </c>
      <c r="K898" s="48" t="s">
        <v>6142</v>
      </c>
      <c r="L898" s="45">
        <v>114</v>
      </c>
      <c r="M898" s="47" t="s">
        <v>161</v>
      </c>
      <c r="N898" s="60">
        <v>2</v>
      </c>
      <c r="O898" s="58">
        <v>2</v>
      </c>
      <c r="P898" s="58">
        <v>0</v>
      </c>
      <c r="Q898" s="132">
        <v>0</v>
      </c>
      <c r="R898" s="60">
        <v>3</v>
      </c>
      <c r="S898" s="58">
        <v>5</v>
      </c>
      <c r="T898" s="58">
        <v>2</v>
      </c>
      <c r="U898" s="132">
        <v>0</v>
      </c>
      <c r="V898" s="58">
        <v>7</v>
      </c>
      <c r="W898" s="58">
        <v>0</v>
      </c>
      <c r="X898" s="58">
        <v>0</v>
      </c>
      <c r="Y898" s="132">
        <v>0</v>
      </c>
      <c r="Z898" s="61">
        <v>0</v>
      </c>
      <c r="AA898" s="59">
        <v>3</v>
      </c>
      <c r="AB898" s="59">
        <v>0</v>
      </c>
      <c r="AC898" s="132">
        <v>0</v>
      </c>
      <c r="AD898" s="61">
        <v>3</v>
      </c>
      <c r="AE898" s="59">
        <v>1</v>
      </c>
      <c r="AF898" s="59">
        <v>0</v>
      </c>
      <c r="AG898" s="132">
        <v>0</v>
      </c>
      <c r="AH898" s="61">
        <v>0</v>
      </c>
      <c r="AI898" s="132">
        <v>0</v>
      </c>
      <c r="AJ898" s="64">
        <f>IFERROR(VLOOKUP($B898,STOCK!$A:$H,3,0)," ")</f>
        <v>6</v>
      </c>
      <c r="AK898" s="65">
        <f>IFERROR(VLOOKUP($B898,STOCK!$A:$H,4,0)," ")</f>
        <v>-1</v>
      </c>
      <c r="AL898" s="65">
        <f>IFERROR(VLOOKUP($B898,STOCK!$A:$H,5,0)," ")</f>
        <v>0</v>
      </c>
      <c r="AM898" s="65">
        <f>IFERROR(VLOOKUP($B898,STOCK!$A:$H,6,0)," ")</f>
        <v>0</v>
      </c>
      <c r="AN898" s="65">
        <f>IFERROR(VLOOKUP($B898,STOCK!$A:$H,7,0)," ")</f>
        <v>0</v>
      </c>
      <c r="AO898" s="65">
        <f>IFERROR(VLOOKUP($B898,STOCK!$A:$H,8,0)," ")</f>
        <v>0</v>
      </c>
      <c r="AP898" s="62" t="str">
        <f t="shared" si="169"/>
        <v>SV</v>
      </c>
      <c r="AQ898" s="50" t="str">
        <f t="shared" si="170"/>
        <v>Q</v>
      </c>
      <c r="AR898" s="50" t="str">
        <f t="shared" si="171"/>
        <v>Q</v>
      </c>
      <c r="AS898" s="50" t="str">
        <f t="shared" si="172"/>
        <v>Q</v>
      </c>
      <c r="AT898" s="50" t="str">
        <f t="shared" si="173"/>
        <v>Q</v>
      </c>
      <c r="AU898" s="63" t="str">
        <f t="shared" si="180"/>
        <v>Q</v>
      </c>
      <c r="AV898" s="67">
        <v>22419.999997999999</v>
      </c>
      <c r="AW898" s="133">
        <v>20091.562480000001</v>
      </c>
      <c r="AX898" s="49">
        <v>26900</v>
      </c>
      <c r="AY898" s="51">
        <f t="shared" si="174"/>
        <v>0.19982158797500649</v>
      </c>
      <c r="AZ898" s="51">
        <f t="shared" si="175"/>
        <v>0.16654275100371749</v>
      </c>
      <c r="BA898" s="49">
        <v>24900</v>
      </c>
      <c r="BB898" s="52">
        <v>3</v>
      </c>
      <c r="BC898" s="51">
        <f t="shared" si="176"/>
        <v>0.11061552195455993</v>
      </c>
      <c r="BD898" s="51">
        <f t="shared" si="177"/>
        <v>9.9598393654618506E-2</v>
      </c>
      <c r="BE898" s="49">
        <v>0</v>
      </c>
      <c r="BF898" s="52">
        <v>0</v>
      </c>
      <c r="BG898" s="51">
        <f t="shared" si="178"/>
        <v>-1</v>
      </c>
      <c r="BH898" s="51">
        <f t="shared" si="179"/>
        <v>0</v>
      </c>
      <c r="BI898" s="282">
        <f t="shared" si="181"/>
        <v>0</v>
      </c>
    </row>
    <row r="899" spans="1:61" hidden="1">
      <c r="A899" s="54" t="s">
        <v>150</v>
      </c>
      <c r="B899" s="55" t="s">
        <v>2931</v>
      </c>
      <c r="C899" s="55" t="s">
        <v>2932</v>
      </c>
      <c r="D899" s="44" t="s">
        <v>2933</v>
      </c>
      <c r="E899" s="56">
        <v>12</v>
      </c>
      <c r="F899" s="46" t="s">
        <v>5814</v>
      </c>
      <c r="G899" s="47" t="s">
        <v>5814</v>
      </c>
      <c r="H899" s="47" t="s">
        <v>6064</v>
      </c>
      <c r="I899" s="48" t="s">
        <v>6111</v>
      </c>
      <c r="J899" s="48" t="s">
        <v>6140</v>
      </c>
      <c r="K899" s="48" t="s">
        <v>6142</v>
      </c>
      <c r="L899" s="45">
        <v>114</v>
      </c>
      <c r="M899" s="47" t="s">
        <v>161</v>
      </c>
      <c r="N899" s="60">
        <v>0</v>
      </c>
      <c r="O899" s="58">
        <v>1</v>
      </c>
      <c r="P899" s="58">
        <v>0</v>
      </c>
      <c r="Q899" s="132">
        <v>0</v>
      </c>
      <c r="R899" s="60">
        <v>2</v>
      </c>
      <c r="S899" s="58">
        <v>2</v>
      </c>
      <c r="T899" s="58">
        <v>0</v>
      </c>
      <c r="U899" s="132">
        <v>0</v>
      </c>
      <c r="V899" s="58">
        <v>0</v>
      </c>
      <c r="W899" s="58">
        <v>0</v>
      </c>
      <c r="X899" s="58">
        <v>0</v>
      </c>
      <c r="Y899" s="132">
        <v>0</v>
      </c>
      <c r="Z899" s="61">
        <v>0</v>
      </c>
      <c r="AA899" s="59">
        <v>0</v>
      </c>
      <c r="AB899" s="59">
        <v>0</v>
      </c>
      <c r="AC899" s="132">
        <v>0</v>
      </c>
      <c r="AD899" s="61">
        <v>0</v>
      </c>
      <c r="AE899" s="59">
        <v>2</v>
      </c>
      <c r="AF899" s="59">
        <v>0</v>
      </c>
      <c r="AG899" s="132">
        <v>0</v>
      </c>
      <c r="AH899" s="61">
        <v>0</v>
      </c>
      <c r="AI899" s="132">
        <v>0</v>
      </c>
      <c r="AJ899" s="64">
        <f>IFERROR(VLOOKUP($B899,STOCK!$A:$H,3,0)," ")</f>
        <v>8</v>
      </c>
      <c r="AK899" s="65">
        <f>IFERROR(VLOOKUP($B899,STOCK!$A:$H,4,0)," ")</f>
        <v>-5</v>
      </c>
      <c r="AL899" s="65">
        <f>IFERROR(VLOOKUP($B899,STOCK!$A:$H,5,0)," ")</f>
        <v>0</v>
      </c>
      <c r="AM899" s="65">
        <f>IFERROR(VLOOKUP($B899,STOCK!$A:$H,6,0)," ")</f>
        <v>1</v>
      </c>
      <c r="AN899" s="65">
        <f>IFERROR(VLOOKUP($B899,STOCK!$A:$H,7,0)," ")</f>
        <v>0</v>
      </c>
      <c r="AO899" s="65">
        <f>IFERROR(VLOOKUP($B899,STOCK!$A:$H,8,0)," ")</f>
        <v>0</v>
      </c>
      <c r="AP899" s="62" t="str">
        <f t="shared" si="169"/>
        <v>SV</v>
      </c>
      <c r="AQ899" s="50" t="str">
        <f t="shared" si="170"/>
        <v>Q</v>
      </c>
      <c r="AR899" s="50" t="str">
        <f t="shared" si="171"/>
        <v>Q</v>
      </c>
      <c r="AS899" s="50" t="str">
        <f t="shared" si="172"/>
        <v>SV</v>
      </c>
      <c r="AT899" s="50" t="str">
        <f t="shared" si="173"/>
        <v>Q</v>
      </c>
      <c r="AU899" s="63" t="str">
        <f t="shared" si="180"/>
        <v>Q</v>
      </c>
      <c r="AV899" s="67">
        <v>22419.999997999999</v>
      </c>
      <c r="AW899" s="133">
        <v>19919.99999</v>
      </c>
      <c r="AX899" s="49">
        <v>26900</v>
      </c>
      <c r="AY899" s="51">
        <f t="shared" si="174"/>
        <v>0.19982158797500649</v>
      </c>
      <c r="AZ899" s="51">
        <f t="shared" si="175"/>
        <v>0.16654275100371749</v>
      </c>
      <c r="BA899" s="49">
        <v>24900</v>
      </c>
      <c r="BB899" s="52">
        <v>3</v>
      </c>
      <c r="BC899" s="51">
        <f t="shared" si="176"/>
        <v>0.11061552195455993</v>
      </c>
      <c r="BD899" s="51">
        <f t="shared" si="177"/>
        <v>9.9598393654618506E-2</v>
      </c>
      <c r="BE899" s="49">
        <v>0</v>
      </c>
      <c r="BF899" s="52">
        <v>0</v>
      </c>
      <c r="BG899" s="51">
        <f t="shared" si="178"/>
        <v>-1</v>
      </c>
      <c r="BH899" s="51">
        <f t="shared" si="179"/>
        <v>0</v>
      </c>
      <c r="BI899" s="282">
        <f t="shared" si="181"/>
        <v>0</v>
      </c>
    </row>
    <row r="900" spans="1:61" hidden="1">
      <c r="A900" s="54" t="s">
        <v>150</v>
      </c>
      <c r="B900" s="55" t="s">
        <v>2934</v>
      </c>
      <c r="C900" s="55" t="s">
        <v>2935</v>
      </c>
      <c r="D900" s="44" t="s">
        <v>2936</v>
      </c>
      <c r="E900" s="56">
        <v>12</v>
      </c>
      <c r="F900" s="46" t="s">
        <v>5814</v>
      </c>
      <c r="G900" s="47" t="s">
        <v>5814</v>
      </c>
      <c r="H900" s="47" t="s">
        <v>6064</v>
      </c>
      <c r="I900" s="48" t="s">
        <v>6111</v>
      </c>
      <c r="J900" s="48" t="s">
        <v>6140</v>
      </c>
      <c r="K900" s="48" t="s">
        <v>6143</v>
      </c>
      <c r="L900" s="45">
        <v>114</v>
      </c>
      <c r="M900" s="47" t="s">
        <v>161</v>
      </c>
      <c r="N900" s="60">
        <v>0</v>
      </c>
      <c r="O900" s="58">
        <v>0</v>
      </c>
      <c r="P900" s="58">
        <v>0</v>
      </c>
      <c r="Q900" s="132">
        <v>0</v>
      </c>
      <c r="R900" s="60">
        <v>0</v>
      </c>
      <c r="S900" s="58">
        <v>0</v>
      </c>
      <c r="T900" s="58">
        <v>0</v>
      </c>
      <c r="U900" s="132">
        <v>0</v>
      </c>
      <c r="V900" s="58">
        <v>0</v>
      </c>
      <c r="W900" s="58">
        <v>0</v>
      </c>
      <c r="X900" s="58">
        <v>0</v>
      </c>
      <c r="Y900" s="132">
        <v>0</v>
      </c>
      <c r="Z900" s="61">
        <v>0</v>
      </c>
      <c r="AA900" s="59">
        <v>0</v>
      </c>
      <c r="AB900" s="59">
        <v>0</v>
      </c>
      <c r="AC900" s="132">
        <v>0</v>
      </c>
      <c r="AD900" s="61">
        <v>0</v>
      </c>
      <c r="AE900" s="59">
        <v>0</v>
      </c>
      <c r="AF900" s="59">
        <v>0</v>
      </c>
      <c r="AG900" s="132">
        <v>0</v>
      </c>
      <c r="AH900" s="61">
        <v>0</v>
      </c>
      <c r="AI900" s="132">
        <v>0</v>
      </c>
      <c r="AJ900" s="64">
        <f>IFERROR(VLOOKUP($B900,STOCK!$A:$H,3,0)," ")</f>
        <v>8</v>
      </c>
      <c r="AK900" s="65">
        <f>IFERROR(VLOOKUP($B900,STOCK!$A:$H,4,0)," ")</f>
        <v>0</v>
      </c>
      <c r="AL900" s="65">
        <f>IFERROR(VLOOKUP($B900,STOCK!$A:$H,5,0)," ")</f>
        <v>0</v>
      </c>
      <c r="AM900" s="65">
        <f>IFERROR(VLOOKUP($B900,STOCK!$A:$H,6,0)," ")</f>
        <v>0</v>
      </c>
      <c r="AN900" s="65">
        <f>IFERROR(VLOOKUP($B900,STOCK!$A:$H,7,0)," ")</f>
        <v>10</v>
      </c>
      <c r="AO900" s="65">
        <f>IFERROR(VLOOKUP($B900,STOCK!$A:$H,8,0)," ")</f>
        <v>0</v>
      </c>
      <c r="AP900" s="62" t="str">
        <f t="shared" ref="AP900:AP963" si="182">IF($AJ900&lt;1,"Q",IF(Q900=0,"SV",IFERROR((AJ900/$Q900*30),0)))</f>
        <v>SV</v>
      </c>
      <c r="AQ900" s="50" t="str">
        <f t="shared" ref="AQ900:AQ963" si="183">IF($AK900&lt;1,"Q",IF(U900=0,"SV",IFERROR((AK900/$U900*30),0)))</f>
        <v>Q</v>
      </c>
      <c r="AR900" s="50" t="str">
        <f t="shared" ref="AR900:AR963" si="184">IF($AL900&lt;1,"Q",IF(Y900=0,"SV",IFERROR((AL900/$Y900*30),0)))</f>
        <v>Q</v>
      </c>
      <c r="AS900" s="50" t="str">
        <f t="shared" ref="AS900:AS963" si="185">IF($AM900&lt;1,"Q",IF(AC900=0,"SV",IFERROR((AM900/$AC900*30),0)))</f>
        <v>Q</v>
      </c>
      <c r="AT900" s="50" t="str">
        <f t="shared" ref="AT900:AT963" si="186">IF($AN900&lt;1,"Q",IF(AG900=0,"SV",IFERROR((AN900/$AG900*30),0)))</f>
        <v>SV</v>
      </c>
      <c r="AU900" s="63" t="str">
        <f t="shared" si="180"/>
        <v>Q</v>
      </c>
      <c r="AV900" s="67">
        <v>16579.999996999999</v>
      </c>
      <c r="AW900" s="133">
        <v>15989.99963</v>
      </c>
      <c r="AX900" s="49">
        <v>19900</v>
      </c>
      <c r="AY900" s="51">
        <f t="shared" ref="AY900:AY963" si="187">+AX900/AV900-1</f>
        <v>0.2002412547406951</v>
      </c>
      <c r="AZ900" s="51">
        <f t="shared" ref="AZ900:AZ963" si="188">+(AX900-AV900)/AX900</f>
        <v>0.16683417100502518</v>
      </c>
      <c r="BA900" s="49">
        <v>17900</v>
      </c>
      <c r="BB900" s="52">
        <v>3</v>
      </c>
      <c r="BC900" s="51">
        <f t="shared" ref="BC900:BC963" si="189">+BA900/AV900-1</f>
        <v>7.9613992957710655E-2</v>
      </c>
      <c r="BD900" s="51">
        <f t="shared" ref="BD900:BD963" si="190">IFERROR((BA900-AV900)/BA900,0)</f>
        <v>7.3743016927374352E-2</v>
      </c>
      <c r="BE900" s="49">
        <v>0</v>
      </c>
      <c r="BF900" s="52">
        <v>0</v>
      </c>
      <c r="BG900" s="51">
        <f t="shared" ref="BG900:BG963" si="191">+BE900/AV900-1</f>
        <v>-1</v>
      </c>
      <c r="BH900" s="51">
        <f t="shared" ref="BH900:BH963" si="192">IFERROR((BE900-AV900)/BE900,0)</f>
        <v>0</v>
      </c>
      <c r="BI900" s="282">
        <f t="shared" si="181"/>
        <v>0</v>
      </c>
    </row>
    <row r="901" spans="1:61" hidden="1">
      <c r="A901" s="54" t="s">
        <v>150</v>
      </c>
      <c r="B901" s="55" t="s">
        <v>2937</v>
      </c>
      <c r="C901" s="55" t="s">
        <v>2938</v>
      </c>
      <c r="D901" s="44" t="s">
        <v>2939</v>
      </c>
      <c r="E901" s="56">
        <v>12</v>
      </c>
      <c r="F901" s="46" t="s">
        <v>5814</v>
      </c>
      <c r="G901" s="47" t="s">
        <v>5814</v>
      </c>
      <c r="H901" s="47" t="s">
        <v>6064</v>
      </c>
      <c r="I901" s="48" t="s">
        <v>6111</v>
      </c>
      <c r="J901" s="48" t="s">
        <v>6140</v>
      </c>
      <c r="K901" s="48" t="s">
        <v>6143</v>
      </c>
      <c r="L901" s="45">
        <v>114</v>
      </c>
      <c r="M901" s="47" t="s">
        <v>161</v>
      </c>
      <c r="N901" s="60">
        <v>1</v>
      </c>
      <c r="O901" s="58">
        <v>1</v>
      </c>
      <c r="P901" s="58">
        <v>0</v>
      </c>
      <c r="Q901" s="132">
        <v>0</v>
      </c>
      <c r="R901" s="60">
        <v>0</v>
      </c>
      <c r="S901" s="58">
        <v>1</v>
      </c>
      <c r="T901" s="58">
        <v>0</v>
      </c>
      <c r="U901" s="132">
        <v>0</v>
      </c>
      <c r="V901" s="58">
        <v>0</v>
      </c>
      <c r="W901" s="58">
        <v>0</v>
      </c>
      <c r="X901" s="58">
        <v>0</v>
      </c>
      <c r="Y901" s="132">
        <v>0</v>
      </c>
      <c r="Z901" s="61">
        <v>9</v>
      </c>
      <c r="AA901" s="59">
        <v>2</v>
      </c>
      <c r="AB901" s="59">
        <v>0</v>
      </c>
      <c r="AC901" s="132">
        <v>0</v>
      </c>
      <c r="AD901" s="61">
        <v>5</v>
      </c>
      <c r="AE901" s="59">
        <v>3</v>
      </c>
      <c r="AF901" s="59">
        <v>0</v>
      </c>
      <c r="AG901" s="132">
        <v>0</v>
      </c>
      <c r="AH901" s="61">
        <v>0</v>
      </c>
      <c r="AI901" s="132">
        <v>0</v>
      </c>
      <c r="AJ901" s="64">
        <f>IFERROR(VLOOKUP($B901,STOCK!$A:$H,3,0)," ")</f>
        <v>0</v>
      </c>
      <c r="AK901" s="65">
        <f>IFERROR(VLOOKUP($B901,STOCK!$A:$H,4,0)," ")</f>
        <v>0</v>
      </c>
      <c r="AL901" s="65">
        <f>IFERROR(VLOOKUP($B901,STOCK!$A:$H,5,0)," ")</f>
        <v>0</v>
      </c>
      <c r="AM901" s="65">
        <f>IFERROR(VLOOKUP($B901,STOCK!$A:$H,6,0)," ")</f>
        <v>0</v>
      </c>
      <c r="AN901" s="65">
        <f>IFERROR(VLOOKUP($B901,STOCK!$A:$H,7,0)," ")</f>
        <v>0</v>
      </c>
      <c r="AO901" s="65">
        <f>IFERROR(VLOOKUP($B901,STOCK!$A:$H,8,0)," ")</f>
        <v>0</v>
      </c>
      <c r="AP901" s="62" t="str">
        <f t="shared" si="182"/>
        <v>Q</v>
      </c>
      <c r="AQ901" s="50" t="str">
        <f t="shared" si="183"/>
        <v>Q</v>
      </c>
      <c r="AR901" s="50" t="str">
        <f t="shared" si="184"/>
        <v>Q</v>
      </c>
      <c r="AS901" s="50" t="str">
        <f t="shared" si="185"/>
        <v>Q</v>
      </c>
      <c r="AT901" s="50" t="str">
        <f t="shared" si="186"/>
        <v>Q</v>
      </c>
      <c r="AU901" s="63" t="str">
        <f t="shared" ref="AU901:AU964" si="193">IF($AO901&lt;1,"Q",IF(AI901=0,"SV",IFERROR((AO901/$AI901*30),0)))</f>
        <v>Q</v>
      </c>
      <c r="AV901" s="67">
        <v>20759.999996999999</v>
      </c>
      <c r="AW901" s="133">
        <v>20165.955259999999</v>
      </c>
      <c r="AX901" s="49">
        <v>24900</v>
      </c>
      <c r="AY901" s="51">
        <f t="shared" si="187"/>
        <v>0.19942196549124591</v>
      </c>
      <c r="AZ901" s="51">
        <f t="shared" si="188"/>
        <v>0.16626506036144584</v>
      </c>
      <c r="BA901" s="49">
        <v>22900</v>
      </c>
      <c r="BB901" s="52">
        <v>3</v>
      </c>
      <c r="BC901" s="51">
        <f t="shared" si="189"/>
        <v>0.10308285179717003</v>
      </c>
      <c r="BD901" s="51">
        <f t="shared" si="190"/>
        <v>9.3449781790393052E-2</v>
      </c>
      <c r="BE901" s="49">
        <v>0</v>
      </c>
      <c r="BF901" s="52">
        <v>0</v>
      </c>
      <c r="BG901" s="51">
        <f t="shared" si="191"/>
        <v>-1</v>
      </c>
      <c r="BH901" s="51">
        <f t="shared" si="192"/>
        <v>0</v>
      </c>
      <c r="BI901" s="282">
        <f t="shared" ref="BI901:BI964" si="194">+U901+Y901+AC901+AG901+AI901+Q901</f>
        <v>0</v>
      </c>
    </row>
    <row r="902" spans="1:61" hidden="1">
      <c r="A902" s="54" t="s">
        <v>150</v>
      </c>
      <c r="B902" s="55" t="s">
        <v>2940</v>
      </c>
      <c r="C902" s="55" t="s">
        <v>2941</v>
      </c>
      <c r="D902" s="44" t="s">
        <v>2942</v>
      </c>
      <c r="E902" s="56">
        <v>12</v>
      </c>
      <c r="F902" s="46" t="s">
        <v>5814</v>
      </c>
      <c r="G902" s="47" t="s">
        <v>5814</v>
      </c>
      <c r="H902" s="47" t="s">
        <v>6064</v>
      </c>
      <c r="I902" s="48" t="s">
        <v>6111</v>
      </c>
      <c r="J902" s="48" t="s">
        <v>6140</v>
      </c>
      <c r="K902" s="48" t="s">
        <v>6143</v>
      </c>
      <c r="L902" s="45">
        <v>114</v>
      </c>
      <c r="M902" s="47" t="s">
        <v>161</v>
      </c>
      <c r="N902" s="60">
        <v>8</v>
      </c>
      <c r="O902" s="58">
        <v>0</v>
      </c>
      <c r="P902" s="58">
        <v>0</v>
      </c>
      <c r="Q902" s="132">
        <v>0</v>
      </c>
      <c r="R902" s="60">
        <v>1</v>
      </c>
      <c r="S902" s="58">
        <v>0</v>
      </c>
      <c r="T902" s="58">
        <v>0</v>
      </c>
      <c r="U902" s="132">
        <v>0</v>
      </c>
      <c r="V902" s="58">
        <v>0</v>
      </c>
      <c r="W902" s="58">
        <v>0</v>
      </c>
      <c r="X902" s="58">
        <v>0</v>
      </c>
      <c r="Y902" s="132">
        <v>0</v>
      </c>
      <c r="Z902" s="61">
        <v>6</v>
      </c>
      <c r="AA902" s="59">
        <v>0</v>
      </c>
      <c r="AB902" s="59">
        <v>0</v>
      </c>
      <c r="AC902" s="132">
        <v>0</v>
      </c>
      <c r="AD902" s="61">
        <v>0</v>
      </c>
      <c r="AE902" s="59">
        <v>3</v>
      </c>
      <c r="AF902" s="59">
        <v>0</v>
      </c>
      <c r="AG902" s="132">
        <v>0</v>
      </c>
      <c r="AH902" s="61">
        <v>0</v>
      </c>
      <c r="AI902" s="132">
        <v>0</v>
      </c>
      <c r="AJ902" s="64">
        <f>IFERROR(VLOOKUP($B902,STOCK!$A:$H,3,0)," ")</f>
        <v>12</v>
      </c>
      <c r="AK902" s="65">
        <f>IFERROR(VLOOKUP($B902,STOCK!$A:$H,4,0)," ")</f>
        <v>0</v>
      </c>
      <c r="AL902" s="65">
        <f>IFERROR(VLOOKUP($B902,STOCK!$A:$H,5,0)," ")</f>
        <v>0</v>
      </c>
      <c r="AM902" s="65">
        <f>IFERROR(VLOOKUP($B902,STOCK!$A:$H,6,0)," ")</f>
        <v>10</v>
      </c>
      <c r="AN902" s="65">
        <f>IFERROR(VLOOKUP($B902,STOCK!$A:$H,7,0)," ")</f>
        <v>0</v>
      </c>
      <c r="AO902" s="65">
        <f>IFERROR(VLOOKUP($B902,STOCK!$A:$H,8,0)," ")</f>
        <v>0</v>
      </c>
      <c r="AP902" s="62" t="str">
        <f t="shared" si="182"/>
        <v>SV</v>
      </c>
      <c r="AQ902" s="50" t="str">
        <f t="shared" si="183"/>
        <v>Q</v>
      </c>
      <c r="AR902" s="50" t="str">
        <f t="shared" si="184"/>
        <v>Q</v>
      </c>
      <c r="AS902" s="50" t="str">
        <f t="shared" si="185"/>
        <v>SV</v>
      </c>
      <c r="AT902" s="50" t="str">
        <f t="shared" si="186"/>
        <v>Q</v>
      </c>
      <c r="AU902" s="63" t="str">
        <f t="shared" si="193"/>
        <v>Q</v>
      </c>
      <c r="AV902" s="67">
        <v>22419.999997999999</v>
      </c>
      <c r="AW902" s="133">
        <v>20605.161169999999</v>
      </c>
      <c r="AX902" s="49">
        <v>26900</v>
      </c>
      <c r="AY902" s="51">
        <f t="shared" si="187"/>
        <v>0.19982158797500649</v>
      </c>
      <c r="AZ902" s="51">
        <f t="shared" si="188"/>
        <v>0.16654275100371749</v>
      </c>
      <c r="BA902" s="49">
        <v>24900</v>
      </c>
      <c r="BB902" s="52">
        <v>3</v>
      </c>
      <c r="BC902" s="51">
        <f t="shared" si="189"/>
        <v>0.11061552195455993</v>
      </c>
      <c r="BD902" s="51">
        <f t="shared" si="190"/>
        <v>9.9598393654618506E-2</v>
      </c>
      <c r="BE902" s="49">
        <v>0</v>
      </c>
      <c r="BF902" s="52">
        <v>0</v>
      </c>
      <c r="BG902" s="51">
        <f t="shared" si="191"/>
        <v>-1</v>
      </c>
      <c r="BH902" s="51">
        <f t="shared" si="192"/>
        <v>0</v>
      </c>
      <c r="BI902" s="282">
        <f t="shared" si="194"/>
        <v>0</v>
      </c>
    </row>
    <row r="903" spans="1:61" hidden="1">
      <c r="A903" s="54" t="s">
        <v>150</v>
      </c>
      <c r="B903" s="55" t="s">
        <v>2943</v>
      </c>
      <c r="C903" s="55" t="s">
        <v>2944</v>
      </c>
      <c r="D903" s="44" t="s">
        <v>2945</v>
      </c>
      <c r="E903" s="56">
        <v>12</v>
      </c>
      <c r="F903" s="46" t="s">
        <v>5814</v>
      </c>
      <c r="G903" s="47" t="s">
        <v>5814</v>
      </c>
      <c r="H903" s="47" t="s">
        <v>6064</v>
      </c>
      <c r="I903" s="48" t="s">
        <v>6111</v>
      </c>
      <c r="J903" s="48" t="s">
        <v>6140</v>
      </c>
      <c r="K903" s="48" t="s">
        <v>6143</v>
      </c>
      <c r="L903" s="45">
        <v>114</v>
      </c>
      <c r="M903" s="47" t="s">
        <v>161</v>
      </c>
      <c r="N903" s="60">
        <v>0</v>
      </c>
      <c r="O903" s="58">
        <v>1</v>
      </c>
      <c r="P903" s="58">
        <v>0</v>
      </c>
      <c r="Q903" s="132">
        <v>0</v>
      </c>
      <c r="R903" s="60">
        <v>0</v>
      </c>
      <c r="S903" s="58">
        <v>1</v>
      </c>
      <c r="T903" s="58">
        <v>7</v>
      </c>
      <c r="U903" s="132">
        <v>2</v>
      </c>
      <c r="V903" s="58">
        <v>0</v>
      </c>
      <c r="W903" s="58">
        <v>0</v>
      </c>
      <c r="X903" s="58">
        <v>0</v>
      </c>
      <c r="Y903" s="132">
        <v>0</v>
      </c>
      <c r="Z903" s="61">
        <v>6</v>
      </c>
      <c r="AA903" s="59">
        <v>0</v>
      </c>
      <c r="AB903" s="59">
        <v>0</v>
      </c>
      <c r="AC903" s="132">
        <v>0</v>
      </c>
      <c r="AD903" s="61">
        <v>0</v>
      </c>
      <c r="AE903" s="59">
        <v>3</v>
      </c>
      <c r="AF903" s="59">
        <v>1</v>
      </c>
      <c r="AG903" s="132">
        <v>1</v>
      </c>
      <c r="AH903" s="61">
        <v>0</v>
      </c>
      <c r="AI903" s="132">
        <v>0</v>
      </c>
      <c r="AJ903" s="64">
        <f>IFERROR(VLOOKUP($B903,STOCK!$A:$H,3,0)," ")</f>
        <v>0</v>
      </c>
      <c r="AK903" s="65">
        <f>IFERROR(VLOOKUP($B903,STOCK!$A:$H,4,0)," ")</f>
        <v>0</v>
      </c>
      <c r="AL903" s="65">
        <f>IFERROR(VLOOKUP($B903,STOCK!$A:$H,5,0)," ")</f>
        <v>0</v>
      </c>
      <c r="AM903" s="65">
        <f>IFERROR(VLOOKUP($B903,STOCK!$A:$H,6,0)," ")</f>
        <v>1</v>
      </c>
      <c r="AN903" s="65">
        <f>IFERROR(VLOOKUP($B903,STOCK!$A:$H,7,0)," ")</f>
        <v>1</v>
      </c>
      <c r="AO903" s="65">
        <f>IFERROR(VLOOKUP($B903,STOCK!$A:$H,8,0)," ")</f>
        <v>0</v>
      </c>
      <c r="AP903" s="62" t="str">
        <f t="shared" si="182"/>
        <v>Q</v>
      </c>
      <c r="AQ903" s="50" t="str">
        <f t="shared" si="183"/>
        <v>Q</v>
      </c>
      <c r="AR903" s="50" t="str">
        <f t="shared" si="184"/>
        <v>Q</v>
      </c>
      <c r="AS903" s="50" t="str">
        <f t="shared" si="185"/>
        <v>SV</v>
      </c>
      <c r="AT903" s="50">
        <f t="shared" si="186"/>
        <v>30</v>
      </c>
      <c r="AU903" s="63" t="str">
        <f t="shared" si="193"/>
        <v>Q</v>
      </c>
      <c r="AV903" s="67">
        <v>22419.999997999999</v>
      </c>
      <c r="AW903" s="133">
        <v>19968.157660000001</v>
      </c>
      <c r="AX903" s="49">
        <v>26900</v>
      </c>
      <c r="AY903" s="51">
        <f t="shared" si="187"/>
        <v>0.19982158797500649</v>
      </c>
      <c r="AZ903" s="51">
        <f t="shared" si="188"/>
        <v>0.16654275100371749</v>
      </c>
      <c r="BA903" s="49">
        <v>24900</v>
      </c>
      <c r="BB903" s="52">
        <v>3</v>
      </c>
      <c r="BC903" s="51">
        <f t="shared" si="189"/>
        <v>0.11061552195455993</v>
      </c>
      <c r="BD903" s="51">
        <f t="shared" si="190"/>
        <v>9.9598393654618506E-2</v>
      </c>
      <c r="BE903" s="49">
        <v>0</v>
      </c>
      <c r="BF903" s="52">
        <v>0</v>
      </c>
      <c r="BG903" s="51">
        <f t="shared" si="191"/>
        <v>-1</v>
      </c>
      <c r="BH903" s="51">
        <f t="shared" si="192"/>
        <v>0</v>
      </c>
      <c r="BI903" s="282">
        <f t="shared" si="194"/>
        <v>3</v>
      </c>
    </row>
    <row r="904" spans="1:61" hidden="1">
      <c r="A904" s="54" t="s">
        <v>150</v>
      </c>
      <c r="B904" s="55" t="s">
        <v>2946</v>
      </c>
      <c r="C904" s="55" t="s">
        <v>2947</v>
      </c>
      <c r="D904" s="44" t="s">
        <v>2948</v>
      </c>
      <c r="E904" s="56">
        <v>12</v>
      </c>
      <c r="F904" s="46" t="s">
        <v>5814</v>
      </c>
      <c r="G904" s="47" t="s">
        <v>5814</v>
      </c>
      <c r="H904" s="47" t="s">
        <v>6064</v>
      </c>
      <c r="I904" s="48" t="s">
        <v>6111</v>
      </c>
      <c r="J904" s="48" t="s">
        <v>6140</v>
      </c>
      <c r="K904" s="48" t="s">
        <v>6143</v>
      </c>
      <c r="L904" s="45">
        <v>114</v>
      </c>
      <c r="M904" s="47" t="s">
        <v>161</v>
      </c>
      <c r="N904" s="60">
        <v>0</v>
      </c>
      <c r="O904" s="58">
        <v>0</v>
      </c>
      <c r="P904" s="58">
        <v>0</v>
      </c>
      <c r="Q904" s="132">
        <v>0</v>
      </c>
      <c r="R904" s="60">
        <v>0</v>
      </c>
      <c r="S904" s="58">
        <v>0</v>
      </c>
      <c r="T904" s="58">
        <v>0</v>
      </c>
      <c r="U904" s="132">
        <v>0</v>
      </c>
      <c r="V904" s="58">
        <v>0</v>
      </c>
      <c r="W904" s="58">
        <v>0</v>
      </c>
      <c r="X904" s="58">
        <v>0</v>
      </c>
      <c r="Y904" s="132">
        <v>0</v>
      </c>
      <c r="Z904" s="61">
        <v>0</v>
      </c>
      <c r="AA904" s="59">
        <v>0</v>
      </c>
      <c r="AB904" s="59">
        <v>0</v>
      </c>
      <c r="AC904" s="132">
        <v>0</v>
      </c>
      <c r="AD904" s="61">
        <v>0</v>
      </c>
      <c r="AE904" s="59">
        <v>0</v>
      </c>
      <c r="AF904" s="59">
        <v>0</v>
      </c>
      <c r="AG904" s="132">
        <v>0</v>
      </c>
      <c r="AH904" s="61">
        <v>0</v>
      </c>
      <c r="AI904" s="132">
        <v>0</v>
      </c>
      <c r="AJ904" s="64">
        <f>IFERROR(VLOOKUP($B904,STOCK!$A:$H,3,0)," ")</f>
        <v>14</v>
      </c>
      <c r="AK904" s="65">
        <f>IFERROR(VLOOKUP($B904,STOCK!$A:$H,4,0)," ")</f>
        <v>0</v>
      </c>
      <c r="AL904" s="65">
        <f>IFERROR(VLOOKUP($B904,STOCK!$A:$H,5,0)," ")</f>
        <v>0</v>
      </c>
      <c r="AM904" s="65">
        <f>IFERROR(VLOOKUP($B904,STOCK!$A:$H,6,0)," ")</f>
        <v>0</v>
      </c>
      <c r="AN904" s="65">
        <f>IFERROR(VLOOKUP($B904,STOCK!$A:$H,7,0)," ")</f>
        <v>0</v>
      </c>
      <c r="AO904" s="65">
        <f>IFERROR(VLOOKUP($B904,STOCK!$A:$H,8,0)," ")</f>
        <v>0</v>
      </c>
      <c r="AP904" s="62" t="str">
        <f t="shared" si="182"/>
        <v>SV</v>
      </c>
      <c r="AQ904" s="50" t="str">
        <f t="shared" si="183"/>
        <v>Q</v>
      </c>
      <c r="AR904" s="50" t="str">
        <f t="shared" si="184"/>
        <v>Q</v>
      </c>
      <c r="AS904" s="50" t="str">
        <f t="shared" si="185"/>
        <v>Q</v>
      </c>
      <c r="AT904" s="50" t="str">
        <f t="shared" si="186"/>
        <v>Q</v>
      </c>
      <c r="AU904" s="63" t="str">
        <f t="shared" si="193"/>
        <v>Q</v>
      </c>
      <c r="AV904" s="67">
        <v>20759.999996999999</v>
      </c>
      <c r="AW904" s="133">
        <v>20008.548340000001</v>
      </c>
      <c r="AX904" s="49">
        <v>24900</v>
      </c>
      <c r="AY904" s="51">
        <f t="shared" si="187"/>
        <v>0.19942196549124591</v>
      </c>
      <c r="AZ904" s="51">
        <f t="shared" si="188"/>
        <v>0.16626506036144584</v>
      </c>
      <c r="BA904" s="49">
        <v>22900</v>
      </c>
      <c r="BB904" s="52">
        <v>3</v>
      </c>
      <c r="BC904" s="51">
        <f t="shared" si="189"/>
        <v>0.10308285179717003</v>
      </c>
      <c r="BD904" s="51">
        <f t="shared" si="190"/>
        <v>9.3449781790393052E-2</v>
      </c>
      <c r="BE904" s="49">
        <v>0</v>
      </c>
      <c r="BF904" s="52">
        <v>0</v>
      </c>
      <c r="BG904" s="51">
        <f t="shared" si="191"/>
        <v>-1</v>
      </c>
      <c r="BH904" s="51">
        <f t="shared" si="192"/>
        <v>0</v>
      </c>
      <c r="BI904" s="282">
        <f t="shared" si="194"/>
        <v>0</v>
      </c>
    </row>
    <row r="905" spans="1:61" hidden="1">
      <c r="A905" s="54" t="s">
        <v>150</v>
      </c>
      <c r="B905" s="55" t="s">
        <v>2949</v>
      </c>
      <c r="C905" s="55" t="s">
        <v>2950</v>
      </c>
      <c r="D905" s="44" t="s">
        <v>2951</v>
      </c>
      <c r="E905" s="56">
        <v>12</v>
      </c>
      <c r="F905" s="46" t="s">
        <v>5814</v>
      </c>
      <c r="G905" s="47" t="s">
        <v>5814</v>
      </c>
      <c r="H905" s="47" t="s">
        <v>6064</v>
      </c>
      <c r="I905" s="48" t="s">
        <v>6111</v>
      </c>
      <c r="J905" s="48" t="s">
        <v>6140</v>
      </c>
      <c r="K905" s="48" t="s">
        <v>6143</v>
      </c>
      <c r="L905" s="45">
        <v>114</v>
      </c>
      <c r="M905" s="47" t="s">
        <v>161</v>
      </c>
      <c r="N905" s="60">
        <v>0</v>
      </c>
      <c r="O905" s="58">
        <v>0</v>
      </c>
      <c r="P905" s="58">
        <v>0</v>
      </c>
      <c r="Q905" s="132">
        <v>0</v>
      </c>
      <c r="R905" s="60">
        <v>1</v>
      </c>
      <c r="S905" s="58">
        <v>0</v>
      </c>
      <c r="T905" s="58">
        <v>0</v>
      </c>
      <c r="U905" s="132">
        <v>0</v>
      </c>
      <c r="V905" s="58">
        <v>0</v>
      </c>
      <c r="W905" s="58">
        <v>0</v>
      </c>
      <c r="X905" s="58">
        <v>0</v>
      </c>
      <c r="Y905" s="132">
        <v>0</v>
      </c>
      <c r="Z905" s="61">
        <v>0</v>
      </c>
      <c r="AA905" s="59">
        <v>0</v>
      </c>
      <c r="AB905" s="59">
        <v>0</v>
      </c>
      <c r="AC905" s="132">
        <v>0</v>
      </c>
      <c r="AD905" s="61">
        <v>0</v>
      </c>
      <c r="AE905" s="59">
        <v>0</v>
      </c>
      <c r="AF905" s="59">
        <v>0</v>
      </c>
      <c r="AG905" s="132">
        <v>0</v>
      </c>
      <c r="AH905" s="61">
        <v>0</v>
      </c>
      <c r="AI905" s="132">
        <v>0</v>
      </c>
      <c r="AJ905" s="64">
        <f>IFERROR(VLOOKUP($B905,STOCK!$A:$H,3,0)," ")</f>
        <v>5</v>
      </c>
      <c r="AK905" s="65">
        <f>IFERROR(VLOOKUP($B905,STOCK!$A:$H,4,0)," ")</f>
        <v>0</v>
      </c>
      <c r="AL905" s="65">
        <f>IFERROR(VLOOKUP($B905,STOCK!$A:$H,5,0)," ")</f>
        <v>0</v>
      </c>
      <c r="AM905" s="65">
        <f>IFERROR(VLOOKUP($B905,STOCK!$A:$H,6,0)," ")</f>
        <v>0</v>
      </c>
      <c r="AN905" s="65">
        <f>IFERROR(VLOOKUP($B905,STOCK!$A:$H,7,0)," ")</f>
        <v>0</v>
      </c>
      <c r="AO905" s="65">
        <f>IFERROR(VLOOKUP($B905,STOCK!$A:$H,8,0)," ")</f>
        <v>0</v>
      </c>
      <c r="AP905" s="62" t="str">
        <f t="shared" si="182"/>
        <v>SV</v>
      </c>
      <c r="AQ905" s="50" t="str">
        <f t="shared" si="183"/>
        <v>Q</v>
      </c>
      <c r="AR905" s="50" t="str">
        <f t="shared" si="184"/>
        <v>Q</v>
      </c>
      <c r="AS905" s="50" t="str">
        <f t="shared" si="185"/>
        <v>Q</v>
      </c>
      <c r="AT905" s="50" t="str">
        <f t="shared" si="186"/>
        <v>Q</v>
      </c>
      <c r="AU905" s="63" t="str">
        <f t="shared" si="193"/>
        <v>Q</v>
      </c>
      <c r="AV905" s="67">
        <v>20759.999996999999</v>
      </c>
      <c r="AW905" s="133">
        <v>19932.448690000001</v>
      </c>
      <c r="AX905" s="49">
        <v>24900</v>
      </c>
      <c r="AY905" s="51">
        <f t="shared" si="187"/>
        <v>0.19942196549124591</v>
      </c>
      <c r="AZ905" s="51">
        <f t="shared" si="188"/>
        <v>0.16626506036144584</v>
      </c>
      <c r="BA905" s="49">
        <v>22900</v>
      </c>
      <c r="BB905" s="52">
        <v>3</v>
      </c>
      <c r="BC905" s="51">
        <f t="shared" si="189"/>
        <v>0.10308285179717003</v>
      </c>
      <c r="BD905" s="51">
        <f t="shared" si="190"/>
        <v>9.3449781790393052E-2</v>
      </c>
      <c r="BE905" s="49">
        <v>0</v>
      </c>
      <c r="BF905" s="52">
        <v>0</v>
      </c>
      <c r="BG905" s="51">
        <f t="shared" si="191"/>
        <v>-1</v>
      </c>
      <c r="BH905" s="51">
        <f t="shared" si="192"/>
        <v>0</v>
      </c>
      <c r="BI905" s="282">
        <f t="shared" si="194"/>
        <v>0</v>
      </c>
    </row>
    <row r="906" spans="1:61" hidden="1">
      <c r="A906" s="54" t="s">
        <v>150</v>
      </c>
      <c r="B906" s="55" t="s">
        <v>2952</v>
      </c>
      <c r="C906" s="55" t="s">
        <v>2953</v>
      </c>
      <c r="D906" s="44" t="s">
        <v>2954</v>
      </c>
      <c r="E906" s="56">
        <v>12</v>
      </c>
      <c r="F906" s="46" t="s">
        <v>5814</v>
      </c>
      <c r="G906" s="47" t="s">
        <v>5814</v>
      </c>
      <c r="H906" s="47" t="s">
        <v>6064</v>
      </c>
      <c r="I906" s="48" t="s">
        <v>6111</v>
      </c>
      <c r="J906" s="48" t="s">
        <v>6140</v>
      </c>
      <c r="K906" s="48" t="s">
        <v>6143</v>
      </c>
      <c r="L906" s="45">
        <v>114</v>
      </c>
      <c r="M906" s="47" t="s">
        <v>161</v>
      </c>
      <c r="N906" s="60">
        <v>0</v>
      </c>
      <c r="O906" s="58">
        <v>0</v>
      </c>
      <c r="P906" s="58">
        <v>0</v>
      </c>
      <c r="Q906" s="132">
        <v>0</v>
      </c>
      <c r="R906" s="60">
        <v>0</v>
      </c>
      <c r="S906" s="58">
        <v>1</v>
      </c>
      <c r="T906" s="58">
        <v>0</v>
      </c>
      <c r="U906" s="132">
        <v>0</v>
      </c>
      <c r="V906" s="58">
        <v>1</v>
      </c>
      <c r="W906" s="58">
        <v>0</v>
      </c>
      <c r="X906" s="58">
        <v>0</v>
      </c>
      <c r="Y906" s="132">
        <v>0</v>
      </c>
      <c r="Z906" s="61">
        <v>0</v>
      </c>
      <c r="AA906" s="59">
        <v>0</v>
      </c>
      <c r="AB906" s="59">
        <v>0</v>
      </c>
      <c r="AC906" s="132">
        <v>0</v>
      </c>
      <c r="AD906" s="61">
        <v>0</v>
      </c>
      <c r="AE906" s="59">
        <v>0</v>
      </c>
      <c r="AF906" s="59">
        <v>0</v>
      </c>
      <c r="AG906" s="132">
        <v>0</v>
      </c>
      <c r="AH906" s="61">
        <v>0</v>
      </c>
      <c r="AI906" s="132">
        <v>0</v>
      </c>
      <c r="AJ906" s="64">
        <f>IFERROR(VLOOKUP($B906,STOCK!$A:$H,3,0)," ")</f>
        <v>5</v>
      </c>
      <c r="AK906" s="65">
        <f>IFERROR(VLOOKUP($B906,STOCK!$A:$H,4,0)," ")</f>
        <v>0</v>
      </c>
      <c r="AL906" s="65">
        <f>IFERROR(VLOOKUP($B906,STOCK!$A:$H,5,0)," ")</f>
        <v>0</v>
      </c>
      <c r="AM906" s="65">
        <f>IFERROR(VLOOKUP($B906,STOCK!$A:$H,6,0)," ")</f>
        <v>0</v>
      </c>
      <c r="AN906" s="65">
        <f>IFERROR(VLOOKUP($B906,STOCK!$A:$H,7,0)," ")</f>
        <v>0</v>
      </c>
      <c r="AO906" s="65">
        <f>IFERROR(VLOOKUP($B906,STOCK!$A:$H,8,0)," ")</f>
        <v>0</v>
      </c>
      <c r="AP906" s="62" t="str">
        <f t="shared" si="182"/>
        <v>SV</v>
      </c>
      <c r="AQ906" s="50" t="str">
        <f t="shared" si="183"/>
        <v>Q</v>
      </c>
      <c r="AR906" s="50" t="str">
        <f t="shared" si="184"/>
        <v>Q</v>
      </c>
      <c r="AS906" s="50" t="str">
        <f t="shared" si="185"/>
        <v>Q</v>
      </c>
      <c r="AT906" s="50" t="str">
        <f t="shared" si="186"/>
        <v>Q</v>
      </c>
      <c r="AU906" s="63" t="str">
        <f t="shared" si="193"/>
        <v>Q</v>
      </c>
      <c r="AV906" s="67">
        <v>15989.999959999999</v>
      </c>
      <c r="AW906" s="133">
        <v>15989.999739999999</v>
      </c>
      <c r="AX906" s="49">
        <v>18900</v>
      </c>
      <c r="AY906" s="51">
        <f t="shared" si="187"/>
        <v>0.18198874592117265</v>
      </c>
      <c r="AZ906" s="51">
        <f t="shared" si="188"/>
        <v>0.15396825608465614</v>
      </c>
      <c r="BA906" s="49">
        <v>17900</v>
      </c>
      <c r="BB906" s="52">
        <v>3</v>
      </c>
      <c r="BC906" s="51">
        <f t="shared" si="189"/>
        <v>0.11944965883539638</v>
      </c>
      <c r="BD906" s="51">
        <f t="shared" si="190"/>
        <v>0.10670391284916206</v>
      </c>
      <c r="BE906" s="49">
        <v>0</v>
      </c>
      <c r="BF906" s="52">
        <v>0</v>
      </c>
      <c r="BG906" s="51">
        <f t="shared" si="191"/>
        <v>-1</v>
      </c>
      <c r="BH906" s="51">
        <f t="shared" si="192"/>
        <v>0</v>
      </c>
      <c r="BI906" s="282">
        <f t="shared" si="194"/>
        <v>0</v>
      </c>
    </row>
    <row r="907" spans="1:61" hidden="1">
      <c r="A907" s="54" t="s">
        <v>151</v>
      </c>
      <c r="B907" s="55" t="s">
        <v>2955</v>
      </c>
      <c r="C907" s="55" t="s">
        <v>2956</v>
      </c>
      <c r="D907" s="44" t="s">
        <v>2957</v>
      </c>
      <c r="E907" s="56">
        <v>1</v>
      </c>
      <c r="F907" s="46" t="s">
        <v>5814</v>
      </c>
      <c r="G907" s="47" t="s">
        <v>5814</v>
      </c>
      <c r="H907" s="47" t="s">
        <v>6144</v>
      </c>
      <c r="I907" s="48" t="s">
        <v>6145</v>
      </c>
      <c r="J907" s="48" t="s">
        <v>6146</v>
      </c>
      <c r="K907" s="48" t="s">
        <v>6147</v>
      </c>
      <c r="L907" s="45">
        <v>81</v>
      </c>
      <c r="M907" s="47" t="s">
        <v>6093</v>
      </c>
      <c r="N907" s="60">
        <v>0</v>
      </c>
      <c r="O907" s="58">
        <v>0</v>
      </c>
      <c r="P907" s="58">
        <v>0</v>
      </c>
      <c r="Q907" s="132">
        <v>0</v>
      </c>
      <c r="R907" s="60">
        <v>0</v>
      </c>
      <c r="S907" s="58">
        <v>0</v>
      </c>
      <c r="T907" s="58">
        <v>0</v>
      </c>
      <c r="U907" s="132">
        <v>0</v>
      </c>
      <c r="V907" s="58">
        <v>0</v>
      </c>
      <c r="W907" s="58">
        <v>0</v>
      </c>
      <c r="X907" s="58">
        <v>0</v>
      </c>
      <c r="Y907" s="132">
        <v>0</v>
      </c>
      <c r="Z907" s="61">
        <v>0</v>
      </c>
      <c r="AA907" s="59">
        <v>0</v>
      </c>
      <c r="AB907" s="59">
        <v>0</v>
      </c>
      <c r="AC907" s="132">
        <v>0</v>
      </c>
      <c r="AD907" s="61">
        <v>0</v>
      </c>
      <c r="AE907" s="59">
        <v>0</v>
      </c>
      <c r="AF907" s="59">
        <v>0</v>
      </c>
      <c r="AG907" s="132">
        <v>0</v>
      </c>
      <c r="AH907" s="61">
        <v>0</v>
      </c>
      <c r="AI907" s="132">
        <v>0</v>
      </c>
      <c r="AJ907" s="64">
        <f>IFERROR(VLOOKUP($B907,STOCK!$A:$H,3,0)," ")</f>
        <v>0</v>
      </c>
      <c r="AK907" s="65">
        <f>IFERROR(VLOOKUP($B907,STOCK!$A:$H,4,0)," ")</f>
        <v>0</v>
      </c>
      <c r="AL907" s="65">
        <f>IFERROR(VLOOKUP($B907,STOCK!$A:$H,5,0)," ")</f>
        <v>0</v>
      </c>
      <c r="AM907" s="65">
        <f>IFERROR(VLOOKUP($B907,STOCK!$A:$H,6,0)," ")</f>
        <v>0</v>
      </c>
      <c r="AN907" s="65">
        <f>IFERROR(VLOOKUP($B907,STOCK!$A:$H,7,0)," ")</f>
        <v>0</v>
      </c>
      <c r="AO907" s="65">
        <f>IFERROR(VLOOKUP($B907,STOCK!$A:$H,8,0)," ")</f>
        <v>0</v>
      </c>
      <c r="AP907" s="62" t="str">
        <f t="shared" si="182"/>
        <v>Q</v>
      </c>
      <c r="AQ907" s="50" t="str">
        <f t="shared" si="183"/>
        <v>Q</v>
      </c>
      <c r="AR907" s="50" t="str">
        <f t="shared" si="184"/>
        <v>Q</v>
      </c>
      <c r="AS907" s="50" t="str">
        <f t="shared" si="185"/>
        <v>Q</v>
      </c>
      <c r="AT907" s="50" t="str">
        <f t="shared" si="186"/>
        <v>Q</v>
      </c>
      <c r="AU907" s="63" t="str">
        <f t="shared" si="193"/>
        <v>Q</v>
      </c>
      <c r="AV907" s="67">
        <v>115390</v>
      </c>
      <c r="AW907" s="133">
        <v>121424.15670000001</v>
      </c>
      <c r="AX907" s="49">
        <v>132900</v>
      </c>
      <c r="AY907" s="51">
        <f t="shared" si="187"/>
        <v>0.15174625184158064</v>
      </c>
      <c r="AZ907" s="51">
        <f t="shared" si="188"/>
        <v>0.13175319789315273</v>
      </c>
      <c r="BA907" s="49">
        <v>129900</v>
      </c>
      <c r="BB907" s="52">
        <v>3</v>
      </c>
      <c r="BC907" s="51">
        <f t="shared" si="189"/>
        <v>0.12574746511829438</v>
      </c>
      <c r="BD907" s="51">
        <f t="shared" si="190"/>
        <v>0.11170130869899923</v>
      </c>
      <c r="BE907" s="49">
        <v>127900</v>
      </c>
      <c r="BF907" s="52">
        <v>6</v>
      </c>
      <c r="BG907" s="51">
        <f t="shared" si="191"/>
        <v>0.10841494063610368</v>
      </c>
      <c r="BH907" s="51">
        <f t="shared" si="192"/>
        <v>9.7810789679437057E-2</v>
      </c>
      <c r="BI907" s="282">
        <f t="shared" si="194"/>
        <v>0</v>
      </c>
    </row>
    <row r="908" spans="1:61" hidden="1">
      <c r="A908" s="54" t="s">
        <v>150</v>
      </c>
      <c r="B908" s="55" t="s">
        <v>2958</v>
      </c>
      <c r="C908" s="55" t="s">
        <v>2959</v>
      </c>
      <c r="D908" s="44" t="s">
        <v>2960</v>
      </c>
      <c r="E908" s="56">
        <v>10</v>
      </c>
      <c r="F908" s="46" t="s">
        <v>5814</v>
      </c>
      <c r="G908" s="47" t="s">
        <v>5814</v>
      </c>
      <c r="H908" s="47" t="s">
        <v>6144</v>
      </c>
      <c r="I908" s="48" t="s">
        <v>6145</v>
      </c>
      <c r="J908" s="48" t="s">
        <v>6146</v>
      </c>
      <c r="K908" s="48" t="s">
        <v>6147</v>
      </c>
      <c r="L908" s="45">
        <v>81</v>
      </c>
      <c r="M908" s="47" t="s">
        <v>6093</v>
      </c>
      <c r="N908" s="60">
        <v>50</v>
      </c>
      <c r="O908" s="58">
        <v>80</v>
      </c>
      <c r="P908" s="58">
        <v>50</v>
      </c>
      <c r="Q908" s="132">
        <v>40</v>
      </c>
      <c r="R908" s="60">
        <v>10</v>
      </c>
      <c r="S908" s="58">
        <v>90</v>
      </c>
      <c r="T908" s="58">
        <v>60</v>
      </c>
      <c r="U908" s="132">
        <v>40</v>
      </c>
      <c r="V908" s="58">
        <v>20</v>
      </c>
      <c r="W908" s="58">
        <v>10</v>
      </c>
      <c r="X908" s="58">
        <v>30</v>
      </c>
      <c r="Y908" s="132">
        <v>30</v>
      </c>
      <c r="Z908" s="61">
        <v>30</v>
      </c>
      <c r="AA908" s="59">
        <v>20</v>
      </c>
      <c r="AB908" s="59">
        <v>0</v>
      </c>
      <c r="AC908" s="132">
        <v>0</v>
      </c>
      <c r="AD908" s="61">
        <v>80</v>
      </c>
      <c r="AE908" s="59">
        <v>0</v>
      </c>
      <c r="AF908" s="59">
        <v>30</v>
      </c>
      <c r="AG908" s="132">
        <v>80</v>
      </c>
      <c r="AH908" s="61">
        <v>0</v>
      </c>
      <c r="AI908" s="132">
        <v>0</v>
      </c>
      <c r="AJ908" s="64">
        <f>IFERROR(VLOOKUP($B908,STOCK!$A:$H,3,0)," ")</f>
        <v>158</v>
      </c>
      <c r="AK908" s="65">
        <f>IFERROR(VLOOKUP($B908,STOCK!$A:$H,4,0)," ")</f>
        <v>130</v>
      </c>
      <c r="AL908" s="65">
        <f>IFERROR(VLOOKUP($B908,STOCK!$A:$H,5,0)," ")</f>
        <v>100</v>
      </c>
      <c r="AM908" s="65">
        <f>IFERROR(VLOOKUP($B908,STOCK!$A:$H,6,0)," ")</f>
        <v>110</v>
      </c>
      <c r="AN908" s="65">
        <f>IFERROR(VLOOKUP($B908,STOCK!$A:$H,7,0)," ")</f>
        <v>10</v>
      </c>
      <c r="AO908" s="65">
        <f>IFERROR(VLOOKUP($B908,STOCK!$A:$H,8,0)," ")</f>
        <v>50</v>
      </c>
      <c r="AP908" s="62">
        <f t="shared" si="182"/>
        <v>118.5</v>
      </c>
      <c r="AQ908" s="50">
        <f t="shared" si="183"/>
        <v>97.5</v>
      </c>
      <c r="AR908" s="50">
        <f t="shared" si="184"/>
        <v>100</v>
      </c>
      <c r="AS908" s="50" t="str">
        <f t="shared" si="185"/>
        <v>SV</v>
      </c>
      <c r="AT908" s="50">
        <f t="shared" si="186"/>
        <v>3.75</v>
      </c>
      <c r="AU908" s="63" t="str">
        <f t="shared" si="193"/>
        <v>SV</v>
      </c>
      <c r="AV908" s="67">
        <v>12146.020039999999</v>
      </c>
      <c r="AW908" s="133">
        <v>12142.41567</v>
      </c>
      <c r="AX908" s="49"/>
      <c r="AY908" s="51">
        <f t="shared" si="187"/>
        <v>-1</v>
      </c>
      <c r="AZ908" s="51" t="e">
        <f t="shared" si="188"/>
        <v>#DIV/0!</v>
      </c>
      <c r="BA908" s="49"/>
      <c r="BB908" s="52"/>
      <c r="BC908" s="51">
        <f t="shared" si="189"/>
        <v>-1</v>
      </c>
      <c r="BD908" s="51">
        <f t="shared" si="190"/>
        <v>0</v>
      </c>
      <c r="BE908" s="49"/>
      <c r="BF908" s="52"/>
      <c r="BG908" s="51">
        <f t="shared" si="191"/>
        <v>-1</v>
      </c>
      <c r="BH908" s="51">
        <f t="shared" si="192"/>
        <v>0</v>
      </c>
      <c r="BI908" s="282">
        <f t="shared" si="194"/>
        <v>190</v>
      </c>
    </row>
    <row r="909" spans="1:61" hidden="1">
      <c r="A909" s="54" t="s">
        <v>151</v>
      </c>
      <c r="B909" s="55" t="s">
        <v>2961</v>
      </c>
      <c r="C909" s="55" t="s">
        <v>2962</v>
      </c>
      <c r="D909" s="44" t="s">
        <v>2963</v>
      </c>
      <c r="E909" s="56">
        <v>1</v>
      </c>
      <c r="F909" s="46" t="s">
        <v>5814</v>
      </c>
      <c r="G909" s="47" t="s">
        <v>5814</v>
      </c>
      <c r="H909" s="47" t="s">
        <v>6144</v>
      </c>
      <c r="I909" s="48" t="s">
        <v>6145</v>
      </c>
      <c r="J909" s="48" t="s">
        <v>6146</v>
      </c>
      <c r="K909" s="48" t="s">
        <v>6147</v>
      </c>
      <c r="L909" s="45">
        <v>81</v>
      </c>
      <c r="M909" s="47" t="s">
        <v>6093</v>
      </c>
      <c r="N909" s="60">
        <v>0</v>
      </c>
      <c r="O909" s="58">
        <v>0</v>
      </c>
      <c r="P909" s="58">
        <v>0</v>
      </c>
      <c r="Q909" s="132">
        <v>0</v>
      </c>
      <c r="R909" s="60">
        <v>0</v>
      </c>
      <c r="S909" s="58">
        <v>0</v>
      </c>
      <c r="T909" s="58">
        <v>0</v>
      </c>
      <c r="U909" s="132">
        <v>0</v>
      </c>
      <c r="V909" s="58">
        <v>0</v>
      </c>
      <c r="W909" s="58">
        <v>0</v>
      </c>
      <c r="X909" s="58">
        <v>0</v>
      </c>
      <c r="Y909" s="132">
        <v>0</v>
      </c>
      <c r="Z909" s="61">
        <v>0</v>
      </c>
      <c r="AA909" s="59">
        <v>0</v>
      </c>
      <c r="AB909" s="59">
        <v>0</v>
      </c>
      <c r="AC909" s="132">
        <v>0</v>
      </c>
      <c r="AD909" s="61">
        <v>0</v>
      </c>
      <c r="AE909" s="59">
        <v>0</v>
      </c>
      <c r="AF909" s="59">
        <v>0</v>
      </c>
      <c r="AG909" s="132">
        <v>0</v>
      </c>
      <c r="AH909" s="61">
        <v>0</v>
      </c>
      <c r="AI909" s="132">
        <v>0</v>
      </c>
      <c r="AJ909" s="64">
        <f>IFERROR(VLOOKUP($B909,STOCK!$A:$H,3,0)," ")</f>
        <v>0</v>
      </c>
      <c r="AK909" s="65">
        <f>IFERROR(VLOOKUP($B909,STOCK!$A:$H,4,0)," ")</f>
        <v>0</v>
      </c>
      <c r="AL909" s="65">
        <f>IFERROR(VLOOKUP($B909,STOCK!$A:$H,5,0)," ")</f>
        <v>0</v>
      </c>
      <c r="AM909" s="65">
        <f>IFERROR(VLOOKUP($B909,STOCK!$A:$H,6,0)," ")</f>
        <v>0</v>
      </c>
      <c r="AN909" s="65">
        <f>IFERROR(VLOOKUP($B909,STOCK!$A:$H,7,0)," ")</f>
        <v>0</v>
      </c>
      <c r="AO909" s="65">
        <f>IFERROR(VLOOKUP($B909,STOCK!$A:$H,8,0)," ")</f>
        <v>0</v>
      </c>
      <c r="AP909" s="62" t="str">
        <f t="shared" si="182"/>
        <v>Q</v>
      </c>
      <c r="AQ909" s="50" t="str">
        <f t="shared" si="183"/>
        <v>Q</v>
      </c>
      <c r="AR909" s="50" t="str">
        <f t="shared" si="184"/>
        <v>Q</v>
      </c>
      <c r="AS909" s="50" t="str">
        <f t="shared" si="185"/>
        <v>Q</v>
      </c>
      <c r="AT909" s="50" t="str">
        <f t="shared" si="186"/>
        <v>Q</v>
      </c>
      <c r="AU909" s="63" t="str">
        <f t="shared" si="193"/>
        <v>Q</v>
      </c>
      <c r="AV909" s="67">
        <v>65940.000004999994</v>
      </c>
      <c r="AW909" s="133">
        <v>69404.862999999998</v>
      </c>
      <c r="AX909" s="49">
        <v>76900</v>
      </c>
      <c r="AY909" s="51">
        <f t="shared" si="187"/>
        <v>0.16621170752455194</v>
      </c>
      <c r="AZ909" s="51">
        <f t="shared" si="188"/>
        <v>0.14252275676202869</v>
      </c>
      <c r="BA909" s="49">
        <v>74900</v>
      </c>
      <c r="BB909" s="52">
        <v>3</v>
      </c>
      <c r="BC909" s="51">
        <f t="shared" si="189"/>
        <v>0.13588110394784048</v>
      </c>
      <c r="BD909" s="51">
        <f t="shared" si="190"/>
        <v>0.11962616815754347</v>
      </c>
      <c r="BE909" s="49">
        <v>72900</v>
      </c>
      <c r="BF909" s="52">
        <v>6</v>
      </c>
      <c r="BG909" s="51">
        <f t="shared" si="191"/>
        <v>0.10555050037112901</v>
      </c>
      <c r="BH909" s="51">
        <f t="shared" si="192"/>
        <v>9.5473250960219552E-2</v>
      </c>
      <c r="BI909" s="282">
        <f t="shared" si="194"/>
        <v>0</v>
      </c>
    </row>
    <row r="910" spans="1:61" hidden="1">
      <c r="A910" s="54" t="s">
        <v>150</v>
      </c>
      <c r="B910" s="55" t="s">
        <v>2964</v>
      </c>
      <c r="C910" s="55" t="s">
        <v>2965</v>
      </c>
      <c r="D910" s="44" t="s">
        <v>2966</v>
      </c>
      <c r="E910" s="56">
        <v>10</v>
      </c>
      <c r="F910" s="46" t="s">
        <v>5814</v>
      </c>
      <c r="G910" s="47" t="s">
        <v>5814</v>
      </c>
      <c r="H910" s="47" t="s">
        <v>6144</v>
      </c>
      <c r="I910" s="48" t="s">
        <v>6145</v>
      </c>
      <c r="J910" s="48" t="s">
        <v>6146</v>
      </c>
      <c r="K910" s="48" t="s">
        <v>6147</v>
      </c>
      <c r="L910" s="45">
        <v>81</v>
      </c>
      <c r="M910" s="47" t="s">
        <v>6093</v>
      </c>
      <c r="N910" s="60">
        <v>30</v>
      </c>
      <c r="O910" s="58">
        <v>50</v>
      </c>
      <c r="P910" s="58">
        <v>10</v>
      </c>
      <c r="Q910" s="132">
        <v>10</v>
      </c>
      <c r="R910" s="60">
        <v>120</v>
      </c>
      <c r="S910" s="58">
        <v>0</v>
      </c>
      <c r="T910" s="58">
        <v>20</v>
      </c>
      <c r="U910" s="132">
        <v>50</v>
      </c>
      <c r="V910" s="58">
        <v>60</v>
      </c>
      <c r="W910" s="58">
        <v>30</v>
      </c>
      <c r="X910" s="58">
        <v>50</v>
      </c>
      <c r="Y910" s="132">
        <v>100</v>
      </c>
      <c r="Z910" s="61">
        <v>50</v>
      </c>
      <c r="AA910" s="59">
        <v>20</v>
      </c>
      <c r="AB910" s="59">
        <v>10</v>
      </c>
      <c r="AC910" s="132">
        <v>10</v>
      </c>
      <c r="AD910" s="61">
        <v>10</v>
      </c>
      <c r="AE910" s="59">
        <v>50</v>
      </c>
      <c r="AF910" s="59">
        <v>0</v>
      </c>
      <c r="AG910" s="132">
        <v>10</v>
      </c>
      <c r="AH910" s="61">
        <v>0</v>
      </c>
      <c r="AI910" s="132">
        <v>10</v>
      </c>
      <c r="AJ910" s="64">
        <f>IFERROR(VLOOKUP($B910,STOCK!$A:$H,3,0)," ")</f>
        <v>180</v>
      </c>
      <c r="AK910" s="65">
        <f>IFERROR(VLOOKUP($B910,STOCK!$A:$H,4,0)," ")</f>
        <v>200</v>
      </c>
      <c r="AL910" s="65">
        <f>IFERROR(VLOOKUP($B910,STOCK!$A:$H,5,0)," ")</f>
        <v>0</v>
      </c>
      <c r="AM910" s="65">
        <f>IFERROR(VLOOKUP($B910,STOCK!$A:$H,6,0)," ")</f>
        <v>150</v>
      </c>
      <c r="AN910" s="65">
        <f>IFERROR(VLOOKUP($B910,STOCK!$A:$H,7,0)," ")</f>
        <v>160</v>
      </c>
      <c r="AO910" s="65">
        <f>IFERROR(VLOOKUP($B910,STOCK!$A:$H,8,0)," ")</f>
        <v>40</v>
      </c>
      <c r="AP910" s="62">
        <f t="shared" si="182"/>
        <v>540</v>
      </c>
      <c r="AQ910" s="50">
        <f t="shared" si="183"/>
        <v>120</v>
      </c>
      <c r="AR910" s="50" t="str">
        <f t="shared" si="184"/>
        <v>Q</v>
      </c>
      <c r="AS910" s="50">
        <f t="shared" si="185"/>
        <v>450</v>
      </c>
      <c r="AT910" s="50">
        <f t="shared" si="186"/>
        <v>480</v>
      </c>
      <c r="AU910" s="63">
        <f t="shared" si="193"/>
        <v>120</v>
      </c>
      <c r="AV910" s="67">
        <v>6940.5800200000003</v>
      </c>
      <c r="AW910" s="133">
        <v>6940.4862999999996</v>
      </c>
      <c r="AX910" s="49">
        <v>7900</v>
      </c>
      <c r="AY910" s="51">
        <f t="shared" si="187"/>
        <v>0.13823340084478986</v>
      </c>
      <c r="AZ910" s="51">
        <f t="shared" si="188"/>
        <v>0.12144556708860756</v>
      </c>
      <c r="BA910" s="49"/>
      <c r="BB910" s="52"/>
      <c r="BC910" s="51">
        <f t="shared" si="189"/>
        <v>-1</v>
      </c>
      <c r="BD910" s="51">
        <f t="shared" si="190"/>
        <v>0</v>
      </c>
      <c r="BE910" s="49"/>
      <c r="BF910" s="52"/>
      <c r="BG910" s="51">
        <f t="shared" si="191"/>
        <v>-1</v>
      </c>
      <c r="BH910" s="51">
        <f t="shared" si="192"/>
        <v>0</v>
      </c>
      <c r="BI910" s="282">
        <f t="shared" si="194"/>
        <v>190</v>
      </c>
    </row>
    <row r="911" spans="1:61" hidden="1">
      <c r="A911" s="54" t="s">
        <v>151</v>
      </c>
      <c r="B911" s="55" t="s">
        <v>2967</v>
      </c>
      <c r="C911" s="55" t="s">
        <v>2968</v>
      </c>
      <c r="D911" s="44" t="s">
        <v>2969</v>
      </c>
      <c r="E911" s="56">
        <v>1</v>
      </c>
      <c r="F911" s="46" t="s">
        <v>5814</v>
      </c>
      <c r="G911" s="47" t="s">
        <v>5814</v>
      </c>
      <c r="H911" s="47" t="s">
        <v>6144</v>
      </c>
      <c r="I911" s="48" t="s">
        <v>6145</v>
      </c>
      <c r="J911" s="48" t="s">
        <v>6146</v>
      </c>
      <c r="K911" s="48" t="s">
        <v>6147</v>
      </c>
      <c r="L911" s="45">
        <v>81</v>
      </c>
      <c r="M911" s="47" t="s">
        <v>6093</v>
      </c>
      <c r="N911" s="60">
        <v>0</v>
      </c>
      <c r="O911" s="58">
        <v>0</v>
      </c>
      <c r="P911" s="58">
        <v>0</v>
      </c>
      <c r="Q911" s="132">
        <v>0</v>
      </c>
      <c r="R911" s="60">
        <v>0</v>
      </c>
      <c r="S911" s="58">
        <v>0</v>
      </c>
      <c r="T911" s="58">
        <v>0</v>
      </c>
      <c r="U911" s="132">
        <v>0</v>
      </c>
      <c r="V911" s="58">
        <v>0</v>
      </c>
      <c r="W911" s="58">
        <v>0</v>
      </c>
      <c r="X911" s="58">
        <v>0</v>
      </c>
      <c r="Y911" s="132">
        <v>0</v>
      </c>
      <c r="Z911" s="61">
        <v>0</v>
      </c>
      <c r="AA911" s="59">
        <v>0</v>
      </c>
      <c r="AB911" s="59">
        <v>0</v>
      </c>
      <c r="AC911" s="132">
        <v>0</v>
      </c>
      <c r="AD911" s="61">
        <v>0</v>
      </c>
      <c r="AE911" s="59">
        <v>0</v>
      </c>
      <c r="AF911" s="59">
        <v>0</v>
      </c>
      <c r="AG911" s="132">
        <v>0</v>
      </c>
      <c r="AH911" s="61">
        <v>0</v>
      </c>
      <c r="AI911" s="132">
        <v>0</v>
      </c>
      <c r="AJ911" s="64">
        <f>IFERROR(VLOOKUP($B911,STOCK!$A:$H,3,0)," ")</f>
        <v>0</v>
      </c>
      <c r="AK911" s="65">
        <f>IFERROR(VLOOKUP($B911,STOCK!$A:$H,4,0)," ")</f>
        <v>0</v>
      </c>
      <c r="AL911" s="65">
        <f>IFERROR(VLOOKUP($B911,STOCK!$A:$H,5,0)," ")</f>
        <v>0</v>
      </c>
      <c r="AM911" s="65">
        <f>IFERROR(VLOOKUP($B911,STOCK!$A:$H,6,0)," ")</f>
        <v>0</v>
      </c>
      <c r="AN911" s="65">
        <f>IFERROR(VLOOKUP($B911,STOCK!$A:$H,7,0)," ")</f>
        <v>0</v>
      </c>
      <c r="AO911" s="65">
        <f>IFERROR(VLOOKUP($B911,STOCK!$A:$H,8,0)," ")</f>
        <v>0</v>
      </c>
      <c r="AP911" s="62" t="str">
        <f t="shared" si="182"/>
        <v>Q</v>
      </c>
      <c r="AQ911" s="50" t="str">
        <f t="shared" si="183"/>
        <v>Q</v>
      </c>
      <c r="AR911" s="50" t="str">
        <f t="shared" si="184"/>
        <v>Q</v>
      </c>
      <c r="AS911" s="50" t="str">
        <f t="shared" si="185"/>
        <v>Q</v>
      </c>
      <c r="AT911" s="50" t="str">
        <f t="shared" si="186"/>
        <v>Q</v>
      </c>
      <c r="AU911" s="63" t="str">
        <f t="shared" si="193"/>
        <v>Q</v>
      </c>
      <c r="AV911" s="67">
        <v>115390</v>
      </c>
      <c r="AW911" s="133">
        <v>121384.12549999999</v>
      </c>
      <c r="AX911" s="49">
        <v>133900</v>
      </c>
      <c r="AY911" s="51">
        <f t="shared" si="187"/>
        <v>0.16041251408267621</v>
      </c>
      <c r="AZ911" s="51">
        <f t="shared" si="188"/>
        <v>0.13823749066467514</v>
      </c>
      <c r="BA911" s="49">
        <v>130900</v>
      </c>
      <c r="BB911" s="52">
        <v>3</v>
      </c>
      <c r="BC911" s="51">
        <f t="shared" si="189"/>
        <v>0.13441372735938995</v>
      </c>
      <c r="BD911" s="51">
        <f t="shared" si="190"/>
        <v>0.11848739495798319</v>
      </c>
      <c r="BE911" s="49">
        <v>127900</v>
      </c>
      <c r="BF911" s="52">
        <v>6</v>
      </c>
      <c r="BG911" s="51">
        <f t="shared" si="191"/>
        <v>0.10841494063610368</v>
      </c>
      <c r="BH911" s="51">
        <f t="shared" si="192"/>
        <v>9.7810789679437057E-2</v>
      </c>
      <c r="BI911" s="282">
        <f t="shared" si="194"/>
        <v>0</v>
      </c>
    </row>
    <row r="912" spans="1:61" hidden="1">
      <c r="A912" s="54" t="s">
        <v>150</v>
      </c>
      <c r="B912" s="55" t="s">
        <v>2970</v>
      </c>
      <c r="C912" s="55" t="s">
        <v>2971</v>
      </c>
      <c r="D912" s="44" t="s">
        <v>2972</v>
      </c>
      <c r="E912" s="56">
        <v>10</v>
      </c>
      <c r="F912" s="46" t="s">
        <v>5814</v>
      </c>
      <c r="G912" s="47" t="s">
        <v>5814</v>
      </c>
      <c r="H912" s="47" t="s">
        <v>6144</v>
      </c>
      <c r="I912" s="48" t="s">
        <v>6145</v>
      </c>
      <c r="J912" s="48" t="s">
        <v>6146</v>
      </c>
      <c r="K912" s="48" t="s">
        <v>6147</v>
      </c>
      <c r="L912" s="45">
        <v>81</v>
      </c>
      <c r="M912" s="47" t="s">
        <v>6093</v>
      </c>
      <c r="N912" s="60">
        <v>50</v>
      </c>
      <c r="O912" s="58">
        <v>40</v>
      </c>
      <c r="P912" s="58">
        <v>60</v>
      </c>
      <c r="Q912" s="132">
        <v>40</v>
      </c>
      <c r="R912" s="60">
        <v>50</v>
      </c>
      <c r="S912" s="58">
        <v>20</v>
      </c>
      <c r="T912" s="58">
        <v>110</v>
      </c>
      <c r="U912" s="132">
        <v>140</v>
      </c>
      <c r="V912" s="58">
        <v>20</v>
      </c>
      <c r="W912" s="58">
        <v>20</v>
      </c>
      <c r="X912" s="58">
        <v>10</v>
      </c>
      <c r="Y912" s="132">
        <v>0</v>
      </c>
      <c r="Z912" s="61">
        <v>30</v>
      </c>
      <c r="AA912" s="59">
        <v>0</v>
      </c>
      <c r="AB912" s="59">
        <v>20</v>
      </c>
      <c r="AC912" s="132">
        <v>20</v>
      </c>
      <c r="AD912" s="61">
        <v>70</v>
      </c>
      <c r="AE912" s="59">
        <v>10</v>
      </c>
      <c r="AF912" s="59">
        <v>30</v>
      </c>
      <c r="AG912" s="132">
        <v>60</v>
      </c>
      <c r="AH912" s="61">
        <v>0</v>
      </c>
      <c r="AI912" s="132">
        <v>0</v>
      </c>
      <c r="AJ912" s="64">
        <f>IFERROR(VLOOKUP($B912,STOCK!$A:$H,3,0)," ")</f>
        <v>78</v>
      </c>
      <c r="AK912" s="65">
        <f>IFERROR(VLOOKUP($B912,STOCK!$A:$H,4,0)," ")</f>
        <v>10</v>
      </c>
      <c r="AL912" s="65">
        <f>IFERROR(VLOOKUP($B912,STOCK!$A:$H,5,0)," ")</f>
        <v>150</v>
      </c>
      <c r="AM912" s="65">
        <f>IFERROR(VLOOKUP($B912,STOCK!$A:$H,6,0)," ")</f>
        <v>80</v>
      </c>
      <c r="AN912" s="65">
        <f>IFERROR(VLOOKUP($B912,STOCK!$A:$H,7,0)," ")</f>
        <v>30</v>
      </c>
      <c r="AO912" s="65">
        <f>IFERROR(VLOOKUP($B912,STOCK!$A:$H,8,0)," ")</f>
        <v>50</v>
      </c>
      <c r="AP912" s="62">
        <f t="shared" si="182"/>
        <v>58.5</v>
      </c>
      <c r="AQ912" s="50">
        <f t="shared" si="183"/>
        <v>2.1428571428571428</v>
      </c>
      <c r="AR912" s="50" t="str">
        <f t="shared" si="184"/>
        <v>SV</v>
      </c>
      <c r="AS912" s="50">
        <f t="shared" si="185"/>
        <v>120</v>
      </c>
      <c r="AT912" s="50">
        <f t="shared" si="186"/>
        <v>15</v>
      </c>
      <c r="AU912" s="63" t="str">
        <f t="shared" si="193"/>
        <v>SV</v>
      </c>
      <c r="AV912" s="67">
        <v>12146.020039999999</v>
      </c>
      <c r="AW912" s="133">
        <v>12138.412549999999</v>
      </c>
      <c r="AX912" s="49"/>
      <c r="AY912" s="51">
        <f t="shared" si="187"/>
        <v>-1</v>
      </c>
      <c r="AZ912" s="51" t="e">
        <f t="shared" si="188"/>
        <v>#DIV/0!</v>
      </c>
      <c r="BA912" s="49"/>
      <c r="BB912" s="52"/>
      <c r="BC912" s="51">
        <f t="shared" si="189"/>
        <v>-1</v>
      </c>
      <c r="BD912" s="51">
        <f t="shared" si="190"/>
        <v>0</v>
      </c>
      <c r="BE912" s="49"/>
      <c r="BF912" s="52"/>
      <c r="BG912" s="51">
        <f t="shared" si="191"/>
        <v>-1</v>
      </c>
      <c r="BH912" s="51">
        <f t="shared" si="192"/>
        <v>0</v>
      </c>
      <c r="BI912" s="282">
        <f t="shared" si="194"/>
        <v>260</v>
      </c>
    </row>
    <row r="913" spans="1:61" hidden="1">
      <c r="A913" s="54" t="s">
        <v>151</v>
      </c>
      <c r="B913" s="55" t="s">
        <v>2973</v>
      </c>
      <c r="C913" s="55" t="s">
        <v>2974</v>
      </c>
      <c r="D913" s="44" t="s">
        <v>2975</v>
      </c>
      <c r="E913" s="56">
        <v>10</v>
      </c>
      <c r="F913" s="46" t="s">
        <v>5814</v>
      </c>
      <c r="G913" s="47" t="s">
        <v>5814</v>
      </c>
      <c r="H913" s="47" t="s">
        <v>6144</v>
      </c>
      <c r="I913" s="48" t="s">
        <v>6145</v>
      </c>
      <c r="J913" s="48" t="s">
        <v>6146</v>
      </c>
      <c r="K913" s="48" t="s">
        <v>6148</v>
      </c>
      <c r="L913" s="45">
        <v>66</v>
      </c>
      <c r="M913" s="47" t="s">
        <v>5869</v>
      </c>
      <c r="N913" s="60">
        <v>0</v>
      </c>
      <c r="O913" s="58">
        <v>0</v>
      </c>
      <c r="P913" s="58">
        <v>0</v>
      </c>
      <c r="Q913" s="132">
        <v>0</v>
      </c>
      <c r="R913" s="60">
        <v>0</v>
      </c>
      <c r="S913" s="58">
        <v>0</v>
      </c>
      <c r="T913" s="58">
        <v>0</v>
      </c>
      <c r="U913" s="132">
        <v>0</v>
      </c>
      <c r="V913" s="58">
        <v>0</v>
      </c>
      <c r="W913" s="58">
        <v>0</v>
      </c>
      <c r="X913" s="58">
        <v>0</v>
      </c>
      <c r="Y913" s="132">
        <v>0</v>
      </c>
      <c r="Z913" s="61">
        <v>0</v>
      </c>
      <c r="AA913" s="59">
        <v>0</v>
      </c>
      <c r="AB913" s="59">
        <v>0</v>
      </c>
      <c r="AC913" s="132">
        <v>0</v>
      </c>
      <c r="AD913" s="61">
        <v>0</v>
      </c>
      <c r="AE913" s="59">
        <v>0</v>
      </c>
      <c r="AF913" s="59">
        <v>0</v>
      </c>
      <c r="AG913" s="132">
        <v>0</v>
      </c>
      <c r="AH913" s="61">
        <v>0</v>
      </c>
      <c r="AI913" s="132">
        <v>0</v>
      </c>
      <c r="AJ913" s="64">
        <f>IFERROR(VLOOKUP($B913,STOCK!$A:$H,3,0)," ")</f>
        <v>0</v>
      </c>
      <c r="AK913" s="65">
        <f>IFERROR(VLOOKUP($B913,STOCK!$A:$H,4,0)," ")</f>
        <v>0</v>
      </c>
      <c r="AL913" s="65">
        <f>IFERROR(VLOOKUP($B913,STOCK!$A:$H,5,0)," ")</f>
        <v>0</v>
      </c>
      <c r="AM913" s="65">
        <f>IFERROR(VLOOKUP($B913,STOCK!$A:$H,6,0)," ")</f>
        <v>0</v>
      </c>
      <c r="AN913" s="65">
        <f>IFERROR(VLOOKUP($B913,STOCK!$A:$H,7,0)," ")</f>
        <v>0</v>
      </c>
      <c r="AO913" s="65">
        <f>IFERROR(VLOOKUP($B913,STOCK!$A:$H,8,0)," ")</f>
        <v>0</v>
      </c>
      <c r="AP913" s="62" t="str">
        <f t="shared" si="182"/>
        <v>Q</v>
      </c>
      <c r="AQ913" s="50" t="str">
        <f t="shared" si="183"/>
        <v>Q</v>
      </c>
      <c r="AR913" s="50" t="str">
        <f t="shared" si="184"/>
        <v>Q</v>
      </c>
      <c r="AS913" s="50" t="str">
        <f t="shared" si="185"/>
        <v>Q</v>
      </c>
      <c r="AT913" s="50" t="str">
        <f t="shared" si="186"/>
        <v>Q</v>
      </c>
      <c r="AU913" s="63" t="str">
        <f t="shared" si="193"/>
        <v>Q</v>
      </c>
      <c r="AV913" s="67">
        <v>121499.99999500001</v>
      </c>
      <c r="AW913" s="133">
        <v>121496.5609</v>
      </c>
      <c r="AX913" s="49">
        <v>133900</v>
      </c>
      <c r="AY913" s="51">
        <f t="shared" si="187"/>
        <v>0.10205761321407647</v>
      </c>
      <c r="AZ913" s="51">
        <f t="shared" si="188"/>
        <v>9.2606422740851346E-2</v>
      </c>
      <c r="BA913" s="49">
        <v>131900</v>
      </c>
      <c r="BB913" s="52">
        <v>3</v>
      </c>
      <c r="BC913" s="51">
        <f t="shared" si="189"/>
        <v>8.5596707863604848E-2</v>
      </c>
      <c r="BD913" s="51">
        <f t="shared" si="190"/>
        <v>7.8847611865049239E-2</v>
      </c>
      <c r="BE913" s="49">
        <v>129900</v>
      </c>
      <c r="BF913" s="52">
        <v>50</v>
      </c>
      <c r="BG913" s="51">
        <f t="shared" si="191"/>
        <v>6.9135802513133005E-2</v>
      </c>
      <c r="BH913" s="51">
        <f t="shared" si="192"/>
        <v>6.4665127059276323E-2</v>
      </c>
      <c r="BI913" s="282">
        <f t="shared" si="194"/>
        <v>0</v>
      </c>
    </row>
    <row r="914" spans="1:61" hidden="1">
      <c r="A914" s="54" t="s">
        <v>150</v>
      </c>
      <c r="B914" s="55" t="s">
        <v>2976</v>
      </c>
      <c r="C914" s="55" t="s">
        <v>2976</v>
      </c>
      <c r="D914" s="44" t="s">
        <v>2977</v>
      </c>
      <c r="E914" s="56">
        <v>10</v>
      </c>
      <c r="F914" s="46" t="s">
        <v>5814</v>
      </c>
      <c r="G914" s="47" t="s">
        <v>5814</v>
      </c>
      <c r="H914" s="47" t="s">
        <v>6144</v>
      </c>
      <c r="I914" s="48" t="s">
        <v>6145</v>
      </c>
      <c r="J914" s="48" t="s">
        <v>6146</v>
      </c>
      <c r="K914" s="48" t="s">
        <v>6148</v>
      </c>
      <c r="L914" s="45">
        <v>66</v>
      </c>
      <c r="M914" s="47" t="s">
        <v>5869</v>
      </c>
      <c r="N914" s="60">
        <v>100</v>
      </c>
      <c r="O914" s="58">
        <v>180</v>
      </c>
      <c r="P914" s="58">
        <v>100</v>
      </c>
      <c r="Q914" s="132">
        <v>170</v>
      </c>
      <c r="R914" s="60">
        <v>40</v>
      </c>
      <c r="S914" s="58">
        <v>0</v>
      </c>
      <c r="T914" s="58">
        <v>50</v>
      </c>
      <c r="U914" s="132">
        <v>50</v>
      </c>
      <c r="V914" s="58">
        <v>10</v>
      </c>
      <c r="W914" s="58">
        <v>10</v>
      </c>
      <c r="X914" s="58">
        <v>20</v>
      </c>
      <c r="Y914" s="132">
        <v>20</v>
      </c>
      <c r="Z914" s="61">
        <v>10</v>
      </c>
      <c r="AA914" s="59">
        <v>20</v>
      </c>
      <c r="AB914" s="59">
        <v>30</v>
      </c>
      <c r="AC914" s="132">
        <v>10</v>
      </c>
      <c r="AD914" s="61">
        <v>50</v>
      </c>
      <c r="AE914" s="59">
        <v>60</v>
      </c>
      <c r="AF914" s="59">
        <v>40</v>
      </c>
      <c r="AG914" s="132">
        <v>30</v>
      </c>
      <c r="AH914" s="61">
        <v>0</v>
      </c>
      <c r="AI914" s="132">
        <v>0</v>
      </c>
      <c r="AJ914" s="64">
        <f>IFERROR(VLOOKUP($B914,STOCK!$A:$H,3,0)," ")</f>
        <v>70</v>
      </c>
      <c r="AK914" s="65">
        <f>IFERROR(VLOOKUP($B914,STOCK!$A:$H,4,0)," ")</f>
        <v>0</v>
      </c>
      <c r="AL914" s="65">
        <f>IFERROR(VLOOKUP($B914,STOCK!$A:$H,5,0)," ")</f>
        <v>10</v>
      </c>
      <c r="AM914" s="65">
        <f>IFERROR(VLOOKUP($B914,STOCK!$A:$H,6,0)," ")</f>
        <v>60</v>
      </c>
      <c r="AN914" s="65">
        <f>IFERROR(VLOOKUP($B914,STOCK!$A:$H,7,0)," ")</f>
        <v>80</v>
      </c>
      <c r="AO914" s="65">
        <f>IFERROR(VLOOKUP($B914,STOCK!$A:$H,8,0)," ")</f>
        <v>0</v>
      </c>
      <c r="AP914" s="62">
        <f t="shared" si="182"/>
        <v>12.352941176470587</v>
      </c>
      <c r="AQ914" s="50" t="str">
        <f t="shared" si="183"/>
        <v>Q</v>
      </c>
      <c r="AR914" s="50">
        <f t="shared" si="184"/>
        <v>15</v>
      </c>
      <c r="AS914" s="50">
        <f t="shared" si="185"/>
        <v>180</v>
      </c>
      <c r="AT914" s="50">
        <f t="shared" si="186"/>
        <v>80</v>
      </c>
      <c r="AU914" s="63" t="str">
        <f t="shared" si="193"/>
        <v>Q</v>
      </c>
      <c r="AV914" s="67">
        <v>12150.00006</v>
      </c>
      <c r="AW914" s="133">
        <v>12149.65609</v>
      </c>
      <c r="AX914" s="49"/>
      <c r="AY914" s="51">
        <f t="shared" si="187"/>
        <v>-1</v>
      </c>
      <c r="AZ914" s="51" t="e">
        <f t="shared" si="188"/>
        <v>#DIV/0!</v>
      </c>
      <c r="BA914" s="49"/>
      <c r="BB914" s="52"/>
      <c r="BC914" s="51">
        <f t="shared" si="189"/>
        <v>-1</v>
      </c>
      <c r="BD914" s="51">
        <f t="shared" si="190"/>
        <v>0</v>
      </c>
      <c r="BE914" s="49"/>
      <c r="BF914" s="52"/>
      <c r="BG914" s="51">
        <f t="shared" si="191"/>
        <v>-1</v>
      </c>
      <c r="BH914" s="51">
        <f t="shared" si="192"/>
        <v>0</v>
      </c>
      <c r="BI914" s="282">
        <f t="shared" si="194"/>
        <v>280</v>
      </c>
    </row>
    <row r="915" spans="1:61" hidden="1">
      <c r="A915" s="54" t="s">
        <v>150</v>
      </c>
      <c r="B915" s="55" t="s">
        <v>2978</v>
      </c>
      <c r="C915" s="55" t="s">
        <v>2978</v>
      </c>
      <c r="D915" s="44" t="s">
        <v>2979</v>
      </c>
      <c r="E915" s="56">
        <v>10</v>
      </c>
      <c r="F915" s="46" t="s">
        <v>5814</v>
      </c>
      <c r="G915" s="47" t="s">
        <v>5814</v>
      </c>
      <c r="H915" s="47" t="s">
        <v>6144</v>
      </c>
      <c r="I915" s="48" t="s">
        <v>6145</v>
      </c>
      <c r="J915" s="48" t="s">
        <v>6146</v>
      </c>
      <c r="K915" s="48" t="s">
        <v>6148</v>
      </c>
      <c r="L915" s="45">
        <v>66</v>
      </c>
      <c r="M915" s="47" t="s">
        <v>5869</v>
      </c>
      <c r="N915" s="60">
        <v>0</v>
      </c>
      <c r="O915" s="58">
        <v>0</v>
      </c>
      <c r="P915" s="58">
        <v>30</v>
      </c>
      <c r="Q915" s="132">
        <v>20</v>
      </c>
      <c r="R915" s="60">
        <v>20</v>
      </c>
      <c r="S915" s="58">
        <v>10</v>
      </c>
      <c r="T915" s="58">
        <v>10</v>
      </c>
      <c r="U915" s="132">
        <v>10</v>
      </c>
      <c r="V915" s="58">
        <v>30</v>
      </c>
      <c r="W915" s="58">
        <v>10</v>
      </c>
      <c r="X915" s="58">
        <v>60</v>
      </c>
      <c r="Y915" s="132">
        <v>60</v>
      </c>
      <c r="Z915" s="61">
        <v>40</v>
      </c>
      <c r="AA915" s="59">
        <v>20</v>
      </c>
      <c r="AB915" s="59">
        <v>30</v>
      </c>
      <c r="AC915" s="132">
        <v>30</v>
      </c>
      <c r="AD915" s="61">
        <v>0</v>
      </c>
      <c r="AE915" s="59">
        <v>30</v>
      </c>
      <c r="AF915" s="59">
        <v>10</v>
      </c>
      <c r="AG915" s="132">
        <v>0</v>
      </c>
      <c r="AH915" s="61">
        <v>0</v>
      </c>
      <c r="AI915" s="132">
        <v>10</v>
      </c>
      <c r="AJ915" s="64">
        <f>IFERROR(VLOOKUP($B915,STOCK!$A:$H,3,0)," ")</f>
        <v>70</v>
      </c>
      <c r="AK915" s="65">
        <f>IFERROR(VLOOKUP($B915,STOCK!$A:$H,4,0)," ")</f>
        <v>40</v>
      </c>
      <c r="AL915" s="65">
        <f>IFERROR(VLOOKUP($B915,STOCK!$A:$H,5,0)," ")</f>
        <v>10</v>
      </c>
      <c r="AM915" s="65">
        <f>IFERROR(VLOOKUP($B915,STOCK!$A:$H,6,0)," ")</f>
        <v>50</v>
      </c>
      <c r="AN915" s="65">
        <f>IFERROR(VLOOKUP($B915,STOCK!$A:$H,7,0)," ")</f>
        <v>30</v>
      </c>
      <c r="AO915" s="65">
        <f>IFERROR(VLOOKUP($B915,STOCK!$A:$H,8,0)," ")</f>
        <v>20</v>
      </c>
      <c r="AP915" s="62">
        <f t="shared" si="182"/>
        <v>105</v>
      </c>
      <c r="AQ915" s="50">
        <f t="shared" si="183"/>
        <v>120</v>
      </c>
      <c r="AR915" s="50">
        <f t="shared" si="184"/>
        <v>5</v>
      </c>
      <c r="AS915" s="50">
        <f t="shared" si="185"/>
        <v>50</v>
      </c>
      <c r="AT915" s="50" t="str">
        <f t="shared" si="186"/>
        <v>SV</v>
      </c>
      <c r="AU915" s="63">
        <f t="shared" si="193"/>
        <v>60</v>
      </c>
      <c r="AV915" s="67">
        <v>9540.0000299999992</v>
      </c>
      <c r="AW915" s="133">
        <v>9539.3501500000002</v>
      </c>
      <c r="AX915" s="49"/>
      <c r="AY915" s="51">
        <f t="shared" si="187"/>
        <v>-1</v>
      </c>
      <c r="AZ915" s="51" t="e">
        <f t="shared" si="188"/>
        <v>#DIV/0!</v>
      </c>
      <c r="BA915" s="49"/>
      <c r="BB915" s="52"/>
      <c r="BC915" s="51">
        <f t="shared" si="189"/>
        <v>-1</v>
      </c>
      <c r="BD915" s="51">
        <f t="shared" si="190"/>
        <v>0</v>
      </c>
      <c r="BE915" s="49"/>
      <c r="BF915" s="52"/>
      <c r="BG915" s="51">
        <f t="shared" si="191"/>
        <v>-1</v>
      </c>
      <c r="BH915" s="51">
        <f t="shared" si="192"/>
        <v>0</v>
      </c>
      <c r="BI915" s="282">
        <f t="shared" si="194"/>
        <v>130</v>
      </c>
    </row>
    <row r="916" spans="1:61" hidden="1">
      <c r="A916" s="54" t="s">
        <v>151</v>
      </c>
      <c r="B916" s="55" t="s">
        <v>2980</v>
      </c>
      <c r="C916" s="55" t="s">
        <v>2981</v>
      </c>
      <c r="D916" s="44" t="s">
        <v>2982</v>
      </c>
      <c r="E916" s="56">
        <v>10</v>
      </c>
      <c r="F916" s="46" t="s">
        <v>5814</v>
      </c>
      <c r="G916" s="47" t="s">
        <v>5814</v>
      </c>
      <c r="H916" s="47" t="s">
        <v>6144</v>
      </c>
      <c r="I916" s="48" t="s">
        <v>6145</v>
      </c>
      <c r="J916" s="48" t="s">
        <v>6146</v>
      </c>
      <c r="K916" s="48" t="s">
        <v>6148</v>
      </c>
      <c r="L916" s="45">
        <v>66</v>
      </c>
      <c r="M916" s="47" t="s">
        <v>5869</v>
      </c>
      <c r="N916" s="60">
        <v>0</v>
      </c>
      <c r="O916" s="58">
        <v>0</v>
      </c>
      <c r="P916" s="58">
        <v>0</v>
      </c>
      <c r="Q916" s="132">
        <v>0</v>
      </c>
      <c r="R916" s="60">
        <v>0</v>
      </c>
      <c r="S916" s="58">
        <v>0</v>
      </c>
      <c r="T916" s="58">
        <v>0</v>
      </c>
      <c r="U916" s="132">
        <v>0</v>
      </c>
      <c r="V916" s="58">
        <v>0</v>
      </c>
      <c r="W916" s="58">
        <v>0</v>
      </c>
      <c r="X916" s="58">
        <v>0</v>
      </c>
      <c r="Y916" s="132">
        <v>0</v>
      </c>
      <c r="Z916" s="61">
        <v>0</v>
      </c>
      <c r="AA916" s="59">
        <v>0</v>
      </c>
      <c r="AB916" s="59">
        <v>0</v>
      </c>
      <c r="AC916" s="132">
        <v>0</v>
      </c>
      <c r="AD916" s="61">
        <v>0</v>
      </c>
      <c r="AE916" s="59">
        <v>0</v>
      </c>
      <c r="AF916" s="59">
        <v>0</v>
      </c>
      <c r="AG916" s="132">
        <v>0</v>
      </c>
      <c r="AH916" s="61">
        <v>0</v>
      </c>
      <c r="AI916" s="132">
        <v>0</v>
      </c>
      <c r="AJ916" s="64">
        <f>IFERROR(VLOOKUP($B916,STOCK!$A:$H,3,0)," ")</f>
        <v>0</v>
      </c>
      <c r="AK916" s="65">
        <f>IFERROR(VLOOKUP($B916,STOCK!$A:$H,4,0)," ")</f>
        <v>0</v>
      </c>
      <c r="AL916" s="65">
        <f>IFERROR(VLOOKUP($B916,STOCK!$A:$H,5,0)," ")</f>
        <v>0</v>
      </c>
      <c r="AM916" s="65">
        <f>IFERROR(VLOOKUP($B916,STOCK!$A:$H,6,0)," ")</f>
        <v>0</v>
      </c>
      <c r="AN916" s="65">
        <f>IFERROR(VLOOKUP($B916,STOCK!$A:$H,7,0)," ")</f>
        <v>0</v>
      </c>
      <c r="AO916" s="65">
        <f>IFERROR(VLOOKUP($B916,STOCK!$A:$H,8,0)," ")</f>
        <v>0</v>
      </c>
      <c r="AP916" s="62" t="str">
        <f t="shared" si="182"/>
        <v>Q</v>
      </c>
      <c r="AQ916" s="50" t="str">
        <f t="shared" si="183"/>
        <v>Q</v>
      </c>
      <c r="AR916" s="50" t="str">
        <f t="shared" si="184"/>
        <v>Q</v>
      </c>
      <c r="AS916" s="50" t="str">
        <f t="shared" si="185"/>
        <v>Q</v>
      </c>
      <c r="AT916" s="50" t="str">
        <f t="shared" si="186"/>
        <v>Q</v>
      </c>
      <c r="AU916" s="63" t="str">
        <f t="shared" si="193"/>
        <v>Q</v>
      </c>
      <c r="AV916" s="67">
        <v>95400.000002999994</v>
      </c>
      <c r="AW916" s="133">
        <v>95393.501499999998</v>
      </c>
      <c r="AX916" s="49">
        <v>104900</v>
      </c>
      <c r="AY916" s="51">
        <f t="shared" si="187"/>
        <v>9.9580712753682077E-2</v>
      </c>
      <c r="AZ916" s="51">
        <f t="shared" si="188"/>
        <v>9.0562440390848487E-2</v>
      </c>
      <c r="BA916" s="49">
        <v>102900</v>
      </c>
      <c r="BB916" s="52">
        <v>3</v>
      </c>
      <c r="BC916" s="51">
        <f t="shared" si="189"/>
        <v>7.8616352167339087E-2</v>
      </c>
      <c r="BD916" s="51">
        <f t="shared" si="190"/>
        <v>7.2886297346938841E-2</v>
      </c>
      <c r="BE916" s="49">
        <v>100900</v>
      </c>
      <c r="BF916" s="52">
        <v>50</v>
      </c>
      <c r="BG916" s="51">
        <f t="shared" si="191"/>
        <v>5.765199158099632E-2</v>
      </c>
      <c r="BH916" s="51">
        <f t="shared" si="192"/>
        <v>5.4509415232903924E-2</v>
      </c>
      <c r="BI916" s="282">
        <f t="shared" si="194"/>
        <v>0</v>
      </c>
    </row>
    <row r="917" spans="1:61" hidden="1">
      <c r="A917" s="54" t="s">
        <v>151</v>
      </c>
      <c r="B917" s="55" t="s">
        <v>2983</v>
      </c>
      <c r="C917" s="55" t="s">
        <v>2984</v>
      </c>
      <c r="D917" s="44" t="s">
        <v>2985</v>
      </c>
      <c r="E917" s="56">
        <v>10</v>
      </c>
      <c r="F917" s="46" t="s">
        <v>5814</v>
      </c>
      <c r="G917" s="47" t="s">
        <v>5814</v>
      </c>
      <c r="H917" s="47" t="s">
        <v>6144</v>
      </c>
      <c r="I917" s="48" t="s">
        <v>6145</v>
      </c>
      <c r="J917" s="48" t="s">
        <v>6146</v>
      </c>
      <c r="K917" s="48" t="s">
        <v>6148</v>
      </c>
      <c r="L917" s="45">
        <v>66</v>
      </c>
      <c r="M917" s="47" t="s">
        <v>5869</v>
      </c>
      <c r="N917" s="60">
        <v>0</v>
      </c>
      <c r="O917" s="58">
        <v>0</v>
      </c>
      <c r="P917" s="58">
        <v>0</v>
      </c>
      <c r="Q917" s="132">
        <v>0</v>
      </c>
      <c r="R917" s="60">
        <v>0</v>
      </c>
      <c r="S917" s="58">
        <v>0</v>
      </c>
      <c r="T917" s="58">
        <v>0</v>
      </c>
      <c r="U917" s="132">
        <v>0</v>
      </c>
      <c r="V917" s="58">
        <v>0</v>
      </c>
      <c r="W917" s="58">
        <v>0</v>
      </c>
      <c r="X917" s="58">
        <v>0</v>
      </c>
      <c r="Y917" s="132">
        <v>0</v>
      </c>
      <c r="Z917" s="61">
        <v>0</v>
      </c>
      <c r="AA917" s="59">
        <v>0</v>
      </c>
      <c r="AB917" s="59">
        <v>0</v>
      </c>
      <c r="AC917" s="132">
        <v>0</v>
      </c>
      <c r="AD917" s="61">
        <v>0</v>
      </c>
      <c r="AE917" s="59">
        <v>0</v>
      </c>
      <c r="AF917" s="59">
        <v>0</v>
      </c>
      <c r="AG917" s="132">
        <v>0</v>
      </c>
      <c r="AH917" s="61">
        <v>0</v>
      </c>
      <c r="AI917" s="132">
        <v>0</v>
      </c>
      <c r="AJ917" s="64">
        <f>IFERROR(VLOOKUP($B917,STOCK!$A:$H,3,0)," ")</f>
        <v>0</v>
      </c>
      <c r="AK917" s="65">
        <f>IFERROR(VLOOKUP($B917,STOCK!$A:$H,4,0)," ")</f>
        <v>0</v>
      </c>
      <c r="AL917" s="65">
        <f>IFERROR(VLOOKUP($B917,STOCK!$A:$H,5,0)," ")</f>
        <v>0</v>
      </c>
      <c r="AM917" s="65">
        <f>IFERROR(VLOOKUP($B917,STOCK!$A:$H,6,0)," ")</f>
        <v>0</v>
      </c>
      <c r="AN917" s="65">
        <f>IFERROR(VLOOKUP($B917,STOCK!$A:$H,7,0)," ")</f>
        <v>0</v>
      </c>
      <c r="AO917" s="65">
        <f>IFERROR(VLOOKUP($B917,STOCK!$A:$H,8,0)," ")</f>
        <v>0</v>
      </c>
      <c r="AP917" s="62" t="str">
        <f t="shared" si="182"/>
        <v>Q</v>
      </c>
      <c r="AQ917" s="50" t="str">
        <f t="shared" si="183"/>
        <v>Q</v>
      </c>
      <c r="AR917" s="50" t="str">
        <f t="shared" si="184"/>
        <v>Q</v>
      </c>
      <c r="AS917" s="50" t="str">
        <f t="shared" si="185"/>
        <v>Q</v>
      </c>
      <c r="AT917" s="50" t="str">
        <f t="shared" si="186"/>
        <v>Q</v>
      </c>
      <c r="AU917" s="63" t="str">
        <f t="shared" si="193"/>
        <v>Q</v>
      </c>
      <c r="AV917" s="67">
        <v>121499.99999500001</v>
      </c>
      <c r="AW917" s="133">
        <v>121452.3112</v>
      </c>
      <c r="AX917" s="49">
        <v>133900</v>
      </c>
      <c r="AY917" s="51">
        <f t="shared" si="187"/>
        <v>0.10205761321407647</v>
      </c>
      <c r="AZ917" s="51">
        <f t="shared" si="188"/>
        <v>9.2606422740851346E-2</v>
      </c>
      <c r="BA917" s="49">
        <v>131900</v>
      </c>
      <c r="BB917" s="52">
        <v>3</v>
      </c>
      <c r="BC917" s="51">
        <f t="shared" si="189"/>
        <v>8.5596707863604848E-2</v>
      </c>
      <c r="BD917" s="51">
        <f t="shared" si="190"/>
        <v>7.8847611865049239E-2</v>
      </c>
      <c r="BE917" s="49">
        <v>129900</v>
      </c>
      <c r="BF917" s="52">
        <v>50</v>
      </c>
      <c r="BG917" s="51">
        <f t="shared" si="191"/>
        <v>6.9135802513133005E-2</v>
      </c>
      <c r="BH917" s="51">
        <f t="shared" si="192"/>
        <v>6.4665127059276323E-2</v>
      </c>
      <c r="BI917" s="282">
        <f t="shared" si="194"/>
        <v>0</v>
      </c>
    </row>
    <row r="918" spans="1:61" hidden="1">
      <c r="A918" s="54" t="s">
        <v>150</v>
      </c>
      <c r="B918" s="55" t="s">
        <v>2986</v>
      </c>
      <c r="C918" s="55" t="s">
        <v>2986</v>
      </c>
      <c r="D918" s="44" t="s">
        <v>2987</v>
      </c>
      <c r="E918" s="56">
        <v>10</v>
      </c>
      <c r="F918" s="46" t="s">
        <v>5814</v>
      </c>
      <c r="G918" s="47" t="s">
        <v>5814</v>
      </c>
      <c r="H918" s="47" t="s">
        <v>6144</v>
      </c>
      <c r="I918" s="48" t="s">
        <v>6145</v>
      </c>
      <c r="J918" s="48" t="s">
        <v>6146</v>
      </c>
      <c r="K918" s="48" t="s">
        <v>6148</v>
      </c>
      <c r="L918" s="45">
        <v>66</v>
      </c>
      <c r="M918" s="47" t="s">
        <v>5869</v>
      </c>
      <c r="N918" s="60">
        <v>90</v>
      </c>
      <c r="O918" s="58">
        <v>90</v>
      </c>
      <c r="P918" s="58">
        <v>50</v>
      </c>
      <c r="Q918" s="132">
        <v>70</v>
      </c>
      <c r="R918" s="60">
        <v>120</v>
      </c>
      <c r="S918" s="58">
        <v>110</v>
      </c>
      <c r="T918" s="58">
        <v>110</v>
      </c>
      <c r="U918" s="132">
        <v>140</v>
      </c>
      <c r="V918" s="58">
        <v>10</v>
      </c>
      <c r="W918" s="58">
        <v>20</v>
      </c>
      <c r="X918" s="58">
        <v>50</v>
      </c>
      <c r="Y918" s="132">
        <v>0</v>
      </c>
      <c r="Z918" s="61">
        <v>10</v>
      </c>
      <c r="AA918" s="59">
        <v>10</v>
      </c>
      <c r="AB918" s="59">
        <v>20</v>
      </c>
      <c r="AC918" s="132">
        <v>30</v>
      </c>
      <c r="AD918" s="61">
        <v>40</v>
      </c>
      <c r="AE918" s="59">
        <v>50</v>
      </c>
      <c r="AF918" s="59">
        <v>0</v>
      </c>
      <c r="AG918" s="132">
        <v>10</v>
      </c>
      <c r="AH918" s="61">
        <v>0</v>
      </c>
      <c r="AI918" s="132">
        <v>0</v>
      </c>
      <c r="AJ918" s="64">
        <f>IFERROR(VLOOKUP($B918,STOCK!$A:$H,3,0)," ")</f>
        <v>80</v>
      </c>
      <c r="AK918" s="65">
        <f>IFERROR(VLOOKUP($B918,STOCK!$A:$H,4,0)," ")</f>
        <v>20</v>
      </c>
      <c r="AL918" s="65">
        <f>IFERROR(VLOOKUP($B918,STOCK!$A:$H,5,0)," ")</f>
        <v>100</v>
      </c>
      <c r="AM918" s="65">
        <f>IFERROR(VLOOKUP($B918,STOCK!$A:$H,6,0)," ")</f>
        <v>0</v>
      </c>
      <c r="AN918" s="65">
        <f>IFERROR(VLOOKUP($B918,STOCK!$A:$H,7,0)," ")</f>
        <v>60</v>
      </c>
      <c r="AO918" s="65">
        <f>IFERROR(VLOOKUP($B918,STOCK!$A:$H,8,0)," ")</f>
        <v>0</v>
      </c>
      <c r="AP918" s="62">
        <f t="shared" si="182"/>
        <v>34.285714285714285</v>
      </c>
      <c r="AQ918" s="50">
        <f t="shared" si="183"/>
        <v>4.2857142857142856</v>
      </c>
      <c r="AR918" s="50" t="str">
        <f t="shared" si="184"/>
        <v>SV</v>
      </c>
      <c r="AS918" s="50" t="str">
        <f t="shared" si="185"/>
        <v>Q</v>
      </c>
      <c r="AT918" s="50">
        <f t="shared" si="186"/>
        <v>180</v>
      </c>
      <c r="AU918" s="63" t="str">
        <f t="shared" si="193"/>
        <v>Q</v>
      </c>
      <c r="AV918" s="67">
        <v>12150.00006</v>
      </c>
      <c r="AW918" s="133">
        <v>12145.23112</v>
      </c>
      <c r="AX918" s="49"/>
      <c r="AY918" s="51">
        <f t="shared" si="187"/>
        <v>-1</v>
      </c>
      <c r="AZ918" s="51" t="e">
        <f t="shared" si="188"/>
        <v>#DIV/0!</v>
      </c>
      <c r="BA918" s="49"/>
      <c r="BB918" s="52"/>
      <c r="BC918" s="51">
        <f t="shared" si="189"/>
        <v>-1</v>
      </c>
      <c r="BD918" s="51">
        <f t="shared" si="190"/>
        <v>0</v>
      </c>
      <c r="BE918" s="49"/>
      <c r="BF918" s="52"/>
      <c r="BG918" s="51">
        <f t="shared" si="191"/>
        <v>-1</v>
      </c>
      <c r="BH918" s="51">
        <f t="shared" si="192"/>
        <v>0</v>
      </c>
      <c r="BI918" s="282">
        <f t="shared" si="194"/>
        <v>250</v>
      </c>
    </row>
    <row r="919" spans="1:61" hidden="1">
      <c r="A919" s="54" t="s">
        <v>150</v>
      </c>
      <c r="B919" s="55" t="s">
        <v>2988</v>
      </c>
      <c r="C919" s="55" t="s">
        <v>2989</v>
      </c>
      <c r="D919" s="44" t="s">
        <v>2990</v>
      </c>
      <c r="E919" s="56">
        <v>10</v>
      </c>
      <c r="F919" s="46" t="s">
        <v>5814</v>
      </c>
      <c r="G919" s="47" t="s">
        <v>5814</v>
      </c>
      <c r="H919" s="47" t="s">
        <v>6144</v>
      </c>
      <c r="I919" s="48" t="s">
        <v>6145</v>
      </c>
      <c r="J919" s="48" t="s">
        <v>6146</v>
      </c>
      <c r="K919" s="48" t="s">
        <v>6149</v>
      </c>
      <c r="L919" s="45">
        <v>138</v>
      </c>
      <c r="M919" s="47" t="s">
        <v>6150</v>
      </c>
      <c r="N919" s="60">
        <v>200</v>
      </c>
      <c r="O919" s="58">
        <v>67</v>
      </c>
      <c r="P919" s="58">
        <v>62</v>
      </c>
      <c r="Q919" s="132">
        <v>39</v>
      </c>
      <c r="R919" s="60">
        <v>78</v>
      </c>
      <c r="S919" s="58">
        <v>120</v>
      </c>
      <c r="T919" s="58">
        <v>96</v>
      </c>
      <c r="U919" s="132">
        <v>75</v>
      </c>
      <c r="V919" s="58">
        <v>29</v>
      </c>
      <c r="W919" s="58">
        <v>39</v>
      </c>
      <c r="X919" s="58">
        <v>22</v>
      </c>
      <c r="Y919" s="132">
        <v>26</v>
      </c>
      <c r="Z919" s="61">
        <v>20</v>
      </c>
      <c r="AA919" s="59">
        <v>29</v>
      </c>
      <c r="AB919" s="59">
        <v>24</v>
      </c>
      <c r="AC919" s="132">
        <v>23</v>
      </c>
      <c r="AD919" s="61">
        <v>27</v>
      </c>
      <c r="AE919" s="59">
        <v>26</v>
      </c>
      <c r="AF919" s="59">
        <v>39</v>
      </c>
      <c r="AG919" s="132">
        <v>37</v>
      </c>
      <c r="AH919" s="61">
        <v>4</v>
      </c>
      <c r="AI919" s="132">
        <v>6</v>
      </c>
      <c r="AJ919" s="64">
        <f>IFERROR(VLOOKUP($B919,STOCK!$A:$H,3,0)," ")</f>
        <v>399</v>
      </c>
      <c r="AK919" s="65">
        <f>IFERROR(VLOOKUP($B919,STOCK!$A:$H,4,0)," ")</f>
        <v>354</v>
      </c>
      <c r="AL919" s="65">
        <f>IFERROR(VLOOKUP($B919,STOCK!$A:$H,5,0)," ")</f>
        <v>158</v>
      </c>
      <c r="AM919" s="65">
        <f>IFERROR(VLOOKUP($B919,STOCK!$A:$H,6,0)," ")</f>
        <v>151</v>
      </c>
      <c r="AN919" s="65">
        <f>IFERROR(VLOOKUP($B919,STOCK!$A:$H,7,0)," ")</f>
        <v>94</v>
      </c>
      <c r="AO919" s="65">
        <f>IFERROR(VLOOKUP($B919,STOCK!$A:$H,8,0)," ")</f>
        <v>76</v>
      </c>
      <c r="AP919" s="62">
        <f t="shared" si="182"/>
        <v>306.92307692307691</v>
      </c>
      <c r="AQ919" s="50">
        <f t="shared" si="183"/>
        <v>141.6</v>
      </c>
      <c r="AR919" s="50">
        <f t="shared" si="184"/>
        <v>182.30769230769229</v>
      </c>
      <c r="AS919" s="50">
        <f t="shared" si="185"/>
        <v>196.95652173913044</v>
      </c>
      <c r="AT919" s="50">
        <f t="shared" si="186"/>
        <v>76.21621621621621</v>
      </c>
      <c r="AU919" s="63">
        <f t="shared" si="193"/>
        <v>380</v>
      </c>
      <c r="AV919" s="67">
        <v>28499.99999</v>
      </c>
      <c r="AW919" s="133">
        <v>28499.999879999999</v>
      </c>
      <c r="AX919" s="49">
        <v>32900</v>
      </c>
      <c r="AY919" s="51">
        <f t="shared" si="187"/>
        <v>0.15438596531732829</v>
      </c>
      <c r="AZ919" s="51">
        <f t="shared" si="188"/>
        <v>0.13373860212765956</v>
      </c>
      <c r="BA919" s="49">
        <v>30900</v>
      </c>
      <c r="BB919" s="52">
        <v>3</v>
      </c>
      <c r="BC919" s="51">
        <f t="shared" si="189"/>
        <v>8.4210526696214316E-2</v>
      </c>
      <c r="BD919" s="51">
        <f t="shared" si="190"/>
        <v>7.7669903236245952E-2</v>
      </c>
      <c r="BE919" s="49">
        <v>29900</v>
      </c>
      <c r="BF919" s="52">
        <v>50</v>
      </c>
      <c r="BG919" s="51">
        <f t="shared" si="191"/>
        <v>4.9122807385657108E-2</v>
      </c>
      <c r="BH919" s="51">
        <f t="shared" si="192"/>
        <v>4.6822742809364541E-2</v>
      </c>
      <c r="BI919" s="282">
        <f t="shared" si="194"/>
        <v>206</v>
      </c>
    </row>
    <row r="920" spans="1:61" hidden="1">
      <c r="A920" s="54" t="s">
        <v>150</v>
      </c>
      <c r="B920" s="55" t="s">
        <v>2991</v>
      </c>
      <c r="C920" s="55" t="s">
        <v>2992</v>
      </c>
      <c r="D920" s="44" t="s">
        <v>2993</v>
      </c>
      <c r="E920" s="56">
        <v>10</v>
      </c>
      <c r="F920" s="46" t="s">
        <v>5814</v>
      </c>
      <c r="G920" s="47" t="s">
        <v>5814</v>
      </c>
      <c r="H920" s="47" t="s">
        <v>6144</v>
      </c>
      <c r="I920" s="48" t="s">
        <v>6145</v>
      </c>
      <c r="J920" s="48" t="s">
        <v>6146</v>
      </c>
      <c r="K920" s="48" t="s">
        <v>6149</v>
      </c>
      <c r="L920" s="45">
        <v>138</v>
      </c>
      <c r="M920" s="47" t="s">
        <v>6150</v>
      </c>
      <c r="N920" s="60">
        <v>98</v>
      </c>
      <c r="O920" s="58">
        <v>116</v>
      </c>
      <c r="P920" s="58">
        <v>67</v>
      </c>
      <c r="Q920" s="132">
        <v>69</v>
      </c>
      <c r="R920" s="60">
        <v>257</v>
      </c>
      <c r="S920" s="58">
        <v>181</v>
      </c>
      <c r="T920" s="58">
        <v>292</v>
      </c>
      <c r="U920" s="132">
        <v>259</v>
      </c>
      <c r="V920" s="58">
        <v>46</v>
      </c>
      <c r="W920" s="58">
        <v>37</v>
      </c>
      <c r="X920" s="58">
        <v>40</v>
      </c>
      <c r="Y920" s="132">
        <v>48</v>
      </c>
      <c r="Z920" s="61">
        <v>50</v>
      </c>
      <c r="AA920" s="59">
        <v>77</v>
      </c>
      <c r="AB920" s="59">
        <v>51</v>
      </c>
      <c r="AC920" s="132">
        <v>50</v>
      </c>
      <c r="AD920" s="61">
        <v>57</v>
      </c>
      <c r="AE920" s="59">
        <v>81</v>
      </c>
      <c r="AF920" s="59">
        <v>71</v>
      </c>
      <c r="AG920" s="132">
        <v>65</v>
      </c>
      <c r="AH920" s="61">
        <v>2</v>
      </c>
      <c r="AI920" s="132">
        <v>12</v>
      </c>
      <c r="AJ920" s="64">
        <f>IFERROR(VLOOKUP($B920,STOCK!$A:$H,3,0)," ")</f>
        <v>386</v>
      </c>
      <c r="AK920" s="65">
        <f>IFERROR(VLOOKUP($B920,STOCK!$A:$H,4,0)," ")</f>
        <v>676</v>
      </c>
      <c r="AL920" s="65">
        <f>IFERROR(VLOOKUP($B920,STOCK!$A:$H,5,0)," ")</f>
        <v>207</v>
      </c>
      <c r="AM920" s="65">
        <f>IFERROR(VLOOKUP($B920,STOCK!$A:$H,6,0)," ")</f>
        <v>190</v>
      </c>
      <c r="AN920" s="65">
        <f>IFERROR(VLOOKUP($B920,STOCK!$A:$H,7,0)," ")</f>
        <v>240</v>
      </c>
      <c r="AO920" s="65">
        <f>IFERROR(VLOOKUP($B920,STOCK!$A:$H,8,0)," ")</f>
        <v>93</v>
      </c>
      <c r="AP920" s="62">
        <f t="shared" si="182"/>
        <v>167.82608695652175</v>
      </c>
      <c r="AQ920" s="50">
        <f t="shared" si="183"/>
        <v>78.30115830115831</v>
      </c>
      <c r="AR920" s="50">
        <f t="shared" si="184"/>
        <v>129.375</v>
      </c>
      <c r="AS920" s="50">
        <f t="shared" si="185"/>
        <v>114</v>
      </c>
      <c r="AT920" s="50">
        <f t="shared" si="186"/>
        <v>110.76923076923077</v>
      </c>
      <c r="AU920" s="63">
        <f t="shared" si="193"/>
        <v>232.5</v>
      </c>
      <c r="AV920" s="67">
        <v>22999.99999</v>
      </c>
      <c r="AW920" s="133">
        <v>22999.999879999999</v>
      </c>
      <c r="AX920" s="49">
        <v>26500</v>
      </c>
      <c r="AY920" s="51">
        <f t="shared" si="187"/>
        <v>0.15217391354442333</v>
      </c>
      <c r="AZ920" s="51">
        <f t="shared" si="188"/>
        <v>0.13207547207547168</v>
      </c>
      <c r="BA920" s="49">
        <v>24900</v>
      </c>
      <c r="BB920" s="52">
        <v>3</v>
      </c>
      <c r="BC920" s="51">
        <f t="shared" si="189"/>
        <v>8.260869612287336E-2</v>
      </c>
      <c r="BD920" s="51">
        <f t="shared" si="190"/>
        <v>7.6305221285140556E-2</v>
      </c>
      <c r="BE920" s="49">
        <v>23900</v>
      </c>
      <c r="BF920" s="52">
        <v>50</v>
      </c>
      <c r="BG920" s="51">
        <f t="shared" si="191"/>
        <v>3.9130435234404626E-2</v>
      </c>
      <c r="BH920" s="51">
        <f t="shared" si="192"/>
        <v>3.7656904184100407E-2</v>
      </c>
      <c r="BI920" s="282">
        <f t="shared" si="194"/>
        <v>503</v>
      </c>
    </row>
    <row r="921" spans="1:61" hidden="1">
      <c r="A921" s="54" t="s">
        <v>150</v>
      </c>
      <c r="B921" s="55" t="s">
        <v>2994</v>
      </c>
      <c r="C921" s="55" t="s">
        <v>2995</v>
      </c>
      <c r="D921" s="44" t="s">
        <v>2996</v>
      </c>
      <c r="E921" s="56">
        <v>10</v>
      </c>
      <c r="F921" s="46" t="s">
        <v>5814</v>
      </c>
      <c r="G921" s="47" t="s">
        <v>5814</v>
      </c>
      <c r="H921" s="47" t="s">
        <v>6144</v>
      </c>
      <c r="I921" s="48" t="s">
        <v>6145</v>
      </c>
      <c r="J921" s="48" t="s">
        <v>6146</v>
      </c>
      <c r="K921" s="48" t="s">
        <v>6151</v>
      </c>
      <c r="L921" s="45">
        <v>138</v>
      </c>
      <c r="M921" s="47" t="s">
        <v>6150</v>
      </c>
      <c r="N921" s="60">
        <v>12</v>
      </c>
      <c r="O921" s="58">
        <v>10</v>
      </c>
      <c r="P921" s="58">
        <v>3</v>
      </c>
      <c r="Q921" s="132">
        <v>3</v>
      </c>
      <c r="R921" s="60">
        <v>12</v>
      </c>
      <c r="S921" s="58">
        <v>18</v>
      </c>
      <c r="T921" s="58">
        <v>7</v>
      </c>
      <c r="U921" s="132">
        <v>5</v>
      </c>
      <c r="V921" s="58">
        <v>15</v>
      </c>
      <c r="W921" s="58">
        <v>4</v>
      </c>
      <c r="X921" s="58">
        <v>8</v>
      </c>
      <c r="Y921" s="132">
        <v>15</v>
      </c>
      <c r="Z921" s="61">
        <v>11</v>
      </c>
      <c r="AA921" s="59">
        <v>9</v>
      </c>
      <c r="AB921" s="59">
        <v>13</v>
      </c>
      <c r="AC921" s="132">
        <v>15</v>
      </c>
      <c r="AD921" s="61">
        <v>13</v>
      </c>
      <c r="AE921" s="59">
        <v>17</v>
      </c>
      <c r="AF921" s="59">
        <v>14</v>
      </c>
      <c r="AG921" s="132">
        <v>10</v>
      </c>
      <c r="AH921" s="61">
        <v>0</v>
      </c>
      <c r="AI921" s="132">
        <v>0</v>
      </c>
      <c r="AJ921" s="64">
        <f>IFERROR(VLOOKUP($B921,STOCK!$A:$H,3,0)," ")</f>
        <v>33</v>
      </c>
      <c r="AK921" s="65">
        <f>IFERROR(VLOOKUP($B921,STOCK!$A:$H,4,0)," ")</f>
        <v>35</v>
      </c>
      <c r="AL921" s="65">
        <f>IFERROR(VLOOKUP($B921,STOCK!$A:$H,5,0)," ")</f>
        <v>29</v>
      </c>
      <c r="AM921" s="65">
        <f>IFERROR(VLOOKUP($B921,STOCK!$A:$H,6,0)," ")</f>
        <v>37</v>
      </c>
      <c r="AN921" s="65">
        <f>IFERROR(VLOOKUP($B921,STOCK!$A:$H,7,0)," ")</f>
        <v>46</v>
      </c>
      <c r="AO921" s="65">
        <f>IFERROR(VLOOKUP($B921,STOCK!$A:$H,8,0)," ")</f>
        <v>20</v>
      </c>
      <c r="AP921" s="62">
        <f t="shared" si="182"/>
        <v>330</v>
      </c>
      <c r="AQ921" s="50">
        <f t="shared" si="183"/>
        <v>210</v>
      </c>
      <c r="AR921" s="50">
        <f t="shared" si="184"/>
        <v>58</v>
      </c>
      <c r="AS921" s="50">
        <f t="shared" si="185"/>
        <v>74</v>
      </c>
      <c r="AT921" s="50">
        <f t="shared" si="186"/>
        <v>138</v>
      </c>
      <c r="AU921" s="63" t="str">
        <f t="shared" si="193"/>
        <v>SV</v>
      </c>
      <c r="AV921" s="67">
        <v>38600.000010000003</v>
      </c>
      <c r="AW921" s="133">
        <v>38599.997479999998</v>
      </c>
      <c r="AX921" s="49">
        <v>44900</v>
      </c>
      <c r="AY921" s="51">
        <f t="shared" si="187"/>
        <v>0.16321243493181026</v>
      </c>
      <c r="AZ921" s="51">
        <f t="shared" si="188"/>
        <v>0.14031180378619146</v>
      </c>
      <c r="BA921" s="49">
        <v>41900</v>
      </c>
      <c r="BB921" s="52">
        <v>3</v>
      </c>
      <c r="BC921" s="51">
        <f t="shared" si="189"/>
        <v>8.5492227698058976E-2</v>
      </c>
      <c r="BD921" s="51">
        <f t="shared" si="190"/>
        <v>7.8758949642004694E-2</v>
      </c>
      <c r="BE921" s="49">
        <v>39900</v>
      </c>
      <c r="BF921" s="52">
        <v>50</v>
      </c>
      <c r="BG921" s="51">
        <f t="shared" si="191"/>
        <v>3.3678756208891381E-2</v>
      </c>
      <c r="BH921" s="51">
        <f t="shared" si="192"/>
        <v>3.258145338345856E-2</v>
      </c>
      <c r="BI921" s="282">
        <f t="shared" si="194"/>
        <v>48</v>
      </c>
    </row>
    <row r="922" spans="1:61" hidden="1">
      <c r="A922" s="54" t="s">
        <v>150</v>
      </c>
      <c r="B922" s="55" t="s">
        <v>2997</v>
      </c>
      <c r="C922" s="55" t="s">
        <v>2998</v>
      </c>
      <c r="D922" s="44" t="s">
        <v>2999</v>
      </c>
      <c r="E922" s="56">
        <v>20</v>
      </c>
      <c r="F922" s="46" t="s">
        <v>5814</v>
      </c>
      <c r="G922" s="47" t="s">
        <v>5814</v>
      </c>
      <c r="H922" s="47" t="s">
        <v>6144</v>
      </c>
      <c r="I922" s="48" t="s">
        <v>6145</v>
      </c>
      <c r="J922" s="48" t="s">
        <v>6146</v>
      </c>
      <c r="K922" s="48" t="s">
        <v>6151</v>
      </c>
      <c r="L922" s="45">
        <v>138</v>
      </c>
      <c r="M922" s="47" t="s">
        <v>6150</v>
      </c>
      <c r="N922" s="60">
        <v>1</v>
      </c>
      <c r="O922" s="58">
        <v>2</v>
      </c>
      <c r="P922" s="58">
        <v>2</v>
      </c>
      <c r="Q922" s="132">
        <v>1</v>
      </c>
      <c r="R922" s="60">
        <v>5</v>
      </c>
      <c r="S922" s="58">
        <v>4</v>
      </c>
      <c r="T922" s="58">
        <v>8</v>
      </c>
      <c r="U922" s="132">
        <v>7</v>
      </c>
      <c r="V922" s="58">
        <v>5</v>
      </c>
      <c r="W922" s="58">
        <v>2</v>
      </c>
      <c r="X922" s="58">
        <v>2</v>
      </c>
      <c r="Y922" s="132">
        <v>0</v>
      </c>
      <c r="Z922" s="61">
        <v>3</v>
      </c>
      <c r="AA922" s="59">
        <v>5</v>
      </c>
      <c r="AB922" s="59">
        <v>6</v>
      </c>
      <c r="AC922" s="132">
        <v>5</v>
      </c>
      <c r="AD922" s="61">
        <v>3</v>
      </c>
      <c r="AE922" s="59">
        <v>5</v>
      </c>
      <c r="AF922" s="59">
        <v>7</v>
      </c>
      <c r="AG922" s="132">
        <v>8</v>
      </c>
      <c r="AH922" s="61">
        <v>0</v>
      </c>
      <c r="AI922" s="132">
        <v>1</v>
      </c>
      <c r="AJ922" s="64">
        <f>IFERROR(VLOOKUP($B922,STOCK!$A:$H,3,0)," ")</f>
        <v>15</v>
      </c>
      <c r="AK922" s="65">
        <f>IFERROR(VLOOKUP($B922,STOCK!$A:$H,4,0)," ")</f>
        <v>10</v>
      </c>
      <c r="AL922" s="65">
        <f>IFERROR(VLOOKUP($B922,STOCK!$A:$H,5,0)," ")</f>
        <v>17</v>
      </c>
      <c r="AM922" s="65">
        <f>IFERROR(VLOOKUP($B922,STOCK!$A:$H,6,0)," ")</f>
        <v>22</v>
      </c>
      <c r="AN922" s="65">
        <f>IFERROR(VLOOKUP($B922,STOCK!$A:$H,7,0)," ")</f>
        <v>7</v>
      </c>
      <c r="AO922" s="65">
        <f>IFERROR(VLOOKUP($B922,STOCK!$A:$H,8,0)," ")</f>
        <v>9</v>
      </c>
      <c r="AP922" s="62">
        <f t="shared" si="182"/>
        <v>450</v>
      </c>
      <c r="AQ922" s="50">
        <f t="shared" si="183"/>
        <v>42.857142857142861</v>
      </c>
      <c r="AR922" s="50" t="str">
        <f t="shared" si="184"/>
        <v>SV</v>
      </c>
      <c r="AS922" s="50">
        <f t="shared" si="185"/>
        <v>132</v>
      </c>
      <c r="AT922" s="50">
        <f t="shared" si="186"/>
        <v>26.25</v>
      </c>
      <c r="AU922" s="63">
        <f t="shared" si="193"/>
        <v>270</v>
      </c>
      <c r="AV922" s="67">
        <v>51299.999960000001</v>
      </c>
      <c r="AW922" s="133">
        <v>51299.99985</v>
      </c>
      <c r="AX922" s="49">
        <v>54900</v>
      </c>
      <c r="AY922" s="51">
        <f t="shared" si="187"/>
        <v>7.017543943093596E-2</v>
      </c>
      <c r="AZ922" s="51">
        <f t="shared" si="188"/>
        <v>6.5573771220400714E-2</v>
      </c>
      <c r="BA922" s="49">
        <v>53900</v>
      </c>
      <c r="BB922" s="52">
        <v>3</v>
      </c>
      <c r="BC922" s="51">
        <f t="shared" si="189"/>
        <v>5.0682262027822444E-2</v>
      </c>
      <c r="BD922" s="51">
        <f t="shared" si="190"/>
        <v>4.823747755102039E-2</v>
      </c>
      <c r="BE922" s="49">
        <v>51900</v>
      </c>
      <c r="BF922" s="52">
        <v>6</v>
      </c>
      <c r="BG922" s="51">
        <f t="shared" si="191"/>
        <v>1.1695907221595192E-2</v>
      </c>
      <c r="BH922" s="51">
        <f t="shared" si="192"/>
        <v>1.1560694412331388E-2</v>
      </c>
      <c r="BI922" s="282">
        <f t="shared" si="194"/>
        <v>22</v>
      </c>
    </row>
    <row r="923" spans="1:61" hidden="1">
      <c r="A923" s="54" t="s">
        <v>150</v>
      </c>
      <c r="B923" s="55" t="s">
        <v>3000</v>
      </c>
      <c r="C923" s="55" t="s">
        <v>3001</v>
      </c>
      <c r="D923" s="44" t="s">
        <v>3002</v>
      </c>
      <c r="E923" s="56">
        <v>10</v>
      </c>
      <c r="F923" s="46" t="s">
        <v>5814</v>
      </c>
      <c r="G923" s="47" t="s">
        <v>5814</v>
      </c>
      <c r="H923" s="47" t="s">
        <v>6144</v>
      </c>
      <c r="I923" s="48" t="s">
        <v>6145</v>
      </c>
      <c r="J923" s="48" t="s">
        <v>6146</v>
      </c>
      <c r="K923" s="48" t="s">
        <v>6151</v>
      </c>
      <c r="L923" s="45">
        <v>138</v>
      </c>
      <c r="M923" s="47" t="s">
        <v>6150</v>
      </c>
      <c r="N923" s="60">
        <v>5</v>
      </c>
      <c r="O923" s="58">
        <v>2</v>
      </c>
      <c r="P923" s="58">
        <v>6</v>
      </c>
      <c r="Q923" s="132">
        <v>3</v>
      </c>
      <c r="R923" s="60">
        <v>1</v>
      </c>
      <c r="S923" s="58">
        <v>2</v>
      </c>
      <c r="T923" s="58">
        <v>9</v>
      </c>
      <c r="U923" s="132">
        <v>8</v>
      </c>
      <c r="V923" s="58">
        <v>4</v>
      </c>
      <c r="W923" s="58">
        <v>0</v>
      </c>
      <c r="X923" s="58">
        <v>0</v>
      </c>
      <c r="Y923" s="132">
        <v>0</v>
      </c>
      <c r="Z923" s="61">
        <v>2</v>
      </c>
      <c r="AA923" s="59">
        <v>3</v>
      </c>
      <c r="AB923" s="59">
        <v>1</v>
      </c>
      <c r="AC923" s="132">
        <v>0</v>
      </c>
      <c r="AD923" s="61">
        <v>3</v>
      </c>
      <c r="AE923" s="59">
        <v>1</v>
      </c>
      <c r="AF923" s="59">
        <v>0</v>
      </c>
      <c r="AG923" s="132">
        <v>0</v>
      </c>
      <c r="AH923" s="61">
        <v>0</v>
      </c>
      <c r="AI923" s="132">
        <v>0</v>
      </c>
      <c r="AJ923" s="64">
        <f>IFERROR(VLOOKUP($B923,STOCK!$A:$H,3,0)," ")</f>
        <v>12</v>
      </c>
      <c r="AK923" s="65">
        <f>IFERROR(VLOOKUP($B923,STOCK!$A:$H,4,0)," ")</f>
        <v>13</v>
      </c>
      <c r="AL923" s="65">
        <f>IFERROR(VLOOKUP($B923,STOCK!$A:$H,5,0)," ")</f>
        <v>24</v>
      </c>
      <c r="AM923" s="65">
        <f>IFERROR(VLOOKUP($B923,STOCK!$A:$H,6,0)," ")</f>
        <v>12</v>
      </c>
      <c r="AN923" s="65">
        <f>IFERROR(VLOOKUP($B923,STOCK!$A:$H,7,0)," ")</f>
        <v>14</v>
      </c>
      <c r="AO923" s="65">
        <f>IFERROR(VLOOKUP($B923,STOCK!$A:$H,8,0)," ")</f>
        <v>6</v>
      </c>
      <c r="AP923" s="62">
        <f t="shared" si="182"/>
        <v>120</v>
      </c>
      <c r="AQ923" s="50">
        <f t="shared" si="183"/>
        <v>48.75</v>
      </c>
      <c r="AR923" s="50" t="str">
        <f t="shared" si="184"/>
        <v>SV</v>
      </c>
      <c r="AS923" s="50" t="str">
        <f t="shared" si="185"/>
        <v>SV</v>
      </c>
      <c r="AT923" s="50" t="str">
        <f t="shared" si="186"/>
        <v>SV</v>
      </c>
      <c r="AU923" s="63" t="str">
        <f t="shared" si="193"/>
        <v>SV</v>
      </c>
      <c r="AV923" s="67">
        <v>55400.000039999999</v>
      </c>
      <c r="AW923" s="133">
        <v>55399.999600000003</v>
      </c>
      <c r="AX923" s="49">
        <v>59250</v>
      </c>
      <c r="AY923" s="51">
        <f t="shared" si="187"/>
        <v>6.949458406534692E-2</v>
      </c>
      <c r="AZ923" s="51">
        <f t="shared" si="188"/>
        <v>6.4978902278481035E-2</v>
      </c>
      <c r="BA923" s="49">
        <v>57900</v>
      </c>
      <c r="BB923" s="52">
        <v>3</v>
      </c>
      <c r="BC923" s="51">
        <f t="shared" si="189"/>
        <v>4.5126353036009981E-2</v>
      </c>
      <c r="BD923" s="51">
        <f t="shared" si="190"/>
        <v>4.3177892227979291E-2</v>
      </c>
      <c r="BE923" s="49">
        <v>55900</v>
      </c>
      <c r="BF923" s="52">
        <v>6</v>
      </c>
      <c r="BG923" s="51">
        <f t="shared" si="191"/>
        <v>9.0252700295847532E-3</v>
      </c>
      <c r="BH923" s="51">
        <f t="shared" si="192"/>
        <v>8.9445431127012712E-3</v>
      </c>
      <c r="BI923" s="282">
        <f t="shared" si="194"/>
        <v>11</v>
      </c>
    </row>
    <row r="924" spans="1:61" hidden="1">
      <c r="A924" s="54" t="s">
        <v>150</v>
      </c>
      <c r="B924" s="55" t="s">
        <v>3003</v>
      </c>
      <c r="C924" s="55" t="s">
        <v>3004</v>
      </c>
      <c r="D924" s="44" t="s">
        <v>3005</v>
      </c>
      <c r="E924" s="56">
        <v>10</v>
      </c>
      <c r="F924" s="46" t="s">
        <v>5814</v>
      </c>
      <c r="G924" s="47" t="s">
        <v>5814</v>
      </c>
      <c r="H924" s="47" t="s">
        <v>6144</v>
      </c>
      <c r="I924" s="48" t="s">
        <v>6145</v>
      </c>
      <c r="J924" s="48" t="s">
        <v>6146</v>
      </c>
      <c r="K924" s="48" t="s">
        <v>6152</v>
      </c>
      <c r="L924" s="45">
        <v>81</v>
      </c>
      <c r="M924" s="47" t="s">
        <v>6093</v>
      </c>
      <c r="N924" s="60">
        <v>10</v>
      </c>
      <c r="O924" s="58">
        <v>10</v>
      </c>
      <c r="P924" s="58">
        <v>0</v>
      </c>
      <c r="Q924" s="132">
        <v>0</v>
      </c>
      <c r="R924" s="60">
        <v>61</v>
      </c>
      <c r="S924" s="58">
        <v>20</v>
      </c>
      <c r="T924" s="58">
        <v>50</v>
      </c>
      <c r="U924" s="132">
        <v>21</v>
      </c>
      <c r="V924" s="58">
        <v>0</v>
      </c>
      <c r="W924" s="58">
        <v>0</v>
      </c>
      <c r="X924" s="58">
        <v>0</v>
      </c>
      <c r="Y924" s="132">
        <v>0</v>
      </c>
      <c r="Z924" s="61">
        <v>20</v>
      </c>
      <c r="AA924" s="59">
        <v>0</v>
      </c>
      <c r="AB924" s="59">
        <v>10</v>
      </c>
      <c r="AC924" s="132">
        <v>10</v>
      </c>
      <c r="AD924" s="61">
        <v>0</v>
      </c>
      <c r="AE924" s="59">
        <v>0</v>
      </c>
      <c r="AF924" s="59">
        <v>0</v>
      </c>
      <c r="AG924" s="132">
        <v>0</v>
      </c>
      <c r="AH924" s="61">
        <v>0</v>
      </c>
      <c r="AI924" s="132">
        <v>0</v>
      </c>
      <c r="AJ924" s="64">
        <f>IFERROR(VLOOKUP($B924,STOCK!$A:$H,3,0)," ")</f>
        <v>0</v>
      </c>
      <c r="AK924" s="65">
        <f>IFERROR(VLOOKUP($B924,STOCK!$A:$H,4,0)," ")</f>
        <v>0</v>
      </c>
      <c r="AL924" s="65">
        <f>IFERROR(VLOOKUP($B924,STOCK!$A:$H,5,0)," ")</f>
        <v>50</v>
      </c>
      <c r="AM924" s="65">
        <f>IFERROR(VLOOKUP($B924,STOCK!$A:$H,6,0)," ")</f>
        <v>10</v>
      </c>
      <c r="AN924" s="65">
        <f>IFERROR(VLOOKUP($B924,STOCK!$A:$H,7,0)," ")</f>
        <v>0</v>
      </c>
      <c r="AO924" s="65">
        <f>IFERROR(VLOOKUP($B924,STOCK!$A:$H,8,0)," ")</f>
        <v>0</v>
      </c>
      <c r="AP924" s="62" t="str">
        <f t="shared" si="182"/>
        <v>Q</v>
      </c>
      <c r="AQ924" s="50" t="str">
        <f t="shared" si="183"/>
        <v>Q</v>
      </c>
      <c r="AR924" s="50" t="str">
        <f t="shared" si="184"/>
        <v>SV</v>
      </c>
      <c r="AS924" s="50">
        <f t="shared" si="185"/>
        <v>30</v>
      </c>
      <c r="AT924" s="50" t="str">
        <f t="shared" si="186"/>
        <v>Q</v>
      </c>
      <c r="AU924" s="63" t="str">
        <f t="shared" si="193"/>
        <v>Q</v>
      </c>
      <c r="AV924" s="67">
        <v>3469.9999950000001</v>
      </c>
      <c r="AW924" s="133">
        <v>3466.96119</v>
      </c>
      <c r="AX924" s="49">
        <v>3550</v>
      </c>
      <c r="AY924" s="51">
        <f t="shared" si="187"/>
        <v>2.305475651736999E-2</v>
      </c>
      <c r="AZ924" s="51">
        <f t="shared" si="188"/>
        <v>2.2535212676056304E-2</v>
      </c>
      <c r="BA924" s="49"/>
      <c r="BB924" s="52"/>
      <c r="BC924" s="51">
        <f t="shared" si="189"/>
        <v>-1</v>
      </c>
      <c r="BD924" s="51">
        <f t="shared" si="190"/>
        <v>0</v>
      </c>
      <c r="BE924" s="49"/>
      <c r="BF924" s="52"/>
      <c r="BG924" s="51">
        <f t="shared" si="191"/>
        <v>-1</v>
      </c>
      <c r="BH924" s="51">
        <f t="shared" si="192"/>
        <v>0</v>
      </c>
      <c r="BI924" s="282">
        <f t="shared" si="194"/>
        <v>31</v>
      </c>
    </row>
    <row r="925" spans="1:61" hidden="1">
      <c r="A925" s="54" t="s">
        <v>151</v>
      </c>
      <c r="B925" s="55" t="s">
        <v>3006</v>
      </c>
      <c r="C925" s="55" t="s">
        <v>3007</v>
      </c>
      <c r="D925" s="44" t="s">
        <v>3008</v>
      </c>
      <c r="E925" s="56">
        <v>1</v>
      </c>
      <c r="F925" s="46" t="s">
        <v>5814</v>
      </c>
      <c r="G925" s="47" t="s">
        <v>5814</v>
      </c>
      <c r="H925" s="47" t="s">
        <v>6144</v>
      </c>
      <c r="I925" s="48" t="s">
        <v>6145</v>
      </c>
      <c r="J925" s="48" t="s">
        <v>6146</v>
      </c>
      <c r="K925" s="48" t="s">
        <v>6152</v>
      </c>
      <c r="L925" s="45">
        <v>81</v>
      </c>
      <c r="M925" s="47" t="s">
        <v>6093</v>
      </c>
      <c r="N925" s="60">
        <v>0</v>
      </c>
      <c r="O925" s="58">
        <v>0</v>
      </c>
      <c r="P925" s="58">
        <v>0</v>
      </c>
      <c r="Q925" s="132">
        <v>0</v>
      </c>
      <c r="R925" s="60">
        <v>0</v>
      </c>
      <c r="S925" s="58">
        <v>0</v>
      </c>
      <c r="T925" s="58">
        <v>0</v>
      </c>
      <c r="U925" s="132">
        <v>0</v>
      </c>
      <c r="V925" s="58">
        <v>0</v>
      </c>
      <c r="W925" s="58">
        <v>0</v>
      </c>
      <c r="X925" s="58">
        <v>0</v>
      </c>
      <c r="Y925" s="132">
        <v>0</v>
      </c>
      <c r="Z925" s="61">
        <v>0</v>
      </c>
      <c r="AA925" s="59">
        <v>0</v>
      </c>
      <c r="AB925" s="59">
        <v>0</v>
      </c>
      <c r="AC925" s="132">
        <v>0</v>
      </c>
      <c r="AD925" s="61">
        <v>0</v>
      </c>
      <c r="AE925" s="59">
        <v>0</v>
      </c>
      <c r="AF925" s="59">
        <v>0</v>
      </c>
      <c r="AG925" s="132">
        <v>0</v>
      </c>
      <c r="AH925" s="61">
        <v>0</v>
      </c>
      <c r="AI925" s="132">
        <v>0</v>
      </c>
      <c r="AJ925" s="64">
        <f>IFERROR(VLOOKUP($B925,STOCK!$A:$H,3,0)," ")</f>
        <v>0</v>
      </c>
      <c r="AK925" s="65">
        <f>IFERROR(VLOOKUP($B925,STOCK!$A:$H,4,0)," ")</f>
        <v>0</v>
      </c>
      <c r="AL925" s="65">
        <f>IFERROR(VLOOKUP($B925,STOCK!$A:$H,5,0)," ")</f>
        <v>0</v>
      </c>
      <c r="AM925" s="65">
        <f>IFERROR(VLOOKUP($B925,STOCK!$A:$H,6,0)," ")</f>
        <v>0</v>
      </c>
      <c r="AN925" s="65">
        <f>IFERROR(VLOOKUP($B925,STOCK!$A:$H,7,0)," ")</f>
        <v>0</v>
      </c>
      <c r="AO925" s="65">
        <f>IFERROR(VLOOKUP($B925,STOCK!$A:$H,8,0)," ")</f>
        <v>0</v>
      </c>
      <c r="AP925" s="62" t="str">
        <f t="shared" si="182"/>
        <v>Q</v>
      </c>
      <c r="AQ925" s="50" t="str">
        <f t="shared" si="183"/>
        <v>Q</v>
      </c>
      <c r="AR925" s="50" t="str">
        <f t="shared" si="184"/>
        <v>Q</v>
      </c>
      <c r="AS925" s="50" t="str">
        <f t="shared" si="185"/>
        <v>Q</v>
      </c>
      <c r="AT925" s="50" t="str">
        <f t="shared" si="186"/>
        <v>Q</v>
      </c>
      <c r="AU925" s="63" t="str">
        <f t="shared" si="193"/>
        <v>Q</v>
      </c>
      <c r="AV925" s="67">
        <v>32969.999996999999</v>
      </c>
      <c r="AW925" s="133">
        <v>34669.611900000004</v>
      </c>
      <c r="AX925" s="49">
        <v>38500</v>
      </c>
      <c r="AY925" s="51">
        <f t="shared" si="187"/>
        <v>0.16772823789818569</v>
      </c>
      <c r="AZ925" s="51">
        <f t="shared" si="188"/>
        <v>0.14363636371428573</v>
      </c>
      <c r="BA925" s="49">
        <v>37900</v>
      </c>
      <c r="BB925" s="52">
        <v>3</v>
      </c>
      <c r="BC925" s="51">
        <f t="shared" si="189"/>
        <v>0.14952987574912324</v>
      </c>
      <c r="BD925" s="51">
        <f t="shared" si="190"/>
        <v>0.13007915575197893</v>
      </c>
      <c r="BE925" s="49">
        <v>36900</v>
      </c>
      <c r="BF925" s="52">
        <v>6</v>
      </c>
      <c r="BG925" s="51">
        <f t="shared" si="191"/>
        <v>0.11919927216735204</v>
      </c>
      <c r="BH925" s="51">
        <f t="shared" si="192"/>
        <v>0.10650406512195125</v>
      </c>
      <c r="BI925" s="282">
        <f t="shared" si="194"/>
        <v>0</v>
      </c>
    </row>
    <row r="926" spans="1:61" hidden="1">
      <c r="A926" s="54" t="s">
        <v>150</v>
      </c>
      <c r="B926" s="55" t="s">
        <v>3009</v>
      </c>
      <c r="C926" s="55" t="s">
        <v>3010</v>
      </c>
      <c r="D926" s="44" t="s">
        <v>3011</v>
      </c>
      <c r="E926" s="56">
        <v>10</v>
      </c>
      <c r="F926" s="46" t="s">
        <v>5814</v>
      </c>
      <c r="G926" s="47" t="s">
        <v>5814</v>
      </c>
      <c r="H926" s="47" t="s">
        <v>6144</v>
      </c>
      <c r="I926" s="48" t="s">
        <v>6145</v>
      </c>
      <c r="J926" s="48" t="s">
        <v>6146</v>
      </c>
      <c r="K926" s="48" t="s">
        <v>6152</v>
      </c>
      <c r="L926" s="45">
        <v>81</v>
      </c>
      <c r="M926" s="47" t="s">
        <v>6093</v>
      </c>
      <c r="N926" s="60">
        <v>80</v>
      </c>
      <c r="O926" s="58">
        <v>60</v>
      </c>
      <c r="P926" s="58">
        <v>30</v>
      </c>
      <c r="Q926" s="132">
        <v>20</v>
      </c>
      <c r="R926" s="60">
        <v>10</v>
      </c>
      <c r="S926" s="58">
        <v>20</v>
      </c>
      <c r="T926" s="58">
        <v>20</v>
      </c>
      <c r="U926" s="132">
        <v>30</v>
      </c>
      <c r="V926" s="58">
        <v>0</v>
      </c>
      <c r="W926" s="58">
        <v>10</v>
      </c>
      <c r="X926" s="58">
        <v>10</v>
      </c>
      <c r="Y926" s="132">
        <v>20</v>
      </c>
      <c r="Z926" s="61">
        <v>0</v>
      </c>
      <c r="AA926" s="59">
        <v>10</v>
      </c>
      <c r="AB926" s="59">
        <v>80</v>
      </c>
      <c r="AC926" s="132">
        <v>80</v>
      </c>
      <c r="AD926" s="61">
        <v>10</v>
      </c>
      <c r="AE926" s="59">
        <v>60</v>
      </c>
      <c r="AF926" s="59">
        <v>20</v>
      </c>
      <c r="AG926" s="132">
        <v>30</v>
      </c>
      <c r="AH926" s="61">
        <v>0</v>
      </c>
      <c r="AI926" s="132">
        <v>0</v>
      </c>
      <c r="AJ926" s="64">
        <f>IFERROR(VLOOKUP($B926,STOCK!$A:$H,3,0)," ")</f>
        <v>20</v>
      </c>
      <c r="AK926" s="65">
        <f>IFERROR(VLOOKUP($B926,STOCK!$A:$H,4,0)," ")</f>
        <v>140</v>
      </c>
      <c r="AL926" s="65">
        <f>IFERROR(VLOOKUP($B926,STOCK!$A:$H,5,0)," ")</f>
        <v>0</v>
      </c>
      <c r="AM926" s="65">
        <f>IFERROR(VLOOKUP($B926,STOCK!$A:$H,6,0)," ")</f>
        <v>0</v>
      </c>
      <c r="AN926" s="65">
        <f>IFERROR(VLOOKUP($B926,STOCK!$A:$H,7,0)," ")</f>
        <v>250</v>
      </c>
      <c r="AO926" s="65">
        <f>IFERROR(VLOOKUP($B926,STOCK!$A:$H,8,0)," ")</f>
        <v>0</v>
      </c>
      <c r="AP926" s="62">
        <f t="shared" si="182"/>
        <v>30</v>
      </c>
      <c r="AQ926" s="50">
        <f t="shared" si="183"/>
        <v>140</v>
      </c>
      <c r="AR926" s="50" t="str">
        <f t="shared" si="184"/>
        <v>Q</v>
      </c>
      <c r="AS926" s="50" t="str">
        <f t="shared" si="185"/>
        <v>Q</v>
      </c>
      <c r="AT926" s="50">
        <f t="shared" si="186"/>
        <v>250.00000000000003</v>
      </c>
      <c r="AU926" s="63" t="str">
        <f t="shared" si="193"/>
        <v>Q</v>
      </c>
      <c r="AV926" s="67">
        <v>3469.9999950000001</v>
      </c>
      <c r="AW926" s="133">
        <v>3058.9315900000001</v>
      </c>
      <c r="AX926" s="49"/>
      <c r="AY926" s="51">
        <f t="shared" si="187"/>
        <v>-1</v>
      </c>
      <c r="AZ926" s="51" t="e">
        <f t="shared" si="188"/>
        <v>#DIV/0!</v>
      </c>
      <c r="BA926" s="49"/>
      <c r="BB926" s="52"/>
      <c r="BC926" s="51">
        <f t="shared" si="189"/>
        <v>-1</v>
      </c>
      <c r="BD926" s="51">
        <f t="shared" si="190"/>
        <v>0</v>
      </c>
      <c r="BE926" s="49"/>
      <c r="BF926" s="52"/>
      <c r="BG926" s="51">
        <f t="shared" si="191"/>
        <v>-1</v>
      </c>
      <c r="BH926" s="51">
        <f t="shared" si="192"/>
        <v>0</v>
      </c>
      <c r="BI926" s="282">
        <f t="shared" si="194"/>
        <v>180</v>
      </c>
    </row>
    <row r="927" spans="1:61" hidden="1">
      <c r="A927" s="54" t="s">
        <v>150</v>
      </c>
      <c r="B927" s="55" t="s">
        <v>3012</v>
      </c>
      <c r="C927" s="55" t="s">
        <v>3013</v>
      </c>
      <c r="D927" s="44" t="s">
        <v>3014</v>
      </c>
      <c r="E927" s="56">
        <v>10</v>
      </c>
      <c r="F927" s="46" t="s">
        <v>5814</v>
      </c>
      <c r="G927" s="47" t="s">
        <v>5814</v>
      </c>
      <c r="H927" s="47" t="s">
        <v>6144</v>
      </c>
      <c r="I927" s="48" t="s">
        <v>6145</v>
      </c>
      <c r="J927" s="48" t="s">
        <v>6146</v>
      </c>
      <c r="K927" s="48" t="s">
        <v>6152</v>
      </c>
      <c r="L927" s="45">
        <v>81</v>
      </c>
      <c r="M927" s="47" t="s">
        <v>6093</v>
      </c>
      <c r="N927" s="60">
        <v>0</v>
      </c>
      <c r="O927" s="58">
        <v>0</v>
      </c>
      <c r="P927" s="58">
        <v>0</v>
      </c>
      <c r="Q927" s="132">
        <v>0</v>
      </c>
      <c r="R927" s="60">
        <v>50</v>
      </c>
      <c r="S927" s="58">
        <v>0</v>
      </c>
      <c r="T927" s="58">
        <v>0</v>
      </c>
      <c r="U927" s="132">
        <v>0</v>
      </c>
      <c r="V927" s="58">
        <v>0</v>
      </c>
      <c r="W927" s="58">
        <v>0</v>
      </c>
      <c r="X927" s="58">
        <v>20</v>
      </c>
      <c r="Y927" s="132">
        <v>20</v>
      </c>
      <c r="Z927" s="61">
        <v>0</v>
      </c>
      <c r="AA927" s="59">
        <v>30</v>
      </c>
      <c r="AB927" s="59">
        <v>30</v>
      </c>
      <c r="AC927" s="132">
        <v>10</v>
      </c>
      <c r="AD927" s="61">
        <v>10</v>
      </c>
      <c r="AE927" s="59">
        <v>10</v>
      </c>
      <c r="AF927" s="59">
        <v>20</v>
      </c>
      <c r="AG927" s="132">
        <v>60</v>
      </c>
      <c r="AH927" s="61">
        <v>0</v>
      </c>
      <c r="AI927" s="132">
        <v>0</v>
      </c>
      <c r="AJ927" s="64">
        <f>IFERROR(VLOOKUP($B927,STOCK!$A:$H,3,0)," ")</f>
        <v>0</v>
      </c>
      <c r="AK927" s="65">
        <f>IFERROR(VLOOKUP($B927,STOCK!$A:$H,4,0)," ")</f>
        <v>0</v>
      </c>
      <c r="AL927" s="65">
        <f>IFERROR(VLOOKUP($B927,STOCK!$A:$H,5,0)," ")</f>
        <v>40</v>
      </c>
      <c r="AM927" s="65">
        <f>IFERROR(VLOOKUP($B927,STOCK!$A:$H,6,0)," ")</f>
        <v>0</v>
      </c>
      <c r="AN927" s="65">
        <f>IFERROR(VLOOKUP($B927,STOCK!$A:$H,7,0)," ")</f>
        <v>60</v>
      </c>
      <c r="AO927" s="65">
        <f>IFERROR(VLOOKUP($B927,STOCK!$A:$H,8,0)," ")</f>
        <v>0</v>
      </c>
      <c r="AP927" s="62" t="str">
        <f t="shared" si="182"/>
        <v>Q</v>
      </c>
      <c r="AQ927" s="50" t="str">
        <f t="shared" si="183"/>
        <v>Q</v>
      </c>
      <c r="AR927" s="50">
        <f t="shared" si="184"/>
        <v>60</v>
      </c>
      <c r="AS927" s="50" t="str">
        <f t="shared" si="185"/>
        <v>Q</v>
      </c>
      <c r="AT927" s="50">
        <f t="shared" si="186"/>
        <v>30</v>
      </c>
      <c r="AU927" s="63" t="str">
        <f t="shared" si="193"/>
        <v>Q</v>
      </c>
      <c r="AV927" s="67">
        <v>6072.9999989999997</v>
      </c>
      <c r="AW927" s="133">
        <v>6006.9880199999998</v>
      </c>
      <c r="AX927" s="49"/>
      <c r="AY927" s="51">
        <f t="shared" si="187"/>
        <v>-1</v>
      </c>
      <c r="AZ927" s="51" t="e">
        <f t="shared" si="188"/>
        <v>#DIV/0!</v>
      </c>
      <c r="BA927" s="49"/>
      <c r="BB927" s="52"/>
      <c r="BC927" s="51">
        <f t="shared" si="189"/>
        <v>-1</v>
      </c>
      <c r="BD927" s="51">
        <f t="shared" si="190"/>
        <v>0</v>
      </c>
      <c r="BE927" s="49"/>
      <c r="BF927" s="52"/>
      <c r="BG927" s="51">
        <f t="shared" si="191"/>
        <v>-1</v>
      </c>
      <c r="BH927" s="51">
        <f t="shared" si="192"/>
        <v>0</v>
      </c>
      <c r="BI927" s="282">
        <f t="shared" si="194"/>
        <v>90</v>
      </c>
    </row>
    <row r="928" spans="1:61" hidden="1">
      <c r="A928" s="54" t="s">
        <v>151</v>
      </c>
      <c r="B928" s="55" t="s">
        <v>3015</v>
      </c>
      <c r="C928" s="55" t="s">
        <v>3016</v>
      </c>
      <c r="D928" s="44" t="s">
        <v>3017</v>
      </c>
      <c r="E928" s="56">
        <v>1</v>
      </c>
      <c r="F928" s="46" t="s">
        <v>5814</v>
      </c>
      <c r="G928" s="47" t="s">
        <v>5814</v>
      </c>
      <c r="H928" s="47" t="s">
        <v>6144</v>
      </c>
      <c r="I928" s="48" t="s">
        <v>6145</v>
      </c>
      <c r="J928" s="48" t="s">
        <v>6146</v>
      </c>
      <c r="K928" s="48" t="s">
        <v>6152</v>
      </c>
      <c r="L928" s="45">
        <v>81</v>
      </c>
      <c r="M928" s="47" t="s">
        <v>6093</v>
      </c>
      <c r="N928" s="60">
        <v>0</v>
      </c>
      <c r="O928" s="58">
        <v>0</v>
      </c>
      <c r="P928" s="58">
        <v>0</v>
      </c>
      <c r="Q928" s="132">
        <v>0</v>
      </c>
      <c r="R928" s="60">
        <v>0</v>
      </c>
      <c r="S928" s="58">
        <v>0</v>
      </c>
      <c r="T928" s="58">
        <v>0</v>
      </c>
      <c r="U928" s="132">
        <v>0</v>
      </c>
      <c r="V928" s="58">
        <v>0</v>
      </c>
      <c r="W928" s="58">
        <v>0</v>
      </c>
      <c r="X928" s="58">
        <v>0</v>
      </c>
      <c r="Y928" s="132">
        <v>0</v>
      </c>
      <c r="Z928" s="61">
        <v>0</v>
      </c>
      <c r="AA928" s="59">
        <v>0</v>
      </c>
      <c r="AB928" s="59">
        <v>0</v>
      </c>
      <c r="AC928" s="132">
        <v>0</v>
      </c>
      <c r="AD928" s="61">
        <v>0</v>
      </c>
      <c r="AE928" s="59">
        <v>0</v>
      </c>
      <c r="AF928" s="59">
        <v>0</v>
      </c>
      <c r="AG928" s="132">
        <v>0</v>
      </c>
      <c r="AH928" s="61">
        <v>0</v>
      </c>
      <c r="AI928" s="132">
        <v>0</v>
      </c>
      <c r="AJ928" s="64">
        <f>IFERROR(VLOOKUP($B928,STOCK!$A:$H,3,0)," ")</f>
        <v>0</v>
      </c>
      <c r="AK928" s="65">
        <f>IFERROR(VLOOKUP($B928,STOCK!$A:$H,4,0)," ")</f>
        <v>0</v>
      </c>
      <c r="AL928" s="65">
        <f>IFERROR(VLOOKUP($B928,STOCK!$A:$H,5,0)," ")</f>
        <v>0</v>
      </c>
      <c r="AM928" s="65">
        <f>IFERROR(VLOOKUP($B928,STOCK!$A:$H,6,0)," ")</f>
        <v>0</v>
      </c>
      <c r="AN928" s="65">
        <f>IFERROR(VLOOKUP($B928,STOCK!$A:$H,7,0)," ")</f>
        <v>0</v>
      </c>
      <c r="AO928" s="65">
        <f>IFERROR(VLOOKUP($B928,STOCK!$A:$H,8,0)," ")</f>
        <v>0</v>
      </c>
      <c r="AP928" s="62" t="str">
        <f t="shared" si="182"/>
        <v>Q</v>
      </c>
      <c r="AQ928" s="50" t="str">
        <f t="shared" si="183"/>
        <v>Q</v>
      </c>
      <c r="AR928" s="50" t="str">
        <f t="shared" si="184"/>
        <v>Q</v>
      </c>
      <c r="AS928" s="50" t="str">
        <f t="shared" si="185"/>
        <v>Q</v>
      </c>
      <c r="AT928" s="50" t="str">
        <f t="shared" si="186"/>
        <v>Q</v>
      </c>
      <c r="AU928" s="63" t="str">
        <f t="shared" si="193"/>
        <v>Q</v>
      </c>
      <c r="AV928" s="67">
        <v>32969.999996999999</v>
      </c>
      <c r="AW928" s="133">
        <v>30589.315900000001</v>
      </c>
      <c r="AX928" s="49">
        <v>38500</v>
      </c>
      <c r="AY928" s="51">
        <f t="shared" si="187"/>
        <v>0.16772823789818569</v>
      </c>
      <c r="AZ928" s="51">
        <f t="shared" si="188"/>
        <v>0.14363636371428573</v>
      </c>
      <c r="BA928" s="49">
        <v>37900</v>
      </c>
      <c r="BB928" s="52">
        <v>3</v>
      </c>
      <c r="BC928" s="51">
        <f t="shared" si="189"/>
        <v>0.14952987574912324</v>
      </c>
      <c r="BD928" s="51">
        <f t="shared" si="190"/>
        <v>0.13007915575197893</v>
      </c>
      <c r="BE928" s="49">
        <v>36900</v>
      </c>
      <c r="BF928" s="52">
        <v>6</v>
      </c>
      <c r="BG928" s="51">
        <f t="shared" si="191"/>
        <v>0.11919927216735204</v>
      </c>
      <c r="BH928" s="51">
        <f t="shared" si="192"/>
        <v>0.10650406512195125</v>
      </c>
      <c r="BI928" s="282">
        <f t="shared" si="194"/>
        <v>0</v>
      </c>
    </row>
    <row r="929" spans="1:61" hidden="1">
      <c r="A929" s="54" t="s">
        <v>151</v>
      </c>
      <c r="B929" s="55" t="s">
        <v>3018</v>
      </c>
      <c r="C929" s="55" t="s">
        <v>3019</v>
      </c>
      <c r="D929" s="44" t="s">
        <v>3020</v>
      </c>
      <c r="E929" s="56">
        <v>1</v>
      </c>
      <c r="F929" s="46" t="s">
        <v>5814</v>
      </c>
      <c r="G929" s="47" t="s">
        <v>5814</v>
      </c>
      <c r="H929" s="47" t="s">
        <v>6144</v>
      </c>
      <c r="I929" s="48" t="s">
        <v>6145</v>
      </c>
      <c r="J929" s="48" t="s">
        <v>6146</v>
      </c>
      <c r="K929" s="48" t="s">
        <v>6152</v>
      </c>
      <c r="L929" s="45">
        <v>81</v>
      </c>
      <c r="M929" s="47" t="s">
        <v>6093</v>
      </c>
      <c r="N929" s="60">
        <v>0</v>
      </c>
      <c r="O929" s="58">
        <v>0</v>
      </c>
      <c r="P929" s="58">
        <v>0</v>
      </c>
      <c r="Q929" s="132">
        <v>0</v>
      </c>
      <c r="R929" s="60">
        <v>0</v>
      </c>
      <c r="S929" s="58">
        <v>0</v>
      </c>
      <c r="T929" s="58">
        <v>0</v>
      </c>
      <c r="U929" s="132">
        <v>0</v>
      </c>
      <c r="V929" s="58">
        <v>0</v>
      </c>
      <c r="W929" s="58">
        <v>0</v>
      </c>
      <c r="X929" s="58">
        <v>0</v>
      </c>
      <c r="Y929" s="132">
        <v>0</v>
      </c>
      <c r="Z929" s="61">
        <v>0</v>
      </c>
      <c r="AA929" s="59">
        <v>0</v>
      </c>
      <c r="AB929" s="59">
        <v>0</v>
      </c>
      <c r="AC929" s="132">
        <v>0</v>
      </c>
      <c r="AD929" s="61">
        <v>0</v>
      </c>
      <c r="AE929" s="59">
        <v>0</v>
      </c>
      <c r="AF929" s="59">
        <v>0</v>
      </c>
      <c r="AG929" s="132">
        <v>0</v>
      </c>
      <c r="AH929" s="61">
        <v>0</v>
      </c>
      <c r="AI929" s="132">
        <v>0</v>
      </c>
      <c r="AJ929" s="64">
        <f>IFERROR(VLOOKUP($B929,STOCK!$A:$H,3,0)," ")</f>
        <v>0</v>
      </c>
      <c r="AK929" s="65">
        <f>IFERROR(VLOOKUP($B929,STOCK!$A:$H,4,0)," ")</f>
        <v>0</v>
      </c>
      <c r="AL929" s="65">
        <f>IFERROR(VLOOKUP($B929,STOCK!$A:$H,5,0)," ")</f>
        <v>0</v>
      </c>
      <c r="AM929" s="65">
        <f>IFERROR(VLOOKUP($B929,STOCK!$A:$H,6,0)," ")</f>
        <v>0</v>
      </c>
      <c r="AN929" s="65">
        <f>IFERROR(VLOOKUP($B929,STOCK!$A:$H,7,0)," ")</f>
        <v>0</v>
      </c>
      <c r="AO929" s="65">
        <f>IFERROR(VLOOKUP($B929,STOCK!$A:$H,8,0)," ")</f>
        <v>0</v>
      </c>
      <c r="AP929" s="62" t="str">
        <f t="shared" si="182"/>
        <v>Q</v>
      </c>
      <c r="AQ929" s="50" t="str">
        <f t="shared" si="183"/>
        <v>Q</v>
      </c>
      <c r="AR929" s="50" t="str">
        <f t="shared" si="184"/>
        <v>Q</v>
      </c>
      <c r="AS929" s="50" t="str">
        <f t="shared" si="185"/>
        <v>Q</v>
      </c>
      <c r="AT929" s="50" t="str">
        <f t="shared" si="186"/>
        <v>Q</v>
      </c>
      <c r="AU929" s="63" t="str">
        <f t="shared" si="193"/>
        <v>Q</v>
      </c>
      <c r="AV929" s="67">
        <v>57690.000005000002</v>
      </c>
      <c r="AW929" s="133">
        <v>60069.8802</v>
      </c>
      <c r="AX929" s="49">
        <v>67900</v>
      </c>
      <c r="AY929" s="51">
        <f t="shared" si="187"/>
        <v>0.17698041244782625</v>
      </c>
      <c r="AZ929" s="51">
        <f t="shared" si="188"/>
        <v>0.1503681884388807</v>
      </c>
      <c r="BA929" s="49">
        <v>65900</v>
      </c>
      <c r="BB929" s="52">
        <v>3</v>
      </c>
      <c r="BC929" s="51">
        <f t="shared" si="189"/>
        <v>0.14231235906202877</v>
      </c>
      <c r="BD929" s="51">
        <f t="shared" si="190"/>
        <v>0.12458270098634291</v>
      </c>
      <c r="BE929" s="49">
        <v>64900</v>
      </c>
      <c r="BF929" s="52">
        <v>6</v>
      </c>
      <c r="BG929" s="51">
        <f t="shared" si="191"/>
        <v>0.12497833236913003</v>
      </c>
      <c r="BH929" s="51">
        <f t="shared" si="192"/>
        <v>0.11109399067796608</v>
      </c>
      <c r="BI929" s="282">
        <f t="shared" si="194"/>
        <v>0</v>
      </c>
    </row>
    <row r="930" spans="1:61" hidden="1">
      <c r="A930" s="54" t="s">
        <v>150</v>
      </c>
      <c r="B930" s="55" t="s">
        <v>3021</v>
      </c>
      <c r="C930" s="55" t="s">
        <v>3022</v>
      </c>
      <c r="D930" s="44" t="s">
        <v>3023</v>
      </c>
      <c r="E930" s="56">
        <v>10</v>
      </c>
      <c r="F930" s="46" t="s">
        <v>5814</v>
      </c>
      <c r="G930" s="47" t="s">
        <v>5814</v>
      </c>
      <c r="H930" s="47" t="s">
        <v>6144</v>
      </c>
      <c r="I930" s="48" t="s">
        <v>6145</v>
      </c>
      <c r="J930" s="48" t="s">
        <v>6146</v>
      </c>
      <c r="K930" s="48" t="s">
        <v>6152</v>
      </c>
      <c r="L930" s="45">
        <v>81</v>
      </c>
      <c r="M930" s="47" t="s">
        <v>6093</v>
      </c>
      <c r="N930" s="60">
        <v>20</v>
      </c>
      <c r="O930" s="58">
        <v>0</v>
      </c>
      <c r="P930" s="58">
        <v>0</v>
      </c>
      <c r="Q930" s="132">
        <v>0</v>
      </c>
      <c r="R930" s="60">
        <v>100</v>
      </c>
      <c r="S930" s="58">
        <v>110</v>
      </c>
      <c r="T930" s="58">
        <v>0</v>
      </c>
      <c r="U930" s="132">
        <v>0</v>
      </c>
      <c r="V930" s="58">
        <v>10</v>
      </c>
      <c r="W930" s="58">
        <v>0</v>
      </c>
      <c r="X930" s="58">
        <v>20</v>
      </c>
      <c r="Y930" s="132">
        <v>0</v>
      </c>
      <c r="Z930" s="61">
        <v>0</v>
      </c>
      <c r="AA930" s="59">
        <v>0</v>
      </c>
      <c r="AB930" s="59">
        <v>0</v>
      </c>
      <c r="AC930" s="132">
        <v>0</v>
      </c>
      <c r="AD930" s="61">
        <v>90</v>
      </c>
      <c r="AE930" s="59">
        <v>0</v>
      </c>
      <c r="AF930" s="59">
        <v>0</v>
      </c>
      <c r="AG930" s="132">
        <v>0</v>
      </c>
      <c r="AH930" s="61">
        <v>0</v>
      </c>
      <c r="AI930" s="132">
        <v>0</v>
      </c>
      <c r="AJ930" s="64">
        <f>IFERROR(VLOOKUP($B930,STOCK!$A:$H,3,0)," ")</f>
        <v>0</v>
      </c>
      <c r="AK930" s="65">
        <f>IFERROR(VLOOKUP($B930,STOCK!$A:$H,4,0)," ")</f>
        <v>0</v>
      </c>
      <c r="AL930" s="65">
        <f>IFERROR(VLOOKUP($B930,STOCK!$A:$H,5,0)," ")</f>
        <v>50</v>
      </c>
      <c r="AM930" s="65">
        <f>IFERROR(VLOOKUP($B930,STOCK!$A:$H,6,0)," ")</f>
        <v>0</v>
      </c>
      <c r="AN930" s="65">
        <f>IFERROR(VLOOKUP($B930,STOCK!$A:$H,7,0)," ")</f>
        <v>0</v>
      </c>
      <c r="AO930" s="65">
        <f>IFERROR(VLOOKUP($B930,STOCK!$A:$H,8,0)," ")</f>
        <v>0</v>
      </c>
      <c r="AP930" s="62" t="str">
        <f t="shared" si="182"/>
        <v>Q</v>
      </c>
      <c r="AQ930" s="50" t="str">
        <f t="shared" si="183"/>
        <v>Q</v>
      </c>
      <c r="AR930" s="50" t="str">
        <f t="shared" si="184"/>
        <v>SV</v>
      </c>
      <c r="AS930" s="50" t="str">
        <f t="shared" si="185"/>
        <v>Q</v>
      </c>
      <c r="AT930" s="50" t="str">
        <f t="shared" si="186"/>
        <v>Q</v>
      </c>
      <c r="AU930" s="63" t="str">
        <f t="shared" si="193"/>
        <v>Q</v>
      </c>
      <c r="AV930" s="67">
        <v>3469.9999950000001</v>
      </c>
      <c r="AW930" s="133">
        <v>3469.4883300000001</v>
      </c>
      <c r="AX930" s="49"/>
      <c r="AY930" s="51">
        <f t="shared" si="187"/>
        <v>-1</v>
      </c>
      <c r="AZ930" s="51" t="e">
        <f t="shared" si="188"/>
        <v>#DIV/0!</v>
      </c>
      <c r="BA930" s="49"/>
      <c r="BB930" s="52"/>
      <c r="BC930" s="51">
        <f t="shared" si="189"/>
        <v>-1</v>
      </c>
      <c r="BD930" s="51">
        <f t="shared" si="190"/>
        <v>0</v>
      </c>
      <c r="BE930" s="49"/>
      <c r="BF930" s="52"/>
      <c r="BG930" s="51">
        <f t="shared" si="191"/>
        <v>-1</v>
      </c>
      <c r="BH930" s="51">
        <f t="shared" si="192"/>
        <v>0</v>
      </c>
      <c r="BI930" s="282">
        <f t="shared" si="194"/>
        <v>0</v>
      </c>
    </row>
    <row r="931" spans="1:61" hidden="1">
      <c r="A931" s="54" t="s">
        <v>150</v>
      </c>
      <c r="B931" s="55" t="s">
        <v>3024</v>
      </c>
      <c r="C931" s="55" t="s">
        <v>3025</v>
      </c>
      <c r="D931" s="44" t="s">
        <v>3026</v>
      </c>
      <c r="E931" s="56">
        <v>10</v>
      </c>
      <c r="F931" s="46" t="s">
        <v>5814</v>
      </c>
      <c r="G931" s="47" t="s">
        <v>5814</v>
      </c>
      <c r="H931" s="47" t="s">
        <v>6144</v>
      </c>
      <c r="I931" s="48" t="s">
        <v>6145</v>
      </c>
      <c r="J931" s="48" t="s">
        <v>6146</v>
      </c>
      <c r="K931" s="48" t="s">
        <v>6152</v>
      </c>
      <c r="L931" s="45">
        <v>81</v>
      </c>
      <c r="M931" s="47" t="s">
        <v>6093</v>
      </c>
      <c r="N931" s="60">
        <v>60</v>
      </c>
      <c r="O931" s="58">
        <v>0</v>
      </c>
      <c r="P931" s="58">
        <v>90</v>
      </c>
      <c r="Q931" s="132">
        <v>70</v>
      </c>
      <c r="R931" s="60">
        <v>120</v>
      </c>
      <c r="S931" s="58">
        <v>70</v>
      </c>
      <c r="T931" s="58">
        <v>150</v>
      </c>
      <c r="U931" s="132">
        <v>150</v>
      </c>
      <c r="V931" s="58">
        <v>60</v>
      </c>
      <c r="W931" s="58">
        <v>30</v>
      </c>
      <c r="X931" s="58">
        <v>90</v>
      </c>
      <c r="Y931" s="132">
        <v>90</v>
      </c>
      <c r="Z931" s="61">
        <v>0</v>
      </c>
      <c r="AA931" s="59">
        <v>0</v>
      </c>
      <c r="AB931" s="59">
        <v>20</v>
      </c>
      <c r="AC931" s="132">
        <v>30</v>
      </c>
      <c r="AD931" s="61">
        <v>0</v>
      </c>
      <c r="AE931" s="59">
        <v>0</v>
      </c>
      <c r="AF931" s="59">
        <v>20</v>
      </c>
      <c r="AG931" s="132">
        <v>50</v>
      </c>
      <c r="AH931" s="61">
        <v>0</v>
      </c>
      <c r="AI931" s="132">
        <v>30</v>
      </c>
      <c r="AJ931" s="64">
        <f>IFERROR(VLOOKUP($B931,STOCK!$A:$H,3,0)," ")</f>
        <v>30</v>
      </c>
      <c r="AK931" s="65">
        <f>IFERROR(VLOOKUP($B931,STOCK!$A:$H,4,0)," ")</f>
        <v>60</v>
      </c>
      <c r="AL931" s="65">
        <f>IFERROR(VLOOKUP($B931,STOCK!$A:$H,5,0)," ")</f>
        <v>100</v>
      </c>
      <c r="AM931" s="65">
        <f>IFERROR(VLOOKUP($B931,STOCK!$A:$H,6,0)," ")</f>
        <v>170</v>
      </c>
      <c r="AN931" s="65">
        <f>IFERROR(VLOOKUP($B931,STOCK!$A:$H,7,0)," ")</f>
        <v>150</v>
      </c>
      <c r="AO931" s="65">
        <f>IFERROR(VLOOKUP($B931,STOCK!$A:$H,8,0)," ")</f>
        <v>40</v>
      </c>
      <c r="AP931" s="62">
        <f t="shared" si="182"/>
        <v>12.857142857142856</v>
      </c>
      <c r="AQ931" s="50">
        <f t="shared" si="183"/>
        <v>12</v>
      </c>
      <c r="AR931" s="50">
        <f t="shared" si="184"/>
        <v>33.333333333333336</v>
      </c>
      <c r="AS931" s="50">
        <f t="shared" si="185"/>
        <v>170</v>
      </c>
      <c r="AT931" s="50">
        <f t="shared" si="186"/>
        <v>90</v>
      </c>
      <c r="AU931" s="63">
        <f t="shared" si="193"/>
        <v>40</v>
      </c>
      <c r="AV931" s="67">
        <v>6073.0200299999997</v>
      </c>
      <c r="AW931" s="133">
        <v>6073.0116699999999</v>
      </c>
      <c r="AX931" s="49"/>
      <c r="AY931" s="51">
        <f t="shared" si="187"/>
        <v>-1</v>
      </c>
      <c r="AZ931" s="51" t="e">
        <f t="shared" si="188"/>
        <v>#DIV/0!</v>
      </c>
      <c r="BA931" s="49"/>
      <c r="BB931" s="52"/>
      <c r="BC931" s="51">
        <f t="shared" si="189"/>
        <v>-1</v>
      </c>
      <c r="BD931" s="51">
        <f t="shared" si="190"/>
        <v>0</v>
      </c>
      <c r="BE931" s="49"/>
      <c r="BF931" s="52"/>
      <c r="BG931" s="51">
        <f t="shared" si="191"/>
        <v>-1</v>
      </c>
      <c r="BH931" s="51">
        <f t="shared" si="192"/>
        <v>0</v>
      </c>
      <c r="BI931" s="282">
        <f t="shared" si="194"/>
        <v>420</v>
      </c>
    </row>
    <row r="932" spans="1:61" hidden="1">
      <c r="A932" s="54" t="s">
        <v>151</v>
      </c>
      <c r="B932" s="55" t="s">
        <v>3027</v>
      </c>
      <c r="C932" s="55" t="s">
        <v>3028</v>
      </c>
      <c r="D932" s="44" t="s">
        <v>3029</v>
      </c>
      <c r="E932" s="56">
        <v>10</v>
      </c>
      <c r="F932" s="46" t="s">
        <v>5814</v>
      </c>
      <c r="G932" s="47" t="s">
        <v>5814</v>
      </c>
      <c r="H932" s="47" t="s">
        <v>6144</v>
      </c>
      <c r="I932" s="48" t="s">
        <v>6145</v>
      </c>
      <c r="J932" s="48" t="s">
        <v>6146</v>
      </c>
      <c r="K932" s="48" t="s">
        <v>6152</v>
      </c>
      <c r="L932" s="45">
        <v>81</v>
      </c>
      <c r="M932" s="47" t="s">
        <v>6093</v>
      </c>
      <c r="N932" s="60">
        <v>0</v>
      </c>
      <c r="O932" s="58">
        <v>0</v>
      </c>
      <c r="P932" s="58">
        <v>0</v>
      </c>
      <c r="Q932" s="132">
        <v>0</v>
      </c>
      <c r="R932" s="60">
        <v>0</v>
      </c>
      <c r="S932" s="58">
        <v>0</v>
      </c>
      <c r="T932" s="58">
        <v>0</v>
      </c>
      <c r="U932" s="132">
        <v>0</v>
      </c>
      <c r="V932" s="58">
        <v>0</v>
      </c>
      <c r="W932" s="58">
        <v>0</v>
      </c>
      <c r="X932" s="58">
        <v>0</v>
      </c>
      <c r="Y932" s="132">
        <v>0</v>
      </c>
      <c r="Z932" s="61">
        <v>0</v>
      </c>
      <c r="AA932" s="59">
        <v>0</v>
      </c>
      <c r="AB932" s="59">
        <v>0</v>
      </c>
      <c r="AC932" s="132">
        <v>0</v>
      </c>
      <c r="AD932" s="61">
        <v>0</v>
      </c>
      <c r="AE932" s="59">
        <v>0</v>
      </c>
      <c r="AF932" s="59">
        <v>0</v>
      </c>
      <c r="AG932" s="132">
        <v>0</v>
      </c>
      <c r="AH932" s="61">
        <v>0</v>
      </c>
      <c r="AI932" s="132">
        <v>0</v>
      </c>
      <c r="AJ932" s="64">
        <f>IFERROR(VLOOKUP($B932,STOCK!$A:$H,3,0)," ")</f>
        <v>0</v>
      </c>
      <c r="AK932" s="65">
        <f>IFERROR(VLOOKUP($B932,STOCK!$A:$H,4,0)," ")</f>
        <v>0</v>
      </c>
      <c r="AL932" s="65">
        <f>IFERROR(VLOOKUP($B932,STOCK!$A:$H,5,0)," ")</f>
        <v>0</v>
      </c>
      <c r="AM932" s="65">
        <f>IFERROR(VLOOKUP($B932,STOCK!$A:$H,6,0)," ")</f>
        <v>0</v>
      </c>
      <c r="AN932" s="65">
        <f>IFERROR(VLOOKUP($B932,STOCK!$A:$H,7,0)," ")</f>
        <v>0</v>
      </c>
      <c r="AO932" s="65">
        <f>IFERROR(VLOOKUP($B932,STOCK!$A:$H,8,0)," ")</f>
        <v>0</v>
      </c>
      <c r="AP932" s="62" t="str">
        <f t="shared" si="182"/>
        <v>Q</v>
      </c>
      <c r="AQ932" s="50" t="str">
        <f t="shared" si="183"/>
        <v>Q</v>
      </c>
      <c r="AR932" s="50" t="str">
        <f t="shared" si="184"/>
        <v>Q</v>
      </c>
      <c r="AS932" s="50" t="str">
        <f t="shared" si="185"/>
        <v>Q</v>
      </c>
      <c r="AT932" s="50" t="str">
        <f t="shared" si="186"/>
        <v>Q</v>
      </c>
      <c r="AU932" s="63" t="str">
        <f t="shared" si="193"/>
        <v>Q</v>
      </c>
      <c r="AV932" s="67">
        <v>32969.999996999999</v>
      </c>
      <c r="AW932" s="133">
        <v>34694.883300000001</v>
      </c>
      <c r="AX932" s="49">
        <v>38500</v>
      </c>
      <c r="AY932" s="51">
        <f t="shared" si="187"/>
        <v>0.16772823789818569</v>
      </c>
      <c r="AZ932" s="51">
        <f t="shared" si="188"/>
        <v>0.14363636371428573</v>
      </c>
      <c r="BA932" s="49">
        <v>37900</v>
      </c>
      <c r="BB932" s="52">
        <v>3</v>
      </c>
      <c r="BC932" s="51">
        <f t="shared" si="189"/>
        <v>0.14952987574912324</v>
      </c>
      <c r="BD932" s="51">
        <f t="shared" si="190"/>
        <v>0.13007915575197893</v>
      </c>
      <c r="BE932" s="49">
        <v>36900</v>
      </c>
      <c r="BF932" s="52">
        <v>6</v>
      </c>
      <c r="BG932" s="51">
        <f t="shared" si="191"/>
        <v>0.11919927216735204</v>
      </c>
      <c r="BH932" s="51">
        <f t="shared" si="192"/>
        <v>0.10650406512195125</v>
      </c>
      <c r="BI932" s="282">
        <f t="shared" si="194"/>
        <v>0</v>
      </c>
    </row>
    <row r="933" spans="1:61" hidden="1">
      <c r="A933" s="54" t="s">
        <v>151</v>
      </c>
      <c r="B933" s="55" t="s">
        <v>3030</v>
      </c>
      <c r="C933" s="55" t="s">
        <v>3031</v>
      </c>
      <c r="D933" s="44" t="s">
        <v>3032</v>
      </c>
      <c r="E933" s="56">
        <v>1</v>
      </c>
      <c r="F933" s="46" t="s">
        <v>5814</v>
      </c>
      <c r="G933" s="47" t="s">
        <v>5814</v>
      </c>
      <c r="H933" s="47" t="s">
        <v>6144</v>
      </c>
      <c r="I933" s="48" t="s">
        <v>6145</v>
      </c>
      <c r="J933" s="48" t="s">
        <v>6146</v>
      </c>
      <c r="K933" s="48" t="s">
        <v>6152</v>
      </c>
      <c r="L933" s="45">
        <v>81</v>
      </c>
      <c r="M933" s="47" t="s">
        <v>6093</v>
      </c>
      <c r="N933" s="60">
        <v>0</v>
      </c>
      <c r="O933" s="58">
        <v>0</v>
      </c>
      <c r="P933" s="58">
        <v>0</v>
      </c>
      <c r="Q933" s="132">
        <v>0</v>
      </c>
      <c r="R933" s="60">
        <v>0</v>
      </c>
      <c r="S933" s="58">
        <v>0</v>
      </c>
      <c r="T933" s="58">
        <v>0</v>
      </c>
      <c r="U933" s="132">
        <v>0</v>
      </c>
      <c r="V933" s="58">
        <v>0</v>
      </c>
      <c r="W933" s="58">
        <v>0</v>
      </c>
      <c r="X933" s="58">
        <v>0</v>
      </c>
      <c r="Y933" s="132">
        <v>0</v>
      </c>
      <c r="Z933" s="61">
        <v>0</v>
      </c>
      <c r="AA933" s="59">
        <v>0</v>
      </c>
      <c r="AB933" s="59">
        <v>0</v>
      </c>
      <c r="AC933" s="132">
        <v>0</v>
      </c>
      <c r="AD933" s="61">
        <v>0</v>
      </c>
      <c r="AE933" s="59">
        <v>0</v>
      </c>
      <c r="AF933" s="59">
        <v>0</v>
      </c>
      <c r="AG933" s="132">
        <v>0</v>
      </c>
      <c r="AH933" s="61">
        <v>0</v>
      </c>
      <c r="AI933" s="132">
        <v>0</v>
      </c>
      <c r="AJ933" s="64">
        <f>IFERROR(VLOOKUP($B933,STOCK!$A:$H,3,0)," ")</f>
        <v>0</v>
      </c>
      <c r="AK933" s="65">
        <f>IFERROR(VLOOKUP($B933,STOCK!$A:$H,4,0)," ")</f>
        <v>0</v>
      </c>
      <c r="AL933" s="65">
        <f>IFERROR(VLOOKUP($B933,STOCK!$A:$H,5,0)," ")</f>
        <v>0</v>
      </c>
      <c r="AM933" s="65">
        <f>IFERROR(VLOOKUP($B933,STOCK!$A:$H,6,0)," ")</f>
        <v>0</v>
      </c>
      <c r="AN933" s="65">
        <f>IFERROR(VLOOKUP($B933,STOCK!$A:$H,7,0)," ")</f>
        <v>0</v>
      </c>
      <c r="AO933" s="65">
        <f>IFERROR(VLOOKUP($B933,STOCK!$A:$H,8,0)," ")</f>
        <v>0</v>
      </c>
      <c r="AP933" s="62" t="str">
        <f t="shared" si="182"/>
        <v>Q</v>
      </c>
      <c r="AQ933" s="50" t="str">
        <f t="shared" si="183"/>
        <v>Q</v>
      </c>
      <c r="AR933" s="50" t="str">
        <f t="shared" si="184"/>
        <v>Q</v>
      </c>
      <c r="AS933" s="50" t="str">
        <f t="shared" si="185"/>
        <v>Q</v>
      </c>
      <c r="AT933" s="50" t="str">
        <f t="shared" si="186"/>
        <v>Q</v>
      </c>
      <c r="AU933" s="63" t="str">
        <f t="shared" si="193"/>
        <v>Q</v>
      </c>
      <c r="AV933" s="67">
        <v>57690.000005000002</v>
      </c>
      <c r="AW933" s="133">
        <v>60730.116699999999</v>
      </c>
      <c r="AX933" s="49">
        <v>67900</v>
      </c>
      <c r="AY933" s="51">
        <f t="shared" si="187"/>
        <v>0.17698041244782625</v>
      </c>
      <c r="AZ933" s="51">
        <f t="shared" si="188"/>
        <v>0.1503681884388807</v>
      </c>
      <c r="BA933" s="49">
        <v>65900</v>
      </c>
      <c r="BB933" s="52">
        <v>3</v>
      </c>
      <c r="BC933" s="51">
        <f t="shared" si="189"/>
        <v>0.14231235906202877</v>
      </c>
      <c r="BD933" s="51">
        <f t="shared" si="190"/>
        <v>0.12458270098634291</v>
      </c>
      <c r="BE933" s="49">
        <v>64900</v>
      </c>
      <c r="BF933" s="52">
        <v>6</v>
      </c>
      <c r="BG933" s="51">
        <f t="shared" si="191"/>
        <v>0.12497833236913003</v>
      </c>
      <c r="BH933" s="51">
        <f t="shared" si="192"/>
        <v>0.11109399067796608</v>
      </c>
      <c r="BI933" s="282">
        <f t="shared" si="194"/>
        <v>0</v>
      </c>
    </row>
    <row r="934" spans="1:61" hidden="1">
      <c r="A934" s="54" t="s">
        <v>151</v>
      </c>
      <c r="B934" s="55" t="s">
        <v>3033</v>
      </c>
      <c r="C934" s="55" t="s">
        <v>3034</v>
      </c>
      <c r="D934" s="44" t="s">
        <v>3035</v>
      </c>
      <c r="E934" s="56">
        <v>20</v>
      </c>
      <c r="F934" s="46" t="s">
        <v>5814</v>
      </c>
      <c r="G934" s="47" t="s">
        <v>5814</v>
      </c>
      <c r="H934" s="47" t="s">
        <v>6144</v>
      </c>
      <c r="I934" s="48" t="s">
        <v>6145</v>
      </c>
      <c r="J934" s="48" t="s">
        <v>6146</v>
      </c>
      <c r="K934" s="48" t="s">
        <v>6153</v>
      </c>
      <c r="L934" s="45">
        <v>66</v>
      </c>
      <c r="M934" s="47" t="s">
        <v>5869</v>
      </c>
      <c r="N934" s="60">
        <v>0</v>
      </c>
      <c r="O934" s="58">
        <v>0</v>
      </c>
      <c r="P934" s="58">
        <v>0</v>
      </c>
      <c r="Q934" s="132">
        <v>0</v>
      </c>
      <c r="R934" s="60">
        <v>0</v>
      </c>
      <c r="S934" s="58">
        <v>0</v>
      </c>
      <c r="T934" s="58">
        <v>0</v>
      </c>
      <c r="U934" s="132">
        <v>0</v>
      </c>
      <c r="V934" s="58">
        <v>0</v>
      </c>
      <c r="W934" s="58">
        <v>0</v>
      </c>
      <c r="X934" s="58">
        <v>0</v>
      </c>
      <c r="Y934" s="132">
        <v>0</v>
      </c>
      <c r="Z934" s="61">
        <v>0</v>
      </c>
      <c r="AA934" s="59">
        <v>0</v>
      </c>
      <c r="AB934" s="59">
        <v>0</v>
      </c>
      <c r="AC934" s="132">
        <v>0</v>
      </c>
      <c r="AD934" s="61">
        <v>0</v>
      </c>
      <c r="AE934" s="59">
        <v>0</v>
      </c>
      <c r="AF934" s="59">
        <v>0</v>
      </c>
      <c r="AG934" s="132">
        <v>0</v>
      </c>
      <c r="AH934" s="61">
        <v>0</v>
      </c>
      <c r="AI934" s="132">
        <v>0</v>
      </c>
      <c r="AJ934" s="64">
        <f>IFERROR(VLOOKUP($B934,STOCK!$A:$H,3,0)," ")</f>
        <v>0</v>
      </c>
      <c r="AK934" s="65">
        <f>IFERROR(VLOOKUP($B934,STOCK!$A:$H,4,0)," ")</f>
        <v>0</v>
      </c>
      <c r="AL934" s="65">
        <f>IFERROR(VLOOKUP($B934,STOCK!$A:$H,5,0)," ")</f>
        <v>0</v>
      </c>
      <c r="AM934" s="65">
        <f>IFERROR(VLOOKUP($B934,STOCK!$A:$H,6,0)," ")</f>
        <v>0</v>
      </c>
      <c r="AN934" s="65">
        <f>IFERROR(VLOOKUP($B934,STOCK!$A:$H,7,0)," ")</f>
        <v>0</v>
      </c>
      <c r="AO934" s="65">
        <f>IFERROR(VLOOKUP($B934,STOCK!$A:$H,8,0)," ")</f>
        <v>0</v>
      </c>
      <c r="AP934" s="62" t="str">
        <f t="shared" si="182"/>
        <v>Q</v>
      </c>
      <c r="AQ934" s="50" t="str">
        <f t="shared" si="183"/>
        <v>Q</v>
      </c>
      <c r="AR934" s="50" t="str">
        <f t="shared" si="184"/>
        <v>Q</v>
      </c>
      <c r="AS934" s="50" t="str">
        <f t="shared" si="185"/>
        <v>Q</v>
      </c>
      <c r="AT934" s="50" t="str">
        <f t="shared" si="186"/>
        <v>Q</v>
      </c>
      <c r="AU934" s="63" t="str">
        <f t="shared" si="193"/>
        <v>Q</v>
      </c>
      <c r="AV934" s="67">
        <v>52050.000002000001</v>
      </c>
      <c r="AW934" s="133">
        <v>52043.193399999996</v>
      </c>
      <c r="AX934" s="49">
        <v>57900</v>
      </c>
      <c r="AY934" s="51">
        <f t="shared" si="187"/>
        <v>0.1123919307929917</v>
      </c>
      <c r="AZ934" s="51">
        <f t="shared" si="188"/>
        <v>0.10103626939550948</v>
      </c>
      <c r="BA934" s="49">
        <v>56900</v>
      </c>
      <c r="BB934" s="52">
        <v>3</v>
      </c>
      <c r="BC934" s="51">
        <f t="shared" si="189"/>
        <v>9.3179634924373422E-2</v>
      </c>
      <c r="BD934" s="51">
        <f t="shared" si="190"/>
        <v>8.5237258312829509E-2</v>
      </c>
      <c r="BE934" s="49">
        <v>54900</v>
      </c>
      <c r="BF934" s="52">
        <v>50</v>
      </c>
      <c r="BG934" s="51">
        <f t="shared" si="191"/>
        <v>5.4755043187137087E-2</v>
      </c>
      <c r="BH934" s="51">
        <f t="shared" si="192"/>
        <v>5.1912568269581044E-2</v>
      </c>
      <c r="BI934" s="282">
        <f t="shared" si="194"/>
        <v>0</v>
      </c>
    </row>
    <row r="935" spans="1:61" hidden="1">
      <c r="A935" s="54" t="s">
        <v>151</v>
      </c>
      <c r="B935" s="55" t="s">
        <v>3036</v>
      </c>
      <c r="C935" s="55" t="s">
        <v>3037</v>
      </c>
      <c r="D935" s="44" t="s">
        <v>3038</v>
      </c>
      <c r="E935" s="56">
        <v>10</v>
      </c>
      <c r="F935" s="46" t="s">
        <v>5814</v>
      </c>
      <c r="G935" s="47" t="s">
        <v>5814</v>
      </c>
      <c r="H935" s="47" t="s">
        <v>6144</v>
      </c>
      <c r="I935" s="48" t="s">
        <v>6145</v>
      </c>
      <c r="J935" s="48" t="s">
        <v>6146</v>
      </c>
      <c r="K935" s="48" t="s">
        <v>6153</v>
      </c>
      <c r="L935" s="45">
        <v>66</v>
      </c>
      <c r="M935" s="47" t="s">
        <v>5869</v>
      </c>
      <c r="N935" s="60">
        <v>0</v>
      </c>
      <c r="O935" s="58">
        <v>0</v>
      </c>
      <c r="P935" s="58">
        <v>0</v>
      </c>
      <c r="Q935" s="132">
        <v>0</v>
      </c>
      <c r="R935" s="60">
        <v>0</v>
      </c>
      <c r="S935" s="58">
        <v>0</v>
      </c>
      <c r="T935" s="58">
        <v>0</v>
      </c>
      <c r="U935" s="132">
        <v>0</v>
      </c>
      <c r="V935" s="58">
        <v>0</v>
      </c>
      <c r="W935" s="58">
        <v>0</v>
      </c>
      <c r="X935" s="58">
        <v>0</v>
      </c>
      <c r="Y935" s="132">
        <v>0</v>
      </c>
      <c r="Z935" s="61">
        <v>0</v>
      </c>
      <c r="AA935" s="59">
        <v>0</v>
      </c>
      <c r="AB935" s="59">
        <v>0</v>
      </c>
      <c r="AC935" s="132">
        <v>0</v>
      </c>
      <c r="AD935" s="61">
        <v>0</v>
      </c>
      <c r="AE935" s="59">
        <v>0</v>
      </c>
      <c r="AF935" s="59">
        <v>0</v>
      </c>
      <c r="AG935" s="132">
        <v>0</v>
      </c>
      <c r="AH935" s="61">
        <v>0</v>
      </c>
      <c r="AI935" s="132">
        <v>0</v>
      </c>
      <c r="AJ935" s="64">
        <f>IFERROR(VLOOKUP($B935,STOCK!$A:$H,3,0)," ")</f>
        <v>0</v>
      </c>
      <c r="AK935" s="65">
        <f>IFERROR(VLOOKUP($B935,STOCK!$A:$H,4,0)," ")</f>
        <v>0</v>
      </c>
      <c r="AL935" s="65">
        <f>IFERROR(VLOOKUP($B935,STOCK!$A:$H,5,0)," ")</f>
        <v>0</v>
      </c>
      <c r="AM935" s="65">
        <f>IFERROR(VLOOKUP($B935,STOCK!$A:$H,6,0)," ")</f>
        <v>0</v>
      </c>
      <c r="AN935" s="65">
        <f>IFERROR(VLOOKUP($B935,STOCK!$A:$H,7,0)," ")</f>
        <v>0</v>
      </c>
      <c r="AO935" s="65">
        <f>IFERROR(VLOOKUP($B935,STOCK!$A:$H,8,0)," ")</f>
        <v>0</v>
      </c>
      <c r="AP935" s="62" t="str">
        <f t="shared" si="182"/>
        <v>Q</v>
      </c>
      <c r="AQ935" s="50" t="str">
        <f t="shared" si="183"/>
        <v>Q</v>
      </c>
      <c r="AR935" s="50" t="str">
        <f t="shared" si="184"/>
        <v>Q</v>
      </c>
      <c r="AS935" s="50" t="str">
        <f t="shared" si="185"/>
        <v>Q</v>
      </c>
      <c r="AT935" s="50" t="str">
        <f t="shared" si="186"/>
        <v>Q</v>
      </c>
      <c r="AU935" s="63" t="str">
        <f t="shared" si="193"/>
        <v>Q</v>
      </c>
      <c r="AV935" s="67">
        <v>86800.000000999993</v>
      </c>
      <c r="AW935" s="133">
        <v>86798.691099999996</v>
      </c>
      <c r="AX935" s="49">
        <v>95900</v>
      </c>
      <c r="AY935" s="51">
        <f t="shared" si="187"/>
        <v>0.10483870966469078</v>
      </c>
      <c r="AZ935" s="51">
        <f t="shared" si="188"/>
        <v>9.4890510938477654E-2</v>
      </c>
      <c r="BA935" s="49">
        <v>94900</v>
      </c>
      <c r="BB935" s="52">
        <v>3</v>
      </c>
      <c r="BC935" s="51">
        <f t="shared" si="189"/>
        <v>9.3317972337634725E-2</v>
      </c>
      <c r="BD935" s="51">
        <f t="shared" si="190"/>
        <v>8.5353003150685003E-2</v>
      </c>
      <c r="BE935" s="49">
        <v>92900</v>
      </c>
      <c r="BF935" s="52">
        <v>50</v>
      </c>
      <c r="BG935" s="51">
        <f t="shared" si="191"/>
        <v>7.0276497683522177E-2</v>
      </c>
      <c r="BH935" s="51">
        <f t="shared" si="192"/>
        <v>6.5662002142088338E-2</v>
      </c>
      <c r="BI935" s="282">
        <f t="shared" si="194"/>
        <v>0</v>
      </c>
    </row>
    <row r="936" spans="1:61" hidden="1">
      <c r="A936" s="54" t="s">
        <v>150</v>
      </c>
      <c r="B936" s="55" t="s">
        <v>3039</v>
      </c>
      <c r="C936" s="55" t="s">
        <v>3039</v>
      </c>
      <c r="D936" s="44" t="s">
        <v>3040</v>
      </c>
      <c r="E936" s="56">
        <v>10</v>
      </c>
      <c r="F936" s="46" t="s">
        <v>5814</v>
      </c>
      <c r="G936" s="47" t="s">
        <v>5814</v>
      </c>
      <c r="H936" s="47" t="s">
        <v>6144</v>
      </c>
      <c r="I936" s="48" t="s">
        <v>6145</v>
      </c>
      <c r="J936" s="48" t="s">
        <v>6146</v>
      </c>
      <c r="K936" s="48" t="s">
        <v>6153</v>
      </c>
      <c r="L936" s="45">
        <v>66</v>
      </c>
      <c r="M936" s="47" t="s">
        <v>5869</v>
      </c>
      <c r="N936" s="60">
        <v>0</v>
      </c>
      <c r="O936" s="58">
        <v>10</v>
      </c>
      <c r="P936" s="58">
        <v>40</v>
      </c>
      <c r="Q936" s="132">
        <v>20</v>
      </c>
      <c r="R936" s="60">
        <v>30</v>
      </c>
      <c r="S936" s="58">
        <v>40</v>
      </c>
      <c r="T936" s="58">
        <v>60</v>
      </c>
      <c r="U936" s="132">
        <v>30</v>
      </c>
      <c r="V936" s="58">
        <v>10</v>
      </c>
      <c r="W936" s="58">
        <v>20</v>
      </c>
      <c r="X936" s="58">
        <v>0</v>
      </c>
      <c r="Y936" s="132">
        <v>10</v>
      </c>
      <c r="Z936" s="61">
        <v>20</v>
      </c>
      <c r="AA936" s="59">
        <v>10</v>
      </c>
      <c r="AB936" s="59">
        <v>0</v>
      </c>
      <c r="AC936" s="132">
        <v>0</v>
      </c>
      <c r="AD936" s="61">
        <v>0</v>
      </c>
      <c r="AE936" s="59">
        <v>0</v>
      </c>
      <c r="AF936" s="59">
        <v>10</v>
      </c>
      <c r="AG936" s="132">
        <v>10</v>
      </c>
      <c r="AH936" s="61">
        <v>0</v>
      </c>
      <c r="AI936" s="132">
        <v>0</v>
      </c>
      <c r="AJ936" s="64">
        <f>IFERROR(VLOOKUP($B936,STOCK!$A:$H,3,0)," ")</f>
        <v>80</v>
      </c>
      <c r="AK936" s="65">
        <f>IFERROR(VLOOKUP($B936,STOCK!$A:$H,4,0)," ")</f>
        <v>40</v>
      </c>
      <c r="AL936" s="65">
        <f>IFERROR(VLOOKUP($B936,STOCK!$A:$H,5,0)," ")</f>
        <v>30</v>
      </c>
      <c r="AM936" s="65">
        <f>IFERROR(VLOOKUP($B936,STOCK!$A:$H,6,0)," ")</f>
        <v>40</v>
      </c>
      <c r="AN936" s="65">
        <f>IFERROR(VLOOKUP($B936,STOCK!$A:$H,7,0)," ")</f>
        <v>90</v>
      </c>
      <c r="AO936" s="65">
        <f>IFERROR(VLOOKUP($B936,STOCK!$A:$H,8,0)," ")</f>
        <v>30</v>
      </c>
      <c r="AP936" s="62">
        <f t="shared" si="182"/>
        <v>120</v>
      </c>
      <c r="AQ936" s="50">
        <f t="shared" si="183"/>
        <v>40</v>
      </c>
      <c r="AR936" s="50">
        <f t="shared" si="184"/>
        <v>90</v>
      </c>
      <c r="AS936" s="50" t="str">
        <f t="shared" si="185"/>
        <v>SV</v>
      </c>
      <c r="AT936" s="50">
        <f t="shared" si="186"/>
        <v>270</v>
      </c>
      <c r="AU936" s="63" t="str">
        <f t="shared" si="193"/>
        <v>SV</v>
      </c>
      <c r="AV936" s="67">
        <v>5205.0000200000004</v>
      </c>
      <c r="AW936" s="133">
        <v>5204.31934</v>
      </c>
      <c r="AX936" s="49">
        <v>5500</v>
      </c>
      <c r="AY936" s="51">
        <f t="shared" si="187"/>
        <v>5.6676268754365822E-2</v>
      </c>
      <c r="AZ936" s="51">
        <f t="shared" si="188"/>
        <v>5.3636359999999925E-2</v>
      </c>
      <c r="BA936" s="49">
        <v>0</v>
      </c>
      <c r="BB936" s="52">
        <v>0</v>
      </c>
      <c r="BC936" s="51">
        <f t="shared" si="189"/>
        <v>-1</v>
      </c>
      <c r="BD936" s="51">
        <f t="shared" si="190"/>
        <v>0</v>
      </c>
      <c r="BE936" s="49">
        <v>0</v>
      </c>
      <c r="BF936" s="52">
        <v>0</v>
      </c>
      <c r="BG936" s="51">
        <f t="shared" si="191"/>
        <v>-1</v>
      </c>
      <c r="BH936" s="51">
        <f t="shared" si="192"/>
        <v>0</v>
      </c>
      <c r="BI936" s="282">
        <f t="shared" si="194"/>
        <v>70</v>
      </c>
    </row>
    <row r="937" spans="1:61" hidden="1">
      <c r="A937" s="54" t="s">
        <v>150</v>
      </c>
      <c r="B937" s="55" t="s">
        <v>3041</v>
      </c>
      <c r="C937" s="55" t="s">
        <v>3041</v>
      </c>
      <c r="D937" s="44" t="s">
        <v>3042</v>
      </c>
      <c r="E937" s="56">
        <v>10</v>
      </c>
      <c r="F937" s="46" t="s">
        <v>5814</v>
      </c>
      <c r="G937" s="47" t="s">
        <v>5814</v>
      </c>
      <c r="H937" s="47" t="s">
        <v>6144</v>
      </c>
      <c r="I937" s="48" t="s">
        <v>6145</v>
      </c>
      <c r="J937" s="48" t="s">
        <v>6146</v>
      </c>
      <c r="K937" s="48" t="s">
        <v>6153</v>
      </c>
      <c r="L937" s="45">
        <v>66</v>
      </c>
      <c r="M937" s="47" t="s">
        <v>5869</v>
      </c>
      <c r="N937" s="60">
        <v>30</v>
      </c>
      <c r="O937" s="58">
        <v>10</v>
      </c>
      <c r="P937" s="58">
        <v>20</v>
      </c>
      <c r="Q937" s="132">
        <v>20</v>
      </c>
      <c r="R937" s="60">
        <v>30</v>
      </c>
      <c r="S937" s="58">
        <v>40</v>
      </c>
      <c r="T937" s="58">
        <v>70</v>
      </c>
      <c r="U937" s="132">
        <v>80</v>
      </c>
      <c r="V937" s="58">
        <v>120</v>
      </c>
      <c r="W937" s="58">
        <v>40</v>
      </c>
      <c r="X937" s="58">
        <v>120</v>
      </c>
      <c r="Y937" s="132">
        <v>90</v>
      </c>
      <c r="Z937" s="61">
        <v>10</v>
      </c>
      <c r="AA937" s="59">
        <v>0</v>
      </c>
      <c r="AB937" s="59">
        <v>0</v>
      </c>
      <c r="AC937" s="132">
        <v>0</v>
      </c>
      <c r="AD937" s="61">
        <v>0</v>
      </c>
      <c r="AE937" s="59">
        <v>10</v>
      </c>
      <c r="AF937" s="59">
        <v>10</v>
      </c>
      <c r="AG937" s="132">
        <v>0</v>
      </c>
      <c r="AH937" s="61">
        <v>0</v>
      </c>
      <c r="AI937" s="132">
        <v>10</v>
      </c>
      <c r="AJ937" s="64">
        <f>IFERROR(VLOOKUP($B937,STOCK!$A:$H,3,0)," ")</f>
        <v>30</v>
      </c>
      <c r="AK937" s="65">
        <f>IFERROR(VLOOKUP($B937,STOCK!$A:$H,4,0)," ")</f>
        <v>0</v>
      </c>
      <c r="AL937" s="65">
        <f>IFERROR(VLOOKUP($B937,STOCK!$A:$H,5,0)," ")</f>
        <v>90</v>
      </c>
      <c r="AM937" s="65">
        <f>IFERROR(VLOOKUP($B937,STOCK!$A:$H,6,0)," ")</f>
        <v>30</v>
      </c>
      <c r="AN937" s="65">
        <f>IFERROR(VLOOKUP($B937,STOCK!$A:$H,7,0)," ")</f>
        <v>30</v>
      </c>
      <c r="AO937" s="65">
        <f>IFERROR(VLOOKUP($B937,STOCK!$A:$H,8,0)," ")</f>
        <v>20</v>
      </c>
      <c r="AP937" s="62">
        <f t="shared" si="182"/>
        <v>45</v>
      </c>
      <c r="AQ937" s="50" t="str">
        <f t="shared" si="183"/>
        <v>Q</v>
      </c>
      <c r="AR937" s="50">
        <f t="shared" si="184"/>
        <v>30</v>
      </c>
      <c r="AS937" s="50" t="str">
        <f t="shared" si="185"/>
        <v>SV</v>
      </c>
      <c r="AT937" s="50" t="str">
        <f t="shared" si="186"/>
        <v>SV</v>
      </c>
      <c r="AU937" s="63">
        <f t="shared" si="193"/>
        <v>60</v>
      </c>
      <c r="AV937" s="67">
        <v>8680.0000099999997</v>
      </c>
      <c r="AW937" s="133">
        <v>8679.8691099999996</v>
      </c>
      <c r="AX937" s="49"/>
      <c r="AY937" s="51">
        <f t="shared" si="187"/>
        <v>-1</v>
      </c>
      <c r="AZ937" s="51" t="e">
        <f t="shared" si="188"/>
        <v>#DIV/0!</v>
      </c>
      <c r="BA937" s="49"/>
      <c r="BB937" s="52"/>
      <c r="BC937" s="51">
        <f t="shared" si="189"/>
        <v>-1</v>
      </c>
      <c r="BD937" s="51">
        <f t="shared" si="190"/>
        <v>0</v>
      </c>
      <c r="BE937" s="49"/>
      <c r="BF937" s="52"/>
      <c r="BG937" s="51">
        <f t="shared" si="191"/>
        <v>-1</v>
      </c>
      <c r="BH937" s="51">
        <f t="shared" si="192"/>
        <v>0</v>
      </c>
      <c r="BI937" s="282">
        <f t="shared" si="194"/>
        <v>200</v>
      </c>
    </row>
    <row r="938" spans="1:61" hidden="1">
      <c r="A938" s="54" t="s">
        <v>151</v>
      </c>
      <c r="B938" s="55" t="s">
        <v>3043</v>
      </c>
      <c r="C938" s="55" t="s">
        <v>3044</v>
      </c>
      <c r="D938" s="44" t="s">
        <v>3045</v>
      </c>
      <c r="E938" s="56">
        <v>10</v>
      </c>
      <c r="F938" s="46" t="s">
        <v>5814</v>
      </c>
      <c r="G938" s="47" t="s">
        <v>5814</v>
      </c>
      <c r="H938" s="47" t="s">
        <v>6144</v>
      </c>
      <c r="I938" s="48" t="s">
        <v>6145</v>
      </c>
      <c r="J938" s="48" t="s">
        <v>6146</v>
      </c>
      <c r="K938" s="48" t="s">
        <v>6153</v>
      </c>
      <c r="L938" s="45">
        <v>66</v>
      </c>
      <c r="M938" s="47" t="s">
        <v>5869</v>
      </c>
      <c r="N938" s="60">
        <v>0</v>
      </c>
      <c r="O938" s="58">
        <v>0</v>
      </c>
      <c r="P938" s="58">
        <v>0</v>
      </c>
      <c r="Q938" s="132">
        <v>0</v>
      </c>
      <c r="R938" s="60">
        <v>0</v>
      </c>
      <c r="S938" s="58">
        <v>0</v>
      </c>
      <c r="T938" s="58">
        <v>0</v>
      </c>
      <c r="U938" s="132">
        <v>0</v>
      </c>
      <c r="V938" s="58">
        <v>0</v>
      </c>
      <c r="W938" s="58">
        <v>0</v>
      </c>
      <c r="X938" s="58">
        <v>0</v>
      </c>
      <c r="Y938" s="132">
        <v>0</v>
      </c>
      <c r="Z938" s="61">
        <v>0</v>
      </c>
      <c r="AA938" s="59">
        <v>0</v>
      </c>
      <c r="AB938" s="59">
        <v>0</v>
      </c>
      <c r="AC938" s="132">
        <v>0</v>
      </c>
      <c r="AD938" s="61">
        <v>0</v>
      </c>
      <c r="AE938" s="59">
        <v>0</v>
      </c>
      <c r="AF938" s="59">
        <v>0</v>
      </c>
      <c r="AG938" s="132">
        <v>0</v>
      </c>
      <c r="AH938" s="61">
        <v>0</v>
      </c>
      <c r="AI938" s="132">
        <v>0</v>
      </c>
      <c r="AJ938" s="64">
        <f>IFERROR(VLOOKUP($B938,STOCK!$A:$H,3,0)," ")</f>
        <v>0</v>
      </c>
      <c r="AK938" s="65">
        <f>IFERROR(VLOOKUP($B938,STOCK!$A:$H,4,0)," ")</f>
        <v>0</v>
      </c>
      <c r="AL938" s="65">
        <f>IFERROR(VLOOKUP($B938,STOCK!$A:$H,5,0)," ")</f>
        <v>0</v>
      </c>
      <c r="AM938" s="65">
        <f>IFERROR(VLOOKUP($B938,STOCK!$A:$H,6,0)," ")</f>
        <v>0</v>
      </c>
      <c r="AN938" s="65">
        <f>IFERROR(VLOOKUP($B938,STOCK!$A:$H,7,0)," ")</f>
        <v>0</v>
      </c>
      <c r="AO938" s="65">
        <f>IFERROR(VLOOKUP($B938,STOCK!$A:$H,8,0)," ")</f>
        <v>0</v>
      </c>
      <c r="AP938" s="62" t="str">
        <f t="shared" si="182"/>
        <v>Q</v>
      </c>
      <c r="AQ938" s="50" t="str">
        <f t="shared" si="183"/>
        <v>Q</v>
      </c>
      <c r="AR938" s="50" t="str">
        <f t="shared" si="184"/>
        <v>Q</v>
      </c>
      <c r="AS938" s="50" t="str">
        <f t="shared" si="185"/>
        <v>Q</v>
      </c>
      <c r="AT938" s="50" t="str">
        <f t="shared" si="186"/>
        <v>Q</v>
      </c>
      <c r="AU938" s="63" t="str">
        <f t="shared" si="193"/>
        <v>Q</v>
      </c>
      <c r="AV938" s="67">
        <v>69420.000000999993</v>
      </c>
      <c r="AW938" s="133">
        <v>69475.775599999994</v>
      </c>
      <c r="AX938" s="49">
        <v>76900</v>
      </c>
      <c r="AY938" s="51">
        <f t="shared" si="187"/>
        <v>0.10774992795868998</v>
      </c>
      <c r="AZ938" s="51">
        <f t="shared" si="188"/>
        <v>9.7269180741222455E-2</v>
      </c>
      <c r="BA938" s="49">
        <v>75900</v>
      </c>
      <c r="BB938" s="52">
        <v>3</v>
      </c>
      <c r="BC938" s="51">
        <f t="shared" si="189"/>
        <v>9.3344857374051626E-2</v>
      </c>
      <c r="BD938" s="51">
        <f t="shared" si="190"/>
        <v>8.537549405797111E-2</v>
      </c>
      <c r="BE938" s="49">
        <v>73900</v>
      </c>
      <c r="BF938" s="52">
        <v>50</v>
      </c>
      <c r="BG938" s="51">
        <f t="shared" si="191"/>
        <v>6.4534716204774911E-2</v>
      </c>
      <c r="BH938" s="51">
        <f t="shared" si="192"/>
        <v>6.0622462774019038E-2</v>
      </c>
      <c r="BI938" s="282">
        <f t="shared" si="194"/>
        <v>0</v>
      </c>
    </row>
    <row r="939" spans="1:61" hidden="1">
      <c r="A939" s="54" t="s">
        <v>150</v>
      </c>
      <c r="B939" s="55" t="s">
        <v>3046</v>
      </c>
      <c r="C939" s="55" t="s">
        <v>3046</v>
      </c>
      <c r="D939" s="44" t="s">
        <v>3047</v>
      </c>
      <c r="E939" s="56">
        <v>10</v>
      </c>
      <c r="F939" s="46" t="s">
        <v>5814</v>
      </c>
      <c r="G939" s="47" t="s">
        <v>5814</v>
      </c>
      <c r="H939" s="47" t="s">
        <v>6144</v>
      </c>
      <c r="I939" s="48" t="s">
        <v>6145</v>
      </c>
      <c r="J939" s="48" t="s">
        <v>6146</v>
      </c>
      <c r="K939" s="48" t="s">
        <v>6153</v>
      </c>
      <c r="L939" s="45">
        <v>66</v>
      </c>
      <c r="M939" s="47" t="s">
        <v>5869</v>
      </c>
      <c r="N939" s="60">
        <v>40</v>
      </c>
      <c r="O939" s="58">
        <v>50</v>
      </c>
      <c r="P939" s="58">
        <v>60</v>
      </c>
      <c r="Q939" s="132">
        <v>20</v>
      </c>
      <c r="R939" s="60">
        <v>10</v>
      </c>
      <c r="S939" s="58">
        <v>20</v>
      </c>
      <c r="T939" s="58">
        <v>70</v>
      </c>
      <c r="U939" s="132">
        <v>80</v>
      </c>
      <c r="V939" s="58">
        <v>20</v>
      </c>
      <c r="W939" s="58">
        <v>10</v>
      </c>
      <c r="X939" s="58">
        <v>50</v>
      </c>
      <c r="Y939" s="132">
        <v>50</v>
      </c>
      <c r="Z939" s="61">
        <v>0</v>
      </c>
      <c r="AA939" s="59">
        <v>20</v>
      </c>
      <c r="AB939" s="59">
        <v>10</v>
      </c>
      <c r="AC939" s="132">
        <v>10</v>
      </c>
      <c r="AD939" s="61">
        <v>10</v>
      </c>
      <c r="AE939" s="59">
        <v>20</v>
      </c>
      <c r="AF939" s="59">
        <v>20</v>
      </c>
      <c r="AG939" s="132">
        <v>20</v>
      </c>
      <c r="AH939" s="61">
        <v>0</v>
      </c>
      <c r="AI939" s="132">
        <v>0</v>
      </c>
      <c r="AJ939" s="64">
        <f>IFERROR(VLOOKUP($B939,STOCK!$A:$H,3,0)," ")</f>
        <v>140</v>
      </c>
      <c r="AK939" s="65">
        <f>IFERROR(VLOOKUP($B939,STOCK!$A:$H,4,0)," ")</f>
        <v>40</v>
      </c>
      <c r="AL939" s="65">
        <f>IFERROR(VLOOKUP($B939,STOCK!$A:$H,5,0)," ")</f>
        <v>30</v>
      </c>
      <c r="AM939" s="65">
        <f>IFERROR(VLOOKUP($B939,STOCK!$A:$H,6,0)," ")</f>
        <v>50</v>
      </c>
      <c r="AN939" s="65">
        <f>IFERROR(VLOOKUP($B939,STOCK!$A:$H,7,0)," ")</f>
        <v>40</v>
      </c>
      <c r="AO939" s="65">
        <f>IFERROR(VLOOKUP($B939,STOCK!$A:$H,8,0)," ")</f>
        <v>30</v>
      </c>
      <c r="AP939" s="62">
        <f t="shared" si="182"/>
        <v>210</v>
      </c>
      <c r="AQ939" s="50">
        <f t="shared" si="183"/>
        <v>15</v>
      </c>
      <c r="AR939" s="50">
        <f t="shared" si="184"/>
        <v>18</v>
      </c>
      <c r="AS939" s="50">
        <f t="shared" si="185"/>
        <v>150</v>
      </c>
      <c r="AT939" s="50">
        <f t="shared" si="186"/>
        <v>60</v>
      </c>
      <c r="AU939" s="63" t="str">
        <f t="shared" si="193"/>
        <v>SV</v>
      </c>
      <c r="AV939" s="67">
        <v>6942.0000099999997</v>
      </c>
      <c r="AW939" s="133">
        <v>6947.5775599999997</v>
      </c>
      <c r="AX939" s="49"/>
      <c r="AY939" s="51">
        <f t="shared" si="187"/>
        <v>-1</v>
      </c>
      <c r="AZ939" s="51" t="e">
        <f t="shared" si="188"/>
        <v>#DIV/0!</v>
      </c>
      <c r="BA939" s="49"/>
      <c r="BB939" s="52"/>
      <c r="BC939" s="51">
        <f t="shared" si="189"/>
        <v>-1</v>
      </c>
      <c r="BD939" s="51">
        <f t="shared" si="190"/>
        <v>0</v>
      </c>
      <c r="BE939" s="49"/>
      <c r="BF939" s="52"/>
      <c r="BG939" s="51">
        <f t="shared" si="191"/>
        <v>-1</v>
      </c>
      <c r="BH939" s="51">
        <f t="shared" si="192"/>
        <v>0</v>
      </c>
      <c r="BI939" s="282">
        <f t="shared" si="194"/>
        <v>180</v>
      </c>
    </row>
    <row r="940" spans="1:61" hidden="1">
      <c r="A940" s="54" t="s">
        <v>151</v>
      </c>
      <c r="B940" s="55" t="s">
        <v>3048</v>
      </c>
      <c r="C940" s="55" t="s">
        <v>3049</v>
      </c>
      <c r="D940" s="44" t="s">
        <v>3050</v>
      </c>
      <c r="E940" s="56">
        <v>10</v>
      </c>
      <c r="F940" s="46" t="s">
        <v>5814</v>
      </c>
      <c r="G940" s="47" t="s">
        <v>5814</v>
      </c>
      <c r="H940" s="47" t="s">
        <v>6144</v>
      </c>
      <c r="I940" s="48" t="s">
        <v>6145</v>
      </c>
      <c r="J940" s="48" t="s">
        <v>6146</v>
      </c>
      <c r="K940" s="48" t="s">
        <v>6153</v>
      </c>
      <c r="L940" s="45">
        <v>66</v>
      </c>
      <c r="M940" s="47" t="s">
        <v>5869</v>
      </c>
      <c r="N940" s="60">
        <v>0</v>
      </c>
      <c r="O940" s="58">
        <v>0</v>
      </c>
      <c r="P940" s="58">
        <v>0</v>
      </c>
      <c r="Q940" s="132">
        <v>0</v>
      </c>
      <c r="R940" s="60">
        <v>0</v>
      </c>
      <c r="S940" s="58">
        <v>0</v>
      </c>
      <c r="T940" s="58">
        <v>0</v>
      </c>
      <c r="U940" s="132">
        <v>0</v>
      </c>
      <c r="V940" s="58">
        <v>0</v>
      </c>
      <c r="W940" s="58">
        <v>0</v>
      </c>
      <c r="X940" s="58">
        <v>0</v>
      </c>
      <c r="Y940" s="132">
        <v>0</v>
      </c>
      <c r="Z940" s="61">
        <v>0</v>
      </c>
      <c r="AA940" s="59">
        <v>0</v>
      </c>
      <c r="AB940" s="59">
        <v>0</v>
      </c>
      <c r="AC940" s="132">
        <v>0</v>
      </c>
      <c r="AD940" s="61">
        <v>0</v>
      </c>
      <c r="AE940" s="59">
        <v>0</v>
      </c>
      <c r="AF940" s="59">
        <v>0</v>
      </c>
      <c r="AG940" s="132">
        <v>0</v>
      </c>
      <c r="AH940" s="61">
        <v>0</v>
      </c>
      <c r="AI940" s="132">
        <v>0</v>
      </c>
      <c r="AJ940" s="64">
        <f>IFERROR(VLOOKUP($B940,STOCK!$A:$H,3,0)," ")</f>
        <v>0</v>
      </c>
      <c r="AK940" s="65">
        <f>IFERROR(VLOOKUP($B940,STOCK!$A:$H,4,0)," ")</f>
        <v>0</v>
      </c>
      <c r="AL940" s="65">
        <f>IFERROR(VLOOKUP($B940,STOCK!$A:$H,5,0)," ")</f>
        <v>0</v>
      </c>
      <c r="AM940" s="65">
        <f>IFERROR(VLOOKUP($B940,STOCK!$A:$H,6,0)," ")</f>
        <v>0</v>
      </c>
      <c r="AN940" s="65">
        <f>IFERROR(VLOOKUP($B940,STOCK!$A:$H,7,0)," ")</f>
        <v>0</v>
      </c>
      <c r="AO940" s="65">
        <f>IFERROR(VLOOKUP($B940,STOCK!$A:$H,8,0)," ")</f>
        <v>0</v>
      </c>
      <c r="AP940" s="62" t="str">
        <f t="shared" si="182"/>
        <v>Q</v>
      </c>
      <c r="AQ940" s="50" t="str">
        <f t="shared" si="183"/>
        <v>Q</v>
      </c>
      <c r="AR940" s="50" t="str">
        <f t="shared" si="184"/>
        <v>Q</v>
      </c>
      <c r="AS940" s="50" t="str">
        <f t="shared" si="185"/>
        <v>Q</v>
      </c>
      <c r="AT940" s="50" t="str">
        <f t="shared" si="186"/>
        <v>Q</v>
      </c>
      <c r="AU940" s="63" t="str">
        <f t="shared" si="193"/>
        <v>Q</v>
      </c>
      <c r="AV940" s="67">
        <v>78100</v>
      </c>
      <c r="AW940" s="133">
        <v>78097.630600000004</v>
      </c>
      <c r="AX940" s="49">
        <v>87500</v>
      </c>
      <c r="AY940" s="51">
        <f t="shared" si="187"/>
        <v>0.12035851472471193</v>
      </c>
      <c r="AZ940" s="51">
        <f t="shared" si="188"/>
        <v>0.10742857142857143</v>
      </c>
      <c r="BA940" s="49">
        <v>85900</v>
      </c>
      <c r="BB940" s="52">
        <v>3</v>
      </c>
      <c r="BC940" s="51">
        <f t="shared" si="189"/>
        <v>9.9871959026888613E-2</v>
      </c>
      <c r="BD940" s="51">
        <f t="shared" si="190"/>
        <v>9.0803259604190917E-2</v>
      </c>
      <c r="BE940" s="49">
        <v>82900</v>
      </c>
      <c r="BF940" s="52">
        <v>50</v>
      </c>
      <c r="BG940" s="51">
        <f t="shared" si="191"/>
        <v>6.145966709346995E-2</v>
      </c>
      <c r="BH940" s="51">
        <f t="shared" si="192"/>
        <v>5.790108564535585E-2</v>
      </c>
      <c r="BI940" s="282">
        <f t="shared" si="194"/>
        <v>0</v>
      </c>
    </row>
    <row r="941" spans="1:61" hidden="1">
      <c r="A941" s="54" t="s">
        <v>151</v>
      </c>
      <c r="B941" s="55" t="s">
        <v>3051</v>
      </c>
      <c r="C941" s="55" t="s">
        <v>3052</v>
      </c>
      <c r="D941" s="44" t="s">
        <v>3053</v>
      </c>
      <c r="E941" s="56">
        <v>10</v>
      </c>
      <c r="F941" s="46" t="s">
        <v>5814</v>
      </c>
      <c r="G941" s="47" t="s">
        <v>5814</v>
      </c>
      <c r="H941" s="47" t="s">
        <v>6144</v>
      </c>
      <c r="I941" s="48" t="s">
        <v>6145</v>
      </c>
      <c r="J941" s="48" t="s">
        <v>6146</v>
      </c>
      <c r="K941" s="48" t="s">
        <v>6153</v>
      </c>
      <c r="L941" s="45">
        <v>66</v>
      </c>
      <c r="M941" s="47" t="s">
        <v>5869</v>
      </c>
      <c r="N941" s="60">
        <v>0</v>
      </c>
      <c r="O941" s="58">
        <v>0</v>
      </c>
      <c r="P941" s="58">
        <v>0</v>
      </c>
      <c r="Q941" s="132">
        <v>0</v>
      </c>
      <c r="R941" s="60">
        <v>0</v>
      </c>
      <c r="S941" s="58">
        <v>0</v>
      </c>
      <c r="T941" s="58">
        <v>0</v>
      </c>
      <c r="U941" s="132">
        <v>0</v>
      </c>
      <c r="V941" s="58">
        <v>0</v>
      </c>
      <c r="W941" s="58">
        <v>0</v>
      </c>
      <c r="X941" s="58">
        <v>0</v>
      </c>
      <c r="Y941" s="132">
        <v>0</v>
      </c>
      <c r="Z941" s="61">
        <v>0</v>
      </c>
      <c r="AA941" s="59">
        <v>0</v>
      </c>
      <c r="AB941" s="59">
        <v>0</v>
      </c>
      <c r="AC941" s="132">
        <v>0</v>
      </c>
      <c r="AD941" s="61">
        <v>0</v>
      </c>
      <c r="AE941" s="59">
        <v>0</v>
      </c>
      <c r="AF941" s="59">
        <v>0</v>
      </c>
      <c r="AG941" s="132">
        <v>0</v>
      </c>
      <c r="AH941" s="61">
        <v>0</v>
      </c>
      <c r="AI941" s="132">
        <v>0</v>
      </c>
      <c r="AJ941" s="64">
        <f>IFERROR(VLOOKUP($B941,STOCK!$A:$H,3,0)," ")</f>
        <v>0</v>
      </c>
      <c r="AK941" s="65">
        <f>IFERROR(VLOOKUP($B941,STOCK!$A:$H,4,0)," ")</f>
        <v>0</v>
      </c>
      <c r="AL941" s="65">
        <f>IFERROR(VLOOKUP($B941,STOCK!$A:$H,5,0)," ")</f>
        <v>0</v>
      </c>
      <c r="AM941" s="65">
        <f>IFERROR(VLOOKUP($B941,STOCK!$A:$H,6,0)," ")</f>
        <v>0</v>
      </c>
      <c r="AN941" s="65">
        <f>IFERROR(VLOOKUP($B941,STOCK!$A:$H,7,0)," ")</f>
        <v>0</v>
      </c>
      <c r="AO941" s="65">
        <f>IFERROR(VLOOKUP($B941,STOCK!$A:$H,8,0)," ")</f>
        <v>0</v>
      </c>
      <c r="AP941" s="62" t="str">
        <f t="shared" si="182"/>
        <v>Q</v>
      </c>
      <c r="AQ941" s="50" t="str">
        <f t="shared" si="183"/>
        <v>Q</v>
      </c>
      <c r="AR941" s="50" t="str">
        <f t="shared" si="184"/>
        <v>Q</v>
      </c>
      <c r="AS941" s="50" t="str">
        <f t="shared" si="185"/>
        <v>Q</v>
      </c>
      <c r="AT941" s="50" t="str">
        <f t="shared" si="186"/>
        <v>Q</v>
      </c>
      <c r="AU941" s="63" t="str">
        <f t="shared" si="193"/>
        <v>Q</v>
      </c>
      <c r="AV941" s="67">
        <v>43399.999994999998</v>
      </c>
      <c r="AW941" s="133">
        <v>43397.806100000002</v>
      </c>
      <c r="AX941" s="49">
        <v>47900</v>
      </c>
      <c r="AY941" s="51">
        <f t="shared" si="187"/>
        <v>0.10368663607185336</v>
      </c>
      <c r="AZ941" s="51">
        <f t="shared" si="188"/>
        <v>9.3945720354906087E-2</v>
      </c>
      <c r="BA941" s="49">
        <v>46900</v>
      </c>
      <c r="BB941" s="52">
        <v>3</v>
      </c>
      <c r="BC941" s="51">
        <f t="shared" si="189"/>
        <v>8.0645161414820921E-2</v>
      </c>
      <c r="BD941" s="51">
        <f t="shared" si="190"/>
        <v>7.462686577825163E-2</v>
      </c>
      <c r="BE941" s="49">
        <v>45900</v>
      </c>
      <c r="BF941" s="52">
        <v>50</v>
      </c>
      <c r="BG941" s="51">
        <f t="shared" si="191"/>
        <v>5.7603686757788486E-2</v>
      </c>
      <c r="BH941" s="51">
        <f t="shared" si="192"/>
        <v>5.446623104575167E-2</v>
      </c>
      <c r="BI941" s="282">
        <f t="shared" si="194"/>
        <v>0</v>
      </c>
    </row>
    <row r="942" spans="1:61" hidden="1">
      <c r="A942" s="54" t="s">
        <v>150</v>
      </c>
      <c r="B942" s="55" t="s">
        <v>3054</v>
      </c>
      <c r="C942" s="55" t="s">
        <v>3054</v>
      </c>
      <c r="D942" s="44" t="s">
        <v>3055</v>
      </c>
      <c r="E942" s="56">
        <v>10</v>
      </c>
      <c r="F942" s="46" t="s">
        <v>5814</v>
      </c>
      <c r="G942" s="47" t="s">
        <v>5814</v>
      </c>
      <c r="H942" s="47" t="s">
        <v>6144</v>
      </c>
      <c r="I942" s="48" t="s">
        <v>6145</v>
      </c>
      <c r="J942" s="48" t="s">
        <v>6146</v>
      </c>
      <c r="K942" s="48" t="s">
        <v>6153</v>
      </c>
      <c r="L942" s="45">
        <v>66</v>
      </c>
      <c r="M942" s="47" t="s">
        <v>5869</v>
      </c>
      <c r="N942" s="60">
        <v>70</v>
      </c>
      <c r="O942" s="58">
        <v>70</v>
      </c>
      <c r="P942" s="58">
        <v>50</v>
      </c>
      <c r="Q942" s="132">
        <v>70</v>
      </c>
      <c r="R942" s="60">
        <v>60</v>
      </c>
      <c r="S942" s="58">
        <v>60</v>
      </c>
      <c r="T942" s="58">
        <v>110</v>
      </c>
      <c r="U942" s="132">
        <v>70</v>
      </c>
      <c r="V942" s="58">
        <v>40</v>
      </c>
      <c r="W942" s="58">
        <v>10</v>
      </c>
      <c r="X942" s="58">
        <v>30</v>
      </c>
      <c r="Y942" s="132">
        <v>40</v>
      </c>
      <c r="Z942" s="61">
        <v>10</v>
      </c>
      <c r="AA942" s="59">
        <v>10</v>
      </c>
      <c r="AB942" s="59">
        <v>10</v>
      </c>
      <c r="AC942" s="132">
        <v>10</v>
      </c>
      <c r="AD942" s="61">
        <v>30</v>
      </c>
      <c r="AE942" s="59">
        <v>0</v>
      </c>
      <c r="AF942" s="59">
        <v>0</v>
      </c>
      <c r="AG942" s="132">
        <v>10</v>
      </c>
      <c r="AH942" s="61">
        <v>10</v>
      </c>
      <c r="AI942" s="132">
        <v>10</v>
      </c>
      <c r="AJ942" s="64">
        <f>IFERROR(VLOOKUP($B942,STOCK!$A:$H,3,0)," ")</f>
        <v>40</v>
      </c>
      <c r="AK942" s="65">
        <f>IFERROR(VLOOKUP($B942,STOCK!$A:$H,4,0)," ")</f>
        <v>0</v>
      </c>
      <c r="AL942" s="65">
        <f>IFERROR(VLOOKUP($B942,STOCK!$A:$H,5,0)," ")</f>
        <v>0</v>
      </c>
      <c r="AM942" s="65">
        <f>IFERROR(VLOOKUP($B942,STOCK!$A:$H,6,0)," ")</f>
        <v>30</v>
      </c>
      <c r="AN942" s="65">
        <f>IFERROR(VLOOKUP($B942,STOCK!$A:$H,7,0)," ")</f>
        <v>10</v>
      </c>
      <c r="AO942" s="65">
        <f>IFERROR(VLOOKUP($B942,STOCK!$A:$H,8,0)," ")</f>
        <v>10</v>
      </c>
      <c r="AP942" s="62">
        <f t="shared" si="182"/>
        <v>17.142857142857142</v>
      </c>
      <c r="AQ942" s="50" t="str">
        <f t="shared" si="183"/>
        <v>Q</v>
      </c>
      <c r="AR942" s="50" t="str">
        <f t="shared" si="184"/>
        <v>Q</v>
      </c>
      <c r="AS942" s="50">
        <f t="shared" si="185"/>
        <v>90</v>
      </c>
      <c r="AT942" s="50">
        <f t="shared" si="186"/>
        <v>30</v>
      </c>
      <c r="AU942" s="63">
        <f t="shared" si="193"/>
        <v>30</v>
      </c>
      <c r="AV942" s="67">
        <v>7810</v>
      </c>
      <c r="AW942" s="133">
        <v>7809.7630600000002</v>
      </c>
      <c r="AX942" s="49"/>
      <c r="AY942" s="51">
        <f t="shared" si="187"/>
        <v>-1</v>
      </c>
      <c r="AZ942" s="51" t="e">
        <f t="shared" si="188"/>
        <v>#DIV/0!</v>
      </c>
      <c r="BA942" s="49"/>
      <c r="BB942" s="52"/>
      <c r="BC942" s="51">
        <f t="shared" si="189"/>
        <v>-1</v>
      </c>
      <c r="BD942" s="51">
        <f t="shared" si="190"/>
        <v>0</v>
      </c>
      <c r="BE942" s="49"/>
      <c r="BF942" s="52"/>
      <c r="BG942" s="51">
        <f t="shared" si="191"/>
        <v>-1</v>
      </c>
      <c r="BH942" s="51">
        <f t="shared" si="192"/>
        <v>0</v>
      </c>
      <c r="BI942" s="282">
        <f t="shared" si="194"/>
        <v>210</v>
      </c>
    </row>
    <row r="943" spans="1:61" hidden="1">
      <c r="A943" s="54" t="s">
        <v>150</v>
      </c>
      <c r="B943" s="55" t="s">
        <v>3056</v>
      </c>
      <c r="C943" s="55" t="s">
        <v>3056</v>
      </c>
      <c r="D943" s="44" t="s">
        <v>3057</v>
      </c>
      <c r="E943" s="56">
        <v>10</v>
      </c>
      <c r="F943" s="46" t="s">
        <v>5814</v>
      </c>
      <c r="G943" s="47" t="s">
        <v>5814</v>
      </c>
      <c r="H943" s="47" t="s">
        <v>6144</v>
      </c>
      <c r="I943" s="48" t="s">
        <v>6145</v>
      </c>
      <c r="J943" s="48" t="s">
        <v>6146</v>
      </c>
      <c r="K943" s="48" t="s">
        <v>6153</v>
      </c>
      <c r="L943" s="45">
        <v>66</v>
      </c>
      <c r="M943" s="47" t="s">
        <v>5869</v>
      </c>
      <c r="N943" s="60">
        <v>130</v>
      </c>
      <c r="O943" s="58">
        <v>110</v>
      </c>
      <c r="P943" s="58">
        <v>90</v>
      </c>
      <c r="Q943" s="132">
        <v>90</v>
      </c>
      <c r="R943" s="60">
        <v>180</v>
      </c>
      <c r="S943" s="58">
        <v>120</v>
      </c>
      <c r="T943" s="58">
        <v>180</v>
      </c>
      <c r="U943" s="132">
        <v>220</v>
      </c>
      <c r="V943" s="58">
        <v>30</v>
      </c>
      <c r="W943" s="58">
        <v>10</v>
      </c>
      <c r="X943" s="58">
        <v>0</v>
      </c>
      <c r="Y943" s="132">
        <v>10</v>
      </c>
      <c r="Z943" s="61">
        <v>30</v>
      </c>
      <c r="AA943" s="59">
        <v>30</v>
      </c>
      <c r="AB943" s="59">
        <v>40</v>
      </c>
      <c r="AC943" s="132">
        <v>30</v>
      </c>
      <c r="AD943" s="61">
        <v>30</v>
      </c>
      <c r="AE943" s="59">
        <v>20</v>
      </c>
      <c r="AF943" s="59">
        <v>20</v>
      </c>
      <c r="AG943" s="132">
        <v>10</v>
      </c>
      <c r="AH943" s="61">
        <v>0</v>
      </c>
      <c r="AI943" s="132">
        <v>0</v>
      </c>
      <c r="AJ943" s="64">
        <f>IFERROR(VLOOKUP($B943,STOCK!$A:$H,3,0)," ")</f>
        <v>160</v>
      </c>
      <c r="AK943" s="65">
        <f>IFERROR(VLOOKUP($B943,STOCK!$A:$H,4,0)," ")</f>
        <v>100</v>
      </c>
      <c r="AL943" s="65">
        <f>IFERROR(VLOOKUP($B943,STOCK!$A:$H,5,0)," ")</f>
        <v>70</v>
      </c>
      <c r="AM943" s="65">
        <f>IFERROR(VLOOKUP($B943,STOCK!$A:$H,6,0)," ")</f>
        <v>40</v>
      </c>
      <c r="AN943" s="65">
        <f>IFERROR(VLOOKUP($B943,STOCK!$A:$H,7,0)," ")</f>
        <v>40</v>
      </c>
      <c r="AO943" s="65">
        <f>IFERROR(VLOOKUP($B943,STOCK!$A:$H,8,0)," ")</f>
        <v>40</v>
      </c>
      <c r="AP943" s="62">
        <f t="shared" si="182"/>
        <v>53.333333333333329</v>
      </c>
      <c r="AQ943" s="50">
        <f t="shared" si="183"/>
        <v>13.636363636363637</v>
      </c>
      <c r="AR943" s="50">
        <f t="shared" si="184"/>
        <v>210</v>
      </c>
      <c r="AS943" s="50">
        <f t="shared" si="185"/>
        <v>40</v>
      </c>
      <c r="AT943" s="50">
        <f t="shared" si="186"/>
        <v>120</v>
      </c>
      <c r="AU943" s="63" t="str">
        <f t="shared" si="193"/>
        <v>SV</v>
      </c>
      <c r="AV943" s="67">
        <v>4340.0000600000003</v>
      </c>
      <c r="AW943" s="133">
        <v>4339.7806099999998</v>
      </c>
      <c r="AX943" s="49"/>
      <c r="AY943" s="51">
        <f t="shared" si="187"/>
        <v>-1</v>
      </c>
      <c r="AZ943" s="51" t="e">
        <f t="shared" si="188"/>
        <v>#DIV/0!</v>
      </c>
      <c r="BA943" s="49"/>
      <c r="BB943" s="52"/>
      <c r="BC943" s="51">
        <f t="shared" si="189"/>
        <v>-1</v>
      </c>
      <c r="BD943" s="51">
        <f t="shared" si="190"/>
        <v>0</v>
      </c>
      <c r="BE943" s="49"/>
      <c r="BF943" s="52"/>
      <c r="BG943" s="51">
        <f t="shared" si="191"/>
        <v>-1</v>
      </c>
      <c r="BH943" s="51">
        <f t="shared" si="192"/>
        <v>0</v>
      </c>
      <c r="BI943" s="282">
        <f t="shared" si="194"/>
        <v>360</v>
      </c>
    </row>
    <row r="944" spans="1:61" hidden="1">
      <c r="A944" s="54" t="s">
        <v>151</v>
      </c>
      <c r="B944" s="55" t="s">
        <v>3058</v>
      </c>
      <c r="C944" s="55" t="s">
        <v>3059</v>
      </c>
      <c r="D944" s="44" t="s">
        <v>3060</v>
      </c>
      <c r="E944" s="56">
        <v>1</v>
      </c>
      <c r="F944" s="46" t="s">
        <v>5814</v>
      </c>
      <c r="G944" s="47" t="s">
        <v>5814</v>
      </c>
      <c r="H944" s="47" t="s">
        <v>6144</v>
      </c>
      <c r="I944" s="48" t="s">
        <v>6145</v>
      </c>
      <c r="J944" s="48" t="s">
        <v>6146</v>
      </c>
      <c r="K944" s="48" t="s">
        <v>6153</v>
      </c>
      <c r="L944" s="45">
        <v>66</v>
      </c>
      <c r="M944" s="47" t="s">
        <v>5869</v>
      </c>
      <c r="N944" s="60">
        <v>0</v>
      </c>
      <c r="O944" s="58">
        <v>0</v>
      </c>
      <c r="P944" s="58">
        <v>0</v>
      </c>
      <c r="Q944" s="132">
        <v>0</v>
      </c>
      <c r="R944" s="60">
        <v>0</v>
      </c>
      <c r="S944" s="58">
        <v>0</v>
      </c>
      <c r="T944" s="58">
        <v>0</v>
      </c>
      <c r="U944" s="132">
        <v>0</v>
      </c>
      <c r="V944" s="58">
        <v>0</v>
      </c>
      <c r="W944" s="58">
        <v>0</v>
      </c>
      <c r="X944" s="58">
        <v>0</v>
      </c>
      <c r="Y944" s="132">
        <v>0</v>
      </c>
      <c r="Z944" s="61">
        <v>0</v>
      </c>
      <c r="AA944" s="59">
        <v>0</v>
      </c>
      <c r="AB944" s="59">
        <v>0</v>
      </c>
      <c r="AC944" s="132">
        <v>0</v>
      </c>
      <c r="AD944" s="61">
        <v>0</v>
      </c>
      <c r="AE944" s="59">
        <v>0</v>
      </c>
      <c r="AF944" s="59">
        <v>0</v>
      </c>
      <c r="AG944" s="132">
        <v>0</v>
      </c>
      <c r="AH944" s="61">
        <v>0</v>
      </c>
      <c r="AI944" s="132">
        <v>0</v>
      </c>
      <c r="AJ944" s="64">
        <f>IFERROR(VLOOKUP($B944,STOCK!$A:$H,3,0)," ")</f>
        <v>0</v>
      </c>
      <c r="AK944" s="65">
        <f>IFERROR(VLOOKUP($B944,STOCK!$A:$H,4,0)," ")</f>
        <v>0</v>
      </c>
      <c r="AL944" s="65">
        <f>IFERROR(VLOOKUP($B944,STOCK!$A:$H,5,0)," ")</f>
        <v>0</v>
      </c>
      <c r="AM944" s="65">
        <f>IFERROR(VLOOKUP($B944,STOCK!$A:$H,6,0)," ")</f>
        <v>0</v>
      </c>
      <c r="AN944" s="65">
        <f>IFERROR(VLOOKUP($B944,STOCK!$A:$H,7,0)," ")</f>
        <v>0</v>
      </c>
      <c r="AO944" s="65">
        <f>IFERROR(VLOOKUP($B944,STOCK!$A:$H,8,0)," ")</f>
        <v>0</v>
      </c>
      <c r="AP944" s="62" t="str">
        <f t="shared" si="182"/>
        <v>Q</v>
      </c>
      <c r="AQ944" s="50" t="str">
        <f t="shared" si="183"/>
        <v>Q</v>
      </c>
      <c r="AR944" s="50" t="str">
        <f t="shared" si="184"/>
        <v>Q</v>
      </c>
      <c r="AS944" s="50" t="str">
        <f t="shared" si="185"/>
        <v>Q</v>
      </c>
      <c r="AT944" s="50" t="str">
        <f t="shared" si="186"/>
        <v>Q</v>
      </c>
      <c r="AU944" s="63" t="str">
        <f t="shared" si="193"/>
        <v>Q</v>
      </c>
      <c r="AV944" s="67">
        <v>86800.000000999993</v>
      </c>
      <c r="AW944" s="133">
        <v>86799.998999999996</v>
      </c>
      <c r="AX944" s="49">
        <v>95900</v>
      </c>
      <c r="AY944" s="51">
        <f t="shared" si="187"/>
        <v>0.10483870966469078</v>
      </c>
      <c r="AZ944" s="51">
        <f t="shared" si="188"/>
        <v>9.4890510938477654E-2</v>
      </c>
      <c r="BA944" s="49">
        <v>93900</v>
      </c>
      <c r="BB944" s="52">
        <v>3</v>
      </c>
      <c r="BC944" s="51">
        <f t="shared" si="189"/>
        <v>8.1797235010578451E-2</v>
      </c>
      <c r="BD944" s="51">
        <f t="shared" si="190"/>
        <v>7.5612353556975584E-2</v>
      </c>
      <c r="BE944" s="49">
        <v>92900</v>
      </c>
      <c r="BF944" s="52">
        <v>50</v>
      </c>
      <c r="BG944" s="51">
        <f t="shared" si="191"/>
        <v>7.0276497683522177E-2</v>
      </c>
      <c r="BH944" s="51">
        <f t="shared" si="192"/>
        <v>6.5662002142088338E-2</v>
      </c>
      <c r="BI944" s="282">
        <f t="shared" si="194"/>
        <v>0</v>
      </c>
    </row>
    <row r="945" spans="1:61" hidden="1">
      <c r="A945" s="54" t="s">
        <v>151</v>
      </c>
      <c r="B945" s="55" t="s">
        <v>3061</v>
      </c>
      <c r="C945" s="55" t="s">
        <v>3062</v>
      </c>
      <c r="D945" s="44" t="s">
        <v>3063</v>
      </c>
      <c r="E945" s="56">
        <v>10</v>
      </c>
      <c r="F945" s="46" t="s">
        <v>5814</v>
      </c>
      <c r="G945" s="47" t="s">
        <v>5814</v>
      </c>
      <c r="H945" s="47" t="s">
        <v>6144</v>
      </c>
      <c r="I945" s="48" t="s">
        <v>6145</v>
      </c>
      <c r="J945" s="48" t="s">
        <v>6146</v>
      </c>
      <c r="K945" s="48" t="s">
        <v>6153</v>
      </c>
      <c r="L945" s="45">
        <v>66</v>
      </c>
      <c r="M945" s="47" t="s">
        <v>5869</v>
      </c>
      <c r="N945" s="60">
        <v>0</v>
      </c>
      <c r="O945" s="58">
        <v>0</v>
      </c>
      <c r="P945" s="58">
        <v>0</v>
      </c>
      <c r="Q945" s="132">
        <v>0</v>
      </c>
      <c r="R945" s="60">
        <v>0</v>
      </c>
      <c r="S945" s="58">
        <v>0</v>
      </c>
      <c r="T945" s="58">
        <v>0</v>
      </c>
      <c r="U945" s="132">
        <v>0</v>
      </c>
      <c r="V945" s="58">
        <v>0</v>
      </c>
      <c r="W945" s="58">
        <v>0</v>
      </c>
      <c r="X945" s="58">
        <v>0</v>
      </c>
      <c r="Y945" s="132">
        <v>0</v>
      </c>
      <c r="Z945" s="61">
        <v>0</v>
      </c>
      <c r="AA945" s="59">
        <v>0</v>
      </c>
      <c r="AB945" s="59">
        <v>0</v>
      </c>
      <c r="AC945" s="132">
        <v>0</v>
      </c>
      <c r="AD945" s="61">
        <v>0</v>
      </c>
      <c r="AE945" s="59">
        <v>0</v>
      </c>
      <c r="AF945" s="59">
        <v>0</v>
      </c>
      <c r="AG945" s="132">
        <v>0</v>
      </c>
      <c r="AH945" s="61">
        <v>0</v>
      </c>
      <c r="AI945" s="132">
        <v>0</v>
      </c>
      <c r="AJ945" s="64">
        <f>IFERROR(VLOOKUP($B945,STOCK!$A:$H,3,0)," ")</f>
        <v>0</v>
      </c>
      <c r="AK945" s="65">
        <f>IFERROR(VLOOKUP($B945,STOCK!$A:$H,4,0)," ")</f>
        <v>0</v>
      </c>
      <c r="AL945" s="65">
        <f>IFERROR(VLOOKUP($B945,STOCK!$A:$H,5,0)," ")</f>
        <v>0</v>
      </c>
      <c r="AM945" s="65">
        <f>IFERROR(VLOOKUP($B945,STOCK!$A:$H,6,0)," ")</f>
        <v>0</v>
      </c>
      <c r="AN945" s="65">
        <f>IFERROR(VLOOKUP($B945,STOCK!$A:$H,7,0)," ")</f>
        <v>0</v>
      </c>
      <c r="AO945" s="65">
        <f>IFERROR(VLOOKUP($B945,STOCK!$A:$H,8,0)," ")</f>
        <v>0</v>
      </c>
      <c r="AP945" s="62" t="str">
        <f t="shared" si="182"/>
        <v>Q</v>
      </c>
      <c r="AQ945" s="50" t="str">
        <f t="shared" si="183"/>
        <v>Q</v>
      </c>
      <c r="AR945" s="50" t="str">
        <f t="shared" si="184"/>
        <v>Q</v>
      </c>
      <c r="AS945" s="50" t="str">
        <f t="shared" si="185"/>
        <v>Q</v>
      </c>
      <c r="AT945" s="50" t="str">
        <f t="shared" si="186"/>
        <v>Q</v>
      </c>
      <c r="AU945" s="63" t="str">
        <f t="shared" si="193"/>
        <v>Q</v>
      </c>
      <c r="AV945" s="67">
        <v>52050.000002000001</v>
      </c>
      <c r="AW945" s="133">
        <v>52042.324399999998</v>
      </c>
      <c r="AX945" s="49">
        <v>57900</v>
      </c>
      <c r="AY945" s="51">
        <f t="shared" si="187"/>
        <v>0.1123919307929917</v>
      </c>
      <c r="AZ945" s="51">
        <f t="shared" si="188"/>
        <v>0.10103626939550948</v>
      </c>
      <c r="BA945" s="49">
        <v>56900</v>
      </c>
      <c r="BB945" s="52">
        <v>3</v>
      </c>
      <c r="BC945" s="51">
        <f t="shared" si="189"/>
        <v>9.3179634924373422E-2</v>
      </c>
      <c r="BD945" s="51">
        <f t="shared" si="190"/>
        <v>8.5237258312829509E-2</v>
      </c>
      <c r="BE945" s="49">
        <v>55900</v>
      </c>
      <c r="BF945" s="52">
        <v>50</v>
      </c>
      <c r="BG945" s="51">
        <f t="shared" si="191"/>
        <v>7.3967339055755366E-2</v>
      </c>
      <c r="BH945" s="51">
        <f t="shared" si="192"/>
        <v>6.8872987441860448E-2</v>
      </c>
      <c r="BI945" s="282">
        <f t="shared" si="194"/>
        <v>0</v>
      </c>
    </row>
    <row r="946" spans="1:61" hidden="1">
      <c r="A946" s="54" t="s">
        <v>150</v>
      </c>
      <c r="B946" s="55" t="s">
        <v>3064</v>
      </c>
      <c r="C946" s="55" t="s">
        <v>3064</v>
      </c>
      <c r="D946" s="44" t="s">
        <v>3065</v>
      </c>
      <c r="E946" s="56">
        <v>500</v>
      </c>
      <c r="F946" s="46" t="s">
        <v>5814</v>
      </c>
      <c r="G946" s="47" t="s">
        <v>5814</v>
      </c>
      <c r="H946" s="47" t="s">
        <v>6144</v>
      </c>
      <c r="I946" s="48" t="s">
        <v>6145</v>
      </c>
      <c r="J946" s="48" t="s">
        <v>6146</v>
      </c>
      <c r="K946" s="48" t="s">
        <v>6153</v>
      </c>
      <c r="L946" s="45">
        <v>66</v>
      </c>
      <c r="M946" s="47" t="s">
        <v>5869</v>
      </c>
      <c r="N946" s="60">
        <v>160</v>
      </c>
      <c r="O946" s="58">
        <v>30</v>
      </c>
      <c r="P946" s="58">
        <v>140</v>
      </c>
      <c r="Q946" s="132">
        <v>90</v>
      </c>
      <c r="R946" s="60">
        <v>90</v>
      </c>
      <c r="S946" s="58">
        <v>120</v>
      </c>
      <c r="T946" s="58">
        <v>90</v>
      </c>
      <c r="U946" s="132">
        <v>80</v>
      </c>
      <c r="V946" s="58">
        <v>70</v>
      </c>
      <c r="W946" s="58">
        <v>60</v>
      </c>
      <c r="X946" s="58">
        <v>80</v>
      </c>
      <c r="Y946" s="132">
        <v>90</v>
      </c>
      <c r="Z946" s="61">
        <v>10</v>
      </c>
      <c r="AA946" s="59">
        <v>0</v>
      </c>
      <c r="AB946" s="59">
        <v>0</v>
      </c>
      <c r="AC946" s="132">
        <v>10</v>
      </c>
      <c r="AD946" s="61">
        <v>0</v>
      </c>
      <c r="AE946" s="59">
        <v>20</v>
      </c>
      <c r="AF946" s="59">
        <v>50</v>
      </c>
      <c r="AG946" s="132">
        <v>50</v>
      </c>
      <c r="AH946" s="61">
        <v>0</v>
      </c>
      <c r="AI946" s="132">
        <v>10</v>
      </c>
      <c r="AJ946" s="64">
        <f>IFERROR(VLOOKUP($B946,STOCK!$A:$H,3,0)," ")</f>
        <v>110</v>
      </c>
      <c r="AK946" s="65">
        <f>IFERROR(VLOOKUP($B946,STOCK!$A:$H,4,0)," ")</f>
        <v>90</v>
      </c>
      <c r="AL946" s="65">
        <f>IFERROR(VLOOKUP($B946,STOCK!$A:$H,5,0)," ")</f>
        <v>50</v>
      </c>
      <c r="AM946" s="65">
        <f>IFERROR(VLOOKUP($B946,STOCK!$A:$H,6,0)," ")</f>
        <v>50</v>
      </c>
      <c r="AN946" s="65">
        <f>IFERROR(VLOOKUP($B946,STOCK!$A:$H,7,0)," ")</f>
        <v>0</v>
      </c>
      <c r="AO946" s="65">
        <f>IFERROR(VLOOKUP($B946,STOCK!$A:$H,8,0)," ")</f>
        <v>20</v>
      </c>
      <c r="AP946" s="62">
        <f t="shared" si="182"/>
        <v>36.666666666666671</v>
      </c>
      <c r="AQ946" s="50">
        <f t="shared" si="183"/>
        <v>33.75</v>
      </c>
      <c r="AR946" s="50">
        <f t="shared" si="184"/>
        <v>16.666666666666668</v>
      </c>
      <c r="AS946" s="50">
        <f t="shared" si="185"/>
        <v>150</v>
      </c>
      <c r="AT946" s="50" t="str">
        <f t="shared" si="186"/>
        <v>Q</v>
      </c>
      <c r="AU946" s="63">
        <f t="shared" si="193"/>
        <v>60</v>
      </c>
      <c r="AV946" s="67">
        <v>5205.0000200000004</v>
      </c>
      <c r="AW946" s="133">
        <v>5204.2324399999998</v>
      </c>
      <c r="AX946" s="49">
        <v>6500</v>
      </c>
      <c r="AY946" s="51">
        <f t="shared" si="187"/>
        <v>0.248799226709705</v>
      </c>
      <c r="AZ946" s="51">
        <f t="shared" si="188"/>
        <v>0.19923076615384608</v>
      </c>
      <c r="BA946" s="49"/>
      <c r="BB946" s="52"/>
      <c r="BC946" s="51">
        <f t="shared" si="189"/>
        <v>-1</v>
      </c>
      <c r="BD946" s="51">
        <f t="shared" si="190"/>
        <v>0</v>
      </c>
      <c r="BE946" s="49"/>
      <c r="BF946" s="52"/>
      <c r="BG946" s="51">
        <f t="shared" si="191"/>
        <v>-1</v>
      </c>
      <c r="BH946" s="51">
        <f t="shared" si="192"/>
        <v>0</v>
      </c>
      <c r="BI946" s="282">
        <f t="shared" si="194"/>
        <v>330</v>
      </c>
    </row>
    <row r="947" spans="1:61" hidden="1">
      <c r="A947" s="54" t="s">
        <v>150</v>
      </c>
      <c r="B947" s="55" t="s">
        <v>3066</v>
      </c>
      <c r="C947" s="55" t="s">
        <v>3066</v>
      </c>
      <c r="D947" s="44" t="s">
        <v>3067</v>
      </c>
      <c r="E947" s="56">
        <v>10</v>
      </c>
      <c r="F947" s="46" t="s">
        <v>5814</v>
      </c>
      <c r="G947" s="47" t="s">
        <v>5814</v>
      </c>
      <c r="H947" s="47" t="s">
        <v>6144</v>
      </c>
      <c r="I947" s="48" t="s">
        <v>6145</v>
      </c>
      <c r="J947" s="48" t="s">
        <v>6146</v>
      </c>
      <c r="K947" s="48" t="s">
        <v>6153</v>
      </c>
      <c r="L947" s="45">
        <v>66</v>
      </c>
      <c r="M947" s="47" t="s">
        <v>5869</v>
      </c>
      <c r="N947" s="60">
        <v>80</v>
      </c>
      <c r="O947" s="58">
        <v>50</v>
      </c>
      <c r="P947" s="58">
        <v>40</v>
      </c>
      <c r="Q947" s="132">
        <v>40</v>
      </c>
      <c r="R947" s="60">
        <v>90</v>
      </c>
      <c r="S947" s="58">
        <v>40</v>
      </c>
      <c r="T947" s="58">
        <v>90</v>
      </c>
      <c r="U947" s="132">
        <v>80</v>
      </c>
      <c r="V947" s="58">
        <v>20</v>
      </c>
      <c r="W947" s="58">
        <v>0</v>
      </c>
      <c r="X947" s="58">
        <v>30</v>
      </c>
      <c r="Y947" s="132">
        <v>30</v>
      </c>
      <c r="Z947" s="61">
        <v>20</v>
      </c>
      <c r="AA947" s="59">
        <v>0</v>
      </c>
      <c r="AB947" s="59">
        <v>40</v>
      </c>
      <c r="AC947" s="132">
        <v>20</v>
      </c>
      <c r="AD947" s="61">
        <v>20</v>
      </c>
      <c r="AE947" s="59">
        <v>30</v>
      </c>
      <c r="AF947" s="59">
        <v>10</v>
      </c>
      <c r="AG947" s="132">
        <v>20</v>
      </c>
      <c r="AH947" s="61">
        <v>0</v>
      </c>
      <c r="AI947" s="132">
        <v>10</v>
      </c>
      <c r="AJ947" s="64">
        <f>IFERROR(VLOOKUP($B947,STOCK!$A:$H,3,0)," ")</f>
        <v>150</v>
      </c>
      <c r="AK947" s="65">
        <f>IFERROR(VLOOKUP($B947,STOCK!$A:$H,4,0)," ")</f>
        <v>30</v>
      </c>
      <c r="AL947" s="65">
        <f>IFERROR(VLOOKUP($B947,STOCK!$A:$H,5,0)," ")</f>
        <v>40</v>
      </c>
      <c r="AM947" s="65">
        <f>IFERROR(VLOOKUP($B947,STOCK!$A:$H,6,0)," ")</f>
        <v>20</v>
      </c>
      <c r="AN947" s="65">
        <f>IFERROR(VLOOKUP($B947,STOCK!$A:$H,7,0)," ")</f>
        <v>20</v>
      </c>
      <c r="AO947" s="65">
        <f>IFERROR(VLOOKUP($B947,STOCK!$A:$H,8,0)," ")</f>
        <v>20</v>
      </c>
      <c r="AP947" s="62">
        <f t="shared" si="182"/>
        <v>112.5</v>
      </c>
      <c r="AQ947" s="50">
        <f t="shared" si="183"/>
        <v>11.25</v>
      </c>
      <c r="AR947" s="50">
        <f t="shared" si="184"/>
        <v>40</v>
      </c>
      <c r="AS947" s="50">
        <f t="shared" si="185"/>
        <v>30</v>
      </c>
      <c r="AT947" s="50">
        <f t="shared" si="186"/>
        <v>30</v>
      </c>
      <c r="AU947" s="63">
        <f t="shared" si="193"/>
        <v>60</v>
      </c>
      <c r="AV947" s="67">
        <v>8680.0000099999997</v>
      </c>
      <c r="AW947" s="133">
        <v>8679.9999000000007</v>
      </c>
      <c r="AX947" s="49"/>
      <c r="AY947" s="51">
        <f t="shared" si="187"/>
        <v>-1</v>
      </c>
      <c r="AZ947" s="51" t="e">
        <f t="shared" si="188"/>
        <v>#DIV/0!</v>
      </c>
      <c r="BA947" s="49"/>
      <c r="BB947" s="52"/>
      <c r="BC947" s="51">
        <f t="shared" si="189"/>
        <v>-1</v>
      </c>
      <c r="BD947" s="51">
        <f t="shared" si="190"/>
        <v>0</v>
      </c>
      <c r="BE947" s="49"/>
      <c r="BF947" s="52"/>
      <c r="BG947" s="51">
        <f t="shared" si="191"/>
        <v>-1</v>
      </c>
      <c r="BH947" s="51">
        <f t="shared" si="192"/>
        <v>0</v>
      </c>
      <c r="BI947" s="282">
        <f t="shared" si="194"/>
        <v>200</v>
      </c>
    </row>
    <row r="948" spans="1:61" hidden="1">
      <c r="A948" s="54" t="s">
        <v>151</v>
      </c>
      <c r="B948" s="55" t="s">
        <v>3068</v>
      </c>
      <c r="C948" s="55" t="s">
        <v>3069</v>
      </c>
      <c r="D948" s="44" t="s">
        <v>3070</v>
      </c>
      <c r="E948" s="56">
        <v>1</v>
      </c>
      <c r="F948" s="46" t="s">
        <v>5814</v>
      </c>
      <c r="G948" s="47" t="s">
        <v>5814</v>
      </c>
      <c r="H948" s="47" t="s">
        <v>6144</v>
      </c>
      <c r="I948" s="48" t="s">
        <v>6145</v>
      </c>
      <c r="J948" s="48" t="s">
        <v>6146</v>
      </c>
      <c r="K948" s="48" t="s">
        <v>6147</v>
      </c>
      <c r="L948" s="45">
        <v>81</v>
      </c>
      <c r="M948" s="47" t="s">
        <v>6093</v>
      </c>
      <c r="N948" s="60">
        <v>0</v>
      </c>
      <c r="O948" s="58">
        <v>0</v>
      </c>
      <c r="P948" s="58">
        <v>0</v>
      </c>
      <c r="Q948" s="132">
        <v>0</v>
      </c>
      <c r="R948" s="60">
        <v>0</v>
      </c>
      <c r="S948" s="58">
        <v>0</v>
      </c>
      <c r="T948" s="58">
        <v>0</v>
      </c>
      <c r="U948" s="132">
        <v>0</v>
      </c>
      <c r="V948" s="58">
        <v>0</v>
      </c>
      <c r="W948" s="58">
        <v>0</v>
      </c>
      <c r="X948" s="58">
        <v>0</v>
      </c>
      <c r="Y948" s="132">
        <v>0</v>
      </c>
      <c r="Z948" s="61">
        <v>0</v>
      </c>
      <c r="AA948" s="59">
        <v>0</v>
      </c>
      <c r="AB948" s="59">
        <v>0</v>
      </c>
      <c r="AC948" s="132">
        <v>0</v>
      </c>
      <c r="AD948" s="61">
        <v>0</v>
      </c>
      <c r="AE948" s="59">
        <v>0</v>
      </c>
      <c r="AF948" s="59">
        <v>0</v>
      </c>
      <c r="AG948" s="132">
        <v>0</v>
      </c>
      <c r="AH948" s="61">
        <v>0</v>
      </c>
      <c r="AI948" s="132">
        <v>0</v>
      </c>
      <c r="AJ948" s="64">
        <f>IFERROR(VLOOKUP($B948,STOCK!$A:$H,3,0)," ")</f>
        <v>0</v>
      </c>
      <c r="AK948" s="65">
        <f>IFERROR(VLOOKUP($B948,STOCK!$A:$H,4,0)," ")</f>
        <v>0</v>
      </c>
      <c r="AL948" s="65">
        <f>IFERROR(VLOOKUP($B948,STOCK!$A:$H,5,0)," ")</f>
        <v>0</v>
      </c>
      <c r="AM948" s="65">
        <f>IFERROR(VLOOKUP($B948,STOCK!$A:$H,6,0)," ")</f>
        <v>0</v>
      </c>
      <c r="AN948" s="65">
        <f>IFERROR(VLOOKUP($B948,STOCK!$A:$H,7,0)," ")</f>
        <v>0</v>
      </c>
      <c r="AO948" s="65">
        <f>IFERROR(VLOOKUP($B948,STOCK!$A:$H,8,0)," ")</f>
        <v>0</v>
      </c>
      <c r="AP948" s="62" t="str">
        <f t="shared" si="182"/>
        <v>Q</v>
      </c>
      <c r="AQ948" s="50" t="str">
        <f t="shared" si="183"/>
        <v>Q</v>
      </c>
      <c r="AR948" s="50" t="str">
        <f t="shared" si="184"/>
        <v>Q</v>
      </c>
      <c r="AS948" s="50" t="str">
        <f t="shared" si="185"/>
        <v>Q</v>
      </c>
      <c r="AT948" s="50" t="str">
        <f t="shared" si="186"/>
        <v>Q</v>
      </c>
      <c r="AU948" s="63" t="str">
        <f t="shared" si="193"/>
        <v>Q</v>
      </c>
      <c r="AV948" s="67">
        <v>65940.000004999994</v>
      </c>
      <c r="AW948" s="133">
        <v>67601.231499999994</v>
      </c>
      <c r="AX948" s="49">
        <v>74900</v>
      </c>
      <c r="AY948" s="51">
        <f t="shared" si="187"/>
        <v>0.13588110394784048</v>
      </c>
      <c r="AZ948" s="51">
        <f t="shared" si="188"/>
        <v>0.11962616815754347</v>
      </c>
      <c r="BA948" s="49">
        <v>72900</v>
      </c>
      <c r="BB948" s="52">
        <v>3</v>
      </c>
      <c r="BC948" s="51">
        <f t="shared" si="189"/>
        <v>0.10555050037112901</v>
      </c>
      <c r="BD948" s="51">
        <f t="shared" si="190"/>
        <v>9.5473250960219552E-2</v>
      </c>
      <c r="BE948" s="49">
        <v>70900</v>
      </c>
      <c r="BF948" s="52">
        <v>6</v>
      </c>
      <c r="BG948" s="51">
        <f t="shared" si="191"/>
        <v>7.5219896794417762E-2</v>
      </c>
      <c r="BH948" s="51">
        <f t="shared" si="192"/>
        <v>6.9957686812411921E-2</v>
      </c>
      <c r="BI948" s="282">
        <f t="shared" si="194"/>
        <v>0</v>
      </c>
    </row>
    <row r="949" spans="1:61" hidden="1">
      <c r="A949" s="54" t="s">
        <v>150</v>
      </c>
      <c r="B949" s="55" t="s">
        <v>3071</v>
      </c>
      <c r="C949" s="55" t="s">
        <v>3072</v>
      </c>
      <c r="D949" s="44" t="s">
        <v>3073</v>
      </c>
      <c r="E949" s="56">
        <v>10</v>
      </c>
      <c r="F949" s="46" t="s">
        <v>5814</v>
      </c>
      <c r="G949" s="47" t="s">
        <v>5814</v>
      </c>
      <c r="H949" s="47" t="s">
        <v>6144</v>
      </c>
      <c r="I949" s="48" t="s">
        <v>6145</v>
      </c>
      <c r="J949" s="48" t="s">
        <v>6146</v>
      </c>
      <c r="K949" s="48" t="s">
        <v>6147</v>
      </c>
      <c r="L949" s="45">
        <v>81</v>
      </c>
      <c r="M949" s="47" t="s">
        <v>6093</v>
      </c>
      <c r="N949" s="60">
        <v>10</v>
      </c>
      <c r="O949" s="58">
        <v>20</v>
      </c>
      <c r="P949" s="58">
        <v>20</v>
      </c>
      <c r="Q949" s="132">
        <v>0</v>
      </c>
      <c r="R949" s="60">
        <v>40</v>
      </c>
      <c r="S949" s="58">
        <v>40</v>
      </c>
      <c r="T949" s="58">
        <v>0</v>
      </c>
      <c r="U949" s="132">
        <v>0</v>
      </c>
      <c r="V949" s="58">
        <v>0</v>
      </c>
      <c r="W949" s="58">
        <v>0</v>
      </c>
      <c r="X949" s="58">
        <v>0</v>
      </c>
      <c r="Y949" s="132">
        <v>0</v>
      </c>
      <c r="Z949" s="61">
        <v>0</v>
      </c>
      <c r="AA949" s="59">
        <v>0</v>
      </c>
      <c r="AB949" s="59">
        <v>0</v>
      </c>
      <c r="AC949" s="132">
        <v>0</v>
      </c>
      <c r="AD949" s="61">
        <v>0</v>
      </c>
      <c r="AE949" s="59">
        <v>0</v>
      </c>
      <c r="AF949" s="59">
        <v>20</v>
      </c>
      <c r="AG949" s="132">
        <v>0</v>
      </c>
      <c r="AH949" s="61">
        <v>0</v>
      </c>
      <c r="AI949" s="132">
        <v>0</v>
      </c>
      <c r="AJ949" s="64">
        <f>IFERROR(VLOOKUP($B949,STOCK!$A:$H,3,0)," ")</f>
        <v>-10</v>
      </c>
      <c r="AK949" s="65">
        <f>IFERROR(VLOOKUP($B949,STOCK!$A:$H,4,0)," ")</f>
        <v>0</v>
      </c>
      <c r="AL949" s="65">
        <f>IFERROR(VLOOKUP($B949,STOCK!$A:$H,5,0)," ")</f>
        <v>60</v>
      </c>
      <c r="AM949" s="65">
        <f>IFERROR(VLOOKUP($B949,STOCK!$A:$H,6,0)," ")</f>
        <v>0</v>
      </c>
      <c r="AN949" s="65">
        <f>IFERROR(VLOOKUP($B949,STOCK!$A:$H,7,0)," ")</f>
        <v>60</v>
      </c>
      <c r="AO949" s="65">
        <f>IFERROR(VLOOKUP($B949,STOCK!$A:$H,8,0)," ")</f>
        <v>0</v>
      </c>
      <c r="AP949" s="62" t="str">
        <f t="shared" si="182"/>
        <v>Q</v>
      </c>
      <c r="AQ949" s="50" t="str">
        <f t="shared" si="183"/>
        <v>Q</v>
      </c>
      <c r="AR949" s="50" t="str">
        <f t="shared" si="184"/>
        <v>SV</v>
      </c>
      <c r="AS949" s="50" t="str">
        <f t="shared" si="185"/>
        <v>Q</v>
      </c>
      <c r="AT949" s="50" t="str">
        <f t="shared" si="186"/>
        <v>SV</v>
      </c>
      <c r="AU949" s="63" t="str">
        <f t="shared" si="193"/>
        <v>Q</v>
      </c>
      <c r="AV949" s="67">
        <v>6941</v>
      </c>
      <c r="AW949" s="133">
        <v>6760.1231500000004</v>
      </c>
      <c r="AX949" s="49"/>
      <c r="AY949" s="51">
        <f t="shared" si="187"/>
        <v>-1</v>
      </c>
      <c r="AZ949" s="51" t="e">
        <f t="shared" si="188"/>
        <v>#DIV/0!</v>
      </c>
      <c r="BA949" s="49"/>
      <c r="BB949" s="52"/>
      <c r="BC949" s="51">
        <f t="shared" si="189"/>
        <v>-1</v>
      </c>
      <c r="BD949" s="51">
        <f t="shared" si="190"/>
        <v>0</v>
      </c>
      <c r="BE949" s="49"/>
      <c r="BF949" s="52"/>
      <c r="BG949" s="51">
        <f t="shared" si="191"/>
        <v>-1</v>
      </c>
      <c r="BH949" s="51">
        <f t="shared" si="192"/>
        <v>0</v>
      </c>
      <c r="BI949" s="282">
        <f t="shared" si="194"/>
        <v>0</v>
      </c>
    </row>
    <row r="950" spans="1:61" hidden="1">
      <c r="A950" s="54" t="s">
        <v>151</v>
      </c>
      <c r="B950" s="55" t="s">
        <v>3074</v>
      </c>
      <c r="C950" s="55" t="s">
        <v>3075</v>
      </c>
      <c r="D950" s="44" t="s">
        <v>3076</v>
      </c>
      <c r="E950" s="56">
        <v>20</v>
      </c>
      <c r="F950" s="46" t="s">
        <v>5814</v>
      </c>
      <c r="G950" s="47" t="s">
        <v>5814</v>
      </c>
      <c r="H950" s="47" t="s">
        <v>6144</v>
      </c>
      <c r="I950" s="48" t="s">
        <v>6145</v>
      </c>
      <c r="J950" s="48" t="s">
        <v>6154</v>
      </c>
      <c r="K950" s="48" t="s">
        <v>6148</v>
      </c>
      <c r="L950" s="45">
        <v>66</v>
      </c>
      <c r="M950" s="47" t="s">
        <v>5869</v>
      </c>
      <c r="N950" s="60">
        <v>0</v>
      </c>
      <c r="O950" s="58">
        <v>0</v>
      </c>
      <c r="P950" s="58">
        <v>0</v>
      </c>
      <c r="Q950" s="132">
        <v>0</v>
      </c>
      <c r="R950" s="60">
        <v>0</v>
      </c>
      <c r="S950" s="58">
        <v>0</v>
      </c>
      <c r="T950" s="58">
        <v>0</v>
      </c>
      <c r="U950" s="132">
        <v>0</v>
      </c>
      <c r="V950" s="58">
        <v>0</v>
      </c>
      <c r="W950" s="58">
        <v>0</v>
      </c>
      <c r="X950" s="58">
        <v>0</v>
      </c>
      <c r="Y950" s="132">
        <v>0</v>
      </c>
      <c r="Z950" s="61">
        <v>0</v>
      </c>
      <c r="AA950" s="59">
        <v>0</v>
      </c>
      <c r="AB950" s="59">
        <v>0</v>
      </c>
      <c r="AC950" s="132">
        <v>0</v>
      </c>
      <c r="AD950" s="61">
        <v>0</v>
      </c>
      <c r="AE950" s="59">
        <v>0</v>
      </c>
      <c r="AF950" s="59">
        <v>0</v>
      </c>
      <c r="AG950" s="132">
        <v>0</v>
      </c>
      <c r="AH950" s="61">
        <v>0</v>
      </c>
      <c r="AI950" s="132">
        <v>0</v>
      </c>
      <c r="AJ950" s="64">
        <f>IFERROR(VLOOKUP($B950,STOCK!$A:$H,3,0)," ")</f>
        <v>0</v>
      </c>
      <c r="AK950" s="65">
        <f>IFERROR(VLOOKUP($B950,STOCK!$A:$H,4,0)," ")</f>
        <v>0</v>
      </c>
      <c r="AL950" s="65">
        <f>IFERROR(VLOOKUP($B950,STOCK!$A:$H,5,0)," ")</f>
        <v>0</v>
      </c>
      <c r="AM950" s="65">
        <f>IFERROR(VLOOKUP($B950,STOCK!$A:$H,6,0)," ")</f>
        <v>0</v>
      </c>
      <c r="AN950" s="65">
        <f>IFERROR(VLOOKUP($B950,STOCK!$A:$H,7,0)," ")</f>
        <v>0</v>
      </c>
      <c r="AO950" s="65">
        <f>IFERROR(VLOOKUP($B950,STOCK!$A:$H,8,0)," ")</f>
        <v>0</v>
      </c>
      <c r="AP950" s="62" t="str">
        <f t="shared" si="182"/>
        <v>Q</v>
      </c>
      <c r="AQ950" s="50" t="str">
        <f t="shared" si="183"/>
        <v>Q</v>
      </c>
      <c r="AR950" s="50" t="str">
        <f t="shared" si="184"/>
        <v>Q</v>
      </c>
      <c r="AS950" s="50" t="str">
        <f t="shared" si="185"/>
        <v>Q</v>
      </c>
      <c r="AT950" s="50" t="str">
        <f t="shared" si="186"/>
        <v>Q</v>
      </c>
      <c r="AU950" s="63" t="str">
        <f t="shared" si="193"/>
        <v>Q</v>
      </c>
      <c r="AV950" s="67">
        <v>138799.99999800001</v>
      </c>
      <c r="AW950" s="133">
        <v>138370.41680000001</v>
      </c>
      <c r="AX950" s="49">
        <v>152900</v>
      </c>
      <c r="AY950" s="51">
        <f t="shared" si="187"/>
        <v>0.10158501442509471</v>
      </c>
      <c r="AZ950" s="51">
        <f t="shared" si="188"/>
        <v>9.2217135395683367E-2</v>
      </c>
      <c r="BA950" s="49">
        <v>149900</v>
      </c>
      <c r="BB950" s="52">
        <v>3</v>
      </c>
      <c r="BC950" s="51">
        <f t="shared" si="189"/>
        <v>7.9971181571757421E-2</v>
      </c>
      <c r="BD950" s="51">
        <f t="shared" si="190"/>
        <v>7.4049366257504912E-2</v>
      </c>
      <c r="BE950" s="49">
        <v>147900</v>
      </c>
      <c r="BF950" s="52">
        <v>50</v>
      </c>
      <c r="BG950" s="51">
        <f t="shared" si="191"/>
        <v>6.5561959669532488E-2</v>
      </c>
      <c r="BH950" s="51">
        <f t="shared" si="192"/>
        <v>6.1528059513184491E-2</v>
      </c>
      <c r="BI950" s="282">
        <f t="shared" si="194"/>
        <v>0</v>
      </c>
    </row>
    <row r="951" spans="1:61" hidden="1">
      <c r="A951" s="54" t="s">
        <v>150</v>
      </c>
      <c r="B951" s="55" t="s">
        <v>3077</v>
      </c>
      <c r="C951" s="55" t="s">
        <v>3077</v>
      </c>
      <c r="D951" s="44" t="s">
        <v>3078</v>
      </c>
      <c r="E951" s="56">
        <v>20</v>
      </c>
      <c r="F951" s="46" t="s">
        <v>5814</v>
      </c>
      <c r="G951" s="47" t="s">
        <v>5814</v>
      </c>
      <c r="H951" s="47" t="s">
        <v>6144</v>
      </c>
      <c r="I951" s="48" t="s">
        <v>6145</v>
      </c>
      <c r="J951" s="48" t="s">
        <v>6154</v>
      </c>
      <c r="K951" s="48" t="s">
        <v>6148</v>
      </c>
      <c r="L951" s="45">
        <v>66</v>
      </c>
      <c r="M951" s="47" t="s">
        <v>5869</v>
      </c>
      <c r="N951" s="60">
        <v>20</v>
      </c>
      <c r="O951" s="58">
        <v>60</v>
      </c>
      <c r="P951" s="58">
        <v>160</v>
      </c>
      <c r="Q951" s="132">
        <v>100</v>
      </c>
      <c r="R951" s="60">
        <v>60</v>
      </c>
      <c r="S951" s="58">
        <v>40</v>
      </c>
      <c r="T951" s="58">
        <v>80</v>
      </c>
      <c r="U951" s="132">
        <v>100</v>
      </c>
      <c r="V951" s="58">
        <v>20</v>
      </c>
      <c r="W951" s="58">
        <v>40</v>
      </c>
      <c r="X951" s="58">
        <v>0</v>
      </c>
      <c r="Y951" s="132">
        <v>0</v>
      </c>
      <c r="Z951" s="61">
        <v>20</v>
      </c>
      <c r="AA951" s="59">
        <v>20</v>
      </c>
      <c r="AB951" s="59">
        <v>40</v>
      </c>
      <c r="AC951" s="132">
        <v>40</v>
      </c>
      <c r="AD951" s="61">
        <v>40</v>
      </c>
      <c r="AE951" s="59">
        <v>40</v>
      </c>
      <c r="AF951" s="59">
        <v>20</v>
      </c>
      <c r="AG951" s="132">
        <v>0</v>
      </c>
      <c r="AH951" s="61">
        <v>0</v>
      </c>
      <c r="AI951" s="132">
        <v>0</v>
      </c>
      <c r="AJ951" s="64">
        <f>IFERROR(VLOOKUP($B951,STOCK!$A:$H,3,0)," ")</f>
        <v>40</v>
      </c>
      <c r="AK951" s="65">
        <f>IFERROR(VLOOKUP($B951,STOCK!$A:$H,4,0)," ")</f>
        <v>0</v>
      </c>
      <c r="AL951" s="65">
        <f>IFERROR(VLOOKUP($B951,STOCK!$A:$H,5,0)," ")</f>
        <v>60</v>
      </c>
      <c r="AM951" s="65">
        <f>IFERROR(VLOOKUP($B951,STOCK!$A:$H,6,0)," ")</f>
        <v>40</v>
      </c>
      <c r="AN951" s="65">
        <f>IFERROR(VLOOKUP($B951,STOCK!$A:$H,7,0)," ")</f>
        <v>80</v>
      </c>
      <c r="AO951" s="65">
        <f>IFERROR(VLOOKUP($B951,STOCK!$A:$H,8,0)," ")</f>
        <v>20</v>
      </c>
      <c r="AP951" s="62">
        <f t="shared" si="182"/>
        <v>12</v>
      </c>
      <c r="AQ951" s="50" t="str">
        <f t="shared" si="183"/>
        <v>Q</v>
      </c>
      <c r="AR951" s="50" t="str">
        <f t="shared" si="184"/>
        <v>SV</v>
      </c>
      <c r="AS951" s="50">
        <f t="shared" si="185"/>
        <v>30</v>
      </c>
      <c r="AT951" s="50" t="str">
        <f t="shared" si="186"/>
        <v>SV</v>
      </c>
      <c r="AU951" s="63" t="str">
        <f t="shared" si="193"/>
        <v>SV</v>
      </c>
      <c r="AV951" s="67">
        <v>6939.9999900000003</v>
      </c>
      <c r="AW951" s="133">
        <v>6918.5208400000001</v>
      </c>
      <c r="AX951" s="49"/>
      <c r="AY951" s="51">
        <f t="shared" si="187"/>
        <v>-1</v>
      </c>
      <c r="AZ951" s="51" t="e">
        <f t="shared" si="188"/>
        <v>#DIV/0!</v>
      </c>
      <c r="BA951" s="49"/>
      <c r="BB951" s="52"/>
      <c r="BC951" s="51">
        <f t="shared" si="189"/>
        <v>-1</v>
      </c>
      <c r="BD951" s="51">
        <f t="shared" si="190"/>
        <v>0</v>
      </c>
      <c r="BE951" s="49"/>
      <c r="BF951" s="52"/>
      <c r="BG951" s="51">
        <f t="shared" si="191"/>
        <v>-1</v>
      </c>
      <c r="BH951" s="51">
        <f t="shared" si="192"/>
        <v>0</v>
      </c>
      <c r="BI951" s="282">
        <f t="shared" si="194"/>
        <v>240</v>
      </c>
    </row>
    <row r="952" spans="1:61" hidden="1">
      <c r="A952" s="54" t="s">
        <v>149</v>
      </c>
      <c r="B952" s="55" t="s">
        <v>3079</v>
      </c>
      <c r="C952" s="55" t="s">
        <v>3079</v>
      </c>
      <c r="D952" s="44" t="s">
        <v>3080</v>
      </c>
      <c r="E952" s="56">
        <v>1</v>
      </c>
      <c r="F952" s="46" t="s">
        <v>5814</v>
      </c>
      <c r="G952" s="47" t="s">
        <v>5814</v>
      </c>
      <c r="H952" s="47" t="s">
        <v>6144</v>
      </c>
      <c r="I952" s="48" t="s">
        <v>6145</v>
      </c>
      <c r="J952" s="48" t="s">
        <v>6154</v>
      </c>
      <c r="K952" s="48" t="s">
        <v>6148</v>
      </c>
      <c r="L952" s="45">
        <v>66</v>
      </c>
      <c r="M952" s="47" t="s">
        <v>5869</v>
      </c>
      <c r="N952" s="60">
        <v>0</v>
      </c>
      <c r="O952" s="58">
        <v>0</v>
      </c>
      <c r="P952" s="58">
        <v>0</v>
      </c>
      <c r="Q952" s="132">
        <v>0</v>
      </c>
      <c r="R952" s="60">
        <v>0</v>
      </c>
      <c r="S952" s="58">
        <v>0</v>
      </c>
      <c r="T952" s="58">
        <v>0</v>
      </c>
      <c r="U952" s="132">
        <v>0</v>
      </c>
      <c r="V952" s="58">
        <v>0</v>
      </c>
      <c r="W952" s="58">
        <v>0</v>
      </c>
      <c r="X952" s="58">
        <v>0</v>
      </c>
      <c r="Y952" s="132">
        <v>0</v>
      </c>
      <c r="Z952" s="61">
        <v>0</v>
      </c>
      <c r="AA952" s="59">
        <v>0</v>
      </c>
      <c r="AB952" s="59">
        <v>0</v>
      </c>
      <c r="AC952" s="132">
        <v>0</v>
      </c>
      <c r="AD952" s="61">
        <v>0</v>
      </c>
      <c r="AE952" s="59">
        <v>0</v>
      </c>
      <c r="AF952" s="59">
        <v>0</v>
      </c>
      <c r="AG952" s="132">
        <v>0</v>
      </c>
      <c r="AH952" s="61">
        <v>0</v>
      </c>
      <c r="AI952" s="132">
        <v>0</v>
      </c>
      <c r="AJ952" s="64">
        <f>IFERROR(VLOOKUP($B952,STOCK!$A:$H,3,0)," ")</f>
        <v>-1</v>
      </c>
      <c r="AK952" s="65">
        <f>IFERROR(VLOOKUP($B952,STOCK!$A:$H,4,0)," ")</f>
        <v>0</v>
      </c>
      <c r="AL952" s="65">
        <f>IFERROR(VLOOKUP($B952,STOCK!$A:$H,5,0)," ")</f>
        <v>0</v>
      </c>
      <c r="AM952" s="65">
        <f>IFERROR(VLOOKUP($B952,STOCK!$A:$H,6,0)," ")</f>
        <v>0</v>
      </c>
      <c r="AN952" s="65">
        <f>IFERROR(VLOOKUP($B952,STOCK!$A:$H,7,0)," ")</f>
        <v>0</v>
      </c>
      <c r="AO952" s="65">
        <f>IFERROR(VLOOKUP($B952,STOCK!$A:$H,8,0)," ")</f>
        <v>0</v>
      </c>
      <c r="AP952" s="62" t="str">
        <f t="shared" si="182"/>
        <v>Q</v>
      </c>
      <c r="AQ952" s="50" t="str">
        <f t="shared" si="183"/>
        <v>Q</v>
      </c>
      <c r="AR952" s="50" t="str">
        <f t="shared" si="184"/>
        <v>Q</v>
      </c>
      <c r="AS952" s="50" t="str">
        <f t="shared" si="185"/>
        <v>Q</v>
      </c>
      <c r="AT952" s="50" t="str">
        <f t="shared" si="186"/>
        <v>Q</v>
      </c>
      <c r="AU952" s="63" t="str">
        <f t="shared" si="193"/>
        <v>Q</v>
      </c>
      <c r="AV952" s="67">
        <v>119600.00000299999</v>
      </c>
      <c r="AW952" s="133">
        <v>102499.98</v>
      </c>
      <c r="AX952" s="49">
        <v>127000</v>
      </c>
      <c r="AY952" s="51">
        <f t="shared" si="187"/>
        <v>6.1872909672361143E-2</v>
      </c>
      <c r="AZ952" s="51">
        <f t="shared" si="188"/>
        <v>5.826771651181107E-2</v>
      </c>
      <c r="BA952" s="49"/>
      <c r="BB952" s="52"/>
      <c r="BC952" s="51">
        <f t="shared" si="189"/>
        <v>-1</v>
      </c>
      <c r="BD952" s="51">
        <f t="shared" si="190"/>
        <v>0</v>
      </c>
      <c r="BE952" s="49"/>
      <c r="BF952" s="52"/>
      <c r="BG952" s="51">
        <f t="shared" si="191"/>
        <v>-1</v>
      </c>
      <c r="BH952" s="51">
        <f t="shared" si="192"/>
        <v>0</v>
      </c>
      <c r="BI952" s="282">
        <f t="shared" si="194"/>
        <v>0</v>
      </c>
    </row>
    <row r="953" spans="1:61" hidden="1">
      <c r="A953" s="54" t="s">
        <v>151</v>
      </c>
      <c r="B953" s="55" t="s">
        <v>3081</v>
      </c>
      <c r="C953" s="55" t="s">
        <v>3082</v>
      </c>
      <c r="D953" s="44" t="s">
        <v>3083</v>
      </c>
      <c r="E953" s="56">
        <v>20</v>
      </c>
      <c r="F953" s="46" t="s">
        <v>5814</v>
      </c>
      <c r="G953" s="47" t="s">
        <v>5814</v>
      </c>
      <c r="H953" s="47" t="s">
        <v>6144</v>
      </c>
      <c r="I953" s="48" t="s">
        <v>6145</v>
      </c>
      <c r="J953" s="48" t="s">
        <v>6154</v>
      </c>
      <c r="K953" s="48" t="s">
        <v>6148</v>
      </c>
      <c r="L953" s="45">
        <v>66</v>
      </c>
      <c r="M953" s="47" t="s">
        <v>5869</v>
      </c>
      <c r="N953" s="60">
        <v>0</v>
      </c>
      <c r="O953" s="58">
        <v>0</v>
      </c>
      <c r="P953" s="58">
        <v>0</v>
      </c>
      <c r="Q953" s="132">
        <v>0</v>
      </c>
      <c r="R953" s="60">
        <v>0</v>
      </c>
      <c r="S953" s="58">
        <v>0</v>
      </c>
      <c r="T953" s="58">
        <v>0</v>
      </c>
      <c r="U953" s="132">
        <v>0</v>
      </c>
      <c r="V953" s="58">
        <v>0</v>
      </c>
      <c r="W953" s="58">
        <v>0</v>
      </c>
      <c r="X953" s="58">
        <v>0</v>
      </c>
      <c r="Y953" s="132">
        <v>0</v>
      </c>
      <c r="Z953" s="61">
        <v>0</v>
      </c>
      <c r="AA953" s="59">
        <v>0</v>
      </c>
      <c r="AB953" s="59">
        <v>0</v>
      </c>
      <c r="AC953" s="132">
        <v>0</v>
      </c>
      <c r="AD953" s="61">
        <v>0</v>
      </c>
      <c r="AE953" s="59">
        <v>0</v>
      </c>
      <c r="AF953" s="59">
        <v>0</v>
      </c>
      <c r="AG953" s="132">
        <v>0</v>
      </c>
      <c r="AH953" s="61">
        <v>0</v>
      </c>
      <c r="AI953" s="132">
        <v>0</v>
      </c>
      <c r="AJ953" s="64">
        <f>IFERROR(VLOOKUP($B953,STOCK!$A:$H,3,0)," ")</f>
        <v>0</v>
      </c>
      <c r="AK953" s="65">
        <f>IFERROR(VLOOKUP($B953,STOCK!$A:$H,4,0)," ")</f>
        <v>0</v>
      </c>
      <c r="AL953" s="65">
        <f>IFERROR(VLOOKUP($B953,STOCK!$A:$H,5,0)," ")</f>
        <v>0</v>
      </c>
      <c r="AM953" s="65">
        <f>IFERROR(VLOOKUP($B953,STOCK!$A:$H,6,0)," ")</f>
        <v>0</v>
      </c>
      <c r="AN953" s="65">
        <f>IFERROR(VLOOKUP($B953,STOCK!$A:$H,7,0)," ")</f>
        <v>0</v>
      </c>
      <c r="AO953" s="65">
        <f>IFERROR(VLOOKUP($B953,STOCK!$A:$H,8,0)," ")</f>
        <v>0</v>
      </c>
      <c r="AP953" s="62" t="str">
        <f t="shared" si="182"/>
        <v>Q</v>
      </c>
      <c r="AQ953" s="50" t="str">
        <f t="shared" si="183"/>
        <v>Q</v>
      </c>
      <c r="AR953" s="50" t="str">
        <f t="shared" si="184"/>
        <v>Q</v>
      </c>
      <c r="AS953" s="50" t="str">
        <f t="shared" si="185"/>
        <v>Q</v>
      </c>
      <c r="AT953" s="50" t="str">
        <f t="shared" si="186"/>
        <v>Q</v>
      </c>
      <c r="AU953" s="63" t="str">
        <f t="shared" si="193"/>
        <v>Q</v>
      </c>
      <c r="AV953" s="67">
        <v>138799.99999800001</v>
      </c>
      <c r="AW953" s="133">
        <v>138789.07459999999</v>
      </c>
      <c r="AX953" s="49">
        <v>152900</v>
      </c>
      <c r="AY953" s="51">
        <f t="shared" si="187"/>
        <v>0.10158501442509471</v>
      </c>
      <c r="AZ953" s="51">
        <f t="shared" si="188"/>
        <v>9.2217135395683367E-2</v>
      </c>
      <c r="BA953" s="49">
        <v>149900</v>
      </c>
      <c r="BB953" s="52">
        <v>3</v>
      </c>
      <c r="BC953" s="51">
        <f t="shared" si="189"/>
        <v>7.9971181571757421E-2</v>
      </c>
      <c r="BD953" s="51">
        <f t="shared" si="190"/>
        <v>7.4049366257504912E-2</v>
      </c>
      <c r="BE953" s="49">
        <v>147900</v>
      </c>
      <c r="BF953" s="52">
        <v>50</v>
      </c>
      <c r="BG953" s="51">
        <f t="shared" si="191"/>
        <v>6.5561959669532488E-2</v>
      </c>
      <c r="BH953" s="51">
        <f t="shared" si="192"/>
        <v>6.1528059513184491E-2</v>
      </c>
      <c r="BI953" s="282">
        <f t="shared" si="194"/>
        <v>0</v>
      </c>
    </row>
    <row r="954" spans="1:61" hidden="1">
      <c r="A954" s="54" t="s">
        <v>150</v>
      </c>
      <c r="B954" s="55" t="s">
        <v>3084</v>
      </c>
      <c r="C954" s="55" t="s">
        <v>3084</v>
      </c>
      <c r="D954" s="44" t="s">
        <v>3085</v>
      </c>
      <c r="E954" s="56">
        <v>20</v>
      </c>
      <c r="F954" s="46" t="s">
        <v>5814</v>
      </c>
      <c r="G954" s="47" t="s">
        <v>5814</v>
      </c>
      <c r="H954" s="47" t="s">
        <v>6144</v>
      </c>
      <c r="I954" s="48" t="s">
        <v>6145</v>
      </c>
      <c r="J954" s="48" t="s">
        <v>6154</v>
      </c>
      <c r="K954" s="48" t="s">
        <v>6148</v>
      </c>
      <c r="L954" s="45">
        <v>66</v>
      </c>
      <c r="M954" s="47" t="s">
        <v>5869</v>
      </c>
      <c r="N954" s="60">
        <v>100</v>
      </c>
      <c r="O954" s="58">
        <v>80</v>
      </c>
      <c r="P954" s="58">
        <v>120</v>
      </c>
      <c r="Q954" s="132">
        <v>60</v>
      </c>
      <c r="R954" s="60">
        <v>160</v>
      </c>
      <c r="S954" s="58">
        <v>120</v>
      </c>
      <c r="T954" s="58">
        <v>220</v>
      </c>
      <c r="U954" s="132">
        <v>240</v>
      </c>
      <c r="V954" s="58">
        <v>20</v>
      </c>
      <c r="W954" s="58">
        <v>20</v>
      </c>
      <c r="X954" s="58">
        <v>60</v>
      </c>
      <c r="Y954" s="132">
        <v>60</v>
      </c>
      <c r="Z954" s="61">
        <v>60</v>
      </c>
      <c r="AA954" s="59">
        <v>20</v>
      </c>
      <c r="AB954" s="59">
        <v>20</v>
      </c>
      <c r="AC954" s="132">
        <v>80</v>
      </c>
      <c r="AD954" s="61">
        <v>40</v>
      </c>
      <c r="AE954" s="59">
        <v>20</v>
      </c>
      <c r="AF954" s="59">
        <v>60</v>
      </c>
      <c r="AG954" s="132">
        <v>60</v>
      </c>
      <c r="AH954" s="61">
        <v>0</v>
      </c>
      <c r="AI954" s="132">
        <v>20</v>
      </c>
      <c r="AJ954" s="64">
        <f>IFERROR(VLOOKUP($B954,STOCK!$A:$H,3,0)," ")</f>
        <v>130</v>
      </c>
      <c r="AK954" s="65">
        <f>IFERROR(VLOOKUP($B954,STOCK!$A:$H,4,0)," ")</f>
        <v>0</v>
      </c>
      <c r="AL954" s="65">
        <f>IFERROR(VLOOKUP($B954,STOCK!$A:$H,5,0)," ")</f>
        <v>100</v>
      </c>
      <c r="AM954" s="65">
        <f>IFERROR(VLOOKUP($B954,STOCK!$A:$H,6,0)," ")</f>
        <v>0</v>
      </c>
      <c r="AN954" s="65">
        <f>IFERROR(VLOOKUP($B954,STOCK!$A:$H,7,0)," ")</f>
        <v>0</v>
      </c>
      <c r="AO954" s="65">
        <f>IFERROR(VLOOKUP($B954,STOCK!$A:$H,8,0)," ")</f>
        <v>40</v>
      </c>
      <c r="AP954" s="62">
        <f t="shared" si="182"/>
        <v>65</v>
      </c>
      <c r="AQ954" s="50" t="str">
        <f t="shared" si="183"/>
        <v>Q</v>
      </c>
      <c r="AR954" s="50">
        <f t="shared" si="184"/>
        <v>50</v>
      </c>
      <c r="AS954" s="50" t="str">
        <f t="shared" si="185"/>
        <v>Q</v>
      </c>
      <c r="AT954" s="50" t="str">
        <f t="shared" si="186"/>
        <v>Q</v>
      </c>
      <c r="AU954" s="63">
        <f t="shared" si="193"/>
        <v>60</v>
      </c>
      <c r="AV954" s="67">
        <v>6939.9999900000003</v>
      </c>
      <c r="AW954" s="133">
        <v>6939.4537300000002</v>
      </c>
      <c r="AX954" s="49"/>
      <c r="AY954" s="51">
        <f t="shared" si="187"/>
        <v>-1</v>
      </c>
      <c r="AZ954" s="51" t="e">
        <f t="shared" si="188"/>
        <v>#DIV/0!</v>
      </c>
      <c r="BA954" s="49"/>
      <c r="BB954" s="52"/>
      <c r="BC954" s="51">
        <f t="shared" si="189"/>
        <v>-1</v>
      </c>
      <c r="BD954" s="51">
        <f t="shared" si="190"/>
        <v>0</v>
      </c>
      <c r="BE954" s="49"/>
      <c r="BF954" s="52"/>
      <c r="BG954" s="51">
        <f t="shared" si="191"/>
        <v>-1</v>
      </c>
      <c r="BH954" s="51">
        <f t="shared" si="192"/>
        <v>0</v>
      </c>
      <c r="BI954" s="282">
        <f t="shared" si="194"/>
        <v>520</v>
      </c>
    </row>
    <row r="955" spans="1:61" hidden="1">
      <c r="A955" s="54" t="s">
        <v>150</v>
      </c>
      <c r="B955" s="55" t="s">
        <v>3086</v>
      </c>
      <c r="C955" s="55" t="s">
        <v>3087</v>
      </c>
      <c r="D955" s="44" t="s">
        <v>3088</v>
      </c>
      <c r="E955" s="56">
        <v>20</v>
      </c>
      <c r="F955" s="46" t="s">
        <v>5814</v>
      </c>
      <c r="G955" s="47" t="s">
        <v>5814</v>
      </c>
      <c r="H955" s="47" t="s">
        <v>6144</v>
      </c>
      <c r="I955" s="48" t="s">
        <v>6145</v>
      </c>
      <c r="J955" s="48" t="s">
        <v>6154</v>
      </c>
      <c r="K955" s="48" t="s">
        <v>6149</v>
      </c>
      <c r="L955" s="45">
        <v>138</v>
      </c>
      <c r="M955" s="47" t="s">
        <v>6150</v>
      </c>
      <c r="N955" s="60">
        <v>4</v>
      </c>
      <c r="O955" s="58">
        <v>9</v>
      </c>
      <c r="P955" s="58">
        <v>9</v>
      </c>
      <c r="Q955" s="132">
        <v>9</v>
      </c>
      <c r="R955" s="60">
        <v>7</v>
      </c>
      <c r="S955" s="58">
        <v>22</v>
      </c>
      <c r="T955" s="58">
        <v>8</v>
      </c>
      <c r="U955" s="132">
        <v>6</v>
      </c>
      <c r="V955" s="58">
        <v>0</v>
      </c>
      <c r="W955" s="58">
        <v>0</v>
      </c>
      <c r="X955" s="58">
        <v>0</v>
      </c>
      <c r="Y955" s="132">
        <v>0</v>
      </c>
      <c r="Z955" s="61">
        <v>4</v>
      </c>
      <c r="AA955" s="59">
        <v>6</v>
      </c>
      <c r="AB955" s="59">
        <v>3</v>
      </c>
      <c r="AC955" s="132">
        <v>4</v>
      </c>
      <c r="AD955" s="61">
        <v>0</v>
      </c>
      <c r="AE955" s="59">
        <v>0</v>
      </c>
      <c r="AF955" s="59">
        <v>0</v>
      </c>
      <c r="AG955" s="132">
        <v>0</v>
      </c>
      <c r="AH955" s="61">
        <v>0</v>
      </c>
      <c r="AI955" s="132">
        <v>0</v>
      </c>
      <c r="AJ955" s="64">
        <f>IFERROR(VLOOKUP($B955,STOCK!$A:$H,3,0)," ")</f>
        <v>42</v>
      </c>
      <c r="AK955" s="65">
        <f>IFERROR(VLOOKUP($B955,STOCK!$A:$H,4,0)," ")</f>
        <v>58</v>
      </c>
      <c r="AL955" s="65">
        <f>IFERROR(VLOOKUP($B955,STOCK!$A:$H,5,0)," ")</f>
        <v>12</v>
      </c>
      <c r="AM955" s="65">
        <f>IFERROR(VLOOKUP($B955,STOCK!$A:$H,6,0)," ")</f>
        <v>13</v>
      </c>
      <c r="AN955" s="65">
        <f>IFERROR(VLOOKUP($B955,STOCK!$A:$H,7,0)," ")</f>
        <v>19</v>
      </c>
      <c r="AO955" s="65">
        <f>IFERROR(VLOOKUP($B955,STOCK!$A:$H,8,0)," ")</f>
        <v>15</v>
      </c>
      <c r="AP955" s="62">
        <f t="shared" si="182"/>
        <v>140</v>
      </c>
      <c r="AQ955" s="50">
        <f t="shared" si="183"/>
        <v>290</v>
      </c>
      <c r="AR955" s="50" t="str">
        <f t="shared" si="184"/>
        <v>SV</v>
      </c>
      <c r="AS955" s="50">
        <f t="shared" si="185"/>
        <v>97.5</v>
      </c>
      <c r="AT955" s="50" t="str">
        <f t="shared" si="186"/>
        <v>SV</v>
      </c>
      <c r="AU955" s="63" t="str">
        <f t="shared" si="193"/>
        <v>SV</v>
      </c>
      <c r="AV955" s="67">
        <v>32400.000049999999</v>
      </c>
      <c r="AW955" s="133">
        <v>32391.01107</v>
      </c>
      <c r="AX955" s="49">
        <v>37900</v>
      </c>
      <c r="AY955" s="51">
        <f t="shared" si="187"/>
        <v>0.16975308461457872</v>
      </c>
      <c r="AZ955" s="51">
        <f t="shared" si="188"/>
        <v>0.14511873218997365</v>
      </c>
      <c r="BA955" s="49">
        <v>34900</v>
      </c>
      <c r="BB955" s="52">
        <v>3</v>
      </c>
      <c r="BC955" s="51">
        <f t="shared" si="189"/>
        <v>7.716049216487586E-2</v>
      </c>
      <c r="BD955" s="51">
        <f t="shared" si="190"/>
        <v>7.1633236389684857E-2</v>
      </c>
      <c r="BE955" s="49">
        <v>33900</v>
      </c>
      <c r="BF955" s="52">
        <v>50</v>
      </c>
      <c r="BG955" s="51">
        <f t="shared" si="191"/>
        <v>4.6296294681641648E-2</v>
      </c>
      <c r="BH955" s="51">
        <f t="shared" si="192"/>
        <v>4.4247786135693253E-2</v>
      </c>
      <c r="BI955" s="282">
        <f t="shared" si="194"/>
        <v>19</v>
      </c>
    </row>
    <row r="956" spans="1:61" hidden="1">
      <c r="A956" s="54" t="s">
        <v>150</v>
      </c>
      <c r="B956" s="55" t="s">
        <v>3089</v>
      </c>
      <c r="C956" s="55" t="s">
        <v>3090</v>
      </c>
      <c r="D956" s="44" t="s">
        <v>3091</v>
      </c>
      <c r="E956" s="56">
        <v>10</v>
      </c>
      <c r="F956" s="46" t="s">
        <v>5814</v>
      </c>
      <c r="G956" s="47" t="s">
        <v>5814</v>
      </c>
      <c r="H956" s="47" t="s">
        <v>6144</v>
      </c>
      <c r="I956" s="48" t="s">
        <v>6145</v>
      </c>
      <c r="J956" s="48" t="s">
        <v>6154</v>
      </c>
      <c r="K956" s="48" t="s">
        <v>6151</v>
      </c>
      <c r="L956" s="45">
        <v>138</v>
      </c>
      <c r="M956" s="47" t="s">
        <v>6150</v>
      </c>
      <c r="N956" s="60">
        <v>11</v>
      </c>
      <c r="O956" s="58">
        <v>31</v>
      </c>
      <c r="P956" s="58">
        <v>19</v>
      </c>
      <c r="Q956" s="132">
        <v>15</v>
      </c>
      <c r="R956" s="60">
        <v>35</v>
      </c>
      <c r="S956" s="58">
        <v>22</v>
      </c>
      <c r="T956" s="58">
        <v>22</v>
      </c>
      <c r="U956" s="132">
        <v>27</v>
      </c>
      <c r="V956" s="58">
        <v>3</v>
      </c>
      <c r="W956" s="58">
        <v>13</v>
      </c>
      <c r="X956" s="58">
        <v>9</v>
      </c>
      <c r="Y956" s="132">
        <v>5</v>
      </c>
      <c r="Z956" s="61">
        <v>13</v>
      </c>
      <c r="AA956" s="59">
        <v>10</v>
      </c>
      <c r="AB956" s="59">
        <v>14</v>
      </c>
      <c r="AC956" s="132">
        <v>15</v>
      </c>
      <c r="AD956" s="61">
        <v>4</v>
      </c>
      <c r="AE956" s="59">
        <v>12</v>
      </c>
      <c r="AF956" s="59">
        <v>15</v>
      </c>
      <c r="AG956" s="132">
        <v>4</v>
      </c>
      <c r="AH956" s="61">
        <v>1</v>
      </c>
      <c r="AI956" s="132">
        <v>5</v>
      </c>
      <c r="AJ956" s="64">
        <f>IFERROR(VLOOKUP($B956,STOCK!$A:$H,3,0)," ")</f>
        <v>56</v>
      </c>
      <c r="AK956" s="65">
        <f>IFERROR(VLOOKUP($B956,STOCK!$A:$H,4,0)," ")</f>
        <v>77</v>
      </c>
      <c r="AL956" s="65">
        <f>IFERROR(VLOOKUP($B956,STOCK!$A:$H,5,0)," ")</f>
        <v>41</v>
      </c>
      <c r="AM956" s="65">
        <f>IFERROR(VLOOKUP($B956,STOCK!$A:$H,6,0)," ")</f>
        <v>48</v>
      </c>
      <c r="AN956" s="65">
        <f>IFERROR(VLOOKUP($B956,STOCK!$A:$H,7,0)," ")</f>
        <v>34</v>
      </c>
      <c r="AO956" s="65">
        <f>IFERROR(VLOOKUP($B956,STOCK!$A:$H,8,0)," ")</f>
        <v>14</v>
      </c>
      <c r="AP956" s="62">
        <f t="shared" si="182"/>
        <v>112</v>
      </c>
      <c r="AQ956" s="50">
        <f t="shared" si="183"/>
        <v>85.555555555555543</v>
      </c>
      <c r="AR956" s="50">
        <f t="shared" si="184"/>
        <v>245.99999999999997</v>
      </c>
      <c r="AS956" s="50">
        <f t="shared" si="185"/>
        <v>96</v>
      </c>
      <c r="AT956" s="50">
        <f t="shared" si="186"/>
        <v>255</v>
      </c>
      <c r="AU956" s="63">
        <f t="shared" si="193"/>
        <v>84</v>
      </c>
      <c r="AV956" s="67">
        <v>51299.999960000001</v>
      </c>
      <c r="AW956" s="133">
        <v>51299.99985</v>
      </c>
      <c r="AX956" s="49">
        <v>58900</v>
      </c>
      <c r="AY956" s="51">
        <f t="shared" si="187"/>
        <v>0.14814814904339024</v>
      </c>
      <c r="AZ956" s="51">
        <f t="shared" si="188"/>
        <v>0.12903225874363325</v>
      </c>
      <c r="BA956" s="49">
        <v>54900</v>
      </c>
      <c r="BB956" s="52">
        <v>3</v>
      </c>
      <c r="BC956" s="51">
        <f t="shared" si="189"/>
        <v>7.017543943093596E-2</v>
      </c>
      <c r="BD956" s="51">
        <f t="shared" si="190"/>
        <v>6.5573771220400714E-2</v>
      </c>
      <c r="BE956" s="49">
        <v>53900</v>
      </c>
      <c r="BF956" s="52">
        <v>50</v>
      </c>
      <c r="BG956" s="51">
        <f t="shared" si="191"/>
        <v>5.0682262027822444E-2</v>
      </c>
      <c r="BH956" s="51">
        <f t="shared" si="192"/>
        <v>4.823747755102039E-2</v>
      </c>
      <c r="BI956" s="282">
        <f t="shared" si="194"/>
        <v>71</v>
      </c>
    </row>
    <row r="957" spans="1:61" hidden="1">
      <c r="A957" s="54" t="s">
        <v>150</v>
      </c>
      <c r="B957" s="55" t="s">
        <v>3092</v>
      </c>
      <c r="C957" s="55" t="s">
        <v>3093</v>
      </c>
      <c r="D957" s="44" t="s">
        <v>3094</v>
      </c>
      <c r="E957" s="56">
        <v>10</v>
      </c>
      <c r="F957" s="46" t="s">
        <v>5814</v>
      </c>
      <c r="G957" s="47" t="s">
        <v>5814</v>
      </c>
      <c r="H957" s="47" t="s">
        <v>6144</v>
      </c>
      <c r="I957" s="48" t="s">
        <v>6145</v>
      </c>
      <c r="J957" s="48" t="s">
        <v>6154</v>
      </c>
      <c r="K957" s="48" t="s">
        <v>6151</v>
      </c>
      <c r="L957" s="45">
        <v>138</v>
      </c>
      <c r="M957" s="47" t="s">
        <v>6150</v>
      </c>
      <c r="N957" s="60">
        <v>8</v>
      </c>
      <c r="O957" s="58">
        <v>10</v>
      </c>
      <c r="P957" s="58">
        <v>8</v>
      </c>
      <c r="Q957" s="132">
        <v>6</v>
      </c>
      <c r="R957" s="60">
        <v>3</v>
      </c>
      <c r="S957" s="58">
        <v>13</v>
      </c>
      <c r="T957" s="58">
        <v>6</v>
      </c>
      <c r="U957" s="132">
        <v>10</v>
      </c>
      <c r="V957" s="58">
        <v>2</v>
      </c>
      <c r="W957" s="58">
        <v>3</v>
      </c>
      <c r="X957" s="58">
        <v>0</v>
      </c>
      <c r="Y957" s="132">
        <v>1</v>
      </c>
      <c r="Z957" s="61">
        <v>0</v>
      </c>
      <c r="AA957" s="59">
        <v>4</v>
      </c>
      <c r="AB957" s="59">
        <v>3</v>
      </c>
      <c r="AC957" s="132">
        <v>2</v>
      </c>
      <c r="AD957" s="61">
        <v>6</v>
      </c>
      <c r="AE957" s="59">
        <v>8</v>
      </c>
      <c r="AF957" s="59">
        <v>7</v>
      </c>
      <c r="AG957" s="132">
        <v>3</v>
      </c>
      <c r="AH957" s="61">
        <v>0</v>
      </c>
      <c r="AI957" s="132">
        <v>0</v>
      </c>
      <c r="AJ957" s="64">
        <f>IFERROR(VLOOKUP($B957,STOCK!$A:$H,3,0)," ")</f>
        <v>32</v>
      </c>
      <c r="AK957" s="65">
        <f>IFERROR(VLOOKUP($B957,STOCK!$A:$H,4,0)," ")</f>
        <v>18</v>
      </c>
      <c r="AL957" s="65">
        <f>IFERROR(VLOOKUP($B957,STOCK!$A:$H,5,0)," ")</f>
        <v>10</v>
      </c>
      <c r="AM957" s="65">
        <f>IFERROR(VLOOKUP($B957,STOCK!$A:$H,6,0)," ")</f>
        <v>14</v>
      </c>
      <c r="AN957" s="65">
        <f>IFERROR(VLOOKUP($B957,STOCK!$A:$H,7,0)," ")</f>
        <v>22</v>
      </c>
      <c r="AO957" s="65">
        <f>IFERROR(VLOOKUP($B957,STOCK!$A:$H,8,0)," ")</f>
        <v>10</v>
      </c>
      <c r="AP957" s="62">
        <f t="shared" si="182"/>
        <v>160</v>
      </c>
      <c r="AQ957" s="50">
        <f t="shared" si="183"/>
        <v>54</v>
      </c>
      <c r="AR957" s="50">
        <f t="shared" si="184"/>
        <v>300</v>
      </c>
      <c r="AS957" s="50">
        <f t="shared" si="185"/>
        <v>210</v>
      </c>
      <c r="AT957" s="50">
        <f t="shared" si="186"/>
        <v>220</v>
      </c>
      <c r="AU957" s="63" t="str">
        <f t="shared" si="193"/>
        <v>SV</v>
      </c>
      <c r="AV957" s="67">
        <v>38600.000010000003</v>
      </c>
      <c r="AW957" s="133">
        <v>38599.999900000003</v>
      </c>
      <c r="AX957" s="49">
        <v>44900</v>
      </c>
      <c r="AY957" s="51">
        <f t="shared" si="187"/>
        <v>0.16321243493181026</v>
      </c>
      <c r="AZ957" s="51">
        <f t="shared" si="188"/>
        <v>0.14031180378619146</v>
      </c>
      <c r="BA957" s="49">
        <v>41900</v>
      </c>
      <c r="BB957" s="52">
        <v>3</v>
      </c>
      <c r="BC957" s="51">
        <f t="shared" si="189"/>
        <v>8.5492227698058976E-2</v>
      </c>
      <c r="BD957" s="51">
        <f t="shared" si="190"/>
        <v>7.8758949642004694E-2</v>
      </c>
      <c r="BE957" s="49">
        <v>39900</v>
      </c>
      <c r="BF957" s="52">
        <v>50</v>
      </c>
      <c r="BG957" s="51">
        <f t="shared" si="191"/>
        <v>3.3678756208891381E-2</v>
      </c>
      <c r="BH957" s="51">
        <f t="shared" si="192"/>
        <v>3.258145338345856E-2</v>
      </c>
      <c r="BI957" s="282">
        <f t="shared" si="194"/>
        <v>22</v>
      </c>
    </row>
    <row r="958" spans="1:61" hidden="1">
      <c r="A958" s="54" t="s">
        <v>150</v>
      </c>
      <c r="B958" s="55" t="s">
        <v>3095</v>
      </c>
      <c r="C958" s="55" t="s">
        <v>3096</v>
      </c>
      <c r="D958" s="44" t="s">
        <v>3097</v>
      </c>
      <c r="E958" s="56">
        <v>10</v>
      </c>
      <c r="F958" s="46" t="s">
        <v>5814</v>
      </c>
      <c r="G958" s="47" t="s">
        <v>5814</v>
      </c>
      <c r="H958" s="47" t="s">
        <v>6144</v>
      </c>
      <c r="I958" s="48" t="s">
        <v>6145</v>
      </c>
      <c r="J958" s="48" t="s">
        <v>6154</v>
      </c>
      <c r="K958" s="48" t="s">
        <v>6151</v>
      </c>
      <c r="L958" s="45">
        <v>138</v>
      </c>
      <c r="M958" s="47" t="s">
        <v>6150</v>
      </c>
      <c r="N958" s="60">
        <v>3</v>
      </c>
      <c r="O958" s="58">
        <v>8</v>
      </c>
      <c r="P958" s="58">
        <v>10</v>
      </c>
      <c r="Q958" s="132">
        <v>10</v>
      </c>
      <c r="R958" s="60">
        <v>15</v>
      </c>
      <c r="S958" s="58">
        <v>4</v>
      </c>
      <c r="T958" s="58">
        <v>11</v>
      </c>
      <c r="U958" s="132">
        <v>15</v>
      </c>
      <c r="V958" s="58">
        <v>7</v>
      </c>
      <c r="W958" s="58">
        <v>9</v>
      </c>
      <c r="X958" s="58">
        <v>8</v>
      </c>
      <c r="Y958" s="132">
        <v>14</v>
      </c>
      <c r="Z958" s="61">
        <v>4</v>
      </c>
      <c r="AA958" s="59">
        <v>4</v>
      </c>
      <c r="AB958" s="59">
        <v>3</v>
      </c>
      <c r="AC958" s="132">
        <v>2</v>
      </c>
      <c r="AD958" s="61">
        <v>0</v>
      </c>
      <c r="AE958" s="59">
        <v>2</v>
      </c>
      <c r="AF958" s="59">
        <v>5</v>
      </c>
      <c r="AG958" s="132">
        <v>6</v>
      </c>
      <c r="AH958" s="61">
        <v>0</v>
      </c>
      <c r="AI958" s="132">
        <v>0</v>
      </c>
      <c r="AJ958" s="64">
        <f>IFERROR(VLOOKUP($B958,STOCK!$A:$H,3,0)," ")</f>
        <v>20</v>
      </c>
      <c r="AK958" s="65">
        <f>IFERROR(VLOOKUP($B958,STOCK!$A:$H,4,0)," ")</f>
        <v>16</v>
      </c>
      <c r="AL958" s="65">
        <f>IFERROR(VLOOKUP($B958,STOCK!$A:$H,5,0)," ")</f>
        <v>22</v>
      </c>
      <c r="AM958" s="65">
        <f>IFERROR(VLOOKUP($B958,STOCK!$A:$H,6,0)," ")</f>
        <v>15</v>
      </c>
      <c r="AN958" s="65">
        <f>IFERROR(VLOOKUP($B958,STOCK!$A:$H,7,0)," ")</f>
        <v>10</v>
      </c>
      <c r="AO958" s="65">
        <f>IFERROR(VLOOKUP($B958,STOCK!$A:$H,8,0)," ")</f>
        <v>12</v>
      </c>
      <c r="AP958" s="62">
        <f t="shared" si="182"/>
        <v>60</v>
      </c>
      <c r="AQ958" s="50">
        <f t="shared" si="183"/>
        <v>32</v>
      </c>
      <c r="AR958" s="50">
        <f t="shared" si="184"/>
        <v>47.142857142857139</v>
      </c>
      <c r="AS958" s="50">
        <f t="shared" si="185"/>
        <v>225</v>
      </c>
      <c r="AT958" s="50">
        <f t="shared" si="186"/>
        <v>50</v>
      </c>
      <c r="AU958" s="63" t="str">
        <f t="shared" si="193"/>
        <v>SV</v>
      </c>
      <c r="AV958" s="67">
        <v>38600.000010000003</v>
      </c>
      <c r="AW958" s="133">
        <v>38599.864269999998</v>
      </c>
      <c r="AX958" s="49">
        <v>44900</v>
      </c>
      <c r="AY958" s="51">
        <f t="shared" si="187"/>
        <v>0.16321243493181026</v>
      </c>
      <c r="AZ958" s="51">
        <f t="shared" si="188"/>
        <v>0.14031180378619146</v>
      </c>
      <c r="BA958" s="49">
        <v>41900</v>
      </c>
      <c r="BB958" s="52">
        <v>3</v>
      </c>
      <c r="BC958" s="51">
        <f t="shared" si="189"/>
        <v>8.5492227698058976E-2</v>
      </c>
      <c r="BD958" s="51">
        <f t="shared" si="190"/>
        <v>7.8758949642004694E-2</v>
      </c>
      <c r="BE958" s="49">
        <v>39900</v>
      </c>
      <c r="BF958" s="52">
        <v>50</v>
      </c>
      <c r="BG958" s="51">
        <f t="shared" si="191"/>
        <v>3.3678756208891381E-2</v>
      </c>
      <c r="BH958" s="51">
        <f t="shared" si="192"/>
        <v>3.258145338345856E-2</v>
      </c>
      <c r="BI958" s="282">
        <f t="shared" si="194"/>
        <v>47</v>
      </c>
    </row>
    <row r="959" spans="1:61" hidden="1">
      <c r="A959" s="54" t="s">
        <v>150</v>
      </c>
      <c r="B959" s="55" t="s">
        <v>3098</v>
      </c>
      <c r="C959" s="55" t="s">
        <v>3099</v>
      </c>
      <c r="D959" s="44" t="s">
        <v>3100</v>
      </c>
      <c r="E959" s="56">
        <v>10</v>
      </c>
      <c r="F959" s="46" t="s">
        <v>5814</v>
      </c>
      <c r="G959" s="47" t="s">
        <v>5814</v>
      </c>
      <c r="H959" s="47" t="s">
        <v>6144</v>
      </c>
      <c r="I959" s="48" t="s">
        <v>6145</v>
      </c>
      <c r="J959" s="48" t="s">
        <v>6154</v>
      </c>
      <c r="K959" s="48" t="s">
        <v>6151</v>
      </c>
      <c r="L959" s="45">
        <v>138</v>
      </c>
      <c r="M959" s="47" t="s">
        <v>6150</v>
      </c>
      <c r="N959" s="60">
        <v>2</v>
      </c>
      <c r="O959" s="58">
        <v>1</v>
      </c>
      <c r="P959" s="58">
        <v>0</v>
      </c>
      <c r="Q959" s="132">
        <v>2</v>
      </c>
      <c r="R959" s="60">
        <v>14</v>
      </c>
      <c r="S959" s="58">
        <v>6</v>
      </c>
      <c r="T959" s="58">
        <v>11</v>
      </c>
      <c r="U959" s="132">
        <v>8</v>
      </c>
      <c r="V959" s="58">
        <v>0</v>
      </c>
      <c r="W959" s="58">
        <v>0</v>
      </c>
      <c r="X959" s="58">
        <v>1</v>
      </c>
      <c r="Y959" s="132">
        <v>0</v>
      </c>
      <c r="Z959" s="61">
        <v>6</v>
      </c>
      <c r="AA959" s="59">
        <v>3</v>
      </c>
      <c r="AB959" s="59">
        <v>3</v>
      </c>
      <c r="AC959" s="132">
        <v>3</v>
      </c>
      <c r="AD959" s="61">
        <v>0</v>
      </c>
      <c r="AE959" s="59">
        <v>1</v>
      </c>
      <c r="AF959" s="59">
        <v>1</v>
      </c>
      <c r="AG959" s="132">
        <v>0</v>
      </c>
      <c r="AH959" s="61">
        <v>0</v>
      </c>
      <c r="AI959" s="132">
        <v>0</v>
      </c>
      <c r="AJ959" s="64">
        <f>IFERROR(VLOOKUP($B959,STOCK!$A:$H,3,0)," ")</f>
        <v>20</v>
      </c>
      <c r="AK959" s="65">
        <f>IFERROR(VLOOKUP($B959,STOCK!$A:$H,4,0)," ")</f>
        <v>32</v>
      </c>
      <c r="AL959" s="65">
        <f>IFERROR(VLOOKUP($B959,STOCK!$A:$H,5,0)," ")</f>
        <v>9</v>
      </c>
      <c r="AM959" s="65">
        <f>IFERROR(VLOOKUP($B959,STOCK!$A:$H,6,0)," ")</f>
        <v>17</v>
      </c>
      <c r="AN959" s="65">
        <f>IFERROR(VLOOKUP($B959,STOCK!$A:$H,7,0)," ")</f>
        <v>18</v>
      </c>
      <c r="AO959" s="65">
        <f>IFERROR(VLOOKUP($B959,STOCK!$A:$H,8,0)," ")</f>
        <v>12</v>
      </c>
      <c r="AP959" s="62">
        <f t="shared" si="182"/>
        <v>300</v>
      </c>
      <c r="AQ959" s="50">
        <f t="shared" si="183"/>
        <v>120</v>
      </c>
      <c r="AR959" s="50" t="str">
        <f t="shared" si="184"/>
        <v>SV</v>
      </c>
      <c r="AS959" s="50">
        <f t="shared" si="185"/>
        <v>170</v>
      </c>
      <c r="AT959" s="50" t="str">
        <f t="shared" si="186"/>
        <v>SV</v>
      </c>
      <c r="AU959" s="63" t="str">
        <f t="shared" si="193"/>
        <v>SV</v>
      </c>
      <c r="AV959" s="67">
        <v>38600.000010000003</v>
      </c>
      <c r="AW959" s="133">
        <v>38297.723639999997</v>
      </c>
      <c r="AX959" s="49">
        <v>44500</v>
      </c>
      <c r="AY959" s="51">
        <f t="shared" si="187"/>
        <v>0.15284974063397661</v>
      </c>
      <c r="AZ959" s="51">
        <f t="shared" si="188"/>
        <v>0.13258426943820217</v>
      </c>
      <c r="BA959" s="49">
        <v>41900</v>
      </c>
      <c r="BB959" s="52">
        <v>3</v>
      </c>
      <c r="BC959" s="51">
        <f t="shared" si="189"/>
        <v>8.5492227698058976E-2</v>
      </c>
      <c r="BD959" s="51">
        <f t="shared" si="190"/>
        <v>7.8758949642004694E-2</v>
      </c>
      <c r="BE959" s="49">
        <v>39900</v>
      </c>
      <c r="BF959" s="52">
        <v>50</v>
      </c>
      <c r="BG959" s="51">
        <f t="shared" si="191"/>
        <v>3.3678756208891381E-2</v>
      </c>
      <c r="BH959" s="51">
        <f t="shared" si="192"/>
        <v>3.258145338345856E-2</v>
      </c>
      <c r="BI959" s="282">
        <f t="shared" si="194"/>
        <v>13</v>
      </c>
    </row>
    <row r="960" spans="1:61" hidden="1">
      <c r="A960" s="54" t="s">
        <v>150</v>
      </c>
      <c r="B960" s="55" t="s">
        <v>3101</v>
      </c>
      <c r="C960" s="55" t="s">
        <v>3102</v>
      </c>
      <c r="D960" s="44" t="s">
        <v>3103</v>
      </c>
      <c r="E960" s="56">
        <v>10</v>
      </c>
      <c r="F960" s="46" t="s">
        <v>5814</v>
      </c>
      <c r="G960" s="47" t="s">
        <v>5814</v>
      </c>
      <c r="H960" s="47" t="s">
        <v>6144</v>
      </c>
      <c r="I960" s="48" t="s">
        <v>6145</v>
      </c>
      <c r="J960" s="48" t="s">
        <v>6154</v>
      </c>
      <c r="K960" s="48" t="s">
        <v>6151</v>
      </c>
      <c r="L960" s="45">
        <v>138</v>
      </c>
      <c r="M960" s="47" t="s">
        <v>6150</v>
      </c>
      <c r="N960" s="60">
        <v>17</v>
      </c>
      <c r="O960" s="58">
        <v>30</v>
      </c>
      <c r="P960" s="58">
        <v>14</v>
      </c>
      <c r="Q960" s="132">
        <v>10</v>
      </c>
      <c r="R960" s="60">
        <v>47</v>
      </c>
      <c r="S960" s="58">
        <v>9</v>
      </c>
      <c r="T960" s="58">
        <v>23</v>
      </c>
      <c r="U960" s="132">
        <v>31</v>
      </c>
      <c r="V960" s="58">
        <v>14</v>
      </c>
      <c r="W960" s="58">
        <v>10</v>
      </c>
      <c r="X960" s="58">
        <v>17</v>
      </c>
      <c r="Y960" s="132">
        <v>17</v>
      </c>
      <c r="Z960" s="61">
        <v>6</v>
      </c>
      <c r="AA960" s="59">
        <v>12</v>
      </c>
      <c r="AB960" s="59">
        <v>10</v>
      </c>
      <c r="AC960" s="132">
        <v>16</v>
      </c>
      <c r="AD960" s="61">
        <v>12</v>
      </c>
      <c r="AE960" s="59">
        <v>15</v>
      </c>
      <c r="AF960" s="59">
        <v>15</v>
      </c>
      <c r="AG960" s="132">
        <v>11</v>
      </c>
      <c r="AH960" s="61">
        <v>0</v>
      </c>
      <c r="AI960" s="132">
        <v>0</v>
      </c>
      <c r="AJ960" s="64">
        <f>IFERROR(VLOOKUP($B960,STOCK!$A:$H,3,0)," ")</f>
        <v>91</v>
      </c>
      <c r="AK960" s="65">
        <f>IFERROR(VLOOKUP($B960,STOCK!$A:$H,4,0)," ")</f>
        <v>91</v>
      </c>
      <c r="AL960" s="65">
        <f>IFERROR(VLOOKUP($B960,STOCK!$A:$H,5,0)," ")</f>
        <v>34</v>
      </c>
      <c r="AM960" s="65">
        <f>IFERROR(VLOOKUP($B960,STOCK!$A:$H,6,0)," ")</f>
        <v>39</v>
      </c>
      <c r="AN960" s="65">
        <f>IFERROR(VLOOKUP($B960,STOCK!$A:$H,7,0)," ")</f>
        <v>44</v>
      </c>
      <c r="AO960" s="65">
        <f>IFERROR(VLOOKUP($B960,STOCK!$A:$H,8,0)," ")</f>
        <v>20</v>
      </c>
      <c r="AP960" s="62">
        <f t="shared" si="182"/>
        <v>273</v>
      </c>
      <c r="AQ960" s="50">
        <f t="shared" si="183"/>
        <v>88.064516129032256</v>
      </c>
      <c r="AR960" s="50">
        <f t="shared" si="184"/>
        <v>60</v>
      </c>
      <c r="AS960" s="50">
        <f t="shared" si="185"/>
        <v>73.125</v>
      </c>
      <c r="AT960" s="50">
        <f t="shared" si="186"/>
        <v>120</v>
      </c>
      <c r="AU960" s="63" t="str">
        <f t="shared" si="193"/>
        <v>SV</v>
      </c>
      <c r="AV960" s="67">
        <v>55400.000039999999</v>
      </c>
      <c r="AW960" s="133">
        <v>55399.999819999997</v>
      </c>
      <c r="AX960" s="49">
        <v>63900</v>
      </c>
      <c r="AY960" s="51">
        <f t="shared" si="187"/>
        <v>0.15342960205528544</v>
      </c>
      <c r="AZ960" s="51">
        <f t="shared" si="188"/>
        <v>0.13302034366197185</v>
      </c>
      <c r="BA960" s="49">
        <v>59900</v>
      </c>
      <c r="BB960" s="52">
        <v>3</v>
      </c>
      <c r="BC960" s="51">
        <f t="shared" si="189"/>
        <v>8.1227436042434986E-2</v>
      </c>
      <c r="BD960" s="51">
        <f t="shared" si="190"/>
        <v>7.5125208013355607E-2</v>
      </c>
      <c r="BE960" s="49">
        <v>57900</v>
      </c>
      <c r="BF960" s="52">
        <v>50</v>
      </c>
      <c r="BG960" s="51">
        <f t="shared" si="191"/>
        <v>4.5126353036009981E-2</v>
      </c>
      <c r="BH960" s="51">
        <f t="shared" si="192"/>
        <v>4.3177892227979291E-2</v>
      </c>
      <c r="BI960" s="282">
        <f t="shared" si="194"/>
        <v>85</v>
      </c>
    </row>
    <row r="961" spans="1:61" hidden="1">
      <c r="A961" s="54" t="s">
        <v>150</v>
      </c>
      <c r="B961" s="55" t="s">
        <v>3104</v>
      </c>
      <c r="C961" s="55" t="s">
        <v>3105</v>
      </c>
      <c r="D961" s="44" t="s">
        <v>3106</v>
      </c>
      <c r="E961" s="56">
        <v>20</v>
      </c>
      <c r="F961" s="46" t="s">
        <v>5814</v>
      </c>
      <c r="G961" s="47" t="s">
        <v>5814</v>
      </c>
      <c r="H961" s="47" t="s">
        <v>6144</v>
      </c>
      <c r="I961" s="48" t="s">
        <v>6145</v>
      </c>
      <c r="J961" s="48" t="s">
        <v>6154</v>
      </c>
      <c r="K961" s="48" t="s">
        <v>6151</v>
      </c>
      <c r="L961" s="45">
        <v>138</v>
      </c>
      <c r="M961" s="47" t="s">
        <v>6150</v>
      </c>
      <c r="N961" s="60">
        <v>5</v>
      </c>
      <c r="O961" s="58">
        <v>3</v>
      </c>
      <c r="P961" s="58">
        <v>4</v>
      </c>
      <c r="Q961" s="132">
        <v>2</v>
      </c>
      <c r="R961" s="60">
        <v>1</v>
      </c>
      <c r="S961" s="58">
        <v>8</v>
      </c>
      <c r="T961" s="58">
        <v>19</v>
      </c>
      <c r="U961" s="132">
        <v>13</v>
      </c>
      <c r="V961" s="58">
        <v>6</v>
      </c>
      <c r="W961" s="58">
        <v>3</v>
      </c>
      <c r="X961" s="58">
        <v>1</v>
      </c>
      <c r="Y961" s="132">
        <v>0</v>
      </c>
      <c r="Z961" s="61">
        <v>2</v>
      </c>
      <c r="AA961" s="59">
        <v>3</v>
      </c>
      <c r="AB961" s="59">
        <v>3</v>
      </c>
      <c r="AC961" s="132">
        <v>6</v>
      </c>
      <c r="AD961" s="61">
        <v>2</v>
      </c>
      <c r="AE961" s="59">
        <v>1</v>
      </c>
      <c r="AF961" s="59">
        <v>3</v>
      </c>
      <c r="AG961" s="132">
        <v>2</v>
      </c>
      <c r="AH961" s="61">
        <v>0</v>
      </c>
      <c r="AI961" s="132">
        <v>0</v>
      </c>
      <c r="AJ961" s="64">
        <f>IFERROR(VLOOKUP($B961,STOCK!$A:$H,3,0)," ")</f>
        <v>16</v>
      </c>
      <c r="AK961" s="65">
        <f>IFERROR(VLOOKUP($B961,STOCK!$A:$H,4,0)," ")</f>
        <v>32</v>
      </c>
      <c r="AL961" s="65">
        <f>IFERROR(VLOOKUP($B961,STOCK!$A:$H,5,0)," ")</f>
        <v>16</v>
      </c>
      <c r="AM961" s="65">
        <f>IFERROR(VLOOKUP($B961,STOCK!$A:$H,6,0)," ")</f>
        <v>26</v>
      </c>
      <c r="AN961" s="65">
        <f>IFERROR(VLOOKUP($B961,STOCK!$A:$H,7,0)," ")</f>
        <v>34</v>
      </c>
      <c r="AO961" s="65">
        <f>IFERROR(VLOOKUP($B961,STOCK!$A:$H,8,0)," ")</f>
        <v>10</v>
      </c>
      <c r="AP961" s="62">
        <f t="shared" si="182"/>
        <v>240</v>
      </c>
      <c r="AQ961" s="50">
        <f t="shared" si="183"/>
        <v>73.846153846153854</v>
      </c>
      <c r="AR961" s="50" t="str">
        <f t="shared" si="184"/>
        <v>SV</v>
      </c>
      <c r="AS961" s="50">
        <f t="shared" si="185"/>
        <v>130</v>
      </c>
      <c r="AT961" s="50">
        <f t="shared" si="186"/>
        <v>510</v>
      </c>
      <c r="AU961" s="63" t="str">
        <f t="shared" si="193"/>
        <v>SV</v>
      </c>
      <c r="AV961" s="67">
        <v>38600.000010000003</v>
      </c>
      <c r="AW961" s="133">
        <v>38592.990810000003</v>
      </c>
      <c r="AX961" s="49">
        <v>44900</v>
      </c>
      <c r="AY961" s="51">
        <f t="shared" si="187"/>
        <v>0.16321243493181026</v>
      </c>
      <c r="AZ961" s="51">
        <f t="shared" si="188"/>
        <v>0.14031180378619146</v>
      </c>
      <c r="BA961" s="49">
        <v>41900</v>
      </c>
      <c r="BB961" s="52">
        <v>3</v>
      </c>
      <c r="BC961" s="51">
        <f t="shared" si="189"/>
        <v>8.5492227698058976E-2</v>
      </c>
      <c r="BD961" s="51">
        <f t="shared" si="190"/>
        <v>7.8758949642004694E-2</v>
      </c>
      <c r="BE961" s="49">
        <v>39900</v>
      </c>
      <c r="BF961" s="52">
        <v>50</v>
      </c>
      <c r="BG961" s="51">
        <f t="shared" si="191"/>
        <v>3.3678756208891381E-2</v>
      </c>
      <c r="BH961" s="51">
        <f t="shared" si="192"/>
        <v>3.258145338345856E-2</v>
      </c>
      <c r="BI961" s="282">
        <f t="shared" si="194"/>
        <v>23</v>
      </c>
    </row>
    <row r="962" spans="1:61" hidden="1">
      <c r="A962" s="54" t="s">
        <v>150</v>
      </c>
      <c r="B962" s="55" t="s">
        <v>3107</v>
      </c>
      <c r="C962" s="55" t="s">
        <v>3108</v>
      </c>
      <c r="D962" s="44" t="s">
        <v>3109</v>
      </c>
      <c r="E962" s="56">
        <v>20</v>
      </c>
      <c r="F962" s="46" t="s">
        <v>5814</v>
      </c>
      <c r="G962" s="47" t="s">
        <v>5814</v>
      </c>
      <c r="H962" s="47" t="s">
        <v>6144</v>
      </c>
      <c r="I962" s="48" t="s">
        <v>6145</v>
      </c>
      <c r="J962" s="48" t="s">
        <v>6154</v>
      </c>
      <c r="K962" s="48" t="s">
        <v>6151</v>
      </c>
      <c r="L962" s="45">
        <v>138</v>
      </c>
      <c r="M962" s="47" t="s">
        <v>6150</v>
      </c>
      <c r="N962" s="60">
        <v>2</v>
      </c>
      <c r="O962" s="58">
        <v>2</v>
      </c>
      <c r="P962" s="58">
        <v>4</v>
      </c>
      <c r="Q962" s="132">
        <v>1</v>
      </c>
      <c r="R962" s="60">
        <v>0</v>
      </c>
      <c r="S962" s="58">
        <v>0</v>
      </c>
      <c r="T962" s="58">
        <v>0</v>
      </c>
      <c r="U962" s="132">
        <v>0</v>
      </c>
      <c r="V962" s="58">
        <v>0</v>
      </c>
      <c r="W962" s="58">
        <v>0</v>
      </c>
      <c r="X962" s="58">
        <v>0</v>
      </c>
      <c r="Y962" s="132">
        <v>0</v>
      </c>
      <c r="Z962" s="61">
        <v>3</v>
      </c>
      <c r="AA962" s="59">
        <v>2</v>
      </c>
      <c r="AB962" s="59">
        <v>3</v>
      </c>
      <c r="AC962" s="132">
        <v>3</v>
      </c>
      <c r="AD962" s="61">
        <v>0</v>
      </c>
      <c r="AE962" s="59">
        <v>0</v>
      </c>
      <c r="AF962" s="59">
        <v>1</v>
      </c>
      <c r="AG962" s="132">
        <v>1</v>
      </c>
      <c r="AH962" s="61">
        <v>0</v>
      </c>
      <c r="AI962" s="132">
        <v>0</v>
      </c>
      <c r="AJ962" s="64">
        <f>IFERROR(VLOOKUP($B962,STOCK!$A:$H,3,0)," ")</f>
        <v>22</v>
      </c>
      <c r="AK962" s="65">
        <f>IFERROR(VLOOKUP($B962,STOCK!$A:$H,4,0)," ")</f>
        <v>25</v>
      </c>
      <c r="AL962" s="65">
        <f>IFERROR(VLOOKUP($B962,STOCK!$A:$H,5,0)," ")</f>
        <v>28</v>
      </c>
      <c r="AM962" s="65">
        <f>IFERROR(VLOOKUP($B962,STOCK!$A:$H,6,0)," ")</f>
        <v>12</v>
      </c>
      <c r="AN962" s="65">
        <f>IFERROR(VLOOKUP($B962,STOCK!$A:$H,7,0)," ")</f>
        <v>23</v>
      </c>
      <c r="AO962" s="65">
        <f>IFERROR(VLOOKUP($B962,STOCK!$A:$H,8,0)," ")</f>
        <v>5</v>
      </c>
      <c r="AP962" s="62">
        <f t="shared" si="182"/>
        <v>660</v>
      </c>
      <c r="AQ962" s="50" t="str">
        <f t="shared" si="183"/>
        <v>SV</v>
      </c>
      <c r="AR962" s="50" t="str">
        <f t="shared" si="184"/>
        <v>SV</v>
      </c>
      <c r="AS962" s="50">
        <f t="shared" si="185"/>
        <v>120</v>
      </c>
      <c r="AT962" s="50">
        <f t="shared" si="186"/>
        <v>690</v>
      </c>
      <c r="AU962" s="63" t="str">
        <f t="shared" si="193"/>
        <v>SV</v>
      </c>
      <c r="AV962" s="67">
        <v>38600.000010000003</v>
      </c>
      <c r="AW962" s="133">
        <v>38405.338839999997</v>
      </c>
      <c r="AX962" s="49">
        <v>44900</v>
      </c>
      <c r="AY962" s="51">
        <f t="shared" si="187"/>
        <v>0.16321243493181026</v>
      </c>
      <c r="AZ962" s="51">
        <f t="shared" si="188"/>
        <v>0.14031180378619146</v>
      </c>
      <c r="BA962" s="49">
        <v>41900</v>
      </c>
      <c r="BB962" s="52">
        <v>3</v>
      </c>
      <c r="BC962" s="51">
        <f t="shared" si="189"/>
        <v>8.5492227698058976E-2</v>
      </c>
      <c r="BD962" s="51">
        <f t="shared" si="190"/>
        <v>7.8758949642004694E-2</v>
      </c>
      <c r="BE962" s="49">
        <v>39900</v>
      </c>
      <c r="BF962" s="52">
        <v>50</v>
      </c>
      <c r="BG962" s="51">
        <f t="shared" si="191"/>
        <v>3.3678756208891381E-2</v>
      </c>
      <c r="BH962" s="51">
        <f t="shared" si="192"/>
        <v>3.258145338345856E-2</v>
      </c>
      <c r="BI962" s="282">
        <f t="shared" si="194"/>
        <v>5</v>
      </c>
    </row>
    <row r="963" spans="1:61" hidden="1">
      <c r="A963" s="54" t="s">
        <v>151</v>
      </c>
      <c r="B963" s="55" t="s">
        <v>3110</v>
      </c>
      <c r="C963" s="55" t="s">
        <v>3111</v>
      </c>
      <c r="D963" s="44" t="s">
        <v>3112</v>
      </c>
      <c r="E963" s="56">
        <v>1</v>
      </c>
      <c r="F963" s="46" t="s">
        <v>5814</v>
      </c>
      <c r="G963" s="47" t="s">
        <v>5814</v>
      </c>
      <c r="H963" s="47" t="s">
        <v>6144</v>
      </c>
      <c r="I963" s="48" t="s">
        <v>6145</v>
      </c>
      <c r="J963" s="48" t="s">
        <v>6155</v>
      </c>
      <c r="K963" s="48" t="s">
        <v>6156</v>
      </c>
      <c r="L963" s="45">
        <v>2203</v>
      </c>
      <c r="M963" s="47" t="s">
        <v>6157</v>
      </c>
      <c r="N963" s="60">
        <v>0</v>
      </c>
      <c r="O963" s="58">
        <v>0</v>
      </c>
      <c r="P963" s="58">
        <v>0</v>
      </c>
      <c r="Q963" s="132">
        <v>0</v>
      </c>
      <c r="R963" s="60">
        <v>0</v>
      </c>
      <c r="S963" s="58">
        <v>0</v>
      </c>
      <c r="T963" s="58">
        <v>0</v>
      </c>
      <c r="U963" s="132">
        <v>0</v>
      </c>
      <c r="V963" s="58">
        <v>0</v>
      </c>
      <c r="W963" s="58">
        <v>0</v>
      </c>
      <c r="X963" s="58">
        <v>0</v>
      </c>
      <c r="Y963" s="132">
        <v>0</v>
      </c>
      <c r="Z963" s="61">
        <v>0</v>
      </c>
      <c r="AA963" s="59">
        <v>0</v>
      </c>
      <c r="AB963" s="59">
        <v>0</v>
      </c>
      <c r="AC963" s="132">
        <v>0</v>
      </c>
      <c r="AD963" s="61">
        <v>0</v>
      </c>
      <c r="AE963" s="59">
        <v>0</v>
      </c>
      <c r="AF963" s="59">
        <v>0</v>
      </c>
      <c r="AG963" s="132">
        <v>0</v>
      </c>
      <c r="AH963" s="61">
        <v>0</v>
      </c>
      <c r="AI963" s="132">
        <v>0</v>
      </c>
      <c r="AJ963" s="64">
        <f>IFERROR(VLOOKUP($B963,STOCK!$A:$H,3,0)," ")</f>
        <v>0</v>
      </c>
      <c r="AK963" s="65">
        <f>IFERROR(VLOOKUP($B963,STOCK!$A:$H,4,0)," ")</f>
        <v>0</v>
      </c>
      <c r="AL963" s="65">
        <f>IFERROR(VLOOKUP($B963,STOCK!$A:$H,5,0)," ")</f>
        <v>0</v>
      </c>
      <c r="AM963" s="65">
        <f>IFERROR(VLOOKUP($B963,STOCK!$A:$H,6,0)," ")</f>
        <v>0</v>
      </c>
      <c r="AN963" s="65">
        <f>IFERROR(VLOOKUP($B963,STOCK!$A:$H,7,0)," ")</f>
        <v>0</v>
      </c>
      <c r="AO963" s="65">
        <f>IFERROR(VLOOKUP($B963,STOCK!$A:$H,8,0)," ")</f>
        <v>0</v>
      </c>
      <c r="AP963" s="62" t="str">
        <f t="shared" si="182"/>
        <v>Q</v>
      </c>
      <c r="AQ963" s="50" t="str">
        <f t="shared" si="183"/>
        <v>Q</v>
      </c>
      <c r="AR963" s="50" t="str">
        <f t="shared" si="184"/>
        <v>Q</v>
      </c>
      <c r="AS963" s="50" t="str">
        <f t="shared" si="185"/>
        <v>Q</v>
      </c>
      <c r="AT963" s="50" t="str">
        <f t="shared" si="186"/>
        <v>Q</v>
      </c>
      <c r="AU963" s="63" t="str">
        <f t="shared" si="193"/>
        <v>Q</v>
      </c>
      <c r="AV963" s="67">
        <v>37499.999999</v>
      </c>
      <c r="AW963" s="133">
        <v>47545.415500000003</v>
      </c>
      <c r="AX963" s="49">
        <v>42900</v>
      </c>
      <c r="AY963" s="51">
        <f t="shared" si="187"/>
        <v>0.14400000003050661</v>
      </c>
      <c r="AZ963" s="51">
        <f t="shared" si="188"/>
        <v>0.12587412589743591</v>
      </c>
      <c r="BA963" s="49"/>
      <c r="BB963" s="52"/>
      <c r="BC963" s="51">
        <f t="shared" si="189"/>
        <v>-1</v>
      </c>
      <c r="BD963" s="51">
        <f t="shared" si="190"/>
        <v>0</v>
      </c>
      <c r="BE963" s="49"/>
      <c r="BF963" s="52"/>
      <c r="BG963" s="51">
        <f t="shared" si="191"/>
        <v>-1</v>
      </c>
      <c r="BH963" s="51">
        <f t="shared" si="192"/>
        <v>0</v>
      </c>
      <c r="BI963" s="282">
        <f t="shared" si="194"/>
        <v>0</v>
      </c>
    </row>
    <row r="964" spans="1:61" hidden="1">
      <c r="A964" s="54" t="s">
        <v>151</v>
      </c>
      <c r="B964" s="55" t="s">
        <v>3113</v>
      </c>
      <c r="C964" s="55" t="s">
        <v>3114</v>
      </c>
      <c r="D964" s="44" t="s">
        <v>3115</v>
      </c>
      <c r="E964" s="56">
        <v>1</v>
      </c>
      <c r="F964" s="46" t="s">
        <v>5814</v>
      </c>
      <c r="G964" s="47" t="s">
        <v>5814</v>
      </c>
      <c r="H964" s="47" t="s">
        <v>6144</v>
      </c>
      <c r="I964" s="48" t="s">
        <v>6145</v>
      </c>
      <c r="J964" s="48" t="s">
        <v>6155</v>
      </c>
      <c r="K964" s="48" t="s">
        <v>6156</v>
      </c>
      <c r="L964" s="45">
        <v>2203</v>
      </c>
      <c r="M964" s="47" t="s">
        <v>6157</v>
      </c>
      <c r="N964" s="60">
        <v>0</v>
      </c>
      <c r="O964" s="58">
        <v>0</v>
      </c>
      <c r="P964" s="58">
        <v>0</v>
      </c>
      <c r="Q964" s="132">
        <v>0</v>
      </c>
      <c r="R964" s="60">
        <v>0</v>
      </c>
      <c r="S964" s="58">
        <v>0</v>
      </c>
      <c r="T964" s="58">
        <v>0</v>
      </c>
      <c r="U964" s="132">
        <v>0</v>
      </c>
      <c r="V964" s="58">
        <v>0</v>
      </c>
      <c r="W964" s="58">
        <v>0</v>
      </c>
      <c r="X964" s="58">
        <v>0</v>
      </c>
      <c r="Y964" s="132">
        <v>0</v>
      </c>
      <c r="Z964" s="61">
        <v>0</v>
      </c>
      <c r="AA964" s="59">
        <v>0</v>
      </c>
      <c r="AB964" s="59">
        <v>0</v>
      </c>
      <c r="AC964" s="132">
        <v>0</v>
      </c>
      <c r="AD964" s="61">
        <v>0</v>
      </c>
      <c r="AE964" s="59">
        <v>0</v>
      </c>
      <c r="AF964" s="59">
        <v>0</v>
      </c>
      <c r="AG964" s="132">
        <v>0</v>
      </c>
      <c r="AH964" s="61">
        <v>0</v>
      </c>
      <c r="AI964" s="132">
        <v>0</v>
      </c>
      <c r="AJ964" s="64">
        <f>IFERROR(VLOOKUP($B964,STOCK!$A:$H,3,0)," ")</f>
        <v>0</v>
      </c>
      <c r="AK964" s="65">
        <f>IFERROR(VLOOKUP($B964,STOCK!$A:$H,4,0)," ")</f>
        <v>0</v>
      </c>
      <c r="AL964" s="65">
        <f>IFERROR(VLOOKUP($B964,STOCK!$A:$H,5,0)," ")</f>
        <v>0</v>
      </c>
      <c r="AM964" s="65">
        <f>IFERROR(VLOOKUP($B964,STOCK!$A:$H,6,0)," ")</f>
        <v>0</v>
      </c>
      <c r="AN964" s="65">
        <f>IFERROR(VLOOKUP($B964,STOCK!$A:$H,7,0)," ")</f>
        <v>0</v>
      </c>
      <c r="AO964" s="65">
        <f>IFERROR(VLOOKUP($B964,STOCK!$A:$H,8,0)," ")</f>
        <v>0</v>
      </c>
      <c r="AP964" s="62" t="str">
        <f t="shared" ref="AP964:AP1027" si="195">IF($AJ964&lt;1,"Q",IF(Q964=0,"SV",IFERROR((AJ964/$Q964*30),0)))</f>
        <v>Q</v>
      </c>
      <c r="AQ964" s="50" t="str">
        <f t="shared" ref="AQ964:AQ1027" si="196">IF($AK964&lt;1,"Q",IF(U964=0,"SV",IFERROR((AK964/$U964*30),0)))</f>
        <v>Q</v>
      </c>
      <c r="AR964" s="50" t="str">
        <f t="shared" ref="AR964:AR1027" si="197">IF($AL964&lt;1,"Q",IF(Y964=0,"SV",IFERROR((AL964/$Y964*30),0)))</f>
        <v>Q</v>
      </c>
      <c r="AS964" s="50" t="str">
        <f t="shared" ref="AS964:AS1027" si="198">IF($AM964&lt;1,"Q",IF(AC964=0,"SV",IFERROR((AM964/$AC964*30),0)))</f>
        <v>Q</v>
      </c>
      <c r="AT964" s="50" t="str">
        <f t="shared" ref="AT964:AT1027" si="199">IF($AN964&lt;1,"Q",IF(AG964=0,"SV",IFERROR((AN964/$AG964*30),0)))</f>
        <v>Q</v>
      </c>
      <c r="AU964" s="63" t="str">
        <f t="shared" si="193"/>
        <v>Q</v>
      </c>
      <c r="AV964" s="67">
        <v>104999.99999500001</v>
      </c>
      <c r="AW964" s="133">
        <v>95472.159750000006</v>
      </c>
      <c r="AX964" s="49">
        <v>109900</v>
      </c>
      <c r="AY964" s="51">
        <f t="shared" ref="AY964:AY1027" si="200">+AX964/AV964-1</f>
        <v>4.6666666716507876E-2</v>
      </c>
      <c r="AZ964" s="51">
        <f t="shared" ref="AZ964:AZ1027" si="201">+(AX964-AV964)/AX964</f>
        <v>4.4585987306642351E-2</v>
      </c>
      <c r="BA964" s="49"/>
      <c r="BB964" s="52"/>
      <c r="BC964" s="51">
        <f t="shared" ref="BC964:BC1027" si="202">+BA964/AV964-1</f>
        <v>-1</v>
      </c>
      <c r="BD964" s="51">
        <f t="shared" ref="BD964:BD1027" si="203">IFERROR((BA964-AV964)/BA964,0)</f>
        <v>0</v>
      </c>
      <c r="BE964" s="49"/>
      <c r="BF964" s="52"/>
      <c r="BG964" s="51">
        <f t="shared" ref="BG964:BG1027" si="204">+BE964/AV964-1</f>
        <v>-1</v>
      </c>
      <c r="BH964" s="51">
        <f t="shared" ref="BH964:BH1027" si="205">IFERROR((BE964-AV964)/BE964,0)</f>
        <v>0</v>
      </c>
      <c r="BI964" s="282">
        <f t="shared" si="194"/>
        <v>0</v>
      </c>
    </row>
    <row r="965" spans="1:61" hidden="1">
      <c r="A965" s="54" t="s">
        <v>151</v>
      </c>
      <c r="B965" s="55" t="s">
        <v>3116</v>
      </c>
      <c r="C965" s="55" t="s">
        <v>3117</v>
      </c>
      <c r="D965" s="44" t="s">
        <v>3118</v>
      </c>
      <c r="E965" s="56">
        <v>1</v>
      </c>
      <c r="F965" s="46" t="s">
        <v>5814</v>
      </c>
      <c r="G965" s="47" t="s">
        <v>5814</v>
      </c>
      <c r="H965" s="47" t="s">
        <v>6144</v>
      </c>
      <c r="I965" s="48" t="s">
        <v>6145</v>
      </c>
      <c r="J965" s="48" t="s">
        <v>6155</v>
      </c>
      <c r="K965" s="48" t="s">
        <v>6156</v>
      </c>
      <c r="L965" s="45">
        <v>2203</v>
      </c>
      <c r="M965" s="47" t="s">
        <v>6157</v>
      </c>
      <c r="N965" s="60">
        <v>0</v>
      </c>
      <c r="O965" s="58">
        <v>0</v>
      </c>
      <c r="P965" s="58">
        <v>0</v>
      </c>
      <c r="Q965" s="132">
        <v>0</v>
      </c>
      <c r="R965" s="60">
        <v>0</v>
      </c>
      <c r="S965" s="58">
        <v>0</v>
      </c>
      <c r="T965" s="58">
        <v>0</v>
      </c>
      <c r="U965" s="132">
        <v>0</v>
      </c>
      <c r="V965" s="58">
        <v>0</v>
      </c>
      <c r="W965" s="58">
        <v>0</v>
      </c>
      <c r="X965" s="58">
        <v>0</v>
      </c>
      <c r="Y965" s="132">
        <v>0</v>
      </c>
      <c r="Z965" s="61">
        <v>0</v>
      </c>
      <c r="AA965" s="59">
        <v>0</v>
      </c>
      <c r="AB965" s="59">
        <v>0</v>
      </c>
      <c r="AC965" s="132">
        <v>0</v>
      </c>
      <c r="AD965" s="61">
        <v>0</v>
      </c>
      <c r="AE965" s="59">
        <v>0</v>
      </c>
      <c r="AF965" s="59">
        <v>0</v>
      </c>
      <c r="AG965" s="132">
        <v>0</v>
      </c>
      <c r="AH965" s="61">
        <v>0</v>
      </c>
      <c r="AI965" s="132">
        <v>0</v>
      </c>
      <c r="AJ965" s="64">
        <f>IFERROR(VLOOKUP($B965,STOCK!$A:$H,3,0)," ")</f>
        <v>0</v>
      </c>
      <c r="AK965" s="65">
        <f>IFERROR(VLOOKUP($B965,STOCK!$A:$H,4,0)," ")</f>
        <v>0</v>
      </c>
      <c r="AL965" s="65">
        <f>IFERROR(VLOOKUP($B965,STOCK!$A:$H,5,0)," ")</f>
        <v>0</v>
      </c>
      <c r="AM965" s="65">
        <f>IFERROR(VLOOKUP($B965,STOCK!$A:$H,6,0)," ")</f>
        <v>0</v>
      </c>
      <c r="AN965" s="65">
        <f>IFERROR(VLOOKUP($B965,STOCK!$A:$H,7,0)," ")</f>
        <v>0</v>
      </c>
      <c r="AO965" s="65">
        <f>IFERROR(VLOOKUP($B965,STOCK!$A:$H,8,0)," ")</f>
        <v>0</v>
      </c>
      <c r="AP965" s="62" t="str">
        <f t="shared" si="195"/>
        <v>Q</v>
      </c>
      <c r="AQ965" s="50" t="str">
        <f t="shared" si="196"/>
        <v>Q</v>
      </c>
      <c r="AR965" s="50" t="str">
        <f t="shared" si="197"/>
        <v>Q</v>
      </c>
      <c r="AS965" s="50" t="str">
        <f t="shared" si="198"/>
        <v>Q</v>
      </c>
      <c r="AT965" s="50" t="str">
        <f t="shared" si="199"/>
        <v>Q</v>
      </c>
      <c r="AU965" s="63" t="str">
        <f t="shared" ref="AU965:AU1028" si="206">IF($AO965&lt;1,"Q",IF(AI965=0,"SV",IFERROR((AO965/$AI965*30),0)))</f>
        <v>Q</v>
      </c>
      <c r="AV965" s="67">
        <v>259999.999996</v>
      </c>
      <c r="AW965" s="133">
        <v>245856.82550000001</v>
      </c>
      <c r="AX965" s="49">
        <v>347500</v>
      </c>
      <c r="AY965" s="51">
        <f t="shared" si="200"/>
        <v>0.33653846155902367</v>
      </c>
      <c r="AZ965" s="51">
        <f t="shared" si="201"/>
        <v>0.25179856116258992</v>
      </c>
      <c r="BA965" s="49"/>
      <c r="BB965" s="52"/>
      <c r="BC965" s="51">
        <f t="shared" si="202"/>
        <v>-1</v>
      </c>
      <c r="BD965" s="51">
        <f t="shared" si="203"/>
        <v>0</v>
      </c>
      <c r="BE965" s="49"/>
      <c r="BF965" s="52"/>
      <c r="BG965" s="51">
        <f t="shared" si="204"/>
        <v>-1</v>
      </c>
      <c r="BH965" s="51">
        <f t="shared" si="205"/>
        <v>0</v>
      </c>
      <c r="BI965" s="282">
        <f t="shared" ref="BI965:BI1028" si="207">+U965+Y965+AC965+AG965+AI965+Q965</f>
        <v>0</v>
      </c>
    </row>
    <row r="966" spans="1:61" hidden="1">
      <c r="A966" s="54" t="s">
        <v>151</v>
      </c>
      <c r="B966" s="55" t="s">
        <v>3119</v>
      </c>
      <c r="C966" s="55" t="s">
        <v>3120</v>
      </c>
      <c r="D966" s="44" t="s">
        <v>3121</v>
      </c>
      <c r="E966" s="56">
        <v>1</v>
      </c>
      <c r="F966" s="46" t="s">
        <v>5814</v>
      </c>
      <c r="G966" s="47" t="s">
        <v>5814</v>
      </c>
      <c r="H966" s="47" t="s">
        <v>6144</v>
      </c>
      <c r="I966" s="48" t="s">
        <v>6145</v>
      </c>
      <c r="J966" s="48" t="s">
        <v>6155</v>
      </c>
      <c r="K966" s="48" t="s">
        <v>6156</v>
      </c>
      <c r="L966" s="45">
        <v>2203</v>
      </c>
      <c r="M966" s="47" t="s">
        <v>6157</v>
      </c>
      <c r="N966" s="60">
        <v>0</v>
      </c>
      <c r="O966" s="58">
        <v>0</v>
      </c>
      <c r="P966" s="58">
        <v>0</v>
      </c>
      <c r="Q966" s="132">
        <v>0</v>
      </c>
      <c r="R966" s="60">
        <v>0</v>
      </c>
      <c r="S966" s="58">
        <v>0</v>
      </c>
      <c r="T966" s="58">
        <v>0</v>
      </c>
      <c r="U966" s="132">
        <v>0</v>
      </c>
      <c r="V966" s="58">
        <v>0</v>
      </c>
      <c r="W966" s="58">
        <v>0</v>
      </c>
      <c r="X966" s="58">
        <v>0</v>
      </c>
      <c r="Y966" s="132">
        <v>0</v>
      </c>
      <c r="Z966" s="61">
        <v>0</v>
      </c>
      <c r="AA966" s="59">
        <v>0</v>
      </c>
      <c r="AB966" s="59">
        <v>0</v>
      </c>
      <c r="AC966" s="132">
        <v>0</v>
      </c>
      <c r="AD966" s="61">
        <v>0</v>
      </c>
      <c r="AE966" s="59">
        <v>0</v>
      </c>
      <c r="AF966" s="59">
        <v>0</v>
      </c>
      <c r="AG966" s="132">
        <v>0</v>
      </c>
      <c r="AH966" s="61">
        <v>0</v>
      </c>
      <c r="AI966" s="132">
        <v>0</v>
      </c>
      <c r="AJ966" s="64">
        <f>IFERROR(VLOOKUP($B966,STOCK!$A:$H,3,0)," ")</f>
        <v>0</v>
      </c>
      <c r="AK966" s="65">
        <f>IFERROR(VLOOKUP($B966,STOCK!$A:$H,4,0)," ")</f>
        <v>0</v>
      </c>
      <c r="AL966" s="65">
        <f>IFERROR(VLOOKUP($B966,STOCK!$A:$H,5,0)," ")</f>
        <v>0</v>
      </c>
      <c r="AM966" s="65">
        <f>IFERROR(VLOOKUP($B966,STOCK!$A:$H,6,0)," ")</f>
        <v>0</v>
      </c>
      <c r="AN966" s="65">
        <f>IFERROR(VLOOKUP($B966,STOCK!$A:$H,7,0)," ")</f>
        <v>0</v>
      </c>
      <c r="AO966" s="65">
        <f>IFERROR(VLOOKUP($B966,STOCK!$A:$H,8,0)," ")</f>
        <v>0</v>
      </c>
      <c r="AP966" s="62" t="str">
        <f t="shared" si="195"/>
        <v>Q</v>
      </c>
      <c r="AQ966" s="50" t="str">
        <f t="shared" si="196"/>
        <v>Q</v>
      </c>
      <c r="AR966" s="50" t="str">
        <f t="shared" si="197"/>
        <v>Q</v>
      </c>
      <c r="AS966" s="50" t="str">
        <f t="shared" si="198"/>
        <v>Q</v>
      </c>
      <c r="AT966" s="50" t="str">
        <f t="shared" si="199"/>
        <v>Q</v>
      </c>
      <c r="AU966" s="63" t="str">
        <f t="shared" si="206"/>
        <v>Q</v>
      </c>
      <c r="AV966" s="67">
        <v>104999.99999500001</v>
      </c>
      <c r="AW966" s="133">
        <v>102613.44500000001</v>
      </c>
      <c r="AX966" s="49">
        <v>109900</v>
      </c>
      <c r="AY966" s="51">
        <f t="shared" si="200"/>
        <v>4.6666666716507876E-2</v>
      </c>
      <c r="AZ966" s="51">
        <f t="shared" si="201"/>
        <v>4.4585987306642351E-2</v>
      </c>
      <c r="BA966" s="49"/>
      <c r="BB966" s="52"/>
      <c r="BC966" s="51">
        <f t="shared" si="202"/>
        <v>-1</v>
      </c>
      <c r="BD966" s="51">
        <f t="shared" si="203"/>
        <v>0</v>
      </c>
      <c r="BE966" s="49"/>
      <c r="BF966" s="52"/>
      <c r="BG966" s="51">
        <f t="shared" si="204"/>
        <v>-1</v>
      </c>
      <c r="BH966" s="51">
        <f t="shared" si="205"/>
        <v>0</v>
      </c>
      <c r="BI966" s="282">
        <f t="shared" si="207"/>
        <v>0</v>
      </c>
    </row>
    <row r="967" spans="1:61" hidden="1">
      <c r="A967" s="54" t="s">
        <v>151</v>
      </c>
      <c r="B967" s="55" t="s">
        <v>3122</v>
      </c>
      <c r="C967" s="55" t="s">
        <v>3123</v>
      </c>
      <c r="D967" s="44" t="s">
        <v>3124</v>
      </c>
      <c r="E967" s="56">
        <v>1</v>
      </c>
      <c r="F967" s="46" t="s">
        <v>5814</v>
      </c>
      <c r="G967" s="47" t="s">
        <v>5814</v>
      </c>
      <c r="H967" s="47" t="s">
        <v>6144</v>
      </c>
      <c r="I967" s="48" t="s">
        <v>6145</v>
      </c>
      <c r="J967" s="48" t="s">
        <v>6155</v>
      </c>
      <c r="K967" s="48" t="s">
        <v>6156</v>
      </c>
      <c r="L967" s="45">
        <v>2203</v>
      </c>
      <c r="M967" s="47" t="s">
        <v>6157</v>
      </c>
      <c r="N967" s="60">
        <v>0</v>
      </c>
      <c r="O967" s="58">
        <v>0</v>
      </c>
      <c r="P967" s="58">
        <v>0</v>
      </c>
      <c r="Q967" s="132">
        <v>0</v>
      </c>
      <c r="R967" s="60">
        <v>0</v>
      </c>
      <c r="S967" s="58">
        <v>0</v>
      </c>
      <c r="T967" s="58">
        <v>0</v>
      </c>
      <c r="U967" s="132">
        <v>0</v>
      </c>
      <c r="V967" s="58">
        <v>0</v>
      </c>
      <c r="W967" s="58">
        <v>0</v>
      </c>
      <c r="X967" s="58">
        <v>0</v>
      </c>
      <c r="Y967" s="132">
        <v>0</v>
      </c>
      <c r="Z967" s="61">
        <v>0</v>
      </c>
      <c r="AA967" s="59">
        <v>0</v>
      </c>
      <c r="AB967" s="59">
        <v>0</v>
      </c>
      <c r="AC967" s="132">
        <v>0</v>
      </c>
      <c r="AD967" s="61">
        <v>0</v>
      </c>
      <c r="AE967" s="59">
        <v>0</v>
      </c>
      <c r="AF967" s="59">
        <v>0</v>
      </c>
      <c r="AG967" s="132">
        <v>0</v>
      </c>
      <c r="AH967" s="61">
        <v>0</v>
      </c>
      <c r="AI967" s="132">
        <v>0</v>
      </c>
      <c r="AJ967" s="64">
        <f>IFERROR(VLOOKUP($B967,STOCK!$A:$H,3,0)," ")</f>
        <v>0</v>
      </c>
      <c r="AK967" s="65">
        <f>IFERROR(VLOOKUP($B967,STOCK!$A:$H,4,0)," ")</f>
        <v>0</v>
      </c>
      <c r="AL967" s="65">
        <f>IFERROR(VLOOKUP($B967,STOCK!$A:$H,5,0)," ")</f>
        <v>0</v>
      </c>
      <c r="AM967" s="65">
        <f>IFERROR(VLOOKUP($B967,STOCK!$A:$H,6,0)," ")</f>
        <v>0</v>
      </c>
      <c r="AN967" s="65">
        <f>IFERROR(VLOOKUP($B967,STOCK!$A:$H,7,0)," ")</f>
        <v>0</v>
      </c>
      <c r="AO967" s="65">
        <f>IFERROR(VLOOKUP($B967,STOCK!$A:$H,8,0)," ")</f>
        <v>0</v>
      </c>
      <c r="AP967" s="62" t="str">
        <f t="shared" si="195"/>
        <v>Q</v>
      </c>
      <c r="AQ967" s="50" t="str">
        <f t="shared" si="196"/>
        <v>Q</v>
      </c>
      <c r="AR967" s="50" t="str">
        <f t="shared" si="197"/>
        <v>Q</v>
      </c>
      <c r="AS967" s="50" t="str">
        <f t="shared" si="198"/>
        <v>Q</v>
      </c>
      <c r="AT967" s="50" t="str">
        <f t="shared" si="199"/>
        <v>Q</v>
      </c>
      <c r="AU967" s="63" t="str">
        <f t="shared" si="206"/>
        <v>Q</v>
      </c>
      <c r="AV967" s="67">
        <v>104999.99999500001</v>
      </c>
      <c r="AW967" s="133">
        <v>98691.617750000005</v>
      </c>
      <c r="AX967" s="49">
        <v>109900</v>
      </c>
      <c r="AY967" s="51">
        <f t="shared" si="200"/>
        <v>4.6666666716507876E-2</v>
      </c>
      <c r="AZ967" s="51">
        <f t="shared" si="201"/>
        <v>4.4585987306642351E-2</v>
      </c>
      <c r="BA967" s="49"/>
      <c r="BB967" s="52"/>
      <c r="BC967" s="51">
        <f t="shared" si="202"/>
        <v>-1</v>
      </c>
      <c r="BD967" s="51">
        <f t="shared" si="203"/>
        <v>0</v>
      </c>
      <c r="BE967" s="49"/>
      <c r="BF967" s="52"/>
      <c r="BG967" s="51">
        <f t="shared" si="204"/>
        <v>-1</v>
      </c>
      <c r="BH967" s="51">
        <f t="shared" si="205"/>
        <v>0</v>
      </c>
      <c r="BI967" s="282">
        <f t="shared" si="207"/>
        <v>0</v>
      </c>
    </row>
    <row r="968" spans="1:61" hidden="1">
      <c r="A968" s="54" t="s">
        <v>151</v>
      </c>
      <c r="B968" s="55" t="s">
        <v>3125</v>
      </c>
      <c r="C968" s="55" t="s">
        <v>3126</v>
      </c>
      <c r="D968" s="44" t="s">
        <v>3127</v>
      </c>
      <c r="E968" s="56">
        <v>1</v>
      </c>
      <c r="F968" s="46" t="s">
        <v>5814</v>
      </c>
      <c r="G968" s="47" t="s">
        <v>5814</v>
      </c>
      <c r="H968" s="47" t="s">
        <v>6144</v>
      </c>
      <c r="I968" s="48" t="s">
        <v>6145</v>
      </c>
      <c r="J968" s="48" t="s">
        <v>6155</v>
      </c>
      <c r="K968" s="48" t="s">
        <v>6156</v>
      </c>
      <c r="L968" s="45">
        <v>2203</v>
      </c>
      <c r="M968" s="47" t="s">
        <v>6157</v>
      </c>
      <c r="N968" s="60">
        <v>0</v>
      </c>
      <c r="O968" s="58">
        <v>0</v>
      </c>
      <c r="P968" s="58">
        <v>0</v>
      </c>
      <c r="Q968" s="132">
        <v>0</v>
      </c>
      <c r="R968" s="60">
        <v>0</v>
      </c>
      <c r="S968" s="58">
        <v>0</v>
      </c>
      <c r="T968" s="58">
        <v>0</v>
      </c>
      <c r="U968" s="132">
        <v>0</v>
      </c>
      <c r="V968" s="58">
        <v>0</v>
      </c>
      <c r="W968" s="58">
        <v>0</v>
      </c>
      <c r="X968" s="58">
        <v>0</v>
      </c>
      <c r="Y968" s="132">
        <v>0</v>
      </c>
      <c r="Z968" s="61">
        <v>0</v>
      </c>
      <c r="AA968" s="59">
        <v>0</v>
      </c>
      <c r="AB968" s="59">
        <v>0</v>
      </c>
      <c r="AC968" s="132">
        <v>0</v>
      </c>
      <c r="AD968" s="61">
        <v>0</v>
      </c>
      <c r="AE968" s="59">
        <v>0</v>
      </c>
      <c r="AF968" s="59">
        <v>0</v>
      </c>
      <c r="AG968" s="132">
        <v>0</v>
      </c>
      <c r="AH968" s="61">
        <v>0</v>
      </c>
      <c r="AI968" s="132">
        <v>0</v>
      </c>
      <c r="AJ968" s="64">
        <f>IFERROR(VLOOKUP($B968,STOCK!$A:$H,3,0)," ")</f>
        <v>0</v>
      </c>
      <c r="AK968" s="65">
        <f>IFERROR(VLOOKUP($B968,STOCK!$A:$H,4,0)," ")</f>
        <v>0</v>
      </c>
      <c r="AL968" s="65">
        <f>IFERROR(VLOOKUP($B968,STOCK!$A:$H,5,0)," ")</f>
        <v>0</v>
      </c>
      <c r="AM968" s="65">
        <f>IFERROR(VLOOKUP($B968,STOCK!$A:$H,6,0)," ")</f>
        <v>0</v>
      </c>
      <c r="AN968" s="65">
        <f>IFERROR(VLOOKUP($B968,STOCK!$A:$H,7,0)," ")</f>
        <v>0</v>
      </c>
      <c r="AO968" s="65">
        <f>IFERROR(VLOOKUP($B968,STOCK!$A:$H,8,0)," ")</f>
        <v>0</v>
      </c>
      <c r="AP968" s="62" t="str">
        <f t="shared" si="195"/>
        <v>Q</v>
      </c>
      <c r="AQ968" s="50" t="str">
        <f t="shared" si="196"/>
        <v>Q</v>
      </c>
      <c r="AR968" s="50" t="str">
        <f t="shared" si="197"/>
        <v>Q</v>
      </c>
      <c r="AS968" s="50" t="str">
        <f t="shared" si="198"/>
        <v>Q</v>
      </c>
      <c r="AT968" s="50" t="str">
        <f t="shared" si="199"/>
        <v>Q</v>
      </c>
      <c r="AU968" s="63" t="str">
        <f t="shared" si="206"/>
        <v>Q</v>
      </c>
      <c r="AV968" s="67">
        <v>259999.999996</v>
      </c>
      <c r="AW968" s="133">
        <v>246020.34599999999</v>
      </c>
      <c r="AX968" s="49">
        <v>347500</v>
      </c>
      <c r="AY968" s="51">
        <f t="shared" si="200"/>
        <v>0.33653846155902367</v>
      </c>
      <c r="AZ968" s="51">
        <f t="shared" si="201"/>
        <v>0.25179856116258992</v>
      </c>
      <c r="BA968" s="49"/>
      <c r="BB968" s="52"/>
      <c r="BC968" s="51">
        <f t="shared" si="202"/>
        <v>-1</v>
      </c>
      <c r="BD968" s="51">
        <f t="shared" si="203"/>
        <v>0</v>
      </c>
      <c r="BE968" s="49"/>
      <c r="BF968" s="52"/>
      <c r="BG968" s="51">
        <f t="shared" si="204"/>
        <v>-1</v>
      </c>
      <c r="BH968" s="51">
        <f t="shared" si="205"/>
        <v>0</v>
      </c>
      <c r="BI968" s="282">
        <f t="shared" si="207"/>
        <v>0</v>
      </c>
    </row>
    <row r="969" spans="1:61" hidden="1">
      <c r="A969" s="54" t="s">
        <v>151</v>
      </c>
      <c r="B969" s="55" t="s">
        <v>3128</v>
      </c>
      <c r="C969" s="55" t="s">
        <v>3129</v>
      </c>
      <c r="D969" s="44" t="s">
        <v>3130</v>
      </c>
      <c r="E969" s="56">
        <v>1</v>
      </c>
      <c r="F969" s="46" t="s">
        <v>5814</v>
      </c>
      <c r="G969" s="47" t="s">
        <v>5814</v>
      </c>
      <c r="H969" s="47" t="s">
        <v>6144</v>
      </c>
      <c r="I969" s="48" t="s">
        <v>6145</v>
      </c>
      <c r="J969" s="48" t="s">
        <v>6155</v>
      </c>
      <c r="K969" s="48" t="s">
        <v>6156</v>
      </c>
      <c r="L969" s="45">
        <v>2203</v>
      </c>
      <c r="M969" s="47" t="s">
        <v>6157</v>
      </c>
      <c r="N969" s="60">
        <v>0</v>
      </c>
      <c r="O969" s="58">
        <v>0</v>
      </c>
      <c r="P969" s="58">
        <v>0</v>
      </c>
      <c r="Q969" s="132">
        <v>0</v>
      </c>
      <c r="R969" s="60">
        <v>0</v>
      </c>
      <c r="S969" s="58">
        <v>0</v>
      </c>
      <c r="T969" s="58">
        <v>0</v>
      </c>
      <c r="U969" s="132">
        <v>0</v>
      </c>
      <c r="V969" s="58">
        <v>0</v>
      </c>
      <c r="W969" s="58">
        <v>0</v>
      </c>
      <c r="X969" s="58">
        <v>0</v>
      </c>
      <c r="Y969" s="132">
        <v>0</v>
      </c>
      <c r="Z969" s="61">
        <v>0</v>
      </c>
      <c r="AA969" s="59">
        <v>0</v>
      </c>
      <c r="AB969" s="59">
        <v>0</v>
      </c>
      <c r="AC969" s="132">
        <v>0</v>
      </c>
      <c r="AD969" s="61">
        <v>0</v>
      </c>
      <c r="AE969" s="59">
        <v>0</v>
      </c>
      <c r="AF969" s="59">
        <v>0</v>
      </c>
      <c r="AG969" s="132">
        <v>0</v>
      </c>
      <c r="AH969" s="61">
        <v>0</v>
      </c>
      <c r="AI969" s="132">
        <v>0</v>
      </c>
      <c r="AJ969" s="64">
        <f>IFERROR(VLOOKUP($B969,STOCK!$A:$H,3,0)," ")</f>
        <v>0</v>
      </c>
      <c r="AK969" s="65">
        <f>IFERROR(VLOOKUP($B969,STOCK!$A:$H,4,0)," ")</f>
        <v>0</v>
      </c>
      <c r="AL969" s="65">
        <f>IFERROR(VLOOKUP($B969,STOCK!$A:$H,5,0)," ")</f>
        <v>0</v>
      </c>
      <c r="AM969" s="65">
        <f>IFERROR(VLOOKUP($B969,STOCK!$A:$H,6,0)," ")</f>
        <v>0</v>
      </c>
      <c r="AN969" s="65">
        <f>IFERROR(VLOOKUP($B969,STOCK!$A:$H,7,0)," ")</f>
        <v>0</v>
      </c>
      <c r="AO969" s="65">
        <f>IFERROR(VLOOKUP($B969,STOCK!$A:$H,8,0)," ")</f>
        <v>0</v>
      </c>
      <c r="AP969" s="62" t="str">
        <f t="shared" si="195"/>
        <v>Q</v>
      </c>
      <c r="AQ969" s="50" t="str">
        <f t="shared" si="196"/>
        <v>Q</v>
      </c>
      <c r="AR969" s="50" t="str">
        <f t="shared" si="197"/>
        <v>Q</v>
      </c>
      <c r="AS969" s="50" t="str">
        <f t="shared" si="198"/>
        <v>Q</v>
      </c>
      <c r="AT969" s="50" t="str">
        <f t="shared" si="199"/>
        <v>Q</v>
      </c>
      <c r="AU969" s="63" t="str">
        <f t="shared" si="206"/>
        <v>Q</v>
      </c>
      <c r="AV969" s="67">
        <v>104999.99999500001</v>
      </c>
      <c r="AW969" s="133">
        <v>99322.43475</v>
      </c>
      <c r="AX969" s="49">
        <v>109900</v>
      </c>
      <c r="AY969" s="51">
        <f t="shared" si="200"/>
        <v>4.6666666716507876E-2</v>
      </c>
      <c r="AZ969" s="51">
        <f t="shared" si="201"/>
        <v>4.4585987306642351E-2</v>
      </c>
      <c r="BA969" s="49"/>
      <c r="BB969" s="52"/>
      <c r="BC969" s="51">
        <f t="shared" si="202"/>
        <v>-1</v>
      </c>
      <c r="BD969" s="51">
        <f t="shared" si="203"/>
        <v>0</v>
      </c>
      <c r="BE969" s="49"/>
      <c r="BF969" s="52"/>
      <c r="BG969" s="51">
        <f t="shared" si="204"/>
        <v>-1</v>
      </c>
      <c r="BH969" s="51">
        <f t="shared" si="205"/>
        <v>0</v>
      </c>
      <c r="BI969" s="282">
        <f t="shared" si="207"/>
        <v>0</v>
      </c>
    </row>
    <row r="970" spans="1:61" hidden="1">
      <c r="A970" s="54" t="s">
        <v>151</v>
      </c>
      <c r="B970" s="55" t="s">
        <v>3131</v>
      </c>
      <c r="C970" s="55" t="s">
        <v>3132</v>
      </c>
      <c r="D970" s="44" t="s">
        <v>3133</v>
      </c>
      <c r="E970" s="56">
        <v>1</v>
      </c>
      <c r="F970" s="46" t="s">
        <v>5814</v>
      </c>
      <c r="G970" s="47" t="s">
        <v>5814</v>
      </c>
      <c r="H970" s="47" t="s">
        <v>6144</v>
      </c>
      <c r="I970" s="48" t="s">
        <v>6145</v>
      </c>
      <c r="J970" s="48" t="s">
        <v>6155</v>
      </c>
      <c r="K970" s="48" t="s">
        <v>6156</v>
      </c>
      <c r="L970" s="45">
        <v>2203</v>
      </c>
      <c r="M970" s="47" t="s">
        <v>6157</v>
      </c>
      <c r="N970" s="60">
        <v>0</v>
      </c>
      <c r="O970" s="58">
        <v>0</v>
      </c>
      <c r="P970" s="58">
        <v>0</v>
      </c>
      <c r="Q970" s="132">
        <v>0</v>
      </c>
      <c r="R970" s="60">
        <v>0</v>
      </c>
      <c r="S970" s="58">
        <v>0</v>
      </c>
      <c r="T970" s="58">
        <v>0</v>
      </c>
      <c r="U970" s="132">
        <v>0</v>
      </c>
      <c r="V970" s="58">
        <v>0</v>
      </c>
      <c r="W970" s="58">
        <v>0</v>
      </c>
      <c r="X970" s="58">
        <v>0</v>
      </c>
      <c r="Y970" s="132">
        <v>0</v>
      </c>
      <c r="Z970" s="61">
        <v>0</v>
      </c>
      <c r="AA970" s="59">
        <v>0</v>
      </c>
      <c r="AB970" s="59">
        <v>0</v>
      </c>
      <c r="AC970" s="132">
        <v>0</v>
      </c>
      <c r="AD970" s="61">
        <v>0</v>
      </c>
      <c r="AE970" s="59">
        <v>0</v>
      </c>
      <c r="AF970" s="59">
        <v>0</v>
      </c>
      <c r="AG970" s="132">
        <v>0</v>
      </c>
      <c r="AH970" s="61">
        <v>0</v>
      </c>
      <c r="AI970" s="132">
        <v>0</v>
      </c>
      <c r="AJ970" s="64">
        <f>IFERROR(VLOOKUP($B970,STOCK!$A:$H,3,0)," ")</f>
        <v>0</v>
      </c>
      <c r="AK970" s="65">
        <f>IFERROR(VLOOKUP($B970,STOCK!$A:$H,4,0)," ")</f>
        <v>0</v>
      </c>
      <c r="AL970" s="65">
        <f>IFERROR(VLOOKUP($B970,STOCK!$A:$H,5,0)," ")</f>
        <v>0</v>
      </c>
      <c r="AM970" s="65">
        <f>IFERROR(VLOOKUP($B970,STOCK!$A:$H,6,0)," ")</f>
        <v>0</v>
      </c>
      <c r="AN970" s="65">
        <f>IFERROR(VLOOKUP($B970,STOCK!$A:$H,7,0)," ")</f>
        <v>0</v>
      </c>
      <c r="AO970" s="65">
        <f>IFERROR(VLOOKUP($B970,STOCK!$A:$H,8,0)," ")</f>
        <v>0</v>
      </c>
      <c r="AP970" s="62" t="str">
        <f t="shared" si="195"/>
        <v>Q</v>
      </c>
      <c r="AQ970" s="50" t="str">
        <f t="shared" si="196"/>
        <v>Q</v>
      </c>
      <c r="AR970" s="50" t="str">
        <f t="shared" si="197"/>
        <v>Q</v>
      </c>
      <c r="AS970" s="50" t="str">
        <f t="shared" si="198"/>
        <v>Q</v>
      </c>
      <c r="AT970" s="50" t="str">
        <f t="shared" si="199"/>
        <v>Q</v>
      </c>
      <c r="AU970" s="63" t="str">
        <f t="shared" si="206"/>
        <v>Q</v>
      </c>
      <c r="AV970" s="67">
        <v>259999.999996</v>
      </c>
      <c r="AW970" s="133">
        <v>240466.69899999999</v>
      </c>
      <c r="AX970" s="49">
        <v>347500</v>
      </c>
      <c r="AY970" s="51">
        <f t="shared" si="200"/>
        <v>0.33653846155902367</v>
      </c>
      <c r="AZ970" s="51">
        <f t="shared" si="201"/>
        <v>0.25179856116258992</v>
      </c>
      <c r="BA970" s="49"/>
      <c r="BB970" s="52"/>
      <c r="BC970" s="51">
        <f t="shared" si="202"/>
        <v>-1</v>
      </c>
      <c r="BD970" s="51">
        <f t="shared" si="203"/>
        <v>0</v>
      </c>
      <c r="BE970" s="49"/>
      <c r="BF970" s="52"/>
      <c r="BG970" s="51">
        <f t="shared" si="204"/>
        <v>-1</v>
      </c>
      <c r="BH970" s="51">
        <f t="shared" si="205"/>
        <v>0</v>
      </c>
      <c r="BI970" s="282">
        <f t="shared" si="207"/>
        <v>0</v>
      </c>
    </row>
    <row r="971" spans="1:61" hidden="1">
      <c r="A971" s="54" t="s">
        <v>151</v>
      </c>
      <c r="B971" s="55" t="s">
        <v>3134</v>
      </c>
      <c r="C971" s="55" t="s">
        <v>3135</v>
      </c>
      <c r="D971" s="44" t="s">
        <v>3136</v>
      </c>
      <c r="E971" s="56">
        <v>1</v>
      </c>
      <c r="F971" s="46" t="s">
        <v>5814</v>
      </c>
      <c r="G971" s="47" t="s">
        <v>5814</v>
      </c>
      <c r="H971" s="47" t="s">
        <v>6144</v>
      </c>
      <c r="I971" s="48" t="s">
        <v>6145</v>
      </c>
      <c r="J971" s="48" t="s">
        <v>6155</v>
      </c>
      <c r="K971" s="48" t="s">
        <v>6156</v>
      </c>
      <c r="L971" s="45">
        <v>2203</v>
      </c>
      <c r="M971" s="47" t="s">
        <v>6157</v>
      </c>
      <c r="N971" s="60">
        <v>0</v>
      </c>
      <c r="O971" s="58">
        <v>0</v>
      </c>
      <c r="P971" s="58">
        <v>0</v>
      </c>
      <c r="Q971" s="132">
        <v>0</v>
      </c>
      <c r="R971" s="60">
        <v>0</v>
      </c>
      <c r="S971" s="58">
        <v>0</v>
      </c>
      <c r="T971" s="58">
        <v>0</v>
      </c>
      <c r="U971" s="132">
        <v>0</v>
      </c>
      <c r="V971" s="58">
        <v>0</v>
      </c>
      <c r="W971" s="58">
        <v>0</v>
      </c>
      <c r="X971" s="58">
        <v>0</v>
      </c>
      <c r="Y971" s="132">
        <v>0</v>
      </c>
      <c r="Z971" s="61">
        <v>0</v>
      </c>
      <c r="AA971" s="59">
        <v>0</v>
      </c>
      <c r="AB971" s="59">
        <v>0</v>
      </c>
      <c r="AC971" s="132">
        <v>0</v>
      </c>
      <c r="AD971" s="61">
        <v>0</v>
      </c>
      <c r="AE971" s="59">
        <v>0</v>
      </c>
      <c r="AF971" s="59">
        <v>0</v>
      </c>
      <c r="AG971" s="132">
        <v>0</v>
      </c>
      <c r="AH971" s="61">
        <v>0</v>
      </c>
      <c r="AI971" s="132">
        <v>0</v>
      </c>
      <c r="AJ971" s="64">
        <f>IFERROR(VLOOKUP($B971,STOCK!$A:$H,3,0)," ")</f>
        <v>0</v>
      </c>
      <c r="AK971" s="65">
        <f>IFERROR(VLOOKUP($B971,STOCK!$A:$H,4,0)," ")</f>
        <v>0</v>
      </c>
      <c r="AL971" s="65">
        <f>IFERROR(VLOOKUP($B971,STOCK!$A:$H,5,0)," ")</f>
        <v>0</v>
      </c>
      <c r="AM971" s="65">
        <f>IFERROR(VLOOKUP($B971,STOCK!$A:$H,6,0)," ")</f>
        <v>0</v>
      </c>
      <c r="AN971" s="65">
        <f>IFERROR(VLOOKUP($B971,STOCK!$A:$H,7,0)," ")</f>
        <v>0</v>
      </c>
      <c r="AO971" s="65">
        <f>IFERROR(VLOOKUP($B971,STOCK!$A:$H,8,0)," ")</f>
        <v>0</v>
      </c>
      <c r="AP971" s="62" t="str">
        <f t="shared" si="195"/>
        <v>Q</v>
      </c>
      <c r="AQ971" s="50" t="str">
        <f t="shared" si="196"/>
        <v>Q</v>
      </c>
      <c r="AR971" s="50" t="str">
        <f t="shared" si="197"/>
        <v>Q</v>
      </c>
      <c r="AS971" s="50" t="str">
        <f t="shared" si="198"/>
        <v>Q</v>
      </c>
      <c r="AT971" s="50" t="str">
        <f t="shared" si="199"/>
        <v>Q</v>
      </c>
      <c r="AU971" s="63" t="str">
        <f t="shared" si="206"/>
        <v>Q</v>
      </c>
      <c r="AV971" s="67">
        <v>104999.99999500001</v>
      </c>
      <c r="AW971" s="133">
        <v>97480.2785</v>
      </c>
      <c r="AX971" s="49">
        <v>109900</v>
      </c>
      <c r="AY971" s="51">
        <f t="shared" si="200"/>
        <v>4.6666666716507876E-2</v>
      </c>
      <c r="AZ971" s="51">
        <f t="shared" si="201"/>
        <v>4.4585987306642351E-2</v>
      </c>
      <c r="BA971" s="49"/>
      <c r="BB971" s="52"/>
      <c r="BC971" s="51">
        <f t="shared" si="202"/>
        <v>-1</v>
      </c>
      <c r="BD971" s="51">
        <f t="shared" si="203"/>
        <v>0</v>
      </c>
      <c r="BE971" s="49"/>
      <c r="BF971" s="52"/>
      <c r="BG971" s="51">
        <f t="shared" si="204"/>
        <v>-1</v>
      </c>
      <c r="BH971" s="51">
        <f t="shared" si="205"/>
        <v>0</v>
      </c>
      <c r="BI971" s="282">
        <f t="shared" si="207"/>
        <v>0</v>
      </c>
    </row>
    <row r="972" spans="1:61" hidden="1">
      <c r="A972" s="54" t="s">
        <v>151</v>
      </c>
      <c r="B972" s="55" t="s">
        <v>3137</v>
      </c>
      <c r="C972" s="55" t="s">
        <v>3138</v>
      </c>
      <c r="D972" s="44" t="s">
        <v>3139</v>
      </c>
      <c r="E972" s="56">
        <v>1</v>
      </c>
      <c r="F972" s="46" t="s">
        <v>5814</v>
      </c>
      <c r="G972" s="47" t="s">
        <v>5814</v>
      </c>
      <c r="H972" s="47" t="s">
        <v>6144</v>
      </c>
      <c r="I972" s="48" t="s">
        <v>6145</v>
      </c>
      <c r="J972" s="48" t="s">
        <v>6155</v>
      </c>
      <c r="K972" s="48" t="s">
        <v>6156</v>
      </c>
      <c r="L972" s="45">
        <v>2203</v>
      </c>
      <c r="M972" s="47" t="s">
        <v>6157</v>
      </c>
      <c r="N972" s="60">
        <v>0</v>
      </c>
      <c r="O972" s="58">
        <v>0</v>
      </c>
      <c r="P972" s="58">
        <v>0</v>
      </c>
      <c r="Q972" s="132">
        <v>0</v>
      </c>
      <c r="R972" s="60">
        <v>0</v>
      </c>
      <c r="S972" s="58">
        <v>0</v>
      </c>
      <c r="T972" s="58">
        <v>0</v>
      </c>
      <c r="U972" s="132">
        <v>0</v>
      </c>
      <c r="V972" s="58">
        <v>0</v>
      </c>
      <c r="W972" s="58">
        <v>0</v>
      </c>
      <c r="X972" s="58">
        <v>0</v>
      </c>
      <c r="Y972" s="132">
        <v>0</v>
      </c>
      <c r="Z972" s="61">
        <v>0</v>
      </c>
      <c r="AA972" s="59">
        <v>0</v>
      </c>
      <c r="AB972" s="59">
        <v>0</v>
      </c>
      <c r="AC972" s="132">
        <v>0</v>
      </c>
      <c r="AD972" s="61">
        <v>0</v>
      </c>
      <c r="AE972" s="59">
        <v>0</v>
      </c>
      <c r="AF972" s="59">
        <v>0</v>
      </c>
      <c r="AG972" s="132">
        <v>0</v>
      </c>
      <c r="AH972" s="61">
        <v>0</v>
      </c>
      <c r="AI972" s="132">
        <v>0</v>
      </c>
      <c r="AJ972" s="64">
        <f>IFERROR(VLOOKUP($B972,STOCK!$A:$H,3,0)," ")</f>
        <v>0</v>
      </c>
      <c r="AK972" s="65">
        <f>IFERROR(VLOOKUP($B972,STOCK!$A:$H,4,0)," ")</f>
        <v>0</v>
      </c>
      <c r="AL972" s="65">
        <f>IFERROR(VLOOKUP($B972,STOCK!$A:$H,5,0)," ")</f>
        <v>0</v>
      </c>
      <c r="AM972" s="65">
        <f>IFERROR(VLOOKUP($B972,STOCK!$A:$H,6,0)," ")</f>
        <v>0</v>
      </c>
      <c r="AN972" s="65">
        <f>IFERROR(VLOOKUP($B972,STOCK!$A:$H,7,0)," ")</f>
        <v>0</v>
      </c>
      <c r="AO972" s="65">
        <f>IFERROR(VLOOKUP($B972,STOCK!$A:$H,8,0)," ")</f>
        <v>0</v>
      </c>
      <c r="AP972" s="62" t="str">
        <f t="shared" si="195"/>
        <v>Q</v>
      </c>
      <c r="AQ972" s="50" t="str">
        <f t="shared" si="196"/>
        <v>Q</v>
      </c>
      <c r="AR972" s="50" t="str">
        <f t="shared" si="197"/>
        <v>Q</v>
      </c>
      <c r="AS972" s="50" t="str">
        <f t="shared" si="198"/>
        <v>Q</v>
      </c>
      <c r="AT972" s="50" t="str">
        <f t="shared" si="199"/>
        <v>Q</v>
      </c>
      <c r="AU972" s="63" t="str">
        <f t="shared" si="206"/>
        <v>Q</v>
      </c>
      <c r="AV972" s="67">
        <v>259999.999996</v>
      </c>
      <c r="AW972" s="133">
        <v>245558.7255</v>
      </c>
      <c r="AX972" s="49">
        <v>347500</v>
      </c>
      <c r="AY972" s="51">
        <f t="shared" si="200"/>
        <v>0.33653846155902367</v>
      </c>
      <c r="AZ972" s="51">
        <f t="shared" si="201"/>
        <v>0.25179856116258992</v>
      </c>
      <c r="BA972" s="49"/>
      <c r="BB972" s="52"/>
      <c r="BC972" s="51">
        <f t="shared" si="202"/>
        <v>-1</v>
      </c>
      <c r="BD972" s="51">
        <f t="shared" si="203"/>
        <v>0</v>
      </c>
      <c r="BE972" s="49"/>
      <c r="BF972" s="52"/>
      <c r="BG972" s="51">
        <f t="shared" si="204"/>
        <v>-1</v>
      </c>
      <c r="BH972" s="51">
        <f t="shared" si="205"/>
        <v>0</v>
      </c>
      <c r="BI972" s="282">
        <f t="shared" si="207"/>
        <v>0</v>
      </c>
    </row>
    <row r="973" spans="1:61" hidden="1">
      <c r="A973" s="54" t="s">
        <v>149</v>
      </c>
      <c r="B973" s="55" t="s">
        <v>3140</v>
      </c>
      <c r="C973" s="55" t="s">
        <v>3141</v>
      </c>
      <c r="D973" s="44" t="s">
        <v>3142</v>
      </c>
      <c r="E973" s="56">
        <v>25</v>
      </c>
      <c r="F973" s="46" t="s">
        <v>5814</v>
      </c>
      <c r="G973" s="47" t="s">
        <v>5814</v>
      </c>
      <c r="H973" s="47" t="s">
        <v>6144</v>
      </c>
      <c r="I973" s="48" t="s">
        <v>6145</v>
      </c>
      <c r="J973" s="48" t="s">
        <v>6155</v>
      </c>
      <c r="K973" s="48" t="s">
        <v>6156</v>
      </c>
      <c r="L973" s="45">
        <v>2203</v>
      </c>
      <c r="M973" s="47" t="s">
        <v>6157</v>
      </c>
      <c r="N973" s="60">
        <v>0</v>
      </c>
      <c r="O973" s="58">
        <v>0</v>
      </c>
      <c r="P973" s="58">
        <v>0</v>
      </c>
      <c r="Q973" s="132">
        <v>0</v>
      </c>
      <c r="R973" s="60">
        <v>0</v>
      </c>
      <c r="S973" s="58">
        <v>0</v>
      </c>
      <c r="T973" s="58">
        <v>0</v>
      </c>
      <c r="U973" s="132">
        <v>0</v>
      </c>
      <c r="V973" s="58">
        <v>0</v>
      </c>
      <c r="W973" s="58">
        <v>0</v>
      </c>
      <c r="X973" s="58">
        <v>0</v>
      </c>
      <c r="Y973" s="132">
        <v>0</v>
      </c>
      <c r="Z973" s="61">
        <v>0</v>
      </c>
      <c r="AA973" s="59">
        <v>0</v>
      </c>
      <c r="AB973" s="59">
        <v>0</v>
      </c>
      <c r="AC973" s="132">
        <v>0</v>
      </c>
      <c r="AD973" s="61">
        <v>0</v>
      </c>
      <c r="AE973" s="59">
        <v>0</v>
      </c>
      <c r="AF973" s="59">
        <v>0</v>
      </c>
      <c r="AG973" s="132">
        <v>0</v>
      </c>
      <c r="AH973" s="61">
        <v>0</v>
      </c>
      <c r="AI973" s="132">
        <v>0</v>
      </c>
      <c r="AJ973" s="64">
        <f>IFERROR(VLOOKUP($B973,STOCK!$A:$H,3,0)," ")</f>
        <v>3</v>
      </c>
      <c r="AK973" s="65">
        <f>IFERROR(VLOOKUP($B973,STOCK!$A:$H,4,0)," ")</f>
        <v>0</v>
      </c>
      <c r="AL973" s="65">
        <f>IFERROR(VLOOKUP($B973,STOCK!$A:$H,5,0)," ")</f>
        <v>0</v>
      </c>
      <c r="AM973" s="65">
        <f>IFERROR(VLOOKUP($B973,STOCK!$A:$H,6,0)," ")</f>
        <v>0</v>
      </c>
      <c r="AN973" s="65">
        <f>IFERROR(VLOOKUP($B973,STOCK!$A:$H,7,0)," ")</f>
        <v>0</v>
      </c>
      <c r="AO973" s="65">
        <f>IFERROR(VLOOKUP($B973,STOCK!$A:$H,8,0)," ")</f>
        <v>0</v>
      </c>
      <c r="AP973" s="62" t="str">
        <f t="shared" si="195"/>
        <v>SV</v>
      </c>
      <c r="AQ973" s="50" t="str">
        <f t="shared" si="196"/>
        <v>Q</v>
      </c>
      <c r="AR973" s="50" t="str">
        <f t="shared" si="197"/>
        <v>Q</v>
      </c>
      <c r="AS973" s="50" t="str">
        <f t="shared" si="198"/>
        <v>Q</v>
      </c>
      <c r="AT973" s="50" t="str">
        <f t="shared" si="199"/>
        <v>Q</v>
      </c>
      <c r="AU973" s="63" t="str">
        <f t="shared" si="206"/>
        <v>Q</v>
      </c>
      <c r="AV973" s="67">
        <v>2000.000002</v>
      </c>
      <c r="AW973" s="133">
        <v>1901.8166200000001</v>
      </c>
      <c r="AX973" s="49">
        <v>2900</v>
      </c>
      <c r="AY973" s="51">
        <f t="shared" si="200"/>
        <v>0.44999999855000006</v>
      </c>
      <c r="AZ973" s="51">
        <f t="shared" si="201"/>
        <v>0.31034482689655174</v>
      </c>
      <c r="BA973" s="49">
        <v>2750</v>
      </c>
      <c r="BB973" s="52">
        <v>12</v>
      </c>
      <c r="BC973" s="51">
        <f t="shared" si="202"/>
        <v>0.37499999862500011</v>
      </c>
      <c r="BD973" s="51">
        <f t="shared" si="203"/>
        <v>0.27272727200000002</v>
      </c>
      <c r="BE973" s="49">
        <v>2650</v>
      </c>
      <c r="BF973" s="52">
        <v>24</v>
      </c>
      <c r="BG973" s="51">
        <f t="shared" si="204"/>
        <v>0.32499999867500007</v>
      </c>
      <c r="BH973" s="51">
        <f t="shared" si="205"/>
        <v>0.24528301811320755</v>
      </c>
      <c r="BI973" s="282">
        <f t="shared" si="207"/>
        <v>0</v>
      </c>
    </row>
    <row r="974" spans="1:61" hidden="1">
      <c r="A974" s="54" t="s">
        <v>149</v>
      </c>
      <c r="B974" s="55" t="s">
        <v>3143</v>
      </c>
      <c r="C974" s="55" t="s">
        <v>3144</v>
      </c>
      <c r="D974" s="44" t="s">
        <v>3145</v>
      </c>
      <c r="E974" s="56">
        <v>25</v>
      </c>
      <c r="F974" s="46" t="s">
        <v>5814</v>
      </c>
      <c r="G974" s="47" t="s">
        <v>5814</v>
      </c>
      <c r="H974" s="47" t="s">
        <v>6144</v>
      </c>
      <c r="I974" s="48" t="s">
        <v>6145</v>
      </c>
      <c r="J974" s="48" t="s">
        <v>6155</v>
      </c>
      <c r="K974" s="48" t="s">
        <v>6156</v>
      </c>
      <c r="L974" s="45">
        <v>2203</v>
      </c>
      <c r="M974" s="47" t="s">
        <v>6157</v>
      </c>
      <c r="N974" s="60">
        <v>0</v>
      </c>
      <c r="O974" s="58">
        <v>0</v>
      </c>
      <c r="P974" s="58">
        <v>0</v>
      </c>
      <c r="Q974" s="132">
        <v>0</v>
      </c>
      <c r="R974" s="60">
        <v>2</v>
      </c>
      <c r="S974" s="58">
        <v>0</v>
      </c>
      <c r="T974" s="58">
        <v>0</v>
      </c>
      <c r="U974" s="132">
        <v>0</v>
      </c>
      <c r="V974" s="58">
        <v>0</v>
      </c>
      <c r="W974" s="58">
        <v>0</v>
      </c>
      <c r="X974" s="58">
        <v>0</v>
      </c>
      <c r="Y974" s="132">
        <v>0</v>
      </c>
      <c r="Z974" s="61">
        <v>0</v>
      </c>
      <c r="AA974" s="59">
        <v>0</v>
      </c>
      <c r="AB974" s="59">
        <v>0</v>
      </c>
      <c r="AC974" s="132">
        <v>0</v>
      </c>
      <c r="AD974" s="61">
        <v>0</v>
      </c>
      <c r="AE974" s="59">
        <v>0</v>
      </c>
      <c r="AF974" s="59">
        <v>0</v>
      </c>
      <c r="AG974" s="132">
        <v>0</v>
      </c>
      <c r="AH974" s="61">
        <v>0</v>
      </c>
      <c r="AI974" s="132">
        <v>0</v>
      </c>
      <c r="AJ974" s="64">
        <f>IFERROR(VLOOKUP($B974,STOCK!$A:$H,3,0)," ")</f>
        <v>8</v>
      </c>
      <c r="AK974" s="65">
        <f>IFERROR(VLOOKUP($B974,STOCK!$A:$H,4,0)," ")</f>
        <v>0</v>
      </c>
      <c r="AL974" s="65">
        <f>IFERROR(VLOOKUP($B974,STOCK!$A:$H,5,0)," ")</f>
        <v>0</v>
      </c>
      <c r="AM974" s="65">
        <f>IFERROR(VLOOKUP($B974,STOCK!$A:$H,6,0)," ")</f>
        <v>0</v>
      </c>
      <c r="AN974" s="65">
        <f>IFERROR(VLOOKUP($B974,STOCK!$A:$H,7,0)," ")</f>
        <v>0</v>
      </c>
      <c r="AO974" s="65">
        <f>IFERROR(VLOOKUP($B974,STOCK!$A:$H,8,0)," ")</f>
        <v>0</v>
      </c>
      <c r="AP974" s="62" t="str">
        <f t="shared" si="195"/>
        <v>SV</v>
      </c>
      <c r="AQ974" s="50" t="str">
        <f t="shared" si="196"/>
        <v>Q</v>
      </c>
      <c r="AR974" s="50" t="str">
        <f t="shared" si="197"/>
        <v>Q</v>
      </c>
      <c r="AS974" s="50" t="str">
        <f t="shared" si="198"/>
        <v>Q</v>
      </c>
      <c r="AT974" s="50" t="str">
        <f t="shared" si="199"/>
        <v>Q</v>
      </c>
      <c r="AU974" s="63" t="str">
        <f t="shared" si="206"/>
        <v>Q</v>
      </c>
      <c r="AV974" s="67">
        <v>4200.0000019999998</v>
      </c>
      <c r="AW974" s="133">
        <v>3818.8863900000001</v>
      </c>
      <c r="AX974" s="49">
        <v>5450</v>
      </c>
      <c r="AY974" s="51">
        <f t="shared" si="200"/>
        <v>0.29761904700113395</v>
      </c>
      <c r="AZ974" s="51">
        <f t="shared" si="201"/>
        <v>0.22935779779816517</v>
      </c>
      <c r="BA974" s="49">
        <v>5150</v>
      </c>
      <c r="BB974" s="52">
        <v>6</v>
      </c>
      <c r="BC974" s="51">
        <f t="shared" si="202"/>
        <v>0.22619047560657601</v>
      </c>
      <c r="BD974" s="51">
        <f t="shared" si="203"/>
        <v>0.18446601902912627</v>
      </c>
      <c r="BE974" s="49">
        <v>0</v>
      </c>
      <c r="BF974" s="52">
        <v>0</v>
      </c>
      <c r="BG974" s="51">
        <f t="shared" si="204"/>
        <v>-1</v>
      </c>
      <c r="BH974" s="51">
        <f t="shared" si="205"/>
        <v>0</v>
      </c>
      <c r="BI974" s="282">
        <f t="shared" si="207"/>
        <v>0</v>
      </c>
    </row>
    <row r="975" spans="1:61" hidden="1">
      <c r="A975" s="54" t="s">
        <v>149</v>
      </c>
      <c r="B975" s="55" t="s">
        <v>3146</v>
      </c>
      <c r="C975" s="55" t="s">
        <v>3147</v>
      </c>
      <c r="D975" s="44" t="s">
        <v>3148</v>
      </c>
      <c r="E975" s="56">
        <v>50</v>
      </c>
      <c r="F975" s="46" t="s">
        <v>5814</v>
      </c>
      <c r="G975" s="47" t="s">
        <v>5814</v>
      </c>
      <c r="H975" s="47" t="s">
        <v>6144</v>
      </c>
      <c r="I975" s="48" t="s">
        <v>6145</v>
      </c>
      <c r="J975" s="48" t="s">
        <v>6155</v>
      </c>
      <c r="K975" s="48" t="s">
        <v>6156</v>
      </c>
      <c r="L975" s="45">
        <v>2203</v>
      </c>
      <c r="M975" s="47" t="s">
        <v>6157</v>
      </c>
      <c r="N975" s="60">
        <v>1</v>
      </c>
      <c r="O975" s="58">
        <v>1</v>
      </c>
      <c r="P975" s="58">
        <v>7</v>
      </c>
      <c r="Q975" s="132">
        <v>7</v>
      </c>
      <c r="R975" s="60">
        <v>0</v>
      </c>
      <c r="S975" s="58">
        <v>0</v>
      </c>
      <c r="T975" s="58">
        <v>0</v>
      </c>
      <c r="U975" s="132">
        <v>0</v>
      </c>
      <c r="V975" s="58">
        <v>0</v>
      </c>
      <c r="W975" s="58">
        <v>0</v>
      </c>
      <c r="X975" s="58">
        <v>0</v>
      </c>
      <c r="Y975" s="132">
        <v>0</v>
      </c>
      <c r="Z975" s="61">
        <v>0</v>
      </c>
      <c r="AA975" s="59">
        <v>0</v>
      </c>
      <c r="AB975" s="59">
        <v>0</v>
      </c>
      <c r="AC975" s="132">
        <v>0</v>
      </c>
      <c r="AD975" s="61">
        <v>0</v>
      </c>
      <c r="AE975" s="59">
        <v>0</v>
      </c>
      <c r="AF975" s="59">
        <v>0</v>
      </c>
      <c r="AG975" s="132">
        <v>0</v>
      </c>
      <c r="AH975" s="61">
        <v>0</v>
      </c>
      <c r="AI975" s="132">
        <v>0</v>
      </c>
      <c r="AJ975" s="64">
        <f>IFERROR(VLOOKUP($B975,STOCK!$A:$H,3,0)," ")</f>
        <v>37</v>
      </c>
      <c r="AK975" s="65">
        <f>IFERROR(VLOOKUP($B975,STOCK!$A:$H,4,0)," ")</f>
        <v>0</v>
      </c>
      <c r="AL975" s="65">
        <f>IFERROR(VLOOKUP($B975,STOCK!$A:$H,5,0)," ")</f>
        <v>0</v>
      </c>
      <c r="AM975" s="65">
        <f>IFERROR(VLOOKUP($B975,STOCK!$A:$H,6,0)," ")</f>
        <v>0</v>
      </c>
      <c r="AN975" s="65">
        <f>IFERROR(VLOOKUP($B975,STOCK!$A:$H,7,0)," ")</f>
        <v>0</v>
      </c>
      <c r="AO975" s="65">
        <f>IFERROR(VLOOKUP($B975,STOCK!$A:$H,8,0)," ")</f>
        <v>0</v>
      </c>
      <c r="AP975" s="62">
        <f t="shared" si="195"/>
        <v>158.57142857142856</v>
      </c>
      <c r="AQ975" s="50" t="str">
        <f t="shared" si="196"/>
        <v>Q</v>
      </c>
      <c r="AR975" s="50" t="str">
        <f t="shared" si="197"/>
        <v>Q</v>
      </c>
      <c r="AS975" s="50" t="str">
        <f t="shared" si="198"/>
        <v>Q</v>
      </c>
      <c r="AT975" s="50" t="str">
        <f t="shared" si="199"/>
        <v>Q</v>
      </c>
      <c r="AU975" s="63" t="str">
        <f t="shared" si="206"/>
        <v>Q</v>
      </c>
      <c r="AV975" s="67">
        <v>5200.0000030000001</v>
      </c>
      <c r="AW975" s="133">
        <v>4917.1365100000003</v>
      </c>
      <c r="AX975" s="49">
        <v>6900</v>
      </c>
      <c r="AY975" s="51">
        <f t="shared" si="200"/>
        <v>0.32692307615754435</v>
      </c>
      <c r="AZ975" s="51">
        <f t="shared" si="201"/>
        <v>0.24637681115942028</v>
      </c>
      <c r="BA975" s="49">
        <v>6500</v>
      </c>
      <c r="BB975" s="52">
        <v>6</v>
      </c>
      <c r="BC975" s="51">
        <f t="shared" si="202"/>
        <v>0.2499999992788462</v>
      </c>
      <c r="BD975" s="51">
        <f t="shared" si="203"/>
        <v>0.19999999953846151</v>
      </c>
      <c r="BE975" s="49">
        <v>0</v>
      </c>
      <c r="BF975" s="52">
        <v>0</v>
      </c>
      <c r="BG975" s="51">
        <f t="shared" si="204"/>
        <v>-1</v>
      </c>
      <c r="BH975" s="51">
        <f t="shared" si="205"/>
        <v>0</v>
      </c>
      <c r="BI975" s="282">
        <f t="shared" si="207"/>
        <v>7</v>
      </c>
    </row>
    <row r="976" spans="1:61" hidden="1">
      <c r="A976" s="54" t="s">
        <v>149</v>
      </c>
      <c r="B976" s="55" t="s">
        <v>3149</v>
      </c>
      <c r="C976" s="55" t="s">
        <v>3150</v>
      </c>
      <c r="D976" s="44" t="s">
        <v>3151</v>
      </c>
      <c r="E976" s="56">
        <v>25</v>
      </c>
      <c r="F976" s="46" t="s">
        <v>5814</v>
      </c>
      <c r="G976" s="47" t="s">
        <v>5814</v>
      </c>
      <c r="H976" s="47" t="s">
        <v>6144</v>
      </c>
      <c r="I976" s="48" t="s">
        <v>6145</v>
      </c>
      <c r="J976" s="48" t="s">
        <v>6155</v>
      </c>
      <c r="K976" s="48" t="s">
        <v>6156</v>
      </c>
      <c r="L976" s="45">
        <v>2203</v>
      </c>
      <c r="M976" s="47" t="s">
        <v>6157</v>
      </c>
      <c r="N976" s="60">
        <v>19</v>
      </c>
      <c r="O976" s="58">
        <v>8</v>
      </c>
      <c r="P976" s="58">
        <v>10</v>
      </c>
      <c r="Q976" s="132">
        <v>10</v>
      </c>
      <c r="R976" s="60">
        <v>0</v>
      </c>
      <c r="S976" s="58">
        <v>0</v>
      </c>
      <c r="T976" s="58">
        <v>0</v>
      </c>
      <c r="U976" s="132">
        <v>0</v>
      </c>
      <c r="V976" s="58">
        <v>0</v>
      </c>
      <c r="W976" s="58">
        <v>0</v>
      </c>
      <c r="X976" s="58">
        <v>0</v>
      </c>
      <c r="Y976" s="132">
        <v>0</v>
      </c>
      <c r="Z976" s="61">
        <v>0</v>
      </c>
      <c r="AA976" s="59">
        <v>0</v>
      </c>
      <c r="AB976" s="59">
        <v>0</v>
      </c>
      <c r="AC976" s="132">
        <v>0</v>
      </c>
      <c r="AD976" s="61">
        <v>0</v>
      </c>
      <c r="AE976" s="59">
        <v>0</v>
      </c>
      <c r="AF976" s="59">
        <v>0</v>
      </c>
      <c r="AG976" s="132">
        <v>0</v>
      </c>
      <c r="AH976" s="61">
        <v>0</v>
      </c>
      <c r="AI976" s="132">
        <v>0</v>
      </c>
      <c r="AJ976" s="64">
        <f>IFERROR(VLOOKUP($B976,STOCK!$A:$H,3,0)," ")</f>
        <v>70</v>
      </c>
      <c r="AK976" s="65">
        <f>IFERROR(VLOOKUP($B976,STOCK!$A:$H,4,0)," ")</f>
        <v>0</v>
      </c>
      <c r="AL976" s="65">
        <f>IFERROR(VLOOKUP($B976,STOCK!$A:$H,5,0)," ")</f>
        <v>0</v>
      </c>
      <c r="AM976" s="65">
        <f>IFERROR(VLOOKUP($B976,STOCK!$A:$H,6,0)," ")</f>
        <v>0</v>
      </c>
      <c r="AN976" s="65">
        <f>IFERROR(VLOOKUP($B976,STOCK!$A:$H,7,0)," ")</f>
        <v>0</v>
      </c>
      <c r="AO976" s="65">
        <f>IFERROR(VLOOKUP($B976,STOCK!$A:$H,8,0)," ")</f>
        <v>0</v>
      </c>
      <c r="AP976" s="62">
        <f t="shared" si="195"/>
        <v>210</v>
      </c>
      <c r="AQ976" s="50" t="str">
        <f t="shared" si="196"/>
        <v>Q</v>
      </c>
      <c r="AR976" s="50" t="str">
        <f t="shared" si="197"/>
        <v>Q</v>
      </c>
      <c r="AS976" s="50" t="str">
        <f t="shared" si="198"/>
        <v>Q</v>
      </c>
      <c r="AT976" s="50" t="str">
        <f t="shared" si="199"/>
        <v>Q</v>
      </c>
      <c r="AU976" s="63" t="str">
        <f t="shared" si="206"/>
        <v>Q</v>
      </c>
      <c r="AV976" s="67">
        <v>4200.0000019999998</v>
      </c>
      <c r="AW976" s="133">
        <v>3947.66471</v>
      </c>
      <c r="AX976" s="49">
        <v>5450</v>
      </c>
      <c r="AY976" s="51">
        <f t="shared" si="200"/>
        <v>0.29761904700113395</v>
      </c>
      <c r="AZ976" s="51">
        <f t="shared" si="201"/>
        <v>0.22935779779816517</v>
      </c>
      <c r="BA976" s="49">
        <v>5150</v>
      </c>
      <c r="BB976" s="52">
        <v>6</v>
      </c>
      <c r="BC976" s="51">
        <f t="shared" si="202"/>
        <v>0.22619047560657601</v>
      </c>
      <c r="BD976" s="51">
        <f t="shared" si="203"/>
        <v>0.18446601902912627</v>
      </c>
      <c r="BE976" s="49">
        <v>0</v>
      </c>
      <c r="BF976" s="52">
        <v>0</v>
      </c>
      <c r="BG976" s="51">
        <f t="shared" si="204"/>
        <v>-1</v>
      </c>
      <c r="BH976" s="51">
        <f t="shared" si="205"/>
        <v>0</v>
      </c>
      <c r="BI976" s="282">
        <f t="shared" si="207"/>
        <v>10</v>
      </c>
    </row>
    <row r="977" spans="1:61" hidden="1">
      <c r="A977" s="54" t="s">
        <v>149</v>
      </c>
      <c r="B977" s="55" t="s">
        <v>3152</v>
      </c>
      <c r="C977" s="55" t="s">
        <v>3153</v>
      </c>
      <c r="D977" s="44" t="s">
        <v>3154</v>
      </c>
      <c r="E977" s="56">
        <v>50</v>
      </c>
      <c r="F977" s="46" t="s">
        <v>5814</v>
      </c>
      <c r="G977" s="47" t="s">
        <v>5814</v>
      </c>
      <c r="H977" s="47" t="s">
        <v>6144</v>
      </c>
      <c r="I977" s="48" t="s">
        <v>6145</v>
      </c>
      <c r="J977" s="48" t="s">
        <v>6155</v>
      </c>
      <c r="K977" s="48" t="s">
        <v>6156</v>
      </c>
      <c r="L977" s="45">
        <v>2203</v>
      </c>
      <c r="M977" s="47" t="s">
        <v>6157</v>
      </c>
      <c r="N977" s="60">
        <v>3</v>
      </c>
      <c r="O977" s="58">
        <v>9</v>
      </c>
      <c r="P977" s="58">
        <v>6</v>
      </c>
      <c r="Q977" s="132">
        <v>5</v>
      </c>
      <c r="R977" s="60">
        <v>0</v>
      </c>
      <c r="S977" s="58">
        <v>0</v>
      </c>
      <c r="T977" s="58">
        <v>0</v>
      </c>
      <c r="U977" s="132">
        <v>0</v>
      </c>
      <c r="V977" s="58">
        <v>0</v>
      </c>
      <c r="W977" s="58">
        <v>0</v>
      </c>
      <c r="X977" s="58">
        <v>0</v>
      </c>
      <c r="Y977" s="132">
        <v>0</v>
      </c>
      <c r="Z977" s="61">
        <v>0</v>
      </c>
      <c r="AA977" s="59">
        <v>0</v>
      </c>
      <c r="AB977" s="59">
        <v>0</v>
      </c>
      <c r="AC977" s="132">
        <v>0</v>
      </c>
      <c r="AD977" s="61">
        <v>0</v>
      </c>
      <c r="AE977" s="59">
        <v>0</v>
      </c>
      <c r="AF977" s="59">
        <v>0</v>
      </c>
      <c r="AG977" s="132">
        <v>0</v>
      </c>
      <c r="AH977" s="61">
        <v>0</v>
      </c>
      <c r="AI977" s="132">
        <v>0</v>
      </c>
      <c r="AJ977" s="64">
        <f>IFERROR(VLOOKUP($B977,STOCK!$A:$H,3,0)," ")</f>
        <v>135</v>
      </c>
      <c r="AK977" s="65">
        <f>IFERROR(VLOOKUP($B977,STOCK!$A:$H,4,0)," ")</f>
        <v>0</v>
      </c>
      <c r="AL977" s="65">
        <f>IFERROR(VLOOKUP($B977,STOCK!$A:$H,5,0)," ")</f>
        <v>0</v>
      </c>
      <c r="AM977" s="65">
        <f>IFERROR(VLOOKUP($B977,STOCK!$A:$H,6,0)," ")</f>
        <v>0</v>
      </c>
      <c r="AN977" s="65">
        <f>IFERROR(VLOOKUP($B977,STOCK!$A:$H,7,0)," ")</f>
        <v>0</v>
      </c>
      <c r="AO977" s="65">
        <f>IFERROR(VLOOKUP($B977,STOCK!$A:$H,8,0)," ")</f>
        <v>0</v>
      </c>
      <c r="AP977" s="62">
        <f t="shared" si="195"/>
        <v>810</v>
      </c>
      <c r="AQ977" s="50" t="str">
        <f t="shared" si="196"/>
        <v>Q</v>
      </c>
      <c r="AR977" s="50" t="str">
        <f t="shared" si="197"/>
        <v>Q</v>
      </c>
      <c r="AS977" s="50" t="str">
        <f t="shared" si="198"/>
        <v>Q</v>
      </c>
      <c r="AT977" s="50" t="str">
        <f t="shared" si="199"/>
        <v>Q</v>
      </c>
      <c r="AU977" s="63" t="str">
        <f t="shared" si="206"/>
        <v>Q</v>
      </c>
      <c r="AV977" s="67">
        <v>5200.0000030000001</v>
      </c>
      <c r="AW977" s="133">
        <v>4920.4069200000004</v>
      </c>
      <c r="AX977" s="49">
        <v>6900</v>
      </c>
      <c r="AY977" s="51">
        <f t="shared" si="200"/>
        <v>0.32692307615754435</v>
      </c>
      <c r="AZ977" s="51">
        <f t="shared" si="201"/>
        <v>0.24637681115942028</v>
      </c>
      <c r="BA977" s="49">
        <v>6500</v>
      </c>
      <c r="BB977" s="52">
        <v>6</v>
      </c>
      <c r="BC977" s="51">
        <f t="shared" si="202"/>
        <v>0.2499999992788462</v>
      </c>
      <c r="BD977" s="51">
        <f t="shared" si="203"/>
        <v>0.19999999953846151</v>
      </c>
      <c r="BE977" s="49">
        <v>0</v>
      </c>
      <c r="BF977" s="52">
        <v>0</v>
      </c>
      <c r="BG977" s="51">
        <f t="shared" si="204"/>
        <v>-1</v>
      </c>
      <c r="BH977" s="51">
        <f t="shared" si="205"/>
        <v>0</v>
      </c>
      <c r="BI977" s="282">
        <f t="shared" si="207"/>
        <v>5</v>
      </c>
    </row>
    <row r="978" spans="1:61" hidden="1">
      <c r="A978" s="54" t="s">
        <v>149</v>
      </c>
      <c r="B978" s="55" t="s">
        <v>3155</v>
      </c>
      <c r="C978" s="55" t="s">
        <v>3156</v>
      </c>
      <c r="D978" s="44" t="s">
        <v>3157</v>
      </c>
      <c r="E978" s="56">
        <v>25</v>
      </c>
      <c r="F978" s="46" t="s">
        <v>5814</v>
      </c>
      <c r="G978" s="47" t="s">
        <v>5814</v>
      </c>
      <c r="H978" s="47" t="s">
        <v>6144</v>
      </c>
      <c r="I978" s="48" t="s">
        <v>6145</v>
      </c>
      <c r="J978" s="48" t="s">
        <v>6155</v>
      </c>
      <c r="K978" s="48" t="s">
        <v>6156</v>
      </c>
      <c r="L978" s="45">
        <v>2203</v>
      </c>
      <c r="M978" s="47" t="s">
        <v>6157</v>
      </c>
      <c r="N978" s="60">
        <v>0</v>
      </c>
      <c r="O978" s="58">
        <v>8</v>
      </c>
      <c r="P978" s="58">
        <v>6</v>
      </c>
      <c r="Q978" s="132">
        <v>6</v>
      </c>
      <c r="R978" s="60">
        <v>0</v>
      </c>
      <c r="S978" s="58">
        <v>0</v>
      </c>
      <c r="T978" s="58">
        <v>0</v>
      </c>
      <c r="U978" s="132">
        <v>0</v>
      </c>
      <c r="V978" s="58">
        <v>0</v>
      </c>
      <c r="W978" s="58">
        <v>0</v>
      </c>
      <c r="X978" s="58">
        <v>0</v>
      </c>
      <c r="Y978" s="132">
        <v>0</v>
      </c>
      <c r="Z978" s="61">
        <v>0</v>
      </c>
      <c r="AA978" s="59">
        <v>0</v>
      </c>
      <c r="AB978" s="59">
        <v>0</v>
      </c>
      <c r="AC978" s="132">
        <v>0</v>
      </c>
      <c r="AD978" s="61">
        <v>0</v>
      </c>
      <c r="AE978" s="59">
        <v>0</v>
      </c>
      <c r="AF978" s="59">
        <v>0</v>
      </c>
      <c r="AG978" s="132">
        <v>0</v>
      </c>
      <c r="AH978" s="61">
        <v>0</v>
      </c>
      <c r="AI978" s="132">
        <v>0</v>
      </c>
      <c r="AJ978" s="64">
        <f>IFERROR(VLOOKUP($B978,STOCK!$A:$H,3,0)," ")</f>
        <v>8</v>
      </c>
      <c r="AK978" s="65">
        <f>IFERROR(VLOOKUP($B978,STOCK!$A:$H,4,0)," ")</f>
        <v>0</v>
      </c>
      <c r="AL978" s="65">
        <f>IFERROR(VLOOKUP($B978,STOCK!$A:$H,5,0)," ")</f>
        <v>0</v>
      </c>
      <c r="AM978" s="65">
        <f>IFERROR(VLOOKUP($B978,STOCK!$A:$H,6,0)," ")</f>
        <v>0</v>
      </c>
      <c r="AN978" s="65">
        <f>IFERROR(VLOOKUP($B978,STOCK!$A:$H,7,0)," ")</f>
        <v>0</v>
      </c>
      <c r="AO978" s="65">
        <f>IFERROR(VLOOKUP($B978,STOCK!$A:$H,8,0)," ")</f>
        <v>0</v>
      </c>
      <c r="AP978" s="62">
        <f t="shared" si="195"/>
        <v>40</v>
      </c>
      <c r="AQ978" s="50" t="str">
        <f t="shared" si="196"/>
        <v>Q</v>
      </c>
      <c r="AR978" s="50" t="str">
        <f t="shared" si="197"/>
        <v>Q</v>
      </c>
      <c r="AS978" s="50" t="str">
        <f t="shared" si="198"/>
        <v>Q</v>
      </c>
      <c r="AT978" s="50" t="str">
        <f t="shared" si="199"/>
        <v>Q</v>
      </c>
      <c r="AU978" s="63" t="str">
        <f t="shared" si="206"/>
        <v>Q</v>
      </c>
      <c r="AV978" s="67">
        <v>4200.0000019999998</v>
      </c>
      <c r="AW978" s="133">
        <v>3972.8973900000001</v>
      </c>
      <c r="AX978" s="49">
        <v>5450</v>
      </c>
      <c r="AY978" s="51">
        <f t="shared" si="200"/>
        <v>0.29761904700113395</v>
      </c>
      <c r="AZ978" s="51">
        <f t="shared" si="201"/>
        <v>0.22935779779816517</v>
      </c>
      <c r="BA978" s="49">
        <v>5150</v>
      </c>
      <c r="BB978" s="52">
        <v>6</v>
      </c>
      <c r="BC978" s="51">
        <f t="shared" si="202"/>
        <v>0.22619047560657601</v>
      </c>
      <c r="BD978" s="51">
        <f t="shared" si="203"/>
        <v>0.18446601902912627</v>
      </c>
      <c r="BE978" s="49">
        <v>0</v>
      </c>
      <c r="BF978" s="52">
        <v>0</v>
      </c>
      <c r="BG978" s="51">
        <f t="shared" si="204"/>
        <v>-1</v>
      </c>
      <c r="BH978" s="51">
        <f t="shared" si="205"/>
        <v>0</v>
      </c>
      <c r="BI978" s="282">
        <f t="shared" si="207"/>
        <v>6</v>
      </c>
    </row>
    <row r="979" spans="1:61" hidden="1">
      <c r="A979" s="54" t="s">
        <v>149</v>
      </c>
      <c r="B979" s="55" t="s">
        <v>3158</v>
      </c>
      <c r="C979" s="55" t="s">
        <v>3159</v>
      </c>
      <c r="D979" s="44" t="s">
        <v>3160</v>
      </c>
      <c r="E979" s="56">
        <v>50</v>
      </c>
      <c r="F979" s="46" t="s">
        <v>5814</v>
      </c>
      <c r="G979" s="47" t="s">
        <v>5814</v>
      </c>
      <c r="H979" s="47" t="s">
        <v>6144</v>
      </c>
      <c r="I979" s="48" t="s">
        <v>6145</v>
      </c>
      <c r="J979" s="48" t="s">
        <v>6155</v>
      </c>
      <c r="K979" s="48" t="s">
        <v>6156</v>
      </c>
      <c r="L979" s="45">
        <v>2203</v>
      </c>
      <c r="M979" s="47" t="s">
        <v>6157</v>
      </c>
      <c r="N979" s="60">
        <v>14</v>
      </c>
      <c r="O979" s="58">
        <v>25</v>
      </c>
      <c r="P979" s="58">
        <v>23</v>
      </c>
      <c r="Q979" s="132">
        <v>20</v>
      </c>
      <c r="R979" s="60">
        <v>0</v>
      </c>
      <c r="S979" s="58">
        <v>0</v>
      </c>
      <c r="T979" s="58">
        <v>0</v>
      </c>
      <c r="U979" s="132">
        <v>0</v>
      </c>
      <c r="V979" s="58">
        <v>0</v>
      </c>
      <c r="W979" s="58">
        <v>0</v>
      </c>
      <c r="X979" s="58">
        <v>0</v>
      </c>
      <c r="Y979" s="132">
        <v>0</v>
      </c>
      <c r="Z979" s="61">
        <v>0</v>
      </c>
      <c r="AA979" s="59">
        <v>0</v>
      </c>
      <c r="AB979" s="59">
        <v>0</v>
      </c>
      <c r="AC979" s="132">
        <v>0</v>
      </c>
      <c r="AD979" s="61">
        <v>0</v>
      </c>
      <c r="AE979" s="59">
        <v>0</v>
      </c>
      <c r="AF979" s="59">
        <v>0</v>
      </c>
      <c r="AG979" s="132">
        <v>0</v>
      </c>
      <c r="AH979" s="61">
        <v>0</v>
      </c>
      <c r="AI979" s="132">
        <v>0</v>
      </c>
      <c r="AJ979" s="64">
        <f>IFERROR(VLOOKUP($B979,STOCK!$A:$H,3,0)," ")</f>
        <v>223</v>
      </c>
      <c r="AK979" s="65">
        <f>IFERROR(VLOOKUP($B979,STOCK!$A:$H,4,0)," ")</f>
        <v>0</v>
      </c>
      <c r="AL979" s="65">
        <f>IFERROR(VLOOKUP($B979,STOCK!$A:$H,5,0)," ")</f>
        <v>0</v>
      </c>
      <c r="AM979" s="65">
        <f>IFERROR(VLOOKUP($B979,STOCK!$A:$H,6,0)," ")</f>
        <v>0</v>
      </c>
      <c r="AN979" s="65">
        <f>IFERROR(VLOOKUP($B979,STOCK!$A:$H,7,0)," ")</f>
        <v>0</v>
      </c>
      <c r="AO979" s="65">
        <f>IFERROR(VLOOKUP($B979,STOCK!$A:$H,8,0)," ")</f>
        <v>0</v>
      </c>
      <c r="AP979" s="62">
        <f t="shared" si="195"/>
        <v>334.5</v>
      </c>
      <c r="AQ979" s="50" t="str">
        <f t="shared" si="196"/>
        <v>Q</v>
      </c>
      <c r="AR979" s="50" t="str">
        <f t="shared" si="197"/>
        <v>Q</v>
      </c>
      <c r="AS979" s="50" t="str">
        <f t="shared" si="198"/>
        <v>Q</v>
      </c>
      <c r="AT979" s="50" t="str">
        <f t="shared" si="199"/>
        <v>Q</v>
      </c>
      <c r="AU979" s="63" t="str">
        <f t="shared" si="206"/>
        <v>Q</v>
      </c>
      <c r="AV979" s="67">
        <v>5200.0000030000001</v>
      </c>
      <c r="AW979" s="133">
        <v>4809.3339800000003</v>
      </c>
      <c r="AX979" s="49">
        <v>6900</v>
      </c>
      <c r="AY979" s="51">
        <f t="shared" si="200"/>
        <v>0.32692307615754435</v>
      </c>
      <c r="AZ979" s="51">
        <f t="shared" si="201"/>
        <v>0.24637681115942028</v>
      </c>
      <c r="BA979" s="49">
        <v>6500</v>
      </c>
      <c r="BB979" s="52">
        <v>6</v>
      </c>
      <c r="BC979" s="51">
        <f t="shared" si="202"/>
        <v>0.2499999992788462</v>
      </c>
      <c r="BD979" s="51">
        <f t="shared" si="203"/>
        <v>0.19999999953846151</v>
      </c>
      <c r="BE979" s="49">
        <v>0</v>
      </c>
      <c r="BF979" s="52">
        <v>0</v>
      </c>
      <c r="BG979" s="51">
        <f t="shared" si="204"/>
        <v>-1</v>
      </c>
      <c r="BH979" s="51">
        <f t="shared" si="205"/>
        <v>0</v>
      </c>
      <c r="BI979" s="282">
        <f t="shared" si="207"/>
        <v>20</v>
      </c>
    </row>
    <row r="980" spans="1:61" hidden="1">
      <c r="A980" s="54" t="s">
        <v>149</v>
      </c>
      <c r="B980" s="55" t="s">
        <v>3161</v>
      </c>
      <c r="C980" s="55" t="s">
        <v>3162</v>
      </c>
      <c r="D980" s="44" t="s">
        <v>3163</v>
      </c>
      <c r="E980" s="56">
        <v>25</v>
      </c>
      <c r="F980" s="46" t="s">
        <v>5814</v>
      </c>
      <c r="G980" s="47" t="s">
        <v>5814</v>
      </c>
      <c r="H980" s="47" t="s">
        <v>6144</v>
      </c>
      <c r="I980" s="48" t="s">
        <v>6145</v>
      </c>
      <c r="J980" s="48" t="s">
        <v>6155</v>
      </c>
      <c r="K980" s="48" t="s">
        <v>6156</v>
      </c>
      <c r="L980" s="45">
        <v>2203</v>
      </c>
      <c r="M980" s="47" t="s">
        <v>6157</v>
      </c>
      <c r="N980" s="60">
        <v>6</v>
      </c>
      <c r="O980" s="58">
        <v>21</v>
      </c>
      <c r="P980" s="58">
        <v>4</v>
      </c>
      <c r="Q980" s="132">
        <v>1</v>
      </c>
      <c r="R980" s="60">
        <v>0</v>
      </c>
      <c r="S980" s="58">
        <v>0</v>
      </c>
      <c r="T980" s="58">
        <v>0</v>
      </c>
      <c r="U980" s="132">
        <v>0</v>
      </c>
      <c r="V980" s="58">
        <v>0</v>
      </c>
      <c r="W980" s="58">
        <v>0</v>
      </c>
      <c r="X980" s="58">
        <v>0</v>
      </c>
      <c r="Y980" s="132">
        <v>0</v>
      </c>
      <c r="Z980" s="61">
        <v>0</v>
      </c>
      <c r="AA980" s="59">
        <v>0</v>
      </c>
      <c r="AB980" s="59">
        <v>0</v>
      </c>
      <c r="AC980" s="132">
        <v>0</v>
      </c>
      <c r="AD980" s="61">
        <v>0</v>
      </c>
      <c r="AE980" s="59">
        <v>0</v>
      </c>
      <c r="AF980" s="59">
        <v>0</v>
      </c>
      <c r="AG980" s="132">
        <v>0</v>
      </c>
      <c r="AH980" s="61">
        <v>0</v>
      </c>
      <c r="AI980" s="132">
        <v>0</v>
      </c>
      <c r="AJ980" s="64">
        <f>IFERROR(VLOOKUP($B980,STOCK!$A:$H,3,0)," ")</f>
        <v>48</v>
      </c>
      <c r="AK980" s="65">
        <f>IFERROR(VLOOKUP($B980,STOCK!$A:$H,4,0)," ")</f>
        <v>0</v>
      </c>
      <c r="AL980" s="65">
        <f>IFERROR(VLOOKUP($B980,STOCK!$A:$H,5,0)," ")</f>
        <v>0</v>
      </c>
      <c r="AM980" s="65">
        <f>IFERROR(VLOOKUP($B980,STOCK!$A:$H,6,0)," ")</f>
        <v>0</v>
      </c>
      <c r="AN980" s="65">
        <f>IFERROR(VLOOKUP($B980,STOCK!$A:$H,7,0)," ")</f>
        <v>0</v>
      </c>
      <c r="AO980" s="65">
        <f>IFERROR(VLOOKUP($B980,STOCK!$A:$H,8,0)," ")</f>
        <v>0</v>
      </c>
      <c r="AP980" s="62">
        <f t="shared" si="195"/>
        <v>1440</v>
      </c>
      <c r="AQ980" s="50" t="str">
        <f t="shared" si="196"/>
        <v>Q</v>
      </c>
      <c r="AR980" s="50" t="str">
        <f t="shared" si="197"/>
        <v>Q</v>
      </c>
      <c r="AS980" s="50" t="str">
        <f t="shared" si="198"/>
        <v>Q</v>
      </c>
      <c r="AT980" s="50" t="str">
        <f t="shared" si="199"/>
        <v>Q</v>
      </c>
      <c r="AU980" s="63" t="str">
        <f t="shared" si="206"/>
        <v>Q</v>
      </c>
      <c r="AV980" s="67">
        <v>4200.0000019999998</v>
      </c>
      <c r="AW980" s="133">
        <v>3899.2111399999999</v>
      </c>
      <c r="AX980" s="49">
        <v>5450</v>
      </c>
      <c r="AY980" s="51">
        <f t="shared" si="200"/>
        <v>0.29761904700113395</v>
      </c>
      <c r="AZ980" s="51">
        <f t="shared" si="201"/>
        <v>0.22935779779816517</v>
      </c>
      <c r="BA980" s="49">
        <v>5150</v>
      </c>
      <c r="BB980" s="52">
        <v>6</v>
      </c>
      <c r="BC980" s="51">
        <f t="shared" si="202"/>
        <v>0.22619047560657601</v>
      </c>
      <c r="BD980" s="51">
        <f t="shared" si="203"/>
        <v>0.18446601902912627</v>
      </c>
      <c r="BE980" s="49">
        <v>0</v>
      </c>
      <c r="BF980" s="52">
        <v>0</v>
      </c>
      <c r="BG980" s="51">
        <f t="shared" si="204"/>
        <v>-1</v>
      </c>
      <c r="BH980" s="51">
        <f t="shared" si="205"/>
        <v>0</v>
      </c>
      <c r="BI980" s="282">
        <f t="shared" si="207"/>
        <v>1</v>
      </c>
    </row>
    <row r="981" spans="1:61" hidden="1">
      <c r="A981" s="54" t="s">
        <v>149</v>
      </c>
      <c r="B981" s="55" t="s">
        <v>3164</v>
      </c>
      <c r="C981" s="55" t="s">
        <v>3165</v>
      </c>
      <c r="D981" s="44" t="s">
        <v>3166</v>
      </c>
      <c r="E981" s="56">
        <v>50</v>
      </c>
      <c r="F981" s="46" t="s">
        <v>5814</v>
      </c>
      <c r="G981" s="47" t="s">
        <v>5814</v>
      </c>
      <c r="H981" s="47" t="s">
        <v>6144</v>
      </c>
      <c r="I981" s="48" t="s">
        <v>6145</v>
      </c>
      <c r="J981" s="48" t="s">
        <v>6155</v>
      </c>
      <c r="K981" s="48" t="s">
        <v>6156</v>
      </c>
      <c r="L981" s="45">
        <v>2203</v>
      </c>
      <c r="M981" s="47" t="s">
        <v>6157</v>
      </c>
      <c r="N981" s="60">
        <v>2</v>
      </c>
      <c r="O981" s="58">
        <v>0</v>
      </c>
      <c r="P981" s="58">
        <v>5</v>
      </c>
      <c r="Q981" s="132">
        <v>1</v>
      </c>
      <c r="R981" s="60">
        <v>0</v>
      </c>
      <c r="S981" s="58">
        <v>0</v>
      </c>
      <c r="T981" s="58">
        <v>0</v>
      </c>
      <c r="U981" s="132">
        <v>0</v>
      </c>
      <c r="V981" s="58">
        <v>0</v>
      </c>
      <c r="W981" s="58">
        <v>0</v>
      </c>
      <c r="X981" s="58">
        <v>0</v>
      </c>
      <c r="Y981" s="132">
        <v>0</v>
      </c>
      <c r="Z981" s="61">
        <v>0</v>
      </c>
      <c r="AA981" s="59">
        <v>0</v>
      </c>
      <c r="AB981" s="59">
        <v>0</v>
      </c>
      <c r="AC981" s="132">
        <v>0</v>
      </c>
      <c r="AD981" s="61">
        <v>0</v>
      </c>
      <c r="AE981" s="59">
        <v>0</v>
      </c>
      <c r="AF981" s="59">
        <v>0</v>
      </c>
      <c r="AG981" s="132">
        <v>0</v>
      </c>
      <c r="AH981" s="61">
        <v>0</v>
      </c>
      <c r="AI981" s="132">
        <v>0</v>
      </c>
      <c r="AJ981" s="64">
        <f>IFERROR(VLOOKUP($B981,STOCK!$A:$H,3,0)," ")</f>
        <v>91</v>
      </c>
      <c r="AK981" s="65">
        <f>IFERROR(VLOOKUP($B981,STOCK!$A:$H,4,0)," ")</f>
        <v>0</v>
      </c>
      <c r="AL981" s="65">
        <f>IFERROR(VLOOKUP($B981,STOCK!$A:$H,5,0)," ")</f>
        <v>0</v>
      </c>
      <c r="AM981" s="65">
        <f>IFERROR(VLOOKUP($B981,STOCK!$A:$H,6,0)," ")</f>
        <v>0</v>
      </c>
      <c r="AN981" s="65">
        <f>IFERROR(VLOOKUP($B981,STOCK!$A:$H,7,0)," ")</f>
        <v>0</v>
      </c>
      <c r="AO981" s="65">
        <f>IFERROR(VLOOKUP($B981,STOCK!$A:$H,8,0)," ")</f>
        <v>0</v>
      </c>
      <c r="AP981" s="62">
        <f t="shared" si="195"/>
        <v>2730</v>
      </c>
      <c r="AQ981" s="50" t="str">
        <f t="shared" si="196"/>
        <v>Q</v>
      </c>
      <c r="AR981" s="50" t="str">
        <f t="shared" si="197"/>
        <v>Q</v>
      </c>
      <c r="AS981" s="50" t="str">
        <f t="shared" si="198"/>
        <v>Q</v>
      </c>
      <c r="AT981" s="50" t="str">
        <f t="shared" si="199"/>
        <v>Q</v>
      </c>
      <c r="AU981" s="63" t="str">
        <f t="shared" si="206"/>
        <v>Q</v>
      </c>
      <c r="AV981" s="67">
        <v>5200.0000030000001</v>
      </c>
      <c r="AW981" s="133">
        <v>4911.1745099999998</v>
      </c>
      <c r="AX981" s="49">
        <v>6900</v>
      </c>
      <c r="AY981" s="51">
        <f t="shared" si="200"/>
        <v>0.32692307615754435</v>
      </c>
      <c r="AZ981" s="51">
        <f t="shared" si="201"/>
        <v>0.24637681115942028</v>
      </c>
      <c r="BA981" s="49">
        <v>6500</v>
      </c>
      <c r="BB981" s="52">
        <v>6</v>
      </c>
      <c r="BC981" s="51">
        <f t="shared" si="202"/>
        <v>0.2499999992788462</v>
      </c>
      <c r="BD981" s="51">
        <f t="shared" si="203"/>
        <v>0.19999999953846151</v>
      </c>
      <c r="BE981" s="49">
        <v>0</v>
      </c>
      <c r="BF981" s="52">
        <v>0</v>
      </c>
      <c r="BG981" s="51">
        <f t="shared" si="204"/>
        <v>-1</v>
      </c>
      <c r="BH981" s="51">
        <f t="shared" si="205"/>
        <v>0</v>
      </c>
      <c r="BI981" s="282">
        <f t="shared" si="207"/>
        <v>1</v>
      </c>
    </row>
    <row r="982" spans="1:61" hidden="1">
      <c r="A982" s="54" t="s">
        <v>149</v>
      </c>
      <c r="B982" s="55" t="s">
        <v>3167</v>
      </c>
      <c r="C982" s="55" t="s">
        <v>3168</v>
      </c>
      <c r="D982" s="44" t="s">
        <v>3169</v>
      </c>
      <c r="E982" s="56">
        <v>10</v>
      </c>
      <c r="F982" s="46" t="s">
        <v>5814</v>
      </c>
      <c r="G982" s="47" t="s">
        <v>5814</v>
      </c>
      <c r="H982" s="47" t="s">
        <v>6144</v>
      </c>
      <c r="I982" s="48" t="s">
        <v>6145</v>
      </c>
      <c r="J982" s="48" t="s">
        <v>6155</v>
      </c>
      <c r="K982" s="48" t="s">
        <v>6158</v>
      </c>
      <c r="L982" s="45">
        <v>2203</v>
      </c>
      <c r="M982" s="47" t="s">
        <v>6157</v>
      </c>
      <c r="N982" s="60">
        <v>1</v>
      </c>
      <c r="O982" s="58">
        <v>1</v>
      </c>
      <c r="P982" s="58">
        <v>0</v>
      </c>
      <c r="Q982" s="132">
        <v>0</v>
      </c>
      <c r="R982" s="60">
        <v>0</v>
      </c>
      <c r="S982" s="58">
        <v>0</v>
      </c>
      <c r="T982" s="58">
        <v>0</v>
      </c>
      <c r="U982" s="132">
        <v>0</v>
      </c>
      <c r="V982" s="58">
        <v>0</v>
      </c>
      <c r="W982" s="58">
        <v>0</v>
      </c>
      <c r="X982" s="58">
        <v>0</v>
      </c>
      <c r="Y982" s="132">
        <v>0</v>
      </c>
      <c r="Z982" s="61">
        <v>0</v>
      </c>
      <c r="AA982" s="59">
        <v>0</v>
      </c>
      <c r="AB982" s="59">
        <v>0</v>
      </c>
      <c r="AC982" s="132">
        <v>0</v>
      </c>
      <c r="AD982" s="61">
        <v>0</v>
      </c>
      <c r="AE982" s="59">
        <v>0</v>
      </c>
      <c r="AF982" s="59">
        <v>0</v>
      </c>
      <c r="AG982" s="132">
        <v>0</v>
      </c>
      <c r="AH982" s="61">
        <v>0</v>
      </c>
      <c r="AI982" s="132">
        <v>0</v>
      </c>
      <c r="AJ982" s="64">
        <f>IFERROR(VLOOKUP($B982,STOCK!$A:$H,3,0)," ")</f>
        <v>4</v>
      </c>
      <c r="AK982" s="65">
        <f>IFERROR(VLOOKUP($B982,STOCK!$A:$H,4,0)," ")</f>
        <v>0</v>
      </c>
      <c r="AL982" s="65">
        <f>IFERROR(VLOOKUP($B982,STOCK!$A:$H,5,0)," ")</f>
        <v>0</v>
      </c>
      <c r="AM982" s="65">
        <f>IFERROR(VLOOKUP($B982,STOCK!$A:$H,6,0)," ")</f>
        <v>3</v>
      </c>
      <c r="AN982" s="65">
        <f>IFERROR(VLOOKUP($B982,STOCK!$A:$H,7,0)," ")</f>
        <v>0</v>
      </c>
      <c r="AO982" s="65">
        <f>IFERROR(VLOOKUP($B982,STOCK!$A:$H,8,0)," ")</f>
        <v>0</v>
      </c>
      <c r="AP982" s="62" t="str">
        <f t="shared" si="195"/>
        <v>SV</v>
      </c>
      <c r="AQ982" s="50" t="str">
        <f t="shared" si="196"/>
        <v>Q</v>
      </c>
      <c r="AR982" s="50" t="str">
        <f t="shared" si="197"/>
        <v>Q</v>
      </c>
      <c r="AS982" s="50" t="str">
        <f t="shared" si="198"/>
        <v>SV</v>
      </c>
      <c r="AT982" s="50" t="str">
        <f t="shared" si="199"/>
        <v>Q</v>
      </c>
      <c r="AU982" s="63" t="str">
        <f t="shared" si="206"/>
        <v>Q</v>
      </c>
      <c r="AV982" s="67">
        <v>33000</v>
      </c>
      <c r="AW982" s="133">
        <v>32777.417860000001</v>
      </c>
      <c r="AX982" s="49">
        <v>44900</v>
      </c>
      <c r="AY982" s="51">
        <f t="shared" si="200"/>
        <v>0.3606060606060606</v>
      </c>
      <c r="AZ982" s="51">
        <f t="shared" si="201"/>
        <v>0.26503340757238308</v>
      </c>
      <c r="BA982" s="49">
        <v>42900</v>
      </c>
      <c r="BB982" s="52">
        <v>3</v>
      </c>
      <c r="BC982" s="51">
        <f t="shared" si="202"/>
        <v>0.30000000000000004</v>
      </c>
      <c r="BD982" s="51">
        <f t="shared" si="203"/>
        <v>0.23076923076923078</v>
      </c>
      <c r="BE982" s="49">
        <v>39900</v>
      </c>
      <c r="BF982" s="52">
        <v>10</v>
      </c>
      <c r="BG982" s="51">
        <f t="shared" si="204"/>
        <v>0.20909090909090899</v>
      </c>
      <c r="BH982" s="51">
        <f t="shared" si="205"/>
        <v>0.17293233082706766</v>
      </c>
      <c r="BI982" s="282">
        <f t="shared" si="207"/>
        <v>0</v>
      </c>
    </row>
    <row r="983" spans="1:61" hidden="1">
      <c r="A983" s="54" t="s">
        <v>151</v>
      </c>
      <c r="B983" s="55" t="s">
        <v>3170</v>
      </c>
      <c r="C983" s="55" t="s">
        <v>3171</v>
      </c>
      <c r="D983" s="44" t="s">
        <v>3172</v>
      </c>
      <c r="E983" s="56">
        <v>1</v>
      </c>
      <c r="F983" s="46" t="s">
        <v>5814</v>
      </c>
      <c r="G983" s="47" t="s">
        <v>5814</v>
      </c>
      <c r="H983" s="47" t="s">
        <v>6144</v>
      </c>
      <c r="I983" s="48" t="s">
        <v>6145</v>
      </c>
      <c r="J983" s="48" t="s">
        <v>6155</v>
      </c>
      <c r="K983" s="48" t="s">
        <v>6159</v>
      </c>
      <c r="L983" s="45">
        <v>2203</v>
      </c>
      <c r="M983" s="47" t="s">
        <v>6157</v>
      </c>
      <c r="N983" s="60">
        <v>0</v>
      </c>
      <c r="O983" s="58">
        <v>0</v>
      </c>
      <c r="P983" s="58">
        <v>0</v>
      </c>
      <c r="Q983" s="132">
        <v>0</v>
      </c>
      <c r="R983" s="60">
        <v>0</v>
      </c>
      <c r="S983" s="58">
        <v>0</v>
      </c>
      <c r="T983" s="58">
        <v>0</v>
      </c>
      <c r="U983" s="132">
        <v>0</v>
      </c>
      <c r="V983" s="58">
        <v>0</v>
      </c>
      <c r="W983" s="58">
        <v>0</v>
      </c>
      <c r="X983" s="58">
        <v>0</v>
      </c>
      <c r="Y983" s="132">
        <v>0</v>
      </c>
      <c r="Z983" s="61">
        <v>0</v>
      </c>
      <c r="AA983" s="59">
        <v>0</v>
      </c>
      <c r="AB983" s="59">
        <v>0</v>
      </c>
      <c r="AC983" s="132">
        <v>0</v>
      </c>
      <c r="AD983" s="61">
        <v>0</v>
      </c>
      <c r="AE983" s="59">
        <v>0</v>
      </c>
      <c r="AF983" s="59">
        <v>0</v>
      </c>
      <c r="AG983" s="132">
        <v>0</v>
      </c>
      <c r="AH983" s="61">
        <v>0</v>
      </c>
      <c r="AI983" s="132">
        <v>0</v>
      </c>
      <c r="AJ983" s="64">
        <f>IFERROR(VLOOKUP($B983,STOCK!$A:$H,3,0)," ")</f>
        <v>0</v>
      </c>
      <c r="AK983" s="65">
        <f>IFERROR(VLOOKUP($B983,STOCK!$A:$H,4,0)," ")</f>
        <v>0</v>
      </c>
      <c r="AL983" s="65">
        <f>IFERROR(VLOOKUP($B983,STOCK!$A:$H,5,0)," ")</f>
        <v>0</v>
      </c>
      <c r="AM983" s="65">
        <f>IFERROR(VLOOKUP($B983,STOCK!$A:$H,6,0)," ")</f>
        <v>0</v>
      </c>
      <c r="AN983" s="65">
        <f>IFERROR(VLOOKUP($B983,STOCK!$A:$H,7,0)," ")</f>
        <v>0</v>
      </c>
      <c r="AO983" s="65">
        <f>IFERROR(VLOOKUP($B983,STOCK!$A:$H,8,0)," ")</f>
        <v>0</v>
      </c>
      <c r="AP983" s="62" t="str">
        <f t="shared" si="195"/>
        <v>Q</v>
      </c>
      <c r="AQ983" s="50" t="str">
        <f t="shared" si="196"/>
        <v>Q</v>
      </c>
      <c r="AR983" s="50" t="str">
        <f t="shared" si="197"/>
        <v>Q</v>
      </c>
      <c r="AS983" s="50" t="str">
        <f t="shared" si="198"/>
        <v>Q</v>
      </c>
      <c r="AT983" s="50" t="str">
        <f t="shared" si="199"/>
        <v>Q</v>
      </c>
      <c r="AU983" s="63" t="str">
        <f t="shared" si="206"/>
        <v>Q</v>
      </c>
      <c r="AV983" s="67">
        <v>139999.99999700001</v>
      </c>
      <c r="AW983" s="133">
        <v>122871.6115</v>
      </c>
      <c r="AX983" s="49">
        <v>149900</v>
      </c>
      <c r="AY983" s="51">
        <f t="shared" si="200"/>
        <v>7.0714285737229599E-2</v>
      </c>
      <c r="AZ983" s="51">
        <f t="shared" si="201"/>
        <v>6.6044029372915231E-2</v>
      </c>
      <c r="BA983" s="49"/>
      <c r="BB983" s="52"/>
      <c r="BC983" s="51">
        <f t="shared" si="202"/>
        <v>-1</v>
      </c>
      <c r="BD983" s="51">
        <f t="shared" si="203"/>
        <v>0</v>
      </c>
      <c r="BE983" s="49"/>
      <c r="BF983" s="52"/>
      <c r="BG983" s="51">
        <f t="shared" si="204"/>
        <v>-1</v>
      </c>
      <c r="BH983" s="51">
        <f t="shared" si="205"/>
        <v>0</v>
      </c>
      <c r="BI983" s="282">
        <f t="shared" si="207"/>
        <v>0</v>
      </c>
    </row>
    <row r="984" spans="1:61" hidden="1">
      <c r="A984" s="54" t="s">
        <v>151</v>
      </c>
      <c r="B984" s="55" t="s">
        <v>3173</v>
      </c>
      <c r="C984" s="55" t="s">
        <v>3174</v>
      </c>
      <c r="D984" s="44" t="s">
        <v>3175</v>
      </c>
      <c r="E984" s="56">
        <v>1</v>
      </c>
      <c r="F984" s="46" t="s">
        <v>5814</v>
      </c>
      <c r="G984" s="47" t="s">
        <v>5814</v>
      </c>
      <c r="H984" s="47" t="s">
        <v>6144</v>
      </c>
      <c r="I984" s="48" t="s">
        <v>6145</v>
      </c>
      <c r="J984" s="48" t="s">
        <v>6155</v>
      </c>
      <c r="K984" s="48" t="s">
        <v>6159</v>
      </c>
      <c r="L984" s="45">
        <v>2203</v>
      </c>
      <c r="M984" s="47" t="s">
        <v>6157</v>
      </c>
      <c r="N984" s="60">
        <v>0</v>
      </c>
      <c r="O984" s="58">
        <v>0</v>
      </c>
      <c r="P984" s="58">
        <v>0</v>
      </c>
      <c r="Q984" s="132">
        <v>0</v>
      </c>
      <c r="R984" s="60">
        <v>0</v>
      </c>
      <c r="S984" s="58">
        <v>0</v>
      </c>
      <c r="T984" s="58">
        <v>0</v>
      </c>
      <c r="U984" s="132">
        <v>0</v>
      </c>
      <c r="V984" s="58">
        <v>0</v>
      </c>
      <c r="W984" s="58">
        <v>0</v>
      </c>
      <c r="X984" s="58">
        <v>0</v>
      </c>
      <c r="Y984" s="132">
        <v>0</v>
      </c>
      <c r="Z984" s="61">
        <v>0</v>
      </c>
      <c r="AA984" s="59">
        <v>0</v>
      </c>
      <c r="AB984" s="59">
        <v>0</v>
      </c>
      <c r="AC984" s="132">
        <v>0</v>
      </c>
      <c r="AD984" s="61">
        <v>0</v>
      </c>
      <c r="AE984" s="59">
        <v>0</v>
      </c>
      <c r="AF984" s="59">
        <v>0</v>
      </c>
      <c r="AG984" s="132">
        <v>0</v>
      </c>
      <c r="AH984" s="61">
        <v>0</v>
      </c>
      <c r="AI984" s="132">
        <v>0</v>
      </c>
      <c r="AJ984" s="64">
        <f>IFERROR(VLOOKUP($B984,STOCK!$A:$H,3,0)," ")</f>
        <v>0</v>
      </c>
      <c r="AK984" s="65">
        <f>IFERROR(VLOOKUP($B984,STOCK!$A:$H,4,0)," ")</f>
        <v>0</v>
      </c>
      <c r="AL984" s="65">
        <f>IFERROR(VLOOKUP($B984,STOCK!$A:$H,5,0)," ")</f>
        <v>0</v>
      </c>
      <c r="AM984" s="65">
        <f>IFERROR(VLOOKUP($B984,STOCK!$A:$H,6,0)," ")</f>
        <v>0</v>
      </c>
      <c r="AN984" s="65">
        <f>IFERROR(VLOOKUP($B984,STOCK!$A:$H,7,0)," ")</f>
        <v>0</v>
      </c>
      <c r="AO984" s="65">
        <f>IFERROR(VLOOKUP($B984,STOCK!$A:$H,8,0)," ")</f>
        <v>0</v>
      </c>
      <c r="AP984" s="62" t="str">
        <f t="shared" si="195"/>
        <v>Q</v>
      </c>
      <c r="AQ984" s="50" t="str">
        <f t="shared" si="196"/>
        <v>Q</v>
      </c>
      <c r="AR984" s="50" t="str">
        <f t="shared" si="197"/>
        <v>Q</v>
      </c>
      <c r="AS984" s="50" t="str">
        <f t="shared" si="198"/>
        <v>Q</v>
      </c>
      <c r="AT984" s="50" t="str">
        <f t="shared" si="199"/>
        <v>Q</v>
      </c>
      <c r="AU984" s="63" t="str">
        <f t="shared" si="206"/>
        <v>Q</v>
      </c>
      <c r="AV984" s="67">
        <v>139999.99999700001</v>
      </c>
      <c r="AW984" s="133">
        <v>121194.0015</v>
      </c>
      <c r="AX984" s="49">
        <v>149900</v>
      </c>
      <c r="AY984" s="51">
        <f t="shared" si="200"/>
        <v>7.0714285737229599E-2</v>
      </c>
      <c r="AZ984" s="51">
        <f t="shared" si="201"/>
        <v>6.6044029372915231E-2</v>
      </c>
      <c r="BA984" s="49"/>
      <c r="BB984" s="52"/>
      <c r="BC984" s="51">
        <f t="shared" si="202"/>
        <v>-1</v>
      </c>
      <c r="BD984" s="51">
        <f t="shared" si="203"/>
        <v>0</v>
      </c>
      <c r="BE984" s="49"/>
      <c r="BF984" s="52"/>
      <c r="BG984" s="51">
        <f t="shared" si="204"/>
        <v>-1</v>
      </c>
      <c r="BH984" s="51">
        <f t="shared" si="205"/>
        <v>0</v>
      </c>
      <c r="BI984" s="282">
        <f t="shared" si="207"/>
        <v>0</v>
      </c>
    </row>
    <row r="985" spans="1:61" hidden="1">
      <c r="A985" s="54" t="s">
        <v>149</v>
      </c>
      <c r="B985" s="55" t="s">
        <v>3176</v>
      </c>
      <c r="C985" s="55" t="s">
        <v>3177</v>
      </c>
      <c r="D985" s="44" t="s">
        <v>3178</v>
      </c>
      <c r="E985" s="56">
        <v>25</v>
      </c>
      <c r="F985" s="46" t="s">
        <v>5814</v>
      </c>
      <c r="G985" s="47" t="s">
        <v>5814</v>
      </c>
      <c r="H985" s="47" t="s">
        <v>6144</v>
      </c>
      <c r="I985" s="48" t="s">
        <v>6145</v>
      </c>
      <c r="J985" s="48" t="s">
        <v>6155</v>
      </c>
      <c r="K985" s="48" t="s">
        <v>6159</v>
      </c>
      <c r="L985" s="45">
        <v>2203</v>
      </c>
      <c r="M985" s="47" t="s">
        <v>6157</v>
      </c>
      <c r="N985" s="60">
        <v>1</v>
      </c>
      <c r="O985" s="58">
        <v>2</v>
      </c>
      <c r="P985" s="58">
        <v>2</v>
      </c>
      <c r="Q985" s="132">
        <v>2</v>
      </c>
      <c r="R985" s="60">
        <v>0</v>
      </c>
      <c r="S985" s="58">
        <v>0</v>
      </c>
      <c r="T985" s="58">
        <v>0</v>
      </c>
      <c r="U985" s="132">
        <v>0</v>
      </c>
      <c r="V985" s="58">
        <v>0</v>
      </c>
      <c r="W985" s="58">
        <v>0</v>
      </c>
      <c r="X985" s="58">
        <v>0</v>
      </c>
      <c r="Y985" s="132">
        <v>0</v>
      </c>
      <c r="Z985" s="61">
        <v>0</v>
      </c>
      <c r="AA985" s="59">
        <v>0</v>
      </c>
      <c r="AB985" s="59">
        <v>0</v>
      </c>
      <c r="AC985" s="132">
        <v>0</v>
      </c>
      <c r="AD985" s="61">
        <v>0</v>
      </c>
      <c r="AE985" s="59">
        <v>0</v>
      </c>
      <c r="AF985" s="59">
        <v>0</v>
      </c>
      <c r="AG985" s="132">
        <v>0</v>
      </c>
      <c r="AH985" s="61">
        <v>0</v>
      </c>
      <c r="AI985" s="132">
        <v>0</v>
      </c>
      <c r="AJ985" s="64">
        <f>IFERROR(VLOOKUP($B985,STOCK!$A:$H,3,0)," ")</f>
        <v>52</v>
      </c>
      <c r="AK985" s="65">
        <f>IFERROR(VLOOKUP($B985,STOCK!$A:$H,4,0)," ")</f>
        <v>0</v>
      </c>
      <c r="AL985" s="65">
        <f>IFERROR(VLOOKUP($B985,STOCK!$A:$H,5,0)," ")</f>
        <v>0</v>
      </c>
      <c r="AM985" s="65">
        <f>IFERROR(VLOOKUP($B985,STOCK!$A:$H,6,0)," ")</f>
        <v>0</v>
      </c>
      <c r="AN985" s="65">
        <f>IFERROR(VLOOKUP($B985,STOCK!$A:$H,7,0)," ")</f>
        <v>0</v>
      </c>
      <c r="AO985" s="65">
        <f>IFERROR(VLOOKUP($B985,STOCK!$A:$H,8,0)," ")</f>
        <v>0</v>
      </c>
      <c r="AP985" s="62">
        <f t="shared" si="195"/>
        <v>780</v>
      </c>
      <c r="AQ985" s="50" t="str">
        <f t="shared" si="196"/>
        <v>Q</v>
      </c>
      <c r="AR985" s="50" t="str">
        <f t="shared" si="197"/>
        <v>Q</v>
      </c>
      <c r="AS985" s="50" t="str">
        <f t="shared" si="198"/>
        <v>Q</v>
      </c>
      <c r="AT985" s="50" t="str">
        <f t="shared" si="199"/>
        <v>Q</v>
      </c>
      <c r="AU985" s="63" t="str">
        <f t="shared" si="206"/>
        <v>Q</v>
      </c>
      <c r="AV985" s="67">
        <v>5599.9999989999997</v>
      </c>
      <c r="AW985" s="133">
        <v>5273.3565500000004</v>
      </c>
      <c r="AX985" s="49">
        <v>7900</v>
      </c>
      <c r="AY985" s="51">
        <f t="shared" si="200"/>
        <v>0.41071428596619897</v>
      </c>
      <c r="AZ985" s="51">
        <f t="shared" si="201"/>
        <v>0.29113924063291141</v>
      </c>
      <c r="BA985" s="49">
        <v>7500</v>
      </c>
      <c r="BB985" s="52">
        <v>6</v>
      </c>
      <c r="BC985" s="51">
        <f t="shared" si="202"/>
        <v>0.33928571452487244</v>
      </c>
      <c r="BD985" s="51">
        <f t="shared" si="203"/>
        <v>0.2533333334666667</v>
      </c>
      <c r="BE985" s="49">
        <v>7250</v>
      </c>
      <c r="BF985" s="52">
        <v>25</v>
      </c>
      <c r="BG985" s="51">
        <f t="shared" si="204"/>
        <v>0.29464285737404339</v>
      </c>
      <c r="BH985" s="51">
        <f t="shared" si="205"/>
        <v>0.22758620703448282</v>
      </c>
      <c r="BI985" s="282">
        <f t="shared" si="207"/>
        <v>2</v>
      </c>
    </row>
    <row r="986" spans="1:61" hidden="1">
      <c r="A986" s="54" t="s">
        <v>149</v>
      </c>
      <c r="B986" s="55" t="s">
        <v>3179</v>
      </c>
      <c r="C986" s="55" t="s">
        <v>3180</v>
      </c>
      <c r="D986" s="44" t="s">
        <v>3181</v>
      </c>
      <c r="E986" s="56">
        <v>25</v>
      </c>
      <c r="F986" s="46" t="s">
        <v>5814</v>
      </c>
      <c r="G986" s="47" t="s">
        <v>5814</v>
      </c>
      <c r="H986" s="47" t="s">
        <v>6144</v>
      </c>
      <c r="I986" s="48" t="s">
        <v>6145</v>
      </c>
      <c r="J986" s="48" t="s">
        <v>6155</v>
      </c>
      <c r="K986" s="48" t="s">
        <v>6159</v>
      </c>
      <c r="L986" s="45">
        <v>2203</v>
      </c>
      <c r="M986" s="47" t="s">
        <v>6157</v>
      </c>
      <c r="N986" s="60">
        <v>7</v>
      </c>
      <c r="O986" s="58">
        <v>4</v>
      </c>
      <c r="P986" s="58">
        <v>1</v>
      </c>
      <c r="Q986" s="132">
        <v>1</v>
      </c>
      <c r="R986" s="60">
        <v>0</v>
      </c>
      <c r="S986" s="58">
        <v>0</v>
      </c>
      <c r="T986" s="58">
        <v>0</v>
      </c>
      <c r="U986" s="132">
        <v>0</v>
      </c>
      <c r="V986" s="58">
        <v>0</v>
      </c>
      <c r="W986" s="58">
        <v>0</v>
      </c>
      <c r="X986" s="58">
        <v>0</v>
      </c>
      <c r="Y986" s="132">
        <v>0</v>
      </c>
      <c r="Z986" s="61">
        <v>0</v>
      </c>
      <c r="AA986" s="59">
        <v>0</v>
      </c>
      <c r="AB986" s="59">
        <v>0</v>
      </c>
      <c r="AC986" s="132">
        <v>0</v>
      </c>
      <c r="AD986" s="61">
        <v>0</v>
      </c>
      <c r="AE986" s="59">
        <v>0</v>
      </c>
      <c r="AF986" s="59">
        <v>0</v>
      </c>
      <c r="AG986" s="132">
        <v>0</v>
      </c>
      <c r="AH986" s="61">
        <v>0</v>
      </c>
      <c r="AI986" s="132">
        <v>0</v>
      </c>
      <c r="AJ986" s="64">
        <f>IFERROR(VLOOKUP($B986,STOCK!$A:$H,3,0)," ")</f>
        <v>31</v>
      </c>
      <c r="AK986" s="65">
        <f>IFERROR(VLOOKUP($B986,STOCK!$A:$H,4,0)," ")</f>
        <v>0</v>
      </c>
      <c r="AL986" s="65">
        <f>IFERROR(VLOOKUP($B986,STOCK!$A:$H,5,0)," ")</f>
        <v>0</v>
      </c>
      <c r="AM986" s="65">
        <f>IFERROR(VLOOKUP($B986,STOCK!$A:$H,6,0)," ")</f>
        <v>0</v>
      </c>
      <c r="AN986" s="65">
        <f>IFERROR(VLOOKUP($B986,STOCK!$A:$H,7,0)," ")</f>
        <v>0</v>
      </c>
      <c r="AO986" s="65">
        <f>IFERROR(VLOOKUP($B986,STOCK!$A:$H,8,0)," ")</f>
        <v>0</v>
      </c>
      <c r="AP986" s="62">
        <f t="shared" si="195"/>
        <v>930</v>
      </c>
      <c r="AQ986" s="50" t="str">
        <f t="shared" si="196"/>
        <v>Q</v>
      </c>
      <c r="AR986" s="50" t="str">
        <f t="shared" si="197"/>
        <v>Q</v>
      </c>
      <c r="AS986" s="50" t="str">
        <f t="shared" si="198"/>
        <v>Q</v>
      </c>
      <c r="AT986" s="50" t="str">
        <f t="shared" si="199"/>
        <v>Q</v>
      </c>
      <c r="AU986" s="63" t="str">
        <f t="shared" si="206"/>
        <v>Q</v>
      </c>
      <c r="AV986" s="67">
        <v>5599.9999989999997</v>
      </c>
      <c r="AW986" s="133">
        <v>4914.8644599999998</v>
      </c>
      <c r="AX986" s="49">
        <v>7900</v>
      </c>
      <c r="AY986" s="51">
        <f t="shared" si="200"/>
        <v>0.41071428596619897</v>
      </c>
      <c r="AZ986" s="51">
        <f t="shared" si="201"/>
        <v>0.29113924063291141</v>
      </c>
      <c r="BA986" s="49">
        <v>7500</v>
      </c>
      <c r="BB986" s="52">
        <v>6</v>
      </c>
      <c r="BC986" s="51">
        <f t="shared" si="202"/>
        <v>0.33928571452487244</v>
      </c>
      <c r="BD986" s="51">
        <f t="shared" si="203"/>
        <v>0.2533333334666667</v>
      </c>
      <c r="BE986" s="49">
        <v>7250</v>
      </c>
      <c r="BF986" s="52">
        <v>25</v>
      </c>
      <c r="BG986" s="51">
        <f t="shared" si="204"/>
        <v>0.29464285737404339</v>
      </c>
      <c r="BH986" s="51">
        <f t="shared" si="205"/>
        <v>0.22758620703448282</v>
      </c>
      <c r="BI986" s="282">
        <f t="shared" si="207"/>
        <v>1</v>
      </c>
    </row>
    <row r="987" spans="1:61" hidden="1">
      <c r="A987" s="54" t="s">
        <v>149</v>
      </c>
      <c r="B987" s="55" t="s">
        <v>3182</v>
      </c>
      <c r="C987" s="55" t="s">
        <v>3183</v>
      </c>
      <c r="D987" s="44" t="s">
        <v>3184</v>
      </c>
      <c r="E987" s="56">
        <v>25</v>
      </c>
      <c r="F987" s="46" t="s">
        <v>5814</v>
      </c>
      <c r="G987" s="47" t="s">
        <v>5814</v>
      </c>
      <c r="H987" s="47" t="s">
        <v>6144</v>
      </c>
      <c r="I987" s="48" t="s">
        <v>6145</v>
      </c>
      <c r="J987" s="48" t="s">
        <v>6155</v>
      </c>
      <c r="K987" s="48" t="s">
        <v>6159</v>
      </c>
      <c r="L987" s="45">
        <v>2203</v>
      </c>
      <c r="M987" s="47" t="s">
        <v>6157</v>
      </c>
      <c r="N987" s="60">
        <v>2</v>
      </c>
      <c r="O987" s="58">
        <v>7</v>
      </c>
      <c r="P987" s="58">
        <v>0</v>
      </c>
      <c r="Q987" s="132">
        <v>0</v>
      </c>
      <c r="R987" s="60">
        <v>0</v>
      </c>
      <c r="S987" s="58">
        <v>0</v>
      </c>
      <c r="T987" s="58">
        <v>0</v>
      </c>
      <c r="U987" s="132">
        <v>0</v>
      </c>
      <c r="V987" s="58">
        <v>0</v>
      </c>
      <c r="W987" s="58">
        <v>0</v>
      </c>
      <c r="X987" s="58">
        <v>0</v>
      </c>
      <c r="Y987" s="132">
        <v>0</v>
      </c>
      <c r="Z987" s="61">
        <v>0</v>
      </c>
      <c r="AA987" s="59">
        <v>0</v>
      </c>
      <c r="AB987" s="59">
        <v>0</v>
      </c>
      <c r="AC987" s="132">
        <v>0</v>
      </c>
      <c r="AD987" s="61">
        <v>0</v>
      </c>
      <c r="AE987" s="59">
        <v>0</v>
      </c>
      <c r="AF987" s="59">
        <v>0</v>
      </c>
      <c r="AG987" s="132">
        <v>0</v>
      </c>
      <c r="AH987" s="61">
        <v>0</v>
      </c>
      <c r="AI987" s="132">
        <v>0</v>
      </c>
      <c r="AJ987" s="64">
        <f>IFERROR(VLOOKUP($B987,STOCK!$A:$H,3,0)," ")</f>
        <v>42</v>
      </c>
      <c r="AK987" s="65">
        <f>IFERROR(VLOOKUP($B987,STOCK!$A:$H,4,0)," ")</f>
        <v>0</v>
      </c>
      <c r="AL987" s="65">
        <f>IFERROR(VLOOKUP($B987,STOCK!$A:$H,5,0)," ")</f>
        <v>0</v>
      </c>
      <c r="AM987" s="65">
        <f>IFERROR(VLOOKUP($B987,STOCK!$A:$H,6,0)," ")</f>
        <v>0</v>
      </c>
      <c r="AN987" s="65">
        <f>IFERROR(VLOOKUP($B987,STOCK!$A:$H,7,0)," ")</f>
        <v>0</v>
      </c>
      <c r="AO987" s="65">
        <f>IFERROR(VLOOKUP($B987,STOCK!$A:$H,8,0)," ")</f>
        <v>0</v>
      </c>
      <c r="AP987" s="62" t="str">
        <f t="shared" si="195"/>
        <v>SV</v>
      </c>
      <c r="AQ987" s="50" t="str">
        <f t="shared" si="196"/>
        <v>Q</v>
      </c>
      <c r="AR987" s="50" t="str">
        <f t="shared" si="197"/>
        <v>Q</v>
      </c>
      <c r="AS987" s="50" t="str">
        <f t="shared" si="198"/>
        <v>Q</v>
      </c>
      <c r="AT987" s="50" t="str">
        <f t="shared" si="199"/>
        <v>Q</v>
      </c>
      <c r="AU987" s="63" t="str">
        <f t="shared" si="206"/>
        <v>Q</v>
      </c>
      <c r="AV987" s="67">
        <v>5599.9999989999997</v>
      </c>
      <c r="AW987" s="133">
        <v>5286.3035499999996</v>
      </c>
      <c r="AX987" s="49">
        <v>7900</v>
      </c>
      <c r="AY987" s="51">
        <f t="shared" si="200"/>
        <v>0.41071428596619897</v>
      </c>
      <c r="AZ987" s="51">
        <f t="shared" si="201"/>
        <v>0.29113924063291141</v>
      </c>
      <c r="BA987" s="49">
        <v>7500</v>
      </c>
      <c r="BB987" s="52">
        <v>6</v>
      </c>
      <c r="BC987" s="51">
        <f t="shared" si="202"/>
        <v>0.33928571452487244</v>
      </c>
      <c r="BD987" s="51">
        <f t="shared" si="203"/>
        <v>0.2533333334666667</v>
      </c>
      <c r="BE987" s="49">
        <v>7250</v>
      </c>
      <c r="BF987" s="52">
        <v>25</v>
      </c>
      <c r="BG987" s="51">
        <f t="shared" si="204"/>
        <v>0.29464285737404339</v>
      </c>
      <c r="BH987" s="51">
        <f t="shared" si="205"/>
        <v>0.22758620703448282</v>
      </c>
      <c r="BI987" s="282">
        <f t="shared" si="207"/>
        <v>0</v>
      </c>
    </row>
    <row r="988" spans="1:61" hidden="1">
      <c r="A988" s="54" t="s">
        <v>149</v>
      </c>
      <c r="B988" s="55" t="s">
        <v>3185</v>
      </c>
      <c r="C988" s="55" t="s">
        <v>3186</v>
      </c>
      <c r="D988" s="44" t="s">
        <v>3187</v>
      </c>
      <c r="E988" s="56">
        <v>25</v>
      </c>
      <c r="F988" s="46" t="s">
        <v>5814</v>
      </c>
      <c r="G988" s="47" t="s">
        <v>5814</v>
      </c>
      <c r="H988" s="47" t="s">
        <v>6144</v>
      </c>
      <c r="I988" s="48" t="s">
        <v>6145</v>
      </c>
      <c r="J988" s="48" t="s">
        <v>6155</v>
      </c>
      <c r="K988" s="48" t="s">
        <v>6159</v>
      </c>
      <c r="L988" s="45">
        <v>2203</v>
      </c>
      <c r="M988" s="47" t="s">
        <v>6157</v>
      </c>
      <c r="N988" s="60">
        <v>1</v>
      </c>
      <c r="O988" s="58">
        <v>2</v>
      </c>
      <c r="P988" s="58">
        <v>1</v>
      </c>
      <c r="Q988" s="132">
        <v>0</v>
      </c>
      <c r="R988" s="60">
        <v>0</v>
      </c>
      <c r="S988" s="58">
        <v>0</v>
      </c>
      <c r="T988" s="58">
        <v>0</v>
      </c>
      <c r="U988" s="132">
        <v>0</v>
      </c>
      <c r="V988" s="58">
        <v>0</v>
      </c>
      <c r="W988" s="58">
        <v>0</v>
      </c>
      <c r="X988" s="58">
        <v>0</v>
      </c>
      <c r="Y988" s="132">
        <v>0</v>
      </c>
      <c r="Z988" s="61">
        <v>0</v>
      </c>
      <c r="AA988" s="59">
        <v>0</v>
      </c>
      <c r="AB988" s="59">
        <v>0</v>
      </c>
      <c r="AC988" s="132">
        <v>0</v>
      </c>
      <c r="AD988" s="61">
        <v>0</v>
      </c>
      <c r="AE988" s="59">
        <v>0</v>
      </c>
      <c r="AF988" s="59">
        <v>0</v>
      </c>
      <c r="AG988" s="132">
        <v>0</v>
      </c>
      <c r="AH988" s="61">
        <v>0</v>
      </c>
      <c r="AI988" s="132">
        <v>0</v>
      </c>
      <c r="AJ988" s="64">
        <f>IFERROR(VLOOKUP($B988,STOCK!$A:$H,3,0)," ")</f>
        <v>10</v>
      </c>
      <c r="AK988" s="65">
        <f>IFERROR(VLOOKUP($B988,STOCK!$A:$H,4,0)," ")</f>
        <v>0</v>
      </c>
      <c r="AL988" s="65">
        <f>IFERROR(VLOOKUP($B988,STOCK!$A:$H,5,0)," ")</f>
        <v>0</v>
      </c>
      <c r="AM988" s="65">
        <f>IFERROR(VLOOKUP($B988,STOCK!$A:$H,6,0)," ")</f>
        <v>0</v>
      </c>
      <c r="AN988" s="65">
        <f>IFERROR(VLOOKUP($B988,STOCK!$A:$H,7,0)," ")</f>
        <v>0</v>
      </c>
      <c r="AO988" s="65">
        <f>IFERROR(VLOOKUP($B988,STOCK!$A:$H,8,0)," ")</f>
        <v>0</v>
      </c>
      <c r="AP988" s="62" t="str">
        <f t="shared" si="195"/>
        <v>SV</v>
      </c>
      <c r="AQ988" s="50" t="str">
        <f t="shared" si="196"/>
        <v>Q</v>
      </c>
      <c r="AR988" s="50" t="str">
        <f t="shared" si="197"/>
        <v>Q</v>
      </c>
      <c r="AS988" s="50" t="str">
        <f t="shared" si="198"/>
        <v>Q</v>
      </c>
      <c r="AT988" s="50" t="str">
        <f t="shared" si="199"/>
        <v>Q</v>
      </c>
      <c r="AU988" s="63" t="str">
        <f t="shared" si="206"/>
        <v>Q</v>
      </c>
      <c r="AV988" s="67">
        <v>5599.9999989999997</v>
      </c>
      <c r="AW988" s="133">
        <v>5183.07251</v>
      </c>
      <c r="AX988" s="49">
        <v>7900</v>
      </c>
      <c r="AY988" s="51">
        <f t="shared" si="200"/>
        <v>0.41071428596619897</v>
      </c>
      <c r="AZ988" s="51">
        <f t="shared" si="201"/>
        <v>0.29113924063291141</v>
      </c>
      <c r="BA988" s="49">
        <v>7500</v>
      </c>
      <c r="BB988" s="52">
        <v>6</v>
      </c>
      <c r="BC988" s="51">
        <f t="shared" si="202"/>
        <v>0.33928571452487244</v>
      </c>
      <c r="BD988" s="51">
        <f t="shared" si="203"/>
        <v>0.2533333334666667</v>
      </c>
      <c r="BE988" s="49">
        <v>7250</v>
      </c>
      <c r="BF988" s="52">
        <v>25</v>
      </c>
      <c r="BG988" s="51">
        <f t="shared" si="204"/>
        <v>0.29464285737404339</v>
      </c>
      <c r="BH988" s="51">
        <f t="shared" si="205"/>
        <v>0.22758620703448282</v>
      </c>
      <c r="BI988" s="282">
        <f t="shared" si="207"/>
        <v>0</v>
      </c>
    </row>
    <row r="989" spans="1:61" hidden="1">
      <c r="A989" s="54" t="s">
        <v>149</v>
      </c>
      <c r="B989" s="55" t="s">
        <v>3188</v>
      </c>
      <c r="C989" s="55" t="s">
        <v>3189</v>
      </c>
      <c r="D989" s="44" t="s">
        <v>3190</v>
      </c>
      <c r="E989" s="56">
        <v>25</v>
      </c>
      <c r="F989" s="46" t="s">
        <v>5814</v>
      </c>
      <c r="G989" s="47" t="s">
        <v>5814</v>
      </c>
      <c r="H989" s="47" t="s">
        <v>6144</v>
      </c>
      <c r="I989" s="48" t="s">
        <v>6145</v>
      </c>
      <c r="J989" s="48" t="s">
        <v>6155</v>
      </c>
      <c r="K989" s="48" t="s">
        <v>6159</v>
      </c>
      <c r="L989" s="45">
        <v>2203</v>
      </c>
      <c r="M989" s="47" t="s">
        <v>6157</v>
      </c>
      <c r="N989" s="60">
        <v>1</v>
      </c>
      <c r="O989" s="58">
        <v>3</v>
      </c>
      <c r="P989" s="58">
        <v>2</v>
      </c>
      <c r="Q989" s="132">
        <v>2</v>
      </c>
      <c r="R989" s="60">
        <v>0</v>
      </c>
      <c r="S989" s="58">
        <v>0</v>
      </c>
      <c r="T989" s="58">
        <v>0</v>
      </c>
      <c r="U989" s="132">
        <v>0</v>
      </c>
      <c r="V989" s="58">
        <v>0</v>
      </c>
      <c r="W989" s="58">
        <v>0</v>
      </c>
      <c r="X989" s="58">
        <v>0</v>
      </c>
      <c r="Y989" s="132">
        <v>0</v>
      </c>
      <c r="Z989" s="61">
        <v>0</v>
      </c>
      <c r="AA989" s="59">
        <v>0</v>
      </c>
      <c r="AB989" s="59">
        <v>0</v>
      </c>
      <c r="AC989" s="132">
        <v>0</v>
      </c>
      <c r="AD989" s="61">
        <v>0</v>
      </c>
      <c r="AE989" s="59">
        <v>0</v>
      </c>
      <c r="AF989" s="59">
        <v>0</v>
      </c>
      <c r="AG989" s="132">
        <v>0</v>
      </c>
      <c r="AH989" s="61">
        <v>0</v>
      </c>
      <c r="AI989" s="132">
        <v>0</v>
      </c>
      <c r="AJ989" s="64">
        <f>IFERROR(VLOOKUP($B989,STOCK!$A:$H,3,0)," ")</f>
        <v>44</v>
      </c>
      <c r="AK989" s="65">
        <f>IFERROR(VLOOKUP($B989,STOCK!$A:$H,4,0)," ")</f>
        <v>0</v>
      </c>
      <c r="AL989" s="65">
        <f>IFERROR(VLOOKUP($B989,STOCK!$A:$H,5,0)," ")</f>
        <v>0</v>
      </c>
      <c r="AM989" s="65">
        <f>IFERROR(VLOOKUP($B989,STOCK!$A:$H,6,0)," ")</f>
        <v>0</v>
      </c>
      <c r="AN989" s="65">
        <f>IFERROR(VLOOKUP($B989,STOCK!$A:$H,7,0)," ")</f>
        <v>0</v>
      </c>
      <c r="AO989" s="65">
        <f>IFERROR(VLOOKUP($B989,STOCK!$A:$H,8,0)," ")</f>
        <v>0</v>
      </c>
      <c r="AP989" s="62">
        <f t="shared" si="195"/>
        <v>660</v>
      </c>
      <c r="AQ989" s="50" t="str">
        <f t="shared" si="196"/>
        <v>Q</v>
      </c>
      <c r="AR989" s="50" t="str">
        <f t="shared" si="197"/>
        <v>Q</v>
      </c>
      <c r="AS989" s="50" t="str">
        <f t="shared" si="198"/>
        <v>Q</v>
      </c>
      <c r="AT989" s="50" t="str">
        <f t="shared" si="199"/>
        <v>Q</v>
      </c>
      <c r="AU989" s="63" t="str">
        <f t="shared" si="206"/>
        <v>Q</v>
      </c>
      <c r="AV989" s="67">
        <v>5599.9999989999997</v>
      </c>
      <c r="AW989" s="133">
        <v>4847.7600599999996</v>
      </c>
      <c r="AX989" s="49">
        <v>7900</v>
      </c>
      <c r="AY989" s="51">
        <f t="shared" si="200"/>
        <v>0.41071428596619897</v>
      </c>
      <c r="AZ989" s="51">
        <f t="shared" si="201"/>
        <v>0.29113924063291141</v>
      </c>
      <c r="BA989" s="49">
        <v>7500</v>
      </c>
      <c r="BB989" s="52">
        <v>6</v>
      </c>
      <c r="BC989" s="51">
        <f t="shared" si="202"/>
        <v>0.33928571452487244</v>
      </c>
      <c r="BD989" s="51">
        <f t="shared" si="203"/>
        <v>0.2533333334666667</v>
      </c>
      <c r="BE989" s="49">
        <v>7250</v>
      </c>
      <c r="BF989" s="52">
        <v>25</v>
      </c>
      <c r="BG989" s="51">
        <f t="shared" si="204"/>
        <v>0.29464285737404339</v>
      </c>
      <c r="BH989" s="51">
        <f t="shared" si="205"/>
        <v>0.22758620703448282</v>
      </c>
      <c r="BI989" s="282">
        <f t="shared" si="207"/>
        <v>2</v>
      </c>
    </row>
    <row r="990" spans="1:61" hidden="1">
      <c r="A990" s="54" t="s">
        <v>149</v>
      </c>
      <c r="B990" s="55" t="s">
        <v>3191</v>
      </c>
      <c r="C990" s="55" t="s">
        <v>3192</v>
      </c>
      <c r="D990" s="44" t="s">
        <v>3193</v>
      </c>
      <c r="E990" s="56">
        <v>10</v>
      </c>
      <c r="F990" s="46" t="s">
        <v>5814</v>
      </c>
      <c r="G990" s="47" t="s">
        <v>5814</v>
      </c>
      <c r="H990" s="47" t="s">
        <v>6144</v>
      </c>
      <c r="I990" s="48" t="s">
        <v>6145</v>
      </c>
      <c r="J990" s="48" t="s">
        <v>6155</v>
      </c>
      <c r="K990" s="48" t="s">
        <v>6160</v>
      </c>
      <c r="L990" s="45">
        <v>2214</v>
      </c>
      <c r="M990" s="47" t="s">
        <v>6161</v>
      </c>
      <c r="N990" s="60">
        <v>1</v>
      </c>
      <c r="O990" s="58">
        <v>2</v>
      </c>
      <c r="P990" s="58">
        <v>0</v>
      </c>
      <c r="Q990" s="132">
        <v>0</v>
      </c>
      <c r="R990" s="60">
        <v>0</v>
      </c>
      <c r="S990" s="58">
        <v>0</v>
      </c>
      <c r="T990" s="58">
        <v>0</v>
      </c>
      <c r="U990" s="132">
        <v>0</v>
      </c>
      <c r="V990" s="58">
        <v>0</v>
      </c>
      <c r="W990" s="58">
        <v>0</v>
      </c>
      <c r="X990" s="58">
        <v>0</v>
      </c>
      <c r="Y990" s="132">
        <v>0</v>
      </c>
      <c r="Z990" s="61">
        <v>0</v>
      </c>
      <c r="AA990" s="59">
        <v>0</v>
      </c>
      <c r="AB990" s="59">
        <v>0</v>
      </c>
      <c r="AC990" s="132">
        <v>0</v>
      </c>
      <c r="AD990" s="61">
        <v>0</v>
      </c>
      <c r="AE990" s="59">
        <v>0</v>
      </c>
      <c r="AF990" s="59">
        <v>0</v>
      </c>
      <c r="AG990" s="132">
        <v>0</v>
      </c>
      <c r="AH990" s="61">
        <v>0</v>
      </c>
      <c r="AI990" s="132">
        <v>0</v>
      </c>
      <c r="AJ990" s="64">
        <f>IFERROR(VLOOKUP($B990,STOCK!$A:$H,3,0)," ")</f>
        <v>27</v>
      </c>
      <c r="AK990" s="65">
        <f>IFERROR(VLOOKUP($B990,STOCK!$A:$H,4,0)," ")</f>
        <v>14</v>
      </c>
      <c r="AL990" s="65">
        <f>IFERROR(VLOOKUP($B990,STOCK!$A:$H,5,0)," ")</f>
        <v>0</v>
      </c>
      <c r="AM990" s="65">
        <f>IFERROR(VLOOKUP($B990,STOCK!$A:$H,6,0)," ")</f>
        <v>0</v>
      </c>
      <c r="AN990" s="65">
        <f>IFERROR(VLOOKUP($B990,STOCK!$A:$H,7,0)," ")</f>
        <v>0</v>
      </c>
      <c r="AO990" s="65">
        <f>IFERROR(VLOOKUP($B990,STOCK!$A:$H,8,0)," ")</f>
        <v>0</v>
      </c>
      <c r="AP990" s="62" t="str">
        <f t="shared" si="195"/>
        <v>SV</v>
      </c>
      <c r="AQ990" s="50" t="str">
        <f t="shared" si="196"/>
        <v>SV</v>
      </c>
      <c r="AR990" s="50" t="str">
        <f t="shared" si="197"/>
        <v>Q</v>
      </c>
      <c r="AS990" s="50" t="str">
        <f t="shared" si="198"/>
        <v>Q</v>
      </c>
      <c r="AT990" s="50" t="str">
        <f t="shared" si="199"/>
        <v>Q</v>
      </c>
      <c r="AU990" s="63" t="str">
        <f t="shared" si="206"/>
        <v>Q</v>
      </c>
      <c r="AV990" s="67">
        <v>24000.000002000001</v>
      </c>
      <c r="AW990" s="133">
        <v>21211.45147</v>
      </c>
      <c r="AX990" s="49">
        <v>34900</v>
      </c>
      <c r="AY990" s="51">
        <f t="shared" si="200"/>
        <v>0.45416666654548599</v>
      </c>
      <c r="AZ990" s="51">
        <f t="shared" si="201"/>
        <v>0.31232091684813751</v>
      </c>
      <c r="BA990" s="49">
        <v>32900</v>
      </c>
      <c r="BB990" s="52">
        <v>3</v>
      </c>
      <c r="BC990" s="51">
        <f t="shared" si="202"/>
        <v>0.37083333321909717</v>
      </c>
      <c r="BD990" s="51">
        <f t="shared" si="203"/>
        <v>0.27051671726443766</v>
      </c>
      <c r="BE990" s="49">
        <v>29900</v>
      </c>
      <c r="BF990" s="52">
        <v>10</v>
      </c>
      <c r="BG990" s="51">
        <f t="shared" si="204"/>
        <v>0.24583333322951395</v>
      </c>
      <c r="BH990" s="51">
        <f t="shared" si="205"/>
        <v>0.19732441464882941</v>
      </c>
      <c r="BI990" s="282">
        <f t="shared" si="207"/>
        <v>0</v>
      </c>
    </row>
    <row r="991" spans="1:61" hidden="1">
      <c r="A991" s="54" t="s">
        <v>149</v>
      </c>
      <c r="B991" s="55" t="s">
        <v>3194</v>
      </c>
      <c r="C991" s="55" t="s">
        <v>3195</v>
      </c>
      <c r="D991" s="44" t="s">
        <v>3196</v>
      </c>
      <c r="E991" s="56">
        <v>10</v>
      </c>
      <c r="F991" s="46" t="s">
        <v>5814</v>
      </c>
      <c r="G991" s="47" t="s">
        <v>5814</v>
      </c>
      <c r="H991" s="47" t="s">
        <v>6144</v>
      </c>
      <c r="I991" s="48" t="s">
        <v>6145</v>
      </c>
      <c r="J991" s="48" t="s">
        <v>6155</v>
      </c>
      <c r="K991" s="48" t="s">
        <v>6160</v>
      </c>
      <c r="L991" s="45">
        <v>2214</v>
      </c>
      <c r="M991" s="47" t="s">
        <v>6161</v>
      </c>
      <c r="N991" s="60">
        <v>0</v>
      </c>
      <c r="O991" s="58">
        <v>2</v>
      </c>
      <c r="P991" s="58">
        <v>7</v>
      </c>
      <c r="Q991" s="132">
        <v>8</v>
      </c>
      <c r="R991" s="60">
        <v>0</v>
      </c>
      <c r="S991" s="58">
        <v>0</v>
      </c>
      <c r="T991" s="58">
        <v>0</v>
      </c>
      <c r="U991" s="132">
        <v>0</v>
      </c>
      <c r="V991" s="58">
        <v>0</v>
      </c>
      <c r="W991" s="58">
        <v>0</v>
      </c>
      <c r="X991" s="58">
        <v>0</v>
      </c>
      <c r="Y991" s="132">
        <v>0</v>
      </c>
      <c r="Z991" s="61">
        <v>0</v>
      </c>
      <c r="AA991" s="59">
        <v>0</v>
      </c>
      <c r="AB991" s="59">
        <v>0</v>
      </c>
      <c r="AC991" s="132">
        <v>0</v>
      </c>
      <c r="AD991" s="61">
        <v>0</v>
      </c>
      <c r="AE991" s="59">
        <v>0</v>
      </c>
      <c r="AF991" s="59">
        <v>0</v>
      </c>
      <c r="AG991" s="132">
        <v>0</v>
      </c>
      <c r="AH991" s="61">
        <v>0</v>
      </c>
      <c r="AI991" s="132">
        <v>0</v>
      </c>
      <c r="AJ991" s="64">
        <f>IFERROR(VLOOKUP($B991,STOCK!$A:$H,3,0)," ")</f>
        <v>46</v>
      </c>
      <c r="AK991" s="65">
        <f>IFERROR(VLOOKUP($B991,STOCK!$A:$H,4,0)," ")</f>
        <v>53</v>
      </c>
      <c r="AL991" s="65">
        <f>IFERROR(VLOOKUP($B991,STOCK!$A:$H,5,0)," ")</f>
        <v>0</v>
      </c>
      <c r="AM991" s="65">
        <f>IFERROR(VLOOKUP($B991,STOCK!$A:$H,6,0)," ")</f>
        <v>18</v>
      </c>
      <c r="AN991" s="65">
        <f>IFERROR(VLOOKUP($B991,STOCK!$A:$H,7,0)," ")</f>
        <v>0</v>
      </c>
      <c r="AO991" s="65">
        <f>IFERROR(VLOOKUP($B991,STOCK!$A:$H,8,0)," ")</f>
        <v>0</v>
      </c>
      <c r="AP991" s="62">
        <f t="shared" si="195"/>
        <v>172.5</v>
      </c>
      <c r="AQ991" s="50" t="str">
        <f t="shared" si="196"/>
        <v>SV</v>
      </c>
      <c r="AR991" s="50" t="str">
        <f t="shared" si="197"/>
        <v>Q</v>
      </c>
      <c r="AS991" s="50" t="str">
        <f t="shared" si="198"/>
        <v>SV</v>
      </c>
      <c r="AT991" s="50" t="str">
        <f t="shared" si="199"/>
        <v>Q</v>
      </c>
      <c r="AU991" s="63" t="str">
        <f t="shared" si="206"/>
        <v>Q</v>
      </c>
      <c r="AV991" s="67">
        <v>24000.000002000001</v>
      </c>
      <c r="AW991" s="133">
        <v>20955.582450000002</v>
      </c>
      <c r="AX991" s="49">
        <v>34900</v>
      </c>
      <c r="AY991" s="51">
        <f t="shared" si="200"/>
        <v>0.45416666654548599</v>
      </c>
      <c r="AZ991" s="51">
        <f t="shared" si="201"/>
        <v>0.31232091684813751</v>
      </c>
      <c r="BA991" s="49">
        <v>32900</v>
      </c>
      <c r="BB991" s="52">
        <v>3</v>
      </c>
      <c r="BC991" s="51">
        <f t="shared" si="202"/>
        <v>0.37083333321909717</v>
      </c>
      <c r="BD991" s="51">
        <f t="shared" si="203"/>
        <v>0.27051671726443766</v>
      </c>
      <c r="BE991" s="49">
        <v>29900</v>
      </c>
      <c r="BF991" s="52">
        <v>10</v>
      </c>
      <c r="BG991" s="51">
        <f t="shared" si="204"/>
        <v>0.24583333322951395</v>
      </c>
      <c r="BH991" s="51">
        <f t="shared" si="205"/>
        <v>0.19732441464882941</v>
      </c>
      <c r="BI991" s="282">
        <f t="shared" si="207"/>
        <v>8</v>
      </c>
    </row>
    <row r="992" spans="1:61" hidden="1">
      <c r="A992" s="54" t="s">
        <v>149</v>
      </c>
      <c r="B992" s="55" t="s">
        <v>3197</v>
      </c>
      <c r="C992" s="55" t="s">
        <v>3198</v>
      </c>
      <c r="D992" s="44" t="s">
        <v>3199</v>
      </c>
      <c r="E992" s="56">
        <v>10</v>
      </c>
      <c r="F992" s="46" t="s">
        <v>5814</v>
      </c>
      <c r="G992" s="47" t="s">
        <v>5814</v>
      </c>
      <c r="H992" s="47" t="s">
        <v>6144</v>
      </c>
      <c r="I992" s="48" t="s">
        <v>6145</v>
      </c>
      <c r="J992" s="48" t="s">
        <v>6155</v>
      </c>
      <c r="K992" s="48" t="s">
        <v>6160</v>
      </c>
      <c r="L992" s="45">
        <v>2214</v>
      </c>
      <c r="M992" s="47" t="s">
        <v>6161</v>
      </c>
      <c r="N992" s="60">
        <v>0</v>
      </c>
      <c r="O992" s="58">
        <v>0</v>
      </c>
      <c r="P992" s="58">
        <v>0</v>
      </c>
      <c r="Q992" s="132">
        <v>0</v>
      </c>
      <c r="R992" s="60">
        <v>0</v>
      </c>
      <c r="S992" s="58">
        <v>0</v>
      </c>
      <c r="T992" s="58">
        <v>0</v>
      </c>
      <c r="U992" s="132">
        <v>0</v>
      </c>
      <c r="V992" s="58">
        <v>0</v>
      </c>
      <c r="W992" s="58">
        <v>0</v>
      </c>
      <c r="X992" s="58">
        <v>0</v>
      </c>
      <c r="Y992" s="132">
        <v>0</v>
      </c>
      <c r="Z992" s="61">
        <v>0</v>
      </c>
      <c r="AA992" s="59">
        <v>0</v>
      </c>
      <c r="AB992" s="59">
        <v>0</v>
      </c>
      <c r="AC992" s="132">
        <v>0</v>
      </c>
      <c r="AD992" s="61">
        <v>0</v>
      </c>
      <c r="AE992" s="59">
        <v>0</v>
      </c>
      <c r="AF992" s="59">
        <v>0</v>
      </c>
      <c r="AG992" s="132">
        <v>0</v>
      </c>
      <c r="AH992" s="61">
        <v>0</v>
      </c>
      <c r="AI992" s="132">
        <v>0</v>
      </c>
      <c r="AJ992" s="64">
        <f>IFERROR(VLOOKUP($B992,STOCK!$A:$H,3,0)," ")</f>
        <v>10</v>
      </c>
      <c r="AK992" s="65">
        <f>IFERROR(VLOOKUP($B992,STOCK!$A:$H,4,0)," ")</f>
        <v>0</v>
      </c>
      <c r="AL992" s="65">
        <f>IFERROR(VLOOKUP($B992,STOCK!$A:$H,5,0)," ")</f>
        <v>0</v>
      </c>
      <c r="AM992" s="65">
        <f>IFERROR(VLOOKUP($B992,STOCK!$A:$H,6,0)," ")</f>
        <v>0</v>
      </c>
      <c r="AN992" s="65">
        <f>IFERROR(VLOOKUP($B992,STOCK!$A:$H,7,0)," ")</f>
        <v>0</v>
      </c>
      <c r="AO992" s="65">
        <f>IFERROR(VLOOKUP($B992,STOCK!$A:$H,8,0)," ")</f>
        <v>0</v>
      </c>
      <c r="AP992" s="62" t="str">
        <f t="shared" si="195"/>
        <v>SV</v>
      </c>
      <c r="AQ992" s="50" t="str">
        <f t="shared" si="196"/>
        <v>Q</v>
      </c>
      <c r="AR992" s="50" t="str">
        <f t="shared" si="197"/>
        <v>Q</v>
      </c>
      <c r="AS992" s="50" t="str">
        <f t="shared" si="198"/>
        <v>Q</v>
      </c>
      <c r="AT992" s="50" t="str">
        <f t="shared" si="199"/>
        <v>Q</v>
      </c>
      <c r="AU992" s="63" t="str">
        <f t="shared" si="206"/>
        <v>Q</v>
      </c>
      <c r="AV992" s="67">
        <v>24000.000002000001</v>
      </c>
      <c r="AW992" s="133">
        <v>20699.2104</v>
      </c>
      <c r="AX992" s="49">
        <v>34900</v>
      </c>
      <c r="AY992" s="51">
        <f t="shared" si="200"/>
        <v>0.45416666654548599</v>
      </c>
      <c r="AZ992" s="51">
        <f t="shared" si="201"/>
        <v>0.31232091684813751</v>
      </c>
      <c r="BA992" s="49">
        <v>32900</v>
      </c>
      <c r="BB992" s="52">
        <v>3</v>
      </c>
      <c r="BC992" s="51">
        <f t="shared" si="202"/>
        <v>0.37083333321909717</v>
      </c>
      <c r="BD992" s="51">
        <f t="shared" si="203"/>
        <v>0.27051671726443766</v>
      </c>
      <c r="BE992" s="49">
        <v>29900</v>
      </c>
      <c r="BF992" s="52">
        <v>10</v>
      </c>
      <c r="BG992" s="51">
        <f t="shared" si="204"/>
        <v>0.24583333322951395</v>
      </c>
      <c r="BH992" s="51">
        <f t="shared" si="205"/>
        <v>0.19732441464882941</v>
      </c>
      <c r="BI992" s="282">
        <f t="shared" si="207"/>
        <v>0</v>
      </c>
    </row>
    <row r="993" spans="1:61" hidden="1">
      <c r="A993" s="54" t="s">
        <v>149</v>
      </c>
      <c r="B993" s="55" t="s">
        <v>3200</v>
      </c>
      <c r="C993" s="55" t="s">
        <v>3201</v>
      </c>
      <c r="D993" s="44" t="s">
        <v>3202</v>
      </c>
      <c r="E993" s="56">
        <v>10</v>
      </c>
      <c r="F993" s="46" t="s">
        <v>5814</v>
      </c>
      <c r="G993" s="47" t="s">
        <v>5814</v>
      </c>
      <c r="H993" s="47" t="s">
        <v>6144</v>
      </c>
      <c r="I993" s="48" t="s">
        <v>6145</v>
      </c>
      <c r="J993" s="48" t="s">
        <v>6155</v>
      </c>
      <c r="K993" s="48" t="s">
        <v>6160</v>
      </c>
      <c r="L993" s="45">
        <v>2214</v>
      </c>
      <c r="M993" s="47" t="s">
        <v>6161</v>
      </c>
      <c r="N993" s="60">
        <v>0</v>
      </c>
      <c r="O993" s="58">
        <v>0</v>
      </c>
      <c r="P993" s="58">
        <v>0</v>
      </c>
      <c r="Q993" s="132">
        <v>0</v>
      </c>
      <c r="R993" s="60">
        <v>0</v>
      </c>
      <c r="S993" s="58">
        <v>0</v>
      </c>
      <c r="T993" s="58">
        <v>0</v>
      </c>
      <c r="U993" s="132">
        <v>0</v>
      </c>
      <c r="V993" s="58">
        <v>0</v>
      </c>
      <c r="W993" s="58">
        <v>0</v>
      </c>
      <c r="X993" s="58">
        <v>0</v>
      </c>
      <c r="Y993" s="132">
        <v>0</v>
      </c>
      <c r="Z993" s="61">
        <v>0</v>
      </c>
      <c r="AA993" s="59">
        <v>0</v>
      </c>
      <c r="AB993" s="59">
        <v>0</v>
      </c>
      <c r="AC993" s="132">
        <v>0</v>
      </c>
      <c r="AD993" s="61">
        <v>0</v>
      </c>
      <c r="AE993" s="59">
        <v>0</v>
      </c>
      <c r="AF993" s="59">
        <v>0</v>
      </c>
      <c r="AG993" s="132">
        <v>0</v>
      </c>
      <c r="AH993" s="61">
        <v>0</v>
      </c>
      <c r="AI993" s="132">
        <v>0</v>
      </c>
      <c r="AJ993" s="64">
        <f>IFERROR(VLOOKUP($B993,STOCK!$A:$H,3,0)," ")</f>
        <v>0</v>
      </c>
      <c r="AK993" s="65">
        <f>IFERROR(VLOOKUP($B993,STOCK!$A:$H,4,0)," ")</f>
        <v>0</v>
      </c>
      <c r="AL993" s="65">
        <f>IFERROR(VLOOKUP($B993,STOCK!$A:$H,5,0)," ")</f>
        <v>0</v>
      </c>
      <c r="AM993" s="65">
        <f>IFERROR(VLOOKUP($B993,STOCK!$A:$H,6,0)," ")</f>
        <v>3</v>
      </c>
      <c r="AN993" s="65">
        <f>IFERROR(VLOOKUP($B993,STOCK!$A:$H,7,0)," ")</f>
        <v>0</v>
      </c>
      <c r="AO993" s="65">
        <f>IFERROR(VLOOKUP($B993,STOCK!$A:$H,8,0)," ")</f>
        <v>0</v>
      </c>
      <c r="AP993" s="62" t="str">
        <f t="shared" si="195"/>
        <v>Q</v>
      </c>
      <c r="AQ993" s="50" t="str">
        <f t="shared" si="196"/>
        <v>Q</v>
      </c>
      <c r="AR993" s="50" t="str">
        <f t="shared" si="197"/>
        <v>Q</v>
      </c>
      <c r="AS993" s="50" t="str">
        <f t="shared" si="198"/>
        <v>SV</v>
      </c>
      <c r="AT993" s="50" t="str">
        <f t="shared" si="199"/>
        <v>Q</v>
      </c>
      <c r="AU993" s="63" t="str">
        <f t="shared" si="206"/>
        <v>Q</v>
      </c>
      <c r="AV993" s="67">
        <v>24000.000002000001</v>
      </c>
      <c r="AW993" s="133">
        <v>23999.99987</v>
      </c>
      <c r="AX993" s="49">
        <v>34900</v>
      </c>
      <c r="AY993" s="51">
        <f t="shared" si="200"/>
        <v>0.45416666654548599</v>
      </c>
      <c r="AZ993" s="51">
        <f t="shared" si="201"/>
        <v>0.31232091684813751</v>
      </c>
      <c r="BA993" s="49">
        <v>32900</v>
      </c>
      <c r="BB993" s="52">
        <v>3</v>
      </c>
      <c r="BC993" s="51">
        <f t="shared" si="202"/>
        <v>0.37083333321909717</v>
      </c>
      <c r="BD993" s="51">
        <f t="shared" si="203"/>
        <v>0.27051671726443766</v>
      </c>
      <c r="BE993" s="49">
        <v>29900</v>
      </c>
      <c r="BF993" s="52">
        <v>10</v>
      </c>
      <c r="BG993" s="51">
        <f t="shared" si="204"/>
        <v>0.24583333322951395</v>
      </c>
      <c r="BH993" s="51">
        <f t="shared" si="205"/>
        <v>0.19732441464882941</v>
      </c>
      <c r="BI993" s="282">
        <f t="shared" si="207"/>
        <v>0</v>
      </c>
    </row>
    <row r="994" spans="1:61" hidden="1">
      <c r="A994" s="54" t="s">
        <v>149</v>
      </c>
      <c r="B994" s="55" t="s">
        <v>3203</v>
      </c>
      <c r="C994" s="55" t="s">
        <v>3204</v>
      </c>
      <c r="D994" s="44" t="s">
        <v>3205</v>
      </c>
      <c r="E994" s="56">
        <v>10</v>
      </c>
      <c r="F994" s="46" t="s">
        <v>5814</v>
      </c>
      <c r="G994" s="47" t="s">
        <v>5814</v>
      </c>
      <c r="H994" s="47" t="s">
        <v>6144</v>
      </c>
      <c r="I994" s="48" t="s">
        <v>6145</v>
      </c>
      <c r="J994" s="48" t="s">
        <v>6155</v>
      </c>
      <c r="K994" s="48" t="s">
        <v>6160</v>
      </c>
      <c r="L994" s="45">
        <v>2214</v>
      </c>
      <c r="M994" s="47" t="s">
        <v>6161</v>
      </c>
      <c r="N994" s="60">
        <v>2</v>
      </c>
      <c r="O994" s="58">
        <v>9</v>
      </c>
      <c r="P994" s="58">
        <v>0</v>
      </c>
      <c r="Q994" s="132">
        <v>0</v>
      </c>
      <c r="R994" s="60">
        <v>0</v>
      </c>
      <c r="S994" s="58">
        <v>0</v>
      </c>
      <c r="T994" s="58">
        <v>0</v>
      </c>
      <c r="U994" s="132">
        <v>0</v>
      </c>
      <c r="V994" s="58">
        <v>0</v>
      </c>
      <c r="W994" s="58">
        <v>0</v>
      </c>
      <c r="X994" s="58">
        <v>0</v>
      </c>
      <c r="Y994" s="132">
        <v>0</v>
      </c>
      <c r="Z994" s="61">
        <v>0</v>
      </c>
      <c r="AA994" s="59">
        <v>0</v>
      </c>
      <c r="AB994" s="59">
        <v>0</v>
      </c>
      <c r="AC994" s="132">
        <v>0</v>
      </c>
      <c r="AD994" s="61">
        <v>0</v>
      </c>
      <c r="AE994" s="59">
        <v>0</v>
      </c>
      <c r="AF994" s="59">
        <v>0</v>
      </c>
      <c r="AG994" s="132">
        <v>0</v>
      </c>
      <c r="AH994" s="61">
        <v>0</v>
      </c>
      <c r="AI994" s="132">
        <v>0</v>
      </c>
      <c r="AJ994" s="64">
        <f>IFERROR(VLOOKUP($B994,STOCK!$A:$H,3,0)," ")</f>
        <v>7</v>
      </c>
      <c r="AK994" s="65">
        <f>IFERROR(VLOOKUP($B994,STOCK!$A:$H,4,0)," ")</f>
        <v>6</v>
      </c>
      <c r="AL994" s="65">
        <f>IFERROR(VLOOKUP($B994,STOCK!$A:$H,5,0)," ")</f>
        <v>0</v>
      </c>
      <c r="AM994" s="65">
        <f>IFERROR(VLOOKUP($B994,STOCK!$A:$H,6,0)," ")</f>
        <v>3</v>
      </c>
      <c r="AN994" s="65">
        <f>IFERROR(VLOOKUP($B994,STOCK!$A:$H,7,0)," ")</f>
        <v>0</v>
      </c>
      <c r="AO994" s="65">
        <f>IFERROR(VLOOKUP($B994,STOCK!$A:$H,8,0)," ")</f>
        <v>0</v>
      </c>
      <c r="AP994" s="62" t="str">
        <f t="shared" si="195"/>
        <v>SV</v>
      </c>
      <c r="AQ994" s="50" t="str">
        <f t="shared" si="196"/>
        <v>SV</v>
      </c>
      <c r="AR994" s="50" t="str">
        <f t="shared" si="197"/>
        <v>Q</v>
      </c>
      <c r="AS994" s="50" t="str">
        <f t="shared" si="198"/>
        <v>SV</v>
      </c>
      <c r="AT994" s="50" t="str">
        <f t="shared" si="199"/>
        <v>Q</v>
      </c>
      <c r="AU994" s="63" t="str">
        <f t="shared" si="206"/>
        <v>Q</v>
      </c>
      <c r="AV994" s="67">
        <v>24000.000002000001</v>
      </c>
      <c r="AW994" s="133">
        <v>20811.38609</v>
      </c>
      <c r="AX994" s="49">
        <v>34900</v>
      </c>
      <c r="AY994" s="51">
        <f t="shared" si="200"/>
        <v>0.45416666654548599</v>
      </c>
      <c r="AZ994" s="51">
        <f t="shared" si="201"/>
        <v>0.31232091684813751</v>
      </c>
      <c r="BA994" s="49">
        <v>32900</v>
      </c>
      <c r="BB994" s="52">
        <v>3</v>
      </c>
      <c r="BC994" s="51">
        <f t="shared" si="202"/>
        <v>0.37083333321909717</v>
      </c>
      <c r="BD994" s="51">
        <f t="shared" si="203"/>
        <v>0.27051671726443766</v>
      </c>
      <c r="BE994" s="49">
        <v>29900</v>
      </c>
      <c r="BF994" s="52">
        <v>10</v>
      </c>
      <c r="BG994" s="51">
        <f t="shared" si="204"/>
        <v>0.24583333322951395</v>
      </c>
      <c r="BH994" s="51">
        <f t="shared" si="205"/>
        <v>0.19732441464882941</v>
      </c>
      <c r="BI994" s="282">
        <f t="shared" si="207"/>
        <v>0</v>
      </c>
    </row>
    <row r="995" spans="1:61" hidden="1">
      <c r="A995" s="54" t="s">
        <v>149</v>
      </c>
      <c r="B995" s="55" t="s">
        <v>3206</v>
      </c>
      <c r="C995" s="55" t="s">
        <v>3207</v>
      </c>
      <c r="D995" s="44" t="s">
        <v>3208</v>
      </c>
      <c r="E995" s="56">
        <v>10</v>
      </c>
      <c r="F995" s="46" t="s">
        <v>5814</v>
      </c>
      <c r="G995" s="47" t="s">
        <v>5814</v>
      </c>
      <c r="H995" s="47" t="s">
        <v>6144</v>
      </c>
      <c r="I995" s="48" t="s">
        <v>6145</v>
      </c>
      <c r="J995" s="48" t="s">
        <v>6155</v>
      </c>
      <c r="K995" s="48" t="s">
        <v>6160</v>
      </c>
      <c r="L995" s="45">
        <v>2214</v>
      </c>
      <c r="M995" s="47" t="s">
        <v>6161</v>
      </c>
      <c r="N995" s="60">
        <v>0</v>
      </c>
      <c r="O995" s="58">
        <v>0</v>
      </c>
      <c r="P995" s="58">
        <v>1</v>
      </c>
      <c r="Q995" s="132">
        <v>4</v>
      </c>
      <c r="R995" s="60">
        <v>0</v>
      </c>
      <c r="S995" s="58">
        <v>0</v>
      </c>
      <c r="T995" s="58">
        <v>0</v>
      </c>
      <c r="U995" s="132">
        <v>0</v>
      </c>
      <c r="V995" s="58">
        <v>0</v>
      </c>
      <c r="W995" s="58">
        <v>0</v>
      </c>
      <c r="X995" s="58">
        <v>0</v>
      </c>
      <c r="Y995" s="132">
        <v>0</v>
      </c>
      <c r="Z995" s="61">
        <v>0</v>
      </c>
      <c r="AA995" s="59">
        <v>0</v>
      </c>
      <c r="AB995" s="59">
        <v>0</v>
      </c>
      <c r="AC995" s="132">
        <v>0</v>
      </c>
      <c r="AD995" s="61">
        <v>0</v>
      </c>
      <c r="AE995" s="59">
        <v>0</v>
      </c>
      <c r="AF995" s="59">
        <v>0</v>
      </c>
      <c r="AG995" s="132">
        <v>0</v>
      </c>
      <c r="AH995" s="61">
        <v>0</v>
      </c>
      <c r="AI995" s="132">
        <v>0</v>
      </c>
      <c r="AJ995" s="64">
        <f>IFERROR(VLOOKUP($B995,STOCK!$A:$H,3,0)," ")</f>
        <v>26</v>
      </c>
      <c r="AK995" s="65">
        <f>IFERROR(VLOOKUP($B995,STOCK!$A:$H,4,0)," ")</f>
        <v>2</v>
      </c>
      <c r="AL995" s="65">
        <f>IFERROR(VLOOKUP($B995,STOCK!$A:$H,5,0)," ")</f>
        <v>0</v>
      </c>
      <c r="AM995" s="65">
        <f>IFERROR(VLOOKUP($B995,STOCK!$A:$H,6,0)," ")</f>
        <v>0</v>
      </c>
      <c r="AN995" s="65">
        <f>IFERROR(VLOOKUP($B995,STOCK!$A:$H,7,0)," ")</f>
        <v>0</v>
      </c>
      <c r="AO995" s="65">
        <f>IFERROR(VLOOKUP($B995,STOCK!$A:$H,8,0)," ")</f>
        <v>0</v>
      </c>
      <c r="AP995" s="62">
        <f t="shared" si="195"/>
        <v>195</v>
      </c>
      <c r="AQ995" s="50" t="str">
        <f t="shared" si="196"/>
        <v>SV</v>
      </c>
      <c r="AR995" s="50" t="str">
        <f t="shared" si="197"/>
        <v>Q</v>
      </c>
      <c r="AS995" s="50" t="str">
        <f t="shared" si="198"/>
        <v>Q</v>
      </c>
      <c r="AT995" s="50" t="str">
        <f t="shared" si="199"/>
        <v>Q</v>
      </c>
      <c r="AU995" s="63" t="str">
        <f t="shared" si="206"/>
        <v>Q</v>
      </c>
      <c r="AV995" s="67">
        <v>24000.000002000001</v>
      </c>
      <c r="AW995" s="133">
        <v>21822.935529999999</v>
      </c>
      <c r="AX995" s="49">
        <v>34900</v>
      </c>
      <c r="AY995" s="51">
        <f t="shared" si="200"/>
        <v>0.45416666654548599</v>
      </c>
      <c r="AZ995" s="51">
        <f t="shared" si="201"/>
        <v>0.31232091684813751</v>
      </c>
      <c r="BA995" s="49">
        <v>32900</v>
      </c>
      <c r="BB995" s="52">
        <v>3</v>
      </c>
      <c r="BC995" s="51">
        <f t="shared" si="202"/>
        <v>0.37083333321909717</v>
      </c>
      <c r="BD995" s="51">
        <f t="shared" si="203"/>
        <v>0.27051671726443766</v>
      </c>
      <c r="BE995" s="49">
        <v>29900</v>
      </c>
      <c r="BF995" s="52">
        <v>10</v>
      </c>
      <c r="BG995" s="51">
        <f t="shared" si="204"/>
        <v>0.24583333322951395</v>
      </c>
      <c r="BH995" s="51">
        <f t="shared" si="205"/>
        <v>0.19732441464882941</v>
      </c>
      <c r="BI995" s="282">
        <f t="shared" si="207"/>
        <v>4</v>
      </c>
    </row>
    <row r="996" spans="1:61" hidden="1">
      <c r="A996" s="54" t="s">
        <v>149</v>
      </c>
      <c r="B996" s="55" t="s">
        <v>3209</v>
      </c>
      <c r="C996" s="55" t="s">
        <v>3210</v>
      </c>
      <c r="D996" s="44" t="s">
        <v>3211</v>
      </c>
      <c r="E996" s="56">
        <v>10</v>
      </c>
      <c r="F996" s="46" t="s">
        <v>5814</v>
      </c>
      <c r="G996" s="47" t="s">
        <v>5814</v>
      </c>
      <c r="H996" s="47" t="s">
        <v>6144</v>
      </c>
      <c r="I996" s="48" t="s">
        <v>6145</v>
      </c>
      <c r="J996" s="48" t="s">
        <v>6155</v>
      </c>
      <c r="K996" s="48" t="s">
        <v>6162</v>
      </c>
      <c r="L996" s="45">
        <v>2214</v>
      </c>
      <c r="M996" s="47" t="s">
        <v>6161</v>
      </c>
      <c r="N996" s="60">
        <v>0</v>
      </c>
      <c r="O996" s="58">
        <v>0</v>
      </c>
      <c r="P996" s="58">
        <v>0</v>
      </c>
      <c r="Q996" s="132">
        <v>0</v>
      </c>
      <c r="R996" s="60">
        <v>0</v>
      </c>
      <c r="S996" s="58">
        <v>0</v>
      </c>
      <c r="T996" s="58">
        <v>0</v>
      </c>
      <c r="U996" s="132">
        <v>0</v>
      </c>
      <c r="V996" s="58">
        <v>0</v>
      </c>
      <c r="W996" s="58">
        <v>0</v>
      </c>
      <c r="X996" s="58">
        <v>0</v>
      </c>
      <c r="Y996" s="132">
        <v>0</v>
      </c>
      <c r="Z996" s="61">
        <v>0</v>
      </c>
      <c r="AA996" s="59">
        <v>0</v>
      </c>
      <c r="AB996" s="59">
        <v>0</v>
      </c>
      <c r="AC996" s="132">
        <v>0</v>
      </c>
      <c r="AD996" s="61">
        <v>0</v>
      </c>
      <c r="AE996" s="59">
        <v>0</v>
      </c>
      <c r="AF996" s="59">
        <v>0</v>
      </c>
      <c r="AG996" s="132">
        <v>0</v>
      </c>
      <c r="AH996" s="61">
        <v>0</v>
      </c>
      <c r="AI996" s="132">
        <v>0</v>
      </c>
      <c r="AJ996" s="64">
        <f>IFERROR(VLOOKUP($B996,STOCK!$A:$H,3,0)," ")</f>
        <v>31</v>
      </c>
      <c r="AK996" s="65">
        <f>IFERROR(VLOOKUP($B996,STOCK!$A:$H,4,0)," ")</f>
        <v>0</v>
      </c>
      <c r="AL996" s="65">
        <f>IFERROR(VLOOKUP($B996,STOCK!$A:$H,5,0)," ")</f>
        <v>0</v>
      </c>
      <c r="AM996" s="65">
        <f>IFERROR(VLOOKUP($B996,STOCK!$A:$H,6,0)," ")</f>
        <v>0</v>
      </c>
      <c r="AN996" s="65">
        <f>IFERROR(VLOOKUP($B996,STOCK!$A:$H,7,0)," ")</f>
        <v>0</v>
      </c>
      <c r="AO996" s="65">
        <f>IFERROR(VLOOKUP($B996,STOCK!$A:$H,8,0)," ")</f>
        <v>0</v>
      </c>
      <c r="AP996" s="62" t="str">
        <f t="shared" si="195"/>
        <v>SV</v>
      </c>
      <c r="AQ996" s="50" t="str">
        <f t="shared" si="196"/>
        <v>Q</v>
      </c>
      <c r="AR996" s="50" t="str">
        <f t="shared" si="197"/>
        <v>Q</v>
      </c>
      <c r="AS996" s="50" t="str">
        <f t="shared" si="198"/>
        <v>Q</v>
      </c>
      <c r="AT996" s="50" t="str">
        <f t="shared" si="199"/>
        <v>Q</v>
      </c>
      <c r="AU996" s="63" t="str">
        <f t="shared" si="206"/>
        <v>Q</v>
      </c>
      <c r="AV996" s="67">
        <v>33120.000001</v>
      </c>
      <c r="AW996" s="133">
        <v>33119.999880000003</v>
      </c>
      <c r="AX996" s="49">
        <v>46900</v>
      </c>
      <c r="AY996" s="51">
        <f t="shared" si="200"/>
        <v>0.41606280188961153</v>
      </c>
      <c r="AZ996" s="51">
        <f t="shared" si="201"/>
        <v>0.29381663110874201</v>
      </c>
      <c r="BA996" s="49">
        <v>44900</v>
      </c>
      <c r="BB996" s="52">
        <v>3</v>
      </c>
      <c r="BC996" s="51">
        <f t="shared" si="202"/>
        <v>0.35567632846148323</v>
      </c>
      <c r="BD996" s="51">
        <f t="shared" si="203"/>
        <v>0.26236080175946547</v>
      </c>
      <c r="BE996" s="49">
        <v>41900</v>
      </c>
      <c r="BF996" s="52">
        <v>10</v>
      </c>
      <c r="BG996" s="51">
        <f t="shared" si="204"/>
        <v>0.26509661831929066</v>
      </c>
      <c r="BH996" s="51">
        <f t="shared" si="205"/>
        <v>0.20954653935560857</v>
      </c>
      <c r="BI996" s="282">
        <f t="shared" si="207"/>
        <v>0</v>
      </c>
    </row>
    <row r="997" spans="1:61" hidden="1">
      <c r="A997" s="54" t="s">
        <v>149</v>
      </c>
      <c r="B997" s="55" t="s">
        <v>3212</v>
      </c>
      <c r="C997" s="55" t="s">
        <v>3213</v>
      </c>
      <c r="D997" s="44" t="s">
        <v>3214</v>
      </c>
      <c r="E997" s="56">
        <v>10</v>
      </c>
      <c r="F997" s="46" t="s">
        <v>5814</v>
      </c>
      <c r="G997" s="47" t="s">
        <v>5814</v>
      </c>
      <c r="H997" s="47" t="s">
        <v>6144</v>
      </c>
      <c r="I997" s="48" t="s">
        <v>6145</v>
      </c>
      <c r="J997" s="48" t="s">
        <v>6155</v>
      </c>
      <c r="K997" s="48" t="s">
        <v>6162</v>
      </c>
      <c r="L997" s="45">
        <v>2214</v>
      </c>
      <c r="M997" s="47" t="s">
        <v>6161</v>
      </c>
      <c r="N997" s="60">
        <v>0</v>
      </c>
      <c r="O997" s="58">
        <v>0</v>
      </c>
      <c r="P997" s="58">
        <v>0</v>
      </c>
      <c r="Q997" s="132">
        <v>0</v>
      </c>
      <c r="R997" s="60">
        <v>0</v>
      </c>
      <c r="S997" s="58">
        <v>0</v>
      </c>
      <c r="T997" s="58">
        <v>0</v>
      </c>
      <c r="U997" s="132">
        <v>0</v>
      </c>
      <c r="V997" s="58">
        <v>0</v>
      </c>
      <c r="W997" s="58">
        <v>0</v>
      </c>
      <c r="X997" s="58">
        <v>0</v>
      </c>
      <c r="Y997" s="132">
        <v>0</v>
      </c>
      <c r="Z997" s="61">
        <v>0</v>
      </c>
      <c r="AA997" s="59">
        <v>0</v>
      </c>
      <c r="AB997" s="59">
        <v>0</v>
      </c>
      <c r="AC997" s="132">
        <v>0</v>
      </c>
      <c r="AD997" s="61">
        <v>0</v>
      </c>
      <c r="AE997" s="59">
        <v>0</v>
      </c>
      <c r="AF997" s="59">
        <v>0</v>
      </c>
      <c r="AG997" s="132">
        <v>0</v>
      </c>
      <c r="AH997" s="61">
        <v>0</v>
      </c>
      <c r="AI997" s="132">
        <v>0</v>
      </c>
      <c r="AJ997" s="64">
        <f>IFERROR(VLOOKUP($B997,STOCK!$A:$H,3,0)," ")</f>
        <v>5</v>
      </c>
      <c r="AK997" s="65">
        <f>IFERROR(VLOOKUP($B997,STOCK!$A:$H,4,0)," ")</f>
        <v>0</v>
      </c>
      <c r="AL997" s="65">
        <f>IFERROR(VLOOKUP($B997,STOCK!$A:$H,5,0)," ")</f>
        <v>0</v>
      </c>
      <c r="AM997" s="65">
        <f>IFERROR(VLOOKUP($B997,STOCK!$A:$H,6,0)," ")</f>
        <v>1</v>
      </c>
      <c r="AN997" s="65">
        <f>IFERROR(VLOOKUP($B997,STOCK!$A:$H,7,0)," ")</f>
        <v>0</v>
      </c>
      <c r="AO997" s="65">
        <f>IFERROR(VLOOKUP($B997,STOCK!$A:$H,8,0)," ")</f>
        <v>0</v>
      </c>
      <c r="AP997" s="62" t="str">
        <f t="shared" si="195"/>
        <v>SV</v>
      </c>
      <c r="AQ997" s="50" t="str">
        <f t="shared" si="196"/>
        <v>Q</v>
      </c>
      <c r="AR997" s="50" t="str">
        <f t="shared" si="197"/>
        <v>Q</v>
      </c>
      <c r="AS997" s="50" t="str">
        <f t="shared" si="198"/>
        <v>SV</v>
      </c>
      <c r="AT997" s="50" t="str">
        <f t="shared" si="199"/>
        <v>Q</v>
      </c>
      <c r="AU997" s="63" t="str">
        <f t="shared" si="206"/>
        <v>Q</v>
      </c>
      <c r="AV997" s="67">
        <v>33120.000001</v>
      </c>
      <c r="AW997" s="133">
        <v>28292.872189999998</v>
      </c>
      <c r="AX997" s="49">
        <v>46900</v>
      </c>
      <c r="AY997" s="51">
        <f t="shared" si="200"/>
        <v>0.41606280188961153</v>
      </c>
      <c r="AZ997" s="51">
        <f t="shared" si="201"/>
        <v>0.29381663110874201</v>
      </c>
      <c r="BA997" s="49">
        <v>44900</v>
      </c>
      <c r="BB997" s="52">
        <v>3</v>
      </c>
      <c r="BC997" s="51">
        <f t="shared" si="202"/>
        <v>0.35567632846148323</v>
      </c>
      <c r="BD997" s="51">
        <f t="shared" si="203"/>
        <v>0.26236080175946547</v>
      </c>
      <c r="BE997" s="49">
        <v>41900</v>
      </c>
      <c r="BF997" s="52">
        <v>10</v>
      </c>
      <c r="BG997" s="51">
        <f t="shared" si="204"/>
        <v>0.26509661831929066</v>
      </c>
      <c r="BH997" s="51">
        <f t="shared" si="205"/>
        <v>0.20954653935560857</v>
      </c>
      <c r="BI997" s="282">
        <f t="shared" si="207"/>
        <v>0</v>
      </c>
    </row>
    <row r="998" spans="1:61" hidden="1">
      <c r="A998" s="54" t="s">
        <v>149</v>
      </c>
      <c r="B998" s="55" t="s">
        <v>3215</v>
      </c>
      <c r="C998" s="55" t="s">
        <v>3216</v>
      </c>
      <c r="D998" s="44" t="s">
        <v>3217</v>
      </c>
      <c r="E998" s="56">
        <v>10</v>
      </c>
      <c r="F998" s="46" t="s">
        <v>5814</v>
      </c>
      <c r="G998" s="47" t="s">
        <v>5814</v>
      </c>
      <c r="H998" s="47" t="s">
        <v>6144</v>
      </c>
      <c r="I998" s="48" t="s">
        <v>6145</v>
      </c>
      <c r="J998" s="48" t="s">
        <v>6155</v>
      </c>
      <c r="K998" s="48" t="s">
        <v>6162</v>
      </c>
      <c r="L998" s="45">
        <v>2214</v>
      </c>
      <c r="M998" s="47" t="s">
        <v>6161</v>
      </c>
      <c r="N998" s="60">
        <v>0</v>
      </c>
      <c r="O998" s="58">
        <v>0</v>
      </c>
      <c r="P998" s="58">
        <v>0</v>
      </c>
      <c r="Q998" s="132">
        <v>0</v>
      </c>
      <c r="R998" s="60">
        <v>0</v>
      </c>
      <c r="S998" s="58">
        <v>0</v>
      </c>
      <c r="T998" s="58">
        <v>0</v>
      </c>
      <c r="U998" s="132">
        <v>0</v>
      </c>
      <c r="V998" s="58">
        <v>0</v>
      </c>
      <c r="W998" s="58">
        <v>0</v>
      </c>
      <c r="X998" s="58">
        <v>0</v>
      </c>
      <c r="Y998" s="132">
        <v>0</v>
      </c>
      <c r="Z998" s="61">
        <v>0</v>
      </c>
      <c r="AA998" s="59">
        <v>0</v>
      </c>
      <c r="AB998" s="59">
        <v>0</v>
      </c>
      <c r="AC998" s="132">
        <v>0</v>
      </c>
      <c r="AD998" s="61">
        <v>0</v>
      </c>
      <c r="AE998" s="59">
        <v>0</v>
      </c>
      <c r="AF998" s="59">
        <v>0</v>
      </c>
      <c r="AG998" s="132">
        <v>0</v>
      </c>
      <c r="AH998" s="61">
        <v>0</v>
      </c>
      <c r="AI998" s="132">
        <v>0</v>
      </c>
      <c r="AJ998" s="64">
        <f>IFERROR(VLOOKUP($B998,STOCK!$A:$H,3,0)," ")</f>
        <v>10</v>
      </c>
      <c r="AK998" s="65">
        <f>IFERROR(VLOOKUP($B998,STOCK!$A:$H,4,0)," ")</f>
        <v>0</v>
      </c>
      <c r="AL998" s="65">
        <f>IFERROR(VLOOKUP($B998,STOCK!$A:$H,5,0)," ")</f>
        <v>0</v>
      </c>
      <c r="AM998" s="65">
        <f>IFERROR(VLOOKUP($B998,STOCK!$A:$H,6,0)," ")</f>
        <v>0</v>
      </c>
      <c r="AN998" s="65">
        <f>IFERROR(VLOOKUP($B998,STOCK!$A:$H,7,0)," ")</f>
        <v>0</v>
      </c>
      <c r="AO998" s="65">
        <f>IFERROR(VLOOKUP($B998,STOCK!$A:$H,8,0)," ")</f>
        <v>0</v>
      </c>
      <c r="AP998" s="62" t="str">
        <f t="shared" si="195"/>
        <v>SV</v>
      </c>
      <c r="AQ998" s="50" t="str">
        <f t="shared" si="196"/>
        <v>Q</v>
      </c>
      <c r="AR998" s="50" t="str">
        <f t="shared" si="197"/>
        <v>Q</v>
      </c>
      <c r="AS998" s="50" t="str">
        <f t="shared" si="198"/>
        <v>Q</v>
      </c>
      <c r="AT998" s="50" t="str">
        <f t="shared" si="199"/>
        <v>Q</v>
      </c>
      <c r="AU998" s="63" t="str">
        <f t="shared" si="206"/>
        <v>Q</v>
      </c>
      <c r="AV998" s="67">
        <v>33120.000001</v>
      </c>
      <c r="AW998" s="133">
        <v>26644.150280000002</v>
      </c>
      <c r="AX998" s="49">
        <v>46900</v>
      </c>
      <c r="AY998" s="51">
        <f t="shared" si="200"/>
        <v>0.41606280188961153</v>
      </c>
      <c r="AZ998" s="51">
        <f t="shared" si="201"/>
        <v>0.29381663110874201</v>
      </c>
      <c r="BA998" s="49">
        <v>44900</v>
      </c>
      <c r="BB998" s="52">
        <v>3</v>
      </c>
      <c r="BC998" s="51">
        <f t="shared" si="202"/>
        <v>0.35567632846148323</v>
      </c>
      <c r="BD998" s="51">
        <f t="shared" si="203"/>
        <v>0.26236080175946547</v>
      </c>
      <c r="BE998" s="49">
        <v>41900</v>
      </c>
      <c r="BF998" s="52">
        <v>10</v>
      </c>
      <c r="BG998" s="51">
        <f t="shared" si="204"/>
        <v>0.26509661831929066</v>
      </c>
      <c r="BH998" s="51">
        <f t="shared" si="205"/>
        <v>0.20954653935560857</v>
      </c>
      <c r="BI998" s="282">
        <f t="shared" si="207"/>
        <v>0</v>
      </c>
    </row>
    <row r="999" spans="1:61" hidden="1">
      <c r="A999" s="54" t="s">
        <v>149</v>
      </c>
      <c r="B999" s="55" t="s">
        <v>3218</v>
      </c>
      <c r="C999" s="55" t="s">
        <v>3219</v>
      </c>
      <c r="D999" s="44" t="s">
        <v>3220</v>
      </c>
      <c r="E999" s="56">
        <v>10</v>
      </c>
      <c r="F999" s="46" t="s">
        <v>5814</v>
      </c>
      <c r="G999" s="47" t="s">
        <v>5814</v>
      </c>
      <c r="H999" s="47" t="s">
        <v>6144</v>
      </c>
      <c r="I999" s="48" t="s">
        <v>6145</v>
      </c>
      <c r="J999" s="48" t="s">
        <v>6155</v>
      </c>
      <c r="K999" s="48" t="s">
        <v>6162</v>
      </c>
      <c r="L999" s="45">
        <v>2214</v>
      </c>
      <c r="M999" s="47" t="s">
        <v>6161</v>
      </c>
      <c r="N999" s="60">
        <v>0</v>
      </c>
      <c r="O999" s="58">
        <v>0</v>
      </c>
      <c r="P999" s="58">
        <v>0</v>
      </c>
      <c r="Q999" s="132">
        <v>0</v>
      </c>
      <c r="R999" s="60">
        <v>0</v>
      </c>
      <c r="S999" s="58">
        <v>0</v>
      </c>
      <c r="T999" s="58">
        <v>0</v>
      </c>
      <c r="U999" s="132">
        <v>0</v>
      </c>
      <c r="V999" s="58">
        <v>0</v>
      </c>
      <c r="W999" s="58">
        <v>0</v>
      </c>
      <c r="X999" s="58">
        <v>0</v>
      </c>
      <c r="Y999" s="132">
        <v>0</v>
      </c>
      <c r="Z999" s="61">
        <v>0</v>
      </c>
      <c r="AA999" s="59">
        <v>0</v>
      </c>
      <c r="AB999" s="59">
        <v>0</v>
      </c>
      <c r="AC999" s="132">
        <v>0</v>
      </c>
      <c r="AD999" s="61">
        <v>0</v>
      </c>
      <c r="AE999" s="59">
        <v>0</v>
      </c>
      <c r="AF999" s="59">
        <v>0</v>
      </c>
      <c r="AG999" s="132">
        <v>0</v>
      </c>
      <c r="AH999" s="61">
        <v>0</v>
      </c>
      <c r="AI999" s="132">
        <v>0</v>
      </c>
      <c r="AJ999" s="64">
        <f>IFERROR(VLOOKUP($B999,STOCK!$A:$H,3,0)," ")</f>
        <v>3</v>
      </c>
      <c r="AK999" s="65">
        <f>IFERROR(VLOOKUP($B999,STOCK!$A:$H,4,0)," ")</f>
        <v>0</v>
      </c>
      <c r="AL999" s="65">
        <f>IFERROR(VLOOKUP($B999,STOCK!$A:$H,5,0)," ")</f>
        <v>0</v>
      </c>
      <c r="AM999" s="65">
        <f>IFERROR(VLOOKUP($B999,STOCK!$A:$H,6,0)," ")</f>
        <v>0</v>
      </c>
      <c r="AN999" s="65">
        <f>IFERROR(VLOOKUP($B999,STOCK!$A:$H,7,0)," ")</f>
        <v>0</v>
      </c>
      <c r="AO999" s="65">
        <f>IFERROR(VLOOKUP($B999,STOCK!$A:$H,8,0)," ")</f>
        <v>0</v>
      </c>
      <c r="AP999" s="62" t="str">
        <f t="shared" si="195"/>
        <v>SV</v>
      </c>
      <c r="AQ999" s="50" t="str">
        <f t="shared" si="196"/>
        <v>Q</v>
      </c>
      <c r="AR999" s="50" t="str">
        <f t="shared" si="197"/>
        <v>Q</v>
      </c>
      <c r="AS999" s="50" t="str">
        <f t="shared" si="198"/>
        <v>Q</v>
      </c>
      <c r="AT999" s="50" t="str">
        <f t="shared" si="199"/>
        <v>Q</v>
      </c>
      <c r="AU999" s="63" t="str">
        <f t="shared" si="206"/>
        <v>Q</v>
      </c>
      <c r="AV999" s="67">
        <v>33120.000001</v>
      </c>
      <c r="AW999" s="133">
        <v>29789.724689999999</v>
      </c>
      <c r="AX999" s="49">
        <v>46900</v>
      </c>
      <c r="AY999" s="51">
        <f t="shared" si="200"/>
        <v>0.41606280188961153</v>
      </c>
      <c r="AZ999" s="51">
        <f t="shared" si="201"/>
        <v>0.29381663110874201</v>
      </c>
      <c r="BA999" s="49">
        <v>44900</v>
      </c>
      <c r="BB999" s="52">
        <v>3</v>
      </c>
      <c r="BC999" s="51">
        <f t="shared" si="202"/>
        <v>0.35567632846148323</v>
      </c>
      <c r="BD999" s="51">
        <f t="shared" si="203"/>
        <v>0.26236080175946547</v>
      </c>
      <c r="BE999" s="49">
        <v>41900</v>
      </c>
      <c r="BF999" s="52">
        <v>10</v>
      </c>
      <c r="BG999" s="51">
        <f t="shared" si="204"/>
        <v>0.26509661831929066</v>
      </c>
      <c r="BH999" s="51">
        <f t="shared" si="205"/>
        <v>0.20954653935560857</v>
      </c>
      <c r="BI999" s="282">
        <f t="shared" si="207"/>
        <v>0</v>
      </c>
    </row>
    <row r="1000" spans="1:61" hidden="1">
      <c r="A1000" s="54" t="s">
        <v>149</v>
      </c>
      <c r="B1000" s="55" t="s">
        <v>3221</v>
      </c>
      <c r="C1000" s="55" t="s">
        <v>3222</v>
      </c>
      <c r="D1000" s="44" t="s">
        <v>3223</v>
      </c>
      <c r="E1000" s="56">
        <v>10</v>
      </c>
      <c r="F1000" s="46" t="s">
        <v>5814</v>
      </c>
      <c r="G1000" s="47" t="s">
        <v>5814</v>
      </c>
      <c r="H1000" s="47" t="s">
        <v>6144</v>
      </c>
      <c r="I1000" s="48" t="s">
        <v>6145</v>
      </c>
      <c r="J1000" s="48" t="s">
        <v>6155</v>
      </c>
      <c r="K1000" s="48" t="s">
        <v>6162</v>
      </c>
      <c r="L1000" s="45">
        <v>2214</v>
      </c>
      <c r="M1000" s="47" t="s">
        <v>6161</v>
      </c>
      <c r="N1000" s="60">
        <v>0</v>
      </c>
      <c r="O1000" s="58">
        <v>0</v>
      </c>
      <c r="P1000" s="58">
        <v>0</v>
      </c>
      <c r="Q1000" s="132">
        <v>0</v>
      </c>
      <c r="R1000" s="60">
        <v>0</v>
      </c>
      <c r="S1000" s="58">
        <v>0</v>
      </c>
      <c r="T1000" s="58">
        <v>0</v>
      </c>
      <c r="U1000" s="132">
        <v>0</v>
      </c>
      <c r="V1000" s="58">
        <v>0</v>
      </c>
      <c r="W1000" s="58">
        <v>0</v>
      </c>
      <c r="X1000" s="58">
        <v>0</v>
      </c>
      <c r="Y1000" s="132">
        <v>0</v>
      </c>
      <c r="Z1000" s="61">
        <v>0</v>
      </c>
      <c r="AA1000" s="59">
        <v>0</v>
      </c>
      <c r="AB1000" s="59">
        <v>0</v>
      </c>
      <c r="AC1000" s="132">
        <v>0</v>
      </c>
      <c r="AD1000" s="61">
        <v>0</v>
      </c>
      <c r="AE1000" s="59">
        <v>0</v>
      </c>
      <c r="AF1000" s="59">
        <v>0</v>
      </c>
      <c r="AG1000" s="132">
        <v>0</v>
      </c>
      <c r="AH1000" s="61">
        <v>0</v>
      </c>
      <c r="AI1000" s="132">
        <v>0</v>
      </c>
      <c r="AJ1000" s="64">
        <f>IFERROR(VLOOKUP($B1000,STOCK!$A:$H,3,0)," ")</f>
        <v>20</v>
      </c>
      <c r="AK1000" s="65">
        <f>IFERROR(VLOOKUP($B1000,STOCK!$A:$H,4,0)," ")</f>
        <v>0</v>
      </c>
      <c r="AL1000" s="65">
        <f>IFERROR(VLOOKUP($B1000,STOCK!$A:$H,5,0)," ")</f>
        <v>0</v>
      </c>
      <c r="AM1000" s="65">
        <f>IFERROR(VLOOKUP($B1000,STOCK!$A:$H,6,0)," ")</f>
        <v>0</v>
      </c>
      <c r="AN1000" s="65">
        <f>IFERROR(VLOOKUP($B1000,STOCK!$A:$H,7,0)," ")</f>
        <v>0</v>
      </c>
      <c r="AO1000" s="65">
        <f>IFERROR(VLOOKUP($B1000,STOCK!$A:$H,8,0)," ")</f>
        <v>0</v>
      </c>
      <c r="AP1000" s="62" t="str">
        <f t="shared" si="195"/>
        <v>SV</v>
      </c>
      <c r="AQ1000" s="50" t="str">
        <f t="shared" si="196"/>
        <v>Q</v>
      </c>
      <c r="AR1000" s="50" t="str">
        <f t="shared" si="197"/>
        <v>Q</v>
      </c>
      <c r="AS1000" s="50" t="str">
        <f t="shared" si="198"/>
        <v>Q</v>
      </c>
      <c r="AT1000" s="50" t="str">
        <f t="shared" si="199"/>
        <v>Q</v>
      </c>
      <c r="AU1000" s="63" t="str">
        <f t="shared" si="206"/>
        <v>Q</v>
      </c>
      <c r="AV1000" s="67">
        <v>33120.000001</v>
      </c>
      <c r="AW1000" s="133">
        <v>33119.999880000003</v>
      </c>
      <c r="AX1000" s="49">
        <v>46900</v>
      </c>
      <c r="AY1000" s="51">
        <f t="shared" si="200"/>
        <v>0.41606280188961153</v>
      </c>
      <c r="AZ1000" s="51">
        <f t="shared" si="201"/>
        <v>0.29381663110874201</v>
      </c>
      <c r="BA1000" s="49">
        <v>44900</v>
      </c>
      <c r="BB1000" s="52">
        <v>3</v>
      </c>
      <c r="BC1000" s="51">
        <f t="shared" si="202"/>
        <v>0.35567632846148323</v>
      </c>
      <c r="BD1000" s="51">
        <f t="shared" si="203"/>
        <v>0.26236080175946547</v>
      </c>
      <c r="BE1000" s="49">
        <v>41900</v>
      </c>
      <c r="BF1000" s="52">
        <v>10</v>
      </c>
      <c r="BG1000" s="51">
        <f t="shared" si="204"/>
        <v>0.26509661831929066</v>
      </c>
      <c r="BH1000" s="51">
        <f t="shared" si="205"/>
        <v>0.20954653935560857</v>
      </c>
      <c r="BI1000" s="282">
        <f t="shared" si="207"/>
        <v>0</v>
      </c>
    </row>
    <row r="1001" spans="1:61" hidden="1">
      <c r="A1001" s="54" t="s">
        <v>149</v>
      </c>
      <c r="B1001" s="55" t="s">
        <v>3224</v>
      </c>
      <c r="C1001" s="55" t="s">
        <v>3225</v>
      </c>
      <c r="D1001" s="44" t="s">
        <v>3226</v>
      </c>
      <c r="E1001" s="56">
        <v>20</v>
      </c>
      <c r="F1001" s="46" t="s">
        <v>5814</v>
      </c>
      <c r="G1001" s="47" t="s">
        <v>5814</v>
      </c>
      <c r="H1001" s="47" t="s">
        <v>6144</v>
      </c>
      <c r="I1001" s="48" t="s">
        <v>6145</v>
      </c>
      <c r="J1001" s="48" t="s">
        <v>6155</v>
      </c>
      <c r="K1001" s="48" t="s">
        <v>6163</v>
      </c>
      <c r="L1001" s="45">
        <v>2263</v>
      </c>
      <c r="M1001" s="47" t="s">
        <v>6164</v>
      </c>
      <c r="N1001" s="60">
        <v>17</v>
      </c>
      <c r="O1001" s="58">
        <v>21</v>
      </c>
      <c r="P1001" s="58">
        <v>1</v>
      </c>
      <c r="Q1001" s="132">
        <v>1</v>
      </c>
      <c r="R1001" s="60">
        <v>0</v>
      </c>
      <c r="S1001" s="58">
        <v>0</v>
      </c>
      <c r="T1001" s="58">
        <v>0</v>
      </c>
      <c r="U1001" s="132">
        <v>0</v>
      </c>
      <c r="V1001" s="58">
        <v>0</v>
      </c>
      <c r="W1001" s="58">
        <v>0</v>
      </c>
      <c r="X1001" s="58">
        <v>0</v>
      </c>
      <c r="Y1001" s="132">
        <v>0</v>
      </c>
      <c r="Z1001" s="61">
        <v>0</v>
      </c>
      <c r="AA1001" s="59">
        <v>0</v>
      </c>
      <c r="AB1001" s="59">
        <v>0</v>
      </c>
      <c r="AC1001" s="132">
        <v>0</v>
      </c>
      <c r="AD1001" s="61">
        <v>0</v>
      </c>
      <c r="AE1001" s="59">
        <v>0</v>
      </c>
      <c r="AF1001" s="59">
        <v>0</v>
      </c>
      <c r="AG1001" s="132">
        <v>0</v>
      </c>
      <c r="AH1001" s="61">
        <v>0</v>
      </c>
      <c r="AI1001" s="132">
        <v>0</v>
      </c>
      <c r="AJ1001" s="64">
        <f>IFERROR(VLOOKUP($B1001,STOCK!$A:$H,3,0)," ")</f>
        <v>-2</v>
      </c>
      <c r="AK1001" s="65">
        <f>IFERROR(VLOOKUP($B1001,STOCK!$A:$H,4,0)," ")</f>
        <v>0</v>
      </c>
      <c r="AL1001" s="65">
        <f>IFERROR(VLOOKUP($B1001,STOCK!$A:$H,5,0)," ")</f>
        <v>0</v>
      </c>
      <c r="AM1001" s="65">
        <f>IFERROR(VLOOKUP($B1001,STOCK!$A:$H,6,0)," ")</f>
        <v>0</v>
      </c>
      <c r="AN1001" s="65">
        <f>IFERROR(VLOOKUP($B1001,STOCK!$A:$H,7,0)," ")</f>
        <v>0</v>
      </c>
      <c r="AO1001" s="65">
        <f>IFERROR(VLOOKUP($B1001,STOCK!$A:$H,8,0)," ")</f>
        <v>0</v>
      </c>
      <c r="AP1001" s="62" t="str">
        <f t="shared" si="195"/>
        <v>Q</v>
      </c>
      <c r="AQ1001" s="50" t="str">
        <f t="shared" si="196"/>
        <v>Q</v>
      </c>
      <c r="AR1001" s="50" t="str">
        <f t="shared" si="197"/>
        <v>Q</v>
      </c>
      <c r="AS1001" s="50" t="str">
        <f t="shared" si="198"/>
        <v>Q</v>
      </c>
      <c r="AT1001" s="50" t="str">
        <f t="shared" si="199"/>
        <v>Q</v>
      </c>
      <c r="AU1001" s="63" t="str">
        <f t="shared" si="206"/>
        <v>Q</v>
      </c>
      <c r="AV1001" s="67">
        <v>27999.999994999998</v>
      </c>
      <c r="AW1001" s="133">
        <v>27999.999940000002</v>
      </c>
      <c r="AX1001" s="49">
        <v>39900</v>
      </c>
      <c r="AY1001" s="51">
        <f t="shared" si="200"/>
        <v>0.42500000025446427</v>
      </c>
      <c r="AZ1001" s="51">
        <f t="shared" si="201"/>
        <v>0.29824561416040102</v>
      </c>
      <c r="BA1001" s="49">
        <v>36900</v>
      </c>
      <c r="BB1001" s="52">
        <v>3</v>
      </c>
      <c r="BC1001" s="51">
        <f t="shared" si="202"/>
        <v>0.31785714309247459</v>
      </c>
      <c r="BD1001" s="51">
        <f t="shared" si="203"/>
        <v>0.24119241205962064</v>
      </c>
      <c r="BE1001" s="49">
        <v>34900</v>
      </c>
      <c r="BF1001" s="52">
        <v>20</v>
      </c>
      <c r="BG1001" s="51">
        <f t="shared" si="204"/>
        <v>0.24642857165114807</v>
      </c>
      <c r="BH1001" s="51">
        <f t="shared" si="205"/>
        <v>0.19770773653295134</v>
      </c>
      <c r="BI1001" s="282">
        <f t="shared" si="207"/>
        <v>1</v>
      </c>
    </row>
    <row r="1002" spans="1:61" hidden="1">
      <c r="A1002" s="54" t="s">
        <v>149</v>
      </c>
      <c r="B1002" s="55" t="s">
        <v>3227</v>
      </c>
      <c r="C1002" s="55" t="s">
        <v>3228</v>
      </c>
      <c r="D1002" s="44" t="s">
        <v>3229</v>
      </c>
      <c r="E1002" s="56">
        <v>20</v>
      </c>
      <c r="F1002" s="46" t="s">
        <v>5814</v>
      </c>
      <c r="G1002" s="47" t="s">
        <v>5814</v>
      </c>
      <c r="H1002" s="47" t="s">
        <v>6144</v>
      </c>
      <c r="I1002" s="48" t="s">
        <v>6145</v>
      </c>
      <c r="J1002" s="48" t="s">
        <v>6155</v>
      </c>
      <c r="K1002" s="48" t="s">
        <v>6163</v>
      </c>
      <c r="L1002" s="45">
        <v>2263</v>
      </c>
      <c r="M1002" s="47" t="s">
        <v>6164</v>
      </c>
      <c r="N1002" s="60">
        <v>15</v>
      </c>
      <c r="O1002" s="58">
        <v>2</v>
      </c>
      <c r="P1002" s="58">
        <v>0</v>
      </c>
      <c r="Q1002" s="132">
        <v>1</v>
      </c>
      <c r="R1002" s="60">
        <v>0</v>
      </c>
      <c r="S1002" s="58">
        <v>0</v>
      </c>
      <c r="T1002" s="58">
        <v>0</v>
      </c>
      <c r="U1002" s="132">
        <v>0</v>
      </c>
      <c r="V1002" s="58">
        <v>0</v>
      </c>
      <c r="W1002" s="58">
        <v>0</v>
      </c>
      <c r="X1002" s="58">
        <v>0</v>
      </c>
      <c r="Y1002" s="132">
        <v>0</v>
      </c>
      <c r="Z1002" s="61">
        <v>0</v>
      </c>
      <c r="AA1002" s="59">
        <v>0</v>
      </c>
      <c r="AB1002" s="59">
        <v>0</v>
      </c>
      <c r="AC1002" s="132">
        <v>0</v>
      </c>
      <c r="AD1002" s="61">
        <v>0</v>
      </c>
      <c r="AE1002" s="59">
        <v>0</v>
      </c>
      <c r="AF1002" s="59">
        <v>0</v>
      </c>
      <c r="AG1002" s="132">
        <v>0</v>
      </c>
      <c r="AH1002" s="61">
        <v>0</v>
      </c>
      <c r="AI1002" s="132">
        <v>0</v>
      </c>
      <c r="AJ1002" s="64">
        <f>IFERROR(VLOOKUP($B1002,STOCK!$A:$H,3,0)," ")</f>
        <v>25</v>
      </c>
      <c r="AK1002" s="65">
        <f>IFERROR(VLOOKUP($B1002,STOCK!$A:$H,4,0)," ")</f>
        <v>0</v>
      </c>
      <c r="AL1002" s="65">
        <f>IFERROR(VLOOKUP($B1002,STOCK!$A:$H,5,0)," ")</f>
        <v>1</v>
      </c>
      <c r="AM1002" s="65">
        <f>IFERROR(VLOOKUP($B1002,STOCK!$A:$H,6,0)," ")</f>
        <v>1</v>
      </c>
      <c r="AN1002" s="65">
        <f>IFERROR(VLOOKUP($B1002,STOCK!$A:$H,7,0)," ")</f>
        <v>0</v>
      </c>
      <c r="AO1002" s="65">
        <f>IFERROR(VLOOKUP($B1002,STOCK!$A:$H,8,0)," ")</f>
        <v>0</v>
      </c>
      <c r="AP1002" s="62">
        <f t="shared" si="195"/>
        <v>750</v>
      </c>
      <c r="AQ1002" s="50" t="str">
        <f t="shared" si="196"/>
        <v>Q</v>
      </c>
      <c r="AR1002" s="50" t="str">
        <f t="shared" si="197"/>
        <v>SV</v>
      </c>
      <c r="AS1002" s="50" t="str">
        <f t="shared" si="198"/>
        <v>SV</v>
      </c>
      <c r="AT1002" s="50" t="str">
        <f t="shared" si="199"/>
        <v>Q</v>
      </c>
      <c r="AU1002" s="63" t="str">
        <f t="shared" si="206"/>
        <v>Q</v>
      </c>
      <c r="AV1002" s="67">
        <v>27999.999994999998</v>
      </c>
      <c r="AW1002" s="133">
        <v>27999.999940000002</v>
      </c>
      <c r="AX1002" s="49">
        <v>39900</v>
      </c>
      <c r="AY1002" s="51">
        <f t="shared" si="200"/>
        <v>0.42500000025446427</v>
      </c>
      <c r="AZ1002" s="51">
        <f t="shared" si="201"/>
        <v>0.29824561416040102</v>
      </c>
      <c r="BA1002" s="49">
        <v>36900</v>
      </c>
      <c r="BB1002" s="52">
        <v>3</v>
      </c>
      <c r="BC1002" s="51">
        <f t="shared" si="202"/>
        <v>0.31785714309247459</v>
      </c>
      <c r="BD1002" s="51">
        <f t="shared" si="203"/>
        <v>0.24119241205962064</v>
      </c>
      <c r="BE1002" s="49">
        <v>34900</v>
      </c>
      <c r="BF1002" s="52">
        <v>20</v>
      </c>
      <c r="BG1002" s="51">
        <f t="shared" si="204"/>
        <v>0.24642857165114807</v>
      </c>
      <c r="BH1002" s="51">
        <f t="shared" si="205"/>
        <v>0.19770773653295134</v>
      </c>
      <c r="BI1002" s="282">
        <f t="shared" si="207"/>
        <v>1</v>
      </c>
    </row>
    <row r="1003" spans="1:61" hidden="1">
      <c r="A1003" s="54" t="s">
        <v>149</v>
      </c>
      <c r="B1003" s="55" t="s">
        <v>3230</v>
      </c>
      <c r="C1003" s="55" t="s">
        <v>3231</v>
      </c>
      <c r="D1003" s="44" t="s">
        <v>3232</v>
      </c>
      <c r="E1003" s="56">
        <v>20</v>
      </c>
      <c r="F1003" s="46" t="s">
        <v>5814</v>
      </c>
      <c r="G1003" s="47" t="s">
        <v>5814</v>
      </c>
      <c r="H1003" s="47" t="s">
        <v>6144</v>
      </c>
      <c r="I1003" s="48" t="s">
        <v>6145</v>
      </c>
      <c r="J1003" s="48" t="s">
        <v>6155</v>
      </c>
      <c r="K1003" s="48" t="s">
        <v>6163</v>
      </c>
      <c r="L1003" s="45">
        <v>2263</v>
      </c>
      <c r="M1003" s="47" t="s">
        <v>6164</v>
      </c>
      <c r="N1003" s="60">
        <v>7</v>
      </c>
      <c r="O1003" s="58">
        <v>6</v>
      </c>
      <c r="P1003" s="58">
        <v>4</v>
      </c>
      <c r="Q1003" s="132">
        <v>4</v>
      </c>
      <c r="R1003" s="60">
        <v>0</v>
      </c>
      <c r="S1003" s="58">
        <v>0</v>
      </c>
      <c r="T1003" s="58">
        <v>0</v>
      </c>
      <c r="U1003" s="132">
        <v>0</v>
      </c>
      <c r="V1003" s="58">
        <v>0</v>
      </c>
      <c r="W1003" s="58">
        <v>0</v>
      </c>
      <c r="X1003" s="58">
        <v>0</v>
      </c>
      <c r="Y1003" s="132">
        <v>0</v>
      </c>
      <c r="Z1003" s="61">
        <v>0</v>
      </c>
      <c r="AA1003" s="59">
        <v>0</v>
      </c>
      <c r="AB1003" s="59">
        <v>0</v>
      </c>
      <c r="AC1003" s="132">
        <v>0</v>
      </c>
      <c r="AD1003" s="61">
        <v>0</v>
      </c>
      <c r="AE1003" s="59">
        <v>0</v>
      </c>
      <c r="AF1003" s="59">
        <v>0</v>
      </c>
      <c r="AG1003" s="132">
        <v>0</v>
      </c>
      <c r="AH1003" s="61">
        <v>0</v>
      </c>
      <c r="AI1003" s="132">
        <v>0</v>
      </c>
      <c r="AJ1003" s="64">
        <f>IFERROR(VLOOKUP($B1003,STOCK!$A:$H,3,0)," ")</f>
        <v>62</v>
      </c>
      <c r="AK1003" s="65">
        <f>IFERROR(VLOOKUP($B1003,STOCK!$A:$H,4,0)," ")</f>
        <v>0</v>
      </c>
      <c r="AL1003" s="65">
        <f>IFERROR(VLOOKUP($B1003,STOCK!$A:$H,5,0)," ")</f>
        <v>0</v>
      </c>
      <c r="AM1003" s="65">
        <f>IFERROR(VLOOKUP($B1003,STOCK!$A:$H,6,0)," ")</f>
        <v>1</v>
      </c>
      <c r="AN1003" s="65">
        <f>IFERROR(VLOOKUP($B1003,STOCK!$A:$H,7,0)," ")</f>
        <v>0</v>
      </c>
      <c r="AO1003" s="65">
        <f>IFERROR(VLOOKUP($B1003,STOCK!$A:$H,8,0)," ")</f>
        <v>0</v>
      </c>
      <c r="AP1003" s="62">
        <f t="shared" si="195"/>
        <v>465</v>
      </c>
      <c r="AQ1003" s="50" t="str">
        <f t="shared" si="196"/>
        <v>Q</v>
      </c>
      <c r="AR1003" s="50" t="str">
        <f t="shared" si="197"/>
        <v>Q</v>
      </c>
      <c r="AS1003" s="50" t="str">
        <f t="shared" si="198"/>
        <v>SV</v>
      </c>
      <c r="AT1003" s="50" t="str">
        <f t="shared" si="199"/>
        <v>Q</v>
      </c>
      <c r="AU1003" s="63" t="str">
        <f t="shared" si="206"/>
        <v>Q</v>
      </c>
      <c r="AV1003" s="67">
        <v>27999.999994999998</v>
      </c>
      <c r="AW1003" s="133">
        <v>27999.999940000002</v>
      </c>
      <c r="AX1003" s="49">
        <v>39900</v>
      </c>
      <c r="AY1003" s="51">
        <f t="shared" si="200"/>
        <v>0.42500000025446427</v>
      </c>
      <c r="AZ1003" s="51">
        <f t="shared" si="201"/>
        <v>0.29824561416040102</v>
      </c>
      <c r="BA1003" s="49">
        <v>36900</v>
      </c>
      <c r="BB1003" s="52">
        <v>3</v>
      </c>
      <c r="BC1003" s="51">
        <f t="shared" si="202"/>
        <v>0.31785714309247459</v>
      </c>
      <c r="BD1003" s="51">
        <f t="shared" si="203"/>
        <v>0.24119241205962064</v>
      </c>
      <c r="BE1003" s="49">
        <v>34900</v>
      </c>
      <c r="BF1003" s="52">
        <v>20</v>
      </c>
      <c r="BG1003" s="51">
        <f t="shared" si="204"/>
        <v>0.24642857165114807</v>
      </c>
      <c r="BH1003" s="51">
        <f t="shared" si="205"/>
        <v>0.19770773653295134</v>
      </c>
      <c r="BI1003" s="282">
        <f t="shared" si="207"/>
        <v>4</v>
      </c>
    </row>
    <row r="1004" spans="1:61" hidden="1">
      <c r="A1004" s="54" t="s">
        <v>149</v>
      </c>
      <c r="B1004" s="55" t="s">
        <v>3233</v>
      </c>
      <c r="C1004" s="55" t="s">
        <v>3234</v>
      </c>
      <c r="D1004" s="44" t="s">
        <v>3235</v>
      </c>
      <c r="E1004" s="56">
        <v>20</v>
      </c>
      <c r="F1004" s="46" t="s">
        <v>5814</v>
      </c>
      <c r="G1004" s="47" t="s">
        <v>5814</v>
      </c>
      <c r="H1004" s="47" t="s">
        <v>6144</v>
      </c>
      <c r="I1004" s="48" t="s">
        <v>6145</v>
      </c>
      <c r="J1004" s="48" t="s">
        <v>6155</v>
      </c>
      <c r="K1004" s="48" t="s">
        <v>6163</v>
      </c>
      <c r="L1004" s="45">
        <v>2263</v>
      </c>
      <c r="M1004" s="47" t="s">
        <v>6164</v>
      </c>
      <c r="N1004" s="60">
        <v>11</v>
      </c>
      <c r="O1004" s="58">
        <v>12</v>
      </c>
      <c r="P1004" s="58">
        <v>0</v>
      </c>
      <c r="Q1004" s="132">
        <v>1</v>
      </c>
      <c r="R1004" s="60">
        <v>0</v>
      </c>
      <c r="S1004" s="58">
        <v>0</v>
      </c>
      <c r="T1004" s="58">
        <v>0</v>
      </c>
      <c r="U1004" s="132">
        <v>0</v>
      </c>
      <c r="V1004" s="58">
        <v>0</v>
      </c>
      <c r="W1004" s="58">
        <v>0</v>
      </c>
      <c r="X1004" s="58">
        <v>0</v>
      </c>
      <c r="Y1004" s="132">
        <v>0</v>
      </c>
      <c r="Z1004" s="61">
        <v>0</v>
      </c>
      <c r="AA1004" s="59">
        <v>0</v>
      </c>
      <c r="AB1004" s="59">
        <v>0</v>
      </c>
      <c r="AC1004" s="132">
        <v>0</v>
      </c>
      <c r="AD1004" s="61">
        <v>0</v>
      </c>
      <c r="AE1004" s="59">
        <v>0</v>
      </c>
      <c r="AF1004" s="59">
        <v>0</v>
      </c>
      <c r="AG1004" s="132">
        <v>0</v>
      </c>
      <c r="AH1004" s="61">
        <v>0</v>
      </c>
      <c r="AI1004" s="132">
        <v>0</v>
      </c>
      <c r="AJ1004" s="64">
        <f>IFERROR(VLOOKUP($B1004,STOCK!$A:$H,3,0)," ")</f>
        <v>70</v>
      </c>
      <c r="AK1004" s="65">
        <f>IFERROR(VLOOKUP($B1004,STOCK!$A:$H,4,0)," ")</f>
        <v>0</v>
      </c>
      <c r="AL1004" s="65">
        <f>IFERROR(VLOOKUP($B1004,STOCK!$A:$H,5,0)," ")</f>
        <v>0</v>
      </c>
      <c r="AM1004" s="65">
        <f>IFERROR(VLOOKUP($B1004,STOCK!$A:$H,6,0)," ")</f>
        <v>0</v>
      </c>
      <c r="AN1004" s="65">
        <f>IFERROR(VLOOKUP($B1004,STOCK!$A:$H,7,0)," ")</f>
        <v>0</v>
      </c>
      <c r="AO1004" s="65">
        <f>IFERROR(VLOOKUP($B1004,STOCK!$A:$H,8,0)," ")</f>
        <v>0</v>
      </c>
      <c r="AP1004" s="62">
        <f t="shared" si="195"/>
        <v>2100</v>
      </c>
      <c r="AQ1004" s="50" t="str">
        <f t="shared" si="196"/>
        <v>Q</v>
      </c>
      <c r="AR1004" s="50" t="str">
        <f t="shared" si="197"/>
        <v>Q</v>
      </c>
      <c r="AS1004" s="50" t="str">
        <f t="shared" si="198"/>
        <v>Q</v>
      </c>
      <c r="AT1004" s="50" t="str">
        <f t="shared" si="199"/>
        <v>Q</v>
      </c>
      <c r="AU1004" s="63" t="str">
        <f t="shared" si="206"/>
        <v>Q</v>
      </c>
      <c r="AV1004" s="67">
        <v>27999.999994999998</v>
      </c>
      <c r="AW1004" s="133">
        <v>27999.999940000002</v>
      </c>
      <c r="AX1004" s="49">
        <v>39900</v>
      </c>
      <c r="AY1004" s="51">
        <f t="shared" si="200"/>
        <v>0.42500000025446427</v>
      </c>
      <c r="AZ1004" s="51">
        <f t="shared" si="201"/>
        <v>0.29824561416040102</v>
      </c>
      <c r="BA1004" s="49">
        <v>36900</v>
      </c>
      <c r="BB1004" s="52">
        <v>3</v>
      </c>
      <c r="BC1004" s="51">
        <f t="shared" si="202"/>
        <v>0.31785714309247459</v>
      </c>
      <c r="BD1004" s="51">
        <f t="shared" si="203"/>
        <v>0.24119241205962064</v>
      </c>
      <c r="BE1004" s="49">
        <v>34900</v>
      </c>
      <c r="BF1004" s="52">
        <v>20</v>
      </c>
      <c r="BG1004" s="51">
        <f t="shared" si="204"/>
        <v>0.24642857165114807</v>
      </c>
      <c r="BH1004" s="51">
        <f t="shared" si="205"/>
        <v>0.19770773653295134</v>
      </c>
      <c r="BI1004" s="282">
        <f t="shared" si="207"/>
        <v>1</v>
      </c>
    </row>
    <row r="1005" spans="1:61" hidden="1">
      <c r="A1005" s="54" t="s">
        <v>149</v>
      </c>
      <c r="B1005" s="55" t="s">
        <v>3236</v>
      </c>
      <c r="C1005" s="55" t="s">
        <v>3237</v>
      </c>
      <c r="D1005" s="44" t="s">
        <v>3238</v>
      </c>
      <c r="E1005" s="56">
        <v>20</v>
      </c>
      <c r="F1005" s="46" t="s">
        <v>5814</v>
      </c>
      <c r="G1005" s="47" t="s">
        <v>5814</v>
      </c>
      <c r="H1005" s="47" t="s">
        <v>6144</v>
      </c>
      <c r="I1005" s="48" t="s">
        <v>6145</v>
      </c>
      <c r="J1005" s="48" t="s">
        <v>6155</v>
      </c>
      <c r="K1005" s="48" t="s">
        <v>6163</v>
      </c>
      <c r="L1005" s="45">
        <v>2263</v>
      </c>
      <c r="M1005" s="47" t="s">
        <v>6164</v>
      </c>
      <c r="N1005" s="60">
        <v>10</v>
      </c>
      <c r="O1005" s="58">
        <v>4</v>
      </c>
      <c r="P1005" s="58">
        <v>2</v>
      </c>
      <c r="Q1005" s="132">
        <v>2</v>
      </c>
      <c r="R1005" s="60">
        <v>0</v>
      </c>
      <c r="S1005" s="58">
        <v>0</v>
      </c>
      <c r="T1005" s="58">
        <v>0</v>
      </c>
      <c r="U1005" s="132">
        <v>0</v>
      </c>
      <c r="V1005" s="58">
        <v>0</v>
      </c>
      <c r="W1005" s="58">
        <v>0</v>
      </c>
      <c r="X1005" s="58">
        <v>0</v>
      </c>
      <c r="Y1005" s="132">
        <v>0</v>
      </c>
      <c r="Z1005" s="61">
        <v>0</v>
      </c>
      <c r="AA1005" s="59">
        <v>0</v>
      </c>
      <c r="AB1005" s="59">
        <v>0</v>
      </c>
      <c r="AC1005" s="132">
        <v>0</v>
      </c>
      <c r="AD1005" s="61">
        <v>0</v>
      </c>
      <c r="AE1005" s="59">
        <v>0</v>
      </c>
      <c r="AF1005" s="59">
        <v>0</v>
      </c>
      <c r="AG1005" s="132">
        <v>0</v>
      </c>
      <c r="AH1005" s="61">
        <v>0</v>
      </c>
      <c r="AI1005" s="132">
        <v>0</v>
      </c>
      <c r="AJ1005" s="64">
        <f>IFERROR(VLOOKUP($B1005,STOCK!$A:$H,3,0)," ")</f>
        <v>116</v>
      </c>
      <c r="AK1005" s="65">
        <f>IFERROR(VLOOKUP($B1005,STOCK!$A:$H,4,0)," ")</f>
        <v>0</v>
      </c>
      <c r="AL1005" s="65">
        <f>IFERROR(VLOOKUP($B1005,STOCK!$A:$H,5,0)," ")</f>
        <v>0</v>
      </c>
      <c r="AM1005" s="65">
        <f>IFERROR(VLOOKUP($B1005,STOCK!$A:$H,6,0)," ")</f>
        <v>0</v>
      </c>
      <c r="AN1005" s="65">
        <f>IFERROR(VLOOKUP($B1005,STOCK!$A:$H,7,0)," ")</f>
        <v>0</v>
      </c>
      <c r="AO1005" s="65">
        <f>IFERROR(VLOOKUP($B1005,STOCK!$A:$H,8,0)," ")</f>
        <v>0</v>
      </c>
      <c r="AP1005" s="62">
        <f t="shared" si="195"/>
        <v>1740</v>
      </c>
      <c r="AQ1005" s="50" t="str">
        <f t="shared" si="196"/>
        <v>Q</v>
      </c>
      <c r="AR1005" s="50" t="str">
        <f t="shared" si="197"/>
        <v>Q</v>
      </c>
      <c r="AS1005" s="50" t="str">
        <f t="shared" si="198"/>
        <v>Q</v>
      </c>
      <c r="AT1005" s="50" t="str">
        <f t="shared" si="199"/>
        <v>Q</v>
      </c>
      <c r="AU1005" s="63" t="str">
        <f t="shared" si="206"/>
        <v>Q</v>
      </c>
      <c r="AV1005" s="67">
        <v>27999.999994999998</v>
      </c>
      <c r="AW1005" s="133">
        <v>27999.999940000002</v>
      </c>
      <c r="AX1005" s="49">
        <v>39900</v>
      </c>
      <c r="AY1005" s="51">
        <f t="shared" si="200"/>
        <v>0.42500000025446427</v>
      </c>
      <c r="AZ1005" s="51">
        <f t="shared" si="201"/>
        <v>0.29824561416040102</v>
      </c>
      <c r="BA1005" s="49">
        <v>36900</v>
      </c>
      <c r="BB1005" s="52">
        <v>3</v>
      </c>
      <c r="BC1005" s="51">
        <f t="shared" si="202"/>
        <v>0.31785714309247459</v>
      </c>
      <c r="BD1005" s="51">
        <f t="shared" si="203"/>
        <v>0.24119241205962064</v>
      </c>
      <c r="BE1005" s="49">
        <v>34900</v>
      </c>
      <c r="BF1005" s="52">
        <v>20</v>
      </c>
      <c r="BG1005" s="51">
        <f t="shared" si="204"/>
        <v>0.24642857165114807</v>
      </c>
      <c r="BH1005" s="51">
        <f t="shared" si="205"/>
        <v>0.19770773653295134</v>
      </c>
      <c r="BI1005" s="282">
        <f t="shared" si="207"/>
        <v>2</v>
      </c>
    </row>
    <row r="1006" spans="1:61" hidden="1">
      <c r="A1006" s="54" t="s">
        <v>150</v>
      </c>
      <c r="B1006" s="55" t="s">
        <v>3239</v>
      </c>
      <c r="C1006" s="55" t="s">
        <v>3240</v>
      </c>
      <c r="D1006" s="44" t="s">
        <v>3241</v>
      </c>
      <c r="E1006" s="56">
        <v>10</v>
      </c>
      <c r="F1006" s="46" t="s">
        <v>5814</v>
      </c>
      <c r="G1006" s="47" t="s">
        <v>5814</v>
      </c>
      <c r="H1006" s="47" t="s">
        <v>6144</v>
      </c>
      <c r="I1006" s="48" t="s">
        <v>6145</v>
      </c>
      <c r="J1006" s="48" t="s">
        <v>6155</v>
      </c>
      <c r="K1006" s="48" t="s">
        <v>6165</v>
      </c>
      <c r="L1006" s="45">
        <v>747</v>
      </c>
      <c r="M1006" s="47" t="s">
        <v>162</v>
      </c>
      <c r="N1006" s="60">
        <v>0</v>
      </c>
      <c r="O1006" s="58">
        <v>0</v>
      </c>
      <c r="P1006" s="58">
        <v>0</v>
      </c>
      <c r="Q1006" s="132">
        <v>0</v>
      </c>
      <c r="R1006" s="60">
        <v>0</v>
      </c>
      <c r="S1006" s="58">
        <v>0</v>
      </c>
      <c r="T1006" s="58">
        <v>0</v>
      </c>
      <c r="U1006" s="132">
        <v>0</v>
      </c>
      <c r="V1006" s="58">
        <v>0</v>
      </c>
      <c r="W1006" s="58">
        <v>0</v>
      </c>
      <c r="X1006" s="58">
        <v>0</v>
      </c>
      <c r="Y1006" s="132">
        <v>0</v>
      </c>
      <c r="Z1006" s="61">
        <v>0</v>
      </c>
      <c r="AA1006" s="59">
        <v>0</v>
      </c>
      <c r="AB1006" s="59">
        <v>0</v>
      </c>
      <c r="AC1006" s="132">
        <v>0</v>
      </c>
      <c r="AD1006" s="61">
        <v>0</v>
      </c>
      <c r="AE1006" s="59">
        <v>0</v>
      </c>
      <c r="AF1006" s="59">
        <v>0</v>
      </c>
      <c r="AG1006" s="132">
        <v>0</v>
      </c>
      <c r="AH1006" s="61">
        <v>0</v>
      </c>
      <c r="AI1006" s="132">
        <v>0</v>
      </c>
      <c r="AJ1006" s="64">
        <f>IFERROR(VLOOKUP($B1006,STOCK!$A:$H,3,0)," ")</f>
        <v>2</v>
      </c>
      <c r="AK1006" s="65">
        <f>IFERROR(VLOOKUP($B1006,STOCK!$A:$H,4,0)," ")</f>
        <v>0</v>
      </c>
      <c r="AL1006" s="65">
        <f>IFERROR(VLOOKUP($B1006,STOCK!$A:$H,5,0)," ")</f>
        <v>0</v>
      </c>
      <c r="AM1006" s="65">
        <f>IFERROR(VLOOKUP($B1006,STOCK!$A:$H,6,0)," ")</f>
        <v>0</v>
      </c>
      <c r="AN1006" s="65">
        <f>IFERROR(VLOOKUP($B1006,STOCK!$A:$H,7,0)," ")</f>
        <v>0</v>
      </c>
      <c r="AO1006" s="65">
        <f>IFERROR(VLOOKUP($B1006,STOCK!$A:$H,8,0)," ")</f>
        <v>0</v>
      </c>
      <c r="AP1006" s="62" t="str">
        <f t="shared" si="195"/>
        <v>SV</v>
      </c>
      <c r="AQ1006" s="50" t="str">
        <f t="shared" si="196"/>
        <v>Q</v>
      </c>
      <c r="AR1006" s="50" t="str">
        <f t="shared" si="197"/>
        <v>Q</v>
      </c>
      <c r="AS1006" s="50" t="str">
        <f t="shared" si="198"/>
        <v>Q</v>
      </c>
      <c r="AT1006" s="50" t="str">
        <f t="shared" si="199"/>
        <v>Q</v>
      </c>
      <c r="AU1006" s="63" t="str">
        <f t="shared" si="206"/>
        <v>Q</v>
      </c>
      <c r="AV1006" s="67">
        <v>7325.0000010000003</v>
      </c>
      <c r="AW1006" s="133">
        <v>7324.9998800000003</v>
      </c>
      <c r="AX1006" s="49">
        <v>9900</v>
      </c>
      <c r="AY1006" s="51">
        <f t="shared" si="200"/>
        <v>0.35153583599296434</v>
      </c>
      <c r="AZ1006" s="51">
        <f t="shared" si="201"/>
        <v>0.26010100999999997</v>
      </c>
      <c r="BA1006" s="49">
        <v>8900</v>
      </c>
      <c r="BB1006" s="52">
        <v>6</v>
      </c>
      <c r="BC1006" s="51">
        <f t="shared" si="202"/>
        <v>0.2150170646805436</v>
      </c>
      <c r="BD1006" s="51">
        <f t="shared" si="203"/>
        <v>0.17696629202247188</v>
      </c>
      <c r="BE1006" s="49">
        <v>8500</v>
      </c>
      <c r="BF1006" s="52">
        <v>10</v>
      </c>
      <c r="BG1006" s="51">
        <f t="shared" si="204"/>
        <v>0.16040955615557539</v>
      </c>
      <c r="BH1006" s="51">
        <f t="shared" si="205"/>
        <v>0.13823529399999995</v>
      </c>
      <c r="BI1006" s="282">
        <f t="shared" si="207"/>
        <v>0</v>
      </c>
    </row>
    <row r="1007" spans="1:61" hidden="1">
      <c r="A1007" s="54" t="s">
        <v>150</v>
      </c>
      <c r="B1007" s="55" t="s">
        <v>3242</v>
      </c>
      <c r="C1007" s="55" t="s">
        <v>3243</v>
      </c>
      <c r="D1007" s="44" t="s">
        <v>3244</v>
      </c>
      <c r="E1007" s="56">
        <v>12</v>
      </c>
      <c r="F1007" s="46" t="s">
        <v>5814</v>
      </c>
      <c r="G1007" s="47" t="s">
        <v>5814</v>
      </c>
      <c r="H1007" s="47" t="s">
        <v>6144</v>
      </c>
      <c r="I1007" s="48" t="s">
        <v>6145</v>
      </c>
      <c r="J1007" s="48" t="s">
        <v>6155</v>
      </c>
      <c r="K1007" s="48" t="s">
        <v>6165</v>
      </c>
      <c r="L1007" s="45">
        <v>747</v>
      </c>
      <c r="M1007" s="47" t="s">
        <v>162</v>
      </c>
      <c r="N1007" s="60">
        <v>0</v>
      </c>
      <c r="O1007" s="58">
        <v>0</v>
      </c>
      <c r="P1007" s="58">
        <v>0</v>
      </c>
      <c r="Q1007" s="132">
        <v>0</v>
      </c>
      <c r="R1007" s="60">
        <v>0</v>
      </c>
      <c r="S1007" s="58">
        <v>0</v>
      </c>
      <c r="T1007" s="58">
        <v>0</v>
      </c>
      <c r="U1007" s="132">
        <v>0</v>
      </c>
      <c r="V1007" s="58">
        <v>0</v>
      </c>
      <c r="W1007" s="58">
        <v>0</v>
      </c>
      <c r="X1007" s="58">
        <v>0</v>
      </c>
      <c r="Y1007" s="132">
        <v>0</v>
      </c>
      <c r="Z1007" s="61">
        <v>0</v>
      </c>
      <c r="AA1007" s="59">
        <v>0</v>
      </c>
      <c r="AB1007" s="59">
        <v>0</v>
      </c>
      <c r="AC1007" s="132">
        <v>0</v>
      </c>
      <c r="AD1007" s="61">
        <v>0</v>
      </c>
      <c r="AE1007" s="59">
        <v>0</v>
      </c>
      <c r="AF1007" s="59">
        <v>0</v>
      </c>
      <c r="AG1007" s="132">
        <v>0</v>
      </c>
      <c r="AH1007" s="61">
        <v>0</v>
      </c>
      <c r="AI1007" s="132">
        <v>0</v>
      </c>
      <c r="AJ1007" s="64">
        <f>IFERROR(VLOOKUP($B1007,STOCK!$A:$H,3,0)," ")</f>
        <v>0</v>
      </c>
      <c r="AK1007" s="65">
        <f>IFERROR(VLOOKUP($B1007,STOCK!$A:$H,4,0)," ")</f>
        <v>0</v>
      </c>
      <c r="AL1007" s="65">
        <f>IFERROR(VLOOKUP($B1007,STOCK!$A:$H,5,0)," ")</f>
        <v>0</v>
      </c>
      <c r="AM1007" s="65">
        <f>IFERROR(VLOOKUP($B1007,STOCK!$A:$H,6,0)," ")</f>
        <v>0</v>
      </c>
      <c r="AN1007" s="65">
        <f>IFERROR(VLOOKUP($B1007,STOCK!$A:$H,7,0)," ")</f>
        <v>0</v>
      </c>
      <c r="AO1007" s="65">
        <f>IFERROR(VLOOKUP($B1007,STOCK!$A:$H,8,0)," ")</f>
        <v>0</v>
      </c>
      <c r="AP1007" s="62" t="str">
        <f t="shared" si="195"/>
        <v>Q</v>
      </c>
      <c r="AQ1007" s="50" t="str">
        <f t="shared" si="196"/>
        <v>Q</v>
      </c>
      <c r="AR1007" s="50" t="str">
        <f t="shared" si="197"/>
        <v>Q</v>
      </c>
      <c r="AS1007" s="50" t="str">
        <f t="shared" si="198"/>
        <v>Q</v>
      </c>
      <c r="AT1007" s="50" t="str">
        <f t="shared" si="199"/>
        <v>Q</v>
      </c>
      <c r="AU1007" s="63" t="str">
        <f t="shared" si="206"/>
        <v>Q</v>
      </c>
      <c r="AV1007" s="67">
        <v>16589.999997999999</v>
      </c>
      <c r="AW1007" s="133">
        <v>16589.999909999999</v>
      </c>
      <c r="AX1007" s="49">
        <v>24900</v>
      </c>
      <c r="AY1007" s="51">
        <f t="shared" si="200"/>
        <v>0.50090415931294818</v>
      </c>
      <c r="AZ1007" s="51">
        <f t="shared" si="201"/>
        <v>0.33373493983935748</v>
      </c>
      <c r="BA1007" s="49">
        <v>22900</v>
      </c>
      <c r="BB1007" s="52">
        <v>3</v>
      </c>
      <c r="BC1007" s="51">
        <f t="shared" si="202"/>
        <v>0.38034960836411691</v>
      </c>
      <c r="BD1007" s="51">
        <f t="shared" si="203"/>
        <v>0.27554585161572054</v>
      </c>
      <c r="BE1007" s="49">
        <v>21900</v>
      </c>
      <c r="BF1007" s="52">
        <v>6</v>
      </c>
      <c r="BG1007" s="51">
        <f t="shared" si="204"/>
        <v>0.32007233288970127</v>
      </c>
      <c r="BH1007" s="51">
        <f t="shared" si="205"/>
        <v>0.24246575351598176</v>
      </c>
      <c r="BI1007" s="282">
        <f t="shared" si="207"/>
        <v>0</v>
      </c>
    </row>
    <row r="1008" spans="1:61" hidden="1">
      <c r="A1008" s="54" t="s">
        <v>150</v>
      </c>
      <c r="B1008" s="55" t="s">
        <v>3245</v>
      </c>
      <c r="C1008" s="55" t="s">
        <v>3246</v>
      </c>
      <c r="D1008" s="44" t="s">
        <v>3247</v>
      </c>
      <c r="E1008" s="56">
        <v>10</v>
      </c>
      <c r="F1008" s="46" t="s">
        <v>5814</v>
      </c>
      <c r="G1008" s="47" t="s">
        <v>5814</v>
      </c>
      <c r="H1008" s="47" t="s">
        <v>6144</v>
      </c>
      <c r="I1008" s="48" t="s">
        <v>6145</v>
      </c>
      <c r="J1008" s="48" t="s">
        <v>6155</v>
      </c>
      <c r="K1008" s="48" t="s">
        <v>6165</v>
      </c>
      <c r="L1008" s="45">
        <v>747</v>
      </c>
      <c r="M1008" s="47" t="s">
        <v>162</v>
      </c>
      <c r="N1008" s="60">
        <v>7</v>
      </c>
      <c r="O1008" s="58">
        <v>0</v>
      </c>
      <c r="P1008" s="58">
        <v>0</v>
      </c>
      <c r="Q1008" s="132">
        <v>0</v>
      </c>
      <c r="R1008" s="60">
        <v>0</v>
      </c>
      <c r="S1008" s="58">
        <v>0</v>
      </c>
      <c r="T1008" s="58">
        <v>0</v>
      </c>
      <c r="U1008" s="132">
        <v>0</v>
      </c>
      <c r="V1008" s="58">
        <v>0</v>
      </c>
      <c r="W1008" s="58">
        <v>0</v>
      </c>
      <c r="X1008" s="58">
        <v>0</v>
      </c>
      <c r="Y1008" s="132">
        <v>0</v>
      </c>
      <c r="Z1008" s="61">
        <v>0</v>
      </c>
      <c r="AA1008" s="59">
        <v>0</v>
      </c>
      <c r="AB1008" s="59">
        <v>0</v>
      </c>
      <c r="AC1008" s="132">
        <v>0</v>
      </c>
      <c r="AD1008" s="61">
        <v>0</v>
      </c>
      <c r="AE1008" s="59">
        <v>1</v>
      </c>
      <c r="AF1008" s="59">
        <v>0</v>
      </c>
      <c r="AG1008" s="132">
        <v>0</v>
      </c>
      <c r="AH1008" s="61">
        <v>0</v>
      </c>
      <c r="AI1008" s="132">
        <v>0</v>
      </c>
      <c r="AJ1008" s="64">
        <f>IFERROR(VLOOKUP($B1008,STOCK!$A:$H,3,0)," ")</f>
        <v>27</v>
      </c>
      <c r="AK1008" s="65">
        <f>IFERROR(VLOOKUP($B1008,STOCK!$A:$H,4,0)," ")</f>
        <v>0</v>
      </c>
      <c r="AL1008" s="65">
        <f>IFERROR(VLOOKUP($B1008,STOCK!$A:$H,5,0)," ")</f>
        <v>0</v>
      </c>
      <c r="AM1008" s="65">
        <f>IFERROR(VLOOKUP($B1008,STOCK!$A:$H,6,0)," ")</f>
        <v>0</v>
      </c>
      <c r="AN1008" s="65">
        <f>IFERROR(VLOOKUP($B1008,STOCK!$A:$H,7,0)," ")</f>
        <v>4</v>
      </c>
      <c r="AO1008" s="65">
        <f>IFERROR(VLOOKUP($B1008,STOCK!$A:$H,8,0)," ")</f>
        <v>0</v>
      </c>
      <c r="AP1008" s="62" t="str">
        <f t="shared" si="195"/>
        <v>SV</v>
      </c>
      <c r="AQ1008" s="50" t="str">
        <f t="shared" si="196"/>
        <v>Q</v>
      </c>
      <c r="AR1008" s="50" t="str">
        <f t="shared" si="197"/>
        <v>Q</v>
      </c>
      <c r="AS1008" s="50" t="str">
        <f t="shared" si="198"/>
        <v>Q</v>
      </c>
      <c r="AT1008" s="50" t="str">
        <f t="shared" si="199"/>
        <v>SV</v>
      </c>
      <c r="AU1008" s="63" t="str">
        <f t="shared" si="206"/>
        <v>Q</v>
      </c>
      <c r="AV1008" s="67">
        <v>7325.0000010000003</v>
      </c>
      <c r="AW1008" s="133">
        <v>7324.9997700000004</v>
      </c>
      <c r="AX1008" s="49">
        <v>9900</v>
      </c>
      <c r="AY1008" s="51">
        <f t="shared" si="200"/>
        <v>0.35153583599296434</v>
      </c>
      <c r="AZ1008" s="51">
        <f t="shared" si="201"/>
        <v>0.26010100999999997</v>
      </c>
      <c r="BA1008" s="49">
        <v>8900</v>
      </c>
      <c r="BB1008" s="52">
        <v>6</v>
      </c>
      <c r="BC1008" s="51">
        <f t="shared" si="202"/>
        <v>0.2150170646805436</v>
      </c>
      <c r="BD1008" s="51">
        <f t="shared" si="203"/>
        <v>0.17696629202247188</v>
      </c>
      <c r="BE1008" s="49">
        <v>8500</v>
      </c>
      <c r="BF1008" s="52">
        <v>10</v>
      </c>
      <c r="BG1008" s="51">
        <f t="shared" si="204"/>
        <v>0.16040955615557539</v>
      </c>
      <c r="BH1008" s="51">
        <f t="shared" si="205"/>
        <v>0.13823529399999995</v>
      </c>
      <c r="BI1008" s="282">
        <f t="shared" si="207"/>
        <v>0</v>
      </c>
    </row>
    <row r="1009" spans="1:61" hidden="1">
      <c r="A1009" s="54" t="s">
        <v>150</v>
      </c>
      <c r="B1009" s="55" t="s">
        <v>3248</v>
      </c>
      <c r="C1009" s="55" t="s">
        <v>3249</v>
      </c>
      <c r="D1009" s="44" t="s">
        <v>3250</v>
      </c>
      <c r="E1009" s="56">
        <v>10</v>
      </c>
      <c r="F1009" s="46" t="s">
        <v>5814</v>
      </c>
      <c r="G1009" s="47" t="s">
        <v>5814</v>
      </c>
      <c r="H1009" s="47" t="s">
        <v>6144</v>
      </c>
      <c r="I1009" s="48" t="s">
        <v>6145</v>
      </c>
      <c r="J1009" s="48" t="s">
        <v>6155</v>
      </c>
      <c r="K1009" s="48" t="s">
        <v>6165</v>
      </c>
      <c r="L1009" s="45">
        <v>747</v>
      </c>
      <c r="M1009" s="47" t="s">
        <v>162</v>
      </c>
      <c r="N1009" s="60">
        <v>0</v>
      </c>
      <c r="O1009" s="58">
        <v>0</v>
      </c>
      <c r="P1009" s="58">
        <v>0</v>
      </c>
      <c r="Q1009" s="132">
        <v>0</v>
      </c>
      <c r="R1009" s="60">
        <v>0</v>
      </c>
      <c r="S1009" s="58">
        <v>0</v>
      </c>
      <c r="T1009" s="58">
        <v>0</v>
      </c>
      <c r="U1009" s="132">
        <v>0</v>
      </c>
      <c r="V1009" s="58">
        <v>0</v>
      </c>
      <c r="W1009" s="58">
        <v>0</v>
      </c>
      <c r="X1009" s="58">
        <v>0</v>
      </c>
      <c r="Y1009" s="132">
        <v>0</v>
      </c>
      <c r="Z1009" s="61">
        <v>0</v>
      </c>
      <c r="AA1009" s="59">
        <v>0</v>
      </c>
      <c r="AB1009" s="59">
        <v>0</v>
      </c>
      <c r="AC1009" s="132">
        <v>0</v>
      </c>
      <c r="AD1009" s="61">
        <v>0</v>
      </c>
      <c r="AE1009" s="59">
        <v>0</v>
      </c>
      <c r="AF1009" s="59">
        <v>0</v>
      </c>
      <c r="AG1009" s="132">
        <v>0</v>
      </c>
      <c r="AH1009" s="61">
        <v>0</v>
      </c>
      <c r="AI1009" s="132">
        <v>0</v>
      </c>
      <c r="AJ1009" s="64">
        <f>IFERROR(VLOOKUP($B1009,STOCK!$A:$H,3,0)," ")</f>
        <v>0</v>
      </c>
      <c r="AK1009" s="65">
        <f>IFERROR(VLOOKUP($B1009,STOCK!$A:$H,4,0)," ")</f>
        <v>0</v>
      </c>
      <c r="AL1009" s="65">
        <f>IFERROR(VLOOKUP($B1009,STOCK!$A:$H,5,0)," ")</f>
        <v>0</v>
      </c>
      <c r="AM1009" s="65">
        <f>IFERROR(VLOOKUP($B1009,STOCK!$A:$H,6,0)," ")</f>
        <v>0</v>
      </c>
      <c r="AN1009" s="65">
        <f>IFERROR(VLOOKUP($B1009,STOCK!$A:$H,7,0)," ")</f>
        <v>0</v>
      </c>
      <c r="AO1009" s="65">
        <f>IFERROR(VLOOKUP($B1009,STOCK!$A:$H,8,0)," ")</f>
        <v>0</v>
      </c>
      <c r="AP1009" s="62" t="str">
        <f t="shared" si="195"/>
        <v>Q</v>
      </c>
      <c r="AQ1009" s="50" t="str">
        <f t="shared" si="196"/>
        <v>Q</v>
      </c>
      <c r="AR1009" s="50" t="str">
        <f t="shared" si="197"/>
        <v>Q</v>
      </c>
      <c r="AS1009" s="50" t="str">
        <f t="shared" si="198"/>
        <v>Q</v>
      </c>
      <c r="AT1009" s="50" t="str">
        <f t="shared" si="199"/>
        <v>Q</v>
      </c>
      <c r="AU1009" s="63" t="str">
        <f t="shared" si="206"/>
        <v>Q</v>
      </c>
      <c r="AV1009" s="67">
        <v>7325.0000010000003</v>
      </c>
      <c r="AW1009" s="133">
        <v>7324.9950399999998</v>
      </c>
      <c r="AX1009" s="49">
        <v>9900</v>
      </c>
      <c r="AY1009" s="51">
        <f t="shared" si="200"/>
        <v>0.35153583599296434</v>
      </c>
      <c r="AZ1009" s="51">
        <f t="shared" si="201"/>
        <v>0.26010100999999997</v>
      </c>
      <c r="BA1009" s="49">
        <v>8900</v>
      </c>
      <c r="BB1009" s="52">
        <v>6</v>
      </c>
      <c r="BC1009" s="51">
        <f t="shared" si="202"/>
        <v>0.2150170646805436</v>
      </c>
      <c r="BD1009" s="51">
        <f t="shared" si="203"/>
        <v>0.17696629202247188</v>
      </c>
      <c r="BE1009" s="49">
        <v>8500</v>
      </c>
      <c r="BF1009" s="52">
        <v>10</v>
      </c>
      <c r="BG1009" s="51">
        <f t="shared" si="204"/>
        <v>0.16040955615557539</v>
      </c>
      <c r="BH1009" s="51">
        <f t="shared" si="205"/>
        <v>0.13823529399999995</v>
      </c>
      <c r="BI1009" s="282">
        <f t="shared" si="207"/>
        <v>0</v>
      </c>
    </row>
    <row r="1010" spans="1:61" hidden="1">
      <c r="A1010" s="54" t="s">
        <v>150</v>
      </c>
      <c r="B1010" s="55" t="s">
        <v>3251</v>
      </c>
      <c r="C1010" s="55" t="s">
        <v>3252</v>
      </c>
      <c r="D1010" s="44" t="s">
        <v>3253</v>
      </c>
      <c r="E1010" s="56">
        <v>10</v>
      </c>
      <c r="F1010" s="46" t="s">
        <v>5814</v>
      </c>
      <c r="G1010" s="47" t="s">
        <v>5814</v>
      </c>
      <c r="H1010" s="47" t="s">
        <v>6144</v>
      </c>
      <c r="I1010" s="48" t="s">
        <v>6145</v>
      </c>
      <c r="J1010" s="48" t="s">
        <v>6155</v>
      </c>
      <c r="K1010" s="48" t="s">
        <v>6165</v>
      </c>
      <c r="L1010" s="45">
        <v>747</v>
      </c>
      <c r="M1010" s="47" t="s">
        <v>162</v>
      </c>
      <c r="N1010" s="60">
        <v>0</v>
      </c>
      <c r="O1010" s="58">
        <v>0</v>
      </c>
      <c r="P1010" s="58">
        <v>0</v>
      </c>
      <c r="Q1010" s="132">
        <v>0</v>
      </c>
      <c r="R1010" s="60">
        <v>0</v>
      </c>
      <c r="S1010" s="58">
        <v>0</v>
      </c>
      <c r="T1010" s="58">
        <v>0</v>
      </c>
      <c r="U1010" s="132">
        <v>0</v>
      </c>
      <c r="V1010" s="58">
        <v>0</v>
      </c>
      <c r="W1010" s="58">
        <v>0</v>
      </c>
      <c r="X1010" s="58">
        <v>0</v>
      </c>
      <c r="Y1010" s="132">
        <v>0</v>
      </c>
      <c r="Z1010" s="61">
        <v>0</v>
      </c>
      <c r="AA1010" s="59">
        <v>0</v>
      </c>
      <c r="AB1010" s="59">
        <v>0</v>
      </c>
      <c r="AC1010" s="132">
        <v>0</v>
      </c>
      <c r="AD1010" s="61">
        <v>0</v>
      </c>
      <c r="AE1010" s="59">
        <v>0</v>
      </c>
      <c r="AF1010" s="59">
        <v>0</v>
      </c>
      <c r="AG1010" s="132">
        <v>0</v>
      </c>
      <c r="AH1010" s="61">
        <v>0</v>
      </c>
      <c r="AI1010" s="132">
        <v>0</v>
      </c>
      <c r="AJ1010" s="64">
        <f>IFERROR(VLOOKUP($B1010,STOCK!$A:$H,3,0)," ")</f>
        <v>0</v>
      </c>
      <c r="AK1010" s="65">
        <f>IFERROR(VLOOKUP($B1010,STOCK!$A:$H,4,0)," ")</f>
        <v>0</v>
      </c>
      <c r="AL1010" s="65">
        <f>IFERROR(VLOOKUP($B1010,STOCK!$A:$H,5,0)," ")</f>
        <v>0</v>
      </c>
      <c r="AM1010" s="65">
        <f>IFERROR(VLOOKUP($B1010,STOCK!$A:$H,6,0)," ")</f>
        <v>0</v>
      </c>
      <c r="AN1010" s="65">
        <f>IFERROR(VLOOKUP($B1010,STOCK!$A:$H,7,0)," ")</f>
        <v>0</v>
      </c>
      <c r="AO1010" s="65">
        <f>IFERROR(VLOOKUP($B1010,STOCK!$A:$H,8,0)," ")</f>
        <v>0</v>
      </c>
      <c r="AP1010" s="62" t="str">
        <f t="shared" si="195"/>
        <v>Q</v>
      </c>
      <c r="AQ1010" s="50" t="str">
        <f t="shared" si="196"/>
        <v>Q</v>
      </c>
      <c r="AR1010" s="50" t="str">
        <f t="shared" si="197"/>
        <v>Q</v>
      </c>
      <c r="AS1010" s="50" t="str">
        <f t="shared" si="198"/>
        <v>Q</v>
      </c>
      <c r="AT1010" s="50" t="str">
        <f t="shared" si="199"/>
        <v>Q</v>
      </c>
      <c r="AU1010" s="63" t="str">
        <f t="shared" si="206"/>
        <v>Q</v>
      </c>
      <c r="AV1010" s="67">
        <v>7325.0000010000003</v>
      </c>
      <c r="AW1010" s="133">
        <v>7324.9997700000004</v>
      </c>
      <c r="AX1010" s="49">
        <v>9900</v>
      </c>
      <c r="AY1010" s="51">
        <f t="shared" si="200"/>
        <v>0.35153583599296434</v>
      </c>
      <c r="AZ1010" s="51">
        <f t="shared" si="201"/>
        <v>0.26010100999999997</v>
      </c>
      <c r="BA1010" s="49">
        <v>8900</v>
      </c>
      <c r="BB1010" s="52">
        <v>6</v>
      </c>
      <c r="BC1010" s="51">
        <f t="shared" si="202"/>
        <v>0.2150170646805436</v>
      </c>
      <c r="BD1010" s="51">
        <f t="shared" si="203"/>
        <v>0.17696629202247188</v>
      </c>
      <c r="BE1010" s="49">
        <v>8500</v>
      </c>
      <c r="BF1010" s="52">
        <v>10</v>
      </c>
      <c r="BG1010" s="51">
        <f t="shared" si="204"/>
        <v>0.16040955615557539</v>
      </c>
      <c r="BH1010" s="51">
        <f t="shared" si="205"/>
        <v>0.13823529399999995</v>
      </c>
      <c r="BI1010" s="282">
        <f t="shared" si="207"/>
        <v>0</v>
      </c>
    </row>
    <row r="1011" spans="1:61" hidden="1">
      <c r="A1011" s="54" t="s">
        <v>150</v>
      </c>
      <c r="B1011" s="55" t="s">
        <v>3254</v>
      </c>
      <c r="C1011" s="55" t="s">
        <v>3255</v>
      </c>
      <c r="D1011" s="44" t="s">
        <v>3256</v>
      </c>
      <c r="E1011" s="56">
        <v>10</v>
      </c>
      <c r="F1011" s="46" t="s">
        <v>5814</v>
      </c>
      <c r="G1011" s="47" t="s">
        <v>5814</v>
      </c>
      <c r="H1011" s="47" t="s">
        <v>6144</v>
      </c>
      <c r="I1011" s="48" t="s">
        <v>6145</v>
      </c>
      <c r="J1011" s="48" t="s">
        <v>6155</v>
      </c>
      <c r="K1011" s="48" t="s">
        <v>6165</v>
      </c>
      <c r="L1011" s="45">
        <v>747</v>
      </c>
      <c r="M1011" s="47" t="s">
        <v>162</v>
      </c>
      <c r="N1011" s="60">
        <v>0</v>
      </c>
      <c r="O1011" s="58">
        <v>0</v>
      </c>
      <c r="P1011" s="58">
        <v>0</v>
      </c>
      <c r="Q1011" s="132">
        <v>0</v>
      </c>
      <c r="R1011" s="60">
        <v>0</v>
      </c>
      <c r="S1011" s="58">
        <v>0</v>
      </c>
      <c r="T1011" s="58">
        <v>0</v>
      </c>
      <c r="U1011" s="132">
        <v>0</v>
      </c>
      <c r="V1011" s="58">
        <v>0</v>
      </c>
      <c r="W1011" s="58">
        <v>0</v>
      </c>
      <c r="X1011" s="58">
        <v>0</v>
      </c>
      <c r="Y1011" s="132">
        <v>0</v>
      </c>
      <c r="Z1011" s="61">
        <v>1</v>
      </c>
      <c r="AA1011" s="59">
        <v>2</v>
      </c>
      <c r="AB1011" s="59">
        <v>0</v>
      </c>
      <c r="AC1011" s="132">
        <v>0</v>
      </c>
      <c r="AD1011" s="61">
        <v>3</v>
      </c>
      <c r="AE1011" s="59">
        <v>1</v>
      </c>
      <c r="AF1011" s="59">
        <v>0</v>
      </c>
      <c r="AG1011" s="132">
        <v>0</v>
      </c>
      <c r="AH1011" s="61">
        <v>0</v>
      </c>
      <c r="AI1011" s="132">
        <v>0</v>
      </c>
      <c r="AJ1011" s="64">
        <f>IFERROR(VLOOKUP($B1011,STOCK!$A:$H,3,0)," ")</f>
        <v>20</v>
      </c>
      <c r="AK1011" s="65">
        <f>IFERROR(VLOOKUP($B1011,STOCK!$A:$H,4,0)," ")</f>
        <v>17</v>
      </c>
      <c r="AL1011" s="65">
        <f>IFERROR(VLOOKUP($B1011,STOCK!$A:$H,5,0)," ")</f>
        <v>0</v>
      </c>
      <c r="AM1011" s="65">
        <f>IFERROR(VLOOKUP($B1011,STOCK!$A:$H,6,0)," ")</f>
        <v>8</v>
      </c>
      <c r="AN1011" s="65">
        <f>IFERROR(VLOOKUP($B1011,STOCK!$A:$H,7,0)," ")</f>
        <v>1</v>
      </c>
      <c r="AO1011" s="65">
        <f>IFERROR(VLOOKUP($B1011,STOCK!$A:$H,8,0)," ")</f>
        <v>0</v>
      </c>
      <c r="AP1011" s="62" t="str">
        <f t="shared" si="195"/>
        <v>SV</v>
      </c>
      <c r="AQ1011" s="50" t="str">
        <f t="shared" si="196"/>
        <v>SV</v>
      </c>
      <c r="AR1011" s="50" t="str">
        <f t="shared" si="197"/>
        <v>Q</v>
      </c>
      <c r="AS1011" s="50" t="str">
        <f t="shared" si="198"/>
        <v>SV</v>
      </c>
      <c r="AT1011" s="50" t="str">
        <f t="shared" si="199"/>
        <v>SV</v>
      </c>
      <c r="AU1011" s="63" t="str">
        <f t="shared" si="206"/>
        <v>Q</v>
      </c>
      <c r="AV1011" s="67">
        <v>7325.0000010000003</v>
      </c>
      <c r="AW1011" s="133">
        <v>7324.9999900000003</v>
      </c>
      <c r="AX1011" s="49">
        <v>9900</v>
      </c>
      <c r="AY1011" s="51">
        <f t="shared" si="200"/>
        <v>0.35153583599296434</v>
      </c>
      <c r="AZ1011" s="51">
        <f t="shared" si="201"/>
        <v>0.26010100999999997</v>
      </c>
      <c r="BA1011" s="49">
        <v>8900</v>
      </c>
      <c r="BB1011" s="52">
        <v>6</v>
      </c>
      <c r="BC1011" s="51">
        <f t="shared" si="202"/>
        <v>0.2150170646805436</v>
      </c>
      <c r="BD1011" s="51">
        <f t="shared" si="203"/>
        <v>0.17696629202247188</v>
      </c>
      <c r="BE1011" s="49">
        <v>8500</v>
      </c>
      <c r="BF1011" s="52">
        <v>10</v>
      </c>
      <c r="BG1011" s="51">
        <f t="shared" si="204"/>
        <v>0.16040955615557539</v>
      </c>
      <c r="BH1011" s="51">
        <f t="shared" si="205"/>
        <v>0.13823529399999995</v>
      </c>
      <c r="BI1011" s="282">
        <f t="shared" si="207"/>
        <v>0</v>
      </c>
    </row>
    <row r="1012" spans="1:61" hidden="1">
      <c r="A1012" s="54" t="s">
        <v>150</v>
      </c>
      <c r="B1012" s="55" t="s">
        <v>3257</v>
      </c>
      <c r="C1012" s="55" t="s">
        <v>3258</v>
      </c>
      <c r="D1012" s="44" t="s">
        <v>3259</v>
      </c>
      <c r="E1012" s="56">
        <v>10</v>
      </c>
      <c r="F1012" s="46" t="s">
        <v>5814</v>
      </c>
      <c r="G1012" s="47" t="s">
        <v>5814</v>
      </c>
      <c r="H1012" s="47" t="s">
        <v>6144</v>
      </c>
      <c r="I1012" s="48" t="s">
        <v>6145</v>
      </c>
      <c r="J1012" s="48" t="s">
        <v>6155</v>
      </c>
      <c r="K1012" s="48" t="s">
        <v>6165</v>
      </c>
      <c r="L1012" s="45">
        <v>747</v>
      </c>
      <c r="M1012" s="47" t="s">
        <v>162</v>
      </c>
      <c r="N1012" s="60">
        <v>0</v>
      </c>
      <c r="O1012" s="58">
        <v>0</v>
      </c>
      <c r="P1012" s="58">
        <v>1</v>
      </c>
      <c r="Q1012" s="132">
        <v>2</v>
      </c>
      <c r="R1012" s="60">
        <v>0</v>
      </c>
      <c r="S1012" s="58">
        <v>0</v>
      </c>
      <c r="T1012" s="58">
        <v>0</v>
      </c>
      <c r="U1012" s="132">
        <v>0</v>
      </c>
      <c r="V1012" s="58">
        <v>0</v>
      </c>
      <c r="W1012" s="58">
        <v>0</v>
      </c>
      <c r="X1012" s="58">
        <v>0</v>
      </c>
      <c r="Y1012" s="132">
        <v>0</v>
      </c>
      <c r="Z1012" s="61">
        <v>2</v>
      </c>
      <c r="AA1012" s="59">
        <v>3</v>
      </c>
      <c r="AB1012" s="59">
        <v>1</v>
      </c>
      <c r="AC1012" s="132">
        <v>1</v>
      </c>
      <c r="AD1012" s="61">
        <v>1</v>
      </c>
      <c r="AE1012" s="59">
        <v>1</v>
      </c>
      <c r="AF1012" s="59">
        <v>0</v>
      </c>
      <c r="AG1012" s="132">
        <v>0</v>
      </c>
      <c r="AH1012" s="61">
        <v>0</v>
      </c>
      <c r="AI1012" s="132">
        <v>0</v>
      </c>
      <c r="AJ1012" s="64">
        <f>IFERROR(VLOOKUP($B1012,STOCK!$A:$H,3,0)," ")</f>
        <v>29</v>
      </c>
      <c r="AK1012" s="65">
        <f>IFERROR(VLOOKUP($B1012,STOCK!$A:$H,4,0)," ")</f>
        <v>0</v>
      </c>
      <c r="AL1012" s="65">
        <f>IFERROR(VLOOKUP($B1012,STOCK!$A:$H,5,0)," ")</f>
        <v>0</v>
      </c>
      <c r="AM1012" s="65">
        <f>IFERROR(VLOOKUP($B1012,STOCK!$A:$H,6,0)," ")</f>
        <v>3</v>
      </c>
      <c r="AN1012" s="65">
        <f>IFERROR(VLOOKUP($B1012,STOCK!$A:$H,7,0)," ")</f>
        <v>0</v>
      </c>
      <c r="AO1012" s="65">
        <f>IFERROR(VLOOKUP($B1012,STOCK!$A:$H,8,0)," ")</f>
        <v>0</v>
      </c>
      <c r="AP1012" s="62">
        <f t="shared" si="195"/>
        <v>435</v>
      </c>
      <c r="AQ1012" s="50" t="str">
        <f t="shared" si="196"/>
        <v>Q</v>
      </c>
      <c r="AR1012" s="50" t="str">
        <f t="shared" si="197"/>
        <v>Q</v>
      </c>
      <c r="AS1012" s="50">
        <f t="shared" si="198"/>
        <v>90</v>
      </c>
      <c r="AT1012" s="50" t="str">
        <f t="shared" si="199"/>
        <v>Q</v>
      </c>
      <c r="AU1012" s="63" t="str">
        <f t="shared" si="206"/>
        <v>Q</v>
      </c>
      <c r="AV1012" s="67">
        <v>7325.0000010000003</v>
      </c>
      <c r="AW1012" s="133">
        <v>7324.9998800000003</v>
      </c>
      <c r="AX1012" s="49">
        <v>9900</v>
      </c>
      <c r="AY1012" s="51">
        <f t="shared" si="200"/>
        <v>0.35153583599296434</v>
      </c>
      <c r="AZ1012" s="51">
        <f t="shared" si="201"/>
        <v>0.26010100999999997</v>
      </c>
      <c r="BA1012" s="49">
        <v>8900</v>
      </c>
      <c r="BB1012" s="52">
        <v>6</v>
      </c>
      <c r="BC1012" s="51">
        <f t="shared" si="202"/>
        <v>0.2150170646805436</v>
      </c>
      <c r="BD1012" s="51">
        <f t="shared" si="203"/>
        <v>0.17696629202247188</v>
      </c>
      <c r="BE1012" s="49">
        <v>8500</v>
      </c>
      <c r="BF1012" s="52">
        <v>10</v>
      </c>
      <c r="BG1012" s="51">
        <f t="shared" si="204"/>
        <v>0.16040955615557539</v>
      </c>
      <c r="BH1012" s="51">
        <f t="shared" si="205"/>
        <v>0.13823529399999995</v>
      </c>
      <c r="BI1012" s="282">
        <f t="shared" si="207"/>
        <v>3</v>
      </c>
    </row>
    <row r="1013" spans="1:61" hidden="1">
      <c r="A1013" s="54" t="s">
        <v>150</v>
      </c>
      <c r="B1013" s="55" t="s">
        <v>3260</v>
      </c>
      <c r="C1013" s="55" t="s">
        <v>3261</v>
      </c>
      <c r="D1013" s="44" t="s">
        <v>3262</v>
      </c>
      <c r="E1013" s="56">
        <v>10</v>
      </c>
      <c r="F1013" s="46" t="s">
        <v>5814</v>
      </c>
      <c r="G1013" s="47" t="s">
        <v>5814</v>
      </c>
      <c r="H1013" s="47" t="s">
        <v>6144</v>
      </c>
      <c r="I1013" s="48" t="s">
        <v>6145</v>
      </c>
      <c r="J1013" s="48" t="s">
        <v>6155</v>
      </c>
      <c r="K1013" s="48" t="s">
        <v>6165</v>
      </c>
      <c r="L1013" s="45">
        <v>747</v>
      </c>
      <c r="M1013" s="47" t="s">
        <v>162</v>
      </c>
      <c r="N1013" s="60">
        <v>0</v>
      </c>
      <c r="O1013" s="58">
        <v>0</v>
      </c>
      <c r="P1013" s="58">
        <v>0</v>
      </c>
      <c r="Q1013" s="132">
        <v>0</v>
      </c>
      <c r="R1013" s="60">
        <v>0</v>
      </c>
      <c r="S1013" s="58">
        <v>0</v>
      </c>
      <c r="T1013" s="58">
        <v>0</v>
      </c>
      <c r="U1013" s="132">
        <v>0</v>
      </c>
      <c r="V1013" s="58">
        <v>0</v>
      </c>
      <c r="W1013" s="58">
        <v>0</v>
      </c>
      <c r="X1013" s="58">
        <v>0</v>
      </c>
      <c r="Y1013" s="132">
        <v>0</v>
      </c>
      <c r="Z1013" s="61">
        <v>0</v>
      </c>
      <c r="AA1013" s="59">
        <v>0</v>
      </c>
      <c r="AB1013" s="59">
        <v>0</v>
      </c>
      <c r="AC1013" s="132">
        <v>0</v>
      </c>
      <c r="AD1013" s="61">
        <v>1</v>
      </c>
      <c r="AE1013" s="59">
        <v>0</v>
      </c>
      <c r="AF1013" s="59">
        <v>0</v>
      </c>
      <c r="AG1013" s="132">
        <v>0</v>
      </c>
      <c r="AH1013" s="61">
        <v>0</v>
      </c>
      <c r="AI1013" s="132">
        <v>0</v>
      </c>
      <c r="AJ1013" s="64">
        <f>IFERROR(VLOOKUP($B1013,STOCK!$A:$H,3,0)," ")</f>
        <v>6</v>
      </c>
      <c r="AK1013" s="65">
        <f>IFERROR(VLOOKUP($B1013,STOCK!$A:$H,4,0)," ")</f>
        <v>0</v>
      </c>
      <c r="AL1013" s="65">
        <f>IFERROR(VLOOKUP($B1013,STOCK!$A:$H,5,0)," ")</f>
        <v>0</v>
      </c>
      <c r="AM1013" s="65">
        <f>IFERROR(VLOOKUP($B1013,STOCK!$A:$H,6,0)," ")</f>
        <v>0</v>
      </c>
      <c r="AN1013" s="65">
        <f>IFERROR(VLOOKUP($B1013,STOCK!$A:$H,7,0)," ")</f>
        <v>0</v>
      </c>
      <c r="AO1013" s="65">
        <f>IFERROR(VLOOKUP($B1013,STOCK!$A:$H,8,0)," ")</f>
        <v>0</v>
      </c>
      <c r="AP1013" s="62" t="str">
        <f t="shared" si="195"/>
        <v>SV</v>
      </c>
      <c r="AQ1013" s="50" t="str">
        <f t="shared" si="196"/>
        <v>Q</v>
      </c>
      <c r="AR1013" s="50" t="str">
        <f t="shared" si="197"/>
        <v>Q</v>
      </c>
      <c r="AS1013" s="50" t="str">
        <f t="shared" si="198"/>
        <v>Q</v>
      </c>
      <c r="AT1013" s="50" t="str">
        <f t="shared" si="199"/>
        <v>Q</v>
      </c>
      <c r="AU1013" s="63" t="str">
        <f t="shared" si="206"/>
        <v>Q</v>
      </c>
      <c r="AV1013" s="67">
        <v>7325.0000010000003</v>
      </c>
      <c r="AW1013" s="133">
        <v>7324.9998800000003</v>
      </c>
      <c r="AX1013" s="49">
        <v>9900</v>
      </c>
      <c r="AY1013" s="51">
        <f t="shared" si="200"/>
        <v>0.35153583599296434</v>
      </c>
      <c r="AZ1013" s="51">
        <f t="shared" si="201"/>
        <v>0.26010100999999997</v>
      </c>
      <c r="BA1013" s="49">
        <v>8900</v>
      </c>
      <c r="BB1013" s="52">
        <v>6</v>
      </c>
      <c r="BC1013" s="51">
        <f t="shared" si="202"/>
        <v>0.2150170646805436</v>
      </c>
      <c r="BD1013" s="51">
        <f t="shared" si="203"/>
        <v>0.17696629202247188</v>
      </c>
      <c r="BE1013" s="49">
        <v>8500</v>
      </c>
      <c r="BF1013" s="52">
        <v>10</v>
      </c>
      <c r="BG1013" s="51">
        <f t="shared" si="204"/>
        <v>0.16040955615557539</v>
      </c>
      <c r="BH1013" s="51">
        <f t="shared" si="205"/>
        <v>0.13823529399999995</v>
      </c>
      <c r="BI1013" s="282">
        <f t="shared" si="207"/>
        <v>0</v>
      </c>
    </row>
    <row r="1014" spans="1:61" hidden="1">
      <c r="A1014" s="54" t="s">
        <v>150</v>
      </c>
      <c r="B1014" s="55" t="s">
        <v>3263</v>
      </c>
      <c r="C1014" s="55" t="s">
        <v>3264</v>
      </c>
      <c r="D1014" s="44" t="s">
        <v>3265</v>
      </c>
      <c r="E1014" s="56">
        <v>10</v>
      </c>
      <c r="F1014" s="46" t="s">
        <v>5814</v>
      </c>
      <c r="G1014" s="47" t="s">
        <v>5814</v>
      </c>
      <c r="H1014" s="47" t="s">
        <v>6144</v>
      </c>
      <c r="I1014" s="48" t="s">
        <v>6145</v>
      </c>
      <c r="J1014" s="48" t="s">
        <v>6155</v>
      </c>
      <c r="K1014" s="48" t="s">
        <v>6165</v>
      </c>
      <c r="L1014" s="45">
        <v>747</v>
      </c>
      <c r="M1014" s="47" t="s">
        <v>162</v>
      </c>
      <c r="N1014" s="60">
        <v>0</v>
      </c>
      <c r="O1014" s="58">
        <v>0</v>
      </c>
      <c r="P1014" s="58">
        <v>0</v>
      </c>
      <c r="Q1014" s="132">
        <v>0</v>
      </c>
      <c r="R1014" s="60">
        <v>0</v>
      </c>
      <c r="S1014" s="58">
        <v>0</v>
      </c>
      <c r="T1014" s="58">
        <v>0</v>
      </c>
      <c r="U1014" s="132">
        <v>0</v>
      </c>
      <c r="V1014" s="58">
        <v>0</v>
      </c>
      <c r="W1014" s="58">
        <v>0</v>
      </c>
      <c r="X1014" s="58">
        <v>0</v>
      </c>
      <c r="Y1014" s="132">
        <v>0</v>
      </c>
      <c r="Z1014" s="61">
        <v>0</v>
      </c>
      <c r="AA1014" s="59">
        <v>0</v>
      </c>
      <c r="AB1014" s="59">
        <v>0</v>
      </c>
      <c r="AC1014" s="132">
        <v>0</v>
      </c>
      <c r="AD1014" s="61">
        <v>0</v>
      </c>
      <c r="AE1014" s="59">
        <v>0</v>
      </c>
      <c r="AF1014" s="59">
        <v>0</v>
      </c>
      <c r="AG1014" s="132">
        <v>0</v>
      </c>
      <c r="AH1014" s="61">
        <v>0</v>
      </c>
      <c r="AI1014" s="132">
        <v>0</v>
      </c>
      <c r="AJ1014" s="64">
        <f>IFERROR(VLOOKUP($B1014,STOCK!$A:$H,3,0)," ")</f>
        <v>0</v>
      </c>
      <c r="AK1014" s="65">
        <f>IFERROR(VLOOKUP($B1014,STOCK!$A:$H,4,0)," ")</f>
        <v>0</v>
      </c>
      <c r="AL1014" s="65">
        <f>IFERROR(VLOOKUP($B1014,STOCK!$A:$H,5,0)," ")</f>
        <v>0</v>
      </c>
      <c r="AM1014" s="65">
        <f>IFERROR(VLOOKUP($B1014,STOCK!$A:$H,6,0)," ")</f>
        <v>0</v>
      </c>
      <c r="AN1014" s="65">
        <f>IFERROR(VLOOKUP($B1014,STOCK!$A:$H,7,0)," ")</f>
        <v>0</v>
      </c>
      <c r="AO1014" s="65">
        <f>IFERROR(VLOOKUP($B1014,STOCK!$A:$H,8,0)," ")</f>
        <v>0</v>
      </c>
      <c r="AP1014" s="62" t="str">
        <f t="shared" si="195"/>
        <v>Q</v>
      </c>
      <c r="AQ1014" s="50" t="str">
        <f t="shared" si="196"/>
        <v>Q</v>
      </c>
      <c r="AR1014" s="50" t="str">
        <f t="shared" si="197"/>
        <v>Q</v>
      </c>
      <c r="AS1014" s="50" t="str">
        <f t="shared" si="198"/>
        <v>Q</v>
      </c>
      <c r="AT1014" s="50" t="str">
        <f t="shared" si="199"/>
        <v>Q</v>
      </c>
      <c r="AU1014" s="63" t="str">
        <f t="shared" si="206"/>
        <v>Q</v>
      </c>
      <c r="AV1014" s="67">
        <v>7325.0000010000003</v>
      </c>
      <c r="AW1014" s="133">
        <v>7308.38922</v>
      </c>
      <c r="AX1014" s="49">
        <v>9900</v>
      </c>
      <c r="AY1014" s="51">
        <f t="shared" si="200"/>
        <v>0.35153583599296434</v>
      </c>
      <c r="AZ1014" s="51">
        <f t="shared" si="201"/>
        <v>0.26010100999999997</v>
      </c>
      <c r="BA1014" s="49">
        <v>8900</v>
      </c>
      <c r="BB1014" s="52">
        <v>6</v>
      </c>
      <c r="BC1014" s="51">
        <f t="shared" si="202"/>
        <v>0.2150170646805436</v>
      </c>
      <c r="BD1014" s="51">
        <f t="shared" si="203"/>
        <v>0.17696629202247188</v>
      </c>
      <c r="BE1014" s="49">
        <v>8500</v>
      </c>
      <c r="BF1014" s="52">
        <v>10</v>
      </c>
      <c r="BG1014" s="51">
        <f t="shared" si="204"/>
        <v>0.16040955615557539</v>
      </c>
      <c r="BH1014" s="51">
        <f t="shared" si="205"/>
        <v>0.13823529399999995</v>
      </c>
      <c r="BI1014" s="282">
        <f t="shared" si="207"/>
        <v>0</v>
      </c>
    </row>
    <row r="1015" spans="1:61" hidden="1">
      <c r="A1015" s="54" t="s">
        <v>150</v>
      </c>
      <c r="B1015" s="55" t="s">
        <v>3266</v>
      </c>
      <c r="C1015" s="55" t="s">
        <v>3267</v>
      </c>
      <c r="D1015" s="44" t="s">
        <v>3268</v>
      </c>
      <c r="E1015" s="56">
        <v>10</v>
      </c>
      <c r="F1015" s="46" t="s">
        <v>5814</v>
      </c>
      <c r="G1015" s="47" t="s">
        <v>5814</v>
      </c>
      <c r="H1015" s="47" t="s">
        <v>6144</v>
      </c>
      <c r="I1015" s="48" t="s">
        <v>6145</v>
      </c>
      <c r="J1015" s="48" t="s">
        <v>6155</v>
      </c>
      <c r="K1015" s="48" t="s">
        <v>6165</v>
      </c>
      <c r="L1015" s="45">
        <v>747</v>
      </c>
      <c r="M1015" s="47" t="s">
        <v>162</v>
      </c>
      <c r="N1015" s="60">
        <v>0</v>
      </c>
      <c r="O1015" s="58">
        <v>0</v>
      </c>
      <c r="P1015" s="58">
        <v>0</v>
      </c>
      <c r="Q1015" s="132">
        <v>0</v>
      </c>
      <c r="R1015" s="60">
        <v>0</v>
      </c>
      <c r="S1015" s="58">
        <v>0</v>
      </c>
      <c r="T1015" s="58">
        <v>0</v>
      </c>
      <c r="U1015" s="132">
        <v>0</v>
      </c>
      <c r="V1015" s="58">
        <v>0</v>
      </c>
      <c r="W1015" s="58">
        <v>0</v>
      </c>
      <c r="X1015" s="58">
        <v>0</v>
      </c>
      <c r="Y1015" s="132">
        <v>0</v>
      </c>
      <c r="Z1015" s="61">
        <v>0</v>
      </c>
      <c r="AA1015" s="59">
        <v>0</v>
      </c>
      <c r="AB1015" s="59">
        <v>0</v>
      </c>
      <c r="AC1015" s="132">
        <v>0</v>
      </c>
      <c r="AD1015" s="61">
        <v>0</v>
      </c>
      <c r="AE1015" s="59">
        <v>0</v>
      </c>
      <c r="AF1015" s="59">
        <v>0</v>
      </c>
      <c r="AG1015" s="132">
        <v>0</v>
      </c>
      <c r="AH1015" s="61">
        <v>0</v>
      </c>
      <c r="AI1015" s="132">
        <v>0</v>
      </c>
      <c r="AJ1015" s="64">
        <f>IFERROR(VLOOKUP($B1015,STOCK!$A:$H,3,0)," ")</f>
        <v>0</v>
      </c>
      <c r="AK1015" s="65">
        <f>IFERROR(VLOOKUP($B1015,STOCK!$A:$H,4,0)," ")</f>
        <v>0</v>
      </c>
      <c r="AL1015" s="65">
        <f>IFERROR(VLOOKUP($B1015,STOCK!$A:$H,5,0)," ")</f>
        <v>0</v>
      </c>
      <c r="AM1015" s="65">
        <f>IFERROR(VLOOKUP($B1015,STOCK!$A:$H,6,0)," ")</f>
        <v>0</v>
      </c>
      <c r="AN1015" s="65">
        <f>IFERROR(VLOOKUP($B1015,STOCK!$A:$H,7,0)," ")</f>
        <v>0</v>
      </c>
      <c r="AO1015" s="65">
        <f>IFERROR(VLOOKUP($B1015,STOCK!$A:$H,8,0)," ")</f>
        <v>0</v>
      </c>
      <c r="AP1015" s="62" t="str">
        <f t="shared" si="195"/>
        <v>Q</v>
      </c>
      <c r="AQ1015" s="50" t="str">
        <f t="shared" si="196"/>
        <v>Q</v>
      </c>
      <c r="AR1015" s="50" t="str">
        <f t="shared" si="197"/>
        <v>Q</v>
      </c>
      <c r="AS1015" s="50" t="str">
        <f t="shared" si="198"/>
        <v>Q</v>
      </c>
      <c r="AT1015" s="50" t="str">
        <f t="shared" si="199"/>
        <v>Q</v>
      </c>
      <c r="AU1015" s="63" t="str">
        <f t="shared" si="206"/>
        <v>Q</v>
      </c>
      <c r="AV1015" s="67">
        <v>7325.0000010000003</v>
      </c>
      <c r="AW1015" s="133">
        <v>7328.8173200000001</v>
      </c>
      <c r="AX1015" s="49">
        <v>9900</v>
      </c>
      <c r="AY1015" s="51">
        <f t="shared" si="200"/>
        <v>0.35153583599296434</v>
      </c>
      <c r="AZ1015" s="51">
        <f t="shared" si="201"/>
        <v>0.26010100999999997</v>
      </c>
      <c r="BA1015" s="49">
        <v>8900</v>
      </c>
      <c r="BB1015" s="52">
        <v>6</v>
      </c>
      <c r="BC1015" s="51">
        <f t="shared" si="202"/>
        <v>0.2150170646805436</v>
      </c>
      <c r="BD1015" s="51">
        <f t="shared" si="203"/>
        <v>0.17696629202247188</v>
      </c>
      <c r="BE1015" s="49">
        <v>8500</v>
      </c>
      <c r="BF1015" s="52">
        <v>10</v>
      </c>
      <c r="BG1015" s="51">
        <f t="shared" si="204"/>
        <v>0.16040955615557539</v>
      </c>
      <c r="BH1015" s="51">
        <f t="shared" si="205"/>
        <v>0.13823529399999995</v>
      </c>
      <c r="BI1015" s="282">
        <f t="shared" si="207"/>
        <v>0</v>
      </c>
    </row>
    <row r="1016" spans="1:61" hidden="1">
      <c r="A1016" s="54" t="s">
        <v>150</v>
      </c>
      <c r="B1016" s="55" t="s">
        <v>3269</v>
      </c>
      <c r="C1016" s="55" t="s">
        <v>3270</v>
      </c>
      <c r="D1016" s="44" t="s">
        <v>3271</v>
      </c>
      <c r="E1016" s="56">
        <v>25</v>
      </c>
      <c r="F1016" s="46" t="s">
        <v>5814</v>
      </c>
      <c r="G1016" s="47" t="s">
        <v>5814</v>
      </c>
      <c r="H1016" s="47" t="s">
        <v>6144</v>
      </c>
      <c r="I1016" s="48" t="s">
        <v>6145</v>
      </c>
      <c r="J1016" s="48" t="s">
        <v>6155</v>
      </c>
      <c r="K1016" s="48" t="s">
        <v>6165</v>
      </c>
      <c r="L1016" s="45">
        <v>747</v>
      </c>
      <c r="M1016" s="47" t="s">
        <v>162</v>
      </c>
      <c r="N1016" s="60">
        <v>27</v>
      </c>
      <c r="O1016" s="58">
        <v>7</v>
      </c>
      <c r="P1016" s="58">
        <v>11</v>
      </c>
      <c r="Q1016" s="132">
        <v>11</v>
      </c>
      <c r="R1016" s="60">
        <v>15</v>
      </c>
      <c r="S1016" s="58">
        <v>19</v>
      </c>
      <c r="T1016" s="58">
        <v>15</v>
      </c>
      <c r="U1016" s="132">
        <v>18</v>
      </c>
      <c r="V1016" s="58">
        <v>1</v>
      </c>
      <c r="W1016" s="58">
        <v>2</v>
      </c>
      <c r="X1016" s="58">
        <v>0</v>
      </c>
      <c r="Y1016" s="132">
        <v>2</v>
      </c>
      <c r="Z1016" s="61">
        <v>2</v>
      </c>
      <c r="AA1016" s="59">
        <v>8</v>
      </c>
      <c r="AB1016" s="59">
        <v>3</v>
      </c>
      <c r="AC1016" s="132">
        <v>3</v>
      </c>
      <c r="AD1016" s="61">
        <v>8</v>
      </c>
      <c r="AE1016" s="59">
        <v>3</v>
      </c>
      <c r="AF1016" s="59">
        <v>6</v>
      </c>
      <c r="AG1016" s="132">
        <v>12</v>
      </c>
      <c r="AH1016" s="61">
        <v>0</v>
      </c>
      <c r="AI1016" s="132">
        <v>8</v>
      </c>
      <c r="AJ1016" s="64">
        <f>IFERROR(VLOOKUP($B1016,STOCK!$A:$H,3,0)," ")</f>
        <v>128</v>
      </c>
      <c r="AK1016" s="65">
        <f>IFERROR(VLOOKUP($B1016,STOCK!$A:$H,4,0)," ")</f>
        <v>136</v>
      </c>
      <c r="AL1016" s="65">
        <f>IFERROR(VLOOKUP($B1016,STOCK!$A:$H,5,0)," ")</f>
        <v>88</v>
      </c>
      <c r="AM1016" s="65">
        <f>IFERROR(VLOOKUP($B1016,STOCK!$A:$H,6,0)," ")</f>
        <v>74</v>
      </c>
      <c r="AN1016" s="65">
        <f>IFERROR(VLOOKUP($B1016,STOCK!$A:$H,7,0)," ")</f>
        <v>336</v>
      </c>
      <c r="AO1016" s="65">
        <f>IFERROR(VLOOKUP($B1016,STOCK!$A:$H,8,0)," ")</f>
        <v>75</v>
      </c>
      <c r="AP1016" s="62">
        <f t="shared" si="195"/>
        <v>349.09090909090912</v>
      </c>
      <c r="AQ1016" s="50">
        <f t="shared" si="196"/>
        <v>226.66666666666666</v>
      </c>
      <c r="AR1016" s="50">
        <f t="shared" si="197"/>
        <v>1320</v>
      </c>
      <c r="AS1016" s="50">
        <f t="shared" si="198"/>
        <v>740</v>
      </c>
      <c r="AT1016" s="50">
        <f t="shared" si="199"/>
        <v>840</v>
      </c>
      <c r="AU1016" s="63">
        <f t="shared" si="206"/>
        <v>281.25</v>
      </c>
      <c r="AV1016" s="67">
        <v>3625</v>
      </c>
      <c r="AW1016" s="133">
        <v>2624.9999600000001</v>
      </c>
      <c r="AX1016" s="49">
        <v>3950</v>
      </c>
      <c r="AY1016" s="51">
        <f t="shared" si="200"/>
        <v>8.9655172413793061E-2</v>
      </c>
      <c r="AZ1016" s="51">
        <f t="shared" si="201"/>
        <v>8.2278481012658222E-2</v>
      </c>
      <c r="BA1016" s="49">
        <v>3750</v>
      </c>
      <c r="BB1016" s="52">
        <v>6</v>
      </c>
      <c r="BC1016" s="51">
        <f t="shared" si="202"/>
        <v>3.4482758620689724E-2</v>
      </c>
      <c r="BD1016" s="51">
        <f t="shared" si="203"/>
        <v>3.3333333333333333E-2</v>
      </c>
      <c r="BE1016" s="49">
        <v>3500</v>
      </c>
      <c r="BF1016" s="52">
        <v>25</v>
      </c>
      <c r="BG1016" s="51">
        <f t="shared" si="204"/>
        <v>-3.4482758620689613E-2</v>
      </c>
      <c r="BH1016" s="51">
        <f t="shared" si="205"/>
        <v>-3.5714285714285712E-2</v>
      </c>
      <c r="BI1016" s="282">
        <f t="shared" si="207"/>
        <v>54</v>
      </c>
    </row>
    <row r="1017" spans="1:61" hidden="1">
      <c r="A1017" s="54" t="s">
        <v>150</v>
      </c>
      <c r="B1017" s="55" t="s">
        <v>3272</v>
      </c>
      <c r="C1017" s="55" t="s">
        <v>3273</v>
      </c>
      <c r="D1017" s="44" t="s">
        <v>3274</v>
      </c>
      <c r="E1017" s="56">
        <v>50</v>
      </c>
      <c r="F1017" s="46" t="s">
        <v>5814</v>
      </c>
      <c r="G1017" s="47" t="s">
        <v>5814</v>
      </c>
      <c r="H1017" s="47" t="s">
        <v>6144</v>
      </c>
      <c r="I1017" s="48" t="s">
        <v>6145</v>
      </c>
      <c r="J1017" s="48" t="s">
        <v>6155</v>
      </c>
      <c r="K1017" s="48" t="s">
        <v>6165</v>
      </c>
      <c r="L1017" s="45">
        <v>747</v>
      </c>
      <c r="M1017" s="47" t="s">
        <v>162</v>
      </c>
      <c r="N1017" s="60">
        <v>7</v>
      </c>
      <c r="O1017" s="58">
        <v>2</v>
      </c>
      <c r="P1017" s="58">
        <v>4</v>
      </c>
      <c r="Q1017" s="132">
        <v>5</v>
      </c>
      <c r="R1017" s="60">
        <v>30</v>
      </c>
      <c r="S1017" s="58">
        <v>37</v>
      </c>
      <c r="T1017" s="58">
        <v>30</v>
      </c>
      <c r="U1017" s="132">
        <v>52</v>
      </c>
      <c r="V1017" s="58">
        <v>1</v>
      </c>
      <c r="W1017" s="58">
        <v>2</v>
      </c>
      <c r="X1017" s="58">
        <v>4</v>
      </c>
      <c r="Y1017" s="132">
        <v>4</v>
      </c>
      <c r="Z1017" s="61">
        <v>2</v>
      </c>
      <c r="AA1017" s="59">
        <v>7</v>
      </c>
      <c r="AB1017" s="59">
        <v>4</v>
      </c>
      <c r="AC1017" s="132">
        <v>4</v>
      </c>
      <c r="AD1017" s="61">
        <v>6</v>
      </c>
      <c r="AE1017" s="59">
        <v>4</v>
      </c>
      <c r="AF1017" s="59">
        <v>5</v>
      </c>
      <c r="AG1017" s="132">
        <v>6</v>
      </c>
      <c r="AH1017" s="61">
        <v>0</v>
      </c>
      <c r="AI1017" s="132">
        <v>4</v>
      </c>
      <c r="AJ1017" s="64">
        <f>IFERROR(VLOOKUP($B1017,STOCK!$A:$H,3,0)," ")</f>
        <v>103</v>
      </c>
      <c r="AK1017" s="65">
        <f>IFERROR(VLOOKUP($B1017,STOCK!$A:$H,4,0)," ")</f>
        <v>45</v>
      </c>
      <c r="AL1017" s="65">
        <f>IFERROR(VLOOKUP($B1017,STOCK!$A:$H,5,0)," ")</f>
        <v>93</v>
      </c>
      <c r="AM1017" s="65">
        <f>IFERROR(VLOOKUP($B1017,STOCK!$A:$H,6,0)," ")</f>
        <v>83</v>
      </c>
      <c r="AN1017" s="65">
        <f>IFERROR(VLOOKUP($B1017,STOCK!$A:$H,7,0)," ")</f>
        <v>151</v>
      </c>
      <c r="AO1017" s="65">
        <f>IFERROR(VLOOKUP($B1017,STOCK!$A:$H,8,0)," ")</f>
        <v>100</v>
      </c>
      <c r="AP1017" s="62">
        <f t="shared" si="195"/>
        <v>618</v>
      </c>
      <c r="AQ1017" s="50">
        <f t="shared" si="196"/>
        <v>25.961538461538463</v>
      </c>
      <c r="AR1017" s="50">
        <f t="shared" si="197"/>
        <v>697.5</v>
      </c>
      <c r="AS1017" s="50">
        <f t="shared" si="198"/>
        <v>622.5</v>
      </c>
      <c r="AT1017" s="50">
        <f t="shared" si="199"/>
        <v>755</v>
      </c>
      <c r="AU1017" s="63">
        <f t="shared" si="206"/>
        <v>750</v>
      </c>
      <c r="AV1017" s="67">
        <v>3924.9999800000001</v>
      </c>
      <c r="AW1017" s="133">
        <v>3924.9999800000001</v>
      </c>
      <c r="AX1017" s="49">
        <v>5900</v>
      </c>
      <c r="AY1017" s="51">
        <f t="shared" si="200"/>
        <v>0.50318472103533618</v>
      </c>
      <c r="AZ1017" s="51">
        <f t="shared" si="201"/>
        <v>0.33474576610169493</v>
      </c>
      <c r="BA1017" s="49">
        <v>5750</v>
      </c>
      <c r="BB1017" s="52">
        <v>6</v>
      </c>
      <c r="BC1017" s="51">
        <f t="shared" si="202"/>
        <v>0.46496816033104804</v>
      </c>
      <c r="BD1017" s="51">
        <f t="shared" si="203"/>
        <v>0.31739130782608693</v>
      </c>
      <c r="BE1017" s="49">
        <v>5500</v>
      </c>
      <c r="BF1017" s="52">
        <v>50</v>
      </c>
      <c r="BG1017" s="51">
        <f t="shared" si="204"/>
        <v>0.40127389249056766</v>
      </c>
      <c r="BH1017" s="51">
        <f t="shared" si="205"/>
        <v>0.28636363999999997</v>
      </c>
      <c r="BI1017" s="282">
        <f t="shared" si="207"/>
        <v>75</v>
      </c>
    </row>
    <row r="1018" spans="1:61" hidden="1">
      <c r="A1018" s="54" t="s">
        <v>150</v>
      </c>
      <c r="B1018" s="55" t="s">
        <v>3275</v>
      </c>
      <c r="C1018" s="55" t="s">
        <v>3276</v>
      </c>
      <c r="D1018" s="44" t="s">
        <v>3277</v>
      </c>
      <c r="E1018" s="56">
        <v>10</v>
      </c>
      <c r="F1018" s="46" t="s">
        <v>5814</v>
      </c>
      <c r="G1018" s="47" t="s">
        <v>5814</v>
      </c>
      <c r="H1018" s="47" t="s">
        <v>6144</v>
      </c>
      <c r="I1018" s="48" t="s">
        <v>6145</v>
      </c>
      <c r="J1018" s="48" t="s">
        <v>6155</v>
      </c>
      <c r="K1018" s="48" t="s">
        <v>6165</v>
      </c>
      <c r="L1018" s="45">
        <v>747</v>
      </c>
      <c r="M1018" s="47" t="s">
        <v>162</v>
      </c>
      <c r="N1018" s="60">
        <v>0</v>
      </c>
      <c r="O1018" s="58">
        <v>0</v>
      </c>
      <c r="P1018" s="58">
        <v>0</v>
      </c>
      <c r="Q1018" s="132">
        <v>0</v>
      </c>
      <c r="R1018" s="60">
        <v>0</v>
      </c>
      <c r="S1018" s="58">
        <v>0</v>
      </c>
      <c r="T1018" s="58">
        <v>0</v>
      </c>
      <c r="U1018" s="132">
        <v>0</v>
      </c>
      <c r="V1018" s="58">
        <v>0</v>
      </c>
      <c r="W1018" s="58">
        <v>0</v>
      </c>
      <c r="X1018" s="58">
        <v>0</v>
      </c>
      <c r="Y1018" s="132">
        <v>0</v>
      </c>
      <c r="Z1018" s="61">
        <v>0</v>
      </c>
      <c r="AA1018" s="59">
        <v>0</v>
      </c>
      <c r="AB1018" s="59">
        <v>0</v>
      </c>
      <c r="AC1018" s="132">
        <v>0</v>
      </c>
      <c r="AD1018" s="61">
        <v>0</v>
      </c>
      <c r="AE1018" s="59">
        <v>0</v>
      </c>
      <c r="AF1018" s="59">
        <v>0</v>
      </c>
      <c r="AG1018" s="132">
        <v>0</v>
      </c>
      <c r="AH1018" s="61">
        <v>0</v>
      </c>
      <c r="AI1018" s="132">
        <v>0</v>
      </c>
      <c r="AJ1018" s="64">
        <f>IFERROR(VLOOKUP($B1018,STOCK!$A:$H,3,0)," ")</f>
        <v>0</v>
      </c>
      <c r="AK1018" s="65">
        <f>IFERROR(VLOOKUP($B1018,STOCK!$A:$H,4,0)," ")</f>
        <v>0</v>
      </c>
      <c r="AL1018" s="65">
        <f>IFERROR(VLOOKUP($B1018,STOCK!$A:$H,5,0)," ")</f>
        <v>1</v>
      </c>
      <c r="AM1018" s="65">
        <f>IFERROR(VLOOKUP($B1018,STOCK!$A:$H,6,0)," ")</f>
        <v>0</v>
      </c>
      <c r="AN1018" s="65">
        <f>IFERROR(VLOOKUP($B1018,STOCK!$A:$H,7,0)," ")</f>
        <v>0</v>
      </c>
      <c r="AO1018" s="65">
        <f>IFERROR(VLOOKUP($B1018,STOCK!$A:$H,8,0)," ")</f>
        <v>0</v>
      </c>
      <c r="AP1018" s="62" t="str">
        <f t="shared" si="195"/>
        <v>Q</v>
      </c>
      <c r="AQ1018" s="50" t="str">
        <f t="shared" si="196"/>
        <v>Q</v>
      </c>
      <c r="AR1018" s="50" t="str">
        <f t="shared" si="197"/>
        <v>SV</v>
      </c>
      <c r="AS1018" s="50" t="str">
        <f t="shared" si="198"/>
        <v>Q</v>
      </c>
      <c r="AT1018" s="50" t="str">
        <f t="shared" si="199"/>
        <v>Q</v>
      </c>
      <c r="AU1018" s="63" t="str">
        <f t="shared" si="206"/>
        <v>Q</v>
      </c>
      <c r="AV1018" s="67">
        <v>26569.999994999998</v>
      </c>
      <c r="AW1018" s="133">
        <v>26569.985970000002</v>
      </c>
      <c r="AX1018" s="49">
        <v>39900</v>
      </c>
      <c r="AY1018" s="51">
        <f t="shared" si="200"/>
        <v>0.5016936397255729</v>
      </c>
      <c r="AZ1018" s="51">
        <f t="shared" si="201"/>
        <v>0.3340852131578948</v>
      </c>
      <c r="BA1018" s="49">
        <v>37900</v>
      </c>
      <c r="BB1018" s="52">
        <v>3</v>
      </c>
      <c r="BC1018" s="51">
        <f t="shared" si="202"/>
        <v>0.42642077557892755</v>
      </c>
      <c r="BD1018" s="51">
        <f t="shared" si="203"/>
        <v>0.2989445911609499</v>
      </c>
      <c r="BE1018" s="49">
        <v>35900</v>
      </c>
      <c r="BF1018" s="52">
        <v>6</v>
      </c>
      <c r="BG1018" s="51">
        <f t="shared" si="204"/>
        <v>0.35114791143228241</v>
      </c>
      <c r="BH1018" s="51">
        <f t="shared" si="205"/>
        <v>0.25988857952646244</v>
      </c>
      <c r="BI1018" s="282">
        <f t="shared" si="207"/>
        <v>0</v>
      </c>
    </row>
    <row r="1019" spans="1:61" hidden="1">
      <c r="A1019" s="54" t="s">
        <v>150</v>
      </c>
      <c r="B1019" s="55" t="s">
        <v>3278</v>
      </c>
      <c r="C1019" s="55" t="s">
        <v>3279</v>
      </c>
      <c r="D1019" s="44" t="s">
        <v>3280</v>
      </c>
      <c r="E1019" s="56">
        <v>10</v>
      </c>
      <c r="F1019" s="46" t="s">
        <v>5814</v>
      </c>
      <c r="G1019" s="47" t="s">
        <v>5814</v>
      </c>
      <c r="H1019" s="47" t="s">
        <v>6144</v>
      </c>
      <c r="I1019" s="48" t="s">
        <v>6145</v>
      </c>
      <c r="J1019" s="48" t="s">
        <v>6155</v>
      </c>
      <c r="K1019" s="48" t="s">
        <v>6165</v>
      </c>
      <c r="L1019" s="45">
        <v>747</v>
      </c>
      <c r="M1019" s="47" t="s">
        <v>162</v>
      </c>
      <c r="N1019" s="60">
        <v>1</v>
      </c>
      <c r="O1019" s="58">
        <v>0</v>
      </c>
      <c r="P1019" s="58">
        <v>1</v>
      </c>
      <c r="Q1019" s="132">
        <v>1</v>
      </c>
      <c r="R1019" s="60">
        <v>0</v>
      </c>
      <c r="S1019" s="58">
        <v>0</v>
      </c>
      <c r="T1019" s="58">
        <v>1</v>
      </c>
      <c r="U1019" s="132">
        <v>1</v>
      </c>
      <c r="V1019" s="58">
        <v>3</v>
      </c>
      <c r="W1019" s="58">
        <v>0</v>
      </c>
      <c r="X1019" s="58">
        <v>0</v>
      </c>
      <c r="Y1019" s="132">
        <v>1</v>
      </c>
      <c r="Z1019" s="61">
        <v>1</v>
      </c>
      <c r="AA1019" s="59">
        <v>3</v>
      </c>
      <c r="AB1019" s="59">
        <v>0</v>
      </c>
      <c r="AC1019" s="132">
        <v>0</v>
      </c>
      <c r="AD1019" s="61">
        <v>4</v>
      </c>
      <c r="AE1019" s="59">
        <v>3</v>
      </c>
      <c r="AF1019" s="59">
        <v>0</v>
      </c>
      <c r="AG1019" s="132">
        <v>0</v>
      </c>
      <c r="AH1019" s="61">
        <v>0</v>
      </c>
      <c r="AI1019" s="132">
        <v>0</v>
      </c>
      <c r="AJ1019" s="64">
        <f>IFERROR(VLOOKUP($B1019,STOCK!$A:$H,3,0)," ")</f>
        <v>12</v>
      </c>
      <c r="AK1019" s="65">
        <f>IFERROR(VLOOKUP($B1019,STOCK!$A:$H,4,0)," ")</f>
        <v>12</v>
      </c>
      <c r="AL1019" s="65">
        <f>IFERROR(VLOOKUP($B1019,STOCK!$A:$H,5,0)," ")</f>
        <v>7</v>
      </c>
      <c r="AM1019" s="65">
        <f>IFERROR(VLOOKUP($B1019,STOCK!$A:$H,6,0)," ")</f>
        <v>0</v>
      </c>
      <c r="AN1019" s="65">
        <f>IFERROR(VLOOKUP($B1019,STOCK!$A:$H,7,0)," ")</f>
        <v>20</v>
      </c>
      <c r="AO1019" s="65">
        <f>IFERROR(VLOOKUP($B1019,STOCK!$A:$H,8,0)," ")</f>
        <v>10</v>
      </c>
      <c r="AP1019" s="62">
        <f t="shared" si="195"/>
        <v>360</v>
      </c>
      <c r="AQ1019" s="50">
        <f t="shared" si="196"/>
        <v>360</v>
      </c>
      <c r="AR1019" s="50">
        <f t="shared" si="197"/>
        <v>210</v>
      </c>
      <c r="AS1019" s="50" t="str">
        <f t="shared" si="198"/>
        <v>Q</v>
      </c>
      <c r="AT1019" s="50" t="str">
        <f t="shared" si="199"/>
        <v>SV</v>
      </c>
      <c r="AU1019" s="63" t="str">
        <f t="shared" si="206"/>
        <v>SV</v>
      </c>
      <c r="AV1019" s="67">
        <v>26570.000049999999</v>
      </c>
      <c r="AW1019" s="133">
        <v>26569.999830000001</v>
      </c>
      <c r="AX1019" s="49">
        <v>39900</v>
      </c>
      <c r="AY1019" s="51">
        <f t="shared" si="200"/>
        <v>0.50169363661706146</v>
      </c>
      <c r="AZ1019" s="51">
        <f t="shared" si="201"/>
        <v>0.33408521177944867</v>
      </c>
      <c r="BA1019" s="49">
        <v>37900</v>
      </c>
      <c r="BB1019" s="52">
        <v>3</v>
      </c>
      <c r="BC1019" s="51">
        <f t="shared" si="202"/>
        <v>0.42642077262623124</v>
      </c>
      <c r="BD1019" s="51">
        <f t="shared" si="203"/>
        <v>0.29894458970976256</v>
      </c>
      <c r="BE1019" s="49">
        <v>35900</v>
      </c>
      <c r="BF1019" s="52">
        <v>6</v>
      </c>
      <c r="BG1019" s="51">
        <f t="shared" si="204"/>
        <v>0.35114790863540102</v>
      </c>
      <c r="BH1019" s="51">
        <f t="shared" si="205"/>
        <v>0.25988857799442899</v>
      </c>
      <c r="BI1019" s="282">
        <f t="shared" si="207"/>
        <v>3</v>
      </c>
    </row>
    <row r="1020" spans="1:61" hidden="1">
      <c r="A1020" s="54" t="s">
        <v>150</v>
      </c>
      <c r="B1020" s="55" t="s">
        <v>3281</v>
      </c>
      <c r="C1020" s="55" t="s">
        <v>3282</v>
      </c>
      <c r="D1020" s="44" t="s">
        <v>3283</v>
      </c>
      <c r="E1020" s="56">
        <v>10</v>
      </c>
      <c r="F1020" s="46" t="s">
        <v>5814</v>
      </c>
      <c r="G1020" s="47" t="s">
        <v>5814</v>
      </c>
      <c r="H1020" s="47" t="s">
        <v>6144</v>
      </c>
      <c r="I1020" s="48" t="s">
        <v>6145</v>
      </c>
      <c r="J1020" s="48" t="s">
        <v>6155</v>
      </c>
      <c r="K1020" s="48" t="s">
        <v>6165</v>
      </c>
      <c r="L1020" s="45">
        <v>747</v>
      </c>
      <c r="M1020" s="47" t="s">
        <v>162</v>
      </c>
      <c r="N1020" s="60">
        <v>0</v>
      </c>
      <c r="O1020" s="58">
        <v>0</v>
      </c>
      <c r="P1020" s="58">
        <v>0</v>
      </c>
      <c r="Q1020" s="132">
        <v>0</v>
      </c>
      <c r="R1020" s="60">
        <v>0</v>
      </c>
      <c r="S1020" s="58">
        <v>0</v>
      </c>
      <c r="T1020" s="58">
        <v>0</v>
      </c>
      <c r="U1020" s="132">
        <v>0</v>
      </c>
      <c r="V1020" s="58">
        <v>2</v>
      </c>
      <c r="W1020" s="58">
        <v>7</v>
      </c>
      <c r="X1020" s="58">
        <v>1</v>
      </c>
      <c r="Y1020" s="132">
        <v>0</v>
      </c>
      <c r="Z1020" s="61">
        <v>2</v>
      </c>
      <c r="AA1020" s="59">
        <v>0</v>
      </c>
      <c r="AB1020" s="59">
        <v>0</v>
      </c>
      <c r="AC1020" s="132">
        <v>0</v>
      </c>
      <c r="AD1020" s="61">
        <v>1</v>
      </c>
      <c r="AE1020" s="59">
        <v>2</v>
      </c>
      <c r="AF1020" s="59">
        <v>1</v>
      </c>
      <c r="AG1020" s="132">
        <v>1</v>
      </c>
      <c r="AH1020" s="61">
        <v>0</v>
      </c>
      <c r="AI1020" s="132">
        <v>0</v>
      </c>
      <c r="AJ1020" s="64">
        <f>IFERROR(VLOOKUP($B1020,STOCK!$A:$H,3,0)," ")</f>
        <v>29</v>
      </c>
      <c r="AK1020" s="65">
        <f>IFERROR(VLOOKUP($B1020,STOCK!$A:$H,4,0)," ")</f>
        <v>17</v>
      </c>
      <c r="AL1020" s="65">
        <f>IFERROR(VLOOKUP($B1020,STOCK!$A:$H,5,0)," ")</f>
        <v>0</v>
      </c>
      <c r="AM1020" s="65">
        <f>IFERROR(VLOOKUP($B1020,STOCK!$A:$H,6,0)," ")</f>
        <v>0</v>
      </c>
      <c r="AN1020" s="65">
        <f>IFERROR(VLOOKUP($B1020,STOCK!$A:$H,7,0)," ")</f>
        <v>13</v>
      </c>
      <c r="AO1020" s="65">
        <f>IFERROR(VLOOKUP($B1020,STOCK!$A:$H,8,0)," ")</f>
        <v>0</v>
      </c>
      <c r="AP1020" s="62" t="str">
        <f t="shared" si="195"/>
        <v>SV</v>
      </c>
      <c r="AQ1020" s="50" t="str">
        <f t="shared" si="196"/>
        <v>SV</v>
      </c>
      <c r="AR1020" s="50" t="str">
        <f t="shared" si="197"/>
        <v>Q</v>
      </c>
      <c r="AS1020" s="50" t="str">
        <f t="shared" si="198"/>
        <v>Q</v>
      </c>
      <c r="AT1020" s="50">
        <f t="shared" si="199"/>
        <v>390</v>
      </c>
      <c r="AU1020" s="63" t="str">
        <f t="shared" si="206"/>
        <v>Q</v>
      </c>
      <c r="AV1020" s="67">
        <v>33249.999969999997</v>
      </c>
      <c r="AW1020" s="133">
        <v>33249.999860000004</v>
      </c>
      <c r="AX1020" s="49">
        <v>49900</v>
      </c>
      <c r="AY1020" s="51">
        <f t="shared" si="200"/>
        <v>0.50075188105331003</v>
      </c>
      <c r="AZ1020" s="51">
        <f t="shared" si="201"/>
        <v>0.33366733527054115</v>
      </c>
      <c r="BA1020" s="49">
        <v>45900</v>
      </c>
      <c r="BB1020" s="52">
        <v>3</v>
      </c>
      <c r="BC1020" s="51">
        <f t="shared" si="202"/>
        <v>0.38045112906506873</v>
      </c>
      <c r="BD1020" s="51">
        <f t="shared" si="203"/>
        <v>0.27559912919389984</v>
      </c>
      <c r="BE1020" s="49">
        <v>39900</v>
      </c>
      <c r="BF1020" s="52">
        <v>6</v>
      </c>
      <c r="BG1020" s="51">
        <f t="shared" si="204"/>
        <v>0.20000000108270677</v>
      </c>
      <c r="BH1020" s="51">
        <f t="shared" si="205"/>
        <v>0.16666666741854644</v>
      </c>
      <c r="BI1020" s="282">
        <f t="shared" si="207"/>
        <v>1</v>
      </c>
    </row>
    <row r="1021" spans="1:61" hidden="1">
      <c r="A1021" s="54" t="s">
        <v>150</v>
      </c>
      <c r="B1021" s="55" t="s">
        <v>3284</v>
      </c>
      <c r="C1021" s="55" t="s">
        <v>3285</v>
      </c>
      <c r="D1021" s="44" t="s">
        <v>3286</v>
      </c>
      <c r="E1021" s="56">
        <v>10</v>
      </c>
      <c r="F1021" s="46" t="s">
        <v>5814</v>
      </c>
      <c r="G1021" s="47" t="s">
        <v>5814</v>
      </c>
      <c r="H1021" s="47" t="s">
        <v>6144</v>
      </c>
      <c r="I1021" s="48" t="s">
        <v>6145</v>
      </c>
      <c r="J1021" s="48" t="s">
        <v>6155</v>
      </c>
      <c r="K1021" s="48" t="s">
        <v>6165</v>
      </c>
      <c r="L1021" s="45">
        <v>747</v>
      </c>
      <c r="M1021" s="47" t="s">
        <v>162</v>
      </c>
      <c r="N1021" s="60">
        <v>0</v>
      </c>
      <c r="O1021" s="58">
        <v>0</v>
      </c>
      <c r="P1021" s="58">
        <v>1</v>
      </c>
      <c r="Q1021" s="132">
        <v>1</v>
      </c>
      <c r="R1021" s="60">
        <v>1</v>
      </c>
      <c r="S1021" s="58">
        <v>0</v>
      </c>
      <c r="T1021" s="58">
        <v>0</v>
      </c>
      <c r="U1021" s="132">
        <v>0</v>
      </c>
      <c r="V1021" s="58">
        <v>3</v>
      </c>
      <c r="W1021" s="58">
        <v>0</v>
      </c>
      <c r="X1021" s="58">
        <v>0</v>
      </c>
      <c r="Y1021" s="132">
        <v>0</v>
      </c>
      <c r="Z1021" s="61">
        <v>1</v>
      </c>
      <c r="AA1021" s="59">
        <v>1</v>
      </c>
      <c r="AB1021" s="59">
        <v>0</v>
      </c>
      <c r="AC1021" s="132">
        <v>0</v>
      </c>
      <c r="AD1021" s="61">
        <v>1</v>
      </c>
      <c r="AE1021" s="59">
        <v>0</v>
      </c>
      <c r="AF1021" s="59">
        <v>1</v>
      </c>
      <c r="AG1021" s="132">
        <v>1</v>
      </c>
      <c r="AH1021" s="61">
        <v>0</v>
      </c>
      <c r="AI1021" s="132">
        <v>0</v>
      </c>
      <c r="AJ1021" s="64">
        <f>IFERROR(VLOOKUP($B1021,STOCK!$A:$H,3,0)," ")</f>
        <v>33</v>
      </c>
      <c r="AK1021" s="65">
        <f>IFERROR(VLOOKUP($B1021,STOCK!$A:$H,4,0)," ")</f>
        <v>0</v>
      </c>
      <c r="AL1021" s="65">
        <f>IFERROR(VLOOKUP($B1021,STOCK!$A:$H,5,0)," ")</f>
        <v>0</v>
      </c>
      <c r="AM1021" s="65">
        <f>IFERROR(VLOOKUP($B1021,STOCK!$A:$H,6,0)," ")</f>
        <v>0</v>
      </c>
      <c r="AN1021" s="65">
        <f>IFERROR(VLOOKUP($B1021,STOCK!$A:$H,7,0)," ")</f>
        <v>16</v>
      </c>
      <c r="AO1021" s="65">
        <f>IFERROR(VLOOKUP($B1021,STOCK!$A:$H,8,0)," ")</f>
        <v>10</v>
      </c>
      <c r="AP1021" s="62">
        <f t="shared" si="195"/>
        <v>990</v>
      </c>
      <c r="AQ1021" s="50" t="str">
        <f t="shared" si="196"/>
        <v>Q</v>
      </c>
      <c r="AR1021" s="50" t="str">
        <f t="shared" si="197"/>
        <v>Q</v>
      </c>
      <c r="AS1021" s="50" t="str">
        <f t="shared" si="198"/>
        <v>Q</v>
      </c>
      <c r="AT1021" s="50">
        <f t="shared" si="199"/>
        <v>480</v>
      </c>
      <c r="AU1021" s="63" t="str">
        <f t="shared" si="206"/>
        <v>SV</v>
      </c>
      <c r="AV1021" s="67">
        <v>26570.000049999999</v>
      </c>
      <c r="AW1021" s="133">
        <v>26569.999830000001</v>
      </c>
      <c r="AX1021" s="49">
        <v>39900</v>
      </c>
      <c r="AY1021" s="51">
        <f t="shared" si="200"/>
        <v>0.50169363661706146</v>
      </c>
      <c r="AZ1021" s="51">
        <f t="shared" si="201"/>
        <v>0.33408521177944867</v>
      </c>
      <c r="BA1021" s="49">
        <v>37900</v>
      </c>
      <c r="BB1021" s="52">
        <v>3</v>
      </c>
      <c r="BC1021" s="51">
        <f t="shared" si="202"/>
        <v>0.42642077262623124</v>
      </c>
      <c r="BD1021" s="51">
        <f t="shared" si="203"/>
        <v>0.29894458970976256</v>
      </c>
      <c r="BE1021" s="49">
        <v>35900</v>
      </c>
      <c r="BF1021" s="52">
        <v>6</v>
      </c>
      <c r="BG1021" s="51">
        <f t="shared" si="204"/>
        <v>0.35114790863540102</v>
      </c>
      <c r="BH1021" s="51">
        <f t="shared" si="205"/>
        <v>0.25988857799442899</v>
      </c>
      <c r="BI1021" s="282">
        <f t="shared" si="207"/>
        <v>2</v>
      </c>
    </row>
    <row r="1022" spans="1:61" hidden="1">
      <c r="A1022" s="54" t="s">
        <v>150</v>
      </c>
      <c r="B1022" s="55" t="s">
        <v>3287</v>
      </c>
      <c r="C1022" s="55" t="s">
        <v>3288</v>
      </c>
      <c r="D1022" s="44" t="s">
        <v>3289</v>
      </c>
      <c r="E1022" s="56">
        <v>10</v>
      </c>
      <c r="F1022" s="46" t="s">
        <v>5814</v>
      </c>
      <c r="G1022" s="47" t="s">
        <v>5814</v>
      </c>
      <c r="H1022" s="47" t="s">
        <v>6144</v>
      </c>
      <c r="I1022" s="48" t="s">
        <v>6145</v>
      </c>
      <c r="J1022" s="48" t="s">
        <v>6155</v>
      </c>
      <c r="K1022" s="48" t="s">
        <v>6165</v>
      </c>
      <c r="L1022" s="45">
        <v>747</v>
      </c>
      <c r="M1022" s="47" t="s">
        <v>162</v>
      </c>
      <c r="N1022" s="60">
        <v>0</v>
      </c>
      <c r="O1022" s="58">
        <v>0</v>
      </c>
      <c r="P1022" s="58">
        <v>0</v>
      </c>
      <c r="Q1022" s="132">
        <v>0</v>
      </c>
      <c r="R1022" s="60">
        <v>0</v>
      </c>
      <c r="S1022" s="58">
        <v>0</v>
      </c>
      <c r="T1022" s="58">
        <v>0</v>
      </c>
      <c r="U1022" s="132">
        <v>0</v>
      </c>
      <c r="V1022" s="58">
        <v>0</v>
      </c>
      <c r="W1022" s="58">
        <v>0</v>
      </c>
      <c r="X1022" s="58">
        <v>0</v>
      </c>
      <c r="Y1022" s="132">
        <v>0</v>
      </c>
      <c r="Z1022" s="61">
        <v>6</v>
      </c>
      <c r="AA1022" s="59">
        <v>0</v>
      </c>
      <c r="AB1022" s="59">
        <v>3</v>
      </c>
      <c r="AC1022" s="132">
        <v>3</v>
      </c>
      <c r="AD1022" s="61">
        <v>2</v>
      </c>
      <c r="AE1022" s="59">
        <v>1</v>
      </c>
      <c r="AF1022" s="59">
        <v>1</v>
      </c>
      <c r="AG1022" s="132">
        <v>1</v>
      </c>
      <c r="AH1022" s="61">
        <v>0</v>
      </c>
      <c r="AI1022" s="132">
        <v>0</v>
      </c>
      <c r="AJ1022" s="64">
        <f>IFERROR(VLOOKUP($B1022,STOCK!$A:$H,3,0)," ")</f>
        <v>13</v>
      </c>
      <c r="AK1022" s="65">
        <f>IFERROR(VLOOKUP($B1022,STOCK!$A:$H,4,0)," ")</f>
        <v>0</v>
      </c>
      <c r="AL1022" s="65">
        <f>IFERROR(VLOOKUP($B1022,STOCK!$A:$H,5,0)," ")</f>
        <v>0</v>
      </c>
      <c r="AM1022" s="65">
        <f>IFERROR(VLOOKUP($B1022,STOCK!$A:$H,6,0)," ")</f>
        <v>2</v>
      </c>
      <c r="AN1022" s="65">
        <f>IFERROR(VLOOKUP($B1022,STOCK!$A:$H,7,0)," ")</f>
        <v>6</v>
      </c>
      <c r="AO1022" s="65">
        <f>IFERROR(VLOOKUP($B1022,STOCK!$A:$H,8,0)," ")</f>
        <v>0</v>
      </c>
      <c r="AP1022" s="62" t="str">
        <f t="shared" si="195"/>
        <v>SV</v>
      </c>
      <c r="AQ1022" s="50" t="str">
        <f t="shared" si="196"/>
        <v>Q</v>
      </c>
      <c r="AR1022" s="50" t="str">
        <f t="shared" si="197"/>
        <v>Q</v>
      </c>
      <c r="AS1022" s="50">
        <f t="shared" si="198"/>
        <v>20</v>
      </c>
      <c r="AT1022" s="50">
        <f t="shared" si="199"/>
        <v>180</v>
      </c>
      <c r="AU1022" s="63" t="str">
        <f t="shared" si="206"/>
        <v>Q</v>
      </c>
      <c r="AV1022" s="67">
        <v>33249.999969999997</v>
      </c>
      <c r="AW1022" s="133">
        <v>33249.999750000003</v>
      </c>
      <c r="AX1022" s="49">
        <v>49900</v>
      </c>
      <c r="AY1022" s="51">
        <f t="shared" si="200"/>
        <v>0.50075188105331003</v>
      </c>
      <c r="AZ1022" s="51">
        <f t="shared" si="201"/>
        <v>0.33366733527054115</v>
      </c>
      <c r="BA1022" s="49">
        <v>45900</v>
      </c>
      <c r="BB1022" s="52">
        <v>3</v>
      </c>
      <c r="BC1022" s="51">
        <f t="shared" si="202"/>
        <v>0.38045112906506873</v>
      </c>
      <c r="BD1022" s="51">
        <f t="shared" si="203"/>
        <v>0.27559912919389984</v>
      </c>
      <c r="BE1022" s="49">
        <v>39900</v>
      </c>
      <c r="BF1022" s="52">
        <v>6</v>
      </c>
      <c r="BG1022" s="51">
        <f t="shared" si="204"/>
        <v>0.20000000108270677</v>
      </c>
      <c r="BH1022" s="51">
        <f t="shared" si="205"/>
        <v>0.16666666741854644</v>
      </c>
      <c r="BI1022" s="282">
        <f t="shared" si="207"/>
        <v>4</v>
      </c>
    </row>
    <row r="1023" spans="1:61" hidden="1">
      <c r="A1023" s="54" t="s">
        <v>150</v>
      </c>
      <c r="B1023" s="55" t="s">
        <v>3290</v>
      </c>
      <c r="C1023" s="55" t="s">
        <v>3291</v>
      </c>
      <c r="D1023" s="44" t="s">
        <v>3292</v>
      </c>
      <c r="E1023" s="56">
        <v>10</v>
      </c>
      <c r="F1023" s="46" t="s">
        <v>5814</v>
      </c>
      <c r="G1023" s="47" t="s">
        <v>5814</v>
      </c>
      <c r="H1023" s="47" t="s">
        <v>6144</v>
      </c>
      <c r="I1023" s="48" t="s">
        <v>6145</v>
      </c>
      <c r="J1023" s="48" t="s">
        <v>6155</v>
      </c>
      <c r="K1023" s="48" t="s">
        <v>6165</v>
      </c>
      <c r="L1023" s="45">
        <v>747</v>
      </c>
      <c r="M1023" s="47" t="s">
        <v>162</v>
      </c>
      <c r="N1023" s="60">
        <v>0</v>
      </c>
      <c r="O1023" s="58">
        <v>1</v>
      </c>
      <c r="P1023" s="58">
        <v>1</v>
      </c>
      <c r="Q1023" s="132">
        <v>1</v>
      </c>
      <c r="R1023" s="60">
        <v>1</v>
      </c>
      <c r="S1023" s="58">
        <v>1</v>
      </c>
      <c r="T1023" s="58">
        <v>0</v>
      </c>
      <c r="U1023" s="132">
        <v>0</v>
      </c>
      <c r="V1023" s="58">
        <v>2</v>
      </c>
      <c r="W1023" s="58">
        <v>2</v>
      </c>
      <c r="X1023" s="58">
        <v>0</v>
      </c>
      <c r="Y1023" s="132">
        <v>0</v>
      </c>
      <c r="Z1023" s="61">
        <v>1</v>
      </c>
      <c r="AA1023" s="59">
        <v>1</v>
      </c>
      <c r="AB1023" s="59">
        <v>1</v>
      </c>
      <c r="AC1023" s="132">
        <v>0</v>
      </c>
      <c r="AD1023" s="61">
        <v>4</v>
      </c>
      <c r="AE1023" s="59">
        <v>4</v>
      </c>
      <c r="AF1023" s="59">
        <v>0</v>
      </c>
      <c r="AG1023" s="132">
        <v>0</v>
      </c>
      <c r="AH1023" s="61">
        <v>0</v>
      </c>
      <c r="AI1023" s="132">
        <v>0</v>
      </c>
      <c r="AJ1023" s="64">
        <f>IFERROR(VLOOKUP($B1023,STOCK!$A:$H,3,0)," ")</f>
        <v>36</v>
      </c>
      <c r="AK1023" s="65">
        <f>IFERROR(VLOOKUP($B1023,STOCK!$A:$H,4,0)," ")</f>
        <v>36</v>
      </c>
      <c r="AL1023" s="65">
        <f>IFERROR(VLOOKUP($B1023,STOCK!$A:$H,5,0)," ")</f>
        <v>13</v>
      </c>
      <c r="AM1023" s="65">
        <f>IFERROR(VLOOKUP($B1023,STOCK!$A:$H,6,0)," ")</f>
        <v>20</v>
      </c>
      <c r="AN1023" s="65">
        <f>IFERROR(VLOOKUP($B1023,STOCK!$A:$H,7,0)," ")</f>
        <v>20</v>
      </c>
      <c r="AO1023" s="65">
        <f>IFERROR(VLOOKUP($B1023,STOCK!$A:$H,8,0)," ")</f>
        <v>0</v>
      </c>
      <c r="AP1023" s="62">
        <f t="shared" si="195"/>
        <v>1080</v>
      </c>
      <c r="AQ1023" s="50" t="str">
        <f t="shared" si="196"/>
        <v>SV</v>
      </c>
      <c r="AR1023" s="50" t="str">
        <f t="shared" si="197"/>
        <v>SV</v>
      </c>
      <c r="AS1023" s="50" t="str">
        <f t="shared" si="198"/>
        <v>SV</v>
      </c>
      <c r="AT1023" s="50" t="str">
        <f t="shared" si="199"/>
        <v>SV</v>
      </c>
      <c r="AU1023" s="63" t="str">
        <f t="shared" si="206"/>
        <v>Q</v>
      </c>
      <c r="AV1023" s="67">
        <v>26570.000049999999</v>
      </c>
      <c r="AW1023" s="133">
        <v>26569.999940000002</v>
      </c>
      <c r="AX1023" s="49">
        <v>39900</v>
      </c>
      <c r="AY1023" s="51">
        <f t="shared" si="200"/>
        <v>0.50169363661706146</v>
      </c>
      <c r="AZ1023" s="51">
        <f t="shared" si="201"/>
        <v>0.33408521177944867</v>
      </c>
      <c r="BA1023" s="49">
        <v>37900</v>
      </c>
      <c r="BB1023" s="52">
        <v>3</v>
      </c>
      <c r="BC1023" s="51">
        <f t="shared" si="202"/>
        <v>0.42642077262623124</v>
      </c>
      <c r="BD1023" s="51">
        <f t="shared" si="203"/>
        <v>0.29894458970976256</v>
      </c>
      <c r="BE1023" s="49">
        <v>35900</v>
      </c>
      <c r="BF1023" s="52">
        <v>6</v>
      </c>
      <c r="BG1023" s="51">
        <f t="shared" si="204"/>
        <v>0.35114790863540102</v>
      </c>
      <c r="BH1023" s="51">
        <f t="shared" si="205"/>
        <v>0.25988857799442899</v>
      </c>
      <c r="BI1023" s="282">
        <f t="shared" si="207"/>
        <v>1</v>
      </c>
    </row>
    <row r="1024" spans="1:61" hidden="1">
      <c r="A1024" s="54" t="s">
        <v>150</v>
      </c>
      <c r="B1024" s="55" t="s">
        <v>3293</v>
      </c>
      <c r="C1024" s="55" t="s">
        <v>3294</v>
      </c>
      <c r="D1024" s="44" t="s">
        <v>3295</v>
      </c>
      <c r="E1024" s="56">
        <v>10</v>
      </c>
      <c r="F1024" s="46" t="s">
        <v>5814</v>
      </c>
      <c r="G1024" s="47" t="s">
        <v>5814</v>
      </c>
      <c r="H1024" s="47" t="s">
        <v>6144</v>
      </c>
      <c r="I1024" s="48" t="s">
        <v>6145</v>
      </c>
      <c r="J1024" s="48" t="s">
        <v>6155</v>
      </c>
      <c r="K1024" s="48" t="s">
        <v>6165</v>
      </c>
      <c r="L1024" s="45">
        <v>747</v>
      </c>
      <c r="M1024" s="47" t="s">
        <v>162</v>
      </c>
      <c r="N1024" s="60">
        <v>2</v>
      </c>
      <c r="O1024" s="58">
        <v>0</v>
      </c>
      <c r="P1024" s="58">
        <v>1</v>
      </c>
      <c r="Q1024" s="132">
        <v>1</v>
      </c>
      <c r="R1024" s="60">
        <v>0</v>
      </c>
      <c r="S1024" s="58">
        <v>0</v>
      </c>
      <c r="T1024" s="58">
        <v>0</v>
      </c>
      <c r="U1024" s="132">
        <v>0</v>
      </c>
      <c r="V1024" s="58">
        <v>0</v>
      </c>
      <c r="W1024" s="58">
        <v>0</v>
      </c>
      <c r="X1024" s="58">
        <v>0</v>
      </c>
      <c r="Y1024" s="132">
        <v>0</v>
      </c>
      <c r="Z1024" s="61">
        <v>0</v>
      </c>
      <c r="AA1024" s="59">
        <v>0</v>
      </c>
      <c r="AB1024" s="59">
        <v>0</v>
      </c>
      <c r="AC1024" s="132">
        <v>0</v>
      </c>
      <c r="AD1024" s="61">
        <v>1</v>
      </c>
      <c r="AE1024" s="59">
        <v>0</v>
      </c>
      <c r="AF1024" s="59">
        <v>1</v>
      </c>
      <c r="AG1024" s="132">
        <v>1</v>
      </c>
      <c r="AH1024" s="61">
        <v>0</v>
      </c>
      <c r="AI1024" s="132">
        <v>0</v>
      </c>
      <c r="AJ1024" s="64">
        <f>IFERROR(VLOOKUP($B1024,STOCK!$A:$H,3,0)," ")</f>
        <v>16</v>
      </c>
      <c r="AK1024" s="65">
        <f>IFERROR(VLOOKUP($B1024,STOCK!$A:$H,4,0)," ")</f>
        <v>0</v>
      </c>
      <c r="AL1024" s="65">
        <f>IFERROR(VLOOKUP($B1024,STOCK!$A:$H,5,0)," ")</f>
        <v>0</v>
      </c>
      <c r="AM1024" s="65">
        <f>IFERROR(VLOOKUP($B1024,STOCK!$A:$H,6,0)," ")</f>
        <v>0</v>
      </c>
      <c r="AN1024" s="65">
        <f>IFERROR(VLOOKUP($B1024,STOCK!$A:$H,7,0)," ")</f>
        <v>9</v>
      </c>
      <c r="AO1024" s="65">
        <f>IFERROR(VLOOKUP($B1024,STOCK!$A:$H,8,0)," ")</f>
        <v>0</v>
      </c>
      <c r="AP1024" s="62">
        <f t="shared" si="195"/>
        <v>480</v>
      </c>
      <c r="AQ1024" s="50" t="str">
        <f t="shared" si="196"/>
        <v>Q</v>
      </c>
      <c r="AR1024" s="50" t="str">
        <f t="shared" si="197"/>
        <v>Q</v>
      </c>
      <c r="AS1024" s="50" t="str">
        <f t="shared" si="198"/>
        <v>Q</v>
      </c>
      <c r="AT1024" s="50">
        <f t="shared" si="199"/>
        <v>270</v>
      </c>
      <c r="AU1024" s="63" t="str">
        <f t="shared" si="206"/>
        <v>Q</v>
      </c>
      <c r="AV1024" s="67">
        <v>33249.999969999997</v>
      </c>
      <c r="AW1024" s="133">
        <v>33249.999969999997</v>
      </c>
      <c r="AX1024" s="49">
        <v>49900</v>
      </c>
      <c r="AY1024" s="51">
        <f t="shared" si="200"/>
        <v>0.50075188105331003</v>
      </c>
      <c r="AZ1024" s="51">
        <f t="shared" si="201"/>
        <v>0.33366733527054115</v>
      </c>
      <c r="BA1024" s="49">
        <v>45900</v>
      </c>
      <c r="BB1024" s="52">
        <v>3</v>
      </c>
      <c r="BC1024" s="51">
        <f t="shared" si="202"/>
        <v>0.38045112906506873</v>
      </c>
      <c r="BD1024" s="51">
        <f t="shared" si="203"/>
        <v>0.27559912919389984</v>
      </c>
      <c r="BE1024" s="49">
        <v>39900</v>
      </c>
      <c r="BF1024" s="52">
        <v>6</v>
      </c>
      <c r="BG1024" s="51">
        <f t="shared" si="204"/>
        <v>0.20000000108270677</v>
      </c>
      <c r="BH1024" s="51">
        <f t="shared" si="205"/>
        <v>0.16666666741854644</v>
      </c>
      <c r="BI1024" s="282">
        <f t="shared" si="207"/>
        <v>2</v>
      </c>
    </row>
    <row r="1025" spans="1:61" hidden="1">
      <c r="A1025" s="54" t="s">
        <v>150</v>
      </c>
      <c r="B1025" s="55" t="s">
        <v>3296</v>
      </c>
      <c r="C1025" s="55" t="s">
        <v>3297</v>
      </c>
      <c r="D1025" s="44" t="s">
        <v>3298</v>
      </c>
      <c r="E1025" s="56">
        <v>10</v>
      </c>
      <c r="F1025" s="46" t="s">
        <v>5814</v>
      </c>
      <c r="G1025" s="47" t="s">
        <v>5814</v>
      </c>
      <c r="H1025" s="47" t="s">
        <v>6144</v>
      </c>
      <c r="I1025" s="48" t="s">
        <v>6145</v>
      </c>
      <c r="J1025" s="48" t="s">
        <v>6155</v>
      </c>
      <c r="K1025" s="48" t="s">
        <v>6165</v>
      </c>
      <c r="L1025" s="45">
        <v>747</v>
      </c>
      <c r="M1025" s="47" t="s">
        <v>162</v>
      </c>
      <c r="N1025" s="60">
        <v>0</v>
      </c>
      <c r="O1025" s="58">
        <v>0</v>
      </c>
      <c r="P1025" s="58">
        <v>2</v>
      </c>
      <c r="Q1025" s="132">
        <v>3</v>
      </c>
      <c r="R1025" s="60">
        <v>3</v>
      </c>
      <c r="S1025" s="58">
        <v>4</v>
      </c>
      <c r="T1025" s="58">
        <v>2</v>
      </c>
      <c r="U1025" s="132">
        <v>2</v>
      </c>
      <c r="V1025" s="58">
        <v>0</v>
      </c>
      <c r="W1025" s="58">
        <v>0</v>
      </c>
      <c r="X1025" s="58">
        <v>0</v>
      </c>
      <c r="Y1025" s="132">
        <v>0</v>
      </c>
      <c r="Z1025" s="61">
        <v>1</v>
      </c>
      <c r="AA1025" s="59">
        <v>0</v>
      </c>
      <c r="AB1025" s="59">
        <v>0</v>
      </c>
      <c r="AC1025" s="132">
        <v>0</v>
      </c>
      <c r="AD1025" s="61">
        <v>1</v>
      </c>
      <c r="AE1025" s="59">
        <v>1</v>
      </c>
      <c r="AF1025" s="59">
        <v>0</v>
      </c>
      <c r="AG1025" s="132">
        <v>0</v>
      </c>
      <c r="AH1025" s="61">
        <v>0</v>
      </c>
      <c r="AI1025" s="132">
        <v>0</v>
      </c>
      <c r="AJ1025" s="64">
        <f>IFERROR(VLOOKUP($B1025,STOCK!$A:$H,3,0)," ")</f>
        <v>22</v>
      </c>
      <c r="AK1025" s="65">
        <f>IFERROR(VLOOKUP($B1025,STOCK!$A:$H,4,0)," ")</f>
        <v>18</v>
      </c>
      <c r="AL1025" s="65">
        <f>IFERROR(VLOOKUP($B1025,STOCK!$A:$H,5,0)," ")</f>
        <v>0</v>
      </c>
      <c r="AM1025" s="65">
        <f>IFERROR(VLOOKUP($B1025,STOCK!$A:$H,6,0)," ")</f>
        <v>3</v>
      </c>
      <c r="AN1025" s="65">
        <f>IFERROR(VLOOKUP($B1025,STOCK!$A:$H,7,0)," ")</f>
        <v>0</v>
      </c>
      <c r="AO1025" s="65">
        <f>IFERROR(VLOOKUP($B1025,STOCK!$A:$H,8,0)," ")</f>
        <v>0</v>
      </c>
      <c r="AP1025" s="62">
        <f t="shared" si="195"/>
        <v>220</v>
      </c>
      <c r="AQ1025" s="50">
        <f t="shared" si="196"/>
        <v>270</v>
      </c>
      <c r="AR1025" s="50" t="str">
        <f t="shared" si="197"/>
        <v>Q</v>
      </c>
      <c r="AS1025" s="50" t="str">
        <f t="shared" si="198"/>
        <v>SV</v>
      </c>
      <c r="AT1025" s="50" t="str">
        <f t="shared" si="199"/>
        <v>Q</v>
      </c>
      <c r="AU1025" s="63" t="str">
        <f t="shared" si="206"/>
        <v>Q</v>
      </c>
      <c r="AV1025" s="67">
        <v>33249.999969999997</v>
      </c>
      <c r="AW1025" s="133">
        <v>33249.999969999997</v>
      </c>
      <c r="AX1025" s="49">
        <v>49900</v>
      </c>
      <c r="AY1025" s="51">
        <f t="shared" si="200"/>
        <v>0.50075188105331003</v>
      </c>
      <c r="AZ1025" s="51">
        <f t="shared" si="201"/>
        <v>0.33366733527054115</v>
      </c>
      <c r="BA1025" s="49">
        <v>45900</v>
      </c>
      <c r="BB1025" s="52">
        <v>3</v>
      </c>
      <c r="BC1025" s="51">
        <f t="shared" si="202"/>
        <v>0.38045112906506873</v>
      </c>
      <c r="BD1025" s="51">
        <f t="shared" si="203"/>
        <v>0.27559912919389984</v>
      </c>
      <c r="BE1025" s="49">
        <v>39900</v>
      </c>
      <c r="BF1025" s="52">
        <v>6</v>
      </c>
      <c r="BG1025" s="51">
        <f t="shared" si="204"/>
        <v>0.20000000108270677</v>
      </c>
      <c r="BH1025" s="51">
        <f t="shared" si="205"/>
        <v>0.16666666741854644</v>
      </c>
      <c r="BI1025" s="282">
        <f t="shared" si="207"/>
        <v>5</v>
      </c>
    </row>
    <row r="1026" spans="1:61" hidden="1">
      <c r="A1026" s="54" t="s">
        <v>150</v>
      </c>
      <c r="B1026" s="55" t="s">
        <v>3299</v>
      </c>
      <c r="C1026" s="55" t="s">
        <v>3300</v>
      </c>
      <c r="D1026" s="44" t="s">
        <v>3301</v>
      </c>
      <c r="E1026" s="56">
        <v>10</v>
      </c>
      <c r="F1026" s="46" t="s">
        <v>5814</v>
      </c>
      <c r="G1026" s="47" t="s">
        <v>5814</v>
      </c>
      <c r="H1026" s="47" t="s">
        <v>6144</v>
      </c>
      <c r="I1026" s="48" t="s">
        <v>6145</v>
      </c>
      <c r="J1026" s="48" t="s">
        <v>6155</v>
      </c>
      <c r="K1026" s="48" t="s">
        <v>6165</v>
      </c>
      <c r="L1026" s="45">
        <v>747</v>
      </c>
      <c r="M1026" s="47" t="s">
        <v>162</v>
      </c>
      <c r="N1026" s="60">
        <v>2</v>
      </c>
      <c r="O1026" s="58">
        <v>2</v>
      </c>
      <c r="P1026" s="58">
        <v>1</v>
      </c>
      <c r="Q1026" s="132">
        <v>1</v>
      </c>
      <c r="R1026" s="60">
        <v>8</v>
      </c>
      <c r="S1026" s="58">
        <v>5</v>
      </c>
      <c r="T1026" s="58">
        <v>3</v>
      </c>
      <c r="U1026" s="132">
        <v>1</v>
      </c>
      <c r="V1026" s="58">
        <v>1</v>
      </c>
      <c r="W1026" s="58">
        <v>0</v>
      </c>
      <c r="X1026" s="58">
        <v>0</v>
      </c>
      <c r="Y1026" s="132">
        <v>0</v>
      </c>
      <c r="Z1026" s="61">
        <v>1</v>
      </c>
      <c r="AA1026" s="59">
        <v>2</v>
      </c>
      <c r="AB1026" s="59">
        <v>3</v>
      </c>
      <c r="AC1026" s="132">
        <v>4</v>
      </c>
      <c r="AD1026" s="61">
        <v>3</v>
      </c>
      <c r="AE1026" s="59">
        <v>0</v>
      </c>
      <c r="AF1026" s="59">
        <v>1</v>
      </c>
      <c r="AG1026" s="132">
        <v>1</v>
      </c>
      <c r="AH1026" s="61">
        <v>0</v>
      </c>
      <c r="AI1026" s="132">
        <v>0</v>
      </c>
      <c r="AJ1026" s="64">
        <f>IFERROR(VLOOKUP($B1026,STOCK!$A:$H,3,0)," ")</f>
        <v>11</v>
      </c>
      <c r="AK1026" s="65">
        <f>IFERROR(VLOOKUP($B1026,STOCK!$A:$H,4,0)," ")</f>
        <v>17</v>
      </c>
      <c r="AL1026" s="65">
        <f>IFERROR(VLOOKUP($B1026,STOCK!$A:$H,5,0)," ")</f>
        <v>15</v>
      </c>
      <c r="AM1026" s="65">
        <f>IFERROR(VLOOKUP($B1026,STOCK!$A:$H,6,0)," ")</f>
        <v>13</v>
      </c>
      <c r="AN1026" s="65">
        <f>IFERROR(VLOOKUP($B1026,STOCK!$A:$H,7,0)," ")</f>
        <v>40</v>
      </c>
      <c r="AO1026" s="65">
        <f>IFERROR(VLOOKUP($B1026,STOCK!$A:$H,8,0)," ")</f>
        <v>20</v>
      </c>
      <c r="AP1026" s="62">
        <f t="shared" si="195"/>
        <v>330</v>
      </c>
      <c r="AQ1026" s="50">
        <f t="shared" si="196"/>
        <v>510</v>
      </c>
      <c r="AR1026" s="50" t="str">
        <f t="shared" si="197"/>
        <v>SV</v>
      </c>
      <c r="AS1026" s="50">
        <f t="shared" si="198"/>
        <v>97.5</v>
      </c>
      <c r="AT1026" s="50">
        <f t="shared" si="199"/>
        <v>1200</v>
      </c>
      <c r="AU1026" s="63" t="str">
        <f t="shared" si="206"/>
        <v>SV</v>
      </c>
      <c r="AV1026" s="67">
        <v>26570.000049999999</v>
      </c>
      <c r="AW1026" s="133">
        <v>26569.999940000002</v>
      </c>
      <c r="AX1026" s="49">
        <v>39900</v>
      </c>
      <c r="AY1026" s="51">
        <f t="shared" si="200"/>
        <v>0.50169363661706146</v>
      </c>
      <c r="AZ1026" s="51">
        <f t="shared" si="201"/>
        <v>0.33408521177944867</v>
      </c>
      <c r="BA1026" s="49">
        <v>37900</v>
      </c>
      <c r="BB1026" s="52">
        <v>3</v>
      </c>
      <c r="BC1026" s="51">
        <f t="shared" si="202"/>
        <v>0.42642077262623124</v>
      </c>
      <c r="BD1026" s="51">
        <f t="shared" si="203"/>
        <v>0.29894458970976256</v>
      </c>
      <c r="BE1026" s="49">
        <v>35900</v>
      </c>
      <c r="BF1026" s="52">
        <v>6</v>
      </c>
      <c r="BG1026" s="51">
        <f t="shared" si="204"/>
        <v>0.35114790863540102</v>
      </c>
      <c r="BH1026" s="51">
        <f t="shared" si="205"/>
        <v>0.25988857799442899</v>
      </c>
      <c r="BI1026" s="282">
        <f t="shared" si="207"/>
        <v>7</v>
      </c>
    </row>
    <row r="1027" spans="1:61" hidden="1">
      <c r="A1027" s="54" t="s">
        <v>150</v>
      </c>
      <c r="B1027" s="55" t="s">
        <v>3302</v>
      </c>
      <c r="C1027" s="55" t="s">
        <v>3303</v>
      </c>
      <c r="D1027" s="44" t="s">
        <v>3304</v>
      </c>
      <c r="E1027" s="56">
        <v>10</v>
      </c>
      <c r="F1027" s="46" t="s">
        <v>5814</v>
      </c>
      <c r="G1027" s="47" t="s">
        <v>5814</v>
      </c>
      <c r="H1027" s="47" t="s">
        <v>6144</v>
      </c>
      <c r="I1027" s="48" t="s">
        <v>6145</v>
      </c>
      <c r="J1027" s="48" t="s">
        <v>6155</v>
      </c>
      <c r="K1027" s="48" t="s">
        <v>6165</v>
      </c>
      <c r="L1027" s="45">
        <v>747</v>
      </c>
      <c r="M1027" s="47" t="s">
        <v>162</v>
      </c>
      <c r="N1027" s="60">
        <v>1</v>
      </c>
      <c r="O1027" s="58">
        <v>1</v>
      </c>
      <c r="P1027" s="58">
        <v>5</v>
      </c>
      <c r="Q1027" s="132">
        <v>4</v>
      </c>
      <c r="R1027" s="60">
        <v>0</v>
      </c>
      <c r="S1027" s="58">
        <v>0</v>
      </c>
      <c r="T1027" s="58">
        <v>0</v>
      </c>
      <c r="U1027" s="132">
        <v>0</v>
      </c>
      <c r="V1027" s="58">
        <v>5</v>
      </c>
      <c r="W1027" s="58">
        <v>3</v>
      </c>
      <c r="X1027" s="58">
        <v>0</v>
      </c>
      <c r="Y1027" s="132">
        <v>0</v>
      </c>
      <c r="Z1027" s="61">
        <v>2</v>
      </c>
      <c r="AA1027" s="59">
        <v>1</v>
      </c>
      <c r="AB1027" s="59">
        <v>3</v>
      </c>
      <c r="AC1027" s="132">
        <v>0</v>
      </c>
      <c r="AD1027" s="61">
        <v>3</v>
      </c>
      <c r="AE1027" s="59">
        <v>1</v>
      </c>
      <c r="AF1027" s="59">
        <v>0</v>
      </c>
      <c r="AG1027" s="132">
        <v>0</v>
      </c>
      <c r="AH1027" s="61">
        <v>0</v>
      </c>
      <c r="AI1027" s="132">
        <v>0</v>
      </c>
      <c r="AJ1027" s="64">
        <f>IFERROR(VLOOKUP($B1027,STOCK!$A:$H,3,0)," ")</f>
        <v>23</v>
      </c>
      <c r="AK1027" s="65">
        <f>IFERROR(VLOOKUP($B1027,STOCK!$A:$H,4,0)," ")</f>
        <v>0</v>
      </c>
      <c r="AL1027" s="65">
        <f>IFERROR(VLOOKUP($B1027,STOCK!$A:$H,5,0)," ")</f>
        <v>1</v>
      </c>
      <c r="AM1027" s="65">
        <f>IFERROR(VLOOKUP($B1027,STOCK!$A:$H,6,0)," ")</f>
        <v>0</v>
      </c>
      <c r="AN1027" s="65">
        <f>IFERROR(VLOOKUP($B1027,STOCK!$A:$H,7,0)," ")</f>
        <v>1</v>
      </c>
      <c r="AO1027" s="65">
        <f>IFERROR(VLOOKUP($B1027,STOCK!$A:$H,8,0)," ")</f>
        <v>0</v>
      </c>
      <c r="AP1027" s="62">
        <f t="shared" si="195"/>
        <v>172.5</v>
      </c>
      <c r="AQ1027" s="50" t="str">
        <f t="shared" si="196"/>
        <v>Q</v>
      </c>
      <c r="AR1027" s="50" t="str">
        <f t="shared" si="197"/>
        <v>SV</v>
      </c>
      <c r="AS1027" s="50" t="str">
        <f t="shared" si="198"/>
        <v>Q</v>
      </c>
      <c r="AT1027" s="50" t="str">
        <f t="shared" si="199"/>
        <v>SV</v>
      </c>
      <c r="AU1027" s="63" t="str">
        <f t="shared" si="206"/>
        <v>Q</v>
      </c>
      <c r="AV1027" s="67">
        <v>26570.000049999999</v>
      </c>
      <c r="AW1027" s="133">
        <v>26569.99972</v>
      </c>
      <c r="AX1027" s="49">
        <v>39900</v>
      </c>
      <c r="AY1027" s="51">
        <f t="shared" si="200"/>
        <v>0.50169363661706146</v>
      </c>
      <c r="AZ1027" s="51">
        <f t="shared" si="201"/>
        <v>0.33408521177944867</v>
      </c>
      <c r="BA1027" s="49">
        <v>37900</v>
      </c>
      <c r="BB1027" s="52">
        <v>3</v>
      </c>
      <c r="BC1027" s="51">
        <f t="shared" si="202"/>
        <v>0.42642077262623124</v>
      </c>
      <c r="BD1027" s="51">
        <f t="shared" si="203"/>
        <v>0.29894458970976256</v>
      </c>
      <c r="BE1027" s="49">
        <v>35900</v>
      </c>
      <c r="BF1027" s="52">
        <v>6</v>
      </c>
      <c r="BG1027" s="51">
        <f t="shared" si="204"/>
        <v>0.35114790863540102</v>
      </c>
      <c r="BH1027" s="51">
        <f t="shared" si="205"/>
        <v>0.25988857799442899</v>
      </c>
      <c r="BI1027" s="282">
        <f t="shared" si="207"/>
        <v>4</v>
      </c>
    </row>
    <row r="1028" spans="1:61" hidden="1">
      <c r="A1028" s="54" t="s">
        <v>150</v>
      </c>
      <c r="B1028" s="55" t="s">
        <v>3305</v>
      </c>
      <c r="C1028" s="55" t="s">
        <v>3306</v>
      </c>
      <c r="D1028" s="44" t="s">
        <v>3307</v>
      </c>
      <c r="E1028" s="56">
        <v>10</v>
      </c>
      <c r="F1028" s="46" t="s">
        <v>5814</v>
      </c>
      <c r="G1028" s="47" t="s">
        <v>5814</v>
      </c>
      <c r="H1028" s="47" t="s">
        <v>6144</v>
      </c>
      <c r="I1028" s="48" t="s">
        <v>6145</v>
      </c>
      <c r="J1028" s="48" t="s">
        <v>6155</v>
      </c>
      <c r="K1028" s="48" t="s">
        <v>6165</v>
      </c>
      <c r="L1028" s="45">
        <v>747</v>
      </c>
      <c r="M1028" s="47" t="s">
        <v>162</v>
      </c>
      <c r="N1028" s="60">
        <v>1</v>
      </c>
      <c r="O1028" s="58">
        <v>2</v>
      </c>
      <c r="P1028" s="58">
        <v>1</v>
      </c>
      <c r="Q1028" s="132">
        <v>2</v>
      </c>
      <c r="R1028" s="60">
        <v>0</v>
      </c>
      <c r="S1028" s="58">
        <v>0</v>
      </c>
      <c r="T1028" s="58">
        <v>0</v>
      </c>
      <c r="U1028" s="132">
        <v>1</v>
      </c>
      <c r="V1028" s="58">
        <v>0</v>
      </c>
      <c r="W1028" s="58">
        <v>0</v>
      </c>
      <c r="X1028" s="58">
        <v>0</v>
      </c>
      <c r="Y1028" s="132">
        <v>0</v>
      </c>
      <c r="Z1028" s="61">
        <v>0</v>
      </c>
      <c r="AA1028" s="59">
        <v>0</v>
      </c>
      <c r="AB1028" s="59">
        <v>0</v>
      </c>
      <c r="AC1028" s="132">
        <v>0</v>
      </c>
      <c r="AD1028" s="61">
        <v>0</v>
      </c>
      <c r="AE1028" s="59">
        <v>0</v>
      </c>
      <c r="AF1028" s="59">
        <v>0</v>
      </c>
      <c r="AG1028" s="132">
        <v>0</v>
      </c>
      <c r="AH1028" s="61">
        <v>0</v>
      </c>
      <c r="AI1028" s="132">
        <v>1</v>
      </c>
      <c r="AJ1028" s="64">
        <f>IFERROR(VLOOKUP($B1028,STOCK!$A:$H,3,0)," ")</f>
        <v>13</v>
      </c>
      <c r="AK1028" s="65">
        <f>IFERROR(VLOOKUP($B1028,STOCK!$A:$H,4,0)," ")</f>
        <v>22</v>
      </c>
      <c r="AL1028" s="65">
        <f>IFERROR(VLOOKUP($B1028,STOCK!$A:$H,5,0)," ")</f>
        <v>1</v>
      </c>
      <c r="AM1028" s="65">
        <f>IFERROR(VLOOKUP($B1028,STOCK!$A:$H,6,0)," ")</f>
        <v>0</v>
      </c>
      <c r="AN1028" s="65">
        <f>IFERROR(VLOOKUP($B1028,STOCK!$A:$H,7,0)," ")</f>
        <v>0</v>
      </c>
      <c r="AO1028" s="65">
        <f>IFERROR(VLOOKUP($B1028,STOCK!$A:$H,8,0)," ")</f>
        <v>19</v>
      </c>
      <c r="AP1028" s="62">
        <f t="shared" ref="AP1028:AP1091" si="208">IF($AJ1028&lt;1,"Q",IF(Q1028=0,"SV",IFERROR((AJ1028/$Q1028*30),0)))</f>
        <v>195</v>
      </c>
      <c r="AQ1028" s="50">
        <f t="shared" ref="AQ1028:AQ1091" si="209">IF($AK1028&lt;1,"Q",IF(U1028=0,"SV",IFERROR((AK1028/$U1028*30),0)))</f>
        <v>660</v>
      </c>
      <c r="AR1028" s="50" t="str">
        <f t="shared" ref="AR1028:AR1091" si="210">IF($AL1028&lt;1,"Q",IF(Y1028=0,"SV",IFERROR((AL1028/$Y1028*30),0)))</f>
        <v>SV</v>
      </c>
      <c r="AS1028" s="50" t="str">
        <f t="shared" ref="AS1028:AS1091" si="211">IF($AM1028&lt;1,"Q",IF(AC1028=0,"SV",IFERROR((AM1028/$AC1028*30),0)))</f>
        <v>Q</v>
      </c>
      <c r="AT1028" s="50" t="str">
        <f t="shared" ref="AT1028:AT1091" si="212">IF($AN1028&lt;1,"Q",IF(AG1028=0,"SV",IFERROR((AN1028/$AG1028*30),0)))</f>
        <v>Q</v>
      </c>
      <c r="AU1028" s="63">
        <f t="shared" si="206"/>
        <v>570</v>
      </c>
      <c r="AV1028" s="67">
        <v>26570.000049999999</v>
      </c>
      <c r="AW1028" s="133">
        <v>26569.999500000002</v>
      </c>
      <c r="AX1028" s="49">
        <v>39900</v>
      </c>
      <c r="AY1028" s="51">
        <f t="shared" ref="AY1028:AY1091" si="213">+AX1028/AV1028-1</f>
        <v>0.50169363661706146</v>
      </c>
      <c r="AZ1028" s="51">
        <f t="shared" ref="AZ1028:AZ1091" si="214">+(AX1028-AV1028)/AX1028</f>
        <v>0.33408521177944867</v>
      </c>
      <c r="BA1028" s="49">
        <v>37900</v>
      </c>
      <c r="BB1028" s="52">
        <v>3</v>
      </c>
      <c r="BC1028" s="51">
        <f t="shared" ref="BC1028:BC1091" si="215">+BA1028/AV1028-1</f>
        <v>0.42642077262623124</v>
      </c>
      <c r="BD1028" s="51">
        <f t="shared" ref="BD1028:BD1091" si="216">IFERROR((BA1028-AV1028)/BA1028,0)</f>
        <v>0.29894458970976256</v>
      </c>
      <c r="BE1028" s="49">
        <v>35900</v>
      </c>
      <c r="BF1028" s="52">
        <v>6</v>
      </c>
      <c r="BG1028" s="51">
        <f t="shared" ref="BG1028:BG1091" si="217">+BE1028/AV1028-1</f>
        <v>0.35114790863540102</v>
      </c>
      <c r="BH1028" s="51">
        <f t="shared" ref="BH1028:BH1091" si="218">IFERROR((BE1028-AV1028)/BE1028,0)</f>
        <v>0.25988857799442899</v>
      </c>
      <c r="BI1028" s="282">
        <f t="shared" si="207"/>
        <v>4</v>
      </c>
    </row>
    <row r="1029" spans="1:61" hidden="1">
      <c r="A1029" s="54" t="s">
        <v>150</v>
      </c>
      <c r="B1029" s="55" t="s">
        <v>3308</v>
      </c>
      <c r="C1029" s="55" t="s">
        <v>3309</v>
      </c>
      <c r="D1029" s="44" t="s">
        <v>3310</v>
      </c>
      <c r="E1029" s="56">
        <v>10</v>
      </c>
      <c r="F1029" s="46" t="s">
        <v>5814</v>
      </c>
      <c r="G1029" s="47" t="s">
        <v>5814</v>
      </c>
      <c r="H1029" s="47" t="s">
        <v>6144</v>
      </c>
      <c r="I1029" s="48" t="s">
        <v>6145</v>
      </c>
      <c r="J1029" s="48" t="s">
        <v>6155</v>
      </c>
      <c r="K1029" s="48" t="s">
        <v>6165</v>
      </c>
      <c r="L1029" s="45">
        <v>747</v>
      </c>
      <c r="M1029" s="47" t="s">
        <v>162</v>
      </c>
      <c r="N1029" s="60">
        <v>1</v>
      </c>
      <c r="O1029" s="58">
        <v>0</v>
      </c>
      <c r="P1029" s="58">
        <v>0</v>
      </c>
      <c r="Q1029" s="132">
        <v>0</v>
      </c>
      <c r="R1029" s="60">
        <v>1</v>
      </c>
      <c r="S1029" s="58">
        <v>1</v>
      </c>
      <c r="T1029" s="58">
        <v>4</v>
      </c>
      <c r="U1029" s="132">
        <v>1</v>
      </c>
      <c r="V1029" s="58">
        <v>1</v>
      </c>
      <c r="W1029" s="58">
        <v>0</v>
      </c>
      <c r="X1029" s="58">
        <v>0</v>
      </c>
      <c r="Y1029" s="132">
        <v>0</v>
      </c>
      <c r="Z1029" s="61">
        <v>0</v>
      </c>
      <c r="AA1029" s="59">
        <v>0</v>
      </c>
      <c r="AB1029" s="59">
        <v>0</v>
      </c>
      <c r="AC1029" s="132">
        <v>0</v>
      </c>
      <c r="AD1029" s="61">
        <v>0</v>
      </c>
      <c r="AE1029" s="59">
        <v>0</v>
      </c>
      <c r="AF1029" s="59">
        <v>0</v>
      </c>
      <c r="AG1029" s="132">
        <v>0</v>
      </c>
      <c r="AH1029" s="61">
        <v>0</v>
      </c>
      <c r="AI1029" s="132">
        <v>0</v>
      </c>
      <c r="AJ1029" s="64">
        <f>IFERROR(VLOOKUP($B1029,STOCK!$A:$H,3,0)," ")</f>
        <v>23</v>
      </c>
      <c r="AK1029" s="65">
        <f>IFERROR(VLOOKUP($B1029,STOCK!$A:$H,4,0)," ")</f>
        <v>38</v>
      </c>
      <c r="AL1029" s="65">
        <f>IFERROR(VLOOKUP($B1029,STOCK!$A:$H,5,0)," ")</f>
        <v>28</v>
      </c>
      <c r="AM1029" s="65">
        <f>IFERROR(VLOOKUP($B1029,STOCK!$A:$H,6,0)," ")</f>
        <v>0</v>
      </c>
      <c r="AN1029" s="65">
        <f>IFERROR(VLOOKUP($B1029,STOCK!$A:$H,7,0)," ")</f>
        <v>13</v>
      </c>
      <c r="AO1029" s="65">
        <f>IFERROR(VLOOKUP($B1029,STOCK!$A:$H,8,0)," ")</f>
        <v>20</v>
      </c>
      <c r="AP1029" s="62" t="str">
        <f t="shared" si="208"/>
        <v>SV</v>
      </c>
      <c r="AQ1029" s="50">
        <f t="shared" si="209"/>
        <v>1140</v>
      </c>
      <c r="AR1029" s="50" t="str">
        <f t="shared" si="210"/>
        <v>SV</v>
      </c>
      <c r="AS1029" s="50" t="str">
        <f t="shared" si="211"/>
        <v>Q</v>
      </c>
      <c r="AT1029" s="50" t="str">
        <f t="shared" si="212"/>
        <v>SV</v>
      </c>
      <c r="AU1029" s="63" t="str">
        <f t="shared" ref="AU1029:AU1092" si="219">IF($AO1029&lt;1,"Q",IF(AI1029=0,"SV",IFERROR((AO1029/$AI1029*30),0)))</f>
        <v>SV</v>
      </c>
      <c r="AV1029" s="67">
        <v>26569.999994999998</v>
      </c>
      <c r="AW1029" s="133">
        <v>26570.000049999999</v>
      </c>
      <c r="AX1029" s="49">
        <v>39900</v>
      </c>
      <c r="AY1029" s="51">
        <f t="shared" si="213"/>
        <v>0.5016936397255729</v>
      </c>
      <c r="AZ1029" s="51">
        <f t="shared" si="214"/>
        <v>0.3340852131578948</v>
      </c>
      <c r="BA1029" s="49">
        <v>37900</v>
      </c>
      <c r="BB1029" s="52">
        <v>3</v>
      </c>
      <c r="BC1029" s="51">
        <f t="shared" si="215"/>
        <v>0.42642077557892755</v>
      </c>
      <c r="BD1029" s="51">
        <f t="shared" si="216"/>
        <v>0.2989445911609499</v>
      </c>
      <c r="BE1029" s="49">
        <v>35900</v>
      </c>
      <c r="BF1029" s="52">
        <v>6</v>
      </c>
      <c r="BG1029" s="51">
        <f t="shared" si="217"/>
        <v>0.35114791143228241</v>
      </c>
      <c r="BH1029" s="51">
        <f t="shared" si="218"/>
        <v>0.25988857952646244</v>
      </c>
      <c r="BI1029" s="282">
        <f t="shared" ref="BI1029:BI1092" si="220">+U1029+Y1029+AC1029+AG1029+AI1029+Q1029</f>
        <v>1</v>
      </c>
    </row>
    <row r="1030" spans="1:61" hidden="1">
      <c r="A1030" s="54" t="s">
        <v>150</v>
      </c>
      <c r="B1030" s="55" t="s">
        <v>3311</v>
      </c>
      <c r="C1030" s="55" t="s">
        <v>3312</v>
      </c>
      <c r="D1030" s="44" t="s">
        <v>3313</v>
      </c>
      <c r="E1030" s="56">
        <v>1</v>
      </c>
      <c r="F1030" s="46" t="s">
        <v>5814</v>
      </c>
      <c r="G1030" s="47" t="s">
        <v>5814</v>
      </c>
      <c r="H1030" s="47" t="s">
        <v>6166</v>
      </c>
      <c r="I1030" s="48" t="s">
        <v>6167</v>
      </c>
      <c r="J1030" s="48" t="s">
        <v>6168</v>
      </c>
      <c r="K1030" s="48" t="s">
        <v>6169</v>
      </c>
      <c r="L1030" s="45">
        <v>139</v>
      </c>
      <c r="M1030" s="47" t="s">
        <v>5823</v>
      </c>
      <c r="N1030" s="60">
        <v>0</v>
      </c>
      <c r="O1030" s="58">
        <v>4</v>
      </c>
      <c r="P1030" s="58">
        <v>0</v>
      </c>
      <c r="Q1030" s="132">
        <v>0</v>
      </c>
      <c r="R1030" s="60">
        <v>11</v>
      </c>
      <c r="S1030" s="58">
        <v>18</v>
      </c>
      <c r="T1030" s="58">
        <v>7</v>
      </c>
      <c r="U1030" s="132">
        <v>5</v>
      </c>
      <c r="V1030" s="58">
        <v>0</v>
      </c>
      <c r="W1030" s="58">
        <v>0</v>
      </c>
      <c r="X1030" s="58">
        <v>0</v>
      </c>
      <c r="Y1030" s="132">
        <v>0</v>
      </c>
      <c r="Z1030" s="61">
        <v>14</v>
      </c>
      <c r="AA1030" s="59">
        <v>3</v>
      </c>
      <c r="AB1030" s="59">
        <v>1</v>
      </c>
      <c r="AC1030" s="132">
        <v>4</v>
      </c>
      <c r="AD1030" s="61">
        <v>1</v>
      </c>
      <c r="AE1030" s="59">
        <v>0</v>
      </c>
      <c r="AF1030" s="59">
        <v>1</v>
      </c>
      <c r="AG1030" s="132">
        <v>1</v>
      </c>
      <c r="AH1030" s="61">
        <v>0</v>
      </c>
      <c r="AI1030" s="132">
        <v>0</v>
      </c>
      <c r="AJ1030" s="64">
        <f>IFERROR(VLOOKUP($B1030,STOCK!$A:$H,3,0)," ")</f>
        <v>305</v>
      </c>
      <c r="AK1030" s="65">
        <f>IFERROR(VLOOKUP($B1030,STOCK!$A:$H,4,0)," ")</f>
        <v>581</v>
      </c>
      <c r="AL1030" s="65">
        <f>IFERROR(VLOOKUP($B1030,STOCK!$A:$H,5,0)," ")</f>
        <v>0</v>
      </c>
      <c r="AM1030" s="65">
        <f>IFERROR(VLOOKUP($B1030,STOCK!$A:$H,6,0)," ")</f>
        <v>735</v>
      </c>
      <c r="AN1030" s="65">
        <f>IFERROR(VLOOKUP($B1030,STOCK!$A:$H,7,0)," ")</f>
        <v>693</v>
      </c>
      <c r="AO1030" s="65">
        <f>IFERROR(VLOOKUP($B1030,STOCK!$A:$H,8,0)," ")</f>
        <v>324</v>
      </c>
      <c r="AP1030" s="62" t="str">
        <f t="shared" si="208"/>
        <v>SV</v>
      </c>
      <c r="AQ1030" s="50">
        <f t="shared" si="209"/>
        <v>3486</v>
      </c>
      <c r="AR1030" s="50" t="str">
        <f t="shared" si="210"/>
        <v>Q</v>
      </c>
      <c r="AS1030" s="50">
        <f t="shared" si="211"/>
        <v>5512.5</v>
      </c>
      <c r="AT1030" s="50">
        <f t="shared" si="212"/>
        <v>20790</v>
      </c>
      <c r="AU1030" s="63" t="str">
        <f t="shared" si="219"/>
        <v>SV</v>
      </c>
      <c r="AV1030" s="67">
        <v>1500</v>
      </c>
      <c r="AW1030" s="133">
        <v>363.64141000000001</v>
      </c>
      <c r="AX1030" s="49">
        <v>4250</v>
      </c>
      <c r="AY1030" s="51">
        <f t="shared" si="213"/>
        <v>1.8333333333333335</v>
      </c>
      <c r="AZ1030" s="51">
        <f t="shared" si="214"/>
        <v>0.6470588235294118</v>
      </c>
      <c r="BA1030" s="49">
        <v>2125</v>
      </c>
      <c r="BB1030" s="52">
        <v>12</v>
      </c>
      <c r="BC1030" s="51">
        <f t="shared" si="215"/>
        <v>0.41666666666666674</v>
      </c>
      <c r="BD1030" s="51">
        <f t="shared" si="216"/>
        <v>0.29411764705882354</v>
      </c>
      <c r="BE1030" s="49">
        <v>0</v>
      </c>
      <c r="BF1030" s="52">
        <v>0</v>
      </c>
      <c r="BG1030" s="51">
        <f t="shared" si="217"/>
        <v>-1</v>
      </c>
      <c r="BH1030" s="51">
        <f t="shared" si="218"/>
        <v>0</v>
      </c>
      <c r="BI1030" s="282">
        <f t="shared" si="220"/>
        <v>10</v>
      </c>
    </row>
    <row r="1031" spans="1:61" hidden="1">
      <c r="A1031" s="54" t="s">
        <v>150</v>
      </c>
      <c r="B1031" s="55" t="s">
        <v>3314</v>
      </c>
      <c r="C1031" s="55" t="s">
        <v>3315</v>
      </c>
      <c r="D1031" s="44" t="s">
        <v>3316</v>
      </c>
      <c r="E1031" s="56">
        <v>1</v>
      </c>
      <c r="F1031" s="46" t="s">
        <v>5814</v>
      </c>
      <c r="G1031" s="47" t="s">
        <v>5814</v>
      </c>
      <c r="H1031" s="47" t="s">
        <v>6166</v>
      </c>
      <c r="I1031" s="48" t="s">
        <v>6167</v>
      </c>
      <c r="J1031" s="48" t="s">
        <v>6168</v>
      </c>
      <c r="K1031" s="48" t="s">
        <v>6169</v>
      </c>
      <c r="L1031" s="45">
        <v>139</v>
      </c>
      <c r="M1031" s="47" t="s">
        <v>5823</v>
      </c>
      <c r="N1031" s="60">
        <v>5</v>
      </c>
      <c r="O1031" s="58">
        <v>15</v>
      </c>
      <c r="P1031" s="58">
        <v>26</v>
      </c>
      <c r="Q1031" s="132">
        <v>29</v>
      </c>
      <c r="R1031" s="60">
        <v>10</v>
      </c>
      <c r="S1031" s="58">
        <v>21</v>
      </c>
      <c r="T1031" s="58">
        <v>14</v>
      </c>
      <c r="U1031" s="132">
        <v>32</v>
      </c>
      <c r="V1031" s="58">
        <v>4</v>
      </c>
      <c r="W1031" s="58">
        <v>12</v>
      </c>
      <c r="X1031" s="58">
        <v>35</v>
      </c>
      <c r="Y1031" s="132">
        <v>30</v>
      </c>
      <c r="Z1031" s="61">
        <v>4</v>
      </c>
      <c r="AA1031" s="59">
        <v>21</v>
      </c>
      <c r="AB1031" s="59">
        <v>2</v>
      </c>
      <c r="AC1031" s="132">
        <v>13</v>
      </c>
      <c r="AD1031" s="61">
        <v>1</v>
      </c>
      <c r="AE1031" s="59">
        <v>6</v>
      </c>
      <c r="AF1031" s="59">
        <v>3</v>
      </c>
      <c r="AG1031" s="132">
        <v>4</v>
      </c>
      <c r="AH1031" s="61">
        <v>0</v>
      </c>
      <c r="AI1031" s="132">
        <v>0</v>
      </c>
      <c r="AJ1031" s="64">
        <f>IFERROR(VLOOKUP($B1031,STOCK!$A:$H,3,0)," ")</f>
        <v>2455</v>
      </c>
      <c r="AK1031" s="65">
        <f>IFERROR(VLOOKUP($B1031,STOCK!$A:$H,4,0)," ")</f>
        <v>2328</v>
      </c>
      <c r="AL1031" s="65">
        <f>IFERROR(VLOOKUP($B1031,STOCK!$A:$H,5,0)," ")</f>
        <v>1614</v>
      </c>
      <c r="AM1031" s="65">
        <f>IFERROR(VLOOKUP($B1031,STOCK!$A:$H,6,0)," ")</f>
        <v>538</v>
      </c>
      <c r="AN1031" s="65">
        <f>IFERROR(VLOOKUP($B1031,STOCK!$A:$H,7,0)," ")</f>
        <v>1175</v>
      </c>
      <c r="AO1031" s="65">
        <f>IFERROR(VLOOKUP($B1031,STOCK!$A:$H,8,0)," ")</f>
        <v>936</v>
      </c>
      <c r="AP1031" s="62">
        <f t="shared" si="208"/>
        <v>2539.6551724137935</v>
      </c>
      <c r="AQ1031" s="50">
        <f t="shared" si="209"/>
        <v>2182.5</v>
      </c>
      <c r="AR1031" s="50">
        <f t="shared" si="210"/>
        <v>1614</v>
      </c>
      <c r="AS1031" s="50">
        <f t="shared" si="211"/>
        <v>1241.5384615384617</v>
      </c>
      <c r="AT1031" s="50">
        <f t="shared" si="212"/>
        <v>8812.5</v>
      </c>
      <c r="AU1031" s="63" t="str">
        <f t="shared" si="219"/>
        <v>SV</v>
      </c>
      <c r="AV1031" s="67">
        <v>2250</v>
      </c>
      <c r="AW1031" s="133">
        <v>1714.1407799999999</v>
      </c>
      <c r="AX1031" s="49">
        <v>5000</v>
      </c>
      <c r="AY1031" s="51">
        <f t="shared" si="213"/>
        <v>1.2222222222222223</v>
      </c>
      <c r="AZ1031" s="51">
        <f t="shared" si="214"/>
        <v>0.55000000000000004</v>
      </c>
      <c r="BA1031" s="49">
        <v>2900</v>
      </c>
      <c r="BB1031" s="52">
        <v>8</v>
      </c>
      <c r="BC1031" s="51">
        <f t="shared" si="215"/>
        <v>0.28888888888888897</v>
      </c>
      <c r="BD1031" s="51">
        <f t="shared" si="216"/>
        <v>0.22413793103448276</v>
      </c>
      <c r="BE1031" s="49">
        <v>0</v>
      </c>
      <c r="BF1031" s="52">
        <v>0</v>
      </c>
      <c r="BG1031" s="51">
        <f t="shared" si="217"/>
        <v>-1</v>
      </c>
      <c r="BH1031" s="51">
        <f t="shared" si="218"/>
        <v>0</v>
      </c>
      <c r="BI1031" s="282">
        <f t="shared" si="220"/>
        <v>108</v>
      </c>
    </row>
    <row r="1032" spans="1:61" hidden="1">
      <c r="A1032" s="54" t="s">
        <v>150</v>
      </c>
      <c r="B1032" s="55" t="s">
        <v>3317</v>
      </c>
      <c r="C1032" s="55" t="s">
        <v>3318</v>
      </c>
      <c r="D1032" s="44" t="s">
        <v>3319</v>
      </c>
      <c r="E1032" s="56">
        <v>1</v>
      </c>
      <c r="F1032" s="46" t="s">
        <v>5814</v>
      </c>
      <c r="G1032" s="47" t="s">
        <v>5814</v>
      </c>
      <c r="H1032" s="47" t="s">
        <v>6166</v>
      </c>
      <c r="I1032" s="48" t="s">
        <v>6167</v>
      </c>
      <c r="J1032" s="48" t="s">
        <v>6170</v>
      </c>
      <c r="K1032" s="48" t="s">
        <v>6169</v>
      </c>
      <c r="L1032" s="45">
        <v>139</v>
      </c>
      <c r="M1032" s="47" t="s">
        <v>5823</v>
      </c>
      <c r="N1032" s="60">
        <v>1</v>
      </c>
      <c r="O1032" s="58">
        <v>1</v>
      </c>
      <c r="P1032" s="58">
        <v>0</v>
      </c>
      <c r="Q1032" s="132">
        <v>0</v>
      </c>
      <c r="R1032" s="60">
        <v>0</v>
      </c>
      <c r="S1032" s="58">
        <v>1</v>
      </c>
      <c r="T1032" s="58">
        <v>0</v>
      </c>
      <c r="U1032" s="132">
        <v>0</v>
      </c>
      <c r="V1032" s="58">
        <v>0</v>
      </c>
      <c r="W1032" s="58">
        <v>0</v>
      </c>
      <c r="X1032" s="58">
        <v>0</v>
      </c>
      <c r="Y1032" s="132">
        <v>0</v>
      </c>
      <c r="Z1032" s="61">
        <v>0</v>
      </c>
      <c r="AA1032" s="59">
        <v>0</v>
      </c>
      <c r="AB1032" s="59">
        <v>1</v>
      </c>
      <c r="AC1032" s="132">
        <v>1</v>
      </c>
      <c r="AD1032" s="61">
        <v>0</v>
      </c>
      <c r="AE1032" s="59">
        <v>0</v>
      </c>
      <c r="AF1032" s="59">
        <v>0</v>
      </c>
      <c r="AG1032" s="132">
        <v>0</v>
      </c>
      <c r="AH1032" s="61">
        <v>0</v>
      </c>
      <c r="AI1032" s="132">
        <v>0</v>
      </c>
      <c r="AJ1032" s="64">
        <f>IFERROR(VLOOKUP($B1032,STOCK!$A:$H,3,0)," ")</f>
        <v>379</v>
      </c>
      <c r="AK1032" s="65">
        <f>IFERROR(VLOOKUP($B1032,STOCK!$A:$H,4,0)," ")</f>
        <v>405</v>
      </c>
      <c r="AL1032" s="65">
        <f>IFERROR(VLOOKUP($B1032,STOCK!$A:$H,5,0)," ")</f>
        <v>220</v>
      </c>
      <c r="AM1032" s="65">
        <f>IFERROR(VLOOKUP($B1032,STOCK!$A:$H,6,0)," ")</f>
        <v>168</v>
      </c>
      <c r="AN1032" s="65">
        <f>IFERROR(VLOOKUP($B1032,STOCK!$A:$H,7,0)," ")</f>
        <v>217</v>
      </c>
      <c r="AO1032" s="65">
        <f>IFERROR(VLOOKUP($B1032,STOCK!$A:$H,8,0)," ")</f>
        <v>144</v>
      </c>
      <c r="AP1032" s="62" t="str">
        <f t="shared" si="208"/>
        <v>SV</v>
      </c>
      <c r="AQ1032" s="50" t="str">
        <f t="shared" si="209"/>
        <v>SV</v>
      </c>
      <c r="AR1032" s="50" t="str">
        <f t="shared" si="210"/>
        <v>SV</v>
      </c>
      <c r="AS1032" s="50">
        <f t="shared" si="211"/>
        <v>5040</v>
      </c>
      <c r="AT1032" s="50" t="str">
        <f t="shared" si="212"/>
        <v>SV</v>
      </c>
      <c r="AU1032" s="63" t="str">
        <f t="shared" si="219"/>
        <v>SV</v>
      </c>
      <c r="AV1032" s="67">
        <v>17000</v>
      </c>
      <c r="AW1032" s="133">
        <v>14654.779039999999</v>
      </c>
      <c r="AX1032" s="49">
        <v>21000</v>
      </c>
      <c r="AY1032" s="51">
        <f t="shared" si="213"/>
        <v>0.23529411764705888</v>
      </c>
      <c r="AZ1032" s="51">
        <f t="shared" si="214"/>
        <v>0.19047619047619047</v>
      </c>
      <c r="BA1032" s="49"/>
      <c r="BB1032" s="52"/>
      <c r="BC1032" s="51">
        <f t="shared" si="215"/>
        <v>-1</v>
      </c>
      <c r="BD1032" s="51">
        <f t="shared" si="216"/>
        <v>0</v>
      </c>
      <c r="BE1032" s="49"/>
      <c r="BF1032" s="52"/>
      <c r="BG1032" s="51">
        <f t="shared" si="217"/>
        <v>-1</v>
      </c>
      <c r="BH1032" s="51">
        <f t="shared" si="218"/>
        <v>0</v>
      </c>
      <c r="BI1032" s="282">
        <f t="shared" si="220"/>
        <v>1</v>
      </c>
    </row>
    <row r="1033" spans="1:61" hidden="1">
      <c r="A1033" s="54" t="s">
        <v>150</v>
      </c>
      <c r="B1033" s="55" t="s">
        <v>3320</v>
      </c>
      <c r="C1033" s="55" t="s">
        <v>3321</v>
      </c>
      <c r="D1033" s="44" t="s">
        <v>3322</v>
      </c>
      <c r="E1033" s="56">
        <v>1</v>
      </c>
      <c r="F1033" s="46" t="s">
        <v>5814</v>
      </c>
      <c r="G1033" s="47" t="s">
        <v>5814</v>
      </c>
      <c r="H1033" s="47" t="s">
        <v>6166</v>
      </c>
      <c r="I1033" s="48" t="s">
        <v>6167</v>
      </c>
      <c r="J1033" s="48" t="s">
        <v>6171</v>
      </c>
      <c r="K1033" s="48" t="s">
        <v>6169</v>
      </c>
      <c r="L1033" s="45">
        <v>139</v>
      </c>
      <c r="M1033" s="47" t="s">
        <v>5823</v>
      </c>
      <c r="N1033" s="60">
        <v>359</v>
      </c>
      <c r="O1033" s="58">
        <v>309</v>
      </c>
      <c r="P1033" s="58">
        <v>259</v>
      </c>
      <c r="Q1033" s="132">
        <v>246</v>
      </c>
      <c r="R1033" s="60">
        <v>914</v>
      </c>
      <c r="S1033" s="58">
        <v>830</v>
      </c>
      <c r="T1033" s="58">
        <v>825</v>
      </c>
      <c r="U1033" s="132">
        <v>704</v>
      </c>
      <c r="V1033" s="58">
        <v>239</v>
      </c>
      <c r="W1033" s="58">
        <v>364</v>
      </c>
      <c r="X1033" s="58">
        <v>353</v>
      </c>
      <c r="Y1033" s="132">
        <v>383</v>
      </c>
      <c r="Z1033" s="61">
        <v>359</v>
      </c>
      <c r="AA1033" s="59">
        <v>366</v>
      </c>
      <c r="AB1033" s="59">
        <v>303</v>
      </c>
      <c r="AC1033" s="132">
        <v>297</v>
      </c>
      <c r="AD1033" s="61">
        <v>446</v>
      </c>
      <c r="AE1033" s="59">
        <v>545</v>
      </c>
      <c r="AF1033" s="59">
        <v>397</v>
      </c>
      <c r="AG1033" s="132">
        <v>404</v>
      </c>
      <c r="AH1033" s="61">
        <v>0</v>
      </c>
      <c r="AI1033" s="132">
        <v>0</v>
      </c>
      <c r="AJ1033" s="64">
        <f>IFERROR(VLOOKUP($B1033,STOCK!$A:$H,3,0)," ")</f>
        <v>229</v>
      </c>
      <c r="AK1033" s="65">
        <f>IFERROR(VLOOKUP($B1033,STOCK!$A:$H,4,0)," ")</f>
        <v>409</v>
      </c>
      <c r="AL1033" s="65">
        <f>IFERROR(VLOOKUP($B1033,STOCK!$A:$H,5,0)," ")</f>
        <v>159</v>
      </c>
      <c r="AM1033" s="65">
        <f>IFERROR(VLOOKUP($B1033,STOCK!$A:$H,6,0)," ")</f>
        <v>318</v>
      </c>
      <c r="AN1033" s="65">
        <f>IFERROR(VLOOKUP($B1033,STOCK!$A:$H,7,0)," ")</f>
        <v>357</v>
      </c>
      <c r="AO1033" s="65">
        <f>IFERROR(VLOOKUP($B1033,STOCK!$A:$H,8,0)," ")</f>
        <v>492</v>
      </c>
      <c r="AP1033" s="62">
        <f t="shared" si="208"/>
        <v>27.926829268292682</v>
      </c>
      <c r="AQ1033" s="50">
        <f t="shared" si="209"/>
        <v>17.428977272727273</v>
      </c>
      <c r="AR1033" s="50">
        <f t="shared" si="210"/>
        <v>12.454308093994779</v>
      </c>
      <c r="AS1033" s="50">
        <f t="shared" si="211"/>
        <v>32.121212121212125</v>
      </c>
      <c r="AT1033" s="50">
        <f t="shared" si="212"/>
        <v>26.509900990099009</v>
      </c>
      <c r="AU1033" s="63" t="str">
        <f t="shared" si="219"/>
        <v>SV</v>
      </c>
      <c r="AV1033" s="67">
        <v>4500</v>
      </c>
      <c r="AW1033" s="133">
        <v>4526.7058100000004</v>
      </c>
      <c r="AX1033" s="49">
        <v>5500</v>
      </c>
      <c r="AY1033" s="51">
        <f t="shared" si="213"/>
        <v>0.22222222222222232</v>
      </c>
      <c r="AZ1033" s="51">
        <f t="shared" si="214"/>
        <v>0.18181818181818182</v>
      </c>
      <c r="BA1033" s="49">
        <v>5350</v>
      </c>
      <c r="BB1033" s="52">
        <v>6</v>
      </c>
      <c r="BC1033" s="51">
        <f t="shared" si="215"/>
        <v>0.18888888888888888</v>
      </c>
      <c r="BD1033" s="51">
        <f t="shared" si="216"/>
        <v>0.15887850467289719</v>
      </c>
      <c r="BE1033" s="49">
        <v>0</v>
      </c>
      <c r="BF1033" s="52">
        <v>0</v>
      </c>
      <c r="BG1033" s="51">
        <f t="shared" si="217"/>
        <v>-1</v>
      </c>
      <c r="BH1033" s="51">
        <f t="shared" si="218"/>
        <v>0</v>
      </c>
      <c r="BI1033" s="282">
        <f t="shared" si="220"/>
        <v>2034</v>
      </c>
    </row>
    <row r="1034" spans="1:61" hidden="1">
      <c r="A1034" s="54" t="s">
        <v>150</v>
      </c>
      <c r="B1034" s="55" t="s">
        <v>3323</v>
      </c>
      <c r="C1034" s="55" t="s">
        <v>3324</v>
      </c>
      <c r="D1034" s="44" t="s">
        <v>3325</v>
      </c>
      <c r="E1034" s="56">
        <v>1</v>
      </c>
      <c r="F1034" s="46" t="s">
        <v>5814</v>
      </c>
      <c r="G1034" s="47" t="s">
        <v>5814</v>
      </c>
      <c r="H1034" s="47" t="s">
        <v>6166</v>
      </c>
      <c r="I1034" s="48" t="s">
        <v>6167</v>
      </c>
      <c r="J1034" s="48" t="s">
        <v>6171</v>
      </c>
      <c r="K1034" s="48" t="s">
        <v>6169</v>
      </c>
      <c r="L1034" s="45">
        <v>139</v>
      </c>
      <c r="M1034" s="47" t="s">
        <v>5823</v>
      </c>
      <c r="N1034" s="60">
        <v>1486</v>
      </c>
      <c r="O1034" s="58">
        <v>1738</v>
      </c>
      <c r="P1034" s="58">
        <v>1590</v>
      </c>
      <c r="Q1034" s="132">
        <v>1621</v>
      </c>
      <c r="R1034" s="60">
        <v>1150</v>
      </c>
      <c r="S1034" s="58">
        <v>1246</v>
      </c>
      <c r="T1034" s="58">
        <v>1424</v>
      </c>
      <c r="U1034" s="132">
        <v>1519</v>
      </c>
      <c r="V1034" s="58">
        <v>608</v>
      </c>
      <c r="W1034" s="58">
        <v>780</v>
      </c>
      <c r="X1034" s="58">
        <v>597</v>
      </c>
      <c r="Y1034" s="132">
        <v>685</v>
      </c>
      <c r="Z1034" s="61">
        <v>636</v>
      </c>
      <c r="AA1034" s="59">
        <v>925</v>
      </c>
      <c r="AB1034" s="59">
        <v>715</v>
      </c>
      <c r="AC1034" s="132">
        <v>801</v>
      </c>
      <c r="AD1034" s="61">
        <v>434</v>
      </c>
      <c r="AE1034" s="59">
        <v>907</v>
      </c>
      <c r="AF1034" s="59">
        <v>711</v>
      </c>
      <c r="AG1034" s="132">
        <v>693</v>
      </c>
      <c r="AH1034" s="61">
        <v>13</v>
      </c>
      <c r="AI1034" s="132">
        <v>29</v>
      </c>
      <c r="AJ1034" s="64">
        <f>IFERROR(VLOOKUP($B1034,STOCK!$A:$H,3,0)," ")</f>
        <v>745</v>
      </c>
      <c r="AK1034" s="65">
        <f>IFERROR(VLOOKUP($B1034,STOCK!$A:$H,4,0)," ")</f>
        <v>205</v>
      </c>
      <c r="AL1034" s="65">
        <f>IFERROR(VLOOKUP($B1034,STOCK!$A:$H,5,0)," ")</f>
        <v>98</v>
      </c>
      <c r="AM1034" s="65">
        <f>IFERROR(VLOOKUP($B1034,STOCK!$A:$H,6,0)," ")</f>
        <v>500</v>
      </c>
      <c r="AN1034" s="65">
        <f>IFERROR(VLOOKUP($B1034,STOCK!$A:$H,7,0)," ")</f>
        <v>468</v>
      </c>
      <c r="AO1034" s="65">
        <f>IFERROR(VLOOKUP($B1034,STOCK!$A:$H,8,0)," ")</f>
        <v>1717</v>
      </c>
      <c r="AP1034" s="62">
        <f t="shared" si="208"/>
        <v>13.78778531770512</v>
      </c>
      <c r="AQ1034" s="50">
        <f t="shared" si="209"/>
        <v>4.0487162606978275</v>
      </c>
      <c r="AR1034" s="50">
        <f t="shared" si="210"/>
        <v>4.2919708029197077</v>
      </c>
      <c r="AS1034" s="50">
        <f t="shared" si="211"/>
        <v>18.726591760299623</v>
      </c>
      <c r="AT1034" s="50">
        <f t="shared" si="212"/>
        <v>20.259740259740258</v>
      </c>
      <c r="AU1034" s="63">
        <f t="shared" si="219"/>
        <v>1776.206896551724</v>
      </c>
      <c r="AV1034" s="67">
        <v>7605</v>
      </c>
      <c r="AW1034" s="133">
        <v>7681.7304299999996</v>
      </c>
      <c r="AX1034" s="49">
        <v>8500</v>
      </c>
      <c r="AY1034" s="51">
        <f t="shared" si="213"/>
        <v>0.11768573307034846</v>
      </c>
      <c r="AZ1034" s="51">
        <f t="shared" si="214"/>
        <v>0.10529411764705883</v>
      </c>
      <c r="BA1034" s="49">
        <v>8250</v>
      </c>
      <c r="BB1034" s="52">
        <v>4</v>
      </c>
      <c r="BC1034" s="51">
        <f t="shared" si="215"/>
        <v>8.4812623274161725E-2</v>
      </c>
      <c r="BD1034" s="51">
        <f t="shared" si="216"/>
        <v>7.8181818181818186E-2</v>
      </c>
      <c r="BE1034" s="49">
        <v>0</v>
      </c>
      <c r="BF1034" s="52">
        <v>0</v>
      </c>
      <c r="BG1034" s="51">
        <f t="shared" si="217"/>
        <v>-1</v>
      </c>
      <c r="BH1034" s="51">
        <f t="shared" si="218"/>
        <v>0</v>
      </c>
      <c r="BI1034" s="282">
        <f t="shared" si="220"/>
        <v>5348</v>
      </c>
    </row>
    <row r="1035" spans="1:61" hidden="1">
      <c r="A1035" s="54" t="s">
        <v>150</v>
      </c>
      <c r="B1035" s="55" t="s">
        <v>3326</v>
      </c>
      <c r="C1035" s="55" t="s">
        <v>3327</v>
      </c>
      <c r="D1035" s="44" t="s">
        <v>3328</v>
      </c>
      <c r="E1035" s="56">
        <v>1</v>
      </c>
      <c r="F1035" s="46" t="s">
        <v>5814</v>
      </c>
      <c r="G1035" s="47" t="s">
        <v>5814</v>
      </c>
      <c r="H1035" s="47" t="s">
        <v>6166</v>
      </c>
      <c r="I1035" s="48" t="s">
        <v>6167</v>
      </c>
      <c r="J1035" s="48" t="s">
        <v>6172</v>
      </c>
      <c r="K1035" s="48" t="s">
        <v>6169</v>
      </c>
      <c r="L1035" s="45">
        <v>139</v>
      </c>
      <c r="M1035" s="47" t="s">
        <v>5823</v>
      </c>
      <c r="N1035" s="60">
        <v>218</v>
      </c>
      <c r="O1035" s="58">
        <v>80</v>
      </c>
      <c r="P1035" s="58">
        <v>93</v>
      </c>
      <c r="Q1035" s="132">
        <v>180</v>
      </c>
      <c r="R1035" s="60">
        <v>217</v>
      </c>
      <c r="S1035" s="58">
        <v>263</v>
      </c>
      <c r="T1035" s="58">
        <v>162</v>
      </c>
      <c r="U1035" s="132">
        <v>186</v>
      </c>
      <c r="V1035" s="58">
        <v>119</v>
      </c>
      <c r="W1035" s="58">
        <v>101</v>
      </c>
      <c r="X1035" s="58">
        <v>81</v>
      </c>
      <c r="Y1035" s="132">
        <v>90</v>
      </c>
      <c r="Z1035" s="61">
        <v>68</v>
      </c>
      <c r="AA1035" s="59">
        <v>69</v>
      </c>
      <c r="AB1035" s="59">
        <v>35</v>
      </c>
      <c r="AC1035" s="132">
        <v>46</v>
      </c>
      <c r="AD1035" s="61">
        <v>47</v>
      </c>
      <c r="AE1035" s="59">
        <v>55</v>
      </c>
      <c r="AF1035" s="59">
        <v>76</v>
      </c>
      <c r="AG1035" s="132">
        <v>65</v>
      </c>
      <c r="AH1035" s="61">
        <v>0</v>
      </c>
      <c r="AI1035" s="132">
        <v>1</v>
      </c>
      <c r="AJ1035" s="64">
        <f>IFERROR(VLOOKUP($B1035,STOCK!$A:$H,3,0)," ")</f>
        <v>182</v>
      </c>
      <c r="AK1035" s="65">
        <f>IFERROR(VLOOKUP($B1035,STOCK!$A:$H,4,0)," ")</f>
        <v>133</v>
      </c>
      <c r="AL1035" s="65">
        <f>IFERROR(VLOOKUP($B1035,STOCK!$A:$H,5,0)," ")</f>
        <v>46</v>
      </c>
      <c r="AM1035" s="65">
        <f>IFERROR(VLOOKUP($B1035,STOCK!$A:$H,6,0)," ")</f>
        <v>50</v>
      </c>
      <c r="AN1035" s="65">
        <f>IFERROR(VLOOKUP($B1035,STOCK!$A:$H,7,0)," ")</f>
        <v>28</v>
      </c>
      <c r="AO1035" s="65">
        <f>IFERROR(VLOOKUP($B1035,STOCK!$A:$H,8,0)," ")</f>
        <v>159</v>
      </c>
      <c r="AP1035" s="62">
        <f t="shared" si="208"/>
        <v>30.333333333333332</v>
      </c>
      <c r="AQ1035" s="50">
        <f t="shared" si="209"/>
        <v>21.451612903225808</v>
      </c>
      <c r="AR1035" s="50">
        <f t="shared" si="210"/>
        <v>15.333333333333332</v>
      </c>
      <c r="AS1035" s="50">
        <f t="shared" si="211"/>
        <v>32.608695652173914</v>
      </c>
      <c r="AT1035" s="50">
        <f t="shared" si="212"/>
        <v>12.923076923076923</v>
      </c>
      <c r="AU1035" s="63">
        <f t="shared" si="219"/>
        <v>4770</v>
      </c>
      <c r="AV1035" s="67">
        <v>7605</v>
      </c>
      <c r="AW1035" s="133">
        <v>7577.8420299999998</v>
      </c>
      <c r="AX1035" s="49">
        <v>8500</v>
      </c>
      <c r="AY1035" s="51">
        <f t="shared" si="213"/>
        <v>0.11768573307034846</v>
      </c>
      <c r="AZ1035" s="51">
        <f t="shared" si="214"/>
        <v>0.10529411764705883</v>
      </c>
      <c r="BA1035" s="49">
        <v>8250</v>
      </c>
      <c r="BB1035" s="52">
        <v>4</v>
      </c>
      <c r="BC1035" s="51">
        <f t="shared" si="215"/>
        <v>8.4812623274161725E-2</v>
      </c>
      <c r="BD1035" s="51">
        <f t="shared" si="216"/>
        <v>7.8181818181818186E-2</v>
      </c>
      <c r="BE1035" s="49">
        <v>0</v>
      </c>
      <c r="BF1035" s="52">
        <v>0</v>
      </c>
      <c r="BG1035" s="51">
        <f t="shared" si="217"/>
        <v>-1</v>
      </c>
      <c r="BH1035" s="51">
        <f t="shared" si="218"/>
        <v>0</v>
      </c>
      <c r="BI1035" s="282">
        <f t="shared" si="220"/>
        <v>568</v>
      </c>
    </row>
    <row r="1036" spans="1:61" hidden="1">
      <c r="A1036" s="54" t="s">
        <v>150</v>
      </c>
      <c r="B1036" s="55" t="s">
        <v>3329</v>
      </c>
      <c r="C1036" s="55" t="s">
        <v>3330</v>
      </c>
      <c r="D1036" s="44" t="s">
        <v>3331</v>
      </c>
      <c r="E1036" s="56">
        <v>1</v>
      </c>
      <c r="F1036" s="46" t="s">
        <v>5814</v>
      </c>
      <c r="G1036" s="47" t="s">
        <v>5814</v>
      </c>
      <c r="H1036" s="47" t="s">
        <v>6166</v>
      </c>
      <c r="I1036" s="48" t="s">
        <v>6167</v>
      </c>
      <c r="J1036" s="48" t="s">
        <v>6173</v>
      </c>
      <c r="K1036" s="48" t="s">
        <v>6169</v>
      </c>
      <c r="L1036" s="45">
        <v>139</v>
      </c>
      <c r="M1036" s="47" t="s">
        <v>5823</v>
      </c>
      <c r="N1036" s="60">
        <v>34</v>
      </c>
      <c r="O1036" s="58">
        <v>55</v>
      </c>
      <c r="P1036" s="58">
        <v>20</v>
      </c>
      <c r="Q1036" s="132">
        <v>17</v>
      </c>
      <c r="R1036" s="60">
        <v>93</v>
      </c>
      <c r="S1036" s="58">
        <v>109</v>
      </c>
      <c r="T1036" s="58">
        <v>115</v>
      </c>
      <c r="U1036" s="132">
        <v>139</v>
      </c>
      <c r="V1036" s="58">
        <v>23</v>
      </c>
      <c r="W1036" s="58">
        <v>15</v>
      </c>
      <c r="X1036" s="58">
        <v>32</v>
      </c>
      <c r="Y1036" s="132">
        <v>39</v>
      </c>
      <c r="Z1036" s="61">
        <v>44</v>
      </c>
      <c r="AA1036" s="59">
        <v>32</v>
      </c>
      <c r="AB1036" s="59">
        <v>28</v>
      </c>
      <c r="AC1036" s="132">
        <v>20</v>
      </c>
      <c r="AD1036" s="61">
        <v>47</v>
      </c>
      <c r="AE1036" s="59">
        <v>52</v>
      </c>
      <c r="AF1036" s="59">
        <v>30</v>
      </c>
      <c r="AG1036" s="132">
        <v>31</v>
      </c>
      <c r="AH1036" s="61">
        <v>0</v>
      </c>
      <c r="AI1036" s="132">
        <v>0</v>
      </c>
      <c r="AJ1036" s="64">
        <f>IFERROR(VLOOKUP($B1036,STOCK!$A:$H,3,0)," ")</f>
        <v>34</v>
      </c>
      <c r="AK1036" s="65">
        <f>IFERROR(VLOOKUP($B1036,STOCK!$A:$H,4,0)," ")</f>
        <v>39</v>
      </c>
      <c r="AL1036" s="65">
        <f>IFERROR(VLOOKUP($B1036,STOCK!$A:$H,5,0)," ")</f>
        <v>16</v>
      </c>
      <c r="AM1036" s="65">
        <f>IFERROR(VLOOKUP($B1036,STOCK!$A:$H,6,0)," ")</f>
        <v>31</v>
      </c>
      <c r="AN1036" s="65">
        <f>IFERROR(VLOOKUP($B1036,STOCK!$A:$H,7,0)," ")</f>
        <v>29</v>
      </c>
      <c r="AO1036" s="65">
        <f>IFERROR(VLOOKUP($B1036,STOCK!$A:$H,8,0)," ")</f>
        <v>0</v>
      </c>
      <c r="AP1036" s="62">
        <f t="shared" si="208"/>
        <v>60</v>
      </c>
      <c r="AQ1036" s="50">
        <f t="shared" si="209"/>
        <v>8.4172661870503589</v>
      </c>
      <c r="AR1036" s="50">
        <f t="shared" si="210"/>
        <v>12.307692307692307</v>
      </c>
      <c r="AS1036" s="50">
        <f t="shared" si="211"/>
        <v>46.5</v>
      </c>
      <c r="AT1036" s="50">
        <f t="shared" si="212"/>
        <v>28.064516129032256</v>
      </c>
      <c r="AU1036" s="63" t="str">
        <f t="shared" si="219"/>
        <v>Q</v>
      </c>
      <c r="AV1036" s="67">
        <v>4500</v>
      </c>
      <c r="AW1036" s="133">
        <v>4492.2941799999999</v>
      </c>
      <c r="AX1036" s="49">
        <v>5500</v>
      </c>
      <c r="AY1036" s="51">
        <f t="shared" si="213"/>
        <v>0.22222222222222232</v>
      </c>
      <c r="AZ1036" s="51">
        <f t="shared" si="214"/>
        <v>0.18181818181818182</v>
      </c>
      <c r="BA1036" s="49">
        <v>5350</v>
      </c>
      <c r="BB1036" s="52">
        <v>6</v>
      </c>
      <c r="BC1036" s="51">
        <f t="shared" si="215"/>
        <v>0.18888888888888888</v>
      </c>
      <c r="BD1036" s="51">
        <f t="shared" si="216"/>
        <v>0.15887850467289719</v>
      </c>
      <c r="BE1036" s="49">
        <v>0</v>
      </c>
      <c r="BF1036" s="52">
        <v>0</v>
      </c>
      <c r="BG1036" s="51">
        <f t="shared" si="217"/>
        <v>-1</v>
      </c>
      <c r="BH1036" s="51">
        <f t="shared" si="218"/>
        <v>0</v>
      </c>
      <c r="BI1036" s="282">
        <f t="shared" si="220"/>
        <v>246</v>
      </c>
    </row>
    <row r="1037" spans="1:61" hidden="1">
      <c r="A1037" s="54" t="s">
        <v>150</v>
      </c>
      <c r="B1037" s="55" t="s">
        <v>3332</v>
      </c>
      <c r="C1037" s="55" t="s">
        <v>3333</v>
      </c>
      <c r="D1037" s="44" t="s">
        <v>3334</v>
      </c>
      <c r="E1037" s="56">
        <v>1</v>
      </c>
      <c r="F1037" s="46" t="s">
        <v>5814</v>
      </c>
      <c r="G1037" s="47" t="s">
        <v>5814</v>
      </c>
      <c r="H1037" s="47" t="s">
        <v>6166</v>
      </c>
      <c r="I1037" s="48" t="s">
        <v>6167</v>
      </c>
      <c r="J1037" s="48" t="s">
        <v>6173</v>
      </c>
      <c r="K1037" s="48" t="s">
        <v>6169</v>
      </c>
      <c r="L1037" s="45">
        <v>139</v>
      </c>
      <c r="M1037" s="47" t="s">
        <v>5823</v>
      </c>
      <c r="N1037" s="60">
        <v>173</v>
      </c>
      <c r="O1037" s="58">
        <v>167</v>
      </c>
      <c r="P1037" s="58">
        <v>165</v>
      </c>
      <c r="Q1037" s="132">
        <v>189</v>
      </c>
      <c r="R1037" s="60">
        <v>126</v>
      </c>
      <c r="S1037" s="58">
        <v>239</v>
      </c>
      <c r="T1037" s="58">
        <v>155</v>
      </c>
      <c r="U1037" s="132">
        <v>157</v>
      </c>
      <c r="V1037" s="58">
        <v>77</v>
      </c>
      <c r="W1037" s="58">
        <v>116</v>
      </c>
      <c r="X1037" s="58">
        <v>63</v>
      </c>
      <c r="Y1037" s="132">
        <v>67</v>
      </c>
      <c r="Z1037" s="61">
        <v>106</v>
      </c>
      <c r="AA1037" s="59">
        <v>124</v>
      </c>
      <c r="AB1037" s="59">
        <v>85</v>
      </c>
      <c r="AC1037" s="132">
        <v>78</v>
      </c>
      <c r="AD1037" s="61">
        <v>94</v>
      </c>
      <c r="AE1037" s="59">
        <v>108</v>
      </c>
      <c r="AF1037" s="59">
        <v>61</v>
      </c>
      <c r="AG1037" s="132">
        <v>99</v>
      </c>
      <c r="AH1037" s="61">
        <v>0</v>
      </c>
      <c r="AI1037" s="132">
        <v>2</v>
      </c>
      <c r="AJ1037" s="64">
        <f>IFERROR(VLOOKUP($B1037,STOCK!$A:$H,3,0)," ")</f>
        <v>131</v>
      </c>
      <c r="AK1037" s="65">
        <f>IFERROR(VLOOKUP($B1037,STOCK!$A:$H,4,0)," ")</f>
        <v>85</v>
      </c>
      <c r="AL1037" s="65">
        <f>IFERROR(VLOOKUP($B1037,STOCK!$A:$H,5,0)," ")</f>
        <v>45</v>
      </c>
      <c r="AM1037" s="65">
        <f>IFERROR(VLOOKUP($B1037,STOCK!$A:$H,6,0)," ")</f>
        <v>71</v>
      </c>
      <c r="AN1037" s="65">
        <f>IFERROR(VLOOKUP($B1037,STOCK!$A:$H,7,0)," ")</f>
        <v>62</v>
      </c>
      <c r="AO1037" s="65">
        <f>IFERROR(VLOOKUP($B1037,STOCK!$A:$H,8,0)," ")</f>
        <v>79</v>
      </c>
      <c r="AP1037" s="62">
        <f t="shared" si="208"/>
        <v>20.793650793650794</v>
      </c>
      <c r="AQ1037" s="50">
        <f t="shared" si="209"/>
        <v>16.242038216560509</v>
      </c>
      <c r="AR1037" s="50">
        <f t="shared" si="210"/>
        <v>20.149253731343286</v>
      </c>
      <c r="AS1037" s="50">
        <f t="shared" si="211"/>
        <v>27.307692307692307</v>
      </c>
      <c r="AT1037" s="50">
        <f t="shared" si="212"/>
        <v>18.787878787878789</v>
      </c>
      <c r="AU1037" s="63">
        <f t="shared" si="219"/>
        <v>1185</v>
      </c>
      <c r="AV1037" s="67">
        <v>7605</v>
      </c>
      <c r="AW1037" s="133">
        <v>7584.1361200000001</v>
      </c>
      <c r="AX1037" s="49">
        <v>8500</v>
      </c>
      <c r="AY1037" s="51">
        <f t="shared" si="213"/>
        <v>0.11768573307034846</v>
      </c>
      <c r="AZ1037" s="51">
        <f t="shared" si="214"/>
        <v>0.10529411764705883</v>
      </c>
      <c r="BA1037" s="49">
        <v>8250</v>
      </c>
      <c r="BB1037" s="52">
        <v>4</v>
      </c>
      <c r="BC1037" s="51">
        <f t="shared" si="215"/>
        <v>8.4812623274161725E-2</v>
      </c>
      <c r="BD1037" s="51">
        <f t="shared" si="216"/>
        <v>7.8181818181818186E-2</v>
      </c>
      <c r="BE1037" s="49">
        <v>0</v>
      </c>
      <c r="BF1037" s="52">
        <v>0</v>
      </c>
      <c r="BG1037" s="51">
        <f t="shared" si="217"/>
        <v>-1</v>
      </c>
      <c r="BH1037" s="51">
        <f t="shared" si="218"/>
        <v>0</v>
      </c>
      <c r="BI1037" s="282">
        <f t="shared" si="220"/>
        <v>592</v>
      </c>
    </row>
    <row r="1038" spans="1:61" hidden="1">
      <c r="A1038" s="54" t="s">
        <v>150</v>
      </c>
      <c r="B1038" s="55" t="s">
        <v>3335</v>
      </c>
      <c r="C1038" s="55" t="s">
        <v>3336</v>
      </c>
      <c r="D1038" s="44" t="s">
        <v>3337</v>
      </c>
      <c r="E1038" s="56">
        <v>1</v>
      </c>
      <c r="F1038" s="46" t="s">
        <v>5814</v>
      </c>
      <c r="G1038" s="47" t="s">
        <v>5814</v>
      </c>
      <c r="H1038" s="47" t="s">
        <v>6166</v>
      </c>
      <c r="I1038" s="48" t="s">
        <v>6167</v>
      </c>
      <c r="J1038" s="48" t="s">
        <v>6174</v>
      </c>
      <c r="K1038" s="48" t="s">
        <v>6169</v>
      </c>
      <c r="L1038" s="45">
        <v>139</v>
      </c>
      <c r="M1038" s="47" t="s">
        <v>5823</v>
      </c>
      <c r="N1038" s="60">
        <v>24</v>
      </c>
      <c r="O1038" s="58">
        <v>37</v>
      </c>
      <c r="P1038" s="58">
        <v>52</v>
      </c>
      <c r="Q1038" s="132">
        <v>45</v>
      </c>
      <c r="R1038" s="60">
        <v>115</v>
      </c>
      <c r="S1038" s="58">
        <v>103</v>
      </c>
      <c r="T1038" s="58">
        <v>129</v>
      </c>
      <c r="U1038" s="132">
        <v>136</v>
      </c>
      <c r="V1038" s="58">
        <v>36</v>
      </c>
      <c r="W1038" s="58">
        <v>29</v>
      </c>
      <c r="X1038" s="58">
        <v>43</v>
      </c>
      <c r="Y1038" s="132">
        <v>35</v>
      </c>
      <c r="Z1038" s="61">
        <v>43</v>
      </c>
      <c r="AA1038" s="59">
        <v>56</v>
      </c>
      <c r="AB1038" s="59">
        <v>39</v>
      </c>
      <c r="AC1038" s="132">
        <v>46</v>
      </c>
      <c r="AD1038" s="61">
        <v>66</v>
      </c>
      <c r="AE1038" s="59">
        <v>43</v>
      </c>
      <c r="AF1038" s="59">
        <v>54</v>
      </c>
      <c r="AG1038" s="132">
        <v>68</v>
      </c>
      <c r="AH1038" s="61">
        <v>0</v>
      </c>
      <c r="AI1038" s="132">
        <v>0</v>
      </c>
      <c r="AJ1038" s="64">
        <f>IFERROR(VLOOKUP($B1038,STOCK!$A:$H,3,0)," ")</f>
        <v>151</v>
      </c>
      <c r="AK1038" s="65">
        <f>IFERROR(VLOOKUP($B1038,STOCK!$A:$H,4,0)," ")</f>
        <v>42</v>
      </c>
      <c r="AL1038" s="65">
        <f>IFERROR(VLOOKUP($B1038,STOCK!$A:$H,5,0)," ")</f>
        <v>21</v>
      </c>
      <c r="AM1038" s="65">
        <f>IFERROR(VLOOKUP($B1038,STOCK!$A:$H,6,0)," ")</f>
        <v>62</v>
      </c>
      <c r="AN1038" s="65">
        <f>IFERROR(VLOOKUP($B1038,STOCK!$A:$H,7,0)," ")</f>
        <v>113</v>
      </c>
      <c r="AO1038" s="65">
        <f>IFERROR(VLOOKUP($B1038,STOCK!$A:$H,8,0)," ")</f>
        <v>48</v>
      </c>
      <c r="AP1038" s="62">
        <f t="shared" si="208"/>
        <v>100.66666666666667</v>
      </c>
      <c r="AQ1038" s="50">
        <f t="shared" si="209"/>
        <v>9.264705882352942</v>
      </c>
      <c r="AR1038" s="50">
        <f t="shared" si="210"/>
        <v>18</v>
      </c>
      <c r="AS1038" s="50">
        <f t="shared" si="211"/>
        <v>40.434782608695649</v>
      </c>
      <c r="AT1038" s="50">
        <f t="shared" si="212"/>
        <v>49.852941176470594</v>
      </c>
      <c r="AU1038" s="63" t="str">
        <f t="shared" si="219"/>
        <v>SV</v>
      </c>
      <c r="AV1038" s="67">
        <v>4500</v>
      </c>
      <c r="AW1038" s="133">
        <v>4478.9378699999997</v>
      </c>
      <c r="AX1038" s="49">
        <v>5500</v>
      </c>
      <c r="AY1038" s="51">
        <f t="shared" si="213"/>
        <v>0.22222222222222232</v>
      </c>
      <c r="AZ1038" s="51">
        <f t="shared" si="214"/>
        <v>0.18181818181818182</v>
      </c>
      <c r="BA1038" s="49">
        <v>5350</v>
      </c>
      <c r="BB1038" s="52">
        <v>6</v>
      </c>
      <c r="BC1038" s="51">
        <f t="shared" si="215"/>
        <v>0.18888888888888888</v>
      </c>
      <c r="BD1038" s="51">
        <f t="shared" si="216"/>
        <v>0.15887850467289719</v>
      </c>
      <c r="BE1038" s="49">
        <v>0</v>
      </c>
      <c r="BF1038" s="52">
        <v>0</v>
      </c>
      <c r="BG1038" s="51">
        <f t="shared" si="217"/>
        <v>-1</v>
      </c>
      <c r="BH1038" s="51">
        <f t="shared" si="218"/>
        <v>0</v>
      </c>
      <c r="BI1038" s="282">
        <f t="shared" si="220"/>
        <v>330</v>
      </c>
    </row>
    <row r="1039" spans="1:61" hidden="1">
      <c r="A1039" s="54" t="s">
        <v>150</v>
      </c>
      <c r="B1039" s="55" t="s">
        <v>3338</v>
      </c>
      <c r="C1039" s="55" t="s">
        <v>3339</v>
      </c>
      <c r="D1039" s="44" t="s">
        <v>3340</v>
      </c>
      <c r="E1039" s="56">
        <v>1</v>
      </c>
      <c r="F1039" s="46" t="s">
        <v>5814</v>
      </c>
      <c r="G1039" s="47" t="s">
        <v>5814</v>
      </c>
      <c r="H1039" s="47" t="s">
        <v>6166</v>
      </c>
      <c r="I1039" s="48" t="s">
        <v>6167</v>
      </c>
      <c r="J1039" s="48" t="s">
        <v>6174</v>
      </c>
      <c r="K1039" s="48" t="s">
        <v>6169</v>
      </c>
      <c r="L1039" s="45">
        <v>139</v>
      </c>
      <c r="M1039" s="47" t="s">
        <v>5823</v>
      </c>
      <c r="N1039" s="60">
        <v>205</v>
      </c>
      <c r="O1039" s="58">
        <v>189</v>
      </c>
      <c r="P1039" s="58">
        <v>157</v>
      </c>
      <c r="Q1039" s="132">
        <v>174</v>
      </c>
      <c r="R1039" s="60">
        <v>162</v>
      </c>
      <c r="S1039" s="58">
        <v>228</v>
      </c>
      <c r="T1039" s="58">
        <v>135</v>
      </c>
      <c r="U1039" s="132">
        <v>147</v>
      </c>
      <c r="V1039" s="58">
        <v>0</v>
      </c>
      <c r="W1039" s="58">
        <v>25</v>
      </c>
      <c r="X1039" s="58">
        <v>65</v>
      </c>
      <c r="Y1039" s="132">
        <v>61</v>
      </c>
      <c r="Z1039" s="61">
        <v>99</v>
      </c>
      <c r="AA1039" s="59">
        <v>145</v>
      </c>
      <c r="AB1039" s="59">
        <v>118</v>
      </c>
      <c r="AC1039" s="132">
        <v>118</v>
      </c>
      <c r="AD1039" s="61">
        <v>84</v>
      </c>
      <c r="AE1039" s="59">
        <v>94</v>
      </c>
      <c r="AF1039" s="59">
        <v>57</v>
      </c>
      <c r="AG1039" s="132">
        <v>56</v>
      </c>
      <c r="AH1039" s="61">
        <v>0</v>
      </c>
      <c r="AI1039" s="132">
        <v>2</v>
      </c>
      <c r="AJ1039" s="64">
        <f>IFERROR(VLOOKUP($B1039,STOCK!$A:$H,3,0)," ")</f>
        <v>117</v>
      </c>
      <c r="AK1039" s="65">
        <f>IFERROR(VLOOKUP($B1039,STOCK!$A:$H,4,0)," ")</f>
        <v>72</v>
      </c>
      <c r="AL1039" s="65">
        <f>IFERROR(VLOOKUP($B1039,STOCK!$A:$H,5,0)," ")</f>
        <v>70</v>
      </c>
      <c r="AM1039" s="65">
        <f>IFERROR(VLOOKUP($B1039,STOCK!$A:$H,6,0)," ")</f>
        <v>185</v>
      </c>
      <c r="AN1039" s="65">
        <f>IFERROR(VLOOKUP($B1039,STOCK!$A:$H,7,0)," ")</f>
        <v>85</v>
      </c>
      <c r="AO1039" s="65">
        <f>IFERROR(VLOOKUP($B1039,STOCK!$A:$H,8,0)," ")</f>
        <v>79</v>
      </c>
      <c r="AP1039" s="62">
        <f t="shared" si="208"/>
        <v>20.172413793103448</v>
      </c>
      <c r="AQ1039" s="50">
        <f t="shared" si="209"/>
        <v>14.693877551020408</v>
      </c>
      <c r="AR1039" s="50">
        <f t="shared" si="210"/>
        <v>34.42622950819672</v>
      </c>
      <c r="AS1039" s="50">
        <f t="shared" si="211"/>
        <v>47.033898305084747</v>
      </c>
      <c r="AT1039" s="50">
        <f t="shared" si="212"/>
        <v>45.535714285714285</v>
      </c>
      <c r="AU1039" s="63">
        <f t="shared" si="219"/>
        <v>1185</v>
      </c>
      <c r="AV1039" s="67">
        <v>7605</v>
      </c>
      <c r="AW1039" s="133">
        <v>7577.3963100000001</v>
      </c>
      <c r="AX1039" s="49">
        <v>8500</v>
      </c>
      <c r="AY1039" s="51">
        <f t="shared" si="213"/>
        <v>0.11768573307034846</v>
      </c>
      <c r="AZ1039" s="51">
        <f t="shared" si="214"/>
        <v>0.10529411764705883</v>
      </c>
      <c r="BA1039" s="49">
        <v>8250</v>
      </c>
      <c r="BB1039" s="52">
        <v>4</v>
      </c>
      <c r="BC1039" s="51">
        <f t="shared" si="215"/>
        <v>8.4812623274161725E-2</v>
      </c>
      <c r="BD1039" s="51">
        <f t="shared" si="216"/>
        <v>7.8181818181818186E-2</v>
      </c>
      <c r="BE1039" s="49">
        <v>0</v>
      </c>
      <c r="BF1039" s="52">
        <v>0</v>
      </c>
      <c r="BG1039" s="51">
        <f t="shared" si="217"/>
        <v>-1</v>
      </c>
      <c r="BH1039" s="51">
        <f t="shared" si="218"/>
        <v>0</v>
      </c>
      <c r="BI1039" s="282">
        <f t="shared" si="220"/>
        <v>558</v>
      </c>
    </row>
    <row r="1040" spans="1:61" hidden="1">
      <c r="A1040" s="54" t="s">
        <v>150</v>
      </c>
      <c r="B1040" s="55" t="s">
        <v>3341</v>
      </c>
      <c r="C1040" s="55" t="s">
        <v>3342</v>
      </c>
      <c r="D1040" s="44" t="s">
        <v>3343</v>
      </c>
      <c r="E1040" s="56">
        <v>1</v>
      </c>
      <c r="F1040" s="46" t="s">
        <v>5814</v>
      </c>
      <c r="G1040" s="47" t="s">
        <v>5814</v>
      </c>
      <c r="H1040" s="47" t="s">
        <v>6166</v>
      </c>
      <c r="I1040" s="48" t="s">
        <v>6167</v>
      </c>
      <c r="J1040" s="48" t="s">
        <v>6175</v>
      </c>
      <c r="K1040" s="48" t="s">
        <v>6169</v>
      </c>
      <c r="L1040" s="45">
        <v>139</v>
      </c>
      <c r="M1040" s="47" t="s">
        <v>5823</v>
      </c>
      <c r="N1040" s="60">
        <v>20</v>
      </c>
      <c r="O1040" s="58">
        <v>26</v>
      </c>
      <c r="P1040" s="58">
        <v>22</v>
      </c>
      <c r="Q1040" s="132">
        <v>21</v>
      </c>
      <c r="R1040" s="60">
        <v>85</v>
      </c>
      <c r="S1040" s="58">
        <v>106</v>
      </c>
      <c r="T1040" s="58">
        <v>91</v>
      </c>
      <c r="U1040" s="132">
        <v>98</v>
      </c>
      <c r="V1040" s="58">
        <v>18</v>
      </c>
      <c r="W1040" s="58">
        <v>22</v>
      </c>
      <c r="X1040" s="58">
        <v>25</v>
      </c>
      <c r="Y1040" s="132">
        <v>29</v>
      </c>
      <c r="Z1040" s="61">
        <v>53</v>
      </c>
      <c r="AA1040" s="59">
        <v>58</v>
      </c>
      <c r="AB1040" s="59">
        <v>29</v>
      </c>
      <c r="AC1040" s="132">
        <v>29</v>
      </c>
      <c r="AD1040" s="61">
        <v>51</v>
      </c>
      <c r="AE1040" s="59">
        <v>35</v>
      </c>
      <c r="AF1040" s="59">
        <v>24</v>
      </c>
      <c r="AG1040" s="132">
        <v>31</v>
      </c>
      <c r="AH1040" s="61">
        <v>0</v>
      </c>
      <c r="AI1040" s="132">
        <v>0</v>
      </c>
      <c r="AJ1040" s="64">
        <f>IFERROR(VLOOKUP($B1040,STOCK!$A:$H,3,0)," ")</f>
        <v>26</v>
      </c>
      <c r="AK1040" s="65">
        <f>IFERROR(VLOOKUP($B1040,STOCK!$A:$H,4,0)," ")</f>
        <v>65</v>
      </c>
      <c r="AL1040" s="65">
        <f>IFERROR(VLOOKUP($B1040,STOCK!$A:$H,5,0)," ")</f>
        <v>19</v>
      </c>
      <c r="AM1040" s="65">
        <f>IFERROR(VLOOKUP($B1040,STOCK!$A:$H,6,0)," ")</f>
        <v>37</v>
      </c>
      <c r="AN1040" s="65">
        <f>IFERROR(VLOOKUP($B1040,STOCK!$A:$H,7,0)," ")</f>
        <v>23</v>
      </c>
      <c r="AO1040" s="65">
        <f>IFERROR(VLOOKUP($B1040,STOCK!$A:$H,8,0)," ")</f>
        <v>12</v>
      </c>
      <c r="AP1040" s="62">
        <f t="shared" si="208"/>
        <v>37.142857142857146</v>
      </c>
      <c r="AQ1040" s="50">
        <f t="shared" si="209"/>
        <v>19.897959183673468</v>
      </c>
      <c r="AR1040" s="50">
        <f t="shared" si="210"/>
        <v>19.655172413793103</v>
      </c>
      <c r="AS1040" s="50">
        <f t="shared" si="211"/>
        <v>38.275862068965523</v>
      </c>
      <c r="AT1040" s="50">
        <f t="shared" si="212"/>
        <v>22.258064516129032</v>
      </c>
      <c r="AU1040" s="63" t="str">
        <f t="shared" si="219"/>
        <v>SV</v>
      </c>
      <c r="AV1040" s="67">
        <v>4500</v>
      </c>
      <c r="AW1040" s="133">
        <v>4486.7552400000004</v>
      </c>
      <c r="AX1040" s="49">
        <v>5500</v>
      </c>
      <c r="AY1040" s="51">
        <f t="shared" si="213"/>
        <v>0.22222222222222232</v>
      </c>
      <c r="AZ1040" s="51">
        <f t="shared" si="214"/>
        <v>0.18181818181818182</v>
      </c>
      <c r="BA1040" s="49">
        <v>5350</v>
      </c>
      <c r="BB1040" s="52">
        <v>6</v>
      </c>
      <c r="BC1040" s="51">
        <f t="shared" si="215"/>
        <v>0.18888888888888888</v>
      </c>
      <c r="BD1040" s="51">
        <f t="shared" si="216"/>
        <v>0.15887850467289719</v>
      </c>
      <c r="BE1040" s="49">
        <v>0</v>
      </c>
      <c r="BF1040" s="52">
        <v>0</v>
      </c>
      <c r="BG1040" s="51">
        <f t="shared" si="217"/>
        <v>-1</v>
      </c>
      <c r="BH1040" s="51">
        <f t="shared" si="218"/>
        <v>0</v>
      </c>
      <c r="BI1040" s="282">
        <f t="shared" si="220"/>
        <v>208</v>
      </c>
    </row>
    <row r="1041" spans="1:61" hidden="1">
      <c r="A1041" s="54" t="s">
        <v>150</v>
      </c>
      <c r="B1041" s="55" t="s">
        <v>3344</v>
      </c>
      <c r="C1041" s="55" t="s">
        <v>3345</v>
      </c>
      <c r="D1041" s="44" t="s">
        <v>3346</v>
      </c>
      <c r="E1041" s="56">
        <v>1</v>
      </c>
      <c r="F1041" s="46" t="s">
        <v>5814</v>
      </c>
      <c r="G1041" s="47" t="s">
        <v>5814</v>
      </c>
      <c r="H1041" s="47" t="s">
        <v>6166</v>
      </c>
      <c r="I1041" s="48" t="s">
        <v>6167</v>
      </c>
      <c r="J1041" s="48" t="s">
        <v>6175</v>
      </c>
      <c r="K1041" s="48" t="s">
        <v>6169</v>
      </c>
      <c r="L1041" s="45">
        <v>139</v>
      </c>
      <c r="M1041" s="47" t="s">
        <v>5823</v>
      </c>
      <c r="N1041" s="60">
        <v>183</v>
      </c>
      <c r="O1041" s="58">
        <v>132</v>
      </c>
      <c r="P1041" s="58">
        <v>152</v>
      </c>
      <c r="Q1041" s="132">
        <v>178</v>
      </c>
      <c r="R1041" s="60">
        <v>140</v>
      </c>
      <c r="S1041" s="58">
        <v>241</v>
      </c>
      <c r="T1041" s="58">
        <v>166</v>
      </c>
      <c r="U1041" s="132">
        <v>167</v>
      </c>
      <c r="V1041" s="58">
        <v>94</v>
      </c>
      <c r="W1041" s="58">
        <v>113</v>
      </c>
      <c r="X1041" s="58">
        <v>71</v>
      </c>
      <c r="Y1041" s="132">
        <v>85</v>
      </c>
      <c r="Z1041" s="61">
        <v>83</v>
      </c>
      <c r="AA1041" s="59">
        <v>135</v>
      </c>
      <c r="AB1041" s="59">
        <v>68</v>
      </c>
      <c r="AC1041" s="132">
        <v>94</v>
      </c>
      <c r="AD1041" s="61">
        <v>83</v>
      </c>
      <c r="AE1041" s="59">
        <v>104</v>
      </c>
      <c r="AF1041" s="59">
        <v>57</v>
      </c>
      <c r="AG1041" s="132">
        <v>69</v>
      </c>
      <c r="AH1041" s="61">
        <v>0</v>
      </c>
      <c r="AI1041" s="132">
        <v>0</v>
      </c>
      <c r="AJ1041" s="64">
        <f>IFERROR(VLOOKUP($B1041,STOCK!$A:$H,3,0)," ")</f>
        <v>40</v>
      </c>
      <c r="AK1041" s="65">
        <f>IFERROR(VLOOKUP($B1041,STOCK!$A:$H,4,0)," ")</f>
        <v>126</v>
      </c>
      <c r="AL1041" s="65">
        <f>IFERROR(VLOOKUP($B1041,STOCK!$A:$H,5,0)," ")</f>
        <v>27</v>
      </c>
      <c r="AM1041" s="65">
        <f>IFERROR(VLOOKUP($B1041,STOCK!$A:$H,6,0)," ")</f>
        <v>56</v>
      </c>
      <c r="AN1041" s="65">
        <f>IFERROR(VLOOKUP($B1041,STOCK!$A:$H,7,0)," ")</f>
        <v>45</v>
      </c>
      <c r="AO1041" s="65">
        <f>IFERROR(VLOOKUP($B1041,STOCK!$A:$H,8,0)," ")</f>
        <v>80</v>
      </c>
      <c r="AP1041" s="62">
        <f t="shared" si="208"/>
        <v>6.7415730337078648</v>
      </c>
      <c r="AQ1041" s="50">
        <f t="shared" si="209"/>
        <v>22.634730538922156</v>
      </c>
      <c r="AR1041" s="50">
        <f t="shared" si="210"/>
        <v>9.5294117647058822</v>
      </c>
      <c r="AS1041" s="50">
        <f t="shared" si="211"/>
        <v>17.872340425531913</v>
      </c>
      <c r="AT1041" s="50">
        <f t="shared" si="212"/>
        <v>19.565217391304348</v>
      </c>
      <c r="AU1041" s="63" t="str">
        <f t="shared" si="219"/>
        <v>SV</v>
      </c>
      <c r="AV1041" s="67">
        <v>7605</v>
      </c>
      <c r="AW1041" s="133">
        <v>7575.5440200000003</v>
      </c>
      <c r="AX1041" s="49">
        <v>8500</v>
      </c>
      <c r="AY1041" s="51">
        <f t="shared" si="213"/>
        <v>0.11768573307034846</v>
      </c>
      <c r="AZ1041" s="51">
        <f t="shared" si="214"/>
        <v>0.10529411764705883</v>
      </c>
      <c r="BA1041" s="49">
        <v>8250</v>
      </c>
      <c r="BB1041" s="52">
        <v>4</v>
      </c>
      <c r="BC1041" s="51">
        <f t="shared" si="215"/>
        <v>8.4812623274161725E-2</v>
      </c>
      <c r="BD1041" s="51">
        <f t="shared" si="216"/>
        <v>7.8181818181818186E-2</v>
      </c>
      <c r="BE1041" s="49">
        <v>0</v>
      </c>
      <c r="BF1041" s="52">
        <v>0</v>
      </c>
      <c r="BG1041" s="51">
        <f t="shared" si="217"/>
        <v>-1</v>
      </c>
      <c r="BH1041" s="51">
        <f t="shared" si="218"/>
        <v>0</v>
      </c>
      <c r="BI1041" s="282">
        <f t="shared" si="220"/>
        <v>593</v>
      </c>
    </row>
    <row r="1042" spans="1:61" hidden="1">
      <c r="A1042" s="54" t="s">
        <v>150</v>
      </c>
      <c r="B1042" s="55" t="s">
        <v>3347</v>
      </c>
      <c r="C1042" s="55" t="s">
        <v>3348</v>
      </c>
      <c r="D1042" s="44" t="s">
        <v>3349</v>
      </c>
      <c r="E1042" s="56">
        <v>1</v>
      </c>
      <c r="F1042" s="46" t="s">
        <v>5814</v>
      </c>
      <c r="G1042" s="47" t="s">
        <v>5814</v>
      </c>
      <c r="H1042" s="47" t="s">
        <v>6166</v>
      </c>
      <c r="I1042" s="48" t="s">
        <v>6167</v>
      </c>
      <c r="J1042" s="48" t="s">
        <v>6176</v>
      </c>
      <c r="K1042" s="48" t="s">
        <v>6169</v>
      </c>
      <c r="L1042" s="45">
        <v>139</v>
      </c>
      <c r="M1042" s="47" t="s">
        <v>5823</v>
      </c>
      <c r="N1042" s="60">
        <v>11</v>
      </c>
      <c r="O1042" s="58">
        <v>22</v>
      </c>
      <c r="P1042" s="58">
        <v>16</v>
      </c>
      <c r="Q1042" s="132">
        <v>10</v>
      </c>
      <c r="R1042" s="60">
        <v>40</v>
      </c>
      <c r="S1042" s="58">
        <v>75</v>
      </c>
      <c r="T1042" s="58">
        <v>47</v>
      </c>
      <c r="U1042" s="132">
        <v>63</v>
      </c>
      <c r="V1042" s="58">
        <v>3</v>
      </c>
      <c r="W1042" s="58">
        <v>0</v>
      </c>
      <c r="X1042" s="58">
        <v>11</v>
      </c>
      <c r="Y1042" s="132">
        <v>16</v>
      </c>
      <c r="Z1042" s="61">
        <v>1</v>
      </c>
      <c r="AA1042" s="59">
        <v>9</v>
      </c>
      <c r="AB1042" s="59">
        <v>17</v>
      </c>
      <c r="AC1042" s="132">
        <v>21</v>
      </c>
      <c r="AD1042" s="61">
        <v>33</v>
      </c>
      <c r="AE1042" s="59">
        <v>17</v>
      </c>
      <c r="AF1042" s="59">
        <v>21</v>
      </c>
      <c r="AG1042" s="132">
        <v>26</v>
      </c>
      <c r="AH1042" s="61">
        <v>0</v>
      </c>
      <c r="AI1042" s="132">
        <v>0</v>
      </c>
      <c r="AJ1042" s="64">
        <f>IFERROR(VLOOKUP($B1042,STOCK!$A:$H,3,0)," ")</f>
        <v>17</v>
      </c>
      <c r="AK1042" s="65">
        <f>IFERROR(VLOOKUP($B1042,STOCK!$A:$H,4,0)," ")</f>
        <v>42</v>
      </c>
      <c r="AL1042" s="65">
        <f>IFERROR(VLOOKUP($B1042,STOCK!$A:$H,5,0)," ")</f>
        <v>35</v>
      </c>
      <c r="AM1042" s="65">
        <f>IFERROR(VLOOKUP($B1042,STOCK!$A:$H,6,0)," ")</f>
        <v>37</v>
      </c>
      <c r="AN1042" s="65">
        <f>IFERROR(VLOOKUP($B1042,STOCK!$A:$H,7,0)," ")</f>
        <v>34</v>
      </c>
      <c r="AO1042" s="65">
        <f>IFERROR(VLOOKUP($B1042,STOCK!$A:$H,8,0)," ")</f>
        <v>12</v>
      </c>
      <c r="AP1042" s="62">
        <f t="shared" si="208"/>
        <v>51</v>
      </c>
      <c r="AQ1042" s="50">
        <f t="shared" si="209"/>
        <v>20</v>
      </c>
      <c r="AR1042" s="50">
        <f t="shared" si="210"/>
        <v>65.625</v>
      </c>
      <c r="AS1042" s="50">
        <f t="shared" si="211"/>
        <v>52.857142857142854</v>
      </c>
      <c r="AT1042" s="50">
        <f t="shared" si="212"/>
        <v>39.230769230769234</v>
      </c>
      <c r="AU1042" s="63" t="str">
        <f t="shared" si="219"/>
        <v>SV</v>
      </c>
      <c r="AV1042" s="67">
        <v>4500</v>
      </c>
      <c r="AW1042" s="133">
        <v>4478.6423000000004</v>
      </c>
      <c r="AX1042" s="49">
        <v>5500</v>
      </c>
      <c r="AY1042" s="51">
        <f t="shared" si="213"/>
        <v>0.22222222222222232</v>
      </c>
      <c r="AZ1042" s="51">
        <f t="shared" si="214"/>
        <v>0.18181818181818182</v>
      </c>
      <c r="BA1042" s="49">
        <v>5350</v>
      </c>
      <c r="BB1042" s="52">
        <v>6</v>
      </c>
      <c r="BC1042" s="51">
        <f t="shared" si="215"/>
        <v>0.18888888888888888</v>
      </c>
      <c r="BD1042" s="51">
        <f t="shared" si="216"/>
        <v>0.15887850467289719</v>
      </c>
      <c r="BE1042" s="49">
        <v>0</v>
      </c>
      <c r="BF1042" s="52">
        <v>0</v>
      </c>
      <c r="BG1042" s="51">
        <f t="shared" si="217"/>
        <v>-1</v>
      </c>
      <c r="BH1042" s="51">
        <f t="shared" si="218"/>
        <v>0</v>
      </c>
      <c r="BI1042" s="282">
        <f t="shared" si="220"/>
        <v>136</v>
      </c>
    </row>
    <row r="1043" spans="1:61" hidden="1">
      <c r="A1043" s="54" t="s">
        <v>150</v>
      </c>
      <c r="B1043" s="55" t="s">
        <v>3350</v>
      </c>
      <c r="C1043" s="55" t="s">
        <v>3351</v>
      </c>
      <c r="D1043" s="44" t="s">
        <v>3352</v>
      </c>
      <c r="E1043" s="56">
        <v>1</v>
      </c>
      <c r="F1043" s="46" t="s">
        <v>5814</v>
      </c>
      <c r="G1043" s="47" t="s">
        <v>5814</v>
      </c>
      <c r="H1043" s="47" t="s">
        <v>6166</v>
      </c>
      <c r="I1043" s="48" t="s">
        <v>6167</v>
      </c>
      <c r="J1043" s="48" t="s">
        <v>6176</v>
      </c>
      <c r="K1043" s="48" t="s">
        <v>6169</v>
      </c>
      <c r="L1043" s="45">
        <v>139</v>
      </c>
      <c r="M1043" s="47" t="s">
        <v>5823</v>
      </c>
      <c r="N1043" s="60">
        <v>111</v>
      </c>
      <c r="O1043" s="58">
        <v>73</v>
      </c>
      <c r="P1043" s="58">
        <v>57</v>
      </c>
      <c r="Q1043" s="132">
        <v>47</v>
      </c>
      <c r="R1043" s="60">
        <v>96</v>
      </c>
      <c r="S1043" s="58">
        <v>189</v>
      </c>
      <c r="T1043" s="58">
        <v>124</v>
      </c>
      <c r="U1043" s="132">
        <v>124</v>
      </c>
      <c r="V1043" s="58">
        <v>82</v>
      </c>
      <c r="W1043" s="58">
        <v>52</v>
      </c>
      <c r="X1043" s="58">
        <v>67</v>
      </c>
      <c r="Y1043" s="132">
        <v>45</v>
      </c>
      <c r="Z1043" s="61">
        <v>71</v>
      </c>
      <c r="AA1043" s="59">
        <v>108</v>
      </c>
      <c r="AB1043" s="59">
        <v>71</v>
      </c>
      <c r="AC1043" s="132">
        <v>74</v>
      </c>
      <c r="AD1043" s="61">
        <v>56</v>
      </c>
      <c r="AE1043" s="59">
        <v>72</v>
      </c>
      <c r="AF1043" s="59">
        <v>38</v>
      </c>
      <c r="AG1043" s="132">
        <v>41</v>
      </c>
      <c r="AH1043" s="61">
        <v>0</v>
      </c>
      <c r="AI1043" s="132">
        <v>0</v>
      </c>
      <c r="AJ1043" s="64">
        <f>IFERROR(VLOOKUP($B1043,STOCK!$A:$H,3,0)," ")</f>
        <v>35</v>
      </c>
      <c r="AK1043" s="65">
        <f>IFERROR(VLOOKUP($B1043,STOCK!$A:$H,4,0)," ")</f>
        <v>46</v>
      </c>
      <c r="AL1043" s="65">
        <f>IFERROR(VLOOKUP($B1043,STOCK!$A:$H,5,0)," ")</f>
        <v>17</v>
      </c>
      <c r="AM1043" s="65">
        <f>IFERROR(VLOOKUP($B1043,STOCK!$A:$H,6,0)," ")</f>
        <v>62</v>
      </c>
      <c r="AN1043" s="65">
        <f>IFERROR(VLOOKUP($B1043,STOCK!$A:$H,7,0)," ")</f>
        <v>42</v>
      </c>
      <c r="AO1043" s="65">
        <f>IFERROR(VLOOKUP($B1043,STOCK!$A:$H,8,0)," ")</f>
        <v>0</v>
      </c>
      <c r="AP1043" s="62">
        <f t="shared" si="208"/>
        <v>22.340425531914892</v>
      </c>
      <c r="AQ1043" s="50">
        <f t="shared" si="209"/>
        <v>11.129032258064516</v>
      </c>
      <c r="AR1043" s="50">
        <f t="shared" si="210"/>
        <v>11.333333333333332</v>
      </c>
      <c r="AS1043" s="50">
        <f t="shared" si="211"/>
        <v>25.135135135135133</v>
      </c>
      <c r="AT1043" s="50">
        <f t="shared" si="212"/>
        <v>30.731707317073173</v>
      </c>
      <c r="AU1043" s="63" t="str">
        <f t="shared" si="219"/>
        <v>Q</v>
      </c>
      <c r="AV1043" s="67">
        <v>7605</v>
      </c>
      <c r="AW1043" s="133">
        <v>7573.6687400000001</v>
      </c>
      <c r="AX1043" s="49">
        <v>8500</v>
      </c>
      <c r="AY1043" s="51">
        <f t="shared" si="213"/>
        <v>0.11768573307034846</v>
      </c>
      <c r="AZ1043" s="51">
        <f t="shared" si="214"/>
        <v>0.10529411764705883</v>
      </c>
      <c r="BA1043" s="49">
        <v>8250</v>
      </c>
      <c r="BB1043" s="52">
        <v>4</v>
      </c>
      <c r="BC1043" s="51">
        <f t="shared" si="215"/>
        <v>8.4812623274161725E-2</v>
      </c>
      <c r="BD1043" s="51">
        <f t="shared" si="216"/>
        <v>7.8181818181818186E-2</v>
      </c>
      <c r="BE1043" s="49">
        <v>0</v>
      </c>
      <c r="BF1043" s="52">
        <v>0</v>
      </c>
      <c r="BG1043" s="51">
        <f t="shared" si="217"/>
        <v>-1</v>
      </c>
      <c r="BH1043" s="51">
        <f t="shared" si="218"/>
        <v>0</v>
      </c>
      <c r="BI1043" s="282">
        <f t="shared" si="220"/>
        <v>331</v>
      </c>
    </row>
    <row r="1044" spans="1:61" hidden="1">
      <c r="A1044" s="54" t="s">
        <v>150</v>
      </c>
      <c r="B1044" s="55" t="s">
        <v>3353</v>
      </c>
      <c r="C1044" s="55" t="s">
        <v>3354</v>
      </c>
      <c r="D1044" s="44" t="s">
        <v>3355</v>
      </c>
      <c r="E1044" s="56">
        <v>1</v>
      </c>
      <c r="F1044" s="46" t="s">
        <v>5814</v>
      </c>
      <c r="G1044" s="47" t="s">
        <v>5814</v>
      </c>
      <c r="H1044" s="47" t="s">
        <v>6166</v>
      </c>
      <c r="I1044" s="48" t="s">
        <v>6167</v>
      </c>
      <c r="J1044" s="48" t="s">
        <v>6177</v>
      </c>
      <c r="K1044" s="48" t="s">
        <v>6169</v>
      </c>
      <c r="L1044" s="45">
        <v>139</v>
      </c>
      <c r="M1044" s="47" t="s">
        <v>5823</v>
      </c>
      <c r="N1044" s="60">
        <v>8</v>
      </c>
      <c r="O1044" s="58">
        <v>69</v>
      </c>
      <c r="P1044" s="58">
        <v>15</v>
      </c>
      <c r="Q1044" s="132">
        <v>17</v>
      </c>
      <c r="R1044" s="60">
        <v>1</v>
      </c>
      <c r="S1044" s="58">
        <v>6</v>
      </c>
      <c r="T1044" s="58">
        <v>2</v>
      </c>
      <c r="U1044" s="132">
        <v>1</v>
      </c>
      <c r="V1044" s="58">
        <v>17</v>
      </c>
      <c r="W1044" s="58">
        <v>28</v>
      </c>
      <c r="X1044" s="58">
        <v>1</v>
      </c>
      <c r="Y1044" s="132">
        <v>0</v>
      </c>
      <c r="Z1044" s="61">
        <v>4</v>
      </c>
      <c r="AA1044" s="59">
        <v>21</v>
      </c>
      <c r="AB1044" s="59">
        <v>3</v>
      </c>
      <c r="AC1044" s="132">
        <v>0</v>
      </c>
      <c r="AD1044" s="61">
        <v>18</v>
      </c>
      <c r="AE1044" s="59">
        <v>33</v>
      </c>
      <c r="AF1044" s="59">
        <v>8</v>
      </c>
      <c r="AG1044" s="132">
        <v>8</v>
      </c>
      <c r="AH1044" s="61">
        <v>0</v>
      </c>
      <c r="AI1044" s="132">
        <v>0</v>
      </c>
      <c r="AJ1044" s="64">
        <f>IFERROR(VLOOKUP($B1044,STOCK!$A:$H,3,0)," ")</f>
        <v>92</v>
      </c>
      <c r="AK1044" s="65">
        <f>IFERROR(VLOOKUP($B1044,STOCK!$A:$H,4,0)," ")</f>
        <v>182</v>
      </c>
      <c r="AL1044" s="65">
        <f>IFERROR(VLOOKUP($B1044,STOCK!$A:$H,5,0)," ")</f>
        <v>140</v>
      </c>
      <c r="AM1044" s="65">
        <f>IFERROR(VLOOKUP($B1044,STOCK!$A:$H,6,0)," ")</f>
        <v>164</v>
      </c>
      <c r="AN1044" s="65">
        <f>IFERROR(VLOOKUP($B1044,STOCK!$A:$H,7,0)," ")</f>
        <v>126</v>
      </c>
      <c r="AO1044" s="65">
        <f>IFERROR(VLOOKUP($B1044,STOCK!$A:$H,8,0)," ")</f>
        <v>0</v>
      </c>
      <c r="AP1044" s="62">
        <f t="shared" si="208"/>
        <v>162.35294117647061</v>
      </c>
      <c r="AQ1044" s="50">
        <f t="shared" si="209"/>
        <v>5460</v>
      </c>
      <c r="AR1044" s="50" t="str">
        <f t="shared" si="210"/>
        <v>SV</v>
      </c>
      <c r="AS1044" s="50" t="str">
        <f t="shared" si="211"/>
        <v>SV</v>
      </c>
      <c r="AT1044" s="50">
        <f t="shared" si="212"/>
        <v>472.5</v>
      </c>
      <c r="AU1044" s="63" t="str">
        <f t="shared" si="219"/>
        <v>Q</v>
      </c>
      <c r="AV1044" s="67">
        <v>8500.0677300000007</v>
      </c>
      <c r="AW1044" s="133">
        <v>8500.0676199999998</v>
      </c>
      <c r="AX1044" s="49">
        <v>10000</v>
      </c>
      <c r="AY1044" s="51">
        <f t="shared" si="213"/>
        <v>0.17646121391552705</v>
      </c>
      <c r="AZ1044" s="51">
        <f t="shared" si="214"/>
        <v>0.14999322699999992</v>
      </c>
      <c r="BA1044" s="49"/>
      <c r="BB1044" s="52"/>
      <c r="BC1044" s="51">
        <f t="shared" si="215"/>
        <v>-1</v>
      </c>
      <c r="BD1044" s="51">
        <f t="shared" si="216"/>
        <v>0</v>
      </c>
      <c r="BE1044" s="49"/>
      <c r="BF1044" s="52"/>
      <c r="BG1044" s="51">
        <f t="shared" si="217"/>
        <v>-1</v>
      </c>
      <c r="BH1044" s="51">
        <f t="shared" si="218"/>
        <v>0</v>
      </c>
      <c r="BI1044" s="282">
        <f t="shared" si="220"/>
        <v>26</v>
      </c>
    </row>
    <row r="1045" spans="1:61" hidden="1">
      <c r="A1045" s="54" t="s">
        <v>150</v>
      </c>
      <c r="B1045" s="55" t="s">
        <v>3356</v>
      </c>
      <c r="C1045" s="55" t="s">
        <v>3357</v>
      </c>
      <c r="D1045" s="44" t="s">
        <v>3358</v>
      </c>
      <c r="E1045" s="56">
        <v>1</v>
      </c>
      <c r="F1045" s="46" t="s">
        <v>5814</v>
      </c>
      <c r="G1045" s="47" t="s">
        <v>5814</v>
      </c>
      <c r="H1045" s="47" t="s">
        <v>6166</v>
      </c>
      <c r="I1045" s="48" t="s">
        <v>6178</v>
      </c>
      <c r="J1045" s="48" t="s">
        <v>6179</v>
      </c>
      <c r="K1045" s="48" t="s">
        <v>5822</v>
      </c>
      <c r="L1045" s="45">
        <v>139</v>
      </c>
      <c r="M1045" s="47" t="s">
        <v>5823</v>
      </c>
      <c r="N1045" s="60">
        <v>138</v>
      </c>
      <c r="O1045" s="58">
        <v>154</v>
      </c>
      <c r="P1045" s="58">
        <v>115</v>
      </c>
      <c r="Q1045" s="132">
        <v>105</v>
      </c>
      <c r="R1045" s="60">
        <v>290</v>
      </c>
      <c r="S1045" s="58">
        <v>348</v>
      </c>
      <c r="T1045" s="58">
        <v>280</v>
      </c>
      <c r="U1045" s="132">
        <v>268</v>
      </c>
      <c r="V1045" s="58">
        <v>132</v>
      </c>
      <c r="W1045" s="58">
        <v>150</v>
      </c>
      <c r="X1045" s="58">
        <v>124</v>
      </c>
      <c r="Y1045" s="132">
        <v>139</v>
      </c>
      <c r="Z1045" s="61">
        <v>181</v>
      </c>
      <c r="AA1045" s="59">
        <v>175</v>
      </c>
      <c r="AB1045" s="59">
        <v>176</v>
      </c>
      <c r="AC1045" s="132">
        <v>203</v>
      </c>
      <c r="AD1045" s="61">
        <v>127</v>
      </c>
      <c r="AE1045" s="59">
        <v>207</v>
      </c>
      <c r="AF1045" s="59">
        <v>204</v>
      </c>
      <c r="AG1045" s="132">
        <v>218</v>
      </c>
      <c r="AH1045" s="61">
        <v>10</v>
      </c>
      <c r="AI1045" s="132">
        <v>34</v>
      </c>
      <c r="AJ1045" s="64">
        <f>IFERROR(VLOOKUP($B1045,STOCK!$A:$H,3,0)," ")</f>
        <v>65</v>
      </c>
      <c r="AK1045" s="65">
        <f>IFERROR(VLOOKUP($B1045,STOCK!$A:$H,4,0)," ")</f>
        <v>162</v>
      </c>
      <c r="AL1045" s="65">
        <f>IFERROR(VLOOKUP($B1045,STOCK!$A:$H,5,0)," ")</f>
        <v>71</v>
      </c>
      <c r="AM1045" s="65">
        <f>IFERROR(VLOOKUP($B1045,STOCK!$A:$H,6,0)," ")</f>
        <v>173</v>
      </c>
      <c r="AN1045" s="65">
        <f>IFERROR(VLOOKUP($B1045,STOCK!$A:$H,7,0)," ")</f>
        <v>181</v>
      </c>
      <c r="AO1045" s="65">
        <f>IFERROR(VLOOKUP($B1045,STOCK!$A:$H,8,0)," ")</f>
        <v>60</v>
      </c>
      <c r="AP1045" s="62">
        <f t="shared" si="208"/>
        <v>18.571428571428573</v>
      </c>
      <c r="AQ1045" s="50">
        <f t="shared" si="209"/>
        <v>18.134328358208954</v>
      </c>
      <c r="AR1045" s="50">
        <f t="shared" si="210"/>
        <v>15.323741007194245</v>
      </c>
      <c r="AS1045" s="50">
        <f t="shared" si="211"/>
        <v>25.566502463054185</v>
      </c>
      <c r="AT1045" s="50">
        <f t="shared" si="212"/>
        <v>24.908256880733944</v>
      </c>
      <c r="AU1045" s="63">
        <f t="shared" si="219"/>
        <v>52.941176470588232</v>
      </c>
      <c r="AV1045" s="67">
        <v>10890</v>
      </c>
      <c r="AW1045" s="133">
        <v>10704.26137</v>
      </c>
      <c r="AX1045" s="49">
        <v>12250</v>
      </c>
      <c r="AY1045" s="51">
        <f t="shared" si="213"/>
        <v>0.12488521579430678</v>
      </c>
      <c r="AZ1045" s="51">
        <f t="shared" si="214"/>
        <v>0.11102040816326531</v>
      </c>
      <c r="BA1045" s="49">
        <v>11850</v>
      </c>
      <c r="BB1045" s="52">
        <v>4</v>
      </c>
      <c r="BC1045" s="51">
        <f t="shared" si="215"/>
        <v>8.8154269972451793E-2</v>
      </c>
      <c r="BD1045" s="51">
        <f t="shared" si="216"/>
        <v>8.1012658227848103E-2</v>
      </c>
      <c r="BE1045" s="49">
        <v>0</v>
      </c>
      <c r="BF1045" s="52">
        <v>0</v>
      </c>
      <c r="BG1045" s="51">
        <f t="shared" si="217"/>
        <v>-1</v>
      </c>
      <c r="BH1045" s="51">
        <f t="shared" si="218"/>
        <v>0</v>
      </c>
      <c r="BI1045" s="282">
        <f t="shared" si="220"/>
        <v>967</v>
      </c>
    </row>
    <row r="1046" spans="1:61" hidden="1">
      <c r="A1046" s="54" t="s">
        <v>150</v>
      </c>
      <c r="B1046" s="55" t="s">
        <v>3359</v>
      </c>
      <c r="C1046" s="55" t="s">
        <v>3360</v>
      </c>
      <c r="D1046" s="44" t="s">
        <v>3361</v>
      </c>
      <c r="E1046" s="56">
        <v>6</v>
      </c>
      <c r="F1046" s="46" t="s">
        <v>5814</v>
      </c>
      <c r="G1046" s="47" t="s">
        <v>5814</v>
      </c>
      <c r="H1046" s="47" t="s">
        <v>6166</v>
      </c>
      <c r="I1046" s="48" t="s">
        <v>6178</v>
      </c>
      <c r="J1046" s="48" t="s">
        <v>6179</v>
      </c>
      <c r="K1046" s="48" t="s">
        <v>5822</v>
      </c>
      <c r="L1046" s="45">
        <v>139</v>
      </c>
      <c r="M1046" s="47" t="s">
        <v>5823</v>
      </c>
      <c r="N1046" s="60">
        <v>235</v>
      </c>
      <c r="O1046" s="58">
        <v>370</v>
      </c>
      <c r="P1046" s="58">
        <v>174</v>
      </c>
      <c r="Q1046" s="132">
        <v>11</v>
      </c>
      <c r="R1046" s="60">
        <v>457</v>
      </c>
      <c r="S1046" s="58">
        <v>452</v>
      </c>
      <c r="T1046" s="58">
        <v>271</v>
      </c>
      <c r="U1046" s="132">
        <v>150</v>
      </c>
      <c r="V1046" s="58">
        <v>109</v>
      </c>
      <c r="W1046" s="58">
        <v>52</v>
      </c>
      <c r="X1046" s="58">
        <v>52</v>
      </c>
      <c r="Y1046" s="132">
        <v>41</v>
      </c>
      <c r="Z1046" s="61">
        <v>99</v>
      </c>
      <c r="AA1046" s="59">
        <v>197</v>
      </c>
      <c r="AB1046" s="59">
        <v>139</v>
      </c>
      <c r="AC1046" s="132">
        <v>87</v>
      </c>
      <c r="AD1046" s="61">
        <v>221</v>
      </c>
      <c r="AE1046" s="59">
        <v>205</v>
      </c>
      <c r="AF1046" s="59">
        <v>100</v>
      </c>
      <c r="AG1046" s="132">
        <v>51</v>
      </c>
      <c r="AH1046" s="61">
        <v>3</v>
      </c>
      <c r="AI1046" s="132">
        <v>7</v>
      </c>
      <c r="AJ1046" s="64">
        <f>IFERROR(VLOOKUP($B1046,STOCK!$A:$H,3,0)," ")</f>
        <v>1</v>
      </c>
      <c r="AK1046" s="65">
        <f>IFERROR(VLOOKUP($B1046,STOCK!$A:$H,4,0)," ")</f>
        <v>82</v>
      </c>
      <c r="AL1046" s="65">
        <f>IFERROR(VLOOKUP($B1046,STOCK!$A:$H,5,0)," ")</f>
        <v>46</v>
      </c>
      <c r="AM1046" s="65">
        <f>IFERROR(VLOOKUP($B1046,STOCK!$A:$H,6,0)," ")</f>
        <v>18</v>
      </c>
      <c r="AN1046" s="65">
        <f>IFERROR(VLOOKUP($B1046,STOCK!$A:$H,7,0)," ")</f>
        <v>90</v>
      </c>
      <c r="AO1046" s="65">
        <f>IFERROR(VLOOKUP($B1046,STOCK!$A:$H,8,0)," ")</f>
        <v>55</v>
      </c>
      <c r="AP1046" s="62">
        <f t="shared" si="208"/>
        <v>2.7272727272727275</v>
      </c>
      <c r="AQ1046" s="50">
        <f t="shared" si="209"/>
        <v>16.399999999999999</v>
      </c>
      <c r="AR1046" s="50">
        <f t="shared" si="210"/>
        <v>33.658536585365859</v>
      </c>
      <c r="AS1046" s="50">
        <f t="shared" si="211"/>
        <v>6.2068965517241379</v>
      </c>
      <c r="AT1046" s="50">
        <f t="shared" si="212"/>
        <v>52.941176470588232</v>
      </c>
      <c r="AU1046" s="63">
        <f t="shared" si="219"/>
        <v>235.71428571428569</v>
      </c>
      <c r="AV1046" s="67">
        <v>4321</v>
      </c>
      <c r="AW1046" s="133">
        <v>4253.37781</v>
      </c>
      <c r="AX1046" s="49">
        <v>4900</v>
      </c>
      <c r="AY1046" s="51">
        <f t="shared" si="213"/>
        <v>0.13399676000925709</v>
      </c>
      <c r="AZ1046" s="51">
        <f t="shared" si="214"/>
        <v>0.11816326530612245</v>
      </c>
      <c r="BA1046" s="49">
        <v>4800</v>
      </c>
      <c r="BB1046" s="52">
        <v>6</v>
      </c>
      <c r="BC1046" s="51">
        <f t="shared" si="215"/>
        <v>0.11085396898866007</v>
      </c>
      <c r="BD1046" s="51">
        <f t="shared" si="216"/>
        <v>9.9791666666666667E-2</v>
      </c>
      <c r="BE1046" s="49">
        <v>0</v>
      </c>
      <c r="BF1046" s="52">
        <v>0</v>
      </c>
      <c r="BG1046" s="51">
        <f t="shared" si="217"/>
        <v>-1</v>
      </c>
      <c r="BH1046" s="51">
        <f t="shared" si="218"/>
        <v>0</v>
      </c>
      <c r="BI1046" s="282">
        <f t="shared" si="220"/>
        <v>347</v>
      </c>
    </row>
    <row r="1047" spans="1:61" hidden="1">
      <c r="A1047" s="54" t="s">
        <v>150</v>
      </c>
      <c r="B1047" s="55" t="s">
        <v>3362</v>
      </c>
      <c r="C1047" s="55" t="s">
        <v>3363</v>
      </c>
      <c r="D1047" s="44" t="s">
        <v>3364</v>
      </c>
      <c r="E1047" s="56">
        <v>1</v>
      </c>
      <c r="F1047" s="46" t="s">
        <v>5814</v>
      </c>
      <c r="G1047" s="47" t="s">
        <v>5814</v>
      </c>
      <c r="H1047" s="47" t="s">
        <v>6166</v>
      </c>
      <c r="I1047" s="48" t="s">
        <v>6178</v>
      </c>
      <c r="J1047" s="48" t="s">
        <v>6180</v>
      </c>
      <c r="K1047" s="48" t="s">
        <v>6181</v>
      </c>
      <c r="L1047" s="45">
        <v>87</v>
      </c>
      <c r="M1047" s="47" t="s">
        <v>5819</v>
      </c>
      <c r="N1047" s="60">
        <v>125</v>
      </c>
      <c r="O1047" s="58">
        <v>175</v>
      </c>
      <c r="P1047" s="58">
        <v>113</v>
      </c>
      <c r="Q1047" s="132">
        <v>104</v>
      </c>
      <c r="R1047" s="60">
        <v>512</v>
      </c>
      <c r="S1047" s="58">
        <v>556</v>
      </c>
      <c r="T1047" s="58">
        <v>521</v>
      </c>
      <c r="U1047" s="132">
        <v>501</v>
      </c>
      <c r="V1047" s="58">
        <v>150</v>
      </c>
      <c r="W1047" s="58">
        <v>139</v>
      </c>
      <c r="X1047" s="58">
        <v>101</v>
      </c>
      <c r="Y1047" s="132">
        <v>128</v>
      </c>
      <c r="Z1047" s="61">
        <v>205</v>
      </c>
      <c r="AA1047" s="59">
        <v>282</v>
      </c>
      <c r="AB1047" s="59">
        <v>171</v>
      </c>
      <c r="AC1047" s="132">
        <v>173</v>
      </c>
      <c r="AD1047" s="61">
        <v>184</v>
      </c>
      <c r="AE1047" s="59">
        <v>258</v>
      </c>
      <c r="AF1047" s="59">
        <v>214</v>
      </c>
      <c r="AG1047" s="132">
        <v>253</v>
      </c>
      <c r="AH1047" s="61">
        <v>0</v>
      </c>
      <c r="AI1047" s="132">
        <v>3</v>
      </c>
      <c r="AJ1047" s="64">
        <f>IFERROR(VLOOKUP($B1047,STOCK!$A:$H,3,0)," ")</f>
        <v>131</v>
      </c>
      <c r="AK1047" s="65">
        <f>IFERROR(VLOOKUP($B1047,STOCK!$A:$H,4,0)," ")</f>
        <v>400</v>
      </c>
      <c r="AL1047" s="65">
        <f>IFERROR(VLOOKUP($B1047,STOCK!$A:$H,5,0)," ")</f>
        <v>189</v>
      </c>
      <c r="AM1047" s="65">
        <f>IFERROR(VLOOKUP($B1047,STOCK!$A:$H,6,0)," ")</f>
        <v>312</v>
      </c>
      <c r="AN1047" s="65">
        <f>IFERROR(VLOOKUP($B1047,STOCK!$A:$H,7,0)," ")</f>
        <v>249</v>
      </c>
      <c r="AO1047" s="65">
        <f>IFERROR(VLOOKUP($B1047,STOCK!$A:$H,8,0)," ")</f>
        <v>10</v>
      </c>
      <c r="AP1047" s="62">
        <f t="shared" si="208"/>
        <v>37.78846153846154</v>
      </c>
      <c r="AQ1047" s="50">
        <f t="shared" si="209"/>
        <v>23.952095808383234</v>
      </c>
      <c r="AR1047" s="50">
        <f t="shared" si="210"/>
        <v>44.296875</v>
      </c>
      <c r="AS1047" s="50">
        <f t="shared" si="211"/>
        <v>54.104046242774565</v>
      </c>
      <c r="AT1047" s="50">
        <f t="shared" si="212"/>
        <v>29.525691699604742</v>
      </c>
      <c r="AU1047" s="63">
        <f t="shared" si="219"/>
        <v>100</v>
      </c>
      <c r="AV1047" s="67">
        <v>3915.84996</v>
      </c>
      <c r="AW1047" s="133">
        <v>3818.86571</v>
      </c>
      <c r="AX1047" s="49">
        <v>4450</v>
      </c>
      <c r="AY1047" s="51">
        <f t="shared" si="213"/>
        <v>0.13640717735773511</v>
      </c>
      <c r="AZ1047" s="51">
        <f t="shared" si="214"/>
        <v>0.12003371685393258</v>
      </c>
      <c r="BA1047" s="49">
        <v>4350</v>
      </c>
      <c r="BB1047" s="52">
        <v>6</v>
      </c>
      <c r="BC1047" s="51">
        <f t="shared" si="215"/>
        <v>0.11086993741711182</v>
      </c>
      <c r="BD1047" s="51">
        <f t="shared" si="216"/>
        <v>9.9804606896551726E-2</v>
      </c>
      <c r="BE1047" s="49">
        <v>4250</v>
      </c>
      <c r="BF1047" s="52">
        <v>12</v>
      </c>
      <c r="BG1047" s="51">
        <f t="shared" si="217"/>
        <v>8.5332697476488528E-2</v>
      </c>
      <c r="BH1047" s="51">
        <f t="shared" si="218"/>
        <v>7.8623538823529404E-2</v>
      </c>
      <c r="BI1047" s="282">
        <f t="shared" si="220"/>
        <v>1162</v>
      </c>
    </row>
    <row r="1048" spans="1:61" hidden="1">
      <c r="A1048" s="54" t="s">
        <v>150</v>
      </c>
      <c r="B1048" s="55" t="s">
        <v>3365</v>
      </c>
      <c r="C1048" s="55" t="s">
        <v>3366</v>
      </c>
      <c r="D1048" s="44" t="s">
        <v>3367</v>
      </c>
      <c r="E1048" s="56">
        <v>1</v>
      </c>
      <c r="F1048" s="46" t="s">
        <v>5814</v>
      </c>
      <c r="G1048" s="47" t="s">
        <v>5814</v>
      </c>
      <c r="H1048" s="47" t="s">
        <v>6166</v>
      </c>
      <c r="I1048" s="48" t="s">
        <v>6178</v>
      </c>
      <c r="J1048" s="48" t="s">
        <v>6180</v>
      </c>
      <c r="K1048" s="48" t="s">
        <v>6181</v>
      </c>
      <c r="L1048" s="45">
        <v>87</v>
      </c>
      <c r="M1048" s="47" t="s">
        <v>5819</v>
      </c>
      <c r="N1048" s="60">
        <v>275</v>
      </c>
      <c r="O1048" s="58">
        <v>260</v>
      </c>
      <c r="P1048" s="58">
        <v>254</v>
      </c>
      <c r="Q1048" s="132">
        <v>183</v>
      </c>
      <c r="R1048" s="60">
        <v>415</v>
      </c>
      <c r="S1048" s="58">
        <v>577</v>
      </c>
      <c r="T1048" s="58">
        <v>420</v>
      </c>
      <c r="U1048" s="132">
        <v>359</v>
      </c>
      <c r="V1048" s="58">
        <v>37</v>
      </c>
      <c r="W1048" s="58">
        <v>57</v>
      </c>
      <c r="X1048" s="58">
        <v>120</v>
      </c>
      <c r="Y1048" s="132">
        <v>71</v>
      </c>
      <c r="Z1048" s="61">
        <v>134</v>
      </c>
      <c r="AA1048" s="59">
        <v>188</v>
      </c>
      <c r="AB1048" s="59">
        <v>167</v>
      </c>
      <c r="AC1048" s="132">
        <v>155</v>
      </c>
      <c r="AD1048" s="61">
        <v>239</v>
      </c>
      <c r="AE1048" s="59">
        <v>249</v>
      </c>
      <c r="AF1048" s="59">
        <v>253</v>
      </c>
      <c r="AG1048" s="132">
        <v>311</v>
      </c>
      <c r="AH1048" s="61">
        <v>0</v>
      </c>
      <c r="AI1048" s="132">
        <v>12</v>
      </c>
      <c r="AJ1048" s="64">
        <f>IFERROR(VLOOKUP($B1048,STOCK!$A:$H,3,0)," ")</f>
        <v>373</v>
      </c>
      <c r="AK1048" s="65">
        <f>IFERROR(VLOOKUP($B1048,STOCK!$A:$H,4,0)," ")</f>
        <v>445</v>
      </c>
      <c r="AL1048" s="65">
        <f>IFERROR(VLOOKUP($B1048,STOCK!$A:$H,5,0)," ")</f>
        <v>167</v>
      </c>
      <c r="AM1048" s="65">
        <f>IFERROR(VLOOKUP($B1048,STOCK!$A:$H,6,0)," ")</f>
        <v>259</v>
      </c>
      <c r="AN1048" s="65">
        <f>IFERROR(VLOOKUP($B1048,STOCK!$A:$H,7,0)," ")</f>
        <v>361</v>
      </c>
      <c r="AO1048" s="65">
        <f>IFERROR(VLOOKUP($B1048,STOCK!$A:$H,8,0)," ")</f>
        <v>48</v>
      </c>
      <c r="AP1048" s="62">
        <f t="shared" si="208"/>
        <v>61.147540983606554</v>
      </c>
      <c r="AQ1048" s="50">
        <f t="shared" si="209"/>
        <v>37.186629526462397</v>
      </c>
      <c r="AR1048" s="50">
        <f t="shared" si="210"/>
        <v>70.563380281690144</v>
      </c>
      <c r="AS1048" s="50">
        <f t="shared" si="211"/>
        <v>50.129032258064512</v>
      </c>
      <c r="AT1048" s="50">
        <f t="shared" si="212"/>
        <v>34.823151125401928</v>
      </c>
      <c r="AU1048" s="63">
        <f t="shared" si="219"/>
        <v>120</v>
      </c>
      <c r="AV1048" s="67">
        <v>1331.2416700000001</v>
      </c>
      <c r="AW1048" s="133">
        <v>1331.2385899999999</v>
      </c>
      <c r="AX1048" s="49">
        <v>1500</v>
      </c>
      <c r="AY1048" s="51">
        <f t="shared" si="213"/>
        <v>0.12676761387735103</v>
      </c>
      <c r="AZ1048" s="51">
        <f t="shared" si="214"/>
        <v>0.11250555333333326</v>
      </c>
      <c r="BA1048" s="49">
        <v>1450</v>
      </c>
      <c r="BB1048" s="52">
        <v>12</v>
      </c>
      <c r="BC1048" s="51">
        <f t="shared" si="215"/>
        <v>8.9208693414772666E-2</v>
      </c>
      <c r="BD1048" s="51">
        <f t="shared" si="216"/>
        <v>8.1902296551724055E-2</v>
      </c>
      <c r="BE1048" s="49">
        <v>0</v>
      </c>
      <c r="BF1048" s="52">
        <v>0</v>
      </c>
      <c r="BG1048" s="51">
        <f t="shared" si="217"/>
        <v>-1</v>
      </c>
      <c r="BH1048" s="51">
        <f t="shared" si="218"/>
        <v>0</v>
      </c>
      <c r="BI1048" s="282">
        <f t="shared" si="220"/>
        <v>1091</v>
      </c>
    </row>
    <row r="1049" spans="1:61" hidden="1">
      <c r="A1049" s="54" t="s">
        <v>150</v>
      </c>
      <c r="B1049" s="55" t="s">
        <v>3368</v>
      </c>
      <c r="C1049" s="55" t="s">
        <v>3369</v>
      </c>
      <c r="D1049" s="44" t="s">
        <v>3370</v>
      </c>
      <c r="E1049" s="56">
        <v>1</v>
      </c>
      <c r="F1049" s="46" t="s">
        <v>5814</v>
      </c>
      <c r="G1049" s="47" t="s">
        <v>5814</v>
      </c>
      <c r="H1049" s="47" t="s">
        <v>6166</v>
      </c>
      <c r="I1049" s="48" t="s">
        <v>6178</v>
      </c>
      <c r="J1049" s="48" t="s">
        <v>6180</v>
      </c>
      <c r="K1049" s="48" t="s">
        <v>6181</v>
      </c>
      <c r="L1049" s="45">
        <v>87</v>
      </c>
      <c r="M1049" s="47" t="s">
        <v>5819</v>
      </c>
      <c r="N1049" s="60">
        <v>18</v>
      </c>
      <c r="O1049" s="58">
        <v>45</v>
      </c>
      <c r="P1049" s="58">
        <v>19</v>
      </c>
      <c r="Q1049" s="132">
        <v>24</v>
      </c>
      <c r="R1049" s="60">
        <v>143</v>
      </c>
      <c r="S1049" s="58">
        <v>195</v>
      </c>
      <c r="T1049" s="58">
        <v>134</v>
      </c>
      <c r="U1049" s="132">
        <v>114</v>
      </c>
      <c r="V1049" s="58">
        <v>45</v>
      </c>
      <c r="W1049" s="58">
        <v>39</v>
      </c>
      <c r="X1049" s="58">
        <v>25</v>
      </c>
      <c r="Y1049" s="132">
        <v>23</v>
      </c>
      <c r="Z1049" s="61">
        <v>57</v>
      </c>
      <c r="AA1049" s="59">
        <v>92</v>
      </c>
      <c r="AB1049" s="59">
        <v>43</v>
      </c>
      <c r="AC1049" s="132">
        <v>56</v>
      </c>
      <c r="AD1049" s="61">
        <v>89</v>
      </c>
      <c r="AE1049" s="59">
        <v>102</v>
      </c>
      <c r="AF1049" s="59">
        <v>62</v>
      </c>
      <c r="AG1049" s="132">
        <v>70</v>
      </c>
      <c r="AH1049" s="61">
        <v>2</v>
      </c>
      <c r="AI1049" s="132">
        <v>10</v>
      </c>
      <c r="AJ1049" s="64">
        <f>IFERROR(VLOOKUP($B1049,STOCK!$A:$H,3,0)," ")</f>
        <v>30</v>
      </c>
      <c r="AK1049" s="65">
        <f>IFERROR(VLOOKUP($B1049,STOCK!$A:$H,4,0)," ")</f>
        <v>154</v>
      </c>
      <c r="AL1049" s="65">
        <f>IFERROR(VLOOKUP($B1049,STOCK!$A:$H,5,0)," ")</f>
        <v>46</v>
      </c>
      <c r="AM1049" s="65">
        <f>IFERROR(VLOOKUP($B1049,STOCK!$A:$H,6,0)," ")</f>
        <v>69</v>
      </c>
      <c r="AN1049" s="65">
        <f>IFERROR(VLOOKUP($B1049,STOCK!$A:$H,7,0)," ")</f>
        <v>106</v>
      </c>
      <c r="AO1049" s="65">
        <f>IFERROR(VLOOKUP($B1049,STOCK!$A:$H,8,0)," ")</f>
        <v>53</v>
      </c>
      <c r="AP1049" s="62">
        <f t="shared" si="208"/>
        <v>37.5</v>
      </c>
      <c r="AQ1049" s="50">
        <f t="shared" si="209"/>
        <v>40.526315789473685</v>
      </c>
      <c r="AR1049" s="50">
        <f t="shared" si="210"/>
        <v>60</v>
      </c>
      <c r="AS1049" s="50">
        <f t="shared" si="211"/>
        <v>36.964285714285715</v>
      </c>
      <c r="AT1049" s="50">
        <f t="shared" si="212"/>
        <v>45.428571428571431</v>
      </c>
      <c r="AU1049" s="63">
        <f t="shared" si="219"/>
        <v>159</v>
      </c>
      <c r="AV1049" s="67">
        <v>5638.8055899999999</v>
      </c>
      <c r="AW1049" s="133">
        <v>5630.2993999999999</v>
      </c>
      <c r="AX1049" s="49">
        <v>6250</v>
      </c>
      <c r="AY1049" s="51">
        <f t="shared" si="213"/>
        <v>0.10839075762496719</v>
      </c>
      <c r="AZ1049" s="51">
        <f t="shared" si="214"/>
        <v>9.7791105600000011E-2</v>
      </c>
      <c r="BA1049" s="49">
        <v>6150</v>
      </c>
      <c r="BB1049" s="52">
        <v>4</v>
      </c>
      <c r="BC1049" s="51">
        <f t="shared" si="215"/>
        <v>9.0656505502967777E-2</v>
      </c>
      <c r="BD1049" s="51">
        <f t="shared" si="216"/>
        <v>8.312104227642278E-2</v>
      </c>
      <c r="BE1049" s="49">
        <v>5950</v>
      </c>
      <c r="BF1049" s="52">
        <v>8</v>
      </c>
      <c r="BG1049" s="51">
        <f t="shared" si="217"/>
        <v>5.5188001258968722E-2</v>
      </c>
      <c r="BH1049" s="51">
        <f t="shared" si="218"/>
        <v>5.2301581512605055E-2</v>
      </c>
      <c r="BI1049" s="282">
        <f t="shared" si="220"/>
        <v>297</v>
      </c>
    </row>
    <row r="1050" spans="1:61" hidden="1">
      <c r="A1050" s="54" t="s">
        <v>150</v>
      </c>
      <c r="B1050" s="55" t="s">
        <v>3371</v>
      </c>
      <c r="C1050" s="55" t="s">
        <v>3372</v>
      </c>
      <c r="D1050" s="44" t="s">
        <v>3373</v>
      </c>
      <c r="E1050" s="56">
        <v>1</v>
      </c>
      <c r="F1050" s="46" t="s">
        <v>5814</v>
      </c>
      <c r="G1050" s="47" t="s">
        <v>5814</v>
      </c>
      <c r="H1050" s="47" t="s">
        <v>6166</v>
      </c>
      <c r="I1050" s="48" t="s">
        <v>6178</v>
      </c>
      <c r="J1050" s="48" t="s">
        <v>6180</v>
      </c>
      <c r="K1050" s="48" t="s">
        <v>5818</v>
      </c>
      <c r="L1050" s="45">
        <v>87</v>
      </c>
      <c r="M1050" s="47" t="s">
        <v>5819</v>
      </c>
      <c r="N1050" s="60">
        <v>37</v>
      </c>
      <c r="O1050" s="58">
        <v>55</v>
      </c>
      <c r="P1050" s="58">
        <v>39</v>
      </c>
      <c r="Q1050" s="132">
        <v>29</v>
      </c>
      <c r="R1050" s="60">
        <v>181</v>
      </c>
      <c r="S1050" s="58">
        <v>212</v>
      </c>
      <c r="T1050" s="58">
        <v>147</v>
      </c>
      <c r="U1050" s="132">
        <v>160</v>
      </c>
      <c r="V1050" s="58">
        <v>71</v>
      </c>
      <c r="W1050" s="58">
        <v>80</v>
      </c>
      <c r="X1050" s="58">
        <v>48</v>
      </c>
      <c r="Y1050" s="132">
        <v>48</v>
      </c>
      <c r="Z1050" s="61">
        <v>63</v>
      </c>
      <c r="AA1050" s="59">
        <v>104</v>
      </c>
      <c r="AB1050" s="59">
        <v>37</v>
      </c>
      <c r="AC1050" s="132">
        <v>45</v>
      </c>
      <c r="AD1050" s="61">
        <v>91</v>
      </c>
      <c r="AE1050" s="59">
        <v>121</v>
      </c>
      <c r="AF1050" s="59">
        <v>88</v>
      </c>
      <c r="AG1050" s="132">
        <v>97</v>
      </c>
      <c r="AH1050" s="61">
        <v>0</v>
      </c>
      <c r="AI1050" s="132">
        <v>2</v>
      </c>
      <c r="AJ1050" s="64">
        <f>IFERROR(VLOOKUP($B1050,STOCK!$A:$H,3,0)," ")</f>
        <v>63</v>
      </c>
      <c r="AK1050" s="65">
        <f>IFERROR(VLOOKUP($B1050,STOCK!$A:$H,4,0)," ")</f>
        <v>198</v>
      </c>
      <c r="AL1050" s="65">
        <f>IFERROR(VLOOKUP($B1050,STOCK!$A:$H,5,0)," ")</f>
        <v>69</v>
      </c>
      <c r="AM1050" s="65">
        <f>IFERROR(VLOOKUP($B1050,STOCK!$A:$H,6,0)," ")</f>
        <v>62</v>
      </c>
      <c r="AN1050" s="65">
        <f>IFERROR(VLOOKUP($B1050,STOCK!$A:$H,7,0)," ")</f>
        <v>144</v>
      </c>
      <c r="AO1050" s="65">
        <f>IFERROR(VLOOKUP($B1050,STOCK!$A:$H,8,0)," ")</f>
        <v>120</v>
      </c>
      <c r="AP1050" s="62">
        <f t="shared" si="208"/>
        <v>65.172413793103459</v>
      </c>
      <c r="AQ1050" s="50">
        <f t="shared" si="209"/>
        <v>37.125</v>
      </c>
      <c r="AR1050" s="50">
        <f t="shared" si="210"/>
        <v>43.125</v>
      </c>
      <c r="AS1050" s="50">
        <f t="shared" si="211"/>
        <v>41.333333333333336</v>
      </c>
      <c r="AT1050" s="50">
        <f t="shared" si="212"/>
        <v>44.536082474226802</v>
      </c>
      <c r="AU1050" s="63">
        <f t="shared" si="219"/>
        <v>1800</v>
      </c>
      <c r="AV1050" s="67">
        <v>3799.16669</v>
      </c>
      <c r="AW1050" s="133">
        <v>3795.1865600000001</v>
      </c>
      <c r="AX1050" s="49">
        <v>4250</v>
      </c>
      <c r="AY1050" s="51">
        <f t="shared" si="213"/>
        <v>0.11866636733435887</v>
      </c>
      <c r="AZ1050" s="51">
        <f t="shared" si="214"/>
        <v>0.10607842588235293</v>
      </c>
      <c r="BA1050" s="49">
        <v>4150</v>
      </c>
      <c r="BB1050" s="52">
        <v>6</v>
      </c>
      <c r="BC1050" s="51">
        <f t="shared" si="215"/>
        <v>9.2344805750020909E-2</v>
      </c>
      <c r="BD1050" s="51">
        <f t="shared" si="216"/>
        <v>8.4538146987951798E-2</v>
      </c>
      <c r="BE1050" s="49">
        <v>4050</v>
      </c>
      <c r="BF1050" s="52">
        <v>12</v>
      </c>
      <c r="BG1050" s="51">
        <f t="shared" si="217"/>
        <v>6.602324416568317E-2</v>
      </c>
      <c r="BH1050" s="51">
        <f t="shared" si="218"/>
        <v>6.1934150617283946E-2</v>
      </c>
      <c r="BI1050" s="282">
        <f t="shared" si="220"/>
        <v>381</v>
      </c>
    </row>
    <row r="1051" spans="1:61" hidden="1">
      <c r="A1051" s="54" t="s">
        <v>150</v>
      </c>
      <c r="B1051" s="55" t="s">
        <v>3374</v>
      </c>
      <c r="C1051" s="55" t="s">
        <v>3375</v>
      </c>
      <c r="D1051" s="44" t="s">
        <v>3376</v>
      </c>
      <c r="E1051" s="56">
        <v>1</v>
      </c>
      <c r="F1051" s="46" t="s">
        <v>5814</v>
      </c>
      <c r="G1051" s="47" t="s">
        <v>5814</v>
      </c>
      <c r="H1051" s="47" t="s">
        <v>6166</v>
      </c>
      <c r="I1051" s="48" t="s">
        <v>6178</v>
      </c>
      <c r="J1051" s="48" t="s">
        <v>6180</v>
      </c>
      <c r="K1051" s="48" t="s">
        <v>5818</v>
      </c>
      <c r="L1051" s="45">
        <v>87</v>
      </c>
      <c r="M1051" s="47" t="s">
        <v>5819</v>
      </c>
      <c r="N1051" s="60">
        <v>1147</v>
      </c>
      <c r="O1051" s="58">
        <v>1522</v>
      </c>
      <c r="P1051" s="58">
        <v>508</v>
      </c>
      <c r="Q1051" s="132">
        <v>727</v>
      </c>
      <c r="R1051" s="60">
        <v>2681</v>
      </c>
      <c r="S1051" s="58">
        <v>3235</v>
      </c>
      <c r="T1051" s="58">
        <v>3116</v>
      </c>
      <c r="U1051" s="132">
        <v>2645</v>
      </c>
      <c r="V1051" s="58">
        <v>828</v>
      </c>
      <c r="W1051" s="58">
        <v>993</v>
      </c>
      <c r="X1051" s="58">
        <v>957</v>
      </c>
      <c r="Y1051" s="132">
        <v>998</v>
      </c>
      <c r="Z1051" s="61">
        <v>1097</v>
      </c>
      <c r="AA1051" s="59">
        <v>1598</v>
      </c>
      <c r="AB1051" s="59">
        <v>1043</v>
      </c>
      <c r="AC1051" s="132">
        <v>813</v>
      </c>
      <c r="AD1051" s="61">
        <v>1712</v>
      </c>
      <c r="AE1051" s="59">
        <v>1632</v>
      </c>
      <c r="AF1051" s="59">
        <v>1658</v>
      </c>
      <c r="AG1051" s="132">
        <v>1561</v>
      </c>
      <c r="AH1051" s="61">
        <v>12</v>
      </c>
      <c r="AI1051" s="132">
        <v>72</v>
      </c>
      <c r="AJ1051" s="64">
        <f>IFERROR(VLOOKUP($B1051,STOCK!$A:$H,3,0)," ")</f>
        <v>1019</v>
      </c>
      <c r="AK1051" s="65">
        <f>IFERROR(VLOOKUP($B1051,STOCK!$A:$H,4,0)," ")</f>
        <v>4008</v>
      </c>
      <c r="AL1051" s="65">
        <f>IFERROR(VLOOKUP($B1051,STOCK!$A:$H,5,0)," ")</f>
        <v>1166</v>
      </c>
      <c r="AM1051" s="65">
        <f>IFERROR(VLOOKUP($B1051,STOCK!$A:$H,6,0)," ")</f>
        <v>1275</v>
      </c>
      <c r="AN1051" s="65">
        <f>IFERROR(VLOOKUP($B1051,STOCK!$A:$H,7,0)," ")</f>
        <v>2480</v>
      </c>
      <c r="AO1051" s="65">
        <f>IFERROR(VLOOKUP($B1051,STOCK!$A:$H,8,0)," ")</f>
        <v>840</v>
      </c>
      <c r="AP1051" s="62">
        <f t="shared" si="208"/>
        <v>42.049518569463551</v>
      </c>
      <c r="AQ1051" s="50">
        <f t="shared" si="209"/>
        <v>45.459357277882795</v>
      </c>
      <c r="AR1051" s="50">
        <f t="shared" si="210"/>
        <v>35.050100200400799</v>
      </c>
      <c r="AS1051" s="50">
        <f t="shared" si="211"/>
        <v>47.047970479704802</v>
      </c>
      <c r="AT1051" s="50">
        <f t="shared" si="212"/>
        <v>47.661755285073667</v>
      </c>
      <c r="AU1051" s="63">
        <f t="shared" si="219"/>
        <v>350</v>
      </c>
      <c r="AV1051" s="67">
        <v>926</v>
      </c>
      <c r="AW1051" s="133">
        <v>909.81021999999996</v>
      </c>
      <c r="AX1051" s="49">
        <v>1100</v>
      </c>
      <c r="AY1051" s="51">
        <f t="shared" si="213"/>
        <v>0.1879049676025919</v>
      </c>
      <c r="AZ1051" s="51">
        <f t="shared" si="214"/>
        <v>0.15818181818181817</v>
      </c>
      <c r="BA1051" s="49">
        <v>1075</v>
      </c>
      <c r="BB1051" s="52">
        <v>12</v>
      </c>
      <c r="BC1051" s="51">
        <f t="shared" si="215"/>
        <v>0.16090712742980551</v>
      </c>
      <c r="BD1051" s="51">
        <f t="shared" si="216"/>
        <v>0.13860465116279069</v>
      </c>
      <c r="BE1051" s="49">
        <v>0</v>
      </c>
      <c r="BF1051" s="52">
        <v>0</v>
      </c>
      <c r="BG1051" s="51">
        <f t="shared" si="217"/>
        <v>-1</v>
      </c>
      <c r="BH1051" s="51">
        <f t="shared" si="218"/>
        <v>0</v>
      </c>
      <c r="BI1051" s="282">
        <f t="shared" si="220"/>
        <v>6816</v>
      </c>
    </row>
    <row r="1052" spans="1:61" hidden="1">
      <c r="A1052" s="54" t="s">
        <v>150</v>
      </c>
      <c r="B1052" s="55" t="s">
        <v>3377</v>
      </c>
      <c r="C1052" s="55" t="s">
        <v>3378</v>
      </c>
      <c r="D1052" s="44" t="s">
        <v>3379</v>
      </c>
      <c r="E1052" s="56">
        <v>1</v>
      </c>
      <c r="F1052" s="46" t="s">
        <v>5814</v>
      </c>
      <c r="G1052" s="47" t="s">
        <v>5814</v>
      </c>
      <c r="H1052" s="47" t="s">
        <v>6166</v>
      </c>
      <c r="I1052" s="48" t="s">
        <v>6178</v>
      </c>
      <c r="J1052" s="48" t="s">
        <v>6180</v>
      </c>
      <c r="K1052" s="48" t="s">
        <v>5818</v>
      </c>
      <c r="L1052" s="45">
        <v>87</v>
      </c>
      <c r="M1052" s="47" t="s">
        <v>5819</v>
      </c>
      <c r="N1052" s="60">
        <v>79</v>
      </c>
      <c r="O1052" s="58">
        <v>66</v>
      </c>
      <c r="P1052" s="58">
        <v>33</v>
      </c>
      <c r="Q1052" s="132">
        <v>44</v>
      </c>
      <c r="R1052" s="60">
        <v>168</v>
      </c>
      <c r="S1052" s="58">
        <v>176</v>
      </c>
      <c r="T1052" s="58">
        <v>144</v>
      </c>
      <c r="U1052" s="132">
        <v>165</v>
      </c>
      <c r="V1052" s="58">
        <v>50</v>
      </c>
      <c r="W1052" s="58">
        <v>60</v>
      </c>
      <c r="X1052" s="58">
        <v>32</v>
      </c>
      <c r="Y1052" s="132">
        <v>30</v>
      </c>
      <c r="Z1052" s="61">
        <v>28</v>
      </c>
      <c r="AA1052" s="59">
        <v>17</v>
      </c>
      <c r="AB1052" s="59">
        <v>35</v>
      </c>
      <c r="AC1052" s="132">
        <v>37</v>
      </c>
      <c r="AD1052" s="61">
        <v>86</v>
      </c>
      <c r="AE1052" s="59">
        <v>108</v>
      </c>
      <c r="AF1052" s="59">
        <v>77</v>
      </c>
      <c r="AG1052" s="132">
        <v>72</v>
      </c>
      <c r="AH1052" s="61">
        <v>3</v>
      </c>
      <c r="AI1052" s="132">
        <v>12</v>
      </c>
      <c r="AJ1052" s="64">
        <f>IFERROR(VLOOKUP($B1052,STOCK!$A:$H,3,0)," ")</f>
        <v>129</v>
      </c>
      <c r="AK1052" s="65">
        <f>IFERROR(VLOOKUP($B1052,STOCK!$A:$H,4,0)," ")</f>
        <v>191</v>
      </c>
      <c r="AL1052" s="65">
        <f>IFERROR(VLOOKUP($B1052,STOCK!$A:$H,5,0)," ")</f>
        <v>80</v>
      </c>
      <c r="AM1052" s="65">
        <f>IFERROR(VLOOKUP($B1052,STOCK!$A:$H,6,0)," ")</f>
        <v>47</v>
      </c>
      <c r="AN1052" s="65">
        <f>IFERROR(VLOOKUP($B1052,STOCK!$A:$H,7,0)," ")</f>
        <v>81</v>
      </c>
      <c r="AO1052" s="65">
        <f>IFERROR(VLOOKUP($B1052,STOCK!$A:$H,8,0)," ")</f>
        <v>34</v>
      </c>
      <c r="AP1052" s="62">
        <f t="shared" si="208"/>
        <v>87.954545454545453</v>
      </c>
      <c r="AQ1052" s="50">
        <f t="shared" si="209"/>
        <v>34.727272727272727</v>
      </c>
      <c r="AR1052" s="50">
        <f t="shared" si="210"/>
        <v>80</v>
      </c>
      <c r="AS1052" s="50">
        <f t="shared" si="211"/>
        <v>38.108108108108105</v>
      </c>
      <c r="AT1052" s="50">
        <f t="shared" si="212"/>
        <v>33.75</v>
      </c>
      <c r="AU1052" s="63">
        <f t="shared" si="219"/>
        <v>85</v>
      </c>
      <c r="AV1052" s="67">
        <v>5092.5000499999996</v>
      </c>
      <c r="AW1052" s="133">
        <v>5091.9217799999997</v>
      </c>
      <c r="AX1052" s="49">
        <v>5650</v>
      </c>
      <c r="AY1052" s="51">
        <f t="shared" si="213"/>
        <v>0.10947470682891813</v>
      </c>
      <c r="AZ1052" s="51">
        <f t="shared" si="214"/>
        <v>9.8672557522123963E-2</v>
      </c>
      <c r="BA1052" s="49">
        <v>5500</v>
      </c>
      <c r="BB1052" s="52">
        <v>4</v>
      </c>
      <c r="BC1052" s="51">
        <f t="shared" si="215"/>
        <v>8.0019626116645926E-2</v>
      </c>
      <c r="BD1052" s="51">
        <f t="shared" si="216"/>
        <v>7.4090900000000071E-2</v>
      </c>
      <c r="BE1052" s="49">
        <v>5350</v>
      </c>
      <c r="BF1052" s="52">
        <v>8</v>
      </c>
      <c r="BG1052" s="51">
        <f t="shared" si="217"/>
        <v>5.0564545404373717E-2</v>
      </c>
      <c r="BH1052" s="51">
        <f t="shared" si="218"/>
        <v>4.8130831775701002E-2</v>
      </c>
      <c r="BI1052" s="282">
        <f t="shared" si="220"/>
        <v>360</v>
      </c>
    </row>
    <row r="1053" spans="1:61" hidden="1">
      <c r="A1053" s="54" t="s">
        <v>150</v>
      </c>
      <c r="B1053" s="55" t="s">
        <v>3380</v>
      </c>
      <c r="C1053" s="55" t="s">
        <v>3381</v>
      </c>
      <c r="D1053" s="44" t="s">
        <v>3382</v>
      </c>
      <c r="E1053" s="56">
        <v>6</v>
      </c>
      <c r="F1053" s="46" t="s">
        <v>5814</v>
      </c>
      <c r="G1053" s="47" t="s">
        <v>5814</v>
      </c>
      <c r="H1053" s="47" t="s">
        <v>6166</v>
      </c>
      <c r="I1053" s="48" t="s">
        <v>6178</v>
      </c>
      <c r="J1053" s="48" t="s">
        <v>6180</v>
      </c>
      <c r="K1053" s="48" t="s">
        <v>6169</v>
      </c>
      <c r="L1053" s="45">
        <v>139</v>
      </c>
      <c r="M1053" s="47" t="s">
        <v>5823</v>
      </c>
      <c r="N1053" s="60">
        <v>2915</v>
      </c>
      <c r="O1053" s="58">
        <v>3741</v>
      </c>
      <c r="P1053" s="58">
        <v>2543</v>
      </c>
      <c r="Q1053" s="132">
        <v>2354</v>
      </c>
      <c r="R1053" s="60">
        <v>4473</v>
      </c>
      <c r="S1053" s="58">
        <v>5426</v>
      </c>
      <c r="T1053" s="58">
        <v>4420</v>
      </c>
      <c r="U1053" s="132">
        <v>4192</v>
      </c>
      <c r="V1053" s="58">
        <v>1088</v>
      </c>
      <c r="W1053" s="58">
        <v>1479</v>
      </c>
      <c r="X1053" s="58">
        <v>1011</v>
      </c>
      <c r="Y1053" s="132">
        <v>779</v>
      </c>
      <c r="Z1053" s="61">
        <v>1527</v>
      </c>
      <c r="AA1053" s="59">
        <v>1267</v>
      </c>
      <c r="AB1053" s="59">
        <v>1446</v>
      </c>
      <c r="AC1053" s="132">
        <v>1454</v>
      </c>
      <c r="AD1053" s="61">
        <v>1703</v>
      </c>
      <c r="AE1053" s="59">
        <v>1463</v>
      </c>
      <c r="AF1053" s="59">
        <v>1570</v>
      </c>
      <c r="AG1053" s="132">
        <v>1564</v>
      </c>
      <c r="AH1053" s="61">
        <v>91</v>
      </c>
      <c r="AI1053" s="132">
        <v>422</v>
      </c>
      <c r="AJ1053" s="64">
        <f>IFERROR(VLOOKUP($B1053,STOCK!$A:$H,3,0)," ")</f>
        <v>2016</v>
      </c>
      <c r="AK1053" s="65">
        <f>IFERROR(VLOOKUP($B1053,STOCK!$A:$H,4,0)," ")</f>
        <v>942</v>
      </c>
      <c r="AL1053" s="65">
        <f>IFERROR(VLOOKUP($B1053,STOCK!$A:$H,5,0)," ")</f>
        <v>1641</v>
      </c>
      <c r="AM1053" s="65">
        <f>IFERROR(VLOOKUP($B1053,STOCK!$A:$H,6,0)," ")</f>
        <v>1319</v>
      </c>
      <c r="AN1053" s="65">
        <f>IFERROR(VLOOKUP($B1053,STOCK!$A:$H,7,0)," ")</f>
        <v>338</v>
      </c>
      <c r="AO1053" s="65">
        <f>IFERROR(VLOOKUP($B1053,STOCK!$A:$H,8,0)," ")</f>
        <v>2175</v>
      </c>
      <c r="AP1053" s="62">
        <f t="shared" si="208"/>
        <v>25.692438402718775</v>
      </c>
      <c r="AQ1053" s="50">
        <f t="shared" si="209"/>
        <v>6.7414122137404577</v>
      </c>
      <c r="AR1053" s="50">
        <f t="shared" si="210"/>
        <v>63.19640564826701</v>
      </c>
      <c r="AS1053" s="50">
        <f t="shared" si="211"/>
        <v>27.214580467675376</v>
      </c>
      <c r="AT1053" s="50">
        <f t="shared" si="212"/>
        <v>6.4833759590792841</v>
      </c>
      <c r="AU1053" s="63">
        <f t="shared" si="219"/>
        <v>154.62085308056871</v>
      </c>
      <c r="AV1053" s="67">
        <v>13140</v>
      </c>
      <c r="AW1053" s="133">
        <v>11227.28046</v>
      </c>
      <c r="AX1053" s="49">
        <v>14750</v>
      </c>
      <c r="AY1053" s="51">
        <f t="shared" si="213"/>
        <v>0.12252663622526638</v>
      </c>
      <c r="AZ1053" s="51">
        <f t="shared" si="214"/>
        <v>0.10915254237288136</v>
      </c>
      <c r="BA1053" s="49">
        <v>14500</v>
      </c>
      <c r="BB1053" s="52">
        <v>3</v>
      </c>
      <c r="BC1053" s="51">
        <f t="shared" si="215"/>
        <v>0.1035007610350076</v>
      </c>
      <c r="BD1053" s="51">
        <f t="shared" si="216"/>
        <v>9.3793103448275864E-2</v>
      </c>
      <c r="BE1053" s="49">
        <v>14250</v>
      </c>
      <c r="BF1053" s="52">
        <v>10</v>
      </c>
      <c r="BG1053" s="51">
        <f t="shared" si="217"/>
        <v>8.4474885844748826E-2</v>
      </c>
      <c r="BH1053" s="51">
        <f t="shared" si="218"/>
        <v>7.7894736842105267E-2</v>
      </c>
      <c r="BI1053" s="282">
        <f t="shared" si="220"/>
        <v>10765</v>
      </c>
    </row>
    <row r="1054" spans="1:61" hidden="1">
      <c r="A1054" s="54" t="s">
        <v>150</v>
      </c>
      <c r="B1054" s="55" t="s">
        <v>3383</v>
      </c>
      <c r="C1054" s="55" t="s">
        <v>3384</v>
      </c>
      <c r="D1054" s="44" t="s">
        <v>3385</v>
      </c>
      <c r="E1054" s="56">
        <v>1</v>
      </c>
      <c r="F1054" s="46" t="s">
        <v>5814</v>
      </c>
      <c r="G1054" s="47" t="s">
        <v>5814</v>
      </c>
      <c r="H1054" s="47" t="s">
        <v>6166</v>
      </c>
      <c r="I1054" s="48" t="s">
        <v>6178</v>
      </c>
      <c r="J1054" s="48" t="s">
        <v>6180</v>
      </c>
      <c r="K1054" s="48" t="s">
        <v>6169</v>
      </c>
      <c r="L1054" s="45">
        <v>139</v>
      </c>
      <c r="M1054" s="47" t="s">
        <v>5823</v>
      </c>
      <c r="N1054" s="60">
        <v>2453</v>
      </c>
      <c r="O1054" s="58">
        <v>2143</v>
      </c>
      <c r="P1054" s="58">
        <v>1878</v>
      </c>
      <c r="Q1054" s="132">
        <v>2220</v>
      </c>
      <c r="R1054" s="60">
        <v>2028</v>
      </c>
      <c r="S1054" s="58">
        <v>1958</v>
      </c>
      <c r="T1054" s="58">
        <v>1961</v>
      </c>
      <c r="U1054" s="132">
        <v>2210</v>
      </c>
      <c r="V1054" s="58">
        <v>809</v>
      </c>
      <c r="W1054" s="58">
        <v>862</v>
      </c>
      <c r="X1054" s="58">
        <v>643</v>
      </c>
      <c r="Y1054" s="132">
        <v>792</v>
      </c>
      <c r="Z1054" s="61">
        <v>1347</v>
      </c>
      <c r="AA1054" s="59">
        <v>1411</v>
      </c>
      <c r="AB1054" s="59">
        <v>1253</v>
      </c>
      <c r="AC1054" s="132">
        <v>1511</v>
      </c>
      <c r="AD1054" s="61">
        <v>1275</v>
      </c>
      <c r="AE1054" s="59">
        <v>1284</v>
      </c>
      <c r="AF1054" s="59">
        <v>1242</v>
      </c>
      <c r="AG1054" s="132">
        <v>1486</v>
      </c>
      <c r="AH1054" s="61">
        <v>50</v>
      </c>
      <c r="AI1054" s="132">
        <v>131</v>
      </c>
      <c r="AJ1054" s="64">
        <f>IFERROR(VLOOKUP($B1054,STOCK!$A:$H,3,0)," ")</f>
        <v>1828</v>
      </c>
      <c r="AK1054" s="65">
        <f>IFERROR(VLOOKUP($B1054,STOCK!$A:$H,4,0)," ")</f>
        <v>649</v>
      </c>
      <c r="AL1054" s="65">
        <f>IFERROR(VLOOKUP($B1054,STOCK!$A:$H,5,0)," ")</f>
        <v>446</v>
      </c>
      <c r="AM1054" s="65">
        <f>IFERROR(VLOOKUP($B1054,STOCK!$A:$H,6,0)," ")</f>
        <v>1024</v>
      </c>
      <c r="AN1054" s="65">
        <f>IFERROR(VLOOKUP($B1054,STOCK!$A:$H,7,0)," ")</f>
        <v>914</v>
      </c>
      <c r="AO1054" s="65">
        <f>IFERROR(VLOOKUP($B1054,STOCK!$A:$H,8,0)," ")</f>
        <v>1122</v>
      </c>
      <c r="AP1054" s="62">
        <f t="shared" si="208"/>
        <v>24.702702702702702</v>
      </c>
      <c r="AQ1054" s="50">
        <f t="shared" si="209"/>
        <v>8.8099547511312224</v>
      </c>
      <c r="AR1054" s="50">
        <f t="shared" si="210"/>
        <v>16.893939393939394</v>
      </c>
      <c r="AS1054" s="50">
        <f t="shared" si="211"/>
        <v>20.330906684315025</v>
      </c>
      <c r="AT1054" s="50">
        <f t="shared" si="212"/>
        <v>18.45222072678331</v>
      </c>
      <c r="AU1054" s="63">
        <f t="shared" si="219"/>
        <v>256.94656488549623</v>
      </c>
      <c r="AV1054" s="67">
        <v>9330</v>
      </c>
      <c r="AW1054" s="133">
        <v>9291.1976300000006</v>
      </c>
      <c r="AX1054" s="49">
        <v>10750</v>
      </c>
      <c r="AY1054" s="51">
        <f t="shared" si="213"/>
        <v>0.15219721329046099</v>
      </c>
      <c r="AZ1054" s="51">
        <f t="shared" si="214"/>
        <v>0.13209302325581396</v>
      </c>
      <c r="BA1054" s="49">
        <v>10500</v>
      </c>
      <c r="BB1054" s="52">
        <v>6</v>
      </c>
      <c r="BC1054" s="51">
        <f t="shared" si="215"/>
        <v>0.12540192926045024</v>
      </c>
      <c r="BD1054" s="51">
        <f t="shared" si="216"/>
        <v>0.11142857142857143</v>
      </c>
      <c r="BE1054" s="49">
        <v>0</v>
      </c>
      <c r="BF1054" s="52">
        <v>0</v>
      </c>
      <c r="BG1054" s="51">
        <f t="shared" si="217"/>
        <v>-1</v>
      </c>
      <c r="BH1054" s="51">
        <f t="shared" si="218"/>
        <v>0</v>
      </c>
      <c r="BI1054" s="282">
        <f t="shared" si="220"/>
        <v>8350</v>
      </c>
    </row>
    <row r="1055" spans="1:61" hidden="1">
      <c r="A1055" s="54" t="s">
        <v>149</v>
      </c>
      <c r="B1055" s="55" t="s">
        <v>3386</v>
      </c>
      <c r="C1055" s="55" t="s">
        <v>3387</v>
      </c>
      <c r="D1055" s="44" t="s">
        <v>3388</v>
      </c>
      <c r="E1055" s="56">
        <v>1</v>
      </c>
      <c r="F1055" s="46" t="s">
        <v>5814</v>
      </c>
      <c r="G1055" s="47" t="s">
        <v>5814</v>
      </c>
      <c r="H1055" s="47" t="s">
        <v>6166</v>
      </c>
      <c r="I1055" s="48" t="s">
        <v>6178</v>
      </c>
      <c r="J1055" s="48" t="s">
        <v>6180</v>
      </c>
      <c r="K1055" s="48" t="s">
        <v>6169</v>
      </c>
      <c r="L1055" s="45">
        <v>139</v>
      </c>
      <c r="M1055" s="47" t="s">
        <v>5823</v>
      </c>
      <c r="N1055" s="60">
        <v>0</v>
      </c>
      <c r="O1055" s="58">
        <v>0</v>
      </c>
      <c r="P1055" s="58">
        <v>0</v>
      </c>
      <c r="Q1055" s="132">
        <v>0</v>
      </c>
      <c r="R1055" s="60">
        <v>0</v>
      </c>
      <c r="S1055" s="58">
        <v>0</v>
      </c>
      <c r="T1055" s="58">
        <v>0</v>
      </c>
      <c r="U1055" s="132">
        <v>0</v>
      </c>
      <c r="V1055" s="58">
        <v>0</v>
      </c>
      <c r="W1055" s="58">
        <v>0</v>
      </c>
      <c r="X1055" s="58">
        <v>0</v>
      </c>
      <c r="Y1055" s="132">
        <v>0</v>
      </c>
      <c r="Z1055" s="61">
        <v>0</v>
      </c>
      <c r="AA1055" s="59">
        <v>0</v>
      </c>
      <c r="AB1055" s="59">
        <v>0</v>
      </c>
      <c r="AC1055" s="132">
        <v>0</v>
      </c>
      <c r="AD1055" s="61">
        <v>0</v>
      </c>
      <c r="AE1055" s="59">
        <v>0</v>
      </c>
      <c r="AF1055" s="59">
        <v>0</v>
      </c>
      <c r="AG1055" s="132">
        <v>0</v>
      </c>
      <c r="AH1055" s="61">
        <v>0</v>
      </c>
      <c r="AI1055" s="132">
        <v>0</v>
      </c>
      <c r="AJ1055" s="64">
        <f>IFERROR(VLOOKUP($B1055,STOCK!$A:$H,3,0)," ")</f>
        <v>0</v>
      </c>
      <c r="AK1055" s="65">
        <f>IFERROR(VLOOKUP($B1055,STOCK!$A:$H,4,0)," ")</f>
        <v>0</v>
      </c>
      <c r="AL1055" s="65">
        <f>IFERROR(VLOOKUP($B1055,STOCK!$A:$H,5,0)," ")</f>
        <v>1</v>
      </c>
      <c r="AM1055" s="65">
        <f>IFERROR(VLOOKUP($B1055,STOCK!$A:$H,6,0)," ")</f>
        <v>0</v>
      </c>
      <c r="AN1055" s="65">
        <f>IFERROR(VLOOKUP($B1055,STOCK!$A:$H,7,0)," ")</f>
        <v>0</v>
      </c>
      <c r="AO1055" s="65">
        <f>IFERROR(VLOOKUP($B1055,STOCK!$A:$H,8,0)," ")</f>
        <v>0</v>
      </c>
      <c r="AP1055" s="62" t="str">
        <f t="shared" si="208"/>
        <v>Q</v>
      </c>
      <c r="AQ1055" s="50" t="str">
        <f t="shared" si="209"/>
        <v>Q</v>
      </c>
      <c r="AR1055" s="50" t="str">
        <f t="shared" si="210"/>
        <v>SV</v>
      </c>
      <c r="AS1055" s="50" t="str">
        <f t="shared" si="211"/>
        <v>Q</v>
      </c>
      <c r="AT1055" s="50" t="str">
        <f t="shared" si="212"/>
        <v>Q</v>
      </c>
      <c r="AU1055" s="63" t="str">
        <f t="shared" si="219"/>
        <v>Q</v>
      </c>
      <c r="AV1055" s="67">
        <v>5850.0000019999998</v>
      </c>
      <c r="AW1055" s="133">
        <v>5811.2814099999996</v>
      </c>
      <c r="AX1055" s="49">
        <v>6550</v>
      </c>
      <c r="AY1055" s="51">
        <f t="shared" si="213"/>
        <v>0.11965811927533054</v>
      </c>
      <c r="AZ1055" s="51">
        <f t="shared" si="214"/>
        <v>0.10687022870229011</v>
      </c>
      <c r="BA1055" s="49">
        <v>6350</v>
      </c>
      <c r="BB1055" s="52">
        <v>4</v>
      </c>
      <c r="BC1055" s="51">
        <f t="shared" si="215"/>
        <v>8.5470085098984683E-2</v>
      </c>
      <c r="BD1055" s="51">
        <f t="shared" si="216"/>
        <v>7.8740157165354374E-2</v>
      </c>
      <c r="BE1055" s="49">
        <v>0</v>
      </c>
      <c r="BF1055" s="52">
        <v>0</v>
      </c>
      <c r="BG1055" s="51">
        <f t="shared" si="217"/>
        <v>-1</v>
      </c>
      <c r="BH1055" s="51">
        <f t="shared" si="218"/>
        <v>0</v>
      </c>
      <c r="BI1055" s="282">
        <f t="shared" si="220"/>
        <v>0</v>
      </c>
    </row>
    <row r="1056" spans="1:61" hidden="1">
      <c r="A1056" s="54" t="s">
        <v>150</v>
      </c>
      <c r="B1056" s="55" t="s">
        <v>3389</v>
      </c>
      <c r="C1056" s="55" t="s">
        <v>3390</v>
      </c>
      <c r="D1056" s="44" t="s">
        <v>3391</v>
      </c>
      <c r="E1056" s="56">
        <v>1</v>
      </c>
      <c r="F1056" s="46" t="s">
        <v>5814</v>
      </c>
      <c r="G1056" s="47" t="s">
        <v>5814</v>
      </c>
      <c r="H1056" s="47" t="s">
        <v>6166</v>
      </c>
      <c r="I1056" s="48" t="s">
        <v>6178</v>
      </c>
      <c r="J1056" s="48" t="s">
        <v>6180</v>
      </c>
      <c r="K1056" s="48" t="s">
        <v>6169</v>
      </c>
      <c r="L1056" s="45">
        <v>139</v>
      </c>
      <c r="M1056" s="47" t="s">
        <v>5823</v>
      </c>
      <c r="N1056" s="60">
        <v>1518</v>
      </c>
      <c r="O1056" s="58">
        <v>1710</v>
      </c>
      <c r="P1056" s="58">
        <v>1469</v>
      </c>
      <c r="Q1056" s="132">
        <v>947</v>
      </c>
      <c r="R1056" s="60">
        <v>1566</v>
      </c>
      <c r="S1056" s="58">
        <v>1684</v>
      </c>
      <c r="T1056" s="58">
        <v>1041</v>
      </c>
      <c r="U1056" s="132">
        <v>974</v>
      </c>
      <c r="V1056" s="58">
        <v>611</v>
      </c>
      <c r="W1056" s="58">
        <v>683</v>
      </c>
      <c r="X1056" s="58">
        <v>615</v>
      </c>
      <c r="Y1056" s="132">
        <v>548</v>
      </c>
      <c r="Z1056" s="61">
        <v>843</v>
      </c>
      <c r="AA1056" s="59">
        <v>1146</v>
      </c>
      <c r="AB1056" s="59">
        <v>787</v>
      </c>
      <c r="AC1056" s="132">
        <v>728</v>
      </c>
      <c r="AD1056" s="61">
        <v>1241</v>
      </c>
      <c r="AE1056" s="59">
        <v>1184</v>
      </c>
      <c r="AF1056" s="59">
        <v>944</v>
      </c>
      <c r="AG1056" s="132">
        <v>905</v>
      </c>
      <c r="AH1056" s="61">
        <v>21</v>
      </c>
      <c r="AI1056" s="132">
        <v>101</v>
      </c>
      <c r="AJ1056" s="64">
        <f>IFERROR(VLOOKUP($B1056,STOCK!$A:$H,3,0)," ")</f>
        <v>629</v>
      </c>
      <c r="AK1056" s="65">
        <f>IFERROR(VLOOKUP($B1056,STOCK!$A:$H,4,0)," ")</f>
        <v>498</v>
      </c>
      <c r="AL1056" s="65">
        <f>IFERROR(VLOOKUP($B1056,STOCK!$A:$H,5,0)," ")</f>
        <v>185</v>
      </c>
      <c r="AM1056" s="65">
        <f>IFERROR(VLOOKUP($B1056,STOCK!$A:$H,6,0)," ")</f>
        <v>478</v>
      </c>
      <c r="AN1056" s="65">
        <f>IFERROR(VLOOKUP($B1056,STOCK!$A:$H,7,0)," ")</f>
        <v>692</v>
      </c>
      <c r="AO1056" s="65">
        <f>IFERROR(VLOOKUP($B1056,STOCK!$A:$H,8,0)," ")</f>
        <v>535</v>
      </c>
      <c r="AP1056" s="62">
        <f t="shared" si="208"/>
        <v>19.926082365364309</v>
      </c>
      <c r="AQ1056" s="50">
        <f t="shared" si="209"/>
        <v>15.338809034907596</v>
      </c>
      <c r="AR1056" s="50">
        <f t="shared" si="210"/>
        <v>10.127737226277372</v>
      </c>
      <c r="AS1056" s="50">
        <f t="shared" si="211"/>
        <v>19.697802197802197</v>
      </c>
      <c r="AT1056" s="50">
        <f t="shared" si="212"/>
        <v>22.939226519337016</v>
      </c>
      <c r="AU1056" s="63">
        <f t="shared" si="219"/>
        <v>158.91089108910893</v>
      </c>
      <c r="AV1056" s="67">
        <v>10890</v>
      </c>
      <c r="AW1056" s="133">
        <v>10879.751850000001</v>
      </c>
      <c r="AX1056" s="49">
        <v>12250</v>
      </c>
      <c r="AY1056" s="51">
        <f t="shared" si="213"/>
        <v>0.12488521579430678</v>
      </c>
      <c r="AZ1056" s="51">
        <f t="shared" si="214"/>
        <v>0.11102040816326531</v>
      </c>
      <c r="BA1056" s="49">
        <v>11850</v>
      </c>
      <c r="BB1056" s="52">
        <v>4</v>
      </c>
      <c r="BC1056" s="51">
        <f t="shared" si="215"/>
        <v>8.8154269972451793E-2</v>
      </c>
      <c r="BD1056" s="51">
        <f t="shared" si="216"/>
        <v>8.1012658227848103E-2</v>
      </c>
      <c r="BE1056" s="49">
        <v>0</v>
      </c>
      <c r="BF1056" s="52">
        <v>0</v>
      </c>
      <c r="BG1056" s="51">
        <f t="shared" si="217"/>
        <v>-1</v>
      </c>
      <c r="BH1056" s="51">
        <f t="shared" si="218"/>
        <v>0</v>
      </c>
      <c r="BI1056" s="282">
        <f t="shared" si="220"/>
        <v>4203</v>
      </c>
    </row>
    <row r="1057" spans="1:61" hidden="1">
      <c r="A1057" s="54" t="s">
        <v>150</v>
      </c>
      <c r="B1057" s="55" t="s">
        <v>3392</v>
      </c>
      <c r="C1057" s="55" t="s">
        <v>3393</v>
      </c>
      <c r="D1057" s="44" t="s">
        <v>3394</v>
      </c>
      <c r="E1057" s="56">
        <v>1</v>
      </c>
      <c r="F1057" s="46" t="s">
        <v>5814</v>
      </c>
      <c r="G1057" s="47" t="s">
        <v>5814</v>
      </c>
      <c r="H1057" s="47" t="s">
        <v>6166</v>
      </c>
      <c r="I1057" s="48" t="s">
        <v>6178</v>
      </c>
      <c r="J1057" s="48" t="s">
        <v>6180</v>
      </c>
      <c r="K1057" s="48" t="s">
        <v>6169</v>
      </c>
      <c r="L1057" s="45">
        <v>139</v>
      </c>
      <c r="M1057" s="47" t="s">
        <v>5823</v>
      </c>
      <c r="N1057" s="60">
        <v>502</v>
      </c>
      <c r="O1057" s="58">
        <v>627</v>
      </c>
      <c r="P1057" s="58">
        <v>528</v>
      </c>
      <c r="Q1057" s="132">
        <v>363</v>
      </c>
      <c r="R1057" s="60">
        <v>897</v>
      </c>
      <c r="S1057" s="58">
        <v>976</v>
      </c>
      <c r="T1057" s="58">
        <v>842</v>
      </c>
      <c r="U1057" s="132">
        <v>764</v>
      </c>
      <c r="V1057" s="58">
        <v>450</v>
      </c>
      <c r="W1057" s="58">
        <v>510</v>
      </c>
      <c r="X1057" s="58">
        <v>329</v>
      </c>
      <c r="Y1057" s="132">
        <v>375</v>
      </c>
      <c r="Z1057" s="61">
        <v>568</v>
      </c>
      <c r="AA1057" s="59">
        <v>444</v>
      </c>
      <c r="AB1057" s="59">
        <v>440</v>
      </c>
      <c r="AC1057" s="132">
        <v>438</v>
      </c>
      <c r="AD1057" s="61">
        <v>726</v>
      </c>
      <c r="AE1057" s="59">
        <v>805</v>
      </c>
      <c r="AF1057" s="59">
        <v>601</v>
      </c>
      <c r="AG1057" s="132">
        <v>689</v>
      </c>
      <c r="AH1057" s="61">
        <v>20</v>
      </c>
      <c r="AI1057" s="132">
        <v>92</v>
      </c>
      <c r="AJ1057" s="64">
        <f>IFERROR(VLOOKUP($B1057,STOCK!$A:$H,3,0)," ")</f>
        <v>298</v>
      </c>
      <c r="AK1057" s="65">
        <f>IFERROR(VLOOKUP($B1057,STOCK!$A:$H,4,0)," ")</f>
        <v>390</v>
      </c>
      <c r="AL1057" s="65">
        <f>IFERROR(VLOOKUP($B1057,STOCK!$A:$H,5,0)," ")</f>
        <v>172</v>
      </c>
      <c r="AM1057" s="65">
        <f>IFERROR(VLOOKUP($B1057,STOCK!$A:$H,6,0)," ")</f>
        <v>380</v>
      </c>
      <c r="AN1057" s="65">
        <f>IFERROR(VLOOKUP($B1057,STOCK!$A:$H,7,0)," ")</f>
        <v>253</v>
      </c>
      <c r="AO1057" s="65">
        <f>IFERROR(VLOOKUP($B1057,STOCK!$A:$H,8,0)," ")</f>
        <v>239</v>
      </c>
      <c r="AP1057" s="62">
        <f t="shared" si="208"/>
        <v>24.628099173553718</v>
      </c>
      <c r="AQ1057" s="50">
        <f t="shared" si="209"/>
        <v>15.31413612565445</v>
      </c>
      <c r="AR1057" s="50">
        <f t="shared" si="210"/>
        <v>13.76</v>
      </c>
      <c r="AS1057" s="50">
        <f t="shared" si="211"/>
        <v>26.027397260273972</v>
      </c>
      <c r="AT1057" s="50">
        <f t="shared" si="212"/>
        <v>11.015965166908563</v>
      </c>
      <c r="AU1057" s="63">
        <f t="shared" si="219"/>
        <v>77.934782608695656</v>
      </c>
      <c r="AV1057" s="67">
        <v>14783</v>
      </c>
      <c r="AW1057" s="133">
        <v>14466.601489999999</v>
      </c>
      <c r="AX1057" s="49">
        <v>17250</v>
      </c>
      <c r="AY1057" s="51">
        <f t="shared" si="213"/>
        <v>0.16688087668267615</v>
      </c>
      <c r="AZ1057" s="51">
        <f t="shared" si="214"/>
        <v>0.14301449275362318</v>
      </c>
      <c r="BA1057" s="49">
        <v>16900</v>
      </c>
      <c r="BB1057" s="52">
        <v>4</v>
      </c>
      <c r="BC1057" s="51">
        <f t="shared" si="215"/>
        <v>0.14320503280795505</v>
      </c>
      <c r="BD1057" s="51">
        <f t="shared" si="216"/>
        <v>0.1252662721893491</v>
      </c>
      <c r="BE1057" s="49">
        <v>16500</v>
      </c>
      <c r="BF1057" s="52">
        <v>8</v>
      </c>
      <c r="BG1057" s="51">
        <f t="shared" si="217"/>
        <v>0.11614692552255979</v>
      </c>
      <c r="BH1057" s="51">
        <f t="shared" si="218"/>
        <v>0.10406060606060606</v>
      </c>
      <c r="BI1057" s="282">
        <f t="shared" si="220"/>
        <v>2721</v>
      </c>
    </row>
    <row r="1058" spans="1:61" hidden="1">
      <c r="A1058" s="54" t="s">
        <v>150</v>
      </c>
      <c r="B1058" s="55" t="s">
        <v>3395</v>
      </c>
      <c r="C1058" s="55" t="s">
        <v>3396</v>
      </c>
      <c r="D1058" s="44" t="s">
        <v>3397</v>
      </c>
      <c r="E1058" s="56">
        <v>1</v>
      </c>
      <c r="F1058" s="46" t="s">
        <v>5814</v>
      </c>
      <c r="G1058" s="47" t="s">
        <v>5814</v>
      </c>
      <c r="H1058" s="47" t="s">
        <v>6166</v>
      </c>
      <c r="I1058" s="48" t="s">
        <v>6178</v>
      </c>
      <c r="J1058" s="48" t="s">
        <v>6180</v>
      </c>
      <c r="K1058" s="48" t="s">
        <v>6169</v>
      </c>
      <c r="L1058" s="45">
        <v>139</v>
      </c>
      <c r="M1058" s="47" t="s">
        <v>5823</v>
      </c>
      <c r="N1058" s="60">
        <v>11208</v>
      </c>
      <c r="O1058" s="58">
        <v>9495</v>
      </c>
      <c r="P1058" s="58">
        <v>11601</v>
      </c>
      <c r="Q1058" s="132">
        <v>10753</v>
      </c>
      <c r="R1058" s="60">
        <v>8154</v>
      </c>
      <c r="S1058" s="58">
        <v>8282</v>
      </c>
      <c r="T1058" s="58">
        <v>6711</v>
      </c>
      <c r="U1058" s="132">
        <v>6661</v>
      </c>
      <c r="V1058" s="58">
        <v>2795</v>
      </c>
      <c r="W1058" s="58">
        <v>2835</v>
      </c>
      <c r="X1058" s="58">
        <v>1646</v>
      </c>
      <c r="Y1058" s="132">
        <v>1599</v>
      </c>
      <c r="Z1058" s="61">
        <v>5415</v>
      </c>
      <c r="AA1058" s="59">
        <v>6078</v>
      </c>
      <c r="AB1058" s="59">
        <v>5346</v>
      </c>
      <c r="AC1058" s="132">
        <v>5033</v>
      </c>
      <c r="AD1058" s="61">
        <v>3785</v>
      </c>
      <c r="AE1058" s="59">
        <v>3924</v>
      </c>
      <c r="AF1058" s="59">
        <v>3113</v>
      </c>
      <c r="AG1058" s="132">
        <v>3393</v>
      </c>
      <c r="AH1058" s="61">
        <v>51</v>
      </c>
      <c r="AI1058" s="132">
        <v>188</v>
      </c>
      <c r="AJ1058" s="64">
        <f>IFERROR(VLOOKUP($B1058,STOCK!$A:$H,3,0)," ")</f>
        <v>2822</v>
      </c>
      <c r="AK1058" s="65">
        <f>IFERROR(VLOOKUP($B1058,STOCK!$A:$H,4,0)," ")</f>
        <v>2781</v>
      </c>
      <c r="AL1058" s="65">
        <f>IFERROR(VLOOKUP($B1058,STOCK!$A:$H,5,0)," ")</f>
        <v>1769</v>
      </c>
      <c r="AM1058" s="65">
        <f>IFERROR(VLOOKUP($B1058,STOCK!$A:$H,6,0)," ")</f>
        <v>459</v>
      </c>
      <c r="AN1058" s="65">
        <f>IFERROR(VLOOKUP($B1058,STOCK!$A:$H,7,0)," ")</f>
        <v>2626</v>
      </c>
      <c r="AO1058" s="65">
        <f>IFERROR(VLOOKUP($B1058,STOCK!$A:$H,8,0)," ")</f>
        <v>4109</v>
      </c>
      <c r="AP1058" s="62">
        <f t="shared" si="208"/>
        <v>7.8731516786013209</v>
      </c>
      <c r="AQ1058" s="50">
        <f t="shared" si="209"/>
        <v>12.525146374418256</v>
      </c>
      <c r="AR1058" s="50">
        <f t="shared" si="210"/>
        <v>33.189493433395874</v>
      </c>
      <c r="AS1058" s="50">
        <f t="shared" si="211"/>
        <v>2.7359427776673955</v>
      </c>
      <c r="AT1058" s="50">
        <f t="shared" si="212"/>
        <v>23.2183908045977</v>
      </c>
      <c r="AU1058" s="63">
        <f t="shared" si="219"/>
        <v>655.69148936170211</v>
      </c>
      <c r="AV1058" s="67">
        <v>4321</v>
      </c>
      <c r="AW1058" s="133">
        <v>4312.3296700000001</v>
      </c>
      <c r="AX1058" s="49">
        <v>4900</v>
      </c>
      <c r="AY1058" s="51">
        <f t="shared" si="213"/>
        <v>0.13399676000925709</v>
      </c>
      <c r="AZ1058" s="51">
        <f t="shared" si="214"/>
        <v>0.11816326530612245</v>
      </c>
      <c r="BA1058" s="49">
        <v>4800</v>
      </c>
      <c r="BB1058" s="52">
        <v>6</v>
      </c>
      <c r="BC1058" s="51">
        <f t="shared" si="215"/>
        <v>0.11085396898866007</v>
      </c>
      <c r="BD1058" s="51">
        <f t="shared" si="216"/>
        <v>9.9791666666666667E-2</v>
      </c>
      <c r="BE1058" s="49">
        <v>0</v>
      </c>
      <c r="BF1058" s="52">
        <v>0</v>
      </c>
      <c r="BG1058" s="51">
        <f t="shared" si="217"/>
        <v>-1</v>
      </c>
      <c r="BH1058" s="51">
        <f t="shared" si="218"/>
        <v>0</v>
      </c>
      <c r="BI1058" s="282">
        <f t="shared" si="220"/>
        <v>27627</v>
      </c>
    </row>
    <row r="1059" spans="1:61" hidden="1">
      <c r="A1059" s="54" t="s">
        <v>151</v>
      </c>
      <c r="B1059" s="55" t="s">
        <v>3398</v>
      </c>
      <c r="C1059" s="55" t="s">
        <v>3399</v>
      </c>
      <c r="D1059" s="44" t="s">
        <v>3400</v>
      </c>
      <c r="E1059" s="56">
        <v>6</v>
      </c>
      <c r="F1059" s="46" t="s">
        <v>5814</v>
      </c>
      <c r="G1059" s="47" t="s">
        <v>5814</v>
      </c>
      <c r="H1059" s="47" t="s">
        <v>6166</v>
      </c>
      <c r="I1059" s="48" t="s">
        <v>6178</v>
      </c>
      <c r="J1059" s="48" t="s">
        <v>6180</v>
      </c>
      <c r="K1059" s="48" t="s">
        <v>6169</v>
      </c>
      <c r="L1059" s="45">
        <v>139</v>
      </c>
      <c r="M1059" s="47" t="s">
        <v>5823</v>
      </c>
      <c r="N1059" s="60">
        <v>0</v>
      </c>
      <c r="O1059" s="58">
        <v>0</v>
      </c>
      <c r="P1059" s="58">
        <v>0</v>
      </c>
      <c r="Q1059" s="132">
        <v>0</v>
      </c>
      <c r="R1059" s="60">
        <v>0</v>
      </c>
      <c r="S1059" s="58">
        <v>0</v>
      </c>
      <c r="T1059" s="58">
        <v>0</v>
      </c>
      <c r="U1059" s="132">
        <v>0</v>
      </c>
      <c r="V1059" s="58">
        <v>0</v>
      </c>
      <c r="W1059" s="58">
        <v>0</v>
      </c>
      <c r="X1059" s="58">
        <v>0</v>
      </c>
      <c r="Y1059" s="132">
        <v>0</v>
      </c>
      <c r="Z1059" s="61">
        <v>0</v>
      </c>
      <c r="AA1059" s="59">
        <v>0</v>
      </c>
      <c r="AB1059" s="59">
        <v>0</v>
      </c>
      <c r="AC1059" s="132">
        <v>0</v>
      </c>
      <c r="AD1059" s="61">
        <v>0</v>
      </c>
      <c r="AE1059" s="59">
        <v>0</v>
      </c>
      <c r="AF1059" s="59">
        <v>0</v>
      </c>
      <c r="AG1059" s="132">
        <v>0</v>
      </c>
      <c r="AH1059" s="61">
        <v>0</v>
      </c>
      <c r="AI1059" s="132">
        <v>0</v>
      </c>
      <c r="AJ1059" s="64">
        <f>IFERROR(VLOOKUP($B1059,STOCK!$A:$H,3,0)," ")</f>
        <v>0</v>
      </c>
      <c r="AK1059" s="65">
        <f>IFERROR(VLOOKUP($B1059,STOCK!$A:$H,4,0)," ")</f>
        <v>0</v>
      </c>
      <c r="AL1059" s="65">
        <f>IFERROR(VLOOKUP($B1059,STOCK!$A:$H,5,0)," ")</f>
        <v>0</v>
      </c>
      <c r="AM1059" s="65">
        <f>IFERROR(VLOOKUP($B1059,STOCK!$A:$H,6,0)," ")</f>
        <v>0</v>
      </c>
      <c r="AN1059" s="65">
        <f>IFERROR(VLOOKUP($B1059,STOCK!$A:$H,7,0)," ")</f>
        <v>0</v>
      </c>
      <c r="AO1059" s="65">
        <f>IFERROR(VLOOKUP($B1059,STOCK!$A:$H,8,0)," ")</f>
        <v>0</v>
      </c>
      <c r="AP1059" s="62" t="str">
        <f t="shared" si="208"/>
        <v>Q</v>
      </c>
      <c r="AQ1059" s="50" t="str">
        <f t="shared" si="209"/>
        <v>Q</v>
      </c>
      <c r="AR1059" s="50" t="str">
        <f t="shared" si="210"/>
        <v>Q</v>
      </c>
      <c r="AS1059" s="50" t="str">
        <f t="shared" si="211"/>
        <v>Q</v>
      </c>
      <c r="AT1059" s="50" t="str">
        <f t="shared" si="212"/>
        <v>Q</v>
      </c>
      <c r="AU1059" s="63" t="str">
        <f t="shared" si="219"/>
        <v>Q</v>
      </c>
      <c r="AV1059" s="67">
        <v>27000.000005000002</v>
      </c>
      <c r="AW1059" s="133">
        <v>26367.787380000002</v>
      </c>
      <c r="AX1059" s="49">
        <v>31900</v>
      </c>
      <c r="AY1059" s="51">
        <f t="shared" si="213"/>
        <v>0.18148148126268859</v>
      </c>
      <c r="AZ1059" s="51">
        <f t="shared" si="214"/>
        <v>0.15360501551724132</v>
      </c>
      <c r="BA1059" s="49">
        <v>0</v>
      </c>
      <c r="BB1059" s="52">
        <v>0</v>
      </c>
      <c r="BC1059" s="51">
        <f t="shared" si="215"/>
        <v>-1</v>
      </c>
      <c r="BD1059" s="51">
        <f t="shared" si="216"/>
        <v>0</v>
      </c>
      <c r="BE1059" s="49">
        <v>0</v>
      </c>
      <c r="BF1059" s="52">
        <v>0</v>
      </c>
      <c r="BG1059" s="51">
        <f t="shared" si="217"/>
        <v>-1</v>
      </c>
      <c r="BH1059" s="51">
        <f t="shared" si="218"/>
        <v>0</v>
      </c>
      <c r="BI1059" s="282">
        <f t="shared" si="220"/>
        <v>0</v>
      </c>
    </row>
    <row r="1060" spans="1:61" hidden="1">
      <c r="A1060" s="54" t="s">
        <v>150</v>
      </c>
      <c r="B1060" s="55" t="s">
        <v>3401</v>
      </c>
      <c r="C1060" s="55" t="s">
        <v>3402</v>
      </c>
      <c r="D1060" s="44" t="s">
        <v>3403</v>
      </c>
      <c r="E1060" s="56">
        <v>1</v>
      </c>
      <c r="F1060" s="46" t="s">
        <v>5814</v>
      </c>
      <c r="G1060" s="47" t="s">
        <v>5814</v>
      </c>
      <c r="H1060" s="47" t="s">
        <v>6166</v>
      </c>
      <c r="I1060" s="48" t="s">
        <v>6178</v>
      </c>
      <c r="J1060" s="48" t="s">
        <v>6180</v>
      </c>
      <c r="K1060" s="48" t="s">
        <v>6169</v>
      </c>
      <c r="L1060" s="45">
        <v>139</v>
      </c>
      <c r="M1060" s="47" t="s">
        <v>5823</v>
      </c>
      <c r="N1060" s="60">
        <v>1136</v>
      </c>
      <c r="O1060" s="58">
        <v>617</v>
      </c>
      <c r="P1060" s="58">
        <v>348</v>
      </c>
      <c r="Q1060" s="132">
        <v>135</v>
      </c>
      <c r="R1060" s="60">
        <v>851</v>
      </c>
      <c r="S1060" s="58">
        <v>1136</v>
      </c>
      <c r="T1060" s="58">
        <v>635</v>
      </c>
      <c r="U1060" s="132">
        <v>642</v>
      </c>
      <c r="V1060" s="58">
        <v>547</v>
      </c>
      <c r="W1060" s="58">
        <v>569</v>
      </c>
      <c r="X1060" s="58">
        <v>333</v>
      </c>
      <c r="Y1060" s="132">
        <v>339</v>
      </c>
      <c r="Z1060" s="61">
        <v>721</v>
      </c>
      <c r="AA1060" s="59">
        <v>888</v>
      </c>
      <c r="AB1060" s="59">
        <v>692</v>
      </c>
      <c r="AC1060" s="132">
        <v>571</v>
      </c>
      <c r="AD1060" s="61">
        <v>655</v>
      </c>
      <c r="AE1060" s="59">
        <v>880</v>
      </c>
      <c r="AF1060" s="59">
        <v>562</v>
      </c>
      <c r="AG1060" s="132">
        <v>632</v>
      </c>
      <c r="AH1060" s="61">
        <v>30</v>
      </c>
      <c r="AI1060" s="132">
        <v>49</v>
      </c>
      <c r="AJ1060" s="64">
        <f>IFERROR(VLOOKUP($B1060,STOCK!$A:$H,3,0)," ")</f>
        <v>119</v>
      </c>
      <c r="AK1060" s="65">
        <f>IFERROR(VLOOKUP($B1060,STOCK!$A:$H,4,0)," ")</f>
        <v>186</v>
      </c>
      <c r="AL1060" s="65">
        <f>IFERROR(VLOOKUP($B1060,STOCK!$A:$H,5,0)," ")</f>
        <v>184</v>
      </c>
      <c r="AM1060" s="65">
        <f>IFERROR(VLOOKUP($B1060,STOCK!$A:$H,6,0)," ")</f>
        <v>452</v>
      </c>
      <c r="AN1060" s="65">
        <f>IFERROR(VLOOKUP($B1060,STOCK!$A:$H,7,0)," ")</f>
        <v>373</v>
      </c>
      <c r="AO1060" s="65">
        <f>IFERROR(VLOOKUP($B1060,STOCK!$A:$H,8,0)," ")</f>
        <v>326</v>
      </c>
      <c r="AP1060" s="62">
        <f t="shared" si="208"/>
        <v>26.444444444444446</v>
      </c>
      <c r="AQ1060" s="50">
        <f t="shared" si="209"/>
        <v>8.6915887850467275</v>
      </c>
      <c r="AR1060" s="50">
        <f t="shared" si="210"/>
        <v>16.283185840707965</v>
      </c>
      <c r="AS1060" s="50">
        <f t="shared" si="211"/>
        <v>23.747810858143609</v>
      </c>
      <c r="AT1060" s="50">
        <f t="shared" si="212"/>
        <v>17.705696202531648</v>
      </c>
      <c r="AU1060" s="63">
        <f t="shared" si="219"/>
        <v>199.59183673469389</v>
      </c>
      <c r="AV1060" s="67">
        <v>4500</v>
      </c>
      <c r="AW1060" s="133">
        <v>4394.63123</v>
      </c>
      <c r="AX1060" s="49">
        <v>5500</v>
      </c>
      <c r="AY1060" s="51">
        <f t="shared" si="213"/>
        <v>0.22222222222222232</v>
      </c>
      <c r="AZ1060" s="51">
        <f t="shared" si="214"/>
        <v>0.18181818181818182</v>
      </c>
      <c r="BA1060" s="49">
        <v>5316.6666699999996</v>
      </c>
      <c r="BB1060" s="52">
        <v>6</v>
      </c>
      <c r="BC1060" s="51">
        <f t="shared" si="215"/>
        <v>0.18148148222222216</v>
      </c>
      <c r="BD1060" s="51">
        <f t="shared" si="216"/>
        <v>0.15360501620463629</v>
      </c>
      <c r="BE1060" s="49">
        <v>0</v>
      </c>
      <c r="BF1060" s="52">
        <v>0</v>
      </c>
      <c r="BG1060" s="51">
        <f t="shared" si="217"/>
        <v>-1</v>
      </c>
      <c r="BH1060" s="51">
        <f t="shared" si="218"/>
        <v>0</v>
      </c>
      <c r="BI1060" s="282">
        <f t="shared" si="220"/>
        <v>2368</v>
      </c>
    </row>
    <row r="1061" spans="1:61" hidden="1">
      <c r="A1061" s="54" t="s">
        <v>150</v>
      </c>
      <c r="B1061" s="55" t="s">
        <v>3404</v>
      </c>
      <c r="C1061" s="55" t="s">
        <v>3405</v>
      </c>
      <c r="D1061" s="44" t="s">
        <v>3406</v>
      </c>
      <c r="E1061" s="56">
        <v>1</v>
      </c>
      <c r="F1061" s="46" t="s">
        <v>5814</v>
      </c>
      <c r="G1061" s="47" t="s">
        <v>5814</v>
      </c>
      <c r="H1061" s="47" t="s">
        <v>6166</v>
      </c>
      <c r="I1061" s="48" t="s">
        <v>6178</v>
      </c>
      <c r="J1061" s="48" t="s">
        <v>6180</v>
      </c>
      <c r="K1061" s="48" t="s">
        <v>6169</v>
      </c>
      <c r="L1061" s="45">
        <v>139</v>
      </c>
      <c r="M1061" s="47" t="s">
        <v>5823</v>
      </c>
      <c r="N1061" s="60">
        <v>320</v>
      </c>
      <c r="O1061" s="58">
        <v>340</v>
      </c>
      <c r="P1061" s="58">
        <v>388</v>
      </c>
      <c r="Q1061" s="132">
        <v>300</v>
      </c>
      <c r="R1061" s="60">
        <v>414</v>
      </c>
      <c r="S1061" s="58">
        <v>458</v>
      </c>
      <c r="T1061" s="58">
        <v>459</v>
      </c>
      <c r="U1061" s="132">
        <v>402</v>
      </c>
      <c r="V1061" s="58">
        <v>67</v>
      </c>
      <c r="W1061" s="58">
        <v>72</v>
      </c>
      <c r="X1061" s="58">
        <v>47</v>
      </c>
      <c r="Y1061" s="132">
        <v>40</v>
      </c>
      <c r="Z1061" s="61">
        <v>138</v>
      </c>
      <c r="AA1061" s="59">
        <v>152</v>
      </c>
      <c r="AB1061" s="59">
        <v>122</v>
      </c>
      <c r="AC1061" s="132">
        <v>109</v>
      </c>
      <c r="AD1061" s="61">
        <v>117</v>
      </c>
      <c r="AE1061" s="59">
        <v>156</v>
      </c>
      <c r="AF1061" s="59">
        <v>109</v>
      </c>
      <c r="AG1061" s="132">
        <v>109</v>
      </c>
      <c r="AH1061" s="61">
        <v>5</v>
      </c>
      <c r="AI1061" s="132">
        <v>27</v>
      </c>
      <c r="AJ1061" s="64">
        <f>IFERROR(VLOOKUP($B1061,STOCK!$A:$H,3,0)," ")</f>
        <v>239</v>
      </c>
      <c r="AK1061" s="65">
        <f>IFERROR(VLOOKUP($B1061,STOCK!$A:$H,4,0)," ")</f>
        <v>204</v>
      </c>
      <c r="AL1061" s="65">
        <f>IFERROR(VLOOKUP($B1061,STOCK!$A:$H,5,0)," ")</f>
        <v>35</v>
      </c>
      <c r="AM1061" s="65">
        <f>IFERROR(VLOOKUP($B1061,STOCK!$A:$H,6,0)," ")</f>
        <v>45</v>
      </c>
      <c r="AN1061" s="65">
        <f>IFERROR(VLOOKUP($B1061,STOCK!$A:$H,7,0)," ")</f>
        <v>132</v>
      </c>
      <c r="AO1061" s="65">
        <f>IFERROR(VLOOKUP($B1061,STOCK!$A:$H,8,0)," ")</f>
        <v>44</v>
      </c>
      <c r="AP1061" s="62">
        <f t="shared" si="208"/>
        <v>23.9</v>
      </c>
      <c r="AQ1061" s="50">
        <f t="shared" si="209"/>
        <v>15.223880597014926</v>
      </c>
      <c r="AR1061" s="50">
        <f t="shared" si="210"/>
        <v>26.25</v>
      </c>
      <c r="AS1061" s="50">
        <f t="shared" si="211"/>
        <v>12.385321100917432</v>
      </c>
      <c r="AT1061" s="50">
        <f t="shared" si="212"/>
        <v>36.330275229357802</v>
      </c>
      <c r="AU1061" s="63">
        <f t="shared" si="219"/>
        <v>48.888888888888886</v>
      </c>
      <c r="AV1061" s="67">
        <v>9338</v>
      </c>
      <c r="AW1061" s="133">
        <v>9204.6423699999996</v>
      </c>
      <c r="AX1061" s="49">
        <v>10750</v>
      </c>
      <c r="AY1061" s="51">
        <f t="shared" si="213"/>
        <v>0.15121010923109868</v>
      </c>
      <c r="AZ1061" s="51">
        <f t="shared" si="214"/>
        <v>0.13134883720930232</v>
      </c>
      <c r="BA1061" s="49">
        <v>10500</v>
      </c>
      <c r="BB1061" s="52">
        <v>4</v>
      </c>
      <c r="BC1061" s="51">
        <f t="shared" si="215"/>
        <v>0.12443778110944526</v>
      </c>
      <c r="BD1061" s="51">
        <f t="shared" si="216"/>
        <v>0.11066666666666666</v>
      </c>
      <c r="BE1061" s="49">
        <v>0</v>
      </c>
      <c r="BF1061" s="52">
        <v>0</v>
      </c>
      <c r="BG1061" s="51">
        <f t="shared" si="217"/>
        <v>-1</v>
      </c>
      <c r="BH1061" s="51">
        <f t="shared" si="218"/>
        <v>0</v>
      </c>
      <c r="BI1061" s="282">
        <f t="shared" si="220"/>
        <v>987</v>
      </c>
    </row>
    <row r="1062" spans="1:61" hidden="1">
      <c r="A1062" s="54" t="s">
        <v>150</v>
      </c>
      <c r="B1062" s="55" t="s">
        <v>3407</v>
      </c>
      <c r="C1062" s="55" t="s">
        <v>3408</v>
      </c>
      <c r="D1062" s="44" t="s">
        <v>3409</v>
      </c>
      <c r="E1062" s="56">
        <v>1</v>
      </c>
      <c r="F1062" s="46" t="s">
        <v>5814</v>
      </c>
      <c r="G1062" s="47" t="s">
        <v>5814</v>
      </c>
      <c r="H1062" s="47" t="s">
        <v>6166</v>
      </c>
      <c r="I1062" s="48" t="s">
        <v>6178</v>
      </c>
      <c r="J1062" s="48" t="s">
        <v>6180</v>
      </c>
      <c r="K1062" s="48" t="s">
        <v>6169</v>
      </c>
      <c r="L1062" s="45">
        <v>139</v>
      </c>
      <c r="M1062" s="47" t="s">
        <v>5823</v>
      </c>
      <c r="N1062" s="60">
        <v>131</v>
      </c>
      <c r="O1062" s="58">
        <v>175</v>
      </c>
      <c r="P1062" s="58">
        <v>116</v>
      </c>
      <c r="Q1062" s="132">
        <v>129</v>
      </c>
      <c r="R1062" s="60">
        <v>173</v>
      </c>
      <c r="S1062" s="58">
        <v>205</v>
      </c>
      <c r="T1062" s="58">
        <v>162</v>
      </c>
      <c r="U1062" s="132">
        <v>167</v>
      </c>
      <c r="V1062" s="58">
        <v>32</v>
      </c>
      <c r="W1062" s="58">
        <v>54</v>
      </c>
      <c r="X1062" s="58">
        <v>42</v>
      </c>
      <c r="Y1062" s="132">
        <v>44</v>
      </c>
      <c r="Z1062" s="61">
        <v>118</v>
      </c>
      <c r="AA1062" s="59">
        <v>131</v>
      </c>
      <c r="AB1062" s="59">
        <v>143</v>
      </c>
      <c r="AC1062" s="132">
        <v>120</v>
      </c>
      <c r="AD1062" s="61">
        <v>56</v>
      </c>
      <c r="AE1062" s="59">
        <v>101</v>
      </c>
      <c r="AF1062" s="59">
        <v>97</v>
      </c>
      <c r="AG1062" s="132">
        <v>98</v>
      </c>
      <c r="AH1062" s="61">
        <v>3</v>
      </c>
      <c r="AI1062" s="132">
        <v>24</v>
      </c>
      <c r="AJ1062" s="64">
        <f>IFERROR(VLOOKUP($B1062,STOCK!$A:$H,3,0)," ")</f>
        <v>152</v>
      </c>
      <c r="AK1062" s="65">
        <f>IFERROR(VLOOKUP($B1062,STOCK!$A:$H,4,0)," ")</f>
        <v>114</v>
      </c>
      <c r="AL1062" s="65">
        <f>IFERROR(VLOOKUP($B1062,STOCK!$A:$H,5,0)," ")</f>
        <v>58</v>
      </c>
      <c r="AM1062" s="65">
        <f>IFERROR(VLOOKUP($B1062,STOCK!$A:$H,6,0)," ")</f>
        <v>75</v>
      </c>
      <c r="AN1062" s="65">
        <f>IFERROR(VLOOKUP($B1062,STOCK!$A:$H,7,0)," ")</f>
        <v>103</v>
      </c>
      <c r="AO1062" s="65">
        <f>IFERROR(VLOOKUP($B1062,STOCK!$A:$H,8,0)," ")</f>
        <v>50</v>
      </c>
      <c r="AP1062" s="62">
        <f t="shared" si="208"/>
        <v>35.348837209302332</v>
      </c>
      <c r="AQ1062" s="50">
        <f t="shared" si="209"/>
        <v>20.479041916167667</v>
      </c>
      <c r="AR1062" s="50">
        <f t="shared" si="210"/>
        <v>39.545454545454547</v>
      </c>
      <c r="AS1062" s="50">
        <f t="shared" si="211"/>
        <v>18.75</v>
      </c>
      <c r="AT1062" s="50">
        <f t="shared" si="212"/>
        <v>31.530612244897959</v>
      </c>
      <c r="AU1062" s="63">
        <f t="shared" si="219"/>
        <v>62.500000000000007</v>
      </c>
      <c r="AV1062" s="67">
        <v>14783</v>
      </c>
      <c r="AW1062" s="133">
        <v>14557.004440000001</v>
      </c>
      <c r="AX1062" s="49">
        <v>17250</v>
      </c>
      <c r="AY1062" s="51">
        <f t="shared" si="213"/>
        <v>0.16688087668267615</v>
      </c>
      <c r="AZ1062" s="51">
        <f t="shared" si="214"/>
        <v>0.14301449275362318</v>
      </c>
      <c r="BA1062" s="49">
        <v>16900</v>
      </c>
      <c r="BB1062" s="52">
        <v>4</v>
      </c>
      <c r="BC1062" s="51">
        <f t="shared" si="215"/>
        <v>0.14320503280795505</v>
      </c>
      <c r="BD1062" s="51">
        <f t="shared" si="216"/>
        <v>0.1252662721893491</v>
      </c>
      <c r="BE1062" s="49">
        <v>16500</v>
      </c>
      <c r="BF1062" s="52">
        <v>8</v>
      </c>
      <c r="BG1062" s="51">
        <f t="shared" si="217"/>
        <v>0.11614692552255979</v>
      </c>
      <c r="BH1062" s="51">
        <f t="shared" si="218"/>
        <v>0.10406060606060606</v>
      </c>
      <c r="BI1062" s="282">
        <f t="shared" si="220"/>
        <v>582</v>
      </c>
    </row>
    <row r="1063" spans="1:61" hidden="1">
      <c r="A1063" s="54" t="s">
        <v>150</v>
      </c>
      <c r="B1063" s="55" t="s">
        <v>3410</v>
      </c>
      <c r="C1063" s="55" t="s">
        <v>3411</v>
      </c>
      <c r="D1063" s="44" t="s">
        <v>3412</v>
      </c>
      <c r="E1063" s="56">
        <v>1</v>
      </c>
      <c r="F1063" s="46" t="s">
        <v>5814</v>
      </c>
      <c r="G1063" s="47" t="s">
        <v>5814</v>
      </c>
      <c r="H1063" s="47" t="s">
        <v>6166</v>
      </c>
      <c r="I1063" s="48" t="s">
        <v>6178</v>
      </c>
      <c r="J1063" s="48" t="s">
        <v>6180</v>
      </c>
      <c r="K1063" s="48" t="s">
        <v>6169</v>
      </c>
      <c r="L1063" s="45">
        <v>139</v>
      </c>
      <c r="M1063" s="47" t="s">
        <v>5823</v>
      </c>
      <c r="N1063" s="60">
        <v>1872</v>
      </c>
      <c r="O1063" s="58">
        <v>1966</v>
      </c>
      <c r="P1063" s="58">
        <v>1689</v>
      </c>
      <c r="Q1063" s="132">
        <v>1694</v>
      </c>
      <c r="R1063" s="60">
        <v>2137</v>
      </c>
      <c r="S1063" s="58">
        <v>2542</v>
      </c>
      <c r="T1063" s="58">
        <v>2457</v>
      </c>
      <c r="U1063" s="132">
        <v>2625</v>
      </c>
      <c r="V1063" s="58">
        <v>572</v>
      </c>
      <c r="W1063" s="58">
        <v>634</v>
      </c>
      <c r="X1063" s="58">
        <v>632</v>
      </c>
      <c r="Y1063" s="132">
        <v>727</v>
      </c>
      <c r="Z1063" s="61">
        <v>1370</v>
      </c>
      <c r="AA1063" s="59">
        <v>1427</v>
      </c>
      <c r="AB1063" s="59">
        <v>1449</v>
      </c>
      <c r="AC1063" s="132">
        <v>1560</v>
      </c>
      <c r="AD1063" s="61">
        <v>1205</v>
      </c>
      <c r="AE1063" s="59">
        <v>1473</v>
      </c>
      <c r="AF1063" s="59">
        <v>1320</v>
      </c>
      <c r="AG1063" s="132">
        <v>1393</v>
      </c>
      <c r="AH1063" s="61">
        <v>27</v>
      </c>
      <c r="AI1063" s="132">
        <v>97</v>
      </c>
      <c r="AJ1063" s="64">
        <f>IFERROR(VLOOKUP($B1063,STOCK!$A:$H,3,0)," ")</f>
        <v>1247</v>
      </c>
      <c r="AK1063" s="65">
        <f>IFERROR(VLOOKUP($B1063,STOCK!$A:$H,4,0)," ")</f>
        <v>795</v>
      </c>
      <c r="AL1063" s="65">
        <f>IFERROR(VLOOKUP($B1063,STOCK!$A:$H,5,0)," ")</f>
        <v>209</v>
      </c>
      <c r="AM1063" s="65">
        <f>IFERROR(VLOOKUP($B1063,STOCK!$A:$H,6,0)," ")</f>
        <v>391</v>
      </c>
      <c r="AN1063" s="65">
        <f>IFERROR(VLOOKUP($B1063,STOCK!$A:$H,7,0)," ")</f>
        <v>870</v>
      </c>
      <c r="AO1063" s="65">
        <f>IFERROR(VLOOKUP($B1063,STOCK!$A:$H,8,0)," ")</f>
        <v>538</v>
      </c>
      <c r="AP1063" s="62">
        <f t="shared" si="208"/>
        <v>22.083825265643448</v>
      </c>
      <c r="AQ1063" s="50">
        <f t="shared" si="209"/>
        <v>9.0857142857142872</v>
      </c>
      <c r="AR1063" s="50">
        <f t="shared" si="210"/>
        <v>8.6244841815680893</v>
      </c>
      <c r="AS1063" s="50">
        <f t="shared" si="211"/>
        <v>7.5192307692307692</v>
      </c>
      <c r="AT1063" s="50">
        <f t="shared" si="212"/>
        <v>18.736539842067479</v>
      </c>
      <c r="AU1063" s="63">
        <f t="shared" si="219"/>
        <v>166.39175257731958</v>
      </c>
      <c r="AV1063" s="67">
        <v>17550</v>
      </c>
      <c r="AW1063" s="133">
        <v>16385.576239999999</v>
      </c>
      <c r="AX1063" s="49">
        <v>20500</v>
      </c>
      <c r="AY1063" s="51">
        <f t="shared" si="213"/>
        <v>0.16809116809116809</v>
      </c>
      <c r="AZ1063" s="51">
        <f t="shared" si="214"/>
        <v>0.14390243902439023</v>
      </c>
      <c r="BA1063" s="49">
        <v>19500</v>
      </c>
      <c r="BB1063" s="52">
        <v>3</v>
      </c>
      <c r="BC1063" s="51">
        <f t="shared" si="215"/>
        <v>0.11111111111111116</v>
      </c>
      <c r="BD1063" s="51">
        <f t="shared" si="216"/>
        <v>0.1</v>
      </c>
      <c r="BE1063" s="49">
        <v>0</v>
      </c>
      <c r="BF1063" s="52">
        <v>0</v>
      </c>
      <c r="BG1063" s="51">
        <f t="shared" si="217"/>
        <v>-1</v>
      </c>
      <c r="BH1063" s="51">
        <f t="shared" si="218"/>
        <v>0</v>
      </c>
      <c r="BI1063" s="282">
        <f t="shared" si="220"/>
        <v>8096</v>
      </c>
    </row>
    <row r="1064" spans="1:61" hidden="1">
      <c r="A1064" s="54" t="s">
        <v>150</v>
      </c>
      <c r="B1064" s="55" t="s">
        <v>3413</v>
      </c>
      <c r="C1064" s="55" t="s">
        <v>3414</v>
      </c>
      <c r="D1064" s="44" t="s">
        <v>3415</v>
      </c>
      <c r="E1064" s="56">
        <v>1</v>
      </c>
      <c r="F1064" s="46" t="s">
        <v>5814</v>
      </c>
      <c r="G1064" s="47" t="s">
        <v>5814</v>
      </c>
      <c r="H1064" s="47" t="s">
        <v>6166</v>
      </c>
      <c r="I1064" s="48" t="s">
        <v>6178</v>
      </c>
      <c r="J1064" s="48" t="s">
        <v>6180</v>
      </c>
      <c r="K1064" s="48" t="s">
        <v>6169</v>
      </c>
      <c r="L1064" s="45">
        <v>139</v>
      </c>
      <c r="M1064" s="47" t="s">
        <v>5823</v>
      </c>
      <c r="N1064" s="60">
        <v>59</v>
      </c>
      <c r="O1064" s="58">
        <v>3</v>
      </c>
      <c r="P1064" s="58">
        <v>88</v>
      </c>
      <c r="Q1064" s="132">
        <v>95</v>
      </c>
      <c r="R1064" s="60">
        <v>171</v>
      </c>
      <c r="S1064" s="58">
        <v>165</v>
      </c>
      <c r="T1064" s="58">
        <v>173</v>
      </c>
      <c r="U1064" s="132">
        <v>229</v>
      </c>
      <c r="V1064" s="58">
        <v>53</v>
      </c>
      <c r="W1064" s="58">
        <v>65</v>
      </c>
      <c r="X1064" s="58">
        <v>41</v>
      </c>
      <c r="Y1064" s="132">
        <v>50</v>
      </c>
      <c r="Z1064" s="61">
        <v>132</v>
      </c>
      <c r="AA1064" s="59">
        <v>93</v>
      </c>
      <c r="AB1064" s="59">
        <v>78</v>
      </c>
      <c r="AC1064" s="132">
        <v>84</v>
      </c>
      <c r="AD1064" s="61">
        <v>96</v>
      </c>
      <c r="AE1064" s="59">
        <v>95</v>
      </c>
      <c r="AF1064" s="59">
        <v>74</v>
      </c>
      <c r="AG1064" s="132">
        <v>75</v>
      </c>
      <c r="AH1064" s="61">
        <v>6</v>
      </c>
      <c r="AI1064" s="132">
        <v>13</v>
      </c>
      <c r="AJ1064" s="64">
        <f>IFERROR(VLOOKUP($B1064,STOCK!$A:$H,3,0)," ")</f>
        <v>123</v>
      </c>
      <c r="AK1064" s="65">
        <f>IFERROR(VLOOKUP($B1064,STOCK!$A:$H,4,0)," ")</f>
        <v>75</v>
      </c>
      <c r="AL1064" s="65">
        <f>IFERROR(VLOOKUP($B1064,STOCK!$A:$H,5,0)," ")</f>
        <v>10</v>
      </c>
      <c r="AM1064" s="65">
        <f>IFERROR(VLOOKUP($B1064,STOCK!$A:$H,6,0)," ")</f>
        <v>102</v>
      </c>
      <c r="AN1064" s="65">
        <f>IFERROR(VLOOKUP($B1064,STOCK!$A:$H,7,0)," ")</f>
        <v>41</v>
      </c>
      <c r="AO1064" s="65">
        <f>IFERROR(VLOOKUP($B1064,STOCK!$A:$H,8,0)," ")</f>
        <v>51</v>
      </c>
      <c r="AP1064" s="62">
        <f t="shared" si="208"/>
        <v>38.842105263157897</v>
      </c>
      <c r="AQ1064" s="50">
        <f t="shared" si="209"/>
        <v>9.825327510917031</v>
      </c>
      <c r="AR1064" s="50">
        <f t="shared" si="210"/>
        <v>6</v>
      </c>
      <c r="AS1064" s="50">
        <f t="shared" si="211"/>
        <v>36.428571428571423</v>
      </c>
      <c r="AT1064" s="50">
        <f t="shared" si="212"/>
        <v>16.399999999999999</v>
      </c>
      <c r="AU1064" s="63">
        <f t="shared" si="219"/>
        <v>117.69230769230769</v>
      </c>
      <c r="AV1064" s="67">
        <v>17550</v>
      </c>
      <c r="AW1064" s="133">
        <v>16139.604579999999</v>
      </c>
      <c r="AX1064" s="49">
        <v>20500</v>
      </c>
      <c r="AY1064" s="51">
        <f t="shared" si="213"/>
        <v>0.16809116809116809</v>
      </c>
      <c r="AZ1064" s="51">
        <f t="shared" si="214"/>
        <v>0.14390243902439023</v>
      </c>
      <c r="BA1064" s="49">
        <v>19500</v>
      </c>
      <c r="BB1064" s="52">
        <v>3</v>
      </c>
      <c r="BC1064" s="51">
        <f t="shared" si="215"/>
        <v>0.11111111111111116</v>
      </c>
      <c r="BD1064" s="51">
        <f t="shared" si="216"/>
        <v>0.1</v>
      </c>
      <c r="BE1064" s="49">
        <v>0</v>
      </c>
      <c r="BF1064" s="52">
        <v>0</v>
      </c>
      <c r="BG1064" s="51">
        <f t="shared" si="217"/>
        <v>-1</v>
      </c>
      <c r="BH1064" s="51">
        <f t="shared" si="218"/>
        <v>0</v>
      </c>
      <c r="BI1064" s="282">
        <f t="shared" si="220"/>
        <v>546</v>
      </c>
    </row>
    <row r="1065" spans="1:61" hidden="1">
      <c r="A1065" s="54" t="s">
        <v>150</v>
      </c>
      <c r="B1065" s="55" t="s">
        <v>3416</v>
      </c>
      <c r="C1065" s="55" t="s">
        <v>3417</v>
      </c>
      <c r="D1065" s="44" t="s">
        <v>3418</v>
      </c>
      <c r="E1065" s="56">
        <v>1</v>
      </c>
      <c r="F1065" s="46" t="s">
        <v>5814</v>
      </c>
      <c r="G1065" s="47" t="s">
        <v>5814</v>
      </c>
      <c r="H1065" s="47" t="s">
        <v>6166</v>
      </c>
      <c r="I1065" s="48" t="s">
        <v>6178</v>
      </c>
      <c r="J1065" s="48" t="s">
        <v>6180</v>
      </c>
      <c r="K1065" s="48" t="s">
        <v>6182</v>
      </c>
      <c r="L1065" s="45">
        <v>79</v>
      </c>
      <c r="M1065" s="47" t="s">
        <v>6090</v>
      </c>
      <c r="N1065" s="60">
        <v>15</v>
      </c>
      <c r="O1065" s="58">
        <v>7</v>
      </c>
      <c r="P1065" s="58">
        <v>8</v>
      </c>
      <c r="Q1065" s="132">
        <v>118</v>
      </c>
      <c r="R1065" s="60">
        <v>41</v>
      </c>
      <c r="S1065" s="58">
        <v>24</v>
      </c>
      <c r="T1065" s="58">
        <v>12</v>
      </c>
      <c r="U1065" s="132">
        <v>140</v>
      </c>
      <c r="V1065" s="58">
        <v>22</v>
      </c>
      <c r="W1065" s="58">
        <v>52</v>
      </c>
      <c r="X1065" s="58">
        <v>41</v>
      </c>
      <c r="Y1065" s="132">
        <v>48</v>
      </c>
      <c r="Z1065" s="61">
        <v>7</v>
      </c>
      <c r="AA1065" s="59">
        <v>57</v>
      </c>
      <c r="AB1065" s="59">
        <v>27</v>
      </c>
      <c r="AC1065" s="132">
        <v>57</v>
      </c>
      <c r="AD1065" s="61">
        <v>2</v>
      </c>
      <c r="AE1065" s="59">
        <v>14</v>
      </c>
      <c r="AF1065" s="59">
        <v>14</v>
      </c>
      <c r="AG1065" s="132">
        <v>19</v>
      </c>
      <c r="AH1065" s="61">
        <v>0</v>
      </c>
      <c r="AI1065" s="132">
        <v>0</v>
      </c>
      <c r="AJ1065" s="64">
        <f>IFERROR(VLOOKUP($B1065,STOCK!$A:$H,3,0)," ")</f>
        <v>327</v>
      </c>
      <c r="AK1065" s="65">
        <f>IFERROR(VLOOKUP($B1065,STOCK!$A:$H,4,0)," ")</f>
        <v>167</v>
      </c>
      <c r="AL1065" s="65">
        <f>IFERROR(VLOOKUP($B1065,STOCK!$A:$H,5,0)," ")</f>
        <v>140</v>
      </c>
      <c r="AM1065" s="65">
        <f>IFERROR(VLOOKUP($B1065,STOCK!$A:$H,6,0)," ")</f>
        <v>131</v>
      </c>
      <c r="AN1065" s="65">
        <f>IFERROR(VLOOKUP($B1065,STOCK!$A:$H,7,0)," ")</f>
        <v>409</v>
      </c>
      <c r="AO1065" s="65">
        <f>IFERROR(VLOOKUP($B1065,STOCK!$A:$H,8,0)," ")</f>
        <v>60</v>
      </c>
      <c r="AP1065" s="62">
        <f t="shared" si="208"/>
        <v>83.13559322033899</v>
      </c>
      <c r="AQ1065" s="50">
        <f t="shared" si="209"/>
        <v>35.785714285714285</v>
      </c>
      <c r="AR1065" s="50">
        <f t="shared" si="210"/>
        <v>87.5</v>
      </c>
      <c r="AS1065" s="50">
        <f t="shared" si="211"/>
        <v>68.94736842105263</v>
      </c>
      <c r="AT1065" s="50">
        <f t="shared" si="212"/>
        <v>645.78947368421052</v>
      </c>
      <c r="AU1065" s="63" t="str">
        <f t="shared" si="219"/>
        <v>SV</v>
      </c>
      <c r="AV1065" s="67">
        <v>1800</v>
      </c>
      <c r="AW1065" s="133">
        <v>1759.22648</v>
      </c>
      <c r="AX1065" s="49">
        <v>2150</v>
      </c>
      <c r="AY1065" s="51">
        <f t="shared" si="213"/>
        <v>0.19444444444444442</v>
      </c>
      <c r="AZ1065" s="51">
        <f t="shared" si="214"/>
        <v>0.16279069767441862</v>
      </c>
      <c r="BA1065" s="49">
        <v>1990</v>
      </c>
      <c r="BB1065" s="52">
        <v>6</v>
      </c>
      <c r="BC1065" s="51">
        <f t="shared" si="215"/>
        <v>0.10555555555555562</v>
      </c>
      <c r="BD1065" s="51">
        <f t="shared" si="216"/>
        <v>9.5477386934673364E-2</v>
      </c>
      <c r="BE1065" s="49">
        <v>0</v>
      </c>
      <c r="BF1065" s="52">
        <v>0</v>
      </c>
      <c r="BG1065" s="51">
        <f t="shared" si="217"/>
        <v>-1</v>
      </c>
      <c r="BH1065" s="51">
        <f t="shared" si="218"/>
        <v>0</v>
      </c>
      <c r="BI1065" s="282">
        <f t="shared" si="220"/>
        <v>382</v>
      </c>
    </row>
    <row r="1066" spans="1:61" hidden="1">
      <c r="A1066" s="54" t="s">
        <v>149</v>
      </c>
      <c r="B1066" s="55" t="s">
        <v>3419</v>
      </c>
      <c r="C1066" s="55" t="s">
        <v>3420</v>
      </c>
      <c r="D1066" s="44" t="s">
        <v>3421</v>
      </c>
      <c r="E1066" s="56">
        <v>6</v>
      </c>
      <c r="F1066" s="46" t="s">
        <v>5814</v>
      </c>
      <c r="G1066" s="47" t="s">
        <v>5814</v>
      </c>
      <c r="H1066" s="47" t="s">
        <v>6166</v>
      </c>
      <c r="I1066" s="48" t="s">
        <v>6178</v>
      </c>
      <c r="J1066" s="48" t="s">
        <v>6180</v>
      </c>
      <c r="K1066" s="48" t="s">
        <v>6077</v>
      </c>
      <c r="L1066" s="45">
        <v>551</v>
      </c>
      <c r="M1066" s="47" t="s">
        <v>5996</v>
      </c>
      <c r="N1066" s="60">
        <v>6</v>
      </c>
      <c r="O1066" s="58">
        <v>14</v>
      </c>
      <c r="P1066" s="58">
        <v>33</v>
      </c>
      <c r="Q1066" s="132">
        <v>21</v>
      </c>
      <c r="R1066" s="60">
        <v>0</v>
      </c>
      <c r="S1066" s="58">
        <v>0</v>
      </c>
      <c r="T1066" s="58">
        <v>0</v>
      </c>
      <c r="U1066" s="132">
        <v>0</v>
      </c>
      <c r="V1066" s="58">
        <v>35</v>
      </c>
      <c r="W1066" s="58">
        <v>33</v>
      </c>
      <c r="X1066" s="58">
        <v>3</v>
      </c>
      <c r="Y1066" s="132">
        <v>0</v>
      </c>
      <c r="Z1066" s="61">
        <v>33</v>
      </c>
      <c r="AA1066" s="59">
        <v>6</v>
      </c>
      <c r="AB1066" s="59">
        <v>18</v>
      </c>
      <c r="AC1066" s="132">
        <v>2</v>
      </c>
      <c r="AD1066" s="61">
        <v>32</v>
      </c>
      <c r="AE1066" s="59">
        <v>12</v>
      </c>
      <c r="AF1066" s="59">
        <v>0</v>
      </c>
      <c r="AG1066" s="132">
        <v>0</v>
      </c>
      <c r="AH1066" s="61">
        <v>0</v>
      </c>
      <c r="AI1066" s="132">
        <v>0</v>
      </c>
      <c r="AJ1066" s="64">
        <f>IFERROR(VLOOKUP($B1066,STOCK!$A:$H,3,0)," ")</f>
        <v>2</v>
      </c>
      <c r="AK1066" s="65">
        <f>IFERROR(VLOOKUP($B1066,STOCK!$A:$H,4,0)," ")</f>
        <v>0</v>
      </c>
      <c r="AL1066" s="65">
        <f>IFERROR(VLOOKUP($B1066,STOCK!$A:$H,5,0)," ")</f>
        <v>0</v>
      </c>
      <c r="AM1066" s="65">
        <f>IFERROR(VLOOKUP($B1066,STOCK!$A:$H,6,0)," ")</f>
        <v>0</v>
      </c>
      <c r="AN1066" s="65">
        <f>IFERROR(VLOOKUP($B1066,STOCK!$A:$H,7,0)," ")</f>
        <v>0</v>
      </c>
      <c r="AO1066" s="65">
        <f>IFERROR(VLOOKUP($B1066,STOCK!$A:$H,8,0)," ")</f>
        <v>0</v>
      </c>
      <c r="AP1066" s="62">
        <f t="shared" si="208"/>
        <v>2.8571428571428568</v>
      </c>
      <c r="AQ1066" s="50" t="str">
        <f t="shared" si="209"/>
        <v>Q</v>
      </c>
      <c r="AR1066" s="50" t="str">
        <f t="shared" si="210"/>
        <v>Q</v>
      </c>
      <c r="AS1066" s="50" t="str">
        <f t="shared" si="211"/>
        <v>Q</v>
      </c>
      <c r="AT1066" s="50" t="str">
        <f t="shared" si="212"/>
        <v>Q</v>
      </c>
      <c r="AU1066" s="63" t="str">
        <f t="shared" si="219"/>
        <v>Q</v>
      </c>
      <c r="AV1066" s="67">
        <v>7466.0000030000001</v>
      </c>
      <c r="AW1066" s="133">
        <v>7466.9944800000003</v>
      </c>
      <c r="AX1066" s="49">
        <v>8500</v>
      </c>
      <c r="AY1066" s="51">
        <f t="shared" si="213"/>
        <v>0.13849450798078178</v>
      </c>
      <c r="AZ1066" s="51">
        <f t="shared" si="214"/>
        <v>0.12164705847058822</v>
      </c>
      <c r="BA1066" s="49">
        <v>8350</v>
      </c>
      <c r="BB1066" s="52">
        <v>6</v>
      </c>
      <c r="BC1066" s="51">
        <f t="shared" si="215"/>
        <v>0.11840342842817964</v>
      </c>
      <c r="BD1066" s="51">
        <f t="shared" si="216"/>
        <v>0.10586826311377244</v>
      </c>
      <c r="BE1066" s="49">
        <v>8161.1111099999998</v>
      </c>
      <c r="BF1066" s="52">
        <v>18</v>
      </c>
      <c r="BG1066" s="51">
        <f t="shared" si="217"/>
        <v>9.3103550324228346E-2</v>
      </c>
      <c r="BH1066" s="51">
        <f t="shared" si="218"/>
        <v>8.5173586982324481E-2</v>
      </c>
      <c r="BI1066" s="282">
        <f t="shared" si="220"/>
        <v>23</v>
      </c>
    </row>
    <row r="1067" spans="1:61" hidden="1">
      <c r="A1067" s="54" t="s">
        <v>150</v>
      </c>
      <c r="B1067" s="55" t="s">
        <v>3422</v>
      </c>
      <c r="C1067" s="55" t="s">
        <v>3423</v>
      </c>
      <c r="D1067" s="44" t="s">
        <v>3424</v>
      </c>
      <c r="E1067" s="56">
        <v>6</v>
      </c>
      <c r="F1067" s="46" t="s">
        <v>5814</v>
      </c>
      <c r="G1067" s="47" t="s">
        <v>5814</v>
      </c>
      <c r="H1067" s="47" t="s">
        <v>6166</v>
      </c>
      <c r="I1067" s="48" t="s">
        <v>6178</v>
      </c>
      <c r="J1067" s="48" t="s">
        <v>6180</v>
      </c>
      <c r="K1067" s="48" t="s">
        <v>6183</v>
      </c>
      <c r="L1067" s="45">
        <v>50</v>
      </c>
      <c r="M1067" s="47" t="s">
        <v>5830</v>
      </c>
      <c r="N1067" s="60">
        <v>59</v>
      </c>
      <c r="O1067" s="58">
        <v>56</v>
      </c>
      <c r="P1067" s="58">
        <v>36</v>
      </c>
      <c r="Q1067" s="132">
        <v>30</v>
      </c>
      <c r="R1067" s="60">
        <v>144</v>
      </c>
      <c r="S1067" s="58">
        <v>119</v>
      </c>
      <c r="T1067" s="58">
        <v>97</v>
      </c>
      <c r="U1067" s="132">
        <v>117</v>
      </c>
      <c r="V1067" s="58">
        <v>58</v>
      </c>
      <c r="W1067" s="58">
        <v>61</v>
      </c>
      <c r="X1067" s="58">
        <v>44</v>
      </c>
      <c r="Y1067" s="132">
        <v>55</v>
      </c>
      <c r="Z1067" s="61">
        <v>45</v>
      </c>
      <c r="AA1067" s="59">
        <v>57</v>
      </c>
      <c r="AB1067" s="59">
        <v>34</v>
      </c>
      <c r="AC1067" s="132">
        <v>38</v>
      </c>
      <c r="AD1067" s="61">
        <v>58</v>
      </c>
      <c r="AE1067" s="59">
        <v>45</v>
      </c>
      <c r="AF1067" s="59">
        <v>48</v>
      </c>
      <c r="AG1067" s="132">
        <v>44</v>
      </c>
      <c r="AH1067" s="61">
        <v>7</v>
      </c>
      <c r="AI1067" s="132">
        <v>17</v>
      </c>
      <c r="AJ1067" s="64">
        <f>IFERROR(VLOOKUP($B1067,STOCK!$A:$H,3,0)," ")</f>
        <v>49</v>
      </c>
      <c r="AK1067" s="65">
        <f>IFERROR(VLOOKUP($B1067,STOCK!$A:$H,4,0)," ")</f>
        <v>0</v>
      </c>
      <c r="AL1067" s="65">
        <f>IFERROR(VLOOKUP($B1067,STOCK!$A:$H,5,0)," ")</f>
        <v>1</v>
      </c>
      <c r="AM1067" s="65">
        <f>IFERROR(VLOOKUP($B1067,STOCK!$A:$H,6,0)," ")</f>
        <v>42</v>
      </c>
      <c r="AN1067" s="65">
        <f>IFERROR(VLOOKUP($B1067,STOCK!$A:$H,7,0)," ")</f>
        <v>0</v>
      </c>
      <c r="AO1067" s="65">
        <f>IFERROR(VLOOKUP($B1067,STOCK!$A:$H,8,0)," ")</f>
        <v>9</v>
      </c>
      <c r="AP1067" s="62">
        <f t="shared" si="208"/>
        <v>49</v>
      </c>
      <c r="AQ1067" s="50" t="str">
        <f t="shared" si="209"/>
        <v>Q</v>
      </c>
      <c r="AR1067" s="50">
        <f t="shared" si="210"/>
        <v>0.54545454545454541</v>
      </c>
      <c r="AS1067" s="50">
        <f t="shared" si="211"/>
        <v>33.15789473684211</v>
      </c>
      <c r="AT1067" s="50" t="str">
        <f t="shared" si="212"/>
        <v>Q</v>
      </c>
      <c r="AU1067" s="63">
        <f t="shared" si="219"/>
        <v>15.882352941176471</v>
      </c>
      <c r="AV1067" s="67">
        <v>4167</v>
      </c>
      <c r="AW1067" s="133">
        <v>4122.84422</v>
      </c>
      <c r="AX1067" s="49">
        <v>5750</v>
      </c>
      <c r="AY1067" s="51">
        <f t="shared" si="213"/>
        <v>0.37988960883129352</v>
      </c>
      <c r="AZ1067" s="51">
        <f t="shared" si="214"/>
        <v>0.27530434782608698</v>
      </c>
      <c r="BA1067" s="49">
        <v>5650</v>
      </c>
      <c r="BB1067" s="52">
        <v>6</v>
      </c>
      <c r="BC1067" s="51">
        <f t="shared" si="215"/>
        <v>0.35589152867770579</v>
      </c>
      <c r="BD1067" s="51">
        <f t="shared" si="216"/>
        <v>0.26247787610619466</v>
      </c>
      <c r="BE1067" s="49">
        <v>5550</v>
      </c>
      <c r="BF1067" s="52">
        <v>12</v>
      </c>
      <c r="BG1067" s="51">
        <f t="shared" si="217"/>
        <v>0.33189344852411806</v>
      </c>
      <c r="BH1067" s="51">
        <f t="shared" si="218"/>
        <v>0.2491891891891892</v>
      </c>
      <c r="BI1067" s="282">
        <f t="shared" si="220"/>
        <v>301</v>
      </c>
    </row>
    <row r="1068" spans="1:61" hidden="1">
      <c r="A1068" s="54" t="s">
        <v>150</v>
      </c>
      <c r="B1068" s="55" t="s">
        <v>3425</v>
      </c>
      <c r="C1068" s="55" t="s">
        <v>3426</v>
      </c>
      <c r="D1068" s="44" t="s">
        <v>3427</v>
      </c>
      <c r="E1068" s="56">
        <v>6</v>
      </c>
      <c r="F1068" s="46" t="s">
        <v>5814</v>
      </c>
      <c r="G1068" s="47" t="s">
        <v>5814</v>
      </c>
      <c r="H1068" s="47" t="s">
        <v>6166</v>
      </c>
      <c r="I1068" s="48" t="s">
        <v>6178</v>
      </c>
      <c r="J1068" s="48" t="s">
        <v>6180</v>
      </c>
      <c r="K1068" s="48" t="s">
        <v>6183</v>
      </c>
      <c r="L1068" s="45">
        <v>50</v>
      </c>
      <c r="M1068" s="47" t="s">
        <v>5830</v>
      </c>
      <c r="N1068" s="60">
        <v>138</v>
      </c>
      <c r="O1068" s="58">
        <v>828</v>
      </c>
      <c r="P1068" s="58">
        <v>701</v>
      </c>
      <c r="Q1068" s="132">
        <v>694</v>
      </c>
      <c r="R1068" s="60">
        <v>120</v>
      </c>
      <c r="S1068" s="58">
        <v>155</v>
      </c>
      <c r="T1068" s="58">
        <v>392</v>
      </c>
      <c r="U1068" s="132">
        <v>445</v>
      </c>
      <c r="V1068" s="58">
        <v>176</v>
      </c>
      <c r="W1068" s="58">
        <v>182</v>
      </c>
      <c r="X1068" s="58">
        <v>218</v>
      </c>
      <c r="Y1068" s="132">
        <v>182</v>
      </c>
      <c r="Z1068" s="61">
        <v>240</v>
      </c>
      <c r="AA1068" s="59">
        <v>265</v>
      </c>
      <c r="AB1068" s="59">
        <v>211</v>
      </c>
      <c r="AC1068" s="132">
        <v>283</v>
      </c>
      <c r="AD1068" s="61">
        <v>235</v>
      </c>
      <c r="AE1068" s="59">
        <v>757</v>
      </c>
      <c r="AF1068" s="59">
        <v>825</v>
      </c>
      <c r="AG1068" s="132">
        <v>779</v>
      </c>
      <c r="AH1068" s="61">
        <v>25</v>
      </c>
      <c r="AI1068" s="132">
        <v>55</v>
      </c>
      <c r="AJ1068" s="64">
        <f>IFERROR(VLOOKUP($B1068,STOCK!$A:$H,3,0)," ")</f>
        <v>358</v>
      </c>
      <c r="AK1068" s="65">
        <f>IFERROR(VLOOKUP($B1068,STOCK!$A:$H,4,0)," ")</f>
        <v>92</v>
      </c>
      <c r="AL1068" s="65">
        <f>IFERROR(VLOOKUP($B1068,STOCK!$A:$H,5,0)," ")</f>
        <v>165</v>
      </c>
      <c r="AM1068" s="65">
        <f>IFERROR(VLOOKUP($B1068,STOCK!$A:$H,6,0)," ")</f>
        <v>137</v>
      </c>
      <c r="AN1068" s="65">
        <f>IFERROR(VLOOKUP($B1068,STOCK!$A:$H,7,0)," ")</f>
        <v>546</v>
      </c>
      <c r="AO1068" s="65">
        <f>IFERROR(VLOOKUP($B1068,STOCK!$A:$H,8,0)," ")</f>
        <v>82</v>
      </c>
      <c r="AP1068" s="62">
        <f t="shared" si="208"/>
        <v>15.475504322766568</v>
      </c>
      <c r="AQ1068" s="50">
        <f t="shared" si="209"/>
        <v>6.202247191011236</v>
      </c>
      <c r="AR1068" s="50">
        <f t="shared" si="210"/>
        <v>27.197802197802197</v>
      </c>
      <c r="AS1068" s="50">
        <f t="shared" si="211"/>
        <v>14.522968197879859</v>
      </c>
      <c r="AT1068" s="50">
        <f t="shared" si="212"/>
        <v>21.026957637997434</v>
      </c>
      <c r="AU1068" s="63">
        <f t="shared" si="219"/>
        <v>44.727272727272727</v>
      </c>
      <c r="AV1068" s="67">
        <v>2000</v>
      </c>
      <c r="AW1068" s="133">
        <v>1881.0677599999999</v>
      </c>
      <c r="AX1068" s="49">
        <v>2250</v>
      </c>
      <c r="AY1068" s="51">
        <f t="shared" si="213"/>
        <v>0.125</v>
      </c>
      <c r="AZ1068" s="51">
        <f t="shared" si="214"/>
        <v>0.1111111111111111</v>
      </c>
      <c r="BA1068" s="49">
        <v>2150</v>
      </c>
      <c r="BB1068" s="52">
        <v>6</v>
      </c>
      <c r="BC1068" s="51">
        <f t="shared" si="215"/>
        <v>7.4999999999999956E-2</v>
      </c>
      <c r="BD1068" s="51">
        <f t="shared" si="216"/>
        <v>6.9767441860465115E-2</v>
      </c>
      <c r="BE1068" s="49">
        <v>0</v>
      </c>
      <c r="BF1068" s="52">
        <v>0</v>
      </c>
      <c r="BG1068" s="51">
        <f t="shared" si="217"/>
        <v>-1</v>
      </c>
      <c r="BH1068" s="51">
        <f t="shared" si="218"/>
        <v>0</v>
      </c>
      <c r="BI1068" s="282">
        <f t="shared" si="220"/>
        <v>2438</v>
      </c>
    </row>
    <row r="1069" spans="1:61" hidden="1">
      <c r="A1069" s="54" t="s">
        <v>150</v>
      </c>
      <c r="B1069" s="55" t="s">
        <v>3428</v>
      </c>
      <c r="C1069" s="55" t="s">
        <v>3429</v>
      </c>
      <c r="D1069" s="44" t="s">
        <v>3430</v>
      </c>
      <c r="E1069" s="56">
        <v>1</v>
      </c>
      <c r="F1069" s="46" t="s">
        <v>5814</v>
      </c>
      <c r="G1069" s="47" t="s">
        <v>5814</v>
      </c>
      <c r="H1069" s="47" t="s">
        <v>6166</v>
      </c>
      <c r="I1069" s="48" t="s">
        <v>6178</v>
      </c>
      <c r="J1069" s="48" t="s">
        <v>6180</v>
      </c>
      <c r="K1069" s="48" t="s">
        <v>6183</v>
      </c>
      <c r="L1069" s="45">
        <v>50</v>
      </c>
      <c r="M1069" s="47" t="s">
        <v>5830</v>
      </c>
      <c r="N1069" s="60">
        <v>258</v>
      </c>
      <c r="O1069" s="58">
        <v>378</v>
      </c>
      <c r="P1069" s="58">
        <v>254</v>
      </c>
      <c r="Q1069" s="132">
        <v>258</v>
      </c>
      <c r="R1069" s="60">
        <v>297</v>
      </c>
      <c r="S1069" s="58">
        <v>446</v>
      </c>
      <c r="T1069" s="58">
        <v>428</v>
      </c>
      <c r="U1069" s="132">
        <v>436</v>
      </c>
      <c r="V1069" s="58">
        <v>104</v>
      </c>
      <c r="W1069" s="58">
        <v>172</v>
      </c>
      <c r="X1069" s="58">
        <v>104</v>
      </c>
      <c r="Y1069" s="132">
        <v>109</v>
      </c>
      <c r="Z1069" s="61">
        <v>185</v>
      </c>
      <c r="AA1069" s="59">
        <v>294</v>
      </c>
      <c r="AB1069" s="59">
        <v>195</v>
      </c>
      <c r="AC1069" s="132">
        <v>176</v>
      </c>
      <c r="AD1069" s="61">
        <v>140</v>
      </c>
      <c r="AE1069" s="59">
        <v>299</v>
      </c>
      <c r="AF1069" s="59">
        <v>225</v>
      </c>
      <c r="AG1069" s="132">
        <v>201</v>
      </c>
      <c r="AH1069" s="61">
        <v>13</v>
      </c>
      <c r="AI1069" s="132">
        <v>62</v>
      </c>
      <c r="AJ1069" s="64">
        <f>IFERROR(VLOOKUP($B1069,STOCK!$A:$H,3,0)," ")</f>
        <v>219</v>
      </c>
      <c r="AK1069" s="65">
        <f>IFERROR(VLOOKUP($B1069,STOCK!$A:$H,4,0)," ")</f>
        <v>210</v>
      </c>
      <c r="AL1069" s="65">
        <f>IFERROR(VLOOKUP($B1069,STOCK!$A:$H,5,0)," ")</f>
        <v>145</v>
      </c>
      <c r="AM1069" s="65">
        <f>IFERROR(VLOOKUP($B1069,STOCK!$A:$H,6,0)," ")</f>
        <v>114</v>
      </c>
      <c r="AN1069" s="65">
        <f>IFERROR(VLOOKUP($B1069,STOCK!$A:$H,7,0)," ")</f>
        <v>169</v>
      </c>
      <c r="AO1069" s="65">
        <f>IFERROR(VLOOKUP($B1069,STOCK!$A:$H,8,0)," ")</f>
        <v>38</v>
      </c>
      <c r="AP1069" s="62">
        <f t="shared" si="208"/>
        <v>25.465116279069765</v>
      </c>
      <c r="AQ1069" s="50">
        <f t="shared" si="209"/>
        <v>14.44954128440367</v>
      </c>
      <c r="AR1069" s="50">
        <f t="shared" si="210"/>
        <v>39.908256880733944</v>
      </c>
      <c r="AS1069" s="50">
        <f t="shared" si="211"/>
        <v>19.43181818181818</v>
      </c>
      <c r="AT1069" s="50">
        <f t="shared" si="212"/>
        <v>25.223880597014922</v>
      </c>
      <c r="AU1069" s="63">
        <f t="shared" si="219"/>
        <v>18.387096774193548</v>
      </c>
      <c r="AV1069" s="67">
        <v>7362</v>
      </c>
      <c r="AW1069" s="133">
        <v>7408.1016900000004</v>
      </c>
      <c r="AX1069" s="49">
        <v>8350</v>
      </c>
      <c r="AY1069" s="51">
        <f t="shared" si="213"/>
        <v>0.13420266232002165</v>
      </c>
      <c r="AZ1069" s="51">
        <f t="shared" si="214"/>
        <v>0.11832335329341317</v>
      </c>
      <c r="BA1069" s="49">
        <v>8150</v>
      </c>
      <c r="BB1069" s="52">
        <v>4</v>
      </c>
      <c r="BC1069" s="51">
        <f t="shared" si="215"/>
        <v>0.10703613148600932</v>
      </c>
      <c r="BD1069" s="51">
        <f t="shared" si="216"/>
        <v>9.6687116564417183E-2</v>
      </c>
      <c r="BE1069" s="49">
        <v>7900</v>
      </c>
      <c r="BF1069" s="52">
        <v>12</v>
      </c>
      <c r="BG1069" s="51">
        <f t="shared" si="217"/>
        <v>7.3077967943493638E-2</v>
      </c>
      <c r="BH1069" s="51">
        <f t="shared" si="218"/>
        <v>6.8101265822784807E-2</v>
      </c>
      <c r="BI1069" s="282">
        <f t="shared" si="220"/>
        <v>1242</v>
      </c>
    </row>
    <row r="1070" spans="1:61" hidden="1">
      <c r="A1070" s="54" t="s">
        <v>150</v>
      </c>
      <c r="B1070" s="55" t="s">
        <v>3431</v>
      </c>
      <c r="C1070" s="55" t="s">
        <v>3432</v>
      </c>
      <c r="D1070" s="44" t="s">
        <v>3433</v>
      </c>
      <c r="E1070" s="56">
        <v>1</v>
      </c>
      <c r="F1070" s="46" t="s">
        <v>5814</v>
      </c>
      <c r="G1070" s="47" t="s">
        <v>5814</v>
      </c>
      <c r="H1070" s="47" t="s">
        <v>6166</v>
      </c>
      <c r="I1070" s="48" t="s">
        <v>6178</v>
      </c>
      <c r="J1070" s="48" t="s">
        <v>6180</v>
      </c>
      <c r="K1070" s="48" t="s">
        <v>6183</v>
      </c>
      <c r="L1070" s="45">
        <v>50</v>
      </c>
      <c r="M1070" s="47" t="s">
        <v>5830</v>
      </c>
      <c r="N1070" s="60">
        <v>78</v>
      </c>
      <c r="O1070" s="58">
        <v>140</v>
      </c>
      <c r="P1070" s="58">
        <v>87</v>
      </c>
      <c r="Q1070" s="132">
        <v>151</v>
      </c>
      <c r="R1070" s="60">
        <v>206</v>
      </c>
      <c r="S1070" s="58">
        <v>356</v>
      </c>
      <c r="T1070" s="58">
        <v>217</v>
      </c>
      <c r="U1070" s="132">
        <v>262</v>
      </c>
      <c r="V1070" s="58">
        <v>96</v>
      </c>
      <c r="W1070" s="58">
        <v>125</v>
      </c>
      <c r="X1070" s="58">
        <v>62</v>
      </c>
      <c r="Y1070" s="132">
        <v>60</v>
      </c>
      <c r="Z1070" s="61">
        <v>74</v>
      </c>
      <c r="AA1070" s="59">
        <v>129</v>
      </c>
      <c r="AB1070" s="59">
        <v>99</v>
      </c>
      <c r="AC1070" s="132">
        <v>127</v>
      </c>
      <c r="AD1070" s="61">
        <v>113</v>
      </c>
      <c r="AE1070" s="59">
        <v>199</v>
      </c>
      <c r="AF1070" s="59">
        <v>177</v>
      </c>
      <c r="AG1070" s="132">
        <v>200</v>
      </c>
      <c r="AH1070" s="61">
        <v>13</v>
      </c>
      <c r="AI1070" s="132">
        <v>34</v>
      </c>
      <c r="AJ1070" s="64">
        <f>IFERROR(VLOOKUP($B1070,STOCK!$A:$H,3,0)," ")</f>
        <v>56</v>
      </c>
      <c r="AK1070" s="65">
        <f>IFERROR(VLOOKUP($B1070,STOCK!$A:$H,4,0)," ")</f>
        <v>187</v>
      </c>
      <c r="AL1070" s="65">
        <f>IFERROR(VLOOKUP($B1070,STOCK!$A:$H,5,0)," ")</f>
        <v>110</v>
      </c>
      <c r="AM1070" s="65">
        <f>IFERROR(VLOOKUP($B1070,STOCK!$A:$H,6,0)," ")</f>
        <v>62</v>
      </c>
      <c r="AN1070" s="65">
        <f>IFERROR(VLOOKUP($B1070,STOCK!$A:$H,7,0)," ")</f>
        <v>99</v>
      </c>
      <c r="AO1070" s="65">
        <f>IFERROR(VLOOKUP($B1070,STOCK!$A:$H,8,0)," ")</f>
        <v>17</v>
      </c>
      <c r="AP1070" s="62">
        <f t="shared" si="208"/>
        <v>11.125827814569536</v>
      </c>
      <c r="AQ1070" s="50">
        <f t="shared" si="209"/>
        <v>21.412213740458014</v>
      </c>
      <c r="AR1070" s="50">
        <f t="shared" si="210"/>
        <v>55</v>
      </c>
      <c r="AS1070" s="50">
        <f t="shared" si="211"/>
        <v>14.645669291338583</v>
      </c>
      <c r="AT1070" s="50">
        <f t="shared" si="212"/>
        <v>14.85</v>
      </c>
      <c r="AU1070" s="63">
        <f t="shared" si="219"/>
        <v>15</v>
      </c>
      <c r="AV1070" s="67">
        <v>12303</v>
      </c>
      <c r="AW1070" s="133">
        <v>12208.12593</v>
      </c>
      <c r="AX1070" s="49">
        <v>13900</v>
      </c>
      <c r="AY1070" s="51">
        <f t="shared" si="213"/>
        <v>0.12980573843777932</v>
      </c>
      <c r="AZ1070" s="51">
        <f t="shared" si="214"/>
        <v>0.11489208633093526</v>
      </c>
      <c r="BA1070" s="49">
        <v>13500</v>
      </c>
      <c r="BB1070" s="52">
        <v>4</v>
      </c>
      <c r="BC1070" s="51">
        <f t="shared" si="215"/>
        <v>9.7293343087051953E-2</v>
      </c>
      <c r="BD1070" s="51">
        <f t="shared" si="216"/>
        <v>8.8666666666666671E-2</v>
      </c>
      <c r="BE1070" s="49">
        <v>13250</v>
      </c>
      <c r="BF1070" s="52">
        <v>8</v>
      </c>
      <c r="BG1070" s="51">
        <f t="shared" si="217"/>
        <v>7.6973095992847185E-2</v>
      </c>
      <c r="BH1070" s="51">
        <f t="shared" si="218"/>
        <v>7.1471698113207541E-2</v>
      </c>
      <c r="BI1070" s="282">
        <f t="shared" si="220"/>
        <v>834</v>
      </c>
    </row>
    <row r="1071" spans="1:61" hidden="1">
      <c r="A1071" s="54" t="s">
        <v>150</v>
      </c>
      <c r="B1071" s="55" t="s">
        <v>3434</v>
      </c>
      <c r="C1071" s="55" t="s">
        <v>3435</v>
      </c>
      <c r="D1071" s="44" t="s">
        <v>3436</v>
      </c>
      <c r="E1071" s="56">
        <v>1</v>
      </c>
      <c r="F1071" s="46" t="s">
        <v>5814</v>
      </c>
      <c r="G1071" s="47" t="s">
        <v>5814</v>
      </c>
      <c r="H1071" s="47" t="s">
        <v>6166</v>
      </c>
      <c r="I1071" s="48" t="s">
        <v>6178</v>
      </c>
      <c r="J1071" s="48" t="s">
        <v>6180</v>
      </c>
      <c r="K1071" s="48" t="s">
        <v>6183</v>
      </c>
      <c r="L1071" s="45">
        <v>50</v>
      </c>
      <c r="M1071" s="47" t="s">
        <v>5830</v>
      </c>
      <c r="N1071" s="60">
        <v>148</v>
      </c>
      <c r="O1071" s="58">
        <v>153</v>
      </c>
      <c r="P1071" s="58">
        <v>127</v>
      </c>
      <c r="Q1071" s="132">
        <v>62</v>
      </c>
      <c r="R1071" s="60">
        <v>120</v>
      </c>
      <c r="S1071" s="58">
        <v>152</v>
      </c>
      <c r="T1071" s="58">
        <v>185</v>
      </c>
      <c r="U1071" s="132">
        <v>181</v>
      </c>
      <c r="V1071" s="58">
        <v>41</v>
      </c>
      <c r="W1071" s="58">
        <v>94</v>
      </c>
      <c r="X1071" s="58">
        <v>69</v>
      </c>
      <c r="Y1071" s="132">
        <v>47</v>
      </c>
      <c r="Z1071" s="61">
        <v>57</v>
      </c>
      <c r="AA1071" s="59">
        <v>101</v>
      </c>
      <c r="AB1071" s="59">
        <v>122</v>
      </c>
      <c r="AC1071" s="132">
        <v>117</v>
      </c>
      <c r="AD1071" s="61">
        <v>6</v>
      </c>
      <c r="AE1071" s="59">
        <v>89</v>
      </c>
      <c r="AF1071" s="59">
        <v>107</v>
      </c>
      <c r="AG1071" s="132">
        <v>80</v>
      </c>
      <c r="AH1071" s="61">
        <v>7</v>
      </c>
      <c r="AI1071" s="132">
        <v>11</v>
      </c>
      <c r="AJ1071" s="64">
        <f>IFERROR(VLOOKUP($B1071,STOCK!$A:$H,3,0)," ")</f>
        <v>172</v>
      </c>
      <c r="AK1071" s="65">
        <f>IFERROR(VLOOKUP($B1071,STOCK!$A:$H,4,0)," ")</f>
        <v>47</v>
      </c>
      <c r="AL1071" s="65">
        <f>IFERROR(VLOOKUP($B1071,STOCK!$A:$H,5,0)," ")</f>
        <v>74</v>
      </c>
      <c r="AM1071" s="65">
        <f>IFERROR(VLOOKUP($B1071,STOCK!$A:$H,6,0)," ")</f>
        <v>85</v>
      </c>
      <c r="AN1071" s="65">
        <f>IFERROR(VLOOKUP($B1071,STOCK!$A:$H,7,0)," ")</f>
        <v>13</v>
      </c>
      <c r="AO1071" s="65">
        <f>IFERROR(VLOOKUP($B1071,STOCK!$A:$H,8,0)," ")</f>
        <v>31</v>
      </c>
      <c r="AP1071" s="62">
        <f t="shared" si="208"/>
        <v>83.225806451612911</v>
      </c>
      <c r="AQ1071" s="50">
        <f t="shared" si="209"/>
        <v>7.7900552486187848</v>
      </c>
      <c r="AR1071" s="50">
        <f t="shared" si="210"/>
        <v>47.234042553191493</v>
      </c>
      <c r="AS1071" s="50">
        <f t="shared" si="211"/>
        <v>21.794871794871796</v>
      </c>
      <c r="AT1071" s="50">
        <f t="shared" si="212"/>
        <v>4.875</v>
      </c>
      <c r="AU1071" s="63">
        <f t="shared" si="219"/>
        <v>84.545454545454547</v>
      </c>
      <c r="AV1071" s="67">
        <v>4180</v>
      </c>
      <c r="AW1071" s="133">
        <v>4110.8349699999999</v>
      </c>
      <c r="AX1071" s="49">
        <v>4850</v>
      </c>
      <c r="AY1071" s="51">
        <f t="shared" si="213"/>
        <v>0.16028708133971281</v>
      </c>
      <c r="AZ1071" s="51">
        <f t="shared" si="214"/>
        <v>0.13814432989690723</v>
      </c>
      <c r="BA1071" s="49">
        <v>4750</v>
      </c>
      <c r="BB1071" s="52">
        <v>6</v>
      </c>
      <c r="BC1071" s="51">
        <f t="shared" si="215"/>
        <v>0.13636363636363646</v>
      </c>
      <c r="BD1071" s="51">
        <f t="shared" si="216"/>
        <v>0.12</v>
      </c>
      <c r="BE1071" s="49">
        <v>4650</v>
      </c>
      <c r="BF1071" s="52">
        <v>12</v>
      </c>
      <c r="BG1071" s="51">
        <f t="shared" si="217"/>
        <v>0.1124401913875599</v>
      </c>
      <c r="BH1071" s="51">
        <f t="shared" si="218"/>
        <v>0.1010752688172043</v>
      </c>
      <c r="BI1071" s="282">
        <f t="shared" si="220"/>
        <v>498</v>
      </c>
    </row>
    <row r="1072" spans="1:61" hidden="1">
      <c r="A1072" s="54" t="s">
        <v>150</v>
      </c>
      <c r="B1072" s="55" t="s">
        <v>3437</v>
      </c>
      <c r="C1072" s="55" t="s">
        <v>3438</v>
      </c>
      <c r="D1072" s="44" t="s">
        <v>3439</v>
      </c>
      <c r="E1072" s="56">
        <v>6</v>
      </c>
      <c r="F1072" s="46" t="s">
        <v>5814</v>
      </c>
      <c r="G1072" s="47" t="s">
        <v>5814</v>
      </c>
      <c r="H1072" s="47" t="s">
        <v>6166</v>
      </c>
      <c r="I1072" s="48" t="s">
        <v>6178</v>
      </c>
      <c r="J1072" s="48" t="s">
        <v>6180</v>
      </c>
      <c r="K1072" s="48" t="s">
        <v>6183</v>
      </c>
      <c r="L1072" s="45">
        <v>50</v>
      </c>
      <c r="M1072" s="47" t="s">
        <v>5830</v>
      </c>
      <c r="N1072" s="60">
        <v>229</v>
      </c>
      <c r="O1072" s="58">
        <v>119</v>
      </c>
      <c r="P1072" s="58">
        <v>0</v>
      </c>
      <c r="Q1072" s="132">
        <v>48</v>
      </c>
      <c r="R1072" s="60">
        <v>410</v>
      </c>
      <c r="S1072" s="58">
        <v>239</v>
      </c>
      <c r="T1072" s="58">
        <v>14</v>
      </c>
      <c r="U1072" s="132">
        <v>48</v>
      </c>
      <c r="V1072" s="58">
        <v>80</v>
      </c>
      <c r="W1072" s="58">
        <v>63</v>
      </c>
      <c r="X1072" s="58">
        <v>13</v>
      </c>
      <c r="Y1072" s="132">
        <v>34</v>
      </c>
      <c r="Z1072" s="61">
        <v>108</v>
      </c>
      <c r="AA1072" s="59">
        <v>180</v>
      </c>
      <c r="AB1072" s="59">
        <v>0</v>
      </c>
      <c r="AC1072" s="132">
        <v>6</v>
      </c>
      <c r="AD1072" s="61">
        <v>123</v>
      </c>
      <c r="AE1072" s="59">
        <v>0</v>
      </c>
      <c r="AF1072" s="59">
        <v>30</v>
      </c>
      <c r="AG1072" s="132">
        <v>48</v>
      </c>
      <c r="AH1072" s="61">
        <v>6</v>
      </c>
      <c r="AI1072" s="132">
        <v>6</v>
      </c>
      <c r="AJ1072" s="64">
        <f>IFERROR(VLOOKUP($B1072,STOCK!$A:$H,3,0)," ")</f>
        <v>0</v>
      </c>
      <c r="AK1072" s="65">
        <f>IFERROR(VLOOKUP($B1072,STOCK!$A:$H,4,0)," ")</f>
        <v>0</v>
      </c>
      <c r="AL1072" s="65">
        <f>IFERROR(VLOOKUP($B1072,STOCK!$A:$H,5,0)," ")</f>
        <v>20</v>
      </c>
      <c r="AM1072" s="65">
        <f>IFERROR(VLOOKUP($B1072,STOCK!$A:$H,6,0)," ")</f>
        <v>42</v>
      </c>
      <c r="AN1072" s="65">
        <f>IFERROR(VLOOKUP($B1072,STOCK!$A:$H,7,0)," ")</f>
        <v>0</v>
      </c>
      <c r="AO1072" s="65">
        <f>IFERROR(VLOOKUP($B1072,STOCK!$A:$H,8,0)," ")</f>
        <v>114</v>
      </c>
      <c r="AP1072" s="62" t="str">
        <f t="shared" si="208"/>
        <v>Q</v>
      </c>
      <c r="AQ1072" s="50" t="str">
        <f t="shared" si="209"/>
        <v>Q</v>
      </c>
      <c r="AR1072" s="50">
        <f t="shared" si="210"/>
        <v>17.647058823529413</v>
      </c>
      <c r="AS1072" s="50">
        <f t="shared" si="211"/>
        <v>210</v>
      </c>
      <c r="AT1072" s="50" t="str">
        <f t="shared" si="212"/>
        <v>Q</v>
      </c>
      <c r="AU1072" s="63">
        <f t="shared" si="219"/>
        <v>570</v>
      </c>
      <c r="AV1072" s="67">
        <v>1899.9999700000001</v>
      </c>
      <c r="AW1072" s="133">
        <v>1684.97362</v>
      </c>
      <c r="AX1072" s="49">
        <v>2250</v>
      </c>
      <c r="AY1072" s="51">
        <f t="shared" si="213"/>
        <v>0.1842105450138507</v>
      </c>
      <c r="AZ1072" s="51">
        <f t="shared" si="214"/>
        <v>0.15555556888888886</v>
      </c>
      <c r="BA1072" s="49">
        <v>2150</v>
      </c>
      <c r="BB1072" s="52">
        <v>6</v>
      </c>
      <c r="BC1072" s="51">
        <f t="shared" si="215"/>
        <v>0.13157896523545731</v>
      </c>
      <c r="BD1072" s="51">
        <f t="shared" si="216"/>
        <v>0.1162790837209302</v>
      </c>
      <c r="BE1072" s="49">
        <v>0</v>
      </c>
      <c r="BF1072" s="52">
        <v>0</v>
      </c>
      <c r="BG1072" s="51">
        <f t="shared" si="217"/>
        <v>-1</v>
      </c>
      <c r="BH1072" s="51">
        <f t="shared" si="218"/>
        <v>0</v>
      </c>
      <c r="BI1072" s="282">
        <f t="shared" si="220"/>
        <v>190</v>
      </c>
    </row>
    <row r="1073" spans="1:61" hidden="1">
      <c r="A1073" s="54" t="s">
        <v>150</v>
      </c>
      <c r="B1073" s="55" t="s">
        <v>3440</v>
      </c>
      <c r="C1073" s="55" t="s">
        <v>3441</v>
      </c>
      <c r="D1073" s="44" t="s">
        <v>3442</v>
      </c>
      <c r="E1073" s="56">
        <v>1</v>
      </c>
      <c r="F1073" s="46" t="s">
        <v>5814</v>
      </c>
      <c r="G1073" s="47" t="s">
        <v>5814</v>
      </c>
      <c r="H1073" s="47" t="s">
        <v>6166</v>
      </c>
      <c r="I1073" s="48" t="s">
        <v>6178</v>
      </c>
      <c r="J1073" s="48" t="s">
        <v>6180</v>
      </c>
      <c r="K1073" s="48" t="s">
        <v>6183</v>
      </c>
      <c r="L1073" s="45">
        <v>50</v>
      </c>
      <c r="M1073" s="47" t="s">
        <v>5830</v>
      </c>
      <c r="N1073" s="60">
        <v>197</v>
      </c>
      <c r="O1073" s="58">
        <v>222</v>
      </c>
      <c r="P1073" s="58">
        <v>123</v>
      </c>
      <c r="Q1073" s="132">
        <v>137</v>
      </c>
      <c r="R1073" s="60">
        <v>191</v>
      </c>
      <c r="S1073" s="58">
        <v>233</v>
      </c>
      <c r="T1073" s="58">
        <v>185</v>
      </c>
      <c r="U1073" s="132">
        <v>247</v>
      </c>
      <c r="V1073" s="58">
        <v>51</v>
      </c>
      <c r="W1073" s="58">
        <v>105</v>
      </c>
      <c r="X1073" s="58">
        <v>43</v>
      </c>
      <c r="Y1073" s="132">
        <v>47</v>
      </c>
      <c r="Z1073" s="61">
        <v>145</v>
      </c>
      <c r="AA1073" s="59">
        <v>154</v>
      </c>
      <c r="AB1073" s="59">
        <v>109</v>
      </c>
      <c r="AC1073" s="132">
        <v>85</v>
      </c>
      <c r="AD1073" s="61">
        <v>53</v>
      </c>
      <c r="AE1073" s="59">
        <v>37</v>
      </c>
      <c r="AF1073" s="59">
        <v>42</v>
      </c>
      <c r="AG1073" s="132">
        <v>56</v>
      </c>
      <c r="AH1073" s="61">
        <v>0</v>
      </c>
      <c r="AI1073" s="132">
        <v>0</v>
      </c>
      <c r="AJ1073" s="64">
        <f>IFERROR(VLOOKUP($B1073,STOCK!$A:$H,3,0)," ")</f>
        <v>80</v>
      </c>
      <c r="AK1073" s="65">
        <f>IFERROR(VLOOKUP($B1073,STOCK!$A:$H,4,0)," ")</f>
        <v>35</v>
      </c>
      <c r="AL1073" s="65">
        <f>IFERROR(VLOOKUP($B1073,STOCK!$A:$H,5,0)," ")</f>
        <v>86</v>
      </c>
      <c r="AM1073" s="65">
        <f>IFERROR(VLOOKUP($B1073,STOCK!$A:$H,6,0)," ")</f>
        <v>182</v>
      </c>
      <c r="AN1073" s="65">
        <f>IFERROR(VLOOKUP($B1073,STOCK!$A:$H,7,0)," ")</f>
        <v>28</v>
      </c>
      <c r="AO1073" s="65">
        <f>IFERROR(VLOOKUP($B1073,STOCK!$A:$H,8,0)," ")</f>
        <v>0</v>
      </c>
      <c r="AP1073" s="62">
        <f t="shared" si="208"/>
        <v>17.518248175182482</v>
      </c>
      <c r="AQ1073" s="50">
        <f t="shared" si="209"/>
        <v>4.2510121457489882</v>
      </c>
      <c r="AR1073" s="50">
        <f t="shared" si="210"/>
        <v>54.893617021276597</v>
      </c>
      <c r="AS1073" s="50">
        <f t="shared" si="211"/>
        <v>64.235294117647058</v>
      </c>
      <c r="AT1073" s="50">
        <f t="shared" si="212"/>
        <v>15</v>
      </c>
      <c r="AU1073" s="63" t="str">
        <f t="shared" si="219"/>
        <v>Q</v>
      </c>
      <c r="AV1073" s="67">
        <v>7362</v>
      </c>
      <c r="AW1073" s="133">
        <v>7362.4481699999997</v>
      </c>
      <c r="AX1073" s="49">
        <v>8350</v>
      </c>
      <c r="AY1073" s="51">
        <f t="shared" si="213"/>
        <v>0.13420266232002165</v>
      </c>
      <c r="AZ1073" s="51">
        <f t="shared" si="214"/>
        <v>0.11832335329341317</v>
      </c>
      <c r="BA1073" s="49">
        <v>8150</v>
      </c>
      <c r="BB1073" s="52">
        <v>4</v>
      </c>
      <c r="BC1073" s="51">
        <f t="shared" si="215"/>
        <v>0.10703613148600932</v>
      </c>
      <c r="BD1073" s="51">
        <f t="shared" si="216"/>
        <v>9.6687116564417183E-2</v>
      </c>
      <c r="BE1073" s="49">
        <v>7900</v>
      </c>
      <c r="BF1073" s="52">
        <v>12</v>
      </c>
      <c r="BG1073" s="51">
        <f t="shared" si="217"/>
        <v>7.3077967943493638E-2</v>
      </c>
      <c r="BH1073" s="51">
        <f t="shared" si="218"/>
        <v>6.8101265822784807E-2</v>
      </c>
      <c r="BI1073" s="282">
        <f t="shared" si="220"/>
        <v>572</v>
      </c>
    </row>
    <row r="1074" spans="1:61" hidden="1">
      <c r="A1074" s="54" t="s">
        <v>150</v>
      </c>
      <c r="B1074" s="55" t="s">
        <v>3443</v>
      </c>
      <c r="C1074" s="55" t="s">
        <v>3444</v>
      </c>
      <c r="D1074" s="44" t="s">
        <v>3445</v>
      </c>
      <c r="E1074" s="56">
        <v>1</v>
      </c>
      <c r="F1074" s="46" t="s">
        <v>5814</v>
      </c>
      <c r="G1074" s="47" t="s">
        <v>5814</v>
      </c>
      <c r="H1074" s="47" t="s">
        <v>6166</v>
      </c>
      <c r="I1074" s="48" t="s">
        <v>6178</v>
      </c>
      <c r="J1074" s="48" t="s">
        <v>6180</v>
      </c>
      <c r="K1074" s="48" t="s">
        <v>6183</v>
      </c>
      <c r="L1074" s="45">
        <v>50</v>
      </c>
      <c r="M1074" s="47" t="s">
        <v>5830</v>
      </c>
      <c r="N1074" s="60">
        <v>17</v>
      </c>
      <c r="O1074" s="58">
        <v>29</v>
      </c>
      <c r="P1074" s="58">
        <v>14</v>
      </c>
      <c r="Q1074" s="132">
        <v>22</v>
      </c>
      <c r="R1074" s="60">
        <v>31</v>
      </c>
      <c r="S1074" s="58">
        <v>47</v>
      </c>
      <c r="T1074" s="58">
        <v>70</v>
      </c>
      <c r="U1074" s="132">
        <v>71</v>
      </c>
      <c r="V1074" s="58">
        <v>18</v>
      </c>
      <c r="W1074" s="58">
        <v>14</v>
      </c>
      <c r="X1074" s="58">
        <v>20</v>
      </c>
      <c r="Y1074" s="132">
        <v>13</v>
      </c>
      <c r="Z1074" s="61">
        <v>38</v>
      </c>
      <c r="AA1074" s="59">
        <v>75</v>
      </c>
      <c r="AB1074" s="59">
        <v>39</v>
      </c>
      <c r="AC1074" s="132">
        <v>41</v>
      </c>
      <c r="AD1074" s="61">
        <v>8</v>
      </c>
      <c r="AE1074" s="59">
        <v>24</v>
      </c>
      <c r="AF1074" s="59">
        <v>19</v>
      </c>
      <c r="AG1074" s="132">
        <v>15</v>
      </c>
      <c r="AH1074" s="61">
        <v>4</v>
      </c>
      <c r="AI1074" s="132">
        <v>4</v>
      </c>
      <c r="AJ1074" s="64">
        <f>IFERROR(VLOOKUP($B1074,STOCK!$A:$H,3,0)," ")</f>
        <v>22</v>
      </c>
      <c r="AK1074" s="65">
        <f>IFERROR(VLOOKUP($B1074,STOCK!$A:$H,4,0)," ")</f>
        <v>60</v>
      </c>
      <c r="AL1074" s="65">
        <f>IFERROR(VLOOKUP($B1074,STOCK!$A:$H,5,0)," ")</f>
        <v>23</v>
      </c>
      <c r="AM1074" s="65">
        <f>IFERROR(VLOOKUP($B1074,STOCK!$A:$H,6,0)," ")</f>
        <v>55</v>
      </c>
      <c r="AN1074" s="65">
        <f>IFERROR(VLOOKUP($B1074,STOCK!$A:$H,7,0)," ")</f>
        <v>18</v>
      </c>
      <c r="AO1074" s="65">
        <f>IFERROR(VLOOKUP($B1074,STOCK!$A:$H,8,0)," ")</f>
        <v>20</v>
      </c>
      <c r="AP1074" s="62">
        <f t="shared" si="208"/>
        <v>30</v>
      </c>
      <c r="AQ1074" s="50">
        <f t="shared" si="209"/>
        <v>25.352112676056336</v>
      </c>
      <c r="AR1074" s="50">
        <f t="shared" si="210"/>
        <v>53.076923076923073</v>
      </c>
      <c r="AS1074" s="50">
        <f t="shared" si="211"/>
        <v>40.243902439024396</v>
      </c>
      <c r="AT1074" s="50">
        <f t="shared" si="212"/>
        <v>36</v>
      </c>
      <c r="AU1074" s="63">
        <f t="shared" si="219"/>
        <v>150</v>
      </c>
      <c r="AV1074" s="67">
        <v>4180</v>
      </c>
      <c r="AW1074" s="133">
        <v>4053.2104800000002</v>
      </c>
      <c r="AX1074" s="49">
        <v>4850</v>
      </c>
      <c r="AY1074" s="51">
        <f t="shared" si="213"/>
        <v>0.16028708133971281</v>
      </c>
      <c r="AZ1074" s="51">
        <f t="shared" si="214"/>
        <v>0.13814432989690723</v>
      </c>
      <c r="BA1074" s="49">
        <v>4750</v>
      </c>
      <c r="BB1074" s="52">
        <v>6</v>
      </c>
      <c r="BC1074" s="51">
        <f t="shared" si="215"/>
        <v>0.13636363636363646</v>
      </c>
      <c r="BD1074" s="51">
        <f t="shared" si="216"/>
        <v>0.12</v>
      </c>
      <c r="BE1074" s="49">
        <v>4650</v>
      </c>
      <c r="BF1074" s="52">
        <v>12</v>
      </c>
      <c r="BG1074" s="51">
        <f t="shared" si="217"/>
        <v>0.1124401913875599</v>
      </c>
      <c r="BH1074" s="51">
        <f t="shared" si="218"/>
        <v>0.1010752688172043</v>
      </c>
      <c r="BI1074" s="282">
        <f t="shared" si="220"/>
        <v>166</v>
      </c>
    </row>
    <row r="1075" spans="1:61" hidden="1">
      <c r="A1075" s="54" t="s">
        <v>150</v>
      </c>
      <c r="B1075" s="55" t="s">
        <v>3446</v>
      </c>
      <c r="C1075" s="55" t="s">
        <v>3447</v>
      </c>
      <c r="D1075" s="44" t="s">
        <v>3448</v>
      </c>
      <c r="E1075" s="56">
        <v>1</v>
      </c>
      <c r="F1075" s="46" t="s">
        <v>5814</v>
      </c>
      <c r="G1075" s="47" t="s">
        <v>5814</v>
      </c>
      <c r="H1075" s="47" t="s">
        <v>6166</v>
      </c>
      <c r="I1075" s="48" t="s">
        <v>6178</v>
      </c>
      <c r="J1075" s="48" t="s">
        <v>6180</v>
      </c>
      <c r="K1075" s="48" t="s">
        <v>6184</v>
      </c>
      <c r="L1075" s="45">
        <v>93</v>
      </c>
      <c r="M1075" s="47" t="s">
        <v>5890</v>
      </c>
      <c r="N1075" s="60">
        <v>162</v>
      </c>
      <c r="O1075" s="58">
        <v>135</v>
      </c>
      <c r="P1075" s="58">
        <v>106</v>
      </c>
      <c r="Q1075" s="132">
        <v>80</v>
      </c>
      <c r="R1075" s="60">
        <v>243</v>
      </c>
      <c r="S1075" s="58">
        <v>250</v>
      </c>
      <c r="T1075" s="58">
        <v>159</v>
      </c>
      <c r="U1075" s="132">
        <v>204</v>
      </c>
      <c r="V1075" s="58">
        <v>34</v>
      </c>
      <c r="W1075" s="58">
        <v>63</v>
      </c>
      <c r="X1075" s="58">
        <v>51</v>
      </c>
      <c r="Y1075" s="132">
        <v>55</v>
      </c>
      <c r="Z1075" s="61">
        <v>78</v>
      </c>
      <c r="AA1075" s="59">
        <v>57</v>
      </c>
      <c r="AB1075" s="59">
        <v>70</v>
      </c>
      <c r="AC1075" s="132">
        <v>42</v>
      </c>
      <c r="AD1075" s="61">
        <v>42</v>
      </c>
      <c r="AE1075" s="59">
        <v>63</v>
      </c>
      <c r="AF1075" s="59">
        <v>42</v>
      </c>
      <c r="AG1075" s="132">
        <v>63</v>
      </c>
      <c r="AH1075" s="61">
        <v>0</v>
      </c>
      <c r="AI1075" s="132">
        <v>1</v>
      </c>
      <c r="AJ1075" s="64">
        <f>IFERROR(VLOOKUP($B1075,STOCK!$A:$H,3,0)," ")</f>
        <v>86</v>
      </c>
      <c r="AK1075" s="65">
        <f>IFERROR(VLOOKUP($B1075,STOCK!$A:$H,4,0)," ")</f>
        <v>47</v>
      </c>
      <c r="AL1075" s="65">
        <f>IFERROR(VLOOKUP($B1075,STOCK!$A:$H,5,0)," ")</f>
        <v>82</v>
      </c>
      <c r="AM1075" s="65">
        <f>IFERROR(VLOOKUP($B1075,STOCK!$A:$H,6,0)," ")</f>
        <v>82</v>
      </c>
      <c r="AN1075" s="65">
        <f>IFERROR(VLOOKUP($B1075,STOCK!$A:$H,7,0)," ")</f>
        <v>62</v>
      </c>
      <c r="AO1075" s="65">
        <f>IFERROR(VLOOKUP($B1075,STOCK!$A:$H,8,0)," ")</f>
        <v>72</v>
      </c>
      <c r="AP1075" s="62">
        <f t="shared" si="208"/>
        <v>32.25</v>
      </c>
      <c r="AQ1075" s="50">
        <f t="shared" si="209"/>
        <v>6.9117647058823524</v>
      </c>
      <c r="AR1075" s="50">
        <f t="shared" si="210"/>
        <v>44.727272727272727</v>
      </c>
      <c r="AS1075" s="50">
        <f t="shared" si="211"/>
        <v>58.571428571428569</v>
      </c>
      <c r="AT1075" s="50">
        <f t="shared" si="212"/>
        <v>29.523809523809522</v>
      </c>
      <c r="AU1075" s="63">
        <f t="shared" si="219"/>
        <v>2160</v>
      </c>
      <c r="AV1075" s="67">
        <v>2091.0000100000002</v>
      </c>
      <c r="AW1075" s="133">
        <v>2090.99946</v>
      </c>
      <c r="AX1075" s="49">
        <v>2500</v>
      </c>
      <c r="AY1075" s="51">
        <f t="shared" si="213"/>
        <v>0.19560018557819125</v>
      </c>
      <c r="AZ1075" s="51">
        <f t="shared" si="214"/>
        <v>0.16359999599999991</v>
      </c>
      <c r="BA1075" s="49">
        <v>2400</v>
      </c>
      <c r="BB1075" s="52">
        <v>6</v>
      </c>
      <c r="BC1075" s="51">
        <f t="shared" si="215"/>
        <v>0.1477761781550635</v>
      </c>
      <c r="BD1075" s="51">
        <f t="shared" si="216"/>
        <v>0.12874999583333324</v>
      </c>
      <c r="BE1075" s="49">
        <v>2350</v>
      </c>
      <c r="BF1075" s="52">
        <v>12</v>
      </c>
      <c r="BG1075" s="51">
        <f t="shared" si="217"/>
        <v>0.12386417444349984</v>
      </c>
      <c r="BH1075" s="51">
        <f t="shared" si="218"/>
        <v>0.11021276170212757</v>
      </c>
      <c r="BI1075" s="282">
        <f t="shared" si="220"/>
        <v>445</v>
      </c>
    </row>
    <row r="1076" spans="1:61" hidden="1">
      <c r="A1076" s="54" t="s">
        <v>150</v>
      </c>
      <c r="B1076" s="55" t="s">
        <v>3449</v>
      </c>
      <c r="C1076" s="55" t="s">
        <v>3450</v>
      </c>
      <c r="D1076" s="44" t="s">
        <v>3451</v>
      </c>
      <c r="E1076" s="56">
        <v>1</v>
      </c>
      <c r="F1076" s="46" t="s">
        <v>5814</v>
      </c>
      <c r="G1076" s="47" t="s">
        <v>5814</v>
      </c>
      <c r="H1076" s="47" t="s">
        <v>6166</v>
      </c>
      <c r="I1076" s="48" t="s">
        <v>6178</v>
      </c>
      <c r="J1076" s="48" t="s">
        <v>6180</v>
      </c>
      <c r="K1076" s="48" t="s">
        <v>6184</v>
      </c>
      <c r="L1076" s="45">
        <v>93</v>
      </c>
      <c r="M1076" s="47" t="s">
        <v>5890</v>
      </c>
      <c r="N1076" s="60">
        <v>127</v>
      </c>
      <c r="O1076" s="58">
        <v>166</v>
      </c>
      <c r="P1076" s="58">
        <v>90</v>
      </c>
      <c r="Q1076" s="132">
        <v>62</v>
      </c>
      <c r="R1076" s="60">
        <v>175</v>
      </c>
      <c r="S1076" s="58">
        <v>192</v>
      </c>
      <c r="T1076" s="58">
        <v>176</v>
      </c>
      <c r="U1076" s="132">
        <v>139</v>
      </c>
      <c r="V1076" s="58">
        <v>28</v>
      </c>
      <c r="W1076" s="58">
        <v>70</v>
      </c>
      <c r="X1076" s="58">
        <v>63</v>
      </c>
      <c r="Y1076" s="132">
        <v>38</v>
      </c>
      <c r="Z1076" s="61">
        <v>33</v>
      </c>
      <c r="AA1076" s="59">
        <v>20</v>
      </c>
      <c r="AB1076" s="59">
        <v>36</v>
      </c>
      <c r="AC1076" s="132">
        <v>35</v>
      </c>
      <c r="AD1076" s="61">
        <v>52</v>
      </c>
      <c r="AE1076" s="59">
        <v>103</v>
      </c>
      <c r="AF1076" s="59">
        <v>91</v>
      </c>
      <c r="AG1076" s="132">
        <v>57</v>
      </c>
      <c r="AH1076" s="61">
        <v>0</v>
      </c>
      <c r="AI1076" s="132">
        <v>3</v>
      </c>
      <c r="AJ1076" s="64">
        <f>IFERROR(VLOOKUP($B1076,STOCK!$A:$H,3,0)," ")</f>
        <v>214</v>
      </c>
      <c r="AK1076" s="65">
        <f>IFERROR(VLOOKUP($B1076,STOCK!$A:$H,4,0)," ")</f>
        <v>183</v>
      </c>
      <c r="AL1076" s="65">
        <f>IFERROR(VLOOKUP($B1076,STOCK!$A:$H,5,0)," ")</f>
        <v>65</v>
      </c>
      <c r="AM1076" s="65">
        <f>IFERROR(VLOOKUP($B1076,STOCK!$A:$H,6,0)," ")</f>
        <v>25</v>
      </c>
      <c r="AN1076" s="65">
        <f>IFERROR(VLOOKUP($B1076,STOCK!$A:$H,7,0)," ")</f>
        <v>91</v>
      </c>
      <c r="AO1076" s="65">
        <f>IFERROR(VLOOKUP($B1076,STOCK!$A:$H,8,0)," ")</f>
        <v>22</v>
      </c>
      <c r="AP1076" s="62">
        <f t="shared" si="208"/>
        <v>103.54838709677419</v>
      </c>
      <c r="AQ1076" s="50">
        <f t="shared" si="209"/>
        <v>39.49640287769784</v>
      </c>
      <c r="AR1076" s="50">
        <f t="shared" si="210"/>
        <v>51.315789473684212</v>
      </c>
      <c r="AS1076" s="50">
        <f t="shared" si="211"/>
        <v>21.428571428571431</v>
      </c>
      <c r="AT1076" s="50">
        <f t="shared" si="212"/>
        <v>47.894736842105267</v>
      </c>
      <c r="AU1076" s="63">
        <f t="shared" si="219"/>
        <v>220</v>
      </c>
      <c r="AV1076" s="67">
        <v>3346.0000199999999</v>
      </c>
      <c r="AW1076" s="133">
        <v>3345.9594299999999</v>
      </c>
      <c r="AX1076" s="49">
        <v>3950</v>
      </c>
      <c r="AY1076" s="51">
        <f t="shared" si="213"/>
        <v>0.18051403956656276</v>
      </c>
      <c r="AZ1076" s="51">
        <f t="shared" si="214"/>
        <v>0.15291138734177218</v>
      </c>
      <c r="BA1076" s="49">
        <v>3850</v>
      </c>
      <c r="BB1076" s="52">
        <v>6</v>
      </c>
      <c r="BC1076" s="51">
        <f t="shared" si="215"/>
        <v>0.15062760818513077</v>
      </c>
      <c r="BD1076" s="51">
        <f t="shared" si="216"/>
        <v>0.13090908571428572</v>
      </c>
      <c r="BE1076" s="49">
        <v>3750</v>
      </c>
      <c r="BF1076" s="52">
        <v>12</v>
      </c>
      <c r="BG1076" s="51">
        <f t="shared" si="217"/>
        <v>0.120741176803699</v>
      </c>
      <c r="BH1076" s="51">
        <f t="shared" si="218"/>
        <v>0.10773332800000002</v>
      </c>
      <c r="BI1076" s="282">
        <f t="shared" si="220"/>
        <v>334</v>
      </c>
    </row>
    <row r="1077" spans="1:61" hidden="1">
      <c r="A1077" s="54" t="s">
        <v>150</v>
      </c>
      <c r="B1077" s="55" t="s">
        <v>3452</v>
      </c>
      <c r="C1077" s="55" t="s">
        <v>3453</v>
      </c>
      <c r="D1077" s="44" t="s">
        <v>3454</v>
      </c>
      <c r="E1077" s="56">
        <v>1</v>
      </c>
      <c r="F1077" s="46" t="s">
        <v>5814</v>
      </c>
      <c r="G1077" s="47" t="s">
        <v>5814</v>
      </c>
      <c r="H1077" s="47" t="s">
        <v>6166</v>
      </c>
      <c r="I1077" s="48" t="s">
        <v>6178</v>
      </c>
      <c r="J1077" s="48" t="s">
        <v>6180</v>
      </c>
      <c r="K1077" s="48" t="s">
        <v>6184</v>
      </c>
      <c r="L1077" s="45">
        <v>93</v>
      </c>
      <c r="M1077" s="47" t="s">
        <v>5890</v>
      </c>
      <c r="N1077" s="60">
        <v>201</v>
      </c>
      <c r="O1077" s="58">
        <v>295</v>
      </c>
      <c r="P1077" s="58">
        <v>167</v>
      </c>
      <c r="Q1077" s="132">
        <v>190</v>
      </c>
      <c r="R1077" s="60">
        <v>503</v>
      </c>
      <c r="S1077" s="58">
        <v>555</v>
      </c>
      <c r="T1077" s="58">
        <v>385</v>
      </c>
      <c r="U1077" s="132">
        <v>329</v>
      </c>
      <c r="V1077" s="58">
        <v>79</v>
      </c>
      <c r="W1077" s="58">
        <v>184</v>
      </c>
      <c r="X1077" s="58">
        <v>111</v>
      </c>
      <c r="Y1077" s="132">
        <v>192</v>
      </c>
      <c r="Z1077" s="61">
        <v>86</v>
      </c>
      <c r="AA1077" s="59">
        <v>124</v>
      </c>
      <c r="AB1077" s="59">
        <v>378</v>
      </c>
      <c r="AC1077" s="132">
        <v>243</v>
      </c>
      <c r="AD1077" s="61">
        <v>133</v>
      </c>
      <c r="AE1077" s="59">
        <v>146</v>
      </c>
      <c r="AF1077" s="59">
        <v>143</v>
      </c>
      <c r="AG1077" s="132">
        <v>90</v>
      </c>
      <c r="AH1077" s="61">
        <v>0</v>
      </c>
      <c r="AI1077" s="132">
        <v>0</v>
      </c>
      <c r="AJ1077" s="64">
        <f>IFERROR(VLOOKUP($B1077,STOCK!$A:$H,3,0)," ")</f>
        <v>145</v>
      </c>
      <c r="AK1077" s="65">
        <f>IFERROR(VLOOKUP($B1077,STOCK!$A:$H,4,0)," ")</f>
        <v>442</v>
      </c>
      <c r="AL1077" s="65">
        <f>IFERROR(VLOOKUP($B1077,STOCK!$A:$H,5,0)," ")</f>
        <v>29</v>
      </c>
      <c r="AM1077" s="65">
        <f>IFERROR(VLOOKUP($B1077,STOCK!$A:$H,6,0)," ")</f>
        <v>180</v>
      </c>
      <c r="AN1077" s="65">
        <f>IFERROR(VLOOKUP($B1077,STOCK!$A:$H,7,0)," ")</f>
        <v>114</v>
      </c>
      <c r="AO1077" s="65">
        <f>IFERROR(VLOOKUP($B1077,STOCK!$A:$H,8,0)," ")</f>
        <v>156</v>
      </c>
      <c r="AP1077" s="62">
        <f t="shared" si="208"/>
        <v>22.894736842105264</v>
      </c>
      <c r="AQ1077" s="50">
        <f t="shared" si="209"/>
        <v>40.303951367781153</v>
      </c>
      <c r="AR1077" s="50">
        <f t="shared" si="210"/>
        <v>4.53125</v>
      </c>
      <c r="AS1077" s="50">
        <f t="shared" si="211"/>
        <v>22.222222222222221</v>
      </c>
      <c r="AT1077" s="50">
        <f t="shared" si="212"/>
        <v>38</v>
      </c>
      <c r="AU1077" s="63" t="str">
        <f t="shared" si="219"/>
        <v>SV</v>
      </c>
      <c r="AV1077" s="67">
        <v>1129.9999700000001</v>
      </c>
      <c r="AW1077" s="133">
        <v>1129.9910600000001</v>
      </c>
      <c r="AX1077" s="49">
        <v>1350</v>
      </c>
      <c r="AY1077" s="51">
        <f t="shared" si="213"/>
        <v>0.19469029720416708</v>
      </c>
      <c r="AZ1077" s="51">
        <f t="shared" si="214"/>
        <v>0.16296298518518512</v>
      </c>
      <c r="BA1077" s="49">
        <v>1300</v>
      </c>
      <c r="BB1077" s="52">
        <v>12</v>
      </c>
      <c r="BC1077" s="51">
        <f t="shared" si="215"/>
        <v>0.15044250841882767</v>
      </c>
      <c r="BD1077" s="51">
        <f t="shared" si="216"/>
        <v>0.13076925384615379</v>
      </c>
      <c r="BE1077" s="49">
        <v>1250</v>
      </c>
      <c r="BF1077" s="52">
        <v>24</v>
      </c>
      <c r="BG1077" s="51">
        <f t="shared" si="217"/>
        <v>0.10619471963348803</v>
      </c>
      <c r="BH1077" s="51">
        <f t="shared" si="218"/>
        <v>9.6000023999999934E-2</v>
      </c>
      <c r="BI1077" s="282">
        <f t="shared" si="220"/>
        <v>1044</v>
      </c>
    </row>
    <row r="1078" spans="1:61" hidden="1">
      <c r="A1078" s="54" t="s">
        <v>150</v>
      </c>
      <c r="B1078" s="55" t="s">
        <v>3455</v>
      </c>
      <c r="C1078" s="55" t="s">
        <v>3456</v>
      </c>
      <c r="D1078" s="44" t="s">
        <v>3457</v>
      </c>
      <c r="E1078" s="56">
        <v>1</v>
      </c>
      <c r="F1078" s="46" t="s">
        <v>5814</v>
      </c>
      <c r="G1078" s="47" t="s">
        <v>5814</v>
      </c>
      <c r="H1078" s="47" t="s">
        <v>6166</v>
      </c>
      <c r="I1078" s="48" t="s">
        <v>6178</v>
      </c>
      <c r="J1078" s="48" t="s">
        <v>6185</v>
      </c>
      <c r="K1078" s="48" t="s">
        <v>6181</v>
      </c>
      <c r="L1078" s="45">
        <v>87</v>
      </c>
      <c r="M1078" s="47" t="s">
        <v>5819</v>
      </c>
      <c r="N1078" s="60">
        <v>113</v>
      </c>
      <c r="O1078" s="58">
        <v>119</v>
      </c>
      <c r="P1078" s="58">
        <v>82</v>
      </c>
      <c r="Q1078" s="132">
        <v>95</v>
      </c>
      <c r="R1078" s="60">
        <v>278</v>
      </c>
      <c r="S1078" s="58">
        <v>319</v>
      </c>
      <c r="T1078" s="58">
        <v>281</v>
      </c>
      <c r="U1078" s="132">
        <v>270</v>
      </c>
      <c r="V1078" s="58">
        <v>20</v>
      </c>
      <c r="W1078" s="58">
        <v>35</v>
      </c>
      <c r="X1078" s="58">
        <v>33</v>
      </c>
      <c r="Y1078" s="132">
        <v>33</v>
      </c>
      <c r="Z1078" s="61">
        <v>45</v>
      </c>
      <c r="AA1078" s="59">
        <v>76</v>
      </c>
      <c r="AB1078" s="59">
        <v>52</v>
      </c>
      <c r="AC1078" s="132">
        <v>42</v>
      </c>
      <c r="AD1078" s="61">
        <v>52</v>
      </c>
      <c r="AE1078" s="59">
        <v>65</v>
      </c>
      <c r="AF1078" s="59">
        <v>45</v>
      </c>
      <c r="AG1078" s="132">
        <v>49</v>
      </c>
      <c r="AH1078" s="61">
        <v>3</v>
      </c>
      <c r="AI1078" s="132">
        <v>6</v>
      </c>
      <c r="AJ1078" s="64">
        <f>IFERROR(VLOOKUP($B1078,STOCK!$A:$H,3,0)," ")</f>
        <v>117</v>
      </c>
      <c r="AK1078" s="65">
        <f>IFERROR(VLOOKUP($B1078,STOCK!$A:$H,4,0)," ")</f>
        <v>330</v>
      </c>
      <c r="AL1078" s="65">
        <f>IFERROR(VLOOKUP($B1078,STOCK!$A:$H,5,0)," ")</f>
        <v>46</v>
      </c>
      <c r="AM1078" s="65">
        <f>IFERROR(VLOOKUP($B1078,STOCK!$A:$H,6,0)," ")</f>
        <v>83</v>
      </c>
      <c r="AN1078" s="65">
        <f>IFERROR(VLOOKUP($B1078,STOCK!$A:$H,7,0)," ")</f>
        <v>57</v>
      </c>
      <c r="AO1078" s="65">
        <f>IFERROR(VLOOKUP($B1078,STOCK!$A:$H,8,0)," ")</f>
        <v>20</v>
      </c>
      <c r="AP1078" s="62">
        <f t="shared" si="208"/>
        <v>36.94736842105263</v>
      </c>
      <c r="AQ1078" s="50">
        <f t="shared" si="209"/>
        <v>36.666666666666671</v>
      </c>
      <c r="AR1078" s="50">
        <f t="shared" si="210"/>
        <v>41.81818181818182</v>
      </c>
      <c r="AS1078" s="50">
        <f t="shared" si="211"/>
        <v>59.285714285714292</v>
      </c>
      <c r="AT1078" s="50">
        <f t="shared" si="212"/>
        <v>34.897959183673471</v>
      </c>
      <c r="AU1078" s="63">
        <f t="shared" si="219"/>
        <v>100</v>
      </c>
      <c r="AV1078" s="67">
        <v>3915.8333499999999</v>
      </c>
      <c r="AW1078" s="133">
        <v>3771.66581</v>
      </c>
      <c r="AX1078" s="49">
        <v>4450</v>
      </c>
      <c r="AY1078" s="51">
        <f t="shared" si="213"/>
        <v>0.13641199771691004</v>
      </c>
      <c r="AZ1078" s="51">
        <f t="shared" si="214"/>
        <v>0.12003744943820227</v>
      </c>
      <c r="BA1078" s="49">
        <v>4350</v>
      </c>
      <c r="BB1078" s="52">
        <v>6</v>
      </c>
      <c r="BC1078" s="51">
        <f t="shared" si="215"/>
        <v>0.11087464945360859</v>
      </c>
      <c r="BD1078" s="51">
        <f t="shared" si="216"/>
        <v>9.9808425287356353E-2</v>
      </c>
      <c r="BE1078" s="49">
        <v>4250</v>
      </c>
      <c r="BF1078" s="52">
        <v>12</v>
      </c>
      <c r="BG1078" s="51">
        <f t="shared" si="217"/>
        <v>8.5337301190307358E-2</v>
      </c>
      <c r="BH1078" s="51">
        <f t="shared" si="218"/>
        <v>7.862744705882356E-2</v>
      </c>
      <c r="BI1078" s="282">
        <f t="shared" si="220"/>
        <v>495</v>
      </c>
    </row>
    <row r="1079" spans="1:61" hidden="1">
      <c r="A1079" s="54" t="s">
        <v>150</v>
      </c>
      <c r="B1079" s="55" t="s">
        <v>3458</v>
      </c>
      <c r="C1079" s="55" t="s">
        <v>3459</v>
      </c>
      <c r="D1079" s="44" t="s">
        <v>3460</v>
      </c>
      <c r="E1079" s="56">
        <v>1</v>
      </c>
      <c r="F1079" s="46" t="s">
        <v>5814</v>
      </c>
      <c r="G1079" s="47" t="s">
        <v>5814</v>
      </c>
      <c r="H1079" s="47" t="s">
        <v>6166</v>
      </c>
      <c r="I1079" s="48" t="s">
        <v>6178</v>
      </c>
      <c r="J1079" s="48" t="s">
        <v>6185</v>
      </c>
      <c r="K1079" s="48" t="s">
        <v>6169</v>
      </c>
      <c r="L1079" s="45">
        <v>139</v>
      </c>
      <c r="M1079" s="47" t="s">
        <v>5823</v>
      </c>
      <c r="N1079" s="60">
        <v>191</v>
      </c>
      <c r="O1079" s="58">
        <v>76</v>
      </c>
      <c r="P1079" s="58">
        <v>76</v>
      </c>
      <c r="Q1079" s="132">
        <v>90</v>
      </c>
      <c r="R1079" s="60">
        <v>208</v>
      </c>
      <c r="S1079" s="58">
        <v>419</v>
      </c>
      <c r="T1079" s="58">
        <v>190</v>
      </c>
      <c r="U1079" s="132">
        <v>292</v>
      </c>
      <c r="V1079" s="58">
        <v>88</v>
      </c>
      <c r="W1079" s="58">
        <v>111</v>
      </c>
      <c r="X1079" s="58">
        <v>49</v>
      </c>
      <c r="Y1079" s="132">
        <v>45</v>
      </c>
      <c r="Z1079" s="61">
        <v>197</v>
      </c>
      <c r="AA1079" s="59">
        <v>166</v>
      </c>
      <c r="AB1079" s="59">
        <v>102</v>
      </c>
      <c r="AC1079" s="132">
        <v>83</v>
      </c>
      <c r="AD1079" s="61">
        <v>111</v>
      </c>
      <c r="AE1079" s="59">
        <v>135</v>
      </c>
      <c r="AF1079" s="59">
        <v>78</v>
      </c>
      <c r="AG1079" s="132">
        <v>86</v>
      </c>
      <c r="AH1079" s="61">
        <v>8</v>
      </c>
      <c r="AI1079" s="132">
        <v>30</v>
      </c>
      <c r="AJ1079" s="64">
        <f>IFERROR(VLOOKUP($B1079,STOCK!$A:$H,3,0)," ")</f>
        <v>60</v>
      </c>
      <c r="AK1079" s="65">
        <f>IFERROR(VLOOKUP($B1079,STOCK!$A:$H,4,0)," ")</f>
        <v>100</v>
      </c>
      <c r="AL1079" s="65">
        <f>IFERROR(VLOOKUP($B1079,STOCK!$A:$H,5,0)," ")</f>
        <v>52</v>
      </c>
      <c r="AM1079" s="65">
        <f>IFERROR(VLOOKUP($B1079,STOCK!$A:$H,6,0)," ")</f>
        <v>61</v>
      </c>
      <c r="AN1079" s="65">
        <f>IFERROR(VLOOKUP($B1079,STOCK!$A:$H,7,0)," ")</f>
        <v>98</v>
      </c>
      <c r="AO1079" s="65">
        <f>IFERROR(VLOOKUP($B1079,STOCK!$A:$H,8,0)," ")</f>
        <v>74</v>
      </c>
      <c r="AP1079" s="62">
        <f t="shared" si="208"/>
        <v>20</v>
      </c>
      <c r="AQ1079" s="50">
        <f t="shared" si="209"/>
        <v>10.273972602739725</v>
      </c>
      <c r="AR1079" s="50">
        <f t="shared" si="210"/>
        <v>34.666666666666664</v>
      </c>
      <c r="AS1079" s="50">
        <f t="shared" si="211"/>
        <v>22.048192771084338</v>
      </c>
      <c r="AT1079" s="50">
        <f t="shared" si="212"/>
        <v>34.186046511627907</v>
      </c>
      <c r="AU1079" s="63">
        <f t="shared" si="219"/>
        <v>74</v>
      </c>
      <c r="AV1079" s="67">
        <v>4500</v>
      </c>
      <c r="AW1079" s="133">
        <v>4436.0286299999998</v>
      </c>
      <c r="AX1079" s="49">
        <v>5500</v>
      </c>
      <c r="AY1079" s="51">
        <f t="shared" si="213"/>
        <v>0.22222222222222232</v>
      </c>
      <c r="AZ1079" s="51">
        <f t="shared" si="214"/>
        <v>0.18181818181818182</v>
      </c>
      <c r="BA1079" s="49">
        <v>5316.6666699999996</v>
      </c>
      <c r="BB1079" s="52">
        <v>6</v>
      </c>
      <c r="BC1079" s="51">
        <f t="shared" si="215"/>
        <v>0.18148148222222216</v>
      </c>
      <c r="BD1079" s="51">
        <f t="shared" si="216"/>
        <v>0.15360501620463629</v>
      </c>
      <c r="BE1079" s="49">
        <v>0</v>
      </c>
      <c r="BF1079" s="52">
        <v>0</v>
      </c>
      <c r="BG1079" s="51">
        <f t="shared" si="217"/>
        <v>-1</v>
      </c>
      <c r="BH1079" s="51">
        <f t="shared" si="218"/>
        <v>0</v>
      </c>
      <c r="BI1079" s="282">
        <f t="shared" si="220"/>
        <v>626</v>
      </c>
    </row>
    <row r="1080" spans="1:61" hidden="1">
      <c r="A1080" s="54" t="s">
        <v>151</v>
      </c>
      <c r="B1080" s="55" t="s">
        <v>3461</v>
      </c>
      <c r="C1080" s="55" t="s">
        <v>3462</v>
      </c>
      <c r="D1080" s="44" t="s">
        <v>3463</v>
      </c>
      <c r="E1080" s="56">
        <v>6</v>
      </c>
      <c r="F1080" s="46" t="s">
        <v>5814</v>
      </c>
      <c r="G1080" s="47" t="s">
        <v>5814</v>
      </c>
      <c r="H1080" s="47" t="s">
        <v>6166</v>
      </c>
      <c r="I1080" s="48" t="s">
        <v>6178</v>
      </c>
      <c r="J1080" s="48" t="s">
        <v>6185</v>
      </c>
      <c r="K1080" s="48" t="s">
        <v>6169</v>
      </c>
      <c r="L1080" s="45">
        <v>139</v>
      </c>
      <c r="M1080" s="47" t="s">
        <v>5823</v>
      </c>
      <c r="N1080" s="60">
        <v>0</v>
      </c>
      <c r="O1080" s="58">
        <v>0</v>
      </c>
      <c r="P1080" s="58">
        <v>0</v>
      </c>
      <c r="Q1080" s="132">
        <v>0</v>
      </c>
      <c r="R1080" s="60">
        <v>0</v>
      </c>
      <c r="S1080" s="58">
        <v>0</v>
      </c>
      <c r="T1080" s="58">
        <v>0</v>
      </c>
      <c r="U1080" s="132">
        <v>0</v>
      </c>
      <c r="V1080" s="58">
        <v>0</v>
      </c>
      <c r="W1080" s="58">
        <v>0</v>
      </c>
      <c r="X1080" s="58">
        <v>0</v>
      </c>
      <c r="Y1080" s="132">
        <v>0</v>
      </c>
      <c r="Z1080" s="61">
        <v>0</v>
      </c>
      <c r="AA1080" s="59">
        <v>0</v>
      </c>
      <c r="AB1080" s="59">
        <v>0</v>
      </c>
      <c r="AC1080" s="132">
        <v>0</v>
      </c>
      <c r="AD1080" s="61">
        <v>0</v>
      </c>
      <c r="AE1080" s="59">
        <v>0</v>
      </c>
      <c r="AF1080" s="59">
        <v>0</v>
      </c>
      <c r="AG1080" s="132">
        <v>0</v>
      </c>
      <c r="AH1080" s="61">
        <v>0</v>
      </c>
      <c r="AI1080" s="132">
        <v>0</v>
      </c>
      <c r="AJ1080" s="64">
        <f>IFERROR(VLOOKUP($B1080,STOCK!$A:$H,3,0)," ")</f>
        <v>0</v>
      </c>
      <c r="AK1080" s="65">
        <f>IFERROR(VLOOKUP($B1080,STOCK!$A:$H,4,0)," ")</f>
        <v>0</v>
      </c>
      <c r="AL1080" s="65">
        <f>IFERROR(VLOOKUP($B1080,STOCK!$A:$H,5,0)," ")</f>
        <v>0</v>
      </c>
      <c r="AM1080" s="65">
        <f>IFERROR(VLOOKUP($B1080,STOCK!$A:$H,6,0)," ")</f>
        <v>0</v>
      </c>
      <c r="AN1080" s="65">
        <f>IFERROR(VLOOKUP($B1080,STOCK!$A:$H,7,0)," ")</f>
        <v>0</v>
      </c>
      <c r="AO1080" s="65">
        <f>IFERROR(VLOOKUP($B1080,STOCK!$A:$H,8,0)," ")</f>
        <v>0</v>
      </c>
      <c r="AP1080" s="62" t="str">
        <f t="shared" si="208"/>
        <v>Q</v>
      </c>
      <c r="AQ1080" s="50" t="str">
        <f t="shared" si="209"/>
        <v>Q</v>
      </c>
      <c r="AR1080" s="50" t="str">
        <f t="shared" si="210"/>
        <v>Q</v>
      </c>
      <c r="AS1080" s="50" t="str">
        <f t="shared" si="211"/>
        <v>Q</v>
      </c>
      <c r="AT1080" s="50" t="str">
        <f t="shared" si="212"/>
        <v>Q</v>
      </c>
      <c r="AU1080" s="63" t="str">
        <f t="shared" si="219"/>
        <v>Q</v>
      </c>
      <c r="AV1080" s="67">
        <v>27000.000005000002</v>
      </c>
      <c r="AW1080" s="133">
        <v>26616.171780000001</v>
      </c>
      <c r="AX1080" s="49">
        <v>31900</v>
      </c>
      <c r="AY1080" s="51">
        <f t="shared" si="213"/>
        <v>0.18148148126268859</v>
      </c>
      <c r="AZ1080" s="51">
        <f t="shared" si="214"/>
        <v>0.15360501551724132</v>
      </c>
      <c r="BA1080" s="49">
        <v>0</v>
      </c>
      <c r="BB1080" s="52">
        <v>0</v>
      </c>
      <c r="BC1080" s="51">
        <f t="shared" si="215"/>
        <v>-1</v>
      </c>
      <c r="BD1080" s="51">
        <f t="shared" si="216"/>
        <v>0</v>
      </c>
      <c r="BE1080" s="49">
        <v>0</v>
      </c>
      <c r="BF1080" s="52">
        <v>0</v>
      </c>
      <c r="BG1080" s="51">
        <f t="shared" si="217"/>
        <v>-1</v>
      </c>
      <c r="BH1080" s="51">
        <f t="shared" si="218"/>
        <v>0</v>
      </c>
      <c r="BI1080" s="282">
        <f t="shared" si="220"/>
        <v>0</v>
      </c>
    </row>
    <row r="1081" spans="1:61" hidden="1">
      <c r="A1081" s="54" t="s">
        <v>150</v>
      </c>
      <c r="B1081" s="55" t="s">
        <v>3464</v>
      </c>
      <c r="C1081" s="55" t="s">
        <v>3465</v>
      </c>
      <c r="D1081" s="44" t="s">
        <v>3466</v>
      </c>
      <c r="E1081" s="56">
        <v>1</v>
      </c>
      <c r="F1081" s="46" t="s">
        <v>5814</v>
      </c>
      <c r="G1081" s="47" t="s">
        <v>5814</v>
      </c>
      <c r="H1081" s="47" t="s">
        <v>6166</v>
      </c>
      <c r="I1081" s="48" t="s">
        <v>6178</v>
      </c>
      <c r="J1081" s="48" t="s">
        <v>6185</v>
      </c>
      <c r="K1081" s="48" t="s">
        <v>6169</v>
      </c>
      <c r="L1081" s="45">
        <v>139</v>
      </c>
      <c r="M1081" s="47" t="s">
        <v>5823</v>
      </c>
      <c r="N1081" s="60">
        <v>473</v>
      </c>
      <c r="O1081" s="58">
        <v>433</v>
      </c>
      <c r="P1081" s="58">
        <v>445</v>
      </c>
      <c r="Q1081" s="132">
        <v>401</v>
      </c>
      <c r="R1081" s="60">
        <v>364</v>
      </c>
      <c r="S1081" s="58">
        <v>496</v>
      </c>
      <c r="T1081" s="58">
        <v>366</v>
      </c>
      <c r="U1081" s="132">
        <v>365</v>
      </c>
      <c r="V1081" s="58">
        <v>89</v>
      </c>
      <c r="W1081" s="58">
        <v>104</v>
      </c>
      <c r="X1081" s="58">
        <v>81</v>
      </c>
      <c r="Y1081" s="132">
        <v>97</v>
      </c>
      <c r="Z1081" s="61">
        <v>137</v>
      </c>
      <c r="AA1081" s="59">
        <v>211</v>
      </c>
      <c r="AB1081" s="59">
        <v>210</v>
      </c>
      <c r="AC1081" s="132">
        <v>200</v>
      </c>
      <c r="AD1081" s="61">
        <v>108</v>
      </c>
      <c r="AE1081" s="59">
        <v>143</v>
      </c>
      <c r="AF1081" s="59">
        <v>80</v>
      </c>
      <c r="AG1081" s="132">
        <v>112</v>
      </c>
      <c r="AH1081" s="61">
        <v>4</v>
      </c>
      <c r="AI1081" s="132">
        <v>20</v>
      </c>
      <c r="AJ1081" s="64">
        <f>IFERROR(VLOOKUP($B1081,STOCK!$A:$H,3,0)," ")</f>
        <v>162</v>
      </c>
      <c r="AK1081" s="65">
        <f>IFERROR(VLOOKUP($B1081,STOCK!$A:$H,4,0)," ")</f>
        <v>152</v>
      </c>
      <c r="AL1081" s="65">
        <f>IFERROR(VLOOKUP($B1081,STOCK!$A:$H,5,0)," ")</f>
        <v>62</v>
      </c>
      <c r="AM1081" s="65">
        <f>IFERROR(VLOOKUP($B1081,STOCK!$A:$H,6,0)," ")</f>
        <v>106</v>
      </c>
      <c r="AN1081" s="65">
        <f>IFERROR(VLOOKUP($B1081,STOCK!$A:$H,7,0)," ")</f>
        <v>121</v>
      </c>
      <c r="AO1081" s="65">
        <f>IFERROR(VLOOKUP($B1081,STOCK!$A:$H,8,0)," ")</f>
        <v>76</v>
      </c>
      <c r="AP1081" s="62">
        <f t="shared" si="208"/>
        <v>12.119700748129675</v>
      </c>
      <c r="AQ1081" s="50">
        <f t="shared" si="209"/>
        <v>12.493150684931507</v>
      </c>
      <c r="AR1081" s="50">
        <f t="shared" si="210"/>
        <v>19.175257731958762</v>
      </c>
      <c r="AS1081" s="50">
        <f t="shared" si="211"/>
        <v>15.9</v>
      </c>
      <c r="AT1081" s="50">
        <f t="shared" si="212"/>
        <v>32.410714285714285</v>
      </c>
      <c r="AU1081" s="63">
        <f t="shared" si="219"/>
        <v>114</v>
      </c>
      <c r="AV1081" s="67">
        <v>10890</v>
      </c>
      <c r="AW1081" s="133">
        <v>10686.16131</v>
      </c>
      <c r="AX1081" s="49">
        <v>12250</v>
      </c>
      <c r="AY1081" s="51">
        <f t="shared" si="213"/>
        <v>0.12488521579430678</v>
      </c>
      <c r="AZ1081" s="51">
        <f t="shared" si="214"/>
        <v>0.11102040816326531</v>
      </c>
      <c r="BA1081" s="49">
        <v>11850</v>
      </c>
      <c r="BB1081" s="52">
        <v>4</v>
      </c>
      <c r="BC1081" s="51">
        <f t="shared" si="215"/>
        <v>8.8154269972451793E-2</v>
      </c>
      <c r="BD1081" s="51">
        <f t="shared" si="216"/>
        <v>8.1012658227848103E-2</v>
      </c>
      <c r="BE1081" s="49">
        <v>0</v>
      </c>
      <c r="BF1081" s="52">
        <v>0</v>
      </c>
      <c r="BG1081" s="51">
        <f t="shared" si="217"/>
        <v>-1</v>
      </c>
      <c r="BH1081" s="51">
        <f t="shared" si="218"/>
        <v>0</v>
      </c>
      <c r="BI1081" s="282">
        <f t="shared" si="220"/>
        <v>1195</v>
      </c>
    </row>
    <row r="1082" spans="1:61" hidden="1">
      <c r="A1082" s="54" t="s">
        <v>150</v>
      </c>
      <c r="B1082" s="55" t="s">
        <v>3467</v>
      </c>
      <c r="C1082" s="55" t="s">
        <v>3468</v>
      </c>
      <c r="D1082" s="44" t="s">
        <v>3469</v>
      </c>
      <c r="E1082" s="56">
        <v>1</v>
      </c>
      <c r="F1082" s="46" t="s">
        <v>5814</v>
      </c>
      <c r="G1082" s="47" t="s">
        <v>5814</v>
      </c>
      <c r="H1082" s="47" t="s">
        <v>6166</v>
      </c>
      <c r="I1082" s="48" t="s">
        <v>6178</v>
      </c>
      <c r="J1082" s="48" t="s">
        <v>6185</v>
      </c>
      <c r="K1082" s="48" t="s">
        <v>6169</v>
      </c>
      <c r="L1082" s="45">
        <v>139</v>
      </c>
      <c r="M1082" s="47" t="s">
        <v>5823</v>
      </c>
      <c r="N1082" s="60">
        <v>2600</v>
      </c>
      <c r="O1082" s="58">
        <v>2105</v>
      </c>
      <c r="P1082" s="58">
        <v>2141</v>
      </c>
      <c r="Q1082" s="132">
        <v>2077</v>
      </c>
      <c r="R1082" s="60">
        <v>1059</v>
      </c>
      <c r="S1082" s="58">
        <v>1229</v>
      </c>
      <c r="T1082" s="58">
        <v>1547</v>
      </c>
      <c r="U1082" s="132">
        <v>1643</v>
      </c>
      <c r="V1082" s="58">
        <v>82</v>
      </c>
      <c r="W1082" s="58">
        <v>169</v>
      </c>
      <c r="X1082" s="58">
        <v>65</v>
      </c>
      <c r="Y1082" s="132">
        <v>74</v>
      </c>
      <c r="Z1082" s="61">
        <v>874</v>
      </c>
      <c r="AA1082" s="59">
        <v>1041</v>
      </c>
      <c r="AB1082" s="59">
        <v>762</v>
      </c>
      <c r="AC1082" s="132">
        <v>821</v>
      </c>
      <c r="AD1082" s="61">
        <v>357</v>
      </c>
      <c r="AE1082" s="59">
        <v>177</v>
      </c>
      <c r="AF1082" s="59">
        <v>220</v>
      </c>
      <c r="AG1082" s="132">
        <v>281</v>
      </c>
      <c r="AH1082" s="61">
        <v>1</v>
      </c>
      <c r="AI1082" s="132">
        <v>6</v>
      </c>
      <c r="AJ1082" s="64">
        <f>IFERROR(VLOOKUP($B1082,STOCK!$A:$H,3,0)," ")</f>
        <v>1330</v>
      </c>
      <c r="AK1082" s="65">
        <f>IFERROR(VLOOKUP($B1082,STOCK!$A:$H,4,0)," ")</f>
        <v>745</v>
      </c>
      <c r="AL1082" s="65">
        <f>IFERROR(VLOOKUP($B1082,STOCK!$A:$H,5,0)," ")</f>
        <v>89</v>
      </c>
      <c r="AM1082" s="65">
        <f>IFERROR(VLOOKUP($B1082,STOCK!$A:$H,6,0)," ")</f>
        <v>517</v>
      </c>
      <c r="AN1082" s="65">
        <f>IFERROR(VLOOKUP($B1082,STOCK!$A:$H,7,0)," ")</f>
        <v>279</v>
      </c>
      <c r="AO1082" s="65">
        <f>IFERROR(VLOOKUP($B1082,STOCK!$A:$H,8,0)," ")</f>
        <v>716</v>
      </c>
      <c r="AP1082" s="62">
        <f t="shared" si="208"/>
        <v>19.210399614829079</v>
      </c>
      <c r="AQ1082" s="50">
        <f t="shared" si="209"/>
        <v>13.603164942178941</v>
      </c>
      <c r="AR1082" s="50">
        <f t="shared" si="210"/>
        <v>36.081081081081081</v>
      </c>
      <c r="AS1082" s="50">
        <f t="shared" si="211"/>
        <v>18.891595615103533</v>
      </c>
      <c r="AT1082" s="50">
        <f t="shared" si="212"/>
        <v>29.786476868327401</v>
      </c>
      <c r="AU1082" s="63">
        <f t="shared" si="219"/>
        <v>3580</v>
      </c>
      <c r="AV1082" s="67">
        <v>4321</v>
      </c>
      <c r="AW1082" s="133">
        <v>4302.4267</v>
      </c>
      <c r="AX1082" s="49">
        <v>4900</v>
      </c>
      <c r="AY1082" s="51">
        <f t="shared" si="213"/>
        <v>0.13399676000925709</v>
      </c>
      <c r="AZ1082" s="51">
        <f t="shared" si="214"/>
        <v>0.11816326530612245</v>
      </c>
      <c r="BA1082" s="49">
        <v>4800</v>
      </c>
      <c r="BB1082" s="52">
        <v>6</v>
      </c>
      <c r="BC1082" s="51">
        <f t="shared" si="215"/>
        <v>0.11085396898866007</v>
      </c>
      <c r="BD1082" s="51">
        <f t="shared" si="216"/>
        <v>9.9791666666666667E-2</v>
      </c>
      <c r="BE1082" s="49">
        <v>0</v>
      </c>
      <c r="BF1082" s="52">
        <v>0</v>
      </c>
      <c r="BG1082" s="51">
        <f t="shared" si="217"/>
        <v>-1</v>
      </c>
      <c r="BH1082" s="51">
        <f t="shared" si="218"/>
        <v>0</v>
      </c>
      <c r="BI1082" s="282">
        <f t="shared" si="220"/>
        <v>4902</v>
      </c>
    </row>
    <row r="1083" spans="1:61" hidden="1">
      <c r="A1083" s="54" t="s">
        <v>150</v>
      </c>
      <c r="B1083" s="55" t="s">
        <v>3470</v>
      </c>
      <c r="C1083" s="55" t="s">
        <v>3471</v>
      </c>
      <c r="D1083" s="44" t="s">
        <v>3472</v>
      </c>
      <c r="E1083" s="56">
        <v>6</v>
      </c>
      <c r="F1083" s="46" t="s">
        <v>5814</v>
      </c>
      <c r="G1083" s="47" t="s">
        <v>5814</v>
      </c>
      <c r="H1083" s="47" t="s">
        <v>6166</v>
      </c>
      <c r="I1083" s="48" t="s">
        <v>6178</v>
      </c>
      <c r="J1083" s="48" t="s">
        <v>6185</v>
      </c>
      <c r="K1083" s="48" t="s">
        <v>6169</v>
      </c>
      <c r="L1083" s="45">
        <v>139</v>
      </c>
      <c r="M1083" s="47" t="s">
        <v>5823</v>
      </c>
      <c r="N1083" s="60">
        <v>0</v>
      </c>
      <c r="O1083" s="58">
        <v>60</v>
      </c>
      <c r="P1083" s="58">
        <v>369</v>
      </c>
      <c r="Q1083" s="132">
        <v>265</v>
      </c>
      <c r="R1083" s="60">
        <v>2</v>
      </c>
      <c r="S1083" s="58">
        <v>62</v>
      </c>
      <c r="T1083" s="58">
        <v>0</v>
      </c>
      <c r="U1083" s="132">
        <v>131</v>
      </c>
      <c r="V1083" s="58">
        <v>0</v>
      </c>
      <c r="W1083" s="58">
        <v>40</v>
      </c>
      <c r="X1083" s="58">
        <v>50</v>
      </c>
      <c r="Y1083" s="132">
        <v>39</v>
      </c>
      <c r="Z1083" s="61">
        <v>36</v>
      </c>
      <c r="AA1083" s="59">
        <v>111</v>
      </c>
      <c r="AB1083" s="59">
        <v>183</v>
      </c>
      <c r="AC1083" s="132">
        <v>118</v>
      </c>
      <c r="AD1083" s="61">
        <v>98</v>
      </c>
      <c r="AE1083" s="59">
        <v>99</v>
      </c>
      <c r="AF1083" s="59">
        <v>83</v>
      </c>
      <c r="AG1083" s="132">
        <v>65</v>
      </c>
      <c r="AH1083" s="61">
        <v>8</v>
      </c>
      <c r="AI1083" s="132">
        <v>26</v>
      </c>
      <c r="AJ1083" s="64">
        <f>IFERROR(VLOOKUP($B1083,STOCK!$A:$H,3,0)," ")</f>
        <v>287</v>
      </c>
      <c r="AK1083" s="65">
        <f>IFERROR(VLOOKUP($B1083,STOCK!$A:$H,4,0)," ")</f>
        <v>399</v>
      </c>
      <c r="AL1083" s="65">
        <f>IFERROR(VLOOKUP($B1083,STOCK!$A:$H,5,0)," ")</f>
        <v>229</v>
      </c>
      <c r="AM1083" s="65">
        <f>IFERROR(VLOOKUP($B1083,STOCK!$A:$H,6,0)," ")</f>
        <v>70</v>
      </c>
      <c r="AN1083" s="65">
        <f>IFERROR(VLOOKUP($B1083,STOCK!$A:$H,7,0)," ")</f>
        <v>114</v>
      </c>
      <c r="AO1083" s="65">
        <f>IFERROR(VLOOKUP($B1083,STOCK!$A:$H,8,0)," ")</f>
        <v>139</v>
      </c>
      <c r="AP1083" s="62">
        <f t="shared" si="208"/>
        <v>32.490566037735846</v>
      </c>
      <c r="AQ1083" s="50">
        <f t="shared" si="209"/>
        <v>91.374045801526719</v>
      </c>
      <c r="AR1083" s="50">
        <f t="shared" si="210"/>
        <v>176.15384615384613</v>
      </c>
      <c r="AS1083" s="50">
        <f t="shared" si="211"/>
        <v>17.796610169491526</v>
      </c>
      <c r="AT1083" s="50">
        <f t="shared" si="212"/>
        <v>52.615384615384613</v>
      </c>
      <c r="AU1083" s="63">
        <f t="shared" si="219"/>
        <v>160.38461538461539</v>
      </c>
      <c r="AV1083" s="67">
        <v>13140</v>
      </c>
      <c r="AW1083" s="133">
        <v>11298.243</v>
      </c>
      <c r="AX1083" s="49">
        <v>14750</v>
      </c>
      <c r="AY1083" s="51">
        <f t="shared" si="213"/>
        <v>0.12252663622526638</v>
      </c>
      <c r="AZ1083" s="51">
        <f t="shared" si="214"/>
        <v>0.10915254237288136</v>
      </c>
      <c r="BA1083" s="49">
        <v>14500</v>
      </c>
      <c r="BB1083" s="52">
        <v>3</v>
      </c>
      <c r="BC1083" s="51">
        <f t="shared" si="215"/>
        <v>0.1035007610350076</v>
      </c>
      <c r="BD1083" s="51">
        <f t="shared" si="216"/>
        <v>9.3793103448275864E-2</v>
      </c>
      <c r="BE1083" s="49">
        <v>14250</v>
      </c>
      <c r="BF1083" s="52">
        <v>10</v>
      </c>
      <c r="BG1083" s="51">
        <f t="shared" si="217"/>
        <v>8.4474885844748826E-2</v>
      </c>
      <c r="BH1083" s="51">
        <f t="shared" si="218"/>
        <v>7.7894736842105267E-2</v>
      </c>
      <c r="BI1083" s="282">
        <f t="shared" si="220"/>
        <v>644</v>
      </c>
    </row>
    <row r="1084" spans="1:61" hidden="1">
      <c r="A1084" s="54" t="s">
        <v>150</v>
      </c>
      <c r="B1084" s="55" t="s">
        <v>3473</v>
      </c>
      <c r="C1084" s="55" t="s">
        <v>3474</v>
      </c>
      <c r="D1084" s="44" t="s">
        <v>3475</v>
      </c>
      <c r="E1084" s="56">
        <v>6</v>
      </c>
      <c r="F1084" s="46" t="s">
        <v>5814</v>
      </c>
      <c r="G1084" s="47" t="s">
        <v>5814</v>
      </c>
      <c r="H1084" s="47" t="s">
        <v>6166</v>
      </c>
      <c r="I1084" s="48" t="s">
        <v>6178</v>
      </c>
      <c r="J1084" s="48" t="s">
        <v>6185</v>
      </c>
      <c r="K1084" s="48" t="s">
        <v>6186</v>
      </c>
      <c r="L1084" s="45">
        <v>428</v>
      </c>
      <c r="M1084" s="47" t="s">
        <v>5850</v>
      </c>
      <c r="N1084" s="60">
        <v>115</v>
      </c>
      <c r="O1084" s="58">
        <v>118</v>
      </c>
      <c r="P1084" s="58">
        <v>70</v>
      </c>
      <c r="Q1084" s="132">
        <v>101</v>
      </c>
      <c r="R1084" s="60">
        <v>125</v>
      </c>
      <c r="S1084" s="58">
        <v>202</v>
      </c>
      <c r="T1084" s="58">
        <v>176</v>
      </c>
      <c r="U1084" s="132">
        <v>160</v>
      </c>
      <c r="V1084" s="58">
        <v>46</v>
      </c>
      <c r="W1084" s="58">
        <v>84</v>
      </c>
      <c r="X1084" s="58">
        <v>34</v>
      </c>
      <c r="Y1084" s="132">
        <v>29</v>
      </c>
      <c r="Z1084" s="61">
        <v>59</v>
      </c>
      <c r="AA1084" s="59">
        <v>47</v>
      </c>
      <c r="AB1084" s="59">
        <v>66</v>
      </c>
      <c r="AC1084" s="132">
        <v>57</v>
      </c>
      <c r="AD1084" s="61">
        <v>65</v>
      </c>
      <c r="AE1084" s="59">
        <v>91</v>
      </c>
      <c r="AF1084" s="59">
        <v>237</v>
      </c>
      <c r="AG1084" s="132">
        <v>239</v>
      </c>
      <c r="AH1084" s="61">
        <v>0</v>
      </c>
      <c r="AI1084" s="132">
        <v>2</v>
      </c>
      <c r="AJ1084" s="64">
        <f>IFERROR(VLOOKUP($B1084,STOCK!$A:$H,3,0)," ")</f>
        <v>101</v>
      </c>
      <c r="AK1084" s="65">
        <f>IFERROR(VLOOKUP($B1084,STOCK!$A:$H,4,0)," ")</f>
        <v>145</v>
      </c>
      <c r="AL1084" s="65">
        <f>IFERROR(VLOOKUP($B1084,STOCK!$A:$H,5,0)," ")</f>
        <v>109</v>
      </c>
      <c r="AM1084" s="65">
        <f>IFERROR(VLOOKUP($B1084,STOCK!$A:$H,6,0)," ")</f>
        <v>140</v>
      </c>
      <c r="AN1084" s="65">
        <f>IFERROR(VLOOKUP($B1084,STOCK!$A:$H,7,0)," ")</f>
        <v>78</v>
      </c>
      <c r="AO1084" s="65">
        <f>IFERROR(VLOOKUP($B1084,STOCK!$A:$H,8,0)," ")</f>
        <v>24</v>
      </c>
      <c r="AP1084" s="62">
        <f t="shared" si="208"/>
        <v>30</v>
      </c>
      <c r="AQ1084" s="50">
        <f t="shared" si="209"/>
        <v>27.1875</v>
      </c>
      <c r="AR1084" s="50">
        <f t="shared" si="210"/>
        <v>112.75862068965517</v>
      </c>
      <c r="AS1084" s="50">
        <f t="shared" si="211"/>
        <v>73.684210526315795</v>
      </c>
      <c r="AT1084" s="50">
        <f t="shared" si="212"/>
        <v>9.7907949790794984</v>
      </c>
      <c r="AU1084" s="63">
        <f t="shared" si="219"/>
        <v>360</v>
      </c>
      <c r="AV1084" s="67">
        <v>3250.0000500000001</v>
      </c>
      <c r="AW1084" s="133">
        <v>3249.9772800000001</v>
      </c>
      <c r="AX1084" s="49">
        <v>3650</v>
      </c>
      <c r="AY1084" s="51">
        <f t="shared" si="213"/>
        <v>0.1230769057988168</v>
      </c>
      <c r="AZ1084" s="51">
        <f t="shared" si="214"/>
        <v>0.10958902739726024</v>
      </c>
      <c r="BA1084" s="49">
        <v>3550</v>
      </c>
      <c r="BB1084" s="52">
        <v>6</v>
      </c>
      <c r="BC1084" s="51">
        <f t="shared" si="215"/>
        <v>9.2307675502958819E-2</v>
      </c>
      <c r="BD1084" s="51">
        <f t="shared" si="216"/>
        <v>8.4507028169014051E-2</v>
      </c>
      <c r="BE1084" s="49">
        <v>0</v>
      </c>
      <c r="BF1084" s="52">
        <v>0</v>
      </c>
      <c r="BG1084" s="51">
        <f t="shared" si="217"/>
        <v>-1</v>
      </c>
      <c r="BH1084" s="51">
        <f t="shared" si="218"/>
        <v>0</v>
      </c>
      <c r="BI1084" s="282">
        <f t="shared" si="220"/>
        <v>588</v>
      </c>
    </row>
    <row r="1085" spans="1:61" hidden="1">
      <c r="A1085" s="54" t="s">
        <v>150</v>
      </c>
      <c r="B1085" s="55" t="s">
        <v>3476</v>
      </c>
      <c r="C1085" s="55" t="s">
        <v>3477</v>
      </c>
      <c r="D1085" s="44" t="s">
        <v>3478</v>
      </c>
      <c r="E1085" s="56">
        <v>12</v>
      </c>
      <c r="F1085" s="46" t="s">
        <v>5814</v>
      </c>
      <c r="G1085" s="47" t="s">
        <v>5814</v>
      </c>
      <c r="H1085" s="47" t="s">
        <v>6166</v>
      </c>
      <c r="I1085" s="48" t="s">
        <v>6178</v>
      </c>
      <c r="J1085" s="48" t="s">
        <v>6185</v>
      </c>
      <c r="K1085" s="48" t="s">
        <v>6186</v>
      </c>
      <c r="L1085" s="45">
        <v>428</v>
      </c>
      <c r="M1085" s="47" t="s">
        <v>5850</v>
      </c>
      <c r="N1085" s="60">
        <v>927</v>
      </c>
      <c r="O1085" s="58">
        <v>279</v>
      </c>
      <c r="P1085" s="58">
        <v>2879</v>
      </c>
      <c r="Q1085" s="132">
        <v>2092</v>
      </c>
      <c r="R1085" s="60">
        <v>1464</v>
      </c>
      <c r="S1085" s="58">
        <v>2560</v>
      </c>
      <c r="T1085" s="58">
        <v>1610</v>
      </c>
      <c r="U1085" s="132">
        <v>1646</v>
      </c>
      <c r="V1085" s="58">
        <v>245</v>
      </c>
      <c r="W1085" s="58">
        <v>813</v>
      </c>
      <c r="X1085" s="58">
        <v>329</v>
      </c>
      <c r="Y1085" s="132">
        <v>323</v>
      </c>
      <c r="Z1085" s="61">
        <v>189</v>
      </c>
      <c r="AA1085" s="59">
        <v>424</v>
      </c>
      <c r="AB1085" s="59">
        <v>959</v>
      </c>
      <c r="AC1085" s="132">
        <v>1081</v>
      </c>
      <c r="AD1085" s="61">
        <v>157</v>
      </c>
      <c r="AE1085" s="59">
        <v>737</v>
      </c>
      <c r="AF1085" s="59">
        <v>482</v>
      </c>
      <c r="AG1085" s="132">
        <v>694</v>
      </c>
      <c r="AH1085" s="61">
        <v>0</v>
      </c>
      <c r="AI1085" s="132">
        <v>0</v>
      </c>
      <c r="AJ1085" s="64">
        <f>IFERROR(VLOOKUP($B1085,STOCK!$A:$H,3,0)," ")</f>
        <v>2244</v>
      </c>
      <c r="AK1085" s="65">
        <f>IFERROR(VLOOKUP($B1085,STOCK!$A:$H,4,0)," ")</f>
        <v>5351</v>
      </c>
      <c r="AL1085" s="65">
        <f>IFERROR(VLOOKUP($B1085,STOCK!$A:$H,5,0)," ")</f>
        <v>1866</v>
      </c>
      <c r="AM1085" s="65">
        <f>IFERROR(VLOOKUP($B1085,STOCK!$A:$H,6,0)," ")</f>
        <v>776</v>
      </c>
      <c r="AN1085" s="65">
        <f>IFERROR(VLOOKUP($B1085,STOCK!$A:$H,7,0)," ")</f>
        <v>1716</v>
      </c>
      <c r="AO1085" s="65">
        <f>IFERROR(VLOOKUP($B1085,STOCK!$A:$H,8,0)," ")</f>
        <v>96</v>
      </c>
      <c r="AP1085" s="62">
        <f t="shared" si="208"/>
        <v>32.179732313575528</v>
      </c>
      <c r="AQ1085" s="50">
        <f t="shared" si="209"/>
        <v>97.527339003645196</v>
      </c>
      <c r="AR1085" s="50">
        <f t="shared" si="210"/>
        <v>173.31269349845201</v>
      </c>
      <c r="AS1085" s="50">
        <f t="shared" si="211"/>
        <v>21.535615171137835</v>
      </c>
      <c r="AT1085" s="50">
        <f t="shared" si="212"/>
        <v>74.178674351585016</v>
      </c>
      <c r="AU1085" s="63" t="str">
        <f t="shared" si="219"/>
        <v>SV</v>
      </c>
      <c r="AV1085" s="67">
        <v>875</v>
      </c>
      <c r="AW1085" s="133">
        <v>910.97929999999997</v>
      </c>
      <c r="AX1085" s="49">
        <v>1100</v>
      </c>
      <c r="AY1085" s="51">
        <f t="shared" si="213"/>
        <v>0.25714285714285712</v>
      </c>
      <c r="AZ1085" s="51">
        <f t="shared" si="214"/>
        <v>0.20454545454545456</v>
      </c>
      <c r="BA1085" s="49">
        <v>1070</v>
      </c>
      <c r="BB1085" s="52">
        <v>6</v>
      </c>
      <c r="BC1085" s="51">
        <f t="shared" si="215"/>
        <v>0.22285714285714286</v>
      </c>
      <c r="BD1085" s="51">
        <f t="shared" si="216"/>
        <v>0.1822429906542056</v>
      </c>
      <c r="BE1085" s="49">
        <v>990</v>
      </c>
      <c r="BF1085" s="52">
        <v>12</v>
      </c>
      <c r="BG1085" s="51">
        <f t="shared" si="217"/>
        <v>0.13142857142857145</v>
      </c>
      <c r="BH1085" s="51">
        <f t="shared" si="218"/>
        <v>0.11616161616161616</v>
      </c>
      <c r="BI1085" s="282">
        <f t="shared" si="220"/>
        <v>5836</v>
      </c>
    </row>
    <row r="1086" spans="1:61" hidden="1">
      <c r="A1086" s="54" t="s">
        <v>150</v>
      </c>
      <c r="B1086" s="55" t="s">
        <v>3479</v>
      </c>
      <c r="C1086" s="55" t="s">
        <v>3480</v>
      </c>
      <c r="D1086" s="44" t="s">
        <v>3481</v>
      </c>
      <c r="E1086" s="56">
        <v>6</v>
      </c>
      <c r="F1086" s="46" t="s">
        <v>5814</v>
      </c>
      <c r="G1086" s="47" t="s">
        <v>5814</v>
      </c>
      <c r="H1086" s="47" t="s">
        <v>6166</v>
      </c>
      <c r="I1086" s="48" t="s">
        <v>6178</v>
      </c>
      <c r="J1086" s="48" t="s">
        <v>6140</v>
      </c>
      <c r="K1086" s="48" t="s">
        <v>6186</v>
      </c>
      <c r="L1086" s="45">
        <v>428</v>
      </c>
      <c r="M1086" s="47" t="s">
        <v>5850</v>
      </c>
      <c r="N1086" s="60">
        <v>158</v>
      </c>
      <c r="O1086" s="58">
        <v>119</v>
      </c>
      <c r="P1086" s="58">
        <v>120</v>
      </c>
      <c r="Q1086" s="132">
        <v>117</v>
      </c>
      <c r="R1086" s="60">
        <v>123</v>
      </c>
      <c r="S1086" s="58">
        <v>191</v>
      </c>
      <c r="T1086" s="58">
        <v>124</v>
      </c>
      <c r="U1086" s="132">
        <v>106</v>
      </c>
      <c r="V1086" s="58">
        <v>48</v>
      </c>
      <c r="W1086" s="58">
        <v>55</v>
      </c>
      <c r="X1086" s="58">
        <v>35</v>
      </c>
      <c r="Y1086" s="132">
        <v>30</v>
      </c>
      <c r="Z1086" s="61">
        <v>67</v>
      </c>
      <c r="AA1086" s="59">
        <v>59</v>
      </c>
      <c r="AB1086" s="59">
        <v>54</v>
      </c>
      <c r="AC1086" s="132">
        <v>58</v>
      </c>
      <c r="AD1086" s="61">
        <v>69</v>
      </c>
      <c r="AE1086" s="59">
        <v>38</v>
      </c>
      <c r="AF1086" s="59">
        <v>108</v>
      </c>
      <c r="AG1086" s="132">
        <v>98</v>
      </c>
      <c r="AH1086" s="61">
        <v>9</v>
      </c>
      <c r="AI1086" s="132">
        <v>18</v>
      </c>
      <c r="AJ1086" s="64">
        <f>IFERROR(VLOOKUP($B1086,STOCK!$A:$H,3,0)," ")</f>
        <v>80</v>
      </c>
      <c r="AK1086" s="65">
        <f>IFERROR(VLOOKUP($B1086,STOCK!$A:$H,4,0)," ")</f>
        <v>154</v>
      </c>
      <c r="AL1086" s="65">
        <f>IFERROR(VLOOKUP($B1086,STOCK!$A:$H,5,0)," ")</f>
        <v>83</v>
      </c>
      <c r="AM1086" s="65">
        <f>IFERROR(VLOOKUP($B1086,STOCK!$A:$H,6,0)," ")</f>
        <v>57</v>
      </c>
      <c r="AN1086" s="65">
        <f>IFERROR(VLOOKUP($B1086,STOCK!$A:$H,7,0)," ")</f>
        <v>107</v>
      </c>
      <c r="AO1086" s="65">
        <f>IFERROR(VLOOKUP($B1086,STOCK!$A:$H,8,0)," ")</f>
        <v>23</v>
      </c>
      <c r="AP1086" s="62">
        <f t="shared" si="208"/>
        <v>20.512820512820515</v>
      </c>
      <c r="AQ1086" s="50">
        <f t="shared" si="209"/>
        <v>43.584905660377359</v>
      </c>
      <c r="AR1086" s="50">
        <f t="shared" si="210"/>
        <v>83</v>
      </c>
      <c r="AS1086" s="50">
        <f t="shared" si="211"/>
        <v>29.482758620689655</v>
      </c>
      <c r="AT1086" s="50">
        <f t="shared" si="212"/>
        <v>32.755102040816325</v>
      </c>
      <c r="AU1086" s="63">
        <f t="shared" si="219"/>
        <v>38.333333333333329</v>
      </c>
      <c r="AV1086" s="67">
        <v>3250.0000500000001</v>
      </c>
      <c r="AW1086" s="133">
        <v>3249.97442</v>
      </c>
      <c r="AX1086" s="49">
        <v>3650</v>
      </c>
      <c r="AY1086" s="51">
        <f t="shared" si="213"/>
        <v>0.1230769057988168</v>
      </c>
      <c r="AZ1086" s="51">
        <f t="shared" si="214"/>
        <v>0.10958902739726024</v>
      </c>
      <c r="BA1086" s="49">
        <v>3550</v>
      </c>
      <c r="BB1086" s="52">
        <v>6</v>
      </c>
      <c r="BC1086" s="51">
        <f t="shared" si="215"/>
        <v>9.2307675502958819E-2</v>
      </c>
      <c r="BD1086" s="51">
        <f t="shared" si="216"/>
        <v>8.4507028169014051E-2</v>
      </c>
      <c r="BE1086" s="49">
        <v>0</v>
      </c>
      <c r="BF1086" s="52">
        <v>0</v>
      </c>
      <c r="BG1086" s="51">
        <f t="shared" si="217"/>
        <v>-1</v>
      </c>
      <c r="BH1086" s="51">
        <f t="shared" si="218"/>
        <v>0</v>
      </c>
      <c r="BI1086" s="282">
        <f t="shared" si="220"/>
        <v>427</v>
      </c>
    </row>
    <row r="1087" spans="1:61" hidden="1">
      <c r="A1087" s="54" t="s">
        <v>150</v>
      </c>
      <c r="B1087" s="55" t="s">
        <v>3482</v>
      </c>
      <c r="C1087" s="55" t="s">
        <v>3483</v>
      </c>
      <c r="D1087" s="44" t="s">
        <v>3484</v>
      </c>
      <c r="E1087" s="56">
        <v>12</v>
      </c>
      <c r="F1087" s="46" t="s">
        <v>5814</v>
      </c>
      <c r="G1087" s="47" t="s">
        <v>5814</v>
      </c>
      <c r="H1087" s="47" t="s">
        <v>6166</v>
      </c>
      <c r="I1087" s="48" t="s">
        <v>6178</v>
      </c>
      <c r="J1087" s="48" t="s">
        <v>6140</v>
      </c>
      <c r="K1087" s="48" t="s">
        <v>6186</v>
      </c>
      <c r="L1087" s="45">
        <v>428</v>
      </c>
      <c r="M1087" s="47" t="s">
        <v>5850</v>
      </c>
      <c r="N1087" s="60">
        <v>240</v>
      </c>
      <c r="O1087" s="58">
        <v>303</v>
      </c>
      <c r="P1087" s="58">
        <v>2497</v>
      </c>
      <c r="Q1087" s="132">
        <v>2081</v>
      </c>
      <c r="R1087" s="60">
        <v>1033</v>
      </c>
      <c r="S1087" s="58">
        <v>1445</v>
      </c>
      <c r="T1087" s="58">
        <v>846</v>
      </c>
      <c r="U1087" s="132">
        <v>864</v>
      </c>
      <c r="V1087" s="58">
        <v>140</v>
      </c>
      <c r="W1087" s="58">
        <v>382</v>
      </c>
      <c r="X1087" s="58">
        <v>397</v>
      </c>
      <c r="Y1087" s="132">
        <v>242</v>
      </c>
      <c r="Z1087" s="61">
        <v>238</v>
      </c>
      <c r="AA1087" s="59">
        <v>316</v>
      </c>
      <c r="AB1087" s="59">
        <v>588</v>
      </c>
      <c r="AC1087" s="132">
        <v>596</v>
      </c>
      <c r="AD1087" s="61">
        <v>111</v>
      </c>
      <c r="AE1087" s="59">
        <v>623</v>
      </c>
      <c r="AF1087" s="59">
        <v>479</v>
      </c>
      <c r="AG1087" s="132">
        <v>653</v>
      </c>
      <c r="AH1087" s="61">
        <v>1</v>
      </c>
      <c r="AI1087" s="132">
        <v>25</v>
      </c>
      <c r="AJ1087" s="64">
        <f>IFERROR(VLOOKUP($B1087,STOCK!$A:$H,3,0)," ")</f>
        <v>2194</v>
      </c>
      <c r="AK1087" s="65">
        <f>IFERROR(VLOOKUP($B1087,STOCK!$A:$H,4,0)," ")</f>
        <v>792</v>
      </c>
      <c r="AL1087" s="65">
        <f>IFERROR(VLOOKUP($B1087,STOCK!$A:$H,5,0)," ")</f>
        <v>1369</v>
      </c>
      <c r="AM1087" s="65">
        <f>IFERROR(VLOOKUP($B1087,STOCK!$A:$H,6,0)," ")</f>
        <v>0</v>
      </c>
      <c r="AN1087" s="65">
        <f>IFERROR(VLOOKUP($B1087,STOCK!$A:$H,7,0)," ")</f>
        <v>1065</v>
      </c>
      <c r="AO1087" s="65">
        <f>IFERROR(VLOOKUP($B1087,STOCK!$A:$H,8,0)," ")</f>
        <v>95</v>
      </c>
      <c r="AP1087" s="62">
        <f t="shared" si="208"/>
        <v>31.629024507448346</v>
      </c>
      <c r="AQ1087" s="50">
        <f t="shared" si="209"/>
        <v>27.5</v>
      </c>
      <c r="AR1087" s="50">
        <f t="shared" si="210"/>
        <v>169.71074380165288</v>
      </c>
      <c r="AS1087" s="50" t="str">
        <f t="shared" si="211"/>
        <v>Q</v>
      </c>
      <c r="AT1087" s="50">
        <f t="shared" si="212"/>
        <v>48.928024502297092</v>
      </c>
      <c r="AU1087" s="63">
        <f t="shared" si="219"/>
        <v>114</v>
      </c>
      <c r="AV1087" s="67">
        <v>875</v>
      </c>
      <c r="AW1087" s="133">
        <v>909.66777000000002</v>
      </c>
      <c r="AX1087" s="49">
        <v>1100</v>
      </c>
      <c r="AY1087" s="51">
        <f t="shared" si="213"/>
        <v>0.25714285714285712</v>
      </c>
      <c r="AZ1087" s="51">
        <f t="shared" si="214"/>
        <v>0.20454545454545456</v>
      </c>
      <c r="BA1087" s="49">
        <v>1070</v>
      </c>
      <c r="BB1087" s="52">
        <v>6</v>
      </c>
      <c r="BC1087" s="51">
        <f t="shared" si="215"/>
        <v>0.22285714285714286</v>
      </c>
      <c r="BD1087" s="51">
        <f t="shared" si="216"/>
        <v>0.1822429906542056</v>
      </c>
      <c r="BE1087" s="49">
        <v>990</v>
      </c>
      <c r="BF1087" s="52">
        <v>12</v>
      </c>
      <c r="BG1087" s="51">
        <f t="shared" si="217"/>
        <v>0.13142857142857145</v>
      </c>
      <c r="BH1087" s="51">
        <f t="shared" si="218"/>
        <v>0.11616161616161616</v>
      </c>
      <c r="BI1087" s="282">
        <f t="shared" si="220"/>
        <v>4461</v>
      </c>
    </row>
    <row r="1088" spans="1:61" hidden="1">
      <c r="A1088" s="54" t="s">
        <v>149</v>
      </c>
      <c r="B1088" s="55" t="s">
        <v>3485</v>
      </c>
      <c r="C1088" s="55" t="s">
        <v>3486</v>
      </c>
      <c r="D1088" s="44" t="s">
        <v>3487</v>
      </c>
      <c r="E1088" s="56">
        <v>6</v>
      </c>
      <c r="F1088" s="46" t="s">
        <v>5814</v>
      </c>
      <c r="G1088" s="47" t="s">
        <v>5814</v>
      </c>
      <c r="H1088" s="47" t="s">
        <v>6166</v>
      </c>
      <c r="I1088" s="48" t="s">
        <v>6178</v>
      </c>
      <c r="J1088" s="48" t="s">
        <v>6140</v>
      </c>
      <c r="K1088" s="48" t="s">
        <v>6187</v>
      </c>
      <c r="L1088" s="45">
        <v>139</v>
      </c>
      <c r="M1088" s="47" t="s">
        <v>5823</v>
      </c>
      <c r="N1088" s="60">
        <v>0</v>
      </c>
      <c r="O1088" s="58">
        <v>0</v>
      </c>
      <c r="P1088" s="58">
        <v>0</v>
      </c>
      <c r="Q1088" s="132">
        <v>0</v>
      </c>
      <c r="R1088" s="60">
        <v>1</v>
      </c>
      <c r="S1088" s="58">
        <v>0</v>
      </c>
      <c r="T1088" s="58">
        <v>3</v>
      </c>
      <c r="U1088" s="132">
        <v>0</v>
      </c>
      <c r="V1088" s="58">
        <v>0</v>
      </c>
      <c r="W1088" s="58">
        <v>1</v>
      </c>
      <c r="X1088" s="58">
        <v>0</v>
      </c>
      <c r="Y1088" s="132">
        <v>0</v>
      </c>
      <c r="Z1088" s="61">
        <v>0</v>
      </c>
      <c r="AA1088" s="59">
        <v>0</v>
      </c>
      <c r="AB1088" s="59">
        <v>0</v>
      </c>
      <c r="AC1088" s="132">
        <v>2</v>
      </c>
      <c r="AD1088" s="61">
        <v>0</v>
      </c>
      <c r="AE1088" s="59">
        <v>0</v>
      </c>
      <c r="AF1088" s="59">
        <v>0</v>
      </c>
      <c r="AG1088" s="132">
        <v>0</v>
      </c>
      <c r="AH1088" s="61">
        <v>0</v>
      </c>
      <c r="AI1088" s="132">
        <v>0</v>
      </c>
      <c r="AJ1088" s="64">
        <f>IFERROR(VLOOKUP($B1088,STOCK!$A:$H,3,0)," ")</f>
        <v>0</v>
      </c>
      <c r="AK1088" s="65">
        <f>IFERROR(VLOOKUP($B1088,STOCK!$A:$H,4,0)," ")</f>
        <v>-3</v>
      </c>
      <c r="AL1088" s="65">
        <f>IFERROR(VLOOKUP($B1088,STOCK!$A:$H,5,0)," ")</f>
        <v>-1</v>
      </c>
      <c r="AM1088" s="65">
        <f>IFERROR(VLOOKUP($B1088,STOCK!$A:$H,6,0)," ")</f>
        <v>-2</v>
      </c>
      <c r="AN1088" s="65">
        <f>IFERROR(VLOOKUP($B1088,STOCK!$A:$H,7,0)," ")</f>
        <v>0</v>
      </c>
      <c r="AO1088" s="65">
        <f>IFERROR(VLOOKUP($B1088,STOCK!$A:$H,8,0)," ")</f>
        <v>0</v>
      </c>
      <c r="AP1088" s="62" t="str">
        <f t="shared" si="208"/>
        <v>Q</v>
      </c>
      <c r="AQ1088" s="50" t="str">
        <f t="shared" si="209"/>
        <v>Q</v>
      </c>
      <c r="AR1088" s="50" t="str">
        <f t="shared" si="210"/>
        <v>Q</v>
      </c>
      <c r="AS1088" s="50" t="str">
        <f t="shared" si="211"/>
        <v>Q</v>
      </c>
      <c r="AT1088" s="50" t="str">
        <f t="shared" si="212"/>
        <v>Q</v>
      </c>
      <c r="AU1088" s="63" t="str">
        <f t="shared" si="219"/>
        <v>Q</v>
      </c>
      <c r="AV1088" s="67">
        <v>3640.0000009999999</v>
      </c>
      <c r="AW1088" s="133">
        <v>3639.9534600000002</v>
      </c>
      <c r="AX1088" s="49">
        <v>4150</v>
      </c>
      <c r="AY1088" s="51">
        <f t="shared" si="213"/>
        <v>0.14010988979667305</v>
      </c>
      <c r="AZ1088" s="51">
        <f t="shared" si="214"/>
        <v>0.12289156602409641</v>
      </c>
      <c r="BA1088" s="49">
        <v>4000</v>
      </c>
      <c r="BB1088" s="52">
        <v>6</v>
      </c>
      <c r="BC1088" s="51">
        <f t="shared" si="215"/>
        <v>9.890109859920293E-2</v>
      </c>
      <c r="BD1088" s="51">
        <f t="shared" si="216"/>
        <v>8.9999999750000031E-2</v>
      </c>
      <c r="BE1088" s="49">
        <v>0</v>
      </c>
      <c r="BF1088" s="52">
        <v>0</v>
      </c>
      <c r="BG1088" s="51">
        <f t="shared" si="217"/>
        <v>-1</v>
      </c>
      <c r="BH1088" s="51">
        <f t="shared" si="218"/>
        <v>0</v>
      </c>
      <c r="BI1088" s="282">
        <f t="shared" si="220"/>
        <v>2</v>
      </c>
    </row>
    <row r="1089" spans="1:61" hidden="1">
      <c r="A1089" s="54" t="s">
        <v>149</v>
      </c>
      <c r="B1089" s="55" t="s">
        <v>3488</v>
      </c>
      <c r="C1089" s="55" t="s">
        <v>3489</v>
      </c>
      <c r="D1089" s="44" t="s">
        <v>3490</v>
      </c>
      <c r="E1089" s="56">
        <v>1</v>
      </c>
      <c r="F1089" s="46" t="s">
        <v>5814</v>
      </c>
      <c r="G1089" s="47" t="s">
        <v>5814</v>
      </c>
      <c r="H1089" s="47" t="s">
        <v>6166</v>
      </c>
      <c r="I1089" s="48" t="s">
        <v>6178</v>
      </c>
      <c r="J1089" s="48" t="s">
        <v>6140</v>
      </c>
      <c r="K1089" s="48" t="s">
        <v>6187</v>
      </c>
      <c r="L1089" s="45">
        <v>139</v>
      </c>
      <c r="M1089" s="47" t="s">
        <v>5823</v>
      </c>
      <c r="N1089" s="60">
        <v>0</v>
      </c>
      <c r="O1089" s="58">
        <v>0</v>
      </c>
      <c r="P1089" s="58">
        <v>0</v>
      </c>
      <c r="Q1089" s="132">
        <v>0</v>
      </c>
      <c r="R1089" s="60">
        <v>0</v>
      </c>
      <c r="S1089" s="58">
        <v>0</v>
      </c>
      <c r="T1089" s="58">
        <v>0</v>
      </c>
      <c r="U1089" s="132">
        <v>0</v>
      </c>
      <c r="V1089" s="58">
        <v>0</v>
      </c>
      <c r="W1089" s="58">
        <v>0</v>
      </c>
      <c r="X1089" s="58">
        <v>0</v>
      </c>
      <c r="Y1089" s="132">
        <v>0</v>
      </c>
      <c r="Z1089" s="61">
        <v>0</v>
      </c>
      <c r="AA1089" s="59">
        <v>0</v>
      </c>
      <c r="AB1089" s="59">
        <v>0</v>
      </c>
      <c r="AC1089" s="132">
        <v>0</v>
      </c>
      <c r="AD1089" s="61">
        <v>0</v>
      </c>
      <c r="AE1089" s="59">
        <v>0</v>
      </c>
      <c r="AF1089" s="59">
        <v>0</v>
      </c>
      <c r="AG1089" s="132">
        <v>0</v>
      </c>
      <c r="AH1089" s="61">
        <v>0</v>
      </c>
      <c r="AI1089" s="132">
        <v>0</v>
      </c>
      <c r="AJ1089" s="64">
        <f>IFERROR(VLOOKUP($B1089,STOCK!$A:$H,3,0)," ")</f>
        <v>0</v>
      </c>
      <c r="AK1089" s="65">
        <f>IFERROR(VLOOKUP($B1089,STOCK!$A:$H,4,0)," ")</f>
        <v>0</v>
      </c>
      <c r="AL1089" s="65">
        <f>IFERROR(VLOOKUP($B1089,STOCK!$A:$H,5,0)," ")</f>
        <v>0</v>
      </c>
      <c r="AM1089" s="65">
        <f>IFERROR(VLOOKUP($B1089,STOCK!$A:$H,6,0)," ")</f>
        <v>87</v>
      </c>
      <c r="AN1089" s="65">
        <f>IFERROR(VLOOKUP($B1089,STOCK!$A:$H,7,0)," ")</f>
        <v>0</v>
      </c>
      <c r="AO1089" s="65">
        <f>IFERROR(VLOOKUP($B1089,STOCK!$A:$H,8,0)," ")</f>
        <v>0</v>
      </c>
      <c r="AP1089" s="62" t="str">
        <f t="shared" si="208"/>
        <v>Q</v>
      </c>
      <c r="AQ1089" s="50" t="str">
        <f t="shared" si="209"/>
        <v>Q</v>
      </c>
      <c r="AR1089" s="50" t="str">
        <f t="shared" si="210"/>
        <v>Q</v>
      </c>
      <c r="AS1089" s="50" t="str">
        <f t="shared" si="211"/>
        <v>SV</v>
      </c>
      <c r="AT1089" s="50" t="str">
        <f t="shared" si="212"/>
        <v>Q</v>
      </c>
      <c r="AU1089" s="63" t="str">
        <f t="shared" si="219"/>
        <v>Q</v>
      </c>
      <c r="AV1089" s="67">
        <v>8960.0000049999999</v>
      </c>
      <c r="AW1089" s="133">
        <v>8868.1655699999992</v>
      </c>
      <c r="AX1089" s="49">
        <v>12500</v>
      </c>
      <c r="AY1089" s="51">
        <f t="shared" si="213"/>
        <v>0.39508928493577611</v>
      </c>
      <c r="AZ1089" s="51">
        <f t="shared" si="214"/>
        <v>0.28319999960000003</v>
      </c>
      <c r="BA1089" s="49">
        <v>12250</v>
      </c>
      <c r="BB1089" s="52">
        <v>3</v>
      </c>
      <c r="BC1089" s="51">
        <f t="shared" si="215"/>
        <v>0.36718749923706051</v>
      </c>
      <c r="BD1089" s="51">
        <f t="shared" si="216"/>
        <v>0.26857142816326529</v>
      </c>
      <c r="BE1089" s="49">
        <v>0</v>
      </c>
      <c r="BF1089" s="52">
        <v>0</v>
      </c>
      <c r="BG1089" s="51">
        <f t="shared" si="217"/>
        <v>-1</v>
      </c>
      <c r="BH1089" s="51">
        <f t="shared" si="218"/>
        <v>0</v>
      </c>
      <c r="BI1089" s="282">
        <f t="shared" si="220"/>
        <v>0</v>
      </c>
    </row>
    <row r="1090" spans="1:61" hidden="1">
      <c r="A1090" s="54" t="s">
        <v>150</v>
      </c>
      <c r="B1090" s="55" t="s">
        <v>3491</v>
      </c>
      <c r="C1090" s="55" t="s">
        <v>3492</v>
      </c>
      <c r="D1090" s="44" t="s">
        <v>3493</v>
      </c>
      <c r="E1090" s="56">
        <v>1</v>
      </c>
      <c r="F1090" s="46" t="s">
        <v>5814</v>
      </c>
      <c r="G1090" s="47" t="s">
        <v>5814</v>
      </c>
      <c r="H1090" s="47" t="s">
        <v>6166</v>
      </c>
      <c r="I1090" s="48" t="s">
        <v>6178</v>
      </c>
      <c r="J1090" s="48" t="s">
        <v>6188</v>
      </c>
      <c r="K1090" s="48" t="s">
        <v>6181</v>
      </c>
      <c r="L1090" s="45">
        <v>87</v>
      </c>
      <c r="M1090" s="47" t="s">
        <v>5819</v>
      </c>
      <c r="N1090" s="60">
        <v>45</v>
      </c>
      <c r="O1090" s="58">
        <v>0</v>
      </c>
      <c r="P1090" s="58">
        <v>0</v>
      </c>
      <c r="Q1090" s="132">
        <v>0</v>
      </c>
      <c r="R1090" s="60">
        <v>351</v>
      </c>
      <c r="S1090" s="58">
        <v>490</v>
      </c>
      <c r="T1090" s="58">
        <v>363</v>
      </c>
      <c r="U1090" s="132">
        <v>359</v>
      </c>
      <c r="V1090" s="58">
        <v>34</v>
      </c>
      <c r="W1090" s="58">
        <v>60</v>
      </c>
      <c r="X1090" s="58">
        <v>39</v>
      </c>
      <c r="Y1090" s="132">
        <v>54</v>
      </c>
      <c r="Z1090" s="61">
        <v>159</v>
      </c>
      <c r="AA1090" s="59">
        <v>168</v>
      </c>
      <c r="AB1090" s="59">
        <v>100</v>
      </c>
      <c r="AC1090" s="132">
        <v>137</v>
      </c>
      <c r="AD1090" s="61">
        <v>111</v>
      </c>
      <c r="AE1090" s="59">
        <v>120</v>
      </c>
      <c r="AF1090" s="59">
        <v>67</v>
      </c>
      <c r="AG1090" s="132">
        <v>67</v>
      </c>
      <c r="AH1090" s="61">
        <v>0</v>
      </c>
      <c r="AI1090" s="132">
        <v>1</v>
      </c>
      <c r="AJ1090" s="64">
        <f>IFERROR(VLOOKUP($B1090,STOCK!$A:$H,3,0)," ")</f>
        <v>55</v>
      </c>
      <c r="AK1090" s="65">
        <f>IFERROR(VLOOKUP($B1090,STOCK!$A:$H,4,0)," ")</f>
        <v>424</v>
      </c>
      <c r="AL1090" s="65">
        <f>IFERROR(VLOOKUP($B1090,STOCK!$A:$H,5,0)," ")</f>
        <v>82</v>
      </c>
      <c r="AM1090" s="65">
        <f>IFERROR(VLOOKUP($B1090,STOCK!$A:$H,6,0)," ")</f>
        <v>132</v>
      </c>
      <c r="AN1090" s="65">
        <f>IFERROR(VLOOKUP($B1090,STOCK!$A:$H,7,0)," ")</f>
        <v>181</v>
      </c>
      <c r="AO1090" s="65">
        <f>IFERROR(VLOOKUP($B1090,STOCK!$A:$H,8,0)," ")</f>
        <v>89</v>
      </c>
      <c r="AP1090" s="62" t="str">
        <f t="shared" si="208"/>
        <v>SV</v>
      </c>
      <c r="AQ1090" s="50">
        <f t="shared" si="209"/>
        <v>35.431754874651809</v>
      </c>
      <c r="AR1090" s="50">
        <f t="shared" si="210"/>
        <v>45.555555555555557</v>
      </c>
      <c r="AS1090" s="50">
        <f t="shared" si="211"/>
        <v>28.905109489051096</v>
      </c>
      <c r="AT1090" s="50">
        <f t="shared" si="212"/>
        <v>81.044776119402982</v>
      </c>
      <c r="AU1090" s="63">
        <f t="shared" si="219"/>
        <v>2670</v>
      </c>
      <c r="AV1090" s="67">
        <v>3915.8333499999999</v>
      </c>
      <c r="AW1090" s="133">
        <v>3659.2084100000002</v>
      </c>
      <c r="AX1090" s="49">
        <v>4450</v>
      </c>
      <c r="AY1090" s="51">
        <f t="shared" si="213"/>
        <v>0.13641199771691004</v>
      </c>
      <c r="AZ1090" s="51">
        <f t="shared" si="214"/>
        <v>0.12003744943820227</v>
      </c>
      <c r="BA1090" s="49">
        <v>4350</v>
      </c>
      <c r="BB1090" s="52">
        <v>6</v>
      </c>
      <c r="BC1090" s="51">
        <f t="shared" si="215"/>
        <v>0.11087464945360859</v>
      </c>
      <c r="BD1090" s="51">
        <f t="shared" si="216"/>
        <v>9.9808425287356353E-2</v>
      </c>
      <c r="BE1090" s="49">
        <v>4250</v>
      </c>
      <c r="BF1090" s="52">
        <v>12</v>
      </c>
      <c r="BG1090" s="51">
        <f t="shared" si="217"/>
        <v>8.5337301190307358E-2</v>
      </c>
      <c r="BH1090" s="51">
        <f t="shared" si="218"/>
        <v>7.862744705882356E-2</v>
      </c>
      <c r="BI1090" s="282">
        <f t="shared" si="220"/>
        <v>618</v>
      </c>
    </row>
    <row r="1091" spans="1:61" hidden="1">
      <c r="A1091" s="54" t="s">
        <v>150</v>
      </c>
      <c r="B1091" s="55" t="s">
        <v>3494</v>
      </c>
      <c r="C1091" s="55" t="s">
        <v>3495</v>
      </c>
      <c r="D1091" s="44" t="s">
        <v>3496</v>
      </c>
      <c r="E1091" s="56">
        <v>1</v>
      </c>
      <c r="F1091" s="46" t="s">
        <v>5814</v>
      </c>
      <c r="G1091" s="47" t="s">
        <v>5814</v>
      </c>
      <c r="H1091" s="47" t="s">
        <v>6166</v>
      </c>
      <c r="I1091" s="48" t="s">
        <v>6178</v>
      </c>
      <c r="J1091" s="48" t="s">
        <v>6188</v>
      </c>
      <c r="K1091" s="48" t="s">
        <v>6181</v>
      </c>
      <c r="L1091" s="45">
        <v>87</v>
      </c>
      <c r="M1091" s="47" t="s">
        <v>5819</v>
      </c>
      <c r="N1091" s="60">
        <v>149</v>
      </c>
      <c r="O1091" s="58">
        <v>101</v>
      </c>
      <c r="P1091" s="58">
        <v>138</v>
      </c>
      <c r="Q1091" s="132">
        <v>43</v>
      </c>
      <c r="R1091" s="60">
        <v>304</v>
      </c>
      <c r="S1091" s="58">
        <v>465</v>
      </c>
      <c r="T1091" s="58">
        <v>482</v>
      </c>
      <c r="U1091" s="132">
        <v>360</v>
      </c>
      <c r="V1091" s="58">
        <v>62</v>
      </c>
      <c r="W1091" s="58">
        <v>108</v>
      </c>
      <c r="X1091" s="58">
        <v>109</v>
      </c>
      <c r="Y1091" s="132">
        <v>110</v>
      </c>
      <c r="Z1091" s="61">
        <v>34</v>
      </c>
      <c r="AA1091" s="59">
        <v>100</v>
      </c>
      <c r="AB1091" s="59">
        <v>122</v>
      </c>
      <c r="AC1091" s="132">
        <v>68</v>
      </c>
      <c r="AD1091" s="61">
        <v>113</v>
      </c>
      <c r="AE1091" s="59">
        <v>123</v>
      </c>
      <c r="AF1091" s="59">
        <v>117</v>
      </c>
      <c r="AG1091" s="132">
        <v>133</v>
      </c>
      <c r="AH1091" s="61">
        <v>0</v>
      </c>
      <c r="AI1091" s="132">
        <v>0</v>
      </c>
      <c r="AJ1091" s="64">
        <f>IFERROR(VLOOKUP($B1091,STOCK!$A:$H,3,0)," ")</f>
        <v>226</v>
      </c>
      <c r="AK1091" s="65">
        <f>IFERROR(VLOOKUP($B1091,STOCK!$A:$H,4,0)," ")</f>
        <v>653</v>
      </c>
      <c r="AL1091" s="65">
        <f>IFERROR(VLOOKUP($B1091,STOCK!$A:$H,5,0)," ")</f>
        <v>125</v>
      </c>
      <c r="AM1091" s="65">
        <f>IFERROR(VLOOKUP($B1091,STOCK!$A:$H,6,0)," ")</f>
        <v>291</v>
      </c>
      <c r="AN1091" s="65">
        <f>IFERROR(VLOOKUP($B1091,STOCK!$A:$H,7,0)," ")</f>
        <v>133</v>
      </c>
      <c r="AO1091" s="65">
        <f>IFERROR(VLOOKUP($B1091,STOCK!$A:$H,8,0)," ")</f>
        <v>36</v>
      </c>
      <c r="AP1091" s="62">
        <f t="shared" si="208"/>
        <v>157.67441860465115</v>
      </c>
      <c r="AQ1091" s="50">
        <f t="shared" si="209"/>
        <v>54.416666666666664</v>
      </c>
      <c r="AR1091" s="50">
        <f t="shared" si="210"/>
        <v>34.090909090909093</v>
      </c>
      <c r="AS1091" s="50">
        <f t="shared" si="211"/>
        <v>128.38235294117646</v>
      </c>
      <c r="AT1091" s="50">
        <f t="shared" si="212"/>
        <v>30</v>
      </c>
      <c r="AU1091" s="63" t="str">
        <f t="shared" si="219"/>
        <v>SV</v>
      </c>
      <c r="AV1091" s="67">
        <v>1331.2333100000001</v>
      </c>
      <c r="AW1091" s="133">
        <v>1330.6977199999999</v>
      </c>
      <c r="AX1091" s="49">
        <v>1500</v>
      </c>
      <c r="AY1091" s="51">
        <f t="shared" si="213"/>
        <v>0.12677468985507878</v>
      </c>
      <c r="AZ1091" s="51">
        <f t="shared" si="214"/>
        <v>0.11251112666666661</v>
      </c>
      <c r="BA1091" s="49">
        <v>1450</v>
      </c>
      <c r="BB1091" s="52">
        <v>12</v>
      </c>
      <c r="BC1091" s="51">
        <f t="shared" si="215"/>
        <v>8.9215533526576074E-2</v>
      </c>
      <c r="BD1091" s="51">
        <f t="shared" si="216"/>
        <v>8.1908062068965462E-2</v>
      </c>
      <c r="BE1091" s="49">
        <v>0</v>
      </c>
      <c r="BF1091" s="52">
        <v>0</v>
      </c>
      <c r="BG1091" s="51">
        <f t="shared" si="217"/>
        <v>-1</v>
      </c>
      <c r="BH1091" s="51">
        <f t="shared" si="218"/>
        <v>0</v>
      </c>
      <c r="BI1091" s="282">
        <f t="shared" si="220"/>
        <v>714</v>
      </c>
    </row>
    <row r="1092" spans="1:61" hidden="1">
      <c r="A1092" s="54" t="s">
        <v>150</v>
      </c>
      <c r="B1092" s="55" t="s">
        <v>3497</v>
      </c>
      <c r="C1092" s="55" t="s">
        <v>3498</v>
      </c>
      <c r="D1092" s="44" t="s">
        <v>3499</v>
      </c>
      <c r="E1092" s="56">
        <v>1</v>
      </c>
      <c r="F1092" s="46" t="s">
        <v>5814</v>
      </c>
      <c r="G1092" s="47" t="s">
        <v>5814</v>
      </c>
      <c r="H1092" s="47" t="s">
        <v>6166</v>
      </c>
      <c r="I1092" s="48" t="s">
        <v>6178</v>
      </c>
      <c r="J1092" s="48" t="s">
        <v>6188</v>
      </c>
      <c r="K1092" s="48" t="s">
        <v>6181</v>
      </c>
      <c r="L1092" s="45">
        <v>87</v>
      </c>
      <c r="M1092" s="47" t="s">
        <v>5819</v>
      </c>
      <c r="N1092" s="60">
        <v>20</v>
      </c>
      <c r="O1092" s="58">
        <v>47</v>
      </c>
      <c r="P1092" s="58">
        <v>41</v>
      </c>
      <c r="Q1092" s="132">
        <v>42</v>
      </c>
      <c r="R1092" s="60">
        <v>110</v>
      </c>
      <c r="S1092" s="58">
        <v>134</v>
      </c>
      <c r="T1092" s="58">
        <v>95</v>
      </c>
      <c r="U1092" s="132">
        <v>102</v>
      </c>
      <c r="V1092" s="58">
        <v>62</v>
      </c>
      <c r="W1092" s="58">
        <v>48</v>
      </c>
      <c r="X1092" s="58">
        <v>19</v>
      </c>
      <c r="Y1092" s="132">
        <v>32</v>
      </c>
      <c r="Z1092" s="61">
        <v>52</v>
      </c>
      <c r="AA1092" s="59">
        <v>51</v>
      </c>
      <c r="AB1092" s="59">
        <v>49</v>
      </c>
      <c r="AC1092" s="132">
        <v>53</v>
      </c>
      <c r="AD1092" s="61">
        <v>72</v>
      </c>
      <c r="AE1092" s="59">
        <v>96</v>
      </c>
      <c r="AF1092" s="59">
        <v>90</v>
      </c>
      <c r="AG1092" s="132">
        <v>76</v>
      </c>
      <c r="AH1092" s="61">
        <v>3</v>
      </c>
      <c r="AI1092" s="132">
        <v>7</v>
      </c>
      <c r="AJ1092" s="64">
        <f>IFERROR(VLOOKUP($B1092,STOCK!$A:$H,3,0)," ")</f>
        <v>44</v>
      </c>
      <c r="AK1092" s="65">
        <f>IFERROR(VLOOKUP($B1092,STOCK!$A:$H,4,0)," ")</f>
        <v>116</v>
      </c>
      <c r="AL1092" s="65">
        <f>IFERROR(VLOOKUP($B1092,STOCK!$A:$H,5,0)," ")</f>
        <v>33</v>
      </c>
      <c r="AM1092" s="65">
        <f>IFERROR(VLOOKUP($B1092,STOCK!$A:$H,6,0)," ")</f>
        <v>68</v>
      </c>
      <c r="AN1092" s="65">
        <f>IFERROR(VLOOKUP($B1092,STOCK!$A:$H,7,0)," ")</f>
        <v>117</v>
      </c>
      <c r="AO1092" s="65">
        <f>IFERROR(VLOOKUP($B1092,STOCK!$A:$H,8,0)," ")</f>
        <v>20</v>
      </c>
      <c r="AP1092" s="62">
        <f t="shared" ref="AP1092:AP1155" si="221">IF($AJ1092&lt;1,"Q",IF(Q1092=0,"SV",IFERROR((AJ1092/$Q1092*30),0)))</f>
        <v>31.428571428571431</v>
      </c>
      <c r="AQ1092" s="50">
        <f t="shared" ref="AQ1092:AQ1155" si="222">IF($AK1092&lt;1,"Q",IF(U1092=0,"SV",IFERROR((AK1092/$U1092*30),0)))</f>
        <v>34.117647058823529</v>
      </c>
      <c r="AR1092" s="50">
        <f t="shared" ref="AR1092:AR1155" si="223">IF($AL1092&lt;1,"Q",IF(Y1092=0,"SV",IFERROR((AL1092/$Y1092*30),0)))</f>
        <v>30.9375</v>
      </c>
      <c r="AS1092" s="50">
        <f t="shared" ref="AS1092:AS1155" si="224">IF($AM1092&lt;1,"Q",IF(AC1092=0,"SV",IFERROR((AM1092/$AC1092*30),0)))</f>
        <v>38.490566037735846</v>
      </c>
      <c r="AT1092" s="50">
        <f t="shared" ref="AT1092:AT1155" si="225">IF($AN1092&lt;1,"Q",IF(AG1092=0,"SV",IFERROR((AN1092/$AG1092*30),0)))</f>
        <v>46.184210526315788</v>
      </c>
      <c r="AU1092" s="63">
        <f t="shared" si="219"/>
        <v>85.714285714285722</v>
      </c>
      <c r="AV1092" s="67">
        <v>5638.7999799999998</v>
      </c>
      <c r="AW1092" s="133">
        <v>5637.8480399999999</v>
      </c>
      <c r="AX1092" s="49">
        <v>6250</v>
      </c>
      <c r="AY1092" s="51">
        <f t="shared" ref="AY1092:AY1155" si="226">+AX1092/AV1092-1</f>
        <v>0.10839186035465653</v>
      </c>
      <c r="AZ1092" s="51">
        <f t="shared" ref="AZ1092:AZ1155" si="227">+(AX1092-AV1092)/AX1092</f>
        <v>9.7792003200000033E-2</v>
      </c>
      <c r="BA1092" s="49">
        <v>6150</v>
      </c>
      <c r="BB1092" s="52">
        <v>4</v>
      </c>
      <c r="BC1092" s="51">
        <f t="shared" ref="BC1092:BC1155" si="228">+BA1092/AV1092-1</f>
        <v>9.0657590588982151E-2</v>
      </c>
      <c r="BD1092" s="51">
        <f t="shared" ref="BD1092:BD1155" si="229">IFERROR((BA1092-AV1092)/BA1092,0)</f>
        <v>8.3121954471544746E-2</v>
      </c>
      <c r="BE1092" s="49">
        <v>5950</v>
      </c>
      <c r="BF1092" s="52">
        <v>8</v>
      </c>
      <c r="BG1092" s="51">
        <f t="shared" ref="BG1092:BG1155" si="230">+BE1092/AV1092-1</f>
        <v>5.5189051057632943E-2</v>
      </c>
      <c r="BH1092" s="51">
        <f t="shared" ref="BH1092:BH1155" si="231">IFERROR((BE1092-AV1092)/BE1092,0)</f>
        <v>5.2302524369747937E-2</v>
      </c>
      <c r="BI1092" s="282">
        <f t="shared" si="220"/>
        <v>312</v>
      </c>
    </row>
    <row r="1093" spans="1:61" hidden="1">
      <c r="A1093" s="54" t="s">
        <v>150</v>
      </c>
      <c r="B1093" s="55" t="s">
        <v>3500</v>
      </c>
      <c r="C1093" s="55" t="s">
        <v>3501</v>
      </c>
      <c r="D1093" s="44" t="s">
        <v>3502</v>
      </c>
      <c r="E1093" s="56">
        <v>1</v>
      </c>
      <c r="F1093" s="46" t="s">
        <v>5814</v>
      </c>
      <c r="G1093" s="47" t="s">
        <v>5814</v>
      </c>
      <c r="H1093" s="47" t="s">
        <v>6166</v>
      </c>
      <c r="I1093" s="48" t="s">
        <v>6178</v>
      </c>
      <c r="J1093" s="48" t="s">
        <v>6188</v>
      </c>
      <c r="K1093" s="48" t="s">
        <v>5818</v>
      </c>
      <c r="L1093" s="45">
        <v>87</v>
      </c>
      <c r="M1093" s="47" t="s">
        <v>5819</v>
      </c>
      <c r="N1093" s="60">
        <v>313</v>
      </c>
      <c r="O1093" s="58">
        <v>348</v>
      </c>
      <c r="P1093" s="58">
        <v>207</v>
      </c>
      <c r="Q1093" s="132">
        <v>203</v>
      </c>
      <c r="R1093" s="60">
        <v>376</v>
      </c>
      <c r="S1093" s="58">
        <v>287</v>
      </c>
      <c r="T1093" s="58">
        <v>211</v>
      </c>
      <c r="U1093" s="132">
        <v>226</v>
      </c>
      <c r="V1093" s="58">
        <v>59</v>
      </c>
      <c r="W1093" s="58">
        <v>85</v>
      </c>
      <c r="X1093" s="58">
        <v>69</v>
      </c>
      <c r="Y1093" s="132">
        <v>64</v>
      </c>
      <c r="Z1093" s="61">
        <v>86</v>
      </c>
      <c r="AA1093" s="59">
        <v>93</v>
      </c>
      <c r="AB1093" s="59">
        <v>61</v>
      </c>
      <c r="AC1093" s="132">
        <v>39</v>
      </c>
      <c r="AD1093" s="61">
        <v>143</v>
      </c>
      <c r="AE1093" s="59">
        <v>170</v>
      </c>
      <c r="AF1093" s="59">
        <v>139</v>
      </c>
      <c r="AG1093" s="132">
        <v>127</v>
      </c>
      <c r="AH1093" s="61">
        <v>1</v>
      </c>
      <c r="AI1093" s="132">
        <v>5</v>
      </c>
      <c r="AJ1093" s="64">
        <f>IFERROR(VLOOKUP($B1093,STOCK!$A:$H,3,0)," ")</f>
        <v>335</v>
      </c>
      <c r="AK1093" s="65">
        <f>IFERROR(VLOOKUP($B1093,STOCK!$A:$H,4,0)," ")</f>
        <v>280</v>
      </c>
      <c r="AL1093" s="65">
        <f>IFERROR(VLOOKUP($B1093,STOCK!$A:$H,5,0)," ")</f>
        <v>80</v>
      </c>
      <c r="AM1093" s="65">
        <f>IFERROR(VLOOKUP($B1093,STOCK!$A:$H,6,0)," ")</f>
        <v>120</v>
      </c>
      <c r="AN1093" s="65">
        <f>IFERROR(VLOOKUP($B1093,STOCK!$A:$H,7,0)," ")</f>
        <v>177</v>
      </c>
      <c r="AO1093" s="65">
        <f>IFERROR(VLOOKUP($B1093,STOCK!$A:$H,8,0)," ")</f>
        <v>59</v>
      </c>
      <c r="AP1093" s="62">
        <f t="shared" si="221"/>
        <v>49.50738916256158</v>
      </c>
      <c r="AQ1093" s="50">
        <f t="shared" si="222"/>
        <v>37.16814159292035</v>
      </c>
      <c r="AR1093" s="50">
        <f t="shared" si="223"/>
        <v>37.5</v>
      </c>
      <c r="AS1093" s="50">
        <f t="shared" si="224"/>
        <v>92.307692307692307</v>
      </c>
      <c r="AT1093" s="50">
        <f t="shared" si="225"/>
        <v>41.811023622047244</v>
      </c>
      <c r="AU1093" s="63">
        <f t="shared" ref="AU1093:AU1156" si="232">IF($AO1093&lt;1,"Q",IF(AI1093=0,"SV",IFERROR((AO1093/$AI1093*30),0)))</f>
        <v>354</v>
      </c>
      <c r="AV1093" s="67">
        <v>3799.16669</v>
      </c>
      <c r="AW1093" s="133">
        <v>3783.4702400000001</v>
      </c>
      <c r="AX1093" s="49">
        <v>4250</v>
      </c>
      <c r="AY1093" s="51">
        <f t="shared" si="226"/>
        <v>0.11866636733435887</v>
      </c>
      <c r="AZ1093" s="51">
        <f t="shared" si="227"/>
        <v>0.10607842588235293</v>
      </c>
      <c r="BA1093" s="49">
        <v>4150</v>
      </c>
      <c r="BB1093" s="52">
        <v>6</v>
      </c>
      <c r="BC1093" s="51">
        <f t="shared" si="228"/>
        <v>9.2344805750020909E-2</v>
      </c>
      <c r="BD1093" s="51">
        <f t="shared" si="229"/>
        <v>8.4538146987951798E-2</v>
      </c>
      <c r="BE1093" s="49">
        <v>4050</v>
      </c>
      <c r="BF1093" s="52">
        <v>12</v>
      </c>
      <c r="BG1093" s="51">
        <f t="shared" si="230"/>
        <v>6.602324416568317E-2</v>
      </c>
      <c r="BH1093" s="51">
        <f t="shared" si="231"/>
        <v>6.1934150617283946E-2</v>
      </c>
      <c r="BI1093" s="282">
        <f t="shared" ref="BI1093:BI1156" si="233">+U1093+Y1093+AC1093+AG1093+AI1093+Q1093</f>
        <v>664</v>
      </c>
    </row>
    <row r="1094" spans="1:61" hidden="1">
      <c r="A1094" s="54" t="s">
        <v>150</v>
      </c>
      <c r="B1094" s="55" t="s">
        <v>3503</v>
      </c>
      <c r="C1094" s="55" t="s">
        <v>3504</v>
      </c>
      <c r="D1094" s="44" t="s">
        <v>3505</v>
      </c>
      <c r="E1094" s="56">
        <v>1</v>
      </c>
      <c r="F1094" s="46" t="s">
        <v>5814</v>
      </c>
      <c r="G1094" s="47" t="s">
        <v>5814</v>
      </c>
      <c r="H1094" s="47" t="s">
        <v>6166</v>
      </c>
      <c r="I1094" s="48" t="s">
        <v>6178</v>
      </c>
      <c r="J1094" s="48" t="s">
        <v>6188</v>
      </c>
      <c r="K1094" s="48" t="s">
        <v>5818</v>
      </c>
      <c r="L1094" s="45">
        <v>87</v>
      </c>
      <c r="M1094" s="47" t="s">
        <v>5819</v>
      </c>
      <c r="N1094" s="60">
        <v>2225</v>
      </c>
      <c r="O1094" s="58">
        <v>2607</v>
      </c>
      <c r="P1094" s="58">
        <v>967</v>
      </c>
      <c r="Q1094" s="132">
        <v>1215</v>
      </c>
      <c r="R1094" s="60">
        <v>3965</v>
      </c>
      <c r="S1094" s="58">
        <v>5238</v>
      </c>
      <c r="T1094" s="58">
        <v>4247</v>
      </c>
      <c r="U1094" s="132">
        <v>4049</v>
      </c>
      <c r="V1094" s="58">
        <v>1083</v>
      </c>
      <c r="W1094" s="58">
        <v>991</v>
      </c>
      <c r="X1094" s="58">
        <v>880</v>
      </c>
      <c r="Y1094" s="132">
        <v>797</v>
      </c>
      <c r="Z1094" s="61">
        <v>1671</v>
      </c>
      <c r="AA1094" s="59">
        <v>1928</v>
      </c>
      <c r="AB1094" s="59">
        <v>1611</v>
      </c>
      <c r="AC1094" s="132">
        <v>1052</v>
      </c>
      <c r="AD1094" s="61">
        <v>1330</v>
      </c>
      <c r="AE1094" s="59">
        <v>1148</v>
      </c>
      <c r="AF1094" s="59">
        <v>2043</v>
      </c>
      <c r="AG1094" s="132">
        <v>1762</v>
      </c>
      <c r="AH1094" s="61">
        <v>60</v>
      </c>
      <c r="AI1094" s="132">
        <v>108</v>
      </c>
      <c r="AJ1094" s="64">
        <f>IFERROR(VLOOKUP($B1094,STOCK!$A:$H,3,0)," ")</f>
        <v>1007</v>
      </c>
      <c r="AK1094" s="65">
        <f>IFERROR(VLOOKUP($B1094,STOCK!$A:$H,4,0)," ")</f>
        <v>5442</v>
      </c>
      <c r="AL1094" s="65">
        <f>IFERROR(VLOOKUP($B1094,STOCK!$A:$H,5,0)," ")</f>
        <v>1282</v>
      </c>
      <c r="AM1094" s="65">
        <f>IFERROR(VLOOKUP($B1094,STOCK!$A:$H,6,0)," ")</f>
        <v>1509</v>
      </c>
      <c r="AN1094" s="65">
        <f>IFERROR(VLOOKUP($B1094,STOCK!$A:$H,7,0)," ")</f>
        <v>2726</v>
      </c>
      <c r="AO1094" s="65">
        <f>IFERROR(VLOOKUP($B1094,STOCK!$A:$H,8,0)," ")</f>
        <v>804</v>
      </c>
      <c r="AP1094" s="62">
        <f t="shared" si="221"/>
        <v>24.8641975308642</v>
      </c>
      <c r="AQ1094" s="50">
        <f t="shared" si="222"/>
        <v>40.321066930106198</v>
      </c>
      <c r="AR1094" s="50">
        <f t="shared" si="223"/>
        <v>48.255959849435385</v>
      </c>
      <c r="AS1094" s="50">
        <f t="shared" si="224"/>
        <v>43.032319391634985</v>
      </c>
      <c r="AT1094" s="50">
        <f t="shared" si="225"/>
        <v>46.413166855845631</v>
      </c>
      <c r="AU1094" s="63">
        <f t="shared" si="232"/>
        <v>223.33333333333334</v>
      </c>
      <c r="AV1094" s="67">
        <v>926</v>
      </c>
      <c r="AW1094" s="133">
        <v>909.71330999999998</v>
      </c>
      <c r="AX1094" s="49">
        <v>1100</v>
      </c>
      <c r="AY1094" s="51">
        <f t="shared" si="226"/>
        <v>0.1879049676025919</v>
      </c>
      <c r="AZ1094" s="51">
        <f t="shared" si="227"/>
        <v>0.15818181818181817</v>
      </c>
      <c r="BA1094" s="49">
        <v>1075</v>
      </c>
      <c r="BB1094" s="52">
        <v>12</v>
      </c>
      <c r="BC1094" s="51">
        <f t="shared" si="228"/>
        <v>0.16090712742980551</v>
      </c>
      <c r="BD1094" s="51">
        <f t="shared" si="229"/>
        <v>0.13860465116279069</v>
      </c>
      <c r="BE1094" s="49">
        <v>0</v>
      </c>
      <c r="BF1094" s="52">
        <v>0</v>
      </c>
      <c r="BG1094" s="51">
        <f t="shared" si="230"/>
        <v>-1</v>
      </c>
      <c r="BH1094" s="51">
        <f t="shared" si="231"/>
        <v>0</v>
      </c>
      <c r="BI1094" s="282">
        <f t="shared" si="233"/>
        <v>8983</v>
      </c>
    </row>
    <row r="1095" spans="1:61" hidden="1">
      <c r="A1095" s="54" t="s">
        <v>150</v>
      </c>
      <c r="B1095" s="55" t="s">
        <v>3506</v>
      </c>
      <c r="C1095" s="55" t="s">
        <v>3507</v>
      </c>
      <c r="D1095" s="44" t="s">
        <v>3508</v>
      </c>
      <c r="E1095" s="56">
        <v>1</v>
      </c>
      <c r="F1095" s="46" t="s">
        <v>5814</v>
      </c>
      <c r="G1095" s="47" t="s">
        <v>5814</v>
      </c>
      <c r="H1095" s="47" t="s">
        <v>6166</v>
      </c>
      <c r="I1095" s="48" t="s">
        <v>6178</v>
      </c>
      <c r="J1095" s="48" t="s">
        <v>6188</v>
      </c>
      <c r="K1095" s="48" t="s">
        <v>5818</v>
      </c>
      <c r="L1095" s="45">
        <v>87</v>
      </c>
      <c r="M1095" s="47" t="s">
        <v>5819</v>
      </c>
      <c r="N1095" s="60">
        <v>91</v>
      </c>
      <c r="O1095" s="58">
        <v>132</v>
      </c>
      <c r="P1095" s="58">
        <v>126</v>
      </c>
      <c r="Q1095" s="132">
        <v>124</v>
      </c>
      <c r="R1095" s="60">
        <v>188</v>
      </c>
      <c r="S1095" s="58">
        <v>214</v>
      </c>
      <c r="T1095" s="58">
        <v>181</v>
      </c>
      <c r="U1095" s="132">
        <v>216</v>
      </c>
      <c r="V1095" s="58">
        <v>36</v>
      </c>
      <c r="W1095" s="58">
        <v>73</v>
      </c>
      <c r="X1095" s="58">
        <v>40</v>
      </c>
      <c r="Y1095" s="132">
        <v>48</v>
      </c>
      <c r="Z1095" s="61">
        <v>32</v>
      </c>
      <c r="AA1095" s="59">
        <v>60</v>
      </c>
      <c r="AB1095" s="59">
        <v>40</v>
      </c>
      <c r="AC1095" s="132">
        <v>40</v>
      </c>
      <c r="AD1095" s="61">
        <v>99</v>
      </c>
      <c r="AE1095" s="59">
        <v>173</v>
      </c>
      <c r="AF1095" s="59">
        <v>148</v>
      </c>
      <c r="AG1095" s="132">
        <v>133</v>
      </c>
      <c r="AH1095" s="61">
        <v>5</v>
      </c>
      <c r="AI1095" s="132">
        <v>18</v>
      </c>
      <c r="AJ1095" s="64">
        <f>IFERROR(VLOOKUP($B1095,STOCK!$A:$H,3,0)," ")</f>
        <v>130</v>
      </c>
      <c r="AK1095" s="65">
        <f>IFERROR(VLOOKUP($B1095,STOCK!$A:$H,4,0)," ")</f>
        <v>250</v>
      </c>
      <c r="AL1095" s="65">
        <f>IFERROR(VLOOKUP($B1095,STOCK!$A:$H,5,0)," ")</f>
        <v>63</v>
      </c>
      <c r="AM1095" s="65">
        <f>IFERROR(VLOOKUP($B1095,STOCK!$A:$H,6,0)," ")</f>
        <v>69</v>
      </c>
      <c r="AN1095" s="65">
        <f>IFERROR(VLOOKUP($B1095,STOCK!$A:$H,7,0)," ")</f>
        <v>210</v>
      </c>
      <c r="AO1095" s="65">
        <f>IFERROR(VLOOKUP($B1095,STOCK!$A:$H,8,0)," ")</f>
        <v>8</v>
      </c>
      <c r="AP1095" s="62">
        <f t="shared" si="221"/>
        <v>31.451612903225804</v>
      </c>
      <c r="AQ1095" s="50">
        <f t="shared" si="222"/>
        <v>34.722222222222221</v>
      </c>
      <c r="AR1095" s="50">
        <f t="shared" si="223"/>
        <v>39.375</v>
      </c>
      <c r="AS1095" s="50">
        <f t="shared" si="224"/>
        <v>51.75</v>
      </c>
      <c r="AT1095" s="50">
        <f t="shared" si="225"/>
        <v>47.368421052631582</v>
      </c>
      <c r="AU1095" s="63">
        <f t="shared" si="232"/>
        <v>13.333333333333332</v>
      </c>
      <c r="AV1095" s="67">
        <v>5092.5000499999996</v>
      </c>
      <c r="AW1095" s="133">
        <v>5092.0158300000003</v>
      </c>
      <c r="AX1095" s="49">
        <v>5650</v>
      </c>
      <c r="AY1095" s="51">
        <f t="shared" si="226"/>
        <v>0.10947470682891813</v>
      </c>
      <c r="AZ1095" s="51">
        <f t="shared" si="227"/>
        <v>9.8672557522123963E-2</v>
      </c>
      <c r="BA1095" s="49">
        <v>5500</v>
      </c>
      <c r="BB1095" s="52">
        <v>4</v>
      </c>
      <c r="BC1095" s="51">
        <f t="shared" si="228"/>
        <v>8.0019626116645926E-2</v>
      </c>
      <c r="BD1095" s="51">
        <f t="shared" si="229"/>
        <v>7.4090900000000071E-2</v>
      </c>
      <c r="BE1095" s="49">
        <v>5350</v>
      </c>
      <c r="BF1095" s="52">
        <v>8</v>
      </c>
      <c r="BG1095" s="51">
        <f t="shared" si="230"/>
        <v>5.0564545404373717E-2</v>
      </c>
      <c r="BH1095" s="51">
        <f t="shared" si="231"/>
        <v>4.8130831775701002E-2</v>
      </c>
      <c r="BI1095" s="282">
        <f t="shared" si="233"/>
        <v>579</v>
      </c>
    </row>
    <row r="1096" spans="1:61" hidden="1">
      <c r="A1096" s="54" t="s">
        <v>150</v>
      </c>
      <c r="B1096" s="55" t="s">
        <v>3509</v>
      </c>
      <c r="C1096" s="55" t="s">
        <v>3510</v>
      </c>
      <c r="D1096" s="44" t="s">
        <v>3511</v>
      </c>
      <c r="E1096" s="56">
        <v>6</v>
      </c>
      <c r="F1096" s="46" t="s">
        <v>5814</v>
      </c>
      <c r="G1096" s="47" t="s">
        <v>5814</v>
      </c>
      <c r="H1096" s="47" t="s">
        <v>6166</v>
      </c>
      <c r="I1096" s="48" t="s">
        <v>6178</v>
      </c>
      <c r="J1096" s="48" t="s">
        <v>6188</v>
      </c>
      <c r="K1096" s="48" t="s">
        <v>6169</v>
      </c>
      <c r="L1096" s="45">
        <v>139</v>
      </c>
      <c r="M1096" s="47" t="s">
        <v>5823</v>
      </c>
      <c r="N1096" s="60">
        <v>510</v>
      </c>
      <c r="O1096" s="58">
        <v>438</v>
      </c>
      <c r="P1096" s="58">
        <v>363</v>
      </c>
      <c r="Q1096" s="132">
        <v>301</v>
      </c>
      <c r="R1096" s="60">
        <v>550</v>
      </c>
      <c r="S1096" s="58">
        <v>534</v>
      </c>
      <c r="T1096" s="58">
        <v>411</v>
      </c>
      <c r="U1096" s="132">
        <v>383</v>
      </c>
      <c r="V1096" s="58">
        <v>116</v>
      </c>
      <c r="W1096" s="58">
        <v>177</v>
      </c>
      <c r="X1096" s="58">
        <v>77</v>
      </c>
      <c r="Y1096" s="132">
        <v>64</v>
      </c>
      <c r="Z1096" s="61">
        <v>244</v>
      </c>
      <c r="AA1096" s="59">
        <v>322</v>
      </c>
      <c r="AB1096" s="59">
        <v>213</v>
      </c>
      <c r="AC1096" s="132">
        <v>220</v>
      </c>
      <c r="AD1096" s="61">
        <v>230</v>
      </c>
      <c r="AE1096" s="59">
        <v>241</v>
      </c>
      <c r="AF1096" s="59">
        <v>178</v>
      </c>
      <c r="AG1096" s="132">
        <v>160</v>
      </c>
      <c r="AH1096" s="61">
        <v>5</v>
      </c>
      <c r="AI1096" s="132">
        <v>15</v>
      </c>
      <c r="AJ1096" s="64">
        <f>IFERROR(VLOOKUP($B1096,STOCK!$A:$H,3,0)," ")</f>
        <v>353</v>
      </c>
      <c r="AK1096" s="65">
        <f>IFERROR(VLOOKUP($B1096,STOCK!$A:$H,4,0)," ")</f>
        <v>377</v>
      </c>
      <c r="AL1096" s="65">
        <f>IFERROR(VLOOKUP($B1096,STOCK!$A:$H,5,0)," ")</f>
        <v>164</v>
      </c>
      <c r="AM1096" s="65">
        <f>IFERROR(VLOOKUP($B1096,STOCK!$A:$H,6,0)," ")</f>
        <v>178</v>
      </c>
      <c r="AN1096" s="65">
        <f>IFERROR(VLOOKUP($B1096,STOCK!$A:$H,7,0)," ")</f>
        <v>145</v>
      </c>
      <c r="AO1096" s="65">
        <f>IFERROR(VLOOKUP($B1096,STOCK!$A:$H,8,0)," ")</f>
        <v>468</v>
      </c>
      <c r="AP1096" s="62">
        <f t="shared" si="221"/>
        <v>35.182724252491695</v>
      </c>
      <c r="AQ1096" s="50">
        <f t="shared" si="222"/>
        <v>29.530026109660575</v>
      </c>
      <c r="AR1096" s="50">
        <f t="shared" si="223"/>
        <v>76.875</v>
      </c>
      <c r="AS1096" s="50">
        <f t="shared" si="224"/>
        <v>24.272727272727273</v>
      </c>
      <c r="AT1096" s="50">
        <f t="shared" si="225"/>
        <v>27.1875</v>
      </c>
      <c r="AU1096" s="63">
        <f t="shared" si="232"/>
        <v>936</v>
      </c>
      <c r="AV1096" s="67">
        <v>13140</v>
      </c>
      <c r="AW1096" s="133">
        <v>10873.45182</v>
      </c>
      <c r="AX1096" s="49">
        <v>14750</v>
      </c>
      <c r="AY1096" s="51">
        <f t="shared" si="226"/>
        <v>0.12252663622526638</v>
      </c>
      <c r="AZ1096" s="51">
        <f t="shared" si="227"/>
        <v>0.10915254237288136</v>
      </c>
      <c r="BA1096" s="49">
        <v>14500</v>
      </c>
      <c r="BB1096" s="52">
        <v>3</v>
      </c>
      <c r="BC1096" s="51">
        <f t="shared" si="228"/>
        <v>0.1035007610350076</v>
      </c>
      <c r="BD1096" s="51">
        <f t="shared" si="229"/>
        <v>9.3793103448275864E-2</v>
      </c>
      <c r="BE1096" s="49">
        <v>14250</v>
      </c>
      <c r="BF1096" s="52">
        <v>10</v>
      </c>
      <c r="BG1096" s="51">
        <f t="shared" si="230"/>
        <v>8.4474885844748826E-2</v>
      </c>
      <c r="BH1096" s="51">
        <f t="shared" si="231"/>
        <v>7.7894736842105267E-2</v>
      </c>
      <c r="BI1096" s="282">
        <f t="shared" si="233"/>
        <v>1143</v>
      </c>
    </row>
    <row r="1097" spans="1:61" hidden="1">
      <c r="A1097" s="54" t="s">
        <v>150</v>
      </c>
      <c r="B1097" s="55" t="s">
        <v>3512</v>
      </c>
      <c r="C1097" s="55" t="s">
        <v>3513</v>
      </c>
      <c r="D1097" s="44" t="s">
        <v>3514</v>
      </c>
      <c r="E1097" s="56">
        <v>1</v>
      </c>
      <c r="F1097" s="46" t="s">
        <v>5814</v>
      </c>
      <c r="G1097" s="47" t="s">
        <v>5814</v>
      </c>
      <c r="H1097" s="47" t="s">
        <v>6166</v>
      </c>
      <c r="I1097" s="48" t="s">
        <v>6178</v>
      </c>
      <c r="J1097" s="48" t="s">
        <v>6188</v>
      </c>
      <c r="K1097" s="48" t="s">
        <v>6169</v>
      </c>
      <c r="L1097" s="45">
        <v>139</v>
      </c>
      <c r="M1097" s="47" t="s">
        <v>5823</v>
      </c>
      <c r="N1097" s="60">
        <v>360</v>
      </c>
      <c r="O1097" s="58">
        <v>397</v>
      </c>
      <c r="P1097" s="58">
        <v>211</v>
      </c>
      <c r="Q1097" s="132">
        <v>90</v>
      </c>
      <c r="R1097" s="60">
        <v>361</v>
      </c>
      <c r="S1097" s="58">
        <v>371</v>
      </c>
      <c r="T1097" s="58">
        <v>320</v>
      </c>
      <c r="U1097" s="132">
        <v>306</v>
      </c>
      <c r="V1097" s="58">
        <v>135</v>
      </c>
      <c r="W1097" s="58">
        <v>124</v>
      </c>
      <c r="X1097" s="58">
        <v>110</v>
      </c>
      <c r="Y1097" s="132">
        <v>92</v>
      </c>
      <c r="Z1097" s="61">
        <v>221</v>
      </c>
      <c r="AA1097" s="59">
        <v>195</v>
      </c>
      <c r="AB1097" s="59">
        <v>131</v>
      </c>
      <c r="AC1097" s="132">
        <v>126</v>
      </c>
      <c r="AD1097" s="61">
        <v>340</v>
      </c>
      <c r="AE1097" s="59">
        <v>312</v>
      </c>
      <c r="AF1097" s="59">
        <v>240</v>
      </c>
      <c r="AG1097" s="132">
        <v>244</v>
      </c>
      <c r="AH1097" s="61">
        <v>7</v>
      </c>
      <c r="AI1097" s="132">
        <v>22</v>
      </c>
      <c r="AJ1097" s="64">
        <f>IFERROR(VLOOKUP($B1097,STOCK!$A:$H,3,0)," ")</f>
        <v>129</v>
      </c>
      <c r="AK1097" s="65">
        <f>IFERROR(VLOOKUP($B1097,STOCK!$A:$H,4,0)," ")</f>
        <v>174</v>
      </c>
      <c r="AL1097" s="65">
        <f>IFERROR(VLOOKUP($B1097,STOCK!$A:$H,5,0)," ")</f>
        <v>66</v>
      </c>
      <c r="AM1097" s="65">
        <f>IFERROR(VLOOKUP($B1097,STOCK!$A:$H,6,0)," ")</f>
        <v>101</v>
      </c>
      <c r="AN1097" s="65">
        <f>IFERROR(VLOOKUP($B1097,STOCK!$A:$H,7,0)," ")</f>
        <v>220</v>
      </c>
      <c r="AO1097" s="65">
        <f>IFERROR(VLOOKUP($B1097,STOCK!$A:$H,8,0)," ")</f>
        <v>104</v>
      </c>
      <c r="AP1097" s="62">
        <f t="shared" si="221"/>
        <v>43</v>
      </c>
      <c r="AQ1097" s="50">
        <f t="shared" si="222"/>
        <v>17.058823529411764</v>
      </c>
      <c r="AR1097" s="50">
        <f t="shared" si="223"/>
        <v>21.521739130434781</v>
      </c>
      <c r="AS1097" s="50">
        <f t="shared" si="224"/>
        <v>24.047619047619047</v>
      </c>
      <c r="AT1097" s="50">
        <f t="shared" si="225"/>
        <v>27.049180327868854</v>
      </c>
      <c r="AU1097" s="63">
        <f t="shared" si="232"/>
        <v>141.81818181818181</v>
      </c>
      <c r="AV1097" s="67">
        <v>10890</v>
      </c>
      <c r="AW1097" s="133">
        <v>10894.54443</v>
      </c>
      <c r="AX1097" s="49">
        <v>12250</v>
      </c>
      <c r="AY1097" s="51">
        <f t="shared" si="226"/>
        <v>0.12488521579430678</v>
      </c>
      <c r="AZ1097" s="51">
        <f t="shared" si="227"/>
        <v>0.11102040816326531</v>
      </c>
      <c r="BA1097" s="49">
        <v>11850</v>
      </c>
      <c r="BB1097" s="52">
        <v>4</v>
      </c>
      <c r="BC1097" s="51">
        <f t="shared" si="228"/>
        <v>8.8154269972451793E-2</v>
      </c>
      <c r="BD1097" s="51">
        <f t="shared" si="229"/>
        <v>8.1012658227848103E-2</v>
      </c>
      <c r="BE1097" s="49">
        <v>0</v>
      </c>
      <c r="BF1097" s="52">
        <v>0</v>
      </c>
      <c r="BG1097" s="51">
        <f t="shared" si="230"/>
        <v>-1</v>
      </c>
      <c r="BH1097" s="51">
        <f t="shared" si="231"/>
        <v>0</v>
      </c>
      <c r="BI1097" s="282">
        <f t="shared" si="233"/>
        <v>880</v>
      </c>
    </row>
    <row r="1098" spans="1:61" hidden="1">
      <c r="A1098" s="54" t="s">
        <v>150</v>
      </c>
      <c r="B1098" s="55" t="s">
        <v>3515</v>
      </c>
      <c r="C1098" s="55" t="s">
        <v>3516</v>
      </c>
      <c r="D1098" s="44" t="s">
        <v>3517</v>
      </c>
      <c r="E1098" s="56">
        <v>1</v>
      </c>
      <c r="F1098" s="46" t="s">
        <v>5814</v>
      </c>
      <c r="G1098" s="47" t="s">
        <v>5814</v>
      </c>
      <c r="H1098" s="47" t="s">
        <v>6166</v>
      </c>
      <c r="I1098" s="48" t="s">
        <v>6178</v>
      </c>
      <c r="J1098" s="48" t="s">
        <v>6188</v>
      </c>
      <c r="K1098" s="48" t="s">
        <v>6169</v>
      </c>
      <c r="L1098" s="45">
        <v>139</v>
      </c>
      <c r="M1098" s="47" t="s">
        <v>5823</v>
      </c>
      <c r="N1098" s="60">
        <v>43</v>
      </c>
      <c r="O1098" s="58">
        <v>77</v>
      </c>
      <c r="P1098" s="58">
        <v>90</v>
      </c>
      <c r="Q1098" s="132">
        <v>52</v>
      </c>
      <c r="R1098" s="60">
        <v>193</v>
      </c>
      <c r="S1098" s="58">
        <v>185</v>
      </c>
      <c r="T1098" s="58">
        <v>157</v>
      </c>
      <c r="U1098" s="132">
        <v>151</v>
      </c>
      <c r="V1098" s="58">
        <v>54</v>
      </c>
      <c r="W1098" s="58">
        <v>95</v>
      </c>
      <c r="X1098" s="58">
        <v>83</v>
      </c>
      <c r="Y1098" s="132">
        <v>69</v>
      </c>
      <c r="Z1098" s="61">
        <v>107</v>
      </c>
      <c r="AA1098" s="59">
        <v>124</v>
      </c>
      <c r="AB1098" s="59">
        <v>100</v>
      </c>
      <c r="AC1098" s="132">
        <v>111</v>
      </c>
      <c r="AD1098" s="61">
        <v>98</v>
      </c>
      <c r="AE1098" s="59">
        <v>147</v>
      </c>
      <c r="AF1098" s="59">
        <v>114</v>
      </c>
      <c r="AG1098" s="132">
        <v>111</v>
      </c>
      <c r="AH1098" s="61">
        <v>0</v>
      </c>
      <c r="AI1098" s="132">
        <v>9</v>
      </c>
      <c r="AJ1098" s="64">
        <f>IFERROR(VLOOKUP($B1098,STOCK!$A:$H,3,0)," ")</f>
        <v>124</v>
      </c>
      <c r="AK1098" s="65">
        <f>IFERROR(VLOOKUP($B1098,STOCK!$A:$H,4,0)," ")</f>
        <v>146</v>
      </c>
      <c r="AL1098" s="65">
        <f>IFERROR(VLOOKUP($B1098,STOCK!$A:$H,5,0)," ")</f>
        <v>53</v>
      </c>
      <c r="AM1098" s="65">
        <f>IFERROR(VLOOKUP($B1098,STOCK!$A:$H,6,0)," ")</f>
        <v>100</v>
      </c>
      <c r="AN1098" s="65">
        <f>IFERROR(VLOOKUP($B1098,STOCK!$A:$H,7,0)," ")</f>
        <v>86</v>
      </c>
      <c r="AO1098" s="65">
        <f>IFERROR(VLOOKUP($B1098,STOCK!$A:$H,8,0)," ")</f>
        <v>55</v>
      </c>
      <c r="AP1098" s="62">
        <f t="shared" si="221"/>
        <v>71.538461538461533</v>
      </c>
      <c r="AQ1098" s="50">
        <f t="shared" si="222"/>
        <v>29.006622516556291</v>
      </c>
      <c r="AR1098" s="50">
        <f t="shared" si="223"/>
        <v>23.043478260869563</v>
      </c>
      <c r="AS1098" s="50">
        <f t="shared" si="224"/>
        <v>27.027027027027028</v>
      </c>
      <c r="AT1098" s="50">
        <f t="shared" si="225"/>
        <v>23.243243243243242</v>
      </c>
      <c r="AU1098" s="63">
        <f t="shared" si="232"/>
        <v>183.33333333333331</v>
      </c>
      <c r="AV1098" s="67">
        <v>14783</v>
      </c>
      <c r="AW1098" s="133">
        <v>14797.24257</v>
      </c>
      <c r="AX1098" s="49">
        <v>17250</v>
      </c>
      <c r="AY1098" s="51">
        <f t="shared" si="226"/>
        <v>0.16688087668267615</v>
      </c>
      <c r="AZ1098" s="51">
        <f t="shared" si="227"/>
        <v>0.14301449275362318</v>
      </c>
      <c r="BA1098" s="49">
        <v>16900</v>
      </c>
      <c r="BB1098" s="52">
        <v>4</v>
      </c>
      <c r="BC1098" s="51">
        <f t="shared" si="228"/>
        <v>0.14320503280795505</v>
      </c>
      <c r="BD1098" s="51">
        <f t="shared" si="229"/>
        <v>0.1252662721893491</v>
      </c>
      <c r="BE1098" s="49">
        <v>16500</v>
      </c>
      <c r="BF1098" s="52">
        <v>8</v>
      </c>
      <c r="BG1098" s="51">
        <f t="shared" si="230"/>
        <v>0.11614692552255979</v>
      </c>
      <c r="BH1098" s="51">
        <f t="shared" si="231"/>
        <v>0.10406060606060606</v>
      </c>
      <c r="BI1098" s="282">
        <f t="shared" si="233"/>
        <v>503</v>
      </c>
    </row>
    <row r="1099" spans="1:61" hidden="1">
      <c r="A1099" s="54" t="s">
        <v>150</v>
      </c>
      <c r="B1099" s="55" t="s">
        <v>3518</v>
      </c>
      <c r="C1099" s="55" t="s">
        <v>3519</v>
      </c>
      <c r="D1099" s="44" t="s">
        <v>3520</v>
      </c>
      <c r="E1099" s="56">
        <v>1</v>
      </c>
      <c r="F1099" s="46" t="s">
        <v>5814</v>
      </c>
      <c r="G1099" s="47" t="s">
        <v>5814</v>
      </c>
      <c r="H1099" s="47" t="s">
        <v>6166</v>
      </c>
      <c r="I1099" s="48" t="s">
        <v>6178</v>
      </c>
      <c r="J1099" s="48" t="s">
        <v>6188</v>
      </c>
      <c r="K1099" s="48" t="s">
        <v>6169</v>
      </c>
      <c r="L1099" s="45">
        <v>139</v>
      </c>
      <c r="M1099" s="47" t="s">
        <v>5823</v>
      </c>
      <c r="N1099" s="60">
        <v>1578</v>
      </c>
      <c r="O1099" s="58">
        <v>1469</v>
      </c>
      <c r="P1099" s="58">
        <v>3198</v>
      </c>
      <c r="Q1099" s="132">
        <v>2957</v>
      </c>
      <c r="R1099" s="60">
        <v>1037</v>
      </c>
      <c r="S1099" s="58">
        <v>1036</v>
      </c>
      <c r="T1099" s="58">
        <v>885</v>
      </c>
      <c r="U1099" s="132">
        <v>807</v>
      </c>
      <c r="V1099" s="58">
        <v>309</v>
      </c>
      <c r="W1099" s="58">
        <v>286</v>
      </c>
      <c r="X1099" s="58">
        <v>210</v>
      </c>
      <c r="Y1099" s="132">
        <v>169</v>
      </c>
      <c r="Z1099" s="61">
        <v>837</v>
      </c>
      <c r="AA1099" s="59">
        <v>773</v>
      </c>
      <c r="AB1099" s="59">
        <v>950</v>
      </c>
      <c r="AC1099" s="132">
        <v>580</v>
      </c>
      <c r="AD1099" s="61">
        <v>442</v>
      </c>
      <c r="AE1099" s="59">
        <v>408</v>
      </c>
      <c r="AF1099" s="59">
        <v>468</v>
      </c>
      <c r="AG1099" s="132">
        <v>364</v>
      </c>
      <c r="AH1099" s="61">
        <v>2</v>
      </c>
      <c r="AI1099" s="132">
        <v>24</v>
      </c>
      <c r="AJ1099" s="64">
        <f>IFERROR(VLOOKUP($B1099,STOCK!$A:$H,3,0)," ")</f>
        <v>892</v>
      </c>
      <c r="AK1099" s="65">
        <f>IFERROR(VLOOKUP($B1099,STOCK!$A:$H,4,0)," ")</f>
        <v>293</v>
      </c>
      <c r="AL1099" s="65">
        <f>IFERROR(VLOOKUP($B1099,STOCK!$A:$H,5,0)," ")</f>
        <v>152</v>
      </c>
      <c r="AM1099" s="65">
        <f>IFERROR(VLOOKUP($B1099,STOCK!$A:$H,6,0)," ")</f>
        <v>212</v>
      </c>
      <c r="AN1099" s="65">
        <f>IFERROR(VLOOKUP($B1099,STOCK!$A:$H,7,0)," ")</f>
        <v>245</v>
      </c>
      <c r="AO1099" s="65">
        <f>IFERROR(VLOOKUP($B1099,STOCK!$A:$H,8,0)," ")</f>
        <v>333</v>
      </c>
      <c r="AP1099" s="62">
        <f t="shared" si="221"/>
        <v>9.0497125464998316</v>
      </c>
      <c r="AQ1099" s="50">
        <f t="shared" si="222"/>
        <v>10.892193308550187</v>
      </c>
      <c r="AR1099" s="50">
        <f t="shared" si="223"/>
        <v>26.982248520710062</v>
      </c>
      <c r="AS1099" s="50">
        <f t="shared" si="224"/>
        <v>10.965517241379311</v>
      </c>
      <c r="AT1099" s="50">
        <f t="shared" si="225"/>
        <v>20.192307692307693</v>
      </c>
      <c r="AU1099" s="63">
        <f t="shared" si="232"/>
        <v>416.25</v>
      </c>
      <c r="AV1099" s="67">
        <v>4321</v>
      </c>
      <c r="AW1099" s="133">
        <v>4322.1478299999999</v>
      </c>
      <c r="AX1099" s="49">
        <v>4900</v>
      </c>
      <c r="AY1099" s="51">
        <f t="shared" si="226"/>
        <v>0.13399676000925709</v>
      </c>
      <c r="AZ1099" s="51">
        <f t="shared" si="227"/>
        <v>0.11816326530612245</v>
      </c>
      <c r="BA1099" s="49">
        <v>4800</v>
      </c>
      <c r="BB1099" s="52">
        <v>6</v>
      </c>
      <c r="BC1099" s="51">
        <f t="shared" si="228"/>
        <v>0.11085396898866007</v>
      </c>
      <c r="BD1099" s="51">
        <f t="shared" si="229"/>
        <v>9.9791666666666667E-2</v>
      </c>
      <c r="BE1099" s="49">
        <v>0</v>
      </c>
      <c r="BF1099" s="52">
        <v>0</v>
      </c>
      <c r="BG1099" s="51">
        <f t="shared" si="230"/>
        <v>-1</v>
      </c>
      <c r="BH1099" s="51">
        <f t="shared" si="231"/>
        <v>0</v>
      </c>
      <c r="BI1099" s="282">
        <f t="shared" si="233"/>
        <v>4901</v>
      </c>
    </row>
    <row r="1100" spans="1:61" hidden="1">
      <c r="A1100" s="54" t="s">
        <v>150</v>
      </c>
      <c r="B1100" s="55" t="s">
        <v>3521</v>
      </c>
      <c r="C1100" s="55" t="s">
        <v>3522</v>
      </c>
      <c r="D1100" s="44" t="s">
        <v>3523</v>
      </c>
      <c r="E1100" s="56">
        <v>1</v>
      </c>
      <c r="F1100" s="46" t="s">
        <v>5814</v>
      </c>
      <c r="G1100" s="47" t="s">
        <v>5814</v>
      </c>
      <c r="H1100" s="47" t="s">
        <v>6166</v>
      </c>
      <c r="I1100" s="48" t="s">
        <v>6178</v>
      </c>
      <c r="J1100" s="48" t="s">
        <v>6188</v>
      </c>
      <c r="K1100" s="48" t="s">
        <v>6182</v>
      </c>
      <c r="L1100" s="45">
        <v>79</v>
      </c>
      <c r="M1100" s="47" t="s">
        <v>6090</v>
      </c>
      <c r="N1100" s="60">
        <v>85</v>
      </c>
      <c r="O1100" s="58">
        <v>101</v>
      </c>
      <c r="P1100" s="58">
        <v>70</v>
      </c>
      <c r="Q1100" s="132">
        <v>88</v>
      </c>
      <c r="R1100" s="60">
        <v>104</v>
      </c>
      <c r="S1100" s="58">
        <v>139</v>
      </c>
      <c r="T1100" s="58">
        <v>75</v>
      </c>
      <c r="U1100" s="132">
        <v>47</v>
      </c>
      <c r="V1100" s="58">
        <v>37</v>
      </c>
      <c r="W1100" s="58">
        <v>18</v>
      </c>
      <c r="X1100" s="58">
        <v>20</v>
      </c>
      <c r="Y1100" s="132">
        <v>25</v>
      </c>
      <c r="Z1100" s="61">
        <v>38</v>
      </c>
      <c r="AA1100" s="59">
        <v>25</v>
      </c>
      <c r="AB1100" s="59">
        <v>21</v>
      </c>
      <c r="AC1100" s="132">
        <v>24</v>
      </c>
      <c r="AD1100" s="61">
        <v>53</v>
      </c>
      <c r="AE1100" s="59">
        <v>54</v>
      </c>
      <c r="AF1100" s="59">
        <v>32</v>
      </c>
      <c r="AG1100" s="132">
        <v>23</v>
      </c>
      <c r="AH1100" s="61">
        <v>0</v>
      </c>
      <c r="AI1100" s="132">
        <v>0</v>
      </c>
      <c r="AJ1100" s="64">
        <f>IFERROR(VLOOKUP($B1100,STOCK!$A:$H,3,0)," ")</f>
        <v>103</v>
      </c>
      <c r="AK1100" s="65">
        <f>IFERROR(VLOOKUP($B1100,STOCK!$A:$H,4,0)," ")</f>
        <v>235</v>
      </c>
      <c r="AL1100" s="65">
        <f>IFERROR(VLOOKUP($B1100,STOCK!$A:$H,5,0)," ")</f>
        <v>56</v>
      </c>
      <c r="AM1100" s="65">
        <f>IFERROR(VLOOKUP($B1100,STOCK!$A:$H,6,0)," ")</f>
        <v>82</v>
      </c>
      <c r="AN1100" s="65">
        <f>IFERROR(VLOOKUP($B1100,STOCK!$A:$H,7,0)," ")</f>
        <v>91</v>
      </c>
      <c r="AO1100" s="65">
        <f>IFERROR(VLOOKUP($B1100,STOCK!$A:$H,8,0)," ")</f>
        <v>18</v>
      </c>
      <c r="AP1100" s="62">
        <f t="shared" si="221"/>
        <v>35.11363636363636</v>
      </c>
      <c r="AQ1100" s="50">
        <f t="shared" si="222"/>
        <v>150</v>
      </c>
      <c r="AR1100" s="50">
        <f t="shared" si="223"/>
        <v>67.2</v>
      </c>
      <c r="AS1100" s="50">
        <f t="shared" si="224"/>
        <v>102.5</v>
      </c>
      <c r="AT1100" s="50">
        <f t="shared" si="225"/>
        <v>118.69565217391303</v>
      </c>
      <c r="AU1100" s="63" t="str">
        <f t="shared" si="232"/>
        <v>SV</v>
      </c>
      <c r="AV1100" s="67">
        <v>4875</v>
      </c>
      <c r="AW1100" s="133">
        <v>4862.3455100000001</v>
      </c>
      <c r="AX1100" s="49">
        <v>5650</v>
      </c>
      <c r="AY1100" s="51">
        <f t="shared" si="226"/>
        <v>0.15897435897435908</v>
      </c>
      <c r="AZ1100" s="51">
        <f t="shared" si="227"/>
        <v>0.13716814159292035</v>
      </c>
      <c r="BA1100" s="49">
        <v>5500</v>
      </c>
      <c r="BB1100" s="52">
        <v>6</v>
      </c>
      <c r="BC1100" s="51">
        <f t="shared" si="228"/>
        <v>0.12820512820512819</v>
      </c>
      <c r="BD1100" s="51">
        <f t="shared" si="229"/>
        <v>0.11363636363636363</v>
      </c>
      <c r="BE1100" s="49">
        <v>5350</v>
      </c>
      <c r="BF1100" s="52">
        <v>12</v>
      </c>
      <c r="BG1100" s="51">
        <f t="shared" si="230"/>
        <v>9.7435897435897534E-2</v>
      </c>
      <c r="BH1100" s="51">
        <f t="shared" si="231"/>
        <v>8.8785046728971959E-2</v>
      </c>
      <c r="BI1100" s="282">
        <f t="shared" si="233"/>
        <v>207</v>
      </c>
    </row>
    <row r="1101" spans="1:61" hidden="1">
      <c r="A1101" s="54" t="s">
        <v>150</v>
      </c>
      <c r="B1101" s="55" t="s">
        <v>3524</v>
      </c>
      <c r="C1101" s="55" t="s">
        <v>3525</v>
      </c>
      <c r="D1101" s="44" t="s">
        <v>3526</v>
      </c>
      <c r="E1101" s="56">
        <v>1</v>
      </c>
      <c r="F1101" s="46" t="s">
        <v>5814</v>
      </c>
      <c r="G1101" s="47" t="s">
        <v>5814</v>
      </c>
      <c r="H1101" s="47" t="s">
        <v>6166</v>
      </c>
      <c r="I1101" s="48" t="s">
        <v>6178</v>
      </c>
      <c r="J1101" s="48" t="s">
        <v>6188</v>
      </c>
      <c r="K1101" s="48" t="s">
        <v>6182</v>
      </c>
      <c r="L1101" s="45">
        <v>79</v>
      </c>
      <c r="M1101" s="47" t="s">
        <v>6090</v>
      </c>
      <c r="N1101" s="60">
        <v>78</v>
      </c>
      <c r="O1101" s="58">
        <v>27</v>
      </c>
      <c r="P1101" s="58">
        <v>27</v>
      </c>
      <c r="Q1101" s="132">
        <v>217</v>
      </c>
      <c r="R1101" s="60">
        <v>23</v>
      </c>
      <c r="S1101" s="58">
        <v>52</v>
      </c>
      <c r="T1101" s="58">
        <v>29</v>
      </c>
      <c r="U1101" s="132">
        <v>418</v>
      </c>
      <c r="V1101" s="58">
        <v>52</v>
      </c>
      <c r="W1101" s="58">
        <v>18</v>
      </c>
      <c r="X1101" s="58">
        <v>60</v>
      </c>
      <c r="Y1101" s="132">
        <v>63</v>
      </c>
      <c r="Z1101" s="61">
        <v>46</v>
      </c>
      <c r="AA1101" s="59">
        <v>56</v>
      </c>
      <c r="AB1101" s="59">
        <v>108</v>
      </c>
      <c r="AC1101" s="132">
        <v>145</v>
      </c>
      <c r="AD1101" s="61">
        <v>13</v>
      </c>
      <c r="AE1101" s="59">
        <v>19</v>
      </c>
      <c r="AF1101" s="59">
        <v>51</v>
      </c>
      <c r="AG1101" s="132">
        <v>143</v>
      </c>
      <c r="AH1101" s="61">
        <v>0</v>
      </c>
      <c r="AI1101" s="132">
        <v>2</v>
      </c>
      <c r="AJ1101" s="64">
        <f>IFERROR(VLOOKUP($B1101,STOCK!$A:$H,3,0)," ")</f>
        <v>708</v>
      </c>
      <c r="AK1101" s="65">
        <f>IFERROR(VLOOKUP($B1101,STOCK!$A:$H,4,0)," ")</f>
        <v>1401</v>
      </c>
      <c r="AL1101" s="65">
        <f>IFERROR(VLOOKUP($B1101,STOCK!$A:$H,5,0)," ")</f>
        <v>358</v>
      </c>
      <c r="AM1101" s="65">
        <f>IFERROR(VLOOKUP($B1101,STOCK!$A:$H,6,0)," ")</f>
        <v>1200</v>
      </c>
      <c r="AN1101" s="65">
        <f>IFERROR(VLOOKUP($B1101,STOCK!$A:$H,7,0)," ")</f>
        <v>769</v>
      </c>
      <c r="AO1101" s="65">
        <f>IFERROR(VLOOKUP($B1101,STOCK!$A:$H,8,0)," ")</f>
        <v>340</v>
      </c>
      <c r="AP1101" s="62">
        <f t="shared" si="221"/>
        <v>97.880184331797238</v>
      </c>
      <c r="AQ1101" s="50">
        <f t="shared" si="222"/>
        <v>100.55023923444975</v>
      </c>
      <c r="AR1101" s="50">
        <f t="shared" si="223"/>
        <v>170.47619047619048</v>
      </c>
      <c r="AS1101" s="50">
        <f t="shared" si="224"/>
        <v>248.27586206896552</v>
      </c>
      <c r="AT1101" s="50">
        <f t="shared" si="225"/>
        <v>161.32867132867133</v>
      </c>
      <c r="AU1101" s="63">
        <f t="shared" si="232"/>
        <v>5100</v>
      </c>
      <c r="AV1101" s="67">
        <v>1800</v>
      </c>
      <c r="AW1101" s="133">
        <v>1760.24882</v>
      </c>
      <c r="AX1101" s="49">
        <v>2150</v>
      </c>
      <c r="AY1101" s="51">
        <f t="shared" si="226"/>
        <v>0.19444444444444442</v>
      </c>
      <c r="AZ1101" s="51">
        <f t="shared" si="227"/>
        <v>0.16279069767441862</v>
      </c>
      <c r="BA1101" s="49">
        <v>1990</v>
      </c>
      <c r="BB1101" s="52">
        <v>6</v>
      </c>
      <c r="BC1101" s="51">
        <f t="shared" si="228"/>
        <v>0.10555555555555562</v>
      </c>
      <c r="BD1101" s="51">
        <f t="shared" si="229"/>
        <v>9.5477386934673364E-2</v>
      </c>
      <c r="BE1101" s="49">
        <v>0</v>
      </c>
      <c r="BF1101" s="52">
        <v>0</v>
      </c>
      <c r="BG1101" s="51">
        <f t="shared" si="230"/>
        <v>-1</v>
      </c>
      <c r="BH1101" s="51">
        <f t="shared" si="231"/>
        <v>0</v>
      </c>
      <c r="BI1101" s="282">
        <f t="shared" si="233"/>
        <v>988</v>
      </c>
    </row>
    <row r="1102" spans="1:61" hidden="1">
      <c r="A1102" s="54" t="s">
        <v>150</v>
      </c>
      <c r="B1102" s="55" t="s">
        <v>3527</v>
      </c>
      <c r="C1102" s="55" t="s">
        <v>3528</v>
      </c>
      <c r="D1102" s="44" t="s">
        <v>3529</v>
      </c>
      <c r="E1102" s="56">
        <v>1</v>
      </c>
      <c r="F1102" s="46" t="s">
        <v>5814</v>
      </c>
      <c r="G1102" s="47" t="s">
        <v>5814</v>
      </c>
      <c r="H1102" s="47" t="s">
        <v>6166</v>
      </c>
      <c r="I1102" s="48" t="s">
        <v>6178</v>
      </c>
      <c r="J1102" s="48" t="s">
        <v>6188</v>
      </c>
      <c r="K1102" s="48" t="s">
        <v>6182</v>
      </c>
      <c r="L1102" s="45">
        <v>79</v>
      </c>
      <c r="M1102" s="47" t="s">
        <v>6090</v>
      </c>
      <c r="N1102" s="60">
        <v>59</v>
      </c>
      <c r="O1102" s="58">
        <v>63</v>
      </c>
      <c r="P1102" s="58">
        <v>60</v>
      </c>
      <c r="Q1102" s="132">
        <v>80</v>
      </c>
      <c r="R1102" s="60">
        <v>92</v>
      </c>
      <c r="S1102" s="58">
        <v>104</v>
      </c>
      <c r="T1102" s="58">
        <v>54</v>
      </c>
      <c r="U1102" s="132">
        <v>49</v>
      </c>
      <c r="V1102" s="58">
        <v>21</v>
      </c>
      <c r="W1102" s="58">
        <v>21</v>
      </c>
      <c r="X1102" s="58">
        <v>0</v>
      </c>
      <c r="Y1102" s="132">
        <v>0</v>
      </c>
      <c r="Z1102" s="61">
        <v>15</v>
      </c>
      <c r="AA1102" s="59">
        <v>18</v>
      </c>
      <c r="AB1102" s="59">
        <v>5</v>
      </c>
      <c r="AC1102" s="132">
        <v>8</v>
      </c>
      <c r="AD1102" s="61">
        <v>29</v>
      </c>
      <c r="AE1102" s="59">
        <v>50</v>
      </c>
      <c r="AF1102" s="59">
        <v>32</v>
      </c>
      <c r="AG1102" s="132">
        <v>26</v>
      </c>
      <c r="AH1102" s="61">
        <v>6</v>
      </c>
      <c r="AI1102" s="132">
        <v>8</v>
      </c>
      <c r="AJ1102" s="64">
        <f>IFERROR(VLOOKUP($B1102,STOCK!$A:$H,3,0)," ")</f>
        <v>40</v>
      </c>
      <c r="AK1102" s="65">
        <f>IFERROR(VLOOKUP($B1102,STOCK!$A:$H,4,0)," ")</f>
        <v>80</v>
      </c>
      <c r="AL1102" s="65">
        <f>IFERROR(VLOOKUP($B1102,STOCK!$A:$H,5,0)," ")</f>
        <v>0</v>
      </c>
      <c r="AM1102" s="65">
        <f>IFERROR(VLOOKUP($B1102,STOCK!$A:$H,6,0)," ")</f>
        <v>10</v>
      </c>
      <c r="AN1102" s="65">
        <f>IFERROR(VLOOKUP($B1102,STOCK!$A:$H,7,0)," ")</f>
        <v>58</v>
      </c>
      <c r="AO1102" s="65">
        <f>IFERROR(VLOOKUP($B1102,STOCK!$A:$H,8,0)," ")</f>
        <v>18</v>
      </c>
      <c r="AP1102" s="62">
        <f t="shared" si="221"/>
        <v>15</v>
      </c>
      <c r="AQ1102" s="50">
        <f t="shared" si="222"/>
        <v>48.979591836734699</v>
      </c>
      <c r="AR1102" s="50" t="str">
        <f t="shared" si="223"/>
        <v>Q</v>
      </c>
      <c r="AS1102" s="50">
        <f t="shared" si="224"/>
        <v>37.5</v>
      </c>
      <c r="AT1102" s="50">
        <f t="shared" si="225"/>
        <v>66.92307692307692</v>
      </c>
      <c r="AU1102" s="63">
        <f t="shared" si="232"/>
        <v>67.5</v>
      </c>
      <c r="AV1102" s="67">
        <v>8550.1666800000003</v>
      </c>
      <c r="AW1102" s="133">
        <v>8022.3037400000003</v>
      </c>
      <c r="AX1102" s="49">
        <v>9900</v>
      </c>
      <c r="AY1102" s="51">
        <f t="shared" si="226"/>
        <v>0.1578721644289629</v>
      </c>
      <c r="AZ1102" s="51">
        <f t="shared" si="227"/>
        <v>0.13634679999999996</v>
      </c>
      <c r="BA1102" s="49">
        <v>9500</v>
      </c>
      <c r="BB1102" s="52">
        <v>4</v>
      </c>
      <c r="BC1102" s="51">
        <f t="shared" si="228"/>
        <v>0.11108945071466136</v>
      </c>
      <c r="BD1102" s="51">
        <f t="shared" si="229"/>
        <v>9.9982454736842072E-2</v>
      </c>
      <c r="BE1102" s="49">
        <v>9250</v>
      </c>
      <c r="BF1102" s="52">
        <v>8</v>
      </c>
      <c r="BG1102" s="51">
        <f t="shared" si="230"/>
        <v>8.1850254643222931E-2</v>
      </c>
      <c r="BH1102" s="51">
        <f t="shared" si="231"/>
        <v>7.5657656216216188E-2</v>
      </c>
      <c r="BI1102" s="282">
        <f t="shared" si="233"/>
        <v>171</v>
      </c>
    </row>
    <row r="1103" spans="1:61" hidden="1">
      <c r="A1103" s="54" t="s">
        <v>149</v>
      </c>
      <c r="B1103" s="55" t="s">
        <v>3530</v>
      </c>
      <c r="C1103" s="55" t="s">
        <v>3531</v>
      </c>
      <c r="D1103" s="44" t="s">
        <v>3532</v>
      </c>
      <c r="E1103" s="56">
        <v>6</v>
      </c>
      <c r="F1103" s="46" t="s">
        <v>5814</v>
      </c>
      <c r="G1103" s="47" t="s">
        <v>5814</v>
      </c>
      <c r="H1103" s="47" t="s">
        <v>6166</v>
      </c>
      <c r="I1103" s="48" t="s">
        <v>6178</v>
      </c>
      <c r="J1103" s="48" t="s">
        <v>6188</v>
      </c>
      <c r="K1103" s="48" t="s">
        <v>6077</v>
      </c>
      <c r="L1103" s="45">
        <v>551</v>
      </c>
      <c r="M1103" s="47" t="s">
        <v>5996</v>
      </c>
      <c r="N1103" s="60">
        <v>47</v>
      </c>
      <c r="O1103" s="58">
        <v>11</v>
      </c>
      <c r="P1103" s="58">
        <v>20</v>
      </c>
      <c r="Q1103" s="132">
        <v>25</v>
      </c>
      <c r="R1103" s="60">
        <v>45</v>
      </c>
      <c r="S1103" s="58">
        <v>26</v>
      </c>
      <c r="T1103" s="58">
        <v>23</v>
      </c>
      <c r="U1103" s="132">
        <v>14</v>
      </c>
      <c r="V1103" s="58">
        <v>10</v>
      </c>
      <c r="W1103" s="58">
        <v>40</v>
      </c>
      <c r="X1103" s="58">
        <v>6</v>
      </c>
      <c r="Y1103" s="132">
        <v>0</v>
      </c>
      <c r="Z1103" s="61">
        <v>39</v>
      </c>
      <c r="AA1103" s="59">
        <v>21</v>
      </c>
      <c r="AB1103" s="59">
        <v>22</v>
      </c>
      <c r="AC1103" s="132">
        <v>14</v>
      </c>
      <c r="AD1103" s="61">
        <v>26</v>
      </c>
      <c r="AE1103" s="59">
        <v>28</v>
      </c>
      <c r="AF1103" s="59">
        <v>18</v>
      </c>
      <c r="AG1103" s="132">
        <v>11</v>
      </c>
      <c r="AH1103" s="61">
        <v>0</v>
      </c>
      <c r="AI1103" s="132">
        <v>0</v>
      </c>
      <c r="AJ1103" s="64">
        <f>IFERROR(VLOOKUP($B1103,STOCK!$A:$H,3,0)," ")</f>
        <v>19</v>
      </c>
      <c r="AK1103" s="65">
        <f>IFERROR(VLOOKUP($B1103,STOCK!$A:$H,4,0)," ")</f>
        <v>17</v>
      </c>
      <c r="AL1103" s="65">
        <f>IFERROR(VLOOKUP($B1103,STOCK!$A:$H,5,0)," ")</f>
        <v>0</v>
      </c>
      <c r="AM1103" s="65">
        <f>IFERROR(VLOOKUP($B1103,STOCK!$A:$H,6,0)," ")</f>
        <v>0</v>
      </c>
      <c r="AN1103" s="65">
        <f>IFERROR(VLOOKUP($B1103,STOCK!$A:$H,7,0)," ")</f>
        <v>7</v>
      </c>
      <c r="AO1103" s="65">
        <f>IFERROR(VLOOKUP($B1103,STOCK!$A:$H,8,0)," ")</f>
        <v>0</v>
      </c>
      <c r="AP1103" s="62">
        <f t="shared" si="221"/>
        <v>22.8</v>
      </c>
      <c r="AQ1103" s="50">
        <f t="shared" si="222"/>
        <v>36.428571428571423</v>
      </c>
      <c r="AR1103" s="50" t="str">
        <f t="shared" si="223"/>
        <v>Q</v>
      </c>
      <c r="AS1103" s="50" t="str">
        <f t="shared" si="224"/>
        <v>Q</v>
      </c>
      <c r="AT1103" s="50">
        <f t="shared" si="225"/>
        <v>19.09090909090909</v>
      </c>
      <c r="AU1103" s="63" t="str">
        <f t="shared" si="232"/>
        <v>Q</v>
      </c>
      <c r="AV1103" s="67">
        <v>6267.0000030000001</v>
      </c>
      <c r="AW1103" s="133">
        <v>6261.5526600000003</v>
      </c>
      <c r="AX1103" s="49">
        <v>7250</v>
      </c>
      <c r="AY1103" s="51">
        <f t="shared" si="226"/>
        <v>0.15685335831010683</v>
      </c>
      <c r="AZ1103" s="51">
        <f t="shared" si="227"/>
        <v>0.1355862064827586</v>
      </c>
      <c r="BA1103" s="49">
        <v>7125</v>
      </c>
      <c r="BB1103" s="52">
        <v>6</v>
      </c>
      <c r="BC1103" s="51">
        <f t="shared" si="228"/>
        <v>0.13690761075303604</v>
      </c>
      <c r="BD1103" s="51">
        <f t="shared" si="229"/>
        <v>0.12042105221052631</v>
      </c>
      <c r="BE1103" s="49">
        <v>6916.6666699999996</v>
      </c>
      <c r="BF1103" s="52">
        <v>18</v>
      </c>
      <c r="BG1103" s="51">
        <f t="shared" si="230"/>
        <v>0.10366469868980466</v>
      </c>
      <c r="BH1103" s="51">
        <f t="shared" si="231"/>
        <v>9.3927710846299833E-2</v>
      </c>
      <c r="BI1103" s="282">
        <f t="shared" si="233"/>
        <v>64</v>
      </c>
    </row>
    <row r="1104" spans="1:61" hidden="1">
      <c r="A1104" s="54" t="s">
        <v>150</v>
      </c>
      <c r="B1104" s="55" t="s">
        <v>3533</v>
      </c>
      <c r="C1104" s="55" t="s">
        <v>3534</v>
      </c>
      <c r="D1104" s="44" t="s">
        <v>3535</v>
      </c>
      <c r="E1104" s="56">
        <v>6</v>
      </c>
      <c r="F1104" s="46" t="s">
        <v>5814</v>
      </c>
      <c r="G1104" s="47" t="s">
        <v>5814</v>
      </c>
      <c r="H1104" s="47" t="s">
        <v>6166</v>
      </c>
      <c r="I1104" s="48" t="s">
        <v>6178</v>
      </c>
      <c r="J1104" s="48" t="s">
        <v>6188</v>
      </c>
      <c r="K1104" s="48" t="s">
        <v>6189</v>
      </c>
      <c r="L1104" s="45">
        <v>50</v>
      </c>
      <c r="M1104" s="47" t="s">
        <v>5830</v>
      </c>
      <c r="N1104" s="60">
        <v>92</v>
      </c>
      <c r="O1104" s="58">
        <v>84</v>
      </c>
      <c r="P1104" s="58">
        <v>80</v>
      </c>
      <c r="Q1104" s="132">
        <v>74</v>
      </c>
      <c r="R1104" s="60">
        <v>58</v>
      </c>
      <c r="S1104" s="58">
        <v>183</v>
      </c>
      <c r="T1104" s="58">
        <v>138</v>
      </c>
      <c r="U1104" s="132">
        <v>133</v>
      </c>
      <c r="V1104" s="58">
        <v>35</v>
      </c>
      <c r="W1104" s="58">
        <v>61</v>
      </c>
      <c r="X1104" s="58">
        <v>41</v>
      </c>
      <c r="Y1104" s="132">
        <v>37</v>
      </c>
      <c r="Z1104" s="61">
        <v>66</v>
      </c>
      <c r="AA1104" s="59">
        <v>96</v>
      </c>
      <c r="AB1104" s="59">
        <v>27</v>
      </c>
      <c r="AC1104" s="132">
        <v>37</v>
      </c>
      <c r="AD1104" s="61">
        <v>40</v>
      </c>
      <c r="AE1104" s="59">
        <v>101</v>
      </c>
      <c r="AF1104" s="59">
        <v>66</v>
      </c>
      <c r="AG1104" s="132">
        <v>132</v>
      </c>
      <c r="AH1104" s="61">
        <v>0</v>
      </c>
      <c r="AI1104" s="132">
        <v>5</v>
      </c>
      <c r="AJ1104" s="64">
        <f>IFERROR(VLOOKUP($B1104,STOCK!$A:$H,3,0)," ")</f>
        <v>77</v>
      </c>
      <c r="AK1104" s="65">
        <f>IFERROR(VLOOKUP($B1104,STOCK!$A:$H,4,0)," ")</f>
        <v>145</v>
      </c>
      <c r="AL1104" s="65">
        <f>IFERROR(VLOOKUP($B1104,STOCK!$A:$H,5,0)," ")</f>
        <v>32</v>
      </c>
      <c r="AM1104" s="65">
        <f>IFERROR(VLOOKUP($B1104,STOCK!$A:$H,6,0)," ")</f>
        <v>66</v>
      </c>
      <c r="AN1104" s="65">
        <f>IFERROR(VLOOKUP($B1104,STOCK!$A:$H,7,0)," ")</f>
        <v>10</v>
      </c>
      <c r="AO1104" s="65">
        <f>IFERROR(VLOOKUP($B1104,STOCK!$A:$H,8,0)," ")</f>
        <v>22</v>
      </c>
      <c r="AP1104" s="62">
        <f t="shared" si="221"/>
        <v>31.216216216216218</v>
      </c>
      <c r="AQ1104" s="50">
        <f t="shared" si="222"/>
        <v>32.70676691729323</v>
      </c>
      <c r="AR1104" s="50">
        <f t="shared" si="223"/>
        <v>25.945945945945947</v>
      </c>
      <c r="AS1104" s="50">
        <f t="shared" si="224"/>
        <v>53.513513513513516</v>
      </c>
      <c r="AT1104" s="50">
        <f t="shared" si="225"/>
        <v>2.2727272727272729</v>
      </c>
      <c r="AU1104" s="63">
        <f t="shared" si="232"/>
        <v>132</v>
      </c>
      <c r="AV1104" s="67">
        <v>4167</v>
      </c>
      <c r="AW1104" s="133">
        <v>4163.1434900000004</v>
      </c>
      <c r="AX1104" s="49">
        <v>5750</v>
      </c>
      <c r="AY1104" s="51">
        <f t="shared" si="226"/>
        <v>0.37988960883129352</v>
      </c>
      <c r="AZ1104" s="51">
        <f t="shared" si="227"/>
        <v>0.27530434782608698</v>
      </c>
      <c r="BA1104" s="49">
        <v>5500</v>
      </c>
      <c r="BB1104" s="52">
        <v>6</v>
      </c>
      <c r="BC1104" s="51">
        <f t="shared" si="228"/>
        <v>0.31989440844732431</v>
      </c>
      <c r="BD1104" s="51">
        <f t="shared" si="229"/>
        <v>0.24236363636363636</v>
      </c>
      <c r="BE1104" s="49">
        <v>5250</v>
      </c>
      <c r="BF1104" s="52">
        <v>12</v>
      </c>
      <c r="BG1104" s="51">
        <f t="shared" si="230"/>
        <v>0.25989920806335487</v>
      </c>
      <c r="BH1104" s="51">
        <f t="shared" si="231"/>
        <v>0.20628571428571429</v>
      </c>
      <c r="BI1104" s="282">
        <f t="shared" si="233"/>
        <v>418</v>
      </c>
    </row>
    <row r="1105" spans="1:61" hidden="1">
      <c r="A1105" s="54" t="s">
        <v>150</v>
      </c>
      <c r="B1105" s="55" t="s">
        <v>3536</v>
      </c>
      <c r="C1105" s="55" t="s">
        <v>3537</v>
      </c>
      <c r="D1105" s="44" t="s">
        <v>3538</v>
      </c>
      <c r="E1105" s="56">
        <v>6</v>
      </c>
      <c r="F1105" s="46" t="s">
        <v>5814</v>
      </c>
      <c r="G1105" s="47" t="s">
        <v>5814</v>
      </c>
      <c r="H1105" s="47" t="s">
        <v>6166</v>
      </c>
      <c r="I1105" s="48" t="s">
        <v>6178</v>
      </c>
      <c r="J1105" s="48" t="s">
        <v>6188</v>
      </c>
      <c r="K1105" s="48" t="s">
        <v>6189</v>
      </c>
      <c r="L1105" s="45">
        <v>50</v>
      </c>
      <c r="M1105" s="47" t="s">
        <v>5830</v>
      </c>
      <c r="N1105" s="60">
        <v>594</v>
      </c>
      <c r="O1105" s="58">
        <v>0</v>
      </c>
      <c r="P1105" s="58">
        <v>60</v>
      </c>
      <c r="Q1105" s="132">
        <v>100</v>
      </c>
      <c r="R1105" s="60">
        <v>438</v>
      </c>
      <c r="S1105" s="58">
        <v>120</v>
      </c>
      <c r="T1105" s="58">
        <v>168</v>
      </c>
      <c r="U1105" s="132">
        <v>138</v>
      </c>
      <c r="V1105" s="58">
        <v>228</v>
      </c>
      <c r="W1105" s="58">
        <v>0</v>
      </c>
      <c r="X1105" s="58">
        <v>73</v>
      </c>
      <c r="Y1105" s="132">
        <v>68</v>
      </c>
      <c r="Z1105" s="61">
        <v>96</v>
      </c>
      <c r="AA1105" s="59">
        <v>119</v>
      </c>
      <c r="AB1105" s="59">
        <v>65</v>
      </c>
      <c r="AC1105" s="132">
        <v>101</v>
      </c>
      <c r="AD1105" s="61">
        <v>136</v>
      </c>
      <c r="AE1105" s="59">
        <v>176</v>
      </c>
      <c r="AF1105" s="59">
        <v>174</v>
      </c>
      <c r="AG1105" s="132">
        <v>180</v>
      </c>
      <c r="AH1105" s="61">
        <v>18</v>
      </c>
      <c r="AI1105" s="132">
        <v>25</v>
      </c>
      <c r="AJ1105" s="64">
        <f>IFERROR(VLOOKUP($B1105,STOCK!$A:$H,3,0)," ")</f>
        <v>0</v>
      </c>
      <c r="AK1105" s="65">
        <f>IFERROR(VLOOKUP($B1105,STOCK!$A:$H,4,0)," ")</f>
        <v>0</v>
      </c>
      <c r="AL1105" s="65">
        <f>IFERROR(VLOOKUP($B1105,STOCK!$A:$H,5,0)," ")</f>
        <v>0</v>
      </c>
      <c r="AM1105" s="65">
        <f>IFERROR(VLOOKUP($B1105,STOCK!$A:$H,6,0)," ")</f>
        <v>19</v>
      </c>
      <c r="AN1105" s="65">
        <f>IFERROR(VLOOKUP($B1105,STOCK!$A:$H,7,0)," ")</f>
        <v>0</v>
      </c>
      <c r="AO1105" s="65">
        <f>IFERROR(VLOOKUP($B1105,STOCK!$A:$H,8,0)," ")</f>
        <v>40</v>
      </c>
      <c r="AP1105" s="62" t="str">
        <f t="shared" si="221"/>
        <v>Q</v>
      </c>
      <c r="AQ1105" s="50" t="str">
        <f t="shared" si="222"/>
        <v>Q</v>
      </c>
      <c r="AR1105" s="50" t="str">
        <f t="shared" si="223"/>
        <v>Q</v>
      </c>
      <c r="AS1105" s="50">
        <f t="shared" si="224"/>
        <v>5.6435643564356432</v>
      </c>
      <c r="AT1105" s="50" t="str">
        <f t="shared" si="225"/>
        <v>Q</v>
      </c>
      <c r="AU1105" s="63">
        <f t="shared" si="232"/>
        <v>48</v>
      </c>
      <c r="AV1105" s="67">
        <v>2000</v>
      </c>
      <c r="AW1105" s="133">
        <v>1835.25496</v>
      </c>
      <c r="AX1105" s="49">
        <v>2250</v>
      </c>
      <c r="AY1105" s="51">
        <f t="shared" si="226"/>
        <v>0.125</v>
      </c>
      <c r="AZ1105" s="51">
        <f t="shared" si="227"/>
        <v>0.1111111111111111</v>
      </c>
      <c r="BA1105" s="49">
        <v>2150</v>
      </c>
      <c r="BB1105" s="52">
        <v>6</v>
      </c>
      <c r="BC1105" s="51">
        <f t="shared" si="228"/>
        <v>7.4999999999999956E-2</v>
      </c>
      <c r="BD1105" s="51">
        <f t="shared" si="229"/>
        <v>6.9767441860465115E-2</v>
      </c>
      <c r="BE1105" s="49">
        <v>0</v>
      </c>
      <c r="BF1105" s="52">
        <v>0</v>
      </c>
      <c r="BG1105" s="51">
        <f t="shared" si="230"/>
        <v>-1</v>
      </c>
      <c r="BH1105" s="51">
        <f t="shared" si="231"/>
        <v>0</v>
      </c>
      <c r="BI1105" s="282">
        <f t="shared" si="233"/>
        <v>612</v>
      </c>
    </row>
    <row r="1106" spans="1:61" hidden="1">
      <c r="A1106" s="54" t="s">
        <v>150</v>
      </c>
      <c r="B1106" s="55" t="s">
        <v>3539</v>
      </c>
      <c r="C1106" s="55" t="s">
        <v>3540</v>
      </c>
      <c r="D1106" s="44" t="s">
        <v>3541</v>
      </c>
      <c r="E1106" s="56">
        <v>1</v>
      </c>
      <c r="F1106" s="46" t="s">
        <v>5814</v>
      </c>
      <c r="G1106" s="47" t="s">
        <v>5814</v>
      </c>
      <c r="H1106" s="47" t="s">
        <v>6166</v>
      </c>
      <c r="I1106" s="48" t="s">
        <v>6178</v>
      </c>
      <c r="J1106" s="48" t="s">
        <v>6188</v>
      </c>
      <c r="K1106" s="48" t="s">
        <v>6189</v>
      </c>
      <c r="L1106" s="45">
        <v>50</v>
      </c>
      <c r="M1106" s="47" t="s">
        <v>5830</v>
      </c>
      <c r="N1106" s="60">
        <v>139</v>
      </c>
      <c r="O1106" s="58">
        <v>155</v>
      </c>
      <c r="P1106" s="58">
        <v>102</v>
      </c>
      <c r="Q1106" s="132">
        <v>108</v>
      </c>
      <c r="R1106" s="60">
        <v>155</v>
      </c>
      <c r="S1106" s="58">
        <v>201</v>
      </c>
      <c r="T1106" s="58">
        <v>236</v>
      </c>
      <c r="U1106" s="132">
        <v>240</v>
      </c>
      <c r="V1106" s="58">
        <v>94</v>
      </c>
      <c r="W1106" s="58">
        <v>130</v>
      </c>
      <c r="X1106" s="58">
        <v>94</v>
      </c>
      <c r="Y1106" s="132">
        <v>96</v>
      </c>
      <c r="Z1106" s="61">
        <v>123</v>
      </c>
      <c r="AA1106" s="59">
        <v>218</v>
      </c>
      <c r="AB1106" s="59">
        <v>124</v>
      </c>
      <c r="AC1106" s="132">
        <v>95</v>
      </c>
      <c r="AD1106" s="61">
        <v>119</v>
      </c>
      <c r="AE1106" s="59">
        <v>196</v>
      </c>
      <c r="AF1106" s="59">
        <v>153</v>
      </c>
      <c r="AG1106" s="132">
        <v>146</v>
      </c>
      <c r="AH1106" s="61">
        <v>7</v>
      </c>
      <c r="AI1106" s="132">
        <v>40</v>
      </c>
      <c r="AJ1106" s="64">
        <f>IFERROR(VLOOKUP($B1106,STOCK!$A:$H,3,0)," ")</f>
        <v>104</v>
      </c>
      <c r="AK1106" s="65">
        <f>IFERROR(VLOOKUP($B1106,STOCK!$A:$H,4,0)," ")</f>
        <v>0</v>
      </c>
      <c r="AL1106" s="65">
        <f>IFERROR(VLOOKUP($B1106,STOCK!$A:$H,5,0)," ")</f>
        <v>93</v>
      </c>
      <c r="AM1106" s="65">
        <f>IFERROR(VLOOKUP($B1106,STOCK!$A:$H,6,0)," ")</f>
        <v>222</v>
      </c>
      <c r="AN1106" s="65">
        <f>IFERROR(VLOOKUP($B1106,STOCK!$A:$H,7,0)," ")</f>
        <v>120</v>
      </c>
      <c r="AO1106" s="65">
        <f>IFERROR(VLOOKUP($B1106,STOCK!$A:$H,8,0)," ")</f>
        <v>40</v>
      </c>
      <c r="AP1106" s="62">
        <f t="shared" si="221"/>
        <v>28.888888888888886</v>
      </c>
      <c r="AQ1106" s="50" t="str">
        <f t="shared" si="222"/>
        <v>Q</v>
      </c>
      <c r="AR1106" s="50">
        <f t="shared" si="223"/>
        <v>29.0625</v>
      </c>
      <c r="AS1106" s="50">
        <f t="shared" si="224"/>
        <v>70.10526315789474</v>
      </c>
      <c r="AT1106" s="50">
        <f t="shared" si="225"/>
        <v>24.657534246575342</v>
      </c>
      <c r="AU1106" s="63">
        <f t="shared" si="232"/>
        <v>30</v>
      </c>
      <c r="AV1106" s="67">
        <v>7362</v>
      </c>
      <c r="AW1106" s="133">
        <v>7378.8865699999997</v>
      </c>
      <c r="AX1106" s="49">
        <v>8350</v>
      </c>
      <c r="AY1106" s="51">
        <f t="shared" si="226"/>
        <v>0.13420266232002165</v>
      </c>
      <c r="AZ1106" s="51">
        <f t="shared" si="227"/>
        <v>0.11832335329341317</v>
      </c>
      <c r="BA1106" s="49">
        <v>8150</v>
      </c>
      <c r="BB1106" s="52">
        <v>4</v>
      </c>
      <c r="BC1106" s="51">
        <f t="shared" si="228"/>
        <v>0.10703613148600932</v>
      </c>
      <c r="BD1106" s="51">
        <f t="shared" si="229"/>
        <v>9.6687116564417183E-2</v>
      </c>
      <c r="BE1106" s="49">
        <v>7900</v>
      </c>
      <c r="BF1106" s="52">
        <v>12</v>
      </c>
      <c r="BG1106" s="51">
        <f t="shared" si="230"/>
        <v>7.3077967943493638E-2</v>
      </c>
      <c r="BH1106" s="51">
        <f t="shared" si="231"/>
        <v>6.8101265822784807E-2</v>
      </c>
      <c r="BI1106" s="282">
        <f t="shared" si="233"/>
        <v>725</v>
      </c>
    </row>
    <row r="1107" spans="1:61" hidden="1">
      <c r="A1107" s="54" t="s">
        <v>150</v>
      </c>
      <c r="B1107" s="55" t="s">
        <v>3542</v>
      </c>
      <c r="C1107" s="55" t="s">
        <v>3543</v>
      </c>
      <c r="D1107" s="44" t="s">
        <v>3544</v>
      </c>
      <c r="E1107" s="56">
        <v>1</v>
      </c>
      <c r="F1107" s="46" t="s">
        <v>5814</v>
      </c>
      <c r="G1107" s="47" t="s">
        <v>5814</v>
      </c>
      <c r="H1107" s="47" t="s">
        <v>6166</v>
      </c>
      <c r="I1107" s="48" t="s">
        <v>6178</v>
      </c>
      <c r="J1107" s="48" t="s">
        <v>6188</v>
      </c>
      <c r="K1107" s="48" t="s">
        <v>6189</v>
      </c>
      <c r="L1107" s="45">
        <v>50</v>
      </c>
      <c r="M1107" s="47" t="s">
        <v>5830</v>
      </c>
      <c r="N1107" s="60">
        <v>55</v>
      </c>
      <c r="O1107" s="58">
        <v>61</v>
      </c>
      <c r="P1107" s="58">
        <v>36</v>
      </c>
      <c r="Q1107" s="132">
        <v>73</v>
      </c>
      <c r="R1107" s="60">
        <v>146</v>
      </c>
      <c r="S1107" s="58">
        <v>230</v>
      </c>
      <c r="T1107" s="58">
        <v>170</v>
      </c>
      <c r="U1107" s="132">
        <v>179</v>
      </c>
      <c r="V1107" s="58">
        <v>67</v>
      </c>
      <c r="W1107" s="58">
        <v>88</v>
      </c>
      <c r="X1107" s="58">
        <v>52</v>
      </c>
      <c r="Y1107" s="132">
        <v>48</v>
      </c>
      <c r="Z1107" s="61">
        <v>80</v>
      </c>
      <c r="AA1107" s="59">
        <v>106</v>
      </c>
      <c r="AB1107" s="59">
        <v>72</v>
      </c>
      <c r="AC1107" s="132">
        <v>97</v>
      </c>
      <c r="AD1107" s="61">
        <v>109</v>
      </c>
      <c r="AE1107" s="59">
        <v>190</v>
      </c>
      <c r="AF1107" s="59">
        <v>95</v>
      </c>
      <c r="AG1107" s="132">
        <v>124</v>
      </c>
      <c r="AH1107" s="61">
        <v>2</v>
      </c>
      <c r="AI1107" s="132">
        <v>33</v>
      </c>
      <c r="AJ1107" s="64">
        <f>IFERROR(VLOOKUP($B1107,STOCK!$A:$H,3,0)," ")</f>
        <v>16</v>
      </c>
      <c r="AK1107" s="65">
        <f>IFERROR(VLOOKUP($B1107,STOCK!$A:$H,4,0)," ")</f>
        <v>230</v>
      </c>
      <c r="AL1107" s="65">
        <f>IFERROR(VLOOKUP($B1107,STOCK!$A:$H,5,0)," ")</f>
        <v>60</v>
      </c>
      <c r="AM1107" s="65">
        <f>IFERROR(VLOOKUP($B1107,STOCK!$A:$H,6,0)," ")</f>
        <v>54</v>
      </c>
      <c r="AN1107" s="65">
        <f>IFERROR(VLOOKUP($B1107,STOCK!$A:$H,7,0)," ")</f>
        <v>132</v>
      </c>
      <c r="AO1107" s="65">
        <f>IFERROR(VLOOKUP($B1107,STOCK!$A:$H,8,0)," ")</f>
        <v>22</v>
      </c>
      <c r="AP1107" s="62">
        <f t="shared" si="221"/>
        <v>6.5753424657534243</v>
      </c>
      <c r="AQ1107" s="50">
        <f t="shared" si="222"/>
        <v>38.547486033519554</v>
      </c>
      <c r="AR1107" s="50">
        <f t="shared" si="223"/>
        <v>37.5</v>
      </c>
      <c r="AS1107" s="50">
        <f t="shared" si="224"/>
        <v>16.701030927835053</v>
      </c>
      <c r="AT1107" s="50">
        <f t="shared" si="225"/>
        <v>31.93548387096774</v>
      </c>
      <c r="AU1107" s="63">
        <f t="shared" si="232"/>
        <v>20</v>
      </c>
      <c r="AV1107" s="67">
        <v>12303</v>
      </c>
      <c r="AW1107" s="133">
        <v>12241.092049999999</v>
      </c>
      <c r="AX1107" s="49">
        <v>13900</v>
      </c>
      <c r="AY1107" s="51">
        <f t="shared" si="226"/>
        <v>0.12980573843777932</v>
      </c>
      <c r="AZ1107" s="51">
        <f t="shared" si="227"/>
        <v>0.11489208633093526</v>
      </c>
      <c r="BA1107" s="49">
        <v>13500</v>
      </c>
      <c r="BB1107" s="52">
        <v>4</v>
      </c>
      <c r="BC1107" s="51">
        <f t="shared" si="228"/>
        <v>9.7293343087051953E-2</v>
      </c>
      <c r="BD1107" s="51">
        <f t="shared" si="229"/>
        <v>8.8666666666666671E-2</v>
      </c>
      <c r="BE1107" s="49">
        <v>13250</v>
      </c>
      <c r="BF1107" s="52">
        <v>8</v>
      </c>
      <c r="BG1107" s="51">
        <f t="shared" si="230"/>
        <v>7.6973095992847185E-2</v>
      </c>
      <c r="BH1107" s="51">
        <f t="shared" si="231"/>
        <v>7.1471698113207541E-2</v>
      </c>
      <c r="BI1107" s="282">
        <f t="shared" si="233"/>
        <v>554</v>
      </c>
    </row>
    <row r="1108" spans="1:61" hidden="1">
      <c r="A1108" s="54" t="s">
        <v>150</v>
      </c>
      <c r="B1108" s="55" t="s">
        <v>3545</v>
      </c>
      <c r="C1108" s="55" t="s">
        <v>3546</v>
      </c>
      <c r="D1108" s="44" t="s">
        <v>3547</v>
      </c>
      <c r="E1108" s="56">
        <v>1</v>
      </c>
      <c r="F1108" s="46" t="s">
        <v>5814</v>
      </c>
      <c r="G1108" s="47" t="s">
        <v>5814</v>
      </c>
      <c r="H1108" s="47" t="s">
        <v>6166</v>
      </c>
      <c r="I1108" s="48" t="s">
        <v>6178</v>
      </c>
      <c r="J1108" s="48" t="s">
        <v>6188</v>
      </c>
      <c r="K1108" s="48" t="s">
        <v>6184</v>
      </c>
      <c r="L1108" s="45">
        <v>93</v>
      </c>
      <c r="M1108" s="47" t="s">
        <v>5890</v>
      </c>
      <c r="N1108" s="60">
        <v>207</v>
      </c>
      <c r="O1108" s="58">
        <v>225</v>
      </c>
      <c r="P1108" s="58">
        <v>218</v>
      </c>
      <c r="Q1108" s="132">
        <v>195</v>
      </c>
      <c r="R1108" s="60">
        <v>314</v>
      </c>
      <c r="S1108" s="58">
        <v>415</v>
      </c>
      <c r="T1108" s="58">
        <v>263</v>
      </c>
      <c r="U1108" s="132">
        <v>253</v>
      </c>
      <c r="V1108" s="58">
        <v>47</v>
      </c>
      <c r="W1108" s="58">
        <v>59</v>
      </c>
      <c r="X1108" s="58">
        <v>56</v>
      </c>
      <c r="Y1108" s="132">
        <v>56</v>
      </c>
      <c r="Z1108" s="61">
        <v>55</v>
      </c>
      <c r="AA1108" s="59">
        <v>127</v>
      </c>
      <c r="AB1108" s="59">
        <v>77</v>
      </c>
      <c r="AC1108" s="132">
        <v>90</v>
      </c>
      <c r="AD1108" s="61">
        <v>143</v>
      </c>
      <c r="AE1108" s="59">
        <v>145</v>
      </c>
      <c r="AF1108" s="59">
        <v>202</v>
      </c>
      <c r="AG1108" s="132">
        <v>157</v>
      </c>
      <c r="AH1108" s="61">
        <v>0</v>
      </c>
      <c r="AI1108" s="132">
        <v>0</v>
      </c>
      <c r="AJ1108" s="64">
        <f>IFERROR(VLOOKUP($B1108,STOCK!$A:$H,3,0)," ")</f>
        <v>236</v>
      </c>
      <c r="AK1108" s="65">
        <f>IFERROR(VLOOKUP($B1108,STOCK!$A:$H,4,0)," ")</f>
        <v>133</v>
      </c>
      <c r="AL1108" s="65">
        <f>IFERROR(VLOOKUP($B1108,STOCK!$A:$H,5,0)," ")</f>
        <v>59</v>
      </c>
      <c r="AM1108" s="65">
        <f>IFERROR(VLOOKUP($B1108,STOCK!$A:$H,6,0)," ")</f>
        <v>49</v>
      </c>
      <c r="AN1108" s="65">
        <f>IFERROR(VLOOKUP($B1108,STOCK!$A:$H,7,0)," ")</f>
        <v>123</v>
      </c>
      <c r="AO1108" s="65">
        <f>IFERROR(VLOOKUP($B1108,STOCK!$A:$H,8,0)," ")</f>
        <v>60</v>
      </c>
      <c r="AP1108" s="62">
        <f t="shared" si="221"/>
        <v>36.307692307692307</v>
      </c>
      <c r="AQ1108" s="50">
        <f t="shared" si="222"/>
        <v>15.770750988142291</v>
      </c>
      <c r="AR1108" s="50">
        <f t="shared" si="223"/>
        <v>31.607142857142858</v>
      </c>
      <c r="AS1108" s="50">
        <f t="shared" si="224"/>
        <v>16.333333333333332</v>
      </c>
      <c r="AT1108" s="50">
        <f t="shared" si="225"/>
        <v>23.503184713375799</v>
      </c>
      <c r="AU1108" s="63" t="str">
        <f t="shared" si="232"/>
        <v>SV</v>
      </c>
      <c r="AV1108" s="67">
        <v>2091.0000100000002</v>
      </c>
      <c r="AW1108" s="133">
        <v>2090.9997899999998</v>
      </c>
      <c r="AX1108" s="49">
        <v>2500</v>
      </c>
      <c r="AY1108" s="51">
        <f t="shared" si="226"/>
        <v>0.19560018557819125</v>
      </c>
      <c r="AZ1108" s="51">
        <f t="shared" si="227"/>
        <v>0.16359999599999991</v>
      </c>
      <c r="BA1108" s="49">
        <v>2400</v>
      </c>
      <c r="BB1108" s="52">
        <v>6</v>
      </c>
      <c r="BC1108" s="51">
        <f t="shared" si="228"/>
        <v>0.1477761781550635</v>
      </c>
      <c r="BD1108" s="51">
        <f t="shared" si="229"/>
        <v>0.12874999583333324</v>
      </c>
      <c r="BE1108" s="49">
        <v>2350</v>
      </c>
      <c r="BF1108" s="52">
        <v>12</v>
      </c>
      <c r="BG1108" s="51">
        <f t="shared" si="230"/>
        <v>0.12386417444349984</v>
      </c>
      <c r="BH1108" s="51">
        <f t="shared" si="231"/>
        <v>0.11021276170212757</v>
      </c>
      <c r="BI1108" s="282">
        <f t="shared" si="233"/>
        <v>751</v>
      </c>
    </row>
    <row r="1109" spans="1:61" hidden="1">
      <c r="A1109" s="54" t="s">
        <v>150</v>
      </c>
      <c r="B1109" s="55" t="s">
        <v>3548</v>
      </c>
      <c r="C1109" s="55" t="s">
        <v>3549</v>
      </c>
      <c r="D1109" s="44" t="s">
        <v>3550</v>
      </c>
      <c r="E1109" s="56">
        <v>1</v>
      </c>
      <c r="F1109" s="46" t="s">
        <v>5814</v>
      </c>
      <c r="G1109" s="47" t="s">
        <v>5814</v>
      </c>
      <c r="H1109" s="47" t="s">
        <v>6166</v>
      </c>
      <c r="I1109" s="48" t="s">
        <v>6178</v>
      </c>
      <c r="J1109" s="48" t="s">
        <v>6188</v>
      </c>
      <c r="K1109" s="48" t="s">
        <v>6184</v>
      </c>
      <c r="L1109" s="45">
        <v>93</v>
      </c>
      <c r="M1109" s="47" t="s">
        <v>5890</v>
      </c>
      <c r="N1109" s="60">
        <v>126</v>
      </c>
      <c r="O1109" s="58">
        <v>150</v>
      </c>
      <c r="P1109" s="58">
        <v>73</v>
      </c>
      <c r="Q1109" s="132">
        <v>72</v>
      </c>
      <c r="R1109" s="60">
        <v>341</v>
      </c>
      <c r="S1109" s="58">
        <v>417</v>
      </c>
      <c r="T1109" s="58">
        <v>307</v>
      </c>
      <c r="U1109" s="132">
        <v>286</v>
      </c>
      <c r="V1109" s="58">
        <v>69</v>
      </c>
      <c r="W1109" s="58">
        <v>144</v>
      </c>
      <c r="X1109" s="58">
        <v>84</v>
      </c>
      <c r="Y1109" s="132">
        <v>79</v>
      </c>
      <c r="Z1109" s="61">
        <v>111</v>
      </c>
      <c r="AA1109" s="59">
        <v>211</v>
      </c>
      <c r="AB1109" s="59">
        <v>114</v>
      </c>
      <c r="AC1109" s="132">
        <v>114</v>
      </c>
      <c r="AD1109" s="61">
        <v>152</v>
      </c>
      <c r="AE1109" s="59">
        <v>340</v>
      </c>
      <c r="AF1109" s="59">
        <v>216</v>
      </c>
      <c r="AG1109" s="132">
        <v>181</v>
      </c>
      <c r="AH1109" s="61">
        <v>7</v>
      </c>
      <c r="AI1109" s="132">
        <v>11</v>
      </c>
      <c r="AJ1109" s="64">
        <f>IFERROR(VLOOKUP($B1109,STOCK!$A:$H,3,0)," ")</f>
        <v>144</v>
      </c>
      <c r="AK1109" s="65">
        <f>IFERROR(VLOOKUP($B1109,STOCK!$A:$H,4,0)," ")</f>
        <v>261</v>
      </c>
      <c r="AL1109" s="65">
        <f>IFERROR(VLOOKUP($B1109,STOCK!$A:$H,5,0)," ")</f>
        <v>94</v>
      </c>
      <c r="AM1109" s="65">
        <f>IFERROR(VLOOKUP($B1109,STOCK!$A:$H,6,0)," ")</f>
        <v>180</v>
      </c>
      <c r="AN1109" s="65">
        <f>IFERROR(VLOOKUP($B1109,STOCK!$A:$H,7,0)," ")</f>
        <v>148</v>
      </c>
      <c r="AO1109" s="65">
        <f>IFERROR(VLOOKUP($B1109,STOCK!$A:$H,8,0)," ")</f>
        <v>101</v>
      </c>
      <c r="AP1109" s="62">
        <f t="shared" si="221"/>
        <v>60</v>
      </c>
      <c r="AQ1109" s="50">
        <f t="shared" si="222"/>
        <v>27.377622377622377</v>
      </c>
      <c r="AR1109" s="50">
        <f t="shared" si="223"/>
        <v>35.696202531645568</v>
      </c>
      <c r="AS1109" s="50">
        <f t="shared" si="224"/>
        <v>47.368421052631582</v>
      </c>
      <c r="AT1109" s="50">
        <f t="shared" si="225"/>
        <v>24.530386740331494</v>
      </c>
      <c r="AU1109" s="63">
        <f t="shared" si="232"/>
        <v>275.45454545454544</v>
      </c>
      <c r="AV1109" s="67">
        <v>3346.0000199999999</v>
      </c>
      <c r="AW1109" s="133">
        <v>3345.9994700000002</v>
      </c>
      <c r="AX1109" s="49">
        <v>3950</v>
      </c>
      <c r="AY1109" s="51">
        <f t="shared" si="226"/>
        <v>0.18051403956656276</v>
      </c>
      <c r="AZ1109" s="51">
        <f t="shared" si="227"/>
        <v>0.15291138734177218</v>
      </c>
      <c r="BA1109" s="49">
        <v>3850</v>
      </c>
      <c r="BB1109" s="52">
        <v>6</v>
      </c>
      <c r="BC1109" s="51">
        <f t="shared" si="228"/>
        <v>0.15062760818513077</v>
      </c>
      <c r="BD1109" s="51">
        <f t="shared" si="229"/>
        <v>0.13090908571428572</v>
      </c>
      <c r="BE1109" s="49">
        <v>3750</v>
      </c>
      <c r="BF1109" s="52">
        <v>12</v>
      </c>
      <c r="BG1109" s="51">
        <f t="shared" si="230"/>
        <v>0.120741176803699</v>
      </c>
      <c r="BH1109" s="51">
        <f t="shared" si="231"/>
        <v>0.10773332800000002</v>
      </c>
      <c r="BI1109" s="282">
        <f t="shared" si="233"/>
        <v>743</v>
      </c>
    </row>
    <row r="1110" spans="1:61" hidden="1">
      <c r="A1110" s="54" t="s">
        <v>150</v>
      </c>
      <c r="B1110" s="55" t="s">
        <v>3551</v>
      </c>
      <c r="C1110" s="55" t="s">
        <v>3552</v>
      </c>
      <c r="D1110" s="44" t="s">
        <v>3553</v>
      </c>
      <c r="E1110" s="56">
        <v>1</v>
      </c>
      <c r="F1110" s="46" t="s">
        <v>5814</v>
      </c>
      <c r="G1110" s="47" t="s">
        <v>5814</v>
      </c>
      <c r="H1110" s="47" t="s">
        <v>6166</v>
      </c>
      <c r="I1110" s="48" t="s">
        <v>6178</v>
      </c>
      <c r="J1110" s="48" t="s">
        <v>6188</v>
      </c>
      <c r="K1110" s="48" t="s">
        <v>6184</v>
      </c>
      <c r="L1110" s="45">
        <v>93</v>
      </c>
      <c r="M1110" s="47" t="s">
        <v>5890</v>
      </c>
      <c r="N1110" s="60">
        <v>548</v>
      </c>
      <c r="O1110" s="58">
        <v>772</v>
      </c>
      <c r="P1110" s="58">
        <v>512</v>
      </c>
      <c r="Q1110" s="132">
        <v>508</v>
      </c>
      <c r="R1110" s="60">
        <v>1049</v>
      </c>
      <c r="S1110" s="58">
        <v>1012</v>
      </c>
      <c r="T1110" s="58">
        <v>989</v>
      </c>
      <c r="U1110" s="132">
        <v>889</v>
      </c>
      <c r="V1110" s="58">
        <v>432</v>
      </c>
      <c r="W1110" s="58">
        <v>457</v>
      </c>
      <c r="X1110" s="58">
        <v>211</v>
      </c>
      <c r="Y1110" s="132">
        <v>254</v>
      </c>
      <c r="Z1110" s="61">
        <v>135</v>
      </c>
      <c r="AA1110" s="59">
        <v>157</v>
      </c>
      <c r="AB1110" s="59">
        <v>218</v>
      </c>
      <c r="AC1110" s="132">
        <v>202</v>
      </c>
      <c r="AD1110" s="61">
        <v>260</v>
      </c>
      <c r="AE1110" s="59">
        <v>356</v>
      </c>
      <c r="AF1110" s="59">
        <v>195</v>
      </c>
      <c r="AG1110" s="132">
        <v>206</v>
      </c>
      <c r="AH1110" s="61">
        <v>36</v>
      </c>
      <c r="AI1110" s="132">
        <v>48</v>
      </c>
      <c r="AJ1110" s="64">
        <f>IFERROR(VLOOKUP($B1110,STOCK!$A:$H,3,0)," ")</f>
        <v>258</v>
      </c>
      <c r="AK1110" s="65">
        <f>IFERROR(VLOOKUP($B1110,STOCK!$A:$H,4,0)," ")</f>
        <v>708</v>
      </c>
      <c r="AL1110" s="65">
        <f>IFERROR(VLOOKUP($B1110,STOCK!$A:$H,5,0)," ")</f>
        <v>252</v>
      </c>
      <c r="AM1110" s="65">
        <f>IFERROR(VLOOKUP($B1110,STOCK!$A:$H,6,0)," ")</f>
        <v>92</v>
      </c>
      <c r="AN1110" s="65">
        <f>IFERROR(VLOOKUP($B1110,STOCK!$A:$H,7,0)," ")</f>
        <v>299</v>
      </c>
      <c r="AO1110" s="65">
        <f>IFERROR(VLOOKUP($B1110,STOCK!$A:$H,8,0)," ")</f>
        <v>144</v>
      </c>
      <c r="AP1110" s="62">
        <f t="shared" si="221"/>
        <v>15.236220472440944</v>
      </c>
      <c r="AQ1110" s="50">
        <f t="shared" si="222"/>
        <v>23.892013498312711</v>
      </c>
      <c r="AR1110" s="50">
        <f t="shared" si="223"/>
        <v>29.763779527559056</v>
      </c>
      <c r="AS1110" s="50">
        <f t="shared" si="224"/>
        <v>13.663366336633663</v>
      </c>
      <c r="AT1110" s="50">
        <f t="shared" si="225"/>
        <v>43.543689320388353</v>
      </c>
      <c r="AU1110" s="63">
        <f t="shared" si="232"/>
        <v>90</v>
      </c>
      <c r="AV1110" s="67">
        <v>1129.9999700000001</v>
      </c>
      <c r="AW1110" s="133">
        <v>1129.9989800000001</v>
      </c>
      <c r="AX1110" s="49">
        <v>1350</v>
      </c>
      <c r="AY1110" s="51">
        <f t="shared" si="226"/>
        <v>0.19469029720416708</v>
      </c>
      <c r="AZ1110" s="51">
        <f t="shared" si="227"/>
        <v>0.16296298518518512</v>
      </c>
      <c r="BA1110" s="49">
        <v>1300</v>
      </c>
      <c r="BB1110" s="52">
        <v>12</v>
      </c>
      <c r="BC1110" s="51">
        <f t="shared" si="228"/>
        <v>0.15044250841882767</v>
      </c>
      <c r="BD1110" s="51">
        <f t="shared" si="229"/>
        <v>0.13076925384615379</v>
      </c>
      <c r="BE1110" s="49">
        <v>1250</v>
      </c>
      <c r="BF1110" s="52">
        <v>24</v>
      </c>
      <c r="BG1110" s="51">
        <f t="shared" si="230"/>
        <v>0.10619471963348803</v>
      </c>
      <c r="BH1110" s="51">
        <f t="shared" si="231"/>
        <v>9.6000023999999934E-2</v>
      </c>
      <c r="BI1110" s="282">
        <f t="shared" si="233"/>
        <v>2107</v>
      </c>
    </row>
    <row r="1111" spans="1:61" hidden="1">
      <c r="A1111" s="54" t="s">
        <v>150</v>
      </c>
      <c r="B1111" s="55" t="s">
        <v>3554</v>
      </c>
      <c r="C1111" s="55" t="s">
        <v>3555</v>
      </c>
      <c r="D1111" s="44" t="s">
        <v>3556</v>
      </c>
      <c r="E1111" s="56">
        <v>1</v>
      </c>
      <c r="F1111" s="46" t="s">
        <v>5814</v>
      </c>
      <c r="G1111" s="47" t="s">
        <v>5814</v>
      </c>
      <c r="H1111" s="47" t="s">
        <v>6166</v>
      </c>
      <c r="I1111" s="48" t="s">
        <v>6178</v>
      </c>
      <c r="J1111" s="48" t="s">
        <v>6188</v>
      </c>
      <c r="K1111" s="48" t="s">
        <v>6190</v>
      </c>
      <c r="L1111" s="45">
        <v>2054</v>
      </c>
      <c r="M1111" s="47" t="s">
        <v>6191</v>
      </c>
      <c r="N1111" s="60">
        <v>70</v>
      </c>
      <c r="O1111" s="58">
        <v>90</v>
      </c>
      <c r="P1111" s="58">
        <v>39</v>
      </c>
      <c r="Q1111" s="132">
        <v>36</v>
      </c>
      <c r="R1111" s="60">
        <v>99</v>
      </c>
      <c r="S1111" s="58">
        <v>86</v>
      </c>
      <c r="T1111" s="58">
        <v>75</v>
      </c>
      <c r="U1111" s="132">
        <v>70</v>
      </c>
      <c r="V1111" s="58">
        <v>48</v>
      </c>
      <c r="W1111" s="58">
        <v>54</v>
      </c>
      <c r="X1111" s="58">
        <v>3</v>
      </c>
      <c r="Y1111" s="132">
        <v>0</v>
      </c>
      <c r="Z1111" s="61">
        <v>68</v>
      </c>
      <c r="AA1111" s="59">
        <v>70</v>
      </c>
      <c r="AB1111" s="59">
        <v>51</v>
      </c>
      <c r="AC1111" s="132">
        <v>40</v>
      </c>
      <c r="AD1111" s="61">
        <v>78</v>
      </c>
      <c r="AE1111" s="59">
        <v>86</v>
      </c>
      <c r="AF1111" s="59">
        <v>26</v>
      </c>
      <c r="AG1111" s="132">
        <v>31</v>
      </c>
      <c r="AH1111" s="61">
        <v>0</v>
      </c>
      <c r="AI1111" s="132">
        <v>0</v>
      </c>
      <c r="AJ1111" s="64">
        <f>IFERROR(VLOOKUP($B1111,STOCK!$A:$H,3,0)," ")</f>
        <v>0</v>
      </c>
      <c r="AK1111" s="65">
        <f>IFERROR(VLOOKUP($B1111,STOCK!$A:$H,4,0)," ")</f>
        <v>25</v>
      </c>
      <c r="AL1111" s="65">
        <f>IFERROR(VLOOKUP($B1111,STOCK!$A:$H,5,0)," ")</f>
        <v>0</v>
      </c>
      <c r="AM1111" s="65">
        <f>IFERROR(VLOOKUP($B1111,STOCK!$A:$H,6,0)," ")</f>
        <v>3</v>
      </c>
      <c r="AN1111" s="65">
        <f>IFERROR(VLOOKUP($B1111,STOCK!$A:$H,7,0)," ")</f>
        <v>43</v>
      </c>
      <c r="AO1111" s="65">
        <f>IFERROR(VLOOKUP($B1111,STOCK!$A:$H,8,0)," ")</f>
        <v>0</v>
      </c>
      <c r="AP1111" s="62" t="str">
        <f t="shared" si="221"/>
        <v>Q</v>
      </c>
      <c r="AQ1111" s="50">
        <f t="shared" si="222"/>
        <v>10.714285714285715</v>
      </c>
      <c r="AR1111" s="50" t="str">
        <f t="shared" si="223"/>
        <v>Q</v>
      </c>
      <c r="AS1111" s="50">
        <f t="shared" si="224"/>
        <v>2.25</v>
      </c>
      <c r="AT1111" s="50">
        <f t="shared" si="225"/>
        <v>41.612903225806456</v>
      </c>
      <c r="AU1111" s="63" t="str">
        <f t="shared" si="232"/>
        <v>Q</v>
      </c>
      <c r="AV1111" s="67">
        <v>10500.00006</v>
      </c>
      <c r="AW1111" s="133">
        <v>10414.5888</v>
      </c>
      <c r="AX1111" s="49">
        <v>11500</v>
      </c>
      <c r="AY1111" s="51">
        <f t="shared" si="226"/>
        <v>9.5238088979591851E-2</v>
      </c>
      <c r="AZ1111" s="51">
        <f t="shared" si="227"/>
        <v>8.6956516521739108E-2</v>
      </c>
      <c r="BA1111" s="49">
        <v>10950</v>
      </c>
      <c r="BB1111" s="52">
        <v>6</v>
      </c>
      <c r="BC1111" s="51">
        <f t="shared" si="228"/>
        <v>4.2857136897959114E-2</v>
      </c>
      <c r="BD1111" s="51">
        <f t="shared" si="229"/>
        <v>4.1095884931506822E-2</v>
      </c>
      <c r="BE1111" s="49">
        <v>0</v>
      </c>
      <c r="BF1111" s="52">
        <v>0</v>
      </c>
      <c r="BG1111" s="51">
        <f t="shared" si="230"/>
        <v>-1</v>
      </c>
      <c r="BH1111" s="51">
        <f t="shared" si="231"/>
        <v>0</v>
      </c>
      <c r="BI1111" s="282">
        <f t="shared" si="233"/>
        <v>177</v>
      </c>
    </row>
    <row r="1112" spans="1:61" hidden="1">
      <c r="A1112" s="54" t="s">
        <v>150</v>
      </c>
      <c r="B1112" s="55" t="s">
        <v>3557</v>
      </c>
      <c r="C1112" s="55" t="s">
        <v>3558</v>
      </c>
      <c r="D1112" s="44" t="s">
        <v>3559</v>
      </c>
      <c r="E1112" s="56">
        <v>1</v>
      </c>
      <c r="F1112" s="46" t="s">
        <v>5814</v>
      </c>
      <c r="G1112" s="47" t="s">
        <v>5814</v>
      </c>
      <c r="H1112" s="47" t="s">
        <v>6166</v>
      </c>
      <c r="I1112" s="48" t="s">
        <v>6178</v>
      </c>
      <c r="J1112" s="48" t="s">
        <v>6188</v>
      </c>
      <c r="K1112" s="48" t="s">
        <v>6190</v>
      </c>
      <c r="L1112" s="45">
        <v>2054</v>
      </c>
      <c r="M1112" s="47" t="s">
        <v>6191</v>
      </c>
      <c r="N1112" s="60">
        <v>1384</v>
      </c>
      <c r="O1112" s="58">
        <v>1794</v>
      </c>
      <c r="P1112" s="58">
        <v>1378</v>
      </c>
      <c r="Q1112" s="132">
        <v>1203</v>
      </c>
      <c r="R1112" s="60">
        <v>2099</v>
      </c>
      <c r="S1112" s="58">
        <v>2211</v>
      </c>
      <c r="T1112" s="58">
        <v>1644</v>
      </c>
      <c r="U1112" s="132">
        <v>1667</v>
      </c>
      <c r="V1112" s="58">
        <v>364</v>
      </c>
      <c r="W1112" s="58">
        <v>389</v>
      </c>
      <c r="X1112" s="58">
        <v>445</v>
      </c>
      <c r="Y1112" s="132">
        <v>457</v>
      </c>
      <c r="Z1112" s="61">
        <v>643</v>
      </c>
      <c r="AA1112" s="59">
        <v>811</v>
      </c>
      <c r="AB1112" s="59">
        <v>504</v>
      </c>
      <c r="AC1112" s="132">
        <v>542</v>
      </c>
      <c r="AD1112" s="61">
        <v>624</v>
      </c>
      <c r="AE1112" s="59">
        <v>731</v>
      </c>
      <c r="AF1112" s="59">
        <v>718</v>
      </c>
      <c r="AG1112" s="132">
        <v>553</v>
      </c>
      <c r="AH1112" s="61">
        <v>0</v>
      </c>
      <c r="AI1112" s="132">
        <v>0</v>
      </c>
      <c r="AJ1112" s="64">
        <f>IFERROR(VLOOKUP($B1112,STOCK!$A:$H,3,0)," ")</f>
        <v>1308</v>
      </c>
      <c r="AK1112" s="65">
        <f>IFERROR(VLOOKUP($B1112,STOCK!$A:$H,4,0)," ")</f>
        <v>1164</v>
      </c>
      <c r="AL1112" s="65">
        <f>IFERROR(VLOOKUP($B1112,STOCK!$A:$H,5,0)," ")</f>
        <v>290</v>
      </c>
      <c r="AM1112" s="65">
        <f>IFERROR(VLOOKUP($B1112,STOCK!$A:$H,6,0)," ")</f>
        <v>759</v>
      </c>
      <c r="AN1112" s="65">
        <f>IFERROR(VLOOKUP($B1112,STOCK!$A:$H,7,0)," ")</f>
        <v>672</v>
      </c>
      <c r="AO1112" s="65">
        <f>IFERROR(VLOOKUP($B1112,STOCK!$A:$H,8,0)," ")</f>
        <v>0</v>
      </c>
      <c r="AP1112" s="62">
        <f t="shared" si="221"/>
        <v>32.618453865336662</v>
      </c>
      <c r="AQ1112" s="50">
        <f t="shared" si="222"/>
        <v>20.947810437912416</v>
      </c>
      <c r="AR1112" s="50">
        <f t="shared" si="223"/>
        <v>19.037199124726477</v>
      </c>
      <c r="AS1112" s="50">
        <f t="shared" si="224"/>
        <v>42.011070110701105</v>
      </c>
      <c r="AT1112" s="50">
        <f t="shared" si="225"/>
        <v>36.455696202531648</v>
      </c>
      <c r="AU1112" s="63" t="str">
        <f t="shared" si="232"/>
        <v>Q</v>
      </c>
      <c r="AV1112" s="67">
        <v>3300</v>
      </c>
      <c r="AW1112" s="133">
        <v>2881.7061899999999</v>
      </c>
      <c r="AX1112" s="49">
        <v>3650</v>
      </c>
      <c r="AY1112" s="51">
        <f t="shared" si="226"/>
        <v>0.10606060606060597</v>
      </c>
      <c r="AZ1112" s="51">
        <f t="shared" si="227"/>
        <v>9.5890410958904104E-2</v>
      </c>
      <c r="BA1112" s="49">
        <v>3500</v>
      </c>
      <c r="BB1112" s="52">
        <v>6</v>
      </c>
      <c r="BC1112" s="51">
        <f t="shared" si="228"/>
        <v>6.0606060606060552E-2</v>
      </c>
      <c r="BD1112" s="51">
        <f t="shared" si="229"/>
        <v>5.7142857142857141E-2</v>
      </c>
      <c r="BE1112" s="49">
        <v>0</v>
      </c>
      <c r="BF1112" s="52">
        <v>0</v>
      </c>
      <c r="BG1112" s="51">
        <f t="shared" si="230"/>
        <v>-1</v>
      </c>
      <c r="BH1112" s="51">
        <f t="shared" si="231"/>
        <v>0</v>
      </c>
      <c r="BI1112" s="282">
        <f t="shared" si="233"/>
        <v>4422</v>
      </c>
    </row>
    <row r="1113" spans="1:61" hidden="1">
      <c r="A1113" s="54" t="s">
        <v>150</v>
      </c>
      <c r="B1113" s="55" t="s">
        <v>3560</v>
      </c>
      <c r="C1113" s="55" t="s">
        <v>3561</v>
      </c>
      <c r="D1113" s="44" t="s">
        <v>3562</v>
      </c>
      <c r="E1113" s="56">
        <v>1</v>
      </c>
      <c r="F1113" s="46" t="s">
        <v>5814</v>
      </c>
      <c r="G1113" s="47" t="s">
        <v>5814</v>
      </c>
      <c r="H1113" s="47" t="s">
        <v>6166</v>
      </c>
      <c r="I1113" s="48" t="s">
        <v>6178</v>
      </c>
      <c r="J1113" s="48" t="s">
        <v>6188</v>
      </c>
      <c r="K1113" s="48" t="s">
        <v>6192</v>
      </c>
      <c r="L1113" s="45">
        <v>139</v>
      </c>
      <c r="M1113" s="47" t="s">
        <v>5823</v>
      </c>
      <c r="N1113" s="60">
        <v>559</v>
      </c>
      <c r="O1113" s="58">
        <v>594</v>
      </c>
      <c r="P1113" s="58">
        <v>507</v>
      </c>
      <c r="Q1113" s="132">
        <v>314</v>
      </c>
      <c r="R1113" s="60">
        <v>1122</v>
      </c>
      <c r="S1113" s="58">
        <v>1059</v>
      </c>
      <c r="T1113" s="58">
        <v>736</v>
      </c>
      <c r="U1113" s="132">
        <v>711</v>
      </c>
      <c r="V1113" s="58">
        <v>277</v>
      </c>
      <c r="W1113" s="58">
        <v>215</v>
      </c>
      <c r="X1113" s="58">
        <v>165</v>
      </c>
      <c r="Y1113" s="132">
        <v>173</v>
      </c>
      <c r="Z1113" s="61">
        <v>508</v>
      </c>
      <c r="AA1113" s="59">
        <v>288</v>
      </c>
      <c r="AB1113" s="59">
        <v>257</v>
      </c>
      <c r="AC1113" s="132">
        <v>268</v>
      </c>
      <c r="AD1113" s="61">
        <v>552</v>
      </c>
      <c r="AE1113" s="59">
        <v>528</v>
      </c>
      <c r="AF1113" s="59">
        <v>357</v>
      </c>
      <c r="AG1113" s="132">
        <v>286</v>
      </c>
      <c r="AH1113" s="61">
        <v>19</v>
      </c>
      <c r="AI1113" s="132">
        <v>55</v>
      </c>
      <c r="AJ1113" s="64">
        <f>IFERROR(VLOOKUP($B1113,STOCK!$A:$H,3,0)," ")</f>
        <v>229</v>
      </c>
      <c r="AK1113" s="65">
        <f>IFERROR(VLOOKUP($B1113,STOCK!$A:$H,4,0)," ")</f>
        <v>408</v>
      </c>
      <c r="AL1113" s="65">
        <f>IFERROR(VLOOKUP($B1113,STOCK!$A:$H,5,0)," ")</f>
        <v>119</v>
      </c>
      <c r="AM1113" s="65">
        <f>IFERROR(VLOOKUP($B1113,STOCK!$A:$H,6,0)," ")</f>
        <v>208</v>
      </c>
      <c r="AN1113" s="65">
        <f>IFERROR(VLOOKUP($B1113,STOCK!$A:$H,7,0)," ")</f>
        <v>272</v>
      </c>
      <c r="AO1113" s="65">
        <f>IFERROR(VLOOKUP($B1113,STOCK!$A:$H,8,0)," ")</f>
        <v>195</v>
      </c>
      <c r="AP1113" s="62">
        <f t="shared" si="221"/>
        <v>21.878980891719742</v>
      </c>
      <c r="AQ1113" s="50">
        <f t="shared" si="222"/>
        <v>17.215189873417721</v>
      </c>
      <c r="AR1113" s="50">
        <f t="shared" si="223"/>
        <v>20.635838150289018</v>
      </c>
      <c r="AS1113" s="50">
        <f t="shared" si="224"/>
        <v>23.28358208955224</v>
      </c>
      <c r="AT1113" s="50">
        <f t="shared" si="225"/>
        <v>28.53146853146853</v>
      </c>
      <c r="AU1113" s="63">
        <f t="shared" si="232"/>
        <v>106.36363636363636</v>
      </c>
      <c r="AV1113" s="67">
        <v>5775</v>
      </c>
      <c r="AW1113" s="133">
        <v>5425.7654000000002</v>
      </c>
      <c r="AX1113" s="49">
        <v>6750</v>
      </c>
      <c r="AY1113" s="51">
        <f t="shared" si="226"/>
        <v>0.16883116883116878</v>
      </c>
      <c r="AZ1113" s="51">
        <f t="shared" si="227"/>
        <v>0.14444444444444443</v>
      </c>
      <c r="BA1113" s="49">
        <v>6500</v>
      </c>
      <c r="BB1113" s="52">
        <v>3</v>
      </c>
      <c r="BC1113" s="51">
        <f t="shared" si="228"/>
        <v>0.12554112554112562</v>
      </c>
      <c r="BD1113" s="51">
        <f t="shared" si="229"/>
        <v>0.11153846153846154</v>
      </c>
      <c r="BE1113" s="49">
        <v>0</v>
      </c>
      <c r="BF1113" s="52">
        <v>0</v>
      </c>
      <c r="BG1113" s="51">
        <f t="shared" si="230"/>
        <v>-1</v>
      </c>
      <c r="BH1113" s="51">
        <f t="shared" si="231"/>
        <v>0</v>
      </c>
      <c r="BI1113" s="282">
        <f t="shared" si="233"/>
        <v>1807</v>
      </c>
    </row>
    <row r="1114" spans="1:61" hidden="1">
      <c r="A1114" s="54" t="s">
        <v>150</v>
      </c>
      <c r="B1114" s="55" t="s">
        <v>3563</v>
      </c>
      <c r="C1114" s="55" t="s">
        <v>3564</v>
      </c>
      <c r="D1114" s="44" t="s">
        <v>3565</v>
      </c>
      <c r="E1114" s="56">
        <v>1</v>
      </c>
      <c r="F1114" s="46" t="s">
        <v>5814</v>
      </c>
      <c r="G1114" s="47" t="s">
        <v>5814</v>
      </c>
      <c r="H1114" s="47" t="s">
        <v>6166</v>
      </c>
      <c r="I1114" s="48" t="s">
        <v>6178</v>
      </c>
      <c r="J1114" s="48" t="s">
        <v>6193</v>
      </c>
      <c r="K1114" s="48" t="s">
        <v>6182</v>
      </c>
      <c r="L1114" s="45">
        <v>79</v>
      </c>
      <c r="M1114" s="47" t="s">
        <v>6090</v>
      </c>
      <c r="N1114" s="60">
        <v>11</v>
      </c>
      <c r="O1114" s="58">
        <v>7</v>
      </c>
      <c r="P1114" s="58">
        <v>0</v>
      </c>
      <c r="Q1114" s="132">
        <v>0</v>
      </c>
      <c r="R1114" s="60">
        <v>9</v>
      </c>
      <c r="S1114" s="58">
        <v>12</v>
      </c>
      <c r="T1114" s="58">
        <v>11</v>
      </c>
      <c r="U1114" s="132">
        <v>16</v>
      </c>
      <c r="V1114" s="58">
        <v>8</v>
      </c>
      <c r="W1114" s="58">
        <v>17</v>
      </c>
      <c r="X1114" s="58">
        <v>0</v>
      </c>
      <c r="Y1114" s="132">
        <v>0</v>
      </c>
      <c r="Z1114" s="61">
        <v>18</v>
      </c>
      <c r="AA1114" s="59">
        <v>14</v>
      </c>
      <c r="AB1114" s="59">
        <v>23</v>
      </c>
      <c r="AC1114" s="132">
        <v>14</v>
      </c>
      <c r="AD1114" s="61">
        <v>24</v>
      </c>
      <c r="AE1114" s="59">
        <v>12</v>
      </c>
      <c r="AF1114" s="59">
        <v>0</v>
      </c>
      <c r="AG1114" s="132">
        <v>0</v>
      </c>
      <c r="AH1114" s="61">
        <v>0</v>
      </c>
      <c r="AI1114" s="132">
        <v>0</v>
      </c>
      <c r="AJ1114" s="64">
        <f>IFERROR(VLOOKUP($B1114,STOCK!$A:$H,3,0)," ")</f>
        <v>14</v>
      </c>
      <c r="AK1114" s="65">
        <f>IFERROR(VLOOKUP($B1114,STOCK!$A:$H,4,0)," ")</f>
        <v>25</v>
      </c>
      <c r="AL1114" s="65">
        <f>IFERROR(VLOOKUP($B1114,STOCK!$A:$H,5,0)," ")</f>
        <v>0</v>
      </c>
      <c r="AM1114" s="65">
        <f>IFERROR(VLOOKUP($B1114,STOCK!$A:$H,6,0)," ")</f>
        <v>86</v>
      </c>
      <c r="AN1114" s="65">
        <f>IFERROR(VLOOKUP($B1114,STOCK!$A:$H,7,0)," ")</f>
        <v>0</v>
      </c>
      <c r="AO1114" s="65">
        <f>IFERROR(VLOOKUP($B1114,STOCK!$A:$H,8,0)," ")</f>
        <v>12</v>
      </c>
      <c r="AP1114" s="62" t="str">
        <f t="shared" si="221"/>
        <v>SV</v>
      </c>
      <c r="AQ1114" s="50">
        <f t="shared" si="222"/>
        <v>46.875</v>
      </c>
      <c r="AR1114" s="50" t="str">
        <f t="shared" si="223"/>
        <v>Q</v>
      </c>
      <c r="AS1114" s="50">
        <f t="shared" si="224"/>
        <v>184.28571428571431</v>
      </c>
      <c r="AT1114" s="50" t="str">
        <f t="shared" si="225"/>
        <v>Q</v>
      </c>
      <c r="AU1114" s="63" t="str">
        <f t="shared" si="232"/>
        <v>SV</v>
      </c>
      <c r="AV1114" s="67">
        <v>8550</v>
      </c>
      <c r="AW1114" s="133">
        <v>7936.1213799999996</v>
      </c>
      <c r="AX1114" s="49">
        <v>9900</v>
      </c>
      <c r="AY1114" s="51">
        <f t="shared" si="226"/>
        <v>0.15789473684210531</v>
      </c>
      <c r="AZ1114" s="51">
        <f t="shared" si="227"/>
        <v>0.13636363636363635</v>
      </c>
      <c r="BA1114" s="49">
        <v>9500</v>
      </c>
      <c r="BB1114" s="52">
        <v>4</v>
      </c>
      <c r="BC1114" s="51">
        <f t="shared" si="228"/>
        <v>0.11111111111111116</v>
      </c>
      <c r="BD1114" s="51">
        <f t="shared" si="229"/>
        <v>0.1</v>
      </c>
      <c r="BE1114" s="49">
        <v>9250</v>
      </c>
      <c r="BF1114" s="52">
        <v>8</v>
      </c>
      <c r="BG1114" s="51">
        <f t="shared" si="230"/>
        <v>8.1871345029239873E-2</v>
      </c>
      <c r="BH1114" s="51">
        <f t="shared" si="231"/>
        <v>7.567567567567568E-2</v>
      </c>
      <c r="BI1114" s="282">
        <f t="shared" si="233"/>
        <v>30</v>
      </c>
    </row>
    <row r="1115" spans="1:61" hidden="1">
      <c r="A1115" s="54" t="s">
        <v>150</v>
      </c>
      <c r="B1115" s="55" t="s">
        <v>3566</v>
      </c>
      <c r="C1115" s="55" t="s">
        <v>3567</v>
      </c>
      <c r="D1115" s="44" t="s">
        <v>3568</v>
      </c>
      <c r="E1115" s="56">
        <v>1</v>
      </c>
      <c r="F1115" s="46" t="s">
        <v>5814</v>
      </c>
      <c r="G1115" s="47" t="s">
        <v>5814</v>
      </c>
      <c r="H1115" s="47" t="s">
        <v>6166</v>
      </c>
      <c r="I1115" s="48" t="s">
        <v>6178</v>
      </c>
      <c r="J1115" s="48" t="s">
        <v>6193</v>
      </c>
      <c r="K1115" s="48" t="s">
        <v>6189</v>
      </c>
      <c r="L1115" s="45">
        <v>50</v>
      </c>
      <c r="M1115" s="47" t="s">
        <v>5830</v>
      </c>
      <c r="N1115" s="60">
        <v>36</v>
      </c>
      <c r="O1115" s="58">
        <v>72</v>
      </c>
      <c r="P1115" s="58">
        <v>39</v>
      </c>
      <c r="Q1115" s="132">
        <v>49</v>
      </c>
      <c r="R1115" s="60">
        <v>48</v>
      </c>
      <c r="S1115" s="58">
        <v>89</v>
      </c>
      <c r="T1115" s="58">
        <v>76</v>
      </c>
      <c r="U1115" s="132">
        <v>85</v>
      </c>
      <c r="V1115" s="58">
        <v>20</v>
      </c>
      <c r="W1115" s="58">
        <v>39</v>
      </c>
      <c r="X1115" s="58">
        <v>38</v>
      </c>
      <c r="Y1115" s="132">
        <v>39</v>
      </c>
      <c r="Z1115" s="61">
        <v>34</v>
      </c>
      <c r="AA1115" s="59">
        <v>67</v>
      </c>
      <c r="AB1115" s="59">
        <v>48</v>
      </c>
      <c r="AC1115" s="132">
        <v>66</v>
      </c>
      <c r="AD1115" s="61">
        <v>16</v>
      </c>
      <c r="AE1115" s="59">
        <v>53</v>
      </c>
      <c r="AF1115" s="59">
        <v>38</v>
      </c>
      <c r="AG1115" s="132">
        <v>50</v>
      </c>
      <c r="AH1115" s="61">
        <v>0</v>
      </c>
      <c r="AI1115" s="132">
        <v>0</v>
      </c>
      <c r="AJ1115" s="64">
        <f>IFERROR(VLOOKUP($B1115,STOCK!$A:$H,3,0)," ")</f>
        <v>72</v>
      </c>
      <c r="AK1115" s="65">
        <f>IFERROR(VLOOKUP($B1115,STOCK!$A:$H,4,0)," ")</f>
        <v>12</v>
      </c>
      <c r="AL1115" s="65">
        <f>IFERROR(VLOOKUP($B1115,STOCK!$A:$H,5,0)," ")</f>
        <v>50</v>
      </c>
      <c r="AM1115" s="65">
        <f>IFERROR(VLOOKUP($B1115,STOCK!$A:$H,6,0)," ")</f>
        <v>23</v>
      </c>
      <c r="AN1115" s="65">
        <f>IFERROR(VLOOKUP($B1115,STOCK!$A:$H,7,0)," ")</f>
        <v>23</v>
      </c>
      <c r="AO1115" s="65">
        <f>IFERROR(VLOOKUP($B1115,STOCK!$A:$H,8,0)," ")</f>
        <v>0</v>
      </c>
      <c r="AP1115" s="62">
        <f t="shared" si="221"/>
        <v>44.081632653061227</v>
      </c>
      <c r="AQ1115" s="50">
        <f t="shared" si="222"/>
        <v>4.2352941176470589</v>
      </c>
      <c r="AR1115" s="50">
        <f t="shared" si="223"/>
        <v>38.461538461538467</v>
      </c>
      <c r="AS1115" s="50">
        <f t="shared" si="224"/>
        <v>10.454545454545455</v>
      </c>
      <c r="AT1115" s="50">
        <f t="shared" si="225"/>
        <v>13.8</v>
      </c>
      <c r="AU1115" s="63" t="str">
        <f t="shared" si="232"/>
        <v>Q</v>
      </c>
      <c r="AV1115" s="67">
        <v>8835</v>
      </c>
      <c r="AW1115" s="133">
        <v>8687.7079300000005</v>
      </c>
      <c r="AX1115" s="49">
        <v>10250</v>
      </c>
      <c r="AY1115" s="51">
        <f t="shared" si="226"/>
        <v>0.1601584606677986</v>
      </c>
      <c r="AZ1115" s="51">
        <f t="shared" si="227"/>
        <v>0.13804878048780489</v>
      </c>
      <c r="BA1115" s="49">
        <v>9950</v>
      </c>
      <c r="BB1115" s="52">
        <v>4</v>
      </c>
      <c r="BC1115" s="51">
        <f t="shared" si="228"/>
        <v>0.12620260328239952</v>
      </c>
      <c r="BD1115" s="51">
        <f t="shared" si="229"/>
        <v>0.11206030150753769</v>
      </c>
      <c r="BE1115" s="49">
        <v>9650</v>
      </c>
      <c r="BF1115" s="52">
        <v>12</v>
      </c>
      <c r="BG1115" s="51">
        <f t="shared" si="230"/>
        <v>9.2246745897000659E-2</v>
      </c>
      <c r="BH1115" s="51">
        <f t="shared" si="231"/>
        <v>8.4455958549222804E-2</v>
      </c>
      <c r="BI1115" s="282">
        <f t="shared" si="233"/>
        <v>289</v>
      </c>
    </row>
    <row r="1116" spans="1:61" hidden="1">
      <c r="A1116" s="54" t="s">
        <v>150</v>
      </c>
      <c r="B1116" s="55" t="s">
        <v>3569</v>
      </c>
      <c r="C1116" s="55" t="s">
        <v>3570</v>
      </c>
      <c r="D1116" s="44" t="s">
        <v>3571</v>
      </c>
      <c r="E1116" s="56">
        <v>1</v>
      </c>
      <c r="F1116" s="46" t="s">
        <v>5814</v>
      </c>
      <c r="G1116" s="47" t="s">
        <v>5814</v>
      </c>
      <c r="H1116" s="47" t="s">
        <v>6166</v>
      </c>
      <c r="I1116" s="48" t="s">
        <v>6178</v>
      </c>
      <c r="J1116" s="48" t="s">
        <v>6193</v>
      </c>
      <c r="K1116" s="48" t="s">
        <v>6189</v>
      </c>
      <c r="L1116" s="45">
        <v>50</v>
      </c>
      <c r="M1116" s="47" t="s">
        <v>5830</v>
      </c>
      <c r="N1116" s="60">
        <v>103</v>
      </c>
      <c r="O1116" s="58">
        <v>59</v>
      </c>
      <c r="P1116" s="58">
        <v>58</v>
      </c>
      <c r="Q1116" s="132">
        <v>23</v>
      </c>
      <c r="R1116" s="60">
        <v>51</v>
      </c>
      <c r="S1116" s="58">
        <v>99</v>
      </c>
      <c r="T1116" s="58">
        <v>79</v>
      </c>
      <c r="U1116" s="132">
        <v>98</v>
      </c>
      <c r="V1116" s="58">
        <v>23</v>
      </c>
      <c r="W1116" s="58">
        <v>27</v>
      </c>
      <c r="X1116" s="58">
        <v>16</v>
      </c>
      <c r="Y1116" s="132">
        <v>17</v>
      </c>
      <c r="Z1116" s="61">
        <v>0</v>
      </c>
      <c r="AA1116" s="59">
        <v>32</v>
      </c>
      <c r="AB1116" s="59">
        <v>59</v>
      </c>
      <c r="AC1116" s="132">
        <v>70</v>
      </c>
      <c r="AD1116" s="61">
        <v>18</v>
      </c>
      <c r="AE1116" s="59">
        <v>14</v>
      </c>
      <c r="AF1116" s="59">
        <v>0</v>
      </c>
      <c r="AG1116" s="132">
        <v>6</v>
      </c>
      <c r="AH1116" s="61">
        <v>0</v>
      </c>
      <c r="AI1116" s="132">
        <v>0</v>
      </c>
      <c r="AJ1116" s="64">
        <f>IFERROR(VLOOKUP($B1116,STOCK!$A:$H,3,0)," ")</f>
        <v>84</v>
      </c>
      <c r="AK1116" s="65">
        <f>IFERROR(VLOOKUP($B1116,STOCK!$A:$H,4,0)," ")</f>
        <v>80</v>
      </c>
      <c r="AL1116" s="65">
        <f>IFERROR(VLOOKUP($B1116,STOCK!$A:$H,5,0)," ")</f>
        <v>47</v>
      </c>
      <c r="AM1116" s="65">
        <f>IFERROR(VLOOKUP($B1116,STOCK!$A:$H,6,0)," ")</f>
        <v>24</v>
      </c>
      <c r="AN1116" s="65">
        <f>IFERROR(VLOOKUP($B1116,STOCK!$A:$H,7,0)," ")</f>
        <v>18</v>
      </c>
      <c r="AO1116" s="65">
        <f>IFERROR(VLOOKUP($B1116,STOCK!$A:$H,8,0)," ")</f>
        <v>12</v>
      </c>
      <c r="AP1116" s="62">
        <f t="shared" si="221"/>
        <v>109.56521739130434</v>
      </c>
      <c r="AQ1116" s="50">
        <f t="shared" si="222"/>
        <v>24.489795918367349</v>
      </c>
      <c r="AR1116" s="50">
        <f t="shared" si="223"/>
        <v>82.941176470588232</v>
      </c>
      <c r="AS1116" s="50">
        <f t="shared" si="224"/>
        <v>10.285714285714286</v>
      </c>
      <c r="AT1116" s="50">
        <f t="shared" si="225"/>
        <v>90</v>
      </c>
      <c r="AU1116" s="63" t="str">
        <f t="shared" si="232"/>
        <v>SV</v>
      </c>
      <c r="AV1116" s="67">
        <v>4180</v>
      </c>
      <c r="AW1116" s="133">
        <v>3955.5435699999998</v>
      </c>
      <c r="AX1116" s="49">
        <v>4850</v>
      </c>
      <c r="AY1116" s="51">
        <f t="shared" si="226"/>
        <v>0.16028708133971281</v>
      </c>
      <c r="AZ1116" s="51">
        <f t="shared" si="227"/>
        <v>0.13814432989690723</v>
      </c>
      <c r="BA1116" s="49">
        <v>4750</v>
      </c>
      <c r="BB1116" s="52">
        <v>6</v>
      </c>
      <c r="BC1116" s="51">
        <f t="shared" si="228"/>
        <v>0.13636363636363646</v>
      </c>
      <c r="BD1116" s="51">
        <f t="shared" si="229"/>
        <v>0.12</v>
      </c>
      <c r="BE1116" s="49">
        <v>4650</v>
      </c>
      <c r="BF1116" s="52">
        <v>12</v>
      </c>
      <c r="BG1116" s="51">
        <f t="shared" si="230"/>
        <v>0.1124401913875599</v>
      </c>
      <c r="BH1116" s="51">
        <f t="shared" si="231"/>
        <v>0.1010752688172043</v>
      </c>
      <c r="BI1116" s="282">
        <f t="shared" si="233"/>
        <v>214</v>
      </c>
    </row>
    <row r="1117" spans="1:61" hidden="1">
      <c r="A1117" s="54" t="s">
        <v>150</v>
      </c>
      <c r="B1117" s="55" t="s">
        <v>3572</v>
      </c>
      <c r="C1117" s="55" t="s">
        <v>3573</v>
      </c>
      <c r="D1117" s="44" t="s">
        <v>3574</v>
      </c>
      <c r="E1117" s="56">
        <v>6</v>
      </c>
      <c r="F1117" s="46" t="s">
        <v>5814</v>
      </c>
      <c r="G1117" s="47" t="s">
        <v>5814</v>
      </c>
      <c r="H1117" s="47" t="s">
        <v>6166</v>
      </c>
      <c r="I1117" s="48" t="s">
        <v>6178</v>
      </c>
      <c r="J1117" s="48" t="s">
        <v>6193</v>
      </c>
      <c r="K1117" s="48" t="s">
        <v>6186</v>
      </c>
      <c r="L1117" s="45">
        <v>428</v>
      </c>
      <c r="M1117" s="47" t="s">
        <v>5850</v>
      </c>
      <c r="N1117" s="60">
        <v>163</v>
      </c>
      <c r="O1117" s="58">
        <v>178</v>
      </c>
      <c r="P1117" s="58">
        <v>93</v>
      </c>
      <c r="Q1117" s="132">
        <v>90</v>
      </c>
      <c r="R1117" s="60">
        <v>155</v>
      </c>
      <c r="S1117" s="58">
        <v>247</v>
      </c>
      <c r="T1117" s="58">
        <v>299</v>
      </c>
      <c r="U1117" s="132">
        <v>198</v>
      </c>
      <c r="V1117" s="58">
        <v>50</v>
      </c>
      <c r="W1117" s="58">
        <v>109</v>
      </c>
      <c r="X1117" s="58">
        <v>53</v>
      </c>
      <c r="Y1117" s="132">
        <v>43</v>
      </c>
      <c r="Z1117" s="61">
        <v>75</v>
      </c>
      <c r="AA1117" s="59">
        <v>104</v>
      </c>
      <c r="AB1117" s="59">
        <v>109</v>
      </c>
      <c r="AC1117" s="132">
        <v>92</v>
      </c>
      <c r="AD1117" s="61">
        <v>117</v>
      </c>
      <c r="AE1117" s="59">
        <v>155</v>
      </c>
      <c r="AF1117" s="59">
        <v>286</v>
      </c>
      <c r="AG1117" s="132">
        <v>282</v>
      </c>
      <c r="AH1117" s="61">
        <v>2</v>
      </c>
      <c r="AI1117" s="132">
        <v>5</v>
      </c>
      <c r="AJ1117" s="64">
        <f>IFERROR(VLOOKUP($B1117,STOCK!$A:$H,3,0)," ")</f>
        <v>173</v>
      </c>
      <c r="AK1117" s="65">
        <f>IFERROR(VLOOKUP($B1117,STOCK!$A:$H,4,0)," ")</f>
        <v>402</v>
      </c>
      <c r="AL1117" s="65">
        <f>IFERROR(VLOOKUP($B1117,STOCK!$A:$H,5,0)," ")</f>
        <v>75</v>
      </c>
      <c r="AM1117" s="65">
        <f>IFERROR(VLOOKUP($B1117,STOCK!$A:$H,6,0)," ")</f>
        <v>161</v>
      </c>
      <c r="AN1117" s="65">
        <f>IFERROR(VLOOKUP($B1117,STOCK!$A:$H,7,0)," ")</f>
        <v>92</v>
      </c>
      <c r="AO1117" s="65">
        <f>IFERROR(VLOOKUP($B1117,STOCK!$A:$H,8,0)," ")</f>
        <v>33</v>
      </c>
      <c r="AP1117" s="62">
        <f t="shared" si="221"/>
        <v>57.666666666666671</v>
      </c>
      <c r="AQ1117" s="50">
        <f t="shared" si="222"/>
        <v>60.909090909090907</v>
      </c>
      <c r="AR1117" s="50">
        <f t="shared" si="223"/>
        <v>52.325581395348834</v>
      </c>
      <c r="AS1117" s="50">
        <f t="shared" si="224"/>
        <v>52.5</v>
      </c>
      <c r="AT1117" s="50">
        <f t="shared" si="225"/>
        <v>9.7872340425531927</v>
      </c>
      <c r="AU1117" s="63">
        <f t="shared" si="232"/>
        <v>198</v>
      </c>
      <c r="AV1117" s="67">
        <v>3250.0000500000001</v>
      </c>
      <c r="AW1117" s="133">
        <v>3249.99829</v>
      </c>
      <c r="AX1117" s="49">
        <v>3650</v>
      </c>
      <c r="AY1117" s="51">
        <f t="shared" si="226"/>
        <v>0.1230769057988168</v>
      </c>
      <c r="AZ1117" s="51">
        <f t="shared" si="227"/>
        <v>0.10958902739726024</v>
      </c>
      <c r="BA1117" s="49">
        <v>3550</v>
      </c>
      <c r="BB1117" s="52">
        <v>6</v>
      </c>
      <c r="BC1117" s="51">
        <f t="shared" si="228"/>
        <v>9.2307675502958819E-2</v>
      </c>
      <c r="BD1117" s="51">
        <f t="shared" si="229"/>
        <v>8.4507028169014051E-2</v>
      </c>
      <c r="BE1117" s="49">
        <v>0</v>
      </c>
      <c r="BF1117" s="52">
        <v>0</v>
      </c>
      <c r="BG1117" s="51">
        <f t="shared" si="230"/>
        <v>-1</v>
      </c>
      <c r="BH1117" s="51">
        <f t="shared" si="231"/>
        <v>0</v>
      </c>
      <c r="BI1117" s="282">
        <f t="shared" si="233"/>
        <v>710</v>
      </c>
    </row>
    <row r="1118" spans="1:61" hidden="1">
      <c r="A1118" s="54" t="s">
        <v>150</v>
      </c>
      <c r="B1118" s="55" t="s">
        <v>3575</v>
      </c>
      <c r="C1118" s="55" t="s">
        <v>3576</v>
      </c>
      <c r="D1118" s="44" t="s">
        <v>3577</v>
      </c>
      <c r="E1118" s="56">
        <v>12</v>
      </c>
      <c r="F1118" s="46" t="s">
        <v>5814</v>
      </c>
      <c r="G1118" s="47" t="s">
        <v>5814</v>
      </c>
      <c r="H1118" s="47" t="s">
        <v>6166</v>
      </c>
      <c r="I1118" s="48" t="s">
        <v>6178</v>
      </c>
      <c r="J1118" s="48" t="s">
        <v>6193</v>
      </c>
      <c r="K1118" s="48" t="s">
        <v>6186</v>
      </c>
      <c r="L1118" s="45">
        <v>428</v>
      </c>
      <c r="M1118" s="47" t="s">
        <v>5850</v>
      </c>
      <c r="N1118" s="60">
        <v>510</v>
      </c>
      <c r="O1118" s="58">
        <v>574</v>
      </c>
      <c r="P1118" s="58">
        <v>2216</v>
      </c>
      <c r="Q1118" s="132">
        <v>2089</v>
      </c>
      <c r="R1118" s="60">
        <v>1955</v>
      </c>
      <c r="S1118" s="58">
        <v>3062</v>
      </c>
      <c r="T1118" s="58">
        <v>1510</v>
      </c>
      <c r="U1118" s="132">
        <v>1772</v>
      </c>
      <c r="V1118" s="58">
        <v>120</v>
      </c>
      <c r="W1118" s="58">
        <v>663</v>
      </c>
      <c r="X1118" s="58">
        <v>480</v>
      </c>
      <c r="Y1118" s="132">
        <v>322</v>
      </c>
      <c r="Z1118" s="61">
        <v>297</v>
      </c>
      <c r="AA1118" s="59">
        <v>527</v>
      </c>
      <c r="AB1118" s="59">
        <v>1179</v>
      </c>
      <c r="AC1118" s="132">
        <v>1509</v>
      </c>
      <c r="AD1118" s="61">
        <v>218</v>
      </c>
      <c r="AE1118" s="59">
        <v>955</v>
      </c>
      <c r="AF1118" s="59">
        <v>679</v>
      </c>
      <c r="AG1118" s="132">
        <v>807</v>
      </c>
      <c r="AH1118" s="61">
        <v>0</v>
      </c>
      <c r="AI1118" s="132">
        <v>12</v>
      </c>
      <c r="AJ1118" s="64">
        <f>IFERROR(VLOOKUP($B1118,STOCK!$A:$H,3,0)," ")</f>
        <v>2113</v>
      </c>
      <c r="AK1118" s="65">
        <f>IFERROR(VLOOKUP($B1118,STOCK!$A:$H,4,0)," ")</f>
        <v>6244</v>
      </c>
      <c r="AL1118" s="65">
        <f>IFERROR(VLOOKUP($B1118,STOCK!$A:$H,5,0)," ")</f>
        <v>3083</v>
      </c>
      <c r="AM1118" s="65">
        <f>IFERROR(VLOOKUP($B1118,STOCK!$A:$H,6,0)," ")</f>
        <v>1668</v>
      </c>
      <c r="AN1118" s="65">
        <f>IFERROR(VLOOKUP($B1118,STOCK!$A:$H,7,0)," ")</f>
        <v>3050</v>
      </c>
      <c r="AO1118" s="65">
        <f>IFERROR(VLOOKUP($B1118,STOCK!$A:$H,8,0)," ")</f>
        <v>132</v>
      </c>
      <c r="AP1118" s="62">
        <f t="shared" si="221"/>
        <v>30.344662517951175</v>
      </c>
      <c r="AQ1118" s="50">
        <f t="shared" si="222"/>
        <v>105.71106094808127</v>
      </c>
      <c r="AR1118" s="50">
        <f t="shared" si="223"/>
        <v>287.23602484472053</v>
      </c>
      <c r="AS1118" s="50">
        <f t="shared" si="224"/>
        <v>33.161033797216696</v>
      </c>
      <c r="AT1118" s="50">
        <f t="shared" si="225"/>
        <v>113.38289962825279</v>
      </c>
      <c r="AU1118" s="63">
        <f t="shared" si="232"/>
        <v>330</v>
      </c>
      <c r="AV1118" s="67">
        <v>875</v>
      </c>
      <c r="AW1118" s="133">
        <v>906.90578000000005</v>
      </c>
      <c r="AX1118" s="49">
        <v>1100</v>
      </c>
      <c r="AY1118" s="51">
        <f t="shared" si="226"/>
        <v>0.25714285714285712</v>
      </c>
      <c r="AZ1118" s="51">
        <f t="shared" si="227"/>
        <v>0.20454545454545456</v>
      </c>
      <c r="BA1118" s="49">
        <v>1070</v>
      </c>
      <c r="BB1118" s="52">
        <v>6</v>
      </c>
      <c r="BC1118" s="51">
        <f t="shared" si="228"/>
        <v>0.22285714285714286</v>
      </c>
      <c r="BD1118" s="51">
        <f t="shared" si="229"/>
        <v>0.1822429906542056</v>
      </c>
      <c r="BE1118" s="49">
        <v>990</v>
      </c>
      <c r="BF1118" s="52">
        <v>12</v>
      </c>
      <c r="BG1118" s="51">
        <f t="shared" si="230"/>
        <v>0.13142857142857145</v>
      </c>
      <c r="BH1118" s="51">
        <f t="shared" si="231"/>
        <v>0.11616161616161616</v>
      </c>
      <c r="BI1118" s="282">
        <f t="shared" si="233"/>
        <v>6511</v>
      </c>
    </row>
    <row r="1119" spans="1:61" hidden="1">
      <c r="A1119" s="54" t="s">
        <v>150</v>
      </c>
      <c r="B1119" s="55" t="s">
        <v>3578</v>
      </c>
      <c r="C1119" s="55" t="s">
        <v>3579</v>
      </c>
      <c r="D1119" s="44" t="s">
        <v>3580</v>
      </c>
      <c r="E1119" s="56">
        <v>1</v>
      </c>
      <c r="F1119" s="46" t="s">
        <v>5814</v>
      </c>
      <c r="G1119" s="47" t="s">
        <v>5814</v>
      </c>
      <c r="H1119" s="47" t="s">
        <v>6166</v>
      </c>
      <c r="I1119" s="48" t="s">
        <v>6178</v>
      </c>
      <c r="J1119" s="48" t="s">
        <v>6193</v>
      </c>
      <c r="K1119" s="48" t="s">
        <v>6190</v>
      </c>
      <c r="L1119" s="45">
        <v>2054</v>
      </c>
      <c r="M1119" s="47" t="s">
        <v>6191</v>
      </c>
      <c r="N1119" s="60">
        <v>24</v>
      </c>
      <c r="O1119" s="58">
        <v>31</v>
      </c>
      <c r="P1119" s="58">
        <v>47</v>
      </c>
      <c r="Q1119" s="132">
        <v>31</v>
      </c>
      <c r="R1119" s="60">
        <v>7</v>
      </c>
      <c r="S1119" s="58">
        <v>126</v>
      </c>
      <c r="T1119" s="58">
        <v>106</v>
      </c>
      <c r="U1119" s="132">
        <v>113</v>
      </c>
      <c r="V1119" s="58">
        <v>2</v>
      </c>
      <c r="W1119" s="58">
        <v>25</v>
      </c>
      <c r="X1119" s="58">
        <v>32</v>
      </c>
      <c r="Y1119" s="132">
        <v>32</v>
      </c>
      <c r="Z1119" s="61">
        <v>2</v>
      </c>
      <c r="AA1119" s="59">
        <v>48</v>
      </c>
      <c r="AB1119" s="59">
        <v>31</v>
      </c>
      <c r="AC1119" s="132">
        <v>29</v>
      </c>
      <c r="AD1119" s="61">
        <v>2</v>
      </c>
      <c r="AE1119" s="59">
        <v>33</v>
      </c>
      <c r="AF1119" s="59">
        <v>21</v>
      </c>
      <c r="AG1119" s="132">
        <v>15</v>
      </c>
      <c r="AH1119" s="61">
        <v>2</v>
      </c>
      <c r="AI1119" s="132">
        <v>7</v>
      </c>
      <c r="AJ1119" s="64">
        <f>IFERROR(VLOOKUP($B1119,STOCK!$A:$H,3,0)," ")</f>
        <v>82</v>
      </c>
      <c r="AK1119" s="65">
        <f>IFERROR(VLOOKUP($B1119,STOCK!$A:$H,4,0)," ")</f>
        <v>138</v>
      </c>
      <c r="AL1119" s="65">
        <f>IFERROR(VLOOKUP($B1119,STOCK!$A:$H,5,0)," ")</f>
        <v>25</v>
      </c>
      <c r="AM1119" s="65">
        <f>IFERROR(VLOOKUP($B1119,STOCK!$A:$H,6,0)," ")</f>
        <v>54</v>
      </c>
      <c r="AN1119" s="65">
        <f>IFERROR(VLOOKUP($B1119,STOCK!$A:$H,7,0)," ")</f>
        <v>19</v>
      </c>
      <c r="AO1119" s="65">
        <f>IFERROR(VLOOKUP($B1119,STOCK!$A:$H,8,0)," ")</f>
        <v>114</v>
      </c>
      <c r="AP1119" s="62">
        <f t="shared" si="221"/>
        <v>79.354838709677409</v>
      </c>
      <c r="AQ1119" s="50">
        <f t="shared" si="222"/>
        <v>36.637168141592916</v>
      </c>
      <c r="AR1119" s="50">
        <f t="shared" si="223"/>
        <v>23.4375</v>
      </c>
      <c r="AS1119" s="50">
        <f t="shared" si="224"/>
        <v>55.862068965517238</v>
      </c>
      <c r="AT1119" s="50">
        <f t="shared" si="225"/>
        <v>38</v>
      </c>
      <c r="AU1119" s="63">
        <f t="shared" si="232"/>
        <v>488.57142857142856</v>
      </c>
      <c r="AV1119" s="67">
        <v>10500.00006</v>
      </c>
      <c r="AW1119" s="133">
        <v>10390.2117</v>
      </c>
      <c r="AX1119" s="49">
        <v>11500</v>
      </c>
      <c r="AY1119" s="51">
        <f t="shared" si="226"/>
        <v>9.5238088979591851E-2</v>
      </c>
      <c r="AZ1119" s="51">
        <f t="shared" si="227"/>
        <v>8.6956516521739108E-2</v>
      </c>
      <c r="BA1119" s="49">
        <v>10950</v>
      </c>
      <c r="BB1119" s="52">
        <v>6</v>
      </c>
      <c r="BC1119" s="51">
        <f t="shared" si="228"/>
        <v>4.2857136897959114E-2</v>
      </c>
      <c r="BD1119" s="51">
        <f t="shared" si="229"/>
        <v>4.1095884931506822E-2</v>
      </c>
      <c r="BE1119" s="49">
        <v>0</v>
      </c>
      <c r="BF1119" s="52">
        <v>0</v>
      </c>
      <c r="BG1119" s="51">
        <f t="shared" si="230"/>
        <v>-1</v>
      </c>
      <c r="BH1119" s="51">
        <f t="shared" si="231"/>
        <v>0</v>
      </c>
      <c r="BI1119" s="282">
        <f t="shared" si="233"/>
        <v>227</v>
      </c>
    </row>
    <row r="1120" spans="1:61" hidden="1">
      <c r="A1120" s="54" t="s">
        <v>150</v>
      </c>
      <c r="B1120" s="55" t="s">
        <v>3581</v>
      </c>
      <c r="C1120" s="55" t="s">
        <v>3582</v>
      </c>
      <c r="D1120" s="44" t="s">
        <v>3583</v>
      </c>
      <c r="E1120" s="56">
        <v>1</v>
      </c>
      <c r="F1120" s="46" t="s">
        <v>5814</v>
      </c>
      <c r="G1120" s="47" t="s">
        <v>5814</v>
      </c>
      <c r="H1120" s="47" t="s">
        <v>6166</v>
      </c>
      <c r="I1120" s="48" t="s">
        <v>6178</v>
      </c>
      <c r="J1120" s="48" t="s">
        <v>6193</v>
      </c>
      <c r="K1120" s="48" t="s">
        <v>6190</v>
      </c>
      <c r="L1120" s="45">
        <v>2054</v>
      </c>
      <c r="M1120" s="47" t="s">
        <v>6191</v>
      </c>
      <c r="N1120" s="60">
        <v>388</v>
      </c>
      <c r="O1120" s="58">
        <v>616</v>
      </c>
      <c r="P1120" s="58">
        <v>728</v>
      </c>
      <c r="Q1120" s="132">
        <v>840</v>
      </c>
      <c r="R1120" s="60">
        <v>793</v>
      </c>
      <c r="S1120" s="58">
        <v>895</v>
      </c>
      <c r="T1120" s="58">
        <v>1169</v>
      </c>
      <c r="U1120" s="132">
        <v>1251</v>
      </c>
      <c r="V1120" s="58">
        <v>176</v>
      </c>
      <c r="W1120" s="58">
        <v>198</v>
      </c>
      <c r="X1120" s="58">
        <v>149</v>
      </c>
      <c r="Y1120" s="132">
        <v>109</v>
      </c>
      <c r="Z1120" s="61">
        <v>314</v>
      </c>
      <c r="AA1120" s="59">
        <v>293</v>
      </c>
      <c r="AB1120" s="59">
        <v>187</v>
      </c>
      <c r="AC1120" s="132">
        <v>232</v>
      </c>
      <c r="AD1120" s="61">
        <v>246</v>
      </c>
      <c r="AE1120" s="59">
        <v>248</v>
      </c>
      <c r="AF1120" s="59">
        <v>155</v>
      </c>
      <c r="AG1120" s="132">
        <v>86</v>
      </c>
      <c r="AH1120" s="61">
        <v>12</v>
      </c>
      <c r="AI1120" s="132">
        <v>48</v>
      </c>
      <c r="AJ1120" s="64">
        <f>IFERROR(VLOOKUP($B1120,STOCK!$A:$H,3,0)," ")</f>
        <v>512</v>
      </c>
      <c r="AK1120" s="65">
        <f>IFERROR(VLOOKUP($B1120,STOCK!$A:$H,4,0)," ")</f>
        <v>1058</v>
      </c>
      <c r="AL1120" s="65">
        <f>IFERROR(VLOOKUP($B1120,STOCK!$A:$H,5,0)," ")</f>
        <v>212</v>
      </c>
      <c r="AM1120" s="65">
        <f>IFERROR(VLOOKUP($B1120,STOCK!$A:$H,6,0)," ")</f>
        <v>262</v>
      </c>
      <c r="AN1120" s="65">
        <f>IFERROR(VLOOKUP($B1120,STOCK!$A:$H,7,0)," ")</f>
        <v>243</v>
      </c>
      <c r="AO1120" s="65">
        <f>IFERROR(VLOOKUP($B1120,STOCK!$A:$H,8,0)," ")</f>
        <v>192</v>
      </c>
      <c r="AP1120" s="62">
        <f t="shared" si="221"/>
        <v>18.285714285714288</v>
      </c>
      <c r="AQ1120" s="50">
        <f t="shared" si="222"/>
        <v>25.371702637889687</v>
      </c>
      <c r="AR1120" s="50">
        <f t="shared" si="223"/>
        <v>58.348623853211009</v>
      </c>
      <c r="AS1120" s="50">
        <f t="shared" si="224"/>
        <v>33.879310344827587</v>
      </c>
      <c r="AT1120" s="50">
        <f t="shared" si="225"/>
        <v>84.767441860465127</v>
      </c>
      <c r="AU1120" s="63">
        <f t="shared" si="232"/>
        <v>120</v>
      </c>
      <c r="AV1120" s="67">
        <v>3300</v>
      </c>
      <c r="AW1120" s="133">
        <v>3176.1459399999999</v>
      </c>
      <c r="AX1120" s="49">
        <v>3650</v>
      </c>
      <c r="AY1120" s="51">
        <f t="shared" si="226"/>
        <v>0.10606060606060597</v>
      </c>
      <c r="AZ1120" s="51">
        <f t="shared" si="227"/>
        <v>9.5890410958904104E-2</v>
      </c>
      <c r="BA1120" s="49">
        <v>3500</v>
      </c>
      <c r="BB1120" s="52">
        <v>6</v>
      </c>
      <c r="BC1120" s="51">
        <f t="shared" si="228"/>
        <v>6.0606060606060552E-2</v>
      </c>
      <c r="BD1120" s="51">
        <f t="shared" si="229"/>
        <v>5.7142857142857141E-2</v>
      </c>
      <c r="BE1120" s="49">
        <v>0</v>
      </c>
      <c r="BF1120" s="52">
        <v>0</v>
      </c>
      <c r="BG1120" s="51">
        <f t="shared" si="230"/>
        <v>-1</v>
      </c>
      <c r="BH1120" s="51">
        <f t="shared" si="231"/>
        <v>0</v>
      </c>
      <c r="BI1120" s="282">
        <f t="shared" si="233"/>
        <v>2566</v>
      </c>
    </row>
    <row r="1121" spans="1:61" hidden="1">
      <c r="A1121" s="54" t="s">
        <v>151</v>
      </c>
      <c r="B1121" s="55" t="s">
        <v>3584</v>
      </c>
      <c r="C1121" s="55" t="s">
        <v>3585</v>
      </c>
      <c r="D1121" s="44" t="s">
        <v>3586</v>
      </c>
      <c r="E1121" s="56">
        <v>6</v>
      </c>
      <c r="F1121" s="46" t="s">
        <v>5814</v>
      </c>
      <c r="G1121" s="47" t="s">
        <v>5814</v>
      </c>
      <c r="H1121" s="47" t="s">
        <v>6166</v>
      </c>
      <c r="I1121" s="48" t="s">
        <v>6178</v>
      </c>
      <c r="J1121" s="48" t="s">
        <v>6194</v>
      </c>
      <c r="K1121" s="48" t="s">
        <v>6181</v>
      </c>
      <c r="L1121" s="45">
        <v>87</v>
      </c>
      <c r="M1121" s="47" t="s">
        <v>5819</v>
      </c>
      <c r="N1121" s="60">
        <v>0</v>
      </c>
      <c r="O1121" s="58">
        <v>0</v>
      </c>
      <c r="P1121" s="58">
        <v>0</v>
      </c>
      <c r="Q1121" s="132">
        <v>0</v>
      </c>
      <c r="R1121" s="60">
        <v>0</v>
      </c>
      <c r="S1121" s="58">
        <v>0</v>
      </c>
      <c r="T1121" s="58">
        <v>0</v>
      </c>
      <c r="U1121" s="132">
        <v>0</v>
      </c>
      <c r="V1121" s="58">
        <v>0</v>
      </c>
      <c r="W1121" s="58">
        <v>0</v>
      </c>
      <c r="X1121" s="58">
        <v>0</v>
      </c>
      <c r="Y1121" s="132">
        <v>0</v>
      </c>
      <c r="Z1121" s="61">
        <v>0</v>
      </c>
      <c r="AA1121" s="59">
        <v>0</v>
      </c>
      <c r="AB1121" s="59">
        <v>0</v>
      </c>
      <c r="AC1121" s="132">
        <v>0</v>
      </c>
      <c r="AD1121" s="61">
        <v>0</v>
      </c>
      <c r="AE1121" s="59">
        <v>0</v>
      </c>
      <c r="AF1121" s="59">
        <v>0</v>
      </c>
      <c r="AG1121" s="132">
        <v>0</v>
      </c>
      <c r="AH1121" s="61">
        <v>0</v>
      </c>
      <c r="AI1121" s="132">
        <v>0</v>
      </c>
      <c r="AJ1121" s="64">
        <f>IFERROR(VLOOKUP($B1121,STOCK!$A:$H,3,0)," ")</f>
        <v>0</v>
      </c>
      <c r="AK1121" s="65">
        <f>IFERROR(VLOOKUP($B1121,STOCK!$A:$H,4,0)," ")</f>
        <v>0</v>
      </c>
      <c r="AL1121" s="65">
        <f>IFERROR(VLOOKUP($B1121,STOCK!$A:$H,5,0)," ")</f>
        <v>0</v>
      </c>
      <c r="AM1121" s="65">
        <f>IFERROR(VLOOKUP($B1121,STOCK!$A:$H,6,0)," ")</f>
        <v>0</v>
      </c>
      <c r="AN1121" s="65">
        <f>IFERROR(VLOOKUP($B1121,STOCK!$A:$H,7,0)," ")</f>
        <v>0</v>
      </c>
      <c r="AO1121" s="65">
        <f>IFERROR(VLOOKUP($B1121,STOCK!$A:$H,8,0)," ")</f>
        <v>0</v>
      </c>
      <c r="AP1121" s="62" t="str">
        <f t="shared" si="221"/>
        <v>Q</v>
      </c>
      <c r="AQ1121" s="50" t="str">
        <f t="shared" si="222"/>
        <v>Q</v>
      </c>
      <c r="AR1121" s="50" t="str">
        <f t="shared" si="223"/>
        <v>Q</v>
      </c>
      <c r="AS1121" s="50" t="str">
        <f t="shared" si="224"/>
        <v>Q</v>
      </c>
      <c r="AT1121" s="50" t="str">
        <f t="shared" si="225"/>
        <v>Q</v>
      </c>
      <c r="AU1121" s="63" t="str">
        <f t="shared" si="232"/>
        <v>Q</v>
      </c>
      <c r="AV1121" s="67">
        <v>11279.999995</v>
      </c>
      <c r="AW1121" s="133">
        <v>11280.0831</v>
      </c>
      <c r="AX1121" s="49">
        <v>12250</v>
      </c>
      <c r="AY1121" s="51">
        <f t="shared" si="226"/>
        <v>8.5992908282798153E-2</v>
      </c>
      <c r="AZ1121" s="51">
        <f t="shared" si="227"/>
        <v>7.9183673877551014E-2</v>
      </c>
      <c r="BA1121" s="49">
        <v>0</v>
      </c>
      <c r="BB1121" s="52">
        <v>0</v>
      </c>
      <c r="BC1121" s="51">
        <f t="shared" si="228"/>
        <v>-1</v>
      </c>
      <c r="BD1121" s="51">
        <f t="shared" si="229"/>
        <v>0</v>
      </c>
      <c r="BE1121" s="49">
        <v>0</v>
      </c>
      <c r="BF1121" s="52">
        <v>0</v>
      </c>
      <c r="BG1121" s="51">
        <f t="shared" si="230"/>
        <v>-1</v>
      </c>
      <c r="BH1121" s="51">
        <f t="shared" si="231"/>
        <v>0</v>
      </c>
      <c r="BI1121" s="282">
        <f t="shared" si="233"/>
        <v>0</v>
      </c>
    </row>
    <row r="1122" spans="1:61" hidden="1">
      <c r="A1122" s="54" t="s">
        <v>150</v>
      </c>
      <c r="B1122" s="55" t="s">
        <v>3587</v>
      </c>
      <c r="C1122" s="55" t="s">
        <v>3588</v>
      </c>
      <c r="D1122" s="44" t="s">
        <v>3589</v>
      </c>
      <c r="E1122" s="56">
        <v>1</v>
      </c>
      <c r="F1122" s="46" t="s">
        <v>5814</v>
      </c>
      <c r="G1122" s="47" t="s">
        <v>5814</v>
      </c>
      <c r="H1122" s="47" t="s">
        <v>6166</v>
      </c>
      <c r="I1122" s="48" t="s">
        <v>6178</v>
      </c>
      <c r="J1122" s="48" t="s">
        <v>6194</v>
      </c>
      <c r="K1122" s="48" t="s">
        <v>6181</v>
      </c>
      <c r="L1122" s="45">
        <v>87</v>
      </c>
      <c r="M1122" s="47" t="s">
        <v>5819</v>
      </c>
      <c r="N1122" s="60">
        <v>0</v>
      </c>
      <c r="O1122" s="58">
        <v>0</v>
      </c>
      <c r="P1122" s="58">
        <v>0</v>
      </c>
      <c r="Q1122" s="132">
        <v>0</v>
      </c>
      <c r="R1122" s="60">
        <v>0</v>
      </c>
      <c r="S1122" s="58">
        <v>0</v>
      </c>
      <c r="T1122" s="58">
        <v>0</v>
      </c>
      <c r="U1122" s="132">
        <v>0</v>
      </c>
      <c r="V1122" s="58">
        <v>0</v>
      </c>
      <c r="W1122" s="58">
        <v>0</v>
      </c>
      <c r="X1122" s="58">
        <v>0</v>
      </c>
      <c r="Y1122" s="132">
        <v>0</v>
      </c>
      <c r="Z1122" s="61">
        <v>0</v>
      </c>
      <c r="AA1122" s="59">
        <v>0</v>
      </c>
      <c r="AB1122" s="59">
        <v>0</v>
      </c>
      <c r="AC1122" s="132">
        <v>0</v>
      </c>
      <c r="AD1122" s="61">
        <v>0</v>
      </c>
      <c r="AE1122" s="59">
        <v>0</v>
      </c>
      <c r="AF1122" s="59">
        <v>0</v>
      </c>
      <c r="AG1122" s="132">
        <v>0</v>
      </c>
      <c r="AH1122" s="61">
        <v>0</v>
      </c>
      <c r="AI1122" s="132">
        <v>0</v>
      </c>
      <c r="AJ1122" s="64">
        <f>IFERROR(VLOOKUP($B1122,STOCK!$A:$H,3,0)," ")</f>
        <v>0</v>
      </c>
      <c r="AK1122" s="65">
        <f>IFERROR(VLOOKUP($B1122,STOCK!$A:$H,4,0)," ")</f>
        <v>0</v>
      </c>
      <c r="AL1122" s="65">
        <f>IFERROR(VLOOKUP($B1122,STOCK!$A:$H,5,0)," ")</f>
        <v>0</v>
      </c>
      <c r="AM1122" s="65">
        <f>IFERROR(VLOOKUP($B1122,STOCK!$A:$H,6,0)," ")</f>
        <v>0</v>
      </c>
      <c r="AN1122" s="65">
        <f>IFERROR(VLOOKUP($B1122,STOCK!$A:$H,7,0)," ")</f>
        <v>0</v>
      </c>
      <c r="AO1122" s="65">
        <f>IFERROR(VLOOKUP($B1122,STOCK!$A:$H,8,0)," ")</f>
        <v>0</v>
      </c>
      <c r="AP1122" s="62" t="str">
        <f t="shared" si="221"/>
        <v>Q</v>
      </c>
      <c r="AQ1122" s="50" t="str">
        <f t="shared" si="222"/>
        <v>Q</v>
      </c>
      <c r="AR1122" s="50" t="str">
        <f t="shared" si="223"/>
        <v>Q</v>
      </c>
      <c r="AS1122" s="50" t="str">
        <f t="shared" si="224"/>
        <v>Q</v>
      </c>
      <c r="AT1122" s="50" t="str">
        <f t="shared" si="225"/>
        <v>Q</v>
      </c>
      <c r="AU1122" s="63" t="str">
        <f t="shared" si="232"/>
        <v>Q</v>
      </c>
      <c r="AV1122" s="67">
        <v>1940</v>
      </c>
      <c r="AW1122" s="133">
        <v>1880.01385</v>
      </c>
      <c r="AX1122" s="49">
        <v>2150</v>
      </c>
      <c r="AY1122" s="51">
        <f t="shared" si="226"/>
        <v>0.10824742268041243</v>
      </c>
      <c r="AZ1122" s="51">
        <f t="shared" si="227"/>
        <v>9.7674418604651161E-2</v>
      </c>
      <c r="BA1122" s="49"/>
      <c r="BB1122" s="52"/>
      <c r="BC1122" s="51">
        <f t="shared" si="228"/>
        <v>-1</v>
      </c>
      <c r="BD1122" s="51">
        <f t="shared" si="229"/>
        <v>0</v>
      </c>
      <c r="BE1122" s="49"/>
      <c r="BF1122" s="52"/>
      <c r="BG1122" s="51">
        <f t="shared" si="230"/>
        <v>-1</v>
      </c>
      <c r="BH1122" s="51">
        <f t="shared" si="231"/>
        <v>0</v>
      </c>
      <c r="BI1122" s="282">
        <f t="shared" si="233"/>
        <v>0</v>
      </c>
    </row>
    <row r="1123" spans="1:61" hidden="1">
      <c r="A1123" s="54" t="s">
        <v>151</v>
      </c>
      <c r="B1123" s="55" t="s">
        <v>3590</v>
      </c>
      <c r="C1123" s="55" t="s">
        <v>3591</v>
      </c>
      <c r="D1123" s="44" t="s">
        <v>3592</v>
      </c>
      <c r="E1123" s="56">
        <v>6</v>
      </c>
      <c r="F1123" s="46" t="s">
        <v>5814</v>
      </c>
      <c r="G1123" s="47" t="s">
        <v>5814</v>
      </c>
      <c r="H1123" s="47" t="s">
        <v>6166</v>
      </c>
      <c r="I1123" s="48" t="s">
        <v>6178</v>
      </c>
      <c r="J1123" s="48" t="s">
        <v>6194</v>
      </c>
      <c r="K1123" s="48" t="s">
        <v>5818</v>
      </c>
      <c r="L1123" s="45">
        <v>87</v>
      </c>
      <c r="M1123" s="47" t="s">
        <v>5819</v>
      </c>
      <c r="N1123" s="60">
        <v>0</v>
      </c>
      <c r="O1123" s="58">
        <v>0</v>
      </c>
      <c r="P1123" s="58">
        <v>0</v>
      </c>
      <c r="Q1123" s="132">
        <v>0</v>
      </c>
      <c r="R1123" s="60">
        <v>0</v>
      </c>
      <c r="S1123" s="58">
        <v>0</v>
      </c>
      <c r="T1123" s="58">
        <v>0</v>
      </c>
      <c r="U1123" s="132">
        <v>0</v>
      </c>
      <c r="V1123" s="58">
        <v>0</v>
      </c>
      <c r="W1123" s="58">
        <v>0</v>
      </c>
      <c r="X1123" s="58">
        <v>0</v>
      </c>
      <c r="Y1123" s="132">
        <v>0</v>
      </c>
      <c r="Z1123" s="61">
        <v>0</v>
      </c>
      <c r="AA1123" s="59">
        <v>0</v>
      </c>
      <c r="AB1123" s="59">
        <v>0</v>
      </c>
      <c r="AC1123" s="132">
        <v>0</v>
      </c>
      <c r="AD1123" s="61">
        <v>0</v>
      </c>
      <c r="AE1123" s="59">
        <v>0</v>
      </c>
      <c r="AF1123" s="59">
        <v>0</v>
      </c>
      <c r="AG1123" s="132">
        <v>0</v>
      </c>
      <c r="AH1123" s="61">
        <v>0</v>
      </c>
      <c r="AI1123" s="132">
        <v>0</v>
      </c>
      <c r="AJ1123" s="64">
        <f>IFERROR(VLOOKUP($B1123,STOCK!$A:$H,3,0)," ")</f>
        <v>0</v>
      </c>
      <c r="AK1123" s="65">
        <f>IFERROR(VLOOKUP($B1123,STOCK!$A:$H,4,0)," ")</f>
        <v>0</v>
      </c>
      <c r="AL1123" s="65">
        <f>IFERROR(VLOOKUP($B1123,STOCK!$A:$H,5,0)," ")</f>
        <v>0</v>
      </c>
      <c r="AM1123" s="65">
        <f>IFERROR(VLOOKUP($B1123,STOCK!$A:$H,6,0)," ")</f>
        <v>0</v>
      </c>
      <c r="AN1123" s="65">
        <f>IFERROR(VLOOKUP($B1123,STOCK!$A:$H,7,0)," ")</f>
        <v>0</v>
      </c>
      <c r="AO1123" s="65">
        <f>IFERROR(VLOOKUP($B1123,STOCK!$A:$H,8,0)," ")</f>
        <v>0</v>
      </c>
      <c r="AP1123" s="62" t="str">
        <f t="shared" si="221"/>
        <v>Q</v>
      </c>
      <c r="AQ1123" s="50" t="str">
        <f t="shared" si="222"/>
        <v>Q</v>
      </c>
      <c r="AR1123" s="50" t="str">
        <f t="shared" si="223"/>
        <v>Q</v>
      </c>
      <c r="AS1123" s="50" t="str">
        <f t="shared" si="224"/>
        <v>Q</v>
      </c>
      <c r="AT1123" s="50" t="str">
        <f t="shared" si="225"/>
        <v>Q</v>
      </c>
      <c r="AU1123" s="63" t="str">
        <f t="shared" si="232"/>
        <v>Q</v>
      </c>
      <c r="AV1123" s="67">
        <v>11639.999997999999</v>
      </c>
      <c r="AW1123" s="133">
        <v>11639.996940000001</v>
      </c>
      <c r="AX1123" s="49">
        <v>12250</v>
      </c>
      <c r="AY1123" s="51">
        <f t="shared" si="226"/>
        <v>5.2405498462612776E-2</v>
      </c>
      <c r="AZ1123" s="51">
        <f t="shared" si="227"/>
        <v>4.9795918530612299E-2</v>
      </c>
      <c r="BA1123" s="49">
        <v>0</v>
      </c>
      <c r="BB1123" s="52">
        <v>0</v>
      </c>
      <c r="BC1123" s="51">
        <f t="shared" si="228"/>
        <v>-1</v>
      </c>
      <c r="BD1123" s="51">
        <f t="shared" si="229"/>
        <v>0</v>
      </c>
      <c r="BE1123" s="49">
        <v>0</v>
      </c>
      <c r="BF1123" s="52">
        <v>0</v>
      </c>
      <c r="BG1123" s="51">
        <f t="shared" si="230"/>
        <v>-1</v>
      </c>
      <c r="BH1123" s="51">
        <f t="shared" si="231"/>
        <v>0</v>
      </c>
      <c r="BI1123" s="282">
        <f t="shared" si="233"/>
        <v>0</v>
      </c>
    </row>
    <row r="1124" spans="1:61" hidden="1">
      <c r="A1124" s="54" t="s">
        <v>150</v>
      </c>
      <c r="B1124" s="55" t="s">
        <v>3593</v>
      </c>
      <c r="C1124" s="55" t="s">
        <v>3594</v>
      </c>
      <c r="D1124" s="44" t="s">
        <v>3595</v>
      </c>
      <c r="E1124" s="56">
        <v>1</v>
      </c>
      <c r="F1124" s="46" t="s">
        <v>5814</v>
      </c>
      <c r="G1124" s="47" t="s">
        <v>5814</v>
      </c>
      <c r="H1124" s="47" t="s">
        <v>6166</v>
      </c>
      <c r="I1124" s="48" t="s">
        <v>6178</v>
      </c>
      <c r="J1124" s="48" t="s">
        <v>6194</v>
      </c>
      <c r="K1124" s="48" t="s">
        <v>5818</v>
      </c>
      <c r="L1124" s="45">
        <v>87</v>
      </c>
      <c r="M1124" s="47" t="s">
        <v>5819</v>
      </c>
      <c r="N1124" s="60">
        <v>227</v>
      </c>
      <c r="O1124" s="58">
        <v>0</v>
      </c>
      <c r="P1124" s="58">
        <v>12</v>
      </c>
      <c r="Q1124" s="132">
        <v>60</v>
      </c>
      <c r="R1124" s="60">
        <v>201</v>
      </c>
      <c r="S1124" s="58">
        <v>159</v>
      </c>
      <c r="T1124" s="58">
        <v>36</v>
      </c>
      <c r="U1124" s="132">
        <v>81</v>
      </c>
      <c r="V1124" s="58">
        <v>180</v>
      </c>
      <c r="W1124" s="58">
        <v>149</v>
      </c>
      <c r="X1124" s="58">
        <v>89</v>
      </c>
      <c r="Y1124" s="132">
        <v>144</v>
      </c>
      <c r="Z1124" s="61">
        <v>72</v>
      </c>
      <c r="AA1124" s="59">
        <v>0</v>
      </c>
      <c r="AB1124" s="59">
        <v>114</v>
      </c>
      <c r="AC1124" s="132">
        <v>136</v>
      </c>
      <c r="AD1124" s="61">
        <v>353</v>
      </c>
      <c r="AE1124" s="59">
        <v>0</v>
      </c>
      <c r="AF1124" s="59">
        <v>72</v>
      </c>
      <c r="AG1124" s="132">
        <v>120</v>
      </c>
      <c r="AH1124" s="61">
        <v>0</v>
      </c>
      <c r="AI1124" s="132">
        <v>0</v>
      </c>
      <c r="AJ1124" s="64">
        <f>IFERROR(VLOOKUP($B1124,STOCK!$A:$H,3,0)," ")</f>
        <v>24</v>
      </c>
      <c r="AK1124" s="65">
        <f>IFERROR(VLOOKUP($B1124,STOCK!$A:$H,4,0)," ")</f>
        <v>30</v>
      </c>
      <c r="AL1124" s="65">
        <f>IFERROR(VLOOKUP($B1124,STOCK!$A:$H,5,0)," ")</f>
        <v>41</v>
      </c>
      <c r="AM1124" s="65">
        <f>IFERROR(VLOOKUP($B1124,STOCK!$A:$H,6,0)," ")</f>
        <v>170</v>
      </c>
      <c r="AN1124" s="65">
        <f>IFERROR(VLOOKUP($B1124,STOCK!$A:$H,7,0)," ")</f>
        <v>0</v>
      </c>
      <c r="AO1124" s="65">
        <f>IFERROR(VLOOKUP($B1124,STOCK!$A:$H,8,0)," ")</f>
        <v>60</v>
      </c>
      <c r="AP1124" s="62">
        <f t="shared" si="221"/>
        <v>12</v>
      </c>
      <c r="AQ1124" s="50">
        <f t="shared" si="222"/>
        <v>11.111111111111111</v>
      </c>
      <c r="AR1124" s="50">
        <f t="shared" si="223"/>
        <v>8.5416666666666661</v>
      </c>
      <c r="AS1124" s="50">
        <f t="shared" si="224"/>
        <v>37.5</v>
      </c>
      <c r="AT1124" s="50" t="str">
        <f t="shared" si="225"/>
        <v>Q</v>
      </c>
      <c r="AU1124" s="63" t="str">
        <f t="shared" si="232"/>
        <v>SV</v>
      </c>
      <c r="AV1124" s="67">
        <v>1940</v>
      </c>
      <c r="AW1124" s="133">
        <v>1939.9994899999999</v>
      </c>
      <c r="AX1124" s="49">
        <v>2150</v>
      </c>
      <c r="AY1124" s="51">
        <f t="shared" si="226"/>
        <v>0.10824742268041243</v>
      </c>
      <c r="AZ1124" s="51">
        <f t="shared" si="227"/>
        <v>9.7674418604651161E-2</v>
      </c>
      <c r="BA1124" s="49"/>
      <c r="BB1124" s="52"/>
      <c r="BC1124" s="51">
        <f t="shared" si="228"/>
        <v>-1</v>
      </c>
      <c r="BD1124" s="51">
        <f t="shared" si="229"/>
        <v>0</v>
      </c>
      <c r="BE1124" s="49"/>
      <c r="BF1124" s="52"/>
      <c r="BG1124" s="51">
        <f t="shared" si="230"/>
        <v>-1</v>
      </c>
      <c r="BH1124" s="51">
        <f t="shared" si="231"/>
        <v>0</v>
      </c>
      <c r="BI1124" s="282">
        <f t="shared" si="233"/>
        <v>541</v>
      </c>
    </row>
    <row r="1125" spans="1:61" hidden="1">
      <c r="A1125" s="54" t="s">
        <v>151</v>
      </c>
      <c r="B1125" s="55" t="s">
        <v>3596</v>
      </c>
      <c r="C1125" s="55" t="s">
        <v>3597</v>
      </c>
      <c r="D1125" s="44" t="s">
        <v>3598</v>
      </c>
      <c r="E1125" s="56">
        <v>6</v>
      </c>
      <c r="F1125" s="46" t="s">
        <v>5814</v>
      </c>
      <c r="G1125" s="47" t="s">
        <v>5814</v>
      </c>
      <c r="H1125" s="47" t="s">
        <v>6166</v>
      </c>
      <c r="I1125" s="48" t="s">
        <v>6178</v>
      </c>
      <c r="J1125" s="48" t="s">
        <v>6194</v>
      </c>
      <c r="K1125" s="48" t="s">
        <v>5818</v>
      </c>
      <c r="L1125" s="45">
        <v>87</v>
      </c>
      <c r="M1125" s="47" t="s">
        <v>5819</v>
      </c>
      <c r="N1125" s="60">
        <v>0</v>
      </c>
      <c r="O1125" s="58">
        <v>0</v>
      </c>
      <c r="P1125" s="58">
        <v>0</v>
      </c>
      <c r="Q1125" s="132">
        <v>0</v>
      </c>
      <c r="R1125" s="60">
        <v>0</v>
      </c>
      <c r="S1125" s="58">
        <v>0</v>
      </c>
      <c r="T1125" s="58">
        <v>0</v>
      </c>
      <c r="U1125" s="132">
        <v>0</v>
      </c>
      <c r="V1125" s="58">
        <v>0</v>
      </c>
      <c r="W1125" s="58">
        <v>0</v>
      </c>
      <c r="X1125" s="58">
        <v>0</v>
      </c>
      <c r="Y1125" s="132">
        <v>0</v>
      </c>
      <c r="Z1125" s="61">
        <v>0</v>
      </c>
      <c r="AA1125" s="59">
        <v>0</v>
      </c>
      <c r="AB1125" s="59">
        <v>0</v>
      </c>
      <c r="AC1125" s="132">
        <v>0</v>
      </c>
      <c r="AD1125" s="61">
        <v>0</v>
      </c>
      <c r="AE1125" s="59">
        <v>0</v>
      </c>
      <c r="AF1125" s="59">
        <v>0</v>
      </c>
      <c r="AG1125" s="132">
        <v>0</v>
      </c>
      <c r="AH1125" s="61">
        <v>0</v>
      </c>
      <c r="AI1125" s="132">
        <v>0</v>
      </c>
      <c r="AJ1125" s="64">
        <f>IFERROR(VLOOKUP($B1125,STOCK!$A:$H,3,0)," ")</f>
        <v>0</v>
      </c>
      <c r="AK1125" s="65">
        <f>IFERROR(VLOOKUP($B1125,STOCK!$A:$H,4,0)," ")</f>
        <v>0</v>
      </c>
      <c r="AL1125" s="65">
        <f>IFERROR(VLOOKUP($B1125,STOCK!$A:$H,5,0)," ")</f>
        <v>0</v>
      </c>
      <c r="AM1125" s="65">
        <f>IFERROR(VLOOKUP($B1125,STOCK!$A:$H,6,0)," ")</f>
        <v>0</v>
      </c>
      <c r="AN1125" s="65">
        <f>IFERROR(VLOOKUP($B1125,STOCK!$A:$H,7,0)," ")</f>
        <v>0</v>
      </c>
      <c r="AO1125" s="65">
        <f>IFERROR(VLOOKUP($B1125,STOCK!$A:$H,8,0)," ")</f>
        <v>0</v>
      </c>
      <c r="AP1125" s="62" t="str">
        <f t="shared" si="221"/>
        <v>Q</v>
      </c>
      <c r="AQ1125" s="50" t="str">
        <f t="shared" si="222"/>
        <v>Q</v>
      </c>
      <c r="AR1125" s="50" t="str">
        <f t="shared" si="223"/>
        <v>Q</v>
      </c>
      <c r="AS1125" s="50" t="str">
        <f t="shared" si="224"/>
        <v>Q</v>
      </c>
      <c r="AT1125" s="50" t="str">
        <f t="shared" si="225"/>
        <v>Q</v>
      </c>
      <c r="AU1125" s="63" t="str">
        <f t="shared" si="232"/>
        <v>Q</v>
      </c>
      <c r="AV1125" s="67">
        <v>11639.999997999999</v>
      </c>
      <c r="AW1125" s="133">
        <v>11639.99826</v>
      </c>
      <c r="AX1125" s="49">
        <v>12250</v>
      </c>
      <c r="AY1125" s="51">
        <f t="shared" si="226"/>
        <v>5.2405498462612776E-2</v>
      </c>
      <c r="AZ1125" s="51">
        <f t="shared" si="227"/>
        <v>4.9795918530612299E-2</v>
      </c>
      <c r="BA1125" s="49">
        <v>0</v>
      </c>
      <c r="BB1125" s="52">
        <v>0</v>
      </c>
      <c r="BC1125" s="51">
        <f t="shared" si="228"/>
        <v>-1</v>
      </c>
      <c r="BD1125" s="51">
        <f t="shared" si="229"/>
        <v>0</v>
      </c>
      <c r="BE1125" s="49">
        <v>0</v>
      </c>
      <c r="BF1125" s="52">
        <v>0</v>
      </c>
      <c r="BG1125" s="51">
        <f t="shared" si="230"/>
        <v>-1</v>
      </c>
      <c r="BH1125" s="51">
        <f t="shared" si="231"/>
        <v>0</v>
      </c>
      <c r="BI1125" s="282">
        <f t="shared" si="233"/>
        <v>0</v>
      </c>
    </row>
    <row r="1126" spans="1:61" hidden="1">
      <c r="A1126" s="54" t="s">
        <v>150</v>
      </c>
      <c r="B1126" s="55" t="s">
        <v>3599</v>
      </c>
      <c r="C1126" s="55" t="s">
        <v>3600</v>
      </c>
      <c r="D1126" s="44" t="s">
        <v>3601</v>
      </c>
      <c r="E1126" s="56">
        <v>1</v>
      </c>
      <c r="F1126" s="46" t="s">
        <v>5814</v>
      </c>
      <c r="G1126" s="47" t="s">
        <v>5814</v>
      </c>
      <c r="H1126" s="47" t="s">
        <v>6166</v>
      </c>
      <c r="I1126" s="48" t="s">
        <v>6178</v>
      </c>
      <c r="J1126" s="48" t="s">
        <v>6194</v>
      </c>
      <c r="K1126" s="48" t="s">
        <v>5818</v>
      </c>
      <c r="L1126" s="45">
        <v>87</v>
      </c>
      <c r="M1126" s="47" t="s">
        <v>5819</v>
      </c>
      <c r="N1126" s="60">
        <v>39</v>
      </c>
      <c r="O1126" s="58">
        <v>150</v>
      </c>
      <c r="P1126" s="58">
        <v>144</v>
      </c>
      <c r="Q1126" s="132">
        <v>175</v>
      </c>
      <c r="R1126" s="60">
        <v>260</v>
      </c>
      <c r="S1126" s="58">
        <v>392</v>
      </c>
      <c r="T1126" s="58">
        <v>193</v>
      </c>
      <c r="U1126" s="132">
        <v>378</v>
      </c>
      <c r="V1126" s="58">
        <v>170</v>
      </c>
      <c r="W1126" s="58">
        <v>260</v>
      </c>
      <c r="X1126" s="58">
        <v>95</v>
      </c>
      <c r="Y1126" s="132">
        <v>156</v>
      </c>
      <c r="Z1126" s="61">
        <v>191</v>
      </c>
      <c r="AA1126" s="59">
        <v>250</v>
      </c>
      <c r="AB1126" s="59">
        <v>62</v>
      </c>
      <c r="AC1126" s="132">
        <v>96</v>
      </c>
      <c r="AD1126" s="61">
        <v>401</v>
      </c>
      <c r="AE1126" s="59">
        <v>516</v>
      </c>
      <c r="AF1126" s="59">
        <v>269</v>
      </c>
      <c r="AG1126" s="132">
        <v>375</v>
      </c>
      <c r="AH1126" s="61">
        <v>0</v>
      </c>
      <c r="AI1126" s="132">
        <v>2</v>
      </c>
      <c r="AJ1126" s="64">
        <f>IFERROR(VLOOKUP($B1126,STOCK!$A:$H,3,0)," ")</f>
        <v>78</v>
      </c>
      <c r="AK1126" s="65">
        <f>IFERROR(VLOOKUP($B1126,STOCK!$A:$H,4,0)," ")</f>
        <v>354</v>
      </c>
      <c r="AL1126" s="65">
        <f>IFERROR(VLOOKUP($B1126,STOCK!$A:$H,5,0)," ")</f>
        <v>91</v>
      </c>
      <c r="AM1126" s="65">
        <f>IFERROR(VLOOKUP($B1126,STOCK!$A:$H,6,0)," ")</f>
        <v>146</v>
      </c>
      <c r="AN1126" s="65">
        <f>IFERROR(VLOOKUP($B1126,STOCK!$A:$H,7,0)," ")</f>
        <v>164</v>
      </c>
      <c r="AO1126" s="65">
        <f>IFERROR(VLOOKUP($B1126,STOCK!$A:$H,8,0)," ")</f>
        <v>60</v>
      </c>
      <c r="AP1126" s="62">
        <f t="shared" si="221"/>
        <v>13.371428571428572</v>
      </c>
      <c r="AQ1126" s="50">
        <f t="shared" si="222"/>
        <v>28.095238095238095</v>
      </c>
      <c r="AR1126" s="50">
        <f t="shared" si="223"/>
        <v>17.5</v>
      </c>
      <c r="AS1126" s="50">
        <f t="shared" si="224"/>
        <v>45.625</v>
      </c>
      <c r="AT1126" s="50">
        <f t="shared" si="225"/>
        <v>13.120000000000001</v>
      </c>
      <c r="AU1126" s="63">
        <f t="shared" si="232"/>
        <v>900</v>
      </c>
      <c r="AV1126" s="67">
        <v>1940</v>
      </c>
      <c r="AW1126" s="133">
        <v>1939.9997100000001</v>
      </c>
      <c r="AX1126" s="49">
        <v>2150</v>
      </c>
      <c r="AY1126" s="51">
        <f t="shared" si="226"/>
        <v>0.10824742268041243</v>
      </c>
      <c r="AZ1126" s="51">
        <f t="shared" si="227"/>
        <v>9.7674418604651161E-2</v>
      </c>
      <c r="BA1126" s="49"/>
      <c r="BB1126" s="52"/>
      <c r="BC1126" s="51">
        <f t="shared" si="228"/>
        <v>-1</v>
      </c>
      <c r="BD1126" s="51">
        <f t="shared" si="229"/>
        <v>0</v>
      </c>
      <c r="BE1126" s="49"/>
      <c r="BF1126" s="52"/>
      <c r="BG1126" s="51">
        <f t="shared" si="230"/>
        <v>-1</v>
      </c>
      <c r="BH1126" s="51">
        <f t="shared" si="231"/>
        <v>0</v>
      </c>
      <c r="BI1126" s="282">
        <f t="shared" si="233"/>
        <v>1182</v>
      </c>
    </row>
    <row r="1127" spans="1:61" hidden="1">
      <c r="A1127" s="54" t="s">
        <v>150</v>
      </c>
      <c r="B1127" s="55" t="s">
        <v>3602</v>
      </c>
      <c r="C1127" s="55" t="s">
        <v>3603</v>
      </c>
      <c r="D1127" s="44" t="s">
        <v>3604</v>
      </c>
      <c r="E1127" s="56">
        <v>4</v>
      </c>
      <c r="F1127" s="46" t="s">
        <v>5814</v>
      </c>
      <c r="G1127" s="47" t="s">
        <v>5814</v>
      </c>
      <c r="H1127" s="47" t="s">
        <v>6166</v>
      </c>
      <c r="I1127" s="48" t="s">
        <v>6178</v>
      </c>
      <c r="J1127" s="48" t="s">
        <v>6195</v>
      </c>
      <c r="K1127" s="48" t="s">
        <v>6169</v>
      </c>
      <c r="L1127" s="45">
        <v>139</v>
      </c>
      <c r="M1127" s="47" t="s">
        <v>5823</v>
      </c>
      <c r="N1127" s="60">
        <v>363</v>
      </c>
      <c r="O1127" s="58">
        <v>345</v>
      </c>
      <c r="P1127" s="58">
        <v>361</v>
      </c>
      <c r="Q1127" s="132">
        <v>229</v>
      </c>
      <c r="R1127" s="60">
        <v>373</v>
      </c>
      <c r="S1127" s="58">
        <v>421</v>
      </c>
      <c r="T1127" s="58">
        <v>355</v>
      </c>
      <c r="U1127" s="132">
        <v>328</v>
      </c>
      <c r="V1127" s="58">
        <v>118</v>
      </c>
      <c r="W1127" s="58">
        <v>142</v>
      </c>
      <c r="X1127" s="58">
        <v>143</v>
      </c>
      <c r="Y1127" s="132">
        <v>144</v>
      </c>
      <c r="Z1127" s="61">
        <v>269</v>
      </c>
      <c r="AA1127" s="59">
        <v>237</v>
      </c>
      <c r="AB1127" s="59">
        <v>156</v>
      </c>
      <c r="AC1127" s="132">
        <v>190</v>
      </c>
      <c r="AD1127" s="61">
        <v>232</v>
      </c>
      <c r="AE1127" s="59">
        <v>180</v>
      </c>
      <c r="AF1127" s="59">
        <v>186</v>
      </c>
      <c r="AG1127" s="132">
        <v>171</v>
      </c>
      <c r="AH1127" s="61">
        <v>2</v>
      </c>
      <c r="AI1127" s="132">
        <v>28</v>
      </c>
      <c r="AJ1127" s="64">
        <f>IFERROR(VLOOKUP($B1127,STOCK!$A:$H,3,0)," ")</f>
        <v>120</v>
      </c>
      <c r="AK1127" s="65">
        <f>IFERROR(VLOOKUP($B1127,STOCK!$A:$H,4,0)," ")</f>
        <v>90</v>
      </c>
      <c r="AL1127" s="65">
        <f>IFERROR(VLOOKUP($B1127,STOCK!$A:$H,5,0)," ")</f>
        <v>145</v>
      </c>
      <c r="AM1127" s="65">
        <f>IFERROR(VLOOKUP($B1127,STOCK!$A:$H,6,0)," ")</f>
        <v>241</v>
      </c>
      <c r="AN1127" s="65">
        <f>IFERROR(VLOOKUP($B1127,STOCK!$A:$H,7,0)," ")</f>
        <v>184</v>
      </c>
      <c r="AO1127" s="65">
        <f>IFERROR(VLOOKUP($B1127,STOCK!$A:$H,8,0)," ")</f>
        <v>109</v>
      </c>
      <c r="AP1127" s="62">
        <f t="shared" si="221"/>
        <v>15.720524017467248</v>
      </c>
      <c r="AQ1127" s="50">
        <f t="shared" si="222"/>
        <v>8.2317073170731714</v>
      </c>
      <c r="AR1127" s="50">
        <f t="shared" si="223"/>
        <v>30.208333333333332</v>
      </c>
      <c r="AS1127" s="50">
        <f t="shared" si="224"/>
        <v>38.05263157894737</v>
      </c>
      <c r="AT1127" s="50">
        <f t="shared" si="225"/>
        <v>32.280701754385966</v>
      </c>
      <c r="AU1127" s="63">
        <f t="shared" si="232"/>
        <v>116.78571428571428</v>
      </c>
      <c r="AV1127" s="67">
        <v>10890</v>
      </c>
      <c r="AW1127" s="133">
        <v>10901.48862</v>
      </c>
      <c r="AX1127" s="49">
        <v>12250</v>
      </c>
      <c r="AY1127" s="51">
        <f t="shared" si="226"/>
        <v>0.12488521579430678</v>
      </c>
      <c r="AZ1127" s="51">
        <f t="shared" si="227"/>
        <v>0.11102040816326531</v>
      </c>
      <c r="BA1127" s="49">
        <v>11850</v>
      </c>
      <c r="BB1127" s="52">
        <v>4</v>
      </c>
      <c r="BC1127" s="51">
        <f t="shared" si="228"/>
        <v>8.8154269972451793E-2</v>
      </c>
      <c r="BD1127" s="51">
        <f t="shared" si="229"/>
        <v>8.1012658227848103E-2</v>
      </c>
      <c r="BE1127" s="49">
        <v>0</v>
      </c>
      <c r="BF1127" s="52">
        <v>0</v>
      </c>
      <c r="BG1127" s="51">
        <f t="shared" si="230"/>
        <v>-1</v>
      </c>
      <c r="BH1127" s="51">
        <f t="shared" si="231"/>
        <v>0</v>
      </c>
      <c r="BI1127" s="282">
        <f t="shared" si="233"/>
        <v>1090</v>
      </c>
    </row>
    <row r="1128" spans="1:61" hidden="1">
      <c r="A1128" s="54" t="s">
        <v>150</v>
      </c>
      <c r="B1128" s="55" t="s">
        <v>3605</v>
      </c>
      <c r="C1128" s="55" t="s">
        <v>3606</v>
      </c>
      <c r="D1128" s="44" t="s">
        <v>3607</v>
      </c>
      <c r="E1128" s="56">
        <v>6</v>
      </c>
      <c r="F1128" s="46" t="s">
        <v>5814</v>
      </c>
      <c r="G1128" s="47" t="s">
        <v>5814</v>
      </c>
      <c r="H1128" s="47" t="s">
        <v>6166</v>
      </c>
      <c r="I1128" s="48" t="s">
        <v>6178</v>
      </c>
      <c r="J1128" s="48" t="s">
        <v>6195</v>
      </c>
      <c r="K1128" s="48" t="s">
        <v>6169</v>
      </c>
      <c r="L1128" s="45">
        <v>139</v>
      </c>
      <c r="M1128" s="47" t="s">
        <v>5823</v>
      </c>
      <c r="N1128" s="60">
        <v>2004</v>
      </c>
      <c r="O1128" s="58">
        <v>1490</v>
      </c>
      <c r="P1128" s="58">
        <v>3020</v>
      </c>
      <c r="Q1128" s="132">
        <v>2602</v>
      </c>
      <c r="R1128" s="60">
        <v>748</v>
      </c>
      <c r="S1128" s="58">
        <v>806</v>
      </c>
      <c r="T1128" s="58">
        <v>660</v>
      </c>
      <c r="U1128" s="132">
        <v>592</v>
      </c>
      <c r="V1128" s="58">
        <v>129</v>
      </c>
      <c r="W1128" s="58">
        <v>268</v>
      </c>
      <c r="X1128" s="58">
        <v>111</v>
      </c>
      <c r="Y1128" s="132">
        <v>82</v>
      </c>
      <c r="Z1128" s="61">
        <v>448</v>
      </c>
      <c r="AA1128" s="59">
        <v>286</v>
      </c>
      <c r="AB1128" s="59">
        <v>240</v>
      </c>
      <c r="AC1128" s="132">
        <v>39</v>
      </c>
      <c r="AD1128" s="61">
        <v>389</v>
      </c>
      <c r="AE1128" s="59">
        <v>278</v>
      </c>
      <c r="AF1128" s="59">
        <v>208</v>
      </c>
      <c r="AG1128" s="132">
        <v>178</v>
      </c>
      <c r="AH1128" s="61">
        <v>1</v>
      </c>
      <c r="AI1128" s="132">
        <v>2</v>
      </c>
      <c r="AJ1128" s="64">
        <f>IFERROR(VLOOKUP($B1128,STOCK!$A:$H,3,0)," ")</f>
        <v>856</v>
      </c>
      <c r="AK1128" s="65">
        <f>IFERROR(VLOOKUP($B1128,STOCK!$A:$H,4,0)," ")</f>
        <v>322</v>
      </c>
      <c r="AL1128" s="65">
        <f>IFERROR(VLOOKUP($B1128,STOCK!$A:$H,5,0)," ")</f>
        <v>81</v>
      </c>
      <c r="AM1128" s="65">
        <f>IFERROR(VLOOKUP($B1128,STOCK!$A:$H,6,0)," ")</f>
        <v>38</v>
      </c>
      <c r="AN1128" s="65">
        <f>IFERROR(VLOOKUP($B1128,STOCK!$A:$H,7,0)," ")</f>
        <v>153</v>
      </c>
      <c r="AO1128" s="65">
        <f>IFERROR(VLOOKUP($B1128,STOCK!$A:$H,8,0)," ")</f>
        <v>238</v>
      </c>
      <c r="AP1128" s="62">
        <f t="shared" si="221"/>
        <v>9.8693312836279787</v>
      </c>
      <c r="AQ1128" s="50">
        <f t="shared" si="222"/>
        <v>16.317567567567568</v>
      </c>
      <c r="AR1128" s="50">
        <f t="shared" si="223"/>
        <v>29.634146341463413</v>
      </c>
      <c r="AS1128" s="50">
        <f t="shared" si="224"/>
        <v>29.23076923076923</v>
      </c>
      <c r="AT1128" s="50">
        <f t="shared" si="225"/>
        <v>25.786516853932582</v>
      </c>
      <c r="AU1128" s="63">
        <f t="shared" si="232"/>
        <v>3570</v>
      </c>
      <c r="AV1128" s="67">
        <v>4321</v>
      </c>
      <c r="AW1128" s="133">
        <v>4320.9674199999999</v>
      </c>
      <c r="AX1128" s="49">
        <v>4900</v>
      </c>
      <c r="AY1128" s="51">
        <f t="shared" si="226"/>
        <v>0.13399676000925709</v>
      </c>
      <c r="AZ1128" s="51">
        <f t="shared" si="227"/>
        <v>0.11816326530612245</v>
      </c>
      <c r="BA1128" s="49">
        <v>4800</v>
      </c>
      <c r="BB1128" s="52">
        <v>6</v>
      </c>
      <c r="BC1128" s="51">
        <f t="shared" si="228"/>
        <v>0.11085396898866007</v>
      </c>
      <c r="BD1128" s="51">
        <f t="shared" si="229"/>
        <v>9.9791666666666667E-2</v>
      </c>
      <c r="BE1128" s="49">
        <v>0</v>
      </c>
      <c r="BF1128" s="52">
        <v>0</v>
      </c>
      <c r="BG1128" s="51">
        <f t="shared" si="230"/>
        <v>-1</v>
      </c>
      <c r="BH1128" s="51">
        <f t="shared" si="231"/>
        <v>0</v>
      </c>
      <c r="BI1128" s="282">
        <f t="shared" si="233"/>
        <v>3495</v>
      </c>
    </row>
    <row r="1129" spans="1:61" hidden="1">
      <c r="A1129" s="54" t="s">
        <v>150</v>
      </c>
      <c r="B1129" s="55" t="s">
        <v>3608</v>
      </c>
      <c r="C1129" s="55" t="s">
        <v>3609</v>
      </c>
      <c r="D1129" s="44" t="s">
        <v>3610</v>
      </c>
      <c r="E1129" s="56">
        <v>6</v>
      </c>
      <c r="F1129" s="46" t="s">
        <v>5814</v>
      </c>
      <c r="G1129" s="47" t="s">
        <v>5814</v>
      </c>
      <c r="H1129" s="47" t="s">
        <v>6166</v>
      </c>
      <c r="I1129" s="48" t="s">
        <v>6178</v>
      </c>
      <c r="J1129" s="48" t="s">
        <v>6195</v>
      </c>
      <c r="K1129" s="48" t="s">
        <v>6186</v>
      </c>
      <c r="L1129" s="45">
        <v>428</v>
      </c>
      <c r="M1129" s="47" t="s">
        <v>5850</v>
      </c>
      <c r="N1129" s="60">
        <v>104</v>
      </c>
      <c r="O1129" s="58">
        <v>78</v>
      </c>
      <c r="P1129" s="58">
        <v>97</v>
      </c>
      <c r="Q1129" s="132">
        <v>99</v>
      </c>
      <c r="R1129" s="60">
        <v>121</v>
      </c>
      <c r="S1129" s="58">
        <v>172</v>
      </c>
      <c r="T1129" s="58">
        <v>145</v>
      </c>
      <c r="U1129" s="132">
        <v>119</v>
      </c>
      <c r="V1129" s="58">
        <v>45</v>
      </c>
      <c r="W1129" s="58">
        <v>58</v>
      </c>
      <c r="X1129" s="58">
        <v>35</v>
      </c>
      <c r="Y1129" s="132">
        <v>40</v>
      </c>
      <c r="Z1129" s="61">
        <v>59</v>
      </c>
      <c r="AA1129" s="59">
        <v>56</v>
      </c>
      <c r="AB1129" s="59">
        <v>42</v>
      </c>
      <c r="AC1129" s="132">
        <v>49</v>
      </c>
      <c r="AD1129" s="61">
        <v>71</v>
      </c>
      <c r="AE1129" s="59">
        <v>101</v>
      </c>
      <c r="AF1129" s="59">
        <v>157</v>
      </c>
      <c r="AG1129" s="132">
        <v>167</v>
      </c>
      <c r="AH1129" s="61">
        <v>8</v>
      </c>
      <c r="AI1129" s="132">
        <v>13</v>
      </c>
      <c r="AJ1129" s="64">
        <f>IFERROR(VLOOKUP($B1129,STOCK!$A:$H,3,0)," ")</f>
        <v>42</v>
      </c>
      <c r="AK1129" s="65">
        <f>IFERROR(VLOOKUP($B1129,STOCK!$A:$H,4,0)," ")</f>
        <v>135</v>
      </c>
      <c r="AL1129" s="65">
        <f>IFERROR(VLOOKUP($B1129,STOCK!$A:$H,5,0)," ")</f>
        <v>43</v>
      </c>
      <c r="AM1129" s="65">
        <f>IFERROR(VLOOKUP($B1129,STOCK!$A:$H,6,0)," ")</f>
        <v>42</v>
      </c>
      <c r="AN1129" s="65">
        <f>IFERROR(VLOOKUP($B1129,STOCK!$A:$H,7,0)," ")</f>
        <v>73</v>
      </c>
      <c r="AO1129" s="65">
        <f>IFERROR(VLOOKUP($B1129,STOCK!$A:$H,8,0)," ")</f>
        <v>19</v>
      </c>
      <c r="AP1129" s="62">
        <f t="shared" si="221"/>
        <v>12.727272727272728</v>
      </c>
      <c r="AQ1129" s="50">
        <f t="shared" si="222"/>
        <v>34.033613445378151</v>
      </c>
      <c r="AR1129" s="50">
        <f t="shared" si="223"/>
        <v>32.25</v>
      </c>
      <c r="AS1129" s="50">
        <f t="shared" si="224"/>
        <v>25.714285714285712</v>
      </c>
      <c r="AT1129" s="50">
        <f t="shared" si="225"/>
        <v>13.113772455089821</v>
      </c>
      <c r="AU1129" s="63">
        <f t="shared" si="232"/>
        <v>43.846153846153847</v>
      </c>
      <c r="AV1129" s="67">
        <v>3250.0000500000001</v>
      </c>
      <c r="AW1129" s="133">
        <v>3242.89273</v>
      </c>
      <c r="AX1129" s="49">
        <v>3650</v>
      </c>
      <c r="AY1129" s="51">
        <f t="shared" si="226"/>
        <v>0.1230769057988168</v>
      </c>
      <c r="AZ1129" s="51">
        <f t="shared" si="227"/>
        <v>0.10958902739726024</v>
      </c>
      <c r="BA1129" s="49">
        <v>3550</v>
      </c>
      <c r="BB1129" s="52">
        <v>6</v>
      </c>
      <c r="BC1129" s="51">
        <f t="shared" si="228"/>
        <v>9.2307675502958819E-2</v>
      </c>
      <c r="BD1129" s="51">
        <f t="shared" si="229"/>
        <v>8.4507028169014051E-2</v>
      </c>
      <c r="BE1129" s="49">
        <v>0</v>
      </c>
      <c r="BF1129" s="52">
        <v>0</v>
      </c>
      <c r="BG1129" s="51">
        <f t="shared" si="230"/>
        <v>-1</v>
      </c>
      <c r="BH1129" s="51">
        <f t="shared" si="231"/>
        <v>0</v>
      </c>
      <c r="BI1129" s="282">
        <f t="shared" si="233"/>
        <v>487</v>
      </c>
    </row>
    <row r="1130" spans="1:61" hidden="1">
      <c r="A1130" s="54" t="s">
        <v>150</v>
      </c>
      <c r="B1130" s="55" t="s">
        <v>3611</v>
      </c>
      <c r="C1130" s="55" t="s">
        <v>3612</v>
      </c>
      <c r="D1130" s="44" t="s">
        <v>3613</v>
      </c>
      <c r="E1130" s="56">
        <v>12</v>
      </c>
      <c r="F1130" s="46" t="s">
        <v>5814</v>
      </c>
      <c r="G1130" s="47" t="s">
        <v>5814</v>
      </c>
      <c r="H1130" s="47" t="s">
        <v>6166</v>
      </c>
      <c r="I1130" s="48" t="s">
        <v>6178</v>
      </c>
      <c r="J1130" s="48" t="s">
        <v>6195</v>
      </c>
      <c r="K1130" s="48" t="s">
        <v>6186</v>
      </c>
      <c r="L1130" s="45">
        <v>428</v>
      </c>
      <c r="M1130" s="47" t="s">
        <v>5850</v>
      </c>
      <c r="N1130" s="60">
        <v>278</v>
      </c>
      <c r="O1130" s="58">
        <v>241</v>
      </c>
      <c r="P1130" s="58">
        <v>2775</v>
      </c>
      <c r="Q1130" s="132">
        <v>2446</v>
      </c>
      <c r="R1130" s="60">
        <v>681</v>
      </c>
      <c r="S1130" s="58">
        <v>798</v>
      </c>
      <c r="T1130" s="58">
        <v>615</v>
      </c>
      <c r="U1130" s="132">
        <v>696</v>
      </c>
      <c r="V1130" s="58">
        <v>38</v>
      </c>
      <c r="W1130" s="58">
        <v>337</v>
      </c>
      <c r="X1130" s="58">
        <v>116</v>
      </c>
      <c r="Y1130" s="132">
        <v>94</v>
      </c>
      <c r="Z1130" s="61">
        <v>199</v>
      </c>
      <c r="AA1130" s="59">
        <v>149</v>
      </c>
      <c r="AB1130" s="59">
        <v>373</v>
      </c>
      <c r="AC1130" s="132">
        <v>523</v>
      </c>
      <c r="AD1130" s="61">
        <v>108</v>
      </c>
      <c r="AE1130" s="59">
        <v>335</v>
      </c>
      <c r="AF1130" s="59">
        <v>328</v>
      </c>
      <c r="AG1130" s="132">
        <v>582</v>
      </c>
      <c r="AH1130" s="61">
        <v>0</v>
      </c>
      <c r="AI1130" s="132">
        <v>0</v>
      </c>
      <c r="AJ1130" s="64">
        <f>IFERROR(VLOOKUP($B1130,STOCK!$A:$H,3,0)," ")</f>
        <v>1113</v>
      </c>
      <c r="AK1130" s="65">
        <f>IFERROR(VLOOKUP($B1130,STOCK!$A:$H,4,0)," ")</f>
        <v>1845</v>
      </c>
      <c r="AL1130" s="65">
        <f>IFERROR(VLOOKUP($B1130,STOCK!$A:$H,5,0)," ")</f>
        <v>2101</v>
      </c>
      <c r="AM1130" s="65">
        <f>IFERROR(VLOOKUP($B1130,STOCK!$A:$H,6,0)," ")</f>
        <v>254</v>
      </c>
      <c r="AN1130" s="65">
        <f>IFERROR(VLOOKUP($B1130,STOCK!$A:$H,7,0)," ")</f>
        <v>1756</v>
      </c>
      <c r="AO1130" s="65">
        <f>IFERROR(VLOOKUP($B1130,STOCK!$A:$H,8,0)," ")</f>
        <v>120</v>
      </c>
      <c r="AP1130" s="62">
        <f t="shared" si="221"/>
        <v>13.650858544562553</v>
      </c>
      <c r="AQ1130" s="50">
        <f t="shared" si="222"/>
        <v>79.525862068965523</v>
      </c>
      <c r="AR1130" s="50">
        <f t="shared" si="223"/>
        <v>670.531914893617</v>
      </c>
      <c r="AS1130" s="50">
        <f t="shared" si="224"/>
        <v>14.569789674952199</v>
      </c>
      <c r="AT1130" s="50">
        <f t="shared" si="225"/>
        <v>90.515463917525778</v>
      </c>
      <c r="AU1130" s="63" t="str">
        <f t="shared" si="232"/>
        <v>SV</v>
      </c>
      <c r="AV1130" s="67">
        <v>875</v>
      </c>
      <c r="AW1130" s="133">
        <v>910.31610999999998</v>
      </c>
      <c r="AX1130" s="49">
        <v>1100</v>
      </c>
      <c r="AY1130" s="51">
        <f t="shared" si="226"/>
        <v>0.25714285714285712</v>
      </c>
      <c r="AZ1130" s="51">
        <f t="shared" si="227"/>
        <v>0.20454545454545456</v>
      </c>
      <c r="BA1130" s="49">
        <v>1070</v>
      </c>
      <c r="BB1130" s="52">
        <v>6</v>
      </c>
      <c r="BC1130" s="51">
        <f t="shared" si="228"/>
        <v>0.22285714285714286</v>
      </c>
      <c r="BD1130" s="51">
        <f t="shared" si="229"/>
        <v>0.1822429906542056</v>
      </c>
      <c r="BE1130" s="49">
        <v>990</v>
      </c>
      <c r="BF1130" s="52">
        <v>12</v>
      </c>
      <c r="BG1130" s="51">
        <f t="shared" si="230"/>
        <v>0.13142857142857145</v>
      </c>
      <c r="BH1130" s="51">
        <f t="shared" si="231"/>
        <v>0.11616161616161616</v>
      </c>
      <c r="BI1130" s="282">
        <f t="shared" si="233"/>
        <v>4341</v>
      </c>
    </row>
    <row r="1131" spans="1:61" hidden="1">
      <c r="A1131" s="54" t="s">
        <v>150</v>
      </c>
      <c r="B1131" s="55" t="s">
        <v>3614</v>
      </c>
      <c r="C1131" s="55" t="s">
        <v>3615</v>
      </c>
      <c r="D1131" s="44" t="s">
        <v>3616</v>
      </c>
      <c r="E1131" s="56">
        <v>1</v>
      </c>
      <c r="F1131" s="46" t="s">
        <v>5814</v>
      </c>
      <c r="G1131" s="47" t="s">
        <v>5814</v>
      </c>
      <c r="H1131" s="47" t="s">
        <v>6166</v>
      </c>
      <c r="I1131" s="48" t="s">
        <v>6178</v>
      </c>
      <c r="J1131" s="48" t="s">
        <v>6196</v>
      </c>
      <c r="K1131" s="48" t="s">
        <v>6181</v>
      </c>
      <c r="L1131" s="45">
        <v>87</v>
      </c>
      <c r="M1131" s="47" t="s">
        <v>5819</v>
      </c>
      <c r="N1131" s="60">
        <v>75</v>
      </c>
      <c r="O1131" s="58">
        <v>55</v>
      </c>
      <c r="P1131" s="58">
        <v>43</v>
      </c>
      <c r="Q1131" s="132">
        <v>36</v>
      </c>
      <c r="R1131" s="60">
        <v>101</v>
      </c>
      <c r="S1131" s="58">
        <v>128</v>
      </c>
      <c r="T1131" s="58">
        <v>111</v>
      </c>
      <c r="U1131" s="132">
        <v>88</v>
      </c>
      <c r="V1131" s="58">
        <v>33</v>
      </c>
      <c r="W1131" s="58">
        <v>40</v>
      </c>
      <c r="X1131" s="58">
        <v>7</v>
      </c>
      <c r="Y1131" s="132">
        <v>27</v>
      </c>
      <c r="Z1131" s="61">
        <v>55</v>
      </c>
      <c r="AA1131" s="59">
        <v>99</v>
      </c>
      <c r="AB1131" s="59">
        <v>29</v>
      </c>
      <c r="AC1131" s="132">
        <v>31</v>
      </c>
      <c r="AD1131" s="61">
        <v>50</v>
      </c>
      <c r="AE1131" s="59">
        <v>56</v>
      </c>
      <c r="AF1131" s="59">
        <v>39</v>
      </c>
      <c r="AG1131" s="132">
        <v>48</v>
      </c>
      <c r="AH1131" s="61">
        <v>5</v>
      </c>
      <c r="AI1131" s="132">
        <v>8</v>
      </c>
      <c r="AJ1131" s="64">
        <f>IFERROR(VLOOKUP($B1131,STOCK!$A:$H,3,0)," ")</f>
        <v>69</v>
      </c>
      <c r="AK1131" s="65">
        <f>IFERROR(VLOOKUP($B1131,STOCK!$A:$H,4,0)," ")</f>
        <v>197</v>
      </c>
      <c r="AL1131" s="65">
        <f>IFERROR(VLOOKUP($B1131,STOCK!$A:$H,5,0)," ")</f>
        <v>30</v>
      </c>
      <c r="AM1131" s="65">
        <f>IFERROR(VLOOKUP($B1131,STOCK!$A:$H,6,0)," ")</f>
        <v>88</v>
      </c>
      <c r="AN1131" s="65">
        <f>IFERROR(VLOOKUP($B1131,STOCK!$A:$H,7,0)," ")</f>
        <v>72</v>
      </c>
      <c r="AO1131" s="65">
        <f>IFERROR(VLOOKUP($B1131,STOCK!$A:$H,8,0)," ")</f>
        <v>28</v>
      </c>
      <c r="AP1131" s="62">
        <f t="shared" si="221"/>
        <v>57.5</v>
      </c>
      <c r="AQ1131" s="50">
        <f t="shared" si="222"/>
        <v>67.159090909090907</v>
      </c>
      <c r="AR1131" s="50">
        <f t="shared" si="223"/>
        <v>33.333333333333336</v>
      </c>
      <c r="AS1131" s="50">
        <f t="shared" si="224"/>
        <v>85.161290322580655</v>
      </c>
      <c r="AT1131" s="50">
        <f t="shared" si="225"/>
        <v>45</v>
      </c>
      <c r="AU1131" s="63">
        <f t="shared" si="232"/>
        <v>105</v>
      </c>
      <c r="AV1131" s="67">
        <v>3915.8333499999999</v>
      </c>
      <c r="AW1131" s="133">
        <v>3713.2637300000001</v>
      </c>
      <c r="AX1131" s="49">
        <v>4450</v>
      </c>
      <c r="AY1131" s="51">
        <f t="shared" si="226"/>
        <v>0.13641199771691004</v>
      </c>
      <c r="AZ1131" s="51">
        <f t="shared" si="227"/>
        <v>0.12003744943820227</v>
      </c>
      <c r="BA1131" s="49">
        <v>4350</v>
      </c>
      <c r="BB1131" s="52">
        <v>6</v>
      </c>
      <c r="BC1131" s="51">
        <f t="shared" si="228"/>
        <v>0.11087464945360859</v>
      </c>
      <c r="BD1131" s="51">
        <f t="shared" si="229"/>
        <v>9.9808425287356353E-2</v>
      </c>
      <c r="BE1131" s="49">
        <v>4250</v>
      </c>
      <c r="BF1131" s="52">
        <v>12</v>
      </c>
      <c r="BG1131" s="51">
        <f t="shared" si="230"/>
        <v>8.5337301190307358E-2</v>
      </c>
      <c r="BH1131" s="51">
        <f t="shared" si="231"/>
        <v>7.862744705882356E-2</v>
      </c>
      <c r="BI1131" s="282">
        <f t="shared" si="233"/>
        <v>238</v>
      </c>
    </row>
    <row r="1132" spans="1:61" hidden="1">
      <c r="A1132" s="54" t="s">
        <v>150</v>
      </c>
      <c r="B1132" s="55" t="s">
        <v>3617</v>
      </c>
      <c r="C1132" s="55" t="s">
        <v>3618</v>
      </c>
      <c r="D1132" s="44" t="s">
        <v>3619</v>
      </c>
      <c r="E1132" s="56">
        <v>1</v>
      </c>
      <c r="F1132" s="46" t="s">
        <v>5814</v>
      </c>
      <c r="G1132" s="47" t="s">
        <v>5814</v>
      </c>
      <c r="H1132" s="47" t="s">
        <v>6166</v>
      </c>
      <c r="I1132" s="48" t="s">
        <v>6178</v>
      </c>
      <c r="J1132" s="48" t="s">
        <v>6196</v>
      </c>
      <c r="K1132" s="48" t="s">
        <v>5818</v>
      </c>
      <c r="L1132" s="45">
        <v>87</v>
      </c>
      <c r="M1132" s="47" t="s">
        <v>5819</v>
      </c>
      <c r="N1132" s="60">
        <v>95</v>
      </c>
      <c r="O1132" s="58">
        <v>56</v>
      </c>
      <c r="P1132" s="58">
        <v>68</v>
      </c>
      <c r="Q1132" s="132">
        <v>61</v>
      </c>
      <c r="R1132" s="60">
        <v>100</v>
      </c>
      <c r="S1132" s="58">
        <v>95</v>
      </c>
      <c r="T1132" s="58">
        <v>103</v>
      </c>
      <c r="U1132" s="132">
        <v>109</v>
      </c>
      <c r="V1132" s="58">
        <v>14</v>
      </c>
      <c r="W1132" s="58">
        <v>29</v>
      </c>
      <c r="X1132" s="58">
        <v>40</v>
      </c>
      <c r="Y1132" s="132">
        <v>38</v>
      </c>
      <c r="Z1132" s="61">
        <v>17</v>
      </c>
      <c r="AA1132" s="59">
        <v>28</v>
      </c>
      <c r="AB1132" s="59">
        <v>7</v>
      </c>
      <c r="AC1132" s="132">
        <v>16</v>
      </c>
      <c r="AD1132" s="61">
        <v>28</v>
      </c>
      <c r="AE1132" s="59">
        <v>68</v>
      </c>
      <c r="AF1132" s="59">
        <v>58</v>
      </c>
      <c r="AG1132" s="132">
        <v>58</v>
      </c>
      <c r="AH1132" s="61">
        <v>0</v>
      </c>
      <c r="AI1132" s="132">
        <v>0</v>
      </c>
      <c r="AJ1132" s="64">
        <f>IFERROR(VLOOKUP($B1132,STOCK!$A:$H,3,0)," ")</f>
        <v>157</v>
      </c>
      <c r="AK1132" s="65">
        <f>IFERROR(VLOOKUP($B1132,STOCK!$A:$H,4,0)," ")</f>
        <v>126</v>
      </c>
      <c r="AL1132" s="65">
        <f>IFERROR(VLOOKUP($B1132,STOCK!$A:$H,5,0)," ")</f>
        <v>38</v>
      </c>
      <c r="AM1132" s="65">
        <f>IFERROR(VLOOKUP($B1132,STOCK!$A:$H,6,0)," ")</f>
        <v>16</v>
      </c>
      <c r="AN1132" s="65">
        <f>IFERROR(VLOOKUP($B1132,STOCK!$A:$H,7,0)," ")</f>
        <v>129</v>
      </c>
      <c r="AO1132" s="65">
        <f>IFERROR(VLOOKUP($B1132,STOCK!$A:$H,8,0)," ")</f>
        <v>24</v>
      </c>
      <c r="AP1132" s="62">
        <f t="shared" si="221"/>
        <v>77.213114754098356</v>
      </c>
      <c r="AQ1132" s="50">
        <f t="shared" si="222"/>
        <v>34.678899082568805</v>
      </c>
      <c r="AR1132" s="50">
        <f t="shared" si="223"/>
        <v>30</v>
      </c>
      <c r="AS1132" s="50">
        <f t="shared" si="224"/>
        <v>30</v>
      </c>
      <c r="AT1132" s="50">
        <f t="shared" si="225"/>
        <v>66.724137931034477</v>
      </c>
      <c r="AU1132" s="63" t="str">
        <f t="shared" si="232"/>
        <v>SV</v>
      </c>
      <c r="AV1132" s="67">
        <v>3799.16669</v>
      </c>
      <c r="AW1132" s="133">
        <v>3787.9304099999999</v>
      </c>
      <c r="AX1132" s="49">
        <v>4250</v>
      </c>
      <c r="AY1132" s="51">
        <f t="shared" si="226"/>
        <v>0.11866636733435887</v>
      </c>
      <c r="AZ1132" s="51">
        <f t="shared" si="227"/>
        <v>0.10607842588235293</v>
      </c>
      <c r="BA1132" s="49">
        <v>4150</v>
      </c>
      <c r="BB1132" s="52">
        <v>6</v>
      </c>
      <c r="BC1132" s="51">
        <f t="shared" si="228"/>
        <v>9.2344805750020909E-2</v>
      </c>
      <c r="BD1132" s="51">
        <f t="shared" si="229"/>
        <v>8.4538146987951798E-2</v>
      </c>
      <c r="BE1132" s="49">
        <v>4041</v>
      </c>
      <c r="BF1132" s="52">
        <v>12</v>
      </c>
      <c r="BG1132" s="51">
        <f t="shared" si="230"/>
        <v>6.3654303623092767E-2</v>
      </c>
      <c r="BH1132" s="51">
        <f t="shared" si="231"/>
        <v>5.9844917099727786E-2</v>
      </c>
      <c r="BI1132" s="282">
        <f t="shared" si="233"/>
        <v>282</v>
      </c>
    </row>
    <row r="1133" spans="1:61" hidden="1">
      <c r="A1133" s="54" t="s">
        <v>150</v>
      </c>
      <c r="B1133" s="55" t="s">
        <v>3620</v>
      </c>
      <c r="C1133" s="55" t="s">
        <v>3621</v>
      </c>
      <c r="D1133" s="44" t="s">
        <v>3622</v>
      </c>
      <c r="E1133" s="56">
        <v>4</v>
      </c>
      <c r="F1133" s="46" t="s">
        <v>5814</v>
      </c>
      <c r="G1133" s="47" t="s">
        <v>5814</v>
      </c>
      <c r="H1133" s="47" t="s">
        <v>6166</v>
      </c>
      <c r="I1133" s="48" t="s">
        <v>6178</v>
      </c>
      <c r="J1133" s="48" t="s">
        <v>6196</v>
      </c>
      <c r="K1133" s="48" t="s">
        <v>6169</v>
      </c>
      <c r="L1133" s="45">
        <v>139</v>
      </c>
      <c r="M1133" s="47" t="s">
        <v>5823</v>
      </c>
      <c r="N1133" s="60">
        <v>0</v>
      </c>
      <c r="O1133" s="58">
        <v>0</v>
      </c>
      <c r="P1133" s="58">
        <v>0</v>
      </c>
      <c r="Q1133" s="132">
        <v>0</v>
      </c>
      <c r="R1133" s="60">
        <v>0</v>
      </c>
      <c r="S1133" s="58">
        <v>0</v>
      </c>
      <c r="T1133" s="58">
        <v>0</v>
      </c>
      <c r="U1133" s="132">
        <v>0</v>
      </c>
      <c r="V1133" s="58">
        <v>0</v>
      </c>
      <c r="W1133" s="58">
        <v>0</v>
      </c>
      <c r="X1133" s="58">
        <v>0</v>
      </c>
      <c r="Y1133" s="132">
        <v>0</v>
      </c>
      <c r="Z1133" s="61">
        <v>0</v>
      </c>
      <c r="AA1133" s="59">
        <v>0</v>
      </c>
      <c r="AB1133" s="59">
        <v>0</v>
      </c>
      <c r="AC1133" s="132">
        <v>0</v>
      </c>
      <c r="AD1133" s="61">
        <v>0</v>
      </c>
      <c r="AE1133" s="59">
        <v>0</v>
      </c>
      <c r="AF1133" s="59">
        <v>0</v>
      </c>
      <c r="AG1133" s="132">
        <v>0</v>
      </c>
      <c r="AH1133" s="61">
        <v>0</v>
      </c>
      <c r="AI1133" s="132">
        <v>0</v>
      </c>
      <c r="AJ1133" s="64">
        <f>IFERROR(VLOOKUP($B1133,STOCK!$A:$H,3,0)," ")</f>
        <v>0</v>
      </c>
      <c r="AK1133" s="65">
        <f>IFERROR(VLOOKUP($B1133,STOCK!$A:$H,4,0)," ")</f>
        <v>0</v>
      </c>
      <c r="AL1133" s="65">
        <f>IFERROR(VLOOKUP($B1133,STOCK!$A:$H,5,0)," ")</f>
        <v>0</v>
      </c>
      <c r="AM1133" s="65">
        <f>IFERROR(VLOOKUP($B1133,STOCK!$A:$H,6,0)," ")</f>
        <v>0</v>
      </c>
      <c r="AN1133" s="65">
        <f>IFERROR(VLOOKUP($B1133,STOCK!$A:$H,7,0)," ")</f>
        <v>0</v>
      </c>
      <c r="AO1133" s="65">
        <f>IFERROR(VLOOKUP($B1133,STOCK!$A:$H,8,0)," ")</f>
        <v>0</v>
      </c>
      <c r="AP1133" s="62" t="str">
        <f t="shared" si="221"/>
        <v>Q</v>
      </c>
      <c r="AQ1133" s="50" t="str">
        <f t="shared" si="222"/>
        <v>Q</v>
      </c>
      <c r="AR1133" s="50" t="str">
        <f t="shared" si="223"/>
        <v>Q</v>
      </c>
      <c r="AS1133" s="50" t="str">
        <f t="shared" si="224"/>
        <v>Q</v>
      </c>
      <c r="AT1133" s="50" t="str">
        <f t="shared" si="225"/>
        <v>Q</v>
      </c>
      <c r="AU1133" s="63" t="str">
        <f t="shared" si="232"/>
        <v>Q</v>
      </c>
      <c r="AV1133" s="67">
        <v>10890</v>
      </c>
      <c r="AW1133" s="133">
        <v>11616</v>
      </c>
      <c r="AX1133" s="49">
        <v>12250</v>
      </c>
      <c r="AY1133" s="51">
        <f t="shared" si="226"/>
        <v>0.12488521579430678</v>
      </c>
      <c r="AZ1133" s="51">
        <f t="shared" si="227"/>
        <v>0.11102040816326531</v>
      </c>
      <c r="BA1133" s="49">
        <v>11900</v>
      </c>
      <c r="BB1133" s="52">
        <v>4</v>
      </c>
      <c r="BC1133" s="51">
        <f t="shared" si="228"/>
        <v>9.2745638200183667E-2</v>
      </c>
      <c r="BD1133" s="51">
        <f t="shared" si="229"/>
        <v>8.4873949579831937E-2</v>
      </c>
      <c r="BE1133" s="49">
        <v>0</v>
      </c>
      <c r="BF1133" s="52">
        <v>0</v>
      </c>
      <c r="BG1133" s="51">
        <f t="shared" si="230"/>
        <v>-1</v>
      </c>
      <c r="BH1133" s="51">
        <f t="shared" si="231"/>
        <v>0</v>
      </c>
      <c r="BI1133" s="282">
        <f t="shared" si="233"/>
        <v>0</v>
      </c>
    </row>
    <row r="1134" spans="1:61" hidden="1">
      <c r="A1134" s="54" t="s">
        <v>150</v>
      </c>
      <c r="B1134" s="55" t="s">
        <v>3623</v>
      </c>
      <c r="C1134" s="55" t="s">
        <v>3624</v>
      </c>
      <c r="D1134" s="44" t="s">
        <v>3625</v>
      </c>
      <c r="E1134" s="56">
        <v>1</v>
      </c>
      <c r="F1134" s="46" t="s">
        <v>5814</v>
      </c>
      <c r="G1134" s="47" t="s">
        <v>5814</v>
      </c>
      <c r="H1134" s="47" t="s">
        <v>6166</v>
      </c>
      <c r="I1134" s="48" t="s">
        <v>6178</v>
      </c>
      <c r="J1134" s="48" t="s">
        <v>6196</v>
      </c>
      <c r="K1134" s="48" t="s">
        <v>6169</v>
      </c>
      <c r="L1134" s="45">
        <v>139</v>
      </c>
      <c r="M1134" s="47" t="s">
        <v>5823</v>
      </c>
      <c r="N1134" s="60">
        <v>106</v>
      </c>
      <c r="O1134" s="58">
        <v>91</v>
      </c>
      <c r="P1134" s="58">
        <v>83</v>
      </c>
      <c r="Q1134" s="132">
        <v>77</v>
      </c>
      <c r="R1134" s="60">
        <v>126</v>
      </c>
      <c r="S1134" s="58">
        <v>132</v>
      </c>
      <c r="T1134" s="58">
        <v>139</v>
      </c>
      <c r="U1134" s="132">
        <v>111</v>
      </c>
      <c r="V1134" s="58">
        <v>42</v>
      </c>
      <c r="W1134" s="58">
        <v>82</v>
      </c>
      <c r="X1134" s="58">
        <v>37</v>
      </c>
      <c r="Y1134" s="132">
        <v>42</v>
      </c>
      <c r="Z1134" s="61">
        <v>46</v>
      </c>
      <c r="AA1134" s="59">
        <v>70</v>
      </c>
      <c r="AB1134" s="59">
        <v>67</v>
      </c>
      <c r="AC1134" s="132">
        <v>75</v>
      </c>
      <c r="AD1134" s="61">
        <v>82</v>
      </c>
      <c r="AE1134" s="59">
        <v>95</v>
      </c>
      <c r="AF1134" s="59">
        <v>57</v>
      </c>
      <c r="AG1134" s="132">
        <v>68</v>
      </c>
      <c r="AH1134" s="61">
        <v>3</v>
      </c>
      <c r="AI1134" s="132">
        <v>11</v>
      </c>
      <c r="AJ1134" s="64">
        <f>IFERROR(VLOOKUP($B1134,STOCK!$A:$H,3,0)," ")</f>
        <v>137</v>
      </c>
      <c r="AK1134" s="65">
        <f>IFERROR(VLOOKUP($B1134,STOCK!$A:$H,4,0)," ")</f>
        <v>93</v>
      </c>
      <c r="AL1134" s="65">
        <f>IFERROR(VLOOKUP($B1134,STOCK!$A:$H,5,0)," ")</f>
        <v>37</v>
      </c>
      <c r="AM1134" s="65">
        <f>IFERROR(VLOOKUP($B1134,STOCK!$A:$H,6,0)," ")</f>
        <v>44</v>
      </c>
      <c r="AN1134" s="65">
        <f>IFERROR(VLOOKUP($B1134,STOCK!$A:$H,7,0)," ")</f>
        <v>65</v>
      </c>
      <c r="AO1134" s="65">
        <f>IFERROR(VLOOKUP($B1134,STOCK!$A:$H,8,0)," ")</f>
        <v>31</v>
      </c>
      <c r="AP1134" s="62">
        <f t="shared" si="221"/>
        <v>53.376623376623378</v>
      </c>
      <c r="AQ1134" s="50">
        <f t="shared" si="222"/>
        <v>25.135135135135133</v>
      </c>
      <c r="AR1134" s="50">
        <f t="shared" si="223"/>
        <v>26.428571428571427</v>
      </c>
      <c r="AS1134" s="50">
        <f t="shared" si="224"/>
        <v>17.600000000000001</v>
      </c>
      <c r="AT1134" s="50">
        <f t="shared" si="225"/>
        <v>28.676470588235297</v>
      </c>
      <c r="AU1134" s="63">
        <f t="shared" si="232"/>
        <v>84.545454545454547</v>
      </c>
      <c r="AV1134" s="67">
        <v>14783</v>
      </c>
      <c r="AW1134" s="133">
        <v>14722.725049999999</v>
      </c>
      <c r="AX1134" s="49">
        <v>17250</v>
      </c>
      <c r="AY1134" s="51">
        <f t="shared" si="226"/>
        <v>0.16688087668267615</v>
      </c>
      <c r="AZ1134" s="51">
        <f t="shared" si="227"/>
        <v>0.14301449275362318</v>
      </c>
      <c r="BA1134" s="49">
        <v>16900</v>
      </c>
      <c r="BB1134" s="52">
        <v>4</v>
      </c>
      <c r="BC1134" s="51">
        <f t="shared" si="228"/>
        <v>0.14320503280795505</v>
      </c>
      <c r="BD1134" s="51">
        <f t="shared" si="229"/>
        <v>0.1252662721893491</v>
      </c>
      <c r="BE1134" s="49">
        <v>16500</v>
      </c>
      <c r="BF1134" s="52">
        <v>8</v>
      </c>
      <c r="BG1134" s="51">
        <f t="shared" si="230"/>
        <v>0.11614692552255979</v>
      </c>
      <c r="BH1134" s="51">
        <f t="shared" si="231"/>
        <v>0.10406060606060606</v>
      </c>
      <c r="BI1134" s="282">
        <f t="shared" si="233"/>
        <v>384</v>
      </c>
    </row>
    <row r="1135" spans="1:61" hidden="1">
      <c r="A1135" s="54" t="s">
        <v>150</v>
      </c>
      <c r="B1135" s="55" t="s">
        <v>3626</v>
      </c>
      <c r="C1135" s="55" t="s">
        <v>3627</v>
      </c>
      <c r="D1135" s="44" t="s">
        <v>3628</v>
      </c>
      <c r="E1135" s="56">
        <v>6</v>
      </c>
      <c r="F1135" s="46" t="s">
        <v>5814</v>
      </c>
      <c r="G1135" s="47" t="s">
        <v>5814</v>
      </c>
      <c r="H1135" s="47" t="s">
        <v>6166</v>
      </c>
      <c r="I1135" s="48" t="s">
        <v>6178</v>
      </c>
      <c r="J1135" s="48" t="s">
        <v>6196</v>
      </c>
      <c r="K1135" s="48" t="s">
        <v>6169</v>
      </c>
      <c r="L1135" s="45">
        <v>139</v>
      </c>
      <c r="M1135" s="47" t="s">
        <v>5823</v>
      </c>
      <c r="N1135" s="60">
        <v>0</v>
      </c>
      <c r="O1135" s="58">
        <v>0</v>
      </c>
      <c r="P1135" s="58">
        <v>0</v>
      </c>
      <c r="Q1135" s="132">
        <v>12</v>
      </c>
      <c r="R1135" s="60">
        <v>0</v>
      </c>
      <c r="S1135" s="58">
        <v>0</v>
      </c>
      <c r="T1135" s="58">
        <v>0</v>
      </c>
      <c r="U1135" s="132">
        <v>0</v>
      </c>
      <c r="V1135" s="58">
        <v>0</v>
      </c>
      <c r="W1135" s="58">
        <v>0</v>
      </c>
      <c r="X1135" s="58">
        <v>0</v>
      </c>
      <c r="Y1135" s="132">
        <v>0</v>
      </c>
      <c r="Z1135" s="61">
        <v>0</v>
      </c>
      <c r="AA1135" s="59">
        <v>0</v>
      </c>
      <c r="AB1135" s="59">
        <v>0</v>
      </c>
      <c r="AC1135" s="132">
        <v>12</v>
      </c>
      <c r="AD1135" s="61">
        <v>0</v>
      </c>
      <c r="AE1135" s="59">
        <v>0</v>
      </c>
      <c r="AF1135" s="59">
        <v>0</v>
      </c>
      <c r="AG1135" s="132">
        <v>0</v>
      </c>
      <c r="AH1135" s="61">
        <v>6</v>
      </c>
      <c r="AI1135" s="132">
        <v>10</v>
      </c>
      <c r="AJ1135" s="64">
        <f>IFERROR(VLOOKUP($B1135,STOCK!$A:$H,3,0)," ")</f>
        <v>120</v>
      </c>
      <c r="AK1135" s="65">
        <f>IFERROR(VLOOKUP($B1135,STOCK!$A:$H,4,0)," ")</f>
        <v>60</v>
      </c>
      <c r="AL1135" s="65">
        <f>IFERROR(VLOOKUP($B1135,STOCK!$A:$H,5,0)," ")</f>
        <v>48</v>
      </c>
      <c r="AM1135" s="65">
        <f>IFERROR(VLOOKUP($B1135,STOCK!$A:$H,6,0)," ")</f>
        <v>24</v>
      </c>
      <c r="AN1135" s="65">
        <f>IFERROR(VLOOKUP($B1135,STOCK!$A:$H,7,0)," ")</f>
        <v>60</v>
      </c>
      <c r="AO1135" s="65">
        <f>IFERROR(VLOOKUP($B1135,STOCK!$A:$H,8,0)," ")</f>
        <v>111</v>
      </c>
      <c r="AP1135" s="62">
        <f t="shared" si="221"/>
        <v>300</v>
      </c>
      <c r="AQ1135" s="50" t="str">
        <f t="shared" si="222"/>
        <v>SV</v>
      </c>
      <c r="AR1135" s="50" t="str">
        <f t="shared" si="223"/>
        <v>SV</v>
      </c>
      <c r="AS1135" s="50">
        <f t="shared" si="224"/>
        <v>60</v>
      </c>
      <c r="AT1135" s="50" t="str">
        <f t="shared" si="225"/>
        <v>SV</v>
      </c>
      <c r="AU1135" s="63">
        <f t="shared" si="232"/>
        <v>333</v>
      </c>
      <c r="AV1135" s="67">
        <v>4321</v>
      </c>
      <c r="AW1135" s="133">
        <v>4109.8560799999996</v>
      </c>
      <c r="AX1135" s="49">
        <v>4900</v>
      </c>
      <c r="AY1135" s="51">
        <f t="shared" si="226"/>
        <v>0.13399676000925709</v>
      </c>
      <c r="AZ1135" s="51">
        <f t="shared" si="227"/>
        <v>0.11816326530612245</v>
      </c>
      <c r="BA1135" s="49">
        <v>4750</v>
      </c>
      <c r="BB1135" s="52">
        <v>6</v>
      </c>
      <c r="BC1135" s="51">
        <f t="shared" si="228"/>
        <v>9.9282573478361558E-2</v>
      </c>
      <c r="BD1135" s="51">
        <f t="shared" si="229"/>
        <v>9.031578947368421E-2</v>
      </c>
      <c r="BE1135" s="49">
        <v>0</v>
      </c>
      <c r="BF1135" s="52">
        <v>0</v>
      </c>
      <c r="BG1135" s="51">
        <f t="shared" si="230"/>
        <v>-1</v>
      </c>
      <c r="BH1135" s="51">
        <f t="shared" si="231"/>
        <v>0</v>
      </c>
      <c r="BI1135" s="282">
        <f t="shared" si="233"/>
        <v>34</v>
      </c>
    </row>
    <row r="1136" spans="1:61" hidden="1">
      <c r="A1136" s="54" t="s">
        <v>150</v>
      </c>
      <c r="B1136" s="55" t="s">
        <v>3629</v>
      </c>
      <c r="C1136" s="55" t="s">
        <v>3630</v>
      </c>
      <c r="D1136" s="44" t="s">
        <v>3631</v>
      </c>
      <c r="E1136" s="56">
        <v>6</v>
      </c>
      <c r="F1136" s="46" t="s">
        <v>5814</v>
      </c>
      <c r="G1136" s="47" t="s">
        <v>5814</v>
      </c>
      <c r="H1136" s="47" t="s">
        <v>6166</v>
      </c>
      <c r="I1136" s="48" t="s">
        <v>6178</v>
      </c>
      <c r="J1136" s="48" t="s">
        <v>6196</v>
      </c>
      <c r="K1136" s="48" t="s">
        <v>6169</v>
      </c>
      <c r="L1136" s="45">
        <v>139</v>
      </c>
      <c r="M1136" s="47" t="s">
        <v>5823</v>
      </c>
      <c r="N1136" s="60">
        <v>0</v>
      </c>
      <c r="O1136" s="58">
        <v>59</v>
      </c>
      <c r="P1136" s="58">
        <v>203</v>
      </c>
      <c r="Q1136" s="132">
        <v>215</v>
      </c>
      <c r="R1136" s="60">
        <v>581</v>
      </c>
      <c r="S1136" s="58">
        <v>458</v>
      </c>
      <c r="T1136" s="58">
        <v>461</v>
      </c>
      <c r="U1136" s="132">
        <v>421</v>
      </c>
      <c r="V1136" s="58">
        <v>116</v>
      </c>
      <c r="W1136" s="58">
        <v>139</v>
      </c>
      <c r="X1136" s="58">
        <v>72</v>
      </c>
      <c r="Y1136" s="132">
        <v>68</v>
      </c>
      <c r="Z1136" s="61">
        <v>136</v>
      </c>
      <c r="AA1136" s="59">
        <v>201</v>
      </c>
      <c r="AB1136" s="59">
        <v>125</v>
      </c>
      <c r="AC1136" s="132">
        <v>166</v>
      </c>
      <c r="AD1136" s="61">
        <v>172</v>
      </c>
      <c r="AE1136" s="59">
        <v>150</v>
      </c>
      <c r="AF1136" s="59">
        <v>98</v>
      </c>
      <c r="AG1136" s="132">
        <v>73</v>
      </c>
      <c r="AH1136" s="61">
        <v>4</v>
      </c>
      <c r="AI1136" s="132">
        <v>12</v>
      </c>
      <c r="AJ1136" s="64">
        <f>IFERROR(VLOOKUP($B1136,STOCK!$A:$H,3,0)," ")</f>
        <v>212</v>
      </c>
      <c r="AK1136" s="65">
        <f>IFERROR(VLOOKUP($B1136,STOCK!$A:$H,4,0)," ")</f>
        <v>272</v>
      </c>
      <c r="AL1136" s="65">
        <f>IFERROR(VLOOKUP($B1136,STOCK!$A:$H,5,0)," ")</f>
        <v>101</v>
      </c>
      <c r="AM1136" s="65">
        <f>IFERROR(VLOOKUP($B1136,STOCK!$A:$H,6,0)," ")</f>
        <v>111</v>
      </c>
      <c r="AN1136" s="65">
        <f>IFERROR(VLOOKUP($B1136,STOCK!$A:$H,7,0)," ")</f>
        <v>119</v>
      </c>
      <c r="AO1136" s="65">
        <f>IFERROR(VLOOKUP($B1136,STOCK!$A:$H,8,0)," ")</f>
        <v>191</v>
      </c>
      <c r="AP1136" s="62">
        <f t="shared" si="221"/>
        <v>29.581395348837212</v>
      </c>
      <c r="AQ1136" s="50">
        <f t="shared" si="222"/>
        <v>19.382422802850357</v>
      </c>
      <c r="AR1136" s="50">
        <f t="shared" si="223"/>
        <v>44.558823529411768</v>
      </c>
      <c r="AS1136" s="50">
        <f t="shared" si="224"/>
        <v>20.060240963855421</v>
      </c>
      <c r="AT1136" s="50">
        <f t="shared" si="225"/>
        <v>48.904109589041099</v>
      </c>
      <c r="AU1136" s="63">
        <f t="shared" si="232"/>
        <v>477.5</v>
      </c>
      <c r="AV1136" s="67">
        <v>13140</v>
      </c>
      <c r="AW1136" s="133">
        <v>11112.57367</v>
      </c>
      <c r="AX1136" s="49">
        <v>14750</v>
      </c>
      <c r="AY1136" s="51">
        <f t="shared" si="226"/>
        <v>0.12252663622526638</v>
      </c>
      <c r="AZ1136" s="51">
        <f t="shared" si="227"/>
        <v>0.10915254237288136</v>
      </c>
      <c r="BA1136" s="49">
        <v>14500</v>
      </c>
      <c r="BB1136" s="52">
        <v>3</v>
      </c>
      <c r="BC1136" s="51">
        <f t="shared" si="228"/>
        <v>0.1035007610350076</v>
      </c>
      <c r="BD1136" s="51">
        <f t="shared" si="229"/>
        <v>9.3793103448275864E-2</v>
      </c>
      <c r="BE1136" s="49">
        <v>14250</v>
      </c>
      <c r="BF1136" s="52">
        <v>10</v>
      </c>
      <c r="BG1136" s="51">
        <f t="shared" si="230"/>
        <v>8.4474885844748826E-2</v>
      </c>
      <c r="BH1136" s="51">
        <f t="shared" si="231"/>
        <v>7.7894736842105267E-2</v>
      </c>
      <c r="BI1136" s="282">
        <f t="shared" si="233"/>
        <v>955</v>
      </c>
    </row>
    <row r="1137" spans="1:61" hidden="1">
      <c r="A1137" s="54" t="s">
        <v>150</v>
      </c>
      <c r="B1137" s="55" t="s">
        <v>3632</v>
      </c>
      <c r="C1137" s="55" t="s">
        <v>3633</v>
      </c>
      <c r="D1137" s="44" t="s">
        <v>3634</v>
      </c>
      <c r="E1137" s="56">
        <v>1</v>
      </c>
      <c r="F1137" s="46" t="s">
        <v>5814</v>
      </c>
      <c r="G1137" s="47" t="s">
        <v>5814</v>
      </c>
      <c r="H1137" s="47" t="s">
        <v>6166</v>
      </c>
      <c r="I1137" s="48" t="s">
        <v>6178</v>
      </c>
      <c r="J1137" s="48" t="s">
        <v>6196</v>
      </c>
      <c r="K1137" s="48" t="s">
        <v>6197</v>
      </c>
      <c r="L1137" s="45">
        <v>139</v>
      </c>
      <c r="M1137" s="47" t="s">
        <v>5823</v>
      </c>
      <c r="N1137" s="60">
        <v>267</v>
      </c>
      <c r="O1137" s="58">
        <v>215</v>
      </c>
      <c r="P1137" s="58">
        <v>156</v>
      </c>
      <c r="Q1137" s="132">
        <v>123</v>
      </c>
      <c r="R1137" s="60">
        <v>162</v>
      </c>
      <c r="S1137" s="58">
        <v>198</v>
      </c>
      <c r="T1137" s="58">
        <v>227</v>
      </c>
      <c r="U1137" s="132">
        <v>209</v>
      </c>
      <c r="V1137" s="58">
        <v>48</v>
      </c>
      <c r="W1137" s="58">
        <v>42</v>
      </c>
      <c r="X1137" s="58">
        <v>24</v>
      </c>
      <c r="Y1137" s="132">
        <v>39</v>
      </c>
      <c r="Z1137" s="61">
        <v>109</v>
      </c>
      <c r="AA1137" s="59">
        <v>98</v>
      </c>
      <c r="AB1137" s="59">
        <v>75</v>
      </c>
      <c r="AC1137" s="132">
        <v>99</v>
      </c>
      <c r="AD1137" s="61">
        <v>70</v>
      </c>
      <c r="AE1137" s="59">
        <v>94</v>
      </c>
      <c r="AF1137" s="59">
        <v>73</v>
      </c>
      <c r="AG1137" s="132">
        <v>78</v>
      </c>
      <c r="AH1137" s="61">
        <v>0</v>
      </c>
      <c r="AI1137" s="132">
        <v>2</v>
      </c>
      <c r="AJ1137" s="64">
        <f>IFERROR(VLOOKUP($B1137,STOCK!$A:$H,3,0)," ")</f>
        <v>123</v>
      </c>
      <c r="AK1137" s="65">
        <f>IFERROR(VLOOKUP($B1137,STOCK!$A:$H,4,0)," ")</f>
        <v>125</v>
      </c>
      <c r="AL1137" s="65">
        <f>IFERROR(VLOOKUP($B1137,STOCK!$A:$H,5,0)," ")</f>
        <v>110</v>
      </c>
      <c r="AM1137" s="65">
        <f>IFERROR(VLOOKUP($B1137,STOCK!$A:$H,6,0)," ")</f>
        <v>101</v>
      </c>
      <c r="AN1137" s="65">
        <f>IFERROR(VLOOKUP($B1137,STOCK!$A:$H,7,0)," ")</f>
        <v>113</v>
      </c>
      <c r="AO1137" s="65">
        <f>IFERROR(VLOOKUP($B1137,STOCK!$A:$H,8,0)," ")</f>
        <v>50</v>
      </c>
      <c r="AP1137" s="62">
        <f t="shared" si="221"/>
        <v>30</v>
      </c>
      <c r="AQ1137" s="50">
        <f t="shared" si="222"/>
        <v>17.942583732057418</v>
      </c>
      <c r="AR1137" s="50">
        <f t="shared" si="223"/>
        <v>84.615384615384627</v>
      </c>
      <c r="AS1137" s="50">
        <f t="shared" si="224"/>
        <v>30.606060606060602</v>
      </c>
      <c r="AT1137" s="50">
        <f t="shared" si="225"/>
        <v>43.46153846153846</v>
      </c>
      <c r="AU1137" s="63">
        <f t="shared" si="232"/>
        <v>750</v>
      </c>
      <c r="AV1137" s="67">
        <v>17550</v>
      </c>
      <c r="AW1137" s="133">
        <v>15766.296039999999</v>
      </c>
      <c r="AX1137" s="49">
        <v>20500</v>
      </c>
      <c r="AY1137" s="51">
        <f t="shared" si="226"/>
        <v>0.16809116809116809</v>
      </c>
      <c r="AZ1137" s="51">
        <f t="shared" si="227"/>
        <v>0.14390243902439023</v>
      </c>
      <c r="BA1137" s="49">
        <v>19500</v>
      </c>
      <c r="BB1137" s="52">
        <v>3</v>
      </c>
      <c r="BC1137" s="51">
        <f t="shared" si="228"/>
        <v>0.11111111111111116</v>
      </c>
      <c r="BD1137" s="51">
        <f t="shared" si="229"/>
        <v>0.1</v>
      </c>
      <c r="BE1137" s="49">
        <v>0</v>
      </c>
      <c r="BF1137" s="52">
        <v>0</v>
      </c>
      <c r="BG1137" s="51">
        <f t="shared" si="230"/>
        <v>-1</v>
      </c>
      <c r="BH1137" s="51">
        <f t="shared" si="231"/>
        <v>0</v>
      </c>
      <c r="BI1137" s="282">
        <f t="shared" si="233"/>
        <v>550</v>
      </c>
    </row>
    <row r="1138" spans="1:61" hidden="1">
      <c r="A1138" s="54" t="s">
        <v>150</v>
      </c>
      <c r="B1138" s="55" t="s">
        <v>3635</v>
      </c>
      <c r="C1138" s="55" t="s">
        <v>3636</v>
      </c>
      <c r="D1138" s="44" t="s">
        <v>3637</v>
      </c>
      <c r="E1138" s="56">
        <v>1</v>
      </c>
      <c r="F1138" s="46" t="s">
        <v>5814</v>
      </c>
      <c r="G1138" s="47" t="s">
        <v>5814</v>
      </c>
      <c r="H1138" s="47" t="s">
        <v>6166</v>
      </c>
      <c r="I1138" s="48" t="s">
        <v>6178</v>
      </c>
      <c r="J1138" s="48" t="s">
        <v>6198</v>
      </c>
      <c r="K1138" s="48" t="s">
        <v>6181</v>
      </c>
      <c r="L1138" s="45">
        <v>87</v>
      </c>
      <c r="M1138" s="47" t="s">
        <v>5819</v>
      </c>
      <c r="N1138" s="60">
        <v>104</v>
      </c>
      <c r="O1138" s="58">
        <v>87</v>
      </c>
      <c r="P1138" s="58">
        <v>74</v>
      </c>
      <c r="Q1138" s="132">
        <v>87</v>
      </c>
      <c r="R1138" s="60">
        <v>202</v>
      </c>
      <c r="S1138" s="58">
        <v>269</v>
      </c>
      <c r="T1138" s="58">
        <v>201</v>
      </c>
      <c r="U1138" s="132">
        <v>201</v>
      </c>
      <c r="V1138" s="58">
        <v>28</v>
      </c>
      <c r="W1138" s="58">
        <v>28</v>
      </c>
      <c r="X1138" s="58">
        <v>36</v>
      </c>
      <c r="Y1138" s="132">
        <v>47</v>
      </c>
      <c r="Z1138" s="61">
        <v>89</v>
      </c>
      <c r="AA1138" s="59">
        <v>91</v>
      </c>
      <c r="AB1138" s="59">
        <v>63</v>
      </c>
      <c r="AC1138" s="132">
        <v>65</v>
      </c>
      <c r="AD1138" s="61">
        <v>97</v>
      </c>
      <c r="AE1138" s="59">
        <v>92</v>
      </c>
      <c r="AF1138" s="59">
        <v>75</v>
      </c>
      <c r="AG1138" s="132">
        <v>76</v>
      </c>
      <c r="AH1138" s="61">
        <v>1</v>
      </c>
      <c r="AI1138" s="132">
        <v>4</v>
      </c>
      <c r="AJ1138" s="64">
        <f>IFERROR(VLOOKUP($B1138,STOCK!$A:$H,3,0)," ")</f>
        <v>146</v>
      </c>
      <c r="AK1138" s="65">
        <f>IFERROR(VLOOKUP($B1138,STOCK!$A:$H,4,0)," ")</f>
        <v>228</v>
      </c>
      <c r="AL1138" s="65">
        <f>IFERROR(VLOOKUP($B1138,STOCK!$A:$H,5,0)," ")</f>
        <v>50</v>
      </c>
      <c r="AM1138" s="65">
        <f>IFERROR(VLOOKUP($B1138,STOCK!$A:$H,6,0)," ")</f>
        <v>120</v>
      </c>
      <c r="AN1138" s="65">
        <f>IFERROR(VLOOKUP($B1138,STOCK!$A:$H,7,0)," ")</f>
        <v>75</v>
      </c>
      <c r="AO1138" s="65">
        <f>IFERROR(VLOOKUP($B1138,STOCK!$A:$H,8,0)," ")</f>
        <v>22</v>
      </c>
      <c r="AP1138" s="62">
        <f t="shared" si="221"/>
        <v>50.344827586206897</v>
      </c>
      <c r="AQ1138" s="50">
        <f t="shared" si="222"/>
        <v>34.029850746268657</v>
      </c>
      <c r="AR1138" s="50">
        <f t="shared" si="223"/>
        <v>31.914893617021278</v>
      </c>
      <c r="AS1138" s="50">
        <f t="shared" si="224"/>
        <v>55.384615384615387</v>
      </c>
      <c r="AT1138" s="50">
        <f t="shared" si="225"/>
        <v>29.605263157894736</v>
      </c>
      <c r="AU1138" s="63">
        <f t="shared" si="232"/>
        <v>165</v>
      </c>
      <c r="AV1138" s="67">
        <v>3915.8333499999999</v>
      </c>
      <c r="AW1138" s="133">
        <v>3814.0720200000001</v>
      </c>
      <c r="AX1138" s="49">
        <v>4450</v>
      </c>
      <c r="AY1138" s="51">
        <f t="shared" si="226"/>
        <v>0.13641199771691004</v>
      </c>
      <c r="AZ1138" s="51">
        <f t="shared" si="227"/>
        <v>0.12003744943820227</v>
      </c>
      <c r="BA1138" s="49">
        <v>4350</v>
      </c>
      <c r="BB1138" s="52">
        <v>6</v>
      </c>
      <c r="BC1138" s="51">
        <f t="shared" si="228"/>
        <v>0.11087464945360859</v>
      </c>
      <c r="BD1138" s="51">
        <f t="shared" si="229"/>
        <v>9.9808425287356353E-2</v>
      </c>
      <c r="BE1138" s="49">
        <v>4250</v>
      </c>
      <c r="BF1138" s="52">
        <v>12</v>
      </c>
      <c r="BG1138" s="51">
        <f t="shared" si="230"/>
        <v>8.5337301190307358E-2</v>
      </c>
      <c r="BH1138" s="51">
        <f t="shared" si="231"/>
        <v>7.862744705882356E-2</v>
      </c>
      <c r="BI1138" s="282">
        <f t="shared" si="233"/>
        <v>480</v>
      </c>
    </row>
    <row r="1139" spans="1:61" hidden="1">
      <c r="A1139" s="54" t="s">
        <v>150</v>
      </c>
      <c r="B1139" s="55" t="s">
        <v>3638</v>
      </c>
      <c r="C1139" s="55" t="s">
        <v>3639</v>
      </c>
      <c r="D1139" s="44" t="s">
        <v>3640</v>
      </c>
      <c r="E1139" s="56">
        <v>1</v>
      </c>
      <c r="F1139" s="46" t="s">
        <v>5814</v>
      </c>
      <c r="G1139" s="47" t="s">
        <v>5814</v>
      </c>
      <c r="H1139" s="47" t="s">
        <v>6166</v>
      </c>
      <c r="I1139" s="48" t="s">
        <v>6178</v>
      </c>
      <c r="J1139" s="48" t="s">
        <v>6198</v>
      </c>
      <c r="K1139" s="48" t="s">
        <v>6181</v>
      </c>
      <c r="L1139" s="45">
        <v>87</v>
      </c>
      <c r="M1139" s="47" t="s">
        <v>5819</v>
      </c>
      <c r="N1139" s="60">
        <v>106</v>
      </c>
      <c r="O1139" s="58">
        <v>62</v>
      </c>
      <c r="P1139" s="58">
        <v>87</v>
      </c>
      <c r="Q1139" s="132">
        <v>49</v>
      </c>
      <c r="R1139" s="60">
        <v>147</v>
      </c>
      <c r="S1139" s="58">
        <v>168</v>
      </c>
      <c r="T1139" s="58">
        <v>157</v>
      </c>
      <c r="U1139" s="132">
        <v>131</v>
      </c>
      <c r="V1139" s="58">
        <v>17</v>
      </c>
      <c r="W1139" s="58">
        <v>11</v>
      </c>
      <c r="X1139" s="58">
        <v>59</v>
      </c>
      <c r="Y1139" s="132">
        <v>36</v>
      </c>
      <c r="Z1139" s="61">
        <v>47</v>
      </c>
      <c r="AA1139" s="59">
        <v>79</v>
      </c>
      <c r="AB1139" s="59">
        <v>102</v>
      </c>
      <c r="AC1139" s="132">
        <v>45</v>
      </c>
      <c r="AD1139" s="61">
        <v>34</v>
      </c>
      <c r="AE1139" s="59">
        <v>35</v>
      </c>
      <c r="AF1139" s="59">
        <v>65</v>
      </c>
      <c r="AG1139" s="132">
        <v>86</v>
      </c>
      <c r="AH1139" s="61">
        <v>0</v>
      </c>
      <c r="AI1139" s="132">
        <v>0</v>
      </c>
      <c r="AJ1139" s="64">
        <f>IFERROR(VLOOKUP($B1139,STOCK!$A:$H,3,0)," ")</f>
        <v>110</v>
      </c>
      <c r="AK1139" s="65">
        <f>IFERROR(VLOOKUP($B1139,STOCK!$A:$H,4,0)," ")</f>
        <v>238</v>
      </c>
      <c r="AL1139" s="65">
        <f>IFERROR(VLOOKUP($B1139,STOCK!$A:$H,5,0)," ")</f>
        <v>85</v>
      </c>
      <c r="AM1139" s="65">
        <f>IFERROR(VLOOKUP($B1139,STOCK!$A:$H,6,0)," ")</f>
        <v>142</v>
      </c>
      <c r="AN1139" s="65">
        <f>IFERROR(VLOOKUP($B1139,STOCK!$A:$H,7,0)," ")</f>
        <v>54</v>
      </c>
      <c r="AO1139" s="65">
        <f>IFERROR(VLOOKUP($B1139,STOCK!$A:$H,8,0)," ")</f>
        <v>24</v>
      </c>
      <c r="AP1139" s="62">
        <f t="shared" si="221"/>
        <v>67.346938775510196</v>
      </c>
      <c r="AQ1139" s="50">
        <f t="shared" si="222"/>
        <v>54.503816793893129</v>
      </c>
      <c r="AR1139" s="50">
        <f t="shared" si="223"/>
        <v>70.833333333333329</v>
      </c>
      <c r="AS1139" s="50">
        <f t="shared" si="224"/>
        <v>94.666666666666657</v>
      </c>
      <c r="AT1139" s="50">
        <f t="shared" si="225"/>
        <v>18.837209302325583</v>
      </c>
      <c r="AU1139" s="63" t="str">
        <f t="shared" si="232"/>
        <v>SV</v>
      </c>
      <c r="AV1139" s="67">
        <v>1331.2361699999999</v>
      </c>
      <c r="AW1139" s="133">
        <v>1305.23921</v>
      </c>
      <c r="AX1139" s="49">
        <v>1500</v>
      </c>
      <c r="AY1139" s="51">
        <f t="shared" si="226"/>
        <v>0.12677226911585504</v>
      </c>
      <c r="AZ1139" s="51">
        <f t="shared" si="227"/>
        <v>0.11250922000000006</v>
      </c>
      <c r="BA1139" s="49">
        <v>1450</v>
      </c>
      <c r="BB1139" s="52">
        <v>12</v>
      </c>
      <c r="BC1139" s="51">
        <f t="shared" si="228"/>
        <v>8.9213193478659747E-2</v>
      </c>
      <c r="BD1139" s="51">
        <f t="shared" si="229"/>
        <v>8.1906089655172487E-2</v>
      </c>
      <c r="BE1139" s="49">
        <v>0</v>
      </c>
      <c r="BF1139" s="52">
        <v>0</v>
      </c>
      <c r="BG1139" s="51">
        <f t="shared" si="230"/>
        <v>-1</v>
      </c>
      <c r="BH1139" s="51">
        <f t="shared" si="231"/>
        <v>0</v>
      </c>
      <c r="BI1139" s="282">
        <f t="shared" si="233"/>
        <v>347</v>
      </c>
    </row>
    <row r="1140" spans="1:61" hidden="1">
      <c r="A1140" s="54" t="s">
        <v>150</v>
      </c>
      <c r="B1140" s="55" t="s">
        <v>3641</v>
      </c>
      <c r="C1140" s="55" t="s">
        <v>3642</v>
      </c>
      <c r="D1140" s="44" t="s">
        <v>3643</v>
      </c>
      <c r="E1140" s="56">
        <v>4</v>
      </c>
      <c r="F1140" s="46" t="s">
        <v>5814</v>
      </c>
      <c r="G1140" s="47" t="s">
        <v>5814</v>
      </c>
      <c r="H1140" s="47" t="s">
        <v>6166</v>
      </c>
      <c r="I1140" s="48" t="s">
        <v>6178</v>
      </c>
      <c r="J1140" s="48" t="s">
        <v>6198</v>
      </c>
      <c r="K1140" s="48" t="s">
        <v>6181</v>
      </c>
      <c r="L1140" s="45">
        <v>87</v>
      </c>
      <c r="M1140" s="47" t="s">
        <v>5819</v>
      </c>
      <c r="N1140" s="60">
        <v>16</v>
      </c>
      <c r="O1140" s="58">
        <v>25</v>
      </c>
      <c r="P1140" s="58">
        <v>13</v>
      </c>
      <c r="Q1140" s="132">
        <v>18</v>
      </c>
      <c r="R1140" s="60">
        <v>70</v>
      </c>
      <c r="S1140" s="58">
        <v>100</v>
      </c>
      <c r="T1140" s="58">
        <v>98</v>
      </c>
      <c r="U1140" s="132">
        <v>94</v>
      </c>
      <c r="V1140" s="58">
        <v>39</v>
      </c>
      <c r="W1140" s="58">
        <v>30</v>
      </c>
      <c r="X1140" s="58">
        <v>26</v>
      </c>
      <c r="Y1140" s="132">
        <v>31</v>
      </c>
      <c r="Z1140" s="61">
        <v>36</v>
      </c>
      <c r="AA1140" s="59">
        <v>37</v>
      </c>
      <c r="AB1140" s="59">
        <v>33</v>
      </c>
      <c r="AC1140" s="132">
        <v>46</v>
      </c>
      <c r="AD1140" s="61">
        <v>44</v>
      </c>
      <c r="AE1140" s="59">
        <v>64</v>
      </c>
      <c r="AF1140" s="59">
        <v>55</v>
      </c>
      <c r="AG1140" s="132">
        <v>51</v>
      </c>
      <c r="AH1140" s="61">
        <v>3</v>
      </c>
      <c r="AI1140" s="132">
        <v>4</v>
      </c>
      <c r="AJ1140" s="64">
        <f>IFERROR(VLOOKUP($B1140,STOCK!$A:$H,3,0)," ")</f>
        <v>30</v>
      </c>
      <c r="AK1140" s="65">
        <f>IFERROR(VLOOKUP($B1140,STOCK!$A:$H,4,0)," ")</f>
        <v>120</v>
      </c>
      <c r="AL1140" s="65">
        <f>IFERROR(VLOOKUP($B1140,STOCK!$A:$H,5,0)," ")</f>
        <v>23</v>
      </c>
      <c r="AM1140" s="65">
        <f>IFERROR(VLOOKUP($B1140,STOCK!$A:$H,6,0)," ")</f>
        <v>55</v>
      </c>
      <c r="AN1140" s="65">
        <f>IFERROR(VLOOKUP($B1140,STOCK!$A:$H,7,0)," ")</f>
        <v>65</v>
      </c>
      <c r="AO1140" s="65">
        <f>IFERROR(VLOOKUP($B1140,STOCK!$A:$H,8,0)," ")</f>
        <v>21</v>
      </c>
      <c r="AP1140" s="62">
        <f t="shared" si="221"/>
        <v>50</v>
      </c>
      <c r="AQ1140" s="50">
        <f t="shared" si="222"/>
        <v>38.297872340425535</v>
      </c>
      <c r="AR1140" s="50">
        <f t="shared" si="223"/>
        <v>22.258064516129032</v>
      </c>
      <c r="AS1140" s="50">
        <f t="shared" si="224"/>
        <v>35.869565217391305</v>
      </c>
      <c r="AT1140" s="50">
        <f t="shared" si="225"/>
        <v>38.235294117647058</v>
      </c>
      <c r="AU1140" s="63">
        <f t="shared" si="232"/>
        <v>157.5</v>
      </c>
      <c r="AV1140" s="67">
        <v>5638.7999799999998</v>
      </c>
      <c r="AW1140" s="133">
        <v>5638.7167099999997</v>
      </c>
      <c r="AX1140" s="49">
        <v>6250</v>
      </c>
      <c r="AY1140" s="51">
        <f t="shared" si="226"/>
        <v>0.10839186035465653</v>
      </c>
      <c r="AZ1140" s="51">
        <f t="shared" si="227"/>
        <v>9.7792003200000033E-2</v>
      </c>
      <c r="BA1140" s="49">
        <v>6150</v>
      </c>
      <c r="BB1140" s="52">
        <v>4</v>
      </c>
      <c r="BC1140" s="51">
        <f t="shared" si="228"/>
        <v>9.0657590588982151E-2</v>
      </c>
      <c r="BD1140" s="51">
        <f t="shared" si="229"/>
        <v>8.3121954471544746E-2</v>
      </c>
      <c r="BE1140" s="49">
        <v>5950</v>
      </c>
      <c r="BF1140" s="52">
        <v>8</v>
      </c>
      <c r="BG1140" s="51">
        <f t="shared" si="230"/>
        <v>5.5189051057632943E-2</v>
      </c>
      <c r="BH1140" s="51">
        <f t="shared" si="231"/>
        <v>5.2302524369747937E-2</v>
      </c>
      <c r="BI1140" s="282">
        <f t="shared" si="233"/>
        <v>244</v>
      </c>
    </row>
    <row r="1141" spans="1:61" hidden="1">
      <c r="A1141" s="54" t="s">
        <v>150</v>
      </c>
      <c r="B1141" s="55" t="s">
        <v>3644</v>
      </c>
      <c r="C1141" s="55" t="s">
        <v>3645</v>
      </c>
      <c r="D1141" s="44" t="s">
        <v>3646</v>
      </c>
      <c r="E1141" s="56">
        <v>1</v>
      </c>
      <c r="F1141" s="46" t="s">
        <v>5814</v>
      </c>
      <c r="G1141" s="47" t="s">
        <v>5814</v>
      </c>
      <c r="H1141" s="47" t="s">
        <v>6166</v>
      </c>
      <c r="I1141" s="48" t="s">
        <v>6178</v>
      </c>
      <c r="J1141" s="48" t="s">
        <v>6198</v>
      </c>
      <c r="K1141" s="48" t="s">
        <v>5818</v>
      </c>
      <c r="L1141" s="45">
        <v>87</v>
      </c>
      <c r="M1141" s="47" t="s">
        <v>5819</v>
      </c>
      <c r="N1141" s="60">
        <v>67</v>
      </c>
      <c r="O1141" s="58">
        <v>78</v>
      </c>
      <c r="P1141" s="58">
        <v>64</v>
      </c>
      <c r="Q1141" s="132">
        <v>83</v>
      </c>
      <c r="R1141" s="60">
        <v>91</v>
      </c>
      <c r="S1141" s="58">
        <v>117</v>
      </c>
      <c r="T1141" s="58">
        <v>49</v>
      </c>
      <c r="U1141" s="132">
        <v>57</v>
      </c>
      <c r="V1141" s="58">
        <v>4</v>
      </c>
      <c r="W1141" s="58">
        <v>43</v>
      </c>
      <c r="X1141" s="58">
        <v>26</v>
      </c>
      <c r="Y1141" s="132">
        <v>33</v>
      </c>
      <c r="Z1141" s="61">
        <v>25</v>
      </c>
      <c r="AA1141" s="59">
        <v>34</v>
      </c>
      <c r="AB1141" s="59">
        <v>30</v>
      </c>
      <c r="AC1141" s="132">
        <v>35</v>
      </c>
      <c r="AD1141" s="61">
        <v>13</v>
      </c>
      <c r="AE1141" s="59">
        <v>59</v>
      </c>
      <c r="AF1141" s="59">
        <v>36</v>
      </c>
      <c r="AG1141" s="132">
        <v>43</v>
      </c>
      <c r="AH1141" s="61">
        <v>2</v>
      </c>
      <c r="AI1141" s="132">
        <v>3</v>
      </c>
      <c r="AJ1141" s="64">
        <f>IFERROR(VLOOKUP($B1141,STOCK!$A:$H,3,0)," ")</f>
        <v>86</v>
      </c>
      <c r="AK1141" s="65">
        <f>IFERROR(VLOOKUP($B1141,STOCK!$A:$H,4,0)," ")</f>
        <v>69</v>
      </c>
      <c r="AL1141" s="65">
        <f>IFERROR(VLOOKUP($B1141,STOCK!$A:$H,5,0)," ")</f>
        <v>34</v>
      </c>
      <c r="AM1141" s="65">
        <f>IFERROR(VLOOKUP($B1141,STOCK!$A:$H,6,0)," ")</f>
        <v>33</v>
      </c>
      <c r="AN1141" s="65">
        <f>IFERROR(VLOOKUP($B1141,STOCK!$A:$H,7,0)," ")</f>
        <v>37</v>
      </c>
      <c r="AO1141" s="65">
        <f>IFERROR(VLOOKUP($B1141,STOCK!$A:$H,8,0)," ")</f>
        <v>22</v>
      </c>
      <c r="AP1141" s="62">
        <f t="shared" si="221"/>
        <v>31.08433734939759</v>
      </c>
      <c r="AQ1141" s="50">
        <f t="shared" si="222"/>
        <v>36.315789473684212</v>
      </c>
      <c r="AR1141" s="50">
        <f t="shared" si="223"/>
        <v>30.909090909090907</v>
      </c>
      <c r="AS1141" s="50">
        <f t="shared" si="224"/>
        <v>28.285714285714285</v>
      </c>
      <c r="AT1141" s="50">
        <f t="shared" si="225"/>
        <v>25.813953488372093</v>
      </c>
      <c r="AU1141" s="63">
        <f t="shared" si="232"/>
        <v>220</v>
      </c>
      <c r="AV1141" s="67">
        <v>3799.16669</v>
      </c>
      <c r="AW1141" s="133">
        <v>3786.7234899999999</v>
      </c>
      <c r="AX1141" s="49">
        <v>4250</v>
      </c>
      <c r="AY1141" s="51">
        <f t="shared" si="226"/>
        <v>0.11866636733435887</v>
      </c>
      <c r="AZ1141" s="51">
        <f t="shared" si="227"/>
        <v>0.10607842588235293</v>
      </c>
      <c r="BA1141" s="49">
        <v>4150</v>
      </c>
      <c r="BB1141" s="52">
        <v>6</v>
      </c>
      <c r="BC1141" s="51">
        <f t="shared" si="228"/>
        <v>9.2344805750020909E-2</v>
      </c>
      <c r="BD1141" s="51">
        <f t="shared" si="229"/>
        <v>8.4538146987951798E-2</v>
      </c>
      <c r="BE1141" s="49">
        <v>4041</v>
      </c>
      <c r="BF1141" s="52">
        <v>12</v>
      </c>
      <c r="BG1141" s="51">
        <f t="shared" si="230"/>
        <v>6.3654303623092767E-2</v>
      </c>
      <c r="BH1141" s="51">
        <f t="shared" si="231"/>
        <v>5.9844917099727786E-2</v>
      </c>
      <c r="BI1141" s="282">
        <f t="shared" si="233"/>
        <v>254</v>
      </c>
    </row>
    <row r="1142" spans="1:61" hidden="1">
      <c r="A1142" s="54" t="s">
        <v>150</v>
      </c>
      <c r="B1142" s="55" t="s">
        <v>3647</v>
      </c>
      <c r="C1142" s="55" t="s">
        <v>3648</v>
      </c>
      <c r="D1142" s="44" t="s">
        <v>3649</v>
      </c>
      <c r="E1142" s="56">
        <v>1</v>
      </c>
      <c r="F1142" s="46" t="s">
        <v>5814</v>
      </c>
      <c r="G1142" s="47" t="s">
        <v>5814</v>
      </c>
      <c r="H1142" s="47" t="s">
        <v>6166</v>
      </c>
      <c r="I1142" s="48" t="s">
        <v>6178</v>
      </c>
      <c r="J1142" s="48" t="s">
        <v>6198</v>
      </c>
      <c r="K1142" s="48" t="s">
        <v>5818</v>
      </c>
      <c r="L1142" s="45">
        <v>87</v>
      </c>
      <c r="M1142" s="47" t="s">
        <v>5819</v>
      </c>
      <c r="N1142" s="60">
        <v>1067</v>
      </c>
      <c r="O1142" s="58">
        <v>1073</v>
      </c>
      <c r="P1142" s="58">
        <v>19</v>
      </c>
      <c r="Q1142" s="132">
        <v>118</v>
      </c>
      <c r="R1142" s="60">
        <v>1191</v>
      </c>
      <c r="S1142" s="58">
        <v>1439</v>
      </c>
      <c r="T1142" s="58">
        <v>1213</v>
      </c>
      <c r="U1142" s="132">
        <v>672</v>
      </c>
      <c r="V1142" s="58">
        <v>482</v>
      </c>
      <c r="W1142" s="58">
        <v>463</v>
      </c>
      <c r="X1142" s="58">
        <v>484</v>
      </c>
      <c r="Y1142" s="132">
        <v>382</v>
      </c>
      <c r="Z1142" s="61">
        <v>959</v>
      </c>
      <c r="AA1142" s="59">
        <v>1186</v>
      </c>
      <c r="AB1142" s="59">
        <v>687</v>
      </c>
      <c r="AC1142" s="132">
        <v>529</v>
      </c>
      <c r="AD1142" s="61">
        <v>679</v>
      </c>
      <c r="AE1142" s="59">
        <v>622</v>
      </c>
      <c r="AF1142" s="59">
        <v>649</v>
      </c>
      <c r="AG1142" s="132">
        <v>526</v>
      </c>
      <c r="AH1142" s="61">
        <v>0</v>
      </c>
      <c r="AI1142" s="132">
        <v>36</v>
      </c>
      <c r="AJ1142" s="64">
        <f>IFERROR(VLOOKUP($B1142,STOCK!$A:$H,3,0)," ")</f>
        <v>633</v>
      </c>
      <c r="AK1142" s="65">
        <f>IFERROR(VLOOKUP($B1142,STOCK!$A:$H,4,0)," ")</f>
        <v>902</v>
      </c>
      <c r="AL1142" s="65">
        <f>IFERROR(VLOOKUP($B1142,STOCK!$A:$H,5,0)," ")</f>
        <v>577</v>
      </c>
      <c r="AM1142" s="65">
        <f>IFERROR(VLOOKUP($B1142,STOCK!$A:$H,6,0)," ")</f>
        <v>867</v>
      </c>
      <c r="AN1142" s="65">
        <f>IFERROR(VLOOKUP($B1142,STOCK!$A:$H,7,0)," ")</f>
        <v>669</v>
      </c>
      <c r="AO1142" s="65">
        <f>IFERROR(VLOOKUP($B1142,STOCK!$A:$H,8,0)," ")</f>
        <v>576</v>
      </c>
      <c r="AP1142" s="62">
        <f t="shared" si="221"/>
        <v>160.93220338983053</v>
      </c>
      <c r="AQ1142" s="50">
        <f t="shared" si="222"/>
        <v>40.267857142857139</v>
      </c>
      <c r="AR1142" s="50">
        <f t="shared" si="223"/>
        <v>45.31413612565445</v>
      </c>
      <c r="AS1142" s="50">
        <f t="shared" si="224"/>
        <v>49.168241965973536</v>
      </c>
      <c r="AT1142" s="50">
        <f t="shared" si="225"/>
        <v>38.155893536121674</v>
      </c>
      <c r="AU1142" s="63">
        <f t="shared" si="232"/>
        <v>480</v>
      </c>
      <c r="AV1142" s="67">
        <v>926</v>
      </c>
      <c r="AW1142" s="133">
        <v>910.67525999999998</v>
      </c>
      <c r="AX1142" s="49">
        <v>1100</v>
      </c>
      <c r="AY1142" s="51">
        <f t="shared" si="226"/>
        <v>0.1879049676025919</v>
      </c>
      <c r="AZ1142" s="51">
        <f t="shared" si="227"/>
        <v>0.15818181818181817</v>
      </c>
      <c r="BA1142" s="49">
        <v>1075</v>
      </c>
      <c r="BB1142" s="52">
        <v>12</v>
      </c>
      <c r="BC1142" s="51">
        <f t="shared" si="228"/>
        <v>0.16090712742980551</v>
      </c>
      <c r="BD1142" s="51">
        <f t="shared" si="229"/>
        <v>0.13860465116279069</v>
      </c>
      <c r="BE1142" s="49">
        <v>0</v>
      </c>
      <c r="BF1142" s="52">
        <v>0</v>
      </c>
      <c r="BG1142" s="51">
        <f t="shared" si="230"/>
        <v>-1</v>
      </c>
      <c r="BH1142" s="51">
        <f t="shared" si="231"/>
        <v>0</v>
      </c>
      <c r="BI1142" s="282">
        <f t="shared" si="233"/>
        <v>2263</v>
      </c>
    </row>
    <row r="1143" spans="1:61" hidden="1">
      <c r="A1143" s="54" t="s">
        <v>150</v>
      </c>
      <c r="B1143" s="55" t="s">
        <v>3650</v>
      </c>
      <c r="C1143" s="55" t="s">
        <v>3651</v>
      </c>
      <c r="D1143" s="44" t="s">
        <v>3652</v>
      </c>
      <c r="E1143" s="56">
        <v>1</v>
      </c>
      <c r="F1143" s="46" t="s">
        <v>5814</v>
      </c>
      <c r="G1143" s="47" t="s">
        <v>5814</v>
      </c>
      <c r="H1143" s="47" t="s">
        <v>6166</v>
      </c>
      <c r="I1143" s="48" t="s">
        <v>6178</v>
      </c>
      <c r="J1143" s="48" t="s">
        <v>6198</v>
      </c>
      <c r="K1143" s="48" t="s">
        <v>6169</v>
      </c>
      <c r="L1143" s="45">
        <v>139</v>
      </c>
      <c r="M1143" s="47" t="s">
        <v>5823</v>
      </c>
      <c r="N1143" s="60">
        <v>290</v>
      </c>
      <c r="O1143" s="58">
        <v>328</v>
      </c>
      <c r="P1143" s="58">
        <v>262</v>
      </c>
      <c r="Q1143" s="132">
        <v>170</v>
      </c>
      <c r="R1143" s="60">
        <v>398</v>
      </c>
      <c r="S1143" s="58">
        <v>462</v>
      </c>
      <c r="T1143" s="58">
        <v>404</v>
      </c>
      <c r="U1143" s="132">
        <v>434</v>
      </c>
      <c r="V1143" s="58">
        <v>162</v>
      </c>
      <c r="W1143" s="58">
        <v>150</v>
      </c>
      <c r="X1143" s="58">
        <v>116</v>
      </c>
      <c r="Y1143" s="132">
        <v>124</v>
      </c>
      <c r="Z1143" s="61">
        <v>232</v>
      </c>
      <c r="AA1143" s="59">
        <v>260</v>
      </c>
      <c r="AB1143" s="59">
        <v>234</v>
      </c>
      <c r="AC1143" s="132">
        <v>199</v>
      </c>
      <c r="AD1143" s="61">
        <v>318</v>
      </c>
      <c r="AE1143" s="59">
        <v>307</v>
      </c>
      <c r="AF1143" s="59">
        <v>245</v>
      </c>
      <c r="AG1143" s="132">
        <v>245</v>
      </c>
      <c r="AH1143" s="61">
        <v>9</v>
      </c>
      <c r="AI1143" s="132">
        <v>30</v>
      </c>
      <c r="AJ1143" s="64">
        <f>IFERROR(VLOOKUP($B1143,STOCK!$A:$H,3,0)," ")</f>
        <v>123</v>
      </c>
      <c r="AK1143" s="65">
        <f>IFERROR(VLOOKUP($B1143,STOCK!$A:$H,4,0)," ")</f>
        <v>185</v>
      </c>
      <c r="AL1143" s="65">
        <f>IFERROR(VLOOKUP($B1143,STOCK!$A:$H,5,0)," ")</f>
        <v>54</v>
      </c>
      <c r="AM1143" s="65">
        <f>IFERROR(VLOOKUP($B1143,STOCK!$A:$H,6,0)," ")</f>
        <v>147</v>
      </c>
      <c r="AN1143" s="65">
        <f>IFERROR(VLOOKUP($B1143,STOCK!$A:$H,7,0)," ")</f>
        <v>291</v>
      </c>
      <c r="AO1143" s="65">
        <f>IFERROR(VLOOKUP($B1143,STOCK!$A:$H,8,0)," ")</f>
        <v>220</v>
      </c>
      <c r="AP1143" s="62">
        <f t="shared" si="221"/>
        <v>21.705882352941178</v>
      </c>
      <c r="AQ1143" s="50">
        <f t="shared" si="222"/>
        <v>12.788018433179722</v>
      </c>
      <c r="AR1143" s="50">
        <f t="shared" si="223"/>
        <v>13.064516129032258</v>
      </c>
      <c r="AS1143" s="50">
        <f t="shared" si="224"/>
        <v>22.160804020100503</v>
      </c>
      <c r="AT1143" s="50">
        <f t="shared" si="225"/>
        <v>35.632653061224488</v>
      </c>
      <c r="AU1143" s="63">
        <f t="shared" si="232"/>
        <v>220</v>
      </c>
      <c r="AV1143" s="67">
        <v>10890</v>
      </c>
      <c r="AW1143" s="133">
        <v>10966.68507</v>
      </c>
      <c r="AX1143" s="49">
        <v>12250</v>
      </c>
      <c r="AY1143" s="51">
        <f t="shared" si="226"/>
        <v>0.12488521579430678</v>
      </c>
      <c r="AZ1143" s="51">
        <f t="shared" si="227"/>
        <v>0.11102040816326531</v>
      </c>
      <c r="BA1143" s="49">
        <v>11850</v>
      </c>
      <c r="BB1143" s="52">
        <v>4</v>
      </c>
      <c r="BC1143" s="51">
        <f t="shared" si="228"/>
        <v>8.8154269972451793E-2</v>
      </c>
      <c r="BD1143" s="51">
        <f t="shared" si="229"/>
        <v>8.1012658227848103E-2</v>
      </c>
      <c r="BE1143" s="49">
        <v>0</v>
      </c>
      <c r="BF1143" s="52">
        <v>0</v>
      </c>
      <c r="BG1143" s="51">
        <f t="shared" si="230"/>
        <v>-1</v>
      </c>
      <c r="BH1143" s="51">
        <f t="shared" si="231"/>
        <v>0</v>
      </c>
      <c r="BI1143" s="282">
        <f t="shared" si="233"/>
        <v>1202</v>
      </c>
    </row>
    <row r="1144" spans="1:61" hidden="1">
      <c r="A1144" s="54" t="s">
        <v>150</v>
      </c>
      <c r="B1144" s="55" t="s">
        <v>3653</v>
      </c>
      <c r="C1144" s="55" t="s">
        <v>3654</v>
      </c>
      <c r="D1144" s="44" t="s">
        <v>3655</v>
      </c>
      <c r="E1144" s="56">
        <v>1</v>
      </c>
      <c r="F1144" s="46" t="s">
        <v>5814</v>
      </c>
      <c r="G1144" s="47" t="s">
        <v>5814</v>
      </c>
      <c r="H1144" s="47" t="s">
        <v>6166</v>
      </c>
      <c r="I1144" s="48" t="s">
        <v>6178</v>
      </c>
      <c r="J1144" s="48" t="s">
        <v>6198</v>
      </c>
      <c r="K1144" s="48" t="s">
        <v>6169</v>
      </c>
      <c r="L1144" s="45">
        <v>139</v>
      </c>
      <c r="M1144" s="47" t="s">
        <v>5823</v>
      </c>
      <c r="N1144" s="60">
        <v>44</v>
      </c>
      <c r="O1144" s="58">
        <v>59</v>
      </c>
      <c r="P1144" s="58">
        <v>91</v>
      </c>
      <c r="Q1144" s="132">
        <v>100</v>
      </c>
      <c r="R1144" s="60">
        <v>171</v>
      </c>
      <c r="S1144" s="58">
        <v>215</v>
      </c>
      <c r="T1144" s="58">
        <v>190</v>
      </c>
      <c r="U1144" s="132">
        <v>174</v>
      </c>
      <c r="V1144" s="58">
        <v>55</v>
      </c>
      <c r="W1144" s="58">
        <v>95</v>
      </c>
      <c r="X1144" s="58">
        <v>97</v>
      </c>
      <c r="Y1144" s="132">
        <v>75</v>
      </c>
      <c r="Z1144" s="61">
        <v>99</v>
      </c>
      <c r="AA1144" s="59">
        <v>122</v>
      </c>
      <c r="AB1144" s="59">
        <v>107</v>
      </c>
      <c r="AC1144" s="132">
        <v>108</v>
      </c>
      <c r="AD1144" s="61">
        <v>132</v>
      </c>
      <c r="AE1144" s="59">
        <v>172</v>
      </c>
      <c r="AF1144" s="59">
        <v>93</v>
      </c>
      <c r="AG1144" s="132">
        <v>108</v>
      </c>
      <c r="AH1144" s="61">
        <v>0</v>
      </c>
      <c r="AI1144" s="132">
        <v>18</v>
      </c>
      <c r="AJ1144" s="64">
        <f>IFERROR(VLOOKUP($B1144,STOCK!$A:$H,3,0)," ")</f>
        <v>47</v>
      </c>
      <c r="AK1144" s="65">
        <f>IFERROR(VLOOKUP($B1144,STOCK!$A:$H,4,0)," ")</f>
        <v>108</v>
      </c>
      <c r="AL1144" s="65">
        <f>IFERROR(VLOOKUP($B1144,STOCK!$A:$H,5,0)," ")</f>
        <v>40</v>
      </c>
      <c r="AM1144" s="65">
        <f>IFERROR(VLOOKUP($B1144,STOCK!$A:$H,6,0)," ")</f>
        <v>100</v>
      </c>
      <c r="AN1144" s="65">
        <f>IFERROR(VLOOKUP($B1144,STOCK!$A:$H,7,0)," ")</f>
        <v>74</v>
      </c>
      <c r="AO1144" s="65">
        <f>IFERROR(VLOOKUP($B1144,STOCK!$A:$H,8,0)," ")</f>
        <v>48</v>
      </c>
      <c r="AP1144" s="62">
        <f t="shared" si="221"/>
        <v>14.1</v>
      </c>
      <c r="AQ1144" s="50">
        <f t="shared" si="222"/>
        <v>18.620689655172413</v>
      </c>
      <c r="AR1144" s="50">
        <f t="shared" si="223"/>
        <v>16</v>
      </c>
      <c r="AS1144" s="50">
        <f t="shared" si="224"/>
        <v>27.777777777777779</v>
      </c>
      <c r="AT1144" s="50">
        <f t="shared" si="225"/>
        <v>20.555555555555557</v>
      </c>
      <c r="AU1144" s="63">
        <f t="shared" si="232"/>
        <v>80</v>
      </c>
      <c r="AV1144" s="67">
        <v>14783</v>
      </c>
      <c r="AW1144" s="133">
        <v>14825.33503</v>
      </c>
      <c r="AX1144" s="49">
        <v>17250</v>
      </c>
      <c r="AY1144" s="51">
        <f t="shared" si="226"/>
        <v>0.16688087668267615</v>
      </c>
      <c r="AZ1144" s="51">
        <f t="shared" si="227"/>
        <v>0.14301449275362318</v>
      </c>
      <c r="BA1144" s="49">
        <v>16900</v>
      </c>
      <c r="BB1144" s="52">
        <v>4</v>
      </c>
      <c r="BC1144" s="51">
        <f t="shared" si="228"/>
        <v>0.14320503280795505</v>
      </c>
      <c r="BD1144" s="51">
        <f t="shared" si="229"/>
        <v>0.1252662721893491</v>
      </c>
      <c r="BE1144" s="49">
        <v>16500</v>
      </c>
      <c r="BF1144" s="52">
        <v>8</v>
      </c>
      <c r="BG1144" s="51">
        <f t="shared" si="230"/>
        <v>0.11614692552255979</v>
      </c>
      <c r="BH1144" s="51">
        <f t="shared" si="231"/>
        <v>0.10406060606060606</v>
      </c>
      <c r="BI1144" s="282">
        <f t="shared" si="233"/>
        <v>583</v>
      </c>
    </row>
    <row r="1145" spans="1:61" hidden="1">
      <c r="A1145" s="54" t="s">
        <v>150</v>
      </c>
      <c r="B1145" s="55" t="s">
        <v>3656</v>
      </c>
      <c r="C1145" s="55" t="s">
        <v>3657</v>
      </c>
      <c r="D1145" s="44" t="s">
        <v>3658</v>
      </c>
      <c r="E1145" s="56">
        <v>1</v>
      </c>
      <c r="F1145" s="46" t="s">
        <v>5814</v>
      </c>
      <c r="G1145" s="47" t="s">
        <v>5814</v>
      </c>
      <c r="H1145" s="47" t="s">
        <v>6166</v>
      </c>
      <c r="I1145" s="48" t="s">
        <v>6178</v>
      </c>
      <c r="J1145" s="48" t="s">
        <v>6198</v>
      </c>
      <c r="K1145" s="48" t="s">
        <v>6169</v>
      </c>
      <c r="L1145" s="45">
        <v>139</v>
      </c>
      <c r="M1145" s="47" t="s">
        <v>5823</v>
      </c>
      <c r="N1145" s="60">
        <v>1255</v>
      </c>
      <c r="O1145" s="58">
        <v>1290</v>
      </c>
      <c r="P1145" s="58">
        <v>1040</v>
      </c>
      <c r="Q1145" s="132">
        <v>608</v>
      </c>
      <c r="R1145" s="60">
        <v>1028</v>
      </c>
      <c r="S1145" s="58">
        <v>1184</v>
      </c>
      <c r="T1145" s="58">
        <v>849</v>
      </c>
      <c r="U1145" s="132">
        <v>717</v>
      </c>
      <c r="V1145" s="58">
        <v>347</v>
      </c>
      <c r="W1145" s="58">
        <v>450</v>
      </c>
      <c r="X1145" s="58">
        <v>180</v>
      </c>
      <c r="Y1145" s="132">
        <v>176</v>
      </c>
      <c r="Z1145" s="61">
        <v>857</v>
      </c>
      <c r="AA1145" s="59">
        <v>785</v>
      </c>
      <c r="AB1145" s="59">
        <v>916</v>
      </c>
      <c r="AC1145" s="132">
        <v>629</v>
      </c>
      <c r="AD1145" s="61">
        <v>606</v>
      </c>
      <c r="AE1145" s="59">
        <v>513</v>
      </c>
      <c r="AF1145" s="59">
        <v>464</v>
      </c>
      <c r="AG1145" s="132">
        <v>492</v>
      </c>
      <c r="AH1145" s="61">
        <v>8</v>
      </c>
      <c r="AI1145" s="132">
        <v>25</v>
      </c>
      <c r="AJ1145" s="64">
        <f>IFERROR(VLOOKUP($B1145,STOCK!$A:$H,3,0)," ")</f>
        <v>262</v>
      </c>
      <c r="AK1145" s="65">
        <f>IFERROR(VLOOKUP($B1145,STOCK!$A:$H,4,0)," ")</f>
        <v>293</v>
      </c>
      <c r="AL1145" s="65">
        <f>IFERROR(VLOOKUP($B1145,STOCK!$A:$H,5,0)," ")</f>
        <v>101</v>
      </c>
      <c r="AM1145" s="65">
        <f>IFERROR(VLOOKUP($B1145,STOCK!$A:$H,6,0)," ")</f>
        <v>168</v>
      </c>
      <c r="AN1145" s="65">
        <f>IFERROR(VLOOKUP($B1145,STOCK!$A:$H,7,0)," ")</f>
        <v>110</v>
      </c>
      <c r="AO1145" s="65">
        <f>IFERROR(VLOOKUP($B1145,STOCK!$A:$H,8,0)," ")</f>
        <v>304</v>
      </c>
      <c r="AP1145" s="62">
        <f t="shared" si="221"/>
        <v>12.927631578947368</v>
      </c>
      <c r="AQ1145" s="50">
        <f t="shared" si="222"/>
        <v>12.259414225941423</v>
      </c>
      <c r="AR1145" s="50">
        <f t="shared" si="223"/>
        <v>17.21590909090909</v>
      </c>
      <c r="AS1145" s="50">
        <f t="shared" si="224"/>
        <v>8.012718600953896</v>
      </c>
      <c r="AT1145" s="50">
        <f t="shared" si="225"/>
        <v>6.7073170731707314</v>
      </c>
      <c r="AU1145" s="63">
        <f t="shared" si="232"/>
        <v>364.8</v>
      </c>
      <c r="AV1145" s="67">
        <v>4321</v>
      </c>
      <c r="AW1145" s="133">
        <v>4341.5994600000004</v>
      </c>
      <c r="AX1145" s="49">
        <v>4900</v>
      </c>
      <c r="AY1145" s="51">
        <f t="shared" si="226"/>
        <v>0.13399676000925709</v>
      </c>
      <c r="AZ1145" s="51">
        <f t="shared" si="227"/>
        <v>0.11816326530612245</v>
      </c>
      <c r="BA1145" s="49">
        <v>4800</v>
      </c>
      <c r="BB1145" s="52">
        <v>6</v>
      </c>
      <c r="BC1145" s="51">
        <f t="shared" si="228"/>
        <v>0.11085396898866007</v>
      </c>
      <c r="BD1145" s="51">
        <f t="shared" si="229"/>
        <v>9.9791666666666667E-2</v>
      </c>
      <c r="BE1145" s="49">
        <v>0</v>
      </c>
      <c r="BF1145" s="52">
        <v>0</v>
      </c>
      <c r="BG1145" s="51">
        <f t="shared" si="230"/>
        <v>-1</v>
      </c>
      <c r="BH1145" s="51">
        <f t="shared" si="231"/>
        <v>0</v>
      </c>
      <c r="BI1145" s="282">
        <f t="shared" si="233"/>
        <v>2647</v>
      </c>
    </row>
    <row r="1146" spans="1:61" hidden="1">
      <c r="A1146" s="54" t="s">
        <v>150</v>
      </c>
      <c r="B1146" s="55" t="s">
        <v>3659</v>
      </c>
      <c r="C1146" s="55" t="s">
        <v>3660</v>
      </c>
      <c r="D1146" s="44" t="s">
        <v>3661</v>
      </c>
      <c r="E1146" s="56">
        <v>6</v>
      </c>
      <c r="F1146" s="46" t="s">
        <v>5814</v>
      </c>
      <c r="G1146" s="47" t="s">
        <v>5814</v>
      </c>
      <c r="H1146" s="47" t="s">
        <v>6166</v>
      </c>
      <c r="I1146" s="48" t="s">
        <v>6178</v>
      </c>
      <c r="J1146" s="48" t="s">
        <v>6198</v>
      </c>
      <c r="K1146" s="48" t="s">
        <v>6169</v>
      </c>
      <c r="L1146" s="45">
        <v>139</v>
      </c>
      <c r="M1146" s="47" t="s">
        <v>5823</v>
      </c>
      <c r="N1146" s="60">
        <v>0</v>
      </c>
      <c r="O1146" s="58">
        <v>120</v>
      </c>
      <c r="P1146" s="58">
        <v>264</v>
      </c>
      <c r="Q1146" s="132">
        <v>254</v>
      </c>
      <c r="R1146" s="60">
        <v>698</v>
      </c>
      <c r="S1146" s="58">
        <v>716</v>
      </c>
      <c r="T1146" s="58">
        <v>636</v>
      </c>
      <c r="U1146" s="132">
        <v>606</v>
      </c>
      <c r="V1146" s="58">
        <v>199</v>
      </c>
      <c r="W1146" s="58">
        <v>275</v>
      </c>
      <c r="X1146" s="58">
        <v>113</v>
      </c>
      <c r="Y1146" s="132">
        <v>81</v>
      </c>
      <c r="Z1146" s="61">
        <v>301</v>
      </c>
      <c r="AA1146" s="59">
        <v>373</v>
      </c>
      <c r="AB1146" s="59">
        <v>292</v>
      </c>
      <c r="AC1146" s="132">
        <v>288</v>
      </c>
      <c r="AD1146" s="61">
        <v>284</v>
      </c>
      <c r="AE1146" s="59">
        <v>278</v>
      </c>
      <c r="AF1146" s="59">
        <v>219</v>
      </c>
      <c r="AG1146" s="132">
        <v>186</v>
      </c>
      <c r="AH1146" s="61">
        <v>7</v>
      </c>
      <c r="AI1146" s="132">
        <v>25</v>
      </c>
      <c r="AJ1146" s="64">
        <f>IFERROR(VLOOKUP($B1146,STOCK!$A:$H,3,0)," ")</f>
        <v>307</v>
      </c>
      <c r="AK1146" s="65">
        <f>IFERROR(VLOOKUP($B1146,STOCK!$A:$H,4,0)," ")</f>
        <v>412</v>
      </c>
      <c r="AL1146" s="65">
        <f>IFERROR(VLOOKUP($B1146,STOCK!$A:$H,5,0)," ")</f>
        <v>297</v>
      </c>
      <c r="AM1146" s="65">
        <f>IFERROR(VLOOKUP($B1146,STOCK!$A:$H,6,0)," ")</f>
        <v>306</v>
      </c>
      <c r="AN1146" s="65">
        <f>IFERROR(VLOOKUP($B1146,STOCK!$A:$H,7,0)," ")</f>
        <v>223</v>
      </c>
      <c r="AO1146" s="65">
        <f>IFERROR(VLOOKUP($B1146,STOCK!$A:$H,8,0)," ")</f>
        <v>221</v>
      </c>
      <c r="AP1146" s="62">
        <f t="shared" si="221"/>
        <v>36.259842519685044</v>
      </c>
      <c r="AQ1146" s="50">
        <f t="shared" si="222"/>
        <v>20.396039603960396</v>
      </c>
      <c r="AR1146" s="50">
        <f t="shared" si="223"/>
        <v>110</v>
      </c>
      <c r="AS1146" s="50">
        <f t="shared" si="224"/>
        <v>31.875</v>
      </c>
      <c r="AT1146" s="50">
        <f t="shared" si="225"/>
        <v>35.967741935483872</v>
      </c>
      <c r="AU1146" s="63">
        <f t="shared" si="232"/>
        <v>265.2</v>
      </c>
      <c r="AV1146" s="67">
        <v>13140</v>
      </c>
      <c r="AW1146" s="133">
        <v>10874.127109999999</v>
      </c>
      <c r="AX1146" s="49">
        <v>14750</v>
      </c>
      <c r="AY1146" s="51">
        <f t="shared" si="226"/>
        <v>0.12252663622526638</v>
      </c>
      <c r="AZ1146" s="51">
        <f t="shared" si="227"/>
        <v>0.10915254237288136</v>
      </c>
      <c r="BA1146" s="49">
        <v>14500</v>
      </c>
      <c r="BB1146" s="52">
        <v>3</v>
      </c>
      <c r="BC1146" s="51">
        <f t="shared" si="228"/>
        <v>0.1035007610350076</v>
      </c>
      <c r="BD1146" s="51">
        <f t="shared" si="229"/>
        <v>9.3793103448275864E-2</v>
      </c>
      <c r="BE1146" s="49">
        <v>14250</v>
      </c>
      <c r="BF1146" s="52">
        <v>10</v>
      </c>
      <c r="BG1146" s="51">
        <f t="shared" si="230"/>
        <v>8.4474885844748826E-2</v>
      </c>
      <c r="BH1146" s="51">
        <f t="shared" si="231"/>
        <v>7.7894736842105267E-2</v>
      </c>
      <c r="BI1146" s="282">
        <f t="shared" si="233"/>
        <v>1440</v>
      </c>
    </row>
    <row r="1147" spans="1:61" hidden="1">
      <c r="A1147" s="54" t="s">
        <v>150</v>
      </c>
      <c r="B1147" s="55" t="s">
        <v>3662</v>
      </c>
      <c r="C1147" s="55" t="s">
        <v>3663</v>
      </c>
      <c r="D1147" s="44" t="s">
        <v>3664</v>
      </c>
      <c r="E1147" s="56">
        <v>1</v>
      </c>
      <c r="F1147" s="46" t="s">
        <v>5814</v>
      </c>
      <c r="G1147" s="47" t="s">
        <v>5814</v>
      </c>
      <c r="H1147" s="47" t="s">
        <v>6166</v>
      </c>
      <c r="I1147" s="48" t="s">
        <v>6178</v>
      </c>
      <c r="J1147" s="48" t="s">
        <v>6198</v>
      </c>
      <c r="K1147" s="48" t="s">
        <v>6182</v>
      </c>
      <c r="L1147" s="45">
        <v>79</v>
      </c>
      <c r="M1147" s="47" t="s">
        <v>6090</v>
      </c>
      <c r="N1147" s="60">
        <v>392</v>
      </c>
      <c r="O1147" s="58">
        <v>457</v>
      </c>
      <c r="P1147" s="58">
        <v>282</v>
      </c>
      <c r="Q1147" s="132">
        <v>253</v>
      </c>
      <c r="R1147" s="60">
        <v>594</v>
      </c>
      <c r="S1147" s="58">
        <v>702</v>
      </c>
      <c r="T1147" s="58">
        <v>423</v>
      </c>
      <c r="U1147" s="132">
        <v>421</v>
      </c>
      <c r="V1147" s="58">
        <v>73</v>
      </c>
      <c r="W1147" s="58">
        <v>212</v>
      </c>
      <c r="X1147" s="58">
        <v>159</v>
      </c>
      <c r="Y1147" s="132">
        <v>153</v>
      </c>
      <c r="Z1147" s="61">
        <v>120</v>
      </c>
      <c r="AA1147" s="59">
        <v>130</v>
      </c>
      <c r="AB1147" s="59">
        <v>186</v>
      </c>
      <c r="AC1147" s="132">
        <v>144</v>
      </c>
      <c r="AD1147" s="61">
        <v>269</v>
      </c>
      <c r="AE1147" s="59">
        <v>297</v>
      </c>
      <c r="AF1147" s="59">
        <v>148</v>
      </c>
      <c r="AG1147" s="132">
        <v>210</v>
      </c>
      <c r="AH1147" s="61">
        <v>12</v>
      </c>
      <c r="AI1147" s="132">
        <v>24</v>
      </c>
      <c r="AJ1147" s="64">
        <f>IFERROR(VLOOKUP($B1147,STOCK!$A:$H,3,0)," ")</f>
        <v>318</v>
      </c>
      <c r="AK1147" s="65">
        <f>IFERROR(VLOOKUP($B1147,STOCK!$A:$H,4,0)," ")</f>
        <v>730</v>
      </c>
      <c r="AL1147" s="65">
        <f>IFERROR(VLOOKUP($B1147,STOCK!$A:$H,5,0)," ")</f>
        <v>133</v>
      </c>
      <c r="AM1147" s="65">
        <f>IFERROR(VLOOKUP($B1147,STOCK!$A:$H,6,0)," ")</f>
        <v>358</v>
      </c>
      <c r="AN1147" s="65">
        <f>IFERROR(VLOOKUP($B1147,STOCK!$A:$H,7,0)," ")</f>
        <v>361</v>
      </c>
      <c r="AO1147" s="65">
        <f>IFERROR(VLOOKUP($B1147,STOCK!$A:$H,8,0)," ")</f>
        <v>33</v>
      </c>
      <c r="AP1147" s="62">
        <f t="shared" si="221"/>
        <v>37.707509881422929</v>
      </c>
      <c r="AQ1147" s="50">
        <f t="shared" si="222"/>
        <v>52.019002375296914</v>
      </c>
      <c r="AR1147" s="50">
        <f t="shared" si="223"/>
        <v>26.078431372549019</v>
      </c>
      <c r="AS1147" s="50">
        <f t="shared" si="224"/>
        <v>74.583333333333329</v>
      </c>
      <c r="AT1147" s="50">
        <f t="shared" si="225"/>
        <v>51.571428571428577</v>
      </c>
      <c r="AU1147" s="63">
        <f t="shared" si="232"/>
        <v>41.25</v>
      </c>
      <c r="AV1147" s="67">
        <v>4875.0000200000004</v>
      </c>
      <c r="AW1147" s="133">
        <v>4874.6742000000004</v>
      </c>
      <c r="AX1147" s="49">
        <v>5650</v>
      </c>
      <c r="AY1147" s="51">
        <f t="shared" si="226"/>
        <v>0.15897435421959227</v>
      </c>
      <c r="AZ1147" s="51">
        <f t="shared" si="227"/>
        <v>0.13716813805309727</v>
      </c>
      <c r="BA1147" s="49">
        <v>5500</v>
      </c>
      <c r="BB1147" s="52">
        <v>6</v>
      </c>
      <c r="BC1147" s="51">
        <f t="shared" si="228"/>
        <v>0.12820512357659419</v>
      </c>
      <c r="BD1147" s="51">
        <f t="shared" si="229"/>
        <v>0.11363635999999992</v>
      </c>
      <c r="BE1147" s="49">
        <v>5350</v>
      </c>
      <c r="BF1147" s="52">
        <v>12</v>
      </c>
      <c r="BG1147" s="51">
        <f t="shared" si="230"/>
        <v>9.7435892933596335E-2</v>
      </c>
      <c r="BH1147" s="51">
        <f t="shared" si="231"/>
        <v>8.8785042990654137E-2</v>
      </c>
      <c r="BI1147" s="282">
        <f t="shared" si="233"/>
        <v>1205</v>
      </c>
    </row>
    <row r="1148" spans="1:61" hidden="1">
      <c r="A1148" s="54" t="s">
        <v>150</v>
      </c>
      <c r="B1148" s="55" t="s">
        <v>3665</v>
      </c>
      <c r="C1148" s="55" t="s">
        <v>3666</v>
      </c>
      <c r="D1148" s="44" t="s">
        <v>3667</v>
      </c>
      <c r="E1148" s="56">
        <v>1</v>
      </c>
      <c r="F1148" s="46" t="s">
        <v>5814</v>
      </c>
      <c r="G1148" s="47" t="s">
        <v>5814</v>
      </c>
      <c r="H1148" s="47" t="s">
        <v>6166</v>
      </c>
      <c r="I1148" s="48" t="s">
        <v>6178</v>
      </c>
      <c r="J1148" s="48" t="s">
        <v>6198</v>
      </c>
      <c r="K1148" s="48" t="s">
        <v>6182</v>
      </c>
      <c r="L1148" s="45">
        <v>79</v>
      </c>
      <c r="M1148" s="47" t="s">
        <v>6090</v>
      </c>
      <c r="N1148" s="60">
        <v>301</v>
      </c>
      <c r="O1148" s="58">
        <v>155</v>
      </c>
      <c r="P1148" s="58">
        <v>117</v>
      </c>
      <c r="Q1148" s="132">
        <v>775</v>
      </c>
      <c r="R1148" s="60">
        <v>48</v>
      </c>
      <c r="S1148" s="58">
        <v>46</v>
      </c>
      <c r="T1148" s="58">
        <v>37</v>
      </c>
      <c r="U1148" s="132">
        <v>970</v>
      </c>
      <c r="V1148" s="58">
        <v>128</v>
      </c>
      <c r="W1148" s="58">
        <v>151</v>
      </c>
      <c r="X1148" s="58">
        <v>218</v>
      </c>
      <c r="Y1148" s="132">
        <v>322</v>
      </c>
      <c r="Z1148" s="61">
        <v>103</v>
      </c>
      <c r="AA1148" s="59">
        <v>130</v>
      </c>
      <c r="AB1148" s="59">
        <v>188</v>
      </c>
      <c r="AC1148" s="132">
        <v>477</v>
      </c>
      <c r="AD1148" s="61">
        <v>49</v>
      </c>
      <c r="AE1148" s="59">
        <v>76</v>
      </c>
      <c r="AF1148" s="59">
        <v>95</v>
      </c>
      <c r="AG1148" s="132">
        <v>640</v>
      </c>
      <c r="AH1148" s="61">
        <v>6</v>
      </c>
      <c r="AI1148" s="132">
        <v>27</v>
      </c>
      <c r="AJ1148" s="64">
        <f>IFERROR(VLOOKUP($B1148,STOCK!$A:$H,3,0)," ")</f>
        <v>2255</v>
      </c>
      <c r="AK1148" s="65">
        <f>IFERROR(VLOOKUP($B1148,STOCK!$A:$H,4,0)," ")</f>
        <v>4693</v>
      </c>
      <c r="AL1148" s="65">
        <f>IFERROR(VLOOKUP($B1148,STOCK!$A:$H,5,0)," ")</f>
        <v>1719</v>
      </c>
      <c r="AM1148" s="65">
        <f>IFERROR(VLOOKUP($B1148,STOCK!$A:$H,6,0)," ")</f>
        <v>3115</v>
      </c>
      <c r="AN1148" s="65">
        <f>IFERROR(VLOOKUP($B1148,STOCK!$A:$H,7,0)," ")</f>
        <v>2694</v>
      </c>
      <c r="AO1148" s="65">
        <f>IFERROR(VLOOKUP($B1148,STOCK!$A:$H,8,0)," ")</f>
        <v>1137</v>
      </c>
      <c r="AP1148" s="62">
        <f t="shared" si="221"/>
        <v>87.290322580645167</v>
      </c>
      <c r="AQ1148" s="50">
        <f t="shared" si="222"/>
        <v>145.14432989690721</v>
      </c>
      <c r="AR1148" s="50">
        <f t="shared" si="223"/>
        <v>160.15527950310559</v>
      </c>
      <c r="AS1148" s="50">
        <f t="shared" si="224"/>
        <v>195.91194968553458</v>
      </c>
      <c r="AT1148" s="50">
        <f t="shared" si="225"/>
        <v>126.28124999999999</v>
      </c>
      <c r="AU1148" s="63">
        <f t="shared" si="232"/>
        <v>1263.3333333333335</v>
      </c>
      <c r="AV1148" s="67">
        <v>1800</v>
      </c>
      <c r="AW1148" s="133">
        <v>1760.39292</v>
      </c>
      <c r="AX1148" s="49">
        <v>2150</v>
      </c>
      <c r="AY1148" s="51">
        <f t="shared" si="226"/>
        <v>0.19444444444444442</v>
      </c>
      <c r="AZ1148" s="51">
        <f t="shared" si="227"/>
        <v>0.16279069767441862</v>
      </c>
      <c r="BA1148" s="49">
        <v>1990</v>
      </c>
      <c r="BB1148" s="52">
        <v>6</v>
      </c>
      <c r="BC1148" s="51">
        <f t="shared" si="228"/>
        <v>0.10555555555555562</v>
      </c>
      <c r="BD1148" s="51">
        <f t="shared" si="229"/>
        <v>9.5477386934673364E-2</v>
      </c>
      <c r="BE1148" s="49">
        <v>0</v>
      </c>
      <c r="BF1148" s="52">
        <v>0</v>
      </c>
      <c r="BG1148" s="51">
        <f t="shared" si="230"/>
        <v>-1</v>
      </c>
      <c r="BH1148" s="51">
        <f t="shared" si="231"/>
        <v>0</v>
      </c>
      <c r="BI1148" s="282">
        <f t="shared" si="233"/>
        <v>3211</v>
      </c>
    </row>
    <row r="1149" spans="1:61" hidden="1">
      <c r="A1149" s="54" t="s">
        <v>150</v>
      </c>
      <c r="B1149" s="55" t="s">
        <v>3668</v>
      </c>
      <c r="C1149" s="55" t="s">
        <v>3669</v>
      </c>
      <c r="D1149" s="44" t="s">
        <v>3670</v>
      </c>
      <c r="E1149" s="56">
        <v>1</v>
      </c>
      <c r="F1149" s="46" t="s">
        <v>5814</v>
      </c>
      <c r="G1149" s="47" t="s">
        <v>5814</v>
      </c>
      <c r="H1149" s="47" t="s">
        <v>6166</v>
      </c>
      <c r="I1149" s="48" t="s">
        <v>6178</v>
      </c>
      <c r="J1149" s="48" t="s">
        <v>6198</v>
      </c>
      <c r="K1149" s="48" t="s">
        <v>6182</v>
      </c>
      <c r="L1149" s="45">
        <v>79</v>
      </c>
      <c r="M1149" s="47" t="s">
        <v>6090</v>
      </c>
      <c r="N1149" s="60">
        <v>211</v>
      </c>
      <c r="O1149" s="58">
        <v>202</v>
      </c>
      <c r="P1149" s="58">
        <v>48</v>
      </c>
      <c r="Q1149" s="132">
        <v>0</v>
      </c>
      <c r="R1149" s="60">
        <v>284</v>
      </c>
      <c r="S1149" s="58">
        <v>375</v>
      </c>
      <c r="T1149" s="58">
        <v>182</v>
      </c>
      <c r="U1149" s="132">
        <v>209</v>
      </c>
      <c r="V1149" s="58">
        <v>48</v>
      </c>
      <c r="W1149" s="58">
        <v>201</v>
      </c>
      <c r="X1149" s="58">
        <v>150</v>
      </c>
      <c r="Y1149" s="132">
        <v>151</v>
      </c>
      <c r="Z1149" s="61">
        <v>80</v>
      </c>
      <c r="AA1149" s="59">
        <v>90</v>
      </c>
      <c r="AB1149" s="59">
        <v>82</v>
      </c>
      <c r="AC1149" s="132">
        <v>115</v>
      </c>
      <c r="AD1149" s="61">
        <v>57</v>
      </c>
      <c r="AE1149" s="59">
        <v>156</v>
      </c>
      <c r="AF1149" s="59">
        <v>52</v>
      </c>
      <c r="AG1149" s="132">
        <v>86</v>
      </c>
      <c r="AH1149" s="61">
        <v>15</v>
      </c>
      <c r="AI1149" s="132">
        <v>33</v>
      </c>
      <c r="AJ1149" s="64">
        <f>IFERROR(VLOOKUP($B1149,STOCK!$A:$H,3,0)," ")</f>
        <v>0</v>
      </c>
      <c r="AK1149" s="65">
        <f>IFERROR(VLOOKUP($B1149,STOCK!$A:$H,4,0)," ")</f>
        <v>406</v>
      </c>
      <c r="AL1149" s="65">
        <f>IFERROR(VLOOKUP($B1149,STOCK!$A:$H,5,0)," ")</f>
        <v>245</v>
      </c>
      <c r="AM1149" s="65">
        <f>IFERROR(VLOOKUP($B1149,STOCK!$A:$H,6,0)," ")</f>
        <v>135</v>
      </c>
      <c r="AN1149" s="65">
        <f>IFERROR(VLOOKUP($B1149,STOCK!$A:$H,7,0)," ")</f>
        <v>117</v>
      </c>
      <c r="AO1149" s="65">
        <f>IFERROR(VLOOKUP($B1149,STOCK!$A:$H,8,0)," ")</f>
        <v>16</v>
      </c>
      <c r="AP1149" s="62" t="str">
        <f t="shared" si="221"/>
        <v>Q</v>
      </c>
      <c r="AQ1149" s="50">
        <f t="shared" si="222"/>
        <v>58.277511961722489</v>
      </c>
      <c r="AR1149" s="50">
        <f t="shared" si="223"/>
        <v>48.675496688741724</v>
      </c>
      <c r="AS1149" s="50">
        <f t="shared" si="224"/>
        <v>35.217391304347828</v>
      </c>
      <c r="AT1149" s="50">
        <f t="shared" si="225"/>
        <v>40.813953488372093</v>
      </c>
      <c r="AU1149" s="63">
        <f t="shared" si="232"/>
        <v>14.545454545454547</v>
      </c>
      <c r="AV1149" s="67">
        <v>8550.1883500000004</v>
      </c>
      <c r="AW1149" s="133">
        <v>8222.0124799999994</v>
      </c>
      <c r="AX1149" s="49">
        <v>9900</v>
      </c>
      <c r="AY1149" s="51">
        <f t="shared" si="226"/>
        <v>0.15786922986322272</v>
      </c>
      <c r="AZ1149" s="51">
        <f t="shared" si="227"/>
        <v>0.13634461111111107</v>
      </c>
      <c r="BA1149" s="49">
        <v>9500</v>
      </c>
      <c r="BB1149" s="52">
        <v>4</v>
      </c>
      <c r="BC1149" s="51">
        <f t="shared" si="228"/>
        <v>0.1110866347172339</v>
      </c>
      <c r="BD1149" s="51">
        <f t="shared" si="229"/>
        <v>9.9980173684210485E-2</v>
      </c>
      <c r="BE1149" s="49">
        <v>9250</v>
      </c>
      <c r="BF1149" s="52">
        <v>8</v>
      </c>
      <c r="BG1149" s="51">
        <f t="shared" si="230"/>
        <v>8.1847512750991003E-2</v>
      </c>
      <c r="BH1149" s="51">
        <f t="shared" si="231"/>
        <v>7.565531351351347E-2</v>
      </c>
      <c r="BI1149" s="282">
        <f t="shared" si="233"/>
        <v>594</v>
      </c>
    </row>
    <row r="1150" spans="1:61" hidden="1">
      <c r="A1150" s="54" t="s">
        <v>149</v>
      </c>
      <c r="B1150" s="55" t="s">
        <v>3671</v>
      </c>
      <c r="C1150" s="55" t="s">
        <v>3672</v>
      </c>
      <c r="D1150" s="44" t="s">
        <v>3673</v>
      </c>
      <c r="E1150" s="56">
        <v>1</v>
      </c>
      <c r="F1150" s="46" t="s">
        <v>5814</v>
      </c>
      <c r="G1150" s="47" t="s">
        <v>5814</v>
      </c>
      <c r="H1150" s="47" t="s">
        <v>6166</v>
      </c>
      <c r="I1150" s="48" t="s">
        <v>6178</v>
      </c>
      <c r="J1150" s="48" t="s">
        <v>6198</v>
      </c>
      <c r="K1150" s="48" t="s">
        <v>6182</v>
      </c>
      <c r="L1150" s="45">
        <v>79</v>
      </c>
      <c r="M1150" s="47" t="s">
        <v>6090</v>
      </c>
      <c r="N1150" s="60">
        <v>0</v>
      </c>
      <c r="O1150" s="58">
        <v>0</v>
      </c>
      <c r="P1150" s="58">
        <v>0</v>
      </c>
      <c r="Q1150" s="132">
        <v>0</v>
      </c>
      <c r="R1150" s="60">
        <v>0</v>
      </c>
      <c r="S1150" s="58">
        <v>0</v>
      </c>
      <c r="T1150" s="58">
        <v>1</v>
      </c>
      <c r="U1150" s="132">
        <v>0</v>
      </c>
      <c r="V1150" s="58">
        <v>0</v>
      </c>
      <c r="W1150" s="58">
        <v>0</v>
      </c>
      <c r="X1150" s="58">
        <v>0</v>
      </c>
      <c r="Y1150" s="132">
        <v>4</v>
      </c>
      <c r="Z1150" s="61">
        <v>0</v>
      </c>
      <c r="AA1150" s="59">
        <v>3</v>
      </c>
      <c r="AB1150" s="59">
        <v>0</v>
      </c>
      <c r="AC1150" s="132">
        <v>0</v>
      </c>
      <c r="AD1150" s="61">
        <v>0</v>
      </c>
      <c r="AE1150" s="59">
        <v>0</v>
      </c>
      <c r="AF1150" s="59">
        <v>0</v>
      </c>
      <c r="AG1150" s="132">
        <v>0</v>
      </c>
      <c r="AH1150" s="61">
        <v>0</v>
      </c>
      <c r="AI1150" s="132">
        <v>0</v>
      </c>
      <c r="AJ1150" s="64">
        <f>IFERROR(VLOOKUP($B1150,STOCK!$A:$H,3,0)," ")</f>
        <v>0</v>
      </c>
      <c r="AK1150" s="65">
        <f>IFERROR(VLOOKUP($B1150,STOCK!$A:$H,4,0)," ")</f>
        <v>-1</v>
      </c>
      <c r="AL1150" s="65">
        <f>IFERROR(VLOOKUP($B1150,STOCK!$A:$H,5,0)," ")</f>
        <v>-4</v>
      </c>
      <c r="AM1150" s="65">
        <f>IFERROR(VLOOKUP($B1150,STOCK!$A:$H,6,0)," ")</f>
        <v>0</v>
      </c>
      <c r="AN1150" s="65">
        <f>IFERROR(VLOOKUP($B1150,STOCK!$A:$H,7,0)," ")</f>
        <v>0</v>
      </c>
      <c r="AO1150" s="65">
        <f>IFERROR(VLOOKUP($B1150,STOCK!$A:$H,8,0)," ")</f>
        <v>0</v>
      </c>
      <c r="AP1150" s="62" t="str">
        <f t="shared" si="221"/>
        <v>Q</v>
      </c>
      <c r="AQ1150" s="50" t="str">
        <f t="shared" si="222"/>
        <v>Q</v>
      </c>
      <c r="AR1150" s="50" t="str">
        <f t="shared" si="223"/>
        <v>Q</v>
      </c>
      <c r="AS1150" s="50" t="str">
        <f t="shared" si="224"/>
        <v>Q</v>
      </c>
      <c r="AT1150" s="50" t="str">
        <f t="shared" si="225"/>
        <v>Q</v>
      </c>
      <c r="AU1150" s="63" t="str">
        <f t="shared" si="232"/>
        <v>Q</v>
      </c>
      <c r="AV1150" s="67">
        <v>3960</v>
      </c>
      <c r="AW1150" s="133">
        <v>3814.55899</v>
      </c>
      <c r="AX1150" s="49">
        <v>4650</v>
      </c>
      <c r="AY1150" s="51">
        <f t="shared" si="226"/>
        <v>0.17424242424242431</v>
      </c>
      <c r="AZ1150" s="51">
        <f t="shared" si="227"/>
        <v>0.14838709677419354</v>
      </c>
      <c r="BA1150" s="49">
        <v>4550</v>
      </c>
      <c r="BB1150" s="52">
        <v>6</v>
      </c>
      <c r="BC1150" s="51">
        <f t="shared" si="228"/>
        <v>0.14898989898989901</v>
      </c>
      <c r="BD1150" s="51">
        <f t="shared" si="229"/>
        <v>0.12967032967032968</v>
      </c>
      <c r="BE1150" s="49">
        <v>4450</v>
      </c>
      <c r="BF1150" s="52">
        <v>12</v>
      </c>
      <c r="BG1150" s="51">
        <f t="shared" si="230"/>
        <v>0.1237373737373737</v>
      </c>
      <c r="BH1150" s="51">
        <f t="shared" si="231"/>
        <v>0.1101123595505618</v>
      </c>
      <c r="BI1150" s="282">
        <f t="shared" si="233"/>
        <v>4</v>
      </c>
    </row>
    <row r="1151" spans="1:61" hidden="1">
      <c r="A1151" s="54" t="s">
        <v>149</v>
      </c>
      <c r="B1151" s="55" t="s">
        <v>3674</v>
      </c>
      <c r="C1151" s="55" t="s">
        <v>3675</v>
      </c>
      <c r="D1151" s="44" t="s">
        <v>3676</v>
      </c>
      <c r="E1151" s="56">
        <v>6</v>
      </c>
      <c r="F1151" s="46" t="s">
        <v>5814</v>
      </c>
      <c r="G1151" s="47" t="s">
        <v>5814</v>
      </c>
      <c r="H1151" s="47" t="s">
        <v>6166</v>
      </c>
      <c r="I1151" s="48" t="s">
        <v>6178</v>
      </c>
      <c r="J1151" s="48" t="s">
        <v>6198</v>
      </c>
      <c r="K1151" s="48" t="s">
        <v>6077</v>
      </c>
      <c r="L1151" s="45">
        <v>551</v>
      </c>
      <c r="M1151" s="47" t="s">
        <v>5996</v>
      </c>
      <c r="N1151" s="60">
        <v>0</v>
      </c>
      <c r="O1151" s="58">
        <v>12</v>
      </c>
      <c r="P1151" s="58">
        <v>12</v>
      </c>
      <c r="Q1151" s="132">
        <v>6</v>
      </c>
      <c r="R1151" s="60">
        <v>25</v>
      </c>
      <c r="S1151" s="58">
        <v>39</v>
      </c>
      <c r="T1151" s="58">
        <v>0</v>
      </c>
      <c r="U1151" s="132">
        <v>0</v>
      </c>
      <c r="V1151" s="58">
        <v>0</v>
      </c>
      <c r="W1151" s="58">
        <v>14</v>
      </c>
      <c r="X1151" s="58">
        <v>22</v>
      </c>
      <c r="Y1151" s="132">
        <v>4</v>
      </c>
      <c r="Z1151" s="61">
        <v>0</v>
      </c>
      <c r="AA1151" s="59">
        <v>4</v>
      </c>
      <c r="AB1151" s="59">
        <v>20</v>
      </c>
      <c r="AC1151" s="132">
        <v>10</v>
      </c>
      <c r="AD1151" s="61">
        <v>0</v>
      </c>
      <c r="AE1151" s="59">
        <v>6</v>
      </c>
      <c r="AF1151" s="59">
        <v>14</v>
      </c>
      <c r="AG1151" s="132">
        <v>17</v>
      </c>
      <c r="AH1151" s="61">
        <v>0</v>
      </c>
      <c r="AI1151" s="132">
        <v>0</v>
      </c>
      <c r="AJ1151" s="64">
        <f>IFERROR(VLOOKUP($B1151,STOCK!$A:$H,3,0)," ")</f>
        <v>0</v>
      </c>
      <c r="AK1151" s="65">
        <f>IFERROR(VLOOKUP($B1151,STOCK!$A:$H,4,0)," ")</f>
        <v>0</v>
      </c>
      <c r="AL1151" s="65">
        <f>IFERROR(VLOOKUP($B1151,STOCK!$A:$H,5,0)," ")</f>
        <v>0</v>
      </c>
      <c r="AM1151" s="65">
        <f>IFERROR(VLOOKUP($B1151,STOCK!$A:$H,6,0)," ")</f>
        <v>2</v>
      </c>
      <c r="AN1151" s="65">
        <f>IFERROR(VLOOKUP($B1151,STOCK!$A:$H,7,0)," ")</f>
        <v>4</v>
      </c>
      <c r="AO1151" s="65">
        <f>IFERROR(VLOOKUP($B1151,STOCK!$A:$H,8,0)," ")</f>
        <v>0</v>
      </c>
      <c r="AP1151" s="62" t="str">
        <f t="shared" si="221"/>
        <v>Q</v>
      </c>
      <c r="AQ1151" s="50" t="str">
        <f t="shared" si="222"/>
        <v>Q</v>
      </c>
      <c r="AR1151" s="50" t="str">
        <f t="shared" si="223"/>
        <v>Q</v>
      </c>
      <c r="AS1151" s="50">
        <f t="shared" si="224"/>
        <v>6</v>
      </c>
      <c r="AT1151" s="50">
        <f t="shared" si="225"/>
        <v>7.0588235294117645</v>
      </c>
      <c r="AU1151" s="63" t="str">
        <f t="shared" si="232"/>
        <v>Q</v>
      </c>
      <c r="AV1151" s="67">
        <v>6267.0000030000001</v>
      </c>
      <c r="AW1151" s="133">
        <v>6264.9268000000002</v>
      </c>
      <c r="AX1151" s="49">
        <v>7250</v>
      </c>
      <c r="AY1151" s="51">
        <f t="shared" si="226"/>
        <v>0.15685335831010683</v>
      </c>
      <c r="AZ1151" s="51">
        <f t="shared" si="227"/>
        <v>0.1355862064827586</v>
      </c>
      <c r="BA1151" s="49">
        <v>7125</v>
      </c>
      <c r="BB1151" s="52">
        <v>6</v>
      </c>
      <c r="BC1151" s="51">
        <f t="shared" si="228"/>
        <v>0.13690761075303604</v>
      </c>
      <c r="BD1151" s="51">
        <f t="shared" si="229"/>
        <v>0.12042105221052631</v>
      </c>
      <c r="BE1151" s="49">
        <v>6916.6666699999996</v>
      </c>
      <c r="BF1151" s="52">
        <v>18</v>
      </c>
      <c r="BG1151" s="51">
        <f t="shared" si="230"/>
        <v>0.10366469868980466</v>
      </c>
      <c r="BH1151" s="51">
        <f t="shared" si="231"/>
        <v>9.3927710846299833E-2</v>
      </c>
      <c r="BI1151" s="282">
        <f t="shared" si="233"/>
        <v>37</v>
      </c>
    </row>
    <row r="1152" spans="1:61" hidden="1">
      <c r="A1152" s="54" t="s">
        <v>150</v>
      </c>
      <c r="B1152" s="55" t="s">
        <v>3677</v>
      </c>
      <c r="C1152" s="55" t="s">
        <v>3678</v>
      </c>
      <c r="D1152" s="44" t="s">
        <v>3679</v>
      </c>
      <c r="E1152" s="56">
        <v>1</v>
      </c>
      <c r="F1152" s="46" t="s">
        <v>5814</v>
      </c>
      <c r="G1152" s="47" t="s">
        <v>5814</v>
      </c>
      <c r="H1152" s="47" t="s">
        <v>6166</v>
      </c>
      <c r="I1152" s="48" t="s">
        <v>6178</v>
      </c>
      <c r="J1152" s="48" t="s">
        <v>6198</v>
      </c>
      <c r="K1152" s="48" t="s">
        <v>6189</v>
      </c>
      <c r="L1152" s="45">
        <v>50</v>
      </c>
      <c r="M1152" s="47" t="s">
        <v>5830</v>
      </c>
      <c r="N1152" s="60">
        <v>37</v>
      </c>
      <c r="O1152" s="58">
        <v>31</v>
      </c>
      <c r="P1152" s="58">
        <v>15</v>
      </c>
      <c r="Q1152" s="132">
        <v>28</v>
      </c>
      <c r="R1152" s="60">
        <v>42</v>
      </c>
      <c r="S1152" s="58">
        <v>63</v>
      </c>
      <c r="T1152" s="58">
        <v>77</v>
      </c>
      <c r="U1152" s="132">
        <v>81</v>
      </c>
      <c r="V1152" s="58">
        <v>25</v>
      </c>
      <c r="W1152" s="58">
        <v>39</v>
      </c>
      <c r="X1152" s="58">
        <v>33</v>
      </c>
      <c r="Y1152" s="132">
        <v>41</v>
      </c>
      <c r="Z1152" s="61">
        <v>12</v>
      </c>
      <c r="AA1152" s="59">
        <v>56</v>
      </c>
      <c r="AB1152" s="59">
        <v>18</v>
      </c>
      <c r="AC1152" s="132">
        <v>39</v>
      </c>
      <c r="AD1152" s="61">
        <v>35</v>
      </c>
      <c r="AE1152" s="59">
        <v>108</v>
      </c>
      <c r="AF1152" s="59">
        <v>21</v>
      </c>
      <c r="AG1152" s="132">
        <v>37</v>
      </c>
      <c r="AH1152" s="61">
        <v>0</v>
      </c>
      <c r="AI1152" s="132">
        <v>0</v>
      </c>
      <c r="AJ1152" s="64">
        <f>IFERROR(VLOOKUP($B1152,STOCK!$A:$H,3,0)," ")</f>
        <v>21</v>
      </c>
      <c r="AK1152" s="65">
        <f>IFERROR(VLOOKUP($B1152,STOCK!$A:$H,4,0)," ")</f>
        <v>4</v>
      </c>
      <c r="AL1152" s="65">
        <f>IFERROR(VLOOKUP($B1152,STOCK!$A:$H,5,0)," ")</f>
        <v>38</v>
      </c>
      <c r="AM1152" s="65">
        <f>IFERROR(VLOOKUP($B1152,STOCK!$A:$H,6,0)," ")</f>
        <v>9</v>
      </c>
      <c r="AN1152" s="65">
        <f>IFERROR(VLOOKUP($B1152,STOCK!$A:$H,7,0)," ")</f>
        <v>65</v>
      </c>
      <c r="AO1152" s="65">
        <f>IFERROR(VLOOKUP($B1152,STOCK!$A:$H,8,0)," ")</f>
        <v>0</v>
      </c>
      <c r="AP1152" s="62">
        <f t="shared" si="221"/>
        <v>22.5</v>
      </c>
      <c r="AQ1152" s="50">
        <f t="shared" si="222"/>
        <v>1.4814814814814814</v>
      </c>
      <c r="AR1152" s="50">
        <f t="shared" si="223"/>
        <v>27.804878048780488</v>
      </c>
      <c r="AS1152" s="50">
        <f t="shared" si="224"/>
        <v>6.9230769230769234</v>
      </c>
      <c r="AT1152" s="50">
        <f t="shared" si="225"/>
        <v>52.702702702702702</v>
      </c>
      <c r="AU1152" s="63" t="str">
        <f t="shared" si="232"/>
        <v>Q</v>
      </c>
      <c r="AV1152" s="67">
        <v>8835</v>
      </c>
      <c r="AW1152" s="133">
        <v>8460.0463199999995</v>
      </c>
      <c r="AX1152" s="49">
        <v>10250</v>
      </c>
      <c r="AY1152" s="51">
        <f t="shared" si="226"/>
        <v>0.1601584606677986</v>
      </c>
      <c r="AZ1152" s="51">
        <f t="shared" si="227"/>
        <v>0.13804878048780489</v>
      </c>
      <c r="BA1152" s="49">
        <v>9950</v>
      </c>
      <c r="BB1152" s="52">
        <v>4</v>
      </c>
      <c r="BC1152" s="51">
        <f t="shared" si="228"/>
        <v>0.12620260328239952</v>
      </c>
      <c r="BD1152" s="51">
        <f t="shared" si="229"/>
        <v>0.11206030150753769</v>
      </c>
      <c r="BE1152" s="49">
        <v>9650</v>
      </c>
      <c r="BF1152" s="52">
        <v>12</v>
      </c>
      <c r="BG1152" s="51">
        <f t="shared" si="230"/>
        <v>9.2246745897000659E-2</v>
      </c>
      <c r="BH1152" s="51">
        <f t="shared" si="231"/>
        <v>8.4455958549222804E-2</v>
      </c>
      <c r="BI1152" s="282">
        <f t="shared" si="233"/>
        <v>226</v>
      </c>
    </row>
    <row r="1153" spans="1:61" hidden="1">
      <c r="A1153" s="54" t="s">
        <v>150</v>
      </c>
      <c r="B1153" s="55" t="s">
        <v>3680</v>
      </c>
      <c r="C1153" s="55" t="s">
        <v>3681</v>
      </c>
      <c r="D1153" s="44" t="s">
        <v>3682</v>
      </c>
      <c r="E1153" s="56">
        <v>1</v>
      </c>
      <c r="F1153" s="46" t="s">
        <v>5814</v>
      </c>
      <c r="G1153" s="47" t="s">
        <v>5814</v>
      </c>
      <c r="H1153" s="47" t="s">
        <v>6166</v>
      </c>
      <c r="I1153" s="48" t="s">
        <v>6178</v>
      </c>
      <c r="J1153" s="48" t="s">
        <v>6198</v>
      </c>
      <c r="K1153" s="48" t="s">
        <v>6189</v>
      </c>
      <c r="L1153" s="45">
        <v>50</v>
      </c>
      <c r="M1153" s="47" t="s">
        <v>5830</v>
      </c>
      <c r="N1153" s="60">
        <v>36</v>
      </c>
      <c r="O1153" s="58">
        <v>37</v>
      </c>
      <c r="P1153" s="58">
        <v>24</v>
      </c>
      <c r="Q1153" s="132">
        <v>47</v>
      </c>
      <c r="R1153" s="60">
        <v>76</v>
      </c>
      <c r="S1153" s="58">
        <v>78</v>
      </c>
      <c r="T1153" s="58">
        <v>51</v>
      </c>
      <c r="U1153" s="132">
        <v>68</v>
      </c>
      <c r="V1153" s="58">
        <v>43</v>
      </c>
      <c r="W1153" s="58">
        <v>49</v>
      </c>
      <c r="X1153" s="58">
        <v>23</v>
      </c>
      <c r="Y1153" s="132">
        <v>25</v>
      </c>
      <c r="Z1153" s="61">
        <v>29</v>
      </c>
      <c r="AA1153" s="59">
        <v>61</v>
      </c>
      <c r="AB1153" s="59">
        <v>47</v>
      </c>
      <c r="AC1153" s="132">
        <v>52</v>
      </c>
      <c r="AD1153" s="61">
        <v>54</v>
      </c>
      <c r="AE1153" s="59">
        <v>92</v>
      </c>
      <c r="AF1153" s="59">
        <v>50</v>
      </c>
      <c r="AG1153" s="132">
        <v>41</v>
      </c>
      <c r="AH1153" s="61">
        <v>1</v>
      </c>
      <c r="AI1153" s="132">
        <v>6</v>
      </c>
      <c r="AJ1153" s="64">
        <f>IFERROR(VLOOKUP($B1153,STOCK!$A:$H,3,0)," ")</f>
        <v>44</v>
      </c>
      <c r="AK1153" s="65">
        <f>IFERROR(VLOOKUP($B1153,STOCK!$A:$H,4,0)," ")</f>
        <v>21</v>
      </c>
      <c r="AL1153" s="65">
        <f>IFERROR(VLOOKUP($B1153,STOCK!$A:$H,5,0)," ")</f>
        <v>13</v>
      </c>
      <c r="AM1153" s="65">
        <f>IFERROR(VLOOKUP($B1153,STOCK!$A:$H,6,0)," ")</f>
        <v>28</v>
      </c>
      <c r="AN1153" s="65">
        <f>IFERROR(VLOOKUP($B1153,STOCK!$A:$H,7,0)," ")</f>
        <v>70</v>
      </c>
      <c r="AO1153" s="65">
        <f>IFERROR(VLOOKUP($B1153,STOCK!$A:$H,8,0)," ")</f>
        <v>11</v>
      </c>
      <c r="AP1153" s="62">
        <f t="shared" si="221"/>
        <v>28.085106382978722</v>
      </c>
      <c r="AQ1153" s="50">
        <f t="shared" si="222"/>
        <v>9.264705882352942</v>
      </c>
      <c r="AR1153" s="50">
        <f t="shared" si="223"/>
        <v>15.600000000000001</v>
      </c>
      <c r="AS1153" s="50">
        <f t="shared" si="224"/>
        <v>16.153846153846153</v>
      </c>
      <c r="AT1153" s="50">
        <f t="shared" si="225"/>
        <v>51.219512195121951</v>
      </c>
      <c r="AU1153" s="63">
        <f t="shared" si="232"/>
        <v>55</v>
      </c>
      <c r="AV1153" s="67">
        <v>12303</v>
      </c>
      <c r="AW1153" s="133">
        <v>11898.939909999999</v>
      </c>
      <c r="AX1153" s="49">
        <v>13900</v>
      </c>
      <c r="AY1153" s="51">
        <f t="shared" si="226"/>
        <v>0.12980573843777932</v>
      </c>
      <c r="AZ1153" s="51">
        <f t="shared" si="227"/>
        <v>0.11489208633093526</v>
      </c>
      <c r="BA1153" s="49">
        <v>13500</v>
      </c>
      <c r="BB1153" s="52">
        <v>4</v>
      </c>
      <c r="BC1153" s="51">
        <f t="shared" si="228"/>
        <v>9.7293343087051953E-2</v>
      </c>
      <c r="BD1153" s="51">
        <f t="shared" si="229"/>
        <v>8.8666666666666671E-2</v>
      </c>
      <c r="BE1153" s="49">
        <v>13250</v>
      </c>
      <c r="BF1153" s="52">
        <v>8</v>
      </c>
      <c r="BG1153" s="51">
        <f t="shared" si="230"/>
        <v>7.6973095992847185E-2</v>
      </c>
      <c r="BH1153" s="51">
        <f t="shared" si="231"/>
        <v>7.1471698113207541E-2</v>
      </c>
      <c r="BI1153" s="282">
        <f t="shared" si="233"/>
        <v>239</v>
      </c>
    </row>
    <row r="1154" spans="1:61" hidden="1">
      <c r="A1154" s="54" t="s">
        <v>150</v>
      </c>
      <c r="B1154" s="55" t="s">
        <v>3683</v>
      </c>
      <c r="C1154" s="55" t="s">
        <v>3684</v>
      </c>
      <c r="D1154" s="44" t="s">
        <v>3685</v>
      </c>
      <c r="E1154" s="56">
        <v>1</v>
      </c>
      <c r="F1154" s="46" t="s">
        <v>5814</v>
      </c>
      <c r="G1154" s="47" t="s">
        <v>5814</v>
      </c>
      <c r="H1154" s="47" t="s">
        <v>6166</v>
      </c>
      <c r="I1154" s="48" t="s">
        <v>6178</v>
      </c>
      <c r="J1154" s="48" t="s">
        <v>6198</v>
      </c>
      <c r="K1154" s="48" t="s">
        <v>6189</v>
      </c>
      <c r="L1154" s="45">
        <v>50</v>
      </c>
      <c r="M1154" s="47" t="s">
        <v>5830</v>
      </c>
      <c r="N1154" s="60">
        <v>16</v>
      </c>
      <c r="O1154" s="58">
        <v>0</v>
      </c>
      <c r="P1154" s="58">
        <v>0</v>
      </c>
      <c r="Q1154" s="132">
        <v>10</v>
      </c>
      <c r="R1154" s="60">
        <v>37</v>
      </c>
      <c r="S1154" s="58">
        <v>39</v>
      </c>
      <c r="T1154" s="58">
        <v>33</v>
      </c>
      <c r="U1154" s="132">
        <v>57</v>
      </c>
      <c r="V1154" s="58">
        <v>0</v>
      </c>
      <c r="W1154" s="58">
        <v>0</v>
      </c>
      <c r="X1154" s="58">
        <v>6</v>
      </c>
      <c r="Y1154" s="132">
        <v>10</v>
      </c>
      <c r="Z1154" s="61">
        <v>8</v>
      </c>
      <c r="AA1154" s="59">
        <v>0</v>
      </c>
      <c r="AB1154" s="59">
        <v>40</v>
      </c>
      <c r="AC1154" s="132">
        <v>43</v>
      </c>
      <c r="AD1154" s="61">
        <v>9</v>
      </c>
      <c r="AE1154" s="59">
        <v>36</v>
      </c>
      <c r="AF1154" s="59">
        <v>10</v>
      </c>
      <c r="AG1154" s="132">
        <v>16</v>
      </c>
      <c r="AH1154" s="61">
        <v>0</v>
      </c>
      <c r="AI1154" s="132">
        <v>0</v>
      </c>
      <c r="AJ1154" s="64">
        <f>IFERROR(VLOOKUP($B1154,STOCK!$A:$H,3,0)," ")</f>
        <v>28</v>
      </c>
      <c r="AK1154" s="65">
        <f>IFERROR(VLOOKUP($B1154,STOCK!$A:$H,4,0)," ")</f>
        <v>79</v>
      </c>
      <c r="AL1154" s="65">
        <f>IFERROR(VLOOKUP($B1154,STOCK!$A:$H,5,0)," ")</f>
        <v>25</v>
      </c>
      <c r="AM1154" s="65">
        <f>IFERROR(VLOOKUP($B1154,STOCK!$A:$H,6,0)," ")</f>
        <v>12</v>
      </c>
      <c r="AN1154" s="65">
        <f>IFERROR(VLOOKUP($B1154,STOCK!$A:$H,7,0)," ")</f>
        <v>15</v>
      </c>
      <c r="AO1154" s="65">
        <f>IFERROR(VLOOKUP($B1154,STOCK!$A:$H,8,0)," ")</f>
        <v>0</v>
      </c>
      <c r="AP1154" s="62">
        <f t="shared" si="221"/>
        <v>84</v>
      </c>
      <c r="AQ1154" s="50">
        <f t="shared" si="222"/>
        <v>41.578947368421055</v>
      </c>
      <c r="AR1154" s="50">
        <f t="shared" si="223"/>
        <v>75</v>
      </c>
      <c r="AS1154" s="50">
        <f t="shared" si="224"/>
        <v>8.3720930232558146</v>
      </c>
      <c r="AT1154" s="50">
        <f t="shared" si="225"/>
        <v>28.125</v>
      </c>
      <c r="AU1154" s="63" t="str">
        <f t="shared" si="232"/>
        <v>Q</v>
      </c>
      <c r="AV1154" s="67">
        <v>4180</v>
      </c>
      <c r="AW1154" s="133">
        <v>3932.0932200000002</v>
      </c>
      <c r="AX1154" s="49">
        <v>4850</v>
      </c>
      <c r="AY1154" s="51">
        <f t="shared" si="226"/>
        <v>0.16028708133971281</v>
      </c>
      <c r="AZ1154" s="51">
        <f t="shared" si="227"/>
        <v>0.13814432989690723</v>
      </c>
      <c r="BA1154" s="49">
        <v>4750</v>
      </c>
      <c r="BB1154" s="52">
        <v>6</v>
      </c>
      <c r="BC1154" s="51">
        <f t="shared" si="228"/>
        <v>0.13636363636363646</v>
      </c>
      <c r="BD1154" s="51">
        <f t="shared" si="229"/>
        <v>0.12</v>
      </c>
      <c r="BE1154" s="49">
        <v>4650</v>
      </c>
      <c r="BF1154" s="52">
        <v>12</v>
      </c>
      <c r="BG1154" s="51">
        <f t="shared" si="230"/>
        <v>0.1124401913875599</v>
      </c>
      <c r="BH1154" s="51">
        <f t="shared" si="231"/>
        <v>0.1010752688172043</v>
      </c>
      <c r="BI1154" s="282">
        <f t="shared" si="233"/>
        <v>136</v>
      </c>
    </row>
    <row r="1155" spans="1:61" hidden="1">
      <c r="A1155" s="54" t="s">
        <v>150</v>
      </c>
      <c r="B1155" s="55" t="s">
        <v>3686</v>
      </c>
      <c r="C1155" s="55" t="s">
        <v>3687</v>
      </c>
      <c r="D1155" s="44" t="s">
        <v>3688</v>
      </c>
      <c r="E1155" s="56">
        <v>1</v>
      </c>
      <c r="F1155" s="46" t="s">
        <v>5814</v>
      </c>
      <c r="G1155" s="47" t="s">
        <v>5814</v>
      </c>
      <c r="H1155" s="47" t="s">
        <v>6166</v>
      </c>
      <c r="I1155" s="48" t="s">
        <v>6178</v>
      </c>
      <c r="J1155" s="48" t="s">
        <v>6198</v>
      </c>
      <c r="K1155" s="48" t="s">
        <v>6184</v>
      </c>
      <c r="L1155" s="45">
        <v>93</v>
      </c>
      <c r="M1155" s="47" t="s">
        <v>5890</v>
      </c>
      <c r="N1155" s="60">
        <v>168</v>
      </c>
      <c r="O1155" s="58">
        <v>125</v>
      </c>
      <c r="P1155" s="58">
        <v>135</v>
      </c>
      <c r="Q1155" s="132">
        <v>110</v>
      </c>
      <c r="R1155" s="60">
        <v>234</v>
      </c>
      <c r="S1155" s="58">
        <v>183</v>
      </c>
      <c r="T1155" s="58">
        <v>141</v>
      </c>
      <c r="U1155" s="132">
        <v>134</v>
      </c>
      <c r="V1155" s="58">
        <v>34</v>
      </c>
      <c r="W1155" s="58">
        <v>27</v>
      </c>
      <c r="X1155" s="58">
        <v>25</v>
      </c>
      <c r="Y1155" s="132">
        <v>22</v>
      </c>
      <c r="Z1155" s="61">
        <v>31</v>
      </c>
      <c r="AA1155" s="59">
        <v>89</v>
      </c>
      <c r="AB1155" s="59">
        <v>56</v>
      </c>
      <c r="AC1155" s="132">
        <v>68</v>
      </c>
      <c r="AD1155" s="61">
        <v>58</v>
      </c>
      <c r="AE1155" s="59">
        <v>83</v>
      </c>
      <c r="AF1155" s="59">
        <v>59</v>
      </c>
      <c r="AG1155" s="132">
        <v>52</v>
      </c>
      <c r="AH1155" s="61">
        <v>0</v>
      </c>
      <c r="AI1155" s="132">
        <v>0</v>
      </c>
      <c r="AJ1155" s="64">
        <f>IFERROR(VLOOKUP($B1155,STOCK!$A:$H,3,0)," ")</f>
        <v>121</v>
      </c>
      <c r="AK1155" s="65">
        <f>IFERROR(VLOOKUP($B1155,STOCK!$A:$H,4,0)," ")</f>
        <v>183</v>
      </c>
      <c r="AL1155" s="65">
        <f>IFERROR(VLOOKUP($B1155,STOCK!$A:$H,5,0)," ")</f>
        <v>52</v>
      </c>
      <c r="AM1155" s="65">
        <f>IFERROR(VLOOKUP($B1155,STOCK!$A:$H,6,0)," ")</f>
        <v>20</v>
      </c>
      <c r="AN1155" s="65">
        <f>IFERROR(VLOOKUP($B1155,STOCK!$A:$H,7,0)," ")</f>
        <v>57</v>
      </c>
      <c r="AO1155" s="65">
        <f>IFERROR(VLOOKUP($B1155,STOCK!$A:$H,8,0)," ")</f>
        <v>36</v>
      </c>
      <c r="AP1155" s="62">
        <f t="shared" si="221"/>
        <v>33</v>
      </c>
      <c r="AQ1155" s="50">
        <f t="shared" si="222"/>
        <v>40.970149253731343</v>
      </c>
      <c r="AR1155" s="50">
        <f t="shared" si="223"/>
        <v>70.909090909090907</v>
      </c>
      <c r="AS1155" s="50">
        <f t="shared" si="224"/>
        <v>8.8235294117647065</v>
      </c>
      <c r="AT1155" s="50">
        <f t="shared" si="225"/>
        <v>32.884615384615387</v>
      </c>
      <c r="AU1155" s="63" t="str">
        <f t="shared" si="232"/>
        <v>SV</v>
      </c>
      <c r="AV1155" s="67">
        <v>2091.0000100000002</v>
      </c>
      <c r="AW1155" s="133">
        <v>2090.9995699999999</v>
      </c>
      <c r="AX1155" s="49">
        <v>2500</v>
      </c>
      <c r="AY1155" s="51">
        <f t="shared" si="226"/>
        <v>0.19560018557819125</v>
      </c>
      <c r="AZ1155" s="51">
        <f t="shared" si="227"/>
        <v>0.16359999599999991</v>
      </c>
      <c r="BA1155" s="49">
        <v>2400</v>
      </c>
      <c r="BB1155" s="52">
        <v>6</v>
      </c>
      <c r="BC1155" s="51">
        <f t="shared" si="228"/>
        <v>0.1477761781550635</v>
      </c>
      <c r="BD1155" s="51">
        <f t="shared" si="229"/>
        <v>0.12874999583333324</v>
      </c>
      <c r="BE1155" s="49">
        <v>2350</v>
      </c>
      <c r="BF1155" s="52">
        <v>12</v>
      </c>
      <c r="BG1155" s="51">
        <f t="shared" si="230"/>
        <v>0.12386417444349984</v>
      </c>
      <c r="BH1155" s="51">
        <f t="shared" si="231"/>
        <v>0.11021276170212757</v>
      </c>
      <c r="BI1155" s="282">
        <f t="shared" si="233"/>
        <v>386</v>
      </c>
    </row>
    <row r="1156" spans="1:61" hidden="1">
      <c r="A1156" s="54" t="s">
        <v>150</v>
      </c>
      <c r="B1156" s="55" t="s">
        <v>3689</v>
      </c>
      <c r="C1156" s="55" t="s">
        <v>3690</v>
      </c>
      <c r="D1156" s="44" t="s">
        <v>3691</v>
      </c>
      <c r="E1156" s="56">
        <v>1</v>
      </c>
      <c r="F1156" s="46" t="s">
        <v>5814</v>
      </c>
      <c r="G1156" s="47" t="s">
        <v>5814</v>
      </c>
      <c r="H1156" s="47" t="s">
        <v>6166</v>
      </c>
      <c r="I1156" s="48" t="s">
        <v>6178</v>
      </c>
      <c r="J1156" s="48" t="s">
        <v>6198</v>
      </c>
      <c r="K1156" s="48" t="s">
        <v>6184</v>
      </c>
      <c r="L1156" s="45">
        <v>93</v>
      </c>
      <c r="M1156" s="47" t="s">
        <v>5890</v>
      </c>
      <c r="N1156" s="60">
        <v>78</v>
      </c>
      <c r="O1156" s="58">
        <v>73</v>
      </c>
      <c r="P1156" s="58">
        <v>46</v>
      </c>
      <c r="Q1156" s="132">
        <v>40</v>
      </c>
      <c r="R1156" s="60">
        <v>170</v>
      </c>
      <c r="S1156" s="58">
        <v>149</v>
      </c>
      <c r="T1156" s="58">
        <v>133</v>
      </c>
      <c r="U1156" s="132">
        <v>115</v>
      </c>
      <c r="V1156" s="58">
        <v>22</v>
      </c>
      <c r="W1156" s="58">
        <v>60</v>
      </c>
      <c r="X1156" s="58">
        <v>38</v>
      </c>
      <c r="Y1156" s="132">
        <v>32</v>
      </c>
      <c r="Z1156" s="61">
        <v>41</v>
      </c>
      <c r="AA1156" s="59">
        <v>77</v>
      </c>
      <c r="AB1156" s="59">
        <v>51</v>
      </c>
      <c r="AC1156" s="132">
        <v>47</v>
      </c>
      <c r="AD1156" s="61">
        <v>78</v>
      </c>
      <c r="AE1156" s="59">
        <v>170</v>
      </c>
      <c r="AF1156" s="59">
        <v>129</v>
      </c>
      <c r="AG1156" s="132">
        <v>96</v>
      </c>
      <c r="AH1156" s="61">
        <v>1</v>
      </c>
      <c r="AI1156" s="132">
        <v>4</v>
      </c>
      <c r="AJ1156" s="64">
        <f>IFERROR(VLOOKUP($B1156,STOCK!$A:$H,3,0)," ")</f>
        <v>64</v>
      </c>
      <c r="AK1156" s="65">
        <f>IFERROR(VLOOKUP($B1156,STOCK!$A:$H,4,0)," ")</f>
        <v>98</v>
      </c>
      <c r="AL1156" s="65">
        <f>IFERROR(VLOOKUP($B1156,STOCK!$A:$H,5,0)," ")</f>
        <v>32</v>
      </c>
      <c r="AM1156" s="65">
        <f>IFERROR(VLOOKUP($B1156,STOCK!$A:$H,6,0)," ")</f>
        <v>37</v>
      </c>
      <c r="AN1156" s="65">
        <f>IFERROR(VLOOKUP($B1156,STOCK!$A:$H,7,0)," ")</f>
        <v>289</v>
      </c>
      <c r="AO1156" s="65">
        <f>IFERROR(VLOOKUP($B1156,STOCK!$A:$H,8,0)," ")</f>
        <v>33</v>
      </c>
      <c r="AP1156" s="62">
        <f t="shared" ref="AP1156:AP1219" si="234">IF($AJ1156&lt;1,"Q",IF(Q1156=0,"SV",IFERROR((AJ1156/$Q1156*30),0)))</f>
        <v>48</v>
      </c>
      <c r="AQ1156" s="50">
        <f t="shared" ref="AQ1156:AQ1219" si="235">IF($AK1156&lt;1,"Q",IF(U1156=0,"SV",IFERROR((AK1156/$U1156*30),0)))</f>
        <v>25.565217391304348</v>
      </c>
      <c r="AR1156" s="50">
        <f t="shared" ref="AR1156:AR1219" si="236">IF($AL1156&lt;1,"Q",IF(Y1156=0,"SV",IFERROR((AL1156/$Y1156*30),0)))</f>
        <v>30</v>
      </c>
      <c r="AS1156" s="50">
        <f t="shared" ref="AS1156:AS1219" si="237">IF($AM1156&lt;1,"Q",IF(AC1156=0,"SV",IFERROR((AM1156/$AC1156*30),0)))</f>
        <v>23.617021276595747</v>
      </c>
      <c r="AT1156" s="50">
        <f t="shared" ref="AT1156:AT1219" si="238">IF($AN1156&lt;1,"Q",IF(AG1156=0,"SV",IFERROR((AN1156/$AG1156*30),0)))</f>
        <v>90.3125</v>
      </c>
      <c r="AU1156" s="63">
        <f t="shared" si="232"/>
        <v>247.5</v>
      </c>
      <c r="AV1156" s="67">
        <v>3346.0000199999999</v>
      </c>
      <c r="AW1156" s="133">
        <v>3345.9970499999999</v>
      </c>
      <c r="AX1156" s="49">
        <v>3950</v>
      </c>
      <c r="AY1156" s="51">
        <f t="shared" ref="AY1156:AY1219" si="239">+AX1156/AV1156-1</f>
        <v>0.18051403956656276</v>
      </c>
      <c r="AZ1156" s="51">
        <f t="shared" ref="AZ1156:AZ1219" si="240">+(AX1156-AV1156)/AX1156</f>
        <v>0.15291138734177218</v>
      </c>
      <c r="BA1156" s="49">
        <v>3850</v>
      </c>
      <c r="BB1156" s="52">
        <v>6</v>
      </c>
      <c r="BC1156" s="51">
        <f t="shared" ref="BC1156:BC1219" si="241">+BA1156/AV1156-1</f>
        <v>0.15062760818513077</v>
      </c>
      <c r="BD1156" s="51">
        <f t="shared" ref="BD1156:BD1219" si="242">IFERROR((BA1156-AV1156)/BA1156,0)</f>
        <v>0.13090908571428572</v>
      </c>
      <c r="BE1156" s="49">
        <v>3750</v>
      </c>
      <c r="BF1156" s="52">
        <v>12</v>
      </c>
      <c r="BG1156" s="51">
        <f t="shared" ref="BG1156:BG1219" si="243">+BE1156/AV1156-1</f>
        <v>0.120741176803699</v>
      </c>
      <c r="BH1156" s="51">
        <f t="shared" ref="BH1156:BH1219" si="244">IFERROR((BE1156-AV1156)/BE1156,0)</f>
        <v>0.10773332800000002</v>
      </c>
      <c r="BI1156" s="282">
        <f t="shared" si="233"/>
        <v>334</v>
      </c>
    </row>
    <row r="1157" spans="1:61" hidden="1">
      <c r="A1157" s="54" t="s">
        <v>150</v>
      </c>
      <c r="B1157" s="55" t="s">
        <v>3692</v>
      </c>
      <c r="C1157" s="55" t="s">
        <v>3693</v>
      </c>
      <c r="D1157" s="44" t="s">
        <v>3694</v>
      </c>
      <c r="E1157" s="56">
        <v>1</v>
      </c>
      <c r="F1157" s="46" t="s">
        <v>5814</v>
      </c>
      <c r="G1157" s="47" t="s">
        <v>5814</v>
      </c>
      <c r="H1157" s="47" t="s">
        <v>6166</v>
      </c>
      <c r="I1157" s="48" t="s">
        <v>6178</v>
      </c>
      <c r="J1157" s="48" t="s">
        <v>6198</v>
      </c>
      <c r="K1157" s="48" t="s">
        <v>6184</v>
      </c>
      <c r="L1157" s="45">
        <v>93</v>
      </c>
      <c r="M1157" s="47" t="s">
        <v>5890</v>
      </c>
      <c r="N1157" s="60">
        <v>182</v>
      </c>
      <c r="O1157" s="58">
        <v>248</v>
      </c>
      <c r="P1157" s="58">
        <v>246</v>
      </c>
      <c r="Q1157" s="132">
        <v>160</v>
      </c>
      <c r="R1157" s="60">
        <v>500</v>
      </c>
      <c r="S1157" s="58">
        <v>490</v>
      </c>
      <c r="T1157" s="58">
        <v>433</v>
      </c>
      <c r="U1157" s="132">
        <v>312</v>
      </c>
      <c r="V1157" s="58">
        <v>116</v>
      </c>
      <c r="W1157" s="58">
        <v>217</v>
      </c>
      <c r="X1157" s="58">
        <v>177</v>
      </c>
      <c r="Y1157" s="132">
        <v>141</v>
      </c>
      <c r="Z1157" s="61">
        <v>40</v>
      </c>
      <c r="AA1157" s="59">
        <v>63</v>
      </c>
      <c r="AB1157" s="59">
        <v>151</v>
      </c>
      <c r="AC1157" s="132">
        <v>79</v>
      </c>
      <c r="AD1157" s="61">
        <v>58</v>
      </c>
      <c r="AE1157" s="59">
        <v>53</v>
      </c>
      <c r="AF1157" s="59">
        <v>78</v>
      </c>
      <c r="AG1157" s="132">
        <v>76</v>
      </c>
      <c r="AH1157" s="61">
        <v>12</v>
      </c>
      <c r="AI1157" s="132">
        <v>24</v>
      </c>
      <c r="AJ1157" s="64">
        <f>IFERROR(VLOOKUP($B1157,STOCK!$A:$H,3,0)," ")</f>
        <v>416</v>
      </c>
      <c r="AK1157" s="65">
        <f>IFERROR(VLOOKUP($B1157,STOCK!$A:$H,4,0)," ")</f>
        <v>513</v>
      </c>
      <c r="AL1157" s="65">
        <f>IFERROR(VLOOKUP($B1157,STOCK!$A:$H,5,0)," ")</f>
        <v>123</v>
      </c>
      <c r="AM1157" s="65">
        <f>IFERROR(VLOOKUP($B1157,STOCK!$A:$H,6,0)," ")</f>
        <v>161</v>
      </c>
      <c r="AN1157" s="65">
        <f>IFERROR(VLOOKUP($B1157,STOCK!$A:$H,7,0)," ")</f>
        <v>70</v>
      </c>
      <c r="AO1157" s="65">
        <f>IFERROR(VLOOKUP($B1157,STOCK!$A:$H,8,0)," ")</f>
        <v>72</v>
      </c>
      <c r="AP1157" s="62">
        <f t="shared" si="234"/>
        <v>78</v>
      </c>
      <c r="AQ1157" s="50">
        <f t="shared" si="235"/>
        <v>49.326923076923073</v>
      </c>
      <c r="AR1157" s="50">
        <f t="shared" si="236"/>
        <v>26.170212765957448</v>
      </c>
      <c r="AS1157" s="50">
        <f t="shared" si="237"/>
        <v>61.139240506329116</v>
      </c>
      <c r="AT1157" s="50">
        <f t="shared" si="238"/>
        <v>27.631578947368421</v>
      </c>
      <c r="AU1157" s="63">
        <f t="shared" ref="AU1157:AU1220" si="245">IF($AO1157&lt;1,"Q",IF(AI1157=0,"SV",IFERROR((AO1157/$AI1157*30),0)))</f>
        <v>90</v>
      </c>
      <c r="AV1157" s="67">
        <v>1129.9999700000001</v>
      </c>
      <c r="AW1157" s="133">
        <v>1129.99722</v>
      </c>
      <c r="AX1157" s="49">
        <v>1350</v>
      </c>
      <c r="AY1157" s="51">
        <f t="shared" si="239"/>
        <v>0.19469029720416708</v>
      </c>
      <c r="AZ1157" s="51">
        <f t="shared" si="240"/>
        <v>0.16296298518518512</v>
      </c>
      <c r="BA1157" s="49">
        <v>1300</v>
      </c>
      <c r="BB1157" s="52">
        <v>12</v>
      </c>
      <c r="BC1157" s="51">
        <f t="shared" si="241"/>
        <v>0.15044250841882767</v>
      </c>
      <c r="BD1157" s="51">
        <f t="shared" si="242"/>
        <v>0.13076925384615379</v>
      </c>
      <c r="BE1157" s="49">
        <v>1250</v>
      </c>
      <c r="BF1157" s="52">
        <v>24</v>
      </c>
      <c r="BG1157" s="51">
        <f t="shared" si="243"/>
        <v>0.10619471963348803</v>
      </c>
      <c r="BH1157" s="51">
        <f t="shared" si="244"/>
        <v>9.6000023999999934E-2</v>
      </c>
      <c r="BI1157" s="282">
        <f t="shared" ref="BI1157:BI1220" si="246">+U1157+Y1157+AC1157+AG1157+AI1157+Q1157</f>
        <v>792</v>
      </c>
    </row>
    <row r="1158" spans="1:61" hidden="1">
      <c r="A1158" s="54" t="s">
        <v>150</v>
      </c>
      <c r="B1158" s="55" t="s">
        <v>3695</v>
      </c>
      <c r="C1158" s="55" t="s">
        <v>3696</v>
      </c>
      <c r="D1158" s="44" t="s">
        <v>3697</v>
      </c>
      <c r="E1158" s="56">
        <v>1</v>
      </c>
      <c r="F1158" s="46" t="s">
        <v>5814</v>
      </c>
      <c r="G1158" s="47" t="s">
        <v>5814</v>
      </c>
      <c r="H1158" s="47" t="s">
        <v>6166</v>
      </c>
      <c r="I1158" s="48" t="s">
        <v>6178</v>
      </c>
      <c r="J1158" s="48" t="s">
        <v>6198</v>
      </c>
      <c r="K1158" s="48" t="s">
        <v>6187</v>
      </c>
      <c r="L1158" s="45">
        <v>139</v>
      </c>
      <c r="M1158" s="47" t="s">
        <v>5823</v>
      </c>
      <c r="N1158" s="60">
        <v>179</v>
      </c>
      <c r="O1158" s="58">
        <v>254</v>
      </c>
      <c r="P1158" s="58">
        <v>175</v>
      </c>
      <c r="Q1158" s="132">
        <v>206</v>
      </c>
      <c r="R1158" s="60">
        <v>275</v>
      </c>
      <c r="S1158" s="58">
        <v>362</v>
      </c>
      <c r="T1158" s="58">
        <v>364</v>
      </c>
      <c r="U1158" s="132">
        <v>360</v>
      </c>
      <c r="V1158" s="58">
        <v>122</v>
      </c>
      <c r="W1158" s="58">
        <v>111</v>
      </c>
      <c r="X1158" s="58">
        <v>91</v>
      </c>
      <c r="Y1158" s="132">
        <v>86</v>
      </c>
      <c r="Z1158" s="61">
        <v>208</v>
      </c>
      <c r="AA1158" s="59">
        <v>205</v>
      </c>
      <c r="AB1158" s="59">
        <v>107</v>
      </c>
      <c r="AC1158" s="132">
        <v>147</v>
      </c>
      <c r="AD1158" s="61">
        <v>180</v>
      </c>
      <c r="AE1158" s="59">
        <v>221</v>
      </c>
      <c r="AF1158" s="59">
        <v>120</v>
      </c>
      <c r="AG1158" s="132">
        <v>97</v>
      </c>
      <c r="AH1158" s="61">
        <v>9</v>
      </c>
      <c r="AI1158" s="132">
        <v>12</v>
      </c>
      <c r="AJ1158" s="64">
        <f>IFERROR(VLOOKUP($B1158,STOCK!$A:$H,3,0)," ")</f>
        <v>65</v>
      </c>
      <c r="AK1158" s="65">
        <f>IFERROR(VLOOKUP($B1158,STOCK!$A:$H,4,0)," ")</f>
        <v>140</v>
      </c>
      <c r="AL1158" s="65">
        <f>IFERROR(VLOOKUP($B1158,STOCK!$A:$H,5,0)," ")</f>
        <v>65</v>
      </c>
      <c r="AM1158" s="65">
        <f>IFERROR(VLOOKUP($B1158,STOCK!$A:$H,6,0)," ")</f>
        <v>108</v>
      </c>
      <c r="AN1158" s="65">
        <f>IFERROR(VLOOKUP($B1158,STOCK!$A:$H,7,0)," ")</f>
        <v>108</v>
      </c>
      <c r="AO1158" s="65">
        <f>IFERROR(VLOOKUP($B1158,STOCK!$A:$H,8,0)," ")</f>
        <v>50</v>
      </c>
      <c r="AP1158" s="62">
        <f t="shared" si="234"/>
        <v>9.4660194174757297</v>
      </c>
      <c r="AQ1158" s="50">
        <f t="shared" si="235"/>
        <v>11.666666666666666</v>
      </c>
      <c r="AR1158" s="50">
        <f t="shared" si="236"/>
        <v>22.674418604651162</v>
      </c>
      <c r="AS1158" s="50">
        <f t="shared" si="237"/>
        <v>22.040816326530614</v>
      </c>
      <c r="AT1158" s="50">
        <f t="shared" si="238"/>
        <v>33.402061855670105</v>
      </c>
      <c r="AU1158" s="63">
        <f t="shared" si="245"/>
        <v>125.00000000000001</v>
      </c>
      <c r="AV1158" s="67">
        <v>17550</v>
      </c>
      <c r="AW1158" s="133">
        <v>15817.16763</v>
      </c>
      <c r="AX1158" s="49">
        <v>20500</v>
      </c>
      <c r="AY1158" s="51">
        <f t="shared" si="239"/>
        <v>0.16809116809116809</v>
      </c>
      <c r="AZ1158" s="51">
        <f t="shared" si="240"/>
        <v>0.14390243902439023</v>
      </c>
      <c r="BA1158" s="49">
        <v>19500</v>
      </c>
      <c r="BB1158" s="52">
        <v>3</v>
      </c>
      <c r="BC1158" s="51">
        <f t="shared" si="241"/>
        <v>0.11111111111111116</v>
      </c>
      <c r="BD1158" s="51">
        <f t="shared" si="242"/>
        <v>0.1</v>
      </c>
      <c r="BE1158" s="49">
        <v>0</v>
      </c>
      <c r="BF1158" s="52">
        <v>0</v>
      </c>
      <c r="BG1158" s="51">
        <f t="shared" si="243"/>
        <v>-1</v>
      </c>
      <c r="BH1158" s="51">
        <f t="shared" si="244"/>
        <v>0</v>
      </c>
      <c r="BI1158" s="282">
        <f t="shared" si="246"/>
        <v>908</v>
      </c>
    </row>
    <row r="1159" spans="1:61" hidden="1">
      <c r="A1159" s="54" t="s">
        <v>150</v>
      </c>
      <c r="B1159" s="55" t="s">
        <v>3698</v>
      </c>
      <c r="C1159" s="55" t="s">
        <v>3699</v>
      </c>
      <c r="D1159" s="44" t="s">
        <v>3700</v>
      </c>
      <c r="E1159" s="56">
        <v>1</v>
      </c>
      <c r="F1159" s="46" t="s">
        <v>5814</v>
      </c>
      <c r="G1159" s="47" t="s">
        <v>5814</v>
      </c>
      <c r="H1159" s="47" t="s">
        <v>6166</v>
      </c>
      <c r="I1159" s="48" t="s">
        <v>6178</v>
      </c>
      <c r="J1159" s="48" t="s">
        <v>6198</v>
      </c>
      <c r="K1159" s="48" t="s">
        <v>6192</v>
      </c>
      <c r="L1159" s="45">
        <v>139</v>
      </c>
      <c r="M1159" s="47" t="s">
        <v>5823</v>
      </c>
      <c r="N1159" s="60">
        <v>119</v>
      </c>
      <c r="O1159" s="58">
        <v>65</v>
      </c>
      <c r="P1159" s="58">
        <v>60</v>
      </c>
      <c r="Q1159" s="132">
        <v>28</v>
      </c>
      <c r="R1159" s="60">
        <v>329</v>
      </c>
      <c r="S1159" s="58">
        <v>256</v>
      </c>
      <c r="T1159" s="58">
        <v>145</v>
      </c>
      <c r="U1159" s="132">
        <v>131</v>
      </c>
      <c r="V1159" s="58">
        <v>137</v>
      </c>
      <c r="W1159" s="58">
        <v>100</v>
      </c>
      <c r="X1159" s="58">
        <v>52</v>
      </c>
      <c r="Y1159" s="132">
        <v>40</v>
      </c>
      <c r="Z1159" s="61">
        <v>127</v>
      </c>
      <c r="AA1159" s="59">
        <v>116</v>
      </c>
      <c r="AB1159" s="59">
        <v>61</v>
      </c>
      <c r="AC1159" s="132">
        <v>34</v>
      </c>
      <c r="AD1159" s="61">
        <v>149</v>
      </c>
      <c r="AE1159" s="59">
        <v>154</v>
      </c>
      <c r="AF1159" s="59">
        <v>109</v>
      </c>
      <c r="AG1159" s="132">
        <v>87</v>
      </c>
      <c r="AH1159" s="61">
        <v>3</v>
      </c>
      <c r="AI1159" s="132">
        <v>17</v>
      </c>
      <c r="AJ1159" s="64">
        <f>IFERROR(VLOOKUP($B1159,STOCK!$A:$H,3,0)," ")</f>
        <v>53</v>
      </c>
      <c r="AK1159" s="65">
        <f>IFERROR(VLOOKUP($B1159,STOCK!$A:$H,4,0)," ")</f>
        <v>75</v>
      </c>
      <c r="AL1159" s="65">
        <f>IFERROR(VLOOKUP($B1159,STOCK!$A:$H,5,0)," ")</f>
        <v>44</v>
      </c>
      <c r="AM1159" s="65">
        <f>IFERROR(VLOOKUP($B1159,STOCK!$A:$H,6,0)," ")</f>
        <v>59</v>
      </c>
      <c r="AN1159" s="65">
        <f>IFERROR(VLOOKUP($B1159,STOCK!$A:$H,7,0)," ")</f>
        <v>82</v>
      </c>
      <c r="AO1159" s="65">
        <f>IFERROR(VLOOKUP($B1159,STOCK!$A:$H,8,0)," ")</f>
        <v>55</v>
      </c>
      <c r="AP1159" s="62">
        <f t="shared" si="234"/>
        <v>56.785714285714285</v>
      </c>
      <c r="AQ1159" s="50">
        <f t="shared" si="235"/>
        <v>17.175572519083968</v>
      </c>
      <c r="AR1159" s="50">
        <f t="shared" si="236"/>
        <v>33</v>
      </c>
      <c r="AS1159" s="50">
        <f t="shared" si="237"/>
        <v>52.058823529411768</v>
      </c>
      <c r="AT1159" s="50">
        <f t="shared" si="238"/>
        <v>28.275862068965516</v>
      </c>
      <c r="AU1159" s="63">
        <f t="shared" si="245"/>
        <v>97.058823529411768</v>
      </c>
      <c r="AV1159" s="67">
        <v>5775</v>
      </c>
      <c r="AW1159" s="133">
        <v>5575.5436</v>
      </c>
      <c r="AX1159" s="49">
        <v>6750</v>
      </c>
      <c r="AY1159" s="51">
        <f t="shared" si="239"/>
        <v>0.16883116883116878</v>
      </c>
      <c r="AZ1159" s="51">
        <f t="shared" si="240"/>
        <v>0.14444444444444443</v>
      </c>
      <c r="BA1159" s="49">
        <v>6500</v>
      </c>
      <c r="BB1159" s="52">
        <v>3</v>
      </c>
      <c r="BC1159" s="51">
        <f t="shared" si="241"/>
        <v>0.12554112554112562</v>
      </c>
      <c r="BD1159" s="51">
        <f t="shared" si="242"/>
        <v>0.11153846153846154</v>
      </c>
      <c r="BE1159" s="49">
        <v>0</v>
      </c>
      <c r="BF1159" s="52">
        <v>0</v>
      </c>
      <c r="BG1159" s="51">
        <f t="shared" si="243"/>
        <v>-1</v>
      </c>
      <c r="BH1159" s="51">
        <f t="shared" si="244"/>
        <v>0</v>
      </c>
      <c r="BI1159" s="282">
        <f t="shared" si="246"/>
        <v>337</v>
      </c>
    </row>
    <row r="1160" spans="1:61" hidden="1">
      <c r="A1160" s="54" t="s">
        <v>150</v>
      </c>
      <c r="B1160" s="55" t="s">
        <v>3701</v>
      </c>
      <c r="C1160" s="55" t="s">
        <v>3702</v>
      </c>
      <c r="D1160" s="44" t="s">
        <v>3703</v>
      </c>
      <c r="E1160" s="56">
        <v>6</v>
      </c>
      <c r="F1160" s="46" t="s">
        <v>5814</v>
      </c>
      <c r="G1160" s="47" t="s">
        <v>5814</v>
      </c>
      <c r="H1160" s="47" t="s">
        <v>6166</v>
      </c>
      <c r="I1160" s="48" t="s">
        <v>6178</v>
      </c>
      <c r="J1160" s="48" t="s">
        <v>6199</v>
      </c>
      <c r="K1160" s="48" t="s">
        <v>6182</v>
      </c>
      <c r="L1160" s="45">
        <v>79</v>
      </c>
      <c r="M1160" s="47" t="s">
        <v>6090</v>
      </c>
      <c r="N1160" s="60">
        <v>47</v>
      </c>
      <c r="O1160" s="58">
        <v>12</v>
      </c>
      <c r="P1160" s="58">
        <v>29</v>
      </c>
      <c r="Q1160" s="132">
        <v>48</v>
      </c>
      <c r="R1160" s="60">
        <v>58</v>
      </c>
      <c r="S1160" s="58">
        <v>44</v>
      </c>
      <c r="T1160" s="58">
        <v>35</v>
      </c>
      <c r="U1160" s="132">
        <v>29</v>
      </c>
      <c r="V1160" s="58">
        <v>26</v>
      </c>
      <c r="W1160" s="58">
        <v>24</v>
      </c>
      <c r="X1160" s="58">
        <v>10</v>
      </c>
      <c r="Y1160" s="132">
        <v>10</v>
      </c>
      <c r="Z1160" s="61">
        <v>25</v>
      </c>
      <c r="AA1160" s="59">
        <v>44</v>
      </c>
      <c r="AB1160" s="59">
        <v>10</v>
      </c>
      <c r="AC1160" s="132">
        <v>8</v>
      </c>
      <c r="AD1160" s="61">
        <v>73</v>
      </c>
      <c r="AE1160" s="59">
        <v>69</v>
      </c>
      <c r="AF1160" s="59">
        <v>34</v>
      </c>
      <c r="AG1160" s="132">
        <v>41</v>
      </c>
      <c r="AH1160" s="61">
        <v>1</v>
      </c>
      <c r="AI1160" s="132">
        <v>4</v>
      </c>
      <c r="AJ1160" s="64">
        <f>IFERROR(VLOOKUP($B1160,STOCK!$A:$H,3,0)," ")</f>
        <v>13</v>
      </c>
      <c r="AK1160" s="65">
        <f>IFERROR(VLOOKUP($B1160,STOCK!$A:$H,4,0)," ")</f>
        <v>0</v>
      </c>
      <c r="AL1160" s="65">
        <f>IFERROR(VLOOKUP($B1160,STOCK!$A:$H,5,0)," ")</f>
        <v>51</v>
      </c>
      <c r="AM1160" s="65">
        <f>IFERROR(VLOOKUP($B1160,STOCK!$A:$H,6,0)," ")</f>
        <v>27</v>
      </c>
      <c r="AN1160" s="65">
        <f>IFERROR(VLOOKUP($B1160,STOCK!$A:$H,7,0)," ")</f>
        <v>20</v>
      </c>
      <c r="AO1160" s="65">
        <f>IFERROR(VLOOKUP($B1160,STOCK!$A:$H,8,0)," ")</f>
        <v>8</v>
      </c>
      <c r="AP1160" s="62">
        <f t="shared" si="234"/>
        <v>8.125</v>
      </c>
      <c r="AQ1160" s="50" t="str">
        <f t="shared" si="235"/>
        <v>Q</v>
      </c>
      <c r="AR1160" s="50">
        <f t="shared" si="236"/>
        <v>153</v>
      </c>
      <c r="AS1160" s="50">
        <f t="shared" si="237"/>
        <v>101.25</v>
      </c>
      <c r="AT1160" s="50">
        <f t="shared" si="238"/>
        <v>14.634146341463413</v>
      </c>
      <c r="AU1160" s="63">
        <f t="shared" si="245"/>
        <v>60</v>
      </c>
      <c r="AV1160" s="67">
        <v>8550.1874700000008</v>
      </c>
      <c r="AW1160" s="133">
        <v>8041.8477700000003</v>
      </c>
      <c r="AX1160" s="49">
        <v>9900</v>
      </c>
      <c r="AY1160" s="51">
        <f t="shared" si="239"/>
        <v>0.15786934903311534</v>
      </c>
      <c r="AZ1160" s="51">
        <f t="shared" si="240"/>
        <v>0.13634469999999993</v>
      </c>
      <c r="BA1160" s="49">
        <v>9500</v>
      </c>
      <c r="BB1160" s="52">
        <v>4</v>
      </c>
      <c r="BC1160" s="51">
        <f t="shared" si="241"/>
        <v>0.11108674907218141</v>
      </c>
      <c r="BD1160" s="51">
        <f t="shared" si="242"/>
        <v>9.9980266315789393E-2</v>
      </c>
      <c r="BE1160" s="49">
        <v>9250</v>
      </c>
      <c r="BF1160" s="52">
        <v>8</v>
      </c>
      <c r="BG1160" s="51">
        <f t="shared" si="243"/>
        <v>8.1847624096597738E-2</v>
      </c>
      <c r="BH1160" s="51">
        <f t="shared" si="244"/>
        <v>7.5655408648648573E-2</v>
      </c>
      <c r="BI1160" s="282">
        <f t="shared" si="246"/>
        <v>140</v>
      </c>
    </row>
    <row r="1161" spans="1:61" hidden="1">
      <c r="A1161" s="54" t="s">
        <v>150</v>
      </c>
      <c r="B1161" s="55" t="s">
        <v>3704</v>
      </c>
      <c r="C1161" s="55" t="s">
        <v>3705</v>
      </c>
      <c r="D1161" s="44" t="s">
        <v>3706</v>
      </c>
      <c r="E1161" s="56">
        <v>6</v>
      </c>
      <c r="F1161" s="46" t="s">
        <v>5814</v>
      </c>
      <c r="G1161" s="47" t="s">
        <v>5814</v>
      </c>
      <c r="H1161" s="47" t="s">
        <v>6166</v>
      </c>
      <c r="I1161" s="48" t="s">
        <v>6178</v>
      </c>
      <c r="J1161" s="48" t="s">
        <v>6199</v>
      </c>
      <c r="K1161" s="48" t="s">
        <v>6186</v>
      </c>
      <c r="L1161" s="45">
        <v>428</v>
      </c>
      <c r="M1161" s="47" t="s">
        <v>5850</v>
      </c>
      <c r="N1161" s="60">
        <v>109</v>
      </c>
      <c r="O1161" s="58">
        <v>87</v>
      </c>
      <c r="P1161" s="58">
        <v>61</v>
      </c>
      <c r="Q1161" s="132">
        <v>69</v>
      </c>
      <c r="R1161" s="60">
        <v>108</v>
      </c>
      <c r="S1161" s="58">
        <v>156</v>
      </c>
      <c r="T1161" s="58">
        <v>142</v>
      </c>
      <c r="U1161" s="132">
        <v>133</v>
      </c>
      <c r="V1161" s="58">
        <v>52</v>
      </c>
      <c r="W1161" s="58">
        <v>70</v>
      </c>
      <c r="X1161" s="58">
        <v>35</v>
      </c>
      <c r="Y1161" s="132">
        <v>33</v>
      </c>
      <c r="Z1161" s="61">
        <v>62</v>
      </c>
      <c r="AA1161" s="59">
        <v>65</v>
      </c>
      <c r="AB1161" s="59">
        <v>49</v>
      </c>
      <c r="AC1161" s="132">
        <v>49</v>
      </c>
      <c r="AD1161" s="61">
        <v>86</v>
      </c>
      <c r="AE1161" s="59">
        <v>77</v>
      </c>
      <c r="AF1161" s="59">
        <v>137</v>
      </c>
      <c r="AG1161" s="132">
        <v>165</v>
      </c>
      <c r="AH1161" s="61">
        <v>1</v>
      </c>
      <c r="AI1161" s="132">
        <v>3</v>
      </c>
      <c r="AJ1161" s="64">
        <f>IFERROR(VLOOKUP($B1161,STOCK!$A:$H,3,0)," ")</f>
        <v>98</v>
      </c>
      <c r="AK1161" s="65">
        <f>IFERROR(VLOOKUP($B1161,STOCK!$A:$H,4,0)," ")</f>
        <v>143</v>
      </c>
      <c r="AL1161" s="65">
        <f>IFERROR(VLOOKUP($B1161,STOCK!$A:$H,5,0)," ")</f>
        <v>57</v>
      </c>
      <c r="AM1161" s="65">
        <f>IFERROR(VLOOKUP($B1161,STOCK!$A:$H,6,0)," ")</f>
        <v>63</v>
      </c>
      <c r="AN1161" s="65">
        <f>IFERROR(VLOOKUP($B1161,STOCK!$A:$H,7,0)," ")</f>
        <v>95</v>
      </c>
      <c r="AO1161" s="65">
        <f>IFERROR(VLOOKUP($B1161,STOCK!$A:$H,8,0)," ")</f>
        <v>29</v>
      </c>
      <c r="AP1161" s="62">
        <f t="shared" si="234"/>
        <v>42.608695652173914</v>
      </c>
      <c r="AQ1161" s="50">
        <f t="shared" si="235"/>
        <v>32.255639097744364</v>
      </c>
      <c r="AR1161" s="50">
        <f t="shared" si="236"/>
        <v>51.81818181818182</v>
      </c>
      <c r="AS1161" s="50">
        <f t="shared" si="237"/>
        <v>38.571428571428577</v>
      </c>
      <c r="AT1161" s="50">
        <f t="shared" si="238"/>
        <v>17.272727272727273</v>
      </c>
      <c r="AU1161" s="63">
        <f t="shared" si="245"/>
        <v>290</v>
      </c>
      <c r="AV1161" s="67">
        <v>3250.0000500000001</v>
      </c>
      <c r="AW1161" s="133">
        <v>3249.9891600000001</v>
      </c>
      <c r="AX1161" s="49">
        <v>3650</v>
      </c>
      <c r="AY1161" s="51">
        <f t="shared" si="239"/>
        <v>0.1230769057988168</v>
      </c>
      <c r="AZ1161" s="51">
        <f t="shared" si="240"/>
        <v>0.10958902739726024</v>
      </c>
      <c r="BA1161" s="49">
        <v>3550</v>
      </c>
      <c r="BB1161" s="52">
        <v>6</v>
      </c>
      <c r="BC1161" s="51">
        <f t="shared" si="241"/>
        <v>9.2307675502958819E-2</v>
      </c>
      <c r="BD1161" s="51">
        <f t="shared" si="242"/>
        <v>8.4507028169014051E-2</v>
      </c>
      <c r="BE1161" s="49">
        <v>0</v>
      </c>
      <c r="BF1161" s="52">
        <v>0</v>
      </c>
      <c r="BG1161" s="51">
        <f t="shared" si="243"/>
        <v>-1</v>
      </c>
      <c r="BH1161" s="51">
        <f t="shared" si="244"/>
        <v>0</v>
      </c>
      <c r="BI1161" s="282">
        <f t="shared" si="246"/>
        <v>452</v>
      </c>
    </row>
    <row r="1162" spans="1:61" hidden="1">
      <c r="A1162" s="54" t="s">
        <v>150</v>
      </c>
      <c r="B1162" s="55" t="s">
        <v>3707</v>
      </c>
      <c r="C1162" s="55" t="s">
        <v>3708</v>
      </c>
      <c r="D1162" s="44" t="s">
        <v>3709</v>
      </c>
      <c r="E1162" s="56">
        <v>12</v>
      </c>
      <c r="F1162" s="46" t="s">
        <v>5814</v>
      </c>
      <c r="G1162" s="47" t="s">
        <v>5814</v>
      </c>
      <c r="H1162" s="47" t="s">
        <v>6166</v>
      </c>
      <c r="I1162" s="48" t="s">
        <v>6178</v>
      </c>
      <c r="J1162" s="48" t="s">
        <v>6199</v>
      </c>
      <c r="K1162" s="48" t="s">
        <v>6186</v>
      </c>
      <c r="L1162" s="45">
        <v>428</v>
      </c>
      <c r="M1162" s="47" t="s">
        <v>5850</v>
      </c>
      <c r="N1162" s="60">
        <v>303</v>
      </c>
      <c r="O1162" s="58">
        <v>272</v>
      </c>
      <c r="P1162" s="58">
        <v>2180</v>
      </c>
      <c r="Q1162" s="132">
        <v>1718</v>
      </c>
      <c r="R1162" s="60">
        <v>1240</v>
      </c>
      <c r="S1162" s="58">
        <v>1432</v>
      </c>
      <c r="T1162" s="58">
        <v>1153</v>
      </c>
      <c r="U1162" s="132">
        <v>1340</v>
      </c>
      <c r="V1162" s="58">
        <v>110</v>
      </c>
      <c r="W1162" s="58">
        <v>397</v>
      </c>
      <c r="X1162" s="58">
        <v>324</v>
      </c>
      <c r="Y1162" s="132">
        <v>315</v>
      </c>
      <c r="Z1162" s="61">
        <v>198</v>
      </c>
      <c r="AA1162" s="59">
        <v>297</v>
      </c>
      <c r="AB1162" s="59">
        <v>802</v>
      </c>
      <c r="AC1162" s="132">
        <v>1013</v>
      </c>
      <c r="AD1162" s="61">
        <v>121</v>
      </c>
      <c r="AE1162" s="59">
        <v>622</v>
      </c>
      <c r="AF1162" s="59">
        <v>480</v>
      </c>
      <c r="AG1162" s="132">
        <v>593</v>
      </c>
      <c r="AH1162" s="61">
        <v>0</v>
      </c>
      <c r="AI1162" s="132">
        <v>12</v>
      </c>
      <c r="AJ1162" s="64">
        <f>IFERROR(VLOOKUP($B1162,STOCK!$A:$H,3,0)," ")</f>
        <v>2427</v>
      </c>
      <c r="AK1162" s="65">
        <f>IFERROR(VLOOKUP($B1162,STOCK!$A:$H,4,0)," ")</f>
        <v>3176</v>
      </c>
      <c r="AL1162" s="65">
        <f>IFERROR(VLOOKUP($B1162,STOCK!$A:$H,5,0)," ")</f>
        <v>1498</v>
      </c>
      <c r="AM1162" s="65">
        <f>IFERROR(VLOOKUP($B1162,STOCK!$A:$H,6,0)," ")</f>
        <v>552</v>
      </c>
      <c r="AN1162" s="65">
        <f>IFERROR(VLOOKUP($B1162,STOCK!$A:$H,7,0)," ")</f>
        <v>1234</v>
      </c>
      <c r="AO1162" s="65">
        <f>IFERROR(VLOOKUP($B1162,STOCK!$A:$H,8,0)," ")</f>
        <v>108</v>
      </c>
      <c r="AP1162" s="62">
        <f t="shared" si="234"/>
        <v>42.380675203725261</v>
      </c>
      <c r="AQ1162" s="50">
        <f t="shared" si="235"/>
        <v>71.104477611940297</v>
      </c>
      <c r="AR1162" s="50">
        <f t="shared" si="236"/>
        <v>142.66666666666666</v>
      </c>
      <c r="AS1162" s="50">
        <f t="shared" si="237"/>
        <v>16.347482724580452</v>
      </c>
      <c r="AT1162" s="50">
        <f t="shared" si="238"/>
        <v>62.428330522765599</v>
      </c>
      <c r="AU1162" s="63">
        <f t="shared" si="245"/>
        <v>270</v>
      </c>
      <c r="AV1162" s="67">
        <v>875</v>
      </c>
      <c r="AW1162" s="133">
        <v>901.69915000000003</v>
      </c>
      <c r="AX1162" s="49">
        <v>1100</v>
      </c>
      <c r="AY1162" s="51">
        <f t="shared" si="239"/>
        <v>0.25714285714285712</v>
      </c>
      <c r="AZ1162" s="51">
        <f t="shared" si="240"/>
        <v>0.20454545454545456</v>
      </c>
      <c r="BA1162" s="49">
        <v>1070</v>
      </c>
      <c r="BB1162" s="52">
        <v>6</v>
      </c>
      <c r="BC1162" s="51">
        <f t="shared" si="241"/>
        <v>0.22285714285714286</v>
      </c>
      <c r="BD1162" s="51">
        <f t="shared" si="242"/>
        <v>0.1822429906542056</v>
      </c>
      <c r="BE1162" s="49">
        <v>990</v>
      </c>
      <c r="BF1162" s="52">
        <v>12</v>
      </c>
      <c r="BG1162" s="51">
        <f t="shared" si="243"/>
        <v>0.13142857142857145</v>
      </c>
      <c r="BH1162" s="51">
        <f t="shared" si="244"/>
        <v>0.11616161616161616</v>
      </c>
      <c r="BI1162" s="282">
        <f t="shared" si="246"/>
        <v>4991</v>
      </c>
    </row>
    <row r="1163" spans="1:61" hidden="1">
      <c r="A1163" s="54" t="s">
        <v>150</v>
      </c>
      <c r="B1163" s="55" t="s">
        <v>3710</v>
      </c>
      <c r="C1163" s="55" t="s">
        <v>3711</v>
      </c>
      <c r="D1163" s="44" t="s">
        <v>3712</v>
      </c>
      <c r="E1163" s="56">
        <v>1</v>
      </c>
      <c r="F1163" s="46" t="s">
        <v>5814</v>
      </c>
      <c r="G1163" s="47" t="s">
        <v>5814</v>
      </c>
      <c r="H1163" s="47" t="s">
        <v>6166</v>
      </c>
      <c r="I1163" s="48" t="s">
        <v>6178</v>
      </c>
      <c r="J1163" s="48" t="s">
        <v>6200</v>
      </c>
      <c r="K1163" s="48" t="s">
        <v>6181</v>
      </c>
      <c r="L1163" s="45">
        <v>87</v>
      </c>
      <c r="M1163" s="47" t="s">
        <v>5819</v>
      </c>
      <c r="N1163" s="60">
        <v>34</v>
      </c>
      <c r="O1163" s="58">
        <v>45</v>
      </c>
      <c r="P1163" s="58">
        <v>72</v>
      </c>
      <c r="Q1163" s="132">
        <v>69</v>
      </c>
      <c r="R1163" s="60">
        <v>149</v>
      </c>
      <c r="S1163" s="58">
        <v>135</v>
      </c>
      <c r="T1163" s="58">
        <v>140</v>
      </c>
      <c r="U1163" s="132">
        <v>118</v>
      </c>
      <c r="V1163" s="58">
        <v>22</v>
      </c>
      <c r="W1163" s="58">
        <v>23</v>
      </c>
      <c r="X1163" s="58">
        <v>28</v>
      </c>
      <c r="Y1163" s="132">
        <v>32</v>
      </c>
      <c r="Z1163" s="61">
        <v>83</v>
      </c>
      <c r="AA1163" s="59">
        <v>105</v>
      </c>
      <c r="AB1163" s="59">
        <v>56</v>
      </c>
      <c r="AC1163" s="132">
        <v>62</v>
      </c>
      <c r="AD1163" s="61">
        <v>50</v>
      </c>
      <c r="AE1163" s="59">
        <v>50</v>
      </c>
      <c r="AF1163" s="59">
        <v>75</v>
      </c>
      <c r="AG1163" s="132">
        <v>64</v>
      </c>
      <c r="AH1163" s="61">
        <v>0</v>
      </c>
      <c r="AI1163" s="132">
        <v>5</v>
      </c>
      <c r="AJ1163" s="64">
        <f>IFERROR(VLOOKUP($B1163,STOCK!$A:$H,3,0)," ")</f>
        <v>157</v>
      </c>
      <c r="AK1163" s="65">
        <f>IFERROR(VLOOKUP($B1163,STOCK!$A:$H,4,0)," ")</f>
        <v>155</v>
      </c>
      <c r="AL1163" s="65">
        <f>IFERROR(VLOOKUP($B1163,STOCK!$A:$H,5,0)," ")</f>
        <v>31</v>
      </c>
      <c r="AM1163" s="65">
        <f>IFERROR(VLOOKUP($B1163,STOCK!$A:$H,6,0)," ")</f>
        <v>101</v>
      </c>
      <c r="AN1163" s="65">
        <f>IFERROR(VLOOKUP($B1163,STOCK!$A:$H,7,0)," ")</f>
        <v>89</v>
      </c>
      <c r="AO1163" s="65">
        <f>IFERROR(VLOOKUP($B1163,STOCK!$A:$H,8,0)," ")</f>
        <v>32</v>
      </c>
      <c r="AP1163" s="62">
        <f t="shared" si="234"/>
        <v>68.260869565217391</v>
      </c>
      <c r="AQ1163" s="50">
        <f t="shared" si="235"/>
        <v>39.406779661016948</v>
      </c>
      <c r="AR1163" s="50">
        <f t="shared" si="236"/>
        <v>29.0625</v>
      </c>
      <c r="AS1163" s="50">
        <f t="shared" si="237"/>
        <v>48.870967741935488</v>
      </c>
      <c r="AT1163" s="50">
        <f t="shared" si="238"/>
        <v>41.71875</v>
      </c>
      <c r="AU1163" s="63">
        <f t="shared" si="245"/>
        <v>192</v>
      </c>
      <c r="AV1163" s="67">
        <v>3915.8333499999999</v>
      </c>
      <c r="AW1163" s="133">
        <v>3770.8963600000002</v>
      </c>
      <c r="AX1163" s="49">
        <v>4450</v>
      </c>
      <c r="AY1163" s="51">
        <f t="shared" si="239"/>
        <v>0.13641199771691004</v>
      </c>
      <c r="AZ1163" s="51">
        <f t="shared" si="240"/>
        <v>0.12003744943820227</v>
      </c>
      <c r="BA1163" s="49">
        <v>4350</v>
      </c>
      <c r="BB1163" s="52">
        <v>6</v>
      </c>
      <c r="BC1163" s="51">
        <f t="shared" si="241"/>
        <v>0.11087464945360859</v>
      </c>
      <c r="BD1163" s="51">
        <f t="shared" si="242"/>
        <v>9.9808425287356353E-2</v>
      </c>
      <c r="BE1163" s="49">
        <v>4250</v>
      </c>
      <c r="BF1163" s="52">
        <v>12</v>
      </c>
      <c r="BG1163" s="51">
        <f t="shared" si="243"/>
        <v>8.5337301190307358E-2</v>
      </c>
      <c r="BH1163" s="51">
        <f t="shared" si="244"/>
        <v>7.862744705882356E-2</v>
      </c>
      <c r="BI1163" s="282">
        <f t="shared" si="246"/>
        <v>350</v>
      </c>
    </row>
    <row r="1164" spans="1:61" hidden="1">
      <c r="A1164" s="54" t="s">
        <v>150</v>
      </c>
      <c r="B1164" s="55" t="s">
        <v>3713</v>
      </c>
      <c r="C1164" s="55" t="s">
        <v>3714</v>
      </c>
      <c r="D1164" s="44" t="s">
        <v>3715</v>
      </c>
      <c r="E1164" s="56">
        <v>1</v>
      </c>
      <c r="F1164" s="46" t="s">
        <v>5814</v>
      </c>
      <c r="G1164" s="47" t="s">
        <v>5814</v>
      </c>
      <c r="H1164" s="47" t="s">
        <v>6166</v>
      </c>
      <c r="I1164" s="48" t="s">
        <v>6178</v>
      </c>
      <c r="J1164" s="48" t="s">
        <v>6200</v>
      </c>
      <c r="K1164" s="48" t="s">
        <v>6181</v>
      </c>
      <c r="L1164" s="45">
        <v>87</v>
      </c>
      <c r="M1164" s="47" t="s">
        <v>5819</v>
      </c>
      <c r="N1164" s="60">
        <v>154</v>
      </c>
      <c r="O1164" s="58">
        <v>83</v>
      </c>
      <c r="P1164" s="58">
        <v>67</v>
      </c>
      <c r="Q1164" s="132">
        <v>61</v>
      </c>
      <c r="R1164" s="60">
        <v>178</v>
      </c>
      <c r="S1164" s="58">
        <v>227</v>
      </c>
      <c r="T1164" s="58">
        <v>275</v>
      </c>
      <c r="U1164" s="132">
        <v>126</v>
      </c>
      <c r="V1164" s="58">
        <v>1</v>
      </c>
      <c r="W1164" s="58">
        <v>35</v>
      </c>
      <c r="X1164" s="58">
        <v>54</v>
      </c>
      <c r="Y1164" s="132">
        <v>35</v>
      </c>
      <c r="Z1164" s="61">
        <v>37</v>
      </c>
      <c r="AA1164" s="59">
        <v>42</v>
      </c>
      <c r="AB1164" s="59">
        <v>62</v>
      </c>
      <c r="AC1164" s="132">
        <v>16</v>
      </c>
      <c r="AD1164" s="61">
        <v>19</v>
      </c>
      <c r="AE1164" s="59">
        <v>61</v>
      </c>
      <c r="AF1164" s="59">
        <v>15</v>
      </c>
      <c r="AG1164" s="132">
        <v>45</v>
      </c>
      <c r="AH1164" s="61">
        <v>0</v>
      </c>
      <c r="AI1164" s="132">
        <v>0</v>
      </c>
      <c r="AJ1164" s="64">
        <f>IFERROR(VLOOKUP($B1164,STOCK!$A:$H,3,0)," ")</f>
        <v>174</v>
      </c>
      <c r="AK1164" s="65">
        <f>IFERROR(VLOOKUP($B1164,STOCK!$A:$H,4,0)," ")</f>
        <v>346</v>
      </c>
      <c r="AL1164" s="65">
        <f>IFERROR(VLOOKUP($B1164,STOCK!$A:$H,5,0)," ")</f>
        <v>57</v>
      </c>
      <c r="AM1164" s="65">
        <f>IFERROR(VLOOKUP($B1164,STOCK!$A:$H,6,0)," ")</f>
        <v>117</v>
      </c>
      <c r="AN1164" s="65">
        <f>IFERROR(VLOOKUP($B1164,STOCK!$A:$H,7,0)," ")</f>
        <v>65</v>
      </c>
      <c r="AO1164" s="65">
        <f>IFERROR(VLOOKUP($B1164,STOCK!$A:$H,8,0)," ")</f>
        <v>24</v>
      </c>
      <c r="AP1164" s="62">
        <f t="shared" si="234"/>
        <v>85.573770491803288</v>
      </c>
      <c r="AQ1164" s="50">
        <f t="shared" si="235"/>
        <v>82.38095238095238</v>
      </c>
      <c r="AR1164" s="50">
        <f t="shared" si="236"/>
        <v>48.857142857142854</v>
      </c>
      <c r="AS1164" s="50">
        <f t="shared" si="237"/>
        <v>219.375</v>
      </c>
      <c r="AT1164" s="50">
        <f t="shared" si="238"/>
        <v>43.333333333333336</v>
      </c>
      <c r="AU1164" s="63" t="str">
        <f t="shared" si="245"/>
        <v>SV</v>
      </c>
      <c r="AV1164" s="67">
        <v>1331.2333100000001</v>
      </c>
      <c r="AW1164" s="133">
        <v>1319.17291</v>
      </c>
      <c r="AX1164" s="49">
        <v>1500</v>
      </c>
      <c r="AY1164" s="51">
        <f t="shared" si="239"/>
        <v>0.12677468985507878</v>
      </c>
      <c r="AZ1164" s="51">
        <f t="shared" si="240"/>
        <v>0.11251112666666661</v>
      </c>
      <c r="BA1164" s="49">
        <v>1450</v>
      </c>
      <c r="BB1164" s="52">
        <v>12</v>
      </c>
      <c r="BC1164" s="51">
        <f t="shared" si="241"/>
        <v>8.9215533526576074E-2</v>
      </c>
      <c r="BD1164" s="51">
        <f t="shared" si="242"/>
        <v>8.1908062068965462E-2</v>
      </c>
      <c r="BE1164" s="49">
        <v>0</v>
      </c>
      <c r="BF1164" s="52">
        <v>0</v>
      </c>
      <c r="BG1164" s="51">
        <f t="shared" si="243"/>
        <v>-1</v>
      </c>
      <c r="BH1164" s="51">
        <f t="shared" si="244"/>
        <v>0</v>
      </c>
      <c r="BI1164" s="282">
        <f t="shared" si="246"/>
        <v>283</v>
      </c>
    </row>
    <row r="1165" spans="1:61" hidden="1">
      <c r="A1165" s="54" t="s">
        <v>150</v>
      </c>
      <c r="B1165" s="55" t="s">
        <v>3716</v>
      </c>
      <c r="C1165" s="55" t="s">
        <v>3717</v>
      </c>
      <c r="D1165" s="44" t="s">
        <v>3718</v>
      </c>
      <c r="E1165" s="56">
        <v>1</v>
      </c>
      <c r="F1165" s="46" t="s">
        <v>5814</v>
      </c>
      <c r="G1165" s="47" t="s">
        <v>5814</v>
      </c>
      <c r="H1165" s="47" t="s">
        <v>6166</v>
      </c>
      <c r="I1165" s="48" t="s">
        <v>6178</v>
      </c>
      <c r="J1165" s="48" t="s">
        <v>6200</v>
      </c>
      <c r="K1165" s="48" t="s">
        <v>6181</v>
      </c>
      <c r="L1165" s="45">
        <v>87</v>
      </c>
      <c r="M1165" s="47" t="s">
        <v>5819</v>
      </c>
      <c r="N1165" s="60">
        <v>6</v>
      </c>
      <c r="O1165" s="58">
        <v>9</v>
      </c>
      <c r="P1165" s="58">
        <v>7</v>
      </c>
      <c r="Q1165" s="132">
        <v>16</v>
      </c>
      <c r="R1165" s="60">
        <v>86</v>
      </c>
      <c r="S1165" s="58">
        <v>77</v>
      </c>
      <c r="T1165" s="58">
        <v>63</v>
      </c>
      <c r="U1165" s="132">
        <v>71</v>
      </c>
      <c r="V1165" s="58">
        <v>41</v>
      </c>
      <c r="W1165" s="58">
        <v>22</v>
      </c>
      <c r="X1165" s="58">
        <v>15</v>
      </c>
      <c r="Y1165" s="132">
        <v>14</v>
      </c>
      <c r="Z1165" s="61">
        <v>29</v>
      </c>
      <c r="AA1165" s="59">
        <v>27</v>
      </c>
      <c r="AB1165" s="59">
        <v>29</v>
      </c>
      <c r="AC1165" s="132">
        <v>33</v>
      </c>
      <c r="AD1165" s="61">
        <v>20</v>
      </c>
      <c r="AE1165" s="59">
        <v>61</v>
      </c>
      <c r="AF1165" s="59">
        <v>51</v>
      </c>
      <c r="AG1165" s="132">
        <v>36</v>
      </c>
      <c r="AH1165" s="61">
        <v>1</v>
      </c>
      <c r="AI1165" s="132">
        <v>7</v>
      </c>
      <c r="AJ1165" s="64">
        <f>IFERROR(VLOOKUP($B1165,STOCK!$A:$H,3,0)," ")</f>
        <v>29</v>
      </c>
      <c r="AK1165" s="65">
        <f>IFERROR(VLOOKUP($B1165,STOCK!$A:$H,4,0)," ")</f>
        <v>48</v>
      </c>
      <c r="AL1165" s="65">
        <f>IFERROR(VLOOKUP($B1165,STOCK!$A:$H,5,0)," ")</f>
        <v>35</v>
      </c>
      <c r="AM1165" s="65">
        <f>IFERROR(VLOOKUP($B1165,STOCK!$A:$H,6,0)," ")</f>
        <v>42</v>
      </c>
      <c r="AN1165" s="65">
        <f>IFERROR(VLOOKUP($B1165,STOCK!$A:$H,7,0)," ")</f>
        <v>60</v>
      </c>
      <c r="AO1165" s="65">
        <f>IFERROR(VLOOKUP($B1165,STOCK!$A:$H,8,0)," ")</f>
        <v>8</v>
      </c>
      <c r="AP1165" s="62">
        <f t="shared" si="234"/>
        <v>54.375</v>
      </c>
      <c r="AQ1165" s="50">
        <f t="shared" si="235"/>
        <v>20.281690140845072</v>
      </c>
      <c r="AR1165" s="50">
        <f t="shared" si="236"/>
        <v>75</v>
      </c>
      <c r="AS1165" s="50">
        <f t="shared" si="237"/>
        <v>38.18181818181818</v>
      </c>
      <c r="AT1165" s="50">
        <f t="shared" si="238"/>
        <v>50</v>
      </c>
      <c r="AU1165" s="63">
        <f t="shared" si="245"/>
        <v>34.285714285714285</v>
      </c>
      <c r="AV1165" s="67">
        <v>5638.7500399999999</v>
      </c>
      <c r="AW1165" s="133">
        <v>5628.3786899999996</v>
      </c>
      <c r="AX1165" s="49">
        <v>6250</v>
      </c>
      <c r="AY1165" s="51">
        <f t="shared" si="239"/>
        <v>0.10840167690781355</v>
      </c>
      <c r="AZ1165" s="51">
        <f t="shared" si="240"/>
        <v>9.779999360000001E-2</v>
      </c>
      <c r="BA1165" s="49">
        <v>6150</v>
      </c>
      <c r="BB1165" s="52">
        <v>4</v>
      </c>
      <c r="BC1165" s="51">
        <f t="shared" si="241"/>
        <v>9.0667250077288486E-2</v>
      </c>
      <c r="BD1165" s="51">
        <f t="shared" si="242"/>
        <v>8.3130074796747985E-2</v>
      </c>
      <c r="BE1165" s="49">
        <v>5950</v>
      </c>
      <c r="BF1165" s="52">
        <v>8</v>
      </c>
      <c r="BG1165" s="51">
        <f t="shared" si="243"/>
        <v>5.519839641623836E-2</v>
      </c>
      <c r="BH1165" s="51">
        <f t="shared" si="244"/>
        <v>5.2310917647058842E-2</v>
      </c>
      <c r="BI1165" s="282">
        <f t="shared" si="246"/>
        <v>177</v>
      </c>
    </row>
    <row r="1166" spans="1:61" hidden="1">
      <c r="A1166" s="54" t="s">
        <v>150</v>
      </c>
      <c r="B1166" s="55" t="s">
        <v>3719</v>
      </c>
      <c r="C1166" s="55" t="s">
        <v>3720</v>
      </c>
      <c r="D1166" s="44" t="s">
        <v>3721</v>
      </c>
      <c r="E1166" s="56">
        <v>1</v>
      </c>
      <c r="F1166" s="46" t="s">
        <v>5814</v>
      </c>
      <c r="G1166" s="47" t="s">
        <v>5814</v>
      </c>
      <c r="H1166" s="47" t="s">
        <v>6166</v>
      </c>
      <c r="I1166" s="48" t="s">
        <v>6178</v>
      </c>
      <c r="J1166" s="48" t="s">
        <v>6200</v>
      </c>
      <c r="K1166" s="48" t="s">
        <v>5818</v>
      </c>
      <c r="L1166" s="45">
        <v>87</v>
      </c>
      <c r="M1166" s="47" t="s">
        <v>5819</v>
      </c>
      <c r="N1166" s="60">
        <v>67</v>
      </c>
      <c r="O1166" s="58">
        <v>107</v>
      </c>
      <c r="P1166" s="58">
        <v>58</v>
      </c>
      <c r="Q1166" s="132">
        <v>56</v>
      </c>
      <c r="R1166" s="60">
        <v>118</v>
      </c>
      <c r="S1166" s="58">
        <v>96</v>
      </c>
      <c r="T1166" s="58">
        <v>74</v>
      </c>
      <c r="U1166" s="132">
        <v>69</v>
      </c>
      <c r="V1166" s="58">
        <v>17</v>
      </c>
      <c r="W1166" s="58">
        <v>17</v>
      </c>
      <c r="X1166" s="58">
        <v>12</v>
      </c>
      <c r="Y1166" s="132">
        <v>18</v>
      </c>
      <c r="Z1166" s="61">
        <v>25</v>
      </c>
      <c r="AA1166" s="59">
        <v>22</v>
      </c>
      <c r="AB1166" s="59">
        <v>16</v>
      </c>
      <c r="AC1166" s="132">
        <v>18</v>
      </c>
      <c r="AD1166" s="61">
        <v>17</v>
      </c>
      <c r="AE1166" s="59">
        <v>43</v>
      </c>
      <c r="AF1166" s="59">
        <v>35</v>
      </c>
      <c r="AG1166" s="132">
        <v>34</v>
      </c>
      <c r="AH1166" s="61">
        <v>0</v>
      </c>
      <c r="AI1166" s="132">
        <v>0</v>
      </c>
      <c r="AJ1166" s="64">
        <f>IFERROR(VLOOKUP($B1166,STOCK!$A:$H,3,0)," ")</f>
        <v>103</v>
      </c>
      <c r="AK1166" s="65">
        <f>IFERROR(VLOOKUP($B1166,STOCK!$A:$H,4,0)," ")</f>
        <v>100</v>
      </c>
      <c r="AL1166" s="65">
        <f>IFERROR(VLOOKUP($B1166,STOCK!$A:$H,5,0)," ")</f>
        <v>27</v>
      </c>
      <c r="AM1166" s="65">
        <f>IFERROR(VLOOKUP($B1166,STOCK!$A:$H,6,0)," ")</f>
        <v>21</v>
      </c>
      <c r="AN1166" s="65">
        <f>IFERROR(VLOOKUP($B1166,STOCK!$A:$H,7,0)," ")</f>
        <v>57</v>
      </c>
      <c r="AO1166" s="65">
        <f>IFERROR(VLOOKUP($B1166,STOCK!$A:$H,8,0)," ")</f>
        <v>12</v>
      </c>
      <c r="AP1166" s="62">
        <f t="shared" si="234"/>
        <v>55.178571428571423</v>
      </c>
      <c r="AQ1166" s="50">
        <f t="shared" si="235"/>
        <v>43.478260869565219</v>
      </c>
      <c r="AR1166" s="50">
        <f t="shared" si="236"/>
        <v>45</v>
      </c>
      <c r="AS1166" s="50">
        <f t="shared" si="237"/>
        <v>35</v>
      </c>
      <c r="AT1166" s="50">
        <f t="shared" si="238"/>
        <v>50.294117647058826</v>
      </c>
      <c r="AU1166" s="63" t="str">
        <f t="shared" si="245"/>
        <v>SV</v>
      </c>
      <c r="AV1166" s="67">
        <v>3799.16669</v>
      </c>
      <c r="AW1166" s="133">
        <v>3783.1202199999998</v>
      </c>
      <c r="AX1166" s="49">
        <v>4250</v>
      </c>
      <c r="AY1166" s="51">
        <f t="shared" si="239"/>
        <v>0.11866636733435887</v>
      </c>
      <c r="AZ1166" s="51">
        <f t="shared" si="240"/>
        <v>0.10607842588235293</v>
      </c>
      <c r="BA1166" s="49">
        <v>4150</v>
      </c>
      <c r="BB1166" s="52">
        <v>6</v>
      </c>
      <c r="BC1166" s="51">
        <f t="shared" si="241"/>
        <v>9.2344805750020909E-2</v>
      </c>
      <c r="BD1166" s="51">
        <f t="shared" si="242"/>
        <v>8.4538146987951798E-2</v>
      </c>
      <c r="BE1166" s="49">
        <v>4041</v>
      </c>
      <c r="BF1166" s="52">
        <v>12</v>
      </c>
      <c r="BG1166" s="51">
        <f t="shared" si="243"/>
        <v>6.3654303623092767E-2</v>
      </c>
      <c r="BH1166" s="51">
        <f t="shared" si="244"/>
        <v>5.9844917099727786E-2</v>
      </c>
      <c r="BI1166" s="282">
        <f t="shared" si="246"/>
        <v>195</v>
      </c>
    </row>
    <row r="1167" spans="1:61" hidden="1">
      <c r="A1167" s="54" t="s">
        <v>150</v>
      </c>
      <c r="B1167" s="55" t="s">
        <v>3722</v>
      </c>
      <c r="C1167" s="55" t="s">
        <v>3723</v>
      </c>
      <c r="D1167" s="44" t="s">
        <v>3724</v>
      </c>
      <c r="E1167" s="56">
        <v>1</v>
      </c>
      <c r="F1167" s="46" t="s">
        <v>5814</v>
      </c>
      <c r="G1167" s="47" t="s">
        <v>5814</v>
      </c>
      <c r="H1167" s="47" t="s">
        <v>6166</v>
      </c>
      <c r="I1167" s="48" t="s">
        <v>6178</v>
      </c>
      <c r="J1167" s="48" t="s">
        <v>6200</v>
      </c>
      <c r="K1167" s="48" t="s">
        <v>5818</v>
      </c>
      <c r="L1167" s="45">
        <v>87</v>
      </c>
      <c r="M1167" s="47" t="s">
        <v>5819</v>
      </c>
      <c r="N1167" s="60">
        <v>779</v>
      </c>
      <c r="O1167" s="58">
        <v>1080</v>
      </c>
      <c r="P1167" s="58">
        <v>373</v>
      </c>
      <c r="Q1167" s="132">
        <v>409</v>
      </c>
      <c r="R1167" s="60">
        <v>1407</v>
      </c>
      <c r="S1167" s="58">
        <v>1711</v>
      </c>
      <c r="T1167" s="58">
        <v>1135</v>
      </c>
      <c r="U1167" s="132">
        <v>1489</v>
      </c>
      <c r="V1167" s="58">
        <v>522</v>
      </c>
      <c r="W1167" s="58">
        <v>458</v>
      </c>
      <c r="X1167" s="58">
        <v>472</v>
      </c>
      <c r="Y1167" s="132">
        <v>419</v>
      </c>
      <c r="Z1167" s="61">
        <v>582</v>
      </c>
      <c r="AA1167" s="59">
        <v>1051</v>
      </c>
      <c r="AB1167" s="59">
        <v>583</v>
      </c>
      <c r="AC1167" s="132">
        <v>546</v>
      </c>
      <c r="AD1167" s="61">
        <v>553</v>
      </c>
      <c r="AE1167" s="59">
        <v>677</v>
      </c>
      <c r="AF1167" s="59">
        <v>737</v>
      </c>
      <c r="AG1167" s="132">
        <v>610</v>
      </c>
      <c r="AH1167" s="61">
        <v>0</v>
      </c>
      <c r="AI1167" s="132">
        <v>12</v>
      </c>
      <c r="AJ1167" s="64">
        <f>IFERROR(VLOOKUP($B1167,STOCK!$A:$H,3,0)," ")</f>
        <v>771</v>
      </c>
      <c r="AK1167" s="65">
        <f>IFERROR(VLOOKUP($B1167,STOCK!$A:$H,4,0)," ")</f>
        <v>1367</v>
      </c>
      <c r="AL1167" s="65">
        <f>IFERROR(VLOOKUP($B1167,STOCK!$A:$H,5,0)," ")</f>
        <v>470</v>
      </c>
      <c r="AM1167" s="65">
        <f>IFERROR(VLOOKUP($B1167,STOCK!$A:$H,6,0)," ")</f>
        <v>508</v>
      </c>
      <c r="AN1167" s="65">
        <f>IFERROR(VLOOKUP($B1167,STOCK!$A:$H,7,0)," ")</f>
        <v>882</v>
      </c>
      <c r="AO1167" s="65">
        <f>IFERROR(VLOOKUP($B1167,STOCK!$A:$H,8,0)," ")</f>
        <v>348</v>
      </c>
      <c r="AP1167" s="62">
        <f t="shared" si="234"/>
        <v>56.552567237163814</v>
      </c>
      <c r="AQ1167" s="50">
        <f t="shared" si="235"/>
        <v>27.541974479516455</v>
      </c>
      <c r="AR1167" s="50">
        <f t="shared" si="236"/>
        <v>33.651551312649161</v>
      </c>
      <c r="AS1167" s="50">
        <f t="shared" si="237"/>
        <v>27.912087912087912</v>
      </c>
      <c r="AT1167" s="50">
        <f t="shared" si="238"/>
        <v>43.377049180327866</v>
      </c>
      <c r="AU1167" s="63">
        <f t="shared" si="245"/>
        <v>870</v>
      </c>
      <c r="AV1167" s="67">
        <v>926</v>
      </c>
      <c r="AW1167" s="133">
        <v>910.06596999999999</v>
      </c>
      <c r="AX1167" s="49">
        <v>1100</v>
      </c>
      <c r="AY1167" s="51">
        <f t="shared" si="239"/>
        <v>0.1879049676025919</v>
      </c>
      <c r="AZ1167" s="51">
        <f t="shared" si="240"/>
        <v>0.15818181818181817</v>
      </c>
      <c r="BA1167" s="49">
        <v>1075</v>
      </c>
      <c r="BB1167" s="52">
        <v>12</v>
      </c>
      <c r="BC1167" s="51">
        <f t="shared" si="241"/>
        <v>0.16090712742980551</v>
      </c>
      <c r="BD1167" s="51">
        <f t="shared" si="242"/>
        <v>0.13860465116279069</v>
      </c>
      <c r="BE1167" s="49">
        <v>0</v>
      </c>
      <c r="BF1167" s="52">
        <v>0</v>
      </c>
      <c r="BG1167" s="51">
        <f t="shared" si="243"/>
        <v>-1</v>
      </c>
      <c r="BH1167" s="51">
        <f t="shared" si="244"/>
        <v>0</v>
      </c>
      <c r="BI1167" s="282">
        <f t="shared" si="246"/>
        <v>3485</v>
      </c>
    </row>
    <row r="1168" spans="1:61" hidden="1">
      <c r="A1168" s="54" t="s">
        <v>150</v>
      </c>
      <c r="B1168" s="55" t="s">
        <v>3725</v>
      </c>
      <c r="C1168" s="55" t="s">
        <v>3726</v>
      </c>
      <c r="D1168" s="44" t="s">
        <v>3727</v>
      </c>
      <c r="E1168" s="56">
        <v>1</v>
      </c>
      <c r="F1168" s="46" t="s">
        <v>5814</v>
      </c>
      <c r="G1168" s="47" t="s">
        <v>5814</v>
      </c>
      <c r="H1168" s="47" t="s">
        <v>6166</v>
      </c>
      <c r="I1168" s="48" t="s">
        <v>6178</v>
      </c>
      <c r="J1168" s="48" t="s">
        <v>6200</v>
      </c>
      <c r="K1168" s="48" t="s">
        <v>6169</v>
      </c>
      <c r="L1168" s="45">
        <v>139</v>
      </c>
      <c r="M1168" s="47" t="s">
        <v>5823</v>
      </c>
      <c r="N1168" s="60">
        <v>132</v>
      </c>
      <c r="O1168" s="58">
        <v>178</v>
      </c>
      <c r="P1168" s="58">
        <v>100</v>
      </c>
      <c r="Q1168" s="132">
        <v>57</v>
      </c>
      <c r="R1168" s="60">
        <v>154</v>
      </c>
      <c r="S1168" s="58">
        <v>235</v>
      </c>
      <c r="T1168" s="58">
        <v>143</v>
      </c>
      <c r="U1168" s="132">
        <v>145</v>
      </c>
      <c r="V1168" s="58">
        <v>131</v>
      </c>
      <c r="W1168" s="58">
        <v>109</v>
      </c>
      <c r="X1168" s="58">
        <v>92</v>
      </c>
      <c r="Y1168" s="132">
        <v>98</v>
      </c>
      <c r="Z1168" s="61">
        <v>102</v>
      </c>
      <c r="AA1168" s="59">
        <v>153</v>
      </c>
      <c r="AB1168" s="59">
        <v>142</v>
      </c>
      <c r="AC1168" s="132">
        <v>142</v>
      </c>
      <c r="AD1168" s="61">
        <v>179</v>
      </c>
      <c r="AE1168" s="59">
        <v>178</v>
      </c>
      <c r="AF1168" s="59">
        <v>157</v>
      </c>
      <c r="AG1168" s="132">
        <v>144</v>
      </c>
      <c r="AH1168" s="61">
        <v>1</v>
      </c>
      <c r="AI1168" s="132">
        <v>18</v>
      </c>
      <c r="AJ1168" s="64">
        <f>IFERROR(VLOOKUP($B1168,STOCK!$A:$H,3,0)," ")</f>
        <v>48</v>
      </c>
      <c r="AK1168" s="65">
        <f>IFERROR(VLOOKUP($B1168,STOCK!$A:$H,4,0)," ")</f>
        <v>77</v>
      </c>
      <c r="AL1168" s="65">
        <f>IFERROR(VLOOKUP($B1168,STOCK!$A:$H,5,0)," ")</f>
        <v>61</v>
      </c>
      <c r="AM1168" s="65">
        <f>IFERROR(VLOOKUP($B1168,STOCK!$A:$H,6,0)," ")</f>
        <v>172</v>
      </c>
      <c r="AN1168" s="65">
        <f>IFERROR(VLOOKUP($B1168,STOCK!$A:$H,7,0)," ")</f>
        <v>75</v>
      </c>
      <c r="AO1168" s="65">
        <f>IFERROR(VLOOKUP($B1168,STOCK!$A:$H,8,0)," ")</f>
        <v>54</v>
      </c>
      <c r="AP1168" s="62">
        <f t="shared" si="234"/>
        <v>25.263157894736842</v>
      </c>
      <c r="AQ1168" s="50">
        <f t="shared" si="235"/>
        <v>15.931034482758619</v>
      </c>
      <c r="AR1168" s="50">
        <f t="shared" si="236"/>
        <v>18.673469387755102</v>
      </c>
      <c r="AS1168" s="50">
        <f t="shared" si="237"/>
        <v>36.338028169014081</v>
      </c>
      <c r="AT1168" s="50">
        <f t="shared" si="238"/>
        <v>15.625000000000002</v>
      </c>
      <c r="AU1168" s="63">
        <f t="shared" si="245"/>
        <v>90</v>
      </c>
      <c r="AV1168" s="67">
        <v>10890</v>
      </c>
      <c r="AW1168" s="133">
        <v>10682.4509</v>
      </c>
      <c r="AX1168" s="49">
        <v>12250</v>
      </c>
      <c r="AY1168" s="51">
        <f t="shared" si="239"/>
        <v>0.12488521579430678</v>
      </c>
      <c r="AZ1168" s="51">
        <f t="shared" si="240"/>
        <v>0.11102040816326531</v>
      </c>
      <c r="BA1168" s="49">
        <v>11850</v>
      </c>
      <c r="BB1168" s="52">
        <v>4</v>
      </c>
      <c r="BC1168" s="51">
        <f t="shared" si="241"/>
        <v>8.8154269972451793E-2</v>
      </c>
      <c r="BD1168" s="51">
        <f t="shared" si="242"/>
        <v>8.1012658227848103E-2</v>
      </c>
      <c r="BE1168" s="49">
        <v>0</v>
      </c>
      <c r="BF1168" s="52">
        <v>0</v>
      </c>
      <c r="BG1168" s="51">
        <f t="shared" si="243"/>
        <v>-1</v>
      </c>
      <c r="BH1168" s="51">
        <f t="shared" si="244"/>
        <v>0</v>
      </c>
      <c r="BI1168" s="282">
        <f t="shared" si="246"/>
        <v>604</v>
      </c>
    </row>
    <row r="1169" spans="1:61" hidden="1">
      <c r="A1169" s="54" t="s">
        <v>150</v>
      </c>
      <c r="B1169" s="55" t="s">
        <v>3728</v>
      </c>
      <c r="C1169" s="55" t="s">
        <v>3729</v>
      </c>
      <c r="D1169" s="44" t="s">
        <v>3730</v>
      </c>
      <c r="E1169" s="56">
        <v>1</v>
      </c>
      <c r="F1169" s="46" t="s">
        <v>5814</v>
      </c>
      <c r="G1169" s="47" t="s">
        <v>5814</v>
      </c>
      <c r="H1169" s="47" t="s">
        <v>6166</v>
      </c>
      <c r="I1169" s="48" t="s">
        <v>6178</v>
      </c>
      <c r="J1169" s="48" t="s">
        <v>6200</v>
      </c>
      <c r="K1169" s="48" t="s">
        <v>6169</v>
      </c>
      <c r="L1169" s="45">
        <v>139</v>
      </c>
      <c r="M1169" s="47" t="s">
        <v>5823</v>
      </c>
      <c r="N1169" s="60">
        <v>565</v>
      </c>
      <c r="O1169" s="58">
        <v>376</v>
      </c>
      <c r="P1169" s="58">
        <v>412</v>
      </c>
      <c r="Q1169" s="132">
        <v>208</v>
      </c>
      <c r="R1169" s="60">
        <v>123</v>
      </c>
      <c r="S1169" s="58">
        <v>198</v>
      </c>
      <c r="T1169" s="58">
        <v>193</v>
      </c>
      <c r="U1169" s="132">
        <v>191</v>
      </c>
      <c r="V1169" s="58">
        <v>70</v>
      </c>
      <c r="W1169" s="58">
        <v>69</v>
      </c>
      <c r="X1169" s="58">
        <v>72</v>
      </c>
      <c r="Y1169" s="132">
        <v>66</v>
      </c>
      <c r="Z1169" s="61">
        <v>286</v>
      </c>
      <c r="AA1169" s="59">
        <v>321</v>
      </c>
      <c r="AB1169" s="59">
        <v>314</v>
      </c>
      <c r="AC1169" s="132">
        <v>184</v>
      </c>
      <c r="AD1169" s="61">
        <v>138</v>
      </c>
      <c r="AE1169" s="59">
        <v>132</v>
      </c>
      <c r="AF1169" s="59">
        <v>116</v>
      </c>
      <c r="AG1169" s="132">
        <v>176</v>
      </c>
      <c r="AH1169" s="61">
        <v>1</v>
      </c>
      <c r="AI1169" s="132">
        <v>10</v>
      </c>
      <c r="AJ1169" s="64">
        <f>IFERROR(VLOOKUP($B1169,STOCK!$A:$H,3,0)," ")</f>
        <v>148</v>
      </c>
      <c r="AK1169" s="65">
        <f>IFERROR(VLOOKUP($B1169,STOCK!$A:$H,4,0)," ")</f>
        <v>152</v>
      </c>
      <c r="AL1169" s="65">
        <f>IFERROR(VLOOKUP($B1169,STOCK!$A:$H,5,0)," ")</f>
        <v>71</v>
      </c>
      <c r="AM1169" s="65">
        <f>IFERROR(VLOOKUP($B1169,STOCK!$A:$H,6,0)," ")</f>
        <v>128</v>
      </c>
      <c r="AN1169" s="65">
        <f>IFERROR(VLOOKUP($B1169,STOCK!$A:$H,7,0)," ")</f>
        <v>151</v>
      </c>
      <c r="AO1169" s="65">
        <f>IFERROR(VLOOKUP($B1169,STOCK!$A:$H,8,0)," ")</f>
        <v>118</v>
      </c>
      <c r="AP1169" s="62">
        <f t="shared" si="234"/>
        <v>21.346153846153847</v>
      </c>
      <c r="AQ1169" s="50">
        <f t="shared" si="235"/>
        <v>23.874345549738219</v>
      </c>
      <c r="AR1169" s="50">
        <f t="shared" si="236"/>
        <v>32.272727272727273</v>
      </c>
      <c r="AS1169" s="50">
        <f t="shared" si="237"/>
        <v>20.869565217391305</v>
      </c>
      <c r="AT1169" s="50">
        <f t="shared" si="238"/>
        <v>25.738636363636363</v>
      </c>
      <c r="AU1169" s="63">
        <f t="shared" si="245"/>
        <v>354</v>
      </c>
      <c r="AV1169" s="67">
        <v>4321</v>
      </c>
      <c r="AW1169" s="133">
        <v>4267.6473400000004</v>
      </c>
      <c r="AX1169" s="49">
        <v>4900</v>
      </c>
      <c r="AY1169" s="51">
        <f t="shared" si="239"/>
        <v>0.13399676000925709</v>
      </c>
      <c r="AZ1169" s="51">
        <f t="shared" si="240"/>
        <v>0.11816326530612245</v>
      </c>
      <c r="BA1169" s="49">
        <v>4800</v>
      </c>
      <c r="BB1169" s="52">
        <v>6</v>
      </c>
      <c r="BC1169" s="51">
        <f t="shared" si="241"/>
        <v>0.11085396898866007</v>
      </c>
      <c r="BD1169" s="51">
        <f t="shared" si="242"/>
        <v>9.9791666666666667E-2</v>
      </c>
      <c r="BE1169" s="49">
        <v>0</v>
      </c>
      <c r="BF1169" s="52">
        <v>0</v>
      </c>
      <c r="BG1169" s="51">
        <f t="shared" si="243"/>
        <v>-1</v>
      </c>
      <c r="BH1169" s="51">
        <f t="shared" si="244"/>
        <v>0</v>
      </c>
      <c r="BI1169" s="282">
        <f t="shared" si="246"/>
        <v>835</v>
      </c>
    </row>
    <row r="1170" spans="1:61" hidden="1">
      <c r="A1170" s="54" t="s">
        <v>150</v>
      </c>
      <c r="B1170" s="55" t="s">
        <v>3731</v>
      </c>
      <c r="C1170" s="55" t="s">
        <v>3732</v>
      </c>
      <c r="D1170" s="44" t="s">
        <v>3733</v>
      </c>
      <c r="E1170" s="56">
        <v>1</v>
      </c>
      <c r="F1170" s="46" t="s">
        <v>5814</v>
      </c>
      <c r="G1170" s="47" t="s">
        <v>5814</v>
      </c>
      <c r="H1170" s="47" t="s">
        <v>6166</v>
      </c>
      <c r="I1170" s="48" t="s">
        <v>6178</v>
      </c>
      <c r="J1170" s="48" t="s">
        <v>6200</v>
      </c>
      <c r="K1170" s="48" t="s">
        <v>6184</v>
      </c>
      <c r="L1170" s="45">
        <v>93</v>
      </c>
      <c r="M1170" s="47" t="s">
        <v>5890</v>
      </c>
      <c r="N1170" s="60">
        <v>132</v>
      </c>
      <c r="O1170" s="58">
        <v>120</v>
      </c>
      <c r="P1170" s="58">
        <v>178</v>
      </c>
      <c r="Q1170" s="132">
        <v>141</v>
      </c>
      <c r="R1170" s="60">
        <v>186</v>
      </c>
      <c r="S1170" s="58">
        <v>181</v>
      </c>
      <c r="T1170" s="58">
        <v>94</v>
      </c>
      <c r="U1170" s="132">
        <v>93</v>
      </c>
      <c r="V1170" s="58">
        <v>37</v>
      </c>
      <c r="W1170" s="58">
        <v>36</v>
      </c>
      <c r="X1170" s="58">
        <v>40</v>
      </c>
      <c r="Y1170" s="132">
        <v>38</v>
      </c>
      <c r="Z1170" s="61">
        <v>20</v>
      </c>
      <c r="AA1170" s="59">
        <v>33</v>
      </c>
      <c r="AB1170" s="59">
        <v>41</v>
      </c>
      <c r="AC1170" s="132">
        <v>36</v>
      </c>
      <c r="AD1170" s="61">
        <v>20</v>
      </c>
      <c r="AE1170" s="59">
        <v>65</v>
      </c>
      <c r="AF1170" s="59">
        <v>91</v>
      </c>
      <c r="AG1170" s="132">
        <v>60</v>
      </c>
      <c r="AH1170" s="61">
        <v>0</v>
      </c>
      <c r="AI1170" s="132">
        <v>0</v>
      </c>
      <c r="AJ1170" s="64">
        <f>IFERROR(VLOOKUP($B1170,STOCK!$A:$H,3,0)," ")</f>
        <v>187</v>
      </c>
      <c r="AK1170" s="65">
        <f>IFERROR(VLOOKUP($B1170,STOCK!$A:$H,4,0)," ")</f>
        <v>121</v>
      </c>
      <c r="AL1170" s="65">
        <f>IFERROR(VLOOKUP($B1170,STOCK!$A:$H,5,0)," ")</f>
        <v>42</v>
      </c>
      <c r="AM1170" s="65">
        <f>IFERROR(VLOOKUP($B1170,STOCK!$A:$H,6,0)," ")</f>
        <v>30</v>
      </c>
      <c r="AN1170" s="65">
        <f>IFERROR(VLOOKUP($B1170,STOCK!$A:$H,7,0)," ")</f>
        <v>74</v>
      </c>
      <c r="AO1170" s="65">
        <f>IFERROR(VLOOKUP($B1170,STOCK!$A:$H,8,0)," ")</f>
        <v>36</v>
      </c>
      <c r="AP1170" s="62">
        <f t="shared" si="234"/>
        <v>39.787234042553195</v>
      </c>
      <c r="AQ1170" s="50">
        <f t="shared" si="235"/>
        <v>39.032258064516128</v>
      </c>
      <c r="AR1170" s="50">
        <f t="shared" si="236"/>
        <v>33.15789473684211</v>
      </c>
      <c r="AS1170" s="50">
        <f t="shared" si="237"/>
        <v>25</v>
      </c>
      <c r="AT1170" s="50">
        <f t="shared" si="238"/>
        <v>37</v>
      </c>
      <c r="AU1170" s="63" t="str">
        <f t="shared" si="245"/>
        <v>SV</v>
      </c>
      <c r="AV1170" s="67">
        <v>2091.0000100000002</v>
      </c>
      <c r="AW1170" s="133">
        <v>2090.99638</v>
      </c>
      <c r="AX1170" s="49">
        <v>2500</v>
      </c>
      <c r="AY1170" s="51">
        <f t="shared" si="239"/>
        <v>0.19560018557819125</v>
      </c>
      <c r="AZ1170" s="51">
        <f t="shared" si="240"/>
        <v>0.16359999599999991</v>
      </c>
      <c r="BA1170" s="49">
        <v>2400</v>
      </c>
      <c r="BB1170" s="52">
        <v>6</v>
      </c>
      <c r="BC1170" s="51">
        <f t="shared" si="241"/>
        <v>0.1477761781550635</v>
      </c>
      <c r="BD1170" s="51">
        <f t="shared" si="242"/>
        <v>0.12874999583333324</v>
      </c>
      <c r="BE1170" s="49">
        <v>2350</v>
      </c>
      <c r="BF1170" s="52">
        <v>12</v>
      </c>
      <c r="BG1170" s="51">
        <f t="shared" si="243"/>
        <v>0.12386417444349984</v>
      </c>
      <c r="BH1170" s="51">
        <f t="shared" si="244"/>
        <v>0.11021276170212757</v>
      </c>
      <c r="BI1170" s="282">
        <f t="shared" si="246"/>
        <v>368</v>
      </c>
    </row>
    <row r="1171" spans="1:61" hidden="1">
      <c r="A1171" s="54" t="s">
        <v>150</v>
      </c>
      <c r="B1171" s="55" t="s">
        <v>3734</v>
      </c>
      <c r="C1171" s="55" t="s">
        <v>3735</v>
      </c>
      <c r="D1171" s="44" t="s">
        <v>3736</v>
      </c>
      <c r="E1171" s="56">
        <v>1</v>
      </c>
      <c r="F1171" s="46" t="s">
        <v>5814</v>
      </c>
      <c r="G1171" s="47" t="s">
        <v>5814</v>
      </c>
      <c r="H1171" s="47" t="s">
        <v>6166</v>
      </c>
      <c r="I1171" s="48" t="s">
        <v>6178</v>
      </c>
      <c r="J1171" s="48" t="s">
        <v>6200</v>
      </c>
      <c r="K1171" s="48" t="s">
        <v>6184</v>
      </c>
      <c r="L1171" s="45">
        <v>93</v>
      </c>
      <c r="M1171" s="47" t="s">
        <v>5890</v>
      </c>
      <c r="N1171" s="60">
        <v>52</v>
      </c>
      <c r="O1171" s="58">
        <v>86</v>
      </c>
      <c r="P1171" s="58">
        <v>46</v>
      </c>
      <c r="Q1171" s="132">
        <v>31</v>
      </c>
      <c r="R1171" s="60">
        <v>122</v>
      </c>
      <c r="S1171" s="58">
        <v>203</v>
      </c>
      <c r="T1171" s="58">
        <v>143</v>
      </c>
      <c r="U1171" s="132">
        <v>143</v>
      </c>
      <c r="V1171" s="58">
        <v>39</v>
      </c>
      <c r="W1171" s="58">
        <v>51</v>
      </c>
      <c r="X1171" s="58">
        <v>62</v>
      </c>
      <c r="Y1171" s="132">
        <v>38</v>
      </c>
      <c r="Z1171" s="61">
        <v>41</v>
      </c>
      <c r="AA1171" s="59">
        <v>61</v>
      </c>
      <c r="AB1171" s="59">
        <v>45</v>
      </c>
      <c r="AC1171" s="132">
        <v>41</v>
      </c>
      <c r="AD1171" s="61">
        <v>62</v>
      </c>
      <c r="AE1171" s="59">
        <v>104</v>
      </c>
      <c r="AF1171" s="59">
        <v>64</v>
      </c>
      <c r="AG1171" s="132">
        <v>57</v>
      </c>
      <c r="AH1171" s="61">
        <v>0</v>
      </c>
      <c r="AI1171" s="132">
        <v>1</v>
      </c>
      <c r="AJ1171" s="64">
        <f>IFERROR(VLOOKUP($B1171,STOCK!$A:$H,3,0)," ")</f>
        <v>78</v>
      </c>
      <c r="AK1171" s="65">
        <f>IFERROR(VLOOKUP($B1171,STOCK!$A:$H,4,0)," ")</f>
        <v>191</v>
      </c>
      <c r="AL1171" s="65">
        <f>IFERROR(VLOOKUP($B1171,STOCK!$A:$H,5,0)," ")</f>
        <v>61</v>
      </c>
      <c r="AM1171" s="65">
        <f>IFERROR(VLOOKUP($B1171,STOCK!$A:$H,6,0)," ")</f>
        <v>70</v>
      </c>
      <c r="AN1171" s="65">
        <f>IFERROR(VLOOKUP($B1171,STOCK!$A:$H,7,0)," ")</f>
        <v>44</v>
      </c>
      <c r="AO1171" s="65">
        <f>IFERROR(VLOOKUP($B1171,STOCK!$A:$H,8,0)," ")</f>
        <v>35</v>
      </c>
      <c r="AP1171" s="62">
        <f t="shared" si="234"/>
        <v>75.483870967741936</v>
      </c>
      <c r="AQ1171" s="50">
        <f t="shared" si="235"/>
        <v>40.069930069930066</v>
      </c>
      <c r="AR1171" s="50">
        <f t="shared" si="236"/>
        <v>48.15789473684211</v>
      </c>
      <c r="AS1171" s="50">
        <f t="shared" si="237"/>
        <v>51.219512195121951</v>
      </c>
      <c r="AT1171" s="50">
        <f t="shared" si="238"/>
        <v>23.157894736842103</v>
      </c>
      <c r="AU1171" s="63">
        <f t="shared" si="245"/>
        <v>1050</v>
      </c>
      <c r="AV1171" s="67">
        <v>3346.0000199999999</v>
      </c>
      <c r="AW1171" s="133">
        <v>3345.2283699999998</v>
      </c>
      <c r="AX1171" s="49">
        <v>3950</v>
      </c>
      <c r="AY1171" s="51">
        <f t="shared" si="239"/>
        <v>0.18051403956656276</v>
      </c>
      <c r="AZ1171" s="51">
        <f t="shared" si="240"/>
        <v>0.15291138734177218</v>
      </c>
      <c r="BA1171" s="49">
        <v>3850</v>
      </c>
      <c r="BB1171" s="52">
        <v>6</v>
      </c>
      <c r="BC1171" s="51">
        <f t="shared" si="241"/>
        <v>0.15062760818513077</v>
      </c>
      <c r="BD1171" s="51">
        <f t="shared" si="242"/>
        <v>0.13090908571428572</v>
      </c>
      <c r="BE1171" s="49">
        <v>3750</v>
      </c>
      <c r="BF1171" s="52">
        <v>12</v>
      </c>
      <c r="BG1171" s="51">
        <f t="shared" si="243"/>
        <v>0.120741176803699</v>
      </c>
      <c r="BH1171" s="51">
        <f t="shared" si="244"/>
        <v>0.10773332800000002</v>
      </c>
      <c r="BI1171" s="282">
        <f t="shared" si="246"/>
        <v>311</v>
      </c>
    </row>
    <row r="1172" spans="1:61" hidden="1">
      <c r="A1172" s="54" t="s">
        <v>150</v>
      </c>
      <c r="B1172" s="55" t="s">
        <v>3737</v>
      </c>
      <c r="C1172" s="55" t="s">
        <v>3738</v>
      </c>
      <c r="D1172" s="44" t="s">
        <v>3739</v>
      </c>
      <c r="E1172" s="56">
        <v>1</v>
      </c>
      <c r="F1172" s="46" t="s">
        <v>5814</v>
      </c>
      <c r="G1172" s="47" t="s">
        <v>5814</v>
      </c>
      <c r="H1172" s="47" t="s">
        <v>6166</v>
      </c>
      <c r="I1172" s="48" t="s">
        <v>6178</v>
      </c>
      <c r="J1172" s="48" t="s">
        <v>6200</v>
      </c>
      <c r="K1172" s="48" t="s">
        <v>6184</v>
      </c>
      <c r="L1172" s="45">
        <v>93</v>
      </c>
      <c r="M1172" s="47" t="s">
        <v>5890</v>
      </c>
      <c r="N1172" s="60">
        <v>185</v>
      </c>
      <c r="O1172" s="58">
        <v>243</v>
      </c>
      <c r="P1172" s="58">
        <v>144</v>
      </c>
      <c r="Q1172" s="132">
        <v>115</v>
      </c>
      <c r="R1172" s="60">
        <v>266</v>
      </c>
      <c r="S1172" s="58">
        <v>416</v>
      </c>
      <c r="T1172" s="58">
        <v>253</v>
      </c>
      <c r="U1172" s="132">
        <v>152</v>
      </c>
      <c r="V1172" s="58">
        <v>100</v>
      </c>
      <c r="W1172" s="58">
        <v>111</v>
      </c>
      <c r="X1172" s="58">
        <v>58</v>
      </c>
      <c r="Y1172" s="132">
        <v>71</v>
      </c>
      <c r="Z1172" s="61">
        <v>105</v>
      </c>
      <c r="AA1172" s="59">
        <v>101</v>
      </c>
      <c r="AB1172" s="59">
        <v>124</v>
      </c>
      <c r="AC1172" s="132">
        <v>84</v>
      </c>
      <c r="AD1172" s="61">
        <v>84</v>
      </c>
      <c r="AE1172" s="59">
        <v>94</v>
      </c>
      <c r="AF1172" s="59">
        <v>108</v>
      </c>
      <c r="AG1172" s="132">
        <v>69</v>
      </c>
      <c r="AH1172" s="61">
        <v>0</v>
      </c>
      <c r="AI1172" s="132">
        <v>0</v>
      </c>
      <c r="AJ1172" s="64">
        <f>IFERROR(VLOOKUP($B1172,STOCK!$A:$H,3,0)," ")</f>
        <v>228</v>
      </c>
      <c r="AK1172" s="65">
        <f>IFERROR(VLOOKUP($B1172,STOCK!$A:$H,4,0)," ")</f>
        <v>223</v>
      </c>
      <c r="AL1172" s="65">
        <f>IFERROR(VLOOKUP($B1172,STOCK!$A:$H,5,0)," ")</f>
        <v>74</v>
      </c>
      <c r="AM1172" s="65">
        <f>IFERROR(VLOOKUP($B1172,STOCK!$A:$H,6,0)," ")</f>
        <v>84</v>
      </c>
      <c r="AN1172" s="65">
        <f>IFERROR(VLOOKUP($B1172,STOCK!$A:$H,7,0)," ")</f>
        <v>127</v>
      </c>
      <c r="AO1172" s="65">
        <f>IFERROR(VLOOKUP($B1172,STOCK!$A:$H,8,0)," ")</f>
        <v>108</v>
      </c>
      <c r="AP1172" s="62">
        <f t="shared" si="234"/>
        <v>59.478260869565219</v>
      </c>
      <c r="AQ1172" s="50">
        <f t="shared" si="235"/>
        <v>44.013157894736842</v>
      </c>
      <c r="AR1172" s="50">
        <f t="shared" si="236"/>
        <v>31.267605633802816</v>
      </c>
      <c r="AS1172" s="50">
        <f t="shared" si="237"/>
        <v>30</v>
      </c>
      <c r="AT1172" s="50">
        <f t="shared" si="238"/>
        <v>55.217391304347828</v>
      </c>
      <c r="AU1172" s="63" t="str">
        <f t="shared" si="245"/>
        <v>SV</v>
      </c>
      <c r="AV1172" s="67">
        <v>1129.9999700000001</v>
      </c>
      <c r="AW1172" s="133">
        <v>1129.98567</v>
      </c>
      <c r="AX1172" s="49">
        <v>1350</v>
      </c>
      <c r="AY1172" s="51">
        <f t="shared" si="239"/>
        <v>0.19469029720416708</v>
      </c>
      <c r="AZ1172" s="51">
        <f t="shared" si="240"/>
        <v>0.16296298518518512</v>
      </c>
      <c r="BA1172" s="49">
        <v>1300</v>
      </c>
      <c r="BB1172" s="52">
        <v>12</v>
      </c>
      <c r="BC1172" s="51">
        <f t="shared" si="241"/>
        <v>0.15044250841882767</v>
      </c>
      <c r="BD1172" s="51">
        <f t="shared" si="242"/>
        <v>0.13076925384615379</v>
      </c>
      <c r="BE1172" s="49">
        <v>1250</v>
      </c>
      <c r="BF1172" s="52">
        <v>24</v>
      </c>
      <c r="BG1172" s="51">
        <f t="shared" si="243"/>
        <v>0.10619471963348803</v>
      </c>
      <c r="BH1172" s="51">
        <f t="shared" si="244"/>
        <v>9.6000023999999934E-2</v>
      </c>
      <c r="BI1172" s="282">
        <f t="shared" si="246"/>
        <v>491</v>
      </c>
    </row>
    <row r="1173" spans="1:61" hidden="1">
      <c r="A1173" s="54" t="s">
        <v>150</v>
      </c>
      <c r="B1173" s="55" t="s">
        <v>3740</v>
      </c>
      <c r="C1173" s="55" t="s">
        <v>3741</v>
      </c>
      <c r="D1173" s="44" t="s">
        <v>3742</v>
      </c>
      <c r="E1173" s="56">
        <v>1</v>
      </c>
      <c r="F1173" s="46" t="s">
        <v>5814</v>
      </c>
      <c r="G1173" s="47" t="s">
        <v>5814</v>
      </c>
      <c r="H1173" s="47" t="s">
        <v>6166</v>
      </c>
      <c r="I1173" s="48" t="s">
        <v>6178</v>
      </c>
      <c r="J1173" s="48" t="s">
        <v>6200</v>
      </c>
      <c r="K1173" s="48" t="s">
        <v>6192</v>
      </c>
      <c r="L1173" s="45">
        <v>139</v>
      </c>
      <c r="M1173" s="47" t="s">
        <v>5823</v>
      </c>
      <c r="N1173" s="60">
        <v>722</v>
      </c>
      <c r="O1173" s="58">
        <v>770</v>
      </c>
      <c r="P1173" s="58">
        <v>649</v>
      </c>
      <c r="Q1173" s="132">
        <v>395</v>
      </c>
      <c r="R1173" s="60">
        <v>1262</v>
      </c>
      <c r="S1173" s="58">
        <v>1178</v>
      </c>
      <c r="T1173" s="58">
        <v>842</v>
      </c>
      <c r="U1173" s="132">
        <v>805</v>
      </c>
      <c r="V1173" s="58">
        <v>287</v>
      </c>
      <c r="W1173" s="58">
        <v>355</v>
      </c>
      <c r="X1173" s="58">
        <v>284</v>
      </c>
      <c r="Y1173" s="132">
        <v>279</v>
      </c>
      <c r="Z1173" s="61">
        <v>431</v>
      </c>
      <c r="AA1173" s="59">
        <v>356</v>
      </c>
      <c r="AB1173" s="59">
        <v>294</v>
      </c>
      <c r="AC1173" s="132">
        <v>266</v>
      </c>
      <c r="AD1173" s="61">
        <v>737</v>
      </c>
      <c r="AE1173" s="59">
        <v>801</v>
      </c>
      <c r="AF1173" s="59">
        <v>518</v>
      </c>
      <c r="AG1173" s="132">
        <v>544</v>
      </c>
      <c r="AH1173" s="61">
        <v>8</v>
      </c>
      <c r="AI1173" s="132">
        <v>30</v>
      </c>
      <c r="AJ1173" s="64">
        <f>IFERROR(VLOOKUP($B1173,STOCK!$A:$H,3,0)," ")</f>
        <v>161</v>
      </c>
      <c r="AK1173" s="65">
        <f>IFERROR(VLOOKUP($B1173,STOCK!$A:$H,4,0)," ")</f>
        <v>409</v>
      </c>
      <c r="AL1173" s="65">
        <f>IFERROR(VLOOKUP($B1173,STOCK!$A:$H,5,0)," ")</f>
        <v>211</v>
      </c>
      <c r="AM1173" s="65">
        <f>IFERROR(VLOOKUP($B1173,STOCK!$A:$H,6,0)," ")</f>
        <v>200</v>
      </c>
      <c r="AN1173" s="65">
        <f>IFERROR(VLOOKUP($B1173,STOCK!$A:$H,7,0)," ")</f>
        <v>299</v>
      </c>
      <c r="AO1173" s="65">
        <f>IFERROR(VLOOKUP($B1173,STOCK!$A:$H,8,0)," ")</f>
        <v>216</v>
      </c>
      <c r="AP1173" s="62">
        <f t="shared" si="234"/>
        <v>12.227848101265822</v>
      </c>
      <c r="AQ1173" s="50">
        <f t="shared" si="235"/>
        <v>15.242236024844722</v>
      </c>
      <c r="AR1173" s="50">
        <f t="shared" si="236"/>
        <v>22.688172043010752</v>
      </c>
      <c r="AS1173" s="50">
        <f t="shared" si="237"/>
        <v>22.556390977443609</v>
      </c>
      <c r="AT1173" s="50">
        <f t="shared" si="238"/>
        <v>16.488970588235297</v>
      </c>
      <c r="AU1173" s="63">
        <f t="shared" si="245"/>
        <v>216</v>
      </c>
      <c r="AV1173" s="67">
        <v>5775</v>
      </c>
      <c r="AW1173" s="133">
        <v>5467.5348199999999</v>
      </c>
      <c r="AX1173" s="49">
        <v>6750</v>
      </c>
      <c r="AY1173" s="51">
        <f t="shared" si="239"/>
        <v>0.16883116883116878</v>
      </c>
      <c r="AZ1173" s="51">
        <f t="shared" si="240"/>
        <v>0.14444444444444443</v>
      </c>
      <c r="BA1173" s="49">
        <v>6500</v>
      </c>
      <c r="BB1173" s="52">
        <v>3</v>
      </c>
      <c r="BC1173" s="51">
        <f t="shared" si="241"/>
        <v>0.12554112554112562</v>
      </c>
      <c r="BD1173" s="51">
        <f t="shared" si="242"/>
        <v>0.11153846153846154</v>
      </c>
      <c r="BE1173" s="49">
        <v>0</v>
      </c>
      <c r="BF1173" s="52">
        <v>0</v>
      </c>
      <c r="BG1173" s="51">
        <f t="shared" si="243"/>
        <v>-1</v>
      </c>
      <c r="BH1173" s="51">
        <f t="shared" si="244"/>
        <v>0</v>
      </c>
      <c r="BI1173" s="282">
        <f t="shared" si="246"/>
        <v>2319</v>
      </c>
    </row>
    <row r="1174" spans="1:61" hidden="1">
      <c r="A1174" s="54" t="s">
        <v>150</v>
      </c>
      <c r="B1174" s="55" t="s">
        <v>3743</v>
      </c>
      <c r="C1174" s="55" t="s">
        <v>3744</v>
      </c>
      <c r="D1174" s="44" t="s">
        <v>3745</v>
      </c>
      <c r="E1174" s="56">
        <v>6</v>
      </c>
      <c r="F1174" s="46" t="s">
        <v>5814</v>
      </c>
      <c r="G1174" s="47" t="s">
        <v>5814</v>
      </c>
      <c r="H1174" s="47" t="s">
        <v>6166</v>
      </c>
      <c r="I1174" s="48" t="s">
        <v>6178</v>
      </c>
      <c r="J1174" s="48" t="s">
        <v>6201</v>
      </c>
      <c r="K1174" s="48" t="s">
        <v>6186</v>
      </c>
      <c r="L1174" s="45">
        <v>428</v>
      </c>
      <c r="M1174" s="47" t="s">
        <v>5850</v>
      </c>
      <c r="N1174" s="60">
        <v>59</v>
      </c>
      <c r="O1174" s="58">
        <v>79</v>
      </c>
      <c r="P1174" s="58">
        <v>132</v>
      </c>
      <c r="Q1174" s="132">
        <v>105</v>
      </c>
      <c r="R1174" s="60">
        <v>88</v>
      </c>
      <c r="S1174" s="58">
        <v>134</v>
      </c>
      <c r="T1174" s="58">
        <v>163</v>
      </c>
      <c r="U1174" s="132">
        <v>130</v>
      </c>
      <c r="V1174" s="58">
        <v>42</v>
      </c>
      <c r="W1174" s="58">
        <v>50</v>
      </c>
      <c r="X1174" s="58">
        <v>22</v>
      </c>
      <c r="Y1174" s="132">
        <v>19</v>
      </c>
      <c r="Z1174" s="61">
        <v>39</v>
      </c>
      <c r="AA1174" s="59">
        <v>53</v>
      </c>
      <c r="AB1174" s="59">
        <v>62</v>
      </c>
      <c r="AC1174" s="132">
        <v>54</v>
      </c>
      <c r="AD1174" s="61">
        <v>46</v>
      </c>
      <c r="AE1174" s="59">
        <v>64</v>
      </c>
      <c r="AF1174" s="59">
        <v>65</v>
      </c>
      <c r="AG1174" s="132">
        <v>69</v>
      </c>
      <c r="AH1174" s="61">
        <v>1</v>
      </c>
      <c r="AI1174" s="132">
        <v>4</v>
      </c>
      <c r="AJ1174" s="64">
        <f>IFERROR(VLOOKUP($B1174,STOCK!$A:$H,3,0)," ")</f>
        <v>59</v>
      </c>
      <c r="AK1174" s="65">
        <f>IFERROR(VLOOKUP($B1174,STOCK!$A:$H,4,0)," ")</f>
        <v>250</v>
      </c>
      <c r="AL1174" s="65">
        <f>IFERROR(VLOOKUP($B1174,STOCK!$A:$H,5,0)," ")</f>
        <v>25</v>
      </c>
      <c r="AM1174" s="65">
        <f>IFERROR(VLOOKUP($B1174,STOCK!$A:$H,6,0)," ")</f>
        <v>138</v>
      </c>
      <c r="AN1174" s="65">
        <f>IFERROR(VLOOKUP($B1174,STOCK!$A:$H,7,0)," ")</f>
        <v>121</v>
      </c>
      <c r="AO1174" s="65">
        <f>IFERROR(VLOOKUP($B1174,STOCK!$A:$H,8,0)," ")</f>
        <v>16</v>
      </c>
      <c r="AP1174" s="62">
        <f t="shared" si="234"/>
        <v>16.857142857142858</v>
      </c>
      <c r="AQ1174" s="50">
        <f t="shared" si="235"/>
        <v>57.692307692307693</v>
      </c>
      <c r="AR1174" s="50">
        <f t="shared" si="236"/>
        <v>39.473684210526315</v>
      </c>
      <c r="AS1174" s="50">
        <f t="shared" si="237"/>
        <v>76.666666666666657</v>
      </c>
      <c r="AT1174" s="50">
        <f t="shared" si="238"/>
        <v>52.608695652173914</v>
      </c>
      <c r="AU1174" s="63">
        <f t="shared" si="245"/>
        <v>120</v>
      </c>
      <c r="AV1174" s="67">
        <v>3250.0000500000001</v>
      </c>
      <c r="AW1174" s="133">
        <v>3248.8007200000002</v>
      </c>
      <c r="AX1174" s="49">
        <v>3650</v>
      </c>
      <c r="AY1174" s="51">
        <f t="shared" si="239"/>
        <v>0.1230769057988168</v>
      </c>
      <c r="AZ1174" s="51">
        <f t="shared" si="240"/>
        <v>0.10958902739726024</v>
      </c>
      <c r="BA1174" s="49">
        <v>3550</v>
      </c>
      <c r="BB1174" s="52">
        <v>6</v>
      </c>
      <c r="BC1174" s="51">
        <f t="shared" si="241"/>
        <v>9.2307675502958819E-2</v>
      </c>
      <c r="BD1174" s="51">
        <f t="shared" si="242"/>
        <v>8.4507028169014051E-2</v>
      </c>
      <c r="BE1174" s="49">
        <v>0</v>
      </c>
      <c r="BF1174" s="52">
        <v>0</v>
      </c>
      <c r="BG1174" s="51">
        <f t="shared" si="243"/>
        <v>-1</v>
      </c>
      <c r="BH1174" s="51">
        <f t="shared" si="244"/>
        <v>0</v>
      </c>
      <c r="BI1174" s="282">
        <f t="shared" si="246"/>
        <v>381</v>
      </c>
    </row>
    <row r="1175" spans="1:61" hidden="1">
      <c r="A1175" s="54" t="s">
        <v>150</v>
      </c>
      <c r="B1175" s="55" t="s">
        <v>3746</v>
      </c>
      <c r="C1175" s="55" t="s">
        <v>3747</v>
      </c>
      <c r="D1175" s="44" t="s">
        <v>3748</v>
      </c>
      <c r="E1175" s="56">
        <v>12</v>
      </c>
      <c r="F1175" s="46" t="s">
        <v>5814</v>
      </c>
      <c r="G1175" s="47" t="s">
        <v>5814</v>
      </c>
      <c r="H1175" s="47" t="s">
        <v>6166</v>
      </c>
      <c r="I1175" s="48" t="s">
        <v>6178</v>
      </c>
      <c r="J1175" s="48" t="s">
        <v>6201</v>
      </c>
      <c r="K1175" s="48" t="s">
        <v>6186</v>
      </c>
      <c r="L1175" s="45">
        <v>428</v>
      </c>
      <c r="M1175" s="47" t="s">
        <v>5850</v>
      </c>
      <c r="N1175" s="60">
        <v>333</v>
      </c>
      <c r="O1175" s="58">
        <v>182</v>
      </c>
      <c r="P1175" s="58">
        <v>2756</v>
      </c>
      <c r="Q1175" s="132">
        <v>2092</v>
      </c>
      <c r="R1175" s="60">
        <v>952</v>
      </c>
      <c r="S1175" s="58">
        <v>1001</v>
      </c>
      <c r="T1175" s="58">
        <v>712</v>
      </c>
      <c r="U1175" s="132">
        <v>867</v>
      </c>
      <c r="V1175" s="58">
        <v>27</v>
      </c>
      <c r="W1175" s="58">
        <v>392</v>
      </c>
      <c r="X1175" s="58">
        <v>278</v>
      </c>
      <c r="Y1175" s="132">
        <v>237</v>
      </c>
      <c r="Z1175" s="61">
        <v>282</v>
      </c>
      <c r="AA1175" s="59">
        <v>305</v>
      </c>
      <c r="AB1175" s="59">
        <v>1192</v>
      </c>
      <c r="AC1175" s="132">
        <v>1096</v>
      </c>
      <c r="AD1175" s="61">
        <v>134</v>
      </c>
      <c r="AE1175" s="59">
        <v>785</v>
      </c>
      <c r="AF1175" s="59">
        <v>379</v>
      </c>
      <c r="AG1175" s="132">
        <v>533</v>
      </c>
      <c r="AH1175" s="61">
        <v>0</v>
      </c>
      <c r="AI1175" s="132">
        <v>0</v>
      </c>
      <c r="AJ1175" s="64">
        <f>IFERROR(VLOOKUP($B1175,STOCK!$A:$H,3,0)," ")</f>
        <v>956</v>
      </c>
      <c r="AK1175" s="65">
        <f>IFERROR(VLOOKUP($B1175,STOCK!$A:$H,4,0)," ")</f>
        <v>1977</v>
      </c>
      <c r="AL1175" s="65">
        <f>IFERROR(VLOOKUP($B1175,STOCK!$A:$H,5,0)," ")</f>
        <v>1684</v>
      </c>
      <c r="AM1175" s="65">
        <f>IFERROR(VLOOKUP($B1175,STOCK!$A:$H,6,0)," ")</f>
        <v>23</v>
      </c>
      <c r="AN1175" s="65">
        <f>IFERROR(VLOOKUP($B1175,STOCK!$A:$H,7,0)," ")</f>
        <v>1603</v>
      </c>
      <c r="AO1175" s="65">
        <f>IFERROR(VLOOKUP($B1175,STOCK!$A:$H,8,0)," ")</f>
        <v>120</v>
      </c>
      <c r="AP1175" s="62">
        <f t="shared" si="234"/>
        <v>13.709369024856596</v>
      </c>
      <c r="AQ1175" s="50">
        <f t="shared" si="235"/>
        <v>68.408304498269899</v>
      </c>
      <c r="AR1175" s="50">
        <f t="shared" si="236"/>
        <v>213.16455696202533</v>
      </c>
      <c r="AS1175" s="50">
        <f t="shared" si="237"/>
        <v>0.62956204379562042</v>
      </c>
      <c r="AT1175" s="50">
        <f t="shared" si="238"/>
        <v>90.225140712945603</v>
      </c>
      <c r="AU1175" s="63" t="str">
        <f t="shared" si="245"/>
        <v>SV</v>
      </c>
      <c r="AV1175" s="67">
        <v>875</v>
      </c>
      <c r="AW1175" s="133">
        <v>908.53102999999999</v>
      </c>
      <c r="AX1175" s="49">
        <v>1100</v>
      </c>
      <c r="AY1175" s="51">
        <f t="shared" si="239"/>
        <v>0.25714285714285712</v>
      </c>
      <c r="AZ1175" s="51">
        <f t="shared" si="240"/>
        <v>0.20454545454545456</v>
      </c>
      <c r="BA1175" s="49">
        <v>1070</v>
      </c>
      <c r="BB1175" s="52">
        <v>6</v>
      </c>
      <c r="BC1175" s="51">
        <f t="shared" si="241"/>
        <v>0.22285714285714286</v>
      </c>
      <c r="BD1175" s="51">
        <f t="shared" si="242"/>
        <v>0.1822429906542056</v>
      </c>
      <c r="BE1175" s="49">
        <v>990</v>
      </c>
      <c r="BF1175" s="52">
        <v>12</v>
      </c>
      <c r="BG1175" s="51">
        <f t="shared" si="243"/>
        <v>0.13142857142857145</v>
      </c>
      <c r="BH1175" s="51">
        <f t="shared" si="244"/>
        <v>0.11616161616161616</v>
      </c>
      <c r="BI1175" s="282">
        <f t="shared" si="246"/>
        <v>4825</v>
      </c>
    </row>
    <row r="1176" spans="1:61" hidden="1">
      <c r="A1176" s="54" t="s">
        <v>150</v>
      </c>
      <c r="B1176" s="55" t="s">
        <v>3749</v>
      </c>
      <c r="C1176" s="55" t="s">
        <v>3750</v>
      </c>
      <c r="D1176" s="44" t="s">
        <v>3751</v>
      </c>
      <c r="E1176" s="56">
        <v>1</v>
      </c>
      <c r="F1176" s="46" t="s">
        <v>5814</v>
      </c>
      <c r="G1176" s="47" t="s">
        <v>5814</v>
      </c>
      <c r="H1176" s="47" t="s">
        <v>6166</v>
      </c>
      <c r="I1176" s="48" t="s">
        <v>6178</v>
      </c>
      <c r="J1176" s="48" t="s">
        <v>6202</v>
      </c>
      <c r="K1176" s="48" t="s">
        <v>6169</v>
      </c>
      <c r="L1176" s="45">
        <v>139</v>
      </c>
      <c r="M1176" s="47" t="s">
        <v>5823</v>
      </c>
      <c r="N1176" s="60">
        <v>30</v>
      </c>
      <c r="O1176" s="58">
        <v>23</v>
      </c>
      <c r="P1176" s="58">
        <v>11</v>
      </c>
      <c r="Q1176" s="132">
        <v>3</v>
      </c>
      <c r="R1176" s="60">
        <v>65</v>
      </c>
      <c r="S1176" s="58">
        <v>67</v>
      </c>
      <c r="T1176" s="58">
        <v>6</v>
      </c>
      <c r="U1176" s="132">
        <v>0</v>
      </c>
      <c r="V1176" s="58">
        <v>28</v>
      </c>
      <c r="W1176" s="58">
        <v>33</v>
      </c>
      <c r="X1176" s="58">
        <v>5</v>
      </c>
      <c r="Y1176" s="132">
        <v>1</v>
      </c>
      <c r="Z1176" s="61">
        <v>53</v>
      </c>
      <c r="AA1176" s="59">
        <v>66</v>
      </c>
      <c r="AB1176" s="59">
        <v>0</v>
      </c>
      <c r="AC1176" s="132">
        <v>0</v>
      </c>
      <c r="AD1176" s="61">
        <v>31</v>
      </c>
      <c r="AE1176" s="59">
        <v>35</v>
      </c>
      <c r="AF1176" s="59">
        <v>0</v>
      </c>
      <c r="AG1176" s="132">
        <v>0</v>
      </c>
      <c r="AH1176" s="61">
        <v>0</v>
      </c>
      <c r="AI1176" s="132">
        <v>0</v>
      </c>
      <c r="AJ1176" s="64">
        <f>IFERROR(VLOOKUP($B1176,STOCK!$A:$H,3,0)," ")</f>
        <v>4</v>
      </c>
      <c r="AK1176" s="65">
        <f>IFERROR(VLOOKUP($B1176,STOCK!$A:$H,4,0)," ")</f>
        <v>0</v>
      </c>
      <c r="AL1176" s="65">
        <f>IFERROR(VLOOKUP($B1176,STOCK!$A:$H,5,0)," ")</f>
        <v>1</v>
      </c>
      <c r="AM1176" s="65">
        <f>IFERROR(VLOOKUP($B1176,STOCK!$A:$H,6,0)," ")</f>
        <v>5</v>
      </c>
      <c r="AN1176" s="65">
        <f>IFERROR(VLOOKUP($B1176,STOCK!$A:$H,7,0)," ")</f>
        <v>2</v>
      </c>
      <c r="AO1176" s="65">
        <f>IFERROR(VLOOKUP($B1176,STOCK!$A:$H,8,0)," ")</f>
        <v>0</v>
      </c>
      <c r="AP1176" s="62">
        <f t="shared" si="234"/>
        <v>40</v>
      </c>
      <c r="AQ1176" s="50" t="str">
        <f t="shared" si="235"/>
        <v>Q</v>
      </c>
      <c r="AR1176" s="50">
        <f t="shared" si="236"/>
        <v>30</v>
      </c>
      <c r="AS1176" s="50" t="str">
        <f t="shared" si="237"/>
        <v>SV</v>
      </c>
      <c r="AT1176" s="50" t="str">
        <f t="shared" si="238"/>
        <v>SV</v>
      </c>
      <c r="AU1176" s="63" t="str">
        <f t="shared" si="245"/>
        <v>Q</v>
      </c>
      <c r="AV1176" s="67">
        <v>10890</v>
      </c>
      <c r="AW1176" s="133">
        <v>10074.29291</v>
      </c>
      <c r="AX1176" s="49">
        <v>12250</v>
      </c>
      <c r="AY1176" s="51">
        <f t="shared" si="239"/>
        <v>0.12488521579430678</v>
      </c>
      <c r="AZ1176" s="51">
        <f t="shared" si="240"/>
        <v>0.11102040816326531</v>
      </c>
      <c r="BA1176" s="49">
        <v>11850</v>
      </c>
      <c r="BB1176" s="52">
        <v>4</v>
      </c>
      <c r="BC1176" s="51">
        <f t="shared" si="241"/>
        <v>8.8154269972451793E-2</v>
      </c>
      <c r="BD1176" s="51">
        <f t="shared" si="242"/>
        <v>8.1012658227848103E-2</v>
      </c>
      <c r="BE1176" s="49">
        <v>0</v>
      </c>
      <c r="BF1176" s="52">
        <v>0</v>
      </c>
      <c r="BG1176" s="51">
        <f t="shared" si="243"/>
        <v>-1</v>
      </c>
      <c r="BH1176" s="51">
        <f t="shared" si="244"/>
        <v>0</v>
      </c>
      <c r="BI1176" s="282">
        <f t="shared" si="246"/>
        <v>4</v>
      </c>
    </row>
    <row r="1177" spans="1:61" hidden="1">
      <c r="A1177" s="54" t="s">
        <v>150</v>
      </c>
      <c r="B1177" s="55" t="s">
        <v>3752</v>
      </c>
      <c r="C1177" s="55" t="s">
        <v>3753</v>
      </c>
      <c r="D1177" s="44" t="s">
        <v>3754</v>
      </c>
      <c r="E1177" s="56">
        <v>1</v>
      </c>
      <c r="F1177" s="46" t="s">
        <v>5814</v>
      </c>
      <c r="G1177" s="47" t="s">
        <v>5814</v>
      </c>
      <c r="H1177" s="47" t="s">
        <v>6166</v>
      </c>
      <c r="I1177" s="48" t="s">
        <v>6178</v>
      </c>
      <c r="J1177" s="48" t="s">
        <v>6202</v>
      </c>
      <c r="K1177" s="48" t="s">
        <v>6169</v>
      </c>
      <c r="L1177" s="45">
        <v>139</v>
      </c>
      <c r="M1177" s="47" t="s">
        <v>5823</v>
      </c>
      <c r="N1177" s="60">
        <v>93</v>
      </c>
      <c r="O1177" s="58">
        <v>131</v>
      </c>
      <c r="P1177" s="58">
        <v>1</v>
      </c>
      <c r="Q1177" s="132">
        <v>0</v>
      </c>
      <c r="R1177" s="60">
        <v>92</v>
      </c>
      <c r="S1177" s="58">
        <v>30</v>
      </c>
      <c r="T1177" s="58">
        <v>0</v>
      </c>
      <c r="U1177" s="132">
        <v>0</v>
      </c>
      <c r="V1177" s="58">
        <v>14</v>
      </c>
      <c r="W1177" s="58">
        <v>6</v>
      </c>
      <c r="X1177" s="58">
        <v>0</v>
      </c>
      <c r="Y1177" s="132">
        <v>0</v>
      </c>
      <c r="Z1177" s="61">
        <v>3</v>
      </c>
      <c r="AA1177" s="59">
        <v>0</v>
      </c>
      <c r="AB1177" s="59">
        <v>0</v>
      </c>
      <c r="AC1177" s="132">
        <v>0</v>
      </c>
      <c r="AD1177" s="61">
        <v>54</v>
      </c>
      <c r="AE1177" s="59">
        <v>45</v>
      </c>
      <c r="AF1177" s="59">
        <v>0</v>
      </c>
      <c r="AG1177" s="132">
        <v>0</v>
      </c>
      <c r="AH1177" s="61">
        <v>0</v>
      </c>
      <c r="AI1177" s="132">
        <v>0</v>
      </c>
      <c r="AJ1177" s="64">
        <f>IFERROR(VLOOKUP($B1177,STOCK!$A:$H,3,0)," ")</f>
        <v>1</v>
      </c>
      <c r="AK1177" s="65">
        <f>IFERROR(VLOOKUP($B1177,STOCK!$A:$H,4,0)," ")</f>
        <v>0</v>
      </c>
      <c r="AL1177" s="65">
        <f>IFERROR(VLOOKUP($B1177,STOCK!$A:$H,5,0)," ")</f>
        <v>4</v>
      </c>
      <c r="AM1177" s="65">
        <f>IFERROR(VLOOKUP($B1177,STOCK!$A:$H,6,0)," ")</f>
        <v>10</v>
      </c>
      <c r="AN1177" s="65">
        <f>IFERROR(VLOOKUP($B1177,STOCK!$A:$H,7,0)," ")</f>
        <v>0</v>
      </c>
      <c r="AO1177" s="65">
        <f>IFERROR(VLOOKUP($B1177,STOCK!$A:$H,8,0)," ")</f>
        <v>0</v>
      </c>
      <c r="AP1177" s="62" t="str">
        <f t="shared" si="234"/>
        <v>SV</v>
      </c>
      <c r="AQ1177" s="50" t="str">
        <f t="shared" si="235"/>
        <v>Q</v>
      </c>
      <c r="AR1177" s="50" t="str">
        <f t="shared" si="236"/>
        <v>SV</v>
      </c>
      <c r="AS1177" s="50" t="str">
        <f t="shared" si="237"/>
        <v>SV</v>
      </c>
      <c r="AT1177" s="50" t="str">
        <f t="shared" si="238"/>
        <v>Q</v>
      </c>
      <c r="AU1177" s="63" t="str">
        <f t="shared" si="245"/>
        <v>Q</v>
      </c>
      <c r="AV1177" s="67">
        <v>4321.0000019999998</v>
      </c>
      <c r="AW1177" s="133">
        <v>4283.5632400000004</v>
      </c>
      <c r="AX1177" s="49">
        <v>4900</v>
      </c>
      <c r="AY1177" s="51">
        <f t="shared" si="239"/>
        <v>0.13399675948438028</v>
      </c>
      <c r="AZ1177" s="51">
        <f t="shared" si="240"/>
        <v>0.11816326489795922</v>
      </c>
      <c r="BA1177" s="49">
        <v>4800</v>
      </c>
      <c r="BB1177" s="52">
        <v>6</v>
      </c>
      <c r="BC1177" s="51">
        <f t="shared" si="241"/>
        <v>0.11085396847449491</v>
      </c>
      <c r="BD1177" s="51">
        <f t="shared" si="242"/>
        <v>9.979166625000005E-2</v>
      </c>
      <c r="BE1177" s="49">
        <v>0</v>
      </c>
      <c r="BF1177" s="52">
        <v>0</v>
      </c>
      <c r="BG1177" s="51">
        <f t="shared" si="243"/>
        <v>-1</v>
      </c>
      <c r="BH1177" s="51">
        <f t="shared" si="244"/>
        <v>0</v>
      </c>
      <c r="BI1177" s="282">
        <f t="shared" si="246"/>
        <v>0</v>
      </c>
    </row>
    <row r="1178" spans="1:61" hidden="1">
      <c r="A1178" s="54" t="s">
        <v>150</v>
      </c>
      <c r="B1178" s="55" t="s">
        <v>3755</v>
      </c>
      <c r="C1178" s="55" t="s">
        <v>3756</v>
      </c>
      <c r="D1178" s="44" t="s">
        <v>3757</v>
      </c>
      <c r="E1178" s="56">
        <v>1</v>
      </c>
      <c r="F1178" s="46" t="s">
        <v>5814</v>
      </c>
      <c r="G1178" s="47" t="s">
        <v>5814</v>
      </c>
      <c r="H1178" s="47" t="s">
        <v>6166</v>
      </c>
      <c r="I1178" s="48" t="s">
        <v>6178</v>
      </c>
      <c r="J1178" s="48" t="s">
        <v>6202</v>
      </c>
      <c r="K1178" s="48" t="s">
        <v>6182</v>
      </c>
      <c r="L1178" s="45">
        <v>79</v>
      </c>
      <c r="M1178" s="47" t="s">
        <v>6090</v>
      </c>
      <c r="N1178" s="60">
        <v>0</v>
      </c>
      <c r="O1178" s="58">
        <v>117</v>
      </c>
      <c r="P1178" s="58">
        <v>21</v>
      </c>
      <c r="Q1178" s="132">
        <v>68</v>
      </c>
      <c r="R1178" s="60">
        <v>125</v>
      </c>
      <c r="S1178" s="58">
        <v>161</v>
      </c>
      <c r="T1178" s="58">
        <v>117</v>
      </c>
      <c r="U1178" s="132">
        <v>106</v>
      </c>
      <c r="V1178" s="58">
        <v>56</v>
      </c>
      <c r="W1178" s="58">
        <v>22</v>
      </c>
      <c r="X1178" s="58">
        <v>24</v>
      </c>
      <c r="Y1178" s="132">
        <v>37</v>
      </c>
      <c r="Z1178" s="61">
        <v>42</v>
      </c>
      <c r="AA1178" s="59">
        <v>45</v>
      </c>
      <c r="AB1178" s="59">
        <v>24</v>
      </c>
      <c r="AC1178" s="132">
        <v>21</v>
      </c>
      <c r="AD1178" s="61">
        <v>50</v>
      </c>
      <c r="AE1178" s="59">
        <v>70</v>
      </c>
      <c r="AF1178" s="59">
        <v>58</v>
      </c>
      <c r="AG1178" s="132">
        <v>55</v>
      </c>
      <c r="AH1178" s="61">
        <v>0</v>
      </c>
      <c r="AI1178" s="132">
        <v>0</v>
      </c>
      <c r="AJ1178" s="64">
        <f>IFERROR(VLOOKUP($B1178,STOCK!$A:$H,3,0)," ")</f>
        <v>65</v>
      </c>
      <c r="AK1178" s="65">
        <f>IFERROR(VLOOKUP($B1178,STOCK!$A:$H,4,0)," ")</f>
        <v>210</v>
      </c>
      <c r="AL1178" s="65">
        <f>IFERROR(VLOOKUP($B1178,STOCK!$A:$H,5,0)," ")</f>
        <v>47</v>
      </c>
      <c r="AM1178" s="65">
        <f>IFERROR(VLOOKUP($B1178,STOCK!$A:$H,6,0)," ")</f>
        <v>60</v>
      </c>
      <c r="AN1178" s="65">
        <f>IFERROR(VLOOKUP($B1178,STOCK!$A:$H,7,0)," ")</f>
        <v>103</v>
      </c>
      <c r="AO1178" s="65">
        <f>IFERROR(VLOOKUP($B1178,STOCK!$A:$H,8,0)," ")</f>
        <v>12</v>
      </c>
      <c r="AP1178" s="62">
        <f t="shared" si="234"/>
        <v>28.676470588235297</v>
      </c>
      <c r="AQ1178" s="50">
        <f t="shared" si="235"/>
        <v>59.433962264150942</v>
      </c>
      <c r="AR1178" s="50">
        <f t="shared" si="236"/>
        <v>38.108108108108105</v>
      </c>
      <c r="AS1178" s="50">
        <f t="shared" si="237"/>
        <v>85.714285714285722</v>
      </c>
      <c r="AT1178" s="50">
        <f t="shared" si="238"/>
        <v>56.181818181818187</v>
      </c>
      <c r="AU1178" s="63" t="str">
        <f t="shared" si="245"/>
        <v>SV</v>
      </c>
      <c r="AV1178" s="67">
        <v>4875.0000200000004</v>
      </c>
      <c r="AW1178" s="133">
        <v>4862.3121799999999</v>
      </c>
      <c r="AX1178" s="49">
        <v>5650</v>
      </c>
      <c r="AY1178" s="51">
        <f t="shared" si="239"/>
        <v>0.15897435421959227</v>
      </c>
      <c r="AZ1178" s="51">
        <f t="shared" si="240"/>
        <v>0.13716813805309727</v>
      </c>
      <c r="BA1178" s="49">
        <v>5500</v>
      </c>
      <c r="BB1178" s="52">
        <v>6</v>
      </c>
      <c r="BC1178" s="51">
        <f t="shared" si="241"/>
        <v>0.12820512357659419</v>
      </c>
      <c r="BD1178" s="51">
        <f t="shared" si="242"/>
        <v>0.11363635999999992</v>
      </c>
      <c r="BE1178" s="49">
        <v>5350</v>
      </c>
      <c r="BF1178" s="52">
        <v>12</v>
      </c>
      <c r="BG1178" s="51">
        <f t="shared" si="243"/>
        <v>9.7435892933596335E-2</v>
      </c>
      <c r="BH1178" s="51">
        <f t="shared" si="244"/>
        <v>8.8785042990654137E-2</v>
      </c>
      <c r="BI1178" s="282">
        <f t="shared" si="246"/>
        <v>287</v>
      </c>
    </row>
    <row r="1179" spans="1:61" hidden="1">
      <c r="A1179" s="54" t="s">
        <v>150</v>
      </c>
      <c r="B1179" s="55" t="s">
        <v>3758</v>
      </c>
      <c r="C1179" s="55" t="s">
        <v>3759</v>
      </c>
      <c r="D1179" s="44" t="s">
        <v>3760</v>
      </c>
      <c r="E1179" s="56">
        <v>1</v>
      </c>
      <c r="F1179" s="46" t="s">
        <v>5814</v>
      </c>
      <c r="G1179" s="47" t="s">
        <v>5814</v>
      </c>
      <c r="H1179" s="47" t="s">
        <v>6166</v>
      </c>
      <c r="I1179" s="48" t="s">
        <v>6178</v>
      </c>
      <c r="J1179" s="48" t="s">
        <v>6202</v>
      </c>
      <c r="K1179" s="48" t="s">
        <v>6182</v>
      </c>
      <c r="L1179" s="45">
        <v>79</v>
      </c>
      <c r="M1179" s="47" t="s">
        <v>6090</v>
      </c>
      <c r="N1179" s="60">
        <v>54</v>
      </c>
      <c r="O1179" s="58">
        <v>51</v>
      </c>
      <c r="P1179" s="58">
        <v>52</v>
      </c>
      <c r="Q1179" s="132">
        <v>150</v>
      </c>
      <c r="R1179" s="60">
        <v>39</v>
      </c>
      <c r="S1179" s="58">
        <v>61</v>
      </c>
      <c r="T1179" s="58">
        <v>14</v>
      </c>
      <c r="U1179" s="132">
        <v>339</v>
      </c>
      <c r="V1179" s="58">
        <v>32</v>
      </c>
      <c r="W1179" s="58">
        <v>36</v>
      </c>
      <c r="X1179" s="58">
        <v>37</v>
      </c>
      <c r="Y1179" s="132">
        <v>51</v>
      </c>
      <c r="Z1179" s="61">
        <v>13</v>
      </c>
      <c r="AA1179" s="59">
        <v>73</v>
      </c>
      <c r="AB1179" s="59">
        <v>38</v>
      </c>
      <c r="AC1179" s="132">
        <v>104</v>
      </c>
      <c r="AD1179" s="61">
        <v>11</v>
      </c>
      <c r="AE1179" s="59">
        <v>31</v>
      </c>
      <c r="AF1179" s="59">
        <v>16</v>
      </c>
      <c r="AG1179" s="132">
        <v>80</v>
      </c>
      <c r="AH1179" s="61">
        <v>0</v>
      </c>
      <c r="AI1179" s="132">
        <v>0</v>
      </c>
      <c r="AJ1179" s="64">
        <f>IFERROR(VLOOKUP($B1179,STOCK!$A:$H,3,0)," ")</f>
        <v>1260</v>
      </c>
      <c r="AK1179" s="65">
        <f>IFERROR(VLOOKUP($B1179,STOCK!$A:$H,4,0)," ")</f>
        <v>604</v>
      </c>
      <c r="AL1179" s="65">
        <f>IFERROR(VLOOKUP($B1179,STOCK!$A:$H,5,0)," ")</f>
        <v>291</v>
      </c>
      <c r="AM1179" s="65">
        <f>IFERROR(VLOOKUP($B1179,STOCK!$A:$H,6,0)," ")</f>
        <v>498</v>
      </c>
      <c r="AN1179" s="65">
        <f>IFERROR(VLOOKUP($B1179,STOCK!$A:$H,7,0)," ")</f>
        <v>811</v>
      </c>
      <c r="AO1179" s="65">
        <f>IFERROR(VLOOKUP($B1179,STOCK!$A:$H,8,0)," ")</f>
        <v>210</v>
      </c>
      <c r="AP1179" s="62">
        <f t="shared" si="234"/>
        <v>252</v>
      </c>
      <c r="AQ1179" s="50">
        <f t="shared" si="235"/>
        <v>53.451327433628322</v>
      </c>
      <c r="AR1179" s="50">
        <f t="shared" si="236"/>
        <v>171.1764705882353</v>
      </c>
      <c r="AS1179" s="50">
        <f t="shared" si="237"/>
        <v>143.65384615384616</v>
      </c>
      <c r="AT1179" s="50">
        <f t="shared" si="238"/>
        <v>304.125</v>
      </c>
      <c r="AU1179" s="63" t="str">
        <f t="shared" si="245"/>
        <v>SV</v>
      </c>
      <c r="AV1179" s="67">
        <v>1800</v>
      </c>
      <c r="AW1179" s="133">
        <v>1759.7544800000001</v>
      </c>
      <c r="AX1179" s="49">
        <v>2150</v>
      </c>
      <c r="AY1179" s="51">
        <f t="shared" si="239"/>
        <v>0.19444444444444442</v>
      </c>
      <c r="AZ1179" s="51">
        <f t="shared" si="240"/>
        <v>0.16279069767441862</v>
      </c>
      <c r="BA1179" s="49">
        <v>1990</v>
      </c>
      <c r="BB1179" s="52">
        <v>6</v>
      </c>
      <c r="BC1179" s="51">
        <f t="shared" si="241"/>
        <v>0.10555555555555562</v>
      </c>
      <c r="BD1179" s="51">
        <f t="shared" si="242"/>
        <v>9.5477386934673364E-2</v>
      </c>
      <c r="BE1179" s="49">
        <v>0</v>
      </c>
      <c r="BF1179" s="52">
        <v>0</v>
      </c>
      <c r="BG1179" s="51">
        <f t="shared" si="243"/>
        <v>-1</v>
      </c>
      <c r="BH1179" s="51">
        <f t="shared" si="244"/>
        <v>0</v>
      </c>
      <c r="BI1179" s="282">
        <f t="shared" si="246"/>
        <v>724</v>
      </c>
    </row>
    <row r="1180" spans="1:61" hidden="1">
      <c r="A1180" s="54" t="s">
        <v>150</v>
      </c>
      <c r="B1180" s="55" t="s">
        <v>3761</v>
      </c>
      <c r="C1180" s="55" t="s">
        <v>3762</v>
      </c>
      <c r="D1180" s="44" t="s">
        <v>3763</v>
      </c>
      <c r="E1180" s="56">
        <v>1</v>
      </c>
      <c r="F1180" s="46" t="s">
        <v>5814</v>
      </c>
      <c r="G1180" s="47" t="s">
        <v>5814</v>
      </c>
      <c r="H1180" s="47" t="s">
        <v>6166</v>
      </c>
      <c r="I1180" s="48" t="s">
        <v>6178</v>
      </c>
      <c r="J1180" s="48" t="s">
        <v>6202</v>
      </c>
      <c r="K1180" s="48" t="s">
        <v>6182</v>
      </c>
      <c r="L1180" s="45">
        <v>79</v>
      </c>
      <c r="M1180" s="47" t="s">
        <v>6090</v>
      </c>
      <c r="N1180" s="60">
        <v>80</v>
      </c>
      <c r="O1180" s="58">
        <v>91</v>
      </c>
      <c r="P1180" s="58">
        <v>65</v>
      </c>
      <c r="Q1180" s="132">
        <v>106</v>
      </c>
      <c r="R1180" s="60">
        <v>84</v>
      </c>
      <c r="S1180" s="58">
        <v>116</v>
      </c>
      <c r="T1180" s="58">
        <v>55</v>
      </c>
      <c r="U1180" s="132">
        <v>60</v>
      </c>
      <c r="V1180" s="58">
        <v>29</v>
      </c>
      <c r="W1180" s="58">
        <v>43</v>
      </c>
      <c r="X1180" s="58">
        <v>11</v>
      </c>
      <c r="Y1180" s="132">
        <v>15</v>
      </c>
      <c r="Z1180" s="61">
        <v>26</v>
      </c>
      <c r="AA1180" s="59">
        <v>39</v>
      </c>
      <c r="AB1180" s="59">
        <v>10</v>
      </c>
      <c r="AC1180" s="132">
        <v>16</v>
      </c>
      <c r="AD1180" s="61">
        <v>45</v>
      </c>
      <c r="AE1180" s="59">
        <v>61</v>
      </c>
      <c r="AF1180" s="59">
        <v>49</v>
      </c>
      <c r="AG1180" s="132">
        <v>47</v>
      </c>
      <c r="AH1180" s="61">
        <v>0</v>
      </c>
      <c r="AI1180" s="132">
        <v>6</v>
      </c>
      <c r="AJ1180" s="64">
        <f>IFERROR(VLOOKUP($B1180,STOCK!$A:$H,3,0)," ")</f>
        <v>43</v>
      </c>
      <c r="AK1180" s="65">
        <f>IFERROR(VLOOKUP($B1180,STOCK!$A:$H,4,0)," ")</f>
        <v>186</v>
      </c>
      <c r="AL1180" s="65">
        <f>IFERROR(VLOOKUP($B1180,STOCK!$A:$H,5,0)," ")</f>
        <v>112</v>
      </c>
      <c r="AM1180" s="65">
        <f>IFERROR(VLOOKUP($B1180,STOCK!$A:$H,6,0)," ")</f>
        <v>32</v>
      </c>
      <c r="AN1180" s="65">
        <f>IFERROR(VLOOKUP($B1180,STOCK!$A:$H,7,0)," ")</f>
        <v>49</v>
      </c>
      <c r="AO1180" s="65">
        <f>IFERROR(VLOOKUP($B1180,STOCK!$A:$H,8,0)," ")</f>
        <v>20</v>
      </c>
      <c r="AP1180" s="62">
        <f t="shared" si="234"/>
        <v>12.169811320754718</v>
      </c>
      <c r="AQ1180" s="50">
        <f t="shared" si="235"/>
        <v>93</v>
      </c>
      <c r="AR1180" s="50">
        <f t="shared" si="236"/>
        <v>224</v>
      </c>
      <c r="AS1180" s="50">
        <f t="shared" si="237"/>
        <v>60</v>
      </c>
      <c r="AT1180" s="50">
        <f t="shared" si="238"/>
        <v>31.276595744680854</v>
      </c>
      <c r="AU1180" s="63">
        <f t="shared" si="245"/>
        <v>100</v>
      </c>
      <c r="AV1180" s="67">
        <v>8550.1874700000008</v>
      </c>
      <c r="AW1180" s="133">
        <v>8102.1635200000001</v>
      </c>
      <c r="AX1180" s="49">
        <v>9900</v>
      </c>
      <c r="AY1180" s="51">
        <f t="shared" si="239"/>
        <v>0.15786934903311534</v>
      </c>
      <c r="AZ1180" s="51">
        <f t="shared" si="240"/>
        <v>0.13634469999999993</v>
      </c>
      <c r="BA1180" s="49">
        <v>9500</v>
      </c>
      <c r="BB1180" s="52">
        <v>4</v>
      </c>
      <c r="BC1180" s="51">
        <f t="shared" si="241"/>
        <v>0.11108674907218141</v>
      </c>
      <c r="BD1180" s="51">
        <f t="shared" si="242"/>
        <v>9.9980266315789393E-2</v>
      </c>
      <c r="BE1180" s="49">
        <v>9250</v>
      </c>
      <c r="BF1180" s="52">
        <v>8</v>
      </c>
      <c r="BG1180" s="51">
        <f t="shared" si="243"/>
        <v>8.1847624096597738E-2</v>
      </c>
      <c r="BH1180" s="51">
        <f t="shared" si="244"/>
        <v>7.5655408648648573E-2</v>
      </c>
      <c r="BI1180" s="282">
        <f t="shared" si="246"/>
        <v>250</v>
      </c>
    </row>
    <row r="1181" spans="1:61" hidden="1">
      <c r="A1181" s="54" t="s">
        <v>150</v>
      </c>
      <c r="B1181" s="55" t="s">
        <v>3764</v>
      </c>
      <c r="C1181" s="55" t="s">
        <v>3765</v>
      </c>
      <c r="D1181" s="44" t="s">
        <v>3766</v>
      </c>
      <c r="E1181" s="56">
        <v>1</v>
      </c>
      <c r="F1181" s="46" t="s">
        <v>5814</v>
      </c>
      <c r="G1181" s="47" t="s">
        <v>5814</v>
      </c>
      <c r="H1181" s="47" t="s">
        <v>6166</v>
      </c>
      <c r="I1181" s="48" t="s">
        <v>6178</v>
      </c>
      <c r="J1181" s="48" t="s">
        <v>6202</v>
      </c>
      <c r="K1181" s="48" t="s">
        <v>6184</v>
      </c>
      <c r="L1181" s="45">
        <v>93</v>
      </c>
      <c r="M1181" s="47" t="s">
        <v>5890</v>
      </c>
      <c r="N1181" s="60">
        <v>218</v>
      </c>
      <c r="O1181" s="58">
        <v>219</v>
      </c>
      <c r="P1181" s="58">
        <v>189</v>
      </c>
      <c r="Q1181" s="132">
        <v>200</v>
      </c>
      <c r="R1181" s="60">
        <v>222</v>
      </c>
      <c r="S1181" s="58">
        <v>344</v>
      </c>
      <c r="T1181" s="58">
        <v>201</v>
      </c>
      <c r="U1181" s="132">
        <v>155</v>
      </c>
      <c r="V1181" s="58">
        <v>37</v>
      </c>
      <c r="W1181" s="58">
        <v>31</v>
      </c>
      <c r="X1181" s="58">
        <v>51</v>
      </c>
      <c r="Y1181" s="132">
        <v>39</v>
      </c>
      <c r="Z1181" s="61">
        <v>36</v>
      </c>
      <c r="AA1181" s="59">
        <v>90</v>
      </c>
      <c r="AB1181" s="59">
        <v>57</v>
      </c>
      <c r="AC1181" s="132">
        <v>66</v>
      </c>
      <c r="AD1181" s="61">
        <v>60</v>
      </c>
      <c r="AE1181" s="59">
        <v>109</v>
      </c>
      <c r="AF1181" s="59">
        <v>126</v>
      </c>
      <c r="AG1181" s="132">
        <v>107</v>
      </c>
      <c r="AH1181" s="61">
        <v>0</v>
      </c>
      <c r="AI1181" s="132">
        <v>0</v>
      </c>
      <c r="AJ1181" s="64">
        <f>IFERROR(VLOOKUP($B1181,STOCK!$A:$H,3,0)," ")</f>
        <v>125</v>
      </c>
      <c r="AK1181" s="65">
        <f>IFERROR(VLOOKUP($B1181,STOCK!$A:$H,4,0)," ")</f>
        <v>112</v>
      </c>
      <c r="AL1181" s="65">
        <f>IFERROR(VLOOKUP($B1181,STOCK!$A:$H,5,0)," ")</f>
        <v>21</v>
      </c>
      <c r="AM1181" s="65">
        <f>IFERROR(VLOOKUP($B1181,STOCK!$A:$H,6,0)," ")</f>
        <v>39</v>
      </c>
      <c r="AN1181" s="65">
        <f>IFERROR(VLOOKUP($B1181,STOCK!$A:$H,7,0)," ")</f>
        <v>73</v>
      </c>
      <c r="AO1181" s="65">
        <f>IFERROR(VLOOKUP($B1181,STOCK!$A:$H,8,0)," ")</f>
        <v>36</v>
      </c>
      <c r="AP1181" s="62">
        <f t="shared" si="234"/>
        <v>18.75</v>
      </c>
      <c r="AQ1181" s="50">
        <f t="shared" si="235"/>
        <v>21.677419354838708</v>
      </c>
      <c r="AR1181" s="50">
        <f t="shared" si="236"/>
        <v>16.153846153846153</v>
      </c>
      <c r="AS1181" s="50">
        <f t="shared" si="237"/>
        <v>17.727272727272727</v>
      </c>
      <c r="AT1181" s="50">
        <f t="shared" si="238"/>
        <v>20.467289719626166</v>
      </c>
      <c r="AU1181" s="63" t="str">
        <f t="shared" si="245"/>
        <v>SV</v>
      </c>
      <c r="AV1181" s="67">
        <v>2091.0000100000002</v>
      </c>
      <c r="AW1181" s="133">
        <v>2090.9997899999998</v>
      </c>
      <c r="AX1181" s="49">
        <v>2500</v>
      </c>
      <c r="AY1181" s="51">
        <f t="shared" si="239"/>
        <v>0.19560018557819125</v>
      </c>
      <c r="AZ1181" s="51">
        <f t="shared" si="240"/>
        <v>0.16359999599999991</v>
      </c>
      <c r="BA1181" s="49">
        <v>2400</v>
      </c>
      <c r="BB1181" s="52">
        <v>6</v>
      </c>
      <c r="BC1181" s="51">
        <f t="shared" si="241"/>
        <v>0.1477761781550635</v>
      </c>
      <c r="BD1181" s="51">
        <f t="shared" si="242"/>
        <v>0.12874999583333324</v>
      </c>
      <c r="BE1181" s="49">
        <v>2350</v>
      </c>
      <c r="BF1181" s="52">
        <v>12</v>
      </c>
      <c r="BG1181" s="51">
        <f t="shared" si="243"/>
        <v>0.12386417444349984</v>
      </c>
      <c r="BH1181" s="51">
        <f t="shared" si="244"/>
        <v>0.11021276170212757</v>
      </c>
      <c r="BI1181" s="282">
        <f t="shared" si="246"/>
        <v>567</v>
      </c>
    </row>
    <row r="1182" spans="1:61" hidden="1">
      <c r="A1182" s="54" t="s">
        <v>150</v>
      </c>
      <c r="B1182" s="55" t="s">
        <v>3767</v>
      </c>
      <c r="C1182" s="55" t="s">
        <v>3768</v>
      </c>
      <c r="D1182" s="44" t="s">
        <v>3769</v>
      </c>
      <c r="E1182" s="56">
        <v>1</v>
      </c>
      <c r="F1182" s="46" t="s">
        <v>5814</v>
      </c>
      <c r="G1182" s="47" t="s">
        <v>5814</v>
      </c>
      <c r="H1182" s="47" t="s">
        <v>6166</v>
      </c>
      <c r="I1182" s="48" t="s">
        <v>6178</v>
      </c>
      <c r="J1182" s="48" t="s">
        <v>6202</v>
      </c>
      <c r="K1182" s="48" t="s">
        <v>6184</v>
      </c>
      <c r="L1182" s="45">
        <v>93</v>
      </c>
      <c r="M1182" s="47" t="s">
        <v>5890</v>
      </c>
      <c r="N1182" s="60">
        <v>67</v>
      </c>
      <c r="O1182" s="58">
        <v>93</v>
      </c>
      <c r="P1182" s="58">
        <v>73</v>
      </c>
      <c r="Q1182" s="132">
        <v>55</v>
      </c>
      <c r="R1182" s="60">
        <v>265</v>
      </c>
      <c r="S1182" s="58">
        <v>368</v>
      </c>
      <c r="T1182" s="58">
        <v>383</v>
      </c>
      <c r="U1182" s="132">
        <v>309</v>
      </c>
      <c r="V1182" s="58">
        <v>78</v>
      </c>
      <c r="W1182" s="58">
        <v>150</v>
      </c>
      <c r="X1182" s="58">
        <v>91</v>
      </c>
      <c r="Y1182" s="132">
        <v>90</v>
      </c>
      <c r="Z1182" s="61">
        <v>104</v>
      </c>
      <c r="AA1182" s="59">
        <v>172</v>
      </c>
      <c r="AB1182" s="59">
        <v>116</v>
      </c>
      <c r="AC1182" s="132">
        <v>101</v>
      </c>
      <c r="AD1182" s="61">
        <v>118</v>
      </c>
      <c r="AE1182" s="59">
        <v>227</v>
      </c>
      <c r="AF1182" s="59">
        <v>208</v>
      </c>
      <c r="AG1182" s="132">
        <v>184</v>
      </c>
      <c r="AH1182" s="61">
        <v>1</v>
      </c>
      <c r="AI1182" s="132">
        <v>11</v>
      </c>
      <c r="AJ1182" s="64">
        <f>IFERROR(VLOOKUP($B1182,STOCK!$A:$H,3,0)," ")</f>
        <v>150</v>
      </c>
      <c r="AK1182" s="65">
        <f>IFERROR(VLOOKUP($B1182,STOCK!$A:$H,4,0)," ")</f>
        <v>365</v>
      </c>
      <c r="AL1182" s="65">
        <f>IFERROR(VLOOKUP($B1182,STOCK!$A:$H,5,0)," ")</f>
        <v>214</v>
      </c>
      <c r="AM1182" s="65">
        <f>IFERROR(VLOOKUP($B1182,STOCK!$A:$H,6,0)," ")</f>
        <v>168</v>
      </c>
      <c r="AN1182" s="65">
        <f>IFERROR(VLOOKUP($B1182,STOCK!$A:$H,7,0)," ")</f>
        <v>246</v>
      </c>
      <c r="AO1182" s="65">
        <f>IFERROR(VLOOKUP($B1182,STOCK!$A:$H,8,0)," ")</f>
        <v>116</v>
      </c>
      <c r="AP1182" s="62">
        <f t="shared" si="234"/>
        <v>81.818181818181813</v>
      </c>
      <c r="AQ1182" s="50">
        <f t="shared" si="235"/>
        <v>35.4368932038835</v>
      </c>
      <c r="AR1182" s="50">
        <f t="shared" si="236"/>
        <v>71.333333333333329</v>
      </c>
      <c r="AS1182" s="50">
        <f t="shared" si="237"/>
        <v>49.900990099009896</v>
      </c>
      <c r="AT1182" s="50">
        <f t="shared" si="238"/>
        <v>40.108695652173914</v>
      </c>
      <c r="AU1182" s="63">
        <f t="shared" si="245"/>
        <v>316.36363636363637</v>
      </c>
      <c r="AV1182" s="67">
        <v>3346.0000199999999</v>
      </c>
      <c r="AW1182" s="133">
        <v>3345.9992499999998</v>
      </c>
      <c r="AX1182" s="49">
        <v>3950</v>
      </c>
      <c r="AY1182" s="51">
        <f t="shared" si="239"/>
        <v>0.18051403956656276</v>
      </c>
      <c r="AZ1182" s="51">
        <f t="shared" si="240"/>
        <v>0.15291138734177218</v>
      </c>
      <c r="BA1182" s="49">
        <v>3850</v>
      </c>
      <c r="BB1182" s="52">
        <v>6</v>
      </c>
      <c r="BC1182" s="51">
        <f t="shared" si="241"/>
        <v>0.15062760818513077</v>
      </c>
      <c r="BD1182" s="51">
        <f t="shared" si="242"/>
        <v>0.13090908571428572</v>
      </c>
      <c r="BE1182" s="49">
        <v>3750</v>
      </c>
      <c r="BF1182" s="52">
        <v>12</v>
      </c>
      <c r="BG1182" s="51">
        <f t="shared" si="243"/>
        <v>0.120741176803699</v>
      </c>
      <c r="BH1182" s="51">
        <f t="shared" si="244"/>
        <v>0.10773332800000002</v>
      </c>
      <c r="BI1182" s="282">
        <f t="shared" si="246"/>
        <v>750</v>
      </c>
    </row>
    <row r="1183" spans="1:61" hidden="1">
      <c r="A1183" s="54" t="s">
        <v>150</v>
      </c>
      <c r="B1183" s="55" t="s">
        <v>3770</v>
      </c>
      <c r="C1183" s="55" t="s">
        <v>3771</v>
      </c>
      <c r="D1183" s="44" t="s">
        <v>3772</v>
      </c>
      <c r="E1183" s="56">
        <v>1</v>
      </c>
      <c r="F1183" s="46" t="s">
        <v>5814</v>
      </c>
      <c r="G1183" s="47" t="s">
        <v>5814</v>
      </c>
      <c r="H1183" s="47" t="s">
        <v>6166</v>
      </c>
      <c r="I1183" s="48" t="s">
        <v>6178</v>
      </c>
      <c r="J1183" s="48" t="s">
        <v>6202</v>
      </c>
      <c r="K1183" s="48" t="s">
        <v>6184</v>
      </c>
      <c r="L1183" s="45">
        <v>93</v>
      </c>
      <c r="M1183" s="47" t="s">
        <v>5890</v>
      </c>
      <c r="N1183" s="60">
        <v>346</v>
      </c>
      <c r="O1183" s="58">
        <v>433</v>
      </c>
      <c r="P1183" s="58">
        <v>322</v>
      </c>
      <c r="Q1183" s="132">
        <v>246</v>
      </c>
      <c r="R1183" s="60">
        <v>423</v>
      </c>
      <c r="S1183" s="58">
        <v>592</v>
      </c>
      <c r="T1183" s="58">
        <v>674</v>
      </c>
      <c r="U1183" s="132">
        <v>482</v>
      </c>
      <c r="V1183" s="58">
        <v>76</v>
      </c>
      <c r="W1183" s="58">
        <v>167</v>
      </c>
      <c r="X1183" s="58">
        <v>210</v>
      </c>
      <c r="Y1183" s="132">
        <v>158</v>
      </c>
      <c r="Z1183" s="61">
        <v>105</v>
      </c>
      <c r="AA1183" s="59">
        <v>162</v>
      </c>
      <c r="AB1183" s="59">
        <v>136</v>
      </c>
      <c r="AC1183" s="132">
        <v>88</v>
      </c>
      <c r="AD1183" s="61">
        <v>139</v>
      </c>
      <c r="AE1183" s="59">
        <v>225</v>
      </c>
      <c r="AF1183" s="59">
        <v>128</v>
      </c>
      <c r="AG1183" s="132">
        <v>98</v>
      </c>
      <c r="AH1183" s="61">
        <v>0</v>
      </c>
      <c r="AI1183" s="132">
        <v>0</v>
      </c>
      <c r="AJ1183" s="64">
        <f>IFERROR(VLOOKUP($B1183,STOCK!$A:$H,3,0)," ")</f>
        <v>273</v>
      </c>
      <c r="AK1183" s="65">
        <f>IFERROR(VLOOKUP($B1183,STOCK!$A:$H,4,0)," ")</f>
        <v>530</v>
      </c>
      <c r="AL1183" s="65">
        <f>IFERROR(VLOOKUP($B1183,STOCK!$A:$H,5,0)," ")</f>
        <v>86</v>
      </c>
      <c r="AM1183" s="65">
        <f>IFERROR(VLOOKUP($B1183,STOCK!$A:$H,6,0)," ")</f>
        <v>140</v>
      </c>
      <c r="AN1183" s="65">
        <f>IFERROR(VLOOKUP($B1183,STOCK!$A:$H,7,0)," ")</f>
        <v>180</v>
      </c>
      <c r="AO1183" s="65">
        <f>IFERROR(VLOOKUP($B1183,STOCK!$A:$H,8,0)," ")</f>
        <v>120</v>
      </c>
      <c r="AP1183" s="62">
        <f t="shared" si="234"/>
        <v>33.292682926829272</v>
      </c>
      <c r="AQ1183" s="50">
        <f t="shared" si="235"/>
        <v>32.987551867219921</v>
      </c>
      <c r="AR1183" s="50">
        <f t="shared" si="236"/>
        <v>16.329113924050635</v>
      </c>
      <c r="AS1183" s="50">
        <f t="shared" si="237"/>
        <v>47.727272727272727</v>
      </c>
      <c r="AT1183" s="50">
        <f t="shared" si="238"/>
        <v>55.102040816326529</v>
      </c>
      <c r="AU1183" s="63" t="str">
        <f t="shared" si="245"/>
        <v>SV</v>
      </c>
      <c r="AV1183" s="67">
        <v>1129.9999700000001</v>
      </c>
      <c r="AW1183" s="133">
        <v>1129.99557</v>
      </c>
      <c r="AX1183" s="49">
        <v>1350</v>
      </c>
      <c r="AY1183" s="51">
        <f t="shared" si="239"/>
        <v>0.19469029720416708</v>
      </c>
      <c r="AZ1183" s="51">
        <f t="shared" si="240"/>
        <v>0.16296298518518512</v>
      </c>
      <c r="BA1183" s="49">
        <v>1300</v>
      </c>
      <c r="BB1183" s="52">
        <v>12</v>
      </c>
      <c r="BC1183" s="51">
        <f t="shared" si="241"/>
        <v>0.15044250841882767</v>
      </c>
      <c r="BD1183" s="51">
        <f t="shared" si="242"/>
        <v>0.13076925384615379</v>
      </c>
      <c r="BE1183" s="49">
        <v>1250</v>
      </c>
      <c r="BF1183" s="52">
        <v>24</v>
      </c>
      <c r="BG1183" s="51">
        <f t="shared" si="243"/>
        <v>0.10619471963348803</v>
      </c>
      <c r="BH1183" s="51">
        <f t="shared" si="244"/>
        <v>9.6000023999999934E-2</v>
      </c>
      <c r="BI1183" s="282">
        <f t="shared" si="246"/>
        <v>1072</v>
      </c>
    </row>
    <row r="1184" spans="1:61">
      <c r="A1184" s="54" t="s">
        <v>150</v>
      </c>
      <c r="B1184" s="55" t="s">
        <v>3773</v>
      </c>
      <c r="C1184" s="55" t="s">
        <v>3774</v>
      </c>
      <c r="D1184" s="44" t="s">
        <v>3775</v>
      </c>
      <c r="E1184" s="56">
        <v>6</v>
      </c>
      <c r="F1184" s="46" t="s">
        <v>5814</v>
      </c>
      <c r="G1184" s="47" t="s">
        <v>5814</v>
      </c>
      <c r="H1184" s="47" t="s">
        <v>6166</v>
      </c>
      <c r="I1184" s="48" t="s">
        <v>6178</v>
      </c>
      <c r="J1184" s="48" t="s">
        <v>6202</v>
      </c>
      <c r="K1184" s="48" t="s">
        <v>5829</v>
      </c>
      <c r="L1184" s="45">
        <v>50</v>
      </c>
      <c r="M1184" s="47" t="s">
        <v>5830</v>
      </c>
      <c r="N1184" s="60">
        <v>114</v>
      </c>
      <c r="O1184" s="58">
        <v>304</v>
      </c>
      <c r="P1184" s="58">
        <v>581</v>
      </c>
      <c r="Q1184" s="132">
        <v>475</v>
      </c>
      <c r="R1184" s="60">
        <v>244</v>
      </c>
      <c r="S1184" s="58">
        <v>131</v>
      </c>
      <c r="T1184" s="58">
        <v>237</v>
      </c>
      <c r="U1184" s="132">
        <v>332</v>
      </c>
      <c r="V1184" s="58">
        <v>92</v>
      </c>
      <c r="W1184" s="58">
        <v>248</v>
      </c>
      <c r="X1184" s="58">
        <v>167</v>
      </c>
      <c r="Y1184" s="132">
        <v>157</v>
      </c>
      <c r="Z1184" s="61">
        <v>0</v>
      </c>
      <c r="AA1184" s="59">
        <v>60</v>
      </c>
      <c r="AB1184" s="59">
        <v>72</v>
      </c>
      <c r="AC1184" s="132">
        <v>36</v>
      </c>
      <c r="AD1184" s="61">
        <v>132</v>
      </c>
      <c r="AE1184" s="59">
        <v>569</v>
      </c>
      <c r="AF1184" s="59">
        <v>592</v>
      </c>
      <c r="AG1184" s="132">
        <v>578</v>
      </c>
      <c r="AH1184" s="61">
        <v>42</v>
      </c>
      <c r="AI1184" s="132">
        <v>66</v>
      </c>
      <c r="AJ1184" s="64">
        <f>IFERROR(VLOOKUP($B1184,STOCK!$A:$H,3,0)," ")</f>
        <v>256</v>
      </c>
      <c r="AK1184" s="65">
        <f>IFERROR(VLOOKUP($B1184,STOCK!$A:$H,4,0)," ")</f>
        <v>17</v>
      </c>
      <c r="AL1184" s="65">
        <f>IFERROR(VLOOKUP($B1184,STOCK!$A:$H,5,0)," ")</f>
        <v>192</v>
      </c>
      <c r="AM1184" s="65">
        <f>IFERROR(VLOOKUP($B1184,STOCK!$A:$H,6,0)," ")</f>
        <v>108</v>
      </c>
      <c r="AN1184" s="65">
        <f>IFERROR(VLOOKUP($B1184,STOCK!$A:$H,7,0)," ")</f>
        <v>394</v>
      </c>
      <c r="AO1184" s="65">
        <f>IFERROR(VLOOKUP($B1184,STOCK!$A:$H,8,0)," ")</f>
        <v>72</v>
      </c>
      <c r="AP1184" s="62">
        <f t="shared" si="234"/>
        <v>16.168421052631579</v>
      </c>
      <c r="AQ1184" s="50">
        <f t="shared" si="235"/>
        <v>1.536144578313253</v>
      </c>
      <c r="AR1184" s="50">
        <f t="shared" si="236"/>
        <v>36.687898089171973</v>
      </c>
      <c r="AS1184" s="50">
        <f t="shared" si="237"/>
        <v>90</v>
      </c>
      <c r="AT1184" s="50">
        <f t="shared" si="238"/>
        <v>20.449826989619378</v>
      </c>
      <c r="AU1184" s="63">
        <f t="shared" si="245"/>
        <v>32.727272727272727</v>
      </c>
      <c r="AV1184" s="67">
        <v>2000</v>
      </c>
      <c r="AW1184" s="133">
        <v>1878.55393</v>
      </c>
      <c r="AX1184" s="49">
        <v>2250</v>
      </c>
      <c r="AY1184" s="51">
        <f t="shared" si="239"/>
        <v>0.125</v>
      </c>
      <c r="AZ1184" s="51">
        <f t="shared" si="240"/>
        <v>0.1111111111111111</v>
      </c>
      <c r="BA1184" s="49">
        <v>2150</v>
      </c>
      <c r="BB1184" s="52">
        <v>6</v>
      </c>
      <c r="BC1184" s="51">
        <f t="shared" si="241"/>
        <v>7.4999999999999956E-2</v>
      </c>
      <c r="BD1184" s="51">
        <f t="shared" si="242"/>
        <v>6.9767441860465115E-2</v>
      </c>
      <c r="BE1184" s="49">
        <v>0</v>
      </c>
      <c r="BF1184" s="52">
        <v>0</v>
      </c>
      <c r="BG1184" s="51">
        <f t="shared" si="243"/>
        <v>-1</v>
      </c>
      <c r="BH1184" s="51">
        <f t="shared" si="244"/>
        <v>0</v>
      </c>
      <c r="BI1184" s="282">
        <f t="shared" si="246"/>
        <v>1644</v>
      </c>
    </row>
    <row r="1185" spans="1:61">
      <c r="A1185" s="54" t="s">
        <v>150</v>
      </c>
      <c r="B1185" s="55" t="s">
        <v>3776</v>
      </c>
      <c r="C1185" s="55" t="s">
        <v>3777</v>
      </c>
      <c r="D1185" s="44" t="s">
        <v>3778</v>
      </c>
      <c r="E1185" s="56">
        <v>1</v>
      </c>
      <c r="F1185" s="46" t="s">
        <v>5814</v>
      </c>
      <c r="G1185" s="47" t="s">
        <v>5814</v>
      </c>
      <c r="H1185" s="47" t="s">
        <v>6166</v>
      </c>
      <c r="I1185" s="48" t="s">
        <v>6178</v>
      </c>
      <c r="J1185" s="48" t="s">
        <v>6202</v>
      </c>
      <c r="K1185" s="48" t="s">
        <v>5829</v>
      </c>
      <c r="L1185" s="45">
        <v>50</v>
      </c>
      <c r="M1185" s="47" t="s">
        <v>5830</v>
      </c>
      <c r="N1185" s="60">
        <v>193</v>
      </c>
      <c r="O1185" s="58">
        <v>206</v>
      </c>
      <c r="P1185" s="58">
        <v>190</v>
      </c>
      <c r="Q1185" s="132">
        <v>184</v>
      </c>
      <c r="R1185" s="60">
        <v>393</v>
      </c>
      <c r="S1185" s="58">
        <v>623</v>
      </c>
      <c r="T1185" s="58">
        <v>429</v>
      </c>
      <c r="U1185" s="132">
        <v>534</v>
      </c>
      <c r="V1185" s="58">
        <v>218</v>
      </c>
      <c r="W1185" s="58">
        <v>242</v>
      </c>
      <c r="X1185" s="58">
        <v>160</v>
      </c>
      <c r="Y1185" s="132">
        <v>203</v>
      </c>
      <c r="Z1185" s="61">
        <v>234</v>
      </c>
      <c r="AA1185" s="59">
        <v>274</v>
      </c>
      <c r="AB1185" s="59">
        <v>247</v>
      </c>
      <c r="AC1185" s="132">
        <v>294</v>
      </c>
      <c r="AD1185" s="61">
        <v>284</v>
      </c>
      <c r="AE1185" s="59">
        <v>478</v>
      </c>
      <c r="AF1185" s="59">
        <v>357</v>
      </c>
      <c r="AG1185" s="132">
        <v>392</v>
      </c>
      <c r="AH1185" s="61">
        <v>23</v>
      </c>
      <c r="AI1185" s="132">
        <v>113</v>
      </c>
      <c r="AJ1185" s="64">
        <f>IFERROR(VLOOKUP($B1185,STOCK!$A:$H,3,0)," ")</f>
        <v>148</v>
      </c>
      <c r="AK1185" s="65">
        <f>IFERROR(VLOOKUP($B1185,STOCK!$A:$H,4,0)," ")</f>
        <v>128</v>
      </c>
      <c r="AL1185" s="65">
        <f>IFERROR(VLOOKUP($B1185,STOCK!$A:$H,5,0)," ")</f>
        <v>102</v>
      </c>
      <c r="AM1185" s="65">
        <f>IFERROR(VLOOKUP($B1185,STOCK!$A:$H,6,0)," ")</f>
        <v>6</v>
      </c>
      <c r="AN1185" s="65">
        <f>IFERROR(VLOOKUP($B1185,STOCK!$A:$H,7,0)," ")</f>
        <v>247</v>
      </c>
      <c r="AO1185" s="65">
        <f>IFERROR(VLOOKUP($B1185,STOCK!$A:$H,8,0)," ")</f>
        <v>66</v>
      </c>
      <c r="AP1185" s="62">
        <f t="shared" si="234"/>
        <v>24.130434782608695</v>
      </c>
      <c r="AQ1185" s="50">
        <f t="shared" si="235"/>
        <v>7.191011235955056</v>
      </c>
      <c r="AR1185" s="50">
        <f t="shared" si="236"/>
        <v>15.073891625615765</v>
      </c>
      <c r="AS1185" s="50">
        <f t="shared" si="237"/>
        <v>0.61224489795918358</v>
      </c>
      <c r="AT1185" s="50">
        <f t="shared" si="238"/>
        <v>18.903061224489793</v>
      </c>
      <c r="AU1185" s="63">
        <f t="shared" si="245"/>
        <v>17.522123893805311</v>
      </c>
      <c r="AV1185" s="67">
        <v>8835</v>
      </c>
      <c r="AW1185" s="133">
        <v>8832.5846399999991</v>
      </c>
      <c r="AX1185" s="49">
        <v>10250</v>
      </c>
      <c r="AY1185" s="51">
        <f t="shared" si="239"/>
        <v>0.1601584606677986</v>
      </c>
      <c r="AZ1185" s="51">
        <f t="shared" si="240"/>
        <v>0.13804878048780489</v>
      </c>
      <c r="BA1185" s="49">
        <v>9950</v>
      </c>
      <c r="BB1185" s="52">
        <v>4</v>
      </c>
      <c r="BC1185" s="51">
        <f t="shared" si="241"/>
        <v>0.12620260328239952</v>
      </c>
      <c r="BD1185" s="51">
        <f t="shared" si="242"/>
        <v>0.11206030150753769</v>
      </c>
      <c r="BE1185" s="49">
        <v>9650</v>
      </c>
      <c r="BF1185" s="52">
        <v>12</v>
      </c>
      <c r="BG1185" s="51">
        <f t="shared" si="243"/>
        <v>9.2246745897000659E-2</v>
      </c>
      <c r="BH1185" s="51">
        <f t="shared" si="244"/>
        <v>8.4455958549222804E-2</v>
      </c>
      <c r="BI1185" s="282">
        <f t="shared" si="246"/>
        <v>1720</v>
      </c>
    </row>
    <row r="1186" spans="1:61" hidden="1">
      <c r="A1186" s="54" t="s">
        <v>150</v>
      </c>
      <c r="B1186" s="55" t="s">
        <v>3779</v>
      </c>
      <c r="C1186" s="55" t="s">
        <v>3780</v>
      </c>
      <c r="D1186" s="44" t="s">
        <v>3781</v>
      </c>
      <c r="E1186" s="56">
        <v>1</v>
      </c>
      <c r="F1186" s="46" t="s">
        <v>5814</v>
      </c>
      <c r="G1186" s="47" t="s">
        <v>5814</v>
      </c>
      <c r="H1186" s="47" t="s">
        <v>6166</v>
      </c>
      <c r="I1186" s="48" t="s">
        <v>6178</v>
      </c>
      <c r="J1186" s="48" t="s">
        <v>6202</v>
      </c>
      <c r="K1186" s="48" t="s">
        <v>6192</v>
      </c>
      <c r="L1186" s="45">
        <v>139</v>
      </c>
      <c r="M1186" s="47" t="s">
        <v>5823</v>
      </c>
      <c r="N1186" s="60">
        <v>279</v>
      </c>
      <c r="O1186" s="58">
        <v>282</v>
      </c>
      <c r="P1186" s="58">
        <v>306</v>
      </c>
      <c r="Q1186" s="132">
        <v>388</v>
      </c>
      <c r="R1186" s="60">
        <v>425</v>
      </c>
      <c r="S1186" s="58">
        <v>399</v>
      </c>
      <c r="T1186" s="58">
        <v>350</v>
      </c>
      <c r="U1186" s="132">
        <v>388</v>
      </c>
      <c r="V1186" s="58">
        <v>129</v>
      </c>
      <c r="W1186" s="58">
        <v>109</v>
      </c>
      <c r="X1186" s="58">
        <v>87</v>
      </c>
      <c r="Y1186" s="132">
        <v>89</v>
      </c>
      <c r="Z1186" s="61">
        <v>132</v>
      </c>
      <c r="AA1186" s="59">
        <v>122</v>
      </c>
      <c r="AB1186" s="59">
        <v>100</v>
      </c>
      <c r="AC1186" s="132">
        <v>123</v>
      </c>
      <c r="AD1186" s="61">
        <v>228</v>
      </c>
      <c r="AE1186" s="59">
        <v>251</v>
      </c>
      <c r="AF1186" s="59">
        <v>205</v>
      </c>
      <c r="AG1186" s="132">
        <v>221</v>
      </c>
      <c r="AH1186" s="61">
        <v>16</v>
      </c>
      <c r="AI1186" s="132">
        <v>45</v>
      </c>
      <c r="AJ1186" s="64">
        <f>IFERROR(VLOOKUP($B1186,STOCK!$A:$H,3,0)," ")</f>
        <v>140</v>
      </c>
      <c r="AK1186" s="65">
        <f>IFERROR(VLOOKUP($B1186,STOCK!$A:$H,4,0)," ")</f>
        <v>165</v>
      </c>
      <c r="AL1186" s="65">
        <f>IFERROR(VLOOKUP($B1186,STOCK!$A:$H,5,0)," ")</f>
        <v>47</v>
      </c>
      <c r="AM1186" s="65">
        <f>IFERROR(VLOOKUP($B1186,STOCK!$A:$H,6,0)," ")</f>
        <v>92</v>
      </c>
      <c r="AN1186" s="65">
        <f>IFERROR(VLOOKUP($B1186,STOCK!$A:$H,7,0)," ")</f>
        <v>160</v>
      </c>
      <c r="AO1186" s="65">
        <f>IFERROR(VLOOKUP($B1186,STOCK!$A:$H,8,0)," ")</f>
        <v>125</v>
      </c>
      <c r="AP1186" s="62">
        <f t="shared" si="234"/>
        <v>10.824742268041238</v>
      </c>
      <c r="AQ1186" s="50">
        <f t="shared" si="235"/>
        <v>12.757731958762886</v>
      </c>
      <c r="AR1186" s="50">
        <f t="shared" si="236"/>
        <v>15.842696629213481</v>
      </c>
      <c r="AS1186" s="50">
        <f t="shared" si="237"/>
        <v>22.439024390243901</v>
      </c>
      <c r="AT1186" s="50">
        <f t="shared" si="238"/>
        <v>21.719457013574662</v>
      </c>
      <c r="AU1186" s="63">
        <f t="shared" si="245"/>
        <v>83.333333333333329</v>
      </c>
      <c r="AV1186" s="67">
        <v>5775</v>
      </c>
      <c r="AW1186" s="133">
        <v>5575.4105</v>
      </c>
      <c r="AX1186" s="49">
        <v>6750</v>
      </c>
      <c r="AY1186" s="51">
        <f t="shared" si="239"/>
        <v>0.16883116883116878</v>
      </c>
      <c r="AZ1186" s="51">
        <f t="shared" si="240"/>
        <v>0.14444444444444443</v>
      </c>
      <c r="BA1186" s="49">
        <v>6500</v>
      </c>
      <c r="BB1186" s="52">
        <v>3</v>
      </c>
      <c r="BC1186" s="51">
        <f t="shared" si="241"/>
        <v>0.12554112554112562</v>
      </c>
      <c r="BD1186" s="51">
        <f t="shared" si="242"/>
        <v>0.11153846153846154</v>
      </c>
      <c r="BE1186" s="49">
        <v>0</v>
      </c>
      <c r="BF1186" s="52">
        <v>0</v>
      </c>
      <c r="BG1186" s="51">
        <f t="shared" si="243"/>
        <v>-1</v>
      </c>
      <c r="BH1186" s="51">
        <f t="shared" si="244"/>
        <v>0</v>
      </c>
      <c r="BI1186" s="282">
        <f t="shared" si="246"/>
        <v>1254</v>
      </c>
    </row>
    <row r="1187" spans="1:61">
      <c r="A1187" s="54" t="s">
        <v>150</v>
      </c>
      <c r="B1187" s="55" t="s">
        <v>3782</v>
      </c>
      <c r="C1187" s="55" t="s">
        <v>3783</v>
      </c>
      <c r="D1187" s="44" t="s">
        <v>3784</v>
      </c>
      <c r="E1187" s="56">
        <v>1</v>
      </c>
      <c r="F1187" s="46" t="s">
        <v>5814</v>
      </c>
      <c r="G1187" s="47" t="s">
        <v>5814</v>
      </c>
      <c r="H1187" s="47" t="s">
        <v>6166</v>
      </c>
      <c r="I1187" s="48" t="s">
        <v>6178</v>
      </c>
      <c r="J1187" s="48" t="s">
        <v>6203</v>
      </c>
      <c r="K1187" s="48" t="s">
        <v>5829</v>
      </c>
      <c r="L1187" s="45">
        <v>50</v>
      </c>
      <c r="M1187" s="47" t="s">
        <v>5830</v>
      </c>
      <c r="N1187" s="60">
        <v>132</v>
      </c>
      <c r="O1187" s="58">
        <v>154</v>
      </c>
      <c r="P1187" s="58">
        <v>97</v>
      </c>
      <c r="Q1187" s="132">
        <v>114</v>
      </c>
      <c r="R1187" s="60">
        <v>134</v>
      </c>
      <c r="S1187" s="58">
        <v>142</v>
      </c>
      <c r="T1187" s="58">
        <v>193</v>
      </c>
      <c r="U1187" s="132">
        <v>203</v>
      </c>
      <c r="V1187" s="58">
        <v>113</v>
      </c>
      <c r="W1187" s="58">
        <v>155</v>
      </c>
      <c r="X1187" s="58">
        <v>96</v>
      </c>
      <c r="Y1187" s="132">
        <v>115</v>
      </c>
      <c r="Z1187" s="61">
        <v>99</v>
      </c>
      <c r="AA1187" s="59">
        <v>212</v>
      </c>
      <c r="AB1187" s="59">
        <v>73</v>
      </c>
      <c r="AC1187" s="132">
        <v>35</v>
      </c>
      <c r="AD1187" s="61">
        <v>141</v>
      </c>
      <c r="AE1187" s="59">
        <v>203</v>
      </c>
      <c r="AF1187" s="59">
        <v>152</v>
      </c>
      <c r="AG1187" s="132">
        <v>198</v>
      </c>
      <c r="AH1187" s="61">
        <v>0</v>
      </c>
      <c r="AI1187" s="132">
        <v>0</v>
      </c>
      <c r="AJ1187" s="64">
        <f>IFERROR(VLOOKUP($B1187,STOCK!$A:$H,3,0)," ")</f>
        <v>108</v>
      </c>
      <c r="AK1187" s="65">
        <f>IFERROR(VLOOKUP($B1187,STOCK!$A:$H,4,0)," ")</f>
        <v>119</v>
      </c>
      <c r="AL1187" s="65">
        <f>IFERROR(VLOOKUP($B1187,STOCK!$A:$H,5,0)," ")</f>
        <v>198</v>
      </c>
      <c r="AM1187" s="65">
        <f>IFERROR(VLOOKUP($B1187,STOCK!$A:$H,6,0)," ")</f>
        <v>243</v>
      </c>
      <c r="AN1187" s="65">
        <f>IFERROR(VLOOKUP($B1187,STOCK!$A:$H,7,0)," ")</f>
        <v>30</v>
      </c>
      <c r="AO1187" s="65">
        <f>IFERROR(VLOOKUP($B1187,STOCK!$A:$H,8,0)," ")</f>
        <v>0</v>
      </c>
      <c r="AP1187" s="62">
        <f t="shared" si="234"/>
        <v>28.421052631578945</v>
      </c>
      <c r="AQ1187" s="50">
        <f t="shared" si="235"/>
        <v>17.586206896551722</v>
      </c>
      <c r="AR1187" s="50">
        <f t="shared" si="236"/>
        <v>51.652173913043477</v>
      </c>
      <c r="AS1187" s="50">
        <f t="shared" si="237"/>
        <v>208.28571428571428</v>
      </c>
      <c r="AT1187" s="50">
        <f t="shared" si="238"/>
        <v>4.5454545454545459</v>
      </c>
      <c r="AU1187" s="63" t="str">
        <f t="shared" si="245"/>
        <v>Q</v>
      </c>
      <c r="AV1187" s="67">
        <v>8835</v>
      </c>
      <c r="AW1187" s="133">
        <v>8833.9865900000004</v>
      </c>
      <c r="AX1187" s="49">
        <v>10250</v>
      </c>
      <c r="AY1187" s="51">
        <f t="shared" si="239"/>
        <v>0.1601584606677986</v>
      </c>
      <c r="AZ1187" s="51">
        <f t="shared" si="240"/>
        <v>0.13804878048780489</v>
      </c>
      <c r="BA1187" s="49">
        <v>9950</v>
      </c>
      <c r="BB1187" s="52">
        <v>4</v>
      </c>
      <c r="BC1187" s="51">
        <f t="shared" si="241"/>
        <v>0.12620260328239952</v>
      </c>
      <c r="BD1187" s="51">
        <f t="shared" si="242"/>
        <v>0.11206030150753769</v>
      </c>
      <c r="BE1187" s="49">
        <v>9650</v>
      </c>
      <c r="BF1187" s="52">
        <v>12</v>
      </c>
      <c r="BG1187" s="51">
        <f t="shared" si="243"/>
        <v>9.2246745897000659E-2</v>
      </c>
      <c r="BH1187" s="51">
        <f t="shared" si="244"/>
        <v>8.4455958549222804E-2</v>
      </c>
      <c r="BI1187" s="282">
        <f t="shared" si="246"/>
        <v>665</v>
      </c>
    </row>
    <row r="1188" spans="1:61">
      <c r="A1188" s="54" t="s">
        <v>150</v>
      </c>
      <c r="B1188" s="55" t="s">
        <v>3785</v>
      </c>
      <c r="C1188" s="55" t="s">
        <v>3786</v>
      </c>
      <c r="D1188" s="44" t="s">
        <v>3787</v>
      </c>
      <c r="E1188" s="56">
        <v>1</v>
      </c>
      <c r="F1188" s="46" t="s">
        <v>5814</v>
      </c>
      <c r="G1188" s="47" t="s">
        <v>5814</v>
      </c>
      <c r="H1188" s="47" t="s">
        <v>6166</v>
      </c>
      <c r="I1188" s="48" t="s">
        <v>6178</v>
      </c>
      <c r="J1188" s="48" t="s">
        <v>6203</v>
      </c>
      <c r="K1188" s="48" t="s">
        <v>5829</v>
      </c>
      <c r="L1188" s="45">
        <v>50</v>
      </c>
      <c r="M1188" s="47" t="s">
        <v>5830</v>
      </c>
      <c r="N1188" s="60">
        <v>141</v>
      </c>
      <c r="O1188" s="58">
        <v>203</v>
      </c>
      <c r="P1188" s="58">
        <v>158</v>
      </c>
      <c r="Q1188" s="132">
        <v>149</v>
      </c>
      <c r="R1188" s="60">
        <v>60</v>
      </c>
      <c r="S1188" s="58">
        <v>36</v>
      </c>
      <c r="T1188" s="58">
        <v>60</v>
      </c>
      <c r="U1188" s="132">
        <v>53</v>
      </c>
      <c r="V1188" s="58">
        <v>8</v>
      </c>
      <c r="W1188" s="58">
        <v>42</v>
      </c>
      <c r="X1188" s="58">
        <v>59</v>
      </c>
      <c r="Y1188" s="132">
        <v>57</v>
      </c>
      <c r="Z1188" s="61">
        <v>49</v>
      </c>
      <c r="AA1188" s="59">
        <v>60</v>
      </c>
      <c r="AB1188" s="59">
        <v>60</v>
      </c>
      <c r="AC1188" s="132">
        <v>66</v>
      </c>
      <c r="AD1188" s="61">
        <v>47</v>
      </c>
      <c r="AE1188" s="59">
        <v>60</v>
      </c>
      <c r="AF1188" s="59">
        <v>76</v>
      </c>
      <c r="AG1188" s="132">
        <v>99</v>
      </c>
      <c r="AH1188" s="61">
        <v>0</v>
      </c>
      <c r="AI1188" s="132">
        <v>8</v>
      </c>
      <c r="AJ1188" s="64">
        <f>IFERROR(VLOOKUP($B1188,STOCK!$A:$H,3,0)," ")</f>
        <v>87</v>
      </c>
      <c r="AK1188" s="65">
        <f>IFERROR(VLOOKUP($B1188,STOCK!$A:$H,4,0)," ")</f>
        <v>0</v>
      </c>
      <c r="AL1188" s="65">
        <f>IFERROR(VLOOKUP($B1188,STOCK!$A:$H,5,0)," ")</f>
        <v>49</v>
      </c>
      <c r="AM1188" s="65">
        <f>IFERROR(VLOOKUP($B1188,STOCK!$A:$H,6,0)," ")</f>
        <v>12</v>
      </c>
      <c r="AN1188" s="65">
        <f>IFERROR(VLOOKUP($B1188,STOCK!$A:$H,7,0)," ")</f>
        <v>3</v>
      </c>
      <c r="AO1188" s="65">
        <f>IFERROR(VLOOKUP($B1188,STOCK!$A:$H,8,0)," ")</f>
        <v>59</v>
      </c>
      <c r="AP1188" s="62">
        <f t="shared" si="234"/>
        <v>17.516778523489933</v>
      </c>
      <c r="AQ1188" s="50" t="str">
        <f t="shared" si="235"/>
        <v>Q</v>
      </c>
      <c r="AR1188" s="50">
        <f t="shared" si="236"/>
        <v>25.789473684210527</v>
      </c>
      <c r="AS1188" s="50">
        <f t="shared" si="237"/>
        <v>5.454545454545455</v>
      </c>
      <c r="AT1188" s="50">
        <f t="shared" si="238"/>
        <v>0.90909090909090917</v>
      </c>
      <c r="AU1188" s="63">
        <f t="shared" si="245"/>
        <v>221.25</v>
      </c>
      <c r="AV1188" s="67">
        <v>4180</v>
      </c>
      <c r="AW1188" s="133">
        <v>4154.9296800000002</v>
      </c>
      <c r="AX1188" s="49">
        <v>4850</v>
      </c>
      <c r="AY1188" s="51">
        <f t="shared" si="239"/>
        <v>0.16028708133971281</v>
      </c>
      <c r="AZ1188" s="51">
        <f t="shared" si="240"/>
        <v>0.13814432989690723</v>
      </c>
      <c r="BA1188" s="49">
        <v>4750</v>
      </c>
      <c r="BB1188" s="52">
        <v>6</v>
      </c>
      <c r="BC1188" s="51">
        <f t="shared" si="241"/>
        <v>0.13636363636363646</v>
      </c>
      <c r="BD1188" s="51">
        <f t="shared" si="242"/>
        <v>0.12</v>
      </c>
      <c r="BE1188" s="49">
        <v>4650</v>
      </c>
      <c r="BF1188" s="52">
        <v>12</v>
      </c>
      <c r="BG1188" s="51">
        <f t="shared" si="243"/>
        <v>0.1124401913875599</v>
      </c>
      <c r="BH1188" s="51">
        <f t="shared" si="244"/>
        <v>0.1010752688172043</v>
      </c>
      <c r="BI1188" s="282">
        <f t="shared" si="246"/>
        <v>432</v>
      </c>
    </row>
    <row r="1189" spans="1:61" hidden="1">
      <c r="A1189" s="54" t="s">
        <v>150</v>
      </c>
      <c r="B1189" s="55" t="s">
        <v>3788</v>
      </c>
      <c r="C1189" s="55" t="s">
        <v>3789</v>
      </c>
      <c r="D1189" s="44" t="s">
        <v>3790</v>
      </c>
      <c r="E1189" s="56">
        <v>6</v>
      </c>
      <c r="F1189" s="46" t="s">
        <v>5814</v>
      </c>
      <c r="G1189" s="47" t="s">
        <v>5814</v>
      </c>
      <c r="H1189" s="47" t="s">
        <v>6166</v>
      </c>
      <c r="I1189" s="48" t="s">
        <v>6178</v>
      </c>
      <c r="J1189" s="48" t="s">
        <v>6204</v>
      </c>
      <c r="K1189" s="48" t="s">
        <v>6181</v>
      </c>
      <c r="L1189" s="45">
        <v>87</v>
      </c>
      <c r="M1189" s="47" t="s">
        <v>5819</v>
      </c>
      <c r="N1189" s="60">
        <v>15</v>
      </c>
      <c r="O1189" s="58">
        <v>44</v>
      </c>
      <c r="P1189" s="58">
        <v>37</v>
      </c>
      <c r="Q1189" s="132">
        <v>48</v>
      </c>
      <c r="R1189" s="60">
        <v>85</v>
      </c>
      <c r="S1189" s="58">
        <v>128</v>
      </c>
      <c r="T1189" s="58">
        <v>83</v>
      </c>
      <c r="U1189" s="132">
        <v>73</v>
      </c>
      <c r="V1189" s="58">
        <v>51</v>
      </c>
      <c r="W1189" s="58">
        <v>27</v>
      </c>
      <c r="X1189" s="58">
        <v>25</v>
      </c>
      <c r="Y1189" s="132">
        <v>23</v>
      </c>
      <c r="Z1189" s="61">
        <v>22</v>
      </c>
      <c r="AA1189" s="59">
        <v>23</v>
      </c>
      <c r="AB1189" s="59">
        <v>23</v>
      </c>
      <c r="AC1189" s="132">
        <v>10</v>
      </c>
      <c r="AD1189" s="61">
        <v>34</v>
      </c>
      <c r="AE1189" s="59">
        <v>61</v>
      </c>
      <c r="AF1189" s="59">
        <v>49</v>
      </c>
      <c r="AG1189" s="132">
        <v>54</v>
      </c>
      <c r="AH1189" s="61">
        <v>1</v>
      </c>
      <c r="AI1189" s="132">
        <v>1</v>
      </c>
      <c r="AJ1189" s="64">
        <f>IFERROR(VLOOKUP($B1189,STOCK!$A:$H,3,0)," ")</f>
        <v>72</v>
      </c>
      <c r="AK1189" s="65">
        <f>IFERROR(VLOOKUP($B1189,STOCK!$A:$H,4,0)," ")</f>
        <v>119</v>
      </c>
      <c r="AL1189" s="65">
        <f>IFERROR(VLOOKUP($B1189,STOCK!$A:$H,5,0)," ")</f>
        <v>45</v>
      </c>
      <c r="AM1189" s="65">
        <f>IFERROR(VLOOKUP($B1189,STOCK!$A:$H,6,0)," ")</f>
        <v>48</v>
      </c>
      <c r="AN1189" s="65">
        <f>IFERROR(VLOOKUP($B1189,STOCK!$A:$H,7,0)," ")</f>
        <v>57</v>
      </c>
      <c r="AO1189" s="65">
        <f>IFERROR(VLOOKUP($B1189,STOCK!$A:$H,8,0)," ")</f>
        <v>11</v>
      </c>
      <c r="AP1189" s="62">
        <f t="shared" si="234"/>
        <v>45</v>
      </c>
      <c r="AQ1189" s="50">
        <f t="shared" si="235"/>
        <v>48.904109589041099</v>
      </c>
      <c r="AR1189" s="50">
        <f t="shared" si="236"/>
        <v>58.695652173913047</v>
      </c>
      <c r="AS1189" s="50">
        <f t="shared" si="237"/>
        <v>144</v>
      </c>
      <c r="AT1189" s="50">
        <f t="shared" si="238"/>
        <v>31.666666666666668</v>
      </c>
      <c r="AU1189" s="63">
        <f t="shared" si="245"/>
        <v>330</v>
      </c>
      <c r="AV1189" s="67">
        <v>3915.8333499999999</v>
      </c>
      <c r="AW1189" s="133">
        <v>3816.4831100000001</v>
      </c>
      <c r="AX1189" s="49">
        <v>4450</v>
      </c>
      <c r="AY1189" s="51">
        <f t="shared" si="239"/>
        <v>0.13641199771691004</v>
      </c>
      <c r="AZ1189" s="51">
        <f t="shared" si="240"/>
        <v>0.12003744943820227</v>
      </c>
      <c r="BA1189" s="49">
        <v>4350</v>
      </c>
      <c r="BB1189" s="52">
        <v>6</v>
      </c>
      <c r="BC1189" s="51">
        <f t="shared" si="241"/>
        <v>0.11087464945360859</v>
      </c>
      <c r="BD1189" s="51">
        <f t="shared" si="242"/>
        <v>9.9808425287356353E-2</v>
      </c>
      <c r="BE1189" s="49">
        <v>4250</v>
      </c>
      <c r="BF1189" s="52">
        <v>12</v>
      </c>
      <c r="BG1189" s="51">
        <f t="shared" si="243"/>
        <v>8.5337301190307358E-2</v>
      </c>
      <c r="BH1189" s="51">
        <f t="shared" si="244"/>
        <v>7.862744705882356E-2</v>
      </c>
      <c r="BI1189" s="282">
        <f t="shared" si="246"/>
        <v>209</v>
      </c>
    </row>
    <row r="1190" spans="1:61" hidden="1">
      <c r="A1190" s="54" t="s">
        <v>150</v>
      </c>
      <c r="B1190" s="55" t="s">
        <v>3791</v>
      </c>
      <c r="C1190" s="55" t="s">
        <v>3792</v>
      </c>
      <c r="D1190" s="44" t="s">
        <v>3793</v>
      </c>
      <c r="E1190" s="56">
        <v>6</v>
      </c>
      <c r="F1190" s="46" t="s">
        <v>5814</v>
      </c>
      <c r="G1190" s="47" t="s">
        <v>5814</v>
      </c>
      <c r="H1190" s="47" t="s">
        <v>6205</v>
      </c>
      <c r="I1190" s="48" t="s">
        <v>6205</v>
      </c>
      <c r="J1190" s="48" t="s">
        <v>6205</v>
      </c>
      <c r="K1190" s="48" t="s">
        <v>6206</v>
      </c>
      <c r="L1190" s="45">
        <v>87</v>
      </c>
      <c r="M1190" s="47" t="s">
        <v>5819</v>
      </c>
      <c r="N1190" s="60">
        <v>0</v>
      </c>
      <c r="O1190" s="58">
        <v>0</v>
      </c>
      <c r="P1190" s="58">
        <v>0</v>
      </c>
      <c r="Q1190" s="132">
        <v>0</v>
      </c>
      <c r="R1190" s="60">
        <v>28</v>
      </c>
      <c r="S1190" s="58">
        <v>35</v>
      </c>
      <c r="T1190" s="58">
        <v>30</v>
      </c>
      <c r="U1190" s="132">
        <v>16</v>
      </c>
      <c r="V1190" s="58">
        <v>0</v>
      </c>
      <c r="W1190" s="58">
        <v>0</v>
      </c>
      <c r="X1190" s="58">
        <v>0</v>
      </c>
      <c r="Y1190" s="132">
        <v>0</v>
      </c>
      <c r="Z1190" s="61">
        <v>25</v>
      </c>
      <c r="AA1190" s="59">
        <v>32</v>
      </c>
      <c r="AB1190" s="59">
        <v>11</v>
      </c>
      <c r="AC1190" s="132">
        <v>7</v>
      </c>
      <c r="AD1190" s="61">
        <v>19</v>
      </c>
      <c r="AE1190" s="59">
        <v>28</v>
      </c>
      <c r="AF1190" s="59">
        <v>17</v>
      </c>
      <c r="AG1190" s="132">
        <v>13</v>
      </c>
      <c r="AH1190" s="61">
        <v>0</v>
      </c>
      <c r="AI1190" s="132">
        <v>0</v>
      </c>
      <c r="AJ1190" s="64">
        <f>IFERROR(VLOOKUP($B1190,STOCK!$A:$H,3,0)," ")</f>
        <v>0</v>
      </c>
      <c r="AK1190" s="65">
        <f>IFERROR(VLOOKUP($B1190,STOCK!$A:$H,4,0)," ")</f>
        <v>26</v>
      </c>
      <c r="AL1190" s="65">
        <f>IFERROR(VLOOKUP($B1190,STOCK!$A:$H,5,0)," ")</f>
        <v>0</v>
      </c>
      <c r="AM1190" s="65">
        <f>IFERROR(VLOOKUP($B1190,STOCK!$A:$H,6,0)," ")</f>
        <v>28</v>
      </c>
      <c r="AN1190" s="65">
        <f>IFERROR(VLOOKUP($B1190,STOCK!$A:$H,7,0)," ")</f>
        <v>17</v>
      </c>
      <c r="AO1190" s="65">
        <f>IFERROR(VLOOKUP($B1190,STOCK!$A:$H,8,0)," ")</f>
        <v>0</v>
      </c>
      <c r="AP1190" s="62" t="str">
        <f t="shared" si="234"/>
        <v>Q</v>
      </c>
      <c r="AQ1190" s="50">
        <f t="shared" si="235"/>
        <v>48.75</v>
      </c>
      <c r="AR1190" s="50" t="str">
        <f t="shared" si="236"/>
        <v>Q</v>
      </c>
      <c r="AS1190" s="50">
        <f t="shared" si="237"/>
        <v>120</v>
      </c>
      <c r="AT1190" s="50">
        <f t="shared" si="238"/>
        <v>39.230769230769234</v>
      </c>
      <c r="AU1190" s="63" t="str">
        <f t="shared" si="245"/>
        <v>Q</v>
      </c>
      <c r="AV1190" s="67">
        <v>12500.000040000001</v>
      </c>
      <c r="AW1190" s="133">
        <v>12498.1054</v>
      </c>
      <c r="AX1190" s="49">
        <v>15900</v>
      </c>
      <c r="AY1190" s="51">
        <f t="shared" si="239"/>
        <v>0.2719999959296</v>
      </c>
      <c r="AZ1190" s="51">
        <f t="shared" si="240"/>
        <v>0.21383647547169807</v>
      </c>
      <c r="BA1190" s="49">
        <v>15500</v>
      </c>
      <c r="BB1190" s="52">
        <v>3</v>
      </c>
      <c r="BC1190" s="51">
        <f t="shared" si="241"/>
        <v>0.23999999603199984</v>
      </c>
      <c r="BD1190" s="51">
        <f t="shared" si="242"/>
        <v>0.19354838451612899</v>
      </c>
      <c r="BE1190" s="49">
        <v>0</v>
      </c>
      <c r="BF1190" s="52">
        <v>0</v>
      </c>
      <c r="BG1190" s="51">
        <f t="shared" si="243"/>
        <v>-1</v>
      </c>
      <c r="BH1190" s="51">
        <f t="shared" si="244"/>
        <v>0</v>
      </c>
      <c r="BI1190" s="282">
        <f t="shared" si="246"/>
        <v>36</v>
      </c>
    </row>
    <row r="1191" spans="1:61" hidden="1">
      <c r="A1191" s="54" t="s">
        <v>150</v>
      </c>
      <c r="B1191" s="55" t="s">
        <v>3794</v>
      </c>
      <c r="C1191" s="55" t="s">
        <v>3795</v>
      </c>
      <c r="D1191" s="44" t="s">
        <v>3796</v>
      </c>
      <c r="E1191" s="56">
        <v>6</v>
      </c>
      <c r="F1191" s="46" t="s">
        <v>5814</v>
      </c>
      <c r="G1191" s="47" t="s">
        <v>5814</v>
      </c>
      <c r="H1191" s="47" t="s">
        <v>6205</v>
      </c>
      <c r="I1191" s="48" t="s">
        <v>6205</v>
      </c>
      <c r="J1191" s="48" t="s">
        <v>6205</v>
      </c>
      <c r="K1191" s="48" t="s">
        <v>6206</v>
      </c>
      <c r="L1191" s="45">
        <v>87</v>
      </c>
      <c r="M1191" s="47" t="s">
        <v>5819</v>
      </c>
      <c r="N1191" s="60">
        <v>0</v>
      </c>
      <c r="O1191" s="58">
        <v>0</v>
      </c>
      <c r="P1191" s="58">
        <v>0</v>
      </c>
      <c r="Q1191" s="132">
        <v>0</v>
      </c>
      <c r="R1191" s="60">
        <v>7</v>
      </c>
      <c r="S1191" s="58">
        <v>7</v>
      </c>
      <c r="T1191" s="58">
        <v>6</v>
      </c>
      <c r="U1191" s="132">
        <v>1</v>
      </c>
      <c r="V1191" s="58">
        <v>0</v>
      </c>
      <c r="W1191" s="58">
        <v>0</v>
      </c>
      <c r="X1191" s="58">
        <v>0</v>
      </c>
      <c r="Y1191" s="132">
        <v>0</v>
      </c>
      <c r="Z1191" s="61">
        <v>12</v>
      </c>
      <c r="AA1191" s="59">
        <v>9</v>
      </c>
      <c r="AB1191" s="59">
        <v>7</v>
      </c>
      <c r="AC1191" s="132">
        <v>8</v>
      </c>
      <c r="AD1191" s="61">
        <v>8</v>
      </c>
      <c r="AE1191" s="59">
        <v>7</v>
      </c>
      <c r="AF1191" s="59">
        <v>5</v>
      </c>
      <c r="AG1191" s="132">
        <v>2</v>
      </c>
      <c r="AH1191" s="61">
        <v>0</v>
      </c>
      <c r="AI1191" s="132">
        <v>0</v>
      </c>
      <c r="AJ1191" s="64">
        <f>IFERROR(VLOOKUP($B1191,STOCK!$A:$H,3,0)," ")</f>
        <v>0</v>
      </c>
      <c r="AK1191" s="65">
        <f>IFERROR(VLOOKUP($B1191,STOCK!$A:$H,4,0)," ")</f>
        <v>12</v>
      </c>
      <c r="AL1191" s="65">
        <f>IFERROR(VLOOKUP($B1191,STOCK!$A:$H,5,0)," ")</f>
        <v>0</v>
      </c>
      <c r="AM1191" s="65">
        <f>IFERROR(VLOOKUP($B1191,STOCK!$A:$H,6,0)," ")</f>
        <v>8</v>
      </c>
      <c r="AN1191" s="65">
        <f>IFERROR(VLOOKUP($B1191,STOCK!$A:$H,7,0)," ")</f>
        <v>10</v>
      </c>
      <c r="AO1191" s="65">
        <f>IFERROR(VLOOKUP($B1191,STOCK!$A:$H,8,0)," ")</f>
        <v>0</v>
      </c>
      <c r="AP1191" s="62" t="str">
        <f t="shared" si="234"/>
        <v>Q</v>
      </c>
      <c r="AQ1191" s="50">
        <f t="shared" si="235"/>
        <v>360</v>
      </c>
      <c r="AR1191" s="50" t="str">
        <f t="shared" si="236"/>
        <v>Q</v>
      </c>
      <c r="AS1191" s="50">
        <f t="shared" si="237"/>
        <v>30</v>
      </c>
      <c r="AT1191" s="50">
        <f t="shared" si="238"/>
        <v>150</v>
      </c>
      <c r="AU1191" s="63" t="str">
        <f t="shared" si="245"/>
        <v>Q</v>
      </c>
      <c r="AV1191" s="67">
        <v>21000.00001</v>
      </c>
      <c r="AW1191" s="133">
        <v>20999.417119999998</v>
      </c>
      <c r="AX1191" s="49">
        <v>24900</v>
      </c>
      <c r="AY1191" s="51">
        <f t="shared" si="239"/>
        <v>0.18571428514965982</v>
      </c>
      <c r="AZ1191" s="51">
        <f t="shared" si="240"/>
        <v>0.15662650562248998</v>
      </c>
      <c r="BA1191" s="49">
        <v>23900</v>
      </c>
      <c r="BB1191" s="52">
        <v>3</v>
      </c>
      <c r="BC1191" s="51">
        <f t="shared" si="241"/>
        <v>0.13809523755328801</v>
      </c>
      <c r="BD1191" s="51">
        <f t="shared" si="242"/>
        <v>0.12133891171548118</v>
      </c>
      <c r="BE1191" s="49">
        <v>0</v>
      </c>
      <c r="BF1191" s="52">
        <v>0</v>
      </c>
      <c r="BG1191" s="51">
        <f t="shared" si="243"/>
        <v>-1</v>
      </c>
      <c r="BH1191" s="51">
        <f t="shared" si="244"/>
        <v>0</v>
      </c>
      <c r="BI1191" s="282">
        <f t="shared" si="246"/>
        <v>11</v>
      </c>
    </row>
    <row r="1192" spans="1:61" hidden="1">
      <c r="A1192" s="54" t="s">
        <v>150</v>
      </c>
      <c r="B1192" s="55" t="s">
        <v>3797</v>
      </c>
      <c r="C1192" s="55" t="s">
        <v>3798</v>
      </c>
      <c r="D1192" s="44" t="s">
        <v>3799</v>
      </c>
      <c r="E1192" s="56">
        <v>6</v>
      </c>
      <c r="F1192" s="46" t="s">
        <v>5814</v>
      </c>
      <c r="G1192" s="47" t="s">
        <v>5814</v>
      </c>
      <c r="H1192" s="47" t="s">
        <v>6205</v>
      </c>
      <c r="I1192" s="48" t="s">
        <v>6205</v>
      </c>
      <c r="J1192" s="48" t="s">
        <v>6205</v>
      </c>
      <c r="K1192" s="48" t="s">
        <v>6206</v>
      </c>
      <c r="L1192" s="45">
        <v>87</v>
      </c>
      <c r="M1192" s="47" t="s">
        <v>5819</v>
      </c>
      <c r="N1192" s="60">
        <v>0</v>
      </c>
      <c r="O1192" s="58">
        <v>0</v>
      </c>
      <c r="P1192" s="58">
        <v>0</v>
      </c>
      <c r="Q1192" s="132">
        <v>0</v>
      </c>
      <c r="R1192" s="60">
        <v>109</v>
      </c>
      <c r="S1192" s="58">
        <v>133</v>
      </c>
      <c r="T1192" s="58">
        <v>120</v>
      </c>
      <c r="U1192" s="132">
        <v>133</v>
      </c>
      <c r="V1192" s="58">
        <v>0</v>
      </c>
      <c r="W1192" s="58">
        <v>0</v>
      </c>
      <c r="X1192" s="58">
        <v>0</v>
      </c>
      <c r="Y1192" s="132">
        <v>0</v>
      </c>
      <c r="Z1192" s="61">
        <v>124</v>
      </c>
      <c r="AA1192" s="59">
        <v>180</v>
      </c>
      <c r="AB1192" s="59">
        <v>49</v>
      </c>
      <c r="AC1192" s="132">
        <v>81</v>
      </c>
      <c r="AD1192" s="61">
        <v>139</v>
      </c>
      <c r="AE1192" s="59">
        <v>144</v>
      </c>
      <c r="AF1192" s="59">
        <v>72</v>
      </c>
      <c r="AG1192" s="132">
        <v>87</v>
      </c>
      <c r="AH1192" s="61">
        <v>0</v>
      </c>
      <c r="AI1192" s="132">
        <v>0</v>
      </c>
      <c r="AJ1192" s="64">
        <f>IFERROR(VLOOKUP($B1192,STOCK!$A:$H,3,0)," ")</f>
        <v>0</v>
      </c>
      <c r="AK1192" s="65">
        <f>IFERROR(VLOOKUP($B1192,STOCK!$A:$H,4,0)," ")</f>
        <v>9</v>
      </c>
      <c r="AL1192" s="65">
        <f>IFERROR(VLOOKUP($B1192,STOCK!$A:$H,5,0)," ")</f>
        <v>0</v>
      </c>
      <c r="AM1192" s="65">
        <f>IFERROR(VLOOKUP($B1192,STOCK!$A:$H,6,0)," ")</f>
        <v>123</v>
      </c>
      <c r="AN1192" s="65">
        <f>IFERROR(VLOOKUP($B1192,STOCK!$A:$H,7,0)," ")</f>
        <v>84</v>
      </c>
      <c r="AO1192" s="65">
        <f>IFERROR(VLOOKUP($B1192,STOCK!$A:$H,8,0)," ")</f>
        <v>0</v>
      </c>
      <c r="AP1192" s="62" t="str">
        <f t="shared" si="234"/>
        <v>Q</v>
      </c>
      <c r="AQ1192" s="50">
        <f t="shared" si="235"/>
        <v>2.0300751879699246</v>
      </c>
      <c r="AR1192" s="50" t="str">
        <f t="shared" si="236"/>
        <v>Q</v>
      </c>
      <c r="AS1192" s="50">
        <f t="shared" si="237"/>
        <v>45.555555555555557</v>
      </c>
      <c r="AT1192" s="50">
        <f t="shared" si="238"/>
        <v>28.965517241379313</v>
      </c>
      <c r="AU1192" s="63" t="str">
        <f t="shared" si="245"/>
        <v>Q</v>
      </c>
      <c r="AV1192" s="67">
        <v>3999.9999600000001</v>
      </c>
      <c r="AW1192" s="133">
        <v>3999.9998500000002</v>
      </c>
      <c r="AX1192" s="49">
        <v>4950</v>
      </c>
      <c r="AY1192" s="51">
        <f t="shared" si="239"/>
        <v>0.23750001237500018</v>
      </c>
      <c r="AZ1192" s="51">
        <f t="shared" si="240"/>
        <v>0.19191919999999998</v>
      </c>
      <c r="BA1192" s="49">
        <v>4750</v>
      </c>
      <c r="BB1192" s="52">
        <v>6</v>
      </c>
      <c r="BC1192" s="51">
        <f t="shared" si="241"/>
        <v>0.18750001187500009</v>
      </c>
      <c r="BD1192" s="51">
        <f t="shared" si="242"/>
        <v>0.15789474526315786</v>
      </c>
      <c r="BE1192" s="49">
        <v>0</v>
      </c>
      <c r="BF1192" s="52">
        <v>0</v>
      </c>
      <c r="BG1192" s="51">
        <f t="shared" si="243"/>
        <v>-1</v>
      </c>
      <c r="BH1192" s="51">
        <f t="shared" si="244"/>
        <v>0</v>
      </c>
      <c r="BI1192" s="282">
        <f t="shared" si="246"/>
        <v>301</v>
      </c>
    </row>
    <row r="1193" spans="1:61" hidden="1">
      <c r="A1193" s="54" t="s">
        <v>150</v>
      </c>
      <c r="B1193" s="55" t="s">
        <v>3800</v>
      </c>
      <c r="C1193" s="55" t="s">
        <v>3801</v>
      </c>
      <c r="D1193" s="44" t="s">
        <v>3802</v>
      </c>
      <c r="E1193" s="56">
        <v>12</v>
      </c>
      <c r="F1193" s="46" t="s">
        <v>5814</v>
      </c>
      <c r="G1193" s="47" t="s">
        <v>5814</v>
      </c>
      <c r="H1193" s="47" t="s">
        <v>189</v>
      </c>
      <c r="I1193" s="48" t="s">
        <v>6207</v>
      </c>
      <c r="J1193" s="48" t="s">
        <v>6208</v>
      </c>
      <c r="K1193" s="48" t="s">
        <v>6209</v>
      </c>
      <c r="L1193" s="45">
        <v>114</v>
      </c>
      <c r="M1193" s="47" t="s">
        <v>161</v>
      </c>
      <c r="N1193" s="60">
        <v>15</v>
      </c>
      <c r="O1193" s="58">
        <v>20</v>
      </c>
      <c r="P1193" s="58">
        <v>13</v>
      </c>
      <c r="Q1193" s="132">
        <v>8</v>
      </c>
      <c r="R1193" s="60">
        <v>42</v>
      </c>
      <c r="S1193" s="58">
        <v>33</v>
      </c>
      <c r="T1193" s="58">
        <v>20</v>
      </c>
      <c r="U1193" s="132">
        <v>19</v>
      </c>
      <c r="V1193" s="58">
        <v>3</v>
      </c>
      <c r="W1193" s="58">
        <v>2</v>
      </c>
      <c r="X1193" s="58">
        <v>1</v>
      </c>
      <c r="Y1193" s="132">
        <v>1</v>
      </c>
      <c r="Z1193" s="61">
        <v>3</v>
      </c>
      <c r="AA1193" s="59">
        <v>6</v>
      </c>
      <c r="AB1193" s="59">
        <v>5</v>
      </c>
      <c r="AC1193" s="132">
        <v>6</v>
      </c>
      <c r="AD1193" s="61">
        <v>6</v>
      </c>
      <c r="AE1193" s="59">
        <v>4</v>
      </c>
      <c r="AF1193" s="59">
        <v>7</v>
      </c>
      <c r="AG1193" s="132">
        <v>5</v>
      </c>
      <c r="AH1193" s="61">
        <v>3</v>
      </c>
      <c r="AI1193" s="132">
        <v>7</v>
      </c>
      <c r="AJ1193" s="64">
        <f>IFERROR(VLOOKUP($B1193,STOCK!$A:$H,3,0)," ")</f>
        <v>55</v>
      </c>
      <c r="AK1193" s="65">
        <f>IFERROR(VLOOKUP($B1193,STOCK!$A:$H,4,0)," ")</f>
        <v>43</v>
      </c>
      <c r="AL1193" s="65">
        <f>IFERROR(VLOOKUP($B1193,STOCK!$A:$H,5,0)," ")</f>
        <v>16</v>
      </c>
      <c r="AM1193" s="65">
        <f>IFERROR(VLOOKUP($B1193,STOCK!$A:$H,6,0)," ")</f>
        <v>8</v>
      </c>
      <c r="AN1193" s="65">
        <f>IFERROR(VLOOKUP($B1193,STOCK!$A:$H,7,0)," ")</f>
        <v>13</v>
      </c>
      <c r="AO1193" s="65">
        <f>IFERROR(VLOOKUP($B1193,STOCK!$A:$H,8,0)," ")</f>
        <v>20</v>
      </c>
      <c r="AP1193" s="62">
        <f t="shared" si="234"/>
        <v>206.25</v>
      </c>
      <c r="AQ1193" s="50">
        <f t="shared" si="235"/>
        <v>67.89473684210526</v>
      </c>
      <c r="AR1193" s="50">
        <f t="shared" si="236"/>
        <v>480</v>
      </c>
      <c r="AS1193" s="50">
        <f t="shared" si="237"/>
        <v>40</v>
      </c>
      <c r="AT1193" s="50">
        <f t="shared" si="238"/>
        <v>78</v>
      </c>
      <c r="AU1193" s="63">
        <f t="shared" si="245"/>
        <v>85.714285714285722</v>
      </c>
      <c r="AV1193" s="67">
        <v>7920</v>
      </c>
      <c r="AW1193" s="133">
        <v>7803.6045999999997</v>
      </c>
      <c r="AX1193" s="49">
        <v>8900</v>
      </c>
      <c r="AY1193" s="51">
        <f t="shared" si="239"/>
        <v>0.1237373737373737</v>
      </c>
      <c r="AZ1193" s="51">
        <f t="shared" si="240"/>
        <v>0.1101123595505618</v>
      </c>
      <c r="BA1193" s="49">
        <v>8550</v>
      </c>
      <c r="BB1193" s="52">
        <v>3</v>
      </c>
      <c r="BC1193" s="51">
        <f t="shared" si="241"/>
        <v>7.9545454545454586E-2</v>
      </c>
      <c r="BD1193" s="51">
        <f t="shared" si="242"/>
        <v>7.3684210526315783E-2</v>
      </c>
      <c r="BE1193" s="49">
        <v>8250</v>
      </c>
      <c r="BF1193" s="52">
        <v>12</v>
      </c>
      <c r="BG1193" s="51">
        <f t="shared" si="243"/>
        <v>4.1666666666666741E-2</v>
      </c>
      <c r="BH1193" s="51">
        <f t="shared" si="244"/>
        <v>0.04</v>
      </c>
      <c r="BI1193" s="282">
        <f t="shared" si="246"/>
        <v>46</v>
      </c>
    </row>
    <row r="1194" spans="1:61" hidden="1">
      <c r="A1194" s="54" t="s">
        <v>150</v>
      </c>
      <c r="B1194" s="55" t="s">
        <v>3803</v>
      </c>
      <c r="C1194" s="55" t="s">
        <v>3804</v>
      </c>
      <c r="D1194" s="44" t="s">
        <v>3805</v>
      </c>
      <c r="E1194" s="56">
        <v>12</v>
      </c>
      <c r="F1194" s="46" t="s">
        <v>5814</v>
      </c>
      <c r="G1194" s="47" t="s">
        <v>5814</v>
      </c>
      <c r="H1194" s="47" t="s">
        <v>189</v>
      </c>
      <c r="I1194" s="48" t="s">
        <v>6207</v>
      </c>
      <c r="J1194" s="48" t="s">
        <v>6208</v>
      </c>
      <c r="K1194" s="48" t="s">
        <v>6209</v>
      </c>
      <c r="L1194" s="45">
        <v>114</v>
      </c>
      <c r="M1194" s="47" t="s">
        <v>161</v>
      </c>
      <c r="N1194" s="60">
        <v>51</v>
      </c>
      <c r="O1194" s="58">
        <v>70</v>
      </c>
      <c r="P1194" s="58">
        <v>51</v>
      </c>
      <c r="Q1194" s="132">
        <v>45</v>
      </c>
      <c r="R1194" s="60">
        <v>61</v>
      </c>
      <c r="S1194" s="58">
        <v>48</v>
      </c>
      <c r="T1194" s="58">
        <v>25</v>
      </c>
      <c r="U1194" s="132">
        <v>33</v>
      </c>
      <c r="V1194" s="58">
        <v>4</v>
      </c>
      <c r="W1194" s="58">
        <v>4</v>
      </c>
      <c r="X1194" s="58">
        <v>4</v>
      </c>
      <c r="Y1194" s="132">
        <v>4</v>
      </c>
      <c r="Z1194" s="61">
        <v>12</v>
      </c>
      <c r="AA1194" s="59">
        <v>16</v>
      </c>
      <c r="AB1194" s="59">
        <v>5</v>
      </c>
      <c r="AC1194" s="132">
        <v>7</v>
      </c>
      <c r="AD1194" s="61">
        <v>6</v>
      </c>
      <c r="AE1194" s="59">
        <v>16</v>
      </c>
      <c r="AF1194" s="59">
        <v>9</v>
      </c>
      <c r="AG1194" s="132">
        <v>9</v>
      </c>
      <c r="AH1194" s="61">
        <v>1</v>
      </c>
      <c r="AI1194" s="132">
        <v>2</v>
      </c>
      <c r="AJ1194" s="64">
        <f>IFERROR(VLOOKUP($B1194,STOCK!$A:$H,3,0)," ")</f>
        <v>196</v>
      </c>
      <c r="AK1194" s="65">
        <f>IFERROR(VLOOKUP($B1194,STOCK!$A:$H,4,0)," ")</f>
        <v>103</v>
      </c>
      <c r="AL1194" s="65">
        <f>IFERROR(VLOOKUP($B1194,STOCK!$A:$H,5,0)," ")</f>
        <v>5</v>
      </c>
      <c r="AM1194" s="65">
        <f>IFERROR(VLOOKUP($B1194,STOCK!$A:$H,6,0)," ")</f>
        <v>39</v>
      </c>
      <c r="AN1194" s="65">
        <f>IFERROR(VLOOKUP($B1194,STOCK!$A:$H,7,0)," ")</f>
        <v>31</v>
      </c>
      <c r="AO1194" s="65">
        <f>IFERROR(VLOOKUP($B1194,STOCK!$A:$H,8,0)," ")</f>
        <v>22</v>
      </c>
      <c r="AP1194" s="62">
        <f t="shared" si="234"/>
        <v>130.66666666666666</v>
      </c>
      <c r="AQ1194" s="50">
        <f t="shared" si="235"/>
        <v>93.636363636363626</v>
      </c>
      <c r="AR1194" s="50">
        <f t="shared" si="236"/>
        <v>37.5</v>
      </c>
      <c r="AS1194" s="50">
        <f t="shared" si="237"/>
        <v>167.14285714285714</v>
      </c>
      <c r="AT1194" s="50">
        <f t="shared" si="238"/>
        <v>103.33333333333334</v>
      </c>
      <c r="AU1194" s="63">
        <f t="shared" si="245"/>
        <v>330</v>
      </c>
      <c r="AV1194" s="67">
        <v>16425.000019999999</v>
      </c>
      <c r="AW1194" s="133">
        <v>16194.979020000001</v>
      </c>
      <c r="AX1194" s="49">
        <v>18900</v>
      </c>
      <c r="AY1194" s="51">
        <f t="shared" si="239"/>
        <v>0.15068493010571093</v>
      </c>
      <c r="AZ1194" s="51">
        <f t="shared" si="240"/>
        <v>0.13095237989417993</v>
      </c>
      <c r="BA1194" s="49">
        <v>17900</v>
      </c>
      <c r="BB1194" s="52">
        <v>3</v>
      </c>
      <c r="BC1194" s="51">
        <f t="shared" si="241"/>
        <v>8.9802129571017186E-2</v>
      </c>
      <c r="BD1194" s="51">
        <f t="shared" si="242"/>
        <v>8.24022335195531E-2</v>
      </c>
      <c r="BE1194" s="49">
        <v>16900</v>
      </c>
      <c r="BF1194" s="52">
        <v>6</v>
      </c>
      <c r="BG1194" s="51">
        <f t="shared" si="243"/>
        <v>2.8919329036323438E-2</v>
      </c>
      <c r="BH1194" s="51">
        <f t="shared" si="244"/>
        <v>2.8106507692307721E-2</v>
      </c>
      <c r="BI1194" s="282">
        <f t="shared" si="246"/>
        <v>100</v>
      </c>
    </row>
    <row r="1195" spans="1:61" hidden="1">
      <c r="A1195" s="54" t="s">
        <v>150</v>
      </c>
      <c r="B1195" s="55" t="s">
        <v>3806</v>
      </c>
      <c r="C1195" s="55" t="s">
        <v>3807</v>
      </c>
      <c r="D1195" s="44" t="s">
        <v>3808</v>
      </c>
      <c r="E1195" s="56">
        <v>12</v>
      </c>
      <c r="F1195" s="46" t="s">
        <v>5814</v>
      </c>
      <c r="G1195" s="47" t="s">
        <v>5814</v>
      </c>
      <c r="H1195" s="47" t="s">
        <v>189</v>
      </c>
      <c r="I1195" s="48" t="s">
        <v>6207</v>
      </c>
      <c r="J1195" s="48" t="s">
        <v>6208</v>
      </c>
      <c r="K1195" s="48" t="s">
        <v>6209</v>
      </c>
      <c r="L1195" s="45">
        <v>114</v>
      </c>
      <c r="M1195" s="47" t="s">
        <v>161</v>
      </c>
      <c r="N1195" s="60">
        <v>3</v>
      </c>
      <c r="O1195" s="58">
        <v>3</v>
      </c>
      <c r="P1195" s="58">
        <v>11</v>
      </c>
      <c r="Q1195" s="132">
        <v>10</v>
      </c>
      <c r="R1195" s="60">
        <v>35</v>
      </c>
      <c r="S1195" s="58">
        <v>23</v>
      </c>
      <c r="T1195" s="58">
        <v>22</v>
      </c>
      <c r="U1195" s="132">
        <v>15</v>
      </c>
      <c r="V1195" s="58">
        <v>3</v>
      </c>
      <c r="W1195" s="58">
        <v>4</v>
      </c>
      <c r="X1195" s="58">
        <v>5</v>
      </c>
      <c r="Y1195" s="132">
        <v>2</v>
      </c>
      <c r="Z1195" s="61">
        <v>2</v>
      </c>
      <c r="AA1195" s="59">
        <v>12</v>
      </c>
      <c r="AB1195" s="59">
        <v>13</v>
      </c>
      <c r="AC1195" s="132">
        <v>13</v>
      </c>
      <c r="AD1195" s="61">
        <v>8</v>
      </c>
      <c r="AE1195" s="59">
        <v>13</v>
      </c>
      <c r="AF1195" s="59">
        <v>9</v>
      </c>
      <c r="AG1195" s="132">
        <v>12</v>
      </c>
      <c r="AH1195" s="61">
        <v>1</v>
      </c>
      <c r="AI1195" s="132">
        <v>5</v>
      </c>
      <c r="AJ1195" s="64">
        <f>IFERROR(VLOOKUP($B1195,STOCK!$A:$H,3,0)," ")</f>
        <v>19</v>
      </c>
      <c r="AK1195" s="65">
        <f>IFERROR(VLOOKUP($B1195,STOCK!$A:$H,4,0)," ")</f>
        <v>74</v>
      </c>
      <c r="AL1195" s="65">
        <f>IFERROR(VLOOKUP($B1195,STOCK!$A:$H,5,0)," ")</f>
        <v>8</v>
      </c>
      <c r="AM1195" s="65">
        <f>IFERROR(VLOOKUP($B1195,STOCK!$A:$H,6,0)," ")</f>
        <v>47</v>
      </c>
      <c r="AN1195" s="65">
        <f>IFERROR(VLOOKUP($B1195,STOCK!$A:$H,7,0)," ")</f>
        <v>26</v>
      </c>
      <c r="AO1195" s="65">
        <f>IFERROR(VLOOKUP($B1195,STOCK!$A:$H,8,0)," ")</f>
        <v>21</v>
      </c>
      <c r="AP1195" s="62">
        <f t="shared" si="234"/>
        <v>57</v>
      </c>
      <c r="AQ1195" s="50">
        <f t="shared" si="235"/>
        <v>148</v>
      </c>
      <c r="AR1195" s="50">
        <f t="shared" si="236"/>
        <v>120</v>
      </c>
      <c r="AS1195" s="50">
        <f t="shared" si="237"/>
        <v>108.46153846153847</v>
      </c>
      <c r="AT1195" s="50">
        <f t="shared" si="238"/>
        <v>65</v>
      </c>
      <c r="AU1195" s="63">
        <f t="shared" si="245"/>
        <v>126</v>
      </c>
      <c r="AV1195" s="67">
        <v>9719.9999599999992</v>
      </c>
      <c r="AW1195" s="133">
        <v>8926.7523399999991</v>
      </c>
      <c r="AX1195" s="49">
        <v>10900</v>
      </c>
      <c r="AY1195" s="51">
        <f t="shared" si="239"/>
        <v>0.1213991815695441</v>
      </c>
      <c r="AZ1195" s="51">
        <f t="shared" si="240"/>
        <v>0.1082568844036698</v>
      </c>
      <c r="BA1195" s="49">
        <v>10500</v>
      </c>
      <c r="BB1195" s="52">
        <v>3</v>
      </c>
      <c r="BC1195" s="51">
        <f t="shared" si="241"/>
        <v>8.0246918025707492E-2</v>
      </c>
      <c r="BD1195" s="51">
        <f t="shared" si="242"/>
        <v>7.4285718095238179E-2</v>
      </c>
      <c r="BE1195" s="49">
        <v>9900</v>
      </c>
      <c r="BF1195" s="52">
        <v>6</v>
      </c>
      <c r="BG1195" s="51">
        <f t="shared" si="243"/>
        <v>1.8518522709952911E-2</v>
      </c>
      <c r="BH1195" s="51">
        <f t="shared" si="244"/>
        <v>1.8181822222222303E-2</v>
      </c>
      <c r="BI1195" s="282">
        <f t="shared" si="246"/>
        <v>57</v>
      </c>
    </row>
    <row r="1196" spans="1:61" hidden="1">
      <c r="A1196" s="54" t="s">
        <v>150</v>
      </c>
      <c r="B1196" s="55" t="s">
        <v>3809</v>
      </c>
      <c r="C1196" s="55" t="s">
        <v>3810</v>
      </c>
      <c r="D1196" s="44" t="s">
        <v>3811</v>
      </c>
      <c r="E1196" s="56">
        <v>12</v>
      </c>
      <c r="F1196" s="46" t="s">
        <v>5814</v>
      </c>
      <c r="G1196" s="47" t="s">
        <v>5814</v>
      </c>
      <c r="H1196" s="47" t="s">
        <v>189</v>
      </c>
      <c r="I1196" s="48" t="s">
        <v>6207</v>
      </c>
      <c r="J1196" s="48" t="s">
        <v>6208</v>
      </c>
      <c r="K1196" s="48" t="s">
        <v>6209</v>
      </c>
      <c r="L1196" s="45">
        <v>114</v>
      </c>
      <c r="M1196" s="47" t="s">
        <v>161</v>
      </c>
      <c r="N1196" s="60">
        <v>4</v>
      </c>
      <c r="O1196" s="58">
        <v>27</v>
      </c>
      <c r="P1196" s="58">
        <v>8</v>
      </c>
      <c r="Q1196" s="132">
        <v>5</v>
      </c>
      <c r="R1196" s="60">
        <v>25</v>
      </c>
      <c r="S1196" s="58">
        <v>24</v>
      </c>
      <c r="T1196" s="58">
        <v>12</v>
      </c>
      <c r="U1196" s="132">
        <v>14</v>
      </c>
      <c r="V1196" s="58">
        <v>7</v>
      </c>
      <c r="W1196" s="58">
        <v>3</v>
      </c>
      <c r="X1196" s="58">
        <v>3</v>
      </c>
      <c r="Y1196" s="132">
        <v>4</v>
      </c>
      <c r="Z1196" s="61">
        <v>11</v>
      </c>
      <c r="AA1196" s="59">
        <v>2</v>
      </c>
      <c r="AB1196" s="59">
        <v>3</v>
      </c>
      <c r="AC1196" s="132">
        <v>3</v>
      </c>
      <c r="AD1196" s="61">
        <v>0</v>
      </c>
      <c r="AE1196" s="59">
        <v>1</v>
      </c>
      <c r="AF1196" s="59">
        <v>5</v>
      </c>
      <c r="AG1196" s="132">
        <v>4</v>
      </c>
      <c r="AH1196" s="61">
        <v>1</v>
      </c>
      <c r="AI1196" s="132">
        <v>2</v>
      </c>
      <c r="AJ1196" s="64">
        <f>IFERROR(VLOOKUP($B1196,STOCK!$A:$H,3,0)," ")</f>
        <v>54</v>
      </c>
      <c r="AK1196" s="65">
        <f>IFERROR(VLOOKUP($B1196,STOCK!$A:$H,4,0)," ")</f>
        <v>86</v>
      </c>
      <c r="AL1196" s="65">
        <f>IFERROR(VLOOKUP($B1196,STOCK!$A:$H,5,0)," ")</f>
        <v>21</v>
      </c>
      <c r="AM1196" s="65">
        <f>IFERROR(VLOOKUP($B1196,STOCK!$A:$H,6,0)," ")</f>
        <v>27</v>
      </c>
      <c r="AN1196" s="65">
        <f>IFERROR(VLOOKUP($B1196,STOCK!$A:$H,7,0)," ")</f>
        <v>18</v>
      </c>
      <c r="AO1196" s="65">
        <f>IFERROR(VLOOKUP($B1196,STOCK!$A:$H,8,0)," ")</f>
        <v>23</v>
      </c>
      <c r="AP1196" s="62">
        <f t="shared" si="234"/>
        <v>324</v>
      </c>
      <c r="AQ1196" s="50">
        <f t="shared" si="235"/>
        <v>184.28571428571431</v>
      </c>
      <c r="AR1196" s="50">
        <f t="shared" si="236"/>
        <v>157.5</v>
      </c>
      <c r="AS1196" s="50">
        <f t="shared" si="237"/>
        <v>270</v>
      </c>
      <c r="AT1196" s="50">
        <f t="shared" si="238"/>
        <v>135</v>
      </c>
      <c r="AU1196" s="63">
        <f t="shared" si="245"/>
        <v>345</v>
      </c>
      <c r="AV1196" s="67">
        <v>12400.000029999999</v>
      </c>
      <c r="AW1196" s="133">
        <v>11906.732749999999</v>
      </c>
      <c r="AX1196" s="49">
        <v>13900</v>
      </c>
      <c r="AY1196" s="51">
        <f t="shared" si="239"/>
        <v>0.12096773922346515</v>
      </c>
      <c r="AZ1196" s="51">
        <f t="shared" si="240"/>
        <v>0.10791366690647487</v>
      </c>
      <c r="BA1196" s="49">
        <v>13500</v>
      </c>
      <c r="BB1196" s="52">
        <v>3</v>
      </c>
      <c r="BC1196" s="51">
        <f t="shared" si="241"/>
        <v>8.8709674785379944E-2</v>
      </c>
      <c r="BD1196" s="51">
        <f t="shared" si="242"/>
        <v>8.1481479259259318E-2</v>
      </c>
      <c r="BE1196" s="49">
        <v>12900</v>
      </c>
      <c r="BF1196" s="52">
        <v>6</v>
      </c>
      <c r="BG1196" s="51">
        <f t="shared" si="243"/>
        <v>4.0322578128251907E-2</v>
      </c>
      <c r="BH1196" s="51">
        <f t="shared" si="244"/>
        <v>3.8759687596899281E-2</v>
      </c>
      <c r="BI1196" s="282">
        <f t="shared" si="246"/>
        <v>32</v>
      </c>
    </row>
    <row r="1197" spans="1:61" hidden="1">
      <c r="A1197" s="54" t="s">
        <v>150</v>
      </c>
      <c r="B1197" s="55" t="s">
        <v>3812</v>
      </c>
      <c r="C1197" s="55" t="s">
        <v>3813</v>
      </c>
      <c r="D1197" s="44" t="s">
        <v>3814</v>
      </c>
      <c r="E1197" s="56">
        <v>12</v>
      </c>
      <c r="F1197" s="46" t="s">
        <v>5814</v>
      </c>
      <c r="G1197" s="47" t="s">
        <v>5814</v>
      </c>
      <c r="H1197" s="47" t="s">
        <v>189</v>
      </c>
      <c r="I1197" s="48" t="s">
        <v>6207</v>
      </c>
      <c r="J1197" s="48" t="s">
        <v>6208</v>
      </c>
      <c r="K1197" s="48" t="s">
        <v>6209</v>
      </c>
      <c r="L1197" s="45">
        <v>114</v>
      </c>
      <c r="M1197" s="47" t="s">
        <v>161</v>
      </c>
      <c r="N1197" s="60">
        <v>22</v>
      </c>
      <c r="O1197" s="58">
        <v>29</v>
      </c>
      <c r="P1197" s="58">
        <v>18</v>
      </c>
      <c r="Q1197" s="132">
        <v>12</v>
      </c>
      <c r="R1197" s="60">
        <v>11</v>
      </c>
      <c r="S1197" s="58">
        <v>11</v>
      </c>
      <c r="T1197" s="58">
        <v>15</v>
      </c>
      <c r="U1197" s="132">
        <v>12</v>
      </c>
      <c r="V1197" s="58">
        <v>0</v>
      </c>
      <c r="W1197" s="58">
        <v>1</v>
      </c>
      <c r="X1197" s="58">
        <v>0</v>
      </c>
      <c r="Y1197" s="132">
        <v>1</v>
      </c>
      <c r="Z1197" s="61">
        <v>0</v>
      </c>
      <c r="AA1197" s="59">
        <v>3</v>
      </c>
      <c r="AB1197" s="59">
        <v>2</v>
      </c>
      <c r="AC1197" s="132">
        <v>2</v>
      </c>
      <c r="AD1197" s="61">
        <v>1</v>
      </c>
      <c r="AE1197" s="59">
        <v>3</v>
      </c>
      <c r="AF1197" s="59">
        <v>2</v>
      </c>
      <c r="AG1197" s="132">
        <v>5</v>
      </c>
      <c r="AH1197" s="61">
        <v>0</v>
      </c>
      <c r="AI1197" s="132">
        <v>0</v>
      </c>
      <c r="AJ1197" s="64">
        <f>IFERROR(VLOOKUP($B1197,STOCK!$A:$H,3,0)," ")</f>
        <v>66</v>
      </c>
      <c r="AK1197" s="65">
        <f>IFERROR(VLOOKUP($B1197,STOCK!$A:$H,4,0)," ")</f>
        <v>33</v>
      </c>
      <c r="AL1197" s="65">
        <f>IFERROR(VLOOKUP($B1197,STOCK!$A:$H,5,0)," ")</f>
        <v>22</v>
      </c>
      <c r="AM1197" s="65">
        <f>IFERROR(VLOOKUP($B1197,STOCK!$A:$H,6,0)," ")</f>
        <v>21</v>
      </c>
      <c r="AN1197" s="65">
        <f>IFERROR(VLOOKUP($B1197,STOCK!$A:$H,7,0)," ")</f>
        <v>13</v>
      </c>
      <c r="AO1197" s="65">
        <f>IFERROR(VLOOKUP($B1197,STOCK!$A:$H,8,0)," ")</f>
        <v>24</v>
      </c>
      <c r="AP1197" s="62">
        <f t="shared" si="234"/>
        <v>165</v>
      </c>
      <c r="AQ1197" s="50">
        <f t="shared" si="235"/>
        <v>82.5</v>
      </c>
      <c r="AR1197" s="50">
        <f t="shared" si="236"/>
        <v>660</v>
      </c>
      <c r="AS1197" s="50">
        <f t="shared" si="237"/>
        <v>315</v>
      </c>
      <c r="AT1197" s="50">
        <f t="shared" si="238"/>
        <v>78</v>
      </c>
      <c r="AU1197" s="63" t="str">
        <f t="shared" si="245"/>
        <v>SV</v>
      </c>
      <c r="AV1197" s="67">
        <v>12400.000029999999</v>
      </c>
      <c r="AW1197" s="133">
        <v>11493.59024</v>
      </c>
      <c r="AX1197" s="49">
        <v>13900</v>
      </c>
      <c r="AY1197" s="51">
        <f t="shared" si="239"/>
        <v>0.12096773922346515</v>
      </c>
      <c r="AZ1197" s="51">
        <f t="shared" si="240"/>
        <v>0.10791366690647487</v>
      </c>
      <c r="BA1197" s="49">
        <v>13500</v>
      </c>
      <c r="BB1197" s="52">
        <v>3</v>
      </c>
      <c r="BC1197" s="51">
        <f t="shared" si="241"/>
        <v>8.8709674785379944E-2</v>
      </c>
      <c r="BD1197" s="51">
        <f t="shared" si="242"/>
        <v>8.1481479259259318E-2</v>
      </c>
      <c r="BE1197" s="49">
        <v>12900</v>
      </c>
      <c r="BF1197" s="52">
        <v>6</v>
      </c>
      <c r="BG1197" s="51">
        <f t="shared" si="243"/>
        <v>4.0322578128251907E-2</v>
      </c>
      <c r="BH1197" s="51">
        <f t="shared" si="244"/>
        <v>3.8759687596899281E-2</v>
      </c>
      <c r="BI1197" s="282">
        <f t="shared" si="246"/>
        <v>32</v>
      </c>
    </row>
    <row r="1198" spans="1:61" hidden="1">
      <c r="A1198" s="54" t="s">
        <v>149</v>
      </c>
      <c r="B1198" s="55" t="s">
        <v>3815</v>
      </c>
      <c r="C1198" s="55" t="s">
        <v>3816</v>
      </c>
      <c r="D1198" s="44" t="s">
        <v>3817</v>
      </c>
      <c r="E1198" s="56">
        <v>6</v>
      </c>
      <c r="F1198" s="46" t="s">
        <v>5814</v>
      </c>
      <c r="G1198" s="47" t="s">
        <v>5814</v>
      </c>
      <c r="H1198" s="47" t="s">
        <v>189</v>
      </c>
      <c r="I1198" s="48" t="s">
        <v>6210</v>
      </c>
      <c r="J1198" s="48" t="s">
        <v>6211</v>
      </c>
      <c r="K1198" s="48" t="s">
        <v>6212</v>
      </c>
      <c r="L1198" s="45">
        <v>139</v>
      </c>
      <c r="M1198" s="47" t="s">
        <v>5823</v>
      </c>
      <c r="N1198" s="60">
        <v>0</v>
      </c>
      <c r="O1198" s="58">
        <v>0</v>
      </c>
      <c r="P1198" s="58">
        <v>0</v>
      </c>
      <c r="Q1198" s="132">
        <v>0</v>
      </c>
      <c r="R1198" s="60">
        <v>0</v>
      </c>
      <c r="S1198" s="58">
        <v>0</v>
      </c>
      <c r="T1198" s="58">
        <v>0</v>
      </c>
      <c r="U1198" s="132">
        <v>0</v>
      </c>
      <c r="V1198" s="58">
        <v>0</v>
      </c>
      <c r="W1198" s="58">
        <v>0</v>
      </c>
      <c r="X1198" s="58">
        <v>0</v>
      </c>
      <c r="Y1198" s="132">
        <v>0</v>
      </c>
      <c r="Z1198" s="61">
        <v>0</v>
      </c>
      <c r="AA1198" s="59">
        <v>0</v>
      </c>
      <c r="AB1198" s="59">
        <v>0</v>
      </c>
      <c r="AC1198" s="132">
        <v>0</v>
      </c>
      <c r="AD1198" s="61">
        <v>0</v>
      </c>
      <c r="AE1198" s="59">
        <v>0</v>
      </c>
      <c r="AF1198" s="59">
        <v>0</v>
      </c>
      <c r="AG1198" s="132">
        <v>0</v>
      </c>
      <c r="AH1198" s="61">
        <v>0</v>
      </c>
      <c r="AI1198" s="132">
        <v>0</v>
      </c>
      <c r="AJ1198" s="64">
        <f>IFERROR(VLOOKUP($B1198,STOCK!$A:$H,3,0)," ")</f>
        <v>12</v>
      </c>
      <c r="AK1198" s="65">
        <f>IFERROR(VLOOKUP($B1198,STOCK!$A:$H,4,0)," ")</f>
        <v>0</v>
      </c>
      <c r="AL1198" s="65">
        <f>IFERROR(VLOOKUP($B1198,STOCK!$A:$H,5,0)," ")</f>
        <v>0</v>
      </c>
      <c r="AM1198" s="65">
        <f>IFERROR(VLOOKUP($B1198,STOCK!$A:$H,6,0)," ")</f>
        <v>0</v>
      </c>
      <c r="AN1198" s="65">
        <f>IFERROR(VLOOKUP($B1198,STOCK!$A:$H,7,0)," ")</f>
        <v>0</v>
      </c>
      <c r="AO1198" s="65">
        <f>IFERROR(VLOOKUP($B1198,STOCK!$A:$H,8,0)," ")</f>
        <v>0</v>
      </c>
      <c r="AP1198" s="62" t="str">
        <f t="shared" si="234"/>
        <v>SV</v>
      </c>
      <c r="AQ1198" s="50" t="str">
        <f t="shared" si="235"/>
        <v>Q</v>
      </c>
      <c r="AR1198" s="50" t="str">
        <f t="shared" si="236"/>
        <v>Q</v>
      </c>
      <c r="AS1198" s="50" t="str">
        <f t="shared" si="237"/>
        <v>Q</v>
      </c>
      <c r="AT1198" s="50" t="str">
        <f t="shared" si="238"/>
        <v>Q</v>
      </c>
      <c r="AU1198" s="63" t="str">
        <f t="shared" si="245"/>
        <v>Q</v>
      </c>
      <c r="AV1198" s="67">
        <v>6217.9999969999999</v>
      </c>
      <c r="AW1198" s="133">
        <v>6237.6626399999996</v>
      </c>
      <c r="AX1198" s="49">
        <v>7250</v>
      </c>
      <c r="AY1198" s="51">
        <f t="shared" si="239"/>
        <v>0.16596976576035849</v>
      </c>
      <c r="AZ1198" s="51">
        <f t="shared" si="240"/>
        <v>0.14234482800000001</v>
      </c>
      <c r="BA1198" s="49">
        <v>6900</v>
      </c>
      <c r="BB1198" s="52">
        <v>6</v>
      </c>
      <c r="BC1198" s="51">
        <f t="shared" si="241"/>
        <v>0.10968157017192737</v>
      </c>
      <c r="BD1198" s="51">
        <f t="shared" si="242"/>
        <v>9.8840580144927553E-2</v>
      </c>
      <c r="BE1198" s="49">
        <v>0</v>
      </c>
      <c r="BF1198" s="52">
        <v>0</v>
      </c>
      <c r="BG1198" s="51">
        <f t="shared" si="243"/>
        <v>-1</v>
      </c>
      <c r="BH1198" s="51">
        <f t="shared" si="244"/>
        <v>0</v>
      </c>
      <c r="BI1198" s="282">
        <f t="shared" si="246"/>
        <v>0</v>
      </c>
    </row>
    <row r="1199" spans="1:61" hidden="1">
      <c r="A1199" s="54" t="s">
        <v>150</v>
      </c>
      <c r="B1199" s="55" t="s">
        <v>3818</v>
      </c>
      <c r="C1199" s="55" t="s">
        <v>3819</v>
      </c>
      <c r="D1199" s="44" t="s">
        <v>3820</v>
      </c>
      <c r="E1199" s="56">
        <v>6</v>
      </c>
      <c r="F1199" s="46" t="s">
        <v>5814</v>
      </c>
      <c r="G1199" s="47" t="s">
        <v>5814</v>
      </c>
      <c r="H1199" s="47" t="s">
        <v>189</v>
      </c>
      <c r="I1199" s="48" t="s">
        <v>6210</v>
      </c>
      <c r="J1199" s="48" t="s">
        <v>6211</v>
      </c>
      <c r="K1199" s="48" t="s">
        <v>6213</v>
      </c>
      <c r="L1199" s="45">
        <v>79</v>
      </c>
      <c r="M1199" s="47" t="s">
        <v>6090</v>
      </c>
      <c r="N1199" s="60">
        <v>270</v>
      </c>
      <c r="O1199" s="58">
        <v>256</v>
      </c>
      <c r="P1199" s="58">
        <v>290</v>
      </c>
      <c r="Q1199" s="132">
        <v>214</v>
      </c>
      <c r="R1199" s="60">
        <v>211</v>
      </c>
      <c r="S1199" s="58">
        <v>283</v>
      </c>
      <c r="T1199" s="58">
        <v>75</v>
      </c>
      <c r="U1199" s="132">
        <v>102</v>
      </c>
      <c r="V1199" s="58">
        <v>110</v>
      </c>
      <c r="W1199" s="58">
        <v>95</v>
      </c>
      <c r="X1199" s="58">
        <v>69</v>
      </c>
      <c r="Y1199" s="132">
        <v>67</v>
      </c>
      <c r="Z1199" s="61">
        <v>182</v>
      </c>
      <c r="AA1199" s="59">
        <v>181</v>
      </c>
      <c r="AB1199" s="59">
        <v>11</v>
      </c>
      <c r="AC1199" s="132">
        <v>23</v>
      </c>
      <c r="AD1199" s="61">
        <v>182</v>
      </c>
      <c r="AE1199" s="59">
        <v>205</v>
      </c>
      <c r="AF1199" s="59">
        <v>165</v>
      </c>
      <c r="AG1199" s="132">
        <v>163</v>
      </c>
      <c r="AH1199" s="61">
        <v>10</v>
      </c>
      <c r="AI1199" s="132">
        <v>21</v>
      </c>
      <c r="AJ1199" s="64">
        <f>IFERROR(VLOOKUP($B1199,STOCK!$A:$H,3,0)," ")</f>
        <v>341</v>
      </c>
      <c r="AK1199" s="65">
        <f>IFERROR(VLOOKUP($B1199,STOCK!$A:$H,4,0)," ")</f>
        <v>285</v>
      </c>
      <c r="AL1199" s="65">
        <f>IFERROR(VLOOKUP($B1199,STOCK!$A:$H,5,0)," ")</f>
        <v>158</v>
      </c>
      <c r="AM1199" s="65">
        <f>IFERROR(VLOOKUP($B1199,STOCK!$A:$H,6,0)," ")</f>
        <v>73</v>
      </c>
      <c r="AN1199" s="65">
        <f>IFERROR(VLOOKUP($B1199,STOCK!$A:$H,7,0)," ")</f>
        <v>253</v>
      </c>
      <c r="AO1199" s="65">
        <f>IFERROR(VLOOKUP($B1199,STOCK!$A:$H,8,0)," ")</f>
        <v>102</v>
      </c>
      <c r="AP1199" s="62">
        <f t="shared" si="234"/>
        <v>47.803738317757009</v>
      </c>
      <c r="AQ1199" s="50">
        <f t="shared" si="235"/>
        <v>83.823529411764696</v>
      </c>
      <c r="AR1199" s="50">
        <f t="shared" si="236"/>
        <v>70.746268656716424</v>
      </c>
      <c r="AS1199" s="50">
        <f t="shared" si="237"/>
        <v>95.217391304347828</v>
      </c>
      <c r="AT1199" s="50">
        <f t="shared" si="238"/>
        <v>46.564417177914109</v>
      </c>
      <c r="AU1199" s="63">
        <f t="shared" si="245"/>
        <v>145.71428571428569</v>
      </c>
      <c r="AV1199" s="67">
        <v>7619.9999699999998</v>
      </c>
      <c r="AW1199" s="133">
        <v>7591.3151600000001</v>
      </c>
      <c r="AX1199" s="49">
        <v>8900</v>
      </c>
      <c r="AY1199" s="51">
        <f t="shared" si="239"/>
        <v>0.16797900722301451</v>
      </c>
      <c r="AZ1199" s="51">
        <f t="shared" si="240"/>
        <v>0.14382022808988765</v>
      </c>
      <c r="BA1199" s="49">
        <v>8500</v>
      </c>
      <c r="BB1199" s="52">
        <v>6</v>
      </c>
      <c r="BC1199" s="51">
        <f t="shared" si="241"/>
        <v>0.11548556869613735</v>
      </c>
      <c r="BD1199" s="51">
        <f t="shared" si="242"/>
        <v>0.10352941529411766</v>
      </c>
      <c r="BE1199" s="49">
        <v>8250</v>
      </c>
      <c r="BF1199" s="52">
        <v>12</v>
      </c>
      <c r="BG1199" s="51">
        <f t="shared" si="243"/>
        <v>8.2677169616839352E-2</v>
      </c>
      <c r="BH1199" s="51">
        <f t="shared" si="244"/>
        <v>7.6363640000000024E-2</v>
      </c>
      <c r="BI1199" s="282">
        <f t="shared" si="246"/>
        <v>590</v>
      </c>
    </row>
    <row r="1200" spans="1:61" hidden="1">
      <c r="A1200" s="54" t="s">
        <v>151</v>
      </c>
      <c r="B1200" s="55" t="s">
        <v>3821</v>
      </c>
      <c r="C1200" s="55" t="s">
        <v>3822</v>
      </c>
      <c r="D1200" s="44" t="s">
        <v>3823</v>
      </c>
      <c r="E1200" s="56">
        <v>6</v>
      </c>
      <c r="F1200" s="46" t="s">
        <v>5814</v>
      </c>
      <c r="G1200" s="47" t="s">
        <v>5814</v>
      </c>
      <c r="H1200" s="47" t="s">
        <v>189</v>
      </c>
      <c r="I1200" s="48" t="s">
        <v>6210</v>
      </c>
      <c r="J1200" s="48" t="s">
        <v>6211</v>
      </c>
      <c r="K1200" s="48" t="s">
        <v>6213</v>
      </c>
      <c r="L1200" s="45">
        <v>79</v>
      </c>
      <c r="M1200" s="47" t="s">
        <v>6090</v>
      </c>
      <c r="N1200" s="60">
        <v>0</v>
      </c>
      <c r="O1200" s="58">
        <v>0</v>
      </c>
      <c r="P1200" s="58">
        <v>0</v>
      </c>
      <c r="Q1200" s="132">
        <v>0</v>
      </c>
      <c r="R1200" s="60">
        <v>0</v>
      </c>
      <c r="S1200" s="58">
        <v>0</v>
      </c>
      <c r="T1200" s="58">
        <v>0</v>
      </c>
      <c r="U1200" s="132">
        <v>0</v>
      </c>
      <c r="V1200" s="58">
        <v>0</v>
      </c>
      <c r="W1200" s="58">
        <v>0</v>
      </c>
      <c r="X1200" s="58">
        <v>0</v>
      </c>
      <c r="Y1200" s="132">
        <v>0</v>
      </c>
      <c r="Z1200" s="61">
        <v>0</v>
      </c>
      <c r="AA1200" s="59">
        <v>0</v>
      </c>
      <c r="AB1200" s="59">
        <v>0</v>
      </c>
      <c r="AC1200" s="132">
        <v>0</v>
      </c>
      <c r="AD1200" s="61">
        <v>0</v>
      </c>
      <c r="AE1200" s="59">
        <v>0</v>
      </c>
      <c r="AF1200" s="59">
        <v>0</v>
      </c>
      <c r="AG1200" s="132">
        <v>0</v>
      </c>
      <c r="AH1200" s="61">
        <v>0</v>
      </c>
      <c r="AI1200" s="132">
        <v>0</v>
      </c>
      <c r="AJ1200" s="64">
        <f>IFERROR(VLOOKUP($B1200,STOCK!$A:$H,3,0)," ")</f>
        <v>0</v>
      </c>
      <c r="AK1200" s="65">
        <f>IFERROR(VLOOKUP($B1200,STOCK!$A:$H,4,0)," ")</f>
        <v>0</v>
      </c>
      <c r="AL1200" s="65">
        <f>IFERROR(VLOOKUP($B1200,STOCK!$A:$H,5,0)," ")</f>
        <v>0</v>
      </c>
      <c r="AM1200" s="65">
        <f>IFERROR(VLOOKUP($B1200,STOCK!$A:$H,6,0)," ")</f>
        <v>0</v>
      </c>
      <c r="AN1200" s="65">
        <f>IFERROR(VLOOKUP($B1200,STOCK!$A:$H,7,0)," ")</f>
        <v>0</v>
      </c>
      <c r="AO1200" s="65">
        <f>IFERROR(VLOOKUP($B1200,STOCK!$A:$H,8,0)," ")</f>
        <v>0</v>
      </c>
      <c r="AP1200" s="62" t="str">
        <f t="shared" si="234"/>
        <v>Q</v>
      </c>
      <c r="AQ1200" s="50" t="str">
        <f t="shared" si="235"/>
        <v>Q</v>
      </c>
      <c r="AR1200" s="50" t="str">
        <f t="shared" si="236"/>
        <v>Q</v>
      </c>
      <c r="AS1200" s="50" t="str">
        <f t="shared" si="237"/>
        <v>Q</v>
      </c>
      <c r="AT1200" s="50" t="str">
        <f t="shared" si="238"/>
        <v>Q</v>
      </c>
      <c r="AU1200" s="63" t="str">
        <f t="shared" si="245"/>
        <v>Q</v>
      </c>
      <c r="AV1200" s="67">
        <v>17280.000001</v>
      </c>
      <c r="AW1200" s="133">
        <v>17068.291020000001</v>
      </c>
      <c r="AX1200" s="49">
        <v>19250</v>
      </c>
      <c r="AY1200" s="51">
        <f t="shared" si="239"/>
        <v>0.11400462956516177</v>
      </c>
      <c r="AZ1200" s="51">
        <f t="shared" si="240"/>
        <v>0.10233766228571427</v>
      </c>
      <c r="BA1200" s="49">
        <v>18500</v>
      </c>
      <c r="BB1200" s="52">
        <v>3</v>
      </c>
      <c r="BC1200" s="51">
        <f t="shared" si="241"/>
        <v>7.0601851789895642E-2</v>
      </c>
      <c r="BD1200" s="51">
        <f t="shared" si="242"/>
        <v>6.5945945891891872E-2</v>
      </c>
      <c r="BE1200" s="49">
        <v>0</v>
      </c>
      <c r="BF1200" s="52">
        <v>0</v>
      </c>
      <c r="BG1200" s="51">
        <f t="shared" si="243"/>
        <v>-1</v>
      </c>
      <c r="BH1200" s="51">
        <f t="shared" si="244"/>
        <v>0</v>
      </c>
      <c r="BI1200" s="282">
        <f t="shared" si="246"/>
        <v>0</v>
      </c>
    </row>
    <row r="1201" spans="1:61" hidden="1">
      <c r="A1201" s="54" t="s">
        <v>150</v>
      </c>
      <c r="B1201" s="55" t="s">
        <v>3824</v>
      </c>
      <c r="C1201" s="55" t="s">
        <v>3825</v>
      </c>
      <c r="D1201" s="44" t="s">
        <v>3826</v>
      </c>
      <c r="E1201" s="56">
        <v>30</v>
      </c>
      <c r="F1201" s="46" t="s">
        <v>5814</v>
      </c>
      <c r="G1201" s="47" t="s">
        <v>5814</v>
      </c>
      <c r="H1201" s="47" t="s">
        <v>189</v>
      </c>
      <c r="I1201" s="48" t="s">
        <v>6210</v>
      </c>
      <c r="J1201" s="48" t="s">
        <v>6211</v>
      </c>
      <c r="K1201" s="48" t="s">
        <v>6213</v>
      </c>
      <c r="L1201" s="45">
        <v>79</v>
      </c>
      <c r="M1201" s="47" t="s">
        <v>6090</v>
      </c>
      <c r="N1201" s="60">
        <v>613</v>
      </c>
      <c r="O1201" s="58">
        <v>923</v>
      </c>
      <c r="P1201" s="58">
        <v>212</v>
      </c>
      <c r="Q1201" s="132">
        <v>0</v>
      </c>
      <c r="R1201" s="60">
        <v>602</v>
      </c>
      <c r="S1201" s="58">
        <v>810</v>
      </c>
      <c r="T1201" s="58">
        <v>0</v>
      </c>
      <c r="U1201" s="132">
        <v>0</v>
      </c>
      <c r="V1201" s="58">
        <v>217</v>
      </c>
      <c r="W1201" s="58">
        <v>284</v>
      </c>
      <c r="X1201" s="58">
        <v>185</v>
      </c>
      <c r="Y1201" s="132">
        <v>65</v>
      </c>
      <c r="Z1201" s="61">
        <v>322</v>
      </c>
      <c r="AA1201" s="59">
        <v>508</v>
      </c>
      <c r="AB1201" s="59">
        <v>60</v>
      </c>
      <c r="AC1201" s="132">
        <v>24</v>
      </c>
      <c r="AD1201" s="61">
        <v>408</v>
      </c>
      <c r="AE1201" s="59">
        <v>541</v>
      </c>
      <c r="AF1201" s="59">
        <v>0</v>
      </c>
      <c r="AG1201" s="132">
        <v>0</v>
      </c>
      <c r="AH1201" s="61">
        <v>0</v>
      </c>
      <c r="AI1201" s="132">
        <v>0</v>
      </c>
      <c r="AJ1201" s="64">
        <f>IFERROR(VLOOKUP($B1201,STOCK!$A:$H,3,0)," ")</f>
        <v>0</v>
      </c>
      <c r="AK1201" s="65">
        <f>IFERROR(VLOOKUP($B1201,STOCK!$A:$H,4,0)," ")</f>
        <v>11</v>
      </c>
      <c r="AL1201" s="65">
        <f>IFERROR(VLOOKUP($B1201,STOCK!$A:$H,5,0)," ")</f>
        <v>0</v>
      </c>
      <c r="AM1201" s="65">
        <f>IFERROR(VLOOKUP($B1201,STOCK!$A:$H,6,0)," ")</f>
        <v>0</v>
      </c>
      <c r="AN1201" s="65">
        <f>IFERROR(VLOOKUP($B1201,STOCK!$A:$H,7,0)," ")</f>
        <v>0</v>
      </c>
      <c r="AO1201" s="65">
        <f>IFERROR(VLOOKUP($B1201,STOCK!$A:$H,8,0)," ")</f>
        <v>0</v>
      </c>
      <c r="AP1201" s="62" t="str">
        <f t="shared" si="234"/>
        <v>Q</v>
      </c>
      <c r="AQ1201" s="50" t="str">
        <f t="shared" si="235"/>
        <v>SV</v>
      </c>
      <c r="AR1201" s="50" t="str">
        <f t="shared" si="236"/>
        <v>Q</v>
      </c>
      <c r="AS1201" s="50" t="str">
        <f t="shared" si="237"/>
        <v>Q</v>
      </c>
      <c r="AT1201" s="50" t="str">
        <f t="shared" si="238"/>
        <v>Q</v>
      </c>
      <c r="AU1201" s="63" t="str">
        <f t="shared" si="245"/>
        <v>Q</v>
      </c>
      <c r="AV1201" s="67">
        <v>2880</v>
      </c>
      <c r="AW1201" s="133">
        <v>2844.7151699999999</v>
      </c>
      <c r="AX1201" s="49">
        <v>3500</v>
      </c>
      <c r="AY1201" s="51">
        <f t="shared" si="239"/>
        <v>0.21527777777777768</v>
      </c>
      <c r="AZ1201" s="51">
        <f t="shared" si="240"/>
        <v>0.17714285714285713</v>
      </c>
      <c r="BA1201" s="49">
        <v>0</v>
      </c>
      <c r="BB1201" s="52">
        <v>0</v>
      </c>
      <c r="BC1201" s="51">
        <f t="shared" si="241"/>
        <v>-1</v>
      </c>
      <c r="BD1201" s="51">
        <f t="shared" si="242"/>
        <v>0</v>
      </c>
      <c r="BE1201" s="49">
        <v>0</v>
      </c>
      <c r="BF1201" s="52">
        <v>0</v>
      </c>
      <c r="BG1201" s="51">
        <f t="shared" si="243"/>
        <v>-1</v>
      </c>
      <c r="BH1201" s="51">
        <f t="shared" si="244"/>
        <v>0</v>
      </c>
      <c r="BI1201" s="282">
        <f t="shared" si="246"/>
        <v>89</v>
      </c>
    </row>
    <row r="1202" spans="1:61" hidden="1">
      <c r="A1202" s="54" t="s">
        <v>150</v>
      </c>
      <c r="B1202" s="55" t="s">
        <v>3827</v>
      </c>
      <c r="C1202" s="55" t="s">
        <v>3828</v>
      </c>
      <c r="D1202" s="44" t="s">
        <v>3829</v>
      </c>
      <c r="E1202" s="56">
        <v>6</v>
      </c>
      <c r="F1202" s="46" t="s">
        <v>5814</v>
      </c>
      <c r="G1202" s="47" t="s">
        <v>5814</v>
      </c>
      <c r="H1202" s="47" t="s">
        <v>189</v>
      </c>
      <c r="I1202" s="48" t="s">
        <v>6210</v>
      </c>
      <c r="J1202" s="48" t="s">
        <v>6211</v>
      </c>
      <c r="K1202" s="48" t="s">
        <v>6213</v>
      </c>
      <c r="L1202" s="45">
        <v>79</v>
      </c>
      <c r="M1202" s="47" t="s">
        <v>6090</v>
      </c>
      <c r="N1202" s="60">
        <v>138</v>
      </c>
      <c r="O1202" s="58">
        <v>24</v>
      </c>
      <c r="P1202" s="58">
        <v>35</v>
      </c>
      <c r="Q1202" s="132">
        <v>87</v>
      </c>
      <c r="R1202" s="60">
        <v>112</v>
      </c>
      <c r="S1202" s="58">
        <v>19</v>
      </c>
      <c r="T1202" s="58">
        <v>19</v>
      </c>
      <c r="U1202" s="132">
        <v>77</v>
      </c>
      <c r="V1202" s="58">
        <v>60</v>
      </c>
      <c r="W1202" s="58">
        <v>41</v>
      </c>
      <c r="X1202" s="58">
        <v>26</v>
      </c>
      <c r="Y1202" s="132">
        <v>17</v>
      </c>
      <c r="Z1202" s="61">
        <v>144</v>
      </c>
      <c r="AA1202" s="59">
        <v>0</v>
      </c>
      <c r="AB1202" s="59">
        <v>6</v>
      </c>
      <c r="AC1202" s="132">
        <v>24</v>
      </c>
      <c r="AD1202" s="61">
        <v>62</v>
      </c>
      <c r="AE1202" s="59">
        <v>152</v>
      </c>
      <c r="AF1202" s="59">
        <v>91</v>
      </c>
      <c r="AG1202" s="132">
        <v>82</v>
      </c>
      <c r="AH1202" s="61">
        <v>7</v>
      </c>
      <c r="AI1202" s="132">
        <v>15</v>
      </c>
      <c r="AJ1202" s="64">
        <f>IFERROR(VLOOKUP($B1202,STOCK!$A:$H,3,0)," ")</f>
        <v>36</v>
      </c>
      <c r="AK1202" s="65">
        <f>IFERROR(VLOOKUP($B1202,STOCK!$A:$H,4,0)," ")</f>
        <v>57</v>
      </c>
      <c r="AL1202" s="65">
        <f>IFERROR(VLOOKUP($B1202,STOCK!$A:$H,5,0)," ")</f>
        <v>45</v>
      </c>
      <c r="AM1202" s="65">
        <f>IFERROR(VLOOKUP($B1202,STOCK!$A:$H,6,0)," ")</f>
        <v>96</v>
      </c>
      <c r="AN1202" s="65">
        <f>IFERROR(VLOOKUP($B1202,STOCK!$A:$H,7,0)," ")</f>
        <v>298</v>
      </c>
      <c r="AO1202" s="65">
        <f>IFERROR(VLOOKUP($B1202,STOCK!$A:$H,8,0)," ")</f>
        <v>50</v>
      </c>
      <c r="AP1202" s="62">
        <f t="shared" si="234"/>
        <v>12.413793103448276</v>
      </c>
      <c r="AQ1202" s="50">
        <f t="shared" si="235"/>
        <v>22.20779220779221</v>
      </c>
      <c r="AR1202" s="50">
        <f t="shared" si="236"/>
        <v>79.411764705882348</v>
      </c>
      <c r="AS1202" s="50">
        <f t="shared" si="237"/>
        <v>120</v>
      </c>
      <c r="AT1202" s="50">
        <f t="shared" si="238"/>
        <v>109.02439024390245</v>
      </c>
      <c r="AU1202" s="63">
        <f t="shared" si="245"/>
        <v>100</v>
      </c>
      <c r="AV1202" s="67">
        <v>7619.9999699999998</v>
      </c>
      <c r="AW1202" s="133">
        <v>7603.4253900000003</v>
      </c>
      <c r="AX1202" s="49">
        <v>8900</v>
      </c>
      <c r="AY1202" s="51">
        <f t="shared" si="239"/>
        <v>0.16797900722301451</v>
      </c>
      <c r="AZ1202" s="51">
        <f t="shared" si="240"/>
        <v>0.14382022808988765</v>
      </c>
      <c r="BA1202" s="49">
        <v>8500</v>
      </c>
      <c r="BB1202" s="52">
        <v>6</v>
      </c>
      <c r="BC1202" s="51">
        <f t="shared" si="241"/>
        <v>0.11548556869613735</v>
      </c>
      <c r="BD1202" s="51">
        <f t="shared" si="242"/>
        <v>0.10352941529411766</v>
      </c>
      <c r="BE1202" s="49">
        <v>8250</v>
      </c>
      <c r="BF1202" s="52">
        <v>12</v>
      </c>
      <c r="BG1202" s="51">
        <f t="shared" si="243"/>
        <v>8.2677169616839352E-2</v>
      </c>
      <c r="BH1202" s="51">
        <f t="shared" si="244"/>
        <v>7.6363640000000024E-2</v>
      </c>
      <c r="BI1202" s="282">
        <f t="shared" si="246"/>
        <v>302</v>
      </c>
    </row>
    <row r="1203" spans="1:61" hidden="1">
      <c r="A1203" s="54" t="s">
        <v>150</v>
      </c>
      <c r="B1203" s="55" t="s">
        <v>3830</v>
      </c>
      <c r="C1203" s="55" t="s">
        <v>3831</v>
      </c>
      <c r="D1203" s="44" t="s">
        <v>3832</v>
      </c>
      <c r="E1203" s="56">
        <v>6</v>
      </c>
      <c r="F1203" s="46" t="s">
        <v>5814</v>
      </c>
      <c r="G1203" s="47" t="s">
        <v>5814</v>
      </c>
      <c r="H1203" s="47" t="s">
        <v>189</v>
      </c>
      <c r="I1203" s="48" t="s">
        <v>6210</v>
      </c>
      <c r="J1203" s="48" t="s">
        <v>6211</v>
      </c>
      <c r="K1203" s="48" t="s">
        <v>6213</v>
      </c>
      <c r="L1203" s="45">
        <v>79</v>
      </c>
      <c r="M1203" s="47" t="s">
        <v>6090</v>
      </c>
      <c r="N1203" s="60">
        <v>149</v>
      </c>
      <c r="O1203" s="58">
        <v>204</v>
      </c>
      <c r="P1203" s="58">
        <v>29</v>
      </c>
      <c r="Q1203" s="132">
        <v>86</v>
      </c>
      <c r="R1203" s="60">
        <v>127</v>
      </c>
      <c r="S1203" s="58">
        <v>132</v>
      </c>
      <c r="T1203" s="58">
        <v>24</v>
      </c>
      <c r="U1203" s="132">
        <v>56</v>
      </c>
      <c r="V1203" s="58">
        <v>125</v>
      </c>
      <c r="W1203" s="58">
        <v>70</v>
      </c>
      <c r="X1203" s="58">
        <v>55</v>
      </c>
      <c r="Y1203" s="132">
        <v>54</v>
      </c>
      <c r="Z1203" s="61">
        <v>72</v>
      </c>
      <c r="AA1203" s="59">
        <v>119</v>
      </c>
      <c r="AB1203" s="59">
        <v>6</v>
      </c>
      <c r="AC1203" s="132">
        <v>28</v>
      </c>
      <c r="AD1203" s="61">
        <v>73</v>
      </c>
      <c r="AE1203" s="59">
        <v>84</v>
      </c>
      <c r="AF1203" s="59">
        <v>53</v>
      </c>
      <c r="AG1203" s="132">
        <v>57</v>
      </c>
      <c r="AH1203" s="61">
        <v>0</v>
      </c>
      <c r="AI1203" s="132">
        <v>5</v>
      </c>
      <c r="AJ1203" s="64">
        <f>IFERROR(VLOOKUP($B1203,STOCK!$A:$H,3,0)," ")</f>
        <v>39</v>
      </c>
      <c r="AK1203" s="65">
        <f>IFERROR(VLOOKUP($B1203,STOCK!$A:$H,4,0)," ")</f>
        <v>72</v>
      </c>
      <c r="AL1203" s="65">
        <f>IFERROR(VLOOKUP($B1203,STOCK!$A:$H,5,0)," ")</f>
        <v>81</v>
      </c>
      <c r="AM1203" s="65">
        <f>IFERROR(VLOOKUP($B1203,STOCK!$A:$H,6,0)," ")</f>
        <v>93</v>
      </c>
      <c r="AN1203" s="65">
        <f>IFERROR(VLOOKUP($B1203,STOCK!$A:$H,7,0)," ")</f>
        <v>76</v>
      </c>
      <c r="AO1203" s="65">
        <f>IFERROR(VLOOKUP($B1203,STOCK!$A:$H,8,0)," ")</f>
        <v>58</v>
      </c>
      <c r="AP1203" s="62">
        <f t="shared" si="234"/>
        <v>13.604651162790697</v>
      </c>
      <c r="AQ1203" s="50">
        <f t="shared" si="235"/>
        <v>38.571428571428577</v>
      </c>
      <c r="AR1203" s="50">
        <f t="shared" si="236"/>
        <v>45</v>
      </c>
      <c r="AS1203" s="50">
        <f t="shared" si="237"/>
        <v>99.642857142857153</v>
      </c>
      <c r="AT1203" s="50">
        <f t="shared" si="238"/>
        <v>40</v>
      </c>
      <c r="AU1203" s="63">
        <f t="shared" si="245"/>
        <v>348</v>
      </c>
      <c r="AV1203" s="67">
        <v>7619.9999699999998</v>
      </c>
      <c r="AW1203" s="133">
        <v>7388.3646099999996</v>
      </c>
      <c r="AX1203" s="49">
        <v>8900</v>
      </c>
      <c r="AY1203" s="51">
        <f t="shared" si="239"/>
        <v>0.16797900722301451</v>
      </c>
      <c r="AZ1203" s="51">
        <f t="shared" si="240"/>
        <v>0.14382022808988765</v>
      </c>
      <c r="BA1203" s="49">
        <v>8500</v>
      </c>
      <c r="BB1203" s="52">
        <v>6</v>
      </c>
      <c r="BC1203" s="51">
        <f t="shared" si="241"/>
        <v>0.11548556869613735</v>
      </c>
      <c r="BD1203" s="51">
        <f t="shared" si="242"/>
        <v>0.10352941529411766</v>
      </c>
      <c r="BE1203" s="49">
        <v>8250</v>
      </c>
      <c r="BF1203" s="52">
        <v>12</v>
      </c>
      <c r="BG1203" s="51">
        <f t="shared" si="243"/>
        <v>8.2677169616839352E-2</v>
      </c>
      <c r="BH1203" s="51">
        <f t="shared" si="244"/>
        <v>7.6363640000000024E-2</v>
      </c>
      <c r="BI1203" s="282">
        <f t="shared" si="246"/>
        <v>286</v>
      </c>
    </row>
    <row r="1204" spans="1:61" hidden="1">
      <c r="A1204" s="54" t="s">
        <v>150</v>
      </c>
      <c r="B1204" s="55" t="s">
        <v>3833</v>
      </c>
      <c r="C1204" s="55" t="s">
        <v>3834</v>
      </c>
      <c r="D1204" s="44" t="s">
        <v>3835</v>
      </c>
      <c r="E1204" s="56">
        <v>24</v>
      </c>
      <c r="F1204" s="46" t="s">
        <v>5814</v>
      </c>
      <c r="G1204" s="47" t="s">
        <v>5814</v>
      </c>
      <c r="H1204" s="47" t="s">
        <v>189</v>
      </c>
      <c r="I1204" s="48" t="s">
        <v>6210</v>
      </c>
      <c r="J1204" s="48" t="s">
        <v>6211</v>
      </c>
      <c r="K1204" s="48" t="s">
        <v>6214</v>
      </c>
      <c r="L1204" s="45">
        <v>140</v>
      </c>
      <c r="M1204" s="47" t="s">
        <v>153</v>
      </c>
      <c r="N1204" s="60">
        <v>0</v>
      </c>
      <c r="O1204" s="58">
        <v>0</v>
      </c>
      <c r="P1204" s="58">
        <v>96</v>
      </c>
      <c r="Q1204" s="132">
        <v>150</v>
      </c>
      <c r="R1204" s="60">
        <v>0</v>
      </c>
      <c r="S1204" s="58">
        <v>0</v>
      </c>
      <c r="T1204" s="58">
        <v>27</v>
      </c>
      <c r="U1204" s="132">
        <v>52</v>
      </c>
      <c r="V1204" s="58">
        <v>0</v>
      </c>
      <c r="W1204" s="58">
        <v>0</v>
      </c>
      <c r="X1204" s="58">
        <v>15</v>
      </c>
      <c r="Y1204" s="132">
        <v>21</v>
      </c>
      <c r="Z1204" s="61">
        <v>0</v>
      </c>
      <c r="AA1204" s="59">
        <v>0</v>
      </c>
      <c r="AB1204" s="59">
        <v>13</v>
      </c>
      <c r="AC1204" s="132">
        <v>37</v>
      </c>
      <c r="AD1204" s="61">
        <v>0</v>
      </c>
      <c r="AE1204" s="59">
        <v>0</v>
      </c>
      <c r="AF1204" s="59">
        <v>24</v>
      </c>
      <c r="AG1204" s="132">
        <v>46</v>
      </c>
      <c r="AH1204" s="61">
        <v>1</v>
      </c>
      <c r="AI1204" s="132">
        <v>2</v>
      </c>
      <c r="AJ1204" s="64">
        <f>IFERROR(VLOOKUP($B1204,STOCK!$A:$H,3,0)," ")</f>
        <v>126</v>
      </c>
      <c r="AK1204" s="65">
        <f>IFERROR(VLOOKUP($B1204,STOCK!$A:$H,4,0)," ")</f>
        <v>48</v>
      </c>
      <c r="AL1204" s="65">
        <f>IFERROR(VLOOKUP($B1204,STOCK!$A:$H,5,0)," ")</f>
        <v>33</v>
      </c>
      <c r="AM1204" s="65">
        <f>IFERROR(VLOOKUP($B1204,STOCK!$A:$H,6,0)," ")</f>
        <v>19</v>
      </c>
      <c r="AN1204" s="65">
        <f>IFERROR(VLOOKUP($B1204,STOCK!$A:$H,7,0)," ")</f>
        <v>34</v>
      </c>
      <c r="AO1204" s="65">
        <f>IFERROR(VLOOKUP($B1204,STOCK!$A:$H,8,0)," ")</f>
        <v>23</v>
      </c>
      <c r="AP1204" s="62">
        <f t="shared" si="234"/>
        <v>25.2</v>
      </c>
      <c r="AQ1204" s="50">
        <f t="shared" si="235"/>
        <v>27.692307692307693</v>
      </c>
      <c r="AR1204" s="50">
        <f t="shared" si="236"/>
        <v>47.142857142857139</v>
      </c>
      <c r="AS1204" s="50">
        <f t="shared" si="237"/>
        <v>15.405405405405405</v>
      </c>
      <c r="AT1204" s="50">
        <f t="shared" si="238"/>
        <v>22.173913043478258</v>
      </c>
      <c r="AU1204" s="63">
        <f t="shared" si="245"/>
        <v>345</v>
      </c>
      <c r="AV1204" s="67">
        <v>3732.4400300000002</v>
      </c>
      <c r="AW1204" s="133">
        <v>3732.4268299999999</v>
      </c>
      <c r="AX1204" s="49">
        <v>4150</v>
      </c>
      <c r="AY1204" s="51">
        <f t="shared" si="239"/>
        <v>0.11187318929274248</v>
      </c>
      <c r="AZ1204" s="51">
        <f t="shared" si="240"/>
        <v>0.10061686024096381</v>
      </c>
      <c r="BA1204" s="49">
        <v>3990</v>
      </c>
      <c r="BB1204" s="52">
        <v>6</v>
      </c>
      <c r="BC1204" s="51">
        <f t="shared" si="241"/>
        <v>6.900578922362488E-2</v>
      </c>
      <c r="BD1204" s="51">
        <f t="shared" si="242"/>
        <v>6.4551370927318247E-2</v>
      </c>
      <c r="BE1204" s="49">
        <v>0</v>
      </c>
      <c r="BF1204" s="52">
        <v>0</v>
      </c>
      <c r="BG1204" s="51">
        <f t="shared" si="243"/>
        <v>-1</v>
      </c>
      <c r="BH1204" s="51">
        <f t="shared" si="244"/>
        <v>0</v>
      </c>
      <c r="BI1204" s="282">
        <f t="shared" si="246"/>
        <v>308</v>
      </c>
    </row>
    <row r="1205" spans="1:61" hidden="1">
      <c r="A1205" s="54" t="s">
        <v>150</v>
      </c>
      <c r="B1205" s="55" t="s">
        <v>3836</v>
      </c>
      <c r="C1205" s="55" t="s">
        <v>3837</v>
      </c>
      <c r="D1205" s="44" t="s">
        <v>3838</v>
      </c>
      <c r="E1205" s="56">
        <v>24</v>
      </c>
      <c r="F1205" s="46" t="s">
        <v>5814</v>
      </c>
      <c r="G1205" s="47" t="s">
        <v>5814</v>
      </c>
      <c r="H1205" s="47" t="s">
        <v>189</v>
      </c>
      <c r="I1205" s="48" t="s">
        <v>6210</v>
      </c>
      <c r="J1205" s="48" t="s">
        <v>6211</v>
      </c>
      <c r="K1205" s="48" t="s">
        <v>6214</v>
      </c>
      <c r="L1205" s="45">
        <v>140</v>
      </c>
      <c r="M1205" s="47" t="s">
        <v>153</v>
      </c>
      <c r="N1205" s="60">
        <v>0</v>
      </c>
      <c r="O1205" s="58">
        <v>0</v>
      </c>
      <c r="P1205" s="58">
        <v>48</v>
      </c>
      <c r="Q1205" s="132">
        <v>69</v>
      </c>
      <c r="R1205" s="60">
        <v>0</v>
      </c>
      <c r="S1205" s="58">
        <v>0</v>
      </c>
      <c r="T1205" s="58">
        <v>18</v>
      </c>
      <c r="U1205" s="132">
        <v>44</v>
      </c>
      <c r="V1205" s="58">
        <v>0</v>
      </c>
      <c r="W1205" s="58">
        <v>0</v>
      </c>
      <c r="X1205" s="58">
        <v>6</v>
      </c>
      <c r="Y1205" s="132">
        <v>12</v>
      </c>
      <c r="Z1205" s="61">
        <v>0</v>
      </c>
      <c r="AA1205" s="59">
        <v>0</v>
      </c>
      <c r="AB1205" s="59">
        <v>13</v>
      </c>
      <c r="AC1205" s="132">
        <v>39</v>
      </c>
      <c r="AD1205" s="61">
        <v>0</v>
      </c>
      <c r="AE1205" s="59">
        <v>0</v>
      </c>
      <c r="AF1205" s="59">
        <v>13</v>
      </c>
      <c r="AG1205" s="132">
        <v>35</v>
      </c>
      <c r="AH1205" s="61">
        <v>0</v>
      </c>
      <c r="AI1205" s="132">
        <v>1</v>
      </c>
      <c r="AJ1205" s="64">
        <f>IFERROR(VLOOKUP($B1205,STOCK!$A:$H,3,0)," ")</f>
        <v>46</v>
      </c>
      <c r="AK1205" s="65">
        <f>IFERROR(VLOOKUP($B1205,STOCK!$A:$H,4,0)," ")</f>
        <v>6</v>
      </c>
      <c r="AL1205" s="65">
        <f>IFERROR(VLOOKUP($B1205,STOCK!$A:$H,5,0)," ")</f>
        <v>18</v>
      </c>
      <c r="AM1205" s="65">
        <f>IFERROR(VLOOKUP($B1205,STOCK!$A:$H,6,0)," ")</f>
        <v>20</v>
      </c>
      <c r="AN1205" s="65">
        <f>IFERROR(VLOOKUP($B1205,STOCK!$A:$H,7,0)," ")</f>
        <v>15</v>
      </c>
      <c r="AO1205" s="65">
        <f>IFERROR(VLOOKUP($B1205,STOCK!$A:$H,8,0)," ")</f>
        <v>24</v>
      </c>
      <c r="AP1205" s="62">
        <f t="shared" si="234"/>
        <v>20</v>
      </c>
      <c r="AQ1205" s="50">
        <f t="shared" si="235"/>
        <v>4.0909090909090908</v>
      </c>
      <c r="AR1205" s="50">
        <f t="shared" si="236"/>
        <v>45</v>
      </c>
      <c r="AS1205" s="50">
        <f t="shared" si="237"/>
        <v>15.384615384615383</v>
      </c>
      <c r="AT1205" s="50">
        <f t="shared" si="238"/>
        <v>12.857142857142856</v>
      </c>
      <c r="AU1205" s="63">
        <f t="shared" si="245"/>
        <v>720</v>
      </c>
      <c r="AV1205" s="67">
        <v>3732.4400300000002</v>
      </c>
      <c r="AW1205" s="133">
        <v>3732.3896500000001</v>
      </c>
      <c r="AX1205" s="49">
        <v>4150</v>
      </c>
      <c r="AY1205" s="51">
        <f t="shared" si="239"/>
        <v>0.11187318929274248</v>
      </c>
      <c r="AZ1205" s="51">
        <f t="shared" si="240"/>
        <v>0.10061686024096381</v>
      </c>
      <c r="BA1205" s="49">
        <v>3990</v>
      </c>
      <c r="BB1205" s="52">
        <v>6</v>
      </c>
      <c r="BC1205" s="51">
        <f t="shared" si="241"/>
        <v>6.900578922362488E-2</v>
      </c>
      <c r="BD1205" s="51">
        <f t="shared" si="242"/>
        <v>6.4551370927318247E-2</v>
      </c>
      <c r="BE1205" s="49">
        <v>0</v>
      </c>
      <c r="BF1205" s="52">
        <v>0</v>
      </c>
      <c r="BG1205" s="51">
        <f t="shared" si="243"/>
        <v>-1</v>
      </c>
      <c r="BH1205" s="51">
        <f t="shared" si="244"/>
        <v>0</v>
      </c>
      <c r="BI1205" s="282">
        <f t="shared" si="246"/>
        <v>200</v>
      </c>
    </row>
    <row r="1206" spans="1:61" hidden="1">
      <c r="A1206" s="54" t="s">
        <v>150</v>
      </c>
      <c r="B1206" s="55" t="s">
        <v>3839</v>
      </c>
      <c r="C1206" s="55" t="s">
        <v>3840</v>
      </c>
      <c r="D1206" s="44" t="s">
        <v>3841</v>
      </c>
      <c r="E1206" s="56">
        <v>24</v>
      </c>
      <c r="F1206" s="46" t="s">
        <v>5814</v>
      </c>
      <c r="G1206" s="47" t="s">
        <v>5814</v>
      </c>
      <c r="H1206" s="47" t="s">
        <v>189</v>
      </c>
      <c r="I1206" s="48" t="s">
        <v>6210</v>
      </c>
      <c r="J1206" s="48" t="s">
        <v>6211</v>
      </c>
      <c r="K1206" s="48" t="s">
        <v>6214</v>
      </c>
      <c r="L1206" s="45">
        <v>140</v>
      </c>
      <c r="M1206" s="47" t="s">
        <v>153</v>
      </c>
      <c r="N1206" s="60">
        <v>0</v>
      </c>
      <c r="O1206" s="58">
        <v>0</v>
      </c>
      <c r="P1206" s="58">
        <v>48</v>
      </c>
      <c r="Q1206" s="132">
        <v>62</v>
      </c>
      <c r="R1206" s="60">
        <v>0</v>
      </c>
      <c r="S1206" s="58">
        <v>0</v>
      </c>
      <c r="T1206" s="58">
        <v>21</v>
      </c>
      <c r="U1206" s="132">
        <v>41</v>
      </c>
      <c r="V1206" s="58">
        <v>0</v>
      </c>
      <c r="W1206" s="58">
        <v>0</v>
      </c>
      <c r="X1206" s="58">
        <v>12</v>
      </c>
      <c r="Y1206" s="132">
        <v>12</v>
      </c>
      <c r="Z1206" s="61">
        <v>0</v>
      </c>
      <c r="AA1206" s="59">
        <v>0</v>
      </c>
      <c r="AB1206" s="59">
        <v>14</v>
      </c>
      <c r="AC1206" s="132">
        <v>30</v>
      </c>
      <c r="AD1206" s="61">
        <v>0</v>
      </c>
      <c r="AE1206" s="59">
        <v>0</v>
      </c>
      <c r="AF1206" s="59">
        <v>12</v>
      </c>
      <c r="AG1206" s="132">
        <v>16</v>
      </c>
      <c r="AH1206" s="61">
        <v>0</v>
      </c>
      <c r="AI1206" s="132">
        <v>1</v>
      </c>
      <c r="AJ1206" s="64">
        <f>IFERROR(VLOOKUP($B1206,STOCK!$A:$H,3,0)," ")</f>
        <v>58</v>
      </c>
      <c r="AK1206" s="65">
        <f>IFERROR(VLOOKUP($B1206,STOCK!$A:$H,4,0)," ")</f>
        <v>24</v>
      </c>
      <c r="AL1206" s="65">
        <f>IFERROR(VLOOKUP($B1206,STOCK!$A:$H,5,0)," ")</f>
        <v>18</v>
      </c>
      <c r="AM1206" s="65">
        <f>IFERROR(VLOOKUP($B1206,STOCK!$A:$H,6,0)," ")</f>
        <v>25</v>
      </c>
      <c r="AN1206" s="65">
        <f>IFERROR(VLOOKUP($B1206,STOCK!$A:$H,7,0)," ")</f>
        <v>10</v>
      </c>
      <c r="AO1206" s="65">
        <f>IFERROR(VLOOKUP($B1206,STOCK!$A:$H,8,0)," ")</f>
        <v>24</v>
      </c>
      <c r="AP1206" s="62">
        <f t="shared" si="234"/>
        <v>28.064516129032256</v>
      </c>
      <c r="AQ1206" s="50">
        <f t="shared" si="235"/>
        <v>17.560975609756095</v>
      </c>
      <c r="AR1206" s="50">
        <f t="shared" si="236"/>
        <v>45</v>
      </c>
      <c r="AS1206" s="50">
        <f t="shared" si="237"/>
        <v>25</v>
      </c>
      <c r="AT1206" s="50">
        <f t="shared" si="238"/>
        <v>18.75</v>
      </c>
      <c r="AU1206" s="63">
        <f t="shared" si="245"/>
        <v>720</v>
      </c>
      <c r="AV1206" s="67">
        <v>3732.4201200000002</v>
      </c>
      <c r="AW1206" s="133">
        <v>3732.3865700000001</v>
      </c>
      <c r="AX1206" s="49">
        <v>4150</v>
      </c>
      <c r="AY1206" s="51">
        <f t="shared" si="239"/>
        <v>0.11187912040298387</v>
      </c>
      <c r="AZ1206" s="51">
        <f t="shared" si="240"/>
        <v>0.10062165783132525</v>
      </c>
      <c r="BA1206" s="49">
        <v>3990</v>
      </c>
      <c r="BB1206" s="52">
        <v>6</v>
      </c>
      <c r="BC1206" s="51">
        <f t="shared" si="241"/>
        <v>6.9011491664555669E-2</v>
      </c>
      <c r="BD1206" s="51">
        <f t="shared" si="242"/>
        <v>6.4556360902255583E-2</v>
      </c>
      <c r="BE1206" s="49">
        <v>0</v>
      </c>
      <c r="BF1206" s="52">
        <v>0</v>
      </c>
      <c r="BG1206" s="51">
        <f t="shared" si="243"/>
        <v>-1</v>
      </c>
      <c r="BH1206" s="51">
        <f t="shared" si="244"/>
        <v>0</v>
      </c>
      <c r="BI1206" s="282">
        <f t="shared" si="246"/>
        <v>162</v>
      </c>
    </row>
    <row r="1207" spans="1:61" hidden="1">
      <c r="A1207" s="54" t="s">
        <v>150</v>
      </c>
      <c r="B1207" s="55" t="s">
        <v>3842</v>
      </c>
      <c r="C1207" s="55" t="s">
        <v>3843</v>
      </c>
      <c r="D1207" s="44" t="s">
        <v>3844</v>
      </c>
      <c r="E1207" s="56">
        <v>12</v>
      </c>
      <c r="F1207" s="46" t="s">
        <v>5814</v>
      </c>
      <c r="G1207" s="47" t="s">
        <v>5814</v>
      </c>
      <c r="H1207" s="47" t="s">
        <v>189</v>
      </c>
      <c r="I1207" s="48" t="s">
        <v>6210</v>
      </c>
      <c r="J1207" s="48" t="s">
        <v>6211</v>
      </c>
      <c r="K1207" s="48" t="s">
        <v>6209</v>
      </c>
      <c r="L1207" s="45">
        <v>114</v>
      </c>
      <c r="M1207" s="47" t="s">
        <v>161</v>
      </c>
      <c r="N1207" s="60">
        <v>6</v>
      </c>
      <c r="O1207" s="58">
        <v>6</v>
      </c>
      <c r="P1207" s="58">
        <v>4</v>
      </c>
      <c r="Q1207" s="132">
        <v>4</v>
      </c>
      <c r="R1207" s="60">
        <v>0</v>
      </c>
      <c r="S1207" s="58">
        <v>1</v>
      </c>
      <c r="T1207" s="58">
        <v>6</v>
      </c>
      <c r="U1207" s="132">
        <v>3</v>
      </c>
      <c r="V1207" s="58">
        <v>1</v>
      </c>
      <c r="W1207" s="58">
        <v>0</v>
      </c>
      <c r="X1207" s="58">
        <v>0</v>
      </c>
      <c r="Y1207" s="132">
        <v>0</v>
      </c>
      <c r="Z1207" s="61">
        <v>4</v>
      </c>
      <c r="AA1207" s="59">
        <v>8</v>
      </c>
      <c r="AB1207" s="59">
        <v>1</v>
      </c>
      <c r="AC1207" s="132">
        <v>0</v>
      </c>
      <c r="AD1207" s="61">
        <v>11</v>
      </c>
      <c r="AE1207" s="59">
        <v>2</v>
      </c>
      <c r="AF1207" s="59">
        <v>2</v>
      </c>
      <c r="AG1207" s="132">
        <v>2</v>
      </c>
      <c r="AH1207" s="61">
        <v>0</v>
      </c>
      <c r="AI1207" s="132">
        <v>0</v>
      </c>
      <c r="AJ1207" s="64">
        <f>IFERROR(VLOOKUP($B1207,STOCK!$A:$H,3,0)," ")</f>
        <v>0</v>
      </c>
      <c r="AK1207" s="65">
        <f>IFERROR(VLOOKUP($B1207,STOCK!$A:$H,4,0)," ")</f>
        <v>49</v>
      </c>
      <c r="AL1207" s="65">
        <f>IFERROR(VLOOKUP($B1207,STOCK!$A:$H,5,0)," ")</f>
        <v>24</v>
      </c>
      <c r="AM1207" s="65">
        <f>IFERROR(VLOOKUP($B1207,STOCK!$A:$H,6,0)," ")</f>
        <v>0</v>
      </c>
      <c r="AN1207" s="65">
        <f>IFERROR(VLOOKUP($B1207,STOCK!$A:$H,7,0)," ")</f>
        <v>0</v>
      </c>
      <c r="AO1207" s="65">
        <f>IFERROR(VLOOKUP($B1207,STOCK!$A:$H,8,0)," ")</f>
        <v>60</v>
      </c>
      <c r="AP1207" s="62" t="str">
        <f t="shared" si="234"/>
        <v>Q</v>
      </c>
      <c r="AQ1207" s="50">
        <f t="shared" si="235"/>
        <v>489.99999999999994</v>
      </c>
      <c r="AR1207" s="50" t="str">
        <f t="shared" si="236"/>
        <v>SV</v>
      </c>
      <c r="AS1207" s="50" t="str">
        <f t="shared" si="237"/>
        <v>Q</v>
      </c>
      <c r="AT1207" s="50" t="str">
        <f t="shared" si="238"/>
        <v>Q</v>
      </c>
      <c r="AU1207" s="63" t="str">
        <f t="shared" si="245"/>
        <v>SV</v>
      </c>
      <c r="AV1207" s="67">
        <v>9479.9999800000005</v>
      </c>
      <c r="AW1207" s="133">
        <v>8637.7156799999993</v>
      </c>
      <c r="AX1207" s="49">
        <v>10900</v>
      </c>
      <c r="AY1207" s="51">
        <f t="shared" si="239"/>
        <v>0.14978903196158022</v>
      </c>
      <c r="AZ1207" s="51">
        <f t="shared" si="240"/>
        <v>0.13027523119266052</v>
      </c>
      <c r="BA1207" s="49">
        <v>10500</v>
      </c>
      <c r="BB1207" s="52">
        <v>3</v>
      </c>
      <c r="BC1207" s="51">
        <f t="shared" si="241"/>
        <v>0.10759493904555884</v>
      </c>
      <c r="BD1207" s="51">
        <f t="shared" si="242"/>
        <v>9.7142859047619004E-2</v>
      </c>
      <c r="BE1207" s="49">
        <v>10250</v>
      </c>
      <c r="BF1207" s="52">
        <v>6</v>
      </c>
      <c r="BG1207" s="51">
        <f t="shared" si="243"/>
        <v>8.1223630973045635E-2</v>
      </c>
      <c r="BH1207" s="51">
        <f t="shared" si="244"/>
        <v>7.5121953170731656E-2</v>
      </c>
      <c r="BI1207" s="282">
        <f t="shared" si="246"/>
        <v>9</v>
      </c>
    </row>
    <row r="1208" spans="1:61" hidden="1">
      <c r="A1208" s="54" t="s">
        <v>150</v>
      </c>
      <c r="B1208" s="55" t="s">
        <v>3845</v>
      </c>
      <c r="C1208" s="55" t="s">
        <v>3846</v>
      </c>
      <c r="D1208" s="44" t="s">
        <v>3847</v>
      </c>
      <c r="E1208" s="56">
        <v>12</v>
      </c>
      <c r="F1208" s="46" t="s">
        <v>5814</v>
      </c>
      <c r="G1208" s="47" t="s">
        <v>5814</v>
      </c>
      <c r="H1208" s="47" t="s">
        <v>189</v>
      </c>
      <c r="I1208" s="48" t="s">
        <v>6210</v>
      </c>
      <c r="J1208" s="48" t="s">
        <v>6211</v>
      </c>
      <c r="K1208" s="48" t="s">
        <v>6209</v>
      </c>
      <c r="L1208" s="45">
        <v>114</v>
      </c>
      <c r="M1208" s="47" t="s">
        <v>161</v>
      </c>
      <c r="N1208" s="60">
        <v>1</v>
      </c>
      <c r="O1208" s="58">
        <v>16</v>
      </c>
      <c r="P1208" s="58">
        <v>16</v>
      </c>
      <c r="Q1208" s="132">
        <v>26</v>
      </c>
      <c r="R1208" s="60">
        <v>0</v>
      </c>
      <c r="S1208" s="58">
        <v>1</v>
      </c>
      <c r="T1208" s="58">
        <v>1</v>
      </c>
      <c r="U1208" s="132">
        <v>0</v>
      </c>
      <c r="V1208" s="58">
        <v>1</v>
      </c>
      <c r="W1208" s="58">
        <v>2</v>
      </c>
      <c r="X1208" s="58">
        <v>0</v>
      </c>
      <c r="Y1208" s="132">
        <v>0</v>
      </c>
      <c r="Z1208" s="61">
        <v>6</v>
      </c>
      <c r="AA1208" s="59">
        <v>2</v>
      </c>
      <c r="AB1208" s="59">
        <v>1</v>
      </c>
      <c r="AC1208" s="132">
        <v>0</v>
      </c>
      <c r="AD1208" s="61">
        <v>7</v>
      </c>
      <c r="AE1208" s="59">
        <v>4</v>
      </c>
      <c r="AF1208" s="59">
        <v>0</v>
      </c>
      <c r="AG1208" s="132">
        <v>0</v>
      </c>
      <c r="AH1208" s="61">
        <v>0</v>
      </c>
      <c r="AI1208" s="132">
        <v>0</v>
      </c>
      <c r="AJ1208" s="64">
        <f>IFERROR(VLOOKUP($B1208,STOCK!$A:$H,3,0)," ")</f>
        <v>20</v>
      </c>
      <c r="AK1208" s="65">
        <f>IFERROR(VLOOKUP($B1208,STOCK!$A:$H,4,0)," ")</f>
        <v>1</v>
      </c>
      <c r="AL1208" s="65">
        <f>IFERROR(VLOOKUP($B1208,STOCK!$A:$H,5,0)," ")</f>
        <v>0</v>
      </c>
      <c r="AM1208" s="65">
        <f>IFERROR(VLOOKUP($B1208,STOCK!$A:$H,6,0)," ")</f>
        <v>1</v>
      </c>
      <c r="AN1208" s="65">
        <f>IFERROR(VLOOKUP($B1208,STOCK!$A:$H,7,0)," ")</f>
        <v>0</v>
      </c>
      <c r="AO1208" s="65">
        <f>IFERROR(VLOOKUP($B1208,STOCK!$A:$H,8,0)," ")</f>
        <v>24</v>
      </c>
      <c r="AP1208" s="62">
        <f t="shared" si="234"/>
        <v>23.076923076923077</v>
      </c>
      <c r="AQ1208" s="50" t="str">
        <f t="shared" si="235"/>
        <v>SV</v>
      </c>
      <c r="AR1208" s="50" t="str">
        <f t="shared" si="236"/>
        <v>Q</v>
      </c>
      <c r="AS1208" s="50" t="str">
        <f t="shared" si="237"/>
        <v>SV</v>
      </c>
      <c r="AT1208" s="50" t="str">
        <f t="shared" si="238"/>
        <v>Q</v>
      </c>
      <c r="AU1208" s="63" t="str">
        <f t="shared" si="245"/>
        <v>SV</v>
      </c>
      <c r="AV1208" s="67">
        <v>9479.9999800000005</v>
      </c>
      <c r="AW1208" s="133">
        <v>9208.0598499999996</v>
      </c>
      <c r="AX1208" s="49">
        <v>10900</v>
      </c>
      <c r="AY1208" s="51">
        <f t="shared" si="239"/>
        <v>0.14978903196158022</v>
      </c>
      <c r="AZ1208" s="51">
        <f t="shared" si="240"/>
        <v>0.13027523119266052</v>
      </c>
      <c r="BA1208" s="49">
        <v>10500</v>
      </c>
      <c r="BB1208" s="52">
        <v>3</v>
      </c>
      <c r="BC1208" s="51">
        <f t="shared" si="241"/>
        <v>0.10759493904555884</v>
      </c>
      <c r="BD1208" s="51">
        <f t="shared" si="242"/>
        <v>9.7142859047619004E-2</v>
      </c>
      <c r="BE1208" s="49">
        <v>10250</v>
      </c>
      <c r="BF1208" s="52">
        <v>6</v>
      </c>
      <c r="BG1208" s="51">
        <f t="shared" si="243"/>
        <v>8.1223630973045635E-2</v>
      </c>
      <c r="BH1208" s="51">
        <f t="shared" si="244"/>
        <v>7.5121953170731656E-2</v>
      </c>
      <c r="BI1208" s="282">
        <f t="shared" si="246"/>
        <v>26</v>
      </c>
    </row>
    <row r="1209" spans="1:61" hidden="1">
      <c r="A1209" s="54" t="s">
        <v>150</v>
      </c>
      <c r="B1209" s="55" t="s">
        <v>3848</v>
      </c>
      <c r="C1209" s="55" t="s">
        <v>3849</v>
      </c>
      <c r="D1209" s="44" t="s">
        <v>3850</v>
      </c>
      <c r="E1209" s="56">
        <v>12</v>
      </c>
      <c r="F1209" s="46" t="s">
        <v>5814</v>
      </c>
      <c r="G1209" s="47" t="s">
        <v>5814</v>
      </c>
      <c r="H1209" s="47" t="s">
        <v>189</v>
      </c>
      <c r="I1209" s="48" t="s">
        <v>6210</v>
      </c>
      <c r="J1209" s="48" t="s">
        <v>6211</v>
      </c>
      <c r="K1209" s="48" t="s">
        <v>6209</v>
      </c>
      <c r="L1209" s="45">
        <v>114</v>
      </c>
      <c r="M1209" s="47" t="s">
        <v>161</v>
      </c>
      <c r="N1209" s="60">
        <v>8</v>
      </c>
      <c r="O1209" s="58">
        <v>15</v>
      </c>
      <c r="P1209" s="58">
        <v>9</v>
      </c>
      <c r="Q1209" s="132">
        <v>14</v>
      </c>
      <c r="R1209" s="60">
        <v>2</v>
      </c>
      <c r="S1209" s="58">
        <v>2</v>
      </c>
      <c r="T1209" s="58">
        <v>5</v>
      </c>
      <c r="U1209" s="132">
        <v>4</v>
      </c>
      <c r="V1209" s="58">
        <v>4</v>
      </c>
      <c r="W1209" s="58">
        <v>8</v>
      </c>
      <c r="X1209" s="58">
        <v>3</v>
      </c>
      <c r="Y1209" s="132">
        <v>3</v>
      </c>
      <c r="Z1209" s="61">
        <v>2</v>
      </c>
      <c r="AA1209" s="59">
        <v>9</v>
      </c>
      <c r="AB1209" s="59">
        <v>3</v>
      </c>
      <c r="AC1209" s="132">
        <v>6</v>
      </c>
      <c r="AD1209" s="61">
        <v>16</v>
      </c>
      <c r="AE1209" s="59">
        <v>14</v>
      </c>
      <c r="AF1209" s="59">
        <v>6</v>
      </c>
      <c r="AG1209" s="132">
        <v>6</v>
      </c>
      <c r="AH1209" s="61">
        <v>0</v>
      </c>
      <c r="AI1209" s="132">
        <v>0</v>
      </c>
      <c r="AJ1209" s="64">
        <f>IFERROR(VLOOKUP($B1209,STOCK!$A:$H,3,0)," ")</f>
        <v>34</v>
      </c>
      <c r="AK1209" s="65">
        <f>IFERROR(VLOOKUP($B1209,STOCK!$A:$H,4,0)," ")</f>
        <v>13</v>
      </c>
      <c r="AL1209" s="65">
        <f>IFERROR(VLOOKUP($B1209,STOCK!$A:$H,5,0)," ")</f>
        <v>5</v>
      </c>
      <c r="AM1209" s="65">
        <f>IFERROR(VLOOKUP($B1209,STOCK!$A:$H,6,0)," ")</f>
        <v>19</v>
      </c>
      <c r="AN1209" s="65">
        <f>IFERROR(VLOOKUP($B1209,STOCK!$A:$H,7,0)," ")</f>
        <v>30</v>
      </c>
      <c r="AO1209" s="65">
        <f>IFERROR(VLOOKUP($B1209,STOCK!$A:$H,8,0)," ")</f>
        <v>36</v>
      </c>
      <c r="AP1209" s="62">
        <f t="shared" si="234"/>
        <v>72.857142857142847</v>
      </c>
      <c r="AQ1209" s="50">
        <f t="shared" si="235"/>
        <v>97.5</v>
      </c>
      <c r="AR1209" s="50">
        <f t="shared" si="236"/>
        <v>50</v>
      </c>
      <c r="AS1209" s="50">
        <f t="shared" si="237"/>
        <v>95</v>
      </c>
      <c r="AT1209" s="50">
        <f t="shared" si="238"/>
        <v>150</v>
      </c>
      <c r="AU1209" s="63" t="str">
        <f t="shared" si="245"/>
        <v>SV</v>
      </c>
      <c r="AV1209" s="67">
        <v>9479.9999800000005</v>
      </c>
      <c r="AW1209" s="133">
        <v>9531.0090700000001</v>
      </c>
      <c r="AX1209" s="49">
        <v>10900</v>
      </c>
      <c r="AY1209" s="51">
        <f t="shared" si="239"/>
        <v>0.14978903196158022</v>
      </c>
      <c r="AZ1209" s="51">
        <f t="shared" si="240"/>
        <v>0.13027523119266052</v>
      </c>
      <c r="BA1209" s="49">
        <v>10500</v>
      </c>
      <c r="BB1209" s="52">
        <v>3</v>
      </c>
      <c r="BC1209" s="51">
        <f t="shared" si="241"/>
        <v>0.10759493904555884</v>
      </c>
      <c r="BD1209" s="51">
        <f t="shared" si="242"/>
        <v>9.7142859047619004E-2</v>
      </c>
      <c r="BE1209" s="49">
        <v>10250</v>
      </c>
      <c r="BF1209" s="52">
        <v>6</v>
      </c>
      <c r="BG1209" s="51">
        <f t="shared" si="243"/>
        <v>8.1223630973045635E-2</v>
      </c>
      <c r="BH1209" s="51">
        <f t="shared" si="244"/>
        <v>7.5121953170731656E-2</v>
      </c>
      <c r="BI1209" s="282">
        <f t="shared" si="246"/>
        <v>33</v>
      </c>
    </row>
    <row r="1210" spans="1:61" hidden="1">
      <c r="A1210" s="54" t="s">
        <v>150</v>
      </c>
      <c r="B1210" s="55" t="s">
        <v>3851</v>
      </c>
      <c r="C1210" s="55" t="s">
        <v>3852</v>
      </c>
      <c r="D1210" s="44" t="s">
        <v>3853</v>
      </c>
      <c r="E1210" s="56">
        <v>6</v>
      </c>
      <c r="F1210" s="46" t="s">
        <v>5814</v>
      </c>
      <c r="G1210" s="47" t="s">
        <v>5814</v>
      </c>
      <c r="H1210" s="47" t="s">
        <v>189</v>
      </c>
      <c r="I1210" s="48" t="s">
        <v>6210</v>
      </c>
      <c r="J1210" s="48" t="s">
        <v>6215</v>
      </c>
      <c r="K1210" s="48" t="s">
        <v>6212</v>
      </c>
      <c r="L1210" s="45">
        <v>139</v>
      </c>
      <c r="M1210" s="47" t="s">
        <v>5823</v>
      </c>
      <c r="N1210" s="60">
        <v>198</v>
      </c>
      <c r="O1210" s="58">
        <v>255</v>
      </c>
      <c r="P1210" s="58">
        <v>339</v>
      </c>
      <c r="Q1210" s="132">
        <v>194</v>
      </c>
      <c r="R1210" s="60">
        <v>401</v>
      </c>
      <c r="S1210" s="58">
        <v>406</v>
      </c>
      <c r="T1210" s="58">
        <v>413</v>
      </c>
      <c r="U1210" s="132">
        <v>348</v>
      </c>
      <c r="V1210" s="58">
        <v>103</v>
      </c>
      <c r="W1210" s="58">
        <v>69</v>
      </c>
      <c r="X1210" s="58">
        <v>81</v>
      </c>
      <c r="Y1210" s="132">
        <v>81</v>
      </c>
      <c r="Z1210" s="61">
        <v>165</v>
      </c>
      <c r="AA1210" s="59">
        <v>211</v>
      </c>
      <c r="AB1210" s="59">
        <v>238</v>
      </c>
      <c r="AC1210" s="132">
        <v>206</v>
      </c>
      <c r="AD1210" s="61">
        <v>256</v>
      </c>
      <c r="AE1210" s="59">
        <v>220</v>
      </c>
      <c r="AF1210" s="59">
        <v>202</v>
      </c>
      <c r="AG1210" s="132">
        <v>235</v>
      </c>
      <c r="AH1210" s="61">
        <v>10</v>
      </c>
      <c r="AI1210" s="132">
        <v>31</v>
      </c>
      <c r="AJ1210" s="64">
        <f>IFERROR(VLOOKUP($B1210,STOCK!$A:$H,3,0)," ")</f>
        <v>110</v>
      </c>
      <c r="AK1210" s="65">
        <f>IFERROR(VLOOKUP($B1210,STOCK!$A:$H,4,0)," ")</f>
        <v>163</v>
      </c>
      <c r="AL1210" s="65">
        <f>IFERROR(VLOOKUP($B1210,STOCK!$A:$H,5,0)," ")</f>
        <v>45</v>
      </c>
      <c r="AM1210" s="65">
        <f>IFERROR(VLOOKUP($B1210,STOCK!$A:$H,6,0)," ")</f>
        <v>156</v>
      </c>
      <c r="AN1210" s="65">
        <f>IFERROR(VLOOKUP($B1210,STOCK!$A:$H,7,0)," ")</f>
        <v>150</v>
      </c>
      <c r="AO1210" s="65">
        <f>IFERROR(VLOOKUP($B1210,STOCK!$A:$H,8,0)," ")</f>
        <v>70</v>
      </c>
      <c r="AP1210" s="62">
        <f t="shared" si="234"/>
        <v>17.010309278350515</v>
      </c>
      <c r="AQ1210" s="50">
        <f t="shared" si="235"/>
        <v>14.051724137931036</v>
      </c>
      <c r="AR1210" s="50">
        <f t="shared" si="236"/>
        <v>16.666666666666668</v>
      </c>
      <c r="AS1210" s="50">
        <f t="shared" si="237"/>
        <v>22.718446601941746</v>
      </c>
      <c r="AT1210" s="50">
        <f t="shared" si="238"/>
        <v>19.148936170212767</v>
      </c>
      <c r="AU1210" s="63">
        <f t="shared" si="245"/>
        <v>67.741935483870975</v>
      </c>
      <c r="AV1210" s="67">
        <v>7260</v>
      </c>
      <c r="AW1210" s="133">
        <v>7260.9510600000003</v>
      </c>
      <c r="AX1210" s="49">
        <v>8500</v>
      </c>
      <c r="AY1210" s="51">
        <f t="shared" si="239"/>
        <v>0.17079889807162529</v>
      </c>
      <c r="AZ1210" s="51">
        <f t="shared" si="240"/>
        <v>0.14588235294117646</v>
      </c>
      <c r="BA1210" s="49">
        <v>8350</v>
      </c>
      <c r="BB1210" s="52">
        <v>6</v>
      </c>
      <c r="BC1210" s="51">
        <f t="shared" si="241"/>
        <v>0.15013774104683186</v>
      </c>
      <c r="BD1210" s="51">
        <f t="shared" si="242"/>
        <v>0.13053892215568863</v>
      </c>
      <c r="BE1210" s="49">
        <v>8150</v>
      </c>
      <c r="BF1210" s="52">
        <v>18</v>
      </c>
      <c r="BG1210" s="51">
        <f t="shared" si="243"/>
        <v>0.12258953168044084</v>
      </c>
      <c r="BH1210" s="51">
        <f t="shared" si="244"/>
        <v>0.10920245398773006</v>
      </c>
      <c r="BI1210" s="282">
        <f t="shared" si="246"/>
        <v>1095</v>
      </c>
    </row>
    <row r="1211" spans="1:61" hidden="1">
      <c r="A1211" s="54" t="s">
        <v>151</v>
      </c>
      <c r="B1211" s="55" t="s">
        <v>3854</v>
      </c>
      <c r="C1211" s="55" t="s">
        <v>3855</v>
      </c>
      <c r="D1211" s="44" t="s">
        <v>3856</v>
      </c>
      <c r="E1211" s="56">
        <v>6</v>
      </c>
      <c r="F1211" s="46" t="s">
        <v>5814</v>
      </c>
      <c r="G1211" s="47" t="s">
        <v>5814</v>
      </c>
      <c r="H1211" s="47" t="s">
        <v>189</v>
      </c>
      <c r="I1211" s="48" t="s">
        <v>6210</v>
      </c>
      <c r="J1211" s="48" t="s">
        <v>6215</v>
      </c>
      <c r="K1211" s="48" t="s">
        <v>6212</v>
      </c>
      <c r="L1211" s="45">
        <v>139</v>
      </c>
      <c r="M1211" s="47" t="s">
        <v>5823</v>
      </c>
      <c r="N1211" s="60">
        <v>0</v>
      </c>
      <c r="O1211" s="58">
        <v>0</v>
      </c>
      <c r="P1211" s="58">
        <v>0</v>
      </c>
      <c r="Q1211" s="132">
        <v>0</v>
      </c>
      <c r="R1211" s="60">
        <v>0</v>
      </c>
      <c r="S1211" s="58">
        <v>0</v>
      </c>
      <c r="T1211" s="58">
        <v>0</v>
      </c>
      <c r="U1211" s="132">
        <v>0</v>
      </c>
      <c r="V1211" s="58">
        <v>0</v>
      </c>
      <c r="W1211" s="58">
        <v>0</v>
      </c>
      <c r="X1211" s="58">
        <v>0</v>
      </c>
      <c r="Y1211" s="132">
        <v>0</v>
      </c>
      <c r="Z1211" s="61">
        <v>0</v>
      </c>
      <c r="AA1211" s="59">
        <v>0</v>
      </c>
      <c r="AB1211" s="59">
        <v>0</v>
      </c>
      <c r="AC1211" s="132">
        <v>0</v>
      </c>
      <c r="AD1211" s="61">
        <v>0</v>
      </c>
      <c r="AE1211" s="59">
        <v>0</v>
      </c>
      <c r="AF1211" s="59">
        <v>0</v>
      </c>
      <c r="AG1211" s="132">
        <v>0</v>
      </c>
      <c r="AH1211" s="61">
        <v>0</v>
      </c>
      <c r="AI1211" s="132">
        <v>0</v>
      </c>
      <c r="AJ1211" s="64">
        <f>IFERROR(VLOOKUP($B1211,STOCK!$A:$H,3,0)," ")</f>
        <v>0</v>
      </c>
      <c r="AK1211" s="65">
        <f>IFERROR(VLOOKUP($B1211,STOCK!$A:$H,4,0)," ")</f>
        <v>0</v>
      </c>
      <c r="AL1211" s="65">
        <f>IFERROR(VLOOKUP($B1211,STOCK!$A:$H,5,0)," ")</f>
        <v>0</v>
      </c>
      <c r="AM1211" s="65">
        <f>IFERROR(VLOOKUP($B1211,STOCK!$A:$H,6,0)," ")</f>
        <v>0</v>
      </c>
      <c r="AN1211" s="65">
        <f>IFERROR(VLOOKUP($B1211,STOCK!$A:$H,7,0)," ")</f>
        <v>0</v>
      </c>
      <c r="AO1211" s="65">
        <f>IFERROR(VLOOKUP($B1211,STOCK!$A:$H,8,0)," ")</f>
        <v>0</v>
      </c>
      <c r="AP1211" s="62" t="str">
        <f t="shared" si="234"/>
        <v>Q</v>
      </c>
      <c r="AQ1211" s="50" t="str">
        <f t="shared" si="235"/>
        <v>Q</v>
      </c>
      <c r="AR1211" s="50" t="str">
        <f t="shared" si="236"/>
        <v>Q</v>
      </c>
      <c r="AS1211" s="50" t="str">
        <f t="shared" si="237"/>
        <v>Q</v>
      </c>
      <c r="AT1211" s="50" t="str">
        <f t="shared" si="238"/>
        <v>Q</v>
      </c>
      <c r="AU1211" s="63" t="str">
        <f t="shared" si="245"/>
        <v>Q</v>
      </c>
      <c r="AV1211" s="67">
        <v>17100.000005000002</v>
      </c>
      <c r="AW1211" s="133">
        <v>17069.182680000002</v>
      </c>
      <c r="AX1211" s="49">
        <v>19900</v>
      </c>
      <c r="AY1211" s="51">
        <f t="shared" si="239"/>
        <v>0.16374268971820372</v>
      </c>
      <c r="AZ1211" s="51">
        <f t="shared" si="240"/>
        <v>0.14070351733668332</v>
      </c>
      <c r="BA1211" s="49">
        <v>0</v>
      </c>
      <c r="BB1211" s="52">
        <v>0</v>
      </c>
      <c r="BC1211" s="51">
        <f t="shared" si="241"/>
        <v>-1</v>
      </c>
      <c r="BD1211" s="51">
        <f t="shared" si="242"/>
        <v>0</v>
      </c>
      <c r="BE1211" s="49">
        <v>0</v>
      </c>
      <c r="BF1211" s="52">
        <v>0</v>
      </c>
      <c r="BG1211" s="51">
        <f t="shared" si="243"/>
        <v>-1</v>
      </c>
      <c r="BH1211" s="51">
        <f t="shared" si="244"/>
        <v>0</v>
      </c>
      <c r="BI1211" s="282">
        <f t="shared" si="246"/>
        <v>0</v>
      </c>
    </row>
    <row r="1212" spans="1:61" hidden="1">
      <c r="A1212" s="54" t="s">
        <v>150</v>
      </c>
      <c r="B1212" s="55" t="s">
        <v>3857</v>
      </c>
      <c r="C1212" s="55" t="s">
        <v>3858</v>
      </c>
      <c r="D1212" s="44" t="s">
        <v>3859</v>
      </c>
      <c r="E1212" s="56">
        <v>6</v>
      </c>
      <c r="F1212" s="46" t="s">
        <v>5814</v>
      </c>
      <c r="G1212" s="47" t="s">
        <v>5814</v>
      </c>
      <c r="H1212" s="47" t="s">
        <v>189</v>
      </c>
      <c r="I1212" s="48" t="s">
        <v>6210</v>
      </c>
      <c r="J1212" s="48" t="s">
        <v>6215</v>
      </c>
      <c r="K1212" s="48" t="s">
        <v>6212</v>
      </c>
      <c r="L1212" s="45">
        <v>139</v>
      </c>
      <c r="M1212" s="47" t="s">
        <v>5823</v>
      </c>
      <c r="N1212" s="60">
        <v>1524</v>
      </c>
      <c r="O1212" s="58">
        <v>2424</v>
      </c>
      <c r="P1212" s="58">
        <v>3971</v>
      </c>
      <c r="Q1212" s="132">
        <v>2669</v>
      </c>
      <c r="R1212" s="60">
        <v>2060</v>
      </c>
      <c r="S1212" s="58">
        <v>3633</v>
      </c>
      <c r="T1212" s="58">
        <v>3836</v>
      </c>
      <c r="U1212" s="132">
        <v>3728</v>
      </c>
      <c r="V1212" s="58">
        <v>610</v>
      </c>
      <c r="W1212" s="58">
        <v>933</v>
      </c>
      <c r="X1212" s="58">
        <v>787</v>
      </c>
      <c r="Y1212" s="132">
        <v>727</v>
      </c>
      <c r="Z1212" s="61">
        <v>683</v>
      </c>
      <c r="AA1212" s="59">
        <v>1871</v>
      </c>
      <c r="AB1212" s="59">
        <v>1540</v>
      </c>
      <c r="AC1212" s="132">
        <v>1480</v>
      </c>
      <c r="AD1212" s="61">
        <v>1098</v>
      </c>
      <c r="AE1212" s="59">
        <v>1541</v>
      </c>
      <c r="AF1212" s="59">
        <v>1485</v>
      </c>
      <c r="AG1212" s="132">
        <v>1380</v>
      </c>
      <c r="AH1212" s="61">
        <v>66</v>
      </c>
      <c r="AI1212" s="132">
        <v>183</v>
      </c>
      <c r="AJ1212" s="64">
        <f>IFERROR(VLOOKUP($B1212,STOCK!$A:$H,3,0)," ")</f>
        <v>1222</v>
      </c>
      <c r="AK1212" s="65">
        <f>IFERROR(VLOOKUP($B1212,STOCK!$A:$H,4,0)," ")</f>
        <v>1928</v>
      </c>
      <c r="AL1212" s="65">
        <f>IFERROR(VLOOKUP($B1212,STOCK!$A:$H,5,0)," ")</f>
        <v>406</v>
      </c>
      <c r="AM1212" s="65">
        <f>IFERROR(VLOOKUP($B1212,STOCK!$A:$H,6,0)," ")</f>
        <v>775</v>
      </c>
      <c r="AN1212" s="65">
        <f>IFERROR(VLOOKUP($B1212,STOCK!$A:$H,7,0)," ")</f>
        <v>728</v>
      </c>
      <c r="AO1212" s="65">
        <f>IFERROR(VLOOKUP($B1212,STOCK!$A:$H,8,0)," ")</f>
        <v>366</v>
      </c>
      <c r="AP1212" s="62">
        <f t="shared" si="234"/>
        <v>13.735481453727989</v>
      </c>
      <c r="AQ1212" s="50">
        <f t="shared" si="235"/>
        <v>15.515021459227468</v>
      </c>
      <c r="AR1212" s="50">
        <f t="shared" si="236"/>
        <v>16.753782668500687</v>
      </c>
      <c r="AS1212" s="50">
        <f t="shared" si="237"/>
        <v>15.70945945945946</v>
      </c>
      <c r="AT1212" s="50">
        <f t="shared" si="238"/>
        <v>15.826086956521738</v>
      </c>
      <c r="AU1212" s="63">
        <f t="shared" si="245"/>
        <v>60</v>
      </c>
      <c r="AV1212" s="67">
        <v>2850</v>
      </c>
      <c r="AW1212" s="133">
        <v>2844.8637800000001</v>
      </c>
      <c r="AX1212" s="49">
        <v>3350</v>
      </c>
      <c r="AY1212" s="51">
        <f t="shared" si="239"/>
        <v>0.17543859649122817</v>
      </c>
      <c r="AZ1212" s="51">
        <f t="shared" si="240"/>
        <v>0.14925373134328357</v>
      </c>
      <c r="BA1212" s="49">
        <v>3316.6666700000001</v>
      </c>
      <c r="BB1212" s="52">
        <v>6</v>
      </c>
      <c r="BC1212" s="51">
        <f t="shared" si="241"/>
        <v>0.16374269122807017</v>
      </c>
      <c r="BD1212" s="51">
        <f t="shared" si="242"/>
        <v>0.14070351845155427</v>
      </c>
      <c r="BE1212" s="49">
        <v>0</v>
      </c>
      <c r="BF1212" s="52">
        <v>0</v>
      </c>
      <c r="BG1212" s="51">
        <f t="shared" si="243"/>
        <v>-1</v>
      </c>
      <c r="BH1212" s="51">
        <f t="shared" si="244"/>
        <v>0</v>
      </c>
      <c r="BI1212" s="282">
        <f t="shared" si="246"/>
        <v>10167</v>
      </c>
    </row>
    <row r="1213" spans="1:61" hidden="1">
      <c r="A1213" s="54" t="s">
        <v>150</v>
      </c>
      <c r="B1213" s="55" t="s">
        <v>3860</v>
      </c>
      <c r="C1213" s="55" t="s">
        <v>3861</v>
      </c>
      <c r="D1213" s="44" t="s">
        <v>3862</v>
      </c>
      <c r="E1213" s="56">
        <v>6</v>
      </c>
      <c r="F1213" s="46" t="s">
        <v>5814</v>
      </c>
      <c r="G1213" s="47" t="s">
        <v>5814</v>
      </c>
      <c r="H1213" s="47" t="s">
        <v>189</v>
      </c>
      <c r="I1213" s="48" t="s">
        <v>6210</v>
      </c>
      <c r="J1213" s="48" t="s">
        <v>6215</v>
      </c>
      <c r="K1213" s="48" t="s">
        <v>6212</v>
      </c>
      <c r="L1213" s="45">
        <v>139</v>
      </c>
      <c r="M1213" s="47" t="s">
        <v>5823</v>
      </c>
      <c r="N1213" s="60">
        <v>442</v>
      </c>
      <c r="O1213" s="58">
        <v>363</v>
      </c>
      <c r="P1213" s="58">
        <v>382</v>
      </c>
      <c r="Q1213" s="132">
        <v>388</v>
      </c>
      <c r="R1213" s="60">
        <v>502</v>
      </c>
      <c r="S1213" s="58">
        <v>758</v>
      </c>
      <c r="T1213" s="58">
        <v>694</v>
      </c>
      <c r="U1213" s="132">
        <v>677</v>
      </c>
      <c r="V1213" s="58">
        <v>174</v>
      </c>
      <c r="W1213" s="58">
        <v>204</v>
      </c>
      <c r="X1213" s="58">
        <v>201</v>
      </c>
      <c r="Y1213" s="132">
        <v>234</v>
      </c>
      <c r="Z1213" s="61">
        <v>344</v>
      </c>
      <c r="AA1213" s="59">
        <v>402</v>
      </c>
      <c r="AB1213" s="59">
        <v>454</v>
      </c>
      <c r="AC1213" s="132">
        <v>490</v>
      </c>
      <c r="AD1213" s="61">
        <v>412</v>
      </c>
      <c r="AE1213" s="59">
        <v>458</v>
      </c>
      <c r="AF1213" s="59">
        <v>467</v>
      </c>
      <c r="AG1213" s="132">
        <v>492</v>
      </c>
      <c r="AH1213" s="61">
        <v>16</v>
      </c>
      <c r="AI1213" s="132">
        <v>72</v>
      </c>
      <c r="AJ1213" s="64">
        <f>IFERROR(VLOOKUP($B1213,STOCK!$A:$H,3,0)," ")</f>
        <v>282</v>
      </c>
      <c r="AK1213" s="65">
        <f>IFERROR(VLOOKUP($B1213,STOCK!$A:$H,4,0)," ")</f>
        <v>274</v>
      </c>
      <c r="AL1213" s="65">
        <f>IFERROR(VLOOKUP($B1213,STOCK!$A:$H,5,0)," ")</f>
        <v>210</v>
      </c>
      <c r="AM1213" s="65">
        <f>IFERROR(VLOOKUP($B1213,STOCK!$A:$H,6,0)," ")</f>
        <v>177</v>
      </c>
      <c r="AN1213" s="65">
        <f>IFERROR(VLOOKUP($B1213,STOCK!$A:$H,7,0)," ")</f>
        <v>255</v>
      </c>
      <c r="AO1213" s="65">
        <f>IFERROR(VLOOKUP($B1213,STOCK!$A:$H,8,0)," ")</f>
        <v>446</v>
      </c>
      <c r="AP1213" s="62">
        <f t="shared" si="234"/>
        <v>21.804123711340207</v>
      </c>
      <c r="AQ1213" s="50">
        <f t="shared" si="235"/>
        <v>12.141802067946823</v>
      </c>
      <c r="AR1213" s="50">
        <f t="shared" si="236"/>
        <v>26.923076923076923</v>
      </c>
      <c r="AS1213" s="50">
        <f t="shared" si="237"/>
        <v>10.836734693877551</v>
      </c>
      <c r="AT1213" s="50">
        <f t="shared" si="238"/>
        <v>15.548780487804878</v>
      </c>
      <c r="AU1213" s="63">
        <f t="shared" si="245"/>
        <v>185.83333333333334</v>
      </c>
      <c r="AV1213" s="67">
        <v>9360</v>
      </c>
      <c r="AW1213" s="133">
        <v>9312.8988700000009</v>
      </c>
      <c r="AX1213" s="49">
        <v>10900</v>
      </c>
      <c r="AY1213" s="51">
        <f t="shared" si="239"/>
        <v>0.16452991452991461</v>
      </c>
      <c r="AZ1213" s="51">
        <f t="shared" si="240"/>
        <v>0.14128440366972478</v>
      </c>
      <c r="BA1213" s="49">
        <v>10500</v>
      </c>
      <c r="BB1213" s="52">
        <v>3</v>
      </c>
      <c r="BC1213" s="51">
        <f t="shared" si="241"/>
        <v>0.12179487179487181</v>
      </c>
      <c r="BD1213" s="51">
        <f t="shared" si="242"/>
        <v>0.10857142857142857</v>
      </c>
      <c r="BE1213" s="49">
        <v>0</v>
      </c>
      <c r="BF1213" s="52">
        <v>0</v>
      </c>
      <c r="BG1213" s="51">
        <f t="shared" si="243"/>
        <v>-1</v>
      </c>
      <c r="BH1213" s="51">
        <f t="shared" si="244"/>
        <v>0</v>
      </c>
      <c r="BI1213" s="282">
        <f t="shared" si="246"/>
        <v>2353</v>
      </c>
    </row>
    <row r="1214" spans="1:61" hidden="1">
      <c r="A1214" s="54" t="s">
        <v>150</v>
      </c>
      <c r="B1214" s="55" t="s">
        <v>3863</v>
      </c>
      <c r="C1214" s="55" t="s">
        <v>3864</v>
      </c>
      <c r="D1214" s="44" t="s">
        <v>3865</v>
      </c>
      <c r="E1214" s="56">
        <v>6</v>
      </c>
      <c r="F1214" s="46" t="s">
        <v>5814</v>
      </c>
      <c r="G1214" s="47" t="s">
        <v>5814</v>
      </c>
      <c r="H1214" s="47" t="s">
        <v>189</v>
      </c>
      <c r="I1214" s="48" t="s">
        <v>6210</v>
      </c>
      <c r="J1214" s="48" t="s">
        <v>6215</v>
      </c>
      <c r="K1214" s="48" t="s">
        <v>6212</v>
      </c>
      <c r="L1214" s="45">
        <v>139</v>
      </c>
      <c r="M1214" s="47" t="s">
        <v>5823</v>
      </c>
      <c r="N1214" s="60">
        <v>8</v>
      </c>
      <c r="O1214" s="58">
        <v>11</v>
      </c>
      <c r="P1214" s="58">
        <v>0</v>
      </c>
      <c r="Q1214" s="132">
        <v>0</v>
      </c>
      <c r="R1214" s="60">
        <v>100</v>
      </c>
      <c r="S1214" s="58">
        <v>34</v>
      </c>
      <c r="T1214" s="58">
        <v>0</v>
      </c>
      <c r="U1214" s="132">
        <v>0</v>
      </c>
      <c r="V1214" s="58">
        <v>24</v>
      </c>
      <c r="W1214" s="58">
        <v>13</v>
      </c>
      <c r="X1214" s="58">
        <v>0</v>
      </c>
      <c r="Y1214" s="132">
        <v>0</v>
      </c>
      <c r="Z1214" s="61">
        <v>36</v>
      </c>
      <c r="AA1214" s="59">
        <v>40</v>
      </c>
      <c r="AB1214" s="59">
        <v>12</v>
      </c>
      <c r="AC1214" s="132">
        <v>0</v>
      </c>
      <c r="AD1214" s="61">
        <v>56</v>
      </c>
      <c r="AE1214" s="59">
        <v>18</v>
      </c>
      <c r="AF1214" s="59">
        <v>0</v>
      </c>
      <c r="AG1214" s="132">
        <v>0</v>
      </c>
      <c r="AH1214" s="61">
        <v>0</v>
      </c>
      <c r="AI1214" s="132">
        <v>0</v>
      </c>
      <c r="AJ1214" s="64">
        <f>IFERROR(VLOOKUP($B1214,STOCK!$A:$H,3,0)," ")</f>
        <v>0</v>
      </c>
      <c r="AK1214" s="65">
        <f>IFERROR(VLOOKUP($B1214,STOCK!$A:$H,4,0)," ")</f>
        <v>0</v>
      </c>
      <c r="AL1214" s="65">
        <f>IFERROR(VLOOKUP($B1214,STOCK!$A:$H,5,0)," ")</f>
        <v>0</v>
      </c>
      <c r="AM1214" s="65">
        <f>IFERROR(VLOOKUP($B1214,STOCK!$A:$H,6,0)," ")</f>
        <v>0</v>
      </c>
      <c r="AN1214" s="65">
        <f>IFERROR(VLOOKUP($B1214,STOCK!$A:$H,7,0)," ")</f>
        <v>0</v>
      </c>
      <c r="AO1214" s="65">
        <f>IFERROR(VLOOKUP($B1214,STOCK!$A:$H,8,0)," ")</f>
        <v>0</v>
      </c>
      <c r="AP1214" s="62" t="str">
        <f t="shared" si="234"/>
        <v>Q</v>
      </c>
      <c r="AQ1214" s="50" t="str">
        <f t="shared" si="235"/>
        <v>Q</v>
      </c>
      <c r="AR1214" s="50" t="str">
        <f t="shared" si="236"/>
        <v>Q</v>
      </c>
      <c r="AS1214" s="50" t="str">
        <f t="shared" si="237"/>
        <v>Q</v>
      </c>
      <c r="AT1214" s="50" t="str">
        <f t="shared" si="238"/>
        <v>Q</v>
      </c>
      <c r="AU1214" s="63" t="str">
        <f t="shared" si="245"/>
        <v>Q</v>
      </c>
      <c r="AV1214" s="67">
        <v>7260</v>
      </c>
      <c r="AW1214" s="133">
        <v>7176.6239599999999</v>
      </c>
      <c r="AX1214" s="49">
        <v>8500</v>
      </c>
      <c r="AY1214" s="51">
        <f t="shared" si="239"/>
        <v>0.17079889807162529</v>
      </c>
      <c r="AZ1214" s="51">
        <f t="shared" si="240"/>
        <v>0.14588235294117646</v>
      </c>
      <c r="BA1214" s="49">
        <v>8350</v>
      </c>
      <c r="BB1214" s="52">
        <v>6</v>
      </c>
      <c r="BC1214" s="51">
        <f t="shared" si="241"/>
        <v>0.15013774104683186</v>
      </c>
      <c r="BD1214" s="51">
        <f t="shared" si="242"/>
        <v>0.13053892215568863</v>
      </c>
      <c r="BE1214" s="49">
        <v>8150</v>
      </c>
      <c r="BF1214" s="52">
        <v>18</v>
      </c>
      <c r="BG1214" s="51">
        <f t="shared" si="243"/>
        <v>0.12258953168044084</v>
      </c>
      <c r="BH1214" s="51">
        <f t="shared" si="244"/>
        <v>0.10920245398773006</v>
      </c>
      <c r="BI1214" s="282">
        <f t="shared" si="246"/>
        <v>0</v>
      </c>
    </row>
    <row r="1215" spans="1:61" hidden="1">
      <c r="A1215" s="54" t="s">
        <v>151</v>
      </c>
      <c r="B1215" s="55" t="s">
        <v>3866</v>
      </c>
      <c r="C1215" s="55" t="s">
        <v>3867</v>
      </c>
      <c r="D1215" s="44" t="s">
        <v>3868</v>
      </c>
      <c r="E1215" s="56">
        <v>1</v>
      </c>
      <c r="F1215" s="46" t="s">
        <v>5814</v>
      </c>
      <c r="G1215" s="47" t="s">
        <v>5814</v>
      </c>
      <c r="H1215" s="47" t="s">
        <v>189</v>
      </c>
      <c r="I1215" s="48" t="s">
        <v>6210</v>
      </c>
      <c r="J1215" s="48" t="s">
        <v>6215</v>
      </c>
      <c r="K1215" s="48" t="s">
        <v>6212</v>
      </c>
      <c r="L1215" s="45">
        <v>139</v>
      </c>
      <c r="M1215" s="47" t="s">
        <v>5823</v>
      </c>
      <c r="N1215" s="60">
        <v>0</v>
      </c>
      <c r="O1215" s="58">
        <v>0</v>
      </c>
      <c r="P1215" s="58">
        <v>0</v>
      </c>
      <c r="Q1215" s="132">
        <v>0</v>
      </c>
      <c r="R1215" s="60">
        <v>0</v>
      </c>
      <c r="S1215" s="58">
        <v>0</v>
      </c>
      <c r="T1215" s="58">
        <v>0</v>
      </c>
      <c r="U1215" s="132">
        <v>0</v>
      </c>
      <c r="V1215" s="58">
        <v>0</v>
      </c>
      <c r="W1215" s="58">
        <v>0</v>
      </c>
      <c r="X1215" s="58">
        <v>0</v>
      </c>
      <c r="Y1215" s="132">
        <v>0</v>
      </c>
      <c r="Z1215" s="61">
        <v>0</v>
      </c>
      <c r="AA1215" s="59">
        <v>0</v>
      </c>
      <c r="AB1215" s="59">
        <v>0</v>
      </c>
      <c r="AC1215" s="132">
        <v>0</v>
      </c>
      <c r="AD1215" s="61">
        <v>0</v>
      </c>
      <c r="AE1215" s="59">
        <v>0</v>
      </c>
      <c r="AF1215" s="59">
        <v>0</v>
      </c>
      <c r="AG1215" s="132">
        <v>0</v>
      </c>
      <c r="AH1215" s="61">
        <v>0</v>
      </c>
      <c r="AI1215" s="132">
        <v>0</v>
      </c>
      <c r="AJ1215" s="64">
        <f>IFERROR(VLOOKUP($B1215,STOCK!$A:$H,3,0)," ")</f>
        <v>0</v>
      </c>
      <c r="AK1215" s="65">
        <f>IFERROR(VLOOKUP($B1215,STOCK!$A:$H,4,0)," ")</f>
        <v>0</v>
      </c>
      <c r="AL1215" s="65">
        <f>IFERROR(VLOOKUP($B1215,STOCK!$A:$H,5,0)," ")</f>
        <v>0</v>
      </c>
      <c r="AM1215" s="65">
        <f>IFERROR(VLOOKUP($B1215,STOCK!$A:$H,6,0)," ")</f>
        <v>0</v>
      </c>
      <c r="AN1215" s="65">
        <f>IFERROR(VLOOKUP($B1215,STOCK!$A:$H,7,0)," ")</f>
        <v>0</v>
      </c>
      <c r="AO1215" s="65">
        <f>IFERROR(VLOOKUP($B1215,STOCK!$A:$H,8,0)," ")</f>
        <v>0</v>
      </c>
      <c r="AP1215" s="62" t="str">
        <f t="shared" si="234"/>
        <v>Q</v>
      </c>
      <c r="AQ1215" s="50" t="str">
        <f t="shared" si="235"/>
        <v>Q</v>
      </c>
      <c r="AR1215" s="50" t="str">
        <f t="shared" si="236"/>
        <v>Q</v>
      </c>
      <c r="AS1215" s="50" t="str">
        <f t="shared" si="237"/>
        <v>Q</v>
      </c>
      <c r="AT1215" s="50" t="str">
        <f t="shared" si="238"/>
        <v>Q</v>
      </c>
      <c r="AU1215" s="63" t="str">
        <f t="shared" si="245"/>
        <v>Q</v>
      </c>
      <c r="AV1215" s="67">
        <v>17100.000005000002</v>
      </c>
      <c r="AW1215" s="133">
        <v>17094.244200000001</v>
      </c>
      <c r="AX1215" s="49">
        <v>19900</v>
      </c>
      <c r="AY1215" s="51">
        <f t="shared" si="239"/>
        <v>0.16374268971820372</v>
      </c>
      <c r="AZ1215" s="51">
        <f t="shared" si="240"/>
        <v>0.14070351733668332</v>
      </c>
      <c r="BA1215" s="49">
        <v>0</v>
      </c>
      <c r="BB1215" s="52">
        <v>0</v>
      </c>
      <c r="BC1215" s="51">
        <f t="shared" si="241"/>
        <v>-1</v>
      </c>
      <c r="BD1215" s="51">
        <f t="shared" si="242"/>
        <v>0</v>
      </c>
      <c r="BE1215" s="49">
        <v>0</v>
      </c>
      <c r="BF1215" s="52">
        <v>0</v>
      </c>
      <c r="BG1215" s="51">
        <f t="shared" si="243"/>
        <v>-1</v>
      </c>
      <c r="BH1215" s="51">
        <f t="shared" si="244"/>
        <v>0</v>
      </c>
      <c r="BI1215" s="282">
        <f t="shared" si="246"/>
        <v>0</v>
      </c>
    </row>
    <row r="1216" spans="1:61" hidden="1">
      <c r="A1216" s="54" t="s">
        <v>150</v>
      </c>
      <c r="B1216" s="55" t="s">
        <v>3869</v>
      </c>
      <c r="C1216" s="55" t="s">
        <v>3870</v>
      </c>
      <c r="D1216" s="44" t="s">
        <v>3871</v>
      </c>
      <c r="E1216" s="56">
        <v>6</v>
      </c>
      <c r="F1216" s="46" t="s">
        <v>5814</v>
      </c>
      <c r="G1216" s="47" t="s">
        <v>5814</v>
      </c>
      <c r="H1216" s="47" t="s">
        <v>189</v>
      </c>
      <c r="I1216" s="48" t="s">
        <v>6210</v>
      </c>
      <c r="J1216" s="48" t="s">
        <v>6215</v>
      </c>
      <c r="K1216" s="48" t="s">
        <v>6212</v>
      </c>
      <c r="L1216" s="45">
        <v>139</v>
      </c>
      <c r="M1216" s="47" t="s">
        <v>5823</v>
      </c>
      <c r="N1216" s="60">
        <v>286</v>
      </c>
      <c r="O1216" s="58">
        <v>387</v>
      </c>
      <c r="P1216" s="58">
        <v>552</v>
      </c>
      <c r="Q1216" s="132">
        <v>396</v>
      </c>
      <c r="R1216" s="60">
        <v>216</v>
      </c>
      <c r="S1216" s="58">
        <v>415</v>
      </c>
      <c r="T1216" s="58">
        <v>68</v>
      </c>
      <c r="U1216" s="132">
        <v>0</v>
      </c>
      <c r="V1216" s="58">
        <v>55</v>
      </c>
      <c r="W1216" s="58">
        <v>103</v>
      </c>
      <c r="X1216" s="58">
        <v>63</v>
      </c>
      <c r="Y1216" s="132">
        <v>7</v>
      </c>
      <c r="Z1216" s="61">
        <v>157</v>
      </c>
      <c r="AA1216" s="59">
        <v>241</v>
      </c>
      <c r="AB1216" s="59">
        <v>142</v>
      </c>
      <c r="AC1216" s="132">
        <v>72</v>
      </c>
      <c r="AD1216" s="61">
        <v>91</v>
      </c>
      <c r="AE1216" s="59">
        <v>189</v>
      </c>
      <c r="AF1216" s="59">
        <v>26</v>
      </c>
      <c r="AG1216" s="132">
        <v>0</v>
      </c>
      <c r="AH1216" s="61">
        <v>0</v>
      </c>
      <c r="AI1216" s="132">
        <v>0</v>
      </c>
      <c r="AJ1216" s="64">
        <f>IFERROR(VLOOKUP($B1216,STOCK!$A:$H,3,0)," ")</f>
        <v>12</v>
      </c>
      <c r="AK1216" s="65">
        <f>IFERROR(VLOOKUP($B1216,STOCK!$A:$H,4,0)," ")</f>
        <v>0</v>
      </c>
      <c r="AL1216" s="65">
        <f>IFERROR(VLOOKUP($B1216,STOCK!$A:$H,5,0)," ")</f>
        <v>0</v>
      </c>
      <c r="AM1216" s="65">
        <f>IFERROR(VLOOKUP($B1216,STOCK!$A:$H,6,0)," ")</f>
        <v>0</v>
      </c>
      <c r="AN1216" s="65">
        <f>IFERROR(VLOOKUP($B1216,STOCK!$A:$H,7,0)," ")</f>
        <v>0</v>
      </c>
      <c r="AO1216" s="65">
        <f>IFERROR(VLOOKUP($B1216,STOCK!$A:$H,8,0)," ")</f>
        <v>0</v>
      </c>
      <c r="AP1216" s="62">
        <f t="shared" si="234"/>
        <v>0.90909090909090917</v>
      </c>
      <c r="AQ1216" s="50" t="str">
        <f t="shared" si="235"/>
        <v>Q</v>
      </c>
      <c r="AR1216" s="50" t="str">
        <f t="shared" si="236"/>
        <v>Q</v>
      </c>
      <c r="AS1216" s="50" t="str">
        <f t="shared" si="237"/>
        <v>Q</v>
      </c>
      <c r="AT1216" s="50" t="str">
        <f t="shared" si="238"/>
        <v>Q</v>
      </c>
      <c r="AU1216" s="63" t="str">
        <f t="shared" si="245"/>
        <v>Q</v>
      </c>
      <c r="AV1216" s="67">
        <v>2850.0458800000001</v>
      </c>
      <c r="AW1216" s="133">
        <v>2849.0407</v>
      </c>
      <c r="AX1216" s="49">
        <v>3500</v>
      </c>
      <c r="AY1216" s="51">
        <f t="shared" si="239"/>
        <v>0.22805040598153448</v>
      </c>
      <c r="AZ1216" s="51">
        <f t="shared" si="240"/>
        <v>0.18570117714285711</v>
      </c>
      <c r="BA1216" s="49">
        <v>3316.6666700000001</v>
      </c>
      <c r="BB1216" s="52">
        <v>6</v>
      </c>
      <c r="BC1216" s="51">
        <f t="shared" si="241"/>
        <v>0.16372395731397837</v>
      </c>
      <c r="BD1216" s="51">
        <f t="shared" si="242"/>
        <v>0.140689685285739</v>
      </c>
      <c r="BE1216" s="49">
        <v>0</v>
      </c>
      <c r="BF1216" s="52">
        <v>0</v>
      </c>
      <c r="BG1216" s="51">
        <f t="shared" si="243"/>
        <v>-1</v>
      </c>
      <c r="BH1216" s="51">
        <f t="shared" si="244"/>
        <v>0</v>
      </c>
      <c r="BI1216" s="282">
        <f t="shared" si="246"/>
        <v>475</v>
      </c>
    </row>
    <row r="1217" spans="1:61" hidden="1">
      <c r="A1217" s="54" t="s">
        <v>150</v>
      </c>
      <c r="B1217" s="55" t="s">
        <v>3872</v>
      </c>
      <c r="C1217" s="55" t="s">
        <v>3873</v>
      </c>
      <c r="D1217" s="44" t="s">
        <v>3874</v>
      </c>
      <c r="E1217" s="56">
        <v>6</v>
      </c>
      <c r="F1217" s="46" t="s">
        <v>5814</v>
      </c>
      <c r="G1217" s="47" t="s">
        <v>5814</v>
      </c>
      <c r="H1217" s="47" t="s">
        <v>189</v>
      </c>
      <c r="I1217" s="48" t="s">
        <v>6210</v>
      </c>
      <c r="J1217" s="48" t="s">
        <v>6215</v>
      </c>
      <c r="K1217" s="48" t="s">
        <v>6212</v>
      </c>
      <c r="L1217" s="45">
        <v>139</v>
      </c>
      <c r="M1217" s="47" t="s">
        <v>5823</v>
      </c>
      <c r="N1217" s="60">
        <v>109</v>
      </c>
      <c r="O1217" s="58">
        <v>200</v>
      </c>
      <c r="P1217" s="58">
        <v>172</v>
      </c>
      <c r="Q1217" s="132">
        <v>139</v>
      </c>
      <c r="R1217" s="60">
        <v>327</v>
      </c>
      <c r="S1217" s="58">
        <v>413</v>
      </c>
      <c r="T1217" s="58">
        <v>345</v>
      </c>
      <c r="U1217" s="132">
        <v>317</v>
      </c>
      <c r="V1217" s="58">
        <v>72</v>
      </c>
      <c r="W1217" s="58">
        <v>55</v>
      </c>
      <c r="X1217" s="58">
        <v>84</v>
      </c>
      <c r="Y1217" s="132">
        <v>91</v>
      </c>
      <c r="Z1217" s="61">
        <v>179</v>
      </c>
      <c r="AA1217" s="59">
        <v>239</v>
      </c>
      <c r="AB1217" s="59">
        <v>192</v>
      </c>
      <c r="AC1217" s="132">
        <v>220</v>
      </c>
      <c r="AD1217" s="61">
        <v>130</v>
      </c>
      <c r="AE1217" s="59">
        <v>209</v>
      </c>
      <c r="AF1217" s="59">
        <v>163</v>
      </c>
      <c r="AG1217" s="132">
        <v>220</v>
      </c>
      <c r="AH1217" s="61">
        <v>2</v>
      </c>
      <c r="AI1217" s="132">
        <v>11</v>
      </c>
      <c r="AJ1217" s="64">
        <f>IFERROR(VLOOKUP($B1217,STOCK!$A:$H,3,0)," ")</f>
        <v>120</v>
      </c>
      <c r="AK1217" s="65">
        <f>IFERROR(VLOOKUP($B1217,STOCK!$A:$H,4,0)," ")</f>
        <v>178</v>
      </c>
      <c r="AL1217" s="65">
        <f>IFERROR(VLOOKUP($B1217,STOCK!$A:$H,5,0)," ")</f>
        <v>78</v>
      </c>
      <c r="AM1217" s="65">
        <f>IFERROR(VLOOKUP($B1217,STOCK!$A:$H,6,0)," ")</f>
        <v>173</v>
      </c>
      <c r="AN1217" s="65">
        <f>IFERROR(VLOOKUP($B1217,STOCK!$A:$H,7,0)," ")</f>
        <v>134</v>
      </c>
      <c r="AO1217" s="65">
        <f>IFERROR(VLOOKUP($B1217,STOCK!$A:$H,8,0)," ")</f>
        <v>116</v>
      </c>
      <c r="AP1217" s="62">
        <f t="shared" si="234"/>
        <v>25.899280575539567</v>
      </c>
      <c r="AQ1217" s="50">
        <f t="shared" si="235"/>
        <v>16.845425867507885</v>
      </c>
      <c r="AR1217" s="50">
        <f t="shared" si="236"/>
        <v>25.714285714285712</v>
      </c>
      <c r="AS1217" s="50">
        <f t="shared" si="237"/>
        <v>23.59090909090909</v>
      </c>
      <c r="AT1217" s="50">
        <f t="shared" si="238"/>
        <v>18.272727272727273</v>
      </c>
      <c r="AU1217" s="63">
        <f t="shared" si="245"/>
        <v>316.36363636363637</v>
      </c>
      <c r="AV1217" s="67">
        <v>7260</v>
      </c>
      <c r="AW1217" s="133">
        <v>7211.3058600000004</v>
      </c>
      <c r="AX1217" s="49">
        <v>8500</v>
      </c>
      <c r="AY1217" s="51">
        <f t="shared" si="239"/>
        <v>0.17079889807162529</v>
      </c>
      <c r="AZ1217" s="51">
        <f t="shared" si="240"/>
        <v>0.14588235294117646</v>
      </c>
      <c r="BA1217" s="49">
        <v>8350</v>
      </c>
      <c r="BB1217" s="52">
        <v>6</v>
      </c>
      <c r="BC1217" s="51">
        <f t="shared" si="241"/>
        <v>0.15013774104683186</v>
      </c>
      <c r="BD1217" s="51">
        <f t="shared" si="242"/>
        <v>0.13053892215568863</v>
      </c>
      <c r="BE1217" s="49">
        <v>8150</v>
      </c>
      <c r="BF1217" s="52">
        <v>18</v>
      </c>
      <c r="BG1217" s="51">
        <f t="shared" si="243"/>
        <v>0.12258953168044084</v>
      </c>
      <c r="BH1217" s="51">
        <f t="shared" si="244"/>
        <v>0.10920245398773006</v>
      </c>
      <c r="BI1217" s="282">
        <f t="shared" si="246"/>
        <v>998</v>
      </c>
    </row>
    <row r="1218" spans="1:61" hidden="1">
      <c r="A1218" s="54" t="s">
        <v>151</v>
      </c>
      <c r="B1218" s="55" t="s">
        <v>3875</v>
      </c>
      <c r="C1218" s="55" t="s">
        <v>3876</v>
      </c>
      <c r="D1218" s="44" t="s">
        <v>3877</v>
      </c>
      <c r="E1218" s="56">
        <v>6</v>
      </c>
      <c r="F1218" s="46" t="s">
        <v>5814</v>
      </c>
      <c r="G1218" s="47" t="s">
        <v>5814</v>
      </c>
      <c r="H1218" s="47" t="s">
        <v>189</v>
      </c>
      <c r="I1218" s="48" t="s">
        <v>6210</v>
      </c>
      <c r="J1218" s="48" t="s">
        <v>6215</v>
      </c>
      <c r="K1218" s="48" t="s">
        <v>6212</v>
      </c>
      <c r="L1218" s="45">
        <v>139</v>
      </c>
      <c r="M1218" s="47" t="s">
        <v>5823</v>
      </c>
      <c r="N1218" s="60">
        <v>0</v>
      </c>
      <c r="O1218" s="58">
        <v>0</v>
      </c>
      <c r="P1218" s="58">
        <v>0</v>
      </c>
      <c r="Q1218" s="132">
        <v>0</v>
      </c>
      <c r="R1218" s="60">
        <v>0</v>
      </c>
      <c r="S1218" s="58">
        <v>0</v>
      </c>
      <c r="T1218" s="58">
        <v>0</v>
      </c>
      <c r="U1218" s="132">
        <v>0</v>
      </c>
      <c r="V1218" s="58">
        <v>0</v>
      </c>
      <c r="W1218" s="58">
        <v>0</v>
      </c>
      <c r="X1218" s="58">
        <v>0</v>
      </c>
      <c r="Y1218" s="132">
        <v>0</v>
      </c>
      <c r="Z1218" s="61">
        <v>0</v>
      </c>
      <c r="AA1218" s="59">
        <v>0</v>
      </c>
      <c r="AB1218" s="59">
        <v>0</v>
      </c>
      <c r="AC1218" s="132">
        <v>0</v>
      </c>
      <c r="AD1218" s="61">
        <v>0</v>
      </c>
      <c r="AE1218" s="59">
        <v>0</v>
      </c>
      <c r="AF1218" s="59">
        <v>0</v>
      </c>
      <c r="AG1218" s="132">
        <v>0</v>
      </c>
      <c r="AH1218" s="61">
        <v>0</v>
      </c>
      <c r="AI1218" s="132">
        <v>0</v>
      </c>
      <c r="AJ1218" s="64">
        <f>IFERROR(VLOOKUP($B1218,STOCK!$A:$H,3,0)," ")</f>
        <v>0</v>
      </c>
      <c r="AK1218" s="65">
        <f>IFERROR(VLOOKUP($B1218,STOCK!$A:$H,4,0)," ")</f>
        <v>0</v>
      </c>
      <c r="AL1218" s="65">
        <f>IFERROR(VLOOKUP($B1218,STOCK!$A:$H,5,0)," ")</f>
        <v>0</v>
      </c>
      <c r="AM1218" s="65">
        <f>IFERROR(VLOOKUP($B1218,STOCK!$A:$H,6,0)," ")</f>
        <v>0</v>
      </c>
      <c r="AN1218" s="65">
        <f>IFERROR(VLOOKUP($B1218,STOCK!$A:$H,7,0)," ")</f>
        <v>0</v>
      </c>
      <c r="AO1218" s="65">
        <f>IFERROR(VLOOKUP($B1218,STOCK!$A:$H,8,0)," ")</f>
        <v>0</v>
      </c>
      <c r="AP1218" s="62" t="str">
        <f t="shared" si="234"/>
        <v>Q</v>
      </c>
      <c r="AQ1218" s="50" t="str">
        <f t="shared" si="235"/>
        <v>Q</v>
      </c>
      <c r="AR1218" s="50" t="str">
        <f t="shared" si="236"/>
        <v>Q</v>
      </c>
      <c r="AS1218" s="50" t="str">
        <f t="shared" si="237"/>
        <v>Q</v>
      </c>
      <c r="AT1218" s="50" t="str">
        <f t="shared" si="238"/>
        <v>Q</v>
      </c>
      <c r="AU1218" s="63" t="str">
        <f t="shared" si="245"/>
        <v>Q</v>
      </c>
      <c r="AV1218" s="67">
        <v>17100.000005000002</v>
      </c>
      <c r="AW1218" s="133">
        <v>17088.05142</v>
      </c>
      <c r="AX1218" s="49">
        <v>19900</v>
      </c>
      <c r="AY1218" s="51">
        <f t="shared" si="239"/>
        <v>0.16374268971820372</v>
      </c>
      <c r="AZ1218" s="51">
        <f t="shared" si="240"/>
        <v>0.14070351733668332</v>
      </c>
      <c r="BA1218" s="49">
        <v>0</v>
      </c>
      <c r="BB1218" s="52">
        <v>0</v>
      </c>
      <c r="BC1218" s="51">
        <f t="shared" si="241"/>
        <v>-1</v>
      </c>
      <c r="BD1218" s="51">
        <f t="shared" si="242"/>
        <v>0</v>
      </c>
      <c r="BE1218" s="49">
        <v>0</v>
      </c>
      <c r="BF1218" s="52">
        <v>0</v>
      </c>
      <c r="BG1218" s="51">
        <f t="shared" si="243"/>
        <v>-1</v>
      </c>
      <c r="BH1218" s="51">
        <f t="shared" si="244"/>
        <v>0</v>
      </c>
      <c r="BI1218" s="282">
        <f t="shared" si="246"/>
        <v>0</v>
      </c>
    </row>
    <row r="1219" spans="1:61" hidden="1">
      <c r="A1219" s="54" t="s">
        <v>150</v>
      </c>
      <c r="B1219" s="55" t="s">
        <v>3878</v>
      </c>
      <c r="C1219" s="55" t="s">
        <v>3879</v>
      </c>
      <c r="D1219" s="44" t="s">
        <v>3880</v>
      </c>
      <c r="E1219" s="56">
        <v>6</v>
      </c>
      <c r="F1219" s="46" t="s">
        <v>5814</v>
      </c>
      <c r="G1219" s="47" t="s">
        <v>5814</v>
      </c>
      <c r="H1219" s="47" t="s">
        <v>189</v>
      </c>
      <c r="I1219" s="48" t="s">
        <v>6210</v>
      </c>
      <c r="J1219" s="48" t="s">
        <v>6215</v>
      </c>
      <c r="K1219" s="48" t="s">
        <v>6212</v>
      </c>
      <c r="L1219" s="45">
        <v>139</v>
      </c>
      <c r="M1219" s="47" t="s">
        <v>5823</v>
      </c>
      <c r="N1219" s="60">
        <v>1121</v>
      </c>
      <c r="O1219" s="58">
        <v>1921</v>
      </c>
      <c r="P1219" s="58">
        <v>2473</v>
      </c>
      <c r="Q1219" s="132">
        <v>2142</v>
      </c>
      <c r="R1219" s="60">
        <v>1122</v>
      </c>
      <c r="S1219" s="58">
        <v>2180</v>
      </c>
      <c r="T1219" s="58">
        <v>2601</v>
      </c>
      <c r="U1219" s="132">
        <v>2572</v>
      </c>
      <c r="V1219" s="58">
        <v>328</v>
      </c>
      <c r="W1219" s="58">
        <v>488</v>
      </c>
      <c r="X1219" s="58">
        <v>498</v>
      </c>
      <c r="Y1219" s="132">
        <v>456</v>
      </c>
      <c r="Z1219" s="61">
        <v>557</v>
      </c>
      <c r="AA1219" s="59">
        <v>1055</v>
      </c>
      <c r="AB1219" s="59">
        <v>1215</v>
      </c>
      <c r="AC1219" s="132">
        <v>1241</v>
      </c>
      <c r="AD1219" s="61">
        <v>313</v>
      </c>
      <c r="AE1219" s="59">
        <v>423</v>
      </c>
      <c r="AF1219" s="59">
        <v>683</v>
      </c>
      <c r="AG1219" s="132">
        <v>671</v>
      </c>
      <c r="AH1219" s="61">
        <v>83</v>
      </c>
      <c r="AI1219" s="132">
        <v>162</v>
      </c>
      <c r="AJ1219" s="64">
        <f>IFERROR(VLOOKUP($B1219,STOCK!$A:$H,3,0)," ")</f>
        <v>938</v>
      </c>
      <c r="AK1219" s="65">
        <f>IFERROR(VLOOKUP($B1219,STOCK!$A:$H,4,0)," ")</f>
        <v>1202</v>
      </c>
      <c r="AL1219" s="65">
        <f>IFERROR(VLOOKUP($B1219,STOCK!$A:$H,5,0)," ")</f>
        <v>217</v>
      </c>
      <c r="AM1219" s="65">
        <f>IFERROR(VLOOKUP($B1219,STOCK!$A:$H,6,0)," ")</f>
        <v>417</v>
      </c>
      <c r="AN1219" s="65">
        <f>IFERROR(VLOOKUP($B1219,STOCK!$A:$H,7,0)," ")</f>
        <v>299</v>
      </c>
      <c r="AO1219" s="65">
        <f>IFERROR(VLOOKUP($B1219,STOCK!$A:$H,8,0)," ")</f>
        <v>373</v>
      </c>
      <c r="AP1219" s="62">
        <f t="shared" si="234"/>
        <v>13.137254901960784</v>
      </c>
      <c r="AQ1219" s="50">
        <f t="shared" si="235"/>
        <v>14.020217729393467</v>
      </c>
      <c r="AR1219" s="50">
        <f t="shared" si="236"/>
        <v>14.276315789473683</v>
      </c>
      <c r="AS1219" s="50">
        <f t="shared" si="237"/>
        <v>10.08058017727639</v>
      </c>
      <c r="AT1219" s="50">
        <f t="shared" si="238"/>
        <v>13.368107302533531</v>
      </c>
      <c r="AU1219" s="63">
        <f t="shared" si="245"/>
        <v>69.074074074074076</v>
      </c>
      <c r="AV1219" s="67">
        <v>2850</v>
      </c>
      <c r="AW1219" s="133">
        <v>2848.00857</v>
      </c>
      <c r="AX1219" s="49">
        <v>3500</v>
      </c>
      <c r="AY1219" s="51">
        <f t="shared" si="239"/>
        <v>0.22807017543859653</v>
      </c>
      <c r="AZ1219" s="51">
        <f t="shared" si="240"/>
        <v>0.18571428571428572</v>
      </c>
      <c r="BA1219" s="49">
        <v>3316.6666700000001</v>
      </c>
      <c r="BB1219" s="52">
        <v>6</v>
      </c>
      <c r="BC1219" s="51">
        <f t="shared" si="241"/>
        <v>0.16374269122807017</v>
      </c>
      <c r="BD1219" s="51">
        <f t="shared" si="242"/>
        <v>0.14070351845155427</v>
      </c>
      <c r="BE1219" s="49">
        <v>0</v>
      </c>
      <c r="BF1219" s="52">
        <v>0</v>
      </c>
      <c r="BG1219" s="51">
        <f t="shared" si="243"/>
        <v>-1</v>
      </c>
      <c r="BH1219" s="51">
        <f t="shared" si="244"/>
        <v>0</v>
      </c>
      <c r="BI1219" s="282">
        <f t="shared" si="246"/>
        <v>7244</v>
      </c>
    </row>
    <row r="1220" spans="1:61" hidden="1">
      <c r="A1220" s="54" t="s">
        <v>150</v>
      </c>
      <c r="B1220" s="55" t="s">
        <v>3881</v>
      </c>
      <c r="C1220" s="55" t="s">
        <v>3882</v>
      </c>
      <c r="D1220" s="44" t="s">
        <v>3883</v>
      </c>
      <c r="E1220" s="56">
        <v>6</v>
      </c>
      <c r="F1220" s="46" t="s">
        <v>5814</v>
      </c>
      <c r="G1220" s="47" t="s">
        <v>5814</v>
      </c>
      <c r="H1220" s="47" t="s">
        <v>189</v>
      </c>
      <c r="I1220" s="48" t="s">
        <v>6210</v>
      </c>
      <c r="J1220" s="48" t="s">
        <v>6215</v>
      </c>
      <c r="K1220" s="48" t="s">
        <v>6212</v>
      </c>
      <c r="L1220" s="45">
        <v>139</v>
      </c>
      <c r="M1220" s="47" t="s">
        <v>5823</v>
      </c>
      <c r="N1220" s="60">
        <v>145</v>
      </c>
      <c r="O1220" s="58">
        <v>193</v>
      </c>
      <c r="P1220" s="58">
        <v>188</v>
      </c>
      <c r="Q1220" s="132">
        <v>177</v>
      </c>
      <c r="R1220" s="60">
        <v>217</v>
      </c>
      <c r="S1220" s="58">
        <v>289</v>
      </c>
      <c r="T1220" s="58">
        <v>253</v>
      </c>
      <c r="U1220" s="132">
        <v>229</v>
      </c>
      <c r="V1220" s="58">
        <v>61</v>
      </c>
      <c r="W1220" s="58">
        <v>64</v>
      </c>
      <c r="X1220" s="58">
        <v>56</v>
      </c>
      <c r="Y1220" s="132">
        <v>49</v>
      </c>
      <c r="Z1220" s="61">
        <v>59</v>
      </c>
      <c r="AA1220" s="59">
        <v>140</v>
      </c>
      <c r="AB1220" s="59">
        <v>109</v>
      </c>
      <c r="AC1220" s="132">
        <v>108</v>
      </c>
      <c r="AD1220" s="61">
        <v>133</v>
      </c>
      <c r="AE1220" s="59">
        <v>129</v>
      </c>
      <c r="AF1220" s="59">
        <v>132</v>
      </c>
      <c r="AG1220" s="132">
        <v>166</v>
      </c>
      <c r="AH1220" s="61">
        <v>6</v>
      </c>
      <c r="AI1220" s="132">
        <v>10</v>
      </c>
      <c r="AJ1220" s="64">
        <f>IFERROR(VLOOKUP($B1220,STOCK!$A:$H,3,0)," ")</f>
        <v>121</v>
      </c>
      <c r="AK1220" s="65">
        <f>IFERROR(VLOOKUP($B1220,STOCK!$A:$H,4,0)," ")</f>
        <v>162</v>
      </c>
      <c r="AL1220" s="65">
        <f>IFERROR(VLOOKUP($B1220,STOCK!$A:$H,5,0)," ")</f>
        <v>60</v>
      </c>
      <c r="AM1220" s="65">
        <f>IFERROR(VLOOKUP($B1220,STOCK!$A:$H,6,0)," ")</f>
        <v>75</v>
      </c>
      <c r="AN1220" s="65">
        <f>IFERROR(VLOOKUP($B1220,STOCK!$A:$H,7,0)," ")</f>
        <v>106</v>
      </c>
      <c r="AO1220" s="65">
        <f>IFERROR(VLOOKUP($B1220,STOCK!$A:$H,8,0)," ")</f>
        <v>52</v>
      </c>
      <c r="AP1220" s="62">
        <f t="shared" ref="AP1220:AP1283" si="247">IF($AJ1220&lt;1,"Q",IF(Q1220=0,"SV",IFERROR((AJ1220/$Q1220*30),0)))</f>
        <v>20.508474576271187</v>
      </c>
      <c r="AQ1220" s="50">
        <f t="shared" ref="AQ1220:AQ1283" si="248">IF($AK1220&lt;1,"Q",IF(U1220=0,"SV",IFERROR((AK1220/$U1220*30),0)))</f>
        <v>21.222707423580786</v>
      </c>
      <c r="AR1220" s="50">
        <f t="shared" ref="AR1220:AR1283" si="249">IF($AL1220&lt;1,"Q",IF(Y1220=0,"SV",IFERROR((AL1220/$Y1220*30),0)))</f>
        <v>36.734693877551024</v>
      </c>
      <c r="AS1220" s="50">
        <f t="shared" ref="AS1220:AS1283" si="250">IF($AM1220&lt;1,"Q",IF(AC1220=0,"SV",IFERROR((AM1220/$AC1220*30),0)))</f>
        <v>20.833333333333332</v>
      </c>
      <c r="AT1220" s="50">
        <f t="shared" ref="AT1220:AT1283" si="251">IF($AN1220&lt;1,"Q",IF(AG1220=0,"SV",IFERROR((AN1220/$AG1220*30),0)))</f>
        <v>19.156626506024097</v>
      </c>
      <c r="AU1220" s="63">
        <f t="shared" si="245"/>
        <v>156</v>
      </c>
      <c r="AV1220" s="67">
        <v>7260</v>
      </c>
      <c r="AW1220" s="133">
        <v>7252.74946</v>
      </c>
      <c r="AX1220" s="49">
        <v>8500</v>
      </c>
      <c r="AY1220" s="51">
        <f t="shared" ref="AY1220:AY1283" si="252">+AX1220/AV1220-1</f>
        <v>0.17079889807162529</v>
      </c>
      <c r="AZ1220" s="51">
        <f t="shared" ref="AZ1220:AZ1283" si="253">+(AX1220-AV1220)/AX1220</f>
        <v>0.14588235294117646</v>
      </c>
      <c r="BA1220" s="49">
        <v>8350</v>
      </c>
      <c r="BB1220" s="52">
        <v>6</v>
      </c>
      <c r="BC1220" s="51">
        <f t="shared" ref="BC1220:BC1283" si="254">+BA1220/AV1220-1</f>
        <v>0.15013774104683186</v>
      </c>
      <c r="BD1220" s="51">
        <f t="shared" ref="BD1220:BD1283" si="255">IFERROR((BA1220-AV1220)/BA1220,0)</f>
        <v>0.13053892215568863</v>
      </c>
      <c r="BE1220" s="49">
        <v>8150</v>
      </c>
      <c r="BF1220" s="52">
        <v>18</v>
      </c>
      <c r="BG1220" s="51">
        <f t="shared" ref="BG1220:BG1283" si="256">+BE1220/AV1220-1</f>
        <v>0.12258953168044084</v>
      </c>
      <c r="BH1220" s="51">
        <f t="shared" ref="BH1220:BH1283" si="257">IFERROR((BE1220-AV1220)/BE1220,0)</f>
        <v>0.10920245398773006</v>
      </c>
      <c r="BI1220" s="282">
        <f t="shared" si="246"/>
        <v>739</v>
      </c>
    </row>
    <row r="1221" spans="1:61" hidden="1">
      <c r="A1221" s="54" t="s">
        <v>151</v>
      </c>
      <c r="B1221" s="55" t="s">
        <v>3884</v>
      </c>
      <c r="C1221" s="55" t="s">
        <v>3885</v>
      </c>
      <c r="D1221" s="44" t="s">
        <v>3886</v>
      </c>
      <c r="E1221" s="56">
        <v>6</v>
      </c>
      <c r="F1221" s="46" t="s">
        <v>5814</v>
      </c>
      <c r="G1221" s="47" t="s">
        <v>5814</v>
      </c>
      <c r="H1221" s="47" t="s">
        <v>189</v>
      </c>
      <c r="I1221" s="48" t="s">
        <v>6210</v>
      </c>
      <c r="J1221" s="48" t="s">
        <v>6215</v>
      </c>
      <c r="K1221" s="48" t="s">
        <v>6212</v>
      </c>
      <c r="L1221" s="45">
        <v>139</v>
      </c>
      <c r="M1221" s="47" t="s">
        <v>5823</v>
      </c>
      <c r="N1221" s="60">
        <v>0</v>
      </c>
      <c r="O1221" s="58">
        <v>0</v>
      </c>
      <c r="P1221" s="58">
        <v>0</v>
      </c>
      <c r="Q1221" s="132">
        <v>0</v>
      </c>
      <c r="R1221" s="60">
        <v>0</v>
      </c>
      <c r="S1221" s="58">
        <v>0</v>
      </c>
      <c r="T1221" s="58">
        <v>0</v>
      </c>
      <c r="U1221" s="132">
        <v>0</v>
      </c>
      <c r="V1221" s="58">
        <v>0</v>
      </c>
      <c r="W1221" s="58">
        <v>0</v>
      </c>
      <c r="X1221" s="58">
        <v>0</v>
      </c>
      <c r="Y1221" s="132">
        <v>0</v>
      </c>
      <c r="Z1221" s="61">
        <v>0</v>
      </c>
      <c r="AA1221" s="59">
        <v>0</v>
      </c>
      <c r="AB1221" s="59">
        <v>0</v>
      </c>
      <c r="AC1221" s="132">
        <v>0</v>
      </c>
      <c r="AD1221" s="61">
        <v>0</v>
      </c>
      <c r="AE1221" s="59">
        <v>0</v>
      </c>
      <c r="AF1221" s="59">
        <v>0</v>
      </c>
      <c r="AG1221" s="132">
        <v>0</v>
      </c>
      <c r="AH1221" s="61">
        <v>0</v>
      </c>
      <c r="AI1221" s="132">
        <v>0</v>
      </c>
      <c r="AJ1221" s="64">
        <f>IFERROR(VLOOKUP($B1221,STOCK!$A:$H,3,0)," ")</f>
        <v>0</v>
      </c>
      <c r="AK1221" s="65">
        <f>IFERROR(VLOOKUP($B1221,STOCK!$A:$H,4,0)," ")</f>
        <v>0</v>
      </c>
      <c r="AL1221" s="65">
        <f>IFERROR(VLOOKUP($B1221,STOCK!$A:$H,5,0)," ")</f>
        <v>0</v>
      </c>
      <c r="AM1221" s="65">
        <f>IFERROR(VLOOKUP($B1221,STOCK!$A:$H,6,0)," ")</f>
        <v>0</v>
      </c>
      <c r="AN1221" s="65">
        <f>IFERROR(VLOOKUP($B1221,STOCK!$A:$H,7,0)," ")</f>
        <v>0</v>
      </c>
      <c r="AO1221" s="65">
        <f>IFERROR(VLOOKUP($B1221,STOCK!$A:$H,8,0)," ")</f>
        <v>0</v>
      </c>
      <c r="AP1221" s="62" t="str">
        <f t="shared" si="247"/>
        <v>Q</v>
      </c>
      <c r="AQ1221" s="50" t="str">
        <f t="shared" si="248"/>
        <v>Q</v>
      </c>
      <c r="AR1221" s="50" t="str">
        <f t="shared" si="249"/>
        <v>Q</v>
      </c>
      <c r="AS1221" s="50" t="str">
        <f t="shared" si="250"/>
        <v>Q</v>
      </c>
      <c r="AT1221" s="50" t="str">
        <f t="shared" si="251"/>
        <v>Q</v>
      </c>
      <c r="AU1221" s="63" t="str">
        <f t="shared" ref="AU1221:AU1284" si="258">IF($AO1221&lt;1,"Q",IF(AI1221=0,"SV",IFERROR((AO1221/$AI1221*30),0)))</f>
        <v>Q</v>
      </c>
      <c r="AV1221" s="67">
        <v>17100.000005000002</v>
      </c>
      <c r="AW1221" s="133">
        <v>16972.567920000001</v>
      </c>
      <c r="AX1221" s="49">
        <v>19900</v>
      </c>
      <c r="AY1221" s="51">
        <f t="shared" si="252"/>
        <v>0.16374268971820372</v>
      </c>
      <c r="AZ1221" s="51">
        <f t="shared" si="253"/>
        <v>0.14070351733668332</v>
      </c>
      <c r="BA1221" s="49">
        <v>0</v>
      </c>
      <c r="BB1221" s="52">
        <v>0</v>
      </c>
      <c r="BC1221" s="51">
        <f t="shared" si="254"/>
        <v>-1</v>
      </c>
      <c r="BD1221" s="51">
        <f t="shared" si="255"/>
        <v>0</v>
      </c>
      <c r="BE1221" s="49">
        <v>0</v>
      </c>
      <c r="BF1221" s="52">
        <v>0</v>
      </c>
      <c r="BG1221" s="51">
        <f t="shared" si="256"/>
        <v>-1</v>
      </c>
      <c r="BH1221" s="51">
        <f t="shared" si="257"/>
        <v>0</v>
      </c>
      <c r="BI1221" s="282">
        <f t="shared" ref="BI1221:BI1284" si="259">+U1221+Y1221+AC1221+AG1221+AI1221+Q1221</f>
        <v>0</v>
      </c>
    </row>
    <row r="1222" spans="1:61" hidden="1">
      <c r="A1222" s="54" t="s">
        <v>150</v>
      </c>
      <c r="B1222" s="55" t="s">
        <v>3887</v>
      </c>
      <c r="C1222" s="55" t="s">
        <v>3888</v>
      </c>
      <c r="D1222" s="44" t="s">
        <v>3889</v>
      </c>
      <c r="E1222" s="56">
        <v>6</v>
      </c>
      <c r="F1222" s="46" t="s">
        <v>5814</v>
      </c>
      <c r="G1222" s="47" t="s">
        <v>5814</v>
      </c>
      <c r="H1222" s="47" t="s">
        <v>189</v>
      </c>
      <c r="I1222" s="48" t="s">
        <v>6210</v>
      </c>
      <c r="J1222" s="48" t="s">
        <v>6215</v>
      </c>
      <c r="K1222" s="48" t="s">
        <v>6212</v>
      </c>
      <c r="L1222" s="45">
        <v>139</v>
      </c>
      <c r="M1222" s="47" t="s">
        <v>5823</v>
      </c>
      <c r="N1222" s="60">
        <v>1169</v>
      </c>
      <c r="O1222" s="58">
        <v>1333</v>
      </c>
      <c r="P1222" s="58">
        <v>1709</v>
      </c>
      <c r="Q1222" s="132">
        <v>1446</v>
      </c>
      <c r="R1222" s="60">
        <v>926</v>
      </c>
      <c r="S1222" s="58">
        <v>1749</v>
      </c>
      <c r="T1222" s="58">
        <v>1582</v>
      </c>
      <c r="U1222" s="132">
        <v>766</v>
      </c>
      <c r="V1222" s="58">
        <v>319</v>
      </c>
      <c r="W1222" s="58">
        <v>472</v>
      </c>
      <c r="X1222" s="58">
        <v>478</v>
      </c>
      <c r="Y1222" s="132">
        <v>411</v>
      </c>
      <c r="Z1222" s="61">
        <v>547</v>
      </c>
      <c r="AA1222" s="59">
        <v>1007</v>
      </c>
      <c r="AB1222" s="59">
        <v>788</v>
      </c>
      <c r="AC1222" s="132">
        <v>949</v>
      </c>
      <c r="AD1222" s="61">
        <v>461</v>
      </c>
      <c r="AE1222" s="59">
        <v>655</v>
      </c>
      <c r="AF1222" s="59">
        <v>587</v>
      </c>
      <c r="AG1222" s="132">
        <v>473</v>
      </c>
      <c r="AH1222" s="61">
        <v>6</v>
      </c>
      <c r="AI1222" s="132">
        <v>12</v>
      </c>
      <c r="AJ1222" s="64">
        <f>IFERROR(VLOOKUP($B1222,STOCK!$A:$H,3,0)," ")</f>
        <v>568</v>
      </c>
      <c r="AK1222" s="65">
        <f>IFERROR(VLOOKUP($B1222,STOCK!$A:$H,4,0)," ")</f>
        <v>468</v>
      </c>
      <c r="AL1222" s="65">
        <f>IFERROR(VLOOKUP($B1222,STOCK!$A:$H,5,0)," ")</f>
        <v>468</v>
      </c>
      <c r="AM1222" s="65">
        <f>IFERROR(VLOOKUP($B1222,STOCK!$A:$H,6,0)," ")</f>
        <v>280</v>
      </c>
      <c r="AN1222" s="65">
        <f>IFERROR(VLOOKUP($B1222,STOCK!$A:$H,7,0)," ")</f>
        <v>396</v>
      </c>
      <c r="AO1222" s="65">
        <f>IFERROR(VLOOKUP($B1222,STOCK!$A:$H,8,0)," ")</f>
        <v>-12</v>
      </c>
      <c r="AP1222" s="62">
        <f t="shared" si="247"/>
        <v>11.784232365145227</v>
      </c>
      <c r="AQ1222" s="50">
        <f t="shared" si="248"/>
        <v>18.3289817232376</v>
      </c>
      <c r="AR1222" s="50">
        <f t="shared" si="249"/>
        <v>34.160583941605836</v>
      </c>
      <c r="AS1222" s="50">
        <f t="shared" si="250"/>
        <v>8.8514225500526873</v>
      </c>
      <c r="AT1222" s="50">
        <f t="shared" si="251"/>
        <v>25.116279069767444</v>
      </c>
      <c r="AU1222" s="63" t="str">
        <f t="shared" si="258"/>
        <v>Q</v>
      </c>
      <c r="AV1222" s="67">
        <v>2850</v>
      </c>
      <c r="AW1222" s="133">
        <v>2828.7613200000001</v>
      </c>
      <c r="AX1222" s="49">
        <v>3500</v>
      </c>
      <c r="AY1222" s="51">
        <f t="shared" si="252"/>
        <v>0.22807017543859653</v>
      </c>
      <c r="AZ1222" s="51">
        <f t="shared" si="253"/>
        <v>0.18571428571428572</v>
      </c>
      <c r="BA1222" s="49">
        <v>3316.6666700000001</v>
      </c>
      <c r="BB1222" s="52">
        <v>6</v>
      </c>
      <c r="BC1222" s="51">
        <f t="shared" si="254"/>
        <v>0.16374269122807017</v>
      </c>
      <c r="BD1222" s="51">
        <f t="shared" si="255"/>
        <v>0.14070351845155427</v>
      </c>
      <c r="BE1222" s="49">
        <v>0</v>
      </c>
      <c r="BF1222" s="52">
        <v>0</v>
      </c>
      <c r="BG1222" s="51">
        <f t="shared" si="256"/>
        <v>-1</v>
      </c>
      <c r="BH1222" s="51">
        <f t="shared" si="257"/>
        <v>0</v>
      </c>
      <c r="BI1222" s="282">
        <f t="shared" si="259"/>
        <v>4057</v>
      </c>
    </row>
    <row r="1223" spans="1:61" hidden="1">
      <c r="A1223" s="54" t="s">
        <v>150</v>
      </c>
      <c r="B1223" s="55" t="s">
        <v>3890</v>
      </c>
      <c r="C1223" s="55" t="s">
        <v>3891</v>
      </c>
      <c r="D1223" s="44" t="s">
        <v>3892</v>
      </c>
      <c r="E1223" s="56">
        <v>6</v>
      </c>
      <c r="F1223" s="46" t="s">
        <v>5814</v>
      </c>
      <c r="G1223" s="47" t="s">
        <v>5814</v>
      </c>
      <c r="H1223" s="47" t="s">
        <v>189</v>
      </c>
      <c r="I1223" s="48" t="s">
        <v>6210</v>
      </c>
      <c r="J1223" s="48" t="s">
        <v>6215</v>
      </c>
      <c r="K1223" s="48" t="s">
        <v>6212</v>
      </c>
      <c r="L1223" s="45">
        <v>139</v>
      </c>
      <c r="M1223" s="47" t="s">
        <v>5823</v>
      </c>
      <c r="N1223" s="60">
        <v>327</v>
      </c>
      <c r="O1223" s="58">
        <v>318</v>
      </c>
      <c r="P1223" s="58">
        <v>345</v>
      </c>
      <c r="Q1223" s="132">
        <v>329</v>
      </c>
      <c r="R1223" s="60">
        <v>468</v>
      </c>
      <c r="S1223" s="58">
        <v>358</v>
      </c>
      <c r="T1223" s="58">
        <v>386</v>
      </c>
      <c r="U1223" s="132">
        <v>440</v>
      </c>
      <c r="V1223" s="58">
        <v>138</v>
      </c>
      <c r="W1223" s="58">
        <v>188</v>
      </c>
      <c r="X1223" s="58">
        <v>103</v>
      </c>
      <c r="Y1223" s="132">
        <v>108</v>
      </c>
      <c r="Z1223" s="61">
        <v>120</v>
      </c>
      <c r="AA1223" s="59">
        <v>280</v>
      </c>
      <c r="AB1223" s="59">
        <v>214</v>
      </c>
      <c r="AC1223" s="132">
        <v>219</v>
      </c>
      <c r="AD1223" s="61">
        <v>278</v>
      </c>
      <c r="AE1223" s="59">
        <v>344</v>
      </c>
      <c r="AF1223" s="59">
        <v>289</v>
      </c>
      <c r="AG1223" s="132">
        <v>301</v>
      </c>
      <c r="AH1223" s="61">
        <v>5</v>
      </c>
      <c r="AI1223" s="132">
        <v>23</v>
      </c>
      <c r="AJ1223" s="64">
        <f>IFERROR(VLOOKUP($B1223,STOCK!$A:$H,3,0)," ")</f>
        <v>334</v>
      </c>
      <c r="AK1223" s="65">
        <f>IFERROR(VLOOKUP($B1223,STOCK!$A:$H,4,0)," ")</f>
        <v>334</v>
      </c>
      <c r="AL1223" s="65">
        <f>IFERROR(VLOOKUP($B1223,STOCK!$A:$H,5,0)," ")</f>
        <v>117</v>
      </c>
      <c r="AM1223" s="65">
        <f>IFERROR(VLOOKUP($B1223,STOCK!$A:$H,6,0)," ")</f>
        <v>170</v>
      </c>
      <c r="AN1223" s="65">
        <f>IFERROR(VLOOKUP($B1223,STOCK!$A:$H,7,0)," ")</f>
        <v>229</v>
      </c>
      <c r="AO1223" s="65">
        <f>IFERROR(VLOOKUP($B1223,STOCK!$A:$H,8,0)," ")</f>
        <v>229</v>
      </c>
      <c r="AP1223" s="62">
        <f t="shared" si="247"/>
        <v>30.455927051671733</v>
      </c>
      <c r="AQ1223" s="50">
        <f t="shared" si="248"/>
        <v>22.77272727272727</v>
      </c>
      <c r="AR1223" s="50">
        <f t="shared" si="249"/>
        <v>32.5</v>
      </c>
      <c r="AS1223" s="50">
        <f t="shared" si="250"/>
        <v>23.287671232876711</v>
      </c>
      <c r="AT1223" s="50">
        <f t="shared" si="251"/>
        <v>22.823920265780732</v>
      </c>
      <c r="AU1223" s="63">
        <f t="shared" si="258"/>
        <v>298.69565217391306</v>
      </c>
      <c r="AV1223" s="67">
        <v>9360</v>
      </c>
      <c r="AW1223" s="133">
        <v>9419.2456600000005</v>
      </c>
      <c r="AX1223" s="49">
        <v>10900</v>
      </c>
      <c r="AY1223" s="51">
        <f t="shared" si="252"/>
        <v>0.16452991452991461</v>
      </c>
      <c r="AZ1223" s="51">
        <f t="shared" si="253"/>
        <v>0.14128440366972478</v>
      </c>
      <c r="BA1223" s="49">
        <v>10500</v>
      </c>
      <c r="BB1223" s="52">
        <v>3</v>
      </c>
      <c r="BC1223" s="51">
        <f t="shared" si="254"/>
        <v>0.12179487179487181</v>
      </c>
      <c r="BD1223" s="51">
        <f t="shared" si="255"/>
        <v>0.10857142857142857</v>
      </c>
      <c r="BE1223" s="49">
        <v>0</v>
      </c>
      <c r="BF1223" s="52">
        <v>0</v>
      </c>
      <c r="BG1223" s="51">
        <f t="shared" si="256"/>
        <v>-1</v>
      </c>
      <c r="BH1223" s="51">
        <f t="shared" si="257"/>
        <v>0</v>
      </c>
      <c r="BI1223" s="282">
        <f t="shared" si="259"/>
        <v>1420</v>
      </c>
    </row>
    <row r="1224" spans="1:61" hidden="1">
      <c r="A1224" s="54" t="s">
        <v>150</v>
      </c>
      <c r="B1224" s="55" t="s">
        <v>3893</v>
      </c>
      <c r="C1224" s="55" t="s">
        <v>3894</v>
      </c>
      <c r="D1224" s="44" t="s">
        <v>3895</v>
      </c>
      <c r="E1224" s="56">
        <v>6</v>
      </c>
      <c r="F1224" s="46" t="s">
        <v>5814</v>
      </c>
      <c r="G1224" s="47" t="s">
        <v>5814</v>
      </c>
      <c r="H1224" s="47" t="s">
        <v>189</v>
      </c>
      <c r="I1224" s="48" t="s">
        <v>6210</v>
      </c>
      <c r="J1224" s="48" t="s">
        <v>6215</v>
      </c>
      <c r="K1224" s="48" t="s">
        <v>6213</v>
      </c>
      <c r="L1224" s="45">
        <v>79</v>
      </c>
      <c r="M1224" s="47" t="s">
        <v>6090</v>
      </c>
      <c r="N1224" s="60">
        <v>550</v>
      </c>
      <c r="O1224" s="58">
        <v>647</v>
      </c>
      <c r="P1224" s="58">
        <v>173</v>
      </c>
      <c r="Q1224" s="132">
        <v>181</v>
      </c>
      <c r="R1224" s="60">
        <v>739</v>
      </c>
      <c r="S1224" s="58">
        <v>785</v>
      </c>
      <c r="T1224" s="58">
        <v>471</v>
      </c>
      <c r="U1224" s="132">
        <v>420</v>
      </c>
      <c r="V1224" s="58">
        <v>369</v>
      </c>
      <c r="W1224" s="58">
        <v>373</v>
      </c>
      <c r="X1224" s="58">
        <v>183</v>
      </c>
      <c r="Y1224" s="132">
        <v>165</v>
      </c>
      <c r="Z1224" s="61">
        <v>495</v>
      </c>
      <c r="AA1224" s="59">
        <v>450</v>
      </c>
      <c r="AB1224" s="59">
        <v>244</v>
      </c>
      <c r="AC1224" s="132">
        <v>169</v>
      </c>
      <c r="AD1224" s="61">
        <v>324</v>
      </c>
      <c r="AE1224" s="59">
        <v>394</v>
      </c>
      <c r="AF1224" s="59">
        <v>317</v>
      </c>
      <c r="AG1224" s="132">
        <v>312</v>
      </c>
      <c r="AH1224" s="61">
        <v>36</v>
      </c>
      <c r="AI1224" s="132">
        <v>62</v>
      </c>
      <c r="AJ1224" s="64">
        <f>IFERROR(VLOOKUP($B1224,STOCK!$A:$H,3,0)," ")</f>
        <v>554</v>
      </c>
      <c r="AK1224" s="65">
        <f>IFERROR(VLOOKUP($B1224,STOCK!$A:$H,4,0)," ")</f>
        <v>859</v>
      </c>
      <c r="AL1224" s="65">
        <f>IFERROR(VLOOKUP($B1224,STOCK!$A:$H,5,0)," ")</f>
        <v>397</v>
      </c>
      <c r="AM1224" s="65">
        <f>IFERROR(VLOOKUP($B1224,STOCK!$A:$H,6,0)," ")</f>
        <v>634</v>
      </c>
      <c r="AN1224" s="65">
        <f>IFERROR(VLOOKUP($B1224,STOCK!$A:$H,7,0)," ")</f>
        <v>418</v>
      </c>
      <c r="AO1224" s="65">
        <f>IFERROR(VLOOKUP($B1224,STOCK!$A:$H,8,0)," ")</f>
        <v>199</v>
      </c>
      <c r="AP1224" s="62">
        <f t="shared" si="247"/>
        <v>91.823204419889507</v>
      </c>
      <c r="AQ1224" s="50">
        <f t="shared" si="248"/>
        <v>61.357142857142854</v>
      </c>
      <c r="AR1224" s="50">
        <f t="shared" si="249"/>
        <v>72.181818181818187</v>
      </c>
      <c r="AS1224" s="50">
        <f t="shared" si="250"/>
        <v>112.54437869822485</v>
      </c>
      <c r="AT1224" s="50">
        <f t="shared" si="251"/>
        <v>40.192307692307686</v>
      </c>
      <c r="AU1224" s="63">
        <f t="shared" si="258"/>
        <v>96.290322580645153</v>
      </c>
      <c r="AV1224" s="67">
        <v>7619.9999699999998</v>
      </c>
      <c r="AW1224" s="133">
        <v>7603.1567699999996</v>
      </c>
      <c r="AX1224" s="49">
        <v>8900</v>
      </c>
      <c r="AY1224" s="51">
        <f t="shared" si="252"/>
        <v>0.16797900722301451</v>
      </c>
      <c r="AZ1224" s="51">
        <f t="shared" si="253"/>
        <v>0.14382022808988765</v>
      </c>
      <c r="BA1224" s="49">
        <v>8500</v>
      </c>
      <c r="BB1224" s="52">
        <v>6</v>
      </c>
      <c r="BC1224" s="51">
        <f t="shared" si="254"/>
        <v>0.11548556869613735</v>
      </c>
      <c r="BD1224" s="51">
        <f t="shared" si="255"/>
        <v>0.10352941529411766</v>
      </c>
      <c r="BE1224" s="49">
        <v>8250</v>
      </c>
      <c r="BF1224" s="52">
        <v>12</v>
      </c>
      <c r="BG1224" s="51">
        <f t="shared" si="256"/>
        <v>8.2677169616839352E-2</v>
      </c>
      <c r="BH1224" s="51">
        <f t="shared" si="257"/>
        <v>7.6363640000000024E-2</v>
      </c>
      <c r="BI1224" s="282">
        <f t="shared" si="259"/>
        <v>1309</v>
      </c>
    </row>
    <row r="1225" spans="1:61" hidden="1">
      <c r="A1225" s="54" t="s">
        <v>151</v>
      </c>
      <c r="B1225" s="55" t="s">
        <v>3896</v>
      </c>
      <c r="C1225" s="55" t="s">
        <v>3897</v>
      </c>
      <c r="D1225" s="44" t="s">
        <v>3898</v>
      </c>
      <c r="E1225" s="56">
        <v>6</v>
      </c>
      <c r="F1225" s="46" t="s">
        <v>5814</v>
      </c>
      <c r="G1225" s="47" t="s">
        <v>5814</v>
      </c>
      <c r="H1225" s="47" t="s">
        <v>189</v>
      </c>
      <c r="I1225" s="48" t="s">
        <v>6210</v>
      </c>
      <c r="J1225" s="48" t="s">
        <v>6215</v>
      </c>
      <c r="K1225" s="48" t="s">
        <v>6213</v>
      </c>
      <c r="L1225" s="45">
        <v>79</v>
      </c>
      <c r="M1225" s="47" t="s">
        <v>6090</v>
      </c>
      <c r="N1225" s="60">
        <v>0</v>
      </c>
      <c r="O1225" s="58">
        <v>0</v>
      </c>
      <c r="P1225" s="58">
        <v>0</v>
      </c>
      <c r="Q1225" s="132">
        <v>0</v>
      </c>
      <c r="R1225" s="60">
        <v>0</v>
      </c>
      <c r="S1225" s="58">
        <v>0</v>
      </c>
      <c r="T1225" s="58">
        <v>0</v>
      </c>
      <c r="U1225" s="132">
        <v>0</v>
      </c>
      <c r="V1225" s="58">
        <v>0</v>
      </c>
      <c r="W1225" s="58">
        <v>0</v>
      </c>
      <c r="X1225" s="58">
        <v>0</v>
      </c>
      <c r="Y1225" s="132">
        <v>0</v>
      </c>
      <c r="Z1225" s="61">
        <v>0</v>
      </c>
      <c r="AA1225" s="59">
        <v>0</v>
      </c>
      <c r="AB1225" s="59">
        <v>0</v>
      </c>
      <c r="AC1225" s="132">
        <v>0</v>
      </c>
      <c r="AD1225" s="61">
        <v>0</v>
      </c>
      <c r="AE1225" s="59">
        <v>0</v>
      </c>
      <c r="AF1225" s="59">
        <v>0</v>
      </c>
      <c r="AG1225" s="132">
        <v>0</v>
      </c>
      <c r="AH1225" s="61">
        <v>0</v>
      </c>
      <c r="AI1225" s="132">
        <v>0</v>
      </c>
      <c r="AJ1225" s="64">
        <f>IFERROR(VLOOKUP($B1225,STOCK!$A:$H,3,0)," ")</f>
        <v>0</v>
      </c>
      <c r="AK1225" s="65">
        <f>IFERROR(VLOOKUP($B1225,STOCK!$A:$H,4,0)," ")</f>
        <v>0</v>
      </c>
      <c r="AL1225" s="65">
        <f>IFERROR(VLOOKUP($B1225,STOCK!$A:$H,5,0)," ")</f>
        <v>0</v>
      </c>
      <c r="AM1225" s="65">
        <f>IFERROR(VLOOKUP($B1225,STOCK!$A:$H,6,0)," ")</f>
        <v>0</v>
      </c>
      <c r="AN1225" s="65">
        <f>IFERROR(VLOOKUP($B1225,STOCK!$A:$H,7,0)," ")</f>
        <v>0</v>
      </c>
      <c r="AO1225" s="65">
        <f>IFERROR(VLOOKUP($B1225,STOCK!$A:$H,8,0)," ")</f>
        <v>0</v>
      </c>
      <c r="AP1225" s="62" t="str">
        <f t="shared" si="247"/>
        <v>Q</v>
      </c>
      <c r="AQ1225" s="50" t="str">
        <f t="shared" si="248"/>
        <v>Q</v>
      </c>
      <c r="AR1225" s="50" t="str">
        <f t="shared" si="249"/>
        <v>Q</v>
      </c>
      <c r="AS1225" s="50" t="str">
        <f t="shared" si="250"/>
        <v>Q</v>
      </c>
      <c r="AT1225" s="50" t="str">
        <f t="shared" si="251"/>
        <v>Q</v>
      </c>
      <c r="AU1225" s="63" t="str">
        <f t="shared" si="258"/>
        <v>Q</v>
      </c>
      <c r="AV1225" s="67">
        <v>17280.000001</v>
      </c>
      <c r="AW1225" s="133">
        <v>17099.92152</v>
      </c>
      <c r="AX1225" s="49">
        <v>19250</v>
      </c>
      <c r="AY1225" s="51">
        <f t="shared" si="252"/>
        <v>0.11400462956516177</v>
      </c>
      <c r="AZ1225" s="51">
        <f t="shared" si="253"/>
        <v>0.10233766228571427</v>
      </c>
      <c r="BA1225" s="49">
        <v>18500</v>
      </c>
      <c r="BB1225" s="52">
        <v>3</v>
      </c>
      <c r="BC1225" s="51">
        <f t="shared" si="254"/>
        <v>7.0601851789895642E-2</v>
      </c>
      <c r="BD1225" s="51">
        <f t="shared" si="255"/>
        <v>6.5945945891891872E-2</v>
      </c>
      <c r="BE1225" s="49">
        <v>0</v>
      </c>
      <c r="BF1225" s="52">
        <v>0</v>
      </c>
      <c r="BG1225" s="51">
        <f t="shared" si="256"/>
        <v>-1</v>
      </c>
      <c r="BH1225" s="51">
        <f t="shared" si="257"/>
        <v>0</v>
      </c>
      <c r="BI1225" s="282">
        <f t="shared" si="259"/>
        <v>0</v>
      </c>
    </row>
    <row r="1226" spans="1:61" hidden="1">
      <c r="A1226" s="54" t="s">
        <v>150</v>
      </c>
      <c r="B1226" s="55" t="s">
        <v>3899</v>
      </c>
      <c r="C1226" s="55" t="s">
        <v>3900</v>
      </c>
      <c r="D1226" s="44" t="s">
        <v>3901</v>
      </c>
      <c r="E1226" s="56">
        <v>30</v>
      </c>
      <c r="F1226" s="46" t="s">
        <v>5814</v>
      </c>
      <c r="G1226" s="47" t="s">
        <v>5814</v>
      </c>
      <c r="H1226" s="47" t="s">
        <v>189</v>
      </c>
      <c r="I1226" s="48" t="s">
        <v>6210</v>
      </c>
      <c r="J1226" s="48" t="s">
        <v>6215</v>
      </c>
      <c r="K1226" s="48" t="s">
        <v>6213</v>
      </c>
      <c r="L1226" s="45">
        <v>79</v>
      </c>
      <c r="M1226" s="47" t="s">
        <v>6090</v>
      </c>
      <c r="N1226" s="60">
        <v>1770</v>
      </c>
      <c r="O1226" s="58">
        <v>3708</v>
      </c>
      <c r="P1226" s="58">
        <v>1413</v>
      </c>
      <c r="Q1226" s="132">
        <v>1477</v>
      </c>
      <c r="R1226" s="60">
        <v>1548</v>
      </c>
      <c r="S1226" s="58">
        <v>3576</v>
      </c>
      <c r="T1226" s="58">
        <v>908</v>
      </c>
      <c r="U1226" s="132">
        <v>1206</v>
      </c>
      <c r="V1226" s="58">
        <v>573</v>
      </c>
      <c r="W1226" s="58">
        <v>1447</v>
      </c>
      <c r="X1226" s="58">
        <v>1603</v>
      </c>
      <c r="Y1226" s="132">
        <v>1554</v>
      </c>
      <c r="Z1226" s="61">
        <v>731</v>
      </c>
      <c r="AA1226" s="59">
        <v>471</v>
      </c>
      <c r="AB1226" s="59">
        <v>1206</v>
      </c>
      <c r="AC1226" s="132">
        <v>1296</v>
      </c>
      <c r="AD1226" s="61">
        <v>770</v>
      </c>
      <c r="AE1226" s="59">
        <v>1656</v>
      </c>
      <c r="AF1226" s="59">
        <v>1831</v>
      </c>
      <c r="AG1226" s="132">
        <v>1589</v>
      </c>
      <c r="AH1226" s="61">
        <v>85</v>
      </c>
      <c r="AI1226" s="132">
        <v>249</v>
      </c>
      <c r="AJ1226" s="64">
        <f>IFERROR(VLOOKUP($B1226,STOCK!$A:$H,3,0)," ")</f>
        <v>430</v>
      </c>
      <c r="AK1226" s="65">
        <f>IFERROR(VLOOKUP($B1226,STOCK!$A:$H,4,0)," ")</f>
        <v>-16</v>
      </c>
      <c r="AL1226" s="65">
        <f>IFERROR(VLOOKUP($B1226,STOCK!$A:$H,5,0)," ")</f>
        <v>1169</v>
      </c>
      <c r="AM1226" s="65">
        <f>IFERROR(VLOOKUP($B1226,STOCK!$A:$H,6,0)," ")</f>
        <v>1172</v>
      </c>
      <c r="AN1226" s="65">
        <f>IFERROR(VLOOKUP($B1226,STOCK!$A:$H,7,0)," ")</f>
        <v>3412</v>
      </c>
      <c r="AO1226" s="65">
        <f>IFERROR(VLOOKUP($B1226,STOCK!$A:$H,8,0)," ")</f>
        <v>522</v>
      </c>
      <c r="AP1226" s="62">
        <f t="shared" si="247"/>
        <v>8.7339201083276912</v>
      </c>
      <c r="AQ1226" s="50" t="str">
        <f t="shared" si="248"/>
        <v>Q</v>
      </c>
      <c r="AR1226" s="50">
        <f t="shared" si="249"/>
        <v>22.567567567567568</v>
      </c>
      <c r="AS1226" s="50">
        <f t="shared" si="250"/>
        <v>27.12962962962963</v>
      </c>
      <c r="AT1226" s="50">
        <f t="shared" si="251"/>
        <v>64.417872876022656</v>
      </c>
      <c r="AU1226" s="63">
        <f t="shared" si="258"/>
        <v>62.891566265060234</v>
      </c>
      <c r="AV1226" s="67">
        <v>2880</v>
      </c>
      <c r="AW1226" s="133">
        <v>2849.9869199999998</v>
      </c>
      <c r="AX1226" s="49">
        <v>3500</v>
      </c>
      <c r="AY1226" s="51">
        <f t="shared" si="252"/>
        <v>0.21527777777777768</v>
      </c>
      <c r="AZ1226" s="51">
        <f t="shared" si="253"/>
        <v>0.17714285714285713</v>
      </c>
      <c r="BA1226" s="49">
        <v>0</v>
      </c>
      <c r="BB1226" s="52">
        <v>0</v>
      </c>
      <c r="BC1226" s="51">
        <f t="shared" si="254"/>
        <v>-1</v>
      </c>
      <c r="BD1226" s="51">
        <f t="shared" si="255"/>
        <v>0</v>
      </c>
      <c r="BE1226" s="49">
        <v>0</v>
      </c>
      <c r="BF1226" s="52">
        <v>0</v>
      </c>
      <c r="BG1226" s="51">
        <f t="shared" si="256"/>
        <v>-1</v>
      </c>
      <c r="BH1226" s="51">
        <f t="shared" si="257"/>
        <v>0</v>
      </c>
      <c r="BI1226" s="282">
        <f t="shared" si="259"/>
        <v>7371</v>
      </c>
    </row>
    <row r="1227" spans="1:61" hidden="1">
      <c r="A1227" s="54" t="s">
        <v>150</v>
      </c>
      <c r="B1227" s="55" t="s">
        <v>3902</v>
      </c>
      <c r="C1227" s="55" t="s">
        <v>3903</v>
      </c>
      <c r="D1227" s="44" t="s">
        <v>3904</v>
      </c>
      <c r="E1227" s="56">
        <v>6</v>
      </c>
      <c r="F1227" s="46" t="s">
        <v>5814</v>
      </c>
      <c r="G1227" s="47" t="s">
        <v>5814</v>
      </c>
      <c r="H1227" s="47" t="s">
        <v>189</v>
      </c>
      <c r="I1227" s="48" t="s">
        <v>6210</v>
      </c>
      <c r="J1227" s="48" t="s">
        <v>6215</v>
      </c>
      <c r="K1227" s="48" t="s">
        <v>6213</v>
      </c>
      <c r="L1227" s="45">
        <v>79</v>
      </c>
      <c r="M1227" s="47" t="s">
        <v>6090</v>
      </c>
      <c r="N1227" s="60">
        <v>42</v>
      </c>
      <c r="O1227" s="58">
        <v>332</v>
      </c>
      <c r="P1227" s="58">
        <v>104</v>
      </c>
      <c r="Q1227" s="132">
        <v>49</v>
      </c>
      <c r="R1227" s="60">
        <v>104</v>
      </c>
      <c r="S1227" s="58">
        <v>459</v>
      </c>
      <c r="T1227" s="58">
        <v>345</v>
      </c>
      <c r="U1227" s="132">
        <v>329</v>
      </c>
      <c r="V1227" s="58">
        <v>16</v>
      </c>
      <c r="W1227" s="58">
        <v>126</v>
      </c>
      <c r="X1227" s="58">
        <v>20</v>
      </c>
      <c r="Y1227" s="132">
        <v>53</v>
      </c>
      <c r="Z1227" s="61">
        <v>23</v>
      </c>
      <c r="AA1227" s="59">
        <v>25</v>
      </c>
      <c r="AB1227" s="59">
        <v>8</v>
      </c>
      <c r="AC1227" s="132">
        <v>18</v>
      </c>
      <c r="AD1227" s="61">
        <v>190</v>
      </c>
      <c r="AE1227" s="59">
        <v>259</v>
      </c>
      <c r="AF1227" s="59">
        <v>202</v>
      </c>
      <c r="AG1227" s="132">
        <v>191</v>
      </c>
      <c r="AH1227" s="61">
        <v>30</v>
      </c>
      <c r="AI1227" s="132">
        <v>43</v>
      </c>
      <c r="AJ1227" s="64">
        <f>IFERROR(VLOOKUP($B1227,STOCK!$A:$H,3,0)," ")</f>
        <v>343</v>
      </c>
      <c r="AK1227" s="65">
        <f>IFERROR(VLOOKUP($B1227,STOCK!$A:$H,4,0)," ")</f>
        <v>450</v>
      </c>
      <c r="AL1227" s="65">
        <f>IFERROR(VLOOKUP($B1227,STOCK!$A:$H,5,0)," ")</f>
        <v>74</v>
      </c>
      <c r="AM1227" s="65">
        <f>IFERROR(VLOOKUP($B1227,STOCK!$A:$H,6,0)," ")</f>
        <v>102</v>
      </c>
      <c r="AN1227" s="65">
        <f>IFERROR(VLOOKUP($B1227,STOCK!$A:$H,7,0)," ")</f>
        <v>208</v>
      </c>
      <c r="AO1227" s="65">
        <f>IFERROR(VLOOKUP($B1227,STOCK!$A:$H,8,0)," ")</f>
        <v>23</v>
      </c>
      <c r="AP1227" s="62">
        <f t="shared" si="247"/>
        <v>210</v>
      </c>
      <c r="AQ1227" s="50">
        <f t="shared" si="248"/>
        <v>41.033434650455924</v>
      </c>
      <c r="AR1227" s="50">
        <f t="shared" si="249"/>
        <v>41.886792452830186</v>
      </c>
      <c r="AS1227" s="50">
        <f t="shared" si="250"/>
        <v>170</v>
      </c>
      <c r="AT1227" s="50">
        <f t="shared" si="251"/>
        <v>32.670157068062828</v>
      </c>
      <c r="AU1227" s="63">
        <f t="shared" si="258"/>
        <v>16.046511627906977</v>
      </c>
      <c r="AV1227" s="67">
        <v>7619.9999699999998</v>
      </c>
      <c r="AW1227" s="133">
        <v>7590.49676</v>
      </c>
      <c r="AX1227" s="49">
        <v>8900</v>
      </c>
      <c r="AY1227" s="51">
        <f t="shared" si="252"/>
        <v>0.16797900722301451</v>
      </c>
      <c r="AZ1227" s="51">
        <f t="shared" si="253"/>
        <v>0.14382022808988765</v>
      </c>
      <c r="BA1227" s="49">
        <v>8500</v>
      </c>
      <c r="BB1227" s="52">
        <v>6</v>
      </c>
      <c r="BC1227" s="51">
        <f t="shared" si="254"/>
        <v>0.11548556869613735</v>
      </c>
      <c r="BD1227" s="51">
        <f t="shared" si="255"/>
        <v>0.10352941529411766</v>
      </c>
      <c r="BE1227" s="49">
        <v>8250</v>
      </c>
      <c r="BF1227" s="52">
        <v>12</v>
      </c>
      <c r="BG1227" s="51">
        <f t="shared" si="256"/>
        <v>8.2677169616839352E-2</v>
      </c>
      <c r="BH1227" s="51">
        <f t="shared" si="257"/>
        <v>7.6363640000000024E-2</v>
      </c>
      <c r="BI1227" s="282">
        <f t="shared" si="259"/>
        <v>683</v>
      </c>
    </row>
    <row r="1228" spans="1:61" hidden="1">
      <c r="A1228" s="54" t="s">
        <v>150</v>
      </c>
      <c r="B1228" s="55" t="s">
        <v>3905</v>
      </c>
      <c r="C1228" s="55" t="s">
        <v>3906</v>
      </c>
      <c r="D1228" s="44" t="s">
        <v>3907</v>
      </c>
      <c r="E1228" s="56">
        <v>6</v>
      </c>
      <c r="F1228" s="46" t="s">
        <v>5814</v>
      </c>
      <c r="G1228" s="47" t="s">
        <v>5814</v>
      </c>
      <c r="H1228" s="47" t="s">
        <v>189</v>
      </c>
      <c r="I1228" s="48" t="s">
        <v>6210</v>
      </c>
      <c r="J1228" s="48" t="s">
        <v>6215</v>
      </c>
      <c r="K1228" s="48" t="s">
        <v>6213</v>
      </c>
      <c r="L1228" s="45">
        <v>79</v>
      </c>
      <c r="M1228" s="47" t="s">
        <v>6090</v>
      </c>
      <c r="N1228" s="60">
        <v>357</v>
      </c>
      <c r="O1228" s="58">
        <v>122</v>
      </c>
      <c r="P1228" s="58">
        <v>240</v>
      </c>
      <c r="Q1228" s="132">
        <v>220</v>
      </c>
      <c r="R1228" s="60">
        <v>309</v>
      </c>
      <c r="S1228" s="58">
        <v>211</v>
      </c>
      <c r="T1228" s="58">
        <v>83</v>
      </c>
      <c r="U1228" s="132">
        <v>197</v>
      </c>
      <c r="V1228" s="58">
        <v>227</v>
      </c>
      <c r="W1228" s="58">
        <v>165</v>
      </c>
      <c r="X1228" s="58">
        <v>125</v>
      </c>
      <c r="Y1228" s="132">
        <v>112</v>
      </c>
      <c r="Z1228" s="61">
        <v>166</v>
      </c>
      <c r="AA1228" s="59">
        <v>0</v>
      </c>
      <c r="AB1228" s="59">
        <v>47</v>
      </c>
      <c r="AC1228" s="132">
        <v>115</v>
      </c>
      <c r="AD1228" s="61">
        <v>187</v>
      </c>
      <c r="AE1228" s="59">
        <v>211</v>
      </c>
      <c r="AF1228" s="59">
        <v>168</v>
      </c>
      <c r="AG1228" s="132">
        <v>165</v>
      </c>
      <c r="AH1228" s="61">
        <v>10</v>
      </c>
      <c r="AI1228" s="132">
        <v>15</v>
      </c>
      <c r="AJ1228" s="64">
        <f>IFERROR(VLOOKUP($B1228,STOCK!$A:$H,3,0)," ")</f>
        <v>176</v>
      </c>
      <c r="AK1228" s="65">
        <f>IFERROR(VLOOKUP($B1228,STOCK!$A:$H,4,0)," ")</f>
        <v>198</v>
      </c>
      <c r="AL1228" s="65">
        <f>IFERROR(VLOOKUP($B1228,STOCK!$A:$H,5,0)," ")</f>
        <v>165</v>
      </c>
      <c r="AM1228" s="65">
        <f>IFERROR(VLOOKUP($B1228,STOCK!$A:$H,6,0)," ")</f>
        <v>131</v>
      </c>
      <c r="AN1228" s="65">
        <f>IFERROR(VLOOKUP($B1228,STOCK!$A:$H,7,0)," ")</f>
        <v>277</v>
      </c>
      <c r="AO1228" s="65">
        <f>IFERROR(VLOOKUP($B1228,STOCK!$A:$H,8,0)," ")</f>
        <v>49</v>
      </c>
      <c r="AP1228" s="62">
        <f t="shared" si="247"/>
        <v>24</v>
      </c>
      <c r="AQ1228" s="50">
        <f t="shared" si="248"/>
        <v>30.152284263959388</v>
      </c>
      <c r="AR1228" s="50">
        <f t="shared" si="249"/>
        <v>44.196428571428577</v>
      </c>
      <c r="AS1228" s="50">
        <f t="shared" si="250"/>
        <v>34.173913043478265</v>
      </c>
      <c r="AT1228" s="50">
        <f t="shared" si="251"/>
        <v>50.36363636363636</v>
      </c>
      <c r="AU1228" s="63">
        <f t="shared" si="258"/>
        <v>98</v>
      </c>
      <c r="AV1228" s="67">
        <v>7619.9999699999998</v>
      </c>
      <c r="AW1228" s="133">
        <v>7562.1696700000002</v>
      </c>
      <c r="AX1228" s="49">
        <v>8900</v>
      </c>
      <c r="AY1228" s="51">
        <f t="shared" si="252"/>
        <v>0.16797900722301451</v>
      </c>
      <c r="AZ1228" s="51">
        <f t="shared" si="253"/>
        <v>0.14382022808988765</v>
      </c>
      <c r="BA1228" s="49">
        <v>8500</v>
      </c>
      <c r="BB1228" s="52">
        <v>6</v>
      </c>
      <c r="BC1228" s="51">
        <f t="shared" si="254"/>
        <v>0.11548556869613735</v>
      </c>
      <c r="BD1228" s="51">
        <f t="shared" si="255"/>
        <v>0.10352941529411766</v>
      </c>
      <c r="BE1228" s="49">
        <v>8250</v>
      </c>
      <c r="BF1228" s="52">
        <v>12</v>
      </c>
      <c r="BG1228" s="51">
        <f t="shared" si="256"/>
        <v>8.2677169616839352E-2</v>
      </c>
      <c r="BH1228" s="51">
        <f t="shared" si="257"/>
        <v>7.6363640000000024E-2</v>
      </c>
      <c r="BI1228" s="282">
        <f t="shared" si="259"/>
        <v>824</v>
      </c>
    </row>
    <row r="1229" spans="1:61" hidden="1">
      <c r="A1229" s="54" t="s">
        <v>151</v>
      </c>
      <c r="B1229" s="55" t="s">
        <v>3908</v>
      </c>
      <c r="C1229" s="55" t="s">
        <v>3909</v>
      </c>
      <c r="D1229" s="44" t="s">
        <v>3910</v>
      </c>
      <c r="E1229" s="56">
        <v>6</v>
      </c>
      <c r="F1229" s="46" t="s">
        <v>5814</v>
      </c>
      <c r="G1229" s="47" t="s">
        <v>5814</v>
      </c>
      <c r="H1229" s="47" t="s">
        <v>189</v>
      </c>
      <c r="I1229" s="48" t="s">
        <v>6210</v>
      </c>
      <c r="J1229" s="48" t="s">
        <v>6215</v>
      </c>
      <c r="K1229" s="48" t="s">
        <v>6213</v>
      </c>
      <c r="L1229" s="45">
        <v>79</v>
      </c>
      <c r="M1229" s="47" t="s">
        <v>6090</v>
      </c>
      <c r="N1229" s="60">
        <v>0</v>
      </c>
      <c r="O1229" s="58">
        <v>0</v>
      </c>
      <c r="P1229" s="58">
        <v>0</v>
      </c>
      <c r="Q1229" s="132">
        <v>0</v>
      </c>
      <c r="R1229" s="60">
        <v>0</v>
      </c>
      <c r="S1229" s="58">
        <v>0</v>
      </c>
      <c r="T1229" s="58">
        <v>0</v>
      </c>
      <c r="U1229" s="132">
        <v>0</v>
      </c>
      <c r="V1229" s="58">
        <v>0</v>
      </c>
      <c r="W1229" s="58">
        <v>0</v>
      </c>
      <c r="X1229" s="58">
        <v>0</v>
      </c>
      <c r="Y1229" s="132">
        <v>0</v>
      </c>
      <c r="Z1229" s="61">
        <v>0</v>
      </c>
      <c r="AA1229" s="59">
        <v>0</v>
      </c>
      <c r="AB1229" s="59">
        <v>0</v>
      </c>
      <c r="AC1229" s="132">
        <v>0</v>
      </c>
      <c r="AD1229" s="61">
        <v>0</v>
      </c>
      <c r="AE1229" s="59">
        <v>0</v>
      </c>
      <c r="AF1229" s="59">
        <v>0</v>
      </c>
      <c r="AG1229" s="132">
        <v>0</v>
      </c>
      <c r="AH1229" s="61">
        <v>0</v>
      </c>
      <c r="AI1229" s="132">
        <v>0</v>
      </c>
      <c r="AJ1229" s="64">
        <f>IFERROR(VLOOKUP($B1229,STOCK!$A:$H,3,0)," ")</f>
        <v>0</v>
      </c>
      <c r="AK1229" s="65">
        <f>IFERROR(VLOOKUP($B1229,STOCK!$A:$H,4,0)," ")</f>
        <v>0</v>
      </c>
      <c r="AL1229" s="65">
        <f>IFERROR(VLOOKUP($B1229,STOCK!$A:$H,5,0)," ")</f>
        <v>0</v>
      </c>
      <c r="AM1229" s="65">
        <f>IFERROR(VLOOKUP($B1229,STOCK!$A:$H,6,0)," ")</f>
        <v>0</v>
      </c>
      <c r="AN1229" s="65">
        <f>IFERROR(VLOOKUP($B1229,STOCK!$A:$H,7,0)," ")</f>
        <v>0</v>
      </c>
      <c r="AO1229" s="65">
        <f>IFERROR(VLOOKUP($B1229,STOCK!$A:$H,8,0)," ")</f>
        <v>0</v>
      </c>
      <c r="AP1229" s="62" t="str">
        <f t="shared" si="247"/>
        <v>Q</v>
      </c>
      <c r="AQ1229" s="50" t="str">
        <f t="shared" si="248"/>
        <v>Q</v>
      </c>
      <c r="AR1229" s="50" t="str">
        <f t="shared" si="249"/>
        <v>Q</v>
      </c>
      <c r="AS1229" s="50" t="str">
        <f t="shared" si="250"/>
        <v>Q</v>
      </c>
      <c r="AT1229" s="50" t="str">
        <f t="shared" si="251"/>
        <v>Q</v>
      </c>
      <c r="AU1229" s="63" t="str">
        <f t="shared" si="258"/>
        <v>Q</v>
      </c>
      <c r="AV1229" s="67">
        <v>17280.000001</v>
      </c>
      <c r="AW1229" s="133">
        <v>17097.614819999999</v>
      </c>
      <c r="AX1229" s="49">
        <v>19250</v>
      </c>
      <c r="AY1229" s="51">
        <f t="shared" si="252"/>
        <v>0.11400462956516177</v>
      </c>
      <c r="AZ1229" s="51">
        <f t="shared" si="253"/>
        <v>0.10233766228571427</v>
      </c>
      <c r="BA1229" s="49">
        <v>18500</v>
      </c>
      <c r="BB1229" s="52">
        <v>3</v>
      </c>
      <c r="BC1229" s="51">
        <f t="shared" si="254"/>
        <v>7.0601851789895642E-2</v>
      </c>
      <c r="BD1229" s="51">
        <f t="shared" si="255"/>
        <v>6.5945945891891872E-2</v>
      </c>
      <c r="BE1229" s="49">
        <v>0</v>
      </c>
      <c r="BF1229" s="52">
        <v>0</v>
      </c>
      <c r="BG1229" s="51">
        <f t="shared" si="256"/>
        <v>-1</v>
      </c>
      <c r="BH1229" s="51">
        <f t="shared" si="257"/>
        <v>0</v>
      </c>
      <c r="BI1229" s="282">
        <f t="shared" si="259"/>
        <v>0</v>
      </c>
    </row>
    <row r="1230" spans="1:61" hidden="1">
      <c r="A1230" s="54" t="s">
        <v>150</v>
      </c>
      <c r="B1230" s="55" t="s">
        <v>3911</v>
      </c>
      <c r="C1230" s="55" t="s">
        <v>3912</v>
      </c>
      <c r="D1230" s="44" t="s">
        <v>3913</v>
      </c>
      <c r="E1230" s="56">
        <v>30</v>
      </c>
      <c r="F1230" s="46" t="s">
        <v>5814</v>
      </c>
      <c r="G1230" s="47" t="s">
        <v>5814</v>
      </c>
      <c r="H1230" s="47" t="s">
        <v>189</v>
      </c>
      <c r="I1230" s="48" t="s">
        <v>6210</v>
      </c>
      <c r="J1230" s="48" t="s">
        <v>6215</v>
      </c>
      <c r="K1230" s="48" t="s">
        <v>6213</v>
      </c>
      <c r="L1230" s="45">
        <v>79</v>
      </c>
      <c r="M1230" s="47" t="s">
        <v>6090</v>
      </c>
      <c r="N1230" s="60">
        <v>1608</v>
      </c>
      <c r="O1230" s="58">
        <v>1965</v>
      </c>
      <c r="P1230" s="58">
        <v>206</v>
      </c>
      <c r="Q1230" s="132">
        <v>270</v>
      </c>
      <c r="R1230" s="60">
        <v>1211</v>
      </c>
      <c r="S1230" s="58">
        <v>1597</v>
      </c>
      <c r="T1230" s="58">
        <v>0</v>
      </c>
      <c r="U1230" s="132">
        <v>0</v>
      </c>
      <c r="V1230" s="58">
        <v>552</v>
      </c>
      <c r="W1230" s="58">
        <v>980</v>
      </c>
      <c r="X1230" s="58">
        <v>99</v>
      </c>
      <c r="Y1230" s="132">
        <v>79</v>
      </c>
      <c r="Z1230" s="61">
        <v>729</v>
      </c>
      <c r="AA1230" s="59">
        <v>810</v>
      </c>
      <c r="AB1230" s="59">
        <v>204</v>
      </c>
      <c r="AC1230" s="132">
        <v>95</v>
      </c>
      <c r="AD1230" s="61">
        <v>718</v>
      </c>
      <c r="AE1230" s="59">
        <v>893</v>
      </c>
      <c r="AF1230" s="59">
        <v>850</v>
      </c>
      <c r="AG1230" s="132">
        <v>925</v>
      </c>
      <c r="AH1230" s="61">
        <v>60</v>
      </c>
      <c r="AI1230" s="132">
        <v>162</v>
      </c>
      <c r="AJ1230" s="64">
        <f>IFERROR(VLOOKUP($B1230,STOCK!$A:$H,3,0)," ")</f>
        <v>198</v>
      </c>
      <c r="AK1230" s="65">
        <f>IFERROR(VLOOKUP($B1230,STOCK!$A:$H,4,0)," ")</f>
        <v>120</v>
      </c>
      <c r="AL1230" s="65">
        <f>IFERROR(VLOOKUP($B1230,STOCK!$A:$H,5,0)," ")</f>
        <v>90</v>
      </c>
      <c r="AM1230" s="65">
        <f>IFERROR(VLOOKUP($B1230,STOCK!$A:$H,6,0)," ")</f>
        <v>324</v>
      </c>
      <c r="AN1230" s="65">
        <f>IFERROR(VLOOKUP($B1230,STOCK!$A:$H,7,0)," ")</f>
        <v>400</v>
      </c>
      <c r="AO1230" s="65">
        <f>IFERROR(VLOOKUP($B1230,STOCK!$A:$H,8,0)," ")</f>
        <v>570</v>
      </c>
      <c r="AP1230" s="62">
        <f t="shared" si="247"/>
        <v>22</v>
      </c>
      <c r="AQ1230" s="50" t="str">
        <f t="shared" si="248"/>
        <v>SV</v>
      </c>
      <c r="AR1230" s="50">
        <f t="shared" si="249"/>
        <v>34.177215189873422</v>
      </c>
      <c r="AS1230" s="50">
        <f t="shared" si="250"/>
        <v>102.31578947368421</v>
      </c>
      <c r="AT1230" s="50">
        <f t="shared" si="251"/>
        <v>12.972972972972974</v>
      </c>
      <c r="AU1230" s="63">
        <f t="shared" si="258"/>
        <v>105.55555555555556</v>
      </c>
      <c r="AV1230" s="67">
        <v>2880</v>
      </c>
      <c r="AW1230" s="133">
        <v>2849.6024699999998</v>
      </c>
      <c r="AX1230" s="49">
        <v>3500</v>
      </c>
      <c r="AY1230" s="51">
        <f t="shared" si="252"/>
        <v>0.21527777777777768</v>
      </c>
      <c r="AZ1230" s="51">
        <f t="shared" si="253"/>
        <v>0.17714285714285713</v>
      </c>
      <c r="BA1230" s="49">
        <v>0</v>
      </c>
      <c r="BB1230" s="52">
        <v>0</v>
      </c>
      <c r="BC1230" s="51">
        <f t="shared" si="254"/>
        <v>-1</v>
      </c>
      <c r="BD1230" s="51">
        <f t="shared" si="255"/>
        <v>0</v>
      </c>
      <c r="BE1230" s="49">
        <v>0</v>
      </c>
      <c r="BF1230" s="52">
        <v>0</v>
      </c>
      <c r="BG1230" s="51">
        <f t="shared" si="256"/>
        <v>-1</v>
      </c>
      <c r="BH1230" s="51">
        <f t="shared" si="257"/>
        <v>0</v>
      </c>
      <c r="BI1230" s="282">
        <f t="shared" si="259"/>
        <v>1531</v>
      </c>
    </row>
    <row r="1231" spans="1:61" hidden="1">
      <c r="A1231" s="54" t="s">
        <v>149</v>
      </c>
      <c r="B1231" s="55" t="s">
        <v>3914</v>
      </c>
      <c r="C1231" s="55" t="s">
        <v>3915</v>
      </c>
      <c r="D1231" s="44" t="s">
        <v>3916</v>
      </c>
      <c r="E1231" s="56">
        <v>6</v>
      </c>
      <c r="F1231" s="46" t="s">
        <v>5814</v>
      </c>
      <c r="G1231" s="47" t="s">
        <v>5814</v>
      </c>
      <c r="H1231" s="47" t="s">
        <v>189</v>
      </c>
      <c r="I1231" s="48" t="s">
        <v>6210</v>
      </c>
      <c r="J1231" s="48" t="s">
        <v>6215</v>
      </c>
      <c r="K1231" s="48" t="s">
        <v>6213</v>
      </c>
      <c r="L1231" s="45">
        <v>79</v>
      </c>
      <c r="M1231" s="47" t="s">
        <v>6090</v>
      </c>
      <c r="N1231" s="60">
        <v>0</v>
      </c>
      <c r="O1231" s="58">
        <v>0</v>
      </c>
      <c r="P1231" s="58">
        <v>0</v>
      </c>
      <c r="Q1231" s="132">
        <v>0</v>
      </c>
      <c r="R1231" s="60">
        <v>0</v>
      </c>
      <c r="S1231" s="58">
        <v>0</v>
      </c>
      <c r="T1231" s="58">
        <v>0</v>
      </c>
      <c r="U1231" s="132">
        <v>0</v>
      </c>
      <c r="V1231" s="58">
        <v>0</v>
      </c>
      <c r="W1231" s="58">
        <v>0</v>
      </c>
      <c r="X1231" s="58">
        <v>0</v>
      </c>
      <c r="Y1231" s="132">
        <v>0</v>
      </c>
      <c r="Z1231" s="61">
        <v>0</v>
      </c>
      <c r="AA1231" s="59">
        <v>0</v>
      </c>
      <c r="AB1231" s="59">
        <v>0</v>
      </c>
      <c r="AC1231" s="132">
        <v>0</v>
      </c>
      <c r="AD1231" s="61">
        <v>0</v>
      </c>
      <c r="AE1231" s="59">
        <v>0</v>
      </c>
      <c r="AF1231" s="59">
        <v>0</v>
      </c>
      <c r="AG1231" s="132">
        <v>0</v>
      </c>
      <c r="AH1231" s="61">
        <v>0</v>
      </c>
      <c r="AI1231" s="132">
        <v>0</v>
      </c>
      <c r="AJ1231" s="64">
        <f>IFERROR(VLOOKUP($B1231,STOCK!$A:$H,3,0)," ")</f>
        <v>0</v>
      </c>
      <c r="AK1231" s="65">
        <f>IFERROR(VLOOKUP($B1231,STOCK!$A:$H,4,0)," ")</f>
        <v>1</v>
      </c>
      <c r="AL1231" s="65">
        <f>IFERROR(VLOOKUP($B1231,STOCK!$A:$H,5,0)," ")</f>
        <v>0</v>
      </c>
      <c r="AM1231" s="65">
        <f>IFERROR(VLOOKUP($B1231,STOCK!$A:$H,6,0)," ")</f>
        <v>0</v>
      </c>
      <c r="AN1231" s="65">
        <f>IFERROR(VLOOKUP($B1231,STOCK!$A:$H,7,0)," ")</f>
        <v>0</v>
      </c>
      <c r="AO1231" s="65">
        <f>IFERROR(VLOOKUP($B1231,STOCK!$A:$H,8,0)," ")</f>
        <v>0</v>
      </c>
      <c r="AP1231" s="62" t="str">
        <f t="shared" si="247"/>
        <v>Q</v>
      </c>
      <c r="AQ1231" s="50" t="str">
        <f t="shared" si="248"/>
        <v>SV</v>
      </c>
      <c r="AR1231" s="50" t="str">
        <f t="shared" si="249"/>
        <v>Q</v>
      </c>
      <c r="AS1231" s="50" t="str">
        <f t="shared" si="250"/>
        <v>Q</v>
      </c>
      <c r="AT1231" s="50" t="str">
        <f t="shared" si="251"/>
        <v>Q</v>
      </c>
      <c r="AU1231" s="63" t="str">
        <f t="shared" si="258"/>
        <v>Q</v>
      </c>
      <c r="AV1231" s="67">
        <v>8932</v>
      </c>
      <c r="AW1231" s="133">
        <v>8778.1577400000006</v>
      </c>
      <c r="AX1231" s="49">
        <v>10750</v>
      </c>
      <c r="AY1231" s="51">
        <f t="shared" si="252"/>
        <v>0.20353784146887599</v>
      </c>
      <c r="AZ1231" s="51">
        <f t="shared" si="253"/>
        <v>0.16911627906976745</v>
      </c>
      <c r="BA1231" s="49">
        <v>10500</v>
      </c>
      <c r="BB1231" s="52">
        <v>6</v>
      </c>
      <c r="BC1231" s="51">
        <f t="shared" si="254"/>
        <v>0.17554858934169282</v>
      </c>
      <c r="BD1231" s="51">
        <f t="shared" si="255"/>
        <v>0.14933333333333335</v>
      </c>
      <c r="BE1231" s="49">
        <v>10250</v>
      </c>
      <c r="BF1231" s="52">
        <v>12</v>
      </c>
      <c r="BG1231" s="51">
        <f t="shared" si="256"/>
        <v>0.14755933721450964</v>
      </c>
      <c r="BH1231" s="51">
        <f t="shared" si="257"/>
        <v>0.12858536585365854</v>
      </c>
      <c r="BI1231" s="282">
        <f t="shared" si="259"/>
        <v>0</v>
      </c>
    </row>
    <row r="1232" spans="1:61" hidden="1">
      <c r="A1232" s="54" t="s">
        <v>150</v>
      </c>
      <c r="B1232" s="55" t="s">
        <v>3917</v>
      </c>
      <c r="C1232" s="55" t="s">
        <v>3918</v>
      </c>
      <c r="D1232" s="44" t="s">
        <v>3919</v>
      </c>
      <c r="E1232" s="56">
        <v>6</v>
      </c>
      <c r="F1232" s="46" t="s">
        <v>5814</v>
      </c>
      <c r="G1232" s="47" t="s">
        <v>5814</v>
      </c>
      <c r="H1232" s="47" t="s">
        <v>189</v>
      </c>
      <c r="I1232" s="48" t="s">
        <v>6210</v>
      </c>
      <c r="J1232" s="48" t="s">
        <v>6215</v>
      </c>
      <c r="K1232" s="48" t="s">
        <v>6213</v>
      </c>
      <c r="L1232" s="45">
        <v>79</v>
      </c>
      <c r="M1232" s="47" t="s">
        <v>6090</v>
      </c>
      <c r="N1232" s="60">
        <v>383</v>
      </c>
      <c r="O1232" s="58">
        <v>421</v>
      </c>
      <c r="P1232" s="58">
        <v>263</v>
      </c>
      <c r="Q1232" s="132">
        <v>250</v>
      </c>
      <c r="R1232" s="60">
        <v>343</v>
      </c>
      <c r="S1232" s="58">
        <v>457</v>
      </c>
      <c r="T1232" s="58">
        <v>354</v>
      </c>
      <c r="U1232" s="132">
        <v>345</v>
      </c>
      <c r="V1232" s="58">
        <v>112</v>
      </c>
      <c r="W1232" s="58">
        <v>84</v>
      </c>
      <c r="X1232" s="58">
        <v>91</v>
      </c>
      <c r="Y1232" s="132">
        <v>84</v>
      </c>
      <c r="Z1232" s="61">
        <v>197</v>
      </c>
      <c r="AA1232" s="59">
        <v>96</v>
      </c>
      <c r="AB1232" s="59">
        <v>182</v>
      </c>
      <c r="AC1232" s="132">
        <v>176</v>
      </c>
      <c r="AD1232" s="61">
        <v>154</v>
      </c>
      <c r="AE1232" s="59">
        <v>225</v>
      </c>
      <c r="AF1232" s="59">
        <v>123</v>
      </c>
      <c r="AG1232" s="132">
        <v>110</v>
      </c>
      <c r="AH1232" s="61">
        <v>39</v>
      </c>
      <c r="AI1232" s="132">
        <v>48</v>
      </c>
      <c r="AJ1232" s="64">
        <f>IFERROR(VLOOKUP($B1232,STOCK!$A:$H,3,0)," ")</f>
        <v>369</v>
      </c>
      <c r="AK1232" s="65">
        <f>IFERROR(VLOOKUP($B1232,STOCK!$A:$H,4,0)," ")</f>
        <v>384</v>
      </c>
      <c r="AL1232" s="65">
        <f>IFERROR(VLOOKUP($B1232,STOCK!$A:$H,5,0)," ")</f>
        <v>153</v>
      </c>
      <c r="AM1232" s="65">
        <f>IFERROR(VLOOKUP($B1232,STOCK!$A:$H,6,0)," ")</f>
        <v>78</v>
      </c>
      <c r="AN1232" s="65">
        <f>IFERROR(VLOOKUP($B1232,STOCK!$A:$H,7,0)," ")</f>
        <v>228</v>
      </c>
      <c r="AO1232" s="65">
        <f>IFERROR(VLOOKUP($B1232,STOCK!$A:$H,8,0)," ")</f>
        <v>29</v>
      </c>
      <c r="AP1232" s="62">
        <f t="shared" si="247"/>
        <v>44.28</v>
      </c>
      <c r="AQ1232" s="50">
        <f t="shared" si="248"/>
        <v>33.391304347826086</v>
      </c>
      <c r="AR1232" s="50">
        <f t="shared" si="249"/>
        <v>54.642857142857139</v>
      </c>
      <c r="AS1232" s="50">
        <f t="shared" si="250"/>
        <v>13.295454545454545</v>
      </c>
      <c r="AT1232" s="50">
        <f t="shared" si="251"/>
        <v>62.18181818181818</v>
      </c>
      <c r="AU1232" s="63">
        <f t="shared" si="258"/>
        <v>18.125</v>
      </c>
      <c r="AV1232" s="67">
        <v>7619.9999699999998</v>
      </c>
      <c r="AW1232" s="133">
        <v>7528.9987300000003</v>
      </c>
      <c r="AX1232" s="49">
        <v>8900</v>
      </c>
      <c r="AY1232" s="51">
        <f t="shared" si="252"/>
        <v>0.16797900722301451</v>
      </c>
      <c r="AZ1232" s="51">
        <f t="shared" si="253"/>
        <v>0.14382022808988765</v>
      </c>
      <c r="BA1232" s="49">
        <v>8500</v>
      </c>
      <c r="BB1232" s="52">
        <v>6</v>
      </c>
      <c r="BC1232" s="51">
        <f t="shared" si="254"/>
        <v>0.11548556869613735</v>
      </c>
      <c r="BD1232" s="51">
        <f t="shared" si="255"/>
        <v>0.10352941529411766</v>
      </c>
      <c r="BE1232" s="49">
        <v>8250</v>
      </c>
      <c r="BF1232" s="52">
        <v>12</v>
      </c>
      <c r="BG1232" s="51">
        <f t="shared" si="256"/>
        <v>8.2677169616839352E-2</v>
      </c>
      <c r="BH1232" s="51">
        <f t="shared" si="257"/>
        <v>7.6363640000000024E-2</v>
      </c>
      <c r="BI1232" s="282">
        <f t="shared" si="259"/>
        <v>1013</v>
      </c>
    </row>
    <row r="1233" spans="1:61" hidden="1">
      <c r="A1233" s="54" t="s">
        <v>151</v>
      </c>
      <c r="B1233" s="55" t="s">
        <v>3920</v>
      </c>
      <c r="C1233" s="55" t="s">
        <v>3921</v>
      </c>
      <c r="D1233" s="44" t="s">
        <v>3922</v>
      </c>
      <c r="E1233" s="56">
        <v>6</v>
      </c>
      <c r="F1233" s="46" t="s">
        <v>5814</v>
      </c>
      <c r="G1233" s="47" t="s">
        <v>5814</v>
      </c>
      <c r="H1233" s="47" t="s">
        <v>189</v>
      </c>
      <c r="I1233" s="48" t="s">
        <v>6210</v>
      </c>
      <c r="J1233" s="48" t="s">
        <v>6215</v>
      </c>
      <c r="K1233" s="48" t="s">
        <v>6213</v>
      </c>
      <c r="L1233" s="45">
        <v>79</v>
      </c>
      <c r="M1233" s="47" t="s">
        <v>6090</v>
      </c>
      <c r="N1233" s="60">
        <v>0</v>
      </c>
      <c r="O1233" s="58">
        <v>0</v>
      </c>
      <c r="P1233" s="58">
        <v>0</v>
      </c>
      <c r="Q1233" s="132">
        <v>0</v>
      </c>
      <c r="R1233" s="60">
        <v>0</v>
      </c>
      <c r="S1233" s="58">
        <v>0</v>
      </c>
      <c r="T1233" s="58">
        <v>0</v>
      </c>
      <c r="U1233" s="132">
        <v>0</v>
      </c>
      <c r="V1233" s="58">
        <v>0</v>
      </c>
      <c r="W1233" s="58">
        <v>0</v>
      </c>
      <c r="X1233" s="58">
        <v>0</v>
      </c>
      <c r="Y1233" s="132">
        <v>0</v>
      </c>
      <c r="Z1233" s="61">
        <v>0</v>
      </c>
      <c r="AA1233" s="59">
        <v>0</v>
      </c>
      <c r="AB1233" s="59">
        <v>0</v>
      </c>
      <c r="AC1233" s="132">
        <v>0</v>
      </c>
      <c r="AD1233" s="61">
        <v>0</v>
      </c>
      <c r="AE1233" s="59">
        <v>0</v>
      </c>
      <c r="AF1233" s="59">
        <v>0</v>
      </c>
      <c r="AG1233" s="132">
        <v>0</v>
      </c>
      <c r="AH1233" s="61">
        <v>0</v>
      </c>
      <c r="AI1233" s="132">
        <v>0</v>
      </c>
      <c r="AJ1233" s="64">
        <f>IFERROR(VLOOKUP($B1233,STOCK!$A:$H,3,0)," ")</f>
        <v>0</v>
      </c>
      <c r="AK1233" s="65">
        <f>IFERROR(VLOOKUP($B1233,STOCK!$A:$H,4,0)," ")</f>
        <v>0</v>
      </c>
      <c r="AL1233" s="65">
        <f>IFERROR(VLOOKUP($B1233,STOCK!$A:$H,5,0)," ")</f>
        <v>0</v>
      </c>
      <c r="AM1233" s="65">
        <f>IFERROR(VLOOKUP($B1233,STOCK!$A:$H,6,0)," ")</f>
        <v>0</v>
      </c>
      <c r="AN1233" s="65">
        <f>IFERROR(VLOOKUP($B1233,STOCK!$A:$H,7,0)," ")</f>
        <v>0</v>
      </c>
      <c r="AO1233" s="65">
        <f>IFERROR(VLOOKUP($B1233,STOCK!$A:$H,8,0)," ")</f>
        <v>0</v>
      </c>
      <c r="AP1233" s="62" t="str">
        <f t="shared" si="247"/>
        <v>Q</v>
      </c>
      <c r="AQ1233" s="50" t="str">
        <f t="shared" si="248"/>
        <v>Q</v>
      </c>
      <c r="AR1233" s="50" t="str">
        <f t="shared" si="249"/>
        <v>Q</v>
      </c>
      <c r="AS1233" s="50" t="str">
        <f t="shared" si="250"/>
        <v>Q</v>
      </c>
      <c r="AT1233" s="50" t="str">
        <f t="shared" si="251"/>
        <v>Q</v>
      </c>
      <c r="AU1233" s="63" t="str">
        <f t="shared" si="258"/>
        <v>Q</v>
      </c>
      <c r="AV1233" s="67">
        <v>17280.000001</v>
      </c>
      <c r="AW1233" s="133">
        <v>17037.880860000001</v>
      </c>
      <c r="AX1233" s="49">
        <v>19250</v>
      </c>
      <c r="AY1233" s="51">
        <f t="shared" si="252"/>
        <v>0.11400462956516177</v>
      </c>
      <c r="AZ1233" s="51">
        <f t="shared" si="253"/>
        <v>0.10233766228571427</v>
      </c>
      <c r="BA1233" s="49">
        <v>18500</v>
      </c>
      <c r="BB1233" s="52">
        <v>3</v>
      </c>
      <c r="BC1233" s="51">
        <f t="shared" si="254"/>
        <v>7.0601851789895642E-2</v>
      </c>
      <c r="BD1233" s="51">
        <f t="shared" si="255"/>
        <v>6.5945945891891872E-2</v>
      </c>
      <c r="BE1233" s="49">
        <v>0</v>
      </c>
      <c r="BF1233" s="52">
        <v>0</v>
      </c>
      <c r="BG1233" s="51">
        <f t="shared" si="256"/>
        <v>-1</v>
      </c>
      <c r="BH1233" s="51">
        <f t="shared" si="257"/>
        <v>0</v>
      </c>
      <c r="BI1233" s="282">
        <f t="shared" si="259"/>
        <v>0</v>
      </c>
    </row>
    <row r="1234" spans="1:61" hidden="1">
      <c r="A1234" s="54" t="s">
        <v>150</v>
      </c>
      <c r="B1234" s="55" t="s">
        <v>3923</v>
      </c>
      <c r="C1234" s="55" t="s">
        <v>3924</v>
      </c>
      <c r="D1234" s="44" t="s">
        <v>3925</v>
      </c>
      <c r="E1234" s="56">
        <v>30</v>
      </c>
      <c r="F1234" s="46" t="s">
        <v>5814</v>
      </c>
      <c r="G1234" s="47" t="s">
        <v>5814</v>
      </c>
      <c r="H1234" s="47" t="s">
        <v>189</v>
      </c>
      <c r="I1234" s="48" t="s">
        <v>6210</v>
      </c>
      <c r="J1234" s="48" t="s">
        <v>6215</v>
      </c>
      <c r="K1234" s="48" t="s">
        <v>6213</v>
      </c>
      <c r="L1234" s="45">
        <v>79</v>
      </c>
      <c r="M1234" s="47" t="s">
        <v>6090</v>
      </c>
      <c r="N1234" s="60">
        <v>1017</v>
      </c>
      <c r="O1234" s="58">
        <v>1165</v>
      </c>
      <c r="P1234" s="58">
        <v>0</v>
      </c>
      <c r="Q1234" s="132">
        <v>0</v>
      </c>
      <c r="R1234" s="60">
        <v>839</v>
      </c>
      <c r="S1234" s="58">
        <v>484</v>
      </c>
      <c r="T1234" s="58">
        <v>0</v>
      </c>
      <c r="U1234" s="132">
        <v>0</v>
      </c>
      <c r="V1234" s="58">
        <v>90</v>
      </c>
      <c r="W1234" s="58">
        <v>150</v>
      </c>
      <c r="X1234" s="58">
        <v>0</v>
      </c>
      <c r="Y1234" s="132">
        <v>0</v>
      </c>
      <c r="Z1234" s="61">
        <v>159</v>
      </c>
      <c r="AA1234" s="59">
        <v>146</v>
      </c>
      <c r="AB1234" s="59">
        <v>0</v>
      </c>
      <c r="AC1234" s="132">
        <v>0</v>
      </c>
      <c r="AD1234" s="61">
        <v>488</v>
      </c>
      <c r="AE1234" s="59">
        <v>251</v>
      </c>
      <c r="AF1234" s="59">
        <v>0</v>
      </c>
      <c r="AG1234" s="132">
        <v>0</v>
      </c>
      <c r="AH1234" s="61">
        <v>0</v>
      </c>
      <c r="AI1234" s="132">
        <v>0</v>
      </c>
      <c r="AJ1234" s="64">
        <f>IFERROR(VLOOKUP($B1234,STOCK!$A:$H,3,0)," ")</f>
        <v>0</v>
      </c>
      <c r="AK1234" s="65">
        <f>IFERROR(VLOOKUP($B1234,STOCK!$A:$H,4,0)," ")</f>
        <v>18</v>
      </c>
      <c r="AL1234" s="65">
        <f>IFERROR(VLOOKUP($B1234,STOCK!$A:$H,5,0)," ")</f>
        <v>0</v>
      </c>
      <c r="AM1234" s="65">
        <f>IFERROR(VLOOKUP($B1234,STOCK!$A:$H,6,0)," ")</f>
        <v>0</v>
      </c>
      <c r="AN1234" s="65">
        <f>IFERROR(VLOOKUP($B1234,STOCK!$A:$H,7,0)," ")</f>
        <v>0</v>
      </c>
      <c r="AO1234" s="65">
        <f>IFERROR(VLOOKUP($B1234,STOCK!$A:$H,8,0)," ")</f>
        <v>0</v>
      </c>
      <c r="AP1234" s="62" t="str">
        <f t="shared" si="247"/>
        <v>Q</v>
      </c>
      <c r="AQ1234" s="50" t="str">
        <f t="shared" si="248"/>
        <v>SV</v>
      </c>
      <c r="AR1234" s="50" t="str">
        <f t="shared" si="249"/>
        <v>Q</v>
      </c>
      <c r="AS1234" s="50" t="str">
        <f t="shared" si="250"/>
        <v>Q</v>
      </c>
      <c r="AT1234" s="50" t="str">
        <f t="shared" si="251"/>
        <v>Q</v>
      </c>
      <c r="AU1234" s="63" t="str">
        <f t="shared" si="258"/>
        <v>Q</v>
      </c>
      <c r="AV1234" s="67">
        <v>2880</v>
      </c>
      <c r="AW1234" s="133">
        <v>2839.6468100000002</v>
      </c>
      <c r="AX1234" s="49">
        <v>3500</v>
      </c>
      <c r="AY1234" s="51">
        <f t="shared" si="252"/>
        <v>0.21527777777777768</v>
      </c>
      <c r="AZ1234" s="51">
        <f t="shared" si="253"/>
        <v>0.17714285714285713</v>
      </c>
      <c r="BA1234" s="49">
        <v>0</v>
      </c>
      <c r="BB1234" s="52">
        <v>0</v>
      </c>
      <c r="BC1234" s="51">
        <f t="shared" si="254"/>
        <v>-1</v>
      </c>
      <c r="BD1234" s="51">
        <f t="shared" si="255"/>
        <v>0</v>
      </c>
      <c r="BE1234" s="49">
        <v>0</v>
      </c>
      <c r="BF1234" s="52">
        <v>0</v>
      </c>
      <c r="BG1234" s="51">
        <f t="shared" si="256"/>
        <v>-1</v>
      </c>
      <c r="BH1234" s="51">
        <f t="shared" si="257"/>
        <v>0</v>
      </c>
      <c r="BI1234" s="282">
        <f t="shared" si="259"/>
        <v>0</v>
      </c>
    </row>
    <row r="1235" spans="1:61" hidden="1">
      <c r="A1235" s="54" t="s">
        <v>149</v>
      </c>
      <c r="B1235" s="55" t="s">
        <v>3926</v>
      </c>
      <c r="C1235" s="55" t="s">
        <v>3927</v>
      </c>
      <c r="D1235" s="44" t="s">
        <v>3928</v>
      </c>
      <c r="E1235" s="56">
        <v>27</v>
      </c>
      <c r="F1235" s="46" t="s">
        <v>5814</v>
      </c>
      <c r="G1235" s="47" t="s">
        <v>5814</v>
      </c>
      <c r="H1235" s="47" t="s">
        <v>189</v>
      </c>
      <c r="I1235" s="48" t="s">
        <v>6210</v>
      </c>
      <c r="J1235" s="48" t="s">
        <v>6215</v>
      </c>
      <c r="K1235" s="48" t="s">
        <v>6209</v>
      </c>
      <c r="L1235" s="45">
        <v>114</v>
      </c>
      <c r="M1235" s="47" t="s">
        <v>161</v>
      </c>
      <c r="N1235" s="60">
        <v>0</v>
      </c>
      <c r="O1235" s="58">
        <v>0</v>
      </c>
      <c r="P1235" s="58">
        <v>0</v>
      </c>
      <c r="Q1235" s="132">
        <v>0</v>
      </c>
      <c r="R1235" s="60">
        <v>0</v>
      </c>
      <c r="S1235" s="58">
        <v>0</v>
      </c>
      <c r="T1235" s="58">
        <v>0</v>
      </c>
      <c r="U1235" s="132">
        <v>0</v>
      </c>
      <c r="V1235" s="58">
        <v>0</v>
      </c>
      <c r="W1235" s="58">
        <v>0</v>
      </c>
      <c r="X1235" s="58">
        <v>0</v>
      </c>
      <c r="Y1235" s="132">
        <v>0</v>
      </c>
      <c r="Z1235" s="61">
        <v>0</v>
      </c>
      <c r="AA1235" s="59">
        <v>0</v>
      </c>
      <c r="AB1235" s="59">
        <v>0</v>
      </c>
      <c r="AC1235" s="132">
        <v>0</v>
      </c>
      <c r="AD1235" s="61">
        <v>0</v>
      </c>
      <c r="AE1235" s="59">
        <v>0</v>
      </c>
      <c r="AF1235" s="59">
        <v>0</v>
      </c>
      <c r="AG1235" s="132">
        <v>0</v>
      </c>
      <c r="AH1235" s="61">
        <v>0</v>
      </c>
      <c r="AI1235" s="132">
        <v>0</v>
      </c>
      <c r="AJ1235" s="64">
        <f>IFERROR(VLOOKUP($B1235,STOCK!$A:$H,3,0)," ")</f>
        <v>0</v>
      </c>
      <c r="AK1235" s="65">
        <f>IFERROR(VLOOKUP($B1235,STOCK!$A:$H,4,0)," ")</f>
        <v>1</v>
      </c>
      <c r="AL1235" s="65">
        <f>IFERROR(VLOOKUP($B1235,STOCK!$A:$H,5,0)," ")</f>
        <v>0</v>
      </c>
      <c r="AM1235" s="65">
        <f>IFERROR(VLOOKUP($B1235,STOCK!$A:$H,6,0)," ")</f>
        <v>0</v>
      </c>
      <c r="AN1235" s="65">
        <f>IFERROR(VLOOKUP($B1235,STOCK!$A:$H,7,0)," ")</f>
        <v>0</v>
      </c>
      <c r="AO1235" s="65">
        <f>IFERROR(VLOOKUP($B1235,STOCK!$A:$H,8,0)," ")</f>
        <v>0</v>
      </c>
      <c r="AP1235" s="62" t="str">
        <f t="shared" si="247"/>
        <v>Q</v>
      </c>
      <c r="AQ1235" s="50" t="str">
        <f t="shared" si="248"/>
        <v>SV</v>
      </c>
      <c r="AR1235" s="50" t="str">
        <f t="shared" si="249"/>
        <v>Q</v>
      </c>
      <c r="AS1235" s="50" t="str">
        <f t="shared" si="250"/>
        <v>Q</v>
      </c>
      <c r="AT1235" s="50" t="str">
        <f t="shared" si="251"/>
        <v>Q</v>
      </c>
      <c r="AU1235" s="63" t="str">
        <f t="shared" si="258"/>
        <v>Q</v>
      </c>
      <c r="AV1235" s="67">
        <v>2398.9999990000001</v>
      </c>
      <c r="AW1235" s="133">
        <v>2399.1818400000002</v>
      </c>
      <c r="AX1235" s="49">
        <v>2900</v>
      </c>
      <c r="AY1235" s="51">
        <f t="shared" si="252"/>
        <v>0.208837015926985</v>
      </c>
      <c r="AZ1235" s="51">
        <f t="shared" si="253"/>
        <v>0.17275862103448272</v>
      </c>
      <c r="BA1235" s="49">
        <v>2850</v>
      </c>
      <c r="BB1235" s="52">
        <v>6</v>
      </c>
      <c r="BC1235" s="51">
        <f t="shared" si="254"/>
        <v>0.18799499841100253</v>
      </c>
      <c r="BD1235" s="51">
        <f t="shared" si="255"/>
        <v>0.15824561438596488</v>
      </c>
      <c r="BE1235" s="49">
        <v>2750</v>
      </c>
      <c r="BF1235" s="52">
        <v>12</v>
      </c>
      <c r="BG1235" s="51">
        <f t="shared" si="256"/>
        <v>0.14631096337903737</v>
      </c>
      <c r="BH1235" s="51">
        <f t="shared" si="257"/>
        <v>0.12763636399999995</v>
      </c>
      <c r="BI1235" s="282">
        <f t="shared" si="259"/>
        <v>0</v>
      </c>
    </row>
    <row r="1236" spans="1:61" hidden="1">
      <c r="A1236" s="54" t="s">
        <v>150</v>
      </c>
      <c r="B1236" s="55" t="s">
        <v>3929</v>
      </c>
      <c r="C1236" s="55" t="s">
        <v>3930</v>
      </c>
      <c r="D1236" s="44" t="s">
        <v>3931</v>
      </c>
      <c r="E1236" s="56">
        <v>12</v>
      </c>
      <c r="F1236" s="46" t="s">
        <v>5814</v>
      </c>
      <c r="G1236" s="47" t="s">
        <v>5814</v>
      </c>
      <c r="H1236" s="47" t="s">
        <v>189</v>
      </c>
      <c r="I1236" s="48" t="s">
        <v>6210</v>
      </c>
      <c r="J1236" s="48" t="s">
        <v>6215</v>
      </c>
      <c r="K1236" s="48" t="s">
        <v>6209</v>
      </c>
      <c r="L1236" s="45">
        <v>114</v>
      </c>
      <c r="M1236" s="47" t="s">
        <v>161</v>
      </c>
      <c r="N1236" s="60">
        <v>29</v>
      </c>
      <c r="O1236" s="58">
        <v>31</v>
      </c>
      <c r="P1236" s="58">
        <v>27</v>
      </c>
      <c r="Q1236" s="132">
        <v>31</v>
      </c>
      <c r="R1236" s="60">
        <v>42</v>
      </c>
      <c r="S1236" s="58">
        <v>15</v>
      </c>
      <c r="T1236" s="58">
        <v>24</v>
      </c>
      <c r="U1236" s="132">
        <v>20</v>
      </c>
      <c r="V1236" s="58">
        <v>22</v>
      </c>
      <c r="W1236" s="58">
        <v>3</v>
      </c>
      <c r="X1236" s="58">
        <v>0</v>
      </c>
      <c r="Y1236" s="132">
        <v>0</v>
      </c>
      <c r="Z1236" s="61">
        <v>24</v>
      </c>
      <c r="AA1236" s="59">
        <v>42</v>
      </c>
      <c r="AB1236" s="59">
        <v>30</v>
      </c>
      <c r="AC1236" s="132">
        <v>34</v>
      </c>
      <c r="AD1236" s="61">
        <v>13</v>
      </c>
      <c r="AE1236" s="59">
        <v>7</v>
      </c>
      <c r="AF1236" s="59">
        <v>16</v>
      </c>
      <c r="AG1236" s="132">
        <v>20</v>
      </c>
      <c r="AH1236" s="61">
        <v>5</v>
      </c>
      <c r="AI1236" s="132">
        <v>11</v>
      </c>
      <c r="AJ1236" s="64">
        <f>IFERROR(VLOOKUP($B1236,STOCK!$A:$H,3,0)," ")</f>
        <v>5</v>
      </c>
      <c r="AK1236" s="65">
        <f>IFERROR(VLOOKUP($B1236,STOCK!$A:$H,4,0)," ")</f>
        <v>48</v>
      </c>
      <c r="AL1236" s="65">
        <f>IFERROR(VLOOKUP($B1236,STOCK!$A:$H,5,0)," ")</f>
        <v>0</v>
      </c>
      <c r="AM1236" s="65">
        <f>IFERROR(VLOOKUP($B1236,STOCK!$A:$H,6,0)," ")</f>
        <v>36</v>
      </c>
      <c r="AN1236" s="65">
        <f>IFERROR(VLOOKUP($B1236,STOCK!$A:$H,7,0)," ")</f>
        <v>16</v>
      </c>
      <c r="AO1236" s="65">
        <f>IFERROR(VLOOKUP($B1236,STOCK!$A:$H,8,0)," ")</f>
        <v>53</v>
      </c>
      <c r="AP1236" s="62">
        <f t="shared" si="247"/>
        <v>4.838709677419355</v>
      </c>
      <c r="AQ1236" s="50">
        <f t="shared" si="248"/>
        <v>72</v>
      </c>
      <c r="AR1236" s="50" t="str">
        <f t="shared" si="249"/>
        <v>Q</v>
      </c>
      <c r="AS1236" s="50">
        <f t="shared" si="250"/>
        <v>31.764705882352942</v>
      </c>
      <c r="AT1236" s="50">
        <f t="shared" si="251"/>
        <v>24</v>
      </c>
      <c r="AU1236" s="63">
        <f t="shared" si="258"/>
        <v>144.54545454545456</v>
      </c>
      <c r="AV1236" s="67">
        <v>7920</v>
      </c>
      <c r="AW1236" s="133">
        <v>7820.2958900000003</v>
      </c>
      <c r="AX1236" s="49">
        <v>8900</v>
      </c>
      <c r="AY1236" s="51">
        <f t="shared" si="252"/>
        <v>0.1237373737373737</v>
      </c>
      <c r="AZ1236" s="51">
        <f t="shared" si="253"/>
        <v>0.1101123595505618</v>
      </c>
      <c r="BA1236" s="49">
        <v>8550</v>
      </c>
      <c r="BB1236" s="52">
        <v>6</v>
      </c>
      <c r="BC1236" s="51">
        <f t="shared" si="254"/>
        <v>7.9545454545454586E-2</v>
      </c>
      <c r="BD1236" s="51">
        <f t="shared" si="255"/>
        <v>7.3684210526315783E-2</v>
      </c>
      <c r="BE1236" s="49">
        <v>8250</v>
      </c>
      <c r="BF1236" s="52">
        <v>12</v>
      </c>
      <c r="BG1236" s="51">
        <f t="shared" si="256"/>
        <v>4.1666666666666741E-2</v>
      </c>
      <c r="BH1236" s="51">
        <f t="shared" si="257"/>
        <v>0.04</v>
      </c>
      <c r="BI1236" s="282">
        <f t="shared" si="259"/>
        <v>116</v>
      </c>
    </row>
    <row r="1237" spans="1:61" hidden="1">
      <c r="A1237" s="54" t="s">
        <v>150</v>
      </c>
      <c r="B1237" s="55" t="s">
        <v>3932</v>
      </c>
      <c r="C1237" s="55" t="s">
        <v>3933</v>
      </c>
      <c r="D1237" s="44" t="s">
        <v>3934</v>
      </c>
      <c r="E1237" s="56">
        <v>12</v>
      </c>
      <c r="F1237" s="46" t="s">
        <v>5814</v>
      </c>
      <c r="G1237" s="47" t="s">
        <v>5814</v>
      </c>
      <c r="H1237" s="47" t="s">
        <v>189</v>
      </c>
      <c r="I1237" s="48" t="s">
        <v>6210</v>
      </c>
      <c r="J1237" s="48" t="s">
        <v>6215</v>
      </c>
      <c r="K1237" s="48" t="s">
        <v>6209</v>
      </c>
      <c r="L1237" s="45">
        <v>114</v>
      </c>
      <c r="M1237" s="47" t="s">
        <v>161</v>
      </c>
      <c r="N1237" s="60">
        <v>43</v>
      </c>
      <c r="O1237" s="58">
        <v>71</v>
      </c>
      <c r="P1237" s="58">
        <v>37</v>
      </c>
      <c r="Q1237" s="132">
        <v>46</v>
      </c>
      <c r="R1237" s="60">
        <v>80</v>
      </c>
      <c r="S1237" s="58">
        <v>55</v>
      </c>
      <c r="T1237" s="58">
        <v>66</v>
      </c>
      <c r="U1237" s="132">
        <v>55</v>
      </c>
      <c r="V1237" s="58">
        <v>27</v>
      </c>
      <c r="W1237" s="58">
        <v>35</v>
      </c>
      <c r="X1237" s="58">
        <v>23</v>
      </c>
      <c r="Y1237" s="132">
        <v>29</v>
      </c>
      <c r="Z1237" s="61">
        <v>58</v>
      </c>
      <c r="AA1237" s="59">
        <v>66</v>
      </c>
      <c r="AB1237" s="59">
        <v>39</v>
      </c>
      <c r="AC1237" s="132">
        <v>31</v>
      </c>
      <c r="AD1237" s="61">
        <v>28</v>
      </c>
      <c r="AE1237" s="59">
        <v>30</v>
      </c>
      <c r="AF1237" s="59">
        <v>43</v>
      </c>
      <c r="AG1237" s="132">
        <v>48</v>
      </c>
      <c r="AH1237" s="61">
        <v>4</v>
      </c>
      <c r="AI1237" s="132">
        <v>14</v>
      </c>
      <c r="AJ1237" s="64">
        <f>IFERROR(VLOOKUP($B1237,STOCK!$A:$H,3,0)," ")</f>
        <v>123</v>
      </c>
      <c r="AK1237" s="65">
        <f>IFERROR(VLOOKUP($B1237,STOCK!$A:$H,4,0)," ")</f>
        <v>158</v>
      </c>
      <c r="AL1237" s="65">
        <f>IFERROR(VLOOKUP($B1237,STOCK!$A:$H,5,0)," ")</f>
        <v>68</v>
      </c>
      <c r="AM1237" s="65">
        <f>IFERROR(VLOOKUP($B1237,STOCK!$A:$H,6,0)," ")</f>
        <v>128</v>
      </c>
      <c r="AN1237" s="65">
        <f>IFERROR(VLOOKUP($B1237,STOCK!$A:$H,7,0)," ")</f>
        <v>41</v>
      </c>
      <c r="AO1237" s="65">
        <f>IFERROR(VLOOKUP($B1237,STOCK!$A:$H,8,0)," ")</f>
        <v>52</v>
      </c>
      <c r="AP1237" s="62">
        <f t="shared" si="247"/>
        <v>80.217391304347828</v>
      </c>
      <c r="AQ1237" s="50">
        <f t="shared" si="248"/>
        <v>86.181818181818173</v>
      </c>
      <c r="AR1237" s="50">
        <f t="shared" si="249"/>
        <v>70.34482758620689</v>
      </c>
      <c r="AS1237" s="50">
        <f t="shared" si="250"/>
        <v>123.87096774193549</v>
      </c>
      <c r="AT1237" s="50">
        <f t="shared" si="251"/>
        <v>25.625</v>
      </c>
      <c r="AU1237" s="63">
        <f t="shared" si="258"/>
        <v>111.42857142857143</v>
      </c>
      <c r="AV1237" s="67">
        <v>7739.9999600000001</v>
      </c>
      <c r="AW1237" s="133">
        <v>7617.9738799999996</v>
      </c>
      <c r="AX1237" s="49">
        <v>8900</v>
      </c>
      <c r="AY1237" s="51">
        <f t="shared" si="252"/>
        <v>0.14987080697607658</v>
      </c>
      <c r="AZ1237" s="51">
        <f t="shared" si="253"/>
        <v>0.1303370831460674</v>
      </c>
      <c r="BA1237" s="49">
        <v>8500</v>
      </c>
      <c r="BB1237" s="52">
        <v>6</v>
      </c>
      <c r="BC1237" s="51">
        <f t="shared" si="254"/>
        <v>9.8191220145691149E-2</v>
      </c>
      <c r="BD1237" s="51">
        <f t="shared" si="255"/>
        <v>8.9411769411764694E-2</v>
      </c>
      <c r="BE1237" s="49">
        <v>8250</v>
      </c>
      <c r="BF1237" s="52">
        <v>12</v>
      </c>
      <c r="BG1237" s="51">
        <f t="shared" si="256"/>
        <v>6.5891478376700174E-2</v>
      </c>
      <c r="BH1237" s="51">
        <f t="shared" si="257"/>
        <v>6.1818186666666657E-2</v>
      </c>
      <c r="BI1237" s="282">
        <f t="shared" si="259"/>
        <v>223</v>
      </c>
    </row>
    <row r="1238" spans="1:61" hidden="1">
      <c r="A1238" s="54" t="s">
        <v>150</v>
      </c>
      <c r="B1238" s="55" t="s">
        <v>3935</v>
      </c>
      <c r="C1238" s="55" t="s">
        <v>3936</v>
      </c>
      <c r="D1238" s="44" t="s">
        <v>3937</v>
      </c>
      <c r="E1238" s="56">
        <v>12</v>
      </c>
      <c r="F1238" s="46" t="s">
        <v>5814</v>
      </c>
      <c r="G1238" s="47" t="s">
        <v>5814</v>
      </c>
      <c r="H1238" s="47" t="s">
        <v>189</v>
      </c>
      <c r="I1238" s="48" t="s">
        <v>6210</v>
      </c>
      <c r="J1238" s="48" t="s">
        <v>6215</v>
      </c>
      <c r="K1238" s="48" t="s">
        <v>6209</v>
      </c>
      <c r="L1238" s="45">
        <v>114</v>
      </c>
      <c r="M1238" s="47" t="s">
        <v>161</v>
      </c>
      <c r="N1238" s="60">
        <v>45</v>
      </c>
      <c r="O1238" s="58">
        <v>37</v>
      </c>
      <c r="P1238" s="58">
        <v>35</v>
      </c>
      <c r="Q1238" s="132">
        <v>42</v>
      </c>
      <c r="R1238" s="60">
        <v>11</v>
      </c>
      <c r="S1238" s="58">
        <v>13</v>
      </c>
      <c r="T1238" s="58">
        <v>15</v>
      </c>
      <c r="U1238" s="132">
        <v>23</v>
      </c>
      <c r="V1238" s="58">
        <v>6</v>
      </c>
      <c r="W1238" s="58">
        <v>4</v>
      </c>
      <c r="X1238" s="58">
        <v>11</v>
      </c>
      <c r="Y1238" s="132">
        <v>10</v>
      </c>
      <c r="Z1238" s="61">
        <v>34</v>
      </c>
      <c r="AA1238" s="59">
        <v>30</v>
      </c>
      <c r="AB1238" s="59">
        <v>22</v>
      </c>
      <c r="AC1238" s="132">
        <v>22</v>
      </c>
      <c r="AD1238" s="61">
        <v>8</v>
      </c>
      <c r="AE1238" s="59">
        <v>16</v>
      </c>
      <c r="AF1238" s="59">
        <v>9</v>
      </c>
      <c r="AG1238" s="132">
        <v>9</v>
      </c>
      <c r="AH1238" s="61">
        <v>8</v>
      </c>
      <c r="AI1238" s="132">
        <v>17</v>
      </c>
      <c r="AJ1238" s="64">
        <f>IFERROR(VLOOKUP($B1238,STOCK!$A:$H,3,0)," ")</f>
        <v>49</v>
      </c>
      <c r="AK1238" s="65">
        <f>IFERROR(VLOOKUP($B1238,STOCK!$A:$H,4,0)," ")</f>
        <v>8</v>
      </c>
      <c r="AL1238" s="65">
        <f>IFERROR(VLOOKUP($B1238,STOCK!$A:$H,5,0)," ")</f>
        <v>27</v>
      </c>
      <c r="AM1238" s="65">
        <f>IFERROR(VLOOKUP($B1238,STOCK!$A:$H,6,0)," ")</f>
        <v>94</v>
      </c>
      <c r="AN1238" s="65">
        <f>IFERROR(VLOOKUP($B1238,STOCK!$A:$H,7,0)," ")</f>
        <v>40</v>
      </c>
      <c r="AO1238" s="65">
        <f>IFERROR(VLOOKUP($B1238,STOCK!$A:$H,8,0)," ")</f>
        <v>51</v>
      </c>
      <c r="AP1238" s="62">
        <f t="shared" si="247"/>
        <v>35</v>
      </c>
      <c r="AQ1238" s="50">
        <f t="shared" si="248"/>
        <v>10.434782608695652</v>
      </c>
      <c r="AR1238" s="50">
        <f t="shared" si="249"/>
        <v>81</v>
      </c>
      <c r="AS1238" s="50">
        <f t="shared" si="250"/>
        <v>128.18181818181819</v>
      </c>
      <c r="AT1238" s="50">
        <f t="shared" si="251"/>
        <v>133.33333333333334</v>
      </c>
      <c r="AU1238" s="63">
        <f t="shared" si="258"/>
        <v>90</v>
      </c>
      <c r="AV1238" s="67">
        <v>7739.9999600000001</v>
      </c>
      <c r="AW1238" s="133">
        <v>7358.4941099999996</v>
      </c>
      <c r="AX1238" s="49">
        <v>8900</v>
      </c>
      <c r="AY1238" s="51">
        <f t="shared" si="252"/>
        <v>0.14987080697607658</v>
      </c>
      <c r="AZ1238" s="51">
        <f t="shared" si="253"/>
        <v>0.1303370831460674</v>
      </c>
      <c r="BA1238" s="49">
        <v>8500</v>
      </c>
      <c r="BB1238" s="52">
        <v>6</v>
      </c>
      <c r="BC1238" s="51">
        <f t="shared" si="254"/>
        <v>9.8191220145691149E-2</v>
      </c>
      <c r="BD1238" s="51">
        <f t="shared" si="255"/>
        <v>8.9411769411764694E-2</v>
      </c>
      <c r="BE1238" s="49">
        <v>8250</v>
      </c>
      <c r="BF1238" s="52">
        <v>12</v>
      </c>
      <c r="BG1238" s="51">
        <f t="shared" si="256"/>
        <v>6.5891478376700174E-2</v>
      </c>
      <c r="BH1238" s="51">
        <f t="shared" si="257"/>
        <v>6.1818186666666657E-2</v>
      </c>
      <c r="BI1238" s="282">
        <f t="shared" si="259"/>
        <v>123</v>
      </c>
    </row>
    <row r="1239" spans="1:61" hidden="1">
      <c r="A1239" s="54" t="s">
        <v>150</v>
      </c>
      <c r="B1239" s="55" t="s">
        <v>3938</v>
      </c>
      <c r="C1239" s="55" t="s">
        <v>3939</v>
      </c>
      <c r="D1239" s="44" t="s">
        <v>3940</v>
      </c>
      <c r="E1239" s="56">
        <v>27</v>
      </c>
      <c r="F1239" s="46" t="s">
        <v>5814</v>
      </c>
      <c r="G1239" s="47" t="s">
        <v>5814</v>
      </c>
      <c r="H1239" s="47" t="s">
        <v>189</v>
      </c>
      <c r="I1239" s="48" t="s">
        <v>6210</v>
      </c>
      <c r="J1239" s="48" t="s">
        <v>6215</v>
      </c>
      <c r="K1239" s="48" t="s">
        <v>6209</v>
      </c>
      <c r="L1239" s="45">
        <v>114</v>
      </c>
      <c r="M1239" s="47" t="s">
        <v>161</v>
      </c>
      <c r="N1239" s="60">
        <v>171</v>
      </c>
      <c r="O1239" s="58">
        <v>267</v>
      </c>
      <c r="P1239" s="58">
        <v>329</v>
      </c>
      <c r="Q1239" s="132">
        <v>465</v>
      </c>
      <c r="R1239" s="60">
        <v>205</v>
      </c>
      <c r="S1239" s="58">
        <v>304</v>
      </c>
      <c r="T1239" s="58">
        <v>224</v>
      </c>
      <c r="U1239" s="132">
        <v>264</v>
      </c>
      <c r="V1239" s="58">
        <v>54</v>
      </c>
      <c r="W1239" s="58">
        <v>203</v>
      </c>
      <c r="X1239" s="58">
        <v>117</v>
      </c>
      <c r="Y1239" s="132">
        <v>98</v>
      </c>
      <c r="Z1239" s="61">
        <v>76</v>
      </c>
      <c r="AA1239" s="59">
        <v>113</v>
      </c>
      <c r="AB1239" s="59">
        <v>121</v>
      </c>
      <c r="AC1239" s="132">
        <v>140</v>
      </c>
      <c r="AD1239" s="61">
        <v>79</v>
      </c>
      <c r="AE1239" s="59">
        <v>219</v>
      </c>
      <c r="AF1239" s="59">
        <v>128</v>
      </c>
      <c r="AG1239" s="132">
        <v>138</v>
      </c>
      <c r="AH1239" s="61">
        <v>5</v>
      </c>
      <c r="AI1239" s="132">
        <v>37</v>
      </c>
      <c r="AJ1239" s="64">
        <f>IFERROR(VLOOKUP($B1239,STOCK!$A:$H,3,0)," ")</f>
        <v>259</v>
      </c>
      <c r="AK1239" s="65">
        <f>IFERROR(VLOOKUP($B1239,STOCK!$A:$H,4,0)," ")</f>
        <v>543</v>
      </c>
      <c r="AL1239" s="65">
        <f>IFERROR(VLOOKUP($B1239,STOCK!$A:$H,5,0)," ")</f>
        <v>130</v>
      </c>
      <c r="AM1239" s="65">
        <f>IFERROR(VLOOKUP($B1239,STOCK!$A:$H,6,0)," ")</f>
        <v>194</v>
      </c>
      <c r="AN1239" s="65">
        <f>IFERROR(VLOOKUP($B1239,STOCK!$A:$H,7,0)," ")</f>
        <v>415</v>
      </c>
      <c r="AO1239" s="65">
        <f>IFERROR(VLOOKUP($B1239,STOCK!$A:$H,8,0)," ")</f>
        <v>147</v>
      </c>
      <c r="AP1239" s="62">
        <f t="shared" si="247"/>
        <v>16.70967741935484</v>
      </c>
      <c r="AQ1239" s="50">
        <f t="shared" si="248"/>
        <v>61.704545454545453</v>
      </c>
      <c r="AR1239" s="50">
        <f t="shared" si="249"/>
        <v>39.795918367346935</v>
      </c>
      <c r="AS1239" s="50">
        <f t="shared" si="250"/>
        <v>41.571428571428569</v>
      </c>
      <c r="AT1239" s="50">
        <f t="shared" si="251"/>
        <v>90.217391304347828</v>
      </c>
      <c r="AU1239" s="63">
        <f t="shared" si="258"/>
        <v>119.18918918918918</v>
      </c>
      <c r="AV1239" s="67">
        <v>2800.0000049999999</v>
      </c>
      <c r="AW1239" s="133">
        <v>2595.2345099999998</v>
      </c>
      <c r="AX1239" s="49">
        <v>3250</v>
      </c>
      <c r="AY1239" s="51">
        <f t="shared" si="252"/>
        <v>0.16071428364158158</v>
      </c>
      <c r="AZ1239" s="51">
        <f t="shared" si="253"/>
        <v>0.13846153692307697</v>
      </c>
      <c r="BA1239" s="49">
        <v>3150</v>
      </c>
      <c r="BB1239" s="52">
        <v>6</v>
      </c>
      <c r="BC1239" s="51">
        <f t="shared" si="254"/>
        <v>0.12499999799107142</v>
      </c>
      <c r="BD1239" s="51">
        <f t="shared" si="255"/>
        <v>0.11111110952380956</v>
      </c>
      <c r="BE1239" s="49">
        <v>2950</v>
      </c>
      <c r="BF1239" s="52">
        <v>12</v>
      </c>
      <c r="BG1239" s="51">
        <f t="shared" si="256"/>
        <v>5.3571426690051105E-2</v>
      </c>
      <c r="BH1239" s="51">
        <f t="shared" si="257"/>
        <v>5.0847455932203432E-2</v>
      </c>
      <c r="BI1239" s="282">
        <f t="shared" si="259"/>
        <v>1142</v>
      </c>
    </row>
    <row r="1240" spans="1:61" hidden="1">
      <c r="A1240" s="54" t="s">
        <v>150</v>
      </c>
      <c r="B1240" s="55" t="s">
        <v>3941</v>
      </c>
      <c r="C1240" s="55" t="s">
        <v>3942</v>
      </c>
      <c r="D1240" s="44" t="s">
        <v>3943</v>
      </c>
      <c r="E1240" s="56">
        <v>12</v>
      </c>
      <c r="F1240" s="46" t="s">
        <v>5814</v>
      </c>
      <c r="G1240" s="47" t="s">
        <v>5814</v>
      </c>
      <c r="H1240" s="47" t="s">
        <v>189</v>
      </c>
      <c r="I1240" s="48" t="s">
        <v>6210</v>
      </c>
      <c r="J1240" s="48" t="s">
        <v>6215</v>
      </c>
      <c r="K1240" s="48" t="s">
        <v>6209</v>
      </c>
      <c r="L1240" s="45">
        <v>114</v>
      </c>
      <c r="M1240" s="47" t="s">
        <v>161</v>
      </c>
      <c r="N1240" s="60">
        <v>53</v>
      </c>
      <c r="O1240" s="58">
        <v>62</v>
      </c>
      <c r="P1240" s="58">
        <v>55</v>
      </c>
      <c r="Q1240" s="132">
        <v>70</v>
      </c>
      <c r="R1240" s="60">
        <v>72</v>
      </c>
      <c r="S1240" s="58">
        <v>61</v>
      </c>
      <c r="T1240" s="58">
        <v>66</v>
      </c>
      <c r="U1240" s="132">
        <v>56</v>
      </c>
      <c r="V1240" s="58">
        <v>14</v>
      </c>
      <c r="W1240" s="58">
        <v>27</v>
      </c>
      <c r="X1240" s="58">
        <v>25</v>
      </c>
      <c r="Y1240" s="132">
        <v>25</v>
      </c>
      <c r="Z1240" s="61">
        <v>64</v>
      </c>
      <c r="AA1240" s="59">
        <v>45</v>
      </c>
      <c r="AB1240" s="59">
        <v>30</v>
      </c>
      <c r="AC1240" s="132">
        <v>28</v>
      </c>
      <c r="AD1240" s="61">
        <v>34</v>
      </c>
      <c r="AE1240" s="59">
        <v>38</v>
      </c>
      <c r="AF1240" s="59">
        <v>31</v>
      </c>
      <c r="AG1240" s="132">
        <v>30</v>
      </c>
      <c r="AH1240" s="61">
        <v>2</v>
      </c>
      <c r="AI1240" s="132">
        <v>14</v>
      </c>
      <c r="AJ1240" s="64">
        <f>IFERROR(VLOOKUP($B1240,STOCK!$A:$H,3,0)," ")</f>
        <v>95</v>
      </c>
      <c r="AK1240" s="65">
        <f>IFERROR(VLOOKUP($B1240,STOCK!$A:$H,4,0)," ")</f>
        <v>166</v>
      </c>
      <c r="AL1240" s="65">
        <f>IFERROR(VLOOKUP($B1240,STOCK!$A:$H,5,0)," ")</f>
        <v>59</v>
      </c>
      <c r="AM1240" s="65">
        <f>IFERROR(VLOOKUP($B1240,STOCK!$A:$H,6,0)," ")</f>
        <v>87</v>
      </c>
      <c r="AN1240" s="65">
        <f>IFERROR(VLOOKUP($B1240,STOCK!$A:$H,7,0)," ")</f>
        <v>58</v>
      </c>
      <c r="AO1240" s="65">
        <f>IFERROR(VLOOKUP($B1240,STOCK!$A:$H,8,0)," ")</f>
        <v>39</v>
      </c>
      <c r="AP1240" s="62">
        <f t="shared" si="247"/>
        <v>40.714285714285715</v>
      </c>
      <c r="AQ1240" s="50">
        <f t="shared" si="248"/>
        <v>88.928571428571431</v>
      </c>
      <c r="AR1240" s="50">
        <f t="shared" si="249"/>
        <v>70.8</v>
      </c>
      <c r="AS1240" s="50">
        <f t="shared" si="250"/>
        <v>93.214285714285722</v>
      </c>
      <c r="AT1240" s="50">
        <f t="shared" si="251"/>
        <v>58</v>
      </c>
      <c r="AU1240" s="63">
        <f t="shared" si="258"/>
        <v>83.571428571428569</v>
      </c>
      <c r="AV1240" s="67">
        <v>7920</v>
      </c>
      <c r="AW1240" s="133">
        <v>7829.3654999999999</v>
      </c>
      <c r="AX1240" s="49">
        <v>8900</v>
      </c>
      <c r="AY1240" s="51">
        <f t="shared" si="252"/>
        <v>0.1237373737373737</v>
      </c>
      <c r="AZ1240" s="51">
        <f t="shared" si="253"/>
        <v>0.1101123595505618</v>
      </c>
      <c r="BA1240" s="49">
        <v>8550</v>
      </c>
      <c r="BB1240" s="52">
        <v>6</v>
      </c>
      <c r="BC1240" s="51">
        <f t="shared" si="254"/>
        <v>7.9545454545454586E-2</v>
      </c>
      <c r="BD1240" s="51">
        <f t="shared" si="255"/>
        <v>7.3684210526315783E-2</v>
      </c>
      <c r="BE1240" s="49">
        <v>8250</v>
      </c>
      <c r="BF1240" s="52">
        <v>12</v>
      </c>
      <c r="BG1240" s="51">
        <f t="shared" si="256"/>
        <v>4.1666666666666741E-2</v>
      </c>
      <c r="BH1240" s="51">
        <f t="shared" si="257"/>
        <v>0.04</v>
      </c>
      <c r="BI1240" s="282">
        <f t="shared" si="259"/>
        <v>223</v>
      </c>
    </row>
    <row r="1241" spans="1:61" hidden="1">
      <c r="A1241" s="54" t="s">
        <v>150</v>
      </c>
      <c r="B1241" s="55" t="s">
        <v>3944</v>
      </c>
      <c r="C1241" s="55" t="s">
        <v>3945</v>
      </c>
      <c r="D1241" s="44" t="s">
        <v>3946</v>
      </c>
      <c r="E1241" s="56">
        <v>12</v>
      </c>
      <c r="F1241" s="46" t="s">
        <v>5814</v>
      </c>
      <c r="G1241" s="47" t="s">
        <v>5814</v>
      </c>
      <c r="H1241" s="47" t="s">
        <v>189</v>
      </c>
      <c r="I1241" s="48" t="s">
        <v>6210</v>
      </c>
      <c r="J1241" s="48" t="s">
        <v>6215</v>
      </c>
      <c r="K1241" s="48" t="s">
        <v>6209</v>
      </c>
      <c r="L1241" s="45">
        <v>114</v>
      </c>
      <c r="M1241" s="47" t="s">
        <v>161</v>
      </c>
      <c r="N1241" s="60">
        <v>68</v>
      </c>
      <c r="O1241" s="58">
        <v>37</v>
      </c>
      <c r="P1241" s="58">
        <v>58</v>
      </c>
      <c r="Q1241" s="132">
        <v>47</v>
      </c>
      <c r="R1241" s="60">
        <v>66</v>
      </c>
      <c r="S1241" s="58">
        <v>67</v>
      </c>
      <c r="T1241" s="58">
        <v>53</v>
      </c>
      <c r="U1241" s="132">
        <v>58</v>
      </c>
      <c r="V1241" s="58">
        <v>13</v>
      </c>
      <c r="W1241" s="58">
        <v>18</v>
      </c>
      <c r="X1241" s="58">
        <v>8</v>
      </c>
      <c r="Y1241" s="132">
        <v>6</v>
      </c>
      <c r="Z1241" s="61">
        <v>23</v>
      </c>
      <c r="AA1241" s="59">
        <v>39</v>
      </c>
      <c r="AB1241" s="59">
        <v>22</v>
      </c>
      <c r="AC1241" s="132">
        <v>14</v>
      </c>
      <c r="AD1241" s="61">
        <v>16</v>
      </c>
      <c r="AE1241" s="59">
        <v>26</v>
      </c>
      <c r="AF1241" s="59">
        <v>15</v>
      </c>
      <c r="AG1241" s="132">
        <v>10</v>
      </c>
      <c r="AH1241" s="61">
        <v>2</v>
      </c>
      <c r="AI1241" s="132">
        <v>7</v>
      </c>
      <c r="AJ1241" s="64">
        <f>IFERROR(VLOOKUP($B1241,STOCK!$A:$H,3,0)," ")</f>
        <v>149</v>
      </c>
      <c r="AK1241" s="65">
        <f>IFERROR(VLOOKUP($B1241,STOCK!$A:$H,4,0)," ")</f>
        <v>130</v>
      </c>
      <c r="AL1241" s="65">
        <f>IFERROR(VLOOKUP($B1241,STOCK!$A:$H,5,0)," ")</f>
        <v>34</v>
      </c>
      <c r="AM1241" s="65">
        <f>IFERROR(VLOOKUP($B1241,STOCK!$A:$H,6,0)," ")</f>
        <v>56</v>
      </c>
      <c r="AN1241" s="65">
        <f>IFERROR(VLOOKUP($B1241,STOCK!$A:$H,7,0)," ")</f>
        <v>42</v>
      </c>
      <c r="AO1241" s="65">
        <f>IFERROR(VLOOKUP($B1241,STOCK!$A:$H,8,0)," ")</f>
        <v>68</v>
      </c>
      <c r="AP1241" s="62">
        <f t="shared" si="247"/>
        <v>95.106382978723403</v>
      </c>
      <c r="AQ1241" s="50">
        <f t="shared" si="248"/>
        <v>67.241379310344826</v>
      </c>
      <c r="AR1241" s="50">
        <f t="shared" si="249"/>
        <v>170</v>
      </c>
      <c r="AS1241" s="50">
        <f t="shared" si="250"/>
        <v>120</v>
      </c>
      <c r="AT1241" s="50">
        <f t="shared" si="251"/>
        <v>126</v>
      </c>
      <c r="AU1241" s="63">
        <f t="shared" si="258"/>
        <v>291.42857142857139</v>
      </c>
      <c r="AV1241" s="67">
        <v>7739.9999600000001</v>
      </c>
      <c r="AW1241" s="133">
        <v>7451.1832999999997</v>
      </c>
      <c r="AX1241" s="49">
        <v>8900</v>
      </c>
      <c r="AY1241" s="51">
        <f t="shared" si="252"/>
        <v>0.14987080697607658</v>
      </c>
      <c r="AZ1241" s="51">
        <f t="shared" si="253"/>
        <v>0.1303370831460674</v>
      </c>
      <c r="BA1241" s="49">
        <v>8500</v>
      </c>
      <c r="BB1241" s="52">
        <v>6</v>
      </c>
      <c r="BC1241" s="51">
        <f t="shared" si="254"/>
        <v>9.8191220145691149E-2</v>
      </c>
      <c r="BD1241" s="51">
        <f t="shared" si="255"/>
        <v>8.9411769411764694E-2</v>
      </c>
      <c r="BE1241" s="49">
        <v>8250</v>
      </c>
      <c r="BF1241" s="52">
        <v>12</v>
      </c>
      <c r="BG1241" s="51">
        <f t="shared" si="256"/>
        <v>6.5891478376700174E-2</v>
      </c>
      <c r="BH1241" s="51">
        <f t="shared" si="257"/>
        <v>6.1818186666666657E-2</v>
      </c>
      <c r="BI1241" s="282">
        <f t="shared" si="259"/>
        <v>142</v>
      </c>
    </row>
    <row r="1242" spans="1:61" hidden="1">
      <c r="A1242" s="54" t="s">
        <v>150</v>
      </c>
      <c r="B1242" s="55" t="s">
        <v>3947</v>
      </c>
      <c r="C1242" s="55" t="s">
        <v>3948</v>
      </c>
      <c r="D1242" s="44" t="s">
        <v>3949</v>
      </c>
      <c r="E1242" s="56">
        <v>27</v>
      </c>
      <c r="F1242" s="46" t="s">
        <v>5814</v>
      </c>
      <c r="G1242" s="47" t="s">
        <v>5814</v>
      </c>
      <c r="H1242" s="47" t="s">
        <v>189</v>
      </c>
      <c r="I1242" s="48" t="s">
        <v>6210</v>
      </c>
      <c r="J1242" s="48" t="s">
        <v>6215</v>
      </c>
      <c r="K1242" s="48" t="s">
        <v>6209</v>
      </c>
      <c r="L1242" s="45">
        <v>114</v>
      </c>
      <c r="M1242" s="47" t="s">
        <v>161</v>
      </c>
      <c r="N1242" s="60">
        <v>134</v>
      </c>
      <c r="O1242" s="58">
        <v>159</v>
      </c>
      <c r="P1242" s="58">
        <v>135</v>
      </c>
      <c r="Q1242" s="132">
        <v>179</v>
      </c>
      <c r="R1242" s="60">
        <v>98</v>
      </c>
      <c r="S1242" s="58">
        <v>132</v>
      </c>
      <c r="T1242" s="58">
        <v>101</v>
      </c>
      <c r="U1242" s="132">
        <v>106</v>
      </c>
      <c r="V1242" s="58">
        <v>10</v>
      </c>
      <c r="W1242" s="58">
        <v>39</v>
      </c>
      <c r="X1242" s="58">
        <v>48</v>
      </c>
      <c r="Y1242" s="132">
        <v>48</v>
      </c>
      <c r="Z1242" s="61">
        <v>49</v>
      </c>
      <c r="AA1242" s="59">
        <v>95</v>
      </c>
      <c r="AB1242" s="59">
        <v>92</v>
      </c>
      <c r="AC1242" s="132">
        <v>87</v>
      </c>
      <c r="AD1242" s="61">
        <v>45</v>
      </c>
      <c r="AE1242" s="59">
        <v>37</v>
      </c>
      <c r="AF1242" s="59">
        <v>34</v>
      </c>
      <c r="AG1242" s="132">
        <v>39</v>
      </c>
      <c r="AH1242" s="61">
        <v>1</v>
      </c>
      <c r="AI1242" s="132">
        <v>9</v>
      </c>
      <c r="AJ1242" s="64">
        <f>IFERROR(VLOOKUP($B1242,STOCK!$A:$H,3,0)," ")</f>
        <v>155</v>
      </c>
      <c r="AK1242" s="65">
        <f>IFERROR(VLOOKUP($B1242,STOCK!$A:$H,4,0)," ")</f>
        <v>447</v>
      </c>
      <c r="AL1242" s="65">
        <f>IFERROR(VLOOKUP($B1242,STOCK!$A:$H,5,0)," ")</f>
        <v>172</v>
      </c>
      <c r="AM1242" s="65">
        <f>IFERROR(VLOOKUP($B1242,STOCK!$A:$H,6,0)," ")</f>
        <v>135</v>
      </c>
      <c r="AN1242" s="65">
        <f>IFERROR(VLOOKUP($B1242,STOCK!$A:$H,7,0)," ")</f>
        <v>101</v>
      </c>
      <c r="AO1242" s="65">
        <f>IFERROR(VLOOKUP($B1242,STOCK!$A:$H,8,0)," ")</f>
        <v>212</v>
      </c>
      <c r="AP1242" s="62">
        <f t="shared" si="247"/>
        <v>25.977653631284916</v>
      </c>
      <c r="AQ1242" s="50">
        <f t="shared" si="248"/>
        <v>126.50943396226415</v>
      </c>
      <c r="AR1242" s="50">
        <f t="shared" si="249"/>
        <v>107.5</v>
      </c>
      <c r="AS1242" s="50">
        <f t="shared" si="250"/>
        <v>46.551724137931032</v>
      </c>
      <c r="AT1242" s="50">
        <f t="shared" si="251"/>
        <v>77.692307692307693</v>
      </c>
      <c r="AU1242" s="63">
        <f t="shared" si="258"/>
        <v>706.66666666666674</v>
      </c>
      <c r="AV1242" s="67">
        <v>2800.0000049999999</v>
      </c>
      <c r="AW1242" s="133">
        <v>2594.18181</v>
      </c>
      <c r="AX1242" s="49">
        <v>3250</v>
      </c>
      <c r="AY1242" s="51">
        <f t="shared" si="252"/>
        <v>0.16071428364158158</v>
      </c>
      <c r="AZ1242" s="51">
        <f t="shared" si="253"/>
        <v>0.13846153692307697</v>
      </c>
      <c r="BA1242" s="49">
        <v>3150</v>
      </c>
      <c r="BB1242" s="52">
        <v>6</v>
      </c>
      <c r="BC1242" s="51">
        <f t="shared" si="254"/>
        <v>0.12499999799107142</v>
      </c>
      <c r="BD1242" s="51">
        <f t="shared" si="255"/>
        <v>0.11111110952380956</v>
      </c>
      <c r="BE1242" s="49">
        <v>2950</v>
      </c>
      <c r="BF1242" s="52">
        <v>12</v>
      </c>
      <c r="BG1242" s="51">
        <f t="shared" si="256"/>
        <v>5.3571426690051105E-2</v>
      </c>
      <c r="BH1242" s="51">
        <f t="shared" si="257"/>
        <v>5.0847455932203432E-2</v>
      </c>
      <c r="BI1242" s="282">
        <f t="shared" si="259"/>
        <v>468</v>
      </c>
    </row>
    <row r="1243" spans="1:61" hidden="1">
      <c r="A1243" s="54" t="s">
        <v>150</v>
      </c>
      <c r="B1243" s="55" t="s">
        <v>3950</v>
      </c>
      <c r="C1243" s="55" t="s">
        <v>3951</v>
      </c>
      <c r="D1243" s="44" t="s">
        <v>3952</v>
      </c>
      <c r="E1243" s="56">
        <v>12</v>
      </c>
      <c r="F1243" s="46" t="s">
        <v>5814</v>
      </c>
      <c r="G1243" s="47" t="s">
        <v>5814</v>
      </c>
      <c r="H1243" s="47" t="s">
        <v>189</v>
      </c>
      <c r="I1243" s="48" t="s">
        <v>6210</v>
      </c>
      <c r="J1243" s="48" t="s">
        <v>6215</v>
      </c>
      <c r="K1243" s="48" t="s">
        <v>6209</v>
      </c>
      <c r="L1243" s="45">
        <v>114</v>
      </c>
      <c r="M1243" s="47" t="s">
        <v>161</v>
      </c>
      <c r="N1243" s="60">
        <v>87</v>
      </c>
      <c r="O1243" s="58">
        <v>100</v>
      </c>
      <c r="P1243" s="58">
        <v>91</v>
      </c>
      <c r="Q1243" s="132">
        <v>82</v>
      </c>
      <c r="R1243" s="60">
        <v>100</v>
      </c>
      <c r="S1243" s="58">
        <v>131</v>
      </c>
      <c r="T1243" s="58">
        <v>86</v>
      </c>
      <c r="U1243" s="132">
        <v>91</v>
      </c>
      <c r="V1243" s="58">
        <v>18</v>
      </c>
      <c r="W1243" s="58">
        <v>19</v>
      </c>
      <c r="X1243" s="58">
        <v>26</v>
      </c>
      <c r="Y1243" s="132">
        <v>29</v>
      </c>
      <c r="Z1243" s="61">
        <v>55</v>
      </c>
      <c r="AA1243" s="59">
        <v>64</v>
      </c>
      <c r="AB1243" s="59">
        <v>56</v>
      </c>
      <c r="AC1243" s="132">
        <v>43</v>
      </c>
      <c r="AD1243" s="61">
        <v>16</v>
      </c>
      <c r="AE1243" s="59">
        <v>43</v>
      </c>
      <c r="AF1243" s="59">
        <v>37</v>
      </c>
      <c r="AG1243" s="132">
        <v>41</v>
      </c>
      <c r="AH1243" s="61">
        <v>0</v>
      </c>
      <c r="AI1243" s="132">
        <v>17</v>
      </c>
      <c r="AJ1243" s="64">
        <f>IFERROR(VLOOKUP($B1243,STOCK!$A:$H,3,0)," ")</f>
        <v>211</v>
      </c>
      <c r="AK1243" s="65">
        <f>IFERROR(VLOOKUP($B1243,STOCK!$A:$H,4,0)," ")</f>
        <v>407</v>
      </c>
      <c r="AL1243" s="65">
        <f>IFERROR(VLOOKUP($B1243,STOCK!$A:$H,5,0)," ")</f>
        <v>102</v>
      </c>
      <c r="AM1243" s="65">
        <f>IFERROR(VLOOKUP($B1243,STOCK!$A:$H,6,0)," ")</f>
        <v>113</v>
      </c>
      <c r="AN1243" s="65">
        <f>IFERROR(VLOOKUP($B1243,STOCK!$A:$H,7,0)," ")</f>
        <v>49</v>
      </c>
      <c r="AO1243" s="65">
        <f>IFERROR(VLOOKUP($B1243,STOCK!$A:$H,8,0)," ")</f>
        <v>38</v>
      </c>
      <c r="AP1243" s="62">
        <f t="shared" si="247"/>
        <v>77.195121951219519</v>
      </c>
      <c r="AQ1243" s="50">
        <f t="shared" si="248"/>
        <v>134.17582417582418</v>
      </c>
      <c r="AR1243" s="50">
        <f t="shared" si="249"/>
        <v>105.51724137931035</v>
      </c>
      <c r="AS1243" s="50">
        <f t="shared" si="250"/>
        <v>78.837209302325576</v>
      </c>
      <c r="AT1243" s="50">
        <f t="shared" si="251"/>
        <v>35.853658536585364</v>
      </c>
      <c r="AU1243" s="63">
        <f t="shared" si="258"/>
        <v>67.058823529411768</v>
      </c>
      <c r="AV1243" s="67">
        <v>7920</v>
      </c>
      <c r="AW1243" s="133">
        <v>7842.1850100000001</v>
      </c>
      <c r="AX1243" s="49">
        <v>8900</v>
      </c>
      <c r="AY1243" s="51">
        <f t="shared" si="252"/>
        <v>0.1237373737373737</v>
      </c>
      <c r="AZ1243" s="51">
        <f t="shared" si="253"/>
        <v>0.1101123595505618</v>
      </c>
      <c r="BA1243" s="49">
        <v>8550</v>
      </c>
      <c r="BB1243" s="52">
        <v>6</v>
      </c>
      <c r="BC1243" s="51">
        <f t="shared" si="254"/>
        <v>7.9545454545454586E-2</v>
      </c>
      <c r="BD1243" s="51">
        <f t="shared" si="255"/>
        <v>7.3684210526315783E-2</v>
      </c>
      <c r="BE1243" s="49">
        <v>8250</v>
      </c>
      <c r="BF1243" s="52">
        <v>12</v>
      </c>
      <c r="BG1243" s="51">
        <f t="shared" si="256"/>
        <v>4.1666666666666741E-2</v>
      </c>
      <c r="BH1243" s="51">
        <f t="shared" si="257"/>
        <v>0.04</v>
      </c>
      <c r="BI1243" s="282">
        <f t="shared" si="259"/>
        <v>303</v>
      </c>
    </row>
    <row r="1244" spans="1:61" hidden="1">
      <c r="A1244" s="54" t="s">
        <v>150</v>
      </c>
      <c r="B1244" s="55" t="s">
        <v>3953</v>
      </c>
      <c r="C1244" s="55" t="s">
        <v>3954</v>
      </c>
      <c r="D1244" s="44" t="s">
        <v>3955</v>
      </c>
      <c r="E1244" s="56">
        <v>27</v>
      </c>
      <c r="F1244" s="46" t="s">
        <v>5814</v>
      </c>
      <c r="G1244" s="47" t="s">
        <v>5814</v>
      </c>
      <c r="H1244" s="47" t="s">
        <v>189</v>
      </c>
      <c r="I1244" s="48" t="s">
        <v>6210</v>
      </c>
      <c r="J1244" s="48" t="s">
        <v>6215</v>
      </c>
      <c r="K1244" s="48" t="s">
        <v>6209</v>
      </c>
      <c r="L1244" s="45">
        <v>114</v>
      </c>
      <c r="M1244" s="47" t="s">
        <v>161</v>
      </c>
      <c r="N1244" s="60">
        <v>346</v>
      </c>
      <c r="O1244" s="58">
        <v>85</v>
      </c>
      <c r="P1244" s="58">
        <v>306</v>
      </c>
      <c r="Q1244" s="132">
        <v>269</v>
      </c>
      <c r="R1244" s="60">
        <v>194</v>
      </c>
      <c r="S1244" s="58">
        <v>297</v>
      </c>
      <c r="T1244" s="58">
        <v>268</v>
      </c>
      <c r="U1244" s="132">
        <v>210</v>
      </c>
      <c r="V1244" s="58">
        <v>44</v>
      </c>
      <c r="W1244" s="58">
        <v>30</v>
      </c>
      <c r="X1244" s="58">
        <v>45</v>
      </c>
      <c r="Y1244" s="132">
        <v>48</v>
      </c>
      <c r="Z1244" s="61">
        <v>122</v>
      </c>
      <c r="AA1244" s="59">
        <v>166</v>
      </c>
      <c r="AB1244" s="59">
        <v>129</v>
      </c>
      <c r="AC1244" s="132">
        <v>109</v>
      </c>
      <c r="AD1244" s="61">
        <v>30</v>
      </c>
      <c r="AE1244" s="59">
        <v>58</v>
      </c>
      <c r="AF1244" s="59">
        <v>43</v>
      </c>
      <c r="AG1244" s="132">
        <v>40</v>
      </c>
      <c r="AH1244" s="61">
        <v>7</v>
      </c>
      <c r="AI1244" s="132">
        <v>28</v>
      </c>
      <c r="AJ1244" s="64">
        <f>IFERROR(VLOOKUP($B1244,STOCK!$A:$H,3,0)," ")</f>
        <v>44</v>
      </c>
      <c r="AK1244" s="65">
        <f>IFERROR(VLOOKUP($B1244,STOCK!$A:$H,4,0)," ")</f>
        <v>706</v>
      </c>
      <c r="AL1244" s="65">
        <f>IFERROR(VLOOKUP($B1244,STOCK!$A:$H,5,0)," ")</f>
        <v>274</v>
      </c>
      <c r="AM1244" s="65">
        <f>IFERROR(VLOOKUP($B1244,STOCK!$A:$H,6,0)," ")</f>
        <v>428</v>
      </c>
      <c r="AN1244" s="65">
        <f>IFERROR(VLOOKUP($B1244,STOCK!$A:$H,7,0)," ")</f>
        <v>88</v>
      </c>
      <c r="AO1244" s="65">
        <f>IFERROR(VLOOKUP($B1244,STOCK!$A:$H,8,0)," ")</f>
        <v>306</v>
      </c>
      <c r="AP1244" s="62">
        <f t="shared" si="247"/>
        <v>4.9070631970260221</v>
      </c>
      <c r="AQ1244" s="50">
        <f t="shared" si="248"/>
        <v>100.85714285714286</v>
      </c>
      <c r="AR1244" s="50">
        <f t="shared" si="249"/>
        <v>171.25</v>
      </c>
      <c r="AS1244" s="50">
        <f t="shared" si="250"/>
        <v>117.79816513761467</v>
      </c>
      <c r="AT1244" s="50">
        <f t="shared" si="251"/>
        <v>66</v>
      </c>
      <c r="AU1244" s="63">
        <f t="shared" si="258"/>
        <v>327.85714285714289</v>
      </c>
      <c r="AV1244" s="67">
        <v>2800.0000049999999</v>
      </c>
      <c r="AW1244" s="133">
        <v>2598.5665199999999</v>
      </c>
      <c r="AX1244" s="49">
        <v>3250</v>
      </c>
      <c r="AY1244" s="51">
        <f t="shared" si="252"/>
        <v>0.16071428364158158</v>
      </c>
      <c r="AZ1244" s="51">
        <f t="shared" si="253"/>
        <v>0.13846153692307697</v>
      </c>
      <c r="BA1244" s="49">
        <v>3150</v>
      </c>
      <c r="BB1244" s="52">
        <v>3</v>
      </c>
      <c r="BC1244" s="51">
        <f t="shared" si="254"/>
        <v>0.12499999799107142</v>
      </c>
      <c r="BD1244" s="51">
        <f t="shared" si="255"/>
        <v>0.11111110952380956</v>
      </c>
      <c r="BE1244" s="49">
        <v>2950</v>
      </c>
      <c r="BF1244" s="52">
        <v>12</v>
      </c>
      <c r="BG1244" s="51">
        <f t="shared" si="256"/>
        <v>5.3571426690051105E-2</v>
      </c>
      <c r="BH1244" s="51">
        <f t="shared" si="257"/>
        <v>5.0847455932203432E-2</v>
      </c>
      <c r="BI1244" s="282">
        <f t="shared" si="259"/>
        <v>704</v>
      </c>
    </row>
    <row r="1245" spans="1:61" hidden="1">
      <c r="A1245" s="54" t="s">
        <v>150</v>
      </c>
      <c r="B1245" s="55" t="s">
        <v>3956</v>
      </c>
      <c r="C1245" s="55" t="s">
        <v>3957</v>
      </c>
      <c r="D1245" s="44" t="s">
        <v>3958</v>
      </c>
      <c r="E1245" s="56">
        <v>12</v>
      </c>
      <c r="F1245" s="46" t="s">
        <v>5814</v>
      </c>
      <c r="G1245" s="47" t="s">
        <v>5814</v>
      </c>
      <c r="H1245" s="47" t="s">
        <v>189</v>
      </c>
      <c r="I1245" s="48" t="s">
        <v>6216</v>
      </c>
      <c r="J1245" s="48" t="s">
        <v>6217</v>
      </c>
      <c r="K1245" s="48" t="s">
        <v>6218</v>
      </c>
      <c r="L1245" s="45">
        <v>110</v>
      </c>
      <c r="M1245" s="47" t="s">
        <v>6219</v>
      </c>
      <c r="N1245" s="60">
        <v>0</v>
      </c>
      <c r="O1245" s="58">
        <v>0</v>
      </c>
      <c r="P1245" s="58">
        <v>0</v>
      </c>
      <c r="Q1245" s="132">
        <v>0</v>
      </c>
      <c r="R1245" s="60">
        <v>0</v>
      </c>
      <c r="S1245" s="58">
        <v>0</v>
      </c>
      <c r="T1245" s="58">
        <v>0</v>
      </c>
      <c r="U1245" s="132">
        <v>0</v>
      </c>
      <c r="V1245" s="58">
        <v>0</v>
      </c>
      <c r="W1245" s="58">
        <v>0</v>
      </c>
      <c r="X1245" s="58">
        <v>0</v>
      </c>
      <c r="Y1245" s="132">
        <v>0</v>
      </c>
      <c r="Z1245" s="61">
        <v>0</v>
      </c>
      <c r="AA1245" s="59">
        <v>0</v>
      </c>
      <c r="AB1245" s="59">
        <v>0</v>
      </c>
      <c r="AC1245" s="132">
        <v>0</v>
      </c>
      <c r="AD1245" s="61">
        <v>0</v>
      </c>
      <c r="AE1245" s="59">
        <v>0</v>
      </c>
      <c r="AF1245" s="59">
        <v>0</v>
      </c>
      <c r="AG1245" s="132">
        <v>0</v>
      </c>
      <c r="AH1245" s="61">
        <v>0</v>
      </c>
      <c r="AI1245" s="132">
        <v>1</v>
      </c>
      <c r="AJ1245" s="64">
        <f>IFERROR(VLOOKUP($B1245,STOCK!$A:$H,3,0)," ")</f>
        <v>0</v>
      </c>
      <c r="AK1245" s="65">
        <f>IFERROR(VLOOKUP($B1245,STOCK!$A:$H,4,0)," ")</f>
        <v>0</v>
      </c>
      <c r="AL1245" s="65">
        <f>IFERROR(VLOOKUP($B1245,STOCK!$A:$H,5,0)," ")</f>
        <v>0</v>
      </c>
      <c r="AM1245" s="65">
        <f>IFERROR(VLOOKUP($B1245,STOCK!$A:$H,6,0)," ")</f>
        <v>0</v>
      </c>
      <c r="AN1245" s="65">
        <f>IFERROR(VLOOKUP($B1245,STOCK!$A:$H,7,0)," ")</f>
        <v>0</v>
      </c>
      <c r="AO1245" s="65">
        <f>IFERROR(VLOOKUP($B1245,STOCK!$A:$H,8,0)," ")</f>
        <v>6</v>
      </c>
      <c r="AP1245" s="62" t="str">
        <f t="shared" si="247"/>
        <v>Q</v>
      </c>
      <c r="AQ1245" s="50" t="str">
        <f t="shared" si="248"/>
        <v>Q</v>
      </c>
      <c r="AR1245" s="50" t="str">
        <f t="shared" si="249"/>
        <v>Q</v>
      </c>
      <c r="AS1245" s="50" t="str">
        <f t="shared" si="250"/>
        <v>Q</v>
      </c>
      <c r="AT1245" s="50" t="str">
        <f t="shared" si="251"/>
        <v>Q</v>
      </c>
      <c r="AU1245" s="63">
        <f t="shared" si="258"/>
        <v>180</v>
      </c>
      <c r="AV1245" s="67">
        <v>27600</v>
      </c>
      <c r="AW1245" s="133">
        <v>23999.999759999999</v>
      </c>
      <c r="AX1245" s="49">
        <v>31900</v>
      </c>
      <c r="AY1245" s="51">
        <f t="shared" si="252"/>
        <v>0.15579710144927539</v>
      </c>
      <c r="AZ1245" s="51">
        <f t="shared" si="253"/>
        <v>0.13479623824451412</v>
      </c>
      <c r="BA1245" s="49">
        <v>30900</v>
      </c>
      <c r="BB1245" s="52">
        <v>3</v>
      </c>
      <c r="BC1245" s="51">
        <f t="shared" si="254"/>
        <v>0.11956521739130443</v>
      </c>
      <c r="BD1245" s="51">
        <f t="shared" si="255"/>
        <v>0.10679611650485436</v>
      </c>
      <c r="BE1245" s="49">
        <v>29900</v>
      </c>
      <c r="BF1245" s="52">
        <v>6</v>
      </c>
      <c r="BG1245" s="51">
        <f t="shared" si="256"/>
        <v>8.3333333333333259E-2</v>
      </c>
      <c r="BH1245" s="51">
        <f t="shared" si="257"/>
        <v>7.6923076923076927E-2</v>
      </c>
      <c r="BI1245" s="282">
        <f t="shared" si="259"/>
        <v>1</v>
      </c>
    </row>
    <row r="1246" spans="1:61" hidden="1">
      <c r="A1246" s="54" t="s">
        <v>150</v>
      </c>
      <c r="B1246" s="55" t="s">
        <v>3959</v>
      </c>
      <c r="C1246" s="55" t="s">
        <v>3960</v>
      </c>
      <c r="D1246" s="44" t="s">
        <v>3961</v>
      </c>
      <c r="E1246" s="56">
        <v>12</v>
      </c>
      <c r="F1246" s="46" t="s">
        <v>5814</v>
      </c>
      <c r="G1246" s="47" t="s">
        <v>5814</v>
      </c>
      <c r="H1246" s="47" t="s">
        <v>189</v>
      </c>
      <c r="I1246" s="48" t="s">
        <v>6216</v>
      </c>
      <c r="J1246" s="48" t="s">
        <v>6217</v>
      </c>
      <c r="K1246" s="48" t="s">
        <v>6218</v>
      </c>
      <c r="L1246" s="45">
        <v>110</v>
      </c>
      <c r="M1246" s="47" t="s">
        <v>6219</v>
      </c>
      <c r="N1246" s="60">
        <v>12</v>
      </c>
      <c r="O1246" s="58">
        <v>0</v>
      </c>
      <c r="P1246" s="58">
        <v>2</v>
      </c>
      <c r="Q1246" s="132">
        <v>3</v>
      </c>
      <c r="R1246" s="60">
        <v>5</v>
      </c>
      <c r="S1246" s="58">
        <v>6</v>
      </c>
      <c r="T1246" s="58">
        <v>0</v>
      </c>
      <c r="U1246" s="132">
        <v>2</v>
      </c>
      <c r="V1246" s="58">
        <v>3</v>
      </c>
      <c r="W1246" s="58">
        <v>3</v>
      </c>
      <c r="X1246" s="58">
        <v>0</v>
      </c>
      <c r="Y1246" s="132">
        <v>1</v>
      </c>
      <c r="Z1246" s="61">
        <v>12</v>
      </c>
      <c r="AA1246" s="59">
        <v>0</v>
      </c>
      <c r="AB1246" s="59">
        <v>0</v>
      </c>
      <c r="AC1246" s="132">
        <v>0</v>
      </c>
      <c r="AD1246" s="61">
        <v>9</v>
      </c>
      <c r="AE1246" s="59">
        <v>3</v>
      </c>
      <c r="AF1246" s="59">
        <v>0</v>
      </c>
      <c r="AG1246" s="132">
        <v>0</v>
      </c>
      <c r="AH1246" s="61">
        <v>0</v>
      </c>
      <c r="AI1246" s="132">
        <v>1</v>
      </c>
      <c r="AJ1246" s="64">
        <f>IFERROR(VLOOKUP($B1246,STOCK!$A:$H,3,0)," ")</f>
        <v>9</v>
      </c>
      <c r="AK1246" s="65">
        <f>IFERROR(VLOOKUP($B1246,STOCK!$A:$H,4,0)," ")</f>
        <v>5</v>
      </c>
      <c r="AL1246" s="65">
        <f>IFERROR(VLOOKUP($B1246,STOCK!$A:$H,5,0)," ")</f>
        <v>5</v>
      </c>
      <c r="AM1246" s="65">
        <f>IFERROR(VLOOKUP($B1246,STOCK!$A:$H,6,0)," ")</f>
        <v>12</v>
      </c>
      <c r="AN1246" s="65">
        <f>IFERROR(VLOOKUP($B1246,STOCK!$A:$H,7,0)," ")</f>
        <v>12</v>
      </c>
      <c r="AO1246" s="65">
        <f>IFERROR(VLOOKUP($B1246,STOCK!$A:$H,8,0)," ")</f>
        <v>12</v>
      </c>
      <c r="AP1246" s="62">
        <f t="shared" si="247"/>
        <v>90</v>
      </c>
      <c r="AQ1246" s="50">
        <f t="shared" si="248"/>
        <v>75</v>
      </c>
      <c r="AR1246" s="50">
        <f t="shared" si="249"/>
        <v>150</v>
      </c>
      <c r="AS1246" s="50" t="str">
        <f t="shared" si="250"/>
        <v>SV</v>
      </c>
      <c r="AT1246" s="50" t="str">
        <f t="shared" si="251"/>
        <v>SV</v>
      </c>
      <c r="AU1246" s="63">
        <f t="shared" si="258"/>
        <v>360</v>
      </c>
      <c r="AV1246" s="67">
        <v>27600</v>
      </c>
      <c r="AW1246" s="133">
        <v>23999.99987</v>
      </c>
      <c r="AX1246" s="49">
        <v>31900</v>
      </c>
      <c r="AY1246" s="51">
        <f t="shared" si="252"/>
        <v>0.15579710144927539</v>
      </c>
      <c r="AZ1246" s="51">
        <f t="shared" si="253"/>
        <v>0.13479623824451412</v>
      </c>
      <c r="BA1246" s="49">
        <v>30900</v>
      </c>
      <c r="BB1246" s="52">
        <v>3</v>
      </c>
      <c r="BC1246" s="51">
        <f t="shared" si="254"/>
        <v>0.11956521739130443</v>
      </c>
      <c r="BD1246" s="51">
        <f t="shared" si="255"/>
        <v>0.10679611650485436</v>
      </c>
      <c r="BE1246" s="49">
        <v>29900</v>
      </c>
      <c r="BF1246" s="52">
        <v>6</v>
      </c>
      <c r="BG1246" s="51">
        <f t="shared" si="256"/>
        <v>8.3333333333333259E-2</v>
      </c>
      <c r="BH1246" s="51">
        <f t="shared" si="257"/>
        <v>7.6923076923076927E-2</v>
      </c>
      <c r="BI1246" s="282">
        <f t="shared" si="259"/>
        <v>7</v>
      </c>
    </row>
    <row r="1247" spans="1:61" hidden="1">
      <c r="A1247" s="54" t="s">
        <v>149</v>
      </c>
      <c r="B1247" s="55" t="s">
        <v>3962</v>
      </c>
      <c r="C1247" s="55" t="s">
        <v>3963</v>
      </c>
      <c r="D1247" s="44" t="s">
        <v>3964</v>
      </c>
      <c r="E1247" s="56">
        <v>12</v>
      </c>
      <c r="F1247" s="46" t="s">
        <v>5814</v>
      </c>
      <c r="G1247" s="47" t="s">
        <v>5814</v>
      </c>
      <c r="H1247" s="47" t="s">
        <v>189</v>
      </c>
      <c r="I1247" s="48" t="s">
        <v>6216</v>
      </c>
      <c r="J1247" s="48" t="s">
        <v>6217</v>
      </c>
      <c r="K1247" s="48" t="s">
        <v>6218</v>
      </c>
      <c r="L1247" s="45">
        <v>110</v>
      </c>
      <c r="M1247" s="47" t="s">
        <v>6219</v>
      </c>
      <c r="N1247" s="60">
        <v>0</v>
      </c>
      <c r="O1247" s="58">
        <v>0</v>
      </c>
      <c r="P1247" s="58">
        <v>0</v>
      </c>
      <c r="Q1247" s="132">
        <v>0</v>
      </c>
      <c r="R1247" s="60">
        <v>0</v>
      </c>
      <c r="S1247" s="58">
        <v>0</v>
      </c>
      <c r="T1247" s="58">
        <v>0</v>
      </c>
      <c r="U1247" s="132">
        <v>0</v>
      </c>
      <c r="V1247" s="58">
        <v>0</v>
      </c>
      <c r="W1247" s="58">
        <v>0</v>
      </c>
      <c r="X1247" s="58">
        <v>0</v>
      </c>
      <c r="Y1247" s="132">
        <v>0</v>
      </c>
      <c r="Z1247" s="61">
        <v>0</v>
      </c>
      <c r="AA1247" s="59">
        <v>0</v>
      </c>
      <c r="AB1247" s="59">
        <v>0</v>
      </c>
      <c r="AC1247" s="132">
        <v>0</v>
      </c>
      <c r="AD1247" s="61">
        <v>0</v>
      </c>
      <c r="AE1247" s="59">
        <v>0</v>
      </c>
      <c r="AF1247" s="59">
        <v>0</v>
      </c>
      <c r="AG1247" s="132">
        <v>0</v>
      </c>
      <c r="AH1247" s="61">
        <v>0</v>
      </c>
      <c r="AI1247" s="132">
        <v>0</v>
      </c>
      <c r="AJ1247" s="64">
        <f>IFERROR(VLOOKUP($B1247,STOCK!$A:$H,3,0)," ")</f>
        <v>8</v>
      </c>
      <c r="AK1247" s="65">
        <f>IFERROR(VLOOKUP($B1247,STOCK!$A:$H,4,0)," ")</f>
        <v>0</v>
      </c>
      <c r="AL1247" s="65">
        <f>IFERROR(VLOOKUP($B1247,STOCK!$A:$H,5,0)," ")</f>
        <v>0</v>
      </c>
      <c r="AM1247" s="65">
        <f>IFERROR(VLOOKUP($B1247,STOCK!$A:$H,6,0)," ")</f>
        <v>0</v>
      </c>
      <c r="AN1247" s="65">
        <f>IFERROR(VLOOKUP($B1247,STOCK!$A:$H,7,0)," ")</f>
        <v>0</v>
      </c>
      <c r="AO1247" s="65">
        <f>IFERROR(VLOOKUP($B1247,STOCK!$A:$H,8,0)," ")</f>
        <v>0</v>
      </c>
      <c r="AP1247" s="62" t="str">
        <f t="shared" si="247"/>
        <v>SV</v>
      </c>
      <c r="AQ1247" s="50" t="str">
        <f t="shared" si="248"/>
        <v>Q</v>
      </c>
      <c r="AR1247" s="50" t="str">
        <f t="shared" si="249"/>
        <v>Q</v>
      </c>
      <c r="AS1247" s="50" t="str">
        <f t="shared" si="250"/>
        <v>Q</v>
      </c>
      <c r="AT1247" s="50" t="str">
        <f t="shared" si="251"/>
        <v>Q</v>
      </c>
      <c r="AU1247" s="63" t="str">
        <f t="shared" si="258"/>
        <v>Q</v>
      </c>
      <c r="AV1247" s="67">
        <v>28260.999997999999</v>
      </c>
      <c r="AW1247" s="133">
        <v>28260.999800000001</v>
      </c>
      <c r="AX1247" s="49">
        <v>32900</v>
      </c>
      <c r="AY1247" s="51">
        <f t="shared" si="252"/>
        <v>0.16414847324327875</v>
      </c>
      <c r="AZ1247" s="51">
        <f t="shared" si="253"/>
        <v>0.14100303957446811</v>
      </c>
      <c r="BA1247" s="49">
        <v>31900</v>
      </c>
      <c r="BB1247" s="52">
        <v>3</v>
      </c>
      <c r="BC1247" s="51">
        <f t="shared" si="254"/>
        <v>0.12876402116901486</v>
      </c>
      <c r="BD1247" s="51">
        <f t="shared" si="255"/>
        <v>0.11407523517241382</v>
      </c>
      <c r="BE1247" s="49">
        <v>30900</v>
      </c>
      <c r="BF1247" s="52">
        <v>6</v>
      </c>
      <c r="BG1247" s="51">
        <f t="shared" si="256"/>
        <v>9.337956909475098E-2</v>
      </c>
      <c r="BH1247" s="51">
        <f t="shared" si="257"/>
        <v>8.5404530809061505E-2</v>
      </c>
      <c r="BI1247" s="282">
        <f t="shared" si="259"/>
        <v>0</v>
      </c>
    </row>
    <row r="1248" spans="1:61" hidden="1">
      <c r="A1248" s="54" t="s">
        <v>149</v>
      </c>
      <c r="B1248" s="55" t="s">
        <v>3965</v>
      </c>
      <c r="C1248" s="55" t="s">
        <v>3966</v>
      </c>
      <c r="D1248" s="44" t="s">
        <v>3967</v>
      </c>
      <c r="E1248" s="56">
        <v>12</v>
      </c>
      <c r="F1248" s="46" t="s">
        <v>5814</v>
      </c>
      <c r="G1248" s="47" t="s">
        <v>5814</v>
      </c>
      <c r="H1248" s="47" t="s">
        <v>189</v>
      </c>
      <c r="I1248" s="48" t="s">
        <v>6216</v>
      </c>
      <c r="J1248" s="48" t="s">
        <v>6217</v>
      </c>
      <c r="K1248" s="48" t="s">
        <v>6218</v>
      </c>
      <c r="L1248" s="45">
        <v>110</v>
      </c>
      <c r="M1248" s="47" t="s">
        <v>6219</v>
      </c>
      <c r="N1248" s="60">
        <v>0</v>
      </c>
      <c r="O1248" s="58">
        <v>0</v>
      </c>
      <c r="P1248" s="58">
        <v>0</v>
      </c>
      <c r="Q1248" s="132">
        <v>0</v>
      </c>
      <c r="R1248" s="60">
        <v>6</v>
      </c>
      <c r="S1248" s="58">
        <v>2</v>
      </c>
      <c r="T1248" s="58">
        <v>0</v>
      </c>
      <c r="U1248" s="132">
        <v>0</v>
      </c>
      <c r="V1248" s="58">
        <v>0</v>
      </c>
      <c r="W1248" s="58">
        <v>0</v>
      </c>
      <c r="X1248" s="58">
        <v>0</v>
      </c>
      <c r="Y1248" s="132">
        <v>0</v>
      </c>
      <c r="Z1248" s="61">
        <v>0</v>
      </c>
      <c r="AA1248" s="59">
        <v>0</v>
      </c>
      <c r="AB1248" s="59">
        <v>0</v>
      </c>
      <c r="AC1248" s="132">
        <v>0</v>
      </c>
      <c r="AD1248" s="61">
        <v>0</v>
      </c>
      <c r="AE1248" s="59">
        <v>0</v>
      </c>
      <c r="AF1248" s="59">
        <v>0</v>
      </c>
      <c r="AG1248" s="132">
        <v>0</v>
      </c>
      <c r="AH1248" s="61">
        <v>0</v>
      </c>
      <c r="AI1248" s="132">
        <v>0</v>
      </c>
      <c r="AJ1248" s="64">
        <f>IFERROR(VLOOKUP($B1248,STOCK!$A:$H,3,0)," ")</f>
        <v>1</v>
      </c>
      <c r="AK1248" s="65">
        <f>IFERROR(VLOOKUP($B1248,STOCK!$A:$H,4,0)," ")</f>
        <v>0</v>
      </c>
      <c r="AL1248" s="65">
        <f>IFERROR(VLOOKUP($B1248,STOCK!$A:$H,5,0)," ")</f>
        <v>0</v>
      </c>
      <c r="AM1248" s="65">
        <f>IFERROR(VLOOKUP($B1248,STOCK!$A:$H,6,0)," ")</f>
        <v>0</v>
      </c>
      <c r="AN1248" s="65">
        <f>IFERROR(VLOOKUP($B1248,STOCK!$A:$H,7,0)," ")</f>
        <v>0</v>
      </c>
      <c r="AO1248" s="65">
        <f>IFERROR(VLOOKUP($B1248,STOCK!$A:$H,8,0)," ")</f>
        <v>0</v>
      </c>
      <c r="AP1248" s="62" t="str">
        <f t="shared" si="247"/>
        <v>SV</v>
      </c>
      <c r="AQ1248" s="50" t="str">
        <f t="shared" si="248"/>
        <v>Q</v>
      </c>
      <c r="AR1248" s="50" t="str">
        <f t="shared" si="249"/>
        <v>Q</v>
      </c>
      <c r="AS1248" s="50" t="str">
        <f t="shared" si="250"/>
        <v>Q</v>
      </c>
      <c r="AT1248" s="50" t="str">
        <f t="shared" si="251"/>
        <v>Q</v>
      </c>
      <c r="AU1248" s="63" t="str">
        <f t="shared" si="258"/>
        <v>Q</v>
      </c>
      <c r="AV1248" s="67">
        <v>28260.999997999999</v>
      </c>
      <c r="AW1248" s="133">
        <v>28260.999909999999</v>
      </c>
      <c r="AX1248" s="49">
        <v>32900</v>
      </c>
      <c r="AY1248" s="51">
        <f t="shared" si="252"/>
        <v>0.16414847324327875</v>
      </c>
      <c r="AZ1248" s="51">
        <f t="shared" si="253"/>
        <v>0.14100303957446811</v>
      </c>
      <c r="BA1248" s="49">
        <v>31900</v>
      </c>
      <c r="BB1248" s="52">
        <v>3</v>
      </c>
      <c r="BC1248" s="51">
        <f t="shared" si="254"/>
        <v>0.12876402116901486</v>
      </c>
      <c r="BD1248" s="51">
        <f t="shared" si="255"/>
        <v>0.11407523517241382</v>
      </c>
      <c r="BE1248" s="49">
        <v>30900</v>
      </c>
      <c r="BF1248" s="52">
        <v>6</v>
      </c>
      <c r="BG1248" s="51">
        <f t="shared" si="256"/>
        <v>9.337956909475098E-2</v>
      </c>
      <c r="BH1248" s="51">
        <f t="shared" si="257"/>
        <v>8.5404530809061505E-2</v>
      </c>
      <c r="BI1248" s="282">
        <f t="shared" si="259"/>
        <v>0</v>
      </c>
    </row>
    <row r="1249" spans="1:61" hidden="1">
      <c r="A1249" s="54" t="s">
        <v>150</v>
      </c>
      <c r="B1249" s="55" t="s">
        <v>3968</v>
      </c>
      <c r="C1249" s="55" t="s">
        <v>3969</v>
      </c>
      <c r="D1249" s="44" t="s">
        <v>3970</v>
      </c>
      <c r="E1249" s="56">
        <v>12</v>
      </c>
      <c r="F1249" s="46" t="s">
        <v>5814</v>
      </c>
      <c r="G1249" s="47" t="s">
        <v>5814</v>
      </c>
      <c r="H1249" s="47" t="s">
        <v>189</v>
      </c>
      <c r="I1249" s="48" t="s">
        <v>6216</v>
      </c>
      <c r="J1249" s="48" t="s">
        <v>6217</v>
      </c>
      <c r="K1249" s="48" t="s">
        <v>6218</v>
      </c>
      <c r="L1249" s="45">
        <v>110</v>
      </c>
      <c r="M1249" s="47" t="s">
        <v>6219</v>
      </c>
      <c r="N1249" s="60">
        <v>6</v>
      </c>
      <c r="O1249" s="58">
        <v>0</v>
      </c>
      <c r="P1249" s="58">
        <v>4</v>
      </c>
      <c r="Q1249" s="132">
        <v>6</v>
      </c>
      <c r="R1249" s="60">
        <v>12</v>
      </c>
      <c r="S1249" s="58">
        <v>0</v>
      </c>
      <c r="T1249" s="58">
        <v>0</v>
      </c>
      <c r="U1249" s="132">
        <v>4</v>
      </c>
      <c r="V1249" s="58">
        <v>6</v>
      </c>
      <c r="W1249" s="58">
        <v>0</v>
      </c>
      <c r="X1249" s="58">
        <v>0</v>
      </c>
      <c r="Y1249" s="132">
        <v>0</v>
      </c>
      <c r="Z1249" s="61">
        <v>6</v>
      </c>
      <c r="AA1249" s="59">
        <v>0</v>
      </c>
      <c r="AB1249" s="59">
        <v>0</v>
      </c>
      <c r="AC1249" s="132">
        <v>1</v>
      </c>
      <c r="AD1249" s="61">
        <v>6</v>
      </c>
      <c r="AE1249" s="59">
        <v>0</v>
      </c>
      <c r="AF1249" s="59">
        <v>0</v>
      </c>
      <c r="AG1249" s="132">
        <v>0</v>
      </c>
      <c r="AH1249" s="61">
        <v>6</v>
      </c>
      <c r="AI1249" s="132">
        <v>8</v>
      </c>
      <c r="AJ1249" s="64">
        <f>IFERROR(VLOOKUP($B1249,STOCK!$A:$H,3,0)," ")</f>
        <v>6</v>
      </c>
      <c r="AK1249" s="65">
        <f>IFERROR(VLOOKUP($B1249,STOCK!$A:$H,4,0)," ")</f>
        <v>8</v>
      </c>
      <c r="AL1249" s="65">
        <f>IFERROR(VLOOKUP($B1249,STOCK!$A:$H,5,0)," ")</f>
        <v>6</v>
      </c>
      <c r="AM1249" s="65">
        <f>IFERROR(VLOOKUP($B1249,STOCK!$A:$H,6,0)," ")</f>
        <v>5</v>
      </c>
      <c r="AN1249" s="65">
        <f>IFERROR(VLOOKUP($B1249,STOCK!$A:$H,7,0)," ")</f>
        <v>6</v>
      </c>
      <c r="AO1249" s="65">
        <f>IFERROR(VLOOKUP($B1249,STOCK!$A:$H,8,0)," ")</f>
        <v>5</v>
      </c>
      <c r="AP1249" s="62">
        <f t="shared" si="247"/>
        <v>30</v>
      </c>
      <c r="AQ1249" s="50">
        <f t="shared" si="248"/>
        <v>60</v>
      </c>
      <c r="AR1249" s="50" t="str">
        <f t="shared" si="249"/>
        <v>SV</v>
      </c>
      <c r="AS1249" s="50">
        <f t="shared" si="250"/>
        <v>150</v>
      </c>
      <c r="AT1249" s="50" t="str">
        <f t="shared" si="251"/>
        <v>SV</v>
      </c>
      <c r="AU1249" s="63">
        <f t="shared" si="258"/>
        <v>18.75</v>
      </c>
      <c r="AV1249" s="67">
        <v>27600</v>
      </c>
      <c r="AW1249" s="133">
        <v>23999.999980000001</v>
      </c>
      <c r="AX1249" s="49">
        <v>31900</v>
      </c>
      <c r="AY1249" s="51">
        <f t="shared" si="252"/>
        <v>0.15579710144927539</v>
      </c>
      <c r="AZ1249" s="51">
        <f t="shared" si="253"/>
        <v>0.13479623824451412</v>
      </c>
      <c r="BA1249" s="49">
        <v>30900</v>
      </c>
      <c r="BB1249" s="52">
        <v>3</v>
      </c>
      <c r="BC1249" s="51">
        <f t="shared" si="254"/>
        <v>0.11956521739130443</v>
      </c>
      <c r="BD1249" s="51">
        <f t="shared" si="255"/>
        <v>0.10679611650485436</v>
      </c>
      <c r="BE1249" s="49">
        <v>29900</v>
      </c>
      <c r="BF1249" s="52">
        <v>6</v>
      </c>
      <c r="BG1249" s="51">
        <f t="shared" si="256"/>
        <v>8.3333333333333259E-2</v>
      </c>
      <c r="BH1249" s="51">
        <f t="shared" si="257"/>
        <v>7.6923076923076927E-2</v>
      </c>
      <c r="BI1249" s="282">
        <f t="shared" si="259"/>
        <v>19</v>
      </c>
    </row>
    <row r="1250" spans="1:61" hidden="1">
      <c r="A1250" s="54" t="s">
        <v>149</v>
      </c>
      <c r="B1250" s="55" t="s">
        <v>3971</v>
      </c>
      <c r="C1250" s="55" t="s">
        <v>3972</v>
      </c>
      <c r="D1250" s="44" t="s">
        <v>3973</v>
      </c>
      <c r="E1250" s="56">
        <v>12</v>
      </c>
      <c r="F1250" s="46" t="s">
        <v>5814</v>
      </c>
      <c r="G1250" s="47" t="s">
        <v>5814</v>
      </c>
      <c r="H1250" s="47" t="s">
        <v>189</v>
      </c>
      <c r="I1250" s="48" t="s">
        <v>6216</v>
      </c>
      <c r="J1250" s="48" t="s">
        <v>6217</v>
      </c>
      <c r="K1250" s="48" t="s">
        <v>6218</v>
      </c>
      <c r="L1250" s="45">
        <v>110</v>
      </c>
      <c r="M1250" s="47" t="s">
        <v>6219</v>
      </c>
      <c r="N1250" s="60">
        <v>0</v>
      </c>
      <c r="O1250" s="58">
        <v>0</v>
      </c>
      <c r="P1250" s="58">
        <v>0</v>
      </c>
      <c r="Q1250" s="132">
        <v>0</v>
      </c>
      <c r="R1250" s="60">
        <v>0</v>
      </c>
      <c r="S1250" s="58">
        <v>0</v>
      </c>
      <c r="T1250" s="58">
        <v>0</v>
      </c>
      <c r="U1250" s="132">
        <v>0</v>
      </c>
      <c r="V1250" s="58">
        <v>0</v>
      </c>
      <c r="W1250" s="58">
        <v>0</v>
      </c>
      <c r="X1250" s="58">
        <v>0</v>
      </c>
      <c r="Y1250" s="132">
        <v>0</v>
      </c>
      <c r="Z1250" s="61">
        <v>0</v>
      </c>
      <c r="AA1250" s="59">
        <v>0</v>
      </c>
      <c r="AB1250" s="59">
        <v>0</v>
      </c>
      <c r="AC1250" s="132">
        <v>0</v>
      </c>
      <c r="AD1250" s="61">
        <v>0</v>
      </c>
      <c r="AE1250" s="59">
        <v>0</v>
      </c>
      <c r="AF1250" s="59">
        <v>0</v>
      </c>
      <c r="AG1250" s="132">
        <v>0</v>
      </c>
      <c r="AH1250" s="61">
        <v>0</v>
      </c>
      <c r="AI1250" s="132">
        <v>0</v>
      </c>
      <c r="AJ1250" s="64">
        <f>IFERROR(VLOOKUP($B1250,STOCK!$A:$H,3,0)," ")</f>
        <v>6</v>
      </c>
      <c r="AK1250" s="65">
        <f>IFERROR(VLOOKUP($B1250,STOCK!$A:$H,4,0)," ")</f>
        <v>0</v>
      </c>
      <c r="AL1250" s="65">
        <f>IFERROR(VLOOKUP($B1250,STOCK!$A:$H,5,0)," ")</f>
        <v>0</v>
      </c>
      <c r="AM1250" s="65">
        <f>IFERROR(VLOOKUP($B1250,STOCK!$A:$H,6,0)," ")</f>
        <v>0</v>
      </c>
      <c r="AN1250" s="65">
        <f>IFERROR(VLOOKUP($B1250,STOCK!$A:$H,7,0)," ")</f>
        <v>0</v>
      </c>
      <c r="AO1250" s="65">
        <f>IFERROR(VLOOKUP($B1250,STOCK!$A:$H,8,0)," ")</f>
        <v>0</v>
      </c>
      <c r="AP1250" s="62" t="str">
        <f t="shared" si="247"/>
        <v>SV</v>
      </c>
      <c r="AQ1250" s="50" t="str">
        <f t="shared" si="248"/>
        <v>Q</v>
      </c>
      <c r="AR1250" s="50" t="str">
        <f t="shared" si="249"/>
        <v>Q</v>
      </c>
      <c r="AS1250" s="50" t="str">
        <f t="shared" si="250"/>
        <v>Q</v>
      </c>
      <c r="AT1250" s="50" t="str">
        <f t="shared" si="251"/>
        <v>Q</v>
      </c>
      <c r="AU1250" s="63" t="str">
        <f t="shared" si="258"/>
        <v>Q</v>
      </c>
      <c r="AV1250" s="67">
        <v>28260.999997999999</v>
      </c>
      <c r="AW1250" s="133">
        <v>28260.999909999999</v>
      </c>
      <c r="AX1250" s="49">
        <v>32900</v>
      </c>
      <c r="AY1250" s="51">
        <f t="shared" si="252"/>
        <v>0.16414847324327875</v>
      </c>
      <c r="AZ1250" s="51">
        <f t="shared" si="253"/>
        <v>0.14100303957446811</v>
      </c>
      <c r="BA1250" s="49">
        <v>31900</v>
      </c>
      <c r="BB1250" s="52">
        <v>3</v>
      </c>
      <c r="BC1250" s="51">
        <f t="shared" si="254"/>
        <v>0.12876402116901486</v>
      </c>
      <c r="BD1250" s="51">
        <f t="shared" si="255"/>
        <v>0.11407523517241382</v>
      </c>
      <c r="BE1250" s="49">
        <v>30900</v>
      </c>
      <c r="BF1250" s="52">
        <v>6</v>
      </c>
      <c r="BG1250" s="51">
        <f t="shared" si="256"/>
        <v>9.337956909475098E-2</v>
      </c>
      <c r="BH1250" s="51">
        <f t="shared" si="257"/>
        <v>8.5404530809061505E-2</v>
      </c>
      <c r="BI1250" s="282">
        <f t="shared" si="259"/>
        <v>0</v>
      </c>
    </row>
    <row r="1251" spans="1:61" hidden="1">
      <c r="A1251" s="54" t="s">
        <v>150</v>
      </c>
      <c r="B1251" s="55" t="s">
        <v>3974</v>
      </c>
      <c r="C1251" s="55" t="s">
        <v>3975</v>
      </c>
      <c r="D1251" s="44" t="s">
        <v>3976</v>
      </c>
      <c r="E1251" s="56">
        <v>12</v>
      </c>
      <c r="F1251" s="46" t="s">
        <v>5814</v>
      </c>
      <c r="G1251" s="47" t="s">
        <v>5814</v>
      </c>
      <c r="H1251" s="47" t="s">
        <v>189</v>
      </c>
      <c r="I1251" s="48" t="s">
        <v>6216</v>
      </c>
      <c r="J1251" s="48" t="s">
        <v>6217</v>
      </c>
      <c r="K1251" s="48" t="s">
        <v>6218</v>
      </c>
      <c r="L1251" s="45">
        <v>110</v>
      </c>
      <c r="M1251" s="47" t="s">
        <v>6219</v>
      </c>
      <c r="N1251" s="60">
        <v>0</v>
      </c>
      <c r="O1251" s="58">
        <v>0</v>
      </c>
      <c r="P1251" s="58">
        <v>1</v>
      </c>
      <c r="Q1251" s="132">
        <v>2</v>
      </c>
      <c r="R1251" s="60">
        <v>0</v>
      </c>
      <c r="S1251" s="58">
        <v>0</v>
      </c>
      <c r="T1251" s="58">
        <v>0</v>
      </c>
      <c r="U1251" s="132">
        <v>1</v>
      </c>
      <c r="V1251" s="58">
        <v>0</v>
      </c>
      <c r="W1251" s="58">
        <v>0</v>
      </c>
      <c r="X1251" s="58">
        <v>0</v>
      </c>
      <c r="Y1251" s="132">
        <v>0</v>
      </c>
      <c r="Z1251" s="61">
        <v>0</v>
      </c>
      <c r="AA1251" s="59">
        <v>0</v>
      </c>
      <c r="AB1251" s="59">
        <v>0</v>
      </c>
      <c r="AC1251" s="132">
        <v>0</v>
      </c>
      <c r="AD1251" s="61">
        <v>0</v>
      </c>
      <c r="AE1251" s="59">
        <v>0</v>
      </c>
      <c r="AF1251" s="59">
        <v>0</v>
      </c>
      <c r="AG1251" s="132">
        <v>0</v>
      </c>
      <c r="AH1251" s="61">
        <v>0</v>
      </c>
      <c r="AI1251" s="132">
        <v>0</v>
      </c>
      <c r="AJ1251" s="64">
        <f>IFERROR(VLOOKUP($B1251,STOCK!$A:$H,3,0)," ")</f>
        <v>10</v>
      </c>
      <c r="AK1251" s="65">
        <f>IFERROR(VLOOKUP($B1251,STOCK!$A:$H,4,0)," ")</f>
        <v>5</v>
      </c>
      <c r="AL1251" s="65">
        <f>IFERROR(VLOOKUP($B1251,STOCK!$A:$H,5,0)," ")</f>
        <v>6</v>
      </c>
      <c r="AM1251" s="65">
        <f>IFERROR(VLOOKUP($B1251,STOCK!$A:$H,6,0)," ")</f>
        <v>12</v>
      </c>
      <c r="AN1251" s="65">
        <f>IFERROR(VLOOKUP($B1251,STOCK!$A:$H,7,0)," ")</f>
        <v>0</v>
      </c>
      <c r="AO1251" s="65">
        <f>IFERROR(VLOOKUP($B1251,STOCK!$A:$H,8,0)," ")</f>
        <v>6</v>
      </c>
      <c r="AP1251" s="62">
        <f t="shared" si="247"/>
        <v>150</v>
      </c>
      <c r="AQ1251" s="50">
        <f t="shared" si="248"/>
        <v>150</v>
      </c>
      <c r="AR1251" s="50" t="str">
        <f t="shared" si="249"/>
        <v>SV</v>
      </c>
      <c r="AS1251" s="50" t="str">
        <f t="shared" si="250"/>
        <v>SV</v>
      </c>
      <c r="AT1251" s="50" t="str">
        <f t="shared" si="251"/>
        <v>Q</v>
      </c>
      <c r="AU1251" s="63" t="str">
        <f t="shared" si="258"/>
        <v>SV</v>
      </c>
      <c r="AV1251" s="67">
        <v>27600</v>
      </c>
      <c r="AW1251" s="133">
        <v>23999.99987</v>
      </c>
      <c r="AX1251" s="49">
        <v>31900</v>
      </c>
      <c r="AY1251" s="51">
        <f t="shared" si="252"/>
        <v>0.15579710144927539</v>
      </c>
      <c r="AZ1251" s="51">
        <f t="shared" si="253"/>
        <v>0.13479623824451412</v>
      </c>
      <c r="BA1251" s="49">
        <v>30900</v>
      </c>
      <c r="BB1251" s="52">
        <v>3</v>
      </c>
      <c r="BC1251" s="51">
        <f t="shared" si="254"/>
        <v>0.11956521739130443</v>
      </c>
      <c r="BD1251" s="51">
        <f t="shared" si="255"/>
        <v>0.10679611650485436</v>
      </c>
      <c r="BE1251" s="49">
        <v>29900</v>
      </c>
      <c r="BF1251" s="52">
        <v>6</v>
      </c>
      <c r="BG1251" s="51">
        <f t="shared" si="256"/>
        <v>8.3333333333333259E-2</v>
      </c>
      <c r="BH1251" s="51">
        <f t="shared" si="257"/>
        <v>7.6923076923076927E-2</v>
      </c>
      <c r="BI1251" s="282">
        <f t="shared" si="259"/>
        <v>3</v>
      </c>
    </row>
    <row r="1252" spans="1:61" hidden="1">
      <c r="A1252" s="54" t="s">
        <v>149</v>
      </c>
      <c r="B1252" s="55" t="s">
        <v>3977</v>
      </c>
      <c r="C1252" s="55" t="s">
        <v>3978</v>
      </c>
      <c r="D1252" s="44" t="s">
        <v>3979</v>
      </c>
      <c r="E1252" s="56">
        <v>12</v>
      </c>
      <c r="F1252" s="46" t="s">
        <v>5814</v>
      </c>
      <c r="G1252" s="47" t="s">
        <v>5814</v>
      </c>
      <c r="H1252" s="47" t="s">
        <v>189</v>
      </c>
      <c r="I1252" s="48" t="s">
        <v>6216</v>
      </c>
      <c r="J1252" s="48" t="s">
        <v>6217</v>
      </c>
      <c r="K1252" s="48" t="s">
        <v>6218</v>
      </c>
      <c r="L1252" s="45">
        <v>110</v>
      </c>
      <c r="M1252" s="47" t="s">
        <v>6219</v>
      </c>
      <c r="N1252" s="60">
        <v>0</v>
      </c>
      <c r="O1252" s="58">
        <v>0</v>
      </c>
      <c r="P1252" s="58">
        <v>0</v>
      </c>
      <c r="Q1252" s="132">
        <v>0</v>
      </c>
      <c r="R1252" s="60">
        <v>0</v>
      </c>
      <c r="S1252" s="58">
        <v>0</v>
      </c>
      <c r="T1252" s="58">
        <v>0</v>
      </c>
      <c r="U1252" s="132">
        <v>0</v>
      </c>
      <c r="V1252" s="58">
        <v>0</v>
      </c>
      <c r="W1252" s="58">
        <v>0</v>
      </c>
      <c r="X1252" s="58">
        <v>0</v>
      </c>
      <c r="Y1252" s="132">
        <v>0</v>
      </c>
      <c r="Z1252" s="61">
        <v>0</v>
      </c>
      <c r="AA1252" s="59">
        <v>0</v>
      </c>
      <c r="AB1252" s="59">
        <v>0</v>
      </c>
      <c r="AC1252" s="132">
        <v>0</v>
      </c>
      <c r="AD1252" s="61">
        <v>0</v>
      </c>
      <c r="AE1252" s="59">
        <v>0</v>
      </c>
      <c r="AF1252" s="59">
        <v>0</v>
      </c>
      <c r="AG1252" s="132">
        <v>0</v>
      </c>
      <c r="AH1252" s="61">
        <v>0</v>
      </c>
      <c r="AI1252" s="132">
        <v>0</v>
      </c>
      <c r="AJ1252" s="64">
        <f>IFERROR(VLOOKUP($B1252,STOCK!$A:$H,3,0)," ")</f>
        <v>1</v>
      </c>
      <c r="AK1252" s="65">
        <f>IFERROR(VLOOKUP($B1252,STOCK!$A:$H,4,0)," ")</f>
        <v>0</v>
      </c>
      <c r="AL1252" s="65">
        <f>IFERROR(VLOOKUP($B1252,STOCK!$A:$H,5,0)," ")</f>
        <v>0</v>
      </c>
      <c r="AM1252" s="65">
        <f>IFERROR(VLOOKUP($B1252,STOCK!$A:$H,6,0)," ")</f>
        <v>0</v>
      </c>
      <c r="AN1252" s="65">
        <f>IFERROR(VLOOKUP($B1252,STOCK!$A:$H,7,0)," ")</f>
        <v>0</v>
      </c>
      <c r="AO1252" s="65">
        <f>IFERROR(VLOOKUP($B1252,STOCK!$A:$H,8,0)," ")</f>
        <v>0</v>
      </c>
      <c r="AP1252" s="62" t="str">
        <f t="shared" si="247"/>
        <v>SV</v>
      </c>
      <c r="AQ1252" s="50" t="str">
        <f t="shared" si="248"/>
        <v>Q</v>
      </c>
      <c r="AR1252" s="50" t="str">
        <f t="shared" si="249"/>
        <v>Q</v>
      </c>
      <c r="AS1252" s="50" t="str">
        <f t="shared" si="250"/>
        <v>Q</v>
      </c>
      <c r="AT1252" s="50" t="str">
        <f t="shared" si="251"/>
        <v>Q</v>
      </c>
      <c r="AU1252" s="63" t="str">
        <f t="shared" si="258"/>
        <v>Q</v>
      </c>
      <c r="AV1252" s="67">
        <v>28260.999997999999</v>
      </c>
      <c r="AW1252" s="133">
        <v>28261.00013</v>
      </c>
      <c r="AX1252" s="49">
        <v>32900</v>
      </c>
      <c r="AY1252" s="51">
        <f t="shared" si="252"/>
        <v>0.16414847324327875</v>
      </c>
      <c r="AZ1252" s="51">
        <f t="shared" si="253"/>
        <v>0.14100303957446811</v>
      </c>
      <c r="BA1252" s="49">
        <v>31900</v>
      </c>
      <c r="BB1252" s="52">
        <v>3</v>
      </c>
      <c r="BC1252" s="51">
        <f t="shared" si="254"/>
        <v>0.12876402116901486</v>
      </c>
      <c r="BD1252" s="51">
        <f t="shared" si="255"/>
        <v>0.11407523517241382</v>
      </c>
      <c r="BE1252" s="49">
        <v>30900</v>
      </c>
      <c r="BF1252" s="52">
        <v>6</v>
      </c>
      <c r="BG1252" s="51">
        <f t="shared" si="256"/>
        <v>9.337956909475098E-2</v>
      </c>
      <c r="BH1252" s="51">
        <f t="shared" si="257"/>
        <v>8.5404530809061505E-2</v>
      </c>
      <c r="BI1252" s="282">
        <f t="shared" si="259"/>
        <v>0</v>
      </c>
    </row>
    <row r="1253" spans="1:61" hidden="1">
      <c r="A1253" s="54" t="s">
        <v>150</v>
      </c>
      <c r="B1253" s="55" t="s">
        <v>3980</v>
      </c>
      <c r="C1253" s="55" t="s">
        <v>3981</v>
      </c>
      <c r="D1253" s="44" t="s">
        <v>3982</v>
      </c>
      <c r="E1253" s="56">
        <v>8</v>
      </c>
      <c r="F1253" s="46" t="s">
        <v>5814</v>
      </c>
      <c r="G1253" s="47" t="s">
        <v>5814</v>
      </c>
      <c r="H1253" s="47" t="s">
        <v>189</v>
      </c>
      <c r="I1253" s="48" t="s">
        <v>6216</v>
      </c>
      <c r="J1253" s="48" t="s">
        <v>6220</v>
      </c>
      <c r="K1253" s="48" t="s">
        <v>6221</v>
      </c>
      <c r="L1253" s="45">
        <v>139</v>
      </c>
      <c r="M1253" s="47" t="s">
        <v>5823</v>
      </c>
      <c r="N1253" s="60">
        <v>62</v>
      </c>
      <c r="O1253" s="58">
        <v>37</v>
      </c>
      <c r="P1253" s="58">
        <v>37</v>
      </c>
      <c r="Q1253" s="132">
        <v>41</v>
      </c>
      <c r="R1253" s="60">
        <v>38</v>
      </c>
      <c r="S1253" s="58">
        <v>89</v>
      </c>
      <c r="T1253" s="58">
        <v>69</v>
      </c>
      <c r="U1253" s="132">
        <v>67</v>
      </c>
      <c r="V1253" s="58">
        <v>27</v>
      </c>
      <c r="W1253" s="58">
        <v>15</v>
      </c>
      <c r="X1253" s="58">
        <v>14</v>
      </c>
      <c r="Y1253" s="132">
        <v>23</v>
      </c>
      <c r="Z1253" s="61">
        <v>48</v>
      </c>
      <c r="AA1253" s="59">
        <v>17</v>
      </c>
      <c r="AB1253" s="59">
        <v>23</v>
      </c>
      <c r="AC1253" s="132">
        <v>14</v>
      </c>
      <c r="AD1253" s="61">
        <v>35</v>
      </c>
      <c r="AE1253" s="59">
        <v>37</v>
      </c>
      <c r="AF1253" s="59">
        <v>40</v>
      </c>
      <c r="AG1253" s="132">
        <v>29</v>
      </c>
      <c r="AH1253" s="61">
        <v>2</v>
      </c>
      <c r="AI1253" s="132">
        <v>4</v>
      </c>
      <c r="AJ1253" s="64">
        <f>IFERROR(VLOOKUP($B1253,STOCK!$A:$H,3,0)," ")</f>
        <v>38</v>
      </c>
      <c r="AK1253" s="65">
        <f>IFERROR(VLOOKUP($B1253,STOCK!$A:$H,4,0)," ")</f>
        <v>66</v>
      </c>
      <c r="AL1253" s="65">
        <f>IFERROR(VLOOKUP($B1253,STOCK!$A:$H,5,0)," ")</f>
        <v>16</v>
      </c>
      <c r="AM1253" s="65">
        <f>IFERROR(VLOOKUP($B1253,STOCK!$A:$H,6,0)," ")</f>
        <v>38</v>
      </c>
      <c r="AN1253" s="65">
        <f>IFERROR(VLOOKUP($B1253,STOCK!$A:$H,7,0)," ")</f>
        <v>50</v>
      </c>
      <c r="AO1253" s="65">
        <f>IFERROR(VLOOKUP($B1253,STOCK!$A:$H,8,0)," ")</f>
        <v>52</v>
      </c>
      <c r="AP1253" s="62">
        <f t="shared" si="247"/>
        <v>27.804878048780488</v>
      </c>
      <c r="AQ1253" s="50">
        <f t="shared" si="248"/>
        <v>29.552238805970148</v>
      </c>
      <c r="AR1253" s="50">
        <f t="shared" si="249"/>
        <v>20.869565217391305</v>
      </c>
      <c r="AS1253" s="50">
        <f t="shared" si="250"/>
        <v>81.428571428571431</v>
      </c>
      <c r="AT1253" s="50">
        <f t="shared" si="251"/>
        <v>51.724137931034477</v>
      </c>
      <c r="AU1253" s="63">
        <f t="shared" si="258"/>
        <v>390</v>
      </c>
      <c r="AV1253" s="67">
        <v>8719</v>
      </c>
      <c r="AW1253" s="133">
        <v>8770.4699500000006</v>
      </c>
      <c r="AX1253" s="49">
        <v>9750</v>
      </c>
      <c r="AY1253" s="51">
        <f t="shared" si="252"/>
        <v>0.11824750544787244</v>
      </c>
      <c r="AZ1253" s="51">
        <f t="shared" si="253"/>
        <v>0.10574358974358974</v>
      </c>
      <c r="BA1253" s="49">
        <v>9500</v>
      </c>
      <c r="BB1253" s="52">
        <v>8</v>
      </c>
      <c r="BC1253" s="51">
        <f t="shared" si="254"/>
        <v>8.9574492487670687E-2</v>
      </c>
      <c r="BD1253" s="51">
        <f t="shared" si="255"/>
        <v>8.221052631578947E-2</v>
      </c>
      <c r="BE1253" s="49">
        <v>0</v>
      </c>
      <c r="BF1253" s="52">
        <v>0</v>
      </c>
      <c r="BG1253" s="51">
        <f t="shared" si="256"/>
        <v>-1</v>
      </c>
      <c r="BH1253" s="51">
        <f t="shared" si="257"/>
        <v>0</v>
      </c>
      <c r="BI1253" s="282">
        <f t="shared" si="259"/>
        <v>178</v>
      </c>
    </row>
    <row r="1254" spans="1:61" hidden="1">
      <c r="A1254" s="54" t="s">
        <v>150</v>
      </c>
      <c r="B1254" s="55" t="s">
        <v>3983</v>
      </c>
      <c r="C1254" s="55" t="s">
        <v>3984</v>
      </c>
      <c r="D1254" s="44" t="s">
        <v>3985</v>
      </c>
      <c r="E1254" s="56">
        <v>8</v>
      </c>
      <c r="F1254" s="46" t="s">
        <v>5814</v>
      </c>
      <c r="G1254" s="47" t="s">
        <v>5814</v>
      </c>
      <c r="H1254" s="47" t="s">
        <v>189</v>
      </c>
      <c r="I1254" s="48" t="s">
        <v>6216</v>
      </c>
      <c r="J1254" s="48" t="s">
        <v>6220</v>
      </c>
      <c r="K1254" s="48" t="s">
        <v>6221</v>
      </c>
      <c r="L1254" s="45">
        <v>139</v>
      </c>
      <c r="M1254" s="47" t="s">
        <v>5823</v>
      </c>
      <c r="N1254" s="60">
        <v>333</v>
      </c>
      <c r="O1254" s="58">
        <v>246</v>
      </c>
      <c r="P1254" s="58">
        <v>120</v>
      </c>
      <c r="Q1254" s="132">
        <v>108</v>
      </c>
      <c r="R1254" s="60">
        <v>330</v>
      </c>
      <c r="S1254" s="58">
        <v>352</v>
      </c>
      <c r="T1254" s="58">
        <v>120</v>
      </c>
      <c r="U1254" s="132">
        <v>155</v>
      </c>
      <c r="V1254" s="58">
        <v>192</v>
      </c>
      <c r="W1254" s="58">
        <v>197</v>
      </c>
      <c r="X1254" s="58">
        <v>129</v>
      </c>
      <c r="Y1254" s="132">
        <v>109</v>
      </c>
      <c r="Z1254" s="61">
        <v>171</v>
      </c>
      <c r="AA1254" s="59">
        <v>200</v>
      </c>
      <c r="AB1254" s="59">
        <v>88</v>
      </c>
      <c r="AC1254" s="132">
        <v>138</v>
      </c>
      <c r="AD1254" s="61">
        <v>271</v>
      </c>
      <c r="AE1254" s="59">
        <v>313</v>
      </c>
      <c r="AF1254" s="59">
        <v>169</v>
      </c>
      <c r="AG1254" s="132">
        <v>144</v>
      </c>
      <c r="AH1254" s="61">
        <v>19</v>
      </c>
      <c r="AI1254" s="132">
        <v>39</v>
      </c>
      <c r="AJ1254" s="64">
        <f>IFERROR(VLOOKUP($B1254,STOCK!$A:$H,3,0)," ")</f>
        <v>56</v>
      </c>
      <c r="AK1254" s="65">
        <f>IFERROR(VLOOKUP($B1254,STOCK!$A:$H,4,0)," ")</f>
        <v>72</v>
      </c>
      <c r="AL1254" s="65">
        <f>IFERROR(VLOOKUP($B1254,STOCK!$A:$H,5,0)," ")</f>
        <v>84</v>
      </c>
      <c r="AM1254" s="65">
        <f>IFERROR(VLOOKUP($B1254,STOCK!$A:$H,6,0)," ")</f>
        <v>112</v>
      </c>
      <c r="AN1254" s="65">
        <f>IFERROR(VLOOKUP($B1254,STOCK!$A:$H,7,0)," ")</f>
        <v>135</v>
      </c>
      <c r="AO1254" s="65">
        <f>IFERROR(VLOOKUP($B1254,STOCK!$A:$H,8,0)," ")</f>
        <v>97</v>
      </c>
      <c r="AP1254" s="62">
        <f t="shared" si="247"/>
        <v>15.555555555555555</v>
      </c>
      <c r="AQ1254" s="50">
        <f t="shared" si="248"/>
        <v>13.935483870967742</v>
      </c>
      <c r="AR1254" s="50">
        <f t="shared" si="249"/>
        <v>23.119266055045873</v>
      </c>
      <c r="AS1254" s="50">
        <f t="shared" si="250"/>
        <v>24.347826086956523</v>
      </c>
      <c r="AT1254" s="50">
        <f t="shared" si="251"/>
        <v>28.125</v>
      </c>
      <c r="AU1254" s="63">
        <f t="shared" si="258"/>
        <v>74.615384615384613</v>
      </c>
      <c r="AV1254" s="67">
        <v>8719</v>
      </c>
      <c r="AW1254" s="133">
        <v>8764.01757</v>
      </c>
      <c r="AX1254" s="49">
        <v>9750</v>
      </c>
      <c r="AY1254" s="51">
        <f t="shared" si="252"/>
        <v>0.11824750544787244</v>
      </c>
      <c r="AZ1254" s="51">
        <f t="shared" si="253"/>
        <v>0.10574358974358974</v>
      </c>
      <c r="BA1254" s="49">
        <v>9500</v>
      </c>
      <c r="BB1254" s="52">
        <v>8</v>
      </c>
      <c r="BC1254" s="51">
        <f t="shared" si="254"/>
        <v>8.9574492487670687E-2</v>
      </c>
      <c r="BD1254" s="51">
        <f t="shared" si="255"/>
        <v>8.221052631578947E-2</v>
      </c>
      <c r="BE1254" s="49">
        <v>0</v>
      </c>
      <c r="BF1254" s="52">
        <v>0</v>
      </c>
      <c r="BG1254" s="51">
        <f t="shared" si="256"/>
        <v>-1</v>
      </c>
      <c r="BH1254" s="51">
        <f t="shared" si="257"/>
        <v>0</v>
      </c>
      <c r="BI1254" s="282">
        <f t="shared" si="259"/>
        <v>693</v>
      </c>
    </row>
    <row r="1255" spans="1:61" hidden="1">
      <c r="A1255" s="54" t="s">
        <v>151</v>
      </c>
      <c r="B1255" s="55" t="s">
        <v>3986</v>
      </c>
      <c r="C1255" s="55" t="s">
        <v>3987</v>
      </c>
      <c r="D1255" s="44" t="s">
        <v>3988</v>
      </c>
      <c r="E1255" s="56">
        <v>6</v>
      </c>
      <c r="F1255" s="46" t="s">
        <v>5814</v>
      </c>
      <c r="G1255" s="47" t="s">
        <v>5814</v>
      </c>
      <c r="H1255" s="47" t="s">
        <v>189</v>
      </c>
      <c r="I1255" s="48" t="s">
        <v>6216</v>
      </c>
      <c r="J1255" s="48" t="s">
        <v>6220</v>
      </c>
      <c r="K1255" s="48" t="s">
        <v>6221</v>
      </c>
      <c r="L1255" s="45">
        <v>139</v>
      </c>
      <c r="M1255" s="47" t="s">
        <v>5823</v>
      </c>
      <c r="N1255" s="60">
        <v>0</v>
      </c>
      <c r="O1255" s="58">
        <v>0</v>
      </c>
      <c r="P1255" s="58">
        <v>0</v>
      </c>
      <c r="Q1255" s="132">
        <v>0</v>
      </c>
      <c r="R1255" s="60">
        <v>0</v>
      </c>
      <c r="S1255" s="58">
        <v>0</v>
      </c>
      <c r="T1255" s="58">
        <v>0</v>
      </c>
      <c r="U1255" s="132">
        <v>0</v>
      </c>
      <c r="V1255" s="58">
        <v>0</v>
      </c>
      <c r="W1255" s="58">
        <v>0</v>
      </c>
      <c r="X1255" s="58">
        <v>0</v>
      </c>
      <c r="Y1255" s="132">
        <v>0</v>
      </c>
      <c r="Z1255" s="61">
        <v>0</v>
      </c>
      <c r="AA1255" s="59">
        <v>0</v>
      </c>
      <c r="AB1255" s="59">
        <v>0</v>
      </c>
      <c r="AC1255" s="132">
        <v>0</v>
      </c>
      <c r="AD1255" s="61">
        <v>0</v>
      </c>
      <c r="AE1255" s="59">
        <v>0</v>
      </c>
      <c r="AF1255" s="59">
        <v>0</v>
      </c>
      <c r="AG1255" s="132">
        <v>0</v>
      </c>
      <c r="AH1255" s="61">
        <v>0</v>
      </c>
      <c r="AI1255" s="132">
        <v>0</v>
      </c>
      <c r="AJ1255" s="64">
        <f>IFERROR(VLOOKUP($B1255,STOCK!$A:$H,3,0)," ")</f>
        <v>0</v>
      </c>
      <c r="AK1255" s="65">
        <f>IFERROR(VLOOKUP($B1255,STOCK!$A:$H,4,0)," ")</f>
        <v>0</v>
      </c>
      <c r="AL1255" s="65">
        <f>IFERROR(VLOOKUP($B1255,STOCK!$A:$H,5,0)," ")</f>
        <v>0</v>
      </c>
      <c r="AM1255" s="65">
        <f>IFERROR(VLOOKUP($B1255,STOCK!$A:$H,6,0)," ")</f>
        <v>0</v>
      </c>
      <c r="AN1255" s="65">
        <f>IFERROR(VLOOKUP($B1255,STOCK!$A:$H,7,0)," ")</f>
        <v>0</v>
      </c>
      <c r="AO1255" s="65">
        <f>IFERROR(VLOOKUP($B1255,STOCK!$A:$H,8,0)," ")</f>
        <v>0</v>
      </c>
      <c r="AP1255" s="62" t="str">
        <f t="shared" si="247"/>
        <v>Q</v>
      </c>
      <c r="AQ1255" s="50" t="str">
        <f t="shared" si="248"/>
        <v>Q</v>
      </c>
      <c r="AR1255" s="50" t="str">
        <f t="shared" si="249"/>
        <v>Q</v>
      </c>
      <c r="AS1255" s="50" t="str">
        <f t="shared" si="250"/>
        <v>Q</v>
      </c>
      <c r="AT1255" s="50" t="str">
        <f t="shared" si="251"/>
        <v>Q</v>
      </c>
      <c r="AU1255" s="63" t="str">
        <f t="shared" si="258"/>
        <v>Q</v>
      </c>
      <c r="AV1255" s="67">
        <v>17280.000001</v>
      </c>
      <c r="AW1255" s="133">
        <v>17233.94442</v>
      </c>
      <c r="AX1255" s="49">
        <v>19900</v>
      </c>
      <c r="AY1255" s="51">
        <f t="shared" si="252"/>
        <v>0.15162037030372555</v>
      </c>
      <c r="AZ1255" s="51">
        <f t="shared" si="253"/>
        <v>0.13165829140703517</v>
      </c>
      <c r="BA1255" s="49">
        <v>0</v>
      </c>
      <c r="BB1255" s="52">
        <v>0</v>
      </c>
      <c r="BC1255" s="51">
        <f t="shared" si="254"/>
        <v>-1</v>
      </c>
      <c r="BD1255" s="51">
        <f t="shared" si="255"/>
        <v>0</v>
      </c>
      <c r="BE1255" s="49">
        <v>0</v>
      </c>
      <c r="BF1255" s="52">
        <v>0</v>
      </c>
      <c r="BG1255" s="51">
        <f t="shared" si="256"/>
        <v>-1</v>
      </c>
      <c r="BH1255" s="51">
        <f t="shared" si="257"/>
        <v>0</v>
      </c>
      <c r="BI1255" s="282">
        <f t="shared" si="259"/>
        <v>0</v>
      </c>
    </row>
    <row r="1256" spans="1:61" hidden="1">
      <c r="A1256" s="54" t="s">
        <v>150</v>
      </c>
      <c r="B1256" s="55" t="s">
        <v>3989</v>
      </c>
      <c r="C1256" s="55" t="s">
        <v>3990</v>
      </c>
      <c r="D1256" s="44" t="s">
        <v>3991</v>
      </c>
      <c r="E1256" s="56">
        <v>6</v>
      </c>
      <c r="F1256" s="46" t="s">
        <v>5814</v>
      </c>
      <c r="G1256" s="47" t="s">
        <v>5814</v>
      </c>
      <c r="H1256" s="47" t="s">
        <v>189</v>
      </c>
      <c r="I1256" s="48" t="s">
        <v>6216</v>
      </c>
      <c r="J1256" s="48" t="s">
        <v>6220</v>
      </c>
      <c r="K1256" s="48" t="s">
        <v>6221</v>
      </c>
      <c r="L1256" s="45">
        <v>139</v>
      </c>
      <c r="M1256" s="47" t="s">
        <v>5823</v>
      </c>
      <c r="N1256" s="60">
        <v>811</v>
      </c>
      <c r="O1256" s="58">
        <v>309</v>
      </c>
      <c r="P1256" s="58">
        <v>597</v>
      </c>
      <c r="Q1256" s="132">
        <v>663</v>
      </c>
      <c r="R1256" s="60">
        <v>774</v>
      </c>
      <c r="S1256" s="58">
        <v>546</v>
      </c>
      <c r="T1256" s="58">
        <v>643</v>
      </c>
      <c r="U1256" s="132">
        <v>793</v>
      </c>
      <c r="V1256" s="58">
        <v>344</v>
      </c>
      <c r="W1256" s="58">
        <v>178</v>
      </c>
      <c r="X1256" s="58">
        <v>195</v>
      </c>
      <c r="Y1256" s="132">
        <v>291</v>
      </c>
      <c r="Z1256" s="61">
        <v>310</v>
      </c>
      <c r="AA1256" s="59">
        <v>214</v>
      </c>
      <c r="AB1256" s="59">
        <v>282</v>
      </c>
      <c r="AC1256" s="132">
        <v>337</v>
      </c>
      <c r="AD1256" s="61">
        <v>473</v>
      </c>
      <c r="AE1256" s="59">
        <v>160</v>
      </c>
      <c r="AF1256" s="59">
        <v>280</v>
      </c>
      <c r="AG1256" s="132">
        <v>444</v>
      </c>
      <c r="AH1256" s="61">
        <v>18</v>
      </c>
      <c r="AI1256" s="132">
        <v>60</v>
      </c>
      <c r="AJ1256" s="64">
        <f>IFERROR(VLOOKUP($B1256,STOCK!$A:$H,3,0)," ")</f>
        <v>330</v>
      </c>
      <c r="AK1256" s="65">
        <f>IFERROR(VLOOKUP($B1256,STOCK!$A:$H,4,0)," ")</f>
        <v>574</v>
      </c>
      <c r="AL1256" s="65">
        <f>IFERROR(VLOOKUP($B1256,STOCK!$A:$H,5,0)," ")</f>
        <v>306</v>
      </c>
      <c r="AM1256" s="65">
        <f>IFERROR(VLOOKUP($B1256,STOCK!$A:$H,6,0)," ")</f>
        <v>245</v>
      </c>
      <c r="AN1256" s="65">
        <f>IFERROR(VLOOKUP($B1256,STOCK!$A:$H,7,0)," ")</f>
        <v>323</v>
      </c>
      <c r="AO1256" s="65">
        <f>IFERROR(VLOOKUP($B1256,STOCK!$A:$H,8,0)," ")</f>
        <v>669</v>
      </c>
      <c r="AP1256" s="62">
        <f t="shared" si="247"/>
        <v>14.932126696832579</v>
      </c>
      <c r="AQ1256" s="50">
        <f t="shared" si="248"/>
        <v>21.715006305170238</v>
      </c>
      <c r="AR1256" s="50">
        <f t="shared" si="249"/>
        <v>31.546391752577321</v>
      </c>
      <c r="AS1256" s="50">
        <f t="shared" si="250"/>
        <v>21.810089020771514</v>
      </c>
      <c r="AT1256" s="50">
        <f t="shared" si="251"/>
        <v>21.824324324324323</v>
      </c>
      <c r="AU1256" s="63">
        <f t="shared" si="258"/>
        <v>334.5</v>
      </c>
      <c r="AV1256" s="67">
        <v>2880</v>
      </c>
      <c r="AW1256" s="133">
        <v>2872.3240700000001</v>
      </c>
      <c r="AX1256" s="49">
        <v>3500</v>
      </c>
      <c r="AY1256" s="51">
        <f t="shared" si="252"/>
        <v>0.21527777777777768</v>
      </c>
      <c r="AZ1256" s="51">
        <f t="shared" si="253"/>
        <v>0.17714285714285713</v>
      </c>
      <c r="BA1256" s="49">
        <v>3316.6666700000001</v>
      </c>
      <c r="BB1256" s="52">
        <v>6</v>
      </c>
      <c r="BC1256" s="51">
        <f t="shared" si="254"/>
        <v>0.15162037152777774</v>
      </c>
      <c r="BD1256" s="51">
        <f t="shared" si="255"/>
        <v>0.13165829232999168</v>
      </c>
      <c r="BE1256" s="49">
        <v>0</v>
      </c>
      <c r="BF1256" s="52">
        <v>0</v>
      </c>
      <c r="BG1256" s="51">
        <f t="shared" si="256"/>
        <v>-1</v>
      </c>
      <c r="BH1256" s="51">
        <f t="shared" si="257"/>
        <v>0</v>
      </c>
      <c r="BI1256" s="282">
        <f t="shared" si="259"/>
        <v>2588</v>
      </c>
    </row>
    <row r="1257" spans="1:61" hidden="1">
      <c r="A1257" s="54" t="s">
        <v>150</v>
      </c>
      <c r="B1257" s="55" t="s">
        <v>3992</v>
      </c>
      <c r="C1257" s="55" t="s">
        <v>3993</v>
      </c>
      <c r="D1257" s="44" t="s">
        <v>3994</v>
      </c>
      <c r="E1257" s="56">
        <v>8</v>
      </c>
      <c r="F1257" s="46" t="s">
        <v>5814</v>
      </c>
      <c r="G1257" s="47" t="s">
        <v>5814</v>
      </c>
      <c r="H1257" s="47" t="s">
        <v>189</v>
      </c>
      <c r="I1257" s="48" t="s">
        <v>6216</v>
      </c>
      <c r="J1257" s="48" t="s">
        <v>6220</v>
      </c>
      <c r="K1257" s="48" t="s">
        <v>6221</v>
      </c>
      <c r="L1257" s="45">
        <v>139</v>
      </c>
      <c r="M1257" s="47" t="s">
        <v>5823</v>
      </c>
      <c r="N1257" s="60">
        <v>100</v>
      </c>
      <c r="O1257" s="58">
        <v>84</v>
      </c>
      <c r="P1257" s="58">
        <v>71</v>
      </c>
      <c r="Q1257" s="132">
        <v>95</v>
      </c>
      <c r="R1257" s="60">
        <v>85</v>
      </c>
      <c r="S1257" s="58">
        <v>66</v>
      </c>
      <c r="T1257" s="58">
        <v>28</v>
      </c>
      <c r="U1257" s="132">
        <v>86</v>
      </c>
      <c r="V1257" s="58">
        <v>67</v>
      </c>
      <c r="W1257" s="58">
        <v>44</v>
      </c>
      <c r="X1257" s="58">
        <v>37</v>
      </c>
      <c r="Y1257" s="132">
        <v>36</v>
      </c>
      <c r="Z1257" s="61">
        <v>82</v>
      </c>
      <c r="AA1257" s="59">
        <v>63</v>
      </c>
      <c r="AB1257" s="59">
        <v>49</v>
      </c>
      <c r="AC1257" s="132">
        <v>51</v>
      </c>
      <c r="AD1257" s="61">
        <v>73</v>
      </c>
      <c r="AE1257" s="59">
        <v>73</v>
      </c>
      <c r="AF1257" s="59">
        <v>33</v>
      </c>
      <c r="AG1257" s="132">
        <v>65</v>
      </c>
      <c r="AH1257" s="61">
        <v>2</v>
      </c>
      <c r="AI1257" s="132">
        <v>5</v>
      </c>
      <c r="AJ1257" s="64">
        <f>IFERROR(VLOOKUP($B1257,STOCK!$A:$H,3,0)," ")</f>
        <v>191</v>
      </c>
      <c r="AK1257" s="65">
        <f>IFERROR(VLOOKUP($B1257,STOCK!$A:$H,4,0)," ")</f>
        <v>164</v>
      </c>
      <c r="AL1257" s="65">
        <f>IFERROR(VLOOKUP($B1257,STOCK!$A:$H,5,0)," ")</f>
        <v>102</v>
      </c>
      <c r="AM1257" s="65">
        <f>IFERROR(VLOOKUP($B1257,STOCK!$A:$H,6,0)," ")</f>
        <v>85</v>
      </c>
      <c r="AN1257" s="65">
        <f>IFERROR(VLOOKUP($B1257,STOCK!$A:$H,7,0)," ")</f>
        <v>61</v>
      </c>
      <c r="AO1257" s="65">
        <f>IFERROR(VLOOKUP($B1257,STOCK!$A:$H,8,0)," ")</f>
        <v>235</v>
      </c>
      <c r="AP1257" s="62">
        <f t="shared" si="247"/>
        <v>60.315789473684212</v>
      </c>
      <c r="AQ1257" s="50">
        <f t="shared" si="248"/>
        <v>57.209302325581397</v>
      </c>
      <c r="AR1257" s="50">
        <f t="shared" si="249"/>
        <v>85</v>
      </c>
      <c r="AS1257" s="50">
        <f t="shared" si="250"/>
        <v>50</v>
      </c>
      <c r="AT1257" s="50">
        <f t="shared" si="251"/>
        <v>28.153846153846153</v>
      </c>
      <c r="AU1257" s="63">
        <f t="shared" si="258"/>
        <v>1410</v>
      </c>
      <c r="AV1257" s="67">
        <v>8718.7999799999998</v>
      </c>
      <c r="AW1257" s="133">
        <v>8714.8447099999994</v>
      </c>
      <c r="AX1257" s="49">
        <v>9750</v>
      </c>
      <c r="AY1257" s="51">
        <f t="shared" si="252"/>
        <v>0.11827315942164796</v>
      </c>
      <c r="AZ1257" s="51">
        <f t="shared" si="253"/>
        <v>0.10576410461538464</v>
      </c>
      <c r="BA1257" s="49">
        <v>9500</v>
      </c>
      <c r="BB1257" s="52">
        <v>8</v>
      </c>
      <c r="BC1257" s="51">
        <f t="shared" si="254"/>
        <v>8.9599488667246652E-2</v>
      </c>
      <c r="BD1257" s="51">
        <f t="shared" si="255"/>
        <v>8.2231581052631605E-2</v>
      </c>
      <c r="BE1257" s="49">
        <v>0</v>
      </c>
      <c r="BF1257" s="52">
        <v>0</v>
      </c>
      <c r="BG1257" s="51">
        <f t="shared" si="256"/>
        <v>-1</v>
      </c>
      <c r="BH1257" s="51">
        <f t="shared" si="257"/>
        <v>0</v>
      </c>
      <c r="BI1257" s="282">
        <f t="shared" si="259"/>
        <v>338</v>
      </c>
    </row>
    <row r="1258" spans="1:61" hidden="1">
      <c r="A1258" s="54" t="s">
        <v>150</v>
      </c>
      <c r="B1258" s="55" t="s">
        <v>3995</v>
      </c>
      <c r="C1258" s="55" t="s">
        <v>3996</v>
      </c>
      <c r="D1258" s="44" t="s">
        <v>3997</v>
      </c>
      <c r="E1258" s="56">
        <v>8</v>
      </c>
      <c r="F1258" s="46" t="s">
        <v>5814</v>
      </c>
      <c r="G1258" s="47" t="s">
        <v>5814</v>
      </c>
      <c r="H1258" s="47" t="s">
        <v>189</v>
      </c>
      <c r="I1258" s="48" t="s">
        <v>6216</v>
      </c>
      <c r="J1258" s="48" t="s">
        <v>6220</v>
      </c>
      <c r="K1258" s="48" t="s">
        <v>6221</v>
      </c>
      <c r="L1258" s="45">
        <v>139</v>
      </c>
      <c r="M1258" s="47" t="s">
        <v>5823</v>
      </c>
      <c r="N1258" s="60">
        <v>64</v>
      </c>
      <c r="O1258" s="58">
        <v>43</v>
      </c>
      <c r="P1258" s="58">
        <v>42</v>
      </c>
      <c r="Q1258" s="132">
        <v>40</v>
      </c>
      <c r="R1258" s="60">
        <v>75</v>
      </c>
      <c r="S1258" s="58">
        <v>80</v>
      </c>
      <c r="T1258" s="58">
        <v>77</v>
      </c>
      <c r="U1258" s="132">
        <v>85</v>
      </c>
      <c r="V1258" s="58">
        <v>28</v>
      </c>
      <c r="W1258" s="58">
        <v>37</v>
      </c>
      <c r="X1258" s="58">
        <v>24</v>
      </c>
      <c r="Y1258" s="132">
        <v>25</v>
      </c>
      <c r="Z1258" s="61">
        <v>28</v>
      </c>
      <c r="AA1258" s="59">
        <v>55</v>
      </c>
      <c r="AB1258" s="59">
        <v>28</v>
      </c>
      <c r="AC1258" s="132">
        <v>37</v>
      </c>
      <c r="AD1258" s="61">
        <v>28</v>
      </c>
      <c r="AE1258" s="59">
        <v>31</v>
      </c>
      <c r="AF1258" s="59">
        <v>51</v>
      </c>
      <c r="AG1258" s="132">
        <v>46</v>
      </c>
      <c r="AH1258" s="61">
        <v>2</v>
      </c>
      <c r="AI1258" s="132">
        <v>3</v>
      </c>
      <c r="AJ1258" s="64">
        <f>IFERROR(VLOOKUP($B1258,STOCK!$A:$H,3,0)," ")</f>
        <v>39</v>
      </c>
      <c r="AK1258" s="65">
        <f>IFERROR(VLOOKUP($B1258,STOCK!$A:$H,4,0)," ")</f>
        <v>57</v>
      </c>
      <c r="AL1258" s="65">
        <f>IFERROR(VLOOKUP($B1258,STOCK!$A:$H,5,0)," ")</f>
        <v>114</v>
      </c>
      <c r="AM1258" s="65">
        <f>IFERROR(VLOOKUP($B1258,STOCK!$A:$H,6,0)," ")</f>
        <v>63</v>
      </c>
      <c r="AN1258" s="65">
        <f>IFERROR(VLOOKUP($B1258,STOCK!$A:$H,7,0)," ")</f>
        <v>44</v>
      </c>
      <c r="AO1258" s="65">
        <f>IFERROR(VLOOKUP($B1258,STOCK!$A:$H,8,0)," ")</f>
        <v>53</v>
      </c>
      <c r="AP1258" s="62">
        <f t="shared" si="247"/>
        <v>29.25</v>
      </c>
      <c r="AQ1258" s="50">
        <f t="shared" si="248"/>
        <v>20.117647058823529</v>
      </c>
      <c r="AR1258" s="50">
        <f t="shared" si="249"/>
        <v>136.79999999999998</v>
      </c>
      <c r="AS1258" s="50">
        <f t="shared" si="250"/>
        <v>51.081081081081081</v>
      </c>
      <c r="AT1258" s="50">
        <f t="shared" si="251"/>
        <v>28.695652173913043</v>
      </c>
      <c r="AU1258" s="63">
        <f t="shared" si="258"/>
        <v>530</v>
      </c>
      <c r="AV1258" s="67">
        <v>8719</v>
      </c>
      <c r="AW1258" s="133">
        <v>8764.7249800000009</v>
      </c>
      <c r="AX1258" s="49">
        <v>9750</v>
      </c>
      <c r="AY1258" s="51">
        <f t="shared" si="252"/>
        <v>0.11824750544787244</v>
      </c>
      <c r="AZ1258" s="51">
        <f t="shared" si="253"/>
        <v>0.10574358974358974</v>
      </c>
      <c r="BA1258" s="49">
        <v>9500</v>
      </c>
      <c r="BB1258" s="52">
        <v>8</v>
      </c>
      <c r="BC1258" s="51">
        <f t="shared" si="254"/>
        <v>8.9574492487670687E-2</v>
      </c>
      <c r="BD1258" s="51">
        <f t="shared" si="255"/>
        <v>8.221052631578947E-2</v>
      </c>
      <c r="BE1258" s="49">
        <v>0</v>
      </c>
      <c r="BF1258" s="52">
        <v>0</v>
      </c>
      <c r="BG1258" s="51">
        <f t="shared" si="256"/>
        <v>-1</v>
      </c>
      <c r="BH1258" s="51">
        <f t="shared" si="257"/>
        <v>0</v>
      </c>
      <c r="BI1258" s="282">
        <f t="shared" si="259"/>
        <v>236</v>
      </c>
    </row>
    <row r="1259" spans="1:61" hidden="1">
      <c r="A1259" s="54" t="s">
        <v>151</v>
      </c>
      <c r="B1259" s="55" t="s">
        <v>3998</v>
      </c>
      <c r="C1259" s="55" t="s">
        <v>3999</v>
      </c>
      <c r="D1259" s="44" t="s">
        <v>4000</v>
      </c>
      <c r="E1259" s="56">
        <v>6</v>
      </c>
      <c r="F1259" s="46" t="s">
        <v>5814</v>
      </c>
      <c r="G1259" s="47" t="s">
        <v>5814</v>
      </c>
      <c r="H1259" s="47" t="s">
        <v>189</v>
      </c>
      <c r="I1259" s="48" t="s">
        <v>6216</v>
      </c>
      <c r="J1259" s="48" t="s">
        <v>6220</v>
      </c>
      <c r="K1259" s="48" t="s">
        <v>6221</v>
      </c>
      <c r="L1259" s="45">
        <v>139</v>
      </c>
      <c r="M1259" s="47" t="s">
        <v>5823</v>
      </c>
      <c r="N1259" s="60">
        <v>0</v>
      </c>
      <c r="O1259" s="58">
        <v>0</v>
      </c>
      <c r="P1259" s="58">
        <v>0</v>
      </c>
      <c r="Q1259" s="132">
        <v>0</v>
      </c>
      <c r="R1259" s="60">
        <v>0</v>
      </c>
      <c r="S1259" s="58">
        <v>0</v>
      </c>
      <c r="T1259" s="58">
        <v>0</v>
      </c>
      <c r="U1259" s="132">
        <v>0</v>
      </c>
      <c r="V1259" s="58">
        <v>0</v>
      </c>
      <c r="W1259" s="58">
        <v>0</v>
      </c>
      <c r="X1259" s="58">
        <v>0</v>
      </c>
      <c r="Y1259" s="132">
        <v>0</v>
      </c>
      <c r="Z1259" s="61">
        <v>0</v>
      </c>
      <c r="AA1259" s="59">
        <v>0</v>
      </c>
      <c r="AB1259" s="59">
        <v>0</v>
      </c>
      <c r="AC1259" s="132">
        <v>0</v>
      </c>
      <c r="AD1259" s="61">
        <v>0</v>
      </c>
      <c r="AE1259" s="59">
        <v>0</v>
      </c>
      <c r="AF1259" s="59">
        <v>0</v>
      </c>
      <c r="AG1259" s="132">
        <v>0</v>
      </c>
      <c r="AH1259" s="61">
        <v>0</v>
      </c>
      <c r="AI1259" s="132">
        <v>0</v>
      </c>
      <c r="AJ1259" s="64">
        <f>IFERROR(VLOOKUP($B1259,STOCK!$A:$H,3,0)," ")</f>
        <v>0</v>
      </c>
      <c r="AK1259" s="65">
        <f>IFERROR(VLOOKUP($B1259,STOCK!$A:$H,4,0)," ")</f>
        <v>0</v>
      </c>
      <c r="AL1259" s="65">
        <f>IFERROR(VLOOKUP($B1259,STOCK!$A:$H,5,0)," ")</f>
        <v>0</v>
      </c>
      <c r="AM1259" s="65">
        <f>IFERROR(VLOOKUP($B1259,STOCK!$A:$H,6,0)," ")</f>
        <v>0</v>
      </c>
      <c r="AN1259" s="65">
        <f>IFERROR(VLOOKUP($B1259,STOCK!$A:$H,7,0)," ")</f>
        <v>0</v>
      </c>
      <c r="AO1259" s="65">
        <f>IFERROR(VLOOKUP($B1259,STOCK!$A:$H,8,0)," ")</f>
        <v>0</v>
      </c>
      <c r="AP1259" s="62" t="str">
        <f t="shared" si="247"/>
        <v>Q</v>
      </c>
      <c r="AQ1259" s="50" t="str">
        <f t="shared" si="248"/>
        <v>Q</v>
      </c>
      <c r="AR1259" s="50" t="str">
        <f t="shared" si="249"/>
        <v>Q</v>
      </c>
      <c r="AS1259" s="50" t="str">
        <f t="shared" si="250"/>
        <v>Q</v>
      </c>
      <c r="AT1259" s="50" t="str">
        <f t="shared" si="251"/>
        <v>Q</v>
      </c>
      <c r="AU1259" s="63" t="str">
        <f t="shared" si="258"/>
        <v>Q</v>
      </c>
      <c r="AV1259" s="67">
        <v>17280.000001</v>
      </c>
      <c r="AW1259" s="133">
        <v>17258.16906</v>
      </c>
      <c r="AX1259" s="49">
        <v>19900</v>
      </c>
      <c r="AY1259" s="51">
        <f t="shared" si="252"/>
        <v>0.15162037030372555</v>
      </c>
      <c r="AZ1259" s="51">
        <f t="shared" si="253"/>
        <v>0.13165829140703517</v>
      </c>
      <c r="BA1259" s="49">
        <v>0</v>
      </c>
      <c r="BB1259" s="52">
        <v>0</v>
      </c>
      <c r="BC1259" s="51">
        <f t="shared" si="254"/>
        <v>-1</v>
      </c>
      <c r="BD1259" s="51">
        <f t="shared" si="255"/>
        <v>0</v>
      </c>
      <c r="BE1259" s="49">
        <v>0</v>
      </c>
      <c r="BF1259" s="52">
        <v>0</v>
      </c>
      <c r="BG1259" s="51">
        <f t="shared" si="256"/>
        <v>-1</v>
      </c>
      <c r="BH1259" s="51">
        <f t="shared" si="257"/>
        <v>0</v>
      </c>
      <c r="BI1259" s="282">
        <f t="shared" si="259"/>
        <v>0</v>
      </c>
    </row>
    <row r="1260" spans="1:61" hidden="1">
      <c r="A1260" s="54" t="s">
        <v>150</v>
      </c>
      <c r="B1260" s="55" t="s">
        <v>4001</v>
      </c>
      <c r="C1260" s="55" t="s">
        <v>4002</v>
      </c>
      <c r="D1260" s="44" t="s">
        <v>4003</v>
      </c>
      <c r="E1260" s="56">
        <v>6</v>
      </c>
      <c r="F1260" s="46" t="s">
        <v>5814</v>
      </c>
      <c r="G1260" s="47" t="s">
        <v>5814</v>
      </c>
      <c r="H1260" s="47" t="s">
        <v>189</v>
      </c>
      <c r="I1260" s="48" t="s">
        <v>6216</v>
      </c>
      <c r="J1260" s="48" t="s">
        <v>6220</v>
      </c>
      <c r="K1260" s="48" t="s">
        <v>6221</v>
      </c>
      <c r="L1260" s="45">
        <v>139</v>
      </c>
      <c r="M1260" s="47" t="s">
        <v>5823</v>
      </c>
      <c r="N1260" s="60">
        <v>78</v>
      </c>
      <c r="O1260" s="58">
        <v>241</v>
      </c>
      <c r="P1260" s="58">
        <v>418</v>
      </c>
      <c r="Q1260" s="132">
        <v>314</v>
      </c>
      <c r="R1260" s="60">
        <v>114</v>
      </c>
      <c r="S1260" s="58">
        <v>366</v>
      </c>
      <c r="T1260" s="58">
        <v>432</v>
      </c>
      <c r="U1260" s="132">
        <v>303</v>
      </c>
      <c r="V1260" s="58">
        <v>50</v>
      </c>
      <c r="W1260" s="58">
        <v>134</v>
      </c>
      <c r="X1260" s="58">
        <v>122</v>
      </c>
      <c r="Y1260" s="132">
        <v>99</v>
      </c>
      <c r="Z1260" s="61">
        <v>52</v>
      </c>
      <c r="AA1260" s="59">
        <v>101</v>
      </c>
      <c r="AB1260" s="59">
        <v>198</v>
      </c>
      <c r="AC1260" s="132">
        <v>160</v>
      </c>
      <c r="AD1260" s="61">
        <v>27</v>
      </c>
      <c r="AE1260" s="59">
        <v>157</v>
      </c>
      <c r="AF1260" s="59">
        <v>275</v>
      </c>
      <c r="AG1260" s="132">
        <v>153</v>
      </c>
      <c r="AH1260" s="61">
        <v>0</v>
      </c>
      <c r="AI1260" s="132">
        <v>6</v>
      </c>
      <c r="AJ1260" s="64">
        <f>IFERROR(VLOOKUP($B1260,STOCK!$A:$H,3,0)," ")</f>
        <v>333</v>
      </c>
      <c r="AK1260" s="65">
        <f>IFERROR(VLOOKUP($B1260,STOCK!$A:$H,4,0)," ")</f>
        <v>229</v>
      </c>
      <c r="AL1260" s="65">
        <f>IFERROR(VLOOKUP($B1260,STOCK!$A:$H,5,0)," ")</f>
        <v>65</v>
      </c>
      <c r="AM1260" s="65">
        <f>IFERROR(VLOOKUP($B1260,STOCK!$A:$H,6,0)," ")</f>
        <v>115</v>
      </c>
      <c r="AN1260" s="65">
        <f>IFERROR(VLOOKUP($B1260,STOCK!$A:$H,7,0)," ")</f>
        <v>135</v>
      </c>
      <c r="AO1260" s="65">
        <f>IFERROR(VLOOKUP($B1260,STOCK!$A:$H,8,0)," ")</f>
        <v>210</v>
      </c>
      <c r="AP1260" s="62">
        <f t="shared" si="247"/>
        <v>31.815286624203825</v>
      </c>
      <c r="AQ1260" s="50">
        <f t="shared" si="248"/>
        <v>22.673267326732674</v>
      </c>
      <c r="AR1260" s="50">
        <f t="shared" si="249"/>
        <v>19.696969696969695</v>
      </c>
      <c r="AS1260" s="50">
        <f t="shared" si="250"/>
        <v>21.5625</v>
      </c>
      <c r="AT1260" s="50">
        <f t="shared" si="251"/>
        <v>26.470588235294116</v>
      </c>
      <c r="AU1260" s="63">
        <f t="shared" si="258"/>
        <v>1050</v>
      </c>
      <c r="AV1260" s="67">
        <v>2880</v>
      </c>
      <c r="AW1260" s="133">
        <v>2876.3615100000002</v>
      </c>
      <c r="AX1260" s="49">
        <v>3500</v>
      </c>
      <c r="AY1260" s="51">
        <f t="shared" si="252"/>
        <v>0.21527777777777768</v>
      </c>
      <c r="AZ1260" s="51">
        <f t="shared" si="253"/>
        <v>0.17714285714285713</v>
      </c>
      <c r="BA1260" s="49">
        <v>3316.6666700000001</v>
      </c>
      <c r="BB1260" s="52">
        <v>6</v>
      </c>
      <c r="BC1260" s="51">
        <f t="shared" si="254"/>
        <v>0.15162037152777774</v>
      </c>
      <c r="BD1260" s="51">
        <f t="shared" si="255"/>
        <v>0.13165829232999168</v>
      </c>
      <c r="BE1260" s="49">
        <v>0</v>
      </c>
      <c r="BF1260" s="52">
        <v>0</v>
      </c>
      <c r="BG1260" s="51">
        <f t="shared" si="256"/>
        <v>-1</v>
      </c>
      <c r="BH1260" s="51">
        <f t="shared" si="257"/>
        <v>0</v>
      </c>
      <c r="BI1260" s="282">
        <f t="shared" si="259"/>
        <v>1035</v>
      </c>
    </row>
    <row r="1261" spans="1:61" hidden="1">
      <c r="A1261" s="54" t="s">
        <v>151</v>
      </c>
      <c r="B1261" s="55" t="s">
        <v>4004</v>
      </c>
      <c r="C1261" s="55" t="s">
        <v>4005</v>
      </c>
      <c r="D1261" s="44" t="s">
        <v>4006</v>
      </c>
      <c r="E1261" s="56">
        <v>6</v>
      </c>
      <c r="F1261" s="46" t="s">
        <v>5814</v>
      </c>
      <c r="G1261" s="47" t="s">
        <v>5814</v>
      </c>
      <c r="H1261" s="47" t="s">
        <v>189</v>
      </c>
      <c r="I1261" s="48" t="s">
        <v>6216</v>
      </c>
      <c r="J1261" s="48" t="s">
        <v>6220</v>
      </c>
      <c r="K1261" s="48" t="s">
        <v>6221</v>
      </c>
      <c r="L1261" s="45">
        <v>139</v>
      </c>
      <c r="M1261" s="47" t="s">
        <v>5823</v>
      </c>
      <c r="N1261" s="60">
        <v>0</v>
      </c>
      <c r="O1261" s="58">
        <v>0</v>
      </c>
      <c r="P1261" s="58">
        <v>0</v>
      </c>
      <c r="Q1261" s="132">
        <v>0</v>
      </c>
      <c r="R1261" s="60">
        <v>0</v>
      </c>
      <c r="S1261" s="58">
        <v>0</v>
      </c>
      <c r="T1261" s="58">
        <v>0</v>
      </c>
      <c r="U1261" s="132">
        <v>0</v>
      </c>
      <c r="V1261" s="58">
        <v>0</v>
      </c>
      <c r="W1261" s="58">
        <v>0</v>
      </c>
      <c r="X1261" s="58">
        <v>0</v>
      </c>
      <c r="Y1261" s="132">
        <v>0</v>
      </c>
      <c r="Z1261" s="61">
        <v>0</v>
      </c>
      <c r="AA1261" s="59">
        <v>0</v>
      </c>
      <c r="AB1261" s="59">
        <v>0</v>
      </c>
      <c r="AC1261" s="132">
        <v>0</v>
      </c>
      <c r="AD1261" s="61">
        <v>0</v>
      </c>
      <c r="AE1261" s="59">
        <v>0</v>
      </c>
      <c r="AF1261" s="59">
        <v>0</v>
      </c>
      <c r="AG1261" s="132">
        <v>0</v>
      </c>
      <c r="AH1261" s="61">
        <v>0</v>
      </c>
      <c r="AI1261" s="132">
        <v>0</v>
      </c>
      <c r="AJ1261" s="64">
        <f>IFERROR(VLOOKUP($B1261,STOCK!$A:$H,3,0)," ")</f>
        <v>0</v>
      </c>
      <c r="AK1261" s="65">
        <f>IFERROR(VLOOKUP($B1261,STOCK!$A:$H,4,0)," ")</f>
        <v>0</v>
      </c>
      <c r="AL1261" s="65">
        <f>IFERROR(VLOOKUP($B1261,STOCK!$A:$H,5,0)," ")</f>
        <v>0</v>
      </c>
      <c r="AM1261" s="65">
        <f>IFERROR(VLOOKUP($B1261,STOCK!$A:$H,6,0)," ")</f>
        <v>0</v>
      </c>
      <c r="AN1261" s="65">
        <f>IFERROR(VLOOKUP($B1261,STOCK!$A:$H,7,0)," ")</f>
        <v>0</v>
      </c>
      <c r="AO1261" s="65">
        <f>IFERROR(VLOOKUP($B1261,STOCK!$A:$H,8,0)," ")</f>
        <v>0</v>
      </c>
      <c r="AP1261" s="62" t="str">
        <f t="shared" si="247"/>
        <v>Q</v>
      </c>
      <c r="AQ1261" s="50" t="str">
        <f t="shared" si="248"/>
        <v>Q</v>
      </c>
      <c r="AR1261" s="50" t="str">
        <f t="shared" si="249"/>
        <v>Q</v>
      </c>
      <c r="AS1261" s="50" t="str">
        <f t="shared" si="250"/>
        <v>Q</v>
      </c>
      <c r="AT1261" s="50" t="str">
        <f t="shared" si="251"/>
        <v>Q</v>
      </c>
      <c r="AU1261" s="63" t="str">
        <f t="shared" si="258"/>
        <v>Q</v>
      </c>
      <c r="AV1261" s="67">
        <v>17280.000001</v>
      </c>
      <c r="AW1261" s="133">
        <v>17204.271479999999</v>
      </c>
      <c r="AX1261" s="49">
        <v>19900</v>
      </c>
      <c r="AY1261" s="51">
        <f t="shared" si="252"/>
        <v>0.15162037030372555</v>
      </c>
      <c r="AZ1261" s="51">
        <f t="shared" si="253"/>
        <v>0.13165829140703517</v>
      </c>
      <c r="BA1261" s="49">
        <v>0</v>
      </c>
      <c r="BB1261" s="52">
        <v>0</v>
      </c>
      <c r="BC1261" s="51">
        <f t="shared" si="254"/>
        <v>-1</v>
      </c>
      <c r="BD1261" s="51">
        <f t="shared" si="255"/>
        <v>0</v>
      </c>
      <c r="BE1261" s="49">
        <v>0</v>
      </c>
      <c r="BF1261" s="52">
        <v>0</v>
      </c>
      <c r="BG1261" s="51">
        <f t="shared" si="256"/>
        <v>-1</v>
      </c>
      <c r="BH1261" s="51">
        <f t="shared" si="257"/>
        <v>0</v>
      </c>
      <c r="BI1261" s="282">
        <f t="shared" si="259"/>
        <v>0</v>
      </c>
    </row>
    <row r="1262" spans="1:61" hidden="1">
      <c r="A1262" s="54" t="s">
        <v>150</v>
      </c>
      <c r="B1262" s="55" t="s">
        <v>4007</v>
      </c>
      <c r="C1262" s="55" t="s">
        <v>4008</v>
      </c>
      <c r="D1262" s="44" t="s">
        <v>4009</v>
      </c>
      <c r="E1262" s="56">
        <v>6</v>
      </c>
      <c r="F1262" s="46" t="s">
        <v>5814</v>
      </c>
      <c r="G1262" s="47" t="s">
        <v>5814</v>
      </c>
      <c r="H1262" s="47" t="s">
        <v>189</v>
      </c>
      <c r="I1262" s="48" t="s">
        <v>6216</v>
      </c>
      <c r="J1262" s="48" t="s">
        <v>6220</v>
      </c>
      <c r="K1262" s="48" t="s">
        <v>6221</v>
      </c>
      <c r="L1262" s="45">
        <v>139</v>
      </c>
      <c r="M1262" s="47" t="s">
        <v>5823</v>
      </c>
      <c r="N1262" s="60">
        <v>60</v>
      </c>
      <c r="O1262" s="58">
        <v>120</v>
      </c>
      <c r="P1262" s="58">
        <v>54</v>
      </c>
      <c r="Q1262" s="132">
        <v>120</v>
      </c>
      <c r="R1262" s="60">
        <v>193</v>
      </c>
      <c r="S1262" s="58">
        <v>240</v>
      </c>
      <c r="T1262" s="58">
        <v>34</v>
      </c>
      <c r="U1262" s="132">
        <v>150</v>
      </c>
      <c r="V1262" s="58">
        <v>86</v>
      </c>
      <c r="W1262" s="58">
        <v>138</v>
      </c>
      <c r="X1262" s="58">
        <v>6</v>
      </c>
      <c r="Y1262" s="132">
        <v>62</v>
      </c>
      <c r="Z1262" s="61">
        <v>96</v>
      </c>
      <c r="AA1262" s="59">
        <v>74</v>
      </c>
      <c r="AB1262" s="59">
        <v>46</v>
      </c>
      <c r="AC1262" s="132">
        <v>120</v>
      </c>
      <c r="AD1262" s="61">
        <v>114</v>
      </c>
      <c r="AE1262" s="59">
        <v>111</v>
      </c>
      <c r="AF1262" s="59">
        <v>24</v>
      </c>
      <c r="AG1262" s="132">
        <v>100</v>
      </c>
      <c r="AH1262" s="61">
        <v>9</v>
      </c>
      <c r="AI1262" s="132">
        <v>14</v>
      </c>
      <c r="AJ1262" s="64">
        <f>IFERROR(VLOOKUP($B1262,STOCK!$A:$H,3,0)," ")</f>
        <v>72</v>
      </c>
      <c r="AK1262" s="65">
        <f>IFERROR(VLOOKUP($B1262,STOCK!$A:$H,4,0)," ")</f>
        <v>133</v>
      </c>
      <c r="AL1262" s="65">
        <f>IFERROR(VLOOKUP($B1262,STOCK!$A:$H,5,0)," ")</f>
        <v>65</v>
      </c>
      <c r="AM1262" s="65">
        <f>IFERROR(VLOOKUP($B1262,STOCK!$A:$H,6,0)," ")</f>
        <v>120</v>
      </c>
      <c r="AN1262" s="65">
        <f>IFERROR(VLOOKUP($B1262,STOCK!$A:$H,7,0)," ")</f>
        <v>59</v>
      </c>
      <c r="AO1262" s="65">
        <f>IFERROR(VLOOKUP($B1262,STOCK!$A:$H,8,0)," ")</f>
        <v>110</v>
      </c>
      <c r="AP1262" s="62">
        <f t="shared" si="247"/>
        <v>18</v>
      </c>
      <c r="AQ1262" s="50">
        <f t="shared" si="248"/>
        <v>26.6</v>
      </c>
      <c r="AR1262" s="50">
        <f t="shared" si="249"/>
        <v>31.451612903225804</v>
      </c>
      <c r="AS1262" s="50">
        <f t="shared" si="250"/>
        <v>30</v>
      </c>
      <c r="AT1262" s="50">
        <f t="shared" si="251"/>
        <v>17.7</v>
      </c>
      <c r="AU1262" s="63">
        <f t="shared" si="258"/>
        <v>235.71428571428569</v>
      </c>
      <c r="AV1262" s="67">
        <v>2880</v>
      </c>
      <c r="AW1262" s="133">
        <v>2867.3785800000001</v>
      </c>
      <c r="AX1262" s="49">
        <v>3500</v>
      </c>
      <c r="AY1262" s="51">
        <f t="shared" si="252"/>
        <v>0.21527777777777768</v>
      </c>
      <c r="AZ1262" s="51">
        <f t="shared" si="253"/>
        <v>0.17714285714285713</v>
      </c>
      <c r="BA1262" s="49">
        <v>3316.6666700000001</v>
      </c>
      <c r="BB1262" s="52">
        <v>6</v>
      </c>
      <c r="BC1262" s="51">
        <f t="shared" si="254"/>
        <v>0.15162037152777774</v>
      </c>
      <c r="BD1262" s="51">
        <f t="shared" si="255"/>
        <v>0.13165829232999168</v>
      </c>
      <c r="BE1262" s="49">
        <v>0</v>
      </c>
      <c r="BF1262" s="52">
        <v>0</v>
      </c>
      <c r="BG1262" s="51">
        <f t="shared" si="256"/>
        <v>-1</v>
      </c>
      <c r="BH1262" s="51">
        <f t="shared" si="257"/>
        <v>0</v>
      </c>
      <c r="BI1262" s="282">
        <f t="shared" si="259"/>
        <v>566</v>
      </c>
    </row>
    <row r="1263" spans="1:61" hidden="1">
      <c r="A1263" s="54" t="s">
        <v>150</v>
      </c>
      <c r="B1263" s="55" t="s">
        <v>4010</v>
      </c>
      <c r="C1263" s="55" t="s">
        <v>4011</v>
      </c>
      <c r="D1263" s="44" t="s">
        <v>4012</v>
      </c>
      <c r="E1263" s="56">
        <v>12</v>
      </c>
      <c r="F1263" s="46" t="s">
        <v>5814</v>
      </c>
      <c r="G1263" s="47" t="s">
        <v>5814</v>
      </c>
      <c r="H1263" s="47" t="s">
        <v>189</v>
      </c>
      <c r="I1263" s="48" t="s">
        <v>6216</v>
      </c>
      <c r="J1263" s="48" t="s">
        <v>6220</v>
      </c>
      <c r="K1263" s="48" t="s">
        <v>6222</v>
      </c>
      <c r="L1263" s="45">
        <v>114</v>
      </c>
      <c r="M1263" s="47" t="s">
        <v>161</v>
      </c>
      <c r="N1263" s="60">
        <v>0</v>
      </c>
      <c r="O1263" s="58">
        <v>45</v>
      </c>
      <c r="P1263" s="58">
        <v>53</v>
      </c>
      <c r="Q1263" s="132">
        <v>63</v>
      </c>
      <c r="R1263" s="60">
        <v>0</v>
      </c>
      <c r="S1263" s="58">
        <v>6</v>
      </c>
      <c r="T1263" s="58">
        <v>14</v>
      </c>
      <c r="U1263" s="132">
        <v>15</v>
      </c>
      <c r="V1263" s="58">
        <v>0</v>
      </c>
      <c r="W1263" s="58">
        <v>11</v>
      </c>
      <c r="X1263" s="58">
        <v>20</v>
      </c>
      <c r="Y1263" s="132">
        <v>32</v>
      </c>
      <c r="Z1263" s="61">
        <v>0</v>
      </c>
      <c r="AA1263" s="59">
        <v>12</v>
      </c>
      <c r="AB1263" s="59">
        <v>15</v>
      </c>
      <c r="AC1263" s="132">
        <v>12</v>
      </c>
      <c r="AD1263" s="61">
        <v>0</v>
      </c>
      <c r="AE1263" s="59">
        <v>13</v>
      </c>
      <c r="AF1263" s="59">
        <v>13</v>
      </c>
      <c r="AG1263" s="132">
        <v>16</v>
      </c>
      <c r="AH1263" s="61">
        <v>5</v>
      </c>
      <c r="AI1263" s="132">
        <v>10</v>
      </c>
      <c r="AJ1263" s="64">
        <f>IFERROR(VLOOKUP($B1263,STOCK!$A:$H,3,0)," ")</f>
        <v>63</v>
      </c>
      <c r="AK1263" s="65">
        <f>IFERROR(VLOOKUP($B1263,STOCK!$A:$H,4,0)," ")</f>
        <v>21</v>
      </c>
      <c r="AL1263" s="65">
        <f>IFERROR(VLOOKUP($B1263,STOCK!$A:$H,5,0)," ")</f>
        <v>2</v>
      </c>
      <c r="AM1263" s="65">
        <f>IFERROR(VLOOKUP($B1263,STOCK!$A:$H,6,0)," ")</f>
        <v>37</v>
      </c>
      <c r="AN1263" s="65">
        <f>IFERROR(VLOOKUP($B1263,STOCK!$A:$H,7,0)," ")</f>
        <v>25</v>
      </c>
      <c r="AO1263" s="65">
        <f>IFERROR(VLOOKUP($B1263,STOCK!$A:$H,8,0)," ")</f>
        <v>53</v>
      </c>
      <c r="AP1263" s="62">
        <f t="shared" si="247"/>
        <v>30</v>
      </c>
      <c r="AQ1263" s="50">
        <f t="shared" si="248"/>
        <v>42</v>
      </c>
      <c r="AR1263" s="50">
        <f t="shared" si="249"/>
        <v>1.875</v>
      </c>
      <c r="AS1263" s="50">
        <f t="shared" si="250"/>
        <v>92.5</v>
      </c>
      <c r="AT1263" s="50">
        <f t="shared" si="251"/>
        <v>46.875</v>
      </c>
      <c r="AU1263" s="63">
        <f t="shared" si="258"/>
        <v>159</v>
      </c>
      <c r="AV1263" s="67">
        <v>22520.000029999999</v>
      </c>
      <c r="AW1263" s="133">
        <v>22482.452740000001</v>
      </c>
      <c r="AX1263" s="49">
        <v>25900</v>
      </c>
      <c r="AY1263" s="51">
        <f t="shared" si="252"/>
        <v>0.15008880841462413</v>
      </c>
      <c r="AZ1263" s="51">
        <f t="shared" si="253"/>
        <v>0.13050192934362936</v>
      </c>
      <c r="BA1263" s="49">
        <v>24900</v>
      </c>
      <c r="BB1263" s="52">
        <v>3</v>
      </c>
      <c r="BC1263" s="51">
        <f t="shared" si="254"/>
        <v>0.10568383511676216</v>
      </c>
      <c r="BD1263" s="51">
        <f t="shared" si="255"/>
        <v>9.5582328112449835E-2</v>
      </c>
      <c r="BE1263" s="49">
        <v>23900</v>
      </c>
      <c r="BF1263" s="52">
        <v>6</v>
      </c>
      <c r="BG1263" s="51">
        <f t="shared" si="256"/>
        <v>6.127886181890041E-2</v>
      </c>
      <c r="BH1263" s="51">
        <f t="shared" si="257"/>
        <v>5.7740584518828485E-2</v>
      </c>
      <c r="BI1263" s="282">
        <f t="shared" si="259"/>
        <v>148</v>
      </c>
    </row>
    <row r="1264" spans="1:61" hidden="1">
      <c r="A1264" s="54" t="s">
        <v>150</v>
      </c>
      <c r="B1264" s="55" t="s">
        <v>4013</v>
      </c>
      <c r="C1264" s="55" t="s">
        <v>4014</v>
      </c>
      <c r="D1264" s="44" t="s">
        <v>4015</v>
      </c>
      <c r="E1264" s="56">
        <v>12</v>
      </c>
      <c r="F1264" s="46" t="s">
        <v>5814</v>
      </c>
      <c r="G1264" s="47" t="s">
        <v>5814</v>
      </c>
      <c r="H1264" s="47" t="s">
        <v>189</v>
      </c>
      <c r="I1264" s="48" t="s">
        <v>6216</v>
      </c>
      <c r="J1264" s="48" t="s">
        <v>6220</v>
      </c>
      <c r="K1264" s="48" t="s">
        <v>6222</v>
      </c>
      <c r="L1264" s="45">
        <v>114</v>
      </c>
      <c r="M1264" s="47" t="s">
        <v>161</v>
      </c>
      <c r="N1264" s="60">
        <v>18</v>
      </c>
      <c r="O1264" s="58">
        <v>58</v>
      </c>
      <c r="P1264" s="58">
        <v>33</v>
      </c>
      <c r="Q1264" s="132">
        <v>44</v>
      </c>
      <c r="R1264" s="60">
        <v>5</v>
      </c>
      <c r="S1264" s="58">
        <v>27</v>
      </c>
      <c r="T1264" s="58">
        <v>23</v>
      </c>
      <c r="U1264" s="132">
        <v>29</v>
      </c>
      <c r="V1264" s="58">
        <v>4</v>
      </c>
      <c r="W1264" s="58">
        <v>19</v>
      </c>
      <c r="X1264" s="58">
        <v>24</v>
      </c>
      <c r="Y1264" s="132">
        <v>19</v>
      </c>
      <c r="Z1264" s="61">
        <v>3</v>
      </c>
      <c r="AA1264" s="59">
        <v>13</v>
      </c>
      <c r="AB1264" s="59">
        <v>8</v>
      </c>
      <c r="AC1264" s="132">
        <v>4</v>
      </c>
      <c r="AD1264" s="61">
        <v>5</v>
      </c>
      <c r="AE1264" s="59">
        <v>9</v>
      </c>
      <c r="AF1264" s="59">
        <v>15</v>
      </c>
      <c r="AG1264" s="132">
        <v>15</v>
      </c>
      <c r="AH1264" s="61">
        <v>2</v>
      </c>
      <c r="AI1264" s="132">
        <v>2</v>
      </c>
      <c r="AJ1264" s="64">
        <f>IFERROR(VLOOKUP($B1264,STOCK!$A:$H,3,0)," ")</f>
        <v>75</v>
      </c>
      <c r="AK1264" s="65">
        <f>IFERROR(VLOOKUP($B1264,STOCK!$A:$H,4,0)," ")</f>
        <v>63</v>
      </c>
      <c r="AL1264" s="65">
        <f>IFERROR(VLOOKUP($B1264,STOCK!$A:$H,5,0)," ")</f>
        <v>0</v>
      </c>
      <c r="AM1264" s="65">
        <f>IFERROR(VLOOKUP($B1264,STOCK!$A:$H,6,0)," ")</f>
        <v>62</v>
      </c>
      <c r="AN1264" s="65">
        <f>IFERROR(VLOOKUP($B1264,STOCK!$A:$H,7,0)," ")</f>
        <v>30</v>
      </c>
      <c r="AO1264" s="65">
        <f>IFERROR(VLOOKUP($B1264,STOCK!$A:$H,8,0)," ")</f>
        <v>58</v>
      </c>
      <c r="AP1264" s="62">
        <f t="shared" si="247"/>
        <v>51.13636363636364</v>
      </c>
      <c r="AQ1264" s="50">
        <f t="shared" si="248"/>
        <v>65.172413793103459</v>
      </c>
      <c r="AR1264" s="50" t="str">
        <f t="shared" si="249"/>
        <v>Q</v>
      </c>
      <c r="AS1264" s="50">
        <f t="shared" si="250"/>
        <v>465</v>
      </c>
      <c r="AT1264" s="50">
        <f t="shared" si="251"/>
        <v>60</v>
      </c>
      <c r="AU1264" s="63">
        <f t="shared" si="258"/>
        <v>870</v>
      </c>
      <c r="AV1264" s="67">
        <v>22520.000029999999</v>
      </c>
      <c r="AW1264" s="133">
        <v>22462.458040000001</v>
      </c>
      <c r="AX1264" s="49">
        <v>25900</v>
      </c>
      <c r="AY1264" s="51">
        <f t="shared" si="252"/>
        <v>0.15008880841462413</v>
      </c>
      <c r="AZ1264" s="51">
        <f t="shared" si="253"/>
        <v>0.13050192934362936</v>
      </c>
      <c r="BA1264" s="49">
        <v>24900</v>
      </c>
      <c r="BB1264" s="52">
        <v>3</v>
      </c>
      <c r="BC1264" s="51">
        <f t="shared" si="254"/>
        <v>0.10568383511676216</v>
      </c>
      <c r="BD1264" s="51">
        <f t="shared" si="255"/>
        <v>9.5582328112449835E-2</v>
      </c>
      <c r="BE1264" s="49">
        <v>23900</v>
      </c>
      <c r="BF1264" s="52">
        <v>6</v>
      </c>
      <c r="BG1264" s="51">
        <f t="shared" si="256"/>
        <v>6.127886181890041E-2</v>
      </c>
      <c r="BH1264" s="51">
        <f t="shared" si="257"/>
        <v>5.7740584518828485E-2</v>
      </c>
      <c r="BI1264" s="282">
        <f t="shared" si="259"/>
        <v>113</v>
      </c>
    </row>
    <row r="1265" spans="1:61" hidden="1">
      <c r="A1265" s="54" t="s">
        <v>150</v>
      </c>
      <c r="B1265" s="55" t="s">
        <v>4016</v>
      </c>
      <c r="C1265" s="55" t="s">
        <v>4017</v>
      </c>
      <c r="D1265" s="44" t="s">
        <v>4018</v>
      </c>
      <c r="E1265" s="56">
        <v>12</v>
      </c>
      <c r="F1265" s="46" t="s">
        <v>5814</v>
      </c>
      <c r="G1265" s="47" t="s">
        <v>5814</v>
      </c>
      <c r="H1265" s="47" t="s">
        <v>189</v>
      </c>
      <c r="I1265" s="48" t="s">
        <v>6216</v>
      </c>
      <c r="J1265" s="48" t="s">
        <v>6220</v>
      </c>
      <c r="K1265" s="48" t="s">
        <v>6223</v>
      </c>
      <c r="L1265" s="45">
        <v>2637</v>
      </c>
      <c r="M1265" s="47" t="s">
        <v>6224</v>
      </c>
      <c r="N1265" s="60">
        <v>0</v>
      </c>
      <c r="O1265" s="58">
        <v>0</v>
      </c>
      <c r="P1265" s="58">
        <v>0</v>
      </c>
      <c r="Q1265" s="132">
        <v>1</v>
      </c>
      <c r="R1265" s="60">
        <v>0</v>
      </c>
      <c r="S1265" s="58">
        <v>0</v>
      </c>
      <c r="T1265" s="58">
        <v>0</v>
      </c>
      <c r="U1265" s="132">
        <v>0</v>
      </c>
      <c r="V1265" s="58">
        <v>0</v>
      </c>
      <c r="W1265" s="58">
        <v>0</v>
      </c>
      <c r="X1265" s="58">
        <v>0</v>
      </c>
      <c r="Y1265" s="132">
        <v>0</v>
      </c>
      <c r="Z1265" s="61">
        <v>0</v>
      </c>
      <c r="AA1265" s="59">
        <v>0</v>
      </c>
      <c r="AB1265" s="59">
        <v>0</v>
      </c>
      <c r="AC1265" s="132">
        <v>0</v>
      </c>
      <c r="AD1265" s="61">
        <v>0</v>
      </c>
      <c r="AE1265" s="59">
        <v>0</v>
      </c>
      <c r="AF1265" s="59">
        <v>0</v>
      </c>
      <c r="AG1265" s="132">
        <v>1</v>
      </c>
      <c r="AH1265" s="61">
        <v>0</v>
      </c>
      <c r="AI1265" s="132">
        <v>0</v>
      </c>
      <c r="AJ1265" s="64">
        <f>IFERROR(VLOOKUP($B1265,STOCK!$A:$H,3,0)," ")</f>
        <v>3</v>
      </c>
      <c r="AK1265" s="65">
        <f>IFERROR(VLOOKUP($B1265,STOCK!$A:$H,4,0)," ")</f>
        <v>0</v>
      </c>
      <c r="AL1265" s="65">
        <f>IFERROR(VLOOKUP($B1265,STOCK!$A:$H,5,0)," ")</f>
        <v>4</v>
      </c>
      <c r="AM1265" s="65">
        <f>IFERROR(VLOOKUP($B1265,STOCK!$A:$H,6,0)," ")</f>
        <v>0</v>
      </c>
      <c r="AN1265" s="65">
        <f>IFERROR(VLOOKUP($B1265,STOCK!$A:$H,7,0)," ")</f>
        <v>4</v>
      </c>
      <c r="AO1265" s="65">
        <f>IFERROR(VLOOKUP($B1265,STOCK!$A:$H,8,0)," ")</f>
        <v>3</v>
      </c>
      <c r="AP1265" s="62">
        <f t="shared" si="247"/>
        <v>90</v>
      </c>
      <c r="AQ1265" s="50" t="str">
        <f t="shared" si="248"/>
        <v>Q</v>
      </c>
      <c r="AR1265" s="50" t="str">
        <f t="shared" si="249"/>
        <v>SV</v>
      </c>
      <c r="AS1265" s="50" t="str">
        <f t="shared" si="250"/>
        <v>Q</v>
      </c>
      <c r="AT1265" s="50">
        <f t="shared" si="251"/>
        <v>120</v>
      </c>
      <c r="AU1265" s="63" t="str">
        <f t="shared" si="258"/>
        <v>SV</v>
      </c>
      <c r="AV1265" s="67">
        <v>25597</v>
      </c>
      <c r="AW1265" s="133">
        <v>25597</v>
      </c>
      <c r="AX1265" s="49">
        <v>30900</v>
      </c>
      <c r="AY1265" s="51">
        <f t="shared" si="252"/>
        <v>0.20717271555260375</v>
      </c>
      <c r="AZ1265" s="51">
        <f t="shared" si="253"/>
        <v>0.17161812297734627</v>
      </c>
      <c r="BA1265" s="49">
        <v>29900</v>
      </c>
      <c r="BB1265" s="52">
        <v>3</v>
      </c>
      <c r="BC1265" s="51">
        <f t="shared" si="254"/>
        <v>0.16810563737938033</v>
      </c>
      <c r="BD1265" s="51">
        <f t="shared" si="255"/>
        <v>0.14391304347826087</v>
      </c>
      <c r="BE1265" s="49">
        <v>28900</v>
      </c>
      <c r="BF1265" s="52">
        <v>6</v>
      </c>
      <c r="BG1265" s="51">
        <f t="shared" si="256"/>
        <v>0.12903855920615692</v>
      </c>
      <c r="BH1265" s="51">
        <f t="shared" si="257"/>
        <v>0.11429065743944637</v>
      </c>
      <c r="BI1265" s="282">
        <f t="shared" si="259"/>
        <v>2</v>
      </c>
    </row>
    <row r="1266" spans="1:61" hidden="1">
      <c r="A1266" s="54" t="s">
        <v>150</v>
      </c>
      <c r="B1266" s="55" t="s">
        <v>4019</v>
      </c>
      <c r="C1266" s="55" t="s">
        <v>4020</v>
      </c>
      <c r="D1266" s="44" t="s">
        <v>4021</v>
      </c>
      <c r="E1266" s="56">
        <v>12</v>
      </c>
      <c r="F1266" s="46" t="s">
        <v>5814</v>
      </c>
      <c r="G1266" s="47" t="s">
        <v>5814</v>
      </c>
      <c r="H1266" s="47" t="s">
        <v>189</v>
      </c>
      <c r="I1266" s="48" t="s">
        <v>6216</v>
      </c>
      <c r="J1266" s="48" t="s">
        <v>6220</v>
      </c>
      <c r="K1266" s="48" t="s">
        <v>6223</v>
      </c>
      <c r="L1266" s="45">
        <v>2637</v>
      </c>
      <c r="M1266" s="47" t="s">
        <v>6224</v>
      </c>
      <c r="N1266" s="60">
        <v>0</v>
      </c>
      <c r="O1266" s="58">
        <v>0</v>
      </c>
      <c r="P1266" s="58">
        <v>0</v>
      </c>
      <c r="Q1266" s="132">
        <v>1</v>
      </c>
      <c r="R1266" s="60">
        <v>0</v>
      </c>
      <c r="S1266" s="58">
        <v>0</v>
      </c>
      <c r="T1266" s="58">
        <v>0</v>
      </c>
      <c r="U1266" s="132">
        <v>0</v>
      </c>
      <c r="V1266" s="58">
        <v>0</v>
      </c>
      <c r="W1266" s="58">
        <v>0</v>
      </c>
      <c r="X1266" s="58">
        <v>0</v>
      </c>
      <c r="Y1266" s="132">
        <v>0</v>
      </c>
      <c r="Z1266" s="61">
        <v>0</v>
      </c>
      <c r="AA1266" s="59">
        <v>0</v>
      </c>
      <c r="AB1266" s="59">
        <v>0</v>
      </c>
      <c r="AC1266" s="132">
        <v>0</v>
      </c>
      <c r="AD1266" s="61">
        <v>0</v>
      </c>
      <c r="AE1266" s="59">
        <v>0</v>
      </c>
      <c r="AF1266" s="59">
        <v>0</v>
      </c>
      <c r="AG1266" s="132">
        <v>1</v>
      </c>
      <c r="AH1266" s="61">
        <v>0</v>
      </c>
      <c r="AI1266" s="132">
        <v>0</v>
      </c>
      <c r="AJ1266" s="64">
        <f>IFERROR(VLOOKUP($B1266,STOCK!$A:$H,3,0)," ")</f>
        <v>3</v>
      </c>
      <c r="AK1266" s="65">
        <f>IFERROR(VLOOKUP($B1266,STOCK!$A:$H,4,0)," ")</f>
        <v>0</v>
      </c>
      <c r="AL1266" s="65">
        <f>IFERROR(VLOOKUP($B1266,STOCK!$A:$H,5,0)," ")</f>
        <v>4</v>
      </c>
      <c r="AM1266" s="65">
        <f>IFERROR(VLOOKUP($B1266,STOCK!$A:$H,6,0)," ")</f>
        <v>0</v>
      </c>
      <c r="AN1266" s="65">
        <f>IFERROR(VLOOKUP($B1266,STOCK!$A:$H,7,0)," ")</f>
        <v>3</v>
      </c>
      <c r="AO1266" s="65">
        <f>IFERROR(VLOOKUP($B1266,STOCK!$A:$H,8,0)," ")</f>
        <v>3</v>
      </c>
      <c r="AP1266" s="62">
        <f t="shared" si="247"/>
        <v>90</v>
      </c>
      <c r="AQ1266" s="50" t="str">
        <f t="shared" si="248"/>
        <v>Q</v>
      </c>
      <c r="AR1266" s="50" t="str">
        <f t="shared" si="249"/>
        <v>SV</v>
      </c>
      <c r="AS1266" s="50" t="str">
        <f t="shared" si="250"/>
        <v>Q</v>
      </c>
      <c r="AT1266" s="50">
        <f t="shared" si="251"/>
        <v>90</v>
      </c>
      <c r="AU1266" s="63" t="str">
        <f t="shared" si="258"/>
        <v>SV</v>
      </c>
      <c r="AV1266" s="67">
        <v>24009.999970000001</v>
      </c>
      <c r="AW1266" s="133">
        <v>24009.999749999999</v>
      </c>
      <c r="AX1266" s="49">
        <v>28900</v>
      </c>
      <c r="AY1266" s="51">
        <f t="shared" si="252"/>
        <v>0.20366514102915256</v>
      </c>
      <c r="AZ1266" s="51">
        <f t="shared" si="253"/>
        <v>0.16920415328719721</v>
      </c>
      <c r="BA1266" s="49">
        <v>27900</v>
      </c>
      <c r="BB1266" s="52">
        <v>3</v>
      </c>
      <c r="BC1266" s="51">
        <f t="shared" si="254"/>
        <v>0.16201582819077354</v>
      </c>
      <c r="BD1266" s="51">
        <f t="shared" si="255"/>
        <v>0.13942652437275982</v>
      </c>
      <c r="BE1266" s="49">
        <v>26900</v>
      </c>
      <c r="BF1266" s="52">
        <v>6</v>
      </c>
      <c r="BG1266" s="51">
        <f t="shared" si="256"/>
        <v>0.12036651535239451</v>
      </c>
      <c r="BH1266" s="51">
        <f t="shared" si="257"/>
        <v>0.10743494535315982</v>
      </c>
      <c r="BI1266" s="282">
        <f t="shared" si="259"/>
        <v>2</v>
      </c>
    </row>
    <row r="1267" spans="1:61" hidden="1">
      <c r="A1267" s="54" t="s">
        <v>150</v>
      </c>
      <c r="B1267" s="55" t="s">
        <v>4022</v>
      </c>
      <c r="C1267" s="55" t="s">
        <v>4023</v>
      </c>
      <c r="D1267" s="44" t="s">
        <v>4024</v>
      </c>
      <c r="E1267" s="56">
        <v>12</v>
      </c>
      <c r="F1267" s="46" t="s">
        <v>5814</v>
      </c>
      <c r="G1267" s="47" t="s">
        <v>5814</v>
      </c>
      <c r="H1267" s="47" t="s">
        <v>189</v>
      </c>
      <c r="I1267" s="48" t="s">
        <v>6216</v>
      </c>
      <c r="J1267" s="48" t="s">
        <v>6220</v>
      </c>
      <c r="K1267" s="48" t="s">
        <v>6223</v>
      </c>
      <c r="L1267" s="45">
        <v>2637</v>
      </c>
      <c r="M1267" s="47" t="s">
        <v>6224</v>
      </c>
      <c r="N1267" s="60">
        <v>0</v>
      </c>
      <c r="O1267" s="58">
        <v>0</v>
      </c>
      <c r="P1267" s="58">
        <v>0</v>
      </c>
      <c r="Q1267" s="132">
        <v>0</v>
      </c>
      <c r="R1267" s="60">
        <v>0</v>
      </c>
      <c r="S1267" s="58">
        <v>0</v>
      </c>
      <c r="T1267" s="58">
        <v>0</v>
      </c>
      <c r="U1267" s="132">
        <v>0</v>
      </c>
      <c r="V1267" s="58">
        <v>0</v>
      </c>
      <c r="W1267" s="58">
        <v>0</v>
      </c>
      <c r="X1267" s="58">
        <v>0</v>
      </c>
      <c r="Y1267" s="132">
        <v>0</v>
      </c>
      <c r="Z1267" s="61">
        <v>0</v>
      </c>
      <c r="AA1267" s="59">
        <v>0</v>
      </c>
      <c r="AB1267" s="59">
        <v>0</v>
      </c>
      <c r="AC1267" s="132">
        <v>0</v>
      </c>
      <c r="AD1267" s="61">
        <v>0</v>
      </c>
      <c r="AE1267" s="59">
        <v>0</v>
      </c>
      <c r="AF1267" s="59">
        <v>0</v>
      </c>
      <c r="AG1267" s="132">
        <v>2</v>
      </c>
      <c r="AH1267" s="61">
        <v>0</v>
      </c>
      <c r="AI1267" s="132">
        <v>0</v>
      </c>
      <c r="AJ1267" s="64">
        <f>IFERROR(VLOOKUP($B1267,STOCK!$A:$H,3,0)," ")</f>
        <v>2</v>
      </c>
      <c r="AK1267" s="65">
        <f>IFERROR(VLOOKUP($B1267,STOCK!$A:$H,4,0)," ")</f>
        <v>0</v>
      </c>
      <c r="AL1267" s="65">
        <f>IFERROR(VLOOKUP($B1267,STOCK!$A:$H,5,0)," ")</f>
        <v>2</v>
      </c>
      <c r="AM1267" s="65">
        <f>IFERROR(VLOOKUP($B1267,STOCK!$A:$H,6,0)," ")</f>
        <v>0</v>
      </c>
      <c r="AN1267" s="65">
        <f>IFERROR(VLOOKUP($B1267,STOCK!$A:$H,7,0)," ")</f>
        <v>0</v>
      </c>
      <c r="AO1267" s="65">
        <f>IFERROR(VLOOKUP($B1267,STOCK!$A:$H,8,0)," ")</f>
        <v>1</v>
      </c>
      <c r="AP1267" s="62" t="str">
        <f t="shared" si="247"/>
        <v>SV</v>
      </c>
      <c r="AQ1267" s="50" t="str">
        <f t="shared" si="248"/>
        <v>Q</v>
      </c>
      <c r="AR1267" s="50" t="str">
        <f t="shared" si="249"/>
        <v>SV</v>
      </c>
      <c r="AS1267" s="50" t="str">
        <f t="shared" si="250"/>
        <v>Q</v>
      </c>
      <c r="AT1267" s="50" t="str">
        <f t="shared" si="251"/>
        <v>Q</v>
      </c>
      <c r="AU1267" s="63" t="str">
        <f t="shared" si="258"/>
        <v>SV</v>
      </c>
      <c r="AV1267" s="67">
        <v>18636.000019999999</v>
      </c>
      <c r="AW1267" s="133">
        <v>18635.999800000001</v>
      </c>
      <c r="AX1267" s="49">
        <v>21900</v>
      </c>
      <c r="AY1267" s="51">
        <f t="shared" si="252"/>
        <v>0.1751448796145687</v>
      </c>
      <c r="AZ1267" s="51">
        <f t="shared" si="253"/>
        <v>0.14904109497716897</v>
      </c>
      <c r="BA1267" s="49">
        <v>21500</v>
      </c>
      <c r="BB1267" s="52">
        <v>3</v>
      </c>
      <c r="BC1267" s="51">
        <f t="shared" si="254"/>
        <v>0.15368104619695111</v>
      </c>
      <c r="BD1267" s="51">
        <f t="shared" si="255"/>
        <v>0.13320930139534887</v>
      </c>
      <c r="BE1267" s="49">
        <v>20900</v>
      </c>
      <c r="BF1267" s="52">
        <v>6</v>
      </c>
      <c r="BG1267" s="51">
        <f t="shared" si="256"/>
        <v>0.12148529607052461</v>
      </c>
      <c r="BH1267" s="51">
        <f t="shared" si="257"/>
        <v>0.10832535789473687</v>
      </c>
      <c r="BI1267" s="282">
        <f t="shared" si="259"/>
        <v>2</v>
      </c>
    </row>
    <row r="1268" spans="1:61" hidden="1">
      <c r="A1268" s="54" t="s">
        <v>150</v>
      </c>
      <c r="B1268" s="55" t="s">
        <v>4025</v>
      </c>
      <c r="C1268" s="55" t="s">
        <v>4026</v>
      </c>
      <c r="D1268" s="44" t="s">
        <v>4027</v>
      </c>
      <c r="E1268" s="56">
        <v>12</v>
      </c>
      <c r="F1268" s="46" t="s">
        <v>5814</v>
      </c>
      <c r="G1268" s="47" t="s">
        <v>5814</v>
      </c>
      <c r="H1268" s="47" t="s">
        <v>189</v>
      </c>
      <c r="I1268" s="48" t="s">
        <v>6216</v>
      </c>
      <c r="J1268" s="48" t="s">
        <v>6220</v>
      </c>
      <c r="K1268" s="48" t="s">
        <v>6223</v>
      </c>
      <c r="L1268" s="45">
        <v>2637</v>
      </c>
      <c r="M1268" s="47" t="s">
        <v>6224</v>
      </c>
      <c r="N1268" s="60">
        <v>0</v>
      </c>
      <c r="O1268" s="58">
        <v>0</v>
      </c>
      <c r="P1268" s="58">
        <v>0</v>
      </c>
      <c r="Q1268" s="132">
        <v>0</v>
      </c>
      <c r="R1268" s="60">
        <v>0</v>
      </c>
      <c r="S1268" s="58">
        <v>0</v>
      </c>
      <c r="T1268" s="58">
        <v>0</v>
      </c>
      <c r="U1268" s="132">
        <v>0</v>
      </c>
      <c r="V1268" s="58">
        <v>0</v>
      </c>
      <c r="W1268" s="58">
        <v>0</v>
      </c>
      <c r="X1268" s="58">
        <v>0</v>
      </c>
      <c r="Y1268" s="132">
        <v>0</v>
      </c>
      <c r="Z1268" s="61">
        <v>0</v>
      </c>
      <c r="AA1268" s="59">
        <v>0</v>
      </c>
      <c r="AB1268" s="59">
        <v>0</v>
      </c>
      <c r="AC1268" s="132">
        <v>0</v>
      </c>
      <c r="AD1268" s="61">
        <v>0</v>
      </c>
      <c r="AE1268" s="59">
        <v>0</v>
      </c>
      <c r="AF1268" s="59">
        <v>0</v>
      </c>
      <c r="AG1268" s="132">
        <v>0</v>
      </c>
      <c r="AH1268" s="61">
        <v>0</v>
      </c>
      <c r="AI1268" s="132">
        <v>0</v>
      </c>
      <c r="AJ1268" s="64">
        <f>IFERROR(VLOOKUP($B1268,STOCK!$A:$H,3,0)," ")</f>
        <v>4</v>
      </c>
      <c r="AK1268" s="65">
        <f>IFERROR(VLOOKUP($B1268,STOCK!$A:$H,4,0)," ")</f>
        <v>0</v>
      </c>
      <c r="AL1268" s="65">
        <f>IFERROR(VLOOKUP($B1268,STOCK!$A:$H,5,0)," ")</f>
        <v>4</v>
      </c>
      <c r="AM1268" s="65">
        <f>IFERROR(VLOOKUP($B1268,STOCK!$A:$H,6,0)," ")</f>
        <v>0</v>
      </c>
      <c r="AN1268" s="65">
        <f>IFERROR(VLOOKUP($B1268,STOCK!$A:$H,7,0)," ")</f>
        <v>4</v>
      </c>
      <c r="AO1268" s="65">
        <f>IFERROR(VLOOKUP($B1268,STOCK!$A:$H,8,0)," ")</f>
        <v>3</v>
      </c>
      <c r="AP1268" s="62" t="str">
        <f t="shared" si="247"/>
        <v>SV</v>
      </c>
      <c r="AQ1268" s="50" t="str">
        <f t="shared" si="248"/>
        <v>Q</v>
      </c>
      <c r="AR1268" s="50" t="str">
        <f t="shared" si="249"/>
        <v>SV</v>
      </c>
      <c r="AS1268" s="50" t="str">
        <f t="shared" si="250"/>
        <v>Q</v>
      </c>
      <c r="AT1268" s="50" t="str">
        <f t="shared" si="251"/>
        <v>SV</v>
      </c>
      <c r="AU1268" s="63" t="str">
        <f t="shared" si="258"/>
        <v>SV</v>
      </c>
      <c r="AV1268" s="67">
        <v>24009.999970000001</v>
      </c>
      <c r="AW1268" s="133">
        <v>24009.999749999999</v>
      </c>
      <c r="AX1268" s="49">
        <v>28900</v>
      </c>
      <c r="AY1268" s="51">
        <f t="shared" si="252"/>
        <v>0.20366514102915256</v>
      </c>
      <c r="AZ1268" s="51">
        <f t="shared" si="253"/>
        <v>0.16920415328719721</v>
      </c>
      <c r="BA1268" s="49">
        <v>27900</v>
      </c>
      <c r="BB1268" s="52">
        <v>3</v>
      </c>
      <c r="BC1268" s="51">
        <f t="shared" si="254"/>
        <v>0.16201582819077354</v>
      </c>
      <c r="BD1268" s="51">
        <f t="shared" si="255"/>
        <v>0.13942652437275982</v>
      </c>
      <c r="BE1268" s="49">
        <v>26900</v>
      </c>
      <c r="BF1268" s="52">
        <v>6</v>
      </c>
      <c r="BG1268" s="51">
        <f t="shared" si="256"/>
        <v>0.12036651535239451</v>
      </c>
      <c r="BH1268" s="51">
        <f t="shared" si="257"/>
        <v>0.10743494535315982</v>
      </c>
      <c r="BI1268" s="282">
        <f t="shared" si="259"/>
        <v>0</v>
      </c>
    </row>
    <row r="1269" spans="1:61" hidden="1">
      <c r="A1269" s="54" t="s">
        <v>150</v>
      </c>
      <c r="B1269" s="55" t="s">
        <v>4028</v>
      </c>
      <c r="C1269" s="55" t="s">
        <v>4029</v>
      </c>
      <c r="D1269" s="44" t="s">
        <v>4030</v>
      </c>
      <c r="E1269" s="56">
        <v>20</v>
      </c>
      <c r="F1269" s="46" t="s">
        <v>5814</v>
      </c>
      <c r="G1269" s="47" t="s">
        <v>5814</v>
      </c>
      <c r="H1269" s="47" t="s">
        <v>189</v>
      </c>
      <c r="I1269" s="48" t="s">
        <v>6225</v>
      </c>
      <c r="J1269" s="48" t="s">
        <v>6226</v>
      </c>
      <c r="K1269" s="48" t="s">
        <v>6227</v>
      </c>
      <c r="L1269" s="45">
        <v>98</v>
      </c>
      <c r="M1269" s="47" t="s">
        <v>6228</v>
      </c>
      <c r="N1269" s="60">
        <v>384</v>
      </c>
      <c r="O1269" s="58">
        <v>451</v>
      </c>
      <c r="P1269" s="58">
        <v>335</v>
      </c>
      <c r="Q1269" s="132">
        <v>327</v>
      </c>
      <c r="R1269" s="60">
        <v>341</v>
      </c>
      <c r="S1269" s="58">
        <v>354</v>
      </c>
      <c r="T1269" s="58">
        <v>340</v>
      </c>
      <c r="U1269" s="132">
        <v>324</v>
      </c>
      <c r="V1269" s="58">
        <v>61</v>
      </c>
      <c r="W1269" s="58">
        <v>97</v>
      </c>
      <c r="X1269" s="58">
        <v>59</v>
      </c>
      <c r="Y1269" s="132">
        <v>52</v>
      </c>
      <c r="Z1269" s="61">
        <v>35</v>
      </c>
      <c r="AA1269" s="59">
        <v>60</v>
      </c>
      <c r="AB1269" s="59">
        <v>112</v>
      </c>
      <c r="AC1269" s="132">
        <v>131</v>
      </c>
      <c r="AD1269" s="61">
        <v>148</v>
      </c>
      <c r="AE1269" s="59">
        <v>186</v>
      </c>
      <c r="AF1269" s="59">
        <v>188</v>
      </c>
      <c r="AG1269" s="132">
        <v>204</v>
      </c>
      <c r="AH1269" s="61">
        <v>11</v>
      </c>
      <c r="AI1269" s="132">
        <v>18</v>
      </c>
      <c r="AJ1269" s="64">
        <f>IFERROR(VLOOKUP($B1269,STOCK!$A:$H,3,0)," ")</f>
        <v>1253</v>
      </c>
      <c r="AK1269" s="65">
        <f>IFERROR(VLOOKUP($B1269,STOCK!$A:$H,4,0)," ")</f>
        <v>1121</v>
      </c>
      <c r="AL1269" s="65">
        <f>IFERROR(VLOOKUP($B1269,STOCK!$A:$H,5,0)," ")</f>
        <v>242</v>
      </c>
      <c r="AM1269" s="65">
        <f>IFERROR(VLOOKUP($B1269,STOCK!$A:$H,6,0)," ")</f>
        <v>202</v>
      </c>
      <c r="AN1269" s="65">
        <f>IFERROR(VLOOKUP($B1269,STOCK!$A:$H,7,0)," ")</f>
        <v>451</v>
      </c>
      <c r="AO1269" s="65">
        <f>IFERROR(VLOOKUP($B1269,STOCK!$A:$H,8,0)," ")</f>
        <v>344</v>
      </c>
      <c r="AP1269" s="62">
        <f t="shared" si="247"/>
        <v>114.95412844036697</v>
      </c>
      <c r="AQ1269" s="50">
        <f t="shared" si="248"/>
        <v>103.7962962962963</v>
      </c>
      <c r="AR1269" s="50">
        <f t="shared" si="249"/>
        <v>139.61538461538461</v>
      </c>
      <c r="AS1269" s="50">
        <f t="shared" si="250"/>
        <v>46.25954198473282</v>
      </c>
      <c r="AT1269" s="50">
        <f t="shared" si="251"/>
        <v>66.32352941176471</v>
      </c>
      <c r="AU1269" s="63">
        <f t="shared" si="258"/>
        <v>573.33333333333337</v>
      </c>
      <c r="AV1269" s="67">
        <v>1695</v>
      </c>
      <c r="AW1269" s="133">
        <v>1692.13968</v>
      </c>
      <c r="AX1269" s="49">
        <v>2000</v>
      </c>
      <c r="AY1269" s="51">
        <f t="shared" si="252"/>
        <v>0.17994100294985249</v>
      </c>
      <c r="AZ1269" s="51">
        <f t="shared" si="253"/>
        <v>0.1525</v>
      </c>
      <c r="BA1269" s="49">
        <v>1950</v>
      </c>
      <c r="BB1269" s="52">
        <v>10</v>
      </c>
      <c r="BC1269" s="51">
        <f t="shared" si="254"/>
        <v>0.15044247787610621</v>
      </c>
      <c r="BD1269" s="51">
        <f t="shared" si="255"/>
        <v>0.13076923076923078</v>
      </c>
      <c r="BE1269" s="49">
        <v>1850</v>
      </c>
      <c r="BF1269" s="52">
        <v>20</v>
      </c>
      <c r="BG1269" s="51">
        <f t="shared" si="256"/>
        <v>9.1445427728613637E-2</v>
      </c>
      <c r="BH1269" s="51">
        <f t="shared" si="257"/>
        <v>8.3783783783783788E-2</v>
      </c>
      <c r="BI1269" s="282">
        <f t="shared" si="259"/>
        <v>1056</v>
      </c>
    </row>
    <row r="1270" spans="1:61" hidden="1">
      <c r="A1270" s="54" t="s">
        <v>150</v>
      </c>
      <c r="B1270" s="55" t="s">
        <v>4031</v>
      </c>
      <c r="C1270" s="55" t="s">
        <v>4032</v>
      </c>
      <c r="D1270" s="44" t="s">
        <v>4033</v>
      </c>
      <c r="E1270" s="56">
        <v>15</v>
      </c>
      <c r="F1270" s="46" t="s">
        <v>5814</v>
      </c>
      <c r="G1270" s="47" t="s">
        <v>5814</v>
      </c>
      <c r="H1270" s="47" t="s">
        <v>189</v>
      </c>
      <c r="I1270" s="48" t="s">
        <v>6225</v>
      </c>
      <c r="J1270" s="48" t="s">
        <v>6226</v>
      </c>
      <c r="K1270" s="48" t="s">
        <v>6227</v>
      </c>
      <c r="L1270" s="45">
        <v>98</v>
      </c>
      <c r="M1270" s="47" t="s">
        <v>6228</v>
      </c>
      <c r="N1270" s="60">
        <v>538</v>
      </c>
      <c r="O1270" s="58">
        <v>620</v>
      </c>
      <c r="P1270" s="58">
        <v>425</v>
      </c>
      <c r="Q1270" s="132">
        <v>449</v>
      </c>
      <c r="R1270" s="60">
        <v>220</v>
      </c>
      <c r="S1270" s="58">
        <v>173</v>
      </c>
      <c r="T1270" s="58">
        <v>439</v>
      </c>
      <c r="U1270" s="132">
        <v>420</v>
      </c>
      <c r="V1270" s="58">
        <v>103</v>
      </c>
      <c r="W1270" s="58">
        <v>149</v>
      </c>
      <c r="X1270" s="58">
        <v>93</v>
      </c>
      <c r="Y1270" s="132">
        <v>78</v>
      </c>
      <c r="Z1270" s="61">
        <v>45</v>
      </c>
      <c r="AA1270" s="59">
        <v>91</v>
      </c>
      <c r="AB1270" s="59">
        <v>132</v>
      </c>
      <c r="AC1270" s="132">
        <v>170</v>
      </c>
      <c r="AD1270" s="61">
        <v>206</v>
      </c>
      <c r="AE1270" s="59">
        <v>133</v>
      </c>
      <c r="AF1270" s="59">
        <v>177</v>
      </c>
      <c r="AG1270" s="132">
        <v>178</v>
      </c>
      <c r="AH1270" s="61">
        <v>6</v>
      </c>
      <c r="AI1270" s="132">
        <v>38</v>
      </c>
      <c r="AJ1270" s="64">
        <f>IFERROR(VLOOKUP($B1270,STOCK!$A:$H,3,0)," ")</f>
        <v>1714</v>
      </c>
      <c r="AK1270" s="65">
        <f>IFERROR(VLOOKUP($B1270,STOCK!$A:$H,4,0)," ")</f>
        <v>734</v>
      </c>
      <c r="AL1270" s="65">
        <f>IFERROR(VLOOKUP($B1270,STOCK!$A:$H,5,0)," ")</f>
        <v>410</v>
      </c>
      <c r="AM1270" s="65">
        <f>IFERROR(VLOOKUP($B1270,STOCK!$A:$H,6,0)," ")</f>
        <v>373</v>
      </c>
      <c r="AN1270" s="65">
        <f>IFERROR(VLOOKUP($B1270,STOCK!$A:$H,7,0)," ")</f>
        <v>600</v>
      </c>
      <c r="AO1270" s="65">
        <f>IFERROR(VLOOKUP($B1270,STOCK!$A:$H,8,0)," ")</f>
        <v>279</v>
      </c>
      <c r="AP1270" s="62">
        <f t="shared" si="247"/>
        <v>114.52115812917594</v>
      </c>
      <c r="AQ1270" s="50">
        <f t="shared" si="248"/>
        <v>52.428571428571431</v>
      </c>
      <c r="AR1270" s="50">
        <f t="shared" si="249"/>
        <v>157.69230769230768</v>
      </c>
      <c r="AS1270" s="50">
        <f t="shared" si="250"/>
        <v>65.82352941176471</v>
      </c>
      <c r="AT1270" s="50">
        <f t="shared" si="251"/>
        <v>101.12359550561797</v>
      </c>
      <c r="AU1270" s="63">
        <f t="shared" si="258"/>
        <v>220.26315789473685</v>
      </c>
      <c r="AV1270" s="67">
        <v>1695</v>
      </c>
      <c r="AW1270" s="133">
        <v>1696.4656500000001</v>
      </c>
      <c r="AX1270" s="49">
        <v>2000</v>
      </c>
      <c r="AY1270" s="51">
        <f t="shared" si="252"/>
        <v>0.17994100294985249</v>
      </c>
      <c r="AZ1270" s="51">
        <f t="shared" si="253"/>
        <v>0.1525</v>
      </c>
      <c r="BA1270" s="49">
        <v>1950</v>
      </c>
      <c r="BB1270" s="52">
        <v>10</v>
      </c>
      <c r="BC1270" s="51">
        <f t="shared" si="254"/>
        <v>0.15044247787610621</v>
      </c>
      <c r="BD1270" s="51">
        <f t="shared" si="255"/>
        <v>0.13076923076923078</v>
      </c>
      <c r="BE1270" s="49">
        <v>1850</v>
      </c>
      <c r="BF1270" s="52">
        <v>20</v>
      </c>
      <c r="BG1270" s="51">
        <f t="shared" si="256"/>
        <v>9.1445427728613637E-2</v>
      </c>
      <c r="BH1270" s="51">
        <f t="shared" si="257"/>
        <v>8.3783783783783788E-2</v>
      </c>
      <c r="BI1270" s="282">
        <f t="shared" si="259"/>
        <v>1333</v>
      </c>
    </row>
    <row r="1271" spans="1:61" hidden="1">
      <c r="A1271" s="54" t="s">
        <v>150</v>
      </c>
      <c r="B1271" s="55" t="s">
        <v>4034</v>
      </c>
      <c r="C1271" s="55" t="s">
        <v>4035</v>
      </c>
      <c r="D1271" s="44" t="s">
        <v>4036</v>
      </c>
      <c r="E1271" s="56">
        <v>20</v>
      </c>
      <c r="F1271" s="46" t="s">
        <v>5814</v>
      </c>
      <c r="G1271" s="47" t="s">
        <v>5814</v>
      </c>
      <c r="H1271" s="47" t="s">
        <v>189</v>
      </c>
      <c r="I1271" s="48" t="s">
        <v>6225</v>
      </c>
      <c r="J1271" s="48" t="s">
        <v>6226</v>
      </c>
      <c r="K1271" s="48" t="s">
        <v>6227</v>
      </c>
      <c r="L1271" s="45">
        <v>98</v>
      </c>
      <c r="M1271" s="47" t="s">
        <v>6228</v>
      </c>
      <c r="N1271" s="60">
        <v>401</v>
      </c>
      <c r="O1271" s="58">
        <v>263</v>
      </c>
      <c r="P1271" s="58">
        <v>305</v>
      </c>
      <c r="Q1271" s="132">
        <v>216</v>
      </c>
      <c r="R1271" s="60">
        <v>279</v>
      </c>
      <c r="S1271" s="58">
        <v>321</v>
      </c>
      <c r="T1271" s="58">
        <v>279</v>
      </c>
      <c r="U1271" s="132">
        <v>201</v>
      </c>
      <c r="V1271" s="58">
        <v>58</v>
      </c>
      <c r="W1271" s="58">
        <v>95</v>
      </c>
      <c r="X1271" s="58">
        <v>45</v>
      </c>
      <c r="Y1271" s="132">
        <v>61</v>
      </c>
      <c r="Z1271" s="61">
        <v>112</v>
      </c>
      <c r="AA1271" s="59">
        <v>96</v>
      </c>
      <c r="AB1271" s="59">
        <v>75</v>
      </c>
      <c r="AC1271" s="132">
        <v>85</v>
      </c>
      <c r="AD1271" s="61">
        <v>87</v>
      </c>
      <c r="AE1271" s="59">
        <v>102</v>
      </c>
      <c r="AF1271" s="59">
        <v>144</v>
      </c>
      <c r="AG1271" s="132">
        <v>161</v>
      </c>
      <c r="AH1271" s="61">
        <v>3</v>
      </c>
      <c r="AI1271" s="132">
        <v>10</v>
      </c>
      <c r="AJ1271" s="64">
        <f>IFERROR(VLOOKUP($B1271,STOCK!$A:$H,3,0)," ")</f>
        <v>1079</v>
      </c>
      <c r="AK1271" s="65">
        <f>IFERROR(VLOOKUP($B1271,STOCK!$A:$H,4,0)," ")</f>
        <v>1050</v>
      </c>
      <c r="AL1271" s="65">
        <f>IFERROR(VLOOKUP($B1271,STOCK!$A:$H,5,0)," ")</f>
        <v>212</v>
      </c>
      <c r="AM1271" s="65">
        <f>IFERROR(VLOOKUP($B1271,STOCK!$A:$H,6,0)," ")</f>
        <v>360</v>
      </c>
      <c r="AN1271" s="65">
        <f>IFERROR(VLOOKUP($B1271,STOCK!$A:$H,7,0)," ")</f>
        <v>263</v>
      </c>
      <c r="AO1271" s="65">
        <f>IFERROR(VLOOKUP($B1271,STOCK!$A:$H,8,0)," ")</f>
        <v>292</v>
      </c>
      <c r="AP1271" s="62">
        <f t="shared" si="247"/>
        <v>149.86111111111111</v>
      </c>
      <c r="AQ1271" s="50">
        <f t="shared" si="248"/>
        <v>156.71641791044777</v>
      </c>
      <c r="AR1271" s="50">
        <f t="shared" si="249"/>
        <v>104.26229508196721</v>
      </c>
      <c r="AS1271" s="50">
        <f t="shared" si="250"/>
        <v>127.05882352941177</v>
      </c>
      <c r="AT1271" s="50">
        <f t="shared" si="251"/>
        <v>49.006211180124225</v>
      </c>
      <c r="AU1271" s="63">
        <f t="shared" si="258"/>
        <v>876</v>
      </c>
      <c r="AV1271" s="67">
        <v>1695</v>
      </c>
      <c r="AW1271" s="133">
        <v>1693.5944300000001</v>
      </c>
      <c r="AX1271" s="49">
        <v>2000</v>
      </c>
      <c r="AY1271" s="51">
        <f t="shared" si="252"/>
        <v>0.17994100294985249</v>
      </c>
      <c r="AZ1271" s="51">
        <f t="shared" si="253"/>
        <v>0.1525</v>
      </c>
      <c r="BA1271" s="49">
        <v>1950</v>
      </c>
      <c r="BB1271" s="52">
        <v>10</v>
      </c>
      <c r="BC1271" s="51">
        <f t="shared" si="254"/>
        <v>0.15044247787610621</v>
      </c>
      <c r="BD1271" s="51">
        <f t="shared" si="255"/>
        <v>0.13076923076923078</v>
      </c>
      <c r="BE1271" s="49">
        <v>1850</v>
      </c>
      <c r="BF1271" s="52">
        <v>20</v>
      </c>
      <c r="BG1271" s="51">
        <f t="shared" si="256"/>
        <v>9.1445427728613637E-2</v>
      </c>
      <c r="BH1271" s="51">
        <f t="shared" si="257"/>
        <v>8.3783783783783788E-2</v>
      </c>
      <c r="BI1271" s="282">
        <f t="shared" si="259"/>
        <v>734</v>
      </c>
    </row>
    <row r="1272" spans="1:61" hidden="1">
      <c r="A1272" s="54" t="s">
        <v>150</v>
      </c>
      <c r="B1272" s="55" t="s">
        <v>4037</v>
      </c>
      <c r="C1272" s="55" t="s">
        <v>4038</v>
      </c>
      <c r="D1272" s="44" t="s">
        <v>4039</v>
      </c>
      <c r="E1272" s="56">
        <v>20</v>
      </c>
      <c r="F1272" s="46" t="s">
        <v>5814</v>
      </c>
      <c r="G1272" s="47" t="s">
        <v>5814</v>
      </c>
      <c r="H1272" s="47" t="s">
        <v>189</v>
      </c>
      <c r="I1272" s="48" t="s">
        <v>6225</v>
      </c>
      <c r="J1272" s="48" t="s">
        <v>6226</v>
      </c>
      <c r="K1272" s="48" t="s">
        <v>6227</v>
      </c>
      <c r="L1272" s="45">
        <v>98</v>
      </c>
      <c r="M1272" s="47" t="s">
        <v>6228</v>
      </c>
      <c r="N1272" s="60">
        <v>602</v>
      </c>
      <c r="O1272" s="58">
        <v>969</v>
      </c>
      <c r="P1272" s="58">
        <v>674</v>
      </c>
      <c r="Q1272" s="132">
        <v>538</v>
      </c>
      <c r="R1272" s="60">
        <v>713</v>
      </c>
      <c r="S1272" s="58">
        <v>827</v>
      </c>
      <c r="T1272" s="58">
        <v>649</v>
      </c>
      <c r="U1272" s="132">
        <v>605</v>
      </c>
      <c r="V1272" s="58">
        <v>60</v>
      </c>
      <c r="W1272" s="58">
        <v>164</v>
      </c>
      <c r="X1272" s="58">
        <v>154</v>
      </c>
      <c r="Y1272" s="132">
        <v>168</v>
      </c>
      <c r="Z1272" s="61">
        <v>128</v>
      </c>
      <c r="AA1272" s="59">
        <v>186</v>
      </c>
      <c r="AB1272" s="59">
        <v>150</v>
      </c>
      <c r="AC1272" s="132">
        <v>131</v>
      </c>
      <c r="AD1272" s="61">
        <v>250</v>
      </c>
      <c r="AE1272" s="59">
        <v>308</v>
      </c>
      <c r="AF1272" s="59">
        <v>289</v>
      </c>
      <c r="AG1272" s="132">
        <v>245</v>
      </c>
      <c r="AH1272" s="61">
        <v>31</v>
      </c>
      <c r="AI1272" s="132">
        <v>54</v>
      </c>
      <c r="AJ1272" s="64">
        <f>IFERROR(VLOOKUP($B1272,STOCK!$A:$H,3,0)," ")</f>
        <v>2181</v>
      </c>
      <c r="AK1272" s="65">
        <f>IFERROR(VLOOKUP($B1272,STOCK!$A:$H,4,0)," ")</f>
        <v>2231</v>
      </c>
      <c r="AL1272" s="65">
        <f>IFERROR(VLOOKUP($B1272,STOCK!$A:$H,5,0)," ")</f>
        <v>419</v>
      </c>
      <c r="AM1272" s="65">
        <f>IFERROR(VLOOKUP($B1272,STOCK!$A:$H,6,0)," ")</f>
        <v>488</v>
      </c>
      <c r="AN1272" s="65">
        <f>IFERROR(VLOOKUP($B1272,STOCK!$A:$H,7,0)," ")</f>
        <v>929</v>
      </c>
      <c r="AO1272" s="65">
        <f>IFERROR(VLOOKUP($B1272,STOCK!$A:$H,8,0)," ")</f>
        <v>157</v>
      </c>
      <c r="AP1272" s="62">
        <f t="shared" si="247"/>
        <v>121.61710037174723</v>
      </c>
      <c r="AQ1272" s="50">
        <f t="shared" si="248"/>
        <v>110.62809917355372</v>
      </c>
      <c r="AR1272" s="50">
        <f t="shared" si="249"/>
        <v>74.821428571428569</v>
      </c>
      <c r="AS1272" s="50">
        <f t="shared" si="250"/>
        <v>111.7557251908397</v>
      </c>
      <c r="AT1272" s="50">
        <f t="shared" si="251"/>
        <v>113.75510204081633</v>
      </c>
      <c r="AU1272" s="63">
        <f t="shared" si="258"/>
        <v>87.222222222222229</v>
      </c>
      <c r="AV1272" s="67">
        <v>1695</v>
      </c>
      <c r="AW1272" s="133">
        <v>1693.0772099999999</v>
      </c>
      <c r="AX1272" s="49">
        <v>2000</v>
      </c>
      <c r="AY1272" s="51">
        <f t="shared" si="252"/>
        <v>0.17994100294985249</v>
      </c>
      <c r="AZ1272" s="51">
        <f t="shared" si="253"/>
        <v>0.1525</v>
      </c>
      <c r="BA1272" s="49">
        <v>1950</v>
      </c>
      <c r="BB1272" s="52">
        <v>10</v>
      </c>
      <c r="BC1272" s="51">
        <f t="shared" si="254"/>
        <v>0.15044247787610621</v>
      </c>
      <c r="BD1272" s="51">
        <f t="shared" si="255"/>
        <v>0.13076923076923078</v>
      </c>
      <c r="BE1272" s="49">
        <v>1850</v>
      </c>
      <c r="BF1272" s="52">
        <v>20</v>
      </c>
      <c r="BG1272" s="51">
        <f t="shared" si="256"/>
        <v>9.1445427728613637E-2</v>
      </c>
      <c r="BH1272" s="51">
        <f t="shared" si="257"/>
        <v>8.3783783783783788E-2</v>
      </c>
      <c r="BI1272" s="282">
        <f t="shared" si="259"/>
        <v>1741</v>
      </c>
    </row>
    <row r="1273" spans="1:61" hidden="1">
      <c r="A1273" s="54" t="s">
        <v>150</v>
      </c>
      <c r="B1273" s="55" t="s">
        <v>4040</v>
      </c>
      <c r="C1273" s="55" t="s">
        <v>4041</v>
      </c>
      <c r="D1273" s="44" t="s">
        <v>4042</v>
      </c>
      <c r="E1273" s="56">
        <v>15</v>
      </c>
      <c r="F1273" s="46" t="s">
        <v>5814</v>
      </c>
      <c r="G1273" s="47" t="s">
        <v>5814</v>
      </c>
      <c r="H1273" s="47" t="s">
        <v>189</v>
      </c>
      <c r="I1273" s="48" t="s">
        <v>6225</v>
      </c>
      <c r="J1273" s="48" t="s">
        <v>6226</v>
      </c>
      <c r="K1273" s="48" t="s">
        <v>6227</v>
      </c>
      <c r="L1273" s="45">
        <v>98</v>
      </c>
      <c r="M1273" s="47" t="s">
        <v>6228</v>
      </c>
      <c r="N1273" s="60">
        <v>328</v>
      </c>
      <c r="O1273" s="58">
        <v>396</v>
      </c>
      <c r="P1273" s="58">
        <v>246</v>
      </c>
      <c r="Q1273" s="132">
        <v>304</v>
      </c>
      <c r="R1273" s="60">
        <v>176</v>
      </c>
      <c r="S1273" s="58">
        <v>248</v>
      </c>
      <c r="T1273" s="58">
        <v>214</v>
      </c>
      <c r="U1273" s="132">
        <v>206</v>
      </c>
      <c r="V1273" s="58">
        <v>63</v>
      </c>
      <c r="W1273" s="58">
        <v>94</v>
      </c>
      <c r="X1273" s="58">
        <v>36</v>
      </c>
      <c r="Y1273" s="132">
        <v>43</v>
      </c>
      <c r="Z1273" s="61">
        <v>79</v>
      </c>
      <c r="AA1273" s="59">
        <v>87</v>
      </c>
      <c r="AB1273" s="59">
        <v>42</v>
      </c>
      <c r="AC1273" s="132">
        <v>67</v>
      </c>
      <c r="AD1273" s="61">
        <v>168</v>
      </c>
      <c r="AE1273" s="59">
        <v>145</v>
      </c>
      <c r="AF1273" s="59">
        <v>95</v>
      </c>
      <c r="AG1273" s="132">
        <v>108</v>
      </c>
      <c r="AH1273" s="61">
        <v>9</v>
      </c>
      <c r="AI1273" s="132">
        <v>22</v>
      </c>
      <c r="AJ1273" s="64">
        <f>IFERROR(VLOOKUP($B1273,STOCK!$A:$H,3,0)," ")</f>
        <v>964</v>
      </c>
      <c r="AK1273" s="65">
        <f>IFERROR(VLOOKUP($B1273,STOCK!$A:$H,4,0)," ")</f>
        <v>589</v>
      </c>
      <c r="AL1273" s="65">
        <f>IFERROR(VLOOKUP($B1273,STOCK!$A:$H,5,0)," ")</f>
        <v>220</v>
      </c>
      <c r="AM1273" s="65">
        <f>IFERROR(VLOOKUP($B1273,STOCK!$A:$H,6,0)," ")</f>
        <v>208</v>
      </c>
      <c r="AN1273" s="65">
        <f>IFERROR(VLOOKUP($B1273,STOCK!$A:$H,7,0)," ")</f>
        <v>454</v>
      </c>
      <c r="AO1273" s="65">
        <f>IFERROR(VLOOKUP($B1273,STOCK!$A:$H,8,0)," ")</f>
        <v>136</v>
      </c>
      <c r="AP1273" s="62">
        <f t="shared" si="247"/>
        <v>95.131578947368425</v>
      </c>
      <c r="AQ1273" s="50">
        <f t="shared" si="248"/>
        <v>85.776699029126206</v>
      </c>
      <c r="AR1273" s="50">
        <f t="shared" si="249"/>
        <v>153.48837209302326</v>
      </c>
      <c r="AS1273" s="50">
        <f t="shared" si="250"/>
        <v>93.134328358208961</v>
      </c>
      <c r="AT1273" s="50">
        <f t="shared" si="251"/>
        <v>126.1111111111111</v>
      </c>
      <c r="AU1273" s="63">
        <f t="shared" si="258"/>
        <v>185.45454545454544</v>
      </c>
      <c r="AV1273" s="67">
        <v>1695</v>
      </c>
      <c r="AW1273" s="133">
        <v>1693.15102</v>
      </c>
      <c r="AX1273" s="49">
        <v>2000</v>
      </c>
      <c r="AY1273" s="51">
        <f t="shared" si="252"/>
        <v>0.17994100294985249</v>
      </c>
      <c r="AZ1273" s="51">
        <f t="shared" si="253"/>
        <v>0.1525</v>
      </c>
      <c r="BA1273" s="49">
        <v>1950</v>
      </c>
      <c r="BB1273" s="52">
        <v>10</v>
      </c>
      <c r="BC1273" s="51">
        <f t="shared" si="254"/>
        <v>0.15044247787610621</v>
      </c>
      <c r="BD1273" s="51">
        <f t="shared" si="255"/>
        <v>0.13076923076923078</v>
      </c>
      <c r="BE1273" s="49">
        <v>1850</v>
      </c>
      <c r="BF1273" s="52">
        <v>20</v>
      </c>
      <c r="BG1273" s="51">
        <f t="shared" si="256"/>
        <v>9.1445427728613637E-2</v>
      </c>
      <c r="BH1273" s="51">
        <f t="shared" si="257"/>
        <v>8.3783783783783788E-2</v>
      </c>
      <c r="BI1273" s="282">
        <f t="shared" si="259"/>
        <v>750</v>
      </c>
    </row>
    <row r="1274" spans="1:61" hidden="1">
      <c r="A1274" s="54" t="s">
        <v>150</v>
      </c>
      <c r="B1274" s="55" t="s">
        <v>4043</v>
      </c>
      <c r="C1274" s="55" t="s">
        <v>4044</v>
      </c>
      <c r="D1274" s="44" t="s">
        <v>4045</v>
      </c>
      <c r="E1274" s="56">
        <v>15</v>
      </c>
      <c r="F1274" s="46" t="s">
        <v>5814</v>
      </c>
      <c r="G1274" s="47" t="s">
        <v>5814</v>
      </c>
      <c r="H1274" s="47" t="s">
        <v>189</v>
      </c>
      <c r="I1274" s="48" t="s">
        <v>6225</v>
      </c>
      <c r="J1274" s="48" t="s">
        <v>6226</v>
      </c>
      <c r="K1274" s="48" t="s">
        <v>6227</v>
      </c>
      <c r="L1274" s="45">
        <v>98</v>
      </c>
      <c r="M1274" s="47" t="s">
        <v>6228</v>
      </c>
      <c r="N1274" s="60">
        <v>161</v>
      </c>
      <c r="O1274" s="58">
        <v>288</v>
      </c>
      <c r="P1274" s="58">
        <v>182</v>
      </c>
      <c r="Q1274" s="132">
        <v>188</v>
      </c>
      <c r="R1274" s="60">
        <v>60</v>
      </c>
      <c r="S1274" s="58">
        <v>327</v>
      </c>
      <c r="T1274" s="58">
        <v>298</v>
      </c>
      <c r="U1274" s="132">
        <v>276</v>
      </c>
      <c r="V1274" s="58">
        <v>63</v>
      </c>
      <c r="W1274" s="58">
        <v>53</v>
      </c>
      <c r="X1274" s="58">
        <v>32</v>
      </c>
      <c r="Y1274" s="132">
        <v>39</v>
      </c>
      <c r="Z1274" s="61">
        <v>56</v>
      </c>
      <c r="AA1274" s="59">
        <v>86</v>
      </c>
      <c r="AB1274" s="59">
        <v>27</v>
      </c>
      <c r="AC1274" s="132">
        <v>71</v>
      </c>
      <c r="AD1274" s="61">
        <v>19</v>
      </c>
      <c r="AE1274" s="59">
        <v>140</v>
      </c>
      <c r="AF1274" s="59">
        <v>155</v>
      </c>
      <c r="AG1274" s="132">
        <v>132</v>
      </c>
      <c r="AH1274" s="61">
        <v>12</v>
      </c>
      <c r="AI1274" s="132">
        <v>32</v>
      </c>
      <c r="AJ1274" s="64">
        <f>IFERROR(VLOOKUP($B1274,STOCK!$A:$H,3,0)," ")</f>
        <v>653</v>
      </c>
      <c r="AK1274" s="65">
        <f>IFERROR(VLOOKUP($B1274,STOCK!$A:$H,4,0)," ")</f>
        <v>629</v>
      </c>
      <c r="AL1274" s="65">
        <f>IFERROR(VLOOKUP($B1274,STOCK!$A:$H,5,0)," ")</f>
        <v>203</v>
      </c>
      <c r="AM1274" s="65">
        <f>IFERROR(VLOOKUP($B1274,STOCK!$A:$H,6,0)," ")</f>
        <v>172</v>
      </c>
      <c r="AN1274" s="65">
        <f>IFERROR(VLOOKUP($B1274,STOCK!$A:$H,7,0)," ")</f>
        <v>352</v>
      </c>
      <c r="AO1274" s="65">
        <f>IFERROR(VLOOKUP($B1274,STOCK!$A:$H,8,0)," ")</f>
        <v>90</v>
      </c>
      <c r="AP1274" s="62">
        <f t="shared" si="247"/>
        <v>104.20212765957447</v>
      </c>
      <c r="AQ1274" s="50">
        <f t="shared" si="248"/>
        <v>68.369565217391312</v>
      </c>
      <c r="AR1274" s="50">
        <f t="shared" si="249"/>
        <v>156.15384615384616</v>
      </c>
      <c r="AS1274" s="50">
        <f t="shared" si="250"/>
        <v>72.676056338028161</v>
      </c>
      <c r="AT1274" s="50">
        <f t="shared" si="251"/>
        <v>80</v>
      </c>
      <c r="AU1274" s="63">
        <f t="shared" si="258"/>
        <v>84.375</v>
      </c>
      <c r="AV1274" s="67">
        <v>1695</v>
      </c>
      <c r="AW1274" s="133">
        <v>1690.9487099999999</v>
      </c>
      <c r="AX1274" s="49">
        <v>2000</v>
      </c>
      <c r="AY1274" s="51">
        <f t="shared" si="252"/>
        <v>0.17994100294985249</v>
      </c>
      <c r="AZ1274" s="51">
        <f t="shared" si="253"/>
        <v>0.1525</v>
      </c>
      <c r="BA1274" s="49">
        <v>1950</v>
      </c>
      <c r="BB1274" s="52">
        <v>10</v>
      </c>
      <c r="BC1274" s="51">
        <f t="shared" si="254"/>
        <v>0.15044247787610621</v>
      </c>
      <c r="BD1274" s="51">
        <f t="shared" si="255"/>
        <v>0.13076923076923078</v>
      </c>
      <c r="BE1274" s="49">
        <v>1850</v>
      </c>
      <c r="BF1274" s="52">
        <v>20</v>
      </c>
      <c r="BG1274" s="51">
        <f t="shared" si="256"/>
        <v>9.1445427728613637E-2</v>
      </c>
      <c r="BH1274" s="51">
        <f t="shared" si="257"/>
        <v>8.3783783783783788E-2</v>
      </c>
      <c r="BI1274" s="282">
        <f t="shared" si="259"/>
        <v>738</v>
      </c>
    </row>
    <row r="1275" spans="1:61" hidden="1">
      <c r="A1275" s="54" t="s">
        <v>150</v>
      </c>
      <c r="B1275" s="55" t="s">
        <v>4046</v>
      </c>
      <c r="C1275" s="55" t="s">
        <v>4047</v>
      </c>
      <c r="D1275" s="44" t="s">
        <v>4048</v>
      </c>
      <c r="E1275" s="56">
        <v>20</v>
      </c>
      <c r="F1275" s="46" t="s">
        <v>5814</v>
      </c>
      <c r="G1275" s="47" t="s">
        <v>5814</v>
      </c>
      <c r="H1275" s="47" t="s">
        <v>189</v>
      </c>
      <c r="I1275" s="48" t="s">
        <v>6225</v>
      </c>
      <c r="J1275" s="48" t="s">
        <v>6226</v>
      </c>
      <c r="K1275" s="48" t="s">
        <v>6227</v>
      </c>
      <c r="L1275" s="45">
        <v>98</v>
      </c>
      <c r="M1275" s="47" t="s">
        <v>6228</v>
      </c>
      <c r="N1275" s="60">
        <v>643</v>
      </c>
      <c r="O1275" s="58">
        <v>353</v>
      </c>
      <c r="P1275" s="58">
        <v>260</v>
      </c>
      <c r="Q1275" s="132">
        <v>305</v>
      </c>
      <c r="R1275" s="60">
        <v>673</v>
      </c>
      <c r="S1275" s="58">
        <v>447</v>
      </c>
      <c r="T1275" s="58">
        <v>426</v>
      </c>
      <c r="U1275" s="132">
        <v>394</v>
      </c>
      <c r="V1275" s="58">
        <v>93</v>
      </c>
      <c r="W1275" s="58">
        <v>59</v>
      </c>
      <c r="X1275" s="58">
        <v>101</v>
      </c>
      <c r="Y1275" s="132">
        <v>84</v>
      </c>
      <c r="Z1275" s="61">
        <v>148</v>
      </c>
      <c r="AA1275" s="59">
        <v>40</v>
      </c>
      <c r="AB1275" s="59">
        <v>85</v>
      </c>
      <c r="AC1275" s="132">
        <v>205</v>
      </c>
      <c r="AD1275" s="61">
        <v>138</v>
      </c>
      <c r="AE1275" s="59">
        <v>147</v>
      </c>
      <c r="AF1275" s="59">
        <v>86</v>
      </c>
      <c r="AG1275" s="132">
        <v>155</v>
      </c>
      <c r="AH1275" s="61">
        <v>8</v>
      </c>
      <c r="AI1275" s="132">
        <v>23</v>
      </c>
      <c r="AJ1275" s="64">
        <f>IFERROR(VLOOKUP($B1275,STOCK!$A:$H,3,0)," ")</f>
        <v>1507</v>
      </c>
      <c r="AK1275" s="65">
        <f>IFERROR(VLOOKUP($B1275,STOCK!$A:$H,4,0)," ")</f>
        <v>1427</v>
      </c>
      <c r="AL1275" s="65">
        <f>IFERROR(VLOOKUP($B1275,STOCK!$A:$H,5,0)," ")</f>
        <v>258</v>
      </c>
      <c r="AM1275" s="65">
        <f>IFERROR(VLOOKUP($B1275,STOCK!$A:$H,6,0)," ")</f>
        <v>190</v>
      </c>
      <c r="AN1275" s="65">
        <f>IFERROR(VLOOKUP($B1275,STOCK!$A:$H,7,0)," ")</f>
        <v>442</v>
      </c>
      <c r="AO1275" s="65">
        <f>IFERROR(VLOOKUP($B1275,STOCK!$A:$H,8,0)," ")</f>
        <v>344</v>
      </c>
      <c r="AP1275" s="62">
        <f t="shared" si="247"/>
        <v>148.2295081967213</v>
      </c>
      <c r="AQ1275" s="50">
        <f t="shared" si="248"/>
        <v>108.65482233502537</v>
      </c>
      <c r="AR1275" s="50">
        <f t="shared" si="249"/>
        <v>92.142857142857153</v>
      </c>
      <c r="AS1275" s="50">
        <f t="shared" si="250"/>
        <v>27.804878048780488</v>
      </c>
      <c r="AT1275" s="50">
        <f t="shared" si="251"/>
        <v>85.548387096774192</v>
      </c>
      <c r="AU1275" s="63">
        <f t="shared" si="258"/>
        <v>448.69565217391306</v>
      </c>
      <c r="AV1275" s="67">
        <v>1695</v>
      </c>
      <c r="AW1275" s="133">
        <v>1688.0278800000001</v>
      </c>
      <c r="AX1275" s="49">
        <v>2000</v>
      </c>
      <c r="AY1275" s="51">
        <f t="shared" si="252"/>
        <v>0.17994100294985249</v>
      </c>
      <c r="AZ1275" s="51">
        <f t="shared" si="253"/>
        <v>0.1525</v>
      </c>
      <c r="BA1275" s="49">
        <v>1950</v>
      </c>
      <c r="BB1275" s="52">
        <v>10</v>
      </c>
      <c r="BC1275" s="51">
        <f t="shared" si="254"/>
        <v>0.15044247787610621</v>
      </c>
      <c r="BD1275" s="51">
        <f t="shared" si="255"/>
        <v>0.13076923076923078</v>
      </c>
      <c r="BE1275" s="49">
        <v>1850</v>
      </c>
      <c r="BF1275" s="52">
        <v>20</v>
      </c>
      <c r="BG1275" s="51">
        <f t="shared" si="256"/>
        <v>9.1445427728613637E-2</v>
      </c>
      <c r="BH1275" s="51">
        <f t="shared" si="257"/>
        <v>8.3783783783783788E-2</v>
      </c>
      <c r="BI1275" s="282">
        <f t="shared" si="259"/>
        <v>1166</v>
      </c>
    </row>
    <row r="1276" spans="1:61" hidden="1">
      <c r="A1276" s="54" t="s">
        <v>150</v>
      </c>
      <c r="B1276" s="55" t="s">
        <v>4049</v>
      </c>
      <c r="C1276" s="55" t="s">
        <v>4050</v>
      </c>
      <c r="D1276" s="44" t="s">
        <v>4051</v>
      </c>
      <c r="E1276" s="56">
        <v>20</v>
      </c>
      <c r="F1276" s="46" t="s">
        <v>5814</v>
      </c>
      <c r="G1276" s="47" t="s">
        <v>5814</v>
      </c>
      <c r="H1276" s="47" t="s">
        <v>189</v>
      </c>
      <c r="I1276" s="48" t="s">
        <v>6225</v>
      </c>
      <c r="J1276" s="48" t="s">
        <v>6226</v>
      </c>
      <c r="K1276" s="48" t="s">
        <v>6227</v>
      </c>
      <c r="L1276" s="45">
        <v>98</v>
      </c>
      <c r="M1276" s="47" t="s">
        <v>6228</v>
      </c>
      <c r="N1276" s="60">
        <v>608</v>
      </c>
      <c r="O1276" s="58">
        <v>1125</v>
      </c>
      <c r="P1276" s="58">
        <v>730</v>
      </c>
      <c r="Q1276" s="132">
        <v>770</v>
      </c>
      <c r="R1276" s="60">
        <v>847</v>
      </c>
      <c r="S1276" s="58">
        <v>927</v>
      </c>
      <c r="T1276" s="58">
        <v>641</v>
      </c>
      <c r="U1276" s="132">
        <v>621</v>
      </c>
      <c r="V1276" s="58">
        <v>148</v>
      </c>
      <c r="W1276" s="58">
        <v>268</v>
      </c>
      <c r="X1276" s="58">
        <v>108</v>
      </c>
      <c r="Y1276" s="132">
        <v>128</v>
      </c>
      <c r="Z1276" s="61">
        <v>100</v>
      </c>
      <c r="AA1276" s="59">
        <v>128</v>
      </c>
      <c r="AB1276" s="59">
        <v>180</v>
      </c>
      <c r="AC1276" s="132">
        <v>311</v>
      </c>
      <c r="AD1276" s="61">
        <v>393</v>
      </c>
      <c r="AE1276" s="59">
        <v>454</v>
      </c>
      <c r="AF1276" s="59">
        <v>422</v>
      </c>
      <c r="AG1276" s="132">
        <v>285</v>
      </c>
      <c r="AH1276" s="61">
        <v>23</v>
      </c>
      <c r="AI1276" s="132">
        <v>49</v>
      </c>
      <c r="AJ1276" s="64">
        <f>IFERROR(VLOOKUP($B1276,STOCK!$A:$H,3,0)," ")</f>
        <v>2743</v>
      </c>
      <c r="AK1276" s="65">
        <f>IFERROR(VLOOKUP($B1276,STOCK!$A:$H,4,0)," ")</f>
        <v>2525</v>
      </c>
      <c r="AL1276" s="65">
        <f>IFERROR(VLOOKUP($B1276,STOCK!$A:$H,5,0)," ")</f>
        <v>593</v>
      </c>
      <c r="AM1276" s="65">
        <f>IFERROR(VLOOKUP($B1276,STOCK!$A:$H,6,0)," ")</f>
        <v>382</v>
      </c>
      <c r="AN1276" s="65">
        <f>IFERROR(VLOOKUP($B1276,STOCK!$A:$H,7,0)," ")</f>
        <v>1448</v>
      </c>
      <c r="AO1276" s="65">
        <f>IFERROR(VLOOKUP($B1276,STOCK!$A:$H,8,0)," ")</f>
        <v>270</v>
      </c>
      <c r="AP1276" s="62">
        <f t="shared" si="247"/>
        <v>106.87012987012987</v>
      </c>
      <c r="AQ1276" s="50">
        <f t="shared" si="248"/>
        <v>121.98067632850243</v>
      </c>
      <c r="AR1276" s="50">
        <f t="shared" si="249"/>
        <v>138.984375</v>
      </c>
      <c r="AS1276" s="50">
        <f t="shared" si="250"/>
        <v>36.848874598070736</v>
      </c>
      <c r="AT1276" s="50">
        <f t="shared" si="251"/>
        <v>152.42105263157893</v>
      </c>
      <c r="AU1276" s="63">
        <f t="shared" si="258"/>
        <v>165.30612244897961</v>
      </c>
      <c r="AV1276" s="67">
        <v>1695</v>
      </c>
      <c r="AW1276" s="133">
        <v>1695.2669800000001</v>
      </c>
      <c r="AX1276" s="49">
        <v>2000</v>
      </c>
      <c r="AY1276" s="51">
        <f t="shared" si="252"/>
        <v>0.17994100294985249</v>
      </c>
      <c r="AZ1276" s="51">
        <f t="shared" si="253"/>
        <v>0.1525</v>
      </c>
      <c r="BA1276" s="49">
        <v>1950</v>
      </c>
      <c r="BB1276" s="52">
        <v>10</v>
      </c>
      <c r="BC1276" s="51">
        <f t="shared" si="254"/>
        <v>0.15044247787610621</v>
      </c>
      <c r="BD1276" s="51">
        <f t="shared" si="255"/>
        <v>0.13076923076923078</v>
      </c>
      <c r="BE1276" s="49">
        <v>1850</v>
      </c>
      <c r="BF1276" s="52">
        <v>20</v>
      </c>
      <c r="BG1276" s="51">
        <f t="shared" si="256"/>
        <v>9.1445427728613637E-2</v>
      </c>
      <c r="BH1276" s="51">
        <f t="shared" si="257"/>
        <v>8.3783783783783788E-2</v>
      </c>
      <c r="BI1276" s="282">
        <f t="shared" si="259"/>
        <v>2164</v>
      </c>
    </row>
    <row r="1277" spans="1:61" hidden="1">
      <c r="A1277" s="54" t="s">
        <v>150</v>
      </c>
      <c r="B1277" s="55" t="s">
        <v>4052</v>
      </c>
      <c r="C1277" s="55" t="s">
        <v>4053</v>
      </c>
      <c r="D1277" s="44" t="s">
        <v>4054</v>
      </c>
      <c r="E1277" s="56">
        <v>20</v>
      </c>
      <c r="F1277" s="46" t="s">
        <v>5814</v>
      </c>
      <c r="G1277" s="47" t="s">
        <v>5814</v>
      </c>
      <c r="H1277" s="47" t="s">
        <v>189</v>
      </c>
      <c r="I1277" s="48" t="s">
        <v>6225</v>
      </c>
      <c r="J1277" s="48" t="s">
        <v>6226</v>
      </c>
      <c r="K1277" s="48" t="s">
        <v>6227</v>
      </c>
      <c r="L1277" s="45">
        <v>98</v>
      </c>
      <c r="M1277" s="47" t="s">
        <v>6228</v>
      </c>
      <c r="N1277" s="60">
        <v>524</v>
      </c>
      <c r="O1277" s="58">
        <v>535</v>
      </c>
      <c r="P1277" s="58">
        <v>534</v>
      </c>
      <c r="Q1277" s="132">
        <v>501</v>
      </c>
      <c r="R1277" s="60">
        <v>474</v>
      </c>
      <c r="S1277" s="58">
        <v>669</v>
      </c>
      <c r="T1277" s="58">
        <v>514</v>
      </c>
      <c r="U1277" s="132">
        <v>394</v>
      </c>
      <c r="V1277" s="58">
        <v>80</v>
      </c>
      <c r="W1277" s="58">
        <v>104</v>
      </c>
      <c r="X1277" s="58">
        <v>66</v>
      </c>
      <c r="Y1277" s="132">
        <v>103</v>
      </c>
      <c r="Z1277" s="61">
        <v>45</v>
      </c>
      <c r="AA1277" s="59">
        <v>37</v>
      </c>
      <c r="AB1277" s="59">
        <v>55</v>
      </c>
      <c r="AC1277" s="132">
        <v>149</v>
      </c>
      <c r="AD1277" s="61">
        <v>240</v>
      </c>
      <c r="AE1277" s="59">
        <v>256</v>
      </c>
      <c r="AF1277" s="59">
        <v>183</v>
      </c>
      <c r="AG1277" s="132">
        <v>196</v>
      </c>
      <c r="AH1277" s="61">
        <v>18</v>
      </c>
      <c r="AI1277" s="132">
        <v>23</v>
      </c>
      <c r="AJ1277" s="64">
        <f>IFERROR(VLOOKUP($B1277,STOCK!$A:$H,3,0)," ")</f>
        <v>1638</v>
      </c>
      <c r="AK1277" s="65">
        <f>IFERROR(VLOOKUP($B1277,STOCK!$A:$H,4,0)," ")</f>
        <v>2087</v>
      </c>
      <c r="AL1277" s="65">
        <f>IFERROR(VLOOKUP($B1277,STOCK!$A:$H,5,0)," ")</f>
        <v>307</v>
      </c>
      <c r="AM1277" s="65">
        <f>IFERROR(VLOOKUP($B1277,STOCK!$A:$H,6,0)," ")</f>
        <v>209</v>
      </c>
      <c r="AN1277" s="65">
        <f>IFERROR(VLOOKUP($B1277,STOCK!$A:$H,7,0)," ")</f>
        <v>750</v>
      </c>
      <c r="AO1277" s="65">
        <f>IFERROR(VLOOKUP($B1277,STOCK!$A:$H,8,0)," ")</f>
        <v>157</v>
      </c>
      <c r="AP1277" s="62">
        <f t="shared" si="247"/>
        <v>98.083832335329333</v>
      </c>
      <c r="AQ1277" s="50">
        <f t="shared" si="248"/>
        <v>158.90862944162438</v>
      </c>
      <c r="AR1277" s="50">
        <f t="shared" si="249"/>
        <v>89.417475728155338</v>
      </c>
      <c r="AS1277" s="50">
        <f t="shared" si="250"/>
        <v>42.080536912751683</v>
      </c>
      <c r="AT1277" s="50">
        <f t="shared" si="251"/>
        <v>114.79591836734694</v>
      </c>
      <c r="AU1277" s="63">
        <f t="shared" si="258"/>
        <v>204.78260869565219</v>
      </c>
      <c r="AV1277" s="67">
        <v>1695</v>
      </c>
      <c r="AW1277" s="133">
        <v>1694.85393</v>
      </c>
      <c r="AX1277" s="49">
        <v>2000</v>
      </c>
      <c r="AY1277" s="51">
        <f t="shared" si="252"/>
        <v>0.17994100294985249</v>
      </c>
      <c r="AZ1277" s="51">
        <f t="shared" si="253"/>
        <v>0.1525</v>
      </c>
      <c r="BA1277" s="49">
        <v>1950</v>
      </c>
      <c r="BB1277" s="52">
        <v>10</v>
      </c>
      <c r="BC1277" s="51">
        <f t="shared" si="254"/>
        <v>0.15044247787610621</v>
      </c>
      <c r="BD1277" s="51">
        <f t="shared" si="255"/>
        <v>0.13076923076923078</v>
      </c>
      <c r="BE1277" s="49">
        <v>1850</v>
      </c>
      <c r="BF1277" s="52">
        <v>20</v>
      </c>
      <c r="BG1277" s="51">
        <f t="shared" si="256"/>
        <v>9.1445427728613637E-2</v>
      </c>
      <c r="BH1277" s="51">
        <f t="shared" si="257"/>
        <v>8.3783783783783788E-2</v>
      </c>
      <c r="BI1277" s="282">
        <f t="shared" si="259"/>
        <v>1366</v>
      </c>
    </row>
    <row r="1278" spans="1:61" hidden="1">
      <c r="A1278" s="54" t="s">
        <v>150</v>
      </c>
      <c r="B1278" s="55" t="s">
        <v>4055</v>
      </c>
      <c r="C1278" s="55" t="s">
        <v>4056</v>
      </c>
      <c r="D1278" s="44" t="s">
        <v>4057</v>
      </c>
      <c r="E1278" s="56">
        <v>20</v>
      </c>
      <c r="F1278" s="46" t="s">
        <v>5814</v>
      </c>
      <c r="G1278" s="47" t="s">
        <v>5814</v>
      </c>
      <c r="H1278" s="47" t="s">
        <v>189</v>
      </c>
      <c r="I1278" s="48" t="s">
        <v>6225</v>
      </c>
      <c r="J1278" s="48" t="s">
        <v>6226</v>
      </c>
      <c r="K1278" s="48" t="s">
        <v>6227</v>
      </c>
      <c r="L1278" s="45">
        <v>98</v>
      </c>
      <c r="M1278" s="47" t="s">
        <v>6228</v>
      </c>
      <c r="N1278" s="60">
        <v>227</v>
      </c>
      <c r="O1278" s="58">
        <v>380</v>
      </c>
      <c r="P1278" s="58">
        <v>159</v>
      </c>
      <c r="Q1278" s="132">
        <v>171</v>
      </c>
      <c r="R1278" s="60">
        <v>156</v>
      </c>
      <c r="S1278" s="58">
        <v>159</v>
      </c>
      <c r="T1278" s="58">
        <v>252</v>
      </c>
      <c r="U1278" s="132">
        <v>228</v>
      </c>
      <c r="V1278" s="58">
        <v>61</v>
      </c>
      <c r="W1278" s="58">
        <v>77</v>
      </c>
      <c r="X1278" s="58">
        <v>68</v>
      </c>
      <c r="Y1278" s="132">
        <v>57</v>
      </c>
      <c r="Z1278" s="61">
        <v>23</v>
      </c>
      <c r="AA1278" s="59">
        <v>104</v>
      </c>
      <c r="AB1278" s="59">
        <v>75</v>
      </c>
      <c r="AC1278" s="132">
        <v>81</v>
      </c>
      <c r="AD1278" s="61">
        <v>43</v>
      </c>
      <c r="AE1278" s="59">
        <v>126</v>
      </c>
      <c r="AF1278" s="59">
        <v>123</v>
      </c>
      <c r="AG1278" s="132">
        <v>96</v>
      </c>
      <c r="AH1278" s="61">
        <v>8</v>
      </c>
      <c r="AI1278" s="132">
        <v>16</v>
      </c>
      <c r="AJ1278" s="64">
        <f>IFERROR(VLOOKUP($B1278,STOCK!$A:$H,3,0)," ")</f>
        <v>823</v>
      </c>
      <c r="AK1278" s="65">
        <f>IFERROR(VLOOKUP($B1278,STOCK!$A:$H,4,0)," ")</f>
        <v>526</v>
      </c>
      <c r="AL1278" s="65">
        <f>IFERROR(VLOOKUP($B1278,STOCK!$A:$H,5,0)," ")</f>
        <v>251</v>
      </c>
      <c r="AM1278" s="65">
        <f>IFERROR(VLOOKUP($B1278,STOCK!$A:$H,6,0)," ")</f>
        <v>248</v>
      </c>
      <c r="AN1278" s="65">
        <f>IFERROR(VLOOKUP($B1278,STOCK!$A:$H,7,0)," ")</f>
        <v>294</v>
      </c>
      <c r="AO1278" s="65">
        <f>IFERROR(VLOOKUP($B1278,STOCK!$A:$H,8,0)," ")</f>
        <v>108</v>
      </c>
      <c r="AP1278" s="62">
        <f t="shared" si="247"/>
        <v>144.38596491228071</v>
      </c>
      <c r="AQ1278" s="50">
        <f t="shared" si="248"/>
        <v>69.210526315789465</v>
      </c>
      <c r="AR1278" s="50">
        <f t="shared" si="249"/>
        <v>132.10526315789474</v>
      </c>
      <c r="AS1278" s="50">
        <f t="shared" si="250"/>
        <v>91.851851851851848</v>
      </c>
      <c r="AT1278" s="50">
        <f t="shared" si="251"/>
        <v>91.875</v>
      </c>
      <c r="AU1278" s="63">
        <f t="shared" si="258"/>
        <v>202.5</v>
      </c>
      <c r="AV1278" s="67">
        <v>1695</v>
      </c>
      <c r="AW1278" s="133">
        <v>1695.6594600000001</v>
      </c>
      <c r="AX1278" s="49">
        <v>2000</v>
      </c>
      <c r="AY1278" s="51">
        <f t="shared" si="252"/>
        <v>0.17994100294985249</v>
      </c>
      <c r="AZ1278" s="51">
        <f t="shared" si="253"/>
        <v>0.1525</v>
      </c>
      <c r="BA1278" s="49">
        <v>1950</v>
      </c>
      <c r="BB1278" s="52">
        <v>10</v>
      </c>
      <c r="BC1278" s="51">
        <f t="shared" si="254"/>
        <v>0.15044247787610621</v>
      </c>
      <c r="BD1278" s="51">
        <f t="shared" si="255"/>
        <v>0.13076923076923078</v>
      </c>
      <c r="BE1278" s="49">
        <v>1850</v>
      </c>
      <c r="BF1278" s="52">
        <v>20</v>
      </c>
      <c r="BG1278" s="51">
        <f t="shared" si="256"/>
        <v>9.1445427728613637E-2</v>
      </c>
      <c r="BH1278" s="51">
        <f t="shared" si="257"/>
        <v>8.3783783783783788E-2</v>
      </c>
      <c r="BI1278" s="282">
        <f t="shared" si="259"/>
        <v>649</v>
      </c>
    </row>
    <row r="1279" spans="1:61" hidden="1">
      <c r="A1279" s="54" t="s">
        <v>150</v>
      </c>
      <c r="B1279" s="55" t="s">
        <v>4058</v>
      </c>
      <c r="C1279" s="55" t="s">
        <v>4059</v>
      </c>
      <c r="D1279" s="44" t="s">
        <v>4060</v>
      </c>
      <c r="E1279" s="56">
        <v>20</v>
      </c>
      <c r="F1279" s="46" t="s">
        <v>5814</v>
      </c>
      <c r="G1279" s="47" t="s">
        <v>5814</v>
      </c>
      <c r="H1279" s="47" t="s">
        <v>189</v>
      </c>
      <c r="I1279" s="48" t="s">
        <v>6225</v>
      </c>
      <c r="J1279" s="48" t="s">
        <v>6226</v>
      </c>
      <c r="K1279" s="48" t="s">
        <v>6227</v>
      </c>
      <c r="L1279" s="45">
        <v>98</v>
      </c>
      <c r="M1279" s="47" t="s">
        <v>6228</v>
      </c>
      <c r="N1279" s="60">
        <v>294</v>
      </c>
      <c r="O1279" s="58">
        <v>256</v>
      </c>
      <c r="P1279" s="58">
        <v>151</v>
      </c>
      <c r="Q1279" s="132">
        <v>128</v>
      </c>
      <c r="R1279" s="60">
        <v>313</v>
      </c>
      <c r="S1279" s="58">
        <v>375</v>
      </c>
      <c r="T1279" s="58">
        <v>249</v>
      </c>
      <c r="U1279" s="132">
        <v>215</v>
      </c>
      <c r="V1279" s="58">
        <v>61</v>
      </c>
      <c r="W1279" s="58">
        <v>59</v>
      </c>
      <c r="X1279" s="58">
        <v>70</v>
      </c>
      <c r="Y1279" s="132">
        <v>61</v>
      </c>
      <c r="Z1279" s="61">
        <v>52</v>
      </c>
      <c r="AA1279" s="59">
        <v>165</v>
      </c>
      <c r="AB1279" s="59">
        <v>136</v>
      </c>
      <c r="AC1279" s="132">
        <v>108</v>
      </c>
      <c r="AD1279" s="61">
        <v>108</v>
      </c>
      <c r="AE1279" s="59">
        <v>163</v>
      </c>
      <c r="AF1279" s="59">
        <v>108</v>
      </c>
      <c r="AG1279" s="132">
        <v>123</v>
      </c>
      <c r="AH1279" s="61">
        <v>1</v>
      </c>
      <c r="AI1279" s="132">
        <v>3</v>
      </c>
      <c r="AJ1279" s="64">
        <f>IFERROR(VLOOKUP($B1279,STOCK!$A:$H,3,0)," ")</f>
        <v>893</v>
      </c>
      <c r="AK1279" s="65">
        <f>IFERROR(VLOOKUP($B1279,STOCK!$A:$H,4,0)," ")</f>
        <v>851</v>
      </c>
      <c r="AL1279" s="65">
        <f>IFERROR(VLOOKUP($B1279,STOCK!$A:$H,5,0)," ")</f>
        <v>157</v>
      </c>
      <c r="AM1279" s="65">
        <f>IFERROR(VLOOKUP($B1279,STOCK!$A:$H,6,0)," ")</f>
        <v>351</v>
      </c>
      <c r="AN1279" s="65">
        <f>IFERROR(VLOOKUP($B1279,STOCK!$A:$H,7,0)," ")</f>
        <v>415</v>
      </c>
      <c r="AO1279" s="65">
        <f>IFERROR(VLOOKUP($B1279,STOCK!$A:$H,8,0)," ")</f>
        <v>198</v>
      </c>
      <c r="AP1279" s="62">
        <f t="shared" si="247"/>
        <v>209.296875</v>
      </c>
      <c r="AQ1279" s="50">
        <f t="shared" si="248"/>
        <v>118.74418604651163</v>
      </c>
      <c r="AR1279" s="50">
        <f t="shared" si="249"/>
        <v>77.213114754098356</v>
      </c>
      <c r="AS1279" s="50">
        <f t="shared" si="250"/>
        <v>97.5</v>
      </c>
      <c r="AT1279" s="50">
        <f t="shared" si="251"/>
        <v>101.21951219512195</v>
      </c>
      <c r="AU1279" s="63">
        <f t="shared" si="258"/>
        <v>1980</v>
      </c>
      <c r="AV1279" s="67">
        <v>1695</v>
      </c>
      <c r="AW1279" s="133">
        <v>1692.3838800000001</v>
      </c>
      <c r="AX1279" s="49">
        <v>2000</v>
      </c>
      <c r="AY1279" s="51">
        <f t="shared" si="252"/>
        <v>0.17994100294985249</v>
      </c>
      <c r="AZ1279" s="51">
        <f t="shared" si="253"/>
        <v>0.1525</v>
      </c>
      <c r="BA1279" s="49">
        <v>1950</v>
      </c>
      <c r="BB1279" s="52">
        <v>10</v>
      </c>
      <c r="BC1279" s="51">
        <f t="shared" si="254"/>
        <v>0.15044247787610621</v>
      </c>
      <c r="BD1279" s="51">
        <f t="shared" si="255"/>
        <v>0.13076923076923078</v>
      </c>
      <c r="BE1279" s="49">
        <v>1850</v>
      </c>
      <c r="BF1279" s="52">
        <v>20</v>
      </c>
      <c r="BG1279" s="51">
        <f t="shared" si="256"/>
        <v>9.1445427728613637E-2</v>
      </c>
      <c r="BH1279" s="51">
        <f t="shared" si="257"/>
        <v>8.3783783783783788E-2</v>
      </c>
      <c r="BI1279" s="282">
        <f t="shared" si="259"/>
        <v>638</v>
      </c>
    </row>
    <row r="1280" spans="1:61" hidden="1">
      <c r="A1280" s="54" t="s">
        <v>150</v>
      </c>
      <c r="B1280" s="55" t="s">
        <v>4061</v>
      </c>
      <c r="C1280" s="55" t="s">
        <v>4062</v>
      </c>
      <c r="D1280" s="44" t="s">
        <v>4063</v>
      </c>
      <c r="E1280" s="56">
        <v>20</v>
      </c>
      <c r="F1280" s="46" t="s">
        <v>5814</v>
      </c>
      <c r="G1280" s="47" t="s">
        <v>5814</v>
      </c>
      <c r="H1280" s="47" t="s">
        <v>189</v>
      </c>
      <c r="I1280" s="48" t="s">
        <v>6225</v>
      </c>
      <c r="J1280" s="48" t="s">
        <v>6226</v>
      </c>
      <c r="K1280" s="48" t="s">
        <v>6227</v>
      </c>
      <c r="L1280" s="45">
        <v>98</v>
      </c>
      <c r="M1280" s="47" t="s">
        <v>6228</v>
      </c>
      <c r="N1280" s="60">
        <v>529</v>
      </c>
      <c r="O1280" s="58">
        <v>645</v>
      </c>
      <c r="P1280" s="58">
        <v>466</v>
      </c>
      <c r="Q1280" s="132">
        <v>477</v>
      </c>
      <c r="R1280" s="60">
        <v>373</v>
      </c>
      <c r="S1280" s="58">
        <v>647</v>
      </c>
      <c r="T1280" s="58">
        <v>420</v>
      </c>
      <c r="U1280" s="132">
        <v>356</v>
      </c>
      <c r="V1280" s="58">
        <v>104</v>
      </c>
      <c r="W1280" s="58">
        <v>109</v>
      </c>
      <c r="X1280" s="58">
        <v>85</v>
      </c>
      <c r="Y1280" s="132">
        <v>76</v>
      </c>
      <c r="Z1280" s="61">
        <v>91</v>
      </c>
      <c r="AA1280" s="59">
        <v>116</v>
      </c>
      <c r="AB1280" s="59">
        <v>108</v>
      </c>
      <c r="AC1280" s="132">
        <v>136</v>
      </c>
      <c r="AD1280" s="61">
        <v>267</v>
      </c>
      <c r="AE1280" s="59">
        <v>195</v>
      </c>
      <c r="AF1280" s="59">
        <v>161</v>
      </c>
      <c r="AG1280" s="132">
        <v>179</v>
      </c>
      <c r="AH1280" s="61">
        <v>10</v>
      </c>
      <c r="AI1280" s="132">
        <v>47</v>
      </c>
      <c r="AJ1280" s="64">
        <f>IFERROR(VLOOKUP($B1280,STOCK!$A:$H,3,0)," ")</f>
        <v>1740</v>
      </c>
      <c r="AK1280" s="65">
        <f>IFERROR(VLOOKUP($B1280,STOCK!$A:$H,4,0)," ")</f>
        <v>1641</v>
      </c>
      <c r="AL1280" s="65">
        <f>IFERROR(VLOOKUP($B1280,STOCK!$A:$H,5,0)," ")</f>
        <v>288</v>
      </c>
      <c r="AM1280" s="65">
        <f>IFERROR(VLOOKUP($B1280,STOCK!$A:$H,6,0)," ")</f>
        <v>361</v>
      </c>
      <c r="AN1280" s="65">
        <f>IFERROR(VLOOKUP($B1280,STOCK!$A:$H,7,0)," ")</f>
        <v>762</v>
      </c>
      <c r="AO1280" s="65">
        <f>IFERROR(VLOOKUP($B1280,STOCK!$A:$H,8,0)," ")</f>
        <v>335</v>
      </c>
      <c r="AP1280" s="62">
        <f t="shared" si="247"/>
        <v>109.43396226415095</v>
      </c>
      <c r="AQ1280" s="50">
        <f t="shared" si="248"/>
        <v>138.2865168539326</v>
      </c>
      <c r="AR1280" s="50">
        <f t="shared" si="249"/>
        <v>113.68421052631578</v>
      </c>
      <c r="AS1280" s="50">
        <f t="shared" si="250"/>
        <v>79.632352941176464</v>
      </c>
      <c r="AT1280" s="50">
        <f t="shared" si="251"/>
        <v>127.7094972067039</v>
      </c>
      <c r="AU1280" s="63">
        <f t="shared" si="258"/>
        <v>213.82978723404256</v>
      </c>
      <c r="AV1280" s="67">
        <v>1695</v>
      </c>
      <c r="AW1280" s="133">
        <v>1692.5577900000001</v>
      </c>
      <c r="AX1280" s="49">
        <v>2000</v>
      </c>
      <c r="AY1280" s="51">
        <f t="shared" si="252"/>
        <v>0.17994100294985249</v>
      </c>
      <c r="AZ1280" s="51">
        <f t="shared" si="253"/>
        <v>0.1525</v>
      </c>
      <c r="BA1280" s="49">
        <v>1950</v>
      </c>
      <c r="BB1280" s="52">
        <v>10</v>
      </c>
      <c r="BC1280" s="51">
        <f t="shared" si="254"/>
        <v>0.15044247787610621</v>
      </c>
      <c r="BD1280" s="51">
        <f t="shared" si="255"/>
        <v>0.13076923076923078</v>
      </c>
      <c r="BE1280" s="49">
        <v>1850</v>
      </c>
      <c r="BF1280" s="52">
        <v>20</v>
      </c>
      <c r="BG1280" s="51">
        <f t="shared" si="256"/>
        <v>9.1445427728613637E-2</v>
      </c>
      <c r="BH1280" s="51">
        <f t="shared" si="257"/>
        <v>8.3783783783783788E-2</v>
      </c>
      <c r="BI1280" s="282">
        <f t="shared" si="259"/>
        <v>1271</v>
      </c>
    </row>
    <row r="1281" spans="1:61" hidden="1">
      <c r="A1281" s="54" t="s">
        <v>150</v>
      </c>
      <c r="B1281" s="55" t="s">
        <v>4064</v>
      </c>
      <c r="C1281" s="55" t="s">
        <v>4065</v>
      </c>
      <c r="D1281" s="44" t="s">
        <v>4066</v>
      </c>
      <c r="E1281" s="56">
        <v>15</v>
      </c>
      <c r="F1281" s="46" t="s">
        <v>5814</v>
      </c>
      <c r="G1281" s="47" t="s">
        <v>5814</v>
      </c>
      <c r="H1281" s="47" t="s">
        <v>189</v>
      </c>
      <c r="I1281" s="48" t="s">
        <v>6225</v>
      </c>
      <c r="J1281" s="48" t="s">
        <v>6226</v>
      </c>
      <c r="K1281" s="48" t="s">
        <v>6227</v>
      </c>
      <c r="L1281" s="45">
        <v>98</v>
      </c>
      <c r="M1281" s="47" t="s">
        <v>6228</v>
      </c>
      <c r="N1281" s="60">
        <v>429</v>
      </c>
      <c r="O1281" s="58">
        <v>288</v>
      </c>
      <c r="P1281" s="58">
        <v>310</v>
      </c>
      <c r="Q1281" s="132">
        <v>341</v>
      </c>
      <c r="R1281" s="60">
        <v>143</v>
      </c>
      <c r="S1281" s="58">
        <v>164</v>
      </c>
      <c r="T1281" s="58">
        <v>212</v>
      </c>
      <c r="U1281" s="132">
        <v>256</v>
      </c>
      <c r="V1281" s="58">
        <v>38</v>
      </c>
      <c r="W1281" s="58">
        <v>44</v>
      </c>
      <c r="X1281" s="58">
        <v>29</v>
      </c>
      <c r="Y1281" s="132">
        <v>37</v>
      </c>
      <c r="Z1281" s="61">
        <v>20</v>
      </c>
      <c r="AA1281" s="59">
        <v>30</v>
      </c>
      <c r="AB1281" s="59">
        <v>30</v>
      </c>
      <c r="AC1281" s="132">
        <v>60</v>
      </c>
      <c r="AD1281" s="61">
        <v>38</v>
      </c>
      <c r="AE1281" s="59">
        <v>97</v>
      </c>
      <c r="AF1281" s="59">
        <v>79</v>
      </c>
      <c r="AG1281" s="132">
        <v>74</v>
      </c>
      <c r="AH1281" s="61">
        <v>14</v>
      </c>
      <c r="AI1281" s="132">
        <v>33</v>
      </c>
      <c r="AJ1281" s="64">
        <f>IFERROR(VLOOKUP($B1281,STOCK!$A:$H,3,0)," ")</f>
        <v>952</v>
      </c>
      <c r="AK1281" s="65">
        <f>IFERROR(VLOOKUP($B1281,STOCK!$A:$H,4,0)," ")</f>
        <v>565</v>
      </c>
      <c r="AL1281" s="65">
        <f>IFERROR(VLOOKUP($B1281,STOCK!$A:$H,5,0)," ")</f>
        <v>117</v>
      </c>
      <c r="AM1281" s="65">
        <f>IFERROR(VLOOKUP($B1281,STOCK!$A:$H,6,0)," ")</f>
        <v>60</v>
      </c>
      <c r="AN1281" s="65">
        <f>IFERROR(VLOOKUP($B1281,STOCK!$A:$H,7,0)," ")</f>
        <v>322</v>
      </c>
      <c r="AO1281" s="65">
        <f>IFERROR(VLOOKUP($B1281,STOCK!$A:$H,8,0)," ")</f>
        <v>129</v>
      </c>
      <c r="AP1281" s="62">
        <f t="shared" si="247"/>
        <v>83.753665689149571</v>
      </c>
      <c r="AQ1281" s="50">
        <f t="shared" si="248"/>
        <v>66.2109375</v>
      </c>
      <c r="AR1281" s="50">
        <f t="shared" si="249"/>
        <v>94.86486486486487</v>
      </c>
      <c r="AS1281" s="50">
        <f t="shared" si="250"/>
        <v>30</v>
      </c>
      <c r="AT1281" s="50">
        <f t="shared" si="251"/>
        <v>130.54054054054055</v>
      </c>
      <c r="AU1281" s="63">
        <f t="shared" si="258"/>
        <v>117.27272727272728</v>
      </c>
      <c r="AV1281" s="67">
        <v>1695</v>
      </c>
      <c r="AW1281" s="133">
        <v>1693.4969699999999</v>
      </c>
      <c r="AX1281" s="49">
        <v>2000</v>
      </c>
      <c r="AY1281" s="51">
        <f t="shared" si="252"/>
        <v>0.17994100294985249</v>
      </c>
      <c r="AZ1281" s="51">
        <f t="shared" si="253"/>
        <v>0.1525</v>
      </c>
      <c r="BA1281" s="49">
        <v>1950</v>
      </c>
      <c r="BB1281" s="52">
        <v>10</v>
      </c>
      <c r="BC1281" s="51">
        <f t="shared" si="254"/>
        <v>0.15044247787610621</v>
      </c>
      <c r="BD1281" s="51">
        <f t="shared" si="255"/>
        <v>0.13076923076923078</v>
      </c>
      <c r="BE1281" s="49">
        <v>1850</v>
      </c>
      <c r="BF1281" s="52">
        <v>20</v>
      </c>
      <c r="BG1281" s="51">
        <f t="shared" si="256"/>
        <v>9.1445427728613637E-2</v>
      </c>
      <c r="BH1281" s="51">
        <f t="shared" si="257"/>
        <v>8.3783783783783788E-2</v>
      </c>
      <c r="BI1281" s="282">
        <f t="shared" si="259"/>
        <v>801</v>
      </c>
    </row>
    <row r="1282" spans="1:61" hidden="1">
      <c r="A1282" s="54" t="s">
        <v>150</v>
      </c>
      <c r="B1282" s="55" t="s">
        <v>4067</v>
      </c>
      <c r="C1282" s="55" t="s">
        <v>4068</v>
      </c>
      <c r="D1282" s="44" t="s">
        <v>4069</v>
      </c>
      <c r="E1282" s="56">
        <v>80</v>
      </c>
      <c r="F1282" s="46" t="s">
        <v>5814</v>
      </c>
      <c r="G1282" s="47" t="s">
        <v>5814</v>
      </c>
      <c r="H1282" s="47" t="s">
        <v>189</v>
      </c>
      <c r="I1282" s="48" t="s">
        <v>6225</v>
      </c>
      <c r="J1282" s="48" t="s">
        <v>6226</v>
      </c>
      <c r="K1282" s="48" t="s">
        <v>6214</v>
      </c>
      <c r="L1282" s="45">
        <v>140</v>
      </c>
      <c r="M1282" s="47" t="s">
        <v>153</v>
      </c>
      <c r="N1282" s="60">
        <v>0</v>
      </c>
      <c r="O1282" s="58">
        <v>0</v>
      </c>
      <c r="P1282" s="58">
        <v>24</v>
      </c>
      <c r="Q1282" s="132">
        <v>27</v>
      </c>
      <c r="R1282" s="60">
        <v>0</v>
      </c>
      <c r="S1282" s="58">
        <v>0</v>
      </c>
      <c r="T1282" s="58">
        <v>2</v>
      </c>
      <c r="U1282" s="132">
        <v>6</v>
      </c>
      <c r="V1282" s="58">
        <v>0</v>
      </c>
      <c r="W1282" s="58">
        <v>0</v>
      </c>
      <c r="X1282" s="58">
        <v>2</v>
      </c>
      <c r="Y1282" s="132">
        <v>4</v>
      </c>
      <c r="Z1282" s="61">
        <v>0</v>
      </c>
      <c r="AA1282" s="59">
        <v>0</v>
      </c>
      <c r="AB1282" s="59">
        <v>2</v>
      </c>
      <c r="AC1282" s="132">
        <v>2</v>
      </c>
      <c r="AD1282" s="61">
        <v>0</v>
      </c>
      <c r="AE1282" s="59">
        <v>0</v>
      </c>
      <c r="AF1282" s="59">
        <v>8</v>
      </c>
      <c r="AG1282" s="132">
        <v>18</v>
      </c>
      <c r="AH1282" s="61">
        <v>0</v>
      </c>
      <c r="AI1282" s="132">
        <v>4</v>
      </c>
      <c r="AJ1282" s="64">
        <f>IFERROR(VLOOKUP($B1282,STOCK!$A:$H,3,0)," ")</f>
        <v>41</v>
      </c>
      <c r="AK1282" s="65">
        <f>IFERROR(VLOOKUP($B1282,STOCK!$A:$H,4,0)," ")</f>
        <v>24</v>
      </c>
      <c r="AL1282" s="65">
        <f>IFERROR(VLOOKUP($B1282,STOCK!$A:$H,5,0)," ")</f>
        <v>17</v>
      </c>
      <c r="AM1282" s="65">
        <f>IFERROR(VLOOKUP($B1282,STOCK!$A:$H,6,0)," ")</f>
        <v>18</v>
      </c>
      <c r="AN1282" s="65">
        <f>IFERROR(VLOOKUP($B1282,STOCK!$A:$H,7,0)," ")</f>
        <v>0</v>
      </c>
      <c r="AO1282" s="65">
        <f>IFERROR(VLOOKUP($B1282,STOCK!$A:$H,8,0)," ")</f>
        <v>40</v>
      </c>
      <c r="AP1282" s="62">
        <f t="shared" si="247"/>
        <v>45.555555555555557</v>
      </c>
      <c r="AQ1282" s="50">
        <f t="shared" si="248"/>
        <v>120</v>
      </c>
      <c r="AR1282" s="50">
        <f t="shared" si="249"/>
        <v>127.5</v>
      </c>
      <c r="AS1282" s="50">
        <f t="shared" si="250"/>
        <v>270</v>
      </c>
      <c r="AT1282" s="50" t="str">
        <f t="shared" si="251"/>
        <v>Q</v>
      </c>
      <c r="AU1282" s="63">
        <f t="shared" si="258"/>
        <v>300</v>
      </c>
      <c r="AV1282" s="67">
        <v>1703.83961</v>
      </c>
      <c r="AW1282" s="133">
        <v>1704.00846</v>
      </c>
      <c r="AX1282" s="49">
        <v>1900</v>
      </c>
      <c r="AY1282" s="51">
        <f t="shared" si="252"/>
        <v>0.11512843629688829</v>
      </c>
      <c r="AZ1282" s="51">
        <f t="shared" si="253"/>
        <v>0.10324231052631579</v>
      </c>
      <c r="BA1282" s="49">
        <v>1850</v>
      </c>
      <c r="BB1282" s="52">
        <v>5</v>
      </c>
      <c r="BC1282" s="51">
        <f t="shared" si="254"/>
        <v>8.5782951131180729E-2</v>
      </c>
      <c r="BD1282" s="51">
        <f t="shared" si="255"/>
        <v>7.9005616216216226E-2</v>
      </c>
      <c r="BE1282" s="49">
        <v>1800</v>
      </c>
      <c r="BF1282" s="52">
        <v>10</v>
      </c>
      <c r="BG1282" s="51">
        <f t="shared" si="256"/>
        <v>5.6437465965473166E-2</v>
      </c>
      <c r="BH1282" s="51">
        <f t="shared" si="257"/>
        <v>5.3422438888888896E-2</v>
      </c>
      <c r="BI1282" s="282">
        <f t="shared" si="259"/>
        <v>61</v>
      </c>
    </row>
    <row r="1283" spans="1:61" hidden="1">
      <c r="A1283" s="54" t="s">
        <v>150</v>
      </c>
      <c r="B1283" s="55" t="s">
        <v>4070</v>
      </c>
      <c r="C1283" s="55" t="s">
        <v>4071</v>
      </c>
      <c r="D1283" s="44" t="s">
        <v>4072</v>
      </c>
      <c r="E1283" s="56">
        <v>80</v>
      </c>
      <c r="F1283" s="46" t="s">
        <v>5814</v>
      </c>
      <c r="G1283" s="47" t="s">
        <v>5814</v>
      </c>
      <c r="H1283" s="47" t="s">
        <v>189</v>
      </c>
      <c r="I1283" s="48" t="s">
        <v>6225</v>
      </c>
      <c r="J1283" s="48" t="s">
        <v>6226</v>
      </c>
      <c r="K1283" s="48" t="s">
        <v>6214</v>
      </c>
      <c r="L1283" s="45">
        <v>140</v>
      </c>
      <c r="M1283" s="47" t="s">
        <v>153</v>
      </c>
      <c r="N1283" s="60">
        <v>0</v>
      </c>
      <c r="O1283" s="58">
        <v>0</v>
      </c>
      <c r="P1283" s="58">
        <v>0</v>
      </c>
      <c r="Q1283" s="132">
        <v>0</v>
      </c>
      <c r="R1283" s="60">
        <v>0</v>
      </c>
      <c r="S1283" s="58">
        <v>0</v>
      </c>
      <c r="T1283" s="58">
        <v>0</v>
      </c>
      <c r="U1283" s="132">
        <v>0</v>
      </c>
      <c r="V1283" s="58">
        <v>0</v>
      </c>
      <c r="W1283" s="58">
        <v>0</v>
      </c>
      <c r="X1283" s="58">
        <v>0</v>
      </c>
      <c r="Y1283" s="132">
        <v>0</v>
      </c>
      <c r="Z1283" s="61">
        <v>0</v>
      </c>
      <c r="AA1283" s="59">
        <v>0</v>
      </c>
      <c r="AB1283" s="59">
        <v>0</v>
      </c>
      <c r="AC1283" s="132">
        <v>0</v>
      </c>
      <c r="AD1283" s="61">
        <v>0</v>
      </c>
      <c r="AE1283" s="59">
        <v>0</v>
      </c>
      <c r="AF1283" s="59">
        <v>0</v>
      </c>
      <c r="AG1283" s="132">
        <v>0</v>
      </c>
      <c r="AH1283" s="61">
        <v>0</v>
      </c>
      <c r="AI1283" s="132">
        <v>0</v>
      </c>
      <c r="AJ1283" s="64">
        <f>IFERROR(VLOOKUP($B1283,STOCK!$A:$H,3,0)," ")</f>
        <v>0</v>
      </c>
      <c r="AK1283" s="65">
        <f>IFERROR(VLOOKUP($B1283,STOCK!$A:$H,4,0)," ")</f>
        <v>0</v>
      </c>
      <c r="AL1283" s="65">
        <f>IFERROR(VLOOKUP($B1283,STOCK!$A:$H,5,0)," ")</f>
        <v>0</v>
      </c>
      <c r="AM1283" s="65">
        <f>IFERROR(VLOOKUP($B1283,STOCK!$A:$H,6,0)," ")</f>
        <v>0</v>
      </c>
      <c r="AN1283" s="65">
        <f>IFERROR(VLOOKUP($B1283,STOCK!$A:$H,7,0)," ")</f>
        <v>0</v>
      </c>
      <c r="AO1283" s="65">
        <f>IFERROR(VLOOKUP($B1283,STOCK!$A:$H,8,0)," ")</f>
        <v>0</v>
      </c>
      <c r="AP1283" s="62" t="str">
        <f t="shared" si="247"/>
        <v>Q</v>
      </c>
      <c r="AQ1283" s="50" t="str">
        <f t="shared" si="248"/>
        <v>Q</v>
      </c>
      <c r="AR1283" s="50" t="str">
        <f t="shared" si="249"/>
        <v>Q</v>
      </c>
      <c r="AS1283" s="50" t="str">
        <f t="shared" si="250"/>
        <v>Q</v>
      </c>
      <c r="AT1283" s="50" t="str">
        <f t="shared" si="251"/>
        <v>Q</v>
      </c>
      <c r="AU1283" s="63" t="str">
        <f t="shared" si="258"/>
        <v>Q</v>
      </c>
      <c r="AV1283" s="67">
        <v>1704.0000010000001</v>
      </c>
      <c r="AW1283" s="133">
        <v>1704.0000010000001</v>
      </c>
      <c r="AX1283" s="49">
        <v>1900</v>
      </c>
      <c r="AY1283" s="51">
        <f t="shared" si="252"/>
        <v>0.11502347352404718</v>
      </c>
      <c r="AZ1283" s="51">
        <f t="shared" si="253"/>
        <v>0.10315789421052626</v>
      </c>
      <c r="BA1283" s="49">
        <v>1850</v>
      </c>
      <c r="BB1283" s="52">
        <v>5</v>
      </c>
      <c r="BC1283" s="51">
        <f t="shared" si="254"/>
        <v>8.5680750536572203E-2</v>
      </c>
      <c r="BD1283" s="51">
        <f t="shared" si="255"/>
        <v>7.8918918378378319E-2</v>
      </c>
      <c r="BE1283" s="49">
        <v>1800</v>
      </c>
      <c r="BF1283" s="52">
        <v>10</v>
      </c>
      <c r="BG1283" s="51">
        <f t="shared" si="256"/>
        <v>5.6338027549097225E-2</v>
      </c>
      <c r="BH1283" s="51">
        <f t="shared" si="257"/>
        <v>5.3333332777777714E-2</v>
      </c>
      <c r="BI1283" s="282">
        <f t="shared" si="259"/>
        <v>0</v>
      </c>
    </row>
    <row r="1284" spans="1:61" hidden="1">
      <c r="A1284" s="54" t="s">
        <v>150</v>
      </c>
      <c r="B1284" s="55" t="s">
        <v>4073</v>
      </c>
      <c r="C1284" s="55" t="s">
        <v>4074</v>
      </c>
      <c r="D1284" s="44" t="s">
        <v>4075</v>
      </c>
      <c r="E1284" s="56">
        <v>80</v>
      </c>
      <c r="F1284" s="46" t="s">
        <v>5814</v>
      </c>
      <c r="G1284" s="47" t="s">
        <v>5814</v>
      </c>
      <c r="H1284" s="47" t="s">
        <v>189</v>
      </c>
      <c r="I1284" s="48" t="s">
        <v>6225</v>
      </c>
      <c r="J1284" s="48" t="s">
        <v>6226</v>
      </c>
      <c r="K1284" s="48" t="s">
        <v>6214</v>
      </c>
      <c r="L1284" s="45">
        <v>140</v>
      </c>
      <c r="M1284" s="47" t="s">
        <v>153</v>
      </c>
      <c r="N1284" s="60">
        <v>0</v>
      </c>
      <c r="O1284" s="58">
        <v>0</v>
      </c>
      <c r="P1284" s="58">
        <v>0</v>
      </c>
      <c r="Q1284" s="132">
        <v>0</v>
      </c>
      <c r="R1284" s="60">
        <v>0</v>
      </c>
      <c r="S1284" s="58">
        <v>0</v>
      </c>
      <c r="T1284" s="58">
        <v>0</v>
      </c>
      <c r="U1284" s="132">
        <v>0</v>
      </c>
      <c r="V1284" s="58">
        <v>0</v>
      </c>
      <c r="W1284" s="58">
        <v>0</v>
      </c>
      <c r="X1284" s="58">
        <v>0</v>
      </c>
      <c r="Y1284" s="132">
        <v>0</v>
      </c>
      <c r="Z1284" s="61">
        <v>0</v>
      </c>
      <c r="AA1284" s="59">
        <v>0</v>
      </c>
      <c r="AB1284" s="59">
        <v>0</v>
      </c>
      <c r="AC1284" s="132">
        <v>0</v>
      </c>
      <c r="AD1284" s="61">
        <v>0</v>
      </c>
      <c r="AE1284" s="59">
        <v>0</v>
      </c>
      <c r="AF1284" s="59">
        <v>0</v>
      </c>
      <c r="AG1284" s="132">
        <v>0</v>
      </c>
      <c r="AH1284" s="61">
        <v>0</v>
      </c>
      <c r="AI1284" s="132">
        <v>0</v>
      </c>
      <c r="AJ1284" s="64">
        <f>IFERROR(VLOOKUP($B1284,STOCK!$A:$H,3,0)," ")</f>
        <v>0</v>
      </c>
      <c r="AK1284" s="65">
        <f>IFERROR(VLOOKUP($B1284,STOCK!$A:$H,4,0)," ")</f>
        <v>0</v>
      </c>
      <c r="AL1284" s="65">
        <f>IFERROR(VLOOKUP($B1284,STOCK!$A:$H,5,0)," ")</f>
        <v>0</v>
      </c>
      <c r="AM1284" s="65">
        <f>IFERROR(VLOOKUP($B1284,STOCK!$A:$H,6,0)," ")</f>
        <v>0</v>
      </c>
      <c r="AN1284" s="65">
        <f>IFERROR(VLOOKUP($B1284,STOCK!$A:$H,7,0)," ")</f>
        <v>0</v>
      </c>
      <c r="AO1284" s="65">
        <f>IFERROR(VLOOKUP($B1284,STOCK!$A:$H,8,0)," ")</f>
        <v>0</v>
      </c>
      <c r="AP1284" s="62" t="str">
        <f t="shared" ref="AP1284:AP1347" si="260">IF($AJ1284&lt;1,"Q",IF(Q1284=0,"SV",IFERROR((AJ1284/$Q1284*30),0)))</f>
        <v>Q</v>
      </c>
      <c r="AQ1284" s="50" t="str">
        <f t="shared" ref="AQ1284:AQ1347" si="261">IF($AK1284&lt;1,"Q",IF(U1284=0,"SV",IFERROR((AK1284/$U1284*30),0)))</f>
        <v>Q</v>
      </c>
      <c r="AR1284" s="50" t="str">
        <f t="shared" ref="AR1284:AR1347" si="262">IF($AL1284&lt;1,"Q",IF(Y1284=0,"SV",IFERROR((AL1284/$Y1284*30),0)))</f>
        <v>Q</v>
      </c>
      <c r="AS1284" s="50" t="str">
        <f t="shared" ref="AS1284:AS1347" si="263">IF($AM1284&lt;1,"Q",IF(AC1284=0,"SV",IFERROR((AM1284/$AC1284*30),0)))</f>
        <v>Q</v>
      </c>
      <c r="AT1284" s="50" t="str">
        <f t="shared" ref="AT1284:AT1347" si="264">IF($AN1284&lt;1,"Q",IF(AG1284=0,"SV",IFERROR((AN1284/$AG1284*30),0)))</f>
        <v>Q</v>
      </c>
      <c r="AU1284" s="63" t="str">
        <f t="shared" si="258"/>
        <v>Q</v>
      </c>
      <c r="AV1284" s="67">
        <v>1704.0000010000001</v>
      </c>
      <c r="AW1284" s="133">
        <v>1704.0000010000001</v>
      </c>
      <c r="AX1284" s="49">
        <v>1900</v>
      </c>
      <c r="AY1284" s="51">
        <f t="shared" ref="AY1284:AY1347" si="265">+AX1284/AV1284-1</f>
        <v>0.11502347352404718</v>
      </c>
      <c r="AZ1284" s="51">
        <f t="shared" ref="AZ1284:AZ1347" si="266">+(AX1284-AV1284)/AX1284</f>
        <v>0.10315789421052626</v>
      </c>
      <c r="BA1284" s="49">
        <v>1850</v>
      </c>
      <c r="BB1284" s="52">
        <v>5</v>
      </c>
      <c r="BC1284" s="51">
        <f t="shared" ref="BC1284:BC1347" si="267">+BA1284/AV1284-1</f>
        <v>8.5680750536572203E-2</v>
      </c>
      <c r="BD1284" s="51">
        <f t="shared" ref="BD1284:BD1347" si="268">IFERROR((BA1284-AV1284)/BA1284,0)</f>
        <v>7.8918918378378319E-2</v>
      </c>
      <c r="BE1284" s="49">
        <v>1800</v>
      </c>
      <c r="BF1284" s="52">
        <v>10</v>
      </c>
      <c r="BG1284" s="51">
        <f t="shared" ref="BG1284:BG1347" si="269">+BE1284/AV1284-1</f>
        <v>5.6338027549097225E-2</v>
      </c>
      <c r="BH1284" s="51">
        <f t="shared" ref="BH1284:BH1347" si="270">IFERROR((BE1284-AV1284)/BE1284,0)</f>
        <v>5.3333332777777714E-2</v>
      </c>
      <c r="BI1284" s="282">
        <f t="shared" si="259"/>
        <v>0</v>
      </c>
    </row>
    <row r="1285" spans="1:61" hidden="1">
      <c r="A1285" s="54" t="s">
        <v>150</v>
      </c>
      <c r="B1285" s="55" t="s">
        <v>4076</v>
      </c>
      <c r="C1285" s="55" t="s">
        <v>4077</v>
      </c>
      <c r="D1285" s="44" t="s">
        <v>4078</v>
      </c>
      <c r="E1285" s="56">
        <v>80</v>
      </c>
      <c r="F1285" s="46" t="s">
        <v>5814</v>
      </c>
      <c r="G1285" s="47" t="s">
        <v>5814</v>
      </c>
      <c r="H1285" s="47" t="s">
        <v>189</v>
      </c>
      <c r="I1285" s="48" t="s">
        <v>6225</v>
      </c>
      <c r="J1285" s="48" t="s">
        <v>6226</v>
      </c>
      <c r="K1285" s="48" t="s">
        <v>6214</v>
      </c>
      <c r="L1285" s="45">
        <v>140</v>
      </c>
      <c r="M1285" s="47" t="s">
        <v>153</v>
      </c>
      <c r="N1285" s="60">
        <v>0</v>
      </c>
      <c r="O1285" s="58">
        <v>0</v>
      </c>
      <c r="P1285" s="58">
        <v>0</v>
      </c>
      <c r="Q1285" s="132">
        <v>0</v>
      </c>
      <c r="R1285" s="60">
        <v>0</v>
      </c>
      <c r="S1285" s="58">
        <v>0</v>
      </c>
      <c r="T1285" s="58">
        <v>0</v>
      </c>
      <c r="U1285" s="132">
        <v>0</v>
      </c>
      <c r="V1285" s="58">
        <v>0</v>
      </c>
      <c r="W1285" s="58">
        <v>0</v>
      </c>
      <c r="X1285" s="58">
        <v>0</v>
      </c>
      <c r="Y1285" s="132">
        <v>0</v>
      </c>
      <c r="Z1285" s="61">
        <v>0</v>
      </c>
      <c r="AA1285" s="59">
        <v>0</v>
      </c>
      <c r="AB1285" s="59">
        <v>0</v>
      </c>
      <c r="AC1285" s="132">
        <v>0</v>
      </c>
      <c r="AD1285" s="61">
        <v>0</v>
      </c>
      <c r="AE1285" s="59">
        <v>0</v>
      </c>
      <c r="AF1285" s="59">
        <v>0</v>
      </c>
      <c r="AG1285" s="132">
        <v>0</v>
      </c>
      <c r="AH1285" s="61">
        <v>0</v>
      </c>
      <c r="AI1285" s="132">
        <v>0</v>
      </c>
      <c r="AJ1285" s="64">
        <f>IFERROR(VLOOKUP($B1285,STOCK!$A:$H,3,0)," ")</f>
        <v>0</v>
      </c>
      <c r="AK1285" s="65">
        <f>IFERROR(VLOOKUP($B1285,STOCK!$A:$H,4,0)," ")</f>
        <v>0</v>
      </c>
      <c r="AL1285" s="65">
        <f>IFERROR(VLOOKUP($B1285,STOCK!$A:$H,5,0)," ")</f>
        <v>0</v>
      </c>
      <c r="AM1285" s="65">
        <f>IFERROR(VLOOKUP($B1285,STOCK!$A:$H,6,0)," ")</f>
        <v>0</v>
      </c>
      <c r="AN1285" s="65">
        <f>IFERROR(VLOOKUP($B1285,STOCK!$A:$H,7,0)," ")</f>
        <v>0</v>
      </c>
      <c r="AO1285" s="65">
        <f>IFERROR(VLOOKUP($B1285,STOCK!$A:$H,8,0)," ")</f>
        <v>0</v>
      </c>
      <c r="AP1285" s="62" t="str">
        <f t="shared" si="260"/>
        <v>Q</v>
      </c>
      <c r="AQ1285" s="50" t="str">
        <f t="shared" si="261"/>
        <v>Q</v>
      </c>
      <c r="AR1285" s="50" t="str">
        <f t="shared" si="262"/>
        <v>Q</v>
      </c>
      <c r="AS1285" s="50" t="str">
        <f t="shared" si="263"/>
        <v>Q</v>
      </c>
      <c r="AT1285" s="50" t="str">
        <f t="shared" si="264"/>
        <v>Q</v>
      </c>
      <c r="AU1285" s="63" t="str">
        <f t="shared" ref="AU1285:AU1348" si="271">IF($AO1285&lt;1,"Q",IF(AI1285=0,"SV",IFERROR((AO1285/$AI1285*30),0)))</f>
        <v>Q</v>
      </c>
      <c r="AV1285" s="67">
        <v>1704.0000010000001</v>
      </c>
      <c r="AW1285" s="133">
        <v>1704.0000010000001</v>
      </c>
      <c r="AX1285" s="49">
        <v>1900</v>
      </c>
      <c r="AY1285" s="51">
        <f t="shared" si="265"/>
        <v>0.11502347352404718</v>
      </c>
      <c r="AZ1285" s="51">
        <f t="shared" si="266"/>
        <v>0.10315789421052626</v>
      </c>
      <c r="BA1285" s="49">
        <v>1850</v>
      </c>
      <c r="BB1285" s="52">
        <v>5</v>
      </c>
      <c r="BC1285" s="51">
        <f t="shared" si="267"/>
        <v>8.5680750536572203E-2</v>
      </c>
      <c r="BD1285" s="51">
        <f t="shared" si="268"/>
        <v>7.8918918378378319E-2</v>
      </c>
      <c r="BE1285" s="49">
        <v>1800</v>
      </c>
      <c r="BF1285" s="52">
        <v>10</v>
      </c>
      <c r="BG1285" s="51">
        <f t="shared" si="269"/>
        <v>5.6338027549097225E-2</v>
      </c>
      <c r="BH1285" s="51">
        <f t="shared" si="270"/>
        <v>5.3333332777777714E-2</v>
      </c>
      <c r="BI1285" s="282">
        <f t="shared" ref="BI1285:BI1348" si="272">+U1285+Y1285+AC1285+AG1285+AI1285+Q1285</f>
        <v>0</v>
      </c>
    </row>
    <row r="1286" spans="1:61" hidden="1">
      <c r="A1286" s="54" t="s">
        <v>150</v>
      </c>
      <c r="B1286" s="55" t="s">
        <v>4079</v>
      </c>
      <c r="C1286" s="55" t="s">
        <v>4080</v>
      </c>
      <c r="D1286" s="44" t="s">
        <v>4081</v>
      </c>
      <c r="E1286" s="56">
        <v>80</v>
      </c>
      <c r="F1286" s="46" t="s">
        <v>5814</v>
      </c>
      <c r="G1286" s="47" t="s">
        <v>5814</v>
      </c>
      <c r="H1286" s="47" t="s">
        <v>189</v>
      </c>
      <c r="I1286" s="48" t="s">
        <v>6225</v>
      </c>
      <c r="J1286" s="48" t="s">
        <v>6226</v>
      </c>
      <c r="K1286" s="48" t="s">
        <v>6214</v>
      </c>
      <c r="L1286" s="45">
        <v>140</v>
      </c>
      <c r="M1286" s="47" t="s">
        <v>153</v>
      </c>
      <c r="N1286" s="60">
        <v>0</v>
      </c>
      <c r="O1286" s="58">
        <v>0</v>
      </c>
      <c r="P1286" s="58">
        <v>8</v>
      </c>
      <c r="Q1286" s="132">
        <v>21</v>
      </c>
      <c r="R1286" s="60">
        <v>0</v>
      </c>
      <c r="S1286" s="58">
        <v>0</v>
      </c>
      <c r="T1286" s="58">
        <v>4</v>
      </c>
      <c r="U1286" s="132">
        <v>8</v>
      </c>
      <c r="V1286" s="58">
        <v>0</v>
      </c>
      <c r="W1286" s="58">
        <v>0</v>
      </c>
      <c r="X1286" s="58">
        <v>1</v>
      </c>
      <c r="Y1286" s="132">
        <v>4</v>
      </c>
      <c r="Z1286" s="61">
        <v>0</v>
      </c>
      <c r="AA1286" s="59">
        <v>0</v>
      </c>
      <c r="AB1286" s="59">
        <v>1</v>
      </c>
      <c r="AC1286" s="132">
        <v>7</v>
      </c>
      <c r="AD1286" s="61">
        <v>0</v>
      </c>
      <c r="AE1286" s="59">
        <v>0</v>
      </c>
      <c r="AF1286" s="59">
        <v>8</v>
      </c>
      <c r="AG1286" s="132">
        <v>17</v>
      </c>
      <c r="AH1286" s="61">
        <v>0</v>
      </c>
      <c r="AI1286" s="132">
        <v>0</v>
      </c>
      <c r="AJ1286" s="64">
        <f>IFERROR(VLOOKUP($B1286,STOCK!$A:$H,3,0)," ")</f>
        <v>7</v>
      </c>
      <c r="AK1286" s="65">
        <f>IFERROR(VLOOKUP($B1286,STOCK!$A:$H,4,0)," ")</f>
        <v>22</v>
      </c>
      <c r="AL1286" s="65">
        <f>IFERROR(VLOOKUP($B1286,STOCK!$A:$H,5,0)," ")</f>
        <v>16</v>
      </c>
      <c r="AM1286" s="65">
        <f>IFERROR(VLOOKUP($B1286,STOCK!$A:$H,6,0)," ")</f>
        <v>13</v>
      </c>
      <c r="AN1286" s="65">
        <f>IFERROR(VLOOKUP($B1286,STOCK!$A:$H,7,0)," ")</f>
        <v>43</v>
      </c>
      <c r="AO1286" s="65">
        <f>IFERROR(VLOOKUP($B1286,STOCK!$A:$H,8,0)," ")</f>
        <v>40</v>
      </c>
      <c r="AP1286" s="62">
        <f t="shared" si="260"/>
        <v>10</v>
      </c>
      <c r="AQ1286" s="50">
        <f t="shared" si="261"/>
        <v>82.5</v>
      </c>
      <c r="AR1286" s="50">
        <f t="shared" si="262"/>
        <v>120</v>
      </c>
      <c r="AS1286" s="50">
        <f t="shared" si="263"/>
        <v>55.714285714285715</v>
      </c>
      <c r="AT1286" s="50">
        <f t="shared" si="264"/>
        <v>75.882352941176464</v>
      </c>
      <c r="AU1286" s="63" t="str">
        <f t="shared" si="271"/>
        <v>SV</v>
      </c>
      <c r="AV1286" s="67">
        <v>1703.83961</v>
      </c>
      <c r="AW1286" s="133">
        <v>1704.0071399999999</v>
      </c>
      <c r="AX1286" s="49">
        <v>1900</v>
      </c>
      <c r="AY1286" s="51">
        <f t="shared" si="265"/>
        <v>0.11512843629688829</v>
      </c>
      <c r="AZ1286" s="51">
        <f t="shared" si="266"/>
        <v>0.10324231052631579</v>
      </c>
      <c r="BA1286" s="49">
        <v>1850</v>
      </c>
      <c r="BB1286" s="52">
        <v>5</v>
      </c>
      <c r="BC1286" s="51">
        <f t="shared" si="267"/>
        <v>8.5782951131180729E-2</v>
      </c>
      <c r="BD1286" s="51">
        <f t="shared" si="268"/>
        <v>7.9005616216216226E-2</v>
      </c>
      <c r="BE1286" s="49">
        <v>1800</v>
      </c>
      <c r="BF1286" s="52">
        <v>10</v>
      </c>
      <c r="BG1286" s="51">
        <f t="shared" si="269"/>
        <v>5.6437465965473166E-2</v>
      </c>
      <c r="BH1286" s="51">
        <f t="shared" si="270"/>
        <v>5.3422438888888896E-2</v>
      </c>
      <c r="BI1286" s="282">
        <f t="shared" si="272"/>
        <v>57</v>
      </c>
    </row>
    <row r="1287" spans="1:61" hidden="1">
      <c r="A1287" s="54" t="s">
        <v>150</v>
      </c>
      <c r="B1287" s="55" t="s">
        <v>4082</v>
      </c>
      <c r="C1287" s="55" t="s">
        <v>4083</v>
      </c>
      <c r="D1287" s="44" t="s">
        <v>4084</v>
      </c>
      <c r="E1287" s="56">
        <v>80</v>
      </c>
      <c r="F1287" s="46" t="s">
        <v>5814</v>
      </c>
      <c r="G1287" s="47" t="s">
        <v>5814</v>
      </c>
      <c r="H1287" s="47" t="s">
        <v>189</v>
      </c>
      <c r="I1287" s="48" t="s">
        <v>6225</v>
      </c>
      <c r="J1287" s="48" t="s">
        <v>6226</v>
      </c>
      <c r="K1287" s="48" t="s">
        <v>6214</v>
      </c>
      <c r="L1287" s="45">
        <v>140</v>
      </c>
      <c r="M1287" s="47" t="s">
        <v>153</v>
      </c>
      <c r="N1287" s="60">
        <v>0</v>
      </c>
      <c r="O1287" s="58">
        <v>0</v>
      </c>
      <c r="P1287" s="58">
        <v>15</v>
      </c>
      <c r="Q1287" s="132">
        <v>20</v>
      </c>
      <c r="R1287" s="60">
        <v>0</v>
      </c>
      <c r="S1287" s="58">
        <v>0</v>
      </c>
      <c r="T1287" s="58">
        <v>16</v>
      </c>
      <c r="U1287" s="132">
        <v>30</v>
      </c>
      <c r="V1287" s="58">
        <v>0</v>
      </c>
      <c r="W1287" s="58">
        <v>0</v>
      </c>
      <c r="X1287" s="58">
        <v>9</v>
      </c>
      <c r="Y1287" s="132">
        <v>13</v>
      </c>
      <c r="Z1287" s="61">
        <v>0</v>
      </c>
      <c r="AA1287" s="59">
        <v>0</v>
      </c>
      <c r="AB1287" s="59">
        <v>1</v>
      </c>
      <c r="AC1287" s="132">
        <v>2</v>
      </c>
      <c r="AD1287" s="61">
        <v>0</v>
      </c>
      <c r="AE1287" s="59">
        <v>0</v>
      </c>
      <c r="AF1287" s="59">
        <v>6</v>
      </c>
      <c r="AG1287" s="132">
        <v>18</v>
      </c>
      <c r="AH1287" s="61">
        <v>0</v>
      </c>
      <c r="AI1287" s="132">
        <v>10</v>
      </c>
      <c r="AJ1287" s="64">
        <f>IFERROR(VLOOKUP($B1287,STOCK!$A:$H,3,0)," ")</f>
        <v>10</v>
      </c>
      <c r="AK1287" s="65">
        <f>IFERROR(VLOOKUP($B1287,STOCK!$A:$H,4,0)," ")</f>
        <v>23</v>
      </c>
      <c r="AL1287" s="65">
        <f>IFERROR(VLOOKUP($B1287,STOCK!$A:$H,5,0)," ")</f>
        <v>87</v>
      </c>
      <c r="AM1287" s="65">
        <f>IFERROR(VLOOKUP($B1287,STOCK!$A:$H,6,0)," ")</f>
        <v>18</v>
      </c>
      <c r="AN1287" s="65">
        <f>IFERROR(VLOOKUP($B1287,STOCK!$A:$H,7,0)," ")</f>
        <v>40</v>
      </c>
      <c r="AO1287" s="65">
        <f>IFERROR(VLOOKUP($B1287,STOCK!$A:$H,8,0)," ")</f>
        <v>40</v>
      </c>
      <c r="AP1287" s="62">
        <f t="shared" si="260"/>
        <v>15</v>
      </c>
      <c r="AQ1287" s="50">
        <f t="shared" si="261"/>
        <v>23</v>
      </c>
      <c r="AR1287" s="50">
        <f t="shared" si="262"/>
        <v>200.76923076923077</v>
      </c>
      <c r="AS1287" s="50">
        <f t="shared" si="263"/>
        <v>270</v>
      </c>
      <c r="AT1287" s="50">
        <f t="shared" si="264"/>
        <v>66.666666666666671</v>
      </c>
      <c r="AU1287" s="63">
        <f t="shared" si="271"/>
        <v>120</v>
      </c>
      <c r="AV1287" s="67">
        <v>1703.84005</v>
      </c>
      <c r="AW1287" s="133">
        <v>1703.88779</v>
      </c>
      <c r="AX1287" s="49">
        <v>1900</v>
      </c>
      <c r="AY1287" s="51">
        <f t="shared" si="265"/>
        <v>0.1151281483258948</v>
      </c>
      <c r="AZ1287" s="51">
        <f t="shared" si="266"/>
        <v>0.10324207894736841</v>
      </c>
      <c r="BA1287" s="49">
        <v>1850</v>
      </c>
      <c r="BB1287" s="52">
        <v>5</v>
      </c>
      <c r="BC1287" s="51">
        <f t="shared" si="267"/>
        <v>8.5782670738371314E-2</v>
      </c>
      <c r="BD1287" s="51">
        <f t="shared" si="268"/>
        <v>7.9005378378378371E-2</v>
      </c>
      <c r="BE1287" s="49">
        <v>1800</v>
      </c>
      <c r="BF1287" s="52">
        <v>10</v>
      </c>
      <c r="BG1287" s="51">
        <f t="shared" si="269"/>
        <v>5.6437193150847609E-2</v>
      </c>
      <c r="BH1287" s="51">
        <f t="shared" si="270"/>
        <v>5.3422194444444432E-2</v>
      </c>
      <c r="BI1287" s="282">
        <f t="shared" si="272"/>
        <v>93</v>
      </c>
    </row>
    <row r="1288" spans="1:61" hidden="1">
      <c r="A1288" s="54" t="s">
        <v>150</v>
      </c>
      <c r="B1288" s="55" t="s">
        <v>4085</v>
      </c>
      <c r="C1288" s="55" t="s">
        <v>4086</v>
      </c>
      <c r="D1288" s="44" t="s">
        <v>4087</v>
      </c>
      <c r="E1288" s="56">
        <v>1</v>
      </c>
      <c r="F1288" s="46" t="s">
        <v>5814</v>
      </c>
      <c r="G1288" s="47" t="s">
        <v>5814</v>
      </c>
      <c r="H1288" s="47" t="s">
        <v>189</v>
      </c>
      <c r="I1288" s="48" t="s">
        <v>6225</v>
      </c>
      <c r="J1288" s="48" t="s">
        <v>6229</v>
      </c>
      <c r="K1288" s="48" t="s">
        <v>6230</v>
      </c>
      <c r="L1288" s="45">
        <v>98</v>
      </c>
      <c r="M1288" s="47" t="s">
        <v>6228</v>
      </c>
      <c r="N1288" s="60">
        <v>6</v>
      </c>
      <c r="O1288" s="58">
        <v>11</v>
      </c>
      <c r="P1288" s="58">
        <v>3</v>
      </c>
      <c r="Q1288" s="132">
        <v>1</v>
      </c>
      <c r="R1288" s="60">
        <v>3</v>
      </c>
      <c r="S1288" s="58">
        <v>3</v>
      </c>
      <c r="T1288" s="58">
        <v>0</v>
      </c>
      <c r="U1288" s="132">
        <v>0</v>
      </c>
      <c r="V1288" s="58">
        <v>3</v>
      </c>
      <c r="W1288" s="58">
        <v>2</v>
      </c>
      <c r="X1288" s="58">
        <v>3</v>
      </c>
      <c r="Y1288" s="132">
        <v>1</v>
      </c>
      <c r="Z1288" s="61">
        <v>5</v>
      </c>
      <c r="AA1288" s="59">
        <v>2</v>
      </c>
      <c r="AB1288" s="59">
        <v>2</v>
      </c>
      <c r="AC1288" s="132">
        <v>1</v>
      </c>
      <c r="AD1288" s="61">
        <v>0</v>
      </c>
      <c r="AE1288" s="59">
        <v>5</v>
      </c>
      <c r="AF1288" s="59">
        <v>2</v>
      </c>
      <c r="AG1288" s="132">
        <v>2</v>
      </c>
      <c r="AH1288" s="61">
        <v>0</v>
      </c>
      <c r="AI1288" s="132">
        <v>0</v>
      </c>
      <c r="AJ1288" s="64">
        <f>IFERROR(VLOOKUP($B1288,STOCK!$A:$H,3,0)," ")</f>
        <v>0</v>
      </c>
      <c r="AK1288" s="65">
        <f>IFERROR(VLOOKUP($B1288,STOCK!$A:$H,4,0)," ")</f>
        <v>0</v>
      </c>
      <c r="AL1288" s="65">
        <f>IFERROR(VLOOKUP($B1288,STOCK!$A:$H,5,0)," ")</f>
        <v>4</v>
      </c>
      <c r="AM1288" s="65">
        <f>IFERROR(VLOOKUP($B1288,STOCK!$A:$H,6,0)," ")</f>
        <v>6</v>
      </c>
      <c r="AN1288" s="65">
        <f>IFERROR(VLOOKUP($B1288,STOCK!$A:$H,7,0)," ")</f>
        <v>1</v>
      </c>
      <c r="AO1288" s="65">
        <f>IFERROR(VLOOKUP($B1288,STOCK!$A:$H,8,0)," ")</f>
        <v>0</v>
      </c>
      <c r="AP1288" s="62" t="str">
        <f t="shared" si="260"/>
        <v>Q</v>
      </c>
      <c r="AQ1288" s="50" t="str">
        <f t="shared" si="261"/>
        <v>Q</v>
      </c>
      <c r="AR1288" s="50">
        <f t="shared" si="262"/>
        <v>120</v>
      </c>
      <c r="AS1288" s="50">
        <f t="shared" si="263"/>
        <v>180</v>
      </c>
      <c r="AT1288" s="50">
        <f t="shared" si="264"/>
        <v>15</v>
      </c>
      <c r="AU1288" s="63" t="str">
        <f t="shared" si="271"/>
        <v>Q</v>
      </c>
      <c r="AV1288" s="67">
        <v>14615</v>
      </c>
      <c r="AW1288" s="133">
        <v>11169.70118</v>
      </c>
      <c r="AX1288" s="49">
        <v>17900</v>
      </c>
      <c r="AY1288" s="51">
        <f t="shared" si="265"/>
        <v>0.22476907287033865</v>
      </c>
      <c r="AZ1288" s="51">
        <f t="shared" si="266"/>
        <v>0.18351955307262569</v>
      </c>
      <c r="BA1288" s="49">
        <v>17500</v>
      </c>
      <c r="BB1288" s="52">
        <v>3</v>
      </c>
      <c r="BC1288" s="51">
        <f t="shared" si="267"/>
        <v>0.19739993157714686</v>
      </c>
      <c r="BD1288" s="51">
        <f t="shared" si="268"/>
        <v>0.16485714285714287</v>
      </c>
      <c r="BE1288" s="49">
        <v>16900</v>
      </c>
      <c r="BF1288" s="52">
        <v>6</v>
      </c>
      <c r="BG1288" s="51">
        <f t="shared" si="269"/>
        <v>0.15634621963735884</v>
      </c>
      <c r="BH1288" s="51">
        <f t="shared" si="270"/>
        <v>0.13520710059171598</v>
      </c>
      <c r="BI1288" s="282">
        <f t="shared" si="272"/>
        <v>5</v>
      </c>
    </row>
    <row r="1289" spans="1:61" hidden="1">
      <c r="A1289" s="54" t="s">
        <v>150</v>
      </c>
      <c r="B1289" s="55" t="s">
        <v>4088</v>
      </c>
      <c r="C1289" s="55" t="s">
        <v>4089</v>
      </c>
      <c r="D1289" s="44" t="s">
        <v>4090</v>
      </c>
      <c r="E1289" s="56">
        <v>180</v>
      </c>
      <c r="F1289" s="46" t="s">
        <v>5814</v>
      </c>
      <c r="G1289" s="47" t="s">
        <v>5814</v>
      </c>
      <c r="H1289" s="47" t="s">
        <v>189</v>
      </c>
      <c r="I1289" s="48" t="s">
        <v>6225</v>
      </c>
      <c r="J1289" s="48" t="s">
        <v>6229</v>
      </c>
      <c r="K1289" s="48" t="s">
        <v>6230</v>
      </c>
      <c r="L1289" s="45">
        <v>98</v>
      </c>
      <c r="M1289" s="47" t="s">
        <v>6228</v>
      </c>
      <c r="N1289" s="60">
        <v>342</v>
      </c>
      <c r="O1289" s="58">
        <v>318</v>
      </c>
      <c r="P1289" s="58">
        <v>416</v>
      </c>
      <c r="Q1289" s="132">
        <v>312</v>
      </c>
      <c r="R1289" s="60">
        <v>266</v>
      </c>
      <c r="S1289" s="58">
        <v>529</v>
      </c>
      <c r="T1289" s="58">
        <v>453</v>
      </c>
      <c r="U1289" s="132">
        <v>364</v>
      </c>
      <c r="V1289" s="58">
        <v>74</v>
      </c>
      <c r="W1289" s="58">
        <v>74</v>
      </c>
      <c r="X1289" s="58">
        <v>62</v>
      </c>
      <c r="Y1289" s="132">
        <v>62</v>
      </c>
      <c r="Z1289" s="61">
        <v>106</v>
      </c>
      <c r="AA1289" s="59">
        <v>164</v>
      </c>
      <c r="AB1289" s="59">
        <v>63</v>
      </c>
      <c r="AC1289" s="132">
        <v>111</v>
      </c>
      <c r="AD1289" s="61">
        <v>149</v>
      </c>
      <c r="AE1289" s="59">
        <v>143</v>
      </c>
      <c r="AF1289" s="59">
        <v>142</v>
      </c>
      <c r="AG1289" s="132">
        <v>117</v>
      </c>
      <c r="AH1289" s="61">
        <v>1</v>
      </c>
      <c r="AI1289" s="132">
        <v>13</v>
      </c>
      <c r="AJ1289" s="64">
        <f>IFERROR(VLOOKUP($B1289,STOCK!$A:$H,3,0)," ")</f>
        <v>1203</v>
      </c>
      <c r="AK1289" s="65">
        <f>IFERROR(VLOOKUP($B1289,STOCK!$A:$H,4,0)," ")</f>
        <v>1449</v>
      </c>
      <c r="AL1289" s="65">
        <f>IFERROR(VLOOKUP($B1289,STOCK!$A:$H,5,0)," ")</f>
        <v>264</v>
      </c>
      <c r="AM1289" s="65">
        <f>IFERROR(VLOOKUP($B1289,STOCK!$A:$H,6,0)," ")</f>
        <v>446</v>
      </c>
      <c r="AN1289" s="65">
        <f>IFERROR(VLOOKUP($B1289,STOCK!$A:$H,7,0)," ")</f>
        <v>463</v>
      </c>
      <c r="AO1289" s="65">
        <f>IFERROR(VLOOKUP($B1289,STOCK!$A:$H,8,0)," ")</f>
        <v>175</v>
      </c>
      <c r="AP1289" s="62">
        <f t="shared" si="260"/>
        <v>115.67307692307692</v>
      </c>
      <c r="AQ1289" s="50">
        <f t="shared" si="261"/>
        <v>119.42307692307692</v>
      </c>
      <c r="AR1289" s="50">
        <f t="shared" si="262"/>
        <v>127.74193548387096</v>
      </c>
      <c r="AS1289" s="50">
        <f t="shared" si="263"/>
        <v>120.54054054054053</v>
      </c>
      <c r="AT1289" s="50">
        <f t="shared" si="264"/>
        <v>118.71794871794873</v>
      </c>
      <c r="AU1289" s="63">
        <f t="shared" si="271"/>
        <v>403.84615384615387</v>
      </c>
      <c r="AV1289" s="67">
        <v>1400.0000299999999</v>
      </c>
      <c r="AW1289" s="133">
        <v>1398.23937</v>
      </c>
      <c r="AX1289" s="49">
        <v>1650</v>
      </c>
      <c r="AY1289" s="51">
        <f t="shared" si="265"/>
        <v>0.17857140331632704</v>
      </c>
      <c r="AZ1289" s="51">
        <f t="shared" si="266"/>
        <v>0.15151513333333338</v>
      </c>
      <c r="BA1289" s="49">
        <v>1550</v>
      </c>
      <c r="BB1289" s="52">
        <v>6</v>
      </c>
      <c r="BC1289" s="51">
        <f t="shared" si="267"/>
        <v>0.10714283341836794</v>
      </c>
      <c r="BD1289" s="51">
        <f t="shared" si="268"/>
        <v>9.6774174193548432E-2</v>
      </c>
      <c r="BE1289" s="49">
        <v>1490</v>
      </c>
      <c r="BF1289" s="52">
        <v>20</v>
      </c>
      <c r="BG1289" s="51">
        <f t="shared" si="269"/>
        <v>6.4285691479592399E-2</v>
      </c>
      <c r="BH1289" s="51">
        <f t="shared" si="270"/>
        <v>6.0402664429530253E-2</v>
      </c>
      <c r="BI1289" s="282">
        <f t="shared" si="272"/>
        <v>979</v>
      </c>
    </row>
    <row r="1290" spans="1:61" hidden="1">
      <c r="A1290" s="54" t="s">
        <v>150</v>
      </c>
      <c r="B1290" s="55" t="s">
        <v>4091</v>
      </c>
      <c r="C1290" s="55" t="s">
        <v>4092</v>
      </c>
      <c r="D1290" s="44" t="s">
        <v>4093</v>
      </c>
      <c r="E1290" s="56">
        <v>20</v>
      </c>
      <c r="F1290" s="46" t="s">
        <v>5814</v>
      </c>
      <c r="G1290" s="47" t="s">
        <v>5814</v>
      </c>
      <c r="H1290" s="47" t="s">
        <v>189</v>
      </c>
      <c r="I1290" s="48" t="s">
        <v>6225</v>
      </c>
      <c r="J1290" s="48" t="s">
        <v>6229</v>
      </c>
      <c r="K1290" s="48" t="s">
        <v>6230</v>
      </c>
      <c r="L1290" s="45">
        <v>98</v>
      </c>
      <c r="M1290" s="47" t="s">
        <v>6228</v>
      </c>
      <c r="N1290" s="60">
        <v>367</v>
      </c>
      <c r="O1290" s="58">
        <v>274</v>
      </c>
      <c r="P1290" s="58">
        <v>16</v>
      </c>
      <c r="Q1290" s="132">
        <v>77</v>
      </c>
      <c r="R1290" s="60">
        <v>399</v>
      </c>
      <c r="S1290" s="58">
        <v>293</v>
      </c>
      <c r="T1290" s="58">
        <v>242</v>
      </c>
      <c r="U1290" s="132">
        <v>184</v>
      </c>
      <c r="V1290" s="58">
        <v>167</v>
      </c>
      <c r="W1290" s="58">
        <v>50</v>
      </c>
      <c r="X1290" s="58">
        <v>49</v>
      </c>
      <c r="Y1290" s="132">
        <v>57</v>
      </c>
      <c r="Z1290" s="61">
        <v>48</v>
      </c>
      <c r="AA1290" s="59">
        <v>55</v>
      </c>
      <c r="AB1290" s="59">
        <v>29</v>
      </c>
      <c r="AC1290" s="132">
        <v>38</v>
      </c>
      <c r="AD1290" s="61">
        <v>137</v>
      </c>
      <c r="AE1290" s="59">
        <v>88</v>
      </c>
      <c r="AF1290" s="59">
        <v>74</v>
      </c>
      <c r="AG1290" s="132">
        <v>62</v>
      </c>
      <c r="AH1290" s="61">
        <v>0</v>
      </c>
      <c r="AI1290" s="132">
        <v>6</v>
      </c>
      <c r="AJ1290" s="64">
        <f>IFERROR(VLOOKUP($B1290,STOCK!$A:$H,3,0)," ")</f>
        <v>1014</v>
      </c>
      <c r="AK1290" s="65">
        <f>IFERROR(VLOOKUP($B1290,STOCK!$A:$H,4,0)," ")</f>
        <v>1010</v>
      </c>
      <c r="AL1290" s="65">
        <f>IFERROR(VLOOKUP($B1290,STOCK!$A:$H,5,0)," ")</f>
        <v>688</v>
      </c>
      <c r="AM1290" s="65">
        <f>IFERROR(VLOOKUP($B1290,STOCK!$A:$H,6,0)," ")</f>
        <v>163</v>
      </c>
      <c r="AN1290" s="65">
        <f>IFERROR(VLOOKUP($B1290,STOCK!$A:$H,7,0)," ")</f>
        <v>384</v>
      </c>
      <c r="AO1290" s="65">
        <f>IFERROR(VLOOKUP($B1290,STOCK!$A:$H,8,0)," ")</f>
        <v>159</v>
      </c>
      <c r="AP1290" s="62">
        <f t="shared" si="260"/>
        <v>395.06493506493507</v>
      </c>
      <c r="AQ1290" s="50">
        <f t="shared" si="261"/>
        <v>164.67391304347825</v>
      </c>
      <c r="AR1290" s="50">
        <f t="shared" si="262"/>
        <v>362.10526315789474</v>
      </c>
      <c r="AS1290" s="50">
        <f t="shared" si="263"/>
        <v>128.68421052631581</v>
      </c>
      <c r="AT1290" s="50">
        <f t="shared" si="264"/>
        <v>185.80645161290323</v>
      </c>
      <c r="AU1290" s="63">
        <f t="shared" si="271"/>
        <v>795</v>
      </c>
      <c r="AV1290" s="67">
        <v>1400.0000299999999</v>
      </c>
      <c r="AW1290" s="133">
        <v>1266.1656700000001</v>
      </c>
      <c r="AX1290" s="49">
        <v>1650</v>
      </c>
      <c r="AY1290" s="51">
        <f t="shared" si="265"/>
        <v>0.17857140331632704</v>
      </c>
      <c r="AZ1290" s="51">
        <f t="shared" si="266"/>
        <v>0.15151513333333338</v>
      </c>
      <c r="BA1290" s="49">
        <v>1550</v>
      </c>
      <c r="BB1290" s="52">
        <v>6</v>
      </c>
      <c r="BC1290" s="51">
        <f t="shared" si="267"/>
        <v>0.10714283341836794</v>
      </c>
      <c r="BD1290" s="51">
        <f t="shared" si="268"/>
        <v>9.6774174193548432E-2</v>
      </c>
      <c r="BE1290" s="49">
        <v>1490</v>
      </c>
      <c r="BF1290" s="52">
        <v>20</v>
      </c>
      <c r="BG1290" s="51">
        <f t="shared" si="269"/>
        <v>6.4285691479592399E-2</v>
      </c>
      <c r="BH1290" s="51">
        <f t="shared" si="270"/>
        <v>6.0402664429530253E-2</v>
      </c>
      <c r="BI1290" s="282">
        <f t="shared" si="272"/>
        <v>424</v>
      </c>
    </row>
    <row r="1291" spans="1:61" hidden="1">
      <c r="A1291" s="54" t="s">
        <v>150</v>
      </c>
      <c r="B1291" s="55" t="s">
        <v>4094</v>
      </c>
      <c r="C1291" s="55" t="s">
        <v>4095</v>
      </c>
      <c r="D1291" s="44" t="s">
        <v>4096</v>
      </c>
      <c r="E1291" s="56">
        <v>180</v>
      </c>
      <c r="F1291" s="46" t="s">
        <v>5814</v>
      </c>
      <c r="G1291" s="47" t="s">
        <v>5814</v>
      </c>
      <c r="H1291" s="47" t="s">
        <v>189</v>
      </c>
      <c r="I1291" s="48" t="s">
        <v>6225</v>
      </c>
      <c r="J1291" s="48" t="s">
        <v>6229</v>
      </c>
      <c r="K1291" s="48" t="s">
        <v>6230</v>
      </c>
      <c r="L1291" s="45">
        <v>98</v>
      </c>
      <c r="M1291" s="47" t="s">
        <v>6228</v>
      </c>
      <c r="N1291" s="60">
        <v>2556</v>
      </c>
      <c r="O1291" s="58">
        <v>2369</v>
      </c>
      <c r="P1291" s="58">
        <v>2334</v>
      </c>
      <c r="Q1291" s="132">
        <v>2136</v>
      </c>
      <c r="R1291" s="60">
        <v>466</v>
      </c>
      <c r="S1291" s="58">
        <v>635</v>
      </c>
      <c r="T1291" s="58">
        <v>421</v>
      </c>
      <c r="U1291" s="132">
        <v>438</v>
      </c>
      <c r="V1291" s="58">
        <v>98</v>
      </c>
      <c r="W1291" s="58">
        <v>143</v>
      </c>
      <c r="X1291" s="58">
        <v>130</v>
      </c>
      <c r="Y1291" s="132">
        <v>61</v>
      </c>
      <c r="Z1291" s="61">
        <v>147</v>
      </c>
      <c r="AA1291" s="59">
        <v>183</v>
      </c>
      <c r="AB1291" s="59">
        <v>82</v>
      </c>
      <c r="AC1291" s="132">
        <v>79</v>
      </c>
      <c r="AD1291" s="61">
        <v>277</v>
      </c>
      <c r="AE1291" s="59">
        <v>136</v>
      </c>
      <c r="AF1291" s="59">
        <v>193</v>
      </c>
      <c r="AG1291" s="132">
        <v>186</v>
      </c>
      <c r="AH1291" s="61">
        <v>3</v>
      </c>
      <c r="AI1291" s="132">
        <v>28</v>
      </c>
      <c r="AJ1291" s="64">
        <f>IFERROR(VLOOKUP($B1291,STOCK!$A:$H,3,0)," ")</f>
        <v>6145</v>
      </c>
      <c r="AK1291" s="65">
        <f>IFERROR(VLOOKUP($B1291,STOCK!$A:$H,4,0)," ")</f>
        <v>1865</v>
      </c>
      <c r="AL1291" s="65">
        <f>IFERROR(VLOOKUP($B1291,STOCK!$A:$H,5,0)," ")</f>
        <v>524</v>
      </c>
      <c r="AM1291" s="65">
        <f>IFERROR(VLOOKUP($B1291,STOCK!$A:$H,6,0)," ")</f>
        <v>504</v>
      </c>
      <c r="AN1291" s="65">
        <f>IFERROR(VLOOKUP($B1291,STOCK!$A:$H,7,0)," ")</f>
        <v>789</v>
      </c>
      <c r="AO1291" s="65">
        <f>IFERROR(VLOOKUP($B1291,STOCK!$A:$H,8,0)," ")</f>
        <v>346</v>
      </c>
      <c r="AP1291" s="62">
        <f t="shared" si="260"/>
        <v>86.306179775280896</v>
      </c>
      <c r="AQ1291" s="50">
        <f t="shared" si="261"/>
        <v>127.73972602739727</v>
      </c>
      <c r="AR1291" s="50">
        <f t="shared" si="262"/>
        <v>257.70491803278685</v>
      </c>
      <c r="AS1291" s="50">
        <f t="shared" si="263"/>
        <v>191.39240506329114</v>
      </c>
      <c r="AT1291" s="50">
        <f t="shared" si="264"/>
        <v>127.25806451612904</v>
      </c>
      <c r="AU1291" s="63">
        <f t="shared" si="271"/>
        <v>370.71428571428572</v>
      </c>
      <c r="AV1291" s="67">
        <v>1400.0000299999999</v>
      </c>
      <c r="AW1291" s="133">
        <v>1399.9858400000001</v>
      </c>
      <c r="AX1291" s="49">
        <v>1650</v>
      </c>
      <c r="AY1291" s="51">
        <f t="shared" si="265"/>
        <v>0.17857140331632704</v>
      </c>
      <c r="AZ1291" s="51">
        <f t="shared" si="266"/>
        <v>0.15151513333333338</v>
      </c>
      <c r="BA1291" s="49">
        <v>1550</v>
      </c>
      <c r="BB1291" s="52">
        <v>6</v>
      </c>
      <c r="BC1291" s="51">
        <f t="shared" si="267"/>
        <v>0.10714283341836794</v>
      </c>
      <c r="BD1291" s="51">
        <f t="shared" si="268"/>
        <v>9.6774174193548432E-2</v>
      </c>
      <c r="BE1291" s="49">
        <v>1490</v>
      </c>
      <c r="BF1291" s="52">
        <v>20</v>
      </c>
      <c r="BG1291" s="51">
        <f t="shared" si="269"/>
        <v>6.4285691479592399E-2</v>
      </c>
      <c r="BH1291" s="51">
        <f t="shared" si="270"/>
        <v>6.0402664429530253E-2</v>
      </c>
      <c r="BI1291" s="282">
        <f t="shared" si="272"/>
        <v>2928</v>
      </c>
    </row>
    <row r="1292" spans="1:61" hidden="1">
      <c r="A1292" s="54" t="s">
        <v>150</v>
      </c>
      <c r="B1292" s="55" t="s">
        <v>4097</v>
      </c>
      <c r="C1292" s="55" t="s">
        <v>4098</v>
      </c>
      <c r="D1292" s="44" t="s">
        <v>4099</v>
      </c>
      <c r="E1292" s="56">
        <v>180</v>
      </c>
      <c r="F1292" s="46" t="s">
        <v>5814</v>
      </c>
      <c r="G1292" s="47" t="s">
        <v>5814</v>
      </c>
      <c r="H1292" s="47" t="s">
        <v>189</v>
      </c>
      <c r="I1292" s="48" t="s">
        <v>6225</v>
      </c>
      <c r="J1292" s="48" t="s">
        <v>6229</v>
      </c>
      <c r="K1292" s="48" t="s">
        <v>6230</v>
      </c>
      <c r="L1292" s="45">
        <v>98</v>
      </c>
      <c r="M1292" s="47" t="s">
        <v>6228</v>
      </c>
      <c r="N1292" s="60">
        <v>540</v>
      </c>
      <c r="O1292" s="58">
        <v>317</v>
      </c>
      <c r="P1292" s="58">
        <v>331</v>
      </c>
      <c r="Q1292" s="132">
        <v>75</v>
      </c>
      <c r="R1292" s="60">
        <v>729</v>
      </c>
      <c r="S1292" s="58">
        <v>621</v>
      </c>
      <c r="T1292" s="58">
        <v>738</v>
      </c>
      <c r="U1292" s="132">
        <v>549</v>
      </c>
      <c r="V1292" s="58">
        <v>106</v>
      </c>
      <c r="W1292" s="58">
        <v>121</v>
      </c>
      <c r="X1292" s="58">
        <v>64</v>
      </c>
      <c r="Y1292" s="132">
        <v>89</v>
      </c>
      <c r="Z1292" s="61">
        <v>93</v>
      </c>
      <c r="AA1292" s="59">
        <v>97</v>
      </c>
      <c r="AB1292" s="59">
        <v>75</v>
      </c>
      <c r="AC1292" s="132">
        <v>98</v>
      </c>
      <c r="AD1292" s="61">
        <v>212</v>
      </c>
      <c r="AE1292" s="59">
        <v>274</v>
      </c>
      <c r="AF1292" s="59">
        <v>269</v>
      </c>
      <c r="AG1292" s="132">
        <v>154</v>
      </c>
      <c r="AH1292" s="61">
        <v>10</v>
      </c>
      <c r="AI1292" s="132">
        <v>20</v>
      </c>
      <c r="AJ1292" s="64">
        <f>IFERROR(VLOOKUP($B1292,STOCK!$A:$H,3,0)," ")</f>
        <v>1833</v>
      </c>
      <c r="AK1292" s="65">
        <f>IFERROR(VLOOKUP($B1292,STOCK!$A:$H,4,0)," ")</f>
        <v>2436</v>
      </c>
      <c r="AL1292" s="65">
        <f>IFERROR(VLOOKUP($B1292,STOCK!$A:$H,5,0)," ")</f>
        <v>306</v>
      </c>
      <c r="AM1292" s="65">
        <f>IFERROR(VLOOKUP($B1292,STOCK!$A:$H,6,0)," ")</f>
        <v>257</v>
      </c>
      <c r="AN1292" s="65">
        <f>IFERROR(VLOOKUP($B1292,STOCK!$A:$H,7,0)," ")</f>
        <v>729</v>
      </c>
      <c r="AO1292" s="65">
        <f>IFERROR(VLOOKUP($B1292,STOCK!$A:$H,8,0)," ")</f>
        <v>165</v>
      </c>
      <c r="AP1292" s="62">
        <f t="shared" si="260"/>
        <v>733.2</v>
      </c>
      <c r="AQ1292" s="50">
        <f t="shared" si="261"/>
        <v>133.11475409836063</v>
      </c>
      <c r="AR1292" s="50">
        <f t="shared" si="262"/>
        <v>103.14606741573033</v>
      </c>
      <c r="AS1292" s="50">
        <f t="shared" si="263"/>
        <v>78.673469387755105</v>
      </c>
      <c r="AT1292" s="50">
        <f t="shared" si="264"/>
        <v>142.01298701298703</v>
      </c>
      <c r="AU1292" s="63">
        <f t="shared" si="271"/>
        <v>247.5</v>
      </c>
      <c r="AV1292" s="67">
        <v>1400.0000299999999</v>
      </c>
      <c r="AW1292" s="133">
        <v>1399.9657099999999</v>
      </c>
      <c r="AX1292" s="49">
        <v>1650</v>
      </c>
      <c r="AY1292" s="51">
        <f t="shared" si="265"/>
        <v>0.17857140331632704</v>
      </c>
      <c r="AZ1292" s="51">
        <f t="shared" si="266"/>
        <v>0.15151513333333338</v>
      </c>
      <c r="BA1292" s="49">
        <v>1550</v>
      </c>
      <c r="BB1292" s="52">
        <v>6</v>
      </c>
      <c r="BC1292" s="51">
        <f t="shared" si="267"/>
        <v>0.10714283341836794</v>
      </c>
      <c r="BD1292" s="51">
        <f t="shared" si="268"/>
        <v>9.6774174193548432E-2</v>
      </c>
      <c r="BE1292" s="49">
        <v>1490</v>
      </c>
      <c r="BF1292" s="52">
        <v>20</v>
      </c>
      <c r="BG1292" s="51">
        <f t="shared" si="269"/>
        <v>6.4285691479592399E-2</v>
      </c>
      <c r="BH1292" s="51">
        <f t="shared" si="270"/>
        <v>6.0402664429530253E-2</v>
      </c>
      <c r="BI1292" s="282">
        <f t="shared" si="272"/>
        <v>985</v>
      </c>
    </row>
    <row r="1293" spans="1:61" hidden="1">
      <c r="A1293" s="54" t="s">
        <v>150</v>
      </c>
      <c r="B1293" s="55" t="s">
        <v>4100</v>
      </c>
      <c r="C1293" s="55" t="s">
        <v>4101</v>
      </c>
      <c r="D1293" s="44" t="s">
        <v>4102</v>
      </c>
      <c r="E1293" s="56">
        <v>180</v>
      </c>
      <c r="F1293" s="46" t="s">
        <v>5814</v>
      </c>
      <c r="G1293" s="47" t="s">
        <v>5814</v>
      </c>
      <c r="H1293" s="47" t="s">
        <v>189</v>
      </c>
      <c r="I1293" s="48" t="s">
        <v>6225</v>
      </c>
      <c r="J1293" s="48" t="s">
        <v>6229</v>
      </c>
      <c r="K1293" s="48" t="s">
        <v>6230</v>
      </c>
      <c r="L1293" s="45">
        <v>98</v>
      </c>
      <c r="M1293" s="47" t="s">
        <v>6228</v>
      </c>
      <c r="N1293" s="60">
        <v>330</v>
      </c>
      <c r="O1293" s="58">
        <v>347</v>
      </c>
      <c r="P1293" s="58">
        <v>355</v>
      </c>
      <c r="Q1293" s="132">
        <v>274</v>
      </c>
      <c r="R1293" s="60">
        <v>628</v>
      </c>
      <c r="S1293" s="58">
        <v>708</v>
      </c>
      <c r="T1293" s="58">
        <v>536</v>
      </c>
      <c r="U1293" s="132">
        <v>464</v>
      </c>
      <c r="V1293" s="58">
        <v>35</v>
      </c>
      <c r="W1293" s="58">
        <v>106</v>
      </c>
      <c r="X1293" s="58">
        <v>86</v>
      </c>
      <c r="Y1293" s="132">
        <v>78</v>
      </c>
      <c r="Z1293" s="61">
        <v>125</v>
      </c>
      <c r="AA1293" s="59">
        <v>135</v>
      </c>
      <c r="AB1293" s="59">
        <v>121</v>
      </c>
      <c r="AC1293" s="132">
        <v>109</v>
      </c>
      <c r="AD1293" s="61">
        <v>124</v>
      </c>
      <c r="AE1293" s="59">
        <v>148</v>
      </c>
      <c r="AF1293" s="59">
        <v>162</v>
      </c>
      <c r="AG1293" s="132">
        <v>112</v>
      </c>
      <c r="AH1293" s="61">
        <v>13</v>
      </c>
      <c r="AI1293" s="132">
        <v>24</v>
      </c>
      <c r="AJ1293" s="64">
        <f>IFERROR(VLOOKUP($B1293,STOCK!$A:$H,3,0)," ")</f>
        <v>1180</v>
      </c>
      <c r="AK1293" s="65">
        <f>IFERROR(VLOOKUP($B1293,STOCK!$A:$H,4,0)," ")</f>
        <v>1696</v>
      </c>
      <c r="AL1293" s="65">
        <f>IFERROR(VLOOKUP($B1293,STOCK!$A:$H,5,0)," ")</f>
        <v>291</v>
      </c>
      <c r="AM1293" s="65">
        <f>IFERROR(VLOOKUP($B1293,STOCK!$A:$H,6,0)," ")</f>
        <v>532</v>
      </c>
      <c r="AN1293" s="65">
        <f>IFERROR(VLOOKUP($B1293,STOCK!$A:$H,7,0)," ")</f>
        <v>689</v>
      </c>
      <c r="AO1293" s="65">
        <f>IFERROR(VLOOKUP($B1293,STOCK!$A:$H,8,0)," ")</f>
        <v>343</v>
      </c>
      <c r="AP1293" s="62">
        <f t="shared" si="260"/>
        <v>129.19708029197082</v>
      </c>
      <c r="AQ1293" s="50">
        <f t="shared" si="261"/>
        <v>109.65517241379311</v>
      </c>
      <c r="AR1293" s="50">
        <f t="shared" si="262"/>
        <v>111.92307692307692</v>
      </c>
      <c r="AS1293" s="50">
        <f t="shared" si="263"/>
        <v>146.42201834862385</v>
      </c>
      <c r="AT1293" s="50">
        <f t="shared" si="264"/>
        <v>184.55357142857144</v>
      </c>
      <c r="AU1293" s="63">
        <f t="shared" si="271"/>
        <v>428.75</v>
      </c>
      <c r="AV1293" s="67">
        <v>1400.0000299999999</v>
      </c>
      <c r="AW1293" s="133">
        <v>1399.9518499999999</v>
      </c>
      <c r="AX1293" s="49">
        <v>1650</v>
      </c>
      <c r="AY1293" s="51">
        <f t="shared" si="265"/>
        <v>0.17857140331632704</v>
      </c>
      <c r="AZ1293" s="51">
        <f t="shared" si="266"/>
        <v>0.15151513333333338</v>
      </c>
      <c r="BA1293" s="49">
        <v>1550</v>
      </c>
      <c r="BB1293" s="52">
        <v>6</v>
      </c>
      <c r="BC1293" s="51">
        <f t="shared" si="267"/>
        <v>0.10714283341836794</v>
      </c>
      <c r="BD1293" s="51">
        <f t="shared" si="268"/>
        <v>9.6774174193548432E-2</v>
      </c>
      <c r="BE1293" s="49">
        <v>1490</v>
      </c>
      <c r="BF1293" s="52">
        <v>20</v>
      </c>
      <c r="BG1293" s="51">
        <f t="shared" si="269"/>
        <v>6.4285691479592399E-2</v>
      </c>
      <c r="BH1293" s="51">
        <f t="shared" si="270"/>
        <v>6.0402664429530253E-2</v>
      </c>
      <c r="BI1293" s="282">
        <f t="shared" si="272"/>
        <v>1061</v>
      </c>
    </row>
    <row r="1294" spans="1:61" hidden="1">
      <c r="A1294" s="54" t="s">
        <v>150</v>
      </c>
      <c r="B1294" s="55" t="s">
        <v>4103</v>
      </c>
      <c r="C1294" s="55" t="s">
        <v>4104</v>
      </c>
      <c r="D1294" s="44" t="s">
        <v>4105</v>
      </c>
      <c r="E1294" s="56">
        <v>240</v>
      </c>
      <c r="F1294" s="46" t="s">
        <v>5814</v>
      </c>
      <c r="G1294" s="47" t="s">
        <v>5814</v>
      </c>
      <c r="H1294" s="47" t="s">
        <v>189</v>
      </c>
      <c r="I1294" s="48" t="s">
        <v>6225</v>
      </c>
      <c r="J1294" s="48" t="s">
        <v>6229</v>
      </c>
      <c r="K1294" s="48" t="s">
        <v>6230</v>
      </c>
      <c r="L1294" s="45">
        <v>98</v>
      </c>
      <c r="M1294" s="47" t="s">
        <v>6228</v>
      </c>
      <c r="N1294" s="60">
        <v>168</v>
      </c>
      <c r="O1294" s="58">
        <v>24</v>
      </c>
      <c r="P1294" s="58">
        <v>3</v>
      </c>
      <c r="Q1294" s="132">
        <v>0</v>
      </c>
      <c r="R1294" s="60">
        <v>323</v>
      </c>
      <c r="S1294" s="58">
        <v>10</v>
      </c>
      <c r="T1294" s="58">
        <v>0</v>
      </c>
      <c r="U1294" s="132">
        <v>0</v>
      </c>
      <c r="V1294" s="58">
        <v>63</v>
      </c>
      <c r="W1294" s="58">
        <v>50</v>
      </c>
      <c r="X1294" s="58">
        <v>1</v>
      </c>
      <c r="Y1294" s="132">
        <v>1</v>
      </c>
      <c r="Z1294" s="61">
        <v>40</v>
      </c>
      <c r="AA1294" s="59">
        <v>41</v>
      </c>
      <c r="AB1294" s="59">
        <v>1</v>
      </c>
      <c r="AC1294" s="132">
        <v>0</v>
      </c>
      <c r="AD1294" s="61">
        <v>103</v>
      </c>
      <c r="AE1294" s="59">
        <v>10</v>
      </c>
      <c r="AF1294" s="59">
        <v>0</v>
      </c>
      <c r="AG1294" s="132">
        <v>0</v>
      </c>
      <c r="AH1294" s="61">
        <v>0</v>
      </c>
      <c r="AI1294" s="132">
        <v>0</v>
      </c>
      <c r="AJ1294" s="64">
        <f>IFERROR(VLOOKUP($B1294,STOCK!$A:$H,3,0)," ")</f>
        <v>0</v>
      </c>
      <c r="AK1294" s="65">
        <f>IFERROR(VLOOKUP($B1294,STOCK!$A:$H,4,0)," ")</f>
        <v>0</v>
      </c>
      <c r="AL1294" s="65">
        <f>IFERROR(VLOOKUP($B1294,STOCK!$A:$H,5,0)," ")</f>
        <v>0</v>
      </c>
      <c r="AM1294" s="65">
        <f>IFERROR(VLOOKUP($B1294,STOCK!$A:$H,6,0)," ")</f>
        <v>0</v>
      </c>
      <c r="AN1294" s="65">
        <f>IFERROR(VLOOKUP($B1294,STOCK!$A:$H,7,0)," ")</f>
        <v>0</v>
      </c>
      <c r="AO1294" s="65">
        <f>IFERROR(VLOOKUP($B1294,STOCK!$A:$H,8,0)," ")</f>
        <v>0</v>
      </c>
      <c r="AP1294" s="62" t="str">
        <f t="shared" si="260"/>
        <v>Q</v>
      </c>
      <c r="AQ1294" s="50" t="str">
        <f t="shared" si="261"/>
        <v>Q</v>
      </c>
      <c r="AR1294" s="50" t="str">
        <f t="shared" si="262"/>
        <v>Q</v>
      </c>
      <c r="AS1294" s="50" t="str">
        <f t="shared" si="263"/>
        <v>Q</v>
      </c>
      <c r="AT1294" s="50" t="str">
        <f t="shared" si="264"/>
        <v>Q</v>
      </c>
      <c r="AU1294" s="63" t="str">
        <f t="shared" si="271"/>
        <v>Q</v>
      </c>
      <c r="AV1294" s="67">
        <v>1400.0000299999999</v>
      </c>
      <c r="AW1294" s="133">
        <v>1399.99992</v>
      </c>
      <c r="AX1294" s="49">
        <v>1650</v>
      </c>
      <c r="AY1294" s="51">
        <f t="shared" si="265"/>
        <v>0.17857140331632704</v>
      </c>
      <c r="AZ1294" s="51">
        <f t="shared" si="266"/>
        <v>0.15151513333333338</v>
      </c>
      <c r="BA1294" s="49">
        <v>1550</v>
      </c>
      <c r="BB1294" s="52">
        <v>6</v>
      </c>
      <c r="BC1294" s="51">
        <f t="shared" si="267"/>
        <v>0.10714283341836794</v>
      </c>
      <c r="BD1294" s="51">
        <f t="shared" si="268"/>
        <v>9.6774174193548432E-2</v>
      </c>
      <c r="BE1294" s="49">
        <v>1490</v>
      </c>
      <c r="BF1294" s="52">
        <v>20</v>
      </c>
      <c r="BG1294" s="51">
        <f t="shared" si="269"/>
        <v>6.4285691479592399E-2</v>
      </c>
      <c r="BH1294" s="51">
        <f t="shared" si="270"/>
        <v>6.0402664429530253E-2</v>
      </c>
      <c r="BI1294" s="282">
        <f t="shared" si="272"/>
        <v>1</v>
      </c>
    </row>
    <row r="1295" spans="1:61" hidden="1">
      <c r="A1295" s="54" t="s">
        <v>150</v>
      </c>
      <c r="B1295" s="55" t="s">
        <v>4106</v>
      </c>
      <c r="C1295" s="55" t="s">
        <v>4107</v>
      </c>
      <c r="D1295" s="44" t="s">
        <v>4108</v>
      </c>
      <c r="E1295" s="56">
        <v>180</v>
      </c>
      <c r="F1295" s="46" t="s">
        <v>5814</v>
      </c>
      <c r="G1295" s="47" t="s">
        <v>5814</v>
      </c>
      <c r="H1295" s="47" t="s">
        <v>189</v>
      </c>
      <c r="I1295" s="48" t="s">
        <v>6225</v>
      </c>
      <c r="J1295" s="48" t="s">
        <v>6229</v>
      </c>
      <c r="K1295" s="48" t="s">
        <v>6230</v>
      </c>
      <c r="L1295" s="45">
        <v>98</v>
      </c>
      <c r="M1295" s="47" t="s">
        <v>6228</v>
      </c>
      <c r="N1295" s="60">
        <v>162</v>
      </c>
      <c r="O1295" s="58">
        <v>56</v>
      </c>
      <c r="P1295" s="58">
        <v>0</v>
      </c>
      <c r="Q1295" s="132">
        <v>0</v>
      </c>
      <c r="R1295" s="60">
        <v>293</v>
      </c>
      <c r="S1295" s="58">
        <v>464</v>
      </c>
      <c r="T1295" s="58">
        <v>295</v>
      </c>
      <c r="U1295" s="132">
        <v>391</v>
      </c>
      <c r="V1295" s="58">
        <v>113</v>
      </c>
      <c r="W1295" s="58">
        <v>57</v>
      </c>
      <c r="X1295" s="58">
        <v>34</v>
      </c>
      <c r="Y1295" s="132">
        <v>35</v>
      </c>
      <c r="Z1295" s="61">
        <v>70</v>
      </c>
      <c r="AA1295" s="59">
        <v>28</v>
      </c>
      <c r="AB1295" s="59">
        <v>16</v>
      </c>
      <c r="AC1295" s="132">
        <v>19</v>
      </c>
      <c r="AD1295" s="61">
        <v>204</v>
      </c>
      <c r="AE1295" s="59">
        <v>90</v>
      </c>
      <c r="AF1295" s="59">
        <v>92</v>
      </c>
      <c r="AG1295" s="132">
        <v>92</v>
      </c>
      <c r="AH1295" s="61">
        <v>10</v>
      </c>
      <c r="AI1295" s="132">
        <v>15</v>
      </c>
      <c r="AJ1295" s="64">
        <f>IFERROR(VLOOKUP($B1295,STOCK!$A:$H,3,0)," ")</f>
        <v>362</v>
      </c>
      <c r="AK1295" s="65">
        <f>IFERROR(VLOOKUP($B1295,STOCK!$A:$H,4,0)," ")</f>
        <v>715</v>
      </c>
      <c r="AL1295" s="65">
        <f>IFERROR(VLOOKUP($B1295,STOCK!$A:$H,5,0)," ")</f>
        <v>292</v>
      </c>
      <c r="AM1295" s="65">
        <f>IFERROR(VLOOKUP($B1295,STOCK!$A:$H,6,0)," ")</f>
        <v>156</v>
      </c>
      <c r="AN1295" s="65">
        <f>IFERROR(VLOOKUP($B1295,STOCK!$A:$H,7,0)," ")</f>
        <v>551</v>
      </c>
      <c r="AO1295" s="65">
        <f>IFERROR(VLOOKUP($B1295,STOCK!$A:$H,8,0)," ")</f>
        <v>134</v>
      </c>
      <c r="AP1295" s="62" t="str">
        <f t="shared" si="260"/>
        <v>SV</v>
      </c>
      <c r="AQ1295" s="50">
        <f t="shared" si="261"/>
        <v>54.85933503836317</v>
      </c>
      <c r="AR1295" s="50">
        <f t="shared" si="262"/>
        <v>250.28571428571431</v>
      </c>
      <c r="AS1295" s="50">
        <f t="shared" si="263"/>
        <v>246.31578947368422</v>
      </c>
      <c r="AT1295" s="50">
        <f t="shared" si="264"/>
        <v>179.67391304347825</v>
      </c>
      <c r="AU1295" s="63">
        <f t="shared" si="271"/>
        <v>268</v>
      </c>
      <c r="AV1295" s="67">
        <v>1400.0000299999999</v>
      </c>
      <c r="AW1295" s="133">
        <v>1344.6229499999999</v>
      </c>
      <c r="AX1295" s="49">
        <v>1650</v>
      </c>
      <c r="AY1295" s="51">
        <f t="shared" si="265"/>
        <v>0.17857140331632704</v>
      </c>
      <c r="AZ1295" s="51">
        <f t="shared" si="266"/>
        <v>0.15151513333333338</v>
      </c>
      <c r="BA1295" s="49">
        <v>1550</v>
      </c>
      <c r="BB1295" s="52">
        <v>6</v>
      </c>
      <c r="BC1295" s="51">
        <f t="shared" si="267"/>
        <v>0.10714283341836794</v>
      </c>
      <c r="BD1295" s="51">
        <f t="shared" si="268"/>
        <v>9.6774174193548432E-2</v>
      </c>
      <c r="BE1295" s="49">
        <v>1490</v>
      </c>
      <c r="BF1295" s="52">
        <v>20</v>
      </c>
      <c r="BG1295" s="51">
        <f t="shared" si="269"/>
        <v>6.4285691479592399E-2</v>
      </c>
      <c r="BH1295" s="51">
        <f t="shared" si="270"/>
        <v>6.0402664429530253E-2</v>
      </c>
      <c r="BI1295" s="282">
        <f t="shared" si="272"/>
        <v>552</v>
      </c>
    </row>
    <row r="1296" spans="1:61" hidden="1">
      <c r="A1296" s="54" t="s">
        <v>150</v>
      </c>
      <c r="B1296" s="55" t="s">
        <v>4109</v>
      </c>
      <c r="C1296" s="55" t="s">
        <v>4110</v>
      </c>
      <c r="D1296" s="44" t="s">
        <v>4111</v>
      </c>
      <c r="E1296" s="56">
        <v>180</v>
      </c>
      <c r="F1296" s="46" t="s">
        <v>5814</v>
      </c>
      <c r="G1296" s="47" t="s">
        <v>5814</v>
      </c>
      <c r="H1296" s="47" t="s">
        <v>189</v>
      </c>
      <c r="I1296" s="48" t="s">
        <v>6225</v>
      </c>
      <c r="J1296" s="48" t="s">
        <v>6229</v>
      </c>
      <c r="K1296" s="48" t="s">
        <v>6230</v>
      </c>
      <c r="L1296" s="45">
        <v>98</v>
      </c>
      <c r="M1296" s="47" t="s">
        <v>6228</v>
      </c>
      <c r="N1296" s="60">
        <v>151</v>
      </c>
      <c r="O1296" s="58">
        <v>289</v>
      </c>
      <c r="P1296" s="58">
        <v>57</v>
      </c>
      <c r="Q1296" s="132">
        <v>133</v>
      </c>
      <c r="R1296" s="60">
        <v>349</v>
      </c>
      <c r="S1296" s="58">
        <v>484</v>
      </c>
      <c r="T1296" s="58">
        <v>388</v>
      </c>
      <c r="U1296" s="132">
        <v>335</v>
      </c>
      <c r="V1296" s="58">
        <v>56</v>
      </c>
      <c r="W1296" s="58">
        <v>115</v>
      </c>
      <c r="X1296" s="58">
        <v>55</v>
      </c>
      <c r="Y1296" s="132">
        <v>54</v>
      </c>
      <c r="Z1296" s="61">
        <v>51</v>
      </c>
      <c r="AA1296" s="59">
        <v>66</v>
      </c>
      <c r="AB1296" s="59">
        <v>55</v>
      </c>
      <c r="AC1296" s="132">
        <v>63</v>
      </c>
      <c r="AD1296" s="61">
        <v>125</v>
      </c>
      <c r="AE1296" s="59">
        <v>126</v>
      </c>
      <c r="AF1296" s="59">
        <v>96</v>
      </c>
      <c r="AG1296" s="132">
        <v>115</v>
      </c>
      <c r="AH1296" s="61">
        <v>8</v>
      </c>
      <c r="AI1296" s="132">
        <v>15</v>
      </c>
      <c r="AJ1296" s="64">
        <f>IFERROR(VLOOKUP($B1296,STOCK!$A:$H,3,0)," ")</f>
        <v>552</v>
      </c>
      <c r="AK1296" s="65">
        <f>IFERROR(VLOOKUP($B1296,STOCK!$A:$H,4,0)," ")</f>
        <v>877</v>
      </c>
      <c r="AL1296" s="65">
        <f>IFERROR(VLOOKUP($B1296,STOCK!$A:$H,5,0)," ")</f>
        <v>324</v>
      </c>
      <c r="AM1296" s="65">
        <f>IFERROR(VLOOKUP($B1296,STOCK!$A:$H,6,0)," ")</f>
        <v>241</v>
      </c>
      <c r="AN1296" s="65">
        <f>IFERROR(VLOOKUP($B1296,STOCK!$A:$H,7,0)," ")</f>
        <v>406</v>
      </c>
      <c r="AO1296" s="65">
        <f>IFERROR(VLOOKUP($B1296,STOCK!$A:$H,8,0)," ")</f>
        <v>170</v>
      </c>
      <c r="AP1296" s="62">
        <f t="shared" si="260"/>
        <v>124.51127819548873</v>
      </c>
      <c r="AQ1296" s="50">
        <f t="shared" si="261"/>
        <v>78.537313432835816</v>
      </c>
      <c r="AR1296" s="50">
        <f t="shared" si="262"/>
        <v>180</v>
      </c>
      <c r="AS1296" s="50">
        <f t="shared" si="263"/>
        <v>114.76190476190477</v>
      </c>
      <c r="AT1296" s="50">
        <f t="shared" si="264"/>
        <v>105.91304347826087</v>
      </c>
      <c r="AU1296" s="63">
        <f t="shared" si="271"/>
        <v>340</v>
      </c>
      <c r="AV1296" s="67">
        <v>1400.0000299999999</v>
      </c>
      <c r="AW1296" s="133">
        <v>1399.0071700000001</v>
      </c>
      <c r="AX1296" s="49">
        <v>1650</v>
      </c>
      <c r="AY1296" s="51">
        <f t="shared" si="265"/>
        <v>0.17857140331632704</v>
      </c>
      <c r="AZ1296" s="51">
        <f t="shared" si="266"/>
        <v>0.15151513333333338</v>
      </c>
      <c r="BA1296" s="49">
        <v>1550</v>
      </c>
      <c r="BB1296" s="52">
        <v>6</v>
      </c>
      <c r="BC1296" s="51">
        <f t="shared" si="267"/>
        <v>0.10714283341836794</v>
      </c>
      <c r="BD1296" s="51">
        <f t="shared" si="268"/>
        <v>9.6774174193548432E-2</v>
      </c>
      <c r="BE1296" s="49">
        <v>1490</v>
      </c>
      <c r="BF1296" s="52">
        <v>20</v>
      </c>
      <c r="BG1296" s="51">
        <f t="shared" si="269"/>
        <v>6.4285691479592399E-2</v>
      </c>
      <c r="BH1296" s="51">
        <f t="shared" si="270"/>
        <v>6.0402664429530253E-2</v>
      </c>
      <c r="BI1296" s="282">
        <f t="shared" si="272"/>
        <v>715</v>
      </c>
    </row>
    <row r="1297" spans="1:61" hidden="1">
      <c r="A1297" s="54" t="s">
        <v>150</v>
      </c>
      <c r="B1297" s="55" t="s">
        <v>4112</v>
      </c>
      <c r="C1297" s="55" t="s">
        <v>4113</v>
      </c>
      <c r="D1297" s="44" t="s">
        <v>4114</v>
      </c>
      <c r="E1297" s="56">
        <v>240</v>
      </c>
      <c r="F1297" s="46" t="s">
        <v>5814</v>
      </c>
      <c r="G1297" s="47" t="s">
        <v>5814</v>
      </c>
      <c r="H1297" s="47" t="s">
        <v>189</v>
      </c>
      <c r="I1297" s="48" t="s">
        <v>6225</v>
      </c>
      <c r="J1297" s="48" t="s">
        <v>6229</v>
      </c>
      <c r="K1297" s="48" t="s">
        <v>6230</v>
      </c>
      <c r="L1297" s="45">
        <v>98</v>
      </c>
      <c r="M1297" s="47" t="s">
        <v>6228</v>
      </c>
      <c r="N1297" s="60">
        <v>0</v>
      </c>
      <c r="O1297" s="58">
        <v>0</v>
      </c>
      <c r="P1297" s="58">
        <v>0</v>
      </c>
      <c r="Q1297" s="132">
        <v>0</v>
      </c>
      <c r="R1297" s="60">
        <v>0</v>
      </c>
      <c r="S1297" s="58">
        <v>0</v>
      </c>
      <c r="T1297" s="58">
        <v>0</v>
      </c>
      <c r="U1297" s="132">
        <v>0</v>
      </c>
      <c r="V1297" s="58">
        <v>0</v>
      </c>
      <c r="W1297" s="58">
        <v>0</v>
      </c>
      <c r="X1297" s="58">
        <v>0</v>
      </c>
      <c r="Y1297" s="132">
        <v>0</v>
      </c>
      <c r="Z1297" s="61">
        <v>0</v>
      </c>
      <c r="AA1297" s="59">
        <v>0</v>
      </c>
      <c r="AB1297" s="59">
        <v>0</v>
      </c>
      <c r="AC1297" s="132">
        <v>0</v>
      </c>
      <c r="AD1297" s="61">
        <v>0</v>
      </c>
      <c r="AE1297" s="59">
        <v>0</v>
      </c>
      <c r="AF1297" s="59">
        <v>0</v>
      </c>
      <c r="AG1297" s="132">
        <v>0</v>
      </c>
      <c r="AH1297" s="61">
        <v>0</v>
      </c>
      <c r="AI1297" s="132">
        <v>0</v>
      </c>
      <c r="AJ1297" s="64">
        <f>IFERROR(VLOOKUP($B1297,STOCK!$A:$H,3,0)," ")</f>
        <v>0</v>
      </c>
      <c r="AK1297" s="65">
        <f>IFERROR(VLOOKUP($B1297,STOCK!$A:$H,4,0)," ")</f>
        <v>0</v>
      </c>
      <c r="AL1297" s="65">
        <f>IFERROR(VLOOKUP($B1297,STOCK!$A:$H,5,0)," ")</f>
        <v>0</v>
      </c>
      <c r="AM1297" s="65">
        <f>IFERROR(VLOOKUP($B1297,STOCK!$A:$H,6,0)," ")</f>
        <v>0</v>
      </c>
      <c r="AN1297" s="65">
        <f>IFERROR(VLOOKUP($B1297,STOCK!$A:$H,7,0)," ")</f>
        <v>0</v>
      </c>
      <c r="AO1297" s="65">
        <f>IFERROR(VLOOKUP($B1297,STOCK!$A:$H,8,0)," ")</f>
        <v>0</v>
      </c>
      <c r="AP1297" s="62" t="str">
        <f t="shared" si="260"/>
        <v>Q</v>
      </c>
      <c r="AQ1297" s="50" t="str">
        <f t="shared" si="261"/>
        <v>Q</v>
      </c>
      <c r="AR1297" s="50" t="str">
        <f t="shared" si="262"/>
        <v>Q</v>
      </c>
      <c r="AS1297" s="50" t="str">
        <f t="shared" si="263"/>
        <v>Q</v>
      </c>
      <c r="AT1297" s="50" t="str">
        <f t="shared" si="264"/>
        <v>Q</v>
      </c>
      <c r="AU1297" s="63" t="str">
        <f t="shared" si="271"/>
        <v>Q</v>
      </c>
      <c r="AV1297" s="67">
        <v>1400.0000299999999</v>
      </c>
      <c r="AW1297" s="133">
        <v>1399.99992</v>
      </c>
      <c r="AX1297" s="49">
        <v>1650</v>
      </c>
      <c r="AY1297" s="51">
        <f t="shared" si="265"/>
        <v>0.17857140331632704</v>
      </c>
      <c r="AZ1297" s="51">
        <f t="shared" si="266"/>
        <v>0.15151513333333338</v>
      </c>
      <c r="BA1297" s="49">
        <v>1550</v>
      </c>
      <c r="BB1297" s="52">
        <v>6</v>
      </c>
      <c r="BC1297" s="51">
        <f t="shared" si="267"/>
        <v>0.10714283341836794</v>
      </c>
      <c r="BD1297" s="51">
        <f t="shared" si="268"/>
        <v>9.6774174193548432E-2</v>
      </c>
      <c r="BE1297" s="49">
        <v>1490</v>
      </c>
      <c r="BF1297" s="52">
        <v>20</v>
      </c>
      <c r="BG1297" s="51">
        <f t="shared" si="269"/>
        <v>6.4285691479592399E-2</v>
      </c>
      <c r="BH1297" s="51">
        <f t="shared" si="270"/>
        <v>6.0402664429530253E-2</v>
      </c>
      <c r="BI1297" s="282">
        <f t="shared" si="272"/>
        <v>0</v>
      </c>
    </row>
    <row r="1298" spans="1:61" hidden="1">
      <c r="A1298" s="54" t="s">
        <v>150</v>
      </c>
      <c r="B1298" s="55" t="s">
        <v>4115</v>
      </c>
      <c r="C1298" s="55" t="s">
        <v>4116</v>
      </c>
      <c r="D1298" s="44" t="s">
        <v>4117</v>
      </c>
      <c r="E1298" s="56">
        <v>240</v>
      </c>
      <c r="F1298" s="46" t="s">
        <v>5814</v>
      </c>
      <c r="G1298" s="47" t="s">
        <v>5814</v>
      </c>
      <c r="H1298" s="47" t="s">
        <v>189</v>
      </c>
      <c r="I1298" s="48" t="s">
        <v>6225</v>
      </c>
      <c r="J1298" s="48" t="s">
        <v>6229</v>
      </c>
      <c r="K1298" s="48" t="s">
        <v>6230</v>
      </c>
      <c r="L1298" s="45">
        <v>98</v>
      </c>
      <c r="M1298" s="47" t="s">
        <v>6228</v>
      </c>
      <c r="N1298" s="60">
        <v>154</v>
      </c>
      <c r="O1298" s="58">
        <v>148</v>
      </c>
      <c r="P1298" s="58">
        <v>64</v>
      </c>
      <c r="Q1298" s="132">
        <v>35</v>
      </c>
      <c r="R1298" s="60">
        <v>186</v>
      </c>
      <c r="S1298" s="58">
        <v>259</v>
      </c>
      <c r="T1298" s="58">
        <v>14</v>
      </c>
      <c r="U1298" s="132">
        <v>1</v>
      </c>
      <c r="V1298" s="58">
        <v>68</v>
      </c>
      <c r="W1298" s="58">
        <v>39</v>
      </c>
      <c r="X1298" s="58">
        <v>48</v>
      </c>
      <c r="Y1298" s="132">
        <v>48</v>
      </c>
      <c r="Z1298" s="61">
        <v>37</v>
      </c>
      <c r="AA1298" s="59">
        <v>82</v>
      </c>
      <c r="AB1298" s="59">
        <v>1</v>
      </c>
      <c r="AC1298" s="132">
        <v>0</v>
      </c>
      <c r="AD1298" s="61">
        <v>95</v>
      </c>
      <c r="AE1298" s="59">
        <v>117</v>
      </c>
      <c r="AF1298" s="59">
        <v>26</v>
      </c>
      <c r="AG1298" s="132">
        <v>0</v>
      </c>
      <c r="AH1298" s="61">
        <v>0</v>
      </c>
      <c r="AI1298" s="132">
        <v>0</v>
      </c>
      <c r="AJ1298" s="64">
        <f>IFERROR(VLOOKUP($B1298,STOCK!$A:$H,3,0)," ")</f>
        <v>-1</v>
      </c>
      <c r="AK1298" s="65">
        <f>IFERROR(VLOOKUP($B1298,STOCK!$A:$H,4,0)," ")</f>
        <v>7</v>
      </c>
      <c r="AL1298" s="65">
        <f>IFERROR(VLOOKUP($B1298,STOCK!$A:$H,5,0)," ")</f>
        <v>8</v>
      </c>
      <c r="AM1298" s="65">
        <f>IFERROR(VLOOKUP($B1298,STOCK!$A:$H,6,0)," ")</f>
        <v>0</v>
      </c>
      <c r="AN1298" s="65">
        <f>IFERROR(VLOOKUP($B1298,STOCK!$A:$H,7,0)," ")</f>
        <v>0</v>
      </c>
      <c r="AO1298" s="65">
        <f>IFERROR(VLOOKUP($B1298,STOCK!$A:$H,8,0)," ")</f>
        <v>0</v>
      </c>
      <c r="AP1298" s="62" t="str">
        <f t="shared" si="260"/>
        <v>Q</v>
      </c>
      <c r="AQ1298" s="50">
        <f t="shared" si="261"/>
        <v>210</v>
      </c>
      <c r="AR1298" s="50">
        <f t="shared" si="262"/>
        <v>5</v>
      </c>
      <c r="AS1298" s="50" t="str">
        <f t="shared" si="263"/>
        <v>Q</v>
      </c>
      <c r="AT1298" s="50" t="str">
        <f t="shared" si="264"/>
        <v>Q</v>
      </c>
      <c r="AU1298" s="63" t="str">
        <f t="shared" si="271"/>
        <v>Q</v>
      </c>
      <c r="AV1298" s="67">
        <v>1400.0000299999999</v>
      </c>
      <c r="AW1298" s="133">
        <v>1399.99992</v>
      </c>
      <c r="AX1298" s="49">
        <v>1650</v>
      </c>
      <c r="AY1298" s="51">
        <f t="shared" si="265"/>
        <v>0.17857140331632704</v>
      </c>
      <c r="AZ1298" s="51">
        <f t="shared" si="266"/>
        <v>0.15151513333333338</v>
      </c>
      <c r="BA1298" s="49">
        <v>1550</v>
      </c>
      <c r="BB1298" s="52">
        <v>6</v>
      </c>
      <c r="BC1298" s="51">
        <f t="shared" si="267"/>
        <v>0.10714283341836794</v>
      </c>
      <c r="BD1298" s="51">
        <f t="shared" si="268"/>
        <v>9.6774174193548432E-2</v>
      </c>
      <c r="BE1298" s="49">
        <v>1490</v>
      </c>
      <c r="BF1298" s="52">
        <v>20</v>
      </c>
      <c r="BG1298" s="51">
        <f t="shared" si="269"/>
        <v>6.4285691479592399E-2</v>
      </c>
      <c r="BH1298" s="51">
        <f t="shared" si="270"/>
        <v>6.0402664429530253E-2</v>
      </c>
      <c r="BI1298" s="282">
        <f t="shared" si="272"/>
        <v>84</v>
      </c>
    </row>
    <row r="1299" spans="1:61" hidden="1">
      <c r="A1299" s="54" t="s">
        <v>150</v>
      </c>
      <c r="B1299" s="55" t="s">
        <v>4118</v>
      </c>
      <c r="C1299" s="55" t="s">
        <v>4119</v>
      </c>
      <c r="D1299" s="44" t="s">
        <v>4120</v>
      </c>
      <c r="E1299" s="56">
        <v>180</v>
      </c>
      <c r="F1299" s="46" t="s">
        <v>5814</v>
      </c>
      <c r="G1299" s="47" t="s">
        <v>5814</v>
      </c>
      <c r="H1299" s="47" t="s">
        <v>189</v>
      </c>
      <c r="I1299" s="48" t="s">
        <v>6225</v>
      </c>
      <c r="J1299" s="48" t="s">
        <v>6229</v>
      </c>
      <c r="K1299" s="48" t="s">
        <v>6230</v>
      </c>
      <c r="L1299" s="45">
        <v>98</v>
      </c>
      <c r="M1299" s="47" t="s">
        <v>6228</v>
      </c>
      <c r="N1299" s="60">
        <v>54</v>
      </c>
      <c r="O1299" s="58">
        <v>119</v>
      </c>
      <c r="P1299" s="58">
        <v>85</v>
      </c>
      <c r="Q1299" s="132">
        <v>116</v>
      </c>
      <c r="R1299" s="60">
        <v>275</v>
      </c>
      <c r="S1299" s="58">
        <v>313</v>
      </c>
      <c r="T1299" s="58">
        <v>438</v>
      </c>
      <c r="U1299" s="132">
        <v>217</v>
      </c>
      <c r="V1299" s="58">
        <v>42</v>
      </c>
      <c r="W1299" s="58">
        <v>68</v>
      </c>
      <c r="X1299" s="58">
        <v>53</v>
      </c>
      <c r="Y1299" s="132">
        <v>35</v>
      </c>
      <c r="Z1299" s="61">
        <v>73</v>
      </c>
      <c r="AA1299" s="59">
        <v>72</v>
      </c>
      <c r="AB1299" s="59">
        <v>43</v>
      </c>
      <c r="AC1299" s="132">
        <v>34</v>
      </c>
      <c r="AD1299" s="61">
        <v>79</v>
      </c>
      <c r="AE1299" s="59">
        <v>84</v>
      </c>
      <c r="AF1299" s="59">
        <v>90</v>
      </c>
      <c r="AG1299" s="132">
        <v>90</v>
      </c>
      <c r="AH1299" s="61">
        <v>9</v>
      </c>
      <c r="AI1299" s="132">
        <v>10</v>
      </c>
      <c r="AJ1299" s="64">
        <f>IFERROR(VLOOKUP($B1299,STOCK!$A:$H,3,0)," ")</f>
        <v>217</v>
      </c>
      <c r="AK1299" s="65">
        <f>IFERROR(VLOOKUP($B1299,STOCK!$A:$H,4,0)," ")</f>
        <v>892</v>
      </c>
      <c r="AL1299" s="65">
        <f>IFERROR(VLOOKUP($B1299,STOCK!$A:$H,5,0)," ")</f>
        <v>149</v>
      </c>
      <c r="AM1299" s="65">
        <f>IFERROR(VLOOKUP($B1299,STOCK!$A:$H,6,0)," ")</f>
        <v>183</v>
      </c>
      <c r="AN1299" s="65">
        <f>IFERROR(VLOOKUP($B1299,STOCK!$A:$H,7,0)," ")</f>
        <v>207</v>
      </c>
      <c r="AO1299" s="65">
        <f>IFERROR(VLOOKUP($B1299,STOCK!$A:$H,8,0)," ")</f>
        <v>171</v>
      </c>
      <c r="AP1299" s="62">
        <f t="shared" si="260"/>
        <v>56.120689655172413</v>
      </c>
      <c r="AQ1299" s="50">
        <f t="shared" si="261"/>
        <v>123.31797235023043</v>
      </c>
      <c r="AR1299" s="50">
        <f t="shared" si="262"/>
        <v>127.71428571428571</v>
      </c>
      <c r="AS1299" s="50">
        <f t="shared" si="263"/>
        <v>161.47058823529414</v>
      </c>
      <c r="AT1299" s="50">
        <f t="shared" si="264"/>
        <v>69</v>
      </c>
      <c r="AU1299" s="63">
        <f t="shared" si="271"/>
        <v>513</v>
      </c>
      <c r="AV1299" s="67">
        <v>1400.0000299999999</v>
      </c>
      <c r="AW1299" s="133">
        <v>1399.98452</v>
      </c>
      <c r="AX1299" s="49">
        <v>1650</v>
      </c>
      <c r="AY1299" s="51">
        <f t="shared" si="265"/>
        <v>0.17857140331632704</v>
      </c>
      <c r="AZ1299" s="51">
        <f t="shared" si="266"/>
        <v>0.15151513333333338</v>
      </c>
      <c r="BA1299" s="49">
        <v>1550</v>
      </c>
      <c r="BB1299" s="52">
        <v>6</v>
      </c>
      <c r="BC1299" s="51">
        <f t="shared" si="267"/>
        <v>0.10714283341836794</v>
      </c>
      <c r="BD1299" s="51">
        <f t="shared" si="268"/>
        <v>9.6774174193548432E-2</v>
      </c>
      <c r="BE1299" s="49">
        <v>1490</v>
      </c>
      <c r="BF1299" s="52">
        <v>20</v>
      </c>
      <c r="BG1299" s="51">
        <f t="shared" si="269"/>
        <v>6.4285691479592399E-2</v>
      </c>
      <c r="BH1299" s="51">
        <f t="shared" si="270"/>
        <v>6.0402664429530253E-2</v>
      </c>
      <c r="BI1299" s="282">
        <f t="shared" si="272"/>
        <v>502</v>
      </c>
    </row>
    <row r="1300" spans="1:61" hidden="1">
      <c r="A1300" s="54" t="s">
        <v>150</v>
      </c>
      <c r="B1300" s="55" t="s">
        <v>4121</v>
      </c>
      <c r="C1300" s="55" t="s">
        <v>4122</v>
      </c>
      <c r="D1300" s="44" t="s">
        <v>4123</v>
      </c>
      <c r="E1300" s="56">
        <v>180</v>
      </c>
      <c r="F1300" s="46" t="s">
        <v>5814</v>
      </c>
      <c r="G1300" s="47" t="s">
        <v>5814</v>
      </c>
      <c r="H1300" s="47" t="s">
        <v>189</v>
      </c>
      <c r="I1300" s="48" t="s">
        <v>6225</v>
      </c>
      <c r="J1300" s="48" t="s">
        <v>6229</v>
      </c>
      <c r="K1300" s="48" t="s">
        <v>6230</v>
      </c>
      <c r="L1300" s="45">
        <v>98</v>
      </c>
      <c r="M1300" s="47" t="s">
        <v>6228</v>
      </c>
      <c r="N1300" s="60">
        <v>260</v>
      </c>
      <c r="O1300" s="58">
        <v>180</v>
      </c>
      <c r="P1300" s="58">
        <v>150</v>
      </c>
      <c r="Q1300" s="132">
        <v>123</v>
      </c>
      <c r="R1300" s="60">
        <v>207</v>
      </c>
      <c r="S1300" s="58">
        <v>219</v>
      </c>
      <c r="T1300" s="58">
        <v>173</v>
      </c>
      <c r="U1300" s="132">
        <v>171</v>
      </c>
      <c r="V1300" s="58">
        <v>43</v>
      </c>
      <c r="W1300" s="58">
        <v>31</v>
      </c>
      <c r="X1300" s="58">
        <v>19</v>
      </c>
      <c r="Y1300" s="132">
        <v>14</v>
      </c>
      <c r="Z1300" s="61">
        <v>31</v>
      </c>
      <c r="AA1300" s="59">
        <v>48</v>
      </c>
      <c r="AB1300" s="59">
        <v>18</v>
      </c>
      <c r="AC1300" s="132">
        <v>16</v>
      </c>
      <c r="AD1300" s="61">
        <v>62</v>
      </c>
      <c r="AE1300" s="59">
        <v>29</v>
      </c>
      <c r="AF1300" s="59">
        <v>44</v>
      </c>
      <c r="AG1300" s="132">
        <v>50</v>
      </c>
      <c r="AH1300" s="61">
        <v>8</v>
      </c>
      <c r="AI1300" s="132">
        <v>15</v>
      </c>
      <c r="AJ1300" s="64">
        <f>IFERROR(VLOOKUP($B1300,STOCK!$A:$H,3,0)," ")</f>
        <v>799</v>
      </c>
      <c r="AK1300" s="65">
        <f>IFERROR(VLOOKUP($B1300,STOCK!$A:$H,4,0)," ")</f>
        <v>644</v>
      </c>
      <c r="AL1300" s="65">
        <f>IFERROR(VLOOKUP($B1300,STOCK!$A:$H,5,0)," ")</f>
        <v>236</v>
      </c>
      <c r="AM1300" s="65">
        <f>IFERROR(VLOOKUP($B1300,STOCK!$A:$H,6,0)," ")</f>
        <v>125</v>
      </c>
      <c r="AN1300" s="65">
        <f>IFERROR(VLOOKUP($B1300,STOCK!$A:$H,7,0)," ")</f>
        <v>220</v>
      </c>
      <c r="AO1300" s="65">
        <f>IFERROR(VLOOKUP($B1300,STOCK!$A:$H,8,0)," ")</f>
        <v>168</v>
      </c>
      <c r="AP1300" s="62">
        <f t="shared" si="260"/>
        <v>194.8780487804878</v>
      </c>
      <c r="AQ1300" s="50">
        <f t="shared" si="261"/>
        <v>112.98245614035088</v>
      </c>
      <c r="AR1300" s="50">
        <f t="shared" si="262"/>
        <v>505.71428571428572</v>
      </c>
      <c r="AS1300" s="50">
        <f t="shared" si="263"/>
        <v>234.375</v>
      </c>
      <c r="AT1300" s="50">
        <f t="shared" si="264"/>
        <v>132</v>
      </c>
      <c r="AU1300" s="63">
        <f t="shared" si="271"/>
        <v>336</v>
      </c>
      <c r="AV1300" s="67">
        <v>1400.0000299999999</v>
      </c>
      <c r="AW1300" s="133">
        <v>1399.9603199999999</v>
      </c>
      <c r="AX1300" s="49">
        <v>1650</v>
      </c>
      <c r="AY1300" s="51">
        <f t="shared" si="265"/>
        <v>0.17857140331632704</v>
      </c>
      <c r="AZ1300" s="51">
        <f t="shared" si="266"/>
        <v>0.15151513333333338</v>
      </c>
      <c r="BA1300" s="49">
        <v>1550</v>
      </c>
      <c r="BB1300" s="52">
        <v>6</v>
      </c>
      <c r="BC1300" s="51">
        <f t="shared" si="267"/>
        <v>0.10714283341836794</v>
      </c>
      <c r="BD1300" s="51">
        <f t="shared" si="268"/>
        <v>9.6774174193548432E-2</v>
      </c>
      <c r="BE1300" s="49">
        <v>1490</v>
      </c>
      <c r="BF1300" s="52">
        <v>20</v>
      </c>
      <c r="BG1300" s="51">
        <f t="shared" si="269"/>
        <v>6.4285691479592399E-2</v>
      </c>
      <c r="BH1300" s="51">
        <f t="shared" si="270"/>
        <v>6.0402664429530253E-2</v>
      </c>
      <c r="BI1300" s="282">
        <f t="shared" si="272"/>
        <v>389</v>
      </c>
    </row>
    <row r="1301" spans="1:61" hidden="1">
      <c r="A1301" s="54" t="s">
        <v>150</v>
      </c>
      <c r="B1301" s="55" t="s">
        <v>4124</v>
      </c>
      <c r="C1301" s="55" t="s">
        <v>4125</v>
      </c>
      <c r="D1301" s="44" t="s">
        <v>4126</v>
      </c>
      <c r="E1301" s="56">
        <v>24</v>
      </c>
      <c r="F1301" s="46" t="s">
        <v>5814</v>
      </c>
      <c r="G1301" s="47" t="s">
        <v>5814</v>
      </c>
      <c r="H1301" s="47" t="s">
        <v>189</v>
      </c>
      <c r="I1301" s="48" t="s">
        <v>6225</v>
      </c>
      <c r="J1301" s="48" t="s">
        <v>6229</v>
      </c>
      <c r="K1301" s="48" t="s">
        <v>6231</v>
      </c>
      <c r="L1301" s="45">
        <v>155</v>
      </c>
      <c r="M1301" s="47" t="s">
        <v>6232</v>
      </c>
      <c r="N1301" s="60">
        <v>104</v>
      </c>
      <c r="O1301" s="58">
        <v>92</v>
      </c>
      <c r="P1301" s="58">
        <v>129</v>
      </c>
      <c r="Q1301" s="132">
        <v>24</v>
      </c>
      <c r="R1301" s="60">
        <v>79</v>
      </c>
      <c r="S1301" s="58">
        <v>101</v>
      </c>
      <c r="T1301" s="58">
        <v>152</v>
      </c>
      <c r="U1301" s="132">
        <v>127</v>
      </c>
      <c r="V1301" s="58">
        <v>26</v>
      </c>
      <c r="W1301" s="58">
        <v>28</v>
      </c>
      <c r="X1301" s="58">
        <v>27</v>
      </c>
      <c r="Y1301" s="132">
        <v>16</v>
      </c>
      <c r="Z1301" s="61">
        <v>24</v>
      </c>
      <c r="AA1301" s="59">
        <v>24</v>
      </c>
      <c r="AB1301" s="59">
        <v>24</v>
      </c>
      <c r="AC1301" s="132">
        <v>4</v>
      </c>
      <c r="AD1301" s="61">
        <v>3</v>
      </c>
      <c r="AE1301" s="59">
        <v>15</v>
      </c>
      <c r="AF1301" s="59">
        <v>9</v>
      </c>
      <c r="AG1301" s="132">
        <v>0</v>
      </c>
      <c r="AH1301" s="61">
        <v>0</v>
      </c>
      <c r="AI1301" s="132">
        <v>0</v>
      </c>
      <c r="AJ1301" s="64">
        <f>IFERROR(VLOOKUP($B1301,STOCK!$A:$H,3,0)," ")</f>
        <v>23</v>
      </c>
      <c r="AK1301" s="65">
        <f>IFERROR(VLOOKUP($B1301,STOCK!$A:$H,4,0)," ")</f>
        <v>1</v>
      </c>
      <c r="AL1301" s="65">
        <f>IFERROR(VLOOKUP($B1301,STOCK!$A:$H,5,0)," ")</f>
        <v>0</v>
      </c>
      <c r="AM1301" s="65">
        <f>IFERROR(VLOOKUP($B1301,STOCK!$A:$H,6,0)," ")</f>
        <v>0</v>
      </c>
      <c r="AN1301" s="65">
        <f>IFERROR(VLOOKUP($B1301,STOCK!$A:$H,7,0)," ")</f>
        <v>0</v>
      </c>
      <c r="AO1301" s="65">
        <f>IFERROR(VLOOKUP($B1301,STOCK!$A:$H,8,0)," ")</f>
        <v>48</v>
      </c>
      <c r="AP1301" s="62">
        <f t="shared" si="260"/>
        <v>28.75</v>
      </c>
      <c r="AQ1301" s="50">
        <f t="shared" si="261"/>
        <v>0.23622047244094488</v>
      </c>
      <c r="AR1301" s="50" t="str">
        <f t="shared" si="262"/>
        <v>Q</v>
      </c>
      <c r="AS1301" s="50" t="str">
        <f t="shared" si="263"/>
        <v>Q</v>
      </c>
      <c r="AT1301" s="50" t="str">
        <f t="shared" si="264"/>
        <v>Q</v>
      </c>
      <c r="AU1301" s="63" t="str">
        <f t="shared" si="271"/>
        <v>SV</v>
      </c>
      <c r="AV1301" s="67">
        <v>5745</v>
      </c>
      <c r="AW1301" s="133">
        <v>5278.3980700000002</v>
      </c>
      <c r="AX1301" s="49">
        <v>6900</v>
      </c>
      <c r="AY1301" s="51">
        <f t="shared" si="265"/>
        <v>0.20104438642297651</v>
      </c>
      <c r="AZ1301" s="51">
        <f t="shared" si="266"/>
        <v>0.16739130434782609</v>
      </c>
      <c r="BA1301" s="49">
        <v>6550</v>
      </c>
      <c r="BB1301" s="52">
        <v>6</v>
      </c>
      <c r="BC1301" s="51">
        <f t="shared" si="267"/>
        <v>0.14012184508268066</v>
      </c>
      <c r="BD1301" s="51">
        <f t="shared" si="268"/>
        <v>0.12290076335877863</v>
      </c>
      <c r="BE1301" s="49">
        <v>6290</v>
      </c>
      <c r="BF1301" s="52">
        <v>12</v>
      </c>
      <c r="BG1301" s="51">
        <f t="shared" si="269"/>
        <v>9.4865100087032195E-2</v>
      </c>
      <c r="BH1301" s="51">
        <f t="shared" si="270"/>
        <v>8.6645468998410177E-2</v>
      </c>
      <c r="BI1301" s="282">
        <f t="shared" si="272"/>
        <v>171</v>
      </c>
    </row>
    <row r="1302" spans="1:61" hidden="1">
      <c r="A1302" s="54" t="s">
        <v>150</v>
      </c>
      <c r="B1302" s="55" t="s">
        <v>4127</v>
      </c>
      <c r="C1302" s="55" t="s">
        <v>4128</v>
      </c>
      <c r="D1302" s="44" t="s">
        <v>4129</v>
      </c>
      <c r="E1302" s="56">
        <v>10</v>
      </c>
      <c r="F1302" s="46" t="s">
        <v>5814</v>
      </c>
      <c r="G1302" s="47" t="s">
        <v>5814</v>
      </c>
      <c r="H1302" s="47" t="s">
        <v>189</v>
      </c>
      <c r="I1302" s="48" t="s">
        <v>6225</v>
      </c>
      <c r="J1302" s="48" t="s">
        <v>6229</v>
      </c>
      <c r="K1302" s="48" t="s">
        <v>6231</v>
      </c>
      <c r="L1302" s="45">
        <v>155</v>
      </c>
      <c r="M1302" s="47" t="s">
        <v>6232</v>
      </c>
      <c r="N1302" s="60">
        <v>250</v>
      </c>
      <c r="O1302" s="58">
        <v>505</v>
      </c>
      <c r="P1302" s="58">
        <v>306</v>
      </c>
      <c r="Q1302" s="132">
        <v>259</v>
      </c>
      <c r="R1302" s="60">
        <v>406</v>
      </c>
      <c r="S1302" s="58">
        <v>604</v>
      </c>
      <c r="T1302" s="58">
        <v>391</v>
      </c>
      <c r="U1302" s="132">
        <v>453</v>
      </c>
      <c r="V1302" s="58">
        <v>138</v>
      </c>
      <c r="W1302" s="58">
        <v>193</v>
      </c>
      <c r="X1302" s="58">
        <v>150</v>
      </c>
      <c r="Y1302" s="132">
        <v>85</v>
      </c>
      <c r="Z1302" s="61">
        <v>184</v>
      </c>
      <c r="AA1302" s="59">
        <v>265</v>
      </c>
      <c r="AB1302" s="59">
        <v>143</v>
      </c>
      <c r="AC1302" s="132">
        <v>180</v>
      </c>
      <c r="AD1302" s="61">
        <v>130</v>
      </c>
      <c r="AE1302" s="59">
        <v>339</v>
      </c>
      <c r="AF1302" s="59">
        <v>373</v>
      </c>
      <c r="AG1302" s="132">
        <v>250</v>
      </c>
      <c r="AH1302" s="61">
        <v>10</v>
      </c>
      <c r="AI1302" s="132">
        <v>18</v>
      </c>
      <c r="AJ1302" s="64">
        <f>IFERROR(VLOOKUP($B1302,STOCK!$A:$H,3,0)," ")</f>
        <v>388</v>
      </c>
      <c r="AK1302" s="65">
        <f>IFERROR(VLOOKUP($B1302,STOCK!$A:$H,4,0)," ")</f>
        <v>512</v>
      </c>
      <c r="AL1302" s="65">
        <f>IFERROR(VLOOKUP($B1302,STOCK!$A:$H,5,0)," ")</f>
        <v>124</v>
      </c>
      <c r="AM1302" s="65">
        <f>IFERROR(VLOOKUP($B1302,STOCK!$A:$H,6,0)," ")</f>
        <v>139</v>
      </c>
      <c r="AN1302" s="65">
        <f>IFERROR(VLOOKUP($B1302,STOCK!$A:$H,7,0)," ")</f>
        <v>597</v>
      </c>
      <c r="AO1302" s="65">
        <f>IFERROR(VLOOKUP($B1302,STOCK!$A:$H,8,0)," ")</f>
        <v>168</v>
      </c>
      <c r="AP1302" s="62">
        <f t="shared" si="260"/>
        <v>44.942084942084939</v>
      </c>
      <c r="AQ1302" s="50">
        <f t="shared" si="261"/>
        <v>33.907284768211923</v>
      </c>
      <c r="AR1302" s="50">
        <f t="shared" si="262"/>
        <v>43.764705882352942</v>
      </c>
      <c r="AS1302" s="50">
        <f t="shared" si="263"/>
        <v>23.166666666666668</v>
      </c>
      <c r="AT1302" s="50">
        <f t="shared" si="264"/>
        <v>71.64</v>
      </c>
      <c r="AU1302" s="63">
        <f t="shared" si="271"/>
        <v>280</v>
      </c>
      <c r="AV1302" s="67">
        <v>1357.4</v>
      </c>
      <c r="AW1302" s="133">
        <v>1357.4</v>
      </c>
      <c r="AX1302" s="49">
        <v>1600</v>
      </c>
      <c r="AY1302" s="51">
        <f t="shared" si="265"/>
        <v>0.17872403123618685</v>
      </c>
      <c r="AZ1302" s="51">
        <f t="shared" si="266"/>
        <v>0.15162499999999995</v>
      </c>
      <c r="BA1302" s="49">
        <v>1550</v>
      </c>
      <c r="BB1302" s="52">
        <v>6</v>
      </c>
      <c r="BC1302" s="51">
        <f t="shared" si="267"/>
        <v>0.14188890526005582</v>
      </c>
      <c r="BD1302" s="51">
        <f t="shared" si="268"/>
        <v>0.12425806451612897</v>
      </c>
      <c r="BE1302" s="49">
        <v>1500</v>
      </c>
      <c r="BF1302" s="52">
        <v>10</v>
      </c>
      <c r="BG1302" s="51">
        <f t="shared" si="269"/>
        <v>0.10505377928392501</v>
      </c>
      <c r="BH1302" s="51">
        <f t="shared" si="270"/>
        <v>9.5066666666666605E-2</v>
      </c>
      <c r="BI1302" s="282">
        <f t="shared" si="272"/>
        <v>1245</v>
      </c>
    </row>
    <row r="1303" spans="1:61" hidden="1">
      <c r="A1303" s="54" t="s">
        <v>150</v>
      </c>
      <c r="B1303" s="55" t="s">
        <v>4130</v>
      </c>
      <c r="C1303" s="55" t="s">
        <v>4131</v>
      </c>
      <c r="D1303" s="44" t="s">
        <v>4132</v>
      </c>
      <c r="E1303" s="56">
        <v>24</v>
      </c>
      <c r="F1303" s="46" t="s">
        <v>5814</v>
      </c>
      <c r="G1303" s="47" t="s">
        <v>5814</v>
      </c>
      <c r="H1303" s="47" t="s">
        <v>189</v>
      </c>
      <c r="I1303" s="48" t="s">
        <v>6225</v>
      </c>
      <c r="J1303" s="48" t="s">
        <v>6229</v>
      </c>
      <c r="K1303" s="48" t="s">
        <v>6231</v>
      </c>
      <c r="L1303" s="45">
        <v>155</v>
      </c>
      <c r="M1303" s="47" t="s">
        <v>6232</v>
      </c>
      <c r="N1303" s="60">
        <v>274</v>
      </c>
      <c r="O1303" s="58">
        <v>451</v>
      </c>
      <c r="P1303" s="58">
        <v>303</v>
      </c>
      <c r="Q1303" s="132">
        <v>433</v>
      </c>
      <c r="R1303" s="60">
        <v>85</v>
      </c>
      <c r="S1303" s="58">
        <v>124</v>
      </c>
      <c r="T1303" s="58">
        <v>188</v>
      </c>
      <c r="U1303" s="132">
        <v>131</v>
      </c>
      <c r="V1303" s="58">
        <v>13</v>
      </c>
      <c r="W1303" s="58">
        <v>19</v>
      </c>
      <c r="X1303" s="58">
        <v>0</v>
      </c>
      <c r="Y1303" s="132">
        <v>0</v>
      </c>
      <c r="Z1303" s="61">
        <v>25</v>
      </c>
      <c r="AA1303" s="59">
        <v>32</v>
      </c>
      <c r="AB1303" s="59">
        <v>18</v>
      </c>
      <c r="AC1303" s="132">
        <v>42</v>
      </c>
      <c r="AD1303" s="61">
        <v>50</v>
      </c>
      <c r="AE1303" s="59">
        <v>42</v>
      </c>
      <c r="AF1303" s="59">
        <v>26</v>
      </c>
      <c r="AG1303" s="132">
        <v>14</v>
      </c>
      <c r="AH1303" s="61">
        <v>1</v>
      </c>
      <c r="AI1303" s="132">
        <v>2</v>
      </c>
      <c r="AJ1303" s="64">
        <f>IFERROR(VLOOKUP($B1303,STOCK!$A:$H,3,0)," ")</f>
        <v>5</v>
      </c>
      <c r="AK1303" s="65">
        <f>IFERROR(VLOOKUP($B1303,STOCK!$A:$H,4,0)," ")</f>
        <v>75</v>
      </c>
      <c r="AL1303" s="65">
        <f>IFERROR(VLOOKUP($B1303,STOCK!$A:$H,5,0)," ")</f>
        <v>0</v>
      </c>
      <c r="AM1303" s="65">
        <f>IFERROR(VLOOKUP($B1303,STOCK!$A:$H,6,0)," ")</f>
        <v>0</v>
      </c>
      <c r="AN1303" s="65">
        <f>IFERROR(VLOOKUP($B1303,STOCK!$A:$H,7,0)," ")</f>
        <v>0</v>
      </c>
      <c r="AO1303" s="65">
        <f>IFERROR(VLOOKUP($B1303,STOCK!$A:$H,8,0)," ")</f>
        <v>23</v>
      </c>
      <c r="AP1303" s="62">
        <f t="shared" si="260"/>
        <v>0.3464203233256351</v>
      </c>
      <c r="AQ1303" s="50">
        <f t="shared" si="261"/>
        <v>17.175572519083968</v>
      </c>
      <c r="AR1303" s="50" t="str">
        <f t="shared" si="262"/>
        <v>Q</v>
      </c>
      <c r="AS1303" s="50" t="str">
        <f t="shared" si="263"/>
        <v>Q</v>
      </c>
      <c r="AT1303" s="50" t="str">
        <f t="shared" si="264"/>
        <v>Q</v>
      </c>
      <c r="AU1303" s="63">
        <f t="shared" si="271"/>
        <v>345</v>
      </c>
      <c r="AV1303" s="67">
        <v>5745</v>
      </c>
      <c r="AW1303" s="133">
        <v>5278.5652700000001</v>
      </c>
      <c r="AX1303" s="49">
        <v>6900</v>
      </c>
      <c r="AY1303" s="51">
        <f t="shared" si="265"/>
        <v>0.20104438642297651</v>
      </c>
      <c r="AZ1303" s="51">
        <f t="shared" si="266"/>
        <v>0.16739130434782609</v>
      </c>
      <c r="BA1303" s="49">
        <v>6550</v>
      </c>
      <c r="BB1303" s="52">
        <v>6</v>
      </c>
      <c r="BC1303" s="51">
        <f t="shared" si="267"/>
        <v>0.14012184508268066</v>
      </c>
      <c r="BD1303" s="51">
        <f t="shared" si="268"/>
        <v>0.12290076335877863</v>
      </c>
      <c r="BE1303" s="49">
        <v>6290</v>
      </c>
      <c r="BF1303" s="52">
        <v>12</v>
      </c>
      <c r="BG1303" s="51">
        <f t="shared" si="269"/>
        <v>9.4865100087032195E-2</v>
      </c>
      <c r="BH1303" s="51">
        <f t="shared" si="270"/>
        <v>8.6645468998410177E-2</v>
      </c>
      <c r="BI1303" s="282">
        <f t="shared" si="272"/>
        <v>622</v>
      </c>
    </row>
    <row r="1304" spans="1:61" hidden="1">
      <c r="A1304" s="54" t="s">
        <v>150</v>
      </c>
      <c r="B1304" s="55" t="s">
        <v>4133</v>
      </c>
      <c r="C1304" s="55" t="s">
        <v>4134</v>
      </c>
      <c r="D1304" s="44" t="s">
        <v>4135</v>
      </c>
      <c r="E1304" s="56">
        <v>10</v>
      </c>
      <c r="F1304" s="46" t="s">
        <v>5814</v>
      </c>
      <c r="G1304" s="47" t="s">
        <v>5814</v>
      </c>
      <c r="H1304" s="47" t="s">
        <v>189</v>
      </c>
      <c r="I1304" s="48" t="s">
        <v>6225</v>
      </c>
      <c r="J1304" s="48" t="s">
        <v>6229</v>
      </c>
      <c r="K1304" s="48" t="s">
        <v>6231</v>
      </c>
      <c r="L1304" s="45">
        <v>155</v>
      </c>
      <c r="M1304" s="47" t="s">
        <v>6232</v>
      </c>
      <c r="N1304" s="60">
        <v>300</v>
      </c>
      <c r="O1304" s="58">
        <v>497</v>
      </c>
      <c r="P1304" s="58">
        <v>310</v>
      </c>
      <c r="Q1304" s="132">
        <v>217</v>
      </c>
      <c r="R1304" s="60">
        <v>716</v>
      </c>
      <c r="S1304" s="58">
        <v>1158</v>
      </c>
      <c r="T1304" s="58">
        <v>695</v>
      </c>
      <c r="U1304" s="132">
        <v>630</v>
      </c>
      <c r="V1304" s="58">
        <v>190</v>
      </c>
      <c r="W1304" s="58">
        <v>170</v>
      </c>
      <c r="X1304" s="58">
        <v>82</v>
      </c>
      <c r="Y1304" s="132">
        <v>56</v>
      </c>
      <c r="Z1304" s="61">
        <v>181</v>
      </c>
      <c r="AA1304" s="59">
        <v>281</v>
      </c>
      <c r="AB1304" s="59">
        <v>123</v>
      </c>
      <c r="AC1304" s="132">
        <v>111</v>
      </c>
      <c r="AD1304" s="61">
        <v>130</v>
      </c>
      <c r="AE1304" s="59">
        <v>255</v>
      </c>
      <c r="AF1304" s="59">
        <v>225</v>
      </c>
      <c r="AG1304" s="132">
        <v>289</v>
      </c>
      <c r="AH1304" s="61">
        <v>9</v>
      </c>
      <c r="AI1304" s="132">
        <v>14</v>
      </c>
      <c r="AJ1304" s="64">
        <f>IFERROR(VLOOKUP($B1304,STOCK!$A:$H,3,0)," ")</f>
        <v>538</v>
      </c>
      <c r="AK1304" s="65">
        <f>IFERROR(VLOOKUP($B1304,STOCK!$A:$H,4,0)," ")</f>
        <v>1083</v>
      </c>
      <c r="AL1304" s="65">
        <f>IFERROR(VLOOKUP($B1304,STOCK!$A:$H,5,0)," ")</f>
        <v>171</v>
      </c>
      <c r="AM1304" s="65">
        <f>IFERROR(VLOOKUP($B1304,STOCK!$A:$H,6,0)," ")</f>
        <v>337</v>
      </c>
      <c r="AN1304" s="65">
        <f>IFERROR(VLOOKUP($B1304,STOCK!$A:$H,7,0)," ")</f>
        <v>325</v>
      </c>
      <c r="AO1304" s="65">
        <f>IFERROR(VLOOKUP($B1304,STOCK!$A:$H,8,0)," ")</f>
        <v>170</v>
      </c>
      <c r="AP1304" s="62">
        <f t="shared" si="260"/>
        <v>74.377880184331801</v>
      </c>
      <c r="AQ1304" s="50">
        <f t="shared" si="261"/>
        <v>51.571428571428577</v>
      </c>
      <c r="AR1304" s="50">
        <f t="shared" si="262"/>
        <v>91.607142857142847</v>
      </c>
      <c r="AS1304" s="50">
        <f t="shared" si="263"/>
        <v>91.081081081081081</v>
      </c>
      <c r="AT1304" s="50">
        <f t="shared" si="264"/>
        <v>33.737024221453282</v>
      </c>
      <c r="AU1304" s="63">
        <f t="shared" si="271"/>
        <v>364.28571428571428</v>
      </c>
      <c r="AV1304" s="67">
        <v>1357.4</v>
      </c>
      <c r="AW1304" s="133">
        <v>1357.3998899999999</v>
      </c>
      <c r="AX1304" s="49">
        <v>1600</v>
      </c>
      <c r="AY1304" s="51">
        <f t="shared" si="265"/>
        <v>0.17872403123618685</v>
      </c>
      <c r="AZ1304" s="51">
        <f t="shared" si="266"/>
        <v>0.15162499999999995</v>
      </c>
      <c r="BA1304" s="49">
        <v>1550</v>
      </c>
      <c r="BB1304" s="52">
        <v>6</v>
      </c>
      <c r="BC1304" s="51">
        <f t="shared" si="267"/>
        <v>0.14188890526005582</v>
      </c>
      <c r="BD1304" s="51">
        <f t="shared" si="268"/>
        <v>0.12425806451612897</v>
      </c>
      <c r="BE1304" s="49">
        <v>1500</v>
      </c>
      <c r="BF1304" s="52">
        <v>10</v>
      </c>
      <c r="BG1304" s="51">
        <f t="shared" si="269"/>
        <v>0.10505377928392501</v>
      </c>
      <c r="BH1304" s="51">
        <f t="shared" si="270"/>
        <v>9.5066666666666605E-2</v>
      </c>
      <c r="BI1304" s="282">
        <f t="shared" si="272"/>
        <v>1317</v>
      </c>
    </row>
    <row r="1305" spans="1:61" hidden="1">
      <c r="A1305" s="54" t="s">
        <v>150</v>
      </c>
      <c r="B1305" s="55" t="s">
        <v>4136</v>
      </c>
      <c r="C1305" s="55" t="s">
        <v>4137</v>
      </c>
      <c r="D1305" s="44" t="s">
        <v>4138</v>
      </c>
      <c r="E1305" s="56">
        <v>10</v>
      </c>
      <c r="F1305" s="46" t="s">
        <v>5814</v>
      </c>
      <c r="G1305" s="47" t="s">
        <v>5814</v>
      </c>
      <c r="H1305" s="47" t="s">
        <v>189</v>
      </c>
      <c r="I1305" s="48" t="s">
        <v>6225</v>
      </c>
      <c r="J1305" s="48" t="s">
        <v>6229</v>
      </c>
      <c r="K1305" s="48" t="s">
        <v>6231</v>
      </c>
      <c r="L1305" s="45">
        <v>155</v>
      </c>
      <c r="M1305" s="47" t="s">
        <v>6232</v>
      </c>
      <c r="N1305" s="60">
        <v>188</v>
      </c>
      <c r="O1305" s="58">
        <v>235</v>
      </c>
      <c r="P1305" s="58">
        <v>0</v>
      </c>
      <c r="Q1305" s="132">
        <v>0</v>
      </c>
      <c r="R1305" s="60">
        <v>85</v>
      </c>
      <c r="S1305" s="58">
        <v>162</v>
      </c>
      <c r="T1305" s="58">
        <v>0</v>
      </c>
      <c r="U1305" s="132">
        <v>0</v>
      </c>
      <c r="V1305" s="58">
        <v>53</v>
      </c>
      <c r="W1305" s="58">
        <v>60</v>
      </c>
      <c r="X1305" s="58">
        <v>33</v>
      </c>
      <c r="Y1305" s="132">
        <v>9</v>
      </c>
      <c r="Z1305" s="61">
        <v>64</v>
      </c>
      <c r="AA1305" s="59">
        <v>120</v>
      </c>
      <c r="AB1305" s="59">
        <v>46</v>
      </c>
      <c r="AC1305" s="132">
        <v>37</v>
      </c>
      <c r="AD1305" s="61">
        <v>103</v>
      </c>
      <c r="AE1305" s="59">
        <v>125</v>
      </c>
      <c r="AF1305" s="59">
        <v>31</v>
      </c>
      <c r="AG1305" s="132">
        <v>0</v>
      </c>
      <c r="AH1305" s="61">
        <v>0</v>
      </c>
      <c r="AI1305" s="132">
        <v>0</v>
      </c>
      <c r="AJ1305" s="64">
        <f>IFERROR(VLOOKUP($B1305,STOCK!$A:$H,3,0)," ")</f>
        <v>0</v>
      </c>
      <c r="AK1305" s="65">
        <f>IFERROR(VLOOKUP($B1305,STOCK!$A:$H,4,0)," ")</f>
        <v>15</v>
      </c>
      <c r="AL1305" s="65">
        <f>IFERROR(VLOOKUP($B1305,STOCK!$A:$H,5,0)," ")</f>
        <v>0</v>
      </c>
      <c r="AM1305" s="65">
        <f>IFERROR(VLOOKUP($B1305,STOCK!$A:$H,6,0)," ")</f>
        <v>1</v>
      </c>
      <c r="AN1305" s="65">
        <f>IFERROR(VLOOKUP($B1305,STOCK!$A:$H,7,0)," ")</f>
        <v>0</v>
      </c>
      <c r="AO1305" s="65">
        <f>IFERROR(VLOOKUP($B1305,STOCK!$A:$H,8,0)," ")</f>
        <v>0</v>
      </c>
      <c r="AP1305" s="62" t="str">
        <f t="shared" si="260"/>
        <v>Q</v>
      </c>
      <c r="AQ1305" s="50" t="str">
        <f t="shared" si="261"/>
        <v>SV</v>
      </c>
      <c r="AR1305" s="50" t="str">
        <f t="shared" si="262"/>
        <v>Q</v>
      </c>
      <c r="AS1305" s="50">
        <f t="shared" si="263"/>
        <v>0.81081081081081086</v>
      </c>
      <c r="AT1305" s="50" t="str">
        <f t="shared" si="264"/>
        <v>Q</v>
      </c>
      <c r="AU1305" s="63" t="str">
        <f t="shared" si="271"/>
        <v>Q</v>
      </c>
      <c r="AV1305" s="67">
        <v>1357.4</v>
      </c>
      <c r="AW1305" s="133">
        <v>1357.4</v>
      </c>
      <c r="AX1305" s="49">
        <v>1600</v>
      </c>
      <c r="AY1305" s="51">
        <f t="shared" si="265"/>
        <v>0.17872403123618685</v>
      </c>
      <c r="AZ1305" s="51">
        <f t="shared" si="266"/>
        <v>0.15162499999999995</v>
      </c>
      <c r="BA1305" s="49">
        <v>1550</v>
      </c>
      <c r="BB1305" s="52">
        <v>6</v>
      </c>
      <c r="BC1305" s="51">
        <f t="shared" si="267"/>
        <v>0.14188890526005582</v>
      </c>
      <c r="BD1305" s="51">
        <f t="shared" si="268"/>
        <v>0.12425806451612897</v>
      </c>
      <c r="BE1305" s="49">
        <v>1500</v>
      </c>
      <c r="BF1305" s="52">
        <v>10</v>
      </c>
      <c r="BG1305" s="51">
        <f t="shared" si="269"/>
        <v>0.10505377928392501</v>
      </c>
      <c r="BH1305" s="51">
        <f t="shared" si="270"/>
        <v>9.5066666666666605E-2</v>
      </c>
      <c r="BI1305" s="282">
        <f t="shared" si="272"/>
        <v>46</v>
      </c>
    </row>
    <row r="1306" spans="1:61" hidden="1">
      <c r="A1306" s="54" t="s">
        <v>150</v>
      </c>
      <c r="B1306" s="55" t="s">
        <v>4139</v>
      </c>
      <c r="C1306" s="55" t="s">
        <v>4140</v>
      </c>
      <c r="D1306" s="44" t="s">
        <v>4141</v>
      </c>
      <c r="E1306" s="56">
        <v>24</v>
      </c>
      <c r="F1306" s="46" t="s">
        <v>5814</v>
      </c>
      <c r="G1306" s="47" t="s">
        <v>5814</v>
      </c>
      <c r="H1306" s="47" t="s">
        <v>189</v>
      </c>
      <c r="I1306" s="48" t="s">
        <v>6225</v>
      </c>
      <c r="J1306" s="48" t="s">
        <v>6229</v>
      </c>
      <c r="K1306" s="48" t="s">
        <v>6231</v>
      </c>
      <c r="L1306" s="45">
        <v>155</v>
      </c>
      <c r="M1306" s="47" t="s">
        <v>6232</v>
      </c>
      <c r="N1306" s="60">
        <v>263</v>
      </c>
      <c r="O1306" s="58">
        <v>142</v>
      </c>
      <c r="P1306" s="58">
        <v>0</v>
      </c>
      <c r="Q1306" s="132">
        <v>1</v>
      </c>
      <c r="R1306" s="60">
        <v>100</v>
      </c>
      <c r="S1306" s="58">
        <v>122</v>
      </c>
      <c r="T1306" s="58">
        <v>55</v>
      </c>
      <c r="U1306" s="132">
        <v>0</v>
      </c>
      <c r="V1306" s="58">
        <v>29</v>
      </c>
      <c r="W1306" s="58">
        <v>60</v>
      </c>
      <c r="X1306" s="58">
        <v>13</v>
      </c>
      <c r="Y1306" s="132">
        <v>21</v>
      </c>
      <c r="Z1306" s="61">
        <v>34</v>
      </c>
      <c r="AA1306" s="59">
        <v>43</v>
      </c>
      <c r="AB1306" s="59">
        <v>20</v>
      </c>
      <c r="AC1306" s="132">
        <v>12</v>
      </c>
      <c r="AD1306" s="61">
        <v>201</v>
      </c>
      <c r="AE1306" s="59">
        <v>50</v>
      </c>
      <c r="AF1306" s="59">
        <v>83</v>
      </c>
      <c r="AG1306" s="132">
        <v>100</v>
      </c>
      <c r="AH1306" s="61">
        <v>0</v>
      </c>
      <c r="AI1306" s="132">
        <v>0</v>
      </c>
      <c r="AJ1306" s="64">
        <f>IFERROR(VLOOKUP($B1306,STOCK!$A:$H,3,0)," ")</f>
        <v>67</v>
      </c>
      <c r="AK1306" s="65">
        <f>IFERROR(VLOOKUP($B1306,STOCK!$A:$H,4,0)," ")</f>
        <v>29</v>
      </c>
      <c r="AL1306" s="65">
        <f>IFERROR(VLOOKUP($B1306,STOCK!$A:$H,5,0)," ")</f>
        <v>123</v>
      </c>
      <c r="AM1306" s="65">
        <f>IFERROR(VLOOKUP($B1306,STOCK!$A:$H,6,0)," ")</f>
        <v>4</v>
      </c>
      <c r="AN1306" s="65">
        <f>IFERROR(VLOOKUP($B1306,STOCK!$A:$H,7,0)," ")</f>
        <v>102</v>
      </c>
      <c r="AO1306" s="65">
        <f>IFERROR(VLOOKUP($B1306,STOCK!$A:$H,8,0)," ")</f>
        <v>0</v>
      </c>
      <c r="AP1306" s="62">
        <f t="shared" si="260"/>
        <v>2010</v>
      </c>
      <c r="AQ1306" s="50" t="str">
        <f t="shared" si="261"/>
        <v>SV</v>
      </c>
      <c r="AR1306" s="50">
        <f t="shared" si="262"/>
        <v>175.71428571428569</v>
      </c>
      <c r="AS1306" s="50">
        <f t="shared" si="263"/>
        <v>10</v>
      </c>
      <c r="AT1306" s="50">
        <f t="shared" si="264"/>
        <v>30.6</v>
      </c>
      <c r="AU1306" s="63" t="str">
        <f t="shared" si="271"/>
        <v>Q</v>
      </c>
      <c r="AV1306" s="67">
        <v>5744.9999969999999</v>
      </c>
      <c r="AW1306" s="133">
        <v>5278.8817399999998</v>
      </c>
      <c r="AX1306" s="49">
        <v>6900</v>
      </c>
      <c r="AY1306" s="51">
        <f t="shared" si="265"/>
        <v>0.20104438705015371</v>
      </c>
      <c r="AZ1306" s="51">
        <f t="shared" si="266"/>
        <v>0.16739130478260872</v>
      </c>
      <c r="BA1306" s="49">
        <v>6550</v>
      </c>
      <c r="BB1306" s="52">
        <v>6</v>
      </c>
      <c r="BC1306" s="51">
        <f t="shared" si="267"/>
        <v>0.14012184567804442</v>
      </c>
      <c r="BD1306" s="51">
        <f t="shared" si="268"/>
        <v>0.12290076381679391</v>
      </c>
      <c r="BE1306" s="49">
        <v>6290</v>
      </c>
      <c r="BF1306" s="52">
        <v>12</v>
      </c>
      <c r="BG1306" s="51">
        <f t="shared" si="269"/>
        <v>9.4865100658763302E-2</v>
      </c>
      <c r="BH1306" s="51">
        <f t="shared" si="270"/>
        <v>8.6645469475357728E-2</v>
      </c>
      <c r="BI1306" s="282">
        <f t="shared" si="272"/>
        <v>134</v>
      </c>
    </row>
    <row r="1307" spans="1:61" hidden="1">
      <c r="A1307" s="54" t="s">
        <v>150</v>
      </c>
      <c r="B1307" s="55" t="s">
        <v>4142</v>
      </c>
      <c r="C1307" s="55" t="s">
        <v>4143</v>
      </c>
      <c r="D1307" s="44" t="s">
        <v>4144</v>
      </c>
      <c r="E1307" s="56">
        <v>10</v>
      </c>
      <c r="F1307" s="46" t="s">
        <v>5814</v>
      </c>
      <c r="G1307" s="47" t="s">
        <v>5814</v>
      </c>
      <c r="H1307" s="47" t="s">
        <v>189</v>
      </c>
      <c r="I1307" s="48" t="s">
        <v>6225</v>
      </c>
      <c r="J1307" s="48" t="s">
        <v>6229</v>
      </c>
      <c r="K1307" s="48" t="s">
        <v>6231</v>
      </c>
      <c r="L1307" s="45">
        <v>155</v>
      </c>
      <c r="M1307" s="47" t="s">
        <v>6232</v>
      </c>
      <c r="N1307" s="60">
        <v>0</v>
      </c>
      <c r="O1307" s="58">
        <v>0</v>
      </c>
      <c r="P1307" s="58">
        <v>168</v>
      </c>
      <c r="Q1307" s="132">
        <v>252</v>
      </c>
      <c r="R1307" s="60">
        <v>0</v>
      </c>
      <c r="S1307" s="58">
        <v>114</v>
      </c>
      <c r="T1307" s="58">
        <v>165</v>
      </c>
      <c r="U1307" s="132">
        <v>111</v>
      </c>
      <c r="V1307" s="58">
        <v>0</v>
      </c>
      <c r="W1307" s="58">
        <v>19</v>
      </c>
      <c r="X1307" s="58">
        <v>117</v>
      </c>
      <c r="Y1307" s="132">
        <v>87</v>
      </c>
      <c r="Z1307" s="61">
        <v>0</v>
      </c>
      <c r="AA1307" s="59">
        <v>0</v>
      </c>
      <c r="AB1307" s="59">
        <v>0</v>
      </c>
      <c r="AC1307" s="132">
        <v>18</v>
      </c>
      <c r="AD1307" s="61">
        <v>65</v>
      </c>
      <c r="AE1307" s="59">
        <v>143</v>
      </c>
      <c r="AF1307" s="59">
        <v>194</v>
      </c>
      <c r="AG1307" s="132">
        <v>155</v>
      </c>
      <c r="AH1307" s="61">
        <v>5</v>
      </c>
      <c r="AI1307" s="132">
        <v>25</v>
      </c>
      <c r="AJ1307" s="64">
        <f>IFERROR(VLOOKUP($B1307,STOCK!$A:$H,3,0)," ")</f>
        <v>174</v>
      </c>
      <c r="AK1307" s="65">
        <f>IFERROR(VLOOKUP($B1307,STOCK!$A:$H,4,0)," ")</f>
        <v>167</v>
      </c>
      <c r="AL1307" s="65">
        <f>IFERROR(VLOOKUP($B1307,STOCK!$A:$H,5,0)," ")</f>
        <v>57</v>
      </c>
      <c r="AM1307" s="65">
        <f>IFERROR(VLOOKUP($B1307,STOCK!$A:$H,6,0)," ")</f>
        <v>103</v>
      </c>
      <c r="AN1307" s="65">
        <f>IFERROR(VLOOKUP($B1307,STOCK!$A:$H,7,0)," ")</f>
        <v>284</v>
      </c>
      <c r="AO1307" s="65">
        <f>IFERROR(VLOOKUP($B1307,STOCK!$A:$H,8,0)," ")</f>
        <v>45</v>
      </c>
      <c r="AP1307" s="62">
        <f t="shared" si="260"/>
        <v>20.714285714285715</v>
      </c>
      <c r="AQ1307" s="50">
        <f t="shared" si="261"/>
        <v>45.135135135135137</v>
      </c>
      <c r="AR1307" s="50">
        <f t="shared" si="262"/>
        <v>19.655172413793103</v>
      </c>
      <c r="AS1307" s="50">
        <f t="shared" si="263"/>
        <v>171.66666666666666</v>
      </c>
      <c r="AT1307" s="50">
        <f t="shared" si="264"/>
        <v>54.967741935483872</v>
      </c>
      <c r="AU1307" s="63">
        <f t="shared" si="271"/>
        <v>54</v>
      </c>
      <c r="AV1307" s="67">
        <v>1357.4</v>
      </c>
      <c r="AW1307" s="133">
        <v>1357.39923</v>
      </c>
      <c r="AX1307" s="49">
        <v>1600</v>
      </c>
      <c r="AY1307" s="51">
        <f t="shared" si="265"/>
        <v>0.17872403123618685</v>
      </c>
      <c r="AZ1307" s="51">
        <f t="shared" si="266"/>
        <v>0.15162499999999995</v>
      </c>
      <c r="BA1307" s="49">
        <v>1550</v>
      </c>
      <c r="BB1307" s="52">
        <v>6</v>
      </c>
      <c r="BC1307" s="51">
        <f t="shared" si="267"/>
        <v>0.14188890526005582</v>
      </c>
      <c r="BD1307" s="51">
        <f t="shared" si="268"/>
        <v>0.12425806451612897</v>
      </c>
      <c r="BE1307" s="49">
        <v>1500</v>
      </c>
      <c r="BF1307" s="52">
        <v>10</v>
      </c>
      <c r="BG1307" s="51">
        <f t="shared" si="269"/>
        <v>0.10505377928392501</v>
      </c>
      <c r="BH1307" s="51">
        <f t="shared" si="270"/>
        <v>9.5066666666666605E-2</v>
      </c>
      <c r="BI1307" s="282">
        <f t="shared" si="272"/>
        <v>648</v>
      </c>
    </row>
    <row r="1308" spans="1:61" hidden="1">
      <c r="A1308" s="54" t="s">
        <v>150</v>
      </c>
      <c r="B1308" s="55" t="s">
        <v>4145</v>
      </c>
      <c r="C1308" s="55" t="s">
        <v>4146</v>
      </c>
      <c r="D1308" s="44" t="s">
        <v>4147</v>
      </c>
      <c r="E1308" s="56">
        <v>10</v>
      </c>
      <c r="F1308" s="46" t="s">
        <v>5814</v>
      </c>
      <c r="G1308" s="47" t="s">
        <v>5814</v>
      </c>
      <c r="H1308" s="47" t="s">
        <v>189</v>
      </c>
      <c r="I1308" s="48" t="s">
        <v>6225</v>
      </c>
      <c r="J1308" s="48" t="s">
        <v>6229</v>
      </c>
      <c r="K1308" s="48" t="s">
        <v>6231</v>
      </c>
      <c r="L1308" s="45">
        <v>155</v>
      </c>
      <c r="M1308" s="47" t="s">
        <v>6232</v>
      </c>
      <c r="N1308" s="60">
        <v>1</v>
      </c>
      <c r="O1308" s="58">
        <v>116</v>
      </c>
      <c r="P1308" s="58">
        <v>116</v>
      </c>
      <c r="Q1308" s="132">
        <v>159</v>
      </c>
      <c r="R1308" s="60">
        <v>252</v>
      </c>
      <c r="S1308" s="58">
        <v>348</v>
      </c>
      <c r="T1308" s="58">
        <v>281</v>
      </c>
      <c r="U1308" s="132">
        <v>213</v>
      </c>
      <c r="V1308" s="58">
        <v>56</v>
      </c>
      <c r="W1308" s="58">
        <v>94</v>
      </c>
      <c r="X1308" s="58">
        <v>159</v>
      </c>
      <c r="Y1308" s="132">
        <v>132</v>
      </c>
      <c r="Z1308" s="61">
        <v>108</v>
      </c>
      <c r="AA1308" s="59">
        <v>116</v>
      </c>
      <c r="AB1308" s="59">
        <v>66</v>
      </c>
      <c r="AC1308" s="132">
        <v>58</v>
      </c>
      <c r="AD1308" s="61">
        <v>321</v>
      </c>
      <c r="AE1308" s="59">
        <v>239</v>
      </c>
      <c r="AF1308" s="59">
        <v>207</v>
      </c>
      <c r="AG1308" s="132">
        <v>137</v>
      </c>
      <c r="AH1308" s="61">
        <v>1</v>
      </c>
      <c r="AI1308" s="132">
        <v>24</v>
      </c>
      <c r="AJ1308" s="64">
        <f>IFERROR(VLOOKUP($B1308,STOCK!$A:$H,3,0)," ")</f>
        <v>68</v>
      </c>
      <c r="AK1308" s="65">
        <f>IFERROR(VLOOKUP($B1308,STOCK!$A:$H,4,0)," ")</f>
        <v>341</v>
      </c>
      <c r="AL1308" s="65">
        <f>IFERROR(VLOOKUP($B1308,STOCK!$A:$H,5,0)," ")</f>
        <v>23</v>
      </c>
      <c r="AM1308" s="65">
        <f>IFERROR(VLOOKUP($B1308,STOCK!$A:$H,6,0)," ")</f>
        <v>106</v>
      </c>
      <c r="AN1308" s="65">
        <f>IFERROR(VLOOKUP($B1308,STOCK!$A:$H,7,0)," ")</f>
        <v>280</v>
      </c>
      <c r="AO1308" s="65">
        <f>IFERROR(VLOOKUP($B1308,STOCK!$A:$H,8,0)," ")</f>
        <v>117</v>
      </c>
      <c r="AP1308" s="62">
        <f t="shared" si="260"/>
        <v>12.830188679245284</v>
      </c>
      <c r="AQ1308" s="50">
        <f t="shared" si="261"/>
        <v>48.028169014084504</v>
      </c>
      <c r="AR1308" s="50">
        <f t="shared" si="262"/>
        <v>5.2272727272727275</v>
      </c>
      <c r="AS1308" s="50">
        <f t="shared" si="263"/>
        <v>54.827586206896555</v>
      </c>
      <c r="AT1308" s="50">
        <f t="shared" si="264"/>
        <v>61.313868613138695</v>
      </c>
      <c r="AU1308" s="63">
        <f t="shared" si="271"/>
        <v>146.25</v>
      </c>
      <c r="AV1308" s="67">
        <v>1357.4</v>
      </c>
      <c r="AW1308" s="133">
        <v>1357.4</v>
      </c>
      <c r="AX1308" s="49">
        <v>1600</v>
      </c>
      <c r="AY1308" s="51">
        <f t="shared" si="265"/>
        <v>0.17872403123618685</v>
      </c>
      <c r="AZ1308" s="51">
        <f t="shared" si="266"/>
        <v>0.15162499999999995</v>
      </c>
      <c r="BA1308" s="49">
        <v>1550</v>
      </c>
      <c r="BB1308" s="52">
        <v>6</v>
      </c>
      <c r="BC1308" s="51">
        <f t="shared" si="267"/>
        <v>0.14188890526005582</v>
      </c>
      <c r="BD1308" s="51">
        <f t="shared" si="268"/>
        <v>0.12425806451612897</v>
      </c>
      <c r="BE1308" s="49">
        <v>1500</v>
      </c>
      <c r="BF1308" s="52">
        <v>10</v>
      </c>
      <c r="BG1308" s="51">
        <f t="shared" si="269"/>
        <v>0.10505377928392501</v>
      </c>
      <c r="BH1308" s="51">
        <f t="shared" si="270"/>
        <v>9.5066666666666605E-2</v>
      </c>
      <c r="BI1308" s="282">
        <f t="shared" si="272"/>
        <v>723</v>
      </c>
    </row>
    <row r="1309" spans="1:61" hidden="1">
      <c r="A1309" s="54" t="s">
        <v>150</v>
      </c>
      <c r="B1309" s="55" t="s">
        <v>4148</v>
      </c>
      <c r="C1309" s="55" t="s">
        <v>4149</v>
      </c>
      <c r="D1309" s="44" t="s">
        <v>4150</v>
      </c>
      <c r="E1309" s="56">
        <v>24</v>
      </c>
      <c r="F1309" s="46" t="s">
        <v>5814</v>
      </c>
      <c r="G1309" s="47" t="s">
        <v>5814</v>
      </c>
      <c r="H1309" s="47" t="s">
        <v>189</v>
      </c>
      <c r="I1309" s="48" t="s">
        <v>6225</v>
      </c>
      <c r="J1309" s="48" t="s">
        <v>6229</v>
      </c>
      <c r="K1309" s="48" t="s">
        <v>6231</v>
      </c>
      <c r="L1309" s="45">
        <v>155</v>
      </c>
      <c r="M1309" s="47" t="s">
        <v>6232</v>
      </c>
      <c r="N1309" s="60">
        <v>55</v>
      </c>
      <c r="O1309" s="58">
        <v>164</v>
      </c>
      <c r="P1309" s="58">
        <v>15</v>
      </c>
      <c r="Q1309" s="132">
        <v>0</v>
      </c>
      <c r="R1309" s="60">
        <v>79</v>
      </c>
      <c r="S1309" s="58">
        <v>194</v>
      </c>
      <c r="T1309" s="58">
        <v>80</v>
      </c>
      <c r="U1309" s="132">
        <v>29</v>
      </c>
      <c r="V1309" s="58">
        <v>602</v>
      </c>
      <c r="W1309" s="58">
        <v>53</v>
      </c>
      <c r="X1309" s="58">
        <v>113</v>
      </c>
      <c r="Y1309" s="132">
        <v>115</v>
      </c>
      <c r="Z1309" s="61">
        <v>38</v>
      </c>
      <c r="AA1309" s="59">
        <v>50</v>
      </c>
      <c r="AB1309" s="59">
        <v>0</v>
      </c>
      <c r="AC1309" s="132">
        <v>0</v>
      </c>
      <c r="AD1309" s="61">
        <v>72</v>
      </c>
      <c r="AE1309" s="59">
        <v>86</v>
      </c>
      <c r="AF1309" s="59">
        <v>24</v>
      </c>
      <c r="AG1309" s="132">
        <v>0</v>
      </c>
      <c r="AH1309" s="61">
        <v>1</v>
      </c>
      <c r="AI1309" s="132">
        <v>4</v>
      </c>
      <c r="AJ1309" s="64">
        <f>IFERROR(VLOOKUP($B1309,STOCK!$A:$H,3,0)," ")</f>
        <v>0</v>
      </c>
      <c r="AK1309" s="65">
        <f>IFERROR(VLOOKUP($B1309,STOCK!$A:$H,4,0)," ")</f>
        <v>-24</v>
      </c>
      <c r="AL1309" s="65">
        <f>IFERROR(VLOOKUP($B1309,STOCK!$A:$H,5,0)," ")</f>
        <v>522</v>
      </c>
      <c r="AM1309" s="65">
        <f>IFERROR(VLOOKUP($B1309,STOCK!$A:$H,6,0)," ")</f>
        <v>0</v>
      </c>
      <c r="AN1309" s="65">
        <f>IFERROR(VLOOKUP($B1309,STOCK!$A:$H,7,0)," ")</f>
        <v>0</v>
      </c>
      <c r="AO1309" s="65">
        <f>IFERROR(VLOOKUP($B1309,STOCK!$A:$H,8,0)," ")</f>
        <v>21</v>
      </c>
      <c r="AP1309" s="62" t="str">
        <f t="shared" si="260"/>
        <v>Q</v>
      </c>
      <c r="AQ1309" s="50" t="str">
        <f t="shared" si="261"/>
        <v>Q</v>
      </c>
      <c r="AR1309" s="50">
        <f t="shared" si="262"/>
        <v>136.17391304347828</v>
      </c>
      <c r="AS1309" s="50" t="str">
        <f t="shared" si="263"/>
        <v>Q</v>
      </c>
      <c r="AT1309" s="50" t="str">
        <f t="shared" si="264"/>
        <v>Q</v>
      </c>
      <c r="AU1309" s="63">
        <f t="shared" si="271"/>
        <v>157.5</v>
      </c>
      <c r="AV1309" s="67">
        <v>5745</v>
      </c>
      <c r="AW1309" s="133">
        <v>5278.7627199999997</v>
      </c>
      <c r="AX1309" s="49">
        <v>6900</v>
      </c>
      <c r="AY1309" s="51">
        <f t="shared" si="265"/>
        <v>0.20104438642297651</v>
      </c>
      <c r="AZ1309" s="51">
        <f t="shared" si="266"/>
        <v>0.16739130434782609</v>
      </c>
      <c r="BA1309" s="49">
        <v>6550</v>
      </c>
      <c r="BB1309" s="52">
        <v>6</v>
      </c>
      <c r="BC1309" s="51">
        <f t="shared" si="267"/>
        <v>0.14012184508268066</v>
      </c>
      <c r="BD1309" s="51">
        <f t="shared" si="268"/>
        <v>0.12290076335877863</v>
      </c>
      <c r="BE1309" s="49">
        <v>6290</v>
      </c>
      <c r="BF1309" s="52">
        <v>12</v>
      </c>
      <c r="BG1309" s="51">
        <f t="shared" si="269"/>
        <v>9.4865100087032195E-2</v>
      </c>
      <c r="BH1309" s="51">
        <f t="shared" si="270"/>
        <v>8.6645468998410177E-2</v>
      </c>
      <c r="BI1309" s="282">
        <f t="shared" si="272"/>
        <v>148</v>
      </c>
    </row>
    <row r="1310" spans="1:61" hidden="1">
      <c r="A1310" s="54" t="s">
        <v>150</v>
      </c>
      <c r="B1310" s="55" t="s">
        <v>4151</v>
      </c>
      <c r="C1310" s="55" t="s">
        <v>4152</v>
      </c>
      <c r="D1310" s="44" t="s">
        <v>4153</v>
      </c>
      <c r="E1310" s="56">
        <v>100</v>
      </c>
      <c r="F1310" s="46" t="s">
        <v>5814</v>
      </c>
      <c r="G1310" s="47" t="s">
        <v>5814</v>
      </c>
      <c r="H1310" s="47" t="s">
        <v>189</v>
      </c>
      <c r="I1310" s="48" t="s">
        <v>6225</v>
      </c>
      <c r="J1310" s="48" t="s">
        <v>6229</v>
      </c>
      <c r="K1310" s="48" t="s">
        <v>6231</v>
      </c>
      <c r="L1310" s="45">
        <v>155</v>
      </c>
      <c r="M1310" s="47" t="s">
        <v>6232</v>
      </c>
      <c r="N1310" s="60">
        <v>173</v>
      </c>
      <c r="O1310" s="58">
        <v>482</v>
      </c>
      <c r="P1310" s="58">
        <v>570</v>
      </c>
      <c r="Q1310" s="132">
        <v>579</v>
      </c>
      <c r="R1310" s="60">
        <v>1959</v>
      </c>
      <c r="S1310" s="58">
        <v>2095</v>
      </c>
      <c r="T1310" s="58">
        <v>2004</v>
      </c>
      <c r="U1310" s="132">
        <v>2252</v>
      </c>
      <c r="V1310" s="58">
        <v>309</v>
      </c>
      <c r="W1310" s="58">
        <v>287</v>
      </c>
      <c r="X1310" s="58">
        <v>230</v>
      </c>
      <c r="Y1310" s="132">
        <v>189</v>
      </c>
      <c r="Z1310" s="61">
        <v>350</v>
      </c>
      <c r="AA1310" s="59">
        <v>490</v>
      </c>
      <c r="AB1310" s="59">
        <v>614</v>
      </c>
      <c r="AC1310" s="132">
        <v>472</v>
      </c>
      <c r="AD1310" s="61">
        <v>708</v>
      </c>
      <c r="AE1310" s="59">
        <v>659</v>
      </c>
      <c r="AF1310" s="59">
        <v>757</v>
      </c>
      <c r="AG1310" s="132">
        <v>526</v>
      </c>
      <c r="AH1310" s="61">
        <v>22</v>
      </c>
      <c r="AI1310" s="132">
        <v>63</v>
      </c>
      <c r="AJ1310" s="64">
        <f>IFERROR(VLOOKUP($B1310,STOCK!$A:$H,3,0)," ")</f>
        <v>280</v>
      </c>
      <c r="AK1310" s="65">
        <f>IFERROR(VLOOKUP($B1310,STOCK!$A:$H,4,0)," ")</f>
        <v>2062</v>
      </c>
      <c r="AL1310" s="65">
        <f>IFERROR(VLOOKUP($B1310,STOCK!$A:$H,5,0)," ")</f>
        <v>380</v>
      </c>
      <c r="AM1310" s="65">
        <f>IFERROR(VLOOKUP($B1310,STOCK!$A:$H,6,0)," ")</f>
        <v>755</v>
      </c>
      <c r="AN1310" s="65">
        <f>IFERROR(VLOOKUP($B1310,STOCK!$A:$H,7,0)," ")</f>
        <v>1223</v>
      </c>
      <c r="AO1310" s="65">
        <f>IFERROR(VLOOKUP($B1310,STOCK!$A:$H,8,0)," ")</f>
        <v>302</v>
      </c>
      <c r="AP1310" s="62">
        <f t="shared" si="260"/>
        <v>14.507772020725389</v>
      </c>
      <c r="AQ1310" s="50">
        <f t="shared" si="261"/>
        <v>27.46891651865009</v>
      </c>
      <c r="AR1310" s="50">
        <f t="shared" si="262"/>
        <v>60.317460317460323</v>
      </c>
      <c r="AS1310" s="50">
        <f t="shared" si="263"/>
        <v>47.987288135593225</v>
      </c>
      <c r="AT1310" s="50">
        <f t="shared" si="264"/>
        <v>69.752851711026622</v>
      </c>
      <c r="AU1310" s="63">
        <f t="shared" si="271"/>
        <v>143.8095238095238</v>
      </c>
      <c r="AV1310" s="67">
        <v>1357.4</v>
      </c>
      <c r="AW1310" s="133">
        <v>1357.4</v>
      </c>
      <c r="AX1310" s="49">
        <v>1600</v>
      </c>
      <c r="AY1310" s="51">
        <f t="shared" si="265"/>
        <v>0.17872403123618685</v>
      </c>
      <c r="AZ1310" s="51">
        <f t="shared" si="266"/>
        <v>0.15162499999999995</v>
      </c>
      <c r="BA1310" s="49">
        <v>1550</v>
      </c>
      <c r="BB1310" s="52">
        <v>6</v>
      </c>
      <c r="BC1310" s="51">
        <f t="shared" si="267"/>
        <v>0.14188890526005582</v>
      </c>
      <c r="BD1310" s="51">
        <f t="shared" si="268"/>
        <v>0.12425806451612897</v>
      </c>
      <c r="BE1310" s="49">
        <v>1500</v>
      </c>
      <c r="BF1310" s="52">
        <v>10</v>
      </c>
      <c r="BG1310" s="51">
        <f t="shared" si="269"/>
        <v>0.10505377928392501</v>
      </c>
      <c r="BH1310" s="51">
        <f t="shared" si="270"/>
        <v>9.5066666666666605E-2</v>
      </c>
      <c r="BI1310" s="282">
        <f t="shared" si="272"/>
        <v>4081</v>
      </c>
    </row>
    <row r="1311" spans="1:61" hidden="1">
      <c r="A1311" s="54" t="s">
        <v>150</v>
      </c>
      <c r="B1311" s="55" t="s">
        <v>4154</v>
      </c>
      <c r="C1311" s="55" t="s">
        <v>4155</v>
      </c>
      <c r="D1311" s="44" t="s">
        <v>4156</v>
      </c>
      <c r="E1311" s="56">
        <v>24</v>
      </c>
      <c r="F1311" s="46" t="s">
        <v>5814</v>
      </c>
      <c r="G1311" s="47" t="s">
        <v>5814</v>
      </c>
      <c r="H1311" s="47" t="s">
        <v>189</v>
      </c>
      <c r="I1311" s="48" t="s">
        <v>6225</v>
      </c>
      <c r="J1311" s="48" t="s">
        <v>6229</v>
      </c>
      <c r="K1311" s="48" t="s">
        <v>6231</v>
      </c>
      <c r="L1311" s="45">
        <v>155</v>
      </c>
      <c r="M1311" s="47" t="s">
        <v>6232</v>
      </c>
      <c r="N1311" s="60">
        <v>116</v>
      </c>
      <c r="O1311" s="58">
        <v>4</v>
      </c>
      <c r="P1311" s="58">
        <v>47</v>
      </c>
      <c r="Q1311" s="132">
        <v>4</v>
      </c>
      <c r="R1311" s="60">
        <v>237</v>
      </c>
      <c r="S1311" s="58">
        <v>7</v>
      </c>
      <c r="T1311" s="58">
        <v>24</v>
      </c>
      <c r="U1311" s="132">
        <v>24</v>
      </c>
      <c r="V1311" s="58">
        <v>27</v>
      </c>
      <c r="W1311" s="58">
        <v>0</v>
      </c>
      <c r="X1311" s="58">
        <v>0</v>
      </c>
      <c r="Y1311" s="132">
        <v>0</v>
      </c>
      <c r="Z1311" s="61">
        <v>27</v>
      </c>
      <c r="AA1311" s="59">
        <v>0</v>
      </c>
      <c r="AB1311" s="59">
        <v>48</v>
      </c>
      <c r="AC1311" s="132">
        <v>67</v>
      </c>
      <c r="AD1311" s="61">
        <v>64</v>
      </c>
      <c r="AE1311" s="59">
        <v>0</v>
      </c>
      <c r="AF1311" s="59">
        <v>0</v>
      </c>
      <c r="AG1311" s="132">
        <v>0</v>
      </c>
      <c r="AH1311" s="61">
        <v>0</v>
      </c>
      <c r="AI1311" s="132">
        <v>0</v>
      </c>
      <c r="AJ1311" s="64">
        <f>IFERROR(VLOOKUP($B1311,STOCK!$A:$H,3,0)," ")</f>
        <v>0</v>
      </c>
      <c r="AK1311" s="65">
        <f>IFERROR(VLOOKUP($B1311,STOCK!$A:$H,4,0)," ")</f>
        <v>0</v>
      </c>
      <c r="AL1311" s="65">
        <f>IFERROR(VLOOKUP($B1311,STOCK!$A:$H,5,0)," ")</f>
        <v>0</v>
      </c>
      <c r="AM1311" s="65">
        <f>IFERROR(VLOOKUP($B1311,STOCK!$A:$H,6,0)," ")</f>
        <v>50</v>
      </c>
      <c r="AN1311" s="65">
        <f>IFERROR(VLOOKUP($B1311,STOCK!$A:$H,7,0)," ")</f>
        <v>0</v>
      </c>
      <c r="AO1311" s="65">
        <f>IFERROR(VLOOKUP($B1311,STOCK!$A:$H,8,0)," ")</f>
        <v>0</v>
      </c>
      <c r="AP1311" s="62" t="str">
        <f t="shared" si="260"/>
        <v>Q</v>
      </c>
      <c r="AQ1311" s="50" t="str">
        <f t="shared" si="261"/>
        <v>Q</v>
      </c>
      <c r="AR1311" s="50" t="str">
        <f t="shared" si="262"/>
        <v>Q</v>
      </c>
      <c r="AS1311" s="50">
        <f t="shared" si="263"/>
        <v>22.388059701492537</v>
      </c>
      <c r="AT1311" s="50" t="str">
        <f t="shared" si="264"/>
        <v>Q</v>
      </c>
      <c r="AU1311" s="63" t="str">
        <f t="shared" si="271"/>
        <v>Q</v>
      </c>
      <c r="AV1311" s="67">
        <v>5744.9999969999999</v>
      </c>
      <c r="AW1311" s="133">
        <v>5278.8076000000001</v>
      </c>
      <c r="AX1311" s="49">
        <v>6900</v>
      </c>
      <c r="AY1311" s="51">
        <f t="shared" si="265"/>
        <v>0.20104438705015371</v>
      </c>
      <c r="AZ1311" s="51">
        <f t="shared" si="266"/>
        <v>0.16739130478260872</v>
      </c>
      <c r="BA1311" s="49">
        <v>6550</v>
      </c>
      <c r="BB1311" s="52">
        <v>6</v>
      </c>
      <c r="BC1311" s="51">
        <f t="shared" si="267"/>
        <v>0.14012184567804442</v>
      </c>
      <c r="BD1311" s="51">
        <f t="shared" si="268"/>
        <v>0.12290076381679391</v>
      </c>
      <c r="BE1311" s="49">
        <v>6290</v>
      </c>
      <c r="BF1311" s="52">
        <v>12</v>
      </c>
      <c r="BG1311" s="51">
        <f t="shared" si="269"/>
        <v>9.4865100658763302E-2</v>
      </c>
      <c r="BH1311" s="51">
        <f t="shared" si="270"/>
        <v>8.6645469475357728E-2</v>
      </c>
      <c r="BI1311" s="282">
        <f t="shared" si="272"/>
        <v>95</v>
      </c>
    </row>
    <row r="1312" spans="1:61" hidden="1">
      <c r="A1312" s="54" t="s">
        <v>150</v>
      </c>
      <c r="B1312" s="55" t="s">
        <v>4157</v>
      </c>
      <c r="C1312" s="55" t="s">
        <v>4158</v>
      </c>
      <c r="D1312" s="44" t="s">
        <v>4159</v>
      </c>
      <c r="E1312" s="56">
        <v>10</v>
      </c>
      <c r="F1312" s="46" t="s">
        <v>5814</v>
      </c>
      <c r="G1312" s="47" t="s">
        <v>5814</v>
      </c>
      <c r="H1312" s="47" t="s">
        <v>189</v>
      </c>
      <c r="I1312" s="48" t="s">
        <v>6225</v>
      </c>
      <c r="J1312" s="48" t="s">
        <v>6229</v>
      </c>
      <c r="K1312" s="48" t="s">
        <v>6231</v>
      </c>
      <c r="L1312" s="45">
        <v>155</v>
      </c>
      <c r="M1312" s="47" t="s">
        <v>6232</v>
      </c>
      <c r="N1312" s="60">
        <v>586</v>
      </c>
      <c r="O1312" s="58">
        <v>1160</v>
      </c>
      <c r="P1312" s="58">
        <v>526</v>
      </c>
      <c r="Q1312" s="132">
        <v>552</v>
      </c>
      <c r="R1312" s="60">
        <v>1440</v>
      </c>
      <c r="S1312" s="58">
        <v>1750</v>
      </c>
      <c r="T1312" s="58">
        <v>1859</v>
      </c>
      <c r="U1312" s="132">
        <v>1875</v>
      </c>
      <c r="V1312" s="58">
        <v>399</v>
      </c>
      <c r="W1312" s="58">
        <v>314</v>
      </c>
      <c r="X1312" s="58">
        <v>102</v>
      </c>
      <c r="Y1312" s="132">
        <v>30</v>
      </c>
      <c r="Z1312" s="61">
        <v>374</v>
      </c>
      <c r="AA1312" s="59">
        <v>670</v>
      </c>
      <c r="AB1312" s="59">
        <v>341</v>
      </c>
      <c r="AC1312" s="132">
        <v>362</v>
      </c>
      <c r="AD1312" s="61">
        <v>399</v>
      </c>
      <c r="AE1312" s="59">
        <v>479</v>
      </c>
      <c r="AF1312" s="59">
        <v>382</v>
      </c>
      <c r="AG1312" s="132">
        <v>327</v>
      </c>
      <c r="AH1312" s="61">
        <v>10</v>
      </c>
      <c r="AI1312" s="132">
        <v>33</v>
      </c>
      <c r="AJ1312" s="64">
        <f>IFERROR(VLOOKUP($B1312,STOCK!$A:$H,3,0)," ")</f>
        <v>1116</v>
      </c>
      <c r="AK1312" s="65">
        <f>IFERROR(VLOOKUP($B1312,STOCK!$A:$H,4,0)," ")</f>
        <v>2202</v>
      </c>
      <c r="AL1312" s="65">
        <f>IFERROR(VLOOKUP($B1312,STOCK!$A:$H,5,0)," ")</f>
        <v>474</v>
      </c>
      <c r="AM1312" s="65">
        <f>IFERROR(VLOOKUP($B1312,STOCK!$A:$H,6,0)," ")</f>
        <v>469</v>
      </c>
      <c r="AN1312" s="65">
        <f>IFERROR(VLOOKUP($B1312,STOCK!$A:$H,7,0)," ")</f>
        <v>436</v>
      </c>
      <c r="AO1312" s="65">
        <f>IFERROR(VLOOKUP($B1312,STOCK!$A:$H,8,0)," ")</f>
        <v>363</v>
      </c>
      <c r="AP1312" s="62">
        <f t="shared" si="260"/>
        <v>60.652173913043484</v>
      </c>
      <c r="AQ1312" s="50">
        <f t="shared" si="261"/>
        <v>35.232000000000006</v>
      </c>
      <c r="AR1312" s="50">
        <f t="shared" si="262"/>
        <v>474</v>
      </c>
      <c r="AS1312" s="50">
        <f t="shared" si="263"/>
        <v>38.867403314917127</v>
      </c>
      <c r="AT1312" s="50">
        <f t="shared" si="264"/>
        <v>40</v>
      </c>
      <c r="AU1312" s="63">
        <f t="shared" si="271"/>
        <v>330</v>
      </c>
      <c r="AV1312" s="67">
        <v>1357.4</v>
      </c>
      <c r="AW1312" s="133">
        <v>1357.39978</v>
      </c>
      <c r="AX1312" s="49">
        <v>1600</v>
      </c>
      <c r="AY1312" s="51">
        <f t="shared" si="265"/>
        <v>0.17872403123618685</v>
      </c>
      <c r="AZ1312" s="51">
        <f t="shared" si="266"/>
        <v>0.15162499999999995</v>
      </c>
      <c r="BA1312" s="49">
        <v>1550</v>
      </c>
      <c r="BB1312" s="52">
        <v>6</v>
      </c>
      <c r="BC1312" s="51">
        <f t="shared" si="267"/>
        <v>0.14188890526005582</v>
      </c>
      <c r="BD1312" s="51">
        <f t="shared" si="268"/>
        <v>0.12425806451612897</v>
      </c>
      <c r="BE1312" s="49">
        <v>1500</v>
      </c>
      <c r="BF1312" s="52">
        <v>10</v>
      </c>
      <c r="BG1312" s="51">
        <f t="shared" si="269"/>
        <v>0.10505377928392501</v>
      </c>
      <c r="BH1312" s="51">
        <f t="shared" si="270"/>
        <v>9.5066666666666605E-2</v>
      </c>
      <c r="BI1312" s="282">
        <f t="shared" si="272"/>
        <v>3179</v>
      </c>
    </row>
    <row r="1313" spans="1:61" hidden="1">
      <c r="A1313" s="54" t="s">
        <v>150</v>
      </c>
      <c r="B1313" s="55" t="s">
        <v>4160</v>
      </c>
      <c r="C1313" s="55" t="s">
        <v>4161</v>
      </c>
      <c r="D1313" s="44" t="s">
        <v>4162</v>
      </c>
      <c r="E1313" s="56">
        <v>10</v>
      </c>
      <c r="F1313" s="46" t="s">
        <v>5814</v>
      </c>
      <c r="G1313" s="47" t="s">
        <v>5814</v>
      </c>
      <c r="H1313" s="47" t="s">
        <v>189</v>
      </c>
      <c r="I1313" s="48" t="s">
        <v>6225</v>
      </c>
      <c r="J1313" s="48" t="s">
        <v>6229</v>
      </c>
      <c r="K1313" s="48" t="s">
        <v>6231</v>
      </c>
      <c r="L1313" s="45">
        <v>155</v>
      </c>
      <c r="M1313" s="47" t="s">
        <v>6232</v>
      </c>
      <c r="N1313" s="60">
        <v>0</v>
      </c>
      <c r="O1313" s="58">
        <v>0</v>
      </c>
      <c r="P1313" s="58">
        <v>0</v>
      </c>
      <c r="Q1313" s="132">
        <v>0</v>
      </c>
      <c r="R1313" s="60">
        <v>0</v>
      </c>
      <c r="S1313" s="58">
        <v>0</v>
      </c>
      <c r="T1313" s="58">
        <v>0</v>
      </c>
      <c r="U1313" s="132">
        <v>0</v>
      </c>
      <c r="V1313" s="58">
        <v>0</v>
      </c>
      <c r="W1313" s="58">
        <v>0</v>
      </c>
      <c r="X1313" s="58">
        <v>0</v>
      </c>
      <c r="Y1313" s="132">
        <v>0</v>
      </c>
      <c r="Z1313" s="61">
        <v>0</v>
      </c>
      <c r="AA1313" s="59">
        <v>0</v>
      </c>
      <c r="AB1313" s="59">
        <v>0</v>
      </c>
      <c r="AC1313" s="132">
        <v>0</v>
      </c>
      <c r="AD1313" s="61">
        <v>0</v>
      </c>
      <c r="AE1313" s="59">
        <v>0</v>
      </c>
      <c r="AF1313" s="59">
        <v>0</v>
      </c>
      <c r="AG1313" s="132">
        <v>0</v>
      </c>
      <c r="AH1313" s="61">
        <v>0</v>
      </c>
      <c r="AI1313" s="132">
        <v>0</v>
      </c>
      <c r="AJ1313" s="64">
        <f>IFERROR(VLOOKUP($B1313,STOCK!$A:$H,3,0)," ")</f>
        <v>0</v>
      </c>
      <c r="AK1313" s="65">
        <f>IFERROR(VLOOKUP($B1313,STOCK!$A:$H,4,0)," ")</f>
        <v>4</v>
      </c>
      <c r="AL1313" s="65">
        <f>IFERROR(VLOOKUP($B1313,STOCK!$A:$H,5,0)," ")</f>
        <v>0</v>
      </c>
      <c r="AM1313" s="65">
        <f>IFERROR(VLOOKUP($B1313,STOCK!$A:$H,6,0)," ")</f>
        <v>0</v>
      </c>
      <c r="AN1313" s="65">
        <f>IFERROR(VLOOKUP($B1313,STOCK!$A:$H,7,0)," ")</f>
        <v>0</v>
      </c>
      <c r="AO1313" s="65">
        <f>IFERROR(VLOOKUP($B1313,STOCK!$A:$H,8,0)," ")</f>
        <v>0</v>
      </c>
      <c r="AP1313" s="62" t="str">
        <f t="shared" si="260"/>
        <v>Q</v>
      </c>
      <c r="AQ1313" s="50" t="str">
        <f t="shared" si="261"/>
        <v>SV</v>
      </c>
      <c r="AR1313" s="50" t="str">
        <f t="shared" si="262"/>
        <v>Q</v>
      </c>
      <c r="AS1313" s="50" t="str">
        <f t="shared" si="263"/>
        <v>Q</v>
      </c>
      <c r="AT1313" s="50" t="str">
        <f t="shared" si="264"/>
        <v>Q</v>
      </c>
      <c r="AU1313" s="63" t="str">
        <f t="shared" si="271"/>
        <v>Q</v>
      </c>
      <c r="AV1313" s="67">
        <v>1357.4</v>
      </c>
      <c r="AW1313" s="133">
        <v>1357.4</v>
      </c>
      <c r="AX1313" s="49">
        <v>1600</v>
      </c>
      <c r="AY1313" s="51">
        <f t="shared" si="265"/>
        <v>0.17872403123618685</v>
      </c>
      <c r="AZ1313" s="51">
        <f t="shared" si="266"/>
        <v>0.15162499999999995</v>
      </c>
      <c r="BA1313" s="49">
        <v>1550</v>
      </c>
      <c r="BB1313" s="52">
        <v>6</v>
      </c>
      <c r="BC1313" s="51">
        <f t="shared" si="267"/>
        <v>0.14188890526005582</v>
      </c>
      <c r="BD1313" s="51">
        <f t="shared" si="268"/>
        <v>0.12425806451612897</v>
      </c>
      <c r="BE1313" s="49">
        <v>1500</v>
      </c>
      <c r="BF1313" s="52">
        <v>10</v>
      </c>
      <c r="BG1313" s="51">
        <f t="shared" si="269"/>
        <v>0.10505377928392501</v>
      </c>
      <c r="BH1313" s="51">
        <f t="shared" si="270"/>
        <v>9.5066666666666605E-2</v>
      </c>
      <c r="BI1313" s="282">
        <f t="shared" si="272"/>
        <v>0</v>
      </c>
    </row>
    <row r="1314" spans="1:61" hidden="1">
      <c r="A1314" s="54" t="s">
        <v>150</v>
      </c>
      <c r="B1314" s="55" t="s">
        <v>4163</v>
      </c>
      <c r="C1314" s="55" t="s">
        <v>4164</v>
      </c>
      <c r="D1314" s="44" t="s">
        <v>4165</v>
      </c>
      <c r="E1314" s="56">
        <v>24</v>
      </c>
      <c r="F1314" s="46" t="s">
        <v>5814</v>
      </c>
      <c r="G1314" s="47" t="s">
        <v>5814</v>
      </c>
      <c r="H1314" s="47" t="s">
        <v>189</v>
      </c>
      <c r="I1314" s="48" t="s">
        <v>6225</v>
      </c>
      <c r="J1314" s="48" t="s">
        <v>6229</v>
      </c>
      <c r="K1314" s="48" t="s">
        <v>6231</v>
      </c>
      <c r="L1314" s="45">
        <v>155</v>
      </c>
      <c r="M1314" s="47" t="s">
        <v>6232</v>
      </c>
      <c r="N1314" s="60">
        <v>305</v>
      </c>
      <c r="O1314" s="58">
        <v>660</v>
      </c>
      <c r="P1314" s="58">
        <v>481</v>
      </c>
      <c r="Q1314" s="132">
        <v>561</v>
      </c>
      <c r="R1314" s="60">
        <v>111</v>
      </c>
      <c r="S1314" s="58">
        <v>100</v>
      </c>
      <c r="T1314" s="58">
        <v>111</v>
      </c>
      <c r="U1314" s="132">
        <v>27</v>
      </c>
      <c r="V1314" s="58">
        <v>23</v>
      </c>
      <c r="W1314" s="58">
        <v>18</v>
      </c>
      <c r="X1314" s="58">
        <v>30</v>
      </c>
      <c r="Y1314" s="132">
        <v>26</v>
      </c>
      <c r="Z1314" s="61">
        <v>15</v>
      </c>
      <c r="AA1314" s="59">
        <v>24</v>
      </c>
      <c r="AB1314" s="59">
        <v>17</v>
      </c>
      <c r="AC1314" s="132">
        <v>16</v>
      </c>
      <c r="AD1314" s="61">
        <v>53</v>
      </c>
      <c r="AE1314" s="59">
        <v>56</v>
      </c>
      <c r="AF1314" s="59">
        <v>32</v>
      </c>
      <c r="AG1314" s="132">
        <v>16</v>
      </c>
      <c r="AH1314" s="61">
        <v>0</v>
      </c>
      <c r="AI1314" s="132">
        <v>1</v>
      </c>
      <c r="AJ1314" s="64">
        <f>IFERROR(VLOOKUP($B1314,STOCK!$A:$H,3,0)," ")</f>
        <v>1</v>
      </c>
      <c r="AK1314" s="65">
        <f>IFERROR(VLOOKUP($B1314,STOCK!$A:$H,4,0)," ")</f>
        <v>0</v>
      </c>
      <c r="AL1314" s="65">
        <f>IFERROR(VLOOKUP($B1314,STOCK!$A:$H,5,0)," ")</f>
        <v>13</v>
      </c>
      <c r="AM1314" s="65">
        <f>IFERROR(VLOOKUP($B1314,STOCK!$A:$H,6,0)," ")</f>
        <v>6</v>
      </c>
      <c r="AN1314" s="65">
        <f>IFERROR(VLOOKUP($B1314,STOCK!$A:$H,7,0)," ")</f>
        <v>0</v>
      </c>
      <c r="AO1314" s="65">
        <f>IFERROR(VLOOKUP($B1314,STOCK!$A:$H,8,0)," ")</f>
        <v>24</v>
      </c>
      <c r="AP1314" s="62">
        <f t="shared" si="260"/>
        <v>5.3475935828877004E-2</v>
      </c>
      <c r="AQ1314" s="50" t="str">
        <f t="shared" si="261"/>
        <v>Q</v>
      </c>
      <c r="AR1314" s="50">
        <f t="shared" si="262"/>
        <v>15</v>
      </c>
      <c r="AS1314" s="50">
        <f t="shared" si="263"/>
        <v>11.25</v>
      </c>
      <c r="AT1314" s="50" t="str">
        <f t="shared" si="264"/>
        <v>Q</v>
      </c>
      <c r="AU1314" s="63">
        <f t="shared" si="271"/>
        <v>720</v>
      </c>
      <c r="AV1314" s="67">
        <v>5745</v>
      </c>
      <c r="AW1314" s="133">
        <v>5278.60509</v>
      </c>
      <c r="AX1314" s="49">
        <v>6900</v>
      </c>
      <c r="AY1314" s="51">
        <f t="shared" si="265"/>
        <v>0.20104438642297651</v>
      </c>
      <c r="AZ1314" s="51">
        <f t="shared" si="266"/>
        <v>0.16739130434782609</v>
      </c>
      <c r="BA1314" s="49">
        <v>6550</v>
      </c>
      <c r="BB1314" s="52">
        <v>6</v>
      </c>
      <c r="BC1314" s="51">
        <f t="shared" si="267"/>
        <v>0.14012184508268066</v>
      </c>
      <c r="BD1314" s="51">
        <f t="shared" si="268"/>
        <v>0.12290076335877863</v>
      </c>
      <c r="BE1314" s="49">
        <v>6290</v>
      </c>
      <c r="BF1314" s="52">
        <v>12</v>
      </c>
      <c r="BG1314" s="51">
        <f t="shared" si="269"/>
        <v>9.4865100087032195E-2</v>
      </c>
      <c r="BH1314" s="51">
        <f t="shared" si="270"/>
        <v>8.6645468998410177E-2</v>
      </c>
      <c r="BI1314" s="282">
        <f t="shared" si="272"/>
        <v>647</v>
      </c>
    </row>
    <row r="1315" spans="1:61" hidden="1">
      <c r="A1315" s="54" t="s">
        <v>150</v>
      </c>
      <c r="B1315" s="55" t="s">
        <v>4166</v>
      </c>
      <c r="C1315" s="55" t="s">
        <v>4167</v>
      </c>
      <c r="D1315" s="44" t="s">
        <v>4168</v>
      </c>
      <c r="E1315" s="56">
        <v>10</v>
      </c>
      <c r="F1315" s="46" t="s">
        <v>5814</v>
      </c>
      <c r="G1315" s="47" t="s">
        <v>5814</v>
      </c>
      <c r="H1315" s="47" t="s">
        <v>189</v>
      </c>
      <c r="I1315" s="48" t="s">
        <v>6225</v>
      </c>
      <c r="J1315" s="48" t="s">
        <v>6229</v>
      </c>
      <c r="K1315" s="48" t="s">
        <v>6231</v>
      </c>
      <c r="L1315" s="45">
        <v>155</v>
      </c>
      <c r="M1315" s="47" t="s">
        <v>6232</v>
      </c>
      <c r="N1315" s="60">
        <v>6</v>
      </c>
      <c r="O1315" s="58">
        <v>194</v>
      </c>
      <c r="P1315" s="58">
        <v>198</v>
      </c>
      <c r="Q1315" s="132">
        <v>214</v>
      </c>
      <c r="R1315" s="60">
        <v>0</v>
      </c>
      <c r="S1315" s="58">
        <v>181</v>
      </c>
      <c r="T1315" s="58">
        <v>341</v>
      </c>
      <c r="U1315" s="132">
        <v>377</v>
      </c>
      <c r="V1315" s="58">
        <v>132</v>
      </c>
      <c r="W1315" s="58">
        <v>118</v>
      </c>
      <c r="X1315" s="58">
        <v>153</v>
      </c>
      <c r="Y1315" s="132">
        <v>91</v>
      </c>
      <c r="Z1315" s="61">
        <v>62</v>
      </c>
      <c r="AA1315" s="59">
        <v>111</v>
      </c>
      <c r="AB1315" s="59">
        <v>125</v>
      </c>
      <c r="AC1315" s="132">
        <v>150</v>
      </c>
      <c r="AD1315" s="61">
        <v>145</v>
      </c>
      <c r="AE1315" s="59">
        <v>161</v>
      </c>
      <c r="AF1315" s="59">
        <v>206</v>
      </c>
      <c r="AG1315" s="132">
        <v>134</v>
      </c>
      <c r="AH1315" s="61">
        <v>1</v>
      </c>
      <c r="AI1315" s="132">
        <v>15</v>
      </c>
      <c r="AJ1315" s="64">
        <f>IFERROR(VLOOKUP($B1315,STOCK!$A:$H,3,0)," ")</f>
        <v>265</v>
      </c>
      <c r="AK1315" s="65">
        <f>IFERROR(VLOOKUP($B1315,STOCK!$A:$H,4,0)," ")</f>
        <v>99</v>
      </c>
      <c r="AL1315" s="65">
        <f>IFERROR(VLOOKUP($B1315,STOCK!$A:$H,5,0)," ")</f>
        <v>196</v>
      </c>
      <c r="AM1315" s="65">
        <f>IFERROR(VLOOKUP($B1315,STOCK!$A:$H,6,0)," ")</f>
        <v>127</v>
      </c>
      <c r="AN1315" s="65">
        <f>IFERROR(VLOOKUP($B1315,STOCK!$A:$H,7,0)," ")</f>
        <v>273</v>
      </c>
      <c r="AO1315" s="65">
        <f>IFERROR(VLOOKUP($B1315,STOCK!$A:$H,8,0)," ")</f>
        <v>98</v>
      </c>
      <c r="AP1315" s="62">
        <f t="shared" si="260"/>
        <v>37.149532710280376</v>
      </c>
      <c r="AQ1315" s="50">
        <f t="shared" si="261"/>
        <v>7.8779840848806355</v>
      </c>
      <c r="AR1315" s="50">
        <f t="shared" si="262"/>
        <v>64.615384615384613</v>
      </c>
      <c r="AS1315" s="50">
        <f t="shared" si="263"/>
        <v>25.4</v>
      </c>
      <c r="AT1315" s="50">
        <f t="shared" si="264"/>
        <v>61.119402985074636</v>
      </c>
      <c r="AU1315" s="63">
        <f t="shared" si="271"/>
        <v>196</v>
      </c>
      <c r="AV1315" s="67">
        <v>1357.4</v>
      </c>
      <c r="AW1315" s="133">
        <v>1357.4</v>
      </c>
      <c r="AX1315" s="49">
        <v>1600</v>
      </c>
      <c r="AY1315" s="51">
        <f t="shared" si="265"/>
        <v>0.17872403123618685</v>
      </c>
      <c r="AZ1315" s="51">
        <f t="shared" si="266"/>
        <v>0.15162499999999995</v>
      </c>
      <c r="BA1315" s="49">
        <v>1550</v>
      </c>
      <c r="BB1315" s="52">
        <v>6</v>
      </c>
      <c r="BC1315" s="51">
        <f t="shared" si="267"/>
        <v>0.14188890526005582</v>
      </c>
      <c r="BD1315" s="51">
        <f t="shared" si="268"/>
        <v>0.12425806451612897</v>
      </c>
      <c r="BE1315" s="49">
        <v>1500</v>
      </c>
      <c r="BF1315" s="52">
        <v>10</v>
      </c>
      <c r="BG1315" s="51">
        <f t="shared" si="269"/>
        <v>0.10505377928392501</v>
      </c>
      <c r="BH1315" s="51">
        <f t="shared" si="270"/>
        <v>9.5066666666666605E-2</v>
      </c>
      <c r="BI1315" s="282">
        <f t="shared" si="272"/>
        <v>981</v>
      </c>
    </row>
    <row r="1316" spans="1:61" hidden="1">
      <c r="A1316" s="54" t="s">
        <v>150</v>
      </c>
      <c r="B1316" s="55" t="s">
        <v>4169</v>
      </c>
      <c r="C1316" s="55" t="s">
        <v>4170</v>
      </c>
      <c r="D1316" s="44" t="s">
        <v>4171</v>
      </c>
      <c r="E1316" s="56">
        <v>100</v>
      </c>
      <c r="F1316" s="46" t="s">
        <v>5814</v>
      </c>
      <c r="G1316" s="47" t="s">
        <v>5814</v>
      </c>
      <c r="H1316" s="47" t="s">
        <v>189</v>
      </c>
      <c r="I1316" s="48" t="s">
        <v>6225</v>
      </c>
      <c r="J1316" s="48" t="s">
        <v>6229</v>
      </c>
      <c r="K1316" s="48" t="s">
        <v>6231</v>
      </c>
      <c r="L1316" s="45">
        <v>155</v>
      </c>
      <c r="M1316" s="47" t="s">
        <v>6232</v>
      </c>
      <c r="N1316" s="60">
        <v>17</v>
      </c>
      <c r="O1316" s="58">
        <v>81</v>
      </c>
      <c r="P1316" s="58">
        <v>19</v>
      </c>
      <c r="Q1316" s="132">
        <v>0</v>
      </c>
      <c r="R1316" s="60">
        <v>50</v>
      </c>
      <c r="S1316" s="58">
        <v>20</v>
      </c>
      <c r="T1316" s="58">
        <v>134</v>
      </c>
      <c r="U1316" s="132">
        <v>100</v>
      </c>
      <c r="V1316" s="58">
        <v>31</v>
      </c>
      <c r="W1316" s="58">
        <v>120</v>
      </c>
      <c r="X1316" s="58">
        <v>29</v>
      </c>
      <c r="Y1316" s="132">
        <v>83</v>
      </c>
      <c r="Z1316" s="61">
        <v>83</v>
      </c>
      <c r="AA1316" s="59">
        <v>159</v>
      </c>
      <c r="AB1316" s="59">
        <v>20</v>
      </c>
      <c r="AC1316" s="132">
        <v>0</v>
      </c>
      <c r="AD1316" s="61">
        <v>259</v>
      </c>
      <c r="AE1316" s="59">
        <v>246</v>
      </c>
      <c r="AF1316" s="59">
        <v>169</v>
      </c>
      <c r="AG1316" s="132">
        <v>184</v>
      </c>
      <c r="AH1316" s="61">
        <v>15</v>
      </c>
      <c r="AI1316" s="132">
        <v>24</v>
      </c>
      <c r="AJ1316" s="64">
        <f>IFERROR(VLOOKUP($B1316,STOCK!$A:$H,3,0)," ")</f>
        <v>20</v>
      </c>
      <c r="AK1316" s="65">
        <f>IFERROR(VLOOKUP($B1316,STOCK!$A:$H,4,0)," ")</f>
        <v>0</v>
      </c>
      <c r="AL1316" s="65">
        <f>IFERROR(VLOOKUP($B1316,STOCK!$A:$H,5,0)," ")</f>
        <v>39</v>
      </c>
      <c r="AM1316" s="65">
        <f>IFERROR(VLOOKUP($B1316,STOCK!$A:$H,6,0)," ")</f>
        <v>200</v>
      </c>
      <c r="AN1316" s="65">
        <f>IFERROR(VLOOKUP($B1316,STOCK!$A:$H,7,0)," ")</f>
        <v>164</v>
      </c>
      <c r="AO1316" s="65">
        <f>IFERROR(VLOOKUP($B1316,STOCK!$A:$H,8,0)," ")</f>
        <v>68</v>
      </c>
      <c r="AP1316" s="62" t="str">
        <f t="shared" si="260"/>
        <v>SV</v>
      </c>
      <c r="AQ1316" s="50" t="str">
        <f t="shared" si="261"/>
        <v>Q</v>
      </c>
      <c r="AR1316" s="50">
        <f t="shared" si="262"/>
        <v>14.096385542168676</v>
      </c>
      <c r="AS1316" s="50" t="str">
        <f t="shared" si="263"/>
        <v>SV</v>
      </c>
      <c r="AT1316" s="50">
        <f t="shared" si="264"/>
        <v>26.739130434782609</v>
      </c>
      <c r="AU1316" s="63">
        <f t="shared" si="271"/>
        <v>85</v>
      </c>
      <c r="AV1316" s="67">
        <v>1357.4</v>
      </c>
      <c r="AW1316" s="133">
        <v>1357.4</v>
      </c>
      <c r="AX1316" s="49">
        <v>1600</v>
      </c>
      <c r="AY1316" s="51">
        <f t="shared" si="265"/>
        <v>0.17872403123618685</v>
      </c>
      <c r="AZ1316" s="51">
        <f t="shared" si="266"/>
        <v>0.15162499999999995</v>
      </c>
      <c r="BA1316" s="49">
        <v>1550</v>
      </c>
      <c r="BB1316" s="52">
        <v>6</v>
      </c>
      <c r="BC1316" s="51">
        <f t="shared" si="267"/>
        <v>0.14188890526005582</v>
      </c>
      <c r="BD1316" s="51">
        <f t="shared" si="268"/>
        <v>0.12425806451612897</v>
      </c>
      <c r="BE1316" s="49">
        <v>1500</v>
      </c>
      <c r="BF1316" s="52">
        <v>10</v>
      </c>
      <c r="BG1316" s="51">
        <f t="shared" si="269"/>
        <v>0.10505377928392501</v>
      </c>
      <c r="BH1316" s="51">
        <f t="shared" si="270"/>
        <v>9.5066666666666605E-2</v>
      </c>
      <c r="BI1316" s="282">
        <f t="shared" si="272"/>
        <v>391</v>
      </c>
    </row>
    <row r="1317" spans="1:61" hidden="1">
      <c r="A1317" s="54" t="s">
        <v>149</v>
      </c>
      <c r="B1317" s="55" t="s">
        <v>4172</v>
      </c>
      <c r="C1317" s="55" t="s">
        <v>4173</v>
      </c>
      <c r="D1317" s="44" t="s">
        <v>4174</v>
      </c>
      <c r="E1317" s="56">
        <v>24</v>
      </c>
      <c r="F1317" s="46" t="s">
        <v>5814</v>
      </c>
      <c r="G1317" s="47" t="s">
        <v>5814</v>
      </c>
      <c r="H1317" s="47" t="s">
        <v>189</v>
      </c>
      <c r="I1317" s="48" t="s">
        <v>6225</v>
      </c>
      <c r="J1317" s="48" t="s">
        <v>6229</v>
      </c>
      <c r="K1317" s="48" t="s">
        <v>6231</v>
      </c>
      <c r="L1317" s="45">
        <v>155</v>
      </c>
      <c r="M1317" s="47" t="s">
        <v>6232</v>
      </c>
      <c r="N1317" s="60">
        <v>0</v>
      </c>
      <c r="O1317" s="58">
        <v>0</v>
      </c>
      <c r="P1317" s="58">
        <v>0</v>
      </c>
      <c r="Q1317" s="132">
        <v>0</v>
      </c>
      <c r="R1317" s="60">
        <v>0</v>
      </c>
      <c r="S1317" s="58">
        <v>0</v>
      </c>
      <c r="T1317" s="58">
        <v>0</v>
      </c>
      <c r="U1317" s="132">
        <v>0</v>
      </c>
      <c r="V1317" s="58">
        <v>0</v>
      </c>
      <c r="W1317" s="58">
        <v>0</v>
      </c>
      <c r="X1317" s="58">
        <v>0</v>
      </c>
      <c r="Y1317" s="132">
        <v>0</v>
      </c>
      <c r="Z1317" s="61">
        <v>0</v>
      </c>
      <c r="AA1317" s="59">
        <v>0</v>
      </c>
      <c r="AB1317" s="59">
        <v>0</v>
      </c>
      <c r="AC1317" s="132">
        <v>0</v>
      </c>
      <c r="AD1317" s="61">
        <v>0</v>
      </c>
      <c r="AE1317" s="59">
        <v>0</v>
      </c>
      <c r="AF1317" s="59">
        <v>0</v>
      </c>
      <c r="AG1317" s="132">
        <v>0</v>
      </c>
      <c r="AH1317" s="61">
        <v>0</v>
      </c>
      <c r="AI1317" s="132">
        <v>0</v>
      </c>
      <c r="AJ1317" s="64">
        <f>IFERROR(VLOOKUP($B1317,STOCK!$A:$H,3,0)," ")</f>
        <v>4</v>
      </c>
      <c r="AK1317" s="65">
        <f>IFERROR(VLOOKUP($B1317,STOCK!$A:$H,4,0)," ")</f>
        <v>0</v>
      </c>
      <c r="AL1317" s="65">
        <f>IFERROR(VLOOKUP($B1317,STOCK!$A:$H,5,0)," ")</f>
        <v>0</v>
      </c>
      <c r="AM1317" s="65">
        <f>IFERROR(VLOOKUP($B1317,STOCK!$A:$H,6,0)," ")</f>
        <v>0</v>
      </c>
      <c r="AN1317" s="65">
        <f>IFERROR(VLOOKUP($B1317,STOCK!$A:$H,7,0)," ")</f>
        <v>0</v>
      </c>
      <c r="AO1317" s="65">
        <f>IFERROR(VLOOKUP($B1317,STOCK!$A:$H,8,0)," ")</f>
        <v>0</v>
      </c>
      <c r="AP1317" s="62" t="str">
        <f t="shared" si="260"/>
        <v>SV</v>
      </c>
      <c r="AQ1317" s="50" t="str">
        <f t="shared" si="261"/>
        <v>Q</v>
      </c>
      <c r="AR1317" s="50" t="str">
        <f t="shared" si="262"/>
        <v>Q</v>
      </c>
      <c r="AS1317" s="50" t="str">
        <f t="shared" si="263"/>
        <v>Q</v>
      </c>
      <c r="AT1317" s="50" t="str">
        <f t="shared" si="264"/>
        <v>Q</v>
      </c>
      <c r="AU1317" s="63" t="str">
        <f t="shared" si="271"/>
        <v>Q</v>
      </c>
      <c r="AV1317" s="67">
        <v>5000.0000049999999</v>
      </c>
      <c r="AW1317" s="133">
        <v>3730.8660399999999</v>
      </c>
      <c r="AX1317" s="49">
        <v>6250</v>
      </c>
      <c r="AY1317" s="51">
        <f t="shared" si="265"/>
        <v>0.24999999875000012</v>
      </c>
      <c r="AZ1317" s="51">
        <f t="shared" si="266"/>
        <v>0.19999999920000003</v>
      </c>
      <c r="BA1317" s="49">
        <v>5900</v>
      </c>
      <c r="BB1317" s="52">
        <v>6</v>
      </c>
      <c r="BC1317" s="51">
        <f t="shared" si="267"/>
        <v>0.17999999882000006</v>
      </c>
      <c r="BD1317" s="51">
        <f t="shared" si="268"/>
        <v>0.15254237203389834</v>
      </c>
      <c r="BE1317" s="49">
        <v>5650</v>
      </c>
      <c r="BF1317" s="52">
        <v>10</v>
      </c>
      <c r="BG1317" s="51">
        <f t="shared" si="269"/>
        <v>0.12999999887000002</v>
      </c>
      <c r="BH1317" s="51">
        <f t="shared" si="270"/>
        <v>0.11504424690265488</v>
      </c>
      <c r="BI1317" s="282">
        <f t="shared" si="272"/>
        <v>0</v>
      </c>
    </row>
    <row r="1318" spans="1:61" hidden="1">
      <c r="A1318" s="54" t="s">
        <v>150</v>
      </c>
      <c r="B1318" s="55" t="s">
        <v>4175</v>
      </c>
      <c r="C1318" s="55" t="s">
        <v>4176</v>
      </c>
      <c r="D1318" s="44" t="s">
        <v>4177</v>
      </c>
      <c r="E1318" s="56">
        <v>10</v>
      </c>
      <c r="F1318" s="46" t="s">
        <v>5814</v>
      </c>
      <c r="G1318" s="47" t="s">
        <v>5814</v>
      </c>
      <c r="H1318" s="47" t="s">
        <v>189</v>
      </c>
      <c r="I1318" s="48" t="s">
        <v>6225</v>
      </c>
      <c r="J1318" s="48" t="s">
        <v>6229</v>
      </c>
      <c r="K1318" s="48" t="s">
        <v>6231</v>
      </c>
      <c r="L1318" s="45">
        <v>155</v>
      </c>
      <c r="M1318" s="47" t="s">
        <v>6232</v>
      </c>
      <c r="N1318" s="60">
        <v>136</v>
      </c>
      <c r="O1318" s="58">
        <v>321</v>
      </c>
      <c r="P1318" s="58">
        <v>243</v>
      </c>
      <c r="Q1318" s="132">
        <v>282</v>
      </c>
      <c r="R1318" s="60">
        <v>323</v>
      </c>
      <c r="S1318" s="58">
        <v>706</v>
      </c>
      <c r="T1318" s="58">
        <v>241</v>
      </c>
      <c r="U1318" s="132">
        <v>485</v>
      </c>
      <c r="V1318" s="58">
        <v>89</v>
      </c>
      <c r="W1318" s="58">
        <v>158</v>
      </c>
      <c r="X1318" s="58">
        <v>121</v>
      </c>
      <c r="Y1318" s="132">
        <v>58</v>
      </c>
      <c r="Z1318" s="61">
        <v>75</v>
      </c>
      <c r="AA1318" s="59">
        <v>167</v>
      </c>
      <c r="AB1318" s="59">
        <v>126</v>
      </c>
      <c r="AC1318" s="132">
        <v>104</v>
      </c>
      <c r="AD1318" s="61">
        <v>200</v>
      </c>
      <c r="AE1318" s="59">
        <v>213</v>
      </c>
      <c r="AF1318" s="59">
        <v>165</v>
      </c>
      <c r="AG1318" s="132">
        <v>147</v>
      </c>
      <c r="AH1318" s="61">
        <v>8</v>
      </c>
      <c r="AI1318" s="132">
        <v>14</v>
      </c>
      <c r="AJ1318" s="64">
        <f>IFERROR(VLOOKUP($B1318,STOCK!$A:$H,3,0)," ")</f>
        <v>319</v>
      </c>
      <c r="AK1318" s="65">
        <f>IFERROR(VLOOKUP($B1318,STOCK!$A:$H,4,0)," ")</f>
        <v>199</v>
      </c>
      <c r="AL1318" s="65">
        <f>IFERROR(VLOOKUP($B1318,STOCK!$A:$H,5,0)," ")</f>
        <v>133</v>
      </c>
      <c r="AM1318" s="65">
        <f>IFERROR(VLOOKUP($B1318,STOCK!$A:$H,6,0)," ")</f>
        <v>214</v>
      </c>
      <c r="AN1318" s="65">
        <f>IFERROR(VLOOKUP($B1318,STOCK!$A:$H,7,0)," ")</f>
        <v>269</v>
      </c>
      <c r="AO1318" s="65">
        <f>IFERROR(VLOOKUP($B1318,STOCK!$A:$H,8,0)," ")</f>
        <v>89</v>
      </c>
      <c r="AP1318" s="62">
        <f t="shared" si="260"/>
        <v>33.936170212765958</v>
      </c>
      <c r="AQ1318" s="50">
        <f t="shared" si="261"/>
        <v>12.309278350515463</v>
      </c>
      <c r="AR1318" s="50">
        <f t="shared" si="262"/>
        <v>68.793103448275858</v>
      </c>
      <c r="AS1318" s="50">
        <f t="shared" si="263"/>
        <v>61.730769230769226</v>
      </c>
      <c r="AT1318" s="50">
        <f t="shared" si="264"/>
        <v>54.897959183673471</v>
      </c>
      <c r="AU1318" s="63">
        <f t="shared" si="271"/>
        <v>190.71428571428569</v>
      </c>
      <c r="AV1318" s="67">
        <v>1357.4</v>
      </c>
      <c r="AW1318" s="133">
        <v>1357.39978</v>
      </c>
      <c r="AX1318" s="49">
        <v>1600</v>
      </c>
      <c r="AY1318" s="51">
        <f t="shared" si="265"/>
        <v>0.17872403123618685</v>
      </c>
      <c r="AZ1318" s="51">
        <f t="shared" si="266"/>
        <v>0.15162499999999995</v>
      </c>
      <c r="BA1318" s="49">
        <v>1550</v>
      </c>
      <c r="BB1318" s="52">
        <v>6</v>
      </c>
      <c r="BC1318" s="51">
        <f t="shared" si="267"/>
        <v>0.14188890526005582</v>
      </c>
      <c r="BD1318" s="51">
        <f t="shared" si="268"/>
        <v>0.12425806451612897</v>
      </c>
      <c r="BE1318" s="49">
        <v>1500</v>
      </c>
      <c r="BF1318" s="52">
        <v>10</v>
      </c>
      <c r="BG1318" s="51">
        <f t="shared" si="269"/>
        <v>0.10505377928392501</v>
      </c>
      <c r="BH1318" s="51">
        <f t="shared" si="270"/>
        <v>9.5066666666666605E-2</v>
      </c>
      <c r="BI1318" s="282">
        <f t="shared" si="272"/>
        <v>1090</v>
      </c>
    </row>
    <row r="1319" spans="1:61" hidden="1">
      <c r="A1319" s="54" t="s">
        <v>150</v>
      </c>
      <c r="B1319" s="55" t="s">
        <v>4178</v>
      </c>
      <c r="C1319" s="55" t="s">
        <v>4179</v>
      </c>
      <c r="D1319" s="44" t="s">
        <v>4180</v>
      </c>
      <c r="E1319" s="56">
        <v>80</v>
      </c>
      <c r="F1319" s="46" t="s">
        <v>5814</v>
      </c>
      <c r="G1319" s="47" t="s">
        <v>5814</v>
      </c>
      <c r="H1319" s="47" t="s">
        <v>189</v>
      </c>
      <c r="I1319" s="48" t="s">
        <v>6225</v>
      </c>
      <c r="J1319" s="48" t="s">
        <v>6229</v>
      </c>
      <c r="K1319" s="48" t="s">
        <v>6233</v>
      </c>
      <c r="L1319" s="45">
        <v>140</v>
      </c>
      <c r="M1319" s="47" t="s">
        <v>153</v>
      </c>
      <c r="N1319" s="60">
        <v>79</v>
      </c>
      <c r="O1319" s="58">
        <v>223</v>
      </c>
      <c r="P1319" s="58">
        <v>89</v>
      </c>
      <c r="Q1319" s="132">
        <v>92</v>
      </c>
      <c r="R1319" s="60">
        <v>259</v>
      </c>
      <c r="S1319" s="58">
        <v>76</v>
      </c>
      <c r="T1319" s="58">
        <v>305</v>
      </c>
      <c r="U1319" s="132">
        <v>121</v>
      </c>
      <c r="V1319" s="58">
        <v>75</v>
      </c>
      <c r="W1319" s="58">
        <v>119</v>
      </c>
      <c r="X1319" s="58">
        <v>89</v>
      </c>
      <c r="Y1319" s="132">
        <v>90</v>
      </c>
      <c r="Z1319" s="61">
        <v>89</v>
      </c>
      <c r="AA1319" s="59">
        <v>84</v>
      </c>
      <c r="AB1319" s="59">
        <v>88</v>
      </c>
      <c r="AC1319" s="132">
        <v>79</v>
      </c>
      <c r="AD1319" s="61">
        <v>0</v>
      </c>
      <c r="AE1319" s="59">
        <v>158</v>
      </c>
      <c r="AF1319" s="59">
        <v>127</v>
      </c>
      <c r="AG1319" s="132">
        <v>138</v>
      </c>
      <c r="AH1319" s="61">
        <v>16</v>
      </c>
      <c r="AI1319" s="132">
        <v>58</v>
      </c>
      <c r="AJ1319" s="64">
        <f>IFERROR(VLOOKUP($B1319,STOCK!$A:$H,3,0)," ")</f>
        <v>129</v>
      </c>
      <c r="AK1319" s="65">
        <f>IFERROR(VLOOKUP($B1319,STOCK!$A:$H,4,0)," ")</f>
        <v>3</v>
      </c>
      <c r="AL1319" s="65">
        <f>IFERROR(VLOOKUP($B1319,STOCK!$A:$H,5,0)," ")</f>
        <v>68</v>
      </c>
      <c r="AM1319" s="65">
        <f>IFERROR(VLOOKUP($B1319,STOCK!$A:$H,6,0)," ")</f>
        <v>8</v>
      </c>
      <c r="AN1319" s="65">
        <f>IFERROR(VLOOKUP($B1319,STOCK!$A:$H,7,0)," ")</f>
        <v>76</v>
      </c>
      <c r="AO1319" s="65">
        <f>IFERROR(VLOOKUP($B1319,STOCK!$A:$H,8,0)," ")</f>
        <v>48</v>
      </c>
      <c r="AP1319" s="62">
        <f t="shared" si="260"/>
        <v>42.065217391304351</v>
      </c>
      <c r="AQ1319" s="50">
        <f t="shared" si="261"/>
        <v>0.74380165289256195</v>
      </c>
      <c r="AR1319" s="50">
        <f t="shared" si="262"/>
        <v>22.666666666666664</v>
      </c>
      <c r="AS1319" s="50">
        <f t="shared" si="263"/>
        <v>3.0379746835443036</v>
      </c>
      <c r="AT1319" s="50">
        <f t="shared" si="264"/>
        <v>16.521739130434781</v>
      </c>
      <c r="AU1319" s="63">
        <f t="shared" si="271"/>
        <v>24.827586206896552</v>
      </c>
      <c r="AV1319" s="67">
        <v>1874.95957</v>
      </c>
      <c r="AW1319" s="133">
        <v>1874.9646299999999</v>
      </c>
      <c r="AX1319" s="49">
        <v>2250</v>
      </c>
      <c r="AY1319" s="51">
        <f t="shared" si="265"/>
        <v>0.20002587575795028</v>
      </c>
      <c r="AZ1319" s="51">
        <f t="shared" si="266"/>
        <v>0.16668463555555557</v>
      </c>
      <c r="BA1319" s="49">
        <v>2200</v>
      </c>
      <c r="BB1319" s="52">
        <v>6</v>
      </c>
      <c r="BC1319" s="51">
        <f t="shared" si="267"/>
        <v>0.17335863407444041</v>
      </c>
      <c r="BD1319" s="51">
        <f t="shared" si="268"/>
        <v>0.14774565000000001</v>
      </c>
      <c r="BE1319" s="49">
        <v>2150</v>
      </c>
      <c r="BF1319" s="52">
        <v>10</v>
      </c>
      <c r="BG1319" s="51">
        <f t="shared" si="269"/>
        <v>0.14669139239093032</v>
      </c>
      <c r="BH1319" s="51">
        <f t="shared" si="270"/>
        <v>0.12792578139534885</v>
      </c>
      <c r="BI1319" s="282">
        <f t="shared" si="272"/>
        <v>578</v>
      </c>
    </row>
    <row r="1320" spans="1:61" hidden="1">
      <c r="A1320" s="54" t="s">
        <v>150</v>
      </c>
      <c r="B1320" s="55" t="s">
        <v>4181</v>
      </c>
      <c r="C1320" s="55" t="s">
        <v>4182</v>
      </c>
      <c r="D1320" s="44" t="s">
        <v>4183</v>
      </c>
      <c r="E1320" s="56">
        <v>80</v>
      </c>
      <c r="F1320" s="46" t="s">
        <v>5814</v>
      </c>
      <c r="G1320" s="47" t="s">
        <v>5814</v>
      </c>
      <c r="H1320" s="47" t="s">
        <v>189</v>
      </c>
      <c r="I1320" s="48" t="s">
        <v>6225</v>
      </c>
      <c r="J1320" s="48" t="s">
        <v>6229</v>
      </c>
      <c r="K1320" s="48" t="s">
        <v>6233</v>
      </c>
      <c r="L1320" s="45">
        <v>140</v>
      </c>
      <c r="M1320" s="47" t="s">
        <v>153</v>
      </c>
      <c r="N1320" s="60">
        <v>106</v>
      </c>
      <c r="O1320" s="58">
        <v>72</v>
      </c>
      <c r="P1320" s="58">
        <v>83</v>
      </c>
      <c r="Q1320" s="132">
        <v>74</v>
      </c>
      <c r="R1320" s="60">
        <v>451</v>
      </c>
      <c r="S1320" s="58">
        <v>109</v>
      </c>
      <c r="T1320" s="58">
        <v>303</v>
      </c>
      <c r="U1320" s="132">
        <v>257</v>
      </c>
      <c r="V1320" s="58">
        <v>95</v>
      </c>
      <c r="W1320" s="58">
        <v>75</v>
      </c>
      <c r="X1320" s="58">
        <v>89</v>
      </c>
      <c r="Y1320" s="132">
        <v>60</v>
      </c>
      <c r="Z1320" s="61">
        <v>119</v>
      </c>
      <c r="AA1320" s="59">
        <v>113</v>
      </c>
      <c r="AB1320" s="59">
        <v>86</v>
      </c>
      <c r="AC1320" s="132">
        <v>54</v>
      </c>
      <c r="AD1320" s="61">
        <v>136</v>
      </c>
      <c r="AE1320" s="59">
        <v>60</v>
      </c>
      <c r="AF1320" s="59">
        <v>70</v>
      </c>
      <c r="AG1320" s="132">
        <v>45</v>
      </c>
      <c r="AH1320" s="61">
        <v>15</v>
      </c>
      <c r="AI1320" s="132">
        <v>28</v>
      </c>
      <c r="AJ1320" s="64">
        <f>IFERROR(VLOOKUP($B1320,STOCK!$A:$H,3,0)," ")</f>
        <v>133</v>
      </c>
      <c r="AK1320" s="65">
        <f>IFERROR(VLOOKUP($B1320,STOCK!$A:$H,4,0)," ")</f>
        <v>284</v>
      </c>
      <c r="AL1320" s="65">
        <f>IFERROR(VLOOKUP($B1320,STOCK!$A:$H,5,0)," ")</f>
        <v>134</v>
      </c>
      <c r="AM1320" s="65">
        <f>IFERROR(VLOOKUP($B1320,STOCK!$A:$H,6,0)," ")</f>
        <v>143</v>
      </c>
      <c r="AN1320" s="65">
        <f>IFERROR(VLOOKUP($B1320,STOCK!$A:$H,7,0)," ")</f>
        <v>76</v>
      </c>
      <c r="AO1320" s="65">
        <f>IFERROR(VLOOKUP($B1320,STOCK!$A:$H,8,0)," ")</f>
        <v>139</v>
      </c>
      <c r="AP1320" s="62">
        <f t="shared" si="260"/>
        <v>53.918918918918919</v>
      </c>
      <c r="AQ1320" s="50">
        <f t="shared" si="261"/>
        <v>33.151750972762649</v>
      </c>
      <c r="AR1320" s="50">
        <f t="shared" si="262"/>
        <v>67</v>
      </c>
      <c r="AS1320" s="50">
        <f t="shared" si="263"/>
        <v>79.444444444444457</v>
      </c>
      <c r="AT1320" s="50">
        <f t="shared" si="264"/>
        <v>50.666666666666664</v>
      </c>
      <c r="AU1320" s="63">
        <f t="shared" si="271"/>
        <v>148.92857142857144</v>
      </c>
      <c r="AV1320" s="67">
        <v>1874.96001</v>
      </c>
      <c r="AW1320" s="133">
        <v>1874.96496</v>
      </c>
      <c r="AX1320" s="49">
        <v>2250</v>
      </c>
      <c r="AY1320" s="51">
        <f t="shared" si="265"/>
        <v>0.20002559414587195</v>
      </c>
      <c r="AZ1320" s="51">
        <f t="shared" si="266"/>
        <v>0.16668443999999999</v>
      </c>
      <c r="BA1320" s="49">
        <v>2200</v>
      </c>
      <c r="BB1320" s="52">
        <v>6</v>
      </c>
      <c r="BC1320" s="51">
        <f t="shared" si="267"/>
        <v>0.17335835872040817</v>
      </c>
      <c r="BD1320" s="51">
        <f t="shared" si="268"/>
        <v>0.14774545</v>
      </c>
      <c r="BE1320" s="49">
        <v>2150</v>
      </c>
      <c r="BF1320" s="52">
        <v>10</v>
      </c>
      <c r="BG1320" s="51">
        <f t="shared" si="269"/>
        <v>0.14669112329494438</v>
      </c>
      <c r="BH1320" s="51">
        <f t="shared" si="270"/>
        <v>0.12792557674418603</v>
      </c>
      <c r="BI1320" s="282">
        <f t="shared" si="272"/>
        <v>518</v>
      </c>
    </row>
    <row r="1321" spans="1:61" hidden="1">
      <c r="A1321" s="54" t="s">
        <v>150</v>
      </c>
      <c r="B1321" s="55" t="s">
        <v>4184</v>
      </c>
      <c r="C1321" s="55" t="s">
        <v>4185</v>
      </c>
      <c r="D1321" s="44" t="s">
        <v>4186</v>
      </c>
      <c r="E1321" s="56">
        <v>80</v>
      </c>
      <c r="F1321" s="46" t="s">
        <v>5814</v>
      </c>
      <c r="G1321" s="47" t="s">
        <v>5814</v>
      </c>
      <c r="H1321" s="47" t="s">
        <v>189</v>
      </c>
      <c r="I1321" s="48" t="s">
        <v>6225</v>
      </c>
      <c r="J1321" s="48" t="s">
        <v>6229</v>
      </c>
      <c r="K1321" s="48" t="s">
        <v>6233</v>
      </c>
      <c r="L1321" s="45">
        <v>140</v>
      </c>
      <c r="M1321" s="47" t="s">
        <v>153</v>
      </c>
      <c r="N1321" s="60">
        <v>57</v>
      </c>
      <c r="O1321" s="58">
        <v>57</v>
      </c>
      <c r="P1321" s="58">
        <v>63</v>
      </c>
      <c r="Q1321" s="132">
        <v>5</v>
      </c>
      <c r="R1321" s="60">
        <v>170</v>
      </c>
      <c r="S1321" s="58">
        <v>318</v>
      </c>
      <c r="T1321" s="58">
        <v>95</v>
      </c>
      <c r="U1321" s="132">
        <v>35</v>
      </c>
      <c r="V1321" s="58">
        <v>28</v>
      </c>
      <c r="W1321" s="58">
        <v>63</v>
      </c>
      <c r="X1321" s="58">
        <v>24</v>
      </c>
      <c r="Y1321" s="132">
        <v>16</v>
      </c>
      <c r="Z1321" s="61">
        <v>44</v>
      </c>
      <c r="AA1321" s="59">
        <v>55</v>
      </c>
      <c r="AB1321" s="59">
        <v>51</v>
      </c>
      <c r="AC1321" s="132">
        <v>54</v>
      </c>
      <c r="AD1321" s="61">
        <v>88</v>
      </c>
      <c r="AE1321" s="59">
        <v>174</v>
      </c>
      <c r="AF1321" s="59">
        <v>83</v>
      </c>
      <c r="AG1321" s="132">
        <v>0</v>
      </c>
      <c r="AH1321" s="61">
        <v>0</v>
      </c>
      <c r="AI1321" s="132">
        <v>0</v>
      </c>
      <c r="AJ1321" s="64">
        <f>IFERROR(VLOOKUP($B1321,STOCK!$A:$H,3,0)," ")</f>
        <v>0</v>
      </c>
      <c r="AK1321" s="65">
        <f>IFERROR(VLOOKUP($B1321,STOCK!$A:$H,4,0)," ")</f>
        <v>14</v>
      </c>
      <c r="AL1321" s="65">
        <f>IFERROR(VLOOKUP($B1321,STOCK!$A:$H,5,0)," ")</f>
        <v>28</v>
      </c>
      <c r="AM1321" s="65">
        <f>IFERROR(VLOOKUP($B1321,STOCK!$A:$H,6,0)," ")</f>
        <v>5</v>
      </c>
      <c r="AN1321" s="65">
        <f>IFERROR(VLOOKUP($B1321,STOCK!$A:$H,7,0)," ")</f>
        <v>0</v>
      </c>
      <c r="AO1321" s="65">
        <f>IFERROR(VLOOKUP($B1321,STOCK!$A:$H,8,0)," ")</f>
        <v>0</v>
      </c>
      <c r="AP1321" s="62" t="str">
        <f t="shared" si="260"/>
        <v>Q</v>
      </c>
      <c r="AQ1321" s="50">
        <f t="shared" si="261"/>
        <v>12</v>
      </c>
      <c r="AR1321" s="50">
        <f t="shared" si="262"/>
        <v>52.5</v>
      </c>
      <c r="AS1321" s="50">
        <f t="shared" si="263"/>
        <v>2.7777777777777777</v>
      </c>
      <c r="AT1321" s="50" t="str">
        <f t="shared" si="264"/>
        <v>Q</v>
      </c>
      <c r="AU1321" s="63" t="str">
        <f t="shared" si="271"/>
        <v>Q</v>
      </c>
      <c r="AV1321" s="67">
        <v>1875.0000500000001</v>
      </c>
      <c r="AW1321" s="133">
        <v>1874.9259099999999</v>
      </c>
      <c r="AX1321" s="49">
        <v>2250</v>
      </c>
      <c r="AY1321" s="51">
        <f t="shared" si="265"/>
        <v>0.19999996800000086</v>
      </c>
      <c r="AZ1321" s="51">
        <f t="shared" si="266"/>
        <v>0.1666666444444444</v>
      </c>
      <c r="BA1321" s="49">
        <v>2200</v>
      </c>
      <c r="BB1321" s="52">
        <v>6</v>
      </c>
      <c r="BC1321" s="51">
        <f t="shared" si="267"/>
        <v>0.17333330204444519</v>
      </c>
      <c r="BD1321" s="51">
        <f t="shared" si="268"/>
        <v>0.14772724999999995</v>
      </c>
      <c r="BE1321" s="49">
        <v>2150</v>
      </c>
      <c r="BF1321" s="52">
        <v>10</v>
      </c>
      <c r="BG1321" s="51">
        <f t="shared" si="269"/>
        <v>0.14666663608888975</v>
      </c>
      <c r="BH1321" s="51">
        <f t="shared" si="270"/>
        <v>0.12790695348837205</v>
      </c>
      <c r="BI1321" s="282">
        <f t="shared" si="272"/>
        <v>110</v>
      </c>
    </row>
    <row r="1322" spans="1:61" hidden="1">
      <c r="A1322" s="54" t="s">
        <v>150</v>
      </c>
      <c r="B1322" s="55" t="s">
        <v>4187</v>
      </c>
      <c r="C1322" s="55" t="s">
        <v>4188</v>
      </c>
      <c r="D1322" s="44" t="s">
        <v>4189</v>
      </c>
      <c r="E1322" s="56">
        <v>80</v>
      </c>
      <c r="F1322" s="46" t="s">
        <v>5814</v>
      </c>
      <c r="G1322" s="47" t="s">
        <v>5814</v>
      </c>
      <c r="H1322" s="47" t="s">
        <v>189</v>
      </c>
      <c r="I1322" s="48" t="s">
        <v>6225</v>
      </c>
      <c r="J1322" s="48" t="s">
        <v>6229</v>
      </c>
      <c r="K1322" s="48" t="s">
        <v>6233</v>
      </c>
      <c r="L1322" s="45">
        <v>140</v>
      </c>
      <c r="M1322" s="47" t="s">
        <v>153</v>
      </c>
      <c r="N1322" s="60">
        <v>0</v>
      </c>
      <c r="O1322" s="58">
        <v>0</v>
      </c>
      <c r="P1322" s="58">
        <v>0</v>
      </c>
      <c r="Q1322" s="132">
        <v>0</v>
      </c>
      <c r="R1322" s="60">
        <v>0</v>
      </c>
      <c r="S1322" s="58">
        <v>0</v>
      </c>
      <c r="T1322" s="58">
        <v>0</v>
      </c>
      <c r="U1322" s="132">
        <v>0</v>
      </c>
      <c r="V1322" s="58">
        <v>15</v>
      </c>
      <c r="W1322" s="58">
        <v>8</v>
      </c>
      <c r="X1322" s="58">
        <v>0</v>
      </c>
      <c r="Y1322" s="132">
        <v>0</v>
      </c>
      <c r="Z1322" s="61">
        <v>0</v>
      </c>
      <c r="AA1322" s="59">
        <v>0</v>
      </c>
      <c r="AB1322" s="59">
        <v>0</v>
      </c>
      <c r="AC1322" s="132">
        <v>0</v>
      </c>
      <c r="AD1322" s="61">
        <v>0</v>
      </c>
      <c r="AE1322" s="59">
        <v>0</v>
      </c>
      <c r="AF1322" s="59">
        <v>0</v>
      </c>
      <c r="AG1322" s="132">
        <v>0</v>
      </c>
      <c r="AH1322" s="61">
        <v>0</v>
      </c>
      <c r="AI1322" s="132">
        <v>0</v>
      </c>
      <c r="AJ1322" s="64">
        <f>IFERROR(VLOOKUP($B1322,STOCK!$A:$H,3,0)," ")</f>
        <v>0</v>
      </c>
      <c r="AK1322" s="65">
        <f>IFERROR(VLOOKUP($B1322,STOCK!$A:$H,4,0)," ")</f>
        <v>0</v>
      </c>
      <c r="AL1322" s="65">
        <f>IFERROR(VLOOKUP($B1322,STOCK!$A:$H,5,0)," ")</f>
        <v>0</v>
      </c>
      <c r="AM1322" s="65">
        <f>IFERROR(VLOOKUP($B1322,STOCK!$A:$H,6,0)," ")</f>
        <v>0</v>
      </c>
      <c r="AN1322" s="65">
        <f>IFERROR(VLOOKUP($B1322,STOCK!$A:$H,7,0)," ")</f>
        <v>0</v>
      </c>
      <c r="AO1322" s="65">
        <f>IFERROR(VLOOKUP($B1322,STOCK!$A:$H,8,0)," ")</f>
        <v>0</v>
      </c>
      <c r="AP1322" s="62" t="str">
        <f t="shared" si="260"/>
        <v>Q</v>
      </c>
      <c r="AQ1322" s="50" t="str">
        <f t="shared" si="261"/>
        <v>Q</v>
      </c>
      <c r="AR1322" s="50" t="str">
        <f t="shared" si="262"/>
        <v>Q</v>
      </c>
      <c r="AS1322" s="50" t="str">
        <f t="shared" si="263"/>
        <v>Q</v>
      </c>
      <c r="AT1322" s="50" t="str">
        <f t="shared" si="264"/>
        <v>Q</v>
      </c>
      <c r="AU1322" s="63" t="str">
        <f t="shared" si="271"/>
        <v>Q</v>
      </c>
      <c r="AV1322" s="67">
        <v>1874.96001</v>
      </c>
      <c r="AW1322" s="133">
        <v>1873.9624200000001</v>
      </c>
      <c r="AX1322" s="49">
        <v>2250</v>
      </c>
      <c r="AY1322" s="51">
        <f t="shared" si="265"/>
        <v>0.20002559414587195</v>
      </c>
      <c r="AZ1322" s="51">
        <f t="shared" si="266"/>
        <v>0.16668443999999999</v>
      </c>
      <c r="BA1322" s="49">
        <v>2200</v>
      </c>
      <c r="BB1322" s="52">
        <v>6</v>
      </c>
      <c r="BC1322" s="51">
        <f t="shared" si="267"/>
        <v>0.17335835872040817</v>
      </c>
      <c r="BD1322" s="51">
        <f t="shared" si="268"/>
        <v>0.14774545</v>
      </c>
      <c r="BE1322" s="49">
        <v>2150</v>
      </c>
      <c r="BF1322" s="52">
        <v>10</v>
      </c>
      <c r="BG1322" s="51">
        <f t="shared" si="269"/>
        <v>0.14669112329494438</v>
      </c>
      <c r="BH1322" s="51">
        <f t="shared" si="270"/>
        <v>0.12792557674418603</v>
      </c>
      <c r="BI1322" s="282">
        <f t="shared" si="272"/>
        <v>0</v>
      </c>
    </row>
    <row r="1323" spans="1:61" hidden="1">
      <c r="A1323" s="54" t="s">
        <v>150</v>
      </c>
      <c r="B1323" s="55" t="s">
        <v>4190</v>
      </c>
      <c r="C1323" s="55" t="s">
        <v>4191</v>
      </c>
      <c r="D1323" s="44" t="s">
        <v>4192</v>
      </c>
      <c r="E1323" s="56">
        <v>80</v>
      </c>
      <c r="F1323" s="46" t="s">
        <v>5814</v>
      </c>
      <c r="G1323" s="47" t="s">
        <v>5814</v>
      </c>
      <c r="H1323" s="47" t="s">
        <v>189</v>
      </c>
      <c r="I1323" s="48" t="s">
        <v>6225</v>
      </c>
      <c r="J1323" s="48" t="s">
        <v>6229</v>
      </c>
      <c r="K1323" s="48" t="s">
        <v>6233</v>
      </c>
      <c r="L1323" s="45">
        <v>140</v>
      </c>
      <c r="M1323" s="47" t="s">
        <v>153</v>
      </c>
      <c r="N1323" s="60">
        <v>0</v>
      </c>
      <c r="O1323" s="58">
        <v>0</v>
      </c>
      <c r="P1323" s="58">
        <v>0</v>
      </c>
      <c r="Q1323" s="132">
        <v>0</v>
      </c>
      <c r="R1323" s="60">
        <v>0</v>
      </c>
      <c r="S1323" s="58">
        <v>0</v>
      </c>
      <c r="T1323" s="58">
        <v>0</v>
      </c>
      <c r="U1323" s="132">
        <v>0</v>
      </c>
      <c r="V1323" s="58">
        <v>3</v>
      </c>
      <c r="W1323" s="58">
        <v>0</v>
      </c>
      <c r="X1323" s="58">
        <v>0</v>
      </c>
      <c r="Y1323" s="132">
        <v>0</v>
      </c>
      <c r="Z1323" s="61">
        <v>14</v>
      </c>
      <c r="AA1323" s="59">
        <v>0</v>
      </c>
      <c r="AB1323" s="59">
        <v>0</v>
      </c>
      <c r="AC1323" s="132">
        <v>0</v>
      </c>
      <c r="AD1323" s="61">
        <v>0</v>
      </c>
      <c r="AE1323" s="59">
        <v>0</v>
      </c>
      <c r="AF1323" s="59">
        <v>0</v>
      </c>
      <c r="AG1323" s="132">
        <v>0</v>
      </c>
      <c r="AH1323" s="61">
        <v>0</v>
      </c>
      <c r="AI1323" s="132">
        <v>0</v>
      </c>
      <c r="AJ1323" s="64">
        <f>IFERROR(VLOOKUP($B1323,STOCK!$A:$H,3,0)," ")</f>
        <v>0</v>
      </c>
      <c r="AK1323" s="65">
        <f>IFERROR(VLOOKUP($B1323,STOCK!$A:$H,4,0)," ")</f>
        <v>0</v>
      </c>
      <c r="AL1323" s="65">
        <f>IFERROR(VLOOKUP($B1323,STOCK!$A:$H,5,0)," ")</f>
        <v>0</v>
      </c>
      <c r="AM1323" s="65">
        <f>IFERROR(VLOOKUP($B1323,STOCK!$A:$H,6,0)," ")</f>
        <v>0</v>
      </c>
      <c r="AN1323" s="65">
        <f>IFERROR(VLOOKUP($B1323,STOCK!$A:$H,7,0)," ")</f>
        <v>0</v>
      </c>
      <c r="AO1323" s="65">
        <f>IFERROR(VLOOKUP($B1323,STOCK!$A:$H,8,0)," ")</f>
        <v>0</v>
      </c>
      <c r="AP1323" s="62" t="str">
        <f t="shared" si="260"/>
        <v>Q</v>
      </c>
      <c r="AQ1323" s="50" t="str">
        <f t="shared" si="261"/>
        <v>Q</v>
      </c>
      <c r="AR1323" s="50" t="str">
        <f t="shared" si="262"/>
        <v>Q</v>
      </c>
      <c r="AS1323" s="50" t="str">
        <f t="shared" si="263"/>
        <v>Q</v>
      </c>
      <c r="AT1323" s="50" t="str">
        <f t="shared" si="264"/>
        <v>Q</v>
      </c>
      <c r="AU1323" s="63" t="str">
        <f t="shared" si="271"/>
        <v>Q</v>
      </c>
      <c r="AV1323" s="67">
        <v>1874.96001</v>
      </c>
      <c r="AW1323" s="133">
        <v>1873.9200699999999</v>
      </c>
      <c r="AX1323" s="49">
        <v>2250</v>
      </c>
      <c r="AY1323" s="51">
        <f t="shared" si="265"/>
        <v>0.20002559414587195</v>
      </c>
      <c r="AZ1323" s="51">
        <f t="shared" si="266"/>
        <v>0.16668443999999999</v>
      </c>
      <c r="BA1323" s="49">
        <v>2200</v>
      </c>
      <c r="BB1323" s="52">
        <v>6</v>
      </c>
      <c r="BC1323" s="51">
        <f t="shared" si="267"/>
        <v>0.17335835872040817</v>
      </c>
      <c r="BD1323" s="51">
        <f t="shared" si="268"/>
        <v>0.14774545</v>
      </c>
      <c r="BE1323" s="49">
        <v>2150</v>
      </c>
      <c r="BF1323" s="52">
        <v>10</v>
      </c>
      <c r="BG1323" s="51">
        <f t="shared" si="269"/>
        <v>0.14669112329494438</v>
      </c>
      <c r="BH1323" s="51">
        <f t="shared" si="270"/>
        <v>0.12792557674418603</v>
      </c>
      <c r="BI1323" s="282">
        <f t="shared" si="272"/>
        <v>0</v>
      </c>
    </row>
    <row r="1324" spans="1:61" hidden="1">
      <c r="A1324" s="54" t="s">
        <v>150</v>
      </c>
      <c r="B1324" s="55" t="s">
        <v>4193</v>
      </c>
      <c r="C1324" s="55" t="s">
        <v>4194</v>
      </c>
      <c r="D1324" s="44" t="s">
        <v>4195</v>
      </c>
      <c r="E1324" s="56">
        <v>80</v>
      </c>
      <c r="F1324" s="46" t="s">
        <v>5814</v>
      </c>
      <c r="G1324" s="47" t="s">
        <v>5814</v>
      </c>
      <c r="H1324" s="47" t="s">
        <v>189</v>
      </c>
      <c r="I1324" s="48" t="s">
        <v>6225</v>
      </c>
      <c r="J1324" s="48" t="s">
        <v>6229</v>
      </c>
      <c r="K1324" s="48" t="s">
        <v>6233</v>
      </c>
      <c r="L1324" s="45">
        <v>140</v>
      </c>
      <c r="M1324" s="47" t="s">
        <v>153</v>
      </c>
      <c r="N1324" s="60">
        <v>143</v>
      </c>
      <c r="O1324" s="58">
        <v>124</v>
      </c>
      <c r="P1324" s="58">
        <v>122</v>
      </c>
      <c r="Q1324" s="132">
        <v>48</v>
      </c>
      <c r="R1324" s="60">
        <v>347</v>
      </c>
      <c r="S1324" s="58">
        <v>369</v>
      </c>
      <c r="T1324" s="58">
        <v>105</v>
      </c>
      <c r="U1324" s="132">
        <v>7</v>
      </c>
      <c r="V1324" s="58">
        <v>34</v>
      </c>
      <c r="W1324" s="58">
        <v>42</v>
      </c>
      <c r="X1324" s="58">
        <v>51</v>
      </c>
      <c r="Y1324" s="132">
        <v>37</v>
      </c>
      <c r="Z1324" s="61">
        <v>53</v>
      </c>
      <c r="AA1324" s="59">
        <v>100</v>
      </c>
      <c r="AB1324" s="59">
        <v>0</v>
      </c>
      <c r="AC1324" s="132">
        <v>0</v>
      </c>
      <c r="AD1324" s="61">
        <v>74</v>
      </c>
      <c r="AE1324" s="59">
        <v>172</v>
      </c>
      <c r="AF1324" s="59">
        <v>78</v>
      </c>
      <c r="AG1324" s="132">
        <v>47</v>
      </c>
      <c r="AH1324" s="61">
        <v>2</v>
      </c>
      <c r="AI1324" s="132">
        <v>29</v>
      </c>
      <c r="AJ1324" s="64">
        <f>IFERROR(VLOOKUP($B1324,STOCK!$A:$H,3,0)," ")</f>
        <v>0</v>
      </c>
      <c r="AK1324" s="65">
        <f>IFERROR(VLOOKUP($B1324,STOCK!$A:$H,4,0)," ")</f>
        <v>4</v>
      </c>
      <c r="AL1324" s="65">
        <f>IFERROR(VLOOKUP($B1324,STOCK!$A:$H,5,0)," ")</f>
        <v>41</v>
      </c>
      <c r="AM1324" s="65">
        <f>IFERROR(VLOOKUP($B1324,STOCK!$A:$H,6,0)," ")</f>
        <v>0</v>
      </c>
      <c r="AN1324" s="65">
        <f>IFERROR(VLOOKUP($B1324,STOCK!$A:$H,7,0)," ")</f>
        <v>0</v>
      </c>
      <c r="AO1324" s="65">
        <f>IFERROR(VLOOKUP($B1324,STOCK!$A:$H,8,0)," ")</f>
        <v>33</v>
      </c>
      <c r="AP1324" s="62" t="str">
        <f t="shared" si="260"/>
        <v>Q</v>
      </c>
      <c r="AQ1324" s="50">
        <f t="shared" si="261"/>
        <v>17.142857142857142</v>
      </c>
      <c r="AR1324" s="50">
        <f t="shared" si="262"/>
        <v>33.243243243243242</v>
      </c>
      <c r="AS1324" s="50" t="str">
        <f t="shared" si="263"/>
        <v>Q</v>
      </c>
      <c r="AT1324" s="50" t="str">
        <f t="shared" si="264"/>
        <v>Q</v>
      </c>
      <c r="AU1324" s="63">
        <f t="shared" si="271"/>
        <v>34.137931034482762</v>
      </c>
      <c r="AV1324" s="67">
        <v>1874.95957</v>
      </c>
      <c r="AW1324" s="133">
        <v>1874.9622099999999</v>
      </c>
      <c r="AX1324" s="49">
        <v>2250</v>
      </c>
      <c r="AY1324" s="51">
        <f t="shared" si="265"/>
        <v>0.20002587575795028</v>
      </c>
      <c r="AZ1324" s="51">
        <f t="shared" si="266"/>
        <v>0.16668463555555557</v>
      </c>
      <c r="BA1324" s="49">
        <v>2200</v>
      </c>
      <c r="BB1324" s="52">
        <v>6</v>
      </c>
      <c r="BC1324" s="51">
        <f t="shared" si="267"/>
        <v>0.17335863407444041</v>
      </c>
      <c r="BD1324" s="51">
        <f t="shared" si="268"/>
        <v>0.14774565000000001</v>
      </c>
      <c r="BE1324" s="49">
        <v>2150</v>
      </c>
      <c r="BF1324" s="52">
        <v>10</v>
      </c>
      <c r="BG1324" s="51">
        <f t="shared" si="269"/>
        <v>0.14669139239093032</v>
      </c>
      <c r="BH1324" s="51">
        <f t="shared" si="270"/>
        <v>0.12792578139534885</v>
      </c>
      <c r="BI1324" s="282">
        <f t="shared" si="272"/>
        <v>168</v>
      </c>
    </row>
    <row r="1325" spans="1:61" hidden="1">
      <c r="A1325" s="54" t="s">
        <v>150</v>
      </c>
      <c r="B1325" s="55" t="s">
        <v>4196</v>
      </c>
      <c r="C1325" s="55" t="s">
        <v>4197</v>
      </c>
      <c r="D1325" s="44" t="s">
        <v>4198</v>
      </c>
      <c r="E1325" s="56">
        <v>80</v>
      </c>
      <c r="F1325" s="46" t="s">
        <v>5814</v>
      </c>
      <c r="G1325" s="47" t="s">
        <v>5814</v>
      </c>
      <c r="H1325" s="47" t="s">
        <v>189</v>
      </c>
      <c r="I1325" s="48" t="s">
        <v>6225</v>
      </c>
      <c r="J1325" s="48" t="s">
        <v>6229</v>
      </c>
      <c r="K1325" s="48" t="s">
        <v>6233</v>
      </c>
      <c r="L1325" s="45">
        <v>140</v>
      </c>
      <c r="M1325" s="47" t="s">
        <v>153</v>
      </c>
      <c r="N1325" s="60">
        <v>81</v>
      </c>
      <c r="O1325" s="58">
        <v>71</v>
      </c>
      <c r="P1325" s="58">
        <v>79</v>
      </c>
      <c r="Q1325" s="132">
        <v>64</v>
      </c>
      <c r="R1325" s="60">
        <v>115</v>
      </c>
      <c r="S1325" s="58">
        <v>23</v>
      </c>
      <c r="T1325" s="58">
        <v>77</v>
      </c>
      <c r="U1325" s="132">
        <v>5</v>
      </c>
      <c r="V1325" s="58">
        <v>25</v>
      </c>
      <c r="W1325" s="58">
        <v>24</v>
      </c>
      <c r="X1325" s="58">
        <v>62</v>
      </c>
      <c r="Y1325" s="132">
        <v>31</v>
      </c>
      <c r="Z1325" s="61">
        <v>77</v>
      </c>
      <c r="AA1325" s="59">
        <v>74</v>
      </c>
      <c r="AB1325" s="59">
        <v>40</v>
      </c>
      <c r="AC1325" s="132">
        <v>28</v>
      </c>
      <c r="AD1325" s="61">
        <v>73</v>
      </c>
      <c r="AE1325" s="59">
        <v>77</v>
      </c>
      <c r="AF1325" s="59">
        <v>75</v>
      </c>
      <c r="AG1325" s="132">
        <v>56</v>
      </c>
      <c r="AH1325" s="61">
        <v>4</v>
      </c>
      <c r="AI1325" s="132">
        <v>9</v>
      </c>
      <c r="AJ1325" s="64">
        <f>IFERROR(VLOOKUP($B1325,STOCK!$A:$H,3,0)," ")</f>
        <v>10</v>
      </c>
      <c r="AK1325" s="65">
        <f>IFERROR(VLOOKUP($B1325,STOCK!$A:$H,4,0)," ")</f>
        <v>9</v>
      </c>
      <c r="AL1325" s="65">
        <f>IFERROR(VLOOKUP($B1325,STOCK!$A:$H,5,0)," ")</f>
        <v>9</v>
      </c>
      <c r="AM1325" s="65">
        <f>IFERROR(VLOOKUP($B1325,STOCK!$A:$H,6,0)," ")</f>
        <v>17</v>
      </c>
      <c r="AN1325" s="65">
        <f>IFERROR(VLOOKUP($B1325,STOCK!$A:$H,7,0)," ")</f>
        <v>3</v>
      </c>
      <c r="AO1325" s="65">
        <f>IFERROR(VLOOKUP($B1325,STOCK!$A:$H,8,0)," ")</f>
        <v>52</v>
      </c>
      <c r="AP1325" s="62">
        <f t="shared" si="260"/>
        <v>4.6875</v>
      </c>
      <c r="AQ1325" s="50">
        <f t="shared" si="261"/>
        <v>54</v>
      </c>
      <c r="AR1325" s="50">
        <f t="shared" si="262"/>
        <v>8.7096774193548399</v>
      </c>
      <c r="AS1325" s="50">
        <f t="shared" si="263"/>
        <v>18.214285714285712</v>
      </c>
      <c r="AT1325" s="50">
        <f t="shared" si="264"/>
        <v>1.607142857142857</v>
      </c>
      <c r="AU1325" s="63">
        <f t="shared" si="271"/>
        <v>173.33333333333334</v>
      </c>
      <c r="AV1325" s="67">
        <v>1874.95957</v>
      </c>
      <c r="AW1325" s="133">
        <v>1874.93559</v>
      </c>
      <c r="AX1325" s="49">
        <v>2250</v>
      </c>
      <c r="AY1325" s="51">
        <f t="shared" si="265"/>
        <v>0.20002587575795028</v>
      </c>
      <c r="AZ1325" s="51">
        <f t="shared" si="266"/>
        <v>0.16668463555555557</v>
      </c>
      <c r="BA1325" s="49">
        <v>2200</v>
      </c>
      <c r="BB1325" s="52">
        <v>6</v>
      </c>
      <c r="BC1325" s="51">
        <f t="shared" si="267"/>
        <v>0.17335863407444041</v>
      </c>
      <c r="BD1325" s="51">
        <f t="shared" si="268"/>
        <v>0.14774565000000001</v>
      </c>
      <c r="BE1325" s="49">
        <v>2150</v>
      </c>
      <c r="BF1325" s="52">
        <v>10</v>
      </c>
      <c r="BG1325" s="51">
        <f t="shared" si="269"/>
        <v>0.14669139239093032</v>
      </c>
      <c r="BH1325" s="51">
        <f t="shared" si="270"/>
        <v>0.12792578139534885</v>
      </c>
      <c r="BI1325" s="282">
        <f t="shared" si="272"/>
        <v>193</v>
      </c>
    </row>
    <row r="1326" spans="1:61" hidden="1">
      <c r="A1326" s="54" t="s">
        <v>150</v>
      </c>
      <c r="B1326" s="55" t="s">
        <v>4199</v>
      </c>
      <c r="C1326" s="55" t="s">
        <v>4200</v>
      </c>
      <c r="D1326" s="44" t="s">
        <v>4201</v>
      </c>
      <c r="E1326" s="56">
        <v>80</v>
      </c>
      <c r="F1326" s="46" t="s">
        <v>5814</v>
      </c>
      <c r="G1326" s="47" t="s">
        <v>5814</v>
      </c>
      <c r="H1326" s="47" t="s">
        <v>189</v>
      </c>
      <c r="I1326" s="48" t="s">
        <v>6225</v>
      </c>
      <c r="J1326" s="48" t="s">
        <v>6229</v>
      </c>
      <c r="K1326" s="48" t="s">
        <v>6233</v>
      </c>
      <c r="L1326" s="45">
        <v>140</v>
      </c>
      <c r="M1326" s="47" t="s">
        <v>153</v>
      </c>
      <c r="N1326" s="60">
        <v>182</v>
      </c>
      <c r="O1326" s="58">
        <v>176</v>
      </c>
      <c r="P1326" s="58">
        <v>115</v>
      </c>
      <c r="Q1326" s="132">
        <v>81</v>
      </c>
      <c r="R1326" s="60">
        <v>631</v>
      </c>
      <c r="S1326" s="58">
        <v>845</v>
      </c>
      <c r="T1326" s="58">
        <v>575</v>
      </c>
      <c r="U1326" s="132">
        <v>522</v>
      </c>
      <c r="V1326" s="58">
        <v>138</v>
      </c>
      <c r="W1326" s="58">
        <v>116</v>
      </c>
      <c r="X1326" s="58">
        <v>82</v>
      </c>
      <c r="Y1326" s="132">
        <v>69</v>
      </c>
      <c r="Z1326" s="61">
        <v>131</v>
      </c>
      <c r="AA1326" s="59">
        <v>185</v>
      </c>
      <c r="AB1326" s="59">
        <v>99</v>
      </c>
      <c r="AC1326" s="132">
        <v>65</v>
      </c>
      <c r="AD1326" s="61">
        <v>243</v>
      </c>
      <c r="AE1326" s="59">
        <v>321</v>
      </c>
      <c r="AF1326" s="59">
        <v>217</v>
      </c>
      <c r="AG1326" s="132">
        <v>177</v>
      </c>
      <c r="AH1326" s="61">
        <v>26</v>
      </c>
      <c r="AI1326" s="132">
        <v>47</v>
      </c>
      <c r="AJ1326" s="64">
        <f>IFERROR(VLOOKUP($B1326,STOCK!$A:$H,3,0)," ")</f>
        <v>19</v>
      </c>
      <c r="AK1326" s="65">
        <f>IFERROR(VLOOKUP($B1326,STOCK!$A:$H,4,0)," ")</f>
        <v>48</v>
      </c>
      <c r="AL1326" s="65">
        <f>IFERROR(VLOOKUP($B1326,STOCK!$A:$H,5,0)," ")</f>
        <v>183</v>
      </c>
      <c r="AM1326" s="65">
        <f>IFERROR(VLOOKUP($B1326,STOCK!$A:$H,6,0)," ")</f>
        <v>199</v>
      </c>
      <c r="AN1326" s="65">
        <f>IFERROR(VLOOKUP($B1326,STOCK!$A:$H,7,0)," ")</f>
        <v>210</v>
      </c>
      <c r="AO1326" s="65">
        <f>IFERROR(VLOOKUP($B1326,STOCK!$A:$H,8,0)," ")</f>
        <v>80</v>
      </c>
      <c r="AP1326" s="62">
        <f t="shared" si="260"/>
        <v>7.0370370370370363</v>
      </c>
      <c r="AQ1326" s="50">
        <f t="shared" si="261"/>
        <v>2.7586206896551726</v>
      </c>
      <c r="AR1326" s="50">
        <f t="shared" si="262"/>
        <v>79.565217391304344</v>
      </c>
      <c r="AS1326" s="50">
        <f t="shared" si="263"/>
        <v>91.84615384615384</v>
      </c>
      <c r="AT1326" s="50">
        <f t="shared" si="264"/>
        <v>35.593220338983052</v>
      </c>
      <c r="AU1326" s="63">
        <f t="shared" si="271"/>
        <v>51.063829787234042</v>
      </c>
      <c r="AV1326" s="67">
        <v>1874.95957</v>
      </c>
      <c r="AW1326" s="133">
        <v>1874.96001</v>
      </c>
      <c r="AX1326" s="49">
        <v>2250</v>
      </c>
      <c r="AY1326" s="51">
        <f t="shared" si="265"/>
        <v>0.20002587575795028</v>
      </c>
      <c r="AZ1326" s="51">
        <f t="shared" si="266"/>
        <v>0.16668463555555557</v>
      </c>
      <c r="BA1326" s="49">
        <v>2200</v>
      </c>
      <c r="BB1326" s="52">
        <v>6</v>
      </c>
      <c r="BC1326" s="51">
        <f t="shared" si="267"/>
        <v>0.17335863407444041</v>
      </c>
      <c r="BD1326" s="51">
        <f t="shared" si="268"/>
        <v>0.14774565000000001</v>
      </c>
      <c r="BE1326" s="49">
        <v>2150</v>
      </c>
      <c r="BF1326" s="52">
        <v>10</v>
      </c>
      <c r="BG1326" s="51">
        <f t="shared" si="269"/>
        <v>0.14669139239093032</v>
      </c>
      <c r="BH1326" s="51">
        <f t="shared" si="270"/>
        <v>0.12792578139534885</v>
      </c>
      <c r="BI1326" s="282">
        <f t="shared" si="272"/>
        <v>961</v>
      </c>
    </row>
    <row r="1327" spans="1:61" hidden="1">
      <c r="A1327" s="54" t="s">
        <v>150</v>
      </c>
      <c r="B1327" s="55" t="s">
        <v>4202</v>
      </c>
      <c r="C1327" s="55" t="s">
        <v>4203</v>
      </c>
      <c r="D1327" s="44" t="s">
        <v>4204</v>
      </c>
      <c r="E1327" s="56">
        <v>80</v>
      </c>
      <c r="F1327" s="46" t="s">
        <v>5814</v>
      </c>
      <c r="G1327" s="47" t="s">
        <v>5814</v>
      </c>
      <c r="H1327" s="47" t="s">
        <v>189</v>
      </c>
      <c r="I1327" s="48" t="s">
        <v>6225</v>
      </c>
      <c r="J1327" s="48" t="s">
        <v>6229</v>
      </c>
      <c r="K1327" s="48" t="s">
        <v>6233</v>
      </c>
      <c r="L1327" s="45">
        <v>140</v>
      </c>
      <c r="M1327" s="47" t="s">
        <v>153</v>
      </c>
      <c r="N1327" s="60">
        <v>0</v>
      </c>
      <c r="O1327" s="58">
        <v>133</v>
      </c>
      <c r="P1327" s="58">
        <v>25</v>
      </c>
      <c r="Q1327" s="132">
        <v>0</v>
      </c>
      <c r="R1327" s="60">
        <v>75</v>
      </c>
      <c r="S1327" s="58">
        <v>385</v>
      </c>
      <c r="T1327" s="58">
        <v>337</v>
      </c>
      <c r="U1327" s="132">
        <v>282</v>
      </c>
      <c r="V1327" s="58">
        <v>48</v>
      </c>
      <c r="W1327" s="58">
        <v>78</v>
      </c>
      <c r="X1327" s="58">
        <v>55</v>
      </c>
      <c r="Y1327" s="132">
        <v>59</v>
      </c>
      <c r="Z1327" s="61">
        <v>25</v>
      </c>
      <c r="AA1327" s="59">
        <v>168</v>
      </c>
      <c r="AB1327" s="59">
        <v>65</v>
      </c>
      <c r="AC1327" s="132">
        <v>35</v>
      </c>
      <c r="AD1327" s="61">
        <v>10</v>
      </c>
      <c r="AE1327" s="59">
        <v>186</v>
      </c>
      <c r="AF1327" s="59">
        <v>99</v>
      </c>
      <c r="AG1327" s="132">
        <v>96</v>
      </c>
      <c r="AH1327" s="61">
        <v>0</v>
      </c>
      <c r="AI1327" s="132">
        <v>0</v>
      </c>
      <c r="AJ1327" s="64">
        <f>IFERROR(VLOOKUP($B1327,STOCK!$A:$H,3,0)," ")</f>
        <v>22</v>
      </c>
      <c r="AK1327" s="65">
        <f>IFERROR(VLOOKUP($B1327,STOCK!$A:$H,4,0)," ")</f>
        <v>-1</v>
      </c>
      <c r="AL1327" s="65">
        <f>IFERROR(VLOOKUP($B1327,STOCK!$A:$H,5,0)," ")</f>
        <v>46</v>
      </c>
      <c r="AM1327" s="65">
        <f>IFERROR(VLOOKUP($B1327,STOCK!$A:$H,6,0)," ")</f>
        <v>216</v>
      </c>
      <c r="AN1327" s="65">
        <f>IFERROR(VLOOKUP($B1327,STOCK!$A:$H,7,0)," ")</f>
        <v>147</v>
      </c>
      <c r="AO1327" s="65">
        <f>IFERROR(VLOOKUP($B1327,STOCK!$A:$H,8,0)," ")</f>
        <v>0</v>
      </c>
      <c r="AP1327" s="62" t="str">
        <f t="shared" si="260"/>
        <v>SV</v>
      </c>
      <c r="AQ1327" s="50" t="str">
        <f t="shared" si="261"/>
        <v>Q</v>
      </c>
      <c r="AR1327" s="50">
        <f t="shared" si="262"/>
        <v>23.389830508474578</v>
      </c>
      <c r="AS1327" s="50">
        <f t="shared" si="263"/>
        <v>185.14285714285714</v>
      </c>
      <c r="AT1327" s="50">
        <f t="shared" si="264"/>
        <v>45.9375</v>
      </c>
      <c r="AU1327" s="63" t="str">
        <f t="shared" si="271"/>
        <v>Q</v>
      </c>
      <c r="AV1327" s="67">
        <v>1874.96001</v>
      </c>
      <c r="AW1327" s="133">
        <v>1874.9682600000001</v>
      </c>
      <c r="AX1327" s="49">
        <v>2250</v>
      </c>
      <c r="AY1327" s="51">
        <f t="shared" si="265"/>
        <v>0.20002559414587195</v>
      </c>
      <c r="AZ1327" s="51">
        <f t="shared" si="266"/>
        <v>0.16668443999999999</v>
      </c>
      <c r="BA1327" s="49">
        <v>2200</v>
      </c>
      <c r="BB1327" s="52">
        <v>6</v>
      </c>
      <c r="BC1327" s="51">
        <f t="shared" si="267"/>
        <v>0.17335835872040817</v>
      </c>
      <c r="BD1327" s="51">
        <f t="shared" si="268"/>
        <v>0.14774545</v>
      </c>
      <c r="BE1327" s="49">
        <v>2150</v>
      </c>
      <c r="BF1327" s="52">
        <v>10</v>
      </c>
      <c r="BG1327" s="51">
        <f t="shared" si="269"/>
        <v>0.14669112329494438</v>
      </c>
      <c r="BH1327" s="51">
        <f t="shared" si="270"/>
        <v>0.12792557674418603</v>
      </c>
      <c r="BI1327" s="282">
        <f t="shared" si="272"/>
        <v>472</v>
      </c>
    </row>
    <row r="1328" spans="1:61" hidden="1">
      <c r="A1328" s="54" t="s">
        <v>150</v>
      </c>
      <c r="B1328" s="55" t="s">
        <v>4205</v>
      </c>
      <c r="C1328" s="55" t="s">
        <v>4206</v>
      </c>
      <c r="D1328" s="44" t="s">
        <v>4207</v>
      </c>
      <c r="E1328" s="56">
        <v>80</v>
      </c>
      <c r="F1328" s="46" t="s">
        <v>5814</v>
      </c>
      <c r="G1328" s="47" t="s">
        <v>5814</v>
      </c>
      <c r="H1328" s="47" t="s">
        <v>189</v>
      </c>
      <c r="I1328" s="48" t="s">
        <v>6225</v>
      </c>
      <c r="J1328" s="48" t="s">
        <v>6229</v>
      </c>
      <c r="K1328" s="48" t="s">
        <v>6233</v>
      </c>
      <c r="L1328" s="45">
        <v>140</v>
      </c>
      <c r="M1328" s="47" t="s">
        <v>153</v>
      </c>
      <c r="N1328" s="60">
        <v>126</v>
      </c>
      <c r="O1328" s="58">
        <v>131</v>
      </c>
      <c r="P1328" s="58">
        <v>49</v>
      </c>
      <c r="Q1328" s="132">
        <v>73</v>
      </c>
      <c r="R1328" s="60">
        <v>383</v>
      </c>
      <c r="S1328" s="58">
        <v>188</v>
      </c>
      <c r="T1328" s="58">
        <v>3</v>
      </c>
      <c r="U1328" s="132">
        <v>75</v>
      </c>
      <c r="V1328" s="58">
        <v>79</v>
      </c>
      <c r="W1328" s="58">
        <v>35</v>
      </c>
      <c r="X1328" s="58">
        <v>30</v>
      </c>
      <c r="Y1328" s="132">
        <v>27</v>
      </c>
      <c r="Z1328" s="61">
        <v>60</v>
      </c>
      <c r="AA1328" s="59">
        <v>73</v>
      </c>
      <c r="AB1328" s="59">
        <v>24</v>
      </c>
      <c r="AC1328" s="132">
        <v>47</v>
      </c>
      <c r="AD1328" s="61">
        <v>110</v>
      </c>
      <c r="AE1328" s="59">
        <v>151</v>
      </c>
      <c r="AF1328" s="59">
        <v>108</v>
      </c>
      <c r="AG1328" s="132">
        <v>77</v>
      </c>
      <c r="AH1328" s="61">
        <v>7</v>
      </c>
      <c r="AI1328" s="132">
        <v>20</v>
      </c>
      <c r="AJ1328" s="64">
        <f>IFERROR(VLOOKUP($B1328,STOCK!$A:$H,3,0)," ")</f>
        <v>13</v>
      </c>
      <c r="AK1328" s="65">
        <f>IFERROR(VLOOKUP($B1328,STOCK!$A:$H,4,0)," ")</f>
        <v>30</v>
      </c>
      <c r="AL1328" s="65">
        <f>IFERROR(VLOOKUP($B1328,STOCK!$A:$H,5,0)," ")</f>
        <v>56</v>
      </c>
      <c r="AM1328" s="65">
        <f>IFERROR(VLOOKUP($B1328,STOCK!$A:$H,6,0)," ")</f>
        <v>119</v>
      </c>
      <c r="AN1328" s="65">
        <f>IFERROR(VLOOKUP($B1328,STOCK!$A:$H,7,0)," ")</f>
        <v>130</v>
      </c>
      <c r="AO1328" s="65">
        <f>IFERROR(VLOOKUP($B1328,STOCK!$A:$H,8,0)," ")</f>
        <v>27</v>
      </c>
      <c r="AP1328" s="62">
        <f t="shared" si="260"/>
        <v>5.3424657534246576</v>
      </c>
      <c r="AQ1328" s="50">
        <f t="shared" si="261"/>
        <v>12</v>
      </c>
      <c r="AR1328" s="50">
        <f t="shared" si="262"/>
        <v>62.222222222222221</v>
      </c>
      <c r="AS1328" s="50">
        <f t="shared" si="263"/>
        <v>75.957446808510639</v>
      </c>
      <c r="AT1328" s="50">
        <f t="shared" si="264"/>
        <v>50.649350649350644</v>
      </c>
      <c r="AU1328" s="63">
        <f t="shared" si="271"/>
        <v>40.5</v>
      </c>
      <c r="AV1328" s="67">
        <v>1874.95957</v>
      </c>
      <c r="AW1328" s="133">
        <v>1874.9602299999999</v>
      </c>
      <c r="AX1328" s="49">
        <v>2250</v>
      </c>
      <c r="AY1328" s="51">
        <f t="shared" si="265"/>
        <v>0.20002587575795028</v>
      </c>
      <c r="AZ1328" s="51">
        <f t="shared" si="266"/>
        <v>0.16668463555555557</v>
      </c>
      <c r="BA1328" s="49">
        <v>2200</v>
      </c>
      <c r="BB1328" s="52">
        <v>6</v>
      </c>
      <c r="BC1328" s="51">
        <f t="shared" si="267"/>
        <v>0.17335863407444041</v>
      </c>
      <c r="BD1328" s="51">
        <f t="shared" si="268"/>
        <v>0.14774565000000001</v>
      </c>
      <c r="BE1328" s="49">
        <v>2150</v>
      </c>
      <c r="BF1328" s="52">
        <v>10</v>
      </c>
      <c r="BG1328" s="51">
        <f t="shared" si="269"/>
        <v>0.14669139239093032</v>
      </c>
      <c r="BH1328" s="51">
        <f t="shared" si="270"/>
        <v>0.12792578139534885</v>
      </c>
      <c r="BI1328" s="282">
        <f t="shared" si="272"/>
        <v>319</v>
      </c>
    </row>
    <row r="1329" spans="1:61" hidden="1">
      <c r="A1329" s="54" t="s">
        <v>150</v>
      </c>
      <c r="B1329" s="55" t="s">
        <v>4208</v>
      </c>
      <c r="C1329" s="55" t="s">
        <v>4209</v>
      </c>
      <c r="D1329" s="44" t="s">
        <v>4210</v>
      </c>
      <c r="E1329" s="56">
        <v>80</v>
      </c>
      <c r="F1329" s="46" t="s">
        <v>5814</v>
      </c>
      <c r="G1329" s="47" t="s">
        <v>5814</v>
      </c>
      <c r="H1329" s="47" t="s">
        <v>189</v>
      </c>
      <c r="I1329" s="48" t="s">
        <v>6225</v>
      </c>
      <c r="J1329" s="48" t="s">
        <v>6229</v>
      </c>
      <c r="K1329" s="48" t="s">
        <v>6233</v>
      </c>
      <c r="L1329" s="45">
        <v>140</v>
      </c>
      <c r="M1329" s="47" t="s">
        <v>153</v>
      </c>
      <c r="N1329" s="60">
        <v>141</v>
      </c>
      <c r="O1329" s="58">
        <v>81</v>
      </c>
      <c r="P1329" s="58">
        <v>100</v>
      </c>
      <c r="Q1329" s="132">
        <v>99</v>
      </c>
      <c r="R1329" s="60">
        <v>491</v>
      </c>
      <c r="S1329" s="58">
        <v>205</v>
      </c>
      <c r="T1329" s="58">
        <v>125</v>
      </c>
      <c r="U1329" s="132">
        <v>149</v>
      </c>
      <c r="V1329" s="58">
        <v>29</v>
      </c>
      <c r="W1329" s="58">
        <v>47</v>
      </c>
      <c r="X1329" s="58">
        <v>36</v>
      </c>
      <c r="Y1329" s="132">
        <v>23</v>
      </c>
      <c r="Z1329" s="61">
        <v>69</v>
      </c>
      <c r="AA1329" s="59">
        <v>66</v>
      </c>
      <c r="AB1329" s="59">
        <v>18</v>
      </c>
      <c r="AC1329" s="132">
        <v>33</v>
      </c>
      <c r="AD1329" s="61">
        <v>161</v>
      </c>
      <c r="AE1329" s="59">
        <v>54</v>
      </c>
      <c r="AF1329" s="59">
        <v>50</v>
      </c>
      <c r="AG1329" s="132">
        <v>52</v>
      </c>
      <c r="AH1329" s="61">
        <v>0</v>
      </c>
      <c r="AI1329" s="132">
        <v>0</v>
      </c>
      <c r="AJ1329" s="64">
        <f>IFERROR(VLOOKUP($B1329,STOCK!$A:$H,3,0)," ")</f>
        <v>141</v>
      </c>
      <c r="AK1329" s="65">
        <f>IFERROR(VLOOKUP($B1329,STOCK!$A:$H,4,0)," ")</f>
        <v>11</v>
      </c>
      <c r="AL1329" s="65">
        <f>IFERROR(VLOOKUP($B1329,STOCK!$A:$H,5,0)," ")</f>
        <v>59</v>
      </c>
      <c r="AM1329" s="65">
        <f>IFERROR(VLOOKUP($B1329,STOCK!$A:$H,6,0)," ")</f>
        <v>49</v>
      </c>
      <c r="AN1329" s="65">
        <f>IFERROR(VLOOKUP($B1329,STOCK!$A:$H,7,0)," ")</f>
        <v>13</v>
      </c>
      <c r="AO1329" s="65">
        <f>IFERROR(VLOOKUP($B1329,STOCK!$A:$H,8,0)," ")</f>
        <v>0</v>
      </c>
      <c r="AP1329" s="62">
        <f t="shared" si="260"/>
        <v>42.727272727272727</v>
      </c>
      <c r="AQ1329" s="50">
        <f t="shared" si="261"/>
        <v>2.2147651006711411</v>
      </c>
      <c r="AR1329" s="50">
        <f t="shared" si="262"/>
        <v>76.956521739130437</v>
      </c>
      <c r="AS1329" s="50">
        <f t="shared" si="263"/>
        <v>44.545454545454547</v>
      </c>
      <c r="AT1329" s="50">
        <f t="shared" si="264"/>
        <v>7.5</v>
      </c>
      <c r="AU1329" s="63" t="str">
        <f t="shared" si="271"/>
        <v>Q</v>
      </c>
      <c r="AV1329" s="67">
        <v>1874.96001</v>
      </c>
      <c r="AW1329" s="133">
        <v>1874.96991</v>
      </c>
      <c r="AX1329" s="49">
        <v>2250</v>
      </c>
      <c r="AY1329" s="51">
        <f t="shared" si="265"/>
        <v>0.20002559414587195</v>
      </c>
      <c r="AZ1329" s="51">
        <f t="shared" si="266"/>
        <v>0.16668443999999999</v>
      </c>
      <c r="BA1329" s="49">
        <v>2200</v>
      </c>
      <c r="BB1329" s="52">
        <v>6</v>
      </c>
      <c r="BC1329" s="51">
        <f t="shared" si="267"/>
        <v>0.17335835872040817</v>
      </c>
      <c r="BD1329" s="51">
        <f t="shared" si="268"/>
        <v>0.14774545</v>
      </c>
      <c r="BE1329" s="49">
        <v>2150</v>
      </c>
      <c r="BF1329" s="52">
        <v>10</v>
      </c>
      <c r="BG1329" s="51">
        <f t="shared" si="269"/>
        <v>0.14669112329494438</v>
      </c>
      <c r="BH1329" s="51">
        <f t="shared" si="270"/>
        <v>0.12792557674418603</v>
      </c>
      <c r="BI1329" s="282">
        <f t="shared" si="272"/>
        <v>356</v>
      </c>
    </row>
    <row r="1330" spans="1:61" hidden="1">
      <c r="A1330" s="54" t="s">
        <v>150</v>
      </c>
      <c r="B1330" s="55" t="s">
        <v>4211</v>
      </c>
      <c r="C1330" s="55" t="s">
        <v>4212</v>
      </c>
      <c r="D1330" s="44" t="s">
        <v>4213</v>
      </c>
      <c r="E1330" s="56">
        <v>80</v>
      </c>
      <c r="F1330" s="46" t="s">
        <v>5814</v>
      </c>
      <c r="G1330" s="47" t="s">
        <v>5814</v>
      </c>
      <c r="H1330" s="47" t="s">
        <v>189</v>
      </c>
      <c r="I1330" s="48" t="s">
        <v>6225</v>
      </c>
      <c r="J1330" s="48" t="s">
        <v>6229</v>
      </c>
      <c r="K1330" s="48" t="s">
        <v>6233</v>
      </c>
      <c r="L1330" s="45">
        <v>140</v>
      </c>
      <c r="M1330" s="47" t="s">
        <v>153</v>
      </c>
      <c r="N1330" s="60">
        <v>0</v>
      </c>
      <c r="O1330" s="58">
        <v>0</v>
      </c>
      <c r="P1330" s="58">
        <v>0</v>
      </c>
      <c r="Q1330" s="132">
        <v>0</v>
      </c>
      <c r="R1330" s="60">
        <v>0</v>
      </c>
      <c r="S1330" s="58">
        <v>0</v>
      </c>
      <c r="T1330" s="58">
        <v>0</v>
      </c>
      <c r="U1330" s="132">
        <v>0</v>
      </c>
      <c r="V1330" s="58">
        <v>0</v>
      </c>
      <c r="W1330" s="58">
        <v>0</v>
      </c>
      <c r="X1330" s="58">
        <v>0</v>
      </c>
      <c r="Y1330" s="132">
        <v>0</v>
      </c>
      <c r="Z1330" s="61">
        <v>0</v>
      </c>
      <c r="AA1330" s="59">
        <v>0</v>
      </c>
      <c r="AB1330" s="59">
        <v>0</v>
      </c>
      <c r="AC1330" s="132">
        <v>0</v>
      </c>
      <c r="AD1330" s="61">
        <v>0</v>
      </c>
      <c r="AE1330" s="59">
        <v>0</v>
      </c>
      <c r="AF1330" s="59">
        <v>0</v>
      </c>
      <c r="AG1330" s="132">
        <v>0</v>
      </c>
      <c r="AH1330" s="61">
        <v>0</v>
      </c>
      <c r="AI1330" s="132">
        <v>0</v>
      </c>
      <c r="AJ1330" s="64">
        <f>IFERROR(VLOOKUP($B1330,STOCK!$A:$H,3,0)," ")</f>
        <v>0</v>
      </c>
      <c r="AK1330" s="65">
        <f>IFERROR(VLOOKUP($B1330,STOCK!$A:$H,4,0)," ")</f>
        <v>0</v>
      </c>
      <c r="AL1330" s="65">
        <f>IFERROR(VLOOKUP($B1330,STOCK!$A:$H,5,0)," ")</f>
        <v>0</v>
      </c>
      <c r="AM1330" s="65">
        <f>IFERROR(VLOOKUP($B1330,STOCK!$A:$H,6,0)," ")</f>
        <v>0</v>
      </c>
      <c r="AN1330" s="65">
        <f>IFERROR(VLOOKUP($B1330,STOCK!$A:$H,7,0)," ")</f>
        <v>0</v>
      </c>
      <c r="AO1330" s="65">
        <f>IFERROR(VLOOKUP($B1330,STOCK!$A:$H,8,0)," ")</f>
        <v>0</v>
      </c>
      <c r="AP1330" s="62" t="str">
        <f t="shared" si="260"/>
        <v>Q</v>
      </c>
      <c r="AQ1330" s="50" t="str">
        <f t="shared" si="261"/>
        <v>Q</v>
      </c>
      <c r="AR1330" s="50" t="str">
        <f t="shared" si="262"/>
        <v>Q</v>
      </c>
      <c r="AS1330" s="50" t="str">
        <f t="shared" si="263"/>
        <v>Q</v>
      </c>
      <c r="AT1330" s="50" t="str">
        <f t="shared" si="264"/>
        <v>Q</v>
      </c>
      <c r="AU1330" s="63" t="str">
        <f t="shared" si="271"/>
        <v>Q</v>
      </c>
      <c r="AV1330" s="67">
        <v>1874.96595</v>
      </c>
      <c r="AW1330" s="133">
        <v>1874.7033799999999</v>
      </c>
      <c r="AX1330" s="49">
        <v>2250</v>
      </c>
      <c r="AY1330" s="51">
        <f t="shared" si="265"/>
        <v>0.20002179239574991</v>
      </c>
      <c r="AZ1330" s="51">
        <f t="shared" si="266"/>
        <v>0.16668179999999999</v>
      </c>
      <c r="BA1330" s="49">
        <v>2200</v>
      </c>
      <c r="BB1330" s="52">
        <v>6</v>
      </c>
      <c r="BC1330" s="51">
        <f t="shared" si="267"/>
        <v>0.17335464145362223</v>
      </c>
      <c r="BD1330" s="51">
        <f t="shared" si="268"/>
        <v>0.14774274999999998</v>
      </c>
      <c r="BE1330" s="49">
        <v>2150</v>
      </c>
      <c r="BF1330" s="52">
        <v>10</v>
      </c>
      <c r="BG1330" s="51">
        <f t="shared" si="269"/>
        <v>0.14668749051149432</v>
      </c>
      <c r="BH1330" s="51">
        <f t="shared" si="270"/>
        <v>0.12792281395348837</v>
      </c>
      <c r="BI1330" s="282">
        <f t="shared" si="272"/>
        <v>0</v>
      </c>
    </row>
    <row r="1331" spans="1:61" hidden="1">
      <c r="A1331" s="54" t="s">
        <v>150</v>
      </c>
      <c r="B1331" s="55" t="s">
        <v>4214</v>
      </c>
      <c r="C1331" s="55" t="s">
        <v>4215</v>
      </c>
      <c r="D1331" s="44" t="s">
        <v>4216</v>
      </c>
      <c r="E1331" s="56">
        <v>80</v>
      </c>
      <c r="F1331" s="46" t="s">
        <v>5814</v>
      </c>
      <c r="G1331" s="47" t="s">
        <v>5814</v>
      </c>
      <c r="H1331" s="47" t="s">
        <v>189</v>
      </c>
      <c r="I1331" s="48" t="s">
        <v>6225</v>
      </c>
      <c r="J1331" s="48" t="s">
        <v>6229</v>
      </c>
      <c r="K1331" s="48" t="s">
        <v>6233</v>
      </c>
      <c r="L1331" s="45">
        <v>140</v>
      </c>
      <c r="M1331" s="47" t="s">
        <v>153</v>
      </c>
      <c r="N1331" s="60">
        <v>45</v>
      </c>
      <c r="O1331" s="58">
        <v>0</v>
      </c>
      <c r="P1331" s="58">
        <v>11</v>
      </c>
      <c r="Q1331" s="132">
        <v>11</v>
      </c>
      <c r="R1331" s="60">
        <v>116</v>
      </c>
      <c r="S1331" s="58">
        <v>4</v>
      </c>
      <c r="T1331" s="58">
        <v>2</v>
      </c>
      <c r="U1331" s="132">
        <v>1</v>
      </c>
      <c r="V1331" s="58">
        <v>24</v>
      </c>
      <c r="W1331" s="58">
        <v>39</v>
      </c>
      <c r="X1331" s="58">
        <v>13</v>
      </c>
      <c r="Y1331" s="132">
        <v>18</v>
      </c>
      <c r="Z1331" s="61">
        <v>33</v>
      </c>
      <c r="AA1331" s="59">
        <v>15</v>
      </c>
      <c r="AB1331" s="59">
        <v>0</v>
      </c>
      <c r="AC1331" s="132">
        <v>6</v>
      </c>
      <c r="AD1331" s="61">
        <v>94</v>
      </c>
      <c r="AE1331" s="59">
        <v>60</v>
      </c>
      <c r="AF1331" s="59">
        <v>43</v>
      </c>
      <c r="AG1331" s="132">
        <v>59</v>
      </c>
      <c r="AH1331" s="61">
        <v>1</v>
      </c>
      <c r="AI1331" s="132">
        <v>7</v>
      </c>
      <c r="AJ1331" s="64">
        <f>IFERROR(VLOOKUP($B1331,STOCK!$A:$H,3,0)," ")</f>
        <v>1</v>
      </c>
      <c r="AK1331" s="65">
        <f>IFERROR(VLOOKUP($B1331,STOCK!$A:$H,4,0)," ")</f>
        <v>11</v>
      </c>
      <c r="AL1331" s="65">
        <f>IFERROR(VLOOKUP($B1331,STOCK!$A:$H,5,0)," ")</f>
        <v>30</v>
      </c>
      <c r="AM1331" s="65">
        <f>IFERROR(VLOOKUP($B1331,STOCK!$A:$H,6,0)," ")</f>
        <v>3</v>
      </c>
      <c r="AN1331" s="65">
        <f>IFERROR(VLOOKUP($B1331,STOCK!$A:$H,7,0)," ")</f>
        <v>1</v>
      </c>
      <c r="AO1331" s="65">
        <f>IFERROR(VLOOKUP($B1331,STOCK!$A:$H,8,0)," ")</f>
        <v>34</v>
      </c>
      <c r="AP1331" s="62">
        <f t="shared" si="260"/>
        <v>2.7272727272727275</v>
      </c>
      <c r="AQ1331" s="50">
        <f t="shared" si="261"/>
        <v>330</v>
      </c>
      <c r="AR1331" s="50">
        <f t="shared" si="262"/>
        <v>50</v>
      </c>
      <c r="AS1331" s="50">
        <f t="shared" si="263"/>
        <v>15</v>
      </c>
      <c r="AT1331" s="50">
        <f t="shared" si="264"/>
        <v>0.50847457627118642</v>
      </c>
      <c r="AU1331" s="63">
        <f t="shared" si="271"/>
        <v>145.71428571428569</v>
      </c>
      <c r="AV1331" s="67">
        <v>1874.95957</v>
      </c>
      <c r="AW1331" s="133">
        <v>1874.961</v>
      </c>
      <c r="AX1331" s="49">
        <v>2250</v>
      </c>
      <c r="AY1331" s="51">
        <f t="shared" si="265"/>
        <v>0.20002587575795028</v>
      </c>
      <c r="AZ1331" s="51">
        <f t="shared" si="266"/>
        <v>0.16668463555555557</v>
      </c>
      <c r="BA1331" s="49">
        <v>2200</v>
      </c>
      <c r="BB1331" s="52">
        <v>6</v>
      </c>
      <c r="BC1331" s="51">
        <f t="shared" si="267"/>
        <v>0.17335863407444041</v>
      </c>
      <c r="BD1331" s="51">
        <f t="shared" si="268"/>
        <v>0.14774565000000001</v>
      </c>
      <c r="BE1331" s="49">
        <v>2150</v>
      </c>
      <c r="BF1331" s="52">
        <v>10</v>
      </c>
      <c r="BG1331" s="51">
        <f t="shared" si="269"/>
        <v>0.14669139239093032</v>
      </c>
      <c r="BH1331" s="51">
        <f t="shared" si="270"/>
        <v>0.12792578139534885</v>
      </c>
      <c r="BI1331" s="282">
        <f t="shared" si="272"/>
        <v>102</v>
      </c>
    </row>
    <row r="1332" spans="1:61" hidden="1">
      <c r="A1332" s="54" t="s">
        <v>150</v>
      </c>
      <c r="B1332" s="55" t="s">
        <v>4217</v>
      </c>
      <c r="C1332" s="55" t="s">
        <v>4218</v>
      </c>
      <c r="D1332" s="44" t="s">
        <v>4219</v>
      </c>
      <c r="E1332" s="56">
        <v>10</v>
      </c>
      <c r="F1332" s="46" t="s">
        <v>5814</v>
      </c>
      <c r="G1332" s="47" t="s">
        <v>5814</v>
      </c>
      <c r="H1332" s="47" t="s">
        <v>189</v>
      </c>
      <c r="I1332" s="48" t="s">
        <v>6225</v>
      </c>
      <c r="J1332" s="48" t="s">
        <v>6229</v>
      </c>
      <c r="K1332" s="48" t="s">
        <v>6234</v>
      </c>
      <c r="L1332" s="45">
        <v>66</v>
      </c>
      <c r="M1332" s="47" t="s">
        <v>5869</v>
      </c>
      <c r="N1332" s="60">
        <v>0</v>
      </c>
      <c r="O1332" s="58">
        <v>31</v>
      </c>
      <c r="P1332" s="58">
        <v>22</v>
      </c>
      <c r="Q1332" s="132">
        <v>20</v>
      </c>
      <c r="R1332" s="60">
        <v>0</v>
      </c>
      <c r="S1332" s="58">
        <v>56</v>
      </c>
      <c r="T1332" s="58">
        <v>82</v>
      </c>
      <c r="U1332" s="132">
        <v>76</v>
      </c>
      <c r="V1332" s="58">
        <v>0</v>
      </c>
      <c r="W1332" s="58">
        <v>20</v>
      </c>
      <c r="X1332" s="58">
        <v>25</v>
      </c>
      <c r="Y1332" s="132">
        <v>27</v>
      </c>
      <c r="Z1332" s="61">
        <v>0</v>
      </c>
      <c r="AA1332" s="59">
        <v>0</v>
      </c>
      <c r="AB1332" s="59">
        <v>11</v>
      </c>
      <c r="AC1332" s="132">
        <v>19</v>
      </c>
      <c r="AD1332" s="61">
        <v>0</v>
      </c>
      <c r="AE1332" s="59">
        <v>13</v>
      </c>
      <c r="AF1332" s="59">
        <v>27</v>
      </c>
      <c r="AG1332" s="132">
        <v>27</v>
      </c>
      <c r="AH1332" s="61">
        <v>1</v>
      </c>
      <c r="AI1332" s="132">
        <v>10</v>
      </c>
      <c r="AJ1332" s="64">
        <f>IFERROR(VLOOKUP($B1332,STOCK!$A:$H,3,0)," ")</f>
        <v>49</v>
      </c>
      <c r="AK1332" s="65">
        <f>IFERROR(VLOOKUP($B1332,STOCK!$A:$H,4,0)," ")</f>
        <v>127</v>
      </c>
      <c r="AL1332" s="65">
        <f>IFERROR(VLOOKUP($B1332,STOCK!$A:$H,5,0)," ")</f>
        <v>33</v>
      </c>
      <c r="AM1332" s="65">
        <f>IFERROR(VLOOKUP($B1332,STOCK!$A:$H,6,0)," ")</f>
        <v>83</v>
      </c>
      <c r="AN1332" s="65">
        <f>IFERROR(VLOOKUP($B1332,STOCK!$A:$H,7,0)," ")</f>
        <v>28</v>
      </c>
      <c r="AO1332" s="65">
        <f>IFERROR(VLOOKUP($B1332,STOCK!$A:$H,8,0)," ")</f>
        <v>19</v>
      </c>
      <c r="AP1332" s="62">
        <f t="shared" si="260"/>
        <v>73.5</v>
      </c>
      <c r="AQ1332" s="50">
        <f t="shared" si="261"/>
        <v>50.131578947368418</v>
      </c>
      <c r="AR1332" s="50">
        <f t="shared" si="262"/>
        <v>36.666666666666671</v>
      </c>
      <c r="AS1332" s="50">
        <f t="shared" si="263"/>
        <v>131.05263157894737</v>
      </c>
      <c r="AT1332" s="50">
        <f t="shared" si="264"/>
        <v>31.111111111111111</v>
      </c>
      <c r="AU1332" s="63">
        <f t="shared" si="271"/>
        <v>57</v>
      </c>
      <c r="AV1332" s="67">
        <v>1065</v>
      </c>
      <c r="AW1332" s="133">
        <v>1055.64921</v>
      </c>
      <c r="AX1332" s="49">
        <v>1500</v>
      </c>
      <c r="AY1332" s="51">
        <f t="shared" si="265"/>
        <v>0.40845070422535201</v>
      </c>
      <c r="AZ1332" s="51">
        <f t="shared" si="266"/>
        <v>0.28999999999999998</v>
      </c>
      <c r="BA1332" s="49">
        <v>1450</v>
      </c>
      <c r="BB1332" s="52">
        <v>6</v>
      </c>
      <c r="BC1332" s="51">
        <f t="shared" si="267"/>
        <v>0.36150234741784049</v>
      </c>
      <c r="BD1332" s="51">
        <f t="shared" si="268"/>
        <v>0.26551724137931032</v>
      </c>
      <c r="BE1332" s="49">
        <v>1390</v>
      </c>
      <c r="BF1332" s="52">
        <v>10</v>
      </c>
      <c r="BG1332" s="51">
        <f t="shared" si="269"/>
        <v>0.30516431924882625</v>
      </c>
      <c r="BH1332" s="51">
        <f t="shared" si="270"/>
        <v>0.23381294964028776</v>
      </c>
      <c r="BI1332" s="282">
        <f t="shared" si="272"/>
        <v>179</v>
      </c>
    </row>
    <row r="1333" spans="1:61" hidden="1">
      <c r="A1333" s="54" t="s">
        <v>150</v>
      </c>
      <c r="B1333" s="55" t="s">
        <v>4220</v>
      </c>
      <c r="C1333" s="55" t="s">
        <v>4221</v>
      </c>
      <c r="D1333" s="44" t="s">
        <v>4222</v>
      </c>
      <c r="E1333" s="56">
        <v>10</v>
      </c>
      <c r="F1333" s="46" t="s">
        <v>5814</v>
      </c>
      <c r="G1333" s="47" t="s">
        <v>5814</v>
      </c>
      <c r="H1333" s="47" t="s">
        <v>189</v>
      </c>
      <c r="I1333" s="48" t="s">
        <v>6225</v>
      </c>
      <c r="J1333" s="48" t="s">
        <v>6229</v>
      </c>
      <c r="K1333" s="48" t="s">
        <v>6234</v>
      </c>
      <c r="L1333" s="45">
        <v>66</v>
      </c>
      <c r="M1333" s="47" t="s">
        <v>5869</v>
      </c>
      <c r="N1333" s="60">
        <v>3</v>
      </c>
      <c r="O1333" s="58">
        <v>26</v>
      </c>
      <c r="P1333" s="58">
        <v>39</v>
      </c>
      <c r="Q1333" s="132">
        <v>32</v>
      </c>
      <c r="R1333" s="60">
        <v>0</v>
      </c>
      <c r="S1333" s="58">
        <v>68</v>
      </c>
      <c r="T1333" s="58">
        <v>61</v>
      </c>
      <c r="U1333" s="132">
        <v>66</v>
      </c>
      <c r="V1333" s="58">
        <v>83</v>
      </c>
      <c r="W1333" s="58">
        <v>9</v>
      </c>
      <c r="X1333" s="58">
        <v>34</v>
      </c>
      <c r="Y1333" s="132">
        <v>29</v>
      </c>
      <c r="Z1333" s="61">
        <v>65</v>
      </c>
      <c r="AA1333" s="59">
        <v>0</v>
      </c>
      <c r="AB1333" s="59">
        <v>10</v>
      </c>
      <c r="AC1333" s="132">
        <v>16</v>
      </c>
      <c r="AD1333" s="61">
        <v>0</v>
      </c>
      <c r="AE1333" s="59">
        <v>20</v>
      </c>
      <c r="AF1333" s="59">
        <v>68</v>
      </c>
      <c r="AG1333" s="132">
        <v>33</v>
      </c>
      <c r="AH1333" s="61">
        <v>3</v>
      </c>
      <c r="AI1333" s="132">
        <v>17</v>
      </c>
      <c r="AJ1333" s="64">
        <f>IFERROR(VLOOKUP($B1333,STOCK!$A:$H,3,0)," ")</f>
        <v>58</v>
      </c>
      <c r="AK1333" s="65">
        <f>IFERROR(VLOOKUP($B1333,STOCK!$A:$H,4,0)," ")</f>
        <v>125</v>
      </c>
      <c r="AL1333" s="65">
        <f>IFERROR(VLOOKUP($B1333,STOCK!$A:$H,5,0)," ")</f>
        <v>40</v>
      </c>
      <c r="AM1333" s="65">
        <f>IFERROR(VLOOKUP($B1333,STOCK!$A:$H,6,0)," ")</f>
        <v>82</v>
      </c>
      <c r="AN1333" s="65">
        <f>IFERROR(VLOOKUP($B1333,STOCK!$A:$H,7,0)," ")</f>
        <v>89</v>
      </c>
      <c r="AO1333" s="65">
        <f>IFERROR(VLOOKUP($B1333,STOCK!$A:$H,8,0)," ")</f>
        <v>36</v>
      </c>
      <c r="AP1333" s="62">
        <f t="shared" si="260"/>
        <v>54.375</v>
      </c>
      <c r="AQ1333" s="50">
        <f t="shared" si="261"/>
        <v>56.81818181818182</v>
      </c>
      <c r="AR1333" s="50">
        <f t="shared" si="262"/>
        <v>41.379310344827587</v>
      </c>
      <c r="AS1333" s="50">
        <f t="shared" si="263"/>
        <v>153.75</v>
      </c>
      <c r="AT1333" s="50">
        <f t="shared" si="264"/>
        <v>80.909090909090907</v>
      </c>
      <c r="AU1333" s="63">
        <f t="shared" si="271"/>
        <v>63.529411764705884</v>
      </c>
      <c r="AV1333" s="67">
        <v>1065</v>
      </c>
      <c r="AW1333" s="133">
        <v>1054.77592</v>
      </c>
      <c r="AX1333" s="49">
        <v>1500</v>
      </c>
      <c r="AY1333" s="51">
        <f t="shared" si="265"/>
        <v>0.40845070422535201</v>
      </c>
      <c r="AZ1333" s="51">
        <f t="shared" si="266"/>
        <v>0.28999999999999998</v>
      </c>
      <c r="BA1333" s="49">
        <v>1450</v>
      </c>
      <c r="BB1333" s="52">
        <v>6</v>
      </c>
      <c r="BC1333" s="51">
        <f t="shared" si="267"/>
        <v>0.36150234741784049</v>
      </c>
      <c r="BD1333" s="51">
        <f t="shared" si="268"/>
        <v>0.26551724137931032</v>
      </c>
      <c r="BE1333" s="49">
        <v>1390</v>
      </c>
      <c r="BF1333" s="52">
        <v>10</v>
      </c>
      <c r="BG1333" s="51">
        <f t="shared" si="269"/>
        <v>0.30516431924882625</v>
      </c>
      <c r="BH1333" s="51">
        <f t="shared" si="270"/>
        <v>0.23381294964028776</v>
      </c>
      <c r="BI1333" s="282">
        <f t="shared" si="272"/>
        <v>193</v>
      </c>
    </row>
    <row r="1334" spans="1:61" hidden="1">
      <c r="A1334" s="54" t="s">
        <v>150</v>
      </c>
      <c r="B1334" s="55" t="s">
        <v>4223</v>
      </c>
      <c r="C1334" s="55" t="s">
        <v>4224</v>
      </c>
      <c r="D1334" s="44" t="s">
        <v>4225</v>
      </c>
      <c r="E1334" s="56">
        <v>10</v>
      </c>
      <c r="F1334" s="46" t="s">
        <v>5814</v>
      </c>
      <c r="G1334" s="47" t="s">
        <v>5814</v>
      </c>
      <c r="H1334" s="47" t="s">
        <v>189</v>
      </c>
      <c r="I1334" s="48" t="s">
        <v>6225</v>
      </c>
      <c r="J1334" s="48" t="s">
        <v>6229</v>
      </c>
      <c r="K1334" s="48" t="s">
        <v>6234</v>
      </c>
      <c r="L1334" s="45">
        <v>66</v>
      </c>
      <c r="M1334" s="47" t="s">
        <v>5869</v>
      </c>
      <c r="N1334" s="60">
        <v>0</v>
      </c>
      <c r="O1334" s="58">
        <v>36</v>
      </c>
      <c r="P1334" s="58">
        <v>63</v>
      </c>
      <c r="Q1334" s="132">
        <v>64</v>
      </c>
      <c r="R1334" s="60">
        <v>0</v>
      </c>
      <c r="S1334" s="58">
        <v>68</v>
      </c>
      <c r="T1334" s="58">
        <v>82</v>
      </c>
      <c r="U1334" s="132">
        <v>103</v>
      </c>
      <c r="V1334" s="58">
        <v>35</v>
      </c>
      <c r="W1334" s="58">
        <v>33</v>
      </c>
      <c r="X1334" s="58">
        <v>37</v>
      </c>
      <c r="Y1334" s="132">
        <v>42</v>
      </c>
      <c r="Z1334" s="61">
        <v>5</v>
      </c>
      <c r="AA1334" s="59">
        <v>0</v>
      </c>
      <c r="AB1334" s="59">
        <v>33</v>
      </c>
      <c r="AC1334" s="132">
        <v>37</v>
      </c>
      <c r="AD1334" s="61">
        <v>0</v>
      </c>
      <c r="AE1334" s="59">
        <v>20</v>
      </c>
      <c r="AF1334" s="59">
        <v>30</v>
      </c>
      <c r="AG1334" s="132">
        <v>29</v>
      </c>
      <c r="AH1334" s="61">
        <v>4</v>
      </c>
      <c r="AI1334" s="132">
        <v>11</v>
      </c>
      <c r="AJ1334" s="64">
        <f>IFERROR(VLOOKUP($B1334,STOCK!$A:$H,3,0)," ")</f>
        <v>79</v>
      </c>
      <c r="AK1334" s="65">
        <f>IFERROR(VLOOKUP($B1334,STOCK!$A:$H,4,0)," ")</f>
        <v>77</v>
      </c>
      <c r="AL1334" s="65">
        <f>IFERROR(VLOOKUP($B1334,STOCK!$A:$H,5,0)," ")</f>
        <v>44</v>
      </c>
      <c r="AM1334" s="65">
        <f>IFERROR(VLOOKUP($B1334,STOCK!$A:$H,6,0)," ")</f>
        <v>55</v>
      </c>
      <c r="AN1334" s="65">
        <f>IFERROR(VLOOKUP($B1334,STOCK!$A:$H,7,0)," ")</f>
        <v>43</v>
      </c>
      <c r="AO1334" s="65">
        <f>IFERROR(VLOOKUP($B1334,STOCK!$A:$H,8,0)," ")</f>
        <v>25</v>
      </c>
      <c r="AP1334" s="62">
        <f t="shared" si="260"/>
        <v>37.03125</v>
      </c>
      <c r="AQ1334" s="50">
        <f t="shared" si="261"/>
        <v>22.427184466019419</v>
      </c>
      <c r="AR1334" s="50">
        <f t="shared" si="262"/>
        <v>31.428571428571431</v>
      </c>
      <c r="AS1334" s="50">
        <f t="shared" si="263"/>
        <v>44.594594594594589</v>
      </c>
      <c r="AT1334" s="50">
        <f t="shared" si="264"/>
        <v>44.482758620689658</v>
      </c>
      <c r="AU1334" s="63">
        <f t="shared" si="271"/>
        <v>68.181818181818187</v>
      </c>
      <c r="AV1334" s="67">
        <v>1065</v>
      </c>
      <c r="AW1334" s="133">
        <v>1054.95533</v>
      </c>
      <c r="AX1334" s="49">
        <v>1500</v>
      </c>
      <c r="AY1334" s="51">
        <f t="shared" si="265"/>
        <v>0.40845070422535201</v>
      </c>
      <c r="AZ1334" s="51">
        <f t="shared" si="266"/>
        <v>0.28999999999999998</v>
      </c>
      <c r="BA1334" s="49">
        <v>1450</v>
      </c>
      <c r="BB1334" s="52">
        <v>6</v>
      </c>
      <c r="BC1334" s="51">
        <f t="shared" si="267"/>
        <v>0.36150234741784049</v>
      </c>
      <c r="BD1334" s="51">
        <f t="shared" si="268"/>
        <v>0.26551724137931032</v>
      </c>
      <c r="BE1334" s="49">
        <v>1390</v>
      </c>
      <c r="BF1334" s="52">
        <v>10</v>
      </c>
      <c r="BG1334" s="51">
        <f t="shared" si="269"/>
        <v>0.30516431924882625</v>
      </c>
      <c r="BH1334" s="51">
        <f t="shared" si="270"/>
        <v>0.23381294964028776</v>
      </c>
      <c r="BI1334" s="282">
        <f t="shared" si="272"/>
        <v>286</v>
      </c>
    </row>
    <row r="1335" spans="1:61" hidden="1">
      <c r="A1335" s="54" t="s">
        <v>150</v>
      </c>
      <c r="B1335" s="55" t="s">
        <v>4226</v>
      </c>
      <c r="C1335" s="55" t="s">
        <v>4227</v>
      </c>
      <c r="D1335" s="44" t="s">
        <v>4228</v>
      </c>
      <c r="E1335" s="56">
        <v>10</v>
      </c>
      <c r="F1335" s="46" t="s">
        <v>5814</v>
      </c>
      <c r="G1335" s="47" t="s">
        <v>5814</v>
      </c>
      <c r="H1335" s="47" t="s">
        <v>189</v>
      </c>
      <c r="I1335" s="48" t="s">
        <v>6225</v>
      </c>
      <c r="J1335" s="48" t="s">
        <v>6229</v>
      </c>
      <c r="K1335" s="48" t="s">
        <v>6234</v>
      </c>
      <c r="L1335" s="45">
        <v>66</v>
      </c>
      <c r="M1335" s="47" t="s">
        <v>5869</v>
      </c>
      <c r="N1335" s="60">
        <v>112</v>
      </c>
      <c r="O1335" s="58">
        <v>25</v>
      </c>
      <c r="P1335" s="58">
        <v>39</v>
      </c>
      <c r="Q1335" s="132">
        <v>12</v>
      </c>
      <c r="R1335" s="60">
        <v>1</v>
      </c>
      <c r="S1335" s="58">
        <v>87</v>
      </c>
      <c r="T1335" s="58">
        <v>72</v>
      </c>
      <c r="U1335" s="132">
        <v>67</v>
      </c>
      <c r="V1335" s="58">
        <v>24</v>
      </c>
      <c r="W1335" s="58">
        <v>20</v>
      </c>
      <c r="X1335" s="58">
        <v>37</v>
      </c>
      <c r="Y1335" s="132">
        <v>34</v>
      </c>
      <c r="Z1335" s="61">
        <v>5</v>
      </c>
      <c r="AA1335" s="59">
        <v>0</v>
      </c>
      <c r="AB1335" s="59">
        <v>18</v>
      </c>
      <c r="AC1335" s="132">
        <v>24</v>
      </c>
      <c r="AD1335" s="61">
        <v>0</v>
      </c>
      <c r="AE1335" s="59">
        <v>25</v>
      </c>
      <c r="AF1335" s="59">
        <v>94</v>
      </c>
      <c r="AG1335" s="132">
        <v>41</v>
      </c>
      <c r="AH1335" s="61">
        <v>2</v>
      </c>
      <c r="AI1335" s="132">
        <v>16</v>
      </c>
      <c r="AJ1335" s="64">
        <f>IFERROR(VLOOKUP($B1335,STOCK!$A:$H,3,0)," ")</f>
        <v>68</v>
      </c>
      <c r="AK1335" s="65">
        <f>IFERROR(VLOOKUP($B1335,STOCK!$A:$H,4,0)," ")</f>
        <v>117</v>
      </c>
      <c r="AL1335" s="65">
        <f>IFERROR(VLOOKUP($B1335,STOCK!$A:$H,5,0)," ")</f>
        <v>36</v>
      </c>
      <c r="AM1335" s="65">
        <f>IFERROR(VLOOKUP($B1335,STOCK!$A:$H,6,0)," ")</f>
        <v>78</v>
      </c>
      <c r="AN1335" s="65">
        <f>IFERROR(VLOOKUP($B1335,STOCK!$A:$H,7,0)," ")</f>
        <v>127</v>
      </c>
      <c r="AO1335" s="65">
        <f>IFERROR(VLOOKUP($B1335,STOCK!$A:$H,8,0)," ")</f>
        <v>16</v>
      </c>
      <c r="AP1335" s="62">
        <f t="shared" si="260"/>
        <v>170</v>
      </c>
      <c r="AQ1335" s="50">
        <f t="shared" si="261"/>
        <v>52.388059701492537</v>
      </c>
      <c r="AR1335" s="50">
        <f t="shared" si="262"/>
        <v>31.764705882352942</v>
      </c>
      <c r="AS1335" s="50">
        <f t="shared" si="263"/>
        <v>97.5</v>
      </c>
      <c r="AT1335" s="50">
        <f t="shared" si="264"/>
        <v>92.926829268292693</v>
      </c>
      <c r="AU1335" s="63">
        <f t="shared" si="271"/>
        <v>30</v>
      </c>
      <c r="AV1335" s="67">
        <v>1065</v>
      </c>
      <c r="AW1335" s="133">
        <v>1053.1795999999999</v>
      </c>
      <c r="AX1335" s="49">
        <v>1500</v>
      </c>
      <c r="AY1335" s="51">
        <f t="shared" si="265"/>
        <v>0.40845070422535201</v>
      </c>
      <c r="AZ1335" s="51">
        <f t="shared" si="266"/>
        <v>0.28999999999999998</v>
      </c>
      <c r="BA1335" s="49">
        <v>1450</v>
      </c>
      <c r="BB1335" s="52">
        <v>6</v>
      </c>
      <c r="BC1335" s="51">
        <f t="shared" si="267"/>
        <v>0.36150234741784049</v>
      </c>
      <c r="BD1335" s="51">
        <f t="shared" si="268"/>
        <v>0.26551724137931032</v>
      </c>
      <c r="BE1335" s="49">
        <v>1390</v>
      </c>
      <c r="BF1335" s="52">
        <v>10</v>
      </c>
      <c r="BG1335" s="51">
        <f t="shared" si="269"/>
        <v>0.30516431924882625</v>
      </c>
      <c r="BH1335" s="51">
        <f t="shared" si="270"/>
        <v>0.23381294964028776</v>
      </c>
      <c r="BI1335" s="282">
        <f t="shared" si="272"/>
        <v>194</v>
      </c>
    </row>
    <row r="1336" spans="1:61" hidden="1">
      <c r="A1336" s="54" t="s">
        <v>150</v>
      </c>
      <c r="B1336" s="55" t="s">
        <v>4229</v>
      </c>
      <c r="C1336" s="55" t="s">
        <v>4230</v>
      </c>
      <c r="D1336" s="44" t="s">
        <v>4231</v>
      </c>
      <c r="E1336" s="56">
        <v>10</v>
      </c>
      <c r="F1336" s="46" t="s">
        <v>5814</v>
      </c>
      <c r="G1336" s="47" t="s">
        <v>5814</v>
      </c>
      <c r="H1336" s="47" t="s">
        <v>189</v>
      </c>
      <c r="I1336" s="48" t="s">
        <v>6225</v>
      </c>
      <c r="J1336" s="48" t="s">
        <v>6229</v>
      </c>
      <c r="K1336" s="48" t="s">
        <v>6234</v>
      </c>
      <c r="L1336" s="45">
        <v>66</v>
      </c>
      <c r="M1336" s="47" t="s">
        <v>5869</v>
      </c>
      <c r="N1336" s="60">
        <v>0</v>
      </c>
      <c r="O1336" s="58">
        <v>0</v>
      </c>
      <c r="P1336" s="58">
        <v>0</v>
      </c>
      <c r="Q1336" s="132">
        <v>0</v>
      </c>
      <c r="R1336" s="60">
        <v>0</v>
      </c>
      <c r="S1336" s="58">
        <v>10</v>
      </c>
      <c r="T1336" s="58">
        <v>40</v>
      </c>
      <c r="U1336" s="132">
        <v>45</v>
      </c>
      <c r="V1336" s="58">
        <v>3</v>
      </c>
      <c r="W1336" s="58">
        <v>14</v>
      </c>
      <c r="X1336" s="58">
        <v>15</v>
      </c>
      <c r="Y1336" s="132">
        <v>11</v>
      </c>
      <c r="Z1336" s="61">
        <v>0</v>
      </c>
      <c r="AA1336" s="59">
        <v>0</v>
      </c>
      <c r="AB1336" s="59">
        <v>9</v>
      </c>
      <c r="AC1336" s="132">
        <v>17</v>
      </c>
      <c r="AD1336" s="61">
        <v>0</v>
      </c>
      <c r="AE1336" s="59">
        <v>5</v>
      </c>
      <c r="AF1336" s="59">
        <v>31</v>
      </c>
      <c r="AG1336" s="132">
        <v>13</v>
      </c>
      <c r="AH1336" s="61">
        <v>3</v>
      </c>
      <c r="AI1336" s="132">
        <v>10</v>
      </c>
      <c r="AJ1336" s="64">
        <f>IFERROR(VLOOKUP($B1336,STOCK!$A:$H,3,0)," ")</f>
        <v>80</v>
      </c>
      <c r="AK1336" s="65">
        <f>IFERROR(VLOOKUP($B1336,STOCK!$A:$H,4,0)," ")</f>
        <v>65</v>
      </c>
      <c r="AL1336" s="65">
        <f>IFERROR(VLOOKUP($B1336,STOCK!$A:$H,5,0)," ")</f>
        <v>47</v>
      </c>
      <c r="AM1336" s="65">
        <f>IFERROR(VLOOKUP($B1336,STOCK!$A:$H,6,0)," ")</f>
        <v>85</v>
      </c>
      <c r="AN1336" s="65">
        <f>IFERROR(VLOOKUP($B1336,STOCK!$A:$H,7,0)," ")</f>
        <v>38</v>
      </c>
      <c r="AO1336" s="65">
        <f>IFERROR(VLOOKUP($B1336,STOCK!$A:$H,8,0)," ")</f>
        <v>2</v>
      </c>
      <c r="AP1336" s="62" t="str">
        <f t="shared" si="260"/>
        <v>SV</v>
      </c>
      <c r="AQ1336" s="50">
        <f t="shared" si="261"/>
        <v>43.333333333333336</v>
      </c>
      <c r="AR1336" s="50">
        <f t="shared" si="262"/>
        <v>128.18181818181819</v>
      </c>
      <c r="AS1336" s="50">
        <f t="shared" si="263"/>
        <v>150</v>
      </c>
      <c r="AT1336" s="50">
        <f t="shared" si="264"/>
        <v>87.692307692307693</v>
      </c>
      <c r="AU1336" s="63">
        <f t="shared" si="271"/>
        <v>6</v>
      </c>
      <c r="AV1336" s="67">
        <v>1065</v>
      </c>
      <c r="AW1336" s="133">
        <v>1058.5897299999999</v>
      </c>
      <c r="AX1336" s="49">
        <v>1500</v>
      </c>
      <c r="AY1336" s="51">
        <f t="shared" si="265"/>
        <v>0.40845070422535201</v>
      </c>
      <c r="AZ1336" s="51">
        <f t="shared" si="266"/>
        <v>0.28999999999999998</v>
      </c>
      <c r="BA1336" s="49">
        <v>1450</v>
      </c>
      <c r="BB1336" s="52">
        <v>6</v>
      </c>
      <c r="BC1336" s="51">
        <f t="shared" si="267"/>
        <v>0.36150234741784049</v>
      </c>
      <c r="BD1336" s="51">
        <f t="shared" si="268"/>
        <v>0.26551724137931032</v>
      </c>
      <c r="BE1336" s="49">
        <v>1390</v>
      </c>
      <c r="BF1336" s="52">
        <v>10</v>
      </c>
      <c r="BG1336" s="51">
        <f t="shared" si="269"/>
        <v>0.30516431924882625</v>
      </c>
      <c r="BH1336" s="51">
        <f t="shared" si="270"/>
        <v>0.23381294964028776</v>
      </c>
      <c r="BI1336" s="282">
        <f t="shared" si="272"/>
        <v>96</v>
      </c>
    </row>
    <row r="1337" spans="1:61" hidden="1">
      <c r="A1337" s="54" t="s">
        <v>150</v>
      </c>
      <c r="B1337" s="55" t="s">
        <v>4232</v>
      </c>
      <c r="C1337" s="55" t="s">
        <v>4233</v>
      </c>
      <c r="D1337" s="44" t="s">
        <v>4234</v>
      </c>
      <c r="E1337" s="56">
        <v>10</v>
      </c>
      <c r="F1337" s="46" t="s">
        <v>5814</v>
      </c>
      <c r="G1337" s="47" t="s">
        <v>5814</v>
      </c>
      <c r="H1337" s="47" t="s">
        <v>189</v>
      </c>
      <c r="I1337" s="48" t="s">
        <v>6225</v>
      </c>
      <c r="J1337" s="48" t="s">
        <v>6229</v>
      </c>
      <c r="K1337" s="48" t="s">
        <v>6234</v>
      </c>
      <c r="L1337" s="45">
        <v>66</v>
      </c>
      <c r="M1337" s="47" t="s">
        <v>5869</v>
      </c>
      <c r="N1337" s="60">
        <v>0</v>
      </c>
      <c r="O1337" s="58">
        <v>0</v>
      </c>
      <c r="P1337" s="58">
        <v>0</v>
      </c>
      <c r="Q1337" s="132">
        <v>0</v>
      </c>
      <c r="R1337" s="60">
        <v>0</v>
      </c>
      <c r="S1337" s="58">
        <v>8</v>
      </c>
      <c r="T1337" s="58">
        <v>64</v>
      </c>
      <c r="U1337" s="132">
        <v>47</v>
      </c>
      <c r="V1337" s="58">
        <v>0</v>
      </c>
      <c r="W1337" s="58">
        <v>13</v>
      </c>
      <c r="X1337" s="58">
        <v>18</v>
      </c>
      <c r="Y1337" s="132">
        <v>23</v>
      </c>
      <c r="Z1337" s="61">
        <v>0</v>
      </c>
      <c r="AA1337" s="59">
        <v>0</v>
      </c>
      <c r="AB1337" s="59">
        <v>4</v>
      </c>
      <c r="AC1337" s="132">
        <v>11</v>
      </c>
      <c r="AD1337" s="61">
        <v>0</v>
      </c>
      <c r="AE1337" s="59">
        <v>10</v>
      </c>
      <c r="AF1337" s="59">
        <v>42</v>
      </c>
      <c r="AG1337" s="132">
        <v>37</v>
      </c>
      <c r="AH1337" s="61">
        <v>0</v>
      </c>
      <c r="AI1337" s="132">
        <v>5</v>
      </c>
      <c r="AJ1337" s="64">
        <f>IFERROR(VLOOKUP($B1337,STOCK!$A:$H,3,0)," ")</f>
        <v>80</v>
      </c>
      <c r="AK1337" s="65">
        <f>IFERROR(VLOOKUP($B1337,STOCK!$A:$H,4,0)," ")</f>
        <v>52</v>
      </c>
      <c r="AL1337" s="65">
        <f>IFERROR(VLOOKUP($B1337,STOCK!$A:$H,5,0)," ")</f>
        <v>35</v>
      </c>
      <c r="AM1337" s="65">
        <f>IFERROR(VLOOKUP($B1337,STOCK!$A:$H,6,0)," ")</f>
        <v>96</v>
      </c>
      <c r="AN1337" s="65">
        <f>IFERROR(VLOOKUP($B1337,STOCK!$A:$H,7,0)," ")</f>
        <v>57</v>
      </c>
      <c r="AO1337" s="65">
        <f>IFERROR(VLOOKUP($B1337,STOCK!$A:$H,8,0)," ")</f>
        <v>20</v>
      </c>
      <c r="AP1337" s="62" t="str">
        <f t="shared" si="260"/>
        <v>SV</v>
      </c>
      <c r="AQ1337" s="50">
        <f t="shared" si="261"/>
        <v>33.191489361702132</v>
      </c>
      <c r="AR1337" s="50">
        <f t="shared" si="262"/>
        <v>45.652173913043484</v>
      </c>
      <c r="AS1337" s="50">
        <f t="shared" si="263"/>
        <v>261.81818181818181</v>
      </c>
      <c r="AT1337" s="50">
        <f t="shared" si="264"/>
        <v>46.216216216216218</v>
      </c>
      <c r="AU1337" s="63">
        <f t="shared" si="271"/>
        <v>120</v>
      </c>
      <c r="AV1337" s="67">
        <v>1065</v>
      </c>
      <c r="AW1337" s="133">
        <v>1047.93238</v>
      </c>
      <c r="AX1337" s="49">
        <v>1500</v>
      </c>
      <c r="AY1337" s="51">
        <f t="shared" si="265"/>
        <v>0.40845070422535201</v>
      </c>
      <c r="AZ1337" s="51">
        <f t="shared" si="266"/>
        <v>0.28999999999999998</v>
      </c>
      <c r="BA1337" s="49">
        <v>1450</v>
      </c>
      <c r="BB1337" s="52">
        <v>6</v>
      </c>
      <c r="BC1337" s="51">
        <f t="shared" si="267"/>
        <v>0.36150234741784049</v>
      </c>
      <c r="BD1337" s="51">
        <f t="shared" si="268"/>
        <v>0.26551724137931032</v>
      </c>
      <c r="BE1337" s="49">
        <v>1390</v>
      </c>
      <c r="BF1337" s="52">
        <v>10</v>
      </c>
      <c r="BG1337" s="51">
        <f t="shared" si="269"/>
        <v>0.30516431924882625</v>
      </c>
      <c r="BH1337" s="51">
        <f t="shared" si="270"/>
        <v>0.23381294964028776</v>
      </c>
      <c r="BI1337" s="282">
        <f t="shared" si="272"/>
        <v>123</v>
      </c>
    </row>
    <row r="1338" spans="1:61" hidden="1">
      <c r="A1338" s="54" t="s">
        <v>150</v>
      </c>
      <c r="B1338" s="55" t="s">
        <v>4235</v>
      </c>
      <c r="C1338" s="55" t="s">
        <v>4236</v>
      </c>
      <c r="D1338" s="44" t="s">
        <v>4237</v>
      </c>
      <c r="E1338" s="56">
        <v>10</v>
      </c>
      <c r="F1338" s="46" t="s">
        <v>5814</v>
      </c>
      <c r="G1338" s="47" t="s">
        <v>5814</v>
      </c>
      <c r="H1338" s="47" t="s">
        <v>189</v>
      </c>
      <c r="I1338" s="48" t="s">
        <v>6225</v>
      </c>
      <c r="J1338" s="48" t="s">
        <v>6229</v>
      </c>
      <c r="K1338" s="48" t="s">
        <v>6234</v>
      </c>
      <c r="L1338" s="45">
        <v>66</v>
      </c>
      <c r="M1338" s="47" t="s">
        <v>5869</v>
      </c>
      <c r="N1338" s="60">
        <v>2</v>
      </c>
      <c r="O1338" s="58">
        <v>16</v>
      </c>
      <c r="P1338" s="58">
        <v>42</v>
      </c>
      <c r="Q1338" s="132">
        <v>42</v>
      </c>
      <c r="R1338" s="60">
        <v>1</v>
      </c>
      <c r="S1338" s="58">
        <v>59</v>
      </c>
      <c r="T1338" s="58">
        <v>60</v>
      </c>
      <c r="U1338" s="132">
        <v>79</v>
      </c>
      <c r="V1338" s="58">
        <v>13</v>
      </c>
      <c r="W1338" s="58">
        <v>5</v>
      </c>
      <c r="X1338" s="58">
        <v>40</v>
      </c>
      <c r="Y1338" s="132">
        <v>31</v>
      </c>
      <c r="Z1338" s="61">
        <v>1</v>
      </c>
      <c r="AA1338" s="59">
        <v>0</v>
      </c>
      <c r="AB1338" s="59">
        <v>11</v>
      </c>
      <c r="AC1338" s="132">
        <v>19</v>
      </c>
      <c r="AD1338" s="61">
        <v>0</v>
      </c>
      <c r="AE1338" s="59">
        <v>23</v>
      </c>
      <c r="AF1338" s="59">
        <v>72</v>
      </c>
      <c r="AG1338" s="132">
        <v>38</v>
      </c>
      <c r="AH1338" s="61">
        <v>2</v>
      </c>
      <c r="AI1338" s="132">
        <v>10</v>
      </c>
      <c r="AJ1338" s="64">
        <f>IFERROR(VLOOKUP($B1338,STOCK!$A:$H,3,0)," ")</f>
        <v>59</v>
      </c>
      <c r="AK1338" s="65">
        <f>IFERROR(VLOOKUP($B1338,STOCK!$A:$H,4,0)," ")</f>
        <v>53</v>
      </c>
      <c r="AL1338" s="65">
        <f>IFERROR(VLOOKUP($B1338,STOCK!$A:$H,5,0)," ")</f>
        <v>52</v>
      </c>
      <c r="AM1338" s="65">
        <f>IFERROR(VLOOKUP($B1338,STOCK!$A:$H,6,0)," ")</f>
        <v>81</v>
      </c>
      <c r="AN1338" s="65">
        <f>IFERROR(VLOOKUP($B1338,STOCK!$A:$H,7,0)," ")</f>
        <v>96</v>
      </c>
      <c r="AO1338" s="65">
        <f>IFERROR(VLOOKUP($B1338,STOCK!$A:$H,8,0)," ")</f>
        <v>24</v>
      </c>
      <c r="AP1338" s="62">
        <f t="shared" si="260"/>
        <v>42.142857142857139</v>
      </c>
      <c r="AQ1338" s="50">
        <f t="shared" si="261"/>
        <v>20.126582278481013</v>
      </c>
      <c r="AR1338" s="50">
        <f t="shared" si="262"/>
        <v>50.322580645161295</v>
      </c>
      <c r="AS1338" s="50">
        <f t="shared" si="263"/>
        <v>127.89473684210527</v>
      </c>
      <c r="AT1338" s="50">
        <f t="shared" si="264"/>
        <v>75.78947368421052</v>
      </c>
      <c r="AU1338" s="63">
        <f t="shared" si="271"/>
        <v>72</v>
      </c>
      <c r="AV1338" s="67">
        <v>1065</v>
      </c>
      <c r="AW1338" s="133">
        <v>1053.1873000000001</v>
      </c>
      <c r="AX1338" s="49">
        <v>1500</v>
      </c>
      <c r="AY1338" s="51">
        <f t="shared" si="265"/>
        <v>0.40845070422535201</v>
      </c>
      <c r="AZ1338" s="51">
        <f t="shared" si="266"/>
        <v>0.28999999999999998</v>
      </c>
      <c r="BA1338" s="49">
        <v>1450</v>
      </c>
      <c r="BB1338" s="52">
        <v>6</v>
      </c>
      <c r="BC1338" s="51">
        <f t="shared" si="267"/>
        <v>0.36150234741784049</v>
      </c>
      <c r="BD1338" s="51">
        <f t="shared" si="268"/>
        <v>0.26551724137931032</v>
      </c>
      <c r="BE1338" s="49">
        <v>1390</v>
      </c>
      <c r="BF1338" s="52">
        <v>10</v>
      </c>
      <c r="BG1338" s="51">
        <f t="shared" si="269"/>
        <v>0.30516431924882625</v>
      </c>
      <c r="BH1338" s="51">
        <f t="shared" si="270"/>
        <v>0.23381294964028776</v>
      </c>
      <c r="BI1338" s="282">
        <f t="shared" si="272"/>
        <v>219</v>
      </c>
    </row>
    <row r="1339" spans="1:61" hidden="1">
      <c r="A1339" s="54" t="s">
        <v>150</v>
      </c>
      <c r="B1339" s="55" t="s">
        <v>4238</v>
      </c>
      <c r="C1339" s="55" t="s">
        <v>4239</v>
      </c>
      <c r="D1339" s="44" t="s">
        <v>4240</v>
      </c>
      <c r="E1339" s="56">
        <v>30</v>
      </c>
      <c r="F1339" s="46" t="s">
        <v>5814</v>
      </c>
      <c r="G1339" s="47" t="s">
        <v>5814</v>
      </c>
      <c r="H1339" s="47" t="s">
        <v>189</v>
      </c>
      <c r="I1339" s="48" t="s">
        <v>6225</v>
      </c>
      <c r="J1339" s="48" t="s">
        <v>6229</v>
      </c>
      <c r="K1339" s="48" t="s">
        <v>6235</v>
      </c>
      <c r="L1339" s="45">
        <v>140</v>
      </c>
      <c r="M1339" s="47" t="s">
        <v>153</v>
      </c>
      <c r="N1339" s="60">
        <v>44</v>
      </c>
      <c r="O1339" s="58">
        <v>77</v>
      </c>
      <c r="P1339" s="58">
        <v>149</v>
      </c>
      <c r="Q1339" s="132">
        <v>0</v>
      </c>
      <c r="R1339" s="60">
        <v>73</v>
      </c>
      <c r="S1339" s="58">
        <v>243</v>
      </c>
      <c r="T1339" s="58">
        <v>45</v>
      </c>
      <c r="U1339" s="132">
        <v>37</v>
      </c>
      <c r="V1339" s="58">
        <v>12</v>
      </c>
      <c r="W1339" s="58">
        <v>27</v>
      </c>
      <c r="X1339" s="58">
        <v>21</v>
      </c>
      <c r="Y1339" s="132">
        <v>6</v>
      </c>
      <c r="Z1339" s="61">
        <v>27</v>
      </c>
      <c r="AA1339" s="59">
        <v>28</v>
      </c>
      <c r="AB1339" s="59">
        <v>17</v>
      </c>
      <c r="AC1339" s="132">
        <v>14</v>
      </c>
      <c r="AD1339" s="61">
        <v>5</v>
      </c>
      <c r="AE1339" s="59">
        <v>26</v>
      </c>
      <c r="AF1339" s="59">
        <v>28</v>
      </c>
      <c r="AG1339" s="132">
        <v>14</v>
      </c>
      <c r="AH1339" s="61">
        <v>0</v>
      </c>
      <c r="AI1339" s="132">
        <v>0</v>
      </c>
      <c r="AJ1339" s="64">
        <f>IFERROR(VLOOKUP($B1339,STOCK!$A:$H,3,0)," ")</f>
        <v>0</v>
      </c>
      <c r="AK1339" s="65">
        <f>IFERROR(VLOOKUP($B1339,STOCK!$A:$H,4,0)," ")</f>
        <v>0</v>
      </c>
      <c r="AL1339" s="65">
        <f>IFERROR(VLOOKUP($B1339,STOCK!$A:$H,5,0)," ")</f>
        <v>0</v>
      </c>
      <c r="AM1339" s="65">
        <f>IFERROR(VLOOKUP($B1339,STOCK!$A:$H,6,0)," ")</f>
        <v>62</v>
      </c>
      <c r="AN1339" s="65">
        <f>IFERROR(VLOOKUP($B1339,STOCK!$A:$H,7,0)," ")</f>
        <v>0</v>
      </c>
      <c r="AO1339" s="65">
        <f>IFERROR(VLOOKUP($B1339,STOCK!$A:$H,8,0)," ")</f>
        <v>0</v>
      </c>
      <c r="AP1339" s="62" t="str">
        <f t="shared" si="260"/>
        <v>Q</v>
      </c>
      <c r="AQ1339" s="50" t="str">
        <f t="shared" si="261"/>
        <v>Q</v>
      </c>
      <c r="AR1339" s="50" t="str">
        <f t="shared" si="262"/>
        <v>Q</v>
      </c>
      <c r="AS1339" s="50">
        <f t="shared" si="263"/>
        <v>132.85714285714286</v>
      </c>
      <c r="AT1339" s="50" t="str">
        <f t="shared" si="264"/>
        <v>Q</v>
      </c>
      <c r="AU1339" s="63" t="str">
        <f t="shared" si="271"/>
        <v>Q</v>
      </c>
      <c r="AV1339" s="67">
        <v>7222</v>
      </c>
      <c r="AW1339" s="133">
        <v>7221.7116400000004</v>
      </c>
      <c r="AX1339" s="49">
        <v>8500</v>
      </c>
      <c r="AY1339" s="51">
        <f t="shared" si="265"/>
        <v>0.17695929105510944</v>
      </c>
      <c r="AZ1339" s="51">
        <f t="shared" si="266"/>
        <v>0.15035294117647058</v>
      </c>
      <c r="BA1339" s="49">
        <v>8350</v>
      </c>
      <c r="BB1339" s="52">
        <v>6</v>
      </c>
      <c r="BC1339" s="51">
        <f t="shared" si="267"/>
        <v>0.15618942121296042</v>
      </c>
      <c r="BD1339" s="51">
        <f t="shared" si="268"/>
        <v>0.13508982035928144</v>
      </c>
      <c r="BE1339" s="49">
        <v>8150</v>
      </c>
      <c r="BF1339" s="52">
        <v>10</v>
      </c>
      <c r="BG1339" s="51">
        <f t="shared" si="269"/>
        <v>0.1284962614234284</v>
      </c>
      <c r="BH1339" s="51">
        <f t="shared" si="270"/>
        <v>0.11386503067484663</v>
      </c>
      <c r="BI1339" s="282">
        <f t="shared" si="272"/>
        <v>71</v>
      </c>
    </row>
    <row r="1340" spans="1:61" hidden="1">
      <c r="A1340" s="54" t="s">
        <v>150</v>
      </c>
      <c r="B1340" s="55" t="s">
        <v>4241</v>
      </c>
      <c r="C1340" s="55" t="s">
        <v>4242</v>
      </c>
      <c r="D1340" s="44" t="s">
        <v>4243</v>
      </c>
      <c r="E1340" s="56">
        <v>160</v>
      </c>
      <c r="F1340" s="46" t="s">
        <v>5814</v>
      </c>
      <c r="G1340" s="47" t="s">
        <v>5814</v>
      </c>
      <c r="H1340" s="47" t="s">
        <v>189</v>
      </c>
      <c r="I1340" s="48" t="s">
        <v>6225</v>
      </c>
      <c r="J1340" s="48" t="s">
        <v>6229</v>
      </c>
      <c r="K1340" s="48" t="s">
        <v>6235</v>
      </c>
      <c r="L1340" s="45">
        <v>140</v>
      </c>
      <c r="M1340" s="47" t="s">
        <v>153</v>
      </c>
      <c r="N1340" s="60">
        <v>85</v>
      </c>
      <c r="O1340" s="58">
        <v>134</v>
      </c>
      <c r="P1340" s="58">
        <v>203</v>
      </c>
      <c r="Q1340" s="132">
        <v>197</v>
      </c>
      <c r="R1340" s="60">
        <v>242</v>
      </c>
      <c r="S1340" s="58">
        <v>487</v>
      </c>
      <c r="T1340" s="58">
        <v>359</v>
      </c>
      <c r="U1340" s="132">
        <v>433</v>
      </c>
      <c r="V1340" s="58">
        <v>60</v>
      </c>
      <c r="W1340" s="58">
        <v>42</v>
      </c>
      <c r="X1340" s="58">
        <v>46</v>
      </c>
      <c r="Y1340" s="132">
        <v>76</v>
      </c>
      <c r="Z1340" s="61">
        <v>61</v>
      </c>
      <c r="AA1340" s="59">
        <v>112</v>
      </c>
      <c r="AB1340" s="59">
        <v>54</v>
      </c>
      <c r="AC1340" s="132">
        <v>80</v>
      </c>
      <c r="AD1340" s="61">
        <v>76</v>
      </c>
      <c r="AE1340" s="59">
        <v>112</v>
      </c>
      <c r="AF1340" s="59">
        <v>89</v>
      </c>
      <c r="AG1340" s="132">
        <v>104</v>
      </c>
      <c r="AH1340" s="61">
        <v>14</v>
      </c>
      <c r="AI1340" s="132">
        <v>38</v>
      </c>
      <c r="AJ1340" s="64">
        <f>IFERROR(VLOOKUP($B1340,STOCK!$A:$H,3,0)," ")</f>
        <v>279</v>
      </c>
      <c r="AK1340" s="65">
        <f>IFERROR(VLOOKUP($B1340,STOCK!$A:$H,4,0)," ")</f>
        <v>358</v>
      </c>
      <c r="AL1340" s="65">
        <f>IFERROR(VLOOKUP($B1340,STOCK!$A:$H,5,0)," ")</f>
        <v>89</v>
      </c>
      <c r="AM1340" s="65">
        <f>IFERROR(VLOOKUP($B1340,STOCK!$A:$H,6,0)," ")</f>
        <v>44</v>
      </c>
      <c r="AN1340" s="65">
        <f>IFERROR(VLOOKUP($B1340,STOCK!$A:$H,7,0)," ")</f>
        <v>137</v>
      </c>
      <c r="AO1340" s="65">
        <f>IFERROR(VLOOKUP($B1340,STOCK!$A:$H,8,0)," ")</f>
        <v>55</v>
      </c>
      <c r="AP1340" s="62">
        <f t="shared" si="260"/>
        <v>42.487309644670049</v>
      </c>
      <c r="AQ1340" s="50">
        <f t="shared" si="261"/>
        <v>24.803695150115473</v>
      </c>
      <c r="AR1340" s="50">
        <f t="shared" si="262"/>
        <v>35.131578947368418</v>
      </c>
      <c r="AS1340" s="50">
        <f t="shared" si="263"/>
        <v>16.5</v>
      </c>
      <c r="AT1340" s="50">
        <f t="shared" si="264"/>
        <v>39.519230769230766</v>
      </c>
      <c r="AU1340" s="63">
        <f t="shared" si="271"/>
        <v>43.421052631578952</v>
      </c>
      <c r="AV1340" s="67">
        <v>1496.83996</v>
      </c>
      <c r="AW1340" s="133">
        <v>1496.7179699999999</v>
      </c>
      <c r="AX1340" s="49">
        <v>1800</v>
      </c>
      <c r="AY1340" s="51">
        <f t="shared" si="265"/>
        <v>0.20253336903164976</v>
      </c>
      <c r="AZ1340" s="51">
        <f t="shared" si="266"/>
        <v>0.16842224444444442</v>
      </c>
      <c r="BA1340" s="49">
        <v>1750</v>
      </c>
      <c r="BB1340" s="52">
        <v>6</v>
      </c>
      <c r="BC1340" s="51">
        <f t="shared" si="267"/>
        <v>0.16912966433632626</v>
      </c>
      <c r="BD1340" s="51">
        <f t="shared" si="268"/>
        <v>0.14466287999999999</v>
      </c>
      <c r="BE1340" s="49">
        <v>1690</v>
      </c>
      <c r="BF1340" s="52">
        <v>10</v>
      </c>
      <c r="BG1340" s="51">
        <f t="shared" si="269"/>
        <v>0.12904521870193797</v>
      </c>
      <c r="BH1340" s="51">
        <f t="shared" si="270"/>
        <v>0.11429588165680472</v>
      </c>
      <c r="BI1340" s="282">
        <f t="shared" si="272"/>
        <v>928</v>
      </c>
    </row>
    <row r="1341" spans="1:61" hidden="1">
      <c r="A1341" s="54" t="s">
        <v>150</v>
      </c>
      <c r="B1341" s="55" t="s">
        <v>4244</v>
      </c>
      <c r="C1341" s="55" t="s">
        <v>4245</v>
      </c>
      <c r="D1341" s="44" t="s">
        <v>4246</v>
      </c>
      <c r="E1341" s="56">
        <v>30</v>
      </c>
      <c r="F1341" s="46" t="s">
        <v>5814</v>
      </c>
      <c r="G1341" s="47" t="s">
        <v>5814</v>
      </c>
      <c r="H1341" s="47" t="s">
        <v>189</v>
      </c>
      <c r="I1341" s="48" t="s">
        <v>6225</v>
      </c>
      <c r="J1341" s="48" t="s">
        <v>6229</v>
      </c>
      <c r="K1341" s="48" t="s">
        <v>6235</v>
      </c>
      <c r="L1341" s="45">
        <v>140</v>
      </c>
      <c r="M1341" s="47" t="s">
        <v>153</v>
      </c>
      <c r="N1341" s="60">
        <v>14</v>
      </c>
      <c r="O1341" s="58">
        <v>46</v>
      </c>
      <c r="P1341" s="58">
        <v>34</v>
      </c>
      <c r="Q1341" s="132">
        <v>55</v>
      </c>
      <c r="R1341" s="60">
        <v>90</v>
      </c>
      <c r="S1341" s="58">
        <v>183</v>
      </c>
      <c r="T1341" s="58">
        <v>197</v>
      </c>
      <c r="U1341" s="132">
        <v>243</v>
      </c>
      <c r="V1341" s="58">
        <v>3</v>
      </c>
      <c r="W1341" s="58">
        <v>12</v>
      </c>
      <c r="X1341" s="58">
        <v>0</v>
      </c>
      <c r="Y1341" s="132">
        <v>4</v>
      </c>
      <c r="Z1341" s="61">
        <v>1</v>
      </c>
      <c r="AA1341" s="59">
        <v>21</v>
      </c>
      <c r="AB1341" s="59">
        <v>5</v>
      </c>
      <c r="AC1341" s="132">
        <v>4</v>
      </c>
      <c r="AD1341" s="61">
        <v>5</v>
      </c>
      <c r="AE1341" s="59">
        <v>8</v>
      </c>
      <c r="AF1341" s="59">
        <v>14</v>
      </c>
      <c r="AG1341" s="132">
        <v>17</v>
      </c>
      <c r="AH1341" s="61">
        <v>1</v>
      </c>
      <c r="AI1341" s="132">
        <v>4</v>
      </c>
      <c r="AJ1341" s="64">
        <f>IFERROR(VLOOKUP($B1341,STOCK!$A:$H,3,0)," ")</f>
        <v>37</v>
      </c>
      <c r="AK1341" s="65">
        <f>IFERROR(VLOOKUP($B1341,STOCK!$A:$H,4,0)," ")</f>
        <v>242</v>
      </c>
      <c r="AL1341" s="65">
        <f>IFERROR(VLOOKUP($B1341,STOCK!$A:$H,5,0)," ")</f>
        <v>12</v>
      </c>
      <c r="AM1341" s="65">
        <f>IFERROR(VLOOKUP($B1341,STOCK!$A:$H,6,0)," ")</f>
        <v>31</v>
      </c>
      <c r="AN1341" s="65">
        <f>IFERROR(VLOOKUP($B1341,STOCK!$A:$H,7,0)," ")</f>
        <v>31</v>
      </c>
      <c r="AO1341" s="65">
        <f>IFERROR(VLOOKUP($B1341,STOCK!$A:$H,8,0)," ")</f>
        <v>18</v>
      </c>
      <c r="AP1341" s="62">
        <f t="shared" si="260"/>
        <v>20.181818181818183</v>
      </c>
      <c r="AQ1341" s="50">
        <f t="shared" si="261"/>
        <v>29.876543209876544</v>
      </c>
      <c r="AR1341" s="50">
        <f t="shared" si="262"/>
        <v>90</v>
      </c>
      <c r="AS1341" s="50">
        <f t="shared" si="263"/>
        <v>232.5</v>
      </c>
      <c r="AT1341" s="50">
        <f t="shared" si="264"/>
        <v>54.705882352941174</v>
      </c>
      <c r="AU1341" s="63">
        <f t="shared" si="271"/>
        <v>135</v>
      </c>
      <c r="AV1341" s="67">
        <v>7221.9984100000001</v>
      </c>
      <c r="AW1341" s="133">
        <v>7221.9998400000004</v>
      </c>
      <c r="AX1341" s="49">
        <v>8500</v>
      </c>
      <c r="AY1341" s="51">
        <f t="shared" si="265"/>
        <v>0.17695955017525411</v>
      </c>
      <c r="AZ1341" s="51">
        <f t="shared" si="266"/>
        <v>0.15035312823529409</v>
      </c>
      <c r="BA1341" s="49">
        <v>8350</v>
      </c>
      <c r="BB1341" s="52">
        <v>6</v>
      </c>
      <c r="BC1341" s="51">
        <f t="shared" si="267"/>
        <v>0.15618967576039666</v>
      </c>
      <c r="BD1341" s="51">
        <f t="shared" si="268"/>
        <v>0.1350900107784431</v>
      </c>
      <c r="BE1341" s="49">
        <v>8150</v>
      </c>
      <c r="BF1341" s="52">
        <v>10</v>
      </c>
      <c r="BG1341" s="51">
        <f t="shared" si="269"/>
        <v>0.12849650987392014</v>
      </c>
      <c r="BH1341" s="51">
        <f t="shared" si="270"/>
        <v>0.11386522576687115</v>
      </c>
      <c r="BI1341" s="282">
        <f t="shared" si="272"/>
        <v>327</v>
      </c>
    </row>
    <row r="1342" spans="1:61" hidden="1">
      <c r="A1342" s="54" t="s">
        <v>150</v>
      </c>
      <c r="B1342" s="55" t="s">
        <v>4247</v>
      </c>
      <c r="C1342" s="55" t="s">
        <v>4248</v>
      </c>
      <c r="D1342" s="44" t="s">
        <v>4249</v>
      </c>
      <c r="E1342" s="56">
        <v>160</v>
      </c>
      <c r="F1342" s="46" t="s">
        <v>5814</v>
      </c>
      <c r="G1342" s="47" t="s">
        <v>5814</v>
      </c>
      <c r="H1342" s="47" t="s">
        <v>189</v>
      </c>
      <c r="I1342" s="48" t="s">
        <v>6225</v>
      </c>
      <c r="J1342" s="48" t="s">
        <v>6229</v>
      </c>
      <c r="K1342" s="48" t="s">
        <v>6235</v>
      </c>
      <c r="L1342" s="45">
        <v>140</v>
      </c>
      <c r="M1342" s="47" t="s">
        <v>153</v>
      </c>
      <c r="N1342" s="60">
        <v>146</v>
      </c>
      <c r="O1342" s="58">
        <v>108</v>
      </c>
      <c r="P1342" s="58">
        <v>219</v>
      </c>
      <c r="Q1342" s="132">
        <v>220</v>
      </c>
      <c r="R1342" s="60">
        <v>252</v>
      </c>
      <c r="S1342" s="58">
        <v>326</v>
      </c>
      <c r="T1342" s="58">
        <v>164</v>
      </c>
      <c r="U1342" s="132">
        <v>226</v>
      </c>
      <c r="V1342" s="58">
        <v>45</v>
      </c>
      <c r="W1342" s="58">
        <v>65</v>
      </c>
      <c r="X1342" s="58">
        <v>33</v>
      </c>
      <c r="Y1342" s="132">
        <v>55</v>
      </c>
      <c r="Z1342" s="61">
        <v>47</v>
      </c>
      <c r="AA1342" s="59">
        <v>107</v>
      </c>
      <c r="AB1342" s="59">
        <v>45</v>
      </c>
      <c r="AC1342" s="132">
        <v>60</v>
      </c>
      <c r="AD1342" s="61">
        <v>58</v>
      </c>
      <c r="AE1342" s="59">
        <v>122</v>
      </c>
      <c r="AF1342" s="59">
        <v>111</v>
      </c>
      <c r="AG1342" s="132">
        <v>81</v>
      </c>
      <c r="AH1342" s="61">
        <v>14</v>
      </c>
      <c r="AI1342" s="132">
        <v>31</v>
      </c>
      <c r="AJ1342" s="64">
        <f>IFERROR(VLOOKUP($B1342,STOCK!$A:$H,3,0)," ")</f>
        <v>145</v>
      </c>
      <c r="AK1342" s="65">
        <f>IFERROR(VLOOKUP($B1342,STOCK!$A:$H,4,0)," ")</f>
        <v>280</v>
      </c>
      <c r="AL1342" s="65">
        <f>IFERROR(VLOOKUP($B1342,STOCK!$A:$H,5,0)," ")</f>
        <v>143</v>
      </c>
      <c r="AM1342" s="65">
        <f>IFERROR(VLOOKUP($B1342,STOCK!$A:$H,6,0)," ")</f>
        <v>94</v>
      </c>
      <c r="AN1342" s="65">
        <f>IFERROR(VLOOKUP($B1342,STOCK!$A:$H,7,0)," ")</f>
        <v>152</v>
      </c>
      <c r="AO1342" s="65">
        <f>IFERROR(VLOOKUP($B1342,STOCK!$A:$H,8,0)," ")</f>
        <v>62</v>
      </c>
      <c r="AP1342" s="62">
        <f t="shared" si="260"/>
        <v>19.772727272727273</v>
      </c>
      <c r="AQ1342" s="50">
        <f t="shared" si="261"/>
        <v>37.16814159292035</v>
      </c>
      <c r="AR1342" s="50">
        <f t="shared" si="262"/>
        <v>78</v>
      </c>
      <c r="AS1342" s="50">
        <f t="shared" si="263"/>
        <v>47</v>
      </c>
      <c r="AT1342" s="50">
        <f t="shared" si="264"/>
        <v>56.296296296296291</v>
      </c>
      <c r="AU1342" s="63">
        <f t="shared" si="271"/>
        <v>60</v>
      </c>
      <c r="AV1342" s="67">
        <v>1496.8396299999999</v>
      </c>
      <c r="AW1342" s="133">
        <v>1496.8446899999999</v>
      </c>
      <c r="AX1342" s="49">
        <v>1800</v>
      </c>
      <c r="AY1342" s="51">
        <f t="shared" si="265"/>
        <v>0.20253363414756742</v>
      </c>
      <c r="AZ1342" s="51">
        <f t="shared" si="266"/>
        <v>0.1684224277777778</v>
      </c>
      <c r="BA1342" s="49">
        <v>1750</v>
      </c>
      <c r="BB1342" s="52">
        <v>6</v>
      </c>
      <c r="BC1342" s="51">
        <f t="shared" si="267"/>
        <v>0.16912992208791278</v>
      </c>
      <c r="BD1342" s="51">
        <f t="shared" si="268"/>
        <v>0.1446630685714286</v>
      </c>
      <c r="BE1342" s="49">
        <v>1690</v>
      </c>
      <c r="BF1342" s="52">
        <v>10</v>
      </c>
      <c r="BG1342" s="51">
        <f t="shared" si="269"/>
        <v>0.12904546761632707</v>
      </c>
      <c r="BH1342" s="51">
        <f t="shared" si="270"/>
        <v>0.11429607692307696</v>
      </c>
      <c r="BI1342" s="282">
        <f t="shared" si="272"/>
        <v>673</v>
      </c>
    </row>
    <row r="1343" spans="1:61" hidden="1">
      <c r="A1343" s="54" t="s">
        <v>149</v>
      </c>
      <c r="B1343" s="55" t="s">
        <v>4250</v>
      </c>
      <c r="C1343" s="55" t="s">
        <v>4251</v>
      </c>
      <c r="D1343" s="44" t="s">
        <v>4252</v>
      </c>
      <c r="E1343" s="56">
        <v>24</v>
      </c>
      <c r="F1343" s="46" t="s">
        <v>5814</v>
      </c>
      <c r="G1343" s="47" t="s">
        <v>5814</v>
      </c>
      <c r="H1343" s="47" t="s">
        <v>189</v>
      </c>
      <c r="I1343" s="48" t="s">
        <v>6225</v>
      </c>
      <c r="J1343" s="48" t="s">
        <v>6229</v>
      </c>
      <c r="K1343" s="48" t="s">
        <v>6235</v>
      </c>
      <c r="L1343" s="45">
        <v>140</v>
      </c>
      <c r="M1343" s="47" t="s">
        <v>153</v>
      </c>
      <c r="N1343" s="60">
        <v>132</v>
      </c>
      <c r="O1343" s="58">
        <v>37</v>
      </c>
      <c r="P1343" s="58">
        <v>0</v>
      </c>
      <c r="Q1343" s="132">
        <v>0</v>
      </c>
      <c r="R1343" s="60">
        <v>87</v>
      </c>
      <c r="S1343" s="58">
        <v>0</v>
      </c>
      <c r="T1343" s="58">
        <v>0</v>
      </c>
      <c r="U1343" s="132">
        <v>0</v>
      </c>
      <c r="V1343" s="58">
        <v>8</v>
      </c>
      <c r="W1343" s="58">
        <v>3</v>
      </c>
      <c r="X1343" s="58">
        <v>6</v>
      </c>
      <c r="Y1343" s="132">
        <v>6</v>
      </c>
      <c r="Z1343" s="61">
        <v>10</v>
      </c>
      <c r="AA1343" s="59">
        <v>9</v>
      </c>
      <c r="AB1343" s="59">
        <v>8</v>
      </c>
      <c r="AC1343" s="132">
        <v>5</v>
      </c>
      <c r="AD1343" s="61">
        <v>14</v>
      </c>
      <c r="AE1343" s="59">
        <v>25</v>
      </c>
      <c r="AF1343" s="59">
        <v>3</v>
      </c>
      <c r="AG1343" s="132">
        <v>1</v>
      </c>
      <c r="AH1343" s="61">
        <v>0</v>
      </c>
      <c r="AI1343" s="132">
        <v>0</v>
      </c>
      <c r="AJ1343" s="64">
        <f>IFERROR(VLOOKUP($B1343,STOCK!$A:$H,3,0)," ")</f>
        <v>0</v>
      </c>
      <c r="AK1343" s="65">
        <f>IFERROR(VLOOKUP($B1343,STOCK!$A:$H,4,0)," ")</f>
        <v>1</v>
      </c>
      <c r="AL1343" s="65">
        <f>IFERROR(VLOOKUP($B1343,STOCK!$A:$H,5,0)," ")</f>
        <v>70</v>
      </c>
      <c r="AM1343" s="65">
        <f>IFERROR(VLOOKUP($B1343,STOCK!$A:$H,6,0)," ")</f>
        <v>-1</v>
      </c>
      <c r="AN1343" s="65">
        <f>IFERROR(VLOOKUP($B1343,STOCK!$A:$H,7,0)," ")</f>
        <v>0</v>
      </c>
      <c r="AO1343" s="65">
        <f>IFERROR(VLOOKUP($B1343,STOCK!$A:$H,8,0)," ")</f>
        <v>0</v>
      </c>
      <c r="AP1343" s="62" t="str">
        <f t="shared" si="260"/>
        <v>Q</v>
      </c>
      <c r="AQ1343" s="50" t="str">
        <f t="shared" si="261"/>
        <v>SV</v>
      </c>
      <c r="AR1343" s="50">
        <f t="shared" si="262"/>
        <v>350</v>
      </c>
      <c r="AS1343" s="50" t="str">
        <f t="shared" si="263"/>
        <v>Q</v>
      </c>
      <c r="AT1343" s="50" t="str">
        <f t="shared" si="264"/>
        <v>Q</v>
      </c>
      <c r="AU1343" s="63" t="str">
        <f t="shared" si="271"/>
        <v>Q</v>
      </c>
      <c r="AV1343" s="67">
        <v>7023.28</v>
      </c>
      <c r="AW1343" s="133">
        <v>7020.9202800000003</v>
      </c>
      <c r="AX1343" s="49">
        <v>8250</v>
      </c>
      <c r="AY1343" s="51">
        <f t="shared" si="265"/>
        <v>0.17466482896880087</v>
      </c>
      <c r="AZ1343" s="51">
        <f t="shared" si="266"/>
        <v>0.14869333333333337</v>
      </c>
      <c r="BA1343" s="49">
        <v>7950</v>
      </c>
      <c r="BB1343" s="52">
        <v>6</v>
      </c>
      <c r="BC1343" s="51">
        <f t="shared" si="267"/>
        <v>0.13194974427902628</v>
      </c>
      <c r="BD1343" s="51">
        <f t="shared" si="268"/>
        <v>0.11656855345911953</v>
      </c>
      <c r="BE1343" s="49">
        <v>7750</v>
      </c>
      <c r="BF1343" s="52">
        <v>12</v>
      </c>
      <c r="BG1343" s="51">
        <f t="shared" si="269"/>
        <v>0.10347302115250989</v>
      </c>
      <c r="BH1343" s="51">
        <f t="shared" si="270"/>
        <v>9.3770322580645188E-2</v>
      </c>
      <c r="BI1343" s="282">
        <f t="shared" si="272"/>
        <v>12</v>
      </c>
    </row>
    <row r="1344" spans="1:61" hidden="1">
      <c r="A1344" s="54" t="s">
        <v>150</v>
      </c>
      <c r="B1344" s="55" t="s">
        <v>4253</v>
      </c>
      <c r="C1344" s="55" t="s">
        <v>4254</v>
      </c>
      <c r="D1344" s="44" t="s">
        <v>4255</v>
      </c>
      <c r="E1344" s="56">
        <v>30</v>
      </c>
      <c r="F1344" s="46" t="s">
        <v>5814</v>
      </c>
      <c r="G1344" s="47" t="s">
        <v>5814</v>
      </c>
      <c r="H1344" s="47" t="s">
        <v>189</v>
      </c>
      <c r="I1344" s="48" t="s">
        <v>6225</v>
      </c>
      <c r="J1344" s="48" t="s">
        <v>6229</v>
      </c>
      <c r="K1344" s="48" t="s">
        <v>6235</v>
      </c>
      <c r="L1344" s="45">
        <v>140</v>
      </c>
      <c r="M1344" s="47" t="s">
        <v>153</v>
      </c>
      <c r="N1344" s="60">
        <v>19</v>
      </c>
      <c r="O1344" s="58">
        <v>44</v>
      </c>
      <c r="P1344" s="58">
        <v>62</v>
      </c>
      <c r="Q1344" s="132">
        <v>103</v>
      </c>
      <c r="R1344" s="60">
        <v>62</v>
      </c>
      <c r="S1344" s="58">
        <v>20</v>
      </c>
      <c r="T1344" s="58">
        <v>65</v>
      </c>
      <c r="U1344" s="132">
        <v>64</v>
      </c>
      <c r="V1344" s="58">
        <v>7</v>
      </c>
      <c r="W1344" s="58">
        <v>8</v>
      </c>
      <c r="X1344" s="58">
        <v>7</v>
      </c>
      <c r="Y1344" s="132">
        <v>4</v>
      </c>
      <c r="Z1344" s="61">
        <v>15</v>
      </c>
      <c r="AA1344" s="59">
        <v>15</v>
      </c>
      <c r="AB1344" s="59">
        <v>5</v>
      </c>
      <c r="AC1344" s="132">
        <v>5</v>
      </c>
      <c r="AD1344" s="61">
        <v>6</v>
      </c>
      <c r="AE1344" s="59">
        <v>15</v>
      </c>
      <c r="AF1344" s="59">
        <v>12</v>
      </c>
      <c r="AG1344" s="132">
        <v>3</v>
      </c>
      <c r="AH1344" s="61">
        <v>1</v>
      </c>
      <c r="AI1344" s="132">
        <v>2</v>
      </c>
      <c r="AJ1344" s="64">
        <f>IFERROR(VLOOKUP($B1344,STOCK!$A:$H,3,0)," ")</f>
        <v>28</v>
      </c>
      <c r="AK1344" s="65">
        <f>IFERROR(VLOOKUP($B1344,STOCK!$A:$H,4,0)," ")</f>
        <v>71</v>
      </c>
      <c r="AL1344" s="65">
        <f>IFERROR(VLOOKUP($B1344,STOCK!$A:$H,5,0)," ")</f>
        <v>38</v>
      </c>
      <c r="AM1344" s="65">
        <f>IFERROR(VLOOKUP($B1344,STOCK!$A:$H,6,0)," ")</f>
        <v>25</v>
      </c>
      <c r="AN1344" s="65">
        <f>IFERROR(VLOOKUP($B1344,STOCK!$A:$H,7,0)," ")</f>
        <v>26</v>
      </c>
      <c r="AO1344" s="65">
        <f>IFERROR(VLOOKUP($B1344,STOCK!$A:$H,8,0)," ")</f>
        <v>18</v>
      </c>
      <c r="AP1344" s="62">
        <f t="shared" si="260"/>
        <v>8.1553398058252426</v>
      </c>
      <c r="AQ1344" s="50">
        <f t="shared" si="261"/>
        <v>33.28125</v>
      </c>
      <c r="AR1344" s="50">
        <f t="shared" si="262"/>
        <v>285</v>
      </c>
      <c r="AS1344" s="50">
        <f t="shared" si="263"/>
        <v>150</v>
      </c>
      <c r="AT1344" s="50">
        <f t="shared" si="264"/>
        <v>260</v>
      </c>
      <c r="AU1344" s="63">
        <f t="shared" si="271"/>
        <v>270</v>
      </c>
      <c r="AV1344" s="67">
        <v>7221.9984100000001</v>
      </c>
      <c r="AW1344" s="133">
        <v>7221.9997300000005</v>
      </c>
      <c r="AX1344" s="49">
        <v>8500</v>
      </c>
      <c r="AY1344" s="51">
        <f t="shared" si="265"/>
        <v>0.17695955017525411</v>
      </c>
      <c r="AZ1344" s="51">
        <f t="shared" si="266"/>
        <v>0.15035312823529409</v>
      </c>
      <c r="BA1344" s="49">
        <v>8350</v>
      </c>
      <c r="BB1344" s="52">
        <v>6</v>
      </c>
      <c r="BC1344" s="51">
        <f t="shared" si="267"/>
        <v>0.15618967576039666</v>
      </c>
      <c r="BD1344" s="51">
        <f t="shared" si="268"/>
        <v>0.1350900107784431</v>
      </c>
      <c r="BE1344" s="49">
        <v>8150</v>
      </c>
      <c r="BF1344" s="52">
        <v>10</v>
      </c>
      <c r="BG1344" s="51">
        <f t="shared" si="269"/>
        <v>0.12849650987392014</v>
      </c>
      <c r="BH1344" s="51">
        <f t="shared" si="270"/>
        <v>0.11386522576687115</v>
      </c>
      <c r="BI1344" s="282">
        <f t="shared" si="272"/>
        <v>181</v>
      </c>
    </row>
    <row r="1345" spans="1:61" hidden="1">
      <c r="A1345" s="54" t="s">
        <v>149</v>
      </c>
      <c r="B1345" s="55" t="s">
        <v>4256</v>
      </c>
      <c r="C1345" s="55" t="s">
        <v>4257</v>
      </c>
      <c r="D1345" s="44" t="s">
        <v>4258</v>
      </c>
      <c r="E1345" s="56">
        <v>16</v>
      </c>
      <c r="F1345" s="46" t="s">
        <v>5814</v>
      </c>
      <c r="G1345" s="47" t="s">
        <v>5814</v>
      </c>
      <c r="H1345" s="47" t="s">
        <v>189</v>
      </c>
      <c r="I1345" s="48" t="s">
        <v>6225</v>
      </c>
      <c r="J1345" s="48" t="s">
        <v>6229</v>
      </c>
      <c r="K1345" s="48" t="s">
        <v>6235</v>
      </c>
      <c r="L1345" s="45">
        <v>140</v>
      </c>
      <c r="M1345" s="47" t="s">
        <v>153</v>
      </c>
      <c r="N1345" s="60">
        <v>140</v>
      </c>
      <c r="O1345" s="58">
        <v>11</v>
      </c>
      <c r="P1345" s="58">
        <v>1</v>
      </c>
      <c r="Q1345" s="132">
        <v>1</v>
      </c>
      <c r="R1345" s="60">
        <v>206</v>
      </c>
      <c r="S1345" s="58">
        <v>85</v>
      </c>
      <c r="T1345" s="58">
        <v>14</v>
      </c>
      <c r="U1345" s="132">
        <v>0</v>
      </c>
      <c r="V1345" s="58">
        <v>28</v>
      </c>
      <c r="W1345" s="58">
        <v>18</v>
      </c>
      <c r="X1345" s="58">
        <v>15</v>
      </c>
      <c r="Y1345" s="132">
        <v>19</v>
      </c>
      <c r="Z1345" s="61">
        <v>45</v>
      </c>
      <c r="AA1345" s="59">
        <v>17</v>
      </c>
      <c r="AB1345" s="59">
        <v>0</v>
      </c>
      <c r="AC1345" s="132">
        <v>0</v>
      </c>
      <c r="AD1345" s="61">
        <v>84</v>
      </c>
      <c r="AE1345" s="59">
        <v>9</v>
      </c>
      <c r="AF1345" s="59">
        <v>0</v>
      </c>
      <c r="AG1345" s="132">
        <v>0</v>
      </c>
      <c r="AH1345" s="61">
        <v>0</v>
      </c>
      <c r="AI1345" s="132">
        <v>0</v>
      </c>
      <c r="AJ1345" s="64">
        <f>IFERROR(VLOOKUP($B1345,STOCK!$A:$H,3,0)," ")</f>
        <v>0</v>
      </c>
      <c r="AK1345" s="65">
        <f>IFERROR(VLOOKUP($B1345,STOCK!$A:$H,4,0)," ")</f>
        <v>-12</v>
      </c>
      <c r="AL1345" s="65">
        <f>IFERROR(VLOOKUP($B1345,STOCK!$A:$H,5,0)," ")</f>
        <v>154</v>
      </c>
      <c r="AM1345" s="65">
        <f>IFERROR(VLOOKUP($B1345,STOCK!$A:$H,6,0)," ")</f>
        <v>0</v>
      </c>
      <c r="AN1345" s="65">
        <f>IFERROR(VLOOKUP($B1345,STOCK!$A:$H,7,0)," ")</f>
        <v>0</v>
      </c>
      <c r="AO1345" s="65">
        <f>IFERROR(VLOOKUP($B1345,STOCK!$A:$H,8,0)," ")</f>
        <v>0</v>
      </c>
      <c r="AP1345" s="62" t="str">
        <f t="shared" si="260"/>
        <v>Q</v>
      </c>
      <c r="AQ1345" s="50" t="str">
        <f t="shared" si="261"/>
        <v>Q</v>
      </c>
      <c r="AR1345" s="50">
        <f t="shared" si="262"/>
        <v>243.15789473684208</v>
      </c>
      <c r="AS1345" s="50" t="str">
        <f t="shared" si="263"/>
        <v>Q</v>
      </c>
      <c r="AT1345" s="50" t="str">
        <f t="shared" si="264"/>
        <v>Q</v>
      </c>
      <c r="AU1345" s="63" t="str">
        <f t="shared" si="271"/>
        <v>Q</v>
      </c>
      <c r="AV1345" s="67">
        <v>1126.9999949999999</v>
      </c>
      <c r="AW1345" s="133">
        <v>1126.6945800000001</v>
      </c>
      <c r="AX1345" s="49">
        <v>1350</v>
      </c>
      <c r="AY1345" s="51">
        <f t="shared" si="265"/>
        <v>0.19787045784325863</v>
      </c>
      <c r="AZ1345" s="51">
        <f t="shared" si="266"/>
        <v>0.16518518888888897</v>
      </c>
      <c r="BA1345" s="49">
        <v>1290</v>
      </c>
      <c r="BB1345" s="52">
        <v>6</v>
      </c>
      <c r="BC1345" s="51">
        <f t="shared" si="267"/>
        <v>0.14463177082800271</v>
      </c>
      <c r="BD1345" s="51">
        <f t="shared" si="268"/>
        <v>0.12635659302325589</v>
      </c>
      <c r="BE1345" s="49">
        <v>1250</v>
      </c>
      <c r="BF1345" s="52">
        <v>10</v>
      </c>
      <c r="BG1345" s="51">
        <f t="shared" si="269"/>
        <v>0.10913931281783196</v>
      </c>
      <c r="BH1345" s="51">
        <f t="shared" si="270"/>
        <v>9.8400004000000083E-2</v>
      </c>
      <c r="BI1345" s="282">
        <f t="shared" si="272"/>
        <v>20</v>
      </c>
    </row>
    <row r="1346" spans="1:61" hidden="1">
      <c r="A1346" s="54" t="s">
        <v>150</v>
      </c>
      <c r="B1346" s="55" t="s">
        <v>4259</v>
      </c>
      <c r="C1346" s="55" t="s">
        <v>4260</v>
      </c>
      <c r="D1346" s="44" t="s">
        <v>4261</v>
      </c>
      <c r="E1346" s="56">
        <v>160</v>
      </c>
      <c r="F1346" s="46" t="s">
        <v>5814</v>
      </c>
      <c r="G1346" s="47" t="s">
        <v>5814</v>
      </c>
      <c r="H1346" s="47" t="s">
        <v>189</v>
      </c>
      <c r="I1346" s="48" t="s">
        <v>6225</v>
      </c>
      <c r="J1346" s="48" t="s">
        <v>6229</v>
      </c>
      <c r="K1346" s="48" t="s">
        <v>6235</v>
      </c>
      <c r="L1346" s="45">
        <v>140</v>
      </c>
      <c r="M1346" s="47" t="s">
        <v>153</v>
      </c>
      <c r="N1346" s="60">
        <v>14</v>
      </c>
      <c r="O1346" s="58">
        <v>94</v>
      </c>
      <c r="P1346" s="58">
        <v>59</v>
      </c>
      <c r="Q1346" s="132">
        <v>42</v>
      </c>
      <c r="R1346" s="60">
        <v>94</v>
      </c>
      <c r="S1346" s="58">
        <v>170</v>
      </c>
      <c r="T1346" s="58">
        <v>118</v>
      </c>
      <c r="U1346" s="132">
        <v>102</v>
      </c>
      <c r="V1346" s="58">
        <v>17</v>
      </c>
      <c r="W1346" s="58">
        <v>35</v>
      </c>
      <c r="X1346" s="58">
        <v>37</v>
      </c>
      <c r="Y1346" s="132">
        <v>26</v>
      </c>
      <c r="Z1346" s="61">
        <v>43</v>
      </c>
      <c r="AA1346" s="59">
        <v>86</v>
      </c>
      <c r="AB1346" s="59">
        <v>35</v>
      </c>
      <c r="AC1346" s="132">
        <v>35</v>
      </c>
      <c r="AD1346" s="61">
        <v>22</v>
      </c>
      <c r="AE1346" s="59">
        <v>59</v>
      </c>
      <c r="AF1346" s="59">
        <v>64</v>
      </c>
      <c r="AG1346" s="132">
        <v>64</v>
      </c>
      <c r="AH1346" s="61">
        <v>0</v>
      </c>
      <c r="AI1346" s="132">
        <v>0</v>
      </c>
      <c r="AJ1346" s="64">
        <f>IFERROR(VLOOKUP($B1346,STOCK!$A:$H,3,0)," ")</f>
        <v>130</v>
      </c>
      <c r="AK1346" s="65">
        <f>IFERROR(VLOOKUP($B1346,STOCK!$A:$H,4,0)," ")</f>
        <v>86</v>
      </c>
      <c r="AL1346" s="65">
        <f>IFERROR(VLOOKUP($B1346,STOCK!$A:$H,5,0)," ")</f>
        <v>66</v>
      </c>
      <c r="AM1346" s="65">
        <f>IFERROR(VLOOKUP($B1346,STOCK!$A:$H,6,0)," ")</f>
        <v>131</v>
      </c>
      <c r="AN1346" s="65">
        <f>IFERROR(VLOOKUP($B1346,STOCK!$A:$H,7,0)," ")</f>
        <v>149</v>
      </c>
      <c r="AO1346" s="65">
        <f>IFERROR(VLOOKUP($B1346,STOCK!$A:$H,8,0)," ")</f>
        <v>0</v>
      </c>
      <c r="AP1346" s="62">
        <f t="shared" si="260"/>
        <v>92.857142857142861</v>
      </c>
      <c r="AQ1346" s="50">
        <f t="shared" si="261"/>
        <v>25.294117647058822</v>
      </c>
      <c r="AR1346" s="50">
        <f t="shared" si="262"/>
        <v>76.153846153846146</v>
      </c>
      <c r="AS1346" s="50">
        <f t="shared" si="263"/>
        <v>112.28571428571429</v>
      </c>
      <c r="AT1346" s="50">
        <f t="shared" si="264"/>
        <v>69.84375</v>
      </c>
      <c r="AU1346" s="63" t="str">
        <f t="shared" si="271"/>
        <v>Q</v>
      </c>
      <c r="AV1346" s="67">
        <v>1496.83996</v>
      </c>
      <c r="AW1346" s="133">
        <v>1496.8699899999999</v>
      </c>
      <c r="AX1346" s="49">
        <v>1800</v>
      </c>
      <c r="AY1346" s="51">
        <f t="shared" si="265"/>
        <v>0.20253336903164976</v>
      </c>
      <c r="AZ1346" s="51">
        <f t="shared" si="266"/>
        <v>0.16842224444444442</v>
      </c>
      <c r="BA1346" s="49">
        <v>1750</v>
      </c>
      <c r="BB1346" s="52">
        <v>6</v>
      </c>
      <c r="BC1346" s="51">
        <f t="shared" si="267"/>
        <v>0.16912966433632626</v>
      </c>
      <c r="BD1346" s="51">
        <f t="shared" si="268"/>
        <v>0.14466287999999999</v>
      </c>
      <c r="BE1346" s="49">
        <v>1690</v>
      </c>
      <c r="BF1346" s="52">
        <v>10</v>
      </c>
      <c r="BG1346" s="51">
        <f t="shared" si="269"/>
        <v>0.12904521870193797</v>
      </c>
      <c r="BH1346" s="51">
        <f t="shared" si="270"/>
        <v>0.11429588165680472</v>
      </c>
      <c r="BI1346" s="282">
        <f t="shared" si="272"/>
        <v>269</v>
      </c>
    </row>
    <row r="1347" spans="1:61" hidden="1">
      <c r="A1347" s="54" t="s">
        <v>149</v>
      </c>
      <c r="B1347" s="55" t="s">
        <v>4262</v>
      </c>
      <c r="C1347" s="55" t="s">
        <v>4263</v>
      </c>
      <c r="D1347" s="44" t="s">
        <v>4264</v>
      </c>
      <c r="E1347" s="56">
        <v>24</v>
      </c>
      <c r="F1347" s="46" t="s">
        <v>5814</v>
      </c>
      <c r="G1347" s="47" t="s">
        <v>5814</v>
      </c>
      <c r="H1347" s="47" t="s">
        <v>189</v>
      </c>
      <c r="I1347" s="48" t="s">
        <v>6225</v>
      </c>
      <c r="J1347" s="48" t="s">
        <v>6229</v>
      </c>
      <c r="K1347" s="48" t="s">
        <v>6235</v>
      </c>
      <c r="L1347" s="45">
        <v>140</v>
      </c>
      <c r="M1347" s="47" t="s">
        <v>153</v>
      </c>
      <c r="N1347" s="60">
        <v>0</v>
      </c>
      <c r="O1347" s="58">
        <v>0</v>
      </c>
      <c r="P1347" s="58">
        <v>0</v>
      </c>
      <c r="Q1347" s="132">
        <v>0</v>
      </c>
      <c r="R1347" s="60">
        <v>0</v>
      </c>
      <c r="S1347" s="58">
        <v>0</v>
      </c>
      <c r="T1347" s="58">
        <v>0</v>
      </c>
      <c r="U1347" s="132">
        <v>0</v>
      </c>
      <c r="V1347" s="58">
        <v>0</v>
      </c>
      <c r="W1347" s="58">
        <v>0</v>
      </c>
      <c r="X1347" s="58">
        <v>3</v>
      </c>
      <c r="Y1347" s="132">
        <v>3</v>
      </c>
      <c r="Z1347" s="61">
        <v>9</v>
      </c>
      <c r="AA1347" s="59">
        <v>0</v>
      </c>
      <c r="AB1347" s="59">
        <v>0</v>
      </c>
      <c r="AC1347" s="132">
        <v>0</v>
      </c>
      <c r="AD1347" s="61">
        <v>19</v>
      </c>
      <c r="AE1347" s="59">
        <v>8</v>
      </c>
      <c r="AF1347" s="59">
        <v>12</v>
      </c>
      <c r="AG1347" s="132">
        <v>16</v>
      </c>
      <c r="AH1347" s="61">
        <v>0</v>
      </c>
      <c r="AI1347" s="132">
        <v>0</v>
      </c>
      <c r="AJ1347" s="64">
        <f>IFERROR(VLOOKUP($B1347,STOCK!$A:$H,3,0)," ")</f>
        <v>0</v>
      </c>
      <c r="AK1347" s="65">
        <f>IFERROR(VLOOKUP($B1347,STOCK!$A:$H,4,0)," ")</f>
        <v>0</v>
      </c>
      <c r="AL1347" s="65">
        <f>IFERROR(VLOOKUP($B1347,STOCK!$A:$H,5,0)," ")</f>
        <v>3</v>
      </c>
      <c r="AM1347" s="65">
        <f>IFERROR(VLOOKUP($B1347,STOCK!$A:$H,6,0)," ")</f>
        <v>0</v>
      </c>
      <c r="AN1347" s="65">
        <f>IFERROR(VLOOKUP($B1347,STOCK!$A:$H,7,0)," ")</f>
        <v>30</v>
      </c>
      <c r="AO1347" s="65">
        <f>IFERROR(VLOOKUP($B1347,STOCK!$A:$H,8,0)," ")</f>
        <v>0</v>
      </c>
      <c r="AP1347" s="62" t="str">
        <f t="shared" si="260"/>
        <v>Q</v>
      </c>
      <c r="AQ1347" s="50" t="str">
        <f t="shared" si="261"/>
        <v>Q</v>
      </c>
      <c r="AR1347" s="50">
        <f t="shared" si="262"/>
        <v>30</v>
      </c>
      <c r="AS1347" s="50" t="str">
        <f t="shared" si="263"/>
        <v>Q</v>
      </c>
      <c r="AT1347" s="50">
        <f t="shared" si="264"/>
        <v>56.25</v>
      </c>
      <c r="AU1347" s="63" t="str">
        <f t="shared" si="271"/>
        <v>Q</v>
      </c>
      <c r="AV1347" s="67">
        <v>7023.28</v>
      </c>
      <c r="AW1347" s="133">
        <v>6963.39743</v>
      </c>
      <c r="AX1347" s="49">
        <v>8250</v>
      </c>
      <c r="AY1347" s="51">
        <f t="shared" si="265"/>
        <v>0.17466482896880087</v>
      </c>
      <c r="AZ1347" s="51">
        <f t="shared" si="266"/>
        <v>0.14869333333333337</v>
      </c>
      <c r="BA1347" s="49">
        <v>7950</v>
      </c>
      <c r="BB1347" s="52">
        <v>6</v>
      </c>
      <c r="BC1347" s="51">
        <f t="shared" si="267"/>
        <v>0.13194974427902628</v>
      </c>
      <c r="BD1347" s="51">
        <f t="shared" si="268"/>
        <v>0.11656855345911953</v>
      </c>
      <c r="BE1347" s="49">
        <v>7750</v>
      </c>
      <c r="BF1347" s="52">
        <v>12</v>
      </c>
      <c r="BG1347" s="51">
        <f t="shared" si="269"/>
        <v>0.10347302115250989</v>
      </c>
      <c r="BH1347" s="51">
        <f t="shared" si="270"/>
        <v>9.3770322580645188E-2</v>
      </c>
      <c r="BI1347" s="282">
        <f t="shared" si="272"/>
        <v>19</v>
      </c>
    </row>
    <row r="1348" spans="1:61" hidden="1">
      <c r="A1348" s="54" t="s">
        <v>150</v>
      </c>
      <c r="B1348" s="55" t="s">
        <v>4265</v>
      </c>
      <c r="C1348" s="55" t="s">
        <v>4266</v>
      </c>
      <c r="D1348" s="44" t="s">
        <v>4267</v>
      </c>
      <c r="E1348" s="56">
        <v>30</v>
      </c>
      <c r="F1348" s="46" t="s">
        <v>5814</v>
      </c>
      <c r="G1348" s="47" t="s">
        <v>5814</v>
      </c>
      <c r="H1348" s="47" t="s">
        <v>189</v>
      </c>
      <c r="I1348" s="48" t="s">
        <v>6225</v>
      </c>
      <c r="J1348" s="48" t="s">
        <v>6229</v>
      </c>
      <c r="K1348" s="48" t="s">
        <v>6235</v>
      </c>
      <c r="L1348" s="45">
        <v>140</v>
      </c>
      <c r="M1348" s="47" t="s">
        <v>153</v>
      </c>
      <c r="N1348" s="60">
        <v>27</v>
      </c>
      <c r="O1348" s="58">
        <v>37</v>
      </c>
      <c r="P1348" s="58">
        <v>148</v>
      </c>
      <c r="Q1348" s="132">
        <v>120</v>
      </c>
      <c r="R1348" s="60">
        <v>74</v>
      </c>
      <c r="S1348" s="58">
        <v>75</v>
      </c>
      <c r="T1348" s="58">
        <v>93</v>
      </c>
      <c r="U1348" s="132">
        <v>89</v>
      </c>
      <c r="V1348" s="58">
        <v>16</v>
      </c>
      <c r="W1348" s="58">
        <v>14</v>
      </c>
      <c r="X1348" s="58">
        <v>19</v>
      </c>
      <c r="Y1348" s="132">
        <v>18</v>
      </c>
      <c r="Z1348" s="61">
        <v>15</v>
      </c>
      <c r="AA1348" s="59">
        <v>32</v>
      </c>
      <c r="AB1348" s="59">
        <v>18</v>
      </c>
      <c r="AC1348" s="132">
        <v>52</v>
      </c>
      <c r="AD1348" s="61">
        <v>29</v>
      </c>
      <c r="AE1348" s="59">
        <v>17</v>
      </c>
      <c r="AF1348" s="59">
        <v>37</v>
      </c>
      <c r="AG1348" s="132">
        <v>26</v>
      </c>
      <c r="AH1348" s="61">
        <v>0</v>
      </c>
      <c r="AI1348" s="132">
        <v>0</v>
      </c>
      <c r="AJ1348" s="64">
        <f>IFERROR(VLOOKUP($B1348,STOCK!$A:$H,3,0)," ")</f>
        <v>13</v>
      </c>
      <c r="AK1348" s="65">
        <f>IFERROR(VLOOKUP($B1348,STOCK!$A:$H,4,0)," ")</f>
        <v>34</v>
      </c>
      <c r="AL1348" s="65">
        <f>IFERROR(VLOOKUP($B1348,STOCK!$A:$H,5,0)," ")</f>
        <v>7</v>
      </c>
      <c r="AM1348" s="65">
        <f>IFERROR(VLOOKUP($B1348,STOCK!$A:$H,6,0)," ")</f>
        <v>12</v>
      </c>
      <c r="AN1348" s="65">
        <f>IFERROR(VLOOKUP($B1348,STOCK!$A:$H,7,0)," ")</f>
        <v>30</v>
      </c>
      <c r="AO1348" s="65">
        <f>IFERROR(VLOOKUP($B1348,STOCK!$A:$H,8,0)," ")</f>
        <v>0</v>
      </c>
      <c r="AP1348" s="62">
        <f t="shared" ref="AP1348:AP1411" si="273">IF($AJ1348&lt;1,"Q",IF(Q1348=0,"SV",IFERROR((AJ1348/$Q1348*30),0)))</f>
        <v>3.25</v>
      </c>
      <c r="AQ1348" s="50">
        <f t="shared" ref="AQ1348:AQ1411" si="274">IF($AK1348&lt;1,"Q",IF(U1348=0,"SV",IFERROR((AK1348/$U1348*30),0)))</f>
        <v>11.460674157303371</v>
      </c>
      <c r="AR1348" s="50">
        <f t="shared" ref="AR1348:AR1411" si="275">IF($AL1348&lt;1,"Q",IF(Y1348=0,"SV",IFERROR((AL1348/$Y1348*30),0)))</f>
        <v>11.666666666666666</v>
      </c>
      <c r="AS1348" s="50">
        <f t="shared" ref="AS1348:AS1411" si="276">IF($AM1348&lt;1,"Q",IF(AC1348=0,"SV",IFERROR((AM1348/$AC1348*30),0)))</f>
        <v>6.9230769230769234</v>
      </c>
      <c r="AT1348" s="50">
        <f t="shared" ref="AT1348:AT1411" si="277">IF($AN1348&lt;1,"Q",IF(AG1348=0,"SV",IFERROR((AN1348/$AG1348*30),0)))</f>
        <v>34.615384615384613</v>
      </c>
      <c r="AU1348" s="63" t="str">
        <f t="shared" si="271"/>
        <v>Q</v>
      </c>
      <c r="AV1348" s="67">
        <v>7222.0000600000003</v>
      </c>
      <c r="AW1348" s="133">
        <v>7221.9999500000004</v>
      </c>
      <c r="AX1348" s="49">
        <v>8500</v>
      </c>
      <c r="AY1348" s="51">
        <f t="shared" ref="AY1348:AY1411" si="278">+AX1348/AV1348-1</f>
        <v>0.1769592812769929</v>
      </c>
      <c r="AZ1348" s="51">
        <f t="shared" ref="AZ1348:AZ1411" si="279">+(AX1348-AV1348)/AX1348</f>
        <v>0.15035293411764702</v>
      </c>
      <c r="BA1348" s="49">
        <v>8350</v>
      </c>
      <c r="BB1348" s="52">
        <v>6</v>
      </c>
      <c r="BC1348" s="51">
        <f t="shared" ref="BC1348:BC1411" si="280">+BA1348/AV1348-1</f>
        <v>0.15618941160739896</v>
      </c>
      <c r="BD1348" s="51">
        <f t="shared" ref="BD1348:BD1411" si="281">IFERROR((BA1348-AV1348)/BA1348,0)</f>
        <v>0.13508981317365265</v>
      </c>
      <c r="BE1348" s="49">
        <v>8150</v>
      </c>
      <c r="BF1348" s="52">
        <v>10</v>
      </c>
      <c r="BG1348" s="51">
        <f t="shared" ref="BG1348:BG1411" si="282">+BE1348/AV1348-1</f>
        <v>0.12849625204794024</v>
      </c>
      <c r="BH1348" s="51">
        <f t="shared" ref="BH1348:BH1411" si="283">IFERROR((BE1348-AV1348)/BE1348,0)</f>
        <v>0.1138650233128834</v>
      </c>
      <c r="BI1348" s="282">
        <f t="shared" si="272"/>
        <v>305</v>
      </c>
    </row>
    <row r="1349" spans="1:61" hidden="1">
      <c r="A1349" s="54" t="s">
        <v>150</v>
      </c>
      <c r="B1349" s="55" t="s">
        <v>4268</v>
      </c>
      <c r="C1349" s="55" t="s">
        <v>4269</v>
      </c>
      <c r="D1349" s="44" t="s">
        <v>4270</v>
      </c>
      <c r="E1349" s="56">
        <v>160</v>
      </c>
      <c r="F1349" s="46" t="s">
        <v>5814</v>
      </c>
      <c r="G1349" s="47" t="s">
        <v>5814</v>
      </c>
      <c r="H1349" s="47" t="s">
        <v>189</v>
      </c>
      <c r="I1349" s="48" t="s">
        <v>6225</v>
      </c>
      <c r="J1349" s="48" t="s">
        <v>6229</v>
      </c>
      <c r="K1349" s="48" t="s">
        <v>6235</v>
      </c>
      <c r="L1349" s="45">
        <v>140</v>
      </c>
      <c r="M1349" s="47" t="s">
        <v>153</v>
      </c>
      <c r="N1349" s="60">
        <v>135</v>
      </c>
      <c r="O1349" s="58">
        <v>113</v>
      </c>
      <c r="P1349" s="58">
        <v>241</v>
      </c>
      <c r="Q1349" s="132">
        <v>210</v>
      </c>
      <c r="R1349" s="60">
        <v>233</v>
      </c>
      <c r="S1349" s="58">
        <v>527</v>
      </c>
      <c r="T1349" s="58">
        <v>474</v>
      </c>
      <c r="U1349" s="132">
        <v>426</v>
      </c>
      <c r="V1349" s="58">
        <v>13</v>
      </c>
      <c r="W1349" s="58">
        <v>72</v>
      </c>
      <c r="X1349" s="58">
        <v>63</v>
      </c>
      <c r="Y1349" s="132">
        <v>67</v>
      </c>
      <c r="Z1349" s="61">
        <v>75</v>
      </c>
      <c r="AA1349" s="59">
        <v>91</v>
      </c>
      <c r="AB1349" s="59">
        <v>77</v>
      </c>
      <c r="AC1349" s="132">
        <v>80</v>
      </c>
      <c r="AD1349" s="61">
        <v>81</v>
      </c>
      <c r="AE1349" s="59">
        <v>118</v>
      </c>
      <c r="AF1349" s="59">
        <v>201</v>
      </c>
      <c r="AG1349" s="132">
        <v>219</v>
      </c>
      <c r="AH1349" s="61">
        <v>10</v>
      </c>
      <c r="AI1349" s="132">
        <v>32</v>
      </c>
      <c r="AJ1349" s="64">
        <f>IFERROR(VLOOKUP($B1349,STOCK!$A:$H,3,0)," ")</f>
        <v>328</v>
      </c>
      <c r="AK1349" s="65">
        <f>IFERROR(VLOOKUP($B1349,STOCK!$A:$H,4,0)," ")</f>
        <v>372</v>
      </c>
      <c r="AL1349" s="65">
        <f>IFERROR(VLOOKUP($B1349,STOCK!$A:$H,5,0)," ")</f>
        <v>111</v>
      </c>
      <c r="AM1349" s="65">
        <f>IFERROR(VLOOKUP($B1349,STOCK!$A:$H,6,0)," ")</f>
        <v>134</v>
      </c>
      <c r="AN1349" s="65">
        <f>IFERROR(VLOOKUP($B1349,STOCK!$A:$H,7,0)," ")</f>
        <v>204</v>
      </c>
      <c r="AO1349" s="65">
        <f>IFERROR(VLOOKUP($B1349,STOCK!$A:$H,8,0)," ")</f>
        <v>56</v>
      </c>
      <c r="AP1349" s="62">
        <f t="shared" si="273"/>
        <v>46.857142857142854</v>
      </c>
      <c r="AQ1349" s="50">
        <f t="shared" si="274"/>
        <v>26.197183098591548</v>
      </c>
      <c r="AR1349" s="50">
        <f t="shared" si="275"/>
        <v>49.701492537313428</v>
      </c>
      <c r="AS1349" s="50">
        <f t="shared" si="276"/>
        <v>50.25</v>
      </c>
      <c r="AT1349" s="50">
        <f t="shared" si="277"/>
        <v>27.945205479452053</v>
      </c>
      <c r="AU1349" s="63">
        <f t="shared" ref="AU1349:AU1412" si="284">IF($AO1349&lt;1,"Q",IF(AI1349=0,"SV",IFERROR((AO1349/$AI1349*30),0)))</f>
        <v>52.5</v>
      </c>
      <c r="AV1349" s="67">
        <v>1496.83996</v>
      </c>
      <c r="AW1349" s="133">
        <v>1496.8781300000001</v>
      </c>
      <c r="AX1349" s="49">
        <v>1800</v>
      </c>
      <c r="AY1349" s="51">
        <f t="shared" si="278"/>
        <v>0.20253336903164976</v>
      </c>
      <c r="AZ1349" s="51">
        <f t="shared" si="279"/>
        <v>0.16842224444444442</v>
      </c>
      <c r="BA1349" s="49">
        <v>1750</v>
      </c>
      <c r="BB1349" s="52">
        <v>6</v>
      </c>
      <c r="BC1349" s="51">
        <f t="shared" si="280"/>
        <v>0.16912966433632626</v>
      </c>
      <c r="BD1349" s="51">
        <f t="shared" si="281"/>
        <v>0.14466287999999999</v>
      </c>
      <c r="BE1349" s="49">
        <v>1690</v>
      </c>
      <c r="BF1349" s="52">
        <v>10</v>
      </c>
      <c r="BG1349" s="51">
        <f t="shared" si="282"/>
        <v>0.12904521870193797</v>
      </c>
      <c r="BH1349" s="51">
        <f t="shared" si="283"/>
        <v>0.11429588165680472</v>
      </c>
      <c r="BI1349" s="282">
        <f t="shared" ref="BI1349:BI1412" si="285">+U1349+Y1349+AC1349+AG1349+AI1349+Q1349</f>
        <v>1034</v>
      </c>
    </row>
    <row r="1350" spans="1:61" hidden="1">
      <c r="A1350" s="54" t="s">
        <v>150</v>
      </c>
      <c r="B1350" s="55" t="s">
        <v>4271</v>
      </c>
      <c r="C1350" s="55" t="s">
        <v>4272</v>
      </c>
      <c r="D1350" s="44" t="s">
        <v>4273</v>
      </c>
      <c r="E1350" s="56">
        <v>30</v>
      </c>
      <c r="F1350" s="46" t="s">
        <v>5814</v>
      </c>
      <c r="G1350" s="47" t="s">
        <v>5814</v>
      </c>
      <c r="H1350" s="47" t="s">
        <v>189</v>
      </c>
      <c r="I1350" s="48" t="s">
        <v>6225</v>
      </c>
      <c r="J1350" s="48" t="s">
        <v>6229</v>
      </c>
      <c r="K1350" s="48" t="s">
        <v>6235</v>
      </c>
      <c r="L1350" s="45">
        <v>140</v>
      </c>
      <c r="M1350" s="47" t="s">
        <v>153</v>
      </c>
      <c r="N1350" s="60">
        <v>58</v>
      </c>
      <c r="O1350" s="58">
        <v>179</v>
      </c>
      <c r="P1350" s="58">
        <v>91</v>
      </c>
      <c r="Q1350" s="132">
        <v>20</v>
      </c>
      <c r="R1350" s="60">
        <v>76</v>
      </c>
      <c r="S1350" s="58">
        <v>85</v>
      </c>
      <c r="T1350" s="58">
        <v>19</v>
      </c>
      <c r="U1350" s="132">
        <v>46</v>
      </c>
      <c r="V1350" s="58">
        <v>7</v>
      </c>
      <c r="W1350" s="58">
        <v>15</v>
      </c>
      <c r="X1350" s="58">
        <v>18</v>
      </c>
      <c r="Y1350" s="132">
        <v>12</v>
      </c>
      <c r="Z1350" s="61">
        <v>22</v>
      </c>
      <c r="AA1350" s="59">
        <v>20</v>
      </c>
      <c r="AB1350" s="59">
        <v>9</v>
      </c>
      <c r="AC1350" s="132">
        <v>28</v>
      </c>
      <c r="AD1350" s="61">
        <v>20</v>
      </c>
      <c r="AE1350" s="59">
        <v>26</v>
      </c>
      <c r="AF1350" s="59">
        <v>14</v>
      </c>
      <c r="AG1350" s="132">
        <v>15</v>
      </c>
      <c r="AH1350" s="61">
        <v>0</v>
      </c>
      <c r="AI1350" s="132">
        <v>4</v>
      </c>
      <c r="AJ1350" s="64">
        <f>IFERROR(VLOOKUP($B1350,STOCK!$A:$H,3,0)," ")</f>
        <v>104</v>
      </c>
      <c r="AK1350" s="65">
        <f>IFERROR(VLOOKUP($B1350,STOCK!$A:$H,4,0)," ")</f>
        <v>37</v>
      </c>
      <c r="AL1350" s="65">
        <f>IFERROR(VLOOKUP($B1350,STOCK!$A:$H,5,0)," ")</f>
        <v>60</v>
      </c>
      <c r="AM1350" s="65">
        <f>IFERROR(VLOOKUP($B1350,STOCK!$A:$H,6,0)," ")</f>
        <v>46</v>
      </c>
      <c r="AN1350" s="65">
        <f>IFERROR(VLOOKUP($B1350,STOCK!$A:$H,7,0)," ")</f>
        <v>25</v>
      </c>
      <c r="AO1350" s="65">
        <f>IFERROR(VLOOKUP($B1350,STOCK!$A:$H,8,0)," ")</f>
        <v>20</v>
      </c>
      <c r="AP1350" s="62">
        <f t="shared" si="273"/>
        <v>156</v>
      </c>
      <c r="AQ1350" s="50">
        <f t="shared" si="274"/>
        <v>24.130434782608695</v>
      </c>
      <c r="AR1350" s="50">
        <f t="shared" si="275"/>
        <v>150</v>
      </c>
      <c r="AS1350" s="50">
        <f t="shared" si="276"/>
        <v>49.285714285714285</v>
      </c>
      <c r="AT1350" s="50">
        <f t="shared" si="277"/>
        <v>50</v>
      </c>
      <c r="AU1350" s="63">
        <f t="shared" si="284"/>
        <v>150</v>
      </c>
      <c r="AV1350" s="67">
        <v>7222.0000600000003</v>
      </c>
      <c r="AW1350" s="133">
        <v>7221.9998400000004</v>
      </c>
      <c r="AX1350" s="49">
        <v>8500</v>
      </c>
      <c r="AY1350" s="51">
        <f t="shared" si="278"/>
        <v>0.1769592812769929</v>
      </c>
      <c r="AZ1350" s="51">
        <f t="shared" si="279"/>
        <v>0.15035293411764702</v>
      </c>
      <c r="BA1350" s="49">
        <v>8350</v>
      </c>
      <c r="BB1350" s="52">
        <v>6</v>
      </c>
      <c r="BC1350" s="51">
        <f t="shared" si="280"/>
        <v>0.15618941160739896</v>
      </c>
      <c r="BD1350" s="51">
        <f t="shared" si="281"/>
        <v>0.13508981317365265</v>
      </c>
      <c r="BE1350" s="49">
        <v>8150</v>
      </c>
      <c r="BF1350" s="52">
        <v>10</v>
      </c>
      <c r="BG1350" s="51">
        <f t="shared" si="282"/>
        <v>0.12849625204794024</v>
      </c>
      <c r="BH1350" s="51">
        <f t="shared" si="283"/>
        <v>0.1138650233128834</v>
      </c>
      <c r="BI1350" s="282">
        <f t="shared" si="285"/>
        <v>125</v>
      </c>
    </row>
    <row r="1351" spans="1:61" hidden="1">
      <c r="A1351" s="54" t="s">
        <v>149</v>
      </c>
      <c r="B1351" s="55" t="s">
        <v>4274</v>
      </c>
      <c r="C1351" s="55" t="s">
        <v>4275</v>
      </c>
      <c r="D1351" s="44" t="s">
        <v>4276</v>
      </c>
      <c r="E1351" s="56">
        <v>16</v>
      </c>
      <c r="F1351" s="46" t="s">
        <v>5814</v>
      </c>
      <c r="G1351" s="47" t="s">
        <v>5814</v>
      </c>
      <c r="H1351" s="47" t="s">
        <v>189</v>
      </c>
      <c r="I1351" s="48" t="s">
        <v>6225</v>
      </c>
      <c r="J1351" s="48" t="s">
        <v>6229</v>
      </c>
      <c r="K1351" s="48" t="s">
        <v>6235</v>
      </c>
      <c r="L1351" s="45">
        <v>140</v>
      </c>
      <c r="M1351" s="47" t="s">
        <v>153</v>
      </c>
      <c r="N1351" s="60">
        <v>275</v>
      </c>
      <c r="O1351" s="58">
        <v>70</v>
      </c>
      <c r="P1351" s="58">
        <v>1</v>
      </c>
      <c r="Q1351" s="132">
        <v>1</v>
      </c>
      <c r="R1351" s="60">
        <v>438</v>
      </c>
      <c r="S1351" s="58">
        <v>2</v>
      </c>
      <c r="T1351" s="58">
        <v>0</v>
      </c>
      <c r="U1351" s="132">
        <v>0</v>
      </c>
      <c r="V1351" s="58">
        <v>58</v>
      </c>
      <c r="W1351" s="58">
        <v>35</v>
      </c>
      <c r="X1351" s="58">
        <v>50</v>
      </c>
      <c r="Y1351" s="132">
        <v>35</v>
      </c>
      <c r="Z1351" s="61">
        <v>40</v>
      </c>
      <c r="AA1351" s="59">
        <v>6</v>
      </c>
      <c r="AB1351" s="59">
        <v>10</v>
      </c>
      <c r="AC1351" s="132">
        <v>4</v>
      </c>
      <c r="AD1351" s="61">
        <v>170</v>
      </c>
      <c r="AE1351" s="59">
        <v>50</v>
      </c>
      <c r="AF1351" s="59">
        <v>0</v>
      </c>
      <c r="AG1351" s="132">
        <v>0</v>
      </c>
      <c r="AH1351" s="61">
        <v>0</v>
      </c>
      <c r="AI1351" s="132">
        <v>0</v>
      </c>
      <c r="AJ1351" s="64">
        <f>IFERROR(VLOOKUP($B1351,STOCK!$A:$H,3,0)," ")</f>
        <v>0</v>
      </c>
      <c r="AK1351" s="65">
        <f>IFERROR(VLOOKUP($B1351,STOCK!$A:$H,4,0)," ")</f>
        <v>27</v>
      </c>
      <c r="AL1351" s="65">
        <f>IFERROR(VLOOKUP($B1351,STOCK!$A:$H,5,0)," ")</f>
        <v>48</v>
      </c>
      <c r="AM1351" s="65">
        <f>IFERROR(VLOOKUP($B1351,STOCK!$A:$H,6,0)," ")</f>
        <v>12</v>
      </c>
      <c r="AN1351" s="65">
        <f>IFERROR(VLOOKUP($B1351,STOCK!$A:$H,7,0)," ")</f>
        <v>0</v>
      </c>
      <c r="AO1351" s="65">
        <f>IFERROR(VLOOKUP($B1351,STOCK!$A:$H,8,0)," ")</f>
        <v>0</v>
      </c>
      <c r="AP1351" s="62" t="str">
        <f t="shared" si="273"/>
        <v>Q</v>
      </c>
      <c r="AQ1351" s="50" t="str">
        <f t="shared" si="274"/>
        <v>SV</v>
      </c>
      <c r="AR1351" s="50">
        <f t="shared" si="275"/>
        <v>41.142857142857146</v>
      </c>
      <c r="AS1351" s="50">
        <f t="shared" si="276"/>
        <v>90</v>
      </c>
      <c r="AT1351" s="50" t="str">
        <f t="shared" si="277"/>
        <v>Q</v>
      </c>
      <c r="AU1351" s="63" t="str">
        <f t="shared" si="284"/>
        <v>Q</v>
      </c>
      <c r="AV1351" s="67">
        <v>1126.9999949999999</v>
      </c>
      <c r="AW1351" s="133">
        <v>1126.97992</v>
      </c>
      <c r="AX1351" s="49">
        <v>1350</v>
      </c>
      <c r="AY1351" s="51">
        <f t="shared" si="278"/>
        <v>0.19787045784325863</v>
      </c>
      <c r="AZ1351" s="51">
        <f t="shared" si="279"/>
        <v>0.16518518888888897</v>
      </c>
      <c r="BA1351" s="49">
        <v>1290</v>
      </c>
      <c r="BB1351" s="52">
        <v>6</v>
      </c>
      <c r="BC1351" s="51">
        <f t="shared" si="280"/>
        <v>0.14463177082800271</v>
      </c>
      <c r="BD1351" s="51">
        <f t="shared" si="281"/>
        <v>0.12635659302325589</v>
      </c>
      <c r="BE1351" s="49">
        <v>1250</v>
      </c>
      <c r="BF1351" s="52">
        <v>10</v>
      </c>
      <c r="BG1351" s="51">
        <f t="shared" si="282"/>
        <v>0.10913931281783196</v>
      </c>
      <c r="BH1351" s="51">
        <f t="shared" si="283"/>
        <v>9.8400004000000083E-2</v>
      </c>
      <c r="BI1351" s="282">
        <f t="shared" si="285"/>
        <v>40</v>
      </c>
    </row>
    <row r="1352" spans="1:61" hidden="1">
      <c r="A1352" s="54" t="s">
        <v>150</v>
      </c>
      <c r="B1352" s="55" t="s">
        <v>4277</v>
      </c>
      <c r="C1352" s="55" t="s">
        <v>4278</v>
      </c>
      <c r="D1352" s="44" t="s">
        <v>4279</v>
      </c>
      <c r="E1352" s="56">
        <v>160</v>
      </c>
      <c r="F1352" s="46" t="s">
        <v>5814</v>
      </c>
      <c r="G1352" s="47" t="s">
        <v>5814</v>
      </c>
      <c r="H1352" s="47" t="s">
        <v>189</v>
      </c>
      <c r="I1352" s="48" t="s">
        <v>6225</v>
      </c>
      <c r="J1352" s="48" t="s">
        <v>6229</v>
      </c>
      <c r="K1352" s="48" t="s">
        <v>6235</v>
      </c>
      <c r="L1352" s="45">
        <v>140</v>
      </c>
      <c r="M1352" s="47" t="s">
        <v>153</v>
      </c>
      <c r="N1352" s="60">
        <v>10</v>
      </c>
      <c r="O1352" s="58">
        <v>127</v>
      </c>
      <c r="P1352" s="58">
        <v>289</v>
      </c>
      <c r="Q1352" s="132">
        <v>257</v>
      </c>
      <c r="R1352" s="60">
        <v>278</v>
      </c>
      <c r="S1352" s="58">
        <v>297</v>
      </c>
      <c r="T1352" s="58">
        <v>404</v>
      </c>
      <c r="U1352" s="132">
        <v>376</v>
      </c>
      <c r="V1352" s="58">
        <v>24</v>
      </c>
      <c r="W1352" s="58">
        <v>94</v>
      </c>
      <c r="X1352" s="58">
        <v>15</v>
      </c>
      <c r="Y1352" s="132">
        <v>7</v>
      </c>
      <c r="Z1352" s="61">
        <v>63</v>
      </c>
      <c r="AA1352" s="59">
        <v>90</v>
      </c>
      <c r="AB1352" s="59">
        <v>58</v>
      </c>
      <c r="AC1352" s="132">
        <v>95</v>
      </c>
      <c r="AD1352" s="61">
        <v>45</v>
      </c>
      <c r="AE1352" s="59">
        <v>150</v>
      </c>
      <c r="AF1352" s="59">
        <v>241</v>
      </c>
      <c r="AG1352" s="132">
        <v>212</v>
      </c>
      <c r="AH1352" s="61">
        <v>13</v>
      </c>
      <c r="AI1352" s="132">
        <v>30</v>
      </c>
      <c r="AJ1352" s="64">
        <f>IFERROR(VLOOKUP($B1352,STOCK!$A:$H,3,0)," ")</f>
        <v>388</v>
      </c>
      <c r="AK1352" s="65">
        <f>IFERROR(VLOOKUP($B1352,STOCK!$A:$H,4,0)," ")</f>
        <v>355</v>
      </c>
      <c r="AL1352" s="65">
        <f>IFERROR(VLOOKUP($B1352,STOCK!$A:$H,5,0)," ")</f>
        <v>184</v>
      </c>
      <c r="AM1352" s="65">
        <f>IFERROR(VLOOKUP($B1352,STOCK!$A:$H,6,0)," ")</f>
        <v>24</v>
      </c>
      <c r="AN1352" s="65">
        <f>IFERROR(VLOOKUP($B1352,STOCK!$A:$H,7,0)," ")</f>
        <v>323</v>
      </c>
      <c r="AO1352" s="65">
        <f>IFERROR(VLOOKUP($B1352,STOCK!$A:$H,8,0)," ")</f>
        <v>61</v>
      </c>
      <c r="AP1352" s="62">
        <f t="shared" si="273"/>
        <v>45.291828793774314</v>
      </c>
      <c r="AQ1352" s="50">
        <f t="shared" si="274"/>
        <v>28.324468085106382</v>
      </c>
      <c r="AR1352" s="50">
        <f t="shared" si="275"/>
        <v>788.57142857142856</v>
      </c>
      <c r="AS1352" s="50">
        <f t="shared" si="276"/>
        <v>7.5789473684210531</v>
      </c>
      <c r="AT1352" s="50">
        <f t="shared" si="277"/>
        <v>45.70754716981132</v>
      </c>
      <c r="AU1352" s="63">
        <f t="shared" si="284"/>
        <v>61</v>
      </c>
      <c r="AV1352" s="67">
        <v>1496.8402900000001</v>
      </c>
      <c r="AW1352" s="133">
        <v>1496.8497500000001</v>
      </c>
      <c r="AX1352" s="49">
        <v>1800</v>
      </c>
      <c r="AY1352" s="51">
        <f t="shared" si="278"/>
        <v>0.20253310391584933</v>
      </c>
      <c r="AZ1352" s="51">
        <f t="shared" si="279"/>
        <v>0.16842206111111105</v>
      </c>
      <c r="BA1352" s="49">
        <v>1750</v>
      </c>
      <c r="BB1352" s="52">
        <v>6</v>
      </c>
      <c r="BC1352" s="51">
        <f t="shared" si="280"/>
        <v>0.16912940658485343</v>
      </c>
      <c r="BD1352" s="51">
        <f t="shared" si="281"/>
        <v>0.14466269142857138</v>
      </c>
      <c r="BE1352" s="49">
        <v>1690</v>
      </c>
      <c r="BF1352" s="52">
        <v>10</v>
      </c>
      <c r="BG1352" s="51">
        <f t="shared" si="282"/>
        <v>0.12904496978765834</v>
      </c>
      <c r="BH1352" s="51">
        <f t="shared" si="283"/>
        <v>0.11429568639053249</v>
      </c>
      <c r="BI1352" s="282">
        <f t="shared" si="285"/>
        <v>977</v>
      </c>
    </row>
    <row r="1353" spans="1:61" hidden="1">
      <c r="A1353" s="54" t="s">
        <v>149</v>
      </c>
      <c r="B1353" s="55" t="s">
        <v>4280</v>
      </c>
      <c r="C1353" s="55" t="s">
        <v>4281</v>
      </c>
      <c r="D1353" s="44" t="s">
        <v>4282</v>
      </c>
      <c r="E1353" s="56">
        <v>24</v>
      </c>
      <c r="F1353" s="46" t="s">
        <v>5814</v>
      </c>
      <c r="G1353" s="47" t="s">
        <v>5814</v>
      </c>
      <c r="H1353" s="47" t="s">
        <v>189</v>
      </c>
      <c r="I1353" s="48" t="s">
        <v>6225</v>
      </c>
      <c r="J1353" s="48" t="s">
        <v>6229</v>
      </c>
      <c r="K1353" s="48" t="s">
        <v>6235</v>
      </c>
      <c r="L1353" s="45">
        <v>140</v>
      </c>
      <c r="M1353" s="47" t="s">
        <v>153</v>
      </c>
      <c r="N1353" s="60">
        <v>315</v>
      </c>
      <c r="O1353" s="58">
        <v>7</v>
      </c>
      <c r="P1353" s="58">
        <v>0</v>
      </c>
      <c r="Q1353" s="132">
        <v>0</v>
      </c>
      <c r="R1353" s="60">
        <v>23</v>
      </c>
      <c r="S1353" s="58">
        <v>0</v>
      </c>
      <c r="T1353" s="58">
        <v>0</v>
      </c>
      <c r="U1353" s="132">
        <v>0</v>
      </c>
      <c r="V1353" s="58">
        <v>30</v>
      </c>
      <c r="W1353" s="58">
        <v>18</v>
      </c>
      <c r="X1353" s="58">
        <v>8</v>
      </c>
      <c r="Y1353" s="132">
        <v>11</v>
      </c>
      <c r="Z1353" s="61">
        <v>10</v>
      </c>
      <c r="AA1353" s="59">
        <v>0</v>
      </c>
      <c r="AB1353" s="59">
        <v>1</v>
      </c>
      <c r="AC1353" s="132">
        <v>0</v>
      </c>
      <c r="AD1353" s="61">
        <v>14</v>
      </c>
      <c r="AE1353" s="59">
        <v>24</v>
      </c>
      <c r="AF1353" s="59">
        <v>7</v>
      </c>
      <c r="AG1353" s="132">
        <v>0</v>
      </c>
      <c r="AH1353" s="61">
        <v>0</v>
      </c>
      <c r="AI1353" s="132">
        <v>0</v>
      </c>
      <c r="AJ1353" s="64">
        <f>IFERROR(VLOOKUP($B1353,STOCK!$A:$H,3,0)," ")</f>
        <v>0</v>
      </c>
      <c r="AK1353" s="65">
        <f>IFERROR(VLOOKUP($B1353,STOCK!$A:$H,4,0)," ")</f>
        <v>24</v>
      </c>
      <c r="AL1353" s="65">
        <f>IFERROR(VLOOKUP($B1353,STOCK!$A:$H,5,0)," ")</f>
        <v>5</v>
      </c>
      <c r="AM1353" s="65">
        <f>IFERROR(VLOOKUP($B1353,STOCK!$A:$H,6,0)," ")</f>
        <v>2</v>
      </c>
      <c r="AN1353" s="65">
        <f>IFERROR(VLOOKUP($B1353,STOCK!$A:$H,7,0)," ")</f>
        <v>0</v>
      </c>
      <c r="AO1353" s="65">
        <f>IFERROR(VLOOKUP($B1353,STOCK!$A:$H,8,0)," ")</f>
        <v>0</v>
      </c>
      <c r="AP1353" s="62" t="str">
        <f t="shared" si="273"/>
        <v>Q</v>
      </c>
      <c r="AQ1353" s="50" t="str">
        <f t="shared" si="274"/>
        <v>SV</v>
      </c>
      <c r="AR1353" s="50">
        <f t="shared" si="275"/>
        <v>13.636363636363637</v>
      </c>
      <c r="AS1353" s="50" t="str">
        <f t="shared" si="276"/>
        <v>SV</v>
      </c>
      <c r="AT1353" s="50" t="str">
        <f t="shared" si="277"/>
        <v>Q</v>
      </c>
      <c r="AU1353" s="63" t="str">
        <f t="shared" si="284"/>
        <v>Q</v>
      </c>
      <c r="AV1353" s="67">
        <v>7023.28</v>
      </c>
      <c r="AW1353" s="133">
        <v>7017.5931099999998</v>
      </c>
      <c r="AX1353" s="49">
        <v>8250</v>
      </c>
      <c r="AY1353" s="51">
        <f t="shared" si="278"/>
        <v>0.17466482896880087</v>
      </c>
      <c r="AZ1353" s="51">
        <f t="shared" si="279"/>
        <v>0.14869333333333337</v>
      </c>
      <c r="BA1353" s="49">
        <v>7950</v>
      </c>
      <c r="BB1353" s="52">
        <v>6</v>
      </c>
      <c r="BC1353" s="51">
        <f t="shared" si="280"/>
        <v>0.13194974427902628</v>
      </c>
      <c r="BD1353" s="51">
        <f t="shared" si="281"/>
        <v>0.11656855345911953</v>
      </c>
      <c r="BE1353" s="49">
        <v>7750</v>
      </c>
      <c r="BF1353" s="52">
        <v>12</v>
      </c>
      <c r="BG1353" s="51">
        <f t="shared" si="282"/>
        <v>0.10347302115250989</v>
      </c>
      <c r="BH1353" s="51">
        <f t="shared" si="283"/>
        <v>9.3770322580645188E-2</v>
      </c>
      <c r="BI1353" s="282">
        <f t="shared" si="285"/>
        <v>11</v>
      </c>
    </row>
    <row r="1354" spans="1:61" hidden="1">
      <c r="A1354" s="54" t="s">
        <v>150</v>
      </c>
      <c r="B1354" s="55" t="s">
        <v>4283</v>
      </c>
      <c r="C1354" s="55" t="s">
        <v>4284</v>
      </c>
      <c r="D1354" s="44" t="s">
        <v>4285</v>
      </c>
      <c r="E1354" s="56">
        <v>30</v>
      </c>
      <c r="F1354" s="46" t="s">
        <v>5814</v>
      </c>
      <c r="G1354" s="47" t="s">
        <v>5814</v>
      </c>
      <c r="H1354" s="47" t="s">
        <v>189</v>
      </c>
      <c r="I1354" s="48" t="s">
        <v>6225</v>
      </c>
      <c r="J1354" s="48" t="s">
        <v>6229</v>
      </c>
      <c r="K1354" s="48" t="s">
        <v>6235</v>
      </c>
      <c r="L1354" s="45">
        <v>140</v>
      </c>
      <c r="M1354" s="47" t="s">
        <v>153</v>
      </c>
      <c r="N1354" s="60">
        <v>0</v>
      </c>
      <c r="O1354" s="58">
        <v>64</v>
      </c>
      <c r="P1354" s="58">
        <v>35</v>
      </c>
      <c r="Q1354" s="132">
        <v>58</v>
      </c>
      <c r="R1354" s="60">
        <v>0</v>
      </c>
      <c r="S1354" s="58">
        <v>35</v>
      </c>
      <c r="T1354" s="58">
        <v>96</v>
      </c>
      <c r="U1354" s="132">
        <v>124</v>
      </c>
      <c r="V1354" s="58">
        <v>0</v>
      </c>
      <c r="W1354" s="58">
        <v>3</v>
      </c>
      <c r="X1354" s="58">
        <v>6</v>
      </c>
      <c r="Y1354" s="132">
        <v>7</v>
      </c>
      <c r="Z1354" s="61">
        <v>0</v>
      </c>
      <c r="AA1354" s="59">
        <v>2</v>
      </c>
      <c r="AB1354" s="59">
        <v>5</v>
      </c>
      <c r="AC1354" s="132">
        <v>5</v>
      </c>
      <c r="AD1354" s="61">
        <v>0</v>
      </c>
      <c r="AE1354" s="59">
        <v>9</v>
      </c>
      <c r="AF1354" s="59">
        <v>23</v>
      </c>
      <c r="AG1354" s="132">
        <v>19</v>
      </c>
      <c r="AH1354" s="61">
        <v>1</v>
      </c>
      <c r="AI1354" s="132">
        <v>5</v>
      </c>
      <c r="AJ1354" s="64">
        <f>IFERROR(VLOOKUP($B1354,STOCK!$A:$H,3,0)," ")</f>
        <v>65</v>
      </c>
      <c r="AK1354" s="65">
        <f>IFERROR(VLOOKUP($B1354,STOCK!$A:$H,4,0)," ")</f>
        <v>109</v>
      </c>
      <c r="AL1354" s="65">
        <f>IFERROR(VLOOKUP($B1354,STOCK!$A:$H,5,0)," ")</f>
        <v>20</v>
      </c>
      <c r="AM1354" s="65">
        <f>IFERROR(VLOOKUP($B1354,STOCK!$A:$H,6,0)," ")</f>
        <v>50</v>
      </c>
      <c r="AN1354" s="65">
        <f>IFERROR(VLOOKUP($B1354,STOCK!$A:$H,7,0)," ")</f>
        <v>50</v>
      </c>
      <c r="AO1354" s="65">
        <f>IFERROR(VLOOKUP($B1354,STOCK!$A:$H,8,0)," ")</f>
        <v>7</v>
      </c>
      <c r="AP1354" s="62">
        <f t="shared" si="273"/>
        <v>33.620689655172413</v>
      </c>
      <c r="AQ1354" s="50">
        <f t="shared" si="274"/>
        <v>26.370967741935484</v>
      </c>
      <c r="AR1354" s="50">
        <f t="shared" si="275"/>
        <v>85.714285714285722</v>
      </c>
      <c r="AS1354" s="50">
        <f t="shared" si="276"/>
        <v>300</v>
      </c>
      <c r="AT1354" s="50">
        <f t="shared" si="277"/>
        <v>78.94736842105263</v>
      </c>
      <c r="AU1354" s="63">
        <f t="shared" si="284"/>
        <v>42</v>
      </c>
      <c r="AV1354" s="67">
        <v>7222.0015999999996</v>
      </c>
      <c r="AW1354" s="133">
        <v>7221.9978600000004</v>
      </c>
      <c r="AX1354" s="49">
        <v>8500</v>
      </c>
      <c r="AY1354" s="51">
        <f t="shared" si="278"/>
        <v>0.17695903030539362</v>
      </c>
      <c r="AZ1354" s="51">
        <f t="shared" si="279"/>
        <v>0.1503527529411765</v>
      </c>
      <c r="BA1354" s="49">
        <v>8350</v>
      </c>
      <c r="BB1354" s="52">
        <v>6</v>
      </c>
      <c r="BC1354" s="51">
        <f t="shared" si="280"/>
        <v>0.15618916506471003</v>
      </c>
      <c r="BD1354" s="51">
        <f t="shared" si="281"/>
        <v>0.13508962874251501</v>
      </c>
      <c r="BE1354" s="49">
        <v>8150</v>
      </c>
      <c r="BF1354" s="52">
        <v>10</v>
      </c>
      <c r="BG1354" s="51">
        <f t="shared" si="282"/>
        <v>0.12849601141046563</v>
      </c>
      <c r="BH1354" s="51">
        <f t="shared" si="283"/>
        <v>0.11386483435582827</v>
      </c>
      <c r="BI1354" s="282">
        <f t="shared" si="285"/>
        <v>218</v>
      </c>
    </row>
    <row r="1355" spans="1:61" hidden="1">
      <c r="A1355" s="54" t="s">
        <v>150</v>
      </c>
      <c r="B1355" s="55" t="s">
        <v>4286</v>
      </c>
      <c r="C1355" s="55" t="s">
        <v>4287</v>
      </c>
      <c r="D1355" s="44" t="s">
        <v>4288</v>
      </c>
      <c r="E1355" s="56">
        <v>160</v>
      </c>
      <c r="F1355" s="46" t="s">
        <v>5814</v>
      </c>
      <c r="G1355" s="47" t="s">
        <v>5814</v>
      </c>
      <c r="H1355" s="47" t="s">
        <v>189</v>
      </c>
      <c r="I1355" s="48" t="s">
        <v>6225</v>
      </c>
      <c r="J1355" s="48" t="s">
        <v>6229</v>
      </c>
      <c r="K1355" s="48" t="s">
        <v>6235</v>
      </c>
      <c r="L1355" s="45">
        <v>140</v>
      </c>
      <c r="M1355" s="47" t="s">
        <v>153</v>
      </c>
      <c r="N1355" s="60">
        <v>82</v>
      </c>
      <c r="O1355" s="58">
        <v>126</v>
      </c>
      <c r="P1355" s="58">
        <v>139</v>
      </c>
      <c r="Q1355" s="132">
        <v>116</v>
      </c>
      <c r="R1355" s="60">
        <v>209</v>
      </c>
      <c r="S1355" s="58">
        <v>524</v>
      </c>
      <c r="T1355" s="58">
        <v>70</v>
      </c>
      <c r="U1355" s="132">
        <v>80</v>
      </c>
      <c r="V1355" s="58">
        <v>14</v>
      </c>
      <c r="W1355" s="58">
        <v>42</v>
      </c>
      <c r="X1355" s="58">
        <v>34</v>
      </c>
      <c r="Y1355" s="132">
        <v>28</v>
      </c>
      <c r="Z1355" s="61">
        <v>80</v>
      </c>
      <c r="AA1355" s="59">
        <v>129</v>
      </c>
      <c r="AB1355" s="59">
        <v>80</v>
      </c>
      <c r="AC1355" s="132">
        <v>80</v>
      </c>
      <c r="AD1355" s="61">
        <v>79</v>
      </c>
      <c r="AE1355" s="59">
        <v>91</v>
      </c>
      <c r="AF1355" s="59">
        <v>148</v>
      </c>
      <c r="AG1355" s="132">
        <v>157</v>
      </c>
      <c r="AH1355" s="61">
        <v>3</v>
      </c>
      <c r="AI1355" s="132">
        <v>17</v>
      </c>
      <c r="AJ1355" s="64">
        <f>IFERROR(VLOOKUP($B1355,STOCK!$A:$H,3,0)," ")</f>
        <v>270</v>
      </c>
      <c r="AK1355" s="65">
        <f>IFERROR(VLOOKUP($B1355,STOCK!$A:$H,4,0)," ")</f>
        <v>301</v>
      </c>
      <c r="AL1355" s="65">
        <f>IFERROR(VLOOKUP($B1355,STOCK!$A:$H,5,0)," ")</f>
        <v>114</v>
      </c>
      <c r="AM1355" s="65">
        <f>IFERROR(VLOOKUP($B1355,STOCK!$A:$H,6,0)," ")</f>
        <v>166</v>
      </c>
      <c r="AN1355" s="65">
        <f>IFERROR(VLOOKUP($B1355,STOCK!$A:$H,7,0)," ")</f>
        <v>80</v>
      </c>
      <c r="AO1355" s="65">
        <f>IFERROR(VLOOKUP($B1355,STOCK!$A:$H,8,0)," ")</f>
        <v>72</v>
      </c>
      <c r="AP1355" s="62">
        <f t="shared" si="273"/>
        <v>69.827586206896541</v>
      </c>
      <c r="AQ1355" s="50">
        <f t="shared" si="274"/>
        <v>112.875</v>
      </c>
      <c r="AR1355" s="50">
        <f t="shared" si="275"/>
        <v>122.14285714285714</v>
      </c>
      <c r="AS1355" s="50">
        <f t="shared" si="276"/>
        <v>62.250000000000007</v>
      </c>
      <c r="AT1355" s="50">
        <f t="shared" si="277"/>
        <v>15.286624203821656</v>
      </c>
      <c r="AU1355" s="63">
        <f t="shared" si="284"/>
        <v>127.05882352941177</v>
      </c>
      <c r="AV1355" s="67">
        <v>1496.8402900000001</v>
      </c>
      <c r="AW1355" s="133">
        <v>1496.8729599999999</v>
      </c>
      <c r="AX1355" s="49">
        <v>1800</v>
      </c>
      <c r="AY1355" s="51">
        <f t="shared" si="278"/>
        <v>0.20253310391584933</v>
      </c>
      <c r="AZ1355" s="51">
        <f t="shared" si="279"/>
        <v>0.16842206111111105</v>
      </c>
      <c r="BA1355" s="49">
        <v>1750</v>
      </c>
      <c r="BB1355" s="52">
        <v>6</v>
      </c>
      <c r="BC1355" s="51">
        <f t="shared" si="280"/>
        <v>0.16912940658485343</v>
      </c>
      <c r="BD1355" s="51">
        <f t="shared" si="281"/>
        <v>0.14466269142857138</v>
      </c>
      <c r="BE1355" s="49">
        <v>1690</v>
      </c>
      <c r="BF1355" s="52">
        <v>10</v>
      </c>
      <c r="BG1355" s="51">
        <f t="shared" si="282"/>
        <v>0.12904496978765834</v>
      </c>
      <c r="BH1355" s="51">
        <f t="shared" si="283"/>
        <v>0.11429568639053249</v>
      </c>
      <c r="BI1355" s="282">
        <f t="shared" si="285"/>
        <v>478</v>
      </c>
    </row>
    <row r="1356" spans="1:61" hidden="1">
      <c r="A1356" s="54" t="s">
        <v>150</v>
      </c>
      <c r="B1356" s="55" t="s">
        <v>4289</v>
      </c>
      <c r="C1356" s="55" t="s">
        <v>4290</v>
      </c>
      <c r="D1356" s="44" t="s">
        <v>4291</v>
      </c>
      <c r="E1356" s="56">
        <v>30</v>
      </c>
      <c r="F1356" s="46" t="s">
        <v>5814</v>
      </c>
      <c r="G1356" s="47" t="s">
        <v>5814</v>
      </c>
      <c r="H1356" s="47" t="s">
        <v>189</v>
      </c>
      <c r="I1356" s="48" t="s">
        <v>6225</v>
      </c>
      <c r="J1356" s="48" t="s">
        <v>6229</v>
      </c>
      <c r="K1356" s="48" t="s">
        <v>6235</v>
      </c>
      <c r="L1356" s="45">
        <v>140</v>
      </c>
      <c r="M1356" s="47" t="s">
        <v>153</v>
      </c>
      <c r="N1356" s="60">
        <v>22</v>
      </c>
      <c r="O1356" s="58">
        <v>98</v>
      </c>
      <c r="P1356" s="58">
        <v>0</v>
      </c>
      <c r="Q1356" s="132">
        <v>6</v>
      </c>
      <c r="R1356" s="60">
        <v>54</v>
      </c>
      <c r="S1356" s="58">
        <v>51</v>
      </c>
      <c r="T1356" s="58">
        <v>97</v>
      </c>
      <c r="U1356" s="132">
        <v>124</v>
      </c>
      <c r="V1356" s="58">
        <v>5</v>
      </c>
      <c r="W1356" s="58">
        <v>17</v>
      </c>
      <c r="X1356" s="58">
        <v>4</v>
      </c>
      <c r="Y1356" s="132">
        <v>1</v>
      </c>
      <c r="Z1356" s="61">
        <v>3</v>
      </c>
      <c r="AA1356" s="59">
        <v>9</v>
      </c>
      <c r="AB1356" s="59">
        <v>5</v>
      </c>
      <c r="AC1356" s="132">
        <v>34</v>
      </c>
      <c r="AD1356" s="61">
        <v>2</v>
      </c>
      <c r="AE1356" s="59">
        <v>8</v>
      </c>
      <c r="AF1356" s="59">
        <v>6</v>
      </c>
      <c r="AG1356" s="132">
        <v>9</v>
      </c>
      <c r="AH1356" s="61">
        <v>1</v>
      </c>
      <c r="AI1356" s="132">
        <v>1</v>
      </c>
      <c r="AJ1356" s="64">
        <f>IFERROR(VLOOKUP($B1356,STOCK!$A:$H,3,0)," ")</f>
        <v>57</v>
      </c>
      <c r="AK1356" s="65">
        <f>IFERROR(VLOOKUP($B1356,STOCK!$A:$H,4,0)," ")</f>
        <v>126</v>
      </c>
      <c r="AL1356" s="65">
        <f>IFERROR(VLOOKUP($B1356,STOCK!$A:$H,5,0)," ")</f>
        <v>33</v>
      </c>
      <c r="AM1356" s="65">
        <f>IFERROR(VLOOKUP($B1356,STOCK!$A:$H,6,0)," ")</f>
        <v>13</v>
      </c>
      <c r="AN1356" s="65">
        <f>IFERROR(VLOOKUP($B1356,STOCK!$A:$H,7,0)," ")</f>
        <v>40</v>
      </c>
      <c r="AO1356" s="65">
        <f>IFERROR(VLOOKUP($B1356,STOCK!$A:$H,8,0)," ")</f>
        <v>9</v>
      </c>
      <c r="AP1356" s="62">
        <f t="shared" si="273"/>
        <v>285</v>
      </c>
      <c r="AQ1356" s="50">
        <f t="shared" si="274"/>
        <v>30.483870967741936</v>
      </c>
      <c r="AR1356" s="50">
        <f t="shared" si="275"/>
        <v>990</v>
      </c>
      <c r="AS1356" s="50">
        <f t="shared" si="276"/>
        <v>11.470588235294116</v>
      </c>
      <c r="AT1356" s="50">
        <f t="shared" si="277"/>
        <v>133.33333333333334</v>
      </c>
      <c r="AU1356" s="63">
        <f t="shared" si="284"/>
        <v>270</v>
      </c>
      <c r="AV1356" s="67">
        <v>7222.0000600000003</v>
      </c>
      <c r="AW1356" s="133">
        <v>7221.9999500000004</v>
      </c>
      <c r="AX1356" s="49">
        <v>8500</v>
      </c>
      <c r="AY1356" s="51">
        <f t="shared" si="278"/>
        <v>0.1769592812769929</v>
      </c>
      <c r="AZ1356" s="51">
        <f t="shared" si="279"/>
        <v>0.15035293411764702</v>
      </c>
      <c r="BA1356" s="49">
        <v>8350</v>
      </c>
      <c r="BB1356" s="52">
        <v>6</v>
      </c>
      <c r="BC1356" s="51">
        <f t="shared" si="280"/>
        <v>0.15618941160739896</v>
      </c>
      <c r="BD1356" s="51">
        <f t="shared" si="281"/>
        <v>0.13508981317365265</v>
      </c>
      <c r="BE1356" s="49">
        <v>8150</v>
      </c>
      <c r="BF1356" s="52">
        <v>10</v>
      </c>
      <c r="BG1356" s="51">
        <f t="shared" si="282"/>
        <v>0.12849625204794024</v>
      </c>
      <c r="BH1356" s="51">
        <f t="shared" si="283"/>
        <v>0.1138650233128834</v>
      </c>
      <c r="BI1356" s="282">
        <f t="shared" si="285"/>
        <v>175</v>
      </c>
    </row>
    <row r="1357" spans="1:61" hidden="1">
      <c r="A1357" s="54" t="s">
        <v>149</v>
      </c>
      <c r="B1357" s="55" t="s">
        <v>4292</v>
      </c>
      <c r="C1357" s="55" t="s">
        <v>4293</v>
      </c>
      <c r="D1357" s="44" t="s">
        <v>4294</v>
      </c>
      <c r="E1357" s="56">
        <v>16</v>
      </c>
      <c r="F1357" s="46" t="s">
        <v>5814</v>
      </c>
      <c r="G1357" s="47" t="s">
        <v>5814</v>
      </c>
      <c r="H1357" s="47" t="s">
        <v>189</v>
      </c>
      <c r="I1357" s="48" t="s">
        <v>6225</v>
      </c>
      <c r="J1357" s="48" t="s">
        <v>6229</v>
      </c>
      <c r="K1357" s="48" t="s">
        <v>6235</v>
      </c>
      <c r="L1357" s="45">
        <v>140</v>
      </c>
      <c r="M1357" s="47" t="s">
        <v>153</v>
      </c>
      <c r="N1357" s="60">
        <v>104</v>
      </c>
      <c r="O1357" s="58">
        <v>7</v>
      </c>
      <c r="P1357" s="58">
        <v>6</v>
      </c>
      <c r="Q1357" s="132">
        <v>0</v>
      </c>
      <c r="R1357" s="60">
        <v>230</v>
      </c>
      <c r="S1357" s="58">
        <v>34</v>
      </c>
      <c r="T1357" s="58">
        <v>0</v>
      </c>
      <c r="U1357" s="132">
        <v>0</v>
      </c>
      <c r="V1357" s="58">
        <v>15</v>
      </c>
      <c r="W1357" s="58">
        <v>37</v>
      </c>
      <c r="X1357" s="58">
        <v>0</v>
      </c>
      <c r="Y1357" s="132">
        <v>4</v>
      </c>
      <c r="Z1357" s="61">
        <v>53</v>
      </c>
      <c r="AA1357" s="59">
        <v>13</v>
      </c>
      <c r="AB1357" s="59">
        <v>2</v>
      </c>
      <c r="AC1357" s="132">
        <v>0</v>
      </c>
      <c r="AD1357" s="61">
        <v>68</v>
      </c>
      <c r="AE1357" s="59">
        <v>48</v>
      </c>
      <c r="AF1357" s="59">
        <v>53</v>
      </c>
      <c r="AG1357" s="132">
        <v>7</v>
      </c>
      <c r="AH1357" s="61">
        <v>0</v>
      </c>
      <c r="AI1357" s="132">
        <v>0</v>
      </c>
      <c r="AJ1357" s="64">
        <f>IFERROR(VLOOKUP($B1357,STOCK!$A:$H,3,0)," ")</f>
        <v>0</v>
      </c>
      <c r="AK1357" s="65">
        <f>IFERROR(VLOOKUP($B1357,STOCK!$A:$H,4,0)," ")</f>
        <v>0</v>
      </c>
      <c r="AL1357" s="65">
        <f>IFERROR(VLOOKUP($B1357,STOCK!$A:$H,5,0)," ")</f>
        <v>64</v>
      </c>
      <c r="AM1357" s="65">
        <f>IFERROR(VLOOKUP($B1357,STOCK!$A:$H,6,0)," ")</f>
        <v>8</v>
      </c>
      <c r="AN1357" s="65">
        <f>IFERROR(VLOOKUP($B1357,STOCK!$A:$H,7,0)," ")</f>
        <v>0</v>
      </c>
      <c r="AO1357" s="65">
        <f>IFERROR(VLOOKUP($B1357,STOCK!$A:$H,8,0)," ")</f>
        <v>0</v>
      </c>
      <c r="AP1357" s="62" t="str">
        <f t="shared" si="273"/>
        <v>Q</v>
      </c>
      <c r="AQ1357" s="50" t="str">
        <f t="shared" si="274"/>
        <v>Q</v>
      </c>
      <c r="AR1357" s="50">
        <f t="shared" si="275"/>
        <v>480</v>
      </c>
      <c r="AS1357" s="50" t="str">
        <f t="shared" si="276"/>
        <v>SV</v>
      </c>
      <c r="AT1357" s="50" t="str">
        <f t="shared" si="277"/>
        <v>Q</v>
      </c>
      <c r="AU1357" s="63" t="str">
        <f t="shared" si="284"/>
        <v>Q</v>
      </c>
      <c r="AV1357" s="67">
        <v>1126.9999949999999</v>
      </c>
      <c r="AW1357" s="133">
        <v>1126.98982</v>
      </c>
      <c r="AX1357" s="49">
        <v>1350</v>
      </c>
      <c r="AY1357" s="51">
        <f t="shared" si="278"/>
        <v>0.19787045784325863</v>
      </c>
      <c r="AZ1357" s="51">
        <f t="shared" si="279"/>
        <v>0.16518518888888897</v>
      </c>
      <c r="BA1357" s="49">
        <v>1290</v>
      </c>
      <c r="BB1357" s="52">
        <v>6</v>
      </c>
      <c r="BC1357" s="51">
        <f t="shared" si="280"/>
        <v>0.14463177082800271</v>
      </c>
      <c r="BD1357" s="51">
        <f t="shared" si="281"/>
        <v>0.12635659302325589</v>
      </c>
      <c r="BE1357" s="49">
        <v>1250</v>
      </c>
      <c r="BF1357" s="52">
        <v>10</v>
      </c>
      <c r="BG1357" s="51">
        <f t="shared" si="282"/>
        <v>0.10913931281783196</v>
      </c>
      <c r="BH1357" s="51">
        <f t="shared" si="283"/>
        <v>9.8400004000000083E-2</v>
      </c>
      <c r="BI1357" s="282">
        <f t="shared" si="285"/>
        <v>11</v>
      </c>
    </row>
    <row r="1358" spans="1:61" hidden="1">
      <c r="A1358" s="54" t="s">
        <v>150</v>
      </c>
      <c r="B1358" s="55" t="s">
        <v>4295</v>
      </c>
      <c r="C1358" s="55" t="s">
        <v>4296</v>
      </c>
      <c r="D1358" s="44" t="s">
        <v>4297</v>
      </c>
      <c r="E1358" s="56">
        <v>160</v>
      </c>
      <c r="F1358" s="46" t="s">
        <v>5814</v>
      </c>
      <c r="G1358" s="47" t="s">
        <v>5814</v>
      </c>
      <c r="H1358" s="47" t="s">
        <v>189</v>
      </c>
      <c r="I1358" s="48" t="s">
        <v>6225</v>
      </c>
      <c r="J1358" s="48" t="s">
        <v>6229</v>
      </c>
      <c r="K1358" s="48" t="s">
        <v>6235</v>
      </c>
      <c r="L1358" s="45">
        <v>140</v>
      </c>
      <c r="M1358" s="47" t="s">
        <v>153</v>
      </c>
      <c r="N1358" s="60">
        <v>20</v>
      </c>
      <c r="O1358" s="58">
        <v>75</v>
      </c>
      <c r="P1358" s="58">
        <v>91</v>
      </c>
      <c r="Q1358" s="132">
        <v>66</v>
      </c>
      <c r="R1358" s="60">
        <v>106</v>
      </c>
      <c r="S1358" s="58">
        <v>229</v>
      </c>
      <c r="T1358" s="58">
        <v>168</v>
      </c>
      <c r="U1358" s="132">
        <v>173</v>
      </c>
      <c r="V1358" s="58">
        <v>17</v>
      </c>
      <c r="W1358" s="58">
        <v>44</v>
      </c>
      <c r="X1358" s="58">
        <v>47</v>
      </c>
      <c r="Y1358" s="132">
        <v>55</v>
      </c>
      <c r="Z1358" s="61">
        <v>66</v>
      </c>
      <c r="AA1358" s="59">
        <v>76</v>
      </c>
      <c r="AB1358" s="59">
        <v>20</v>
      </c>
      <c r="AC1358" s="132">
        <v>40</v>
      </c>
      <c r="AD1358" s="61">
        <v>0</v>
      </c>
      <c r="AE1358" s="59">
        <v>56</v>
      </c>
      <c r="AF1358" s="59">
        <v>33</v>
      </c>
      <c r="AG1358" s="132">
        <v>22</v>
      </c>
      <c r="AH1358" s="61">
        <v>5</v>
      </c>
      <c r="AI1358" s="132">
        <v>22</v>
      </c>
      <c r="AJ1358" s="64">
        <f>IFERROR(VLOOKUP($B1358,STOCK!$A:$H,3,0)," ")</f>
        <v>122</v>
      </c>
      <c r="AK1358" s="65">
        <f>IFERROR(VLOOKUP($B1358,STOCK!$A:$H,4,0)," ")</f>
        <v>218</v>
      </c>
      <c r="AL1358" s="65">
        <f>IFERROR(VLOOKUP($B1358,STOCK!$A:$H,5,0)," ")</f>
        <v>68</v>
      </c>
      <c r="AM1358" s="65">
        <f>IFERROR(VLOOKUP($B1358,STOCK!$A:$H,6,0)," ")</f>
        <v>59</v>
      </c>
      <c r="AN1358" s="65">
        <f>IFERROR(VLOOKUP($B1358,STOCK!$A:$H,7,0)," ")</f>
        <v>120</v>
      </c>
      <c r="AO1358" s="65">
        <f>IFERROR(VLOOKUP($B1358,STOCK!$A:$H,8,0)," ")</f>
        <v>73</v>
      </c>
      <c r="AP1358" s="62">
        <f t="shared" si="273"/>
        <v>55.454545454545453</v>
      </c>
      <c r="AQ1358" s="50">
        <f t="shared" si="274"/>
        <v>37.803468208092482</v>
      </c>
      <c r="AR1358" s="50">
        <f t="shared" si="275"/>
        <v>37.090909090909093</v>
      </c>
      <c r="AS1358" s="50">
        <f t="shared" si="276"/>
        <v>44.25</v>
      </c>
      <c r="AT1358" s="50">
        <f t="shared" si="277"/>
        <v>163.63636363636363</v>
      </c>
      <c r="AU1358" s="63">
        <f t="shared" si="284"/>
        <v>99.545454545454547</v>
      </c>
      <c r="AV1358" s="67">
        <v>1496.8402900000001</v>
      </c>
      <c r="AW1358" s="133">
        <v>1496.89507</v>
      </c>
      <c r="AX1358" s="49">
        <v>1800</v>
      </c>
      <c r="AY1358" s="51">
        <f t="shared" si="278"/>
        <v>0.20253310391584933</v>
      </c>
      <c r="AZ1358" s="51">
        <f t="shared" si="279"/>
        <v>0.16842206111111105</v>
      </c>
      <c r="BA1358" s="49">
        <v>1750</v>
      </c>
      <c r="BB1358" s="52">
        <v>6</v>
      </c>
      <c r="BC1358" s="51">
        <f t="shared" si="280"/>
        <v>0.16912940658485343</v>
      </c>
      <c r="BD1358" s="51">
        <f t="shared" si="281"/>
        <v>0.14466269142857138</v>
      </c>
      <c r="BE1358" s="49">
        <v>1690</v>
      </c>
      <c r="BF1358" s="52">
        <v>10</v>
      </c>
      <c r="BG1358" s="51">
        <f t="shared" si="282"/>
        <v>0.12904496978765834</v>
      </c>
      <c r="BH1358" s="51">
        <f t="shared" si="283"/>
        <v>0.11429568639053249</v>
      </c>
      <c r="BI1358" s="282">
        <f t="shared" si="285"/>
        <v>378</v>
      </c>
    </row>
    <row r="1359" spans="1:61" hidden="1">
      <c r="A1359" s="54" t="s">
        <v>149</v>
      </c>
      <c r="B1359" s="55" t="s">
        <v>4298</v>
      </c>
      <c r="C1359" s="55" t="s">
        <v>4299</v>
      </c>
      <c r="D1359" s="44" t="s">
        <v>4300</v>
      </c>
      <c r="E1359" s="56">
        <v>24</v>
      </c>
      <c r="F1359" s="46" t="s">
        <v>5814</v>
      </c>
      <c r="G1359" s="47" t="s">
        <v>5814</v>
      </c>
      <c r="H1359" s="47" t="s">
        <v>189</v>
      </c>
      <c r="I1359" s="48" t="s">
        <v>6225</v>
      </c>
      <c r="J1359" s="48" t="s">
        <v>6229</v>
      </c>
      <c r="K1359" s="48" t="s">
        <v>6235</v>
      </c>
      <c r="L1359" s="45">
        <v>140</v>
      </c>
      <c r="M1359" s="47" t="s">
        <v>153</v>
      </c>
      <c r="N1359" s="60">
        <v>0</v>
      </c>
      <c r="O1359" s="58">
        <v>0</v>
      </c>
      <c r="P1359" s="58">
        <v>0</v>
      </c>
      <c r="Q1359" s="132">
        <v>0</v>
      </c>
      <c r="R1359" s="60">
        <v>0</v>
      </c>
      <c r="S1359" s="58">
        <v>0</v>
      </c>
      <c r="T1359" s="58">
        <v>0</v>
      </c>
      <c r="U1359" s="132">
        <v>0</v>
      </c>
      <c r="V1359" s="58">
        <v>0</v>
      </c>
      <c r="W1359" s="58">
        <v>0</v>
      </c>
      <c r="X1359" s="58">
        <v>0</v>
      </c>
      <c r="Y1359" s="132">
        <v>0</v>
      </c>
      <c r="Z1359" s="61">
        <v>1</v>
      </c>
      <c r="AA1359" s="59">
        <v>0</v>
      </c>
      <c r="AB1359" s="59">
        <v>0</v>
      </c>
      <c r="AC1359" s="132">
        <v>0</v>
      </c>
      <c r="AD1359" s="61">
        <v>17</v>
      </c>
      <c r="AE1359" s="59">
        <v>11</v>
      </c>
      <c r="AF1359" s="59">
        <v>10</v>
      </c>
      <c r="AG1359" s="132">
        <v>5</v>
      </c>
      <c r="AH1359" s="61">
        <v>0</v>
      </c>
      <c r="AI1359" s="132">
        <v>0</v>
      </c>
      <c r="AJ1359" s="64">
        <f>IFERROR(VLOOKUP($B1359,STOCK!$A:$H,3,0)," ")</f>
        <v>6</v>
      </c>
      <c r="AK1359" s="65">
        <f>IFERROR(VLOOKUP($B1359,STOCK!$A:$H,4,0)," ")</f>
        <v>0</v>
      </c>
      <c r="AL1359" s="65">
        <f>IFERROR(VLOOKUP($B1359,STOCK!$A:$H,5,0)," ")</f>
        <v>0</v>
      </c>
      <c r="AM1359" s="65">
        <f>IFERROR(VLOOKUP($B1359,STOCK!$A:$H,6,0)," ")</f>
        <v>0</v>
      </c>
      <c r="AN1359" s="65">
        <f>IFERROR(VLOOKUP($B1359,STOCK!$A:$H,7,0)," ")</f>
        <v>0</v>
      </c>
      <c r="AO1359" s="65">
        <f>IFERROR(VLOOKUP($B1359,STOCK!$A:$H,8,0)," ")</f>
        <v>0</v>
      </c>
      <c r="AP1359" s="62" t="str">
        <f t="shared" si="273"/>
        <v>SV</v>
      </c>
      <c r="AQ1359" s="50" t="str">
        <f t="shared" si="274"/>
        <v>Q</v>
      </c>
      <c r="AR1359" s="50" t="str">
        <f t="shared" si="275"/>
        <v>Q</v>
      </c>
      <c r="AS1359" s="50" t="str">
        <f t="shared" si="276"/>
        <v>Q</v>
      </c>
      <c r="AT1359" s="50" t="str">
        <f t="shared" si="277"/>
        <v>Q</v>
      </c>
      <c r="AU1359" s="63" t="str">
        <f t="shared" si="284"/>
        <v>Q</v>
      </c>
      <c r="AV1359" s="67">
        <v>7023.28</v>
      </c>
      <c r="AW1359" s="133">
        <v>7016.4913500000002</v>
      </c>
      <c r="AX1359" s="49">
        <v>8250</v>
      </c>
      <c r="AY1359" s="51">
        <f t="shared" si="278"/>
        <v>0.17466482896880087</v>
      </c>
      <c r="AZ1359" s="51">
        <f t="shared" si="279"/>
        <v>0.14869333333333337</v>
      </c>
      <c r="BA1359" s="49">
        <v>7950</v>
      </c>
      <c r="BB1359" s="52">
        <v>6</v>
      </c>
      <c r="BC1359" s="51">
        <f t="shared" si="280"/>
        <v>0.13194974427902628</v>
      </c>
      <c r="BD1359" s="51">
        <f t="shared" si="281"/>
        <v>0.11656855345911953</v>
      </c>
      <c r="BE1359" s="49">
        <v>7750</v>
      </c>
      <c r="BF1359" s="52">
        <v>12</v>
      </c>
      <c r="BG1359" s="51">
        <f t="shared" si="282"/>
        <v>0.10347302115250989</v>
      </c>
      <c r="BH1359" s="51">
        <f t="shared" si="283"/>
        <v>9.3770322580645188E-2</v>
      </c>
      <c r="BI1359" s="282">
        <f t="shared" si="285"/>
        <v>5</v>
      </c>
    </row>
    <row r="1360" spans="1:61" hidden="1">
      <c r="A1360" s="54" t="s">
        <v>150</v>
      </c>
      <c r="B1360" s="55" t="s">
        <v>4301</v>
      </c>
      <c r="C1360" s="55" t="s">
        <v>4302</v>
      </c>
      <c r="D1360" s="44" t="s">
        <v>4303</v>
      </c>
      <c r="E1360" s="56">
        <v>30</v>
      </c>
      <c r="F1360" s="46" t="s">
        <v>5814</v>
      </c>
      <c r="G1360" s="47" t="s">
        <v>5814</v>
      </c>
      <c r="H1360" s="47" t="s">
        <v>189</v>
      </c>
      <c r="I1360" s="48" t="s">
        <v>6225</v>
      </c>
      <c r="J1360" s="48" t="s">
        <v>6229</v>
      </c>
      <c r="K1360" s="48" t="s">
        <v>6235</v>
      </c>
      <c r="L1360" s="45">
        <v>140</v>
      </c>
      <c r="M1360" s="47" t="s">
        <v>153</v>
      </c>
      <c r="N1360" s="60">
        <v>33</v>
      </c>
      <c r="O1360" s="58">
        <v>27</v>
      </c>
      <c r="P1360" s="58">
        <v>0</v>
      </c>
      <c r="Q1360" s="132">
        <v>6</v>
      </c>
      <c r="R1360" s="60">
        <v>75</v>
      </c>
      <c r="S1360" s="58">
        <v>72</v>
      </c>
      <c r="T1360" s="58">
        <v>2</v>
      </c>
      <c r="U1360" s="132">
        <v>16</v>
      </c>
      <c r="V1360" s="58">
        <v>12</v>
      </c>
      <c r="W1360" s="58">
        <v>18</v>
      </c>
      <c r="X1360" s="58">
        <v>0</v>
      </c>
      <c r="Y1360" s="132">
        <v>3</v>
      </c>
      <c r="Z1360" s="61">
        <v>20</v>
      </c>
      <c r="AA1360" s="59">
        <v>29</v>
      </c>
      <c r="AB1360" s="59">
        <v>11</v>
      </c>
      <c r="AC1360" s="132">
        <v>6</v>
      </c>
      <c r="AD1360" s="61">
        <v>38</v>
      </c>
      <c r="AE1360" s="59">
        <v>32</v>
      </c>
      <c r="AF1360" s="59">
        <v>17</v>
      </c>
      <c r="AG1360" s="132">
        <v>15</v>
      </c>
      <c r="AH1360" s="61">
        <v>0</v>
      </c>
      <c r="AI1360" s="132">
        <v>5</v>
      </c>
      <c r="AJ1360" s="64">
        <f>IFERROR(VLOOKUP($B1360,STOCK!$A:$H,3,0)," ")</f>
        <v>157</v>
      </c>
      <c r="AK1360" s="65">
        <f>IFERROR(VLOOKUP($B1360,STOCK!$A:$H,4,0)," ")</f>
        <v>22</v>
      </c>
      <c r="AL1360" s="65">
        <f>IFERROR(VLOOKUP($B1360,STOCK!$A:$H,5,0)," ")</f>
        <v>27</v>
      </c>
      <c r="AM1360" s="65">
        <f>IFERROR(VLOOKUP($B1360,STOCK!$A:$H,6,0)," ")</f>
        <v>30</v>
      </c>
      <c r="AN1360" s="65">
        <f>IFERROR(VLOOKUP($B1360,STOCK!$A:$H,7,0)," ")</f>
        <v>30</v>
      </c>
      <c r="AO1360" s="65">
        <f>IFERROR(VLOOKUP($B1360,STOCK!$A:$H,8,0)," ")</f>
        <v>30</v>
      </c>
      <c r="AP1360" s="62">
        <f t="shared" si="273"/>
        <v>785</v>
      </c>
      <c r="AQ1360" s="50">
        <f t="shared" si="274"/>
        <v>41.25</v>
      </c>
      <c r="AR1360" s="50">
        <f t="shared" si="275"/>
        <v>270</v>
      </c>
      <c r="AS1360" s="50">
        <f t="shared" si="276"/>
        <v>150</v>
      </c>
      <c r="AT1360" s="50">
        <f t="shared" si="277"/>
        <v>60</v>
      </c>
      <c r="AU1360" s="63">
        <f t="shared" si="284"/>
        <v>180</v>
      </c>
      <c r="AV1360" s="67">
        <v>7222.0000600000003</v>
      </c>
      <c r="AW1360" s="133">
        <v>7221.9999500000004</v>
      </c>
      <c r="AX1360" s="49">
        <v>8500</v>
      </c>
      <c r="AY1360" s="51">
        <f t="shared" si="278"/>
        <v>0.1769592812769929</v>
      </c>
      <c r="AZ1360" s="51">
        <f t="shared" si="279"/>
        <v>0.15035293411764702</v>
      </c>
      <c r="BA1360" s="49">
        <v>8350</v>
      </c>
      <c r="BB1360" s="52">
        <v>6</v>
      </c>
      <c r="BC1360" s="51">
        <f t="shared" si="280"/>
        <v>0.15618941160739896</v>
      </c>
      <c r="BD1360" s="51">
        <f t="shared" si="281"/>
        <v>0.13508981317365265</v>
      </c>
      <c r="BE1360" s="49">
        <v>8150</v>
      </c>
      <c r="BF1360" s="52">
        <v>10</v>
      </c>
      <c r="BG1360" s="51">
        <f t="shared" si="282"/>
        <v>0.12849625204794024</v>
      </c>
      <c r="BH1360" s="51">
        <f t="shared" si="283"/>
        <v>0.1138650233128834</v>
      </c>
      <c r="BI1360" s="282">
        <f t="shared" si="285"/>
        <v>51</v>
      </c>
    </row>
    <row r="1361" spans="1:61" hidden="1">
      <c r="A1361" s="54" t="s">
        <v>150</v>
      </c>
      <c r="B1361" s="55" t="s">
        <v>4304</v>
      </c>
      <c r="C1361" s="55" t="s">
        <v>4305</v>
      </c>
      <c r="D1361" s="44" t="s">
        <v>4306</v>
      </c>
      <c r="E1361" s="56">
        <v>160</v>
      </c>
      <c r="F1361" s="46" t="s">
        <v>5814</v>
      </c>
      <c r="G1361" s="47" t="s">
        <v>5814</v>
      </c>
      <c r="H1361" s="47" t="s">
        <v>189</v>
      </c>
      <c r="I1361" s="48" t="s">
        <v>6225</v>
      </c>
      <c r="J1361" s="48" t="s">
        <v>6229</v>
      </c>
      <c r="K1361" s="48" t="s">
        <v>6235</v>
      </c>
      <c r="L1361" s="45">
        <v>140</v>
      </c>
      <c r="M1361" s="47" t="s">
        <v>153</v>
      </c>
      <c r="N1361" s="60">
        <v>126</v>
      </c>
      <c r="O1361" s="58">
        <v>218</v>
      </c>
      <c r="P1361" s="58">
        <v>214</v>
      </c>
      <c r="Q1361" s="132">
        <v>225</v>
      </c>
      <c r="R1361" s="60">
        <v>390</v>
      </c>
      <c r="S1361" s="58">
        <v>486</v>
      </c>
      <c r="T1361" s="58">
        <v>439</v>
      </c>
      <c r="U1361" s="132">
        <v>441</v>
      </c>
      <c r="V1361" s="58">
        <v>63</v>
      </c>
      <c r="W1361" s="58">
        <v>75</v>
      </c>
      <c r="X1361" s="58">
        <v>82</v>
      </c>
      <c r="Y1361" s="132">
        <v>96</v>
      </c>
      <c r="Z1361" s="61">
        <v>90</v>
      </c>
      <c r="AA1361" s="59">
        <v>120</v>
      </c>
      <c r="AB1361" s="59">
        <v>173</v>
      </c>
      <c r="AC1361" s="132">
        <v>144</v>
      </c>
      <c r="AD1361" s="61">
        <v>144</v>
      </c>
      <c r="AE1361" s="59">
        <v>186</v>
      </c>
      <c r="AF1361" s="59">
        <v>146</v>
      </c>
      <c r="AG1361" s="132">
        <v>113</v>
      </c>
      <c r="AH1361" s="61">
        <v>12</v>
      </c>
      <c r="AI1361" s="132">
        <v>37</v>
      </c>
      <c r="AJ1361" s="64">
        <f>IFERROR(VLOOKUP($B1361,STOCK!$A:$H,3,0)," ")</f>
        <v>313</v>
      </c>
      <c r="AK1361" s="65">
        <f>IFERROR(VLOOKUP($B1361,STOCK!$A:$H,4,0)," ")</f>
        <v>414</v>
      </c>
      <c r="AL1361" s="65">
        <f>IFERROR(VLOOKUP($B1361,STOCK!$A:$H,5,0)," ")</f>
        <v>126</v>
      </c>
      <c r="AM1361" s="65">
        <f>IFERROR(VLOOKUP($B1361,STOCK!$A:$H,6,0)," ")</f>
        <v>381</v>
      </c>
      <c r="AN1361" s="65">
        <f>IFERROR(VLOOKUP($B1361,STOCK!$A:$H,7,0)," ")</f>
        <v>268</v>
      </c>
      <c r="AO1361" s="65">
        <f>IFERROR(VLOOKUP($B1361,STOCK!$A:$H,8,0)," ")</f>
        <v>60</v>
      </c>
      <c r="AP1361" s="62">
        <f t="shared" si="273"/>
        <v>41.733333333333334</v>
      </c>
      <c r="AQ1361" s="50">
        <f t="shared" si="274"/>
        <v>28.163265306122451</v>
      </c>
      <c r="AR1361" s="50">
        <f t="shared" si="275"/>
        <v>39.375</v>
      </c>
      <c r="AS1361" s="50">
        <f t="shared" si="276"/>
        <v>79.375</v>
      </c>
      <c r="AT1361" s="50">
        <f t="shared" si="277"/>
        <v>71.150442477876112</v>
      </c>
      <c r="AU1361" s="63">
        <f t="shared" si="284"/>
        <v>48.648648648648653</v>
      </c>
      <c r="AV1361" s="67">
        <v>1496.83996</v>
      </c>
      <c r="AW1361" s="133">
        <v>1496.847</v>
      </c>
      <c r="AX1361" s="49">
        <v>1800</v>
      </c>
      <c r="AY1361" s="51">
        <f t="shared" si="278"/>
        <v>0.20253336903164976</v>
      </c>
      <c r="AZ1361" s="51">
        <f t="shared" si="279"/>
        <v>0.16842224444444442</v>
      </c>
      <c r="BA1361" s="49">
        <v>1750</v>
      </c>
      <c r="BB1361" s="52">
        <v>6</v>
      </c>
      <c r="BC1361" s="51">
        <f t="shared" si="280"/>
        <v>0.16912966433632626</v>
      </c>
      <c r="BD1361" s="51">
        <f t="shared" si="281"/>
        <v>0.14466287999999999</v>
      </c>
      <c r="BE1361" s="49">
        <v>1690</v>
      </c>
      <c r="BF1361" s="52">
        <v>10</v>
      </c>
      <c r="BG1361" s="51">
        <f t="shared" si="282"/>
        <v>0.12904521870193797</v>
      </c>
      <c r="BH1361" s="51">
        <f t="shared" si="283"/>
        <v>0.11429588165680472</v>
      </c>
      <c r="BI1361" s="282">
        <f t="shared" si="285"/>
        <v>1056</v>
      </c>
    </row>
    <row r="1362" spans="1:61" hidden="1">
      <c r="A1362" s="54" t="s">
        <v>150</v>
      </c>
      <c r="B1362" s="55" t="s">
        <v>4307</v>
      </c>
      <c r="C1362" s="55" t="s">
        <v>4308</v>
      </c>
      <c r="D1362" s="44" t="s">
        <v>4309</v>
      </c>
      <c r="E1362" s="56">
        <v>30</v>
      </c>
      <c r="F1362" s="46" t="s">
        <v>5814</v>
      </c>
      <c r="G1362" s="47" t="s">
        <v>5814</v>
      </c>
      <c r="H1362" s="47" t="s">
        <v>189</v>
      </c>
      <c r="I1362" s="48" t="s">
        <v>6225</v>
      </c>
      <c r="J1362" s="48" t="s">
        <v>6229</v>
      </c>
      <c r="K1362" s="48" t="s">
        <v>6235</v>
      </c>
      <c r="L1362" s="45">
        <v>140</v>
      </c>
      <c r="M1362" s="47" t="s">
        <v>153</v>
      </c>
      <c r="N1362" s="60">
        <v>0</v>
      </c>
      <c r="O1362" s="58">
        <v>7</v>
      </c>
      <c r="P1362" s="58">
        <v>109</v>
      </c>
      <c r="Q1362" s="132">
        <v>192</v>
      </c>
      <c r="R1362" s="60">
        <v>0</v>
      </c>
      <c r="S1362" s="58">
        <v>0</v>
      </c>
      <c r="T1362" s="58">
        <v>120</v>
      </c>
      <c r="U1362" s="132">
        <v>99</v>
      </c>
      <c r="V1362" s="58">
        <v>0</v>
      </c>
      <c r="W1362" s="58">
        <v>0</v>
      </c>
      <c r="X1362" s="58">
        <v>21</v>
      </c>
      <c r="Y1362" s="132">
        <v>20</v>
      </c>
      <c r="Z1362" s="61">
        <v>0</v>
      </c>
      <c r="AA1362" s="59">
        <v>0</v>
      </c>
      <c r="AB1362" s="59">
        <v>4</v>
      </c>
      <c r="AC1362" s="132">
        <v>17</v>
      </c>
      <c r="AD1362" s="61">
        <v>0</v>
      </c>
      <c r="AE1362" s="59">
        <v>0</v>
      </c>
      <c r="AF1362" s="59">
        <v>10</v>
      </c>
      <c r="AG1362" s="132">
        <v>25</v>
      </c>
      <c r="AH1362" s="61">
        <v>3</v>
      </c>
      <c r="AI1362" s="132">
        <v>6</v>
      </c>
      <c r="AJ1362" s="64">
        <f>IFERROR(VLOOKUP($B1362,STOCK!$A:$H,3,0)," ")</f>
        <v>84</v>
      </c>
      <c r="AK1362" s="65">
        <f>IFERROR(VLOOKUP($B1362,STOCK!$A:$H,4,0)," ")</f>
        <v>173</v>
      </c>
      <c r="AL1362" s="65">
        <f>IFERROR(VLOOKUP($B1362,STOCK!$A:$H,5,0)," ")</f>
        <v>58</v>
      </c>
      <c r="AM1362" s="65">
        <f>IFERROR(VLOOKUP($B1362,STOCK!$A:$H,6,0)," ")</f>
        <v>43</v>
      </c>
      <c r="AN1362" s="65">
        <f>IFERROR(VLOOKUP($B1362,STOCK!$A:$H,7,0)," ")</f>
        <v>38</v>
      </c>
      <c r="AO1362" s="65">
        <f>IFERROR(VLOOKUP($B1362,STOCK!$A:$H,8,0)," ")</f>
        <v>5</v>
      </c>
      <c r="AP1362" s="62">
        <f t="shared" si="273"/>
        <v>13.125</v>
      </c>
      <c r="AQ1362" s="50">
        <f t="shared" si="274"/>
        <v>52.424242424242422</v>
      </c>
      <c r="AR1362" s="50">
        <f t="shared" si="275"/>
        <v>87</v>
      </c>
      <c r="AS1362" s="50">
        <f t="shared" si="276"/>
        <v>75.882352941176464</v>
      </c>
      <c r="AT1362" s="50">
        <f t="shared" si="277"/>
        <v>45.6</v>
      </c>
      <c r="AU1362" s="63">
        <f t="shared" si="284"/>
        <v>25</v>
      </c>
      <c r="AV1362" s="67">
        <v>7222.0015999999996</v>
      </c>
      <c r="AW1362" s="133">
        <v>7221.9998400000004</v>
      </c>
      <c r="AX1362" s="49">
        <v>8500</v>
      </c>
      <c r="AY1362" s="51">
        <f t="shared" si="278"/>
        <v>0.17695903030539362</v>
      </c>
      <c r="AZ1362" s="51">
        <f t="shared" si="279"/>
        <v>0.1503527529411765</v>
      </c>
      <c r="BA1362" s="49">
        <v>8350</v>
      </c>
      <c r="BB1362" s="52">
        <v>6</v>
      </c>
      <c r="BC1362" s="51">
        <f t="shared" si="280"/>
        <v>0.15618916506471003</v>
      </c>
      <c r="BD1362" s="51">
        <f t="shared" si="281"/>
        <v>0.13508962874251501</v>
      </c>
      <c r="BE1362" s="49">
        <v>8150</v>
      </c>
      <c r="BF1362" s="52">
        <v>10</v>
      </c>
      <c r="BG1362" s="51">
        <f t="shared" si="282"/>
        <v>0.12849601141046563</v>
      </c>
      <c r="BH1362" s="51">
        <f t="shared" si="283"/>
        <v>0.11386483435582827</v>
      </c>
      <c r="BI1362" s="282">
        <f t="shared" si="285"/>
        <v>359</v>
      </c>
    </row>
    <row r="1363" spans="1:61" hidden="1">
      <c r="A1363" s="54" t="s">
        <v>150</v>
      </c>
      <c r="B1363" s="55" t="s">
        <v>4310</v>
      </c>
      <c r="C1363" s="55" t="s">
        <v>4311</v>
      </c>
      <c r="D1363" s="44" t="s">
        <v>4312</v>
      </c>
      <c r="E1363" s="56">
        <v>160</v>
      </c>
      <c r="F1363" s="46" t="s">
        <v>5814</v>
      </c>
      <c r="G1363" s="47" t="s">
        <v>5814</v>
      </c>
      <c r="H1363" s="47" t="s">
        <v>189</v>
      </c>
      <c r="I1363" s="48" t="s">
        <v>6225</v>
      </c>
      <c r="J1363" s="48" t="s">
        <v>6229</v>
      </c>
      <c r="K1363" s="48" t="s">
        <v>6235</v>
      </c>
      <c r="L1363" s="45">
        <v>140</v>
      </c>
      <c r="M1363" s="47" t="s">
        <v>153</v>
      </c>
      <c r="N1363" s="60">
        <v>133</v>
      </c>
      <c r="O1363" s="58">
        <v>153</v>
      </c>
      <c r="P1363" s="58">
        <v>33</v>
      </c>
      <c r="Q1363" s="132">
        <v>0</v>
      </c>
      <c r="R1363" s="60">
        <v>236</v>
      </c>
      <c r="S1363" s="58">
        <v>353</v>
      </c>
      <c r="T1363" s="58">
        <v>41</v>
      </c>
      <c r="U1363" s="132">
        <v>0</v>
      </c>
      <c r="V1363" s="58">
        <v>41</v>
      </c>
      <c r="W1363" s="58">
        <v>78</v>
      </c>
      <c r="X1363" s="58">
        <v>39</v>
      </c>
      <c r="Y1363" s="132">
        <v>27</v>
      </c>
      <c r="Z1363" s="61">
        <v>91</v>
      </c>
      <c r="AA1363" s="59">
        <v>151</v>
      </c>
      <c r="AB1363" s="59">
        <v>70</v>
      </c>
      <c r="AC1363" s="132">
        <v>32</v>
      </c>
      <c r="AD1363" s="61">
        <v>87</v>
      </c>
      <c r="AE1363" s="59">
        <v>144</v>
      </c>
      <c r="AF1363" s="59">
        <v>88</v>
      </c>
      <c r="AG1363" s="132">
        <v>12</v>
      </c>
      <c r="AH1363" s="61">
        <v>0</v>
      </c>
      <c r="AI1363" s="132">
        <v>0</v>
      </c>
      <c r="AJ1363" s="64">
        <f>IFERROR(VLOOKUP($B1363,STOCK!$A:$H,3,0)," ")</f>
        <v>0</v>
      </c>
      <c r="AK1363" s="65">
        <f>IFERROR(VLOOKUP($B1363,STOCK!$A:$H,4,0)," ")</f>
        <v>11</v>
      </c>
      <c r="AL1363" s="65">
        <f>IFERROR(VLOOKUP($B1363,STOCK!$A:$H,5,0)," ")</f>
        <v>1</v>
      </c>
      <c r="AM1363" s="65">
        <f>IFERROR(VLOOKUP($B1363,STOCK!$A:$H,6,0)," ")</f>
        <v>2</v>
      </c>
      <c r="AN1363" s="65">
        <f>IFERROR(VLOOKUP($B1363,STOCK!$A:$H,7,0)," ")</f>
        <v>0</v>
      </c>
      <c r="AO1363" s="65">
        <f>IFERROR(VLOOKUP($B1363,STOCK!$A:$H,8,0)," ")</f>
        <v>0</v>
      </c>
      <c r="AP1363" s="62" t="str">
        <f t="shared" si="273"/>
        <v>Q</v>
      </c>
      <c r="AQ1363" s="50" t="str">
        <f t="shared" si="274"/>
        <v>SV</v>
      </c>
      <c r="AR1363" s="50">
        <f t="shared" si="275"/>
        <v>1.1111111111111112</v>
      </c>
      <c r="AS1363" s="50">
        <f t="shared" si="276"/>
        <v>1.875</v>
      </c>
      <c r="AT1363" s="50" t="str">
        <f t="shared" si="277"/>
        <v>Q</v>
      </c>
      <c r="AU1363" s="63" t="str">
        <f t="shared" si="284"/>
        <v>Q</v>
      </c>
      <c r="AV1363" s="67">
        <v>1496.88121</v>
      </c>
      <c r="AW1363" s="133">
        <v>1496.8459</v>
      </c>
      <c r="AX1363" s="49">
        <v>1800</v>
      </c>
      <c r="AY1363" s="51">
        <f t="shared" si="278"/>
        <v>0.20250023046250942</v>
      </c>
      <c r="AZ1363" s="51">
        <f t="shared" si="279"/>
        <v>0.16839932777777777</v>
      </c>
      <c r="BA1363" s="49">
        <v>1750</v>
      </c>
      <c r="BB1363" s="52">
        <v>6</v>
      </c>
      <c r="BC1363" s="51">
        <f t="shared" si="280"/>
        <v>0.16909744628299528</v>
      </c>
      <c r="BD1363" s="51">
        <f t="shared" si="281"/>
        <v>0.14463930857142857</v>
      </c>
      <c r="BE1363" s="49">
        <v>1690</v>
      </c>
      <c r="BF1363" s="52">
        <v>10</v>
      </c>
      <c r="BG1363" s="51">
        <f t="shared" si="282"/>
        <v>0.12901410526757839</v>
      </c>
      <c r="BH1363" s="51">
        <f t="shared" si="283"/>
        <v>0.11427147337278105</v>
      </c>
      <c r="BI1363" s="282">
        <f t="shared" si="285"/>
        <v>71</v>
      </c>
    </row>
    <row r="1364" spans="1:61" hidden="1">
      <c r="A1364" s="54" t="s">
        <v>149</v>
      </c>
      <c r="B1364" s="55" t="s">
        <v>4313</v>
      </c>
      <c r="C1364" s="55" t="s">
        <v>4314</v>
      </c>
      <c r="D1364" s="44" t="s">
        <v>4315</v>
      </c>
      <c r="E1364" s="56">
        <v>24</v>
      </c>
      <c r="F1364" s="46" t="s">
        <v>5814</v>
      </c>
      <c r="G1364" s="47" t="s">
        <v>5814</v>
      </c>
      <c r="H1364" s="47" t="s">
        <v>189</v>
      </c>
      <c r="I1364" s="48" t="s">
        <v>6225</v>
      </c>
      <c r="J1364" s="48" t="s">
        <v>6229</v>
      </c>
      <c r="K1364" s="48" t="s">
        <v>6235</v>
      </c>
      <c r="L1364" s="45">
        <v>140</v>
      </c>
      <c r="M1364" s="47" t="s">
        <v>153</v>
      </c>
      <c r="N1364" s="60">
        <v>0</v>
      </c>
      <c r="O1364" s="58">
        <v>0</v>
      </c>
      <c r="P1364" s="58">
        <v>0</v>
      </c>
      <c r="Q1364" s="132">
        <v>0</v>
      </c>
      <c r="R1364" s="60">
        <v>0</v>
      </c>
      <c r="S1364" s="58">
        <v>0</v>
      </c>
      <c r="T1364" s="58">
        <v>0</v>
      </c>
      <c r="U1364" s="132">
        <v>0</v>
      </c>
      <c r="V1364" s="58">
        <v>5</v>
      </c>
      <c r="W1364" s="58">
        <v>5</v>
      </c>
      <c r="X1364" s="58">
        <v>5</v>
      </c>
      <c r="Y1364" s="132">
        <v>3</v>
      </c>
      <c r="Z1364" s="61">
        <v>12</v>
      </c>
      <c r="AA1364" s="59">
        <v>13</v>
      </c>
      <c r="AB1364" s="59">
        <v>4</v>
      </c>
      <c r="AC1364" s="132">
        <v>10</v>
      </c>
      <c r="AD1364" s="61">
        <v>10</v>
      </c>
      <c r="AE1364" s="59">
        <v>7</v>
      </c>
      <c r="AF1364" s="59">
        <v>6</v>
      </c>
      <c r="AG1364" s="132">
        <v>9</v>
      </c>
      <c r="AH1364" s="61">
        <v>0</v>
      </c>
      <c r="AI1364" s="132">
        <v>0</v>
      </c>
      <c r="AJ1364" s="64">
        <f>IFERROR(VLOOKUP($B1364,STOCK!$A:$H,3,0)," ")</f>
        <v>4</v>
      </c>
      <c r="AK1364" s="65">
        <f>IFERROR(VLOOKUP($B1364,STOCK!$A:$H,4,0)," ")</f>
        <v>0</v>
      </c>
      <c r="AL1364" s="65">
        <f>IFERROR(VLOOKUP($B1364,STOCK!$A:$H,5,0)," ")</f>
        <v>28</v>
      </c>
      <c r="AM1364" s="65">
        <f>IFERROR(VLOOKUP($B1364,STOCK!$A:$H,6,0)," ")</f>
        <v>90</v>
      </c>
      <c r="AN1364" s="65">
        <f>IFERROR(VLOOKUP($B1364,STOCK!$A:$H,7,0)," ")</f>
        <v>16</v>
      </c>
      <c r="AO1364" s="65">
        <f>IFERROR(VLOOKUP($B1364,STOCK!$A:$H,8,0)," ")</f>
        <v>0</v>
      </c>
      <c r="AP1364" s="62" t="str">
        <f t="shared" si="273"/>
        <v>SV</v>
      </c>
      <c r="AQ1364" s="50" t="str">
        <f t="shared" si="274"/>
        <v>Q</v>
      </c>
      <c r="AR1364" s="50">
        <f t="shared" si="275"/>
        <v>280</v>
      </c>
      <c r="AS1364" s="50">
        <f t="shared" si="276"/>
        <v>270</v>
      </c>
      <c r="AT1364" s="50">
        <f t="shared" si="277"/>
        <v>53.333333333333329</v>
      </c>
      <c r="AU1364" s="63" t="str">
        <f t="shared" si="284"/>
        <v>Q</v>
      </c>
      <c r="AV1364" s="67">
        <v>7023.28</v>
      </c>
      <c r="AW1364" s="133">
        <v>6682.02304</v>
      </c>
      <c r="AX1364" s="49">
        <v>8250</v>
      </c>
      <c r="AY1364" s="51">
        <f t="shared" si="278"/>
        <v>0.17466482896880087</v>
      </c>
      <c r="AZ1364" s="51">
        <f t="shared" si="279"/>
        <v>0.14869333333333337</v>
      </c>
      <c r="BA1364" s="49">
        <v>7950</v>
      </c>
      <c r="BB1364" s="52">
        <v>6</v>
      </c>
      <c r="BC1364" s="51">
        <f t="shared" si="280"/>
        <v>0.13194974427902628</v>
      </c>
      <c r="BD1364" s="51">
        <f t="shared" si="281"/>
        <v>0.11656855345911953</v>
      </c>
      <c r="BE1364" s="49">
        <v>7750</v>
      </c>
      <c r="BF1364" s="52">
        <v>12</v>
      </c>
      <c r="BG1364" s="51">
        <f t="shared" si="282"/>
        <v>0.10347302115250989</v>
      </c>
      <c r="BH1364" s="51">
        <f t="shared" si="283"/>
        <v>9.3770322580645188E-2</v>
      </c>
      <c r="BI1364" s="282">
        <f t="shared" si="285"/>
        <v>22</v>
      </c>
    </row>
    <row r="1365" spans="1:61" hidden="1">
      <c r="A1365" s="54" t="s">
        <v>150</v>
      </c>
      <c r="B1365" s="55" t="s">
        <v>4316</v>
      </c>
      <c r="C1365" s="55" t="s">
        <v>4317</v>
      </c>
      <c r="D1365" s="44" t="s">
        <v>4318</v>
      </c>
      <c r="E1365" s="56">
        <v>120</v>
      </c>
      <c r="F1365" s="46" t="s">
        <v>5814</v>
      </c>
      <c r="G1365" s="47" t="s">
        <v>5814</v>
      </c>
      <c r="H1365" s="47" t="s">
        <v>189</v>
      </c>
      <c r="I1365" s="48" t="s">
        <v>6225</v>
      </c>
      <c r="J1365" s="48" t="s">
        <v>6229</v>
      </c>
      <c r="K1365" s="48" t="s">
        <v>6236</v>
      </c>
      <c r="L1365" s="45">
        <v>114</v>
      </c>
      <c r="M1365" s="47" t="s">
        <v>161</v>
      </c>
      <c r="N1365" s="60">
        <v>0</v>
      </c>
      <c r="O1365" s="58">
        <v>0</v>
      </c>
      <c r="P1365" s="58">
        <v>0</v>
      </c>
      <c r="Q1365" s="132">
        <v>0</v>
      </c>
      <c r="R1365" s="60">
        <v>0</v>
      </c>
      <c r="S1365" s="58">
        <v>0</v>
      </c>
      <c r="T1365" s="58">
        <v>0</v>
      </c>
      <c r="U1365" s="132">
        <v>0</v>
      </c>
      <c r="V1365" s="58">
        <v>0</v>
      </c>
      <c r="W1365" s="58">
        <v>0</v>
      </c>
      <c r="X1365" s="58">
        <v>0</v>
      </c>
      <c r="Y1365" s="132">
        <v>0</v>
      </c>
      <c r="Z1365" s="61">
        <v>0</v>
      </c>
      <c r="AA1365" s="59">
        <v>0</v>
      </c>
      <c r="AB1365" s="59">
        <v>0</v>
      </c>
      <c r="AC1365" s="132">
        <v>0</v>
      </c>
      <c r="AD1365" s="61">
        <v>0</v>
      </c>
      <c r="AE1365" s="59">
        <v>0</v>
      </c>
      <c r="AF1365" s="59">
        <v>0</v>
      </c>
      <c r="AG1365" s="132">
        <v>0</v>
      </c>
      <c r="AH1365" s="61">
        <v>0</v>
      </c>
      <c r="AI1365" s="132">
        <v>0</v>
      </c>
      <c r="AJ1365" s="64">
        <f>IFERROR(VLOOKUP($B1365,STOCK!$A:$H,3,0)," ")</f>
        <v>0</v>
      </c>
      <c r="AK1365" s="65">
        <f>IFERROR(VLOOKUP($B1365,STOCK!$A:$H,4,0)," ")</f>
        <v>0</v>
      </c>
      <c r="AL1365" s="65">
        <f>IFERROR(VLOOKUP($B1365,STOCK!$A:$H,5,0)," ")</f>
        <v>0</v>
      </c>
      <c r="AM1365" s="65">
        <f>IFERROR(VLOOKUP($B1365,STOCK!$A:$H,6,0)," ")</f>
        <v>0</v>
      </c>
      <c r="AN1365" s="65">
        <f>IFERROR(VLOOKUP($B1365,STOCK!$A:$H,7,0)," ")</f>
        <v>0</v>
      </c>
      <c r="AO1365" s="65">
        <f>IFERROR(VLOOKUP($B1365,STOCK!$A:$H,8,0)," ")</f>
        <v>0</v>
      </c>
      <c r="AP1365" s="62" t="str">
        <f t="shared" si="273"/>
        <v>Q</v>
      </c>
      <c r="AQ1365" s="50" t="str">
        <f t="shared" si="274"/>
        <v>Q</v>
      </c>
      <c r="AR1365" s="50" t="str">
        <f t="shared" si="275"/>
        <v>Q</v>
      </c>
      <c r="AS1365" s="50" t="str">
        <f t="shared" si="276"/>
        <v>Q</v>
      </c>
      <c r="AT1365" s="50" t="str">
        <f t="shared" si="277"/>
        <v>Q</v>
      </c>
      <c r="AU1365" s="63" t="str">
        <f t="shared" si="284"/>
        <v>Q</v>
      </c>
      <c r="AV1365" s="67">
        <v>924.999999</v>
      </c>
      <c r="AW1365" s="133">
        <v>809.05704000000003</v>
      </c>
      <c r="AX1365" s="49">
        <v>1150</v>
      </c>
      <c r="AY1365" s="51">
        <f t="shared" si="278"/>
        <v>0.24324324458729008</v>
      </c>
      <c r="AZ1365" s="51">
        <f t="shared" si="279"/>
        <v>0.19565217478260868</v>
      </c>
      <c r="BA1365" s="49">
        <v>950</v>
      </c>
      <c r="BB1365" s="52">
        <v>3</v>
      </c>
      <c r="BC1365" s="51">
        <f t="shared" si="280"/>
        <v>2.7027028137326603E-2</v>
      </c>
      <c r="BD1365" s="51">
        <f t="shared" si="281"/>
        <v>2.6315790526315788E-2</v>
      </c>
      <c r="BE1365" s="49">
        <v>0</v>
      </c>
      <c r="BF1365" s="52">
        <v>0</v>
      </c>
      <c r="BG1365" s="51">
        <f t="shared" si="282"/>
        <v>-1</v>
      </c>
      <c r="BH1365" s="51">
        <f t="shared" si="283"/>
        <v>0</v>
      </c>
      <c r="BI1365" s="282">
        <f t="shared" si="285"/>
        <v>0</v>
      </c>
    </row>
    <row r="1366" spans="1:61" hidden="1">
      <c r="A1366" s="54" t="s">
        <v>150</v>
      </c>
      <c r="B1366" s="55" t="s">
        <v>4319</v>
      </c>
      <c r="C1366" s="55" t="s">
        <v>4320</v>
      </c>
      <c r="D1366" s="44" t="s">
        <v>4321</v>
      </c>
      <c r="E1366" s="56">
        <v>120</v>
      </c>
      <c r="F1366" s="46" t="s">
        <v>5814</v>
      </c>
      <c r="G1366" s="47" t="s">
        <v>5814</v>
      </c>
      <c r="H1366" s="47" t="s">
        <v>189</v>
      </c>
      <c r="I1366" s="48" t="s">
        <v>6225</v>
      </c>
      <c r="J1366" s="48" t="s">
        <v>6229</v>
      </c>
      <c r="K1366" s="48" t="s">
        <v>6236</v>
      </c>
      <c r="L1366" s="45">
        <v>114</v>
      </c>
      <c r="M1366" s="47" t="s">
        <v>161</v>
      </c>
      <c r="N1366" s="60">
        <v>0</v>
      </c>
      <c r="O1366" s="58">
        <v>0</v>
      </c>
      <c r="P1366" s="58">
        <v>0</v>
      </c>
      <c r="Q1366" s="132">
        <v>0</v>
      </c>
      <c r="R1366" s="60">
        <v>0</v>
      </c>
      <c r="S1366" s="58">
        <v>0</v>
      </c>
      <c r="T1366" s="58">
        <v>0</v>
      </c>
      <c r="U1366" s="132">
        <v>0</v>
      </c>
      <c r="V1366" s="58">
        <v>0</v>
      </c>
      <c r="W1366" s="58">
        <v>0</v>
      </c>
      <c r="X1366" s="58">
        <v>0</v>
      </c>
      <c r="Y1366" s="132">
        <v>0</v>
      </c>
      <c r="Z1366" s="61">
        <v>0</v>
      </c>
      <c r="AA1366" s="59">
        <v>0</v>
      </c>
      <c r="AB1366" s="59">
        <v>0</v>
      </c>
      <c r="AC1366" s="132">
        <v>0</v>
      </c>
      <c r="AD1366" s="61">
        <v>0</v>
      </c>
      <c r="AE1366" s="59">
        <v>0</v>
      </c>
      <c r="AF1366" s="59">
        <v>0</v>
      </c>
      <c r="AG1366" s="132">
        <v>0</v>
      </c>
      <c r="AH1366" s="61">
        <v>0</v>
      </c>
      <c r="AI1366" s="132">
        <v>0</v>
      </c>
      <c r="AJ1366" s="64">
        <f>IFERROR(VLOOKUP($B1366,STOCK!$A:$H,3,0)," ")</f>
        <v>0</v>
      </c>
      <c r="AK1366" s="65">
        <f>IFERROR(VLOOKUP($B1366,STOCK!$A:$H,4,0)," ")</f>
        <v>0</v>
      </c>
      <c r="AL1366" s="65">
        <f>IFERROR(VLOOKUP($B1366,STOCK!$A:$H,5,0)," ")</f>
        <v>0</v>
      </c>
      <c r="AM1366" s="65">
        <f>IFERROR(VLOOKUP($B1366,STOCK!$A:$H,6,0)," ")</f>
        <v>0</v>
      </c>
      <c r="AN1366" s="65">
        <f>IFERROR(VLOOKUP($B1366,STOCK!$A:$H,7,0)," ")</f>
        <v>0</v>
      </c>
      <c r="AO1366" s="65">
        <f>IFERROR(VLOOKUP($B1366,STOCK!$A:$H,8,0)," ")</f>
        <v>0</v>
      </c>
      <c r="AP1366" s="62" t="str">
        <f t="shared" si="273"/>
        <v>Q</v>
      </c>
      <c r="AQ1366" s="50" t="str">
        <f t="shared" si="274"/>
        <v>Q</v>
      </c>
      <c r="AR1366" s="50" t="str">
        <f t="shared" si="275"/>
        <v>Q</v>
      </c>
      <c r="AS1366" s="50" t="str">
        <f t="shared" si="276"/>
        <v>Q</v>
      </c>
      <c r="AT1366" s="50" t="str">
        <f t="shared" si="277"/>
        <v>Q</v>
      </c>
      <c r="AU1366" s="63" t="str">
        <f t="shared" si="284"/>
        <v>Q</v>
      </c>
      <c r="AV1366" s="67">
        <v>924.999999</v>
      </c>
      <c r="AW1366" s="133">
        <v>799.38408000000004</v>
      </c>
      <c r="AX1366" s="49">
        <v>1100</v>
      </c>
      <c r="AY1366" s="51">
        <f t="shared" si="278"/>
        <v>0.1891891904747991</v>
      </c>
      <c r="AZ1366" s="51">
        <f t="shared" si="279"/>
        <v>0.15909091</v>
      </c>
      <c r="BA1366" s="49">
        <v>950</v>
      </c>
      <c r="BB1366" s="52">
        <v>3</v>
      </c>
      <c r="BC1366" s="51">
        <f t="shared" si="280"/>
        <v>2.7027028137326603E-2</v>
      </c>
      <c r="BD1366" s="51">
        <f t="shared" si="281"/>
        <v>2.6315790526315788E-2</v>
      </c>
      <c r="BE1366" s="49">
        <v>0</v>
      </c>
      <c r="BF1366" s="52">
        <v>0</v>
      </c>
      <c r="BG1366" s="51">
        <f t="shared" si="282"/>
        <v>-1</v>
      </c>
      <c r="BH1366" s="51">
        <f t="shared" si="283"/>
        <v>0</v>
      </c>
      <c r="BI1366" s="282">
        <f t="shared" si="285"/>
        <v>0</v>
      </c>
    </row>
    <row r="1367" spans="1:61" hidden="1">
      <c r="A1367" s="54" t="s">
        <v>150</v>
      </c>
      <c r="B1367" s="55" t="s">
        <v>4322</v>
      </c>
      <c r="C1367" s="55" t="s">
        <v>4323</v>
      </c>
      <c r="D1367" s="44" t="s">
        <v>4324</v>
      </c>
      <c r="E1367" s="56">
        <v>120</v>
      </c>
      <c r="F1367" s="46" t="s">
        <v>5814</v>
      </c>
      <c r="G1367" s="47" t="s">
        <v>5814</v>
      </c>
      <c r="H1367" s="47" t="s">
        <v>189</v>
      </c>
      <c r="I1367" s="48" t="s">
        <v>6225</v>
      </c>
      <c r="J1367" s="48" t="s">
        <v>6229</v>
      </c>
      <c r="K1367" s="48" t="s">
        <v>6236</v>
      </c>
      <c r="L1367" s="45">
        <v>114</v>
      </c>
      <c r="M1367" s="47" t="s">
        <v>161</v>
      </c>
      <c r="N1367" s="60">
        <v>0</v>
      </c>
      <c r="O1367" s="58">
        <v>0</v>
      </c>
      <c r="P1367" s="58">
        <v>0</v>
      </c>
      <c r="Q1367" s="132">
        <v>0</v>
      </c>
      <c r="R1367" s="60">
        <v>0</v>
      </c>
      <c r="S1367" s="58">
        <v>0</v>
      </c>
      <c r="T1367" s="58">
        <v>0</v>
      </c>
      <c r="U1367" s="132">
        <v>0</v>
      </c>
      <c r="V1367" s="58">
        <v>0</v>
      </c>
      <c r="W1367" s="58">
        <v>0</v>
      </c>
      <c r="X1367" s="58">
        <v>0</v>
      </c>
      <c r="Y1367" s="132">
        <v>0</v>
      </c>
      <c r="Z1367" s="61">
        <v>0</v>
      </c>
      <c r="AA1367" s="59">
        <v>0</v>
      </c>
      <c r="AB1367" s="59">
        <v>0</v>
      </c>
      <c r="AC1367" s="132">
        <v>0</v>
      </c>
      <c r="AD1367" s="61">
        <v>0</v>
      </c>
      <c r="AE1367" s="59">
        <v>0</v>
      </c>
      <c r="AF1367" s="59">
        <v>0</v>
      </c>
      <c r="AG1367" s="132">
        <v>0</v>
      </c>
      <c r="AH1367" s="61">
        <v>0</v>
      </c>
      <c r="AI1367" s="132">
        <v>0</v>
      </c>
      <c r="AJ1367" s="64">
        <f>IFERROR(VLOOKUP($B1367,STOCK!$A:$H,3,0)," ")</f>
        <v>0</v>
      </c>
      <c r="AK1367" s="65">
        <f>IFERROR(VLOOKUP($B1367,STOCK!$A:$H,4,0)," ")</f>
        <v>0</v>
      </c>
      <c r="AL1367" s="65">
        <f>IFERROR(VLOOKUP($B1367,STOCK!$A:$H,5,0)," ")</f>
        <v>0</v>
      </c>
      <c r="AM1367" s="65">
        <f>IFERROR(VLOOKUP($B1367,STOCK!$A:$H,6,0)," ")</f>
        <v>0</v>
      </c>
      <c r="AN1367" s="65">
        <f>IFERROR(VLOOKUP($B1367,STOCK!$A:$H,7,0)," ")</f>
        <v>0</v>
      </c>
      <c r="AO1367" s="65">
        <f>IFERROR(VLOOKUP($B1367,STOCK!$A:$H,8,0)," ")</f>
        <v>0</v>
      </c>
      <c r="AP1367" s="62" t="str">
        <f t="shared" si="273"/>
        <v>Q</v>
      </c>
      <c r="AQ1367" s="50" t="str">
        <f t="shared" si="274"/>
        <v>Q</v>
      </c>
      <c r="AR1367" s="50" t="str">
        <f t="shared" si="275"/>
        <v>Q</v>
      </c>
      <c r="AS1367" s="50" t="str">
        <f t="shared" si="276"/>
        <v>Q</v>
      </c>
      <c r="AT1367" s="50" t="str">
        <f t="shared" si="277"/>
        <v>Q</v>
      </c>
      <c r="AU1367" s="63" t="str">
        <f t="shared" si="284"/>
        <v>Q</v>
      </c>
      <c r="AV1367" s="67">
        <v>924.999999</v>
      </c>
      <c r="AW1367" s="133">
        <v>780.23847000000001</v>
      </c>
      <c r="AX1367" s="49">
        <v>1150</v>
      </c>
      <c r="AY1367" s="51">
        <f t="shared" si="278"/>
        <v>0.24324324458729008</v>
      </c>
      <c r="AZ1367" s="51">
        <f t="shared" si="279"/>
        <v>0.19565217478260868</v>
      </c>
      <c r="BA1367" s="49">
        <v>950</v>
      </c>
      <c r="BB1367" s="52">
        <v>6</v>
      </c>
      <c r="BC1367" s="51">
        <f t="shared" si="280"/>
        <v>2.7027028137326603E-2</v>
      </c>
      <c r="BD1367" s="51">
        <f t="shared" si="281"/>
        <v>2.6315790526315788E-2</v>
      </c>
      <c r="BE1367" s="49">
        <v>0</v>
      </c>
      <c r="BF1367" s="52">
        <v>0</v>
      </c>
      <c r="BG1367" s="51">
        <f t="shared" si="282"/>
        <v>-1</v>
      </c>
      <c r="BH1367" s="51">
        <f t="shared" si="283"/>
        <v>0</v>
      </c>
      <c r="BI1367" s="282">
        <f t="shared" si="285"/>
        <v>0</v>
      </c>
    </row>
    <row r="1368" spans="1:61" hidden="1">
      <c r="A1368" s="54" t="s">
        <v>150</v>
      </c>
      <c r="B1368" s="55" t="s">
        <v>4325</v>
      </c>
      <c r="C1368" s="55" t="s">
        <v>4326</v>
      </c>
      <c r="D1368" s="44" t="s">
        <v>4327</v>
      </c>
      <c r="E1368" s="56">
        <v>120</v>
      </c>
      <c r="F1368" s="46" t="s">
        <v>5814</v>
      </c>
      <c r="G1368" s="47" t="s">
        <v>5814</v>
      </c>
      <c r="H1368" s="47" t="s">
        <v>189</v>
      </c>
      <c r="I1368" s="48" t="s">
        <v>6225</v>
      </c>
      <c r="J1368" s="48" t="s">
        <v>6229</v>
      </c>
      <c r="K1368" s="48" t="s">
        <v>6236</v>
      </c>
      <c r="L1368" s="45">
        <v>114</v>
      </c>
      <c r="M1368" s="47" t="s">
        <v>161</v>
      </c>
      <c r="N1368" s="60">
        <v>0</v>
      </c>
      <c r="O1368" s="58">
        <v>0</v>
      </c>
      <c r="P1368" s="58">
        <v>0</v>
      </c>
      <c r="Q1368" s="132">
        <v>0</v>
      </c>
      <c r="R1368" s="60">
        <v>0</v>
      </c>
      <c r="S1368" s="58">
        <v>0</v>
      </c>
      <c r="T1368" s="58">
        <v>0</v>
      </c>
      <c r="U1368" s="132">
        <v>0</v>
      </c>
      <c r="V1368" s="58">
        <v>0</v>
      </c>
      <c r="W1368" s="58">
        <v>0</v>
      </c>
      <c r="X1368" s="58">
        <v>0</v>
      </c>
      <c r="Y1368" s="132">
        <v>0</v>
      </c>
      <c r="Z1368" s="61">
        <v>0</v>
      </c>
      <c r="AA1368" s="59">
        <v>0</v>
      </c>
      <c r="AB1368" s="59">
        <v>0</v>
      </c>
      <c r="AC1368" s="132">
        <v>0</v>
      </c>
      <c r="AD1368" s="61">
        <v>0</v>
      </c>
      <c r="AE1368" s="59">
        <v>0</v>
      </c>
      <c r="AF1368" s="59">
        <v>0</v>
      </c>
      <c r="AG1368" s="132">
        <v>0</v>
      </c>
      <c r="AH1368" s="61">
        <v>0</v>
      </c>
      <c r="AI1368" s="132">
        <v>0</v>
      </c>
      <c r="AJ1368" s="64">
        <f>IFERROR(VLOOKUP($B1368,STOCK!$A:$H,3,0)," ")</f>
        <v>0</v>
      </c>
      <c r="AK1368" s="65">
        <f>IFERROR(VLOOKUP($B1368,STOCK!$A:$H,4,0)," ")</f>
        <v>0</v>
      </c>
      <c r="AL1368" s="65">
        <f>IFERROR(VLOOKUP($B1368,STOCK!$A:$H,5,0)," ")</f>
        <v>0</v>
      </c>
      <c r="AM1368" s="65">
        <f>IFERROR(VLOOKUP($B1368,STOCK!$A:$H,6,0)," ")</f>
        <v>0</v>
      </c>
      <c r="AN1368" s="65">
        <f>IFERROR(VLOOKUP($B1368,STOCK!$A:$H,7,0)," ")</f>
        <v>0</v>
      </c>
      <c r="AO1368" s="65">
        <f>IFERROR(VLOOKUP($B1368,STOCK!$A:$H,8,0)," ")</f>
        <v>0</v>
      </c>
      <c r="AP1368" s="62" t="str">
        <f t="shared" si="273"/>
        <v>Q</v>
      </c>
      <c r="AQ1368" s="50" t="str">
        <f t="shared" si="274"/>
        <v>Q</v>
      </c>
      <c r="AR1368" s="50" t="str">
        <f t="shared" si="275"/>
        <v>Q</v>
      </c>
      <c r="AS1368" s="50" t="str">
        <f t="shared" si="276"/>
        <v>Q</v>
      </c>
      <c r="AT1368" s="50" t="str">
        <f t="shared" si="277"/>
        <v>Q</v>
      </c>
      <c r="AU1368" s="63" t="str">
        <f t="shared" si="284"/>
        <v>Q</v>
      </c>
      <c r="AV1368" s="67">
        <v>924.999999</v>
      </c>
      <c r="AW1368" s="133">
        <v>823.54723000000001</v>
      </c>
      <c r="AX1368" s="49">
        <v>1150</v>
      </c>
      <c r="AY1368" s="51">
        <f t="shared" si="278"/>
        <v>0.24324324458729008</v>
      </c>
      <c r="AZ1368" s="51">
        <f t="shared" si="279"/>
        <v>0.19565217478260868</v>
      </c>
      <c r="BA1368" s="49">
        <v>950</v>
      </c>
      <c r="BB1368" s="52">
        <v>6</v>
      </c>
      <c r="BC1368" s="51">
        <f t="shared" si="280"/>
        <v>2.7027028137326603E-2</v>
      </c>
      <c r="BD1368" s="51">
        <f t="shared" si="281"/>
        <v>2.6315790526315788E-2</v>
      </c>
      <c r="BE1368" s="49">
        <v>0</v>
      </c>
      <c r="BF1368" s="52">
        <v>0</v>
      </c>
      <c r="BG1368" s="51">
        <f t="shared" si="282"/>
        <v>-1</v>
      </c>
      <c r="BH1368" s="51">
        <f t="shared" si="283"/>
        <v>0</v>
      </c>
      <c r="BI1368" s="282">
        <f t="shared" si="285"/>
        <v>0</v>
      </c>
    </row>
    <row r="1369" spans="1:61" hidden="1">
      <c r="A1369" s="54" t="s">
        <v>150</v>
      </c>
      <c r="B1369" s="55" t="s">
        <v>4328</v>
      </c>
      <c r="C1369" s="55" t="s">
        <v>4329</v>
      </c>
      <c r="D1369" s="44" t="s">
        <v>4330</v>
      </c>
      <c r="E1369" s="56">
        <v>120</v>
      </c>
      <c r="F1369" s="46" t="s">
        <v>5814</v>
      </c>
      <c r="G1369" s="47" t="s">
        <v>5814</v>
      </c>
      <c r="H1369" s="47" t="s">
        <v>189</v>
      </c>
      <c r="I1369" s="48" t="s">
        <v>6225</v>
      </c>
      <c r="J1369" s="48" t="s">
        <v>6229</v>
      </c>
      <c r="K1369" s="48" t="s">
        <v>6236</v>
      </c>
      <c r="L1369" s="45">
        <v>114</v>
      </c>
      <c r="M1369" s="47" t="s">
        <v>161</v>
      </c>
      <c r="N1369" s="60">
        <v>0</v>
      </c>
      <c r="O1369" s="58">
        <v>0</v>
      </c>
      <c r="P1369" s="58">
        <v>0</v>
      </c>
      <c r="Q1369" s="132">
        <v>0</v>
      </c>
      <c r="R1369" s="60">
        <v>0</v>
      </c>
      <c r="S1369" s="58">
        <v>0</v>
      </c>
      <c r="T1369" s="58">
        <v>0</v>
      </c>
      <c r="U1369" s="132">
        <v>0</v>
      </c>
      <c r="V1369" s="58">
        <v>0</v>
      </c>
      <c r="W1369" s="58">
        <v>0</v>
      </c>
      <c r="X1369" s="58">
        <v>0</v>
      </c>
      <c r="Y1369" s="132">
        <v>0</v>
      </c>
      <c r="Z1369" s="61">
        <v>0</v>
      </c>
      <c r="AA1369" s="59">
        <v>0</v>
      </c>
      <c r="AB1369" s="59">
        <v>0</v>
      </c>
      <c r="AC1369" s="132">
        <v>0</v>
      </c>
      <c r="AD1369" s="61">
        <v>0</v>
      </c>
      <c r="AE1369" s="59">
        <v>0</v>
      </c>
      <c r="AF1369" s="59">
        <v>0</v>
      </c>
      <c r="AG1369" s="132">
        <v>0</v>
      </c>
      <c r="AH1369" s="61">
        <v>0</v>
      </c>
      <c r="AI1369" s="132">
        <v>0</v>
      </c>
      <c r="AJ1369" s="64">
        <f>IFERROR(VLOOKUP($B1369,STOCK!$A:$H,3,0)," ")</f>
        <v>0</v>
      </c>
      <c r="AK1369" s="65">
        <f>IFERROR(VLOOKUP($B1369,STOCK!$A:$H,4,0)," ")</f>
        <v>0</v>
      </c>
      <c r="AL1369" s="65">
        <f>IFERROR(VLOOKUP($B1369,STOCK!$A:$H,5,0)," ")</f>
        <v>0</v>
      </c>
      <c r="AM1369" s="65">
        <f>IFERROR(VLOOKUP($B1369,STOCK!$A:$H,6,0)," ")</f>
        <v>0</v>
      </c>
      <c r="AN1369" s="65">
        <f>IFERROR(VLOOKUP($B1369,STOCK!$A:$H,7,0)," ")</f>
        <v>0</v>
      </c>
      <c r="AO1369" s="65">
        <f>IFERROR(VLOOKUP($B1369,STOCK!$A:$H,8,0)," ")</f>
        <v>0</v>
      </c>
      <c r="AP1369" s="62" t="str">
        <f t="shared" si="273"/>
        <v>Q</v>
      </c>
      <c r="AQ1369" s="50" t="str">
        <f t="shared" si="274"/>
        <v>Q</v>
      </c>
      <c r="AR1369" s="50" t="str">
        <f t="shared" si="275"/>
        <v>Q</v>
      </c>
      <c r="AS1369" s="50" t="str">
        <f t="shared" si="276"/>
        <v>Q</v>
      </c>
      <c r="AT1369" s="50" t="str">
        <f t="shared" si="277"/>
        <v>Q</v>
      </c>
      <c r="AU1369" s="63" t="str">
        <f t="shared" si="284"/>
        <v>Q</v>
      </c>
      <c r="AV1369" s="67">
        <v>799.86775</v>
      </c>
      <c r="AW1369" s="133">
        <v>799.86775</v>
      </c>
      <c r="AX1369" s="49">
        <v>1100</v>
      </c>
      <c r="AY1369" s="51">
        <f t="shared" si="278"/>
        <v>0.37522734227001897</v>
      </c>
      <c r="AZ1369" s="51">
        <f t="shared" si="279"/>
        <v>0.27284750000000002</v>
      </c>
      <c r="BA1369" s="49">
        <v>950</v>
      </c>
      <c r="BB1369" s="52">
        <v>3</v>
      </c>
      <c r="BC1369" s="51">
        <f t="shared" si="280"/>
        <v>0.18769634105138011</v>
      </c>
      <c r="BD1369" s="51">
        <f t="shared" si="281"/>
        <v>0.15803394736842105</v>
      </c>
      <c r="BE1369" s="49">
        <v>0</v>
      </c>
      <c r="BF1369" s="52">
        <v>0</v>
      </c>
      <c r="BG1369" s="51">
        <f t="shared" si="282"/>
        <v>-1</v>
      </c>
      <c r="BH1369" s="51">
        <f t="shared" si="283"/>
        <v>0</v>
      </c>
      <c r="BI1369" s="282">
        <f t="shared" si="285"/>
        <v>0</v>
      </c>
    </row>
    <row r="1370" spans="1:61" hidden="1">
      <c r="A1370" s="54" t="s">
        <v>150</v>
      </c>
      <c r="B1370" s="55" t="s">
        <v>4331</v>
      </c>
      <c r="C1370" s="55" t="s">
        <v>4332</v>
      </c>
      <c r="D1370" s="44" t="s">
        <v>4333</v>
      </c>
      <c r="E1370" s="56">
        <v>120</v>
      </c>
      <c r="F1370" s="46" t="s">
        <v>5814</v>
      </c>
      <c r="G1370" s="47" t="s">
        <v>5814</v>
      </c>
      <c r="H1370" s="47" t="s">
        <v>189</v>
      </c>
      <c r="I1370" s="48" t="s">
        <v>6225</v>
      </c>
      <c r="J1370" s="48" t="s">
        <v>6229</v>
      </c>
      <c r="K1370" s="48" t="s">
        <v>6236</v>
      </c>
      <c r="L1370" s="45">
        <v>114</v>
      </c>
      <c r="M1370" s="47" t="s">
        <v>161</v>
      </c>
      <c r="N1370" s="60">
        <v>0</v>
      </c>
      <c r="O1370" s="58">
        <v>0</v>
      </c>
      <c r="P1370" s="58">
        <v>0</v>
      </c>
      <c r="Q1370" s="132">
        <v>0</v>
      </c>
      <c r="R1370" s="60">
        <v>0</v>
      </c>
      <c r="S1370" s="58">
        <v>0</v>
      </c>
      <c r="T1370" s="58">
        <v>0</v>
      </c>
      <c r="U1370" s="132">
        <v>0</v>
      </c>
      <c r="V1370" s="58">
        <v>0</v>
      </c>
      <c r="W1370" s="58">
        <v>0</v>
      </c>
      <c r="X1370" s="58">
        <v>0</v>
      </c>
      <c r="Y1370" s="132">
        <v>0</v>
      </c>
      <c r="Z1370" s="61">
        <v>0</v>
      </c>
      <c r="AA1370" s="59">
        <v>0</v>
      </c>
      <c r="AB1370" s="59">
        <v>0</v>
      </c>
      <c r="AC1370" s="132">
        <v>0</v>
      </c>
      <c r="AD1370" s="61">
        <v>0</v>
      </c>
      <c r="AE1370" s="59">
        <v>0</v>
      </c>
      <c r="AF1370" s="59">
        <v>0</v>
      </c>
      <c r="AG1370" s="132">
        <v>0</v>
      </c>
      <c r="AH1370" s="61">
        <v>0</v>
      </c>
      <c r="AI1370" s="132">
        <v>0</v>
      </c>
      <c r="AJ1370" s="64">
        <f>IFERROR(VLOOKUP($B1370,STOCK!$A:$H,3,0)," ")</f>
        <v>0</v>
      </c>
      <c r="AK1370" s="65">
        <f>IFERROR(VLOOKUP($B1370,STOCK!$A:$H,4,0)," ")</f>
        <v>0</v>
      </c>
      <c r="AL1370" s="65">
        <f>IFERROR(VLOOKUP($B1370,STOCK!$A:$H,5,0)," ")</f>
        <v>0</v>
      </c>
      <c r="AM1370" s="65">
        <f>IFERROR(VLOOKUP($B1370,STOCK!$A:$H,6,0)," ")</f>
        <v>0</v>
      </c>
      <c r="AN1370" s="65">
        <f>IFERROR(VLOOKUP($B1370,STOCK!$A:$H,7,0)," ")</f>
        <v>0</v>
      </c>
      <c r="AO1370" s="65">
        <f>IFERROR(VLOOKUP($B1370,STOCK!$A:$H,8,0)," ")</f>
        <v>0</v>
      </c>
      <c r="AP1370" s="62" t="str">
        <f t="shared" si="273"/>
        <v>Q</v>
      </c>
      <c r="AQ1370" s="50" t="str">
        <f t="shared" si="274"/>
        <v>Q</v>
      </c>
      <c r="AR1370" s="50" t="str">
        <f t="shared" si="275"/>
        <v>Q</v>
      </c>
      <c r="AS1370" s="50" t="str">
        <f t="shared" si="276"/>
        <v>Q</v>
      </c>
      <c r="AT1370" s="50" t="str">
        <f t="shared" si="277"/>
        <v>Q</v>
      </c>
      <c r="AU1370" s="63" t="str">
        <f t="shared" si="284"/>
        <v>Q</v>
      </c>
      <c r="AV1370" s="67">
        <v>924.999999</v>
      </c>
      <c r="AW1370" s="133">
        <v>881.49478999999997</v>
      </c>
      <c r="AX1370" s="49">
        <v>1150</v>
      </c>
      <c r="AY1370" s="51">
        <f t="shared" si="278"/>
        <v>0.24324324458729008</v>
      </c>
      <c r="AZ1370" s="51">
        <f t="shared" si="279"/>
        <v>0.19565217478260868</v>
      </c>
      <c r="BA1370" s="49">
        <v>950</v>
      </c>
      <c r="BB1370" s="52">
        <v>6</v>
      </c>
      <c r="BC1370" s="51">
        <f t="shared" si="280"/>
        <v>2.7027028137326603E-2</v>
      </c>
      <c r="BD1370" s="51">
        <f t="shared" si="281"/>
        <v>2.6315790526315788E-2</v>
      </c>
      <c r="BE1370" s="49">
        <v>0</v>
      </c>
      <c r="BF1370" s="52">
        <v>0</v>
      </c>
      <c r="BG1370" s="51">
        <f t="shared" si="282"/>
        <v>-1</v>
      </c>
      <c r="BH1370" s="51">
        <f t="shared" si="283"/>
        <v>0</v>
      </c>
      <c r="BI1370" s="282">
        <f t="shared" si="285"/>
        <v>0</v>
      </c>
    </row>
    <row r="1371" spans="1:61" hidden="1">
      <c r="A1371" s="54" t="s">
        <v>150</v>
      </c>
      <c r="B1371" s="55" t="s">
        <v>4334</v>
      </c>
      <c r="C1371" s="55" t="s">
        <v>4335</v>
      </c>
      <c r="D1371" s="44" t="s">
        <v>4336</v>
      </c>
      <c r="E1371" s="56">
        <v>120</v>
      </c>
      <c r="F1371" s="46" t="s">
        <v>5814</v>
      </c>
      <c r="G1371" s="47" t="s">
        <v>5814</v>
      </c>
      <c r="H1371" s="47" t="s">
        <v>189</v>
      </c>
      <c r="I1371" s="48" t="s">
        <v>6225</v>
      </c>
      <c r="J1371" s="48" t="s">
        <v>6229</v>
      </c>
      <c r="K1371" s="48" t="s">
        <v>6236</v>
      </c>
      <c r="L1371" s="45">
        <v>114</v>
      </c>
      <c r="M1371" s="47" t="s">
        <v>161</v>
      </c>
      <c r="N1371" s="60">
        <v>0</v>
      </c>
      <c r="O1371" s="58">
        <v>0</v>
      </c>
      <c r="P1371" s="58">
        <v>0</v>
      </c>
      <c r="Q1371" s="132">
        <v>0</v>
      </c>
      <c r="R1371" s="60">
        <v>0</v>
      </c>
      <c r="S1371" s="58">
        <v>0</v>
      </c>
      <c r="T1371" s="58">
        <v>0</v>
      </c>
      <c r="U1371" s="132">
        <v>0</v>
      </c>
      <c r="V1371" s="58">
        <v>0</v>
      </c>
      <c r="W1371" s="58">
        <v>0</v>
      </c>
      <c r="X1371" s="58">
        <v>0</v>
      </c>
      <c r="Y1371" s="132">
        <v>0</v>
      </c>
      <c r="Z1371" s="61">
        <v>0</v>
      </c>
      <c r="AA1371" s="59">
        <v>0</v>
      </c>
      <c r="AB1371" s="59">
        <v>0</v>
      </c>
      <c r="AC1371" s="132">
        <v>0</v>
      </c>
      <c r="AD1371" s="61">
        <v>0</v>
      </c>
      <c r="AE1371" s="59">
        <v>0</v>
      </c>
      <c r="AF1371" s="59">
        <v>0</v>
      </c>
      <c r="AG1371" s="132">
        <v>0</v>
      </c>
      <c r="AH1371" s="61">
        <v>0</v>
      </c>
      <c r="AI1371" s="132">
        <v>0</v>
      </c>
      <c r="AJ1371" s="64">
        <f>IFERROR(VLOOKUP($B1371,STOCK!$A:$H,3,0)," ")</f>
        <v>0</v>
      </c>
      <c r="AK1371" s="65">
        <f>IFERROR(VLOOKUP($B1371,STOCK!$A:$H,4,0)," ")</f>
        <v>0</v>
      </c>
      <c r="AL1371" s="65">
        <f>IFERROR(VLOOKUP($B1371,STOCK!$A:$H,5,0)," ")</f>
        <v>0</v>
      </c>
      <c r="AM1371" s="65">
        <f>IFERROR(VLOOKUP($B1371,STOCK!$A:$H,6,0)," ")</f>
        <v>0</v>
      </c>
      <c r="AN1371" s="65">
        <f>IFERROR(VLOOKUP($B1371,STOCK!$A:$H,7,0)," ")</f>
        <v>0</v>
      </c>
      <c r="AO1371" s="65">
        <f>IFERROR(VLOOKUP($B1371,STOCK!$A:$H,8,0)," ")</f>
        <v>0</v>
      </c>
      <c r="AP1371" s="62" t="str">
        <f t="shared" si="273"/>
        <v>Q</v>
      </c>
      <c r="AQ1371" s="50" t="str">
        <f t="shared" si="274"/>
        <v>Q</v>
      </c>
      <c r="AR1371" s="50" t="str">
        <f t="shared" si="275"/>
        <v>Q</v>
      </c>
      <c r="AS1371" s="50" t="str">
        <f t="shared" si="276"/>
        <v>Q</v>
      </c>
      <c r="AT1371" s="50" t="str">
        <f t="shared" si="277"/>
        <v>Q</v>
      </c>
      <c r="AU1371" s="63" t="str">
        <f t="shared" si="284"/>
        <v>Q</v>
      </c>
      <c r="AV1371" s="67">
        <v>924.999999</v>
      </c>
      <c r="AW1371" s="133">
        <v>799.37604999999996</v>
      </c>
      <c r="AX1371" s="49">
        <v>1100</v>
      </c>
      <c r="AY1371" s="51">
        <f t="shared" si="278"/>
        <v>0.1891891904747991</v>
      </c>
      <c r="AZ1371" s="51">
        <f t="shared" si="279"/>
        <v>0.15909091</v>
      </c>
      <c r="BA1371" s="49">
        <v>950</v>
      </c>
      <c r="BB1371" s="52">
        <v>3</v>
      </c>
      <c r="BC1371" s="51">
        <f t="shared" si="280"/>
        <v>2.7027028137326603E-2</v>
      </c>
      <c r="BD1371" s="51">
        <f t="shared" si="281"/>
        <v>2.6315790526315788E-2</v>
      </c>
      <c r="BE1371" s="49">
        <v>0</v>
      </c>
      <c r="BF1371" s="52">
        <v>0</v>
      </c>
      <c r="BG1371" s="51">
        <f t="shared" si="282"/>
        <v>-1</v>
      </c>
      <c r="BH1371" s="51">
        <f t="shared" si="283"/>
        <v>0</v>
      </c>
      <c r="BI1371" s="282">
        <f t="shared" si="285"/>
        <v>0</v>
      </c>
    </row>
    <row r="1372" spans="1:61" hidden="1">
      <c r="A1372" s="54" t="s">
        <v>150</v>
      </c>
      <c r="B1372" s="55" t="s">
        <v>4337</v>
      </c>
      <c r="C1372" s="55" t="s">
        <v>4338</v>
      </c>
      <c r="D1372" s="44" t="s">
        <v>4339</v>
      </c>
      <c r="E1372" s="56">
        <v>120</v>
      </c>
      <c r="F1372" s="46" t="s">
        <v>5814</v>
      </c>
      <c r="G1372" s="47" t="s">
        <v>5814</v>
      </c>
      <c r="H1372" s="47" t="s">
        <v>189</v>
      </c>
      <c r="I1372" s="48" t="s">
        <v>6225</v>
      </c>
      <c r="J1372" s="48" t="s">
        <v>6229</v>
      </c>
      <c r="K1372" s="48" t="s">
        <v>6236</v>
      </c>
      <c r="L1372" s="45">
        <v>114</v>
      </c>
      <c r="M1372" s="47" t="s">
        <v>161</v>
      </c>
      <c r="N1372" s="60">
        <v>0</v>
      </c>
      <c r="O1372" s="58">
        <v>0</v>
      </c>
      <c r="P1372" s="58">
        <v>0</v>
      </c>
      <c r="Q1372" s="132">
        <v>0</v>
      </c>
      <c r="R1372" s="60">
        <v>0</v>
      </c>
      <c r="S1372" s="58">
        <v>0</v>
      </c>
      <c r="T1372" s="58">
        <v>0</v>
      </c>
      <c r="U1372" s="132">
        <v>0</v>
      </c>
      <c r="V1372" s="58">
        <v>0</v>
      </c>
      <c r="W1372" s="58">
        <v>0</v>
      </c>
      <c r="X1372" s="58">
        <v>0</v>
      </c>
      <c r="Y1372" s="132">
        <v>0</v>
      </c>
      <c r="Z1372" s="61">
        <v>0</v>
      </c>
      <c r="AA1372" s="59">
        <v>0</v>
      </c>
      <c r="AB1372" s="59">
        <v>0</v>
      </c>
      <c r="AC1372" s="132">
        <v>0</v>
      </c>
      <c r="AD1372" s="61">
        <v>0</v>
      </c>
      <c r="AE1372" s="59">
        <v>0</v>
      </c>
      <c r="AF1372" s="59">
        <v>0</v>
      </c>
      <c r="AG1372" s="132">
        <v>0</v>
      </c>
      <c r="AH1372" s="61">
        <v>0</v>
      </c>
      <c r="AI1372" s="132">
        <v>0</v>
      </c>
      <c r="AJ1372" s="64">
        <f>IFERROR(VLOOKUP($B1372,STOCK!$A:$H,3,0)," ")</f>
        <v>0</v>
      </c>
      <c r="AK1372" s="65">
        <f>IFERROR(VLOOKUP($B1372,STOCK!$A:$H,4,0)," ")</f>
        <v>0</v>
      </c>
      <c r="AL1372" s="65">
        <f>IFERROR(VLOOKUP($B1372,STOCK!$A:$H,5,0)," ")</f>
        <v>0</v>
      </c>
      <c r="AM1372" s="65">
        <f>IFERROR(VLOOKUP($B1372,STOCK!$A:$H,6,0)," ")</f>
        <v>0</v>
      </c>
      <c r="AN1372" s="65">
        <f>IFERROR(VLOOKUP($B1372,STOCK!$A:$H,7,0)," ")</f>
        <v>0</v>
      </c>
      <c r="AO1372" s="65">
        <f>IFERROR(VLOOKUP($B1372,STOCK!$A:$H,8,0)," ")</f>
        <v>0</v>
      </c>
      <c r="AP1372" s="62" t="str">
        <f t="shared" si="273"/>
        <v>Q</v>
      </c>
      <c r="AQ1372" s="50" t="str">
        <f t="shared" si="274"/>
        <v>Q</v>
      </c>
      <c r="AR1372" s="50" t="str">
        <f t="shared" si="275"/>
        <v>Q</v>
      </c>
      <c r="AS1372" s="50" t="str">
        <f t="shared" si="276"/>
        <v>Q</v>
      </c>
      <c r="AT1372" s="50" t="str">
        <f t="shared" si="277"/>
        <v>Q</v>
      </c>
      <c r="AU1372" s="63" t="str">
        <f t="shared" si="284"/>
        <v>Q</v>
      </c>
      <c r="AV1372" s="67">
        <v>849.99999700000001</v>
      </c>
      <c r="AW1372" s="133">
        <v>798.16935000000001</v>
      </c>
      <c r="AX1372" s="49">
        <v>1000</v>
      </c>
      <c r="AY1372" s="51">
        <f t="shared" si="278"/>
        <v>0.17647059238754315</v>
      </c>
      <c r="AZ1372" s="51">
        <f t="shared" si="279"/>
        <v>0.15000000299999999</v>
      </c>
      <c r="BA1372" s="49">
        <v>950</v>
      </c>
      <c r="BB1372" s="52">
        <v>3</v>
      </c>
      <c r="BC1372" s="51">
        <f t="shared" si="280"/>
        <v>0.11764706276816606</v>
      </c>
      <c r="BD1372" s="51">
        <f t="shared" si="281"/>
        <v>0.10526316105263157</v>
      </c>
      <c r="BE1372" s="49">
        <v>900</v>
      </c>
      <c r="BF1372" s="52">
        <v>15</v>
      </c>
      <c r="BG1372" s="51">
        <f t="shared" si="282"/>
        <v>5.8823533148788965E-2</v>
      </c>
      <c r="BH1372" s="51">
        <f t="shared" si="283"/>
        <v>5.5555558888888877E-2</v>
      </c>
      <c r="BI1372" s="282">
        <f t="shared" si="285"/>
        <v>0</v>
      </c>
    </row>
    <row r="1373" spans="1:61" hidden="1">
      <c r="A1373" s="54" t="s">
        <v>150</v>
      </c>
      <c r="B1373" s="55" t="s">
        <v>4340</v>
      </c>
      <c r="C1373" s="55" t="s">
        <v>4341</v>
      </c>
      <c r="D1373" s="44" t="s">
        <v>4342</v>
      </c>
      <c r="E1373" s="56">
        <v>6</v>
      </c>
      <c r="F1373" s="46" t="s">
        <v>5814</v>
      </c>
      <c r="G1373" s="47" t="s">
        <v>5814</v>
      </c>
      <c r="H1373" s="47" t="s">
        <v>189</v>
      </c>
      <c r="I1373" s="48" t="s">
        <v>6237</v>
      </c>
      <c r="J1373" s="48" t="s">
        <v>6238</v>
      </c>
      <c r="K1373" s="48" t="s">
        <v>6239</v>
      </c>
      <c r="L1373" s="45">
        <v>47</v>
      </c>
      <c r="M1373" s="47" t="s">
        <v>6240</v>
      </c>
      <c r="N1373" s="60">
        <v>0</v>
      </c>
      <c r="O1373" s="58">
        <v>0</v>
      </c>
      <c r="P1373" s="58">
        <v>0</v>
      </c>
      <c r="Q1373" s="132">
        <v>0</v>
      </c>
      <c r="R1373" s="60">
        <v>0</v>
      </c>
      <c r="S1373" s="58">
        <v>0</v>
      </c>
      <c r="T1373" s="58">
        <v>0</v>
      </c>
      <c r="U1373" s="132">
        <v>0</v>
      </c>
      <c r="V1373" s="58">
        <v>0</v>
      </c>
      <c r="W1373" s="58">
        <v>0</v>
      </c>
      <c r="X1373" s="58">
        <v>0</v>
      </c>
      <c r="Y1373" s="132">
        <v>0</v>
      </c>
      <c r="Z1373" s="61">
        <v>0</v>
      </c>
      <c r="AA1373" s="59">
        <v>0</v>
      </c>
      <c r="AB1373" s="59">
        <v>0</v>
      </c>
      <c r="AC1373" s="132">
        <v>0</v>
      </c>
      <c r="AD1373" s="61">
        <v>0</v>
      </c>
      <c r="AE1373" s="59">
        <v>0</v>
      </c>
      <c r="AF1373" s="59">
        <v>0</v>
      </c>
      <c r="AG1373" s="132">
        <v>0</v>
      </c>
      <c r="AH1373" s="61">
        <v>0</v>
      </c>
      <c r="AI1373" s="132">
        <v>0</v>
      </c>
      <c r="AJ1373" s="64">
        <f>IFERROR(VLOOKUP($B1373,STOCK!$A:$H,3,0)," ")</f>
        <v>0</v>
      </c>
      <c r="AK1373" s="65">
        <f>IFERROR(VLOOKUP($B1373,STOCK!$A:$H,4,0)," ")</f>
        <v>0</v>
      </c>
      <c r="AL1373" s="65">
        <f>IFERROR(VLOOKUP($B1373,STOCK!$A:$H,5,0)," ")</f>
        <v>0</v>
      </c>
      <c r="AM1373" s="65">
        <f>IFERROR(VLOOKUP($B1373,STOCK!$A:$H,6,0)," ")</f>
        <v>0</v>
      </c>
      <c r="AN1373" s="65">
        <f>IFERROR(VLOOKUP($B1373,STOCK!$A:$H,7,0)," ")</f>
        <v>0</v>
      </c>
      <c r="AO1373" s="65">
        <f>IFERROR(VLOOKUP($B1373,STOCK!$A:$H,8,0)," ")</f>
        <v>0</v>
      </c>
      <c r="AP1373" s="62" t="str">
        <f t="shared" si="273"/>
        <v>Q</v>
      </c>
      <c r="AQ1373" s="50" t="str">
        <f t="shared" si="274"/>
        <v>Q</v>
      </c>
      <c r="AR1373" s="50" t="str">
        <f t="shared" si="275"/>
        <v>Q</v>
      </c>
      <c r="AS1373" s="50" t="str">
        <f t="shared" si="276"/>
        <v>Q</v>
      </c>
      <c r="AT1373" s="50" t="str">
        <f t="shared" si="277"/>
        <v>Q</v>
      </c>
      <c r="AU1373" s="63" t="str">
        <f t="shared" si="284"/>
        <v>Q</v>
      </c>
      <c r="AV1373" s="67">
        <v>12608.999997000001</v>
      </c>
      <c r="AW1373" s="133">
        <v>11462.999999</v>
      </c>
      <c r="AX1373" s="49">
        <v>14500</v>
      </c>
      <c r="AY1373" s="51">
        <f t="shared" si="278"/>
        <v>0.14997224232293727</v>
      </c>
      <c r="AZ1373" s="51">
        <f t="shared" si="279"/>
        <v>0.13041379331034478</v>
      </c>
      <c r="BA1373" s="49">
        <v>13900</v>
      </c>
      <c r="BB1373" s="52">
        <v>3</v>
      </c>
      <c r="BC1373" s="51">
        <f t="shared" si="280"/>
        <v>0.10238718401991909</v>
      </c>
      <c r="BD1373" s="51">
        <f t="shared" si="281"/>
        <v>9.2877698057553901E-2</v>
      </c>
      <c r="BE1373" s="49">
        <v>0</v>
      </c>
      <c r="BF1373" s="52">
        <v>0</v>
      </c>
      <c r="BG1373" s="51">
        <f t="shared" si="282"/>
        <v>-1</v>
      </c>
      <c r="BH1373" s="51">
        <f t="shared" si="283"/>
        <v>0</v>
      </c>
      <c r="BI1373" s="282">
        <f t="shared" si="285"/>
        <v>0</v>
      </c>
    </row>
    <row r="1374" spans="1:61" hidden="1">
      <c r="A1374" s="54" t="s">
        <v>150</v>
      </c>
      <c r="B1374" s="55" t="s">
        <v>4343</v>
      </c>
      <c r="C1374" s="55" t="s">
        <v>4344</v>
      </c>
      <c r="D1374" s="44" t="s">
        <v>4345</v>
      </c>
      <c r="E1374" s="56">
        <v>6</v>
      </c>
      <c r="F1374" s="46" t="s">
        <v>5814</v>
      </c>
      <c r="G1374" s="47" t="s">
        <v>5814</v>
      </c>
      <c r="H1374" s="47" t="s">
        <v>189</v>
      </c>
      <c r="I1374" s="48" t="s">
        <v>6237</v>
      </c>
      <c r="J1374" s="48" t="s">
        <v>6238</v>
      </c>
      <c r="K1374" s="48" t="s">
        <v>6239</v>
      </c>
      <c r="L1374" s="45">
        <v>47</v>
      </c>
      <c r="M1374" s="47" t="s">
        <v>6240</v>
      </c>
      <c r="N1374" s="60">
        <v>0</v>
      </c>
      <c r="O1374" s="58">
        <v>0</v>
      </c>
      <c r="P1374" s="58">
        <v>0</v>
      </c>
      <c r="Q1374" s="132">
        <v>0</v>
      </c>
      <c r="R1374" s="60">
        <v>0</v>
      </c>
      <c r="S1374" s="58">
        <v>0</v>
      </c>
      <c r="T1374" s="58">
        <v>0</v>
      </c>
      <c r="U1374" s="132">
        <v>0</v>
      </c>
      <c r="V1374" s="58">
        <v>0</v>
      </c>
      <c r="W1374" s="58">
        <v>0</v>
      </c>
      <c r="X1374" s="58">
        <v>0</v>
      </c>
      <c r="Y1374" s="132">
        <v>0</v>
      </c>
      <c r="Z1374" s="61">
        <v>0</v>
      </c>
      <c r="AA1374" s="59">
        <v>0</v>
      </c>
      <c r="AB1374" s="59">
        <v>0</v>
      </c>
      <c r="AC1374" s="132">
        <v>0</v>
      </c>
      <c r="AD1374" s="61">
        <v>0</v>
      </c>
      <c r="AE1374" s="59">
        <v>0</v>
      </c>
      <c r="AF1374" s="59">
        <v>0</v>
      </c>
      <c r="AG1374" s="132">
        <v>0</v>
      </c>
      <c r="AH1374" s="61">
        <v>0</v>
      </c>
      <c r="AI1374" s="132">
        <v>0</v>
      </c>
      <c r="AJ1374" s="64">
        <f>IFERROR(VLOOKUP($B1374,STOCK!$A:$H,3,0)," ")</f>
        <v>0</v>
      </c>
      <c r="AK1374" s="65">
        <f>IFERROR(VLOOKUP($B1374,STOCK!$A:$H,4,0)," ")</f>
        <v>0</v>
      </c>
      <c r="AL1374" s="65">
        <f>IFERROR(VLOOKUP($B1374,STOCK!$A:$H,5,0)," ")</f>
        <v>0</v>
      </c>
      <c r="AM1374" s="65">
        <f>IFERROR(VLOOKUP($B1374,STOCK!$A:$H,6,0)," ")</f>
        <v>0</v>
      </c>
      <c r="AN1374" s="65">
        <f>IFERROR(VLOOKUP($B1374,STOCK!$A:$H,7,0)," ")</f>
        <v>0</v>
      </c>
      <c r="AO1374" s="65">
        <f>IFERROR(VLOOKUP($B1374,STOCK!$A:$H,8,0)," ")</f>
        <v>0</v>
      </c>
      <c r="AP1374" s="62" t="str">
        <f t="shared" si="273"/>
        <v>Q</v>
      </c>
      <c r="AQ1374" s="50" t="str">
        <f t="shared" si="274"/>
        <v>Q</v>
      </c>
      <c r="AR1374" s="50" t="str">
        <f t="shared" si="275"/>
        <v>Q</v>
      </c>
      <c r="AS1374" s="50" t="str">
        <f t="shared" si="276"/>
        <v>Q</v>
      </c>
      <c r="AT1374" s="50" t="str">
        <f t="shared" si="277"/>
        <v>Q</v>
      </c>
      <c r="AU1374" s="63" t="str">
        <f t="shared" si="284"/>
        <v>Q</v>
      </c>
      <c r="AV1374" s="67">
        <v>12608.999997000001</v>
      </c>
      <c r="AW1374" s="133">
        <v>11462.999999</v>
      </c>
      <c r="AX1374" s="49">
        <v>14500</v>
      </c>
      <c r="AY1374" s="51">
        <f t="shared" si="278"/>
        <v>0.14997224232293727</v>
      </c>
      <c r="AZ1374" s="51">
        <f t="shared" si="279"/>
        <v>0.13041379331034478</v>
      </c>
      <c r="BA1374" s="49">
        <v>13900</v>
      </c>
      <c r="BB1374" s="52">
        <v>3</v>
      </c>
      <c r="BC1374" s="51">
        <f t="shared" si="280"/>
        <v>0.10238718401991909</v>
      </c>
      <c r="BD1374" s="51">
        <f t="shared" si="281"/>
        <v>9.2877698057553901E-2</v>
      </c>
      <c r="BE1374" s="49">
        <v>0</v>
      </c>
      <c r="BF1374" s="52">
        <v>0</v>
      </c>
      <c r="BG1374" s="51">
        <f t="shared" si="282"/>
        <v>-1</v>
      </c>
      <c r="BH1374" s="51">
        <f t="shared" si="283"/>
        <v>0</v>
      </c>
      <c r="BI1374" s="282">
        <f t="shared" si="285"/>
        <v>0</v>
      </c>
    </row>
    <row r="1375" spans="1:61" hidden="1">
      <c r="A1375" s="54" t="s">
        <v>150</v>
      </c>
      <c r="B1375" s="55" t="s">
        <v>4346</v>
      </c>
      <c r="C1375" s="55" t="s">
        <v>4347</v>
      </c>
      <c r="D1375" s="44" t="s">
        <v>4348</v>
      </c>
      <c r="E1375" s="56">
        <v>12</v>
      </c>
      <c r="F1375" s="46" t="s">
        <v>5814</v>
      </c>
      <c r="G1375" s="47" t="s">
        <v>5814</v>
      </c>
      <c r="H1375" s="47" t="s">
        <v>189</v>
      </c>
      <c r="I1375" s="48" t="s">
        <v>6237</v>
      </c>
      <c r="J1375" s="48" t="s">
        <v>6238</v>
      </c>
      <c r="K1375" s="48" t="s">
        <v>6241</v>
      </c>
      <c r="L1375" s="45">
        <v>47</v>
      </c>
      <c r="M1375" s="47" t="s">
        <v>6240</v>
      </c>
      <c r="N1375" s="60">
        <v>0</v>
      </c>
      <c r="O1375" s="58">
        <v>14</v>
      </c>
      <c r="P1375" s="58">
        <v>12</v>
      </c>
      <c r="Q1375" s="132">
        <v>10</v>
      </c>
      <c r="R1375" s="60">
        <v>4</v>
      </c>
      <c r="S1375" s="58">
        <v>10</v>
      </c>
      <c r="T1375" s="58">
        <v>14</v>
      </c>
      <c r="U1375" s="132">
        <v>16</v>
      </c>
      <c r="V1375" s="58">
        <v>6</v>
      </c>
      <c r="W1375" s="58">
        <v>2</v>
      </c>
      <c r="X1375" s="58">
        <v>4</v>
      </c>
      <c r="Y1375" s="132">
        <v>4</v>
      </c>
      <c r="Z1375" s="61">
        <v>5</v>
      </c>
      <c r="AA1375" s="59">
        <v>25</v>
      </c>
      <c r="AB1375" s="59">
        <v>16</v>
      </c>
      <c r="AC1375" s="132">
        <v>24</v>
      </c>
      <c r="AD1375" s="61">
        <v>2</v>
      </c>
      <c r="AE1375" s="59">
        <v>4</v>
      </c>
      <c r="AF1375" s="59">
        <v>5</v>
      </c>
      <c r="AG1375" s="132">
        <v>6</v>
      </c>
      <c r="AH1375" s="61">
        <v>0</v>
      </c>
      <c r="AI1375" s="132">
        <v>0</v>
      </c>
      <c r="AJ1375" s="64">
        <f>IFERROR(VLOOKUP($B1375,STOCK!$A:$H,3,0)," ")</f>
        <v>9</v>
      </c>
      <c r="AK1375" s="65">
        <f>IFERROR(VLOOKUP($B1375,STOCK!$A:$H,4,0)," ")</f>
        <v>0</v>
      </c>
      <c r="AL1375" s="65">
        <f>IFERROR(VLOOKUP($B1375,STOCK!$A:$H,5,0)," ")</f>
        <v>18</v>
      </c>
      <c r="AM1375" s="65">
        <f>IFERROR(VLOOKUP($B1375,STOCK!$A:$H,6,0)," ")</f>
        <v>28</v>
      </c>
      <c r="AN1375" s="65">
        <f>IFERROR(VLOOKUP($B1375,STOCK!$A:$H,7,0)," ")</f>
        <v>9</v>
      </c>
      <c r="AO1375" s="65">
        <f>IFERROR(VLOOKUP($B1375,STOCK!$A:$H,8,0)," ")</f>
        <v>24</v>
      </c>
      <c r="AP1375" s="62">
        <f t="shared" si="273"/>
        <v>27</v>
      </c>
      <c r="AQ1375" s="50" t="str">
        <f t="shared" si="274"/>
        <v>Q</v>
      </c>
      <c r="AR1375" s="50">
        <f t="shared" si="275"/>
        <v>135</v>
      </c>
      <c r="AS1375" s="50">
        <f t="shared" si="276"/>
        <v>35</v>
      </c>
      <c r="AT1375" s="50">
        <f t="shared" si="277"/>
        <v>45</v>
      </c>
      <c r="AU1375" s="63" t="str">
        <f t="shared" si="284"/>
        <v>SV</v>
      </c>
      <c r="AV1375" s="67">
        <v>8695</v>
      </c>
      <c r="AW1375" s="133">
        <v>8472.9636200000004</v>
      </c>
      <c r="AX1375" s="49">
        <v>9900</v>
      </c>
      <c r="AY1375" s="51">
        <f t="shared" si="278"/>
        <v>0.13858539390454294</v>
      </c>
      <c r="AZ1375" s="51">
        <f t="shared" si="279"/>
        <v>0.12171717171717172</v>
      </c>
      <c r="BA1375" s="49">
        <v>9750</v>
      </c>
      <c r="BB1375" s="52">
        <v>3</v>
      </c>
      <c r="BC1375" s="51">
        <f t="shared" si="280"/>
        <v>0.12133410005750433</v>
      </c>
      <c r="BD1375" s="51">
        <f t="shared" si="281"/>
        <v>0.1082051282051282</v>
      </c>
      <c r="BE1375" s="49">
        <v>9500</v>
      </c>
      <c r="BF1375" s="52">
        <v>6</v>
      </c>
      <c r="BG1375" s="51">
        <f t="shared" si="282"/>
        <v>9.2581943645773324E-2</v>
      </c>
      <c r="BH1375" s="51">
        <f t="shared" si="283"/>
        <v>8.4736842105263152E-2</v>
      </c>
      <c r="BI1375" s="282">
        <f t="shared" si="285"/>
        <v>60</v>
      </c>
    </row>
    <row r="1376" spans="1:61" hidden="1">
      <c r="A1376" s="54" t="s">
        <v>150</v>
      </c>
      <c r="B1376" s="55" t="s">
        <v>4349</v>
      </c>
      <c r="C1376" s="55" t="s">
        <v>4350</v>
      </c>
      <c r="D1376" s="44" t="s">
        <v>4351</v>
      </c>
      <c r="E1376" s="56">
        <v>24</v>
      </c>
      <c r="F1376" s="46" t="s">
        <v>5814</v>
      </c>
      <c r="G1376" s="47" t="s">
        <v>5814</v>
      </c>
      <c r="H1376" s="47" t="s">
        <v>189</v>
      </c>
      <c r="I1376" s="48" t="s">
        <v>6237</v>
      </c>
      <c r="J1376" s="48" t="s">
        <v>6238</v>
      </c>
      <c r="K1376" s="48" t="s">
        <v>6241</v>
      </c>
      <c r="L1376" s="45">
        <v>47</v>
      </c>
      <c r="M1376" s="47" t="s">
        <v>6240</v>
      </c>
      <c r="N1376" s="60">
        <v>15</v>
      </c>
      <c r="O1376" s="58">
        <v>20</v>
      </c>
      <c r="P1376" s="58">
        <v>24</v>
      </c>
      <c r="Q1376" s="132">
        <v>24</v>
      </c>
      <c r="R1376" s="60">
        <v>4</v>
      </c>
      <c r="S1376" s="58">
        <v>23</v>
      </c>
      <c r="T1376" s="58">
        <v>35</v>
      </c>
      <c r="U1376" s="132">
        <v>31</v>
      </c>
      <c r="V1376" s="58">
        <v>16</v>
      </c>
      <c r="W1376" s="58">
        <v>20</v>
      </c>
      <c r="X1376" s="58">
        <v>34</v>
      </c>
      <c r="Y1376" s="132">
        <v>48</v>
      </c>
      <c r="Z1376" s="61">
        <v>12</v>
      </c>
      <c r="AA1376" s="59">
        <v>36</v>
      </c>
      <c r="AB1376" s="59">
        <v>0</v>
      </c>
      <c r="AC1376" s="132">
        <v>0</v>
      </c>
      <c r="AD1376" s="61">
        <v>7</v>
      </c>
      <c r="AE1376" s="59">
        <v>41</v>
      </c>
      <c r="AF1376" s="59">
        <v>47</v>
      </c>
      <c r="AG1376" s="132">
        <v>41</v>
      </c>
      <c r="AH1376" s="61">
        <v>0</v>
      </c>
      <c r="AI1376" s="132">
        <v>5</v>
      </c>
      <c r="AJ1376" s="64">
        <f>IFERROR(VLOOKUP($B1376,STOCK!$A:$H,3,0)," ")</f>
        <v>11</v>
      </c>
      <c r="AK1376" s="65">
        <f>IFERROR(VLOOKUP($B1376,STOCK!$A:$H,4,0)," ")</f>
        <v>42</v>
      </c>
      <c r="AL1376" s="65">
        <f>IFERROR(VLOOKUP($B1376,STOCK!$A:$H,5,0)," ")</f>
        <v>42</v>
      </c>
      <c r="AM1376" s="65">
        <f>IFERROR(VLOOKUP($B1376,STOCK!$A:$H,6,0)," ")</f>
        <v>72</v>
      </c>
      <c r="AN1376" s="65">
        <f>IFERROR(VLOOKUP($B1376,STOCK!$A:$H,7,0)," ")</f>
        <v>58</v>
      </c>
      <c r="AO1376" s="65">
        <f>IFERROR(VLOOKUP($B1376,STOCK!$A:$H,8,0)," ")</f>
        <v>21</v>
      </c>
      <c r="AP1376" s="62">
        <f t="shared" si="273"/>
        <v>13.75</v>
      </c>
      <c r="AQ1376" s="50">
        <f t="shared" si="274"/>
        <v>40.645161290322577</v>
      </c>
      <c r="AR1376" s="50">
        <f t="shared" si="275"/>
        <v>26.25</v>
      </c>
      <c r="AS1376" s="50" t="str">
        <f t="shared" si="276"/>
        <v>SV</v>
      </c>
      <c r="AT1376" s="50">
        <f t="shared" si="277"/>
        <v>42.439024390243901</v>
      </c>
      <c r="AU1376" s="63">
        <f t="shared" si="284"/>
        <v>126</v>
      </c>
      <c r="AV1376" s="67">
        <v>2766.0416300000002</v>
      </c>
      <c r="AW1376" s="133">
        <v>2740.1649000000002</v>
      </c>
      <c r="AX1376" s="49">
        <v>3150</v>
      </c>
      <c r="AY1376" s="51">
        <f t="shared" si="278"/>
        <v>0.13881149359274092</v>
      </c>
      <c r="AZ1376" s="51">
        <f t="shared" si="279"/>
        <v>0.12189154603174598</v>
      </c>
      <c r="BA1376" s="49">
        <v>3090</v>
      </c>
      <c r="BB1376" s="52">
        <v>6</v>
      </c>
      <c r="BC1376" s="51">
        <f t="shared" si="280"/>
        <v>0.11711984609573634</v>
      </c>
      <c r="BD1376" s="51">
        <f t="shared" si="281"/>
        <v>0.10484089644012939</v>
      </c>
      <c r="BE1376" s="49">
        <v>2995</v>
      </c>
      <c r="BF1376" s="52">
        <v>18</v>
      </c>
      <c r="BG1376" s="51">
        <f t="shared" si="282"/>
        <v>8.2774737558812372E-2</v>
      </c>
      <c r="BH1376" s="51">
        <f t="shared" si="283"/>
        <v>7.6446868113522484E-2</v>
      </c>
      <c r="BI1376" s="282">
        <f t="shared" si="285"/>
        <v>149</v>
      </c>
    </row>
    <row r="1377" spans="1:61" hidden="1">
      <c r="A1377" s="54" t="s">
        <v>150</v>
      </c>
      <c r="B1377" s="55" t="s">
        <v>4352</v>
      </c>
      <c r="C1377" s="55" t="s">
        <v>4353</v>
      </c>
      <c r="D1377" s="44" t="s">
        <v>4354</v>
      </c>
      <c r="E1377" s="56">
        <v>12</v>
      </c>
      <c r="F1377" s="46" t="s">
        <v>5814</v>
      </c>
      <c r="G1377" s="47" t="s">
        <v>5814</v>
      </c>
      <c r="H1377" s="47" t="s">
        <v>189</v>
      </c>
      <c r="I1377" s="48" t="s">
        <v>6237</v>
      </c>
      <c r="J1377" s="48" t="s">
        <v>6238</v>
      </c>
      <c r="K1377" s="48" t="s">
        <v>6241</v>
      </c>
      <c r="L1377" s="45">
        <v>47</v>
      </c>
      <c r="M1377" s="47" t="s">
        <v>6240</v>
      </c>
      <c r="N1377" s="60">
        <v>10</v>
      </c>
      <c r="O1377" s="58">
        <v>17</v>
      </c>
      <c r="P1377" s="58">
        <v>11</v>
      </c>
      <c r="Q1377" s="132">
        <v>8</v>
      </c>
      <c r="R1377" s="60">
        <v>2</v>
      </c>
      <c r="S1377" s="58">
        <v>0</v>
      </c>
      <c r="T1377" s="58">
        <v>7</v>
      </c>
      <c r="U1377" s="132">
        <v>9</v>
      </c>
      <c r="V1377" s="58">
        <v>5</v>
      </c>
      <c r="W1377" s="58">
        <v>0</v>
      </c>
      <c r="X1377" s="58">
        <v>2</v>
      </c>
      <c r="Y1377" s="132">
        <v>1</v>
      </c>
      <c r="Z1377" s="61">
        <v>12</v>
      </c>
      <c r="AA1377" s="59">
        <v>7</v>
      </c>
      <c r="AB1377" s="59">
        <v>8</v>
      </c>
      <c r="AC1377" s="132">
        <v>8</v>
      </c>
      <c r="AD1377" s="61">
        <v>7</v>
      </c>
      <c r="AE1377" s="59">
        <v>3</v>
      </c>
      <c r="AF1377" s="59">
        <v>3</v>
      </c>
      <c r="AG1377" s="132">
        <v>5</v>
      </c>
      <c r="AH1377" s="61">
        <v>0</v>
      </c>
      <c r="AI1377" s="132">
        <v>1</v>
      </c>
      <c r="AJ1377" s="64">
        <f>IFERROR(VLOOKUP($B1377,STOCK!$A:$H,3,0)," ")</f>
        <v>11</v>
      </c>
      <c r="AK1377" s="65">
        <f>IFERROR(VLOOKUP($B1377,STOCK!$A:$H,4,0)," ")</f>
        <v>3</v>
      </c>
      <c r="AL1377" s="65">
        <f>IFERROR(VLOOKUP($B1377,STOCK!$A:$H,5,0)," ")</f>
        <v>34</v>
      </c>
      <c r="AM1377" s="65">
        <f>IFERROR(VLOOKUP($B1377,STOCK!$A:$H,6,0)," ")</f>
        <v>34</v>
      </c>
      <c r="AN1377" s="65">
        <f>IFERROR(VLOOKUP($B1377,STOCK!$A:$H,7,0)," ")</f>
        <v>23</v>
      </c>
      <c r="AO1377" s="65">
        <f>IFERROR(VLOOKUP($B1377,STOCK!$A:$H,8,0)," ")</f>
        <v>24</v>
      </c>
      <c r="AP1377" s="62">
        <f t="shared" si="273"/>
        <v>41.25</v>
      </c>
      <c r="AQ1377" s="50">
        <f t="shared" si="274"/>
        <v>10</v>
      </c>
      <c r="AR1377" s="50">
        <f t="shared" si="275"/>
        <v>1020</v>
      </c>
      <c r="AS1377" s="50">
        <f t="shared" si="276"/>
        <v>127.5</v>
      </c>
      <c r="AT1377" s="50">
        <f t="shared" si="277"/>
        <v>138</v>
      </c>
      <c r="AU1377" s="63">
        <f t="shared" si="284"/>
        <v>720</v>
      </c>
      <c r="AV1377" s="67">
        <v>5537</v>
      </c>
      <c r="AW1377" s="133">
        <v>5291.5473599999996</v>
      </c>
      <c r="AX1377" s="49">
        <v>6250</v>
      </c>
      <c r="AY1377" s="51">
        <f t="shared" si="278"/>
        <v>0.12877009210763957</v>
      </c>
      <c r="AZ1377" s="51">
        <f t="shared" si="279"/>
        <v>0.11408</v>
      </c>
      <c r="BA1377" s="49">
        <v>6150</v>
      </c>
      <c r="BB1377" s="52">
        <v>3</v>
      </c>
      <c r="BC1377" s="51">
        <f t="shared" si="280"/>
        <v>0.11070977063391729</v>
      </c>
      <c r="BD1377" s="51">
        <f t="shared" si="281"/>
        <v>9.9674796747967476E-2</v>
      </c>
      <c r="BE1377" s="49">
        <v>5900</v>
      </c>
      <c r="BF1377" s="52">
        <v>6</v>
      </c>
      <c r="BG1377" s="51">
        <f t="shared" si="282"/>
        <v>6.5558966949611719E-2</v>
      </c>
      <c r="BH1377" s="51">
        <f t="shared" si="283"/>
        <v>6.1525423728813561E-2</v>
      </c>
      <c r="BI1377" s="282">
        <f t="shared" si="285"/>
        <v>32</v>
      </c>
    </row>
    <row r="1378" spans="1:61" hidden="1">
      <c r="A1378" s="54" t="s">
        <v>150</v>
      </c>
      <c r="B1378" s="55" t="s">
        <v>4355</v>
      </c>
      <c r="C1378" s="55" t="s">
        <v>4356</v>
      </c>
      <c r="D1378" s="44" t="s">
        <v>4357</v>
      </c>
      <c r="E1378" s="56">
        <v>12</v>
      </c>
      <c r="F1378" s="46" t="s">
        <v>5814</v>
      </c>
      <c r="G1378" s="47" t="s">
        <v>5814</v>
      </c>
      <c r="H1378" s="47" t="s">
        <v>189</v>
      </c>
      <c r="I1378" s="48" t="s">
        <v>6237</v>
      </c>
      <c r="J1378" s="48" t="s">
        <v>6238</v>
      </c>
      <c r="K1378" s="48" t="s">
        <v>6241</v>
      </c>
      <c r="L1378" s="45">
        <v>47</v>
      </c>
      <c r="M1378" s="47" t="s">
        <v>6240</v>
      </c>
      <c r="N1378" s="60">
        <v>18</v>
      </c>
      <c r="O1378" s="58">
        <v>26</v>
      </c>
      <c r="P1378" s="58">
        <v>26</v>
      </c>
      <c r="Q1378" s="132">
        <v>22</v>
      </c>
      <c r="R1378" s="60">
        <v>39</v>
      </c>
      <c r="S1378" s="58">
        <v>36</v>
      </c>
      <c r="T1378" s="58">
        <v>34</v>
      </c>
      <c r="U1378" s="132">
        <v>16</v>
      </c>
      <c r="V1378" s="58">
        <v>19</v>
      </c>
      <c r="W1378" s="58">
        <v>14</v>
      </c>
      <c r="X1378" s="58">
        <v>15</v>
      </c>
      <c r="Y1378" s="132">
        <v>9</v>
      </c>
      <c r="Z1378" s="61">
        <v>30</v>
      </c>
      <c r="AA1378" s="59">
        <v>25</v>
      </c>
      <c r="AB1378" s="59">
        <v>18</v>
      </c>
      <c r="AC1378" s="132">
        <v>18</v>
      </c>
      <c r="AD1378" s="61">
        <v>27</v>
      </c>
      <c r="AE1378" s="59">
        <v>38</v>
      </c>
      <c r="AF1378" s="59">
        <v>28</v>
      </c>
      <c r="AG1378" s="132">
        <v>15</v>
      </c>
      <c r="AH1378" s="61">
        <v>1</v>
      </c>
      <c r="AI1378" s="132">
        <v>4</v>
      </c>
      <c r="AJ1378" s="64">
        <f>IFERROR(VLOOKUP($B1378,STOCK!$A:$H,3,0)," ")</f>
        <v>39</v>
      </c>
      <c r="AK1378" s="65">
        <f>IFERROR(VLOOKUP($B1378,STOCK!$A:$H,4,0)," ")</f>
        <v>0</v>
      </c>
      <c r="AL1378" s="65">
        <f>IFERROR(VLOOKUP($B1378,STOCK!$A:$H,5,0)," ")</f>
        <v>7</v>
      </c>
      <c r="AM1378" s="65">
        <f>IFERROR(VLOOKUP($B1378,STOCK!$A:$H,6,0)," ")</f>
        <v>13</v>
      </c>
      <c r="AN1378" s="65">
        <f>IFERROR(VLOOKUP($B1378,STOCK!$A:$H,7,0)," ")</f>
        <v>0</v>
      </c>
      <c r="AO1378" s="65">
        <f>IFERROR(VLOOKUP($B1378,STOCK!$A:$H,8,0)," ")</f>
        <v>21</v>
      </c>
      <c r="AP1378" s="62">
        <f t="shared" si="273"/>
        <v>53.18181818181818</v>
      </c>
      <c r="AQ1378" s="50" t="str">
        <f t="shared" si="274"/>
        <v>Q</v>
      </c>
      <c r="AR1378" s="50">
        <f t="shared" si="275"/>
        <v>23.333333333333332</v>
      </c>
      <c r="AS1378" s="50">
        <f t="shared" si="276"/>
        <v>21.666666666666668</v>
      </c>
      <c r="AT1378" s="50" t="str">
        <f t="shared" si="277"/>
        <v>Q</v>
      </c>
      <c r="AU1378" s="63">
        <f t="shared" si="284"/>
        <v>157.5</v>
      </c>
      <c r="AV1378" s="67">
        <v>8695</v>
      </c>
      <c r="AW1378" s="133">
        <v>8556.3479100000004</v>
      </c>
      <c r="AX1378" s="49">
        <v>9900</v>
      </c>
      <c r="AY1378" s="51">
        <f t="shared" si="278"/>
        <v>0.13858539390454294</v>
      </c>
      <c r="AZ1378" s="51">
        <f t="shared" si="279"/>
        <v>0.12171717171717172</v>
      </c>
      <c r="BA1378" s="49">
        <v>9750</v>
      </c>
      <c r="BB1378" s="52">
        <v>3</v>
      </c>
      <c r="BC1378" s="51">
        <f t="shared" si="280"/>
        <v>0.12133410005750433</v>
      </c>
      <c r="BD1378" s="51">
        <f t="shared" si="281"/>
        <v>0.1082051282051282</v>
      </c>
      <c r="BE1378" s="49">
        <v>9500</v>
      </c>
      <c r="BF1378" s="52">
        <v>6</v>
      </c>
      <c r="BG1378" s="51">
        <f t="shared" si="282"/>
        <v>9.2581943645773324E-2</v>
      </c>
      <c r="BH1378" s="51">
        <f t="shared" si="283"/>
        <v>8.4736842105263152E-2</v>
      </c>
      <c r="BI1378" s="282">
        <f t="shared" si="285"/>
        <v>84</v>
      </c>
    </row>
    <row r="1379" spans="1:61" hidden="1">
      <c r="A1379" s="54" t="s">
        <v>150</v>
      </c>
      <c r="B1379" s="55" t="s">
        <v>4358</v>
      </c>
      <c r="C1379" s="55" t="s">
        <v>4359</v>
      </c>
      <c r="D1379" s="44" t="s">
        <v>4360</v>
      </c>
      <c r="E1379" s="56">
        <v>24</v>
      </c>
      <c r="F1379" s="46" t="s">
        <v>5814</v>
      </c>
      <c r="G1379" s="47" t="s">
        <v>5814</v>
      </c>
      <c r="H1379" s="47" t="s">
        <v>189</v>
      </c>
      <c r="I1379" s="48" t="s">
        <v>6237</v>
      </c>
      <c r="J1379" s="48" t="s">
        <v>6238</v>
      </c>
      <c r="K1379" s="48" t="s">
        <v>6241</v>
      </c>
      <c r="L1379" s="45">
        <v>47</v>
      </c>
      <c r="M1379" s="47" t="s">
        <v>6240</v>
      </c>
      <c r="N1379" s="60">
        <v>57</v>
      </c>
      <c r="O1379" s="58">
        <v>73</v>
      </c>
      <c r="P1379" s="58">
        <v>44</v>
      </c>
      <c r="Q1379" s="132">
        <v>71</v>
      </c>
      <c r="R1379" s="60">
        <v>12</v>
      </c>
      <c r="S1379" s="58">
        <v>34</v>
      </c>
      <c r="T1379" s="58">
        <v>43</v>
      </c>
      <c r="U1379" s="132">
        <v>50</v>
      </c>
      <c r="V1379" s="58">
        <v>24</v>
      </c>
      <c r="W1379" s="58">
        <v>36</v>
      </c>
      <c r="X1379" s="58">
        <v>45</v>
      </c>
      <c r="Y1379" s="132">
        <v>35</v>
      </c>
      <c r="Z1379" s="61">
        <v>30</v>
      </c>
      <c r="AA1379" s="59">
        <v>31</v>
      </c>
      <c r="AB1379" s="59">
        <v>26</v>
      </c>
      <c r="AC1379" s="132">
        <v>15</v>
      </c>
      <c r="AD1379" s="61">
        <v>37</v>
      </c>
      <c r="AE1379" s="59">
        <v>66</v>
      </c>
      <c r="AF1379" s="59">
        <v>52</v>
      </c>
      <c r="AG1379" s="132">
        <v>70</v>
      </c>
      <c r="AH1379" s="61">
        <v>7</v>
      </c>
      <c r="AI1379" s="132">
        <v>14</v>
      </c>
      <c r="AJ1379" s="64">
        <f>IFERROR(VLOOKUP($B1379,STOCK!$A:$H,3,0)," ")</f>
        <v>8</v>
      </c>
      <c r="AK1379" s="65">
        <f>IFERROR(VLOOKUP($B1379,STOCK!$A:$H,4,0)," ")</f>
        <v>49</v>
      </c>
      <c r="AL1379" s="65">
        <f>IFERROR(VLOOKUP($B1379,STOCK!$A:$H,5,0)," ")</f>
        <v>67</v>
      </c>
      <c r="AM1379" s="65">
        <f>IFERROR(VLOOKUP($B1379,STOCK!$A:$H,6,0)," ")</f>
        <v>15</v>
      </c>
      <c r="AN1379" s="65">
        <f>IFERROR(VLOOKUP($B1379,STOCK!$A:$H,7,0)," ")</f>
        <v>56</v>
      </c>
      <c r="AO1379" s="65">
        <f>IFERROR(VLOOKUP($B1379,STOCK!$A:$H,8,0)," ")</f>
        <v>13</v>
      </c>
      <c r="AP1379" s="62">
        <f t="shared" si="273"/>
        <v>3.380281690140845</v>
      </c>
      <c r="AQ1379" s="50">
        <f t="shared" si="274"/>
        <v>29.4</v>
      </c>
      <c r="AR1379" s="50">
        <f t="shared" si="275"/>
        <v>57.428571428571431</v>
      </c>
      <c r="AS1379" s="50">
        <f t="shared" si="276"/>
        <v>30</v>
      </c>
      <c r="AT1379" s="50">
        <f t="shared" si="277"/>
        <v>24</v>
      </c>
      <c r="AU1379" s="63">
        <f t="shared" si="284"/>
        <v>27.857142857142858</v>
      </c>
      <c r="AV1379" s="67">
        <v>2766.0416300000002</v>
      </c>
      <c r="AW1379" s="133">
        <v>2721.4404800000002</v>
      </c>
      <c r="AX1379" s="49">
        <v>3150</v>
      </c>
      <c r="AY1379" s="51">
        <f t="shared" si="278"/>
        <v>0.13881149359274092</v>
      </c>
      <c r="AZ1379" s="51">
        <f t="shared" si="279"/>
        <v>0.12189154603174598</v>
      </c>
      <c r="BA1379" s="49">
        <v>3090</v>
      </c>
      <c r="BB1379" s="52">
        <v>6</v>
      </c>
      <c r="BC1379" s="51">
        <f t="shared" si="280"/>
        <v>0.11711984609573634</v>
      </c>
      <c r="BD1379" s="51">
        <f t="shared" si="281"/>
        <v>0.10484089644012939</v>
      </c>
      <c r="BE1379" s="49">
        <v>2995</v>
      </c>
      <c r="BF1379" s="52">
        <v>18</v>
      </c>
      <c r="BG1379" s="51">
        <f t="shared" si="282"/>
        <v>8.2774737558812372E-2</v>
      </c>
      <c r="BH1379" s="51">
        <f t="shared" si="283"/>
        <v>7.6446868113522484E-2</v>
      </c>
      <c r="BI1379" s="282">
        <f t="shared" si="285"/>
        <v>255</v>
      </c>
    </row>
    <row r="1380" spans="1:61" hidden="1">
      <c r="A1380" s="54" t="s">
        <v>150</v>
      </c>
      <c r="B1380" s="55" t="s">
        <v>4361</v>
      </c>
      <c r="C1380" s="55" t="s">
        <v>4362</v>
      </c>
      <c r="D1380" s="44" t="s">
        <v>4363</v>
      </c>
      <c r="E1380" s="56">
        <v>12</v>
      </c>
      <c r="F1380" s="46" t="s">
        <v>5814</v>
      </c>
      <c r="G1380" s="47" t="s">
        <v>5814</v>
      </c>
      <c r="H1380" s="47" t="s">
        <v>189</v>
      </c>
      <c r="I1380" s="48" t="s">
        <v>6237</v>
      </c>
      <c r="J1380" s="48" t="s">
        <v>6238</v>
      </c>
      <c r="K1380" s="48" t="s">
        <v>6241</v>
      </c>
      <c r="L1380" s="45">
        <v>47</v>
      </c>
      <c r="M1380" s="47" t="s">
        <v>6240</v>
      </c>
      <c r="N1380" s="60">
        <v>1191</v>
      </c>
      <c r="O1380" s="58">
        <v>7</v>
      </c>
      <c r="P1380" s="58">
        <v>27</v>
      </c>
      <c r="Q1380" s="132">
        <v>25</v>
      </c>
      <c r="R1380" s="60">
        <v>0</v>
      </c>
      <c r="S1380" s="58">
        <v>9</v>
      </c>
      <c r="T1380" s="58">
        <v>12</v>
      </c>
      <c r="U1380" s="132">
        <v>20</v>
      </c>
      <c r="V1380" s="58">
        <v>0</v>
      </c>
      <c r="W1380" s="58">
        <v>8</v>
      </c>
      <c r="X1380" s="58">
        <v>4</v>
      </c>
      <c r="Y1380" s="132">
        <v>4</v>
      </c>
      <c r="Z1380" s="61">
        <v>6</v>
      </c>
      <c r="AA1380" s="59">
        <v>8</v>
      </c>
      <c r="AB1380" s="59">
        <v>9</v>
      </c>
      <c r="AC1380" s="132">
        <v>7</v>
      </c>
      <c r="AD1380" s="61">
        <v>0</v>
      </c>
      <c r="AE1380" s="59">
        <v>15</v>
      </c>
      <c r="AF1380" s="59">
        <v>3</v>
      </c>
      <c r="AG1380" s="132">
        <v>12</v>
      </c>
      <c r="AH1380" s="61">
        <v>1</v>
      </c>
      <c r="AI1380" s="132">
        <v>1</v>
      </c>
      <c r="AJ1380" s="64">
        <f>IFERROR(VLOOKUP($B1380,STOCK!$A:$H,3,0)," ")</f>
        <v>21</v>
      </c>
      <c r="AK1380" s="65">
        <f>IFERROR(VLOOKUP($B1380,STOCK!$A:$H,4,0)," ")</f>
        <v>6</v>
      </c>
      <c r="AL1380" s="65">
        <f>IFERROR(VLOOKUP($B1380,STOCK!$A:$H,5,0)," ")</f>
        <v>11</v>
      </c>
      <c r="AM1380" s="65">
        <f>IFERROR(VLOOKUP($B1380,STOCK!$A:$H,6,0)," ")</f>
        <v>12</v>
      </c>
      <c r="AN1380" s="65">
        <f>IFERROR(VLOOKUP($B1380,STOCK!$A:$H,7,0)," ")</f>
        <v>12</v>
      </c>
      <c r="AO1380" s="65">
        <f>IFERROR(VLOOKUP($B1380,STOCK!$A:$H,8,0)," ")</f>
        <v>11</v>
      </c>
      <c r="AP1380" s="62">
        <f t="shared" si="273"/>
        <v>25.2</v>
      </c>
      <c r="AQ1380" s="50">
        <f t="shared" si="274"/>
        <v>9</v>
      </c>
      <c r="AR1380" s="50">
        <f t="shared" si="275"/>
        <v>82.5</v>
      </c>
      <c r="AS1380" s="50">
        <f t="shared" si="276"/>
        <v>51.428571428571423</v>
      </c>
      <c r="AT1380" s="50">
        <f t="shared" si="277"/>
        <v>30</v>
      </c>
      <c r="AU1380" s="63">
        <f t="shared" si="284"/>
        <v>330</v>
      </c>
      <c r="AV1380" s="67">
        <v>5537</v>
      </c>
      <c r="AW1380" s="133">
        <v>4809.8828800000001</v>
      </c>
      <c r="AX1380" s="49">
        <v>6250</v>
      </c>
      <c r="AY1380" s="51">
        <f t="shared" si="278"/>
        <v>0.12877009210763957</v>
      </c>
      <c r="AZ1380" s="51">
        <f t="shared" si="279"/>
        <v>0.11408</v>
      </c>
      <c r="BA1380" s="49">
        <v>6150</v>
      </c>
      <c r="BB1380" s="52">
        <v>3</v>
      </c>
      <c r="BC1380" s="51">
        <f t="shared" si="280"/>
        <v>0.11070977063391729</v>
      </c>
      <c r="BD1380" s="51">
        <f t="shared" si="281"/>
        <v>9.9674796747967476E-2</v>
      </c>
      <c r="BE1380" s="49">
        <v>5900</v>
      </c>
      <c r="BF1380" s="52">
        <v>6</v>
      </c>
      <c r="BG1380" s="51">
        <f t="shared" si="282"/>
        <v>6.5558966949611719E-2</v>
      </c>
      <c r="BH1380" s="51">
        <f t="shared" si="283"/>
        <v>6.1525423728813561E-2</v>
      </c>
      <c r="BI1380" s="282">
        <f t="shared" si="285"/>
        <v>69</v>
      </c>
    </row>
    <row r="1381" spans="1:61" hidden="1">
      <c r="A1381" s="54" t="s">
        <v>150</v>
      </c>
      <c r="B1381" s="55" t="s">
        <v>4364</v>
      </c>
      <c r="C1381" s="55" t="s">
        <v>4365</v>
      </c>
      <c r="D1381" s="44" t="s">
        <v>4366</v>
      </c>
      <c r="E1381" s="56">
        <v>12</v>
      </c>
      <c r="F1381" s="46" t="s">
        <v>5814</v>
      </c>
      <c r="G1381" s="47" t="s">
        <v>5814</v>
      </c>
      <c r="H1381" s="47" t="s">
        <v>189</v>
      </c>
      <c r="I1381" s="48" t="s">
        <v>6237</v>
      </c>
      <c r="J1381" s="48" t="s">
        <v>6238</v>
      </c>
      <c r="K1381" s="48" t="s">
        <v>6241</v>
      </c>
      <c r="L1381" s="45">
        <v>47</v>
      </c>
      <c r="M1381" s="47" t="s">
        <v>6240</v>
      </c>
      <c r="N1381" s="60">
        <v>12</v>
      </c>
      <c r="O1381" s="58">
        <v>36</v>
      </c>
      <c r="P1381" s="58">
        <v>11</v>
      </c>
      <c r="Q1381" s="132">
        <v>23</v>
      </c>
      <c r="R1381" s="60">
        <v>22</v>
      </c>
      <c r="S1381" s="58">
        <v>20</v>
      </c>
      <c r="T1381" s="58">
        <v>21</v>
      </c>
      <c r="U1381" s="132">
        <v>25</v>
      </c>
      <c r="V1381" s="58">
        <v>1</v>
      </c>
      <c r="W1381" s="58">
        <v>2</v>
      </c>
      <c r="X1381" s="58">
        <v>2</v>
      </c>
      <c r="Y1381" s="132">
        <v>2</v>
      </c>
      <c r="Z1381" s="61">
        <v>7</v>
      </c>
      <c r="AA1381" s="59">
        <v>13</v>
      </c>
      <c r="AB1381" s="59">
        <v>8</v>
      </c>
      <c r="AC1381" s="132">
        <v>10</v>
      </c>
      <c r="AD1381" s="61">
        <v>15</v>
      </c>
      <c r="AE1381" s="59">
        <v>9</v>
      </c>
      <c r="AF1381" s="59">
        <v>18</v>
      </c>
      <c r="AG1381" s="132">
        <v>8</v>
      </c>
      <c r="AH1381" s="61">
        <v>0</v>
      </c>
      <c r="AI1381" s="132">
        <v>0</v>
      </c>
      <c r="AJ1381" s="64">
        <f>IFERROR(VLOOKUP($B1381,STOCK!$A:$H,3,0)," ")</f>
        <v>13</v>
      </c>
      <c r="AK1381" s="65">
        <f>IFERROR(VLOOKUP($B1381,STOCK!$A:$H,4,0)," ")</f>
        <v>18</v>
      </c>
      <c r="AL1381" s="65">
        <f>IFERROR(VLOOKUP($B1381,STOCK!$A:$H,5,0)," ")</f>
        <v>21</v>
      </c>
      <c r="AM1381" s="65">
        <f>IFERROR(VLOOKUP($B1381,STOCK!$A:$H,6,0)," ")</f>
        <v>28</v>
      </c>
      <c r="AN1381" s="65">
        <f>IFERROR(VLOOKUP($B1381,STOCK!$A:$H,7,0)," ")</f>
        <v>6</v>
      </c>
      <c r="AO1381" s="65">
        <f>IFERROR(VLOOKUP($B1381,STOCK!$A:$H,8,0)," ")</f>
        <v>12</v>
      </c>
      <c r="AP1381" s="62">
        <f t="shared" si="273"/>
        <v>16.956521739130434</v>
      </c>
      <c r="AQ1381" s="50">
        <f t="shared" si="274"/>
        <v>21.599999999999998</v>
      </c>
      <c r="AR1381" s="50">
        <f t="shared" si="275"/>
        <v>315</v>
      </c>
      <c r="AS1381" s="50">
        <f t="shared" si="276"/>
        <v>84</v>
      </c>
      <c r="AT1381" s="50">
        <f t="shared" si="277"/>
        <v>22.5</v>
      </c>
      <c r="AU1381" s="63" t="str">
        <f t="shared" si="284"/>
        <v>SV</v>
      </c>
      <c r="AV1381" s="67">
        <v>8695</v>
      </c>
      <c r="AW1381" s="133">
        <v>8513.8144300000004</v>
      </c>
      <c r="AX1381" s="49">
        <v>9900</v>
      </c>
      <c r="AY1381" s="51">
        <f t="shared" si="278"/>
        <v>0.13858539390454294</v>
      </c>
      <c r="AZ1381" s="51">
        <f t="shared" si="279"/>
        <v>0.12171717171717172</v>
      </c>
      <c r="BA1381" s="49">
        <v>9750</v>
      </c>
      <c r="BB1381" s="52">
        <v>3</v>
      </c>
      <c r="BC1381" s="51">
        <f t="shared" si="280"/>
        <v>0.12133410005750433</v>
      </c>
      <c r="BD1381" s="51">
        <f t="shared" si="281"/>
        <v>0.1082051282051282</v>
      </c>
      <c r="BE1381" s="49">
        <v>9500</v>
      </c>
      <c r="BF1381" s="52">
        <v>6</v>
      </c>
      <c r="BG1381" s="51">
        <f t="shared" si="282"/>
        <v>9.2581943645773324E-2</v>
      </c>
      <c r="BH1381" s="51">
        <f t="shared" si="283"/>
        <v>8.4736842105263152E-2</v>
      </c>
      <c r="BI1381" s="282">
        <f t="shared" si="285"/>
        <v>68</v>
      </c>
    </row>
    <row r="1382" spans="1:61" hidden="1">
      <c r="A1382" s="54" t="s">
        <v>150</v>
      </c>
      <c r="B1382" s="55" t="s">
        <v>4367</v>
      </c>
      <c r="C1382" s="55" t="s">
        <v>4368</v>
      </c>
      <c r="D1382" s="44" t="s">
        <v>4369</v>
      </c>
      <c r="E1382" s="56">
        <v>24</v>
      </c>
      <c r="F1382" s="46" t="s">
        <v>5814</v>
      </c>
      <c r="G1382" s="47" t="s">
        <v>5814</v>
      </c>
      <c r="H1382" s="47" t="s">
        <v>189</v>
      </c>
      <c r="I1382" s="48" t="s">
        <v>6237</v>
      </c>
      <c r="J1382" s="48" t="s">
        <v>6238</v>
      </c>
      <c r="K1382" s="48" t="s">
        <v>6241</v>
      </c>
      <c r="L1382" s="45">
        <v>47</v>
      </c>
      <c r="M1382" s="47" t="s">
        <v>6240</v>
      </c>
      <c r="N1382" s="60">
        <v>74</v>
      </c>
      <c r="O1382" s="58">
        <v>33</v>
      </c>
      <c r="P1382" s="58">
        <v>0</v>
      </c>
      <c r="Q1382" s="132">
        <v>0</v>
      </c>
      <c r="R1382" s="60">
        <v>24</v>
      </c>
      <c r="S1382" s="58">
        <v>41</v>
      </c>
      <c r="T1382" s="58">
        <v>19</v>
      </c>
      <c r="U1382" s="132">
        <v>2</v>
      </c>
      <c r="V1382" s="58">
        <v>16</v>
      </c>
      <c r="W1382" s="58">
        <v>14</v>
      </c>
      <c r="X1382" s="58">
        <v>3</v>
      </c>
      <c r="Y1382" s="132">
        <v>3</v>
      </c>
      <c r="Z1382" s="61">
        <v>56</v>
      </c>
      <c r="AA1382" s="59">
        <v>81</v>
      </c>
      <c r="AB1382" s="59">
        <v>37</v>
      </c>
      <c r="AC1382" s="132">
        <v>38</v>
      </c>
      <c r="AD1382" s="61">
        <v>18</v>
      </c>
      <c r="AE1382" s="59">
        <v>58</v>
      </c>
      <c r="AF1382" s="59">
        <v>0</v>
      </c>
      <c r="AG1382" s="132">
        <v>0</v>
      </c>
      <c r="AH1382" s="61">
        <v>0</v>
      </c>
      <c r="AI1382" s="132">
        <v>0</v>
      </c>
      <c r="AJ1382" s="64">
        <f>IFERROR(VLOOKUP($B1382,STOCK!$A:$H,3,0)," ")</f>
        <v>58</v>
      </c>
      <c r="AK1382" s="65">
        <f>IFERROR(VLOOKUP($B1382,STOCK!$A:$H,4,0)," ")</f>
        <v>0</v>
      </c>
      <c r="AL1382" s="65">
        <f>IFERROR(VLOOKUP($B1382,STOCK!$A:$H,5,0)," ")</f>
        <v>1</v>
      </c>
      <c r="AM1382" s="65">
        <f>IFERROR(VLOOKUP($B1382,STOCK!$A:$H,6,0)," ")</f>
        <v>50</v>
      </c>
      <c r="AN1382" s="65">
        <f>IFERROR(VLOOKUP($B1382,STOCK!$A:$H,7,0)," ")</f>
        <v>0</v>
      </c>
      <c r="AO1382" s="65">
        <f>IFERROR(VLOOKUP($B1382,STOCK!$A:$H,8,0)," ")</f>
        <v>0</v>
      </c>
      <c r="AP1382" s="62" t="str">
        <f t="shared" si="273"/>
        <v>SV</v>
      </c>
      <c r="AQ1382" s="50" t="str">
        <f t="shared" si="274"/>
        <v>Q</v>
      </c>
      <c r="AR1382" s="50">
        <f t="shared" si="275"/>
        <v>10</v>
      </c>
      <c r="AS1382" s="50">
        <f t="shared" si="276"/>
        <v>39.473684210526315</v>
      </c>
      <c r="AT1382" s="50" t="str">
        <f t="shared" si="277"/>
        <v>Q</v>
      </c>
      <c r="AU1382" s="63" t="str">
        <f t="shared" si="284"/>
        <v>Q</v>
      </c>
      <c r="AV1382" s="67">
        <v>2765.9999950000001</v>
      </c>
      <c r="AW1382" s="133">
        <v>2641.9281900000001</v>
      </c>
      <c r="AX1382" s="49">
        <v>3150</v>
      </c>
      <c r="AY1382" s="51">
        <f t="shared" si="278"/>
        <v>0.13882863546426005</v>
      </c>
      <c r="AZ1382" s="51">
        <f t="shared" si="279"/>
        <v>0.12190476349206346</v>
      </c>
      <c r="BA1382" s="49">
        <v>3090</v>
      </c>
      <c r="BB1382" s="52">
        <v>6</v>
      </c>
      <c r="BC1382" s="51">
        <f t="shared" si="280"/>
        <v>0.11713666145541701</v>
      </c>
      <c r="BD1382" s="51">
        <f t="shared" si="281"/>
        <v>0.10485437055016177</v>
      </c>
      <c r="BE1382" s="49">
        <v>2995</v>
      </c>
      <c r="BF1382" s="52">
        <v>18</v>
      </c>
      <c r="BG1382" s="51">
        <f t="shared" si="282"/>
        <v>8.2791035941415458E-2</v>
      </c>
      <c r="BH1382" s="51">
        <f t="shared" si="283"/>
        <v>7.6460769616026672E-2</v>
      </c>
      <c r="BI1382" s="282">
        <f t="shared" si="285"/>
        <v>43</v>
      </c>
    </row>
    <row r="1383" spans="1:61" hidden="1">
      <c r="A1383" s="54" t="s">
        <v>150</v>
      </c>
      <c r="B1383" s="55" t="s">
        <v>4370</v>
      </c>
      <c r="C1383" s="55" t="s">
        <v>4371</v>
      </c>
      <c r="D1383" s="44" t="s">
        <v>4372</v>
      </c>
      <c r="E1383" s="56">
        <v>12</v>
      </c>
      <c r="F1383" s="46" t="s">
        <v>5814</v>
      </c>
      <c r="G1383" s="47" t="s">
        <v>5814</v>
      </c>
      <c r="H1383" s="47" t="s">
        <v>189</v>
      </c>
      <c r="I1383" s="48" t="s">
        <v>6237</v>
      </c>
      <c r="J1383" s="48" t="s">
        <v>6238</v>
      </c>
      <c r="K1383" s="48" t="s">
        <v>6241</v>
      </c>
      <c r="L1383" s="45">
        <v>47</v>
      </c>
      <c r="M1383" s="47" t="s">
        <v>6240</v>
      </c>
      <c r="N1383" s="60">
        <v>245</v>
      </c>
      <c r="O1383" s="58">
        <v>8</v>
      </c>
      <c r="P1383" s="58">
        <v>13</v>
      </c>
      <c r="Q1383" s="132">
        <v>5</v>
      </c>
      <c r="R1383" s="60">
        <v>4</v>
      </c>
      <c r="S1383" s="58">
        <v>0</v>
      </c>
      <c r="T1383" s="58">
        <v>20</v>
      </c>
      <c r="U1383" s="132">
        <v>15</v>
      </c>
      <c r="V1383" s="58">
        <v>11</v>
      </c>
      <c r="W1383" s="58">
        <v>1</v>
      </c>
      <c r="X1383" s="58">
        <v>3</v>
      </c>
      <c r="Y1383" s="132">
        <v>5</v>
      </c>
      <c r="Z1383" s="61">
        <v>6</v>
      </c>
      <c r="AA1383" s="59">
        <v>4</v>
      </c>
      <c r="AB1383" s="59">
        <v>7</v>
      </c>
      <c r="AC1383" s="132">
        <v>7</v>
      </c>
      <c r="AD1383" s="61">
        <v>5</v>
      </c>
      <c r="AE1383" s="59">
        <v>5</v>
      </c>
      <c r="AF1383" s="59">
        <v>4</v>
      </c>
      <c r="AG1383" s="132">
        <v>10</v>
      </c>
      <c r="AH1383" s="61">
        <v>3</v>
      </c>
      <c r="AI1383" s="132">
        <v>3</v>
      </c>
      <c r="AJ1383" s="64">
        <f>IFERROR(VLOOKUP($B1383,STOCK!$A:$H,3,0)," ")</f>
        <v>184</v>
      </c>
      <c r="AK1383" s="65">
        <f>IFERROR(VLOOKUP($B1383,STOCK!$A:$H,4,0)," ")</f>
        <v>2</v>
      </c>
      <c r="AL1383" s="65">
        <f>IFERROR(VLOOKUP($B1383,STOCK!$A:$H,5,0)," ")</f>
        <v>22</v>
      </c>
      <c r="AM1383" s="65">
        <f>IFERROR(VLOOKUP($B1383,STOCK!$A:$H,6,0)," ")</f>
        <v>4</v>
      </c>
      <c r="AN1383" s="65">
        <f>IFERROR(VLOOKUP($B1383,STOCK!$A:$H,7,0)," ")</f>
        <v>17</v>
      </c>
      <c r="AO1383" s="65">
        <f>IFERROR(VLOOKUP($B1383,STOCK!$A:$H,8,0)," ")</f>
        <v>9</v>
      </c>
      <c r="AP1383" s="62">
        <f t="shared" si="273"/>
        <v>1104</v>
      </c>
      <c r="AQ1383" s="50">
        <f t="shared" si="274"/>
        <v>4</v>
      </c>
      <c r="AR1383" s="50">
        <f t="shared" si="275"/>
        <v>132</v>
      </c>
      <c r="AS1383" s="50">
        <f t="shared" si="276"/>
        <v>17.142857142857142</v>
      </c>
      <c r="AT1383" s="50">
        <f t="shared" si="277"/>
        <v>51</v>
      </c>
      <c r="AU1383" s="63">
        <f t="shared" si="284"/>
        <v>90</v>
      </c>
      <c r="AV1383" s="67">
        <v>5537</v>
      </c>
      <c r="AW1383" s="133">
        <v>3379.6629899999998</v>
      </c>
      <c r="AX1383" s="49">
        <v>6250</v>
      </c>
      <c r="AY1383" s="51">
        <f t="shared" si="278"/>
        <v>0.12877009210763957</v>
      </c>
      <c r="AZ1383" s="51">
        <f t="shared" si="279"/>
        <v>0.11408</v>
      </c>
      <c r="BA1383" s="49">
        <v>6150</v>
      </c>
      <c r="BB1383" s="52">
        <v>3</v>
      </c>
      <c r="BC1383" s="51">
        <f t="shared" si="280"/>
        <v>0.11070977063391729</v>
      </c>
      <c r="BD1383" s="51">
        <f t="shared" si="281"/>
        <v>9.9674796747967476E-2</v>
      </c>
      <c r="BE1383" s="49">
        <v>5900</v>
      </c>
      <c r="BF1383" s="52">
        <v>6</v>
      </c>
      <c r="BG1383" s="51">
        <f t="shared" si="282"/>
        <v>6.5558966949611719E-2</v>
      </c>
      <c r="BH1383" s="51">
        <f t="shared" si="283"/>
        <v>6.1525423728813561E-2</v>
      </c>
      <c r="BI1383" s="282">
        <f t="shared" si="285"/>
        <v>45</v>
      </c>
    </row>
    <row r="1384" spans="1:61" hidden="1">
      <c r="A1384" s="54" t="s">
        <v>150</v>
      </c>
      <c r="B1384" s="55" t="s">
        <v>4373</v>
      </c>
      <c r="C1384" s="55" t="s">
        <v>4374</v>
      </c>
      <c r="D1384" s="44" t="s">
        <v>4375</v>
      </c>
      <c r="E1384" s="56">
        <v>20</v>
      </c>
      <c r="F1384" s="46" t="s">
        <v>5814</v>
      </c>
      <c r="G1384" s="47" t="s">
        <v>5814</v>
      </c>
      <c r="H1384" s="47" t="s">
        <v>189</v>
      </c>
      <c r="I1384" s="48" t="s">
        <v>6237</v>
      </c>
      <c r="J1384" s="48" t="s">
        <v>6238</v>
      </c>
      <c r="K1384" s="48" t="s">
        <v>6242</v>
      </c>
      <c r="L1384" s="45">
        <v>114</v>
      </c>
      <c r="M1384" s="47" t="s">
        <v>161</v>
      </c>
      <c r="N1384" s="60">
        <v>5</v>
      </c>
      <c r="O1384" s="58">
        <v>17</v>
      </c>
      <c r="P1384" s="58">
        <v>15</v>
      </c>
      <c r="Q1384" s="132">
        <v>13</v>
      </c>
      <c r="R1384" s="60">
        <v>5</v>
      </c>
      <c r="S1384" s="58">
        <v>9</v>
      </c>
      <c r="T1384" s="58">
        <v>3</v>
      </c>
      <c r="U1384" s="132">
        <v>1</v>
      </c>
      <c r="V1384" s="58">
        <v>1</v>
      </c>
      <c r="W1384" s="58">
        <v>3</v>
      </c>
      <c r="X1384" s="58">
        <v>3</v>
      </c>
      <c r="Y1384" s="132">
        <v>4</v>
      </c>
      <c r="Z1384" s="61">
        <v>3</v>
      </c>
      <c r="AA1384" s="59">
        <v>13</v>
      </c>
      <c r="AB1384" s="59">
        <v>3</v>
      </c>
      <c r="AC1384" s="132">
        <v>2</v>
      </c>
      <c r="AD1384" s="61">
        <v>3</v>
      </c>
      <c r="AE1384" s="59">
        <v>13</v>
      </c>
      <c r="AF1384" s="59">
        <v>4</v>
      </c>
      <c r="AG1384" s="132">
        <v>6</v>
      </c>
      <c r="AH1384" s="61">
        <v>0</v>
      </c>
      <c r="AI1384" s="132">
        <v>0</v>
      </c>
      <c r="AJ1384" s="64">
        <f>IFERROR(VLOOKUP($B1384,STOCK!$A:$H,3,0)," ")</f>
        <v>20</v>
      </c>
      <c r="AK1384" s="65">
        <f>IFERROR(VLOOKUP($B1384,STOCK!$A:$H,4,0)," ")</f>
        <v>14</v>
      </c>
      <c r="AL1384" s="65">
        <f>IFERROR(VLOOKUP($B1384,STOCK!$A:$H,5,0)," ")</f>
        <v>10</v>
      </c>
      <c r="AM1384" s="65">
        <f>IFERROR(VLOOKUP($B1384,STOCK!$A:$H,6,0)," ")</f>
        <v>21</v>
      </c>
      <c r="AN1384" s="65">
        <f>IFERROR(VLOOKUP($B1384,STOCK!$A:$H,7,0)," ")</f>
        <v>18</v>
      </c>
      <c r="AO1384" s="65">
        <f>IFERROR(VLOOKUP($B1384,STOCK!$A:$H,8,0)," ")</f>
        <v>0</v>
      </c>
      <c r="AP1384" s="62">
        <f t="shared" si="273"/>
        <v>46.153846153846153</v>
      </c>
      <c r="AQ1384" s="50">
        <f t="shared" si="274"/>
        <v>420</v>
      </c>
      <c r="AR1384" s="50">
        <f t="shared" si="275"/>
        <v>75</v>
      </c>
      <c r="AS1384" s="50">
        <f t="shared" si="276"/>
        <v>315</v>
      </c>
      <c r="AT1384" s="50">
        <f t="shared" si="277"/>
        <v>90</v>
      </c>
      <c r="AU1384" s="63" t="str">
        <f t="shared" si="284"/>
        <v>Q</v>
      </c>
      <c r="AV1384" s="67">
        <v>15570.000050000001</v>
      </c>
      <c r="AW1384" s="133">
        <v>14310.3081</v>
      </c>
      <c r="AX1384" s="49">
        <v>17900</v>
      </c>
      <c r="AY1384" s="51">
        <f t="shared" si="278"/>
        <v>0.14964675289130769</v>
      </c>
      <c r="AZ1384" s="51">
        <f t="shared" si="279"/>
        <v>0.13016759497206701</v>
      </c>
      <c r="BA1384" s="49">
        <v>17500</v>
      </c>
      <c r="BB1384" s="52">
        <v>3</v>
      </c>
      <c r="BC1384" s="51">
        <f t="shared" si="280"/>
        <v>0.12395632265909984</v>
      </c>
      <c r="BD1384" s="51">
        <f t="shared" si="281"/>
        <v>0.1102857114285714</v>
      </c>
      <c r="BE1384" s="49">
        <v>16900</v>
      </c>
      <c r="BF1384" s="52">
        <v>6</v>
      </c>
      <c r="BG1384" s="51">
        <f t="shared" si="282"/>
        <v>8.5420677310787729E-2</v>
      </c>
      <c r="BH1384" s="51">
        <f t="shared" si="283"/>
        <v>7.8698221893491085E-2</v>
      </c>
      <c r="BI1384" s="282">
        <f t="shared" si="285"/>
        <v>26</v>
      </c>
    </row>
    <row r="1385" spans="1:61" hidden="1">
      <c r="A1385" s="54" t="s">
        <v>150</v>
      </c>
      <c r="B1385" s="55" t="s">
        <v>4376</v>
      </c>
      <c r="C1385" s="55" t="s">
        <v>4377</v>
      </c>
      <c r="D1385" s="44" t="s">
        <v>4378</v>
      </c>
      <c r="E1385" s="56">
        <v>20</v>
      </c>
      <c r="F1385" s="46" t="s">
        <v>5814</v>
      </c>
      <c r="G1385" s="47" t="s">
        <v>5814</v>
      </c>
      <c r="H1385" s="47" t="s">
        <v>189</v>
      </c>
      <c r="I1385" s="48" t="s">
        <v>6237</v>
      </c>
      <c r="J1385" s="48" t="s">
        <v>6238</v>
      </c>
      <c r="K1385" s="48" t="s">
        <v>6242</v>
      </c>
      <c r="L1385" s="45">
        <v>114</v>
      </c>
      <c r="M1385" s="47" t="s">
        <v>161</v>
      </c>
      <c r="N1385" s="60">
        <v>1</v>
      </c>
      <c r="O1385" s="58">
        <v>8</v>
      </c>
      <c r="P1385" s="58">
        <v>4</v>
      </c>
      <c r="Q1385" s="132">
        <v>7</v>
      </c>
      <c r="R1385" s="60">
        <v>0</v>
      </c>
      <c r="S1385" s="58">
        <v>2</v>
      </c>
      <c r="T1385" s="58">
        <v>1</v>
      </c>
      <c r="U1385" s="132">
        <v>1</v>
      </c>
      <c r="V1385" s="58">
        <v>1</v>
      </c>
      <c r="W1385" s="58">
        <v>4</v>
      </c>
      <c r="X1385" s="58">
        <v>0</v>
      </c>
      <c r="Y1385" s="132">
        <v>0</v>
      </c>
      <c r="Z1385" s="61">
        <v>2</v>
      </c>
      <c r="AA1385" s="59">
        <v>5</v>
      </c>
      <c r="AB1385" s="59">
        <v>4</v>
      </c>
      <c r="AC1385" s="132">
        <v>0</v>
      </c>
      <c r="AD1385" s="61">
        <v>0</v>
      </c>
      <c r="AE1385" s="59">
        <v>10</v>
      </c>
      <c r="AF1385" s="59">
        <v>2</v>
      </c>
      <c r="AG1385" s="132">
        <v>6</v>
      </c>
      <c r="AH1385" s="61">
        <v>1</v>
      </c>
      <c r="AI1385" s="132">
        <v>1</v>
      </c>
      <c r="AJ1385" s="64">
        <f>IFERROR(VLOOKUP($B1385,STOCK!$A:$H,3,0)," ")</f>
        <v>51</v>
      </c>
      <c r="AK1385" s="65">
        <f>IFERROR(VLOOKUP($B1385,STOCK!$A:$H,4,0)," ")</f>
        <v>17</v>
      </c>
      <c r="AL1385" s="65">
        <f>IFERROR(VLOOKUP($B1385,STOCK!$A:$H,5,0)," ")</f>
        <v>15</v>
      </c>
      <c r="AM1385" s="65">
        <f>IFERROR(VLOOKUP($B1385,STOCK!$A:$H,6,0)," ")</f>
        <v>9</v>
      </c>
      <c r="AN1385" s="65">
        <f>IFERROR(VLOOKUP($B1385,STOCK!$A:$H,7,0)," ")</f>
        <v>23</v>
      </c>
      <c r="AO1385" s="65">
        <f>IFERROR(VLOOKUP($B1385,STOCK!$A:$H,8,0)," ")</f>
        <v>39</v>
      </c>
      <c r="AP1385" s="62">
        <f t="shared" si="273"/>
        <v>218.57142857142856</v>
      </c>
      <c r="AQ1385" s="50">
        <f t="shared" si="274"/>
        <v>510</v>
      </c>
      <c r="AR1385" s="50" t="str">
        <f t="shared" si="275"/>
        <v>SV</v>
      </c>
      <c r="AS1385" s="50" t="str">
        <f t="shared" si="276"/>
        <v>SV</v>
      </c>
      <c r="AT1385" s="50">
        <f t="shared" si="277"/>
        <v>115</v>
      </c>
      <c r="AU1385" s="63">
        <f t="shared" si="284"/>
        <v>1170</v>
      </c>
      <c r="AV1385" s="67">
        <v>15570.000050000001</v>
      </c>
      <c r="AW1385" s="133">
        <v>15569.999830000001</v>
      </c>
      <c r="AX1385" s="49">
        <v>17900</v>
      </c>
      <c r="AY1385" s="51">
        <f t="shared" si="278"/>
        <v>0.14964675289130769</v>
      </c>
      <c r="AZ1385" s="51">
        <f t="shared" si="279"/>
        <v>0.13016759497206701</v>
      </c>
      <c r="BA1385" s="49">
        <v>17500</v>
      </c>
      <c r="BB1385" s="52">
        <v>3</v>
      </c>
      <c r="BC1385" s="51">
        <f t="shared" si="280"/>
        <v>0.12395632265909984</v>
      </c>
      <c r="BD1385" s="51">
        <f t="shared" si="281"/>
        <v>0.1102857114285714</v>
      </c>
      <c r="BE1385" s="49">
        <v>16900</v>
      </c>
      <c r="BF1385" s="52">
        <v>6</v>
      </c>
      <c r="BG1385" s="51">
        <f t="shared" si="282"/>
        <v>8.5420677310787729E-2</v>
      </c>
      <c r="BH1385" s="51">
        <f t="shared" si="283"/>
        <v>7.8698221893491085E-2</v>
      </c>
      <c r="BI1385" s="282">
        <f t="shared" si="285"/>
        <v>15</v>
      </c>
    </row>
    <row r="1386" spans="1:61" hidden="1">
      <c r="A1386" s="54" t="s">
        <v>150</v>
      </c>
      <c r="B1386" s="55" t="s">
        <v>4379</v>
      </c>
      <c r="C1386" s="55" t="s">
        <v>4380</v>
      </c>
      <c r="D1386" s="44" t="s">
        <v>4381</v>
      </c>
      <c r="E1386" s="56">
        <v>20</v>
      </c>
      <c r="F1386" s="46" t="s">
        <v>5814</v>
      </c>
      <c r="G1386" s="47" t="s">
        <v>5814</v>
      </c>
      <c r="H1386" s="47" t="s">
        <v>189</v>
      </c>
      <c r="I1386" s="48" t="s">
        <v>6237</v>
      </c>
      <c r="J1386" s="48" t="s">
        <v>6238</v>
      </c>
      <c r="K1386" s="48" t="s">
        <v>6242</v>
      </c>
      <c r="L1386" s="45">
        <v>114</v>
      </c>
      <c r="M1386" s="47" t="s">
        <v>161</v>
      </c>
      <c r="N1386" s="60">
        <v>0</v>
      </c>
      <c r="O1386" s="58">
        <v>2</v>
      </c>
      <c r="P1386" s="58">
        <v>5</v>
      </c>
      <c r="Q1386" s="132">
        <v>3</v>
      </c>
      <c r="R1386" s="60">
        <v>0</v>
      </c>
      <c r="S1386" s="58">
        <v>2</v>
      </c>
      <c r="T1386" s="58">
        <v>0</v>
      </c>
      <c r="U1386" s="132">
        <v>0</v>
      </c>
      <c r="V1386" s="58">
        <v>0</v>
      </c>
      <c r="W1386" s="58">
        <v>0</v>
      </c>
      <c r="X1386" s="58">
        <v>1</v>
      </c>
      <c r="Y1386" s="132">
        <v>0</v>
      </c>
      <c r="Z1386" s="61">
        <v>0</v>
      </c>
      <c r="AA1386" s="59">
        <v>2</v>
      </c>
      <c r="AB1386" s="59">
        <v>3</v>
      </c>
      <c r="AC1386" s="132">
        <v>3</v>
      </c>
      <c r="AD1386" s="61">
        <v>2</v>
      </c>
      <c r="AE1386" s="59">
        <v>3</v>
      </c>
      <c r="AF1386" s="59">
        <v>1</v>
      </c>
      <c r="AG1386" s="132">
        <v>0</v>
      </c>
      <c r="AH1386" s="61">
        <v>0</v>
      </c>
      <c r="AI1386" s="132">
        <v>0</v>
      </c>
      <c r="AJ1386" s="64">
        <f>IFERROR(VLOOKUP($B1386,STOCK!$A:$H,3,0)," ")</f>
        <v>12</v>
      </c>
      <c r="AK1386" s="65">
        <f>IFERROR(VLOOKUP($B1386,STOCK!$A:$H,4,0)," ")</f>
        <v>18</v>
      </c>
      <c r="AL1386" s="65">
        <f>IFERROR(VLOOKUP($B1386,STOCK!$A:$H,5,0)," ")</f>
        <v>19</v>
      </c>
      <c r="AM1386" s="65">
        <f>IFERROR(VLOOKUP($B1386,STOCK!$A:$H,6,0)," ")</f>
        <v>15</v>
      </c>
      <c r="AN1386" s="65">
        <f>IFERROR(VLOOKUP($B1386,STOCK!$A:$H,7,0)," ")</f>
        <v>14</v>
      </c>
      <c r="AO1386" s="65">
        <f>IFERROR(VLOOKUP($B1386,STOCK!$A:$H,8,0)," ")</f>
        <v>40</v>
      </c>
      <c r="AP1386" s="62">
        <f t="shared" si="273"/>
        <v>120</v>
      </c>
      <c r="AQ1386" s="50" t="str">
        <f t="shared" si="274"/>
        <v>SV</v>
      </c>
      <c r="AR1386" s="50" t="str">
        <f t="shared" si="275"/>
        <v>SV</v>
      </c>
      <c r="AS1386" s="50">
        <f t="shared" si="276"/>
        <v>150</v>
      </c>
      <c r="AT1386" s="50" t="str">
        <f t="shared" si="277"/>
        <v>SV</v>
      </c>
      <c r="AU1386" s="63" t="str">
        <f t="shared" si="284"/>
        <v>SV</v>
      </c>
      <c r="AV1386" s="67">
        <v>15570.000050000001</v>
      </c>
      <c r="AW1386" s="133">
        <v>15569.999830000001</v>
      </c>
      <c r="AX1386" s="49">
        <v>13900</v>
      </c>
      <c r="AY1386" s="51">
        <f t="shared" si="278"/>
        <v>-0.10725754943077215</v>
      </c>
      <c r="AZ1386" s="51">
        <f t="shared" si="279"/>
        <v>-0.12014388848920868</v>
      </c>
      <c r="BA1386" s="49">
        <v>13500</v>
      </c>
      <c r="BB1386" s="52">
        <v>3</v>
      </c>
      <c r="BC1386" s="51">
        <f t="shared" si="280"/>
        <v>-0.13294797966298022</v>
      </c>
      <c r="BD1386" s="51">
        <f t="shared" si="281"/>
        <v>-0.15333333703703708</v>
      </c>
      <c r="BE1386" s="49">
        <v>12900</v>
      </c>
      <c r="BF1386" s="52">
        <v>6</v>
      </c>
      <c r="BG1386" s="51">
        <f t="shared" si="282"/>
        <v>-0.17148362501129222</v>
      </c>
      <c r="BH1386" s="51">
        <f t="shared" si="283"/>
        <v>-0.20697674806201555</v>
      </c>
      <c r="BI1386" s="282">
        <f t="shared" si="285"/>
        <v>6</v>
      </c>
    </row>
    <row r="1387" spans="1:61" hidden="1">
      <c r="A1387" s="54" t="s">
        <v>150</v>
      </c>
      <c r="B1387" s="55" t="s">
        <v>4382</v>
      </c>
      <c r="C1387" s="55" t="s">
        <v>4383</v>
      </c>
      <c r="D1387" s="44" t="s">
        <v>4384</v>
      </c>
      <c r="E1387" s="56">
        <v>20</v>
      </c>
      <c r="F1387" s="46" t="s">
        <v>5814</v>
      </c>
      <c r="G1387" s="47" t="s">
        <v>5814</v>
      </c>
      <c r="H1387" s="47" t="s">
        <v>189</v>
      </c>
      <c r="I1387" s="48" t="s">
        <v>6237</v>
      </c>
      <c r="J1387" s="48" t="s">
        <v>6238</v>
      </c>
      <c r="K1387" s="48" t="s">
        <v>6242</v>
      </c>
      <c r="L1387" s="45">
        <v>114</v>
      </c>
      <c r="M1387" s="47" t="s">
        <v>161</v>
      </c>
      <c r="N1387" s="60">
        <v>5</v>
      </c>
      <c r="O1387" s="58">
        <v>2</v>
      </c>
      <c r="P1387" s="58">
        <v>4</v>
      </c>
      <c r="Q1387" s="132">
        <v>4</v>
      </c>
      <c r="R1387" s="60">
        <v>10</v>
      </c>
      <c r="S1387" s="58">
        <v>8</v>
      </c>
      <c r="T1387" s="58">
        <v>1</v>
      </c>
      <c r="U1387" s="132">
        <v>2</v>
      </c>
      <c r="V1387" s="58">
        <v>0</v>
      </c>
      <c r="W1387" s="58">
        <v>1</v>
      </c>
      <c r="X1387" s="58">
        <v>1</v>
      </c>
      <c r="Y1387" s="132">
        <v>0</v>
      </c>
      <c r="Z1387" s="61">
        <v>1</v>
      </c>
      <c r="AA1387" s="59">
        <v>6</v>
      </c>
      <c r="AB1387" s="59">
        <v>4</v>
      </c>
      <c r="AC1387" s="132">
        <v>2</v>
      </c>
      <c r="AD1387" s="61">
        <v>3</v>
      </c>
      <c r="AE1387" s="59">
        <v>9</v>
      </c>
      <c r="AF1387" s="59">
        <v>12</v>
      </c>
      <c r="AG1387" s="132">
        <v>14</v>
      </c>
      <c r="AH1387" s="61">
        <v>0</v>
      </c>
      <c r="AI1387" s="132">
        <v>0</v>
      </c>
      <c r="AJ1387" s="64">
        <f>IFERROR(VLOOKUP($B1387,STOCK!$A:$H,3,0)," ")</f>
        <v>8</v>
      </c>
      <c r="AK1387" s="65">
        <f>IFERROR(VLOOKUP($B1387,STOCK!$A:$H,4,0)," ")</f>
        <v>18</v>
      </c>
      <c r="AL1387" s="65">
        <f>IFERROR(VLOOKUP($B1387,STOCK!$A:$H,5,0)," ")</f>
        <v>18</v>
      </c>
      <c r="AM1387" s="65">
        <f>IFERROR(VLOOKUP($B1387,STOCK!$A:$H,6,0)," ")</f>
        <v>8</v>
      </c>
      <c r="AN1387" s="65">
        <f>IFERROR(VLOOKUP($B1387,STOCK!$A:$H,7,0)," ")</f>
        <v>12</v>
      </c>
      <c r="AO1387" s="65">
        <f>IFERROR(VLOOKUP($B1387,STOCK!$A:$H,8,0)," ")</f>
        <v>40</v>
      </c>
      <c r="AP1387" s="62">
        <f t="shared" si="273"/>
        <v>60</v>
      </c>
      <c r="AQ1387" s="50">
        <f t="shared" si="274"/>
        <v>270</v>
      </c>
      <c r="AR1387" s="50" t="str">
        <f t="shared" si="275"/>
        <v>SV</v>
      </c>
      <c r="AS1387" s="50">
        <f t="shared" si="276"/>
        <v>120</v>
      </c>
      <c r="AT1387" s="50">
        <f t="shared" si="277"/>
        <v>25.714285714285712</v>
      </c>
      <c r="AU1387" s="63" t="str">
        <f t="shared" si="284"/>
        <v>SV</v>
      </c>
      <c r="AV1387" s="67">
        <v>15570.000050000001</v>
      </c>
      <c r="AW1387" s="133">
        <v>15569.999830000001</v>
      </c>
      <c r="AX1387" s="49">
        <v>13900</v>
      </c>
      <c r="AY1387" s="51">
        <f t="shared" si="278"/>
        <v>-0.10725754943077215</v>
      </c>
      <c r="AZ1387" s="51">
        <f t="shared" si="279"/>
        <v>-0.12014388848920868</v>
      </c>
      <c r="BA1387" s="49">
        <v>13500</v>
      </c>
      <c r="BB1387" s="52">
        <v>3</v>
      </c>
      <c r="BC1387" s="51">
        <f t="shared" si="280"/>
        <v>-0.13294797966298022</v>
      </c>
      <c r="BD1387" s="51">
        <f t="shared" si="281"/>
        <v>-0.15333333703703708</v>
      </c>
      <c r="BE1387" s="49">
        <v>12900</v>
      </c>
      <c r="BF1387" s="52">
        <v>6</v>
      </c>
      <c r="BG1387" s="51">
        <f t="shared" si="282"/>
        <v>-0.17148362501129222</v>
      </c>
      <c r="BH1387" s="51">
        <f t="shared" si="283"/>
        <v>-0.20697674806201555</v>
      </c>
      <c r="BI1387" s="282">
        <f t="shared" si="285"/>
        <v>22</v>
      </c>
    </row>
    <row r="1388" spans="1:61" hidden="1">
      <c r="A1388" s="54" t="s">
        <v>150</v>
      </c>
      <c r="B1388" s="55" t="s">
        <v>4385</v>
      </c>
      <c r="C1388" s="55" t="s">
        <v>4386</v>
      </c>
      <c r="D1388" s="44" t="s">
        <v>4387</v>
      </c>
      <c r="E1388" s="56">
        <v>20</v>
      </c>
      <c r="F1388" s="46" t="s">
        <v>5814</v>
      </c>
      <c r="G1388" s="47" t="s">
        <v>5814</v>
      </c>
      <c r="H1388" s="47" t="s">
        <v>189</v>
      </c>
      <c r="I1388" s="48" t="s">
        <v>6237</v>
      </c>
      <c r="J1388" s="48" t="s">
        <v>6238</v>
      </c>
      <c r="K1388" s="48" t="s">
        <v>6242</v>
      </c>
      <c r="L1388" s="45">
        <v>114</v>
      </c>
      <c r="M1388" s="47" t="s">
        <v>161</v>
      </c>
      <c r="N1388" s="60">
        <v>1</v>
      </c>
      <c r="O1388" s="58">
        <v>2</v>
      </c>
      <c r="P1388" s="58">
        <v>0</v>
      </c>
      <c r="Q1388" s="132">
        <v>0</v>
      </c>
      <c r="R1388" s="60">
        <v>0</v>
      </c>
      <c r="S1388" s="58">
        <v>4</v>
      </c>
      <c r="T1388" s="58">
        <v>2</v>
      </c>
      <c r="U1388" s="132">
        <v>2</v>
      </c>
      <c r="V1388" s="58">
        <v>0</v>
      </c>
      <c r="W1388" s="58">
        <v>2</v>
      </c>
      <c r="X1388" s="58">
        <v>0</v>
      </c>
      <c r="Y1388" s="132">
        <v>3</v>
      </c>
      <c r="Z1388" s="61">
        <v>0</v>
      </c>
      <c r="AA1388" s="59">
        <v>2</v>
      </c>
      <c r="AB1388" s="59">
        <v>1</v>
      </c>
      <c r="AC1388" s="132">
        <v>0</v>
      </c>
      <c r="AD1388" s="61">
        <v>2</v>
      </c>
      <c r="AE1388" s="59">
        <v>3</v>
      </c>
      <c r="AF1388" s="59">
        <v>2</v>
      </c>
      <c r="AG1388" s="132">
        <v>2</v>
      </c>
      <c r="AH1388" s="61">
        <v>2</v>
      </c>
      <c r="AI1388" s="132">
        <v>4</v>
      </c>
      <c r="AJ1388" s="64">
        <f>IFERROR(VLOOKUP($B1388,STOCK!$A:$H,3,0)," ")</f>
        <v>17</v>
      </c>
      <c r="AK1388" s="65">
        <f>IFERROR(VLOOKUP($B1388,STOCK!$A:$H,4,0)," ")</f>
        <v>12</v>
      </c>
      <c r="AL1388" s="65">
        <f>IFERROR(VLOOKUP($B1388,STOCK!$A:$H,5,0)," ")</f>
        <v>15</v>
      </c>
      <c r="AM1388" s="65">
        <f>IFERROR(VLOOKUP($B1388,STOCK!$A:$H,6,0)," ")</f>
        <v>17</v>
      </c>
      <c r="AN1388" s="65">
        <f>IFERROR(VLOOKUP($B1388,STOCK!$A:$H,7,0)," ")</f>
        <v>13</v>
      </c>
      <c r="AO1388" s="65">
        <f>IFERROR(VLOOKUP($B1388,STOCK!$A:$H,8,0)," ")</f>
        <v>37</v>
      </c>
      <c r="AP1388" s="62" t="str">
        <f t="shared" si="273"/>
        <v>SV</v>
      </c>
      <c r="AQ1388" s="50">
        <f t="shared" si="274"/>
        <v>180</v>
      </c>
      <c r="AR1388" s="50">
        <f t="shared" si="275"/>
        <v>150</v>
      </c>
      <c r="AS1388" s="50" t="str">
        <f t="shared" si="276"/>
        <v>SV</v>
      </c>
      <c r="AT1388" s="50">
        <f t="shared" si="277"/>
        <v>195</v>
      </c>
      <c r="AU1388" s="63">
        <f t="shared" si="284"/>
        <v>277.5</v>
      </c>
      <c r="AV1388" s="67">
        <v>19050.000002000001</v>
      </c>
      <c r="AW1388" s="133">
        <v>19919.99999</v>
      </c>
      <c r="AX1388" s="49">
        <v>21900</v>
      </c>
      <c r="AY1388" s="51">
        <f t="shared" si="278"/>
        <v>0.1496062990919047</v>
      </c>
      <c r="AZ1388" s="51">
        <f t="shared" si="279"/>
        <v>0.13013698621004563</v>
      </c>
      <c r="BA1388" s="49">
        <v>21500</v>
      </c>
      <c r="BB1388" s="52">
        <v>3</v>
      </c>
      <c r="BC1388" s="51">
        <f t="shared" si="280"/>
        <v>0.12860892376602528</v>
      </c>
      <c r="BD1388" s="51">
        <f t="shared" si="281"/>
        <v>0.11395348827906973</v>
      </c>
      <c r="BE1388" s="49">
        <v>20900</v>
      </c>
      <c r="BF1388" s="52">
        <v>6</v>
      </c>
      <c r="BG1388" s="51">
        <f t="shared" si="282"/>
        <v>9.7112860777206045E-2</v>
      </c>
      <c r="BH1388" s="51">
        <f t="shared" si="283"/>
        <v>8.8516746315789444E-2</v>
      </c>
      <c r="BI1388" s="282">
        <f t="shared" si="285"/>
        <v>11</v>
      </c>
    </row>
    <row r="1389" spans="1:61" hidden="1">
      <c r="A1389" s="54" t="s">
        <v>150</v>
      </c>
      <c r="B1389" s="55" t="s">
        <v>4388</v>
      </c>
      <c r="C1389" s="55" t="s">
        <v>4389</v>
      </c>
      <c r="D1389" s="44" t="s">
        <v>4390</v>
      </c>
      <c r="E1389" s="56">
        <v>20</v>
      </c>
      <c r="F1389" s="46" t="s">
        <v>5814</v>
      </c>
      <c r="G1389" s="47" t="s">
        <v>5814</v>
      </c>
      <c r="H1389" s="47" t="s">
        <v>189</v>
      </c>
      <c r="I1389" s="48" t="s">
        <v>6237</v>
      </c>
      <c r="J1389" s="48" t="s">
        <v>6238</v>
      </c>
      <c r="K1389" s="48" t="s">
        <v>6242</v>
      </c>
      <c r="L1389" s="45">
        <v>114</v>
      </c>
      <c r="M1389" s="47" t="s">
        <v>161</v>
      </c>
      <c r="N1389" s="60">
        <v>0</v>
      </c>
      <c r="O1389" s="58">
        <v>4</v>
      </c>
      <c r="P1389" s="58">
        <v>6</v>
      </c>
      <c r="Q1389" s="132">
        <v>5</v>
      </c>
      <c r="R1389" s="60">
        <v>4</v>
      </c>
      <c r="S1389" s="58">
        <v>2</v>
      </c>
      <c r="T1389" s="58">
        <v>0</v>
      </c>
      <c r="U1389" s="132">
        <v>0</v>
      </c>
      <c r="V1389" s="58">
        <v>1</v>
      </c>
      <c r="W1389" s="58">
        <v>2</v>
      </c>
      <c r="X1389" s="58">
        <v>1</v>
      </c>
      <c r="Y1389" s="132">
        <v>1</v>
      </c>
      <c r="Z1389" s="61">
        <v>2</v>
      </c>
      <c r="AA1389" s="59">
        <v>2</v>
      </c>
      <c r="AB1389" s="59">
        <v>3</v>
      </c>
      <c r="AC1389" s="132">
        <v>2</v>
      </c>
      <c r="AD1389" s="61">
        <v>3</v>
      </c>
      <c r="AE1389" s="59">
        <v>0</v>
      </c>
      <c r="AF1389" s="59">
        <v>0</v>
      </c>
      <c r="AG1389" s="132">
        <v>0</v>
      </c>
      <c r="AH1389" s="61">
        <v>0</v>
      </c>
      <c r="AI1389" s="132">
        <v>0</v>
      </c>
      <c r="AJ1389" s="64">
        <f>IFERROR(VLOOKUP($B1389,STOCK!$A:$H,3,0)," ")</f>
        <v>0</v>
      </c>
      <c r="AK1389" s="65">
        <f>IFERROR(VLOOKUP($B1389,STOCK!$A:$H,4,0)," ")</f>
        <v>12</v>
      </c>
      <c r="AL1389" s="65">
        <f>IFERROR(VLOOKUP($B1389,STOCK!$A:$H,5,0)," ")</f>
        <v>6</v>
      </c>
      <c r="AM1389" s="65">
        <f>IFERROR(VLOOKUP($B1389,STOCK!$A:$H,6,0)," ")</f>
        <v>13</v>
      </c>
      <c r="AN1389" s="65">
        <f>IFERROR(VLOOKUP($B1389,STOCK!$A:$H,7,0)," ")</f>
        <v>17</v>
      </c>
      <c r="AO1389" s="65">
        <f>IFERROR(VLOOKUP($B1389,STOCK!$A:$H,8,0)," ")</f>
        <v>0</v>
      </c>
      <c r="AP1389" s="62" t="str">
        <f t="shared" si="273"/>
        <v>Q</v>
      </c>
      <c r="AQ1389" s="50" t="str">
        <f t="shared" si="274"/>
        <v>SV</v>
      </c>
      <c r="AR1389" s="50">
        <f t="shared" si="275"/>
        <v>180</v>
      </c>
      <c r="AS1389" s="50">
        <f t="shared" si="276"/>
        <v>195</v>
      </c>
      <c r="AT1389" s="50" t="str">
        <f t="shared" si="277"/>
        <v>SV</v>
      </c>
      <c r="AU1389" s="63" t="str">
        <f t="shared" si="284"/>
        <v>Q</v>
      </c>
      <c r="AV1389" s="67">
        <v>15569.999995</v>
      </c>
      <c r="AW1389" s="133">
        <v>15570.000050000001</v>
      </c>
      <c r="AX1389" s="49">
        <v>13900</v>
      </c>
      <c r="AY1389" s="51">
        <f t="shared" si="278"/>
        <v>-0.10725754627721829</v>
      </c>
      <c r="AZ1389" s="51">
        <f t="shared" si="279"/>
        <v>-0.12014388453237411</v>
      </c>
      <c r="BA1389" s="49">
        <v>13500</v>
      </c>
      <c r="BB1389" s="52">
        <v>3</v>
      </c>
      <c r="BC1389" s="51">
        <f t="shared" si="280"/>
        <v>-0.13294797660017599</v>
      </c>
      <c r="BD1389" s="51">
        <f t="shared" si="281"/>
        <v>-0.15333333296296298</v>
      </c>
      <c r="BE1389" s="49">
        <v>12900</v>
      </c>
      <c r="BF1389" s="52">
        <v>6</v>
      </c>
      <c r="BG1389" s="51">
        <f t="shared" si="282"/>
        <v>-0.17148362208461265</v>
      </c>
      <c r="BH1389" s="51">
        <f t="shared" si="283"/>
        <v>-0.20697674379844963</v>
      </c>
      <c r="BI1389" s="282">
        <f t="shared" si="285"/>
        <v>8</v>
      </c>
    </row>
    <row r="1390" spans="1:61" hidden="1">
      <c r="A1390" s="54" t="s">
        <v>150</v>
      </c>
      <c r="B1390" s="55" t="s">
        <v>4391</v>
      </c>
      <c r="C1390" s="55" t="s">
        <v>4392</v>
      </c>
      <c r="D1390" s="44" t="s">
        <v>4393</v>
      </c>
      <c r="E1390" s="56">
        <v>20</v>
      </c>
      <c r="F1390" s="46" t="s">
        <v>5814</v>
      </c>
      <c r="G1390" s="47" t="s">
        <v>5814</v>
      </c>
      <c r="H1390" s="47" t="s">
        <v>189</v>
      </c>
      <c r="I1390" s="48" t="s">
        <v>6237</v>
      </c>
      <c r="J1390" s="48" t="s">
        <v>6238</v>
      </c>
      <c r="K1390" s="48" t="s">
        <v>6242</v>
      </c>
      <c r="L1390" s="45">
        <v>114</v>
      </c>
      <c r="M1390" s="47" t="s">
        <v>161</v>
      </c>
      <c r="N1390" s="60">
        <v>1</v>
      </c>
      <c r="O1390" s="58">
        <v>4</v>
      </c>
      <c r="P1390" s="58">
        <v>2</v>
      </c>
      <c r="Q1390" s="132">
        <v>4</v>
      </c>
      <c r="R1390" s="60">
        <v>6</v>
      </c>
      <c r="S1390" s="58">
        <v>7</v>
      </c>
      <c r="T1390" s="58">
        <v>7</v>
      </c>
      <c r="U1390" s="132">
        <v>2</v>
      </c>
      <c r="V1390" s="58">
        <v>0</v>
      </c>
      <c r="W1390" s="58">
        <v>4</v>
      </c>
      <c r="X1390" s="58">
        <v>1</v>
      </c>
      <c r="Y1390" s="132">
        <v>1</v>
      </c>
      <c r="Z1390" s="61">
        <v>2</v>
      </c>
      <c r="AA1390" s="59">
        <v>24</v>
      </c>
      <c r="AB1390" s="59">
        <v>10</v>
      </c>
      <c r="AC1390" s="132">
        <v>3</v>
      </c>
      <c r="AD1390" s="61">
        <v>0</v>
      </c>
      <c r="AE1390" s="59">
        <v>7</v>
      </c>
      <c r="AF1390" s="59">
        <v>7</v>
      </c>
      <c r="AG1390" s="132">
        <v>4</v>
      </c>
      <c r="AH1390" s="61">
        <v>0</v>
      </c>
      <c r="AI1390" s="132">
        <v>0</v>
      </c>
      <c r="AJ1390" s="64">
        <f>IFERROR(VLOOKUP($B1390,STOCK!$A:$H,3,0)," ")</f>
        <v>2</v>
      </c>
      <c r="AK1390" s="65">
        <f>IFERROR(VLOOKUP($B1390,STOCK!$A:$H,4,0)," ")</f>
        <v>1</v>
      </c>
      <c r="AL1390" s="65">
        <f>IFERROR(VLOOKUP($B1390,STOCK!$A:$H,5,0)," ")</f>
        <v>1</v>
      </c>
      <c r="AM1390" s="65">
        <f>IFERROR(VLOOKUP($B1390,STOCK!$A:$H,6,0)," ")</f>
        <v>8</v>
      </c>
      <c r="AN1390" s="65">
        <f>IFERROR(VLOOKUP($B1390,STOCK!$A:$H,7,0)," ")</f>
        <v>7</v>
      </c>
      <c r="AO1390" s="65">
        <f>IFERROR(VLOOKUP($B1390,STOCK!$A:$H,8,0)," ")</f>
        <v>0</v>
      </c>
      <c r="AP1390" s="62">
        <f t="shared" si="273"/>
        <v>15</v>
      </c>
      <c r="AQ1390" s="50">
        <f t="shared" si="274"/>
        <v>15</v>
      </c>
      <c r="AR1390" s="50">
        <f t="shared" si="275"/>
        <v>30</v>
      </c>
      <c r="AS1390" s="50">
        <f t="shared" si="276"/>
        <v>80</v>
      </c>
      <c r="AT1390" s="50">
        <f t="shared" si="277"/>
        <v>52.5</v>
      </c>
      <c r="AU1390" s="63" t="str">
        <f t="shared" si="284"/>
        <v>Q</v>
      </c>
      <c r="AV1390" s="67">
        <v>11750.000019999999</v>
      </c>
      <c r="AW1390" s="133">
        <v>11771.138059999999</v>
      </c>
      <c r="AX1390" s="49">
        <v>12900</v>
      </c>
      <c r="AY1390" s="51">
        <f t="shared" si="278"/>
        <v>9.7872338556812988E-2</v>
      </c>
      <c r="AZ1390" s="51">
        <f t="shared" si="279"/>
        <v>8.9147285271317864E-2</v>
      </c>
      <c r="BA1390" s="49">
        <v>12500</v>
      </c>
      <c r="BB1390" s="52">
        <v>3</v>
      </c>
      <c r="BC1390" s="51">
        <f t="shared" si="280"/>
        <v>6.3829785423268559E-2</v>
      </c>
      <c r="BD1390" s="51">
        <f t="shared" si="281"/>
        <v>5.9999998400000039E-2</v>
      </c>
      <c r="BE1390" s="49">
        <v>11900</v>
      </c>
      <c r="BF1390" s="52">
        <v>6</v>
      </c>
      <c r="BG1390" s="51">
        <f t="shared" si="282"/>
        <v>1.2765955722951583E-2</v>
      </c>
      <c r="BH1390" s="51">
        <f t="shared" si="283"/>
        <v>1.2605040336134497E-2</v>
      </c>
      <c r="BI1390" s="282">
        <f t="shared" si="285"/>
        <v>14</v>
      </c>
    </row>
    <row r="1391" spans="1:61" hidden="1">
      <c r="A1391" s="54" t="s">
        <v>150</v>
      </c>
      <c r="B1391" s="55" t="s">
        <v>4394</v>
      </c>
      <c r="C1391" s="55" t="s">
        <v>4395</v>
      </c>
      <c r="D1391" s="44" t="s">
        <v>4396</v>
      </c>
      <c r="E1391" s="56">
        <v>12</v>
      </c>
      <c r="F1391" s="46" t="s">
        <v>5814</v>
      </c>
      <c r="G1391" s="47" t="s">
        <v>5814</v>
      </c>
      <c r="H1391" s="47" t="s">
        <v>189</v>
      </c>
      <c r="I1391" s="48" t="s">
        <v>6237</v>
      </c>
      <c r="J1391" s="48" t="s">
        <v>6238</v>
      </c>
      <c r="K1391" s="48" t="s">
        <v>6242</v>
      </c>
      <c r="L1391" s="45">
        <v>114</v>
      </c>
      <c r="M1391" s="47" t="s">
        <v>161</v>
      </c>
      <c r="N1391" s="60">
        <v>5</v>
      </c>
      <c r="O1391" s="58">
        <v>12</v>
      </c>
      <c r="P1391" s="58">
        <v>13</v>
      </c>
      <c r="Q1391" s="132">
        <v>7</v>
      </c>
      <c r="R1391" s="60">
        <v>5</v>
      </c>
      <c r="S1391" s="58">
        <v>8</v>
      </c>
      <c r="T1391" s="58">
        <v>8</v>
      </c>
      <c r="U1391" s="132">
        <v>15</v>
      </c>
      <c r="V1391" s="58">
        <v>1</v>
      </c>
      <c r="W1391" s="58">
        <v>1</v>
      </c>
      <c r="X1391" s="58">
        <v>1</v>
      </c>
      <c r="Y1391" s="132">
        <v>2</v>
      </c>
      <c r="Z1391" s="61">
        <v>9</v>
      </c>
      <c r="AA1391" s="59">
        <v>1</v>
      </c>
      <c r="AB1391" s="59">
        <v>11</v>
      </c>
      <c r="AC1391" s="132">
        <v>13</v>
      </c>
      <c r="AD1391" s="61">
        <v>5</v>
      </c>
      <c r="AE1391" s="59">
        <v>3</v>
      </c>
      <c r="AF1391" s="59">
        <v>2</v>
      </c>
      <c r="AG1391" s="132">
        <v>7</v>
      </c>
      <c r="AH1391" s="61">
        <v>1</v>
      </c>
      <c r="AI1391" s="132">
        <v>6</v>
      </c>
      <c r="AJ1391" s="64">
        <f>IFERROR(VLOOKUP($B1391,STOCK!$A:$H,3,0)," ")</f>
        <v>16</v>
      </c>
      <c r="AK1391" s="65">
        <f>IFERROR(VLOOKUP($B1391,STOCK!$A:$H,4,0)," ")</f>
        <v>25</v>
      </c>
      <c r="AL1391" s="65">
        <f>IFERROR(VLOOKUP($B1391,STOCK!$A:$H,5,0)," ")</f>
        <v>5</v>
      </c>
      <c r="AM1391" s="65">
        <f>IFERROR(VLOOKUP($B1391,STOCK!$A:$H,6,0)," ")</f>
        <v>16</v>
      </c>
      <c r="AN1391" s="65">
        <f>IFERROR(VLOOKUP($B1391,STOCK!$A:$H,7,0)," ")</f>
        <v>10</v>
      </c>
      <c r="AO1391" s="65">
        <f>IFERROR(VLOOKUP($B1391,STOCK!$A:$H,8,0)," ")</f>
        <v>27</v>
      </c>
      <c r="AP1391" s="62">
        <f t="shared" si="273"/>
        <v>68.571428571428569</v>
      </c>
      <c r="AQ1391" s="50">
        <f t="shared" si="274"/>
        <v>50</v>
      </c>
      <c r="AR1391" s="50">
        <f t="shared" si="275"/>
        <v>75</v>
      </c>
      <c r="AS1391" s="50">
        <f t="shared" si="276"/>
        <v>36.923076923076927</v>
      </c>
      <c r="AT1391" s="50">
        <f t="shared" si="277"/>
        <v>42.857142857142861</v>
      </c>
      <c r="AU1391" s="63">
        <f t="shared" si="284"/>
        <v>135</v>
      </c>
      <c r="AV1391" s="67">
        <v>23400.000029999999</v>
      </c>
      <c r="AW1391" s="133">
        <v>23411.507570000002</v>
      </c>
      <c r="AX1391" s="49">
        <v>26900</v>
      </c>
      <c r="AY1391" s="51">
        <f t="shared" si="278"/>
        <v>0.14957264809883841</v>
      </c>
      <c r="AZ1391" s="51">
        <f t="shared" si="279"/>
        <v>0.13011152304832715</v>
      </c>
      <c r="BA1391" s="49">
        <v>25900</v>
      </c>
      <c r="BB1391" s="52">
        <v>3</v>
      </c>
      <c r="BC1391" s="51">
        <f t="shared" si="280"/>
        <v>0.10683760541858422</v>
      </c>
      <c r="BD1391" s="51">
        <f t="shared" si="281"/>
        <v>9.6525095366795391E-2</v>
      </c>
      <c r="BE1391" s="49">
        <v>24900</v>
      </c>
      <c r="BF1391" s="52">
        <v>6</v>
      </c>
      <c r="BG1391" s="51">
        <f t="shared" si="282"/>
        <v>6.4102562738330038E-2</v>
      </c>
      <c r="BH1391" s="51">
        <f t="shared" si="283"/>
        <v>6.0240962650602442E-2</v>
      </c>
      <c r="BI1391" s="282">
        <f t="shared" si="285"/>
        <v>50</v>
      </c>
    </row>
    <row r="1392" spans="1:61" hidden="1">
      <c r="A1392" s="54" t="s">
        <v>150</v>
      </c>
      <c r="B1392" s="55" t="s">
        <v>4397</v>
      </c>
      <c r="C1392" s="55" t="s">
        <v>4398</v>
      </c>
      <c r="D1392" s="44" t="s">
        <v>4399</v>
      </c>
      <c r="E1392" s="56">
        <v>20</v>
      </c>
      <c r="F1392" s="46" t="s">
        <v>5814</v>
      </c>
      <c r="G1392" s="47" t="s">
        <v>5814</v>
      </c>
      <c r="H1392" s="47" t="s">
        <v>189</v>
      </c>
      <c r="I1392" s="48" t="s">
        <v>6237</v>
      </c>
      <c r="J1392" s="48" t="s">
        <v>6238</v>
      </c>
      <c r="K1392" s="48" t="s">
        <v>6242</v>
      </c>
      <c r="L1392" s="45">
        <v>114</v>
      </c>
      <c r="M1392" s="47" t="s">
        <v>161</v>
      </c>
      <c r="N1392" s="60">
        <v>7</v>
      </c>
      <c r="O1392" s="58">
        <v>8</v>
      </c>
      <c r="P1392" s="58">
        <v>9</v>
      </c>
      <c r="Q1392" s="132">
        <v>11</v>
      </c>
      <c r="R1392" s="60">
        <v>5</v>
      </c>
      <c r="S1392" s="58">
        <v>9</v>
      </c>
      <c r="T1392" s="58">
        <v>6</v>
      </c>
      <c r="U1392" s="132">
        <v>7</v>
      </c>
      <c r="V1392" s="58">
        <v>1</v>
      </c>
      <c r="W1392" s="58">
        <v>1</v>
      </c>
      <c r="X1392" s="58">
        <v>3</v>
      </c>
      <c r="Y1392" s="132">
        <v>1</v>
      </c>
      <c r="Z1392" s="61">
        <v>2</v>
      </c>
      <c r="AA1392" s="59">
        <v>3</v>
      </c>
      <c r="AB1392" s="59">
        <v>2</v>
      </c>
      <c r="AC1392" s="132">
        <v>1</v>
      </c>
      <c r="AD1392" s="61">
        <v>7</v>
      </c>
      <c r="AE1392" s="59">
        <v>7</v>
      </c>
      <c r="AF1392" s="59">
        <v>13</v>
      </c>
      <c r="AG1392" s="132">
        <v>14</v>
      </c>
      <c r="AH1392" s="61">
        <v>0</v>
      </c>
      <c r="AI1392" s="132">
        <v>0</v>
      </c>
      <c r="AJ1392" s="64">
        <f>IFERROR(VLOOKUP($B1392,STOCK!$A:$H,3,0)," ")</f>
        <v>17</v>
      </c>
      <c r="AK1392" s="65">
        <f>IFERROR(VLOOKUP($B1392,STOCK!$A:$H,4,0)," ")</f>
        <v>14</v>
      </c>
      <c r="AL1392" s="65">
        <f>IFERROR(VLOOKUP($B1392,STOCK!$A:$H,5,0)," ")</f>
        <v>12</v>
      </c>
      <c r="AM1392" s="65">
        <f>IFERROR(VLOOKUP($B1392,STOCK!$A:$H,6,0)," ")</f>
        <v>9</v>
      </c>
      <c r="AN1392" s="65">
        <f>IFERROR(VLOOKUP($B1392,STOCK!$A:$H,7,0)," ")</f>
        <v>11</v>
      </c>
      <c r="AO1392" s="65">
        <f>IFERROR(VLOOKUP($B1392,STOCK!$A:$H,8,0)," ")</f>
        <v>0</v>
      </c>
      <c r="AP1392" s="62">
        <f t="shared" si="273"/>
        <v>46.36363636363636</v>
      </c>
      <c r="AQ1392" s="50">
        <f t="shared" si="274"/>
        <v>60</v>
      </c>
      <c r="AR1392" s="50">
        <f t="shared" si="275"/>
        <v>360</v>
      </c>
      <c r="AS1392" s="50">
        <f t="shared" si="276"/>
        <v>270</v>
      </c>
      <c r="AT1392" s="50">
        <f t="shared" si="277"/>
        <v>23.571428571428569</v>
      </c>
      <c r="AU1392" s="63" t="str">
        <f t="shared" si="284"/>
        <v>Q</v>
      </c>
      <c r="AV1392" s="67">
        <v>11750.000019999999</v>
      </c>
      <c r="AW1392" s="133">
        <v>11762.366110000001</v>
      </c>
      <c r="AX1392" s="49">
        <v>12900</v>
      </c>
      <c r="AY1392" s="51">
        <f t="shared" si="278"/>
        <v>9.7872338556812988E-2</v>
      </c>
      <c r="AZ1392" s="51">
        <f t="shared" si="279"/>
        <v>8.9147285271317864E-2</v>
      </c>
      <c r="BA1392" s="49">
        <v>12500</v>
      </c>
      <c r="BB1392" s="52">
        <v>3</v>
      </c>
      <c r="BC1392" s="51">
        <f t="shared" si="280"/>
        <v>6.3829785423268559E-2</v>
      </c>
      <c r="BD1392" s="51">
        <f t="shared" si="281"/>
        <v>5.9999998400000039E-2</v>
      </c>
      <c r="BE1392" s="49">
        <v>11900</v>
      </c>
      <c r="BF1392" s="52">
        <v>6</v>
      </c>
      <c r="BG1392" s="51">
        <f t="shared" si="282"/>
        <v>1.2765955722951583E-2</v>
      </c>
      <c r="BH1392" s="51">
        <f t="shared" si="283"/>
        <v>1.2605040336134497E-2</v>
      </c>
      <c r="BI1392" s="282">
        <f t="shared" si="285"/>
        <v>34</v>
      </c>
    </row>
    <row r="1393" spans="1:61" hidden="1">
      <c r="A1393" s="54" t="s">
        <v>150</v>
      </c>
      <c r="B1393" s="55" t="s">
        <v>4400</v>
      </c>
      <c r="C1393" s="55" t="s">
        <v>4401</v>
      </c>
      <c r="D1393" s="44" t="s">
        <v>4402</v>
      </c>
      <c r="E1393" s="56">
        <v>12</v>
      </c>
      <c r="F1393" s="46" t="s">
        <v>5814</v>
      </c>
      <c r="G1393" s="47" t="s">
        <v>5814</v>
      </c>
      <c r="H1393" s="47" t="s">
        <v>189</v>
      </c>
      <c r="I1393" s="48" t="s">
        <v>6237</v>
      </c>
      <c r="J1393" s="48" t="s">
        <v>6238</v>
      </c>
      <c r="K1393" s="48" t="s">
        <v>6242</v>
      </c>
      <c r="L1393" s="45">
        <v>114</v>
      </c>
      <c r="M1393" s="47" t="s">
        <v>161</v>
      </c>
      <c r="N1393" s="60">
        <v>4</v>
      </c>
      <c r="O1393" s="58">
        <v>9</v>
      </c>
      <c r="P1393" s="58">
        <v>8</v>
      </c>
      <c r="Q1393" s="132">
        <v>17</v>
      </c>
      <c r="R1393" s="60">
        <v>3</v>
      </c>
      <c r="S1393" s="58">
        <v>6</v>
      </c>
      <c r="T1393" s="58">
        <v>7</v>
      </c>
      <c r="U1393" s="132">
        <v>10</v>
      </c>
      <c r="V1393" s="58">
        <v>2</v>
      </c>
      <c r="W1393" s="58">
        <v>3</v>
      </c>
      <c r="X1393" s="58">
        <v>3</v>
      </c>
      <c r="Y1393" s="132">
        <v>2</v>
      </c>
      <c r="Z1393" s="61">
        <v>6</v>
      </c>
      <c r="AA1393" s="59">
        <v>7</v>
      </c>
      <c r="AB1393" s="59">
        <v>6</v>
      </c>
      <c r="AC1393" s="132">
        <v>6</v>
      </c>
      <c r="AD1393" s="61">
        <v>11</v>
      </c>
      <c r="AE1393" s="59">
        <v>6</v>
      </c>
      <c r="AF1393" s="59">
        <v>11</v>
      </c>
      <c r="AG1393" s="132">
        <v>12</v>
      </c>
      <c r="AH1393" s="61">
        <v>0</v>
      </c>
      <c r="AI1393" s="132">
        <v>0</v>
      </c>
      <c r="AJ1393" s="64">
        <f>IFERROR(VLOOKUP($B1393,STOCK!$A:$H,3,0)," ")</f>
        <v>3</v>
      </c>
      <c r="AK1393" s="65">
        <f>IFERROR(VLOOKUP($B1393,STOCK!$A:$H,4,0)," ")</f>
        <v>6</v>
      </c>
      <c r="AL1393" s="65">
        <f>IFERROR(VLOOKUP($B1393,STOCK!$A:$H,5,0)," ")</f>
        <v>1</v>
      </c>
      <c r="AM1393" s="65">
        <f>IFERROR(VLOOKUP($B1393,STOCK!$A:$H,6,0)," ")</f>
        <v>4</v>
      </c>
      <c r="AN1393" s="65">
        <f>IFERROR(VLOOKUP($B1393,STOCK!$A:$H,7,0)," ")</f>
        <v>30</v>
      </c>
      <c r="AO1393" s="65">
        <f>IFERROR(VLOOKUP($B1393,STOCK!$A:$H,8,0)," ")</f>
        <v>12</v>
      </c>
      <c r="AP1393" s="62">
        <f t="shared" si="273"/>
        <v>5.2941176470588243</v>
      </c>
      <c r="AQ1393" s="50">
        <f t="shared" si="274"/>
        <v>18</v>
      </c>
      <c r="AR1393" s="50">
        <f t="shared" si="275"/>
        <v>15</v>
      </c>
      <c r="AS1393" s="50">
        <f t="shared" si="276"/>
        <v>20</v>
      </c>
      <c r="AT1393" s="50">
        <f t="shared" si="277"/>
        <v>75</v>
      </c>
      <c r="AU1393" s="63" t="str">
        <f t="shared" si="284"/>
        <v>SV</v>
      </c>
      <c r="AV1393" s="67">
        <v>23400.000029999999</v>
      </c>
      <c r="AW1393" s="133">
        <v>23419.791120000002</v>
      </c>
      <c r="AX1393" s="49">
        <v>26900</v>
      </c>
      <c r="AY1393" s="51">
        <f t="shared" si="278"/>
        <v>0.14957264809883841</v>
      </c>
      <c r="AZ1393" s="51">
        <f t="shared" si="279"/>
        <v>0.13011152304832715</v>
      </c>
      <c r="BA1393" s="49">
        <v>25900</v>
      </c>
      <c r="BB1393" s="52">
        <v>3</v>
      </c>
      <c r="BC1393" s="51">
        <f t="shared" si="280"/>
        <v>0.10683760541858422</v>
      </c>
      <c r="BD1393" s="51">
        <f t="shared" si="281"/>
        <v>9.6525095366795391E-2</v>
      </c>
      <c r="BE1393" s="49">
        <v>24900</v>
      </c>
      <c r="BF1393" s="52">
        <v>6</v>
      </c>
      <c r="BG1393" s="51">
        <f t="shared" si="282"/>
        <v>6.4102562738330038E-2</v>
      </c>
      <c r="BH1393" s="51">
        <f t="shared" si="283"/>
        <v>6.0240962650602442E-2</v>
      </c>
      <c r="BI1393" s="282">
        <f t="shared" si="285"/>
        <v>47</v>
      </c>
    </row>
    <row r="1394" spans="1:61" hidden="1">
      <c r="A1394" s="54" t="s">
        <v>150</v>
      </c>
      <c r="B1394" s="55" t="s">
        <v>4403</v>
      </c>
      <c r="C1394" s="55" t="s">
        <v>4404</v>
      </c>
      <c r="D1394" s="44" t="s">
        <v>4405</v>
      </c>
      <c r="E1394" s="56">
        <v>20</v>
      </c>
      <c r="F1394" s="46" t="s">
        <v>5814</v>
      </c>
      <c r="G1394" s="47" t="s">
        <v>5814</v>
      </c>
      <c r="H1394" s="47" t="s">
        <v>189</v>
      </c>
      <c r="I1394" s="48" t="s">
        <v>6237</v>
      </c>
      <c r="J1394" s="48" t="s">
        <v>6238</v>
      </c>
      <c r="K1394" s="48" t="s">
        <v>6242</v>
      </c>
      <c r="L1394" s="45">
        <v>114</v>
      </c>
      <c r="M1394" s="47" t="s">
        <v>161</v>
      </c>
      <c r="N1394" s="60">
        <v>18</v>
      </c>
      <c r="O1394" s="58">
        <v>24</v>
      </c>
      <c r="P1394" s="58">
        <v>14</v>
      </c>
      <c r="Q1394" s="132">
        <v>11</v>
      </c>
      <c r="R1394" s="60">
        <v>13</v>
      </c>
      <c r="S1394" s="58">
        <v>10</v>
      </c>
      <c r="T1394" s="58">
        <v>19</v>
      </c>
      <c r="U1394" s="132">
        <v>11</v>
      </c>
      <c r="V1394" s="58">
        <v>2</v>
      </c>
      <c r="W1394" s="58">
        <v>2</v>
      </c>
      <c r="X1394" s="58">
        <v>4</v>
      </c>
      <c r="Y1394" s="132">
        <v>4</v>
      </c>
      <c r="Z1394" s="61">
        <v>9</v>
      </c>
      <c r="AA1394" s="59">
        <v>21</v>
      </c>
      <c r="AB1394" s="59">
        <v>8</v>
      </c>
      <c r="AC1394" s="132">
        <v>3</v>
      </c>
      <c r="AD1394" s="61">
        <v>0</v>
      </c>
      <c r="AE1394" s="59">
        <v>2</v>
      </c>
      <c r="AF1394" s="59">
        <v>4</v>
      </c>
      <c r="AG1394" s="132">
        <v>8</v>
      </c>
      <c r="AH1394" s="61">
        <v>0</v>
      </c>
      <c r="AI1394" s="132">
        <v>0</v>
      </c>
      <c r="AJ1394" s="64">
        <f>IFERROR(VLOOKUP($B1394,STOCK!$A:$H,3,0)," ")</f>
        <v>16</v>
      </c>
      <c r="AK1394" s="65">
        <f>IFERROR(VLOOKUP($B1394,STOCK!$A:$H,4,0)," ")</f>
        <v>20</v>
      </c>
      <c r="AL1394" s="65">
        <f>IFERROR(VLOOKUP($B1394,STOCK!$A:$H,5,0)," ")</f>
        <v>13</v>
      </c>
      <c r="AM1394" s="65">
        <f>IFERROR(VLOOKUP($B1394,STOCK!$A:$H,6,0)," ")</f>
        <v>-1</v>
      </c>
      <c r="AN1394" s="65">
        <f>IFERROR(VLOOKUP($B1394,STOCK!$A:$H,7,0)," ")</f>
        <v>10</v>
      </c>
      <c r="AO1394" s="65">
        <f>IFERROR(VLOOKUP($B1394,STOCK!$A:$H,8,0)," ")</f>
        <v>0</v>
      </c>
      <c r="AP1394" s="62">
        <f t="shared" si="273"/>
        <v>43.63636363636364</v>
      </c>
      <c r="AQ1394" s="50">
        <f t="shared" si="274"/>
        <v>54.545454545454547</v>
      </c>
      <c r="AR1394" s="50">
        <f t="shared" si="275"/>
        <v>97.5</v>
      </c>
      <c r="AS1394" s="50" t="str">
        <f t="shared" si="276"/>
        <v>Q</v>
      </c>
      <c r="AT1394" s="50">
        <f t="shared" si="277"/>
        <v>37.5</v>
      </c>
      <c r="AU1394" s="63" t="str">
        <f t="shared" si="284"/>
        <v>Q</v>
      </c>
      <c r="AV1394" s="67">
        <v>11750.000019999999</v>
      </c>
      <c r="AW1394" s="133">
        <v>11755.79702</v>
      </c>
      <c r="AX1394" s="49">
        <v>12900</v>
      </c>
      <c r="AY1394" s="51">
        <f t="shared" si="278"/>
        <v>9.7872338556812988E-2</v>
      </c>
      <c r="AZ1394" s="51">
        <f t="shared" si="279"/>
        <v>8.9147285271317864E-2</v>
      </c>
      <c r="BA1394" s="49">
        <v>12500</v>
      </c>
      <c r="BB1394" s="52">
        <v>3</v>
      </c>
      <c r="BC1394" s="51">
        <f t="shared" si="280"/>
        <v>6.3829785423268559E-2</v>
      </c>
      <c r="BD1394" s="51">
        <f t="shared" si="281"/>
        <v>5.9999998400000039E-2</v>
      </c>
      <c r="BE1394" s="49">
        <v>11900</v>
      </c>
      <c r="BF1394" s="52">
        <v>6</v>
      </c>
      <c r="BG1394" s="51">
        <f t="shared" si="282"/>
        <v>1.2765955722951583E-2</v>
      </c>
      <c r="BH1394" s="51">
        <f t="shared" si="283"/>
        <v>1.2605040336134497E-2</v>
      </c>
      <c r="BI1394" s="282">
        <f t="shared" si="285"/>
        <v>37</v>
      </c>
    </row>
    <row r="1395" spans="1:61" hidden="1">
      <c r="A1395" s="54" t="s">
        <v>150</v>
      </c>
      <c r="B1395" s="55" t="s">
        <v>4406</v>
      </c>
      <c r="C1395" s="55" t="s">
        <v>4407</v>
      </c>
      <c r="D1395" s="44" t="s">
        <v>4408</v>
      </c>
      <c r="E1395" s="56">
        <v>20</v>
      </c>
      <c r="F1395" s="46" t="s">
        <v>5814</v>
      </c>
      <c r="G1395" s="47" t="s">
        <v>5814</v>
      </c>
      <c r="H1395" s="47" t="s">
        <v>189</v>
      </c>
      <c r="I1395" s="48" t="s">
        <v>6237</v>
      </c>
      <c r="J1395" s="48" t="s">
        <v>6238</v>
      </c>
      <c r="K1395" s="48" t="s">
        <v>6242</v>
      </c>
      <c r="L1395" s="45">
        <v>114</v>
      </c>
      <c r="M1395" s="47" t="s">
        <v>161</v>
      </c>
      <c r="N1395" s="60">
        <v>2</v>
      </c>
      <c r="O1395" s="58">
        <v>0</v>
      </c>
      <c r="P1395" s="58">
        <v>1</v>
      </c>
      <c r="Q1395" s="132">
        <v>2</v>
      </c>
      <c r="R1395" s="60">
        <v>2</v>
      </c>
      <c r="S1395" s="58">
        <v>2</v>
      </c>
      <c r="T1395" s="58">
        <v>4</v>
      </c>
      <c r="U1395" s="132">
        <v>4</v>
      </c>
      <c r="V1395" s="58">
        <v>1</v>
      </c>
      <c r="W1395" s="58">
        <v>3</v>
      </c>
      <c r="X1395" s="58">
        <v>0</v>
      </c>
      <c r="Y1395" s="132">
        <v>0</v>
      </c>
      <c r="Z1395" s="61">
        <v>0</v>
      </c>
      <c r="AA1395" s="59">
        <v>0</v>
      </c>
      <c r="AB1395" s="59">
        <v>0</v>
      </c>
      <c r="AC1395" s="132">
        <v>0</v>
      </c>
      <c r="AD1395" s="61">
        <v>2</v>
      </c>
      <c r="AE1395" s="59">
        <v>0</v>
      </c>
      <c r="AF1395" s="59">
        <v>0</v>
      </c>
      <c r="AG1395" s="132">
        <v>1</v>
      </c>
      <c r="AH1395" s="61">
        <v>0</v>
      </c>
      <c r="AI1395" s="132">
        <v>0</v>
      </c>
      <c r="AJ1395" s="64">
        <f>IFERROR(VLOOKUP($B1395,STOCK!$A:$H,3,0)," ")</f>
        <v>34</v>
      </c>
      <c r="AK1395" s="65">
        <f>IFERROR(VLOOKUP($B1395,STOCK!$A:$H,4,0)," ")</f>
        <v>17</v>
      </c>
      <c r="AL1395" s="65">
        <f>IFERROR(VLOOKUP($B1395,STOCK!$A:$H,5,0)," ")</f>
        <v>0</v>
      </c>
      <c r="AM1395" s="65">
        <f>IFERROR(VLOOKUP($B1395,STOCK!$A:$H,6,0)," ")</f>
        <v>0</v>
      </c>
      <c r="AN1395" s="65">
        <f>IFERROR(VLOOKUP($B1395,STOCK!$A:$H,7,0)," ")</f>
        <v>19</v>
      </c>
      <c r="AO1395" s="65">
        <f>IFERROR(VLOOKUP($B1395,STOCK!$A:$H,8,0)," ")</f>
        <v>50</v>
      </c>
      <c r="AP1395" s="62">
        <f t="shared" si="273"/>
        <v>510</v>
      </c>
      <c r="AQ1395" s="50">
        <f t="shared" si="274"/>
        <v>127.5</v>
      </c>
      <c r="AR1395" s="50" t="str">
        <f t="shared" si="275"/>
        <v>Q</v>
      </c>
      <c r="AS1395" s="50" t="str">
        <f t="shared" si="276"/>
        <v>Q</v>
      </c>
      <c r="AT1395" s="50">
        <f t="shared" si="277"/>
        <v>570</v>
      </c>
      <c r="AU1395" s="63" t="str">
        <f t="shared" si="284"/>
        <v>SV</v>
      </c>
      <c r="AV1395" s="67">
        <v>15570.000050000001</v>
      </c>
      <c r="AW1395" s="133">
        <v>15366.973819999999</v>
      </c>
      <c r="AX1395" s="49">
        <v>17900</v>
      </c>
      <c r="AY1395" s="51">
        <f t="shared" si="278"/>
        <v>0.14964675289130769</v>
      </c>
      <c r="AZ1395" s="51">
        <f t="shared" si="279"/>
        <v>0.13016759497206701</v>
      </c>
      <c r="BA1395" s="49">
        <v>17500</v>
      </c>
      <c r="BB1395" s="52">
        <v>3</v>
      </c>
      <c r="BC1395" s="51">
        <f t="shared" si="280"/>
        <v>0.12395632265909984</v>
      </c>
      <c r="BD1395" s="51">
        <f t="shared" si="281"/>
        <v>0.1102857114285714</v>
      </c>
      <c r="BE1395" s="49">
        <v>16900</v>
      </c>
      <c r="BF1395" s="52">
        <v>6</v>
      </c>
      <c r="BG1395" s="51">
        <f t="shared" si="282"/>
        <v>8.5420677310787729E-2</v>
      </c>
      <c r="BH1395" s="51">
        <f t="shared" si="283"/>
        <v>7.8698221893491085E-2</v>
      </c>
      <c r="BI1395" s="282">
        <f t="shared" si="285"/>
        <v>7</v>
      </c>
    </row>
    <row r="1396" spans="1:61" hidden="1">
      <c r="A1396" s="54" t="s">
        <v>150</v>
      </c>
      <c r="B1396" s="55" t="s">
        <v>4409</v>
      </c>
      <c r="C1396" s="55" t="s">
        <v>4410</v>
      </c>
      <c r="D1396" s="44" t="s">
        <v>4411</v>
      </c>
      <c r="E1396" s="56">
        <v>20</v>
      </c>
      <c r="F1396" s="46" t="s">
        <v>5814</v>
      </c>
      <c r="G1396" s="47" t="s">
        <v>5814</v>
      </c>
      <c r="H1396" s="47" t="s">
        <v>189</v>
      </c>
      <c r="I1396" s="48" t="s">
        <v>6237</v>
      </c>
      <c r="J1396" s="48" t="s">
        <v>6238</v>
      </c>
      <c r="K1396" s="48" t="s">
        <v>6242</v>
      </c>
      <c r="L1396" s="45">
        <v>114</v>
      </c>
      <c r="M1396" s="47" t="s">
        <v>161</v>
      </c>
      <c r="N1396" s="60">
        <v>1</v>
      </c>
      <c r="O1396" s="58">
        <v>0</v>
      </c>
      <c r="P1396" s="58">
        <v>2</v>
      </c>
      <c r="Q1396" s="132">
        <v>1</v>
      </c>
      <c r="R1396" s="60">
        <v>0</v>
      </c>
      <c r="S1396" s="58">
        <v>0</v>
      </c>
      <c r="T1396" s="58">
        <v>0</v>
      </c>
      <c r="U1396" s="132">
        <v>0</v>
      </c>
      <c r="V1396" s="58">
        <v>1</v>
      </c>
      <c r="W1396" s="58">
        <v>1</v>
      </c>
      <c r="X1396" s="58">
        <v>2</v>
      </c>
      <c r="Y1396" s="132">
        <v>0</v>
      </c>
      <c r="Z1396" s="61">
        <v>1</v>
      </c>
      <c r="AA1396" s="59">
        <v>1</v>
      </c>
      <c r="AB1396" s="59">
        <v>0</v>
      </c>
      <c r="AC1396" s="132">
        <v>0</v>
      </c>
      <c r="AD1396" s="61">
        <v>0</v>
      </c>
      <c r="AE1396" s="59">
        <v>2</v>
      </c>
      <c r="AF1396" s="59">
        <v>5</v>
      </c>
      <c r="AG1396" s="132">
        <v>3</v>
      </c>
      <c r="AH1396" s="61">
        <v>0</v>
      </c>
      <c r="AI1396" s="132">
        <v>0</v>
      </c>
      <c r="AJ1396" s="64">
        <f>IFERROR(VLOOKUP($B1396,STOCK!$A:$H,3,0)," ")</f>
        <v>17</v>
      </c>
      <c r="AK1396" s="65">
        <f>IFERROR(VLOOKUP($B1396,STOCK!$A:$H,4,0)," ")</f>
        <v>20</v>
      </c>
      <c r="AL1396" s="65">
        <f>IFERROR(VLOOKUP($B1396,STOCK!$A:$H,5,0)," ")</f>
        <v>16</v>
      </c>
      <c r="AM1396" s="65">
        <f>IFERROR(VLOOKUP($B1396,STOCK!$A:$H,6,0)," ")</f>
        <v>18</v>
      </c>
      <c r="AN1396" s="65">
        <f>IFERROR(VLOOKUP($B1396,STOCK!$A:$H,7,0)," ")</f>
        <v>13</v>
      </c>
      <c r="AO1396" s="65">
        <f>IFERROR(VLOOKUP($B1396,STOCK!$A:$H,8,0)," ")</f>
        <v>20</v>
      </c>
      <c r="AP1396" s="62">
        <f t="shared" si="273"/>
        <v>510</v>
      </c>
      <c r="AQ1396" s="50" t="str">
        <f t="shared" si="274"/>
        <v>SV</v>
      </c>
      <c r="AR1396" s="50" t="str">
        <f t="shared" si="275"/>
        <v>SV</v>
      </c>
      <c r="AS1396" s="50" t="str">
        <f t="shared" si="276"/>
        <v>SV</v>
      </c>
      <c r="AT1396" s="50">
        <f t="shared" si="277"/>
        <v>130</v>
      </c>
      <c r="AU1396" s="63" t="str">
        <f t="shared" si="284"/>
        <v>SV</v>
      </c>
      <c r="AV1396" s="67">
        <v>15565</v>
      </c>
      <c r="AW1396" s="133">
        <v>15565</v>
      </c>
      <c r="AX1396" s="49">
        <v>15900</v>
      </c>
      <c r="AY1396" s="51">
        <f t="shared" si="278"/>
        <v>2.1522646964343028E-2</v>
      </c>
      <c r="AZ1396" s="51">
        <f t="shared" si="279"/>
        <v>2.1069182389937106E-2</v>
      </c>
      <c r="BA1396" s="49">
        <v>15500</v>
      </c>
      <c r="BB1396" s="52">
        <v>3</v>
      </c>
      <c r="BC1396" s="51">
        <f t="shared" si="280"/>
        <v>-4.1760359781560785E-3</v>
      </c>
      <c r="BD1396" s="51">
        <f t="shared" si="281"/>
        <v>-4.193548387096774E-3</v>
      </c>
      <c r="BE1396" s="49">
        <v>14900</v>
      </c>
      <c r="BF1396" s="52">
        <v>6</v>
      </c>
      <c r="BG1396" s="51">
        <f t="shared" si="282"/>
        <v>-4.2724060391904906E-2</v>
      </c>
      <c r="BH1396" s="51">
        <f t="shared" si="283"/>
        <v>-4.4630872483221479E-2</v>
      </c>
      <c r="BI1396" s="282">
        <f t="shared" si="285"/>
        <v>4</v>
      </c>
    </row>
    <row r="1397" spans="1:61" hidden="1">
      <c r="A1397" s="54" t="s">
        <v>150</v>
      </c>
      <c r="B1397" s="55" t="s">
        <v>4412</v>
      </c>
      <c r="C1397" s="55" t="s">
        <v>4413</v>
      </c>
      <c r="D1397" s="44" t="s">
        <v>4414</v>
      </c>
      <c r="E1397" s="56">
        <v>20</v>
      </c>
      <c r="F1397" s="46" t="s">
        <v>5814</v>
      </c>
      <c r="G1397" s="47" t="s">
        <v>5814</v>
      </c>
      <c r="H1397" s="47" t="s">
        <v>189</v>
      </c>
      <c r="I1397" s="48" t="s">
        <v>6237</v>
      </c>
      <c r="J1397" s="48" t="s">
        <v>6238</v>
      </c>
      <c r="K1397" s="48" t="s">
        <v>6242</v>
      </c>
      <c r="L1397" s="45">
        <v>114</v>
      </c>
      <c r="M1397" s="47" t="s">
        <v>161</v>
      </c>
      <c r="N1397" s="60">
        <v>7</v>
      </c>
      <c r="O1397" s="58">
        <v>4</v>
      </c>
      <c r="P1397" s="58">
        <v>3</v>
      </c>
      <c r="Q1397" s="132">
        <v>2</v>
      </c>
      <c r="R1397" s="60">
        <v>2</v>
      </c>
      <c r="S1397" s="58">
        <v>4</v>
      </c>
      <c r="T1397" s="58">
        <v>5</v>
      </c>
      <c r="U1397" s="132">
        <v>6</v>
      </c>
      <c r="V1397" s="58">
        <v>1</v>
      </c>
      <c r="W1397" s="58">
        <v>0</v>
      </c>
      <c r="X1397" s="58">
        <v>0</v>
      </c>
      <c r="Y1397" s="132">
        <v>0</v>
      </c>
      <c r="Z1397" s="61">
        <v>11</v>
      </c>
      <c r="AA1397" s="59">
        <v>3</v>
      </c>
      <c r="AB1397" s="59">
        <v>0</v>
      </c>
      <c r="AC1397" s="132">
        <v>0</v>
      </c>
      <c r="AD1397" s="61">
        <v>0</v>
      </c>
      <c r="AE1397" s="59">
        <v>1</v>
      </c>
      <c r="AF1397" s="59">
        <v>5</v>
      </c>
      <c r="AG1397" s="132">
        <v>4</v>
      </c>
      <c r="AH1397" s="61">
        <v>0</v>
      </c>
      <c r="AI1397" s="132">
        <v>0</v>
      </c>
      <c r="AJ1397" s="64">
        <f>IFERROR(VLOOKUP($B1397,STOCK!$A:$H,3,0)," ")</f>
        <v>18</v>
      </c>
      <c r="AK1397" s="65">
        <f>IFERROR(VLOOKUP($B1397,STOCK!$A:$H,4,0)," ")</f>
        <v>12</v>
      </c>
      <c r="AL1397" s="65">
        <f>IFERROR(VLOOKUP($B1397,STOCK!$A:$H,5,0)," ")</f>
        <v>2</v>
      </c>
      <c r="AM1397" s="65">
        <f>IFERROR(VLOOKUP($B1397,STOCK!$A:$H,6,0)," ")</f>
        <v>10</v>
      </c>
      <c r="AN1397" s="65">
        <f>IFERROR(VLOOKUP($B1397,STOCK!$A:$H,7,0)," ")</f>
        <v>2</v>
      </c>
      <c r="AO1397" s="65">
        <f>IFERROR(VLOOKUP($B1397,STOCK!$A:$H,8,0)," ")</f>
        <v>0</v>
      </c>
      <c r="AP1397" s="62">
        <f t="shared" si="273"/>
        <v>270</v>
      </c>
      <c r="AQ1397" s="50">
        <f t="shared" si="274"/>
        <v>60</v>
      </c>
      <c r="AR1397" s="50" t="str">
        <f t="shared" si="275"/>
        <v>SV</v>
      </c>
      <c r="AS1397" s="50" t="str">
        <f t="shared" si="276"/>
        <v>SV</v>
      </c>
      <c r="AT1397" s="50">
        <f t="shared" si="277"/>
        <v>15</v>
      </c>
      <c r="AU1397" s="63" t="str">
        <f t="shared" si="284"/>
        <v>Q</v>
      </c>
      <c r="AV1397" s="67">
        <v>11750.000019999999</v>
      </c>
      <c r="AW1397" s="133">
        <v>11773.558720000001</v>
      </c>
      <c r="AX1397" s="49">
        <v>12900</v>
      </c>
      <c r="AY1397" s="51">
        <f t="shared" si="278"/>
        <v>9.7872338556812988E-2</v>
      </c>
      <c r="AZ1397" s="51">
        <f t="shared" si="279"/>
        <v>8.9147285271317864E-2</v>
      </c>
      <c r="BA1397" s="49">
        <v>12500</v>
      </c>
      <c r="BB1397" s="52">
        <v>3</v>
      </c>
      <c r="BC1397" s="51">
        <f t="shared" si="280"/>
        <v>6.3829785423268559E-2</v>
      </c>
      <c r="BD1397" s="51">
        <f t="shared" si="281"/>
        <v>5.9999998400000039E-2</v>
      </c>
      <c r="BE1397" s="49">
        <v>11900</v>
      </c>
      <c r="BF1397" s="52">
        <v>6</v>
      </c>
      <c r="BG1397" s="51">
        <f t="shared" si="282"/>
        <v>1.2765955722951583E-2</v>
      </c>
      <c r="BH1397" s="51">
        <f t="shared" si="283"/>
        <v>1.2605040336134497E-2</v>
      </c>
      <c r="BI1397" s="282">
        <f t="shared" si="285"/>
        <v>12</v>
      </c>
    </row>
    <row r="1398" spans="1:61" hidden="1">
      <c r="A1398" s="54" t="s">
        <v>150</v>
      </c>
      <c r="B1398" s="55" t="s">
        <v>4415</v>
      </c>
      <c r="C1398" s="55" t="s">
        <v>4416</v>
      </c>
      <c r="D1398" s="44" t="s">
        <v>4417</v>
      </c>
      <c r="E1398" s="56">
        <v>20</v>
      </c>
      <c r="F1398" s="46" t="s">
        <v>5814</v>
      </c>
      <c r="G1398" s="47" t="s">
        <v>5814</v>
      </c>
      <c r="H1398" s="47" t="s">
        <v>189</v>
      </c>
      <c r="I1398" s="48" t="s">
        <v>6237</v>
      </c>
      <c r="J1398" s="48" t="s">
        <v>6238</v>
      </c>
      <c r="K1398" s="48" t="s">
        <v>6242</v>
      </c>
      <c r="L1398" s="45">
        <v>114</v>
      </c>
      <c r="M1398" s="47" t="s">
        <v>161</v>
      </c>
      <c r="N1398" s="60">
        <v>0</v>
      </c>
      <c r="O1398" s="58">
        <v>0</v>
      </c>
      <c r="P1398" s="58">
        <v>0</v>
      </c>
      <c r="Q1398" s="132">
        <v>0</v>
      </c>
      <c r="R1398" s="60">
        <v>0</v>
      </c>
      <c r="S1398" s="58">
        <v>0</v>
      </c>
      <c r="T1398" s="58">
        <v>2</v>
      </c>
      <c r="U1398" s="132">
        <v>2</v>
      </c>
      <c r="V1398" s="58">
        <v>0</v>
      </c>
      <c r="W1398" s="58">
        <v>0</v>
      </c>
      <c r="X1398" s="58">
        <v>0</v>
      </c>
      <c r="Y1398" s="132">
        <v>0</v>
      </c>
      <c r="Z1398" s="61">
        <v>0</v>
      </c>
      <c r="AA1398" s="59">
        <v>0</v>
      </c>
      <c r="AB1398" s="59">
        <v>0</v>
      </c>
      <c r="AC1398" s="132">
        <v>0</v>
      </c>
      <c r="AD1398" s="61">
        <v>4</v>
      </c>
      <c r="AE1398" s="59">
        <v>0</v>
      </c>
      <c r="AF1398" s="59">
        <v>0</v>
      </c>
      <c r="AG1398" s="132">
        <v>1</v>
      </c>
      <c r="AH1398" s="61">
        <v>0</v>
      </c>
      <c r="AI1398" s="132">
        <v>1</v>
      </c>
      <c r="AJ1398" s="64">
        <f>IFERROR(VLOOKUP($B1398,STOCK!$A:$H,3,0)," ")</f>
        <v>28</v>
      </c>
      <c r="AK1398" s="65">
        <f>IFERROR(VLOOKUP($B1398,STOCK!$A:$H,4,0)," ")</f>
        <v>17</v>
      </c>
      <c r="AL1398" s="65">
        <f>IFERROR(VLOOKUP($B1398,STOCK!$A:$H,5,0)," ")</f>
        <v>17</v>
      </c>
      <c r="AM1398" s="65">
        <f>IFERROR(VLOOKUP($B1398,STOCK!$A:$H,6,0)," ")</f>
        <v>18</v>
      </c>
      <c r="AN1398" s="65">
        <f>IFERROR(VLOOKUP($B1398,STOCK!$A:$H,7,0)," ")</f>
        <v>16</v>
      </c>
      <c r="AO1398" s="65">
        <f>IFERROR(VLOOKUP($B1398,STOCK!$A:$H,8,0)," ")</f>
        <v>39</v>
      </c>
      <c r="AP1398" s="62" t="str">
        <f t="shared" si="273"/>
        <v>SV</v>
      </c>
      <c r="AQ1398" s="50">
        <f t="shared" si="274"/>
        <v>255</v>
      </c>
      <c r="AR1398" s="50" t="str">
        <f t="shared" si="275"/>
        <v>SV</v>
      </c>
      <c r="AS1398" s="50" t="str">
        <f t="shared" si="276"/>
        <v>SV</v>
      </c>
      <c r="AT1398" s="50">
        <f t="shared" si="277"/>
        <v>480</v>
      </c>
      <c r="AU1398" s="63">
        <f t="shared" si="284"/>
        <v>1170</v>
      </c>
      <c r="AV1398" s="67">
        <v>15570.000050000001</v>
      </c>
      <c r="AW1398" s="133">
        <v>15744.23774</v>
      </c>
      <c r="AX1398" s="49">
        <v>17900</v>
      </c>
      <c r="AY1398" s="51">
        <f t="shared" si="278"/>
        <v>0.14964675289130769</v>
      </c>
      <c r="AZ1398" s="51">
        <f t="shared" si="279"/>
        <v>0.13016759497206701</v>
      </c>
      <c r="BA1398" s="49">
        <v>17500</v>
      </c>
      <c r="BB1398" s="52">
        <v>3</v>
      </c>
      <c r="BC1398" s="51">
        <f t="shared" si="280"/>
        <v>0.12395632265909984</v>
      </c>
      <c r="BD1398" s="51">
        <f t="shared" si="281"/>
        <v>0.1102857114285714</v>
      </c>
      <c r="BE1398" s="49">
        <v>16900</v>
      </c>
      <c r="BF1398" s="52">
        <v>6</v>
      </c>
      <c r="BG1398" s="51">
        <f t="shared" si="282"/>
        <v>8.5420677310787729E-2</v>
      </c>
      <c r="BH1398" s="51">
        <f t="shared" si="283"/>
        <v>7.8698221893491085E-2</v>
      </c>
      <c r="BI1398" s="282">
        <f t="shared" si="285"/>
        <v>4</v>
      </c>
    </row>
    <row r="1399" spans="1:61" hidden="1">
      <c r="A1399" s="54" t="s">
        <v>150</v>
      </c>
      <c r="B1399" s="55" t="s">
        <v>4418</v>
      </c>
      <c r="C1399" s="55" t="s">
        <v>4419</v>
      </c>
      <c r="D1399" s="44" t="s">
        <v>4420</v>
      </c>
      <c r="E1399" s="56">
        <v>12</v>
      </c>
      <c r="F1399" s="46" t="s">
        <v>5814</v>
      </c>
      <c r="G1399" s="47" t="s">
        <v>5814</v>
      </c>
      <c r="H1399" s="47" t="s">
        <v>189</v>
      </c>
      <c r="I1399" s="48" t="s">
        <v>6237</v>
      </c>
      <c r="J1399" s="48" t="s">
        <v>6238</v>
      </c>
      <c r="K1399" s="48" t="s">
        <v>6242</v>
      </c>
      <c r="L1399" s="45">
        <v>114</v>
      </c>
      <c r="M1399" s="47" t="s">
        <v>161</v>
      </c>
      <c r="N1399" s="60">
        <v>42</v>
      </c>
      <c r="O1399" s="58">
        <v>56</v>
      </c>
      <c r="P1399" s="58">
        <v>4</v>
      </c>
      <c r="Q1399" s="132">
        <v>2</v>
      </c>
      <c r="R1399" s="60">
        <v>29</v>
      </c>
      <c r="S1399" s="58">
        <v>30</v>
      </c>
      <c r="T1399" s="58">
        <v>7</v>
      </c>
      <c r="U1399" s="132">
        <v>2</v>
      </c>
      <c r="V1399" s="58">
        <v>12</v>
      </c>
      <c r="W1399" s="58">
        <v>2</v>
      </c>
      <c r="X1399" s="58">
        <v>5</v>
      </c>
      <c r="Y1399" s="132">
        <v>5</v>
      </c>
      <c r="Z1399" s="61">
        <v>23</v>
      </c>
      <c r="AA1399" s="59">
        <v>12</v>
      </c>
      <c r="AB1399" s="59">
        <v>5</v>
      </c>
      <c r="AC1399" s="132">
        <v>2</v>
      </c>
      <c r="AD1399" s="61">
        <v>36</v>
      </c>
      <c r="AE1399" s="59">
        <v>23</v>
      </c>
      <c r="AF1399" s="59">
        <v>1</v>
      </c>
      <c r="AG1399" s="132">
        <v>0</v>
      </c>
      <c r="AH1399" s="61">
        <v>0</v>
      </c>
      <c r="AI1399" s="132">
        <v>0</v>
      </c>
      <c r="AJ1399" s="64">
        <f>IFERROR(VLOOKUP($B1399,STOCK!$A:$H,3,0)," ")</f>
        <v>0</v>
      </c>
      <c r="AK1399" s="65">
        <f>IFERROR(VLOOKUP($B1399,STOCK!$A:$H,4,0)," ")</f>
        <v>0</v>
      </c>
      <c r="AL1399" s="65">
        <f>IFERROR(VLOOKUP($B1399,STOCK!$A:$H,5,0)," ")</f>
        <v>33</v>
      </c>
      <c r="AM1399" s="65">
        <f>IFERROR(VLOOKUP($B1399,STOCK!$A:$H,6,0)," ")</f>
        <v>20</v>
      </c>
      <c r="AN1399" s="65">
        <f>IFERROR(VLOOKUP($B1399,STOCK!$A:$H,7,0)," ")</f>
        <v>0</v>
      </c>
      <c r="AO1399" s="65">
        <f>IFERROR(VLOOKUP($B1399,STOCK!$A:$H,8,0)," ")</f>
        <v>0</v>
      </c>
      <c r="AP1399" s="62" t="str">
        <f t="shared" si="273"/>
        <v>Q</v>
      </c>
      <c r="AQ1399" s="50" t="str">
        <f t="shared" si="274"/>
        <v>Q</v>
      </c>
      <c r="AR1399" s="50">
        <f t="shared" si="275"/>
        <v>198</v>
      </c>
      <c r="AS1399" s="50">
        <f t="shared" si="276"/>
        <v>300</v>
      </c>
      <c r="AT1399" s="50" t="str">
        <f t="shared" si="277"/>
        <v>Q</v>
      </c>
      <c r="AU1399" s="63" t="str">
        <f t="shared" si="284"/>
        <v>Q</v>
      </c>
      <c r="AV1399" s="67">
        <v>23400.000029999999</v>
      </c>
      <c r="AW1399" s="133">
        <v>23404.819899999999</v>
      </c>
      <c r="AX1399" s="49">
        <v>26900</v>
      </c>
      <c r="AY1399" s="51">
        <f t="shared" si="278"/>
        <v>0.14957264809883841</v>
      </c>
      <c r="AZ1399" s="51">
        <f t="shared" si="279"/>
        <v>0.13011152304832715</v>
      </c>
      <c r="BA1399" s="49">
        <v>25900</v>
      </c>
      <c r="BB1399" s="52">
        <v>3</v>
      </c>
      <c r="BC1399" s="51">
        <f t="shared" si="280"/>
        <v>0.10683760541858422</v>
      </c>
      <c r="BD1399" s="51">
        <f t="shared" si="281"/>
        <v>9.6525095366795391E-2</v>
      </c>
      <c r="BE1399" s="49">
        <v>24900</v>
      </c>
      <c r="BF1399" s="52">
        <v>6</v>
      </c>
      <c r="BG1399" s="51">
        <f t="shared" si="282"/>
        <v>6.4102562738330038E-2</v>
      </c>
      <c r="BH1399" s="51">
        <f t="shared" si="283"/>
        <v>6.0240962650602442E-2</v>
      </c>
      <c r="BI1399" s="282">
        <f t="shared" si="285"/>
        <v>11</v>
      </c>
    </row>
    <row r="1400" spans="1:61" hidden="1">
      <c r="A1400" s="54" t="s">
        <v>150</v>
      </c>
      <c r="B1400" s="55" t="s">
        <v>4421</v>
      </c>
      <c r="C1400" s="55" t="s">
        <v>4422</v>
      </c>
      <c r="D1400" s="44" t="s">
        <v>4423</v>
      </c>
      <c r="E1400" s="56">
        <v>20</v>
      </c>
      <c r="F1400" s="46" t="s">
        <v>5814</v>
      </c>
      <c r="G1400" s="47" t="s">
        <v>5814</v>
      </c>
      <c r="H1400" s="47" t="s">
        <v>189</v>
      </c>
      <c r="I1400" s="48" t="s">
        <v>6237</v>
      </c>
      <c r="J1400" s="48" t="s">
        <v>6238</v>
      </c>
      <c r="K1400" s="48" t="s">
        <v>6242</v>
      </c>
      <c r="L1400" s="45">
        <v>114</v>
      </c>
      <c r="M1400" s="47" t="s">
        <v>161</v>
      </c>
      <c r="N1400" s="60">
        <v>24</v>
      </c>
      <c r="O1400" s="58">
        <v>30</v>
      </c>
      <c r="P1400" s="58">
        <v>0</v>
      </c>
      <c r="Q1400" s="132">
        <v>0</v>
      </c>
      <c r="R1400" s="60">
        <v>7</v>
      </c>
      <c r="S1400" s="58">
        <v>5</v>
      </c>
      <c r="T1400" s="58">
        <v>0</v>
      </c>
      <c r="U1400" s="132">
        <v>0</v>
      </c>
      <c r="V1400" s="58">
        <v>11</v>
      </c>
      <c r="W1400" s="58">
        <v>20</v>
      </c>
      <c r="X1400" s="58">
        <v>9</v>
      </c>
      <c r="Y1400" s="132">
        <v>7</v>
      </c>
      <c r="Z1400" s="61">
        <v>16</v>
      </c>
      <c r="AA1400" s="59">
        <v>16</v>
      </c>
      <c r="AB1400" s="59">
        <v>4</v>
      </c>
      <c r="AC1400" s="132">
        <v>0</v>
      </c>
      <c r="AD1400" s="61">
        <v>5</v>
      </c>
      <c r="AE1400" s="59">
        <v>21</v>
      </c>
      <c r="AF1400" s="59">
        <v>1</v>
      </c>
      <c r="AG1400" s="132">
        <v>0</v>
      </c>
      <c r="AH1400" s="61">
        <v>0</v>
      </c>
      <c r="AI1400" s="132">
        <v>0</v>
      </c>
      <c r="AJ1400" s="64">
        <f>IFERROR(VLOOKUP($B1400,STOCK!$A:$H,3,0)," ")</f>
        <v>0</v>
      </c>
      <c r="AK1400" s="65">
        <f>IFERROR(VLOOKUP($B1400,STOCK!$A:$H,4,0)," ")</f>
        <v>0</v>
      </c>
      <c r="AL1400" s="65">
        <f>IFERROR(VLOOKUP($B1400,STOCK!$A:$H,5,0)," ")</f>
        <v>1</v>
      </c>
      <c r="AM1400" s="65">
        <f>IFERROR(VLOOKUP($B1400,STOCK!$A:$H,6,0)," ")</f>
        <v>20</v>
      </c>
      <c r="AN1400" s="65">
        <f>IFERROR(VLOOKUP($B1400,STOCK!$A:$H,7,0)," ")</f>
        <v>0</v>
      </c>
      <c r="AO1400" s="65">
        <f>IFERROR(VLOOKUP($B1400,STOCK!$A:$H,8,0)," ")</f>
        <v>0</v>
      </c>
      <c r="AP1400" s="62" t="str">
        <f t="shared" si="273"/>
        <v>Q</v>
      </c>
      <c r="AQ1400" s="50" t="str">
        <f t="shared" si="274"/>
        <v>Q</v>
      </c>
      <c r="AR1400" s="50">
        <f t="shared" si="275"/>
        <v>4.2857142857142856</v>
      </c>
      <c r="AS1400" s="50" t="str">
        <f t="shared" si="276"/>
        <v>SV</v>
      </c>
      <c r="AT1400" s="50" t="str">
        <f t="shared" si="277"/>
        <v>Q</v>
      </c>
      <c r="AU1400" s="63" t="str">
        <f t="shared" si="284"/>
        <v>Q</v>
      </c>
      <c r="AV1400" s="67">
        <v>11750.000019999999</v>
      </c>
      <c r="AW1400" s="133">
        <v>11753.79139</v>
      </c>
      <c r="AX1400" s="49">
        <v>12900</v>
      </c>
      <c r="AY1400" s="51">
        <f t="shared" si="278"/>
        <v>9.7872338556812988E-2</v>
      </c>
      <c r="AZ1400" s="51">
        <f t="shared" si="279"/>
        <v>8.9147285271317864E-2</v>
      </c>
      <c r="BA1400" s="49">
        <v>12500</v>
      </c>
      <c r="BB1400" s="52">
        <v>3</v>
      </c>
      <c r="BC1400" s="51">
        <f t="shared" si="280"/>
        <v>6.3829785423268559E-2</v>
      </c>
      <c r="BD1400" s="51">
        <f t="shared" si="281"/>
        <v>5.9999998400000039E-2</v>
      </c>
      <c r="BE1400" s="49">
        <v>11900</v>
      </c>
      <c r="BF1400" s="52">
        <v>6</v>
      </c>
      <c r="BG1400" s="51">
        <f t="shared" si="282"/>
        <v>1.2765955722951583E-2</v>
      </c>
      <c r="BH1400" s="51">
        <f t="shared" si="283"/>
        <v>1.2605040336134497E-2</v>
      </c>
      <c r="BI1400" s="282">
        <f t="shared" si="285"/>
        <v>7</v>
      </c>
    </row>
    <row r="1401" spans="1:61" hidden="1">
      <c r="A1401" s="54" t="s">
        <v>150</v>
      </c>
      <c r="B1401" s="55" t="s">
        <v>4424</v>
      </c>
      <c r="C1401" s="55" t="s">
        <v>4425</v>
      </c>
      <c r="D1401" s="44" t="s">
        <v>4426</v>
      </c>
      <c r="E1401" s="56">
        <v>12</v>
      </c>
      <c r="F1401" s="46" t="s">
        <v>5814</v>
      </c>
      <c r="G1401" s="47" t="s">
        <v>5814</v>
      </c>
      <c r="H1401" s="47" t="s">
        <v>189</v>
      </c>
      <c r="I1401" s="48" t="s">
        <v>6237</v>
      </c>
      <c r="J1401" s="48" t="s">
        <v>6238</v>
      </c>
      <c r="K1401" s="48" t="s">
        <v>6242</v>
      </c>
      <c r="L1401" s="45">
        <v>114</v>
      </c>
      <c r="M1401" s="47" t="s">
        <v>161</v>
      </c>
      <c r="N1401" s="60">
        <v>12</v>
      </c>
      <c r="O1401" s="58">
        <v>11</v>
      </c>
      <c r="P1401" s="58">
        <v>15</v>
      </c>
      <c r="Q1401" s="132">
        <v>9</v>
      </c>
      <c r="R1401" s="60">
        <v>10</v>
      </c>
      <c r="S1401" s="58">
        <v>10</v>
      </c>
      <c r="T1401" s="58">
        <v>13</v>
      </c>
      <c r="U1401" s="132">
        <v>16</v>
      </c>
      <c r="V1401" s="58">
        <v>5</v>
      </c>
      <c r="W1401" s="58">
        <v>0</v>
      </c>
      <c r="X1401" s="58">
        <v>6</v>
      </c>
      <c r="Y1401" s="132">
        <v>3</v>
      </c>
      <c r="Z1401" s="61">
        <v>5</v>
      </c>
      <c r="AA1401" s="59">
        <v>3</v>
      </c>
      <c r="AB1401" s="59">
        <v>2</v>
      </c>
      <c r="AC1401" s="132">
        <v>5</v>
      </c>
      <c r="AD1401" s="61">
        <v>11</v>
      </c>
      <c r="AE1401" s="59">
        <v>10</v>
      </c>
      <c r="AF1401" s="59">
        <v>6</v>
      </c>
      <c r="AG1401" s="132">
        <v>12</v>
      </c>
      <c r="AH1401" s="61">
        <v>0</v>
      </c>
      <c r="AI1401" s="132">
        <v>0</v>
      </c>
      <c r="AJ1401" s="64">
        <f>IFERROR(VLOOKUP($B1401,STOCK!$A:$H,3,0)," ")</f>
        <v>10</v>
      </c>
      <c r="AK1401" s="65">
        <f>IFERROR(VLOOKUP($B1401,STOCK!$A:$H,4,0)," ")</f>
        <v>3</v>
      </c>
      <c r="AL1401" s="65">
        <f>IFERROR(VLOOKUP($B1401,STOCK!$A:$H,5,0)," ")</f>
        <v>6</v>
      </c>
      <c r="AM1401" s="65">
        <f>IFERROR(VLOOKUP($B1401,STOCK!$A:$H,6,0)," ")</f>
        <v>16</v>
      </c>
      <c r="AN1401" s="65">
        <f>IFERROR(VLOOKUP($B1401,STOCK!$A:$H,7,0)," ")</f>
        <v>26</v>
      </c>
      <c r="AO1401" s="65">
        <f>IFERROR(VLOOKUP($B1401,STOCK!$A:$H,8,0)," ")</f>
        <v>0</v>
      </c>
      <c r="AP1401" s="62">
        <f t="shared" si="273"/>
        <v>33.333333333333336</v>
      </c>
      <c r="AQ1401" s="50">
        <f t="shared" si="274"/>
        <v>5.625</v>
      </c>
      <c r="AR1401" s="50">
        <f t="shared" si="275"/>
        <v>60</v>
      </c>
      <c r="AS1401" s="50">
        <f t="shared" si="276"/>
        <v>96</v>
      </c>
      <c r="AT1401" s="50">
        <f t="shared" si="277"/>
        <v>65</v>
      </c>
      <c r="AU1401" s="63" t="str">
        <f t="shared" si="284"/>
        <v>Q</v>
      </c>
      <c r="AV1401" s="67">
        <v>23400.000029999999</v>
      </c>
      <c r="AW1401" s="133">
        <v>23413.670389999999</v>
      </c>
      <c r="AX1401" s="49">
        <v>26900</v>
      </c>
      <c r="AY1401" s="51">
        <f t="shared" si="278"/>
        <v>0.14957264809883841</v>
      </c>
      <c r="AZ1401" s="51">
        <f t="shared" si="279"/>
        <v>0.13011152304832715</v>
      </c>
      <c r="BA1401" s="49">
        <v>25900</v>
      </c>
      <c r="BB1401" s="52">
        <v>3</v>
      </c>
      <c r="BC1401" s="51">
        <f t="shared" si="280"/>
        <v>0.10683760541858422</v>
      </c>
      <c r="BD1401" s="51">
        <f t="shared" si="281"/>
        <v>9.6525095366795391E-2</v>
      </c>
      <c r="BE1401" s="49">
        <v>24900</v>
      </c>
      <c r="BF1401" s="52">
        <v>6</v>
      </c>
      <c r="BG1401" s="51">
        <f t="shared" si="282"/>
        <v>6.4102562738330038E-2</v>
      </c>
      <c r="BH1401" s="51">
        <f t="shared" si="283"/>
        <v>6.0240962650602442E-2</v>
      </c>
      <c r="BI1401" s="282">
        <f t="shared" si="285"/>
        <v>45</v>
      </c>
    </row>
    <row r="1402" spans="1:61" hidden="1">
      <c r="A1402" s="54" t="s">
        <v>150</v>
      </c>
      <c r="B1402" s="55" t="s">
        <v>4427</v>
      </c>
      <c r="C1402" s="55" t="s">
        <v>4428</v>
      </c>
      <c r="D1402" s="44" t="s">
        <v>4429</v>
      </c>
      <c r="E1402" s="56">
        <v>20</v>
      </c>
      <c r="F1402" s="46" t="s">
        <v>5814</v>
      </c>
      <c r="G1402" s="47" t="s">
        <v>5814</v>
      </c>
      <c r="H1402" s="47" t="s">
        <v>189</v>
      </c>
      <c r="I1402" s="48" t="s">
        <v>6237</v>
      </c>
      <c r="J1402" s="48" t="s">
        <v>6238</v>
      </c>
      <c r="K1402" s="48" t="s">
        <v>6242</v>
      </c>
      <c r="L1402" s="45">
        <v>114</v>
      </c>
      <c r="M1402" s="47" t="s">
        <v>161</v>
      </c>
      <c r="N1402" s="60">
        <v>9</v>
      </c>
      <c r="O1402" s="58">
        <v>7</v>
      </c>
      <c r="P1402" s="58">
        <v>1</v>
      </c>
      <c r="Q1402" s="132">
        <v>0</v>
      </c>
      <c r="R1402" s="60">
        <v>8</v>
      </c>
      <c r="S1402" s="58">
        <v>10</v>
      </c>
      <c r="T1402" s="58">
        <v>13</v>
      </c>
      <c r="U1402" s="132">
        <v>8</v>
      </c>
      <c r="V1402" s="58">
        <v>6</v>
      </c>
      <c r="W1402" s="58">
        <v>0</v>
      </c>
      <c r="X1402" s="58">
        <v>1</v>
      </c>
      <c r="Y1402" s="132">
        <v>0</v>
      </c>
      <c r="Z1402" s="61">
        <v>6</v>
      </c>
      <c r="AA1402" s="59">
        <v>3</v>
      </c>
      <c r="AB1402" s="59">
        <v>1</v>
      </c>
      <c r="AC1402" s="132">
        <v>1</v>
      </c>
      <c r="AD1402" s="61">
        <v>1</v>
      </c>
      <c r="AE1402" s="59">
        <v>6</v>
      </c>
      <c r="AF1402" s="59">
        <v>12</v>
      </c>
      <c r="AG1402" s="132">
        <v>12</v>
      </c>
      <c r="AH1402" s="61">
        <v>0</v>
      </c>
      <c r="AI1402" s="132">
        <v>0</v>
      </c>
      <c r="AJ1402" s="64">
        <f>IFERROR(VLOOKUP($B1402,STOCK!$A:$H,3,0)," ")</f>
        <v>0</v>
      </c>
      <c r="AK1402" s="65">
        <f>IFERROR(VLOOKUP($B1402,STOCK!$A:$H,4,0)," ")</f>
        <v>1</v>
      </c>
      <c r="AL1402" s="65">
        <f>IFERROR(VLOOKUP($B1402,STOCK!$A:$H,5,0)," ")</f>
        <v>0</v>
      </c>
      <c r="AM1402" s="65">
        <f>IFERROR(VLOOKUP($B1402,STOCK!$A:$H,6,0)," ")</f>
        <v>9</v>
      </c>
      <c r="AN1402" s="65">
        <f>IFERROR(VLOOKUP($B1402,STOCK!$A:$H,7,0)," ")</f>
        <v>1</v>
      </c>
      <c r="AO1402" s="65">
        <f>IFERROR(VLOOKUP($B1402,STOCK!$A:$H,8,0)," ")</f>
        <v>0</v>
      </c>
      <c r="AP1402" s="62" t="str">
        <f t="shared" si="273"/>
        <v>Q</v>
      </c>
      <c r="AQ1402" s="50">
        <f t="shared" si="274"/>
        <v>3.75</v>
      </c>
      <c r="AR1402" s="50" t="str">
        <f t="shared" si="275"/>
        <v>Q</v>
      </c>
      <c r="AS1402" s="50">
        <f t="shared" si="276"/>
        <v>270</v>
      </c>
      <c r="AT1402" s="50">
        <f t="shared" si="277"/>
        <v>2.5</v>
      </c>
      <c r="AU1402" s="63" t="str">
        <f t="shared" si="284"/>
        <v>Q</v>
      </c>
      <c r="AV1402" s="67">
        <v>11750.000019999999</v>
      </c>
      <c r="AW1402" s="133">
        <v>11762.872219999999</v>
      </c>
      <c r="AX1402" s="49">
        <v>12900</v>
      </c>
      <c r="AY1402" s="51">
        <f t="shared" si="278"/>
        <v>9.7872338556812988E-2</v>
      </c>
      <c r="AZ1402" s="51">
        <f t="shared" si="279"/>
        <v>8.9147285271317864E-2</v>
      </c>
      <c r="BA1402" s="49">
        <v>12500</v>
      </c>
      <c r="BB1402" s="52">
        <v>3</v>
      </c>
      <c r="BC1402" s="51">
        <f t="shared" si="280"/>
        <v>6.3829785423268559E-2</v>
      </c>
      <c r="BD1402" s="51">
        <f t="shared" si="281"/>
        <v>5.9999998400000039E-2</v>
      </c>
      <c r="BE1402" s="49">
        <v>11900</v>
      </c>
      <c r="BF1402" s="52">
        <v>6</v>
      </c>
      <c r="BG1402" s="51">
        <f t="shared" si="282"/>
        <v>1.2765955722951583E-2</v>
      </c>
      <c r="BH1402" s="51">
        <f t="shared" si="283"/>
        <v>1.2605040336134497E-2</v>
      </c>
      <c r="BI1402" s="282">
        <f t="shared" si="285"/>
        <v>21</v>
      </c>
    </row>
    <row r="1403" spans="1:61" hidden="1">
      <c r="A1403" s="54" t="s">
        <v>150</v>
      </c>
      <c r="B1403" s="55" t="s">
        <v>4430</v>
      </c>
      <c r="C1403" s="55" t="s">
        <v>4431</v>
      </c>
      <c r="D1403" s="44" t="s">
        <v>4432</v>
      </c>
      <c r="E1403" s="56">
        <v>20</v>
      </c>
      <c r="F1403" s="46" t="s">
        <v>5814</v>
      </c>
      <c r="G1403" s="47" t="s">
        <v>5814</v>
      </c>
      <c r="H1403" s="47" t="s">
        <v>189</v>
      </c>
      <c r="I1403" s="48" t="s">
        <v>6237</v>
      </c>
      <c r="J1403" s="48" t="s">
        <v>6238</v>
      </c>
      <c r="K1403" s="48" t="s">
        <v>6242</v>
      </c>
      <c r="L1403" s="45">
        <v>114</v>
      </c>
      <c r="M1403" s="47" t="s">
        <v>161</v>
      </c>
      <c r="N1403" s="60">
        <v>36</v>
      </c>
      <c r="O1403" s="58">
        <v>10</v>
      </c>
      <c r="P1403" s="58">
        <v>0</v>
      </c>
      <c r="Q1403" s="132">
        <v>0</v>
      </c>
      <c r="R1403" s="60">
        <v>11</v>
      </c>
      <c r="S1403" s="58">
        <v>0</v>
      </c>
      <c r="T1403" s="58">
        <v>0</v>
      </c>
      <c r="U1403" s="132">
        <v>0</v>
      </c>
      <c r="V1403" s="58">
        <v>22</v>
      </c>
      <c r="W1403" s="58">
        <v>1</v>
      </c>
      <c r="X1403" s="58">
        <v>5</v>
      </c>
      <c r="Y1403" s="132">
        <v>4</v>
      </c>
      <c r="Z1403" s="61">
        <v>26</v>
      </c>
      <c r="AA1403" s="59">
        <v>1</v>
      </c>
      <c r="AB1403" s="59">
        <v>0</v>
      </c>
      <c r="AC1403" s="132">
        <v>0</v>
      </c>
      <c r="AD1403" s="61">
        <v>12</v>
      </c>
      <c r="AE1403" s="59">
        <v>5</v>
      </c>
      <c r="AF1403" s="59">
        <v>0</v>
      </c>
      <c r="AG1403" s="132">
        <v>0</v>
      </c>
      <c r="AH1403" s="61">
        <v>0</v>
      </c>
      <c r="AI1403" s="132">
        <v>0</v>
      </c>
      <c r="AJ1403" s="64">
        <f>IFERROR(VLOOKUP($B1403,STOCK!$A:$H,3,0)," ")</f>
        <v>0</v>
      </c>
      <c r="AK1403" s="65">
        <f>IFERROR(VLOOKUP($B1403,STOCK!$A:$H,4,0)," ")</f>
        <v>0</v>
      </c>
      <c r="AL1403" s="65">
        <f>IFERROR(VLOOKUP($B1403,STOCK!$A:$H,5,0)," ")</f>
        <v>5</v>
      </c>
      <c r="AM1403" s="65">
        <f>IFERROR(VLOOKUP($B1403,STOCK!$A:$H,6,0)," ")</f>
        <v>0</v>
      </c>
      <c r="AN1403" s="65">
        <f>IFERROR(VLOOKUP($B1403,STOCK!$A:$H,7,0)," ")</f>
        <v>0</v>
      </c>
      <c r="AO1403" s="65">
        <f>IFERROR(VLOOKUP($B1403,STOCK!$A:$H,8,0)," ")</f>
        <v>0</v>
      </c>
      <c r="AP1403" s="62" t="str">
        <f t="shared" si="273"/>
        <v>Q</v>
      </c>
      <c r="AQ1403" s="50" t="str">
        <f t="shared" si="274"/>
        <v>Q</v>
      </c>
      <c r="AR1403" s="50">
        <f t="shared" si="275"/>
        <v>37.5</v>
      </c>
      <c r="AS1403" s="50" t="str">
        <f t="shared" si="276"/>
        <v>Q</v>
      </c>
      <c r="AT1403" s="50" t="str">
        <f t="shared" si="277"/>
        <v>Q</v>
      </c>
      <c r="AU1403" s="63" t="str">
        <f t="shared" si="284"/>
        <v>Q</v>
      </c>
      <c r="AV1403" s="67">
        <v>11750.000019999999</v>
      </c>
      <c r="AW1403" s="133">
        <v>11752.7212</v>
      </c>
      <c r="AX1403" s="49">
        <v>12900</v>
      </c>
      <c r="AY1403" s="51">
        <f t="shared" si="278"/>
        <v>9.7872338556812988E-2</v>
      </c>
      <c r="AZ1403" s="51">
        <f t="shared" si="279"/>
        <v>8.9147285271317864E-2</v>
      </c>
      <c r="BA1403" s="49">
        <v>12500</v>
      </c>
      <c r="BB1403" s="52">
        <v>3</v>
      </c>
      <c r="BC1403" s="51">
        <f t="shared" si="280"/>
        <v>6.3829785423268559E-2</v>
      </c>
      <c r="BD1403" s="51">
        <f t="shared" si="281"/>
        <v>5.9999998400000039E-2</v>
      </c>
      <c r="BE1403" s="49">
        <v>11900</v>
      </c>
      <c r="BF1403" s="52">
        <v>6</v>
      </c>
      <c r="BG1403" s="51">
        <f t="shared" si="282"/>
        <v>1.2765955722951583E-2</v>
      </c>
      <c r="BH1403" s="51">
        <f t="shared" si="283"/>
        <v>1.2605040336134497E-2</v>
      </c>
      <c r="BI1403" s="282">
        <f t="shared" si="285"/>
        <v>4</v>
      </c>
    </row>
    <row r="1404" spans="1:61" hidden="1">
      <c r="A1404" s="54" t="s">
        <v>150</v>
      </c>
      <c r="B1404" s="55" t="s">
        <v>4433</v>
      </c>
      <c r="C1404" s="55" t="s">
        <v>4434</v>
      </c>
      <c r="D1404" s="44" t="s">
        <v>4435</v>
      </c>
      <c r="E1404" s="56">
        <v>20</v>
      </c>
      <c r="F1404" s="46" t="s">
        <v>5814</v>
      </c>
      <c r="G1404" s="47" t="s">
        <v>5814</v>
      </c>
      <c r="H1404" s="47" t="s">
        <v>189</v>
      </c>
      <c r="I1404" s="48" t="s">
        <v>6237</v>
      </c>
      <c r="J1404" s="48" t="s">
        <v>6238</v>
      </c>
      <c r="K1404" s="48" t="s">
        <v>6242</v>
      </c>
      <c r="L1404" s="45">
        <v>114</v>
      </c>
      <c r="M1404" s="47" t="s">
        <v>161</v>
      </c>
      <c r="N1404" s="60">
        <v>0</v>
      </c>
      <c r="O1404" s="58">
        <v>12</v>
      </c>
      <c r="P1404" s="58">
        <v>7</v>
      </c>
      <c r="Q1404" s="132">
        <v>9</v>
      </c>
      <c r="R1404" s="60">
        <v>0</v>
      </c>
      <c r="S1404" s="58">
        <v>2</v>
      </c>
      <c r="T1404" s="58">
        <v>2</v>
      </c>
      <c r="U1404" s="132">
        <v>3</v>
      </c>
      <c r="V1404" s="58">
        <v>6</v>
      </c>
      <c r="W1404" s="58">
        <v>10</v>
      </c>
      <c r="X1404" s="58">
        <v>3</v>
      </c>
      <c r="Y1404" s="132">
        <v>5</v>
      </c>
      <c r="Z1404" s="61">
        <v>0</v>
      </c>
      <c r="AA1404" s="59">
        <v>1</v>
      </c>
      <c r="AB1404" s="59">
        <v>1</v>
      </c>
      <c r="AC1404" s="132">
        <v>1</v>
      </c>
      <c r="AD1404" s="61">
        <v>0</v>
      </c>
      <c r="AE1404" s="59">
        <v>0</v>
      </c>
      <c r="AF1404" s="59">
        <v>0</v>
      </c>
      <c r="AG1404" s="132">
        <v>0</v>
      </c>
      <c r="AH1404" s="61">
        <v>1</v>
      </c>
      <c r="AI1404" s="132">
        <v>3</v>
      </c>
      <c r="AJ1404" s="64">
        <f>IFERROR(VLOOKUP($B1404,STOCK!$A:$H,3,0)," ")</f>
        <v>46</v>
      </c>
      <c r="AK1404" s="65">
        <f>IFERROR(VLOOKUP($B1404,STOCK!$A:$H,4,0)," ")</f>
        <v>16</v>
      </c>
      <c r="AL1404" s="65">
        <f>IFERROR(VLOOKUP($B1404,STOCK!$A:$H,5,0)," ")</f>
        <v>19</v>
      </c>
      <c r="AM1404" s="65">
        <f>IFERROR(VLOOKUP($B1404,STOCK!$A:$H,6,0)," ")</f>
        <v>17</v>
      </c>
      <c r="AN1404" s="65">
        <f>IFERROR(VLOOKUP($B1404,STOCK!$A:$H,7,0)," ")</f>
        <v>20</v>
      </c>
      <c r="AO1404" s="65">
        <f>IFERROR(VLOOKUP($B1404,STOCK!$A:$H,8,0)," ")</f>
        <v>39</v>
      </c>
      <c r="AP1404" s="62">
        <f t="shared" si="273"/>
        <v>153.33333333333331</v>
      </c>
      <c r="AQ1404" s="50">
        <f t="shared" si="274"/>
        <v>160</v>
      </c>
      <c r="AR1404" s="50">
        <f t="shared" si="275"/>
        <v>114</v>
      </c>
      <c r="AS1404" s="50">
        <f t="shared" si="276"/>
        <v>510</v>
      </c>
      <c r="AT1404" s="50" t="str">
        <f t="shared" si="277"/>
        <v>SV</v>
      </c>
      <c r="AU1404" s="63">
        <f t="shared" si="284"/>
        <v>390</v>
      </c>
      <c r="AV1404" s="67">
        <v>15570.000050000001</v>
      </c>
      <c r="AW1404" s="133">
        <v>15630.1618</v>
      </c>
      <c r="AX1404" s="49">
        <v>17900</v>
      </c>
      <c r="AY1404" s="51">
        <f t="shared" si="278"/>
        <v>0.14964675289130769</v>
      </c>
      <c r="AZ1404" s="51">
        <f t="shared" si="279"/>
        <v>0.13016759497206701</v>
      </c>
      <c r="BA1404" s="49">
        <v>17500</v>
      </c>
      <c r="BB1404" s="52">
        <v>3</v>
      </c>
      <c r="BC1404" s="51">
        <f t="shared" si="280"/>
        <v>0.12395632265909984</v>
      </c>
      <c r="BD1404" s="51">
        <f t="shared" si="281"/>
        <v>0.1102857114285714</v>
      </c>
      <c r="BE1404" s="49">
        <v>16900</v>
      </c>
      <c r="BF1404" s="52">
        <v>6</v>
      </c>
      <c r="BG1404" s="51">
        <f t="shared" si="282"/>
        <v>8.5420677310787729E-2</v>
      </c>
      <c r="BH1404" s="51">
        <f t="shared" si="283"/>
        <v>7.8698221893491085E-2</v>
      </c>
      <c r="BI1404" s="282">
        <f t="shared" si="285"/>
        <v>21</v>
      </c>
    </row>
    <row r="1405" spans="1:61" hidden="1">
      <c r="A1405" s="54" t="s">
        <v>150</v>
      </c>
      <c r="B1405" s="55" t="s">
        <v>4436</v>
      </c>
      <c r="C1405" s="55" t="s">
        <v>4437</v>
      </c>
      <c r="D1405" s="44" t="s">
        <v>4438</v>
      </c>
      <c r="E1405" s="56">
        <v>20</v>
      </c>
      <c r="F1405" s="46" t="s">
        <v>5814</v>
      </c>
      <c r="G1405" s="47" t="s">
        <v>5814</v>
      </c>
      <c r="H1405" s="47" t="s">
        <v>189</v>
      </c>
      <c r="I1405" s="48" t="s">
        <v>6237</v>
      </c>
      <c r="J1405" s="48" t="s">
        <v>6238</v>
      </c>
      <c r="K1405" s="48" t="s">
        <v>6242</v>
      </c>
      <c r="L1405" s="45">
        <v>114</v>
      </c>
      <c r="M1405" s="47" t="s">
        <v>161</v>
      </c>
      <c r="N1405" s="60">
        <v>6</v>
      </c>
      <c r="O1405" s="58">
        <v>6</v>
      </c>
      <c r="P1405" s="58">
        <v>1</v>
      </c>
      <c r="Q1405" s="132">
        <v>0</v>
      </c>
      <c r="R1405" s="60">
        <v>4</v>
      </c>
      <c r="S1405" s="58">
        <v>5</v>
      </c>
      <c r="T1405" s="58">
        <v>9</v>
      </c>
      <c r="U1405" s="132">
        <v>6</v>
      </c>
      <c r="V1405" s="58">
        <v>1</v>
      </c>
      <c r="W1405" s="58">
        <v>1</v>
      </c>
      <c r="X1405" s="58">
        <v>1</v>
      </c>
      <c r="Y1405" s="132">
        <v>3</v>
      </c>
      <c r="Z1405" s="61">
        <v>2</v>
      </c>
      <c r="AA1405" s="59">
        <v>11</v>
      </c>
      <c r="AB1405" s="59">
        <v>1</v>
      </c>
      <c r="AC1405" s="132">
        <v>2</v>
      </c>
      <c r="AD1405" s="61">
        <v>0</v>
      </c>
      <c r="AE1405" s="59">
        <v>12</v>
      </c>
      <c r="AF1405" s="59">
        <v>5</v>
      </c>
      <c r="AG1405" s="132">
        <v>5</v>
      </c>
      <c r="AH1405" s="61">
        <v>0</v>
      </c>
      <c r="AI1405" s="132">
        <v>0</v>
      </c>
      <c r="AJ1405" s="64">
        <f>IFERROR(VLOOKUP($B1405,STOCK!$A:$H,3,0)," ")</f>
        <v>11</v>
      </c>
      <c r="AK1405" s="65">
        <f>IFERROR(VLOOKUP($B1405,STOCK!$A:$H,4,0)," ")</f>
        <v>19</v>
      </c>
      <c r="AL1405" s="65">
        <f>IFERROR(VLOOKUP($B1405,STOCK!$A:$H,5,0)," ")</f>
        <v>20</v>
      </c>
      <c r="AM1405" s="65">
        <f>IFERROR(VLOOKUP($B1405,STOCK!$A:$H,6,0)," ")</f>
        <v>7</v>
      </c>
      <c r="AN1405" s="65">
        <f>IFERROR(VLOOKUP($B1405,STOCK!$A:$H,7,0)," ")</f>
        <v>5</v>
      </c>
      <c r="AO1405" s="65">
        <f>IFERROR(VLOOKUP($B1405,STOCK!$A:$H,8,0)," ")</f>
        <v>0</v>
      </c>
      <c r="AP1405" s="62" t="str">
        <f t="shared" si="273"/>
        <v>SV</v>
      </c>
      <c r="AQ1405" s="50">
        <f t="shared" si="274"/>
        <v>95</v>
      </c>
      <c r="AR1405" s="50">
        <f t="shared" si="275"/>
        <v>200</v>
      </c>
      <c r="AS1405" s="50">
        <f t="shared" si="276"/>
        <v>105</v>
      </c>
      <c r="AT1405" s="50">
        <f t="shared" si="277"/>
        <v>30</v>
      </c>
      <c r="AU1405" s="63" t="str">
        <f t="shared" si="284"/>
        <v>Q</v>
      </c>
      <c r="AV1405" s="67">
        <v>11750.000019999999</v>
      </c>
      <c r="AW1405" s="133">
        <v>11757.03001</v>
      </c>
      <c r="AX1405" s="49">
        <v>12900</v>
      </c>
      <c r="AY1405" s="51">
        <f t="shared" si="278"/>
        <v>9.7872338556812988E-2</v>
      </c>
      <c r="AZ1405" s="51">
        <f t="shared" si="279"/>
        <v>8.9147285271317864E-2</v>
      </c>
      <c r="BA1405" s="49">
        <v>12500</v>
      </c>
      <c r="BB1405" s="52">
        <v>3</v>
      </c>
      <c r="BC1405" s="51">
        <f t="shared" si="280"/>
        <v>6.3829785423268559E-2</v>
      </c>
      <c r="BD1405" s="51">
        <f t="shared" si="281"/>
        <v>5.9999998400000039E-2</v>
      </c>
      <c r="BE1405" s="49">
        <v>11900</v>
      </c>
      <c r="BF1405" s="52">
        <v>6</v>
      </c>
      <c r="BG1405" s="51">
        <f t="shared" si="282"/>
        <v>1.2765955722951583E-2</v>
      </c>
      <c r="BH1405" s="51">
        <f t="shared" si="283"/>
        <v>1.2605040336134497E-2</v>
      </c>
      <c r="BI1405" s="282">
        <f t="shared" si="285"/>
        <v>16</v>
      </c>
    </row>
    <row r="1406" spans="1:61" hidden="1">
      <c r="A1406" s="54" t="s">
        <v>150</v>
      </c>
      <c r="B1406" s="55" t="s">
        <v>4439</v>
      </c>
      <c r="C1406" s="55" t="s">
        <v>4440</v>
      </c>
      <c r="D1406" s="44" t="s">
        <v>4441</v>
      </c>
      <c r="E1406" s="56">
        <v>20</v>
      </c>
      <c r="F1406" s="46" t="s">
        <v>5814</v>
      </c>
      <c r="G1406" s="47" t="s">
        <v>5814</v>
      </c>
      <c r="H1406" s="47" t="s">
        <v>189</v>
      </c>
      <c r="I1406" s="48" t="s">
        <v>6237</v>
      </c>
      <c r="J1406" s="48" t="s">
        <v>6238</v>
      </c>
      <c r="K1406" s="48" t="s">
        <v>6242</v>
      </c>
      <c r="L1406" s="45">
        <v>114</v>
      </c>
      <c r="M1406" s="47" t="s">
        <v>161</v>
      </c>
      <c r="N1406" s="60">
        <v>1</v>
      </c>
      <c r="O1406" s="58">
        <v>4</v>
      </c>
      <c r="P1406" s="58">
        <v>2</v>
      </c>
      <c r="Q1406" s="132">
        <v>2</v>
      </c>
      <c r="R1406" s="60">
        <v>0</v>
      </c>
      <c r="S1406" s="58">
        <v>0</v>
      </c>
      <c r="T1406" s="58">
        <v>1</v>
      </c>
      <c r="U1406" s="132">
        <v>2</v>
      </c>
      <c r="V1406" s="58">
        <v>1</v>
      </c>
      <c r="W1406" s="58">
        <v>2</v>
      </c>
      <c r="X1406" s="58">
        <v>0</v>
      </c>
      <c r="Y1406" s="132">
        <v>0</v>
      </c>
      <c r="Z1406" s="61">
        <v>0</v>
      </c>
      <c r="AA1406" s="59">
        <v>0</v>
      </c>
      <c r="AB1406" s="59">
        <v>0</v>
      </c>
      <c r="AC1406" s="132">
        <v>0</v>
      </c>
      <c r="AD1406" s="61">
        <v>2</v>
      </c>
      <c r="AE1406" s="59">
        <v>0</v>
      </c>
      <c r="AF1406" s="59">
        <v>0</v>
      </c>
      <c r="AG1406" s="132">
        <v>0</v>
      </c>
      <c r="AH1406" s="61">
        <v>0</v>
      </c>
      <c r="AI1406" s="132">
        <v>0</v>
      </c>
      <c r="AJ1406" s="64">
        <f>IFERROR(VLOOKUP($B1406,STOCK!$A:$H,3,0)," ")</f>
        <v>27</v>
      </c>
      <c r="AK1406" s="65">
        <f>IFERROR(VLOOKUP($B1406,STOCK!$A:$H,4,0)," ")</f>
        <v>16</v>
      </c>
      <c r="AL1406" s="65">
        <f>IFERROR(VLOOKUP($B1406,STOCK!$A:$H,5,0)," ")</f>
        <v>24</v>
      </c>
      <c r="AM1406" s="65">
        <f>IFERROR(VLOOKUP($B1406,STOCK!$A:$H,6,0)," ")</f>
        <v>22</v>
      </c>
      <c r="AN1406" s="65">
        <f>IFERROR(VLOOKUP($B1406,STOCK!$A:$H,7,0)," ")</f>
        <v>23</v>
      </c>
      <c r="AO1406" s="65">
        <f>IFERROR(VLOOKUP($B1406,STOCK!$A:$H,8,0)," ")</f>
        <v>40</v>
      </c>
      <c r="AP1406" s="62">
        <f t="shared" si="273"/>
        <v>405</v>
      </c>
      <c r="AQ1406" s="50">
        <f t="shared" si="274"/>
        <v>240</v>
      </c>
      <c r="AR1406" s="50" t="str">
        <f t="shared" si="275"/>
        <v>SV</v>
      </c>
      <c r="AS1406" s="50" t="str">
        <f t="shared" si="276"/>
        <v>SV</v>
      </c>
      <c r="AT1406" s="50" t="str">
        <f t="shared" si="277"/>
        <v>SV</v>
      </c>
      <c r="AU1406" s="63" t="str">
        <f t="shared" si="284"/>
        <v>SV</v>
      </c>
      <c r="AV1406" s="67">
        <v>15570.000050000001</v>
      </c>
      <c r="AW1406" s="133">
        <v>15227.21651</v>
      </c>
      <c r="AX1406" s="49">
        <v>17900</v>
      </c>
      <c r="AY1406" s="51">
        <f t="shared" si="278"/>
        <v>0.14964675289130769</v>
      </c>
      <c r="AZ1406" s="51">
        <f t="shared" si="279"/>
        <v>0.13016759497206701</v>
      </c>
      <c r="BA1406" s="49">
        <v>17500</v>
      </c>
      <c r="BB1406" s="52">
        <v>3</v>
      </c>
      <c r="BC1406" s="51">
        <f t="shared" si="280"/>
        <v>0.12395632265909984</v>
      </c>
      <c r="BD1406" s="51">
        <f t="shared" si="281"/>
        <v>0.1102857114285714</v>
      </c>
      <c r="BE1406" s="49">
        <v>16900</v>
      </c>
      <c r="BF1406" s="52">
        <v>6</v>
      </c>
      <c r="BG1406" s="51">
        <f t="shared" si="282"/>
        <v>8.5420677310787729E-2</v>
      </c>
      <c r="BH1406" s="51">
        <f t="shared" si="283"/>
        <v>7.8698221893491085E-2</v>
      </c>
      <c r="BI1406" s="282">
        <f t="shared" si="285"/>
        <v>4</v>
      </c>
    </row>
    <row r="1407" spans="1:61" hidden="1">
      <c r="A1407" s="54" t="s">
        <v>150</v>
      </c>
      <c r="B1407" s="55" t="s">
        <v>4442</v>
      </c>
      <c r="C1407" s="55" t="s">
        <v>4443</v>
      </c>
      <c r="D1407" s="44" t="s">
        <v>4444</v>
      </c>
      <c r="E1407" s="56">
        <v>12</v>
      </c>
      <c r="F1407" s="46" t="s">
        <v>5814</v>
      </c>
      <c r="G1407" s="47" t="s">
        <v>5814</v>
      </c>
      <c r="H1407" s="47" t="s">
        <v>189</v>
      </c>
      <c r="I1407" s="48" t="s">
        <v>6237</v>
      </c>
      <c r="J1407" s="48" t="s">
        <v>6238</v>
      </c>
      <c r="K1407" s="48" t="s">
        <v>6243</v>
      </c>
      <c r="L1407" s="45">
        <v>114</v>
      </c>
      <c r="M1407" s="47" t="s">
        <v>161</v>
      </c>
      <c r="N1407" s="60">
        <v>5</v>
      </c>
      <c r="O1407" s="58">
        <v>12</v>
      </c>
      <c r="P1407" s="58">
        <v>16</v>
      </c>
      <c r="Q1407" s="132">
        <v>18</v>
      </c>
      <c r="R1407" s="60">
        <v>15</v>
      </c>
      <c r="S1407" s="58">
        <v>20</v>
      </c>
      <c r="T1407" s="58">
        <v>3</v>
      </c>
      <c r="U1407" s="132">
        <v>4</v>
      </c>
      <c r="V1407" s="58">
        <v>4</v>
      </c>
      <c r="W1407" s="58">
        <v>3</v>
      </c>
      <c r="X1407" s="58">
        <v>3</v>
      </c>
      <c r="Y1407" s="132">
        <v>5</v>
      </c>
      <c r="Z1407" s="61">
        <v>5</v>
      </c>
      <c r="AA1407" s="59">
        <v>10</v>
      </c>
      <c r="AB1407" s="59">
        <v>5</v>
      </c>
      <c r="AC1407" s="132">
        <v>6</v>
      </c>
      <c r="AD1407" s="61">
        <v>8</v>
      </c>
      <c r="AE1407" s="59">
        <v>12</v>
      </c>
      <c r="AF1407" s="59">
        <v>5</v>
      </c>
      <c r="AG1407" s="132">
        <v>7</v>
      </c>
      <c r="AH1407" s="61">
        <v>0</v>
      </c>
      <c r="AI1407" s="132">
        <v>1</v>
      </c>
      <c r="AJ1407" s="64">
        <f>IFERROR(VLOOKUP($B1407,STOCK!$A:$H,3,0)," ")</f>
        <v>56</v>
      </c>
      <c r="AK1407" s="65">
        <f>IFERROR(VLOOKUP($B1407,STOCK!$A:$H,4,0)," ")</f>
        <v>72</v>
      </c>
      <c r="AL1407" s="65">
        <f>IFERROR(VLOOKUP($B1407,STOCK!$A:$H,5,0)," ")</f>
        <v>12</v>
      </c>
      <c r="AM1407" s="65">
        <f>IFERROR(VLOOKUP($B1407,STOCK!$A:$H,6,0)," ")</f>
        <v>24</v>
      </c>
      <c r="AN1407" s="65">
        <f>IFERROR(VLOOKUP($B1407,STOCK!$A:$H,7,0)," ")</f>
        <v>42</v>
      </c>
      <c r="AO1407" s="65">
        <f>IFERROR(VLOOKUP($B1407,STOCK!$A:$H,8,0)," ")</f>
        <v>23</v>
      </c>
      <c r="AP1407" s="62">
        <f t="shared" si="273"/>
        <v>93.333333333333329</v>
      </c>
      <c r="AQ1407" s="50">
        <f t="shared" si="274"/>
        <v>540</v>
      </c>
      <c r="AR1407" s="50">
        <f t="shared" si="275"/>
        <v>72</v>
      </c>
      <c r="AS1407" s="50">
        <f t="shared" si="276"/>
        <v>120</v>
      </c>
      <c r="AT1407" s="50">
        <f t="shared" si="277"/>
        <v>180</v>
      </c>
      <c r="AU1407" s="63">
        <f t="shared" si="284"/>
        <v>690</v>
      </c>
      <c r="AV1407" s="67">
        <v>15550.000004</v>
      </c>
      <c r="AW1407" s="133">
        <v>15248.765069999999</v>
      </c>
      <c r="AX1407" s="49">
        <v>17900</v>
      </c>
      <c r="AY1407" s="51">
        <f t="shared" si="278"/>
        <v>0.15112540163315114</v>
      </c>
      <c r="AZ1407" s="51">
        <f t="shared" si="279"/>
        <v>0.13128491597765365</v>
      </c>
      <c r="BA1407" s="49">
        <v>16900</v>
      </c>
      <c r="BB1407" s="52">
        <v>3</v>
      </c>
      <c r="BC1407" s="51">
        <f t="shared" si="280"/>
        <v>8.6816719977667711E-2</v>
      </c>
      <c r="BD1407" s="51">
        <f t="shared" si="281"/>
        <v>7.9881656568047368E-2</v>
      </c>
      <c r="BE1407" s="49">
        <v>0</v>
      </c>
      <c r="BF1407" s="52">
        <v>0</v>
      </c>
      <c r="BG1407" s="51">
        <f t="shared" si="282"/>
        <v>-1</v>
      </c>
      <c r="BH1407" s="51">
        <f t="shared" si="283"/>
        <v>0</v>
      </c>
      <c r="BI1407" s="282">
        <f t="shared" si="285"/>
        <v>41</v>
      </c>
    </row>
    <row r="1408" spans="1:61" hidden="1">
      <c r="A1408" s="54" t="s">
        <v>150</v>
      </c>
      <c r="B1408" s="55" t="s">
        <v>4445</v>
      </c>
      <c r="C1408" s="55" t="s">
        <v>4446</v>
      </c>
      <c r="D1408" s="44" t="s">
        <v>4447</v>
      </c>
      <c r="E1408" s="56">
        <v>12</v>
      </c>
      <c r="F1408" s="46" t="s">
        <v>5814</v>
      </c>
      <c r="G1408" s="47" t="s">
        <v>5814</v>
      </c>
      <c r="H1408" s="47" t="s">
        <v>189</v>
      </c>
      <c r="I1408" s="48" t="s">
        <v>6237</v>
      </c>
      <c r="J1408" s="48" t="s">
        <v>6238</v>
      </c>
      <c r="K1408" s="48" t="s">
        <v>6243</v>
      </c>
      <c r="L1408" s="45">
        <v>114</v>
      </c>
      <c r="M1408" s="47" t="s">
        <v>161</v>
      </c>
      <c r="N1408" s="60">
        <v>3</v>
      </c>
      <c r="O1408" s="58">
        <v>14</v>
      </c>
      <c r="P1408" s="58">
        <v>28</v>
      </c>
      <c r="Q1408" s="132">
        <v>16</v>
      </c>
      <c r="R1408" s="60">
        <v>1</v>
      </c>
      <c r="S1408" s="58">
        <v>4</v>
      </c>
      <c r="T1408" s="58">
        <v>29</v>
      </c>
      <c r="U1408" s="132">
        <v>29</v>
      </c>
      <c r="V1408" s="58">
        <v>2</v>
      </c>
      <c r="W1408" s="58">
        <v>6</v>
      </c>
      <c r="X1408" s="58">
        <v>2</v>
      </c>
      <c r="Y1408" s="132">
        <v>2</v>
      </c>
      <c r="Z1408" s="61">
        <v>7</v>
      </c>
      <c r="AA1408" s="59">
        <v>9</v>
      </c>
      <c r="AB1408" s="59">
        <v>4</v>
      </c>
      <c r="AC1408" s="132">
        <v>3</v>
      </c>
      <c r="AD1408" s="61">
        <v>9</v>
      </c>
      <c r="AE1408" s="59">
        <v>5</v>
      </c>
      <c r="AF1408" s="59">
        <v>1</v>
      </c>
      <c r="AG1408" s="132">
        <v>4</v>
      </c>
      <c r="AH1408" s="61">
        <v>0</v>
      </c>
      <c r="AI1408" s="132">
        <v>0</v>
      </c>
      <c r="AJ1408" s="64">
        <f>IFERROR(VLOOKUP($B1408,STOCK!$A:$H,3,0)," ")</f>
        <v>19</v>
      </c>
      <c r="AK1408" s="65">
        <f>IFERROR(VLOOKUP($B1408,STOCK!$A:$H,4,0)," ")</f>
        <v>6</v>
      </c>
      <c r="AL1408" s="65">
        <f>IFERROR(VLOOKUP($B1408,STOCK!$A:$H,5,0)," ")</f>
        <v>21</v>
      </c>
      <c r="AM1408" s="65">
        <f>IFERROR(VLOOKUP($B1408,STOCK!$A:$H,6,0)," ")</f>
        <v>31</v>
      </c>
      <c r="AN1408" s="65">
        <f>IFERROR(VLOOKUP($B1408,STOCK!$A:$H,7,0)," ")</f>
        <v>25</v>
      </c>
      <c r="AO1408" s="65">
        <f>IFERROR(VLOOKUP($B1408,STOCK!$A:$H,8,0)," ")</f>
        <v>84</v>
      </c>
      <c r="AP1408" s="62">
        <f t="shared" si="273"/>
        <v>35.625</v>
      </c>
      <c r="AQ1408" s="50">
        <f t="shared" si="274"/>
        <v>6.2068965517241379</v>
      </c>
      <c r="AR1408" s="50">
        <f t="shared" si="275"/>
        <v>315</v>
      </c>
      <c r="AS1408" s="50">
        <f t="shared" si="276"/>
        <v>310</v>
      </c>
      <c r="AT1408" s="50">
        <f t="shared" si="277"/>
        <v>187.5</v>
      </c>
      <c r="AU1408" s="63" t="str">
        <f t="shared" si="284"/>
        <v>SV</v>
      </c>
      <c r="AV1408" s="67">
        <v>6850.0000030000001</v>
      </c>
      <c r="AW1408" s="133">
        <v>6323.3730999999998</v>
      </c>
      <c r="AX1408" s="49">
        <v>7900</v>
      </c>
      <c r="AY1408" s="51">
        <f t="shared" si="278"/>
        <v>0.15328467102775845</v>
      </c>
      <c r="AZ1408" s="51">
        <f t="shared" si="279"/>
        <v>0.13291139202531643</v>
      </c>
      <c r="BA1408" s="49">
        <v>7500</v>
      </c>
      <c r="BB1408" s="52">
        <v>3</v>
      </c>
      <c r="BC1408" s="51">
        <f t="shared" si="280"/>
        <v>9.4890510469390899E-2</v>
      </c>
      <c r="BD1408" s="51">
        <f t="shared" si="281"/>
        <v>8.666666626666665E-2</v>
      </c>
      <c r="BE1408" s="49">
        <v>7250</v>
      </c>
      <c r="BF1408" s="52">
        <v>6</v>
      </c>
      <c r="BG1408" s="51">
        <f t="shared" si="282"/>
        <v>5.8394160120411209E-2</v>
      </c>
      <c r="BH1408" s="51">
        <f t="shared" si="283"/>
        <v>5.517241337931033E-2</v>
      </c>
      <c r="BI1408" s="282">
        <f t="shared" si="285"/>
        <v>54</v>
      </c>
    </row>
    <row r="1409" spans="1:61" hidden="1">
      <c r="A1409" s="54" t="s">
        <v>150</v>
      </c>
      <c r="B1409" s="55" t="s">
        <v>4448</v>
      </c>
      <c r="C1409" s="55" t="s">
        <v>4449</v>
      </c>
      <c r="D1409" s="44" t="s">
        <v>4450</v>
      </c>
      <c r="E1409" s="56">
        <v>6</v>
      </c>
      <c r="F1409" s="46" t="s">
        <v>5814</v>
      </c>
      <c r="G1409" s="47" t="s">
        <v>5814</v>
      </c>
      <c r="H1409" s="47" t="s">
        <v>189</v>
      </c>
      <c r="I1409" s="48" t="s">
        <v>6237</v>
      </c>
      <c r="J1409" s="48" t="s">
        <v>6238</v>
      </c>
      <c r="K1409" s="48" t="s">
        <v>5899</v>
      </c>
      <c r="L1409" s="45">
        <v>29</v>
      </c>
      <c r="M1409" s="47" t="s">
        <v>160</v>
      </c>
      <c r="N1409" s="60">
        <v>0</v>
      </c>
      <c r="O1409" s="58">
        <v>0</v>
      </c>
      <c r="P1409" s="58">
        <v>0</v>
      </c>
      <c r="Q1409" s="132">
        <v>0</v>
      </c>
      <c r="R1409" s="60">
        <v>0</v>
      </c>
      <c r="S1409" s="58">
        <v>0</v>
      </c>
      <c r="T1409" s="58">
        <v>0</v>
      </c>
      <c r="U1409" s="132">
        <v>0</v>
      </c>
      <c r="V1409" s="58">
        <v>0</v>
      </c>
      <c r="W1409" s="58">
        <v>0</v>
      </c>
      <c r="X1409" s="58">
        <v>0</v>
      </c>
      <c r="Y1409" s="132">
        <v>0</v>
      </c>
      <c r="Z1409" s="61">
        <v>0</v>
      </c>
      <c r="AA1409" s="59">
        <v>0</v>
      </c>
      <c r="AB1409" s="59">
        <v>0</v>
      </c>
      <c r="AC1409" s="132">
        <v>0</v>
      </c>
      <c r="AD1409" s="61">
        <v>0</v>
      </c>
      <c r="AE1409" s="59">
        <v>0</v>
      </c>
      <c r="AF1409" s="59">
        <v>0</v>
      </c>
      <c r="AG1409" s="132">
        <v>0</v>
      </c>
      <c r="AH1409" s="61">
        <v>0</v>
      </c>
      <c r="AI1409" s="132">
        <v>0</v>
      </c>
      <c r="AJ1409" s="64">
        <f>IFERROR(VLOOKUP($B1409,STOCK!$A:$H,3,0)," ")</f>
        <v>0</v>
      </c>
      <c r="AK1409" s="65">
        <f>IFERROR(VLOOKUP($B1409,STOCK!$A:$H,4,0)," ")</f>
        <v>0</v>
      </c>
      <c r="AL1409" s="65">
        <f>IFERROR(VLOOKUP($B1409,STOCK!$A:$H,5,0)," ")</f>
        <v>0</v>
      </c>
      <c r="AM1409" s="65">
        <f>IFERROR(VLOOKUP($B1409,STOCK!$A:$H,6,0)," ")</f>
        <v>0</v>
      </c>
      <c r="AN1409" s="65">
        <f>IFERROR(VLOOKUP($B1409,STOCK!$A:$H,7,0)," ")</f>
        <v>0</v>
      </c>
      <c r="AO1409" s="65">
        <f>IFERROR(VLOOKUP($B1409,STOCK!$A:$H,8,0)," ")</f>
        <v>0</v>
      </c>
      <c r="AP1409" s="62" t="str">
        <f t="shared" si="273"/>
        <v>Q</v>
      </c>
      <c r="AQ1409" s="50" t="str">
        <f t="shared" si="274"/>
        <v>Q</v>
      </c>
      <c r="AR1409" s="50" t="str">
        <f t="shared" si="275"/>
        <v>Q</v>
      </c>
      <c r="AS1409" s="50" t="str">
        <f t="shared" si="276"/>
        <v>Q</v>
      </c>
      <c r="AT1409" s="50" t="str">
        <f t="shared" si="277"/>
        <v>Q</v>
      </c>
      <c r="AU1409" s="63" t="str">
        <f t="shared" si="284"/>
        <v>Q</v>
      </c>
      <c r="AV1409" s="67">
        <v>26000.000004000001</v>
      </c>
      <c r="AW1409" s="133">
        <v>25313.86033</v>
      </c>
      <c r="AX1409" s="49">
        <v>29900</v>
      </c>
      <c r="AY1409" s="51">
        <f t="shared" si="278"/>
        <v>0.14999999982307677</v>
      </c>
      <c r="AZ1409" s="51">
        <f t="shared" si="279"/>
        <v>0.13043478247491636</v>
      </c>
      <c r="BA1409" s="49">
        <v>28900</v>
      </c>
      <c r="BB1409" s="52">
        <v>3</v>
      </c>
      <c r="BC1409" s="51">
        <f t="shared" si="280"/>
        <v>0.11153846136745549</v>
      </c>
      <c r="BD1409" s="51">
        <f t="shared" si="281"/>
        <v>0.10034602062283732</v>
      </c>
      <c r="BE1409" s="49">
        <v>27900</v>
      </c>
      <c r="BF1409" s="52">
        <v>6</v>
      </c>
      <c r="BG1409" s="51">
        <f t="shared" si="282"/>
        <v>7.3076922911834208E-2</v>
      </c>
      <c r="BH1409" s="51">
        <f t="shared" si="283"/>
        <v>6.8100358279569839E-2</v>
      </c>
      <c r="BI1409" s="282">
        <f t="shared" si="285"/>
        <v>0</v>
      </c>
    </row>
    <row r="1410" spans="1:61" hidden="1">
      <c r="A1410" s="54" t="s">
        <v>150</v>
      </c>
      <c r="B1410" s="55" t="s">
        <v>4451</v>
      </c>
      <c r="C1410" s="55" t="s">
        <v>4452</v>
      </c>
      <c r="D1410" s="44" t="s">
        <v>4453</v>
      </c>
      <c r="E1410" s="56">
        <v>6</v>
      </c>
      <c r="F1410" s="46" t="s">
        <v>5814</v>
      </c>
      <c r="G1410" s="47" t="s">
        <v>5814</v>
      </c>
      <c r="H1410" s="47" t="s">
        <v>189</v>
      </c>
      <c r="I1410" s="48" t="s">
        <v>6237</v>
      </c>
      <c r="J1410" s="48" t="s">
        <v>6238</v>
      </c>
      <c r="K1410" s="48" t="s">
        <v>5899</v>
      </c>
      <c r="L1410" s="45">
        <v>29</v>
      </c>
      <c r="M1410" s="47" t="s">
        <v>160</v>
      </c>
      <c r="N1410" s="60">
        <v>0</v>
      </c>
      <c r="O1410" s="58">
        <v>0</v>
      </c>
      <c r="P1410" s="58">
        <v>0</v>
      </c>
      <c r="Q1410" s="132">
        <v>0</v>
      </c>
      <c r="R1410" s="60">
        <v>0</v>
      </c>
      <c r="S1410" s="58">
        <v>0</v>
      </c>
      <c r="T1410" s="58">
        <v>0</v>
      </c>
      <c r="U1410" s="132">
        <v>0</v>
      </c>
      <c r="V1410" s="58">
        <v>0</v>
      </c>
      <c r="W1410" s="58">
        <v>0</v>
      </c>
      <c r="X1410" s="58">
        <v>0</v>
      </c>
      <c r="Y1410" s="132">
        <v>0</v>
      </c>
      <c r="Z1410" s="61">
        <v>0</v>
      </c>
      <c r="AA1410" s="59">
        <v>0</v>
      </c>
      <c r="AB1410" s="59">
        <v>0</v>
      </c>
      <c r="AC1410" s="132">
        <v>0</v>
      </c>
      <c r="AD1410" s="61">
        <v>0</v>
      </c>
      <c r="AE1410" s="59">
        <v>0</v>
      </c>
      <c r="AF1410" s="59">
        <v>0</v>
      </c>
      <c r="AG1410" s="132">
        <v>0</v>
      </c>
      <c r="AH1410" s="61">
        <v>0</v>
      </c>
      <c r="AI1410" s="132">
        <v>0</v>
      </c>
      <c r="AJ1410" s="64">
        <f>IFERROR(VLOOKUP($B1410,STOCK!$A:$H,3,0)," ")</f>
        <v>0</v>
      </c>
      <c r="AK1410" s="65">
        <f>IFERROR(VLOOKUP($B1410,STOCK!$A:$H,4,0)," ")</f>
        <v>0</v>
      </c>
      <c r="AL1410" s="65">
        <f>IFERROR(VLOOKUP($B1410,STOCK!$A:$H,5,0)," ")</f>
        <v>0</v>
      </c>
      <c r="AM1410" s="65">
        <f>IFERROR(VLOOKUP($B1410,STOCK!$A:$H,6,0)," ")</f>
        <v>0</v>
      </c>
      <c r="AN1410" s="65">
        <f>IFERROR(VLOOKUP($B1410,STOCK!$A:$H,7,0)," ")</f>
        <v>0</v>
      </c>
      <c r="AO1410" s="65">
        <f>IFERROR(VLOOKUP($B1410,STOCK!$A:$H,8,0)," ")</f>
        <v>0</v>
      </c>
      <c r="AP1410" s="62" t="str">
        <f t="shared" si="273"/>
        <v>Q</v>
      </c>
      <c r="AQ1410" s="50" t="str">
        <f t="shared" si="274"/>
        <v>Q</v>
      </c>
      <c r="AR1410" s="50" t="str">
        <f t="shared" si="275"/>
        <v>Q</v>
      </c>
      <c r="AS1410" s="50" t="str">
        <f t="shared" si="276"/>
        <v>Q</v>
      </c>
      <c r="AT1410" s="50" t="str">
        <f t="shared" si="277"/>
        <v>Q</v>
      </c>
      <c r="AU1410" s="63" t="str">
        <f t="shared" si="284"/>
        <v>Q</v>
      </c>
      <c r="AV1410" s="67">
        <v>19920.000001</v>
      </c>
      <c r="AW1410" s="133">
        <v>19028.060150000001</v>
      </c>
      <c r="AX1410" s="49">
        <v>22900</v>
      </c>
      <c r="AY1410" s="51">
        <f t="shared" si="278"/>
        <v>0.14959839351658633</v>
      </c>
      <c r="AZ1410" s="51">
        <f t="shared" si="279"/>
        <v>0.13013100432314409</v>
      </c>
      <c r="BA1410" s="49">
        <v>21900</v>
      </c>
      <c r="BB1410" s="52">
        <v>3</v>
      </c>
      <c r="BC1410" s="51">
        <f t="shared" si="280"/>
        <v>9.9397590306255168E-2</v>
      </c>
      <c r="BD1410" s="51">
        <f t="shared" si="281"/>
        <v>9.0410958858447479E-2</v>
      </c>
      <c r="BE1410" s="49">
        <v>21500</v>
      </c>
      <c r="BF1410" s="52">
        <v>6</v>
      </c>
      <c r="BG1410" s="51">
        <f t="shared" si="282"/>
        <v>7.9317269022122661E-2</v>
      </c>
      <c r="BH1410" s="51">
        <f t="shared" si="283"/>
        <v>7.348837204651161E-2</v>
      </c>
      <c r="BI1410" s="282">
        <f t="shared" si="285"/>
        <v>0</v>
      </c>
    </row>
    <row r="1411" spans="1:61" hidden="1">
      <c r="A1411" s="54" t="s">
        <v>150</v>
      </c>
      <c r="B1411" s="55" t="s">
        <v>4454</v>
      </c>
      <c r="C1411" s="55" t="s">
        <v>4455</v>
      </c>
      <c r="D1411" s="44" t="s">
        <v>4456</v>
      </c>
      <c r="E1411" s="56">
        <v>12</v>
      </c>
      <c r="F1411" s="46" t="s">
        <v>5814</v>
      </c>
      <c r="G1411" s="47" t="s">
        <v>5814</v>
      </c>
      <c r="H1411" s="47" t="s">
        <v>189</v>
      </c>
      <c r="I1411" s="48" t="s">
        <v>6237</v>
      </c>
      <c r="J1411" s="48" t="s">
        <v>6238</v>
      </c>
      <c r="K1411" s="48" t="s">
        <v>5899</v>
      </c>
      <c r="L1411" s="45">
        <v>29</v>
      </c>
      <c r="M1411" s="47" t="s">
        <v>160</v>
      </c>
      <c r="N1411" s="60">
        <v>0</v>
      </c>
      <c r="O1411" s="58">
        <v>0</v>
      </c>
      <c r="P1411" s="58">
        <v>0</v>
      </c>
      <c r="Q1411" s="132">
        <v>0</v>
      </c>
      <c r="R1411" s="60">
        <v>0</v>
      </c>
      <c r="S1411" s="58">
        <v>0</v>
      </c>
      <c r="T1411" s="58">
        <v>0</v>
      </c>
      <c r="U1411" s="132">
        <v>0</v>
      </c>
      <c r="V1411" s="58">
        <v>0</v>
      </c>
      <c r="W1411" s="58">
        <v>0</v>
      </c>
      <c r="X1411" s="58">
        <v>0</v>
      </c>
      <c r="Y1411" s="132">
        <v>0</v>
      </c>
      <c r="Z1411" s="61">
        <v>0</v>
      </c>
      <c r="AA1411" s="59">
        <v>0</v>
      </c>
      <c r="AB1411" s="59">
        <v>0</v>
      </c>
      <c r="AC1411" s="132">
        <v>0</v>
      </c>
      <c r="AD1411" s="61">
        <v>0</v>
      </c>
      <c r="AE1411" s="59">
        <v>0</v>
      </c>
      <c r="AF1411" s="59">
        <v>0</v>
      </c>
      <c r="AG1411" s="132">
        <v>0</v>
      </c>
      <c r="AH1411" s="61">
        <v>0</v>
      </c>
      <c r="AI1411" s="132">
        <v>0</v>
      </c>
      <c r="AJ1411" s="64">
        <f>IFERROR(VLOOKUP($B1411,STOCK!$A:$H,3,0)," ")</f>
        <v>0</v>
      </c>
      <c r="AK1411" s="65">
        <f>IFERROR(VLOOKUP($B1411,STOCK!$A:$H,4,0)," ")</f>
        <v>0</v>
      </c>
      <c r="AL1411" s="65">
        <f>IFERROR(VLOOKUP($B1411,STOCK!$A:$H,5,0)," ")</f>
        <v>0</v>
      </c>
      <c r="AM1411" s="65">
        <f>IFERROR(VLOOKUP($B1411,STOCK!$A:$H,6,0)," ")</f>
        <v>0</v>
      </c>
      <c r="AN1411" s="65">
        <f>IFERROR(VLOOKUP($B1411,STOCK!$A:$H,7,0)," ")</f>
        <v>0</v>
      </c>
      <c r="AO1411" s="65">
        <f>IFERROR(VLOOKUP($B1411,STOCK!$A:$H,8,0)," ")</f>
        <v>0</v>
      </c>
      <c r="AP1411" s="62" t="str">
        <f t="shared" si="273"/>
        <v>Q</v>
      </c>
      <c r="AQ1411" s="50" t="str">
        <f t="shared" si="274"/>
        <v>Q</v>
      </c>
      <c r="AR1411" s="50" t="str">
        <f t="shared" si="275"/>
        <v>Q</v>
      </c>
      <c r="AS1411" s="50" t="str">
        <f t="shared" si="276"/>
        <v>Q</v>
      </c>
      <c r="AT1411" s="50" t="str">
        <f t="shared" si="277"/>
        <v>Q</v>
      </c>
      <c r="AU1411" s="63" t="str">
        <f t="shared" si="284"/>
        <v>Q</v>
      </c>
      <c r="AV1411" s="67">
        <v>9999.9999989999997</v>
      </c>
      <c r="AW1411" s="133">
        <v>1407.88626</v>
      </c>
      <c r="AX1411" s="49">
        <v>11500</v>
      </c>
      <c r="AY1411" s="51">
        <f t="shared" si="278"/>
        <v>0.15000000011500014</v>
      </c>
      <c r="AZ1411" s="51">
        <f t="shared" si="279"/>
        <v>0.1304347826956522</v>
      </c>
      <c r="BA1411" s="49">
        <v>10900</v>
      </c>
      <c r="BB1411" s="52">
        <v>3</v>
      </c>
      <c r="BC1411" s="51">
        <f t="shared" si="280"/>
        <v>9.0000000109E-2</v>
      </c>
      <c r="BD1411" s="51">
        <f t="shared" si="281"/>
        <v>8.2568807431192687E-2</v>
      </c>
      <c r="BE1411" s="49">
        <v>0</v>
      </c>
      <c r="BF1411" s="52">
        <v>0</v>
      </c>
      <c r="BG1411" s="51">
        <f t="shared" si="282"/>
        <v>-1</v>
      </c>
      <c r="BH1411" s="51">
        <f t="shared" si="283"/>
        <v>0</v>
      </c>
      <c r="BI1411" s="282">
        <f t="shared" si="285"/>
        <v>0</v>
      </c>
    </row>
    <row r="1412" spans="1:61" hidden="1">
      <c r="A1412" s="54" t="s">
        <v>150</v>
      </c>
      <c r="B1412" s="55" t="s">
        <v>4457</v>
      </c>
      <c r="C1412" s="55" t="s">
        <v>4458</v>
      </c>
      <c r="D1412" s="44" t="s">
        <v>4459</v>
      </c>
      <c r="E1412" s="56">
        <v>12</v>
      </c>
      <c r="F1412" s="46" t="s">
        <v>5814</v>
      </c>
      <c r="G1412" s="47" t="s">
        <v>5814</v>
      </c>
      <c r="H1412" s="47" t="s">
        <v>189</v>
      </c>
      <c r="I1412" s="48" t="s">
        <v>6237</v>
      </c>
      <c r="J1412" s="48" t="s">
        <v>6238</v>
      </c>
      <c r="K1412" s="48" t="s">
        <v>5899</v>
      </c>
      <c r="L1412" s="45">
        <v>29</v>
      </c>
      <c r="M1412" s="47" t="s">
        <v>160</v>
      </c>
      <c r="N1412" s="60">
        <v>0</v>
      </c>
      <c r="O1412" s="58">
        <v>0</v>
      </c>
      <c r="P1412" s="58">
        <v>0</v>
      </c>
      <c r="Q1412" s="132">
        <v>0</v>
      </c>
      <c r="R1412" s="60">
        <v>0</v>
      </c>
      <c r="S1412" s="58">
        <v>0</v>
      </c>
      <c r="T1412" s="58">
        <v>0</v>
      </c>
      <c r="U1412" s="132">
        <v>0</v>
      </c>
      <c r="V1412" s="58">
        <v>0</v>
      </c>
      <c r="W1412" s="58">
        <v>0</v>
      </c>
      <c r="X1412" s="58">
        <v>0</v>
      </c>
      <c r="Y1412" s="132">
        <v>0</v>
      </c>
      <c r="Z1412" s="61">
        <v>0</v>
      </c>
      <c r="AA1412" s="59">
        <v>0</v>
      </c>
      <c r="AB1412" s="59">
        <v>0</v>
      </c>
      <c r="AC1412" s="132">
        <v>0</v>
      </c>
      <c r="AD1412" s="61">
        <v>0</v>
      </c>
      <c r="AE1412" s="59">
        <v>0</v>
      </c>
      <c r="AF1412" s="59">
        <v>0</v>
      </c>
      <c r="AG1412" s="132">
        <v>0</v>
      </c>
      <c r="AH1412" s="61">
        <v>0</v>
      </c>
      <c r="AI1412" s="132">
        <v>0</v>
      </c>
      <c r="AJ1412" s="64">
        <f>IFERROR(VLOOKUP($B1412,STOCK!$A:$H,3,0)," ")</f>
        <v>0</v>
      </c>
      <c r="AK1412" s="65">
        <f>IFERROR(VLOOKUP($B1412,STOCK!$A:$H,4,0)," ")</f>
        <v>0</v>
      </c>
      <c r="AL1412" s="65">
        <f>IFERROR(VLOOKUP($B1412,STOCK!$A:$H,5,0)," ")</f>
        <v>0</v>
      </c>
      <c r="AM1412" s="65">
        <f>IFERROR(VLOOKUP($B1412,STOCK!$A:$H,6,0)," ")</f>
        <v>0</v>
      </c>
      <c r="AN1412" s="65">
        <f>IFERROR(VLOOKUP($B1412,STOCK!$A:$H,7,0)," ")</f>
        <v>0</v>
      </c>
      <c r="AO1412" s="65">
        <f>IFERROR(VLOOKUP($B1412,STOCK!$A:$H,8,0)," ")</f>
        <v>0</v>
      </c>
      <c r="AP1412" s="62" t="str">
        <f t="shared" ref="AP1412:AP1475" si="286">IF($AJ1412&lt;1,"Q",IF(Q1412=0,"SV",IFERROR((AJ1412/$Q1412*30),0)))</f>
        <v>Q</v>
      </c>
      <c r="AQ1412" s="50" t="str">
        <f t="shared" ref="AQ1412:AQ1475" si="287">IF($AK1412&lt;1,"Q",IF(U1412=0,"SV",IFERROR((AK1412/$U1412*30),0)))</f>
        <v>Q</v>
      </c>
      <c r="AR1412" s="50" t="str">
        <f t="shared" ref="AR1412:AR1475" si="288">IF($AL1412&lt;1,"Q",IF(Y1412=0,"SV",IFERROR((AL1412/$Y1412*30),0)))</f>
        <v>Q</v>
      </c>
      <c r="AS1412" s="50" t="str">
        <f t="shared" ref="AS1412:AS1475" si="289">IF($AM1412&lt;1,"Q",IF(AC1412=0,"SV",IFERROR((AM1412/$AC1412*30),0)))</f>
        <v>Q</v>
      </c>
      <c r="AT1412" s="50" t="str">
        <f t="shared" ref="AT1412:AT1475" si="290">IF($AN1412&lt;1,"Q",IF(AG1412=0,"SV",IFERROR((AN1412/$AG1412*30),0)))</f>
        <v>Q</v>
      </c>
      <c r="AU1412" s="63" t="str">
        <f t="shared" si="284"/>
        <v>Q</v>
      </c>
      <c r="AV1412" s="67">
        <v>11220</v>
      </c>
      <c r="AW1412" s="133">
        <v>9924.6693699999996</v>
      </c>
      <c r="AX1412" s="49">
        <v>12900</v>
      </c>
      <c r="AY1412" s="51">
        <f t="shared" ref="AY1412:AY1475" si="291">+AX1412/AV1412-1</f>
        <v>0.14973262032085555</v>
      </c>
      <c r="AZ1412" s="51">
        <f t="shared" ref="AZ1412:AZ1475" si="292">+(AX1412-AV1412)/AX1412</f>
        <v>0.13023255813953488</v>
      </c>
      <c r="BA1412" s="49">
        <v>12500</v>
      </c>
      <c r="BB1412" s="52">
        <v>3</v>
      </c>
      <c r="BC1412" s="51">
        <f t="shared" ref="BC1412:BC1475" si="293">+BA1412/AV1412-1</f>
        <v>0.11408199643493755</v>
      </c>
      <c r="BD1412" s="51">
        <f t="shared" ref="BD1412:BD1475" si="294">IFERROR((BA1412-AV1412)/BA1412,0)</f>
        <v>0.1024</v>
      </c>
      <c r="BE1412" s="49">
        <v>11900</v>
      </c>
      <c r="BF1412" s="52">
        <v>6</v>
      </c>
      <c r="BG1412" s="51">
        <f t="shared" ref="BG1412:BG1475" si="295">+BE1412/AV1412-1</f>
        <v>6.0606060606060552E-2</v>
      </c>
      <c r="BH1412" s="51">
        <f t="shared" ref="BH1412:BH1475" si="296">IFERROR((BE1412-AV1412)/BE1412,0)</f>
        <v>5.7142857142857141E-2</v>
      </c>
      <c r="BI1412" s="282">
        <f t="shared" si="285"/>
        <v>0</v>
      </c>
    </row>
    <row r="1413" spans="1:61" hidden="1">
      <c r="A1413" s="54" t="s">
        <v>150</v>
      </c>
      <c r="B1413" s="55" t="s">
        <v>4460</v>
      </c>
      <c r="C1413" s="55" t="s">
        <v>4461</v>
      </c>
      <c r="D1413" s="44" t="s">
        <v>4462</v>
      </c>
      <c r="E1413" s="56">
        <v>6</v>
      </c>
      <c r="F1413" s="46" t="s">
        <v>5814</v>
      </c>
      <c r="G1413" s="47" t="s">
        <v>5814</v>
      </c>
      <c r="H1413" s="47" t="s">
        <v>189</v>
      </c>
      <c r="I1413" s="48" t="s">
        <v>6237</v>
      </c>
      <c r="J1413" s="48" t="s">
        <v>6238</v>
      </c>
      <c r="K1413" s="48" t="s">
        <v>5899</v>
      </c>
      <c r="L1413" s="45">
        <v>29</v>
      </c>
      <c r="M1413" s="47" t="s">
        <v>160</v>
      </c>
      <c r="N1413" s="60">
        <v>0</v>
      </c>
      <c r="O1413" s="58">
        <v>0</v>
      </c>
      <c r="P1413" s="58">
        <v>0</v>
      </c>
      <c r="Q1413" s="132">
        <v>0</v>
      </c>
      <c r="R1413" s="60">
        <v>0</v>
      </c>
      <c r="S1413" s="58">
        <v>0</v>
      </c>
      <c r="T1413" s="58">
        <v>0</v>
      </c>
      <c r="U1413" s="132">
        <v>0</v>
      </c>
      <c r="V1413" s="58">
        <v>0</v>
      </c>
      <c r="W1413" s="58">
        <v>0</v>
      </c>
      <c r="X1413" s="58">
        <v>0</v>
      </c>
      <c r="Y1413" s="132">
        <v>0</v>
      </c>
      <c r="Z1413" s="61">
        <v>0</v>
      </c>
      <c r="AA1413" s="59">
        <v>0</v>
      </c>
      <c r="AB1413" s="59">
        <v>0</v>
      </c>
      <c r="AC1413" s="132">
        <v>0</v>
      </c>
      <c r="AD1413" s="61">
        <v>0</v>
      </c>
      <c r="AE1413" s="59">
        <v>0</v>
      </c>
      <c r="AF1413" s="59">
        <v>0</v>
      </c>
      <c r="AG1413" s="132">
        <v>0</v>
      </c>
      <c r="AH1413" s="61">
        <v>0</v>
      </c>
      <c r="AI1413" s="132">
        <v>0</v>
      </c>
      <c r="AJ1413" s="64">
        <f>IFERROR(VLOOKUP($B1413,STOCK!$A:$H,3,0)," ")</f>
        <v>0</v>
      </c>
      <c r="AK1413" s="65">
        <f>IFERROR(VLOOKUP($B1413,STOCK!$A:$H,4,0)," ")</f>
        <v>0</v>
      </c>
      <c r="AL1413" s="65">
        <f>IFERROR(VLOOKUP($B1413,STOCK!$A:$H,5,0)," ")</f>
        <v>0</v>
      </c>
      <c r="AM1413" s="65">
        <f>IFERROR(VLOOKUP($B1413,STOCK!$A:$H,6,0)," ")</f>
        <v>0</v>
      </c>
      <c r="AN1413" s="65">
        <f>IFERROR(VLOOKUP($B1413,STOCK!$A:$H,7,0)," ")</f>
        <v>0</v>
      </c>
      <c r="AO1413" s="65">
        <f>IFERROR(VLOOKUP($B1413,STOCK!$A:$H,8,0)," ")</f>
        <v>0</v>
      </c>
      <c r="AP1413" s="62" t="str">
        <f t="shared" si="286"/>
        <v>Q</v>
      </c>
      <c r="AQ1413" s="50" t="str">
        <f t="shared" si="287"/>
        <v>Q</v>
      </c>
      <c r="AR1413" s="50" t="str">
        <f t="shared" si="288"/>
        <v>Q</v>
      </c>
      <c r="AS1413" s="50" t="str">
        <f t="shared" si="289"/>
        <v>Q</v>
      </c>
      <c r="AT1413" s="50" t="str">
        <f t="shared" si="290"/>
        <v>Q</v>
      </c>
      <c r="AU1413" s="63" t="str">
        <f t="shared" ref="AU1413:AU1476" si="297">IF($AO1413&lt;1,"Q",IF(AI1413=0,"SV",IFERROR((AO1413/$AI1413*30),0)))</f>
        <v>Q</v>
      </c>
      <c r="AV1413" s="67">
        <v>25120.000004000001</v>
      </c>
      <c r="AW1413" s="133">
        <v>24976.671829999999</v>
      </c>
      <c r="AX1413" s="49">
        <v>28900</v>
      </c>
      <c r="AY1413" s="51">
        <f t="shared" si="291"/>
        <v>0.15047770682317219</v>
      </c>
      <c r="AZ1413" s="51">
        <f t="shared" si="292"/>
        <v>0.13079584761245669</v>
      </c>
      <c r="BA1413" s="49">
        <v>27900</v>
      </c>
      <c r="BB1413" s="52">
        <v>3</v>
      </c>
      <c r="BC1413" s="51">
        <f t="shared" si="293"/>
        <v>0.11066878963205906</v>
      </c>
      <c r="BD1413" s="51">
        <f t="shared" si="294"/>
        <v>9.9641576917562674E-2</v>
      </c>
      <c r="BE1413" s="49">
        <v>27500</v>
      </c>
      <c r="BF1413" s="52">
        <v>6</v>
      </c>
      <c r="BG1413" s="51">
        <f t="shared" si="295"/>
        <v>9.4745222755613812E-2</v>
      </c>
      <c r="BH1413" s="51">
        <f t="shared" si="296"/>
        <v>8.6545454399999958E-2</v>
      </c>
      <c r="BI1413" s="282">
        <f t="shared" ref="BI1413:BI1476" si="298">+U1413+Y1413+AC1413+AG1413+AI1413+Q1413</f>
        <v>0</v>
      </c>
    </row>
    <row r="1414" spans="1:61" hidden="1">
      <c r="A1414" s="54" t="s">
        <v>150</v>
      </c>
      <c r="B1414" s="55" t="s">
        <v>4463</v>
      </c>
      <c r="C1414" s="55" t="s">
        <v>4464</v>
      </c>
      <c r="D1414" s="44" t="s">
        <v>4465</v>
      </c>
      <c r="E1414" s="56">
        <v>12</v>
      </c>
      <c r="F1414" s="46" t="s">
        <v>5814</v>
      </c>
      <c r="G1414" s="47" t="s">
        <v>5814</v>
      </c>
      <c r="H1414" s="47" t="s">
        <v>189</v>
      </c>
      <c r="I1414" s="48" t="s">
        <v>6237</v>
      </c>
      <c r="J1414" s="48" t="s">
        <v>6238</v>
      </c>
      <c r="K1414" s="48" t="s">
        <v>6244</v>
      </c>
      <c r="L1414" s="45">
        <v>114</v>
      </c>
      <c r="M1414" s="47" t="s">
        <v>161</v>
      </c>
      <c r="N1414" s="60">
        <v>33</v>
      </c>
      <c r="O1414" s="58">
        <v>5</v>
      </c>
      <c r="P1414" s="58">
        <v>24</v>
      </c>
      <c r="Q1414" s="132">
        <v>26</v>
      </c>
      <c r="R1414" s="60">
        <v>12</v>
      </c>
      <c r="S1414" s="58">
        <v>21</v>
      </c>
      <c r="T1414" s="58">
        <v>14</v>
      </c>
      <c r="U1414" s="132">
        <v>9</v>
      </c>
      <c r="V1414" s="58">
        <v>14</v>
      </c>
      <c r="W1414" s="58">
        <v>15</v>
      </c>
      <c r="X1414" s="58">
        <v>10</v>
      </c>
      <c r="Y1414" s="132">
        <v>11</v>
      </c>
      <c r="Z1414" s="61">
        <v>6</v>
      </c>
      <c r="AA1414" s="59">
        <v>7</v>
      </c>
      <c r="AB1414" s="59">
        <v>2</v>
      </c>
      <c r="AC1414" s="132">
        <v>3</v>
      </c>
      <c r="AD1414" s="61">
        <v>10</v>
      </c>
      <c r="AE1414" s="59">
        <v>15</v>
      </c>
      <c r="AF1414" s="59">
        <v>8</v>
      </c>
      <c r="AG1414" s="132">
        <v>8</v>
      </c>
      <c r="AH1414" s="61">
        <v>1</v>
      </c>
      <c r="AI1414" s="132">
        <v>1</v>
      </c>
      <c r="AJ1414" s="64">
        <f>IFERROR(VLOOKUP($B1414,STOCK!$A:$H,3,0)," ")</f>
        <v>22</v>
      </c>
      <c r="AK1414" s="65">
        <f>IFERROR(VLOOKUP($B1414,STOCK!$A:$H,4,0)," ")</f>
        <v>30</v>
      </c>
      <c r="AL1414" s="65">
        <f>IFERROR(VLOOKUP($B1414,STOCK!$A:$H,5,0)," ")</f>
        <v>18</v>
      </c>
      <c r="AM1414" s="65">
        <f>IFERROR(VLOOKUP($B1414,STOCK!$A:$H,6,0)," ")</f>
        <v>28</v>
      </c>
      <c r="AN1414" s="65">
        <f>IFERROR(VLOOKUP($B1414,STOCK!$A:$H,7,0)," ")</f>
        <v>36</v>
      </c>
      <c r="AO1414" s="65">
        <f>IFERROR(VLOOKUP($B1414,STOCK!$A:$H,8,0)," ")</f>
        <v>23</v>
      </c>
      <c r="AP1414" s="62">
        <f t="shared" si="286"/>
        <v>25.384615384615383</v>
      </c>
      <c r="AQ1414" s="50">
        <f t="shared" si="287"/>
        <v>100</v>
      </c>
      <c r="AR1414" s="50">
        <f t="shared" si="288"/>
        <v>49.090909090909093</v>
      </c>
      <c r="AS1414" s="50">
        <f t="shared" si="289"/>
        <v>280</v>
      </c>
      <c r="AT1414" s="50">
        <f t="shared" si="290"/>
        <v>135</v>
      </c>
      <c r="AU1414" s="63">
        <f t="shared" si="297"/>
        <v>690</v>
      </c>
      <c r="AV1414" s="67">
        <v>12080.000019999999</v>
      </c>
      <c r="AW1414" s="133">
        <v>11528.201300000001</v>
      </c>
      <c r="AX1414" s="49">
        <v>13900</v>
      </c>
      <c r="AY1414" s="51">
        <f t="shared" si="291"/>
        <v>0.1506622497505592</v>
      </c>
      <c r="AZ1414" s="51">
        <f t="shared" si="292"/>
        <v>0.13093525035971226</v>
      </c>
      <c r="BA1414" s="49">
        <v>13500</v>
      </c>
      <c r="BB1414" s="52">
        <v>3</v>
      </c>
      <c r="BC1414" s="51">
        <f t="shared" si="293"/>
        <v>0.11754966702392444</v>
      </c>
      <c r="BD1414" s="51">
        <f t="shared" si="294"/>
        <v>0.10518518370370374</v>
      </c>
      <c r="BE1414" s="49">
        <v>12900</v>
      </c>
      <c r="BF1414" s="52">
        <v>6</v>
      </c>
      <c r="BG1414" s="51">
        <f t="shared" si="295"/>
        <v>6.78807929339722E-2</v>
      </c>
      <c r="BH1414" s="51">
        <f t="shared" si="296"/>
        <v>6.3565889922480662E-2</v>
      </c>
      <c r="BI1414" s="282">
        <f t="shared" si="298"/>
        <v>58</v>
      </c>
    </row>
    <row r="1415" spans="1:61" hidden="1">
      <c r="A1415" s="54" t="s">
        <v>150</v>
      </c>
      <c r="B1415" s="55" t="s">
        <v>4466</v>
      </c>
      <c r="C1415" s="55" t="s">
        <v>4467</v>
      </c>
      <c r="D1415" s="44" t="s">
        <v>4468</v>
      </c>
      <c r="E1415" s="56">
        <v>6</v>
      </c>
      <c r="F1415" s="46" t="s">
        <v>5814</v>
      </c>
      <c r="G1415" s="47" t="s">
        <v>5814</v>
      </c>
      <c r="H1415" s="47" t="s">
        <v>189</v>
      </c>
      <c r="I1415" s="48" t="s">
        <v>6237</v>
      </c>
      <c r="J1415" s="48" t="s">
        <v>6238</v>
      </c>
      <c r="K1415" s="48" t="s">
        <v>6244</v>
      </c>
      <c r="L1415" s="45">
        <v>114</v>
      </c>
      <c r="M1415" s="47" t="s">
        <v>161</v>
      </c>
      <c r="N1415" s="60">
        <v>9</v>
      </c>
      <c r="O1415" s="58">
        <v>8</v>
      </c>
      <c r="P1415" s="58">
        <v>6</v>
      </c>
      <c r="Q1415" s="132">
        <v>4</v>
      </c>
      <c r="R1415" s="60">
        <v>1</v>
      </c>
      <c r="S1415" s="58">
        <v>0</v>
      </c>
      <c r="T1415" s="58">
        <v>4</v>
      </c>
      <c r="U1415" s="132">
        <v>0</v>
      </c>
      <c r="V1415" s="58">
        <v>2</v>
      </c>
      <c r="W1415" s="58">
        <v>5</v>
      </c>
      <c r="X1415" s="58">
        <v>2</v>
      </c>
      <c r="Y1415" s="132">
        <v>1</v>
      </c>
      <c r="Z1415" s="61">
        <v>1</v>
      </c>
      <c r="AA1415" s="59">
        <v>7</v>
      </c>
      <c r="AB1415" s="59">
        <v>3</v>
      </c>
      <c r="AC1415" s="132">
        <v>4</v>
      </c>
      <c r="AD1415" s="61">
        <v>5</v>
      </c>
      <c r="AE1415" s="59">
        <v>3</v>
      </c>
      <c r="AF1415" s="59">
        <v>6</v>
      </c>
      <c r="AG1415" s="132">
        <v>8</v>
      </c>
      <c r="AH1415" s="61">
        <v>1</v>
      </c>
      <c r="AI1415" s="132">
        <v>1</v>
      </c>
      <c r="AJ1415" s="64">
        <f>IFERROR(VLOOKUP($B1415,STOCK!$A:$H,3,0)," ")</f>
        <v>23</v>
      </c>
      <c r="AK1415" s="65">
        <f>IFERROR(VLOOKUP($B1415,STOCK!$A:$H,4,0)," ")</f>
        <v>18</v>
      </c>
      <c r="AL1415" s="65">
        <f>IFERROR(VLOOKUP($B1415,STOCK!$A:$H,5,0)," ")</f>
        <v>4</v>
      </c>
      <c r="AM1415" s="65">
        <f>IFERROR(VLOOKUP($B1415,STOCK!$A:$H,6,0)," ")</f>
        <v>11</v>
      </c>
      <c r="AN1415" s="65">
        <f>IFERROR(VLOOKUP($B1415,STOCK!$A:$H,7,0)," ")</f>
        <v>8</v>
      </c>
      <c r="AO1415" s="65">
        <f>IFERROR(VLOOKUP($B1415,STOCK!$A:$H,8,0)," ")</f>
        <v>23</v>
      </c>
      <c r="AP1415" s="62">
        <f t="shared" si="286"/>
        <v>172.5</v>
      </c>
      <c r="AQ1415" s="50" t="str">
        <f t="shared" si="287"/>
        <v>SV</v>
      </c>
      <c r="AR1415" s="50">
        <f t="shared" si="288"/>
        <v>120</v>
      </c>
      <c r="AS1415" s="50">
        <f t="shared" si="289"/>
        <v>82.5</v>
      </c>
      <c r="AT1415" s="50">
        <f t="shared" si="290"/>
        <v>30</v>
      </c>
      <c r="AU1415" s="63">
        <f t="shared" si="297"/>
        <v>690</v>
      </c>
      <c r="AV1415" s="67">
        <v>10319.999997999999</v>
      </c>
      <c r="AW1415" s="133">
        <v>8962.7353199999998</v>
      </c>
      <c r="AX1415" s="49">
        <v>11900</v>
      </c>
      <c r="AY1415" s="51">
        <f t="shared" si="291"/>
        <v>0.15310077541726774</v>
      </c>
      <c r="AZ1415" s="51">
        <f t="shared" si="292"/>
        <v>0.13277310941176476</v>
      </c>
      <c r="BA1415" s="49">
        <v>11500</v>
      </c>
      <c r="BB1415" s="52">
        <v>3</v>
      </c>
      <c r="BC1415" s="51">
        <f t="shared" si="293"/>
        <v>0.11434108548727551</v>
      </c>
      <c r="BD1415" s="51">
        <f t="shared" si="294"/>
        <v>0.10260869582608702</v>
      </c>
      <c r="BE1415" s="49">
        <v>10900</v>
      </c>
      <c r="BF1415" s="52">
        <v>6</v>
      </c>
      <c r="BG1415" s="51">
        <f t="shared" si="295"/>
        <v>5.6201550592287264E-2</v>
      </c>
      <c r="BH1415" s="51">
        <f t="shared" si="296"/>
        <v>5.3211009357798225E-2</v>
      </c>
      <c r="BI1415" s="282">
        <f t="shared" si="298"/>
        <v>18</v>
      </c>
    </row>
    <row r="1416" spans="1:61" hidden="1">
      <c r="A1416" s="54" t="s">
        <v>150</v>
      </c>
      <c r="B1416" s="55" t="s">
        <v>4469</v>
      </c>
      <c r="C1416" s="55" t="s">
        <v>4470</v>
      </c>
      <c r="D1416" s="44" t="s">
        <v>4471</v>
      </c>
      <c r="E1416" s="56">
        <v>6</v>
      </c>
      <c r="F1416" s="46" t="s">
        <v>5814</v>
      </c>
      <c r="G1416" s="47" t="s">
        <v>5814</v>
      </c>
      <c r="H1416" s="47" t="s">
        <v>189</v>
      </c>
      <c r="I1416" s="48" t="s">
        <v>6237</v>
      </c>
      <c r="J1416" s="48" t="s">
        <v>6238</v>
      </c>
      <c r="K1416" s="48" t="s">
        <v>6244</v>
      </c>
      <c r="L1416" s="45">
        <v>114</v>
      </c>
      <c r="M1416" s="47" t="s">
        <v>161</v>
      </c>
      <c r="N1416" s="60">
        <v>11</v>
      </c>
      <c r="O1416" s="58">
        <v>6</v>
      </c>
      <c r="P1416" s="58">
        <v>0</v>
      </c>
      <c r="Q1416" s="132">
        <v>1</v>
      </c>
      <c r="R1416" s="60">
        <v>4</v>
      </c>
      <c r="S1416" s="58">
        <v>2</v>
      </c>
      <c r="T1416" s="58">
        <v>0</v>
      </c>
      <c r="U1416" s="132">
        <v>0</v>
      </c>
      <c r="V1416" s="58">
        <v>0</v>
      </c>
      <c r="W1416" s="58">
        <v>1</v>
      </c>
      <c r="X1416" s="58">
        <v>0</v>
      </c>
      <c r="Y1416" s="132">
        <v>0</v>
      </c>
      <c r="Z1416" s="61">
        <v>5</v>
      </c>
      <c r="AA1416" s="59">
        <v>11</v>
      </c>
      <c r="AB1416" s="59">
        <v>4</v>
      </c>
      <c r="AC1416" s="132">
        <v>1</v>
      </c>
      <c r="AD1416" s="61">
        <v>2</v>
      </c>
      <c r="AE1416" s="59">
        <v>2</v>
      </c>
      <c r="AF1416" s="59">
        <v>1</v>
      </c>
      <c r="AG1416" s="132">
        <v>0</v>
      </c>
      <c r="AH1416" s="61">
        <v>0</v>
      </c>
      <c r="AI1416" s="132">
        <v>0</v>
      </c>
      <c r="AJ1416" s="64">
        <f>IFERROR(VLOOKUP($B1416,STOCK!$A:$H,3,0)," ")</f>
        <v>6</v>
      </c>
      <c r="AK1416" s="65">
        <f>IFERROR(VLOOKUP($B1416,STOCK!$A:$H,4,0)," ")</f>
        <v>5</v>
      </c>
      <c r="AL1416" s="65">
        <f>IFERROR(VLOOKUP($B1416,STOCK!$A:$H,5,0)," ")</f>
        <v>0</v>
      </c>
      <c r="AM1416" s="65">
        <f>IFERROR(VLOOKUP($B1416,STOCK!$A:$H,6,0)," ")</f>
        <v>0</v>
      </c>
      <c r="AN1416" s="65">
        <f>IFERROR(VLOOKUP($B1416,STOCK!$A:$H,7,0)," ")</f>
        <v>1</v>
      </c>
      <c r="AO1416" s="65">
        <f>IFERROR(VLOOKUP($B1416,STOCK!$A:$H,8,0)," ")</f>
        <v>0</v>
      </c>
      <c r="AP1416" s="62">
        <f t="shared" si="286"/>
        <v>180</v>
      </c>
      <c r="AQ1416" s="50" t="str">
        <f t="shared" si="287"/>
        <v>SV</v>
      </c>
      <c r="AR1416" s="50" t="str">
        <f t="shared" si="288"/>
        <v>Q</v>
      </c>
      <c r="AS1416" s="50" t="str">
        <f t="shared" si="289"/>
        <v>Q</v>
      </c>
      <c r="AT1416" s="50" t="str">
        <f t="shared" si="290"/>
        <v>SV</v>
      </c>
      <c r="AU1416" s="63" t="str">
        <f t="shared" si="297"/>
        <v>Q</v>
      </c>
      <c r="AV1416" s="67">
        <v>10319.999997999999</v>
      </c>
      <c r="AW1416" s="133">
        <v>7444.3818899999997</v>
      </c>
      <c r="AX1416" s="49">
        <v>11900</v>
      </c>
      <c r="AY1416" s="51">
        <f t="shared" si="291"/>
        <v>0.15310077541726774</v>
      </c>
      <c r="AZ1416" s="51">
        <f t="shared" si="292"/>
        <v>0.13277310941176476</v>
      </c>
      <c r="BA1416" s="49">
        <v>11500</v>
      </c>
      <c r="BB1416" s="52">
        <v>3</v>
      </c>
      <c r="BC1416" s="51">
        <f t="shared" si="293"/>
        <v>0.11434108548727551</v>
      </c>
      <c r="BD1416" s="51">
        <f t="shared" si="294"/>
        <v>0.10260869582608702</v>
      </c>
      <c r="BE1416" s="49">
        <v>10900</v>
      </c>
      <c r="BF1416" s="52">
        <v>6</v>
      </c>
      <c r="BG1416" s="51">
        <f t="shared" si="295"/>
        <v>5.6201550592287264E-2</v>
      </c>
      <c r="BH1416" s="51">
        <f t="shared" si="296"/>
        <v>5.3211009357798225E-2</v>
      </c>
      <c r="BI1416" s="282">
        <f t="shared" si="298"/>
        <v>2</v>
      </c>
    </row>
    <row r="1417" spans="1:61" hidden="1">
      <c r="A1417" s="54" t="s">
        <v>150</v>
      </c>
      <c r="B1417" s="55" t="s">
        <v>4472</v>
      </c>
      <c r="C1417" s="55" t="s">
        <v>4473</v>
      </c>
      <c r="D1417" s="44" t="s">
        <v>4474</v>
      </c>
      <c r="E1417" s="56">
        <v>12</v>
      </c>
      <c r="F1417" s="46" t="s">
        <v>5814</v>
      </c>
      <c r="G1417" s="47" t="s">
        <v>5814</v>
      </c>
      <c r="H1417" s="47" t="s">
        <v>189</v>
      </c>
      <c r="I1417" s="48" t="s">
        <v>6237</v>
      </c>
      <c r="J1417" s="48" t="s">
        <v>6238</v>
      </c>
      <c r="K1417" s="48" t="s">
        <v>6244</v>
      </c>
      <c r="L1417" s="45">
        <v>114</v>
      </c>
      <c r="M1417" s="47" t="s">
        <v>161</v>
      </c>
      <c r="N1417" s="60">
        <v>9</v>
      </c>
      <c r="O1417" s="58">
        <v>10</v>
      </c>
      <c r="P1417" s="58">
        <v>23</v>
      </c>
      <c r="Q1417" s="132">
        <v>23</v>
      </c>
      <c r="R1417" s="60">
        <v>0</v>
      </c>
      <c r="S1417" s="58">
        <v>0</v>
      </c>
      <c r="T1417" s="58">
        <v>0</v>
      </c>
      <c r="U1417" s="132">
        <v>0</v>
      </c>
      <c r="V1417" s="58">
        <v>5</v>
      </c>
      <c r="W1417" s="58">
        <v>1</v>
      </c>
      <c r="X1417" s="58">
        <v>3</v>
      </c>
      <c r="Y1417" s="132">
        <v>6</v>
      </c>
      <c r="Z1417" s="61">
        <v>2</v>
      </c>
      <c r="AA1417" s="59">
        <v>3</v>
      </c>
      <c r="AB1417" s="59">
        <v>4</v>
      </c>
      <c r="AC1417" s="132">
        <v>4</v>
      </c>
      <c r="AD1417" s="61">
        <v>3</v>
      </c>
      <c r="AE1417" s="59">
        <v>1</v>
      </c>
      <c r="AF1417" s="59">
        <v>6</v>
      </c>
      <c r="AG1417" s="132">
        <v>3</v>
      </c>
      <c r="AH1417" s="61">
        <v>0</v>
      </c>
      <c r="AI1417" s="132">
        <v>2</v>
      </c>
      <c r="AJ1417" s="64">
        <f>IFERROR(VLOOKUP($B1417,STOCK!$A:$H,3,0)," ")</f>
        <v>4</v>
      </c>
      <c r="AK1417" s="65">
        <f>IFERROR(VLOOKUP($B1417,STOCK!$A:$H,4,0)," ")</f>
        <v>24</v>
      </c>
      <c r="AL1417" s="65">
        <f>IFERROR(VLOOKUP($B1417,STOCK!$A:$H,5,0)," ")</f>
        <v>18</v>
      </c>
      <c r="AM1417" s="65">
        <f>IFERROR(VLOOKUP($B1417,STOCK!$A:$H,6,0)," ")</f>
        <v>15</v>
      </c>
      <c r="AN1417" s="65">
        <f>IFERROR(VLOOKUP($B1417,STOCK!$A:$H,7,0)," ")</f>
        <v>16</v>
      </c>
      <c r="AO1417" s="65">
        <f>IFERROR(VLOOKUP($B1417,STOCK!$A:$H,8,0)," ")</f>
        <v>24</v>
      </c>
      <c r="AP1417" s="62">
        <f t="shared" si="286"/>
        <v>5.2173913043478262</v>
      </c>
      <c r="AQ1417" s="50" t="str">
        <f t="shared" si="287"/>
        <v>SV</v>
      </c>
      <c r="AR1417" s="50">
        <f t="shared" si="288"/>
        <v>90</v>
      </c>
      <c r="AS1417" s="50">
        <f t="shared" si="289"/>
        <v>112.5</v>
      </c>
      <c r="AT1417" s="50">
        <f t="shared" si="290"/>
        <v>160</v>
      </c>
      <c r="AU1417" s="63">
        <f t="shared" si="297"/>
        <v>360</v>
      </c>
      <c r="AV1417" s="67">
        <v>12080.000019999999</v>
      </c>
      <c r="AW1417" s="133">
        <v>11193.83848</v>
      </c>
      <c r="AX1417" s="49">
        <v>13900</v>
      </c>
      <c r="AY1417" s="51">
        <f t="shared" si="291"/>
        <v>0.1506622497505592</v>
      </c>
      <c r="AZ1417" s="51">
        <f t="shared" si="292"/>
        <v>0.13093525035971226</v>
      </c>
      <c r="BA1417" s="49">
        <v>13500</v>
      </c>
      <c r="BB1417" s="52">
        <v>3</v>
      </c>
      <c r="BC1417" s="51">
        <f t="shared" si="293"/>
        <v>0.11754966702392444</v>
      </c>
      <c r="BD1417" s="51">
        <f t="shared" si="294"/>
        <v>0.10518518370370374</v>
      </c>
      <c r="BE1417" s="49">
        <v>12900</v>
      </c>
      <c r="BF1417" s="52">
        <v>6</v>
      </c>
      <c r="BG1417" s="51">
        <f t="shared" si="295"/>
        <v>6.78807929339722E-2</v>
      </c>
      <c r="BH1417" s="51">
        <f t="shared" si="296"/>
        <v>6.3565889922480662E-2</v>
      </c>
      <c r="BI1417" s="282">
        <f t="shared" si="298"/>
        <v>38</v>
      </c>
    </row>
    <row r="1418" spans="1:61" hidden="1">
      <c r="A1418" s="54" t="s">
        <v>150</v>
      </c>
      <c r="B1418" s="55" t="s">
        <v>4475</v>
      </c>
      <c r="C1418" s="55" t="s">
        <v>4476</v>
      </c>
      <c r="D1418" s="44" t="s">
        <v>4477</v>
      </c>
      <c r="E1418" s="56">
        <v>12</v>
      </c>
      <c r="F1418" s="46" t="s">
        <v>5814</v>
      </c>
      <c r="G1418" s="47" t="s">
        <v>5814</v>
      </c>
      <c r="H1418" s="47" t="s">
        <v>189</v>
      </c>
      <c r="I1418" s="48" t="s">
        <v>6237</v>
      </c>
      <c r="J1418" s="48" t="s">
        <v>6238</v>
      </c>
      <c r="K1418" s="48" t="s">
        <v>6244</v>
      </c>
      <c r="L1418" s="45">
        <v>114</v>
      </c>
      <c r="M1418" s="47" t="s">
        <v>161</v>
      </c>
      <c r="N1418" s="60">
        <v>18</v>
      </c>
      <c r="O1418" s="58">
        <v>11</v>
      </c>
      <c r="P1418" s="58">
        <v>22</v>
      </c>
      <c r="Q1418" s="132">
        <v>18</v>
      </c>
      <c r="R1418" s="60">
        <v>11</v>
      </c>
      <c r="S1418" s="58">
        <v>15</v>
      </c>
      <c r="T1418" s="58">
        <v>7</v>
      </c>
      <c r="U1418" s="132">
        <v>7</v>
      </c>
      <c r="V1418" s="58">
        <v>6</v>
      </c>
      <c r="W1418" s="58">
        <v>8</v>
      </c>
      <c r="X1418" s="58">
        <v>3</v>
      </c>
      <c r="Y1418" s="132">
        <v>2</v>
      </c>
      <c r="Z1418" s="61">
        <v>1</v>
      </c>
      <c r="AA1418" s="59">
        <v>5</v>
      </c>
      <c r="AB1418" s="59">
        <v>1</v>
      </c>
      <c r="AC1418" s="132">
        <v>0</v>
      </c>
      <c r="AD1418" s="61">
        <v>5</v>
      </c>
      <c r="AE1418" s="59">
        <v>4</v>
      </c>
      <c r="AF1418" s="59">
        <v>0</v>
      </c>
      <c r="AG1418" s="132">
        <v>4</v>
      </c>
      <c r="AH1418" s="61">
        <v>0</v>
      </c>
      <c r="AI1418" s="132">
        <v>0</v>
      </c>
      <c r="AJ1418" s="64">
        <f>IFERROR(VLOOKUP($B1418,STOCK!$A:$H,3,0)," ")</f>
        <v>28</v>
      </c>
      <c r="AK1418" s="65">
        <f>IFERROR(VLOOKUP($B1418,STOCK!$A:$H,4,0)," ")</f>
        <v>32</v>
      </c>
      <c r="AL1418" s="65">
        <f>IFERROR(VLOOKUP($B1418,STOCK!$A:$H,5,0)," ")</f>
        <v>9</v>
      </c>
      <c r="AM1418" s="65">
        <f>IFERROR(VLOOKUP($B1418,STOCK!$A:$H,6,0)," ")</f>
        <v>16</v>
      </c>
      <c r="AN1418" s="65">
        <f>IFERROR(VLOOKUP($B1418,STOCK!$A:$H,7,0)," ")</f>
        <v>12</v>
      </c>
      <c r="AO1418" s="65">
        <f>IFERROR(VLOOKUP($B1418,STOCK!$A:$H,8,0)," ")</f>
        <v>24</v>
      </c>
      <c r="AP1418" s="62">
        <f t="shared" si="286"/>
        <v>46.666666666666664</v>
      </c>
      <c r="AQ1418" s="50">
        <f t="shared" si="287"/>
        <v>137.14285714285714</v>
      </c>
      <c r="AR1418" s="50">
        <f t="shared" si="288"/>
        <v>135</v>
      </c>
      <c r="AS1418" s="50" t="str">
        <f t="shared" si="289"/>
        <v>SV</v>
      </c>
      <c r="AT1418" s="50">
        <f t="shared" si="290"/>
        <v>90</v>
      </c>
      <c r="AU1418" s="63" t="str">
        <f t="shared" si="297"/>
        <v>SV</v>
      </c>
      <c r="AV1418" s="67">
        <v>12080.000019999999</v>
      </c>
      <c r="AW1418" s="133">
        <v>10898.32733</v>
      </c>
      <c r="AX1418" s="49">
        <v>13900</v>
      </c>
      <c r="AY1418" s="51">
        <f t="shared" si="291"/>
        <v>0.1506622497505592</v>
      </c>
      <c r="AZ1418" s="51">
        <f t="shared" si="292"/>
        <v>0.13093525035971226</v>
      </c>
      <c r="BA1418" s="49">
        <v>13500</v>
      </c>
      <c r="BB1418" s="52">
        <v>3</v>
      </c>
      <c r="BC1418" s="51">
        <f t="shared" si="293"/>
        <v>0.11754966702392444</v>
      </c>
      <c r="BD1418" s="51">
        <f t="shared" si="294"/>
        <v>0.10518518370370374</v>
      </c>
      <c r="BE1418" s="49">
        <v>12900</v>
      </c>
      <c r="BF1418" s="52">
        <v>6</v>
      </c>
      <c r="BG1418" s="51">
        <f t="shared" si="295"/>
        <v>6.78807929339722E-2</v>
      </c>
      <c r="BH1418" s="51">
        <f t="shared" si="296"/>
        <v>6.3565889922480662E-2</v>
      </c>
      <c r="BI1418" s="282">
        <f t="shared" si="298"/>
        <v>31</v>
      </c>
    </row>
    <row r="1419" spans="1:61" hidden="1">
      <c r="A1419" s="54" t="s">
        <v>150</v>
      </c>
      <c r="B1419" s="55" t="s">
        <v>4478</v>
      </c>
      <c r="C1419" s="55" t="s">
        <v>4479</v>
      </c>
      <c r="D1419" s="44" t="s">
        <v>4480</v>
      </c>
      <c r="E1419" s="56">
        <v>6</v>
      </c>
      <c r="F1419" s="46" t="s">
        <v>5814</v>
      </c>
      <c r="G1419" s="47" t="s">
        <v>5814</v>
      </c>
      <c r="H1419" s="47" t="s">
        <v>189</v>
      </c>
      <c r="I1419" s="48" t="s">
        <v>6237</v>
      </c>
      <c r="J1419" s="48" t="s">
        <v>6238</v>
      </c>
      <c r="K1419" s="48" t="s">
        <v>6244</v>
      </c>
      <c r="L1419" s="45">
        <v>114</v>
      </c>
      <c r="M1419" s="47" t="s">
        <v>161</v>
      </c>
      <c r="N1419" s="60">
        <v>10</v>
      </c>
      <c r="O1419" s="58">
        <v>14</v>
      </c>
      <c r="P1419" s="58">
        <v>6</v>
      </c>
      <c r="Q1419" s="132">
        <v>3</v>
      </c>
      <c r="R1419" s="60">
        <v>2</v>
      </c>
      <c r="S1419" s="58">
        <v>0</v>
      </c>
      <c r="T1419" s="58">
        <v>1</v>
      </c>
      <c r="U1419" s="132">
        <v>4</v>
      </c>
      <c r="V1419" s="58">
        <v>3</v>
      </c>
      <c r="W1419" s="58">
        <v>0</v>
      </c>
      <c r="X1419" s="58">
        <v>0</v>
      </c>
      <c r="Y1419" s="132">
        <v>0</v>
      </c>
      <c r="Z1419" s="61">
        <v>3</v>
      </c>
      <c r="AA1419" s="59">
        <v>4</v>
      </c>
      <c r="AB1419" s="59">
        <v>5</v>
      </c>
      <c r="AC1419" s="132">
        <v>6</v>
      </c>
      <c r="AD1419" s="61">
        <v>2</v>
      </c>
      <c r="AE1419" s="59">
        <v>2</v>
      </c>
      <c r="AF1419" s="59">
        <v>4</v>
      </c>
      <c r="AG1419" s="132">
        <v>4</v>
      </c>
      <c r="AH1419" s="61">
        <v>1</v>
      </c>
      <c r="AI1419" s="132">
        <v>2</v>
      </c>
      <c r="AJ1419" s="64">
        <f>IFERROR(VLOOKUP($B1419,STOCK!$A:$H,3,0)," ")</f>
        <v>30</v>
      </c>
      <c r="AK1419" s="65">
        <f>IFERROR(VLOOKUP($B1419,STOCK!$A:$H,4,0)," ")</f>
        <v>9</v>
      </c>
      <c r="AL1419" s="65">
        <f>IFERROR(VLOOKUP($B1419,STOCK!$A:$H,5,0)," ")</f>
        <v>0</v>
      </c>
      <c r="AM1419" s="65">
        <f>IFERROR(VLOOKUP($B1419,STOCK!$A:$H,6,0)," ")</f>
        <v>12</v>
      </c>
      <c r="AN1419" s="65">
        <f>IFERROR(VLOOKUP($B1419,STOCK!$A:$H,7,0)," ")</f>
        <v>5</v>
      </c>
      <c r="AO1419" s="65">
        <f>IFERROR(VLOOKUP($B1419,STOCK!$A:$H,8,0)," ")</f>
        <v>22</v>
      </c>
      <c r="AP1419" s="62">
        <f t="shared" si="286"/>
        <v>300</v>
      </c>
      <c r="AQ1419" s="50">
        <f t="shared" si="287"/>
        <v>67.5</v>
      </c>
      <c r="AR1419" s="50" t="str">
        <f t="shared" si="288"/>
        <v>Q</v>
      </c>
      <c r="AS1419" s="50">
        <f t="shared" si="289"/>
        <v>60</v>
      </c>
      <c r="AT1419" s="50">
        <f t="shared" si="290"/>
        <v>37.5</v>
      </c>
      <c r="AU1419" s="63">
        <f t="shared" si="297"/>
        <v>330</v>
      </c>
      <c r="AV1419" s="67">
        <v>10319.999997999999</v>
      </c>
      <c r="AW1419" s="133">
        <v>8762.1152299999994</v>
      </c>
      <c r="AX1419" s="49">
        <v>11900</v>
      </c>
      <c r="AY1419" s="51">
        <f t="shared" si="291"/>
        <v>0.15310077541726774</v>
      </c>
      <c r="AZ1419" s="51">
        <f t="shared" si="292"/>
        <v>0.13277310941176476</v>
      </c>
      <c r="BA1419" s="49">
        <v>11500</v>
      </c>
      <c r="BB1419" s="52">
        <v>3</v>
      </c>
      <c r="BC1419" s="51">
        <f t="shared" si="293"/>
        <v>0.11434108548727551</v>
      </c>
      <c r="BD1419" s="51">
        <f t="shared" si="294"/>
        <v>0.10260869582608702</v>
      </c>
      <c r="BE1419" s="49">
        <v>10900</v>
      </c>
      <c r="BF1419" s="52">
        <v>6</v>
      </c>
      <c r="BG1419" s="51">
        <f t="shared" si="295"/>
        <v>5.6201550592287264E-2</v>
      </c>
      <c r="BH1419" s="51">
        <f t="shared" si="296"/>
        <v>5.3211009357798225E-2</v>
      </c>
      <c r="BI1419" s="282">
        <f t="shared" si="298"/>
        <v>19</v>
      </c>
    </row>
    <row r="1420" spans="1:61" hidden="1">
      <c r="A1420" s="54" t="s">
        <v>150</v>
      </c>
      <c r="B1420" s="55" t="s">
        <v>4481</v>
      </c>
      <c r="C1420" s="55" t="s">
        <v>4482</v>
      </c>
      <c r="D1420" s="44" t="s">
        <v>4483</v>
      </c>
      <c r="E1420" s="56">
        <v>12</v>
      </c>
      <c r="F1420" s="46" t="s">
        <v>5814</v>
      </c>
      <c r="G1420" s="47" t="s">
        <v>5814</v>
      </c>
      <c r="H1420" s="47" t="s">
        <v>189</v>
      </c>
      <c r="I1420" s="48" t="s">
        <v>6237</v>
      </c>
      <c r="J1420" s="48" t="s">
        <v>6238</v>
      </c>
      <c r="K1420" s="48" t="s">
        <v>6244</v>
      </c>
      <c r="L1420" s="45">
        <v>114</v>
      </c>
      <c r="M1420" s="47" t="s">
        <v>161</v>
      </c>
      <c r="N1420" s="60">
        <v>14</v>
      </c>
      <c r="O1420" s="58">
        <v>17</v>
      </c>
      <c r="P1420" s="58">
        <v>20</v>
      </c>
      <c r="Q1420" s="132">
        <v>18</v>
      </c>
      <c r="R1420" s="60">
        <v>0</v>
      </c>
      <c r="S1420" s="58">
        <v>13</v>
      </c>
      <c r="T1420" s="58">
        <v>3</v>
      </c>
      <c r="U1420" s="132">
        <v>1</v>
      </c>
      <c r="V1420" s="58">
        <v>4</v>
      </c>
      <c r="W1420" s="58">
        <v>8</v>
      </c>
      <c r="X1420" s="58">
        <v>3</v>
      </c>
      <c r="Y1420" s="132">
        <v>2</v>
      </c>
      <c r="Z1420" s="61">
        <v>0</v>
      </c>
      <c r="AA1420" s="59">
        <v>3</v>
      </c>
      <c r="AB1420" s="59">
        <v>2</v>
      </c>
      <c r="AC1420" s="132">
        <v>1</v>
      </c>
      <c r="AD1420" s="61">
        <v>6</v>
      </c>
      <c r="AE1420" s="59">
        <v>9</v>
      </c>
      <c r="AF1420" s="59">
        <v>9</v>
      </c>
      <c r="AG1420" s="132">
        <v>6</v>
      </c>
      <c r="AH1420" s="61">
        <v>1</v>
      </c>
      <c r="AI1420" s="132">
        <v>2</v>
      </c>
      <c r="AJ1420" s="64">
        <f>IFERROR(VLOOKUP($B1420,STOCK!$A:$H,3,0)," ")</f>
        <v>19</v>
      </c>
      <c r="AK1420" s="65">
        <f>IFERROR(VLOOKUP($B1420,STOCK!$A:$H,4,0)," ")</f>
        <v>24</v>
      </c>
      <c r="AL1420" s="65">
        <f>IFERROR(VLOOKUP($B1420,STOCK!$A:$H,5,0)," ")</f>
        <v>1</v>
      </c>
      <c r="AM1420" s="65">
        <f>IFERROR(VLOOKUP($B1420,STOCK!$A:$H,6,0)," ")</f>
        <v>8</v>
      </c>
      <c r="AN1420" s="65">
        <f>IFERROR(VLOOKUP($B1420,STOCK!$A:$H,7,0)," ")</f>
        <v>40</v>
      </c>
      <c r="AO1420" s="65">
        <f>IFERROR(VLOOKUP($B1420,STOCK!$A:$H,8,0)," ")</f>
        <v>22</v>
      </c>
      <c r="AP1420" s="62">
        <f t="shared" si="286"/>
        <v>31.666666666666668</v>
      </c>
      <c r="AQ1420" s="50">
        <f t="shared" si="287"/>
        <v>720</v>
      </c>
      <c r="AR1420" s="50">
        <f t="shared" si="288"/>
        <v>15</v>
      </c>
      <c r="AS1420" s="50">
        <f t="shared" si="289"/>
        <v>240</v>
      </c>
      <c r="AT1420" s="50">
        <f t="shared" si="290"/>
        <v>200</v>
      </c>
      <c r="AU1420" s="63">
        <f t="shared" si="297"/>
        <v>330</v>
      </c>
      <c r="AV1420" s="67">
        <v>12080.000019999999</v>
      </c>
      <c r="AW1420" s="133">
        <v>11271.17002</v>
      </c>
      <c r="AX1420" s="49">
        <v>13900</v>
      </c>
      <c r="AY1420" s="51">
        <f t="shared" si="291"/>
        <v>0.1506622497505592</v>
      </c>
      <c r="AZ1420" s="51">
        <f t="shared" si="292"/>
        <v>0.13093525035971226</v>
      </c>
      <c r="BA1420" s="49">
        <v>13500</v>
      </c>
      <c r="BB1420" s="52">
        <v>3</v>
      </c>
      <c r="BC1420" s="51">
        <f t="shared" si="293"/>
        <v>0.11754966702392444</v>
      </c>
      <c r="BD1420" s="51">
        <f t="shared" si="294"/>
        <v>0.10518518370370374</v>
      </c>
      <c r="BE1420" s="49">
        <v>12900</v>
      </c>
      <c r="BF1420" s="52">
        <v>6</v>
      </c>
      <c r="BG1420" s="51">
        <f t="shared" si="295"/>
        <v>6.78807929339722E-2</v>
      </c>
      <c r="BH1420" s="51">
        <f t="shared" si="296"/>
        <v>6.3565889922480662E-2</v>
      </c>
      <c r="BI1420" s="282">
        <f t="shared" si="298"/>
        <v>30</v>
      </c>
    </row>
    <row r="1421" spans="1:61" hidden="1">
      <c r="A1421" s="54" t="s">
        <v>150</v>
      </c>
      <c r="B1421" s="55" t="s">
        <v>4484</v>
      </c>
      <c r="C1421" s="55" t="s">
        <v>4485</v>
      </c>
      <c r="D1421" s="44" t="s">
        <v>4486</v>
      </c>
      <c r="E1421" s="56">
        <v>6</v>
      </c>
      <c r="F1421" s="46" t="s">
        <v>5814</v>
      </c>
      <c r="G1421" s="47" t="s">
        <v>5814</v>
      </c>
      <c r="H1421" s="47" t="s">
        <v>189</v>
      </c>
      <c r="I1421" s="48" t="s">
        <v>6237</v>
      </c>
      <c r="J1421" s="48" t="s">
        <v>6238</v>
      </c>
      <c r="K1421" s="48" t="s">
        <v>6244</v>
      </c>
      <c r="L1421" s="45">
        <v>114</v>
      </c>
      <c r="M1421" s="47" t="s">
        <v>161</v>
      </c>
      <c r="N1421" s="60">
        <v>12</v>
      </c>
      <c r="O1421" s="58">
        <v>9</v>
      </c>
      <c r="P1421" s="58">
        <v>12</v>
      </c>
      <c r="Q1421" s="132">
        <v>5</v>
      </c>
      <c r="R1421" s="60">
        <v>5</v>
      </c>
      <c r="S1421" s="58">
        <v>3</v>
      </c>
      <c r="T1421" s="58">
        <v>1</v>
      </c>
      <c r="U1421" s="132">
        <v>0</v>
      </c>
      <c r="V1421" s="58">
        <v>3</v>
      </c>
      <c r="W1421" s="58">
        <v>1</v>
      </c>
      <c r="X1421" s="58">
        <v>1</v>
      </c>
      <c r="Y1421" s="132">
        <v>0</v>
      </c>
      <c r="Z1421" s="61">
        <v>1</v>
      </c>
      <c r="AA1421" s="59">
        <v>6</v>
      </c>
      <c r="AB1421" s="59">
        <v>2</v>
      </c>
      <c r="AC1421" s="132">
        <v>2</v>
      </c>
      <c r="AD1421" s="61">
        <v>6</v>
      </c>
      <c r="AE1421" s="59">
        <v>2</v>
      </c>
      <c r="AF1421" s="59">
        <v>1</v>
      </c>
      <c r="AG1421" s="132">
        <v>0</v>
      </c>
      <c r="AH1421" s="61">
        <v>1</v>
      </c>
      <c r="AI1421" s="132">
        <v>1</v>
      </c>
      <c r="AJ1421" s="64">
        <f>IFERROR(VLOOKUP($B1421,STOCK!$A:$H,3,0)," ")</f>
        <v>22</v>
      </c>
      <c r="AK1421" s="65">
        <f>IFERROR(VLOOKUP($B1421,STOCK!$A:$H,4,0)," ")</f>
        <v>11</v>
      </c>
      <c r="AL1421" s="65">
        <f>IFERROR(VLOOKUP($B1421,STOCK!$A:$H,5,0)," ")</f>
        <v>0</v>
      </c>
      <c r="AM1421" s="65">
        <f>IFERROR(VLOOKUP($B1421,STOCK!$A:$H,6,0)," ")</f>
        <v>29</v>
      </c>
      <c r="AN1421" s="65">
        <f>IFERROR(VLOOKUP($B1421,STOCK!$A:$H,7,0)," ")</f>
        <v>4</v>
      </c>
      <c r="AO1421" s="65">
        <f>IFERROR(VLOOKUP($B1421,STOCK!$A:$H,8,0)," ")</f>
        <v>23</v>
      </c>
      <c r="AP1421" s="62">
        <f t="shared" si="286"/>
        <v>132</v>
      </c>
      <c r="AQ1421" s="50" t="str">
        <f t="shared" si="287"/>
        <v>SV</v>
      </c>
      <c r="AR1421" s="50" t="str">
        <f t="shared" si="288"/>
        <v>Q</v>
      </c>
      <c r="AS1421" s="50">
        <f t="shared" si="289"/>
        <v>435</v>
      </c>
      <c r="AT1421" s="50" t="str">
        <f t="shared" si="290"/>
        <v>SV</v>
      </c>
      <c r="AU1421" s="63">
        <f t="shared" si="297"/>
        <v>690</v>
      </c>
      <c r="AV1421" s="67">
        <v>10319.999997999999</v>
      </c>
      <c r="AW1421" s="133">
        <v>8902.6789499999995</v>
      </c>
      <c r="AX1421" s="49">
        <v>11900</v>
      </c>
      <c r="AY1421" s="51">
        <f t="shared" si="291"/>
        <v>0.15310077541726774</v>
      </c>
      <c r="AZ1421" s="51">
        <f t="shared" si="292"/>
        <v>0.13277310941176476</v>
      </c>
      <c r="BA1421" s="49">
        <v>11500</v>
      </c>
      <c r="BB1421" s="52">
        <v>3</v>
      </c>
      <c r="BC1421" s="51">
        <f t="shared" si="293"/>
        <v>0.11434108548727551</v>
      </c>
      <c r="BD1421" s="51">
        <f t="shared" si="294"/>
        <v>0.10260869582608702</v>
      </c>
      <c r="BE1421" s="49">
        <v>10900</v>
      </c>
      <c r="BF1421" s="52">
        <v>6</v>
      </c>
      <c r="BG1421" s="51">
        <f t="shared" si="295"/>
        <v>5.6201550592287264E-2</v>
      </c>
      <c r="BH1421" s="51">
        <f t="shared" si="296"/>
        <v>5.3211009357798225E-2</v>
      </c>
      <c r="BI1421" s="282">
        <f t="shared" si="298"/>
        <v>8</v>
      </c>
    </row>
    <row r="1422" spans="1:61" hidden="1">
      <c r="A1422" s="54" t="s">
        <v>150</v>
      </c>
      <c r="B1422" s="55" t="s">
        <v>4487</v>
      </c>
      <c r="C1422" s="55" t="s">
        <v>4488</v>
      </c>
      <c r="D1422" s="44" t="s">
        <v>4489</v>
      </c>
      <c r="E1422" s="56">
        <v>12</v>
      </c>
      <c r="F1422" s="46" t="s">
        <v>5814</v>
      </c>
      <c r="G1422" s="47" t="s">
        <v>5814</v>
      </c>
      <c r="H1422" s="47" t="s">
        <v>189</v>
      </c>
      <c r="I1422" s="48" t="s">
        <v>6237</v>
      </c>
      <c r="J1422" s="48" t="s">
        <v>6238</v>
      </c>
      <c r="K1422" s="48" t="s">
        <v>6245</v>
      </c>
      <c r="L1422" s="45">
        <v>114</v>
      </c>
      <c r="M1422" s="47" t="s">
        <v>161</v>
      </c>
      <c r="N1422" s="60">
        <v>6</v>
      </c>
      <c r="O1422" s="58">
        <v>34</v>
      </c>
      <c r="P1422" s="58">
        <v>41</v>
      </c>
      <c r="Q1422" s="132">
        <v>30</v>
      </c>
      <c r="R1422" s="60">
        <v>51</v>
      </c>
      <c r="S1422" s="58">
        <v>57</v>
      </c>
      <c r="T1422" s="58">
        <v>57</v>
      </c>
      <c r="U1422" s="132">
        <v>41</v>
      </c>
      <c r="V1422" s="58">
        <v>11</v>
      </c>
      <c r="W1422" s="58">
        <v>9</v>
      </c>
      <c r="X1422" s="58">
        <v>12</v>
      </c>
      <c r="Y1422" s="132">
        <v>12</v>
      </c>
      <c r="Z1422" s="61">
        <v>19</v>
      </c>
      <c r="AA1422" s="59">
        <v>10</v>
      </c>
      <c r="AB1422" s="59">
        <v>15</v>
      </c>
      <c r="AC1422" s="132">
        <v>10</v>
      </c>
      <c r="AD1422" s="61">
        <v>22</v>
      </c>
      <c r="AE1422" s="59">
        <v>16</v>
      </c>
      <c r="AF1422" s="59">
        <v>17</v>
      </c>
      <c r="AG1422" s="132">
        <v>16</v>
      </c>
      <c r="AH1422" s="61">
        <v>1</v>
      </c>
      <c r="AI1422" s="132">
        <v>5</v>
      </c>
      <c r="AJ1422" s="64">
        <f>IFERROR(VLOOKUP($B1422,STOCK!$A:$H,3,0)," ")</f>
        <v>94</v>
      </c>
      <c r="AK1422" s="65">
        <f>IFERROR(VLOOKUP($B1422,STOCK!$A:$H,4,0)," ")</f>
        <v>131</v>
      </c>
      <c r="AL1422" s="65">
        <f>IFERROR(VLOOKUP($B1422,STOCK!$A:$H,5,0)," ")</f>
        <v>24</v>
      </c>
      <c r="AM1422" s="65">
        <f>IFERROR(VLOOKUP($B1422,STOCK!$A:$H,6,0)," ")</f>
        <v>45</v>
      </c>
      <c r="AN1422" s="65">
        <f>IFERROR(VLOOKUP($B1422,STOCK!$A:$H,7,0)," ")</f>
        <v>44</v>
      </c>
      <c r="AO1422" s="65">
        <f>IFERROR(VLOOKUP($B1422,STOCK!$A:$H,8,0)," ")</f>
        <v>59</v>
      </c>
      <c r="AP1422" s="62">
        <f t="shared" si="286"/>
        <v>94</v>
      </c>
      <c r="AQ1422" s="50">
        <f t="shared" si="287"/>
        <v>95.853658536585371</v>
      </c>
      <c r="AR1422" s="50">
        <f t="shared" si="288"/>
        <v>60</v>
      </c>
      <c r="AS1422" s="50">
        <f t="shared" si="289"/>
        <v>135</v>
      </c>
      <c r="AT1422" s="50">
        <f t="shared" si="290"/>
        <v>82.5</v>
      </c>
      <c r="AU1422" s="63">
        <f t="shared" si="297"/>
        <v>354</v>
      </c>
      <c r="AV1422" s="67">
        <v>15549.999959999999</v>
      </c>
      <c r="AW1422" s="133">
        <v>15139.33828</v>
      </c>
      <c r="AX1422" s="49">
        <v>17900</v>
      </c>
      <c r="AY1422" s="51">
        <f t="shared" si="291"/>
        <v>0.15112540489035475</v>
      </c>
      <c r="AZ1422" s="51">
        <f t="shared" si="292"/>
        <v>0.13128491843575424</v>
      </c>
      <c r="BA1422" s="49">
        <v>17500</v>
      </c>
      <c r="BB1422" s="52">
        <v>3</v>
      </c>
      <c r="BC1422" s="51">
        <f t="shared" si="293"/>
        <v>0.12540193215537476</v>
      </c>
      <c r="BD1422" s="51">
        <f t="shared" si="294"/>
        <v>0.11142857371428576</v>
      </c>
      <c r="BE1422" s="49">
        <v>16900</v>
      </c>
      <c r="BF1422" s="52">
        <v>6</v>
      </c>
      <c r="BG1422" s="51">
        <f t="shared" si="295"/>
        <v>8.6816723052904887E-2</v>
      </c>
      <c r="BH1422" s="51">
        <f t="shared" si="296"/>
        <v>7.9881659171597674E-2</v>
      </c>
      <c r="BI1422" s="282">
        <f t="shared" si="298"/>
        <v>114</v>
      </c>
    </row>
    <row r="1423" spans="1:61" hidden="1">
      <c r="A1423" s="54" t="s">
        <v>150</v>
      </c>
      <c r="B1423" s="55" t="s">
        <v>4490</v>
      </c>
      <c r="C1423" s="55" t="s">
        <v>4491</v>
      </c>
      <c r="D1423" s="44" t="s">
        <v>4492</v>
      </c>
      <c r="E1423" s="56">
        <v>27</v>
      </c>
      <c r="F1423" s="46" t="s">
        <v>5814</v>
      </c>
      <c r="G1423" s="47" t="s">
        <v>5814</v>
      </c>
      <c r="H1423" s="47" t="s">
        <v>189</v>
      </c>
      <c r="I1423" s="48" t="s">
        <v>6237</v>
      </c>
      <c r="J1423" s="48" t="s">
        <v>6238</v>
      </c>
      <c r="K1423" s="48" t="s">
        <v>6245</v>
      </c>
      <c r="L1423" s="45">
        <v>114</v>
      </c>
      <c r="M1423" s="47" t="s">
        <v>161</v>
      </c>
      <c r="N1423" s="60">
        <v>17</v>
      </c>
      <c r="O1423" s="58">
        <v>26</v>
      </c>
      <c r="P1423" s="58">
        <v>48</v>
      </c>
      <c r="Q1423" s="132">
        <v>30</v>
      </c>
      <c r="R1423" s="60">
        <v>34</v>
      </c>
      <c r="S1423" s="58">
        <v>41</v>
      </c>
      <c r="T1423" s="58">
        <v>5</v>
      </c>
      <c r="U1423" s="132">
        <v>28</v>
      </c>
      <c r="V1423" s="58">
        <v>14</v>
      </c>
      <c r="W1423" s="58">
        <v>8</v>
      </c>
      <c r="X1423" s="58">
        <v>11</v>
      </c>
      <c r="Y1423" s="132">
        <v>10</v>
      </c>
      <c r="Z1423" s="61">
        <v>18</v>
      </c>
      <c r="AA1423" s="59">
        <v>16</v>
      </c>
      <c r="AB1423" s="59">
        <v>28</v>
      </c>
      <c r="AC1423" s="132">
        <v>26</v>
      </c>
      <c r="AD1423" s="61">
        <v>13</v>
      </c>
      <c r="AE1423" s="59">
        <v>31</v>
      </c>
      <c r="AF1423" s="59">
        <v>16</v>
      </c>
      <c r="AG1423" s="132">
        <v>15</v>
      </c>
      <c r="AH1423" s="61">
        <v>6</v>
      </c>
      <c r="AI1423" s="132">
        <v>16</v>
      </c>
      <c r="AJ1423" s="64">
        <f>IFERROR(VLOOKUP($B1423,STOCK!$A:$H,3,0)," ")</f>
        <v>148</v>
      </c>
      <c r="AK1423" s="65">
        <f>IFERROR(VLOOKUP($B1423,STOCK!$A:$H,4,0)," ")</f>
        <v>67</v>
      </c>
      <c r="AL1423" s="65">
        <f>IFERROR(VLOOKUP($B1423,STOCK!$A:$H,5,0)," ")</f>
        <v>46</v>
      </c>
      <c r="AM1423" s="65">
        <f>IFERROR(VLOOKUP($B1423,STOCK!$A:$H,6,0)," ")</f>
        <v>29</v>
      </c>
      <c r="AN1423" s="65">
        <f>IFERROR(VLOOKUP($B1423,STOCK!$A:$H,7,0)," ")</f>
        <v>296</v>
      </c>
      <c r="AO1423" s="65">
        <f>IFERROR(VLOOKUP($B1423,STOCK!$A:$H,8,0)," ")</f>
        <v>100</v>
      </c>
      <c r="AP1423" s="62">
        <f t="shared" si="286"/>
        <v>148</v>
      </c>
      <c r="AQ1423" s="50">
        <f t="shared" si="287"/>
        <v>71.785714285714278</v>
      </c>
      <c r="AR1423" s="50">
        <f t="shared" si="288"/>
        <v>138</v>
      </c>
      <c r="AS1423" s="50">
        <f t="shared" si="289"/>
        <v>33.46153846153846</v>
      </c>
      <c r="AT1423" s="50">
        <f t="shared" si="290"/>
        <v>592</v>
      </c>
      <c r="AU1423" s="63">
        <f t="shared" si="297"/>
        <v>187.5</v>
      </c>
      <c r="AV1423" s="67">
        <v>3770.0000030000001</v>
      </c>
      <c r="AW1423" s="133">
        <v>3641.3265900000001</v>
      </c>
      <c r="AX1423" s="49">
        <v>4350</v>
      </c>
      <c r="AY1423" s="51">
        <f t="shared" si="291"/>
        <v>0.15384615292797377</v>
      </c>
      <c r="AZ1423" s="51">
        <f t="shared" si="292"/>
        <v>0.13333333264367814</v>
      </c>
      <c r="BA1423" s="49">
        <v>4250</v>
      </c>
      <c r="BB1423" s="52">
        <v>6</v>
      </c>
      <c r="BC1423" s="51">
        <f t="shared" si="293"/>
        <v>0.12732095401008947</v>
      </c>
      <c r="BD1423" s="51">
        <f t="shared" si="294"/>
        <v>0.11294117576470586</v>
      </c>
      <c r="BE1423" s="49">
        <v>4150</v>
      </c>
      <c r="BF1423" s="52">
        <v>12</v>
      </c>
      <c r="BG1423" s="51">
        <f t="shared" si="295"/>
        <v>0.10079575509220495</v>
      </c>
      <c r="BH1423" s="51">
        <f t="shared" si="296"/>
        <v>9.1566264337349365E-2</v>
      </c>
      <c r="BI1423" s="282">
        <f t="shared" si="298"/>
        <v>125</v>
      </c>
    </row>
    <row r="1424" spans="1:61" hidden="1">
      <c r="A1424" s="54" t="s">
        <v>149</v>
      </c>
      <c r="B1424" s="55" t="s">
        <v>4493</v>
      </c>
      <c r="C1424" s="55" t="s">
        <v>4494</v>
      </c>
      <c r="D1424" s="44" t="s">
        <v>4495</v>
      </c>
      <c r="E1424" s="56">
        <v>1</v>
      </c>
      <c r="F1424" s="46" t="s">
        <v>5814</v>
      </c>
      <c r="G1424" s="47" t="s">
        <v>5814</v>
      </c>
      <c r="H1424" s="47" t="s">
        <v>189</v>
      </c>
      <c r="I1424" s="48" t="s">
        <v>6237</v>
      </c>
      <c r="J1424" s="48" t="s">
        <v>6238</v>
      </c>
      <c r="K1424" s="48" t="s">
        <v>6246</v>
      </c>
      <c r="L1424" s="45">
        <v>428</v>
      </c>
      <c r="M1424" s="47" t="s">
        <v>5850</v>
      </c>
      <c r="N1424" s="60">
        <v>0</v>
      </c>
      <c r="O1424" s="58">
        <v>1</v>
      </c>
      <c r="P1424" s="58">
        <v>3</v>
      </c>
      <c r="Q1424" s="132">
        <v>2</v>
      </c>
      <c r="R1424" s="60">
        <v>1</v>
      </c>
      <c r="S1424" s="58">
        <v>2</v>
      </c>
      <c r="T1424" s="58">
        <v>3</v>
      </c>
      <c r="U1424" s="132">
        <v>2</v>
      </c>
      <c r="V1424" s="58">
        <v>0</v>
      </c>
      <c r="W1424" s="58">
        <v>0</v>
      </c>
      <c r="X1424" s="58">
        <v>3</v>
      </c>
      <c r="Y1424" s="132">
        <v>2</v>
      </c>
      <c r="Z1424" s="61">
        <v>0</v>
      </c>
      <c r="AA1424" s="59">
        <v>1</v>
      </c>
      <c r="AB1424" s="59">
        <v>1</v>
      </c>
      <c r="AC1424" s="132">
        <v>3</v>
      </c>
      <c r="AD1424" s="61">
        <v>1</v>
      </c>
      <c r="AE1424" s="59">
        <v>1</v>
      </c>
      <c r="AF1424" s="59">
        <v>0</v>
      </c>
      <c r="AG1424" s="132">
        <v>3</v>
      </c>
      <c r="AH1424" s="61">
        <v>0</v>
      </c>
      <c r="AI1424" s="132">
        <v>0</v>
      </c>
      <c r="AJ1424" s="64">
        <f>IFERROR(VLOOKUP($B1424,STOCK!$A:$H,3,0)," ")</f>
        <v>4</v>
      </c>
      <c r="AK1424" s="65">
        <f>IFERROR(VLOOKUP($B1424,STOCK!$A:$H,4,0)," ")</f>
        <v>0</v>
      </c>
      <c r="AL1424" s="65">
        <f>IFERROR(VLOOKUP($B1424,STOCK!$A:$H,5,0)," ")</f>
        <v>0</v>
      </c>
      <c r="AM1424" s="65">
        <f>IFERROR(VLOOKUP($B1424,STOCK!$A:$H,6,0)," ")</f>
        <v>7</v>
      </c>
      <c r="AN1424" s="65">
        <f>IFERROR(VLOOKUP($B1424,STOCK!$A:$H,7,0)," ")</f>
        <v>9</v>
      </c>
      <c r="AO1424" s="65">
        <f>IFERROR(VLOOKUP($B1424,STOCK!$A:$H,8,0)," ")</f>
        <v>0</v>
      </c>
      <c r="AP1424" s="62">
        <f t="shared" si="286"/>
        <v>60</v>
      </c>
      <c r="AQ1424" s="50" t="str">
        <f t="shared" si="287"/>
        <v>Q</v>
      </c>
      <c r="AR1424" s="50" t="str">
        <f t="shared" si="288"/>
        <v>Q</v>
      </c>
      <c r="AS1424" s="50">
        <f t="shared" si="289"/>
        <v>70</v>
      </c>
      <c r="AT1424" s="50">
        <f t="shared" si="290"/>
        <v>90</v>
      </c>
      <c r="AU1424" s="63" t="str">
        <f t="shared" si="297"/>
        <v>Q</v>
      </c>
      <c r="AV1424" s="67">
        <v>36000.000003000001</v>
      </c>
      <c r="AW1424" s="133">
        <v>35999.999860000004</v>
      </c>
      <c r="AX1424" s="49">
        <v>41900</v>
      </c>
      <c r="AY1424" s="51">
        <f t="shared" si="291"/>
        <v>0.16388888879189811</v>
      </c>
      <c r="AZ1424" s="51">
        <f t="shared" si="292"/>
        <v>0.14081145577565629</v>
      </c>
      <c r="BA1424" s="49">
        <v>40900</v>
      </c>
      <c r="BB1424" s="52">
        <v>3</v>
      </c>
      <c r="BC1424" s="51">
        <f t="shared" si="293"/>
        <v>0.13611111101643525</v>
      </c>
      <c r="BD1424" s="51">
        <f t="shared" si="294"/>
        <v>0.11980440090464545</v>
      </c>
      <c r="BE1424" s="49">
        <v>39900</v>
      </c>
      <c r="BF1424" s="52">
        <v>6</v>
      </c>
      <c r="BG1424" s="51">
        <f t="shared" si="295"/>
        <v>0.10833333324097216</v>
      </c>
      <c r="BH1424" s="51">
        <f t="shared" si="296"/>
        <v>9.7744360827067639E-2</v>
      </c>
      <c r="BI1424" s="282">
        <f t="shared" si="298"/>
        <v>12</v>
      </c>
    </row>
    <row r="1425" spans="1:61" hidden="1">
      <c r="A1425" s="54" t="s">
        <v>150</v>
      </c>
      <c r="B1425" s="55" t="s">
        <v>4496</v>
      </c>
      <c r="C1425" s="55" t="s">
        <v>4497</v>
      </c>
      <c r="D1425" s="44" t="s">
        <v>4498</v>
      </c>
      <c r="E1425" s="56">
        <v>12</v>
      </c>
      <c r="F1425" s="46" t="s">
        <v>5814</v>
      </c>
      <c r="G1425" s="47" t="s">
        <v>5814</v>
      </c>
      <c r="H1425" s="47" t="s">
        <v>189</v>
      </c>
      <c r="I1425" s="48" t="s">
        <v>6237</v>
      </c>
      <c r="J1425" s="48" t="s">
        <v>6238</v>
      </c>
      <c r="K1425" s="48" t="s">
        <v>6246</v>
      </c>
      <c r="L1425" s="45">
        <v>428</v>
      </c>
      <c r="M1425" s="47" t="s">
        <v>5850</v>
      </c>
      <c r="N1425" s="60">
        <v>5</v>
      </c>
      <c r="O1425" s="58">
        <v>3</v>
      </c>
      <c r="P1425" s="58">
        <v>4</v>
      </c>
      <c r="Q1425" s="132">
        <v>5</v>
      </c>
      <c r="R1425" s="60">
        <v>5</v>
      </c>
      <c r="S1425" s="58">
        <v>5</v>
      </c>
      <c r="T1425" s="58">
        <v>0</v>
      </c>
      <c r="U1425" s="132">
        <v>8</v>
      </c>
      <c r="V1425" s="58">
        <v>0</v>
      </c>
      <c r="W1425" s="58">
        <v>1</v>
      </c>
      <c r="X1425" s="58">
        <v>2</v>
      </c>
      <c r="Y1425" s="132">
        <v>3</v>
      </c>
      <c r="Z1425" s="61">
        <v>4</v>
      </c>
      <c r="AA1425" s="59">
        <v>3</v>
      </c>
      <c r="AB1425" s="59">
        <v>0</v>
      </c>
      <c r="AC1425" s="132">
        <v>3</v>
      </c>
      <c r="AD1425" s="61">
        <v>1</v>
      </c>
      <c r="AE1425" s="59">
        <v>1</v>
      </c>
      <c r="AF1425" s="59">
        <v>3</v>
      </c>
      <c r="AG1425" s="132">
        <v>4</v>
      </c>
      <c r="AH1425" s="61">
        <v>0</v>
      </c>
      <c r="AI1425" s="132">
        <v>0</v>
      </c>
      <c r="AJ1425" s="64">
        <f>IFERROR(VLOOKUP($B1425,STOCK!$A:$H,3,0)," ")</f>
        <v>4</v>
      </c>
      <c r="AK1425" s="65">
        <f>IFERROR(VLOOKUP($B1425,STOCK!$A:$H,4,0)," ")</f>
        <v>0</v>
      </c>
      <c r="AL1425" s="65">
        <f>IFERROR(VLOOKUP($B1425,STOCK!$A:$H,5,0)," ")</f>
        <v>0</v>
      </c>
      <c r="AM1425" s="65">
        <f>IFERROR(VLOOKUP($B1425,STOCK!$A:$H,6,0)," ")</f>
        <v>0</v>
      </c>
      <c r="AN1425" s="65">
        <f>IFERROR(VLOOKUP($B1425,STOCK!$A:$H,7,0)," ")</f>
        <v>2</v>
      </c>
      <c r="AO1425" s="65">
        <f>IFERROR(VLOOKUP($B1425,STOCK!$A:$H,8,0)," ")</f>
        <v>0</v>
      </c>
      <c r="AP1425" s="62">
        <f t="shared" si="286"/>
        <v>24</v>
      </c>
      <c r="AQ1425" s="50" t="str">
        <f t="shared" si="287"/>
        <v>Q</v>
      </c>
      <c r="AR1425" s="50" t="str">
        <f t="shared" si="288"/>
        <v>Q</v>
      </c>
      <c r="AS1425" s="50" t="str">
        <f t="shared" si="289"/>
        <v>Q</v>
      </c>
      <c r="AT1425" s="50">
        <f t="shared" si="290"/>
        <v>15</v>
      </c>
      <c r="AU1425" s="63" t="str">
        <f t="shared" si="297"/>
        <v>Q</v>
      </c>
      <c r="AV1425" s="67">
        <v>11000</v>
      </c>
      <c r="AW1425" s="133">
        <v>11000</v>
      </c>
      <c r="AX1425" s="49">
        <v>12900</v>
      </c>
      <c r="AY1425" s="51">
        <f t="shared" si="291"/>
        <v>0.17272727272727262</v>
      </c>
      <c r="AZ1425" s="51">
        <f t="shared" si="292"/>
        <v>0.14728682170542637</v>
      </c>
      <c r="BA1425" s="49">
        <v>12500</v>
      </c>
      <c r="BB1425" s="52">
        <v>6</v>
      </c>
      <c r="BC1425" s="51">
        <f t="shared" si="293"/>
        <v>0.13636363636363646</v>
      </c>
      <c r="BD1425" s="51">
        <f t="shared" si="294"/>
        <v>0.12</v>
      </c>
      <c r="BE1425" s="49">
        <v>11900</v>
      </c>
      <c r="BF1425" s="52">
        <v>12</v>
      </c>
      <c r="BG1425" s="51">
        <f t="shared" si="295"/>
        <v>8.181818181818179E-2</v>
      </c>
      <c r="BH1425" s="51">
        <f t="shared" si="296"/>
        <v>7.5630252100840331E-2</v>
      </c>
      <c r="BI1425" s="282">
        <f t="shared" si="298"/>
        <v>23</v>
      </c>
    </row>
    <row r="1426" spans="1:61" hidden="1">
      <c r="A1426" s="54" t="s">
        <v>149</v>
      </c>
      <c r="B1426" s="55" t="s">
        <v>4499</v>
      </c>
      <c r="C1426" s="55" t="s">
        <v>4500</v>
      </c>
      <c r="D1426" s="44" t="s">
        <v>4501</v>
      </c>
      <c r="E1426" s="56">
        <v>6</v>
      </c>
      <c r="F1426" s="46" t="s">
        <v>5814</v>
      </c>
      <c r="G1426" s="47" t="s">
        <v>5814</v>
      </c>
      <c r="H1426" s="47" t="s">
        <v>189</v>
      </c>
      <c r="I1426" s="48" t="s">
        <v>6237</v>
      </c>
      <c r="J1426" s="48" t="s">
        <v>6238</v>
      </c>
      <c r="K1426" s="48" t="s">
        <v>6246</v>
      </c>
      <c r="L1426" s="45">
        <v>428</v>
      </c>
      <c r="M1426" s="47" t="s">
        <v>5850</v>
      </c>
      <c r="N1426" s="60">
        <v>2</v>
      </c>
      <c r="O1426" s="58">
        <v>4</v>
      </c>
      <c r="P1426" s="58">
        <v>0</v>
      </c>
      <c r="Q1426" s="132">
        <v>0</v>
      </c>
      <c r="R1426" s="60">
        <v>2</v>
      </c>
      <c r="S1426" s="58">
        <v>5</v>
      </c>
      <c r="T1426" s="58">
        <v>0</v>
      </c>
      <c r="U1426" s="132">
        <v>0</v>
      </c>
      <c r="V1426" s="58">
        <v>0</v>
      </c>
      <c r="W1426" s="58">
        <v>5</v>
      </c>
      <c r="X1426" s="58">
        <v>2</v>
      </c>
      <c r="Y1426" s="132">
        <v>0</v>
      </c>
      <c r="Z1426" s="61">
        <v>1</v>
      </c>
      <c r="AA1426" s="59">
        <v>4</v>
      </c>
      <c r="AB1426" s="59">
        <v>0</v>
      </c>
      <c r="AC1426" s="132">
        <v>1</v>
      </c>
      <c r="AD1426" s="61">
        <v>0</v>
      </c>
      <c r="AE1426" s="59">
        <v>2</v>
      </c>
      <c r="AF1426" s="59">
        <v>0</v>
      </c>
      <c r="AG1426" s="132">
        <v>1</v>
      </c>
      <c r="AH1426" s="61">
        <v>0</v>
      </c>
      <c r="AI1426" s="132">
        <v>0</v>
      </c>
      <c r="AJ1426" s="64">
        <f>IFERROR(VLOOKUP($B1426,STOCK!$A:$H,3,0)," ")</f>
        <v>0</v>
      </c>
      <c r="AK1426" s="65">
        <f>IFERROR(VLOOKUP($B1426,STOCK!$A:$H,4,0)," ")</f>
        <v>0</v>
      </c>
      <c r="AL1426" s="65">
        <f>IFERROR(VLOOKUP($B1426,STOCK!$A:$H,5,0)," ")</f>
        <v>0</v>
      </c>
      <c r="AM1426" s="65">
        <f>IFERROR(VLOOKUP($B1426,STOCK!$A:$H,6,0)," ")</f>
        <v>1</v>
      </c>
      <c r="AN1426" s="65">
        <f>IFERROR(VLOOKUP($B1426,STOCK!$A:$H,7,0)," ")</f>
        <v>0</v>
      </c>
      <c r="AO1426" s="65">
        <f>IFERROR(VLOOKUP($B1426,STOCK!$A:$H,8,0)," ")</f>
        <v>0</v>
      </c>
      <c r="AP1426" s="62" t="str">
        <f t="shared" si="286"/>
        <v>Q</v>
      </c>
      <c r="AQ1426" s="50" t="str">
        <f t="shared" si="287"/>
        <v>Q</v>
      </c>
      <c r="AR1426" s="50" t="str">
        <f t="shared" si="288"/>
        <v>Q</v>
      </c>
      <c r="AS1426" s="50">
        <f t="shared" si="289"/>
        <v>30</v>
      </c>
      <c r="AT1426" s="50" t="str">
        <f t="shared" si="290"/>
        <v>Q</v>
      </c>
      <c r="AU1426" s="63" t="str">
        <f t="shared" si="297"/>
        <v>Q</v>
      </c>
      <c r="AV1426" s="67">
        <v>23299.999997999999</v>
      </c>
      <c r="AW1426" s="133">
        <v>22821.184870000001</v>
      </c>
      <c r="AX1426" s="49">
        <v>26900</v>
      </c>
      <c r="AY1426" s="51">
        <f t="shared" si="291"/>
        <v>0.15450643786733975</v>
      </c>
      <c r="AZ1426" s="51">
        <f t="shared" si="292"/>
        <v>0.13382899635687734</v>
      </c>
      <c r="BA1426" s="49">
        <v>25900</v>
      </c>
      <c r="BB1426" s="52">
        <v>3</v>
      </c>
      <c r="BC1426" s="51">
        <f t="shared" si="293"/>
        <v>0.11158798292803329</v>
      </c>
      <c r="BD1426" s="51">
        <f t="shared" si="294"/>
        <v>0.10038610046332049</v>
      </c>
      <c r="BE1426" s="49">
        <v>24900</v>
      </c>
      <c r="BF1426" s="52">
        <v>6</v>
      </c>
      <c r="BG1426" s="51">
        <f t="shared" si="295"/>
        <v>6.8669527988727053E-2</v>
      </c>
      <c r="BH1426" s="51">
        <f t="shared" si="296"/>
        <v>6.4257028192771112E-2</v>
      </c>
      <c r="BI1426" s="282">
        <f t="shared" si="298"/>
        <v>2</v>
      </c>
    </row>
    <row r="1427" spans="1:61" hidden="1">
      <c r="A1427" s="54" t="s">
        <v>150</v>
      </c>
      <c r="B1427" s="55" t="s">
        <v>4502</v>
      </c>
      <c r="C1427" s="55" t="s">
        <v>4503</v>
      </c>
      <c r="D1427" s="44" t="s">
        <v>4504</v>
      </c>
      <c r="E1427" s="56">
        <v>12</v>
      </c>
      <c r="F1427" s="46" t="s">
        <v>5814</v>
      </c>
      <c r="G1427" s="47" t="s">
        <v>5814</v>
      </c>
      <c r="H1427" s="47" t="s">
        <v>189</v>
      </c>
      <c r="I1427" s="48" t="s">
        <v>6237</v>
      </c>
      <c r="J1427" s="48" t="s">
        <v>6238</v>
      </c>
      <c r="K1427" s="48" t="s">
        <v>6246</v>
      </c>
      <c r="L1427" s="45">
        <v>428</v>
      </c>
      <c r="M1427" s="47" t="s">
        <v>5850</v>
      </c>
      <c r="N1427" s="60">
        <v>0</v>
      </c>
      <c r="O1427" s="58">
        <v>0</v>
      </c>
      <c r="P1427" s="58">
        <v>5</v>
      </c>
      <c r="Q1427" s="132">
        <v>6</v>
      </c>
      <c r="R1427" s="60">
        <v>4</v>
      </c>
      <c r="S1427" s="58">
        <v>1</v>
      </c>
      <c r="T1427" s="58">
        <v>1</v>
      </c>
      <c r="U1427" s="132">
        <v>4</v>
      </c>
      <c r="V1427" s="58">
        <v>0</v>
      </c>
      <c r="W1427" s="58">
        <v>0</v>
      </c>
      <c r="X1427" s="58">
        <v>6</v>
      </c>
      <c r="Y1427" s="132">
        <v>6</v>
      </c>
      <c r="Z1427" s="61">
        <v>0</v>
      </c>
      <c r="AA1427" s="59">
        <v>1</v>
      </c>
      <c r="AB1427" s="59">
        <v>3</v>
      </c>
      <c r="AC1427" s="132">
        <v>7</v>
      </c>
      <c r="AD1427" s="61">
        <v>4</v>
      </c>
      <c r="AE1427" s="59">
        <v>0</v>
      </c>
      <c r="AF1427" s="59">
        <v>4</v>
      </c>
      <c r="AG1427" s="132">
        <v>4</v>
      </c>
      <c r="AH1427" s="61">
        <v>0</v>
      </c>
      <c r="AI1427" s="132">
        <v>1</v>
      </c>
      <c r="AJ1427" s="64">
        <f>IFERROR(VLOOKUP($B1427,STOCK!$A:$H,3,0)," ")</f>
        <v>6</v>
      </c>
      <c r="AK1427" s="65">
        <f>IFERROR(VLOOKUP($B1427,STOCK!$A:$H,4,0)," ")</f>
        <v>5</v>
      </c>
      <c r="AL1427" s="65">
        <f>IFERROR(VLOOKUP($B1427,STOCK!$A:$H,5,0)," ")</f>
        <v>6</v>
      </c>
      <c r="AM1427" s="65">
        <f>IFERROR(VLOOKUP($B1427,STOCK!$A:$H,6,0)," ")</f>
        <v>2</v>
      </c>
      <c r="AN1427" s="65">
        <f>IFERROR(VLOOKUP($B1427,STOCK!$A:$H,7,0)," ")</f>
        <v>6</v>
      </c>
      <c r="AO1427" s="65">
        <f>IFERROR(VLOOKUP($B1427,STOCK!$A:$H,8,0)," ")</f>
        <v>5</v>
      </c>
      <c r="AP1427" s="62">
        <f t="shared" si="286"/>
        <v>30</v>
      </c>
      <c r="AQ1427" s="50">
        <f t="shared" si="287"/>
        <v>37.5</v>
      </c>
      <c r="AR1427" s="50">
        <f t="shared" si="288"/>
        <v>30</v>
      </c>
      <c r="AS1427" s="50">
        <f t="shared" si="289"/>
        <v>8.5714285714285712</v>
      </c>
      <c r="AT1427" s="50">
        <f t="shared" si="290"/>
        <v>45</v>
      </c>
      <c r="AU1427" s="63">
        <f t="shared" si="297"/>
        <v>150</v>
      </c>
      <c r="AV1427" s="67">
        <v>11000</v>
      </c>
      <c r="AW1427" s="133">
        <v>11000</v>
      </c>
      <c r="AX1427" s="49">
        <v>12900</v>
      </c>
      <c r="AY1427" s="51">
        <f t="shared" si="291"/>
        <v>0.17272727272727262</v>
      </c>
      <c r="AZ1427" s="51">
        <f t="shared" si="292"/>
        <v>0.14728682170542637</v>
      </c>
      <c r="BA1427" s="49">
        <v>12500</v>
      </c>
      <c r="BB1427" s="52">
        <v>6</v>
      </c>
      <c r="BC1427" s="51">
        <f t="shared" si="293"/>
        <v>0.13636363636363646</v>
      </c>
      <c r="BD1427" s="51">
        <f t="shared" si="294"/>
        <v>0.12</v>
      </c>
      <c r="BE1427" s="49">
        <v>11900</v>
      </c>
      <c r="BF1427" s="52">
        <v>12</v>
      </c>
      <c r="BG1427" s="51">
        <f t="shared" si="295"/>
        <v>8.181818181818179E-2</v>
      </c>
      <c r="BH1427" s="51">
        <f t="shared" si="296"/>
        <v>7.5630252100840331E-2</v>
      </c>
      <c r="BI1427" s="282">
        <f t="shared" si="298"/>
        <v>28</v>
      </c>
    </row>
    <row r="1428" spans="1:61" hidden="1">
      <c r="A1428" s="54" t="s">
        <v>150</v>
      </c>
      <c r="B1428" s="55" t="s">
        <v>4505</v>
      </c>
      <c r="C1428" s="55" t="s">
        <v>4506</v>
      </c>
      <c r="D1428" s="44" t="s">
        <v>4507</v>
      </c>
      <c r="E1428" s="56">
        <v>6</v>
      </c>
      <c r="F1428" s="46" t="s">
        <v>5814</v>
      </c>
      <c r="G1428" s="47" t="s">
        <v>5814</v>
      </c>
      <c r="H1428" s="47" t="s">
        <v>189</v>
      </c>
      <c r="I1428" s="48" t="s">
        <v>6237</v>
      </c>
      <c r="J1428" s="48" t="s">
        <v>6238</v>
      </c>
      <c r="K1428" s="48" t="s">
        <v>6246</v>
      </c>
      <c r="L1428" s="45">
        <v>428</v>
      </c>
      <c r="M1428" s="47" t="s">
        <v>5850</v>
      </c>
      <c r="N1428" s="60">
        <v>17</v>
      </c>
      <c r="O1428" s="58">
        <v>35</v>
      </c>
      <c r="P1428" s="58">
        <v>23</v>
      </c>
      <c r="Q1428" s="132">
        <v>24</v>
      </c>
      <c r="R1428" s="60">
        <v>19</v>
      </c>
      <c r="S1428" s="58">
        <v>58</v>
      </c>
      <c r="T1428" s="58">
        <v>49</v>
      </c>
      <c r="U1428" s="132">
        <v>53</v>
      </c>
      <c r="V1428" s="58">
        <v>4</v>
      </c>
      <c r="W1428" s="58">
        <v>9</v>
      </c>
      <c r="X1428" s="58">
        <v>10</v>
      </c>
      <c r="Y1428" s="132">
        <v>11</v>
      </c>
      <c r="Z1428" s="61">
        <v>5</v>
      </c>
      <c r="AA1428" s="59">
        <v>5</v>
      </c>
      <c r="AB1428" s="59">
        <v>1</v>
      </c>
      <c r="AC1428" s="132">
        <v>5</v>
      </c>
      <c r="AD1428" s="61">
        <v>15</v>
      </c>
      <c r="AE1428" s="59">
        <v>12</v>
      </c>
      <c r="AF1428" s="59">
        <v>8</v>
      </c>
      <c r="AG1428" s="132">
        <v>16</v>
      </c>
      <c r="AH1428" s="61">
        <v>0</v>
      </c>
      <c r="AI1428" s="132">
        <v>2</v>
      </c>
      <c r="AJ1428" s="64">
        <f>IFERROR(VLOOKUP($B1428,STOCK!$A:$H,3,0)," ")</f>
        <v>17</v>
      </c>
      <c r="AK1428" s="65">
        <f>IFERROR(VLOOKUP($B1428,STOCK!$A:$H,4,0)," ")</f>
        <v>49</v>
      </c>
      <c r="AL1428" s="65">
        <f>IFERROR(VLOOKUP($B1428,STOCK!$A:$H,5,0)," ")</f>
        <v>14</v>
      </c>
      <c r="AM1428" s="65">
        <f>IFERROR(VLOOKUP($B1428,STOCK!$A:$H,6,0)," ")</f>
        <v>2</v>
      </c>
      <c r="AN1428" s="65">
        <f>IFERROR(VLOOKUP($B1428,STOCK!$A:$H,7,0)," ")</f>
        <v>0</v>
      </c>
      <c r="AO1428" s="65">
        <f>IFERROR(VLOOKUP($B1428,STOCK!$A:$H,8,0)," ")</f>
        <v>6</v>
      </c>
      <c r="AP1428" s="62">
        <f t="shared" si="286"/>
        <v>21.25</v>
      </c>
      <c r="AQ1428" s="50">
        <f t="shared" si="287"/>
        <v>27.735849056603776</v>
      </c>
      <c r="AR1428" s="50">
        <f t="shared" si="288"/>
        <v>38.18181818181818</v>
      </c>
      <c r="AS1428" s="50">
        <f t="shared" si="289"/>
        <v>12</v>
      </c>
      <c r="AT1428" s="50" t="str">
        <f t="shared" si="290"/>
        <v>Q</v>
      </c>
      <c r="AU1428" s="63">
        <f t="shared" si="297"/>
        <v>90</v>
      </c>
      <c r="AV1428" s="67">
        <v>27299.999980000001</v>
      </c>
      <c r="AW1428" s="133">
        <v>27299.304230000002</v>
      </c>
      <c r="AX1428" s="49">
        <v>30900</v>
      </c>
      <c r="AY1428" s="51">
        <f t="shared" si="291"/>
        <v>0.13186813269733921</v>
      </c>
      <c r="AZ1428" s="51">
        <f t="shared" si="292"/>
        <v>0.11650485501618121</v>
      </c>
      <c r="BA1428" s="49">
        <v>29900</v>
      </c>
      <c r="BB1428" s="52">
        <v>3</v>
      </c>
      <c r="BC1428" s="51">
        <f t="shared" si="293"/>
        <v>9.5238096040467513E-2</v>
      </c>
      <c r="BD1428" s="51">
        <f t="shared" si="294"/>
        <v>8.6956522408026746E-2</v>
      </c>
      <c r="BE1428" s="49">
        <v>28900</v>
      </c>
      <c r="BF1428" s="52">
        <v>6</v>
      </c>
      <c r="BG1428" s="51">
        <f t="shared" si="295"/>
        <v>5.860805938359559E-2</v>
      </c>
      <c r="BH1428" s="51">
        <f t="shared" si="296"/>
        <v>5.5363322491349461E-2</v>
      </c>
      <c r="BI1428" s="282">
        <f t="shared" si="298"/>
        <v>111</v>
      </c>
    </row>
    <row r="1429" spans="1:61" hidden="1">
      <c r="A1429" s="54" t="s">
        <v>150</v>
      </c>
      <c r="B1429" s="55" t="s">
        <v>4508</v>
      </c>
      <c r="C1429" s="55" t="s">
        <v>4509</v>
      </c>
      <c r="D1429" s="44" t="s">
        <v>4510</v>
      </c>
      <c r="E1429" s="56">
        <v>12</v>
      </c>
      <c r="F1429" s="46" t="s">
        <v>5814</v>
      </c>
      <c r="G1429" s="47" t="s">
        <v>5814</v>
      </c>
      <c r="H1429" s="47" t="s">
        <v>189</v>
      </c>
      <c r="I1429" s="48" t="s">
        <v>6237</v>
      </c>
      <c r="J1429" s="48" t="s">
        <v>6238</v>
      </c>
      <c r="K1429" s="48" t="s">
        <v>6246</v>
      </c>
      <c r="L1429" s="45">
        <v>428</v>
      </c>
      <c r="M1429" s="47" t="s">
        <v>5850</v>
      </c>
      <c r="N1429" s="60">
        <v>1</v>
      </c>
      <c r="O1429" s="58">
        <v>7</v>
      </c>
      <c r="P1429" s="58">
        <v>4</v>
      </c>
      <c r="Q1429" s="132">
        <v>3</v>
      </c>
      <c r="R1429" s="60">
        <v>6</v>
      </c>
      <c r="S1429" s="58">
        <v>6</v>
      </c>
      <c r="T1429" s="58">
        <v>5</v>
      </c>
      <c r="U1429" s="132">
        <v>15</v>
      </c>
      <c r="V1429" s="58">
        <v>1</v>
      </c>
      <c r="W1429" s="58">
        <v>1</v>
      </c>
      <c r="X1429" s="58">
        <v>4</v>
      </c>
      <c r="Y1429" s="132">
        <v>2</v>
      </c>
      <c r="Z1429" s="61">
        <v>4</v>
      </c>
      <c r="AA1429" s="59">
        <v>4</v>
      </c>
      <c r="AB1429" s="59">
        <v>3</v>
      </c>
      <c r="AC1429" s="132">
        <v>2</v>
      </c>
      <c r="AD1429" s="61">
        <v>11</v>
      </c>
      <c r="AE1429" s="59">
        <v>6</v>
      </c>
      <c r="AF1429" s="59">
        <v>7</v>
      </c>
      <c r="AG1429" s="132">
        <v>2</v>
      </c>
      <c r="AH1429" s="61">
        <v>0</v>
      </c>
      <c r="AI1429" s="132">
        <v>0</v>
      </c>
      <c r="AJ1429" s="64">
        <f>IFERROR(VLOOKUP($B1429,STOCK!$A:$H,3,0)," ")</f>
        <v>5</v>
      </c>
      <c r="AK1429" s="65">
        <f>IFERROR(VLOOKUP($B1429,STOCK!$A:$H,4,0)," ")</f>
        <v>2</v>
      </c>
      <c r="AL1429" s="65">
        <f>IFERROR(VLOOKUP($B1429,STOCK!$A:$H,5,0)," ")</f>
        <v>9</v>
      </c>
      <c r="AM1429" s="65">
        <f>IFERROR(VLOOKUP($B1429,STOCK!$A:$H,6,0)," ")</f>
        <v>6</v>
      </c>
      <c r="AN1429" s="65">
        <f>IFERROR(VLOOKUP($B1429,STOCK!$A:$H,7,0)," ")</f>
        <v>13</v>
      </c>
      <c r="AO1429" s="65">
        <f>IFERROR(VLOOKUP($B1429,STOCK!$A:$H,8,0)," ")</f>
        <v>6</v>
      </c>
      <c r="AP1429" s="62">
        <f t="shared" si="286"/>
        <v>50</v>
      </c>
      <c r="AQ1429" s="50">
        <f t="shared" si="287"/>
        <v>4</v>
      </c>
      <c r="AR1429" s="50">
        <f t="shared" si="288"/>
        <v>135</v>
      </c>
      <c r="AS1429" s="50">
        <f t="shared" si="289"/>
        <v>90</v>
      </c>
      <c r="AT1429" s="50">
        <f t="shared" si="290"/>
        <v>195</v>
      </c>
      <c r="AU1429" s="63" t="str">
        <f t="shared" si="297"/>
        <v>SV</v>
      </c>
      <c r="AV1429" s="67">
        <v>13500.000029999999</v>
      </c>
      <c r="AW1429" s="133">
        <v>13494.264300000001</v>
      </c>
      <c r="AX1429" s="49">
        <v>15900</v>
      </c>
      <c r="AY1429" s="51">
        <f t="shared" si="291"/>
        <v>0.17777777516049387</v>
      </c>
      <c r="AZ1429" s="51">
        <f t="shared" si="292"/>
        <v>0.1509433943396227</v>
      </c>
      <c r="BA1429" s="49">
        <v>15500</v>
      </c>
      <c r="BB1429" s="52">
        <v>6</v>
      </c>
      <c r="BC1429" s="51">
        <f t="shared" si="293"/>
        <v>0.14814814559670797</v>
      </c>
      <c r="BD1429" s="51">
        <f t="shared" si="294"/>
        <v>0.1290322561290323</v>
      </c>
      <c r="BE1429" s="49">
        <v>15250</v>
      </c>
      <c r="BF1429" s="52">
        <v>12</v>
      </c>
      <c r="BG1429" s="51">
        <f t="shared" si="295"/>
        <v>0.12962962711934156</v>
      </c>
      <c r="BH1429" s="51">
        <f t="shared" si="296"/>
        <v>0.11475409639344267</v>
      </c>
      <c r="BI1429" s="282">
        <f t="shared" si="298"/>
        <v>24</v>
      </c>
    </row>
    <row r="1430" spans="1:61" hidden="1">
      <c r="A1430" s="54" t="s">
        <v>150</v>
      </c>
      <c r="B1430" s="55" t="s">
        <v>4511</v>
      </c>
      <c r="C1430" s="55" t="s">
        <v>4512</v>
      </c>
      <c r="D1430" s="44" t="s">
        <v>4513</v>
      </c>
      <c r="E1430" s="56">
        <v>6</v>
      </c>
      <c r="F1430" s="46" t="s">
        <v>5814</v>
      </c>
      <c r="G1430" s="47" t="s">
        <v>5814</v>
      </c>
      <c r="H1430" s="47" t="s">
        <v>189</v>
      </c>
      <c r="I1430" s="48" t="s">
        <v>6247</v>
      </c>
      <c r="J1430" s="48" t="s">
        <v>6248</v>
      </c>
      <c r="K1430" s="48" t="s">
        <v>6249</v>
      </c>
      <c r="L1430" s="45">
        <v>79</v>
      </c>
      <c r="M1430" s="47" t="s">
        <v>6090</v>
      </c>
      <c r="N1430" s="60">
        <v>85</v>
      </c>
      <c r="O1430" s="58">
        <v>142</v>
      </c>
      <c r="P1430" s="58">
        <v>5</v>
      </c>
      <c r="Q1430" s="132">
        <v>59</v>
      </c>
      <c r="R1430" s="60">
        <v>199</v>
      </c>
      <c r="S1430" s="58">
        <v>258</v>
      </c>
      <c r="T1430" s="58">
        <v>141</v>
      </c>
      <c r="U1430" s="132">
        <v>85</v>
      </c>
      <c r="V1430" s="58">
        <v>100</v>
      </c>
      <c r="W1430" s="58">
        <v>9</v>
      </c>
      <c r="X1430" s="58">
        <v>13</v>
      </c>
      <c r="Y1430" s="132">
        <v>51</v>
      </c>
      <c r="Z1430" s="61">
        <v>114</v>
      </c>
      <c r="AA1430" s="59">
        <v>41</v>
      </c>
      <c r="AB1430" s="59">
        <v>189</v>
      </c>
      <c r="AC1430" s="132">
        <v>207</v>
      </c>
      <c r="AD1430" s="61">
        <v>131</v>
      </c>
      <c r="AE1430" s="59">
        <v>140</v>
      </c>
      <c r="AF1430" s="59">
        <v>64</v>
      </c>
      <c r="AG1430" s="132">
        <v>75</v>
      </c>
      <c r="AH1430" s="61">
        <v>13</v>
      </c>
      <c r="AI1430" s="132">
        <v>32</v>
      </c>
      <c r="AJ1430" s="64">
        <f>IFERROR(VLOOKUP($B1430,STOCK!$A:$H,3,0)," ")</f>
        <v>188</v>
      </c>
      <c r="AK1430" s="65">
        <f>IFERROR(VLOOKUP($B1430,STOCK!$A:$H,4,0)," ")</f>
        <v>278</v>
      </c>
      <c r="AL1430" s="65">
        <f>IFERROR(VLOOKUP($B1430,STOCK!$A:$H,5,0)," ")</f>
        <v>74</v>
      </c>
      <c r="AM1430" s="65">
        <f>IFERROR(VLOOKUP($B1430,STOCK!$A:$H,6,0)," ")</f>
        <v>172</v>
      </c>
      <c r="AN1430" s="65">
        <f>IFERROR(VLOOKUP($B1430,STOCK!$A:$H,7,0)," ")</f>
        <v>176</v>
      </c>
      <c r="AO1430" s="65">
        <f>IFERROR(VLOOKUP($B1430,STOCK!$A:$H,8,0)," ")</f>
        <v>44</v>
      </c>
      <c r="AP1430" s="62">
        <f t="shared" si="286"/>
        <v>95.593220338983045</v>
      </c>
      <c r="AQ1430" s="50">
        <f t="shared" si="287"/>
        <v>98.117647058823522</v>
      </c>
      <c r="AR1430" s="50">
        <f t="shared" si="288"/>
        <v>43.529411764705884</v>
      </c>
      <c r="AS1430" s="50">
        <f t="shared" si="289"/>
        <v>24.927536231884059</v>
      </c>
      <c r="AT1430" s="50">
        <f t="shared" si="290"/>
        <v>70.400000000000006</v>
      </c>
      <c r="AU1430" s="63">
        <f t="shared" si="297"/>
        <v>41.25</v>
      </c>
      <c r="AV1430" s="67">
        <v>6638</v>
      </c>
      <c r="AW1430" s="133">
        <v>6533.1225299999996</v>
      </c>
      <c r="AX1430" s="49">
        <v>7750</v>
      </c>
      <c r="AY1430" s="51">
        <f t="shared" si="291"/>
        <v>0.16752033745103945</v>
      </c>
      <c r="AZ1430" s="51">
        <f t="shared" si="292"/>
        <v>0.14348387096774193</v>
      </c>
      <c r="BA1430" s="49">
        <v>7500</v>
      </c>
      <c r="BB1430" s="52">
        <v>6</v>
      </c>
      <c r="BC1430" s="51">
        <f t="shared" si="293"/>
        <v>0.12985839108165109</v>
      </c>
      <c r="BD1430" s="51">
        <f t="shared" si="294"/>
        <v>0.11493333333333333</v>
      </c>
      <c r="BE1430" s="49">
        <v>7250</v>
      </c>
      <c r="BF1430" s="52">
        <v>12</v>
      </c>
      <c r="BG1430" s="51">
        <f t="shared" si="295"/>
        <v>9.2196444712262737E-2</v>
      </c>
      <c r="BH1430" s="51">
        <f t="shared" si="296"/>
        <v>8.4413793103448279E-2</v>
      </c>
      <c r="BI1430" s="282">
        <f t="shared" si="298"/>
        <v>509</v>
      </c>
    </row>
    <row r="1431" spans="1:61" hidden="1">
      <c r="A1431" s="54" t="s">
        <v>151</v>
      </c>
      <c r="B1431" s="55" t="s">
        <v>4514</v>
      </c>
      <c r="C1431" s="55" t="s">
        <v>4515</v>
      </c>
      <c r="D1431" s="44" t="s">
        <v>4516</v>
      </c>
      <c r="E1431" s="56">
        <v>6</v>
      </c>
      <c r="F1431" s="46" t="s">
        <v>5814</v>
      </c>
      <c r="G1431" s="47" t="s">
        <v>5814</v>
      </c>
      <c r="H1431" s="47" t="s">
        <v>189</v>
      </c>
      <c r="I1431" s="48" t="s">
        <v>6247</v>
      </c>
      <c r="J1431" s="48" t="s">
        <v>6248</v>
      </c>
      <c r="K1431" s="48" t="s">
        <v>6249</v>
      </c>
      <c r="L1431" s="45">
        <v>79</v>
      </c>
      <c r="M1431" s="47" t="s">
        <v>6090</v>
      </c>
      <c r="N1431" s="60">
        <v>0</v>
      </c>
      <c r="O1431" s="58">
        <v>0</v>
      </c>
      <c r="P1431" s="58">
        <v>0</v>
      </c>
      <c r="Q1431" s="132">
        <v>0</v>
      </c>
      <c r="R1431" s="60">
        <v>0</v>
      </c>
      <c r="S1431" s="58">
        <v>0</v>
      </c>
      <c r="T1431" s="58">
        <v>0</v>
      </c>
      <c r="U1431" s="132">
        <v>0</v>
      </c>
      <c r="V1431" s="58">
        <v>0</v>
      </c>
      <c r="W1431" s="58">
        <v>0</v>
      </c>
      <c r="X1431" s="58">
        <v>0</v>
      </c>
      <c r="Y1431" s="132">
        <v>0</v>
      </c>
      <c r="Z1431" s="61">
        <v>0</v>
      </c>
      <c r="AA1431" s="59">
        <v>0</v>
      </c>
      <c r="AB1431" s="59">
        <v>0</v>
      </c>
      <c r="AC1431" s="132">
        <v>0</v>
      </c>
      <c r="AD1431" s="61">
        <v>0</v>
      </c>
      <c r="AE1431" s="59">
        <v>0</v>
      </c>
      <c r="AF1431" s="59">
        <v>0</v>
      </c>
      <c r="AG1431" s="132">
        <v>0</v>
      </c>
      <c r="AH1431" s="61">
        <v>0</v>
      </c>
      <c r="AI1431" s="132">
        <v>0</v>
      </c>
      <c r="AJ1431" s="64">
        <f>IFERROR(VLOOKUP($B1431,STOCK!$A:$H,3,0)," ")</f>
        <v>0</v>
      </c>
      <c r="AK1431" s="65">
        <f>IFERROR(VLOOKUP($B1431,STOCK!$A:$H,4,0)," ")</f>
        <v>0</v>
      </c>
      <c r="AL1431" s="65">
        <f>IFERROR(VLOOKUP($B1431,STOCK!$A:$H,5,0)," ")</f>
        <v>0</v>
      </c>
      <c r="AM1431" s="65">
        <f>IFERROR(VLOOKUP($B1431,STOCK!$A:$H,6,0)," ")</f>
        <v>0</v>
      </c>
      <c r="AN1431" s="65">
        <f>IFERROR(VLOOKUP($B1431,STOCK!$A:$H,7,0)," ")</f>
        <v>0</v>
      </c>
      <c r="AO1431" s="65">
        <f>IFERROR(VLOOKUP($B1431,STOCK!$A:$H,8,0)," ")</f>
        <v>0</v>
      </c>
      <c r="AP1431" s="62" t="str">
        <f t="shared" si="286"/>
        <v>Q</v>
      </c>
      <c r="AQ1431" s="50" t="str">
        <f t="shared" si="287"/>
        <v>Q</v>
      </c>
      <c r="AR1431" s="50" t="str">
        <f t="shared" si="288"/>
        <v>Q</v>
      </c>
      <c r="AS1431" s="50" t="str">
        <f t="shared" si="289"/>
        <v>Q</v>
      </c>
      <c r="AT1431" s="50" t="str">
        <f t="shared" si="290"/>
        <v>Q</v>
      </c>
      <c r="AU1431" s="63" t="str">
        <f t="shared" si="297"/>
        <v>Q</v>
      </c>
      <c r="AV1431" s="67">
        <v>15599.999997999999</v>
      </c>
      <c r="AW1431" s="133">
        <v>15387.5931</v>
      </c>
      <c r="AX1431" s="49">
        <v>17900</v>
      </c>
      <c r="AY1431" s="51">
        <f t="shared" si="291"/>
        <v>0.14743589758300457</v>
      </c>
      <c r="AZ1431" s="51">
        <f t="shared" si="292"/>
        <v>0.12849162022346372</v>
      </c>
      <c r="BA1431" s="49">
        <v>17250</v>
      </c>
      <c r="BB1431" s="52">
        <v>3</v>
      </c>
      <c r="BC1431" s="51">
        <f t="shared" si="293"/>
        <v>0.1057692309109961</v>
      </c>
      <c r="BD1431" s="51">
        <f t="shared" si="294"/>
        <v>9.5652174028985543E-2</v>
      </c>
      <c r="BE1431" s="49">
        <v>0</v>
      </c>
      <c r="BF1431" s="52">
        <v>0</v>
      </c>
      <c r="BG1431" s="51">
        <f t="shared" si="295"/>
        <v>-1</v>
      </c>
      <c r="BH1431" s="51">
        <f t="shared" si="296"/>
        <v>0</v>
      </c>
      <c r="BI1431" s="282">
        <f t="shared" si="298"/>
        <v>0</v>
      </c>
    </row>
    <row r="1432" spans="1:61" hidden="1">
      <c r="A1432" s="54" t="s">
        <v>150</v>
      </c>
      <c r="B1432" s="55" t="s">
        <v>4517</v>
      </c>
      <c r="C1432" s="55" t="s">
        <v>4518</v>
      </c>
      <c r="D1432" s="44" t="s">
        <v>4519</v>
      </c>
      <c r="E1432" s="56">
        <v>30</v>
      </c>
      <c r="F1432" s="46" t="s">
        <v>5814</v>
      </c>
      <c r="G1432" s="47" t="s">
        <v>5814</v>
      </c>
      <c r="H1432" s="47" t="s">
        <v>189</v>
      </c>
      <c r="I1432" s="48" t="s">
        <v>6247</v>
      </c>
      <c r="J1432" s="48" t="s">
        <v>6248</v>
      </c>
      <c r="K1432" s="48" t="s">
        <v>6249</v>
      </c>
      <c r="L1432" s="45">
        <v>79</v>
      </c>
      <c r="M1432" s="47" t="s">
        <v>6090</v>
      </c>
      <c r="N1432" s="60">
        <v>2292</v>
      </c>
      <c r="O1432" s="58">
        <v>775</v>
      </c>
      <c r="P1432" s="58">
        <v>0</v>
      </c>
      <c r="Q1432" s="132">
        <v>0</v>
      </c>
      <c r="R1432" s="60">
        <v>1384</v>
      </c>
      <c r="S1432" s="58">
        <v>538</v>
      </c>
      <c r="T1432" s="58">
        <v>0</v>
      </c>
      <c r="U1432" s="132">
        <v>0</v>
      </c>
      <c r="V1432" s="58">
        <v>361</v>
      </c>
      <c r="W1432" s="58">
        <v>510</v>
      </c>
      <c r="X1432" s="58">
        <v>0</v>
      </c>
      <c r="Y1432" s="132">
        <v>94</v>
      </c>
      <c r="Z1432" s="61">
        <v>459</v>
      </c>
      <c r="AA1432" s="59">
        <v>708</v>
      </c>
      <c r="AB1432" s="59">
        <v>0</v>
      </c>
      <c r="AC1432" s="132">
        <v>36</v>
      </c>
      <c r="AD1432" s="61">
        <v>734</v>
      </c>
      <c r="AE1432" s="59">
        <v>442</v>
      </c>
      <c r="AF1432" s="59">
        <v>601</v>
      </c>
      <c r="AG1432" s="132">
        <v>328</v>
      </c>
      <c r="AH1432" s="61">
        <v>0</v>
      </c>
      <c r="AI1432" s="132">
        <v>0</v>
      </c>
      <c r="AJ1432" s="64">
        <f>IFERROR(VLOOKUP($B1432,STOCK!$A:$H,3,0)," ")</f>
        <v>334</v>
      </c>
      <c r="AK1432" s="65">
        <f>IFERROR(VLOOKUP($B1432,STOCK!$A:$H,4,0)," ")</f>
        <v>0</v>
      </c>
      <c r="AL1432" s="65">
        <f>IFERROR(VLOOKUP($B1432,STOCK!$A:$H,5,0)," ")</f>
        <v>58</v>
      </c>
      <c r="AM1432" s="65">
        <f>IFERROR(VLOOKUP($B1432,STOCK!$A:$H,6,0)," ")</f>
        <v>113</v>
      </c>
      <c r="AN1432" s="65">
        <f>IFERROR(VLOOKUP($B1432,STOCK!$A:$H,7,0)," ")</f>
        <v>1200</v>
      </c>
      <c r="AO1432" s="65">
        <f>IFERROR(VLOOKUP($B1432,STOCK!$A:$H,8,0)," ")</f>
        <v>0</v>
      </c>
      <c r="AP1432" s="62" t="str">
        <f t="shared" si="286"/>
        <v>SV</v>
      </c>
      <c r="AQ1432" s="50" t="str">
        <f t="shared" si="287"/>
        <v>Q</v>
      </c>
      <c r="AR1432" s="50">
        <f t="shared" si="288"/>
        <v>18.51063829787234</v>
      </c>
      <c r="AS1432" s="50">
        <f t="shared" si="289"/>
        <v>94.166666666666671</v>
      </c>
      <c r="AT1432" s="50">
        <f t="shared" si="290"/>
        <v>109.75609756097562</v>
      </c>
      <c r="AU1432" s="63" t="str">
        <f t="shared" si="297"/>
        <v>Q</v>
      </c>
      <c r="AV1432" s="67">
        <v>2600</v>
      </c>
      <c r="AW1432" s="133">
        <v>2564.5988499999999</v>
      </c>
      <c r="AX1432" s="49">
        <v>3150</v>
      </c>
      <c r="AY1432" s="51">
        <f t="shared" si="291"/>
        <v>0.21153846153846145</v>
      </c>
      <c r="AZ1432" s="51">
        <f t="shared" si="292"/>
        <v>0.17460317460317459</v>
      </c>
      <c r="BA1432" s="49">
        <v>0</v>
      </c>
      <c r="BB1432" s="52">
        <v>0</v>
      </c>
      <c r="BC1432" s="51">
        <f t="shared" si="293"/>
        <v>-1</v>
      </c>
      <c r="BD1432" s="51">
        <f t="shared" si="294"/>
        <v>0</v>
      </c>
      <c r="BE1432" s="49">
        <v>0</v>
      </c>
      <c r="BF1432" s="52">
        <v>0</v>
      </c>
      <c r="BG1432" s="51">
        <f t="shared" si="295"/>
        <v>-1</v>
      </c>
      <c r="BH1432" s="51">
        <f t="shared" si="296"/>
        <v>0</v>
      </c>
      <c r="BI1432" s="282">
        <f t="shared" si="298"/>
        <v>458</v>
      </c>
    </row>
    <row r="1433" spans="1:61" hidden="1">
      <c r="A1433" s="54" t="s">
        <v>150</v>
      </c>
      <c r="B1433" s="55" t="s">
        <v>4520</v>
      </c>
      <c r="C1433" s="55" t="s">
        <v>4521</v>
      </c>
      <c r="D1433" s="44" t="s">
        <v>4522</v>
      </c>
      <c r="E1433" s="56">
        <v>12</v>
      </c>
      <c r="F1433" s="46" t="s">
        <v>5814</v>
      </c>
      <c r="G1433" s="47" t="s">
        <v>5814</v>
      </c>
      <c r="H1433" s="47" t="s">
        <v>189</v>
      </c>
      <c r="I1433" s="48" t="s">
        <v>6247</v>
      </c>
      <c r="J1433" s="48" t="s">
        <v>6248</v>
      </c>
      <c r="K1433" s="48" t="s">
        <v>6249</v>
      </c>
      <c r="L1433" s="45">
        <v>79</v>
      </c>
      <c r="M1433" s="47" t="s">
        <v>6090</v>
      </c>
      <c r="N1433" s="60">
        <v>1358</v>
      </c>
      <c r="O1433" s="58">
        <v>2147</v>
      </c>
      <c r="P1433" s="58">
        <v>1837</v>
      </c>
      <c r="Q1433" s="132">
        <v>2014</v>
      </c>
      <c r="R1433" s="60">
        <v>2696</v>
      </c>
      <c r="S1433" s="58">
        <v>4497</v>
      </c>
      <c r="T1433" s="58">
        <v>4269</v>
      </c>
      <c r="U1433" s="132">
        <v>4155</v>
      </c>
      <c r="V1433" s="58">
        <v>546</v>
      </c>
      <c r="W1433" s="58">
        <v>807</v>
      </c>
      <c r="X1433" s="58">
        <v>693</v>
      </c>
      <c r="Y1433" s="132">
        <v>643</v>
      </c>
      <c r="Z1433" s="61">
        <v>593</v>
      </c>
      <c r="AA1433" s="59">
        <v>1089</v>
      </c>
      <c r="AB1433" s="59">
        <v>773</v>
      </c>
      <c r="AC1433" s="132">
        <v>816</v>
      </c>
      <c r="AD1433" s="61">
        <v>788</v>
      </c>
      <c r="AE1433" s="59">
        <v>1362</v>
      </c>
      <c r="AF1433" s="59">
        <v>1330</v>
      </c>
      <c r="AG1433" s="132">
        <v>1150</v>
      </c>
      <c r="AH1433" s="61">
        <v>0</v>
      </c>
      <c r="AI1433" s="132">
        <v>0</v>
      </c>
      <c r="AJ1433" s="64">
        <f>IFERROR(VLOOKUP($B1433,STOCK!$A:$H,3,0)," ")</f>
        <v>1401</v>
      </c>
      <c r="AK1433" s="65">
        <f>IFERROR(VLOOKUP($B1433,STOCK!$A:$H,4,0)," ")</f>
        <v>1319</v>
      </c>
      <c r="AL1433" s="65">
        <f>IFERROR(VLOOKUP($B1433,STOCK!$A:$H,5,0)," ")</f>
        <v>915</v>
      </c>
      <c r="AM1433" s="65">
        <f>IFERROR(VLOOKUP($B1433,STOCK!$A:$H,6,0)," ")</f>
        <v>1093</v>
      </c>
      <c r="AN1433" s="65">
        <f>IFERROR(VLOOKUP($B1433,STOCK!$A:$H,7,0)," ")</f>
        <v>2523</v>
      </c>
      <c r="AO1433" s="65">
        <f>IFERROR(VLOOKUP($B1433,STOCK!$A:$H,8,0)," ")</f>
        <v>0</v>
      </c>
      <c r="AP1433" s="62">
        <f t="shared" si="286"/>
        <v>20.868917576961273</v>
      </c>
      <c r="AQ1433" s="50">
        <f t="shared" si="287"/>
        <v>9.5234657039711177</v>
      </c>
      <c r="AR1433" s="50">
        <f t="shared" si="288"/>
        <v>42.690513219284604</v>
      </c>
      <c r="AS1433" s="50">
        <f t="shared" si="289"/>
        <v>40.183823529411761</v>
      </c>
      <c r="AT1433" s="50">
        <f t="shared" si="290"/>
        <v>65.817391304347822</v>
      </c>
      <c r="AU1433" s="63" t="str">
        <f t="shared" si="297"/>
        <v>Q</v>
      </c>
      <c r="AV1433" s="67">
        <v>1850</v>
      </c>
      <c r="AW1433" s="133">
        <v>1843.8910599999999</v>
      </c>
      <c r="AX1433" s="49">
        <v>2200</v>
      </c>
      <c r="AY1433" s="51">
        <f t="shared" si="291"/>
        <v>0.18918918918918926</v>
      </c>
      <c r="AZ1433" s="51">
        <f t="shared" si="292"/>
        <v>0.15909090909090909</v>
      </c>
      <c r="BA1433" s="49">
        <v>2150</v>
      </c>
      <c r="BB1433" s="52">
        <v>6</v>
      </c>
      <c r="BC1433" s="51">
        <f t="shared" si="293"/>
        <v>0.16216216216216206</v>
      </c>
      <c r="BD1433" s="51">
        <f t="shared" si="294"/>
        <v>0.13953488372093023</v>
      </c>
      <c r="BE1433" s="49">
        <v>2070</v>
      </c>
      <c r="BF1433" s="52">
        <v>12</v>
      </c>
      <c r="BG1433" s="51">
        <f t="shared" si="295"/>
        <v>0.11891891891891881</v>
      </c>
      <c r="BH1433" s="51">
        <f t="shared" si="296"/>
        <v>0.10628019323671498</v>
      </c>
      <c r="BI1433" s="282">
        <f t="shared" si="298"/>
        <v>8778</v>
      </c>
    </row>
    <row r="1434" spans="1:61" hidden="1">
      <c r="A1434" s="54" t="s">
        <v>150</v>
      </c>
      <c r="B1434" s="55" t="s">
        <v>4523</v>
      </c>
      <c r="C1434" s="55" t="s">
        <v>4524</v>
      </c>
      <c r="D1434" s="44" t="s">
        <v>4525</v>
      </c>
      <c r="E1434" s="56">
        <v>6</v>
      </c>
      <c r="F1434" s="46" t="s">
        <v>5814</v>
      </c>
      <c r="G1434" s="47" t="s">
        <v>5814</v>
      </c>
      <c r="H1434" s="47" t="s">
        <v>189</v>
      </c>
      <c r="I1434" s="48" t="s">
        <v>6247</v>
      </c>
      <c r="J1434" s="48" t="s">
        <v>6248</v>
      </c>
      <c r="K1434" s="48" t="s">
        <v>6249</v>
      </c>
      <c r="L1434" s="45">
        <v>79</v>
      </c>
      <c r="M1434" s="47" t="s">
        <v>6090</v>
      </c>
      <c r="N1434" s="60">
        <v>40</v>
      </c>
      <c r="O1434" s="58">
        <v>3</v>
      </c>
      <c r="P1434" s="58">
        <v>1</v>
      </c>
      <c r="Q1434" s="132">
        <v>37</v>
      </c>
      <c r="R1434" s="60">
        <v>170</v>
      </c>
      <c r="S1434" s="58">
        <v>139</v>
      </c>
      <c r="T1434" s="58">
        <v>27</v>
      </c>
      <c r="U1434" s="132">
        <v>60</v>
      </c>
      <c r="V1434" s="58">
        <v>45</v>
      </c>
      <c r="W1434" s="58">
        <v>15</v>
      </c>
      <c r="X1434" s="58">
        <v>7</v>
      </c>
      <c r="Y1434" s="132">
        <v>15</v>
      </c>
      <c r="Z1434" s="61">
        <v>36</v>
      </c>
      <c r="AA1434" s="59">
        <v>207</v>
      </c>
      <c r="AB1434" s="59">
        <v>116</v>
      </c>
      <c r="AC1434" s="132">
        <v>97</v>
      </c>
      <c r="AD1434" s="61">
        <v>85</v>
      </c>
      <c r="AE1434" s="59">
        <v>85</v>
      </c>
      <c r="AF1434" s="59">
        <v>67</v>
      </c>
      <c r="AG1434" s="132">
        <v>58</v>
      </c>
      <c r="AH1434" s="61">
        <v>4</v>
      </c>
      <c r="AI1434" s="132">
        <v>14</v>
      </c>
      <c r="AJ1434" s="64">
        <f>IFERROR(VLOOKUP($B1434,STOCK!$A:$H,3,0)," ")</f>
        <v>328</v>
      </c>
      <c r="AK1434" s="65">
        <f>IFERROR(VLOOKUP($B1434,STOCK!$A:$H,4,0)," ")</f>
        <v>41</v>
      </c>
      <c r="AL1434" s="65">
        <f>IFERROR(VLOOKUP($B1434,STOCK!$A:$H,5,0)," ")</f>
        <v>105</v>
      </c>
      <c r="AM1434" s="65">
        <f>IFERROR(VLOOKUP($B1434,STOCK!$A:$H,6,0)," ")</f>
        <v>474</v>
      </c>
      <c r="AN1434" s="65">
        <f>IFERROR(VLOOKUP($B1434,STOCK!$A:$H,7,0)," ")</f>
        <v>63</v>
      </c>
      <c r="AO1434" s="65">
        <f>IFERROR(VLOOKUP($B1434,STOCK!$A:$H,8,0)," ")</f>
        <v>52</v>
      </c>
      <c r="AP1434" s="62">
        <f t="shared" si="286"/>
        <v>265.94594594594594</v>
      </c>
      <c r="AQ1434" s="50">
        <f t="shared" si="287"/>
        <v>20.5</v>
      </c>
      <c r="AR1434" s="50">
        <f t="shared" si="288"/>
        <v>210</v>
      </c>
      <c r="AS1434" s="50">
        <f t="shared" si="289"/>
        <v>146.5979381443299</v>
      </c>
      <c r="AT1434" s="50">
        <f t="shared" si="290"/>
        <v>32.58620689655173</v>
      </c>
      <c r="AU1434" s="63">
        <f t="shared" si="297"/>
        <v>111.42857142857143</v>
      </c>
      <c r="AV1434" s="67">
        <v>6638</v>
      </c>
      <c r="AW1434" s="133">
        <v>6441.5582000000004</v>
      </c>
      <c r="AX1434" s="49">
        <v>7750</v>
      </c>
      <c r="AY1434" s="51">
        <f t="shared" si="291"/>
        <v>0.16752033745103945</v>
      </c>
      <c r="AZ1434" s="51">
        <f t="shared" si="292"/>
        <v>0.14348387096774193</v>
      </c>
      <c r="BA1434" s="49">
        <v>7500</v>
      </c>
      <c r="BB1434" s="52">
        <v>6</v>
      </c>
      <c r="BC1434" s="51">
        <f t="shared" si="293"/>
        <v>0.12985839108165109</v>
      </c>
      <c r="BD1434" s="51">
        <f t="shared" si="294"/>
        <v>0.11493333333333333</v>
      </c>
      <c r="BE1434" s="49">
        <v>7250</v>
      </c>
      <c r="BF1434" s="52">
        <v>12</v>
      </c>
      <c r="BG1434" s="51">
        <f t="shared" si="295"/>
        <v>9.2196444712262737E-2</v>
      </c>
      <c r="BH1434" s="51">
        <f t="shared" si="296"/>
        <v>8.4413793103448279E-2</v>
      </c>
      <c r="BI1434" s="282">
        <f t="shared" si="298"/>
        <v>281</v>
      </c>
    </row>
    <row r="1435" spans="1:61" hidden="1">
      <c r="A1435" s="54" t="s">
        <v>151</v>
      </c>
      <c r="B1435" s="55" t="s">
        <v>4526</v>
      </c>
      <c r="C1435" s="55" t="s">
        <v>4527</v>
      </c>
      <c r="D1435" s="44" t="s">
        <v>4528</v>
      </c>
      <c r="E1435" s="56">
        <v>6</v>
      </c>
      <c r="F1435" s="46" t="s">
        <v>5814</v>
      </c>
      <c r="G1435" s="47" t="s">
        <v>5814</v>
      </c>
      <c r="H1435" s="47" t="s">
        <v>189</v>
      </c>
      <c r="I1435" s="48" t="s">
        <v>6247</v>
      </c>
      <c r="J1435" s="48" t="s">
        <v>6248</v>
      </c>
      <c r="K1435" s="48" t="s">
        <v>6249</v>
      </c>
      <c r="L1435" s="45">
        <v>79</v>
      </c>
      <c r="M1435" s="47" t="s">
        <v>6090</v>
      </c>
      <c r="N1435" s="60">
        <v>0</v>
      </c>
      <c r="O1435" s="58">
        <v>0</v>
      </c>
      <c r="P1435" s="58">
        <v>0</v>
      </c>
      <c r="Q1435" s="132">
        <v>0</v>
      </c>
      <c r="R1435" s="60">
        <v>0</v>
      </c>
      <c r="S1435" s="58">
        <v>0</v>
      </c>
      <c r="T1435" s="58">
        <v>0</v>
      </c>
      <c r="U1435" s="132">
        <v>0</v>
      </c>
      <c r="V1435" s="58">
        <v>0</v>
      </c>
      <c r="W1435" s="58">
        <v>0</v>
      </c>
      <c r="X1435" s="58">
        <v>0</v>
      </c>
      <c r="Y1435" s="132">
        <v>0</v>
      </c>
      <c r="Z1435" s="61">
        <v>0</v>
      </c>
      <c r="AA1435" s="59">
        <v>0</v>
      </c>
      <c r="AB1435" s="59">
        <v>0</v>
      </c>
      <c r="AC1435" s="132">
        <v>0</v>
      </c>
      <c r="AD1435" s="61">
        <v>0</v>
      </c>
      <c r="AE1435" s="59">
        <v>0</v>
      </c>
      <c r="AF1435" s="59">
        <v>0</v>
      </c>
      <c r="AG1435" s="132">
        <v>0</v>
      </c>
      <c r="AH1435" s="61">
        <v>0</v>
      </c>
      <c r="AI1435" s="132">
        <v>0</v>
      </c>
      <c r="AJ1435" s="64">
        <f>IFERROR(VLOOKUP($B1435,STOCK!$A:$H,3,0)," ")</f>
        <v>0</v>
      </c>
      <c r="AK1435" s="65">
        <f>IFERROR(VLOOKUP($B1435,STOCK!$A:$H,4,0)," ")</f>
        <v>0</v>
      </c>
      <c r="AL1435" s="65">
        <f>IFERROR(VLOOKUP($B1435,STOCK!$A:$H,5,0)," ")</f>
        <v>0</v>
      </c>
      <c r="AM1435" s="65">
        <f>IFERROR(VLOOKUP($B1435,STOCK!$A:$H,6,0)," ")</f>
        <v>0</v>
      </c>
      <c r="AN1435" s="65">
        <f>IFERROR(VLOOKUP($B1435,STOCK!$A:$H,7,0)," ")</f>
        <v>0</v>
      </c>
      <c r="AO1435" s="65">
        <f>IFERROR(VLOOKUP($B1435,STOCK!$A:$H,8,0)," ")</f>
        <v>0</v>
      </c>
      <c r="AP1435" s="62" t="str">
        <f t="shared" si="286"/>
        <v>Q</v>
      </c>
      <c r="AQ1435" s="50" t="str">
        <f t="shared" si="287"/>
        <v>Q</v>
      </c>
      <c r="AR1435" s="50" t="str">
        <f t="shared" si="288"/>
        <v>Q</v>
      </c>
      <c r="AS1435" s="50" t="str">
        <f t="shared" si="289"/>
        <v>Q</v>
      </c>
      <c r="AT1435" s="50" t="str">
        <f t="shared" si="290"/>
        <v>Q</v>
      </c>
      <c r="AU1435" s="63" t="str">
        <f t="shared" si="297"/>
        <v>Q</v>
      </c>
      <c r="AV1435" s="67">
        <v>15599.999997999999</v>
      </c>
      <c r="AW1435" s="133">
        <v>15388.691339999999</v>
      </c>
      <c r="AX1435" s="49">
        <v>17900</v>
      </c>
      <c r="AY1435" s="51">
        <f t="shared" si="291"/>
        <v>0.14743589758300457</v>
      </c>
      <c r="AZ1435" s="51">
        <f t="shared" si="292"/>
        <v>0.12849162022346372</v>
      </c>
      <c r="BA1435" s="49">
        <v>17250</v>
      </c>
      <c r="BB1435" s="52">
        <v>3</v>
      </c>
      <c r="BC1435" s="51">
        <f t="shared" si="293"/>
        <v>0.1057692309109961</v>
      </c>
      <c r="BD1435" s="51">
        <f t="shared" si="294"/>
        <v>9.5652174028985543E-2</v>
      </c>
      <c r="BE1435" s="49">
        <v>0</v>
      </c>
      <c r="BF1435" s="52">
        <v>0</v>
      </c>
      <c r="BG1435" s="51">
        <f t="shared" si="295"/>
        <v>-1</v>
      </c>
      <c r="BH1435" s="51">
        <f t="shared" si="296"/>
        <v>0</v>
      </c>
      <c r="BI1435" s="282">
        <f t="shared" si="298"/>
        <v>0</v>
      </c>
    </row>
    <row r="1436" spans="1:61" hidden="1">
      <c r="A1436" s="54" t="s">
        <v>150</v>
      </c>
      <c r="B1436" s="55" t="s">
        <v>4529</v>
      </c>
      <c r="C1436" s="55" t="s">
        <v>4530</v>
      </c>
      <c r="D1436" s="44" t="s">
        <v>4531</v>
      </c>
      <c r="E1436" s="56">
        <v>30</v>
      </c>
      <c r="F1436" s="46" t="s">
        <v>5814</v>
      </c>
      <c r="G1436" s="47" t="s">
        <v>5814</v>
      </c>
      <c r="H1436" s="47" t="s">
        <v>189</v>
      </c>
      <c r="I1436" s="48" t="s">
        <v>6247</v>
      </c>
      <c r="J1436" s="48" t="s">
        <v>6248</v>
      </c>
      <c r="K1436" s="48" t="s">
        <v>6249</v>
      </c>
      <c r="L1436" s="45">
        <v>79</v>
      </c>
      <c r="M1436" s="47" t="s">
        <v>6090</v>
      </c>
      <c r="N1436" s="60">
        <v>1349</v>
      </c>
      <c r="O1436" s="58">
        <v>86</v>
      </c>
      <c r="P1436" s="58">
        <v>0</v>
      </c>
      <c r="Q1436" s="132">
        <v>0</v>
      </c>
      <c r="R1436" s="60">
        <v>1233</v>
      </c>
      <c r="S1436" s="58">
        <v>469</v>
      </c>
      <c r="T1436" s="58">
        <v>0</v>
      </c>
      <c r="U1436" s="132">
        <v>0</v>
      </c>
      <c r="V1436" s="58">
        <v>364</v>
      </c>
      <c r="W1436" s="58">
        <v>366</v>
      </c>
      <c r="X1436" s="58">
        <v>0</v>
      </c>
      <c r="Y1436" s="132">
        <v>0</v>
      </c>
      <c r="Z1436" s="61">
        <v>278</v>
      </c>
      <c r="AA1436" s="59">
        <v>548</v>
      </c>
      <c r="AB1436" s="59">
        <v>0</v>
      </c>
      <c r="AC1436" s="132">
        <v>0</v>
      </c>
      <c r="AD1436" s="61">
        <v>479</v>
      </c>
      <c r="AE1436" s="59">
        <v>533</v>
      </c>
      <c r="AF1436" s="59">
        <v>0</v>
      </c>
      <c r="AG1436" s="132">
        <v>0</v>
      </c>
      <c r="AH1436" s="61">
        <v>0</v>
      </c>
      <c r="AI1436" s="132">
        <v>0</v>
      </c>
      <c r="AJ1436" s="64">
        <f>IFERROR(VLOOKUP($B1436,STOCK!$A:$H,3,0)," ")</f>
        <v>36</v>
      </c>
      <c r="AK1436" s="65">
        <f>IFERROR(VLOOKUP($B1436,STOCK!$A:$H,4,0)," ")</f>
        <v>0</v>
      </c>
      <c r="AL1436" s="65">
        <f>IFERROR(VLOOKUP($B1436,STOCK!$A:$H,5,0)," ")</f>
        <v>0</v>
      </c>
      <c r="AM1436" s="65">
        <f>IFERROR(VLOOKUP($B1436,STOCK!$A:$H,6,0)," ")</f>
        <v>0</v>
      </c>
      <c r="AN1436" s="65">
        <f>IFERROR(VLOOKUP($B1436,STOCK!$A:$H,7,0)," ")</f>
        <v>0</v>
      </c>
      <c r="AO1436" s="65">
        <f>IFERROR(VLOOKUP($B1436,STOCK!$A:$H,8,0)," ")</f>
        <v>0</v>
      </c>
      <c r="AP1436" s="62" t="str">
        <f t="shared" si="286"/>
        <v>SV</v>
      </c>
      <c r="AQ1436" s="50" t="str">
        <f t="shared" si="287"/>
        <v>Q</v>
      </c>
      <c r="AR1436" s="50" t="str">
        <f t="shared" si="288"/>
        <v>Q</v>
      </c>
      <c r="AS1436" s="50" t="str">
        <f t="shared" si="289"/>
        <v>Q</v>
      </c>
      <c r="AT1436" s="50" t="str">
        <f t="shared" si="290"/>
        <v>Q</v>
      </c>
      <c r="AU1436" s="63" t="str">
        <f t="shared" si="297"/>
        <v>Q</v>
      </c>
      <c r="AV1436" s="67">
        <v>2600</v>
      </c>
      <c r="AW1436" s="133">
        <v>2564.7818900000002</v>
      </c>
      <c r="AX1436" s="49">
        <v>3150</v>
      </c>
      <c r="AY1436" s="51">
        <f t="shared" si="291"/>
        <v>0.21153846153846145</v>
      </c>
      <c r="AZ1436" s="51">
        <f t="shared" si="292"/>
        <v>0.17460317460317459</v>
      </c>
      <c r="BA1436" s="49">
        <v>0</v>
      </c>
      <c r="BB1436" s="52">
        <v>0</v>
      </c>
      <c r="BC1436" s="51">
        <f t="shared" si="293"/>
        <v>-1</v>
      </c>
      <c r="BD1436" s="51">
        <f t="shared" si="294"/>
        <v>0</v>
      </c>
      <c r="BE1436" s="49">
        <v>0</v>
      </c>
      <c r="BF1436" s="52">
        <v>0</v>
      </c>
      <c r="BG1436" s="51">
        <f t="shared" si="295"/>
        <v>-1</v>
      </c>
      <c r="BH1436" s="51">
        <f t="shared" si="296"/>
        <v>0</v>
      </c>
      <c r="BI1436" s="282">
        <f t="shared" si="298"/>
        <v>0</v>
      </c>
    </row>
    <row r="1437" spans="1:61" hidden="1">
      <c r="A1437" s="54" t="s">
        <v>150</v>
      </c>
      <c r="B1437" s="55" t="s">
        <v>4532</v>
      </c>
      <c r="C1437" s="55" t="s">
        <v>4533</v>
      </c>
      <c r="D1437" s="44" t="s">
        <v>4534</v>
      </c>
      <c r="E1437" s="56">
        <v>12</v>
      </c>
      <c r="F1437" s="46" t="s">
        <v>5814</v>
      </c>
      <c r="G1437" s="47" t="s">
        <v>5814</v>
      </c>
      <c r="H1437" s="47" t="s">
        <v>189</v>
      </c>
      <c r="I1437" s="48" t="s">
        <v>6247</v>
      </c>
      <c r="J1437" s="48" t="s">
        <v>6248</v>
      </c>
      <c r="K1437" s="48" t="s">
        <v>6249</v>
      </c>
      <c r="L1437" s="45">
        <v>79</v>
      </c>
      <c r="M1437" s="47" t="s">
        <v>6090</v>
      </c>
      <c r="N1437" s="60">
        <v>1438</v>
      </c>
      <c r="O1437" s="58">
        <v>1908</v>
      </c>
      <c r="P1437" s="58">
        <v>1877</v>
      </c>
      <c r="Q1437" s="132">
        <v>2322</v>
      </c>
      <c r="R1437" s="60">
        <v>2131</v>
      </c>
      <c r="S1437" s="58">
        <v>3810</v>
      </c>
      <c r="T1437" s="58">
        <v>3336</v>
      </c>
      <c r="U1437" s="132">
        <v>3462</v>
      </c>
      <c r="V1437" s="58">
        <v>360</v>
      </c>
      <c r="W1437" s="58">
        <v>749</v>
      </c>
      <c r="X1437" s="58">
        <v>534</v>
      </c>
      <c r="Y1437" s="132">
        <v>548</v>
      </c>
      <c r="Z1437" s="61">
        <v>559</v>
      </c>
      <c r="AA1437" s="59">
        <v>935</v>
      </c>
      <c r="AB1437" s="59">
        <v>1026</v>
      </c>
      <c r="AC1437" s="132">
        <v>899</v>
      </c>
      <c r="AD1437" s="61">
        <v>918</v>
      </c>
      <c r="AE1437" s="59">
        <v>1611</v>
      </c>
      <c r="AF1437" s="59">
        <v>1479</v>
      </c>
      <c r="AG1437" s="132">
        <v>1466</v>
      </c>
      <c r="AH1437" s="61">
        <v>0</v>
      </c>
      <c r="AI1437" s="132">
        <v>0</v>
      </c>
      <c r="AJ1437" s="64">
        <f>IFERROR(VLOOKUP($B1437,STOCK!$A:$H,3,0)," ")</f>
        <v>1261</v>
      </c>
      <c r="AK1437" s="65">
        <f>IFERROR(VLOOKUP($B1437,STOCK!$A:$H,4,0)," ")</f>
        <v>1447</v>
      </c>
      <c r="AL1437" s="65">
        <f>IFERROR(VLOOKUP($B1437,STOCK!$A:$H,5,0)," ")</f>
        <v>494</v>
      </c>
      <c r="AM1437" s="65">
        <f>IFERROR(VLOOKUP($B1437,STOCK!$A:$H,6,0)," ")</f>
        <v>35</v>
      </c>
      <c r="AN1437" s="65">
        <f>IFERROR(VLOOKUP($B1437,STOCK!$A:$H,7,0)," ")</f>
        <v>587</v>
      </c>
      <c r="AO1437" s="65">
        <f>IFERROR(VLOOKUP($B1437,STOCK!$A:$H,8,0)," ")</f>
        <v>0</v>
      </c>
      <c r="AP1437" s="62">
        <f t="shared" si="286"/>
        <v>16.291989664082688</v>
      </c>
      <c r="AQ1437" s="50">
        <f t="shared" si="287"/>
        <v>12.53899480069324</v>
      </c>
      <c r="AR1437" s="50">
        <f t="shared" si="288"/>
        <v>27.043795620437955</v>
      </c>
      <c r="AS1437" s="50">
        <f t="shared" si="289"/>
        <v>1.167964404894327</v>
      </c>
      <c r="AT1437" s="50">
        <f t="shared" si="290"/>
        <v>12.012278308321964</v>
      </c>
      <c r="AU1437" s="63" t="str">
        <f t="shared" si="297"/>
        <v>Q</v>
      </c>
      <c r="AV1437" s="67">
        <v>1850</v>
      </c>
      <c r="AW1437" s="133">
        <v>1843.99611</v>
      </c>
      <c r="AX1437" s="49">
        <v>2200</v>
      </c>
      <c r="AY1437" s="51">
        <f t="shared" si="291"/>
        <v>0.18918918918918926</v>
      </c>
      <c r="AZ1437" s="51">
        <f t="shared" si="292"/>
        <v>0.15909090909090909</v>
      </c>
      <c r="BA1437" s="49">
        <v>2150</v>
      </c>
      <c r="BB1437" s="52">
        <v>6</v>
      </c>
      <c r="BC1437" s="51">
        <f t="shared" si="293"/>
        <v>0.16216216216216206</v>
      </c>
      <c r="BD1437" s="51">
        <f t="shared" si="294"/>
        <v>0.13953488372093023</v>
      </c>
      <c r="BE1437" s="49">
        <v>2070</v>
      </c>
      <c r="BF1437" s="52">
        <v>12</v>
      </c>
      <c r="BG1437" s="51">
        <f t="shared" si="295"/>
        <v>0.11891891891891881</v>
      </c>
      <c r="BH1437" s="51">
        <f t="shared" si="296"/>
        <v>0.10628019323671498</v>
      </c>
      <c r="BI1437" s="282">
        <f t="shared" si="298"/>
        <v>8697</v>
      </c>
    </row>
    <row r="1438" spans="1:61" hidden="1">
      <c r="A1438" s="54" t="s">
        <v>150</v>
      </c>
      <c r="B1438" s="55" t="s">
        <v>4535</v>
      </c>
      <c r="C1438" s="55" t="s">
        <v>4536</v>
      </c>
      <c r="D1438" s="44" t="s">
        <v>4537</v>
      </c>
      <c r="E1438" s="56">
        <v>6</v>
      </c>
      <c r="F1438" s="46" t="s">
        <v>5814</v>
      </c>
      <c r="G1438" s="47" t="s">
        <v>5814</v>
      </c>
      <c r="H1438" s="47" t="s">
        <v>189</v>
      </c>
      <c r="I1438" s="48" t="s">
        <v>6247</v>
      </c>
      <c r="J1438" s="48" t="s">
        <v>6248</v>
      </c>
      <c r="K1438" s="48" t="s">
        <v>6249</v>
      </c>
      <c r="L1438" s="45">
        <v>79</v>
      </c>
      <c r="M1438" s="47" t="s">
        <v>6090</v>
      </c>
      <c r="N1438" s="60">
        <v>97</v>
      </c>
      <c r="O1438" s="58">
        <v>38</v>
      </c>
      <c r="P1438" s="58">
        <v>0</v>
      </c>
      <c r="Q1438" s="132">
        <v>27</v>
      </c>
      <c r="R1438" s="60">
        <v>276</v>
      </c>
      <c r="S1438" s="58">
        <v>363</v>
      </c>
      <c r="T1438" s="58">
        <v>74</v>
      </c>
      <c r="U1438" s="132">
        <v>154</v>
      </c>
      <c r="V1438" s="58">
        <v>97</v>
      </c>
      <c r="W1438" s="58">
        <v>117</v>
      </c>
      <c r="X1438" s="58">
        <v>40</v>
      </c>
      <c r="Y1438" s="132">
        <v>38</v>
      </c>
      <c r="Z1438" s="61">
        <v>57</v>
      </c>
      <c r="AA1438" s="59">
        <v>78</v>
      </c>
      <c r="AB1438" s="59">
        <v>94</v>
      </c>
      <c r="AC1438" s="132">
        <v>129</v>
      </c>
      <c r="AD1438" s="61">
        <v>165</v>
      </c>
      <c r="AE1438" s="59">
        <v>132</v>
      </c>
      <c r="AF1438" s="59">
        <v>124</v>
      </c>
      <c r="AG1438" s="132">
        <v>135</v>
      </c>
      <c r="AH1438" s="61">
        <v>4</v>
      </c>
      <c r="AI1438" s="132">
        <v>14</v>
      </c>
      <c r="AJ1438" s="64">
        <f>IFERROR(VLOOKUP($B1438,STOCK!$A:$H,3,0)," ")</f>
        <v>38</v>
      </c>
      <c r="AK1438" s="65">
        <f>IFERROR(VLOOKUP($B1438,STOCK!$A:$H,4,0)," ")</f>
        <v>340</v>
      </c>
      <c r="AL1438" s="65">
        <f>IFERROR(VLOOKUP($B1438,STOCK!$A:$H,5,0)," ")</f>
        <v>112</v>
      </c>
      <c r="AM1438" s="65">
        <f>IFERROR(VLOOKUP($B1438,STOCK!$A:$H,6,0)," ")</f>
        <v>129</v>
      </c>
      <c r="AN1438" s="65">
        <f>IFERROR(VLOOKUP($B1438,STOCK!$A:$H,7,0)," ")</f>
        <v>186</v>
      </c>
      <c r="AO1438" s="65">
        <f>IFERROR(VLOOKUP($B1438,STOCK!$A:$H,8,0)," ")</f>
        <v>53</v>
      </c>
      <c r="AP1438" s="62">
        <f t="shared" si="286"/>
        <v>42.222222222222221</v>
      </c>
      <c r="AQ1438" s="50">
        <f t="shared" si="287"/>
        <v>66.233766233766232</v>
      </c>
      <c r="AR1438" s="50">
        <f t="shared" si="288"/>
        <v>88.421052631578945</v>
      </c>
      <c r="AS1438" s="50">
        <f t="shared" si="289"/>
        <v>30</v>
      </c>
      <c r="AT1438" s="50">
        <f t="shared" si="290"/>
        <v>41.333333333333336</v>
      </c>
      <c r="AU1438" s="63">
        <f t="shared" si="297"/>
        <v>113.57142857142857</v>
      </c>
      <c r="AV1438" s="67">
        <v>6638</v>
      </c>
      <c r="AW1438" s="133">
        <v>6613.47577</v>
      </c>
      <c r="AX1438" s="49">
        <v>7750</v>
      </c>
      <c r="AY1438" s="51">
        <f t="shared" si="291"/>
        <v>0.16752033745103945</v>
      </c>
      <c r="AZ1438" s="51">
        <f t="shared" si="292"/>
        <v>0.14348387096774193</v>
      </c>
      <c r="BA1438" s="49">
        <v>7500</v>
      </c>
      <c r="BB1438" s="52">
        <v>6</v>
      </c>
      <c r="BC1438" s="51">
        <f t="shared" si="293"/>
        <v>0.12985839108165109</v>
      </c>
      <c r="BD1438" s="51">
        <f t="shared" si="294"/>
        <v>0.11493333333333333</v>
      </c>
      <c r="BE1438" s="49">
        <v>7250</v>
      </c>
      <c r="BF1438" s="52">
        <v>12</v>
      </c>
      <c r="BG1438" s="51">
        <f t="shared" si="295"/>
        <v>9.2196444712262737E-2</v>
      </c>
      <c r="BH1438" s="51">
        <f t="shared" si="296"/>
        <v>8.4413793103448279E-2</v>
      </c>
      <c r="BI1438" s="282">
        <f t="shared" si="298"/>
        <v>497</v>
      </c>
    </row>
    <row r="1439" spans="1:61" hidden="1">
      <c r="A1439" s="54" t="s">
        <v>151</v>
      </c>
      <c r="B1439" s="55" t="s">
        <v>4538</v>
      </c>
      <c r="C1439" s="55" t="s">
        <v>4539</v>
      </c>
      <c r="D1439" s="44" t="s">
        <v>4540</v>
      </c>
      <c r="E1439" s="56">
        <v>6</v>
      </c>
      <c r="F1439" s="46" t="s">
        <v>5814</v>
      </c>
      <c r="G1439" s="47" t="s">
        <v>5814</v>
      </c>
      <c r="H1439" s="47" t="s">
        <v>189</v>
      </c>
      <c r="I1439" s="48" t="s">
        <v>6247</v>
      </c>
      <c r="J1439" s="48" t="s">
        <v>6248</v>
      </c>
      <c r="K1439" s="48" t="s">
        <v>6249</v>
      </c>
      <c r="L1439" s="45">
        <v>79</v>
      </c>
      <c r="M1439" s="47" t="s">
        <v>6090</v>
      </c>
      <c r="N1439" s="60">
        <v>0</v>
      </c>
      <c r="O1439" s="58">
        <v>0</v>
      </c>
      <c r="P1439" s="58">
        <v>0</v>
      </c>
      <c r="Q1439" s="132">
        <v>0</v>
      </c>
      <c r="R1439" s="60">
        <v>0</v>
      </c>
      <c r="S1439" s="58">
        <v>0</v>
      </c>
      <c r="T1439" s="58">
        <v>0</v>
      </c>
      <c r="U1439" s="132">
        <v>0</v>
      </c>
      <c r="V1439" s="58">
        <v>0</v>
      </c>
      <c r="W1439" s="58">
        <v>0</v>
      </c>
      <c r="X1439" s="58">
        <v>0</v>
      </c>
      <c r="Y1439" s="132">
        <v>0</v>
      </c>
      <c r="Z1439" s="61">
        <v>0</v>
      </c>
      <c r="AA1439" s="59">
        <v>0</v>
      </c>
      <c r="AB1439" s="59">
        <v>0</v>
      </c>
      <c r="AC1439" s="132">
        <v>0</v>
      </c>
      <c r="AD1439" s="61">
        <v>0</v>
      </c>
      <c r="AE1439" s="59">
        <v>0</v>
      </c>
      <c r="AF1439" s="59">
        <v>0</v>
      </c>
      <c r="AG1439" s="132">
        <v>0</v>
      </c>
      <c r="AH1439" s="61">
        <v>0</v>
      </c>
      <c r="AI1439" s="132">
        <v>0</v>
      </c>
      <c r="AJ1439" s="64">
        <f>IFERROR(VLOOKUP($B1439,STOCK!$A:$H,3,0)," ")</f>
        <v>0</v>
      </c>
      <c r="AK1439" s="65">
        <f>IFERROR(VLOOKUP($B1439,STOCK!$A:$H,4,0)," ")</f>
        <v>0</v>
      </c>
      <c r="AL1439" s="65">
        <f>IFERROR(VLOOKUP($B1439,STOCK!$A:$H,5,0)," ")</f>
        <v>0</v>
      </c>
      <c r="AM1439" s="65">
        <f>IFERROR(VLOOKUP($B1439,STOCK!$A:$H,6,0)," ")</f>
        <v>0</v>
      </c>
      <c r="AN1439" s="65">
        <f>IFERROR(VLOOKUP($B1439,STOCK!$A:$H,7,0)," ")</f>
        <v>0</v>
      </c>
      <c r="AO1439" s="65">
        <f>IFERROR(VLOOKUP($B1439,STOCK!$A:$H,8,0)," ")</f>
        <v>0</v>
      </c>
      <c r="AP1439" s="62" t="str">
        <f t="shared" si="286"/>
        <v>Q</v>
      </c>
      <c r="AQ1439" s="50" t="str">
        <f t="shared" si="287"/>
        <v>Q</v>
      </c>
      <c r="AR1439" s="50" t="str">
        <f t="shared" si="288"/>
        <v>Q</v>
      </c>
      <c r="AS1439" s="50" t="str">
        <f t="shared" si="289"/>
        <v>Q</v>
      </c>
      <c r="AT1439" s="50" t="str">
        <f t="shared" si="290"/>
        <v>Q</v>
      </c>
      <c r="AU1439" s="63" t="str">
        <f t="shared" si="297"/>
        <v>Q</v>
      </c>
      <c r="AV1439" s="67">
        <v>15599.999997999999</v>
      </c>
      <c r="AW1439" s="133">
        <v>15454.79298</v>
      </c>
      <c r="AX1439" s="49">
        <v>17900</v>
      </c>
      <c r="AY1439" s="51">
        <f t="shared" si="291"/>
        <v>0.14743589758300457</v>
      </c>
      <c r="AZ1439" s="51">
        <f t="shared" si="292"/>
        <v>0.12849162022346372</v>
      </c>
      <c r="BA1439" s="49">
        <v>17250</v>
      </c>
      <c r="BB1439" s="52">
        <v>3</v>
      </c>
      <c r="BC1439" s="51">
        <f t="shared" si="293"/>
        <v>0.1057692309109961</v>
      </c>
      <c r="BD1439" s="51">
        <f t="shared" si="294"/>
        <v>9.5652174028985543E-2</v>
      </c>
      <c r="BE1439" s="49">
        <v>0</v>
      </c>
      <c r="BF1439" s="52">
        <v>0</v>
      </c>
      <c r="BG1439" s="51">
        <f t="shared" si="295"/>
        <v>-1</v>
      </c>
      <c r="BH1439" s="51">
        <f t="shared" si="296"/>
        <v>0</v>
      </c>
      <c r="BI1439" s="282">
        <f t="shared" si="298"/>
        <v>0</v>
      </c>
    </row>
    <row r="1440" spans="1:61" hidden="1">
      <c r="A1440" s="54" t="s">
        <v>150</v>
      </c>
      <c r="B1440" s="55" t="s">
        <v>4541</v>
      </c>
      <c r="C1440" s="55" t="s">
        <v>4542</v>
      </c>
      <c r="D1440" s="44" t="s">
        <v>4543</v>
      </c>
      <c r="E1440" s="56">
        <v>30</v>
      </c>
      <c r="F1440" s="46" t="s">
        <v>5814</v>
      </c>
      <c r="G1440" s="47" t="s">
        <v>5814</v>
      </c>
      <c r="H1440" s="47" t="s">
        <v>189</v>
      </c>
      <c r="I1440" s="48" t="s">
        <v>6247</v>
      </c>
      <c r="J1440" s="48" t="s">
        <v>6248</v>
      </c>
      <c r="K1440" s="48" t="s">
        <v>6249</v>
      </c>
      <c r="L1440" s="45">
        <v>79</v>
      </c>
      <c r="M1440" s="47" t="s">
        <v>6090</v>
      </c>
      <c r="N1440" s="60">
        <v>1816</v>
      </c>
      <c r="O1440" s="58">
        <v>1675</v>
      </c>
      <c r="P1440" s="58">
        <v>0</v>
      </c>
      <c r="Q1440" s="132">
        <v>0</v>
      </c>
      <c r="R1440" s="60">
        <v>2195</v>
      </c>
      <c r="S1440" s="58">
        <v>886</v>
      </c>
      <c r="T1440" s="58">
        <v>0</v>
      </c>
      <c r="U1440" s="132">
        <v>0</v>
      </c>
      <c r="V1440" s="58">
        <v>546</v>
      </c>
      <c r="W1440" s="58">
        <v>1158</v>
      </c>
      <c r="X1440" s="58">
        <v>776</v>
      </c>
      <c r="Y1440" s="132">
        <v>324</v>
      </c>
      <c r="Z1440" s="61">
        <v>660</v>
      </c>
      <c r="AA1440" s="59">
        <v>1032</v>
      </c>
      <c r="AB1440" s="59">
        <v>0</v>
      </c>
      <c r="AC1440" s="132">
        <v>0</v>
      </c>
      <c r="AD1440" s="61">
        <v>856</v>
      </c>
      <c r="AE1440" s="59">
        <v>1618</v>
      </c>
      <c r="AF1440" s="59">
        <v>1597</v>
      </c>
      <c r="AG1440" s="132">
        <v>1456</v>
      </c>
      <c r="AH1440" s="61">
        <v>0</v>
      </c>
      <c r="AI1440" s="132">
        <v>0</v>
      </c>
      <c r="AJ1440" s="64">
        <f>IFERROR(VLOOKUP($B1440,STOCK!$A:$H,3,0)," ")</f>
        <v>161</v>
      </c>
      <c r="AK1440" s="65">
        <f>IFERROR(VLOOKUP($B1440,STOCK!$A:$H,4,0)," ")</f>
        <v>0</v>
      </c>
      <c r="AL1440" s="65">
        <f>IFERROR(VLOOKUP($B1440,STOCK!$A:$H,5,0)," ")</f>
        <v>553</v>
      </c>
      <c r="AM1440" s="65">
        <f>IFERROR(VLOOKUP($B1440,STOCK!$A:$H,6,0)," ")</f>
        <v>26</v>
      </c>
      <c r="AN1440" s="65">
        <f>IFERROR(VLOOKUP($B1440,STOCK!$A:$H,7,0)," ")</f>
        <v>2082</v>
      </c>
      <c r="AO1440" s="65">
        <f>IFERROR(VLOOKUP($B1440,STOCK!$A:$H,8,0)," ")</f>
        <v>0</v>
      </c>
      <c r="AP1440" s="62" t="str">
        <f t="shared" si="286"/>
        <v>SV</v>
      </c>
      <c r="AQ1440" s="50" t="str">
        <f t="shared" si="287"/>
        <v>Q</v>
      </c>
      <c r="AR1440" s="50">
        <f t="shared" si="288"/>
        <v>51.203703703703702</v>
      </c>
      <c r="AS1440" s="50" t="str">
        <f t="shared" si="289"/>
        <v>SV</v>
      </c>
      <c r="AT1440" s="50">
        <f t="shared" si="290"/>
        <v>42.89835164835165</v>
      </c>
      <c r="AU1440" s="63" t="str">
        <f t="shared" si="297"/>
        <v>Q</v>
      </c>
      <c r="AV1440" s="67">
        <v>2600</v>
      </c>
      <c r="AW1440" s="133">
        <v>2575.7988300000002</v>
      </c>
      <c r="AX1440" s="49">
        <v>3150</v>
      </c>
      <c r="AY1440" s="51">
        <f t="shared" si="291"/>
        <v>0.21153846153846145</v>
      </c>
      <c r="AZ1440" s="51">
        <f t="shared" si="292"/>
        <v>0.17460317460317459</v>
      </c>
      <c r="BA1440" s="49">
        <v>0</v>
      </c>
      <c r="BB1440" s="52">
        <v>0</v>
      </c>
      <c r="BC1440" s="51">
        <f t="shared" si="293"/>
        <v>-1</v>
      </c>
      <c r="BD1440" s="51">
        <f t="shared" si="294"/>
        <v>0</v>
      </c>
      <c r="BE1440" s="49">
        <v>0</v>
      </c>
      <c r="BF1440" s="52">
        <v>0</v>
      </c>
      <c r="BG1440" s="51">
        <f t="shared" si="295"/>
        <v>-1</v>
      </c>
      <c r="BH1440" s="51">
        <f t="shared" si="296"/>
        <v>0</v>
      </c>
      <c r="BI1440" s="282">
        <f t="shared" si="298"/>
        <v>1780</v>
      </c>
    </row>
    <row r="1441" spans="1:61" hidden="1">
      <c r="A1441" s="54" t="s">
        <v>150</v>
      </c>
      <c r="B1441" s="55" t="s">
        <v>4544</v>
      </c>
      <c r="C1441" s="55" t="s">
        <v>4545</v>
      </c>
      <c r="D1441" s="44" t="s">
        <v>4546</v>
      </c>
      <c r="E1441" s="56">
        <v>12</v>
      </c>
      <c r="F1441" s="46" t="s">
        <v>5814</v>
      </c>
      <c r="G1441" s="47" t="s">
        <v>5814</v>
      </c>
      <c r="H1441" s="47" t="s">
        <v>189</v>
      </c>
      <c r="I1441" s="48" t="s">
        <v>6247</v>
      </c>
      <c r="J1441" s="48" t="s">
        <v>6248</v>
      </c>
      <c r="K1441" s="48" t="s">
        <v>6249</v>
      </c>
      <c r="L1441" s="45">
        <v>79</v>
      </c>
      <c r="M1441" s="47" t="s">
        <v>6090</v>
      </c>
      <c r="N1441" s="60">
        <v>1676</v>
      </c>
      <c r="O1441" s="58">
        <v>2526</v>
      </c>
      <c r="P1441" s="58">
        <v>2955</v>
      </c>
      <c r="Q1441" s="132">
        <v>3121</v>
      </c>
      <c r="R1441" s="60">
        <v>3400</v>
      </c>
      <c r="S1441" s="58">
        <v>7178</v>
      </c>
      <c r="T1441" s="58">
        <v>6462</v>
      </c>
      <c r="U1441" s="132">
        <v>5822</v>
      </c>
      <c r="V1441" s="58">
        <v>653</v>
      </c>
      <c r="W1441" s="58">
        <v>1145</v>
      </c>
      <c r="X1441" s="58">
        <v>754</v>
      </c>
      <c r="Y1441" s="132">
        <v>1015</v>
      </c>
      <c r="Z1441" s="61">
        <v>750</v>
      </c>
      <c r="AA1441" s="59">
        <v>856</v>
      </c>
      <c r="AB1441" s="59">
        <v>1177</v>
      </c>
      <c r="AC1441" s="132">
        <v>1222</v>
      </c>
      <c r="AD1441" s="61">
        <v>1192</v>
      </c>
      <c r="AE1441" s="59">
        <v>1798</v>
      </c>
      <c r="AF1441" s="59">
        <v>2302</v>
      </c>
      <c r="AG1441" s="132">
        <v>2144</v>
      </c>
      <c r="AH1441" s="61">
        <v>0</v>
      </c>
      <c r="AI1441" s="132">
        <v>0</v>
      </c>
      <c r="AJ1441" s="64">
        <f>IFERROR(VLOOKUP($B1441,STOCK!$A:$H,3,0)," ")</f>
        <v>1445</v>
      </c>
      <c r="AK1441" s="65">
        <f>IFERROR(VLOOKUP($B1441,STOCK!$A:$H,4,0)," ")</f>
        <v>329</v>
      </c>
      <c r="AL1441" s="65">
        <f>IFERROR(VLOOKUP($B1441,STOCK!$A:$H,5,0)," ")</f>
        <v>1272</v>
      </c>
      <c r="AM1441" s="65">
        <f>IFERROR(VLOOKUP($B1441,STOCK!$A:$H,6,0)," ")</f>
        <v>21</v>
      </c>
      <c r="AN1441" s="65">
        <f>IFERROR(VLOOKUP($B1441,STOCK!$A:$H,7,0)," ")</f>
        <v>66</v>
      </c>
      <c r="AO1441" s="65">
        <f>IFERROR(VLOOKUP($B1441,STOCK!$A:$H,8,0)," ")</f>
        <v>0</v>
      </c>
      <c r="AP1441" s="62">
        <f t="shared" si="286"/>
        <v>13.889778917013778</v>
      </c>
      <c r="AQ1441" s="50">
        <f t="shared" si="287"/>
        <v>1.6952937135005153</v>
      </c>
      <c r="AR1441" s="50">
        <f t="shared" si="288"/>
        <v>37.596059113300491</v>
      </c>
      <c r="AS1441" s="50">
        <f t="shared" si="289"/>
        <v>0.51554828150572829</v>
      </c>
      <c r="AT1441" s="50">
        <f t="shared" si="290"/>
        <v>0.92350746268656714</v>
      </c>
      <c r="AU1441" s="63" t="str">
        <f t="shared" si="297"/>
        <v>Q</v>
      </c>
      <c r="AV1441" s="67">
        <v>1850</v>
      </c>
      <c r="AW1441" s="133">
        <v>1844.40212</v>
      </c>
      <c r="AX1441" s="49">
        <v>2200</v>
      </c>
      <c r="AY1441" s="51">
        <f t="shared" si="291"/>
        <v>0.18918918918918926</v>
      </c>
      <c r="AZ1441" s="51">
        <f t="shared" si="292"/>
        <v>0.15909090909090909</v>
      </c>
      <c r="BA1441" s="49">
        <v>2150</v>
      </c>
      <c r="BB1441" s="52">
        <v>6</v>
      </c>
      <c r="BC1441" s="51">
        <f t="shared" si="293"/>
        <v>0.16216216216216206</v>
      </c>
      <c r="BD1441" s="51">
        <f t="shared" si="294"/>
        <v>0.13953488372093023</v>
      </c>
      <c r="BE1441" s="49">
        <v>2070</v>
      </c>
      <c r="BF1441" s="52">
        <v>12</v>
      </c>
      <c r="BG1441" s="51">
        <f t="shared" si="295"/>
        <v>0.11891891891891881</v>
      </c>
      <c r="BH1441" s="51">
        <f t="shared" si="296"/>
        <v>0.10628019323671498</v>
      </c>
      <c r="BI1441" s="282">
        <f t="shared" si="298"/>
        <v>13324</v>
      </c>
    </row>
    <row r="1442" spans="1:61" hidden="1">
      <c r="A1442" s="54" t="s">
        <v>151</v>
      </c>
      <c r="B1442" s="55" t="s">
        <v>4547</v>
      </c>
      <c r="C1442" s="55" t="s">
        <v>4548</v>
      </c>
      <c r="D1442" s="44" t="s">
        <v>4549</v>
      </c>
      <c r="E1442" s="56">
        <v>1</v>
      </c>
      <c r="F1442" s="46" t="s">
        <v>5814</v>
      </c>
      <c r="G1442" s="47" t="s">
        <v>5814</v>
      </c>
      <c r="H1442" s="47" t="s">
        <v>189</v>
      </c>
      <c r="I1442" s="48" t="s">
        <v>6247</v>
      </c>
      <c r="J1442" s="48" t="s">
        <v>6248</v>
      </c>
      <c r="K1442" s="48" t="s">
        <v>6250</v>
      </c>
      <c r="L1442" s="45">
        <v>139</v>
      </c>
      <c r="M1442" s="47" t="s">
        <v>5823</v>
      </c>
      <c r="N1442" s="60">
        <v>0</v>
      </c>
      <c r="O1442" s="58">
        <v>0</v>
      </c>
      <c r="P1442" s="58">
        <v>0</v>
      </c>
      <c r="Q1442" s="132">
        <v>0</v>
      </c>
      <c r="R1442" s="60">
        <v>0</v>
      </c>
      <c r="S1442" s="58">
        <v>0</v>
      </c>
      <c r="T1442" s="58">
        <v>0</v>
      </c>
      <c r="U1442" s="132">
        <v>0</v>
      </c>
      <c r="V1442" s="58">
        <v>0</v>
      </c>
      <c r="W1442" s="58">
        <v>0</v>
      </c>
      <c r="X1442" s="58">
        <v>0</v>
      </c>
      <c r="Y1442" s="132">
        <v>0</v>
      </c>
      <c r="Z1442" s="61">
        <v>0</v>
      </c>
      <c r="AA1442" s="59">
        <v>0</v>
      </c>
      <c r="AB1442" s="59">
        <v>0</v>
      </c>
      <c r="AC1442" s="132">
        <v>0</v>
      </c>
      <c r="AD1442" s="61">
        <v>0</v>
      </c>
      <c r="AE1442" s="59">
        <v>0</v>
      </c>
      <c r="AF1442" s="59">
        <v>0</v>
      </c>
      <c r="AG1442" s="132">
        <v>0</v>
      </c>
      <c r="AH1442" s="61">
        <v>0</v>
      </c>
      <c r="AI1442" s="132">
        <v>0</v>
      </c>
      <c r="AJ1442" s="64">
        <f>IFERROR(VLOOKUP($B1442,STOCK!$A:$H,3,0)," ")</f>
        <v>0</v>
      </c>
      <c r="AK1442" s="65">
        <f>IFERROR(VLOOKUP($B1442,STOCK!$A:$H,4,0)," ")</f>
        <v>0</v>
      </c>
      <c r="AL1442" s="65">
        <f>IFERROR(VLOOKUP($B1442,STOCK!$A:$H,5,0)," ")</f>
        <v>0</v>
      </c>
      <c r="AM1442" s="65">
        <f>IFERROR(VLOOKUP($B1442,STOCK!$A:$H,6,0)," ")</f>
        <v>0</v>
      </c>
      <c r="AN1442" s="65">
        <f>IFERROR(VLOOKUP($B1442,STOCK!$A:$H,7,0)," ")</f>
        <v>0</v>
      </c>
      <c r="AO1442" s="65">
        <f>IFERROR(VLOOKUP($B1442,STOCK!$A:$H,8,0)," ")</f>
        <v>0</v>
      </c>
      <c r="AP1442" s="62" t="str">
        <f t="shared" si="286"/>
        <v>Q</v>
      </c>
      <c r="AQ1442" s="50" t="str">
        <f t="shared" si="287"/>
        <v>Q</v>
      </c>
      <c r="AR1442" s="50" t="str">
        <f t="shared" si="288"/>
        <v>Q</v>
      </c>
      <c r="AS1442" s="50" t="str">
        <f t="shared" si="289"/>
        <v>Q</v>
      </c>
      <c r="AT1442" s="50" t="str">
        <f t="shared" si="290"/>
        <v>Q</v>
      </c>
      <c r="AU1442" s="63" t="str">
        <f t="shared" si="297"/>
        <v>Q</v>
      </c>
      <c r="AV1442" s="67">
        <v>15479.999997000001</v>
      </c>
      <c r="AW1442" s="133">
        <v>15426.881579999999</v>
      </c>
      <c r="AX1442" s="49">
        <v>17500</v>
      </c>
      <c r="AY1442" s="51">
        <f t="shared" si="291"/>
        <v>0.1304909562914387</v>
      </c>
      <c r="AZ1442" s="51">
        <f t="shared" si="292"/>
        <v>0.11542857159999996</v>
      </c>
      <c r="BA1442" s="49"/>
      <c r="BB1442" s="52"/>
      <c r="BC1442" s="51">
        <f t="shared" si="293"/>
        <v>-1</v>
      </c>
      <c r="BD1442" s="51">
        <f t="shared" si="294"/>
        <v>0</v>
      </c>
      <c r="BE1442" s="49"/>
      <c r="BF1442" s="52"/>
      <c r="BG1442" s="51">
        <f t="shared" si="295"/>
        <v>-1</v>
      </c>
      <c r="BH1442" s="51">
        <f t="shared" si="296"/>
        <v>0</v>
      </c>
      <c r="BI1442" s="282">
        <f t="shared" si="298"/>
        <v>0</v>
      </c>
    </row>
    <row r="1443" spans="1:61" hidden="1">
      <c r="A1443" s="54" t="s">
        <v>150</v>
      </c>
      <c r="B1443" s="55" t="s">
        <v>4550</v>
      </c>
      <c r="C1443" s="55" t="s">
        <v>4551</v>
      </c>
      <c r="D1443" s="44" t="s">
        <v>4552</v>
      </c>
      <c r="E1443" s="56">
        <v>6</v>
      </c>
      <c r="F1443" s="46" t="s">
        <v>5814</v>
      </c>
      <c r="G1443" s="47" t="s">
        <v>5814</v>
      </c>
      <c r="H1443" s="47" t="s">
        <v>189</v>
      </c>
      <c r="I1443" s="48" t="s">
        <v>6247</v>
      </c>
      <c r="J1443" s="48" t="s">
        <v>6248</v>
      </c>
      <c r="K1443" s="48" t="s">
        <v>6250</v>
      </c>
      <c r="L1443" s="45">
        <v>139</v>
      </c>
      <c r="M1443" s="47" t="s">
        <v>5823</v>
      </c>
      <c r="N1443" s="60">
        <v>349</v>
      </c>
      <c r="O1443" s="58">
        <v>340</v>
      </c>
      <c r="P1443" s="58">
        <v>559</v>
      </c>
      <c r="Q1443" s="132">
        <v>259</v>
      </c>
      <c r="R1443" s="60">
        <v>97</v>
      </c>
      <c r="S1443" s="58">
        <v>0</v>
      </c>
      <c r="T1443" s="58">
        <v>72</v>
      </c>
      <c r="U1443" s="132">
        <v>96</v>
      </c>
      <c r="V1443" s="58">
        <v>136</v>
      </c>
      <c r="W1443" s="58">
        <v>116</v>
      </c>
      <c r="X1443" s="58">
        <v>119</v>
      </c>
      <c r="Y1443" s="132">
        <v>174</v>
      </c>
      <c r="Z1443" s="61">
        <v>38</v>
      </c>
      <c r="AA1443" s="59">
        <v>0</v>
      </c>
      <c r="AB1443" s="59">
        <v>114</v>
      </c>
      <c r="AC1443" s="132">
        <v>142</v>
      </c>
      <c r="AD1443" s="61">
        <v>420</v>
      </c>
      <c r="AE1443" s="59">
        <v>831</v>
      </c>
      <c r="AF1443" s="59">
        <v>539</v>
      </c>
      <c r="AG1443" s="132">
        <v>428</v>
      </c>
      <c r="AH1443" s="61">
        <v>12</v>
      </c>
      <c r="AI1443" s="132">
        <v>48</v>
      </c>
      <c r="AJ1443" s="64">
        <f>IFERROR(VLOOKUP($B1443,STOCK!$A:$H,3,0)," ")</f>
        <v>240</v>
      </c>
      <c r="AK1443" s="65">
        <f>IFERROR(VLOOKUP($B1443,STOCK!$A:$H,4,0)," ")</f>
        <v>128</v>
      </c>
      <c r="AL1443" s="65">
        <f>IFERROR(VLOOKUP($B1443,STOCK!$A:$H,5,0)," ")</f>
        <v>83</v>
      </c>
      <c r="AM1443" s="65">
        <f>IFERROR(VLOOKUP($B1443,STOCK!$A:$H,6,0)," ")</f>
        <v>128</v>
      </c>
      <c r="AN1443" s="65">
        <f>IFERROR(VLOOKUP($B1443,STOCK!$A:$H,7,0)," ")</f>
        <v>304</v>
      </c>
      <c r="AO1443" s="65">
        <f>IFERROR(VLOOKUP($B1443,STOCK!$A:$H,8,0)," ")</f>
        <v>24</v>
      </c>
      <c r="AP1443" s="62">
        <f t="shared" si="286"/>
        <v>27.799227799227801</v>
      </c>
      <c r="AQ1443" s="50">
        <f t="shared" si="287"/>
        <v>40</v>
      </c>
      <c r="AR1443" s="50">
        <f t="shared" si="288"/>
        <v>14.310344827586206</v>
      </c>
      <c r="AS1443" s="50">
        <f t="shared" si="289"/>
        <v>27.04225352112676</v>
      </c>
      <c r="AT1443" s="50">
        <f t="shared" si="290"/>
        <v>21.308411214953271</v>
      </c>
      <c r="AU1443" s="63">
        <f t="shared" si="297"/>
        <v>15</v>
      </c>
      <c r="AV1443" s="67">
        <v>2580</v>
      </c>
      <c r="AW1443" s="133">
        <v>2571.1469299999999</v>
      </c>
      <c r="AX1443" s="49">
        <v>3150</v>
      </c>
      <c r="AY1443" s="51">
        <f t="shared" si="291"/>
        <v>0.22093023255813948</v>
      </c>
      <c r="AZ1443" s="51">
        <f t="shared" si="292"/>
        <v>0.18095238095238095</v>
      </c>
      <c r="BA1443" s="49">
        <v>2916.6666700000001</v>
      </c>
      <c r="BB1443" s="52">
        <v>6</v>
      </c>
      <c r="BC1443" s="51">
        <f t="shared" si="293"/>
        <v>0.13049095736434113</v>
      </c>
      <c r="BD1443" s="51">
        <f t="shared" si="294"/>
        <v>0.11542857243951023</v>
      </c>
      <c r="BE1443" s="49">
        <v>0</v>
      </c>
      <c r="BF1443" s="52">
        <v>0</v>
      </c>
      <c r="BG1443" s="51">
        <f t="shared" si="295"/>
        <v>-1</v>
      </c>
      <c r="BH1443" s="51">
        <f t="shared" si="296"/>
        <v>0</v>
      </c>
      <c r="BI1443" s="282">
        <f t="shared" si="298"/>
        <v>1147</v>
      </c>
    </row>
    <row r="1444" spans="1:61" hidden="1">
      <c r="A1444" s="54" t="s">
        <v>151</v>
      </c>
      <c r="B1444" s="55" t="s">
        <v>4553</v>
      </c>
      <c r="C1444" s="55" t="s">
        <v>4554</v>
      </c>
      <c r="D1444" s="44" t="s">
        <v>4555</v>
      </c>
      <c r="E1444" s="56">
        <v>1</v>
      </c>
      <c r="F1444" s="46" t="s">
        <v>5814</v>
      </c>
      <c r="G1444" s="47" t="s">
        <v>5814</v>
      </c>
      <c r="H1444" s="47" t="s">
        <v>189</v>
      </c>
      <c r="I1444" s="48" t="s">
        <v>6247</v>
      </c>
      <c r="J1444" s="48" t="s">
        <v>6248</v>
      </c>
      <c r="K1444" s="48" t="s">
        <v>6250</v>
      </c>
      <c r="L1444" s="45">
        <v>139</v>
      </c>
      <c r="M1444" s="47" t="s">
        <v>5823</v>
      </c>
      <c r="N1444" s="60">
        <v>0</v>
      </c>
      <c r="O1444" s="58">
        <v>0</v>
      </c>
      <c r="P1444" s="58">
        <v>0</v>
      </c>
      <c r="Q1444" s="132">
        <v>0</v>
      </c>
      <c r="R1444" s="60">
        <v>0</v>
      </c>
      <c r="S1444" s="58">
        <v>0</v>
      </c>
      <c r="T1444" s="58">
        <v>0</v>
      </c>
      <c r="U1444" s="132">
        <v>0</v>
      </c>
      <c r="V1444" s="58">
        <v>0</v>
      </c>
      <c r="W1444" s="58">
        <v>0</v>
      </c>
      <c r="X1444" s="58">
        <v>0</v>
      </c>
      <c r="Y1444" s="132">
        <v>0</v>
      </c>
      <c r="Z1444" s="61">
        <v>0</v>
      </c>
      <c r="AA1444" s="59">
        <v>0</v>
      </c>
      <c r="AB1444" s="59">
        <v>0</v>
      </c>
      <c r="AC1444" s="132">
        <v>0</v>
      </c>
      <c r="AD1444" s="61">
        <v>0</v>
      </c>
      <c r="AE1444" s="59">
        <v>0</v>
      </c>
      <c r="AF1444" s="59">
        <v>0</v>
      </c>
      <c r="AG1444" s="132">
        <v>0</v>
      </c>
      <c r="AH1444" s="61">
        <v>0</v>
      </c>
      <c r="AI1444" s="132">
        <v>0</v>
      </c>
      <c r="AJ1444" s="64">
        <f>IFERROR(VLOOKUP($B1444,STOCK!$A:$H,3,0)," ")</f>
        <v>0</v>
      </c>
      <c r="AK1444" s="65">
        <f>IFERROR(VLOOKUP($B1444,STOCK!$A:$H,4,0)," ")</f>
        <v>0</v>
      </c>
      <c r="AL1444" s="65">
        <f>IFERROR(VLOOKUP($B1444,STOCK!$A:$H,5,0)," ")</f>
        <v>0</v>
      </c>
      <c r="AM1444" s="65">
        <f>IFERROR(VLOOKUP($B1444,STOCK!$A:$H,6,0)," ")</f>
        <v>0</v>
      </c>
      <c r="AN1444" s="65">
        <f>IFERROR(VLOOKUP($B1444,STOCK!$A:$H,7,0)," ")</f>
        <v>0</v>
      </c>
      <c r="AO1444" s="65">
        <f>IFERROR(VLOOKUP($B1444,STOCK!$A:$H,8,0)," ")</f>
        <v>0</v>
      </c>
      <c r="AP1444" s="62" t="str">
        <f t="shared" si="286"/>
        <v>Q</v>
      </c>
      <c r="AQ1444" s="50" t="str">
        <f t="shared" si="287"/>
        <v>Q</v>
      </c>
      <c r="AR1444" s="50" t="str">
        <f t="shared" si="288"/>
        <v>Q</v>
      </c>
      <c r="AS1444" s="50" t="str">
        <f t="shared" si="289"/>
        <v>Q</v>
      </c>
      <c r="AT1444" s="50" t="str">
        <f t="shared" si="290"/>
        <v>Q</v>
      </c>
      <c r="AU1444" s="63" t="str">
        <f t="shared" si="297"/>
        <v>Q</v>
      </c>
      <c r="AV1444" s="67">
        <v>15479.999997000001</v>
      </c>
      <c r="AW1444" s="133">
        <v>15408.800880000001</v>
      </c>
      <c r="AX1444" s="49">
        <v>17500</v>
      </c>
      <c r="AY1444" s="51">
        <f t="shared" si="291"/>
        <v>0.1304909562914387</v>
      </c>
      <c r="AZ1444" s="51">
        <f t="shared" si="292"/>
        <v>0.11542857159999996</v>
      </c>
      <c r="BA1444" s="49"/>
      <c r="BB1444" s="52"/>
      <c r="BC1444" s="51">
        <f t="shared" si="293"/>
        <v>-1</v>
      </c>
      <c r="BD1444" s="51">
        <f t="shared" si="294"/>
        <v>0</v>
      </c>
      <c r="BE1444" s="49"/>
      <c r="BF1444" s="52"/>
      <c r="BG1444" s="51">
        <f t="shared" si="295"/>
        <v>-1</v>
      </c>
      <c r="BH1444" s="51">
        <f t="shared" si="296"/>
        <v>0</v>
      </c>
      <c r="BI1444" s="282">
        <f t="shared" si="298"/>
        <v>0</v>
      </c>
    </row>
    <row r="1445" spans="1:61" hidden="1">
      <c r="A1445" s="54" t="s">
        <v>150</v>
      </c>
      <c r="B1445" s="55" t="s">
        <v>4556</v>
      </c>
      <c r="C1445" s="55" t="s">
        <v>4557</v>
      </c>
      <c r="D1445" s="44" t="s">
        <v>4558</v>
      </c>
      <c r="E1445" s="56">
        <v>6</v>
      </c>
      <c r="F1445" s="46" t="s">
        <v>5814</v>
      </c>
      <c r="G1445" s="47" t="s">
        <v>5814</v>
      </c>
      <c r="H1445" s="47" t="s">
        <v>189</v>
      </c>
      <c r="I1445" s="48" t="s">
        <v>6247</v>
      </c>
      <c r="J1445" s="48" t="s">
        <v>6248</v>
      </c>
      <c r="K1445" s="48" t="s">
        <v>6250</v>
      </c>
      <c r="L1445" s="45">
        <v>139</v>
      </c>
      <c r="M1445" s="47" t="s">
        <v>5823</v>
      </c>
      <c r="N1445" s="60">
        <v>368</v>
      </c>
      <c r="O1445" s="58">
        <v>700</v>
      </c>
      <c r="P1445" s="58">
        <v>880</v>
      </c>
      <c r="Q1445" s="132">
        <v>471</v>
      </c>
      <c r="R1445" s="60">
        <v>128</v>
      </c>
      <c r="S1445" s="58">
        <v>14</v>
      </c>
      <c r="T1445" s="58">
        <v>0</v>
      </c>
      <c r="U1445" s="132">
        <v>0</v>
      </c>
      <c r="V1445" s="58">
        <v>65</v>
      </c>
      <c r="W1445" s="58">
        <v>6</v>
      </c>
      <c r="X1445" s="58">
        <v>73</v>
      </c>
      <c r="Y1445" s="132">
        <v>156</v>
      </c>
      <c r="Z1445" s="61">
        <v>307</v>
      </c>
      <c r="AA1445" s="59">
        <v>321</v>
      </c>
      <c r="AB1445" s="59">
        <v>413</v>
      </c>
      <c r="AC1445" s="132">
        <v>308</v>
      </c>
      <c r="AD1445" s="61">
        <v>207</v>
      </c>
      <c r="AE1445" s="59">
        <v>475</v>
      </c>
      <c r="AF1445" s="59">
        <v>382</v>
      </c>
      <c r="AG1445" s="132">
        <v>371</v>
      </c>
      <c r="AH1445" s="61">
        <v>18</v>
      </c>
      <c r="AI1445" s="132">
        <v>48</v>
      </c>
      <c r="AJ1445" s="64">
        <f>IFERROR(VLOOKUP($B1445,STOCK!$A:$H,3,0)," ")</f>
        <v>240</v>
      </c>
      <c r="AK1445" s="65">
        <f>IFERROR(VLOOKUP($B1445,STOCK!$A:$H,4,0)," ")</f>
        <v>90</v>
      </c>
      <c r="AL1445" s="65">
        <f>IFERROR(VLOOKUP($B1445,STOCK!$A:$H,5,0)," ")</f>
        <v>82</v>
      </c>
      <c r="AM1445" s="65">
        <f>IFERROR(VLOOKUP($B1445,STOCK!$A:$H,6,0)," ")</f>
        <v>203</v>
      </c>
      <c r="AN1445" s="65">
        <f>IFERROR(VLOOKUP($B1445,STOCK!$A:$H,7,0)," ")</f>
        <v>396</v>
      </c>
      <c r="AO1445" s="65">
        <f>IFERROR(VLOOKUP($B1445,STOCK!$A:$H,8,0)," ")</f>
        <v>12</v>
      </c>
      <c r="AP1445" s="62">
        <f t="shared" si="286"/>
        <v>15.286624203821656</v>
      </c>
      <c r="AQ1445" s="50" t="str">
        <f t="shared" si="287"/>
        <v>SV</v>
      </c>
      <c r="AR1445" s="50">
        <f t="shared" si="288"/>
        <v>15.76923076923077</v>
      </c>
      <c r="AS1445" s="50">
        <f t="shared" si="289"/>
        <v>19.772727272727273</v>
      </c>
      <c r="AT1445" s="50">
        <f t="shared" si="290"/>
        <v>32.021563342318061</v>
      </c>
      <c r="AU1445" s="63">
        <f t="shared" si="297"/>
        <v>7.5</v>
      </c>
      <c r="AV1445" s="67">
        <v>2580</v>
      </c>
      <c r="AW1445" s="133">
        <v>2568.13348</v>
      </c>
      <c r="AX1445" s="49">
        <v>3150</v>
      </c>
      <c r="AY1445" s="51">
        <f t="shared" si="291"/>
        <v>0.22093023255813948</v>
      </c>
      <c r="AZ1445" s="51">
        <f t="shared" si="292"/>
        <v>0.18095238095238095</v>
      </c>
      <c r="BA1445" s="49">
        <v>2916.6666700000001</v>
      </c>
      <c r="BB1445" s="52">
        <v>6</v>
      </c>
      <c r="BC1445" s="51">
        <f t="shared" si="293"/>
        <v>0.13049095736434113</v>
      </c>
      <c r="BD1445" s="51">
        <f t="shared" si="294"/>
        <v>0.11542857243951023</v>
      </c>
      <c r="BE1445" s="49">
        <v>0</v>
      </c>
      <c r="BF1445" s="52">
        <v>0</v>
      </c>
      <c r="BG1445" s="51">
        <f t="shared" si="295"/>
        <v>-1</v>
      </c>
      <c r="BH1445" s="51">
        <f t="shared" si="296"/>
        <v>0</v>
      </c>
      <c r="BI1445" s="282">
        <f t="shared" si="298"/>
        <v>1354</v>
      </c>
    </row>
    <row r="1446" spans="1:61" hidden="1">
      <c r="A1446" s="54" t="s">
        <v>151</v>
      </c>
      <c r="B1446" s="55" t="s">
        <v>4559</v>
      </c>
      <c r="C1446" s="55" t="s">
        <v>4560</v>
      </c>
      <c r="D1446" s="44" t="s">
        <v>4561</v>
      </c>
      <c r="E1446" s="56">
        <v>1</v>
      </c>
      <c r="F1446" s="46" t="s">
        <v>5814</v>
      </c>
      <c r="G1446" s="47" t="s">
        <v>5814</v>
      </c>
      <c r="H1446" s="47" t="s">
        <v>189</v>
      </c>
      <c r="I1446" s="48" t="s">
        <v>6247</v>
      </c>
      <c r="J1446" s="48" t="s">
        <v>6248</v>
      </c>
      <c r="K1446" s="48" t="s">
        <v>6250</v>
      </c>
      <c r="L1446" s="45">
        <v>139</v>
      </c>
      <c r="M1446" s="47" t="s">
        <v>5823</v>
      </c>
      <c r="N1446" s="60">
        <v>0</v>
      </c>
      <c r="O1446" s="58">
        <v>0</v>
      </c>
      <c r="P1446" s="58">
        <v>0</v>
      </c>
      <c r="Q1446" s="132">
        <v>0</v>
      </c>
      <c r="R1446" s="60">
        <v>0</v>
      </c>
      <c r="S1446" s="58">
        <v>0</v>
      </c>
      <c r="T1446" s="58">
        <v>0</v>
      </c>
      <c r="U1446" s="132">
        <v>0</v>
      </c>
      <c r="V1446" s="58">
        <v>0</v>
      </c>
      <c r="W1446" s="58">
        <v>0</v>
      </c>
      <c r="X1446" s="58">
        <v>0</v>
      </c>
      <c r="Y1446" s="132">
        <v>0</v>
      </c>
      <c r="Z1446" s="61">
        <v>0</v>
      </c>
      <c r="AA1446" s="59">
        <v>0</v>
      </c>
      <c r="AB1446" s="59">
        <v>0</v>
      </c>
      <c r="AC1446" s="132">
        <v>0</v>
      </c>
      <c r="AD1446" s="61">
        <v>0</v>
      </c>
      <c r="AE1446" s="59">
        <v>0</v>
      </c>
      <c r="AF1446" s="59">
        <v>0</v>
      </c>
      <c r="AG1446" s="132">
        <v>0</v>
      </c>
      <c r="AH1446" s="61">
        <v>0</v>
      </c>
      <c r="AI1446" s="132">
        <v>0</v>
      </c>
      <c r="AJ1446" s="64">
        <f>IFERROR(VLOOKUP($B1446,STOCK!$A:$H,3,0)," ")</f>
        <v>0</v>
      </c>
      <c r="AK1446" s="65">
        <f>IFERROR(VLOOKUP($B1446,STOCK!$A:$H,4,0)," ")</f>
        <v>0</v>
      </c>
      <c r="AL1446" s="65">
        <f>IFERROR(VLOOKUP($B1446,STOCK!$A:$H,5,0)," ")</f>
        <v>0</v>
      </c>
      <c r="AM1446" s="65">
        <f>IFERROR(VLOOKUP($B1446,STOCK!$A:$H,6,0)," ")</f>
        <v>0</v>
      </c>
      <c r="AN1446" s="65">
        <f>IFERROR(VLOOKUP($B1446,STOCK!$A:$H,7,0)," ")</f>
        <v>0</v>
      </c>
      <c r="AO1446" s="65">
        <f>IFERROR(VLOOKUP($B1446,STOCK!$A:$H,8,0)," ")</f>
        <v>0</v>
      </c>
      <c r="AP1446" s="62" t="str">
        <f t="shared" si="286"/>
        <v>Q</v>
      </c>
      <c r="AQ1446" s="50" t="str">
        <f t="shared" si="287"/>
        <v>Q</v>
      </c>
      <c r="AR1446" s="50" t="str">
        <f t="shared" si="288"/>
        <v>Q</v>
      </c>
      <c r="AS1446" s="50" t="str">
        <f t="shared" si="289"/>
        <v>Q</v>
      </c>
      <c r="AT1446" s="50" t="str">
        <f t="shared" si="290"/>
        <v>Q</v>
      </c>
      <c r="AU1446" s="63" t="str">
        <f t="shared" si="297"/>
        <v>Q</v>
      </c>
      <c r="AV1446" s="67">
        <v>15479.999997000001</v>
      </c>
      <c r="AW1446" s="133">
        <v>15379.87506</v>
      </c>
      <c r="AX1446" s="49">
        <v>17500</v>
      </c>
      <c r="AY1446" s="51">
        <f t="shared" si="291"/>
        <v>0.1304909562914387</v>
      </c>
      <c r="AZ1446" s="51">
        <f t="shared" si="292"/>
        <v>0.11542857159999996</v>
      </c>
      <c r="BA1446" s="49"/>
      <c r="BB1446" s="52"/>
      <c r="BC1446" s="51">
        <f t="shared" si="293"/>
        <v>-1</v>
      </c>
      <c r="BD1446" s="51">
        <f t="shared" si="294"/>
        <v>0</v>
      </c>
      <c r="BE1446" s="49"/>
      <c r="BF1446" s="52"/>
      <c r="BG1446" s="51">
        <f t="shared" si="295"/>
        <v>-1</v>
      </c>
      <c r="BH1446" s="51">
        <f t="shared" si="296"/>
        <v>0</v>
      </c>
      <c r="BI1446" s="282">
        <f t="shared" si="298"/>
        <v>0</v>
      </c>
    </row>
    <row r="1447" spans="1:61" hidden="1">
      <c r="A1447" s="54" t="s">
        <v>150</v>
      </c>
      <c r="B1447" s="55" t="s">
        <v>4562</v>
      </c>
      <c r="C1447" s="55" t="s">
        <v>4563</v>
      </c>
      <c r="D1447" s="44" t="s">
        <v>4564</v>
      </c>
      <c r="E1447" s="56">
        <v>6</v>
      </c>
      <c r="F1447" s="46" t="s">
        <v>5814</v>
      </c>
      <c r="G1447" s="47" t="s">
        <v>5814</v>
      </c>
      <c r="H1447" s="47" t="s">
        <v>189</v>
      </c>
      <c r="I1447" s="48" t="s">
        <v>6247</v>
      </c>
      <c r="J1447" s="48" t="s">
        <v>6248</v>
      </c>
      <c r="K1447" s="48" t="s">
        <v>6250</v>
      </c>
      <c r="L1447" s="45">
        <v>139</v>
      </c>
      <c r="M1447" s="47" t="s">
        <v>5823</v>
      </c>
      <c r="N1447" s="60">
        <v>121</v>
      </c>
      <c r="O1447" s="58">
        <v>273</v>
      </c>
      <c r="P1447" s="58">
        <v>368</v>
      </c>
      <c r="Q1447" s="132">
        <v>241</v>
      </c>
      <c r="R1447" s="60">
        <v>209</v>
      </c>
      <c r="S1447" s="58">
        <v>497</v>
      </c>
      <c r="T1447" s="58">
        <v>426</v>
      </c>
      <c r="U1447" s="132">
        <v>439</v>
      </c>
      <c r="V1447" s="58">
        <v>174</v>
      </c>
      <c r="W1447" s="58">
        <v>183</v>
      </c>
      <c r="X1447" s="58">
        <v>243</v>
      </c>
      <c r="Y1447" s="132">
        <v>239</v>
      </c>
      <c r="Z1447" s="61">
        <v>116</v>
      </c>
      <c r="AA1447" s="59">
        <v>297</v>
      </c>
      <c r="AB1447" s="59">
        <v>387</v>
      </c>
      <c r="AC1447" s="132">
        <v>312</v>
      </c>
      <c r="AD1447" s="61">
        <v>277</v>
      </c>
      <c r="AE1447" s="59">
        <v>268</v>
      </c>
      <c r="AF1447" s="59">
        <v>448</v>
      </c>
      <c r="AG1447" s="132">
        <v>402</v>
      </c>
      <c r="AH1447" s="61">
        <v>14</v>
      </c>
      <c r="AI1447" s="132">
        <v>59</v>
      </c>
      <c r="AJ1447" s="64">
        <f>IFERROR(VLOOKUP($B1447,STOCK!$A:$H,3,0)," ")</f>
        <v>180</v>
      </c>
      <c r="AK1447" s="65">
        <f>IFERROR(VLOOKUP($B1447,STOCK!$A:$H,4,0)," ")</f>
        <v>225</v>
      </c>
      <c r="AL1447" s="65">
        <f>IFERROR(VLOOKUP($B1447,STOCK!$A:$H,5,0)," ")</f>
        <v>238</v>
      </c>
      <c r="AM1447" s="65">
        <f>IFERROR(VLOOKUP($B1447,STOCK!$A:$H,6,0)," ")</f>
        <v>131</v>
      </c>
      <c r="AN1447" s="65">
        <f>IFERROR(VLOOKUP($B1447,STOCK!$A:$H,7,0)," ")</f>
        <v>265</v>
      </c>
      <c r="AO1447" s="65">
        <f>IFERROR(VLOOKUP($B1447,STOCK!$A:$H,8,0)," ")</f>
        <v>98</v>
      </c>
      <c r="AP1447" s="62">
        <f t="shared" si="286"/>
        <v>22.406639004149376</v>
      </c>
      <c r="AQ1447" s="50">
        <f t="shared" si="287"/>
        <v>15.375854214123008</v>
      </c>
      <c r="AR1447" s="50">
        <f t="shared" si="288"/>
        <v>29.8744769874477</v>
      </c>
      <c r="AS1447" s="50">
        <f t="shared" si="289"/>
        <v>12.596153846153847</v>
      </c>
      <c r="AT1447" s="50">
        <f t="shared" si="290"/>
        <v>19.776119402985078</v>
      </c>
      <c r="AU1447" s="63">
        <f t="shared" si="297"/>
        <v>49.83050847457627</v>
      </c>
      <c r="AV1447" s="67">
        <v>2580</v>
      </c>
      <c r="AW1447" s="133">
        <v>2563.3125100000002</v>
      </c>
      <c r="AX1447" s="49">
        <v>3150</v>
      </c>
      <c r="AY1447" s="51">
        <f t="shared" si="291"/>
        <v>0.22093023255813948</v>
      </c>
      <c r="AZ1447" s="51">
        <f t="shared" si="292"/>
        <v>0.18095238095238095</v>
      </c>
      <c r="BA1447" s="49">
        <v>2916.6666700000001</v>
      </c>
      <c r="BB1447" s="52">
        <v>6</v>
      </c>
      <c r="BC1447" s="51">
        <f t="shared" si="293"/>
        <v>0.13049095736434113</v>
      </c>
      <c r="BD1447" s="51">
        <f t="shared" si="294"/>
        <v>0.11542857243951023</v>
      </c>
      <c r="BE1447" s="49">
        <v>0</v>
      </c>
      <c r="BF1447" s="52">
        <v>0</v>
      </c>
      <c r="BG1447" s="51">
        <f t="shared" si="295"/>
        <v>-1</v>
      </c>
      <c r="BH1447" s="51">
        <f t="shared" si="296"/>
        <v>0</v>
      </c>
      <c r="BI1447" s="282">
        <f t="shared" si="298"/>
        <v>1692</v>
      </c>
    </row>
    <row r="1448" spans="1:61" hidden="1">
      <c r="A1448" s="54" t="s">
        <v>150</v>
      </c>
      <c r="B1448" s="55" t="s">
        <v>4565</v>
      </c>
      <c r="C1448" s="55" t="s">
        <v>4566</v>
      </c>
      <c r="D1448" s="44" t="s">
        <v>4567</v>
      </c>
      <c r="E1448" s="56">
        <v>4</v>
      </c>
      <c r="F1448" s="46" t="s">
        <v>5814</v>
      </c>
      <c r="G1448" s="47" t="s">
        <v>5814</v>
      </c>
      <c r="H1448" s="47" t="s">
        <v>189</v>
      </c>
      <c r="I1448" s="48" t="s">
        <v>6247</v>
      </c>
      <c r="J1448" s="48" t="s">
        <v>6248</v>
      </c>
      <c r="K1448" s="48" t="s">
        <v>6212</v>
      </c>
      <c r="L1448" s="45">
        <v>139</v>
      </c>
      <c r="M1448" s="47" t="s">
        <v>5823</v>
      </c>
      <c r="N1448" s="60">
        <v>56</v>
      </c>
      <c r="O1448" s="58">
        <v>63</v>
      </c>
      <c r="P1448" s="58">
        <v>41</v>
      </c>
      <c r="Q1448" s="132">
        <v>45</v>
      </c>
      <c r="R1448" s="60">
        <v>99</v>
      </c>
      <c r="S1448" s="58">
        <v>137</v>
      </c>
      <c r="T1448" s="58">
        <v>113</v>
      </c>
      <c r="U1448" s="132">
        <v>95</v>
      </c>
      <c r="V1448" s="58">
        <v>59</v>
      </c>
      <c r="W1448" s="58">
        <v>69</v>
      </c>
      <c r="X1448" s="58">
        <v>48</v>
      </c>
      <c r="Y1448" s="132">
        <v>49</v>
      </c>
      <c r="Z1448" s="61">
        <v>28</v>
      </c>
      <c r="AA1448" s="59">
        <v>31</v>
      </c>
      <c r="AB1448" s="59">
        <v>36</v>
      </c>
      <c r="AC1448" s="132">
        <v>32</v>
      </c>
      <c r="AD1448" s="61">
        <v>135</v>
      </c>
      <c r="AE1448" s="59">
        <v>147</v>
      </c>
      <c r="AF1448" s="59">
        <v>92</v>
      </c>
      <c r="AG1448" s="132">
        <v>86</v>
      </c>
      <c r="AH1448" s="61">
        <v>1</v>
      </c>
      <c r="AI1448" s="132">
        <v>1</v>
      </c>
      <c r="AJ1448" s="64">
        <f>IFERROR(VLOOKUP($B1448,STOCK!$A:$H,3,0)," ")</f>
        <v>33</v>
      </c>
      <c r="AK1448" s="65">
        <f>IFERROR(VLOOKUP($B1448,STOCK!$A:$H,4,0)," ")</f>
        <v>51</v>
      </c>
      <c r="AL1448" s="65">
        <f>IFERROR(VLOOKUP($B1448,STOCK!$A:$H,5,0)," ")</f>
        <v>58</v>
      </c>
      <c r="AM1448" s="65">
        <f>IFERROR(VLOOKUP($B1448,STOCK!$A:$H,6,0)," ")</f>
        <v>8</v>
      </c>
      <c r="AN1448" s="65">
        <f>IFERROR(VLOOKUP($B1448,STOCK!$A:$H,7,0)," ")</f>
        <v>72</v>
      </c>
      <c r="AO1448" s="65">
        <f>IFERROR(VLOOKUP($B1448,STOCK!$A:$H,8,0)," ")</f>
        <v>39</v>
      </c>
      <c r="AP1448" s="62">
        <f t="shared" si="286"/>
        <v>22</v>
      </c>
      <c r="AQ1448" s="50">
        <f t="shared" si="287"/>
        <v>16.105263157894736</v>
      </c>
      <c r="AR1448" s="50">
        <f t="shared" si="288"/>
        <v>35.510204081632651</v>
      </c>
      <c r="AS1448" s="50">
        <f t="shared" si="289"/>
        <v>7.5</v>
      </c>
      <c r="AT1448" s="50">
        <f t="shared" si="290"/>
        <v>25.116279069767444</v>
      </c>
      <c r="AU1448" s="63">
        <f t="shared" si="297"/>
        <v>1170</v>
      </c>
      <c r="AV1448" s="67">
        <v>7200</v>
      </c>
      <c r="AW1448" s="133">
        <v>7008.7141300000003</v>
      </c>
      <c r="AX1448" s="49">
        <v>8150</v>
      </c>
      <c r="AY1448" s="51">
        <f t="shared" si="291"/>
        <v>0.13194444444444442</v>
      </c>
      <c r="AZ1448" s="51">
        <f t="shared" si="292"/>
        <v>0.1165644171779141</v>
      </c>
      <c r="BA1448" s="49">
        <v>7900</v>
      </c>
      <c r="BB1448" s="52">
        <v>4</v>
      </c>
      <c r="BC1448" s="51">
        <f t="shared" si="293"/>
        <v>9.7222222222222321E-2</v>
      </c>
      <c r="BD1448" s="51">
        <f t="shared" si="294"/>
        <v>8.8607594936708861E-2</v>
      </c>
      <c r="BE1448" s="49">
        <v>0</v>
      </c>
      <c r="BF1448" s="52">
        <v>0</v>
      </c>
      <c r="BG1448" s="51">
        <f t="shared" si="295"/>
        <v>-1</v>
      </c>
      <c r="BH1448" s="51">
        <f t="shared" si="296"/>
        <v>0</v>
      </c>
      <c r="BI1448" s="282">
        <f t="shared" si="298"/>
        <v>308</v>
      </c>
    </row>
    <row r="1449" spans="1:61" hidden="1">
      <c r="A1449" s="54" t="s">
        <v>150</v>
      </c>
      <c r="B1449" s="55" t="s">
        <v>4568</v>
      </c>
      <c r="C1449" s="55" t="s">
        <v>4569</v>
      </c>
      <c r="D1449" s="44" t="s">
        <v>4570</v>
      </c>
      <c r="E1449" s="56">
        <v>4</v>
      </c>
      <c r="F1449" s="46" t="s">
        <v>5814</v>
      </c>
      <c r="G1449" s="47" t="s">
        <v>5814</v>
      </c>
      <c r="H1449" s="47" t="s">
        <v>189</v>
      </c>
      <c r="I1449" s="48" t="s">
        <v>6247</v>
      </c>
      <c r="J1449" s="48" t="s">
        <v>6248</v>
      </c>
      <c r="K1449" s="48" t="s">
        <v>6212</v>
      </c>
      <c r="L1449" s="45">
        <v>139</v>
      </c>
      <c r="M1449" s="47" t="s">
        <v>5823</v>
      </c>
      <c r="N1449" s="60">
        <v>663</v>
      </c>
      <c r="O1449" s="58">
        <v>708</v>
      </c>
      <c r="P1449" s="58">
        <v>610</v>
      </c>
      <c r="Q1449" s="132">
        <v>486</v>
      </c>
      <c r="R1449" s="60">
        <v>816</v>
      </c>
      <c r="S1449" s="58">
        <v>952</v>
      </c>
      <c r="T1449" s="58">
        <v>606</v>
      </c>
      <c r="U1449" s="132">
        <v>480</v>
      </c>
      <c r="V1449" s="58">
        <v>281</v>
      </c>
      <c r="W1449" s="58">
        <v>338</v>
      </c>
      <c r="X1449" s="58">
        <v>207</v>
      </c>
      <c r="Y1449" s="132">
        <v>183</v>
      </c>
      <c r="Z1449" s="61">
        <v>307</v>
      </c>
      <c r="AA1449" s="59">
        <v>423</v>
      </c>
      <c r="AB1449" s="59">
        <v>282</v>
      </c>
      <c r="AC1449" s="132">
        <v>248</v>
      </c>
      <c r="AD1449" s="61">
        <v>659</v>
      </c>
      <c r="AE1449" s="59">
        <v>586</v>
      </c>
      <c r="AF1449" s="59">
        <v>319</v>
      </c>
      <c r="AG1449" s="132">
        <v>339</v>
      </c>
      <c r="AH1449" s="61">
        <v>20</v>
      </c>
      <c r="AI1449" s="132">
        <v>65</v>
      </c>
      <c r="AJ1449" s="64">
        <f>IFERROR(VLOOKUP($B1449,STOCK!$A:$H,3,0)," ")</f>
        <v>240</v>
      </c>
      <c r="AK1449" s="65">
        <f>IFERROR(VLOOKUP($B1449,STOCK!$A:$H,4,0)," ")</f>
        <v>207</v>
      </c>
      <c r="AL1449" s="65">
        <f>IFERROR(VLOOKUP($B1449,STOCK!$A:$H,5,0)," ")</f>
        <v>176</v>
      </c>
      <c r="AM1449" s="65">
        <f>IFERROR(VLOOKUP($B1449,STOCK!$A:$H,6,0)," ")</f>
        <v>212</v>
      </c>
      <c r="AN1449" s="65">
        <f>IFERROR(VLOOKUP($B1449,STOCK!$A:$H,7,0)," ")</f>
        <v>244</v>
      </c>
      <c r="AO1449" s="65">
        <f>IFERROR(VLOOKUP($B1449,STOCK!$A:$H,8,0)," ")</f>
        <v>197</v>
      </c>
      <c r="AP1449" s="62">
        <f t="shared" si="286"/>
        <v>14.814814814814813</v>
      </c>
      <c r="AQ1449" s="50">
        <f t="shared" si="287"/>
        <v>12.9375</v>
      </c>
      <c r="AR1449" s="50">
        <f t="shared" si="288"/>
        <v>28.852459016393443</v>
      </c>
      <c r="AS1449" s="50">
        <f t="shared" si="289"/>
        <v>25.64516129032258</v>
      </c>
      <c r="AT1449" s="50">
        <f t="shared" si="290"/>
        <v>21.592920353982301</v>
      </c>
      <c r="AU1449" s="63">
        <f t="shared" si="297"/>
        <v>90.92307692307692</v>
      </c>
      <c r="AV1449" s="67">
        <v>7200</v>
      </c>
      <c r="AW1449" s="133">
        <v>7017.0691800000004</v>
      </c>
      <c r="AX1449" s="49">
        <v>8150</v>
      </c>
      <c r="AY1449" s="51">
        <f t="shared" si="291"/>
        <v>0.13194444444444442</v>
      </c>
      <c r="AZ1449" s="51">
        <f t="shared" si="292"/>
        <v>0.1165644171779141</v>
      </c>
      <c r="BA1449" s="49">
        <v>7900</v>
      </c>
      <c r="BB1449" s="52">
        <v>4</v>
      </c>
      <c r="BC1449" s="51">
        <f t="shared" si="293"/>
        <v>9.7222222222222321E-2</v>
      </c>
      <c r="BD1449" s="51">
        <f t="shared" si="294"/>
        <v>8.8607594936708861E-2</v>
      </c>
      <c r="BE1449" s="49">
        <v>0</v>
      </c>
      <c r="BF1449" s="52">
        <v>0</v>
      </c>
      <c r="BG1449" s="51">
        <f t="shared" si="295"/>
        <v>-1</v>
      </c>
      <c r="BH1449" s="51">
        <f t="shared" si="296"/>
        <v>0</v>
      </c>
      <c r="BI1449" s="282">
        <f t="shared" si="298"/>
        <v>1801</v>
      </c>
    </row>
    <row r="1450" spans="1:61" hidden="1">
      <c r="A1450" s="54" t="s">
        <v>150</v>
      </c>
      <c r="B1450" s="55" t="s">
        <v>4571</v>
      </c>
      <c r="C1450" s="55" t="s">
        <v>4572</v>
      </c>
      <c r="D1450" s="44" t="s">
        <v>4573</v>
      </c>
      <c r="E1450" s="56">
        <v>1</v>
      </c>
      <c r="F1450" s="46" t="s">
        <v>5814</v>
      </c>
      <c r="G1450" s="47" t="s">
        <v>5814</v>
      </c>
      <c r="H1450" s="47" t="s">
        <v>189</v>
      </c>
      <c r="I1450" s="48" t="s">
        <v>6247</v>
      </c>
      <c r="J1450" s="48" t="s">
        <v>6248</v>
      </c>
      <c r="K1450" s="48" t="s">
        <v>6212</v>
      </c>
      <c r="L1450" s="45">
        <v>139</v>
      </c>
      <c r="M1450" s="47" t="s">
        <v>5823</v>
      </c>
      <c r="N1450" s="60">
        <v>74</v>
      </c>
      <c r="O1450" s="58">
        <v>100</v>
      </c>
      <c r="P1450" s="58">
        <v>18</v>
      </c>
      <c r="Q1450" s="132">
        <v>0</v>
      </c>
      <c r="R1450" s="60">
        <v>52</v>
      </c>
      <c r="S1450" s="58">
        <v>95</v>
      </c>
      <c r="T1450" s="58">
        <v>25</v>
      </c>
      <c r="U1450" s="132">
        <v>2</v>
      </c>
      <c r="V1450" s="58">
        <v>25</v>
      </c>
      <c r="W1450" s="58">
        <v>0</v>
      </c>
      <c r="X1450" s="58">
        <v>0</v>
      </c>
      <c r="Y1450" s="132">
        <v>0</v>
      </c>
      <c r="Z1450" s="61">
        <v>22</v>
      </c>
      <c r="AA1450" s="59">
        <v>2</v>
      </c>
      <c r="AB1450" s="59">
        <v>0</v>
      </c>
      <c r="AC1450" s="132">
        <v>0</v>
      </c>
      <c r="AD1450" s="61">
        <v>20</v>
      </c>
      <c r="AE1450" s="59">
        <v>47</v>
      </c>
      <c r="AF1450" s="59">
        <v>30</v>
      </c>
      <c r="AG1450" s="132">
        <v>6</v>
      </c>
      <c r="AH1450" s="61">
        <v>0</v>
      </c>
      <c r="AI1450" s="132">
        <v>0</v>
      </c>
      <c r="AJ1450" s="64">
        <f>IFERROR(VLOOKUP($B1450,STOCK!$A:$H,3,0)," ")</f>
        <v>12</v>
      </c>
      <c r="AK1450" s="65">
        <f>IFERROR(VLOOKUP($B1450,STOCK!$A:$H,4,0)," ")</f>
        <v>12</v>
      </c>
      <c r="AL1450" s="65">
        <f>IFERROR(VLOOKUP($B1450,STOCK!$A:$H,5,0)," ")</f>
        <v>19</v>
      </c>
      <c r="AM1450" s="65">
        <f>IFERROR(VLOOKUP($B1450,STOCK!$A:$H,6,0)," ")</f>
        <v>39</v>
      </c>
      <c r="AN1450" s="65">
        <f>IFERROR(VLOOKUP($B1450,STOCK!$A:$H,7,0)," ")</f>
        <v>36</v>
      </c>
      <c r="AO1450" s="65">
        <f>IFERROR(VLOOKUP($B1450,STOCK!$A:$H,8,0)," ")</f>
        <v>25</v>
      </c>
      <c r="AP1450" s="62" t="str">
        <f t="shared" si="286"/>
        <v>SV</v>
      </c>
      <c r="AQ1450" s="50">
        <f t="shared" si="287"/>
        <v>180</v>
      </c>
      <c r="AR1450" s="50" t="str">
        <f t="shared" si="288"/>
        <v>SV</v>
      </c>
      <c r="AS1450" s="50" t="str">
        <f t="shared" si="289"/>
        <v>SV</v>
      </c>
      <c r="AT1450" s="50">
        <f t="shared" si="290"/>
        <v>180</v>
      </c>
      <c r="AU1450" s="63" t="str">
        <f t="shared" si="297"/>
        <v>SV</v>
      </c>
      <c r="AV1450" s="67">
        <v>13140</v>
      </c>
      <c r="AW1450" s="133">
        <v>12261.265939999999</v>
      </c>
      <c r="AX1450" s="49">
        <v>14750</v>
      </c>
      <c r="AY1450" s="51">
        <f t="shared" si="291"/>
        <v>0.12252663622526638</v>
      </c>
      <c r="AZ1450" s="51">
        <f t="shared" si="292"/>
        <v>0.10915254237288136</v>
      </c>
      <c r="BA1450" s="49">
        <v>14500</v>
      </c>
      <c r="BB1450" s="52">
        <v>3</v>
      </c>
      <c r="BC1450" s="51">
        <f t="shared" si="293"/>
        <v>0.1035007610350076</v>
      </c>
      <c r="BD1450" s="51">
        <f t="shared" si="294"/>
        <v>9.3793103448275864E-2</v>
      </c>
      <c r="BE1450" s="49">
        <v>0</v>
      </c>
      <c r="BF1450" s="52">
        <v>0</v>
      </c>
      <c r="BG1450" s="51">
        <f t="shared" si="295"/>
        <v>-1</v>
      </c>
      <c r="BH1450" s="51">
        <f t="shared" si="296"/>
        <v>0</v>
      </c>
      <c r="BI1450" s="282">
        <f t="shared" si="298"/>
        <v>8</v>
      </c>
    </row>
    <row r="1451" spans="1:61" hidden="1">
      <c r="A1451" s="54" t="s">
        <v>150</v>
      </c>
      <c r="B1451" s="55" t="s">
        <v>4574</v>
      </c>
      <c r="C1451" s="55" t="s">
        <v>4575</v>
      </c>
      <c r="D1451" s="44" t="s">
        <v>4576</v>
      </c>
      <c r="E1451" s="56">
        <v>1</v>
      </c>
      <c r="F1451" s="46" t="s">
        <v>5814</v>
      </c>
      <c r="G1451" s="47" t="s">
        <v>5814</v>
      </c>
      <c r="H1451" s="47" t="s">
        <v>189</v>
      </c>
      <c r="I1451" s="48" t="s">
        <v>6247</v>
      </c>
      <c r="J1451" s="48" t="s">
        <v>6248</v>
      </c>
      <c r="K1451" s="48" t="s">
        <v>6212</v>
      </c>
      <c r="L1451" s="45">
        <v>139</v>
      </c>
      <c r="M1451" s="47" t="s">
        <v>5823</v>
      </c>
      <c r="N1451" s="60">
        <v>343</v>
      </c>
      <c r="O1451" s="58">
        <v>679</v>
      </c>
      <c r="P1451" s="58">
        <v>374</v>
      </c>
      <c r="Q1451" s="132">
        <v>509</v>
      </c>
      <c r="R1451" s="60">
        <v>542</v>
      </c>
      <c r="S1451" s="58">
        <v>764</v>
      </c>
      <c r="T1451" s="58">
        <v>483</v>
      </c>
      <c r="U1451" s="132">
        <v>594</v>
      </c>
      <c r="V1451" s="58">
        <v>121</v>
      </c>
      <c r="W1451" s="58">
        <v>176</v>
      </c>
      <c r="X1451" s="58">
        <v>37</v>
      </c>
      <c r="Y1451" s="132">
        <v>90</v>
      </c>
      <c r="Z1451" s="61">
        <v>144</v>
      </c>
      <c r="AA1451" s="59">
        <v>148</v>
      </c>
      <c r="AB1451" s="59">
        <v>116</v>
      </c>
      <c r="AC1451" s="132">
        <v>192</v>
      </c>
      <c r="AD1451" s="61">
        <v>281</v>
      </c>
      <c r="AE1451" s="59">
        <v>301</v>
      </c>
      <c r="AF1451" s="59">
        <v>294</v>
      </c>
      <c r="AG1451" s="132">
        <v>311</v>
      </c>
      <c r="AH1451" s="61">
        <v>8</v>
      </c>
      <c r="AI1451" s="132">
        <v>25</v>
      </c>
      <c r="AJ1451" s="64">
        <f>IFERROR(VLOOKUP($B1451,STOCK!$A:$H,3,0)," ")</f>
        <v>326</v>
      </c>
      <c r="AK1451" s="65">
        <f>IFERROR(VLOOKUP($B1451,STOCK!$A:$H,4,0)," ")</f>
        <v>313</v>
      </c>
      <c r="AL1451" s="65">
        <f>IFERROR(VLOOKUP($B1451,STOCK!$A:$H,5,0)," ")</f>
        <v>42</v>
      </c>
      <c r="AM1451" s="65">
        <f>IFERROR(VLOOKUP($B1451,STOCK!$A:$H,6,0)," ")</f>
        <v>5</v>
      </c>
      <c r="AN1451" s="65">
        <f>IFERROR(VLOOKUP($B1451,STOCK!$A:$H,7,0)," ")</f>
        <v>0</v>
      </c>
      <c r="AO1451" s="65">
        <f>IFERROR(VLOOKUP($B1451,STOCK!$A:$H,8,0)," ")</f>
        <v>461</v>
      </c>
      <c r="AP1451" s="62">
        <f t="shared" si="286"/>
        <v>19.214145383104125</v>
      </c>
      <c r="AQ1451" s="50">
        <f t="shared" si="287"/>
        <v>15.808080808080808</v>
      </c>
      <c r="AR1451" s="50">
        <f t="shared" si="288"/>
        <v>14</v>
      </c>
      <c r="AS1451" s="50">
        <f t="shared" si="289"/>
        <v>0.78125</v>
      </c>
      <c r="AT1451" s="50" t="str">
        <f t="shared" si="290"/>
        <v>Q</v>
      </c>
      <c r="AU1451" s="63">
        <f t="shared" si="297"/>
        <v>553.20000000000005</v>
      </c>
      <c r="AV1451" s="67">
        <v>13140</v>
      </c>
      <c r="AW1451" s="133">
        <v>13103.356750000001</v>
      </c>
      <c r="AX1451" s="49">
        <v>14750</v>
      </c>
      <c r="AY1451" s="51">
        <f t="shared" si="291"/>
        <v>0.12252663622526638</v>
      </c>
      <c r="AZ1451" s="51">
        <f t="shared" si="292"/>
        <v>0.10915254237288136</v>
      </c>
      <c r="BA1451" s="49">
        <v>14500</v>
      </c>
      <c r="BB1451" s="52">
        <v>3</v>
      </c>
      <c r="BC1451" s="51">
        <f t="shared" si="293"/>
        <v>0.1035007610350076</v>
      </c>
      <c r="BD1451" s="51">
        <f t="shared" si="294"/>
        <v>9.3793103448275864E-2</v>
      </c>
      <c r="BE1451" s="49">
        <v>0</v>
      </c>
      <c r="BF1451" s="52">
        <v>0</v>
      </c>
      <c r="BG1451" s="51">
        <f t="shared" si="295"/>
        <v>-1</v>
      </c>
      <c r="BH1451" s="51">
        <f t="shared" si="296"/>
        <v>0</v>
      </c>
      <c r="BI1451" s="282">
        <f t="shared" si="298"/>
        <v>1721</v>
      </c>
    </row>
    <row r="1452" spans="1:61" hidden="1">
      <c r="A1452" s="54" t="s">
        <v>150</v>
      </c>
      <c r="B1452" s="55" t="s">
        <v>4577</v>
      </c>
      <c r="C1452" s="55" t="s">
        <v>4578</v>
      </c>
      <c r="D1452" s="44" t="s">
        <v>4579</v>
      </c>
      <c r="E1452" s="56">
        <v>18</v>
      </c>
      <c r="F1452" s="46" t="s">
        <v>5814</v>
      </c>
      <c r="G1452" s="47" t="s">
        <v>5814</v>
      </c>
      <c r="H1452" s="47" t="s">
        <v>189</v>
      </c>
      <c r="I1452" s="48" t="s">
        <v>6247</v>
      </c>
      <c r="J1452" s="48" t="s">
        <v>6248</v>
      </c>
      <c r="K1452" s="48" t="s">
        <v>6251</v>
      </c>
      <c r="L1452" s="45">
        <v>87</v>
      </c>
      <c r="M1452" s="47" t="s">
        <v>5819</v>
      </c>
      <c r="N1452" s="60">
        <v>0</v>
      </c>
      <c r="O1452" s="58">
        <v>0</v>
      </c>
      <c r="P1452" s="58">
        <v>216</v>
      </c>
      <c r="Q1452" s="132">
        <v>311</v>
      </c>
      <c r="R1452" s="60">
        <v>0</v>
      </c>
      <c r="S1452" s="58">
        <v>0</v>
      </c>
      <c r="T1452" s="58">
        <v>210</v>
      </c>
      <c r="U1452" s="132">
        <v>216</v>
      </c>
      <c r="V1452" s="58">
        <v>0</v>
      </c>
      <c r="W1452" s="58">
        <v>0</v>
      </c>
      <c r="X1452" s="58">
        <v>42</v>
      </c>
      <c r="Y1452" s="132">
        <v>58</v>
      </c>
      <c r="Z1452" s="61">
        <v>0</v>
      </c>
      <c r="AA1452" s="59">
        <v>0</v>
      </c>
      <c r="AB1452" s="59">
        <v>101</v>
      </c>
      <c r="AC1452" s="132">
        <v>121</v>
      </c>
      <c r="AD1452" s="61">
        <v>0</v>
      </c>
      <c r="AE1452" s="59">
        <v>0</v>
      </c>
      <c r="AF1452" s="59">
        <v>72</v>
      </c>
      <c r="AG1452" s="132">
        <v>93</v>
      </c>
      <c r="AH1452" s="61">
        <v>10</v>
      </c>
      <c r="AI1452" s="132">
        <v>53</v>
      </c>
      <c r="AJ1452" s="64">
        <f>IFERROR(VLOOKUP($B1452,STOCK!$A:$H,3,0)," ")</f>
        <v>333</v>
      </c>
      <c r="AK1452" s="65">
        <f>IFERROR(VLOOKUP($B1452,STOCK!$A:$H,4,0)," ")</f>
        <v>602</v>
      </c>
      <c r="AL1452" s="65">
        <f>IFERROR(VLOOKUP($B1452,STOCK!$A:$H,5,0)," ")</f>
        <v>154</v>
      </c>
      <c r="AM1452" s="65">
        <f>IFERROR(VLOOKUP($B1452,STOCK!$A:$H,6,0)," ")</f>
        <v>182</v>
      </c>
      <c r="AN1452" s="65">
        <f>IFERROR(VLOOKUP($B1452,STOCK!$A:$H,7,0)," ")</f>
        <v>245</v>
      </c>
      <c r="AO1452" s="65">
        <f>IFERROR(VLOOKUP($B1452,STOCK!$A:$H,8,0)," ")</f>
        <v>139</v>
      </c>
      <c r="AP1452" s="62">
        <f t="shared" si="286"/>
        <v>32.122186495176848</v>
      </c>
      <c r="AQ1452" s="50">
        <f t="shared" si="287"/>
        <v>83.611111111111114</v>
      </c>
      <c r="AR1452" s="50">
        <f t="shared" si="288"/>
        <v>79.65517241379311</v>
      </c>
      <c r="AS1452" s="50">
        <f t="shared" si="289"/>
        <v>45.123966942148762</v>
      </c>
      <c r="AT1452" s="50">
        <f t="shared" si="290"/>
        <v>79.032258064516128</v>
      </c>
      <c r="AU1452" s="63">
        <f t="shared" si="297"/>
        <v>78.679245283018872</v>
      </c>
      <c r="AV1452" s="67">
        <v>2483.9999800000001</v>
      </c>
      <c r="AW1452" s="133">
        <v>2483.9999800000001</v>
      </c>
      <c r="AX1452" s="49">
        <v>2900</v>
      </c>
      <c r="AY1452" s="51">
        <f t="shared" si="291"/>
        <v>0.16747182904566693</v>
      </c>
      <c r="AZ1452" s="51">
        <f t="shared" si="292"/>
        <v>0.14344828275862068</v>
      </c>
      <c r="BA1452" s="49">
        <v>2850</v>
      </c>
      <c r="BB1452" s="52">
        <v>6</v>
      </c>
      <c r="BC1452" s="51">
        <f t="shared" si="293"/>
        <v>0.14734300440694859</v>
      </c>
      <c r="BD1452" s="51">
        <f t="shared" si="294"/>
        <v>0.12842105964912279</v>
      </c>
      <c r="BE1452" s="49">
        <v>2750</v>
      </c>
      <c r="BF1452" s="52">
        <v>18</v>
      </c>
      <c r="BG1452" s="51">
        <f t="shared" si="295"/>
        <v>0.10708535512951167</v>
      </c>
      <c r="BH1452" s="51">
        <f t="shared" si="296"/>
        <v>9.6727279999999985E-2</v>
      </c>
      <c r="BI1452" s="282">
        <f t="shared" si="298"/>
        <v>852</v>
      </c>
    </row>
    <row r="1453" spans="1:61" hidden="1">
      <c r="A1453" s="54" t="s">
        <v>150</v>
      </c>
      <c r="B1453" s="55" t="s">
        <v>4580</v>
      </c>
      <c r="C1453" s="55" t="s">
        <v>4581</v>
      </c>
      <c r="D1453" s="44" t="s">
        <v>4582</v>
      </c>
      <c r="E1453" s="56">
        <v>12</v>
      </c>
      <c r="F1453" s="46" t="s">
        <v>5814</v>
      </c>
      <c r="G1453" s="47" t="s">
        <v>5814</v>
      </c>
      <c r="H1453" s="47" t="s">
        <v>189</v>
      </c>
      <c r="I1453" s="48" t="s">
        <v>6247</v>
      </c>
      <c r="J1453" s="48" t="s">
        <v>6248</v>
      </c>
      <c r="K1453" s="48" t="s">
        <v>6251</v>
      </c>
      <c r="L1453" s="45">
        <v>87</v>
      </c>
      <c r="M1453" s="47" t="s">
        <v>5819</v>
      </c>
      <c r="N1453" s="60">
        <v>336</v>
      </c>
      <c r="O1453" s="58">
        <v>393</v>
      </c>
      <c r="P1453" s="58">
        <v>317</v>
      </c>
      <c r="Q1453" s="132">
        <v>350</v>
      </c>
      <c r="R1453" s="60">
        <v>549</v>
      </c>
      <c r="S1453" s="58">
        <v>1146</v>
      </c>
      <c r="T1453" s="58">
        <v>403</v>
      </c>
      <c r="U1453" s="132">
        <v>559</v>
      </c>
      <c r="V1453" s="58">
        <v>219</v>
      </c>
      <c r="W1453" s="58">
        <v>273</v>
      </c>
      <c r="X1453" s="58">
        <v>211</v>
      </c>
      <c r="Y1453" s="132">
        <v>255</v>
      </c>
      <c r="Z1453" s="61">
        <v>142</v>
      </c>
      <c r="AA1453" s="59">
        <v>411</v>
      </c>
      <c r="AB1453" s="59">
        <v>241</v>
      </c>
      <c r="AC1453" s="132">
        <v>271</v>
      </c>
      <c r="AD1453" s="61">
        <v>189</v>
      </c>
      <c r="AE1453" s="59">
        <v>479</v>
      </c>
      <c r="AF1453" s="59">
        <v>176</v>
      </c>
      <c r="AG1453" s="132">
        <v>365</v>
      </c>
      <c r="AH1453" s="61">
        <v>5</v>
      </c>
      <c r="AI1453" s="132">
        <v>7</v>
      </c>
      <c r="AJ1453" s="64">
        <f>IFERROR(VLOOKUP($B1453,STOCK!$A:$H,3,0)," ")</f>
        <v>375</v>
      </c>
      <c r="AK1453" s="65">
        <f>IFERROR(VLOOKUP($B1453,STOCK!$A:$H,4,0)," ")</f>
        <v>426</v>
      </c>
      <c r="AL1453" s="65">
        <f>IFERROR(VLOOKUP($B1453,STOCK!$A:$H,5,0)," ")</f>
        <v>231</v>
      </c>
      <c r="AM1453" s="65">
        <f>IFERROR(VLOOKUP($B1453,STOCK!$A:$H,6,0)," ")</f>
        <v>360</v>
      </c>
      <c r="AN1453" s="65">
        <f>IFERROR(VLOOKUP($B1453,STOCK!$A:$H,7,0)," ")</f>
        <v>348</v>
      </c>
      <c r="AO1453" s="65">
        <f>IFERROR(VLOOKUP($B1453,STOCK!$A:$H,8,0)," ")</f>
        <v>173</v>
      </c>
      <c r="AP1453" s="62">
        <f t="shared" si="286"/>
        <v>32.142857142857139</v>
      </c>
      <c r="AQ1453" s="50">
        <f t="shared" si="287"/>
        <v>22.862254025044724</v>
      </c>
      <c r="AR1453" s="50">
        <f t="shared" si="288"/>
        <v>27.176470588235293</v>
      </c>
      <c r="AS1453" s="50">
        <f t="shared" si="289"/>
        <v>39.852398523985237</v>
      </c>
      <c r="AT1453" s="50">
        <f t="shared" si="290"/>
        <v>28.602739726027398</v>
      </c>
      <c r="AU1453" s="63">
        <f t="shared" si="297"/>
        <v>741.42857142857144</v>
      </c>
      <c r="AV1453" s="67">
        <v>1809.3333500000001</v>
      </c>
      <c r="AW1453" s="133">
        <v>1808.9418599999999</v>
      </c>
      <c r="AX1453" s="49">
        <v>2100</v>
      </c>
      <c r="AY1453" s="51">
        <f t="shared" si="291"/>
        <v>0.16064847862335596</v>
      </c>
      <c r="AZ1453" s="51">
        <f t="shared" si="292"/>
        <v>0.13841269047619043</v>
      </c>
      <c r="BA1453" s="49">
        <v>1992</v>
      </c>
      <c r="BB1453" s="52">
        <v>12</v>
      </c>
      <c r="BC1453" s="51">
        <f t="shared" si="293"/>
        <v>0.10095798543701195</v>
      </c>
      <c r="BD1453" s="51">
        <f t="shared" si="294"/>
        <v>9.170012550200797E-2</v>
      </c>
      <c r="BE1453" s="49">
        <v>0</v>
      </c>
      <c r="BF1453" s="52">
        <v>0</v>
      </c>
      <c r="BG1453" s="51">
        <f t="shared" si="295"/>
        <v>-1</v>
      </c>
      <c r="BH1453" s="51">
        <f t="shared" si="296"/>
        <v>0</v>
      </c>
      <c r="BI1453" s="282">
        <f t="shared" si="298"/>
        <v>1807</v>
      </c>
    </row>
    <row r="1454" spans="1:61" hidden="1">
      <c r="A1454" s="54" t="s">
        <v>150</v>
      </c>
      <c r="B1454" s="55" t="s">
        <v>4583</v>
      </c>
      <c r="C1454" s="55" t="s">
        <v>4584</v>
      </c>
      <c r="D1454" s="44" t="s">
        <v>4585</v>
      </c>
      <c r="E1454" s="56">
        <v>6</v>
      </c>
      <c r="F1454" s="46" t="s">
        <v>5814</v>
      </c>
      <c r="G1454" s="47" t="s">
        <v>5814</v>
      </c>
      <c r="H1454" s="47" t="s">
        <v>189</v>
      </c>
      <c r="I1454" s="48" t="s">
        <v>6247</v>
      </c>
      <c r="J1454" s="48" t="s">
        <v>6248</v>
      </c>
      <c r="K1454" s="48" t="s">
        <v>6251</v>
      </c>
      <c r="L1454" s="45">
        <v>87</v>
      </c>
      <c r="M1454" s="47" t="s">
        <v>5819</v>
      </c>
      <c r="N1454" s="60">
        <v>112</v>
      </c>
      <c r="O1454" s="58">
        <v>272</v>
      </c>
      <c r="P1454" s="58">
        <v>141</v>
      </c>
      <c r="Q1454" s="132">
        <v>147</v>
      </c>
      <c r="R1454" s="60">
        <v>48</v>
      </c>
      <c r="S1454" s="58">
        <v>223</v>
      </c>
      <c r="T1454" s="58">
        <v>336</v>
      </c>
      <c r="U1454" s="132">
        <v>382</v>
      </c>
      <c r="V1454" s="58">
        <v>68</v>
      </c>
      <c r="W1454" s="58">
        <v>121</v>
      </c>
      <c r="X1454" s="58">
        <v>109</v>
      </c>
      <c r="Y1454" s="132">
        <v>99</v>
      </c>
      <c r="Z1454" s="61">
        <v>108</v>
      </c>
      <c r="AA1454" s="59">
        <v>116</v>
      </c>
      <c r="AB1454" s="59">
        <v>142</v>
      </c>
      <c r="AC1454" s="132">
        <v>88</v>
      </c>
      <c r="AD1454" s="61">
        <v>65</v>
      </c>
      <c r="AE1454" s="59">
        <v>167</v>
      </c>
      <c r="AF1454" s="59">
        <v>132</v>
      </c>
      <c r="AG1454" s="132">
        <v>107</v>
      </c>
      <c r="AH1454" s="61">
        <v>14</v>
      </c>
      <c r="AI1454" s="132">
        <v>73</v>
      </c>
      <c r="AJ1454" s="64">
        <f>IFERROR(VLOOKUP($B1454,STOCK!$A:$H,3,0)," ")</f>
        <v>159</v>
      </c>
      <c r="AK1454" s="65">
        <f>IFERROR(VLOOKUP($B1454,STOCK!$A:$H,4,0)," ")</f>
        <v>363</v>
      </c>
      <c r="AL1454" s="65">
        <f>IFERROR(VLOOKUP($B1454,STOCK!$A:$H,5,0)," ")</f>
        <v>129</v>
      </c>
      <c r="AM1454" s="65">
        <f>IFERROR(VLOOKUP($B1454,STOCK!$A:$H,6,0)," ")</f>
        <v>215</v>
      </c>
      <c r="AN1454" s="65">
        <f>IFERROR(VLOOKUP($B1454,STOCK!$A:$H,7,0)," ")</f>
        <v>206</v>
      </c>
      <c r="AO1454" s="65">
        <f>IFERROR(VLOOKUP($B1454,STOCK!$A:$H,8,0)," ")</f>
        <v>134</v>
      </c>
      <c r="AP1454" s="62">
        <f t="shared" si="286"/>
        <v>32.448979591836739</v>
      </c>
      <c r="AQ1454" s="50">
        <f t="shared" si="287"/>
        <v>28.507853403141361</v>
      </c>
      <c r="AR1454" s="50">
        <f t="shared" si="288"/>
        <v>39.090909090909086</v>
      </c>
      <c r="AS1454" s="50">
        <f t="shared" si="289"/>
        <v>73.295454545454547</v>
      </c>
      <c r="AT1454" s="50">
        <f t="shared" si="290"/>
        <v>57.757009345794394</v>
      </c>
      <c r="AU1454" s="63">
        <f t="shared" si="297"/>
        <v>55.06849315068493</v>
      </c>
      <c r="AV1454" s="67">
        <v>4464.5277599999999</v>
      </c>
      <c r="AW1454" s="133">
        <v>4464.4629699999996</v>
      </c>
      <c r="AX1454" s="49">
        <v>5150</v>
      </c>
      <c r="AY1454" s="51">
        <f t="shared" si="291"/>
        <v>0.1535374572292949</v>
      </c>
      <c r="AZ1454" s="51">
        <f t="shared" si="292"/>
        <v>0.13310140582524274</v>
      </c>
      <c r="BA1454" s="49">
        <v>4990</v>
      </c>
      <c r="BB1454" s="52">
        <v>6</v>
      </c>
      <c r="BC1454" s="51">
        <f t="shared" si="293"/>
        <v>0.11769940030566639</v>
      </c>
      <c r="BD1454" s="51">
        <f t="shared" si="294"/>
        <v>0.10530505811623248</v>
      </c>
      <c r="BE1454" s="49">
        <v>4908</v>
      </c>
      <c r="BF1454" s="52">
        <v>12</v>
      </c>
      <c r="BG1454" s="51">
        <f t="shared" si="295"/>
        <v>9.9332396132306711E-2</v>
      </c>
      <c r="BH1454" s="51">
        <f t="shared" si="296"/>
        <v>9.0357017114914437E-2</v>
      </c>
      <c r="BI1454" s="282">
        <f t="shared" si="298"/>
        <v>896</v>
      </c>
    </row>
    <row r="1455" spans="1:61" hidden="1">
      <c r="A1455" s="54" t="s">
        <v>150</v>
      </c>
      <c r="B1455" s="55" t="s">
        <v>4586</v>
      </c>
      <c r="C1455" s="55" t="s">
        <v>4587</v>
      </c>
      <c r="D1455" s="44" t="s">
        <v>4588</v>
      </c>
      <c r="E1455" s="56">
        <v>18</v>
      </c>
      <c r="F1455" s="46" t="s">
        <v>5814</v>
      </c>
      <c r="G1455" s="47" t="s">
        <v>5814</v>
      </c>
      <c r="H1455" s="47" t="s">
        <v>189</v>
      </c>
      <c r="I1455" s="48" t="s">
        <v>6247</v>
      </c>
      <c r="J1455" s="48" t="s">
        <v>6248</v>
      </c>
      <c r="K1455" s="48" t="s">
        <v>6251</v>
      </c>
      <c r="L1455" s="45">
        <v>87</v>
      </c>
      <c r="M1455" s="47" t="s">
        <v>5819</v>
      </c>
      <c r="N1455" s="60">
        <v>0</v>
      </c>
      <c r="O1455" s="58">
        <v>0</v>
      </c>
      <c r="P1455" s="58">
        <v>316</v>
      </c>
      <c r="Q1455" s="132">
        <v>458</v>
      </c>
      <c r="R1455" s="60">
        <v>0</v>
      </c>
      <c r="S1455" s="58">
        <v>0</v>
      </c>
      <c r="T1455" s="58">
        <v>210</v>
      </c>
      <c r="U1455" s="132">
        <v>337</v>
      </c>
      <c r="V1455" s="58">
        <v>0</v>
      </c>
      <c r="W1455" s="58">
        <v>0</v>
      </c>
      <c r="X1455" s="58">
        <v>108</v>
      </c>
      <c r="Y1455" s="132">
        <v>99</v>
      </c>
      <c r="Z1455" s="61">
        <v>0</v>
      </c>
      <c r="AA1455" s="59">
        <v>0</v>
      </c>
      <c r="AB1455" s="59">
        <v>100</v>
      </c>
      <c r="AC1455" s="132">
        <v>129</v>
      </c>
      <c r="AD1455" s="61">
        <v>0</v>
      </c>
      <c r="AE1455" s="59">
        <v>0</v>
      </c>
      <c r="AF1455" s="59">
        <v>144</v>
      </c>
      <c r="AG1455" s="132">
        <v>156</v>
      </c>
      <c r="AH1455" s="61">
        <v>27</v>
      </c>
      <c r="AI1455" s="132">
        <v>73</v>
      </c>
      <c r="AJ1455" s="64">
        <f>IFERROR(VLOOKUP($B1455,STOCK!$A:$H,3,0)," ")</f>
        <v>614</v>
      </c>
      <c r="AK1455" s="65">
        <f>IFERROR(VLOOKUP($B1455,STOCK!$A:$H,4,0)," ")</f>
        <v>462</v>
      </c>
      <c r="AL1455" s="65">
        <f>IFERROR(VLOOKUP($B1455,STOCK!$A:$H,5,0)," ")</f>
        <v>163</v>
      </c>
      <c r="AM1455" s="65">
        <f>IFERROR(VLOOKUP($B1455,STOCK!$A:$H,6,0)," ")</f>
        <v>156</v>
      </c>
      <c r="AN1455" s="65">
        <f>IFERROR(VLOOKUP($B1455,STOCK!$A:$H,7,0)," ")</f>
        <v>238</v>
      </c>
      <c r="AO1455" s="65">
        <f>IFERROR(VLOOKUP($B1455,STOCK!$A:$H,8,0)," ")</f>
        <v>148</v>
      </c>
      <c r="AP1455" s="62">
        <f t="shared" si="286"/>
        <v>40.21834061135371</v>
      </c>
      <c r="AQ1455" s="50">
        <f t="shared" si="287"/>
        <v>41.127596439169139</v>
      </c>
      <c r="AR1455" s="50">
        <f t="shared" si="288"/>
        <v>49.393939393939391</v>
      </c>
      <c r="AS1455" s="50">
        <f t="shared" si="289"/>
        <v>36.279069767441861</v>
      </c>
      <c r="AT1455" s="50">
        <f t="shared" si="290"/>
        <v>45.769230769230766</v>
      </c>
      <c r="AU1455" s="63">
        <f t="shared" si="297"/>
        <v>60.821917808219183</v>
      </c>
      <c r="AV1455" s="67">
        <v>2483.9999800000001</v>
      </c>
      <c r="AW1455" s="133">
        <v>2483.9994299999998</v>
      </c>
      <c r="AX1455" s="49">
        <v>2900</v>
      </c>
      <c r="AY1455" s="51">
        <f t="shared" si="291"/>
        <v>0.16747182904566693</v>
      </c>
      <c r="AZ1455" s="51">
        <f t="shared" si="292"/>
        <v>0.14344828275862068</v>
      </c>
      <c r="BA1455" s="49">
        <v>2850</v>
      </c>
      <c r="BB1455" s="52">
        <v>6</v>
      </c>
      <c r="BC1455" s="51">
        <f t="shared" si="293"/>
        <v>0.14734300440694859</v>
      </c>
      <c r="BD1455" s="51">
        <f t="shared" si="294"/>
        <v>0.12842105964912279</v>
      </c>
      <c r="BE1455" s="49">
        <v>2750</v>
      </c>
      <c r="BF1455" s="52">
        <v>18</v>
      </c>
      <c r="BG1455" s="51">
        <f t="shared" si="295"/>
        <v>0.10708535512951167</v>
      </c>
      <c r="BH1455" s="51">
        <f t="shared" si="296"/>
        <v>9.6727279999999985E-2</v>
      </c>
      <c r="BI1455" s="282">
        <f t="shared" si="298"/>
        <v>1252</v>
      </c>
    </row>
    <row r="1456" spans="1:61" hidden="1">
      <c r="A1456" s="54" t="s">
        <v>150</v>
      </c>
      <c r="B1456" s="55" t="s">
        <v>4589</v>
      </c>
      <c r="C1456" s="55" t="s">
        <v>4590</v>
      </c>
      <c r="D1456" s="44" t="s">
        <v>4591</v>
      </c>
      <c r="E1456" s="56">
        <v>18</v>
      </c>
      <c r="F1456" s="46" t="s">
        <v>5814</v>
      </c>
      <c r="G1456" s="47" t="s">
        <v>5814</v>
      </c>
      <c r="H1456" s="47" t="s">
        <v>189</v>
      </c>
      <c r="I1456" s="48" t="s">
        <v>6247</v>
      </c>
      <c r="J1456" s="48" t="s">
        <v>6248</v>
      </c>
      <c r="K1456" s="48" t="s">
        <v>6251</v>
      </c>
      <c r="L1456" s="45">
        <v>87</v>
      </c>
      <c r="M1456" s="47" t="s">
        <v>5819</v>
      </c>
      <c r="N1456" s="60">
        <v>0</v>
      </c>
      <c r="O1456" s="58">
        <v>0</v>
      </c>
      <c r="P1456" s="58">
        <v>118</v>
      </c>
      <c r="Q1456" s="132">
        <v>135</v>
      </c>
      <c r="R1456" s="60">
        <v>0</v>
      </c>
      <c r="S1456" s="58">
        <v>0</v>
      </c>
      <c r="T1456" s="58">
        <v>131</v>
      </c>
      <c r="U1456" s="132">
        <v>148</v>
      </c>
      <c r="V1456" s="58">
        <v>0</v>
      </c>
      <c r="W1456" s="58">
        <v>0</v>
      </c>
      <c r="X1456" s="58">
        <v>32</v>
      </c>
      <c r="Y1456" s="132">
        <v>34</v>
      </c>
      <c r="Z1456" s="61">
        <v>0</v>
      </c>
      <c r="AA1456" s="59">
        <v>0</v>
      </c>
      <c r="AB1456" s="59">
        <v>41</v>
      </c>
      <c r="AC1456" s="132">
        <v>75</v>
      </c>
      <c r="AD1456" s="61">
        <v>0</v>
      </c>
      <c r="AE1456" s="59">
        <v>0</v>
      </c>
      <c r="AF1456" s="59">
        <v>60</v>
      </c>
      <c r="AG1456" s="132">
        <v>94</v>
      </c>
      <c r="AH1456" s="61">
        <v>3</v>
      </c>
      <c r="AI1456" s="132">
        <v>7</v>
      </c>
      <c r="AJ1456" s="64">
        <f>IFERROR(VLOOKUP($B1456,STOCK!$A:$H,3,0)," ")</f>
        <v>195</v>
      </c>
      <c r="AK1456" s="65">
        <f>IFERROR(VLOOKUP($B1456,STOCK!$A:$H,4,0)," ")</f>
        <v>313</v>
      </c>
      <c r="AL1456" s="65">
        <f>IFERROR(VLOOKUP($B1456,STOCK!$A:$H,5,0)," ")</f>
        <v>49</v>
      </c>
      <c r="AM1456" s="65">
        <f>IFERROR(VLOOKUP($B1456,STOCK!$A:$H,6,0)," ")</f>
        <v>100</v>
      </c>
      <c r="AN1456" s="65">
        <f>IFERROR(VLOOKUP($B1456,STOCK!$A:$H,7,0)," ")</f>
        <v>163</v>
      </c>
      <c r="AO1456" s="65">
        <f>IFERROR(VLOOKUP($B1456,STOCK!$A:$H,8,0)," ")</f>
        <v>177</v>
      </c>
      <c r="AP1456" s="62">
        <f t="shared" si="286"/>
        <v>43.333333333333336</v>
      </c>
      <c r="AQ1456" s="50">
        <f t="shared" si="287"/>
        <v>63.445945945945951</v>
      </c>
      <c r="AR1456" s="50">
        <f t="shared" si="288"/>
        <v>43.235294117647058</v>
      </c>
      <c r="AS1456" s="50">
        <f t="shared" si="289"/>
        <v>40</v>
      </c>
      <c r="AT1456" s="50">
        <f t="shared" si="290"/>
        <v>52.021276595744681</v>
      </c>
      <c r="AU1456" s="63">
        <f t="shared" si="297"/>
        <v>758.57142857142856</v>
      </c>
      <c r="AV1456" s="67">
        <v>2483.9999800000001</v>
      </c>
      <c r="AW1456" s="133">
        <v>2483.9998700000001</v>
      </c>
      <c r="AX1456" s="49">
        <v>2900</v>
      </c>
      <c r="AY1456" s="51">
        <f t="shared" si="291"/>
        <v>0.16747182904566693</v>
      </c>
      <c r="AZ1456" s="51">
        <f t="shared" si="292"/>
        <v>0.14344828275862068</v>
      </c>
      <c r="BA1456" s="49">
        <v>2850</v>
      </c>
      <c r="BB1456" s="52">
        <v>6</v>
      </c>
      <c r="BC1456" s="51">
        <f t="shared" si="293"/>
        <v>0.14734300440694859</v>
      </c>
      <c r="BD1456" s="51">
        <f t="shared" si="294"/>
        <v>0.12842105964912279</v>
      </c>
      <c r="BE1456" s="49">
        <v>2750</v>
      </c>
      <c r="BF1456" s="52">
        <v>18</v>
      </c>
      <c r="BG1456" s="51">
        <f t="shared" si="295"/>
        <v>0.10708535512951167</v>
      </c>
      <c r="BH1456" s="51">
        <f t="shared" si="296"/>
        <v>9.6727279999999985E-2</v>
      </c>
      <c r="BI1456" s="282">
        <f t="shared" si="298"/>
        <v>493</v>
      </c>
    </row>
    <row r="1457" spans="1:61" hidden="1">
      <c r="A1457" s="54" t="s">
        <v>150</v>
      </c>
      <c r="B1457" s="55" t="s">
        <v>4592</v>
      </c>
      <c r="C1457" s="55" t="s">
        <v>4593</v>
      </c>
      <c r="D1457" s="44" t="s">
        <v>4594</v>
      </c>
      <c r="E1457" s="56">
        <v>12</v>
      </c>
      <c r="F1457" s="46" t="s">
        <v>5814</v>
      </c>
      <c r="G1457" s="47" t="s">
        <v>5814</v>
      </c>
      <c r="H1457" s="47" t="s">
        <v>189</v>
      </c>
      <c r="I1457" s="48" t="s">
        <v>6247</v>
      </c>
      <c r="J1457" s="48" t="s">
        <v>6248</v>
      </c>
      <c r="K1457" s="48" t="s">
        <v>6251</v>
      </c>
      <c r="L1457" s="45">
        <v>87</v>
      </c>
      <c r="M1457" s="47" t="s">
        <v>5819</v>
      </c>
      <c r="N1457" s="60">
        <v>86</v>
      </c>
      <c r="O1457" s="58">
        <v>109</v>
      </c>
      <c r="P1457" s="58">
        <v>120</v>
      </c>
      <c r="Q1457" s="132">
        <v>68</v>
      </c>
      <c r="R1457" s="60">
        <v>79</v>
      </c>
      <c r="S1457" s="58">
        <v>192</v>
      </c>
      <c r="T1457" s="58">
        <v>192</v>
      </c>
      <c r="U1457" s="132">
        <v>122</v>
      </c>
      <c r="V1457" s="58">
        <v>40</v>
      </c>
      <c r="W1457" s="58">
        <v>45</v>
      </c>
      <c r="X1457" s="58">
        <v>42</v>
      </c>
      <c r="Y1457" s="132">
        <v>52</v>
      </c>
      <c r="Z1457" s="61">
        <v>21</v>
      </c>
      <c r="AA1457" s="59">
        <v>66</v>
      </c>
      <c r="AB1457" s="59">
        <v>19</v>
      </c>
      <c r="AC1457" s="132">
        <v>0</v>
      </c>
      <c r="AD1457" s="61">
        <v>101</v>
      </c>
      <c r="AE1457" s="59">
        <v>134</v>
      </c>
      <c r="AF1457" s="59">
        <v>85</v>
      </c>
      <c r="AG1457" s="132">
        <v>45</v>
      </c>
      <c r="AH1457" s="61">
        <v>0</v>
      </c>
      <c r="AI1457" s="132">
        <v>2</v>
      </c>
      <c r="AJ1457" s="64">
        <f>IFERROR(VLOOKUP($B1457,STOCK!$A:$H,3,0)," ")</f>
        <v>125</v>
      </c>
      <c r="AK1457" s="65">
        <f>IFERROR(VLOOKUP($B1457,STOCK!$A:$H,4,0)," ")</f>
        <v>237</v>
      </c>
      <c r="AL1457" s="65">
        <f>IFERROR(VLOOKUP($B1457,STOCK!$A:$H,5,0)," ")</f>
        <v>86</v>
      </c>
      <c r="AM1457" s="65">
        <f>IFERROR(VLOOKUP($B1457,STOCK!$A:$H,6,0)," ")</f>
        <v>120</v>
      </c>
      <c r="AN1457" s="65">
        <f>IFERROR(VLOOKUP($B1457,STOCK!$A:$H,7,0)," ")</f>
        <v>151</v>
      </c>
      <c r="AO1457" s="65">
        <f>IFERROR(VLOOKUP($B1457,STOCK!$A:$H,8,0)," ")</f>
        <v>58</v>
      </c>
      <c r="AP1457" s="62">
        <f t="shared" si="286"/>
        <v>55.147058823529406</v>
      </c>
      <c r="AQ1457" s="50">
        <f t="shared" si="287"/>
        <v>58.278688524590166</v>
      </c>
      <c r="AR1457" s="50">
        <f t="shared" si="288"/>
        <v>49.615384615384613</v>
      </c>
      <c r="AS1457" s="50" t="str">
        <f t="shared" si="289"/>
        <v>SV</v>
      </c>
      <c r="AT1457" s="50">
        <f t="shared" si="290"/>
        <v>100.66666666666667</v>
      </c>
      <c r="AU1457" s="63">
        <f t="shared" si="297"/>
        <v>870</v>
      </c>
      <c r="AV1457" s="67">
        <v>1809.3333500000001</v>
      </c>
      <c r="AW1457" s="133">
        <v>1715.91365</v>
      </c>
      <c r="AX1457" s="49">
        <v>2100</v>
      </c>
      <c r="AY1457" s="51">
        <f t="shared" si="291"/>
        <v>0.16064847862335596</v>
      </c>
      <c r="AZ1457" s="51">
        <f t="shared" si="292"/>
        <v>0.13841269047619043</v>
      </c>
      <c r="BA1457" s="49">
        <v>1991.6666700000001</v>
      </c>
      <c r="BB1457" s="52">
        <v>12</v>
      </c>
      <c r="BC1457" s="51">
        <f t="shared" si="293"/>
        <v>0.10077375736206928</v>
      </c>
      <c r="BD1457" s="51">
        <f t="shared" si="294"/>
        <v>9.1548110307032429E-2</v>
      </c>
      <c r="BE1457" s="49">
        <v>0</v>
      </c>
      <c r="BF1457" s="52">
        <v>0</v>
      </c>
      <c r="BG1457" s="51">
        <f t="shared" si="295"/>
        <v>-1</v>
      </c>
      <c r="BH1457" s="51">
        <f t="shared" si="296"/>
        <v>0</v>
      </c>
      <c r="BI1457" s="282">
        <f t="shared" si="298"/>
        <v>289</v>
      </c>
    </row>
    <row r="1458" spans="1:61" hidden="1">
      <c r="A1458" s="54" t="s">
        <v>150</v>
      </c>
      <c r="B1458" s="55" t="s">
        <v>4595</v>
      </c>
      <c r="C1458" s="55" t="s">
        <v>4596</v>
      </c>
      <c r="D1458" s="44" t="s">
        <v>4597</v>
      </c>
      <c r="E1458" s="56">
        <v>6</v>
      </c>
      <c r="F1458" s="46" t="s">
        <v>5814</v>
      </c>
      <c r="G1458" s="47" t="s">
        <v>5814</v>
      </c>
      <c r="H1458" s="47" t="s">
        <v>189</v>
      </c>
      <c r="I1458" s="48" t="s">
        <v>6247</v>
      </c>
      <c r="J1458" s="48" t="s">
        <v>6248</v>
      </c>
      <c r="K1458" s="48" t="s">
        <v>6251</v>
      </c>
      <c r="L1458" s="45">
        <v>87</v>
      </c>
      <c r="M1458" s="47" t="s">
        <v>5819</v>
      </c>
      <c r="N1458" s="60">
        <v>56</v>
      </c>
      <c r="O1458" s="58">
        <v>106</v>
      </c>
      <c r="P1458" s="58">
        <v>33</v>
      </c>
      <c r="Q1458" s="132">
        <v>35</v>
      </c>
      <c r="R1458" s="60">
        <v>96</v>
      </c>
      <c r="S1458" s="58">
        <v>178</v>
      </c>
      <c r="T1458" s="58">
        <v>60</v>
      </c>
      <c r="U1458" s="132">
        <v>71</v>
      </c>
      <c r="V1458" s="58">
        <v>32</v>
      </c>
      <c r="W1458" s="58">
        <v>50</v>
      </c>
      <c r="X1458" s="58">
        <v>36</v>
      </c>
      <c r="Y1458" s="132">
        <v>30</v>
      </c>
      <c r="Z1458" s="61">
        <v>33</v>
      </c>
      <c r="AA1458" s="59">
        <v>51</v>
      </c>
      <c r="AB1458" s="59">
        <v>36</v>
      </c>
      <c r="AC1458" s="132">
        <v>23</v>
      </c>
      <c r="AD1458" s="61">
        <v>33</v>
      </c>
      <c r="AE1458" s="59">
        <v>83</v>
      </c>
      <c r="AF1458" s="59">
        <v>58</v>
      </c>
      <c r="AG1458" s="132">
        <v>55</v>
      </c>
      <c r="AH1458" s="61">
        <v>2</v>
      </c>
      <c r="AI1458" s="132">
        <v>8</v>
      </c>
      <c r="AJ1458" s="64">
        <f>IFERROR(VLOOKUP($B1458,STOCK!$A:$H,3,0)," ")</f>
        <v>86</v>
      </c>
      <c r="AK1458" s="65">
        <f>IFERROR(VLOOKUP($B1458,STOCK!$A:$H,4,0)," ")</f>
        <v>98</v>
      </c>
      <c r="AL1458" s="65">
        <f>IFERROR(VLOOKUP($B1458,STOCK!$A:$H,5,0)," ")</f>
        <v>48</v>
      </c>
      <c r="AM1458" s="65">
        <f>IFERROR(VLOOKUP($B1458,STOCK!$A:$H,6,0)," ")</f>
        <v>56</v>
      </c>
      <c r="AN1458" s="65">
        <f>IFERROR(VLOOKUP($B1458,STOCK!$A:$H,7,0)," ")</f>
        <v>72</v>
      </c>
      <c r="AO1458" s="65">
        <f>IFERROR(VLOOKUP($B1458,STOCK!$A:$H,8,0)," ")</f>
        <v>26</v>
      </c>
      <c r="AP1458" s="62">
        <f t="shared" si="286"/>
        <v>73.714285714285722</v>
      </c>
      <c r="AQ1458" s="50">
        <f t="shared" si="287"/>
        <v>41.408450704225352</v>
      </c>
      <c r="AR1458" s="50">
        <f t="shared" si="288"/>
        <v>48</v>
      </c>
      <c r="AS1458" s="50">
        <f t="shared" si="289"/>
        <v>73.043478260869563</v>
      </c>
      <c r="AT1458" s="50">
        <f t="shared" si="290"/>
        <v>39.272727272727273</v>
      </c>
      <c r="AU1458" s="63">
        <f t="shared" si="297"/>
        <v>97.5</v>
      </c>
      <c r="AV1458" s="67">
        <v>4464.5417299999999</v>
      </c>
      <c r="AW1458" s="133">
        <v>4457.6757500000003</v>
      </c>
      <c r="AX1458" s="49">
        <v>5150</v>
      </c>
      <c r="AY1458" s="51">
        <f t="shared" si="291"/>
        <v>0.15353384769459866</v>
      </c>
      <c r="AZ1458" s="51">
        <f t="shared" si="292"/>
        <v>0.13309869320388351</v>
      </c>
      <c r="BA1458" s="49">
        <v>4990</v>
      </c>
      <c r="BB1458" s="52">
        <v>6</v>
      </c>
      <c r="BC1458" s="51">
        <f t="shared" si="293"/>
        <v>0.11769590291185383</v>
      </c>
      <c r="BD1458" s="51">
        <f t="shared" si="294"/>
        <v>0.10530225851703409</v>
      </c>
      <c r="BE1458" s="49">
        <v>4908.3333300000004</v>
      </c>
      <c r="BF1458" s="52">
        <v>12</v>
      </c>
      <c r="BG1458" s="51">
        <f t="shared" si="295"/>
        <v>9.9403617849037396E-2</v>
      </c>
      <c r="BH1458" s="51">
        <f t="shared" si="296"/>
        <v>9.0415945732031294E-2</v>
      </c>
      <c r="BI1458" s="282">
        <f t="shared" si="298"/>
        <v>222</v>
      </c>
    </row>
    <row r="1459" spans="1:61" hidden="1">
      <c r="A1459" s="54" t="s">
        <v>150</v>
      </c>
      <c r="B1459" s="55" t="s">
        <v>4598</v>
      </c>
      <c r="C1459" s="55" t="s">
        <v>4599</v>
      </c>
      <c r="D1459" s="44" t="s">
        <v>4600</v>
      </c>
      <c r="E1459" s="56">
        <v>18</v>
      </c>
      <c r="F1459" s="46" t="s">
        <v>5814</v>
      </c>
      <c r="G1459" s="47" t="s">
        <v>5814</v>
      </c>
      <c r="H1459" s="47" t="s">
        <v>189</v>
      </c>
      <c r="I1459" s="48" t="s">
        <v>6247</v>
      </c>
      <c r="J1459" s="48" t="s">
        <v>6248</v>
      </c>
      <c r="K1459" s="48" t="s">
        <v>6251</v>
      </c>
      <c r="L1459" s="45">
        <v>87</v>
      </c>
      <c r="M1459" s="47" t="s">
        <v>5819</v>
      </c>
      <c r="N1459" s="60">
        <v>0</v>
      </c>
      <c r="O1459" s="58">
        <v>0</v>
      </c>
      <c r="P1459" s="58">
        <v>244</v>
      </c>
      <c r="Q1459" s="132">
        <v>393</v>
      </c>
      <c r="R1459" s="60">
        <v>0</v>
      </c>
      <c r="S1459" s="58">
        <v>0</v>
      </c>
      <c r="T1459" s="58">
        <v>270</v>
      </c>
      <c r="U1459" s="132">
        <v>489</v>
      </c>
      <c r="V1459" s="58">
        <v>0</v>
      </c>
      <c r="W1459" s="58">
        <v>0</v>
      </c>
      <c r="X1459" s="58">
        <v>48</v>
      </c>
      <c r="Y1459" s="132">
        <v>73</v>
      </c>
      <c r="Z1459" s="61">
        <v>0</v>
      </c>
      <c r="AA1459" s="59">
        <v>0</v>
      </c>
      <c r="AB1459" s="59">
        <v>72</v>
      </c>
      <c r="AC1459" s="132">
        <v>86</v>
      </c>
      <c r="AD1459" s="61">
        <v>0</v>
      </c>
      <c r="AE1459" s="59">
        <v>0</v>
      </c>
      <c r="AF1459" s="59">
        <v>106</v>
      </c>
      <c r="AG1459" s="132">
        <v>168</v>
      </c>
      <c r="AH1459" s="61">
        <v>10</v>
      </c>
      <c r="AI1459" s="132">
        <v>23</v>
      </c>
      <c r="AJ1459" s="64">
        <f>IFERROR(VLOOKUP($B1459,STOCK!$A:$H,3,0)," ")</f>
        <v>422</v>
      </c>
      <c r="AK1459" s="65">
        <f>IFERROR(VLOOKUP($B1459,STOCK!$A:$H,4,0)," ")</f>
        <v>425</v>
      </c>
      <c r="AL1459" s="65">
        <f>IFERROR(VLOOKUP($B1459,STOCK!$A:$H,5,0)," ")</f>
        <v>78</v>
      </c>
      <c r="AM1459" s="65">
        <f>IFERROR(VLOOKUP($B1459,STOCK!$A:$H,6,0)," ")</f>
        <v>192</v>
      </c>
      <c r="AN1459" s="65">
        <f>IFERROR(VLOOKUP($B1459,STOCK!$A:$H,7,0)," ")</f>
        <v>23</v>
      </c>
      <c r="AO1459" s="65">
        <f>IFERROR(VLOOKUP($B1459,STOCK!$A:$H,8,0)," ")</f>
        <v>13</v>
      </c>
      <c r="AP1459" s="62">
        <f t="shared" si="286"/>
        <v>32.213740458015266</v>
      </c>
      <c r="AQ1459" s="50">
        <f t="shared" si="287"/>
        <v>26.073619631901842</v>
      </c>
      <c r="AR1459" s="50">
        <f t="shared" si="288"/>
        <v>32.054794520547944</v>
      </c>
      <c r="AS1459" s="50">
        <f t="shared" si="289"/>
        <v>66.976744186046517</v>
      </c>
      <c r="AT1459" s="50">
        <f t="shared" si="290"/>
        <v>4.1071428571428577</v>
      </c>
      <c r="AU1459" s="63">
        <f t="shared" si="297"/>
        <v>16.956521739130434</v>
      </c>
      <c r="AV1459" s="67">
        <v>2483.9999800000001</v>
      </c>
      <c r="AW1459" s="133">
        <v>2483.9996500000002</v>
      </c>
      <c r="AX1459" s="49">
        <v>2900</v>
      </c>
      <c r="AY1459" s="51">
        <f t="shared" si="291"/>
        <v>0.16747182904566693</v>
      </c>
      <c r="AZ1459" s="51">
        <f t="shared" si="292"/>
        <v>0.14344828275862068</v>
      </c>
      <c r="BA1459" s="49">
        <v>2850</v>
      </c>
      <c r="BB1459" s="52">
        <v>6</v>
      </c>
      <c r="BC1459" s="51">
        <f t="shared" si="293"/>
        <v>0.14734300440694859</v>
      </c>
      <c r="BD1459" s="51">
        <f t="shared" si="294"/>
        <v>0.12842105964912279</v>
      </c>
      <c r="BE1459" s="49">
        <v>2750</v>
      </c>
      <c r="BF1459" s="52">
        <v>18</v>
      </c>
      <c r="BG1459" s="51">
        <f t="shared" si="295"/>
        <v>0.10708535512951167</v>
      </c>
      <c r="BH1459" s="51">
        <f t="shared" si="296"/>
        <v>9.6727279999999985E-2</v>
      </c>
      <c r="BI1459" s="282">
        <f t="shared" si="298"/>
        <v>1232</v>
      </c>
    </row>
    <row r="1460" spans="1:61" hidden="1">
      <c r="A1460" s="54" t="s">
        <v>150</v>
      </c>
      <c r="B1460" s="55" t="s">
        <v>4601</v>
      </c>
      <c r="C1460" s="55" t="s">
        <v>4602</v>
      </c>
      <c r="D1460" s="44" t="s">
        <v>4603</v>
      </c>
      <c r="E1460" s="56">
        <v>12</v>
      </c>
      <c r="F1460" s="46" t="s">
        <v>5814</v>
      </c>
      <c r="G1460" s="47" t="s">
        <v>5814</v>
      </c>
      <c r="H1460" s="47" t="s">
        <v>189</v>
      </c>
      <c r="I1460" s="48" t="s">
        <v>6247</v>
      </c>
      <c r="J1460" s="48" t="s">
        <v>6248</v>
      </c>
      <c r="K1460" s="48" t="s">
        <v>6251</v>
      </c>
      <c r="L1460" s="45">
        <v>87</v>
      </c>
      <c r="M1460" s="47" t="s">
        <v>5819</v>
      </c>
      <c r="N1460" s="60">
        <v>73</v>
      </c>
      <c r="O1460" s="58">
        <v>148</v>
      </c>
      <c r="P1460" s="58">
        <v>207</v>
      </c>
      <c r="Q1460" s="132">
        <v>117</v>
      </c>
      <c r="R1460" s="60">
        <v>226</v>
      </c>
      <c r="S1460" s="58">
        <v>170</v>
      </c>
      <c r="T1460" s="58">
        <v>284</v>
      </c>
      <c r="U1460" s="132">
        <v>174</v>
      </c>
      <c r="V1460" s="58">
        <v>59</v>
      </c>
      <c r="W1460" s="58">
        <v>38</v>
      </c>
      <c r="X1460" s="58">
        <v>57</v>
      </c>
      <c r="Y1460" s="132">
        <v>31</v>
      </c>
      <c r="Z1460" s="61">
        <v>64</v>
      </c>
      <c r="AA1460" s="59">
        <v>114</v>
      </c>
      <c r="AB1460" s="59">
        <v>102</v>
      </c>
      <c r="AC1460" s="132">
        <v>56</v>
      </c>
      <c r="AD1460" s="61">
        <v>136</v>
      </c>
      <c r="AE1460" s="59">
        <v>206</v>
      </c>
      <c r="AF1460" s="59">
        <v>93</v>
      </c>
      <c r="AG1460" s="132">
        <v>131</v>
      </c>
      <c r="AH1460" s="61">
        <v>2</v>
      </c>
      <c r="AI1460" s="132">
        <v>6</v>
      </c>
      <c r="AJ1460" s="64">
        <f>IFERROR(VLOOKUP($B1460,STOCK!$A:$H,3,0)," ")</f>
        <v>259</v>
      </c>
      <c r="AK1460" s="65">
        <f>IFERROR(VLOOKUP($B1460,STOCK!$A:$H,4,0)," ")</f>
        <v>347</v>
      </c>
      <c r="AL1460" s="65">
        <f>IFERROR(VLOOKUP($B1460,STOCK!$A:$H,5,0)," ")</f>
        <v>72</v>
      </c>
      <c r="AM1460" s="65">
        <f>IFERROR(VLOOKUP($B1460,STOCK!$A:$H,6,0)," ")</f>
        <v>239</v>
      </c>
      <c r="AN1460" s="65">
        <f>IFERROR(VLOOKUP($B1460,STOCK!$A:$H,7,0)," ")</f>
        <v>78</v>
      </c>
      <c r="AO1460" s="65">
        <f>IFERROR(VLOOKUP($B1460,STOCK!$A:$H,8,0)," ")</f>
        <v>115</v>
      </c>
      <c r="AP1460" s="62">
        <f t="shared" si="286"/>
        <v>66.410256410256409</v>
      </c>
      <c r="AQ1460" s="50">
        <f t="shared" si="287"/>
        <v>59.827586206896548</v>
      </c>
      <c r="AR1460" s="50">
        <f t="shared" si="288"/>
        <v>69.677419354838719</v>
      </c>
      <c r="AS1460" s="50">
        <f t="shared" si="289"/>
        <v>128.03571428571431</v>
      </c>
      <c r="AT1460" s="50">
        <f t="shared" si="290"/>
        <v>17.862595419847327</v>
      </c>
      <c r="AU1460" s="63">
        <f t="shared" si="297"/>
        <v>575</v>
      </c>
      <c r="AV1460" s="67">
        <v>1809.3333500000001</v>
      </c>
      <c r="AW1460" s="133">
        <v>1710.63662</v>
      </c>
      <c r="AX1460" s="49">
        <v>2100</v>
      </c>
      <c r="AY1460" s="51">
        <f t="shared" si="291"/>
        <v>0.16064847862335596</v>
      </c>
      <c r="AZ1460" s="51">
        <f t="shared" si="292"/>
        <v>0.13841269047619043</v>
      </c>
      <c r="BA1460" s="49">
        <v>1992</v>
      </c>
      <c r="BB1460" s="52">
        <v>12</v>
      </c>
      <c r="BC1460" s="51">
        <f t="shared" si="293"/>
        <v>0.10095798543701195</v>
      </c>
      <c r="BD1460" s="51">
        <f t="shared" si="294"/>
        <v>9.170012550200797E-2</v>
      </c>
      <c r="BE1460" s="49">
        <v>0</v>
      </c>
      <c r="BF1460" s="52">
        <v>0</v>
      </c>
      <c r="BG1460" s="51">
        <f t="shared" si="295"/>
        <v>-1</v>
      </c>
      <c r="BH1460" s="51">
        <f t="shared" si="296"/>
        <v>0</v>
      </c>
      <c r="BI1460" s="282">
        <f t="shared" si="298"/>
        <v>515</v>
      </c>
    </row>
    <row r="1461" spans="1:61" hidden="1">
      <c r="A1461" s="54" t="s">
        <v>150</v>
      </c>
      <c r="B1461" s="55" t="s">
        <v>4604</v>
      </c>
      <c r="C1461" s="55" t="s">
        <v>4605</v>
      </c>
      <c r="D1461" s="44" t="s">
        <v>4606</v>
      </c>
      <c r="E1461" s="56">
        <v>6</v>
      </c>
      <c r="F1461" s="46" t="s">
        <v>5814</v>
      </c>
      <c r="G1461" s="47" t="s">
        <v>5814</v>
      </c>
      <c r="H1461" s="47" t="s">
        <v>189</v>
      </c>
      <c r="I1461" s="48" t="s">
        <v>6247</v>
      </c>
      <c r="J1461" s="48" t="s">
        <v>6248</v>
      </c>
      <c r="K1461" s="48" t="s">
        <v>6251</v>
      </c>
      <c r="L1461" s="45">
        <v>87</v>
      </c>
      <c r="M1461" s="47" t="s">
        <v>5819</v>
      </c>
      <c r="N1461" s="60">
        <v>48</v>
      </c>
      <c r="O1461" s="58">
        <v>36</v>
      </c>
      <c r="P1461" s="58">
        <v>60</v>
      </c>
      <c r="Q1461" s="132">
        <v>55</v>
      </c>
      <c r="R1461" s="60">
        <v>36</v>
      </c>
      <c r="S1461" s="58">
        <v>52</v>
      </c>
      <c r="T1461" s="58">
        <v>140</v>
      </c>
      <c r="U1461" s="132">
        <v>133</v>
      </c>
      <c r="V1461" s="58">
        <v>34</v>
      </c>
      <c r="W1461" s="58">
        <v>40</v>
      </c>
      <c r="X1461" s="58">
        <v>47</v>
      </c>
      <c r="Y1461" s="132">
        <v>51</v>
      </c>
      <c r="Z1461" s="61">
        <v>41</v>
      </c>
      <c r="AA1461" s="59">
        <v>23</v>
      </c>
      <c r="AB1461" s="59">
        <v>46</v>
      </c>
      <c r="AC1461" s="132">
        <v>47</v>
      </c>
      <c r="AD1461" s="61">
        <v>53</v>
      </c>
      <c r="AE1461" s="59">
        <v>49</v>
      </c>
      <c r="AF1461" s="59">
        <v>88</v>
      </c>
      <c r="AG1461" s="132">
        <v>92</v>
      </c>
      <c r="AH1461" s="61">
        <v>4</v>
      </c>
      <c r="AI1461" s="132">
        <v>10</v>
      </c>
      <c r="AJ1461" s="64">
        <f>IFERROR(VLOOKUP($B1461,STOCK!$A:$H,3,0)," ")</f>
        <v>72</v>
      </c>
      <c r="AK1461" s="65">
        <f>IFERROR(VLOOKUP($B1461,STOCK!$A:$H,4,0)," ")</f>
        <v>156</v>
      </c>
      <c r="AL1461" s="65">
        <f>IFERROR(VLOOKUP($B1461,STOCK!$A:$H,5,0)," ")</f>
        <v>62</v>
      </c>
      <c r="AM1461" s="65">
        <f>IFERROR(VLOOKUP($B1461,STOCK!$A:$H,6,0)," ")</f>
        <v>61</v>
      </c>
      <c r="AN1461" s="65">
        <f>IFERROR(VLOOKUP($B1461,STOCK!$A:$H,7,0)," ")</f>
        <v>128</v>
      </c>
      <c r="AO1461" s="65">
        <f>IFERROR(VLOOKUP($B1461,STOCK!$A:$H,8,0)," ")</f>
        <v>18</v>
      </c>
      <c r="AP1461" s="62">
        <f t="shared" si="286"/>
        <v>39.272727272727273</v>
      </c>
      <c r="AQ1461" s="50">
        <f t="shared" si="287"/>
        <v>35.18796992481203</v>
      </c>
      <c r="AR1461" s="50">
        <f t="shared" si="288"/>
        <v>36.470588235294116</v>
      </c>
      <c r="AS1461" s="50">
        <f t="shared" si="289"/>
        <v>38.936170212765958</v>
      </c>
      <c r="AT1461" s="50">
        <f t="shared" si="290"/>
        <v>41.739130434782609</v>
      </c>
      <c r="AU1461" s="63">
        <f t="shared" si="297"/>
        <v>54</v>
      </c>
      <c r="AV1461" s="67">
        <v>4464.5000399999999</v>
      </c>
      <c r="AW1461" s="133">
        <v>4378.7635099999998</v>
      </c>
      <c r="AX1461" s="49">
        <v>5150</v>
      </c>
      <c r="AY1461" s="51">
        <f t="shared" si="291"/>
        <v>0.1535446195225032</v>
      </c>
      <c r="AZ1461" s="51">
        <f t="shared" si="292"/>
        <v>0.13310678834951459</v>
      </c>
      <c r="BA1461" s="49">
        <v>4990</v>
      </c>
      <c r="BB1461" s="52">
        <v>6</v>
      </c>
      <c r="BC1461" s="51">
        <f t="shared" si="293"/>
        <v>0.11770634008102743</v>
      </c>
      <c r="BD1461" s="51">
        <f t="shared" si="294"/>
        <v>0.10531061322645292</v>
      </c>
      <c r="BE1461" s="49">
        <v>4908</v>
      </c>
      <c r="BF1461" s="52">
        <v>12</v>
      </c>
      <c r="BG1461" s="51">
        <f t="shared" si="295"/>
        <v>9.9339221867271066E-2</v>
      </c>
      <c r="BH1461" s="51">
        <f t="shared" si="296"/>
        <v>9.0362665036674839E-2</v>
      </c>
      <c r="BI1461" s="282">
        <f t="shared" si="298"/>
        <v>388</v>
      </c>
    </row>
    <row r="1462" spans="1:61" hidden="1">
      <c r="A1462" s="54" t="s">
        <v>150</v>
      </c>
      <c r="B1462" s="55" t="s">
        <v>4607</v>
      </c>
      <c r="C1462" s="55" t="s">
        <v>4608</v>
      </c>
      <c r="D1462" s="44" t="s">
        <v>4609</v>
      </c>
      <c r="E1462" s="56">
        <v>27</v>
      </c>
      <c r="F1462" s="46" t="s">
        <v>5814</v>
      </c>
      <c r="G1462" s="47" t="s">
        <v>5814</v>
      </c>
      <c r="H1462" s="47" t="s">
        <v>189</v>
      </c>
      <c r="I1462" s="48" t="s">
        <v>6247</v>
      </c>
      <c r="J1462" s="48" t="s">
        <v>6248</v>
      </c>
      <c r="K1462" s="48" t="s">
        <v>6209</v>
      </c>
      <c r="L1462" s="45">
        <v>114</v>
      </c>
      <c r="M1462" s="47" t="s">
        <v>161</v>
      </c>
      <c r="N1462" s="60">
        <v>652</v>
      </c>
      <c r="O1462" s="58">
        <v>773</v>
      </c>
      <c r="P1462" s="58">
        <v>415</v>
      </c>
      <c r="Q1462" s="132">
        <v>335</v>
      </c>
      <c r="R1462" s="60">
        <v>825</v>
      </c>
      <c r="S1462" s="58">
        <v>1788</v>
      </c>
      <c r="T1462" s="58">
        <v>1216</v>
      </c>
      <c r="U1462" s="132">
        <v>1359</v>
      </c>
      <c r="V1462" s="58">
        <v>419</v>
      </c>
      <c r="W1462" s="58">
        <v>489</v>
      </c>
      <c r="X1462" s="58">
        <v>471</v>
      </c>
      <c r="Y1462" s="132">
        <v>425</v>
      </c>
      <c r="Z1462" s="61">
        <v>396</v>
      </c>
      <c r="AA1462" s="59">
        <v>677</v>
      </c>
      <c r="AB1462" s="59">
        <v>557</v>
      </c>
      <c r="AC1462" s="132">
        <v>514</v>
      </c>
      <c r="AD1462" s="61">
        <v>620</v>
      </c>
      <c r="AE1462" s="59">
        <v>911</v>
      </c>
      <c r="AF1462" s="59">
        <v>740</v>
      </c>
      <c r="AG1462" s="132">
        <v>730</v>
      </c>
      <c r="AH1462" s="61">
        <v>73</v>
      </c>
      <c r="AI1462" s="132">
        <v>345</v>
      </c>
      <c r="AJ1462" s="64">
        <f>IFERROR(VLOOKUP($B1462,STOCK!$A:$H,3,0)," ")</f>
        <v>1445</v>
      </c>
      <c r="AK1462" s="65">
        <f>IFERROR(VLOOKUP($B1462,STOCK!$A:$H,4,0)," ")</f>
        <v>2635</v>
      </c>
      <c r="AL1462" s="65">
        <f>IFERROR(VLOOKUP($B1462,STOCK!$A:$H,5,0)," ")</f>
        <v>213</v>
      </c>
      <c r="AM1462" s="65">
        <f>IFERROR(VLOOKUP($B1462,STOCK!$A:$H,6,0)," ")</f>
        <v>1160</v>
      </c>
      <c r="AN1462" s="65">
        <f>IFERROR(VLOOKUP($B1462,STOCK!$A:$H,7,0)," ")</f>
        <v>1670</v>
      </c>
      <c r="AO1462" s="65">
        <f>IFERROR(VLOOKUP($B1462,STOCK!$A:$H,8,0)," ")</f>
        <v>1067</v>
      </c>
      <c r="AP1462" s="62">
        <f t="shared" si="286"/>
        <v>129.40298507462688</v>
      </c>
      <c r="AQ1462" s="50">
        <f t="shared" si="287"/>
        <v>58.167770419426049</v>
      </c>
      <c r="AR1462" s="50">
        <f t="shared" si="288"/>
        <v>15.03529411764706</v>
      </c>
      <c r="AS1462" s="50">
        <f t="shared" si="289"/>
        <v>67.704280155642024</v>
      </c>
      <c r="AT1462" s="50">
        <f t="shared" si="290"/>
        <v>68.630136986301366</v>
      </c>
      <c r="AU1462" s="63">
        <f t="shared" si="297"/>
        <v>92.782608695652172</v>
      </c>
      <c r="AV1462" s="67">
        <v>1800.000004</v>
      </c>
      <c r="AW1462" s="133">
        <v>1711.4500700000001</v>
      </c>
      <c r="AX1462" s="49">
        <v>2100</v>
      </c>
      <c r="AY1462" s="51">
        <f t="shared" si="291"/>
        <v>0.16666666407407416</v>
      </c>
      <c r="AZ1462" s="51">
        <f t="shared" si="292"/>
        <v>0.14285714095238095</v>
      </c>
      <c r="BA1462" s="49">
        <v>2000</v>
      </c>
      <c r="BB1462" s="52">
        <v>6</v>
      </c>
      <c r="BC1462" s="51">
        <f t="shared" si="293"/>
        <v>0.11111110864197538</v>
      </c>
      <c r="BD1462" s="51">
        <f t="shared" si="294"/>
        <v>9.9999998000000007E-2</v>
      </c>
      <c r="BE1462" s="49">
        <v>1900</v>
      </c>
      <c r="BF1462" s="52">
        <v>12</v>
      </c>
      <c r="BG1462" s="51">
        <f t="shared" si="295"/>
        <v>5.5555553209876596E-2</v>
      </c>
      <c r="BH1462" s="51">
        <f t="shared" si="296"/>
        <v>5.2631576842105267E-2</v>
      </c>
      <c r="BI1462" s="282">
        <f t="shared" si="298"/>
        <v>3708</v>
      </c>
    </row>
    <row r="1463" spans="1:61" hidden="1">
      <c r="A1463" s="54" t="s">
        <v>150</v>
      </c>
      <c r="B1463" s="55" t="s">
        <v>4610</v>
      </c>
      <c r="C1463" s="55" t="s">
        <v>4611</v>
      </c>
      <c r="D1463" s="44" t="s">
        <v>4612</v>
      </c>
      <c r="E1463" s="56">
        <v>6</v>
      </c>
      <c r="F1463" s="46" t="s">
        <v>5814</v>
      </c>
      <c r="G1463" s="47" t="s">
        <v>5814</v>
      </c>
      <c r="H1463" s="47" t="s">
        <v>189</v>
      </c>
      <c r="I1463" s="48" t="s">
        <v>6247</v>
      </c>
      <c r="J1463" s="48" t="s">
        <v>6248</v>
      </c>
      <c r="K1463" s="48" t="s">
        <v>6209</v>
      </c>
      <c r="L1463" s="45">
        <v>114</v>
      </c>
      <c r="M1463" s="47" t="s">
        <v>161</v>
      </c>
      <c r="N1463" s="60">
        <v>16</v>
      </c>
      <c r="O1463" s="58">
        <v>12</v>
      </c>
      <c r="P1463" s="58">
        <v>14</v>
      </c>
      <c r="Q1463" s="132">
        <v>11</v>
      </c>
      <c r="R1463" s="60">
        <v>16</v>
      </c>
      <c r="S1463" s="58">
        <v>86</v>
      </c>
      <c r="T1463" s="58">
        <v>35</v>
      </c>
      <c r="U1463" s="132">
        <v>25</v>
      </c>
      <c r="V1463" s="58">
        <v>12</v>
      </c>
      <c r="W1463" s="58">
        <v>7</v>
      </c>
      <c r="X1463" s="58">
        <v>4</v>
      </c>
      <c r="Y1463" s="132">
        <v>0</v>
      </c>
      <c r="Z1463" s="61">
        <v>5</v>
      </c>
      <c r="AA1463" s="59">
        <v>5</v>
      </c>
      <c r="AB1463" s="59">
        <v>7</v>
      </c>
      <c r="AC1463" s="132">
        <v>11</v>
      </c>
      <c r="AD1463" s="61">
        <v>9</v>
      </c>
      <c r="AE1463" s="59">
        <v>0</v>
      </c>
      <c r="AF1463" s="59">
        <v>6</v>
      </c>
      <c r="AG1463" s="132">
        <v>11</v>
      </c>
      <c r="AH1463" s="61">
        <v>0</v>
      </c>
      <c r="AI1463" s="132">
        <v>6</v>
      </c>
      <c r="AJ1463" s="64">
        <f>IFERROR(VLOOKUP($B1463,STOCK!$A:$H,3,0)," ")</f>
        <v>-2</v>
      </c>
      <c r="AK1463" s="65">
        <f>IFERROR(VLOOKUP($B1463,STOCK!$A:$H,4,0)," ")</f>
        <v>142</v>
      </c>
      <c r="AL1463" s="65">
        <f>IFERROR(VLOOKUP($B1463,STOCK!$A:$H,5,0)," ")</f>
        <v>9</v>
      </c>
      <c r="AM1463" s="65">
        <f>IFERROR(VLOOKUP($B1463,STOCK!$A:$H,6,0)," ")</f>
        <v>14</v>
      </c>
      <c r="AN1463" s="65">
        <f>IFERROR(VLOOKUP($B1463,STOCK!$A:$H,7,0)," ")</f>
        <v>15</v>
      </c>
      <c r="AO1463" s="65">
        <f>IFERROR(VLOOKUP($B1463,STOCK!$A:$H,8,0)," ")</f>
        <v>120</v>
      </c>
      <c r="AP1463" s="62" t="str">
        <f t="shared" si="286"/>
        <v>Q</v>
      </c>
      <c r="AQ1463" s="50">
        <f t="shared" si="287"/>
        <v>170.39999999999998</v>
      </c>
      <c r="AR1463" s="50" t="str">
        <f t="shared" si="288"/>
        <v>SV</v>
      </c>
      <c r="AS1463" s="50">
        <f t="shared" si="289"/>
        <v>38.18181818181818</v>
      </c>
      <c r="AT1463" s="50">
        <f t="shared" si="290"/>
        <v>40.909090909090907</v>
      </c>
      <c r="AU1463" s="63">
        <f t="shared" si="297"/>
        <v>600</v>
      </c>
      <c r="AV1463" s="67">
        <v>6549.9999950000001</v>
      </c>
      <c r="AW1463" s="133">
        <v>6128.4659700000002</v>
      </c>
      <c r="AX1463" s="49">
        <v>7550</v>
      </c>
      <c r="AY1463" s="51">
        <f t="shared" si="291"/>
        <v>0.15267175660509302</v>
      </c>
      <c r="AZ1463" s="51">
        <f t="shared" si="292"/>
        <v>0.13245033178807947</v>
      </c>
      <c r="BA1463" s="49">
        <v>7250</v>
      </c>
      <c r="BB1463" s="52">
        <v>6</v>
      </c>
      <c r="BC1463" s="51">
        <f t="shared" si="293"/>
        <v>0.10687022985257277</v>
      </c>
      <c r="BD1463" s="51">
        <f t="shared" si="294"/>
        <v>9.6551724827586186E-2</v>
      </c>
      <c r="BE1463" s="49">
        <v>6900</v>
      </c>
      <c r="BF1463" s="52">
        <v>12</v>
      </c>
      <c r="BG1463" s="51">
        <f t="shared" si="295"/>
        <v>5.3435115307965741E-2</v>
      </c>
      <c r="BH1463" s="51">
        <f t="shared" si="296"/>
        <v>5.0724638405797086E-2</v>
      </c>
      <c r="BI1463" s="282">
        <f t="shared" si="298"/>
        <v>64</v>
      </c>
    </row>
    <row r="1464" spans="1:61" hidden="1">
      <c r="A1464" s="54" t="s">
        <v>150</v>
      </c>
      <c r="B1464" s="55" t="s">
        <v>4613</v>
      </c>
      <c r="C1464" s="55" t="s">
        <v>4614</v>
      </c>
      <c r="D1464" s="44" t="s">
        <v>4615</v>
      </c>
      <c r="E1464" s="56">
        <v>1</v>
      </c>
      <c r="F1464" s="46" t="s">
        <v>5814</v>
      </c>
      <c r="G1464" s="47" t="s">
        <v>5814</v>
      </c>
      <c r="H1464" s="47" t="s">
        <v>189</v>
      </c>
      <c r="I1464" s="48" t="s">
        <v>6247</v>
      </c>
      <c r="J1464" s="48" t="s">
        <v>6248</v>
      </c>
      <c r="K1464" s="48" t="s">
        <v>6209</v>
      </c>
      <c r="L1464" s="45">
        <v>114</v>
      </c>
      <c r="M1464" s="47" t="s">
        <v>161</v>
      </c>
      <c r="N1464" s="60">
        <v>8</v>
      </c>
      <c r="O1464" s="58">
        <v>95</v>
      </c>
      <c r="P1464" s="58">
        <v>97</v>
      </c>
      <c r="Q1464" s="132">
        <v>105</v>
      </c>
      <c r="R1464" s="60">
        <v>11</v>
      </c>
      <c r="S1464" s="58">
        <v>94</v>
      </c>
      <c r="T1464" s="58">
        <v>133</v>
      </c>
      <c r="U1464" s="132">
        <v>92</v>
      </c>
      <c r="V1464" s="58">
        <v>3</v>
      </c>
      <c r="W1464" s="58">
        <v>38</v>
      </c>
      <c r="X1464" s="58">
        <v>14</v>
      </c>
      <c r="Y1464" s="132">
        <v>5</v>
      </c>
      <c r="Z1464" s="61">
        <v>5</v>
      </c>
      <c r="AA1464" s="59">
        <v>49</v>
      </c>
      <c r="AB1464" s="59">
        <v>0</v>
      </c>
      <c r="AC1464" s="132">
        <v>0</v>
      </c>
      <c r="AD1464" s="61">
        <v>1</v>
      </c>
      <c r="AE1464" s="59">
        <v>61</v>
      </c>
      <c r="AF1464" s="59">
        <v>59</v>
      </c>
      <c r="AG1464" s="132">
        <v>33</v>
      </c>
      <c r="AH1464" s="61">
        <v>0</v>
      </c>
      <c r="AI1464" s="132">
        <v>0</v>
      </c>
      <c r="AJ1464" s="64">
        <f>IFERROR(VLOOKUP($B1464,STOCK!$A:$H,3,0)," ")</f>
        <v>21</v>
      </c>
      <c r="AK1464" s="65">
        <f>IFERROR(VLOOKUP($B1464,STOCK!$A:$H,4,0)," ")</f>
        <v>13</v>
      </c>
      <c r="AL1464" s="65">
        <f>IFERROR(VLOOKUP($B1464,STOCK!$A:$H,5,0)," ")</f>
        <v>0</v>
      </c>
      <c r="AM1464" s="65">
        <f>IFERROR(VLOOKUP($B1464,STOCK!$A:$H,6,0)," ")</f>
        <v>16</v>
      </c>
      <c r="AN1464" s="65">
        <f>IFERROR(VLOOKUP($B1464,STOCK!$A:$H,7,0)," ")</f>
        <v>0</v>
      </c>
      <c r="AO1464" s="65">
        <f>IFERROR(VLOOKUP($B1464,STOCK!$A:$H,8,0)," ")</f>
        <v>0</v>
      </c>
      <c r="AP1464" s="62">
        <f t="shared" si="286"/>
        <v>6</v>
      </c>
      <c r="AQ1464" s="50">
        <f t="shared" si="287"/>
        <v>4.2391304347826084</v>
      </c>
      <c r="AR1464" s="50" t="str">
        <f t="shared" si="288"/>
        <v>Q</v>
      </c>
      <c r="AS1464" s="50" t="str">
        <f t="shared" si="289"/>
        <v>SV</v>
      </c>
      <c r="AT1464" s="50" t="str">
        <f t="shared" si="290"/>
        <v>Q</v>
      </c>
      <c r="AU1464" s="63" t="str">
        <f t="shared" si="297"/>
        <v>Q</v>
      </c>
      <c r="AV1464" s="67">
        <v>10354.999996</v>
      </c>
      <c r="AW1464" s="133">
        <v>10349.99999</v>
      </c>
      <c r="AX1464" s="49">
        <v>11900</v>
      </c>
      <c r="AY1464" s="51">
        <f t="shared" si="291"/>
        <v>0.14920328388187465</v>
      </c>
      <c r="AZ1464" s="51">
        <f t="shared" si="292"/>
        <v>0.12983193310924365</v>
      </c>
      <c r="BA1464" s="49">
        <v>11250</v>
      </c>
      <c r="BB1464" s="52">
        <v>3</v>
      </c>
      <c r="BC1464" s="51">
        <f t="shared" si="293"/>
        <v>8.6431675938747121E-2</v>
      </c>
      <c r="BD1464" s="51">
        <f t="shared" si="294"/>
        <v>7.9555555911111075E-2</v>
      </c>
      <c r="BE1464" s="49">
        <v>10900</v>
      </c>
      <c r="BF1464" s="52">
        <v>6</v>
      </c>
      <c r="BG1464" s="51">
        <f t="shared" si="295"/>
        <v>5.2631579353985991E-2</v>
      </c>
      <c r="BH1464" s="51">
        <f t="shared" si="296"/>
        <v>5.0000000366972434E-2</v>
      </c>
      <c r="BI1464" s="282">
        <f t="shared" si="298"/>
        <v>235</v>
      </c>
    </row>
    <row r="1465" spans="1:61" hidden="1">
      <c r="A1465" s="54" t="s">
        <v>150</v>
      </c>
      <c r="B1465" s="55" t="s">
        <v>4616</v>
      </c>
      <c r="C1465" s="55" t="s">
        <v>4617</v>
      </c>
      <c r="D1465" s="44" t="s">
        <v>4618</v>
      </c>
      <c r="E1465" s="56">
        <v>27</v>
      </c>
      <c r="F1465" s="46" t="s">
        <v>5814</v>
      </c>
      <c r="G1465" s="47" t="s">
        <v>5814</v>
      </c>
      <c r="H1465" s="47" t="s">
        <v>189</v>
      </c>
      <c r="I1465" s="48" t="s">
        <v>6247</v>
      </c>
      <c r="J1465" s="48" t="s">
        <v>6248</v>
      </c>
      <c r="K1465" s="48" t="s">
        <v>6209</v>
      </c>
      <c r="L1465" s="45">
        <v>114</v>
      </c>
      <c r="M1465" s="47" t="s">
        <v>161</v>
      </c>
      <c r="N1465" s="60">
        <v>188</v>
      </c>
      <c r="O1465" s="58">
        <v>242</v>
      </c>
      <c r="P1465" s="58">
        <v>234</v>
      </c>
      <c r="Q1465" s="132">
        <v>200</v>
      </c>
      <c r="R1465" s="60">
        <v>137</v>
      </c>
      <c r="S1465" s="58">
        <v>309</v>
      </c>
      <c r="T1465" s="58">
        <v>238</v>
      </c>
      <c r="U1465" s="132">
        <v>241</v>
      </c>
      <c r="V1465" s="58">
        <v>65</v>
      </c>
      <c r="W1465" s="58">
        <v>164</v>
      </c>
      <c r="X1465" s="58">
        <v>97</v>
      </c>
      <c r="Y1465" s="132">
        <v>83</v>
      </c>
      <c r="Z1465" s="61">
        <v>47</v>
      </c>
      <c r="AA1465" s="59">
        <v>87</v>
      </c>
      <c r="AB1465" s="59">
        <v>77</v>
      </c>
      <c r="AC1465" s="132">
        <v>65</v>
      </c>
      <c r="AD1465" s="61">
        <v>145</v>
      </c>
      <c r="AE1465" s="59">
        <v>254</v>
      </c>
      <c r="AF1465" s="59">
        <v>112</v>
      </c>
      <c r="AG1465" s="132">
        <v>137</v>
      </c>
      <c r="AH1465" s="61">
        <v>31</v>
      </c>
      <c r="AI1465" s="132">
        <v>69</v>
      </c>
      <c r="AJ1465" s="64">
        <f>IFERROR(VLOOKUP($B1465,STOCK!$A:$H,3,0)," ")</f>
        <v>296</v>
      </c>
      <c r="AK1465" s="65">
        <f>IFERROR(VLOOKUP($B1465,STOCK!$A:$H,4,0)," ")</f>
        <v>560</v>
      </c>
      <c r="AL1465" s="65">
        <f>IFERROR(VLOOKUP($B1465,STOCK!$A:$H,5,0)," ")</f>
        <v>232</v>
      </c>
      <c r="AM1465" s="65">
        <f>IFERROR(VLOOKUP($B1465,STOCK!$A:$H,6,0)," ")</f>
        <v>184</v>
      </c>
      <c r="AN1465" s="65">
        <f>IFERROR(VLOOKUP($B1465,STOCK!$A:$H,7,0)," ")</f>
        <v>634</v>
      </c>
      <c r="AO1465" s="65">
        <f>IFERROR(VLOOKUP($B1465,STOCK!$A:$H,8,0)," ")</f>
        <v>438</v>
      </c>
      <c r="AP1465" s="62">
        <f t="shared" si="286"/>
        <v>44.4</v>
      </c>
      <c r="AQ1465" s="50">
        <f t="shared" si="287"/>
        <v>69.709543568464738</v>
      </c>
      <c r="AR1465" s="50">
        <f t="shared" si="288"/>
        <v>83.855421686746993</v>
      </c>
      <c r="AS1465" s="50">
        <f t="shared" si="289"/>
        <v>84.923076923076934</v>
      </c>
      <c r="AT1465" s="50">
        <f t="shared" si="290"/>
        <v>138.83211678832117</v>
      </c>
      <c r="AU1465" s="63">
        <f t="shared" si="297"/>
        <v>190.43478260869566</v>
      </c>
      <c r="AV1465" s="67">
        <v>1800.000004</v>
      </c>
      <c r="AW1465" s="133">
        <v>1601.39111</v>
      </c>
      <c r="AX1465" s="49">
        <v>2100</v>
      </c>
      <c r="AY1465" s="51">
        <f t="shared" si="291"/>
        <v>0.16666666407407416</v>
      </c>
      <c r="AZ1465" s="51">
        <f t="shared" si="292"/>
        <v>0.14285714095238095</v>
      </c>
      <c r="BA1465" s="49">
        <v>2000</v>
      </c>
      <c r="BB1465" s="52">
        <v>6</v>
      </c>
      <c r="BC1465" s="51">
        <f t="shared" si="293"/>
        <v>0.11111110864197538</v>
      </c>
      <c r="BD1465" s="51">
        <f t="shared" si="294"/>
        <v>9.9999998000000007E-2</v>
      </c>
      <c r="BE1465" s="49">
        <v>1900</v>
      </c>
      <c r="BF1465" s="52">
        <v>12</v>
      </c>
      <c r="BG1465" s="51">
        <f t="shared" si="295"/>
        <v>5.5555553209876596E-2</v>
      </c>
      <c r="BH1465" s="51">
        <f t="shared" si="296"/>
        <v>5.2631576842105267E-2</v>
      </c>
      <c r="BI1465" s="282">
        <f t="shared" si="298"/>
        <v>795</v>
      </c>
    </row>
    <row r="1466" spans="1:61" hidden="1">
      <c r="A1466" s="54" t="s">
        <v>150</v>
      </c>
      <c r="B1466" s="55" t="s">
        <v>4619</v>
      </c>
      <c r="C1466" s="55" t="s">
        <v>4620</v>
      </c>
      <c r="D1466" s="44" t="s">
        <v>4621</v>
      </c>
      <c r="E1466" s="56">
        <v>6</v>
      </c>
      <c r="F1466" s="46" t="s">
        <v>5814</v>
      </c>
      <c r="G1466" s="47" t="s">
        <v>5814</v>
      </c>
      <c r="H1466" s="47" t="s">
        <v>189</v>
      </c>
      <c r="I1466" s="48" t="s">
        <v>6247</v>
      </c>
      <c r="J1466" s="48" t="s">
        <v>6248</v>
      </c>
      <c r="K1466" s="48" t="s">
        <v>6209</v>
      </c>
      <c r="L1466" s="45">
        <v>114</v>
      </c>
      <c r="M1466" s="47" t="s">
        <v>161</v>
      </c>
      <c r="N1466" s="60">
        <v>4</v>
      </c>
      <c r="O1466" s="58">
        <v>5</v>
      </c>
      <c r="P1466" s="58">
        <v>0</v>
      </c>
      <c r="Q1466" s="132">
        <v>0</v>
      </c>
      <c r="R1466" s="60">
        <v>8</v>
      </c>
      <c r="S1466" s="58">
        <v>10</v>
      </c>
      <c r="T1466" s="58">
        <v>2</v>
      </c>
      <c r="U1466" s="132">
        <v>7</v>
      </c>
      <c r="V1466" s="58">
        <v>4</v>
      </c>
      <c r="W1466" s="58">
        <v>0</v>
      </c>
      <c r="X1466" s="58">
        <v>0</v>
      </c>
      <c r="Y1466" s="132">
        <v>0</v>
      </c>
      <c r="Z1466" s="61">
        <v>0</v>
      </c>
      <c r="AA1466" s="59">
        <v>0</v>
      </c>
      <c r="AB1466" s="59">
        <v>2</v>
      </c>
      <c r="AC1466" s="132">
        <v>3</v>
      </c>
      <c r="AD1466" s="61">
        <v>0</v>
      </c>
      <c r="AE1466" s="59">
        <v>4</v>
      </c>
      <c r="AF1466" s="59">
        <v>0</v>
      </c>
      <c r="AG1466" s="132">
        <v>0</v>
      </c>
      <c r="AH1466" s="61">
        <v>0</v>
      </c>
      <c r="AI1466" s="132">
        <v>1</v>
      </c>
      <c r="AJ1466" s="64">
        <f>IFERROR(VLOOKUP($B1466,STOCK!$A:$H,3,0)," ")</f>
        <v>-5</v>
      </c>
      <c r="AK1466" s="65">
        <f>IFERROR(VLOOKUP($B1466,STOCK!$A:$H,4,0)," ")</f>
        <v>17</v>
      </c>
      <c r="AL1466" s="65">
        <f>IFERROR(VLOOKUP($B1466,STOCK!$A:$H,5,0)," ")</f>
        <v>0</v>
      </c>
      <c r="AM1466" s="65">
        <f>IFERROR(VLOOKUP($B1466,STOCK!$A:$H,6,0)," ")</f>
        <v>21</v>
      </c>
      <c r="AN1466" s="65">
        <f>IFERROR(VLOOKUP($B1466,STOCK!$A:$H,7,0)," ")</f>
        <v>0</v>
      </c>
      <c r="AO1466" s="65">
        <f>IFERROR(VLOOKUP($B1466,STOCK!$A:$H,8,0)," ")</f>
        <v>30</v>
      </c>
      <c r="AP1466" s="62" t="str">
        <f t="shared" si="286"/>
        <v>Q</v>
      </c>
      <c r="AQ1466" s="50">
        <f t="shared" si="287"/>
        <v>72.857142857142847</v>
      </c>
      <c r="AR1466" s="50" t="str">
        <f t="shared" si="288"/>
        <v>Q</v>
      </c>
      <c r="AS1466" s="50">
        <f t="shared" si="289"/>
        <v>210</v>
      </c>
      <c r="AT1466" s="50" t="str">
        <f t="shared" si="290"/>
        <v>Q</v>
      </c>
      <c r="AU1466" s="63">
        <f t="shared" si="297"/>
        <v>900</v>
      </c>
      <c r="AV1466" s="67">
        <v>6549.9999950000001</v>
      </c>
      <c r="AW1466" s="133">
        <v>5756.3217800000002</v>
      </c>
      <c r="AX1466" s="49">
        <v>7550</v>
      </c>
      <c r="AY1466" s="51">
        <f t="shared" si="291"/>
        <v>0.15267175660509302</v>
      </c>
      <c r="AZ1466" s="51">
        <f t="shared" si="292"/>
        <v>0.13245033178807947</v>
      </c>
      <c r="BA1466" s="49">
        <v>7250</v>
      </c>
      <c r="BB1466" s="52">
        <v>6</v>
      </c>
      <c r="BC1466" s="51">
        <f t="shared" si="293"/>
        <v>0.10687022985257277</v>
      </c>
      <c r="BD1466" s="51">
        <f t="shared" si="294"/>
        <v>9.6551724827586186E-2</v>
      </c>
      <c r="BE1466" s="49">
        <v>6900</v>
      </c>
      <c r="BF1466" s="52">
        <v>12</v>
      </c>
      <c r="BG1466" s="51">
        <f t="shared" si="295"/>
        <v>5.3435115307965741E-2</v>
      </c>
      <c r="BH1466" s="51">
        <f t="shared" si="296"/>
        <v>5.0724638405797086E-2</v>
      </c>
      <c r="BI1466" s="282">
        <f t="shared" si="298"/>
        <v>11</v>
      </c>
    </row>
    <row r="1467" spans="1:61" hidden="1">
      <c r="A1467" s="54" t="s">
        <v>150</v>
      </c>
      <c r="B1467" s="55" t="s">
        <v>4622</v>
      </c>
      <c r="C1467" s="55" t="s">
        <v>4623</v>
      </c>
      <c r="D1467" s="44" t="s">
        <v>4624</v>
      </c>
      <c r="E1467" s="56">
        <v>27</v>
      </c>
      <c r="F1467" s="46" t="s">
        <v>5814</v>
      </c>
      <c r="G1467" s="47" t="s">
        <v>5814</v>
      </c>
      <c r="H1467" s="47" t="s">
        <v>189</v>
      </c>
      <c r="I1467" s="48" t="s">
        <v>6247</v>
      </c>
      <c r="J1467" s="48" t="s">
        <v>6248</v>
      </c>
      <c r="K1467" s="48" t="s">
        <v>6209</v>
      </c>
      <c r="L1467" s="45">
        <v>114</v>
      </c>
      <c r="M1467" s="47" t="s">
        <v>161</v>
      </c>
      <c r="N1467" s="60">
        <v>829</v>
      </c>
      <c r="O1467" s="58">
        <v>657</v>
      </c>
      <c r="P1467" s="58">
        <v>542</v>
      </c>
      <c r="Q1467" s="132">
        <v>364</v>
      </c>
      <c r="R1467" s="60">
        <v>837</v>
      </c>
      <c r="S1467" s="58">
        <v>1235</v>
      </c>
      <c r="T1467" s="58">
        <v>981</v>
      </c>
      <c r="U1467" s="132">
        <v>1118</v>
      </c>
      <c r="V1467" s="58">
        <v>391</v>
      </c>
      <c r="W1467" s="58">
        <v>458</v>
      </c>
      <c r="X1467" s="58">
        <v>302</v>
      </c>
      <c r="Y1467" s="132">
        <v>339</v>
      </c>
      <c r="Z1467" s="61">
        <v>405</v>
      </c>
      <c r="AA1467" s="59">
        <v>407</v>
      </c>
      <c r="AB1467" s="59">
        <v>446</v>
      </c>
      <c r="AC1467" s="132">
        <v>352</v>
      </c>
      <c r="AD1467" s="61">
        <v>671</v>
      </c>
      <c r="AE1467" s="59">
        <v>773</v>
      </c>
      <c r="AF1467" s="59">
        <v>645</v>
      </c>
      <c r="AG1467" s="132">
        <v>718</v>
      </c>
      <c r="AH1467" s="61">
        <v>58</v>
      </c>
      <c r="AI1467" s="132">
        <v>236</v>
      </c>
      <c r="AJ1467" s="64">
        <f>IFERROR(VLOOKUP($B1467,STOCK!$A:$H,3,0)," ")</f>
        <v>2158</v>
      </c>
      <c r="AK1467" s="65">
        <f>IFERROR(VLOOKUP($B1467,STOCK!$A:$H,4,0)," ")</f>
        <v>1692</v>
      </c>
      <c r="AL1467" s="65">
        <f>IFERROR(VLOOKUP($B1467,STOCK!$A:$H,5,0)," ")</f>
        <v>935</v>
      </c>
      <c r="AM1467" s="65">
        <f>IFERROR(VLOOKUP($B1467,STOCK!$A:$H,6,0)," ")</f>
        <v>870</v>
      </c>
      <c r="AN1467" s="65">
        <f>IFERROR(VLOOKUP($B1467,STOCK!$A:$H,7,0)," ")</f>
        <v>1275</v>
      </c>
      <c r="AO1467" s="65">
        <f>IFERROR(VLOOKUP($B1467,STOCK!$A:$H,8,0)," ")</f>
        <v>787</v>
      </c>
      <c r="AP1467" s="62">
        <f t="shared" si="286"/>
        <v>177.85714285714286</v>
      </c>
      <c r="AQ1467" s="50">
        <f t="shared" si="287"/>
        <v>45.402504472271914</v>
      </c>
      <c r="AR1467" s="50">
        <f t="shared" si="288"/>
        <v>82.743362831858406</v>
      </c>
      <c r="AS1467" s="50">
        <f t="shared" si="289"/>
        <v>74.14772727272728</v>
      </c>
      <c r="AT1467" s="50">
        <f t="shared" si="290"/>
        <v>53.272980501392759</v>
      </c>
      <c r="AU1467" s="63">
        <f t="shared" si="297"/>
        <v>100.04237288135594</v>
      </c>
      <c r="AV1467" s="67">
        <v>1800.000004</v>
      </c>
      <c r="AW1467" s="133">
        <v>1721.16219</v>
      </c>
      <c r="AX1467" s="49">
        <v>2100</v>
      </c>
      <c r="AY1467" s="51">
        <f t="shared" si="291"/>
        <v>0.16666666407407416</v>
      </c>
      <c r="AZ1467" s="51">
        <f t="shared" si="292"/>
        <v>0.14285714095238095</v>
      </c>
      <c r="BA1467" s="49">
        <v>2000</v>
      </c>
      <c r="BB1467" s="52">
        <v>6</v>
      </c>
      <c r="BC1467" s="51">
        <f t="shared" si="293"/>
        <v>0.11111110864197538</v>
      </c>
      <c r="BD1467" s="51">
        <f t="shared" si="294"/>
        <v>9.9999998000000007E-2</v>
      </c>
      <c r="BE1467" s="49">
        <v>1900</v>
      </c>
      <c r="BF1467" s="52">
        <v>12</v>
      </c>
      <c r="BG1467" s="51">
        <f t="shared" si="295"/>
        <v>5.5555553209876596E-2</v>
      </c>
      <c r="BH1467" s="51">
        <f t="shared" si="296"/>
        <v>5.2631576842105267E-2</v>
      </c>
      <c r="BI1467" s="282">
        <f t="shared" si="298"/>
        <v>3127</v>
      </c>
    </row>
    <row r="1468" spans="1:61" hidden="1">
      <c r="A1468" s="54" t="s">
        <v>150</v>
      </c>
      <c r="B1468" s="55" t="s">
        <v>4625</v>
      </c>
      <c r="C1468" s="55" t="s">
        <v>4626</v>
      </c>
      <c r="D1468" s="44" t="s">
        <v>4627</v>
      </c>
      <c r="E1468" s="56">
        <v>6</v>
      </c>
      <c r="F1468" s="46" t="s">
        <v>5814</v>
      </c>
      <c r="G1468" s="47" t="s">
        <v>5814</v>
      </c>
      <c r="H1468" s="47" t="s">
        <v>189</v>
      </c>
      <c r="I1468" s="48" t="s">
        <v>6247</v>
      </c>
      <c r="J1468" s="48" t="s">
        <v>6248</v>
      </c>
      <c r="K1468" s="48" t="s">
        <v>6209</v>
      </c>
      <c r="L1468" s="45">
        <v>114</v>
      </c>
      <c r="M1468" s="47" t="s">
        <v>161</v>
      </c>
      <c r="N1468" s="60">
        <v>2</v>
      </c>
      <c r="O1468" s="58">
        <v>2</v>
      </c>
      <c r="P1468" s="58">
        <v>0</v>
      </c>
      <c r="Q1468" s="132">
        <v>0</v>
      </c>
      <c r="R1468" s="60">
        <v>16</v>
      </c>
      <c r="S1468" s="58">
        <v>35</v>
      </c>
      <c r="T1468" s="58">
        <v>12</v>
      </c>
      <c r="U1468" s="132">
        <v>27</v>
      </c>
      <c r="V1468" s="58">
        <v>9</v>
      </c>
      <c r="W1468" s="58">
        <v>2</v>
      </c>
      <c r="X1468" s="58">
        <v>0</v>
      </c>
      <c r="Y1468" s="132">
        <v>0</v>
      </c>
      <c r="Z1468" s="61">
        <v>0</v>
      </c>
      <c r="AA1468" s="59">
        <v>1</v>
      </c>
      <c r="AB1468" s="59">
        <v>4</v>
      </c>
      <c r="AC1468" s="132">
        <v>11</v>
      </c>
      <c r="AD1468" s="61">
        <v>0</v>
      </c>
      <c r="AE1468" s="59">
        <v>7</v>
      </c>
      <c r="AF1468" s="59">
        <v>5</v>
      </c>
      <c r="AG1468" s="132">
        <v>6</v>
      </c>
      <c r="AH1468" s="61">
        <v>0</v>
      </c>
      <c r="AI1468" s="132">
        <v>6</v>
      </c>
      <c r="AJ1468" s="64">
        <f>IFERROR(VLOOKUP($B1468,STOCK!$A:$H,3,0)," ")</f>
        <v>23</v>
      </c>
      <c r="AK1468" s="65">
        <f>IFERROR(VLOOKUP($B1468,STOCK!$A:$H,4,0)," ")</f>
        <v>33</v>
      </c>
      <c r="AL1468" s="65">
        <f>IFERROR(VLOOKUP($B1468,STOCK!$A:$H,5,0)," ")</f>
        <v>1</v>
      </c>
      <c r="AM1468" s="65">
        <f>IFERROR(VLOOKUP($B1468,STOCK!$A:$H,6,0)," ")</f>
        <v>1</v>
      </c>
      <c r="AN1468" s="65">
        <f>IFERROR(VLOOKUP($B1468,STOCK!$A:$H,7,0)," ")</f>
        <v>0</v>
      </c>
      <c r="AO1468" s="65">
        <f>IFERROR(VLOOKUP($B1468,STOCK!$A:$H,8,0)," ")</f>
        <v>62</v>
      </c>
      <c r="AP1468" s="62" t="str">
        <f t="shared" si="286"/>
        <v>SV</v>
      </c>
      <c r="AQ1468" s="50">
        <f t="shared" si="287"/>
        <v>36.666666666666671</v>
      </c>
      <c r="AR1468" s="50" t="str">
        <f t="shared" si="288"/>
        <v>SV</v>
      </c>
      <c r="AS1468" s="50">
        <f t="shared" si="289"/>
        <v>2.7272727272727275</v>
      </c>
      <c r="AT1468" s="50" t="str">
        <f t="shared" si="290"/>
        <v>Q</v>
      </c>
      <c r="AU1468" s="63">
        <f t="shared" si="297"/>
        <v>310</v>
      </c>
      <c r="AV1468" s="67">
        <v>6549.9999950000001</v>
      </c>
      <c r="AW1468" s="133">
        <v>5933.0131300000003</v>
      </c>
      <c r="AX1468" s="49">
        <v>7550</v>
      </c>
      <c r="AY1468" s="51">
        <f t="shared" si="291"/>
        <v>0.15267175660509302</v>
      </c>
      <c r="AZ1468" s="51">
        <f t="shared" si="292"/>
        <v>0.13245033178807947</v>
      </c>
      <c r="BA1468" s="49">
        <v>7250</v>
      </c>
      <c r="BB1468" s="52">
        <v>6</v>
      </c>
      <c r="BC1468" s="51">
        <f t="shared" si="293"/>
        <v>0.10687022985257277</v>
      </c>
      <c r="BD1468" s="51">
        <f t="shared" si="294"/>
        <v>9.6551724827586186E-2</v>
      </c>
      <c r="BE1468" s="49">
        <v>6900</v>
      </c>
      <c r="BF1468" s="52">
        <v>12</v>
      </c>
      <c r="BG1468" s="51">
        <f t="shared" si="295"/>
        <v>5.3435115307965741E-2</v>
      </c>
      <c r="BH1468" s="51">
        <f t="shared" si="296"/>
        <v>5.0724638405797086E-2</v>
      </c>
      <c r="BI1468" s="282">
        <f t="shared" si="298"/>
        <v>50</v>
      </c>
    </row>
    <row r="1469" spans="1:61" hidden="1">
      <c r="A1469" s="54" t="s">
        <v>150</v>
      </c>
      <c r="B1469" s="55" t="s">
        <v>4628</v>
      </c>
      <c r="C1469" s="55" t="s">
        <v>4629</v>
      </c>
      <c r="D1469" s="44" t="s">
        <v>4630</v>
      </c>
      <c r="E1469" s="56">
        <v>1</v>
      </c>
      <c r="F1469" s="46" t="s">
        <v>5814</v>
      </c>
      <c r="G1469" s="47" t="s">
        <v>5814</v>
      </c>
      <c r="H1469" s="47" t="s">
        <v>189</v>
      </c>
      <c r="I1469" s="48" t="s">
        <v>6247</v>
      </c>
      <c r="J1469" s="48" t="s">
        <v>6248</v>
      </c>
      <c r="K1469" s="48" t="s">
        <v>6209</v>
      </c>
      <c r="L1469" s="45">
        <v>114</v>
      </c>
      <c r="M1469" s="47" t="s">
        <v>161</v>
      </c>
      <c r="N1469" s="60">
        <v>11</v>
      </c>
      <c r="O1469" s="58">
        <v>92</v>
      </c>
      <c r="P1469" s="58">
        <v>109</v>
      </c>
      <c r="Q1469" s="132">
        <v>102</v>
      </c>
      <c r="R1469" s="60">
        <v>12</v>
      </c>
      <c r="S1469" s="58">
        <v>80</v>
      </c>
      <c r="T1469" s="58">
        <v>78</v>
      </c>
      <c r="U1469" s="132">
        <v>42</v>
      </c>
      <c r="V1469" s="58">
        <v>4</v>
      </c>
      <c r="W1469" s="58">
        <v>31</v>
      </c>
      <c r="X1469" s="58">
        <v>32</v>
      </c>
      <c r="Y1469" s="132">
        <v>24</v>
      </c>
      <c r="Z1469" s="61">
        <v>2</v>
      </c>
      <c r="AA1469" s="59">
        <v>52</v>
      </c>
      <c r="AB1469" s="59">
        <v>25</v>
      </c>
      <c r="AC1469" s="132">
        <v>0</v>
      </c>
      <c r="AD1469" s="61">
        <v>6</v>
      </c>
      <c r="AE1469" s="59">
        <v>49</v>
      </c>
      <c r="AF1469" s="59">
        <v>48</v>
      </c>
      <c r="AG1469" s="132">
        <v>21</v>
      </c>
      <c r="AH1469" s="61">
        <v>0</v>
      </c>
      <c r="AI1469" s="132">
        <v>0</v>
      </c>
      <c r="AJ1469" s="64">
        <f>IFERROR(VLOOKUP($B1469,STOCK!$A:$H,3,0)," ")</f>
        <v>27</v>
      </c>
      <c r="AK1469" s="65">
        <f>IFERROR(VLOOKUP($B1469,STOCK!$A:$H,4,0)," ")</f>
        <v>15</v>
      </c>
      <c r="AL1469" s="65">
        <f>IFERROR(VLOOKUP($B1469,STOCK!$A:$H,5,0)," ")</f>
        <v>1</v>
      </c>
      <c r="AM1469" s="65">
        <f>IFERROR(VLOOKUP($B1469,STOCK!$A:$H,6,0)," ")</f>
        <v>1</v>
      </c>
      <c r="AN1469" s="65">
        <f>IFERROR(VLOOKUP($B1469,STOCK!$A:$H,7,0)," ")</f>
        <v>-4</v>
      </c>
      <c r="AO1469" s="65">
        <f>IFERROR(VLOOKUP($B1469,STOCK!$A:$H,8,0)," ")</f>
        <v>0</v>
      </c>
      <c r="AP1469" s="62">
        <f t="shared" si="286"/>
        <v>7.9411764705882355</v>
      </c>
      <c r="AQ1469" s="50">
        <f t="shared" si="287"/>
        <v>10.714285714285715</v>
      </c>
      <c r="AR1469" s="50">
        <f t="shared" si="288"/>
        <v>1.25</v>
      </c>
      <c r="AS1469" s="50" t="str">
        <f t="shared" si="289"/>
        <v>SV</v>
      </c>
      <c r="AT1469" s="50" t="str">
        <f t="shared" si="290"/>
        <v>Q</v>
      </c>
      <c r="AU1469" s="63" t="str">
        <f t="shared" si="297"/>
        <v>Q</v>
      </c>
      <c r="AV1469" s="67">
        <v>10354.999996</v>
      </c>
      <c r="AW1469" s="133">
        <v>10349.999879999999</v>
      </c>
      <c r="AX1469" s="49">
        <v>11900</v>
      </c>
      <c r="AY1469" s="51">
        <f t="shared" si="291"/>
        <v>0.14920328388187465</v>
      </c>
      <c r="AZ1469" s="51">
        <f t="shared" si="292"/>
        <v>0.12983193310924365</v>
      </c>
      <c r="BA1469" s="49">
        <v>11250</v>
      </c>
      <c r="BB1469" s="52">
        <v>3</v>
      </c>
      <c r="BC1469" s="51">
        <f t="shared" si="293"/>
        <v>8.6431675938747121E-2</v>
      </c>
      <c r="BD1469" s="51">
        <f t="shared" si="294"/>
        <v>7.9555555911111075E-2</v>
      </c>
      <c r="BE1469" s="49">
        <v>10900</v>
      </c>
      <c r="BF1469" s="52">
        <v>6</v>
      </c>
      <c r="BG1469" s="51">
        <f t="shared" si="295"/>
        <v>5.2631579353985991E-2</v>
      </c>
      <c r="BH1469" s="51">
        <f t="shared" si="296"/>
        <v>5.0000000366972434E-2</v>
      </c>
      <c r="BI1469" s="282">
        <f t="shared" si="298"/>
        <v>189</v>
      </c>
    </row>
    <row r="1470" spans="1:61" hidden="1">
      <c r="A1470" s="54" t="s">
        <v>150</v>
      </c>
      <c r="B1470" s="55" t="s">
        <v>4631</v>
      </c>
      <c r="C1470" s="55" t="s">
        <v>4632</v>
      </c>
      <c r="D1470" s="44" t="s">
        <v>4633</v>
      </c>
      <c r="E1470" s="56">
        <v>27</v>
      </c>
      <c r="F1470" s="46" t="s">
        <v>5814</v>
      </c>
      <c r="G1470" s="47" t="s">
        <v>5814</v>
      </c>
      <c r="H1470" s="47" t="s">
        <v>189</v>
      </c>
      <c r="I1470" s="48" t="s">
        <v>6247</v>
      </c>
      <c r="J1470" s="48" t="s">
        <v>6248</v>
      </c>
      <c r="K1470" s="48" t="s">
        <v>6209</v>
      </c>
      <c r="L1470" s="45">
        <v>114</v>
      </c>
      <c r="M1470" s="47" t="s">
        <v>161</v>
      </c>
      <c r="N1470" s="60">
        <v>454</v>
      </c>
      <c r="O1470" s="58">
        <v>705</v>
      </c>
      <c r="P1470" s="58">
        <v>406</v>
      </c>
      <c r="Q1470" s="132">
        <v>370</v>
      </c>
      <c r="R1470" s="60">
        <v>693</v>
      </c>
      <c r="S1470" s="58">
        <v>1102</v>
      </c>
      <c r="T1470" s="58">
        <v>861</v>
      </c>
      <c r="U1470" s="132">
        <v>982</v>
      </c>
      <c r="V1470" s="58">
        <v>263</v>
      </c>
      <c r="W1470" s="58">
        <v>315</v>
      </c>
      <c r="X1470" s="58">
        <v>249</v>
      </c>
      <c r="Y1470" s="132">
        <v>297</v>
      </c>
      <c r="Z1470" s="61">
        <v>310</v>
      </c>
      <c r="AA1470" s="59">
        <v>479</v>
      </c>
      <c r="AB1470" s="59">
        <v>391</v>
      </c>
      <c r="AC1470" s="132">
        <v>354</v>
      </c>
      <c r="AD1470" s="61">
        <v>380</v>
      </c>
      <c r="AE1470" s="59">
        <v>576</v>
      </c>
      <c r="AF1470" s="59">
        <v>555</v>
      </c>
      <c r="AG1470" s="132">
        <v>472</v>
      </c>
      <c r="AH1470" s="61">
        <v>54</v>
      </c>
      <c r="AI1470" s="132">
        <v>206</v>
      </c>
      <c r="AJ1470" s="64">
        <f>IFERROR(VLOOKUP($B1470,STOCK!$A:$H,3,0)," ")</f>
        <v>1818</v>
      </c>
      <c r="AK1470" s="65">
        <f>IFERROR(VLOOKUP($B1470,STOCK!$A:$H,4,0)," ")</f>
        <v>2518</v>
      </c>
      <c r="AL1470" s="65">
        <f>IFERROR(VLOOKUP($B1470,STOCK!$A:$H,5,0)," ")</f>
        <v>495</v>
      </c>
      <c r="AM1470" s="65">
        <f>IFERROR(VLOOKUP($B1470,STOCK!$A:$H,6,0)," ")</f>
        <v>932</v>
      </c>
      <c r="AN1470" s="65">
        <f>IFERROR(VLOOKUP($B1470,STOCK!$A:$H,7,0)," ")</f>
        <v>914</v>
      </c>
      <c r="AO1470" s="65">
        <f>IFERROR(VLOOKUP($B1470,STOCK!$A:$H,8,0)," ")</f>
        <v>1075</v>
      </c>
      <c r="AP1470" s="62">
        <f t="shared" si="286"/>
        <v>147.40540540540542</v>
      </c>
      <c r="AQ1470" s="50">
        <f t="shared" si="287"/>
        <v>76.924643584521391</v>
      </c>
      <c r="AR1470" s="50">
        <f t="shared" si="288"/>
        <v>50</v>
      </c>
      <c r="AS1470" s="50">
        <f t="shared" si="289"/>
        <v>78.983050847457619</v>
      </c>
      <c r="AT1470" s="50">
        <f t="shared" si="290"/>
        <v>58.093220338983052</v>
      </c>
      <c r="AU1470" s="63">
        <f t="shared" si="297"/>
        <v>156.55339805825241</v>
      </c>
      <c r="AV1470" s="67">
        <v>1800.000004</v>
      </c>
      <c r="AW1470" s="133">
        <v>1722.5468699999999</v>
      </c>
      <c r="AX1470" s="49">
        <v>2100</v>
      </c>
      <c r="AY1470" s="51">
        <f t="shared" si="291"/>
        <v>0.16666666407407416</v>
      </c>
      <c r="AZ1470" s="51">
        <f t="shared" si="292"/>
        <v>0.14285714095238095</v>
      </c>
      <c r="BA1470" s="49">
        <v>2000</v>
      </c>
      <c r="BB1470" s="52">
        <v>6</v>
      </c>
      <c r="BC1470" s="51">
        <f t="shared" si="293"/>
        <v>0.11111110864197538</v>
      </c>
      <c r="BD1470" s="51">
        <f t="shared" si="294"/>
        <v>9.9999998000000007E-2</v>
      </c>
      <c r="BE1470" s="49">
        <v>1900</v>
      </c>
      <c r="BF1470" s="52">
        <v>12</v>
      </c>
      <c r="BG1470" s="51">
        <f t="shared" si="295"/>
        <v>5.5555553209876596E-2</v>
      </c>
      <c r="BH1470" s="51">
        <f t="shared" si="296"/>
        <v>5.2631576842105267E-2</v>
      </c>
      <c r="BI1470" s="282">
        <f t="shared" si="298"/>
        <v>2681</v>
      </c>
    </row>
    <row r="1471" spans="1:61" hidden="1">
      <c r="A1471" s="54" t="s">
        <v>150</v>
      </c>
      <c r="B1471" s="55" t="s">
        <v>4634</v>
      </c>
      <c r="C1471" s="55" t="s">
        <v>4635</v>
      </c>
      <c r="D1471" s="44" t="s">
        <v>4636</v>
      </c>
      <c r="E1471" s="56">
        <v>6</v>
      </c>
      <c r="F1471" s="46" t="s">
        <v>5814</v>
      </c>
      <c r="G1471" s="47" t="s">
        <v>5814</v>
      </c>
      <c r="H1471" s="47" t="s">
        <v>189</v>
      </c>
      <c r="I1471" s="48" t="s">
        <v>6247</v>
      </c>
      <c r="J1471" s="48" t="s">
        <v>6248</v>
      </c>
      <c r="K1471" s="48" t="s">
        <v>6209</v>
      </c>
      <c r="L1471" s="45">
        <v>114</v>
      </c>
      <c r="M1471" s="47" t="s">
        <v>161</v>
      </c>
      <c r="N1471" s="60">
        <v>8</v>
      </c>
      <c r="O1471" s="58">
        <v>9</v>
      </c>
      <c r="P1471" s="58">
        <v>0</v>
      </c>
      <c r="Q1471" s="132">
        <v>0</v>
      </c>
      <c r="R1471" s="60">
        <v>12</v>
      </c>
      <c r="S1471" s="58">
        <v>40</v>
      </c>
      <c r="T1471" s="58">
        <v>11</v>
      </c>
      <c r="U1471" s="132">
        <v>12</v>
      </c>
      <c r="V1471" s="58">
        <v>13</v>
      </c>
      <c r="W1471" s="58">
        <v>2</v>
      </c>
      <c r="X1471" s="58">
        <v>0</v>
      </c>
      <c r="Y1471" s="132">
        <v>0</v>
      </c>
      <c r="Z1471" s="61">
        <v>4</v>
      </c>
      <c r="AA1471" s="59">
        <v>0</v>
      </c>
      <c r="AB1471" s="59">
        <v>0</v>
      </c>
      <c r="AC1471" s="132">
        <v>0</v>
      </c>
      <c r="AD1471" s="61">
        <v>19</v>
      </c>
      <c r="AE1471" s="59">
        <v>7</v>
      </c>
      <c r="AF1471" s="59">
        <v>0</v>
      </c>
      <c r="AG1471" s="132">
        <v>0</v>
      </c>
      <c r="AH1471" s="61">
        <v>2</v>
      </c>
      <c r="AI1471" s="132">
        <v>6</v>
      </c>
      <c r="AJ1471" s="64">
        <f>IFERROR(VLOOKUP($B1471,STOCK!$A:$H,3,0)," ")</f>
        <v>-1</v>
      </c>
      <c r="AK1471" s="65">
        <f>IFERROR(VLOOKUP($B1471,STOCK!$A:$H,4,0)," ")</f>
        <v>30</v>
      </c>
      <c r="AL1471" s="65">
        <f>IFERROR(VLOOKUP($B1471,STOCK!$A:$H,5,0)," ")</f>
        <v>0</v>
      </c>
      <c r="AM1471" s="65">
        <f>IFERROR(VLOOKUP($B1471,STOCK!$A:$H,6,0)," ")</f>
        <v>-3</v>
      </c>
      <c r="AN1471" s="65">
        <f>IFERROR(VLOOKUP($B1471,STOCK!$A:$H,7,0)," ")</f>
        <v>0</v>
      </c>
      <c r="AO1471" s="65">
        <f>IFERROR(VLOOKUP($B1471,STOCK!$A:$H,8,0)," ")</f>
        <v>58</v>
      </c>
      <c r="AP1471" s="62" t="str">
        <f t="shared" si="286"/>
        <v>Q</v>
      </c>
      <c r="AQ1471" s="50">
        <f t="shared" si="287"/>
        <v>75</v>
      </c>
      <c r="AR1471" s="50" t="str">
        <f t="shared" si="288"/>
        <v>Q</v>
      </c>
      <c r="AS1471" s="50" t="str">
        <f t="shared" si="289"/>
        <v>Q</v>
      </c>
      <c r="AT1471" s="50" t="str">
        <f t="shared" si="290"/>
        <v>Q</v>
      </c>
      <c r="AU1471" s="63">
        <f t="shared" si="297"/>
        <v>290</v>
      </c>
      <c r="AV1471" s="67">
        <v>6549.9999950000001</v>
      </c>
      <c r="AW1471" s="133">
        <v>6020.6836800000001</v>
      </c>
      <c r="AX1471" s="49">
        <v>7550</v>
      </c>
      <c r="AY1471" s="51">
        <f t="shared" si="291"/>
        <v>0.15267175660509302</v>
      </c>
      <c r="AZ1471" s="51">
        <f t="shared" si="292"/>
        <v>0.13245033178807947</v>
      </c>
      <c r="BA1471" s="49">
        <v>7250</v>
      </c>
      <c r="BB1471" s="52">
        <v>6</v>
      </c>
      <c r="BC1471" s="51">
        <f t="shared" si="293"/>
        <v>0.10687022985257277</v>
      </c>
      <c r="BD1471" s="51">
        <f t="shared" si="294"/>
        <v>9.6551724827586186E-2</v>
      </c>
      <c r="BE1471" s="49">
        <v>6900</v>
      </c>
      <c r="BF1471" s="52">
        <v>12</v>
      </c>
      <c r="BG1471" s="51">
        <f t="shared" si="295"/>
        <v>5.3435115307965741E-2</v>
      </c>
      <c r="BH1471" s="51">
        <f t="shared" si="296"/>
        <v>5.0724638405797086E-2</v>
      </c>
      <c r="BI1471" s="282">
        <f t="shared" si="298"/>
        <v>18</v>
      </c>
    </row>
    <row r="1472" spans="1:61" hidden="1">
      <c r="A1472" s="54" t="s">
        <v>150</v>
      </c>
      <c r="B1472" s="55" t="s">
        <v>4637</v>
      </c>
      <c r="C1472" s="55" t="s">
        <v>4638</v>
      </c>
      <c r="D1472" s="44" t="s">
        <v>4639</v>
      </c>
      <c r="E1472" s="56">
        <v>1</v>
      </c>
      <c r="F1472" s="46" t="s">
        <v>5814</v>
      </c>
      <c r="G1472" s="47" t="s">
        <v>5814</v>
      </c>
      <c r="H1472" s="47" t="s">
        <v>189</v>
      </c>
      <c r="I1472" s="48" t="s">
        <v>6247</v>
      </c>
      <c r="J1472" s="48" t="s">
        <v>6248</v>
      </c>
      <c r="K1472" s="48" t="s">
        <v>6209</v>
      </c>
      <c r="L1472" s="45">
        <v>114</v>
      </c>
      <c r="M1472" s="47" t="s">
        <v>161</v>
      </c>
      <c r="N1472" s="60">
        <v>12</v>
      </c>
      <c r="O1472" s="58">
        <v>51</v>
      </c>
      <c r="P1472" s="58">
        <v>79</v>
      </c>
      <c r="Q1472" s="132">
        <v>34</v>
      </c>
      <c r="R1472" s="60">
        <v>7</v>
      </c>
      <c r="S1472" s="58">
        <v>56</v>
      </c>
      <c r="T1472" s="58">
        <v>39</v>
      </c>
      <c r="U1472" s="132">
        <v>2</v>
      </c>
      <c r="V1472" s="58">
        <v>3</v>
      </c>
      <c r="W1472" s="58">
        <v>13</v>
      </c>
      <c r="X1472" s="58">
        <v>21</v>
      </c>
      <c r="Y1472" s="132">
        <v>15</v>
      </c>
      <c r="Z1472" s="61">
        <v>3</v>
      </c>
      <c r="AA1472" s="59">
        <v>32</v>
      </c>
      <c r="AB1472" s="59">
        <v>25</v>
      </c>
      <c r="AC1472" s="132">
        <v>0</v>
      </c>
      <c r="AD1472" s="61">
        <v>1</v>
      </c>
      <c r="AE1472" s="59">
        <v>20</v>
      </c>
      <c r="AF1472" s="59">
        <v>42</v>
      </c>
      <c r="AG1472" s="132">
        <v>40</v>
      </c>
      <c r="AH1472" s="61">
        <v>0</v>
      </c>
      <c r="AI1472" s="132">
        <v>0</v>
      </c>
      <c r="AJ1472" s="64">
        <f>IFERROR(VLOOKUP($B1472,STOCK!$A:$H,3,0)," ")</f>
        <v>8</v>
      </c>
      <c r="AK1472" s="65">
        <f>IFERROR(VLOOKUP($B1472,STOCK!$A:$H,4,0)," ")</f>
        <v>3</v>
      </c>
      <c r="AL1472" s="65">
        <f>IFERROR(VLOOKUP($B1472,STOCK!$A:$H,5,0)," ")</f>
        <v>0</v>
      </c>
      <c r="AM1472" s="65">
        <f>IFERROR(VLOOKUP($B1472,STOCK!$A:$H,6,0)," ")</f>
        <v>0</v>
      </c>
      <c r="AN1472" s="65">
        <f>IFERROR(VLOOKUP($B1472,STOCK!$A:$H,7,0)," ")</f>
        <v>32</v>
      </c>
      <c r="AO1472" s="65">
        <f>IFERROR(VLOOKUP($B1472,STOCK!$A:$H,8,0)," ")</f>
        <v>0</v>
      </c>
      <c r="AP1472" s="62">
        <f t="shared" si="286"/>
        <v>7.0588235294117645</v>
      </c>
      <c r="AQ1472" s="50">
        <f t="shared" si="287"/>
        <v>45</v>
      </c>
      <c r="AR1472" s="50" t="str">
        <f t="shared" si="288"/>
        <v>Q</v>
      </c>
      <c r="AS1472" s="50" t="str">
        <f t="shared" si="289"/>
        <v>Q</v>
      </c>
      <c r="AT1472" s="50">
        <f t="shared" si="290"/>
        <v>24</v>
      </c>
      <c r="AU1472" s="63" t="str">
        <f t="shared" si="297"/>
        <v>Q</v>
      </c>
      <c r="AV1472" s="67">
        <v>10354.999996</v>
      </c>
      <c r="AW1472" s="133">
        <v>10349.99999</v>
      </c>
      <c r="AX1472" s="49">
        <v>11900</v>
      </c>
      <c r="AY1472" s="51">
        <f t="shared" si="291"/>
        <v>0.14920328388187465</v>
      </c>
      <c r="AZ1472" s="51">
        <f t="shared" si="292"/>
        <v>0.12983193310924365</v>
      </c>
      <c r="BA1472" s="49">
        <v>11250</v>
      </c>
      <c r="BB1472" s="52">
        <v>3</v>
      </c>
      <c r="BC1472" s="51">
        <f t="shared" si="293"/>
        <v>8.6431675938747121E-2</v>
      </c>
      <c r="BD1472" s="51">
        <f t="shared" si="294"/>
        <v>7.9555555911111075E-2</v>
      </c>
      <c r="BE1472" s="49">
        <v>10900</v>
      </c>
      <c r="BF1472" s="52">
        <v>6</v>
      </c>
      <c r="BG1472" s="51">
        <f t="shared" si="295"/>
        <v>5.2631579353985991E-2</v>
      </c>
      <c r="BH1472" s="51">
        <f t="shared" si="296"/>
        <v>5.0000000366972434E-2</v>
      </c>
      <c r="BI1472" s="282">
        <f t="shared" si="298"/>
        <v>91</v>
      </c>
    </row>
    <row r="1473" spans="1:61" hidden="1">
      <c r="A1473" s="54" t="s">
        <v>150</v>
      </c>
      <c r="B1473" s="55" t="s">
        <v>4640</v>
      </c>
      <c r="C1473" s="55" t="s">
        <v>4641</v>
      </c>
      <c r="D1473" s="44" t="s">
        <v>4642</v>
      </c>
      <c r="E1473" s="56">
        <v>1</v>
      </c>
      <c r="F1473" s="46" t="s">
        <v>5814</v>
      </c>
      <c r="G1473" s="47" t="s">
        <v>5814</v>
      </c>
      <c r="H1473" s="47" t="s">
        <v>189</v>
      </c>
      <c r="I1473" s="48" t="s">
        <v>6247</v>
      </c>
      <c r="J1473" s="48" t="s">
        <v>6248</v>
      </c>
      <c r="K1473" s="48" t="s">
        <v>6209</v>
      </c>
      <c r="L1473" s="45">
        <v>114</v>
      </c>
      <c r="M1473" s="47" t="s">
        <v>161</v>
      </c>
      <c r="N1473" s="60">
        <v>0</v>
      </c>
      <c r="O1473" s="58">
        <v>0</v>
      </c>
      <c r="P1473" s="58">
        <v>0</v>
      </c>
      <c r="Q1473" s="132">
        <v>0</v>
      </c>
      <c r="R1473" s="60">
        <v>0</v>
      </c>
      <c r="S1473" s="58">
        <v>0</v>
      </c>
      <c r="T1473" s="58">
        <v>0</v>
      </c>
      <c r="U1473" s="132">
        <v>0</v>
      </c>
      <c r="V1473" s="58">
        <v>0</v>
      </c>
      <c r="W1473" s="58">
        <v>0</v>
      </c>
      <c r="X1473" s="58">
        <v>0</v>
      </c>
      <c r="Y1473" s="132">
        <v>0</v>
      </c>
      <c r="Z1473" s="61">
        <v>0</v>
      </c>
      <c r="AA1473" s="59">
        <v>0</v>
      </c>
      <c r="AB1473" s="59">
        <v>0</v>
      </c>
      <c r="AC1473" s="132">
        <v>0</v>
      </c>
      <c r="AD1473" s="61">
        <v>0</v>
      </c>
      <c r="AE1473" s="59">
        <v>0</v>
      </c>
      <c r="AF1473" s="59">
        <v>0</v>
      </c>
      <c r="AG1473" s="132">
        <v>0</v>
      </c>
      <c r="AH1473" s="61">
        <v>0</v>
      </c>
      <c r="AI1473" s="132">
        <v>0</v>
      </c>
      <c r="AJ1473" s="64">
        <f>IFERROR(VLOOKUP($B1473,STOCK!$A:$H,3,0)," ")</f>
        <v>0</v>
      </c>
      <c r="AK1473" s="65">
        <f>IFERROR(VLOOKUP($B1473,STOCK!$A:$H,4,0)," ")</f>
        <v>0</v>
      </c>
      <c r="AL1473" s="65">
        <f>IFERROR(VLOOKUP($B1473,STOCK!$A:$H,5,0)," ")</f>
        <v>0</v>
      </c>
      <c r="AM1473" s="65">
        <f>IFERROR(VLOOKUP($B1473,STOCK!$A:$H,6,0)," ")</f>
        <v>0</v>
      </c>
      <c r="AN1473" s="65">
        <f>IFERROR(VLOOKUP($B1473,STOCK!$A:$H,7,0)," ")</f>
        <v>0</v>
      </c>
      <c r="AO1473" s="65">
        <f>IFERROR(VLOOKUP($B1473,STOCK!$A:$H,8,0)," ")</f>
        <v>0</v>
      </c>
      <c r="AP1473" s="62" t="str">
        <f t="shared" si="286"/>
        <v>Q</v>
      </c>
      <c r="AQ1473" s="50" t="str">
        <f t="shared" si="287"/>
        <v>Q</v>
      </c>
      <c r="AR1473" s="50" t="str">
        <f t="shared" si="288"/>
        <v>Q</v>
      </c>
      <c r="AS1473" s="50" t="str">
        <f t="shared" si="289"/>
        <v>Q</v>
      </c>
      <c r="AT1473" s="50" t="str">
        <f t="shared" si="290"/>
        <v>Q</v>
      </c>
      <c r="AU1473" s="63" t="str">
        <f t="shared" si="297"/>
        <v>Q</v>
      </c>
      <c r="AV1473" s="67">
        <v>10350.000001</v>
      </c>
      <c r="AW1473" s="133">
        <v>10199.99992</v>
      </c>
      <c r="AX1473" s="49">
        <v>11900</v>
      </c>
      <c r="AY1473" s="51">
        <f t="shared" si="291"/>
        <v>0.14975845399519239</v>
      </c>
      <c r="AZ1473" s="51">
        <f t="shared" si="292"/>
        <v>0.1302521007563025</v>
      </c>
      <c r="BA1473" s="49">
        <v>11250</v>
      </c>
      <c r="BB1473" s="52">
        <v>3</v>
      </c>
      <c r="BC1473" s="51">
        <f t="shared" si="293"/>
        <v>8.6956521634110384E-2</v>
      </c>
      <c r="BD1473" s="51">
        <f t="shared" si="294"/>
        <v>7.9999999911111078E-2</v>
      </c>
      <c r="BE1473" s="49">
        <v>10900</v>
      </c>
      <c r="BF1473" s="52">
        <v>6</v>
      </c>
      <c r="BG1473" s="51">
        <f t="shared" si="295"/>
        <v>5.3140096516604896E-2</v>
      </c>
      <c r="BH1473" s="51">
        <f t="shared" si="296"/>
        <v>5.0458715504587123E-2</v>
      </c>
      <c r="BI1473" s="282">
        <f t="shared" si="298"/>
        <v>0</v>
      </c>
    </row>
    <row r="1474" spans="1:61" hidden="1">
      <c r="A1474" s="54" t="s">
        <v>150</v>
      </c>
      <c r="B1474" s="55" t="s">
        <v>4643</v>
      </c>
      <c r="C1474" s="55" t="s">
        <v>4644</v>
      </c>
      <c r="D1474" s="44" t="s">
        <v>4645</v>
      </c>
      <c r="E1474" s="56">
        <v>12</v>
      </c>
      <c r="F1474" s="46" t="s">
        <v>5814</v>
      </c>
      <c r="G1474" s="47" t="s">
        <v>5814</v>
      </c>
      <c r="H1474" s="47" t="s">
        <v>189</v>
      </c>
      <c r="I1474" s="48" t="s">
        <v>6247</v>
      </c>
      <c r="J1474" s="48" t="s">
        <v>6248</v>
      </c>
      <c r="K1474" s="48" t="s">
        <v>6252</v>
      </c>
      <c r="L1474" s="45">
        <v>428</v>
      </c>
      <c r="M1474" s="47" t="s">
        <v>5850</v>
      </c>
      <c r="N1474" s="60">
        <v>0</v>
      </c>
      <c r="O1474" s="58">
        <v>5</v>
      </c>
      <c r="P1474" s="58">
        <v>31</v>
      </c>
      <c r="Q1474" s="132">
        <v>31</v>
      </c>
      <c r="R1474" s="60">
        <v>91</v>
      </c>
      <c r="S1474" s="58">
        <v>223</v>
      </c>
      <c r="T1474" s="58">
        <v>250</v>
      </c>
      <c r="U1474" s="132">
        <v>135</v>
      </c>
      <c r="V1474" s="58">
        <v>38</v>
      </c>
      <c r="W1474" s="58">
        <v>121</v>
      </c>
      <c r="X1474" s="58">
        <v>87</v>
      </c>
      <c r="Y1474" s="132">
        <v>59</v>
      </c>
      <c r="Z1474" s="61">
        <v>24</v>
      </c>
      <c r="AA1474" s="59">
        <v>46</v>
      </c>
      <c r="AB1474" s="59">
        <v>32</v>
      </c>
      <c r="AC1474" s="132">
        <v>35</v>
      </c>
      <c r="AD1474" s="61">
        <v>49</v>
      </c>
      <c r="AE1474" s="59">
        <v>69</v>
      </c>
      <c r="AF1474" s="59">
        <v>73</v>
      </c>
      <c r="AG1474" s="132">
        <v>63</v>
      </c>
      <c r="AH1474" s="61">
        <v>0</v>
      </c>
      <c r="AI1474" s="132">
        <v>0</v>
      </c>
      <c r="AJ1474" s="64">
        <f>IFERROR(VLOOKUP($B1474,STOCK!$A:$H,3,0)," ")</f>
        <v>29</v>
      </c>
      <c r="AK1474" s="65">
        <f>IFERROR(VLOOKUP($B1474,STOCK!$A:$H,4,0)," ")</f>
        <v>322</v>
      </c>
      <c r="AL1474" s="65">
        <f>IFERROR(VLOOKUP($B1474,STOCK!$A:$H,5,0)," ")</f>
        <v>147</v>
      </c>
      <c r="AM1474" s="65">
        <f>IFERROR(VLOOKUP($B1474,STOCK!$A:$H,6,0)," ")</f>
        <v>37</v>
      </c>
      <c r="AN1474" s="65">
        <f>IFERROR(VLOOKUP($B1474,STOCK!$A:$H,7,0)," ")</f>
        <v>124</v>
      </c>
      <c r="AO1474" s="65">
        <f>IFERROR(VLOOKUP($B1474,STOCK!$A:$H,8,0)," ")</f>
        <v>36</v>
      </c>
      <c r="AP1474" s="62">
        <f t="shared" si="286"/>
        <v>28.064516129032256</v>
      </c>
      <c r="AQ1474" s="50">
        <f t="shared" si="287"/>
        <v>71.555555555555557</v>
      </c>
      <c r="AR1474" s="50">
        <f t="shared" si="288"/>
        <v>74.745762711864401</v>
      </c>
      <c r="AS1474" s="50">
        <f t="shared" si="289"/>
        <v>31.714285714285715</v>
      </c>
      <c r="AT1474" s="50">
        <f t="shared" si="290"/>
        <v>59.047619047619044</v>
      </c>
      <c r="AU1474" s="63" t="str">
        <f t="shared" si="297"/>
        <v>SV</v>
      </c>
      <c r="AV1474" s="67">
        <v>1600.0000500000001</v>
      </c>
      <c r="AW1474" s="133">
        <v>1599.972</v>
      </c>
      <c r="AX1474" s="49">
        <v>1900</v>
      </c>
      <c r="AY1474" s="51">
        <f t="shared" si="291"/>
        <v>0.18749996289062598</v>
      </c>
      <c r="AZ1474" s="51">
        <f t="shared" si="292"/>
        <v>0.15789471052631573</v>
      </c>
      <c r="BA1474" s="49">
        <v>1850</v>
      </c>
      <c r="BB1474" s="52">
        <v>6</v>
      </c>
      <c r="BC1474" s="51">
        <f t="shared" si="293"/>
        <v>0.15624996386718859</v>
      </c>
      <c r="BD1474" s="51">
        <f t="shared" si="294"/>
        <v>0.13513510810810805</v>
      </c>
      <c r="BE1474" s="49">
        <v>1790</v>
      </c>
      <c r="BF1474" s="52">
        <v>12</v>
      </c>
      <c r="BG1474" s="51">
        <f t="shared" si="295"/>
        <v>0.11874996503906354</v>
      </c>
      <c r="BH1474" s="51">
        <f t="shared" si="296"/>
        <v>0.1061452234636871</v>
      </c>
      <c r="BI1474" s="282">
        <f t="shared" si="298"/>
        <v>323</v>
      </c>
    </row>
    <row r="1475" spans="1:61" hidden="1">
      <c r="A1475" s="54" t="s">
        <v>150</v>
      </c>
      <c r="B1475" s="55" t="s">
        <v>4646</v>
      </c>
      <c r="C1475" s="55" t="s">
        <v>4647</v>
      </c>
      <c r="D1475" s="44" t="s">
        <v>4648</v>
      </c>
      <c r="E1475" s="56">
        <v>12</v>
      </c>
      <c r="F1475" s="46" t="s">
        <v>5814</v>
      </c>
      <c r="G1475" s="47" t="s">
        <v>5814</v>
      </c>
      <c r="H1475" s="47" t="s">
        <v>189</v>
      </c>
      <c r="I1475" s="48" t="s">
        <v>6247</v>
      </c>
      <c r="J1475" s="48" t="s">
        <v>6248</v>
      </c>
      <c r="K1475" s="48" t="s">
        <v>6252</v>
      </c>
      <c r="L1475" s="45">
        <v>428</v>
      </c>
      <c r="M1475" s="47" t="s">
        <v>5850</v>
      </c>
      <c r="N1475" s="60">
        <v>204</v>
      </c>
      <c r="O1475" s="58">
        <v>60</v>
      </c>
      <c r="P1475" s="58">
        <v>24</v>
      </c>
      <c r="Q1475" s="132">
        <v>49</v>
      </c>
      <c r="R1475" s="60">
        <v>340</v>
      </c>
      <c r="S1475" s="58">
        <v>363</v>
      </c>
      <c r="T1475" s="58">
        <v>234</v>
      </c>
      <c r="U1475" s="132">
        <v>163</v>
      </c>
      <c r="V1475" s="58">
        <v>72</v>
      </c>
      <c r="W1475" s="58">
        <v>136</v>
      </c>
      <c r="X1475" s="58">
        <v>54</v>
      </c>
      <c r="Y1475" s="132">
        <v>120</v>
      </c>
      <c r="Z1475" s="61">
        <v>33</v>
      </c>
      <c r="AA1475" s="59">
        <v>28</v>
      </c>
      <c r="AB1475" s="59">
        <v>41</v>
      </c>
      <c r="AC1475" s="132">
        <v>53</v>
      </c>
      <c r="AD1475" s="61">
        <v>88</v>
      </c>
      <c r="AE1475" s="59">
        <v>144</v>
      </c>
      <c r="AF1475" s="59">
        <v>190</v>
      </c>
      <c r="AG1475" s="132">
        <v>145</v>
      </c>
      <c r="AH1475" s="61">
        <v>8</v>
      </c>
      <c r="AI1475" s="132">
        <v>11</v>
      </c>
      <c r="AJ1475" s="64">
        <f>IFERROR(VLOOKUP($B1475,STOCK!$A:$H,3,0)," ")</f>
        <v>59</v>
      </c>
      <c r="AK1475" s="65">
        <f>IFERROR(VLOOKUP($B1475,STOCK!$A:$H,4,0)," ")</f>
        <v>360</v>
      </c>
      <c r="AL1475" s="65">
        <f>IFERROR(VLOOKUP($B1475,STOCK!$A:$H,5,0)," ")</f>
        <v>25</v>
      </c>
      <c r="AM1475" s="65">
        <f>IFERROR(VLOOKUP($B1475,STOCK!$A:$H,6,0)," ")</f>
        <v>53</v>
      </c>
      <c r="AN1475" s="65">
        <f>IFERROR(VLOOKUP($B1475,STOCK!$A:$H,7,0)," ")</f>
        <v>246</v>
      </c>
      <c r="AO1475" s="65">
        <f>IFERROR(VLOOKUP($B1475,STOCK!$A:$H,8,0)," ")</f>
        <v>27</v>
      </c>
      <c r="AP1475" s="62">
        <f t="shared" si="286"/>
        <v>36.122448979591837</v>
      </c>
      <c r="AQ1475" s="50">
        <f t="shared" si="287"/>
        <v>66.25766871165645</v>
      </c>
      <c r="AR1475" s="50">
        <f t="shared" si="288"/>
        <v>6.25</v>
      </c>
      <c r="AS1475" s="50">
        <f t="shared" si="289"/>
        <v>30</v>
      </c>
      <c r="AT1475" s="50">
        <f t="shared" si="290"/>
        <v>50.896551724137936</v>
      </c>
      <c r="AU1475" s="63">
        <f t="shared" si="297"/>
        <v>73.63636363636364</v>
      </c>
      <c r="AV1475" s="67">
        <v>1600.0000500000001</v>
      </c>
      <c r="AW1475" s="133">
        <v>1600.0014799999999</v>
      </c>
      <c r="AX1475" s="49">
        <v>1900</v>
      </c>
      <c r="AY1475" s="51">
        <f t="shared" si="291"/>
        <v>0.18749996289062598</v>
      </c>
      <c r="AZ1475" s="51">
        <f t="shared" si="292"/>
        <v>0.15789471052631573</v>
      </c>
      <c r="BA1475" s="49">
        <v>1850</v>
      </c>
      <c r="BB1475" s="52">
        <v>6</v>
      </c>
      <c r="BC1475" s="51">
        <f t="shared" si="293"/>
        <v>0.15624996386718859</v>
      </c>
      <c r="BD1475" s="51">
        <f t="shared" si="294"/>
        <v>0.13513510810810805</v>
      </c>
      <c r="BE1475" s="49">
        <v>1790</v>
      </c>
      <c r="BF1475" s="52">
        <v>12</v>
      </c>
      <c r="BG1475" s="51">
        <f t="shared" si="295"/>
        <v>0.11874996503906354</v>
      </c>
      <c r="BH1475" s="51">
        <f t="shared" si="296"/>
        <v>0.1061452234636871</v>
      </c>
      <c r="BI1475" s="282">
        <f t="shared" si="298"/>
        <v>541</v>
      </c>
    </row>
    <row r="1476" spans="1:61" hidden="1">
      <c r="A1476" s="54" t="s">
        <v>150</v>
      </c>
      <c r="B1476" s="55" t="s">
        <v>4649</v>
      </c>
      <c r="C1476" s="55" t="s">
        <v>4650</v>
      </c>
      <c r="D1476" s="44" t="s">
        <v>4651</v>
      </c>
      <c r="E1476" s="56">
        <v>12</v>
      </c>
      <c r="F1476" s="46" t="s">
        <v>5814</v>
      </c>
      <c r="G1476" s="47" t="s">
        <v>5814</v>
      </c>
      <c r="H1476" s="47" t="s">
        <v>189</v>
      </c>
      <c r="I1476" s="48" t="s">
        <v>6247</v>
      </c>
      <c r="J1476" s="48" t="s">
        <v>6248</v>
      </c>
      <c r="K1476" s="48" t="s">
        <v>6252</v>
      </c>
      <c r="L1476" s="45">
        <v>428</v>
      </c>
      <c r="M1476" s="47" t="s">
        <v>5850</v>
      </c>
      <c r="N1476" s="60">
        <v>121</v>
      </c>
      <c r="O1476" s="58">
        <v>104</v>
      </c>
      <c r="P1476" s="58">
        <v>66</v>
      </c>
      <c r="Q1476" s="132">
        <v>54</v>
      </c>
      <c r="R1476" s="60">
        <v>266</v>
      </c>
      <c r="S1476" s="58">
        <v>196</v>
      </c>
      <c r="T1476" s="58">
        <v>146</v>
      </c>
      <c r="U1476" s="132">
        <v>135</v>
      </c>
      <c r="V1476" s="58">
        <v>72</v>
      </c>
      <c r="W1476" s="58">
        <v>99</v>
      </c>
      <c r="X1476" s="58">
        <v>42</v>
      </c>
      <c r="Y1476" s="132">
        <v>53</v>
      </c>
      <c r="Z1476" s="61">
        <v>31</v>
      </c>
      <c r="AA1476" s="59">
        <v>60</v>
      </c>
      <c r="AB1476" s="59">
        <v>80</v>
      </c>
      <c r="AC1476" s="132">
        <v>87</v>
      </c>
      <c r="AD1476" s="61">
        <v>74</v>
      </c>
      <c r="AE1476" s="59">
        <v>104</v>
      </c>
      <c r="AF1476" s="59">
        <v>114</v>
      </c>
      <c r="AG1476" s="132">
        <v>87</v>
      </c>
      <c r="AH1476" s="61">
        <v>0</v>
      </c>
      <c r="AI1476" s="132">
        <v>21</v>
      </c>
      <c r="AJ1476" s="64">
        <f>IFERROR(VLOOKUP($B1476,STOCK!$A:$H,3,0)," ")</f>
        <v>145</v>
      </c>
      <c r="AK1476" s="65">
        <f>IFERROR(VLOOKUP($B1476,STOCK!$A:$H,4,0)," ")</f>
        <v>146</v>
      </c>
      <c r="AL1476" s="65">
        <f>IFERROR(VLOOKUP($B1476,STOCK!$A:$H,5,0)," ")</f>
        <v>88</v>
      </c>
      <c r="AM1476" s="65">
        <f>IFERROR(VLOOKUP($B1476,STOCK!$A:$H,6,0)," ")</f>
        <v>127</v>
      </c>
      <c r="AN1476" s="65">
        <f>IFERROR(VLOOKUP($B1476,STOCK!$A:$H,7,0)," ")</f>
        <v>108</v>
      </c>
      <c r="AO1476" s="65">
        <f>IFERROR(VLOOKUP($B1476,STOCK!$A:$H,8,0)," ")</f>
        <v>23</v>
      </c>
      <c r="AP1476" s="62">
        <f t="shared" ref="AP1476:AP1539" si="299">IF($AJ1476&lt;1,"Q",IF(Q1476=0,"SV",IFERROR((AJ1476/$Q1476*30),0)))</f>
        <v>80.555555555555557</v>
      </c>
      <c r="AQ1476" s="50">
        <f t="shared" ref="AQ1476:AQ1539" si="300">IF($AK1476&lt;1,"Q",IF(U1476=0,"SV",IFERROR((AK1476/$U1476*30),0)))</f>
        <v>32.444444444444443</v>
      </c>
      <c r="AR1476" s="50">
        <f t="shared" ref="AR1476:AR1539" si="301">IF($AL1476&lt;1,"Q",IF(Y1476=0,"SV",IFERROR((AL1476/$Y1476*30),0)))</f>
        <v>49.811320754716981</v>
      </c>
      <c r="AS1476" s="50">
        <f t="shared" ref="AS1476:AS1539" si="302">IF($AM1476&lt;1,"Q",IF(AC1476=0,"SV",IFERROR((AM1476/$AC1476*30),0)))</f>
        <v>43.793103448275865</v>
      </c>
      <c r="AT1476" s="50">
        <f t="shared" ref="AT1476:AT1539" si="303">IF($AN1476&lt;1,"Q",IF(AG1476=0,"SV",IFERROR((AN1476/$AG1476*30),0)))</f>
        <v>37.241379310344826</v>
      </c>
      <c r="AU1476" s="63">
        <f t="shared" si="297"/>
        <v>32.857142857142861</v>
      </c>
      <c r="AV1476" s="67">
        <v>1600.0000500000001</v>
      </c>
      <c r="AW1476" s="133">
        <v>1599.99873</v>
      </c>
      <c r="AX1476" s="49">
        <v>1900</v>
      </c>
      <c r="AY1476" s="51">
        <f t="shared" ref="AY1476:AY1539" si="304">+AX1476/AV1476-1</f>
        <v>0.18749996289062598</v>
      </c>
      <c r="AZ1476" s="51">
        <f t="shared" ref="AZ1476:AZ1539" si="305">+(AX1476-AV1476)/AX1476</f>
        <v>0.15789471052631573</v>
      </c>
      <c r="BA1476" s="49">
        <v>1850</v>
      </c>
      <c r="BB1476" s="52">
        <v>6</v>
      </c>
      <c r="BC1476" s="51">
        <f t="shared" ref="BC1476:BC1539" si="306">+BA1476/AV1476-1</f>
        <v>0.15624996386718859</v>
      </c>
      <c r="BD1476" s="51">
        <f t="shared" ref="BD1476:BD1539" si="307">IFERROR((BA1476-AV1476)/BA1476,0)</f>
        <v>0.13513510810810805</v>
      </c>
      <c r="BE1476" s="49">
        <v>1790</v>
      </c>
      <c r="BF1476" s="52">
        <v>12</v>
      </c>
      <c r="BG1476" s="51">
        <f t="shared" ref="BG1476:BG1539" si="308">+BE1476/AV1476-1</f>
        <v>0.11874996503906354</v>
      </c>
      <c r="BH1476" s="51">
        <f t="shared" ref="BH1476:BH1539" si="309">IFERROR((BE1476-AV1476)/BE1476,0)</f>
        <v>0.1061452234636871</v>
      </c>
      <c r="BI1476" s="282">
        <f t="shared" si="298"/>
        <v>437</v>
      </c>
    </row>
    <row r="1477" spans="1:61" hidden="1">
      <c r="A1477" s="54" t="s">
        <v>150</v>
      </c>
      <c r="B1477" s="55" t="s">
        <v>4652</v>
      </c>
      <c r="C1477" s="55" t="s">
        <v>4653</v>
      </c>
      <c r="D1477" s="44" t="s">
        <v>4654</v>
      </c>
      <c r="E1477" s="56">
        <v>1</v>
      </c>
      <c r="F1477" s="46" t="s">
        <v>5814</v>
      </c>
      <c r="G1477" s="47" t="s">
        <v>5814</v>
      </c>
      <c r="H1477" s="47" t="s">
        <v>6253</v>
      </c>
      <c r="I1477" s="48" t="s">
        <v>6254</v>
      </c>
      <c r="J1477" s="48" t="s">
        <v>188</v>
      </c>
      <c r="K1477" s="48" t="s">
        <v>134</v>
      </c>
      <c r="L1477" s="45">
        <v>114</v>
      </c>
      <c r="M1477" s="47" t="s">
        <v>161</v>
      </c>
      <c r="N1477" s="60">
        <v>0</v>
      </c>
      <c r="O1477" s="58">
        <v>0</v>
      </c>
      <c r="P1477" s="58">
        <v>0</v>
      </c>
      <c r="Q1477" s="132">
        <v>0</v>
      </c>
      <c r="R1477" s="60">
        <v>0</v>
      </c>
      <c r="S1477" s="58">
        <v>0</v>
      </c>
      <c r="T1477" s="58">
        <v>0</v>
      </c>
      <c r="U1477" s="132">
        <v>0</v>
      </c>
      <c r="V1477" s="58">
        <v>0</v>
      </c>
      <c r="W1477" s="58">
        <v>0</v>
      </c>
      <c r="X1477" s="58">
        <v>0</v>
      </c>
      <c r="Y1477" s="132">
        <v>0</v>
      </c>
      <c r="Z1477" s="61">
        <v>0</v>
      </c>
      <c r="AA1477" s="59">
        <v>0</v>
      </c>
      <c r="AB1477" s="59">
        <v>0</v>
      </c>
      <c r="AC1477" s="132">
        <v>0</v>
      </c>
      <c r="AD1477" s="61">
        <v>0</v>
      </c>
      <c r="AE1477" s="59">
        <v>0</v>
      </c>
      <c r="AF1477" s="59">
        <v>0</v>
      </c>
      <c r="AG1477" s="132">
        <v>0</v>
      </c>
      <c r="AH1477" s="61">
        <v>0</v>
      </c>
      <c r="AI1477" s="132">
        <v>0</v>
      </c>
      <c r="AJ1477" s="64">
        <f>IFERROR(VLOOKUP($B1477,STOCK!$A:$H,3,0)," ")</f>
        <v>0</v>
      </c>
      <c r="AK1477" s="65">
        <f>IFERROR(VLOOKUP($B1477,STOCK!$A:$H,4,0)," ")</f>
        <v>0</v>
      </c>
      <c r="AL1477" s="65">
        <f>IFERROR(VLOOKUP($B1477,STOCK!$A:$H,5,0)," ")</f>
        <v>0</v>
      </c>
      <c r="AM1477" s="65">
        <f>IFERROR(VLOOKUP($B1477,STOCK!$A:$H,6,0)," ")</f>
        <v>0</v>
      </c>
      <c r="AN1477" s="65">
        <f>IFERROR(VLOOKUP($B1477,STOCK!$A:$H,7,0)," ")</f>
        <v>0</v>
      </c>
      <c r="AO1477" s="65">
        <f>IFERROR(VLOOKUP($B1477,STOCK!$A:$H,8,0)," ")</f>
        <v>0</v>
      </c>
      <c r="AP1477" s="62" t="str">
        <f t="shared" si="299"/>
        <v>Q</v>
      </c>
      <c r="AQ1477" s="50" t="str">
        <f t="shared" si="300"/>
        <v>Q</v>
      </c>
      <c r="AR1477" s="50" t="str">
        <f t="shared" si="301"/>
        <v>Q</v>
      </c>
      <c r="AS1477" s="50" t="str">
        <f t="shared" si="302"/>
        <v>Q</v>
      </c>
      <c r="AT1477" s="50" t="str">
        <f t="shared" si="303"/>
        <v>Q</v>
      </c>
      <c r="AU1477" s="63" t="str">
        <f t="shared" ref="AU1477:AU1540" si="310">IF($AO1477&lt;1,"Q",IF(AI1477=0,"SV",IFERROR((AO1477/$AI1477*30),0)))</f>
        <v>Q</v>
      </c>
      <c r="AV1477" s="67">
        <v>291585.00000300002</v>
      </c>
      <c r="AW1477" s="133">
        <v>291585.00000300002</v>
      </c>
      <c r="AX1477" s="49">
        <v>0</v>
      </c>
      <c r="AY1477" s="51">
        <f t="shared" si="304"/>
        <v>-1</v>
      </c>
      <c r="AZ1477" s="51" t="e">
        <f t="shared" si="305"/>
        <v>#DIV/0!</v>
      </c>
      <c r="BA1477" s="49"/>
      <c r="BB1477" s="52"/>
      <c r="BC1477" s="51">
        <f t="shared" si="306"/>
        <v>-1</v>
      </c>
      <c r="BD1477" s="51">
        <f t="shared" si="307"/>
        <v>0</v>
      </c>
      <c r="BE1477" s="49"/>
      <c r="BF1477" s="52"/>
      <c r="BG1477" s="51">
        <f t="shared" si="308"/>
        <v>-1</v>
      </c>
      <c r="BH1477" s="51">
        <f t="shared" si="309"/>
        <v>0</v>
      </c>
      <c r="BI1477" s="282">
        <f t="shared" ref="BI1477:BI1540" si="311">+U1477+Y1477+AC1477+AG1477+AI1477+Q1477</f>
        <v>0</v>
      </c>
    </row>
    <row r="1478" spans="1:61" hidden="1">
      <c r="A1478" s="54" t="s">
        <v>150</v>
      </c>
      <c r="B1478" s="55" t="s">
        <v>4655</v>
      </c>
      <c r="C1478" s="55" t="s">
        <v>4656</v>
      </c>
      <c r="D1478" s="44" t="s">
        <v>4657</v>
      </c>
      <c r="E1478" s="56">
        <v>1</v>
      </c>
      <c r="F1478" s="46" t="s">
        <v>5814</v>
      </c>
      <c r="G1478" s="47" t="s">
        <v>5814</v>
      </c>
      <c r="H1478" s="47" t="s">
        <v>6253</v>
      </c>
      <c r="I1478" s="48" t="s">
        <v>6254</v>
      </c>
      <c r="J1478" s="48" t="s">
        <v>188</v>
      </c>
      <c r="K1478" s="48" t="s">
        <v>6255</v>
      </c>
      <c r="L1478" s="45">
        <v>114</v>
      </c>
      <c r="M1478" s="47" t="s">
        <v>161</v>
      </c>
      <c r="N1478" s="60">
        <v>0</v>
      </c>
      <c r="O1478" s="58">
        <v>0</v>
      </c>
      <c r="P1478" s="58">
        <v>0</v>
      </c>
      <c r="Q1478" s="132">
        <v>0</v>
      </c>
      <c r="R1478" s="60">
        <v>0</v>
      </c>
      <c r="S1478" s="58">
        <v>0</v>
      </c>
      <c r="T1478" s="58">
        <v>0</v>
      </c>
      <c r="U1478" s="132">
        <v>0</v>
      </c>
      <c r="V1478" s="58">
        <v>0</v>
      </c>
      <c r="W1478" s="58">
        <v>0</v>
      </c>
      <c r="X1478" s="58">
        <v>0</v>
      </c>
      <c r="Y1478" s="132">
        <v>0</v>
      </c>
      <c r="Z1478" s="61">
        <v>0</v>
      </c>
      <c r="AA1478" s="59">
        <v>0</v>
      </c>
      <c r="AB1478" s="59">
        <v>0</v>
      </c>
      <c r="AC1478" s="132">
        <v>0</v>
      </c>
      <c r="AD1478" s="61">
        <v>0</v>
      </c>
      <c r="AE1478" s="59">
        <v>0</v>
      </c>
      <c r="AF1478" s="59">
        <v>0</v>
      </c>
      <c r="AG1478" s="132">
        <v>0</v>
      </c>
      <c r="AH1478" s="61">
        <v>0</v>
      </c>
      <c r="AI1478" s="132">
        <v>0</v>
      </c>
      <c r="AJ1478" s="64">
        <f>IFERROR(VLOOKUP($B1478,STOCK!$A:$H,3,0)," ")</f>
        <v>0</v>
      </c>
      <c r="AK1478" s="65">
        <f>IFERROR(VLOOKUP($B1478,STOCK!$A:$H,4,0)," ")</f>
        <v>0</v>
      </c>
      <c r="AL1478" s="65">
        <f>IFERROR(VLOOKUP($B1478,STOCK!$A:$H,5,0)," ")</f>
        <v>0</v>
      </c>
      <c r="AM1478" s="65">
        <f>IFERROR(VLOOKUP($B1478,STOCK!$A:$H,6,0)," ")</f>
        <v>0</v>
      </c>
      <c r="AN1478" s="65">
        <f>IFERROR(VLOOKUP($B1478,STOCK!$A:$H,7,0)," ")</f>
        <v>0</v>
      </c>
      <c r="AO1478" s="65">
        <f>IFERROR(VLOOKUP($B1478,STOCK!$A:$H,8,0)," ")</f>
        <v>0</v>
      </c>
      <c r="AP1478" s="62" t="str">
        <f t="shared" si="299"/>
        <v>Q</v>
      </c>
      <c r="AQ1478" s="50" t="str">
        <f t="shared" si="300"/>
        <v>Q</v>
      </c>
      <c r="AR1478" s="50" t="str">
        <f t="shared" si="301"/>
        <v>Q</v>
      </c>
      <c r="AS1478" s="50" t="str">
        <f t="shared" si="302"/>
        <v>Q</v>
      </c>
      <c r="AT1478" s="50" t="str">
        <f t="shared" si="303"/>
        <v>Q</v>
      </c>
      <c r="AU1478" s="63" t="str">
        <f t="shared" si="310"/>
        <v>Q</v>
      </c>
      <c r="AV1478" s="67">
        <v>258249.99999700001</v>
      </c>
      <c r="AW1478" s="133">
        <v>258249.99999700001</v>
      </c>
      <c r="AX1478" s="49">
        <v>0</v>
      </c>
      <c r="AY1478" s="51">
        <f t="shared" si="304"/>
        <v>-1</v>
      </c>
      <c r="AZ1478" s="51" t="e">
        <f t="shared" si="305"/>
        <v>#DIV/0!</v>
      </c>
      <c r="BA1478" s="49"/>
      <c r="BB1478" s="52"/>
      <c r="BC1478" s="51">
        <f t="shared" si="306"/>
        <v>-1</v>
      </c>
      <c r="BD1478" s="51">
        <f t="shared" si="307"/>
        <v>0</v>
      </c>
      <c r="BE1478" s="49"/>
      <c r="BF1478" s="52"/>
      <c r="BG1478" s="51">
        <f t="shared" si="308"/>
        <v>-1</v>
      </c>
      <c r="BH1478" s="51">
        <f t="shared" si="309"/>
        <v>0</v>
      </c>
      <c r="BI1478" s="282">
        <f t="shared" si="311"/>
        <v>0</v>
      </c>
    </row>
    <row r="1479" spans="1:61" hidden="1">
      <c r="A1479" s="54" t="s">
        <v>150</v>
      </c>
      <c r="B1479" s="55" t="s">
        <v>4658</v>
      </c>
      <c r="C1479" s="55" t="s">
        <v>4659</v>
      </c>
      <c r="D1479" s="44" t="s">
        <v>4660</v>
      </c>
      <c r="E1479" s="56">
        <v>1</v>
      </c>
      <c r="F1479" s="46" t="s">
        <v>5814</v>
      </c>
      <c r="G1479" s="47" t="s">
        <v>5814</v>
      </c>
      <c r="H1479" s="47" t="s">
        <v>6253</v>
      </c>
      <c r="I1479" s="48" t="s">
        <v>6254</v>
      </c>
      <c r="J1479" s="48" t="s">
        <v>188</v>
      </c>
      <c r="K1479" s="48" t="s">
        <v>6256</v>
      </c>
      <c r="L1479" s="45">
        <v>114</v>
      </c>
      <c r="M1479" s="47" t="s">
        <v>161</v>
      </c>
      <c r="N1479" s="60">
        <v>0</v>
      </c>
      <c r="O1479" s="58">
        <v>0</v>
      </c>
      <c r="P1479" s="58">
        <v>0</v>
      </c>
      <c r="Q1479" s="132">
        <v>0</v>
      </c>
      <c r="R1479" s="60">
        <v>0</v>
      </c>
      <c r="S1479" s="58">
        <v>0</v>
      </c>
      <c r="T1479" s="58">
        <v>0</v>
      </c>
      <c r="U1479" s="132">
        <v>0</v>
      </c>
      <c r="V1479" s="58">
        <v>0</v>
      </c>
      <c r="W1479" s="58">
        <v>0</v>
      </c>
      <c r="X1479" s="58">
        <v>0</v>
      </c>
      <c r="Y1479" s="132">
        <v>0</v>
      </c>
      <c r="Z1479" s="61">
        <v>0</v>
      </c>
      <c r="AA1479" s="59">
        <v>0</v>
      </c>
      <c r="AB1479" s="59">
        <v>0</v>
      </c>
      <c r="AC1479" s="132">
        <v>0</v>
      </c>
      <c r="AD1479" s="61">
        <v>0</v>
      </c>
      <c r="AE1479" s="59">
        <v>0</v>
      </c>
      <c r="AF1479" s="59">
        <v>0</v>
      </c>
      <c r="AG1479" s="132">
        <v>0</v>
      </c>
      <c r="AH1479" s="61">
        <v>0</v>
      </c>
      <c r="AI1479" s="132">
        <v>0</v>
      </c>
      <c r="AJ1479" s="64">
        <f>IFERROR(VLOOKUP($B1479,STOCK!$A:$H,3,0)," ")</f>
        <v>0</v>
      </c>
      <c r="AK1479" s="65">
        <f>IFERROR(VLOOKUP($B1479,STOCK!$A:$H,4,0)," ")</f>
        <v>0</v>
      </c>
      <c r="AL1479" s="65">
        <f>IFERROR(VLOOKUP($B1479,STOCK!$A:$H,5,0)," ")</f>
        <v>0</v>
      </c>
      <c r="AM1479" s="65">
        <f>IFERROR(VLOOKUP($B1479,STOCK!$A:$H,6,0)," ")</f>
        <v>0</v>
      </c>
      <c r="AN1479" s="65">
        <f>IFERROR(VLOOKUP($B1479,STOCK!$A:$H,7,0)," ")</f>
        <v>0</v>
      </c>
      <c r="AO1479" s="65">
        <f>IFERROR(VLOOKUP($B1479,STOCK!$A:$H,8,0)," ")</f>
        <v>12</v>
      </c>
      <c r="AP1479" s="62" t="str">
        <f t="shared" si="299"/>
        <v>Q</v>
      </c>
      <c r="AQ1479" s="50" t="str">
        <f t="shared" si="300"/>
        <v>Q</v>
      </c>
      <c r="AR1479" s="50" t="str">
        <f t="shared" si="301"/>
        <v>Q</v>
      </c>
      <c r="AS1479" s="50" t="str">
        <f t="shared" si="302"/>
        <v>Q</v>
      </c>
      <c r="AT1479" s="50" t="str">
        <f t="shared" si="303"/>
        <v>Q</v>
      </c>
      <c r="AU1479" s="63" t="str">
        <f t="shared" si="310"/>
        <v>SV</v>
      </c>
      <c r="AV1479" s="67">
        <v>30350.00001</v>
      </c>
      <c r="AW1479" s="133">
        <v>30350.00001</v>
      </c>
      <c r="AX1479" s="49">
        <v>0</v>
      </c>
      <c r="AY1479" s="51">
        <f t="shared" si="304"/>
        <v>-1</v>
      </c>
      <c r="AZ1479" s="51" t="e">
        <f t="shared" si="305"/>
        <v>#DIV/0!</v>
      </c>
      <c r="BA1479" s="49"/>
      <c r="BB1479" s="52"/>
      <c r="BC1479" s="51">
        <f t="shared" si="306"/>
        <v>-1</v>
      </c>
      <c r="BD1479" s="51">
        <f t="shared" si="307"/>
        <v>0</v>
      </c>
      <c r="BE1479" s="49"/>
      <c r="BF1479" s="52"/>
      <c r="BG1479" s="51">
        <f t="shared" si="308"/>
        <v>-1</v>
      </c>
      <c r="BH1479" s="51">
        <f t="shared" si="309"/>
        <v>0</v>
      </c>
      <c r="BI1479" s="282">
        <f t="shared" si="311"/>
        <v>0</v>
      </c>
    </row>
    <row r="1480" spans="1:61" hidden="1">
      <c r="A1480" s="54" t="s">
        <v>150</v>
      </c>
      <c r="B1480" s="55" t="s">
        <v>4661</v>
      </c>
      <c r="C1480" s="55" t="s">
        <v>4662</v>
      </c>
      <c r="D1480" s="44" t="s">
        <v>4663</v>
      </c>
      <c r="E1480" s="56">
        <v>1</v>
      </c>
      <c r="F1480" s="46" t="s">
        <v>5814</v>
      </c>
      <c r="G1480" s="47" t="s">
        <v>5814</v>
      </c>
      <c r="H1480" s="47" t="s">
        <v>6253</v>
      </c>
      <c r="I1480" s="48" t="s">
        <v>6254</v>
      </c>
      <c r="J1480" s="48" t="s">
        <v>188</v>
      </c>
      <c r="K1480" s="48" t="s">
        <v>6257</v>
      </c>
      <c r="L1480" s="45">
        <v>114</v>
      </c>
      <c r="M1480" s="47" t="s">
        <v>161</v>
      </c>
      <c r="N1480" s="60">
        <v>0</v>
      </c>
      <c r="O1480" s="58">
        <v>0</v>
      </c>
      <c r="P1480" s="58">
        <v>0</v>
      </c>
      <c r="Q1480" s="132">
        <v>0</v>
      </c>
      <c r="R1480" s="60">
        <v>0</v>
      </c>
      <c r="S1480" s="58">
        <v>0</v>
      </c>
      <c r="T1480" s="58">
        <v>0</v>
      </c>
      <c r="U1480" s="132">
        <v>0</v>
      </c>
      <c r="V1480" s="58">
        <v>0</v>
      </c>
      <c r="W1480" s="58">
        <v>0</v>
      </c>
      <c r="X1480" s="58">
        <v>0</v>
      </c>
      <c r="Y1480" s="132">
        <v>0</v>
      </c>
      <c r="Z1480" s="61">
        <v>0</v>
      </c>
      <c r="AA1480" s="59">
        <v>0</v>
      </c>
      <c r="AB1480" s="59">
        <v>0</v>
      </c>
      <c r="AC1480" s="132">
        <v>0</v>
      </c>
      <c r="AD1480" s="61">
        <v>0</v>
      </c>
      <c r="AE1480" s="59">
        <v>0</v>
      </c>
      <c r="AF1480" s="59">
        <v>0</v>
      </c>
      <c r="AG1480" s="132">
        <v>0</v>
      </c>
      <c r="AH1480" s="61">
        <v>0</v>
      </c>
      <c r="AI1480" s="132">
        <v>0</v>
      </c>
      <c r="AJ1480" s="64">
        <f>IFERROR(VLOOKUP($B1480,STOCK!$A:$H,3,0)," ")</f>
        <v>0</v>
      </c>
      <c r="AK1480" s="65">
        <f>IFERROR(VLOOKUP($B1480,STOCK!$A:$H,4,0)," ")</f>
        <v>0</v>
      </c>
      <c r="AL1480" s="65">
        <f>IFERROR(VLOOKUP($B1480,STOCK!$A:$H,5,0)," ")</f>
        <v>0</v>
      </c>
      <c r="AM1480" s="65">
        <f>IFERROR(VLOOKUP($B1480,STOCK!$A:$H,6,0)," ")</f>
        <v>0</v>
      </c>
      <c r="AN1480" s="65">
        <f>IFERROR(VLOOKUP($B1480,STOCK!$A:$H,7,0)," ")</f>
        <v>0</v>
      </c>
      <c r="AO1480" s="65">
        <f>IFERROR(VLOOKUP($B1480,STOCK!$A:$H,8,0)," ")</f>
        <v>6</v>
      </c>
      <c r="AP1480" s="62" t="str">
        <f t="shared" si="299"/>
        <v>Q</v>
      </c>
      <c r="AQ1480" s="50" t="str">
        <f t="shared" si="300"/>
        <v>Q</v>
      </c>
      <c r="AR1480" s="50" t="str">
        <f t="shared" si="301"/>
        <v>Q</v>
      </c>
      <c r="AS1480" s="50" t="str">
        <f t="shared" si="302"/>
        <v>Q</v>
      </c>
      <c r="AT1480" s="50" t="str">
        <f t="shared" si="303"/>
        <v>Q</v>
      </c>
      <c r="AU1480" s="63" t="str">
        <f t="shared" si="310"/>
        <v>SV</v>
      </c>
      <c r="AV1480" s="67">
        <v>83255</v>
      </c>
      <c r="AW1480" s="133">
        <v>74910</v>
      </c>
      <c r="AX1480" s="49">
        <v>0</v>
      </c>
      <c r="AY1480" s="51">
        <f t="shared" si="304"/>
        <v>-1</v>
      </c>
      <c r="AZ1480" s="51" t="e">
        <f t="shared" si="305"/>
        <v>#DIV/0!</v>
      </c>
      <c r="BA1480" s="49"/>
      <c r="BB1480" s="52"/>
      <c r="BC1480" s="51">
        <f t="shared" si="306"/>
        <v>-1</v>
      </c>
      <c r="BD1480" s="51">
        <f t="shared" si="307"/>
        <v>0</v>
      </c>
      <c r="BE1480" s="49"/>
      <c r="BF1480" s="52"/>
      <c r="BG1480" s="51">
        <f t="shared" si="308"/>
        <v>-1</v>
      </c>
      <c r="BH1480" s="51">
        <f t="shared" si="309"/>
        <v>0</v>
      </c>
      <c r="BI1480" s="282">
        <f t="shared" si="311"/>
        <v>0</v>
      </c>
    </row>
    <row r="1481" spans="1:61" hidden="1">
      <c r="A1481" s="54" t="s">
        <v>150</v>
      </c>
      <c r="B1481" s="55" t="s">
        <v>4664</v>
      </c>
      <c r="C1481" s="55" t="s">
        <v>4665</v>
      </c>
      <c r="D1481" s="44" t="s">
        <v>4666</v>
      </c>
      <c r="E1481" s="56">
        <v>1</v>
      </c>
      <c r="F1481" s="46" t="s">
        <v>5814</v>
      </c>
      <c r="G1481" s="47" t="s">
        <v>5814</v>
      </c>
      <c r="H1481" s="47" t="s">
        <v>6253</v>
      </c>
      <c r="I1481" s="48" t="s">
        <v>6254</v>
      </c>
      <c r="J1481" s="48" t="s">
        <v>188</v>
      </c>
      <c r="K1481" s="48" t="s">
        <v>6257</v>
      </c>
      <c r="L1481" s="45">
        <v>114</v>
      </c>
      <c r="M1481" s="47" t="s">
        <v>161</v>
      </c>
      <c r="N1481" s="60">
        <v>0</v>
      </c>
      <c r="O1481" s="58">
        <v>0</v>
      </c>
      <c r="P1481" s="58">
        <v>0</v>
      </c>
      <c r="Q1481" s="132">
        <v>0</v>
      </c>
      <c r="R1481" s="60">
        <v>0</v>
      </c>
      <c r="S1481" s="58">
        <v>0</v>
      </c>
      <c r="T1481" s="58">
        <v>0</v>
      </c>
      <c r="U1481" s="132">
        <v>0</v>
      </c>
      <c r="V1481" s="58">
        <v>0</v>
      </c>
      <c r="W1481" s="58">
        <v>0</v>
      </c>
      <c r="X1481" s="58">
        <v>0</v>
      </c>
      <c r="Y1481" s="132">
        <v>0</v>
      </c>
      <c r="Z1481" s="61">
        <v>0</v>
      </c>
      <c r="AA1481" s="59">
        <v>0</v>
      </c>
      <c r="AB1481" s="59">
        <v>0</v>
      </c>
      <c r="AC1481" s="132">
        <v>0</v>
      </c>
      <c r="AD1481" s="61">
        <v>0</v>
      </c>
      <c r="AE1481" s="59">
        <v>0</v>
      </c>
      <c r="AF1481" s="59">
        <v>0</v>
      </c>
      <c r="AG1481" s="132">
        <v>0</v>
      </c>
      <c r="AH1481" s="61">
        <v>0</v>
      </c>
      <c r="AI1481" s="132">
        <v>0</v>
      </c>
      <c r="AJ1481" s="64">
        <f>IFERROR(VLOOKUP($B1481,STOCK!$A:$H,3,0)," ")</f>
        <v>0</v>
      </c>
      <c r="AK1481" s="65">
        <f>IFERROR(VLOOKUP($B1481,STOCK!$A:$H,4,0)," ")</f>
        <v>0</v>
      </c>
      <c r="AL1481" s="65">
        <f>IFERROR(VLOOKUP($B1481,STOCK!$A:$H,5,0)," ")</f>
        <v>0</v>
      </c>
      <c r="AM1481" s="65">
        <f>IFERROR(VLOOKUP($B1481,STOCK!$A:$H,6,0)," ")</f>
        <v>0</v>
      </c>
      <c r="AN1481" s="65">
        <f>IFERROR(VLOOKUP($B1481,STOCK!$A:$H,7,0)," ")</f>
        <v>0</v>
      </c>
      <c r="AO1481" s="65">
        <f>IFERROR(VLOOKUP($B1481,STOCK!$A:$H,8,0)," ")</f>
        <v>0</v>
      </c>
      <c r="AP1481" s="62" t="str">
        <f t="shared" si="299"/>
        <v>Q</v>
      </c>
      <c r="AQ1481" s="50" t="str">
        <f t="shared" si="300"/>
        <v>Q</v>
      </c>
      <c r="AR1481" s="50" t="str">
        <f t="shared" si="301"/>
        <v>Q</v>
      </c>
      <c r="AS1481" s="50" t="str">
        <f t="shared" si="302"/>
        <v>Q</v>
      </c>
      <c r="AT1481" s="50" t="str">
        <f t="shared" si="303"/>
        <v>Q</v>
      </c>
      <c r="AU1481" s="63" t="str">
        <f t="shared" si="310"/>
        <v>Q</v>
      </c>
      <c r="AV1481" s="67">
        <v>299900.00000399997</v>
      </c>
      <c r="AW1481" s="133">
        <v>299900.00000399997</v>
      </c>
      <c r="AX1481" s="49">
        <v>0</v>
      </c>
      <c r="AY1481" s="51">
        <f t="shared" si="304"/>
        <v>-1</v>
      </c>
      <c r="AZ1481" s="51" t="e">
        <f t="shared" si="305"/>
        <v>#DIV/0!</v>
      </c>
      <c r="BA1481" s="49"/>
      <c r="BB1481" s="52"/>
      <c r="BC1481" s="51">
        <f t="shared" si="306"/>
        <v>-1</v>
      </c>
      <c r="BD1481" s="51">
        <f t="shared" si="307"/>
        <v>0</v>
      </c>
      <c r="BE1481" s="49"/>
      <c r="BF1481" s="52"/>
      <c r="BG1481" s="51">
        <f t="shared" si="308"/>
        <v>-1</v>
      </c>
      <c r="BH1481" s="51">
        <f t="shared" si="309"/>
        <v>0</v>
      </c>
      <c r="BI1481" s="282">
        <f t="shared" si="311"/>
        <v>0</v>
      </c>
    </row>
    <row r="1482" spans="1:61" hidden="1">
      <c r="A1482" s="54" t="s">
        <v>150</v>
      </c>
      <c r="B1482" s="55" t="s">
        <v>4667</v>
      </c>
      <c r="C1482" s="55" t="s">
        <v>4668</v>
      </c>
      <c r="D1482" s="44" t="s">
        <v>4669</v>
      </c>
      <c r="E1482" s="56">
        <v>1</v>
      </c>
      <c r="F1482" s="46" t="s">
        <v>5814</v>
      </c>
      <c r="G1482" s="47" t="s">
        <v>5814</v>
      </c>
      <c r="H1482" s="47" t="s">
        <v>6253</v>
      </c>
      <c r="I1482" s="48" t="s">
        <v>6254</v>
      </c>
      <c r="J1482" s="48" t="s">
        <v>188</v>
      </c>
      <c r="K1482" s="48" t="s">
        <v>6258</v>
      </c>
      <c r="L1482" s="45">
        <v>114</v>
      </c>
      <c r="M1482" s="47" t="s">
        <v>161</v>
      </c>
      <c r="N1482" s="60">
        <v>0</v>
      </c>
      <c r="O1482" s="58">
        <v>0</v>
      </c>
      <c r="P1482" s="58">
        <v>0</v>
      </c>
      <c r="Q1482" s="132">
        <v>0</v>
      </c>
      <c r="R1482" s="60">
        <v>0</v>
      </c>
      <c r="S1482" s="58">
        <v>0</v>
      </c>
      <c r="T1482" s="58">
        <v>0</v>
      </c>
      <c r="U1482" s="132">
        <v>0</v>
      </c>
      <c r="V1482" s="58">
        <v>0</v>
      </c>
      <c r="W1482" s="58">
        <v>0</v>
      </c>
      <c r="X1482" s="58">
        <v>0</v>
      </c>
      <c r="Y1482" s="132">
        <v>0</v>
      </c>
      <c r="Z1482" s="61">
        <v>0</v>
      </c>
      <c r="AA1482" s="59">
        <v>0</v>
      </c>
      <c r="AB1482" s="59">
        <v>0</v>
      </c>
      <c r="AC1482" s="132">
        <v>0</v>
      </c>
      <c r="AD1482" s="61">
        <v>0</v>
      </c>
      <c r="AE1482" s="59">
        <v>0</v>
      </c>
      <c r="AF1482" s="59">
        <v>0</v>
      </c>
      <c r="AG1482" s="132">
        <v>0</v>
      </c>
      <c r="AH1482" s="61">
        <v>0</v>
      </c>
      <c r="AI1482" s="132">
        <v>0</v>
      </c>
      <c r="AJ1482" s="64">
        <f>IFERROR(VLOOKUP($B1482,STOCK!$A:$H,3,0)," ")</f>
        <v>0</v>
      </c>
      <c r="AK1482" s="65">
        <f>IFERROR(VLOOKUP($B1482,STOCK!$A:$H,4,0)," ")</f>
        <v>0</v>
      </c>
      <c r="AL1482" s="65">
        <f>IFERROR(VLOOKUP($B1482,STOCK!$A:$H,5,0)," ")</f>
        <v>0</v>
      </c>
      <c r="AM1482" s="65">
        <f>IFERROR(VLOOKUP($B1482,STOCK!$A:$H,6,0)," ")</f>
        <v>0</v>
      </c>
      <c r="AN1482" s="65">
        <f>IFERROR(VLOOKUP($B1482,STOCK!$A:$H,7,0)," ")</f>
        <v>0</v>
      </c>
      <c r="AO1482" s="65">
        <f>IFERROR(VLOOKUP($B1482,STOCK!$A:$H,8,0)," ")</f>
        <v>3</v>
      </c>
      <c r="AP1482" s="62" t="str">
        <f t="shared" si="299"/>
        <v>Q</v>
      </c>
      <c r="AQ1482" s="50" t="str">
        <f t="shared" si="300"/>
        <v>Q</v>
      </c>
      <c r="AR1482" s="50" t="str">
        <f t="shared" si="301"/>
        <v>Q</v>
      </c>
      <c r="AS1482" s="50" t="str">
        <f t="shared" si="302"/>
        <v>Q</v>
      </c>
      <c r="AT1482" s="50" t="str">
        <f t="shared" si="303"/>
        <v>Q</v>
      </c>
      <c r="AU1482" s="63" t="str">
        <f t="shared" si="310"/>
        <v>SV</v>
      </c>
      <c r="AV1482" s="67">
        <v>141585.00004000001</v>
      </c>
      <c r="AW1482" s="133">
        <v>141585.00026</v>
      </c>
      <c r="AX1482" s="49">
        <v>0</v>
      </c>
      <c r="AY1482" s="51">
        <f t="shared" si="304"/>
        <v>-1</v>
      </c>
      <c r="AZ1482" s="51" t="e">
        <f t="shared" si="305"/>
        <v>#DIV/0!</v>
      </c>
      <c r="BA1482" s="49"/>
      <c r="BB1482" s="52"/>
      <c r="BC1482" s="51">
        <f t="shared" si="306"/>
        <v>-1</v>
      </c>
      <c r="BD1482" s="51">
        <f t="shared" si="307"/>
        <v>0</v>
      </c>
      <c r="BE1482" s="49"/>
      <c r="BF1482" s="52"/>
      <c r="BG1482" s="51">
        <f t="shared" si="308"/>
        <v>-1</v>
      </c>
      <c r="BH1482" s="51">
        <f t="shared" si="309"/>
        <v>0</v>
      </c>
      <c r="BI1482" s="282">
        <f t="shared" si="311"/>
        <v>0</v>
      </c>
    </row>
    <row r="1483" spans="1:61" hidden="1">
      <c r="A1483" s="54" t="s">
        <v>150</v>
      </c>
      <c r="B1483" s="55" t="s">
        <v>4670</v>
      </c>
      <c r="C1483" s="55" t="s">
        <v>4671</v>
      </c>
      <c r="D1483" s="44" t="s">
        <v>4672</v>
      </c>
      <c r="E1483" s="56">
        <v>1</v>
      </c>
      <c r="F1483" s="46" t="s">
        <v>5814</v>
      </c>
      <c r="G1483" s="47" t="s">
        <v>5814</v>
      </c>
      <c r="H1483" s="47" t="s">
        <v>6253</v>
      </c>
      <c r="I1483" s="48" t="s">
        <v>6254</v>
      </c>
      <c r="J1483" s="48" t="s">
        <v>188</v>
      </c>
      <c r="K1483" s="48" t="s">
        <v>6259</v>
      </c>
      <c r="L1483" s="45">
        <v>114</v>
      </c>
      <c r="M1483" s="47" t="s">
        <v>161</v>
      </c>
      <c r="N1483" s="60">
        <v>0</v>
      </c>
      <c r="O1483" s="58">
        <v>0</v>
      </c>
      <c r="P1483" s="58">
        <v>0</v>
      </c>
      <c r="Q1483" s="132">
        <v>0</v>
      </c>
      <c r="R1483" s="60">
        <v>0</v>
      </c>
      <c r="S1483" s="58">
        <v>0</v>
      </c>
      <c r="T1483" s="58">
        <v>0</v>
      </c>
      <c r="U1483" s="132">
        <v>0</v>
      </c>
      <c r="V1483" s="58">
        <v>0</v>
      </c>
      <c r="W1483" s="58">
        <v>0</v>
      </c>
      <c r="X1483" s="58">
        <v>0</v>
      </c>
      <c r="Y1483" s="132">
        <v>0</v>
      </c>
      <c r="Z1483" s="61">
        <v>0</v>
      </c>
      <c r="AA1483" s="59">
        <v>0</v>
      </c>
      <c r="AB1483" s="59">
        <v>0</v>
      </c>
      <c r="AC1483" s="132">
        <v>0</v>
      </c>
      <c r="AD1483" s="61">
        <v>0</v>
      </c>
      <c r="AE1483" s="59">
        <v>0</v>
      </c>
      <c r="AF1483" s="59">
        <v>0</v>
      </c>
      <c r="AG1483" s="132">
        <v>0</v>
      </c>
      <c r="AH1483" s="61">
        <v>0</v>
      </c>
      <c r="AI1483" s="132">
        <v>0</v>
      </c>
      <c r="AJ1483" s="64">
        <f>IFERROR(VLOOKUP($B1483,STOCK!$A:$H,3,0)," ")</f>
        <v>0</v>
      </c>
      <c r="AK1483" s="65">
        <f>IFERROR(VLOOKUP($B1483,STOCK!$A:$H,4,0)," ")</f>
        <v>0</v>
      </c>
      <c r="AL1483" s="65">
        <f>IFERROR(VLOOKUP($B1483,STOCK!$A:$H,5,0)," ")</f>
        <v>0</v>
      </c>
      <c r="AM1483" s="65">
        <f>IFERROR(VLOOKUP($B1483,STOCK!$A:$H,6,0)," ")</f>
        <v>0</v>
      </c>
      <c r="AN1483" s="65">
        <f>IFERROR(VLOOKUP($B1483,STOCK!$A:$H,7,0)," ")</f>
        <v>0</v>
      </c>
      <c r="AO1483" s="65">
        <f>IFERROR(VLOOKUP($B1483,STOCK!$A:$H,8,0)," ")</f>
        <v>3</v>
      </c>
      <c r="AP1483" s="62" t="str">
        <f t="shared" si="299"/>
        <v>Q</v>
      </c>
      <c r="AQ1483" s="50" t="str">
        <f t="shared" si="300"/>
        <v>Q</v>
      </c>
      <c r="AR1483" s="50" t="str">
        <f t="shared" si="301"/>
        <v>Q</v>
      </c>
      <c r="AS1483" s="50" t="str">
        <f t="shared" si="302"/>
        <v>Q</v>
      </c>
      <c r="AT1483" s="50" t="str">
        <f t="shared" si="303"/>
        <v>Q</v>
      </c>
      <c r="AU1483" s="63" t="str">
        <f t="shared" si="310"/>
        <v>SV</v>
      </c>
      <c r="AV1483" s="67">
        <v>149900.00003</v>
      </c>
      <c r="AW1483" s="133">
        <v>149899.99926000001</v>
      </c>
      <c r="AX1483" s="49">
        <v>0</v>
      </c>
      <c r="AY1483" s="51">
        <f t="shared" si="304"/>
        <v>-1</v>
      </c>
      <c r="AZ1483" s="51" t="e">
        <f t="shared" si="305"/>
        <v>#DIV/0!</v>
      </c>
      <c r="BA1483" s="49"/>
      <c r="BB1483" s="52"/>
      <c r="BC1483" s="51">
        <f t="shared" si="306"/>
        <v>-1</v>
      </c>
      <c r="BD1483" s="51">
        <f t="shared" si="307"/>
        <v>0</v>
      </c>
      <c r="BE1483" s="49"/>
      <c r="BF1483" s="52"/>
      <c r="BG1483" s="51">
        <f t="shared" si="308"/>
        <v>-1</v>
      </c>
      <c r="BH1483" s="51">
        <f t="shared" si="309"/>
        <v>0</v>
      </c>
      <c r="BI1483" s="282">
        <f t="shared" si="311"/>
        <v>0</v>
      </c>
    </row>
    <row r="1484" spans="1:61" hidden="1">
      <c r="A1484" s="54" t="s">
        <v>150</v>
      </c>
      <c r="B1484" s="55" t="s">
        <v>4673</v>
      </c>
      <c r="C1484" s="55" t="s">
        <v>4674</v>
      </c>
      <c r="D1484" s="44" t="s">
        <v>4675</v>
      </c>
      <c r="E1484" s="56">
        <v>1</v>
      </c>
      <c r="F1484" s="46" t="s">
        <v>5814</v>
      </c>
      <c r="G1484" s="47" t="s">
        <v>5814</v>
      </c>
      <c r="H1484" s="47" t="s">
        <v>6253</v>
      </c>
      <c r="I1484" s="48" t="s">
        <v>6254</v>
      </c>
      <c r="J1484" s="48" t="s">
        <v>188</v>
      </c>
      <c r="K1484" s="48" t="s">
        <v>6260</v>
      </c>
      <c r="L1484" s="45">
        <v>114</v>
      </c>
      <c r="M1484" s="47" t="s">
        <v>161</v>
      </c>
      <c r="N1484" s="60">
        <v>0</v>
      </c>
      <c r="O1484" s="58">
        <v>0</v>
      </c>
      <c r="P1484" s="58">
        <v>0</v>
      </c>
      <c r="Q1484" s="132">
        <v>0</v>
      </c>
      <c r="R1484" s="60">
        <v>0</v>
      </c>
      <c r="S1484" s="58">
        <v>0</v>
      </c>
      <c r="T1484" s="58">
        <v>0</v>
      </c>
      <c r="U1484" s="132">
        <v>0</v>
      </c>
      <c r="V1484" s="58">
        <v>0</v>
      </c>
      <c r="W1484" s="58">
        <v>0</v>
      </c>
      <c r="X1484" s="58">
        <v>0</v>
      </c>
      <c r="Y1484" s="132">
        <v>0</v>
      </c>
      <c r="Z1484" s="61">
        <v>0</v>
      </c>
      <c r="AA1484" s="59">
        <v>0</v>
      </c>
      <c r="AB1484" s="59">
        <v>0</v>
      </c>
      <c r="AC1484" s="132">
        <v>0</v>
      </c>
      <c r="AD1484" s="61">
        <v>0</v>
      </c>
      <c r="AE1484" s="59">
        <v>0</v>
      </c>
      <c r="AF1484" s="59">
        <v>0</v>
      </c>
      <c r="AG1484" s="132">
        <v>0</v>
      </c>
      <c r="AH1484" s="61">
        <v>0</v>
      </c>
      <c r="AI1484" s="132">
        <v>0</v>
      </c>
      <c r="AJ1484" s="64">
        <f>IFERROR(VLOOKUP($B1484,STOCK!$A:$H,3,0)," ")</f>
        <v>0</v>
      </c>
      <c r="AK1484" s="65">
        <f>IFERROR(VLOOKUP($B1484,STOCK!$A:$H,4,0)," ")</f>
        <v>0</v>
      </c>
      <c r="AL1484" s="65">
        <f>IFERROR(VLOOKUP($B1484,STOCK!$A:$H,5,0)," ")</f>
        <v>0</v>
      </c>
      <c r="AM1484" s="65">
        <f>IFERROR(VLOOKUP($B1484,STOCK!$A:$H,6,0)," ")</f>
        <v>0</v>
      </c>
      <c r="AN1484" s="65">
        <f>IFERROR(VLOOKUP($B1484,STOCK!$A:$H,7,0)," ")</f>
        <v>0</v>
      </c>
      <c r="AO1484" s="65">
        <f>IFERROR(VLOOKUP($B1484,STOCK!$A:$H,8,0)," ")</f>
        <v>0</v>
      </c>
      <c r="AP1484" s="62" t="str">
        <f t="shared" si="299"/>
        <v>Q</v>
      </c>
      <c r="AQ1484" s="50" t="str">
        <f t="shared" si="300"/>
        <v>Q</v>
      </c>
      <c r="AR1484" s="50" t="str">
        <f t="shared" si="301"/>
        <v>Q</v>
      </c>
      <c r="AS1484" s="50" t="str">
        <f t="shared" si="302"/>
        <v>Q</v>
      </c>
      <c r="AT1484" s="50" t="str">
        <f t="shared" si="303"/>
        <v>Q</v>
      </c>
      <c r="AU1484" s="63" t="str">
        <f t="shared" si="310"/>
        <v>Q</v>
      </c>
      <c r="AV1484" s="67">
        <v>299900.00000399997</v>
      </c>
      <c r="AW1484" s="133">
        <v>299900.00000399997</v>
      </c>
      <c r="AX1484" s="49">
        <v>0</v>
      </c>
      <c r="AY1484" s="51">
        <f t="shared" si="304"/>
        <v>-1</v>
      </c>
      <c r="AZ1484" s="51" t="e">
        <f t="shared" si="305"/>
        <v>#DIV/0!</v>
      </c>
      <c r="BA1484" s="49"/>
      <c r="BB1484" s="52"/>
      <c r="BC1484" s="51">
        <f t="shared" si="306"/>
        <v>-1</v>
      </c>
      <c r="BD1484" s="51">
        <f t="shared" si="307"/>
        <v>0</v>
      </c>
      <c r="BE1484" s="49"/>
      <c r="BF1484" s="52"/>
      <c r="BG1484" s="51">
        <f t="shared" si="308"/>
        <v>-1</v>
      </c>
      <c r="BH1484" s="51">
        <f t="shared" si="309"/>
        <v>0</v>
      </c>
      <c r="BI1484" s="282">
        <f t="shared" si="311"/>
        <v>0</v>
      </c>
    </row>
    <row r="1485" spans="1:61" hidden="1">
      <c r="A1485" s="54" t="s">
        <v>150</v>
      </c>
      <c r="B1485" s="55" t="s">
        <v>4676</v>
      </c>
      <c r="C1485" s="55" t="s">
        <v>4677</v>
      </c>
      <c r="D1485" s="44" t="s">
        <v>4678</v>
      </c>
      <c r="E1485" s="56">
        <v>1</v>
      </c>
      <c r="F1485" s="46" t="s">
        <v>5814</v>
      </c>
      <c r="G1485" s="47" t="s">
        <v>5814</v>
      </c>
      <c r="H1485" s="47" t="s">
        <v>6253</v>
      </c>
      <c r="I1485" s="48" t="s">
        <v>6254</v>
      </c>
      <c r="J1485" s="48" t="s">
        <v>188</v>
      </c>
      <c r="K1485" s="48" t="s">
        <v>6261</v>
      </c>
      <c r="L1485" s="45">
        <v>114</v>
      </c>
      <c r="M1485" s="47" t="s">
        <v>161</v>
      </c>
      <c r="N1485" s="60">
        <v>0</v>
      </c>
      <c r="O1485" s="58">
        <v>0</v>
      </c>
      <c r="P1485" s="58">
        <v>0</v>
      </c>
      <c r="Q1485" s="132">
        <v>0</v>
      </c>
      <c r="R1485" s="60">
        <v>0</v>
      </c>
      <c r="S1485" s="58">
        <v>0</v>
      </c>
      <c r="T1485" s="58">
        <v>0</v>
      </c>
      <c r="U1485" s="132">
        <v>0</v>
      </c>
      <c r="V1485" s="58">
        <v>0</v>
      </c>
      <c r="W1485" s="58">
        <v>0</v>
      </c>
      <c r="X1485" s="58">
        <v>0</v>
      </c>
      <c r="Y1485" s="132">
        <v>0</v>
      </c>
      <c r="Z1485" s="61">
        <v>0</v>
      </c>
      <c r="AA1485" s="59">
        <v>0</v>
      </c>
      <c r="AB1485" s="59">
        <v>0</v>
      </c>
      <c r="AC1485" s="132">
        <v>0</v>
      </c>
      <c r="AD1485" s="61">
        <v>0</v>
      </c>
      <c r="AE1485" s="59">
        <v>0</v>
      </c>
      <c r="AF1485" s="59">
        <v>0</v>
      </c>
      <c r="AG1485" s="132">
        <v>0</v>
      </c>
      <c r="AH1485" s="61">
        <v>0</v>
      </c>
      <c r="AI1485" s="132">
        <v>0</v>
      </c>
      <c r="AJ1485" s="64">
        <f>IFERROR(VLOOKUP($B1485,STOCK!$A:$H,3,0)," ")</f>
        <v>0</v>
      </c>
      <c r="AK1485" s="65">
        <f>IFERROR(VLOOKUP($B1485,STOCK!$A:$H,4,0)," ")</f>
        <v>0</v>
      </c>
      <c r="AL1485" s="65">
        <f>IFERROR(VLOOKUP($B1485,STOCK!$A:$H,5,0)," ")</f>
        <v>0</v>
      </c>
      <c r="AM1485" s="65">
        <f>IFERROR(VLOOKUP($B1485,STOCK!$A:$H,6,0)," ")</f>
        <v>0</v>
      </c>
      <c r="AN1485" s="65">
        <f>IFERROR(VLOOKUP($B1485,STOCK!$A:$H,7,0)," ")</f>
        <v>0</v>
      </c>
      <c r="AO1485" s="65">
        <f>IFERROR(VLOOKUP($B1485,STOCK!$A:$H,8,0)," ")</f>
        <v>3</v>
      </c>
      <c r="AP1485" s="62" t="str">
        <f t="shared" si="299"/>
        <v>Q</v>
      </c>
      <c r="AQ1485" s="50" t="str">
        <f t="shared" si="300"/>
        <v>Q</v>
      </c>
      <c r="AR1485" s="50" t="str">
        <f t="shared" si="301"/>
        <v>Q</v>
      </c>
      <c r="AS1485" s="50" t="str">
        <f t="shared" si="302"/>
        <v>Q</v>
      </c>
      <c r="AT1485" s="50" t="str">
        <f t="shared" si="303"/>
        <v>Q</v>
      </c>
      <c r="AU1485" s="63" t="str">
        <f t="shared" si="310"/>
        <v>SV</v>
      </c>
      <c r="AV1485" s="67">
        <v>216570</v>
      </c>
      <c r="AW1485" s="133">
        <v>199919.99862999999</v>
      </c>
      <c r="AX1485" s="49">
        <v>0</v>
      </c>
      <c r="AY1485" s="51">
        <f t="shared" si="304"/>
        <v>-1</v>
      </c>
      <c r="AZ1485" s="51" t="e">
        <f t="shared" si="305"/>
        <v>#DIV/0!</v>
      </c>
      <c r="BA1485" s="49"/>
      <c r="BB1485" s="52"/>
      <c r="BC1485" s="51">
        <f t="shared" si="306"/>
        <v>-1</v>
      </c>
      <c r="BD1485" s="51">
        <f t="shared" si="307"/>
        <v>0</v>
      </c>
      <c r="BE1485" s="49"/>
      <c r="BF1485" s="52"/>
      <c r="BG1485" s="51">
        <f t="shared" si="308"/>
        <v>-1</v>
      </c>
      <c r="BH1485" s="51">
        <f t="shared" si="309"/>
        <v>0</v>
      </c>
      <c r="BI1485" s="282">
        <f t="shared" si="311"/>
        <v>0</v>
      </c>
    </row>
    <row r="1486" spans="1:61" hidden="1">
      <c r="A1486" s="54" t="s">
        <v>150</v>
      </c>
      <c r="B1486" s="55" t="s">
        <v>4679</v>
      </c>
      <c r="C1486" s="55" t="s">
        <v>4680</v>
      </c>
      <c r="D1486" s="44" t="s">
        <v>4681</v>
      </c>
      <c r="E1486" s="56">
        <v>1</v>
      </c>
      <c r="F1486" s="46" t="s">
        <v>5814</v>
      </c>
      <c r="G1486" s="47" t="s">
        <v>5814</v>
      </c>
      <c r="H1486" s="47" t="s">
        <v>6253</v>
      </c>
      <c r="I1486" s="48" t="s">
        <v>6254</v>
      </c>
      <c r="J1486" s="48" t="s">
        <v>188</v>
      </c>
      <c r="K1486" s="48" t="s">
        <v>6262</v>
      </c>
      <c r="L1486" s="45">
        <v>114</v>
      </c>
      <c r="M1486" s="47" t="s">
        <v>161</v>
      </c>
      <c r="N1486" s="60">
        <v>0</v>
      </c>
      <c r="O1486" s="58">
        <v>0</v>
      </c>
      <c r="P1486" s="58">
        <v>0</v>
      </c>
      <c r="Q1486" s="132">
        <v>0</v>
      </c>
      <c r="R1486" s="60">
        <v>0</v>
      </c>
      <c r="S1486" s="58">
        <v>0</v>
      </c>
      <c r="T1486" s="58">
        <v>0</v>
      </c>
      <c r="U1486" s="132">
        <v>0</v>
      </c>
      <c r="V1486" s="58">
        <v>0</v>
      </c>
      <c r="W1486" s="58">
        <v>0</v>
      </c>
      <c r="X1486" s="58">
        <v>0</v>
      </c>
      <c r="Y1486" s="132">
        <v>0</v>
      </c>
      <c r="Z1486" s="61">
        <v>0</v>
      </c>
      <c r="AA1486" s="59">
        <v>0</v>
      </c>
      <c r="AB1486" s="59">
        <v>0</v>
      </c>
      <c r="AC1486" s="132">
        <v>0</v>
      </c>
      <c r="AD1486" s="61">
        <v>0</v>
      </c>
      <c r="AE1486" s="59">
        <v>0</v>
      </c>
      <c r="AF1486" s="59">
        <v>0</v>
      </c>
      <c r="AG1486" s="132">
        <v>0</v>
      </c>
      <c r="AH1486" s="61">
        <v>0</v>
      </c>
      <c r="AI1486" s="132">
        <v>0</v>
      </c>
      <c r="AJ1486" s="64">
        <f>IFERROR(VLOOKUP($B1486,STOCK!$A:$H,3,0)," ")</f>
        <v>0</v>
      </c>
      <c r="AK1486" s="65">
        <f>IFERROR(VLOOKUP($B1486,STOCK!$A:$H,4,0)," ")</f>
        <v>0</v>
      </c>
      <c r="AL1486" s="65">
        <f>IFERROR(VLOOKUP($B1486,STOCK!$A:$H,5,0)," ")</f>
        <v>0</v>
      </c>
      <c r="AM1486" s="65">
        <f>IFERROR(VLOOKUP($B1486,STOCK!$A:$H,6,0)," ")</f>
        <v>0</v>
      </c>
      <c r="AN1486" s="65">
        <f>IFERROR(VLOOKUP($B1486,STOCK!$A:$H,7,0)," ")</f>
        <v>0</v>
      </c>
      <c r="AO1486" s="65">
        <f>IFERROR(VLOOKUP($B1486,STOCK!$A:$H,8,0)," ")</f>
        <v>0</v>
      </c>
      <c r="AP1486" s="62" t="str">
        <f t="shared" si="299"/>
        <v>Q</v>
      </c>
      <c r="AQ1486" s="50" t="str">
        <f t="shared" si="300"/>
        <v>Q</v>
      </c>
      <c r="AR1486" s="50" t="str">
        <f t="shared" si="301"/>
        <v>Q</v>
      </c>
      <c r="AS1486" s="50" t="str">
        <f t="shared" si="302"/>
        <v>Q</v>
      </c>
      <c r="AT1486" s="50" t="str">
        <f t="shared" si="303"/>
        <v>Q</v>
      </c>
      <c r="AU1486" s="63" t="str">
        <f t="shared" si="310"/>
        <v>Q</v>
      </c>
      <c r="AV1486" s="67">
        <v>333249.99999500002</v>
      </c>
      <c r="AW1486" s="133">
        <v>333249.99999500002</v>
      </c>
      <c r="AX1486" s="49">
        <v>0</v>
      </c>
      <c r="AY1486" s="51">
        <f t="shared" si="304"/>
        <v>-1</v>
      </c>
      <c r="AZ1486" s="51" t="e">
        <f t="shared" si="305"/>
        <v>#DIV/0!</v>
      </c>
      <c r="BA1486" s="49"/>
      <c r="BB1486" s="52"/>
      <c r="BC1486" s="51">
        <f t="shared" si="306"/>
        <v>-1</v>
      </c>
      <c r="BD1486" s="51">
        <f t="shared" si="307"/>
        <v>0</v>
      </c>
      <c r="BE1486" s="49"/>
      <c r="BF1486" s="52"/>
      <c r="BG1486" s="51">
        <f t="shared" si="308"/>
        <v>-1</v>
      </c>
      <c r="BH1486" s="51">
        <f t="shared" si="309"/>
        <v>0</v>
      </c>
      <c r="BI1486" s="282">
        <f t="shared" si="311"/>
        <v>0</v>
      </c>
    </row>
    <row r="1487" spans="1:61" hidden="1">
      <c r="A1487" s="54" t="s">
        <v>150</v>
      </c>
      <c r="B1487" s="55" t="s">
        <v>4682</v>
      </c>
      <c r="C1487" s="55" t="s">
        <v>4683</v>
      </c>
      <c r="D1487" s="44" t="s">
        <v>4684</v>
      </c>
      <c r="E1487" s="56">
        <v>1</v>
      </c>
      <c r="F1487" s="46" t="s">
        <v>5814</v>
      </c>
      <c r="G1487" s="47" t="s">
        <v>5814</v>
      </c>
      <c r="H1487" s="47" t="s">
        <v>6253</v>
      </c>
      <c r="I1487" s="48" t="s">
        <v>6254</v>
      </c>
      <c r="J1487" s="48" t="s">
        <v>188</v>
      </c>
      <c r="K1487" s="48" t="s">
        <v>6263</v>
      </c>
      <c r="L1487" s="45">
        <v>114</v>
      </c>
      <c r="M1487" s="47" t="s">
        <v>161</v>
      </c>
      <c r="N1487" s="60">
        <v>0</v>
      </c>
      <c r="O1487" s="58">
        <v>0</v>
      </c>
      <c r="P1487" s="58">
        <v>0</v>
      </c>
      <c r="Q1487" s="132">
        <v>0</v>
      </c>
      <c r="R1487" s="60">
        <v>0</v>
      </c>
      <c r="S1487" s="58">
        <v>0</v>
      </c>
      <c r="T1487" s="58">
        <v>0</v>
      </c>
      <c r="U1487" s="132">
        <v>0</v>
      </c>
      <c r="V1487" s="58">
        <v>0</v>
      </c>
      <c r="W1487" s="58">
        <v>0</v>
      </c>
      <c r="X1487" s="58">
        <v>0</v>
      </c>
      <c r="Y1487" s="132">
        <v>0</v>
      </c>
      <c r="Z1487" s="61">
        <v>0</v>
      </c>
      <c r="AA1487" s="59">
        <v>0</v>
      </c>
      <c r="AB1487" s="59">
        <v>0</v>
      </c>
      <c r="AC1487" s="132">
        <v>0</v>
      </c>
      <c r="AD1487" s="61">
        <v>0</v>
      </c>
      <c r="AE1487" s="59">
        <v>0</v>
      </c>
      <c r="AF1487" s="59">
        <v>0</v>
      </c>
      <c r="AG1487" s="132">
        <v>0</v>
      </c>
      <c r="AH1487" s="61">
        <v>0</v>
      </c>
      <c r="AI1487" s="132">
        <v>0</v>
      </c>
      <c r="AJ1487" s="64">
        <f>IFERROR(VLOOKUP($B1487,STOCK!$A:$H,3,0)," ")</f>
        <v>0</v>
      </c>
      <c r="AK1487" s="65">
        <f>IFERROR(VLOOKUP($B1487,STOCK!$A:$H,4,0)," ")</f>
        <v>0</v>
      </c>
      <c r="AL1487" s="65">
        <f>IFERROR(VLOOKUP($B1487,STOCK!$A:$H,5,0)," ")</f>
        <v>0</v>
      </c>
      <c r="AM1487" s="65">
        <f>IFERROR(VLOOKUP($B1487,STOCK!$A:$H,6,0)," ")</f>
        <v>0</v>
      </c>
      <c r="AN1487" s="65">
        <f>IFERROR(VLOOKUP($B1487,STOCK!$A:$H,7,0)," ")</f>
        <v>0</v>
      </c>
      <c r="AO1487" s="65">
        <f>IFERROR(VLOOKUP($B1487,STOCK!$A:$H,8,0)," ")</f>
        <v>2</v>
      </c>
      <c r="AP1487" s="62" t="str">
        <f t="shared" si="299"/>
        <v>Q</v>
      </c>
      <c r="AQ1487" s="50" t="str">
        <f t="shared" si="300"/>
        <v>Q</v>
      </c>
      <c r="AR1487" s="50" t="str">
        <f t="shared" si="301"/>
        <v>Q</v>
      </c>
      <c r="AS1487" s="50" t="str">
        <f t="shared" si="302"/>
        <v>Q</v>
      </c>
      <c r="AT1487" s="50" t="str">
        <f t="shared" si="303"/>
        <v>Q</v>
      </c>
      <c r="AU1487" s="63" t="str">
        <f t="shared" si="310"/>
        <v>SV</v>
      </c>
      <c r="AV1487" s="67">
        <v>316580</v>
      </c>
      <c r="AW1487" s="133">
        <v>316580</v>
      </c>
      <c r="AX1487" s="49">
        <v>0</v>
      </c>
      <c r="AY1487" s="51">
        <f t="shared" si="304"/>
        <v>-1</v>
      </c>
      <c r="AZ1487" s="51" t="e">
        <f t="shared" si="305"/>
        <v>#DIV/0!</v>
      </c>
      <c r="BA1487" s="49"/>
      <c r="BB1487" s="52"/>
      <c r="BC1487" s="51">
        <f t="shared" si="306"/>
        <v>-1</v>
      </c>
      <c r="BD1487" s="51">
        <f t="shared" si="307"/>
        <v>0</v>
      </c>
      <c r="BE1487" s="49"/>
      <c r="BF1487" s="52"/>
      <c r="BG1487" s="51">
        <f t="shared" si="308"/>
        <v>-1</v>
      </c>
      <c r="BH1487" s="51">
        <f t="shared" si="309"/>
        <v>0</v>
      </c>
      <c r="BI1487" s="282">
        <f t="shared" si="311"/>
        <v>0</v>
      </c>
    </row>
    <row r="1488" spans="1:61" hidden="1">
      <c r="A1488" s="54" t="s">
        <v>150</v>
      </c>
      <c r="B1488" s="55" t="s">
        <v>4685</v>
      </c>
      <c r="C1488" s="55" t="s">
        <v>4686</v>
      </c>
      <c r="D1488" s="44" t="s">
        <v>4687</v>
      </c>
      <c r="E1488" s="56">
        <v>1</v>
      </c>
      <c r="F1488" s="46" t="s">
        <v>5814</v>
      </c>
      <c r="G1488" s="47" t="s">
        <v>5814</v>
      </c>
      <c r="H1488" s="47" t="s">
        <v>6253</v>
      </c>
      <c r="I1488" s="48" t="s">
        <v>6254</v>
      </c>
      <c r="J1488" s="48" t="s">
        <v>188</v>
      </c>
      <c r="K1488" s="48" t="s">
        <v>6264</v>
      </c>
      <c r="L1488" s="45">
        <v>114</v>
      </c>
      <c r="M1488" s="47" t="s">
        <v>161</v>
      </c>
      <c r="N1488" s="60">
        <v>0</v>
      </c>
      <c r="O1488" s="58">
        <v>0</v>
      </c>
      <c r="P1488" s="58">
        <v>0</v>
      </c>
      <c r="Q1488" s="132">
        <v>0</v>
      </c>
      <c r="R1488" s="60">
        <v>0</v>
      </c>
      <c r="S1488" s="58">
        <v>0</v>
      </c>
      <c r="T1488" s="58">
        <v>0</v>
      </c>
      <c r="U1488" s="132">
        <v>0</v>
      </c>
      <c r="V1488" s="58">
        <v>0</v>
      </c>
      <c r="W1488" s="58">
        <v>0</v>
      </c>
      <c r="X1488" s="58">
        <v>0</v>
      </c>
      <c r="Y1488" s="132">
        <v>0</v>
      </c>
      <c r="Z1488" s="61">
        <v>0</v>
      </c>
      <c r="AA1488" s="59">
        <v>0</v>
      </c>
      <c r="AB1488" s="59">
        <v>0</v>
      </c>
      <c r="AC1488" s="132">
        <v>0</v>
      </c>
      <c r="AD1488" s="61">
        <v>0</v>
      </c>
      <c r="AE1488" s="59">
        <v>0</v>
      </c>
      <c r="AF1488" s="59">
        <v>0</v>
      </c>
      <c r="AG1488" s="132">
        <v>0</v>
      </c>
      <c r="AH1488" s="61">
        <v>0</v>
      </c>
      <c r="AI1488" s="132">
        <v>0</v>
      </c>
      <c r="AJ1488" s="64">
        <f>IFERROR(VLOOKUP($B1488,STOCK!$A:$H,3,0)," ")</f>
        <v>0</v>
      </c>
      <c r="AK1488" s="65">
        <f>IFERROR(VLOOKUP($B1488,STOCK!$A:$H,4,0)," ")</f>
        <v>0</v>
      </c>
      <c r="AL1488" s="65">
        <f>IFERROR(VLOOKUP($B1488,STOCK!$A:$H,5,0)," ")</f>
        <v>0</v>
      </c>
      <c r="AM1488" s="65">
        <f>IFERROR(VLOOKUP($B1488,STOCK!$A:$H,6,0)," ")</f>
        <v>0</v>
      </c>
      <c r="AN1488" s="65">
        <f>IFERROR(VLOOKUP($B1488,STOCK!$A:$H,7,0)," ")</f>
        <v>0</v>
      </c>
      <c r="AO1488" s="65">
        <f>IFERROR(VLOOKUP($B1488,STOCK!$A:$H,8,0)," ")</f>
        <v>3</v>
      </c>
      <c r="AP1488" s="62" t="str">
        <f t="shared" si="299"/>
        <v>Q</v>
      </c>
      <c r="AQ1488" s="50" t="str">
        <f t="shared" si="300"/>
        <v>Q</v>
      </c>
      <c r="AR1488" s="50" t="str">
        <f t="shared" si="301"/>
        <v>Q</v>
      </c>
      <c r="AS1488" s="50" t="str">
        <f t="shared" si="302"/>
        <v>Q</v>
      </c>
      <c r="AT1488" s="50" t="str">
        <f t="shared" si="303"/>
        <v>Q</v>
      </c>
      <c r="AU1488" s="63" t="str">
        <f t="shared" si="310"/>
        <v>SV</v>
      </c>
      <c r="AV1488" s="67">
        <v>208249.99997999999</v>
      </c>
      <c r="AW1488" s="133">
        <v>208250.00163000001</v>
      </c>
      <c r="AX1488" s="49">
        <v>0</v>
      </c>
      <c r="AY1488" s="51">
        <f t="shared" si="304"/>
        <v>-1</v>
      </c>
      <c r="AZ1488" s="51" t="e">
        <f t="shared" si="305"/>
        <v>#DIV/0!</v>
      </c>
      <c r="BA1488" s="49"/>
      <c r="BB1488" s="52"/>
      <c r="BC1488" s="51">
        <f t="shared" si="306"/>
        <v>-1</v>
      </c>
      <c r="BD1488" s="51">
        <f t="shared" si="307"/>
        <v>0</v>
      </c>
      <c r="BE1488" s="49"/>
      <c r="BF1488" s="52"/>
      <c r="BG1488" s="51">
        <f t="shared" si="308"/>
        <v>-1</v>
      </c>
      <c r="BH1488" s="51">
        <f t="shared" si="309"/>
        <v>0</v>
      </c>
      <c r="BI1488" s="282">
        <f t="shared" si="311"/>
        <v>0</v>
      </c>
    </row>
    <row r="1489" spans="1:61" hidden="1">
      <c r="A1489" s="54" t="s">
        <v>150</v>
      </c>
      <c r="B1489" s="55" t="s">
        <v>4688</v>
      </c>
      <c r="C1489" s="55" t="s">
        <v>4689</v>
      </c>
      <c r="D1489" s="44" t="s">
        <v>4690</v>
      </c>
      <c r="E1489" s="56">
        <v>1</v>
      </c>
      <c r="F1489" s="46" t="s">
        <v>5814</v>
      </c>
      <c r="G1489" s="47" t="s">
        <v>5814</v>
      </c>
      <c r="H1489" s="47" t="s">
        <v>6253</v>
      </c>
      <c r="I1489" s="48" t="s">
        <v>6254</v>
      </c>
      <c r="J1489" s="48" t="s">
        <v>188</v>
      </c>
      <c r="K1489" s="48" t="s">
        <v>6265</v>
      </c>
      <c r="L1489" s="45">
        <v>114</v>
      </c>
      <c r="M1489" s="47" t="s">
        <v>161</v>
      </c>
      <c r="N1489" s="60">
        <v>0</v>
      </c>
      <c r="O1489" s="58">
        <v>0</v>
      </c>
      <c r="P1489" s="58">
        <v>0</v>
      </c>
      <c r="Q1489" s="132">
        <v>0</v>
      </c>
      <c r="R1489" s="60">
        <v>0</v>
      </c>
      <c r="S1489" s="58">
        <v>0</v>
      </c>
      <c r="T1489" s="58">
        <v>0</v>
      </c>
      <c r="U1489" s="132">
        <v>0</v>
      </c>
      <c r="V1489" s="58">
        <v>0</v>
      </c>
      <c r="W1489" s="58">
        <v>0</v>
      </c>
      <c r="X1489" s="58">
        <v>0</v>
      </c>
      <c r="Y1489" s="132">
        <v>0</v>
      </c>
      <c r="Z1489" s="61">
        <v>0</v>
      </c>
      <c r="AA1489" s="59">
        <v>0</v>
      </c>
      <c r="AB1489" s="59">
        <v>0</v>
      </c>
      <c r="AC1489" s="132">
        <v>0</v>
      </c>
      <c r="AD1489" s="61">
        <v>0</v>
      </c>
      <c r="AE1489" s="59">
        <v>0</v>
      </c>
      <c r="AF1489" s="59">
        <v>0</v>
      </c>
      <c r="AG1489" s="132">
        <v>0</v>
      </c>
      <c r="AH1489" s="61">
        <v>0</v>
      </c>
      <c r="AI1489" s="132">
        <v>0</v>
      </c>
      <c r="AJ1489" s="64">
        <f>IFERROR(VLOOKUP($B1489,STOCK!$A:$H,3,0)," ")</f>
        <v>0</v>
      </c>
      <c r="AK1489" s="65">
        <f>IFERROR(VLOOKUP($B1489,STOCK!$A:$H,4,0)," ")</f>
        <v>0</v>
      </c>
      <c r="AL1489" s="65">
        <f>IFERROR(VLOOKUP($B1489,STOCK!$A:$H,5,0)," ")</f>
        <v>0</v>
      </c>
      <c r="AM1489" s="65">
        <f>IFERROR(VLOOKUP($B1489,STOCK!$A:$H,6,0)," ")</f>
        <v>0</v>
      </c>
      <c r="AN1489" s="65">
        <f>IFERROR(VLOOKUP($B1489,STOCK!$A:$H,7,0)," ")</f>
        <v>0</v>
      </c>
      <c r="AO1489" s="65">
        <f>IFERROR(VLOOKUP($B1489,STOCK!$A:$H,8,0)," ")</f>
        <v>0</v>
      </c>
      <c r="AP1489" s="62" t="str">
        <f t="shared" si="299"/>
        <v>Q</v>
      </c>
      <c r="AQ1489" s="50" t="str">
        <f t="shared" si="300"/>
        <v>Q</v>
      </c>
      <c r="AR1489" s="50" t="str">
        <f t="shared" si="301"/>
        <v>Q</v>
      </c>
      <c r="AS1489" s="50" t="str">
        <f t="shared" si="302"/>
        <v>Q</v>
      </c>
      <c r="AT1489" s="50" t="str">
        <f t="shared" si="303"/>
        <v>Q</v>
      </c>
      <c r="AU1489" s="63" t="str">
        <f t="shared" si="310"/>
        <v>Q</v>
      </c>
      <c r="AV1489" s="67">
        <v>133249.99995999999</v>
      </c>
      <c r="AW1489" s="133">
        <v>133249.99963000001</v>
      </c>
      <c r="AX1489" s="49">
        <v>0</v>
      </c>
      <c r="AY1489" s="51">
        <f t="shared" si="304"/>
        <v>-1</v>
      </c>
      <c r="AZ1489" s="51" t="e">
        <f t="shared" si="305"/>
        <v>#DIV/0!</v>
      </c>
      <c r="BA1489" s="49"/>
      <c r="BB1489" s="52"/>
      <c r="BC1489" s="51">
        <f t="shared" si="306"/>
        <v>-1</v>
      </c>
      <c r="BD1489" s="51">
        <f t="shared" si="307"/>
        <v>0</v>
      </c>
      <c r="BE1489" s="49"/>
      <c r="BF1489" s="52"/>
      <c r="BG1489" s="51">
        <f t="shared" si="308"/>
        <v>-1</v>
      </c>
      <c r="BH1489" s="51">
        <f t="shared" si="309"/>
        <v>0</v>
      </c>
      <c r="BI1489" s="282">
        <f t="shared" si="311"/>
        <v>0</v>
      </c>
    </row>
    <row r="1490" spans="1:61" hidden="1">
      <c r="A1490" s="54" t="s">
        <v>150</v>
      </c>
      <c r="B1490" s="55" t="s">
        <v>4691</v>
      </c>
      <c r="C1490" s="55" t="s">
        <v>4692</v>
      </c>
      <c r="D1490" s="44" t="s">
        <v>4693</v>
      </c>
      <c r="E1490" s="56">
        <v>1</v>
      </c>
      <c r="F1490" s="46" t="s">
        <v>5814</v>
      </c>
      <c r="G1490" s="47" t="s">
        <v>5814</v>
      </c>
      <c r="H1490" s="47" t="s">
        <v>6253</v>
      </c>
      <c r="I1490" s="48" t="s">
        <v>6254</v>
      </c>
      <c r="J1490" s="48" t="s">
        <v>188</v>
      </c>
      <c r="K1490" s="48" t="s">
        <v>6265</v>
      </c>
      <c r="L1490" s="45">
        <v>114</v>
      </c>
      <c r="M1490" s="47" t="s">
        <v>161</v>
      </c>
      <c r="N1490" s="60">
        <v>0</v>
      </c>
      <c r="O1490" s="58">
        <v>0</v>
      </c>
      <c r="P1490" s="58">
        <v>0</v>
      </c>
      <c r="Q1490" s="132">
        <v>0</v>
      </c>
      <c r="R1490" s="60">
        <v>0</v>
      </c>
      <c r="S1490" s="58">
        <v>0</v>
      </c>
      <c r="T1490" s="58">
        <v>0</v>
      </c>
      <c r="U1490" s="132">
        <v>0</v>
      </c>
      <c r="V1490" s="58">
        <v>0</v>
      </c>
      <c r="W1490" s="58">
        <v>0</v>
      </c>
      <c r="X1490" s="58">
        <v>0</v>
      </c>
      <c r="Y1490" s="132">
        <v>0</v>
      </c>
      <c r="Z1490" s="61">
        <v>0</v>
      </c>
      <c r="AA1490" s="59">
        <v>0</v>
      </c>
      <c r="AB1490" s="59">
        <v>0</v>
      </c>
      <c r="AC1490" s="132">
        <v>0</v>
      </c>
      <c r="AD1490" s="61">
        <v>0</v>
      </c>
      <c r="AE1490" s="59">
        <v>0</v>
      </c>
      <c r="AF1490" s="59">
        <v>0</v>
      </c>
      <c r="AG1490" s="132">
        <v>0</v>
      </c>
      <c r="AH1490" s="61">
        <v>0</v>
      </c>
      <c r="AI1490" s="132">
        <v>0</v>
      </c>
      <c r="AJ1490" s="64">
        <f>IFERROR(VLOOKUP($B1490,STOCK!$A:$H,3,0)," ")</f>
        <v>0</v>
      </c>
      <c r="AK1490" s="65">
        <f>IFERROR(VLOOKUP($B1490,STOCK!$A:$H,4,0)," ")</f>
        <v>0</v>
      </c>
      <c r="AL1490" s="65">
        <f>IFERROR(VLOOKUP($B1490,STOCK!$A:$H,5,0)," ")</f>
        <v>0</v>
      </c>
      <c r="AM1490" s="65">
        <f>IFERROR(VLOOKUP($B1490,STOCK!$A:$H,6,0)," ")</f>
        <v>0</v>
      </c>
      <c r="AN1490" s="65">
        <f>IFERROR(VLOOKUP($B1490,STOCK!$A:$H,7,0)," ")</f>
        <v>0</v>
      </c>
      <c r="AO1490" s="65">
        <f>IFERROR(VLOOKUP($B1490,STOCK!$A:$H,8,0)," ")</f>
        <v>6</v>
      </c>
      <c r="AP1490" s="62" t="str">
        <f t="shared" si="299"/>
        <v>Q</v>
      </c>
      <c r="AQ1490" s="50" t="str">
        <f t="shared" si="300"/>
        <v>Q</v>
      </c>
      <c r="AR1490" s="50" t="str">
        <f t="shared" si="301"/>
        <v>Q</v>
      </c>
      <c r="AS1490" s="50" t="str">
        <f t="shared" si="302"/>
        <v>Q</v>
      </c>
      <c r="AT1490" s="50" t="str">
        <f t="shared" si="303"/>
        <v>Q</v>
      </c>
      <c r="AU1490" s="63" t="str">
        <f t="shared" si="310"/>
        <v>SV</v>
      </c>
      <c r="AV1490" s="67">
        <v>119900</v>
      </c>
      <c r="AW1490" s="133">
        <v>99919.999630000006</v>
      </c>
      <c r="AX1490" s="49">
        <v>0</v>
      </c>
      <c r="AY1490" s="51">
        <f t="shared" si="304"/>
        <v>-1</v>
      </c>
      <c r="AZ1490" s="51" t="e">
        <f t="shared" si="305"/>
        <v>#DIV/0!</v>
      </c>
      <c r="BA1490" s="49"/>
      <c r="BB1490" s="52"/>
      <c r="BC1490" s="51">
        <f t="shared" si="306"/>
        <v>-1</v>
      </c>
      <c r="BD1490" s="51">
        <f t="shared" si="307"/>
        <v>0</v>
      </c>
      <c r="BE1490" s="49"/>
      <c r="BF1490" s="52"/>
      <c r="BG1490" s="51">
        <f t="shared" si="308"/>
        <v>-1</v>
      </c>
      <c r="BH1490" s="51">
        <f t="shared" si="309"/>
        <v>0</v>
      </c>
      <c r="BI1490" s="282">
        <f t="shared" si="311"/>
        <v>0</v>
      </c>
    </row>
    <row r="1491" spans="1:61" hidden="1">
      <c r="A1491" s="54" t="s">
        <v>150</v>
      </c>
      <c r="B1491" s="55" t="s">
        <v>4694</v>
      </c>
      <c r="C1491" s="55" t="s">
        <v>4695</v>
      </c>
      <c r="D1491" s="44" t="s">
        <v>4696</v>
      </c>
      <c r="E1491" s="56">
        <v>1</v>
      </c>
      <c r="F1491" s="46" t="s">
        <v>5814</v>
      </c>
      <c r="G1491" s="47" t="s">
        <v>5814</v>
      </c>
      <c r="H1491" s="47" t="s">
        <v>6253</v>
      </c>
      <c r="I1491" s="48" t="s">
        <v>6254</v>
      </c>
      <c r="J1491" s="48" t="s">
        <v>188</v>
      </c>
      <c r="K1491" s="48" t="s">
        <v>6265</v>
      </c>
      <c r="L1491" s="45">
        <v>114</v>
      </c>
      <c r="M1491" s="47" t="s">
        <v>161</v>
      </c>
      <c r="N1491" s="60">
        <v>0</v>
      </c>
      <c r="O1491" s="58">
        <v>0</v>
      </c>
      <c r="P1491" s="58">
        <v>0</v>
      </c>
      <c r="Q1491" s="132">
        <v>0</v>
      </c>
      <c r="R1491" s="60">
        <v>0</v>
      </c>
      <c r="S1491" s="58">
        <v>0</v>
      </c>
      <c r="T1491" s="58">
        <v>0</v>
      </c>
      <c r="U1491" s="132">
        <v>0</v>
      </c>
      <c r="V1491" s="58">
        <v>0</v>
      </c>
      <c r="W1491" s="58">
        <v>0</v>
      </c>
      <c r="X1491" s="58">
        <v>0</v>
      </c>
      <c r="Y1491" s="132">
        <v>0</v>
      </c>
      <c r="Z1491" s="61">
        <v>0</v>
      </c>
      <c r="AA1491" s="59">
        <v>0</v>
      </c>
      <c r="AB1491" s="59">
        <v>0</v>
      </c>
      <c r="AC1491" s="132">
        <v>0</v>
      </c>
      <c r="AD1491" s="61">
        <v>0</v>
      </c>
      <c r="AE1491" s="59">
        <v>0</v>
      </c>
      <c r="AF1491" s="59">
        <v>0</v>
      </c>
      <c r="AG1491" s="132">
        <v>0</v>
      </c>
      <c r="AH1491" s="61">
        <v>0</v>
      </c>
      <c r="AI1491" s="132">
        <v>0</v>
      </c>
      <c r="AJ1491" s="64">
        <f>IFERROR(VLOOKUP($B1491,STOCK!$A:$H,3,0)," ")</f>
        <v>0</v>
      </c>
      <c r="AK1491" s="65">
        <f>IFERROR(VLOOKUP($B1491,STOCK!$A:$H,4,0)," ")</f>
        <v>0</v>
      </c>
      <c r="AL1491" s="65">
        <f>IFERROR(VLOOKUP($B1491,STOCK!$A:$H,5,0)," ")</f>
        <v>0</v>
      </c>
      <c r="AM1491" s="65">
        <f>IFERROR(VLOOKUP($B1491,STOCK!$A:$H,6,0)," ")</f>
        <v>0</v>
      </c>
      <c r="AN1491" s="65">
        <f>IFERROR(VLOOKUP($B1491,STOCK!$A:$H,7,0)," ")</f>
        <v>0</v>
      </c>
      <c r="AO1491" s="65">
        <f>IFERROR(VLOOKUP($B1491,STOCK!$A:$H,8,0)," ")</f>
        <v>0</v>
      </c>
      <c r="AP1491" s="62" t="str">
        <f t="shared" si="299"/>
        <v>Q</v>
      </c>
      <c r="AQ1491" s="50" t="str">
        <f t="shared" si="300"/>
        <v>Q</v>
      </c>
      <c r="AR1491" s="50" t="str">
        <f t="shared" si="301"/>
        <v>Q</v>
      </c>
      <c r="AS1491" s="50" t="str">
        <f t="shared" si="302"/>
        <v>Q</v>
      </c>
      <c r="AT1491" s="50" t="str">
        <f t="shared" si="303"/>
        <v>Q</v>
      </c>
      <c r="AU1491" s="63" t="str">
        <f t="shared" si="310"/>
        <v>Q</v>
      </c>
      <c r="AV1491" s="67">
        <v>266580.00000499998</v>
      </c>
      <c r="AW1491" s="133">
        <v>266580.00000499998</v>
      </c>
      <c r="AX1491" s="49">
        <v>0</v>
      </c>
      <c r="AY1491" s="51">
        <f t="shared" si="304"/>
        <v>-1</v>
      </c>
      <c r="AZ1491" s="51" t="e">
        <f t="shared" si="305"/>
        <v>#DIV/0!</v>
      </c>
      <c r="BA1491" s="49"/>
      <c r="BB1491" s="52"/>
      <c r="BC1491" s="51">
        <f t="shared" si="306"/>
        <v>-1</v>
      </c>
      <c r="BD1491" s="51">
        <f t="shared" si="307"/>
        <v>0</v>
      </c>
      <c r="BE1491" s="49"/>
      <c r="BF1491" s="52"/>
      <c r="BG1491" s="51">
        <f t="shared" si="308"/>
        <v>-1</v>
      </c>
      <c r="BH1491" s="51">
        <f t="shared" si="309"/>
        <v>0</v>
      </c>
      <c r="BI1491" s="282">
        <f t="shared" si="311"/>
        <v>0</v>
      </c>
    </row>
    <row r="1492" spans="1:61" hidden="1">
      <c r="A1492" s="54" t="s">
        <v>150</v>
      </c>
      <c r="B1492" s="55" t="s">
        <v>4697</v>
      </c>
      <c r="C1492" s="55" t="s">
        <v>4698</v>
      </c>
      <c r="D1492" s="44" t="s">
        <v>4699</v>
      </c>
      <c r="E1492" s="56">
        <v>1</v>
      </c>
      <c r="F1492" s="46" t="s">
        <v>5814</v>
      </c>
      <c r="G1492" s="47" t="s">
        <v>5814</v>
      </c>
      <c r="H1492" s="47" t="s">
        <v>6253</v>
      </c>
      <c r="I1492" s="48" t="s">
        <v>6254</v>
      </c>
      <c r="J1492" s="48" t="s">
        <v>188</v>
      </c>
      <c r="K1492" s="48" t="s">
        <v>6266</v>
      </c>
      <c r="L1492" s="45">
        <v>114</v>
      </c>
      <c r="M1492" s="47" t="s">
        <v>161</v>
      </c>
      <c r="N1492" s="60">
        <v>0</v>
      </c>
      <c r="O1492" s="58">
        <v>0</v>
      </c>
      <c r="P1492" s="58">
        <v>0</v>
      </c>
      <c r="Q1492" s="132">
        <v>0</v>
      </c>
      <c r="R1492" s="60">
        <v>0</v>
      </c>
      <c r="S1492" s="58">
        <v>0</v>
      </c>
      <c r="T1492" s="58">
        <v>0</v>
      </c>
      <c r="U1492" s="132">
        <v>0</v>
      </c>
      <c r="V1492" s="58">
        <v>0</v>
      </c>
      <c r="W1492" s="58">
        <v>0</v>
      </c>
      <c r="X1492" s="58">
        <v>0</v>
      </c>
      <c r="Y1492" s="132">
        <v>0</v>
      </c>
      <c r="Z1492" s="61">
        <v>0</v>
      </c>
      <c r="AA1492" s="59">
        <v>0</v>
      </c>
      <c r="AB1492" s="59">
        <v>0</v>
      </c>
      <c r="AC1492" s="132">
        <v>0</v>
      </c>
      <c r="AD1492" s="61">
        <v>0</v>
      </c>
      <c r="AE1492" s="59">
        <v>0</v>
      </c>
      <c r="AF1492" s="59">
        <v>0</v>
      </c>
      <c r="AG1492" s="132">
        <v>0</v>
      </c>
      <c r="AH1492" s="61">
        <v>0</v>
      </c>
      <c r="AI1492" s="132">
        <v>0</v>
      </c>
      <c r="AJ1492" s="64">
        <f>IFERROR(VLOOKUP($B1492,STOCK!$A:$H,3,0)," ")</f>
        <v>0</v>
      </c>
      <c r="AK1492" s="65">
        <f>IFERROR(VLOOKUP($B1492,STOCK!$A:$H,4,0)," ")</f>
        <v>0</v>
      </c>
      <c r="AL1492" s="65">
        <f>IFERROR(VLOOKUP($B1492,STOCK!$A:$H,5,0)," ")</f>
        <v>0</v>
      </c>
      <c r="AM1492" s="65">
        <f>IFERROR(VLOOKUP($B1492,STOCK!$A:$H,6,0)," ")</f>
        <v>0</v>
      </c>
      <c r="AN1492" s="65">
        <f>IFERROR(VLOOKUP($B1492,STOCK!$A:$H,7,0)," ")</f>
        <v>0</v>
      </c>
      <c r="AO1492" s="65">
        <f>IFERROR(VLOOKUP($B1492,STOCK!$A:$H,8,0)," ")</f>
        <v>0</v>
      </c>
      <c r="AP1492" s="62" t="str">
        <f t="shared" si="299"/>
        <v>Q</v>
      </c>
      <c r="AQ1492" s="50" t="str">
        <f t="shared" si="300"/>
        <v>Q</v>
      </c>
      <c r="AR1492" s="50" t="str">
        <f t="shared" si="301"/>
        <v>Q</v>
      </c>
      <c r="AS1492" s="50" t="str">
        <f t="shared" si="302"/>
        <v>Q</v>
      </c>
      <c r="AT1492" s="50" t="str">
        <f t="shared" si="303"/>
        <v>Q</v>
      </c>
      <c r="AU1492" s="63" t="str">
        <f t="shared" si="310"/>
        <v>Q</v>
      </c>
      <c r="AV1492" s="67">
        <v>249899.99999800001</v>
      </c>
      <c r="AW1492" s="133">
        <v>249899.99999800001</v>
      </c>
      <c r="AX1492" s="49">
        <v>0</v>
      </c>
      <c r="AY1492" s="51">
        <f t="shared" si="304"/>
        <v>-1</v>
      </c>
      <c r="AZ1492" s="51" t="e">
        <f t="shared" si="305"/>
        <v>#DIV/0!</v>
      </c>
      <c r="BA1492" s="49"/>
      <c r="BB1492" s="52"/>
      <c r="BC1492" s="51">
        <f t="shared" si="306"/>
        <v>-1</v>
      </c>
      <c r="BD1492" s="51">
        <f t="shared" si="307"/>
        <v>0</v>
      </c>
      <c r="BE1492" s="49"/>
      <c r="BF1492" s="52"/>
      <c r="BG1492" s="51">
        <f t="shared" si="308"/>
        <v>-1</v>
      </c>
      <c r="BH1492" s="51">
        <f t="shared" si="309"/>
        <v>0</v>
      </c>
      <c r="BI1492" s="282">
        <f t="shared" si="311"/>
        <v>0</v>
      </c>
    </row>
    <row r="1493" spans="1:61" hidden="1">
      <c r="A1493" s="54" t="s">
        <v>150</v>
      </c>
      <c r="B1493" s="55" t="s">
        <v>4700</v>
      </c>
      <c r="C1493" s="55" t="s">
        <v>4701</v>
      </c>
      <c r="D1493" s="44" t="s">
        <v>4702</v>
      </c>
      <c r="E1493" s="56">
        <v>1</v>
      </c>
      <c r="F1493" s="46" t="s">
        <v>5814</v>
      </c>
      <c r="G1493" s="47" t="s">
        <v>5814</v>
      </c>
      <c r="H1493" s="47" t="s">
        <v>6253</v>
      </c>
      <c r="I1493" s="48" t="s">
        <v>6254</v>
      </c>
      <c r="J1493" s="48" t="s">
        <v>188</v>
      </c>
      <c r="K1493" s="48" t="s">
        <v>6267</v>
      </c>
      <c r="L1493" s="45">
        <v>114</v>
      </c>
      <c r="M1493" s="47" t="s">
        <v>161</v>
      </c>
      <c r="N1493" s="60">
        <v>0</v>
      </c>
      <c r="O1493" s="58">
        <v>0</v>
      </c>
      <c r="P1493" s="58">
        <v>0</v>
      </c>
      <c r="Q1493" s="132">
        <v>0</v>
      </c>
      <c r="R1493" s="60">
        <v>0</v>
      </c>
      <c r="S1493" s="58">
        <v>0</v>
      </c>
      <c r="T1493" s="58">
        <v>0</v>
      </c>
      <c r="U1493" s="132">
        <v>0</v>
      </c>
      <c r="V1493" s="58">
        <v>0</v>
      </c>
      <c r="W1493" s="58">
        <v>0</v>
      </c>
      <c r="X1493" s="58">
        <v>0</v>
      </c>
      <c r="Y1493" s="132">
        <v>0</v>
      </c>
      <c r="Z1493" s="61">
        <v>0</v>
      </c>
      <c r="AA1493" s="59">
        <v>0</v>
      </c>
      <c r="AB1493" s="59">
        <v>0</v>
      </c>
      <c r="AC1493" s="132">
        <v>0</v>
      </c>
      <c r="AD1493" s="61">
        <v>0</v>
      </c>
      <c r="AE1493" s="59">
        <v>0</v>
      </c>
      <c r="AF1493" s="59">
        <v>0</v>
      </c>
      <c r="AG1493" s="132">
        <v>0</v>
      </c>
      <c r="AH1493" s="61">
        <v>0</v>
      </c>
      <c r="AI1493" s="132">
        <v>0</v>
      </c>
      <c r="AJ1493" s="64">
        <f>IFERROR(VLOOKUP($B1493,STOCK!$A:$H,3,0)," ")</f>
        <v>0</v>
      </c>
      <c r="AK1493" s="65">
        <f>IFERROR(VLOOKUP($B1493,STOCK!$A:$H,4,0)," ")</f>
        <v>0</v>
      </c>
      <c r="AL1493" s="65">
        <f>IFERROR(VLOOKUP($B1493,STOCK!$A:$H,5,0)," ")</f>
        <v>0</v>
      </c>
      <c r="AM1493" s="65">
        <f>IFERROR(VLOOKUP($B1493,STOCK!$A:$H,6,0)," ")</f>
        <v>0</v>
      </c>
      <c r="AN1493" s="65">
        <f>IFERROR(VLOOKUP($B1493,STOCK!$A:$H,7,0)," ")</f>
        <v>0</v>
      </c>
      <c r="AO1493" s="65">
        <f>IFERROR(VLOOKUP($B1493,STOCK!$A:$H,8,0)," ")</f>
        <v>6</v>
      </c>
      <c r="AP1493" s="62" t="str">
        <f t="shared" si="299"/>
        <v>Q</v>
      </c>
      <c r="AQ1493" s="50" t="str">
        <f t="shared" si="300"/>
        <v>Q</v>
      </c>
      <c r="AR1493" s="50" t="str">
        <f t="shared" si="301"/>
        <v>Q</v>
      </c>
      <c r="AS1493" s="50" t="str">
        <f t="shared" si="302"/>
        <v>Q</v>
      </c>
      <c r="AT1493" s="50" t="str">
        <f t="shared" si="303"/>
        <v>Q</v>
      </c>
      <c r="AU1493" s="63" t="str">
        <f t="shared" si="310"/>
        <v>SV</v>
      </c>
      <c r="AV1493" s="67">
        <v>91580.000050000002</v>
      </c>
      <c r="AW1493" s="133">
        <v>91579.999500000005</v>
      </c>
      <c r="AX1493" s="49">
        <v>0</v>
      </c>
      <c r="AY1493" s="51">
        <f t="shared" si="304"/>
        <v>-1</v>
      </c>
      <c r="AZ1493" s="51" t="e">
        <f t="shared" si="305"/>
        <v>#DIV/0!</v>
      </c>
      <c r="BA1493" s="49"/>
      <c r="BB1493" s="52"/>
      <c r="BC1493" s="51">
        <f t="shared" si="306"/>
        <v>-1</v>
      </c>
      <c r="BD1493" s="51">
        <f t="shared" si="307"/>
        <v>0</v>
      </c>
      <c r="BE1493" s="49"/>
      <c r="BF1493" s="52"/>
      <c r="BG1493" s="51">
        <f t="shared" si="308"/>
        <v>-1</v>
      </c>
      <c r="BH1493" s="51">
        <f t="shared" si="309"/>
        <v>0</v>
      </c>
      <c r="BI1493" s="282">
        <f t="shared" si="311"/>
        <v>0</v>
      </c>
    </row>
    <row r="1494" spans="1:61" hidden="1">
      <c r="A1494" s="54" t="s">
        <v>150</v>
      </c>
      <c r="B1494" s="55" t="s">
        <v>4703</v>
      </c>
      <c r="C1494" s="55" t="s">
        <v>4704</v>
      </c>
      <c r="D1494" s="44" t="s">
        <v>4705</v>
      </c>
      <c r="E1494" s="56">
        <v>1</v>
      </c>
      <c r="F1494" s="46" t="s">
        <v>5814</v>
      </c>
      <c r="G1494" s="47" t="s">
        <v>5814</v>
      </c>
      <c r="H1494" s="47" t="s">
        <v>6253</v>
      </c>
      <c r="I1494" s="48" t="s">
        <v>6254</v>
      </c>
      <c r="J1494" s="48" t="s">
        <v>188</v>
      </c>
      <c r="K1494" s="48" t="s">
        <v>6268</v>
      </c>
      <c r="L1494" s="45">
        <v>114</v>
      </c>
      <c r="M1494" s="47" t="s">
        <v>161</v>
      </c>
      <c r="N1494" s="60">
        <v>0</v>
      </c>
      <c r="O1494" s="58">
        <v>0</v>
      </c>
      <c r="P1494" s="58">
        <v>0</v>
      </c>
      <c r="Q1494" s="132">
        <v>0</v>
      </c>
      <c r="R1494" s="60">
        <v>0</v>
      </c>
      <c r="S1494" s="58">
        <v>0</v>
      </c>
      <c r="T1494" s="58">
        <v>0</v>
      </c>
      <c r="U1494" s="132">
        <v>0</v>
      </c>
      <c r="V1494" s="58">
        <v>0</v>
      </c>
      <c r="W1494" s="58">
        <v>0</v>
      </c>
      <c r="X1494" s="58">
        <v>0</v>
      </c>
      <c r="Y1494" s="132">
        <v>0</v>
      </c>
      <c r="Z1494" s="61">
        <v>0</v>
      </c>
      <c r="AA1494" s="59">
        <v>0</v>
      </c>
      <c r="AB1494" s="59">
        <v>0</v>
      </c>
      <c r="AC1494" s="132">
        <v>0</v>
      </c>
      <c r="AD1494" s="61">
        <v>0</v>
      </c>
      <c r="AE1494" s="59">
        <v>0</v>
      </c>
      <c r="AF1494" s="59">
        <v>0</v>
      </c>
      <c r="AG1494" s="132">
        <v>0</v>
      </c>
      <c r="AH1494" s="61">
        <v>0</v>
      </c>
      <c r="AI1494" s="132">
        <v>0</v>
      </c>
      <c r="AJ1494" s="64">
        <f>IFERROR(VLOOKUP($B1494,STOCK!$A:$H,3,0)," ")</f>
        <v>0</v>
      </c>
      <c r="AK1494" s="65">
        <f>IFERROR(VLOOKUP($B1494,STOCK!$A:$H,4,0)," ")</f>
        <v>0</v>
      </c>
      <c r="AL1494" s="65">
        <f>IFERROR(VLOOKUP($B1494,STOCK!$A:$H,5,0)," ")</f>
        <v>0</v>
      </c>
      <c r="AM1494" s="65">
        <f>IFERROR(VLOOKUP($B1494,STOCK!$A:$H,6,0)," ")</f>
        <v>0</v>
      </c>
      <c r="AN1494" s="65">
        <f>IFERROR(VLOOKUP($B1494,STOCK!$A:$H,7,0)," ")</f>
        <v>0</v>
      </c>
      <c r="AO1494" s="65">
        <f>IFERROR(VLOOKUP($B1494,STOCK!$A:$H,8,0)," ")</f>
        <v>3</v>
      </c>
      <c r="AP1494" s="62" t="str">
        <f t="shared" si="299"/>
        <v>Q</v>
      </c>
      <c r="AQ1494" s="50" t="str">
        <f t="shared" si="300"/>
        <v>Q</v>
      </c>
      <c r="AR1494" s="50" t="str">
        <f t="shared" si="301"/>
        <v>Q</v>
      </c>
      <c r="AS1494" s="50" t="str">
        <f t="shared" si="302"/>
        <v>Q</v>
      </c>
      <c r="AT1494" s="50" t="str">
        <f t="shared" si="303"/>
        <v>Q</v>
      </c>
      <c r="AU1494" s="63" t="str">
        <f t="shared" si="310"/>
        <v>SV</v>
      </c>
      <c r="AV1494" s="67">
        <v>141579.99999000001</v>
      </c>
      <c r="AW1494" s="133">
        <v>141579.99900000001</v>
      </c>
      <c r="AX1494" s="49">
        <v>0</v>
      </c>
      <c r="AY1494" s="51">
        <f t="shared" si="304"/>
        <v>-1</v>
      </c>
      <c r="AZ1494" s="51" t="e">
        <f t="shared" si="305"/>
        <v>#DIV/0!</v>
      </c>
      <c r="BA1494" s="49"/>
      <c r="BB1494" s="52"/>
      <c r="BC1494" s="51">
        <f t="shared" si="306"/>
        <v>-1</v>
      </c>
      <c r="BD1494" s="51">
        <f t="shared" si="307"/>
        <v>0</v>
      </c>
      <c r="BE1494" s="49"/>
      <c r="BF1494" s="52"/>
      <c r="BG1494" s="51">
        <f t="shared" si="308"/>
        <v>-1</v>
      </c>
      <c r="BH1494" s="51">
        <f t="shared" si="309"/>
        <v>0</v>
      </c>
      <c r="BI1494" s="282">
        <f t="shared" si="311"/>
        <v>0</v>
      </c>
    </row>
    <row r="1495" spans="1:61" hidden="1">
      <c r="A1495" s="54" t="s">
        <v>150</v>
      </c>
      <c r="B1495" s="55" t="s">
        <v>4706</v>
      </c>
      <c r="C1495" s="55" t="s">
        <v>4707</v>
      </c>
      <c r="D1495" s="44" t="s">
        <v>4708</v>
      </c>
      <c r="E1495" s="56">
        <v>1</v>
      </c>
      <c r="F1495" s="46" t="s">
        <v>5814</v>
      </c>
      <c r="G1495" s="47" t="s">
        <v>5814</v>
      </c>
      <c r="H1495" s="47" t="s">
        <v>6253</v>
      </c>
      <c r="I1495" s="48" t="s">
        <v>6254</v>
      </c>
      <c r="J1495" s="48" t="s">
        <v>188</v>
      </c>
      <c r="K1495" s="48" t="s">
        <v>6269</v>
      </c>
      <c r="L1495" s="45">
        <v>114</v>
      </c>
      <c r="M1495" s="47" t="s">
        <v>161</v>
      </c>
      <c r="N1495" s="60">
        <v>0</v>
      </c>
      <c r="O1495" s="58">
        <v>0</v>
      </c>
      <c r="P1495" s="58">
        <v>0</v>
      </c>
      <c r="Q1495" s="132">
        <v>0</v>
      </c>
      <c r="R1495" s="60">
        <v>0</v>
      </c>
      <c r="S1495" s="58">
        <v>0</v>
      </c>
      <c r="T1495" s="58">
        <v>0</v>
      </c>
      <c r="U1495" s="132">
        <v>0</v>
      </c>
      <c r="V1495" s="58">
        <v>0</v>
      </c>
      <c r="W1495" s="58">
        <v>0</v>
      </c>
      <c r="X1495" s="58">
        <v>0</v>
      </c>
      <c r="Y1495" s="132">
        <v>0</v>
      </c>
      <c r="Z1495" s="61">
        <v>0</v>
      </c>
      <c r="AA1495" s="59">
        <v>0</v>
      </c>
      <c r="AB1495" s="59">
        <v>0</v>
      </c>
      <c r="AC1495" s="132">
        <v>0</v>
      </c>
      <c r="AD1495" s="61">
        <v>0</v>
      </c>
      <c r="AE1495" s="59">
        <v>0</v>
      </c>
      <c r="AF1495" s="59">
        <v>0</v>
      </c>
      <c r="AG1495" s="132">
        <v>0</v>
      </c>
      <c r="AH1495" s="61">
        <v>0</v>
      </c>
      <c r="AI1495" s="132">
        <v>0</v>
      </c>
      <c r="AJ1495" s="64">
        <f>IFERROR(VLOOKUP($B1495,STOCK!$A:$H,3,0)," ")</f>
        <v>0</v>
      </c>
      <c r="AK1495" s="65">
        <f>IFERROR(VLOOKUP($B1495,STOCK!$A:$H,4,0)," ")</f>
        <v>0</v>
      </c>
      <c r="AL1495" s="65">
        <f>IFERROR(VLOOKUP($B1495,STOCK!$A:$H,5,0)," ")</f>
        <v>0</v>
      </c>
      <c r="AM1495" s="65">
        <f>IFERROR(VLOOKUP($B1495,STOCK!$A:$H,6,0)," ")</f>
        <v>0</v>
      </c>
      <c r="AN1495" s="65">
        <f>IFERROR(VLOOKUP($B1495,STOCK!$A:$H,7,0)," ")</f>
        <v>0</v>
      </c>
      <c r="AO1495" s="65">
        <f>IFERROR(VLOOKUP($B1495,STOCK!$A:$H,8,0)," ")</f>
        <v>3</v>
      </c>
      <c r="AP1495" s="62" t="str">
        <f t="shared" si="299"/>
        <v>Q</v>
      </c>
      <c r="AQ1495" s="50" t="str">
        <f t="shared" si="300"/>
        <v>Q</v>
      </c>
      <c r="AR1495" s="50" t="str">
        <f t="shared" si="301"/>
        <v>Q</v>
      </c>
      <c r="AS1495" s="50" t="str">
        <f t="shared" si="302"/>
        <v>Q</v>
      </c>
      <c r="AT1495" s="50" t="str">
        <f t="shared" si="303"/>
        <v>Q</v>
      </c>
      <c r="AU1495" s="63" t="str">
        <f t="shared" si="310"/>
        <v>SV</v>
      </c>
      <c r="AV1495" s="67">
        <v>203250.00003</v>
      </c>
      <c r="AW1495" s="133">
        <v>203249.99926000001</v>
      </c>
      <c r="AX1495" s="49">
        <v>0</v>
      </c>
      <c r="AY1495" s="51">
        <f t="shared" si="304"/>
        <v>-1</v>
      </c>
      <c r="AZ1495" s="51" t="e">
        <f t="shared" si="305"/>
        <v>#DIV/0!</v>
      </c>
      <c r="BA1495" s="49"/>
      <c r="BB1495" s="52"/>
      <c r="BC1495" s="51">
        <f t="shared" si="306"/>
        <v>-1</v>
      </c>
      <c r="BD1495" s="51">
        <f t="shared" si="307"/>
        <v>0</v>
      </c>
      <c r="BE1495" s="49"/>
      <c r="BF1495" s="52"/>
      <c r="BG1495" s="51">
        <f t="shared" si="308"/>
        <v>-1</v>
      </c>
      <c r="BH1495" s="51">
        <f t="shared" si="309"/>
        <v>0</v>
      </c>
      <c r="BI1495" s="282">
        <f t="shared" si="311"/>
        <v>0</v>
      </c>
    </row>
    <row r="1496" spans="1:61" hidden="1">
      <c r="A1496" s="54" t="s">
        <v>150</v>
      </c>
      <c r="B1496" s="55" t="s">
        <v>4709</v>
      </c>
      <c r="C1496" s="55" t="s">
        <v>4710</v>
      </c>
      <c r="D1496" s="44" t="s">
        <v>4711</v>
      </c>
      <c r="E1496" s="56">
        <v>1</v>
      </c>
      <c r="F1496" s="46" t="s">
        <v>5814</v>
      </c>
      <c r="G1496" s="47" t="s">
        <v>5814</v>
      </c>
      <c r="H1496" s="47" t="s">
        <v>6253</v>
      </c>
      <c r="I1496" s="48" t="s">
        <v>6254</v>
      </c>
      <c r="J1496" s="48" t="s">
        <v>188</v>
      </c>
      <c r="K1496" s="48" t="s">
        <v>6270</v>
      </c>
      <c r="L1496" s="45">
        <v>114</v>
      </c>
      <c r="M1496" s="47" t="s">
        <v>161</v>
      </c>
      <c r="N1496" s="60">
        <v>0</v>
      </c>
      <c r="O1496" s="58">
        <v>0</v>
      </c>
      <c r="P1496" s="58">
        <v>0</v>
      </c>
      <c r="Q1496" s="132">
        <v>0</v>
      </c>
      <c r="R1496" s="60">
        <v>0</v>
      </c>
      <c r="S1496" s="58">
        <v>0</v>
      </c>
      <c r="T1496" s="58">
        <v>0</v>
      </c>
      <c r="U1496" s="132">
        <v>0</v>
      </c>
      <c r="V1496" s="58">
        <v>0</v>
      </c>
      <c r="W1496" s="58">
        <v>0</v>
      </c>
      <c r="X1496" s="58">
        <v>0</v>
      </c>
      <c r="Y1496" s="132">
        <v>0</v>
      </c>
      <c r="Z1496" s="61">
        <v>0</v>
      </c>
      <c r="AA1496" s="59">
        <v>0</v>
      </c>
      <c r="AB1496" s="59">
        <v>0</v>
      </c>
      <c r="AC1496" s="132">
        <v>0</v>
      </c>
      <c r="AD1496" s="61">
        <v>0</v>
      </c>
      <c r="AE1496" s="59">
        <v>0</v>
      </c>
      <c r="AF1496" s="59">
        <v>0</v>
      </c>
      <c r="AG1496" s="132">
        <v>0</v>
      </c>
      <c r="AH1496" s="61">
        <v>0</v>
      </c>
      <c r="AI1496" s="132">
        <v>0</v>
      </c>
      <c r="AJ1496" s="64">
        <f>IFERROR(VLOOKUP($B1496,STOCK!$A:$H,3,0)," ")</f>
        <v>0</v>
      </c>
      <c r="AK1496" s="65">
        <f>IFERROR(VLOOKUP($B1496,STOCK!$A:$H,4,0)," ")</f>
        <v>0</v>
      </c>
      <c r="AL1496" s="65">
        <f>IFERROR(VLOOKUP($B1496,STOCK!$A:$H,5,0)," ")</f>
        <v>0</v>
      </c>
      <c r="AM1496" s="65">
        <f>IFERROR(VLOOKUP($B1496,STOCK!$A:$H,6,0)," ")</f>
        <v>0</v>
      </c>
      <c r="AN1496" s="65">
        <f>IFERROR(VLOOKUP($B1496,STOCK!$A:$H,7,0)," ")</f>
        <v>0</v>
      </c>
      <c r="AO1496" s="65">
        <f>IFERROR(VLOOKUP($B1496,STOCK!$A:$H,8,0)," ")</f>
        <v>4</v>
      </c>
      <c r="AP1496" s="62" t="str">
        <f t="shared" si="299"/>
        <v>Q</v>
      </c>
      <c r="AQ1496" s="50" t="str">
        <f t="shared" si="300"/>
        <v>Q</v>
      </c>
      <c r="AR1496" s="50" t="str">
        <f t="shared" si="301"/>
        <v>Q</v>
      </c>
      <c r="AS1496" s="50" t="str">
        <f t="shared" si="302"/>
        <v>Q</v>
      </c>
      <c r="AT1496" s="50" t="str">
        <f t="shared" si="303"/>
        <v>Q</v>
      </c>
      <c r="AU1496" s="63" t="str">
        <f t="shared" si="310"/>
        <v>SV</v>
      </c>
      <c r="AV1496" s="67">
        <v>166579.99875</v>
      </c>
      <c r="AW1496" s="133">
        <v>166579.99875</v>
      </c>
      <c r="AX1496" s="49">
        <v>0</v>
      </c>
      <c r="AY1496" s="51">
        <f t="shared" si="304"/>
        <v>-1</v>
      </c>
      <c r="AZ1496" s="51" t="e">
        <f t="shared" si="305"/>
        <v>#DIV/0!</v>
      </c>
      <c r="BA1496" s="49"/>
      <c r="BB1496" s="52"/>
      <c r="BC1496" s="51">
        <f t="shared" si="306"/>
        <v>-1</v>
      </c>
      <c r="BD1496" s="51">
        <f t="shared" si="307"/>
        <v>0</v>
      </c>
      <c r="BE1496" s="49"/>
      <c r="BF1496" s="52"/>
      <c r="BG1496" s="51">
        <f t="shared" si="308"/>
        <v>-1</v>
      </c>
      <c r="BH1496" s="51">
        <f t="shared" si="309"/>
        <v>0</v>
      </c>
      <c r="BI1496" s="282">
        <f t="shared" si="311"/>
        <v>0</v>
      </c>
    </row>
    <row r="1497" spans="1:61" hidden="1">
      <c r="A1497" s="54" t="s">
        <v>150</v>
      </c>
      <c r="B1497" s="55" t="s">
        <v>4712</v>
      </c>
      <c r="C1497" s="55" t="s">
        <v>4713</v>
      </c>
      <c r="D1497" s="44" t="s">
        <v>4714</v>
      </c>
      <c r="E1497" s="56">
        <v>1</v>
      </c>
      <c r="F1497" s="46" t="s">
        <v>5814</v>
      </c>
      <c r="G1497" s="47" t="s">
        <v>5814</v>
      </c>
      <c r="H1497" s="47" t="s">
        <v>6253</v>
      </c>
      <c r="I1497" s="48" t="s">
        <v>6254</v>
      </c>
      <c r="J1497" s="48" t="s">
        <v>188</v>
      </c>
      <c r="K1497" s="48" t="s">
        <v>6271</v>
      </c>
      <c r="L1497" s="45">
        <v>114</v>
      </c>
      <c r="M1497" s="47" t="s">
        <v>161</v>
      </c>
      <c r="N1497" s="60">
        <v>0</v>
      </c>
      <c r="O1497" s="58">
        <v>0</v>
      </c>
      <c r="P1497" s="58">
        <v>0</v>
      </c>
      <c r="Q1497" s="132">
        <v>0</v>
      </c>
      <c r="R1497" s="60">
        <v>0</v>
      </c>
      <c r="S1497" s="58">
        <v>0</v>
      </c>
      <c r="T1497" s="58">
        <v>0</v>
      </c>
      <c r="U1497" s="132">
        <v>0</v>
      </c>
      <c r="V1497" s="58">
        <v>0</v>
      </c>
      <c r="W1497" s="58">
        <v>0</v>
      </c>
      <c r="X1497" s="58">
        <v>0</v>
      </c>
      <c r="Y1497" s="132">
        <v>0</v>
      </c>
      <c r="Z1497" s="61">
        <v>0</v>
      </c>
      <c r="AA1497" s="59">
        <v>0</v>
      </c>
      <c r="AB1497" s="59">
        <v>0</v>
      </c>
      <c r="AC1497" s="132">
        <v>0</v>
      </c>
      <c r="AD1497" s="61">
        <v>0</v>
      </c>
      <c r="AE1497" s="59">
        <v>0</v>
      </c>
      <c r="AF1497" s="59">
        <v>0</v>
      </c>
      <c r="AG1497" s="132">
        <v>0</v>
      </c>
      <c r="AH1497" s="61">
        <v>0</v>
      </c>
      <c r="AI1497" s="132">
        <v>0</v>
      </c>
      <c r="AJ1497" s="64">
        <f>IFERROR(VLOOKUP($B1497,STOCK!$A:$H,3,0)," ")</f>
        <v>0</v>
      </c>
      <c r="AK1497" s="65">
        <f>IFERROR(VLOOKUP($B1497,STOCK!$A:$H,4,0)," ")</f>
        <v>0</v>
      </c>
      <c r="AL1497" s="65">
        <f>IFERROR(VLOOKUP($B1497,STOCK!$A:$H,5,0)," ")</f>
        <v>0</v>
      </c>
      <c r="AM1497" s="65">
        <f>IFERROR(VLOOKUP($B1497,STOCK!$A:$H,6,0)," ")</f>
        <v>0</v>
      </c>
      <c r="AN1497" s="65">
        <f>IFERROR(VLOOKUP($B1497,STOCK!$A:$H,7,0)," ")</f>
        <v>0</v>
      </c>
      <c r="AO1497" s="65">
        <f>IFERROR(VLOOKUP($B1497,STOCK!$A:$H,8,0)," ")</f>
        <v>3</v>
      </c>
      <c r="AP1497" s="62" t="str">
        <f t="shared" si="299"/>
        <v>Q</v>
      </c>
      <c r="AQ1497" s="50" t="str">
        <f t="shared" si="300"/>
        <v>Q</v>
      </c>
      <c r="AR1497" s="50" t="str">
        <f t="shared" si="301"/>
        <v>Q</v>
      </c>
      <c r="AS1497" s="50" t="str">
        <f t="shared" si="302"/>
        <v>Q</v>
      </c>
      <c r="AT1497" s="50" t="str">
        <f t="shared" si="303"/>
        <v>Q</v>
      </c>
      <c r="AU1497" s="63" t="str">
        <f t="shared" si="310"/>
        <v>SV</v>
      </c>
      <c r="AV1497" s="67">
        <v>199920.00005999999</v>
      </c>
      <c r="AW1497" s="133">
        <v>199919.99862999999</v>
      </c>
      <c r="AX1497" s="49">
        <v>0</v>
      </c>
      <c r="AY1497" s="51">
        <f t="shared" si="304"/>
        <v>-1</v>
      </c>
      <c r="AZ1497" s="51" t="e">
        <f t="shared" si="305"/>
        <v>#DIV/0!</v>
      </c>
      <c r="BA1497" s="49"/>
      <c r="BB1497" s="52"/>
      <c r="BC1497" s="51">
        <f t="shared" si="306"/>
        <v>-1</v>
      </c>
      <c r="BD1497" s="51">
        <f t="shared" si="307"/>
        <v>0</v>
      </c>
      <c r="BE1497" s="49"/>
      <c r="BF1497" s="52"/>
      <c r="BG1497" s="51">
        <f t="shared" si="308"/>
        <v>-1</v>
      </c>
      <c r="BH1497" s="51">
        <f t="shared" si="309"/>
        <v>0</v>
      </c>
      <c r="BI1497" s="282">
        <f t="shared" si="311"/>
        <v>0</v>
      </c>
    </row>
    <row r="1498" spans="1:61" hidden="1">
      <c r="A1498" s="54" t="s">
        <v>150</v>
      </c>
      <c r="B1498" s="55" t="s">
        <v>4715</v>
      </c>
      <c r="C1498" s="55" t="s">
        <v>4716</v>
      </c>
      <c r="D1498" s="44" t="s">
        <v>4717</v>
      </c>
      <c r="E1498" s="56">
        <v>1</v>
      </c>
      <c r="F1498" s="46" t="s">
        <v>5814</v>
      </c>
      <c r="G1498" s="47" t="s">
        <v>5814</v>
      </c>
      <c r="H1498" s="47" t="s">
        <v>6253</v>
      </c>
      <c r="I1498" s="48" t="s">
        <v>6254</v>
      </c>
      <c r="J1498" s="48" t="s">
        <v>188</v>
      </c>
      <c r="K1498" s="48" t="s">
        <v>6272</v>
      </c>
      <c r="L1498" s="45">
        <v>114</v>
      </c>
      <c r="M1498" s="47" t="s">
        <v>161</v>
      </c>
      <c r="N1498" s="60">
        <v>0</v>
      </c>
      <c r="O1498" s="58">
        <v>0</v>
      </c>
      <c r="P1498" s="58">
        <v>0</v>
      </c>
      <c r="Q1498" s="132">
        <v>0</v>
      </c>
      <c r="R1498" s="60">
        <v>0</v>
      </c>
      <c r="S1498" s="58">
        <v>0</v>
      </c>
      <c r="T1498" s="58">
        <v>0</v>
      </c>
      <c r="U1498" s="132">
        <v>0</v>
      </c>
      <c r="V1498" s="58">
        <v>0</v>
      </c>
      <c r="W1498" s="58">
        <v>0</v>
      </c>
      <c r="X1498" s="58">
        <v>0</v>
      </c>
      <c r="Y1498" s="132">
        <v>0</v>
      </c>
      <c r="Z1498" s="61">
        <v>0</v>
      </c>
      <c r="AA1498" s="59">
        <v>0</v>
      </c>
      <c r="AB1498" s="59">
        <v>0</v>
      </c>
      <c r="AC1498" s="132">
        <v>0</v>
      </c>
      <c r="AD1498" s="61">
        <v>0</v>
      </c>
      <c r="AE1498" s="59">
        <v>0</v>
      </c>
      <c r="AF1498" s="59">
        <v>0</v>
      </c>
      <c r="AG1498" s="132">
        <v>0</v>
      </c>
      <c r="AH1498" s="61">
        <v>0</v>
      </c>
      <c r="AI1498" s="132">
        <v>0</v>
      </c>
      <c r="AJ1498" s="64">
        <f>IFERROR(VLOOKUP($B1498,STOCK!$A:$H,3,0)," ")</f>
        <v>0</v>
      </c>
      <c r="AK1498" s="65">
        <f>IFERROR(VLOOKUP($B1498,STOCK!$A:$H,4,0)," ")</f>
        <v>0</v>
      </c>
      <c r="AL1498" s="65">
        <f>IFERROR(VLOOKUP($B1498,STOCK!$A:$H,5,0)," ")</f>
        <v>0</v>
      </c>
      <c r="AM1498" s="65">
        <f>IFERROR(VLOOKUP($B1498,STOCK!$A:$H,6,0)," ")</f>
        <v>0</v>
      </c>
      <c r="AN1498" s="65">
        <f>IFERROR(VLOOKUP($B1498,STOCK!$A:$H,7,0)," ")</f>
        <v>0</v>
      </c>
      <c r="AO1498" s="65">
        <f>IFERROR(VLOOKUP($B1498,STOCK!$A:$H,8,0)," ")</f>
        <v>0</v>
      </c>
      <c r="AP1498" s="62" t="str">
        <f t="shared" si="299"/>
        <v>Q</v>
      </c>
      <c r="AQ1498" s="50" t="str">
        <f t="shared" si="300"/>
        <v>Q</v>
      </c>
      <c r="AR1498" s="50" t="str">
        <f t="shared" si="301"/>
        <v>Q</v>
      </c>
      <c r="AS1498" s="50" t="str">
        <f t="shared" si="302"/>
        <v>Q</v>
      </c>
      <c r="AT1498" s="50" t="str">
        <f t="shared" si="303"/>
        <v>Q</v>
      </c>
      <c r="AU1498" s="63" t="str">
        <f t="shared" si="310"/>
        <v>Q</v>
      </c>
      <c r="AV1498" s="67">
        <v>246589.99999700001</v>
      </c>
      <c r="AW1498" s="133">
        <v>246589.99999700001</v>
      </c>
      <c r="AX1498" s="49">
        <v>0</v>
      </c>
      <c r="AY1498" s="51">
        <f t="shared" si="304"/>
        <v>-1</v>
      </c>
      <c r="AZ1498" s="51" t="e">
        <f t="shared" si="305"/>
        <v>#DIV/0!</v>
      </c>
      <c r="BA1498" s="49"/>
      <c r="BB1498" s="52"/>
      <c r="BC1498" s="51">
        <f t="shared" si="306"/>
        <v>-1</v>
      </c>
      <c r="BD1498" s="51">
        <f t="shared" si="307"/>
        <v>0</v>
      </c>
      <c r="BE1498" s="49"/>
      <c r="BF1498" s="52"/>
      <c r="BG1498" s="51">
        <f t="shared" si="308"/>
        <v>-1</v>
      </c>
      <c r="BH1498" s="51">
        <f t="shared" si="309"/>
        <v>0</v>
      </c>
      <c r="BI1498" s="282">
        <f t="shared" si="311"/>
        <v>0</v>
      </c>
    </row>
    <row r="1499" spans="1:61" hidden="1">
      <c r="A1499" s="54" t="s">
        <v>150</v>
      </c>
      <c r="B1499" s="55" t="s">
        <v>4718</v>
      </c>
      <c r="C1499" s="55" t="s">
        <v>4719</v>
      </c>
      <c r="D1499" s="44" t="s">
        <v>4720</v>
      </c>
      <c r="E1499" s="56">
        <v>1</v>
      </c>
      <c r="F1499" s="46" t="s">
        <v>5814</v>
      </c>
      <c r="G1499" s="47" t="s">
        <v>5814</v>
      </c>
      <c r="H1499" s="47" t="s">
        <v>6253</v>
      </c>
      <c r="I1499" s="48" t="s">
        <v>6254</v>
      </c>
      <c r="J1499" s="48" t="s">
        <v>188</v>
      </c>
      <c r="K1499" s="48" t="s">
        <v>6273</v>
      </c>
      <c r="L1499" s="45">
        <v>114</v>
      </c>
      <c r="M1499" s="47" t="s">
        <v>161</v>
      </c>
      <c r="N1499" s="60">
        <v>0</v>
      </c>
      <c r="O1499" s="58">
        <v>0</v>
      </c>
      <c r="P1499" s="58">
        <v>0</v>
      </c>
      <c r="Q1499" s="132">
        <v>0</v>
      </c>
      <c r="R1499" s="60">
        <v>0</v>
      </c>
      <c r="S1499" s="58">
        <v>0</v>
      </c>
      <c r="T1499" s="58">
        <v>0</v>
      </c>
      <c r="U1499" s="132">
        <v>0</v>
      </c>
      <c r="V1499" s="58">
        <v>0</v>
      </c>
      <c r="W1499" s="58">
        <v>0</v>
      </c>
      <c r="X1499" s="58">
        <v>0</v>
      </c>
      <c r="Y1499" s="132">
        <v>0</v>
      </c>
      <c r="Z1499" s="61">
        <v>0</v>
      </c>
      <c r="AA1499" s="59">
        <v>0</v>
      </c>
      <c r="AB1499" s="59">
        <v>0</v>
      </c>
      <c r="AC1499" s="132">
        <v>0</v>
      </c>
      <c r="AD1499" s="61">
        <v>0</v>
      </c>
      <c r="AE1499" s="59">
        <v>0</v>
      </c>
      <c r="AF1499" s="59">
        <v>0</v>
      </c>
      <c r="AG1499" s="132">
        <v>0</v>
      </c>
      <c r="AH1499" s="61">
        <v>0</v>
      </c>
      <c r="AI1499" s="132">
        <v>0</v>
      </c>
      <c r="AJ1499" s="64">
        <f>IFERROR(VLOOKUP($B1499,STOCK!$A:$H,3,0)," ")</f>
        <v>0</v>
      </c>
      <c r="AK1499" s="65">
        <f>IFERROR(VLOOKUP($B1499,STOCK!$A:$H,4,0)," ")</f>
        <v>0</v>
      </c>
      <c r="AL1499" s="65">
        <f>IFERROR(VLOOKUP($B1499,STOCK!$A:$H,5,0)," ")</f>
        <v>0</v>
      </c>
      <c r="AM1499" s="65">
        <f>IFERROR(VLOOKUP($B1499,STOCK!$A:$H,6,0)," ")</f>
        <v>0</v>
      </c>
      <c r="AN1499" s="65">
        <f>IFERROR(VLOOKUP($B1499,STOCK!$A:$H,7,0)," ")</f>
        <v>0</v>
      </c>
      <c r="AO1499" s="65">
        <f>IFERROR(VLOOKUP($B1499,STOCK!$A:$H,8,0)," ")</f>
        <v>3</v>
      </c>
      <c r="AP1499" s="62" t="str">
        <f t="shared" si="299"/>
        <v>Q</v>
      </c>
      <c r="AQ1499" s="50" t="str">
        <f t="shared" si="300"/>
        <v>Q</v>
      </c>
      <c r="AR1499" s="50" t="str">
        <f t="shared" si="301"/>
        <v>Q</v>
      </c>
      <c r="AS1499" s="50" t="str">
        <f t="shared" si="302"/>
        <v>Q</v>
      </c>
      <c r="AT1499" s="50" t="str">
        <f t="shared" si="303"/>
        <v>Q</v>
      </c>
      <c r="AU1499" s="63" t="str">
        <f t="shared" si="310"/>
        <v>SV</v>
      </c>
      <c r="AV1499" s="67">
        <v>199920.00005999999</v>
      </c>
      <c r="AW1499" s="133">
        <v>199919.99862999999</v>
      </c>
      <c r="AX1499" s="49">
        <v>0</v>
      </c>
      <c r="AY1499" s="51">
        <f t="shared" si="304"/>
        <v>-1</v>
      </c>
      <c r="AZ1499" s="51" t="e">
        <f t="shared" si="305"/>
        <v>#DIV/0!</v>
      </c>
      <c r="BA1499" s="49"/>
      <c r="BB1499" s="52"/>
      <c r="BC1499" s="51">
        <f t="shared" si="306"/>
        <v>-1</v>
      </c>
      <c r="BD1499" s="51">
        <f t="shared" si="307"/>
        <v>0</v>
      </c>
      <c r="BE1499" s="49"/>
      <c r="BF1499" s="52"/>
      <c r="BG1499" s="51">
        <f t="shared" si="308"/>
        <v>-1</v>
      </c>
      <c r="BH1499" s="51">
        <f t="shared" si="309"/>
        <v>0</v>
      </c>
      <c r="BI1499" s="282">
        <f t="shared" si="311"/>
        <v>0</v>
      </c>
    </row>
    <row r="1500" spans="1:61" hidden="1">
      <c r="A1500" s="54" t="s">
        <v>150</v>
      </c>
      <c r="B1500" s="55" t="s">
        <v>4721</v>
      </c>
      <c r="C1500" s="55" t="s">
        <v>4722</v>
      </c>
      <c r="D1500" s="44" t="s">
        <v>4723</v>
      </c>
      <c r="E1500" s="56">
        <v>1</v>
      </c>
      <c r="F1500" s="46" t="s">
        <v>5814</v>
      </c>
      <c r="G1500" s="47" t="s">
        <v>5814</v>
      </c>
      <c r="H1500" s="47" t="s">
        <v>6253</v>
      </c>
      <c r="I1500" s="48" t="s">
        <v>6254</v>
      </c>
      <c r="J1500" s="48" t="s">
        <v>188</v>
      </c>
      <c r="K1500" s="48" t="s">
        <v>6273</v>
      </c>
      <c r="L1500" s="45">
        <v>114</v>
      </c>
      <c r="M1500" s="47" t="s">
        <v>161</v>
      </c>
      <c r="N1500" s="60">
        <v>0</v>
      </c>
      <c r="O1500" s="58">
        <v>0</v>
      </c>
      <c r="P1500" s="58">
        <v>0</v>
      </c>
      <c r="Q1500" s="132">
        <v>0</v>
      </c>
      <c r="R1500" s="60">
        <v>0</v>
      </c>
      <c r="S1500" s="58">
        <v>0</v>
      </c>
      <c r="T1500" s="58">
        <v>0</v>
      </c>
      <c r="U1500" s="132">
        <v>0</v>
      </c>
      <c r="V1500" s="58">
        <v>0</v>
      </c>
      <c r="W1500" s="58">
        <v>0</v>
      </c>
      <c r="X1500" s="58">
        <v>0</v>
      </c>
      <c r="Y1500" s="132">
        <v>0</v>
      </c>
      <c r="Z1500" s="61">
        <v>0</v>
      </c>
      <c r="AA1500" s="59">
        <v>0</v>
      </c>
      <c r="AB1500" s="59">
        <v>0</v>
      </c>
      <c r="AC1500" s="132">
        <v>0</v>
      </c>
      <c r="AD1500" s="61">
        <v>0</v>
      </c>
      <c r="AE1500" s="59">
        <v>0</v>
      </c>
      <c r="AF1500" s="59">
        <v>0</v>
      </c>
      <c r="AG1500" s="132">
        <v>0</v>
      </c>
      <c r="AH1500" s="61">
        <v>0</v>
      </c>
      <c r="AI1500" s="132">
        <v>0</v>
      </c>
      <c r="AJ1500" s="64">
        <f>IFERROR(VLOOKUP($B1500,STOCK!$A:$H,3,0)," ")</f>
        <v>0</v>
      </c>
      <c r="AK1500" s="65">
        <f>IFERROR(VLOOKUP($B1500,STOCK!$A:$H,4,0)," ")</f>
        <v>0</v>
      </c>
      <c r="AL1500" s="65">
        <f>IFERROR(VLOOKUP($B1500,STOCK!$A:$H,5,0)," ")</f>
        <v>0</v>
      </c>
      <c r="AM1500" s="65">
        <f>IFERROR(VLOOKUP($B1500,STOCK!$A:$H,6,0)," ")</f>
        <v>0</v>
      </c>
      <c r="AN1500" s="65">
        <f>IFERROR(VLOOKUP($B1500,STOCK!$A:$H,7,0)," ")</f>
        <v>0</v>
      </c>
      <c r="AO1500" s="65">
        <f>IFERROR(VLOOKUP($B1500,STOCK!$A:$H,8,0)," ")</f>
        <v>3</v>
      </c>
      <c r="AP1500" s="62" t="str">
        <f t="shared" si="299"/>
        <v>Q</v>
      </c>
      <c r="AQ1500" s="50" t="str">
        <f t="shared" si="300"/>
        <v>Q</v>
      </c>
      <c r="AR1500" s="50" t="str">
        <f t="shared" si="301"/>
        <v>Q</v>
      </c>
      <c r="AS1500" s="50" t="str">
        <f t="shared" si="302"/>
        <v>Q</v>
      </c>
      <c r="AT1500" s="50" t="str">
        <f t="shared" si="303"/>
        <v>Q</v>
      </c>
      <c r="AU1500" s="63" t="str">
        <f t="shared" si="310"/>
        <v>SV</v>
      </c>
      <c r="AV1500" s="67">
        <v>171580.00002000001</v>
      </c>
      <c r="AW1500" s="133">
        <v>171579.99825999999</v>
      </c>
      <c r="AX1500" s="49">
        <v>0</v>
      </c>
      <c r="AY1500" s="51">
        <f t="shared" si="304"/>
        <v>-1</v>
      </c>
      <c r="AZ1500" s="51" t="e">
        <f t="shared" si="305"/>
        <v>#DIV/0!</v>
      </c>
      <c r="BA1500" s="49"/>
      <c r="BB1500" s="52"/>
      <c r="BC1500" s="51">
        <f t="shared" si="306"/>
        <v>-1</v>
      </c>
      <c r="BD1500" s="51">
        <f t="shared" si="307"/>
        <v>0</v>
      </c>
      <c r="BE1500" s="49"/>
      <c r="BF1500" s="52"/>
      <c r="BG1500" s="51">
        <f t="shared" si="308"/>
        <v>-1</v>
      </c>
      <c r="BH1500" s="51">
        <f t="shared" si="309"/>
        <v>0</v>
      </c>
      <c r="BI1500" s="282">
        <f t="shared" si="311"/>
        <v>0</v>
      </c>
    </row>
    <row r="1501" spans="1:61" hidden="1">
      <c r="A1501" s="54" t="s">
        <v>150</v>
      </c>
      <c r="B1501" s="55" t="s">
        <v>4724</v>
      </c>
      <c r="C1501" s="55" t="s">
        <v>4725</v>
      </c>
      <c r="D1501" s="44" t="s">
        <v>4726</v>
      </c>
      <c r="E1501" s="56">
        <v>1</v>
      </c>
      <c r="F1501" s="46" t="s">
        <v>5814</v>
      </c>
      <c r="G1501" s="47" t="s">
        <v>5814</v>
      </c>
      <c r="H1501" s="47" t="s">
        <v>6253</v>
      </c>
      <c r="I1501" s="48" t="s">
        <v>6254</v>
      </c>
      <c r="J1501" s="48" t="s">
        <v>188</v>
      </c>
      <c r="K1501" s="48" t="s">
        <v>6273</v>
      </c>
      <c r="L1501" s="45">
        <v>114</v>
      </c>
      <c r="M1501" s="47" t="s">
        <v>161</v>
      </c>
      <c r="N1501" s="60">
        <v>0</v>
      </c>
      <c r="O1501" s="58">
        <v>0</v>
      </c>
      <c r="P1501" s="58">
        <v>0</v>
      </c>
      <c r="Q1501" s="132">
        <v>0</v>
      </c>
      <c r="R1501" s="60">
        <v>0</v>
      </c>
      <c r="S1501" s="58">
        <v>0</v>
      </c>
      <c r="T1501" s="58">
        <v>0</v>
      </c>
      <c r="U1501" s="132">
        <v>0</v>
      </c>
      <c r="V1501" s="58">
        <v>0</v>
      </c>
      <c r="W1501" s="58">
        <v>0</v>
      </c>
      <c r="X1501" s="58">
        <v>0</v>
      </c>
      <c r="Y1501" s="132">
        <v>0</v>
      </c>
      <c r="Z1501" s="61">
        <v>0</v>
      </c>
      <c r="AA1501" s="59">
        <v>0</v>
      </c>
      <c r="AB1501" s="59">
        <v>0</v>
      </c>
      <c r="AC1501" s="132">
        <v>0</v>
      </c>
      <c r="AD1501" s="61">
        <v>0</v>
      </c>
      <c r="AE1501" s="59">
        <v>0</v>
      </c>
      <c r="AF1501" s="59">
        <v>0</v>
      </c>
      <c r="AG1501" s="132">
        <v>0</v>
      </c>
      <c r="AH1501" s="61">
        <v>0</v>
      </c>
      <c r="AI1501" s="132">
        <v>0</v>
      </c>
      <c r="AJ1501" s="64">
        <f>IFERROR(VLOOKUP($B1501,STOCK!$A:$H,3,0)," ")</f>
        <v>0</v>
      </c>
      <c r="AK1501" s="65">
        <f>IFERROR(VLOOKUP($B1501,STOCK!$A:$H,4,0)," ")</f>
        <v>0</v>
      </c>
      <c r="AL1501" s="65">
        <f>IFERROR(VLOOKUP($B1501,STOCK!$A:$H,5,0)," ")</f>
        <v>0</v>
      </c>
      <c r="AM1501" s="65">
        <f>IFERROR(VLOOKUP($B1501,STOCK!$A:$H,6,0)," ")</f>
        <v>0</v>
      </c>
      <c r="AN1501" s="65">
        <f>IFERROR(VLOOKUP($B1501,STOCK!$A:$H,7,0)," ")</f>
        <v>0</v>
      </c>
      <c r="AO1501" s="65">
        <f>IFERROR(VLOOKUP($B1501,STOCK!$A:$H,8,0)," ")</f>
        <v>3</v>
      </c>
      <c r="AP1501" s="62" t="str">
        <f t="shared" si="299"/>
        <v>Q</v>
      </c>
      <c r="AQ1501" s="50" t="str">
        <f t="shared" si="300"/>
        <v>Q</v>
      </c>
      <c r="AR1501" s="50" t="str">
        <f t="shared" si="301"/>
        <v>Q</v>
      </c>
      <c r="AS1501" s="50" t="str">
        <f t="shared" si="302"/>
        <v>Q</v>
      </c>
      <c r="AT1501" s="50" t="str">
        <f t="shared" si="303"/>
        <v>Q</v>
      </c>
      <c r="AU1501" s="63" t="str">
        <f t="shared" si="310"/>
        <v>SV</v>
      </c>
      <c r="AV1501" s="67">
        <v>163250.00000100001</v>
      </c>
      <c r="AW1501" s="133">
        <v>163249.99900000001</v>
      </c>
      <c r="AX1501" s="49">
        <v>0</v>
      </c>
      <c r="AY1501" s="51">
        <f t="shared" si="304"/>
        <v>-1</v>
      </c>
      <c r="AZ1501" s="51" t="e">
        <f t="shared" si="305"/>
        <v>#DIV/0!</v>
      </c>
      <c r="BA1501" s="49"/>
      <c r="BB1501" s="52"/>
      <c r="BC1501" s="51">
        <f t="shared" si="306"/>
        <v>-1</v>
      </c>
      <c r="BD1501" s="51">
        <f t="shared" si="307"/>
        <v>0</v>
      </c>
      <c r="BE1501" s="49"/>
      <c r="BF1501" s="52"/>
      <c r="BG1501" s="51">
        <f t="shared" si="308"/>
        <v>-1</v>
      </c>
      <c r="BH1501" s="51">
        <f t="shared" si="309"/>
        <v>0</v>
      </c>
      <c r="BI1501" s="282">
        <f t="shared" si="311"/>
        <v>0</v>
      </c>
    </row>
    <row r="1502" spans="1:61" hidden="1">
      <c r="A1502" s="54" t="s">
        <v>150</v>
      </c>
      <c r="B1502" s="55" t="s">
        <v>4727</v>
      </c>
      <c r="C1502" s="55" t="s">
        <v>4728</v>
      </c>
      <c r="D1502" s="44" t="s">
        <v>4729</v>
      </c>
      <c r="E1502" s="56">
        <v>1</v>
      </c>
      <c r="F1502" s="46" t="s">
        <v>5814</v>
      </c>
      <c r="G1502" s="47" t="s">
        <v>5814</v>
      </c>
      <c r="H1502" s="47" t="s">
        <v>6253</v>
      </c>
      <c r="I1502" s="48" t="s">
        <v>6254</v>
      </c>
      <c r="J1502" s="48" t="s">
        <v>188</v>
      </c>
      <c r="K1502" s="48" t="s">
        <v>6273</v>
      </c>
      <c r="L1502" s="45">
        <v>114</v>
      </c>
      <c r="M1502" s="47" t="s">
        <v>161</v>
      </c>
      <c r="N1502" s="60">
        <v>0</v>
      </c>
      <c r="O1502" s="58">
        <v>0</v>
      </c>
      <c r="P1502" s="58">
        <v>0</v>
      </c>
      <c r="Q1502" s="132">
        <v>0</v>
      </c>
      <c r="R1502" s="60">
        <v>0</v>
      </c>
      <c r="S1502" s="58">
        <v>0</v>
      </c>
      <c r="T1502" s="58">
        <v>0</v>
      </c>
      <c r="U1502" s="132">
        <v>0</v>
      </c>
      <c r="V1502" s="58">
        <v>0</v>
      </c>
      <c r="W1502" s="58">
        <v>0</v>
      </c>
      <c r="X1502" s="58">
        <v>0</v>
      </c>
      <c r="Y1502" s="132">
        <v>0</v>
      </c>
      <c r="Z1502" s="61">
        <v>0</v>
      </c>
      <c r="AA1502" s="59">
        <v>0</v>
      </c>
      <c r="AB1502" s="59">
        <v>0</v>
      </c>
      <c r="AC1502" s="132">
        <v>0</v>
      </c>
      <c r="AD1502" s="61">
        <v>0</v>
      </c>
      <c r="AE1502" s="59">
        <v>0</v>
      </c>
      <c r="AF1502" s="59">
        <v>0</v>
      </c>
      <c r="AG1502" s="132">
        <v>0</v>
      </c>
      <c r="AH1502" s="61">
        <v>0</v>
      </c>
      <c r="AI1502" s="132">
        <v>0</v>
      </c>
      <c r="AJ1502" s="64">
        <f>IFERROR(VLOOKUP($B1502,STOCK!$A:$H,3,0)," ")</f>
        <v>0</v>
      </c>
      <c r="AK1502" s="65">
        <f>IFERROR(VLOOKUP($B1502,STOCK!$A:$H,4,0)," ")</f>
        <v>0</v>
      </c>
      <c r="AL1502" s="65">
        <f>IFERROR(VLOOKUP($B1502,STOCK!$A:$H,5,0)," ")</f>
        <v>0</v>
      </c>
      <c r="AM1502" s="65">
        <f>IFERROR(VLOOKUP($B1502,STOCK!$A:$H,6,0)," ")</f>
        <v>0</v>
      </c>
      <c r="AN1502" s="65">
        <f>IFERROR(VLOOKUP($B1502,STOCK!$A:$H,7,0)," ")</f>
        <v>0</v>
      </c>
      <c r="AO1502" s="65">
        <f>IFERROR(VLOOKUP($B1502,STOCK!$A:$H,8,0)," ")</f>
        <v>6</v>
      </c>
      <c r="AP1502" s="62" t="str">
        <f t="shared" si="299"/>
        <v>Q</v>
      </c>
      <c r="AQ1502" s="50" t="str">
        <f t="shared" si="300"/>
        <v>Q</v>
      </c>
      <c r="AR1502" s="50" t="str">
        <f t="shared" si="301"/>
        <v>Q</v>
      </c>
      <c r="AS1502" s="50" t="str">
        <f t="shared" si="302"/>
        <v>Q</v>
      </c>
      <c r="AT1502" s="50" t="str">
        <f t="shared" si="303"/>
        <v>Q</v>
      </c>
      <c r="AU1502" s="63" t="str">
        <f t="shared" si="310"/>
        <v>SV</v>
      </c>
      <c r="AV1502" s="67">
        <v>141579.99999000001</v>
      </c>
      <c r="AW1502" s="133">
        <v>141580.00076</v>
      </c>
      <c r="AX1502" s="49">
        <v>0</v>
      </c>
      <c r="AY1502" s="51">
        <f t="shared" si="304"/>
        <v>-1</v>
      </c>
      <c r="AZ1502" s="51" t="e">
        <f t="shared" si="305"/>
        <v>#DIV/0!</v>
      </c>
      <c r="BA1502" s="49"/>
      <c r="BB1502" s="52"/>
      <c r="BC1502" s="51">
        <f t="shared" si="306"/>
        <v>-1</v>
      </c>
      <c r="BD1502" s="51">
        <f t="shared" si="307"/>
        <v>0</v>
      </c>
      <c r="BE1502" s="49"/>
      <c r="BF1502" s="52"/>
      <c r="BG1502" s="51">
        <f t="shared" si="308"/>
        <v>-1</v>
      </c>
      <c r="BH1502" s="51">
        <f t="shared" si="309"/>
        <v>0</v>
      </c>
      <c r="BI1502" s="282">
        <f t="shared" si="311"/>
        <v>0</v>
      </c>
    </row>
    <row r="1503" spans="1:61" hidden="1">
      <c r="A1503" s="54" t="s">
        <v>150</v>
      </c>
      <c r="B1503" s="55" t="s">
        <v>4730</v>
      </c>
      <c r="C1503" s="55" t="s">
        <v>4731</v>
      </c>
      <c r="D1503" s="44" t="s">
        <v>4732</v>
      </c>
      <c r="E1503" s="56">
        <v>1</v>
      </c>
      <c r="F1503" s="46" t="s">
        <v>5814</v>
      </c>
      <c r="G1503" s="47" t="s">
        <v>5814</v>
      </c>
      <c r="H1503" s="47" t="s">
        <v>6253</v>
      </c>
      <c r="I1503" s="48" t="s">
        <v>6254</v>
      </c>
      <c r="J1503" s="48" t="s">
        <v>188</v>
      </c>
      <c r="K1503" s="48" t="s">
        <v>6274</v>
      </c>
      <c r="L1503" s="45">
        <v>114</v>
      </c>
      <c r="M1503" s="47" t="s">
        <v>161</v>
      </c>
      <c r="N1503" s="60">
        <v>0</v>
      </c>
      <c r="O1503" s="58">
        <v>0</v>
      </c>
      <c r="P1503" s="58">
        <v>0</v>
      </c>
      <c r="Q1503" s="132">
        <v>0</v>
      </c>
      <c r="R1503" s="60">
        <v>0</v>
      </c>
      <c r="S1503" s="58">
        <v>0</v>
      </c>
      <c r="T1503" s="58">
        <v>0</v>
      </c>
      <c r="U1503" s="132">
        <v>0</v>
      </c>
      <c r="V1503" s="58">
        <v>0</v>
      </c>
      <c r="W1503" s="58">
        <v>0</v>
      </c>
      <c r="X1503" s="58">
        <v>0</v>
      </c>
      <c r="Y1503" s="132">
        <v>0</v>
      </c>
      <c r="Z1503" s="61">
        <v>0</v>
      </c>
      <c r="AA1503" s="59">
        <v>0</v>
      </c>
      <c r="AB1503" s="59">
        <v>0</v>
      </c>
      <c r="AC1503" s="132">
        <v>0</v>
      </c>
      <c r="AD1503" s="61">
        <v>0</v>
      </c>
      <c r="AE1503" s="59">
        <v>0</v>
      </c>
      <c r="AF1503" s="59">
        <v>0</v>
      </c>
      <c r="AG1503" s="132">
        <v>0</v>
      </c>
      <c r="AH1503" s="61">
        <v>0</v>
      </c>
      <c r="AI1503" s="132">
        <v>0</v>
      </c>
      <c r="AJ1503" s="64">
        <f>IFERROR(VLOOKUP($B1503,STOCK!$A:$H,3,0)," ")</f>
        <v>0</v>
      </c>
      <c r="AK1503" s="65">
        <f>IFERROR(VLOOKUP($B1503,STOCK!$A:$H,4,0)," ")</f>
        <v>0</v>
      </c>
      <c r="AL1503" s="65">
        <f>IFERROR(VLOOKUP($B1503,STOCK!$A:$H,5,0)," ")</f>
        <v>0</v>
      </c>
      <c r="AM1503" s="65">
        <f>IFERROR(VLOOKUP($B1503,STOCK!$A:$H,6,0)," ")</f>
        <v>0</v>
      </c>
      <c r="AN1503" s="65">
        <f>IFERROR(VLOOKUP($B1503,STOCK!$A:$H,7,0)," ")</f>
        <v>0</v>
      </c>
      <c r="AO1503" s="65">
        <f>IFERROR(VLOOKUP($B1503,STOCK!$A:$H,8,0)," ")</f>
        <v>0</v>
      </c>
      <c r="AP1503" s="62" t="str">
        <f t="shared" si="299"/>
        <v>Q</v>
      </c>
      <c r="AQ1503" s="50" t="str">
        <f t="shared" si="300"/>
        <v>Q</v>
      </c>
      <c r="AR1503" s="50" t="str">
        <f t="shared" si="301"/>
        <v>Q</v>
      </c>
      <c r="AS1503" s="50" t="str">
        <f t="shared" si="302"/>
        <v>Q</v>
      </c>
      <c r="AT1503" s="50" t="str">
        <f t="shared" si="303"/>
        <v>Q</v>
      </c>
      <c r="AU1503" s="63" t="str">
        <f t="shared" si="310"/>
        <v>Q</v>
      </c>
      <c r="AV1503" s="67">
        <v>199920.00000500001</v>
      </c>
      <c r="AW1503" s="133">
        <v>199920.00000500001</v>
      </c>
      <c r="AX1503" s="49">
        <v>0</v>
      </c>
      <c r="AY1503" s="51">
        <f t="shared" si="304"/>
        <v>-1</v>
      </c>
      <c r="AZ1503" s="51" t="e">
        <f t="shared" si="305"/>
        <v>#DIV/0!</v>
      </c>
      <c r="BA1503" s="49"/>
      <c r="BB1503" s="52"/>
      <c r="BC1503" s="51">
        <f t="shared" si="306"/>
        <v>-1</v>
      </c>
      <c r="BD1503" s="51">
        <f t="shared" si="307"/>
        <v>0</v>
      </c>
      <c r="BE1503" s="49"/>
      <c r="BF1503" s="52"/>
      <c r="BG1503" s="51">
        <f t="shared" si="308"/>
        <v>-1</v>
      </c>
      <c r="BH1503" s="51">
        <f t="shared" si="309"/>
        <v>0</v>
      </c>
      <c r="BI1503" s="282">
        <f t="shared" si="311"/>
        <v>0</v>
      </c>
    </row>
    <row r="1504" spans="1:61" hidden="1">
      <c r="A1504" s="54" t="s">
        <v>149</v>
      </c>
      <c r="B1504" s="55" t="s">
        <v>4733</v>
      </c>
      <c r="C1504" s="55" t="s">
        <v>4734</v>
      </c>
      <c r="D1504" s="44" t="s">
        <v>4735</v>
      </c>
      <c r="E1504" s="56">
        <v>6</v>
      </c>
      <c r="F1504" s="46" t="s">
        <v>5814</v>
      </c>
      <c r="G1504" s="47" t="s">
        <v>5814</v>
      </c>
      <c r="H1504" s="47" t="s">
        <v>6253</v>
      </c>
      <c r="I1504" s="48" t="s">
        <v>6275</v>
      </c>
      <c r="J1504" s="48" t="s">
        <v>6276</v>
      </c>
      <c r="K1504" s="48" t="s">
        <v>6277</v>
      </c>
      <c r="L1504" s="45">
        <v>114</v>
      </c>
      <c r="M1504" s="47" t="s">
        <v>161</v>
      </c>
      <c r="N1504" s="60">
        <v>0</v>
      </c>
      <c r="O1504" s="58">
        <v>0</v>
      </c>
      <c r="P1504" s="58">
        <v>0</v>
      </c>
      <c r="Q1504" s="132">
        <v>0</v>
      </c>
      <c r="R1504" s="60">
        <v>0</v>
      </c>
      <c r="S1504" s="58">
        <v>0</v>
      </c>
      <c r="T1504" s="58">
        <v>0</v>
      </c>
      <c r="U1504" s="132">
        <v>0</v>
      </c>
      <c r="V1504" s="58">
        <v>0</v>
      </c>
      <c r="W1504" s="58">
        <v>0</v>
      </c>
      <c r="X1504" s="58">
        <v>0</v>
      </c>
      <c r="Y1504" s="132">
        <v>0</v>
      </c>
      <c r="Z1504" s="61">
        <v>0</v>
      </c>
      <c r="AA1504" s="59">
        <v>0</v>
      </c>
      <c r="AB1504" s="59">
        <v>0</v>
      </c>
      <c r="AC1504" s="132">
        <v>0</v>
      </c>
      <c r="AD1504" s="61">
        <v>0</v>
      </c>
      <c r="AE1504" s="59">
        <v>0</v>
      </c>
      <c r="AF1504" s="59">
        <v>0</v>
      </c>
      <c r="AG1504" s="132">
        <v>0</v>
      </c>
      <c r="AH1504" s="61">
        <v>0</v>
      </c>
      <c r="AI1504" s="132">
        <v>0</v>
      </c>
      <c r="AJ1504" s="64">
        <f>IFERROR(VLOOKUP($B1504,STOCK!$A:$H,3,0)," ")</f>
        <v>3</v>
      </c>
      <c r="AK1504" s="65">
        <f>IFERROR(VLOOKUP($B1504,STOCK!$A:$H,4,0)," ")</f>
        <v>3</v>
      </c>
      <c r="AL1504" s="65">
        <f>IFERROR(VLOOKUP($B1504,STOCK!$A:$H,5,0)," ")</f>
        <v>0</v>
      </c>
      <c r="AM1504" s="65">
        <f>IFERROR(VLOOKUP($B1504,STOCK!$A:$H,6,0)," ")</f>
        <v>0</v>
      </c>
      <c r="AN1504" s="65">
        <f>IFERROR(VLOOKUP($B1504,STOCK!$A:$H,7,0)," ")</f>
        <v>0</v>
      </c>
      <c r="AO1504" s="65">
        <f>IFERROR(VLOOKUP($B1504,STOCK!$A:$H,8,0)," ")</f>
        <v>0</v>
      </c>
      <c r="AP1504" s="62" t="str">
        <f t="shared" si="299"/>
        <v>SV</v>
      </c>
      <c r="AQ1504" s="50" t="str">
        <f t="shared" si="300"/>
        <v>SV</v>
      </c>
      <c r="AR1504" s="50" t="str">
        <f t="shared" si="301"/>
        <v>Q</v>
      </c>
      <c r="AS1504" s="50" t="str">
        <f t="shared" si="302"/>
        <v>Q</v>
      </c>
      <c r="AT1504" s="50" t="str">
        <f t="shared" si="303"/>
        <v>Q</v>
      </c>
      <c r="AU1504" s="63" t="str">
        <f t="shared" si="310"/>
        <v>Q</v>
      </c>
      <c r="AV1504" s="67">
        <v>421871.00000100001</v>
      </c>
      <c r="AW1504" s="133">
        <v>421870.69672000001</v>
      </c>
      <c r="AX1504" s="49">
        <v>599900</v>
      </c>
      <c r="AY1504" s="51">
        <f t="shared" si="304"/>
        <v>0.42199866783585027</v>
      </c>
      <c r="AZ1504" s="51">
        <f t="shared" si="305"/>
        <v>0.2967644607417903</v>
      </c>
      <c r="BA1504" s="49">
        <v>574900</v>
      </c>
      <c r="BB1504" s="52">
        <v>2</v>
      </c>
      <c r="BC1504" s="51">
        <f t="shared" si="306"/>
        <v>0.36273884670583478</v>
      </c>
      <c r="BD1504" s="51">
        <f t="shared" si="307"/>
        <v>0.26618368411723775</v>
      </c>
      <c r="BE1504" s="49">
        <v>549900</v>
      </c>
      <c r="BF1504" s="52">
        <v>6</v>
      </c>
      <c r="BG1504" s="51">
        <f t="shared" si="308"/>
        <v>0.30347902557581952</v>
      </c>
      <c r="BH1504" s="51">
        <f t="shared" si="309"/>
        <v>0.2328223313311511</v>
      </c>
      <c r="BI1504" s="282">
        <f t="shared" si="311"/>
        <v>0</v>
      </c>
    </row>
    <row r="1505" spans="1:61" hidden="1">
      <c r="A1505" s="54" t="s">
        <v>150</v>
      </c>
      <c r="B1505" s="55" t="s">
        <v>4736</v>
      </c>
      <c r="C1505" s="55" t="s">
        <v>4737</v>
      </c>
      <c r="D1505" s="44" t="s">
        <v>4738</v>
      </c>
      <c r="E1505" s="56">
        <v>6</v>
      </c>
      <c r="F1505" s="46" t="s">
        <v>5814</v>
      </c>
      <c r="G1505" s="47" t="s">
        <v>5814</v>
      </c>
      <c r="H1505" s="47" t="s">
        <v>6253</v>
      </c>
      <c r="I1505" s="48" t="s">
        <v>6275</v>
      </c>
      <c r="J1505" s="48" t="s">
        <v>6276</v>
      </c>
      <c r="K1505" s="48" t="s">
        <v>6278</v>
      </c>
      <c r="L1505" s="45">
        <v>114</v>
      </c>
      <c r="M1505" s="47" t="s">
        <v>161</v>
      </c>
      <c r="N1505" s="60">
        <v>0</v>
      </c>
      <c r="O1505" s="58">
        <v>0</v>
      </c>
      <c r="P1505" s="58">
        <v>0</v>
      </c>
      <c r="Q1505" s="132">
        <v>0</v>
      </c>
      <c r="R1505" s="60">
        <v>1</v>
      </c>
      <c r="S1505" s="58">
        <v>0</v>
      </c>
      <c r="T1505" s="58">
        <v>0</v>
      </c>
      <c r="U1505" s="132">
        <v>0</v>
      </c>
      <c r="V1505" s="58">
        <v>2</v>
      </c>
      <c r="W1505" s="58">
        <v>0</v>
      </c>
      <c r="X1505" s="58">
        <v>0</v>
      </c>
      <c r="Y1505" s="132">
        <v>0</v>
      </c>
      <c r="Z1505" s="61">
        <v>1</v>
      </c>
      <c r="AA1505" s="59">
        <v>0</v>
      </c>
      <c r="AB1505" s="59">
        <v>0</v>
      </c>
      <c r="AC1505" s="132">
        <v>0</v>
      </c>
      <c r="AD1505" s="61">
        <v>2</v>
      </c>
      <c r="AE1505" s="59">
        <v>0</v>
      </c>
      <c r="AF1505" s="59">
        <v>0</v>
      </c>
      <c r="AG1505" s="132">
        <v>0</v>
      </c>
      <c r="AH1505" s="61">
        <v>0</v>
      </c>
      <c r="AI1505" s="132">
        <v>0</v>
      </c>
      <c r="AJ1505" s="64">
        <f>IFERROR(VLOOKUP($B1505,STOCK!$A:$H,3,0)," ")</f>
        <v>19</v>
      </c>
      <c r="AK1505" s="65">
        <f>IFERROR(VLOOKUP($B1505,STOCK!$A:$H,4,0)," ")</f>
        <v>15</v>
      </c>
      <c r="AL1505" s="65">
        <f>IFERROR(VLOOKUP($B1505,STOCK!$A:$H,5,0)," ")</f>
        <v>13</v>
      </c>
      <c r="AM1505" s="65">
        <f>IFERROR(VLOOKUP($B1505,STOCK!$A:$H,6,0)," ")</f>
        <v>15</v>
      </c>
      <c r="AN1505" s="65">
        <f>IFERROR(VLOOKUP($B1505,STOCK!$A:$H,7,0)," ")</f>
        <v>10</v>
      </c>
      <c r="AO1505" s="65">
        <f>IFERROR(VLOOKUP($B1505,STOCK!$A:$H,8,0)," ")</f>
        <v>3</v>
      </c>
      <c r="AP1505" s="62" t="str">
        <f t="shared" si="299"/>
        <v>SV</v>
      </c>
      <c r="AQ1505" s="50" t="str">
        <f t="shared" si="300"/>
        <v>SV</v>
      </c>
      <c r="AR1505" s="50" t="str">
        <f t="shared" si="301"/>
        <v>SV</v>
      </c>
      <c r="AS1505" s="50" t="str">
        <f t="shared" si="302"/>
        <v>SV</v>
      </c>
      <c r="AT1505" s="50" t="str">
        <f t="shared" si="303"/>
        <v>SV</v>
      </c>
      <c r="AU1505" s="63" t="str">
        <f t="shared" si="310"/>
        <v>SV</v>
      </c>
      <c r="AV1505" s="67">
        <v>89899.999970000004</v>
      </c>
      <c r="AW1505" s="133">
        <v>69988.973559999999</v>
      </c>
      <c r="AX1505" s="49">
        <v>107900</v>
      </c>
      <c r="AY1505" s="51">
        <f t="shared" si="304"/>
        <v>0.20022246981097513</v>
      </c>
      <c r="AZ1505" s="51">
        <f t="shared" si="305"/>
        <v>0.16682113095458753</v>
      </c>
      <c r="BA1505" s="49">
        <v>99900</v>
      </c>
      <c r="BB1505" s="52">
        <v>3</v>
      </c>
      <c r="BC1505" s="51">
        <f t="shared" si="306"/>
        <v>0.11123470559885473</v>
      </c>
      <c r="BD1505" s="51">
        <f t="shared" si="307"/>
        <v>0.10010010040040036</v>
      </c>
      <c r="BE1505" s="49">
        <v>0</v>
      </c>
      <c r="BF1505" s="52">
        <v>0</v>
      </c>
      <c r="BG1505" s="51">
        <f t="shared" si="308"/>
        <v>-1</v>
      </c>
      <c r="BH1505" s="51">
        <f t="shared" si="309"/>
        <v>0</v>
      </c>
      <c r="BI1505" s="282">
        <f t="shared" si="311"/>
        <v>0</v>
      </c>
    </row>
    <row r="1506" spans="1:61" hidden="1">
      <c r="A1506" s="54" t="s">
        <v>150</v>
      </c>
      <c r="B1506" s="55" t="s">
        <v>4739</v>
      </c>
      <c r="C1506" s="55" t="s">
        <v>4740</v>
      </c>
      <c r="D1506" s="44" t="s">
        <v>4741</v>
      </c>
      <c r="E1506" s="56">
        <v>6</v>
      </c>
      <c r="F1506" s="46" t="s">
        <v>5814</v>
      </c>
      <c r="G1506" s="47" t="s">
        <v>5814</v>
      </c>
      <c r="H1506" s="47" t="s">
        <v>6253</v>
      </c>
      <c r="I1506" s="48" t="s">
        <v>6275</v>
      </c>
      <c r="J1506" s="48" t="s">
        <v>6276</v>
      </c>
      <c r="K1506" s="48" t="s">
        <v>6278</v>
      </c>
      <c r="L1506" s="45">
        <v>114</v>
      </c>
      <c r="M1506" s="47" t="s">
        <v>161</v>
      </c>
      <c r="N1506" s="60">
        <v>0</v>
      </c>
      <c r="O1506" s="58">
        <v>0</v>
      </c>
      <c r="P1506" s="58">
        <v>0</v>
      </c>
      <c r="Q1506" s="132">
        <v>0</v>
      </c>
      <c r="R1506" s="60">
        <v>0</v>
      </c>
      <c r="S1506" s="58">
        <v>0</v>
      </c>
      <c r="T1506" s="58">
        <v>0</v>
      </c>
      <c r="U1506" s="132">
        <v>0</v>
      </c>
      <c r="V1506" s="58">
        <v>0</v>
      </c>
      <c r="W1506" s="58">
        <v>0</v>
      </c>
      <c r="X1506" s="58">
        <v>0</v>
      </c>
      <c r="Y1506" s="132">
        <v>0</v>
      </c>
      <c r="Z1506" s="61">
        <v>0</v>
      </c>
      <c r="AA1506" s="59">
        <v>0</v>
      </c>
      <c r="AB1506" s="59">
        <v>0</v>
      </c>
      <c r="AC1506" s="132">
        <v>0</v>
      </c>
      <c r="AD1506" s="61">
        <v>2</v>
      </c>
      <c r="AE1506" s="59">
        <v>0</v>
      </c>
      <c r="AF1506" s="59">
        <v>0</v>
      </c>
      <c r="AG1506" s="132">
        <v>0</v>
      </c>
      <c r="AH1506" s="61">
        <v>0</v>
      </c>
      <c r="AI1506" s="132">
        <v>0</v>
      </c>
      <c r="AJ1506" s="64">
        <f>IFERROR(VLOOKUP($B1506,STOCK!$A:$H,3,0)," ")</f>
        <v>6</v>
      </c>
      <c r="AK1506" s="65">
        <f>IFERROR(VLOOKUP($B1506,STOCK!$A:$H,4,0)," ")</f>
        <v>13</v>
      </c>
      <c r="AL1506" s="65">
        <f>IFERROR(VLOOKUP($B1506,STOCK!$A:$H,5,0)," ")</f>
        <v>10</v>
      </c>
      <c r="AM1506" s="65">
        <f>IFERROR(VLOOKUP($B1506,STOCK!$A:$H,6,0)," ")</f>
        <v>9</v>
      </c>
      <c r="AN1506" s="65">
        <f>IFERROR(VLOOKUP($B1506,STOCK!$A:$H,7,0)," ")</f>
        <v>10</v>
      </c>
      <c r="AO1506" s="65">
        <f>IFERROR(VLOOKUP($B1506,STOCK!$A:$H,8,0)," ")</f>
        <v>3</v>
      </c>
      <c r="AP1506" s="62" t="str">
        <f t="shared" si="299"/>
        <v>SV</v>
      </c>
      <c r="AQ1506" s="50" t="str">
        <f t="shared" si="300"/>
        <v>SV</v>
      </c>
      <c r="AR1506" s="50" t="str">
        <f t="shared" si="301"/>
        <v>SV</v>
      </c>
      <c r="AS1506" s="50" t="str">
        <f t="shared" si="302"/>
        <v>SV</v>
      </c>
      <c r="AT1506" s="50" t="str">
        <f t="shared" si="303"/>
        <v>SV</v>
      </c>
      <c r="AU1506" s="63" t="str">
        <f t="shared" si="310"/>
        <v>SV</v>
      </c>
      <c r="AV1506" s="67">
        <v>89899.999970000004</v>
      </c>
      <c r="AW1506" s="133">
        <v>69138.72163</v>
      </c>
      <c r="AX1506" s="49">
        <v>107900</v>
      </c>
      <c r="AY1506" s="51">
        <f t="shared" si="304"/>
        <v>0.20022246981097513</v>
      </c>
      <c r="AZ1506" s="51">
        <f t="shared" si="305"/>
        <v>0.16682113095458753</v>
      </c>
      <c r="BA1506" s="49">
        <v>99900</v>
      </c>
      <c r="BB1506" s="52">
        <v>3</v>
      </c>
      <c r="BC1506" s="51">
        <f t="shared" si="306"/>
        <v>0.11123470559885473</v>
      </c>
      <c r="BD1506" s="51">
        <f t="shared" si="307"/>
        <v>0.10010010040040036</v>
      </c>
      <c r="BE1506" s="49">
        <v>0</v>
      </c>
      <c r="BF1506" s="52">
        <v>0</v>
      </c>
      <c r="BG1506" s="51">
        <f t="shared" si="308"/>
        <v>-1</v>
      </c>
      <c r="BH1506" s="51">
        <f t="shared" si="309"/>
        <v>0</v>
      </c>
      <c r="BI1506" s="282">
        <f t="shared" si="311"/>
        <v>0</v>
      </c>
    </row>
    <row r="1507" spans="1:61" hidden="1">
      <c r="A1507" s="54" t="s">
        <v>150</v>
      </c>
      <c r="B1507" s="55" t="s">
        <v>4742</v>
      </c>
      <c r="C1507" s="55" t="s">
        <v>4743</v>
      </c>
      <c r="D1507" s="44" t="s">
        <v>4744</v>
      </c>
      <c r="E1507" s="56">
        <v>6</v>
      </c>
      <c r="F1507" s="46" t="s">
        <v>5814</v>
      </c>
      <c r="G1507" s="47" t="s">
        <v>5814</v>
      </c>
      <c r="H1507" s="47" t="s">
        <v>6253</v>
      </c>
      <c r="I1507" s="48" t="s">
        <v>6275</v>
      </c>
      <c r="J1507" s="48" t="s">
        <v>6276</v>
      </c>
      <c r="K1507" s="48" t="s">
        <v>6279</v>
      </c>
      <c r="L1507" s="45">
        <v>114</v>
      </c>
      <c r="M1507" s="47" t="s">
        <v>161</v>
      </c>
      <c r="N1507" s="60">
        <v>0</v>
      </c>
      <c r="O1507" s="58">
        <v>0</v>
      </c>
      <c r="P1507" s="58">
        <v>0</v>
      </c>
      <c r="Q1507" s="132">
        <v>0</v>
      </c>
      <c r="R1507" s="60">
        <v>1</v>
      </c>
      <c r="S1507" s="58">
        <v>6</v>
      </c>
      <c r="T1507" s="58">
        <v>3</v>
      </c>
      <c r="U1507" s="132">
        <v>5</v>
      </c>
      <c r="V1507" s="58">
        <v>0</v>
      </c>
      <c r="W1507" s="58">
        <v>0</v>
      </c>
      <c r="X1507" s="58">
        <v>0</v>
      </c>
      <c r="Y1507" s="132">
        <v>0</v>
      </c>
      <c r="Z1507" s="61">
        <v>2</v>
      </c>
      <c r="AA1507" s="59">
        <v>0</v>
      </c>
      <c r="AB1507" s="59">
        <v>0</v>
      </c>
      <c r="AC1507" s="132">
        <v>1</v>
      </c>
      <c r="AD1507" s="61">
        <v>0</v>
      </c>
      <c r="AE1507" s="59">
        <v>0</v>
      </c>
      <c r="AF1507" s="59">
        <v>0</v>
      </c>
      <c r="AG1507" s="132">
        <v>0</v>
      </c>
      <c r="AH1507" s="61">
        <v>0</v>
      </c>
      <c r="AI1507" s="132">
        <v>0</v>
      </c>
      <c r="AJ1507" s="64">
        <f>IFERROR(VLOOKUP($B1507,STOCK!$A:$H,3,0)," ")</f>
        <v>17</v>
      </c>
      <c r="AK1507" s="65">
        <f>IFERROR(VLOOKUP($B1507,STOCK!$A:$H,4,0)," ")</f>
        <v>33</v>
      </c>
      <c r="AL1507" s="65">
        <f>IFERROR(VLOOKUP($B1507,STOCK!$A:$H,5,0)," ")</f>
        <v>21</v>
      </c>
      <c r="AM1507" s="65">
        <f>IFERROR(VLOOKUP($B1507,STOCK!$A:$H,6,0)," ")</f>
        <v>12</v>
      </c>
      <c r="AN1507" s="65">
        <f>IFERROR(VLOOKUP($B1507,STOCK!$A:$H,7,0)," ")</f>
        <v>15</v>
      </c>
      <c r="AO1507" s="65">
        <f>IFERROR(VLOOKUP($B1507,STOCK!$A:$H,8,0)," ")</f>
        <v>6</v>
      </c>
      <c r="AP1507" s="62" t="str">
        <f t="shared" si="299"/>
        <v>SV</v>
      </c>
      <c r="AQ1507" s="50">
        <f t="shared" si="300"/>
        <v>198</v>
      </c>
      <c r="AR1507" s="50" t="str">
        <f t="shared" si="301"/>
        <v>SV</v>
      </c>
      <c r="AS1507" s="50">
        <f t="shared" si="302"/>
        <v>360</v>
      </c>
      <c r="AT1507" s="50" t="str">
        <f t="shared" si="303"/>
        <v>SV</v>
      </c>
      <c r="AU1507" s="63" t="str">
        <f t="shared" si="310"/>
        <v>SV</v>
      </c>
      <c r="AV1507" s="67">
        <v>37419.999980000001</v>
      </c>
      <c r="AW1507" s="133">
        <v>30429.828440000001</v>
      </c>
      <c r="AX1507" s="49">
        <v>44900</v>
      </c>
      <c r="AY1507" s="51">
        <f t="shared" si="304"/>
        <v>0.19989310593259924</v>
      </c>
      <c r="AZ1507" s="51">
        <f t="shared" si="305"/>
        <v>0.1665924280623608</v>
      </c>
      <c r="BA1507" s="49">
        <v>41900</v>
      </c>
      <c r="BB1507" s="52">
        <v>3</v>
      </c>
      <c r="BC1507" s="51">
        <f t="shared" si="306"/>
        <v>0.11972207435581073</v>
      </c>
      <c r="BD1507" s="51">
        <f t="shared" si="307"/>
        <v>0.1069212415274463</v>
      </c>
      <c r="BE1507" s="49">
        <v>39900</v>
      </c>
      <c r="BF1507" s="52">
        <v>6</v>
      </c>
      <c r="BG1507" s="51">
        <f t="shared" si="308"/>
        <v>6.6274719971285201E-2</v>
      </c>
      <c r="BH1507" s="51">
        <f t="shared" si="309"/>
        <v>6.2155388972431065E-2</v>
      </c>
      <c r="BI1507" s="282">
        <f t="shared" si="311"/>
        <v>6</v>
      </c>
    </row>
    <row r="1508" spans="1:61" hidden="1">
      <c r="A1508" s="54" t="s">
        <v>150</v>
      </c>
      <c r="B1508" s="55" t="s">
        <v>4745</v>
      </c>
      <c r="C1508" s="55" t="s">
        <v>4746</v>
      </c>
      <c r="D1508" s="44" t="s">
        <v>4747</v>
      </c>
      <c r="E1508" s="56">
        <v>6</v>
      </c>
      <c r="F1508" s="46" t="s">
        <v>5814</v>
      </c>
      <c r="G1508" s="47" t="s">
        <v>5814</v>
      </c>
      <c r="H1508" s="47" t="s">
        <v>6253</v>
      </c>
      <c r="I1508" s="48" t="s">
        <v>6275</v>
      </c>
      <c r="J1508" s="48" t="s">
        <v>6276</v>
      </c>
      <c r="K1508" s="48" t="s">
        <v>6279</v>
      </c>
      <c r="L1508" s="45">
        <v>114</v>
      </c>
      <c r="M1508" s="47" t="s">
        <v>161</v>
      </c>
      <c r="N1508" s="60">
        <v>1</v>
      </c>
      <c r="O1508" s="58">
        <v>1</v>
      </c>
      <c r="P1508" s="58">
        <v>1</v>
      </c>
      <c r="Q1508" s="132">
        <v>2</v>
      </c>
      <c r="R1508" s="60">
        <v>2</v>
      </c>
      <c r="S1508" s="58">
        <v>2</v>
      </c>
      <c r="T1508" s="58">
        <v>2</v>
      </c>
      <c r="U1508" s="132">
        <v>3</v>
      </c>
      <c r="V1508" s="58">
        <v>2</v>
      </c>
      <c r="W1508" s="58">
        <v>2</v>
      </c>
      <c r="X1508" s="58">
        <v>1</v>
      </c>
      <c r="Y1508" s="132">
        <v>0</v>
      </c>
      <c r="Z1508" s="61">
        <v>3</v>
      </c>
      <c r="AA1508" s="59">
        <v>2</v>
      </c>
      <c r="AB1508" s="59">
        <v>5</v>
      </c>
      <c r="AC1508" s="132">
        <v>1</v>
      </c>
      <c r="AD1508" s="61">
        <v>1</v>
      </c>
      <c r="AE1508" s="59">
        <v>0</v>
      </c>
      <c r="AF1508" s="59">
        <v>2</v>
      </c>
      <c r="AG1508" s="132">
        <v>4</v>
      </c>
      <c r="AH1508" s="61">
        <v>0</v>
      </c>
      <c r="AI1508" s="132">
        <v>0</v>
      </c>
      <c r="AJ1508" s="64">
        <f>IFERROR(VLOOKUP($B1508,STOCK!$A:$H,3,0)," ")</f>
        <v>40</v>
      </c>
      <c r="AK1508" s="65">
        <f>IFERROR(VLOOKUP($B1508,STOCK!$A:$H,4,0)," ")</f>
        <v>48</v>
      </c>
      <c r="AL1508" s="65">
        <f>IFERROR(VLOOKUP($B1508,STOCK!$A:$H,5,0)," ")</f>
        <v>28</v>
      </c>
      <c r="AM1508" s="65">
        <f>IFERROR(VLOOKUP($B1508,STOCK!$A:$H,6,0)," ")</f>
        <v>44</v>
      </c>
      <c r="AN1508" s="65">
        <f>IFERROR(VLOOKUP($B1508,STOCK!$A:$H,7,0)," ")</f>
        <v>32</v>
      </c>
      <c r="AO1508" s="65">
        <f>IFERROR(VLOOKUP($B1508,STOCK!$A:$H,8,0)," ")</f>
        <v>6</v>
      </c>
      <c r="AP1508" s="62">
        <f t="shared" si="299"/>
        <v>600</v>
      </c>
      <c r="AQ1508" s="50">
        <f t="shared" si="300"/>
        <v>480</v>
      </c>
      <c r="AR1508" s="50" t="str">
        <f t="shared" si="301"/>
        <v>SV</v>
      </c>
      <c r="AS1508" s="50">
        <f t="shared" si="302"/>
        <v>1320</v>
      </c>
      <c r="AT1508" s="50">
        <f t="shared" si="303"/>
        <v>240</v>
      </c>
      <c r="AU1508" s="63" t="str">
        <f t="shared" si="310"/>
        <v>SV</v>
      </c>
      <c r="AV1508" s="67">
        <v>37419.999980000001</v>
      </c>
      <c r="AW1508" s="133">
        <v>31032.427800000001</v>
      </c>
      <c r="AX1508" s="49">
        <v>44900</v>
      </c>
      <c r="AY1508" s="51">
        <f t="shared" si="304"/>
        <v>0.19989310593259924</v>
      </c>
      <c r="AZ1508" s="51">
        <f t="shared" si="305"/>
        <v>0.1665924280623608</v>
      </c>
      <c r="BA1508" s="49">
        <v>41900</v>
      </c>
      <c r="BB1508" s="52">
        <v>3</v>
      </c>
      <c r="BC1508" s="51">
        <f t="shared" si="306"/>
        <v>0.11972207435581073</v>
      </c>
      <c r="BD1508" s="51">
        <f t="shared" si="307"/>
        <v>0.1069212415274463</v>
      </c>
      <c r="BE1508" s="49">
        <v>39900</v>
      </c>
      <c r="BF1508" s="52">
        <v>6</v>
      </c>
      <c r="BG1508" s="51">
        <f t="shared" si="308"/>
        <v>6.6274719971285201E-2</v>
      </c>
      <c r="BH1508" s="51">
        <f t="shared" si="309"/>
        <v>6.2155388972431065E-2</v>
      </c>
      <c r="BI1508" s="282">
        <f t="shared" si="311"/>
        <v>10</v>
      </c>
    </row>
    <row r="1509" spans="1:61" hidden="1">
      <c r="A1509" s="54" t="s">
        <v>150</v>
      </c>
      <c r="B1509" s="55" t="s">
        <v>4748</v>
      </c>
      <c r="C1509" s="55" t="s">
        <v>4749</v>
      </c>
      <c r="D1509" s="44" t="s">
        <v>4750</v>
      </c>
      <c r="E1509" s="56">
        <v>6</v>
      </c>
      <c r="F1509" s="46" t="s">
        <v>5814</v>
      </c>
      <c r="G1509" s="47" t="s">
        <v>5814</v>
      </c>
      <c r="H1509" s="47" t="s">
        <v>6253</v>
      </c>
      <c r="I1509" s="48" t="s">
        <v>6275</v>
      </c>
      <c r="J1509" s="48" t="s">
        <v>6276</v>
      </c>
      <c r="K1509" s="48" t="s">
        <v>6279</v>
      </c>
      <c r="L1509" s="45">
        <v>114</v>
      </c>
      <c r="M1509" s="47" t="s">
        <v>161</v>
      </c>
      <c r="N1509" s="60">
        <v>6</v>
      </c>
      <c r="O1509" s="58">
        <v>0</v>
      </c>
      <c r="P1509" s="58">
        <v>0</v>
      </c>
      <c r="Q1509" s="132">
        <v>0</v>
      </c>
      <c r="R1509" s="60">
        <v>0</v>
      </c>
      <c r="S1509" s="58">
        <v>3</v>
      </c>
      <c r="T1509" s="58">
        <v>2</v>
      </c>
      <c r="U1509" s="132">
        <v>1</v>
      </c>
      <c r="V1509" s="58">
        <v>0</v>
      </c>
      <c r="W1509" s="58">
        <v>0</v>
      </c>
      <c r="X1509" s="58">
        <v>0</v>
      </c>
      <c r="Y1509" s="132">
        <v>0</v>
      </c>
      <c r="Z1509" s="61">
        <v>3</v>
      </c>
      <c r="AA1509" s="59">
        <v>0</v>
      </c>
      <c r="AB1509" s="59">
        <v>3</v>
      </c>
      <c r="AC1509" s="132">
        <v>5</v>
      </c>
      <c r="AD1509" s="61">
        <v>4</v>
      </c>
      <c r="AE1509" s="59">
        <v>1</v>
      </c>
      <c r="AF1509" s="59">
        <v>1</v>
      </c>
      <c r="AG1509" s="132">
        <v>0</v>
      </c>
      <c r="AH1509" s="61">
        <v>0</v>
      </c>
      <c r="AI1509" s="132">
        <v>0</v>
      </c>
      <c r="AJ1509" s="64">
        <f>IFERROR(VLOOKUP($B1509,STOCK!$A:$H,3,0)," ")</f>
        <v>23</v>
      </c>
      <c r="AK1509" s="65">
        <f>IFERROR(VLOOKUP($B1509,STOCK!$A:$H,4,0)," ")</f>
        <v>24</v>
      </c>
      <c r="AL1509" s="65">
        <f>IFERROR(VLOOKUP($B1509,STOCK!$A:$H,5,0)," ")</f>
        <v>23</v>
      </c>
      <c r="AM1509" s="65">
        <f>IFERROR(VLOOKUP($B1509,STOCK!$A:$H,6,0)," ")</f>
        <v>29</v>
      </c>
      <c r="AN1509" s="65">
        <f>IFERROR(VLOOKUP($B1509,STOCK!$A:$H,7,0)," ")</f>
        <v>16</v>
      </c>
      <c r="AO1509" s="65">
        <f>IFERROR(VLOOKUP($B1509,STOCK!$A:$H,8,0)," ")</f>
        <v>12</v>
      </c>
      <c r="AP1509" s="62" t="str">
        <f t="shared" si="299"/>
        <v>SV</v>
      </c>
      <c r="AQ1509" s="50">
        <f t="shared" si="300"/>
        <v>720</v>
      </c>
      <c r="AR1509" s="50" t="str">
        <f t="shared" si="301"/>
        <v>SV</v>
      </c>
      <c r="AS1509" s="50">
        <f t="shared" si="302"/>
        <v>174</v>
      </c>
      <c r="AT1509" s="50" t="str">
        <f t="shared" si="303"/>
        <v>SV</v>
      </c>
      <c r="AU1509" s="63" t="str">
        <f t="shared" si="310"/>
        <v>SV</v>
      </c>
      <c r="AV1509" s="67">
        <v>37419.999980000001</v>
      </c>
      <c r="AW1509" s="133">
        <v>33085.215239999998</v>
      </c>
      <c r="AX1509" s="49">
        <v>44900</v>
      </c>
      <c r="AY1509" s="51">
        <f t="shared" si="304"/>
        <v>0.19989310593259924</v>
      </c>
      <c r="AZ1509" s="51">
        <f t="shared" si="305"/>
        <v>0.1665924280623608</v>
      </c>
      <c r="BA1509" s="49">
        <v>41900</v>
      </c>
      <c r="BB1509" s="52">
        <v>3</v>
      </c>
      <c r="BC1509" s="51">
        <f t="shared" si="306"/>
        <v>0.11972207435581073</v>
      </c>
      <c r="BD1509" s="51">
        <f t="shared" si="307"/>
        <v>0.1069212415274463</v>
      </c>
      <c r="BE1509" s="49">
        <v>39900</v>
      </c>
      <c r="BF1509" s="52">
        <v>6</v>
      </c>
      <c r="BG1509" s="51">
        <f t="shared" si="308"/>
        <v>6.6274719971285201E-2</v>
      </c>
      <c r="BH1509" s="51">
        <f t="shared" si="309"/>
        <v>6.2155388972431065E-2</v>
      </c>
      <c r="BI1509" s="282">
        <f t="shared" si="311"/>
        <v>6</v>
      </c>
    </row>
    <row r="1510" spans="1:61" hidden="1">
      <c r="A1510" s="54" t="s">
        <v>150</v>
      </c>
      <c r="B1510" s="55" t="s">
        <v>4751</v>
      </c>
      <c r="C1510" s="55" t="s">
        <v>4752</v>
      </c>
      <c r="D1510" s="44" t="s">
        <v>4753</v>
      </c>
      <c r="E1510" s="56">
        <v>6</v>
      </c>
      <c r="F1510" s="46" t="s">
        <v>5814</v>
      </c>
      <c r="G1510" s="47" t="s">
        <v>5814</v>
      </c>
      <c r="H1510" s="47" t="s">
        <v>6253</v>
      </c>
      <c r="I1510" s="48" t="s">
        <v>6275</v>
      </c>
      <c r="J1510" s="48" t="s">
        <v>6276</v>
      </c>
      <c r="K1510" s="48" t="s">
        <v>6279</v>
      </c>
      <c r="L1510" s="45">
        <v>114</v>
      </c>
      <c r="M1510" s="47" t="s">
        <v>161</v>
      </c>
      <c r="N1510" s="60">
        <v>2</v>
      </c>
      <c r="O1510" s="58">
        <v>6</v>
      </c>
      <c r="P1510" s="58">
        <v>1</v>
      </c>
      <c r="Q1510" s="132">
        <v>1</v>
      </c>
      <c r="R1510" s="60">
        <v>2</v>
      </c>
      <c r="S1510" s="58">
        <v>3</v>
      </c>
      <c r="T1510" s="58">
        <v>2</v>
      </c>
      <c r="U1510" s="132">
        <v>4</v>
      </c>
      <c r="V1510" s="58">
        <v>0</v>
      </c>
      <c r="W1510" s="58">
        <v>2</v>
      </c>
      <c r="X1510" s="58">
        <v>0</v>
      </c>
      <c r="Y1510" s="132">
        <v>3</v>
      </c>
      <c r="Z1510" s="61">
        <v>2</v>
      </c>
      <c r="AA1510" s="59">
        <v>2</v>
      </c>
      <c r="AB1510" s="59">
        <v>1</v>
      </c>
      <c r="AC1510" s="132">
        <v>4</v>
      </c>
      <c r="AD1510" s="61">
        <v>0</v>
      </c>
      <c r="AE1510" s="59">
        <v>2</v>
      </c>
      <c r="AF1510" s="59">
        <v>4</v>
      </c>
      <c r="AG1510" s="132">
        <v>4</v>
      </c>
      <c r="AH1510" s="61">
        <v>0</v>
      </c>
      <c r="AI1510" s="132">
        <v>0</v>
      </c>
      <c r="AJ1510" s="64">
        <f>IFERROR(VLOOKUP($B1510,STOCK!$A:$H,3,0)," ")</f>
        <v>37</v>
      </c>
      <c r="AK1510" s="65">
        <f>IFERROR(VLOOKUP($B1510,STOCK!$A:$H,4,0)," ")</f>
        <v>69</v>
      </c>
      <c r="AL1510" s="65">
        <f>IFERROR(VLOOKUP($B1510,STOCK!$A:$H,5,0)," ")</f>
        <v>15</v>
      </c>
      <c r="AM1510" s="65">
        <f>IFERROR(VLOOKUP($B1510,STOCK!$A:$H,6,0)," ")</f>
        <v>46</v>
      </c>
      <c r="AN1510" s="65">
        <f>IFERROR(VLOOKUP($B1510,STOCK!$A:$H,7,0)," ")</f>
        <v>26</v>
      </c>
      <c r="AO1510" s="65">
        <f>IFERROR(VLOOKUP($B1510,STOCK!$A:$H,8,0)," ")</f>
        <v>6</v>
      </c>
      <c r="AP1510" s="62">
        <f t="shared" si="299"/>
        <v>1110</v>
      </c>
      <c r="AQ1510" s="50">
        <f t="shared" si="300"/>
        <v>517.5</v>
      </c>
      <c r="AR1510" s="50">
        <f t="shared" si="301"/>
        <v>150</v>
      </c>
      <c r="AS1510" s="50">
        <f t="shared" si="302"/>
        <v>345</v>
      </c>
      <c r="AT1510" s="50">
        <f t="shared" si="303"/>
        <v>195</v>
      </c>
      <c r="AU1510" s="63" t="str">
        <f t="shared" si="310"/>
        <v>SV</v>
      </c>
      <c r="AV1510" s="67">
        <v>37419.999980000001</v>
      </c>
      <c r="AW1510" s="133">
        <v>33063.667999999998</v>
      </c>
      <c r="AX1510" s="49">
        <v>44900</v>
      </c>
      <c r="AY1510" s="51">
        <f t="shared" si="304"/>
        <v>0.19989310593259924</v>
      </c>
      <c r="AZ1510" s="51">
        <f t="shared" si="305"/>
        <v>0.1665924280623608</v>
      </c>
      <c r="BA1510" s="49">
        <v>41900</v>
      </c>
      <c r="BB1510" s="52">
        <v>3</v>
      </c>
      <c r="BC1510" s="51">
        <f t="shared" si="306"/>
        <v>0.11972207435581073</v>
      </c>
      <c r="BD1510" s="51">
        <f t="shared" si="307"/>
        <v>0.1069212415274463</v>
      </c>
      <c r="BE1510" s="49">
        <v>39900</v>
      </c>
      <c r="BF1510" s="52">
        <v>6</v>
      </c>
      <c r="BG1510" s="51">
        <f t="shared" si="308"/>
        <v>6.6274719971285201E-2</v>
      </c>
      <c r="BH1510" s="51">
        <f t="shared" si="309"/>
        <v>6.2155388972431065E-2</v>
      </c>
      <c r="BI1510" s="282">
        <f t="shared" si="311"/>
        <v>16</v>
      </c>
    </row>
    <row r="1511" spans="1:61" hidden="1">
      <c r="A1511" s="54" t="s">
        <v>150</v>
      </c>
      <c r="B1511" s="55" t="s">
        <v>4754</v>
      </c>
      <c r="C1511" s="55" t="s">
        <v>4755</v>
      </c>
      <c r="D1511" s="44" t="s">
        <v>4756</v>
      </c>
      <c r="E1511" s="56">
        <v>6</v>
      </c>
      <c r="F1511" s="46" t="s">
        <v>5814</v>
      </c>
      <c r="G1511" s="47" t="s">
        <v>5814</v>
      </c>
      <c r="H1511" s="47" t="s">
        <v>6253</v>
      </c>
      <c r="I1511" s="48" t="s">
        <v>6275</v>
      </c>
      <c r="J1511" s="48" t="s">
        <v>6276</v>
      </c>
      <c r="K1511" s="48" t="s">
        <v>6279</v>
      </c>
      <c r="L1511" s="45">
        <v>114</v>
      </c>
      <c r="M1511" s="47" t="s">
        <v>161</v>
      </c>
      <c r="N1511" s="60">
        <v>0</v>
      </c>
      <c r="O1511" s="58">
        <v>1</v>
      </c>
      <c r="P1511" s="58">
        <v>0</v>
      </c>
      <c r="Q1511" s="132">
        <v>0</v>
      </c>
      <c r="R1511" s="60">
        <v>0</v>
      </c>
      <c r="S1511" s="58">
        <v>1</v>
      </c>
      <c r="T1511" s="58">
        <v>1</v>
      </c>
      <c r="U1511" s="132">
        <v>1</v>
      </c>
      <c r="V1511" s="58">
        <v>1</v>
      </c>
      <c r="W1511" s="58">
        <v>1</v>
      </c>
      <c r="X1511" s="58">
        <v>0</v>
      </c>
      <c r="Y1511" s="132">
        <v>0</v>
      </c>
      <c r="Z1511" s="61">
        <v>1</v>
      </c>
      <c r="AA1511" s="59">
        <v>0</v>
      </c>
      <c r="AB1511" s="59">
        <v>2</v>
      </c>
      <c r="AC1511" s="132">
        <v>1</v>
      </c>
      <c r="AD1511" s="61">
        <v>0</v>
      </c>
      <c r="AE1511" s="59">
        <v>2</v>
      </c>
      <c r="AF1511" s="59">
        <v>1</v>
      </c>
      <c r="AG1511" s="132">
        <v>1</v>
      </c>
      <c r="AH1511" s="61">
        <v>0</v>
      </c>
      <c r="AI1511" s="132">
        <v>0</v>
      </c>
      <c r="AJ1511" s="64">
        <f>IFERROR(VLOOKUP($B1511,STOCK!$A:$H,3,0)," ")</f>
        <v>41</v>
      </c>
      <c r="AK1511" s="65">
        <f>IFERROR(VLOOKUP($B1511,STOCK!$A:$H,4,0)," ")</f>
        <v>46</v>
      </c>
      <c r="AL1511" s="65">
        <f>IFERROR(VLOOKUP($B1511,STOCK!$A:$H,5,0)," ")</f>
        <v>47</v>
      </c>
      <c r="AM1511" s="65">
        <f>IFERROR(VLOOKUP($B1511,STOCK!$A:$H,6,0)," ")</f>
        <v>47</v>
      </c>
      <c r="AN1511" s="65">
        <f>IFERROR(VLOOKUP($B1511,STOCK!$A:$H,7,0)," ")</f>
        <v>15</v>
      </c>
      <c r="AO1511" s="65">
        <f>IFERROR(VLOOKUP($B1511,STOCK!$A:$H,8,0)," ")</f>
        <v>6</v>
      </c>
      <c r="AP1511" s="62" t="str">
        <f t="shared" si="299"/>
        <v>SV</v>
      </c>
      <c r="AQ1511" s="50">
        <f t="shared" si="300"/>
        <v>1380</v>
      </c>
      <c r="AR1511" s="50" t="str">
        <f t="shared" si="301"/>
        <v>SV</v>
      </c>
      <c r="AS1511" s="50">
        <f t="shared" si="302"/>
        <v>1410</v>
      </c>
      <c r="AT1511" s="50">
        <f t="shared" si="303"/>
        <v>450</v>
      </c>
      <c r="AU1511" s="63" t="str">
        <f t="shared" si="310"/>
        <v>SV</v>
      </c>
      <c r="AV1511" s="67">
        <v>37419.999980000001</v>
      </c>
      <c r="AW1511" s="133">
        <v>31527.184260000002</v>
      </c>
      <c r="AX1511" s="49">
        <v>44900</v>
      </c>
      <c r="AY1511" s="51">
        <f t="shared" si="304"/>
        <v>0.19989310593259924</v>
      </c>
      <c r="AZ1511" s="51">
        <f t="shared" si="305"/>
        <v>0.1665924280623608</v>
      </c>
      <c r="BA1511" s="49">
        <v>41900</v>
      </c>
      <c r="BB1511" s="52">
        <v>3</v>
      </c>
      <c r="BC1511" s="51">
        <f t="shared" si="306"/>
        <v>0.11972207435581073</v>
      </c>
      <c r="BD1511" s="51">
        <f t="shared" si="307"/>
        <v>0.1069212415274463</v>
      </c>
      <c r="BE1511" s="49">
        <v>39900</v>
      </c>
      <c r="BF1511" s="52">
        <v>6</v>
      </c>
      <c r="BG1511" s="51">
        <f t="shared" si="308"/>
        <v>6.6274719971285201E-2</v>
      </c>
      <c r="BH1511" s="51">
        <f t="shared" si="309"/>
        <v>6.2155388972431065E-2</v>
      </c>
      <c r="BI1511" s="282">
        <f t="shared" si="311"/>
        <v>3</v>
      </c>
    </row>
    <row r="1512" spans="1:61" hidden="1">
      <c r="A1512" s="54" t="s">
        <v>150</v>
      </c>
      <c r="B1512" s="55" t="s">
        <v>4757</v>
      </c>
      <c r="C1512" s="55" t="s">
        <v>4758</v>
      </c>
      <c r="D1512" s="44" t="s">
        <v>4759</v>
      </c>
      <c r="E1512" s="56">
        <v>6</v>
      </c>
      <c r="F1512" s="46" t="s">
        <v>5814</v>
      </c>
      <c r="G1512" s="47" t="s">
        <v>5814</v>
      </c>
      <c r="H1512" s="47" t="s">
        <v>6253</v>
      </c>
      <c r="I1512" s="48" t="s">
        <v>6275</v>
      </c>
      <c r="J1512" s="48" t="s">
        <v>6276</v>
      </c>
      <c r="K1512" s="48" t="s">
        <v>6279</v>
      </c>
      <c r="L1512" s="45">
        <v>114</v>
      </c>
      <c r="M1512" s="47" t="s">
        <v>161</v>
      </c>
      <c r="N1512" s="60">
        <v>1</v>
      </c>
      <c r="O1512" s="58">
        <v>1</v>
      </c>
      <c r="P1512" s="58">
        <v>0</v>
      </c>
      <c r="Q1512" s="132">
        <v>0</v>
      </c>
      <c r="R1512" s="60">
        <v>0</v>
      </c>
      <c r="S1512" s="58">
        <v>1</v>
      </c>
      <c r="T1512" s="58">
        <v>4</v>
      </c>
      <c r="U1512" s="132">
        <v>4</v>
      </c>
      <c r="V1512" s="58">
        <v>0</v>
      </c>
      <c r="W1512" s="58">
        <v>0</v>
      </c>
      <c r="X1512" s="58">
        <v>1</v>
      </c>
      <c r="Y1512" s="132">
        <v>1</v>
      </c>
      <c r="Z1512" s="61">
        <v>3</v>
      </c>
      <c r="AA1512" s="59">
        <v>0</v>
      </c>
      <c r="AB1512" s="59">
        <v>3</v>
      </c>
      <c r="AC1512" s="132">
        <v>4</v>
      </c>
      <c r="AD1512" s="61">
        <v>0</v>
      </c>
      <c r="AE1512" s="59">
        <v>0</v>
      </c>
      <c r="AF1512" s="59">
        <v>0</v>
      </c>
      <c r="AG1512" s="132">
        <v>0</v>
      </c>
      <c r="AH1512" s="61">
        <v>0</v>
      </c>
      <c r="AI1512" s="132">
        <v>0</v>
      </c>
      <c r="AJ1512" s="64">
        <f>IFERROR(VLOOKUP($B1512,STOCK!$A:$H,3,0)," ")</f>
        <v>63</v>
      </c>
      <c r="AK1512" s="65">
        <f>IFERROR(VLOOKUP($B1512,STOCK!$A:$H,4,0)," ")</f>
        <v>31</v>
      </c>
      <c r="AL1512" s="65">
        <f>IFERROR(VLOOKUP($B1512,STOCK!$A:$H,5,0)," ")</f>
        <v>28</v>
      </c>
      <c r="AM1512" s="65">
        <f>IFERROR(VLOOKUP($B1512,STOCK!$A:$H,6,0)," ")</f>
        <v>26</v>
      </c>
      <c r="AN1512" s="65">
        <f>IFERROR(VLOOKUP($B1512,STOCK!$A:$H,7,0)," ")</f>
        <v>19</v>
      </c>
      <c r="AO1512" s="65">
        <f>IFERROR(VLOOKUP($B1512,STOCK!$A:$H,8,0)," ")</f>
        <v>30</v>
      </c>
      <c r="AP1512" s="62" t="str">
        <f t="shared" si="299"/>
        <v>SV</v>
      </c>
      <c r="AQ1512" s="50">
        <f t="shared" si="300"/>
        <v>232.5</v>
      </c>
      <c r="AR1512" s="50">
        <f t="shared" si="301"/>
        <v>840</v>
      </c>
      <c r="AS1512" s="50">
        <f t="shared" si="302"/>
        <v>195</v>
      </c>
      <c r="AT1512" s="50" t="str">
        <f t="shared" si="303"/>
        <v>SV</v>
      </c>
      <c r="AU1512" s="63" t="str">
        <f t="shared" si="310"/>
        <v>SV</v>
      </c>
      <c r="AV1512" s="67">
        <v>37420.000002000001</v>
      </c>
      <c r="AW1512" s="133">
        <v>31893.023690000002</v>
      </c>
      <c r="AX1512" s="49">
        <v>44900</v>
      </c>
      <c r="AY1512" s="51">
        <f t="shared" si="304"/>
        <v>0.19989310522715686</v>
      </c>
      <c r="AZ1512" s="51">
        <f t="shared" si="305"/>
        <v>0.16659242757238304</v>
      </c>
      <c r="BA1512" s="49">
        <v>41900</v>
      </c>
      <c r="BB1512" s="52">
        <v>3</v>
      </c>
      <c r="BC1512" s="51">
        <f t="shared" si="306"/>
        <v>0.11972207369750287</v>
      </c>
      <c r="BD1512" s="51">
        <f t="shared" si="307"/>
        <v>0.10692124100238662</v>
      </c>
      <c r="BE1512" s="49">
        <v>39900</v>
      </c>
      <c r="BF1512" s="52">
        <v>6</v>
      </c>
      <c r="BG1512" s="51">
        <f t="shared" si="308"/>
        <v>6.627471934439999E-2</v>
      </c>
      <c r="BH1512" s="51">
        <f t="shared" si="309"/>
        <v>6.2155388421052615E-2</v>
      </c>
      <c r="BI1512" s="282">
        <f t="shared" si="311"/>
        <v>9</v>
      </c>
    </row>
    <row r="1513" spans="1:61" hidden="1">
      <c r="A1513" s="54" t="s">
        <v>150</v>
      </c>
      <c r="B1513" s="55" t="s">
        <v>4760</v>
      </c>
      <c r="C1513" s="55" t="s">
        <v>4761</v>
      </c>
      <c r="D1513" s="44" t="s">
        <v>4762</v>
      </c>
      <c r="E1513" s="56">
        <v>6</v>
      </c>
      <c r="F1513" s="46" t="s">
        <v>5814</v>
      </c>
      <c r="G1513" s="47" t="s">
        <v>5814</v>
      </c>
      <c r="H1513" s="47" t="s">
        <v>6253</v>
      </c>
      <c r="I1513" s="48" t="s">
        <v>6275</v>
      </c>
      <c r="J1513" s="48" t="s">
        <v>6276</v>
      </c>
      <c r="K1513" s="48" t="s">
        <v>6279</v>
      </c>
      <c r="L1513" s="45">
        <v>114</v>
      </c>
      <c r="M1513" s="47" t="s">
        <v>161</v>
      </c>
      <c r="N1513" s="60">
        <v>7</v>
      </c>
      <c r="O1513" s="58">
        <v>9</v>
      </c>
      <c r="P1513" s="58">
        <v>3</v>
      </c>
      <c r="Q1513" s="132">
        <v>2</v>
      </c>
      <c r="R1513" s="60">
        <v>0</v>
      </c>
      <c r="S1513" s="58">
        <v>0</v>
      </c>
      <c r="T1513" s="58">
        <v>0</v>
      </c>
      <c r="U1513" s="132">
        <v>0</v>
      </c>
      <c r="V1513" s="58">
        <v>0</v>
      </c>
      <c r="W1513" s="58">
        <v>0</v>
      </c>
      <c r="X1513" s="58">
        <v>0</v>
      </c>
      <c r="Y1513" s="132">
        <v>0</v>
      </c>
      <c r="Z1513" s="61">
        <v>0</v>
      </c>
      <c r="AA1513" s="59">
        <v>0</v>
      </c>
      <c r="AB1513" s="59">
        <v>0</v>
      </c>
      <c r="AC1513" s="132">
        <v>0</v>
      </c>
      <c r="AD1513" s="61">
        <v>0</v>
      </c>
      <c r="AE1513" s="59">
        <v>0</v>
      </c>
      <c r="AF1513" s="59">
        <v>0</v>
      </c>
      <c r="AG1513" s="132">
        <v>0</v>
      </c>
      <c r="AH1513" s="61">
        <v>0</v>
      </c>
      <c r="AI1513" s="132">
        <v>0</v>
      </c>
      <c r="AJ1513" s="64">
        <f>IFERROR(VLOOKUP($B1513,STOCK!$A:$H,3,0)," ")</f>
        <v>3</v>
      </c>
      <c r="AK1513" s="65">
        <f>IFERROR(VLOOKUP($B1513,STOCK!$A:$H,4,0)," ")</f>
        <v>0</v>
      </c>
      <c r="AL1513" s="65">
        <f>IFERROR(VLOOKUP($B1513,STOCK!$A:$H,5,0)," ")</f>
        <v>0</v>
      </c>
      <c r="AM1513" s="65">
        <f>IFERROR(VLOOKUP($B1513,STOCK!$A:$H,6,0)," ")</f>
        <v>0</v>
      </c>
      <c r="AN1513" s="65">
        <f>IFERROR(VLOOKUP($B1513,STOCK!$A:$H,7,0)," ")</f>
        <v>0</v>
      </c>
      <c r="AO1513" s="65">
        <f>IFERROR(VLOOKUP($B1513,STOCK!$A:$H,8,0)," ")</f>
        <v>0</v>
      </c>
      <c r="AP1513" s="62">
        <f t="shared" si="299"/>
        <v>45</v>
      </c>
      <c r="AQ1513" s="50" t="str">
        <f t="shared" si="300"/>
        <v>Q</v>
      </c>
      <c r="AR1513" s="50" t="str">
        <f t="shared" si="301"/>
        <v>Q</v>
      </c>
      <c r="AS1513" s="50" t="str">
        <f t="shared" si="302"/>
        <v>Q</v>
      </c>
      <c r="AT1513" s="50" t="str">
        <f t="shared" si="303"/>
        <v>Q</v>
      </c>
      <c r="AU1513" s="63" t="str">
        <f t="shared" si="310"/>
        <v>Q</v>
      </c>
      <c r="AV1513" s="67">
        <v>37420.000002000001</v>
      </c>
      <c r="AW1513" s="133">
        <v>31041.337469999999</v>
      </c>
      <c r="AX1513" s="49">
        <v>44900</v>
      </c>
      <c r="AY1513" s="51">
        <f t="shared" si="304"/>
        <v>0.19989310522715686</v>
      </c>
      <c r="AZ1513" s="51">
        <f t="shared" si="305"/>
        <v>0.16659242757238304</v>
      </c>
      <c r="BA1513" s="49">
        <v>41900</v>
      </c>
      <c r="BB1513" s="52">
        <v>3</v>
      </c>
      <c r="BC1513" s="51">
        <f t="shared" si="306"/>
        <v>0.11972207369750287</v>
      </c>
      <c r="BD1513" s="51">
        <f t="shared" si="307"/>
        <v>0.10692124100238662</v>
      </c>
      <c r="BE1513" s="49">
        <v>39900</v>
      </c>
      <c r="BF1513" s="52">
        <v>6</v>
      </c>
      <c r="BG1513" s="51">
        <f t="shared" si="308"/>
        <v>6.627471934439999E-2</v>
      </c>
      <c r="BH1513" s="51">
        <f t="shared" si="309"/>
        <v>6.2155388421052615E-2</v>
      </c>
      <c r="BI1513" s="282">
        <f t="shared" si="311"/>
        <v>2</v>
      </c>
    </row>
    <row r="1514" spans="1:61" hidden="1">
      <c r="A1514" s="54" t="s">
        <v>149</v>
      </c>
      <c r="B1514" s="55" t="s">
        <v>4763</v>
      </c>
      <c r="C1514" s="55" t="s">
        <v>4764</v>
      </c>
      <c r="D1514" s="44" t="s">
        <v>4765</v>
      </c>
      <c r="E1514" s="56">
        <v>1</v>
      </c>
      <c r="F1514" s="46" t="s">
        <v>5814</v>
      </c>
      <c r="G1514" s="47" t="s">
        <v>5814</v>
      </c>
      <c r="H1514" s="47" t="s">
        <v>6253</v>
      </c>
      <c r="I1514" s="48" t="s">
        <v>6275</v>
      </c>
      <c r="J1514" s="48" t="s">
        <v>6280</v>
      </c>
      <c r="K1514" s="48" t="s">
        <v>6280</v>
      </c>
      <c r="L1514" s="45">
        <v>984</v>
      </c>
      <c r="M1514" s="47" t="s">
        <v>5903</v>
      </c>
      <c r="N1514" s="60">
        <v>0</v>
      </c>
      <c r="O1514" s="58">
        <v>0</v>
      </c>
      <c r="P1514" s="58">
        <v>0</v>
      </c>
      <c r="Q1514" s="132">
        <v>0</v>
      </c>
      <c r="R1514" s="60">
        <v>0</v>
      </c>
      <c r="S1514" s="58">
        <v>0</v>
      </c>
      <c r="T1514" s="58">
        <v>0</v>
      </c>
      <c r="U1514" s="132">
        <v>0</v>
      </c>
      <c r="V1514" s="58">
        <v>0</v>
      </c>
      <c r="W1514" s="58">
        <v>0</v>
      </c>
      <c r="X1514" s="58">
        <v>0</v>
      </c>
      <c r="Y1514" s="132">
        <v>0</v>
      </c>
      <c r="Z1514" s="61">
        <v>0</v>
      </c>
      <c r="AA1514" s="59">
        <v>0</v>
      </c>
      <c r="AB1514" s="59">
        <v>0</v>
      </c>
      <c r="AC1514" s="132">
        <v>0</v>
      </c>
      <c r="AD1514" s="61">
        <v>0</v>
      </c>
      <c r="AE1514" s="59">
        <v>0</v>
      </c>
      <c r="AF1514" s="59">
        <v>0</v>
      </c>
      <c r="AG1514" s="132">
        <v>0</v>
      </c>
      <c r="AH1514" s="61">
        <v>0</v>
      </c>
      <c r="AI1514" s="132">
        <v>0</v>
      </c>
      <c r="AJ1514" s="64">
        <f>IFERROR(VLOOKUP($B1514,STOCK!$A:$H,3,0)," ")</f>
        <v>3</v>
      </c>
      <c r="AK1514" s="65">
        <f>IFERROR(VLOOKUP($B1514,STOCK!$A:$H,4,0)," ")</f>
        <v>0</v>
      </c>
      <c r="AL1514" s="65">
        <f>IFERROR(VLOOKUP($B1514,STOCK!$A:$H,5,0)," ")</f>
        <v>0</v>
      </c>
      <c r="AM1514" s="65">
        <f>IFERROR(VLOOKUP($B1514,STOCK!$A:$H,6,0)," ")</f>
        <v>0</v>
      </c>
      <c r="AN1514" s="65">
        <f>IFERROR(VLOOKUP($B1514,STOCK!$A:$H,7,0)," ")</f>
        <v>0</v>
      </c>
      <c r="AO1514" s="65">
        <f>IFERROR(VLOOKUP($B1514,STOCK!$A:$H,8,0)," ")</f>
        <v>0</v>
      </c>
      <c r="AP1514" s="62" t="str">
        <f t="shared" si="299"/>
        <v>SV</v>
      </c>
      <c r="AQ1514" s="50" t="str">
        <f t="shared" si="300"/>
        <v>Q</v>
      </c>
      <c r="AR1514" s="50" t="str">
        <f t="shared" si="301"/>
        <v>Q</v>
      </c>
      <c r="AS1514" s="50" t="str">
        <f t="shared" si="302"/>
        <v>Q</v>
      </c>
      <c r="AT1514" s="50" t="str">
        <f t="shared" si="303"/>
        <v>Q</v>
      </c>
      <c r="AU1514" s="63" t="str">
        <f t="shared" si="310"/>
        <v>Q</v>
      </c>
      <c r="AV1514" s="67">
        <v>58499.999997999999</v>
      </c>
      <c r="AW1514" s="133">
        <v>58475.672859999999</v>
      </c>
      <c r="AX1514" s="49">
        <v>69900</v>
      </c>
      <c r="AY1514" s="51">
        <f t="shared" si="304"/>
        <v>0.19487179491264528</v>
      </c>
      <c r="AZ1514" s="51">
        <f t="shared" si="305"/>
        <v>0.16309012878397711</v>
      </c>
      <c r="BA1514" s="49">
        <v>67900</v>
      </c>
      <c r="BB1514" s="52">
        <v>3</v>
      </c>
      <c r="BC1514" s="51">
        <f t="shared" si="306"/>
        <v>0.16068376072344215</v>
      </c>
      <c r="BD1514" s="51">
        <f t="shared" si="307"/>
        <v>0.13843888073637703</v>
      </c>
      <c r="BE1514" s="49">
        <v>66900</v>
      </c>
      <c r="BF1514" s="52">
        <v>6</v>
      </c>
      <c r="BG1514" s="51">
        <f t="shared" si="308"/>
        <v>0.14358974362884069</v>
      </c>
      <c r="BH1514" s="51">
        <f t="shared" si="309"/>
        <v>0.12556053814648729</v>
      </c>
      <c r="BI1514" s="282">
        <f t="shared" si="311"/>
        <v>0</v>
      </c>
    </row>
    <row r="1515" spans="1:61" hidden="1">
      <c r="A1515" s="54" t="s">
        <v>149</v>
      </c>
      <c r="B1515" s="55" t="s">
        <v>4766</v>
      </c>
      <c r="C1515" s="55" t="s">
        <v>4767</v>
      </c>
      <c r="D1515" s="44" t="s">
        <v>4768</v>
      </c>
      <c r="E1515" s="56">
        <v>1</v>
      </c>
      <c r="F1515" s="46" t="s">
        <v>5814</v>
      </c>
      <c r="G1515" s="47" t="s">
        <v>5814</v>
      </c>
      <c r="H1515" s="47" t="s">
        <v>6253</v>
      </c>
      <c r="I1515" s="48" t="s">
        <v>6275</v>
      </c>
      <c r="J1515" s="48" t="s">
        <v>6281</v>
      </c>
      <c r="K1515" s="48" t="s">
        <v>6282</v>
      </c>
      <c r="L1515" s="45">
        <v>984</v>
      </c>
      <c r="M1515" s="47" t="s">
        <v>5903</v>
      </c>
      <c r="N1515" s="60">
        <v>0</v>
      </c>
      <c r="O1515" s="58">
        <v>0</v>
      </c>
      <c r="P1515" s="58">
        <v>0</v>
      </c>
      <c r="Q1515" s="132">
        <v>0</v>
      </c>
      <c r="R1515" s="60">
        <v>0</v>
      </c>
      <c r="S1515" s="58">
        <v>0</v>
      </c>
      <c r="T1515" s="58">
        <v>0</v>
      </c>
      <c r="U1515" s="132">
        <v>0</v>
      </c>
      <c r="V1515" s="58">
        <v>0</v>
      </c>
      <c r="W1515" s="58">
        <v>0</v>
      </c>
      <c r="X1515" s="58">
        <v>0</v>
      </c>
      <c r="Y1515" s="132">
        <v>0</v>
      </c>
      <c r="Z1515" s="61">
        <v>0</v>
      </c>
      <c r="AA1515" s="59">
        <v>0</v>
      </c>
      <c r="AB1515" s="59">
        <v>0</v>
      </c>
      <c r="AC1515" s="132">
        <v>0</v>
      </c>
      <c r="AD1515" s="61">
        <v>0</v>
      </c>
      <c r="AE1515" s="59">
        <v>0</v>
      </c>
      <c r="AF1515" s="59">
        <v>0</v>
      </c>
      <c r="AG1515" s="132">
        <v>0</v>
      </c>
      <c r="AH1515" s="61">
        <v>0</v>
      </c>
      <c r="AI1515" s="132">
        <v>0</v>
      </c>
      <c r="AJ1515" s="64">
        <f>IFERROR(VLOOKUP($B1515,STOCK!$A:$H,3,0)," ")</f>
        <v>5</v>
      </c>
      <c r="AK1515" s="65">
        <f>IFERROR(VLOOKUP($B1515,STOCK!$A:$H,4,0)," ")</f>
        <v>6</v>
      </c>
      <c r="AL1515" s="65">
        <f>IFERROR(VLOOKUP($B1515,STOCK!$A:$H,5,0)," ")</f>
        <v>0</v>
      </c>
      <c r="AM1515" s="65">
        <f>IFERROR(VLOOKUP($B1515,STOCK!$A:$H,6,0)," ")</f>
        <v>0</v>
      </c>
      <c r="AN1515" s="65">
        <f>IFERROR(VLOOKUP($B1515,STOCK!$A:$H,7,0)," ")</f>
        <v>0</v>
      </c>
      <c r="AO1515" s="65">
        <f>IFERROR(VLOOKUP($B1515,STOCK!$A:$H,8,0)," ")</f>
        <v>0</v>
      </c>
      <c r="AP1515" s="62" t="str">
        <f t="shared" si="299"/>
        <v>SV</v>
      </c>
      <c r="AQ1515" s="50" t="str">
        <f t="shared" si="300"/>
        <v>SV</v>
      </c>
      <c r="AR1515" s="50" t="str">
        <f t="shared" si="301"/>
        <v>Q</v>
      </c>
      <c r="AS1515" s="50" t="str">
        <f t="shared" si="302"/>
        <v>Q</v>
      </c>
      <c r="AT1515" s="50" t="str">
        <f t="shared" si="303"/>
        <v>Q</v>
      </c>
      <c r="AU1515" s="63" t="str">
        <f t="shared" si="310"/>
        <v>Q</v>
      </c>
      <c r="AV1515" s="67">
        <v>170909.99999700001</v>
      </c>
      <c r="AW1515" s="133">
        <v>170909.99882000001</v>
      </c>
      <c r="AX1515" s="49">
        <v>204900</v>
      </c>
      <c r="AY1515" s="51">
        <f t="shared" si="304"/>
        <v>0.19887660174124755</v>
      </c>
      <c r="AZ1515" s="51">
        <f t="shared" si="305"/>
        <v>0.16588579796486089</v>
      </c>
      <c r="BA1515" s="49">
        <v>199900</v>
      </c>
      <c r="BB1515" s="52">
        <v>2</v>
      </c>
      <c r="BC1515" s="51">
        <f t="shared" si="306"/>
        <v>0.16962143820436992</v>
      </c>
      <c r="BD1515" s="51">
        <f t="shared" si="307"/>
        <v>0.14502251127063528</v>
      </c>
      <c r="BE1515" s="49">
        <v>194900</v>
      </c>
      <c r="BF1515" s="52">
        <v>6</v>
      </c>
      <c r="BG1515" s="51">
        <f t="shared" si="308"/>
        <v>0.1403662746674923</v>
      </c>
      <c r="BH1515" s="51">
        <f t="shared" si="309"/>
        <v>0.12308876348383783</v>
      </c>
      <c r="BI1515" s="282">
        <f t="shared" si="311"/>
        <v>0</v>
      </c>
    </row>
    <row r="1516" spans="1:61" hidden="1">
      <c r="A1516" s="54" t="s">
        <v>150</v>
      </c>
      <c r="B1516" s="55" t="s">
        <v>4769</v>
      </c>
      <c r="C1516" s="55" t="s">
        <v>4770</v>
      </c>
      <c r="D1516" s="44" t="s">
        <v>4771</v>
      </c>
      <c r="E1516" s="56">
        <v>12</v>
      </c>
      <c r="F1516" s="46" t="s">
        <v>5814</v>
      </c>
      <c r="G1516" s="47" t="s">
        <v>5814</v>
      </c>
      <c r="H1516" s="47" t="s">
        <v>6253</v>
      </c>
      <c r="I1516" s="48" t="s">
        <v>6275</v>
      </c>
      <c r="J1516" s="48" t="s">
        <v>6281</v>
      </c>
      <c r="K1516" s="48" t="s">
        <v>6283</v>
      </c>
      <c r="L1516" s="45">
        <v>984</v>
      </c>
      <c r="M1516" s="47" t="s">
        <v>5903</v>
      </c>
      <c r="N1516" s="60">
        <v>1</v>
      </c>
      <c r="O1516" s="58">
        <v>0</v>
      </c>
      <c r="P1516" s="58">
        <v>0</v>
      </c>
      <c r="Q1516" s="132">
        <v>0</v>
      </c>
      <c r="R1516" s="60">
        <v>0</v>
      </c>
      <c r="S1516" s="58">
        <v>0</v>
      </c>
      <c r="T1516" s="58">
        <v>0</v>
      </c>
      <c r="U1516" s="132">
        <v>0</v>
      </c>
      <c r="V1516" s="58">
        <v>0</v>
      </c>
      <c r="W1516" s="58">
        <v>0</v>
      </c>
      <c r="X1516" s="58">
        <v>0</v>
      </c>
      <c r="Y1516" s="132">
        <v>0</v>
      </c>
      <c r="Z1516" s="61">
        <v>0</v>
      </c>
      <c r="AA1516" s="59">
        <v>0</v>
      </c>
      <c r="AB1516" s="59">
        <v>0</v>
      </c>
      <c r="AC1516" s="132">
        <v>0</v>
      </c>
      <c r="AD1516" s="61">
        <v>0</v>
      </c>
      <c r="AE1516" s="59">
        <v>0</v>
      </c>
      <c r="AF1516" s="59">
        <v>0</v>
      </c>
      <c r="AG1516" s="132">
        <v>0</v>
      </c>
      <c r="AH1516" s="61">
        <v>0</v>
      </c>
      <c r="AI1516" s="132">
        <v>0</v>
      </c>
      <c r="AJ1516" s="64">
        <f>IFERROR(VLOOKUP($B1516,STOCK!$A:$H,3,0)," ")</f>
        <v>3</v>
      </c>
      <c r="AK1516" s="65">
        <f>IFERROR(VLOOKUP($B1516,STOCK!$A:$H,4,0)," ")</f>
        <v>3</v>
      </c>
      <c r="AL1516" s="65">
        <f>IFERROR(VLOOKUP($B1516,STOCK!$A:$H,5,0)," ")</f>
        <v>2</v>
      </c>
      <c r="AM1516" s="65">
        <f>IFERROR(VLOOKUP($B1516,STOCK!$A:$H,6,0)," ")</f>
        <v>3</v>
      </c>
      <c r="AN1516" s="65">
        <f>IFERROR(VLOOKUP($B1516,STOCK!$A:$H,7,0)," ")</f>
        <v>3</v>
      </c>
      <c r="AO1516" s="65">
        <f>IFERROR(VLOOKUP($B1516,STOCK!$A:$H,8,0)," ")</f>
        <v>3</v>
      </c>
      <c r="AP1516" s="62" t="str">
        <f t="shared" si="299"/>
        <v>SV</v>
      </c>
      <c r="AQ1516" s="50" t="str">
        <f t="shared" si="300"/>
        <v>SV</v>
      </c>
      <c r="AR1516" s="50" t="str">
        <f t="shared" si="301"/>
        <v>SV</v>
      </c>
      <c r="AS1516" s="50" t="str">
        <f t="shared" si="302"/>
        <v>SV</v>
      </c>
      <c r="AT1516" s="50" t="str">
        <f t="shared" si="303"/>
        <v>SV</v>
      </c>
      <c r="AU1516" s="63" t="str">
        <f t="shared" si="310"/>
        <v>SV</v>
      </c>
      <c r="AV1516" s="67">
        <v>190499.99999800001</v>
      </c>
      <c r="AW1516" s="133">
        <v>147500.00000999999</v>
      </c>
      <c r="AX1516" s="49">
        <v>228900</v>
      </c>
      <c r="AY1516" s="51">
        <f t="shared" si="304"/>
        <v>0.20157480316222109</v>
      </c>
      <c r="AZ1516" s="51">
        <f t="shared" si="305"/>
        <v>0.1677588466666666</v>
      </c>
      <c r="BA1516" s="49">
        <v>224900</v>
      </c>
      <c r="BB1516" s="52">
        <v>3</v>
      </c>
      <c r="BC1516" s="51">
        <f t="shared" si="306"/>
        <v>0.18057742783391673</v>
      </c>
      <c r="BD1516" s="51">
        <f t="shared" si="307"/>
        <v>0.15295686972876829</v>
      </c>
      <c r="BE1516" s="49">
        <v>220900</v>
      </c>
      <c r="BF1516" s="52">
        <v>6</v>
      </c>
      <c r="BG1516" s="51">
        <f t="shared" si="308"/>
        <v>0.15958005250561236</v>
      </c>
      <c r="BH1516" s="51">
        <f t="shared" si="309"/>
        <v>0.13761883205975547</v>
      </c>
      <c r="BI1516" s="282">
        <f t="shared" si="311"/>
        <v>0</v>
      </c>
    </row>
    <row r="1517" spans="1:61" hidden="1">
      <c r="A1517" s="54" t="s">
        <v>150</v>
      </c>
      <c r="B1517" s="55" t="s">
        <v>4772</v>
      </c>
      <c r="C1517" s="55" t="s">
        <v>4773</v>
      </c>
      <c r="D1517" s="44" t="s">
        <v>4774</v>
      </c>
      <c r="E1517" s="56">
        <v>12</v>
      </c>
      <c r="F1517" s="46" t="s">
        <v>5814</v>
      </c>
      <c r="G1517" s="47" t="s">
        <v>5814</v>
      </c>
      <c r="H1517" s="47" t="s">
        <v>6253</v>
      </c>
      <c r="I1517" s="48" t="s">
        <v>6275</v>
      </c>
      <c r="J1517" s="48" t="s">
        <v>6281</v>
      </c>
      <c r="K1517" s="48" t="s">
        <v>6284</v>
      </c>
      <c r="L1517" s="45">
        <v>984</v>
      </c>
      <c r="M1517" s="47" t="s">
        <v>5903</v>
      </c>
      <c r="N1517" s="60">
        <v>0</v>
      </c>
      <c r="O1517" s="58">
        <v>0</v>
      </c>
      <c r="P1517" s="58">
        <v>0</v>
      </c>
      <c r="Q1517" s="132">
        <v>0</v>
      </c>
      <c r="R1517" s="60">
        <v>0</v>
      </c>
      <c r="S1517" s="58">
        <v>0</v>
      </c>
      <c r="T1517" s="58">
        <v>0</v>
      </c>
      <c r="U1517" s="132">
        <v>0</v>
      </c>
      <c r="V1517" s="58">
        <v>0</v>
      </c>
      <c r="W1517" s="58">
        <v>0</v>
      </c>
      <c r="X1517" s="58">
        <v>0</v>
      </c>
      <c r="Y1517" s="132">
        <v>0</v>
      </c>
      <c r="Z1517" s="61">
        <v>0</v>
      </c>
      <c r="AA1517" s="59">
        <v>0</v>
      </c>
      <c r="AB1517" s="59">
        <v>0</v>
      </c>
      <c r="AC1517" s="132">
        <v>0</v>
      </c>
      <c r="AD1517" s="61">
        <v>0</v>
      </c>
      <c r="AE1517" s="59">
        <v>0</v>
      </c>
      <c r="AF1517" s="59">
        <v>0</v>
      </c>
      <c r="AG1517" s="132">
        <v>0</v>
      </c>
      <c r="AH1517" s="61">
        <v>0</v>
      </c>
      <c r="AI1517" s="132">
        <v>0</v>
      </c>
      <c r="AJ1517" s="64">
        <f>IFERROR(VLOOKUP($B1517,STOCK!$A:$H,3,0)," ")</f>
        <v>5</v>
      </c>
      <c r="AK1517" s="65">
        <f>IFERROR(VLOOKUP($B1517,STOCK!$A:$H,4,0)," ")</f>
        <v>4</v>
      </c>
      <c r="AL1517" s="65">
        <f>IFERROR(VLOOKUP($B1517,STOCK!$A:$H,5,0)," ")</f>
        <v>4</v>
      </c>
      <c r="AM1517" s="65">
        <f>IFERROR(VLOOKUP($B1517,STOCK!$A:$H,6,0)," ")</f>
        <v>4</v>
      </c>
      <c r="AN1517" s="65">
        <f>IFERROR(VLOOKUP($B1517,STOCK!$A:$H,7,0)," ")</f>
        <v>2</v>
      </c>
      <c r="AO1517" s="65">
        <f>IFERROR(VLOOKUP($B1517,STOCK!$A:$H,8,0)," ")</f>
        <v>3</v>
      </c>
      <c r="AP1517" s="62" t="str">
        <f t="shared" si="299"/>
        <v>SV</v>
      </c>
      <c r="AQ1517" s="50" t="str">
        <f t="shared" si="300"/>
        <v>SV</v>
      </c>
      <c r="AR1517" s="50" t="str">
        <f t="shared" si="301"/>
        <v>SV</v>
      </c>
      <c r="AS1517" s="50" t="str">
        <f t="shared" si="302"/>
        <v>SV</v>
      </c>
      <c r="AT1517" s="50" t="str">
        <f t="shared" si="303"/>
        <v>SV</v>
      </c>
      <c r="AU1517" s="63" t="str">
        <f t="shared" si="310"/>
        <v>SV</v>
      </c>
      <c r="AV1517" s="67">
        <v>106999.99999700001</v>
      </c>
      <c r="AW1517" s="133">
        <v>80999.999630000006</v>
      </c>
      <c r="AX1517" s="49">
        <v>127900</v>
      </c>
      <c r="AY1517" s="51">
        <f t="shared" si="304"/>
        <v>0.19532710283725208</v>
      </c>
      <c r="AZ1517" s="51">
        <f t="shared" si="305"/>
        <v>0.16340891323690379</v>
      </c>
      <c r="BA1517" s="49">
        <v>124900</v>
      </c>
      <c r="BB1517" s="52">
        <v>3</v>
      </c>
      <c r="BC1517" s="51">
        <f t="shared" si="306"/>
        <v>0.16728971965889583</v>
      </c>
      <c r="BD1517" s="51">
        <f t="shared" si="307"/>
        <v>0.14331465174539626</v>
      </c>
      <c r="BE1517" s="49">
        <v>122900</v>
      </c>
      <c r="BF1517" s="52">
        <v>6</v>
      </c>
      <c r="BG1517" s="51">
        <f t="shared" si="308"/>
        <v>0.14859813087332507</v>
      </c>
      <c r="BH1517" s="51">
        <f t="shared" si="309"/>
        <v>0.12937347439381605</v>
      </c>
      <c r="BI1517" s="282">
        <f t="shared" si="311"/>
        <v>0</v>
      </c>
    </row>
    <row r="1518" spans="1:61" hidden="1">
      <c r="A1518" s="54" t="s">
        <v>150</v>
      </c>
      <c r="B1518" s="55" t="s">
        <v>4775</v>
      </c>
      <c r="C1518" s="55" t="s">
        <v>4776</v>
      </c>
      <c r="D1518" s="44" t="s">
        <v>4777</v>
      </c>
      <c r="E1518" s="56">
        <v>12</v>
      </c>
      <c r="F1518" s="46" t="s">
        <v>5814</v>
      </c>
      <c r="G1518" s="47" t="s">
        <v>5814</v>
      </c>
      <c r="H1518" s="47" t="s">
        <v>6253</v>
      </c>
      <c r="I1518" s="48" t="s">
        <v>6275</v>
      </c>
      <c r="J1518" s="48" t="s">
        <v>6281</v>
      </c>
      <c r="K1518" s="48" t="s">
        <v>6284</v>
      </c>
      <c r="L1518" s="45">
        <v>984</v>
      </c>
      <c r="M1518" s="47" t="s">
        <v>5903</v>
      </c>
      <c r="N1518" s="60">
        <v>0</v>
      </c>
      <c r="O1518" s="58">
        <v>0</v>
      </c>
      <c r="P1518" s="58">
        <v>0</v>
      </c>
      <c r="Q1518" s="132">
        <v>0</v>
      </c>
      <c r="R1518" s="60">
        <v>0</v>
      </c>
      <c r="S1518" s="58">
        <v>0</v>
      </c>
      <c r="T1518" s="58">
        <v>0</v>
      </c>
      <c r="U1518" s="132">
        <v>0</v>
      </c>
      <c r="V1518" s="58">
        <v>0</v>
      </c>
      <c r="W1518" s="58">
        <v>0</v>
      </c>
      <c r="X1518" s="58">
        <v>0</v>
      </c>
      <c r="Y1518" s="132">
        <v>0</v>
      </c>
      <c r="Z1518" s="61">
        <v>0</v>
      </c>
      <c r="AA1518" s="59">
        <v>0</v>
      </c>
      <c r="AB1518" s="59">
        <v>0</v>
      </c>
      <c r="AC1518" s="132">
        <v>0</v>
      </c>
      <c r="AD1518" s="61">
        <v>0</v>
      </c>
      <c r="AE1518" s="59">
        <v>0</v>
      </c>
      <c r="AF1518" s="59">
        <v>0</v>
      </c>
      <c r="AG1518" s="132">
        <v>0</v>
      </c>
      <c r="AH1518" s="61">
        <v>0</v>
      </c>
      <c r="AI1518" s="132">
        <v>0</v>
      </c>
      <c r="AJ1518" s="64">
        <f>IFERROR(VLOOKUP($B1518,STOCK!$A:$H,3,0)," ")</f>
        <v>3</v>
      </c>
      <c r="AK1518" s="65">
        <f>IFERROR(VLOOKUP($B1518,STOCK!$A:$H,4,0)," ")</f>
        <v>5</v>
      </c>
      <c r="AL1518" s="65">
        <f>IFERROR(VLOOKUP($B1518,STOCK!$A:$H,5,0)," ")</f>
        <v>3</v>
      </c>
      <c r="AM1518" s="65">
        <f>IFERROR(VLOOKUP($B1518,STOCK!$A:$H,6,0)," ")</f>
        <v>3</v>
      </c>
      <c r="AN1518" s="65">
        <f>IFERROR(VLOOKUP($B1518,STOCK!$A:$H,7,0)," ")</f>
        <v>4</v>
      </c>
      <c r="AO1518" s="65">
        <f>IFERROR(VLOOKUP($B1518,STOCK!$A:$H,8,0)," ")</f>
        <v>3</v>
      </c>
      <c r="AP1518" s="62" t="str">
        <f t="shared" si="299"/>
        <v>SV</v>
      </c>
      <c r="AQ1518" s="50" t="str">
        <f t="shared" si="300"/>
        <v>SV</v>
      </c>
      <c r="AR1518" s="50" t="str">
        <f t="shared" si="301"/>
        <v>SV</v>
      </c>
      <c r="AS1518" s="50" t="str">
        <f t="shared" si="302"/>
        <v>SV</v>
      </c>
      <c r="AT1518" s="50" t="str">
        <f t="shared" si="303"/>
        <v>SV</v>
      </c>
      <c r="AU1518" s="63" t="str">
        <f t="shared" si="310"/>
        <v>SV</v>
      </c>
      <c r="AV1518" s="67">
        <v>106999.99999700001</v>
      </c>
      <c r="AW1518" s="133">
        <v>59844.827239999999</v>
      </c>
      <c r="AX1518" s="49">
        <v>127900</v>
      </c>
      <c r="AY1518" s="51">
        <f t="shared" si="304"/>
        <v>0.19532710283725208</v>
      </c>
      <c r="AZ1518" s="51">
        <f t="shared" si="305"/>
        <v>0.16340891323690379</v>
      </c>
      <c r="BA1518" s="49">
        <v>124900</v>
      </c>
      <c r="BB1518" s="52">
        <v>3</v>
      </c>
      <c r="BC1518" s="51">
        <f t="shared" si="306"/>
        <v>0.16728971965889583</v>
      </c>
      <c r="BD1518" s="51">
        <f t="shared" si="307"/>
        <v>0.14331465174539626</v>
      </c>
      <c r="BE1518" s="49">
        <v>122900</v>
      </c>
      <c r="BF1518" s="52">
        <v>6</v>
      </c>
      <c r="BG1518" s="51">
        <f t="shared" si="308"/>
        <v>0.14859813087332507</v>
      </c>
      <c r="BH1518" s="51">
        <f t="shared" si="309"/>
        <v>0.12937347439381605</v>
      </c>
      <c r="BI1518" s="282">
        <f t="shared" si="311"/>
        <v>0</v>
      </c>
    </row>
    <row r="1519" spans="1:61" hidden="1">
      <c r="A1519" s="54" t="s">
        <v>150</v>
      </c>
      <c r="B1519" s="55" t="s">
        <v>4778</v>
      </c>
      <c r="C1519" s="55" t="s">
        <v>4779</v>
      </c>
      <c r="D1519" s="44" t="s">
        <v>4780</v>
      </c>
      <c r="E1519" s="56">
        <v>12</v>
      </c>
      <c r="F1519" s="46" t="s">
        <v>5814</v>
      </c>
      <c r="G1519" s="47" t="s">
        <v>5814</v>
      </c>
      <c r="H1519" s="47" t="s">
        <v>6253</v>
      </c>
      <c r="I1519" s="48" t="s">
        <v>6275</v>
      </c>
      <c r="J1519" s="48" t="s">
        <v>6281</v>
      </c>
      <c r="K1519" s="48" t="s">
        <v>6284</v>
      </c>
      <c r="L1519" s="45">
        <v>984</v>
      </c>
      <c r="M1519" s="47" t="s">
        <v>5903</v>
      </c>
      <c r="N1519" s="60">
        <v>0</v>
      </c>
      <c r="O1519" s="58">
        <v>0</v>
      </c>
      <c r="P1519" s="58">
        <v>0</v>
      </c>
      <c r="Q1519" s="132">
        <v>0</v>
      </c>
      <c r="R1519" s="60">
        <v>0</v>
      </c>
      <c r="S1519" s="58">
        <v>0</v>
      </c>
      <c r="T1519" s="58">
        <v>0</v>
      </c>
      <c r="U1519" s="132">
        <v>0</v>
      </c>
      <c r="V1519" s="58">
        <v>0</v>
      </c>
      <c r="W1519" s="58">
        <v>0</v>
      </c>
      <c r="X1519" s="58">
        <v>0</v>
      </c>
      <c r="Y1519" s="132">
        <v>0</v>
      </c>
      <c r="Z1519" s="61">
        <v>0</v>
      </c>
      <c r="AA1519" s="59">
        <v>0</v>
      </c>
      <c r="AB1519" s="59">
        <v>1</v>
      </c>
      <c r="AC1519" s="132">
        <v>0</v>
      </c>
      <c r="AD1519" s="61">
        <v>0</v>
      </c>
      <c r="AE1519" s="59">
        <v>0</v>
      </c>
      <c r="AF1519" s="59">
        <v>0</v>
      </c>
      <c r="AG1519" s="132">
        <v>0</v>
      </c>
      <c r="AH1519" s="61">
        <v>0</v>
      </c>
      <c r="AI1519" s="132">
        <v>0</v>
      </c>
      <c r="AJ1519" s="64">
        <f>IFERROR(VLOOKUP($B1519,STOCK!$A:$H,3,0)," ")</f>
        <v>4</v>
      </c>
      <c r="AK1519" s="65">
        <f>IFERROR(VLOOKUP($B1519,STOCK!$A:$H,4,0)," ")</f>
        <v>5</v>
      </c>
      <c r="AL1519" s="65">
        <f>IFERROR(VLOOKUP($B1519,STOCK!$A:$H,5,0)," ")</f>
        <v>3</v>
      </c>
      <c r="AM1519" s="65">
        <f>IFERROR(VLOOKUP($B1519,STOCK!$A:$H,6,0)," ")</f>
        <v>2</v>
      </c>
      <c r="AN1519" s="65">
        <f>IFERROR(VLOOKUP($B1519,STOCK!$A:$H,7,0)," ")</f>
        <v>3</v>
      </c>
      <c r="AO1519" s="65">
        <f>IFERROR(VLOOKUP($B1519,STOCK!$A:$H,8,0)," ")</f>
        <v>3</v>
      </c>
      <c r="AP1519" s="62" t="str">
        <f t="shared" si="299"/>
        <v>SV</v>
      </c>
      <c r="AQ1519" s="50" t="str">
        <f t="shared" si="300"/>
        <v>SV</v>
      </c>
      <c r="AR1519" s="50" t="str">
        <f t="shared" si="301"/>
        <v>SV</v>
      </c>
      <c r="AS1519" s="50" t="str">
        <f t="shared" si="302"/>
        <v>SV</v>
      </c>
      <c r="AT1519" s="50" t="str">
        <f t="shared" si="303"/>
        <v>SV</v>
      </c>
      <c r="AU1519" s="63" t="str">
        <f t="shared" si="310"/>
        <v>SV</v>
      </c>
      <c r="AV1519" s="67">
        <v>106999.99999700001</v>
      </c>
      <c r="AW1519" s="133">
        <v>86842.104689999993</v>
      </c>
      <c r="AX1519" s="49">
        <v>127900</v>
      </c>
      <c r="AY1519" s="51">
        <f t="shared" si="304"/>
        <v>0.19532710283725208</v>
      </c>
      <c r="AZ1519" s="51">
        <f t="shared" si="305"/>
        <v>0.16340891323690379</v>
      </c>
      <c r="BA1519" s="49">
        <v>124900</v>
      </c>
      <c r="BB1519" s="52">
        <v>3</v>
      </c>
      <c r="BC1519" s="51">
        <f t="shared" si="306"/>
        <v>0.16728971965889583</v>
      </c>
      <c r="BD1519" s="51">
        <f t="shared" si="307"/>
        <v>0.14331465174539626</v>
      </c>
      <c r="BE1519" s="49">
        <v>122900</v>
      </c>
      <c r="BF1519" s="52">
        <v>6</v>
      </c>
      <c r="BG1519" s="51">
        <f t="shared" si="308"/>
        <v>0.14859813087332507</v>
      </c>
      <c r="BH1519" s="51">
        <f t="shared" si="309"/>
        <v>0.12937347439381605</v>
      </c>
      <c r="BI1519" s="282">
        <f t="shared" si="311"/>
        <v>0</v>
      </c>
    </row>
    <row r="1520" spans="1:61" hidden="1">
      <c r="A1520" s="54" t="s">
        <v>150</v>
      </c>
      <c r="B1520" s="55" t="s">
        <v>4781</v>
      </c>
      <c r="C1520" s="55" t="s">
        <v>4782</v>
      </c>
      <c r="D1520" s="44" t="s">
        <v>4783</v>
      </c>
      <c r="E1520" s="56">
        <v>6</v>
      </c>
      <c r="F1520" s="46" t="s">
        <v>5814</v>
      </c>
      <c r="G1520" s="47" t="s">
        <v>5814</v>
      </c>
      <c r="H1520" s="47" t="s">
        <v>6253</v>
      </c>
      <c r="I1520" s="48" t="s">
        <v>6275</v>
      </c>
      <c r="J1520" s="48" t="s">
        <v>6285</v>
      </c>
      <c r="K1520" s="48" t="s">
        <v>6286</v>
      </c>
      <c r="L1520" s="45">
        <v>114</v>
      </c>
      <c r="M1520" s="47" t="s">
        <v>161</v>
      </c>
      <c r="N1520" s="60">
        <v>0</v>
      </c>
      <c r="O1520" s="58">
        <v>0</v>
      </c>
      <c r="P1520" s="58">
        <v>1</v>
      </c>
      <c r="Q1520" s="132">
        <v>1</v>
      </c>
      <c r="R1520" s="60">
        <v>0</v>
      </c>
      <c r="S1520" s="58">
        <v>0</v>
      </c>
      <c r="T1520" s="58">
        <v>1</v>
      </c>
      <c r="U1520" s="132">
        <v>0</v>
      </c>
      <c r="V1520" s="58">
        <v>0</v>
      </c>
      <c r="W1520" s="58">
        <v>0</v>
      </c>
      <c r="X1520" s="58">
        <v>1</v>
      </c>
      <c r="Y1520" s="132">
        <v>0</v>
      </c>
      <c r="Z1520" s="61">
        <v>0</v>
      </c>
      <c r="AA1520" s="59">
        <v>0</v>
      </c>
      <c r="AB1520" s="59">
        <v>0</v>
      </c>
      <c r="AC1520" s="132">
        <v>0</v>
      </c>
      <c r="AD1520" s="61">
        <v>0</v>
      </c>
      <c r="AE1520" s="59">
        <v>0</v>
      </c>
      <c r="AF1520" s="59">
        <v>0</v>
      </c>
      <c r="AG1520" s="132">
        <v>0</v>
      </c>
      <c r="AH1520" s="61">
        <v>0</v>
      </c>
      <c r="AI1520" s="132">
        <v>0</v>
      </c>
      <c r="AJ1520" s="64">
        <f>IFERROR(VLOOKUP($B1520,STOCK!$A:$H,3,0)," ")</f>
        <v>4</v>
      </c>
      <c r="AK1520" s="65">
        <f>IFERROR(VLOOKUP($B1520,STOCK!$A:$H,4,0)," ")</f>
        <v>8</v>
      </c>
      <c r="AL1520" s="65">
        <f>IFERROR(VLOOKUP($B1520,STOCK!$A:$H,5,0)," ")</f>
        <v>4</v>
      </c>
      <c r="AM1520" s="65">
        <f>IFERROR(VLOOKUP($B1520,STOCK!$A:$H,6,0)," ")</f>
        <v>6</v>
      </c>
      <c r="AN1520" s="65">
        <f>IFERROR(VLOOKUP($B1520,STOCK!$A:$H,7,0)," ")</f>
        <v>5</v>
      </c>
      <c r="AO1520" s="65">
        <f>IFERROR(VLOOKUP($B1520,STOCK!$A:$H,8,0)," ")</f>
        <v>3</v>
      </c>
      <c r="AP1520" s="62">
        <f t="shared" si="299"/>
        <v>120</v>
      </c>
      <c r="AQ1520" s="50" t="str">
        <f t="shared" si="300"/>
        <v>SV</v>
      </c>
      <c r="AR1520" s="50" t="str">
        <f t="shared" si="301"/>
        <v>SV</v>
      </c>
      <c r="AS1520" s="50" t="str">
        <f t="shared" si="302"/>
        <v>SV</v>
      </c>
      <c r="AT1520" s="50" t="str">
        <f t="shared" si="303"/>
        <v>SV</v>
      </c>
      <c r="AU1520" s="63" t="str">
        <f t="shared" si="310"/>
        <v>SV</v>
      </c>
      <c r="AV1520" s="67">
        <v>183250.00000999999</v>
      </c>
      <c r="AW1520" s="133">
        <v>201410.45913999999</v>
      </c>
      <c r="AX1520" s="49">
        <v>219900</v>
      </c>
      <c r="AY1520" s="51">
        <f t="shared" si="304"/>
        <v>0.19999999993451567</v>
      </c>
      <c r="AZ1520" s="51">
        <f t="shared" si="305"/>
        <v>0.16666666662119151</v>
      </c>
      <c r="BA1520" s="49">
        <v>209900</v>
      </c>
      <c r="BB1520" s="52">
        <v>3</v>
      </c>
      <c r="BC1520" s="51">
        <f t="shared" si="306"/>
        <v>0.14542974072876236</v>
      </c>
      <c r="BD1520" s="51">
        <f t="shared" si="307"/>
        <v>0.12696522148642217</v>
      </c>
      <c r="BE1520" s="49">
        <v>0</v>
      </c>
      <c r="BF1520" s="52">
        <v>0</v>
      </c>
      <c r="BG1520" s="51">
        <f t="shared" si="308"/>
        <v>-1</v>
      </c>
      <c r="BH1520" s="51">
        <f t="shared" si="309"/>
        <v>0</v>
      </c>
      <c r="BI1520" s="282">
        <f t="shared" si="311"/>
        <v>1</v>
      </c>
    </row>
    <row r="1521" spans="1:61" hidden="1">
      <c r="A1521" s="54" t="s">
        <v>150</v>
      </c>
      <c r="B1521" s="55" t="s">
        <v>4784</v>
      </c>
      <c r="C1521" s="55" t="s">
        <v>4785</v>
      </c>
      <c r="D1521" s="44" t="s">
        <v>4786</v>
      </c>
      <c r="E1521" s="56">
        <v>6</v>
      </c>
      <c r="F1521" s="46" t="s">
        <v>5814</v>
      </c>
      <c r="G1521" s="47" t="s">
        <v>5814</v>
      </c>
      <c r="H1521" s="47" t="s">
        <v>6253</v>
      </c>
      <c r="I1521" s="48" t="s">
        <v>6275</v>
      </c>
      <c r="J1521" s="48" t="s">
        <v>6285</v>
      </c>
      <c r="K1521" s="48" t="s">
        <v>6286</v>
      </c>
      <c r="L1521" s="45">
        <v>114</v>
      </c>
      <c r="M1521" s="47" t="s">
        <v>161</v>
      </c>
      <c r="N1521" s="60">
        <v>0</v>
      </c>
      <c r="O1521" s="58">
        <v>1</v>
      </c>
      <c r="P1521" s="58">
        <v>1</v>
      </c>
      <c r="Q1521" s="132">
        <v>2</v>
      </c>
      <c r="R1521" s="60">
        <v>0</v>
      </c>
      <c r="S1521" s="58">
        <v>0</v>
      </c>
      <c r="T1521" s="58">
        <v>1</v>
      </c>
      <c r="U1521" s="132">
        <v>0</v>
      </c>
      <c r="V1521" s="58">
        <v>0</v>
      </c>
      <c r="W1521" s="58">
        <v>0</v>
      </c>
      <c r="X1521" s="58">
        <v>0</v>
      </c>
      <c r="Y1521" s="132">
        <v>0</v>
      </c>
      <c r="Z1521" s="61">
        <v>0</v>
      </c>
      <c r="AA1521" s="59">
        <v>0</v>
      </c>
      <c r="AB1521" s="59">
        <v>0</v>
      </c>
      <c r="AC1521" s="132">
        <v>0</v>
      </c>
      <c r="AD1521" s="61">
        <v>0</v>
      </c>
      <c r="AE1521" s="59">
        <v>0</v>
      </c>
      <c r="AF1521" s="59">
        <v>0</v>
      </c>
      <c r="AG1521" s="132">
        <v>0</v>
      </c>
      <c r="AH1521" s="61">
        <v>0</v>
      </c>
      <c r="AI1521" s="132">
        <v>0</v>
      </c>
      <c r="AJ1521" s="64">
        <f>IFERROR(VLOOKUP($B1521,STOCK!$A:$H,3,0)," ")</f>
        <v>8</v>
      </c>
      <c r="AK1521" s="65">
        <f>IFERROR(VLOOKUP($B1521,STOCK!$A:$H,4,0)," ")</f>
        <v>6</v>
      </c>
      <c r="AL1521" s="65">
        <f>IFERROR(VLOOKUP($B1521,STOCK!$A:$H,5,0)," ")</f>
        <v>5</v>
      </c>
      <c r="AM1521" s="65">
        <f>IFERROR(VLOOKUP($B1521,STOCK!$A:$H,6,0)," ")</f>
        <v>6</v>
      </c>
      <c r="AN1521" s="65">
        <f>IFERROR(VLOOKUP($B1521,STOCK!$A:$H,7,0)," ")</f>
        <v>12</v>
      </c>
      <c r="AO1521" s="65">
        <f>IFERROR(VLOOKUP($B1521,STOCK!$A:$H,8,0)," ")</f>
        <v>4</v>
      </c>
      <c r="AP1521" s="62">
        <f t="shared" si="299"/>
        <v>120</v>
      </c>
      <c r="AQ1521" s="50" t="str">
        <f t="shared" si="300"/>
        <v>SV</v>
      </c>
      <c r="AR1521" s="50" t="str">
        <f t="shared" si="301"/>
        <v>SV</v>
      </c>
      <c r="AS1521" s="50" t="str">
        <f t="shared" si="302"/>
        <v>SV</v>
      </c>
      <c r="AT1521" s="50" t="str">
        <f t="shared" si="303"/>
        <v>SV</v>
      </c>
      <c r="AU1521" s="63" t="str">
        <f t="shared" si="310"/>
        <v>SV</v>
      </c>
      <c r="AV1521" s="67">
        <v>108249.99999</v>
      </c>
      <c r="AW1521" s="133">
        <v>110225.29672</v>
      </c>
      <c r="AX1521" s="49">
        <v>129900</v>
      </c>
      <c r="AY1521" s="51">
        <f t="shared" si="304"/>
        <v>0.20000000011085461</v>
      </c>
      <c r="AZ1521" s="51">
        <f t="shared" si="305"/>
        <v>0.16666666674364899</v>
      </c>
      <c r="BA1521" s="49">
        <v>119900</v>
      </c>
      <c r="BB1521" s="52">
        <v>3</v>
      </c>
      <c r="BC1521" s="51">
        <f t="shared" si="306"/>
        <v>0.10762124721548472</v>
      </c>
      <c r="BD1521" s="51">
        <f t="shared" si="307"/>
        <v>9.7164303669724797E-2</v>
      </c>
      <c r="BE1521" s="49">
        <v>0</v>
      </c>
      <c r="BF1521" s="52">
        <v>0</v>
      </c>
      <c r="BG1521" s="51">
        <f t="shared" si="308"/>
        <v>-1</v>
      </c>
      <c r="BH1521" s="51">
        <f t="shared" si="309"/>
        <v>0</v>
      </c>
      <c r="BI1521" s="282">
        <f t="shared" si="311"/>
        <v>2</v>
      </c>
    </row>
    <row r="1522" spans="1:61" hidden="1">
      <c r="A1522" s="54" t="s">
        <v>150</v>
      </c>
      <c r="B1522" s="55" t="s">
        <v>4787</v>
      </c>
      <c r="C1522" s="55" t="s">
        <v>4788</v>
      </c>
      <c r="D1522" s="44" t="s">
        <v>4789</v>
      </c>
      <c r="E1522" s="56">
        <v>6</v>
      </c>
      <c r="F1522" s="46" t="s">
        <v>5814</v>
      </c>
      <c r="G1522" s="47" t="s">
        <v>5814</v>
      </c>
      <c r="H1522" s="47" t="s">
        <v>6253</v>
      </c>
      <c r="I1522" s="48" t="s">
        <v>6275</v>
      </c>
      <c r="J1522" s="48" t="s">
        <v>6285</v>
      </c>
      <c r="K1522" s="48" t="s">
        <v>6286</v>
      </c>
      <c r="L1522" s="45">
        <v>114</v>
      </c>
      <c r="M1522" s="47" t="s">
        <v>161</v>
      </c>
      <c r="N1522" s="60">
        <v>1</v>
      </c>
      <c r="O1522" s="58">
        <v>0</v>
      </c>
      <c r="P1522" s="58">
        <v>0</v>
      </c>
      <c r="Q1522" s="132">
        <v>0</v>
      </c>
      <c r="R1522" s="60">
        <v>0</v>
      </c>
      <c r="S1522" s="58">
        <v>0</v>
      </c>
      <c r="T1522" s="58">
        <v>0</v>
      </c>
      <c r="U1522" s="132">
        <v>0</v>
      </c>
      <c r="V1522" s="58">
        <v>0</v>
      </c>
      <c r="W1522" s="58">
        <v>0</v>
      </c>
      <c r="X1522" s="58">
        <v>0</v>
      </c>
      <c r="Y1522" s="132">
        <v>0</v>
      </c>
      <c r="Z1522" s="61">
        <v>0</v>
      </c>
      <c r="AA1522" s="59">
        <v>0</v>
      </c>
      <c r="AB1522" s="59">
        <v>0</v>
      </c>
      <c r="AC1522" s="132">
        <v>0</v>
      </c>
      <c r="AD1522" s="61">
        <v>0</v>
      </c>
      <c r="AE1522" s="59">
        <v>0</v>
      </c>
      <c r="AF1522" s="59">
        <v>0</v>
      </c>
      <c r="AG1522" s="132">
        <v>0</v>
      </c>
      <c r="AH1522" s="61">
        <v>0</v>
      </c>
      <c r="AI1522" s="132">
        <v>0</v>
      </c>
      <c r="AJ1522" s="64">
        <f>IFERROR(VLOOKUP($B1522,STOCK!$A:$H,3,0)," ")</f>
        <v>7</v>
      </c>
      <c r="AK1522" s="65">
        <f>IFERROR(VLOOKUP($B1522,STOCK!$A:$H,4,0)," ")</f>
        <v>8</v>
      </c>
      <c r="AL1522" s="65">
        <f>IFERROR(VLOOKUP($B1522,STOCK!$A:$H,5,0)," ")</f>
        <v>5</v>
      </c>
      <c r="AM1522" s="65">
        <f>IFERROR(VLOOKUP($B1522,STOCK!$A:$H,6,0)," ")</f>
        <v>6</v>
      </c>
      <c r="AN1522" s="65">
        <f>IFERROR(VLOOKUP($B1522,STOCK!$A:$H,7,0)," ")</f>
        <v>6</v>
      </c>
      <c r="AO1522" s="65">
        <f>IFERROR(VLOOKUP($B1522,STOCK!$A:$H,8,0)," ")</f>
        <v>6</v>
      </c>
      <c r="AP1522" s="62" t="str">
        <f t="shared" si="299"/>
        <v>SV</v>
      </c>
      <c r="AQ1522" s="50" t="str">
        <f t="shared" si="300"/>
        <v>SV</v>
      </c>
      <c r="AR1522" s="50" t="str">
        <f t="shared" si="301"/>
        <v>SV</v>
      </c>
      <c r="AS1522" s="50" t="str">
        <f t="shared" si="302"/>
        <v>SV</v>
      </c>
      <c r="AT1522" s="50" t="str">
        <f t="shared" si="303"/>
        <v>SV</v>
      </c>
      <c r="AU1522" s="63" t="str">
        <f t="shared" si="310"/>
        <v>SV</v>
      </c>
      <c r="AV1522" s="67">
        <v>141574.99999499999</v>
      </c>
      <c r="AW1522" s="133">
        <v>135454.47795</v>
      </c>
      <c r="AX1522" s="49">
        <v>169900</v>
      </c>
      <c r="AY1522" s="51">
        <f t="shared" si="304"/>
        <v>0.20007063398199088</v>
      </c>
      <c r="AZ1522" s="51">
        <f t="shared" si="305"/>
        <v>0.16671571515597416</v>
      </c>
      <c r="BA1522" s="49">
        <v>159900</v>
      </c>
      <c r="BB1522" s="52">
        <v>3</v>
      </c>
      <c r="BC1522" s="51">
        <f t="shared" si="306"/>
        <v>0.12943669437151462</v>
      </c>
      <c r="BD1522" s="51">
        <f t="shared" si="307"/>
        <v>0.11460287682926835</v>
      </c>
      <c r="BE1522" s="49">
        <v>0</v>
      </c>
      <c r="BF1522" s="52">
        <v>0</v>
      </c>
      <c r="BG1522" s="51">
        <f t="shared" si="308"/>
        <v>-1</v>
      </c>
      <c r="BH1522" s="51">
        <f t="shared" si="309"/>
        <v>0</v>
      </c>
      <c r="BI1522" s="282">
        <f t="shared" si="311"/>
        <v>0</v>
      </c>
    </row>
    <row r="1523" spans="1:61" hidden="1">
      <c r="A1523" s="54" t="s">
        <v>150</v>
      </c>
      <c r="B1523" s="55" t="s">
        <v>4790</v>
      </c>
      <c r="C1523" s="55" t="s">
        <v>4791</v>
      </c>
      <c r="D1523" s="44" t="s">
        <v>4792</v>
      </c>
      <c r="E1523" s="56">
        <v>6</v>
      </c>
      <c r="F1523" s="46" t="s">
        <v>5814</v>
      </c>
      <c r="G1523" s="47" t="s">
        <v>5814</v>
      </c>
      <c r="H1523" s="47" t="s">
        <v>6253</v>
      </c>
      <c r="I1523" s="48" t="s">
        <v>6275</v>
      </c>
      <c r="J1523" s="48" t="s">
        <v>6285</v>
      </c>
      <c r="K1523" s="48" t="s">
        <v>6286</v>
      </c>
      <c r="L1523" s="45">
        <v>114</v>
      </c>
      <c r="M1523" s="47" t="s">
        <v>161</v>
      </c>
      <c r="N1523" s="60">
        <v>0</v>
      </c>
      <c r="O1523" s="58">
        <v>0</v>
      </c>
      <c r="P1523" s="58">
        <v>1</v>
      </c>
      <c r="Q1523" s="132">
        <v>1</v>
      </c>
      <c r="R1523" s="60">
        <v>1</v>
      </c>
      <c r="S1523" s="58">
        <v>0</v>
      </c>
      <c r="T1523" s="58">
        <v>0</v>
      </c>
      <c r="U1523" s="132">
        <v>0</v>
      </c>
      <c r="V1523" s="58">
        <v>0</v>
      </c>
      <c r="W1523" s="58">
        <v>0</v>
      </c>
      <c r="X1523" s="58">
        <v>0</v>
      </c>
      <c r="Y1523" s="132">
        <v>0</v>
      </c>
      <c r="Z1523" s="61">
        <v>0</v>
      </c>
      <c r="AA1523" s="59">
        <v>0</v>
      </c>
      <c r="AB1523" s="59">
        <v>0</v>
      </c>
      <c r="AC1523" s="132">
        <v>0</v>
      </c>
      <c r="AD1523" s="61">
        <v>0</v>
      </c>
      <c r="AE1523" s="59">
        <v>0</v>
      </c>
      <c r="AF1523" s="59">
        <v>0</v>
      </c>
      <c r="AG1523" s="132">
        <v>0</v>
      </c>
      <c r="AH1523" s="61">
        <v>0</v>
      </c>
      <c r="AI1523" s="132">
        <v>0</v>
      </c>
      <c r="AJ1523" s="64">
        <f>IFERROR(VLOOKUP($B1523,STOCK!$A:$H,3,0)," ")</f>
        <v>8</v>
      </c>
      <c r="AK1523" s="65">
        <f>IFERROR(VLOOKUP($B1523,STOCK!$A:$H,4,0)," ")</f>
        <v>9</v>
      </c>
      <c r="AL1523" s="65">
        <f>IFERROR(VLOOKUP($B1523,STOCK!$A:$H,5,0)," ")</f>
        <v>7</v>
      </c>
      <c r="AM1523" s="65">
        <f>IFERROR(VLOOKUP($B1523,STOCK!$A:$H,6,0)," ")</f>
        <v>6</v>
      </c>
      <c r="AN1523" s="65">
        <f>IFERROR(VLOOKUP($B1523,STOCK!$A:$H,7,0)," ")</f>
        <v>5</v>
      </c>
      <c r="AO1523" s="65">
        <f>IFERROR(VLOOKUP($B1523,STOCK!$A:$H,8,0)," ")</f>
        <v>3</v>
      </c>
      <c r="AP1523" s="62">
        <f t="shared" si="299"/>
        <v>240</v>
      </c>
      <c r="AQ1523" s="50" t="str">
        <f t="shared" si="300"/>
        <v>SV</v>
      </c>
      <c r="AR1523" s="50" t="str">
        <f t="shared" si="301"/>
        <v>SV</v>
      </c>
      <c r="AS1523" s="50" t="str">
        <f t="shared" si="302"/>
        <v>SV</v>
      </c>
      <c r="AT1523" s="50" t="str">
        <f t="shared" si="303"/>
        <v>SV</v>
      </c>
      <c r="AU1523" s="63" t="str">
        <f t="shared" si="310"/>
        <v>SV</v>
      </c>
      <c r="AV1523" s="67">
        <v>108249.99999</v>
      </c>
      <c r="AW1523" s="133">
        <v>108151.63898</v>
      </c>
      <c r="AX1523" s="49">
        <v>129900</v>
      </c>
      <c r="AY1523" s="51">
        <f t="shared" si="304"/>
        <v>0.20000000011085461</v>
      </c>
      <c r="AZ1523" s="51">
        <f t="shared" si="305"/>
        <v>0.16666666674364899</v>
      </c>
      <c r="BA1523" s="49">
        <v>119900</v>
      </c>
      <c r="BB1523" s="52">
        <v>3</v>
      </c>
      <c r="BC1523" s="51">
        <f t="shared" si="306"/>
        <v>0.10762124721548472</v>
      </c>
      <c r="BD1523" s="51">
        <f t="shared" si="307"/>
        <v>9.7164303669724797E-2</v>
      </c>
      <c r="BE1523" s="49">
        <v>0</v>
      </c>
      <c r="BF1523" s="52">
        <v>0</v>
      </c>
      <c r="BG1523" s="51">
        <f t="shared" si="308"/>
        <v>-1</v>
      </c>
      <c r="BH1523" s="51">
        <f t="shared" si="309"/>
        <v>0</v>
      </c>
      <c r="BI1523" s="282">
        <f t="shared" si="311"/>
        <v>1</v>
      </c>
    </row>
    <row r="1524" spans="1:61" hidden="1">
      <c r="A1524" s="54" t="s">
        <v>149</v>
      </c>
      <c r="B1524" s="55" t="s">
        <v>4793</v>
      </c>
      <c r="C1524" s="55" t="s">
        <v>4794</v>
      </c>
      <c r="D1524" s="44" t="s">
        <v>4795</v>
      </c>
      <c r="E1524" s="56">
        <v>6</v>
      </c>
      <c r="F1524" s="46" t="s">
        <v>5814</v>
      </c>
      <c r="G1524" s="47" t="s">
        <v>5814</v>
      </c>
      <c r="H1524" s="47" t="s">
        <v>6253</v>
      </c>
      <c r="I1524" s="48" t="s">
        <v>6275</v>
      </c>
      <c r="J1524" s="48" t="s">
        <v>6285</v>
      </c>
      <c r="K1524" s="48" t="s">
        <v>6286</v>
      </c>
      <c r="L1524" s="45">
        <v>114</v>
      </c>
      <c r="M1524" s="47" t="s">
        <v>161</v>
      </c>
      <c r="N1524" s="60">
        <v>0</v>
      </c>
      <c r="O1524" s="58">
        <v>0</v>
      </c>
      <c r="P1524" s="58">
        <v>0</v>
      </c>
      <c r="Q1524" s="132">
        <v>0</v>
      </c>
      <c r="R1524" s="60">
        <v>0</v>
      </c>
      <c r="S1524" s="58">
        <v>0</v>
      </c>
      <c r="T1524" s="58">
        <v>0</v>
      </c>
      <c r="U1524" s="132">
        <v>0</v>
      </c>
      <c r="V1524" s="58">
        <v>0</v>
      </c>
      <c r="W1524" s="58">
        <v>0</v>
      </c>
      <c r="X1524" s="58">
        <v>0</v>
      </c>
      <c r="Y1524" s="132">
        <v>0</v>
      </c>
      <c r="Z1524" s="61">
        <v>0</v>
      </c>
      <c r="AA1524" s="59">
        <v>0</v>
      </c>
      <c r="AB1524" s="59">
        <v>0</v>
      </c>
      <c r="AC1524" s="132">
        <v>0</v>
      </c>
      <c r="AD1524" s="61">
        <v>0</v>
      </c>
      <c r="AE1524" s="59">
        <v>0</v>
      </c>
      <c r="AF1524" s="59">
        <v>0</v>
      </c>
      <c r="AG1524" s="132">
        <v>0</v>
      </c>
      <c r="AH1524" s="61">
        <v>0</v>
      </c>
      <c r="AI1524" s="132">
        <v>0</v>
      </c>
      <c r="AJ1524" s="64">
        <f>IFERROR(VLOOKUP($B1524,STOCK!$A:$H,3,0)," ")</f>
        <v>5</v>
      </c>
      <c r="AK1524" s="65">
        <f>IFERROR(VLOOKUP($B1524,STOCK!$A:$H,4,0)," ")</f>
        <v>7</v>
      </c>
      <c r="AL1524" s="65">
        <f>IFERROR(VLOOKUP($B1524,STOCK!$A:$H,5,0)," ")</f>
        <v>2</v>
      </c>
      <c r="AM1524" s="65">
        <f>IFERROR(VLOOKUP($B1524,STOCK!$A:$H,6,0)," ")</f>
        <v>8</v>
      </c>
      <c r="AN1524" s="65">
        <f>IFERROR(VLOOKUP($B1524,STOCK!$A:$H,7,0)," ")</f>
        <v>2</v>
      </c>
      <c r="AO1524" s="65">
        <f>IFERROR(VLOOKUP($B1524,STOCK!$A:$H,8,0)," ")</f>
        <v>0</v>
      </c>
      <c r="AP1524" s="62" t="str">
        <f t="shared" si="299"/>
        <v>SV</v>
      </c>
      <c r="AQ1524" s="50" t="str">
        <f t="shared" si="300"/>
        <v>SV</v>
      </c>
      <c r="AR1524" s="50" t="str">
        <f t="shared" si="301"/>
        <v>SV</v>
      </c>
      <c r="AS1524" s="50" t="str">
        <f t="shared" si="302"/>
        <v>SV</v>
      </c>
      <c r="AT1524" s="50" t="str">
        <f t="shared" si="303"/>
        <v>SV</v>
      </c>
      <c r="AU1524" s="63" t="str">
        <f t="shared" si="310"/>
        <v>Q</v>
      </c>
      <c r="AV1524" s="67">
        <v>366670.00000399997</v>
      </c>
      <c r="AW1524" s="133">
        <v>366669.99962999998</v>
      </c>
      <c r="AX1524" s="49">
        <v>439900</v>
      </c>
      <c r="AY1524" s="51">
        <f t="shared" si="304"/>
        <v>0.19971636620176492</v>
      </c>
      <c r="AZ1524" s="51">
        <f t="shared" si="305"/>
        <v>0.16646965218458748</v>
      </c>
      <c r="BA1524" s="49">
        <v>419900</v>
      </c>
      <c r="BB1524" s="52">
        <v>2</v>
      </c>
      <c r="BC1524" s="51">
        <f t="shared" si="306"/>
        <v>0.14517140752016622</v>
      </c>
      <c r="BD1524" s="51">
        <f t="shared" si="307"/>
        <v>0.126768278151941</v>
      </c>
      <c r="BE1524" s="49">
        <v>399900</v>
      </c>
      <c r="BF1524" s="52">
        <v>6</v>
      </c>
      <c r="BG1524" s="51">
        <f t="shared" si="308"/>
        <v>9.0626448838567519E-2</v>
      </c>
      <c r="BH1524" s="51">
        <f t="shared" si="309"/>
        <v>8.3095773933483441E-2</v>
      </c>
      <c r="BI1524" s="282">
        <f t="shared" si="311"/>
        <v>0</v>
      </c>
    </row>
    <row r="1525" spans="1:61" hidden="1">
      <c r="A1525" s="54" t="s">
        <v>150</v>
      </c>
      <c r="B1525" s="55" t="s">
        <v>4796</v>
      </c>
      <c r="C1525" s="55" t="s">
        <v>4797</v>
      </c>
      <c r="D1525" s="44" t="s">
        <v>4798</v>
      </c>
      <c r="E1525" s="56">
        <v>12</v>
      </c>
      <c r="F1525" s="46" t="s">
        <v>5814</v>
      </c>
      <c r="G1525" s="47" t="s">
        <v>5814</v>
      </c>
      <c r="H1525" s="47" t="s">
        <v>6253</v>
      </c>
      <c r="I1525" s="48" t="s">
        <v>6275</v>
      </c>
      <c r="J1525" s="48" t="s">
        <v>6285</v>
      </c>
      <c r="K1525" s="48" t="s">
        <v>6286</v>
      </c>
      <c r="L1525" s="45">
        <v>114</v>
      </c>
      <c r="M1525" s="47" t="s">
        <v>161</v>
      </c>
      <c r="N1525" s="60">
        <v>0</v>
      </c>
      <c r="O1525" s="58">
        <v>0</v>
      </c>
      <c r="P1525" s="58">
        <v>0</v>
      </c>
      <c r="Q1525" s="132">
        <v>0</v>
      </c>
      <c r="R1525" s="60">
        <v>0</v>
      </c>
      <c r="S1525" s="58">
        <v>0</v>
      </c>
      <c r="T1525" s="58">
        <v>0</v>
      </c>
      <c r="U1525" s="132">
        <v>0</v>
      </c>
      <c r="V1525" s="58">
        <v>0</v>
      </c>
      <c r="W1525" s="58">
        <v>0</v>
      </c>
      <c r="X1525" s="58">
        <v>0</v>
      </c>
      <c r="Y1525" s="132">
        <v>0</v>
      </c>
      <c r="Z1525" s="61">
        <v>0</v>
      </c>
      <c r="AA1525" s="59">
        <v>0</v>
      </c>
      <c r="AB1525" s="59">
        <v>0</v>
      </c>
      <c r="AC1525" s="132">
        <v>0</v>
      </c>
      <c r="AD1525" s="61">
        <v>0</v>
      </c>
      <c r="AE1525" s="59">
        <v>0</v>
      </c>
      <c r="AF1525" s="59">
        <v>0</v>
      </c>
      <c r="AG1525" s="132">
        <v>0</v>
      </c>
      <c r="AH1525" s="61">
        <v>0</v>
      </c>
      <c r="AI1525" s="132">
        <v>0</v>
      </c>
      <c r="AJ1525" s="64">
        <f>IFERROR(VLOOKUP($B1525,STOCK!$A:$H,3,0)," ")</f>
        <v>11</v>
      </c>
      <c r="AK1525" s="65">
        <f>IFERROR(VLOOKUP($B1525,STOCK!$A:$H,4,0)," ")</f>
        <v>11</v>
      </c>
      <c r="AL1525" s="65">
        <f>IFERROR(VLOOKUP($B1525,STOCK!$A:$H,5,0)," ")</f>
        <v>9</v>
      </c>
      <c r="AM1525" s="65">
        <f>IFERROR(VLOOKUP($B1525,STOCK!$A:$H,6,0)," ")</f>
        <v>14</v>
      </c>
      <c r="AN1525" s="65">
        <f>IFERROR(VLOOKUP($B1525,STOCK!$A:$H,7,0)," ")</f>
        <v>9</v>
      </c>
      <c r="AO1525" s="65">
        <f>IFERROR(VLOOKUP($B1525,STOCK!$A:$H,8,0)," ")</f>
        <v>6</v>
      </c>
      <c r="AP1525" s="62" t="str">
        <f t="shared" si="299"/>
        <v>SV</v>
      </c>
      <c r="AQ1525" s="50" t="str">
        <f t="shared" si="300"/>
        <v>SV</v>
      </c>
      <c r="AR1525" s="50" t="str">
        <f t="shared" si="301"/>
        <v>SV</v>
      </c>
      <c r="AS1525" s="50" t="str">
        <f t="shared" si="302"/>
        <v>SV</v>
      </c>
      <c r="AT1525" s="50" t="str">
        <f t="shared" si="303"/>
        <v>SV</v>
      </c>
      <c r="AU1525" s="63" t="str">
        <f t="shared" si="310"/>
        <v>SV</v>
      </c>
      <c r="AV1525" s="67">
        <v>74899.999999000007</v>
      </c>
      <c r="AW1525" s="133">
        <v>73332.162970000005</v>
      </c>
      <c r="AX1525" s="49">
        <v>89900</v>
      </c>
      <c r="AY1525" s="51">
        <f t="shared" si="304"/>
        <v>0.20026702271295416</v>
      </c>
      <c r="AZ1525" s="51">
        <f t="shared" si="305"/>
        <v>0.16685205785317012</v>
      </c>
      <c r="BA1525" s="49">
        <v>85900</v>
      </c>
      <c r="BB1525" s="52">
        <v>3</v>
      </c>
      <c r="BC1525" s="51">
        <f t="shared" si="306"/>
        <v>0.14686248332639318</v>
      </c>
      <c r="BD1525" s="51">
        <f t="shared" si="307"/>
        <v>0.12805587894062856</v>
      </c>
      <c r="BE1525" s="49">
        <v>83900</v>
      </c>
      <c r="BF1525" s="52">
        <v>6</v>
      </c>
      <c r="BG1525" s="51">
        <f t="shared" si="308"/>
        <v>0.1201602136331128</v>
      </c>
      <c r="BH1525" s="51">
        <f t="shared" si="309"/>
        <v>0.10727056020262209</v>
      </c>
      <c r="BI1525" s="282">
        <f t="shared" si="311"/>
        <v>0</v>
      </c>
    </row>
    <row r="1526" spans="1:61" hidden="1">
      <c r="A1526" s="54" t="s">
        <v>149</v>
      </c>
      <c r="B1526" s="55" t="s">
        <v>4799</v>
      </c>
      <c r="C1526" s="55" t="s">
        <v>4800</v>
      </c>
      <c r="D1526" s="44" t="s">
        <v>4801</v>
      </c>
      <c r="E1526" s="56">
        <v>1</v>
      </c>
      <c r="F1526" s="46" t="s">
        <v>5814</v>
      </c>
      <c r="G1526" s="47" t="s">
        <v>5814</v>
      </c>
      <c r="H1526" s="47" t="s">
        <v>6253</v>
      </c>
      <c r="I1526" s="48" t="s">
        <v>6275</v>
      </c>
      <c r="J1526" s="48" t="s">
        <v>6287</v>
      </c>
      <c r="K1526" s="48" t="s">
        <v>6287</v>
      </c>
      <c r="L1526" s="45">
        <v>984</v>
      </c>
      <c r="M1526" s="47" t="s">
        <v>5903</v>
      </c>
      <c r="N1526" s="60">
        <v>0</v>
      </c>
      <c r="O1526" s="58">
        <v>0</v>
      </c>
      <c r="P1526" s="58">
        <v>0</v>
      </c>
      <c r="Q1526" s="132">
        <v>0</v>
      </c>
      <c r="R1526" s="60">
        <v>0</v>
      </c>
      <c r="S1526" s="58">
        <v>0</v>
      </c>
      <c r="T1526" s="58">
        <v>0</v>
      </c>
      <c r="U1526" s="132">
        <v>0</v>
      </c>
      <c r="V1526" s="58">
        <v>0</v>
      </c>
      <c r="W1526" s="58">
        <v>0</v>
      </c>
      <c r="X1526" s="58">
        <v>0</v>
      </c>
      <c r="Y1526" s="132">
        <v>0</v>
      </c>
      <c r="Z1526" s="61">
        <v>0</v>
      </c>
      <c r="AA1526" s="59">
        <v>0</v>
      </c>
      <c r="AB1526" s="59">
        <v>0</v>
      </c>
      <c r="AC1526" s="132">
        <v>0</v>
      </c>
      <c r="AD1526" s="61">
        <v>0</v>
      </c>
      <c r="AE1526" s="59">
        <v>0</v>
      </c>
      <c r="AF1526" s="59">
        <v>0</v>
      </c>
      <c r="AG1526" s="132">
        <v>0</v>
      </c>
      <c r="AH1526" s="61">
        <v>0</v>
      </c>
      <c r="AI1526" s="132">
        <v>0</v>
      </c>
      <c r="AJ1526" s="64">
        <f>IFERROR(VLOOKUP($B1526,STOCK!$A:$H,3,0)," ")</f>
        <v>5</v>
      </c>
      <c r="AK1526" s="65">
        <f>IFERROR(VLOOKUP($B1526,STOCK!$A:$H,4,0)," ")</f>
        <v>0</v>
      </c>
      <c r="AL1526" s="65">
        <f>IFERROR(VLOOKUP($B1526,STOCK!$A:$H,5,0)," ")</f>
        <v>0</v>
      </c>
      <c r="AM1526" s="65">
        <f>IFERROR(VLOOKUP($B1526,STOCK!$A:$H,6,0)," ")</f>
        <v>0</v>
      </c>
      <c r="AN1526" s="65">
        <f>IFERROR(VLOOKUP($B1526,STOCK!$A:$H,7,0)," ")</f>
        <v>0</v>
      </c>
      <c r="AO1526" s="65">
        <f>IFERROR(VLOOKUP($B1526,STOCK!$A:$H,8,0)," ")</f>
        <v>0</v>
      </c>
      <c r="AP1526" s="62" t="str">
        <f t="shared" si="299"/>
        <v>SV</v>
      </c>
      <c r="AQ1526" s="50" t="str">
        <f t="shared" si="300"/>
        <v>Q</v>
      </c>
      <c r="AR1526" s="50" t="str">
        <f t="shared" si="301"/>
        <v>Q</v>
      </c>
      <c r="AS1526" s="50" t="str">
        <f t="shared" si="302"/>
        <v>Q</v>
      </c>
      <c r="AT1526" s="50" t="str">
        <f t="shared" si="303"/>
        <v>Q</v>
      </c>
      <c r="AU1526" s="63" t="str">
        <f t="shared" si="310"/>
        <v>Q</v>
      </c>
      <c r="AV1526" s="67">
        <v>58049.999996999999</v>
      </c>
      <c r="AW1526" s="133">
        <v>58049.999259999997</v>
      </c>
      <c r="AX1526" s="49">
        <v>69900</v>
      </c>
      <c r="AY1526" s="51">
        <f t="shared" si="304"/>
        <v>0.2041343669872937</v>
      </c>
      <c r="AZ1526" s="51">
        <f t="shared" si="305"/>
        <v>0.16952789703862661</v>
      </c>
      <c r="BA1526" s="49">
        <v>67900</v>
      </c>
      <c r="BB1526" s="52">
        <v>3</v>
      </c>
      <c r="BC1526" s="51">
        <f t="shared" si="306"/>
        <v>0.1696813092766416</v>
      </c>
      <c r="BD1526" s="51">
        <f t="shared" si="307"/>
        <v>0.14506627397643596</v>
      </c>
      <c r="BE1526" s="49">
        <v>66900</v>
      </c>
      <c r="BF1526" s="52">
        <v>6</v>
      </c>
      <c r="BG1526" s="51">
        <f t="shared" si="308"/>
        <v>0.15245478042131544</v>
      </c>
      <c r="BH1526" s="51">
        <f t="shared" si="309"/>
        <v>0.13228699556053813</v>
      </c>
      <c r="BI1526" s="282">
        <f t="shared" si="311"/>
        <v>0</v>
      </c>
    </row>
    <row r="1527" spans="1:61" hidden="1">
      <c r="A1527" s="54" t="s">
        <v>149</v>
      </c>
      <c r="B1527" s="55" t="s">
        <v>4802</v>
      </c>
      <c r="C1527" s="55" t="s">
        <v>4803</v>
      </c>
      <c r="D1527" s="44" t="s">
        <v>4804</v>
      </c>
      <c r="E1527" s="56">
        <v>1</v>
      </c>
      <c r="F1527" s="46" t="s">
        <v>5814</v>
      </c>
      <c r="G1527" s="47" t="s">
        <v>5814</v>
      </c>
      <c r="H1527" s="47" t="s">
        <v>6253</v>
      </c>
      <c r="I1527" s="48" t="s">
        <v>6275</v>
      </c>
      <c r="J1527" s="48" t="s">
        <v>6287</v>
      </c>
      <c r="K1527" s="48" t="s">
        <v>6287</v>
      </c>
      <c r="L1527" s="45">
        <v>984</v>
      </c>
      <c r="M1527" s="47" t="s">
        <v>5903</v>
      </c>
      <c r="N1527" s="60">
        <v>0</v>
      </c>
      <c r="O1527" s="58">
        <v>0</v>
      </c>
      <c r="P1527" s="58">
        <v>1</v>
      </c>
      <c r="Q1527" s="132">
        <v>0</v>
      </c>
      <c r="R1527" s="60">
        <v>0</v>
      </c>
      <c r="S1527" s="58">
        <v>0</v>
      </c>
      <c r="T1527" s="58">
        <v>0</v>
      </c>
      <c r="U1527" s="132">
        <v>0</v>
      </c>
      <c r="V1527" s="58">
        <v>0</v>
      </c>
      <c r="W1527" s="58">
        <v>0</v>
      </c>
      <c r="X1527" s="58">
        <v>0</v>
      </c>
      <c r="Y1527" s="132">
        <v>0</v>
      </c>
      <c r="Z1527" s="61">
        <v>0</v>
      </c>
      <c r="AA1527" s="59">
        <v>0</v>
      </c>
      <c r="AB1527" s="59">
        <v>0</v>
      </c>
      <c r="AC1527" s="132">
        <v>0</v>
      </c>
      <c r="AD1527" s="61">
        <v>0</v>
      </c>
      <c r="AE1527" s="59">
        <v>0</v>
      </c>
      <c r="AF1527" s="59">
        <v>0</v>
      </c>
      <c r="AG1527" s="132">
        <v>0</v>
      </c>
      <c r="AH1527" s="61">
        <v>0</v>
      </c>
      <c r="AI1527" s="132">
        <v>0</v>
      </c>
      <c r="AJ1527" s="64">
        <f>IFERROR(VLOOKUP($B1527,STOCK!$A:$H,3,0)," ")</f>
        <v>6</v>
      </c>
      <c r="AK1527" s="65">
        <f>IFERROR(VLOOKUP($B1527,STOCK!$A:$H,4,0)," ")</f>
        <v>2</v>
      </c>
      <c r="AL1527" s="65">
        <f>IFERROR(VLOOKUP($B1527,STOCK!$A:$H,5,0)," ")</f>
        <v>0</v>
      </c>
      <c r="AM1527" s="65">
        <f>IFERROR(VLOOKUP($B1527,STOCK!$A:$H,6,0)," ")</f>
        <v>0</v>
      </c>
      <c r="AN1527" s="65">
        <f>IFERROR(VLOOKUP($B1527,STOCK!$A:$H,7,0)," ")</f>
        <v>0</v>
      </c>
      <c r="AO1527" s="65">
        <f>IFERROR(VLOOKUP($B1527,STOCK!$A:$H,8,0)," ")</f>
        <v>0</v>
      </c>
      <c r="AP1527" s="62" t="str">
        <f t="shared" si="299"/>
        <v>SV</v>
      </c>
      <c r="AQ1527" s="50" t="str">
        <f t="shared" si="300"/>
        <v>SV</v>
      </c>
      <c r="AR1527" s="50" t="str">
        <f t="shared" si="301"/>
        <v>Q</v>
      </c>
      <c r="AS1527" s="50" t="str">
        <f t="shared" si="302"/>
        <v>Q</v>
      </c>
      <c r="AT1527" s="50" t="str">
        <f t="shared" si="303"/>
        <v>Q</v>
      </c>
      <c r="AU1527" s="63" t="str">
        <f t="shared" si="310"/>
        <v>Q</v>
      </c>
      <c r="AV1527" s="67">
        <v>85050.000002000001</v>
      </c>
      <c r="AW1527" s="133">
        <v>85049.999979999993</v>
      </c>
      <c r="AX1527" s="49">
        <v>99900</v>
      </c>
      <c r="AY1527" s="51">
        <f t="shared" si="304"/>
        <v>0.17460317457555319</v>
      </c>
      <c r="AZ1527" s="51">
        <f t="shared" si="305"/>
        <v>0.14864864862862862</v>
      </c>
      <c r="BA1527" s="49">
        <v>97900</v>
      </c>
      <c r="BB1527" s="52">
        <v>2</v>
      </c>
      <c r="BC1527" s="51">
        <f t="shared" si="306"/>
        <v>0.15108759550497153</v>
      </c>
      <c r="BD1527" s="51">
        <f t="shared" si="307"/>
        <v>0.1312563840449438</v>
      </c>
      <c r="BE1527" s="49">
        <v>95900</v>
      </c>
      <c r="BF1527" s="52">
        <v>6</v>
      </c>
      <c r="BG1527" s="51">
        <f t="shared" si="308"/>
        <v>0.12757201643438987</v>
      </c>
      <c r="BH1527" s="51">
        <f t="shared" si="309"/>
        <v>0.11313868611053179</v>
      </c>
      <c r="BI1527" s="282">
        <f t="shared" si="311"/>
        <v>0</v>
      </c>
    </row>
    <row r="1528" spans="1:61" hidden="1">
      <c r="A1528" s="54" t="s">
        <v>149</v>
      </c>
      <c r="B1528" s="55" t="s">
        <v>4805</v>
      </c>
      <c r="C1528" s="55" t="s">
        <v>4806</v>
      </c>
      <c r="D1528" s="44" t="s">
        <v>4807</v>
      </c>
      <c r="E1528" s="56">
        <v>1</v>
      </c>
      <c r="F1528" s="46" t="s">
        <v>5814</v>
      </c>
      <c r="G1528" s="47" t="s">
        <v>5814</v>
      </c>
      <c r="H1528" s="47" t="s">
        <v>6253</v>
      </c>
      <c r="I1528" s="48" t="s">
        <v>6275</v>
      </c>
      <c r="J1528" s="48" t="s">
        <v>6287</v>
      </c>
      <c r="K1528" s="48" t="s">
        <v>6287</v>
      </c>
      <c r="L1528" s="45">
        <v>984</v>
      </c>
      <c r="M1528" s="47" t="s">
        <v>5903</v>
      </c>
      <c r="N1528" s="60">
        <v>0</v>
      </c>
      <c r="O1528" s="58">
        <v>0</v>
      </c>
      <c r="P1528" s="58">
        <v>0</v>
      </c>
      <c r="Q1528" s="132">
        <v>0</v>
      </c>
      <c r="R1528" s="60">
        <v>0</v>
      </c>
      <c r="S1528" s="58">
        <v>0</v>
      </c>
      <c r="T1528" s="58">
        <v>0</v>
      </c>
      <c r="U1528" s="132">
        <v>0</v>
      </c>
      <c r="V1528" s="58">
        <v>0</v>
      </c>
      <c r="W1528" s="58">
        <v>0</v>
      </c>
      <c r="X1528" s="58">
        <v>0</v>
      </c>
      <c r="Y1528" s="132">
        <v>0</v>
      </c>
      <c r="Z1528" s="61">
        <v>0</v>
      </c>
      <c r="AA1528" s="59">
        <v>0</v>
      </c>
      <c r="AB1528" s="59">
        <v>0</v>
      </c>
      <c r="AC1528" s="132">
        <v>0</v>
      </c>
      <c r="AD1528" s="61">
        <v>0</v>
      </c>
      <c r="AE1528" s="59">
        <v>0</v>
      </c>
      <c r="AF1528" s="59">
        <v>0</v>
      </c>
      <c r="AG1528" s="132">
        <v>0</v>
      </c>
      <c r="AH1528" s="61">
        <v>0</v>
      </c>
      <c r="AI1528" s="132">
        <v>0</v>
      </c>
      <c r="AJ1528" s="64">
        <f>IFERROR(VLOOKUP($B1528,STOCK!$A:$H,3,0)," ")</f>
        <v>2</v>
      </c>
      <c r="AK1528" s="65">
        <f>IFERROR(VLOOKUP($B1528,STOCK!$A:$H,4,0)," ")</f>
        <v>0</v>
      </c>
      <c r="AL1528" s="65">
        <f>IFERROR(VLOOKUP($B1528,STOCK!$A:$H,5,0)," ")</f>
        <v>0</v>
      </c>
      <c r="AM1528" s="65">
        <f>IFERROR(VLOOKUP($B1528,STOCK!$A:$H,6,0)," ")</f>
        <v>0</v>
      </c>
      <c r="AN1528" s="65">
        <f>IFERROR(VLOOKUP($B1528,STOCK!$A:$H,7,0)," ")</f>
        <v>0</v>
      </c>
      <c r="AO1528" s="65">
        <f>IFERROR(VLOOKUP($B1528,STOCK!$A:$H,8,0)," ")</f>
        <v>0</v>
      </c>
      <c r="AP1528" s="62" t="str">
        <f t="shared" si="299"/>
        <v>SV</v>
      </c>
      <c r="AQ1528" s="50" t="str">
        <f t="shared" si="300"/>
        <v>Q</v>
      </c>
      <c r="AR1528" s="50" t="str">
        <f t="shared" si="301"/>
        <v>Q</v>
      </c>
      <c r="AS1528" s="50" t="str">
        <f t="shared" si="302"/>
        <v>Q</v>
      </c>
      <c r="AT1528" s="50" t="str">
        <f t="shared" si="303"/>
        <v>Q</v>
      </c>
      <c r="AU1528" s="63" t="str">
        <f t="shared" si="310"/>
        <v>Q</v>
      </c>
      <c r="AV1528" s="67">
        <v>58049.999996999999</v>
      </c>
      <c r="AW1528" s="133">
        <v>58049.999259999997</v>
      </c>
      <c r="AX1528" s="49">
        <v>69900</v>
      </c>
      <c r="AY1528" s="51">
        <f t="shared" si="304"/>
        <v>0.2041343669872937</v>
      </c>
      <c r="AZ1528" s="51">
        <f t="shared" si="305"/>
        <v>0.16952789703862661</v>
      </c>
      <c r="BA1528" s="49">
        <v>67900</v>
      </c>
      <c r="BB1528" s="52">
        <v>3</v>
      </c>
      <c r="BC1528" s="51">
        <f t="shared" si="306"/>
        <v>0.1696813092766416</v>
      </c>
      <c r="BD1528" s="51">
        <f t="shared" si="307"/>
        <v>0.14506627397643596</v>
      </c>
      <c r="BE1528" s="49">
        <v>66900</v>
      </c>
      <c r="BF1528" s="52">
        <v>6</v>
      </c>
      <c r="BG1528" s="51">
        <f t="shared" si="308"/>
        <v>0.15245478042131544</v>
      </c>
      <c r="BH1528" s="51">
        <f t="shared" si="309"/>
        <v>0.13228699556053813</v>
      </c>
      <c r="BI1528" s="282">
        <f t="shared" si="311"/>
        <v>0</v>
      </c>
    </row>
    <row r="1529" spans="1:61" hidden="1">
      <c r="A1529" s="54" t="s">
        <v>149</v>
      </c>
      <c r="B1529" s="55" t="s">
        <v>4808</v>
      </c>
      <c r="C1529" s="55" t="s">
        <v>4809</v>
      </c>
      <c r="D1529" s="44" t="s">
        <v>4810</v>
      </c>
      <c r="E1529" s="56">
        <v>1</v>
      </c>
      <c r="F1529" s="46" t="s">
        <v>5814</v>
      </c>
      <c r="G1529" s="47" t="s">
        <v>5814</v>
      </c>
      <c r="H1529" s="47" t="s">
        <v>6253</v>
      </c>
      <c r="I1529" s="48" t="s">
        <v>6275</v>
      </c>
      <c r="J1529" s="48" t="s">
        <v>6287</v>
      </c>
      <c r="K1529" s="48" t="s">
        <v>6287</v>
      </c>
      <c r="L1529" s="45">
        <v>984</v>
      </c>
      <c r="M1529" s="47" t="s">
        <v>5903</v>
      </c>
      <c r="N1529" s="60">
        <v>0</v>
      </c>
      <c r="O1529" s="58">
        <v>0</v>
      </c>
      <c r="P1529" s="58">
        <v>0</v>
      </c>
      <c r="Q1529" s="132">
        <v>0</v>
      </c>
      <c r="R1529" s="60">
        <v>1</v>
      </c>
      <c r="S1529" s="58">
        <v>0</v>
      </c>
      <c r="T1529" s="58">
        <v>0</v>
      </c>
      <c r="U1529" s="132">
        <v>0</v>
      </c>
      <c r="V1529" s="58">
        <v>0</v>
      </c>
      <c r="W1529" s="58">
        <v>0</v>
      </c>
      <c r="X1529" s="58">
        <v>0</v>
      </c>
      <c r="Y1529" s="132">
        <v>0</v>
      </c>
      <c r="Z1529" s="61">
        <v>0</v>
      </c>
      <c r="AA1529" s="59">
        <v>0</v>
      </c>
      <c r="AB1529" s="59">
        <v>0</v>
      </c>
      <c r="AC1529" s="132">
        <v>0</v>
      </c>
      <c r="AD1529" s="61">
        <v>0</v>
      </c>
      <c r="AE1529" s="59">
        <v>0</v>
      </c>
      <c r="AF1529" s="59">
        <v>0</v>
      </c>
      <c r="AG1529" s="132">
        <v>0</v>
      </c>
      <c r="AH1529" s="61">
        <v>0</v>
      </c>
      <c r="AI1529" s="132">
        <v>0</v>
      </c>
      <c r="AJ1529" s="64">
        <f>IFERROR(VLOOKUP($B1529,STOCK!$A:$H,3,0)," ")</f>
        <v>0</v>
      </c>
      <c r="AK1529" s="65">
        <f>IFERROR(VLOOKUP($B1529,STOCK!$A:$H,4,0)," ")</f>
        <v>2</v>
      </c>
      <c r="AL1529" s="65">
        <f>IFERROR(VLOOKUP($B1529,STOCK!$A:$H,5,0)," ")</f>
        <v>0</v>
      </c>
      <c r="AM1529" s="65">
        <f>IFERROR(VLOOKUP($B1529,STOCK!$A:$H,6,0)," ")</f>
        <v>0</v>
      </c>
      <c r="AN1529" s="65">
        <f>IFERROR(VLOOKUP($B1529,STOCK!$A:$H,7,0)," ")</f>
        <v>0</v>
      </c>
      <c r="AO1529" s="65">
        <f>IFERROR(VLOOKUP($B1529,STOCK!$A:$H,8,0)," ")</f>
        <v>0</v>
      </c>
      <c r="AP1529" s="62" t="str">
        <f t="shared" si="299"/>
        <v>Q</v>
      </c>
      <c r="AQ1529" s="50" t="str">
        <f t="shared" si="300"/>
        <v>SV</v>
      </c>
      <c r="AR1529" s="50" t="str">
        <f t="shared" si="301"/>
        <v>Q</v>
      </c>
      <c r="AS1529" s="50" t="str">
        <f t="shared" si="302"/>
        <v>Q</v>
      </c>
      <c r="AT1529" s="50" t="str">
        <f t="shared" si="303"/>
        <v>Q</v>
      </c>
      <c r="AU1529" s="63" t="str">
        <f t="shared" si="310"/>
        <v>Q</v>
      </c>
      <c r="AV1529" s="67">
        <v>36000.000003000001</v>
      </c>
      <c r="AW1529" s="133">
        <v>36000.000079999998</v>
      </c>
      <c r="AX1529" s="49">
        <v>42900</v>
      </c>
      <c r="AY1529" s="51">
        <f t="shared" si="304"/>
        <v>0.19166666656736098</v>
      </c>
      <c r="AZ1529" s="51">
        <f t="shared" si="305"/>
        <v>0.16083916076923074</v>
      </c>
      <c r="BA1529" s="49">
        <v>41900</v>
      </c>
      <c r="BB1529" s="52">
        <v>3</v>
      </c>
      <c r="BC1529" s="51">
        <f t="shared" si="306"/>
        <v>0.16388888879189811</v>
      </c>
      <c r="BD1529" s="51">
        <f t="shared" si="307"/>
        <v>0.14081145577565629</v>
      </c>
      <c r="BE1529" s="49">
        <v>40900</v>
      </c>
      <c r="BF1529" s="52">
        <v>6</v>
      </c>
      <c r="BG1529" s="51">
        <f t="shared" si="308"/>
        <v>0.13611111101643525</v>
      </c>
      <c r="BH1529" s="51">
        <f t="shared" si="309"/>
        <v>0.11980440090464545</v>
      </c>
      <c r="BI1529" s="282">
        <f t="shared" si="311"/>
        <v>0</v>
      </c>
    </row>
    <row r="1530" spans="1:61" hidden="1">
      <c r="A1530" s="54" t="s">
        <v>150</v>
      </c>
      <c r="B1530" s="55" t="s">
        <v>4811</v>
      </c>
      <c r="C1530" s="55" t="s">
        <v>4812</v>
      </c>
      <c r="D1530" s="44" t="s">
        <v>4813</v>
      </c>
      <c r="E1530" s="56">
        <v>6</v>
      </c>
      <c r="F1530" s="46" t="s">
        <v>5814</v>
      </c>
      <c r="G1530" s="47" t="s">
        <v>5814</v>
      </c>
      <c r="H1530" s="47" t="s">
        <v>6253</v>
      </c>
      <c r="I1530" s="48" t="s">
        <v>6275</v>
      </c>
      <c r="J1530" s="48" t="s">
        <v>6288</v>
      </c>
      <c r="K1530" s="48" t="s">
        <v>5900</v>
      </c>
      <c r="L1530" s="45">
        <v>114</v>
      </c>
      <c r="M1530" s="47" t="s">
        <v>161</v>
      </c>
      <c r="N1530" s="60">
        <v>0</v>
      </c>
      <c r="O1530" s="58">
        <v>1</v>
      </c>
      <c r="P1530" s="58">
        <v>0</v>
      </c>
      <c r="Q1530" s="132">
        <v>0</v>
      </c>
      <c r="R1530" s="60">
        <v>0</v>
      </c>
      <c r="S1530" s="58">
        <v>1</v>
      </c>
      <c r="T1530" s="58">
        <v>1</v>
      </c>
      <c r="U1530" s="132">
        <v>0</v>
      </c>
      <c r="V1530" s="58">
        <v>0</v>
      </c>
      <c r="W1530" s="58">
        <v>0</v>
      </c>
      <c r="X1530" s="58">
        <v>1</v>
      </c>
      <c r="Y1530" s="132">
        <v>1</v>
      </c>
      <c r="Z1530" s="61">
        <v>1</v>
      </c>
      <c r="AA1530" s="59">
        <v>0</v>
      </c>
      <c r="AB1530" s="59">
        <v>0</v>
      </c>
      <c r="AC1530" s="132">
        <v>0</v>
      </c>
      <c r="AD1530" s="61">
        <v>0</v>
      </c>
      <c r="AE1530" s="59">
        <v>0</v>
      </c>
      <c r="AF1530" s="59">
        <v>1</v>
      </c>
      <c r="AG1530" s="132">
        <v>0</v>
      </c>
      <c r="AH1530" s="61">
        <v>1</v>
      </c>
      <c r="AI1530" s="132">
        <v>1</v>
      </c>
      <c r="AJ1530" s="64">
        <f>IFERROR(VLOOKUP($B1530,STOCK!$A:$H,3,0)," ")</f>
        <v>30</v>
      </c>
      <c r="AK1530" s="65">
        <f>IFERROR(VLOOKUP($B1530,STOCK!$A:$H,4,0)," ")</f>
        <v>24</v>
      </c>
      <c r="AL1530" s="65">
        <f>IFERROR(VLOOKUP($B1530,STOCK!$A:$H,5,0)," ")</f>
        <v>20</v>
      </c>
      <c r="AM1530" s="65">
        <f>IFERROR(VLOOKUP($B1530,STOCK!$A:$H,6,0)," ")</f>
        <v>30</v>
      </c>
      <c r="AN1530" s="65">
        <f>IFERROR(VLOOKUP($B1530,STOCK!$A:$H,7,0)," ")</f>
        <v>41</v>
      </c>
      <c r="AO1530" s="65">
        <f>IFERROR(VLOOKUP($B1530,STOCK!$A:$H,8,0)," ")</f>
        <v>5</v>
      </c>
      <c r="AP1530" s="62" t="str">
        <f t="shared" si="299"/>
        <v>SV</v>
      </c>
      <c r="AQ1530" s="50" t="str">
        <f t="shared" si="300"/>
        <v>SV</v>
      </c>
      <c r="AR1530" s="50">
        <f t="shared" si="301"/>
        <v>600</v>
      </c>
      <c r="AS1530" s="50" t="str">
        <f t="shared" si="302"/>
        <v>SV</v>
      </c>
      <c r="AT1530" s="50" t="str">
        <f t="shared" si="303"/>
        <v>SV</v>
      </c>
      <c r="AU1530" s="63">
        <f t="shared" si="310"/>
        <v>150</v>
      </c>
      <c r="AV1530" s="67">
        <v>55850.000030000003</v>
      </c>
      <c r="AW1530" s="133">
        <v>39742.743040000001</v>
      </c>
      <c r="AX1530" s="49">
        <v>65900</v>
      </c>
      <c r="AY1530" s="51">
        <f t="shared" si="304"/>
        <v>0.17994628405732516</v>
      </c>
      <c r="AZ1530" s="51">
        <f t="shared" si="305"/>
        <v>0.15250379317147189</v>
      </c>
      <c r="BA1530" s="49">
        <v>61900</v>
      </c>
      <c r="BB1530" s="52">
        <v>3</v>
      </c>
      <c r="BC1530" s="51">
        <f t="shared" si="306"/>
        <v>0.10832587227842838</v>
      </c>
      <c r="BD1530" s="51">
        <f t="shared" si="307"/>
        <v>9.7738287075928867E-2</v>
      </c>
      <c r="BE1530" s="49">
        <v>0</v>
      </c>
      <c r="BF1530" s="52">
        <v>0</v>
      </c>
      <c r="BG1530" s="51">
        <f t="shared" si="308"/>
        <v>-1</v>
      </c>
      <c r="BH1530" s="51">
        <f t="shared" si="309"/>
        <v>0</v>
      </c>
      <c r="BI1530" s="282">
        <f t="shared" si="311"/>
        <v>2</v>
      </c>
    </row>
    <row r="1531" spans="1:61" hidden="1">
      <c r="A1531" s="54" t="s">
        <v>150</v>
      </c>
      <c r="B1531" s="55" t="s">
        <v>4814</v>
      </c>
      <c r="C1531" s="55" t="s">
        <v>4815</v>
      </c>
      <c r="D1531" s="44" t="s">
        <v>4816</v>
      </c>
      <c r="E1531" s="56">
        <v>6</v>
      </c>
      <c r="F1531" s="46" t="s">
        <v>5814</v>
      </c>
      <c r="G1531" s="47" t="s">
        <v>5814</v>
      </c>
      <c r="H1531" s="47" t="s">
        <v>6253</v>
      </c>
      <c r="I1531" s="48" t="s">
        <v>6275</v>
      </c>
      <c r="J1531" s="48" t="s">
        <v>6288</v>
      </c>
      <c r="K1531" s="48" t="s">
        <v>5900</v>
      </c>
      <c r="L1531" s="45">
        <v>114</v>
      </c>
      <c r="M1531" s="47" t="s">
        <v>161</v>
      </c>
      <c r="N1531" s="60">
        <v>0</v>
      </c>
      <c r="O1531" s="58">
        <v>0</v>
      </c>
      <c r="P1531" s="58">
        <v>2</v>
      </c>
      <c r="Q1531" s="132">
        <v>2</v>
      </c>
      <c r="R1531" s="60">
        <v>1</v>
      </c>
      <c r="S1531" s="58">
        <v>3</v>
      </c>
      <c r="T1531" s="58">
        <v>7</v>
      </c>
      <c r="U1531" s="132">
        <v>0</v>
      </c>
      <c r="V1531" s="58">
        <v>1</v>
      </c>
      <c r="W1531" s="58">
        <v>1</v>
      </c>
      <c r="X1531" s="58">
        <v>0</v>
      </c>
      <c r="Y1531" s="132">
        <v>0</v>
      </c>
      <c r="Z1531" s="61">
        <v>1</v>
      </c>
      <c r="AA1531" s="59">
        <v>0</v>
      </c>
      <c r="AB1531" s="59">
        <v>0</v>
      </c>
      <c r="AC1531" s="132">
        <v>0</v>
      </c>
      <c r="AD1531" s="61">
        <v>2</v>
      </c>
      <c r="AE1531" s="59">
        <v>1</v>
      </c>
      <c r="AF1531" s="59">
        <v>1</v>
      </c>
      <c r="AG1531" s="132">
        <v>1</v>
      </c>
      <c r="AH1531" s="61">
        <v>0</v>
      </c>
      <c r="AI1531" s="132">
        <v>0</v>
      </c>
      <c r="AJ1531" s="64">
        <f>IFERROR(VLOOKUP($B1531,STOCK!$A:$H,3,0)," ")</f>
        <v>47</v>
      </c>
      <c r="AK1531" s="65">
        <f>IFERROR(VLOOKUP($B1531,STOCK!$A:$H,4,0)," ")</f>
        <v>66</v>
      </c>
      <c r="AL1531" s="65">
        <f>IFERROR(VLOOKUP($B1531,STOCK!$A:$H,5,0)," ")</f>
        <v>44</v>
      </c>
      <c r="AM1531" s="65">
        <f>IFERROR(VLOOKUP($B1531,STOCK!$A:$H,6,0)," ")</f>
        <v>40</v>
      </c>
      <c r="AN1531" s="65">
        <f>IFERROR(VLOOKUP($B1531,STOCK!$A:$H,7,0)," ")</f>
        <v>56</v>
      </c>
      <c r="AO1531" s="65">
        <f>IFERROR(VLOOKUP($B1531,STOCK!$A:$H,8,0)," ")</f>
        <v>70</v>
      </c>
      <c r="AP1531" s="62">
        <f t="shared" si="299"/>
        <v>705</v>
      </c>
      <c r="AQ1531" s="50" t="str">
        <f t="shared" si="300"/>
        <v>SV</v>
      </c>
      <c r="AR1531" s="50" t="str">
        <f t="shared" si="301"/>
        <v>SV</v>
      </c>
      <c r="AS1531" s="50" t="str">
        <f t="shared" si="302"/>
        <v>SV</v>
      </c>
      <c r="AT1531" s="50">
        <f t="shared" si="303"/>
        <v>1680</v>
      </c>
      <c r="AU1531" s="63" t="str">
        <f t="shared" si="310"/>
        <v>SV</v>
      </c>
      <c r="AV1531" s="67">
        <v>55849.999996999999</v>
      </c>
      <c r="AW1531" s="133">
        <v>34973.991029999997</v>
      </c>
      <c r="AX1531" s="49">
        <v>65900</v>
      </c>
      <c r="AY1531" s="51">
        <f t="shared" si="304"/>
        <v>0.17994628475451813</v>
      </c>
      <c r="AZ1531" s="51">
        <f t="shared" si="305"/>
        <v>0.15250379367223066</v>
      </c>
      <c r="BA1531" s="49">
        <v>61900</v>
      </c>
      <c r="BB1531" s="52">
        <v>3</v>
      </c>
      <c r="BC1531" s="51">
        <f t="shared" si="306"/>
        <v>0.1083258729333032</v>
      </c>
      <c r="BD1531" s="51">
        <f t="shared" si="307"/>
        <v>9.7738287609046862E-2</v>
      </c>
      <c r="BE1531" s="49">
        <v>0</v>
      </c>
      <c r="BF1531" s="52">
        <v>0</v>
      </c>
      <c r="BG1531" s="51">
        <f t="shared" si="308"/>
        <v>-1</v>
      </c>
      <c r="BH1531" s="51">
        <f t="shared" si="309"/>
        <v>0</v>
      </c>
      <c r="BI1531" s="282">
        <f t="shared" si="311"/>
        <v>3</v>
      </c>
    </row>
    <row r="1532" spans="1:61" hidden="1">
      <c r="A1532" s="54" t="s">
        <v>150</v>
      </c>
      <c r="B1532" s="55" t="s">
        <v>4817</v>
      </c>
      <c r="C1532" s="55" t="s">
        <v>4818</v>
      </c>
      <c r="D1532" s="44" t="s">
        <v>4819</v>
      </c>
      <c r="E1532" s="56">
        <v>6</v>
      </c>
      <c r="F1532" s="46" t="s">
        <v>5814</v>
      </c>
      <c r="G1532" s="47" t="s">
        <v>5814</v>
      </c>
      <c r="H1532" s="47" t="s">
        <v>6253</v>
      </c>
      <c r="I1532" s="48" t="s">
        <v>6275</v>
      </c>
      <c r="J1532" s="48" t="s">
        <v>6288</v>
      </c>
      <c r="K1532" s="48" t="s">
        <v>5900</v>
      </c>
      <c r="L1532" s="45">
        <v>114</v>
      </c>
      <c r="M1532" s="47" t="s">
        <v>161</v>
      </c>
      <c r="N1532" s="60">
        <v>0</v>
      </c>
      <c r="O1532" s="58">
        <v>0</v>
      </c>
      <c r="P1532" s="58">
        <v>0</v>
      </c>
      <c r="Q1532" s="132">
        <v>1</v>
      </c>
      <c r="R1532" s="60">
        <v>0</v>
      </c>
      <c r="S1532" s="58">
        <v>0</v>
      </c>
      <c r="T1532" s="58">
        <v>4</v>
      </c>
      <c r="U1532" s="132">
        <v>1</v>
      </c>
      <c r="V1532" s="58">
        <v>0</v>
      </c>
      <c r="W1532" s="58">
        <v>0</v>
      </c>
      <c r="X1532" s="58">
        <v>0</v>
      </c>
      <c r="Y1532" s="132">
        <v>0</v>
      </c>
      <c r="Z1532" s="61">
        <v>2</v>
      </c>
      <c r="AA1532" s="59">
        <v>0</v>
      </c>
      <c r="AB1532" s="59">
        <v>2</v>
      </c>
      <c r="AC1532" s="132">
        <v>2</v>
      </c>
      <c r="AD1532" s="61">
        <v>1</v>
      </c>
      <c r="AE1532" s="59">
        <v>0</v>
      </c>
      <c r="AF1532" s="59">
        <v>0</v>
      </c>
      <c r="AG1532" s="132">
        <v>0</v>
      </c>
      <c r="AH1532" s="61">
        <v>0</v>
      </c>
      <c r="AI1532" s="132">
        <v>1</v>
      </c>
      <c r="AJ1532" s="64">
        <f>IFERROR(VLOOKUP($B1532,STOCK!$A:$H,3,0)," ")</f>
        <v>43</v>
      </c>
      <c r="AK1532" s="65">
        <f>IFERROR(VLOOKUP($B1532,STOCK!$A:$H,4,0)," ")</f>
        <v>26</v>
      </c>
      <c r="AL1532" s="65">
        <f>IFERROR(VLOOKUP($B1532,STOCK!$A:$H,5,0)," ")</f>
        <v>26</v>
      </c>
      <c r="AM1532" s="65">
        <f>IFERROR(VLOOKUP($B1532,STOCK!$A:$H,6,0)," ")</f>
        <v>12</v>
      </c>
      <c r="AN1532" s="65">
        <f>IFERROR(VLOOKUP($B1532,STOCK!$A:$H,7,0)," ")</f>
        <v>36</v>
      </c>
      <c r="AO1532" s="65">
        <f>IFERROR(VLOOKUP($B1532,STOCK!$A:$H,8,0)," ")</f>
        <v>6</v>
      </c>
      <c r="AP1532" s="62">
        <f t="shared" si="299"/>
        <v>1290</v>
      </c>
      <c r="AQ1532" s="50">
        <f t="shared" si="300"/>
        <v>780</v>
      </c>
      <c r="AR1532" s="50" t="str">
        <f t="shared" si="301"/>
        <v>SV</v>
      </c>
      <c r="AS1532" s="50">
        <f t="shared" si="302"/>
        <v>180</v>
      </c>
      <c r="AT1532" s="50" t="str">
        <f t="shared" si="303"/>
        <v>SV</v>
      </c>
      <c r="AU1532" s="63">
        <f t="shared" si="310"/>
        <v>180</v>
      </c>
      <c r="AV1532" s="67">
        <v>67710.000050000002</v>
      </c>
      <c r="AW1532" s="133">
        <v>50595.481090000001</v>
      </c>
      <c r="AX1532" s="49">
        <v>79900</v>
      </c>
      <c r="AY1532" s="51">
        <f t="shared" si="304"/>
        <v>0.18003249063651405</v>
      </c>
      <c r="AZ1532" s="51">
        <f t="shared" si="305"/>
        <v>0.15256570650813514</v>
      </c>
      <c r="BA1532" s="49">
        <v>75900</v>
      </c>
      <c r="BB1532" s="52">
        <v>3</v>
      </c>
      <c r="BC1532" s="51">
        <f t="shared" si="306"/>
        <v>0.12095702176860357</v>
      </c>
      <c r="BD1532" s="51">
        <f t="shared" si="307"/>
        <v>0.10790513768115939</v>
      </c>
      <c r="BE1532" s="49">
        <v>0</v>
      </c>
      <c r="BF1532" s="52">
        <v>0</v>
      </c>
      <c r="BG1532" s="51">
        <f t="shared" si="308"/>
        <v>-1</v>
      </c>
      <c r="BH1532" s="51">
        <f t="shared" si="309"/>
        <v>0</v>
      </c>
      <c r="BI1532" s="282">
        <f t="shared" si="311"/>
        <v>5</v>
      </c>
    </row>
    <row r="1533" spans="1:61" hidden="1">
      <c r="A1533" s="54" t="s">
        <v>150</v>
      </c>
      <c r="B1533" s="55" t="s">
        <v>4820</v>
      </c>
      <c r="C1533" s="55" t="s">
        <v>4821</v>
      </c>
      <c r="D1533" s="44" t="s">
        <v>4822</v>
      </c>
      <c r="E1533" s="56">
        <v>6</v>
      </c>
      <c r="F1533" s="46" t="s">
        <v>5814</v>
      </c>
      <c r="G1533" s="47" t="s">
        <v>5814</v>
      </c>
      <c r="H1533" s="47" t="s">
        <v>6253</v>
      </c>
      <c r="I1533" s="48" t="s">
        <v>6275</v>
      </c>
      <c r="J1533" s="48" t="s">
        <v>6288</v>
      </c>
      <c r="K1533" s="48" t="s">
        <v>5900</v>
      </c>
      <c r="L1533" s="45">
        <v>114</v>
      </c>
      <c r="M1533" s="47" t="s">
        <v>161</v>
      </c>
      <c r="N1533" s="60">
        <v>2</v>
      </c>
      <c r="O1533" s="58">
        <v>0</v>
      </c>
      <c r="P1533" s="58">
        <v>1</v>
      </c>
      <c r="Q1533" s="132">
        <v>1</v>
      </c>
      <c r="R1533" s="60">
        <v>0</v>
      </c>
      <c r="S1533" s="58">
        <v>0</v>
      </c>
      <c r="T1533" s="58">
        <v>0</v>
      </c>
      <c r="U1533" s="132">
        <v>0</v>
      </c>
      <c r="V1533" s="58">
        <v>0</v>
      </c>
      <c r="W1533" s="58">
        <v>0</v>
      </c>
      <c r="X1533" s="58">
        <v>0</v>
      </c>
      <c r="Y1533" s="132">
        <v>0</v>
      </c>
      <c r="Z1533" s="61">
        <v>0</v>
      </c>
      <c r="AA1533" s="59">
        <v>1</v>
      </c>
      <c r="AB1533" s="59">
        <v>0</v>
      </c>
      <c r="AC1533" s="132">
        <v>0</v>
      </c>
      <c r="AD1533" s="61">
        <v>0</v>
      </c>
      <c r="AE1533" s="59">
        <v>0</v>
      </c>
      <c r="AF1533" s="59">
        <v>0</v>
      </c>
      <c r="AG1533" s="132">
        <v>0</v>
      </c>
      <c r="AH1533" s="61">
        <v>0</v>
      </c>
      <c r="AI1533" s="132">
        <v>0</v>
      </c>
      <c r="AJ1533" s="64">
        <f>IFERROR(VLOOKUP($B1533,STOCK!$A:$H,3,0)," ")</f>
        <v>38</v>
      </c>
      <c r="AK1533" s="65">
        <f>IFERROR(VLOOKUP($B1533,STOCK!$A:$H,4,0)," ")</f>
        <v>36</v>
      </c>
      <c r="AL1533" s="65">
        <f>IFERROR(VLOOKUP($B1533,STOCK!$A:$H,5,0)," ")</f>
        <v>33</v>
      </c>
      <c r="AM1533" s="65">
        <f>IFERROR(VLOOKUP($B1533,STOCK!$A:$H,6,0)," ")</f>
        <v>21</v>
      </c>
      <c r="AN1533" s="65">
        <f>IFERROR(VLOOKUP($B1533,STOCK!$A:$H,7,0)," ")</f>
        <v>31</v>
      </c>
      <c r="AO1533" s="65">
        <f>IFERROR(VLOOKUP($B1533,STOCK!$A:$H,8,0)," ")</f>
        <v>6</v>
      </c>
      <c r="AP1533" s="62">
        <f t="shared" si="299"/>
        <v>1140</v>
      </c>
      <c r="AQ1533" s="50" t="str">
        <f t="shared" si="300"/>
        <v>SV</v>
      </c>
      <c r="AR1533" s="50" t="str">
        <f t="shared" si="301"/>
        <v>SV</v>
      </c>
      <c r="AS1533" s="50" t="str">
        <f t="shared" si="302"/>
        <v>SV</v>
      </c>
      <c r="AT1533" s="50" t="str">
        <f t="shared" si="303"/>
        <v>SV</v>
      </c>
      <c r="AU1533" s="63" t="str">
        <f t="shared" si="310"/>
        <v>SV</v>
      </c>
      <c r="AV1533" s="67">
        <v>55850.000030000003</v>
      </c>
      <c r="AW1533" s="133">
        <v>37058.679239999998</v>
      </c>
      <c r="AX1533" s="49">
        <v>65900</v>
      </c>
      <c r="AY1533" s="51">
        <f t="shared" si="304"/>
        <v>0.17994628405732516</v>
      </c>
      <c r="AZ1533" s="51">
        <f t="shared" si="305"/>
        <v>0.15250379317147189</v>
      </c>
      <c r="BA1533" s="49">
        <v>61900</v>
      </c>
      <c r="BB1533" s="52">
        <v>3</v>
      </c>
      <c r="BC1533" s="51">
        <f t="shared" si="306"/>
        <v>0.10832587227842838</v>
      </c>
      <c r="BD1533" s="51">
        <f t="shared" si="307"/>
        <v>9.7738287075928867E-2</v>
      </c>
      <c r="BE1533" s="49">
        <v>0</v>
      </c>
      <c r="BF1533" s="52">
        <v>0</v>
      </c>
      <c r="BG1533" s="51">
        <f t="shared" si="308"/>
        <v>-1</v>
      </c>
      <c r="BH1533" s="51">
        <f t="shared" si="309"/>
        <v>0</v>
      </c>
      <c r="BI1533" s="282">
        <f t="shared" si="311"/>
        <v>1</v>
      </c>
    </row>
    <row r="1534" spans="1:61" hidden="1">
      <c r="A1534" s="54" t="s">
        <v>150</v>
      </c>
      <c r="B1534" s="55" t="s">
        <v>4823</v>
      </c>
      <c r="C1534" s="55" t="s">
        <v>4824</v>
      </c>
      <c r="D1534" s="44" t="s">
        <v>4825</v>
      </c>
      <c r="E1534" s="56">
        <v>6</v>
      </c>
      <c r="F1534" s="46" t="s">
        <v>5814</v>
      </c>
      <c r="G1534" s="47" t="s">
        <v>5814</v>
      </c>
      <c r="H1534" s="47" t="s">
        <v>6253</v>
      </c>
      <c r="I1534" s="48" t="s">
        <v>6275</v>
      </c>
      <c r="J1534" s="48" t="s">
        <v>6288</v>
      </c>
      <c r="K1534" s="48" t="s">
        <v>5900</v>
      </c>
      <c r="L1534" s="45">
        <v>114</v>
      </c>
      <c r="M1534" s="47" t="s">
        <v>161</v>
      </c>
      <c r="N1534" s="60">
        <v>5</v>
      </c>
      <c r="O1534" s="58">
        <v>0</v>
      </c>
      <c r="P1534" s="58">
        <v>6</v>
      </c>
      <c r="Q1534" s="132">
        <v>1</v>
      </c>
      <c r="R1534" s="60">
        <v>1</v>
      </c>
      <c r="S1534" s="58">
        <v>12</v>
      </c>
      <c r="T1534" s="58">
        <v>12</v>
      </c>
      <c r="U1534" s="132">
        <v>10</v>
      </c>
      <c r="V1534" s="58">
        <v>2</v>
      </c>
      <c r="W1534" s="58">
        <v>1</v>
      </c>
      <c r="X1534" s="58">
        <v>0</v>
      </c>
      <c r="Y1534" s="132">
        <v>1</v>
      </c>
      <c r="Z1534" s="61">
        <v>1</v>
      </c>
      <c r="AA1534" s="59">
        <v>1</v>
      </c>
      <c r="AB1534" s="59">
        <v>0</v>
      </c>
      <c r="AC1534" s="132">
        <v>0</v>
      </c>
      <c r="AD1534" s="61">
        <v>2</v>
      </c>
      <c r="AE1534" s="59">
        <v>1</v>
      </c>
      <c r="AF1534" s="59">
        <v>0</v>
      </c>
      <c r="AG1534" s="132">
        <v>0</v>
      </c>
      <c r="AH1534" s="61">
        <v>0</v>
      </c>
      <c r="AI1534" s="132">
        <v>0</v>
      </c>
      <c r="AJ1534" s="64">
        <f>IFERROR(VLOOKUP($B1534,STOCK!$A:$H,3,0)," ")</f>
        <v>66</v>
      </c>
      <c r="AK1534" s="65">
        <f>IFERROR(VLOOKUP($B1534,STOCK!$A:$H,4,0)," ")</f>
        <v>86</v>
      </c>
      <c r="AL1534" s="65">
        <f>IFERROR(VLOOKUP($B1534,STOCK!$A:$H,5,0)," ")</f>
        <v>49</v>
      </c>
      <c r="AM1534" s="65">
        <f>IFERROR(VLOOKUP($B1534,STOCK!$A:$H,6,0)," ")</f>
        <v>51</v>
      </c>
      <c r="AN1534" s="65">
        <f>IFERROR(VLOOKUP($B1534,STOCK!$A:$H,7,0)," ")</f>
        <v>33</v>
      </c>
      <c r="AO1534" s="65">
        <f>IFERROR(VLOOKUP($B1534,STOCK!$A:$H,8,0)," ")</f>
        <v>20</v>
      </c>
      <c r="AP1534" s="62">
        <f t="shared" si="299"/>
        <v>1980</v>
      </c>
      <c r="AQ1534" s="50">
        <f t="shared" si="300"/>
        <v>258</v>
      </c>
      <c r="AR1534" s="50">
        <f t="shared" si="301"/>
        <v>1470</v>
      </c>
      <c r="AS1534" s="50" t="str">
        <f t="shared" si="302"/>
        <v>SV</v>
      </c>
      <c r="AT1534" s="50" t="str">
        <f t="shared" si="303"/>
        <v>SV</v>
      </c>
      <c r="AU1534" s="63" t="str">
        <f t="shared" si="310"/>
        <v>SV</v>
      </c>
      <c r="AV1534" s="67">
        <v>55850.000030000003</v>
      </c>
      <c r="AW1534" s="133">
        <v>44870.202409999998</v>
      </c>
      <c r="AX1534" s="49">
        <v>65900</v>
      </c>
      <c r="AY1534" s="51">
        <f t="shared" si="304"/>
        <v>0.17994628405732516</v>
      </c>
      <c r="AZ1534" s="51">
        <f t="shared" si="305"/>
        <v>0.15250379317147189</v>
      </c>
      <c r="BA1534" s="49">
        <v>61900</v>
      </c>
      <c r="BB1534" s="52">
        <v>3</v>
      </c>
      <c r="BC1534" s="51">
        <f t="shared" si="306"/>
        <v>0.10832587227842838</v>
      </c>
      <c r="BD1534" s="51">
        <f t="shared" si="307"/>
        <v>9.7738287075928867E-2</v>
      </c>
      <c r="BE1534" s="49">
        <v>0</v>
      </c>
      <c r="BF1534" s="52">
        <v>0</v>
      </c>
      <c r="BG1534" s="51">
        <f t="shared" si="308"/>
        <v>-1</v>
      </c>
      <c r="BH1534" s="51">
        <f t="shared" si="309"/>
        <v>0</v>
      </c>
      <c r="BI1534" s="282">
        <f t="shared" si="311"/>
        <v>12</v>
      </c>
    </row>
    <row r="1535" spans="1:61" hidden="1">
      <c r="A1535" s="54" t="s">
        <v>150</v>
      </c>
      <c r="B1535" s="55" t="s">
        <v>4826</v>
      </c>
      <c r="C1535" s="55" t="s">
        <v>4827</v>
      </c>
      <c r="D1535" s="44" t="s">
        <v>4828</v>
      </c>
      <c r="E1535" s="56">
        <v>6</v>
      </c>
      <c r="F1535" s="46" t="s">
        <v>5814</v>
      </c>
      <c r="G1535" s="47" t="s">
        <v>5814</v>
      </c>
      <c r="H1535" s="47" t="s">
        <v>6253</v>
      </c>
      <c r="I1535" s="48" t="s">
        <v>6275</v>
      </c>
      <c r="J1535" s="48" t="s">
        <v>6288</v>
      </c>
      <c r="K1535" s="48" t="s">
        <v>5900</v>
      </c>
      <c r="L1535" s="45">
        <v>114</v>
      </c>
      <c r="M1535" s="47" t="s">
        <v>161</v>
      </c>
      <c r="N1535" s="60">
        <v>3</v>
      </c>
      <c r="O1535" s="58">
        <v>0</v>
      </c>
      <c r="P1535" s="58">
        <v>4</v>
      </c>
      <c r="Q1535" s="132">
        <v>1</v>
      </c>
      <c r="R1535" s="60">
        <v>0</v>
      </c>
      <c r="S1535" s="58">
        <v>3</v>
      </c>
      <c r="T1535" s="58">
        <v>1</v>
      </c>
      <c r="U1535" s="132">
        <v>2</v>
      </c>
      <c r="V1535" s="58">
        <v>0</v>
      </c>
      <c r="W1535" s="58">
        <v>1</v>
      </c>
      <c r="X1535" s="58">
        <v>2</v>
      </c>
      <c r="Y1535" s="132">
        <v>1</v>
      </c>
      <c r="Z1535" s="61">
        <v>3</v>
      </c>
      <c r="AA1535" s="59">
        <v>0</v>
      </c>
      <c r="AB1535" s="59">
        <v>0</v>
      </c>
      <c r="AC1535" s="132">
        <v>0</v>
      </c>
      <c r="AD1535" s="61">
        <v>0</v>
      </c>
      <c r="AE1535" s="59">
        <v>0</v>
      </c>
      <c r="AF1535" s="59">
        <v>0</v>
      </c>
      <c r="AG1535" s="132">
        <v>1</v>
      </c>
      <c r="AH1535" s="61">
        <v>0</v>
      </c>
      <c r="AI1535" s="132">
        <v>0</v>
      </c>
      <c r="AJ1535" s="64">
        <f>IFERROR(VLOOKUP($B1535,STOCK!$A:$H,3,0)," ")</f>
        <v>10</v>
      </c>
      <c r="AK1535" s="65">
        <f>IFERROR(VLOOKUP($B1535,STOCK!$A:$H,4,0)," ")</f>
        <v>23</v>
      </c>
      <c r="AL1535" s="65">
        <f>IFERROR(VLOOKUP($B1535,STOCK!$A:$H,5,0)," ")</f>
        <v>20</v>
      </c>
      <c r="AM1535" s="65">
        <f>IFERROR(VLOOKUP($B1535,STOCK!$A:$H,6,0)," ")</f>
        <v>9</v>
      </c>
      <c r="AN1535" s="65">
        <f>IFERROR(VLOOKUP($B1535,STOCK!$A:$H,7,0)," ")</f>
        <v>16</v>
      </c>
      <c r="AO1535" s="65">
        <f>IFERROR(VLOOKUP($B1535,STOCK!$A:$H,8,0)," ")</f>
        <v>6</v>
      </c>
      <c r="AP1535" s="62">
        <f t="shared" si="299"/>
        <v>300</v>
      </c>
      <c r="AQ1535" s="50">
        <f t="shared" si="300"/>
        <v>345</v>
      </c>
      <c r="AR1535" s="50">
        <f t="shared" si="301"/>
        <v>600</v>
      </c>
      <c r="AS1535" s="50" t="str">
        <f t="shared" si="302"/>
        <v>SV</v>
      </c>
      <c r="AT1535" s="50">
        <f t="shared" si="303"/>
        <v>480</v>
      </c>
      <c r="AU1535" s="63" t="str">
        <f t="shared" si="310"/>
        <v>SV</v>
      </c>
      <c r="AV1535" s="67">
        <v>67710.000050000002</v>
      </c>
      <c r="AW1535" s="133">
        <v>55320.359380000002</v>
      </c>
      <c r="AX1535" s="49">
        <v>79900</v>
      </c>
      <c r="AY1535" s="51">
        <f t="shared" si="304"/>
        <v>0.18003249063651405</v>
      </c>
      <c r="AZ1535" s="51">
        <f t="shared" si="305"/>
        <v>0.15256570650813514</v>
      </c>
      <c r="BA1535" s="49">
        <v>75900</v>
      </c>
      <c r="BB1535" s="52">
        <v>3</v>
      </c>
      <c r="BC1535" s="51">
        <f t="shared" si="306"/>
        <v>0.12095702176860357</v>
      </c>
      <c r="BD1535" s="51">
        <f t="shared" si="307"/>
        <v>0.10790513768115939</v>
      </c>
      <c r="BE1535" s="49">
        <v>0</v>
      </c>
      <c r="BF1535" s="52">
        <v>0</v>
      </c>
      <c r="BG1535" s="51">
        <f t="shared" si="308"/>
        <v>-1</v>
      </c>
      <c r="BH1535" s="51">
        <f t="shared" si="309"/>
        <v>0</v>
      </c>
      <c r="BI1535" s="282">
        <f t="shared" si="311"/>
        <v>5</v>
      </c>
    </row>
    <row r="1536" spans="1:61" hidden="1">
      <c r="A1536" s="54" t="s">
        <v>150</v>
      </c>
      <c r="B1536" s="55" t="s">
        <v>4829</v>
      </c>
      <c r="C1536" s="55" t="s">
        <v>4830</v>
      </c>
      <c r="D1536" s="44" t="s">
        <v>4831</v>
      </c>
      <c r="E1536" s="56">
        <v>6</v>
      </c>
      <c r="F1536" s="46" t="s">
        <v>5814</v>
      </c>
      <c r="G1536" s="47" t="s">
        <v>5814</v>
      </c>
      <c r="H1536" s="47" t="s">
        <v>6253</v>
      </c>
      <c r="I1536" s="48" t="s">
        <v>6275</v>
      </c>
      <c r="J1536" s="48" t="s">
        <v>6288</v>
      </c>
      <c r="K1536" s="48" t="s">
        <v>6289</v>
      </c>
      <c r="L1536" s="45">
        <v>114</v>
      </c>
      <c r="M1536" s="47" t="s">
        <v>161</v>
      </c>
      <c r="N1536" s="60">
        <v>0</v>
      </c>
      <c r="O1536" s="58">
        <v>0</v>
      </c>
      <c r="P1536" s="58">
        <v>0</v>
      </c>
      <c r="Q1536" s="132">
        <v>0</v>
      </c>
      <c r="R1536" s="60">
        <v>0</v>
      </c>
      <c r="S1536" s="58">
        <v>0</v>
      </c>
      <c r="T1536" s="58">
        <v>0</v>
      </c>
      <c r="U1536" s="132">
        <v>0</v>
      </c>
      <c r="V1536" s="58">
        <v>0</v>
      </c>
      <c r="W1536" s="58">
        <v>0</v>
      </c>
      <c r="X1536" s="58">
        <v>0</v>
      </c>
      <c r="Y1536" s="132">
        <v>0</v>
      </c>
      <c r="Z1536" s="61">
        <v>0</v>
      </c>
      <c r="AA1536" s="59">
        <v>0</v>
      </c>
      <c r="AB1536" s="59">
        <v>0</v>
      </c>
      <c r="AC1536" s="132">
        <v>0</v>
      </c>
      <c r="AD1536" s="61">
        <v>0</v>
      </c>
      <c r="AE1536" s="59">
        <v>0</v>
      </c>
      <c r="AF1536" s="59">
        <v>0</v>
      </c>
      <c r="AG1536" s="132">
        <v>0</v>
      </c>
      <c r="AH1536" s="61">
        <v>0</v>
      </c>
      <c r="AI1536" s="132">
        <v>0</v>
      </c>
      <c r="AJ1536" s="64">
        <f>IFERROR(VLOOKUP($B1536,STOCK!$A:$H,3,0)," ")</f>
        <v>6</v>
      </c>
      <c r="AK1536" s="65">
        <f>IFERROR(VLOOKUP($B1536,STOCK!$A:$H,4,0)," ")</f>
        <v>8</v>
      </c>
      <c r="AL1536" s="65">
        <f>IFERROR(VLOOKUP($B1536,STOCK!$A:$H,5,0)," ")</f>
        <v>7</v>
      </c>
      <c r="AM1536" s="65">
        <f>IFERROR(VLOOKUP($B1536,STOCK!$A:$H,6,0)," ")</f>
        <v>7</v>
      </c>
      <c r="AN1536" s="65">
        <f>IFERROR(VLOOKUP($B1536,STOCK!$A:$H,7,0)," ")</f>
        <v>4</v>
      </c>
      <c r="AO1536" s="65">
        <f>IFERROR(VLOOKUP($B1536,STOCK!$A:$H,8,0)," ")</f>
        <v>6</v>
      </c>
      <c r="AP1536" s="62" t="str">
        <f t="shared" si="299"/>
        <v>SV</v>
      </c>
      <c r="AQ1536" s="50" t="str">
        <f t="shared" si="300"/>
        <v>SV</v>
      </c>
      <c r="AR1536" s="50" t="str">
        <f t="shared" si="301"/>
        <v>SV</v>
      </c>
      <c r="AS1536" s="50" t="str">
        <f t="shared" si="302"/>
        <v>SV</v>
      </c>
      <c r="AT1536" s="50" t="str">
        <f t="shared" si="303"/>
        <v>SV</v>
      </c>
      <c r="AU1536" s="63" t="str">
        <f t="shared" si="310"/>
        <v>SV</v>
      </c>
      <c r="AV1536" s="67">
        <v>179900.00005999999</v>
      </c>
      <c r="AW1536" s="133">
        <v>172616.71658000001</v>
      </c>
      <c r="AX1536" s="49">
        <v>215900</v>
      </c>
      <c r="AY1536" s="51">
        <f t="shared" si="304"/>
        <v>0.20011117247355936</v>
      </c>
      <c r="AZ1536" s="51">
        <f t="shared" si="305"/>
        <v>0.16674386262158411</v>
      </c>
      <c r="BA1536" s="49">
        <v>199900</v>
      </c>
      <c r="BB1536" s="52">
        <v>3</v>
      </c>
      <c r="BC1536" s="51">
        <f t="shared" si="306"/>
        <v>0.11117287344819138</v>
      </c>
      <c r="BD1536" s="51">
        <f t="shared" si="307"/>
        <v>0.10005002471235622</v>
      </c>
      <c r="BE1536" s="49">
        <v>0</v>
      </c>
      <c r="BF1536" s="52">
        <v>0</v>
      </c>
      <c r="BG1536" s="51">
        <f t="shared" si="308"/>
        <v>-1</v>
      </c>
      <c r="BH1536" s="51">
        <f t="shared" si="309"/>
        <v>0</v>
      </c>
      <c r="BI1536" s="282">
        <f t="shared" si="311"/>
        <v>0</v>
      </c>
    </row>
    <row r="1537" spans="1:61" hidden="1">
      <c r="A1537" s="54" t="s">
        <v>150</v>
      </c>
      <c r="B1537" s="55" t="s">
        <v>4832</v>
      </c>
      <c r="C1537" s="55" t="s">
        <v>4833</v>
      </c>
      <c r="D1537" s="44" t="s">
        <v>4834</v>
      </c>
      <c r="E1537" s="56">
        <v>6</v>
      </c>
      <c r="F1537" s="46" t="s">
        <v>5814</v>
      </c>
      <c r="G1537" s="47" t="s">
        <v>5814</v>
      </c>
      <c r="H1537" s="47" t="s">
        <v>6253</v>
      </c>
      <c r="I1537" s="48" t="s">
        <v>6275</v>
      </c>
      <c r="J1537" s="48" t="s">
        <v>6288</v>
      </c>
      <c r="K1537" s="48" t="s">
        <v>6289</v>
      </c>
      <c r="L1537" s="45">
        <v>114</v>
      </c>
      <c r="M1537" s="47" t="s">
        <v>161</v>
      </c>
      <c r="N1537" s="60">
        <v>0</v>
      </c>
      <c r="O1537" s="58">
        <v>0</v>
      </c>
      <c r="P1537" s="58">
        <v>0</v>
      </c>
      <c r="Q1537" s="132">
        <v>0</v>
      </c>
      <c r="R1537" s="60">
        <v>0</v>
      </c>
      <c r="S1537" s="58">
        <v>0</v>
      </c>
      <c r="T1537" s="58">
        <v>0</v>
      </c>
      <c r="U1537" s="132">
        <v>0</v>
      </c>
      <c r="V1537" s="58">
        <v>0</v>
      </c>
      <c r="W1537" s="58">
        <v>0</v>
      </c>
      <c r="X1537" s="58">
        <v>0</v>
      </c>
      <c r="Y1537" s="132">
        <v>0</v>
      </c>
      <c r="Z1537" s="61">
        <v>0</v>
      </c>
      <c r="AA1537" s="59">
        <v>0</v>
      </c>
      <c r="AB1537" s="59">
        <v>0</v>
      </c>
      <c r="AC1537" s="132">
        <v>0</v>
      </c>
      <c r="AD1537" s="61">
        <v>0</v>
      </c>
      <c r="AE1537" s="59">
        <v>0</v>
      </c>
      <c r="AF1537" s="59">
        <v>0</v>
      </c>
      <c r="AG1537" s="132">
        <v>0</v>
      </c>
      <c r="AH1537" s="61">
        <v>0</v>
      </c>
      <c r="AI1537" s="132">
        <v>0</v>
      </c>
      <c r="AJ1537" s="64">
        <f>IFERROR(VLOOKUP($B1537,STOCK!$A:$H,3,0)," ")</f>
        <v>11</v>
      </c>
      <c r="AK1537" s="65">
        <f>IFERROR(VLOOKUP($B1537,STOCK!$A:$H,4,0)," ")</f>
        <v>5</v>
      </c>
      <c r="AL1537" s="65">
        <f>IFERROR(VLOOKUP($B1537,STOCK!$A:$H,5,0)," ")</f>
        <v>2</v>
      </c>
      <c r="AM1537" s="65">
        <f>IFERROR(VLOOKUP($B1537,STOCK!$A:$H,6,0)," ")</f>
        <v>2</v>
      </c>
      <c r="AN1537" s="65">
        <f>IFERROR(VLOOKUP($B1537,STOCK!$A:$H,7,0)," ")</f>
        <v>2</v>
      </c>
      <c r="AO1537" s="65">
        <f>IFERROR(VLOOKUP($B1537,STOCK!$A:$H,8,0)," ")</f>
        <v>6</v>
      </c>
      <c r="AP1537" s="62" t="str">
        <f t="shared" si="299"/>
        <v>SV</v>
      </c>
      <c r="AQ1537" s="50" t="str">
        <f t="shared" si="300"/>
        <v>SV</v>
      </c>
      <c r="AR1537" s="50" t="str">
        <f t="shared" si="301"/>
        <v>SV</v>
      </c>
      <c r="AS1537" s="50" t="str">
        <f t="shared" si="302"/>
        <v>SV</v>
      </c>
      <c r="AT1537" s="50" t="str">
        <f t="shared" si="303"/>
        <v>SV</v>
      </c>
      <c r="AU1537" s="63" t="str">
        <f t="shared" si="310"/>
        <v>SV</v>
      </c>
      <c r="AV1537" s="67">
        <v>179900.00005999999</v>
      </c>
      <c r="AW1537" s="133">
        <v>172905.43336</v>
      </c>
      <c r="AX1537" s="49">
        <v>215900</v>
      </c>
      <c r="AY1537" s="51">
        <f t="shared" si="304"/>
        <v>0.20011117247355936</v>
      </c>
      <c r="AZ1537" s="51">
        <f t="shared" si="305"/>
        <v>0.16674386262158411</v>
      </c>
      <c r="BA1537" s="49">
        <v>199900</v>
      </c>
      <c r="BB1537" s="52">
        <v>3</v>
      </c>
      <c r="BC1537" s="51">
        <f t="shared" si="306"/>
        <v>0.11117287344819138</v>
      </c>
      <c r="BD1537" s="51">
        <f t="shared" si="307"/>
        <v>0.10005002471235622</v>
      </c>
      <c r="BE1537" s="49">
        <v>0</v>
      </c>
      <c r="BF1537" s="52">
        <v>0</v>
      </c>
      <c r="BG1537" s="51">
        <f t="shared" si="308"/>
        <v>-1</v>
      </c>
      <c r="BH1537" s="51">
        <f t="shared" si="309"/>
        <v>0</v>
      </c>
      <c r="BI1537" s="282">
        <f t="shared" si="311"/>
        <v>0</v>
      </c>
    </row>
    <row r="1538" spans="1:61" hidden="1">
      <c r="A1538" s="54" t="s">
        <v>150</v>
      </c>
      <c r="B1538" s="55" t="s">
        <v>4835</v>
      </c>
      <c r="C1538" s="55" t="s">
        <v>4836</v>
      </c>
      <c r="D1538" s="44" t="s">
        <v>4837</v>
      </c>
      <c r="E1538" s="56">
        <v>12</v>
      </c>
      <c r="F1538" s="46" t="s">
        <v>5814</v>
      </c>
      <c r="G1538" s="47" t="s">
        <v>5814</v>
      </c>
      <c r="H1538" s="47" t="s">
        <v>6253</v>
      </c>
      <c r="I1538" s="48" t="s">
        <v>6275</v>
      </c>
      <c r="J1538" s="48" t="s">
        <v>6290</v>
      </c>
      <c r="K1538" s="48" t="s">
        <v>6290</v>
      </c>
      <c r="L1538" s="45">
        <v>27</v>
      </c>
      <c r="M1538" s="47" t="s">
        <v>5871</v>
      </c>
      <c r="N1538" s="60">
        <v>16</v>
      </c>
      <c r="O1538" s="58">
        <v>10</v>
      </c>
      <c r="P1538" s="58">
        <v>1</v>
      </c>
      <c r="Q1538" s="132">
        <v>5</v>
      </c>
      <c r="R1538" s="60">
        <v>1</v>
      </c>
      <c r="S1538" s="58">
        <v>4</v>
      </c>
      <c r="T1538" s="58">
        <v>2</v>
      </c>
      <c r="U1538" s="132">
        <v>3</v>
      </c>
      <c r="V1538" s="58">
        <v>0</v>
      </c>
      <c r="W1538" s="58">
        <v>3</v>
      </c>
      <c r="X1538" s="58">
        <v>1</v>
      </c>
      <c r="Y1538" s="132">
        <v>1</v>
      </c>
      <c r="Z1538" s="61">
        <v>0</v>
      </c>
      <c r="AA1538" s="59">
        <v>2</v>
      </c>
      <c r="AB1538" s="59">
        <v>3</v>
      </c>
      <c r="AC1538" s="132">
        <v>7</v>
      </c>
      <c r="AD1538" s="61">
        <v>1</v>
      </c>
      <c r="AE1538" s="59">
        <v>2</v>
      </c>
      <c r="AF1538" s="59">
        <v>4</v>
      </c>
      <c r="AG1538" s="132">
        <v>5</v>
      </c>
      <c r="AH1538" s="61">
        <v>0</v>
      </c>
      <c r="AI1538" s="132">
        <v>1</v>
      </c>
      <c r="AJ1538" s="64">
        <f>IFERROR(VLOOKUP($B1538,STOCK!$A:$H,3,0)," ")</f>
        <v>18</v>
      </c>
      <c r="AK1538" s="65">
        <f>IFERROR(VLOOKUP($B1538,STOCK!$A:$H,4,0)," ")</f>
        <v>14</v>
      </c>
      <c r="AL1538" s="65">
        <f>IFERROR(VLOOKUP($B1538,STOCK!$A:$H,5,0)," ")</f>
        <v>9</v>
      </c>
      <c r="AM1538" s="65">
        <f>IFERROR(VLOOKUP($B1538,STOCK!$A:$H,6,0)," ")</f>
        <v>2</v>
      </c>
      <c r="AN1538" s="65">
        <f>IFERROR(VLOOKUP($B1538,STOCK!$A:$H,7,0)," ")</f>
        <v>12</v>
      </c>
      <c r="AO1538" s="65">
        <f>IFERROR(VLOOKUP($B1538,STOCK!$A:$H,8,0)," ")</f>
        <v>18</v>
      </c>
      <c r="AP1538" s="62">
        <f t="shared" si="299"/>
        <v>108</v>
      </c>
      <c r="AQ1538" s="50">
        <f t="shared" si="300"/>
        <v>140</v>
      </c>
      <c r="AR1538" s="50">
        <f t="shared" si="301"/>
        <v>270</v>
      </c>
      <c r="AS1538" s="50">
        <f t="shared" si="302"/>
        <v>8.5714285714285712</v>
      </c>
      <c r="AT1538" s="50">
        <f t="shared" si="303"/>
        <v>72</v>
      </c>
      <c r="AU1538" s="63">
        <f t="shared" si="310"/>
        <v>540</v>
      </c>
      <c r="AV1538" s="67">
        <v>43700</v>
      </c>
      <c r="AW1538" s="133">
        <v>42240.009239999999</v>
      </c>
      <c r="AX1538" s="49">
        <v>48500</v>
      </c>
      <c r="AY1538" s="51">
        <f t="shared" si="304"/>
        <v>0.10983981693363853</v>
      </c>
      <c r="AZ1538" s="51">
        <f t="shared" si="305"/>
        <v>9.8969072164948449E-2</v>
      </c>
      <c r="BA1538" s="49">
        <v>47900</v>
      </c>
      <c r="BB1538" s="52">
        <v>3</v>
      </c>
      <c r="BC1538" s="51">
        <f t="shared" si="306"/>
        <v>9.6109839816933551E-2</v>
      </c>
      <c r="BD1538" s="51">
        <f t="shared" si="307"/>
        <v>8.7682672233820466E-2</v>
      </c>
      <c r="BE1538" s="49">
        <v>46900</v>
      </c>
      <c r="BF1538" s="52">
        <v>6</v>
      </c>
      <c r="BG1538" s="51">
        <f t="shared" si="308"/>
        <v>7.3226544622425616E-2</v>
      </c>
      <c r="BH1538" s="51">
        <f t="shared" si="309"/>
        <v>6.8230277185501065E-2</v>
      </c>
      <c r="BI1538" s="282">
        <f t="shared" si="311"/>
        <v>22</v>
      </c>
    </row>
    <row r="1539" spans="1:61" hidden="1">
      <c r="A1539" s="54" t="s">
        <v>150</v>
      </c>
      <c r="B1539" s="55" t="s">
        <v>4838</v>
      </c>
      <c r="C1539" s="55" t="s">
        <v>4839</v>
      </c>
      <c r="D1539" s="44" t="s">
        <v>4840</v>
      </c>
      <c r="E1539" s="56">
        <v>12</v>
      </c>
      <c r="F1539" s="46" t="s">
        <v>5814</v>
      </c>
      <c r="G1539" s="47" t="s">
        <v>5814</v>
      </c>
      <c r="H1539" s="47" t="s">
        <v>6253</v>
      </c>
      <c r="I1539" s="48" t="s">
        <v>6275</v>
      </c>
      <c r="J1539" s="48" t="s">
        <v>6290</v>
      </c>
      <c r="K1539" s="48" t="s">
        <v>6290</v>
      </c>
      <c r="L1539" s="45">
        <v>27</v>
      </c>
      <c r="M1539" s="47" t="s">
        <v>5871</v>
      </c>
      <c r="N1539" s="60">
        <v>1</v>
      </c>
      <c r="O1539" s="58">
        <v>3</v>
      </c>
      <c r="P1539" s="58">
        <v>26</v>
      </c>
      <c r="Q1539" s="132">
        <v>48</v>
      </c>
      <c r="R1539" s="60">
        <v>2</v>
      </c>
      <c r="S1539" s="58">
        <v>3</v>
      </c>
      <c r="T1539" s="58">
        <v>19</v>
      </c>
      <c r="U1539" s="132">
        <v>17</v>
      </c>
      <c r="V1539" s="58">
        <v>1</v>
      </c>
      <c r="W1539" s="58">
        <v>2</v>
      </c>
      <c r="X1539" s="58">
        <v>1</v>
      </c>
      <c r="Y1539" s="132">
        <v>1</v>
      </c>
      <c r="Z1539" s="61">
        <v>0</v>
      </c>
      <c r="AA1539" s="59">
        <v>0</v>
      </c>
      <c r="AB1539" s="59">
        <v>4</v>
      </c>
      <c r="AC1539" s="132">
        <v>4</v>
      </c>
      <c r="AD1539" s="61">
        <v>1</v>
      </c>
      <c r="AE1539" s="59">
        <v>3</v>
      </c>
      <c r="AF1539" s="59">
        <v>6</v>
      </c>
      <c r="AG1539" s="132">
        <v>4</v>
      </c>
      <c r="AH1539" s="61">
        <v>0</v>
      </c>
      <c r="AI1539" s="132">
        <v>2</v>
      </c>
      <c r="AJ1539" s="64">
        <f>IFERROR(VLOOKUP($B1539,STOCK!$A:$H,3,0)," ")</f>
        <v>9</v>
      </c>
      <c r="AK1539" s="65">
        <f>IFERROR(VLOOKUP($B1539,STOCK!$A:$H,4,0)," ")</f>
        <v>6</v>
      </c>
      <c r="AL1539" s="65">
        <f>IFERROR(VLOOKUP($B1539,STOCK!$A:$H,5,0)," ")</f>
        <v>9</v>
      </c>
      <c r="AM1539" s="65">
        <f>IFERROR(VLOOKUP($B1539,STOCK!$A:$H,6,0)," ")</f>
        <v>12</v>
      </c>
      <c r="AN1539" s="65">
        <f>IFERROR(VLOOKUP($B1539,STOCK!$A:$H,7,0)," ")</f>
        <v>3</v>
      </c>
      <c r="AO1539" s="65">
        <f>IFERROR(VLOOKUP($B1539,STOCK!$A:$H,8,0)," ")</f>
        <v>23</v>
      </c>
      <c r="AP1539" s="62">
        <f t="shared" si="299"/>
        <v>5.625</v>
      </c>
      <c r="AQ1539" s="50">
        <f t="shared" si="300"/>
        <v>10.588235294117649</v>
      </c>
      <c r="AR1539" s="50">
        <f t="shared" si="301"/>
        <v>270</v>
      </c>
      <c r="AS1539" s="50">
        <f t="shared" si="302"/>
        <v>90</v>
      </c>
      <c r="AT1539" s="50">
        <f t="shared" si="303"/>
        <v>22.5</v>
      </c>
      <c r="AU1539" s="63">
        <f t="shared" si="310"/>
        <v>345</v>
      </c>
      <c r="AV1539" s="67">
        <v>43700</v>
      </c>
      <c r="AW1539" s="133">
        <v>41112.089039999999</v>
      </c>
      <c r="AX1539" s="49">
        <v>48500</v>
      </c>
      <c r="AY1539" s="51">
        <f t="shared" si="304"/>
        <v>0.10983981693363853</v>
      </c>
      <c r="AZ1539" s="51">
        <f t="shared" si="305"/>
        <v>9.8969072164948449E-2</v>
      </c>
      <c r="BA1539" s="49">
        <v>47900</v>
      </c>
      <c r="BB1539" s="52">
        <v>3</v>
      </c>
      <c r="BC1539" s="51">
        <f t="shared" si="306"/>
        <v>9.6109839816933551E-2</v>
      </c>
      <c r="BD1539" s="51">
        <f t="shared" si="307"/>
        <v>8.7682672233820466E-2</v>
      </c>
      <c r="BE1539" s="49">
        <v>46900</v>
      </c>
      <c r="BF1539" s="52">
        <v>6</v>
      </c>
      <c r="BG1539" s="51">
        <f t="shared" si="308"/>
        <v>7.3226544622425616E-2</v>
      </c>
      <c r="BH1539" s="51">
        <f t="shared" si="309"/>
        <v>6.8230277185501065E-2</v>
      </c>
      <c r="BI1539" s="282">
        <f t="shared" si="311"/>
        <v>76</v>
      </c>
    </row>
    <row r="1540" spans="1:61" hidden="1">
      <c r="A1540" s="54" t="s">
        <v>149</v>
      </c>
      <c r="B1540" s="55" t="s">
        <v>4841</v>
      </c>
      <c r="C1540" s="55" t="s">
        <v>4842</v>
      </c>
      <c r="D1540" s="44" t="s">
        <v>4843</v>
      </c>
      <c r="E1540" s="56">
        <v>6</v>
      </c>
      <c r="F1540" s="46" t="s">
        <v>5814</v>
      </c>
      <c r="G1540" s="47" t="s">
        <v>5814</v>
      </c>
      <c r="H1540" s="47" t="s">
        <v>6253</v>
      </c>
      <c r="I1540" s="48" t="s">
        <v>6275</v>
      </c>
      <c r="J1540" s="48" t="s">
        <v>6291</v>
      </c>
      <c r="K1540" s="48" t="s">
        <v>6292</v>
      </c>
      <c r="L1540" s="45">
        <v>984</v>
      </c>
      <c r="M1540" s="47" t="s">
        <v>5903</v>
      </c>
      <c r="N1540" s="60">
        <v>0</v>
      </c>
      <c r="O1540" s="58">
        <v>0</v>
      </c>
      <c r="P1540" s="58">
        <v>0</v>
      </c>
      <c r="Q1540" s="132">
        <v>0</v>
      </c>
      <c r="R1540" s="60">
        <v>0</v>
      </c>
      <c r="S1540" s="58">
        <v>0</v>
      </c>
      <c r="T1540" s="58">
        <v>0</v>
      </c>
      <c r="U1540" s="132">
        <v>0</v>
      </c>
      <c r="V1540" s="58">
        <v>0</v>
      </c>
      <c r="W1540" s="58">
        <v>0</v>
      </c>
      <c r="X1540" s="58">
        <v>0</v>
      </c>
      <c r="Y1540" s="132">
        <v>0</v>
      </c>
      <c r="Z1540" s="61">
        <v>0</v>
      </c>
      <c r="AA1540" s="59">
        <v>0</v>
      </c>
      <c r="AB1540" s="59">
        <v>0</v>
      </c>
      <c r="AC1540" s="132">
        <v>0</v>
      </c>
      <c r="AD1540" s="61">
        <v>0</v>
      </c>
      <c r="AE1540" s="59">
        <v>0</v>
      </c>
      <c r="AF1540" s="59">
        <v>0</v>
      </c>
      <c r="AG1540" s="132">
        <v>0</v>
      </c>
      <c r="AH1540" s="61">
        <v>0</v>
      </c>
      <c r="AI1540" s="132">
        <v>0</v>
      </c>
      <c r="AJ1540" s="64">
        <f>IFERROR(VLOOKUP($B1540,STOCK!$A:$H,3,0)," ")</f>
        <v>3</v>
      </c>
      <c r="AK1540" s="65">
        <f>IFERROR(VLOOKUP($B1540,STOCK!$A:$H,4,0)," ")</f>
        <v>2</v>
      </c>
      <c r="AL1540" s="65">
        <f>IFERROR(VLOOKUP($B1540,STOCK!$A:$H,5,0)," ")</f>
        <v>0</v>
      </c>
      <c r="AM1540" s="65">
        <f>IFERROR(VLOOKUP($B1540,STOCK!$A:$H,6,0)," ")</f>
        <v>0</v>
      </c>
      <c r="AN1540" s="65">
        <f>IFERROR(VLOOKUP($B1540,STOCK!$A:$H,7,0)," ")</f>
        <v>0</v>
      </c>
      <c r="AO1540" s="65">
        <f>IFERROR(VLOOKUP($B1540,STOCK!$A:$H,8,0)," ")</f>
        <v>0</v>
      </c>
      <c r="AP1540" s="62" t="str">
        <f t="shared" ref="AP1540:AP1603" si="312">IF($AJ1540&lt;1,"Q",IF(Q1540=0,"SV",IFERROR((AJ1540/$Q1540*30),0)))</f>
        <v>SV</v>
      </c>
      <c r="AQ1540" s="50" t="str">
        <f t="shared" ref="AQ1540:AQ1603" si="313">IF($AK1540&lt;1,"Q",IF(U1540=0,"SV",IFERROR((AK1540/$U1540*30),0)))</f>
        <v>SV</v>
      </c>
      <c r="AR1540" s="50" t="str">
        <f t="shared" ref="AR1540:AR1603" si="314">IF($AL1540&lt;1,"Q",IF(Y1540=0,"SV",IFERROR((AL1540/$Y1540*30),0)))</f>
        <v>Q</v>
      </c>
      <c r="AS1540" s="50" t="str">
        <f t="shared" ref="AS1540:AS1603" si="315">IF($AM1540&lt;1,"Q",IF(AC1540=0,"SV",IFERROR((AM1540/$AC1540*30),0)))</f>
        <v>Q</v>
      </c>
      <c r="AT1540" s="50" t="str">
        <f t="shared" ref="AT1540:AT1603" si="316">IF($AN1540&lt;1,"Q",IF(AG1540=0,"SV",IFERROR((AN1540/$AG1540*30),0)))</f>
        <v>Q</v>
      </c>
      <c r="AU1540" s="63" t="str">
        <f t="shared" si="310"/>
        <v>Q</v>
      </c>
      <c r="AV1540" s="67">
        <v>62999.999996999999</v>
      </c>
      <c r="AW1540" s="133">
        <v>62999.999479999999</v>
      </c>
      <c r="AX1540" s="49">
        <v>74900</v>
      </c>
      <c r="AY1540" s="51">
        <f t="shared" ref="AY1540:AY1603" si="317">+AX1540/AV1540-1</f>
        <v>0.18888888894550271</v>
      </c>
      <c r="AZ1540" s="51">
        <f t="shared" ref="AZ1540:AZ1603" si="318">+(AX1540-AV1540)/AX1540</f>
        <v>0.15887850471295062</v>
      </c>
      <c r="BA1540" s="49">
        <v>72900</v>
      </c>
      <c r="BB1540" s="52">
        <v>3</v>
      </c>
      <c r="BC1540" s="51">
        <f t="shared" ref="BC1540:BC1603" si="319">+BA1540/AV1540-1</f>
        <v>0.15714285719795917</v>
      </c>
      <c r="BD1540" s="51">
        <f t="shared" ref="BD1540:BD1603" si="320">IFERROR((BA1540-AV1540)/BA1540,0)</f>
        <v>0.13580246917695474</v>
      </c>
      <c r="BE1540" s="49">
        <v>70900</v>
      </c>
      <c r="BF1540" s="52">
        <v>6</v>
      </c>
      <c r="BG1540" s="51">
        <f t="shared" ref="BG1540:BG1603" si="321">+BE1540/AV1540-1</f>
        <v>0.12539682545041564</v>
      </c>
      <c r="BH1540" s="51">
        <f t="shared" ref="BH1540:BH1603" si="322">IFERROR((BE1540-AV1540)/BE1540,0)</f>
        <v>0.11142454165021158</v>
      </c>
      <c r="BI1540" s="282">
        <f t="shared" si="311"/>
        <v>0</v>
      </c>
    </row>
    <row r="1541" spans="1:61" hidden="1">
      <c r="A1541" s="54" t="s">
        <v>149</v>
      </c>
      <c r="B1541" s="55" t="s">
        <v>4844</v>
      </c>
      <c r="C1541" s="55" t="s">
        <v>4845</v>
      </c>
      <c r="D1541" s="44" t="s">
        <v>4846</v>
      </c>
      <c r="E1541" s="56">
        <v>1</v>
      </c>
      <c r="F1541" s="46" t="s">
        <v>5814</v>
      </c>
      <c r="G1541" s="47" t="s">
        <v>5814</v>
      </c>
      <c r="H1541" s="47" t="s">
        <v>6253</v>
      </c>
      <c r="I1541" s="48" t="s">
        <v>6275</v>
      </c>
      <c r="J1541" s="48" t="s">
        <v>6291</v>
      </c>
      <c r="K1541" s="48" t="s">
        <v>6292</v>
      </c>
      <c r="L1541" s="45">
        <v>984</v>
      </c>
      <c r="M1541" s="47" t="s">
        <v>5903</v>
      </c>
      <c r="N1541" s="60">
        <v>0</v>
      </c>
      <c r="O1541" s="58">
        <v>0</v>
      </c>
      <c r="P1541" s="58">
        <v>0</v>
      </c>
      <c r="Q1541" s="132">
        <v>0</v>
      </c>
      <c r="R1541" s="60">
        <v>0</v>
      </c>
      <c r="S1541" s="58">
        <v>0</v>
      </c>
      <c r="T1541" s="58">
        <v>0</v>
      </c>
      <c r="U1541" s="132">
        <v>0</v>
      </c>
      <c r="V1541" s="58">
        <v>0</v>
      </c>
      <c r="W1541" s="58">
        <v>0</v>
      </c>
      <c r="X1541" s="58">
        <v>0</v>
      </c>
      <c r="Y1541" s="132">
        <v>0</v>
      </c>
      <c r="Z1541" s="61">
        <v>0</v>
      </c>
      <c r="AA1541" s="59">
        <v>0</v>
      </c>
      <c r="AB1541" s="59">
        <v>0</v>
      </c>
      <c r="AC1541" s="132">
        <v>0</v>
      </c>
      <c r="AD1541" s="61">
        <v>0</v>
      </c>
      <c r="AE1541" s="59">
        <v>0</v>
      </c>
      <c r="AF1541" s="59">
        <v>0</v>
      </c>
      <c r="AG1541" s="132">
        <v>0</v>
      </c>
      <c r="AH1541" s="61">
        <v>0</v>
      </c>
      <c r="AI1541" s="132">
        <v>0</v>
      </c>
      <c r="AJ1541" s="64">
        <f>IFERROR(VLOOKUP($B1541,STOCK!$A:$H,3,0)," ")</f>
        <v>4</v>
      </c>
      <c r="AK1541" s="65">
        <f>IFERROR(VLOOKUP($B1541,STOCK!$A:$H,4,0)," ")</f>
        <v>5</v>
      </c>
      <c r="AL1541" s="65">
        <f>IFERROR(VLOOKUP($B1541,STOCK!$A:$H,5,0)," ")</f>
        <v>0</v>
      </c>
      <c r="AM1541" s="65">
        <f>IFERROR(VLOOKUP($B1541,STOCK!$A:$H,6,0)," ")</f>
        <v>0</v>
      </c>
      <c r="AN1541" s="65">
        <f>IFERROR(VLOOKUP($B1541,STOCK!$A:$H,7,0)," ")</f>
        <v>0</v>
      </c>
      <c r="AO1541" s="65">
        <f>IFERROR(VLOOKUP($B1541,STOCK!$A:$H,8,0)," ")</f>
        <v>0</v>
      </c>
      <c r="AP1541" s="62" t="str">
        <f t="shared" si="312"/>
        <v>SV</v>
      </c>
      <c r="AQ1541" s="50" t="str">
        <f t="shared" si="313"/>
        <v>SV</v>
      </c>
      <c r="AR1541" s="50" t="str">
        <f t="shared" si="314"/>
        <v>Q</v>
      </c>
      <c r="AS1541" s="50" t="str">
        <f t="shared" si="315"/>
        <v>Q</v>
      </c>
      <c r="AT1541" s="50" t="str">
        <f t="shared" si="316"/>
        <v>Q</v>
      </c>
      <c r="AU1541" s="63" t="str">
        <f t="shared" ref="AU1541:AU1604" si="323">IF($AO1541&lt;1,"Q",IF(AI1541=0,"SV",IFERROR((AO1541/$AI1541*30),0)))</f>
        <v>Q</v>
      </c>
      <c r="AV1541" s="67">
        <v>62999.999996999999</v>
      </c>
      <c r="AW1541" s="133">
        <v>62999.999589999999</v>
      </c>
      <c r="AX1541" s="49">
        <v>74900</v>
      </c>
      <c r="AY1541" s="51">
        <f t="shared" si="317"/>
        <v>0.18888888894550271</v>
      </c>
      <c r="AZ1541" s="51">
        <f t="shared" si="318"/>
        <v>0.15887850471295062</v>
      </c>
      <c r="BA1541" s="49">
        <v>72900</v>
      </c>
      <c r="BB1541" s="52">
        <v>3</v>
      </c>
      <c r="BC1541" s="51">
        <f t="shared" si="319"/>
        <v>0.15714285719795917</v>
      </c>
      <c r="BD1541" s="51">
        <f t="shared" si="320"/>
        <v>0.13580246917695474</v>
      </c>
      <c r="BE1541" s="49">
        <v>70900</v>
      </c>
      <c r="BF1541" s="52">
        <v>6</v>
      </c>
      <c r="BG1541" s="51">
        <f t="shared" si="321"/>
        <v>0.12539682545041564</v>
      </c>
      <c r="BH1541" s="51">
        <f t="shared" si="322"/>
        <v>0.11142454165021158</v>
      </c>
      <c r="BI1541" s="282">
        <f t="shared" ref="BI1541:BI1604" si="324">+U1541+Y1541+AC1541+AG1541+AI1541+Q1541</f>
        <v>0</v>
      </c>
    </row>
    <row r="1542" spans="1:61" hidden="1">
      <c r="A1542" s="54" t="s">
        <v>150</v>
      </c>
      <c r="B1542" s="55" t="s">
        <v>4847</v>
      </c>
      <c r="C1542" s="55" t="s">
        <v>4848</v>
      </c>
      <c r="D1542" s="44" t="s">
        <v>4849</v>
      </c>
      <c r="E1542" s="56">
        <v>1</v>
      </c>
      <c r="F1542" s="46" t="s">
        <v>5814</v>
      </c>
      <c r="G1542" s="47" t="s">
        <v>5814</v>
      </c>
      <c r="H1542" s="47" t="s">
        <v>6253</v>
      </c>
      <c r="I1542" s="48" t="s">
        <v>6275</v>
      </c>
      <c r="J1542" s="48" t="s">
        <v>6293</v>
      </c>
      <c r="K1542" s="48" t="s">
        <v>6294</v>
      </c>
      <c r="L1542" s="45">
        <v>27</v>
      </c>
      <c r="M1542" s="47" t="s">
        <v>5871</v>
      </c>
      <c r="N1542" s="60">
        <v>0</v>
      </c>
      <c r="O1542" s="58">
        <v>0</v>
      </c>
      <c r="P1542" s="58">
        <v>1</v>
      </c>
      <c r="Q1542" s="132">
        <v>0</v>
      </c>
      <c r="R1542" s="60">
        <v>0</v>
      </c>
      <c r="S1542" s="58">
        <v>0</v>
      </c>
      <c r="T1542" s="58">
        <v>0</v>
      </c>
      <c r="U1542" s="132">
        <v>2</v>
      </c>
      <c r="V1542" s="58">
        <v>0</v>
      </c>
      <c r="W1542" s="58">
        <v>1</v>
      </c>
      <c r="X1542" s="58">
        <v>0</v>
      </c>
      <c r="Y1542" s="132">
        <v>0</v>
      </c>
      <c r="Z1542" s="61">
        <v>0</v>
      </c>
      <c r="AA1542" s="59">
        <v>0</v>
      </c>
      <c r="AB1542" s="59">
        <v>0</v>
      </c>
      <c r="AC1542" s="132">
        <v>0</v>
      </c>
      <c r="AD1542" s="61">
        <v>2</v>
      </c>
      <c r="AE1542" s="59">
        <v>0</v>
      </c>
      <c r="AF1542" s="59">
        <v>0</v>
      </c>
      <c r="AG1542" s="132">
        <v>0</v>
      </c>
      <c r="AH1542" s="61">
        <v>0</v>
      </c>
      <c r="AI1542" s="132">
        <v>0</v>
      </c>
      <c r="AJ1542" s="64">
        <f>IFERROR(VLOOKUP($B1542,STOCK!$A:$H,3,0)," ")</f>
        <v>5</v>
      </c>
      <c r="AK1542" s="65">
        <f>IFERROR(VLOOKUP($B1542,STOCK!$A:$H,4,0)," ")</f>
        <v>3</v>
      </c>
      <c r="AL1542" s="65">
        <f>IFERROR(VLOOKUP($B1542,STOCK!$A:$H,5,0)," ")</f>
        <v>8</v>
      </c>
      <c r="AM1542" s="65">
        <f>IFERROR(VLOOKUP($B1542,STOCK!$A:$H,6,0)," ")</f>
        <v>5</v>
      </c>
      <c r="AN1542" s="65">
        <f>IFERROR(VLOOKUP($B1542,STOCK!$A:$H,7,0)," ")</f>
        <v>12</v>
      </c>
      <c r="AO1542" s="65">
        <f>IFERROR(VLOOKUP($B1542,STOCK!$A:$H,8,0)," ")</f>
        <v>6</v>
      </c>
      <c r="AP1542" s="62" t="str">
        <f t="shared" si="312"/>
        <v>SV</v>
      </c>
      <c r="AQ1542" s="50">
        <f t="shared" si="313"/>
        <v>45</v>
      </c>
      <c r="AR1542" s="50" t="str">
        <f t="shared" si="314"/>
        <v>SV</v>
      </c>
      <c r="AS1542" s="50" t="str">
        <f t="shared" si="315"/>
        <v>SV</v>
      </c>
      <c r="AT1542" s="50" t="str">
        <f t="shared" si="316"/>
        <v>SV</v>
      </c>
      <c r="AU1542" s="63" t="str">
        <f t="shared" si="323"/>
        <v>SV</v>
      </c>
      <c r="AV1542" s="67">
        <v>173850</v>
      </c>
      <c r="AW1542" s="133">
        <v>173849.99961999999</v>
      </c>
      <c r="AX1542" s="49">
        <v>199900</v>
      </c>
      <c r="AY1542" s="51">
        <f t="shared" si="317"/>
        <v>0.14984181765890137</v>
      </c>
      <c r="AZ1542" s="51">
        <f t="shared" si="318"/>
        <v>0.13031515757878939</v>
      </c>
      <c r="BA1542" s="49">
        <v>194900</v>
      </c>
      <c r="BB1542" s="52">
        <v>2</v>
      </c>
      <c r="BC1542" s="51">
        <f t="shared" si="319"/>
        <v>0.12108139200460166</v>
      </c>
      <c r="BD1542" s="51">
        <f t="shared" si="320"/>
        <v>0.10800410466906106</v>
      </c>
      <c r="BE1542" s="49">
        <v>189900</v>
      </c>
      <c r="BF1542" s="52">
        <v>6</v>
      </c>
      <c r="BG1542" s="51">
        <f t="shared" si="321"/>
        <v>9.2320966350301958E-2</v>
      </c>
      <c r="BH1542" s="51">
        <f t="shared" si="322"/>
        <v>8.4518167456556076E-2</v>
      </c>
      <c r="BI1542" s="282">
        <f t="shared" si="324"/>
        <v>2</v>
      </c>
    </row>
    <row r="1543" spans="1:61" hidden="1">
      <c r="A1543" s="54" t="s">
        <v>150</v>
      </c>
      <c r="B1543" s="55" t="s">
        <v>4850</v>
      </c>
      <c r="C1543" s="55" t="s">
        <v>4851</v>
      </c>
      <c r="D1543" s="44" t="s">
        <v>4852</v>
      </c>
      <c r="E1543" s="56">
        <v>1</v>
      </c>
      <c r="F1543" s="46" t="s">
        <v>5814</v>
      </c>
      <c r="G1543" s="47" t="s">
        <v>5814</v>
      </c>
      <c r="H1543" s="47" t="s">
        <v>6253</v>
      </c>
      <c r="I1543" s="48" t="s">
        <v>6275</v>
      </c>
      <c r="J1543" s="48" t="s">
        <v>6293</v>
      </c>
      <c r="K1543" s="48" t="s">
        <v>6293</v>
      </c>
      <c r="L1543" s="45">
        <v>27</v>
      </c>
      <c r="M1543" s="47" t="s">
        <v>5871</v>
      </c>
      <c r="N1543" s="60">
        <v>1</v>
      </c>
      <c r="O1543" s="58">
        <v>2</v>
      </c>
      <c r="P1543" s="58">
        <v>0</v>
      </c>
      <c r="Q1543" s="132">
        <v>0</v>
      </c>
      <c r="R1543" s="60">
        <v>1</v>
      </c>
      <c r="S1543" s="58">
        <v>2</v>
      </c>
      <c r="T1543" s="58">
        <v>3</v>
      </c>
      <c r="U1543" s="132">
        <v>3</v>
      </c>
      <c r="V1543" s="58">
        <v>0</v>
      </c>
      <c r="W1543" s="58">
        <v>0</v>
      </c>
      <c r="X1543" s="58">
        <v>0</v>
      </c>
      <c r="Y1543" s="132">
        <v>0</v>
      </c>
      <c r="Z1543" s="61">
        <v>0</v>
      </c>
      <c r="AA1543" s="59">
        <v>0</v>
      </c>
      <c r="AB1543" s="59">
        <v>0</v>
      </c>
      <c r="AC1543" s="132">
        <v>0</v>
      </c>
      <c r="AD1543" s="61">
        <v>0</v>
      </c>
      <c r="AE1543" s="59">
        <v>0</v>
      </c>
      <c r="AF1543" s="59">
        <v>1</v>
      </c>
      <c r="AG1543" s="132">
        <v>0</v>
      </c>
      <c r="AH1543" s="61">
        <v>0</v>
      </c>
      <c r="AI1543" s="132">
        <v>0</v>
      </c>
      <c r="AJ1543" s="64">
        <f>IFERROR(VLOOKUP($B1543,STOCK!$A:$H,3,0)," ")</f>
        <v>7</v>
      </c>
      <c r="AK1543" s="65">
        <f>IFERROR(VLOOKUP($B1543,STOCK!$A:$H,4,0)," ")</f>
        <v>17</v>
      </c>
      <c r="AL1543" s="65">
        <f>IFERROR(VLOOKUP($B1543,STOCK!$A:$H,5,0)," ")</f>
        <v>11</v>
      </c>
      <c r="AM1543" s="65">
        <f>IFERROR(VLOOKUP($B1543,STOCK!$A:$H,6,0)," ")</f>
        <v>12</v>
      </c>
      <c r="AN1543" s="65">
        <f>IFERROR(VLOOKUP($B1543,STOCK!$A:$H,7,0)," ")</f>
        <v>11</v>
      </c>
      <c r="AO1543" s="65">
        <f>IFERROR(VLOOKUP($B1543,STOCK!$A:$H,8,0)," ")</f>
        <v>0</v>
      </c>
      <c r="AP1543" s="62" t="str">
        <f t="shared" si="312"/>
        <v>SV</v>
      </c>
      <c r="AQ1543" s="50">
        <f t="shared" si="313"/>
        <v>170</v>
      </c>
      <c r="AR1543" s="50" t="str">
        <f t="shared" si="314"/>
        <v>SV</v>
      </c>
      <c r="AS1543" s="50" t="str">
        <f t="shared" si="315"/>
        <v>SV</v>
      </c>
      <c r="AT1543" s="50" t="str">
        <f t="shared" si="316"/>
        <v>SV</v>
      </c>
      <c r="AU1543" s="63" t="str">
        <f t="shared" si="323"/>
        <v>Q</v>
      </c>
      <c r="AV1543" s="67">
        <v>108300.00005</v>
      </c>
      <c r="AW1543" s="133">
        <v>108300.01303</v>
      </c>
      <c r="AX1543" s="49">
        <v>119900</v>
      </c>
      <c r="AY1543" s="51">
        <f t="shared" si="317"/>
        <v>0.10710987945193451</v>
      </c>
      <c r="AZ1543" s="51">
        <f t="shared" si="318"/>
        <v>9.6747288990825672E-2</v>
      </c>
      <c r="BA1543" s="49">
        <v>117900</v>
      </c>
      <c r="BB1543" s="52">
        <v>2</v>
      </c>
      <c r="BC1543" s="51">
        <f t="shared" si="319"/>
        <v>8.8642658777173367E-2</v>
      </c>
      <c r="BD1543" s="51">
        <f t="shared" si="320"/>
        <v>8.1424935962680217E-2</v>
      </c>
      <c r="BE1543" s="49">
        <v>114900</v>
      </c>
      <c r="BF1543" s="52">
        <v>6</v>
      </c>
      <c r="BG1543" s="51">
        <f t="shared" si="321"/>
        <v>6.0941827765031542E-2</v>
      </c>
      <c r="BH1543" s="51">
        <f t="shared" si="322"/>
        <v>5.7441252828546542E-2</v>
      </c>
      <c r="BI1543" s="282">
        <f t="shared" si="324"/>
        <v>3</v>
      </c>
    </row>
    <row r="1544" spans="1:61" hidden="1">
      <c r="A1544" s="54" t="s">
        <v>150</v>
      </c>
      <c r="B1544" s="55" t="s">
        <v>4853</v>
      </c>
      <c r="C1544" s="55" t="s">
        <v>4854</v>
      </c>
      <c r="D1544" s="44" t="s">
        <v>4855</v>
      </c>
      <c r="E1544" s="56">
        <v>12</v>
      </c>
      <c r="F1544" s="46" t="s">
        <v>5814</v>
      </c>
      <c r="G1544" s="47" t="s">
        <v>5814</v>
      </c>
      <c r="H1544" s="47" t="s">
        <v>6253</v>
      </c>
      <c r="I1544" s="48" t="s">
        <v>6275</v>
      </c>
      <c r="J1544" s="48" t="s">
        <v>6293</v>
      </c>
      <c r="K1544" s="48" t="s">
        <v>6293</v>
      </c>
      <c r="L1544" s="45">
        <v>27</v>
      </c>
      <c r="M1544" s="47" t="s">
        <v>5871</v>
      </c>
      <c r="N1544" s="60">
        <v>1</v>
      </c>
      <c r="O1544" s="58">
        <v>0</v>
      </c>
      <c r="P1544" s="58">
        <v>4</v>
      </c>
      <c r="Q1544" s="132">
        <v>3</v>
      </c>
      <c r="R1544" s="60">
        <v>5</v>
      </c>
      <c r="S1544" s="58">
        <v>7</v>
      </c>
      <c r="T1544" s="58">
        <v>5</v>
      </c>
      <c r="U1544" s="132">
        <v>11</v>
      </c>
      <c r="V1544" s="58">
        <v>1</v>
      </c>
      <c r="W1544" s="58">
        <v>1</v>
      </c>
      <c r="X1544" s="58">
        <v>3</v>
      </c>
      <c r="Y1544" s="132">
        <v>1</v>
      </c>
      <c r="Z1544" s="61">
        <v>0</v>
      </c>
      <c r="AA1544" s="59">
        <v>0</v>
      </c>
      <c r="AB1544" s="59">
        <v>0</v>
      </c>
      <c r="AC1544" s="132">
        <v>0</v>
      </c>
      <c r="AD1544" s="61">
        <v>2</v>
      </c>
      <c r="AE1544" s="59">
        <v>2</v>
      </c>
      <c r="AF1544" s="59">
        <v>3</v>
      </c>
      <c r="AG1544" s="132">
        <v>6</v>
      </c>
      <c r="AH1544" s="61">
        <v>0</v>
      </c>
      <c r="AI1544" s="132">
        <v>0</v>
      </c>
      <c r="AJ1544" s="64">
        <f>IFERROR(VLOOKUP($B1544,STOCK!$A:$H,3,0)," ")</f>
        <v>16</v>
      </c>
      <c r="AK1544" s="65">
        <f>IFERROR(VLOOKUP($B1544,STOCK!$A:$H,4,0)," ")</f>
        <v>17</v>
      </c>
      <c r="AL1544" s="65">
        <f>IFERROR(VLOOKUP($B1544,STOCK!$A:$H,5,0)," ")</f>
        <v>9</v>
      </c>
      <c r="AM1544" s="65">
        <f>IFERROR(VLOOKUP($B1544,STOCK!$A:$H,6,0)," ")</f>
        <v>3</v>
      </c>
      <c r="AN1544" s="65">
        <f>IFERROR(VLOOKUP($B1544,STOCK!$A:$H,7,0)," ")</f>
        <v>3</v>
      </c>
      <c r="AO1544" s="65">
        <f>IFERROR(VLOOKUP($B1544,STOCK!$A:$H,8,0)," ")</f>
        <v>12</v>
      </c>
      <c r="AP1544" s="62">
        <f t="shared" si="312"/>
        <v>160</v>
      </c>
      <c r="AQ1544" s="50">
        <f t="shared" si="313"/>
        <v>46.36363636363636</v>
      </c>
      <c r="AR1544" s="50">
        <f t="shared" si="314"/>
        <v>270</v>
      </c>
      <c r="AS1544" s="50" t="str">
        <f t="shared" si="315"/>
        <v>SV</v>
      </c>
      <c r="AT1544" s="50">
        <f t="shared" si="316"/>
        <v>15</v>
      </c>
      <c r="AU1544" s="63" t="str">
        <f t="shared" si="323"/>
        <v>SV</v>
      </c>
      <c r="AV1544" s="67">
        <v>74100</v>
      </c>
      <c r="AW1544" s="133">
        <v>72791.307050000003</v>
      </c>
      <c r="AX1544" s="49">
        <v>81900</v>
      </c>
      <c r="AY1544" s="51">
        <f t="shared" si="317"/>
        <v>0.10526315789473695</v>
      </c>
      <c r="AZ1544" s="51">
        <f t="shared" si="318"/>
        <v>9.5238095238095233E-2</v>
      </c>
      <c r="BA1544" s="49">
        <v>79900</v>
      </c>
      <c r="BB1544" s="52">
        <v>3</v>
      </c>
      <c r="BC1544" s="51">
        <f t="shared" si="319"/>
        <v>7.8272604588394135E-2</v>
      </c>
      <c r="BD1544" s="51">
        <f t="shared" si="320"/>
        <v>7.2590738423028781E-2</v>
      </c>
      <c r="BE1544" s="49">
        <v>78900</v>
      </c>
      <c r="BF1544" s="52">
        <v>6</v>
      </c>
      <c r="BG1544" s="51">
        <f t="shared" si="321"/>
        <v>6.4777327935222617E-2</v>
      </c>
      <c r="BH1544" s="51">
        <f t="shared" si="322"/>
        <v>6.0836501901140684E-2</v>
      </c>
      <c r="BI1544" s="282">
        <f t="shared" si="324"/>
        <v>21</v>
      </c>
    </row>
    <row r="1545" spans="1:61" hidden="1">
      <c r="A1545" s="54" t="s">
        <v>150</v>
      </c>
      <c r="B1545" s="55" t="s">
        <v>4856</v>
      </c>
      <c r="C1545" s="55" t="s">
        <v>4857</v>
      </c>
      <c r="D1545" s="44" t="s">
        <v>4858</v>
      </c>
      <c r="E1545" s="56">
        <v>1</v>
      </c>
      <c r="F1545" s="46" t="s">
        <v>5814</v>
      </c>
      <c r="G1545" s="47" t="s">
        <v>5814</v>
      </c>
      <c r="H1545" s="47" t="s">
        <v>6253</v>
      </c>
      <c r="I1545" s="48" t="s">
        <v>6275</v>
      </c>
      <c r="J1545" s="48" t="s">
        <v>6293</v>
      </c>
      <c r="K1545" s="48" t="s">
        <v>6293</v>
      </c>
      <c r="L1545" s="45">
        <v>27</v>
      </c>
      <c r="M1545" s="47" t="s">
        <v>5871</v>
      </c>
      <c r="N1545" s="60">
        <v>0</v>
      </c>
      <c r="O1545" s="58">
        <v>0</v>
      </c>
      <c r="P1545" s="58">
        <v>0</v>
      </c>
      <c r="Q1545" s="132">
        <v>0</v>
      </c>
      <c r="R1545" s="60">
        <v>0</v>
      </c>
      <c r="S1545" s="58">
        <v>1</v>
      </c>
      <c r="T1545" s="58">
        <v>1</v>
      </c>
      <c r="U1545" s="132">
        <v>1</v>
      </c>
      <c r="V1545" s="58">
        <v>0</v>
      </c>
      <c r="W1545" s="58">
        <v>0</v>
      </c>
      <c r="X1545" s="58">
        <v>1</v>
      </c>
      <c r="Y1545" s="132">
        <v>1</v>
      </c>
      <c r="Z1545" s="61">
        <v>0</v>
      </c>
      <c r="AA1545" s="59">
        <v>0</v>
      </c>
      <c r="AB1545" s="59">
        <v>0</v>
      </c>
      <c r="AC1545" s="132">
        <v>0</v>
      </c>
      <c r="AD1545" s="61">
        <v>1</v>
      </c>
      <c r="AE1545" s="59">
        <v>0</v>
      </c>
      <c r="AF1545" s="59">
        <v>4</v>
      </c>
      <c r="AG1545" s="132">
        <v>0</v>
      </c>
      <c r="AH1545" s="61">
        <v>0</v>
      </c>
      <c r="AI1545" s="132">
        <v>0</v>
      </c>
      <c r="AJ1545" s="64">
        <f>IFERROR(VLOOKUP($B1545,STOCK!$A:$H,3,0)," ")</f>
        <v>10</v>
      </c>
      <c r="AK1545" s="65">
        <f>IFERROR(VLOOKUP($B1545,STOCK!$A:$H,4,0)," ")</f>
        <v>23</v>
      </c>
      <c r="AL1545" s="65">
        <f>IFERROR(VLOOKUP($B1545,STOCK!$A:$H,5,0)," ")</f>
        <v>7</v>
      </c>
      <c r="AM1545" s="65">
        <f>IFERROR(VLOOKUP($B1545,STOCK!$A:$H,6,0)," ")</f>
        <v>5</v>
      </c>
      <c r="AN1545" s="65">
        <f>IFERROR(VLOOKUP($B1545,STOCK!$A:$H,7,0)," ")</f>
        <v>5</v>
      </c>
      <c r="AO1545" s="65">
        <f>IFERROR(VLOOKUP($B1545,STOCK!$A:$H,8,0)," ")</f>
        <v>6</v>
      </c>
      <c r="AP1545" s="62" t="str">
        <f t="shared" si="312"/>
        <v>SV</v>
      </c>
      <c r="AQ1545" s="50">
        <f t="shared" si="313"/>
        <v>690</v>
      </c>
      <c r="AR1545" s="50">
        <f t="shared" si="314"/>
        <v>210</v>
      </c>
      <c r="AS1545" s="50" t="str">
        <f t="shared" si="315"/>
        <v>SV</v>
      </c>
      <c r="AT1545" s="50" t="str">
        <f t="shared" si="316"/>
        <v>SV</v>
      </c>
      <c r="AU1545" s="63" t="str">
        <f t="shared" si="323"/>
        <v>SV</v>
      </c>
      <c r="AV1545" s="67">
        <v>108300</v>
      </c>
      <c r="AW1545" s="133">
        <v>108300.005</v>
      </c>
      <c r="AX1545" s="49">
        <v>119900</v>
      </c>
      <c r="AY1545" s="51">
        <f t="shared" si="317"/>
        <v>0.10710987996306565</v>
      </c>
      <c r="AZ1545" s="51">
        <f t="shared" si="318"/>
        <v>9.6747289407839873E-2</v>
      </c>
      <c r="BA1545" s="49">
        <v>117900</v>
      </c>
      <c r="BB1545" s="52">
        <v>2</v>
      </c>
      <c r="BC1545" s="51">
        <f t="shared" si="319"/>
        <v>8.8642659279778435E-2</v>
      </c>
      <c r="BD1545" s="51">
        <f t="shared" si="320"/>
        <v>8.1424936386768454E-2</v>
      </c>
      <c r="BE1545" s="49">
        <v>114900</v>
      </c>
      <c r="BF1545" s="52">
        <v>6</v>
      </c>
      <c r="BG1545" s="51">
        <f t="shared" si="321"/>
        <v>6.094182825484773E-2</v>
      </c>
      <c r="BH1545" s="51">
        <f t="shared" si="322"/>
        <v>5.7441253263707574E-2</v>
      </c>
      <c r="BI1545" s="282">
        <f t="shared" si="324"/>
        <v>2</v>
      </c>
    </row>
    <row r="1546" spans="1:61" hidden="1">
      <c r="A1546" s="54" t="s">
        <v>150</v>
      </c>
      <c r="B1546" s="55" t="s">
        <v>4859</v>
      </c>
      <c r="C1546" s="55" t="s">
        <v>4860</v>
      </c>
      <c r="D1546" s="44" t="s">
        <v>4861</v>
      </c>
      <c r="E1546" s="56">
        <v>1</v>
      </c>
      <c r="F1546" s="46" t="s">
        <v>5814</v>
      </c>
      <c r="G1546" s="47" t="s">
        <v>5814</v>
      </c>
      <c r="H1546" s="47" t="s">
        <v>6253</v>
      </c>
      <c r="I1546" s="48" t="s">
        <v>6275</v>
      </c>
      <c r="J1546" s="48" t="s">
        <v>6293</v>
      </c>
      <c r="K1546" s="48" t="s">
        <v>6293</v>
      </c>
      <c r="L1546" s="45">
        <v>27</v>
      </c>
      <c r="M1546" s="47" t="s">
        <v>5871</v>
      </c>
      <c r="N1546" s="60">
        <v>0</v>
      </c>
      <c r="O1546" s="58">
        <v>0</v>
      </c>
      <c r="P1546" s="58">
        <v>3</v>
      </c>
      <c r="Q1546" s="132">
        <v>3</v>
      </c>
      <c r="R1546" s="60">
        <v>3</v>
      </c>
      <c r="S1546" s="58">
        <v>2</v>
      </c>
      <c r="T1546" s="58">
        <v>2</v>
      </c>
      <c r="U1546" s="132">
        <v>1</v>
      </c>
      <c r="V1546" s="58">
        <v>0</v>
      </c>
      <c r="W1546" s="58">
        <v>1</v>
      </c>
      <c r="X1546" s="58">
        <v>1</v>
      </c>
      <c r="Y1546" s="132">
        <v>1</v>
      </c>
      <c r="Z1546" s="61">
        <v>0</v>
      </c>
      <c r="AA1546" s="59">
        <v>1</v>
      </c>
      <c r="AB1546" s="59">
        <v>0</v>
      </c>
      <c r="AC1546" s="132">
        <v>0</v>
      </c>
      <c r="AD1546" s="61">
        <v>0</v>
      </c>
      <c r="AE1546" s="59">
        <v>5</v>
      </c>
      <c r="AF1546" s="59">
        <v>0</v>
      </c>
      <c r="AG1546" s="132">
        <v>3</v>
      </c>
      <c r="AH1546" s="61">
        <v>0</v>
      </c>
      <c r="AI1546" s="132">
        <v>0</v>
      </c>
      <c r="AJ1546" s="64">
        <f>IFERROR(VLOOKUP($B1546,STOCK!$A:$H,3,0)," ")</f>
        <v>6</v>
      </c>
      <c r="AK1546" s="65">
        <f>IFERROR(VLOOKUP($B1546,STOCK!$A:$H,4,0)," ")</f>
        <v>3</v>
      </c>
      <c r="AL1546" s="65">
        <f>IFERROR(VLOOKUP($B1546,STOCK!$A:$H,5,0)," ")</f>
        <v>10</v>
      </c>
      <c r="AM1546" s="65">
        <f>IFERROR(VLOOKUP($B1546,STOCK!$A:$H,6,0)," ")</f>
        <v>11</v>
      </c>
      <c r="AN1546" s="65">
        <f>IFERROR(VLOOKUP($B1546,STOCK!$A:$H,7,0)," ")</f>
        <v>7</v>
      </c>
      <c r="AO1546" s="65">
        <f>IFERROR(VLOOKUP($B1546,STOCK!$A:$H,8,0)," ")</f>
        <v>0</v>
      </c>
      <c r="AP1546" s="62">
        <f t="shared" si="312"/>
        <v>60</v>
      </c>
      <c r="AQ1546" s="50">
        <f t="shared" si="313"/>
        <v>90</v>
      </c>
      <c r="AR1546" s="50">
        <f t="shared" si="314"/>
        <v>300</v>
      </c>
      <c r="AS1546" s="50" t="str">
        <f t="shared" si="315"/>
        <v>SV</v>
      </c>
      <c r="AT1546" s="50">
        <f t="shared" si="316"/>
        <v>70</v>
      </c>
      <c r="AU1546" s="63" t="str">
        <f t="shared" si="323"/>
        <v>Q</v>
      </c>
      <c r="AV1546" s="67">
        <v>108300.00005</v>
      </c>
      <c r="AW1546" s="133">
        <v>108299.99993999999</v>
      </c>
      <c r="AX1546" s="49">
        <v>119900</v>
      </c>
      <c r="AY1546" s="51">
        <f t="shared" si="317"/>
        <v>0.10710987945193451</v>
      </c>
      <c r="AZ1546" s="51">
        <f t="shared" si="318"/>
        <v>9.6747288990825672E-2</v>
      </c>
      <c r="BA1546" s="49">
        <v>117900</v>
      </c>
      <c r="BB1546" s="52">
        <v>2</v>
      </c>
      <c r="BC1546" s="51">
        <f t="shared" si="319"/>
        <v>8.8642658777173367E-2</v>
      </c>
      <c r="BD1546" s="51">
        <f t="shared" si="320"/>
        <v>8.1424935962680217E-2</v>
      </c>
      <c r="BE1546" s="49">
        <v>114900</v>
      </c>
      <c r="BF1546" s="52">
        <v>6</v>
      </c>
      <c r="BG1546" s="51">
        <f t="shared" si="321"/>
        <v>6.0941827765031542E-2</v>
      </c>
      <c r="BH1546" s="51">
        <f t="shared" si="322"/>
        <v>5.7441252828546542E-2</v>
      </c>
      <c r="BI1546" s="282">
        <f t="shared" si="324"/>
        <v>8</v>
      </c>
    </row>
    <row r="1547" spans="1:61" hidden="1">
      <c r="A1547" s="54" t="s">
        <v>150</v>
      </c>
      <c r="B1547" s="55" t="s">
        <v>4862</v>
      </c>
      <c r="C1547" s="55" t="s">
        <v>4863</v>
      </c>
      <c r="D1547" s="44" t="s">
        <v>4864</v>
      </c>
      <c r="E1547" s="56">
        <v>12</v>
      </c>
      <c r="F1547" s="46" t="s">
        <v>5814</v>
      </c>
      <c r="G1547" s="47" t="s">
        <v>5814</v>
      </c>
      <c r="H1547" s="47" t="s">
        <v>6253</v>
      </c>
      <c r="I1547" s="48" t="s">
        <v>6275</v>
      </c>
      <c r="J1547" s="48" t="s">
        <v>6293</v>
      </c>
      <c r="K1547" s="48" t="s">
        <v>6293</v>
      </c>
      <c r="L1547" s="45">
        <v>27</v>
      </c>
      <c r="M1547" s="47" t="s">
        <v>5871</v>
      </c>
      <c r="N1547" s="60">
        <v>2</v>
      </c>
      <c r="O1547" s="58">
        <v>1</v>
      </c>
      <c r="P1547" s="58">
        <v>20</v>
      </c>
      <c r="Q1547" s="132">
        <v>25</v>
      </c>
      <c r="R1547" s="60">
        <v>0</v>
      </c>
      <c r="S1547" s="58">
        <v>14</v>
      </c>
      <c r="T1547" s="58">
        <v>13</v>
      </c>
      <c r="U1547" s="132">
        <v>7</v>
      </c>
      <c r="V1547" s="58">
        <v>2</v>
      </c>
      <c r="W1547" s="58">
        <v>0</v>
      </c>
      <c r="X1547" s="58">
        <v>3</v>
      </c>
      <c r="Y1547" s="132">
        <v>0</v>
      </c>
      <c r="Z1547" s="61">
        <v>2</v>
      </c>
      <c r="AA1547" s="59">
        <v>3</v>
      </c>
      <c r="AB1547" s="59">
        <v>3</v>
      </c>
      <c r="AC1547" s="132">
        <v>1</v>
      </c>
      <c r="AD1547" s="61">
        <v>6</v>
      </c>
      <c r="AE1547" s="59">
        <v>5</v>
      </c>
      <c r="AF1547" s="59">
        <v>10</v>
      </c>
      <c r="AG1547" s="132">
        <v>8</v>
      </c>
      <c r="AH1547" s="61">
        <v>0</v>
      </c>
      <c r="AI1547" s="132">
        <v>0</v>
      </c>
      <c r="AJ1547" s="64">
        <f>IFERROR(VLOOKUP($B1547,STOCK!$A:$H,3,0)," ")</f>
        <v>37</v>
      </c>
      <c r="AK1547" s="65">
        <f>IFERROR(VLOOKUP($B1547,STOCK!$A:$H,4,0)," ")</f>
        <v>41</v>
      </c>
      <c r="AL1547" s="65">
        <f>IFERROR(VLOOKUP($B1547,STOCK!$A:$H,5,0)," ")</f>
        <v>8</v>
      </c>
      <c r="AM1547" s="65">
        <f>IFERROR(VLOOKUP($B1547,STOCK!$A:$H,6,0)," ")</f>
        <v>15</v>
      </c>
      <c r="AN1547" s="65">
        <f>IFERROR(VLOOKUP($B1547,STOCK!$A:$H,7,0)," ")</f>
        <v>0</v>
      </c>
      <c r="AO1547" s="65">
        <f>IFERROR(VLOOKUP($B1547,STOCK!$A:$H,8,0)," ")</f>
        <v>18</v>
      </c>
      <c r="AP1547" s="62">
        <f t="shared" si="312"/>
        <v>44.4</v>
      </c>
      <c r="AQ1547" s="50">
        <f t="shared" si="313"/>
        <v>175.71428571428569</v>
      </c>
      <c r="AR1547" s="50" t="str">
        <f t="shared" si="314"/>
        <v>SV</v>
      </c>
      <c r="AS1547" s="50">
        <f t="shared" si="315"/>
        <v>450</v>
      </c>
      <c r="AT1547" s="50" t="str">
        <f t="shared" si="316"/>
        <v>Q</v>
      </c>
      <c r="AU1547" s="63" t="str">
        <f t="shared" si="323"/>
        <v>SV</v>
      </c>
      <c r="AV1547" s="67">
        <v>74100</v>
      </c>
      <c r="AW1547" s="133">
        <v>73227.250799999994</v>
      </c>
      <c r="AX1547" s="49">
        <v>81900</v>
      </c>
      <c r="AY1547" s="51">
        <f t="shared" si="317"/>
        <v>0.10526315789473695</v>
      </c>
      <c r="AZ1547" s="51">
        <f t="shared" si="318"/>
        <v>9.5238095238095233E-2</v>
      </c>
      <c r="BA1547" s="49">
        <v>79900</v>
      </c>
      <c r="BB1547" s="52">
        <v>3</v>
      </c>
      <c r="BC1547" s="51">
        <f t="shared" si="319"/>
        <v>7.8272604588394135E-2</v>
      </c>
      <c r="BD1547" s="51">
        <f t="shared" si="320"/>
        <v>7.2590738423028781E-2</v>
      </c>
      <c r="BE1547" s="49">
        <v>78900</v>
      </c>
      <c r="BF1547" s="52">
        <v>6</v>
      </c>
      <c r="BG1547" s="51">
        <f t="shared" si="321"/>
        <v>6.4777327935222617E-2</v>
      </c>
      <c r="BH1547" s="51">
        <f t="shared" si="322"/>
        <v>6.0836501901140684E-2</v>
      </c>
      <c r="BI1547" s="282">
        <f t="shared" si="324"/>
        <v>41</v>
      </c>
    </row>
    <row r="1548" spans="1:61" hidden="1">
      <c r="A1548" s="54" t="s">
        <v>150</v>
      </c>
      <c r="B1548" s="55" t="s">
        <v>4865</v>
      </c>
      <c r="C1548" s="55" t="s">
        <v>4866</v>
      </c>
      <c r="D1548" s="44" t="s">
        <v>4867</v>
      </c>
      <c r="E1548" s="56">
        <v>1</v>
      </c>
      <c r="F1548" s="46" t="s">
        <v>5814</v>
      </c>
      <c r="G1548" s="47" t="s">
        <v>5814</v>
      </c>
      <c r="H1548" s="47" t="s">
        <v>6253</v>
      </c>
      <c r="I1548" s="48" t="s">
        <v>6275</v>
      </c>
      <c r="J1548" s="48" t="s">
        <v>6293</v>
      </c>
      <c r="K1548" s="48" t="s">
        <v>6293</v>
      </c>
      <c r="L1548" s="45">
        <v>27</v>
      </c>
      <c r="M1548" s="47" t="s">
        <v>5871</v>
      </c>
      <c r="N1548" s="60">
        <v>0</v>
      </c>
      <c r="O1548" s="58">
        <v>0</v>
      </c>
      <c r="P1548" s="58">
        <v>0</v>
      </c>
      <c r="Q1548" s="132">
        <v>1</v>
      </c>
      <c r="R1548" s="60">
        <v>0</v>
      </c>
      <c r="S1548" s="58">
        <v>2</v>
      </c>
      <c r="T1548" s="58">
        <v>1</v>
      </c>
      <c r="U1548" s="132">
        <v>1</v>
      </c>
      <c r="V1548" s="58">
        <v>0</v>
      </c>
      <c r="W1548" s="58">
        <v>0</v>
      </c>
      <c r="X1548" s="58">
        <v>0</v>
      </c>
      <c r="Y1548" s="132">
        <v>0</v>
      </c>
      <c r="Z1548" s="61">
        <v>0</v>
      </c>
      <c r="AA1548" s="59">
        <v>0</v>
      </c>
      <c r="AB1548" s="59">
        <v>1</v>
      </c>
      <c r="AC1548" s="132">
        <v>1</v>
      </c>
      <c r="AD1548" s="61">
        <v>0</v>
      </c>
      <c r="AE1548" s="59">
        <v>0</v>
      </c>
      <c r="AF1548" s="59">
        <v>4</v>
      </c>
      <c r="AG1548" s="132">
        <v>2</v>
      </c>
      <c r="AH1548" s="61">
        <v>0</v>
      </c>
      <c r="AI1548" s="132">
        <v>0</v>
      </c>
      <c r="AJ1548" s="64">
        <f>IFERROR(VLOOKUP($B1548,STOCK!$A:$H,3,0)," ")</f>
        <v>15</v>
      </c>
      <c r="AK1548" s="65">
        <f>IFERROR(VLOOKUP($B1548,STOCK!$A:$H,4,0)," ")</f>
        <v>7</v>
      </c>
      <c r="AL1548" s="65">
        <f>IFERROR(VLOOKUP($B1548,STOCK!$A:$H,5,0)," ")</f>
        <v>8</v>
      </c>
      <c r="AM1548" s="65">
        <f>IFERROR(VLOOKUP($B1548,STOCK!$A:$H,6,0)," ")</f>
        <v>8</v>
      </c>
      <c r="AN1548" s="65">
        <f>IFERROR(VLOOKUP($B1548,STOCK!$A:$H,7,0)," ")</f>
        <v>6</v>
      </c>
      <c r="AO1548" s="65">
        <f>IFERROR(VLOOKUP($B1548,STOCK!$A:$H,8,0)," ")</f>
        <v>6</v>
      </c>
      <c r="AP1548" s="62">
        <f t="shared" si="312"/>
        <v>450</v>
      </c>
      <c r="AQ1548" s="50">
        <f t="shared" si="313"/>
        <v>210</v>
      </c>
      <c r="AR1548" s="50" t="str">
        <f t="shared" si="314"/>
        <v>SV</v>
      </c>
      <c r="AS1548" s="50">
        <f t="shared" si="315"/>
        <v>240</v>
      </c>
      <c r="AT1548" s="50">
        <f t="shared" si="316"/>
        <v>90</v>
      </c>
      <c r="AU1548" s="63" t="str">
        <f t="shared" si="323"/>
        <v>SV</v>
      </c>
      <c r="AV1548" s="67">
        <v>108300</v>
      </c>
      <c r="AW1548" s="133">
        <v>108299.99961</v>
      </c>
      <c r="AX1548" s="49">
        <v>119900</v>
      </c>
      <c r="AY1548" s="51">
        <f t="shared" si="317"/>
        <v>0.10710987996306565</v>
      </c>
      <c r="AZ1548" s="51">
        <f t="shared" si="318"/>
        <v>9.6747289407839873E-2</v>
      </c>
      <c r="BA1548" s="49">
        <v>117900</v>
      </c>
      <c r="BB1548" s="52">
        <v>2</v>
      </c>
      <c r="BC1548" s="51">
        <f t="shared" si="319"/>
        <v>8.8642659279778435E-2</v>
      </c>
      <c r="BD1548" s="51">
        <f t="shared" si="320"/>
        <v>8.1424936386768454E-2</v>
      </c>
      <c r="BE1548" s="49">
        <v>114900</v>
      </c>
      <c r="BF1548" s="52">
        <v>6</v>
      </c>
      <c r="BG1548" s="51">
        <f t="shared" si="321"/>
        <v>6.094182825484773E-2</v>
      </c>
      <c r="BH1548" s="51">
        <f t="shared" si="322"/>
        <v>5.7441253263707574E-2</v>
      </c>
      <c r="BI1548" s="282">
        <f t="shared" si="324"/>
        <v>5</v>
      </c>
    </row>
    <row r="1549" spans="1:61" hidden="1">
      <c r="A1549" s="54" t="s">
        <v>150</v>
      </c>
      <c r="B1549" s="55" t="s">
        <v>4868</v>
      </c>
      <c r="C1549" s="55" t="s">
        <v>4869</v>
      </c>
      <c r="D1549" s="44" t="s">
        <v>4870</v>
      </c>
      <c r="E1549" s="56">
        <v>12</v>
      </c>
      <c r="F1549" s="46" t="s">
        <v>5814</v>
      </c>
      <c r="G1549" s="47" t="s">
        <v>5814</v>
      </c>
      <c r="H1549" s="47" t="s">
        <v>6253</v>
      </c>
      <c r="I1549" s="48" t="s">
        <v>6275</v>
      </c>
      <c r="J1549" s="48" t="s">
        <v>6293</v>
      </c>
      <c r="K1549" s="48" t="s">
        <v>6293</v>
      </c>
      <c r="L1549" s="45">
        <v>27</v>
      </c>
      <c r="M1549" s="47" t="s">
        <v>5871</v>
      </c>
      <c r="N1549" s="60">
        <v>1</v>
      </c>
      <c r="O1549" s="58">
        <v>0</v>
      </c>
      <c r="P1549" s="58">
        <v>0</v>
      </c>
      <c r="Q1549" s="132">
        <v>0</v>
      </c>
      <c r="R1549" s="60">
        <v>0</v>
      </c>
      <c r="S1549" s="58">
        <v>1</v>
      </c>
      <c r="T1549" s="58">
        <v>1</v>
      </c>
      <c r="U1549" s="132">
        <v>2</v>
      </c>
      <c r="V1549" s="58">
        <v>0</v>
      </c>
      <c r="W1549" s="58">
        <v>0</v>
      </c>
      <c r="X1549" s="58">
        <v>1</v>
      </c>
      <c r="Y1549" s="132">
        <v>1</v>
      </c>
      <c r="Z1549" s="61">
        <v>0</v>
      </c>
      <c r="AA1549" s="59">
        <v>0</v>
      </c>
      <c r="AB1549" s="59">
        <v>0</v>
      </c>
      <c r="AC1549" s="132">
        <v>0</v>
      </c>
      <c r="AD1549" s="61">
        <v>4</v>
      </c>
      <c r="AE1549" s="59">
        <v>0</v>
      </c>
      <c r="AF1549" s="59">
        <v>0</v>
      </c>
      <c r="AG1549" s="132">
        <v>0</v>
      </c>
      <c r="AH1549" s="61">
        <v>0</v>
      </c>
      <c r="AI1549" s="132">
        <v>0</v>
      </c>
      <c r="AJ1549" s="64">
        <f>IFERROR(VLOOKUP($B1549,STOCK!$A:$H,3,0)," ")</f>
        <v>2</v>
      </c>
      <c r="AK1549" s="65">
        <f>IFERROR(VLOOKUP($B1549,STOCK!$A:$H,4,0)," ")</f>
        <v>3</v>
      </c>
      <c r="AL1549" s="65">
        <f>IFERROR(VLOOKUP($B1549,STOCK!$A:$H,5,0)," ")</f>
        <v>0</v>
      </c>
      <c r="AM1549" s="65">
        <f>IFERROR(VLOOKUP($B1549,STOCK!$A:$H,6,0)," ")</f>
        <v>6</v>
      </c>
      <c r="AN1549" s="65">
        <f>IFERROR(VLOOKUP($B1549,STOCK!$A:$H,7,0)," ")</f>
        <v>0</v>
      </c>
      <c r="AO1549" s="65">
        <f>IFERROR(VLOOKUP($B1549,STOCK!$A:$H,8,0)," ")</f>
        <v>12</v>
      </c>
      <c r="AP1549" s="62" t="str">
        <f t="shared" si="312"/>
        <v>SV</v>
      </c>
      <c r="AQ1549" s="50">
        <f t="shared" si="313"/>
        <v>45</v>
      </c>
      <c r="AR1549" s="50" t="str">
        <f t="shared" si="314"/>
        <v>Q</v>
      </c>
      <c r="AS1549" s="50" t="str">
        <f t="shared" si="315"/>
        <v>SV</v>
      </c>
      <c r="AT1549" s="50" t="str">
        <f t="shared" si="316"/>
        <v>Q</v>
      </c>
      <c r="AU1549" s="63" t="str">
        <f t="shared" si="323"/>
        <v>SV</v>
      </c>
      <c r="AV1549" s="67">
        <v>74100</v>
      </c>
      <c r="AW1549" s="133">
        <v>72689.920159999994</v>
      </c>
      <c r="AX1549" s="49">
        <v>81900</v>
      </c>
      <c r="AY1549" s="51">
        <f t="shared" si="317"/>
        <v>0.10526315789473695</v>
      </c>
      <c r="AZ1549" s="51">
        <f t="shared" si="318"/>
        <v>9.5238095238095233E-2</v>
      </c>
      <c r="BA1549" s="49">
        <v>79900</v>
      </c>
      <c r="BB1549" s="52">
        <v>3</v>
      </c>
      <c r="BC1549" s="51">
        <f t="shared" si="319"/>
        <v>7.8272604588394135E-2</v>
      </c>
      <c r="BD1549" s="51">
        <f t="shared" si="320"/>
        <v>7.2590738423028781E-2</v>
      </c>
      <c r="BE1549" s="49">
        <v>78900</v>
      </c>
      <c r="BF1549" s="52">
        <v>6</v>
      </c>
      <c r="BG1549" s="51">
        <f t="shared" si="321"/>
        <v>6.4777327935222617E-2</v>
      </c>
      <c r="BH1549" s="51">
        <f t="shared" si="322"/>
        <v>6.0836501901140684E-2</v>
      </c>
      <c r="BI1549" s="282">
        <f t="shared" si="324"/>
        <v>3</v>
      </c>
    </row>
    <row r="1550" spans="1:61" hidden="1">
      <c r="A1550" s="54" t="s">
        <v>149</v>
      </c>
      <c r="B1550" s="55" t="s">
        <v>4871</v>
      </c>
      <c r="C1550" s="55" t="s">
        <v>4872</v>
      </c>
      <c r="D1550" s="44" t="s">
        <v>4873</v>
      </c>
      <c r="E1550" s="56">
        <v>12</v>
      </c>
      <c r="F1550" s="46" t="s">
        <v>5814</v>
      </c>
      <c r="G1550" s="47" t="s">
        <v>5814</v>
      </c>
      <c r="H1550" s="47" t="s">
        <v>6253</v>
      </c>
      <c r="I1550" s="48" t="s">
        <v>6275</v>
      </c>
      <c r="J1550" s="48" t="s">
        <v>6293</v>
      </c>
      <c r="K1550" s="48" t="s">
        <v>6293</v>
      </c>
      <c r="L1550" s="45">
        <v>27</v>
      </c>
      <c r="M1550" s="47" t="s">
        <v>5871</v>
      </c>
      <c r="N1550" s="60">
        <v>1</v>
      </c>
      <c r="O1550" s="58">
        <v>0</v>
      </c>
      <c r="P1550" s="58">
        <v>0</v>
      </c>
      <c r="Q1550" s="132">
        <v>1</v>
      </c>
      <c r="R1550" s="60">
        <v>0</v>
      </c>
      <c r="S1550" s="58">
        <v>0</v>
      </c>
      <c r="T1550" s="58">
        <v>0</v>
      </c>
      <c r="U1550" s="132">
        <v>0</v>
      </c>
      <c r="V1550" s="58">
        <v>0</v>
      </c>
      <c r="W1550" s="58">
        <v>0</v>
      </c>
      <c r="X1550" s="58">
        <v>0</v>
      </c>
      <c r="Y1550" s="132">
        <v>0</v>
      </c>
      <c r="Z1550" s="61">
        <v>0</v>
      </c>
      <c r="AA1550" s="59">
        <v>0</v>
      </c>
      <c r="AB1550" s="59">
        <v>0</v>
      </c>
      <c r="AC1550" s="132">
        <v>0</v>
      </c>
      <c r="AD1550" s="61">
        <v>1</v>
      </c>
      <c r="AE1550" s="59">
        <v>4</v>
      </c>
      <c r="AF1550" s="59">
        <v>0</v>
      </c>
      <c r="AG1550" s="132">
        <v>0</v>
      </c>
      <c r="AH1550" s="61">
        <v>0</v>
      </c>
      <c r="AI1550" s="132">
        <v>0</v>
      </c>
      <c r="AJ1550" s="64">
        <f>IFERROR(VLOOKUP($B1550,STOCK!$A:$H,3,0)," ")</f>
        <v>18</v>
      </c>
      <c r="AK1550" s="65">
        <f>IFERROR(VLOOKUP($B1550,STOCK!$A:$H,4,0)," ")</f>
        <v>9</v>
      </c>
      <c r="AL1550" s="65">
        <f>IFERROR(VLOOKUP($B1550,STOCK!$A:$H,5,0)," ")</f>
        <v>7</v>
      </c>
      <c r="AM1550" s="65">
        <f>IFERROR(VLOOKUP($B1550,STOCK!$A:$H,6,0)," ")</f>
        <v>6</v>
      </c>
      <c r="AN1550" s="65">
        <f>IFERROR(VLOOKUP($B1550,STOCK!$A:$H,7,0)," ")</f>
        <v>15</v>
      </c>
      <c r="AO1550" s="65">
        <f>IFERROR(VLOOKUP($B1550,STOCK!$A:$H,8,0)," ")</f>
        <v>0</v>
      </c>
      <c r="AP1550" s="62">
        <f t="shared" si="312"/>
        <v>540</v>
      </c>
      <c r="AQ1550" s="50" t="str">
        <f t="shared" si="313"/>
        <v>SV</v>
      </c>
      <c r="AR1550" s="50" t="str">
        <f t="shared" si="314"/>
        <v>SV</v>
      </c>
      <c r="AS1550" s="50" t="str">
        <f t="shared" si="315"/>
        <v>SV</v>
      </c>
      <c r="AT1550" s="50" t="str">
        <f t="shared" si="316"/>
        <v>SV</v>
      </c>
      <c r="AU1550" s="63" t="str">
        <f t="shared" si="323"/>
        <v>Q</v>
      </c>
      <c r="AV1550" s="67">
        <v>70395.000004999994</v>
      </c>
      <c r="AW1550" s="133">
        <v>71135.999989999997</v>
      </c>
      <c r="AX1550" s="49">
        <v>79900</v>
      </c>
      <c r="AY1550" s="51">
        <f t="shared" si="317"/>
        <v>0.13502379422295463</v>
      </c>
      <c r="AZ1550" s="51">
        <f t="shared" si="318"/>
        <v>0.1189612014392992</v>
      </c>
      <c r="BA1550" s="49">
        <v>77900</v>
      </c>
      <c r="BB1550" s="52">
        <v>3</v>
      </c>
      <c r="BC1550" s="51">
        <f t="shared" si="319"/>
        <v>0.10661268548145375</v>
      </c>
      <c r="BD1550" s="51">
        <f t="shared" si="320"/>
        <v>9.6341463350449366E-2</v>
      </c>
      <c r="BE1550" s="49">
        <v>75900</v>
      </c>
      <c r="BF1550" s="52">
        <v>6</v>
      </c>
      <c r="BG1550" s="51">
        <f t="shared" si="321"/>
        <v>7.8201576739953094E-2</v>
      </c>
      <c r="BH1550" s="51">
        <f t="shared" si="322"/>
        <v>7.2529644202898619E-2</v>
      </c>
      <c r="BI1550" s="282">
        <f t="shared" si="324"/>
        <v>1</v>
      </c>
    </row>
    <row r="1551" spans="1:61" hidden="1">
      <c r="A1551" s="54" t="s">
        <v>150</v>
      </c>
      <c r="B1551" s="55" t="s">
        <v>4874</v>
      </c>
      <c r="C1551" s="55" t="s">
        <v>4875</v>
      </c>
      <c r="D1551" s="44" t="s">
        <v>4876</v>
      </c>
      <c r="E1551" s="56">
        <v>6</v>
      </c>
      <c r="F1551" s="46" t="s">
        <v>5814</v>
      </c>
      <c r="G1551" s="47" t="s">
        <v>5814</v>
      </c>
      <c r="H1551" s="47" t="s">
        <v>6253</v>
      </c>
      <c r="I1551" s="48" t="s">
        <v>6275</v>
      </c>
      <c r="J1551" s="48" t="s">
        <v>5895</v>
      </c>
      <c r="K1551" s="48" t="s">
        <v>5895</v>
      </c>
      <c r="L1551" s="45">
        <v>161</v>
      </c>
      <c r="M1551" s="47" t="s">
        <v>5833</v>
      </c>
      <c r="N1551" s="60">
        <v>0</v>
      </c>
      <c r="O1551" s="58">
        <v>0</v>
      </c>
      <c r="P1551" s="58">
        <v>4</v>
      </c>
      <c r="Q1551" s="132">
        <v>3</v>
      </c>
      <c r="R1551" s="60">
        <v>3</v>
      </c>
      <c r="S1551" s="58">
        <v>6</v>
      </c>
      <c r="T1551" s="58">
        <v>1</v>
      </c>
      <c r="U1551" s="132">
        <v>1</v>
      </c>
      <c r="V1551" s="58">
        <v>0</v>
      </c>
      <c r="W1551" s="58">
        <v>0</v>
      </c>
      <c r="X1551" s="58">
        <v>4</v>
      </c>
      <c r="Y1551" s="132">
        <v>1</v>
      </c>
      <c r="Z1551" s="61">
        <v>1</v>
      </c>
      <c r="AA1551" s="59">
        <v>1</v>
      </c>
      <c r="AB1551" s="59">
        <v>0</v>
      </c>
      <c r="AC1551" s="132">
        <v>4</v>
      </c>
      <c r="AD1551" s="61">
        <v>0</v>
      </c>
      <c r="AE1551" s="59">
        <v>0</v>
      </c>
      <c r="AF1551" s="59">
        <v>0</v>
      </c>
      <c r="AG1551" s="132">
        <v>1</v>
      </c>
      <c r="AH1551" s="61">
        <v>0</v>
      </c>
      <c r="AI1551" s="132">
        <v>0</v>
      </c>
      <c r="AJ1551" s="64">
        <f>IFERROR(VLOOKUP($B1551,STOCK!$A:$H,3,0)," ")</f>
        <v>45</v>
      </c>
      <c r="AK1551" s="65">
        <f>IFERROR(VLOOKUP($B1551,STOCK!$A:$H,4,0)," ")</f>
        <v>6</v>
      </c>
      <c r="AL1551" s="65">
        <f>IFERROR(VLOOKUP($B1551,STOCK!$A:$H,5,0)," ")</f>
        <v>5</v>
      </c>
      <c r="AM1551" s="65">
        <f>IFERROR(VLOOKUP($B1551,STOCK!$A:$H,6,0)," ")</f>
        <v>7</v>
      </c>
      <c r="AN1551" s="65">
        <f>IFERROR(VLOOKUP($B1551,STOCK!$A:$H,7,0)," ")</f>
        <v>5</v>
      </c>
      <c r="AO1551" s="65">
        <f>IFERROR(VLOOKUP($B1551,STOCK!$A:$H,8,0)," ")</f>
        <v>6</v>
      </c>
      <c r="AP1551" s="62">
        <f t="shared" si="312"/>
        <v>450</v>
      </c>
      <c r="AQ1551" s="50">
        <f t="shared" si="313"/>
        <v>180</v>
      </c>
      <c r="AR1551" s="50">
        <f t="shared" si="314"/>
        <v>150</v>
      </c>
      <c r="AS1551" s="50">
        <f t="shared" si="315"/>
        <v>52.5</v>
      </c>
      <c r="AT1551" s="50">
        <f t="shared" si="316"/>
        <v>150</v>
      </c>
      <c r="AU1551" s="63" t="str">
        <f t="shared" si="323"/>
        <v>SV</v>
      </c>
      <c r="AV1551" s="67">
        <v>53131.000010000003</v>
      </c>
      <c r="AW1551" s="133">
        <v>52695.166369999999</v>
      </c>
      <c r="AX1551" s="49">
        <v>62900</v>
      </c>
      <c r="AY1551" s="51">
        <f t="shared" si="317"/>
        <v>0.18386629252529274</v>
      </c>
      <c r="AZ1551" s="51">
        <f t="shared" si="318"/>
        <v>0.15531001573926861</v>
      </c>
      <c r="BA1551" s="49">
        <v>60900</v>
      </c>
      <c r="BB1551" s="52">
        <v>3</v>
      </c>
      <c r="BC1551" s="51">
        <f t="shared" si="319"/>
        <v>0.14622348513180183</v>
      </c>
      <c r="BD1551" s="51">
        <f t="shared" si="320"/>
        <v>0.12756978637110011</v>
      </c>
      <c r="BE1551" s="49">
        <v>59900</v>
      </c>
      <c r="BF1551" s="52">
        <v>6</v>
      </c>
      <c r="BG1551" s="51">
        <f t="shared" si="321"/>
        <v>0.12740208143505627</v>
      </c>
      <c r="BH1551" s="51">
        <f t="shared" si="322"/>
        <v>0.11300500818030045</v>
      </c>
      <c r="BI1551" s="282">
        <f t="shared" si="324"/>
        <v>10</v>
      </c>
    </row>
    <row r="1552" spans="1:61" hidden="1">
      <c r="A1552" s="54" t="s">
        <v>150</v>
      </c>
      <c r="B1552" s="55" t="s">
        <v>4877</v>
      </c>
      <c r="C1552" s="55" t="s">
        <v>4878</v>
      </c>
      <c r="D1552" s="44" t="s">
        <v>4879</v>
      </c>
      <c r="E1552" s="56">
        <v>6</v>
      </c>
      <c r="F1552" s="46" t="s">
        <v>5814</v>
      </c>
      <c r="G1552" s="47" t="s">
        <v>5814</v>
      </c>
      <c r="H1552" s="47" t="s">
        <v>6253</v>
      </c>
      <c r="I1552" s="48" t="s">
        <v>6275</v>
      </c>
      <c r="J1552" s="48" t="s">
        <v>5895</v>
      </c>
      <c r="K1552" s="48" t="s">
        <v>5895</v>
      </c>
      <c r="L1552" s="45">
        <v>161</v>
      </c>
      <c r="M1552" s="47" t="s">
        <v>5833</v>
      </c>
      <c r="N1552" s="60">
        <v>0</v>
      </c>
      <c r="O1552" s="58">
        <v>1</v>
      </c>
      <c r="P1552" s="58">
        <v>0</v>
      </c>
      <c r="Q1552" s="132">
        <v>2</v>
      </c>
      <c r="R1552" s="60">
        <v>0</v>
      </c>
      <c r="S1552" s="58">
        <v>0</v>
      </c>
      <c r="T1552" s="58">
        <v>0</v>
      </c>
      <c r="U1552" s="132">
        <v>0</v>
      </c>
      <c r="V1552" s="58">
        <v>0</v>
      </c>
      <c r="W1552" s="58">
        <v>0</v>
      </c>
      <c r="X1552" s="58">
        <v>0</v>
      </c>
      <c r="Y1552" s="132">
        <v>0</v>
      </c>
      <c r="Z1552" s="61">
        <v>1</v>
      </c>
      <c r="AA1552" s="59">
        <v>0</v>
      </c>
      <c r="AB1552" s="59">
        <v>3</v>
      </c>
      <c r="AC1552" s="132">
        <v>2</v>
      </c>
      <c r="AD1552" s="61">
        <v>0</v>
      </c>
      <c r="AE1552" s="59">
        <v>0</v>
      </c>
      <c r="AF1552" s="59">
        <v>0</v>
      </c>
      <c r="AG1552" s="132">
        <v>0</v>
      </c>
      <c r="AH1552" s="61">
        <v>0</v>
      </c>
      <c r="AI1552" s="132">
        <v>0</v>
      </c>
      <c r="AJ1552" s="64">
        <f>IFERROR(VLOOKUP($B1552,STOCK!$A:$H,3,0)," ")</f>
        <v>7</v>
      </c>
      <c r="AK1552" s="65">
        <f>IFERROR(VLOOKUP($B1552,STOCK!$A:$H,4,0)," ")</f>
        <v>6</v>
      </c>
      <c r="AL1552" s="65">
        <f>IFERROR(VLOOKUP($B1552,STOCK!$A:$H,5,0)," ")</f>
        <v>6</v>
      </c>
      <c r="AM1552" s="65">
        <f>IFERROR(VLOOKUP($B1552,STOCK!$A:$H,6,0)," ")</f>
        <v>2</v>
      </c>
      <c r="AN1552" s="65">
        <f>IFERROR(VLOOKUP($B1552,STOCK!$A:$H,7,0)," ")</f>
        <v>5</v>
      </c>
      <c r="AO1552" s="65">
        <f>IFERROR(VLOOKUP($B1552,STOCK!$A:$H,8,0)," ")</f>
        <v>6</v>
      </c>
      <c r="AP1552" s="62">
        <f t="shared" si="312"/>
        <v>105</v>
      </c>
      <c r="AQ1552" s="50" t="str">
        <f t="shared" si="313"/>
        <v>SV</v>
      </c>
      <c r="AR1552" s="50" t="str">
        <f t="shared" si="314"/>
        <v>SV</v>
      </c>
      <c r="AS1552" s="50">
        <f t="shared" si="315"/>
        <v>30</v>
      </c>
      <c r="AT1552" s="50" t="str">
        <f t="shared" si="316"/>
        <v>SV</v>
      </c>
      <c r="AU1552" s="63" t="str">
        <f t="shared" si="323"/>
        <v>SV</v>
      </c>
      <c r="AV1552" s="67">
        <v>53131.000010000003</v>
      </c>
      <c r="AW1552" s="133">
        <v>50511.694309999999</v>
      </c>
      <c r="AX1552" s="49">
        <v>62900</v>
      </c>
      <c r="AY1552" s="51">
        <f t="shared" si="317"/>
        <v>0.18386629252529274</v>
      </c>
      <c r="AZ1552" s="51">
        <f t="shared" si="318"/>
        <v>0.15531001573926861</v>
      </c>
      <c r="BA1552" s="49">
        <v>60900</v>
      </c>
      <c r="BB1552" s="52">
        <v>3</v>
      </c>
      <c r="BC1552" s="51">
        <f t="shared" si="319"/>
        <v>0.14622348513180183</v>
      </c>
      <c r="BD1552" s="51">
        <f t="shared" si="320"/>
        <v>0.12756978637110011</v>
      </c>
      <c r="BE1552" s="49">
        <v>59900</v>
      </c>
      <c r="BF1552" s="52">
        <v>6</v>
      </c>
      <c r="BG1552" s="51">
        <f t="shared" si="321"/>
        <v>0.12740208143505627</v>
      </c>
      <c r="BH1552" s="51">
        <f t="shared" si="322"/>
        <v>0.11300500818030045</v>
      </c>
      <c r="BI1552" s="282">
        <f t="shared" si="324"/>
        <v>4</v>
      </c>
    </row>
    <row r="1553" spans="1:61" hidden="1">
      <c r="A1553" s="54" t="s">
        <v>150</v>
      </c>
      <c r="B1553" s="55" t="s">
        <v>4880</v>
      </c>
      <c r="C1553" s="55" t="s">
        <v>4881</v>
      </c>
      <c r="D1553" s="44" t="s">
        <v>4882</v>
      </c>
      <c r="E1553" s="56">
        <v>6</v>
      </c>
      <c r="F1553" s="46" t="s">
        <v>5814</v>
      </c>
      <c r="G1553" s="47" t="s">
        <v>5814</v>
      </c>
      <c r="H1553" s="47" t="s">
        <v>6253</v>
      </c>
      <c r="I1553" s="48" t="s">
        <v>6275</v>
      </c>
      <c r="J1553" s="48" t="s">
        <v>5895</v>
      </c>
      <c r="K1553" s="48" t="s">
        <v>5895</v>
      </c>
      <c r="L1553" s="45">
        <v>161</v>
      </c>
      <c r="M1553" s="47" t="s">
        <v>5833</v>
      </c>
      <c r="N1553" s="60">
        <v>3</v>
      </c>
      <c r="O1553" s="58">
        <v>4</v>
      </c>
      <c r="P1553" s="58">
        <v>5</v>
      </c>
      <c r="Q1553" s="132">
        <v>10</v>
      </c>
      <c r="R1553" s="60">
        <v>11</v>
      </c>
      <c r="S1553" s="58">
        <v>18</v>
      </c>
      <c r="T1553" s="58">
        <v>0</v>
      </c>
      <c r="U1553" s="132">
        <v>6</v>
      </c>
      <c r="V1553" s="58">
        <v>0</v>
      </c>
      <c r="W1553" s="58">
        <v>0</v>
      </c>
      <c r="X1553" s="58">
        <v>4</v>
      </c>
      <c r="Y1553" s="132">
        <v>4</v>
      </c>
      <c r="Z1553" s="61">
        <v>2</v>
      </c>
      <c r="AA1553" s="59">
        <v>0</v>
      </c>
      <c r="AB1553" s="59">
        <v>3</v>
      </c>
      <c r="AC1553" s="132">
        <v>5</v>
      </c>
      <c r="AD1553" s="61">
        <v>1</v>
      </c>
      <c r="AE1553" s="59">
        <v>2</v>
      </c>
      <c r="AF1553" s="59">
        <v>7</v>
      </c>
      <c r="AG1553" s="132">
        <v>6</v>
      </c>
      <c r="AH1553" s="61">
        <v>0</v>
      </c>
      <c r="AI1553" s="132">
        <v>0</v>
      </c>
      <c r="AJ1553" s="64">
        <f>IFERROR(VLOOKUP($B1553,STOCK!$A:$H,3,0)," ")</f>
        <v>5</v>
      </c>
      <c r="AK1553" s="65">
        <f>IFERROR(VLOOKUP($B1553,STOCK!$A:$H,4,0)," ")</f>
        <v>6</v>
      </c>
      <c r="AL1553" s="65">
        <f>IFERROR(VLOOKUP($B1553,STOCK!$A:$H,5,0)," ")</f>
        <v>6</v>
      </c>
      <c r="AM1553" s="65">
        <f>IFERROR(VLOOKUP($B1553,STOCK!$A:$H,6,0)," ")</f>
        <v>3</v>
      </c>
      <c r="AN1553" s="65">
        <f>IFERROR(VLOOKUP($B1553,STOCK!$A:$H,7,0)," ")</f>
        <v>11</v>
      </c>
      <c r="AO1553" s="65">
        <f>IFERROR(VLOOKUP($B1553,STOCK!$A:$H,8,0)," ")</f>
        <v>12</v>
      </c>
      <c r="AP1553" s="62">
        <f t="shared" si="312"/>
        <v>15</v>
      </c>
      <c r="AQ1553" s="50">
        <f t="shared" si="313"/>
        <v>30</v>
      </c>
      <c r="AR1553" s="50">
        <f t="shared" si="314"/>
        <v>45</v>
      </c>
      <c r="AS1553" s="50">
        <f t="shared" si="315"/>
        <v>18</v>
      </c>
      <c r="AT1553" s="50">
        <f t="shared" si="316"/>
        <v>55</v>
      </c>
      <c r="AU1553" s="63" t="str">
        <f t="shared" si="323"/>
        <v>SV</v>
      </c>
      <c r="AV1553" s="67">
        <v>53131.000010000003</v>
      </c>
      <c r="AW1553" s="133">
        <v>53055.448490000002</v>
      </c>
      <c r="AX1553" s="49">
        <v>62900</v>
      </c>
      <c r="AY1553" s="51">
        <f t="shared" si="317"/>
        <v>0.18386629252529274</v>
      </c>
      <c r="AZ1553" s="51">
        <f t="shared" si="318"/>
        <v>0.15531001573926861</v>
      </c>
      <c r="BA1553" s="49">
        <v>60900</v>
      </c>
      <c r="BB1553" s="52">
        <v>3</v>
      </c>
      <c r="BC1553" s="51">
        <f t="shared" si="319"/>
        <v>0.14622348513180183</v>
      </c>
      <c r="BD1553" s="51">
        <f t="shared" si="320"/>
        <v>0.12756978637110011</v>
      </c>
      <c r="BE1553" s="49">
        <v>59900</v>
      </c>
      <c r="BF1553" s="52">
        <v>6</v>
      </c>
      <c r="BG1553" s="51">
        <f t="shared" si="321"/>
        <v>0.12740208143505627</v>
      </c>
      <c r="BH1553" s="51">
        <f t="shared" si="322"/>
        <v>0.11300500818030045</v>
      </c>
      <c r="BI1553" s="282">
        <f t="shared" si="324"/>
        <v>31</v>
      </c>
    </row>
    <row r="1554" spans="1:61" hidden="1">
      <c r="A1554" s="54" t="s">
        <v>150</v>
      </c>
      <c r="B1554" s="55" t="s">
        <v>4883</v>
      </c>
      <c r="C1554" s="55" t="s">
        <v>4884</v>
      </c>
      <c r="D1554" s="44" t="s">
        <v>4885</v>
      </c>
      <c r="E1554" s="56">
        <v>6</v>
      </c>
      <c r="F1554" s="46" t="s">
        <v>5814</v>
      </c>
      <c r="G1554" s="47" t="s">
        <v>5814</v>
      </c>
      <c r="H1554" s="47" t="s">
        <v>6253</v>
      </c>
      <c r="I1554" s="48" t="s">
        <v>6275</v>
      </c>
      <c r="J1554" s="48" t="s">
        <v>6295</v>
      </c>
      <c r="K1554" s="48" t="s">
        <v>6296</v>
      </c>
      <c r="L1554" s="45">
        <v>126</v>
      </c>
      <c r="M1554" s="47" t="s">
        <v>5862</v>
      </c>
      <c r="N1554" s="60">
        <v>1</v>
      </c>
      <c r="O1554" s="58">
        <v>1</v>
      </c>
      <c r="P1554" s="58">
        <v>1</v>
      </c>
      <c r="Q1554" s="132">
        <v>3</v>
      </c>
      <c r="R1554" s="60">
        <v>2</v>
      </c>
      <c r="S1554" s="58">
        <v>1</v>
      </c>
      <c r="T1554" s="58">
        <v>10</v>
      </c>
      <c r="U1554" s="132">
        <v>9</v>
      </c>
      <c r="V1554" s="58">
        <v>3</v>
      </c>
      <c r="W1554" s="58">
        <v>4</v>
      </c>
      <c r="X1554" s="58">
        <v>3</v>
      </c>
      <c r="Y1554" s="132">
        <v>0</v>
      </c>
      <c r="Z1554" s="61">
        <v>0</v>
      </c>
      <c r="AA1554" s="59">
        <v>0</v>
      </c>
      <c r="AB1554" s="59">
        <v>3</v>
      </c>
      <c r="AC1554" s="132">
        <v>6</v>
      </c>
      <c r="AD1554" s="61">
        <v>1</v>
      </c>
      <c r="AE1554" s="59">
        <v>6</v>
      </c>
      <c r="AF1554" s="59">
        <v>2</v>
      </c>
      <c r="AG1554" s="132">
        <v>0</v>
      </c>
      <c r="AH1554" s="61">
        <v>0</v>
      </c>
      <c r="AI1554" s="132">
        <v>0</v>
      </c>
      <c r="AJ1554" s="64">
        <f>IFERROR(VLOOKUP($B1554,STOCK!$A:$H,3,0)," ")</f>
        <v>37</v>
      </c>
      <c r="AK1554" s="65">
        <f>IFERROR(VLOOKUP($B1554,STOCK!$A:$H,4,0)," ")</f>
        <v>0</v>
      </c>
      <c r="AL1554" s="65">
        <f>IFERROR(VLOOKUP($B1554,STOCK!$A:$H,5,0)," ")</f>
        <v>6</v>
      </c>
      <c r="AM1554" s="65">
        <f>IFERROR(VLOOKUP($B1554,STOCK!$A:$H,6,0)," ")</f>
        <v>11</v>
      </c>
      <c r="AN1554" s="65">
        <f>IFERROR(VLOOKUP($B1554,STOCK!$A:$H,7,0)," ")</f>
        <v>12</v>
      </c>
      <c r="AO1554" s="65">
        <f>IFERROR(VLOOKUP($B1554,STOCK!$A:$H,8,0)," ")</f>
        <v>6</v>
      </c>
      <c r="AP1554" s="62">
        <f t="shared" si="312"/>
        <v>370</v>
      </c>
      <c r="AQ1554" s="50" t="str">
        <f t="shared" si="313"/>
        <v>Q</v>
      </c>
      <c r="AR1554" s="50" t="str">
        <f t="shared" si="314"/>
        <v>SV</v>
      </c>
      <c r="AS1554" s="50">
        <f t="shared" si="315"/>
        <v>55</v>
      </c>
      <c r="AT1554" s="50" t="str">
        <f t="shared" si="316"/>
        <v>SV</v>
      </c>
      <c r="AU1554" s="63" t="str">
        <f t="shared" si="323"/>
        <v>SV</v>
      </c>
      <c r="AV1554" s="67">
        <v>33149.000059999998</v>
      </c>
      <c r="AW1554" s="133">
        <v>25084.873879999999</v>
      </c>
      <c r="AX1554" s="49">
        <v>32500</v>
      </c>
      <c r="AY1554" s="51">
        <f t="shared" si="317"/>
        <v>-1.957826959562281E-2</v>
      </c>
      <c r="AZ1554" s="51">
        <f t="shared" si="318"/>
        <v>-1.996923261538457E-2</v>
      </c>
      <c r="BA1554" s="49">
        <v>31900</v>
      </c>
      <c r="BB1554" s="52">
        <v>3</v>
      </c>
      <c r="BC1554" s="51">
        <f t="shared" si="319"/>
        <v>-3.7678363080011379E-2</v>
      </c>
      <c r="BD1554" s="51">
        <f t="shared" si="320"/>
        <v>-3.9153606896551674E-2</v>
      </c>
      <c r="BE1554" s="49">
        <v>30900</v>
      </c>
      <c r="BF1554" s="52">
        <v>6</v>
      </c>
      <c r="BG1554" s="51">
        <f t="shared" si="321"/>
        <v>-6.7845185553992216E-2</v>
      </c>
      <c r="BH1554" s="51">
        <f t="shared" si="322"/>
        <v>-7.2783173462783124E-2</v>
      </c>
      <c r="BI1554" s="282">
        <f t="shared" si="324"/>
        <v>18</v>
      </c>
    </row>
    <row r="1555" spans="1:61" hidden="1">
      <c r="A1555" s="54" t="s">
        <v>150</v>
      </c>
      <c r="B1555" s="55" t="s">
        <v>4886</v>
      </c>
      <c r="C1555" s="55" t="s">
        <v>4887</v>
      </c>
      <c r="D1555" s="44" t="s">
        <v>4888</v>
      </c>
      <c r="E1555" s="56">
        <v>6</v>
      </c>
      <c r="F1555" s="46" t="s">
        <v>5814</v>
      </c>
      <c r="G1555" s="47" t="s">
        <v>5814</v>
      </c>
      <c r="H1555" s="47" t="s">
        <v>6253</v>
      </c>
      <c r="I1555" s="48" t="s">
        <v>6275</v>
      </c>
      <c r="J1555" s="48" t="s">
        <v>6295</v>
      </c>
      <c r="K1555" s="48" t="s">
        <v>6296</v>
      </c>
      <c r="L1555" s="45">
        <v>126</v>
      </c>
      <c r="M1555" s="47" t="s">
        <v>5862</v>
      </c>
      <c r="N1555" s="60">
        <v>5</v>
      </c>
      <c r="O1555" s="58">
        <v>11</v>
      </c>
      <c r="P1555" s="58">
        <v>7</v>
      </c>
      <c r="Q1555" s="132">
        <v>7</v>
      </c>
      <c r="R1555" s="60">
        <v>1</v>
      </c>
      <c r="S1555" s="58">
        <v>1</v>
      </c>
      <c r="T1555" s="58">
        <v>6</v>
      </c>
      <c r="U1555" s="132">
        <v>9</v>
      </c>
      <c r="V1555" s="58">
        <v>0</v>
      </c>
      <c r="W1555" s="58">
        <v>2</v>
      </c>
      <c r="X1555" s="58">
        <v>1</v>
      </c>
      <c r="Y1555" s="132">
        <v>2</v>
      </c>
      <c r="Z1555" s="61">
        <v>5</v>
      </c>
      <c r="AA1555" s="59">
        <v>0</v>
      </c>
      <c r="AB1555" s="59">
        <v>3</v>
      </c>
      <c r="AC1555" s="132">
        <v>5</v>
      </c>
      <c r="AD1555" s="61">
        <v>0</v>
      </c>
      <c r="AE1555" s="59">
        <v>5</v>
      </c>
      <c r="AF1555" s="59">
        <v>6</v>
      </c>
      <c r="AG1555" s="132">
        <v>5</v>
      </c>
      <c r="AH1555" s="61">
        <v>0</v>
      </c>
      <c r="AI1555" s="132">
        <v>0</v>
      </c>
      <c r="AJ1555" s="64">
        <f>IFERROR(VLOOKUP($B1555,STOCK!$A:$H,3,0)," ")</f>
        <v>7</v>
      </c>
      <c r="AK1555" s="65">
        <f>IFERROR(VLOOKUP($B1555,STOCK!$A:$H,4,0)," ")</f>
        <v>2</v>
      </c>
      <c r="AL1555" s="65">
        <f>IFERROR(VLOOKUP($B1555,STOCK!$A:$H,5,0)," ")</f>
        <v>4</v>
      </c>
      <c r="AM1555" s="65">
        <f>IFERROR(VLOOKUP($B1555,STOCK!$A:$H,6,0)," ")</f>
        <v>1</v>
      </c>
      <c r="AN1555" s="65">
        <f>IFERROR(VLOOKUP($B1555,STOCK!$A:$H,7,0)," ")</f>
        <v>9</v>
      </c>
      <c r="AO1555" s="65">
        <f>IFERROR(VLOOKUP($B1555,STOCK!$A:$H,8,0)," ")</f>
        <v>6</v>
      </c>
      <c r="AP1555" s="62">
        <f t="shared" si="312"/>
        <v>30</v>
      </c>
      <c r="AQ1555" s="50">
        <f t="shared" si="313"/>
        <v>6.6666666666666661</v>
      </c>
      <c r="AR1555" s="50">
        <f t="shared" si="314"/>
        <v>60</v>
      </c>
      <c r="AS1555" s="50">
        <f t="shared" si="315"/>
        <v>6</v>
      </c>
      <c r="AT1555" s="50">
        <f t="shared" si="316"/>
        <v>54</v>
      </c>
      <c r="AU1555" s="63" t="str">
        <f t="shared" si="323"/>
        <v>SV</v>
      </c>
      <c r="AV1555" s="67">
        <v>33149.000059999998</v>
      </c>
      <c r="AW1555" s="133">
        <v>26251.618470000001</v>
      </c>
      <c r="AX1555" s="49">
        <v>32500</v>
      </c>
      <c r="AY1555" s="51">
        <f t="shared" si="317"/>
        <v>-1.957826959562281E-2</v>
      </c>
      <c r="AZ1555" s="51">
        <f t="shared" si="318"/>
        <v>-1.996923261538457E-2</v>
      </c>
      <c r="BA1555" s="49">
        <v>31900</v>
      </c>
      <c r="BB1555" s="52">
        <v>3</v>
      </c>
      <c r="BC1555" s="51">
        <f t="shared" si="319"/>
        <v>-3.7678363080011379E-2</v>
      </c>
      <c r="BD1555" s="51">
        <f t="shared" si="320"/>
        <v>-3.9153606896551674E-2</v>
      </c>
      <c r="BE1555" s="49">
        <v>30900</v>
      </c>
      <c r="BF1555" s="52">
        <v>6</v>
      </c>
      <c r="BG1555" s="51">
        <f t="shared" si="321"/>
        <v>-6.7845185553992216E-2</v>
      </c>
      <c r="BH1555" s="51">
        <f t="shared" si="322"/>
        <v>-7.2783173462783124E-2</v>
      </c>
      <c r="BI1555" s="282">
        <f t="shared" si="324"/>
        <v>28</v>
      </c>
    </row>
    <row r="1556" spans="1:61" hidden="1">
      <c r="A1556" s="54" t="s">
        <v>150</v>
      </c>
      <c r="B1556" s="55" t="s">
        <v>4889</v>
      </c>
      <c r="C1556" s="55" t="s">
        <v>4890</v>
      </c>
      <c r="D1556" s="44" t="s">
        <v>4891</v>
      </c>
      <c r="E1556" s="56">
        <v>6</v>
      </c>
      <c r="F1556" s="46" t="s">
        <v>5814</v>
      </c>
      <c r="G1556" s="47" t="s">
        <v>5814</v>
      </c>
      <c r="H1556" s="47" t="s">
        <v>6253</v>
      </c>
      <c r="I1556" s="48" t="s">
        <v>6275</v>
      </c>
      <c r="J1556" s="48" t="s">
        <v>6295</v>
      </c>
      <c r="K1556" s="48" t="s">
        <v>6297</v>
      </c>
      <c r="L1556" s="45">
        <v>126</v>
      </c>
      <c r="M1556" s="47" t="s">
        <v>5862</v>
      </c>
      <c r="N1556" s="60">
        <v>0</v>
      </c>
      <c r="O1556" s="58">
        <v>1</v>
      </c>
      <c r="P1556" s="58">
        <v>1</v>
      </c>
      <c r="Q1556" s="132">
        <v>1</v>
      </c>
      <c r="R1556" s="60">
        <v>0</v>
      </c>
      <c r="S1556" s="58">
        <v>1</v>
      </c>
      <c r="T1556" s="58">
        <v>3</v>
      </c>
      <c r="U1556" s="132">
        <v>3</v>
      </c>
      <c r="V1556" s="58">
        <v>0</v>
      </c>
      <c r="W1556" s="58">
        <v>0</v>
      </c>
      <c r="X1556" s="58">
        <v>1</v>
      </c>
      <c r="Y1556" s="132">
        <v>1</v>
      </c>
      <c r="Z1556" s="61">
        <v>0</v>
      </c>
      <c r="AA1556" s="59">
        <v>0</v>
      </c>
      <c r="AB1556" s="59">
        <v>0</v>
      </c>
      <c r="AC1556" s="132">
        <v>0</v>
      </c>
      <c r="AD1556" s="61">
        <v>0</v>
      </c>
      <c r="AE1556" s="59">
        <v>0</v>
      </c>
      <c r="AF1556" s="59">
        <v>2</v>
      </c>
      <c r="AG1556" s="132">
        <v>2</v>
      </c>
      <c r="AH1556" s="61">
        <v>0</v>
      </c>
      <c r="AI1556" s="132">
        <v>0</v>
      </c>
      <c r="AJ1556" s="64">
        <f>IFERROR(VLOOKUP($B1556,STOCK!$A:$H,3,0)," ")</f>
        <v>4</v>
      </c>
      <c r="AK1556" s="65">
        <f>IFERROR(VLOOKUP($B1556,STOCK!$A:$H,4,0)," ")</f>
        <v>2</v>
      </c>
      <c r="AL1556" s="65">
        <f>IFERROR(VLOOKUP($B1556,STOCK!$A:$H,5,0)," ")</f>
        <v>6</v>
      </c>
      <c r="AM1556" s="65">
        <f>IFERROR(VLOOKUP($B1556,STOCK!$A:$H,6,0)," ")</f>
        <v>11</v>
      </c>
      <c r="AN1556" s="65">
        <f>IFERROR(VLOOKUP($B1556,STOCK!$A:$H,7,0)," ")</f>
        <v>3</v>
      </c>
      <c r="AO1556" s="65">
        <f>IFERROR(VLOOKUP($B1556,STOCK!$A:$H,8,0)," ")</f>
        <v>6</v>
      </c>
      <c r="AP1556" s="62">
        <f t="shared" si="312"/>
        <v>120</v>
      </c>
      <c r="AQ1556" s="50">
        <f t="shared" si="313"/>
        <v>20</v>
      </c>
      <c r="AR1556" s="50">
        <f t="shared" si="314"/>
        <v>180</v>
      </c>
      <c r="AS1556" s="50" t="str">
        <f t="shared" si="315"/>
        <v>SV</v>
      </c>
      <c r="AT1556" s="50">
        <f t="shared" si="316"/>
        <v>45</v>
      </c>
      <c r="AU1556" s="63" t="str">
        <f t="shared" si="323"/>
        <v>SV</v>
      </c>
      <c r="AV1556" s="67">
        <v>101656</v>
      </c>
      <c r="AW1556" s="133">
        <v>78720.564559999999</v>
      </c>
      <c r="AX1556" s="49">
        <v>94900</v>
      </c>
      <c r="AY1556" s="51">
        <f t="shared" si="317"/>
        <v>-6.6459431809238967E-2</v>
      </c>
      <c r="AZ1556" s="51">
        <f t="shared" si="318"/>
        <v>-7.1190727081138036E-2</v>
      </c>
      <c r="BA1556" s="49">
        <v>92900</v>
      </c>
      <c r="BB1556" s="52">
        <v>3</v>
      </c>
      <c r="BC1556" s="51">
        <f t="shared" si="319"/>
        <v>-8.6133627134650226E-2</v>
      </c>
      <c r="BD1556" s="51">
        <f t="shared" si="320"/>
        <v>-9.4251883745963397E-2</v>
      </c>
      <c r="BE1556" s="49">
        <v>89900</v>
      </c>
      <c r="BF1556" s="52">
        <v>6</v>
      </c>
      <c r="BG1556" s="51">
        <f t="shared" si="321"/>
        <v>-0.11564492012276695</v>
      </c>
      <c r="BH1556" s="51">
        <f t="shared" si="322"/>
        <v>-0.13076751946607343</v>
      </c>
      <c r="BI1556" s="282">
        <f t="shared" si="324"/>
        <v>7</v>
      </c>
    </row>
    <row r="1557" spans="1:61" hidden="1">
      <c r="A1557" s="54" t="s">
        <v>150</v>
      </c>
      <c r="B1557" s="55" t="s">
        <v>4892</v>
      </c>
      <c r="C1557" s="55" t="s">
        <v>4893</v>
      </c>
      <c r="D1557" s="44" t="s">
        <v>4894</v>
      </c>
      <c r="E1557" s="56">
        <v>6</v>
      </c>
      <c r="F1557" s="46" t="s">
        <v>5814</v>
      </c>
      <c r="G1557" s="47" t="s">
        <v>5814</v>
      </c>
      <c r="H1557" s="47" t="s">
        <v>6253</v>
      </c>
      <c r="I1557" s="48" t="s">
        <v>6275</v>
      </c>
      <c r="J1557" s="48" t="s">
        <v>6295</v>
      </c>
      <c r="K1557" s="48" t="s">
        <v>6298</v>
      </c>
      <c r="L1557" s="45">
        <v>126</v>
      </c>
      <c r="M1557" s="47" t="s">
        <v>5862</v>
      </c>
      <c r="N1557" s="60">
        <v>2</v>
      </c>
      <c r="O1557" s="58">
        <v>1</v>
      </c>
      <c r="P1557" s="58">
        <v>3</v>
      </c>
      <c r="Q1557" s="132">
        <v>5</v>
      </c>
      <c r="R1557" s="60">
        <v>0</v>
      </c>
      <c r="S1557" s="58">
        <v>1</v>
      </c>
      <c r="T1557" s="58">
        <v>2</v>
      </c>
      <c r="U1557" s="132">
        <v>3</v>
      </c>
      <c r="V1557" s="58">
        <v>1</v>
      </c>
      <c r="W1557" s="58">
        <v>0</v>
      </c>
      <c r="X1557" s="58">
        <v>4</v>
      </c>
      <c r="Y1557" s="132">
        <v>4</v>
      </c>
      <c r="Z1557" s="61">
        <v>0</v>
      </c>
      <c r="AA1557" s="59">
        <v>0</v>
      </c>
      <c r="AB1557" s="59">
        <v>2</v>
      </c>
      <c r="AC1557" s="132">
        <v>2</v>
      </c>
      <c r="AD1557" s="61">
        <v>0</v>
      </c>
      <c r="AE1557" s="59">
        <v>2</v>
      </c>
      <c r="AF1557" s="59">
        <v>0</v>
      </c>
      <c r="AG1557" s="132">
        <v>3</v>
      </c>
      <c r="AH1557" s="61">
        <v>0</v>
      </c>
      <c r="AI1557" s="132">
        <v>0</v>
      </c>
      <c r="AJ1557" s="64">
        <f>IFERROR(VLOOKUP($B1557,STOCK!$A:$H,3,0)," ")</f>
        <v>140</v>
      </c>
      <c r="AK1557" s="65">
        <f>IFERROR(VLOOKUP($B1557,STOCK!$A:$H,4,0)," ")</f>
        <v>13</v>
      </c>
      <c r="AL1557" s="65">
        <f>IFERROR(VLOOKUP($B1557,STOCK!$A:$H,5,0)," ")</f>
        <v>3</v>
      </c>
      <c r="AM1557" s="65">
        <f>IFERROR(VLOOKUP($B1557,STOCK!$A:$H,6,0)," ")</f>
        <v>19</v>
      </c>
      <c r="AN1557" s="65">
        <f>IFERROR(VLOOKUP($B1557,STOCK!$A:$H,7,0)," ")</f>
        <v>3</v>
      </c>
      <c r="AO1557" s="65">
        <f>IFERROR(VLOOKUP($B1557,STOCK!$A:$H,8,0)," ")</f>
        <v>0</v>
      </c>
      <c r="AP1557" s="62">
        <f t="shared" si="312"/>
        <v>840</v>
      </c>
      <c r="AQ1557" s="50">
        <f t="shared" si="313"/>
        <v>130</v>
      </c>
      <c r="AR1557" s="50">
        <f t="shared" si="314"/>
        <v>22.5</v>
      </c>
      <c r="AS1557" s="50">
        <f t="shared" si="315"/>
        <v>285</v>
      </c>
      <c r="AT1557" s="50">
        <f t="shared" si="316"/>
        <v>30</v>
      </c>
      <c r="AU1557" s="63" t="str">
        <f t="shared" si="323"/>
        <v>Q</v>
      </c>
      <c r="AV1557" s="67">
        <v>37125</v>
      </c>
      <c r="AW1557" s="133">
        <v>36868.999750000003</v>
      </c>
      <c r="AX1557" s="49">
        <v>47900</v>
      </c>
      <c r="AY1557" s="51">
        <f t="shared" si="317"/>
        <v>0.29023569023569018</v>
      </c>
      <c r="AZ1557" s="51">
        <f t="shared" si="318"/>
        <v>0.22494780793319416</v>
      </c>
      <c r="BA1557" s="49">
        <v>46900</v>
      </c>
      <c r="BB1557" s="52">
        <v>3</v>
      </c>
      <c r="BC1557" s="51">
        <f t="shared" si="319"/>
        <v>0.26329966329966337</v>
      </c>
      <c r="BD1557" s="51">
        <f t="shared" si="320"/>
        <v>0.20842217484008529</v>
      </c>
      <c r="BE1557" s="49">
        <v>45900</v>
      </c>
      <c r="BF1557" s="52">
        <v>6</v>
      </c>
      <c r="BG1557" s="51">
        <f t="shared" si="321"/>
        <v>0.23636363636363633</v>
      </c>
      <c r="BH1557" s="51">
        <f t="shared" si="322"/>
        <v>0.19117647058823528</v>
      </c>
      <c r="BI1557" s="282">
        <f t="shared" si="324"/>
        <v>17</v>
      </c>
    </row>
    <row r="1558" spans="1:61" hidden="1">
      <c r="A1558" s="54" t="s">
        <v>150</v>
      </c>
      <c r="B1558" s="55" t="s">
        <v>4895</v>
      </c>
      <c r="C1558" s="55" t="s">
        <v>4896</v>
      </c>
      <c r="D1558" s="44" t="s">
        <v>4897</v>
      </c>
      <c r="E1558" s="56">
        <v>6</v>
      </c>
      <c r="F1558" s="46" t="s">
        <v>5814</v>
      </c>
      <c r="G1558" s="47" t="s">
        <v>5814</v>
      </c>
      <c r="H1558" s="47" t="s">
        <v>6253</v>
      </c>
      <c r="I1558" s="48" t="s">
        <v>6275</v>
      </c>
      <c r="J1558" s="48" t="s">
        <v>6299</v>
      </c>
      <c r="K1558" s="48" t="s">
        <v>6300</v>
      </c>
      <c r="L1558" s="45">
        <v>114</v>
      </c>
      <c r="M1558" s="47" t="s">
        <v>161</v>
      </c>
      <c r="N1558" s="60">
        <v>0</v>
      </c>
      <c r="O1558" s="58">
        <v>0</v>
      </c>
      <c r="P1558" s="58">
        <v>0</v>
      </c>
      <c r="Q1558" s="132">
        <v>0</v>
      </c>
      <c r="R1558" s="60">
        <v>0</v>
      </c>
      <c r="S1558" s="58">
        <v>0</v>
      </c>
      <c r="T1558" s="58">
        <v>0</v>
      </c>
      <c r="U1558" s="132">
        <v>4</v>
      </c>
      <c r="V1558" s="58">
        <v>0</v>
      </c>
      <c r="W1558" s="58">
        <v>0</v>
      </c>
      <c r="X1558" s="58">
        <v>0</v>
      </c>
      <c r="Y1558" s="132">
        <v>0</v>
      </c>
      <c r="Z1558" s="61">
        <v>0</v>
      </c>
      <c r="AA1558" s="59">
        <v>0</v>
      </c>
      <c r="AB1558" s="59">
        <v>0</v>
      </c>
      <c r="AC1558" s="132">
        <v>0</v>
      </c>
      <c r="AD1558" s="61">
        <v>0</v>
      </c>
      <c r="AE1558" s="59">
        <v>0</v>
      </c>
      <c r="AF1558" s="59">
        <v>0</v>
      </c>
      <c r="AG1558" s="132">
        <v>0</v>
      </c>
      <c r="AH1558" s="61">
        <v>0</v>
      </c>
      <c r="AI1558" s="132">
        <v>0</v>
      </c>
      <c r="AJ1558" s="64">
        <f>IFERROR(VLOOKUP($B1558,STOCK!$A:$H,3,0)," ")</f>
        <v>32</v>
      </c>
      <c r="AK1558" s="65">
        <f>IFERROR(VLOOKUP($B1558,STOCK!$A:$H,4,0)," ")</f>
        <v>1</v>
      </c>
      <c r="AL1558" s="65">
        <f>IFERROR(VLOOKUP($B1558,STOCK!$A:$H,5,0)," ")</f>
        <v>4</v>
      </c>
      <c r="AM1558" s="65">
        <f>IFERROR(VLOOKUP($B1558,STOCK!$A:$H,6,0)," ")</f>
        <v>6</v>
      </c>
      <c r="AN1558" s="65">
        <f>IFERROR(VLOOKUP($B1558,STOCK!$A:$H,7,0)," ")</f>
        <v>5</v>
      </c>
      <c r="AO1558" s="65">
        <f>IFERROR(VLOOKUP($B1558,STOCK!$A:$H,8,0)," ")</f>
        <v>15</v>
      </c>
      <c r="AP1558" s="62" t="str">
        <f t="shared" si="312"/>
        <v>SV</v>
      </c>
      <c r="AQ1558" s="50">
        <f t="shared" si="313"/>
        <v>7.5</v>
      </c>
      <c r="AR1558" s="50" t="str">
        <f t="shared" si="314"/>
        <v>SV</v>
      </c>
      <c r="AS1558" s="50" t="str">
        <f t="shared" si="315"/>
        <v>SV</v>
      </c>
      <c r="AT1558" s="50" t="str">
        <f t="shared" si="316"/>
        <v>SV</v>
      </c>
      <c r="AU1558" s="63" t="str">
        <f t="shared" si="323"/>
        <v>SV</v>
      </c>
      <c r="AV1558" s="67">
        <v>174925.00003</v>
      </c>
      <c r="AW1558" s="133">
        <v>134921.42741</v>
      </c>
      <c r="AX1558" s="49">
        <v>209900</v>
      </c>
      <c r="AY1558" s="51">
        <f t="shared" si="317"/>
        <v>0.19994283243676847</v>
      </c>
      <c r="AZ1558" s="51">
        <f t="shared" si="318"/>
        <v>0.16662696507860889</v>
      </c>
      <c r="BA1558" s="49">
        <v>199900</v>
      </c>
      <c r="BB1558" s="52">
        <v>3</v>
      </c>
      <c r="BC1558" s="51">
        <f t="shared" si="319"/>
        <v>0.1427754750076704</v>
      </c>
      <c r="BD1558" s="51">
        <f t="shared" si="320"/>
        <v>0.12493746858429217</v>
      </c>
      <c r="BE1558" s="49">
        <v>189900</v>
      </c>
      <c r="BF1558" s="52">
        <v>6</v>
      </c>
      <c r="BG1558" s="51">
        <f t="shared" si="321"/>
        <v>8.560811757857234E-2</v>
      </c>
      <c r="BH1558" s="51">
        <f t="shared" si="322"/>
        <v>7.8857293154291755E-2</v>
      </c>
      <c r="BI1558" s="282">
        <f t="shared" si="324"/>
        <v>4</v>
      </c>
    </row>
    <row r="1559" spans="1:61" hidden="1">
      <c r="A1559" s="54" t="s">
        <v>150</v>
      </c>
      <c r="B1559" s="55" t="s">
        <v>4898</v>
      </c>
      <c r="C1559" s="55" t="s">
        <v>4899</v>
      </c>
      <c r="D1559" s="44" t="s">
        <v>4900</v>
      </c>
      <c r="E1559" s="56">
        <v>6</v>
      </c>
      <c r="F1559" s="46" t="s">
        <v>5814</v>
      </c>
      <c r="G1559" s="47" t="s">
        <v>5814</v>
      </c>
      <c r="H1559" s="47" t="s">
        <v>6253</v>
      </c>
      <c r="I1559" s="48" t="s">
        <v>6275</v>
      </c>
      <c r="J1559" s="48" t="s">
        <v>6299</v>
      </c>
      <c r="K1559" s="48" t="s">
        <v>6301</v>
      </c>
      <c r="L1559" s="45">
        <v>114</v>
      </c>
      <c r="M1559" s="47" t="s">
        <v>161</v>
      </c>
      <c r="N1559" s="60">
        <v>0</v>
      </c>
      <c r="O1559" s="58">
        <v>0</v>
      </c>
      <c r="P1559" s="58">
        <v>1</v>
      </c>
      <c r="Q1559" s="132">
        <v>1</v>
      </c>
      <c r="R1559" s="60">
        <v>0</v>
      </c>
      <c r="S1559" s="58">
        <v>0</v>
      </c>
      <c r="T1559" s="58">
        <v>0</v>
      </c>
      <c r="U1559" s="132">
        <v>0</v>
      </c>
      <c r="V1559" s="58">
        <v>0</v>
      </c>
      <c r="W1559" s="58">
        <v>0</v>
      </c>
      <c r="X1559" s="58">
        <v>0</v>
      </c>
      <c r="Y1559" s="132">
        <v>0</v>
      </c>
      <c r="Z1559" s="61">
        <v>0</v>
      </c>
      <c r="AA1559" s="59">
        <v>0</v>
      </c>
      <c r="AB1559" s="59">
        <v>0</v>
      </c>
      <c r="AC1559" s="132">
        <v>0</v>
      </c>
      <c r="AD1559" s="61">
        <v>0</v>
      </c>
      <c r="AE1559" s="59">
        <v>0</v>
      </c>
      <c r="AF1559" s="59">
        <v>0</v>
      </c>
      <c r="AG1559" s="132">
        <v>0</v>
      </c>
      <c r="AH1559" s="61">
        <v>0</v>
      </c>
      <c r="AI1559" s="132">
        <v>0</v>
      </c>
      <c r="AJ1559" s="64">
        <f>IFERROR(VLOOKUP($B1559,STOCK!$A:$H,3,0)," ")</f>
        <v>5</v>
      </c>
      <c r="AK1559" s="65">
        <f>IFERROR(VLOOKUP($B1559,STOCK!$A:$H,4,0)," ")</f>
        <v>6</v>
      </c>
      <c r="AL1559" s="65">
        <f>IFERROR(VLOOKUP($B1559,STOCK!$A:$H,5,0)," ")</f>
        <v>3</v>
      </c>
      <c r="AM1559" s="65">
        <f>IFERROR(VLOOKUP($B1559,STOCK!$A:$H,6,0)," ")</f>
        <v>4</v>
      </c>
      <c r="AN1559" s="65">
        <f>IFERROR(VLOOKUP($B1559,STOCK!$A:$H,7,0)," ")</f>
        <v>6</v>
      </c>
      <c r="AO1559" s="65">
        <f>IFERROR(VLOOKUP($B1559,STOCK!$A:$H,8,0)," ")</f>
        <v>6</v>
      </c>
      <c r="AP1559" s="62">
        <f t="shared" si="312"/>
        <v>150</v>
      </c>
      <c r="AQ1559" s="50" t="str">
        <f t="shared" si="313"/>
        <v>SV</v>
      </c>
      <c r="AR1559" s="50" t="str">
        <f t="shared" si="314"/>
        <v>SV</v>
      </c>
      <c r="AS1559" s="50" t="str">
        <f t="shared" si="315"/>
        <v>SV</v>
      </c>
      <c r="AT1559" s="50" t="str">
        <f t="shared" si="316"/>
        <v>SV</v>
      </c>
      <c r="AU1559" s="63" t="str">
        <f t="shared" si="323"/>
        <v>SV</v>
      </c>
      <c r="AV1559" s="67">
        <v>316580</v>
      </c>
      <c r="AW1559" s="133">
        <v>231792.23485000001</v>
      </c>
      <c r="AX1559" s="49">
        <v>379900</v>
      </c>
      <c r="AY1559" s="51">
        <f t="shared" si="317"/>
        <v>0.20001263503695754</v>
      </c>
      <c r="AZ1559" s="51">
        <f t="shared" si="318"/>
        <v>0.16667544090550146</v>
      </c>
      <c r="BA1559" s="49">
        <v>369900</v>
      </c>
      <c r="BB1559" s="52">
        <v>3</v>
      </c>
      <c r="BC1559" s="51">
        <f t="shared" si="319"/>
        <v>0.16842504264324965</v>
      </c>
      <c r="BD1559" s="51">
        <f t="shared" si="320"/>
        <v>0.14414706677480399</v>
      </c>
      <c r="BE1559" s="49">
        <v>359900</v>
      </c>
      <c r="BF1559" s="52">
        <v>6</v>
      </c>
      <c r="BG1559" s="51">
        <f t="shared" si="321"/>
        <v>0.13683745024954197</v>
      </c>
      <c r="BH1559" s="51">
        <f t="shared" si="322"/>
        <v>0.12036676854681856</v>
      </c>
      <c r="BI1559" s="282">
        <f t="shared" si="324"/>
        <v>1</v>
      </c>
    </row>
    <row r="1560" spans="1:61" hidden="1">
      <c r="A1560" s="54" t="s">
        <v>150</v>
      </c>
      <c r="B1560" s="55" t="s">
        <v>4901</v>
      </c>
      <c r="C1560" s="55" t="s">
        <v>4902</v>
      </c>
      <c r="D1560" s="44" t="s">
        <v>4903</v>
      </c>
      <c r="E1560" s="56">
        <v>6</v>
      </c>
      <c r="F1560" s="46" t="s">
        <v>5814</v>
      </c>
      <c r="G1560" s="47" t="s">
        <v>5814</v>
      </c>
      <c r="H1560" s="47" t="s">
        <v>6253</v>
      </c>
      <c r="I1560" s="48" t="s">
        <v>6275</v>
      </c>
      <c r="J1560" s="48" t="s">
        <v>6302</v>
      </c>
      <c r="K1560" s="48" t="s">
        <v>6303</v>
      </c>
      <c r="L1560" s="45">
        <v>114</v>
      </c>
      <c r="M1560" s="47" t="s">
        <v>161</v>
      </c>
      <c r="N1560" s="60">
        <v>0</v>
      </c>
      <c r="O1560" s="58">
        <v>0</v>
      </c>
      <c r="P1560" s="58">
        <v>0</v>
      </c>
      <c r="Q1560" s="132">
        <v>0</v>
      </c>
      <c r="R1560" s="60">
        <v>0</v>
      </c>
      <c r="S1560" s="58">
        <v>4</v>
      </c>
      <c r="T1560" s="58">
        <v>0</v>
      </c>
      <c r="U1560" s="132">
        <v>1</v>
      </c>
      <c r="V1560" s="58">
        <v>0</v>
      </c>
      <c r="W1560" s="58">
        <v>0</v>
      </c>
      <c r="X1560" s="58">
        <v>0</v>
      </c>
      <c r="Y1560" s="132">
        <v>0</v>
      </c>
      <c r="Z1560" s="61">
        <v>0</v>
      </c>
      <c r="AA1560" s="59">
        <v>0</v>
      </c>
      <c r="AB1560" s="59">
        <v>0</v>
      </c>
      <c r="AC1560" s="132">
        <v>0</v>
      </c>
      <c r="AD1560" s="61">
        <v>0</v>
      </c>
      <c r="AE1560" s="59">
        <v>0</v>
      </c>
      <c r="AF1560" s="59">
        <v>0</v>
      </c>
      <c r="AG1560" s="132">
        <v>0</v>
      </c>
      <c r="AH1560" s="61">
        <v>0</v>
      </c>
      <c r="AI1560" s="132">
        <v>1</v>
      </c>
      <c r="AJ1560" s="64">
        <f>IFERROR(VLOOKUP($B1560,STOCK!$A:$H,3,0)," ")</f>
        <v>32</v>
      </c>
      <c r="AK1560" s="65">
        <f>IFERROR(VLOOKUP($B1560,STOCK!$A:$H,4,0)," ")</f>
        <v>30</v>
      </c>
      <c r="AL1560" s="65">
        <f>IFERROR(VLOOKUP($B1560,STOCK!$A:$H,5,0)," ")</f>
        <v>47</v>
      </c>
      <c r="AM1560" s="65">
        <f>IFERROR(VLOOKUP($B1560,STOCK!$A:$H,6,0)," ")</f>
        <v>47</v>
      </c>
      <c r="AN1560" s="65">
        <f>IFERROR(VLOOKUP($B1560,STOCK!$A:$H,7,0)," ")</f>
        <v>60</v>
      </c>
      <c r="AO1560" s="65">
        <f>IFERROR(VLOOKUP($B1560,STOCK!$A:$H,8,0)," ")</f>
        <v>6</v>
      </c>
      <c r="AP1560" s="62" t="str">
        <f t="shared" si="312"/>
        <v>SV</v>
      </c>
      <c r="AQ1560" s="50">
        <f t="shared" si="313"/>
        <v>900</v>
      </c>
      <c r="AR1560" s="50" t="str">
        <f t="shared" si="314"/>
        <v>SV</v>
      </c>
      <c r="AS1560" s="50" t="str">
        <f t="shared" si="315"/>
        <v>SV</v>
      </c>
      <c r="AT1560" s="50" t="str">
        <f t="shared" si="316"/>
        <v>SV</v>
      </c>
      <c r="AU1560" s="63">
        <f t="shared" si="323"/>
        <v>180</v>
      </c>
      <c r="AV1560" s="67">
        <v>44080.000030000003</v>
      </c>
      <c r="AW1560" s="133">
        <v>44786.328289999998</v>
      </c>
      <c r="AX1560" s="49">
        <v>52900</v>
      </c>
      <c r="AY1560" s="51">
        <f t="shared" si="317"/>
        <v>0.20009074328487464</v>
      </c>
      <c r="AZ1560" s="51">
        <f t="shared" si="318"/>
        <v>0.16672967807183359</v>
      </c>
      <c r="BA1560" s="49">
        <v>49900</v>
      </c>
      <c r="BB1560" s="52">
        <v>3</v>
      </c>
      <c r="BC1560" s="51">
        <f t="shared" si="319"/>
        <v>0.13203266710614825</v>
      </c>
      <c r="BD1560" s="51">
        <f t="shared" si="320"/>
        <v>0.11663326593186367</v>
      </c>
      <c r="BE1560" s="49">
        <v>48900</v>
      </c>
      <c r="BF1560" s="52">
        <v>6</v>
      </c>
      <c r="BG1560" s="51">
        <f t="shared" si="321"/>
        <v>0.1093466417132396</v>
      </c>
      <c r="BH1560" s="51">
        <f t="shared" si="322"/>
        <v>9.8568506543967219E-2</v>
      </c>
      <c r="BI1560" s="282">
        <f t="shared" si="324"/>
        <v>2</v>
      </c>
    </row>
    <row r="1561" spans="1:61" hidden="1">
      <c r="A1561" s="54" t="s">
        <v>150</v>
      </c>
      <c r="B1561" s="55" t="s">
        <v>4904</v>
      </c>
      <c r="C1561" s="55" t="s">
        <v>4905</v>
      </c>
      <c r="D1561" s="44" t="s">
        <v>4906</v>
      </c>
      <c r="E1561" s="56">
        <v>6</v>
      </c>
      <c r="F1561" s="46" t="s">
        <v>5814</v>
      </c>
      <c r="G1561" s="47" t="s">
        <v>5814</v>
      </c>
      <c r="H1561" s="47" t="s">
        <v>6253</v>
      </c>
      <c r="I1561" s="48" t="s">
        <v>6275</v>
      </c>
      <c r="J1561" s="48" t="s">
        <v>6302</v>
      </c>
      <c r="K1561" s="48" t="s">
        <v>6303</v>
      </c>
      <c r="L1561" s="45">
        <v>114</v>
      </c>
      <c r="M1561" s="47" t="s">
        <v>161</v>
      </c>
      <c r="N1561" s="60">
        <v>0</v>
      </c>
      <c r="O1561" s="58">
        <v>0</v>
      </c>
      <c r="P1561" s="58">
        <v>0</v>
      </c>
      <c r="Q1561" s="132">
        <v>0</v>
      </c>
      <c r="R1561" s="60">
        <v>0</v>
      </c>
      <c r="S1561" s="58">
        <v>2</v>
      </c>
      <c r="T1561" s="58">
        <v>0</v>
      </c>
      <c r="U1561" s="132">
        <v>1</v>
      </c>
      <c r="V1561" s="58">
        <v>0</v>
      </c>
      <c r="W1561" s="58">
        <v>0</v>
      </c>
      <c r="X1561" s="58">
        <v>0</v>
      </c>
      <c r="Y1561" s="132">
        <v>1</v>
      </c>
      <c r="Z1561" s="61">
        <v>0</v>
      </c>
      <c r="AA1561" s="59">
        <v>0</v>
      </c>
      <c r="AB1561" s="59">
        <v>0</v>
      </c>
      <c r="AC1561" s="132">
        <v>0</v>
      </c>
      <c r="AD1561" s="61">
        <v>0</v>
      </c>
      <c r="AE1561" s="59">
        <v>0</v>
      </c>
      <c r="AF1561" s="59">
        <v>0</v>
      </c>
      <c r="AG1561" s="132">
        <v>1</v>
      </c>
      <c r="AH1561" s="61">
        <v>0</v>
      </c>
      <c r="AI1561" s="132">
        <v>0</v>
      </c>
      <c r="AJ1561" s="64">
        <f>IFERROR(VLOOKUP($B1561,STOCK!$A:$H,3,0)," ")</f>
        <v>24</v>
      </c>
      <c r="AK1561" s="65">
        <f>IFERROR(VLOOKUP($B1561,STOCK!$A:$H,4,0)," ")</f>
        <v>21</v>
      </c>
      <c r="AL1561" s="65">
        <f>IFERROR(VLOOKUP($B1561,STOCK!$A:$H,5,0)," ")</f>
        <v>23</v>
      </c>
      <c r="AM1561" s="65">
        <f>IFERROR(VLOOKUP($B1561,STOCK!$A:$H,6,0)," ")</f>
        <v>40</v>
      </c>
      <c r="AN1561" s="65">
        <f>IFERROR(VLOOKUP($B1561,STOCK!$A:$H,7,0)," ")</f>
        <v>32</v>
      </c>
      <c r="AO1561" s="65">
        <f>IFERROR(VLOOKUP($B1561,STOCK!$A:$H,8,0)," ")</f>
        <v>6</v>
      </c>
      <c r="AP1561" s="62" t="str">
        <f t="shared" si="312"/>
        <v>SV</v>
      </c>
      <c r="AQ1561" s="50">
        <f t="shared" si="313"/>
        <v>630</v>
      </c>
      <c r="AR1561" s="50">
        <f t="shared" si="314"/>
        <v>690</v>
      </c>
      <c r="AS1561" s="50" t="str">
        <f t="shared" si="315"/>
        <v>SV</v>
      </c>
      <c r="AT1561" s="50">
        <f t="shared" si="316"/>
        <v>960</v>
      </c>
      <c r="AU1561" s="63" t="str">
        <f t="shared" si="323"/>
        <v>SV</v>
      </c>
      <c r="AV1561" s="67">
        <v>44080.000030000003</v>
      </c>
      <c r="AW1561" s="133">
        <v>43711.864020000001</v>
      </c>
      <c r="AX1561" s="49">
        <v>52900</v>
      </c>
      <c r="AY1561" s="51">
        <f t="shared" si="317"/>
        <v>0.20009074328487464</v>
      </c>
      <c r="AZ1561" s="51">
        <f t="shared" si="318"/>
        <v>0.16672967807183359</v>
      </c>
      <c r="BA1561" s="49">
        <v>49900</v>
      </c>
      <c r="BB1561" s="52">
        <v>3</v>
      </c>
      <c r="BC1561" s="51">
        <f t="shared" si="319"/>
        <v>0.13203266710614825</v>
      </c>
      <c r="BD1561" s="51">
        <f t="shared" si="320"/>
        <v>0.11663326593186367</v>
      </c>
      <c r="BE1561" s="49">
        <v>48900</v>
      </c>
      <c r="BF1561" s="52">
        <v>6</v>
      </c>
      <c r="BG1561" s="51">
        <f t="shared" si="321"/>
        <v>0.1093466417132396</v>
      </c>
      <c r="BH1561" s="51">
        <f t="shared" si="322"/>
        <v>9.8568506543967219E-2</v>
      </c>
      <c r="BI1561" s="282">
        <f t="shared" si="324"/>
        <v>3</v>
      </c>
    </row>
    <row r="1562" spans="1:61" hidden="1">
      <c r="A1562" s="54" t="s">
        <v>150</v>
      </c>
      <c r="B1562" s="55" t="s">
        <v>4907</v>
      </c>
      <c r="C1562" s="55" t="s">
        <v>4908</v>
      </c>
      <c r="D1562" s="44" t="s">
        <v>4909</v>
      </c>
      <c r="E1562" s="56">
        <v>6</v>
      </c>
      <c r="F1562" s="46" t="s">
        <v>5814</v>
      </c>
      <c r="G1562" s="47" t="s">
        <v>5814</v>
      </c>
      <c r="H1562" s="47" t="s">
        <v>6253</v>
      </c>
      <c r="I1562" s="48" t="s">
        <v>6275</v>
      </c>
      <c r="J1562" s="48" t="s">
        <v>6302</v>
      </c>
      <c r="K1562" s="48" t="s">
        <v>6304</v>
      </c>
      <c r="L1562" s="45">
        <v>114</v>
      </c>
      <c r="M1562" s="47" t="s">
        <v>161</v>
      </c>
      <c r="N1562" s="60">
        <v>0</v>
      </c>
      <c r="O1562" s="58">
        <v>0</v>
      </c>
      <c r="P1562" s="58">
        <v>0</v>
      </c>
      <c r="Q1562" s="132">
        <v>0</v>
      </c>
      <c r="R1562" s="60">
        <v>0</v>
      </c>
      <c r="S1562" s="58">
        <v>0</v>
      </c>
      <c r="T1562" s="58">
        <v>0</v>
      </c>
      <c r="U1562" s="132">
        <v>2</v>
      </c>
      <c r="V1562" s="58">
        <v>0</v>
      </c>
      <c r="W1562" s="58">
        <v>0</v>
      </c>
      <c r="X1562" s="58">
        <v>0</v>
      </c>
      <c r="Y1562" s="132">
        <v>0</v>
      </c>
      <c r="Z1562" s="61">
        <v>0</v>
      </c>
      <c r="AA1562" s="59">
        <v>0</v>
      </c>
      <c r="AB1562" s="59">
        <v>0</v>
      </c>
      <c r="AC1562" s="132">
        <v>0</v>
      </c>
      <c r="AD1562" s="61">
        <v>0</v>
      </c>
      <c r="AE1562" s="59">
        <v>0</v>
      </c>
      <c r="AF1562" s="59">
        <v>0</v>
      </c>
      <c r="AG1562" s="132">
        <v>0</v>
      </c>
      <c r="AH1562" s="61">
        <v>0</v>
      </c>
      <c r="AI1562" s="132">
        <v>0</v>
      </c>
      <c r="AJ1562" s="64">
        <f>IFERROR(VLOOKUP($B1562,STOCK!$A:$H,3,0)," ")</f>
        <v>10</v>
      </c>
      <c r="AK1562" s="65">
        <f>IFERROR(VLOOKUP($B1562,STOCK!$A:$H,4,0)," ")</f>
        <v>9</v>
      </c>
      <c r="AL1562" s="65">
        <f>IFERROR(VLOOKUP($B1562,STOCK!$A:$H,5,0)," ")</f>
        <v>3</v>
      </c>
      <c r="AM1562" s="65">
        <f>IFERROR(VLOOKUP($B1562,STOCK!$A:$H,6,0)," ")</f>
        <v>3</v>
      </c>
      <c r="AN1562" s="65">
        <f>IFERROR(VLOOKUP($B1562,STOCK!$A:$H,7,0)," ")</f>
        <v>6</v>
      </c>
      <c r="AO1562" s="65">
        <f>IFERROR(VLOOKUP($B1562,STOCK!$A:$H,8,0)," ")</f>
        <v>18</v>
      </c>
      <c r="AP1562" s="62" t="str">
        <f t="shared" si="312"/>
        <v>SV</v>
      </c>
      <c r="AQ1562" s="50">
        <f t="shared" si="313"/>
        <v>135</v>
      </c>
      <c r="AR1562" s="50" t="str">
        <f t="shared" si="314"/>
        <v>SV</v>
      </c>
      <c r="AS1562" s="50" t="str">
        <f t="shared" si="315"/>
        <v>SV</v>
      </c>
      <c r="AT1562" s="50" t="str">
        <f t="shared" si="316"/>
        <v>SV</v>
      </c>
      <c r="AU1562" s="63" t="str">
        <f t="shared" si="323"/>
        <v>SV</v>
      </c>
      <c r="AV1562" s="67">
        <v>216574.99995999999</v>
      </c>
      <c r="AW1562" s="133">
        <v>215438.89554</v>
      </c>
      <c r="AX1562" s="49">
        <v>259900</v>
      </c>
      <c r="AY1562" s="51">
        <f t="shared" si="317"/>
        <v>0.20004617360268662</v>
      </c>
      <c r="AZ1562" s="51">
        <f t="shared" si="318"/>
        <v>0.16669873043478267</v>
      </c>
      <c r="BA1562" s="49">
        <v>249900</v>
      </c>
      <c r="BB1562" s="52">
        <v>2</v>
      </c>
      <c r="BC1562" s="51">
        <f t="shared" si="319"/>
        <v>0.15387279254833164</v>
      </c>
      <c r="BD1562" s="51">
        <f t="shared" si="320"/>
        <v>0.13335334149659869</v>
      </c>
      <c r="BE1562" s="49">
        <v>239900</v>
      </c>
      <c r="BF1562" s="52">
        <v>6</v>
      </c>
      <c r="BG1562" s="51">
        <f t="shared" si="321"/>
        <v>0.10769941149397666</v>
      </c>
      <c r="BH1562" s="51">
        <f t="shared" si="322"/>
        <v>9.7228011838266001E-2</v>
      </c>
      <c r="BI1562" s="282">
        <f t="shared" si="324"/>
        <v>2</v>
      </c>
    </row>
    <row r="1563" spans="1:61" hidden="1">
      <c r="A1563" s="54" t="s">
        <v>150</v>
      </c>
      <c r="B1563" s="55" t="s">
        <v>4910</v>
      </c>
      <c r="C1563" s="55" t="s">
        <v>4911</v>
      </c>
      <c r="D1563" s="44" t="s">
        <v>4912</v>
      </c>
      <c r="E1563" s="56">
        <v>6</v>
      </c>
      <c r="F1563" s="46" t="s">
        <v>5814</v>
      </c>
      <c r="G1563" s="47" t="s">
        <v>5814</v>
      </c>
      <c r="H1563" s="47" t="s">
        <v>6253</v>
      </c>
      <c r="I1563" s="48" t="s">
        <v>6275</v>
      </c>
      <c r="J1563" s="48" t="s">
        <v>6302</v>
      </c>
      <c r="K1563" s="48" t="s">
        <v>6304</v>
      </c>
      <c r="L1563" s="45">
        <v>114</v>
      </c>
      <c r="M1563" s="47" t="s">
        <v>161</v>
      </c>
      <c r="N1563" s="60">
        <v>0</v>
      </c>
      <c r="O1563" s="58">
        <v>0</v>
      </c>
      <c r="P1563" s="58">
        <v>0</v>
      </c>
      <c r="Q1563" s="132">
        <v>0</v>
      </c>
      <c r="R1563" s="60">
        <v>0</v>
      </c>
      <c r="S1563" s="58">
        <v>0</v>
      </c>
      <c r="T1563" s="58">
        <v>0</v>
      </c>
      <c r="U1563" s="132">
        <v>0</v>
      </c>
      <c r="V1563" s="58">
        <v>0</v>
      </c>
      <c r="W1563" s="58">
        <v>0</v>
      </c>
      <c r="X1563" s="58">
        <v>0</v>
      </c>
      <c r="Y1563" s="132">
        <v>0</v>
      </c>
      <c r="Z1563" s="61">
        <v>0</v>
      </c>
      <c r="AA1563" s="59">
        <v>3</v>
      </c>
      <c r="AB1563" s="59">
        <v>0</v>
      </c>
      <c r="AC1563" s="132">
        <v>0</v>
      </c>
      <c r="AD1563" s="61">
        <v>0</v>
      </c>
      <c r="AE1563" s="59">
        <v>0</v>
      </c>
      <c r="AF1563" s="59">
        <v>0</v>
      </c>
      <c r="AG1563" s="132">
        <v>0</v>
      </c>
      <c r="AH1563" s="61">
        <v>0</v>
      </c>
      <c r="AI1563" s="132">
        <v>0</v>
      </c>
      <c r="AJ1563" s="64">
        <f>IFERROR(VLOOKUP($B1563,STOCK!$A:$H,3,0)," ")</f>
        <v>12</v>
      </c>
      <c r="AK1563" s="65">
        <f>IFERROR(VLOOKUP($B1563,STOCK!$A:$H,4,0)," ")</f>
        <v>11</v>
      </c>
      <c r="AL1563" s="65">
        <f>IFERROR(VLOOKUP($B1563,STOCK!$A:$H,5,0)," ")</f>
        <v>12</v>
      </c>
      <c r="AM1563" s="65">
        <f>IFERROR(VLOOKUP($B1563,STOCK!$A:$H,6,0)," ")</f>
        <v>8</v>
      </c>
      <c r="AN1563" s="65">
        <f>IFERROR(VLOOKUP($B1563,STOCK!$A:$H,7,0)," ")</f>
        <v>7</v>
      </c>
      <c r="AO1563" s="65">
        <f>IFERROR(VLOOKUP($B1563,STOCK!$A:$H,8,0)," ")</f>
        <v>9</v>
      </c>
      <c r="AP1563" s="62" t="str">
        <f t="shared" si="312"/>
        <v>SV</v>
      </c>
      <c r="AQ1563" s="50" t="str">
        <f t="shared" si="313"/>
        <v>SV</v>
      </c>
      <c r="AR1563" s="50" t="str">
        <f t="shared" si="314"/>
        <v>SV</v>
      </c>
      <c r="AS1563" s="50" t="str">
        <f t="shared" si="315"/>
        <v>SV</v>
      </c>
      <c r="AT1563" s="50" t="str">
        <f t="shared" si="316"/>
        <v>SV</v>
      </c>
      <c r="AU1563" s="63" t="str">
        <f t="shared" si="323"/>
        <v>SV</v>
      </c>
      <c r="AV1563" s="67">
        <v>116574.99997</v>
      </c>
      <c r="AW1563" s="133">
        <v>117966.20396</v>
      </c>
      <c r="AX1563" s="49">
        <v>129900</v>
      </c>
      <c r="AY1563" s="51">
        <f t="shared" si="317"/>
        <v>0.11430409636224859</v>
      </c>
      <c r="AZ1563" s="51">
        <f t="shared" si="318"/>
        <v>0.10257890708237102</v>
      </c>
      <c r="BA1563" s="49">
        <v>119900</v>
      </c>
      <c r="BB1563" s="52">
        <v>3</v>
      </c>
      <c r="BC1563" s="51">
        <f t="shared" si="319"/>
        <v>2.8522410730050796E-2</v>
      </c>
      <c r="BD1563" s="51">
        <f t="shared" si="320"/>
        <v>2.7731443119266019E-2</v>
      </c>
      <c r="BE1563" s="49">
        <v>115900</v>
      </c>
      <c r="BF1563" s="52">
        <v>6</v>
      </c>
      <c r="BG1563" s="51">
        <f t="shared" si="321"/>
        <v>-5.7902635228282984E-3</v>
      </c>
      <c r="BH1563" s="51">
        <f t="shared" si="322"/>
        <v>-5.8239859361518933E-3</v>
      </c>
      <c r="BI1563" s="282">
        <f t="shared" si="324"/>
        <v>0</v>
      </c>
    </row>
    <row r="1564" spans="1:61" hidden="1">
      <c r="A1564" s="54" t="s">
        <v>150</v>
      </c>
      <c r="B1564" s="55" t="s">
        <v>4913</v>
      </c>
      <c r="C1564" s="55" t="s">
        <v>4914</v>
      </c>
      <c r="D1564" s="44" t="s">
        <v>4915</v>
      </c>
      <c r="E1564" s="56">
        <v>6</v>
      </c>
      <c r="F1564" s="46" t="s">
        <v>5814</v>
      </c>
      <c r="G1564" s="47" t="s">
        <v>5814</v>
      </c>
      <c r="H1564" s="47" t="s">
        <v>6253</v>
      </c>
      <c r="I1564" s="48" t="s">
        <v>6275</v>
      </c>
      <c r="J1564" s="48" t="s">
        <v>6302</v>
      </c>
      <c r="K1564" s="48" t="s">
        <v>6304</v>
      </c>
      <c r="L1564" s="45">
        <v>114</v>
      </c>
      <c r="M1564" s="47" t="s">
        <v>161</v>
      </c>
      <c r="N1564" s="60">
        <v>0</v>
      </c>
      <c r="O1564" s="58">
        <v>0</v>
      </c>
      <c r="P1564" s="58">
        <v>0</v>
      </c>
      <c r="Q1564" s="132">
        <v>0</v>
      </c>
      <c r="R1564" s="60">
        <v>0</v>
      </c>
      <c r="S1564" s="58">
        <v>1</v>
      </c>
      <c r="T1564" s="58">
        <v>0</v>
      </c>
      <c r="U1564" s="132">
        <v>0</v>
      </c>
      <c r="V1564" s="58">
        <v>1</v>
      </c>
      <c r="W1564" s="58">
        <v>2</v>
      </c>
      <c r="X1564" s="58">
        <v>0</v>
      </c>
      <c r="Y1564" s="132">
        <v>0</v>
      </c>
      <c r="Z1564" s="61">
        <v>0</v>
      </c>
      <c r="AA1564" s="59">
        <v>1</v>
      </c>
      <c r="AB1564" s="59">
        <v>3</v>
      </c>
      <c r="AC1564" s="132">
        <v>2</v>
      </c>
      <c r="AD1564" s="61">
        <v>1</v>
      </c>
      <c r="AE1564" s="59">
        <v>1</v>
      </c>
      <c r="AF1564" s="59">
        <v>4</v>
      </c>
      <c r="AG1564" s="132">
        <v>3</v>
      </c>
      <c r="AH1564" s="61">
        <v>0</v>
      </c>
      <c r="AI1564" s="132">
        <v>0</v>
      </c>
      <c r="AJ1564" s="64">
        <f>IFERROR(VLOOKUP($B1564,STOCK!$A:$H,3,0)," ")</f>
        <v>12</v>
      </c>
      <c r="AK1564" s="65">
        <f>IFERROR(VLOOKUP($B1564,STOCK!$A:$H,4,0)," ")</f>
        <v>32</v>
      </c>
      <c r="AL1564" s="65">
        <f>IFERROR(VLOOKUP($B1564,STOCK!$A:$H,5,0)," ")</f>
        <v>24</v>
      </c>
      <c r="AM1564" s="65">
        <f>IFERROR(VLOOKUP($B1564,STOCK!$A:$H,6,0)," ")</f>
        <v>27</v>
      </c>
      <c r="AN1564" s="65">
        <f>IFERROR(VLOOKUP($B1564,STOCK!$A:$H,7,0)," ")</f>
        <v>18</v>
      </c>
      <c r="AO1564" s="65">
        <f>IFERROR(VLOOKUP($B1564,STOCK!$A:$H,8,0)," ")</f>
        <v>36</v>
      </c>
      <c r="AP1564" s="62" t="str">
        <f t="shared" si="312"/>
        <v>SV</v>
      </c>
      <c r="AQ1564" s="50" t="str">
        <f t="shared" si="313"/>
        <v>SV</v>
      </c>
      <c r="AR1564" s="50" t="str">
        <f t="shared" si="314"/>
        <v>SV</v>
      </c>
      <c r="AS1564" s="50">
        <f t="shared" si="315"/>
        <v>405</v>
      </c>
      <c r="AT1564" s="50">
        <f t="shared" si="316"/>
        <v>180</v>
      </c>
      <c r="AU1564" s="63" t="str">
        <f t="shared" si="323"/>
        <v>SV</v>
      </c>
      <c r="AV1564" s="67">
        <v>66575.000029999996</v>
      </c>
      <c r="AW1564" s="133">
        <v>66629.432430000001</v>
      </c>
      <c r="AX1564" s="49">
        <v>79900</v>
      </c>
      <c r="AY1564" s="51">
        <f t="shared" si="317"/>
        <v>0.20015020599317301</v>
      </c>
      <c r="AZ1564" s="51">
        <f t="shared" si="318"/>
        <v>0.1667709633291615</v>
      </c>
      <c r="BA1564" s="49">
        <v>75900</v>
      </c>
      <c r="BB1564" s="52">
        <v>3</v>
      </c>
      <c r="BC1564" s="51">
        <f t="shared" si="319"/>
        <v>0.1400675924265562</v>
      </c>
      <c r="BD1564" s="51">
        <f t="shared" si="320"/>
        <v>0.12285902463768121</v>
      </c>
      <c r="BE1564" s="49">
        <v>71900</v>
      </c>
      <c r="BF1564" s="52">
        <v>6</v>
      </c>
      <c r="BG1564" s="51">
        <f t="shared" si="321"/>
        <v>7.998497885993916E-2</v>
      </c>
      <c r="BH1564" s="51">
        <f t="shared" si="322"/>
        <v>7.4061195688456247E-2</v>
      </c>
      <c r="BI1564" s="282">
        <f t="shared" si="324"/>
        <v>5</v>
      </c>
    </row>
    <row r="1565" spans="1:61" hidden="1">
      <c r="A1565" s="54" t="s">
        <v>150</v>
      </c>
      <c r="B1565" s="55" t="s">
        <v>4916</v>
      </c>
      <c r="C1565" s="55" t="s">
        <v>4917</v>
      </c>
      <c r="D1565" s="44" t="s">
        <v>4918</v>
      </c>
      <c r="E1565" s="56">
        <v>6</v>
      </c>
      <c r="F1565" s="46" t="s">
        <v>5814</v>
      </c>
      <c r="G1565" s="47" t="s">
        <v>5814</v>
      </c>
      <c r="H1565" s="47" t="s">
        <v>6253</v>
      </c>
      <c r="I1565" s="48" t="s">
        <v>6275</v>
      </c>
      <c r="J1565" s="48" t="s">
        <v>6302</v>
      </c>
      <c r="K1565" s="48" t="s">
        <v>6304</v>
      </c>
      <c r="L1565" s="45">
        <v>114</v>
      </c>
      <c r="M1565" s="47" t="s">
        <v>161</v>
      </c>
      <c r="N1565" s="60">
        <v>2</v>
      </c>
      <c r="O1565" s="58">
        <v>0</v>
      </c>
      <c r="P1565" s="58">
        <v>2</v>
      </c>
      <c r="Q1565" s="132">
        <v>1</v>
      </c>
      <c r="R1565" s="60">
        <v>4</v>
      </c>
      <c r="S1565" s="58">
        <v>4</v>
      </c>
      <c r="T1565" s="58">
        <v>9</v>
      </c>
      <c r="U1565" s="132">
        <v>8</v>
      </c>
      <c r="V1565" s="58">
        <v>0</v>
      </c>
      <c r="W1565" s="58">
        <v>1</v>
      </c>
      <c r="X1565" s="58">
        <v>1</v>
      </c>
      <c r="Y1565" s="132">
        <v>1</v>
      </c>
      <c r="Z1565" s="61">
        <v>0</v>
      </c>
      <c r="AA1565" s="59">
        <v>5</v>
      </c>
      <c r="AB1565" s="59">
        <v>4</v>
      </c>
      <c r="AC1565" s="132">
        <v>4</v>
      </c>
      <c r="AD1565" s="61">
        <v>0</v>
      </c>
      <c r="AE1565" s="59">
        <v>1</v>
      </c>
      <c r="AF1565" s="59">
        <v>4</v>
      </c>
      <c r="AG1565" s="132">
        <v>2</v>
      </c>
      <c r="AH1565" s="61">
        <v>2</v>
      </c>
      <c r="AI1565" s="132">
        <v>2</v>
      </c>
      <c r="AJ1565" s="64">
        <f>IFERROR(VLOOKUP($B1565,STOCK!$A:$H,3,0)," ")</f>
        <v>39</v>
      </c>
      <c r="AK1565" s="65">
        <f>IFERROR(VLOOKUP($B1565,STOCK!$A:$H,4,0)," ")</f>
        <v>19</v>
      </c>
      <c r="AL1565" s="65">
        <f>IFERROR(VLOOKUP($B1565,STOCK!$A:$H,5,0)," ")</f>
        <v>26</v>
      </c>
      <c r="AM1565" s="65">
        <f>IFERROR(VLOOKUP($B1565,STOCK!$A:$H,6,0)," ")</f>
        <v>20</v>
      </c>
      <c r="AN1565" s="65">
        <f>IFERROR(VLOOKUP($B1565,STOCK!$A:$H,7,0)," ")</f>
        <v>35</v>
      </c>
      <c r="AO1565" s="65">
        <f>IFERROR(VLOOKUP($B1565,STOCK!$A:$H,8,0)," ")</f>
        <v>34</v>
      </c>
      <c r="AP1565" s="62">
        <f t="shared" si="312"/>
        <v>1170</v>
      </c>
      <c r="AQ1565" s="50">
        <f t="shared" si="313"/>
        <v>71.25</v>
      </c>
      <c r="AR1565" s="50">
        <f t="shared" si="314"/>
        <v>780</v>
      </c>
      <c r="AS1565" s="50">
        <f t="shared" si="315"/>
        <v>150</v>
      </c>
      <c r="AT1565" s="50">
        <f t="shared" si="316"/>
        <v>525</v>
      </c>
      <c r="AU1565" s="63">
        <f t="shared" si="323"/>
        <v>510</v>
      </c>
      <c r="AV1565" s="67">
        <v>66575.000029999996</v>
      </c>
      <c r="AW1565" s="133">
        <v>66588.20289</v>
      </c>
      <c r="AX1565" s="49">
        <v>79900</v>
      </c>
      <c r="AY1565" s="51">
        <f t="shared" si="317"/>
        <v>0.20015020599317301</v>
      </c>
      <c r="AZ1565" s="51">
        <f t="shared" si="318"/>
        <v>0.1667709633291615</v>
      </c>
      <c r="BA1565" s="49">
        <v>75900</v>
      </c>
      <c r="BB1565" s="52">
        <v>3</v>
      </c>
      <c r="BC1565" s="51">
        <f t="shared" si="319"/>
        <v>0.1400675924265562</v>
      </c>
      <c r="BD1565" s="51">
        <f t="shared" si="320"/>
        <v>0.12285902463768121</v>
      </c>
      <c r="BE1565" s="49">
        <v>71900</v>
      </c>
      <c r="BF1565" s="52">
        <v>6</v>
      </c>
      <c r="BG1565" s="51">
        <f t="shared" si="321"/>
        <v>7.998497885993916E-2</v>
      </c>
      <c r="BH1565" s="51">
        <f t="shared" si="322"/>
        <v>7.4061195688456247E-2</v>
      </c>
      <c r="BI1565" s="282">
        <f t="shared" si="324"/>
        <v>18</v>
      </c>
    </row>
    <row r="1566" spans="1:61" hidden="1">
      <c r="A1566" s="54" t="s">
        <v>150</v>
      </c>
      <c r="B1566" s="55" t="s">
        <v>4919</v>
      </c>
      <c r="C1566" s="55" t="s">
        <v>4920</v>
      </c>
      <c r="D1566" s="44" t="s">
        <v>4921</v>
      </c>
      <c r="E1566" s="56">
        <v>6</v>
      </c>
      <c r="F1566" s="46" t="s">
        <v>5814</v>
      </c>
      <c r="G1566" s="47" t="s">
        <v>5814</v>
      </c>
      <c r="H1566" s="47" t="s">
        <v>6253</v>
      </c>
      <c r="I1566" s="48" t="s">
        <v>6275</v>
      </c>
      <c r="J1566" s="48" t="s">
        <v>6302</v>
      </c>
      <c r="K1566" s="48" t="s">
        <v>6304</v>
      </c>
      <c r="L1566" s="45">
        <v>114</v>
      </c>
      <c r="M1566" s="47" t="s">
        <v>161</v>
      </c>
      <c r="N1566" s="60">
        <v>1</v>
      </c>
      <c r="O1566" s="58">
        <v>0</v>
      </c>
      <c r="P1566" s="58">
        <v>1</v>
      </c>
      <c r="Q1566" s="132">
        <v>0</v>
      </c>
      <c r="R1566" s="60">
        <v>0</v>
      </c>
      <c r="S1566" s="58">
        <v>0</v>
      </c>
      <c r="T1566" s="58">
        <v>0</v>
      </c>
      <c r="U1566" s="132">
        <v>0</v>
      </c>
      <c r="V1566" s="58">
        <v>0</v>
      </c>
      <c r="W1566" s="58">
        <v>0</v>
      </c>
      <c r="X1566" s="58">
        <v>0</v>
      </c>
      <c r="Y1566" s="132">
        <v>0</v>
      </c>
      <c r="Z1566" s="61">
        <v>2</v>
      </c>
      <c r="AA1566" s="59">
        <v>2</v>
      </c>
      <c r="AB1566" s="59">
        <v>0</v>
      </c>
      <c r="AC1566" s="132">
        <v>0</v>
      </c>
      <c r="AD1566" s="61">
        <v>0</v>
      </c>
      <c r="AE1566" s="59">
        <v>1</v>
      </c>
      <c r="AF1566" s="59">
        <v>1</v>
      </c>
      <c r="AG1566" s="132">
        <v>1</v>
      </c>
      <c r="AH1566" s="61">
        <v>0</v>
      </c>
      <c r="AI1566" s="132">
        <v>0</v>
      </c>
      <c r="AJ1566" s="64">
        <f>IFERROR(VLOOKUP($B1566,STOCK!$A:$H,3,0)," ")</f>
        <v>20</v>
      </c>
      <c r="AK1566" s="65">
        <f>IFERROR(VLOOKUP($B1566,STOCK!$A:$H,4,0)," ")</f>
        <v>15</v>
      </c>
      <c r="AL1566" s="65">
        <f>IFERROR(VLOOKUP($B1566,STOCK!$A:$H,5,0)," ")</f>
        <v>4</v>
      </c>
      <c r="AM1566" s="65">
        <f>IFERROR(VLOOKUP($B1566,STOCK!$A:$H,6,0)," ")</f>
        <v>14</v>
      </c>
      <c r="AN1566" s="65">
        <f>IFERROR(VLOOKUP($B1566,STOCK!$A:$H,7,0)," ")</f>
        <v>10</v>
      </c>
      <c r="AO1566" s="65">
        <f>IFERROR(VLOOKUP($B1566,STOCK!$A:$H,8,0)," ")</f>
        <v>15</v>
      </c>
      <c r="AP1566" s="62" t="str">
        <f t="shared" si="312"/>
        <v>SV</v>
      </c>
      <c r="AQ1566" s="50" t="str">
        <f t="shared" si="313"/>
        <v>SV</v>
      </c>
      <c r="AR1566" s="50" t="str">
        <f t="shared" si="314"/>
        <v>SV</v>
      </c>
      <c r="AS1566" s="50" t="str">
        <f t="shared" si="315"/>
        <v>SV</v>
      </c>
      <c r="AT1566" s="50">
        <f t="shared" si="316"/>
        <v>300</v>
      </c>
      <c r="AU1566" s="63" t="str">
        <f t="shared" si="323"/>
        <v>SV</v>
      </c>
      <c r="AV1566" s="67">
        <v>116574.99997</v>
      </c>
      <c r="AW1566" s="133">
        <v>116626.43388</v>
      </c>
      <c r="AX1566" s="49">
        <v>129900</v>
      </c>
      <c r="AY1566" s="51">
        <f t="shared" si="317"/>
        <v>0.11430409636224859</v>
      </c>
      <c r="AZ1566" s="51">
        <f t="shared" si="318"/>
        <v>0.10257890708237102</v>
      </c>
      <c r="BA1566" s="49">
        <v>119900</v>
      </c>
      <c r="BB1566" s="52">
        <v>3</v>
      </c>
      <c r="BC1566" s="51">
        <f t="shared" si="319"/>
        <v>2.8522410730050796E-2</v>
      </c>
      <c r="BD1566" s="51">
        <f t="shared" si="320"/>
        <v>2.7731443119266019E-2</v>
      </c>
      <c r="BE1566" s="49">
        <v>115900</v>
      </c>
      <c r="BF1566" s="52">
        <v>0</v>
      </c>
      <c r="BG1566" s="51">
        <f t="shared" si="321"/>
        <v>-5.7902635228282984E-3</v>
      </c>
      <c r="BH1566" s="51">
        <f t="shared" si="322"/>
        <v>-5.8239859361518933E-3</v>
      </c>
      <c r="BI1566" s="282">
        <f t="shared" si="324"/>
        <v>1</v>
      </c>
    </row>
    <row r="1567" spans="1:61" hidden="1">
      <c r="A1567" s="54" t="s">
        <v>150</v>
      </c>
      <c r="B1567" s="55" t="s">
        <v>4922</v>
      </c>
      <c r="C1567" s="55" t="s">
        <v>4923</v>
      </c>
      <c r="D1567" s="44" t="s">
        <v>4924</v>
      </c>
      <c r="E1567" s="56">
        <v>6</v>
      </c>
      <c r="F1567" s="46" t="s">
        <v>5814</v>
      </c>
      <c r="G1567" s="47" t="s">
        <v>5814</v>
      </c>
      <c r="H1567" s="47" t="s">
        <v>6253</v>
      </c>
      <c r="I1567" s="48" t="s">
        <v>6275</v>
      </c>
      <c r="J1567" s="48" t="s">
        <v>6302</v>
      </c>
      <c r="K1567" s="48" t="s">
        <v>6304</v>
      </c>
      <c r="L1567" s="45">
        <v>114</v>
      </c>
      <c r="M1567" s="47" t="s">
        <v>161</v>
      </c>
      <c r="N1567" s="60">
        <v>4</v>
      </c>
      <c r="O1567" s="58">
        <v>4</v>
      </c>
      <c r="P1567" s="58">
        <v>11</v>
      </c>
      <c r="Q1567" s="132">
        <v>11</v>
      </c>
      <c r="R1567" s="60">
        <v>1</v>
      </c>
      <c r="S1567" s="58">
        <v>3</v>
      </c>
      <c r="T1567" s="58">
        <v>10</v>
      </c>
      <c r="U1567" s="132">
        <v>17</v>
      </c>
      <c r="V1567" s="58">
        <v>2</v>
      </c>
      <c r="W1567" s="58">
        <v>2</v>
      </c>
      <c r="X1567" s="58">
        <v>15</v>
      </c>
      <c r="Y1567" s="132">
        <v>15</v>
      </c>
      <c r="Z1567" s="61">
        <v>2</v>
      </c>
      <c r="AA1567" s="59">
        <v>3</v>
      </c>
      <c r="AB1567" s="59">
        <v>3</v>
      </c>
      <c r="AC1567" s="132">
        <v>3</v>
      </c>
      <c r="AD1567" s="61">
        <v>0</v>
      </c>
      <c r="AE1567" s="59">
        <v>3</v>
      </c>
      <c r="AF1567" s="59">
        <v>1</v>
      </c>
      <c r="AG1567" s="132">
        <v>3</v>
      </c>
      <c r="AH1567" s="61">
        <v>4</v>
      </c>
      <c r="AI1567" s="132">
        <v>7</v>
      </c>
      <c r="AJ1567" s="64">
        <f>IFERROR(VLOOKUP($B1567,STOCK!$A:$H,3,0)," ")</f>
        <v>27</v>
      </c>
      <c r="AK1567" s="65">
        <f>IFERROR(VLOOKUP($B1567,STOCK!$A:$H,4,0)," ")</f>
        <v>22</v>
      </c>
      <c r="AL1567" s="65">
        <f>IFERROR(VLOOKUP($B1567,STOCK!$A:$H,5,0)," ")</f>
        <v>9</v>
      </c>
      <c r="AM1567" s="65">
        <f>IFERROR(VLOOKUP($B1567,STOCK!$A:$H,6,0)," ")</f>
        <v>22</v>
      </c>
      <c r="AN1567" s="65">
        <f>IFERROR(VLOOKUP($B1567,STOCK!$A:$H,7,0)," ")</f>
        <v>17</v>
      </c>
      <c r="AO1567" s="65">
        <f>IFERROR(VLOOKUP($B1567,STOCK!$A:$H,8,0)," ")</f>
        <v>61</v>
      </c>
      <c r="AP1567" s="62">
        <f t="shared" si="312"/>
        <v>73.63636363636364</v>
      </c>
      <c r="AQ1567" s="50">
        <f t="shared" si="313"/>
        <v>38.82352941176471</v>
      </c>
      <c r="AR1567" s="50">
        <f t="shared" si="314"/>
        <v>18</v>
      </c>
      <c r="AS1567" s="50">
        <f t="shared" si="315"/>
        <v>220</v>
      </c>
      <c r="AT1567" s="50">
        <f t="shared" si="316"/>
        <v>170</v>
      </c>
      <c r="AU1567" s="63">
        <f t="shared" si="323"/>
        <v>261.42857142857139</v>
      </c>
      <c r="AV1567" s="67">
        <v>66575.000029999996</v>
      </c>
      <c r="AW1567" s="133">
        <v>66577.461389999997</v>
      </c>
      <c r="AX1567" s="49">
        <v>79900</v>
      </c>
      <c r="AY1567" s="51">
        <f t="shared" si="317"/>
        <v>0.20015020599317301</v>
      </c>
      <c r="AZ1567" s="51">
        <f t="shared" si="318"/>
        <v>0.1667709633291615</v>
      </c>
      <c r="BA1567" s="49">
        <v>75900</v>
      </c>
      <c r="BB1567" s="52">
        <v>3</v>
      </c>
      <c r="BC1567" s="51">
        <f t="shared" si="319"/>
        <v>0.1400675924265562</v>
      </c>
      <c r="BD1567" s="51">
        <f t="shared" si="320"/>
        <v>0.12285902463768121</v>
      </c>
      <c r="BE1567" s="49">
        <v>71900</v>
      </c>
      <c r="BF1567" s="52">
        <v>6</v>
      </c>
      <c r="BG1567" s="51">
        <f t="shared" si="321"/>
        <v>7.998497885993916E-2</v>
      </c>
      <c r="BH1567" s="51">
        <f t="shared" si="322"/>
        <v>7.4061195688456247E-2</v>
      </c>
      <c r="BI1567" s="282">
        <f t="shared" si="324"/>
        <v>56</v>
      </c>
    </row>
    <row r="1568" spans="1:61" hidden="1">
      <c r="A1568" s="54" t="s">
        <v>150</v>
      </c>
      <c r="B1568" s="55" t="s">
        <v>4925</v>
      </c>
      <c r="C1568" s="55" t="s">
        <v>4926</v>
      </c>
      <c r="D1568" s="44" t="s">
        <v>4927</v>
      </c>
      <c r="E1568" s="56">
        <v>6</v>
      </c>
      <c r="F1568" s="46" t="s">
        <v>5814</v>
      </c>
      <c r="G1568" s="47" t="s">
        <v>5814</v>
      </c>
      <c r="H1568" s="47" t="s">
        <v>6253</v>
      </c>
      <c r="I1568" s="48" t="s">
        <v>6275</v>
      </c>
      <c r="J1568" s="48" t="s">
        <v>6302</v>
      </c>
      <c r="K1568" s="48" t="s">
        <v>6304</v>
      </c>
      <c r="L1568" s="45">
        <v>114</v>
      </c>
      <c r="M1568" s="47" t="s">
        <v>161</v>
      </c>
      <c r="N1568" s="60">
        <v>3</v>
      </c>
      <c r="O1568" s="58">
        <v>3</v>
      </c>
      <c r="P1568" s="58">
        <v>10</v>
      </c>
      <c r="Q1568" s="132">
        <v>11</v>
      </c>
      <c r="R1568" s="60">
        <v>3</v>
      </c>
      <c r="S1568" s="58">
        <v>27</v>
      </c>
      <c r="T1568" s="58">
        <v>6</v>
      </c>
      <c r="U1568" s="132">
        <v>2</v>
      </c>
      <c r="V1568" s="58">
        <v>0</v>
      </c>
      <c r="W1568" s="58">
        <v>1</v>
      </c>
      <c r="X1568" s="58">
        <v>2</v>
      </c>
      <c r="Y1568" s="132">
        <v>3</v>
      </c>
      <c r="Z1568" s="61">
        <v>0</v>
      </c>
      <c r="AA1568" s="59">
        <v>6</v>
      </c>
      <c r="AB1568" s="59">
        <v>3</v>
      </c>
      <c r="AC1568" s="132">
        <v>0</v>
      </c>
      <c r="AD1568" s="61">
        <v>5</v>
      </c>
      <c r="AE1568" s="59">
        <v>8</v>
      </c>
      <c r="AF1568" s="59">
        <v>5</v>
      </c>
      <c r="AG1568" s="132">
        <v>4</v>
      </c>
      <c r="AH1568" s="61">
        <v>1</v>
      </c>
      <c r="AI1568" s="132">
        <v>5</v>
      </c>
      <c r="AJ1568" s="64">
        <f>IFERROR(VLOOKUP($B1568,STOCK!$A:$H,3,0)," ")</f>
        <v>39</v>
      </c>
      <c r="AK1568" s="65">
        <f>IFERROR(VLOOKUP($B1568,STOCK!$A:$H,4,0)," ")</f>
        <v>136</v>
      </c>
      <c r="AL1568" s="65">
        <f>IFERROR(VLOOKUP($B1568,STOCK!$A:$H,5,0)," ")</f>
        <v>31</v>
      </c>
      <c r="AM1568" s="65">
        <f>IFERROR(VLOOKUP($B1568,STOCK!$A:$H,6,0)," ")</f>
        <v>16</v>
      </c>
      <c r="AN1568" s="65">
        <f>IFERROR(VLOOKUP($B1568,STOCK!$A:$H,7,0)," ")</f>
        <v>22</v>
      </c>
      <c r="AO1568" s="65">
        <f>IFERROR(VLOOKUP($B1568,STOCK!$A:$H,8,0)," ")</f>
        <v>63</v>
      </c>
      <c r="AP1568" s="62">
        <f t="shared" si="312"/>
        <v>106.36363636363636</v>
      </c>
      <c r="AQ1568" s="50">
        <f t="shared" si="313"/>
        <v>2040</v>
      </c>
      <c r="AR1568" s="50">
        <f t="shared" si="314"/>
        <v>310</v>
      </c>
      <c r="AS1568" s="50" t="str">
        <f t="shared" si="315"/>
        <v>SV</v>
      </c>
      <c r="AT1568" s="50">
        <f t="shared" si="316"/>
        <v>165</v>
      </c>
      <c r="AU1568" s="63">
        <f t="shared" si="323"/>
        <v>378</v>
      </c>
      <c r="AV1568" s="67">
        <v>66575.000029999996</v>
      </c>
      <c r="AW1568" s="133">
        <v>66577.993019999994</v>
      </c>
      <c r="AX1568" s="49">
        <v>79900</v>
      </c>
      <c r="AY1568" s="51">
        <f t="shared" si="317"/>
        <v>0.20015020599317301</v>
      </c>
      <c r="AZ1568" s="51">
        <f t="shared" si="318"/>
        <v>0.1667709633291615</v>
      </c>
      <c r="BA1568" s="49">
        <v>75900</v>
      </c>
      <c r="BB1568" s="52">
        <v>3</v>
      </c>
      <c r="BC1568" s="51">
        <f t="shared" si="319"/>
        <v>0.1400675924265562</v>
      </c>
      <c r="BD1568" s="51">
        <f t="shared" si="320"/>
        <v>0.12285902463768121</v>
      </c>
      <c r="BE1568" s="49">
        <v>71900</v>
      </c>
      <c r="BF1568" s="52">
        <v>6</v>
      </c>
      <c r="BG1568" s="51">
        <f t="shared" si="321"/>
        <v>7.998497885993916E-2</v>
      </c>
      <c r="BH1568" s="51">
        <f t="shared" si="322"/>
        <v>7.4061195688456247E-2</v>
      </c>
      <c r="BI1568" s="282">
        <f t="shared" si="324"/>
        <v>25</v>
      </c>
    </row>
    <row r="1569" spans="1:61" hidden="1">
      <c r="A1569" s="54" t="s">
        <v>150</v>
      </c>
      <c r="B1569" s="55" t="s">
        <v>4928</v>
      </c>
      <c r="C1569" s="55" t="s">
        <v>4929</v>
      </c>
      <c r="D1569" s="44" t="s">
        <v>4930</v>
      </c>
      <c r="E1569" s="56">
        <v>6</v>
      </c>
      <c r="F1569" s="46" t="s">
        <v>5814</v>
      </c>
      <c r="G1569" s="47" t="s">
        <v>5814</v>
      </c>
      <c r="H1569" s="47" t="s">
        <v>6253</v>
      </c>
      <c r="I1569" s="48" t="s">
        <v>6275</v>
      </c>
      <c r="J1569" s="48" t="s">
        <v>6302</v>
      </c>
      <c r="K1569" s="48" t="s">
        <v>6304</v>
      </c>
      <c r="L1569" s="45">
        <v>114</v>
      </c>
      <c r="M1569" s="47" t="s">
        <v>161</v>
      </c>
      <c r="N1569" s="60">
        <v>0</v>
      </c>
      <c r="O1569" s="58">
        <v>1</v>
      </c>
      <c r="P1569" s="58">
        <v>1</v>
      </c>
      <c r="Q1569" s="132">
        <v>0</v>
      </c>
      <c r="R1569" s="60">
        <v>0</v>
      </c>
      <c r="S1569" s="58">
        <v>0</v>
      </c>
      <c r="T1569" s="58">
        <v>0</v>
      </c>
      <c r="U1569" s="132">
        <v>0</v>
      </c>
      <c r="V1569" s="58">
        <v>0</v>
      </c>
      <c r="W1569" s="58">
        <v>1</v>
      </c>
      <c r="X1569" s="58">
        <v>0</v>
      </c>
      <c r="Y1569" s="132">
        <v>0</v>
      </c>
      <c r="Z1569" s="61">
        <v>0</v>
      </c>
      <c r="AA1569" s="59">
        <v>0</v>
      </c>
      <c r="AB1569" s="59">
        <v>0</v>
      </c>
      <c r="AC1569" s="132">
        <v>0</v>
      </c>
      <c r="AD1569" s="61">
        <v>1</v>
      </c>
      <c r="AE1569" s="59">
        <v>0</v>
      </c>
      <c r="AF1569" s="59">
        <v>0</v>
      </c>
      <c r="AG1569" s="132">
        <v>0</v>
      </c>
      <c r="AH1569" s="61">
        <v>0</v>
      </c>
      <c r="AI1569" s="132">
        <v>0</v>
      </c>
      <c r="AJ1569" s="64">
        <f>IFERROR(VLOOKUP($B1569,STOCK!$A:$H,3,0)," ")</f>
        <v>10</v>
      </c>
      <c r="AK1569" s="65">
        <f>IFERROR(VLOOKUP($B1569,STOCK!$A:$H,4,0)," ")</f>
        <v>16</v>
      </c>
      <c r="AL1569" s="65">
        <f>IFERROR(VLOOKUP($B1569,STOCK!$A:$H,5,0)," ")</f>
        <v>10</v>
      </c>
      <c r="AM1569" s="65">
        <f>IFERROR(VLOOKUP($B1569,STOCK!$A:$H,6,0)," ")</f>
        <v>7</v>
      </c>
      <c r="AN1569" s="65">
        <f>IFERROR(VLOOKUP($B1569,STOCK!$A:$H,7,0)," ")</f>
        <v>12</v>
      </c>
      <c r="AO1569" s="65">
        <f>IFERROR(VLOOKUP($B1569,STOCK!$A:$H,8,0)," ")</f>
        <v>18</v>
      </c>
      <c r="AP1569" s="62" t="str">
        <f t="shared" si="312"/>
        <v>SV</v>
      </c>
      <c r="AQ1569" s="50" t="str">
        <f t="shared" si="313"/>
        <v>SV</v>
      </c>
      <c r="AR1569" s="50" t="str">
        <f t="shared" si="314"/>
        <v>SV</v>
      </c>
      <c r="AS1569" s="50" t="str">
        <f t="shared" si="315"/>
        <v>SV</v>
      </c>
      <c r="AT1569" s="50" t="str">
        <f t="shared" si="316"/>
        <v>SV</v>
      </c>
      <c r="AU1569" s="63" t="str">
        <f t="shared" si="323"/>
        <v>SV</v>
      </c>
      <c r="AV1569" s="67">
        <v>116574.99997</v>
      </c>
      <c r="AW1569" s="133">
        <v>116668.88739</v>
      </c>
      <c r="AX1569" s="49">
        <v>139900</v>
      </c>
      <c r="AY1569" s="51">
        <f t="shared" si="317"/>
        <v>0.20008578199444615</v>
      </c>
      <c r="AZ1569" s="51">
        <f t="shared" si="318"/>
        <v>0.16672623323802713</v>
      </c>
      <c r="BA1569" s="49">
        <v>129900</v>
      </c>
      <c r="BB1569" s="52">
        <v>3</v>
      </c>
      <c r="BC1569" s="51">
        <f t="shared" si="319"/>
        <v>0.11430409636224859</v>
      </c>
      <c r="BD1569" s="51">
        <f t="shared" si="320"/>
        <v>0.10257890708237102</v>
      </c>
      <c r="BE1569" s="49">
        <v>0</v>
      </c>
      <c r="BF1569" s="52">
        <v>0</v>
      </c>
      <c r="BG1569" s="51">
        <f t="shared" si="321"/>
        <v>-1</v>
      </c>
      <c r="BH1569" s="51">
        <f t="shared" si="322"/>
        <v>0</v>
      </c>
      <c r="BI1569" s="282">
        <f t="shared" si="324"/>
        <v>0</v>
      </c>
    </row>
    <row r="1570" spans="1:61" hidden="1">
      <c r="A1570" s="54" t="s">
        <v>150</v>
      </c>
      <c r="B1570" s="55" t="s">
        <v>4931</v>
      </c>
      <c r="C1570" s="55" t="s">
        <v>4932</v>
      </c>
      <c r="D1570" s="44" t="s">
        <v>4933</v>
      </c>
      <c r="E1570" s="56">
        <v>6</v>
      </c>
      <c r="F1570" s="46" t="s">
        <v>5814</v>
      </c>
      <c r="G1570" s="47" t="s">
        <v>5814</v>
      </c>
      <c r="H1570" s="47" t="s">
        <v>6253</v>
      </c>
      <c r="I1570" s="48" t="s">
        <v>6275</v>
      </c>
      <c r="J1570" s="48" t="s">
        <v>6302</v>
      </c>
      <c r="K1570" s="48" t="s">
        <v>6304</v>
      </c>
      <c r="L1570" s="45">
        <v>114</v>
      </c>
      <c r="M1570" s="47" t="s">
        <v>161</v>
      </c>
      <c r="N1570" s="60">
        <v>18</v>
      </c>
      <c r="O1570" s="58">
        <v>5</v>
      </c>
      <c r="P1570" s="58">
        <v>14</v>
      </c>
      <c r="Q1570" s="132">
        <v>8</v>
      </c>
      <c r="R1570" s="60">
        <v>0</v>
      </c>
      <c r="S1570" s="58">
        <v>0</v>
      </c>
      <c r="T1570" s="58">
        <v>8</v>
      </c>
      <c r="U1570" s="132">
        <v>8</v>
      </c>
      <c r="V1570" s="58">
        <v>8</v>
      </c>
      <c r="W1570" s="58">
        <v>4</v>
      </c>
      <c r="X1570" s="58">
        <v>6</v>
      </c>
      <c r="Y1570" s="132">
        <v>6</v>
      </c>
      <c r="Z1570" s="61">
        <v>0</v>
      </c>
      <c r="AA1570" s="59">
        <v>3</v>
      </c>
      <c r="AB1570" s="59">
        <v>1</v>
      </c>
      <c r="AC1570" s="132">
        <v>1</v>
      </c>
      <c r="AD1570" s="61">
        <v>3</v>
      </c>
      <c r="AE1570" s="59">
        <v>0</v>
      </c>
      <c r="AF1570" s="59">
        <v>0</v>
      </c>
      <c r="AG1570" s="132">
        <v>4</v>
      </c>
      <c r="AH1570" s="61">
        <v>0</v>
      </c>
      <c r="AI1570" s="132">
        <v>1</v>
      </c>
      <c r="AJ1570" s="64">
        <f>IFERROR(VLOOKUP($B1570,STOCK!$A:$H,3,0)," ")</f>
        <v>76</v>
      </c>
      <c r="AK1570" s="65">
        <f>IFERROR(VLOOKUP($B1570,STOCK!$A:$H,4,0)," ")</f>
        <v>16</v>
      </c>
      <c r="AL1570" s="65">
        <f>IFERROR(VLOOKUP($B1570,STOCK!$A:$H,5,0)," ")</f>
        <v>17</v>
      </c>
      <c r="AM1570" s="65">
        <f>IFERROR(VLOOKUP($B1570,STOCK!$A:$H,6,0)," ")</f>
        <v>15</v>
      </c>
      <c r="AN1570" s="65">
        <f>IFERROR(VLOOKUP($B1570,STOCK!$A:$H,7,0)," ")</f>
        <v>12</v>
      </c>
      <c r="AO1570" s="65">
        <f>IFERROR(VLOOKUP($B1570,STOCK!$A:$H,8,0)," ")</f>
        <v>41</v>
      </c>
      <c r="AP1570" s="62">
        <f t="shared" si="312"/>
        <v>285</v>
      </c>
      <c r="AQ1570" s="50">
        <f t="shared" si="313"/>
        <v>60</v>
      </c>
      <c r="AR1570" s="50">
        <f t="shared" si="314"/>
        <v>85</v>
      </c>
      <c r="AS1570" s="50">
        <f t="shared" si="315"/>
        <v>450</v>
      </c>
      <c r="AT1570" s="50">
        <f t="shared" si="316"/>
        <v>90</v>
      </c>
      <c r="AU1570" s="63">
        <f t="shared" si="323"/>
        <v>1230</v>
      </c>
      <c r="AV1570" s="67">
        <v>66575.000029999996</v>
      </c>
      <c r="AW1570" s="133">
        <v>66578.672489999997</v>
      </c>
      <c r="AX1570" s="49">
        <v>79900</v>
      </c>
      <c r="AY1570" s="51">
        <f t="shared" si="317"/>
        <v>0.20015020599317301</v>
      </c>
      <c r="AZ1570" s="51">
        <f t="shared" si="318"/>
        <v>0.1667709633291615</v>
      </c>
      <c r="BA1570" s="49">
        <v>75900</v>
      </c>
      <c r="BB1570" s="52">
        <v>3</v>
      </c>
      <c r="BC1570" s="51">
        <f t="shared" si="319"/>
        <v>0.1400675924265562</v>
      </c>
      <c r="BD1570" s="51">
        <f t="shared" si="320"/>
        <v>0.12285902463768121</v>
      </c>
      <c r="BE1570" s="49">
        <v>71900</v>
      </c>
      <c r="BF1570" s="52">
        <v>6</v>
      </c>
      <c r="BG1570" s="51">
        <f t="shared" si="321"/>
        <v>7.998497885993916E-2</v>
      </c>
      <c r="BH1570" s="51">
        <f t="shared" si="322"/>
        <v>7.4061195688456247E-2</v>
      </c>
      <c r="BI1570" s="282">
        <f t="shared" si="324"/>
        <v>28</v>
      </c>
    </row>
    <row r="1571" spans="1:61" hidden="1">
      <c r="A1571" s="54" t="s">
        <v>150</v>
      </c>
      <c r="B1571" s="55" t="s">
        <v>4934</v>
      </c>
      <c r="C1571" s="55" t="s">
        <v>4935</v>
      </c>
      <c r="D1571" s="44" t="s">
        <v>4936</v>
      </c>
      <c r="E1571" s="56">
        <v>6</v>
      </c>
      <c r="F1571" s="46" t="s">
        <v>5814</v>
      </c>
      <c r="G1571" s="47" t="s">
        <v>5814</v>
      </c>
      <c r="H1571" s="47" t="s">
        <v>6253</v>
      </c>
      <c r="I1571" s="48" t="s">
        <v>6275</v>
      </c>
      <c r="J1571" s="48" t="s">
        <v>6302</v>
      </c>
      <c r="K1571" s="48" t="s">
        <v>6304</v>
      </c>
      <c r="L1571" s="45">
        <v>114</v>
      </c>
      <c r="M1571" s="47" t="s">
        <v>161</v>
      </c>
      <c r="N1571" s="60">
        <v>0</v>
      </c>
      <c r="O1571" s="58">
        <v>0</v>
      </c>
      <c r="P1571" s="58">
        <v>0</v>
      </c>
      <c r="Q1571" s="132">
        <v>0</v>
      </c>
      <c r="R1571" s="60">
        <v>0</v>
      </c>
      <c r="S1571" s="58">
        <v>0</v>
      </c>
      <c r="T1571" s="58">
        <v>0</v>
      </c>
      <c r="U1571" s="132">
        <v>0</v>
      </c>
      <c r="V1571" s="58">
        <v>0</v>
      </c>
      <c r="W1571" s="58">
        <v>0</v>
      </c>
      <c r="X1571" s="58">
        <v>0</v>
      </c>
      <c r="Y1571" s="132">
        <v>0</v>
      </c>
      <c r="Z1571" s="61">
        <v>0</v>
      </c>
      <c r="AA1571" s="59">
        <v>3</v>
      </c>
      <c r="AB1571" s="59">
        <v>0</v>
      </c>
      <c r="AC1571" s="132">
        <v>0</v>
      </c>
      <c r="AD1571" s="61">
        <v>0</v>
      </c>
      <c r="AE1571" s="59">
        <v>0</v>
      </c>
      <c r="AF1571" s="59">
        <v>0</v>
      </c>
      <c r="AG1571" s="132">
        <v>0</v>
      </c>
      <c r="AH1571" s="61">
        <v>0</v>
      </c>
      <c r="AI1571" s="132">
        <v>0</v>
      </c>
      <c r="AJ1571" s="64">
        <f>IFERROR(VLOOKUP($B1571,STOCK!$A:$H,3,0)," ")</f>
        <v>12</v>
      </c>
      <c r="AK1571" s="65">
        <f>IFERROR(VLOOKUP($B1571,STOCK!$A:$H,4,0)," ")</f>
        <v>12</v>
      </c>
      <c r="AL1571" s="65">
        <f>IFERROR(VLOOKUP($B1571,STOCK!$A:$H,5,0)," ")</f>
        <v>7</v>
      </c>
      <c r="AM1571" s="65">
        <f>IFERROR(VLOOKUP($B1571,STOCK!$A:$H,6,0)," ")</f>
        <v>51</v>
      </c>
      <c r="AN1571" s="65">
        <f>IFERROR(VLOOKUP($B1571,STOCK!$A:$H,7,0)," ")</f>
        <v>6</v>
      </c>
      <c r="AO1571" s="65">
        <f>IFERROR(VLOOKUP($B1571,STOCK!$A:$H,8,0)," ")</f>
        <v>18</v>
      </c>
      <c r="AP1571" s="62" t="str">
        <f t="shared" si="312"/>
        <v>SV</v>
      </c>
      <c r="AQ1571" s="50" t="str">
        <f t="shared" si="313"/>
        <v>SV</v>
      </c>
      <c r="AR1571" s="50" t="str">
        <f t="shared" si="314"/>
        <v>SV</v>
      </c>
      <c r="AS1571" s="50" t="str">
        <f t="shared" si="315"/>
        <v>SV</v>
      </c>
      <c r="AT1571" s="50" t="str">
        <f t="shared" si="316"/>
        <v>SV</v>
      </c>
      <c r="AU1571" s="63" t="str">
        <f t="shared" si="323"/>
        <v>SV</v>
      </c>
      <c r="AV1571" s="67">
        <v>158259.99999700001</v>
      </c>
      <c r="AW1571" s="133">
        <v>148447.35652999999</v>
      </c>
      <c r="AX1571" s="49">
        <v>189900</v>
      </c>
      <c r="AY1571" s="51">
        <f t="shared" si="317"/>
        <v>0.19992417543030316</v>
      </c>
      <c r="AZ1571" s="51">
        <f t="shared" si="318"/>
        <v>0.16661400738809898</v>
      </c>
      <c r="BA1571" s="49">
        <v>179900</v>
      </c>
      <c r="BB1571" s="52">
        <v>3</v>
      </c>
      <c r="BC1571" s="51">
        <f t="shared" si="319"/>
        <v>0.13673701506009217</v>
      </c>
      <c r="BD1571" s="51">
        <f t="shared" si="320"/>
        <v>0.12028904948860475</v>
      </c>
      <c r="BE1571" s="49">
        <v>169900</v>
      </c>
      <c r="BF1571" s="52">
        <v>6</v>
      </c>
      <c r="BG1571" s="51">
        <f t="shared" si="321"/>
        <v>7.35498546898814E-2</v>
      </c>
      <c r="BH1571" s="51">
        <f t="shared" si="322"/>
        <v>6.85108887757504E-2</v>
      </c>
      <c r="BI1571" s="282">
        <f t="shared" si="324"/>
        <v>0</v>
      </c>
    </row>
    <row r="1572" spans="1:61" hidden="1">
      <c r="A1572" s="54" t="s">
        <v>150</v>
      </c>
      <c r="B1572" s="55" t="s">
        <v>4937</v>
      </c>
      <c r="C1572" s="55" t="s">
        <v>4938</v>
      </c>
      <c r="D1572" s="44" t="s">
        <v>4939</v>
      </c>
      <c r="E1572" s="56">
        <v>12</v>
      </c>
      <c r="F1572" s="46" t="s">
        <v>5814</v>
      </c>
      <c r="G1572" s="47" t="s">
        <v>5814</v>
      </c>
      <c r="H1572" s="47" t="s">
        <v>6253</v>
      </c>
      <c r="I1572" s="48" t="s">
        <v>6275</v>
      </c>
      <c r="J1572" s="48" t="s">
        <v>6305</v>
      </c>
      <c r="K1572" s="48" t="s">
        <v>6305</v>
      </c>
      <c r="L1572" s="45">
        <v>984</v>
      </c>
      <c r="M1572" s="47" t="s">
        <v>5903</v>
      </c>
      <c r="N1572" s="60">
        <v>1</v>
      </c>
      <c r="O1572" s="58">
        <v>0</v>
      </c>
      <c r="P1572" s="58">
        <v>1</v>
      </c>
      <c r="Q1572" s="132">
        <v>1</v>
      </c>
      <c r="R1572" s="60">
        <v>0</v>
      </c>
      <c r="S1572" s="58">
        <v>0</v>
      </c>
      <c r="T1572" s="58">
        <v>0</v>
      </c>
      <c r="U1572" s="132">
        <v>0</v>
      </c>
      <c r="V1572" s="58">
        <v>0</v>
      </c>
      <c r="W1572" s="58">
        <v>0</v>
      </c>
      <c r="X1572" s="58">
        <v>0</v>
      </c>
      <c r="Y1572" s="132">
        <v>0</v>
      </c>
      <c r="Z1572" s="61">
        <v>0</v>
      </c>
      <c r="AA1572" s="59">
        <v>0</v>
      </c>
      <c r="AB1572" s="59">
        <v>0</v>
      </c>
      <c r="AC1572" s="132">
        <v>0</v>
      </c>
      <c r="AD1572" s="61">
        <v>0</v>
      </c>
      <c r="AE1572" s="59">
        <v>0</v>
      </c>
      <c r="AF1572" s="59">
        <v>0</v>
      </c>
      <c r="AG1572" s="132">
        <v>0</v>
      </c>
      <c r="AH1572" s="61">
        <v>0</v>
      </c>
      <c r="AI1572" s="132">
        <v>0</v>
      </c>
      <c r="AJ1572" s="64">
        <f>IFERROR(VLOOKUP($B1572,STOCK!$A:$H,3,0)," ")</f>
        <v>3</v>
      </c>
      <c r="AK1572" s="65">
        <f>IFERROR(VLOOKUP($B1572,STOCK!$A:$H,4,0)," ")</f>
        <v>5</v>
      </c>
      <c r="AL1572" s="65">
        <f>IFERROR(VLOOKUP($B1572,STOCK!$A:$H,5,0)," ")</f>
        <v>4</v>
      </c>
      <c r="AM1572" s="65">
        <f>IFERROR(VLOOKUP($B1572,STOCK!$A:$H,6,0)," ")</f>
        <v>3</v>
      </c>
      <c r="AN1572" s="65">
        <f>IFERROR(VLOOKUP($B1572,STOCK!$A:$H,7,0)," ")</f>
        <v>5</v>
      </c>
      <c r="AO1572" s="65">
        <f>IFERROR(VLOOKUP($B1572,STOCK!$A:$H,8,0)," ")</f>
        <v>4</v>
      </c>
      <c r="AP1572" s="62">
        <f t="shared" si="312"/>
        <v>90</v>
      </c>
      <c r="AQ1572" s="50" t="str">
        <f t="shared" si="313"/>
        <v>SV</v>
      </c>
      <c r="AR1572" s="50" t="str">
        <f t="shared" si="314"/>
        <v>SV</v>
      </c>
      <c r="AS1572" s="50" t="str">
        <f t="shared" si="315"/>
        <v>SV</v>
      </c>
      <c r="AT1572" s="50" t="str">
        <f t="shared" si="316"/>
        <v>SV</v>
      </c>
      <c r="AU1572" s="63" t="str">
        <f t="shared" si="323"/>
        <v>SV</v>
      </c>
      <c r="AV1572" s="67">
        <v>140500.00000299999</v>
      </c>
      <c r="AW1572" s="133">
        <v>107418.96539</v>
      </c>
      <c r="AX1572" s="49">
        <v>169900</v>
      </c>
      <c r="AY1572" s="51">
        <f t="shared" si="317"/>
        <v>0.20925266901332562</v>
      </c>
      <c r="AZ1572" s="51">
        <f t="shared" si="318"/>
        <v>0.17304296643319603</v>
      </c>
      <c r="BA1572" s="49">
        <v>166900</v>
      </c>
      <c r="BB1572" s="52">
        <v>3</v>
      </c>
      <c r="BC1572" s="51">
        <f t="shared" si="319"/>
        <v>0.18790035584652176</v>
      </c>
      <c r="BD1572" s="51">
        <f t="shared" si="320"/>
        <v>0.15817855001198325</v>
      </c>
      <c r="BE1572" s="49">
        <v>162900</v>
      </c>
      <c r="BF1572" s="52">
        <v>6</v>
      </c>
      <c r="BG1572" s="51">
        <f t="shared" si="321"/>
        <v>0.15943060495744987</v>
      </c>
      <c r="BH1572" s="51">
        <f t="shared" si="322"/>
        <v>0.13750767340085945</v>
      </c>
      <c r="BI1572" s="282">
        <f t="shared" si="324"/>
        <v>1</v>
      </c>
    </row>
    <row r="1573" spans="1:61" hidden="1">
      <c r="A1573" s="54" t="s">
        <v>150</v>
      </c>
      <c r="B1573" s="55" t="s">
        <v>4940</v>
      </c>
      <c r="C1573" s="55" t="s">
        <v>4941</v>
      </c>
      <c r="D1573" s="44" t="s">
        <v>4942</v>
      </c>
      <c r="E1573" s="56">
        <v>12</v>
      </c>
      <c r="F1573" s="46" t="s">
        <v>5814</v>
      </c>
      <c r="G1573" s="47" t="s">
        <v>5814</v>
      </c>
      <c r="H1573" s="47" t="s">
        <v>6253</v>
      </c>
      <c r="I1573" s="48" t="s">
        <v>6275</v>
      </c>
      <c r="J1573" s="48" t="s">
        <v>6305</v>
      </c>
      <c r="K1573" s="48" t="s">
        <v>6305</v>
      </c>
      <c r="L1573" s="45">
        <v>984</v>
      </c>
      <c r="M1573" s="47" t="s">
        <v>5903</v>
      </c>
      <c r="N1573" s="60">
        <v>0</v>
      </c>
      <c r="O1573" s="58">
        <v>0</v>
      </c>
      <c r="P1573" s="58">
        <v>0</v>
      </c>
      <c r="Q1573" s="132">
        <v>0</v>
      </c>
      <c r="R1573" s="60">
        <v>0</v>
      </c>
      <c r="S1573" s="58">
        <v>0</v>
      </c>
      <c r="T1573" s="58">
        <v>0</v>
      </c>
      <c r="U1573" s="132">
        <v>0</v>
      </c>
      <c r="V1573" s="58">
        <v>0</v>
      </c>
      <c r="W1573" s="58">
        <v>0</v>
      </c>
      <c r="X1573" s="58">
        <v>0</v>
      </c>
      <c r="Y1573" s="132">
        <v>0</v>
      </c>
      <c r="Z1573" s="61">
        <v>0</v>
      </c>
      <c r="AA1573" s="59">
        <v>0</v>
      </c>
      <c r="AB1573" s="59">
        <v>0</v>
      </c>
      <c r="AC1573" s="132">
        <v>0</v>
      </c>
      <c r="AD1573" s="61">
        <v>0</v>
      </c>
      <c r="AE1573" s="59">
        <v>0</v>
      </c>
      <c r="AF1573" s="59">
        <v>0</v>
      </c>
      <c r="AG1573" s="132">
        <v>0</v>
      </c>
      <c r="AH1573" s="61">
        <v>0</v>
      </c>
      <c r="AI1573" s="132">
        <v>0</v>
      </c>
      <c r="AJ1573" s="64">
        <f>IFERROR(VLOOKUP($B1573,STOCK!$A:$H,3,0)," ")</f>
        <v>3</v>
      </c>
      <c r="AK1573" s="65">
        <f>IFERROR(VLOOKUP($B1573,STOCK!$A:$H,4,0)," ")</f>
        <v>2</v>
      </c>
      <c r="AL1573" s="65">
        <f>IFERROR(VLOOKUP($B1573,STOCK!$A:$H,5,0)," ")</f>
        <v>2</v>
      </c>
      <c r="AM1573" s="65">
        <f>IFERROR(VLOOKUP($B1573,STOCK!$A:$H,6,0)," ")</f>
        <v>1</v>
      </c>
      <c r="AN1573" s="65">
        <f>IFERROR(VLOOKUP($B1573,STOCK!$A:$H,7,0)," ")</f>
        <v>2</v>
      </c>
      <c r="AO1573" s="65">
        <f>IFERROR(VLOOKUP($B1573,STOCK!$A:$H,8,0)," ")</f>
        <v>3</v>
      </c>
      <c r="AP1573" s="62" t="str">
        <f t="shared" si="312"/>
        <v>SV</v>
      </c>
      <c r="AQ1573" s="50" t="str">
        <f t="shared" si="313"/>
        <v>SV</v>
      </c>
      <c r="AR1573" s="50" t="str">
        <f t="shared" si="314"/>
        <v>SV</v>
      </c>
      <c r="AS1573" s="50" t="str">
        <f t="shared" si="315"/>
        <v>SV</v>
      </c>
      <c r="AT1573" s="50" t="str">
        <f t="shared" si="316"/>
        <v>SV</v>
      </c>
      <c r="AU1573" s="63" t="str">
        <f t="shared" si="323"/>
        <v>SV</v>
      </c>
      <c r="AV1573" s="67">
        <v>82500</v>
      </c>
      <c r="AW1573" s="133">
        <v>55714.285770000002</v>
      </c>
      <c r="AX1573" s="49">
        <v>99900</v>
      </c>
      <c r="AY1573" s="51">
        <f t="shared" si="317"/>
        <v>0.21090909090909093</v>
      </c>
      <c r="AZ1573" s="51">
        <f t="shared" si="318"/>
        <v>0.17417417417417416</v>
      </c>
      <c r="BA1573" s="49">
        <v>96900</v>
      </c>
      <c r="BB1573" s="52">
        <v>3</v>
      </c>
      <c r="BC1573" s="51">
        <f t="shared" si="319"/>
        <v>0.17454545454545456</v>
      </c>
      <c r="BD1573" s="51">
        <f t="shared" si="320"/>
        <v>0.14860681114551083</v>
      </c>
      <c r="BE1573" s="49">
        <v>94900</v>
      </c>
      <c r="BF1573" s="52">
        <v>6</v>
      </c>
      <c r="BG1573" s="51">
        <f t="shared" si="321"/>
        <v>0.15030303030303038</v>
      </c>
      <c r="BH1573" s="51">
        <f t="shared" si="322"/>
        <v>0.13066385669125394</v>
      </c>
      <c r="BI1573" s="282">
        <f t="shared" si="324"/>
        <v>0</v>
      </c>
    </row>
    <row r="1574" spans="1:61" hidden="1">
      <c r="A1574" s="54" t="s">
        <v>150</v>
      </c>
      <c r="B1574" s="55" t="s">
        <v>4943</v>
      </c>
      <c r="C1574" s="55" t="s">
        <v>4944</v>
      </c>
      <c r="D1574" s="44" t="s">
        <v>4945</v>
      </c>
      <c r="E1574" s="56">
        <v>12</v>
      </c>
      <c r="F1574" s="46" t="s">
        <v>5814</v>
      </c>
      <c r="G1574" s="47" t="s">
        <v>5814</v>
      </c>
      <c r="H1574" s="47" t="s">
        <v>6253</v>
      </c>
      <c r="I1574" s="48" t="s">
        <v>6275</v>
      </c>
      <c r="J1574" s="48" t="s">
        <v>6305</v>
      </c>
      <c r="K1574" s="48" t="s">
        <v>6305</v>
      </c>
      <c r="L1574" s="45">
        <v>984</v>
      </c>
      <c r="M1574" s="47" t="s">
        <v>5903</v>
      </c>
      <c r="N1574" s="60">
        <v>0</v>
      </c>
      <c r="O1574" s="58">
        <v>0</v>
      </c>
      <c r="P1574" s="58">
        <v>0</v>
      </c>
      <c r="Q1574" s="132">
        <v>0</v>
      </c>
      <c r="R1574" s="60">
        <v>0</v>
      </c>
      <c r="S1574" s="58">
        <v>0</v>
      </c>
      <c r="T1574" s="58">
        <v>0</v>
      </c>
      <c r="U1574" s="132">
        <v>0</v>
      </c>
      <c r="V1574" s="58">
        <v>0</v>
      </c>
      <c r="W1574" s="58">
        <v>0</v>
      </c>
      <c r="X1574" s="58">
        <v>0</v>
      </c>
      <c r="Y1574" s="132">
        <v>0</v>
      </c>
      <c r="Z1574" s="61">
        <v>0</v>
      </c>
      <c r="AA1574" s="59">
        <v>0</v>
      </c>
      <c r="AB1574" s="59">
        <v>0</v>
      </c>
      <c r="AC1574" s="132">
        <v>0</v>
      </c>
      <c r="AD1574" s="61">
        <v>0</v>
      </c>
      <c r="AE1574" s="59">
        <v>0</v>
      </c>
      <c r="AF1574" s="59">
        <v>0</v>
      </c>
      <c r="AG1574" s="132">
        <v>0</v>
      </c>
      <c r="AH1574" s="61">
        <v>0</v>
      </c>
      <c r="AI1574" s="132">
        <v>0</v>
      </c>
      <c r="AJ1574" s="64">
        <f>IFERROR(VLOOKUP($B1574,STOCK!$A:$H,3,0)," ")</f>
        <v>3</v>
      </c>
      <c r="AK1574" s="65">
        <f>IFERROR(VLOOKUP($B1574,STOCK!$A:$H,4,0)," ")</f>
        <v>3</v>
      </c>
      <c r="AL1574" s="65">
        <f>IFERROR(VLOOKUP($B1574,STOCK!$A:$H,5,0)," ")</f>
        <v>2</v>
      </c>
      <c r="AM1574" s="65">
        <f>IFERROR(VLOOKUP($B1574,STOCK!$A:$H,6,0)," ")</f>
        <v>2</v>
      </c>
      <c r="AN1574" s="65">
        <f>IFERROR(VLOOKUP($B1574,STOCK!$A:$H,7,0)," ")</f>
        <v>2</v>
      </c>
      <c r="AO1574" s="65">
        <f>IFERROR(VLOOKUP($B1574,STOCK!$A:$H,8,0)," ")</f>
        <v>3</v>
      </c>
      <c r="AP1574" s="62" t="str">
        <f t="shared" si="312"/>
        <v>SV</v>
      </c>
      <c r="AQ1574" s="50" t="str">
        <f t="shared" si="313"/>
        <v>SV</v>
      </c>
      <c r="AR1574" s="50" t="str">
        <f t="shared" si="314"/>
        <v>SV</v>
      </c>
      <c r="AS1574" s="50" t="str">
        <f t="shared" si="315"/>
        <v>SV</v>
      </c>
      <c r="AT1574" s="50" t="str">
        <f t="shared" si="316"/>
        <v>SV</v>
      </c>
      <c r="AU1574" s="63" t="str">
        <f t="shared" si="323"/>
        <v>SV</v>
      </c>
      <c r="AV1574" s="67">
        <v>140500.00000299999</v>
      </c>
      <c r="AW1574" s="133">
        <v>44999.999770000002</v>
      </c>
      <c r="AX1574" s="49">
        <v>169900</v>
      </c>
      <c r="AY1574" s="51">
        <f t="shared" si="317"/>
        <v>0.20925266901332562</v>
      </c>
      <c r="AZ1574" s="51">
        <f t="shared" si="318"/>
        <v>0.17304296643319603</v>
      </c>
      <c r="BA1574" s="49">
        <v>166900</v>
      </c>
      <c r="BB1574" s="52">
        <v>3</v>
      </c>
      <c r="BC1574" s="51">
        <f t="shared" si="319"/>
        <v>0.18790035584652176</v>
      </c>
      <c r="BD1574" s="51">
        <f t="shared" si="320"/>
        <v>0.15817855001198325</v>
      </c>
      <c r="BE1574" s="49">
        <v>162900</v>
      </c>
      <c r="BF1574" s="52">
        <v>6</v>
      </c>
      <c r="BG1574" s="51">
        <f t="shared" si="321"/>
        <v>0.15943060495744987</v>
      </c>
      <c r="BH1574" s="51">
        <f t="shared" si="322"/>
        <v>0.13750767340085945</v>
      </c>
      <c r="BI1574" s="282">
        <f t="shared" si="324"/>
        <v>0</v>
      </c>
    </row>
    <row r="1575" spans="1:61" hidden="1">
      <c r="A1575" s="54" t="s">
        <v>150</v>
      </c>
      <c r="B1575" s="55" t="s">
        <v>4946</v>
      </c>
      <c r="C1575" s="55" t="s">
        <v>4947</v>
      </c>
      <c r="D1575" s="44" t="s">
        <v>4948</v>
      </c>
      <c r="E1575" s="56">
        <v>12</v>
      </c>
      <c r="F1575" s="46" t="s">
        <v>5814</v>
      </c>
      <c r="G1575" s="47" t="s">
        <v>5814</v>
      </c>
      <c r="H1575" s="47" t="s">
        <v>6253</v>
      </c>
      <c r="I1575" s="48" t="s">
        <v>6275</v>
      </c>
      <c r="J1575" s="48" t="s">
        <v>6305</v>
      </c>
      <c r="K1575" s="48" t="s">
        <v>6305</v>
      </c>
      <c r="L1575" s="45">
        <v>984</v>
      </c>
      <c r="M1575" s="47" t="s">
        <v>5903</v>
      </c>
      <c r="N1575" s="60">
        <v>0</v>
      </c>
      <c r="O1575" s="58">
        <v>0</v>
      </c>
      <c r="P1575" s="58">
        <v>0</v>
      </c>
      <c r="Q1575" s="132">
        <v>0</v>
      </c>
      <c r="R1575" s="60">
        <v>0</v>
      </c>
      <c r="S1575" s="58">
        <v>0</v>
      </c>
      <c r="T1575" s="58">
        <v>0</v>
      </c>
      <c r="U1575" s="132">
        <v>0</v>
      </c>
      <c r="V1575" s="58">
        <v>0</v>
      </c>
      <c r="W1575" s="58">
        <v>0</v>
      </c>
      <c r="X1575" s="58">
        <v>0</v>
      </c>
      <c r="Y1575" s="132">
        <v>0</v>
      </c>
      <c r="Z1575" s="61">
        <v>0</v>
      </c>
      <c r="AA1575" s="59">
        <v>0</v>
      </c>
      <c r="AB1575" s="59">
        <v>0</v>
      </c>
      <c r="AC1575" s="132">
        <v>0</v>
      </c>
      <c r="AD1575" s="61">
        <v>0</v>
      </c>
      <c r="AE1575" s="59">
        <v>0</v>
      </c>
      <c r="AF1575" s="59">
        <v>0</v>
      </c>
      <c r="AG1575" s="132">
        <v>0</v>
      </c>
      <c r="AH1575" s="61">
        <v>0</v>
      </c>
      <c r="AI1575" s="132">
        <v>0</v>
      </c>
      <c r="AJ1575" s="64">
        <f>IFERROR(VLOOKUP($B1575,STOCK!$A:$H,3,0)," ")</f>
        <v>3</v>
      </c>
      <c r="AK1575" s="65">
        <f>IFERROR(VLOOKUP($B1575,STOCK!$A:$H,4,0)," ")</f>
        <v>3</v>
      </c>
      <c r="AL1575" s="65">
        <f>IFERROR(VLOOKUP($B1575,STOCK!$A:$H,5,0)," ")</f>
        <v>3</v>
      </c>
      <c r="AM1575" s="65">
        <f>IFERROR(VLOOKUP($B1575,STOCK!$A:$H,6,0)," ")</f>
        <v>3</v>
      </c>
      <c r="AN1575" s="65">
        <f>IFERROR(VLOOKUP($B1575,STOCK!$A:$H,7,0)," ")</f>
        <v>3</v>
      </c>
      <c r="AO1575" s="65">
        <f>IFERROR(VLOOKUP($B1575,STOCK!$A:$H,8,0)," ")</f>
        <v>3</v>
      </c>
      <c r="AP1575" s="62" t="str">
        <f t="shared" si="312"/>
        <v>SV</v>
      </c>
      <c r="AQ1575" s="50" t="str">
        <f t="shared" si="313"/>
        <v>SV</v>
      </c>
      <c r="AR1575" s="50" t="str">
        <f t="shared" si="314"/>
        <v>SV</v>
      </c>
      <c r="AS1575" s="50" t="str">
        <f t="shared" si="315"/>
        <v>SV</v>
      </c>
      <c r="AT1575" s="50" t="str">
        <f t="shared" si="316"/>
        <v>SV</v>
      </c>
      <c r="AU1575" s="63" t="str">
        <f t="shared" si="323"/>
        <v>SV</v>
      </c>
      <c r="AV1575" s="67">
        <v>140500.00000299999</v>
      </c>
      <c r="AW1575" s="133">
        <v>92600.00013</v>
      </c>
      <c r="AX1575" s="49">
        <v>169900</v>
      </c>
      <c r="AY1575" s="51">
        <f t="shared" si="317"/>
        <v>0.20925266901332562</v>
      </c>
      <c r="AZ1575" s="51">
        <f t="shared" si="318"/>
        <v>0.17304296643319603</v>
      </c>
      <c r="BA1575" s="49">
        <v>166900</v>
      </c>
      <c r="BB1575" s="52">
        <v>3</v>
      </c>
      <c r="BC1575" s="51">
        <f t="shared" si="319"/>
        <v>0.18790035584652176</v>
      </c>
      <c r="BD1575" s="51">
        <f t="shared" si="320"/>
        <v>0.15817855001198325</v>
      </c>
      <c r="BE1575" s="49">
        <v>162900</v>
      </c>
      <c r="BF1575" s="52">
        <v>6</v>
      </c>
      <c r="BG1575" s="51">
        <f t="shared" si="321"/>
        <v>0.15943060495744987</v>
      </c>
      <c r="BH1575" s="51">
        <f t="shared" si="322"/>
        <v>0.13750767340085945</v>
      </c>
      <c r="BI1575" s="282">
        <f t="shared" si="324"/>
        <v>0</v>
      </c>
    </row>
    <row r="1576" spans="1:61" hidden="1">
      <c r="A1576" s="54" t="s">
        <v>149</v>
      </c>
      <c r="B1576" s="55" t="s">
        <v>4949</v>
      </c>
      <c r="C1576" s="55" t="s">
        <v>4950</v>
      </c>
      <c r="D1576" s="44" t="s">
        <v>4951</v>
      </c>
      <c r="E1576" s="56">
        <v>1</v>
      </c>
      <c r="F1576" s="46" t="s">
        <v>5814</v>
      </c>
      <c r="G1576" s="47" t="s">
        <v>5814</v>
      </c>
      <c r="H1576" s="47" t="s">
        <v>6253</v>
      </c>
      <c r="I1576" s="48" t="s">
        <v>6275</v>
      </c>
      <c r="J1576" s="48" t="s">
        <v>6305</v>
      </c>
      <c r="K1576" s="48" t="s">
        <v>6305</v>
      </c>
      <c r="L1576" s="45">
        <v>984</v>
      </c>
      <c r="M1576" s="47" t="s">
        <v>5903</v>
      </c>
      <c r="N1576" s="60">
        <v>0</v>
      </c>
      <c r="O1576" s="58">
        <v>0</v>
      </c>
      <c r="P1576" s="58">
        <v>0</v>
      </c>
      <c r="Q1576" s="132">
        <v>0</v>
      </c>
      <c r="R1576" s="60">
        <v>0</v>
      </c>
      <c r="S1576" s="58">
        <v>0</v>
      </c>
      <c r="T1576" s="58">
        <v>0</v>
      </c>
      <c r="U1576" s="132">
        <v>0</v>
      </c>
      <c r="V1576" s="58">
        <v>0</v>
      </c>
      <c r="W1576" s="58">
        <v>0</v>
      </c>
      <c r="X1576" s="58">
        <v>0</v>
      </c>
      <c r="Y1576" s="132">
        <v>0</v>
      </c>
      <c r="Z1576" s="61">
        <v>0</v>
      </c>
      <c r="AA1576" s="59">
        <v>0</v>
      </c>
      <c r="AB1576" s="59">
        <v>0</v>
      </c>
      <c r="AC1576" s="132">
        <v>0</v>
      </c>
      <c r="AD1576" s="61">
        <v>0</v>
      </c>
      <c r="AE1576" s="59">
        <v>0</v>
      </c>
      <c r="AF1576" s="59">
        <v>0</v>
      </c>
      <c r="AG1576" s="132">
        <v>0</v>
      </c>
      <c r="AH1576" s="61">
        <v>0</v>
      </c>
      <c r="AI1576" s="132">
        <v>0</v>
      </c>
      <c r="AJ1576" s="64">
        <f>IFERROR(VLOOKUP($B1576,STOCK!$A:$H,3,0)," ")</f>
        <v>1</v>
      </c>
      <c r="AK1576" s="65">
        <f>IFERROR(VLOOKUP($B1576,STOCK!$A:$H,4,0)," ")</f>
        <v>0</v>
      </c>
      <c r="AL1576" s="65">
        <f>IFERROR(VLOOKUP($B1576,STOCK!$A:$H,5,0)," ")</f>
        <v>0</v>
      </c>
      <c r="AM1576" s="65">
        <f>IFERROR(VLOOKUP($B1576,STOCK!$A:$H,6,0)," ")</f>
        <v>0</v>
      </c>
      <c r="AN1576" s="65">
        <f>IFERROR(VLOOKUP($B1576,STOCK!$A:$H,7,0)," ")</f>
        <v>0</v>
      </c>
      <c r="AO1576" s="65">
        <f>IFERROR(VLOOKUP($B1576,STOCK!$A:$H,8,0)," ")</f>
        <v>0</v>
      </c>
      <c r="AP1576" s="62" t="str">
        <f t="shared" si="312"/>
        <v>SV</v>
      </c>
      <c r="AQ1576" s="50" t="str">
        <f t="shared" si="313"/>
        <v>Q</v>
      </c>
      <c r="AR1576" s="50" t="str">
        <f t="shared" si="314"/>
        <v>Q</v>
      </c>
      <c r="AS1576" s="50" t="str">
        <f t="shared" si="315"/>
        <v>Q</v>
      </c>
      <c r="AT1576" s="50" t="str">
        <f t="shared" si="316"/>
        <v>Q</v>
      </c>
      <c r="AU1576" s="63" t="str">
        <f t="shared" si="323"/>
        <v>Q</v>
      </c>
      <c r="AV1576" s="67">
        <v>165000</v>
      </c>
      <c r="AW1576" s="133">
        <v>165000</v>
      </c>
      <c r="AX1576" s="49">
        <v>199900</v>
      </c>
      <c r="AY1576" s="51">
        <f t="shared" si="317"/>
        <v>0.21151515151515143</v>
      </c>
      <c r="AZ1576" s="51">
        <f t="shared" si="318"/>
        <v>0.1745872936468234</v>
      </c>
      <c r="BA1576" s="49">
        <v>194900</v>
      </c>
      <c r="BB1576" s="52">
        <v>3</v>
      </c>
      <c r="BC1576" s="51">
        <f t="shared" si="319"/>
        <v>0.18121212121212116</v>
      </c>
      <c r="BD1576" s="51">
        <f t="shared" si="320"/>
        <v>0.15341200615700359</v>
      </c>
      <c r="BE1576" s="49">
        <v>189900</v>
      </c>
      <c r="BF1576" s="52">
        <v>6</v>
      </c>
      <c r="BG1576" s="51">
        <f t="shared" si="321"/>
        <v>0.15090909090909088</v>
      </c>
      <c r="BH1576" s="51">
        <f t="shared" si="322"/>
        <v>0.13112164296998421</v>
      </c>
      <c r="BI1576" s="282">
        <f t="shared" si="324"/>
        <v>0</v>
      </c>
    </row>
    <row r="1577" spans="1:61" hidden="1">
      <c r="A1577" s="54" t="s">
        <v>150</v>
      </c>
      <c r="B1577" s="55" t="s">
        <v>4952</v>
      </c>
      <c r="C1577" s="55" t="s">
        <v>4953</v>
      </c>
      <c r="D1577" s="44" t="s">
        <v>4954</v>
      </c>
      <c r="E1577" s="56">
        <v>12</v>
      </c>
      <c r="F1577" s="46" t="s">
        <v>5814</v>
      </c>
      <c r="G1577" s="47" t="s">
        <v>5814</v>
      </c>
      <c r="H1577" s="47" t="s">
        <v>6253</v>
      </c>
      <c r="I1577" s="48" t="s">
        <v>6275</v>
      </c>
      <c r="J1577" s="48" t="s">
        <v>6305</v>
      </c>
      <c r="K1577" s="48" t="s">
        <v>6305</v>
      </c>
      <c r="L1577" s="45">
        <v>984</v>
      </c>
      <c r="M1577" s="47" t="s">
        <v>5903</v>
      </c>
      <c r="N1577" s="60">
        <v>0</v>
      </c>
      <c r="O1577" s="58">
        <v>0</v>
      </c>
      <c r="P1577" s="58">
        <v>0</v>
      </c>
      <c r="Q1577" s="132">
        <v>0</v>
      </c>
      <c r="R1577" s="60">
        <v>0</v>
      </c>
      <c r="S1577" s="58">
        <v>0</v>
      </c>
      <c r="T1577" s="58">
        <v>1</v>
      </c>
      <c r="U1577" s="132">
        <v>1</v>
      </c>
      <c r="V1577" s="58">
        <v>0</v>
      </c>
      <c r="W1577" s="58">
        <v>0</v>
      </c>
      <c r="X1577" s="58">
        <v>0</v>
      </c>
      <c r="Y1577" s="132">
        <v>0</v>
      </c>
      <c r="Z1577" s="61">
        <v>0</v>
      </c>
      <c r="AA1577" s="59">
        <v>0</v>
      </c>
      <c r="AB1577" s="59">
        <v>0</v>
      </c>
      <c r="AC1577" s="132">
        <v>0</v>
      </c>
      <c r="AD1577" s="61">
        <v>0</v>
      </c>
      <c r="AE1577" s="59">
        <v>0</v>
      </c>
      <c r="AF1577" s="59">
        <v>0</v>
      </c>
      <c r="AG1577" s="132">
        <v>0</v>
      </c>
      <c r="AH1577" s="61">
        <v>0</v>
      </c>
      <c r="AI1577" s="132">
        <v>0</v>
      </c>
      <c r="AJ1577" s="64">
        <f>IFERROR(VLOOKUP($B1577,STOCK!$A:$H,3,0)," ")</f>
        <v>2</v>
      </c>
      <c r="AK1577" s="65">
        <f>IFERROR(VLOOKUP($B1577,STOCK!$A:$H,4,0)," ")</f>
        <v>2</v>
      </c>
      <c r="AL1577" s="65">
        <f>IFERROR(VLOOKUP($B1577,STOCK!$A:$H,5,0)," ")</f>
        <v>2</v>
      </c>
      <c r="AM1577" s="65">
        <f>IFERROR(VLOOKUP($B1577,STOCK!$A:$H,6,0)," ")</f>
        <v>2</v>
      </c>
      <c r="AN1577" s="65">
        <f>IFERROR(VLOOKUP($B1577,STOCK!$A:$H,7,0)," ")</f>
        <v>2</v>
      </c>
      <c r="AO1577" s="65">
        <f>IFERROR(VLOOKUP($B1577,STOCK!$A:$H,8,0)," ")</f>
        <v>2</v>
      </c>
      <c r="AP1577" s="62" t="str">
        <f t="shared" si="312"/>
        <v>SV</v>
      </c>
      <c r="AQ1577" s="50">
        <f t="shared" si="313"/>
        <v>60</v>
      </c>
      <c r="AR1577" s="50" t="str">
        <f t="shared" si="314"/>
        <v>SV</v>
      </c>
      <c r="AS1577" s="50" t="str">
        <f t="shared" si="315"/>
        <v>SV</v>
      </c>
      <c r="AT1577" s="50" t="str">
        <f t="shared" si="316"/>
        <v>SV</v>
      </c>
      <c r="AU1577" s="63" t="str">
        <f t="shared" si="323"/>
        <v>SV</v>
      </c>
      <c r="AV1577" s="67">
        <v>140499.99997</v>
      </c>
      <c r="AW1577" s="133">
        <v>116333.08654</v>
      </c>
      <c r="AX1577" s="49">
        <v>169900</v>
      </c>
      <c r="AY1577" s="51">
        <f t="shared" si="317"/>
        <v>0.20925266929734931</v>
      </c>
      <c r="AZ1577" s="51">
        <f t="shared" si="318"/>
        <v>0.17304296662742788</v>
      </c>
      <c r="BA1577" s="49">
        <v>166900</v>
      </c>
      <c r="BB1577" s="52">
        <v>3</v>
      </c>
      <c r="BC1577" s="51">
        <f t="shared" si="319"/>
        <v>0.18790035612553035</v>
      </c>
      <c r="BD1577" s="51">
        <f t="shared" si="320"/>
        <v>0.15817855020970639</v>
      </c>
      <c r="BE1577" s="49">
        <v>162900</v>
      </c>
      <c r="BF1577" s="52">
        <v>6</v>
      </c>
      <c r="BG1577" s="51">
        <f t="shared" si="321"/>
        <v>0.15943060522977159</v>
      </c>
      <c r="BH1577" s="51">
        <f t="shared" si="322"/>
        <v>0.13750767360343766</v>
      </c>
      <c r="BI1577" s="282">
        <f t="shared" si="324"/>
        <v>1</v>
      </c>
    </row>
    <row r="1578" spans="1:61" hidden="1">
      <c r="A1578" s="54" t="s">
        <v>150</v>
      </c>
      <c r="B1578" s="55" t="s">
        <v>4955</v>
      </c>
      <c r="C1578" s="55" t="s">
        <v>4956</v>
      </c>
      <c r="D1578" s="44" t="s">
        <v>4957</v>
      </c>
      <c r="E1578" s="56">
        <v>12</v>
      </c>
      <c r="F1578" s="46" t="s">
        <v>5814</v>
      </c>
      <c r="G1578" s="47" t="s">
        <v>5814</v>
      </c>
      <c r="H1578" s="47" t="s">
        <v>6253</v>
      </c>
      <c r="I1578" s="48" t="s">
        <v>6275</v>
      </c>
      <c r="J1578" s="48" t="s">
        <v>6305</v>
      </c>
      <c r="K1578" s="48" t="s">
        <v>6305</v>
      </c>
      <c r="L1578" s="45">
        <v>984</v>
      </c>
      <c r="M1578" s="47" t="s">
        <v>5903</v>
      </c>
      <c r="N1578" s="60">
        <v>0</v>
      </c>
      <c r="O1578" s="58">
        <v>0</v>
      </c>
      <c r="P1578" s="58">
        <v>0</v>
      </c>
      <c r="Q1578" s="132">
        <v>0</v>
      </c>
      <c r="R1578" s="60">
        <v>0</v>
      </c>
      <c r="S1578" s="58">
        <v>0</v>
      </c>
      <c r="T1578" s="58">
        <v>1</v>
      </c>
      <c r="U1578" s="132">
        <v>1</v>
      </c>
      <c r="V1578" s="58">
        <v>0</v>
      </c>
      <c r="W1578" s="58">
        <v>0</v>
      </c>
      <c r="X1578" s="58">
        <v>0</v>
      </c>
      <c r="Y1578" s="132">
        <v>0</v>
      </c>
      <c r="Z1578" s="61">
        <v>0</v>
      </c>
      <c r="AA1578" s="59">
        <v>0</v>
      </c>
      <c r="AB1578" s="59">
        <v>0</v>
      </c>
      <c r="AC1578" s="132">
        <v>0</v>
      </c>
      <c r="AD1578" s="61">
        <v>0</v>
      </c>
      <c r="AE1578" s="59">
        <v>0</v>
      </c>
      <c r="AF1578" s="59">
        <v>0</v>
      </c>
      <c r="AG1578" s="132">
        <v>0</v>
      </c>
      <c r="AH1578" s="61">
        <v>0</v>
      </c>
      <c r="AI1578" s="132">
        <v>0</v>
      </c>
      <c r="AJ1578" s="64">
        <f>IFERROR(VLOOKUP($B1578,STOCK!$A:$H,3,0)," ")</f>
        <v>2</v>
      </c>
      <c r="AK1578" s="65">
        <f>IFERROR(VLOOKUP($B1578,STOCK!$A:$H,4,0)," ")</f>
        <v>2</v>
      </c>
      <c r="AL1578" s="65">
        <f>IFERROR(VLOOKUP($B1578,STOCK!$A:$H,5,0)," ")</f>
        <v>2</v>
      </c>
      <c r="AM1578" s="65">
        <f>IFERROR(VLOOKUP($B1578,STOCK!$A:$H,6,0)," ")</f>
        <v>2</v>
      </c>
      <c r="AN1578" s="65">
        <f>IFERROR(VLOOKUP($B1578,STOCK!$A:$H,7,0)," ")</f>
        <v>3</v>
      </c>
      <c r="AO1578" s="65">
        <f>IFERROR(VLOOKUP($B1578,STOCK!$A:$H,8,0)," ")</f>
        <v>3</v>
      </c>
      <c r="AP1578" s="62" t="str">
        <f t="shared" si="312"/>
        <v>SV</v>
      </c>
      <c r="AQ1578" s="50">
        <f t="shared" si="313"/>
        <v>60</v>
      </c>
      <c r="AR1578" s="50" t="str">
        <f t="shared" si="314"/>
        <v>SV</v>
      </c>
      <c r="AS1578" s="50" t="str">
        <f t="shared" si="315"/>
        <v>SV</v>
      </c>
      <c r="AT1578" s="50" t="str">
        <f t="shared" si="316"/>
        <v>SV</v>
      </c>
      <c r="AU1578" s="63" t="str">
        <f t="shared" si="323"/>
        <v>SV</v>
      </c>
      <c r="AV1578" s="67">
        <v>82500</v>
      </c>
      <c r="AW1578" s="133">
        <v>72278.787899999996</v>
      </c>
      <c r="AX1578" s="49">
        <v>99900</v>
      </c>
      <c r="AY1578" s="51">
        <f t="shared" si="317"/>
        <v>0.21090909090909093</v>
      </c>
      <c r="AZ1578" s="51">
        <f t="shared" si="318"/>
        <v>0.17417417417417416</v>
      </c>
      <c r="BA1578" s="49">
        <v>96900</v>
      </c>
      <c r="BB1578" s="52">
        <v>3</v>
      </c>
      <c r="BC1578" s="51">
        <f t="shared" si="319"/>
        <v>0.17454545454545456</v>
      </c>
      <c r="BD1578" s="51">
        <f t="shared" si="320"/>
        <v>0.14860681114551083</v>
      </c>
      <c r="BE1578" s="49">
        <v>94900</v>
      </c>
      <c r="BF1578" s="52">
        <v>6</v>
      </c>
      <c r="BG1578" s="51">
        <f t="shared" si="321"/>
        <v>0.15030303030303038</v>
      </c>
      <c r="BH1578" s="51">
        <f t="shared" si="322"/>
        <v>0.13066385669125394</v>
      </c>
      <c r="BI1578" s="282">
        <f t="shared" si="324"/>
        <v>1</v>
      </c>
    </row>
    <row r="1579" spans="1:61" hidden="1">
      <c r="A1579" s="54" t="s">
        <v>150</v>
      </c>
      <c r="B1579" s="55" t="s">
        <v>4958</v>
      </c>
      <c r="C1579" s="55" t="s">
        <v>4959</v>
      </c>
      <c r="D1579" s="44" t="s">
        <v>4960</v>
      </c>
      <c r="E1579" s="56">
        <v>12</v>
      </c>
      <c r="F1579" s="46" t="s">
        <v>5814</v>
      </c>
      <c r="G1579" s="47" t="s">
        <v>5814</v>
      </c>
      <c r="H1579" s="47" t="s">
        <v>6253</v>
      </c>
      <c r="I1579" s="48" t="s">
        <v>6275</v>
      </c>
      <c r="J1579" s="48" t="s">
        <v>6305</v>
      </c>
      <c r="K1579" s="48" t="s">
        <v>6305</v>
      </c>
      <c r="L1579" s="45">
        <v>984</v>
      </c>
      <c r="M1579" s="47" t="s">
        <v>5903</v>
      </c>
      <c r="N1579" s="60">
        <v>0</v>
      </c>
      <c r="O1579" s="58">
        <v>0</v>
      </c>
      <c r="P1579" s="58">
        <v>0</v>
      </c>
      <c r="Q1579" s="132">
        <v>0</v>
      </c>
      <c r="R1579" s="60">
        <v>0</v>
      </c>
      <c r="S1579" s="58">
        <v>0</v>
      </c>
      <c r="T1579" s="58">
        <v>0</v>
      </c>
      <c r="U1579" s="132">
        <v>0</v>
      </c>
      <c r="V1579" s="58">
        <v>0</v>
      </c>
      <c r="W1579" s="58">
        <v>0</v>
      </c>
      <c r="X1579" s="58">
        <v>0</v>
      </c>
      <c r="Y1579" s="132">
        <v>0</v>
      </c>
      <c r="Z1579" s="61">
        <v>0</v>
      </c>
      <c r="AA1579" s="59">
        <v>0</v>
      </c>
      <c r="AB1579" s="59">
        <v>0</v>
      </c>
      <c r="AC1579" s="132">
        <v>0</v>
      </c>
      <c r="AD1579" s="61">
        <v>1</v>
      </c>
      <c r="AE1579" s="59">
        <v>0</v>
      </c>
      <c r="AF1579" s="59">
        <v>0</v>
      </c>
      <c r="AG1579" s="132">
        <v>0</v>
      </c>
      <c r="AH1579" s="61">
        <v>0</v>
      </c>
      <c r="AI1579" s="132">
        <v>0</v>
      </c>
      <c r="AJ1579" s="64">
        <f>IFERROR(VLOOKUP($B1579,STOCK!$A:$H,3,0)," ")</f>
        <v>5</v>
      </c>
      <c r="AK1579" s="65">
        <f>IFERROR(VLOOKUP($B1579,STOCK!$A:$H,4,0)," ")</f>
        <v>5</v>
      </c>
      <c r="AL1579" s="65">
        <f>IFERROR(VLOOKUP($B1579,STOCK!$A:$H,5,0)," ")</f>
        <v>4</v>
      </c>
      <c r="AM1579" s="65">
        <f>IFERROR(VLOOKUP($B1579,STOCK!$A:$H,6,0)," ")</f>
        <v>4</v>
      </c>
      <c r="AN1579" s="65">
        <f>IFERROR(VLOOKUP($B1579,STOCK!$A:$H,7,0)," ")</f>
        <v>2</v>
      </c>
      <c r="AO1579" s="65">
        <f>IFERROR(VLOOKUP($B1579,STOCK!$A:$H,8,0)," ")</f>
        <v>3</v>
      </c>
      <c r="AP1579" s="62" t="str">
        <f t="shared" si="312"/>
        <v>SV</v>
      </c>
      <c r="AQ1579" s="50" t="str">
        <f t="shared" si="313"/>
        <v>SV</v>
      </c>
      <c r="AR1579" s="50" t="str">
        <f t="shared" si="314"/>
        <v>SV</v>
      </c>
      <c r="AS1579" s="50" t="str">
        <f t="shared" si="315"/>
        <v>SV</v>
      </c>
      <c r="AT1579" s="50" t="str">
        <f t="shared" si="316"/>
        <v>SV</v>
      </c>
      <c r="AU1579" s="63" t="str">
        <f t="shared" si="323"/>
        <v>SV</v>
      </c>
      <c r="AV1579" s="67">
        <v>82500</v>
      </c>
      <c r="AW1579" s="133">
        <v>55256.688410000002</v>
      </c>
      <c r="AX1579" s="49">
        <v>99900</v>
      </c>
      <c r="AY1579" s="51">
        <f t="shared" si="317"/>
        <v>0.21090909090909093</v>
      </c>
      <c r="AZ1579" s="51">
        <f t="shared" si="318"/>
        <v>0.17417417417417416</v>
      </c>
      <c r="BA1579" s="49">
        <v>96900</v>
      </c>
      <c r="BB1579" s="52">
        <v>3</v>
      </c>
      <c r="BC1579" s="51">
        <f t="shared" si="319"/>
        <v>0.17454545454545456</v>
      </c>
      <c r="BD1579" s="51">
        <f t="shared" si="320"/>
        <v>0.14860681114551083</v>
      </c>
      <c r="BE1579" s="49">
        <v>94900</v>
      </c>
      <c r="BF1579" s="52">
        <v>6</v>
      </c>
      <c r="BG1579" s="51">
        <f t="shared" si="321"/>
        <v>0.15030303030303038</v>
      </c>
      <c r="BH1579" s="51">
        <f t="shared" si="322"/>
        <v>0.13066385669125394</v>
      </c>
      <c r="BI1579" s="282">
        <f t="shared" si="324"/>
        <v>0</v>
      </c>
    </row>
    <row r="1580" spans="1:61" hidden="1">
      <c r="A1580" s="54" t="s">
        <v>150</v>
      </c>
      <c r="B1580" s="55" t="s">
        <v>4961</v>
      </c>
      <c r="C1580" s="55" t="s">
        <v>4962</v>
      </c>
      <c r="D1580" s="44" t="s">
        <v>4963</v>
      </c>
      <c r="E1580" s="56">
        <v>12</v>
      </c>
      <c r="F1580" s="46" t="s">
        <v>5814</v>
      </c>
      <c r="G1580" s="47" t="s">
        <v>5814</v>
      </c>
      <c r="H1580" s="47" t="s">
        <v>6253</v>
      </c>
      <c r="I1580" s="48" t="s">
        <v>6275</v>
      </c>
      <c r="J1580" s="48" t="s">
        <v>6305</v>
      </c>
      <c r="K1580" s="48" t="s">
        <v>6305</v>
      </c>
      <c r="L1580" s="45">
        <v>984</v>
      </c>
      <c r="M1580" s="47" t="s">
        <v>5903</v>
      </c>
      <c r="N1580" s="60">
        <v>0</v>
      </c>
      <c r="O1580" s="58">
        <v>0</v>
      </c>
      <c r="P1580" s="58">
        <v>0</v>
      </c>
      <c r="Q1580" s="132">
        <v>0</v>
      </c>
      <c r="R1580" s="60">
        <v>0</v>
      </c>
      <c r="S1580" s="58">
        <v>0</v>
      </c>
      <c r="T1580" s="58">
        <v>0</v>
      </c>
      <c r="U1580" s="132">
        <v>0</v>
      </c>
      <c r="V1580" s="58">
        <v>0</v>
      </c>
      <c r="W1580" s="58">
        <v>0</v>
      </c>
      <c r="X1580" s="58">
        <v>0</v>
      </c>
      <c r="Y1580" s="132">
        <v>0</v>
      </c>
      <c r="Z1580" s="61">
        <v>0</v>
      </c>
      <c r="AA1580" s="59">
        <v>0</v>
      </c>
      <c r="AB1580" s="59">
        <v>0</v>
      </c>
      <c r="AC1580" s="132">
        <v>0</v>
      </c>
      <c r="AD1580" s="61">
        <v>0</v>
      </c>
      <c r="AE1580" s="59">
        <v>0</v>
      </c>
      <c r="AF1580" s="59">
        <v>0</v>
      </c>
      <c r="AG1580" s="132">
        <v>0</v>
      </c>
      <c r="AH1580" s="61">
        <v>0</v>
      </c>
      <c r="AI1580" s="132">
        <v>0</v>
      </c>
      <c r="AJ1580" s="64">
        <f>IFERROR(VLOOKUP($B1580,STOCK!$A:$H,3,0)," ")</f>
        <v>5</v>
      </c>
      <c r="AK1580" s="65">
        <f>IFERROR(VLOOKUP($B1580,STOCK!$A:$H,4,0)," ")</f>
        <v>3</v>
      </c>
      <c r="AL1580" s="65">
        <f>IFERROR(VLOOKUP($B1580,STOCK!$A:$H,5,0)," ")</f>
        <v>4</v>
      </c>
      <c r="AM1580" s="65">
        <f>IFERROR(VLOOKUP($B1580,STOCK!$A:$H,6,0)," ")</f>
        <v>4</v>
      </c>
      <c r="AN1580" s="65">
        <f>IFERROR(VLOOKUP($B1580,STOCK!$A:$H,7,0)," ")</f>
        <v>4</v>
      </c>
      <c r="AO1580" s="65">
        <f>IFERROR(VLOOKUP($B1580,STOCK!$A:$H,8,0)," ")</f>
        <v>3</v>
      </c>
      <c r="AP1580" s="62" t="str">
        <f t="shared" si="312"/>
        <v>SV</v>
      </c>
      <c r="AQ1580" s="50" t="str">
        <f t="shared" si="313"/>
        <v>SV</v>
      </c>
      <c r="AR1580" s="50" t="str">
        <f t="shared" si="314"/>
        <v>SV</v>
      </c>
      <c r="AS1580" s="50" t="str">
        <f t="shared" si="315"/>
        <v>SV</v>
      </c>
      <c r="AT1580" s="50" t="str">
        <f t="shared" si="316"/>
        <v>SV</v>
      </c>
      <c r="AU1580" s="63" t="str">
        <f t="shared" si="323"/>
        <v>SV</v>
      </c>
      <c r="AV1580" s="67">
        <v>140500.00000299999</v>
      </c>
      <c r="AW1580" s="133">
        <v>98189.484249999994</v>
      </c>
      <c r="AX1580" s="49">
        <v>169900</v>
      </c>
      <c r="AY1580" s="51">
        <f t="shared" si="317"/>
        <v>0.20925266901332562</v>
      </c>
      <c r="AZ1580" s="51">
        <f t="shared" si="318"/>
        <v>0.17304296643319603</v>
      </c>
      <c r="BA1580" s="49">
        <v>166900</v>
      </c>
      <c r="BB1580" s="52">
        <v>3</v>
      </c>
      <c r="BC1580" s="51">
        <f t="shared" si="319"/>
        <v>0.18790035584652176</v>
      </c>
      <c r="BD1580" s="51">
        <f t="shared" si="320"/>
        <v>0.15817855001198325</v>
      </c>
      <c r="BE1580" s="49">
        <v>162900</v>
      </c>
      <c r="BF1580" s="52">
        <v>6</v>
      </c>
      <c r="BG1580" s="51">
        <f t="shared" si="321"/>
        <v>0.15943060495744987</v>
      </c>
      <c r="BH1580" s="51">
        <f t="shared" si="322"/>
        <v>0.13750767340085945</v>
      </c>
      <c r="BI1580" s="282">
        <f t="shared" si="324"/>
        <v>0</v>
      </c>
    </row>
    <row r="1581" spans="1:61" hidden="1">
      <c r="A1581" s="54" t="s">
        <v>150</v>
      </c>
      <c r="B1581" s="55" t="s">
        <v>4964</v>
      </c>
      <c r="C1581" s="55" t="s">
        <v>4965</v>
      </c>
      <c r="D1581" s="44" t="s">
        <v>4966</v>
      </c>
      <c r="E1581" s="56">
        <v>12</v>
      </c>
      <c r="F1581" s="46" t="s">
        <v>5814</v>
      </c>
      <c r="G1581" s="47" t="s">
        <v>5814</v>
      </c>
      <c r="H1581" s="47" t="s">
        <v>6253</v>
      </c>
      <c r="I1581" s="48" t="s">
        <v>6275</v>
      </c>
      <c r="J1581" s="48" t="s">
        <v>6305</v>
      </c>
      <c r="K1581" s="48" t="s">
        <v>6305</v>
      </c>
      <c r="L1581" s="45">
        <v>984</v>
      </c>
      <c r="M1581" s="47" t="s">
        <v>5903</v>
      </c>
      <c r="N1581" s="60">
        <v>0</v>
      </c>
      <c r="O1581" s="58">
        <v>0</v>
      </c>
      <c r="P1581" s="58">
        <v>0</v>
      </c>
      <c r="Q1581" s="132">
        <v>0</v>
      </c>
      <c r="R1581" s="60">
        <v>0</v>
      </c>
      <c r="S1581" s="58">
        <v>0</v>
      </c>
      <c r="T1581" s="58">
        <v>0</v>
      </c>
      <c r="U1581" s="132">
        <v>0</v>
      </c>
      <c r="V1581" s="58">
        <v>0</v>
      </c>
      <c r="W1581" s="58">
        <v>0</v>
      </c>
      <c r="X1581" s="58">
        <v>0</v>
      </c>
      <c r="Y1581" s="132">
        <v>0</v>
      </c>
      <c r="Z1581" s="61">
        <v>0</v>
      </c>
      <c r="AA1581" s="59">
        <v>0</v>
      </c>
      <c r="AB1581" s="59">
        <v>0</v>
      </c>
      <c r="AC1581" s="132">
        <v>0</v>
      </c>
      <c r="AD1581" s="61">
        <v>0</v>
      </c>
      <c r="AE1581" s="59">
        <v>0</v>
      </c>
      <c r="AF1581" s="59">
        <v>0</v>
      </c>
      <c r="AG1581" s="132">
        <v>0</v>
      </c>
      <c r="AH1581" s="61">
        <v>0</v>
      </c>
      <c r="AI1581" s="132">
        <v>0</v>
      </c>
      <c r="AJ1581" s="64">
        <f>IFERROR(VLOOKUP($B1581,STOCK!$A:$H,3,0)," ")</f>
        <v>3</v>
      </c>
      <c r="AK1581" s="65">
        <f>IFERROR(VLOOKUP($B1581,STOCK!$A:$H,4,0)," ")</f>
        <v>4</v>
      </c>
      <c r="AL1581" s="65">
        <f>IFERROR(VLOOKUP($B1581,STOCK!$A:$H,5,0)," ")</f>
        <v>1</v>
      </c>
      <c r="AM1581" s="65">
        <f>IFERROR(VLOOKUP($B1581,STOCK!$A:$H,6,0)," ")</f>
        <v>2</v>
      </c>
      <c r="AN1581" s="65">
        <f>IFERROR(VLOOKUP($B1581,STOCK!$A:$H,7,0)," ")</f>
        <v>3</v>
      </c>
      <c r="AO1581" s="65">
        <f>IFERROR(VLOOKUP($B1581,STOCK!$A:$H,8,0)," ")</f>
        <v>2</v>
      </c>
      <c r="AP1581" s="62" t="str">
        <f t="shared" si="312"/>
        <v>SV</v>
      </c>
      <c r="AQ1581" s="50" t="str">
        <f t="shared" si="313"/>
        <v>SV</v>
      </c>
      <c r="AR1581" s="50" t="str">
        <f t="shared" si="314"/>
        <v>SV</v>
      </c>
      <c r="AS1581" s="50" t="str">
        <f t="shared" si="315"/>
        <v>SV</v>
      </c>
      <c r="AT1581" s="50" t="str">
        <f t="shared" si="316"/>
        <v>SV</v>
      </c>
      <c r="AU1581" s="63" t="str">
        <f t="shared" si="323"/>
        <v>SV</v>
      </c>
      <c r="AV1581" s="67">
        <v>82500</v>
      </c>
      <c r="AW1581" s="133">
        <v>55075.961159999999</v>
      </c>
      <c r="AX1581" s="49">
        <v>99900</v>
      </c>
      <c r="AY1581" s="51">
        <f t="shared" si="317"/>
        <v>0.21090909090909093</v>
      </c>
      <c r="AZ1581" s="51">
        <f t="shared" si="318"/>
        <v>0.17417417417417416</v>
      </c>
      <c r="BA1581" s="49">
        <v>96900</v>
      </c>
      <c r="BB1581" s="52">
        <v>3</v>
      </c>
      <c r="BC1581" s="51">
        <f t="shared" si="319"/>
        <v>0.17454545454545456</v>
      </c>
      <c r="BD1581" s="51">
        <f t="shared" si="320"/>
        <v>0.14860681114551083</v>
      </c>
      <c r="BE1581" s="49">
        <v>94900</v>
      </c>
      <c r="BF1581" s="52">
        <v>6</v>
      </c>
      <c r="BG1581" s="51">
        <f t="shared" si="321"/>
        <v>0.15030303030303038</v>
      </c>
      <c r="BH1581" s="51">
        <f t="shared" si="322"/>
        <v>0.13066385669125394</v>
      </c>
      <c r="BI1581" s="282">
        <f t="shared" si="324"/>
        <v>0</v>
      </c>
    </row>
    <row r="1582" spans="1:61" hidden="1">
      <c r="A1582" s="54" t="s">
        <v>149</v>
      </c>
      <c r="B1582" s="55" t="s">
        <v>4967</v>
      </c>
      <c r="C1582" s="55" t="s">
        <v>4968</v>
      </c>
      <c r="D1582" s="44" t="s">
        <v>4969</v>
      </c>
      <c r="E1582" s="56">
        <v>6</v>
      </c>
      <c r="F1582" s="46" t="s">
        <v>5814</v>
      </c>
      <c r="G1582" s="47" t="s">
        <v>5814</v>
      </c>
      <c r="H1582" s="47" t="s">
        <v>6253</v>
      </c>
      <c r="I1582" s="48" t="s">
        <v>6275</v>
      </c>
      <c r="J1582" s="48" t="s">
        <v>6306</v>
      </c>
      <c r="K1582" s="48" t="s">
        <v>6306</v>
      </c>
      <c r="L1582" s="45">
        <v>984</v>
      </c>
      <c r="M1582" s="47" t="s">
        <v>5903</v>
      </c>
      <c r="N1582" s="60">
        <v>0</v>
      </c>
      <c r="O1582" s="58">
        <v>0</v>
      </c>
      <c r="P1582" s="58">
        <v>0</v>
      </c>
      <c r="Q1582" s="132">
        <v>0</v>
      </c>
      <c r="R1582" s="60">
        <v>0</v>
      </c>
      <c r="S1582" s="58">
        <v>0</v>
      </c>
      <c r="T1582" s="58">
        <v>0</v>
      </c>
      <c r="U1582" s="132">
        <v>0</v>
      </c>
      <c r="V1582" s="58">
        <v>0</v>
      </c>
      <c r="W1582" s="58">
        <v>0</v>
      </c>
      <c r="X1582" s="58">
        <v>0</v>
      </c>
      <c r="Y1582" s="132">
        <v>0</v>
      </c>
      <c r="Z1582" s="61">
        <v>0</v>
      </c>
      <c r="AA1582" s="59">
        <v>0</v>
      </c>
      <c r="AB1582" s="59">
        <v>0</v>
      </c>
      <c r="AC1582" s="132">
        <v>0</v>
      </c>
      <c r="AD1582" s="61">
        <v>0</v>
      </c>
      <c r="AE1582" s="59">
        <v>0</v>
      </c>
      <c r="AF1582" s="59">
        <v>0</v>
      </c>
      <c r="AG1582" s="132">
        <v>0</v>
      </c>
      <c r="AH1582" s="61">
        <v>0</v>
      </c>
      <c r="AI1582" s="132">
        <v>0</v>
      </c>
      <c r="AJ1582" s="64">
        <f>IFERROR(VLOOKUP($B1582,STOCK!$A:$H,3,0)," ")</f>
        <v>9</v>
      </c>
      <c r="AK1582" s="65">
        <f>IFERROR(VLOOKUP($B1582,STOCK!$A:$H,4,0)," ")</f>
        <v>2</v>
      </c>
      <c r="AL1582" s="65">
        <f>IFERROR(VLOOKUP($B1582,STOCK!$A:$H,5,0)," ")</f>
        <v>0</v>
      </c>
      <c r="AM1582" s="65">
        <f>IFERROR(VLOOKUP($B1582,STOCK!$A:$H,6,0)," ")</f>
        <v>0</v>
      </c>
      <c r="AN1582" s="65">
        <f>IFERROR(VLOOKUP($B1582,STOCK!$A:$H,7,0)," ")</f>
        <v>0</v>
      </c>
      <c r="AO1582" s="65">
        <f>IFERROR(VLOOKUP($B1582,STOCK!$A:$H,8,0)," ")</f>
        <v>0</v>
      </c>
      <c r="AP1582" s="62" t="str">
        <f t="shared" si="312"/>
        <v>SV</v>
      </c>
      <c r="AQ1582" s="50" t="str">
        <f t="shared" si="313"/>
        <v>SV</v>
      </c>
      <c r="AR1582" s="50" t="str">
        <f t="shared" si="314"/>
        <v>Q</v>
      </c>
      <c r="AS1582" s="50" t="str">
        <f t="shared" si="315"/>
        <v>Q</v>
      </c>
      <c r="AT1582" s="50" t="str">
        <f t="shared" si="316"/>
        <v>Q</v>
      </c>
      <c r="AU1582" s="63" t="str">
        <f t="shared" si="323"/>
        <v>Q</v>
      </c>
      <c r="AV1582" s="67">
        <v>98600.000004000001</v>
      </c>
      <c r="AW1582" s="133">
        <v>85500.0003</v>
      </c>
      <c r="AX1582" s="49">
        <v>119900</v>
      </c>
      <c r="AY1582" s="51">
        <f t="shared" si="317"/>
        <v>0.21602434072145948</v>
      </c>
      <c r="AZ1582" s="51">
        <f t="shared" si="318"/>
        <v>0.17764803999999998</v>
      </c>
      <c r="BA1582" s="49">
        <v>117900</v>
      </c>
      <c r="BB1582" s="52">
        <v>3</v>
      </c>
      <c r="BC1582" s="51">
        <f t="shared" si="319"/>
        <v>0.19574036506305315</v>
      </c>
      <c r="BD1582" s="51">
        <f t="shared" si="320"/>
        <v>0.16369804916030534</v>
      </c>
      <c r="BE1582" s="49">
        <v>114900</v>
      </c>
      <c r="BF1582" s="52">
        <v>6</v>
      </c>
      <c r="BG1582" s="51">
        <f t="shared" si="321"/>
        <v>0.16531440157544353</v>
      </c>
      <c r="BH1582" s="51">
        <f t="shared" si="322"/>
        <v>0.14186248908616186</v>
      </c>
      <c r="BI1582" s="282">
        <f t="shared" si="324"/>
        <v>0</v>
      </c>
    </row>
    <row r="1583" spans="1:61" hidden="1">
      <c r="A1583" s="54" t="s">
        <v>150</v>
      </c>
      <c r="B1583" s="55" t="s">
        <v>4970</v>
      </c>
      <c r="C1583" s="55" t="s">
        <v>4971</v>
      </c>
      <c r="D1583" s="44" t="s">
        <v>4972</v>
      </c>
      <c r="E1583" s="56">
        <v>6</v>
      </c>
      <c r="F1583" s="46" t="s">
        <v>5814</v>
      </c>
      <c r="G1583" s="47" t="s">
        <v>5814</v>
      </c>
      <c r="H1583" s="47" t="s">
        <v>6253</v>
      </c>
      <c r="I1583" s="48" t="s">
        <v>6275</v>
      </c>
      <c r="J1583" s="48" t="s">
        <v>6307</v>
      </c>
      <c r="K1583" s="48" t="s">
        <v>6294</v>
      </c>
      <c r="L1583" s="45">
        <v>27</v>
      </c>
      <c r="M1583" s="47" t="s">
        <v>5871</v>
      </c>
      <c r="N1583" s="60">
        <v>6</v>
      </c>
      <c r="O1583" s="58">
        <v>2</v>
      </c>
      <c r="P1583" s="58">
        <v>5</v>
      </c>
      <c r="Q1583" s="132">
        <v>3</v>
      </c>
      <c r="R1583" s="60">
        <v>0</v>
      </c>
      <c r="S1583" s="58">
        <v>1</v>
      </c>
      <c r="T1583" s="58">
        <v>1</v>
      </c>
      <c r="U1583" s="132">
        <v>2</v>
      </c>
      <c r="V1583" s="58">
        <v>3</v>
      </c>
      <c r="W1583" s="58">
        <v>5</v>
      </c>
      <c r="X1583" s="58">
        <v>1</v>
      </c>
      <c r="Y1583" s="132">
        <v>1</v>
      </c>
      <c r="Z1583" s="61">
        <v>0</v>
      </c>
      <c r="AA1583" s="59">
        <v>0</v>
      </c>
      <c r="AB1583" s="59">
        <v>7</v>
      </c>
      <c r="AC1583" s="132">
        <v>7</v>
      </c>
      <c r="AD1583" s="61">
        <v>0</v>
      </c>
      <c r="AE1583" s="59">
        <v>3</v>
      </c>
      <c r="AF1583" s="59">
        <v>3</v>
      </c>
      <c r="AG1583" s="132">
        <v>4</v>
      </c>
      <c r="AH1583" s="61">
        <v>11</v>
      </c>
      <c r="AI1583" s="132">
        <v>11</v>
      </c>
      <c r="AJ1583" s="64">
        <f>IFERROR(VLOOKUP($B1583,STOCK!$A:$H,3,0)," ")</f>
        <v>8</v>
      </c>
      <c r="AK1583" s="65">
        <f>IFERROR(VLOOKUP($B1583,STOCK!$A:$H,4,0)," ")</f>
        <v>15</v>
      </c>
      <c r="AL1583" s="65">
        <f>IFERROR(VLOOKUP($B1583,STOCK!$A:$H,5,0)," ")</f>
        <v>14</v>
      </c>
      <c r="AM1583" s="65">
        <f>IFERROR(VLOOKUP($B1583,STOCK!$A:$H,6,0)," ")</f>
        <v>0</v>
      </c>
      <c r="AN1583" s="65">
        <f>IFERROR(VLOOKUP($B1583,STOCK!$A:$H,7,0)," ")</f>
        <v>3</v>
      </c>
      <c r="AO1583" s="65">
        <f>IFERROR(VLOOKUP($B1583,STOCK!$A:$H,8,0)," ")</f>
        <v>1</v>
      </c>
      <c r="AP1583" s="62">
        <f t="shared" si="312"/>
        <v>80</v>
      </c>
      <c r="AQ1583" s="50">
        <f t="shared" si="313"/>
        <v>225</v>
      </c>
      <c r="AR1583" s="50">
        <f t="shared" si="314"/>
        <v>420</v>
      </c>
      <c r="AS1583" s="50" t="str">
        <f t="shared" si="315"/>
        <v>Q</v>
      </c>
      <c r="AT1583" s="50">
        <f t="shared" si="316"/>
        <v>22.5</v>
      </c>
      <c r="AU1583" s="63">
        <f t="shared" si="323"/>
        <v>2.7272727272727275</v>
      </c>
      <c r="AV1583" s="67">
        <v>82650</v>
      </c>
      <c r="AW1583" s="133">
        <v>81606.358349999995</v>
      </c>
      <c r="AX1583" s="49">
        <v>92900</v>
      </c>
      <c r="AY1583" s="51">
        <f t="shared" si="317"/>
        <v>0.12401693889897158</v>
      </c>
      <c r="AZ1583" s="51">
        <f t="shared" si="318"/>
        <v>0.11033369214208827</v>
      </c>
      <c r="BA1583" s="49">
        <v>90900</v>
      </c>
      <c r="BB1583" s="52">
        <v>2</v>
      </c>
      <c r="BC1583" s="51">
        <f t="shared" si="319"/>
        <v>9.9818511796733178E-2</v>
      </c>
      <c r="BD1583" s="51">
        <f t="shared" si="320"/>
        <v>9.0759075907590761E-2</v>
      </c>
      <c r="BE1583" s="49">
        <v>88900</v>
      </c>
      <c r="BF1583" s="52">
        <v>6</v>
      </c>
      <c r="BG1583" s="51">
        <f t="shared" si="321"/>
        <v>7.5620084694494771E-2</v>
      </c>
      <c r="BH1583" s="51">
        <f t="shared" si="322"/>
        <v>7.0303712035995503E-2</v>
      </c>
      <c r="BI1583" s="282">
        <f t="shared" si="324"/>
        <v>28</v>
      </c>
    </row>
    <row r="1584" spans="1:61" hidden="1">
      <c r="A1584" s="54" t="s">
        <v>150</v>
      </c>
      <c r="B1584" s="55" t="s">
        <v>4973</v>
      </c>
      <c r="C1584" s="55" t="s">
        <v>4974</v>
      </c>
      <c r="D1584" s="44" t="s">
        <v>4975</v>
      </c>
      <c r="E1584" s="56">
        <v>1</v>
      </c>
      <c r="F1584" s="46" t="s">
        <v>5814</v>
      </c>
      <c r="G1584" s="47" t="s">
        <v>5814</v>
      </c>
      <c r="H1584" s="47" t="s">
        <v>6253</v>
      </c>
      <c r="I1584" s="48" t="s">
        <v>6275</v>
      </c>
      <c r="J1584" s="48" t="s">
        <v>6307</v>
      </c>
      <c r="K1584" s="48" t="s">
        <v>6294</v>
      </c>
      <c r="L1584" s="45">
        <v>27</v>
      </c>
      <c r="M1584" s="47" t="s">
        <v>5871</v>
      </c>
      <c r="N1584" s="60">
        <v>0</v>
      </c>
      <c r="O1584" s="58">
        <v>0</v>
      </c>
      <c r="P1584" s="58">
        <v>0</v>
      </c>
      <c r="Q1584" s="132">
        <v>0</v>
      </c>
      <c r="R1584" s="60">
        <v>0</v>
      </c>
      <c r="S1584" s="58">
        <v>2</v>
      </c>
      <c r="T1584" s="58">
        <v>2</v>
      </c>
      <c r="U1584" s="132">
        <v>2</v>
      </c>
      <c r="V1584" s="58">
        <v>0</v>
      </c>
      <c r="W1584" s="58">
        <v>0</v>
      </c>
      <c r="X1584" s="58">
        <v>0</v>
      </c>
      <c r="Y1584" s="132">
        <v>0</v>
      </c>
      <c r="Z1584" s="61">
        <v>0</v>
      </c>
      <c r="AA1584" s="59">
        <v>0</v>
      </c>
      <c r="AB1584" s="59">
        <v>0</v>
      </c>
      <c r="AC1584" s="132">
        <v>0</v>
      </c>
      <c r="AD1584" s="61">
        <v>0</v>
      </c>
      <c r="AE1584" s="59">
        <v>0</v>
      </c>
      <c r="AF1584" s="59">
        <v>0</v>
      </c>
      <c r="AG1584" s="132">
        <v>0</v>
      </c>
      <c r="AH1584" s="61">
        <v>0</v>
      </c>
      <c r="AI1584" s="132">
        <v>0</v>
      </c>
      <c r="AJ1584" s="64">
        <f>IFERROR(VLOOKUP($B1584,STOCK!$A:$H,3,0)," ")</f>
        <v>6</v>
      </c>
      <c r="AK1584" s="65">
        <f>IFERROR(VLOOKUP($B1584,STOCK!$A:$H,4,0)," ")</f>
        <v>2</v>
      </c>
      <c r="AL1584" s="65">
        <f>IFERROR(VLOOKUP($B1584,STOCK!$A:$H,5,0)," ")</f>
        <v>8</v>
      </c>
      <c r="AM1584" s="65">
        <f>IFERROR(VLOOKUP($B1584,STOCK!$A:$H,6,0)," ")</f>
        <v>6</v>
      </c>
      <c r="AN1584" s="65">
        <f>IFERROR(VLOOKUP($B1584,STOCK!$A:$H,7,0)," ")</f>
        <v>6</v>
      </c>
      <c r="AO1584" s="65">
        <f>IFERROR(VLOOKUP($B1584,STOCK!$A:$H,8,0)," ")</f>
        <v>6</v>
      </c>
      <c r="AP1584" s="62" t="str">
        <f t="shared" si="312"/>
        <v>SV</v>
      </c>
      <c r="AQ1584" s="50">
        <f t="shared" si="313"/>
        <v>30</v>
      </c>
      <c r="AR1584" s="50" t="str">
        <f t="shared" si="314"/>
        <v>SV</v>
      </c>
      <c r="AS1584" s="50" t="str">
        <f t="shared" si="315"/>
        <v>SV</v>
      </c>
      <c r="AT1584" s="50" t="str">
        <f t="shared" si="316"/>
        <v>SV</v>
      </c>
      <c r="AU1584" s="63" t="str">
        <f t="shared" si="323"/>
        <v>SV</v>
      </c>
      <c r="AV1584" s="67">
        <v>99750</v>
      </c>
      <c r="AW1584" s="133">
        <v>99750.000020000007</v>
      </c>
      <c r="AX1584" s="49">
        <v>110900</v>
      </c>
      <c r="AY1584" s="51">
        <f t="shared" si="317"/>
        <v>0.11177944862155398</v>
      </c>
      <c r="AZ1584" s="51">
        <f t="shared" si="318"/>
        <v>0.10054102795311091</v>
      </c>
      <c r="BA1584" s="49">
        <v>107900</v>
      </c>
      <c r="BB1584" s="52">
        <v>2</v>
      </c>
      <c r="BC1584" s="51">
        <f t="shared" si="319"/>
        <v>8.1704260651629168E-2</v>
      </c>
      <c r="BD1584" s="51">
        <f t="shared" si="320"/>
        <v>7.553290083410566E-2</v>
      </c>
      <c r="BE1584" s="49">
        <v>104900</v>
      </c>
      <c r="BF1584" s="52">
        <v>6</v>
      </c>
      <c r="BG1584" s="51">
        <f t="shared" si="321"/>
        <v>5.1629072681704358E-2</v>
      </c>
      <c r="BH1584" s="51">
        <f t="shared" si="322"/>
        <v>4.9094375595805533E-2</v>
      </c>
      <c r="BI1584" s="282">
        <f t="shared" si="324"/>
        <v>2</v>
      </c>
    </row>
    <row r="1585" spans="1:61" hidden="1">
      <c r="A1585" s="54" t="s">
        <v>150</v>
      </c>
      <c r="B1585" s="55" t="s">
        <v>4976</v>
      </c>
      <c r="C1585" s="55" t="s">
        <v>4977</v>
      </c>
      <c r="D1585" s="44" t="s">
        <v>4978</v>
      </c>
      <c r="E1585" s="56">
        <v>6</v>
      </c>
      <c r="F1585" s="46" t="s">
        <v>5814</v>
      </c>
      <c r="G1585" s="47" t="s">
        <v>5814</v>
      </c>
      <c r="H1585" s="47" t="s">
        <v>6253</v>
      </c>
      <c r="I1585" s="48" t="s">
        <v>6275</v>
      </c>
      <c r="J1585" s="48" t="s">
        <v>6307</v>
      </c>
      <c r="K1585" s="48" t="s">
        <v>6294</v>
      </c>
      <c r="L1585" s="45">
        <v>27</v>
      </c>
      <c r="M1585" s="47" t="s">
        <v>5871</v>
      </c>
      <c r="N1585" s="60">
        <v>3</v>
      </c>
      <c r="O1585" s="58">
        <v>2</v>
      </c>
      <c r="P1585" s="58">
        <v>1</v>
      </c>
      <c r="Q1585" s="132">
        <v>0</v>
      </c>
      <c r="R1585" s="60">
        <v>0</v>
      </c>
      <c r="S1585" s="58">
        <v>1</v>
      </c>
      <c r="T1585" s="58">
        <v>2</v>
      </c>
      <c r="U1585" s="132">
        <v>2</v>
      </c>
      <c r="V1585" s="58">
        <v>0</v>
      </c>
      <c r="W1585" s="58">
        <v>0</v>
      </c>
      <c r="X1585" s="58">
        <v>0</v>
      </c>
      <c r="Y1585" s="132">
        <v>1</v>
      </c>
      <c r="Z1585" s="61">
        <v>0</v>
      </c>
      <c r="AA1585" s="59">
        <v>0</v>
      </c>
      <c r="AB1585" s="59">
        <v>1</v>
      </c>
      <c r="AC1585" s="132">
        <v>0</v>
      </c>
      <c r="AD1585" s="61">
        <v>0</v>
      </c>
      <c r="AE1585" s="59">
        <v>0</v>
      </c>
      <c r="AF1585" s="59">
        <v>0</v>
      </c>
      <c r="AG1585" s="132">
        <v>0</v>
      </c>
      <c r="AH1585" s="61">
        <v>0</v>
      </c>
      <c r="AI1585" s="132">
        <v>0</v>
      </c>
      <c r="AJ1585" s="64">
        <f>IFERROR(VLOOKUP($B1585,STOCK!$A:$H,3,0)," ")</f>
        <v>19</v>
      </c>
      <c r="AK1585" s="65">
        <f>IFERROR(VLOOKUP($B1585,STOCK!$A:$H,4,0)," ")</f>
        <v>58</v>
      </c>
      <c r="AL1585" s="65">
        <f>IFERROR(VLOOKUP($B1585,STOCK!$A:$H,5,0)," ")</f>
        <v>25</v>
      </c>
      <c r="AM1585" s="65">
        <f>IFERROR(VLOOKUP($B1585,STOCK!$A:$H,6,0)," ")</f>
        <v>3</v>
      </c>
      <c r="AN1585" s="65">
        <f>IFERROR(VLOOKUP($B1585,STOCK!$A:$H,7,0)," ")</f>
        <v>6</v>
      </c>
      <c r="AO1585" s="65">
        <f>IFERROR(VLOOKUP($B1585,STOCK!$A:$H,8,0)," ")</f>
        <v>6</v>
      </c>
      <c r="AP1585" s="62" t="str">
        <f t="shared" si="312"/>
        <v>SV</v>
      </c>
      <c r="AQ1585" s="50">
        <f t="shared" si="313"/>
        <v>870</v>
      </c>
      <c r="AR1585" s="50">
        <f t="shared" si="314"/>
        <v>750</v>
      </c>
      <c r="AS1585" s="50" t="str">
        <f t="shared" si="315"/>
        <v>SV</v>
      </c>
      <c r="AT1585" s="50" t="str">
        <f t="shared" si="316"/>
        <v>SV</v>
      </c>
      <c r="AU1585" s="63" t="str">
        <f t="shared" si="323"/>
        <v>SV</v>
      </c>
      <c r="AV1585" s="67">
        <v>173850</v>
      </c>
      <c r="AW1585" s="133">
        <v>173840.62168000001</v>
      </c>
      <c r="AX1585" s="49">
        <v>199900</v>
      </c>
      <c r="AY1585" s="51">
        <f t="shared" si="317"/>
        <v>0.14984181765890137</v>
      </c>
      <c r="AZ1585" s="51">
        <f t="shared" si="318"/>
        <v>0.13031515757878939</v>
      </c>
      <c r="BA1585" s="49">
        <v>194900</v>
      </c>
      <c r="BB1585" s="52">
        <v>2</v>
      </c>
      <c r="BC1585" s="51">
        <f t="shared" si="319"/>
        <v>0.12108139200460166</v>
      </c>
      <c r="BD1585" s="51">
        <f t="shared" si="320"/>
        <v>0.10800410466906106</v>
      </c>
      <c r="BE1585" s="49">
        <v>189900</v>
      </c>
      <c r="BF1585" s="52">
        <v>6</v>
      </c>
      <c r="BG1585" s="51">
        <f t="shared" si="321"/>
        <v>9.2320966350301958E-2</v>
      </c>
      <c r="BH1585" s="51">
        <f t="shared" si="322"/>
        <v>8.4518167456556076E-2</v>
      </c>
      <c r="BI1585" s="282">
        <f t="shared" si="324"/>
        <v>3</v>
      </c>
    </row>
    <row r="1586" spans="1:61" hidden="1">
      <c r="A1586" s="54" t="s">
        <v>150</v>
      </c>
      <c r="B1586" s="55" t="s">
        <v>4979</v>
      </c>
      <c r="C1586" s="55" t="s">
        <v>4980</v>
      </c>
      <c r="D1586" s="44" t="s">
        <v>4981</v>
      </c>
      <c r="E1586" s="56">
        <v>6</v>
      </c>
      <c r="F1586" s="46" t="s">
        <v>5814</v>
      </c>
      <c r="G1586" s="47" t="s">
        <v>5814</v>
      </c>
      <c r="H1586" s="47" t="s">
        <v>6253</v>
      </c>
      <c r="I1586" s="48" t="s">
        <v>6275</v>
      </c>
      <c r="J1586" s="48" t="s">
        <v>6307</v>
      </c>
      <c r="K1586" s="48" t="s">
        <v>6294</v>
      </c>
      <c r="L1586" s="45">
        <v>27</v>
      </c>
      <c r="M1586" s="47" t="s">
        <v>5871</v>
      </c>
      <c r="N1586" s="60">
        <v>6</v>
      </c>
      <c r="O1586" s="58">
        <v>1</v>
      </c>
      <c r="P1586" s="58">
        <v>0</v>
      </c>
      <c r="Q1586" s="132">
        <v>0</v>
      </c>
      <c r="R1586" s="60">
        <v>1</v>
      </c>
      <c r="S1586" s="58">
        <v>0</v>
      </c>
      <c r="T1586" s="58">
        <v>0</v>
      </c>
      <c r="U1586" s="132">
        <v>5</v>
      </c>
      <c r="V1586" s="58">
        <v>1</v>
      </c>
      <c r="W1586" s="58">
        <v>3</v>
      </c>
      <c r="X1586" s="58">
        <v>0</v>
      </c>
      <c r="Y1586" s="132">
        <v>0</v>
      </c>
      <c r="Z1586" s="61">
        <v>0</v>
      </c>
      <c r="AA1586" s="59">
        <v>1</v>
      </c>
      <c r="AB1586" s="59">
        <v>0</v>
      </c>
      <c r="AC1586" s="132">
        <v>0</v>
      </c>
      <c r="AD1586" s="61">
        <v>0</v>
      </c>
      <c r="AE1586" s="59">
        <v>0</v>
      </c>
      <c r="AF1586" s="59">
        <v>0</v>
      </c>
      <c r="AG1586" s="132">
        <v>0</v>
      </c>
      <c r="AH1586" s="61">
        <v>6</v>
      </c>
      <c r="AI1586" s="132">
        <v>8</v>
      </c>
      <c r="AJ1586" s="64">
        <f>IFERROR(VLOOKUP($B1586,STOCK!$A:$H,3,0)," ")</f>
        <v>4</v>
      </c>
      <c r="AK1586" s="65">
        <f>IFERROR(VLOOKUP($B1586,STOCK!$A:$H,4,0)," ")</f>
        <v>7</v>
      </c>
      <c r="AL1586" s="65">
        <f>IFERROR(VLOOKUP($B1586,STOCK!$A:$H,5,0)," ")</f>
        <v>0</v>
      </c>
      <c r="AM1586" s="65">
        <f>IFERROR(VLOOKUP($B1586,STOCK!$A:$H,6,0)," ")</f>
        <v>6</v>
      </c>
      <c r="AN1586" s="65">
        <f>IFERROR(VLOOKUP($B1586,STOCK!$A:$H,7,0)," ")</f>
        <v>5</v>
      </c>
      <c r="AO1586" s="65">
        <f>IFERROR(VLOOKUP($B1586,STOCK!$A:$H,8,0)," ")</f>
        <v>6</v>
      </c>
      <c r="AP1586" s="62" t="str">
        <f t="shared" si="312"/>
        <v>SV</v>
      </c>
      <c r="AQ1586" s="50">
        <f t="shared" si="313"/>
        <v>42</v>
      </c>
      <c r="AR1586" s="50" t="str">
        <f t="shared" si="314"/>
        <v>Q</v>
      </c>
      <c r="AS1586" s="50" t="str">
        <f t="shared" si="315"/>
        <v>SV</v>
      </c>
      <c r="AT1586" s="50" t="str">
        <f t="shared" si="316"/>
        <v>SV</v>
      </c>
      <c r="AU1586" s="63">
        <f t="shared" si="323"/>
        <v>22.5</v>
      </c>
      <c r="AV1586" s="67">
        <v>77900</v>
      </c>
      <c r="AW1586" s="133">
        <v>78186.370790000001</v>
      </c>
      <c r="AX1586" s="49">
        <v>87900</v>
      </c>
      <c r="AY1586" s="51">
        <f t="shared" si="317"/>
        <v>0.12836970474967901</v>
      </c>
      <c r="AZ1586" s="51">
        <f t="shared" si="318"/>
        <v>0.11376564277588168</v>
      </c>
      <c r="BA1586" s="49">
        <v>85900</v>
      </c>
      <c r="BB1586" s="52">
        <v>2</v>
      </c>
      <c r="BC1586" s="51">
        <f t="shared" si="319"/>
        <v>0.10269576379974321</v>
      </c>
      <c r="BD1586" s="51">
        <f t="shared" si="320"/>
        <v>9.3131548311990692E-2</v>
      </c>
      <c r="BE1586" s="49">
        <v>83900</v>
      </c>
      <c r="BF1586" s="52">
        <v>6</v>
      </c>
      <c r="BG1586" s="51">
        <f t="shared" si="321"/>
        <v>7.7021822849807409E-2</v>
      </c>
      <c r="BH1586" s="51">
        <f t="shared" si="322"/>
        <v>7.1513706793802145E-2</v>
      </c>
      <c r="BI1586" s="282">
        <f t="shared" si="324"/>
        <v>13</v>
      </c>
    </row>
    <row r="1587" spans="1:61" hidden="1">
      <c r="A1587" s="54" t="s">
        <v>149</v>
      </c>
      <c r="B1587" s="55" t="s">
        <v>4982</v>
      </c>
      <c r="C1587" s="55" t="s">
        <v>4983</v>
      </c>
      <c r="D1587" s="44" t="s">
        <v>4984</v>
      </c>
      <c r="E1587" s="56">
        <v>12</v>
      </c>
      <c r="F1587" s="46" t="s">
        <v>5814</v>
      </c>
      <c r="G1587" s="47" t="s">
        <v>5814</v>
      </c>
      <c r="H1587" s="47" t="s">
        <v>6253</v>
      </c>
      <c r="I1587" s="48" t="s">
        <v>6275</v>
      </c>
      <c r="J1587" s="48" t="s">
        <v>6308</v>
      </c>
      <c r="K1587" s="48" t="s">
        <v>6308</v>
      </c>
      <c r="L1587" s="45">
        <v>114</v>
      </c>
      <c r="M1587" s="47" t="s">
        <v>161</v>
      </c>
      <c r="N1587" s="60">
        <v>0</v>
      </c>
      <c r="O1587" s="58">
        <v>0</v>
      </c>
      <c r="P1587" s="58">
        <v>0</v>
      </c>
      <c r="Q1587" s="132">
        <v>0</v>
      </c>
      <c r="R1587" s="60">
        <v>0</v>
      </c>
      <c r="S1587" s="58">
        <v>0</v>
      </c>
      <c r="T1587" s="58">
        <v>0</v>
      </c>
      <c r="U1587" s="132">
        <v>0</v>
      </c>
      <c r="V1587" s="58">
        <v>0</v>
      </c>
      <c r="W1587" s="58">
        <v>0</v>
      </c>
      <c r="X1587" s="58">
        <v>0</v>
      </c>
      <c r="Y1587" s="132">
        <v>0</v>
      </c>
      <c r="Z1587" s="61">
        <v>0</v>
      </c>
      <c r="AA1587" s="59">
        <v>0</v>
      </c>
      <c r="AB1587" s="59">
        <v>0</v>
      </c>
      <c r="AC1587" s="132">
        <v>0</v>
      </c>
      <c r="AD1587" s="61">
        <v>0</v>
      </c>
      <c r="AE1587" s="59">
        <v>0</v>
      </c>
      <c r="AF1587" s="59">
        <v>0</v>
      </c>
      <c r="AG1587" s="132">
        <v>0</v>
      </c>
      <c r="AH1587" s="61">
        <v>0</v>
      </c>
      <c r="AI1587" s="132">
        <v>0</v>
      </c>
      <c r="AJ1587" s="64">
        <f>IFERROR(VLOOKUP($B1587,STOCK!$A:$H,3,0)," ")</f>
        <v>24</v>
      </c>
      <c r="AK1587" s="65">
        <f>IFERROR(VLOOKUP($B1587,STOCK!$A:$H,4,0)," ")</f>
        <v>24</v>
      </c>
      <c r="AL1587" s="65">
        <f>IFERROR(VLOOKUP($B1587,STOCK!$A:$H,5,0)," ")</f>
        <v>25</v>
      </c>
      <c r="AM1587" s="65">
        <f>IFERROR(VLOOKUP($B1587,STOCK!$A:$H,6,0)," ")</f>
        <v>15</v>
      </c>
      <c r="AN1587" s="65">
        <f>IFERROR(VLOOKUP($B1587,STOCK!$A:$H,7,0)," ")</f>
        <v>16</v>
      </c>
      <c r="AO1587" s="65">
        <f>IFERROR(VLOOKUP($B1587,STOCK!$A:$H,8,0)," ")</f>
        <v>0</v>
      </c>
      <c r="AP1587" s="62" t="str">
        <f t="shared" si="312"/>
        <v>SV</v>
      </c>
      <c r="AQ1587" s="50" t="str">
        <f t="shared" si="313"/>
        <v>SV</v>
      </c>
      <c r="AR1587" s="50" t="str">
        <f t="shared" si="314"/>
        <v>SV</v>
      </c>
      <c r="AS1587" s="50" t="str">
        <f t="shared" si="315"/>
        <v>SV</v>
      </c>
      <c r="AT1587" s="50" t="str">
        <f t="shared" si="316"/>
        <v>SV</v>
      </c>
      <c r="AU1587" s="63" t="str">
        <f t="shared" si="323"/>
        <v>Q</v>
      </c>
      <c r="AV1587" s="67">
        <v>74345.000004000001</v>
      </c>
      <c r="AW1587" s="133">
        <v>74345.39662</v>
      </c>
      <c r="AX1587" s="49">
        <v>109900</v>
      </c>
      <c r="AY1587" s="51">
        <f t="shared" si="317"/>
        <v>0.47824332495913668</v>
      </c>
      <c r="AZ1587" s="51">
        <f t="shared" si="318"/>
        <v>0.32352138303912648</v>
      </c>
      <c r="BA1587" s="49">
        <v>99900</v>
      </c>
      <c r="BB1587" s="52">
        <v>3</v>
      </c>
      <c r="BC1587" s="51">
        <f t="shared" si="319"/>
        <v>0.34373528811117171</v>
      </c>
      <c r="BD1587" s="51">
        <f t="shared" si="320"/>
        <v>0.25580580576576573</v>
      </c>
      <c r="BE1587" s="49">
        <v>0</v>
      </c>
      <c r="BF1587" s="52">
        <v>0</v>
      </c>
      <c r="BG1587" s="51">
        <f t="shared" si="321"/>
        <v>-1</v>
      </c>
      <c r="BH1587" s="51">
        <f t="shared" si="322"/>
        <v>0</v>
      </c>
      <c r="BI1587" s="282">
        <f t="shared" si="324"/>
        <v>0</v>
      </c>
    </row>
    <row r="1588" spans="1:61" hidden="1">
      <c r="A1588" s="54" t="s">
        <v>150</v>
      </c>
      <c r="B1588" s="55" t="s">
        <v>4985</v>
      </c>
      <c r="C1588" s="55" t="s">
        <v>4986</v>
      </c>
      <c r="D1588" s="44" t="s">
        <v>4987</v>
      </c>
      <c r="E1588" s="56">
        <v>12</v>
      </c>
      <c r="F1588" s="46" t="s">
        <v>5814</v>
      </c>
      <c r="G1588" s="47" t="s">
        <v>5814</v>
      </c>
      <c r="H1588" s="47" t="s">
        <v>6253</v>
      </c>
      <c r="I1588" s="48" t="s">
        <v>6275</v>
      </c>
      <c r="J1588" s="48" t="s">
        <v>6308</v>
      </c>
      <c r="K1588" s="48" t="s">
        <v>6308</v>
      </c>
      <c r="L1588" s="45">
        <v>114</v>
      </c>
      <c r="M1588" s="47" t="s">
        <v>161</v>
      </c>
      <c r="N1588" s="60">
        <v>0</v>
      </c>
      <c r="O1588" s="58">
        <v>0</v>
      </c>
      <c r="P1588" s="58">
        <v>0</v>
      </c>
      <c r="Q1588" s="132">
        <v>0</v>
      </c>
      <c r="R1588" s="60">
        <v>0</v>
      </c>
      <c r="S1588" s="58">
        <v>0</v>
      </c>
      <c r="T1588" s="58">
        <v>0</v>
      </c>
      <c r="U1588" s="132">
        <v>0</v>
      </c>
      <c r="V1588" s="58">
        <v>0</v>
      </c>
      <c r="W1588" s="58">
        <v>0</v>
      </c>
      <c r="X1588" s="58">
        <v>0</v>
      </c>
      <c r="Y1588" s="132">
        <v>0</v>
      </c>
      <c r="Z1588" s="61">
        <v>0</v>
      </c>
      <c r="AA1588" s="59">
        <v>0</v>
      </c>
      <c r="AB1588" s="59">
        <v>0</v>
      </c>
      <c r="AC1588" s="132">
        <v>0</v>
      </c>
      <c r="AD1588" s="61">
        <v>0</v>
      </c>
      <c r="AE1588" s="59">
        <v>0</v>
      </c>
      <c r="AF1588" s="59">
        <v>0</v>
      </c>
      <c r="AG1588" s="132">
        <v>0</v>
      </c>
      <c r="AH1588" s="61">
        <v>0</v>
      </c>
      <c r="AI1588" s="132">
        <v>0</v>
      </c>
      <c r="AJ1588" s="64">
        <f>IFERROR(VLOOKUP($B1588,STOCK!$A:$H,3,0)," ")</f>
        <v>18</v>
      </c>
      <c r="AK1588" s="65">
        <f>IFERROR(VLOOKUP($B1588,STOCK!$A:$H,4,0)," ")</f>
        <v>23</v>
      </c>
      <c r="AL1588" s="65">
        <f>IFERROR(VLOOKUP($B1588,STOCK!$A:$H,5,0)," ")</f>
        <v>12</v>
      </c>
      <c r="AM1588" s="65">
        <f>IFERROR(VLOOKUP($B1588,STOCK!$A:$H,6,0)," ")</f>
        <v>22</v>
      </c>
      <c r="AN1588" s="65">
        <f>IFERROR(VLOOKUP($B1588,STOCK!$A:$H,7,0)," ")</f>
        <v>23</v>
      </c>
      <c r="AO1588" s="65">
        <f>IFERROR(VLOOKUP($B1588,STOCK!$A:$H,8,0)," ")</f>
        <v>12</v>
      </c>
      <c r="AP1588" s="62" t="str">
        <f t="shared" si="312"/>
        <v>SV</v>
      </c>
      <c r="AQ1588" s="50" t="str">
        <f t="shared" si="313"/>
        <v>SV</v>
      </c>
      <c r="AR1588" s="50" t="str">
        <f t="shared" si="314"/>
        <v>SV</v>
      </c>
      <c r="AS1588" s="50" t="str">
        <f t="shared" si="315"/>
        <v>SV</v>
      </c>
      <c r="AT1588" s="50" t="str">
        <f t="shared" si="316"/>
        <v>SV</v>
      </c>
      <c r="AU1588" s="63" t="str">
        <f t="shared" si="323"/>
        <v>SV</v>
      </c>
      <c r="AV1588" s="67">
        <v>91580.000050000002</v>
      </c>
      <c r="AW1588" s="133">
        <v>75592.823130000004</v>
      </c>
      <c r="AX1588" s="49">
        <v>109900</v>
      </c>
      <c r="AY1588" s="51">
        <f t="shared" si="317"/>
        <v>0.20004367700368864</v>
      </c>
      <c r="AZ1588" s="51">
        <f t="shared" si="318"/>
        <v>0.1666969968152866</v>
      </c>
      <c r="BA1588" s="49">
        <v>99900</v>
      </c>
      <c r="BB1588" s="52">
        <v>3</v>
      </c>
      <c r="BC1588" s="51">
        <f t="shared" si="319"/>
        <v>9.0849529869595047E-2</v>
      </c>
      <c r="BD1588" s="51">
        <f t="shared" si="320"/>
        <v>8.3283282782782755E-2</v>
      </c>
      <c r="BE1588" s="49">
        <v>0</v>
      </c>
      <c r="BF1588" s="52">
        <v>0</v>
      </c>
      <c r="BG1588" s="51">
        <f t="shared" si="321"/>
        <v>-1</v>
      </c>
      <c r="BH1588" s="51">
        <f t="shared" si="322"/>
        <v>0</v>
      </c>
      <c r="BI1588" s="282">
        <f t="shared" si="324"/>
        <v>0</v>
      </c>
    </row>
    <row r="1589" spans="1:61" hidden="1">
      <c r="A1589" s="54" t="s">
        <v>150</v>
      </c>
      <c r="B1589" s="55" t="s">
        <v>4988</v>
      </c>
      <c r="C1589" s="55" t="s">
        <v>4989</v>
      </c>
      <c r="D1589" s="44" t="s">
        <v>4990</v>
      </c>
      <c r="E1589" s="56">
        <v>12</v>
      </c>
      <c r="F1589" s="46" t="s">
        <v>5814</v>
      </c>
      <c r="G1589" s="47" t="s">
        <v>5814</v>
      </c>
      <c r="H1589" s="47" t="s">
        <v>6253</v>
      </c>
      <c r="I1589" s="48" t="s">
        <v>6275</v>
      </c>
      <c r="J1589" s="48" t="s">
        <v>6308</v>
      </c>
      <c r="K1589" s="48" t="s">
        <v>6308</v>
      </c>
      <c r="L1589" s="45">
        <v>114</v>
      </c>
      <c r="M1589" s="47" t="s">
        <v>161</v>
      </c>
      <c r="N1589" s="60">
        <v>0</v>
      </c>
      <c r="O1589" s="58">
        <v>0</v>
      </c>
      <c r="P1589" s="58">
        <v>2</v>
      </c>
      <c r="Q1589" s="132">
        <v>1</v>
      </c>
      <c r="R1589" s="60">
        <v>0</v>
      </c>
      <c r="S1589" s="58">
        <v>0</v>
      </c>
      <c r="T1589" s="58">
        <v>0</v>
      </c>
      <c r="U1589" s="132">
        <v>0</v>
      </c>
      <c r="V1589" s="58">
        <v>0</v>
      </c>
      <c r="W1589" s="58">
        <v>0</v>
      </c>
      <c r="X1589" s="58">
        <v>0</v>
      </c>
      <c r="Y1589" s="132">
        <v>0</v>
      </c>
      <c r="Z1589" s="61">
        <v>0</v>
      </c>
      <c r="AA1589" s="59">
        <v>0</v>
      </c>
      <c r="AB1589" s="59">
        <v>0</v>
      </c>
      <c r="AC1589" s="132">
        <v>0</v>
      </c>
      <c r="AD1589" s="61">
        <v>0</v>
      </c>
      <c r="AE1589" s="59">
        <v>0</v>
      </c>
      <c r="AF1589" s="59">
        <v>0</v>
      </c>
      <c r="AG1589" s="132">
        <v>0</v>
      </c>
      <c r="AH1589" s="61">
        <v>0</v>
      </c>
      <c r="AI1589" s="132">
        <v>0</v>
      </c>
      <c r="AJ1589" s="64">
        <f>IFERROR(VLOOKUP($B1589,STOCK!$A:$H,3,0)," ")</f>
        <v>14</v>
      </c>
      <c r="AK1589" s="65">
        <f>IFERROR(VLOOKUP($B1589,STOCK!$A:$H,4,0)," ")</f>
        <v>19</v>
      </c>
      <c r="AL1589" s="65">
        <f>IFERROR(VLOOKUP($B1589,STOCK!$A:$H,5,0)," ")</f>
        <v>11</v>
      </c>
      <c r="AM1589" s="65">
        <f>IFERROR(VLOOKUP($B1589,STOCK!$A:$H,6,0)," ")</f>
        <v>22</v>
      </c>
      <c r="AN1589" s="65">
        <f>IFERROR(VLOOKUP($B1589,STOCK!$A:$H,7,0)," ")</f>
        <v>24</v>
      </c>
      <c r="AO1589" s="65">
        <f>IFERROR(VLOOKUP($B1589,STOCK!$A:$H,8,0)," ")</f>
        <v>12</v>
      </c>
      <c r="AP1589" s="62">
        <f t="shared" si="312"/>
        <v>420</v>
      </c>
      <c r="AQ1589" s="50" t="str">
        <f t="shared" si="313"/>
        <v>SV</v>
      </c>
      <c r="AR1589" s="50" t="str">
        <f t="shared" si="314"/>
        <v>SV</v>
      </c>
      <c r="AS1589" s="50" t="str">
        <f t="shared" si="315"/>
        <v>SV</v>
      </c>
      <c r="AT1589" s="50" t="str">
        <f t="shared" si="316"/>
        <v>SV</v>
      </c>
      <c r="AU1589" s="63" t="str">
        <f t="shared" si="323"/>
        <v>SV</v>
      </c>
      <c r="AV1589" s="67">
        <v>74919.999989999997</v>
      </c>
      <c r="AW1589" s="133">
        <v>53127.8462</v>
      </c>
      <c r="AX1589" s="49">
        <v>89900</v>
      </c>
      <c r="AY1589" s="51">
        <f t="shared" si="317"/>
        <v>0.19994660987719537</v>
      </c>
      <c r="AZ1589" s="51">
        <f t="shared" si="318"/>
        <v>0.16662958854282539</v>
      </c>
      <c r="BA1589" s="49">
        <v>79900</v>
      </c>
      <c r="BB1589" s="52">
        <v>3</v>
      </c>
      <c r="BC1589" s="51">
        <f t="shared" si="319"/>
        <v>6.6470902438130253E-2</v>
      </c>
      <c r="BD1589" s="51">
        <f t="shared" si="320"/>
        <v>6.232791001251569E-2</v>
      </c>
      <c r="BE1589" s="49">
        <v>0</v>
      </c>
      <c r="BF1589" s="52">
        <v>0</v>
      </c>
      <c r="BG1589" s="51">
        <f t="shared" si="321"/>
        <v>-1</v>
      </c>
      <c r="BH1589" s="51">
        <f t="shared" si="322"/>
        <v>0</v>
      </c>
      <c r="BI1589" s="282">
        <f t="shared" si="324"/>
        <v>1</v>
      </c>
    </row>
    <row r="1590" spans="1:61" hidden="1">
      <c r="A1590" s="54" t="s">
        <v>150</v>
      </c>
      <c r="B1590" s="55" t="s">
        <v>4991</v>
      </c>
      <c r="C1590" s="55" t="s">
        <v>4992</v>
      </c>
      <c r="D1590" s="44" t="s">
        <v>4993</v>
      </c>
      <c r="E1590" s="56">
        <v>12</v>
      </c>
      <c r="F1590" s="46" t="s">
        <v>5814</v>
      </c>
      <c r="G1590" s="47" t="s">
        <v>5814</v>
      </c>
      <c r="H1590" s="47" t="s">
        <v>6253</v>
      </c>
      <c r="I1590" s="48" t="s">
        <v>6275</v>
      </c>
      <c r="J1590" s="48" t="s">
        <v>6308</v>
      </c>
      <c r="K1590" s="48" t="s">
        <v>6308</v>
      </c>
      <c r="L1590" s="45">
        <v>114</v>
      </c>
      <c r="M1590" s="47" t="s">
        <v>161</v>
      </c>
      <c r="N1590" s="60">
        <v>0</v>
      </c>
      <c r="O1590" s="58">
        <v>0</v>
      </c>
      <c r="P1590" s="58">
        <v>0</v>
      </c>
      <c r="Q1590" s="132">
        <v>0</v>
      </c>
      <c r="R1590" s="60">
        <v>0</v>
      </c>
      <c r="S1590" s="58">
        <v>0</v>
      </c>
      <c r="T1590" s="58">
        <v>0</v>
      </c>
      <c r="U1590" s="132">
        <v>0</v>
      </c>
      <c r="V1590" s="58">
        <v>0</v>
      </c>
      <c r="W1590" s="58">
        <v>0</v>
      </c>
      <c r="X1590" s="58">
        <v>1</v>
      </c>
      <c r="Y1590" s="132">
        <v>1</v>
      </c>
      <c r="Z1590" s="61">
        <v>0</v>
      </c>
      <c r="AA1590" s="59">
        <v>0</v>
      </c>
      <c r="AB1590" s="59">
        <v>1</v>
      </c>
      <c r="AC1590" s="132">
        <v>1</v>
      </c>
      <c r="AD1590" s="61">
        <v>0</v>
      </c>
      <c r="AE1590" s="59">
        <v>0</v>
      </c>
      <c r="AF1590" s="59">
        <v>1</v>
      </c>
      <c r="AG1590" s="132">
        <v>1</v>
      </c>
      <c r="AH1590" s="61">
        <v>0</v>
      </c>
      <c r="AI1590" s="132">
        <v>0</v>
      </c>
      <c r="AJ1590" s="64">
        <f>IFERROR(VLOOKUP($B1590,STOCK!$A:$H,3,0)," ")</f>
        <v>14</v>
      </c>
      <c r="AK1590" s="65">
        <f>IFERROR(VLOOKUP($B1590,STOCK!$A:$H,4,0)," ")</f>
        <v>26</v>
      </c>
      <c r="AL1590" s="65">
        <f>IFERROR(VLOOKUP($B1590,STOCK!$A:$H,5,0)," ")</f>
        <v>14</v>
      </c>
      <c r="AM1590" s="65">
        <f>IFERROR(VLOOKUP($B1590,STOCK!$A:$H,6,0)," ")</f>
        <v>21</v>
      </c>
      <c r="AN1590" s="65">
        <f>IFERROR(VLOOKUP($B1590,STOCK!$A:$H,7,0)," ")</f>
        <v>22</v>
      </c>
      <c r="AO1590" s="65">
        <f>IFERROR(VLOOKUP($B1590,STOCK!$A:$H,8,0)," ")</f>
        <v>12</v>
      </c>
      <c r="AP1590" s="62" t="str">
        <f t="shared" si="312"/>
        <v>SV</v>
      </c>
      <c r="AQ1590" s="50" t="str">
        <f t="shared" si="313"/>
        <v>SV</v>
      </c>
      <c r="AR1590" s="50">
        <f t="shared" si="314"/>
        <v>420</v>
      </c>
      <c r="AS1590" s="50">
        <f t="shared" si="315"/>
        <v>630</v>
      </c>
      <c r="AT1590" s="50">
        <f t="shared" si="316"/>
        <v>660</v>
      </c>
      <c r="AU1590" s="63" t="str">
        <f t="shared" si="323"/>
        <v>SV</v>
      </c>
      <c r="AV1590" s="67">
        <v>91580.000050000002</v>
      </c>
      <c r="AW1590" s="133">
        <v>75533.097089999996</v>
      </c>
      <c r="AX1590" s="49">
        <v>109900</v>
      </c>
      <c r="AY1590" s="51">
        <f t="shared" si="317"/>
        <v>0.20004367700368864</v>
      </c>
      <c r="AZ1590" s="51">
        <f t="shared" si="318"/>
        <v>0.1666969968152866</v>
      </c>
      <c r="BA1590" s="49">
        <v>99900</v>
      </c>
      <c r="BB1590" s="52">
        <v>3</v>
      </c>
      <c r="BC1590" s="51">
        <f t="shared" si="319"/>
        <v>9.0849529869595047E-2</v>
      </c>
      <c r="BD1590" s="51">
        <f t="shared" si="320"/>
        <v>8.3283282782782755E-2</v>
      </c>
      <c r="BE1590" s="49">
        <v>0</v>
      </c>
      <c r="BF1590" s="52">
        <v>0</v>
      </c>
      <c r="BG1590" s="51">
        <f t="shared" si="321"/>
        <v>-1</v>
      </c>
      <c r="BH1590" s="51">
        <f t="shared" si="322"/>
        <v>0</v>
      </c>
      <c r="BI1590" s="282">
        <f t="shared" si="324"/>
        <v>3</v>
      </c>
    </row>
    <row r="1591" spans="1:61" hidden="1">
      <c r="A1591" s="54" t="s">
        <v>150</v>
      </c>
      <c r="B1591" s="55" t="s">
        <v>4994</v>
      </c>
      <c r="C1591" s="55" t="s">
        <v>4995</v>
      </c>
      <c r="D1591" s="44" t="s">
        <v>4996</v>
      </c>
      <c r="E1591" s="56">
        <v>12</v>
      </c>
      <c r="F1591" s="46" t="s">
        <v>5814</v>
      </c>
      <c r="G1591" s="47" t="s">
        <v>5814</v>
      </c>
      <c r="H1591" s="47" t="s">
        <v>6253</v>
      </c>
      <c r="I1591" s="48" t="s">
        <v>6275</v>
      </c>
      <c r="J1591" s="48" t="s">
        <v>6308</v>
      </c>
      <c r="K1591" s="48" t="s">
        <v>6308</v>
      </c>
      <c r="L1591" s="45">
        <v>114</v>
      </c>
      <c r="M1591" s="47" t="s">
        <v>161</v>
      </c>
      <c r="N1591" s="60">
        <v>0</v>
      </c>
      <c r="O1591" s="58">
        <v>0</v>
      </c>
      <c r="P1591" s="58">
        <v>0</v>
      </c>
      <c r="Q1591" s="132">
        <v>0</v>
      </c>
      <c r="R1591" s="60">
        <v>0</v>
      </c>
      <c r="S1591" s="58">
        <v>1</v>
      </c>
      <c r="T1591" s="58">
        <v>2</v>
      </c>
      <c r="U1591" s="132">
        <v>2</v>
      </c>
      <c r="V1591" s="58">
        <v>0</v>
      </c>
      <c r="W1591" s="58">
        <v>0</v>
      </c>
      <c r="X1591" s="58">
        <v>0</v>
      </c>
      <c r="Y1591" s="132">
        <v>0</v>
      </c>
      <c r="Z1591" s="61">
        <v>0</v>
      </c>
      <c r="AA1591" s="59">
        <v>0</v>
      </c>
      <c r="AB1591" s="59">
        <v>0</v>
      </c>
      <c r="AC1591" s="132">
        <v>0</v>
      </c>
      <c r="AD1591" s="61">
        <v>0</v>
      </c>
      <c r="AE1591" s="59">
        <v>0</v>
      </c>
      <c r="AF1591" s="59">
        <v>0</v>
      </c>
      <c r="AG1591" s="132">
        <v>0</v>
      </c>
      <c r="AH1591" s="61">
        <v>0</v>
      </c>
      <c r="AI1591" s="132">
        <v>0</v>
      </c>
      <c r="AJ1591" s="64">
        <f>IFERROR(VLOOKUP($B1591,STOCK!$A:$H,3,0)," ")</f>
        <v>11</v>
      </c>
      <c r="AK1591" s="65">
        <f>IFERROR(VLOOKUP($B1591,STOCK!$A:$H,4,0)," ")</f>
        <v>15</v>
      </c>
      <c r="AL1591" s="65">
        <f>IFERROR(VLOOKUP($B1591,STOCK!$A:$H,5,0)," ")</f>
        <v>17</v>
      </c>
      <c r="AM1591" s="65">
        <f>IFERROR(VLOOKUP($B1591,STOCK!$A:$H,6,0)," ")</f>
        <v>25</v>
      </c>
      <c r="AN1591" s="65">
        <f>IFERROR(VLOOKUP($B1591,STOCK!$A:$H,7,0)," ")</f>
        <v>23</v>
      </c>
      <c r="AO1591" s="65">
        <f>IFERROR(VLOOKUP($B1591,STOCK!$A:$H,8,0)," ")</f>
        <v>12</v>
      </c>
      <c r="AP1591" s="62" t="str">
        <f t="shared" si="312"/>
        <v>SV</v>
      </c>
      <c r="AQ1591" s="50">
        <f t="shared" si="313"/>
        <v>225</v>
      </c>
      <c r="AR1591" s="50" t="str">
        <f t="shared" si="314"/>
        <v>SV</v>
      </c>
      <c r="AS1591" s="50" t="str">
        <f t="shared" si="315"/>
        <v>SV</v>
      </c>
      <c r="AT1591" s="50" t="str">
        <f t="shared" si="316"/>
        <v>SV</v>
      </c>
      <c r="AU1591" s="63" t="str">
        <f t="shared" si="323"/>
        <v>SV</v>
      </c>
      <c r="AV1591" s="67">
        <v>74919.999989999997</v>
      </c>
      <c r="AW1591" s="133">
        <v>53281.9804</v>
      </c>
      <c r="AX1591" s="49">
        <v>89900</v>
      </c>
      <c r="AY1591" s="51">
        <f t="shared" si="317"/>
        <v>0.19994660987719537</v>
      </c>
      <c r="AZ1591" s="51">
        <f t="shared" si="318"/>
        <v>0.16662958854282539</v>
      </c>
      <c r="BA1591" s="49">
        <v>79900</v>
      </c>
      <c r="BB1591" s="52">
        <v>3</v>
      </c>
      <c r="BC1591" s="51">
        <f t="shared" si="319"/>
        <v>6.6470902438130253E-2</v>
      </c>
      <c r="BD1591" s="51">
        <f t="shared" si="320"/>
        <v>6.232791001251569E-2</v>
      </c>
      <c r="BE1591" s="49">
        <v>0</v>
      </c>
      <c r="BF1591" s="52">
        <v>0</v>
      </c>
      <c r="BG1591" s="51">
        <f t="shared" si="321"/>
        <v>-1</v>
      </c>
      <c r="BH1591" s="51">
        <f t="shared" si="322"/>
        <v>0</v>
      </c>
      <c r="BI1591" s="282">
        <f t="shared" si="324"/>
        <v>2</v>
      </c>
    </row>
    <row r="1592" spans="1:61" hidden="1">
      <c r="A1592" s="54" t="s">
        <v>150</v>
      </c>
      <c r="B1592" s="55" t="s">
        <v>4997</v>
      </c>
      <c r="C1592" s="55" t="s">
        <v>4998</v>
      </c>
      <c r="D1592" s="44" t="s">
        <v>4999</v>
      </c>
      <c r="E1592" s="56">
        <v>12</v>
      </c>
      <c r="F1592" s="46" t="s">
        <v>5814</v>
      </c>
      <c r="G1592" s="47" t="s">
        <v>5814</v>
      </c>
      <c r="H1592" s="47" t="s">
        <v>6253</v>
      </c>
      <c r="I1592" s="48" t="s">
        <v>6275</v>
      </c>
      <c r="J1592" s="48" t="s">
        <v>6308</v>
      </c>
      <c r="K1592" s="48" t="s">
        <v>6308</v>
      </c>
      <c r="L1592" s="45">
        <v>114</v>
      </c>
      <c r="M1592" s="47" t="s">
        <v>161</v>
      </c>
      <c r="N1592" s="60">
        <v>0</v>
      </c>
      <c r="O1592" s="58">
        <v>0</v>
      </c>
      <c r="P1592" s="58">
        <v>0</v>
      </c>
      <c r="Q1592" s="132">
        <v>0</v>
      </c>
      <c r="R1592" s="60">
        <v>0</v>
      </c>
      <c r="S1592" s="58">
        <v>0</v>
      </c>
      <c r="T1592" s="58">
        <v>0</v>
      </c>
      <c r="U1592" s="132">
        <v>0</v>
      </c>
      <c r="V1592" s="58">
        <v>0</v>
      </c>
      <c r="W1592" s="58">
        <v>0</v>
      </c>
      <c r="X1592" s="58">
        <v>0</v>
      </c>
      <c r="Y1592" s="132">
        <v>0</v>
      </c>
      <c r="Z1592" s="61">
        <v>0</v>
      </c>
      <c r="AA1592" s="59">
        <v>0</v>
      </c>
      <c r="AB1592" s="59">
        <v>2</v>
      </c>
      <c r="AC1592" s="132">
        <v>2</v>
      </c>
      <c r="AD1592" s="61">
        <v>0</v>
      </c>
      <c r="AE1592" s="59">
        <v>0</v>
      </c>
      <c r="AF1592" s="59">
        <v>0</v>
      </c>
      <c r="AG1592" s="132">
        <v>1</v>
      </c>
      <c r="AH1592" s="61">
        <v>0</v>
      </c>
      <c r="AI1592" s="132">
        <v>0</v>
      </c>
      <c r="AJ1592" s="64">
        <f>IFERROR(VLOOKUP($B1592,STOCK!$A:$H,3,0)," ")</f>
        <v>11</v>
      </c>
      <c r="AK1592" s="65">
        <f>IFERROR(VLOOKUP($B1592,STOCK!$A:$H,4,0)," ")</f>
        <v>17</v>
      </c>
      <c r="AL1592" s="65">
        <f>IFERROR(VLOOKUP($B1592,STOCK!$A:$H,5,0)," ")</f>
        <v>11</v>
      </c>
      <c r="AM1592" s="65">
        <f>IFERROR(VLOOKUP($B1592,STOCK!$A:$H,6,0)," ")</f>
        <v>16</v>
      </c>
      <c r="AN1592" s="65">
        <f>IFERROR(VLOOKUP($B1592,STOCK!$A:$H,7,0)," ")</f>
        <v>10</v>
      </c>
      <c r="AO1592" s="65">
        <f>IFERROR(VLOOKUP($B1592,STOCK!$A:$H,8,0)," ")</f>
        <v>0</v>
      </c>
      <c r="AP1592" s="62" t="str">
        <f t="shared" si="312"/>
        <v>SV</v>
      </c>
      <c r="AQ1592" s="50" t="str">
        <f t="shared" si="313"/>
        <v>SV</v>
      </c>
      <c r="AR1592" s="50" t="str">
        <f t="shared" si="314"/>
        <v>SV</v>
      </c>
      <c r="AS1592" s="50">
        <f t="shared" si="315"/>
        <v>240</v>
      </c>
      <c r="AT1592" s="50">
        <f t="shared" si="316"/>
        <v>300</v>
      </c>
      <c r="AU1592" s="63" t="str">
        <f t="shared" si="323"/>
        <v>Q</v>
      </c>
      <c r="AV1592" s="67">
        <v>74920.000000999993</v>
      </c>
      <c r="AW1592" s="133">
        <v>50801.972099999999</v>
      </c>
      <c r="AX1592" s="49">
        <v>89900</v>
      </c>
      <c r="AY1592" s="51">
        <f t="shared" si="317"/>
        <v>0.19994660970101519</v>
      </c>
      <c r="AZ1592" s="51">
        <f t="shared" si="318"/>
        <v>0.16662958842046727</v>
      </c>
      <c r="BA1592" s="49">
        <v>79900</v>
      </c>
      <c r="BB1592" s="52">
        <v>3</v>
      </c>
      <c r="BC1592" s="51">
        <f t="shared" si="319"/>
        <v>6.6470902281547506E-2</v>
      </c>
      <c r="BD1592" s="51">
        <f t="shared" si="320"/>
        <v>6.2327909874843643E-2</v>
      </c>
      <c r="BE1592" s="49">
        <v>0</v>
      </c>
      <c r="BF1592" s="52">
        <v>0</v>
      </c>
      <c r="BG1592" s="51">
        <f t="shared" si="321"/>
        <v>-1</v>
      </c>
      <c r="BH1592" s="51">
        <f t="shared" si="322"/>
        <v>0</v>
      </c>
      <c r="BI1592" s="282">
        <f t="shared" si="324"/>
        <v>3</v>
      </c>
    </row>
    <row r="1593" spans="1:61" hidden="1">
      <c r="A1593" s="54" t="s">
        <v>150</v>
      </c>
      <c r="B1593" s="55" t="s">
        <v>5000</v>
      </c>
      <c r="C1593" s="55" t="s">
        <v>5001</v>
      </c>
      <c r="D1593" s="44" t="s">
        <v>5002</v>
      </c>
      <c r="E1593" s="56">
        <v>6</v>
      </c>
      <c r="F1593" s="46" t="s">
        <v>5814</v>
      </c>
      <c r="G1593" s="47" t="s">
        <v>5814</v>
      </c>
      <c r="H1593" s="47" t="s">
        <v>6253</v>
      </c>
      <c r="I1593" s="48" t="s">
        <v>6275</v>
      </c>
      <c r="J1593" s="48" t="s">
        <v>6309</v>
      </c>
      <c r="K1593" s="48" t="s">
        <v>191</v>
      </c>
      <c r="L1593" s="45">
        <v>126</v>
      </c>
      <c r="M1593" s="47" t="s">
        <v>5862</v>
      </c>
      <c r="N1593" s="60">
        <v>0</v>
      </c>
      <c r="O1593" s="58">
        <v>0</v>
      </c>
      <c r="P1593" s="58">
        <v>0</v>
      </c>
      <c r="Q1593" s="132">
        <v>0</v>
      </c>
      <c r="R1593" s="60">
        <v>0</v>
      </c>
      <c r="S1593" s="58">
        <v>0</v>
      </c>
      <c r="T1593" s="58">
        <v>0</v>
      </c>
      <c r="U1593" s="132">
        <v>0</v>
      </c>
      <c r="V1593" s="58">
        <v>0</v>
      </c>
      <c r="W1593" s="58">
        <v>0</v>
      </c>
      <c r="X1593" s="58">
        <v>0</v>
      </c>
      <c r="Y1593" s="132">
        <v>0</v>
      </c>
      <c r="Z1593" s="61">
        <v>0</v>
      </c>
      <c r="AA1593" s="59">
        <v>0</v>
      </c>
      <c r="AB1593" s="59">
        <v>0</v>
      </c>
      <c r="AC1593" s="132">
        <v>0</v>
      </c>
      <c r="AD1593" s="61">
        <v>0</v>
      </c>
      <c r="AE1593" s="59">
        <v>1</v>
      </c>
      <c r="AF1593" s="59">
        <v>0</v>
      </c>
      <c r="AG1593" s="132">
        <v>0</v>
      </c>
      <c r="AH1593" s="61">
        <v>0</v>
      </c>
      <c r="AI1593" s="132">
        <v>0</v>
      </c>
      <c r="AJ1593" s="64">
        <f>IFERROR(VLOOKUP($B1593,STOCK!$A:$H,3,0)," ")</f>
        <v>6</v>
      </c>
      <c r="AK1593" s="65">
        <f>IFERROR(VLOOKUP($B1593,STOCK!$A:$H,4,0)," ")</f>
        <v>20</v>
      </c>
      <c r="AL1593" s="65">
        <f>IFERROR(VLOOKUP($B1593,STOCK!$A:$H,5,0)," ")</f>
        <v>5</v>
      </c>
      <c r="AM1593" s="65">
        <f>IFERROR(VLOOKUP($B1593,STOCK!$A:$H,6,0)," ")</f>
        <v>7</v>
      </c>
      <c r="AN1593" s="65">
        <f>IFERROR(VLOOKUP($B1593,STOCK!$A:$H,7,0)," ")</f>
        <v>4</v>
      </c>
      <c r="AO1593" s="65">
        <f>IFERROR(VLOOKUP($B1593,STOCK!$A:$H,8,0)," ")</f>
        <v>6</v>
      </c>
      <c r="AP1593" s="62" t="str">
        <f t="shared" si="312"/>
        <v>SV</v>
      </c>
      <c r="AQ1593" s="50" t="str">
        <f t="shared" si="313"/>
        <v>SV</v>
      </c>
      <c r="AR1593" s="50" t="str">
        <f t="shared" si="314"/>
        <v>SV</v>
      </c>
      <c r="AS1593" s="50" t="str">
        <f t="shared" si="315"/>
        <v>SV</v>
      </c>
      <c r="AT1593" s="50" t="str">
        <f t="shared" si="316"/>
        <v>SV</v>
      </c>
      <c r="AU1593" s="63" t="str">
        <f t="shared" si="323"/>
        <v>SV</v>
      </c>
      <c r="AV1593" s="67">
        <v>71453.999979999993</v>
      </c>
      <c r="AW1593" s="133">
        <v>55828.249400000001</v>
      </c>
      <c r="AX1593" s="49">
        <v>82900</v>
      </c>
      <c r="AY1593" s="51">
        <f t="shared" si="317"/>
        <v>0.16018697376219304</v>
      </c>
      <c r="AZ1593" s="51">
        <f t="shared" si="318"/>
        <v>0.13806996405307609</v>
      </c>
      <c r="BA1593" s="49">
        <v>80900</v>
      </c>
      <c r="BB1593" s="52">
        <v>3</v>
      </c>
      <c r="BC1593" s="51">
        <f t="shared" si="319"/>
        <v>0.13219693820701361</v>
      </c>
      <c r="BD1593" s="51">
        <f t="shared" si="320"/>
        <v>0.11676143411619291</v>
      </c>
      <c r="BE1593" s="49">
        <v>78900</v>
      </c>
      <c r="BF1593" s="52">
        <v>6</v>
      </c>
      <c r="BG1593" s="51">
        <f t="shared" si="321"/>
        <v>0.10420690265183397</v>
      </c>
      <c r="BH1593" s="51">
        <f t="shared" si="322"/>
        <v>9.4372623827629995E-2</v>
      </c>
      <c r="BI1593" s="282">
        <f t="shared" si="324"/>
        <v>0</v>
      </c>
    </row>
    <row r="1594" spans="1:61" hidden="1">
      <c r="A1594" s="54" t="s">
        <v>150</v>
      </c>
      <c r="B1594" s="55" t="s">
        <v>5003</v>
      </c>
      <c r="C1594" s="55" t="s">
        <v>5004</v>
      </c>
      <c r="D1594" s="44" t="s">
        <v>5005</v>
      </c>
      <c r="E1594" s="56">
        <v>6</v>
      </c>
      <c r="F1594" s="46" t="s">
        <v>5814</v>
      </c>
      <c r="G1594" s="47" t="s">
        <v>5814</v>
      </c>
      <c r="H1594" s="47" t="s">
        <v>6253</v>
      </c>
      <c r="I1594" s="48" t="s">
        <v>6275</v>
      </c>
      <c r="J1594" s="48" t="s">
        <v>6309</v>
      </c>
      <c r="K1594" s="48" t="s">
        <v>191</v>
      </c>
      <c r="L1594" s="45">
        <v>126</v>
      </c>
      <c r="M1594" s="47" t="s">
        <v>5862</v>
      </c>
      <c r="N1594" s="60">
        <v>0</v>
      </c>
      <c r="O1594" s="58">
        <v>0</v>
      </c>
      <c r="P1594" s="58">
        <v>1</v>
      </c>
      <c r="Q1594" s="132">
        <v>1</v>
      </c>
      <c r="R1594" s="60">
        <v>1</v>
      </c>
      <c r="S1594" s="58">
        <v>0</v>
      </c>
      <c r="T1594" s="58">
        <v>1</v>
      </c>
      <c r="U1594" s="132">
        <v>2</v>
      </c>
      <c r="V1594" s="58">
        <v>0</v>
      </c>
      <c r="W1594" s="58">
        <v>0</v>
      </c>
      <c r="X1594" s="58">
        <v>1</v>
      </c>
      <c r="Y1594" s="132">
        <v>1</v>
      </c>
      <c r="Z1594" s="61">
        <v>0</v>
      </c>
      <c r="AA1594" s="59">
        <v>0</v>
      </c>
      <c r="AB1594" s="59">
        <v>0</v>
      </c>
      <c r="AC1594" s="132">
        <v>0</v>
      </c>
      <c r="AD1594" s="61">
        <v>1</v>
      </c>
      <c r="AE1594" s="59">
        <v>0</v>
      </c>
      <c r="AF1594" s="59">
        <v>1</v>
      </c>
      <c r="AG1594" s="132">
        <v>1</v>
      </c>
      <c r="AH1594" s="61">
        <v>0</v>
      </c>
      <c r="AI1594" s="132">
        <v>0</v>
      </c>
      <c r="AJ1594" s="64">
        <f>IFERROR(VLOOKUP($B1594,STOCK!$A:$H,3,0)," ")</f>
        <v>7</v>
      </c>
      <c r="AK1594" s="65">
        <f>IFERROR(VLOOKUP($B1594,STOCK!$A:$H,4,0)," ")</f>
        <v>7</v>
      </c>
      <c r="AL1594" s="65">
        <f>IFERROR(VLOOKUP($B1594,STOCK!$A:$H,5,0)," ")</f>
        <v>8</v>
      </c>
      <c r="AM1594" s="65">
        <f>IFERROR(VLOOKUP($B1594,STOCK!$A:$H,6,0)," ")</f>
        <v>6</v>
      </c>
      <c r="AN1594" s="65">
        <f>IFERROR(VLOOKUP($B1594,STOCK!$A:$H,7,0)," ")</f>
        <v>4</v>
      </c>
      <c r="AO1594" s="65">
        <f>IFERROR(VLOOKUP($B1594,STOCK!$A:$H,8,0)," ")</f>
        <v>6</v>
      </c>
      <c r="AP1594" s="62">
        <f t="shared" si="312"/>
        <v>210</v>
      </c>
      <c r="AQ1594" s="50">
        <f t="shared" si="313"/>
        <v>105</v>
      </c>
      <c r="AR1594" s="50">
        <f t="shared" si="314"/>
        <v>240</v>
      </c>
      <c r="AS1594" s="50" t="str">
        <f t="shared" si="315"/>
        <v>SV</v>
      </c>
      <c r="AT1594" s="50">
        <f t="shared" si="316"/>
        <v>120</v>
      </c>
      <c r="AU1594" s="63" t="str">
        <f t="shared" si="323"/>
        <v>SV</v>
      </c>
      <c r="AV1594" s="67">
        <v>71453.999979999993</v>
      </c>
      <c r="AW1594" s="133">
        <v>62431.7837</v>
      </c>
      <c r="AX1594" s="49">
        <v>82900</v>
      </c>
      <c r="AY1594" s="51">
        <f t="shared" si="317"/>
        <v>0.16018697376219304</v>
      </c>
      <c r="AZ1594" s="51">
        <f t="shared" si="318"/>
        <v>0.13806996405307609</v>
      </c>
      <c r="BA1594" s="49">
        <v>80900</v>
      </c>
      <c r="BB1594" s="52">
        <v>3</v>
      </c>
      <c r="BC1594" s="51">
        <f t="shared" si="319"/>
        <v>0.13219693820701361</v>
      </c>
      <c r="BD1594" s="51">
        <f t="shared" si="320"/>
        <v>0.11676143411619291</v>
      </c>
      <c r="BE1594" s="49">
        <v>78900</v>
      </c>
      <c r="BF1594" s="52">
        <v>6</v>
      </c>
      <c r="BG1594" s="51">
        <f t="shared" si="321"/>
        <v>0.10420690265183397</v>
      </c>
      <c r="BH1594" s="51">
        <f t="shared" si="322"/>
        <v>9.4372623827629995E-2</v>
      </c>
      <c r="BI1594" s="282">
        <f t="shared" si="324"/>
        <v>5</v>
      </c>
    </row>
    <row r="1595" spans="1:61" hidden="1">
      <c r="A1595" s="54" t="s">
        <v>150</v>
      </c>
      <c r="B1595" s="55" t="s">
        <v>5006</v>
      </c>
      <c r="C1595" s="55" t="s">
        <v>5007</v>
      </c>
      <c r="D1595" s="44" t="s">
        <v>5008</v>
      </c>
      <c r="E1595" s="56">
        <v>6</v>
      </c>
      <c r="F1595" s="46" t="s">
        <v>5814</v>
      </c>
      <c r="G1595" s="47" t="s">
        <v>5814</v>
      </c>
      <c r="H1595" s="47" t="s">
        <v>6253</v>
      </c>
      <c r="I1595" s="48" t="s">
        <v>6275</v>
      </c>
      <c r="J1595" s="48" t="s">
        <v>6309</v>
      </c>
      <c r="K1595" s="48" t="s">
        <v>191</v>
      </c>
      <c r="L1595" s="45">
        <v>126</v>
      </c>
      <c r="M1595" s="47" t="s">
        <v>5862</v>
      </c>
      <c r="N1595" s="60">
        <v>0</v>
      </c>
      <c r="O1595" s="58">
        <v>0</v>
      </c>
      <c r="P1595" s="58">
        <v>0</v>
      </c>
      <c r="Q1595" s="132">
        <v>0</v>
      </c>
      <c r="R1595" s="60">
        <v>0</v>
      </c>
      <c r="S1595" s="58">
        <v>0</v>
      </c>
      <c r="T1595" s="58">
        <v>0</v>
      </c>
      <c r="U1595" s="132">
        <v>0</v>
      </c>
      <c r="V1595" s="58">
        <v>0</v>
      </c>
      <c r="W1595" s="58">
        <v>0</v>
      </c>
      <c r="X1595" s="58">
        <v>2</v>
      </c>
      <c r="Y1595" s="132">
        <v>1</v>
      </c>
      <c r="Z1595" s="61">
        <v>0</v>
      </c>
      <c r="AA1595" s="59">
        <v>0</v>
      </c>
      <c r="AB1595" s="59">
        <v>0</v>
      </c>
      <c r="AC1595" s="132">
        <v>0</v>
      </c>
      <c r="AD1595" s="61">
        <v>0</v>
      </c>
      <c r="AE1595" s="59">
        <v>0</v>
      </c>
      <c r="AF1595" s="59">
        <v>0</v>
      </c>
      <c r="AG1595" s="132">
        <v>1</v>
      </c>
      <c r="AH1595" s="61">
        <v>0</v>
      </c>
      <c r="AI1595" s="132">
        <v>0</v>
      </c>
      <c r="AJ1595" s="64">
        <f>IFERROR(VLOOKUP($B1595,STOCK!$A:$H,3,0)," ")</f>
        <v>8</v>
      </c>
      <c r="AK1595" s="65">
        <f>IFERROR(VLOOKUP($B1595,STOCK!$A:$H,4,0)," ")</f>
        <v>9</v>
      </c>
      <c r="AL1595" s="65">
        <f>IFERROR(VLOOKUP($B1595,STOCK!$A:$H,5,0)," ")</f>
        <v>7</v>
      </c>
      <c r="AM1595" s="65">
        <f>IFERROR(VLOOKUP($B1595,STOCK!$A:$H,6,0)," ")</f>
        <v>9</v>
      </c>
      <c r="AN1595" s="65">
        <f>IFERROR(VLOOKUP($B1595,STOCK!$A:$H,7,0)," ")</f>
        <v>5</v>
      </c>
      <c r="AO1595" s="65">
        <f>IFERROR(VLOOKUP($B1595,STOCK!$A:$H,8,0)," ")</f>
        <v>6</v>
      </c>
      <c r="AP1595" s="62" t="str">
        <f t="shared" si="312"/>
        <v>SV</v>
      </c>
      <c r="AQ1595" s="50" t="str">
        <f t="shared" si="313"/>
        <v>SV</v>
      </c>
      <c r="AR1595" s="50">
        <f t="shared" si="314"/>
        <v>210</v>
      </c>
      <c r="AS1595" s="50" t="str">
        <f t="shared" si="315"/>
        <v>SV</v>
      </c>
      <c r="AT1595" s="50">
        <f t="shared" si="316"/>
        <v>150</v>
      </c>
      <c r="AU1595" s="63" t="str">
        <f t="shared" si="323"/>
        <v>SV</v>
      </c>
      <c r="AV1595" s="67">
        <v>71453.999979999993</v>
      </c>
      <c r="AW1595" s="133">
        <v>61131.771359999999</v>
      </c>
      <c r="AX1595" s="49">
        <v>82900</v>
      </c>
      <c r="AY1595" s="51">
        <f t="shared" si="317"/>
        <v>0.16018697376219304</v>
      </c>
      <c r="AZ1595" s="51">
        <f t="shared" si="318"/>
        <v>0.13806996405307609</v>
      </c>
      <c r="BA1595" s="49">
        <v>80900</v>
      </c>
      <c r="BB1595" s="52">
        <v>3</v>
      </c>
      <c r="BC1595" s="51">
        <f t="shared" si="319"/>
        <v>0.13219693820701361</v>
      </c>
      <c r="BD1595" s="51">
        <f t="shared" si="320"/>
        <v>0.11676143411619291</v>
      </c>
      <c r="BE1595" s="49">
        <v>78900</v>
      </c>
      <c r="BF1595" s="52">
        <v>6</v>
      </c>
      <c r="BG1595" s="51">
        <f t="shared" si="321"/>
        <v>0.10420690265183397</v>
      </c>
      <c r="BH1595" s="51">
        <f t="shared" si="322"/>
        <v>9.4372623827629995E-2</v>
      </c>
      <c r="BI1595" s="282">
        <f t="shared" si="324"/>
        <v>2</v>
      </c>
    </row>
    <row r="1596" spans="1:61" hidden="1">
      <c r="A1596" s="54" t="s">
        <v>149</v>
      </c>
      <c r="B1596" s="55" t="s">
        <v>5009</v>
      </c>
      <c r="C1596" s="55" t="s">
        <v>5010</v>
      </c>
      <c r="D1596" s="44" t="s">
        <v>5011</v>
      </c>
      <c r="E1596" s="56">
        <v>6</v>
      </c>
      <c r="F1596" s="46" t="s">
        <v>5814</v>
      </c>
      <c r="G1596" s="47" t="s">
        <v>5814</v>
      </c>
      <c r="H1596" s="47" t="s">
        <v>6253</v>
      </c>
      <c r="I1596" s="48" t="s">
        <v>6275</v>
      </c>
      <c r="J1596" s="48" t="s">
        <v>6310</v>
      </c>
      <c r="K1596" s="48" t="s">
        <v>6310</v>
      </c>
      <c r="L1596" s="45">
        <v>984</v>
      </c>
      <c r="M1596" s="47" t="s">
        <v>5903</v>
      </c>
      <c r="N1596" s="60">
        <v>0</v>
      </c>
      <c r="O1596" s="58">
        <v>0</v>
      </c>
      <c r="P1596" s="58">
        <v>0</v>
      </c>
      <c r="Q1596" s="132">
        <v>0</v>
      </c>
      <c r="R1596" s="60">
        <v>0</v>
      </c>
      <c r="S1596" s="58">
        <v>0</v>
      </c>
      <c r="T1596" s="58">
        <v>0</v>
      </c>
      <c r="U1596" s="132">
        <v>0</v>
      </c>
      <c r="V1596" s="58">
        <v>0</v>
      </c>
      <c r="W1596" s="58">
        <v>0</v>
      </c>
      <c r="X1596" s="58">
        <v>0</v>
      </c>
      <c r="Y1596" s="132">
        <v>0</v>
      </c>
      <c r="Z1596" s="61">
        <v>0</v>
      </c>
      <c r="AA1596" s="59">
        <v>0</v>
      </c>
      <c r="AB1596" s="59">
        <v>0</v>
      </c>
      <c r="AC1596" s="132">
        <v>0</v>
      </c>
      <c r="AD1596" s="61">
        <v>0</v>
      </c>
      <c r="AE1596" s="59">
        <v>0</v>
      </c>
      <c r="AF1596" s="59">
        <v>0</v>
      </c>
      <c r="AG1596" s="132">
        <v>0</v>
      </c>
      <c r="AH1596" s="61">
        <v>0</v>
      </c>
      <c r="AI1596" s="132">
        <v>0</v>
      </c>
      <c r="AJ1596" s="64">
        <f>IFERROR(VLOOKUP($B1596,STOCK!$A:$H,3,0)," ")</f>
        <v>3</v>
      </c>
      <c r="AK1596" s="65">
        <f>IFERROR(VLOOKUP($B1596,STOCK!$A:$H,4,0)," ")</f>
        <v>12</v>
      </c>
      <c r="AL1596" s="65">
        <f>IFERROR(VLOOKUP($B1596,STOCK!$A:$H,5,0)," ")</f>
        <v>0</v>
      </c>
      <c r="AM1596" s="65">
        <f>IFERROR(VLOOKUP($B1596,STOCK!$A:$H,6,0)," ")</f>
        <v>0</v>
      </c>
      <c r="AN1596" s="65">
        <f>IFERROR(VLOOKUP($B1596,STOCK!$A:$H,7,0)," ")</f>
        <v>0</v>
      </c>
      <c r="AO1596" s="65">
        <f>IFERROR(VLOOKUP($B1596,STOCK!$A:$H,8,0)," ")</f>
        <v>0</v>
      </c>
      <c r="AP1596" s="62" t="str">
        <f t="shared" si="312"/>
        <v>SV</v>
      </c>
      <c r="AQ1596" s="50" t="str">
        <f t="shared" si="313"/>
        <v>SV</v>
      </c>
      <c r="AR1596" s="50" t="str">
        <f t="shared" si="314"/>
        <v>Q</v>
      </c>
      <c r="AS1596" s="50" t="str">
        <f t="shared" si="315"/>
        <v>Q</v>
      </c>
      <c r="AT1596" s="50" t="str">
        <f t="shared" si="316"/>
        <v>Q</v>
      </c>
      <c r="AU1596" s="63" t="str">
        <f t="shared" si="323"/>
        <v>Q</v>
      </c>
      <c r="AV1596" s="67">
        <v>79200</v>
      </c>
      <c r="AW1596" s="133">
        <v>79199.999779999998</v>
      </c>
      <c r="AX1596" s="49">
        <v>94900</v>
      </c>
      <c r="AY1596" s="51">
        <f t="shared" si="317"/>
        <v>0.19823232323232332</v>
      </c>
      <c r="AZ1596" s="51">
        <f t="shared" si="318"/>
        <v>0.1654373024236038</v>
      </c>
      <c r="BA1596" s="49">
        <v>92900</v>
      </c>
      <c r="BB1596" s="52">
        <v>2</v>
      </c>
      <c r="BC1596" s="51">
        <f t="shared" si="319"/>
        <v>0.17297979797979801</v>
      </c>
      <c r="BD1596" s="51">
        <f t="shared" si="320"/>
        <v>0.14747039827771799</v>
      </c>
      <c r="BE1596" s="49">
        <v>89900</v>
      </c>
      <c r="BF1596" s="52">
        <v>6</v>
      </c>
      <c r="BG1596" s="51">
        <f t="shared" si="321"/>
        <v>0.13510101010101017</v>
      </c>
      <c r="BH1596" s="51">
        <f t="shared" si="322"/>
        <v>0.11902113459399333</v>
      </c>
      <c r="BI1596" s="282">
        <f t="shared" si="324"/>
        <v>0</v>
      </c>
    </row>
    <row r="1597" spans="1:61" hidden="1">
      <c r="A1597" s="54" t="s">
        <v>149</v>
      </c>
      <c r="B1597" s="55" t="s">
        <v>5012</v>
      </c>
      <c r="C1597" s="55" t="s">
        <v>5013</v>
      </c>
      <c r="D1597" s="44" t="s">
        <v>5014</v>
      </c>
      <c r="E1597" s="56">
        <v>6</v>
      </c>
      <c r="F1597" s="46" t="s">
        <v>5814</v>
      </c>
      <c r="G1597" s="47" t="s">
        <v>5814</v>
      </c>
      <c r="H1597" s="47" t="s">
        <v>6253</v>
      </c>
      <c r="I1597" s="48" t="s">
        <v>6275</v>
      </c>
      <c r="J1597" s="48" t="s">
        <v>6310</v>
      </c>
      <c r="K1597" s="48" t="s">
        <v>6310</v>
      </c>
      <c r="L1597" s="45">
        <v>984</v>
      </c>
      <c r="M1597" s="47" t="s">
        <v>5903</v>
      </c>
      <c r="N1597" s="60">
        <v>1</v>
      </c>
      <c r="O1597" s="58">
        <v>0</v>
      </c>
      <c r="P1597" s="58">
        <v>0</v>
      </c>
      <c r="Q1597" s="132">
        <v>0</v>
      </c>
      <c r="R1597" s="60">
        <v>0</v>
      </c>
      <c r="S1597" s="58">
        <v>0</v>
      </c>
      <c r="T1597" s="58">
        <v>0</v>
      </c>
      <c r="U1597" s="132">
        <v>0</v>
      </c>
      <c r="V1597" s="58">
        <v>0</v>
      </c>
      <c r="W1597" s="58">
        <v>0</v>
      </c>
      <c r="X1597" s="58">
        <v>0</v>
      </c>
      <c r="Y1597" s="132">
        <v>0</v>
      </c>
      <c r="Z1597" s="61">
        <v>0</v>
      </c>
      <c r="AA1597" s="59">
        <v>0</v>
      </c>
      <c r="AB1597" s="59">
        <v>0</v>
      </c>
      <c r="AC1597" s="132">
        <v>0</v>
      </c>
      <c r="AD1597" s="61">
        <v>0</v>
      </c>
      <c r="AE1597" s="59">
        <v>0</v>
      </c>
      <c r="AF1597" s="59">
        <v>0</v>
      </c>
      <c r="AG1597" s="132">
        <v>0</v>
      </c>
      <c r="AH1597" s="61">
        <v>0</v>
      </c>
      <c r="AI1597" s="132">
        <v>0</v>
      </c>
      <c r="AJ1597" s="64">
        <f>IFERROR(VLOOKUP($B1597,STOCK!$A:$H,3,0)," ")</f>
        <v>11</v>
      </c>
      <c r="AK1597" s="65">
        <f>IFERROR(VLOOKUP($B1597,STOCK!$A:$H,4,0)," ")</f>
        <v>4</v>
      </c>
      <c r="AL1597" s="65">
        <f>IFERROR(VLOOKUP($B1597,STOCK!$A:$H,5,0)," ")</f>
        <v>0</v>
      </c>
      <c r="AM1597" s="65">
        <f>IFERROR(VLOOKUP($B1597,STOCK!$A:$H,6,0)," ")</f>
        <v>0</v>
      </c>
      <c r="AN1597" s="65">
        <f>IFERROR(VLOOKUP($B1597,STOCK!$A:$H,7,0)," ")</f>
        <v>0</v>
      </c>
      <c r="AO1597" s="65">
        <f>IFERROR(VLOOKUP($B1597,STOCK!$A:$H,8,0)," ")</f>
        <v>0</v>
      </c>
      <c r="AP1597" s="62" t="str">
        <f t="shared" si="312"/>
        <v>SV</v>
      </c>
      <c r="AQ1597" s="50" t="str">
        <f t="shared" si="313"/>
        <v>SV</v>
      </c>
      <c r="AR1597" s="50" t="str">
        <f t="shared" si="314"/>
        <v>Q</v>
      </c>
      <c r="AS1597" s="50" t="str">
        <f t="shared" si="315"/>
        <v>Q</v>
      </c>
      <c r="AT1597" s="50" t="str">
        <f t="shared" si="316"/>
        <v>Q</v>
      </c>
      <c r="AU1597" s="63" t="str">
        <f t="shared" si="323"/>
        <v>Q</v>
      </c>
      <c r="AV1597" s="67">
        <v>97199.999995999999</v>
      </c>
      <c r="AW1597" s="133">
        <v>97200.000260000001</v>
      </c>
      <c r="AX1597" s="49">
        <v>117900</v>
      </c>
      <c r="AY1597" s="51">
        <f t="shared" si="317"/>
        <v>0.21296296301287909</v>
      </c>
      <c r="AZ1597" s="51">
        <f t="shared" si="318"/>
        <v>0.17557251911789654</v>
      </c>
      <c r="BA1597" s="49">
        <v>114900</v>
      </c>
      <c r="BB1597" s="52">
        <v>2</v>
      </c>
      <c r="BC1597" s="51">
        <f t="shared" si="319"/>
        <v>0.18209876548074488</v>
      </c>
      <c r="BD1597" s="51">
        <f t="shared" si="320"/>
        <v>0.15404699742384684</v>
      </c>
      <c r="BE1597" s="49">
        <v>112900</v>
      </c>
      <c r="BF1597" s="52">
        <v>6</v>
      </c>
      <c r="BG1597" s="51">
        <f t="shared" si="321"/>
        <v>0.16152263379265519</v>
      </c>
      <c r="BH1597" s="51">
        <f t="shared" si="322"/>
        <v>0.13906111606731622</v>
      </c>
      <c r="BI1597" s="282">
        <f t="shared" si="324"/>
        <v>0</v>
      </c>
    </row>
    <row r="1598" spans="1:61" hidden="1">
      <c r="A1598" s="54" t="s">
        <v>149</v>
      </c>
      <c r="B1598" s="55" t="s">
        <v>5015</v>
      </c>
      <c r="C1598" s="55" t="s">
        <v>5016</v>
      </c>
      <c r="D1598" s="44" t="s">
        <v>5017</v>
      </c>
      <c r="E1598" s="56">
        <v>12</v>
      </c>
      <c r="F1598" s="46" t="s">
        <v>5814</v>
      </c>
      <c r="G1598" s="47" t="s">
        <v>5814</v>
      </c>
      <c r="H1598" s="47" t="s">
        <v>6253</v>
      </c>
      <c r="I1598" s="48" t="s">
        <v>6275</v>
      </c>
      <c r="J1598" s="48" t="s">
        <v>6310</v>
      </c>
      <c r="K1598" s="48" t="s">
        <v>6310</v>
      </c>
      <c r="L1598" s="45">
        <v>984</v>
      </c>
      <c r="M1598" s="47" t="s">
        <v>5903</v>
      </c>
      <c r="N1598" s="60">
        <v>0</v>
      </c>
      <c r="O1598" s="58">
        <v>0</v>
      </c>
      <c r="P1598" s="58">
        <v>0</v>
      </c>
      <c r="Q1598" s="132">
        <v>0</v>
      </c>
      <c r="R1598" s="60">
        <v>0</v>
      </c>
      <c r="S1598" s="58">
        <v>0</v>
      </c>
      <c r="T1598" s="58">
        <v>1</v>
      </c>
      <c r="U1598" s="132">
        <v>0</v>
      </c>
      <c r="V1598" s="58">
        <v>0</v>
      </c>
      <c r="W1598" s="58">
        <v>0</v>
      </c>
      <c r="X1598" s="58">
        <v>0</v>
      </c>
      <c r="Y1598" s="132">
        <v>0</v>
      </c>
      <c r="Z1598" s="61">
        <v>0</v>
      </c>
      <c r="AA1598" s="59">
        <v>0</v>
      </c>
      <c r="AB1598" s="59">
        <v>0</v>
      </c>
      <c r="AC1598" s="132">
        <v>0</v>
      </c>
      <c r="AD1598" s="61">
        <v>0</v>
      </c>
      <c r="AE1598" s="59">
        <v>0</v>
      </c>
      <c r="AF1598" s="59">
        <v>0</v>
      </c>
      <c r="AG1598" s="132">
        <v>0</v>
      </c>
      <c r="AH1598" s="61">
        <v>0</v>
      </c>
      <c r="AI1598" s="132">
        <v>0</v>
      </c>
      <c r="AJ1598" s="64">
        <f>IFERROR(VLOOKUP($B1598,STOCK!$A:$H,3,0)," ")</f>
        <v>6</v>
      </c>
      <c r="AK1598" s="65">
        <f>IFERROR(VLOOKUP($B1598,STOCK!$A:$H,4,0)," ")</f>
        <v>1</v>
      </c>
      <c r="AL1598" s="65">
        <f>IFERROR(VLOOKUP($B1598,STOCK!$A:$H,5,0)," ")</f>
        <v>0</v>
      </c>
      <c r="AM1598" s="65">
        <f>IFERROR(VLOOKUP($B1598,STOCK!$A:$H,6,0)," ")</f>
        <v>0</v>
      </c>
      <c r="AN1598" s="65">
        <f>IFERROR(VLOOKUP($B1598,STOCK!$A:$H,7,0)," ")</f>
        <v>0</v>
      </c>
      <c r="AO1598" s="65">
        <f>IFERROR(VLOOKUP($B1598,STOCK!$A:$H,8,0)," ")</f>
        <v>0</v>
      </c>
      <c r="AP1598" s="62" t="str">
        <f t="shared" si="312"/>
        <v>SV</v>
      </c>
      <c r="AQ1598" s="50" t="str">
        <f t="shared" si="313"/>
        <v>SV</v>
      </c>
      <c r="AR1598" s="50" t="str">
        <f t="shared" si="314"/>
        <v>Q</v>
      </c>
      <c r="AS1598" s="50" t="str">
        <f t="shared" si="315"/>
        <v>Q</v>
      </c>
      <c r="AT1598" s="50" t="str">
        <f t="shared" si="316"/>
        <v>Q</v>
      </c>
      <c r="AU1598" s="63" t="str">
        <f t="shared" si="323"/>
        <v>Q</v>
      </c>
      <c r="AV1598" s="67">
        <v>44099.999999</v>
      </c>
      <c r="AW1598" s="133">
        <v>44099.999459999999</v>
      </c>
      <c r="AX1598" s="49">
        <v>52900</v>
      </c>
      <c r="AY1598" s="51">
        <f t="shared" si="317"/>
        <v>0.19954648528797159</v>
      </c>
      <c r="AZ1598" s="51">
        <f t="shared" si="318"/>
        <v>0.16635160682419661</v>
      </c>
      <c r="BA1598" s="49">
        <v>51900</v>
      </c>
      <c r="BB1598" s="52">
        <v>3</v>
      </c>
      <c r="BC1598" s="51">
        <f t="shared" si="319"/>
        <v>0.17687074832600613</v>
      </c>
      <c r="BD1598" s="51">
        <f t="shared" si="320"/>
        <v>0.15028901736030828</v>
      </c>
      <c r="BE1598" s="49">
        <v>49900</v>
      </c>
      <c r="BF1598" s="52">
        <v>6</v>
      </c>
      <c r="BG1598" s="51">
        <f t="shared" si="321"/>
        <v>0.13151927440207523</v>
      </c>
      <c r="BH1598" s="51">
        <f t="shared" si="322"/>
        <v>0.11623246494989981</v>
      </c>
      <c r="BI1598" s="282">
        <f t="shared" si="324"/>
        <v>0</v>
      </c>
    </row>
    <row r="1599" spans="1:61" hidden="1">
      <c r="A1599" s="54" t="s">
        <v>149</v>
      </c>
      <c r="B1599" s="55" t="s">
        <v>5018</v>
      </c>
      <c r="C1599" s="55" t="s">
        <v>5019</v>
      </c>
      <c r="D1599" s="44" t="s">
        <v>5020</v>
      </c>
      <c r="E1599" s="56">
        <v>6</v>
      </c>
      <c r="F1599" s="46" t="s">
        <v>5814</v>
      </c>
      <c r="G1599" s="47" t="s">
        <v>5814</v>
      </c>
      <c r="H1599" s="47" t="s">
        <v>6253</v>
      </c>
      <c r="I1599" s="48" t="s">
        <v>6275</v>
      </c>
      <c r="J1599" s="48" t="s">
        <v>6310</v>
      </c>
      <c r="K1599" s="48" t="s">
        <v>6310</v>
      </c>
      <c r="L1599" s="45">
        <v>984</v>
      </c>
      <c r="M1599" s="47" t="s">
        <v>5903</v>
      </c>
      <c r="N1599" s="60">
        <v>0</v>
      </c>
      <c r="O1599" s="58">
        <v>0</v>
      </c>
      <c r="P1599" s="58">
        <v>0</v>
      </c>
      <c r="Q1599" s="132">
        <v>0</v>
      </c>
      <c r="R1599" s="60">
        <v>0</v>
      </c>
      <c r="S1599" s="58">
        <v>0</v>
      </c>
      <c r="T1599" s="58">
        <v>0</v>
      </c>
      <c r="U1599" s="132">
        <v>0</v>
      </c>
      <c r="V1599" s="58">
        <v>0</v>
      </c>
      <c r="W1599" s="58">
        <v>0</v>
      </c>
      <c r="X1599" s="58">
        <v>0</v>
      </c>
      <c r="Y1599" s="132">
        <v>0</v>
      </c>
      <c r="Z1599" s="61">
        <v>0</v>
      </c>
      <c r="AA1599" s="59">
        <v>0</v>
      </c>
      <c r="AB1599" s="59">
        <v>0</v>
      </c>
      <c r="AC1599" s="132">
        <v>0</v>
      </c>
      <c r="AD1599" s="61">
        <v>0</v>
      </c>
      <c r="AE1599" s="59">
        <v>0</v>
      </c>
      <c r="AF1599" s="59">
        <v>0</v>
      </c>
      <c r="AG1599" s="132">
        <v>0</v>
      </c>
      <c r="AH1599" s="61">
        <v>0</v>
      </c>
      <c r="AI1599" s="132">
        <v>0</v>
      </c>
      <c r="AJ1599" s="64">
        <f>IFERROR(VLOOKUP($B1599,STOCK!$A:$H,3,0)," ")</f>
        <v>6</v>
      </c>
      <c r="AK1599" s="65">
        <f>IFERROR(VLOOKUP($B1599,STOCK!$A:$H,4,0)," ")</f>
        <v>0</v>
      </c>
      <c r="AL1599" s="65">
        <f>IFERROR(VLOOKUP($B1599,STOCK!$A:$H,5,0)," ")</f>
        <v>0</v>
      </c>
      <c r="AM1599" s="65">
        <f>IFERROR(VLOOKUP($B1599,STOCK!$A:$H,6,0)," ")</f>
        <v>0</v>
      </c>
      <c r="AN1599" s="65">
        <f>IFERROR(VLOOKUP($B1599,STOCK!$A:$H,7,0)," ")</f>
        <v>0</v>
      </c>
      <c r="AO1599" s="65">
        <f>IFERROR(VLOOKUP($B1599,STOCK!$A:$H,8,0)," ")</f>
        <v>0</v>
      </c>
      <c r="AP1599" s="62" t="str">
        <f t="shared" si="312"/>
        <v>SV</v>
      </c>
      <c r="AQ1599" s="50" t="str">
        <f t="shared" si="313"/>
        <v>Q</v>
      </c>
      <c r="AR1599" s="50" t="str">
        <f t="shared" si="314"/>
        <v>Q</v>
      </c>
      <c r="AS1599" s="50" t="str">
        <f t="shared" si="315"/>
        <v>Q</v>
      </c>
      <c r="AT1599" s="50" t="str">
        <f t="shared" si="316"/>
        <v>Q</v>
      </c>
      <c r="AU1599" s="63" t="str">
        <f t="shared" si="323"/>
        <v>Q</v>
      </c>
      <c r="AV1599" s="67">
        <v>97199.999995999999</v>
      </c>
      <c r="AW1599" s="133">
        <v>97200.000260000001</v>
      </c>
      <c r="AX1599" s="49">
        <v>117900</v>
      </c>
      <c r="AY1599" s="51">
        <f t="shared" si="317"/>
        <v>0.21296296301287909</v>
      </c>
      <c r="AZ1599" s="51">
        <f t="shared" si="318"/>
        <v>0.17557251911789654</v>
      </c>
      <c r="BA1599" s="49">
        <v>114900</v>
      </c>
      <c r="BB1599" s="52">
        <v>2</v>
      </c>
      <c r="BC1599" s="51">
        <f t="shared" si="319"/>
        <v>0.18209876548074488</v>
      </c>
      <c r="BD1599" s="51">
        <f t="shared" si="320"/>
        <v>0.15404699742384684</v>
      </c>
      <c r="BE1599" s="49">
        <v>112900</v>
      </c>
      <c r="BF1599" s="52">
        <v>6</v>
      </c>
      <c r="BG1599" s="51">
        <f t="shared" si="321"/>
        <v>0.16152263379265519</v>
      </c>
      <c r="BH1599" s="51">
        <f t="shared" si="322"/>
        <v>0.13906111606731622</v>
      </c>
      <c r="BI1599" s="282">
        <f t="shared" si="324"/>
        <v>0</v>
      </c>
    </row>
    <row r="1600" spans="1:61" hidden="1">
      <c r="A1600" s="54" t="s">
        <v>149</v>
      </c>
      <c r="B1600" s="55" t="s">
        <v>5021</v>
      </c>
      <c r="C1600" s="55" t="s">
        <v>5022</v>
      </c>
      <c r="D1600" s="44" t="s">
        <v>5023</v>
      </c>
      <c r="E1600" s="56">
        <v>12</v>
      </c>
      <c r="F1600" s="46" t="s">
        <v>5814</v>
      </c>
      <c r="G1600" s="47" t="s">
        <v>5814</v>
      </c>
      <c r="H1600" s="47" t="s">
        <v>6253</v>
      </c>
      <c r="I1600" s="48" t="s">
        <v>6275</v>
      </c>
      <c r="J1600" s="48" t="s">
        <v>6311</v>
      </c>
      <c r="K1600" s="48" t="s">
        <v>6311</v>
      </c>
      <c r="L1600" s="45">
        <v>81</v>
      </c>
      <c r="M1600" s="47" t="s">
        <v>6093</v>
      </c>
      <c r="N1600" s="60">
        <v>0</v>
      </c>
      <c r="O1600" s="58">
        <v>0</v>
      </c>
      <c r="P1600" s="58">
        <v>0</v>
      </c>
      <c r="Q1600" s="132">
        <v>0</v>
      </c>
      <c r="R1600" s="60">
        <v>1</v>
      </c>
      <c r="S1600" s="58">
        <v>0</v>
      </c>
      <c r="T1600" s="58">
        <v>0</v>
      </c>
      <c r="U1600" s="132">
        <v>0</v>
      </c>
      <c r="V1600" s="58">
        <v>1</v>
      </c>
      <c r="W1600" s="58">
        <v>0</v>
      </c>
      <c r="X1600" s="58">
        <v>0</v>
      </c>
      <c r="Y1600" s="132">
        <v>0</v>
      </c>
      <c r="Z1600" s="61">
        <v>0</v>
      </c>
      <c r="AA1600" s="59">
        <v>0</v>
      </c>
      <c r="AB1600" s="59">
        <v>0</v>
      </c>
      <c r="AC1600" s="132">
        <v>0</v>
      </c>
      <c r="AD1600" s="61">
        <v>0</v>
      </c>
      <c r="AE1600" s="59">
        <v>0</v>
      </c>
      <c r="AF1600" s="59">
        <v>3</v>
      </c>
      <c r="AG1600" s="132">
        <v>2</v>
      </c>
      <c r="AH1600" s="61">
        <v>0</v>
      </c>
      <c r="AI1600" s="132">
        <v>0</v>
      </c>
      <c r="AJ1600" s="64">
        <f>IFERROR(VLOOKUP($B1600,STOCK!$A:$H,3,0)," ")</f>
        <v>0</v>
      </c>
      <c r="AK1600" s="65">
        <f>IFERROR(VLOOKUP($B1600,STOCK!$A:$H,4,0)," ")</f>
        <v>8</v>
      </c>
      <c r="AL1600" s="65">
        <f>IFERROR(VLOOKUP($B1600,STOCK!$A:$H,5,0)," ")</f>
        <v>0</v>
      </c>
      <c r="AM1600" s="65">
        <f>IFERROR(VLOOKUP($B1600,STOCK!$A:$H,6,0)," ")</f>
        <v>0</v>
      </c>
      <c r="AN1600" s="65">
        <f>IFERROR(VLOOKUP($B1600,STOCK!$A:$H,7,0)," ")</f>
        <v>0</v>
      </c>
      <c r="AO1600" s="65">
        <f>IFERROR(VLOOKUP($B1600,STOCK!$A:$H,8,0)," ")</f>
        <v>0</v>
      </c>
      <c r="AP1600" s="62" t="str">
        <f t="shared" si="312"/>
        <v>Q</v>
      </c>
      <c r="AQ1600" s="50" t="str">
        <f t="shared" si="313"/>
        <v>SV</v>
      </c>
      <c r="AR1600" s="50" t="str">
        <f t="shared" si="314"/>
        <v>Q</v>
      </c>
      <c r="AS1600" s="50" t="str">
        <f t="shared" si="315"/>
        <v>Q</v>
      </c>
      <c r="AT1600" s="50" t="str">
        <f t="shared" si="316"/>
        <v>Q</v>
      </c>
      <c r="AU1600" s="63" t="str">
        <f t="shared" si="323"/>
        <v>Q</v>
      </c>
      <c r="AV1600" s="67">
        <v>38958.000004000001</v>
      </c>
      <c r="AW1600" s="133">
        <v>40021.359839999997</v>
      </c>
      <c r="AX1600" s="49">
        <v>49900</v>
      </c>
      <c r="AY1600" s="51">
        <f t="shared" si="317"/>
        <v>0.28086657412794636</v>
      </c>
      <c r="AZ1600" s="51">
        <f t="shared" si="318"/>
        <v>0.21927855703406812</v>
      </c>
      <c r="BA1600" s="49">
        <v>48900</v>
      </c>
      <c r="BB1600" s="52">
        <v>3</v>
      </c>
      <c r="BC1600" s="51">
        <f t="shared" si="319"/>
        <v>0.25519790530774689</v>
      </c>
      <c r="BD1600" s="51">
        <f t="shared" si="320"/>
        <v>0.2033128833537832</v>
      </c>
      <c r="BE1600" s="49">
        <v>47900</v>
      </c>
      <c r="BF1600" s="52">
        <v>6</v>
      </c>
      <c r="BG1600" s="51">
        <f t="shared" si="321"/>
        <v>0.22952923648754764</v>
      </c>
      <c r="BH1600" s="51">
        <f t="shared" si="322"/>
        <v>0.18668058446764088</v>
      </c>
      <c r="BI1600" s="282">
        <f t="shared" si="324"/>
        <v>2</v>
      </c>
    </row>
    <row r="1601" spans="1:61" hidden="1">
      <c r="A1601" s="54" t="s">
        <v>149</v>
      </c>
      <c r="B1601" s="55" t="s">
        <v>5024</v>
      </c>
      <c r="C1601" s="55" t="s">
        <v>5025</v>
      </c>
      <c r="D1601" s="44" t="s">
        <v>5026</v>
      </c>
      <c r="E1601" s="56">
        <v>6</v>
      </c>
      <c r="F1601" s="46" t="s">
        <v>5814</v>
      </c>
      <c r="G1601" s="47" t="s">
        <v>5814</v>
      </c>
      <c r="H1601" s="47" t="s">
        <v>6253</v>
      </c>
      <c r="I1601" s="48" t="s">
        <v>6275</v>
      </c>
      <c r="J1601" s="48" t="s">
        <v>6312</v>
      </c>
      <c r="K1601" s="48" t="s">
        <v>6313</v>
      </c>
      <c r="L1601" s="45">
        <v>984</v>
      </c>
      <c r="M1601" s="47" t="s">
        <v>5903</v>
      </c>
      <c r="N1601" s="60">
        <v>0</v>
      </c>
      <c r="O1601" s="58">
        <v>0</v>
      </c>
      <c r="P1601" s="58">
        <v>0</v>
      </c>
      <c r="Q1601" s="132">
        <v>0</v>
      </c>
      <c r="R1601" s="60">
        <v>3</v>
      </c>
      <c r="S1601" s="58">
        <v>0</v>
      </c>
      <c r="T1601" s="58">
        <v>0</v>
      </c>
      <c r="U1601" s="132">
        <v>0</v>
      </c>
      <c r="V1601" s="58">
        <v>0</v>
      </c>
      <c r="W1601" s="58">
        <v>0</v>
      </c>
      <c r="X1601" s="58">
        <v>0</v>
      </c>
      <c r="Y1601" s="132">
        <v>0</v>
      </c>
      <c r="Z1601" s="61">
        <v>0</v>
      </c>
      <c r="AA1601" s="59">
        <v>0</v>
      </c>
      <c r="AB1601" s="59">
        <v>0</v>
      </c>
      <c r="AC1601" s="132">
        <v>0</v>
      </c>
      <c r="AD1601" s="61">
        <v>0</v>
      </c>
      <c r="AE1601" s="59">
        <v>0</v>
      </c>
      <c r="AF1601" s="59">
        <v>0</v>
      </c>
      <c r="AG1601" s="132">
        <v>0</v>
      </c>
      <c r="AH1601" s="61">
        <v>0</v>
      </c>
      <c r="AI1601" s="132">
        <v>0</v>
      </c>
      <c r="AJ1601" s="64">
        <f>IFERROR(VLOOKUP($B1601,STOCK!$A:$H,3,0)," ")</f>
        <v>14</v>
      </c>
      <c r="AK1601" s="65">
        <f>IFERROR(VLOOKUP($B1601,STOCK!$A:$H,4,0)," ")</f>
        <v>1</v>
      </c>
      <c r="AL1601" s="65">
        <f>IFERROR(VLOOKUP($B1601,STOCK!$A:$H,5,0)," ")</f>
        <v>0</v>
      </c>
      <c r="AM1601" s="65">
        <f>IFERROR(VLOOKUP($B1601,STOCK!$A:$H,6,0)," ")</f>
        <v>0</v>
      </c>
      <c r="AN1601" s="65">
        <f>IFERROR(VLOOKUP($B1601,STOCK!$A:$H,7,0)," ")</f>
        <v>0</v>
      </c>
      <c r="AO1601" s="65">
        <f>IFERROR(VLOOKUP($B1601,STOCK!$A:$H,8,0)," ")</f>
        <v>0</v>
      </c>
      <c r="AP1601" s="62" t="str">
        <f t="shared" si="312"/>
        <v>SV</v>
      </c>
      <c r="AQ1601" s="50" t="str">
        <f t="shared" si="313"/>
        <v>SV</v>
      </c>
      <c r="AR1601" s="50" t="str">
        <f t="shared" si="314"/>
        <v>Q</v>
      </c>
      <c r="AS1601" s="50" t="str">
        <f t="shared" si="315"/>
        <v>Q</v>
      </c>
      <c r="AT1601" s="50" t="str">
        <f t="shared" si="316"/>
        <v>Q</v>
      </c>
      <c r="AU1601" s="63" t="str">
        <f t="shared" si="323"/>
        <v>Q</v>
      </c>
      <c r="AV1601" s="67">
        <v>84291.949995000003</v>
      </c>
      <c r="AW1601" s="133">
        <v>77250.178719999996</v>
      </c>
      <c r="AX1601" s="49">
        <v>99900</v>
      </c>
      <c r="AY1601" s="51">
        <f t="shared" si="317"/>
        <v>0.18516655512093183</v>
      </c>
      <c r="AZ1601" s="51">
        <f t="shared" si="318"/>
        <v>0.15623673678678676</v>
      </c>
      <c r="BA1601" s="49">
        <v>97900</v>
      </c>
      <c r="BB1601" s="52">
        <v>3</v>
      </c>
      <c r="BC1601" s="51">
        <f t="shared" si="319"/>
        <v>0.16143949696035254</v>
      </c>
      <c r="BD1601" s="51">
        <f t="shared" si="320"/>
        <v>0.13899948932584266</v>
      </c>
      <c r="BE1601" s="49">
        <v>94900</v>
      </c>
      <c r="BF1601" s="52">
        <v>6</v>
      </c>
      <c r="BG1601" s="51">
        <f t="shared" si="321"/>
        <v>0.1258489097194837</v>
      </c>
      <c r="BH1601" s="51">
        <f t="shared" si="322"/>
        <v>0.11178134884088511</v>
      </c>
      <c r="BI1601" s="282">
        <f t="shared" si="324"/>
        <v>0</v>
      </c>
    </row>
    <row r="1602" spans="1:61" hidden="1">
      <c r="A1602" s="54" t="s">
        <v>150</v>
      </c>
      <c r="B1602" s="55" t="s">
        <v>5027</v>
      </c>
      <c r="C1602" s="55" t="s">
        <v>5028</v>
      </c>
      <c r="D1602" s="44" t="s">
        <v>5029</v>
      </c>
      <c r="E1602" s="56">
        <v>6</v>
      </c>
      <c r="F1602" s="46" t="s">
        <v>5814</v>
      </c>
      <c r="G1602" s="47" t="s">
        <v>5814</v>
      </c>
      <c r="H1602" s="47" t="s">
        <v>6253</v>
      </c>
      <c r="I1602" s="48" t="s">
        <v>6275</v>
      </c>
      <c r="J1602" s="48" t="s">
        <v>6314</v>
      </c>
      <c r="K1602" s="48" t="s">
        <v>6314</v>
      </c>
      <c r="L1602" s="45">
        <v>114</v>
      </c>
      <c r="M1602" s="47" t="s">
        <v>161</v>
      </c>
      <c r="N1602" s="60">
        <v>0</v>
      </c>
      <c r="O1602" s="58">
        <v>0</v>
      </c>
      <c r="P1602" s="58">
        <v>0</v>
      </c>
      <c r="Q1602" s="132">
        <v>0</v>
      </c>
      <c r="R1602" s="60">
        <v>0</v>
      </c>
      <c r="S1602" s="58">
        <v>0</v>
      </c>
      <c r="T1602" s="58">
        <v>0</v>
      </c>
      <c r="U1602" s="132">
        <v>0</v>
      </c>
      <c r="V1602" s="58">
        <v>0</v>
      </c>
      <c r="W1602" s="58">
        <v>0</v>
      </c>
      <c r="X1602" s="58">
        <v>0</v>
      </c>
      <c r="Y1602" s="132">
        <v>0</v>
      </c>
      <c r="Z1602" s="61">
        <v>0</v>
      </c>
      <c r="AA1602" s="59">
        <v>0</v>
      </c>
      <c r="AB1602" s="59">
        <v>0</v>
      </c>
      <c r="AC1602" s="132">
        <v>0</v>
      </c>
      <c r="AD1602" s="61">
        <v>0</v>
      </c>
      <c r="AE1602" s="59">
        <v>0</v>
      </c>
      <c r="AF1602" s="59">
        <v>0</v>
      </c>
      <c r="AG1602" s="132">
        <v>0</v>
      </c>
      <c r="AH1602" s="61">
        <v>0</v>
      </c>
      <c r="AI1602" s="132">
        <v>0</v>
      </c>
      <c r="AJ1602" s="64">
        <f>IFERROR(VLOOKUP($B1602,STOCK!$A:$H,3,0)," ")</f>
        <v>8</v>
      </c>
      <c r="AK1602" s="65">
        <f>IFERROR(VLOOKUP($B1602,STOCK!$A:$H,4,0)," ")</f>
        <v>5</v>
      </c>
      <c r="AL1602" s="65">
        <f>IFERROR(VLOOKUP($B1602,STOCK!$A:$H,5,0)," ")</f>
        <v>3</v>
      </c>
      <c r="AM1602" s="65">
        <f>IFERROR(VLOOKUP($B1602,STOCK!$A:$H,6,0)," ")</f>
        <v>10</v>
      </c>
      <c r="AN1602" s="65">
        <f>IFERROR(VLOOKUP($B1602,STOCK!$A:$H,7,0)," ")</f>
        <v>11</v>
      </c>
      <c r="AO1602" s="65">
        <f>IFERROR(VLOOKUP($B1602,STOCK!$A:$H,8,0)," ")</f>
        <v>3</v>
      </c>
      <c r="AP1602" s="62" t="str">
        <f t="shared" si="312"/>
        <v>SV</v>
      </c>
      <c r="AQ1602" s="50" t="str">
        <f t="shared" si="313"/>
        <v>SV</v>
      </c>
      <c r="AR1602" s="50" t="str">
        <f t="shared" si="314"/>
        <v>SV</v>
      </c>
      <c r="AS1602" s="50" t="str">
        <f t="shared" si="315"/>
        <v>SV</v>
      </c>
      <c r="AT1602" s="50" t="str">
        <f t="shared" si="316"/>
        <v>SV</v>
      </c>
      <c r="AU1602" s="63" t="str">
        <f t="shared" si="323"/>
        <v>SV</v>
      </c>
      <c r="AV1602" s="67">
        <v>141570</v>
      </c>
      <c r="AW1602" s="133">
        <v>137698.83171</v>
      </c>
      <c r="AX1602" s="49">
        <v>169900</v>
      </c>
      <c r="AY1602" s="51">
        <f t="shared" si="317"/>
        <v>0.20011301829483652</v>
      </c>
      <c r="AZ1602" s="51">
        <f t="shared" si="318"/>
        <v>0.16674514420247205</v>
      </c>
      <c r="BA1602" s="49">
        <v>159900</v>
      </c>
      <c r="BB1602" s="52">
        <v>3</v>
      </c>
      <c r="BC1602" s="51">
        <f t="shared" si="319"/>
        <v>0.12947658402203865</v>
      </c>
      <c r="BD1602" s="51">
        <f t="shared" si="320"/>
        <v>0.11463414634146342</v>
      </c>
      <c r="BE1602" s="49">
        <v>154900</v>
      </c>
      <c r="BF1602" s="52">
        <v>6</v>
      </c>
      <c r="BG1602" s="51">
        <f t="shared" si="321"/>
        <v>9.4158366885639611E-2</v>
      </c>
      <c r="BH1602" s="51">
        <f t="shared" si="322"/>
        <v>8.6055519690122664E-2</v>
      </c>
      <c r="BI1602" s="282">
        <f t="shared" si="324"/>
        <v>0</v>
      </c>
    </row>
    <row r="1603" spans="1:61" hidden="1">
      <c r="A1603" s="54" t="s">
        <v>150</v>
      </c>
      <c r="B1603" s="55" t="s">
        <v>5030</v>
      </c>
      <c r="C1603" s="55" t="s">
        <v>5031</v>
      </c>
      <c r="D1603" s="44" t="s">
        <v>5032</v>
      </c>
      <c r="E1603" s="56">
        <v>6</v>
      </c>
      <c r="F1603" s="46" t="s">
        <v>5814</v>
      </c>
      <c r="G1603" s="47" t="s">
        <v>5814</v>
      </c>
      <c r="H1603" s="47" t="s">
        <v>6253</v>
      </c>
      <c r="I1603" s="48" t="s">
        <v>6275</v>
      </c>
      <c r="J1603" s="48" t="s">
        <v>6314</v>
      </c>
      <c r="K1603" s="48" t="s">
        <v>6314</v>
      </c>
      <c r="L1603" s="45">
        <v>114</v>
      </c>
      <c r="M1603" s="47" t="s">
        <v>161</v>
      </c>
      <c r="N1603" s="60">
        <v>0</v>
      </c>
      <c r="O1603" s="58">
        <v>0</v>
      </c>
      <c r="P1603" s="58">
        <v>0</v>
      </c>
      <c r="Q1603" s="132">
        <v>0</v>
      </c>
      <c r="R1603" s="60">
        <v>0</v>
      </c>
      <c r="S1603" s="58">
        <v>0</v>
      </c>
      <c r="T1603" s="58">
        <v>0</v>
      </c>
      <c r="U1603" s="132">
        <v>0</v>
      </c>
      <c r="V1603" s="58">
        <v>0</v>
      </c>
      <c r="W1603" s="58">
        <v>0</v>
      </c>
      <c r="X1603" s="58">
        <v>0</v>
      </c>
      <c r="Y1603" s="132">
        <v>0</v>
      </c>
      <c r="Z1603" s="61">
        <v>0</v>
      </c>
      <c r="AA1603" s="59">
        <v>0</v>
      </c>
      <c r="AB1603" s="59">
        <v>0</v>
      </c>
      <c r="AC1603" s="132">
        <v>0</v>
      </c>
      <c r="AD1603" s="61">
        <v>0</v>
      </c>
      <c r="AE1603" s="59">
        <v>0</v>
      </c>
      <c r="AF1603" s="59">
        <v>0</v>
      </c>
      <c r="AG1603" s="132">
        <v>0</v>
      </c>
      <c r="AH1603" s="61">
        <v>0</v>
      </c>
      <c r="AI1603" s="132">
        <v>0</v>
      </c>
      <c r="AJ1603" s="64">
        <f>IFERROR(VLOOKUP($B1603,STOCK!$A:$H,3,0)," ")</f>
        <v>6</v>
      </c>
      <c r="AK1603" s="65">
        <f>IFERROR(VLOOKUP($B1603,STOCK!$A:$H,4,0)," ")</f>
        <v>4</v>
      </c>
      <c r="AL1603" s="65">
        <f>IFERROR(VLOOKUP($B1603,STOCK!$A:$H,5,0)," ")</f>
        <v>5</v>
      </c>
      <c r="AM1603" s="65">
        <f>IFERROR(VLOOKUP($B1603,STOCK!$A:$H,6,0)," ")</f>
        <v>3</v>
      </c>
      <c r="AN1603" s="65">
        <f>IFERROR(VLOOKUP($B1603,STOCK!$A:$H,7,0)," ")</f>
        <v>4</v>
      </c>
      <c r="AO1603" s="65">
        <f>IFERROR(VLOOKUP($B1603,STOCK!$A:$H,8,0)," ")</f>
        <v>0</v>
      </c>
      <c r="AP1603" s="62" t="str">
        <f t="shared" si="312"/>
        <v>SV</v>
      </c>
      <c r="AQ1603" s="50" t="str">
        <f t="shared" si="313"/>
        <v>SV</v>
      </c>
      <c r="AR1603" s="50" t="str">
        <f t="shared" si="314"/>
        <v>SV</v>
      </c>
      <c r="AS1603" s="50" t="str">
        <f t="shared" si="315"/>
        <v>SV</v>
      </c>
      <c r="AT1603" s="50" t="str">
        <f t="shared" si="316"/>
        <v>SV</v>
      </c>
      <c r="AU1603" s="63" t="str">
        <f t="shared" si="323"/>
        <v>Q</v>
      </c>
      <c r="AV1603" s="67">
        <v>375000.00000100001</v>
      </c>
      <c r="AW1603" s="133">
        <v>375000.00043000001</v>
      </c>
      <c r="AX1603" s="49">
        <v>449900</v>
      </c>
      <c r="AY1603" s="51">
        <f t="shared" si="317"/>
        <v>0.1997333333301341</v>
      </c>
      <c r="AZ1603" s="51">
        <f t="shared" si="318"/>
        <v>0.16648144031784839</v>
      </c>
      <c r="BA1603" s="49">
        <v>429900</v>
      </c>
      <c r="BB1603" s="52">
        <v>2</v>
      </c>
      <c r="BC1603" s="51">
        <f t="shared" si="319"/>
        <v>0.14639999999694298</v>
      </c>
      <c r="BD1603" s="51">
        <f t="shared" si="320"/>
        <v>0.12770411723424049</v>
      </c>
      <c r="BE1603" s="49">
        <v>409900</v>
      </c>
      <c r="BF1603" s="52">
        <v>6</v>
      </c>
      <c r="BG1603" s="51">
        <f t="shared" si="321"/>
        <v>9.3066666663751851E-2</v>
      </c>
      <c r="BH1603" s="51">
        <f t="shared" si="322"/>
        <v>8.514271773359354E-2</v>
      </c>
      <c r="BI1603" s="282">
        <f t="shared" si="324"/>
        <v>0</v>
      </c>
    </row>
    <row r="1604" spans="1:61" hidden="1">
      <c r="A1604" s="54" t="s">
        <v>150</v>
      </c>
      <c r="B1604" s="55" t="s">
        <v>5033</v>
      </c>
      <c r="C1604" s="55" t="s">
        <v>5034</v>
      </c>
      <c r="D1604" s="44" t="s">
        <v>5035</v>
      </c>
      <c r="E1604" s="56">
        <v>12</v>
      </c>
      <c r="F1604" s="46" t="s">
        <v>5814</v>
      </c>
      <c r="G1604" s="47" t="s">
        <v>5814</v>
      </c>
      <c r="H1604" s="47" t="s">
        <v>6253</v>
      </c>
      <c r="I1604" s="48" t="s">
        <v>6275</v>
      </c>
      <c r="J1604" s="48" t="s">
        <v>6314</v>
      </c>
      <c r="K1604" s="48" t="s">
        <v>6314</v>
      </c>
      <c r="L1604" s="45">
        <v>114</v>
      </c>
      <c r="M1604" s="47" t="s">
        <v>161</v>
      </c>
      <c r="N1604" s="60">
        <v>0</v>
      </c>
      <c r="O1604" s="58">
        <v>0</v>
      </c>
      <c r="P1604" s="58">
        <v>0</v>
      </c>
      <c r="Q1604" s="132">
        <v>0</v>
      </c>
      <c r="R1604" s="60">
        <v>0</v>
      </c>
      <c r="S1604" s="58">
        <v>0</v>
      </c>
      <c r="T1604" s="58">
        <v>2</v>
      </c>
      <c r="U1604" s="132">
        <v>2</v>
      </c>
      <c r="V1604" s="58">
        <v>0</v>
      </c>
      <c r="W1604" s="58">
        <v>0</v>
      </c>
      <c r="X1604" s="58">
        <v>0</v>
      </c>
      <c r="Y1604" s="132">
        <v>0</v>
      </c>
      <c r="Z1604" s="61">
        <v>0</v>
      </c>
      <c r="AA1604" s="59">
        <v>0</v>
      </c>
      <c r="AB1604" s="59">
        <v>1</v>
      </c>
      <c r="AC1604" s="132">
        <v>1</v>
      </c>
      <c r="AD1604" s="61">
        <v>0</v>
      </c>
      <c r="AE1604" s="59">
        <v>0</v>
      </c>
      <c r="AF1604" s="59">
        <v>0</v>
      </c>
      <c r="AG1604" s="132">
        <v>0</v>
      </c>
      <c r="AH1604" s="61">
        <v>0</v>
      </c>
      <c r="AI1604" s="132">
        <v>0</v>
      </c>
      <c r="AJ1604" s="64">
        <f>IFERROR(VLOOKUP($B1604,STOCK!$A:$H,3,0)," ")</f>
        <v>18</v>
      </c>
      <c r="AK1604" s="65">
        <f>IFERROR(VLOOKUP($B1604,STOCK!$A:$H,4,0)," ")</f>
        <v>14</v>
      </c>
      <c r="AL1604" s="65">
        <f>IFERROR(VLOOKUP($B1604,STOCK!$A:$H,5,0)," ")</f>
        <v>17</v>
      </c>
      <c r="AM1604" s="65">
        <f>IFERROR(VLOOKUP($B1604,STOCK!$A:$H,6,0)," ")</f>
        <v>15</v>
      </c>
      <c r="AN1604" s="65">
        <f>IFERROR(VLOOKUP($B1604,STOCK!$A:$H,7,0)," ")</f>
        <v>11</v>
      </c>
      <c r="AO1604" s="65">
        <f>IFERROR(VLOOKUP($B1604,STOCK!$A:$H,8,0)," ")</f>
        <v>6</v>
      </c>
      <c r="AP1604" s="62" t="str">
        <f t="shared" ref="AP1604:AP1667" si="325">IF($AJ1604&lt;1,"Q",IF(Q1604=0,"SV",IFERROR((AJ1604/$Q1604*30),0)))</f>
        <v>SV</v>
      </c>
      <c r="AQ1604" s="50">
        <f t="shared" ref="AQ1604:AQ1667" si="326">IF($AK1604&lt;1,"Q",IF(U1604=0,"SV",IFERROR((AK1604/$U1604*30),0)))</f>
        <v>210</v>
      </c>
      <c r="AR1604" s="50" t="str">
        <f t="shared" ref="AR1604:AR1667" si="327">IF($AL1604&lt;1,"Q",IF(Y1604=0,"SV",IFERROR((AL1604/$Y1604*30),0)))</f>
        <v>SV</v>
      </c>
      <c r="AS1604" s="50">
        <f t="shared" ref="AS1604:AS1667" si="328">IF($AM1604&lt;1,"Q",IF(AC1604=0,"SV",IFERROR((AM1604/$AC1604*30),0)))</f>
        <v>450</v>
      </c>
      <c r="AT1604" s="50" t="str">
        <f t="shared" ref="AT1604:AT1667" si="329">IF($AN1604&lt;1,"Q",IF(AG1604=0,"SV",IFERROR((AN1604/$AG1604*30),0)))</f>
        <v>SV</v>
      </c>
      <c r="AU1604" s="63" t="str">
        <f t="shared" si="323"/>
        <v>SV</v>
      </c>
      <c r="AV1604" s="67">
        <v>58250.000050000002</v>
      </c>
      <c r="AW1604" s="133">
        <v>56003.831400000003</v>
      </c>
      <c r="AX1604" s="49">
        <v>69900</v>
      </c>
      <c r="AY1604" s="51">
        <f t="shared" ref="AY1604:AY1667" si="330">+AX1604/AV1604-1</f>
        <v>0.19999999896995702</v>
      </c>
      <c r="AZ1604" s="51">
        <f t="shared" ref="AZ1604:AZ1667" si="331">+(AX1604-AV1604)/AX1604</f>
        <v>0.16666666595135904</v>
      </c>
      <c r="BA1604" s="49">
        <v>62900</v>
      </c>
      <c r="BB1604" s="52">
        <v>3</v>
      </c>
      <c r="BC1604" s="51">
        <f t="shared" ref="BC1604:BC1667" si="332">+BA1604/AV1604-1</f>
        <v>7.982832525336625E-2</v>
      </c>
      <c r="BD1604" s="51">
        <f t="shared" ref="BD1604:BD1667" si="333">IFERROR((BA1604-AV1604)/BA1604,0)</f>
        <v>7.3926867249602513E-2</v>
      </c>
      <c r="BE1604" s="49">
        <v>59900</v>
      </c>
      <c r="BF1604" s="52">
        <v>6</v>
      </c>
      <c r="BG1604" s="51">
        <f t="shared" ref="BG1604:BG1667" si="334">+BE1604/AV1604-1</f>
        <v>2.8326179374827287E-2</v>
      </c>
      <c r="BH1604" s="51">
        <f t="shared" ref="BH1604:BH1667" si="335">IFERROR((BE1604-AV1604)/BE1604,0)</f>
        <v>2.7545909015025002E-2</v>
      </c>
      <c r="BI1604" s="282">
        <f t="shared" si="324"/>
        <v>3</v>
      </c>
    </row>
    <row r="1605" spans="1:61" hidden="1">
      <c r="A1605" s="54" t="s">
        <v>150</v>
      </c>
      <c r="B1605" s="55" t="s">
        <v>5036</v>
      </c>
      <c r="C1605" s="55" t="s">
        <v>5037</v>
      </c>
      <c r="D1605" s="44" t="s">
        <v>5038</v>
      </c>
      <c r="E1605" s="56">
        <v>12</v>
      </c>
      <c r="F1605" s="46" t="s">
        <v>5814</v>
      </c>
      <c r="G1605" s="47" t="s">
        <v>5814</v>
      </c>
      <c r="H1605" s="47" t="s">
        <v>6253</v>
      </c>
      <c r="I1605" s="48" t="s">
        <v>6275</v>
      </c>
      <c r="J1605" s="48" t="s">
        <v>6314</v>
      </c>
      <c r="K1605" s="48" t="s">
        <v>6314</v>
      </c>
      <c r="L1605" s="45">
        <v>114</v>
      </c>
      <c r="M1605" s="47" t="s">
        <v>161</v>
      </c>
      <c r="N1605" s="60">
        <v>0</v>
      </c>
      <c r="O1605" s="58">
        <v>0</v>
      </c>
      <c r="P1605" s="58">
        <v>0</v>
      </c>
      <c r="Q1605" s="132">
        <v>0</v>
      </c>
      <c r="R1605" s="60">
        <v>1</v>
      </c>
      <c r="S1605" s="58">
        <v>0</v>
      </c>
      <c r="T1605" s="58">
        <v>0</v>
      </c>
      <c r="U1605" s="132">
        <v>0</v>
      </c>
      <c r="V1605" s="58">
        <v>0</v>
      </c>
      <c r="W1605" s="58">
        <v>0</v>
      </c>
      <c r="X1605" s="58">
        <v>1</v>
      </c>
      <c r="Y1605" s="132">
        <v>1</v>
      </c>
      <c r="Z1605" s="61">
        <v>0</v>
      </c>
      <c r="AA1605" s="59">
        <v>0</v>
      </c>
      <c r="AB1605" s="59">
        <v>0</v>
      </c>
      <c r="AC1605" s="132">
        <v>0</v>
      </c>
      <c r="AD1605" s="61">
        <v>0</v>
      </c>
      <c r="AE1605" s="59">
        <v>0</v>
      </c>
      <c r="AF1605" s="59">
        <v>0</v>
      </c>
      <c r="AG1605" s="132">
        <v>0</v>
      </c>
      <c r="AH1605" s="61">
        <v>0</v>
      </c>
      <c r="AI1605" s="132">
        <v>1</v>
      </c>
      <c r="AJ1605" s="64">
        <f>IFERROR(VLOOKUP($B1605,STOCK!$A:$H,3,0)," ")</f>
        <v>7</v>
      </c>
      <c r="AK1605" s="65">
        <f>IFERROR(VLOOKUP($B1605,STOCK!$A:$H,4,0)," ")</f>
        <v>7</v>
      </c>
      <c r="AL1605" s="65">
        <f>IFERROR(VLOOKUP($B1605,STOCK!$A:$H,5,0)," ")</f>
        <v>8</v>
      </c>
      <c r="AM1605" s="65">
        <f>IFERROR(VLOOKUP($B1605,STOCK!$A:$H,6,0)," ")</f>
        <v>9</v>
      </c>
      <c r="AN1605" s="65">
        <f>IFERROR(VLOOKUP($B1605,STOCK!$A:$H,7,0)," ")</f>
        <v>8</v>
      </c>
      <c r="AO1605" s="65">
        <f>IFERROR(VLOOKUP($B1605,STOCK!$A:$H,8,0)," ")</f>
        <v>5</v>
      </c>
      <c r="AP1605" s="62" t="str">
        <f t="shared" si="325"/>
        <v>SV</v>
      </c>
      <c r="AQ1605" s="50" t="str">
        <f t="shared" si="326"/>
        <v>SV</v>
      </c>
      <c r="AR1605" s="50">
        <f t="shared" si="327"/>
        <v>240</v>
      </c>
      <c r="AS1605" s="50" t="str">
        <f t="shared" si="328"/>
        <v>SV</v>
      </c>
      <c r="AT1605" s="50" t="str">
        <f t="shared" si="329"/>
        <v>SV</v>
      </c>
      <c r="AU1605" s="63">
        <f t="shared" ref="AU1605:AU1668" si="336">IF($AO1605&lt;1,"Q",IF(AI1605=0,"SV",IFERROR((AO1605/$AI1605*30),0)))</f>
        <v>150</v>
      </c>
      <c r="AV1605" s="67">
        <v>58250.000050000002</v>
      </c>
      <c r="AW1605" s="133">
        <v>55908.602200000001</v>
      </c>
      <c r="AX1605" s="49">
        <v>69900</v>
      </c>
      <c r="AY1605" s="51">
        <f t="shared" si="330"/>
        <v>0.19999999896995702</v>
      </c>
      <c r="AZ1605" s="51">
        <f t="shared" si="331"/>
        <v>0.16666666595135904</v>
      </c>
      <c r="BA1605" s="49">
        <v>62900</v>
      </c>
      <c r="BB1605" s="52">
        <v>3</v>
      </c>
      <c r="BC1605" s="51">
        <f t="shared" si="332"/>
        <v>7.982832525336625E-2</v>
      </c>
      <c r="BD1605" s="51">
        <f t="shared" si="333"/>
        <v>7.3926867249602513E-2</v>
      </c>
      <c r="BE1605" s="49">
        <v>59900</v>
      </c>
      <c r="BF1605" s="52">
        <v>6</v>
      </c>
      <c r="BG1605" s="51">
        <f t="shared" si="334"/>
        <v>2.8326179374827287E-2</v>
      </c>
      <c r="BH1605" s="51">
        <f t="shared" si="335"/>
        <v>2.7545909015025002E-2</v>
      </c>
      <c r="BI1605" s="282">
        <f t="shared" ref="BI1605:BI1668" si="337">+U1605+Y1605+AC1605+AG1605+AI1605+Q1605</f>
        <v>2</v>
      </c>
    </row>
    <row r="1606" spans="1:61" hidden="1">
      <c r="A1606" s="54" t="s">
        <v>149</v>
      </c>
      <c r="B1606" s="55" t="s">
        <v>5039</v>
      </c>
      <c r="C1606" s="55" t="s">
        <v>5040</v>
      </c>
      <c r="D1606" s="44" t="s">
        <v>5041</v>
      </c>
      <c r="E1606" s="56">
        <v>6</v>
      </c>
      <c r="F1606" s="46" t="s">
        <v>5814</v>
      </c>
      <c r="G1606" s="47" t="s">
        <v>5814</v>
      </c>
      <c r="H1606" s="47" t="s">
        <v>6253</v>
      </c>
      <c r="I1606" s="48" t="s">
        <v>6275</v>
      </c>
      <c r="J1606" s="48" t="s">
        <v>6315</v>
      </c>
      <c r="K1606" s="48" t="s">
        <v>6315</v>
      </c>
      <c r="L1606" s="45">
        <v>126</v>
      </c>
      <c r="M1606" s="47" t="s">
        <v>5862</v>
      </c>
      <c r="N1606" s="60">
        <v>0</v>
      </c>
      <c r="O1606" s="58">
        <v>0</v>
      </c>
      <c r="P1606" s="58">
        <v>0</v>
      </c>
      <c r="Q1606" s="132">
        <v>0</v>
      </c>
      <c r="R1606" s="60">
        <v>0</v>
      </c>
      <c r="S1606" s="58">
        <v>0</v>
      </c>
      <c r="T1606" s="58">
        <v>0</v>
      </c>
      <c r="U1606" s="132">
        <v>0</v>
      </c>
      <c r="V1606" s="58">
        <v>0</v>
      </c>
      <c r="W1606" s="58">
        <v>1</v>
      </c>
      <c r="X1606" s="58">
        <v>0</v>
      </c>
      <c r="Y1606" s="132">
        <v>0</v>
      </c>
      <c r="Z1606" s="61">
        <v>0</v>
      </c>
      <c r="AA1606" s="59">
        <v>0</v>
      </c>
      <c r="AB1606" s="59">
        <v>0</v>
      </c>
      <c r="AC1606" s="132">
        <v>0</v>
      </c>
      <c r="AD1606" s="61">
        <v>0</v>
      </c>
      <c r="AE1606" s="59">
        <v>0</v>
      </c>
      <c r="AF1606" s="59">
        <v>0</v>
      </c>
      <c r="AG1606" s="132">
        <v>0</v>
      </c>
      <c r="AH1606" s="61">
        <v>0</v>
      </c>
      <c r="AI1606" s="132">
        <v>0</v>
      </c>
      <c r="AJ1606" s="64">
        <f>IFERROR(VLOOKUP($B1606,STOCK!$A:$H,3,0)," ")</f>
        <v>0</v>
      </c>
      <c r="AK1606" s="65">
        <f>IFERROR(VLOOKUP($B1606,STOCK!$A:$H,4,0)," ")</f>
        <v>0</v>
      </c>
      <c r="AL1606" s="65">
        <f>IFERROR(VLOOKUP($B1606,STOCK!$A:$H,5,0)," ")</f>
        <v>2</v>
      </c>
      <c r="AM1606" s="65">
        <f>IFERROR(VLOOKUP($B1606,STOCK!$A:$H,6,0)," ")</f>
        <v>0</v>
      </c>
      <c r="AN1606" s="65">
        <f>IFERROR(VLOOKUP($B1606,STOCK!$A:$H,7,0)," ")</f>
        <v>0</v>
      </c>
      <c r="AO1606" s="65">
        <f>IFERROR(VLOOKUP($B1606,STOCK!$A:$H,8,0)," ")</f>
        <v>0</v>
      </c>
      <c r="AP1606" s="62" t="str">
        <f t="shared" si="325"/>
        <v>Q</v>
      </c>
      <c r="AQ1606" s="50" t="str">
        <f t="shared" si="326"/>
        <v>Q</v>
      </c>
      <c r="AR1606" s="50" t="str">
        <f t="shared" si="327"/>
        <v>SV</v>
      </c>
      <c r="AS1606" s="50" t="str">
        <f t="shared" si="328"/>
        <v>Q</v>
      </c>
      <c r="AT1606" s="50" t="str">
        <f t="shared" si="329"/>
        <v>Q</v>
      </c>
      <c r="AU1606" s="63" t="str">
        <f t="shared" si="336"/>
        <v>Q</v>
      </c>
      <c r="AV1606" s="67">
        <v>99004.999995000006</v>
      </c>
      <c r="AW1606" s="133">
        <v>84132.69975</v>
      </c>
      <c r="AX1606" s="49">
        <v>114900</v>
      </c>
      <c r="AY1606" s="51">
        <f t="shared" si="330"/>
        <v>0.1605474471572419</v>
      </c>
      <c r="AZ1606" s="51">
        <f t="shared" si="331"/>
        <v>0.13833768498694513</v>
      </c>
      <c r="BA1606" s="49">
        <v>112900</v>
      </c>
      <c r="BB1606" s="52">
        <v>2</v>
      </c>
      <c r="BC1606" s="51">
        <f t="shared" si="332"/>
        <v>0.14034644720672418</v>
      </c>
      <c r="BD1606" s="51">
        <f t="shared" si="333"/>
        <v>0.12307351643046939</v>
      </c>
      <c r="BE1606" s="49">
        <v>110900</v>
      </c>
      <c r="BF1606" s="52">
        <v>6</v>
      </c>
      <c r="BG1606" s="51">
        <f t="shared" si="334"/>
        <v>0.12014544725620646</v>
      </c>
      <c r="BH1606" s="51">
        <f t="shared" si="335"/>
        <v>0.10725879174932366</v>
      </c>
      <c r="BI1606" s="282">
        <f t="shared" si="337"/>
        <v>0</v>
      </c>
    </row>
    <row r="1607" spans="1:61" hidden="1">
      <c r="A1607" s="54" t="s">
        <v>150</v>
      </c>
      <c r="B1607" s="55" t="s">
        <v>5042</v>
      </c>
      <c r="C1607" s="55" t="s">
        <v>5043</v>
      </c>
      <c r="D1607" s="44" t="s">
        <v>5044</v>
      </c>
      <c r="E1607" s="56">
        <v>6</v>
      </c>
      <c r="F1607" s="46" t="s">
        <v>5814</v>
      </c>
      <c r="G1607" s="47" t="s">
        <v>5814</v>
      </c>
      <c r="H1607" s="47" t="s">
        <v>6253</v>
      </c>
      <c r="I1607" s="48" t="s">
        <v>6275</v>
      </c>
      <c r="J1607" s="48" t="s">
        <v>6315</v>
      </c>
      <c r="K1607" s="48" t="s">
        <v>6315</v>
      </c>
      <c r="L1607" s="45">
        <v>126</v>
      </c>
      <c r="M1607" s="47" t="s">
        <v>5862</v>
      </c>
      <c r="N1607" s="60">
        <v>0</v>
      </c>
      <c r="O1607" s="58">
        <v>0</v>
      </c>
      <c r="P1607" s="58">
        <v>0</v>
      </c>
      <c r="Q1607" s="132">
        <v>0</v>
      </c>
      <c r="R1607" s="60">
        <v>0</v>
      </c>
      <c r="S1607" s="58">
        <v>1</v>
      </c>
      <c r="T1607" s="58">
        <v>0</v>
      </c>
      <c r="U1607" s="132">
        <v>0</v>
      </c>
      <c r="V1607" s="58">
        <v>0</v>
      </c>
      <c r="W1607" s="58">
        <v>0</v>
      </c>
      <c r="X1607" s="58">
        <v>0</v>
      </c>
      <c r="Y1607" s="132">
        <v>0</v>
      </c>
      <c r="Z1607" s="61">
        <v>0</v>
      </c>
      <c r="AA1607" s="59">
        <v>1</v>
      </c>
      <c r="AB1607" s="59">
        <v>0</v>
      </c>
      <c r="AC1607" s="132">
        <v>0</v>
      </c>
      <c r="AD1607" s="61">
        <v>0</v>
      </c>
      <c r="AE1607" s="59">
        <v>1</v>
      </c>
      <c r="AF1607" s="59">
        <v>0</v>
      </c>
      <c r="AG1607" s="132">
        <v>0</v>
      </c>
      <c r="AH1607" s="61">
        <v>0</v>
      </c>
      <c r="AI1607" s="132">
        <v>0</v>
      </c>
      <c r="AJ1607" s="64">
        <f>IFERROR(VLOOKUP($B1607,STOCK!$A:$H,3,0)," ")</f>
        <v>6</v>
      </c>
      <c r="AK1607" s="65">
        <f>IFERROR(VLOOKUP($B1607,STOCK!$A:$H,4,0)," ")</f>
        <v>4</v>
      </c>
      <c r="AL1607" s="65">
        <f>IFERROR(VLOOKUP($B1607,STOCK!$A:$H,5,0)," ")</f>
        <v>4</v>
      </c>
      <c r="AM1607" s="65">
        <f>IFERROR(VLOOKUP($B1607,STOCK!$A:$H,6,0)," ")</f>
        <v>9</v>
      </c>
      <c r="AN1607" s="65">
        <f>IFERROR(VLOOKUP($B1607,STOCK!$A:$H,7,0)," ")</f>
        <v>6</v>
      </c>
      <c r="AO1607" s="65">
        <f>IFERROR(VLOOKUP($B1607,STOCK!$A:$H,8,0)," ")</f>
        <v>3</v>
      </c>
      <c r="AP1607" s="62" t="str">
        <f t="shared" si="325"/>
        <v>SV</v>
      </c>
      <c r="AQ1607" s="50" t="str">
        <f t="shared" si="326"/>
        <v>SV</v>
      </c>
      <c r="AR1607" s="50" t="str">
        <f t="shared" si="327"/>
        <v>SV</v>
      </c>
      <c r="AS1607" s="50" t="str">
        <f t="shared" si="328"/>
        <v>SV</v>
      </c>
      <c r="AT1607" s="50" t="str">
        <f t="shared" si="329"/>
        <v>SV</v>
      </c>
      <c r="AU1607" s="63" t="str">
        <f t="shared" si="336"/>
        <v>SV</v>
      </c>
      <c r="AV1607" s="67">
        <v>131857.99999899999</v>
      </c>
      <c r="AW1607" s="133">
        <v>96893.524420000002</v>
      </c>
      <c r="AX1607" s="49">
        <v>149900</v>
      </c>
      <c r="AY1607" s="51">
        <f t="shared" si="330"/>
        <v>0.13682901303778938</v>
      </c>
      <c r="AZ1607" s="51">
        <f t="shared" si="331"/>
        <v>0.1203602401667779</v>
      </c>
      <c r="BA1607" s="49">
        <v>145900</v>
      </c>
      <c r="BB1607" s="52">
        <v>2</v>
      </c>
      <c r="BC1607" s="51">
        <f t="shared" si="332"/>
        <v>0.1064933489140325</v>
      </c>
      <c r="BD1607" s="51">
        <f t="shared" si="333"/>
        <v>9.6244002748457902E-2</v>
      </c>
      <c r="BE1607" s="49">
        <v>142900</v>
      </c>
      <c r="BF1607" s="52">
        <v>6</v>
      </c>
      <c r="BG1607" s="51">
        <f t="shared" si="334"/>
        <v>8.3741600821214845E-2</v>
      </c>
      <c r="BH1607" s="51">
        <f t="shared" si="335"/>
        <v>7.7270818761371637E-2</v>
      </c>
      <c r="BI1607" s="282">
        <f t="shared" si="337"/>
        <v>0</v>
      </c>
    </row>
    <row r="1608" spans="1:61" hidden="1">
      <c r="A1608" s="54" t="s">
        <v>150</v>
      </c>
      <c r="B1608" s="55" t="s">
        <v>5045</v>
      </c>
      <c r="C1608" s="55" t="s">
        <v>5046</v>
      </c>
      <c r="D1608" s="44" t="s">
        <v>5047</v>
      </c>
      <c r="E1608" s="56">
        <v>12</v>
      </c>
      <c r="F1608" s="46" t="s">
        <v>5814</v>
      </c>
      <c r="G1608" s="47" t="s">
        <v>5814</v>
      </c>
      <c r="H1608" s="47" t="s">
        <v>6253</v>
      </c>
      <c r="I1608" s="48" t="s">
        <v>6275</v>
      </c>
      <c r="J1608" s="48" t="s">
        <v>6315</v>
      </c>
      <c r="K1608" s="48" t="s">
        <v>6315</v>
      </c>
      <c r="L1608" s="45">
        <v>126</v>
      </c>
      <c r="M1608" s="47" t="s">
        <v>5862</v>
      </c>
      <c r="N1608" s="60">
        <v>0</v>
      </c>
      <c r="O1608" s="58">
        <v>1</v>
      </c>
      <c r="P1608" s="58">
        <v>1</v>
      </c>
      <c r="Q1608" s="132">
        <v>0</v>
      </c>
      <c r="R1608" s="60">
        <v>1</v>
      </c>
      <c r="S1608" s="58">
        <v>1</v>
      </c>
      <c r="T1608" s="58">
        <v>2</v>
      </c>
      <c r="U1608" s="132">
        <v>0</v>
      </c>
      <c r="V1608" s="58">
        <v>0</v>
      </c>
      <c r="W1608" s="58">
        <v>0</v>
      </c>
      <c r="X1608" s="58">
        <v>0</v>
      </c>
      <c r="Y1608" s="132">
        <v>0</v>
      </c>
      <c r="Z1608" s="61">
        <v>0</v>
      </c>
      <c r="AA1608" s="59">
        <v>0</v>
      </c>
      <c r="AB1608" s="59">
        <v>3</v>
      </c>
      <c r="AC1608" s="132">
        <v>3</v>
      </c>
      <c r="AD1608" s="61">
        <v>0</v>
      </c>
      <c r="AE1608" s="59">
        <v>0</v>
      </c>
      <c r="AF1608" s="59">
        <v>0</v>
      </c>
      <c r="AG1608" s="132">
        <v>0</v>
      </c>
      <c r="AH1608" s="61">
        <v>0</v>
      </c>
      <c r="AI1608" s="132">
        <v>0</v>
      </c>
      <c r="AJ1608" s="64">
        <f>IFERROR(VLOOKUP($B1608,STOCK!$A:$H,3,0)," ")</f>
        <v>3</v>
      </c>
      <c r="AK1608" s="65">
        <f>IFERROR(VLOOKUP($B1608,STOCK!$A:$H,4,0)," ")</f>
        <v>7</v>
      </c>
      <c r="AL1608" s="65">
        <f>IFERROR(VLOOKUP($B1608,STOCK!$A:$H,5,0)," ")</f>
        <v>9</v>
      </c>
      <c r="AM1608" s="65">
        <f>IFERROR(VLOOKUP($B1608,STOCK!$A:$H,6,0)," ")</f>
        <v>10</v>
      </c>
      <c r="AN1608" s="65">
        <f>IFERROR(VLOOKUP($B1608,STOCK!$A:$H,7,0)," ")</f>
        <v>9</v>
      </c>
      <c r="AO1608" s="65">
        <f>IFERROR(VLOOKUP($B1608,STOCK!$A:$H,8,0)," ")</f>
        <v>3</v>
      </c>
      <c r="AP1608" s="62" t="str">
        <f t="shared" si="325"/>
        <v>SV</v>
      </c>
      <c r="AQ1608" s="50" t="str">
        <f t="shared" si="326"/>
        <v>SV</v>
      </c>
      <c r="AR1608" s="50" t="str">
        <f t="shared" si="327"/>
        <v>SV</v>
      </c>
      <c r="AS1608" s="50">
        <f t="shared" si="328"/>
        <v>100</v>
      </c>
      <c r="AT1608" s="50" t="str">
        <f t="shared" si="329"/>
        <v>SV</v>
      </c>
      <c r="AU1608" s="63" t="str">
        <f t="shared" si="336"/>
        <v>SV</v>
      </c>
      <c r="AV1608" s="67">
        <v>55981</v>
      </c>
      <c r="AW1608" s="133">
        <v>43386.499530000001</v>
      </c>
      <c r="AX1608" s="49">
        <v>62900</v>
      </c>
      <c r="AY1608" s="51">
        <f t="shared" si="330"/>
        <v>0.12359550561797761</v>
      </c>
      <c r="AZ1608" s="51">
        <f t="shared" si="331"/>
        <v>0.11</v>
      </c>
      <c r="BA1608" s="49">
        <v>61900</v>
      </c>
      <c r="BB1608" s="52">
        <v>3</v>
      </c>
      <c r="BC1608" s="51">
        <f t="shared" si="332"/>
        <v>0.10573230203104633</v>
      </c>
      <c r="BD1608" s="51">
        <f t="shared" si="333"/>
        <v>9.5621970920840071E-2</v>
      </c>
      <c r="BE1608" s="49">
        <v>60900</v>
      </c>
      <c r="BF1608" s="52">
        <v>6</v>
      </c>
      <c r="BG1608" s="51">
        <f t="shared" si="334"/>
        <v>8.7869098444115057E-2</v>
      </c>
      <c r="BH1608" s="51">
        <f t="shared" si="335"/>
        <v>8.0771756978653533E-2</v>
      </c>
      <c r="BI1608" s="282">
        <f t="shared" si="337"/>
        <v>3</v>
      </c>
    </row>
    <row r="1609" spans="1:61" hidden="1">
      <c r="A1609" s="54" t="s">
        <v>150</v>
      </c>
      <c r="B1609" s="55" t="s">
        <v>5048</v>
      </c>
      <c r="C1609" s="55" t="s">
        <v>5049</v>
      </c>
      <c r="D1609" s="44" t="s">
        <v>5050</v>
      </c>
      <c r="E1609" s="56">
        <v>6</v>
      </c>
      <c r="F1609" s="46" t="s">
        <v>5814</v>
      </c>
      <c r="G1609" s="47" t="s">
        <v>5814</v>
      </c>
      <c r="H1609" s="47" t="s">
        <v>6253</v>
      </c>
      <c r="I1609" s="48" t="s">
        <v>6275</v>
      </c>
      <c r="J1609" s="48" t="s">
        <v>6315</v>
      </c>
      <c r="K1609" s="48" t="s">
        <v>6315</v>
      </c>
      <c r="L1609" s="45">
        <v>126</v>
      </c>
      <c r="M1609" s="47" t="s">
        <v>5862</v>
      </c>
      <c r="N1609" s="60">
        <v>0</v>
      </c>
      <c r="O1609" s="58">
        <v>2</v>
      </c>
      <c r="P1609" s="58">
        <v>1</v>
      </c>
      <c r="Q1609" s="132">
        <v>4</v>
      </c>
      <c r="R1609" s="60">
        <v>0</v>
      </c>
      <c r="S1609" s="58">
        <v>0</v>
      </c>
      <c r="T1609" s="58">
        <v>1</v>
      </c>
      <c r="U1609" s="132">
        <v>1</v>
      </c>
      <c r="V1609" s="58">
        <v>0</v>
      </c>
      <c r="W1609" s="58">
        <v>0</v>
      </c>
      <c r="X1609" s="58">
        <v>0</v>
      </c>
      <c r="Y1609" s="132">
        <v>0</v>
      </c>
      <c r="Z1609" s="61">
        <v>0</v>
      </c>
      <c r="AA1609" s="59">
        <v>2</v>
      </c>
      <c r="AB1609" s="59">
        <v>0</v>
      </c>
      <c r="AC1609" s="132">
        <v>0</v>
      </c>
      <c r="AD1609" s="61">
        <v>1</v>
      </c>
      <c r="AE1609" s="59">
        <v>0</v>
      </c>
      <c r="AF1609" s="59">
        <v>0</v>
      </c>
      <c r="AG1609" s="132">
        <v>0</v>
      </c>
      <c r="AH1609" s="61">
        <v>0</v>
      </c>
      <c r="AI1609" s="132">
        <v>0</v>
      </c>
      <c r="AJ1609" s="64">
        <f>IFERROR(VLOOKUP($B1609,STOCK!$A:$H,3,0)," ")</f>
        <v>4</v>
      </c>
      <c r="AK1609" s="65">
        <f>IFERROR(VLOOKUP($B1609,STOCK!$A:$H,4,0)," ")</f>
        <v>6</v>
      </c>
      <c r="AL1609" s="65">
        <f>IFERROR(VLOOKUP($B1609,STOCK!$A:$H,5,0)," ")</f>
        <v>4</v>
      </c>
      <c r="AM1609" s="65">
        <f>IFERROR(VLOOKUP($B1609,STOCK!$A:$H,6,0)," ")</f>
        <v>4</v>
      </c>
      <c r="AN1609" s="65">
        <f>IFERROR(VLOOKUP($B1609,STOCK!$A:$H,7,0)," ")</f>
        <v>6</v>
      </c>
      <c r="AO1609" s="65">
        <f>IFERROR(VLOOKUP($B1609,STOCK!$A:$H,8,0)," ")</f>
        <v>3</v>
      </c>
      <c r="AP1609" s="62">
        <f t="shared" si="325"/>
        <v>30</v>
      </c>
      <c r="AQ1609" s="50">
        <f t="shared" si="326"/>
        <v>180</v>
      </c>
      <c r="AR1609" s="50" t="str">
        <f t="shared" si="327"/>
        <v>SV</v>
      </c>
      <c r="AS1609" s="50" t="str">
        <f t="shared" si="328"/>
        <v>SV</v>
      </c>
      <c r="AT1609" s="50" t="str">
        <f t="shared" si="329"/>
        <v>SV</v>
      </c>
      <c r="AU1609" s="63" t="str">
        <f t="shared" si="336"/>
        <v>SV</v>
      </c>
      <c r="AV1609" s="67">
        <v>128910.999998</v>
      </c>
      <c r="AW1609" s="133">
        <v>107917.68878</v>
      </c>
      <c r="AX1609" s="49">
        <v>149900</v>
      </c>
      <c r="AY1609" s="51">
        <f t="shared" si="330"/>
        <v>0.16281775800610987</v>
      </c>
      <c r="AZ1609" s="51">
        <f t="shared" si="331"/>
        <v>0.14002001335557038</v>
      </c>
      <c r="BA1609" s="49">
        <v>145900</v>
      </c>
      <c r="BB1609" s="52">
        <v>2</v>
      </c>
      <c r="BC1609" s="51">
        <f t="shared" si="332"/>
        <v>0.13178859835284484</v>
      </c>
      <c r="BD1609" s="51">
        <f t="shared" si="333"/>
        <v>0.11644276903358465</v>
      </c>
      <c r="BE1609" s="49">
        <v>142900</v>
      </c>
      <c r="BF1609" s="52">
        <v>6</v>
      </c>
      <c r="BG1609" s="51">
        <f t="shared" si="334"/>
        <v>0.10851672861289607</v>
      </c>
      <c r="BH1609" s="51">
        <f t="shared" si="335"/>
        <v>9.7893631924422672E-2</v>
      </c>
      <c r="BI1609" s="282">
        <f t="shared" si="337"/>
        <v>5</v>
      </c>
    </row>
    <row r="1610" spans="1:61" hidden="1">
      <c r="A1610" s="54" t="s">
        <v>150</v>
      </c>
      <c r="B1610" s="55" t="s">
        <v>5051</v>
      </c>
      <c r="C1610" s="55" t="s">
        <v>5052</v>
      </c>
      <c r="D1610" s="44" t="s">
        <v>5053</v>
      </c>
      <c r="E1610" s="56">
        <v>12</v>
      </c>
      <c r="F1610" s="46" t="s">
        <v>5814</v>
      </c>
      <c r="G1610" s="47" t="s">
        <v>5814</v>
      </c>
      <c r="H1610" s="47" t="s">
        <v>6253</v>
      </c>
      <c r="I1610" s="48" t="s">
        <v>6275</v>
      </c>
      <c r="J1610" s="48" t="s">
        <v>6315</v>
      </c>
      <c r="K1610" s="48" t="s">
        <v>6315</v>
      </c>
      <c r="L1610" s="45">
        <v>126</v>
      </c>
      <c r="M1610" s="47" t="s">
        <v>5862</v>
      </c>
      <c r="N1610" s="60">
        <v>2</v>
      </c>
      <c r="O1610" s="58">
        <v>0</v>
      </c>
      <c r="P1610" s="58">
        <v>1</v>
      </c>
      <c r="Q1610" s="132">
        <v>1</v>
      </c>
      <c r="R1610" s="60">
        <v>1</v>
      </c>
      <c r="S1610" s="58">
        <v>4</v>
      </c>
      <c r="T1610" s="58">
        <v>7</v>
      </c>
      <c r="U1610" s="132">
        <v>7</v>
      </c>
      <c r="V1610" s="58">
        <v>0</v>
      </c>
      <c r="W1610" s="58">
        <v>0</v>
      </c>
      <c r="X1610" s="58">
        <v>1</v>
      </c>
      <c r="Y1610" s="132">
        <v>1</v>
      </c>
      <c r="Z1610" s="61">
        <v>0</v>
      </c>
      <c r="AA1610" s="59">
        <v>0</v>
      </c>
      <c r="AB1610" s="59">
        <v>0</v>
      </c>
      <c r="AC1610" s="132">
        <v>0</v>
      </c>
      <c r="AD1610" s="61">
        <v>0</v>
      </c>
      <c r="AE1610" s="59">
        <v>0</v>
      </c>
      <c r="AF1610" s="59">
        <v>4</v>
      </c>
      <c r="AG1610" s="132">
        <v>5</v>
      </c>
      <c r="AH1610" s="61">
        <v>0</v>
      </c>
      <c r="AI1610" s="132">
        <v>0</v>
      </c>
      <c r="AJ1610" s="64">
        <f>IFERROR(VLOOKUP($B1610,STOCK!$A:$H,3,0)," ")</f>
        <v>3</v>
      </c>
      <c r="AK1610" s="65">
        <f>IFERROR(VLOOKUP($B1610,STOCK!$A:$H,4,0)," ")</f>
        <v>0</v>
      </c>
      <c r="AL1610" s="65">
        <f>IFERROR(VLOOKUP($B1610,STOCK!$A:$H,5,0)," ")</f>
        <v>4</v>
      </c>
      <c r="AM1610" s="65">
        <f>IFERROR(VLOOKUP($B1610,STOCK!$A:$H,6,0)," ")</f>
        <v>8</v>
      </c>
      <c r="AN1610" s="65">
        <f>IFERROR(VLOOKUP($B1610,STOCK!$A:$H,7,0)," ")</f>
        <v>3</v>
      </c>
      <c r="AO1610" s="65">
        <f>IFERROR(VLOOKUP($B1610,STOCK!$A:$H,8,0)," ")</f>
        <v>3</v>
      </c>
      <c r="AP1610" s="62">
        <f t="shared" si="325"/>
        <v>90</v>
      </c>
      <c r="AQ1610" s="50" t="str">
        <f t="shared" si="326"/>
        <v>Q</v>
      </c>
      <c r="AR1610" s="50">
        <f t="shared" si="327"/>
        <v>120</v>
      </c>
      <c r="AS1610" s="50" t="str">
        <f t="shared" si="328"/>
        <v>SV</v>
      </c>
      <c r="AT1610" s="50">
        <f t="shared" si="329"/>
        <v>18</v>
      </c>
      <c r="AU1610" s="63" t="str">
        <f t="shared" si="336"/>
        <v>SV</v>
      </c>
      <c r="AV1610" s="67">
        <v>92080.000000999993</v>
      </c>
      <c r="AW1610" s="133">
        <v>75133.531990000003</v>
      </c>
      <c r="AX1610" s="49">
        <v>94900</v>
      </c>
      <c r="AY1610" s="51">
        <f t="shared" si="330"/>
        <v>3.0625542994888955E-2</v>
      </c>
      <c r="AZ1610" s="51">
        <f t="shared" si="331"/>
        <v>2.9715489978925258E-2</v>
      </c>
      <c r="BA1610" s="49">
        <v>92900</v>
      </c>
      <c r="BB1610" s="52">
        <v>3</v>
      </c>
      <c r="BC1610" s="51">
        <f t="shared" si="332"/>
        <v>8.9052997284002622E-3</v>
      </c>
      <c r="BD1610" s="51">
        <f t="shared" si="333"/>
        <v>8.8266953606028729E-3</v>
      </c>
      <c r="BE1610" s="49">
        <v>90900</v>
      </c>
      <c r="BF1610" s="52">
        <v>6</v>
      </c>
      <c r="BG1610" s="51">
        <f t="shared" si="334"/>
        <v>-1.281494353808843E-2</v>
      </c>
      <c r="BH1610" s="51">
        <f t="shared" si="335"/>
        <v>-1.2981298140814005E-2</v>
      </c>
      <c r="BI1610" s="282">
        <f t="shared" si="337"/>
        <v>14</v>
      </c>
    </row>
    <row r="1611" spans="1:61" hidden="1">
      <c r="A1611" s="54" t="s">
        <v>150</v>
      </c>
      <c r="B1611" s="55" t="s">
        <v>5054</v>
      </c>
      <c r="C1611" s="55" t="s">
        <v>5055</v>
      </c>
      <c r="D1611" s="44" t="s">
        <v>5056</v>
      </c>
      <c r="E1611" s="56">
        <v>6</v>
      </c>
      <c r="F1611" s="46" t="s">
        <v>5814</v>
      </c>
      <c r="G1611" s="47" t="s">
        <v>5814</v>
      </c>
      <c r="H1611" s="47" t="s">
        <v>6253</v>
      </c>
      <c r="I1611" s="48" t="s">
        <v>6275</v>
      </c>
      <c r="J1611" s="48" t="s">
        <v>6316</v>
      </c>
      <c r="K1611" s="48" t="s">
        <v>6317</v>
      </c>
      <c r="L1611" s="45">
        <v>114</v>
      </c>
      <c r="M1611" s="47" t="s">
        <v>161</v>
      </c>
      <c r="N1611" s="60">
        <v>0</v>
      </c>
      <c r="O1611" s="58">
        <v>0</v>
      </c>
      <c r="P1611" s="58">
        <v>0</v>
      </c>
      <c r="Q1611" s="132">
        <v>0</v>
      </c>
      <c r="R1611" s="60">
        <v>0</v>
      </c>
      <c r="S1611" s="58">
        <v>0</v>
      </c>
      <c r="T1611" s="58">
        <v>0</v>
      </c>
      <c r="U1611" s="132">
        <v>3</v>
      </c>
      <c r="V1611" s="58">
        <v>0</v>
      </c>
      <c r="W1611" s="58">
        <v>0</v>
      </c>
      <c r="X1611" s="58">
        <v>0</v>
      </c>
      <c r="Y1611" s="132">
        <v>0</v>
      </c>
      <c r="Z1611" s="61">
        <v>0</v>
      </c>
      <c r="AA1611" s="59">
        <v>0</v>
      </c>
      <c r="AB1611" s="59">
        <v>0</v>
      </c>
      <c r="AC1611" s="132">
        <v>0</v>
      </c>
      <c r="AD1611" s="61">
        <v>0</v>
      </c>
      <c r="AE1611" s="59">
        <v>0</v>
      </c>
      <c r="AF1611" s="59">
        <v>0</v>
      </c>
      <c r="AG1611" s="132">
        <v>0</v>
      </c>
      <c r="AH1611" s="61">
        <v>0</v>
      </c>
      <c r="AI1611" s="132">
        <v>0</v>
      </c>
      <c r="AJ1611" s="64">
        <f>IFERROR(VLOOKUP($B1611,STOCK!$A:$H,3,0)," ")</f>
        <v>7</v>
      </c>
      <c r="AK1611" s="65">
        <f>IFERROR(VLOOKUP($B1611,STOCK!$A:$H,4,0)," ")</f>
        <v>0</v>
      </c>
      <c r="AL1611" s="65">
        <f>IFERROR(VLOOKUP($B1611,STOCK!$A:$H,5,0)," ")</f>
        <v>3</v>
      </c>
      <c r="AM1611" s="65">
        <f>IFERROR(VLOOKUP($B1611,STOCK!$A:$H,6,0)," ")</f>
        <v>3</v>
      </c>
      <c r="AN1611" s="65">
        <f>IFERROR(VLOOKUP($B1611,STOCK!$A:$H,7,0)," ")</f>
        <v>7</v>
      </c>
      <c r="AO1611" s="65">
        <f>IFERROR(VLOOKUP($B1611,STOCK!$A:$H,8,0)," ")</f>
        <v>3</v>
      </c>
      <c r="AP1611" s="62" t="str">
        <f t="shared" si="325"/>
        <v>SV</v>
      </c>
      <c r="AQ1611" s="50" t="str">
        <f t="shared" si="326"/>
        <v>Q</v>
      </c>
      <c r="AR1611" s="50" t="str">
        <f t="shared" si="327"/>
        <v>SV</v>
      </c>
      <c r="AS1611" s="50" t="str">
        <f t="shared" si="328"/>
        <v>SV</v>
      </c>
      <c r="AT1611" s="50" t="str">
        <f t="shared" si="329"/>
        <v>SV</v>
      </c>
      <c r="AU1611" s="63" t="str">
        <f t="shared" si="336"/>
        <v>SV</v>
      </c>
      <c r="AV1611" s="67">
        <v>199899.99997</v>
      </c>
      <c r="AW1611" s="133">
        <v>201807.74635999999</v>
      </c>
      <c r="AX1611" s="49">
        <v>239900</v>
      </c>
      <c r="AY1611" s="51">
        <f t="shared" si="330"/>
        <v>0.20010005020511756</v>
      </c>
      <c r="AZ1611" s="51">
        <f t="shared" si="331"/>
        <v>0.16673614018340974</v>
      </c>
      <c r="BA1611" s="49">
        <v>219900</v>
      </c>
      <c r="BB1611" s="52">
        <v>3</v>
      </c>
      <c r="BC1611" s="51">
        <f t="shared" si="332"/>
        <v>0.1000500251775962</v>
      </c>
      <c r="BD1611" s="51">
        <f t="shared" si="333"/>
        <v>9.09504321509777E-2</v>
      </c>
      <c r="BE1611" s="49">
        <v>0</v>
      </c>
      <c r="BF1611" s="52">
        <v>0</v>
      </c>
      <c r="BG1611" s="51">
        <f t="shared" si="334"/>
        <v>-1</v>
      </c>
      <c r="BH1611" s="51">
        <f t="shared" si="335"/>
        <v>0</v>
      </c>
      <c r="BI1611" s="282">
        <f t="shared" si="337"/>
        <v>3</v>
      </c>
    </row>
    <row r="1612" spans="1:61" hidden="1">
      <c r="A1612" s="54" t="s">
        <v>150</v>
      </c>
      <c r="B1612" s="55" t="s">
        <v>5057</v>
      </c>
      <c r="C1612" s="55" t="s">
        <v>5058</v>
      </c>
      <c r="D1612" s="44" t="s">
        <v>5059</v>
      </c>
      <c r="E1612" s="56">
        <v>6</v>
      </c>
      <c r="F1612" s="46" t="s">
        <v>5814</v>
      </c>
      <c r="G1612" s="47" t="s">
        <v>5814</v>
      </c>
      <c r="H1612" s="47" t="s">
        <v>6253</v>
      </c>
      <c r="I1612" s="48" t="s">
        <v>6275</v>
      </c>
      <c r="J1612" s="48" t="s">
        <v>6318</v>
      </c>
      <c r="K1612" s="48" t="s">
        <v>6319</v>
      </c>
      <c r="L1612" s="45">
        <v>161</v>
      </c>
      <c r="M1612" s="47" t="s">
        <v>5833</v>
      </c>
      <c r="N1612" s="60">
        <v>0</v>
      </c>
      <c r="O1612" s="58">
        <v>0</v>
      </c>
      <c r="P1612" s="58">
        <v>0</v>
      </c>
      <c r="Q1612" s="132">
        <v>0</v>
      </c>
      <c r="R1612" s="60">
        <v>2</v>
      </c>
      <c r="S1612" s="58">
        <v>0</v>
      </c>
      <c r="T1612" s="58">
        <v>0</v>
      </c>
      <c r="U1612" s="132">
        <v>0</v>
      </c>
      <c r="V1612" s="58">
        <v>0</v>
      </c>
      <c r="W1612" s="58">
        <v>0</v>
      </c>
      <c r="X1612" s="58">
        <v>0</v>
      </c>
      <c r="Y1612" s="132">
        <v>0</v>
      </c>
      <c r="Z1612" s="61">
        <v>0</v>
      </c>
      <c r="AA1612" s="59">
        <v>0</v>
      </c>
      <c r="AB1612" s="59">
        <v>1</v>
      </c>
      <c r="AC1612" s="132">
        <v>0</v>
      </c>
      <c r="AD1612" s="61">
        <v>0</v>
      </c>
      <c r="AE1612" s="59">
        <v>0</v>
      </c>
      <c r="AF1612" s="59">
        <v>3</v>
      </c>
      <c r="AG1612" s="132">
        <v>0</v>
      </c>
      <c r="AH1612" s="61">
        <v>0</v>
      </c>
      <c r="AI1612" s="132">
        <v>0</v>
      </c>
      <c r="AJ1612" s="64">
        <f>IFERROR(VLOOKUP($B1612,STOCK!$A:$H,3,0)," ")</f>
        <v>28</v>
      </c>
      <c r="AK1612" s="65">
        <f>IFERROR(VLOOKUP($B1612,STOCK!$A:$H,4,0)," ")</f>
        <v>6</v>
      </c>
      <c r="AL1612" s="65">
        <f>IFERROR(VLOOKUP($B1612,STOCK!$A:$H,5,0)," ")</f>
        <v>12</v>
      </c>
      <c r="AM1612" s="65">
        <f>IFERROR(VLOOKUP($B1612,STOCK!$A:$H,6,0)," ")</f>
        <v>5</v>
      </c>
      <c r="AN1612" s="65">
        <f>IFERROR(VLOOKUP($B1612,STOCK!$A:$H,7,0)," ")</f>
        <v>5</v>
      </c>
      <c r="AO1612" s="65">
        <f>IFERROR(VLOOKUP($B1612,STOCK!$A:$H,8,0)," ")</f>
        <v>6</v>
      </c>
      <c r="AP1612" s="62" t="str">
        <f t="shared" si="325"/>
        <v>SV</v>
      </c>
      <c r="AQ1612" s="50" t="str">
        <f t="shared" si="326"/>
        <v>SV</v>
      </c>
      <c r="AR1612" s="50" t="str">
        <f t="shared" si="327"/>
        <v>SV</v>
      </c>
      <c r="AS1612" s="50" t="str">
        <f t="shared" si="328"/>
        <v>SV</v>
      </c>
      <c r="AT1612" s="50" t="str">
        <f t="shared" si="329"/>
        <v>SV</v>
      </c>
      <c r="AU1612" s="63" t="str">
        <f t="shared" si="336"/>
        <v>SV</v>
      </c>
      <c r="AV1612" s="67">
        <v>118494.00002000001</v>
      </c>
      <c r="AW1612" s="133">
        <v>107483.04754</v>
      </c>
      <c r="AX1612" s="49">
        <v>142900</v>
      </c>
      <c r="AY1612" s="51">
        <f t="shared" si="330"/>
        <v>0.20596823447499979</v>
      </c>
      <c r="AZ1612" s="51">
        <f t="shared" si="331"/>
        <v>0.1707907626312106</v>
      </c>
      <c r="BA1612" s="49">
        <v>137900</v>
      </c>
      <c r="BB1612" s="52">
        <v>2</v>
      </c>
      <c r="BC1612" s="51">
        <f t="shared" si="332"/>
        <v>0.16377200513717627</v>
      </c>
      <c r="BD1612" s="51">
        <f t="shared" si="333"/>
        <v>0.1407251630166787</v>
      </c>
      <c r="BE1612" s="49">
        <v>134900</v>
      </c>
      <c r="BF1612" s="52">
        <v>6</v>
      </c>
      <c r="BG1612" s="51">
        <f t="shared" si="334"/>
        <v>0.13845426753448198</v>
      </c>
      <c r="BH1612" s="51">
        <f t="shared" si="335"/>
        <v>0.12161601171237948</v>
      </c>
      <c r="BI1612" s="282">
        <f t="shared" si="337"/>
        <v>0</v>
      </c>
    </row>
    <row r="1613" spans="1:61" hidden="1">
      <c r="A1613" s="54" t="s">
        <v>150</v>
      </c>
      <c r="B1613" s="55" t="s">
        <v>5060</v>
      </c>
      <c r="C1613" s="55" t="s">
        <v>5061</v>
      </c>
      <c r="D1613" s="44" t="s">
        <v>5062</v>
      </c>
      <c r="E1613" s="56">
        <v>6</v>
      </c>
      <c r="F1613" s="46" t="s">
        <v>5814</v>
      </c>
      <c r="G1613" s="47" t="s">
        <v>5814</v>
      </c>
      <c r="H1613" s="47" t="s">
        <v>6253</v>
      </c>
      <c r="I1613" s="48" t="s">
        <v>6275</v>
      </c>
      <c r="J1613" s="48" t="s">
        <v>6318</v>
      </c>
      <c r="K1613" s="48" t="s">
        <v>6319</v>
      </c>
      <c r="L1613" s="45">
        <v>161</v>
      </c>
      <c r="M1613" s="47" t="s">
        <v>5833</v>
      </c>
      <c r="N1613" s="60">
        <v>0</v>
      </c>
      <c r="O1613" s="58">
        <v>0</v>
      </c>
      <c r="P1613" s="58">
        <v>4</v>
      </c>
      <c r="Q1613" s="132">
        <v>3</v>
      </c>
      <c r="R1613" s="60">
        <v>1</v>
      </c>
      <c r="S1613" s="58">
        <v>0</v>
      </c>
      <c r="T1613" s="58">
        <v>1</v>
      </c>
      <c r="U1613" s="132">
        <v>1</v>
      </c>
      <c r="V1613" s="58">
        <v>0</v>
      </c>
      <c r="W1613" s="58">
        <v>0</v>
      </c>
      <c r="X1613" s="58">
        <v>0</v>
      </c>
      <c r="Y1613" s="132">
        <v>1</v>
      </c>
      <c r="Z1613" s="61">
        <v>0</v>
      </c>
      <c r="AA1613" s="59">
        <v>1</v>
      </c>
      <c r="AB1613" s="59">
        <v>0</v>
      </c>
      <c r="AC1613" s="132">
        <v>1</v>
      </c>
      <c r="AD1613" s="61">
        <v>0</v>
      </c>
      <c r="AE1613" s="59">
        <v>0</v>
      </c>
      <c r="AF1613" s="59">
        <v>2</v>
      </c>
      <c r="AG1613" s="132">
        <v>3</v>
      </c>
      <c r="AH1613" s="61">
        <v>0</v>
      </c>
      <c r="AI1613" s="132">
        <v>1</v>
      </c>
      <c r="AJ1613" s="64">
        <f>IFERROR(VLOOKUP($B1613,STOCK!$A:$H,3,0)," ")</f>
        <v>5</v>
      </c>
      <c r="AK1613" s="65">
        <f>IFERROR(VLOOKUP($B1613,STOCK!$A:$H,4,0)," ")</f>
        <v>9</v>
      </c>
      <c r="AL1613" s="65">
        <f>IFERROR(VLOOKUP($B1613,STOCK!$A:$H,5,0)," ")</f>
        <v>9</v>
      </c>
      <c r="AM1613" s="65">
        <f>IFERROR(VLOOKUP($B1613,STOCK!$A:$H,6,0)," ")</f>
        <v>5</v>
      </c>
      <c r="AN1613" s="65">
        <f>IFERROR(VLOOKUP($B1613,STOCK!$A:$H,7,0)," ")</f>
        <v>16</v>
      </c>
      <c r="AO1613" s="65">
        <f>IFERROR(VLOOKUP($B1613,STOCK!$A:$H,8,0)," ")</f>
        <v>5</v>
      </c>
      <c r="AP1613" s="62">
        <f t="shared" si="325"/>
        <v>50</v>
      </c>
      <c r="AQ1613" s="50">
        <f t="shared" si="326"/>
        <v>270</v>
      </c>
      <c r="AR1613" s="50">
        <f t="shared" si="327"/>
        <v>270</v>
      </c>
      <c r="AS1613" s="50">
        <f t="shared" si="328"/>
        <v>150</v>
      </c>
      <c r="AT1613" s="50">
        <f t="shared" si="329"/>
        <v>160</v>
      </c>
      <c r="AU1613" s="63">
        <f t="shared" si="336"/>
        <v>150</v>
      </c>
      <c r="AV1613" s="67">
        <v>76447.999979999993</v>
      </c>
      <c r="AW1613" s="133">
        <v>69877.869489999997</v>
      </c>
      <c r="AX1613" s="49">
        <v>89900</v>
      </c>
      <c r="AY1613" s="51">
        <f t="shared" si="330"/>
        <v>0.17596274622644503</v>
      </c>
      <c r="AZ1613" s="51">
        <f t="shared" si="331"/>
        <v>0.149632925695217</v>
      </c>
      <c r="BA1613" s="49">
        <v>87900</v>
      </c>
      <c r="BB1613" s="52">
        <v>3</v>
      </c>
      <c r="BC1613" s="51">
        <f t="shared" si="332"/>
        <v>0.149801172339316</v>
      </c>
      <c r="BD1613" s="51">
        <f t="shared" si="333"/>
        <v>0.13028441433447108</v>
      </c>
      <c r="BE1613" s="49">
        <v>85900</v>
      </c>
      <c r="BF1613" s="52">
        <v>6</v>
      </c>
      <c r="BG1613" s="51">
        <f t="shared" si="334"/>
        <v>0.12363959845218719</v>
      </c>
      <c r="BH1613" s="51">
        <f t="shared" si="335"/>
        <v>0.11003492456344595</v>
      </c>
      <c r="BI1613" s="282">
        <f t="shared" si="337"/>
        <v>10</v>
      </c>
    </row>
    <row r="1614" spans="1:61" hidden="1">
      <c r="A1614" s="54" t="s">
        <v>150</v>
      </c>
      <c r="B1614" s="55" t="s">
        <v>5063</v>
      </c>
      <c r="C1614" s="55" t="s">
        <v>5064</v>
      </c>
      <c r="D1614" s="44" t="s">
        <v>5065</v>
      </c>
      <c r="E1614" s="56">
        <v>12</v>
      </c>
      <c r="F1614" s="46" t="s">
        <v>5814</v>
      </c>
      <c r="G1614" s="47" t="s">
        <v>5814</v>
      </c>
      <c r="H1614" s="47" t="s">
        <v>6253</v>
      </c>
      <c r="I1614" s="48" t="s">
        <v>6275</v>
      </c>
      <c r="J1614" s="48" t="s">
        <v>6320</v>
      </c>
      <c r="K1614" s="48" t="s">
        <v>6320</v>
      </c>
      <c r="L1614" s="45">
        <v>747</v>
      </c>
      <c r="M1614" s="47" t="s">
        <v>162</v>
      </c>
      <c r="N1614" s="60">
        <v>0</v>
      </c>
      <c r="O1614" s="58">
        <v>0</v>
      </c>
      <c r="P1614" s="58">
        <v>2</v>
      </c>
      <c r="Q1614" s="132">
        <v>3</v>
      </c>
      <c r="R1614" s="60">
        <v>0</v>
      </c>
      <c r="S1614" s="58">
        <v>1</v>
      </c>
      <c r="T1614" s="58">
        <v>0</v>
      </c>
      <c r="U1614" s="132">
        <v>0</v>
      </c>
      <c r="V1614" s="58">
        <v>0</v>
      </c>
      <c r="W1614" s="58">
        <v>1</v>
      </c>
      <c r="X1614" s="58">
        <v>1</v>
      </c>
      <c r="Y1614" s="132">
        <v>1</v>
      </c>
      <c r="Z1614" s="61">
        <v>0</v>
      </c>
      <c r="AA1614" s="59">
        <v>0</v>
      </c>
      <c r="AB1614" s="59">
        <v>1</v>
      </c>
      <c r="AC1614" s="132">
        <v>0</v>
      </c>
      <c r="AD1614" s="61">
        <v>0</v>
      </c>
      <c r="AE1614" s="59">
        <v>0</v>
      </c>
      <c r="AF1614" s="59">
        <v>0</v>
      </c>
      <c r="AG1614" s="132">
        <v>0</v>
      </c>
      <c r="AH1614" s="61">
        <v>0</v>
      </c>
      <c r="AI1614" s="132">
        <v>0</v>
      </c>
      <c r="AJ1614" s="64">
        <f>IFERROR(VLOOKUP($B1614,STOCK!$A:$H,3,0)," ")</f>
        <v>2</v>
      </c>
      <c r="AK1614" s="65">
        <f>IFERROR(VLOOKUP($B1614,STOCK!$A:$H,4,0)," ")</f>
        <v>3</v>
      </c>
      <c r="AL1614" s="65">
        <f>IFERROR(VLOOKUP($B1614,STOCK!$A:$H,5,0)," ")</f>
        <v>2</v>
      </c>
      <c r="AM1614" s="65">
        <f>IFERROR(VLOOKUP($B1614,STOCK!$A:$H,6,0)," ")</f>
        <v>2</v>
      </c>
      <c r="AN1614" s="65">
        <f>IFERROR(VLOOKUP($B1614,STOCK!$A:$H,7,0)," ")</f>
        <v>1</v>
      </c>
      <c r="AO1614" s="65">
        <f>IFERROR(VLOOKUP($B1614,STOCK!$A:$H,8,0)," ")</f>
        <v>0</v>
      </c>
      <c r="AP1614" s="62">
        <f t="shared" si="325"/>
        <v>20</v>
      </c>
      <c r="AQ1614" s="50" t="str">
        <f t="shared" si="326"/>
        <v>SV</v>
      </c>
      <c r="AR1614" s="50">
        <f t="shared" si="327"/>
        <v>60</v>
      </c>
      <c r="AS1614" s="50" t="str">
        <f t="shared" si="328"/>
        <v>SV</v>
      </c>
      <c r="AT1614" s="50" t="str">
        <f t="shared" si="329"/>
        <v>SV</v>
      </c>
      <c r="AU1614" s="63" t="str">
        <f t="shared" si="336"/>
        <v>Q</v>
      </c>
      <c r="AV1614" s="67">
        <v>107760.99999500001</v>
      </c>
      <c r="AW1614" s="133">
        <v>107760.74980000001</v>
      </c>
      <c r="AX1614" s="49">
        <v>134900</v>
      </c>
      <c r="AY1614" s="51">
        <f t="shared" si="330"/>
        <v>0.25184435933463134</v>
      </c>
      <c r="AZ1614" s="51">
        <f t="shared" si="331"/>
        <v>0.20117865088954778</v>
      </c>
      <c r="BA1614" s="49">
        <v>131900</v>
      </c>
      <c r="BB1614" s="52">
        <v>2</v>
      </c>
      <c r="BC1614" s="51">
        <f t="shared" si="332"/>
        <v>0.22400497402696717</v>
      </c>
      <c r="BD1614" s="51">
        <f t="shared" si="333"/>
        <v>0.18300985598938585</v>
      </c>
      <c r="BE1614" s="49">
        <v>127900</v>
      </c>
      <c r="BF1614" s="52">
        <v>3</v>
      </c>
      <c r="BG1614" s="51">
        <f t="shared" si="334"/>
        <v>0.18688579361674829</v>
      </c>
      <c r="BH1614" s="51">
        <f t="shared" si="335"/>
        <v>0.15745895234558244</v>
      </c>
      <c r="BI1614" s="282">
        <f t="shared" si="337"/>
        <v>4</v>
      </c>
    </row>
    <row r="1615" spans="1:61" hidden="1">
      <c r="A1615" s="54" t="s">
        <v>150</v>
      </c>
      <c r="B1615" s="55" t="s">
        <v>5066</v>
      </c>
      <c r="C1615" s="55" t="s">
        <v>5067</v>
      </c>
      <c r="D1615" s="44" t="s">
        <v>5068</v>
      </c>
      <c r="E1615" s="56">
        <v>6</v>
      </c>
      <c r="F1615" s="46" t="s">
        <v>5814</v>
      </c>
      <c r="G1615" s="47" t="s">
        <v>5814</v>
      </c>
      <c r="H1615" s="47" t="s">
        <v>6253</v>
      </c>
      <c r="I1615" s="48" t="s">
        <v>6275</v>
      </c>
      <c r="J1615" s="48" t="s">
        <v>6320</v>
      </c>
      <c r="K1615" s="48" t="s">
        <v>6320</v>
      </c>
      <c r="L1615" s="45">
        <v>747</v>
      </c>
      <c r="M1615" s="47" t="s">
        <v>162</v>
      </c>
      <c r="N1615" s="60">
        <v>0</v>
      </c>
      <c r="O1615" s="58">
        <v>0</v>
      </c>
      <c r="P1615" s="58">
        <v>0</v>
      </c>
      <c r="Q1615" s="132">
        <v>0</v>
      </c>
      <c r="R1615" s="60">
        <v>0</v>
      </c>
      <c r="S1615" s="58">
        <v>0</v>
      </c>
      <c r="T1615" s="58">
        <v>0</v>
      </c>
      <c r="U1615" s="132">
        <v>0</v>
      </c>
      <c r="V1615" s="58">
        <v>0</v>
      </c>
      <c r="W1615" s="58">
        <v>0</v>
      </c>
      <c r="X1615" s="58">
        <v>1</v>
      </c>
      <c r="Y1615" s="132">
        <v>1</v>
      </c>
      <c r="Z1615" s="61">
        <v>0</v>
      </c>
      <c r="AA1615" s="59">
        <v>0</v>
      </c>
      <c r="AB1615" s="59">
        <v>0</v>
      </c>
      <c r="AC1615" s="132">
        <v>0</v>
      </c>
      <c r="AD1615" s="61">
        <v>0</v>
      </c>
      <c r="AE1615" s="59">
        <v>0</v>
      </c>
      <c r="AF1615" s="59">
        <v>0</v>
      </c>
      <c r="AG1615" s="132">
        <v>0</v>
      </c>
      <c r="AH1615" s="61">
        <v>0</v>
      </c>
      <c r="AI1615" s="132">
        <v>0</v>
      </c>
      <c r="AJ1615" s="64">
        <f>IFERROR(VLOOKUP($B1615,STOCK!$A:$H,3,0)," ")</f>
        <v>0</v>
      </c>
      <c r="AK1615" s="65">
        <f>IFERROR(VLOOKUP($B1615,STOCK!$A:$H,4,0)," ")</f>
        <v>0</v>
      </c>
      <c r="AL1615" s="65">
        <f>IFERROR(VLOOKUP($B1615,STOCK!$A:$H,5,0)," ")</f>
        <v>0</v>
      </c>
      <c r="AM1615" s="65">
        <f>IFERROR(VLOOKUP($B1615,STOCK!$A:$H,6,0)," ")</f>
        <v>1</v>
      </c>
      <c r="AN1615" s="65">
        <f>IFERROR(VLOOKUP($B1615,STOCK!$A:$H,7,0)," ")</f>
        <v>0</v>
      </c>
      <c r="AO1615" s="65">
        <f>IFERROR(VLOOKUP($B1615,STOCK!$A:$H,8,0)," ")</f>
        <v>0</v>
      </c>
      <c r="AP1615" s="62" t="str">
        <f t="shared" si="325"/>
        <v>Q</v>
      </c>
      <c r="AQ1615" s="50" t="str">
        <f t="shared" si="326"/>
        <v>Q</v>
      </c>
      <c r="AR1615" s="50" t="str">
        <f t="shared" si="327"/>
        <v>Q</v>
      </c>
      <c r="AS1615" s="50" t="str">
        <f t="shared" si="328"/>
        <v>SV</v>
      </c>
      <c r="AT1615" s="50" t="str">
        <f t="shared" si="329"/>
        <v>Q</v>
      </c>
      <c r="AU1615" s="63" t="str">
        <f t="shared" si="336"/>
        <v>Q</v>
      </c>
      <c r="AV1615" s="67">
        <v>114190.00000099999</v>
      </c>
      <c r="AW1615" s="133">
        <v>114189.99988</v>
      </c>
      <c r="AX1615" s="49">
        <v>137900</v>
      </c>
      <c r="AY1615" s="51">
        <f t="shared" si="330"/>
        <v>0.20763639547063995</v>
      </c>
      <c r="AZ1615" s="51">
        <f t="shared" si="331"/>
        <v>0.17193618563451782</v>
      </c>
      <c r="BA1615" s="49">
        <v>134900</v>
      </c>
      <c r="BB1615" s="52">
        <v>2</v>
      </c>
      <c r="BC1615" s="51">
        <f t="shared" si="332"/>
        <v>0.18136439266852311</v>
      </c>
      <c r="BD1615" s="51">
        <f t="shared" si="333"/>
        <v>0.15352112675315052</v>
      </c>
      <c r="BE1615" s="49">
        <v>129900</v>
      </c>
      <c r="BF1615" s="52">
        <v>3</v>
      </c>
      <c r="BG1615" s="51">
        <f t="shared" si="334"/>
        <v>0.13757772133166157</v>
      </c>
      <c r="BH1615" s="51">
        <f t="shared" si="335"/>
        <v>0.12093918397998465</v>
      </c>
      <c r="BI1615" s="282">
        <f t="shared" si="337"/>
        <v>1</v>
      </c>
    </row>
    <row r="1616" spans="1:61" hidden="1">
      <c r="A1616" s="54" t="s">
        <v>150</v>
      </c>
      <c r="B1616" s="55" t="s">
        <v>5069</v>
      </c>
      <c r="C1616" s="55" t="s">
        <v>5070</v>
      </c>
      <c r="D1616" s="44" t="s">
        <v>5071</v>
      </c>
      <c r="E1616" s="56">
        <v>6</v>
      </c>
      <c r="F1616" s="46" t="s">
        <v>5814</v>
      </c>
      <c r="G1616" s="47" t="s">
        <v>5814</v>
      </c>
      <c r="H1616" s="47" t="s">
        <v>6253</v>
      </c>
      <c r="I1616" s="48" t="s">
        <v>6275</v>
      </c>
      <c r="J1616" s="48" t="s">
        <v>6320</v>
      </c>
      <c r="K1616" s="48" t="s">
        <v>6320</v>
      </c>
      <c r="L1616" s="45">
        <v>747</v>
      </c>
      <c r="M1616" s="47" t="s">
        <v>162</v>
      </c>
      <c r="N1616" s="60">
        <v>0</v>
      </c>
      <c r="O1616" s="58">
        <v>0</v>
      </c>
      <c r="P1616" s="58">
        <v>0</v>
      </c>
      <c r="Q1616" s="132">
        <v>0</v>
      </c>
      <c r="R1616" s="60">
        <v>0</v>
      </c>
      <c r="S1616" s="58">
        <v>0</v>
      </c>
      <c r="T1616" s="58">
        <v>0</v>
      </c>
      <c r="U1616" s="132">
        <v>0</v>
      </c>
      <c r="V1616" s="58">
        <v>0</v>
      </c>
      <c r="W1616" s="58">
        <v>2</v>
      </c>
      <c r="X1616" s="58">
        <v>0</v>
      </c>
      <c r="Y1616" s="132">
        <v>0</v>
      </c>
      <c r="Z1616" s="61">
        <v>0</v>
      </c>
      <c r="AA1616" s="59">
        <v>0</v>
      </c>
      <c r="AB1616" s="59">
        <v>0</v>
      </c>
      <c r="AC1616" s="132">
        <v>0</v>
      </c>
      <c r="AD1616" s="61">
        <v>0</v>
      </c>
      <c r="AE1616" s="59">
        <v>0</v>
      </c>
      <c r="AF1616" s="59">
        <v>0</v>
      </c>
      <c r="AG1616" s="132">
        <v>0</v>
      </c>
      <c r="AH1616" s="61">
        <v>0</v>
      </c>
      <c r="AI1616" s="132">
        <v>0</v>
      </c>
      <c r="AJ1616" s="64">
        <f>IFERROR(VLOOKUP($B1616,STOCK!$A:$H,3,0)," ")</f>
        <v>0</v>
      </c>
      <c r="AK1616" s="65">
        <f>IFERROR(VLOOKUP($B1616,STOCK!$A:$H,4,0)," ")</f>
        <v>0</v>
      </c>
      <c r="AL1616" s="65">
        <f>IFERROR(VLOOKUP($B1616,STOCK!$A:$H,5,0)," ")</f>
        <v>1</v>
      </c>
      <c r="AM1616" s="65">
        <f>IFERROR(VLOOKUP($B1616,STOCK!$A:$H,6,0)," ")</f>
        <v>0</v>
      </c>
      <c r="AN1616" s="65">
        <f>IFERROR(VLOOKUP($B1616,STOCK!$A:$H,7,0)," ")</f>
        <v>0</v>
      </c>
      <c r="AO1616" s="65">
        <f>IFERROR(VLOOKUP($B1616,STOCK!$A:$H,8,0)," ")</f>
        <v>0</v>
      </c>
      <c r="AP1616" s="62" t="str">
        <f t="shared" si="325"/>
        <v>Q</v>
      </c>
      <c r="AQ1616" s="50" t="str">
        <f t="shared" si="326"/>
        <v>Q</v>
      </c>
      <c r="AR1616" s="50" t="str">
        <f t="shared" si="327"/>
        <v>SV</v>
      </c>
      <c r="AS1616" s="50" t="str">
        <f t="shared" si="328"/>
        <v>Q</v>
      </c>
      <c r="AT1616" s="50" t="str">
        <f t="shared" si="329"/>
        <v>Q</v>
      </c>
      <c r="AU1616" s="63" t="str">
        <f t="shared" si="336"/>
        <v>Q</v>
      </c>
      <c r="AV1616" s="67">
        <v>76886.000004000001</v>
      </c>
      <c r="AW1616" s="133">
        <v>76885.999739999999</v>
      </c>
      <c r="AX1616" s="49">
        <v>99900</v>
      </c>
      <c r="AY1616" s="51">
        <f t="shared" si="330"/>
        <v>0.29932627519707999</v>
      </c>
      <c r="AZ1616" s="51">
        <f t="shared" si="331"/>
        <v>0.23037037033033031</v>
      </c>
      <c r="BA1616" s="49">
        <v>96900</v>
      </c>
      <c r="BB1616" s="52">
        <v>2</v>
      </c>
      <c r="BC1616" s="51">
        <f t="shared" si="332"/>
        <v>0.26030746813410466</v>
      </c>
      <c r="BD1616" s="51">
        <f t="shared" si="333"/>
        <v>0.20654282761609905</v>
      </c>
      <c r="BE1616" s="49">
        <v>92900</v>
      </c>
      <c r="BF1616" s="52">
        <v>3</v>
      </c>
      <c r="BG1616" s="51">
        <f t="shared" si="334"/>
        <v>0.20828239205013754</v>
      </c>
      <c r="BH1616" s="51">
        <f t="shared" si="335"/>
        <v>0.17237890200215283</v>
      </c>
      <c r="BI1616" s="282">
        <f t="shared" si="337"/>
        <v>0</v>
      </c>
    </row>
    <row r="1617" spans="1:61" hidden="1">
      <c r="A1617" s="54" t="s">
        <v>150</v>
      </c>
      <c r="B1617" s="55" t="s">
        <v>5072</v>
      </c>
      <c r="C1617" s="55" t="s">
        <v>5073</v>
      </c>
      <c r="D1617" s="44" t="s">
        <v>5074</v>
      </c>
      <c r="E1617" s="56">
        <v>6</v>
      </c>
      <c r="F1617" s="46" t="s">
        <v>5814</v>
      </c>
      <c r="G1617" s="47" t="s">
        <v>5814</v>
      </c>
      <c r="H1617" s="47" t="s">
        <v>6253</v>
      </c>
      <c r="I1617" s="48" t="s">
        <v>6275</v>
      </c>
      <c r="J1617" s="48" t="s">
        <v>6320</v>
      </c>
      <c r="K1617" s="48" t="s">
        <v>6320</v>
      </c>
      <c r="L1617" s="45">
        <v>747</v>
      </c>
      <c r="M1617" s="47" t="s">
        <v>162</v>
      </c>
      <c r="N1617" s="60">
        <v>0</v>
      </c>
      <c r="O1617" s="58">
        <v>0</v>
      </c>
      <c r="P1617" s="58">
        <v>0</v>
      </c>
      <c r="Q1617" s="132">
        <v>0</v>
      </c>
      <c r="R1617" s="60">
        <v>0</v>
      </c>
      <c r="S1617" s="58">
        <v>0</v>
      </c>
      <c r="T1617" s="58">
        <v>2</v>
      </c>
      <c r="U1617" s="132">
        <v>2</v>
      </c>
      <c r="V1617" s="58">
        <v>0</v>
      </c>
      <c r="W1617" s="58">
        <v>1</v>
      </c>
      <c r="X1617" s="58">
        <v>0</v>
      </c>
      <c r="Y1617" s="132">
        <v>0</v>
      </c>
      <c r="Z1617" s="61">
        <v>0</v>
      </c>
      <c r="AA1617" s="59">
        <v>0</v>
      </c>
      <c r="AB1617" s="59">
        <v>0</v>
      </c>
      <c r="AC1617" s="132">
        <v>0</v>
      </c>
      <c r="AD1617" s="61">
        <v>0</v>
      </c>
      <c r="AE1617" s="59">
        <v>0</v>
      </c>
      <c r="AF1617" s="59">
        <v>0</v>
      </c>
      <c r="AG1617" s="132">
        <v>0</v>
      </c>
      <c r="AH1617" s="61">
        <v>0</v>
      </c>
      <c r="AI1617" s="132">
        <v>0</v>
      </c>
      <c r="AJ1617" s="64">
        <f>IFERROR(VLOOKUP($B1617,STOCK!$A:$H,3,0)," ")</f>
        <v>0</v>
      </c>
      <c r="AK1617" s="65">
        <f>IFERROR(VLOOKUP($B1617,STOCK!$A:$H,4,0)," ")</f>
        <v>0</v>
      </c>
      <c r="AL1617" s="65">
        <f>IFERROR(VLOOKUP($B1617,STOCK!$A:$H,5,0)," ")</f>
        <v>0</v>
      </c>
      <c r="AM1617" s="65">
        <f>IFERROR(VLOOKUP($B1617,STOCK!$A:$H,6,0)," ")</f>
        <v>3</v>
      </c>
      <c r="AN1617" s="65">
        <f>IFERROR(VLOOKUP($B1617,STOCK!$A:$H,7,0)," ")</f>
        <v>0</v>
      </c>
      <c r="AO1617" s="65">
        <f>IFERROR(VLOOKUP($B1617,STOCK!$A:$H,8,0)," ")</f>
        <v>0</v>
      </c>
      <c r="AP1617" s="62" t="str">
        <f t="shared" si="325"/>
        <v>Q</v>
      </c>
      <c r="AQ1617" s="50" t="str">
        <f t="shared" si="326"/>
        <v>Q</v>
      </c>
      <c r="AR1617" s="50" t="str">
        <f t="shared" si="327"/>
        <v>Q</v>
      </c>
      <c r="AS1617" s="50" t="str">
        <f t="shared" si="328"/>
        <v>SV</v>
      </c>
      <c r="AT1617" s="50" t="str">
        <f t="shared" si="329"/>
        <v>Q</v>
      </c>
      <c r="AU1617" s="63" t="str">
        <f t="shared" si="336"/>
        <v>Q</v>
      </c>
      <c r="AV1617" s="67">
        <v>96067.999995000006</v>
      </c>
      <c r="AW1617" s="133">
        <v>96068.499779999998</v>
      </c>
      <c r="AX1617" s="49">
        <v>115900</v>
      </c>
      <c r="AY1617" s="51">
        <f t="shared" si="330"/>
        <v>0.20643710711196417</v>
      </c>
      <c r="AZ1617" s="51">
        <f t="shared" si="331"/>
        <v>0.171113028515962</v>
      </c>
      <c r="BA1617" s="49">
        <v>112900</v>
      </c>
      <c r="BB1617" s="52">
        <v>2</v>
      </c>
      <c r="BC1617" s="51">
        <f t="shared" si="332"/>
        <v>0.17520922685885032</v>
      </c>
      <c r="BD1617" s="51">
        <f t="shared" si="333"/>
        <v>0.14908768826395036</v>
      </c>
      <c r="BE1617" s="49">
        <v>109900</v>
      </c>
      <c r="BF1617" s="52">
        <v>3</v>
      </c>
      <c r="BG1617" s="51">
        <f t="shared" si="334"/>
        <v>0.14398134660573647</v>
      </c>
      <c r="BH1617" s="51">
        <f t="shared" si="335"/>
        <v>0.12585987265696083</v>
      </c>
      <c r="BI1617" s="282">
        <f t="shared" si="337"/>
        <v>2</v>
      </c>
    </row>
    <row r="1618" spans="1:61" hidden="1">
      <c r="A1618" s="54" t="s">
        <v>150</v>
      </c>
      <c r="B1618" s="55" t="s">
        <v>5075</v>
      </c>
      <c r="C1618" s="55" t="s">
        <v>5076</v>
      </c>
      <c r="D1618" s="44" t="s">
        <v>5077</v>
      </c>
      <c r="E1618" s="56">
        <v>6</v>
      </c>
      <c r="F1618" s="46" t="s">
        <v>5814</v>
      </c>
      <c r="G1618" s="47" t="s">
        <v>5814</v>
      </c>
      <c r="H1618" s="47" t="s">
        <v>6253</v>
      </c>
      <c r="I1618" s="48" t="s">
        <v>6275</v>
      </c>
      <c r="J1618" s="48" t="s">
        <v>6320</v>
      </c>
      <c r="K1618" s="48" t="s">
        <v>6321</v>
      </c>
      <c r="L1618" s="45">
        <v>747</v>
      </c>
      <c r="M1618" s="47" t="s">
        <v>162</v>
      </c>
      <c r="N1618" s="60">
        <v>0</v>
      </c>
      <c r="O1618" s="58">
        <v>0</v>
      </c>
      <c r="P1618" s="58">
        <v>1</v>
      </c>
      <c r="Q1618" s="132">
        <v>1</v>
      </c>
      <c r="R1618" s="60">
        <v>0</v>
      </c>
      <c r="S1618" s="58">
        <v>1</v>
      </c>
      <c r="T1618" s="58">
        <v>0</v>
      </c>
      <c r="U1618" s="132">
        <v>1</v>
      </c>
      <c r="V1618" s="58">
        <v>0</v>
      </c>
      <c r="W1618" s="58">
        <v>0</v>
      </c>
      <c r="X1618" s="58">
        <v>0</v>
      </c>
      <c r="Y1618" s="132">
        <v>0</v>
      </c>
      <c r="Z1618" s="61">
        <v>0</v>
      </c>
      <c r="AA1618" s="59">
        <v>0</v>
      </c>
      <c r="AB1618" s="59">
        <v>0</v>
      </c>
      <c r="AC1618" s="132">
        <v>0</v>
      </c>
      <c r="AD1618" s="61">
        <v>0</v>
      </c>
      <c r="AE1618" s="59">
        <v>0</v>
      </c>
      <c r="AF1618" s="59">
        <v>0</v>
      </c>
      <c r="AG1618" s="132">
        <v>0</v>
      </c>
      <c r="AH1618" s="61">
        <v>0</v>
      </c>
      <c r="AI1618" s="132">
        <v>0</v>
      </c>
      <c r="AJ1618" s="64">
        <f>IFERROR(VLOOKUP($B1618,STOCK!$A:$H,3,0)," ")</f>
        <v>2</v>
      </c>
      <c r="AK1618" s="65">
        <f>IFERROR(VLOOKUP($B1618,STOCK!$A:$H,4,0)," ")</f>
        <v>0</v>
      </c>
      <c r="AL1618" s="65">
        <f>IFERROR(VLOOKUP($B1618,STOCK!$A:$H,5,0)," ")</f>
        <v>1</v>
      </c>
      <c r="AM1618" s="65">
        <f>IFERROR(VLOOKUP($B1618,STOCK!$A:$H,6,0)," ")</f>
        <v>2</v>
      </c>
      <c r="AN1618" s="65">
        <f>IFERROR(VLOOKUP($B1618,STOCK!$A:$H,7,0)," ")</f>
        <v>1</v>
      </c>
      <c r="AO1618" s="65">
        <f>IFERROR(VLOOKUP($B1618,STOCK!$A:$H,8,0)," ")</f>
        <v>0</v>
      </c>
      <c r="AP1618" s="62">
        <f t="shared" si="325"/>
        <v>60</v>
      </c>
      <c r="AQ1618" s="50" t="str">
        <f t="shared" si="326"/>
        <v>Q</v>
      </c>
      <c r="AR1618" s="50" t="str">
        <f t="shared" si="327"/>
        <v>SV</v>
      </c>
      <c r="AS1618" s="50" t="str">
        <f t="shared" si="328"/>
        <v>SV</v>
      </c>
      <c r="AT1618" s="50" t="str">
        <f t="shared" si="329"/>
        <v>SV</v>
      </c>
      <c r="AU1618" s="63" t="str">
        <f t="shared" si="336"/>
        <v>Q</v>
      </c>
      <c r="AV1618" s="67">
        <v>158250.00004000001</v>
      </c>
      <c r="AW1618" s="133">
        <v>154316.66623999999</v>
      </c>
      <c r="AX1618" s="49">
        <v>189900</v>
      </c>
      <c r="AY1618" s="51">
        <f t="shared" si="330"/>
        <v>0.19999999969668236</v>
      </c>
      <c r="AZ1618" s="51">
        <f t="shared" si="331"/>
        <v>0.16666666645602943</v>
      </c>
      <c r="BA1618" s="49">
        <v>184900</v>
      </c>
      <c r="BB1618" s="52">
        <v>2</v>
      </c>
      <c r="BC1618" s="51">
        <f t="shared" si="332"/>
        <v>0.16840442308539538</v>
      </c>
      <c r="BD1618" s="51">
        <f t="shared" si="333"/>
        <v>0.14413196300703077</v>
      </c>
      <c r="BE1618" s="49">
        <v>179900</v>
      </c>
      <c r="BF1618" s="52">
        <v>3</v>
      </c>
      <c r="BG1618" s="51">
        <f t="shared" si="334"/>
        <v>0.13680884647410818</v>
      </c>
      <c r="BH1618" s="51">
        <f t="shared" si="335"/>
        <v>0.12034463568649242</v>
      </c>
      <c r="BI1618" s="282">
        <f t="shared" si="337"/>
        <v>2</v>
      </c>
    </row>
    <row r="1619" spans="1:61" hidden="1">
      <c r="A1619" s="54" t="s">
        <v>150</v>
      </c>
      <c r="B1619" s="55" t="s">
        <v>5078</v>
      </c>
      <c r="C1619" s="55" t="s">
        <v>5079</v>
      </c>
      <c r="D1619" s="44" t="s">
        <v>5080</v>
      </c>
      <c r="E1619" s="56">
        <v>6</v>
      </c>
      <c r="F1619" s="46" t="s">
        <v>5814</v>
      </c>
      <c r="G1619" s="47" t="s">
        <v>5814</v>
      </c>
      <c r="H1619" s="47" t="s">
        <v>6253</v>
      </c>
      <c r="I1619" s="48" t="s">
        <v>6275</v>
      </c>
      <c r="J1619" s="48" t="s">
        <v>6320</v>
      </c>
      <c r="K1619" s="48" t="s">
        <v>6322</v>
      </c>
      <c r="L1619" s="45">
        <v>747</v>
      </c>
      <c r="M1619" s="47" t="s">
        <v>162</v>
      </c>
      <c r="N1619" s="60">
        <v>0</v>
      </c>
      <c r="O1619" s="58">
        <v>0</v>
      </c>
      <c r="P1619" s="58">
        <v>0</v>
      </c>
      <c r="Q1619" s="132">
        <v>0</v>
      </c>
      <c r="R1619" s="60">
        <v>0</v>
      </c>
      <c r="S1619" s="58">
        <v>0</v>
      </c>
      <c r="T1619" s="58">
        <v>0</v>
      </c>
      <c r="U1619" s="132">
        <v>0</v>
      </c>
      <c r="V1619" s="58">
        <v>1</v>
      </c>
      <c r="W1619" s="58">
        <v>0</v>
      </c>
      <c r="X1619" s="58">
        <v>0</v>
      </c>
      <c r="Y1619" s="132">
        <v>0</v>
      </c>
      <c r="Z1619" s="61">
        <v>0</v>
      </c>
      <c r="AA1619" s="59">
        <v>0</v>
      </c>
      <c r="AB1619" s="59">
        <v>0</v>
      </c>
      <c r="AC1619" s="132">
        <v>0</v>
      </c>
      <c r="AD1619" s="61">
        <v>0</v>
      </c>
      <c r="AE1619" s="59">
        <v>0</v>
      </c>
      <c r="AF1619" s="59">
        <v>0</v>
      </c>
      <c r="AG1619" s="132">
        <v>0</v>
      </c>
      <c r="AH1619" s="61">
        <v>0</v>
      </c>
      <c r="AI1619" s="132">
        <v>0</v>
      </c>
      <c r="AJ1619" s="64">
        <f>IFERROR(VLOOKUP($B1619,STOCK!$A:$H,3,0)," ")</f>
        <v>4</v>
      </c>
      <c r="AK1619" s="65">
        <f>IFERROR(VLOOKUP($B1619,STOCK!$A:$H,4,0)," ")</f>
        <v>1</v>
      </c>
      <c r="AL1619" s="65">
        <f>IFERROR(VLOOKUP($B1619,STOCK!$A:$H,5,0)," ")</f>
        <v>0</v>
      </c>
      <c r="AM1619" s="65">
        <f>IFERROR(VLOOKUP($B1619,STOCK!$A:$H,6,0)," ")</f>
        <v>1</v>
      </c>
      <c r="AN1619" s="65">
        <f>IFERROR(VLOOKUP($B1619,STOCK!$A:$H,7,0)," ")</f>
        <v>0</v>
      </c>
      <c r="AO1619" s="65">
        <f>IFERROR(VLOOKUP($B1619,STOCK!$A:$H,8,0)," ")</f>
        <v>0</v>
      </c>
      <c r="AP1619" s="62" t="str">
        <f t="shared" si="325"/>
        <v>SV</v>
      </c>
      <c r="AQ1619" s="50" t="str">
        <f t="shared" si="326"/>
        <v>SV</v>
      </c>
      <c r="AR1619" s="50" t="str">
        <f t="shared" si="327"/>
        <v>Q</v>
      </c>
      <c r="AS1619" s="50" t="str">
        <f t="shared" si="328"/>
        <v>SV</v>
      </c>
      <c r="AT1619" s="50" t="str">
        <f t="shared" si="329"/>
        <v>Q</v>
      </c>
      <c r="AU1619" s="63" t="str">
        <f t="shared" si="336"/>
        <v>Q</v>
      </c>
      <c r="AV1619" s="67">
        <v>405130</v>
      </c>
      <c r="AW1619" s="133">
        <v>380770.00049000001</v>
      </c>
      <c r="AX1619" s="49">
        <v>484900</v>
      </c>
      <c r="AY1619" s="51">
        <f t="shared" si="330"/>
        <v>0.19689976057068104</v>
      </c>
      <c r="AZ1619" s="51">
        <f t="shared" si="331"/>
        <v>0.16450814600948649</v>
      </c>
      <c r="BA1619" s="49">
        <v>459900</v>
      </c>
      <c r="BB1619" s="52">
        <v>2</v>
      </c>
      <c r="BC1619" s="51">
        <f t="shared" si="332"/>
        <v>0.13519117320366303</v>
      </c>
      <c r="BD1619" s="51">
        <f t="shared" si="333"/>
        <v>0.11909110676233964</v>
      </c>
      <c r="BE1619" s="49">
        <v>434900</v>
      </c>
      <c r="BF1619" s="52">
        <v>6</v>
      </c>
      <c r="BG1619" s="51">
        <f t="shared" si="334"/>
        <v>7.348258583664502E-2</v>
      </c>
      <c r="BH1619" s="51">
        <f t="shared" si="335"/>
        <v>6.8452517820188546E-2</v>
      </c>
      <c r="BI1619" s="282">
        <f t="shared" si="337"/>
        <v>0</v>
      </c>
    </row>
    <row r="1620" spans="1:61" hidden="1">
      <c r="A1620" s="54" t="s">
        <v>150</v>
      </c>
      <c r="B1620" s="55" t="s">
        <v>5081</v>
      </c>
      <c r="C1620" s="55" t="s">
        <v>5082</v>
      </c>
      <c r="D1620" s="44" t="s">
        <v>5083</v>
      </c>
      <c r="E1620" s="56">
        <v>6</v>
      </c>
      <c r="F1620" s="46" t="s">
        <v>5814</v>
      </c>
      <c r="G1620" s="47" t="s">
        <v>5814</v>
      </c>
      <c r="H1620" s="47" t="s">
        <v>6253</v>
      </c>
      <c r="I1620" s="48" t="s">
        <v>6275</v>
      </c>
      <c r="J1620" s="48" t="s">
        <v>6323</v>
      </c>
      <c r="K1620" s="48" t="s">
        <v>6323</v>
      </c>
      <c r="L1620" s="45">
        <v>114</v>
      </c>
      <c r="M1620" s="47" t="s">
        <v>161</v>
      </c>
      <c r="N1620" s="60">
        <v>0</v>
      </c>
      <c r="O1620" s="58">
        <v>0</v>
      </c>
      <c r="P1620" s="58">
        <v>0</v>
      </c>
      <c r="Q1620" s="132">
        <v>0</v>
      </c>
      <c r="R1620" s="60">
        <v>0</v>
      </c>
      <c r="S1620" s="58">
        <v>0</v>
      </c>
      <c r="T1620" s="58">
        <v>0</v>
      </c>
      <c r="U1620" s="132">
        <v>0</v>
      </c>
      <c r="V1620" s="58">
        <v>0</v>
      </c>
      <c r="W1620" s="58">
        <v>0</v>
      </c>
      <c r="X1620" s="58">
        <v>0</v>
      </c>
      <c r="Y1620" s="132">
        <v>0</v>
      </c>
      <c r="Z1620" s="61">
        <v>0</v>
      </c>
      <c r="AA1620" s="59">
        <v>0</v>
      </c>
      <c r="AB1620" s="59">
        <v>2</v>
      </c>
      <c r="AC1620" s="132">
        <v>1</v>
      </c>
      <c r="AD1620" s="61">
        <v>0</v>
      </c>
      <c r="AE1620" s="59">
        <v>0</v>
      </c>
      <c r="AF1620" s="59">
        <v>0</v>
      </c>
      <c r="AG1620" s="132">
        <v>0</v>
      </c>
      <c r="AH1620" s="61">
        <v>0</v>
      </c>
      <c r="AI1620" s="132">
        <v>0</v>
      </c>
      <c r="AJ1620" s="64">
        <f>IFERROR(VLOOKUP($B1620,STOCK!$A:$H,3,0)," ")</f>
        <v>24</v>
      </c>
      <c r="AK1620" s="65">
        <f>IFERROR(VLOOKUP($B1620,STOCK!$A:$H,4,0)," ")</f>
        <v>24</v>
      </c>
      <c r="AL1620" s="65">
        <f>IFERROR(VLOOKUP($B1620,STOCK!$A:$H,5,0)," ")</f>
        <v>12</v>
      </c>
      <c r="AM1620" s="65">
        <f>IFERROR(VLOOKUP($B1620,STOCK!$A:$H,6,0)," ")</f>
        <v>10</v>
      </c>
      <c r="AN1620" s="65">
        <f>IFERROR(VLOOKUP($B1620,STOCK!$A:$H,7,0)," ")</f>
        <v>16</v>
      </c>
      <c r="AO1620" s="65">
        <f>IFERROR(VLOOKUP($B1620,STOCK!$A:$H,8,0)," ")</f>
        <v>24</v>
      </c>
      <c r="AP1620" s="62" t="str">
        <f t="shared" si="325"/>
        <v>SV</v>
      </c>
      <c r="AQ1620" s="50" t="str">
        <f t="shared" si="326"/>
        <v>SV</v>
      </c>
      <c r="AR1620" s="50" t="str">
        <f t="shared" si="327"/>
        <v>SV</v>
      </c>
      <c r="AS1620" s="50">
        <f t="shared" si="328"/>
        <v>300</v>
      </c>
      <c r="AT1620" s="50" t="str">
        <f t="shared" si="329"/>
        <v>SV</v>
      </c>
      <c r="AU1620" s="63" t="str">
        <f t="shared" si="336"/>
        <v>SV</v>
      </c>
      <c r="AV1620" s="67">
        <v>110070.00004</v>
      </c>
      <c r="AW1620" s="133">
        <v>110069.99982</v>
      </c>
      <c r="AX1620" s="49">
        <v>129900</v>
      </c>
      <c r="AY1620" s="51">
        <f t="shared" si="330"/>
        <v>0.18015808079216566</v>
      </c>
      <c r="AZ1620" s="51">
        <f t="shared" si="331"/>
        <v>0.15265588883756737</v>
      </c>
      <c r="BA1620" s="49">
        <v>119900</v>
      </c>
      <c r="BB1620" s="52">
        <v>3</v>
      </c>
      <c r="BC1620" s="51">
        <f t="shared" si="332"/>
        <v>8.9306804364747139E-2</v>
      </c>
      <c r="BD1620" s="51">
        <f t="shared" si="333"/>
        <v>8.1984987155963307E-2</v>
      </c>
      <c r="BE1620" s="49">
        <v>0</v>
      </c>
      <c r="BF1620" s="52">
        <v>0</v>
      </c>
      <c r="BG1620" s="51">
        <f t="shared" si="334"/>
        <v>-1</v>
      </c>
      <c r="BH1620" s="51">
        <f t="shared" si="335"/>
        <v>0</v>
      </c>
      <c r="BI1620" s="282">
        <f t="shared" si="337"/>
        <v>1</v>
      </c>
    </row>
    <row r="1621" spans="1:61" hidden="1">
      <c r="A1621" s="54" t="s">
        <v>150</v>
      </c>
      <c r="B1621" s="55" t="s">
        <v>5084</v>
      </c>
      <c r="C1621" s="55" t="s">
        <v>5085</v>
      </c>
      <c r="D1621" s="44" t="s">
        <v>5086</v>
      </c>
      <c r="E1621" s="56">
        <v>6</v>
      </c>
      <c r="F1621" s="46" t="s">
        <v>5814</v>
      </c>
      <c r="G1621" s="47" t="s">
        <v>5814</v>
      </c>
      <c r="H1621" s="47" t="s">
        <v>6253</v>
      </c>
      <c r="I1621" s="48" t="s">
        <v>6275</v>
      </c>
      <c r="J1621" s="48" t="s">
        <v>6323</v>
      </c>
      <c r="K1621" s="48" t="s">
        <v>6323</v>
      </c>
      <c r="L1621" s="45">
        <v>114</v>
      </c>
      <c r="M1621" s="47" t="s">
        <v>161</v>
      </c>
      <c r="N1621" s="60">
        <v>4</v>
      </c>
      <c r="O1621" s="58">
        <v>1</v>
      </c>
      <c r="P1621" s="58">
        <v>3</v>
      </c>
      <c r="Q1621" s="132">
        <v>4</v>
      </c>
      <c r="R1621" s="60">
        <v>1</v>
      </c>
      <c r="S1621" s="58">
        <v>3</v>
      </c>
      <c r="T1621" s="58">
        <v>2</v>
      </c>
      <c r="U1621" s="132">
        <v>0</v>
      </c>
      <c r="V1621" s="58">
        <v>0</v>
      </c>
      <c r="W1621" s="58">
        <v>1</v>
      </c>
      <c r="X1621" s="58">
        <v>0</v>
      </c>
      <c r="Y1621" s="132">
        <v>0</v>
      </c>
      <c r="Z1621" s="61">
        <v>5</v>
      </c>
      <c r="AA1621" s="59">
        <v>0</v>
      </c>
      <c r="AB1621" s="59">
        <v>2</v>
      </c>
      <c r="AC1621" s="132">
        <v>1</v>
      </c>
      <c r="AD1621" s="61">
        <v>1</v>
      </c>
      <c r="AE1621" s="59">
        <v>0</v>
      </c>
      <c r="AF1621" s="59">
        <v>1</v>
      </c>
      <c r="AG1621" s="132">
        <v>0</v>
      </c>
      <c r="AH1621" s="61">
        <v>0</v>
      </c>
      <c r="AI1621" s="132">
        <v>0</v>
      </c>
      <c r="AJ1621" s="64">
        <f>IFERROR(VLOOKUP($B1621,STOCK!$A:$H,3,0)," ")</f>
        <v>89</v>
      </c>
      <c r="AK1621" s="65">
        <f>IFERROR(VLOOKUP($B1621,STOCK!$A:$H,4,0)," ")</f>
        <v>67</v>
      </c>
      <c r="AL1621" s="65">
        <f>IFERROR(VLOOKUP($B1621,STOCK!$A:$H,5,0)," ")</f>
        <v>34</v>
      </c>
      <c r="AM1621" s="65">
        <f>IFERROR(VLOOKUP($B1621,STOCK!$A:$H,6,0)," ")</f>
        <v>10</v>
      </c>
      <c r="AN1621" s="65">
        <f>IFERROR(VLOOKUP($B1621,STOCK!$A:$H,7,0)," ")</f>
        <v>35</v>
      </c>
      <c r="AO1621" s="65">
        <f>IFERROR(VLOOKUP($B1621,STOCK!$A:$H,8,0)," ")</f>
        <v>12</v>
      </c>
      <c r="AP1621" s="62">
        <f t="shared" si="325"/>
        <v>667.5</v>
      </c>
      <c r="AQ1621" s="50" t="str">
        <f t="shared" si="326"/>
        <v>SV</v>
      </c>
      <c r="AR1621" s="50" t="str">
        <f t="shared" si="327"/>
        <v>SV</v>
      </c>
      <c r="AS1621" s="50">
        <f t="shared" si="328"/>
        <v>300</v>
      </c>
      <c r="AT1621" s="50" t="str">
        <f t="shared" si="329"/>
        <v>SV</v>
      </c>
      <c r="AU1621" s="63" t="str">
        <f t="shared" si="336"/>
        <v>SV</v>
      </c>
      <c r="AV1621" s="67">
        <v>37280.000010000003</v>
      </c>
      <c r="AW1621" s="133">
        <v>36466.117489999997</v>
      </c>
      <c r="AX1621" s="49">
        <v>42900</v>
      </c>
      <c r="AY1621" s="51">
        <f t="shared" si="330"/>
        <v>0.15075107265269549</v>
      </c>
      <c r="AZ1621" s="51">
        <f t="shared" si="331"/>
        <v>0.13100233076923068</v>
      </c>
      <c r="BA1621" s="49">
        <v>41900</v>
      </c>
      <c r="BB1621" s="52">
        <v>3</v>
      </c>
      <c r="BC1621" s="51">
        <f t="shared" si="332"/>
        <v>0.12392703832512675</v>
      </c>
      <c r="BD1621" s="51">
        <f t="shared" si="333"/>
        <v>0.11026252959427199</v>
      </c>
      <c r="BE1621" s="49">
        <v>39900</v>
      </c>
      <c r="BF1621" s="52">
        <v>6</v>
      </c>
      <c r="BG1621" s="51">
        <f t="shared" si="334"/>
        <v>7.0278969669989477E-2</v>
      </c>
      <c r="BH1621" s="51">
        <f t="shared" si="335"/>
        <v>6.566416015037585E-2</v>
      </c>
      <c r="BI1621" s="282">
        <f t="shared" si="337"/>
        <v>5</v>
      </c>
    </row>
    <row r="1622" spans="1:61" hidden="1">
      <c r="A1622" s="54" t="s">
        <v>150</v>
      </c>
      <c r="B1622" s="55" t="s">
        <v>5087</v>
      </c>
      <c r="C1622" s="55" t="s">
        <v>5088</v>
      </c>
      <c r="D1622" s="44" t="s">
        <v>5089</v>
      </c>
      <c r="E1622" s="56">
        <v>6</v>
      </c>
      <c r="F1622" s="46" t="s">
        <v>5814</v>
      </c>
      <c r="G1622" s="47" t="s">
        <v>5814</v>
      </c>
      <c r="H1622" s="47" t="s">
        <v>6253</v>
      </c>
      <c r="I1622" s="48" t="s">
        <v>6275</v>
      </c>
      <c r="J1622" s="48" t="s">
        <v>6323</v>
      </c>
      <c r="K1622" s="48" t="s">
        <v>6323</v>
      </c>
      <c r="L1622" s="45">
        <v>114</v>
      </c>
      <c r="M1622" s="47" t="s">
        <v>161</v>
      </c>
      <c r="N1622" s="60">
        <v>22</v>
      </c>
      <c r="O1622" s="58">
        <v>25</v>
      </c>
      <c r="P1622" s="58">
        <v>39</v>
      </c>
      <c r="Q1622" s="132">
        <v>60</v>
      </c>
      <c r="R1622" s="60">
        <v>14</v>
      </c>
      <c r="S1622" s="58">
        <v>18</v>
      </c>
      <c r="T1622" s="58">
        <v>24</v>
      </c>
      <c r="U1622" s="132">
        <v>21</v>
      </c>
      <c r="V1622" s="58">
        <v>3</v>
      </c>
      <c r="W1622" s="58">
        <v>4</v>
      </c>
      <c r="X1622" s="58">
        <v>9</v>
      </c>
      <c r="Y1622" s="132">
        <v>10</v>
      </c>
      <c r="Z1622" s="61">
        <v>10</v>
      </c>
      <c r="AA1622" s="59">
        <v>10</v>
      </c>
      <c r="AB1622" s="59">
        <v>18</v>
      </c>
      <c r="AC1622" s="132">
        <v>15</v>
      </c>
      <c r="AD1622" s="61">
        <v>2</v>
      </c>
      <c r="AE1622" s="59">
        <v>7</v>
      </c>
      <c r="AF1622" s="59">
        <v>10</v>
      </c>
      <c r="AG1622" s="132">
        <v>15</v>
      </c>
      <c r="AH1622" s="61">
        <v>7</v>
      </c>
      <c r="AI1622" s="132">
        <v>7</v>
      </c>
      <c r="AJ1622" s="64">
        <f>IFERROR(VLOOKUP($B1622,STOCK!$A:$H,3,0)," ")</f>
        <v>187</v>
      </c>
      <c r="AK1622" s="65">
        <f>IFERROR(VLOOKUP($B1622,STOCK!$A:$H,4,0)," ")</f>
        <v>180</v>
      </c>
      <c r="AL1622" s="65">
        <f>IFERROR(VLOOKUP($B1622,STOCK!$A:$H,5,0)," ")</f>
        <v>89</v>
      </c>
      <c r="AM1622" s="65">
        <f>IFERROR(VLOOKUP($B1622,STOCK!$A:$H,6,0)," ")</f>
        <v>31</v>
      </c>
      <c r="AN1622" s="65">
        <f>IFERROR(VLOOKUP($B1622,STOCK!$A:$H,7,0)," ")</f>
        <v>71</v>
      </c>
      <c r="AO1622" s="65">
        <f>IFERROR(VLOOKUP($B1622,STOCK!$A:$H,8,0)," ")</f>
        <v>93</v>
      </c>
      <c r="AP1622" s="62">
        <f t="shared" si="325"/>
        <v>93.5</v>
      </c>
      <c r="AQ1622" s="50">
        <f t="shared" si="326"/>
        <v>257.14285714285711</v>
      </c>
      <c r="AR1622" s="50">
        <f t="shared" si="327"/>
        <v>267</v>
      </c>
      <c r="AS1622" s="50">
        <f t="shared" si="328"/>
        <v>62.000000000000007</v>
      </c>
      <c r="AT1622" s="50">
        <f t="shared" si="329"/>
        <v>142</v>
      </c>
      <c r="AU1622" s="63">
        <f t="shared" si="336"/>
        <v>398.57142857142861</v>
      </c>
      <c r="AV1622" s="67">
        <v>37280.000010000003</v>
      </c>
      <c r="AW1622" s="133">
        <v>36760.732909999999</v>
      </c>
      <c r="AX1622" s="49">
        <v>42900</v>
      </c>
      <c r="AY1622" s="51">
        <f t="shared" si="330"/>
        <v>0.15075107265269549</v>
      </c>
      <c r="AZ1622" s="51">
        <f t="shared" si="331"/>
        <v>0.13100233076923068</v>
      </c>
      <c r="BA1622" s="49">
        <v>41900</v>
      </c>
      <c r="BB1622" s="52">
        <v>3</v>
      </c>
      <c r="BC1622" s="51">
        <f t="shared" si="332"/>
        <v>0.12392703832512675</v>
      </c>
      <c r="BD1622" s="51">
        <f t="shared" si="333"/>
        <v>0.11026252959427199</v>
      </c>
      <c r="BE1622" s="49">
        <v>39900</v>
      </c>
      <c r="BF1622" s="52">
        <v>6</v>
      </c>
      <c r="BG1622" s="51">
        <f t="shared" si="334"/>
        <v>7.0278969669989477E-2</v>
      </c>
      <c r="BH1622" s="51">
        <f t="shared" si="335"/>
        <v>6.566416015037585E-2</v>
      </c>
      <c r="BI1622" s="282">
        <f t="shared" si="337"/>
        <v>128</v>
      </c>
    </row>
    <row r="1623" spans="1:61" hidden="1">
      <c r="A1623" s="54" t="s">
        <v>150</v>
      </c>
      <c r="B1623" s="55" t="s">
        <v>5090</v>
      </c>
      <c r="C1623" s="55" t="s">
        <v>5091</v>
      </c>
      <c r="D1623" s="44" t="s">
        <v>5092</v>
      </c>
      <c r="E1623" s="56">
        <v>6</v>
      </c>
      <c r="F1623" s="46" t="s">
        <v>5814</v>
      </c>
      <c r="G1623" s="47" t="s">
        <v>5814</v>
      </c>
      <c r="H1623" s="47" t="s">
        <v>6253</v>
      </c>
      <c r="I1623" s="48" t="s">
        <v>6275</v>
      </c>
      <c r="J1623" s="48" t="s">
        <v>6324</v>
      </c>
      <c r="K1623" s="48" t="s">
        <v>6325</v>
      </c>
      <c r="L1623" s="45">
        <v>984</v>
      </c>
      <c r="M1623" s="47" t="s">
        <v>5903</v>
      </c>
      <c r="N1623" s="60">
        <v>0</v>
      </c>
      <c r="O1623" s="58">
        <v>0</v>
      </c>
      <c r="P1623" s="58">
        <v>0</v>
      </c>
      <c r="Q1623" s="132">
        <v>0</v>
      </c>
      <c r="R1623" s="60">
        <v>0</v>
      </c>
      <c r="S1623" s="58">
        <v>0</v>
      </c>
      <c r="T1623" s="58">
        <v>0</v>
      </c>
      <c r="U1623" s="132">
        <v>0</v>
      </c>
      <c r="V1623" s="58">
        <v>0</v>
      </c>
      <c r="W1623" s="58">
        <v>0</v>
      </c>
      <c r="X1623" s="58">
        <v>0</v>
      </c>
      <c r="Y1623" s="132">
        <v>0</v>
      </c>
      <c r="Z1623" s="61">
        <v>0</v>
      </c>
      <c r="AA1623" s="59">
        <v>0</v>
      </c>
      <c r="AB1623" s="59">
        <v>0</v>
      </c>
      <c r="AC1623" s="132">
        <v>0</v>
      </c>
      <c r="AD1623" s="61">
        <v>0</v>
      </c>
      <c r="AE1623" s="59">
        <v>0</v>
      </c>
      <c r="AF1623" s="59">
        <v>0</v>
      </c>
      <c r="AG1623" s="132">
        <v>0</v>
      </c>
      <c r="AH1623" s="61">
        <v>0</v>
      </c>
      <c r="AI1623" s="132">
        <v>0</v>
      </c>
      <c r="AJ1623" s="64">
        <f>IFERROR(VLOOKUP($B1623,STOCK!$A:$H,3,0)," ")</f>
        <v>4</v>
      </c>
      <c r="AK1623" s="65">
        <f>IFERROR(VLOOKUP($B1623,STOCK!$A:$H,4,0)," ")</f>
        <v>4</v>
      </c>
      <c r="AL1623" s="65">
        <f>IFERROR(VLOOKUP($B1623,STOCK!$A:$H,5,0)," ")</f>
        <v>2</v>
      </c>
      <c r="AM1623" s="65">
        <f>IFERROR(VLOOKUP($B1623,STOCK!$A:$H,6,0)," ")</f>
        <v>2</v>
      </c>
      <c r="AN1623" s="65">
        <f>IFERROR(VLOOKUP($B1623,STOCK!$A:$H,7,0)," ")</f>
        <v>2</v>
      </c>
      <c r="AO1623" s="65">
        <f>IFERROR(VLOOKUP($B1623,STOCK!$A:$H,8,0)," ")</f>
        <v>3</v>
      </c>
      <c r="AP1623" s="62" t="str">
        <f t="shared" si="325"/>
        <v>SV</v>
      </c>
      <c r="AQ1623" s="50" t="str">
        <f t="shared" si="326"/>
        <v>SV</v>
      </c>
      <c r="AR1623" s="50" t="str">
        <f t="shared" si="327"/>
        <v>SV</v>
      </c>
      <c r="AS1623" s="50" t="str">
        <f t="shared" si="328"/>
        <v>SV</v>
      </c>
      <c r="AT1623" s="50" t="str">
        <f t="shared" si="329"/>
        <v>SV</v>
      </c>
      <c r="AU1623" s="63" t="str">
        <f t="shared" si="336"/>
        <v>SV</v>
      </c>
      <c r="AV1623" s="67">
        <v>123999.99997</v>
      </c>
      <c r="AW1623" s="133">
        <v>123999.99997</v>
      </c>
      <c r="AX1623" s="49">
        <v>148900</v>
      </c>
      <c r="AY1623" s="51">
        <f t="shared" si="330"/>
        <v>0.20080645190342095</v>
      </c>
      <c r="AZ1623" s="51">
        <f t="shared" si="331"/>
        <v>0.1672263265950302</v>
      </c>
      <c r="BA1623" s="49">
        <v>144900</v>
      </c>
      <c r="BB1623" s="52">
        <v>3</v>
      </c>
      <c r="BC1623" s="51">
        <f t="shared" si="332"/>
        <v>0.16854838737948752</v>
      </c>
      <c r="BD1623" s="51">
        <f t="shared" si="333"/>
        <v>0.14423740531400964</v>
      </c>
      <c r="BE1623" s="49">
        <v>142900</v>
      </c>
      <c r="BF1623" s="52">
        <v>6</v>
      </c>
      <c r="BG1623" s="51">
        <f t="shared" si="334"/>
        <v>0.15241935511752081</v>
      </c>
      <c r="BH1623" s="51">
        <f t="shared" si="335"/>
        <v>0.13226032211336597</v>
      </c>
      <c r="BI1623" s="282">
        <f t="shared" si="337"/>
        <v>0</v>
      </c>
    </row>
    <row r="1624" spans="1:61" hidden="1">
      <c r="A1624" s="54" t="s">
        <v>150</v>
      </c>
      <c r="B1624" s="55" t="s">
        <v>5093</v>
      </c>
      <c r="C1624" s="55" t="s">
        <v>5094</v>
      </c>
      <c r="D1624" s="44" t="s">
        <v>5095</v>
      </c>
      <c r="E1624" s="56">
        <v>6</v>
      </c>
      <c r="F1624" s="46" t="s">
        <v>5814</v>
      </c>
      <c r="G1624" s="47" t="s">
        <v>5814</v>
      </c>
      <c r="H1624" s="47" t="s">
        <v>6253</v>
      </c>
      <c r="I1624" s="48" t="s">
        <v>6275</v>
      </c>
      <c r="J1624" s="48" t="s">
        <v>6324</v>
      </c>
      <c r="K1624" s="48" t="s">
        <v>6325</v>
      </c>
      <c r="L1624" s="45">
        <v>984</v>
      </c>
      <c r="M1624" s="47" t="s">
        <v>5903</v>
      </c>
      <c r="N1624" s="60">
        <v>0</v>
      </c>
      <c r="O1624" s="58">
        <v>0</v>
      </c>
      <c r="P1624" s="58">
        <v>0</v>
      </c>
      <c r="Q1624" s="132">
        <v>0</v>
      </c>
      <c r="R1624" s="60">
        <v>0</v>
      </c>
      <c r="S1624" s="58">
        <v>0</v>
      </c>
      <c r="T1624" s="58">
        <v>0</v>
      </c>
      <c r="U1624" s="132">
        <v>0</v>
      </c>
      <c r="V1624" s="58">
        <v>0</v>
      </c>
      <c r="W1624" s="58">
        <v>0</v>
      </c>
      <c r="X1624" s="58">
        <v>0</v>
      </c>
      <c r="Y1624" s="132">
        <v>0</v>
      </c>
      <c r="Z1624" s="61">
        <v>0</v>
      </c>
      <c r="AA1624" s="59">
        <v>0</v>
      </c>
      <c r="AB1624" s="59">
        <v>0</v>
      </c>
      <c r="AC1624" s="132">
        <v>0</v>
      </c>
      <c r="AD1624" s="61">
        <v>0</v>
      </c>
      <c r="AE1624" s="59">
        <v>0</v>
      </c>
      <c r="AF1624" s="59">
        <v>0</v>
      </c>
      <c r="AG1624" s="132">
        <v>0</v>
      </c>
      <c r="AH1624" s="61">
        <v>0</v>
      </c>
      <c r="AI1624" s="132">
        <v>0</v>
      </c>
      <c r="AJ1624" s="64">
        <f>IFERROR(VLOOKUP($B1624,STOCK!$A:$H,3,0)," ")</f>
        <v>4</v>
      </c>
      <c r="AK1624" s="65">
        <f>IFERROR(VLOOKUP($B1624,STOCK!$A:$H,4,0)," ")</f>
        <v>3</v>
      </c>
      <c r="AL1624" s="65">
        <f>IFERROR(VLOOKUP($B1624,STOCK!$A:$H,5,0)," ")</f>
        <v>2</v>
      </c>
      <c r="AM1624" s="65">
        <f>IFERROR(VLOOKUP($B1624,STOCK!$A:$H,6,0)," ")</f>
        <v>2</v>
      </c>
      <c r="AN1624" s="65">
        <f>IFERROR(VLOOKUP($B1624,STOCK!$A:$H,7,0)," ")</f>
        <v>2</v>
      </c>
      <c r="AO1624" s="65">
        <f>IFERROR(VLOOKUP($B1624,STOCK!$A:$H,8,0)," ")</f>
        <v>3</v>
      </c>
      <c r="AP1624" s="62" t="str">
        <f t="shared" si="325"/>
        <v>SV</v>
      </c>
      <c r="AQ1624" s="50" t="str">
        <f t="shared" si="326"/>
        <v>SV</v>
      </c>
      <c r="AR1624" s="50" t="str">
        <f t="shared" si="327"/>
        <v>SV</v>
      </c>
      <c r="AS1624" s="50" t="str">
        <f t="shared" si="328"/>
        <v>SV</v>
      </c>
      <c r="AT1624" s="50" t="str">
        <f t="shared" si="329"/>
        <v>SV</v>
      </c>
      <c r="AU1624" s="63" t="str">
        <f t="shared" si="336"/>
        <v>SV</v>
      </c>
      <c r="AV1624" s="67">
        <v>123999.99997</v>
      </c>
      <c r="AW1624" s="133">
        <v>124000.00008</v>
      </c>
      <c r="AX1624" s="49">
        <v>148900</v>
      </c>
      <c r="AY1624" s="51">
        <f t="shared" si="330"/>
        <v>0.20080645190342095</v>
      </c>
      <c r="AZ1624" s="51">
        <f t="shared" si="331"/>
        <v>0.1672263265950302</v>
      </c>
      <c r="BA1624" s="49">
        <v>144900</v>
      </c>
      <c r="BB1624" s="52">
        <v>3</v>
      </c>
      <c r="BC1624" s="51">
        <f t="shared" si="332"/>
        <v>0.16854838737948752</v>
      </c>
      <c r="BD1624" s="51">
        <f t="shared" si="333"/>
        <v>0.14423740531400964</v>
      </c>
      <c r="BE1624" s="49">
        <v>142900</v>
      </c>
      <c r="BF1624" s="52">
        <v>6</v>
      </c>
      <c r="BG1624" s="51">
        <f t="shared" si="334"/>
        <v>0.15241935511752081</v>
      </c>
      <c r="BH1624" s="51">
        <f t="shared" si="335"/>
        <v>0.13226032211336597</v>
      </c>
      <c r="BI1624" s="282">
        <f t="shared" si="337"/>
        <v>0</v>
      </c>
    </row>
    <row r="1625" spans="1:61" hidden="1">
      <c r="A1625" s="54" t="s">
        <v>150</v>
      </c>
      <c r="B1625" s="55" t="s">
        <v>5096</v>
      </c>
      <c r="C1625" s="55" t="s">
        <v>5097</v>
      </c>
      <c r="D1625" s="44" t="s">
        <v>5098</v>
      </c>
      <c r="E1625" s="56">
        <v>4</v>
      </c>
      <c r="F1625" s="46" t="s">
        <v>5814</v>
      </c>
      <c r="G1625" s="47" t="s">
        <v>5814</v>
      </c>
      <c r="H1625" s="47" t="s">
        <v>6253</v>
      </c>
      <c r="I1625" s="48" t="s">
        <v>6275</v>
      </c>
      <c r="J1625" s="48" t="s">
        <v>6326</v>
      </c>
      <c r="K1625" s="48" t="s">
        <v>6327</v>
      </c>
      <c r="L1625" s="45">
        <v>114</v>
      </c>
      <c r="M1625" s="47" t="s">
        <v>161</v>
      </c>
      <c r="N1625" s="60">
        <v>0</v>
      </c>
      <c r="O1625" s="58">
        <v>0</v>
      </c>
      <c r="P1625" s="58">
        <v>1</v>
      </c>
      <c r="Q1625" s="132">
        <v>1</v>
      </c>
      <c r="R1625" s="60">
        <v>0</v>
      </c>
      <c r="S1625" s="58">
        <v>0</v>
      </c>
      <c r="T1625" s="58">
        <v>1</v>
      </c>
      <c r="U1625" s="132">
        <v>0</v>
      </c>
      <c r="V1625" s="58">
        <v>0</v>
      </c>
      <c r="W1625" s="58">
        <v>1</v>
      </c>
      <c r="X1625" s="58">
        <v>0</v>
      </c>
      <c r="Y1625" s="132">
        <v>0</v>
      </c>
      <c r="Z1625" s="61">
        <v>0</v>
      </c>
      <c r="AA1625" s="59">
        <v>0</v>
      </c>
      <c r="AB1625" s="59">
        <v>0</v>
      </c>
      <c r="AC1625" s="132">
        <v>0</v>
      </c>
      <c r="AD1625" s="61">
        <v>0</v>
      </c>
      <c r="AE1625" s="59">
        <v>0</v>
      </c>
      <c r="AF1625" s="59">
        <v>0</v>
      </c>
      <c r="AG1625" s="132">
        <v>0</v>
      </c>
      <c r="AH1625" s="61">
        <v>0</v>
      </c>
      <c r="AI1625" s="132">
        <v>0</v>
      </c>
      <c r="AJ1625" s="64">
        <f>IFERROR(VLOOKUP($B1625,STOCK!$A:$H,3,0)," ")</f>
        <v>5</v>
      </c>
      <c r="AK1625" s="65">
        <f>IFERROR(VLOOKUP($B1625,STOCK!$A:$H,4,0)," ")</f>
        <v>5</v>
      </c>
      <c r="AL1625" s="65">
        <f>IFERROR(VLOOKUP($B1625,STOCK!$A:$H,5,0)," ")</f>
        <v>4</v>
      </c>
      <c r="AM1625" s="65">
        <f>IFERROR(VLOOKUP($B1625,STOCK!$A:$H,6,0)," ")</f>
        <v>5</v>
      </c>
      <c r="AN1625" s="65">
        <f>IFERROR(VLOOKUP($B1625,STOCK!$A:$H,7,0)," ")</f>
        <v>6</v>
      </c>
      <c r="AO1625" s="65">
        <f>IFERROR(VLOOKUP($B1625,STOCK!$A:$H,8,0)," ")</f>
        <v>6</v>
      </c>
      <c r="AP1625" s="62">
        <f t="shared" si="325"/>
        <v>150</v>
      </c>
      <c r="AQ1625" s="50" t="str">
        <f t="shared" si="326"/>
        <v>SV</v>
      </c>
      <c r="AR1625" s="50" t="str">
        <f t="shared" si="327"/>
        <v>SV</v>
      </c>
      <c r="AS1625" s="50" t="str">
        <f t="shared" si="328"/>
        <v>SV</v>
      </c>
      <c r="AT1625" s="50" t="str">
        <f t="shared" si="329"/>
        <v>SV</v>
      </c>
      <c r="AU1625" s="63" t="str">
        <f t="shared" si="336"/>
        <v>SV</v>
      </c>
      <c r="AV1625" s="67">
        <v>249900.00002000001</v>
      </c>
      <c r="AW1625" s="133">
        <v>249899.99979999999</v>
      </c>
      <c r="AX1625" s="49">
        <v>299900</v>
      </c>
      <c r="AY1625" s="51">
        <f t="shared" si="330"/>
        <v>0.20008003191676016</v>
      </c>
      <c r="AZ1625" s="51">
        <f t="shared" si="331"/>
        <v>0.16672224068022673</v>
      </c>
      <c r="BA1625" s="49">
        <v>289900</v>
      </c>
      <c r="BB1625" s="52">
        <v>3</v>
      </c>
      <c r="BC1625" s="51">
        <f t="shared" si="332"/>
        <v>0.16006402551740173</v>
      </c>
      <c r="BD1625" s="51">
        <f t="shared" si="333"/>
        <v>0.13797861324594685</v>
      </c>
      <c r="BE1625" s="49">
        <v>0</v>
      </c>
      <c r="BF1625" s="52">
        <v>0</v>
      </c>
      <c r="BG1625" s="51">
        <f t="shared" si="334"/>
        <v>-1</v>
      </c>
      <c r="BH1625" s="51">
        <f t="shared" si="335"/>
        <v>0</v>
      </c>
      <c r="BI1625" s="282">
        <f t="shared" si="337"/>
        <v>1</v>
      </c>
    </row>
    <row r="1626" spans="1:61" hidden="1">
      <c r="A1626" s="54" t="s">
        <v>150</v>
      </c>
      <c r="B1626" s="55" t="s">
        <v>5099</v>
      </c>
      <c r="C1626" s="55" t="s">
        <v>5100</v>
      </c>
      <c r="D1626" s="44" t="s">
        <v>5101</v>
      </c>
      <c r="E1626" s="56">
        <v>1</v>
      </c>
      <c r="F1626" s="46" t="s">
        <v>5814</v>
      </c>
      <c r="G1626" s="47" t="s">
        <v>5814</v>
      </c>
      <c r="H1626" s="47" t="s">
        <v>6253</v>
      </c>
      <c r="I1626" s="48" t="s">
        <v>6275</v>
      </c>
      <c r="J1626" s="48" t="s">
        <v>6328</v>
      </c>
      <c r="K1626" s="48" t="s">
        <v>6328</v>
      </c>
      <c r="L1626" s="45">
        <v>114</v>
      </c>
      <c r="M1626" s="47" t="s">
        <v>161</v>
      </c>
      <c r="N1626" s="60">
        <v>0</v>
      </c>
      <c r="O1626" s="58">
        <v>0</v>
      </c>
      <c r="P1626" s="58">
        <v>0</v>
      </c>
      <c r="Q1626" s="132">
        <v>0</v>
      </c>
      <c r="R1626" s="60">
        <v>0</v>
      </c>
      <c r="S1626" s="58">
        <v>0</v>
      </c>
      <c r="T1626" s="58">
        <v>0</v>
      </c>
      <c r="U1626" s="132">
        <v>0</v>
      </c>
      <c r="V1626" s="58">
        <v>0</v>
      </c>
      <c r="W1626" s="58">
        <v>0</v>
      </c>
      <c r="X1626" s="58">
        <v>0</v>
      </c>
      <c r="Y1626" s="132">
        <v>0</v>
      </c>
      <c r="Z1626" s="61">
        <v>0</v>
      </c>
      <c r="AA1626" s="59">
        <v>0</v>
      </c>
      <c r="AB1626" s="59">
        <v>0</v>
      </c>
      <c r="AC1626" s="132">
        <v>0</v>
      </c>
      <c r="AD1626" s="61">
        <v>0</v>
      </c>
      <c r="AE1626" s="59">
        <v>0</v>
      </c>
      <c r="AF1626" s="59">
        <v>0</v>
      </c>
      <c r="AG1626" s="132">
        <v>0</v>
      </c>
      <c r="AH1626" s="61">
        <v>0</v>
      </c>
      <c r="AI1626" s="132">
        <v>0</v>
      </c>
      <c r="AJ1626" s="64">
        <f>IFERROR(VLOOKUP($B1626,STOCK!$A:$H,3,0)," ")</f>
        <v>6</v>
      </c>
      <c r="AK1626" s="65">
        <f>IFERROR(VLOOKUP($B1626,STOCK!$A:$H,4,0)," ")</f>
        <v>12</v>
      </c>
      <c r="AL1626" s="65">
        <f>IFERROR(VLOOKUP($B1626,STOCK!$A:$H,5,0)," ")</f>
        <v>6</v>
      </c>
      <c r="AM1626" s="65">
        <f>IFERROR(VLOOKUP($B1626,STOCK!$A:$H,6,0)," ")</f>
        <v>6</v>
      </c>
      <c r="AN1626" s="65">
        <f>IFERROR(VLOOKUP($B1626,STOCK!$A:$H,7,0)," ")</f>
        <v>6</v>
      </c>
      <c r="AO1626" s="65">
        <f>IFERROR(VLOOKUP($B1626,STOCK!$A:$H,8,0)," ")</f>
        <v>3</v>
      </c>
      <c r="AP1626" s="62" t="str">
        <f t="shared" si="325"/>
        <v>SV</v>
      </c>
      <c r="AQ1626" s="50" t="str">
        <f t="shared" si="326"/>
        <v>SV</v>
      </c>
      <c r="AR1626" s="50" t="str">
        <f t="shared" si="327"/>
        <v>SV</v>
      </c>
      <c r="AS1626" s="50" t="str">
        <f t="shared" si="328"/>
        <v>SV</v>
      </c>
      <c r="AT1626" s="50" t="str">
        <f t="shared" si="329"/>
        <v>SV</v>
      </c>
      <c r="AU1626" s="63" t="str">
        <f t="shared" si="336"/>
        <v>SV</v>
      </c>
      <c r="AV1626" s="67">
        <v>108249.99999</v>
      </c>
      <c r="AW1626" s="133">
        <v>108249.99976999999</v>
      </c>
      <c r="AX1626" s="49">
        <v>129900</v>
      </c>
      <c r="AY1626" s="51">
        <f t="shared" si="330"/>
        <v>0.20000000011085461</v>
      </c>
      <c r="AZ1626" s="51">
        <f t="shared" si="331"/>
        <v>0.16666666674364899</v>
      </c>
      <c r="BA1626" s="49">
        <v>119900</v>
      </c>
      <c r="BB1626" s="52">
        <v>3</v>
      </c>
      <c r="BC1626" s="51">
        <f t="shared" si="332"/>
        <v>0.10762124721548472</v>
      </c>
      <c r="BD1626" s="51">
        <f t="shared" si="333"/>
        <v>9.7164303669724797E-2</v>
      </c>
      <c r="BE1626" s="49">
        <v>115900</v>
      </c>
      <c r="BF1626" s="52">
        <v>6</v>
      </c>
      <c r="BG1626" s="51">
        <f t="shared" si="334"/>
        <v>7.0669746057336669E-2</v>
      </c>
      <c r="BH1626" s="51">
        <f t="shared" si="335"/>
        <v>6.6005176962899079E-2</v>
      </c>
      <c r="BI1626" s="282">
        <f t="shared" si="337"/>
        <v>0</v>
      </c>
    </row>
    <row r="1627" spans="1:61" hidden="1">
      <c r="A1627" s="54" t="s">
        <v>150</v>
      </c>
      <c r="B1627" s="55" t="s">
        <v>5102</v>
      </c>
      <c r="C1627" s="55" t="s">
        <v>5103</v>
      </c>
      <c r="D1627" s="44" t="s">
        <v>5104</v>
      </c>
      <c r="E1627" s="56">
        <v>1</v>
      </c>
      <c r="F1627" s="46" t="s">
        <v>5814</v>
      </c>
      <c r="G1627" s="47" t="s">
        <v>5814</v>
      </c>
      <c r="H1627" s="47" t="s">
        <v>6253</v>
      </c>
      <c r="I1627" s="48" t="s">
        <v>6275</v>
      </c>
      <c r="J1627" s="48" t="s">
        <v>6328</v>
      </c>
      <c r="K1627" s="48" t="s">
        <v>6328</v>
      </c>
      <c r="L1627" s="45">
        <v>114</v>
      </c>
      <c r="M1627" s="47" t="s">
        <v>161</v>
      </c>
      <c r="N1627" s="60">
        <v>0</v>
      </c>
      <c r="O1627" s="58">
        <v>0</v>
      </c>
      <c r="P1627" s="58">
        <v>0</v>
      </c>
      <c r="Q1627" s="132">
        <v>0</v>
      </c>
      <c r="R1627" s="60">
        <v>1</v>
      </c>
      <c r="S1627" s="58">
        <v>0</v>
      </c>
      <c r="T1627" s="58">
        <v>0</v>
      </c>
      <c r="U1627" s="132">
        <v>0</v>
      </c>
      <c r="V1627" s="58">
        <v>0</v>
      </c>
      <c r="W1627" s="58">
        <v>0</v>
      </c>
      <c r="X1627" s="58">
        <v>0</v>
      </c>
      <c r="Y1627" s="132">
        <v>0</v>
      </c>
      <c r="Z1627" s="61">
        <v>0</v>
      </c>
      <c r="AA1627" s="59">
        <v>0</v>
      </c>
      <c r="AB1627" s="59">
        <v>0</v>
      </c>
      <c r="AC1627" s="132">
        <v>1</v>
      </c>
      <c r="AD1627" s="61">
        <v>0</v>
      </c>
      <c r="AE1627" s="59">
        <v>0</v>
      </c>
      <c r="AF1627" s="59">
        <v>0</v>
      </c>
      <c r="AG1627" s="132">
        <v>3</v>
      </c>
      <c r="AH1627" s="61">
        <v>0</v>
      </c>
      <c r="AI1627" s="132">
        <v>0</v>
      </c>
      <c r="AJ1627" s="64">
        <f>IFERROR(VLOOKUP($B1627,STOCK!$A:$H,3,0)," ")</f>
        <v>12</v>
      </c>
      <c r="AK1627" s="65">
        <f>IFERROR(VLOOKUP($B1627,STOCK!$A:$H,4,0)," ")</f>
        <v>11</v>
      </c>
      <c r="AL1627" s="65">
        <f>IFERROR(VLOOKUP($B1627,STOCK!$A:$H,5,0)," ")</f>
        <v>12</v>
      </c>
      <c r="AM1627" s="65">
        <f>IFERROR(VLOOKUP($B1627,STOCK!$A:$H,6,0)," ")</f>
        <v>12</v>
      </c>
      <c r="AN1627" s="65">
        <f>IFERROR(VLOOKUP($B1627,STOCK!$A:$H,7,0)," ")</f>
        <v>9</v>
      </c>
      <c r="AO1627" s="65">
        <f>IFERROR(VLOOKUP($B1627,STOCK!$A:$H,8,0)," ")</f>
        <v>6</v>
      </c>
      <c r="AP1627" s="62" t="str">
        <f t="shared" si="325"/>
        <v>SV</v>
      </c>
      <c r="AQ1627" s="50" t="str">
        <f t="shared" si="326"/>
        <v>SV</v>
      </c>
      <c r="AR1627" s="50" t="str">
        <f t="shared" si="327"/>
        <v>SV</v>
      </c>
      <c r="AS1627" s="50">
        <f t="shared" si="328"/>
        <v>360</v>
      </c>
      <c r="AT1627" s="50">
        <f t="shared" si="329"/>
        <v>90</v>
      </c>
      <c r="AU1627" s="63" t="str">
        <f t="shared" si="336"/>
        <v>SV</v>
      </c>
      <c r="AV1627" s="67">
        <v>66575.000029999996</v>
      </c>
      <c r="AW1627" s="133">
        <v>66574.999920000002</v>
      </c>
      <c r="AX1627" s="49">
        <v>79900</v>
      </c>
      <c r="AY1627" s="51">
        <f t="shared" si="330"/>
        <v>0.20015020599317301</v>
      </c>
      <c r="AZ1627" s="51">
        <f t="shared" si="331"/>
        <v>0.1667709633291615</v>
      </c>
      <c r="BA1627" s="49">
        <v>75900</v>
      </c>
      <c r="BB1627" s="52">
        <v>3</v>
      </c>
      <c r="BC1627" s="51">
        <f t="shared" si="332"/>
        <v>0.1400675924265562</v>
      </c>
      <c r="BD1627" s="51">
        <f t="shared" si="333"/>
        <v>0.12285902463768121</v>
      </c>
      <c r="BE1627" s="49">
        <v>71900</v>
      </c>
      <c r="BF1627" s="52">
        <v>6</v>
      </c>
      <c r="BG1627" s="51">
        <f t="shared" si="334"/>
        <v>7.998497885993916E-2</v>
      </c>
      <c r="BH1627" s="51">
        <f t="shared" si="335"/>
        <v>7.4061195688456247E-2</v>
      </c>
      <c r="BI1627" s="282">
        <f t="shared" si="337"/>
        <v>4</v>
      </c>
    </row>
    <row r="1628" spans="1:61" hidden="1">
      <c r="A1628" s="54" t="s">
        <v>150</v>
      </c>
      <c r="B1628" s="55" t="s">
        <v>5105</v>
      </c>
      <c r="C1628" s="55" t="s">
        <v>5106</v>
      </c>
      <c r="D1628" s="44" t="s">
        <v>5107</v>
      </c>
      <c r="E1628" s="56">
        <v>1</v>
      </c>
      <c r="F1628" s="46" t="s">
        <v>5814</v>
      </c>
      <c r="G1628" s="47" t="s">
        <v>5814</v>
      </c>
      <c r="H1628" s="47" t="s">
        <v>6253</v>
      </c>
      <c r="I1628" s="48" t="s">
        <v>6275</v>
      </c>
      <c r="J1628" s="48" t="s">
        <v>6328</v>
      </c>
      <c r="K1628" s="48" t="s">
        <v>6328</v>
      </c>
      <c r="L1628" s="45">
        <v>114</v>
      </c>
      <c r="M1628" s="47" t="s">
        <v>161</v>
      </c>
      <c r="N1628" s="60">
        <v>1</v>
      </c>
      <c r="O1628" s="58">
        <v>0</v>
      </c>
      <c r="P1628" s="58">
        <v>0</v>
      </c>
      <c r="Q1628" s="132">
        <v>0</v>
      </c>
      <c r="R1628" s="60">
        <v>0</v>
      </c>
      <c r="S1628" s="58">
        <v>0</v>
      </c>
      <c r="T1628" s="58">
        <v>0</v>
      </c>
      <c r="U1628" s="132">
        <v>1</v>
      </c>
      <c r="V1628" s="58">
        <v>0</v>
      </c>
      <c r="W1628" s="58">
        <v>0</v>
      </c>
      <c r="X1628" s="58">
        <v>0</v>
      </c>
      <c r="Y1628" s="132">
        <v>0</v>
      </c>
      <c r="Z1628" s="61">
        <v>0</v>
      </c>
      <c r="AA1628" s="59">
        <v>0</v>
      </c>
      <c r="AB1628" s="59">
        <v>0</v>
      </c>
      <c r="AC1628" s="132">
        <v>0</v>
      </c>
      <c r="AD1628" s="61">
        <v>0</v>
      </c>
      <c r="AE1628" s="59">
        <v>0</v>
      </c>
      <c r="AF1628" s="59">
        <v>0</v>
      </c>
      <c r="AG1628" s="132">
        <v>3</v>
      </c>
      <c r="AH1628" s="61">
        <v>0</v>
      </c>
      <c r="AI1628" s="132">
        <v>0</v>
      </c>
      <c r="AJ1628" s="64">
        <f>IFERROR(VLOOKUP($B1628,STOCK!$A:$H,3,0)," ")</f>
        <v>11</v>
      </c>
      <c r="AK1628" s="65">
        <f>IFERROR(VLOOKUP($B1628,STOCK!$A:$H,4,0)," ")</f>
        <v>12</v>
      </c>
      <c r="AL1628" s="65">
        <f>IFERROR(VLOOKUP($B1628,STOCK!$A:$H,5,0)," ")</f>
        <v>12</v>
      </c>
      <c r="AM1628" s="65">
        <f>IFERROR(VLOOKUP($B1628,STOCK!$A:$H,6,0)," ")</f>
        <v>12</v>
      </c>
      <c r="AN1628" s="65">
        <f>IFERROR(VLOOKUP($B1628,STOCK!$A:$H,7,0)," ")</f>
        <v>9</v>
      </c>
      <c r="AO1628" s="65">
        <f>IFERROR(VLOOKUP($B1628,STOCK!$A:$H,8,0)," ")</f>
        <v>9</v>
      </c>
      <c r="AP1628" s="62" t="str">
        <f t="shared" si="325"/>
        <v>SV</v>
      </c>
      <c r="AQ1628" s="50">
        <f t="shared" si="326"/>
        <v>360</v>
      </c>
      <c r="AR1628" s="50" t="str">
        <f t="shared" si="327"/>
        <v>SV</v>
      </c>
      <c r="AS1628" s="50" t="str">
        <f t="shared" si="328"/>
        <v>SV</v>
      </c>
      <c r="AT1628" s="50">
        <f t="shared" si="329"/>
        <v>90</v>
      </c>
      <c r="AU1628" s="63" t="str">
        <f t="shared" si="336"/>
        <v>SV</v>
      </c>
      <c r="AV1628" s="67">
        <v>66575.000029999996</v>
      </c>
      <c r="AW1628" s="133">
        <v>66574.999809999994</v>
      </c>
      <c r="AX1628" s="49">
        <v>79900</v>
      </c>
      <c r="AY1628" s="51">
        <f t="shared" si="330"/>
        <v>0.20015020599317301</v>
      </c>
      <c r="AZ1628" s="51">
        <f t="shared" si="331"/>
        <v>0.1667709633291615</v>
      </c>
      <c r="BA1628" s="49">
        <v>75900</v>
      </c>
      <c r="BB1628" s="52">
        <v>3</v>
      </c>
      <c r="BC1628" s="51">
        <f t="shared" si="332"/>
        <v>0.1400675924265562</v>
      </c>
      <c r="BD1628" s="51">
        <f t="shared" si="333"/>
        <v>0.12285902463768121</v>
      </c>
      <c r="BE1628" s="49">
        <v>71900</v>
      </c>
      <c r="BF1628" s="52">
        <v>6</v>
      </c>
      <c r="BG1628" s="51">
        <f t="shared" si="334"/>
        <v>7.998497885993916E-2</v>
      </c>
      <c r="BH1628" s="51">
        <f t="shared" si="335"/>
        <v>7.4061195688456247E-2</v>
      </c>
      <c r="BI1628" s="282">
        <f t="shared" si="337"/>
        <v>4</v>
      </c>
    </row>
    <row r="1629" spans="1:61" hidden="1">
      <c r="A1629" s="54" t="s">
        <v>150</v>
      </c>
      <c r="B1629" s="55" t="s">
        <v>5108</v>
      </c>
      <c r="C1629" s="55" t="s">
        <v>5109</v>
      </c>
      <c r="D1629" s="44" t="s">
        <v>5110</v>
      </c>
      <c r="E1629" s="56">
        <v>10</v>
      </c>
      <c r="F1629" s="46" t="s">
        <v>5814</v>
      </c>
      <c r="G1629" s="47" t="s">
        <v>5814</v>
      </c>
      <c r="H1629" s="47" t="s">
        <v>6253</v>
      </c>
      <c r="I1629" s="48" t="s">
        <v>6275</v>
      </c>
      <c r="J1629" s="48" t="s">
        <v>6328</v>
      </c>
      <c r="K1629" s="48" t="s">
        <v>6328</v>
      </c>
      <c r="L1629" s="45">
        <v>114</v>
      </c>
      <c r="M1629" s="47" t="s">
        <v>161</v>
      </c>
      <c r="N1629" s="60">
        <v>0</v>
      </c>
      <c r="O1629" s="58">
        <v>0</v>
      </c>
      <c r="P1629" s="58">
        <v>0</v>
      </c>
      <c r="Q1629" s="132">
        <v>0</v>
      </c>
      <c r="R1629" s="60">
        <v>0</v>
      </c>
      <c r="S1629" s="58">
        <v>0</v>
      </c>
      <c r="T1629" s="58">
        <v>0</v>
      </c>
      <c r="U1629" s="132">
        <v>0</v>
      </c>
      <c r="V1629" s="58">
        <v>0</v>
      </c>
      <c r="W1629" s="58">
        <v>0</v>
      </c>
      <c r="X1629" s="58">
        <v>0</v>
      </c>
      <c r="Y1629" s="132">
        <v>0</v>
      </c>
      <c r="Z1629" s="61">
        <v>0</v>
      </c>
      <c r="AA1629" s="59">
        <v>0</v>
      </c>
      <c r="AB1629" s="59">
        <v>0</v>
      </c>
      <c r="AC1629" s="132">
        <v>0</v>
      </c>
      <c r="AD1629" s="61">
        <v>0</v>
      </c>
      <c r="AE1629" s="59">
        <v>0</v>
      </c>
      <c r="AF1629" s="59">
        <v>0</v>
      </c>
      <c r="AG1629" s="132">
        <v>0</v>
      </c>
      <c r="AH1629" s="61">
        <v>0</v>
      </c>
      <c r="AI1629" s="132">
        <v>0</v>
      </c>
      <c r="AJ1629" s="64">
        <f>IFERROR(VLOOKUP($B1629,STOCK!$A:$H,3,0)," ")</f>
        <v>0</v>
      </c>
      <c r="AK1629" s="65">
        <f>IFERROR(VLOOKUP($B1629,STOCK!$A:$H,4,0)," ")</f>
        <v>0</v>
      </c>
      <c r="AL1629" s="65">
        <f>IFERROR(VLOOKUP($B1629,STOCK!$A:$H,5,0)," ")</f>
        <v>0</v>
      </c>
      <c r="AM1629" s="65">
        <f>IFERROR(VLOOKUP($B1629,STOCK!$A:$H,6,0)," ")</f>
        <v>0</v>
      </c>
      <c r="AN1629" s="65">
        <f>IFERROR(VLOOKUP($B1629,STOCK!$A:$H,7,0)," ")</f>
        <v>0</v>
      </c>
      <c r="AO1629" s="65">
        <f>IFERROR(VLOOKUP($B1629,STOCK!$A:$H,8,0)," ")</f>
        <v>0</v>
      </c>
      <c r="AP1629" s="62" t="str">
        <f t="shared" si="325"/>
        <v>Q</v>
      </c>
      <c r="AQ1629" s="50" t="str">
        <f t="shared" si="326"/>
        <v>Q</v>
      </c>
      <c r="AR1629" s="50" t="str">
        <f t="shared" si="327"/>
        <v>Q</v>
      </c>
      <c r="AS1629" s="50" t="str">
        <f t="shared" si="328"/>
        <v>Q</v>
      </c>
      <c r="AT1629" s="50" t="str">
        <f t="shared" si="329"/>
        <v>Q</v>
      </c>
      <c r="AU1629" s="63" t="str">
        <f t="shared" si="336"/>
        <v>Q</v>
      </c>
      <c r="AV1629" s="67">
        <v>383250.00000100001</v>
      </c>
      <c r="AW1629" s="133">
        <v>383250.00000100001</v>
      </c>
      <c r="AX1629" s="49">
        <v>459900</v>
      </c>
      <c r="AY1629" s="51">
        <f t="shared" si="330"/>
        <v>0.1999999999968689</v>
      </c>
      <c r="AZ1629" s="51">
        <f t="shared" si="331"/>
        <v>0.16666666666449226</v>
      </c>
      <c r="BA1629" s="49">
        <v>429900</v>
      </c>
      <c r="BB1629" s="52">
        <v>3</v>
      </c>
      <c r="BC1629" s="51">
        <f t="shared" si="332"/>
        <v>0.12172211350000861</v>
      </c>
      <c r="BD1629" s="51">
        <f t="shared" si="333"/>
        <v>0.10851360781344498</v>
      </c>
      <c r="BE1629" s="49">
        <v>0</v>
      </c>
      <c r="BF1629" s="52">
        <v>0</v>
      </c>
      <c r="BG1629" s="51">
        <f t="shared" si="334"/>
        <v>-1</v>
      </c>
      <c r="BH1629" s="51">
        <f t="shared" si="335"/>
        <v>0</v>
      </c>
      <c r="BI1629" s="282">
        <f t="shared" si="337"/>
        <v>0</v>
      </c>
    </row>
    <row r="1630" spans="1:61" hidden="1">
      <c r="A1630" s="54" t="s">
        <v>150</v>
      </c>
      <c r="B1630" s="55" t="s">
        <v>5111</v>
      </c>
      <c r="C1630" s="55" t="s">
        <v>5112</v>
      </c>
      <c r="D1630" s="44" t="s">
        <v>5113</v>
      </c>
      <c r="E1630" s="56">
        <v>1</v>
      </c>
      <c r="F1630" s="46" t="s">
        <v>5814</v>
      </c>
      <c r="G1630" s="47" t="s">
        <v>5814</v>
      </c>
      <c r="H1630" s="47" t="s">
        <v>6253</v>
      </c>
      <c r="I1630" s="48" t="s">
        <v>6275</v>
      </c>
      <c r="J1630" s="48" t="s">
        <v>6328</v>
      </c>
      <c r="K1630" s="48" t="s">
        <v>6328</v>
      </c>
      <c r="L1630" s="45">
        <v>114</v>
      </c>
      <c r="M1630" s="47" t="s">
        <v>161</v>
      </c>
      <c r="N1630" s="60">
        <v>0</v>
      </c>
      <c r="O1630" s="58">
        <v>0</v>
      </c>
      <c r="P1630" s="58">
        <v>0</v>
      </c>
      <c r="Q1630" s="132">
        <v>0</v>
      </c>
      <c r="R1630" s="60">
        <v>0</v>
      </c>
      <c r="S1630" s="58">
        <v>0</v>
      </c>
      <c r="T1630" s="58">
        <v>1</v>
      </c>
      <c r="U1630" s="132">
        <v>0</v>
      </c>
      <c r="V1630" s="58">
        <v>0</v>
      </c>
      <c r="W1630" s="58">
        <v>0</v>
      </c>
      <c r="X1630" s="58">
        <v>0</v>
      </c>
      <c r="Y1630" s="132">
        <v>0</v>
      </c>
      <c r="Z1630" s="61">
        <v>0</v>
      </c>
      <c r="AA1630" s="59">
        <v>0</v>
      </c>
      <c r="AB1630" s="59">
        <v>0</v>
      </c>
      <c r="AC1630" s="132">
        <v>0</v>
      </c>
      <c r="AD1630" s="61">
        <v>0</v>
      </c>
      <c r="AE1630" s="59">
        <v>0</v>
      </c>
      <c r="AF1630" s="59">
        <v>3</v>
      </c>
      <c r="AG1630" s="132">
        <v>0</v>
      </c>
      <c r="AH1630" s="61">
        <v>0</v>
      </c>
      <c r="AI1630" s="132">
        <v>0</v>
      </c>
      <c r="AJ1630" s="64">
        <f>IFERROR(VLOOKUP($B1630,STOCK!$A:$H,3,0)," ")</f>
        <v>12</v>
      </c>
      <c r="AK1630" s="65">
        <f>IFERROR(VLOOKUP($B1630,STOCK!$A:$H,4,0)," ")</f>
        <v>11</v>
      </c>
      <c r="AL1630" s="65">
        <f>IFERROR(VLOOKUP($B1630,STOCK!$A:$H,5,0)," ")</f>
        <v>6</v>
      </c>
      <c r="AM1630" s="65">
        <f>IFERROR(VLOOKUP($B1630,STOCK!$A:$H,6,0)," ")</f>
        <v>6</v>
      </c>
      <c r="AN1630" s="65">
        <f>IFERROR(VLOOKUP($B1630,STOCK!$A:$H,7,0)," ")</f>
        <v>3</v>
      </c>
      <c r="AO1630" s="65">
        <f>IFERROR(VLOOKUP($B1630,STOCK!$A:$H,8,0)," ")</f>
        <v>6</v>
      </c>
      <c r="AP1630" s="62" t="str">
        <f t="shared" si="325"/>
        <v>SV</v>
      </c>
      <c r="AQ1630" s="50" t="str">
        <f t="shared" si="326"/>
        <v>SV</v>
      </c>
      <c r="AR1630" s="50" t="str">
        <f t="shared" si="327"/>
        <v>SV</v>
      </c>
      <c r="AS1630" s="50" t="str">
        <f t="shared" si="328"/>
        <v>SV</v>
      </c>
      <c r="AT1630" s="50" t="str">
        <f t="shared" si="329"/>
        <v>SV</v>
      </c>
      <c r="AU1630" s="63" t="str">
        <f t="shared" si="336"/>
        <v>SV</v>
      </c>
      <c r="AV1630" s="67">
        <v>108249.99999</v>
      </c>
      <c r="AW1630" s="133">
        <v>108249.99999</v>
      </c>
      <c r="AX1630" s="49">
        <v>129900</v>
      </c>
      <c r="AY1630" s="51">
        <f t="shared" si="330"/>
        <v>0.20000000011085461</v>
      </c>
      <c r="AZ1630" s="51">
        <f t="shared" si="331"/>
        <v>0.16666666674364899</v>
      </c>
      <c r="BA1630" s="49">
        <v>119900</v>
      </c>
      <c r="BB1630" s="52">
        <v>3</v>
      </c>
      <c r="BC1630" s="51">
        <f t="shared" si="332"/>
        <v>0.10762124721548472</v>
      </c>
      <c r="BD1630" s="51">
        <f t="shared" si="333"/>
        <v>9.7164303669724797E-2</v>
      </c>
      <c r="BE1630" s="49">
        <v>115900</v>
      </c>
      <c r="BF1630" s="52">
        <v>6</v>
      </c>
      <c r="BG1630" s="51">
        <f t="shared" si="334"/>
        <v>7.0669746057336669E-2</v>
      </c>
      <c r="BH1630" s="51">
        <f t="shared" si="335"/>
        <v>6.6005176962899079E-2</v>
      </c>
      <c r="BI1630" s="282">
        <f t="shared" si="337"/>
        <v>0</v>
      </c>
    </row>
    <row r="1631" spans="1:61" hidden="1">
      <c r="A1631" s="54" t="s">
        <v>150</v>
      </c>
      <c r="B1631" s="55" t="s">
        <v>5114</v>
      </c>
      <c r="C1631" s="55" t="s">
        <v>5115</v>
      </c>
      <c r="D1631" s="44" t="s">
        <v>5116</v>
      </c>
      <c r="E1631" s="56">
        <v>6</v>
      </c>
      <c r="F1631" s="46" t="s">
        <v>5814</v>
      </c>
      <c r="G1631" s="47" t="s">
        <v>5814</v>
      </c>
      <c r="H1631" s="47" t="s">
        <v>6253</v>
      </c>
      <c r="I1631" s="48" t="s">
        <v>6329</v>
      </c>
      <c r="J1631" s="48" t="s">
        <v>6330</v>
      </c>
      <c r="K1631" s="48" t="s">
        <v>5899</v>
      </c>
      <c r="L1631" s="45">
        <v>29</v>
      </c>
      <c r="M1631" s="47" t="s">
        <v>160</v>
      </c>
      <c r="N1631" s="60">
        <v>0</v>
      </c>
      <c r="O1631" s="58">
        <v>1</v>
      </c>
      <c r="P1631" s="58">
        <v>0</v>
      </c>
      <c r="Q1631" s="132">
        <v>0</v>
      </c>
      <c r="R1631" s="60">
        <v>0</v>
      </c>
      <c r="S1631" s="58">
        <v>0</v>
      </c>
      <c r="T1631" s="58">
        <v>0</v>
      </c>
      <c r="U1631" s="132">
        <v>0</v>
      </c>
      <c r="V1631" s="58">
        <v>0</v>
      </c>
      <c r="W1631" s="58">
        <v>0</v>
      </c>
      <c r="X1631" s="58">
        <v>0</v>
      </c>
      <c r="Y1631" s="132">
        <v>0</v>
      </c>
      <c r="Z1631" s="61">
        <v>0</v>
      </c>
      <c r="AA1631" s="59">
        <v>0</v>
      </c>
      <c r="AB1631" s="59">
        <v>0</v>
      </c>
      <c r="AC1631" s="132">
        <v>0</v>
      </c>
      <c r="AD1631" s="61">
        <v>0</v>
      </c>
      <c r="AE1631" s="59">
        <v>0</v>
      </c>
      <c r="AF1631" s="59">
        <v>0</v>
      </c>
      <c r="AG1631" s="132">
        <v>0</v>
      </c>
      <c r="AH1631" s="61">
        <v>0</v>
      </c>
      <c r="AI1631" s="132">
        <v>0</v>
      </c>
      <c r="AJ1631" s="64">
        <f>IFERROR(VLOOKUP($B1631,STOCK!$A:$H,3,0)," ")</f>
        <v>35</v>
      </c>
      <c r="AK1631" s="65">
        <f>IFERROR(VLOOKUP($B1631,STOCK!$A:$H,4,0)," ")</f>
        <v>0</v>
      </c>
      <c r="AL1631" s="65">
        <f>IFERROR(VLOOKUP($B1631,STOCK!$A:$H,5,0)," ")</f>
        <v>0</v>
      </c>
      <c r="AM1631" s="65">
        <f>IFERROR(VLOOKUP($B1631,STOCK!$A:$H,6,0)," ")</f>
        <v>0</v>
      </c>
      <c r="AN1631" s="65">
        <f>IFERROR(VLOOKUP($B1631,STOCK!$A:$H,7,0)," ")</f>
        <v>0</v>
      </c>
      <c r="AO1631" s="65">
        <f>IFERROR(VLOOKUP($B1631,STOCK!$A:$H,8,0)," ")</f>
        <v>0</v>
      </c>
      <c r="AP1631" s="62" t="str">
        <f t="shared" si="325"/>
        <v>SV</v>
      </c>
      <c r="AQ1631" s="50" t="str">
        <f t="shared" si="326"/>
        <v>Q</v>
      </c>
      <c r="AR1631" s="50" t="str">
        <f t="shared" si="327"/>
        <v>Q</v>
      </c>
      <c r="AS1631" s="50" t="str">
        <f t="shared" si="328"/>
        <v>Q</v>
      </c>
      <c r="AT1631" s="50" t="str">
        <f t="shared" si="329"/>
        <v>Q</v>
      </c>
      <c r="AU1631" s="63" t="str">
        <f t="shared" si="336"/>
        <v>Q</v>
      </c>
      <c r="AV1631" s="67">
        <v>49899.999995999999</v>
      </c>
      <c r="AW1631" s="133">
        <v>42590.310619999997</v>
      </c>
      <c r="AX1631" s="49">
        <v>59900</v>
      </c>
      <c r="AY1631" s="51">
        <f t="shared" si="330"/>
        <v>0.20040080169943097</v>
      </c>
      <c r="AZ1631" s="51">
        <f t="shared" si="331"/>
        <v>0.1669449082470785</v>
      </c>
      <c r="BA1631" s="49">
        <v>55900</v>
      </c>
      <c r="BB1631" s="52">
        <v>3</v>
      </c>
      <c r="BC1631" s="51">
        <f t="shared" si="332"/>
        <v>0.1202404810517228</v>
      </c>
      <c r="BD1631" s="51">
        <f t="shared" si="333"/>
        <v>0.10733452601073348</v>
      </c>
      <c r="BE1631" s="49">
        <v>0</v>
      </c>
      <c r="BF1631" s="52">
        <v>0</v>
      </c>
      <c r="BG1631" s="51">
        <f t="shared" si="334"/>
        <v>-1</v>
      </c>
      <c r="BH1631" s="51">
        <f t="shared" si="335"/>
        <v>0</v>
      </c>
      <c r="BI1631" s="282">
        <f t="shared" si="337"/>
        <v>0</v>
      </c>
    </row>
    <row r="1632" spans="1:61" hidden="1">
      <c r="A1632" s="54" t="s">
        <v>150</v>
      </c>
      <c r="B1632" s="55" t="s">
        <v>5117</v>
      </c>
      <c r="C1632" s="55" t="s">
        <v>5118</v>
      </c>
      <c r="D1632" s="44" t="s">
        <v>5119</v>
      </c>
      <c r="E1632" s="56">
        <v>6</v>
      </c>
      <c r="F1632" s="46" t="s">
        <v>5814</v>
      </c>
      <c r="G1632" s="47" t="s">
        <v>5814</v>
      </c>
      <c r="H1632" s="47" t="s">
        <v>6253</v>
      </c>
      <c r="I1632" s="48" t="s">
        <v>6329</v>
      </c>
      <c r="J1632" s="48" t="s">
        <v>6330</v>
      </c>
      <c r="K1632" s="48" t="s">
        <v>5899</v>
      </c>
      <c r="L1632" s="45">
        <v>29</v>
      </c>
      <c r="M1632" s="47" t="s">
        <v>160</v>
      </c>
      <c r="N1632" s="60">
        <v>0</v>
      </c>
      <c r="O1632" s="58">
        <v>0</v>
      </c>
      <c r="P1632" s="58">
        <v>0</v>
      </c>
      <c r="Q1632" s="132">
        <v>0</v>
      </c>
      <c r="R1632" s="60">
        <v>0</v>
      </c>
      <c r="S1632" s="58">
        <v>0</v>
      </c>
      <c r="T1632" s="58">
        <v>0</v>
      </c>
      <c r="U1632" s="132">
        <v>0</v>
      </c>
      <c r="V1632" s="58">
        <v>0</v>
      </c>
      <c r="W1632" s="58">
        <v>0</v>
      </c>
      <c r="X1632" s="58">
        <v>0</v>
      </c>
      <c r="Y1632" s="132">
        <v>1</v>
      </c>
      <c r="Z1632" s="61">
        <v>0</v>
      </c>
      <c r="AA1632" s="59">
        <v>0</v>
      </c>
      <c r="AB1632" s="59">
        <v>0</v>
      </c>
      <c r="AC1632" s="132">
        <v>0</v>
      </c>
      <c r="AD1632" s="61">
        <v>0</v>
      </c>
      <c r="AE1632" s="59">
        <v>0</v>
      </c>
      <c r="AF1632" s="59">
        <v>0</v>
      </c>
      <c r="AG1632" s="132">
        <v>0</v>
      </c>
      <c r="AH1632" s="61">
        <v>0</v>
      </c>
      <c r="AI1632" s="132">
        <v>0</v>
      </c>
      <c r="AJ1632" s="64">
        <f>IFERROR(VLOOKUP($B1632,STOCK!$A:$H,3,0)," ")</f>
        <v>26</v>
      </c>
      <c r="AK1632" s="65">
        <f>IFERROR(VLOOKUP($B1632,STOCK!$A:$H,4,0)," ")</f>
        <v>14</v>
      </c>
      <c r="AL1632" s="65">
        <f>IFERROR(VLOOKUP($B1632,STOCK!$A:$H,5,0)," ")</f>
        <v>3</v>
      </c>
      <c r="AM1632" s="65">
        <f>IFERROR(VLOOKUP($B1632,STOCK!$A:$H,6,0)," ")</f>
        <v>0</v>
      </c>
      <c r="AN1632" s="65">
        <f>IFERROR(VLOOKUP($B1632,STOCK!$A:$H,7,0)," ")</f>
        <v>0</v>
      </c>
      <c r="AO1632" s="65">
        <f>IFERROR(VLOOKUP($B1632,STOCK!$A:$H,8,0)," ")</f>
        <v>0</v>
      </c>
      <c r="AP1632" s="62" t="str">
        <f t="shared" si="325"/>
        <v>SV</v>
      </c>
      <c r="AQ1632" s="50" t="str">
        <f t="shared" si="326"/>
        <v>SV</v>
      </c>
      <c r="AR1632" s="50">
        <f t="shared" si="327"/>
        <v>90</v>
      </c>
      <c r="AS1632" s="50" t="str">
        <f t="shared" si="328"/>
        <v>Q</v>
      </c>
      <c r="AT1632" s="50" t="str">
        <f t="shared" si="329"/>
        <v>Q</v>
      </c>
      <c r="AU1632" s="63" t="str">
        <f t="shared" si="336"/>
        <v>Q</v>
      </c>
      <c r="AV1632" s="67">
        <v>41580</v>
      </c>
      <c r="AW1632" s="133">
        <v>30908.984369999998</v>
      </c>
      <c r="AX1632" s="49">
        <v>49900</v>
      </c>
      <c r="AY1632" s="51">
        <f t="shared" si="330"/>
        <v>0.20009620009620011</v>
      </c>
      <c r="AZ1632" s="51">
        <f t="shared" si="331"/>
        <v>0.16673346693386773</v>
      </c>
      <c r="BA1632" s="49">
        <v>47900</v>
      </c>
      <c r="BB1632" s="52">
        <v>3</v>
      </c>
      <c r="BC1632" s="51">
        <f t="shared" si="332"/>
        <v>0.15199615199615191</v>
      </c>
      <c r="BD1632" s="51">
        <f t="shared" si="333"/>
        <v>0.13194154488517745</v>
      </c>
      <c r="BE1632" s="49">
        <v>45900</v>
      </c>
      <c r="BF1632" s="52">
        <v>6</v>
      </c>
      <c r="BG1632" s="51">
        <f t="shared" si="334"/>
        <v>0.10389610389610393</v>
      </c>
      <c r="BH1632" s="51">
        <f t="shared" si="335"/>
        <v>9.4117647058823528E-2</v>
      </c>
      <c r="BI1632" s="282">
        <f t="shared" si="337"/>
        <v>1</v>
      </c>
    </row>
    <row r="1633" spans="1:61" hidden="1">
      <c r="A1633" s="54" t="s">
        <v>149</v>
      </c>
      <c r="B1633" s="55" t="s">
        <v>5120</v>
      </c>
      <c r="C1633" s="55" t="s">
        <v>5121</v>
      </c>
      <c r="D1633" s="44" t="s">
        <v>5122</v>
      </c>
      <c r="E1633" s="56">
        <v>6</v>
      </c>
      <c r="F1633" s="46" t="s">
        <v>5814</v>
      </c>
      <c r="G1633" s="47" t="s">
        <v>5814</v>
      </c>
      <c r="H1633" s="47" t="s">
        <v>6253</v>
      </c>
      <c r="I1633" s="48" t="s">
        <v>6329</v>
      </c>
      <c r="J1633" s="48" t="s">
        <v>6330</v>
      </c>
      <c r="K1633" s="48" t="s">
        <v>5899</v>
      </c>
      <c r="L1633" s="45">
        <v>29</v>
      </c>
      <c r="M1633" s="47" t="s">
        <v>160</v>
      </c>
      <c r="N1633" s="60">
        <v>0</v>
      </c>
      <c r="O1633" s="58">
        <v>1</v>
      </c>
      <c r="P1633" s="58">
        <v>0</v>
      </c>
      <c r="Q1633" s="132">
        <v>3</v>
      </c>
      <c r="R1633" s="60">
        <v>2</v>
      </c>
      <c r="S1633" s="58">
        <v>0</v>
      </c>
      <c r="T1633" s="58">
        <v>0</v>
      </c>
      <c r="U1633" s="132">
        <v>0</v>
      </c>
      <c r="V1633" s="58">
        <v>0</v>
      </c>
      <c r="W1633" s="58">
        <v>0</v>
      </c>
      <c r="X1633" s="58">
        <v>0</v>
      </c>
      <c r="Y1633" s="132">
        <v>0</v>
      </c>
      <c r="Z1633" s="61">
        <v>0</v>
      </c>
      <c r="AA1633" s="59">
        <v>0</v>
      </c>
      <c r="AB1633" s="59">
        <v>0</v>
      </c>
      <c r="AC1633" s="132">
        <v>0</v>
      </c>
      <c r="AD1633" s="61">
        <v>0</v>
      </c>
      <c r="AE1633" s="59">
        <v>0</v>
      </c>
      <c r="AF1633" s="59">
        <v>0</v>
      </c>
      <c r="AG1633" s="132">
        <v>0</v>
      </c>
      <c r="AH1633" s="61">
        <v>0</v>
      </c>
      <c r="AI1633" s="132">
        <v>0</v>
      </c>
      <c r="AJ1633" s="64">
        <f>IFERROR(VLOOKUP($B1633,STOCK!$A:$H,3,0)," ")</f>
        <v>15</v>
      </c>
      <c r="AK1633" s="65">
        <f>IFERROR(VLOOKUP($B1633,STOCK!$A:$H,4,0)," ")</f>
        <v>0</v>
      </c>
      <c r="AL1633" s="65">
        <f>IFERROR(VLOOKUP($B1633,STOCK!$A:$H,5,0)," ")</f>
        <v>0</v>
      </c>
      <c r="AM1633" s="65">
        <f>IFERROR(VLOOKUP($B1633,STOCK!$A:$H,6,0)," ")</f>
        <v>0</v>
      </c>
      <c r="AN1633" s="65">
        <f>IFERROR(VLOOKUP($B1633,STOCK!$A:$H,7,0)," ")</f>
        <v>0</v>
      </c>
      <c r="AO1633" s="65">
        <f>IFERROR(VLOOKUP($B1633,STOCK!$A:$H,8,0)," ")</f>
        <v>0</v>
      </c>
      <c r="AP1633" s="62">
        <f t="shared" si="325"/>
        <v>150</v>
      </c>
      <c r="AQ1633" s="50" t="str">
        <f t="shared" si="326"/>
        <v>Q</v>
      </c>
      <c r="AR1633" s="50" t="str">
        <f t="shared" si="327"/>
        <v>Q</v>
      </c>
      <c r="AS1633" s="50" t="str">
        <f t="shared" si="328"/>
        <v>Q</v>
      </c>
      <c r="AT1633" s="50" t="str">
        <f t="shared" si="329"/>
        <v>Q</v>
      </c>
      <c r="AU1633" s="63" t="str">
        <f t="shared" si="336"/>
        <v>Q</v>
      </c>
      <c r="AV1633" s="67">
        <v>29365.000005000002</v>
      </c>
      <c r="AW1633" s="133">
        <v>29364.531350000001</v>
      </c>
      <c r="AX1633" s="49">
        <v>35900</v>
      </c>
      <c r="AY1633" s="51">
        <f t="shared" si="330"/>
        <v>0.22254384450493037</v>
      </c>
      <c r="AZ1633" s="51">
        <f t="shared" si="331"/>
        <v>0.18203342604456821</v>
      </c>
      <c r="BA1633" s="49">
        <v>34900</v>
      </c>
      <c r="BB1633" s="52">
        <v>3</v>
      </c>
      <c r="BC1633" s="51">
        <f t="shared" si="332"/>
        <v>0.1884896984184421</v>
      </c>
      <c r="BD1633" s="51">
        <f t="shared" si="333"/>
        <v>0.15859598839541542</v>
      </c>
      <c r="BE1633" s="49">
        <v>0</v>
      </c>
      <c r="BF1633" s="52">
        <v>0</v>
      </c>
      <c r="BG1633" s="51">
        <f t="shared" si="334"/>
        <v>-1</v>
      </c>
      <c r="BH1633" s="51">
        <f t="shared" si="335"/>
        <v>0</v>
      </c>
      <c r="BI1633" s="282">
        <f t="shared" si="337"/>
        <v>3</v>
      </c>
    </row>
    <row r="1634" spans="1:61" hidden="1">
      <c r="A1634" s="54" t="s">
        <v>150</v>
      </c>
      <c r="B1634" s="55" t="s">
        <v>5123</v>
      </c>
      <c r="C1634" s="55" t="s">
        <v>5124</v>
      </c>
      <c r="D1634" s="44" t="s">
        <v>5125</v>
      </c>
      <c r="E1634" s="56">
        <v>6</v>
      </c>
      <c r="F1634" s="46" t="s">
        <v>5814</v>
      </c>
      <c r="G1634" s="47" t="s">
        <v>5814</v>
      </c>
      <c r="H1634" s="47" t="s">
        <v>6253</v>
      </c>
      <c r="I1634" s="48" t="s">
        <v>6329</v>
      </c>
      <c r="J1634" s="48" t="s">
        <v>6330</v>
      </c>
      <c r="K1634" s="48" t="s">
        <v>5899</v>
      </c>
      <c r="L1634" s="45">
        <v>29</v>
      </c>
      <c r="M1634" s="47" t="s">
        <v>160</v>
      </c>
      <c r="N1634" s="60">
        <v>0</v>
      </c>
      <c r="O1634" s="58">
        <v>0</v>
      </c>
      <c r="P1634" s="58">
        <v>0</v>
      </c>
      <c r="Q1634" s="132">
        <v>0</v>
      </c>
      <c r="R1634" s="60">
        <v>0</v>
      </c>
      <c r="S1634" s="58">
        <v>0</v>
      </c>
      <c r="T1634" s="58">
        <v>0</v>
      </c>
      <c r="U1634" s="132">
        <v>0</v>
      </c>
      <c r="V1634" s="58">
        <v>0</v>
      </c>
      <c r="W1634" s="58">
        <v>0</v>
      </c>
      <c r="X1634" s="58">
        <v>0</v>
      </c>
      <c r="Y1634" s="132">
        <v>0</v>
      </c>
      <c r="Z1634" s="61">
        <v>0</v>
      </c>
      <c r="AA1634" s="59">
        <v>0</v>
      </c>
      <c r="AB1634" s="59">
        <v>0</v>
      </c>
      <c r="AC1634" s="132">
        <v>0</v>
      </c>
      <c r="AD1634" s="61">
        <v>1</v>
      </c>
      <c r="AE1634" s="59">
        <v>0</v>
      </c>
      <c r="AF1634" s="59">
        <v>0</v>
      </c>
      <c r="AG1634" s="132">
        <v>0</v>
      </c>
      <c r="AH1634" s="61">
        <v>0</v>
      </c>
      <c r="AI1634" s="132">
        <v>0</v>
      </c>
      <c r="AJ1634" s="64">
        <f>IFERROR(VLOOKUP($B1634,STOCK!$A:$H,3,0)," ")</f>
        <v>29</v>
      </c>
      <c r="AK1634" s="65">
        <f>IFERROR(VLOOKUP($B1634,STOCK!$A:$H,4,0)," ")</f>
        <v>0</v>
      </c>
      <c r="AL1634" s="65">
        <f>IFERROR(VLOOKUP($B1634,STOCK!$A:$H,5,0)," ")</f>
        <v>0</v>
      </c>
      <c r="AM1634" s="65">
        <f>IFERROR(VLOOKUP($B1634,STOCK!$A:$H,6,0)," ")</f>
        <v>0</v>
      </c>
      <c r="AN1634" s="65">
        <f>IFERROR(VLOOKUP($B1634,STOCK!$A:$H,7,0)," ")</f>
        <v>0</v>
      </c>
      <c r="AO1634" s="65">
        <f>IFERROR(VLOOKUP($B1634,STOCK!$A:$H,8,0)," ")</f>
        <v>0</v>
      </c>
      <c r="AP1634" s="62" t="str">
        <f t="shared" si="325"/>
        <v>SV</v>
      </c>
      <c r="AQ1634" s="50" t="str">
        <f t="shared" si="326"/>
        <v>Q</v>
      </c>
      <c r="AR1634" s="50" t="str">
        <f t="shared" si="327"/>
        <v>Q</v>
      </c>
      <c r="AS1634" s="50" t="str">
        <f t="shared" si="328"/>
        <v>Q</v>
      </c>
      <c r="AT1634" s="50" t="str">
        <f t="shared" si="329"/>
        <v>Q</v>
      </c>
      <c r="AU1634" s="63" t="str">
        <f t="shared" si="336"/>
        <v>Q</v>
      </c>
      <c r="AV1634" s="67">
        <v>49899.999995999999</v>
      </c>
      <c r="AW1634" s="133">
        <v>42399.6463</v>
      </c>
      <c r="AX1634" s="49">
        <v>59900</v>
      </c>
      <c r="AY1634" s="51">
        <f t="shared" si="330"/>
        <v>0.20040080169943097</v>
      </c>
      <c r="AZ1634" s="51">
        <f t="shared" si="331"/>
        <v>0.1669449082470785</v>
      </c>
      <c r="BA1634" s="49">
        <v>55900</v>
      </c>
      <c r="BB1634" s="52">
        <v>3</v>
      </c>
      <c r="BC1634" s="51">
        <f t="shared" si="332"/>
        <v>0.1202404810517228</v>
      </c>
      <c r="BD1634" s="51">
        <f t="shared" si="333"/>
        <v>0.10733452601073348</v>
      </c>
      <c r="BE1634" s="49">
        <v>0</v>
      </c>
      <c r="BF1634" s="52">
        <v>0</v>
      </c>
      <c r="BG1634" s="51">
        <f t="shared" si="334"/>
        <v>-1</v>
      </c>
      <c r="BH1634" s="51">
        <f t="shared" si="335"/>
        <v>0</v>
      </c>
      <c r="BI1634" s="282">
        <f t="shared" si="337"/>
        <v>0</v>
      </c>
    </row>
    <row r="1635" spans="1:61" hidden="1">
      <c r="A1635" s="54" t="s">
        <v>149</v>
      </c>
      <c r="B1635" s="55" t="s">
        <v>5126</v>
      </c>
      <c r="C1635" s="55" t="s">
        <v>5127</v>
      </c>
      <c r="D1635" s="44" t="s">
        <v>5128</v>
      </c>
      <c r="E1635" s="56">
        <v>1</v>
      </c>
      <c r="F1635" s="46" t="s">
        <v>5814</v>
      </c>
      <c r="G1635" s="47" t="s">
        <v>5814</v>
      </c>
      <c r="H1635" s="47" t="s">
        <v>6253</v>
      </c>
      <c r="I1635" s="48" t="s">
        <v>6331</v>
      </c>
      <c r="J1635" s="48" t="s">
        <v>6332</v>
      </c>
      <c r="K1635" s="48" t="s">
        <v>6332</v>
      </c>
      <c r="L1635" s="45">
        <v>984</v>
      </c>
      <c r="M1635" s="47" t="s">
        <v>5903</v>
      </c>
      <c r="N1635" s="60">
        <v>0</v>
      </c>
      <c r="O1635" s="58">
        <v>0</v>
      </c>
      <c r="P1635" s="58">
        <v>0</v>
      </c>
      <c r="Q1635" s="132">
        <v>0</v>
      </c>
      <c r="R1635" s="60">
        <v>0</v>
      </c>
      <c r="S1635" s="58">
        <v>0</v>
      </c>
      <c r="T1635" s="58">
        <v>0</v>
      </c>
      <c r="U1635" s="132">
        <v>0</v>
      </c>
      <c r="V1635" s="58">
        <v>0</v>
      </c>
      <c r="W1635" s="58">
        <v>0</v>
      </c>
      <c r="X1635" s="58">
        <v>0</v>
      </c>
      <c r="Y1635" s="132">
        <v>0</v>
      </c>
      <c r="Z1635" s="61">
        <v>0</v>
      </c>
      <c r="AA1635" s="59">
        <v>0</v>
      </c>
      <c r="AB1635" s="59">
        <v>0</v>
      </c>
      <c r="AC1635" s="132">
        <v>0</v>
      </c>
      <c r="AD1635" s="61">
        <v>0</v>
      </c>
      <c r="AE1635" s="59">
        <v>0</v>
      </c>
      <c r="AF1635" s="59">
        <v>0</v>
      </c>
      <c r="AG1635" s="132">
        <v>0</v>
      </c>
      <c r="AH1635" s="61">
        <v>0</v>
      </c>
      <c r="AI1635" s="132">
        <v>0</v>
      </c>
      <c r="AJ1635" s="64">
        <f>IFERROR(VLOOKUP($B1635,STOCK!$A:$H,3,0)," ")</f>
        <v>0</v>
      </c>
      <c r="AK1635" s="65">
        <f>IFERROR(VLOOKUP($B1635,STOCK!$A:$H,4,0)," ")</f>
        <v>1</v>
      </c>
      <c r="AL1635" s="65">
        <f>IFERROR(VLOOKUP($B1635,STOCK!$A:$H,5,0)," ")</f>
        <v>0</v>
      </c>
      <c r="AM1635" s="65">
        <f>IFERROR(VLOOKUP($B1635,STOCK!$A:$H,6,0)," ")</f>
        <v>0</v>
      </c>
      <c r="AN1635" s="65">
        <f>IFERROR(VLOOKUP($B1635,STOCK!$A:$H,7,0)," ")</f>
        <v>0</v>
      </c>
      <c r="AO1635" s="65">
        <f>IFERROR(VLOOKUP($B1635,STOCK!$A:$H,8,0)," ")</f>
        <v>0</v>
      </c>
      <c r="AP1635" s="62" t="str">
        <f t="shared" si="325"/>
        <v>Q</v>
      </c>
      <c r="AQ1635" s="50" t="str">
        <f t="shared" si="326"/>
        <v>SV</v>
      </c>
      <c r="AR1635" s="50" t="str">
        <f t="shared" si="327"/>
        <v>Q</v>
      </c>
      <c r="AS1635" s="50" t="str">
        <f t="shared" si="328"/>
        <v>Q</v>
      </c>
      <c r="AT1635" s="50" t="str">
        <f t="shared" si="329"/>
        <v>Q</v>
      </c>
      <c r="AU1635" s="63" t="str">
        <f t="shared" si="336"/>
        <v>Q</v>
      </c>
      <c r="AV1635" s="67">
        <v>49500</v>
      </c>
      <c r="AW1635" s="133">
        <v>49500</v>
      </c>
      <c r="AX1635" s="49">
        <v>59900</v>
      </c>
      <c r="AY1635" s="51">
        <f t="shared" si="330"/>
        <v>0.21010101010101012</v>
      </c>
      <c r="AZ1635" s="51">
        <f t="shared" si="331"/>
        <v>0.17362270450751252</v>
      </c>
      <c r="BA1635" s="49">
        <v>58900</v>
      </c>
      <c r="BB1635" s="52">
        <v>3</v>
      </c>
      <c r="BC1635" s="51">
        <f t="shared" si="332"/>
        <v>0.18989898989898979</v>
      </c>
      <c r="BD1635" s="51">
        <f t="shared" si="333"/>
        <v>0.15959252971137522</v>
      </c>
      <c r="BE1635" s="49">
        <v>57900</v>
      </c>
      <c r="BF1635" s="52">
        <v>6</v>
      </c>
      <c r="BG1635" s="51">
        <f t="shared" si="334"/>
        <v>0.16969696969696968</v>
      </c>
      <c r="BH1635" s="51">
        <f t="shared" si="335"/>
        <v>0.14507772020725387</v>
      </c>
      <c r="BI1635" s="282">
        <f t="shared" si="337"/>
        <v>0</v>
      </c>
    </row>
    <row r="1636" spans="1:61" hidden="1">
      <c r="A1636" s="54" t="s">
        <v>149</v>
      </c>
      <c r="B1636" s="55" t="s">
        <v>5129</v>
      </c>
      <c r="C1636" s="55" t="s">
        <v>5130</v>
      </c>
      <c r="D1636" s="44" t="s">
        <v>5131</v>
      </c>
      <c r="E1636" s="56">
        <v>1</v>
      </c>
      <c r="F1636" s="46" t="s">
        <v>5814</v>
      </c>
      <c r="G1636" s="47" t="s">
        <v>5814</v>
      </c>
      <c r="H1636" s="47" t="s">
        <v>6253</v>
      </c>
      <c r="I1636" s="48" t="s">
        <v>6331</v>
      </c>
      <c r="J1636" s="48" t="s">
        <v>6332</v>
      </c>
      <c r="K1636" s="48" t="s">
        <v>6332</v>
      </c>
      <c r="L1636" s="45">
        <v>984</v>
      </c>
      <c r="M1636" s="47" t="s">
        <v>5903</v>
      </c>
      <c r="N1636" s="60">
        <v>0</v>
      </c>
      <c r="O1636" s="58">
        <v>0</v>
      </c>
      <c r="P1636" s="58">
        <v>0</v>
      </c>
      <c r="Q1636" s="132">
        <v>0</v>
      </c>
      <c r="R1636" s="60">
        <v>0</v>
      </c>
      <c r="S1636" s="58">
        <v>0</v>
      </c>
      <c r="T1636" s="58">
        <v>0</v>
      </c>
      <c r="U1636" s="132">
        <v>0</v>
      </c>
      <c r="V1636" s="58">
        <v>0</v>
      </c>
      <c r="W1636" s="58">
        <v>0</v>
      </c>
      <c r="X1636" s="58">
        <v>0</v>
      </c>
      <c r="Y1636" s="132">
        <v>0</v>
      </c>
      <c r="Z1636" s="61">
        <v>0</v>
      </c>
      <c r="AA1636" s="59">
        <v>0</v>
      </c>
      <c r="AB1636" s="59">
        <v>0</v>
      </c>
      <c r="AC1636" s="132">
        <v>0</v>
      </c>
      <c r="AD1636" s="61">
        <v>0</v>
      </c>
      <c r="AE1636" s="59">
        <v>0</v>
      </c>
      <c r="AF1636" s="59">
        <v>0</v>
      </c>
      <c r="AG1636" s="132">
        <v>0</v>
      </c>
      <c r="AH1636" s="61">
        <v>0</v>
      </c>
      <c r="AI1636" s="132">
        <v>0</v>
      </c>
      <c r="AJ1636" s="64">
        <f>IFERROR(VLOOKUP($B1636,STOCK!$A:$H,3,0)," ")</f>
        <v>1</v>
      </c>
      <c r="AK1636" s="65">
        <f>IFERROR(VLOOKUP($B1636,STOCK!$A:$H,4,0)," ")</f>
        <v>0</v>
      </c>
      <c r="AL1636" s="65">
        <f>IFERROR(VLOOKUP($B1636,STOCK!$A:$H,5,0)," ")</f>
        <v>0</v>
      </c>
      <c r="AM1636" s="65">
        <f>IFERROR(VLOOKUP($B1636,STOCK!$A:$H,6,0)," ")</f>
        <v>0</v>
      </c>
      <c r="AN1636" s="65">
        <f>IFERROR(VLOOKUP($B1636,STOCK!$A:$H,7,0)," ")</f>
        <v>0</v>
      </c>
      <c r="AO1636" s="65">
        <f>IFERROR(VLOOKUP($B1636,STOCK!$A:$H,8,0)," ")</f>
        <v>0</v>
      </c>
      <c r="AP1636" s="62" t="str">
        <f t="shared" si="325"/>
        <v>SV</v>
      </c>
      <c r="AQ1636" s="50" t="str">
        <f t="shared" si="326"/>
        <v>Q</v>
      </c>
      <c r="AR1636" s="50" t="str">
        <f t="shared" si="327"/>
        <v>Q</v>
      </c>
      <c r="AS1636" s="50" t="str">
        <f t="shared" si="328"/>
        <v>Q</v>
      </c>
      <c r="AT1636" s="50" t="str">
        <f t="shared" si="329"/>
        <v>Q</v>
      </c>
      <c r="AU1636" s="63" t="str">
        <f t="shared" si="336"/>
        <v>Q</v>
      </c>
      <c r="AV1636" s="67">
        <v>36000.000003000001</v>
      </c>
      <c r="AW1636" s="133">
        <v>36000.000189999999</v>
      </c>
      <c r="AX1636" s="49">
        <v>42900</v>
      </c>
      <c r="AY1636" s="51">
        <f t="shared" si="330"/>
        <v>0.19166666656736098</v>
      </c>
      <c r="AZ1636" s="51">
        <f t="shared" si="331"/>
        <v>0.16083916076923074</v>
      </c>
      <c r="BA1636" s="49">
        <v>41900</v>
      </c>
      <c r="BB1636" s="52">
        <v>3</v>
      </c>
      <c r="BC1636" s="51">
        <f t="shared" si="332"/>
        <v>0.16388888879189811</v>
      </c>
      <c r="BD1636" s="51">
        <f t="shared" si="333"/>
        <v>0.14081145577565629</v>
      </c>
      <c r="BE1636" s="49">
        <v>40900</v>
      </c>
      <c r="BF1636" s="52">
        <v>6</v>
      </c>
      <c r="BG1636" s="51">
        <f t="shared" si="334"/>
        <v>0.13611111101643525</v>
      </c>
      <c r="BH1636" s="51">
        <f t="shared" si="335"/>
        <v>0.11980440090464545</v>
      </c>
      <c r="BI1636" s="282">
        <f t="shared" si="337"/>
        <v>0</v>
      </c>
    </row>
    <row r="1637" spans="1:61" hidden="1">
      <c r="A1637" s="54" t="s">
        <v>149</v>
      </c>
      <c r="B1637" s="55" t="s">
        <v>5132</v>
      </c>
      <c r="C1637" s="55" t="s">
        <v>5133</v>
      </c>
      <c r="D1637" s="44" t="s">
        <v>5134</v>
      </c>
      <c r="E1637" s="56">
        <v>1</v>
      </c>
      <c r="F1637" s="46" t="s">
        <v>5814</v>
      </c>
      <c r="G1637" s="47" t="s">
        <v>5814</v>
      </c>
      <c r="H1637" s="47" t="s">
        <v>6253</v>
      </c>
      <c r="I1637" s="48" t="s">
        <v>6331</v>
      </c>
      <c r="J1637" s="48" t="s">
        <v>6333</v>
      </c>
      <c r="K1637" s="48" t="s">
        <v>6334</v>
      </c>
      <c r="L1637" s="45">
        <v>27</v>
      </c>
      <c r="M1637" s="47" t="s">
        <v>5871</v>
      </c>
      <c r="N1637" s="60">
        <v>1</v>
      </c>
      <c r="O1637" s="58">
        <v>0</v>
      </c>
      <c r="P1637" s="58">
        <v>0</v>
      </c>
      <c r="Q1637" s="132">
        <v>0</v>
      </c>
      <c r="R1637" s="60">
        <v>0</v>
      </c>
      <c r="S1637" s="58">
        <v>0</v>
      </c>
      <c r="T1637" s="58">
        <v>0</v>
      </c>
      <c r="U1637" s="132">
        <v>0</v>
      </c>
      <c r="V1637" s="58">
        <v>0</v>
      </c>
      <c r="W1637" s="58">
        <v>0</v>
      </c>
      <c r="X1637" s="58">
        <v>0</v>
      </c>
      <c r="Y1637" s="132">
        <v>0</v>
      </c>
      <c r="Z1637" s="61">
        <v>0</v>
      </c>
      <c r="AA1637" s="59">
        <v>4</v>
      </c>
      <c r="AB1637" s="59">
        <v>0</v>
      </c>
      <c r="AC1637" s="132">
        <v>0</v>
      </c>
      <c r="AD1637" s="61">
        <v>0</v>
      </c>
      <c r="AE1637" s="59">
        <v>0</v>
      </c>
      <c r="AF1637" s="59">
        <v>0</v>
      </c>
      <c r="AG1637" s="132">
        <v>0</v>
      </c>
      <c r="AH1637" s="61">
        <v>0</v>
      </c>
      <c r="AI1637" s="132">
        <v>0</v>
      </c>
      <c r="AJ1637" s="64">
        <f>IFERROR(VLOOKUP($B1637,STOCK!$A:$H,3,0)," ")</f>
        <v>-1</v>
      </c>
      <c r="AK1637" s="65">
        <f>IFERROR(VLOOKUP($B1637,STOCK!$A:$H,4,0)," ")</f>
        <v>0</v>
      </c>
      <c r="AL1637" s="65">
        <f>IFERROR(VLOOKUP($B1637,STOCK!$A:$H,5,0)," ")</f>
        <v>0</v>
      </c>
      <c r="AM1637" s="65">
        <f>IFERROR(VLOOKUP($B1637,STOCK!$A:$H,6,0)," ")</f>
        <v>0</v>
      </c>
      <c r="AN1637" s="65">
        <f>IFERROR(VLOOKUP($B1637,STOCK!$A:$H,7,0)," ")</f>
        <v>0</v>
      </c>
      <c r="AO1637" s="65">
        <f>IFERROR(VLOOKUP($B1637,STOCK!$A:$H,8,0)," ")</f>
        <v>0</v>
      </c>
      <c r="AP1637" s="62" t="str">
        <f t="shared" si="325"/>
        <v>Q</v>
      </c>
      <c r="AQ1637" s="50" t="str">
        <f t="shared" si="326"/>
        <v>Q</v>
      </c>
      <c r="AR1637" s="50" t="str">
        <f t="shared" si="327"/>
        <v>Q</v>
      </c>
      <c r="AS1637" s="50" t="str">
        <f t="shared" si="328"/>
        <v>Q</v>
      </c>
      <c r="AT1637" s="50" t="str">
        <f t="shared" si="329"/>
        <v>Q</v>
      </c>
      <c r="AU1637" s="63" t="str">
        <f t="shared" si="336"/>
        <v>Q</v>
      </c>
      <c r="AV1637" s="67">
        <v>58333</v>
      </c>
      <c r="AW1637" s="133">
        <v>58333</v>
      </c>
      <c r="AX1637" s="49"/>
      <c r="AY1637" s="51">
        <f t="shared" si="330"/>
        <v>-1</v>
      </c>
      <c r="AZ1637" s="51" t="e">
        <f t="shared" si="331"/>
        <v>#DIV/0!</v>
      </c>
      <c r="BA1637" s="49"/>
      <c r="BB1637" s="52"/>
      <c r="BC1637" s="51">
        <f t="shared" si="332"/>
        <v>-1</v>
      </c>
      <c r="BD1637" s="51">
        <f t="shared" si="333"/>
        <v>0</v>
      </c>
      <c r="BE1637" s="49"/>
      <c r="BF1637" s="52"/>
      <c r="BG1637" s="51">
        <f t="shared" si="334"/>
        <v>-1</v>
      </c>
      <c r="BH1637" s="51">
        <f t="shared" si="335"/>
        <v>0</v>
      </c>
      <c r="BI1637" s="282">
        <f t="shared" si="337"/>
        <v>0</v>
      </c>
    </row>
    <row r="1638" spans="1:61" hidden="1">
      <c r="A1638" s="54" t="s">
        <v>150</v>
      </c>
      <c r="B1638" s="55" t="s">
        <v>5135</v>
      </c>
      <c r="C1638" s="55" t="s">
        <v>5136</v>
      </c>
      <c r="D1638" s="44" t="s">
        <v>5137</v>
      </c>
      <c r="E1638" s="56">
        <v>12</v>
      </c>
      <c r="F1638" s="46" t="s">
        <v>5814</v>
      </c>
      <c r="G1638" s="47" t="s">
        <v>5814</v>
      </c>
      <c r="H1638" s="47" t="s">
        <v>6253</v>
      </c>
      <c r="I1638" s="48" t="s">
        <v>6331</v>
      </c>
      <c r="J1638" s="48" t="s">
        <v>6333</v>
      </c>
      <c r="K1638" s="48" t="s">
        <v>6335</v>
      </c>
      <c r="L1638" s="45">
        <v>27</v>
      </c>
      <c r="M1638" s="47" t="s">
        <v>5871</v>
      </c>
      <c r="N1638" s="60">
        <v>3</v>
      </c>
      <c r="O1638" s="58">
        <v>7</v>
      </c>
      <c r="P1638" s="58">
        <v>1</v>
      </c>
      <c r="Q1638" s="132">
        <v>1</v>
      </c>
      <c r="R1638" s="60">
        <v>0</v>
      </c>
      <c r="S1638" s="58">
        <v>3</v>
      </c>
      <c r="T1638" s="58">
        <v>1</v>
      </c>
      <c r="U1638" s="132">
        <v>2</v>
      </c>
      <c r="V1638" s="58">
        <v>2</v>
      </c>
      <c r="W1638" s="58">
        <v>0</v>
      </c>
      <c r="X1638" s="58">
        <v>1</v>
      </c>
      <c r="Y1638" s="132">
        <v>1</v>
      </c>
      <c r="Z1638" s="61">
        <v>0</v>
      </c>
      <c r="AA1638" s="59">
        <v>0</v>
      </c>
      <c r="AB1638" s="59">
        <v>6</v>
      </c>
      <c r="AC1638" s="132">
        <v>2</v>
      </c>
      <c r="AD1638" s="61">
        <v>3</v>
      </c>
      <c r="AE1638" s="59">
        <v>0</v>
      </c>
      <c r="AF1638" s="59">
        <v>0</v>
      </c>
      <c r="AG1638" s="132">
        <v>1</v>
      </c>
      <c r="AH1638" s="61">
        <v>0</v>
      </c>
      <c r="AI1638" s="132">
        <v>0</v>
      </c>
      <c r="AJ1638" s="64">
        <f>IFERROR(VLOOKUP($B1638,STOCK!$A:$H,3,0)," ")</f>
        <v>15</v>
      </c>
      <c r="AK1638" s="65">
        <f>IFERROR(VLOOKUP($B1638,STOCK!$A:$H,4,0)," ")</f>
        <v>3</v>
      </c>
      <c r="AL1638" s="65">
        <f>IFERROR(VLOOKUP($B1638,STOCK!$A:$H,5,0)," ")</f>
        <v>3</v>
      </c>
      <c r="AM1638" s="65">
        <f>IFERROR(VLOOKUP($B1638,STOCK!$A:$H,6,0)," ")</f>
        <v>0</v>
      </c>
      <c r="AN1638" s="65">
        <f>IFERROR(VLOOKUP($B1638,STOCK!$A:$H,7,0)," ")</f>
        <v>8</v>
      </c>
      <c r="AO1638" s="65">
        <f>IFERROR(VLOOKUP($B1638,STOCK!$A:$H,8,0)," ")</f>
        <v>6</v>
      </c>
      <c r="AP1638" s="62">
        <f t="shared" si="325"/>
        <v>450</v>
      </c>
      <c r="AQ1638" s="50">
        <f t="shared" si="326"/>
        <v>45</v>
      </c>
      <c r="AR1638" s="50">
        <f t="shared" si="327"/>
        <v>90</v>
      </c>
      <c r="AS1638" s="50" t="str">
        <f t="shared" si="328"/>
        <v>Q</v>
      </c>
      <c r="AT1638" s="50">
        <f t="shared" si="329"/>
        <v>240</v>
      </c>
      <c r="AU1638" s="63" t="str">
        <f t="shared" si="336"/>
        <v>SV</v>
      </c>
      <c r="AV1638" s="67">
        <v>37050</v>
      </c>
      <c r="AW1638" s="133">
        <v>36979.541279999998</v>
      </c>
      <c r="AX1638" s="49">
        <v>41900</v>
      </c>
      <c r="AY1638" s="51">
        <f t="shared" si="330"/>
        <v>0.1309041835357625</v>
      </c>
      <c r="AZ1638" s="51">
        <f t="shared" si="331"/>
        <v>0.11575178997613365</v>
      </c>
      <c r="BA1638" s="49">
        <v>40900</v>
      </c>
      <c r="BB1638" s="52">
        <v>3</v>
      </c>
      <c r="BC1638" s="51">
        <f t="shared" si="332"/>
        <v>0.10391363022941968</v>
      </c>
      <c r="BD1638" s="51">
        <f t="shared" si="333"/>
        <v>9.4132029339853304E-2</v>
      </c>
      <c r="BE1638" s="49">
        <v>39900</v>
      </c>
      <c r="BF1638" s="52">
        <v>6</v>
      </c>
      <c r="BG1638" s="51">
        <f t="shared" si="334"/>
        <v>7.6923076923076872E-2</v>
      </c>
      <c r="BH1638" s="51">
        <f t="shared" si="335"/>
        <v>7.1428571428571425E-2</v>
      </c>
      <c r="BI1638" s="282">
        <f t="shared" si="337"/>
        <v>7</v>
      </c>
    </row>
    <row r="1639" spans="1:61" hidden="1">
      <c r="A1639" s="54" t="s">
        <v>150</v>
      </c>
      <c r="B1639" s="55" t="s">
        <v>5138</v>
      </c>
      <c r="C1639" s="55" t="s">
        <v>5139</v>
      </c>
      <c r="D1639" s="44" t="s">
        <v>5140</v>
      </c>
      <c r="E1639" s="56">
        <v>12</v>
      </c>
      <c r="F1639" s="46" t="s">
        <v>5814</v>
      </c>
      <c r="G1639" s="47" t="s">
        <v>5814</v>
      </c>
      <c r="H1639" s="47" t="s">
        <v>6253</v>
      </c>
      <c r="I1639" s="48" t="s">
        <v>6331</v>
      </c>
      <c r="J1639" s="48" t="s">
        <v>6336</v>
      </c>
      <c r="K1639" s="48" t="s">
        <v>6337</v>
      </c>
      <c r="L1639" s="45">
        <v>27</v>
      </c>
      <c r="M1639" s="47" t="s">
        <v>5871</v>
      </c>
      <c r="N1639" s="60">
        <v>6</v>
      </c>
      <c r="O1639" s="58">
        <v>5</v>
      </c>
      <c r="P1639" s="58">
        <v>1</v>
      </c>
      <c r="Q1639" s="132">
        <v>6</v>
      </c>
      <c r="R1639" s="60">
        <v>1</v>
      </c>
      <c r="S1639" s="58">
        <v>13</v>
      </c>
      <c r="T1639" s="58">
        <v>9</v>
      </c>
      <c r="U1639" s="132">
        <v>24</v>
      </c>
      <c r="V1639" s="58">
        <v>1</v>
      </c>
      <c r="W1639" s="58">
        <v>5</v>
      </c>
      <c r="X1639" s="58">
        <v>1</v>
      </c>
      <c r="Y1639" s="132">
        <v>1</v>
      </c>
      <c r="Z1639" s="61">
        <v>3</v>
      </c>
      <c r="AA1639" s="59">
        <v>0</v>
      </c>
      <c r="AB1639" s="59">
        <v>7</v>
      </c>
      <c r="AC1639" s="132">
        <v>14</v>
      </c>
      <c r="AD1639" s="61">
        <v>3</v>
      </c>
      <c r="AE1639" s="59">
        <v>13</v>
      </c>
      <c r="AF1639" s="59">
        <v>7</v>
      </c>
      <c r="AG1639" s="132">
        <v>12</v>
      </c>
      <c r="AH1639" s="61">
        <v>0</v>
      </c>
      <c r="AI1639" s="132">
        <v>1</v>
      </c>
      <c r="AJ1639" s="64">
        <f>IFERROR(VLOOKUP($B1639,STOCK!$A:$H,3,0)," ")</f>
        <v>20</v>
      </c>
      <c r="AK1639" s="65">
        <f>IFERROR(VLOOKUP($B1639,STOCK!$A:$H,4,0)," ")</f>
        <v>7</v>
      </c>
      <c r="AL1639" s="65">
        <f>IFERROR(VLOOKUP($B1639,STOCK!$A:$H,5,0)," ")</f>
        <v>1</v>
      </c>
      <c r="AM1639" s="65">
        <f>IFERROR(VLOOKUP($B1639,STOCK!$A:$H,6,0)," ")</f>
        <v>0</v>
      </c>
      <c r="AN1639" s="65">
        <f>IFERROR(VLOOKUP($B1639,STOCK!$A:$H,7,0)," ")</f>
        <v>5</v>
      </c>
      <c r="AO1639" s="65">
        <f>IFERROR(VLOOKUP($B1639,STOCK!$A:$H,8,0)," ")</f>
        <v>12</v>
      </c>
      <c r="AP1639" s="62">
        <f t="shared" si="325"/>
        <v>100</v>
      </c>
      <c r="AQ1639" s="50">
        <f t="shared" si="326"/>
        <v>8.75</v>
      </c>
      <c r="AR1639" s="50">
        <f t="shared" si="327"/>
        <v>30</v>
      </c>
      <c r="AS1639" s="50" t="str">
        <f t="shared" si="328"/>
        <v>Q</v>
      </c>
      <c r="AT1639" s="50">
        <f t="shared" si="329"/>
        <v>12.5</v>
      </c>
      <c r="AU1639" s="63">
        <f t="shared" si="336"/>
        <v>360</v>
      </c>
      <c r="AV1639" s="67">
        <v>23520</v>
      </c>
      <c r="AW1639" s="133">
        <v>23519.999800000001</v>
      </c>
      <c r="AX1639" s="49">
        <v>25900</v>
      </c>
      <c r="AY1639" s="51">
        <f t="shared" si="330"/>
        <v>0.10119047619047628</v>
      </c>
      <c r="AZ1639" s="51">
        <f t="shared" si="331"/>
        <v>9.1891891891891897E-2</v>
      </c>
      <c r="BA1639" s="49">
        <v>25500</v>
      </c>
      <c r="BB1639" s="52">
        <v>3</v>
      </c>
      <c r="BC1639" s="51">
        <f t="shared" si="332"/>
        <v>8.418367346938771E-2</v>
      </c>
      <c r="BD1639" s="51">
        <f t="shared" si="333"/>
        <v>7.7647058823529416E-2</v>
      </c>
      <c r="BE1639" s="49">
        <v>24900</v>
      </c>
      <c r="BF1639" s="52">
        <v>6</v>
      </c>
      <c r="BG1639" s="51">
        <f t="shared" si="334"/>
        <v>5.8673469387755084E-2</v>
      </c>
      <c r="BH1639" s="51">
        <f t="shared" si="335"/>
        <v>5.5421686746987948E-2</v>
      </c>
      <c r="BI1639" s="282">
        <f t="shared" si="337"/>
        <v>58</v>
      </c>
    </row>
    <row r="1640" spans="1:61" hidden="1">
      <c r="A1640" s="54" t="s">
        <v>150</v>
      </c>
      <c r="B1640" s="55" t="s">
        <v>5141</v>
      </c>
      <c r="C1640" s="55" t="s">
        <v>5142</v>
      </c>
      <c r="D1640" s="44" t="s">
        <v>5143</v>
      </c>
      <c r="E1640" s="56">
        <v>12</v>
      </c>
      <c r="F1640" s="46" t="s">
        <v>5814</v>
      </c>
      <c r="G1640" s="47" t="s">
        <v>5814</v>
      </c>
      <c r="H1640" s="47" t="s">
        <v>6253</v>
      </c>
      <c r="I1640" s="48" t="s">
        <v>6331</v>
      </c>
      <c r="J1640" s="48" t="s">
        <v>6336</v>
      </c>
      <c r="K1640" s="48" t="s">
        <v>6337</v>
      </c>
      <c r="L1640" s="45">
        <v>27</v>
      </c>
      <c r="M1640" s="47" t="s">
        <v>5871</v>
      </c>
      <c r="N1640" s="60">
        <v>0</v>
      </c>
      <c r="O1640" s="58">
        <v>4</v>
      </c>
      <c r="P1640" s="58">
        <v>1</v>
      </c>
      <c r="Q1640" s="132">
        <v>9</v>
      </c>
      <c r="R1640" s="60">
        <v>0</v>
      </c>
      <c r="S1640" s="58">
        <v>2</v>
      </c>
      <c r="T1640" s="58">
        <v>3</v>
      </c>
      <c r="U1640" s="132">
        <v>4</v>
      </c>
      <c r="V1640" s="58">
        <v>4</v>
      </c>
      <c r="W1640" s="58">
        <v>10</v>
      </c>
      <c r="X1640" s="58">
        <v>0</v>
      </c>
      <c r="Y1640" s="132">
        <v>7</v>
      </c>
      <c r="Z1640" s="61">
        <v>0</v>
      </c>
      <c r="AA1640" s="59">
        <v>7</v>
      </c>
      <c r="AB1640" s="59">
        <v>8</v>
      </c>
      <c r="AC1640" s="132">
        <v>2</v>
      </c>
      <c r="AD1640" s="61">
        <v>4</v>
      </c>
      <c r="AE1640" s="59">
        <v>4</v>
      </c>
      <c r="AF1640" s="59">
        <v>1</v>
      </c>
      <c r="AG1640" s="132">
        <v>3</v>
      </c>
      <c r="AH1640" s="61">
        <v>0</v>
      </c>
      <c r="AI1640" s="132">
        <v>0</v>
      </c>
      <c r="AJ1640" s="64">
        <f>IFERROR(VLOOKUP($B1640,STOCK!$A:$H,3,0)," ")</f>
        <v>2</v>
      </c>
      <c r="AK1640" s="65">
        <f>IFERROR(VLOOKUP($B1640,STOCK!$A:$H,4,0)," ")</f>
        <v>2</v>
      </c>
      <c r="AL1640" s="65">
        <f>IFERROR(VLOOKUP($B1640,STOCK!$A:$H,5,0)," ")</f>
        <v>18</v>
      </c>
      <c r="AM1640" s="65">
        <f>IFERROR(VLOOKUP($B1640,STOCK!$A:$H,6,0)," ")</f>
        <v>24</v>
      </c>
      <c r="AN1640" s="65">
        <f>IFERROR(VLOOKUP($B1640,STOCK!$A:$H,7,0)," ")</f>
        <v>10</v>
      </c>
      <c r="AO1640" s="65">
        <f>IFERROR(VLOOKUP($B1640,STOCK!$A:$H,8,0)," ")</f>
        <v>0</v>
      </c>
      <c r="AP1640" s="62">
        <f t="shared" si="325"/>
        <v>6.6666666666666661</v>
      </c>
      <c r="AQ1640" s="50">
        <f t="shared" si="326"/>
        <v>15</v>
      </c>
      <c r="AR1640" s="50">
        <f t="shared" si="327"/>
        <v>77.142857142857153</v>
      </c>
      <c r="AS1640" s="50">
        <f t="shared" si="328"/>
        <v>360</v>
      </c>
      <c r="AT1640" s="50">
        <f t="shared" si="329"/>
        <v>100</v>
      </c>
      <c r="AU1640" s="63" t="str">
        <f t="shared" si="336"/>
        <v>Q</v>
      </c>
      <c r="AV1640" s="67">
        <v>23520</v>
      </c>
      <c r="AW1640" s="133">
        <v>23519.999690000001</v>
      </c>
      <c r="AX1640" s="49">
        <v>25900</v>
      </c>
      <c r="AY1640" s="51">
        <f t="shared" si="330"/>
        <v>0.10119047619047628</v>
      </c>
      <c r="AZ1640" s="51">
        <f t="shared" si="331"/>
        <v>9.1891891891891897E-2</v>
      </c>
      <c r="BA1640" s="49">
        <v>25500</v>
      </c>
      <c r="BB1640" s="52">
        <v>3</v>
      </c>
      <c r="BC1640" s="51">
        <f t="shared" si="332"/>
        <v>8.418367346938771E-2</v>
      </c>
      <c r="BD1640" s="51">
        <f t="shared" si="333"/>
        <v>7.7647058823529416E-2</v>
      </c>
      <c r="BE1640" s="49">
        <v>24900</v>
      </c>
      <c r="BF1640" s="52">
        <v>6</v>
      </c>
      <c r="BG1640" s="51">
        <f t="shared" si="334"/>
        <v>5.8673469387755084E-2</v>
      </c>
      <c r="BH1640" s="51">
        <f t="shared" si="335"/>
        <v>5.5421686746987948E-2</v>
      </c>
      <c r="BI1640" s="282">
        <f t="shared" si="337"/>
        <v>25</v>
      </c>
    </row>
    <row r="1641" spans="1:61" hidden="1">
      <c r="A1641" s="54" t="s">
        <v>149</v>
      </c>
      <c r="B1641" s="55" t="s">
        <v>5144</v>
      </c>
      <c r="C1641" s="55" t="s">
        <v>5145</v>
      </c>
      <c r="D1641" s="44" t="s">
        <v>5146</v>
      </c>
      <c r="E1641" s="56">
        <v>6</v>
      </c>
      <c r="F1641" s="46" t="s">
        <v>5814</v>
      </c>
      <c r="G1641" s="47" t="s">
        <v>5814</v>
      </c>
      <c r="H1641" s="47" t="s">
        <v>6253</v>
      </c>
      <c r="I1641" s="48" t="s">
        <v>6331</v>
      </c>
      <c r="J1641" s="48" t="s">
        <v>6338</v>
      </c>
      <c r="K1641" s="48" t="s">
        <v>6339</v>
      </c>
      <c r="L1641" s="45">
        <v>2490</v>
      </c>
      <c r="M1641" s="47" t="s">
        <v>152</v>
      </c>
      <c r="N1641" s="60">
        <v>0</v>
      </c>
      <c r="O1641" s="58">
        <v>0</v>
      </c>
      <c r="P1641" s="58">
        <v>0</v>
      </c>
      <c r="Q1641" s="132">
        <v>0</v>
      </c>
      <c r="R1641" s="60">
        <v>0</v>
      </c>
      <c r="S1641" s="58">
        <v>0</v>
      </c>
      <c r="T1641" s="58">
        <v>0</v>
      </c>
      <c r="U1641" s="132">
        <v>0</v>
      </c>
      <c r="V1641" s="58">
        <v>0</v>
      </c>
      <c r="W1641" s="58">
        <v>0</v>
      </c>
      <c r="X1641" s="58">
        <v>0</v>
      </c>
      <c r="Y1641" s="132">
        <v>0</v>
      </c>
      <c r="Z1641" s="61">
        <v>0</v>
      </c>
      <c r="AA1641" s="59">
        <v>0</v>
      </c>
      <c r="AB1641" s="59">
        <v>0</v>
      </c>
      <c r="AC1641" s="132">
        <v>0</v>
      </c>
      <c r="AD1641" s="61">
        <v>0</v>
      </c>
      <c r="AE1641" s="59">
        <v>0</v>
      </c>
      <c r="AF1641" s="59">
        <v>0</v>
      </c>
      <c r="AG1641" s="132">
        <v>0</v>
      </c>
      <c r="AH1641" s="61">
        <v>0</v>
      </c>
      <c r="AI1641" s="132">
        <v>0</v>
      </c>
      <c r="AJ1641" s="64">
        <f>IFERROR(VLOOKUP($B1641,STOCK!$A:$H,3,0)," ")</f>
        <v>-1</v>
      </c>
      <c r="AK1641" s="65">
        <f>IFERROR(VLOOKUP($B1641,STOCK!$A:$H,4,0)," ")</f>
        <v>1</v>
      </c>
      <c r="AL1641" s="65">
        <f>IFERROR(VLOOKUP($B1641,STOCK!$A:$H,5,0)," ")</f>
        <v>0</v>
      </c>
      <c r="AM1641" s="65">
        <f>IFERROR(VLOOKUP($B1641,STOCK!$A:$H,6,0)," ")</f>
        <v>7</v>
      </c>
      <c r="AN1641" s="65">
        <f>IFERROR(VLOOKUP($B1641,STOCK!$A:$H,7,0)," ")</f>
        <v>1</v>
      </c>
      <c r="AO1641" s="65">
        <f>IFERROR(VLOOKUP($B1641,STOCK!$A:$H,8,0)," ")</f>
        <v>0</v>
      </c>
      <c r="AP1641" s="62" t="str">
        <f t="shared" si="325"/>
        <v>Q</v>
      </c>
      <c r="AQ1641" s="50" t="str">
        <f t="shared" si="326"/>
        <v>SV</v>
      </c>
      <c r="AR1641" s="50" t="str">
        <f t="shared" si="327"/>
        <v>Q</v>
      </c>
      <c r="AS1641" s="50" t="str">
        <f t="shared" si="328"/>
        <v>SV</v>
      </c>
      <c r="AT1641" s="50" t="str">
        <f t="shared" si="329"/>
        <v>SV</v>
      </c>
      <c r="AU1641" s="63" t="str">
        <f t="shared" si="336"/>
        <v>Q</v>
      </c>
      <c r="AV1641" s="67">
        <v>343000.00000200002</v>
      </c>
      <c r="AW1641" s="133">
        <v>336290.69715999998</v>
      </c>
      <c r="AX1641" s="49">
        <v>444900</v>
      </c>
      <c r="AY1641" s="51">
        <f t="shared" si="330"/>
        <v>0.29708454809739293</v>
      </c>
      <c r="AZ1641" s="51">
        <f t="shared" si="331"/>
        <v>0.22904023375590016</v>
      </c>
      <c r="BA1641" s="49">
        <v>429900</v>
      </c>
      <c r="BB1641" s="52">
        <v>2</v>
      </c>
      <c r="BC1641" s="51">
        <f t="shared" si="332"/>
        <v>0.25335276967199216</v>
      </c>
      <c r="BD1641" s="51">
        <f t="shared" si="333"/>
        <v>0.20214003256106067</v>
      </c>
      <c r="BE1641" s="49">
        <v>419900</v>
      </c>
      <c r="BF1641" s="52">
        <v>6</v>
      </c>
      <c r="BG1641" s="51">
        <f t="shared" si="334"/>
        <v>0.22419825072172483</v>
      </c>
      <c r="BH1641" s="51">
        <f t="shared" si="335"/>
        <v>0.18313884257680396</v>
      </c>
      <c r="BI1641" s="282">
        <f t="shared" si="337"/>
        <v>0</v>
      </c>
    </row>
    <row r="1642" spans="1:61" hidden="1">
      <c r="A1642" s="54" t="s">
        <v>149</v>
      </c>
      <c r="B1642" s="55" t="s">
        <v>5147</v>
      </c>
      <c r="C1642" s="55" t="s">
        <v>5148</v>
      </c>
      <c r="D1642" s="44" t="s">
        <v>5149</v>
      </c>
      <c r="E1642" s="56">
        <v>6</v>
      </c>
      <c r="F1642" s="46" t="s">
        <v>5814</v>
      </c>
      <c r="G1642" s="47" t="s">
        <v>5814</v>
      </c>
      <c r="H1642" s="47" t="s">
        <v>6253</v>
      </c>
      <c r="I1642" s="48" t="s">
        <v>6331</v>
      </c>
      <c r="J1642" s="48" t="s">
        <v>6338</v>
      </c>
      <c r="K1642" s="48" t="s">
        <v>6339</v>
      </c>
      <c r="L1642" s="45">
        <v>2490</v>
      </c>
      <c r="M1642" s="47" t="s">
        <v>152</v>
      </c>
      <c r="N1642" s="60">
        <v>0</v>
      </c>
      <c r="O1642" s="58">
        <v>0</v>
      </c>
      <c r="P1642" s="58">
        <v>0</v>
      </c>
      <c r="Q1642" s="132">
        <v>0</v>
      </c>
      <c r="R1642" s="60">
        <v>0</v>
      </c>
      <c r="S1642" s="58">
        <v>0</v>
      </c>
      <c r="T1642" s="58">
        <v>0</v>
      </c>
      <c r="U1642" s="132">
        <v>0</v>
      </c>
      <c r="V1642" s="58">
        <v>0</v>
      </c>
      <c r="W1642" s="58">
        <v>0</v>
      </c>
      <c r="X1642" s="58">
        <v>1</v>
      </c>
      <c r="Y1642" s="132">
        <v>1</v>
      </c>
      <c r="Z1642" s="61">
        <v>0</v>
      </c>
      <c r="AA1642" s="59">
        <v>0</v>
      </c>
      <c r="AB1642" s="59">
        <v>0</v>
      </c>
      <c r="AC1642" s="132">
        <v>0</v>
      </c>
      <c r="AD1642" s="61">
        <v>0</v>
      </c>
      <c r="AE1642" s="59">
        <v>0</v>
      </c>
      <c r="AF1642" s="59">
        <v>0</v>
      </c>
      <c r="AG1642" s="132">
        <v>0</v>
      </c>
      <c r="AH1642" s="61">
        <v>0</v>
      </c>
      <c r="AI1642" s="132">
        <v>0</v>
      </c>
      <c r="AJ1642" s="64">
        <f>IFERROR(VLOOKUP($B1642,STOCK!$A:$H,3,0)," ")</f>
        <v>0</v>
      </c>
      <c r="AK1642" s="65">
        <f>IFERROR(VLOOKUP($B1642,STOCK!$A:$H,4,0)," ")</f>
        <v>4</v>
      </c>
      <c r="AL1642" s="65">
        <f>IFERROR(VLOOKUP($B1642,STOCK!$A:$H,5,0)," ")</f>
        <v>1</v>
      </c>
      <c r="AM1642" s="65">
        <f>IFERROR(VLOOKUP($B1642,STOCK!$A:$H,6,0)," ")</f>
        <v>6</v>
      </c>
      <c r="AN1642" s="65">
        <f>IFERROR(VLOOKUP($B1642,STOCK!$A:$H,7,0)," ")</f>
        <v>0</v>
      </c>
      <c r="AO1642" s="65">
        <f>IFERROR(VLOOKUP($B1642,STOCK!$A:$H,8,0)," ")</f>
        <v>0</v>
      </c>
      <c r="AP1642" s="62" t="str">
        <f t="shared" si="325"/>
        <v>Q</v>
      </c>
      <c r="AQ1642" s="50" t="str">
        <f t="shared" si="326"/>
        <v>SV</v>
      </c>
      <c r="AR1642" s="50">
        <f t="shared" si="327"/>
        <v>30</v>
      </c>
      <c r="AS1642" s="50" t="str">
        <f t="shared" si="328"/>
        <v>SV</v>
      </c>
      <c r="AT1642" s="50" t="str">
        <f t="shared" si="329"/>
        <v>Q</v>
      </c>
      <c r="AU1642" s="63" t="str">
        <f t="shared" si="336"/>
        <v>Q</v>
      </c>
      <c r="AV1642" s="67">
        <v>207199.999996</v>
      </c>
      <c r="AW1642" s="133">
        <v>184050.32756000001</v>
      </c>
      <c r="AX1642" s="49">
        <v>264900</v>
      </c>
      <c r="AY1642" s="51">
        <f t="shared" si="330"/>
        <v>0.27847490349958437</v>
      </c>
      <c r="AZ1642" s="51">
        <f t="shared" si="331"/>
        <v>0.21781804456021139</v>
      </c>
      <c r="BA1642" s="49">
        <v>259900</v>
      </c>
      <c r="BB1642" s="52">
        <v>2</v>
      </c>
      <c r="BC1642" s="51">
        <f t="shared" si="332"/>
        <v>0.25434362936784449</v>
      </c>
      <c r="BD1642" s="51">
        <f t="shared" si="333"/>
        <v>0.20277029628318585</v>
      </c>
      <c r="BE1642" s="49">
        <v>252900</v>
      </c>
      <c r="BF1642" s="52">
        <v>6</v>
      </c>
      <c r="BG1642" s="51">
        <f t="shared" si="334"/>
        <v>0.22055984558340858</v>
      </c>
      <c r="BH1642" s="51">
        <f t="shared" si="335"/>
        <v>0.1807038355239225</v>
      </c>
      <c r="BI1642" s="282">
        <f t="shared" si="337"/>
        <v>1</v>
      </c>
    </row>
    <row r="1643" spans="1:61" hidden="1">
      <c r="A1643" s="54" t="s">
        <v>149</v>
      </c>
      <c r="B1643" s="55" t="s">
        <v>5150</v>
      </c>
      <c r="C1643" s="55" t="s">
        <v>5151</v>
      </c>
      <c r="D1643" s="44" t="s">
        <v>5152</v>
      </c>
      <c r="E1643" s="56">
        <v>6</v>
      </c>
      <c r="F1643" s="46" t="s">
        <v>5814</v>
      </c>
      <c r="G1643" s="47" t="s">
        <v>5814</v>
      </c>
      <c r="H1643" s="47" t="s">
        <v>6253</v>
      </c>
      <c r="I1643" s="48" t="s">
        <v>6331</v>
      </c>
      <c r="J1643" s="48" t="s">
        <v>6338</v>
      </c>
      <c r="K1643" s="48" t="s">
        <v>6339</v>
      </c>
      <c r="L1643" s="45">
        <v>2490</v>
      </c>
      <c r="M1643" s="47" t="s">
        <v>152</v>
      </c>
      <c r="N1643" s="60">
        <v>0</v>
      </c>
      <c r="O1643" s="58">
        <v>0</v>
      </c>
      <c r="P1643" s="58">
        <v>0</v>
      </c>
      <c r="Q1643" s="132">
        <v>0</v>
      </c>
      <c r="R1643" s="60">
        <v>0</v>
      </c>
      <c r="S1643" s="58">
        <v>0</v>
      </c>
      <c r="T1643" s="58">
        <v>0</v>
      </c>
      <c r="U1643" s="132">
        <v>0</v>
      </c>
      <c r="V1643" s="58">
        <v>0</v>
      </c>
      <c r="W1643" s="58">
        <v>0</v>
      </c>
      <c r="X1643" s="58">
        <v>0</v>
      </c>
      <c r="Y1643" s="132">
        <v>0</v>
      </c>
      <c r="Z1643" s="61">
        <v>0</v>
      </c>
      <c r="AA1643" s="59">
        <v>0</v>
      </c>
      <c r="AB1643" s="59">
        <v>0</v>
      </c>
      <c r="AC1643" s="132">
        <v>0</v>
      </c>
      <c r="AD1643" s="61">
        <v>0</v>
      </c>
      <c r="AE1643" s="59">
        <v>0</v>
      </c>
      <c r="AF1643" s="59">
        <v>0</v>
      </c>
      <c r="AG1643" s="132">
        <v>0</v>
      </c>
      <c r="AH1643" s="61">
        <v>0</v>
      </c>
      <c r="AI1643" s="132">
        <v>0</v>
      </c>
      <c r="AJ1643" s="64">
        <f>IFERROR(VLOOKUP($B1643,STOCK!$A:$H,3,0)," ")</f>
        <v>0</v>
      </c>
      <c r="AK1643" s="65">
        <f>IFERROR(VLOOKUP($B1643,STOCK!$A:$H,4,0)," ")</f>
        <v>6</v>
      </c>
      <c r="AL1643" s="65">
        <f>IFERROR(VLOOKUP($B1643,STOCK!$A:$H,5,0)," ")</f>
        <v>6</v>
      </c>
      <c r="AM1643" s="65">
        <f>IFERROR(VLOOKUP($B1643,STOCK!$A:$H,6,0)," ")</f>
        <v>7</v>
      </c>
      <c r="AN1643" s="65">
        <f>IFERROR(VLOOKUP($B1643,STOCK!$A:$H,7,0)," ")</f>
        <v>0</v>
      </c>
      <c r="AO1643" s="65">
        <f>IFERROR(VLOOKUP($B1643,STOCK!$A:$H,8,0)," ")</f>
        <v>0</v>
      </c>
      <c r="AP1643" s="62" t="str">
        <f t="shared" si="325"/>
        <v>Q</v>
      </c>
      <c r="AQ1643" s="50" t="str">
        <f t="shared" si="326"/>
        <v>SV</v>
      </c>
      <c r="AR1643" s="50" t="str">
        <f t="shared" si="327"/>
        <v>SV</v>
      </c>
      <c r="AS1643" s="50" t="str">
        <f t="shared" si="328"/>
        <v>SV</v>
      </c>
      <c r="AT1643" s="50" t="str">
        <f t="shared" si="329"/>
        <v>Q</v>
      </c>
      <c r="AU1643" s="63" t="str">
        <f t="shared" si="336"/>
        <v>Q</v>
      </c>
      <c r="AV1643" s="67">
        <v>207199.999996</v>
      </c>
      <c r="AW1643" s="133">
        <v>182488.87943</v>
      </c>
      <c r="AX1643" s="49">
        <v>264900</v>
      </c>
      <c r="AY1643" s="51">
        <f t="shared" si="330"/>
        <v>0.27847490349958437</v>
      </c>
      <c r="AZ1643" s="51">
        <f t="shared" si="331"/>
        <v>0.21781804456021139</v>
      </c>
      <c r="BA1643" s="49">
        <v>259900</v>
      </c>
      <c r="BB1643" s="52">
        <v>2</v>
      </c>
      <c r="BC1643" s="51">
        <f t="shared" si="332"/>
        <v>0.25434362936784449</v>
      </c>
      <c r="BD1643" s="51">
        <f t="shared" si="333"/>
        <v>0.20277029628318585</v>
      </c>
      <c r="BE1643" s="49">
        <v>252900</v>
      </c>
      <c r="BF1643" s="52">
        <v>6</v>
      </c>
      <c r="BG1643" s="51">
        <f t="shared" si="334"/>
        <v>0.22055984558340858</v>
      </c>
      <c r="BH1643" s="51">
        <f t="shared" si="335"/>
        <v>0.1807038355239225</v>
      </c>
      <c r="BI1643" s="282">
        <f t="shared" si="337"/>
        <v>0</v>
      </c>
    </row>
    <row r="1644" spans="1:61" hidden="1">
      <c r="A1644" s="54" t="s">
        <v>149</v>
      </c>
      <c r="B1644" s="55" t="s">
        <v>5153</v>
      </c>
      <c r="C1644" s="55" t="s">
        <v>5154</v>
      </c>
      <c r="D1644" s="44" t="s">
        <v>5155</v>
      </c>
      <c r="E1644" s="56">
        <v>6</v>
      </c>
      <c r="F1644" s="46" t="s">
        <v>5814</v>
      </c>
      <c r="G1644" s="47" t="s">
        <v>5814</v>
      </c>
      <c r="H1644" s="47" t="s">
        <v>6253</v>
      </c>
      <c r="I1644" s="48" t="s">
        <v>6331</v>
      </c>
      <c r="J1644" s="48" t="s">
        <v>6340</v>
      </c>
      <c r="K1644" s="48" t="s">
        <v>6340</v>
      </c>
      <c r="L1644" s="45">
        <v>2490</v>
      </c>
      <c r="M1644" s="47" t="s">
        <v>152</v>
      </c>
      <c r="N1644" s="60">
        <v>0</v>
      </c>
      <c r="O1644" s="58">
        <v>1</v>
      </c>
      <c r="P1644" s="58">
        <v>1</v>
      </c>
      <c r="Q1644" s="132">
        <v>0</v>
      </c>
      <c r="R1644" s="60">
        <v>2</v>
      </c>
      <c r="S1644" s="58">
        <v>0</v>
      </c>
      <c r="T1644" s="58">
        <v>0</v>
      </c>
      <c r="U1644" s="132">
        <v>0</v>
      </c>
      <c r="V1644" s="58">
        <v>0</v>
      </c>
      <c r="W1644" s="58">
        <v>0</v>
      </c>
      <c r="X1644" s="58">
        <v>0</v>
      </c>
      <c r="Y1644" s="132">
        <v>0</v>
      </c>
      <c r="Z1644" s="61">
        <v>1</v>
      </c>
      <c r="AA1644" s="59">
        <v>1</v>
      </c>
      <c r="AB1644" s="59">
        <v>0</v>
      </c>
      <c r="AC1644" s="132">
        <v>0</v>
      </c>
      <c r="AD1644" s="61">
        <v>0</v>
      </c>
      <c r="AE1644" s="59">
        <v>0</v>
      </c>
      <c r="AF1644" s="59">
        <v>0</v>
      </c>
      <c r="AG1644" s="132">
        <v>0</v>
      </c>
      <c r="AH1644" s="61">
        <v>0</v>
      </c>
      <c r="AI1644" s="132">
        <v>0</v>
      </c>
      <c r="AJ1644" s="64">
        <f>IFERROR(VLOOKUP($B1644,STOCK!$A:$H,3,0)," ")</f>
        <v>9</v>
      </c>
      <c r="AK1644" s="65">
        <f>IFERROR(VLOOKUP($B1644,STOCK!$A:$H,4,0)," ")</f>
        <v>0</v>
      </c>
      <c r="AL1644" s="65">
        <f>IFERROR(VLOOKUP($B1644,STOCK!$A:$H,5,0)," ")</f>
        <v>10</v>
      </c>
      <c r="AM1644" s="65">
        <f>IFERROR(VLOOKUP($B1644,STOCK!$A:$H,6,0)," ")</f>
        <v>2</v>
      </c>
      <c r="AN1644" s="65">
        <f>IFERROR(VLOOKUP($B1644,STOCK!$A:$H,7,0)," ")</f>
        <v>6</v>
      </c>
      <c r="AO1644" s="65">
        <f>IFERROR(VLOOKUP($B1644,STOCK!$A:$H,8,0)," ")</f>
        <v>0</v>
      </c>
      <c r="AP1644" s="62" t="str">
        <f t="shared" si="325"/>
        <v>SV</v>
      </c>
      <c r="AQ1644" s="50" t="str">
        <f t="shared" si="326"/>
        <v>Q</v>
      </c>
      <c r="AR1644" s="50" t="str">
        <f t="shared" si="327"/>
        <v>SV</v>
      </c>
      <c r="AS1644" s="50" t="str">
        <f t="shared" si="328"/>
        <v>SV</v>
      </c>
      <c r="AT1644" s="50" t="str">
        <f t="shared" si="329"/>
        <v>SV</v>
      </c>
      <c r="AU1644" s="63" t="str">
        <f t="shared" si="336"/>
        <v>Q</v>
      </c>
      <c r="AV1644" s="67">
        <v>49000.000005000002</v>
      </c>
      <c r="AW1644" s="133">
        <v>47249.889719999999</v>
      </c>
      <c r="AX1644" s="49">
        <v>62900</v>
      </c>
      <c r="AY1644" s="51">
        <f t="shared" si="330"/>
        <v>0.28367346925676795</v>
      </c>
      <c r="AZ1644" s="51">
        <f t="shared" si="331"/>
        <v>0.22098569149443559</v>
      </c>
      <c r="BA1644" s="49">
        <v>60900</v>
      </c>
      <c r="BB1644" s="52">
        <v>3</v>
      </c>
      <c r="BC1644" s="51">
        <f t="shared" si="332"/>
        <v>0.24285714273032055</v>
      </c>
      <c r="BD1644" s="51">
        <f t="shared" si="333"/>
        <v>0.19540229876847287</v>
      </c>
      <c r="BE1644" s="49">
        <v>59900</v>
      </c>
      <c r="BF1644" s="52">
        <v>6</v>
      </c>
      <c r="BG1644" s="51">
        <f t="shared" si="334"/>
        <v>0.22244897946709696</v>
      </c>
      <c r="BH1644" s="51">
        <f t="shared" si="335"/>
        <v>0.18196994983305506</v>
      </c>
      <c r="BI1644" s="282">
        <f t="shared" si="337"/>
        <v>0</v>
      </c>
    </row>
    <row r="1645" spans="1:61" hidden="1">
      <c r="A1645" s="54" t="s">
        <v>149</v>
      </c>
      <c r="B1645" s="55" t="s">
        <v>5156</v>
      </c>
      <c r="C1645" s="55" t="s">
        <v>5157</v>
      </c>
      <c r="D1645" s="44" t="s">
        <v>5158</v>
      </c>
      <c r="E1645" s="56">
        <v>1</v>
      </c>
      <c r="F1645" s="46" t="s">
        <v>5814</v>
      </c>
      <c r="G1645" s="47" t="s">
        <v>5814</v>
      </c>
      <c r="H1645" s="47" t="s">
        <v>6253</v>
      </c>
      <c r="I1645" s="48" t="s">
        <v>6331</v>
      </c>
      <c r="J1645" s="48" t="s">
        <v>6340</v>
      </c>
      <c r="K1645" s="48" t="s">
        <v>6340</v>
      </c>
      <c r="L1645" s="45">
        <v>2490</v>
      </c>
      <c r="M1645" s="47" t="s">
        <v>152</v>
      </c>
      <c r="N1645" s="60">
        <v>0</v>
      </c>
      <c r="O1645" s="58">
        <v>0</v>
      </c>
      <c r="P1645" s="58">
        <v>0</v>
      </c>
      <c r="Q1645" s="132">
        <v>0</v>
      </c>
      <c r="R1645" s="60">
        <v>4</v>
      </c>
      <c r="S1645" s="58">
        <v>0</v>
      </c>
      <c r="T1645" s="58">
        <v>0</v>
      </c>
      <c r="U1645" s="132">
        <v>0</v>
      </c>
      <c r="V1645" s="58">
        <v>0</v>
      </c>
      <c r="W1645" s="58">
        <v>0</v>
      </c>
      <c r="X1645" s="58">
        <v>0</v>
      </c>
      <c r="Y1645" s="132">
        <v>0</v>
      </c>
      <c r="Z1645" s="61">
        <v>2</v>
      </c>
      <c r="AA1645" s="59">
        <v>3</v>
      </c>
      <c r="AB1645" s="59">
        <v>1</v>
      </c>
      <c r="AC1645" s="132">
        <v>1</v>
      </c>
      <c r="AD1645" s="61">
        <v>1</v>
      </c>
      <c r="AE1645" s="59">
        <v>0</v>
      </c>
      <c r="AF1645" s="59">
        <v>1</v>
      </c>
      <c r="AG1645" s="132">
        <v>0</v>
      </c>
      <c r="AH1645" s="61">
        <v>0</v>
      </c>
      <c r="AI1645" s="132">
        <v>0</v>
      </c>
      <c r="AJ1645" s="64">
        <f>IFERROR(VLOOKUP($B1645,STOCK!$A:$H,3,0)," ")</f>
        <v>-1</v>
      </c>
      <c r="AK1645" s="65">
        <f>IFERROR(VLOOKUP($B1645,STOCK!$A:$H,4,0)," ")</f>
        <v>0</v>
      </c>
      <c r="AL1645" s="65">
        <f>IFERROR(VLOOKUP($B1645,STOCK!$A:$H,5,0)," ")</f>
        <v>0</v>
      </c>
      <c r="AM1645" s="65">
        <f>IFERROR(VLOOKUP($B1645,STOCK!$A:$H,6,0)," ")</f>
        <v>1</v>
      </c>
      <c r="AN1645" s="65">
        <f>IFERROR(VLOOKUP($B1645,STOCK!$A:$H,7,0)," ")</f>
        <v>3</v>
      </c>
      <c r="AO1645" s="65">
        <f>IFERROR(VLOOKUP($B1645,STOCK!$A:$H,8,0)," ")</f>
        <v>0</v>
      </c>
      <c r="AP1645" s="62" t="str">
        <f t="shared" si="325"/>
        <v>Q</v>
      </c>
      <c r="AQ1645" s="50" t="str">
        <f t="shared" si="326"/>
        <v>Q</v>
      </c>
      <c r="AR1645" s="50" t="str">
        <f t="shared" si="327"/>
        <v>Q</v>
      </c>
      <c r="AS1645" s="50">
        <f t="shared" si="328"/>
        <v>30</v>
      </c>
      <c r="AT1645" s="50" t="str">
        <f t="shared" si="329"/>
        <v>SV</v>
      </c>
      <c r="AU1645" s="63" t="str">
        <f t="shared" si="336"/>
        <v>Q</v>
      </c>
      <c r="AV1645" s="67">
        <v>49000.000005000002</v>
      </c>
      <c r="AW1645" s="133">
        <v>48710.603479999998</v>
      </c>
      <c r="AX1645" s="49">
        <v>62900</v>
      </c>
      <c r="AY1645" s="51">
        <f t="shared" si="330"/>
        <v>0.28367346925676795</v>
      </c>
      <c r="AZ1645" s="51">
        <f t="shared" si="331"/>
        <v>0.22098569149443559</v>
      </c>
      <c r="BA1645" s="49">
        <v>60900</v>
      </c>
      <c r="BB1645" s="52">
        <v>3</v>
      </c>
      <c r="BC1645" s="51">
        <f t="shared" si="332"/>
        <v>0.24285714273032055</v>
      </c>
      <c r="BD1645" s="51">
        <f t="shared" si="333"/>
        <v>0.19540229876847287</v>
      </c>
      <c r="BE1645" s="49">
        <v>59900</v>
      </c>
      <c r="BF1645" s="52">
        <v>6</v>
      </c>
      <c r="BG1645" s="51">
        <f t="shared" si="334"/>
        <v>0.22244897946709696</v>
      </c>
      <c r="BH1645" s="51">
        <f t="shared" si="335"/>
        <v>0.18196994983305506</v>
      </c>
      <c r="BI1645" s="282">
        <f t="shared" si="337"/>
        <v>1</v>
      </c>
    </row>
    <row r="1646" spans="1:61" hidden="1">
      <c r="A1646" s="54" t="s">
        <v>149</v>
      </c>
      <c r="B1646" s="55" t="s">
        <v>5159</v>
      </c>
      <c r="C1646" s="55" t="s">
        <v>5160</v>
      </c>
      <c r="D1646" s="44" t="s">
        <v>5161</v>
      </c>
      <c r="E1646" s="56">
        <v>12</v>
      </c>
      <c r="F1646" s="46" t="s">
        <v>5814</v>
      </c>
      <c r="G1646" s="47" t="s">
        <v>5814</v>
      </c>
      <c r="H1646" s="47" t="s">
        <v>6253</v>
      </c>
      <c r="I1646" s="48" t="s">
        <v>6331</v>
      </c>
      <c r="J1646" s="48" t="s">
        <v>6340</v>
      </c>
      <c r="K1646" s="48" t="s">
        <v>6340</v>
      </c>
      <c r="L1646" s="45">
        <v>2490</v>
      </c>
      <c r="M1646" s="47" t="s">
        <v>152</v>
      </c>
      <c r="N1646" s="60">
        <v>0</v>
      </c>
      <c r="O1646" s="58">
        <v>0</v>
      </c>
      <c r="P1646" s="58">
        <v>1</v>
      </c>
      <c r="Q1646" s="132">
        <v>0</v>
      </c>
      <c r="R1646" s="60">
        <v>2</v>
      </c>
      <c r="S1646" s="58">
        <v>0</v>
      </c>
      <c r="T1646" s="58">
        <v>0</v>
      </c>
      <c r="U1646" s="132">
        <v>0</v>
      </c>
      <c r="V1646" s="58">
        <v>1</v>
      </c>
      <c r="W1646" s="58">
        <v>0</v>
      </c>
      <c r="X1646" s="58">
        <v>0</v>
      </c>
      <c r="Y1646" s="132">
        <v>0</v>
      </c>
      <c r="Z1646" s="61">
        <v>3</v>
      </c>
      <c r="AA1646" s="59">
        <v>0</v>
      </c>
      <c r="AB1646" s="59">
        <v>0</v>
      </c>
      <c r="AC1646" s="132">
        <v>0</v>
      </c>
      <c r="AD1646" s="61">
        <v>0</v>
      </c>
      <c r="AE1646" s="59">
        <v>0</v>
      </c>
      <c r="AF1646" s="59">
        <v>0</v>
      </c>
      <c r="AG1646" s="132">
        <v>0</v>
      </c>
      <c r="AH1646" s="61">
        <v>0</v>
      </c>
      <c r="AI1646" s="132">
        <v>0</v>
      </c>
      <c r="AJ1646" s="64">
        <f>IFERROR(VLOOKUP($B1646,STOCK!$A:$H,3,0)," ")</f>
        <v>-1</v>
      </c>
      <c r="AK1646" s="65">
        <f>IFERROR(VLOOKUP($B1646,STOCK!$A:$H,4,0)," ")</f>
        <v>1</v>
      </c>
      <c r="AL1646" s="65">
        <f>IFERROR(VLOOKUP($B1646,STOCK!$A:$H,5,0)," ")</f>
        <v>1</v>
      </c>
      <c r="AM1646" s="65">
        <f>IFERROR(VLOOKUP($B1646,STOCK!$A:$H,6,0)," ")</f>
        <v>0</v>
      </c>
      <c r="AN1646" s="65">
        <f>IFERROR(VLOOKUP($B1646,STOCK!$A:$H,7,0)," ")</f>
        <v>0</v>
      </c>
      <c r="AO1646" s="65">
        <f>IFERROR(VLOOKUP($B1646,STOCK!$A:$H,8,0)," ")</f>
        <v>0</v>
      </c>
      <c r="AP1646" s="62" t="str">
        <f t="shared" si="325"/>
        <v>Q</v>
      </c>
      <c r="AQ1646" s="50" t="str">
        <f t="shared" si="326"/>
        <v>SV</v>
      </c>
      <c r="AR1646" s="50" t="str">
        <f t="shared" si="327"/>
        <v>SV</v>
      </c>
      <c r="AS1646" s="50" t="str">
        <f t="shared" si="328"/>
        <v>Q</v>
      </c>
      <c r="AT1646" s="50" t="str">
        <f t="shared" si="329"/>
        <v>Q</v>
      </c>
      <c r="AU1646" s="63" t="str">
        <f t="shared" si="336"/>
        <v>Q</v>
      </c>
      <c r="AV1646" s="67">
        <v>49000.000005000002</v>
      </c>
      <c r="AW1646" s="133">
        <v>46687.655079999997</v>
      </c>
      <c r="AX1646" s="49">
        <v>62900</v>
      </c>
      <c r="AY1646" s="51">
        <f t="shared" si="330"/>
        <v>0.28367346925676795</v>
      </c>
      <c r="AZ1646" s="51">
        <f t="shared" si="331"/>
        <v>0.22098569149443559</v>
      </c>
      <c r="BA1646" s="49">
        <v>60900</v>
      </c>
      <c r="BB1646" s="52">
        <v>3</v>
      </c>
      <c r="BC1646" s="51">
        <f t="shared" si="332"/>
        <v>0.24285714273032055</v>
      </c>
      <c r="BD1646" s="51">
        <f t="shared" si="333"/>
        <v>0.19540229876847287</v>
      </c>
      <c r="BE1646" s="49">
        <v>59900</v>
      </c>
      <c r="BF1646" s="52">
        <v>6</v>
      </c>
      <c r="BG1646" s="51">
        <f t="shared" si="334"/>
        <v>0.22244897946709696</v>
      </c>
      <c r="BH1646" s="51">
        <f t="shared" si="335"/>
        <v>0.18196994983305506</v>
      </c>
      <c r="BI1646" s="282">
        <f t="shared" si="337"/>
        <v>0</v>
      </c>
    </row>
    <row r="1647" spans="1:61" hidden="1">
      <c r="A1647" s="54" t="s">
        <v>150</v>
      </c>
      <c r="B1647" s="55" t="s">
        <v>5162</v>
      </c>
      <c r="C1647" s="55" t="s">
        <v>5163</v>
      </c>
      <c r="D1647" s="44" t="s">
        <v>5164</v>
      </c>
      <c r="E1647" s="56">
        <v>6</v>
      </c>
      <c r="F1647" s="46" t="s">
        <v>5814</v>
      </c>
      <c r="G1647" s="47" t="s">
        <v>5814</v>
      </c>
      <c r="H1647" s="47" t="s">
        <v>6253</v>
      </c>
      <c r="I1647" s="48" t="s">
        <v>6331</v>
      </c>
      <c r="J1647" s="48" t="s">
        <v>6341</v>
      </c>
      <c r="K1647" s="48" t="s">
        <v>6341</v>
      </c>
      <c r="L1647" s="45">
        <v>114</v>
      </c>
      <c r="M1647" s="47" t="s">
        <v>161</v>
      </c>
      <c r="N1647" s="60">
        <v>0</v>
      </c>
      <c r="O1647" s="58">
        <v>0</v>
      </c>
      <c r="P1647" s="58">
        <v>0</v>
      </c>
      <c r="Q1647" s="132">
        <v>0</v>
      </c>
      <c r="R1647" s="60">
        <v>0</v>
      </c>
      <c r="S1647" s="58">
        <v>0</v>
      </c>
      <c r="T1647" s="58">
        <v>0</v>
      </c>
      <c r="U1647" s="132">
        <v>0</v>
      </c>
      <c r="V1647" s="58">
        <v>0</v>
      </c>
      <c r="W1647" s="58">
        <v>0</v>
      </c>
      <c r="X1647" s="58">
        <v>0</v>
      </c>
      <c r="Y1647" s="132">
        <v>0</v>
      </c>
      <c r="Z1647" s="61">
        <v>0</v>
      </c>
      <c r="AA1647" s="59">
        <v>0</v>
      </c>
      <c r="AB1647" s="59">
        <v>0</v>
      </c>
      <c r="AC1647" s="132">
        <v>0</v>
      </c>
      <c r="AD1647" s="61">
        <v>0</v>
      </c>
      <c r="AE1647" s="59">
        <v>0</v>
      </c>
      <c r="AF1647" s="59">
        <v>0</v>
      </c>
      <c r="AG1647" s="132">
        <v>0</v>
      </c>
      <c r="AH1647" s="61">
        <v>0</v>
      </c>
      <c r="AI1647" s="132">
        <v>0</v>
      </c>
      <c r="AJ1647" s="64">
        <f>IFERROR(VLOOKUP($B1647,STOCK!$A:$H,3,0)," ")</f>
        <v>14</v>
      </c>
      <c r="AK1647" s="65">
        <f>IFERROR(VLOOKUP($B1647,STOCK!$A:$H,4,0)," ")</f>
        <v>7</v>
      </c>
      <c r="AL1647" s="65">
        <f>IFERROR(VLOOKUP($B1647,STOCK!$A:$H,5,0)," ")</f>
        <v>11</v>
      </c>
      <c r="AM1647" s="65">
        <f>IFERROR(VLOOKUP($B1647,STOCK!$A:$H,6,0)," ")</f>
        <v>9</v>
      </c>
      <c r="AN1647" s="65">
        <f>IFERROR(VLOOKUP($B1647,STOCK!$A:$H,7,0)," ")</f>
        <v>10</v>
      </c>
      <c r="AO1647" s="65">
        <f>IFERROR(VLOOKUP($B1647,STOCK!$A:$H,8,0)," ")</f>
        <v>6</v>
      </c>
      <c r="AP1647" s="62" t="str">
        <f t="shared" si="325"/>
        <v>SV</v>
      </c>
      <c r="AQ1647" s="50" t="str">
        <f t="shared" si="326"/>
        <v>SV</v>
      </c>
      <c r="AR1647" s="50" t="str">
        <f t="shared" si="327"/>
        <v>SV</v>
      </c>
      <c r="AS1647" s="50" t="str">
        <f t="shared" si="328"/>
        <v>SV</v>
      </c>
      <c r="AT1647" s="50" t="str">
        <f t="shared" si="329"/>
        <v>SV</v>
      </c>
      <c r="AU1647" s="63" t="str">
        <f t="shared" si="336"/>
        <v>SV</v>
      </c>
      <c r="AV1647" s="67">
        <v>58250.000050000002</v>
      </c>
      <c r="AW1647" s="133">
        <v>58249.999830000001</v>
      </c>
      <c r="AX1647" s="49">
        <v>69900</v>
      </c>
      <c r="AY1647" s="51">
        <f t="shared" si="330"/>
        <v>0.19999999896995702</v>
      </c>
      <c r="AZ1647" s="51">
        <f t="shared" si="331"/>
        <v>0.16666666595135904</v>
      </c>
      <c r="BA1647" s="49">
        <v>65900</v>
      </c>
      <c r="BB1647" s="52">
        <v>3</v>
      </c>
      <c r="BC1647" s="51">
        <f t="shared" si="332"/>
        <v>0.13133047113190521</v>
      </c>
      <c r="BD1647" s="51">
        <f t="shared" si="333"/>
        <v>0.11608497647951438</v>
      </c>
      <c r="BE1647" s="49">
        <v>64900</v>
      </c>
      <c r="BF1647" s="52">
        <v>6</v>
      </c>
      <c r="BG1647" s="51">
        <f t="shared" si="334"/>
        <v>0.11416308917239215</v>
      </c>
      <c r="BH1647" s="51">
        <f t="shared" si="335"/>
        <v>0.10246533050847453</v>
      </c>
      <c r="BI1647" s="282">
        <f t="shared" si="337"/>
        <v>0</v>
      </c>
    </row>
    <row r="1648" spans="1:61" hidden="1">
      <c r="A1648" s="54" t="s">
        <v>150</v>
      </c>
      <c r="B1648" s="55" t="s">
        <v>5165</v>
      </c>
      <c r="C1648" s="55" t="s">
        <v>5166</v>
      </c>
      <c r="D1648" s="44" t="s">
        <v>5167</v>
      </c>
      <c r="E1648" s="56">
        <v>6</v>
      </c>
      <c r="F1648" s="46" t="s">
        <v>5814</v>
      </c>
      <c r="G1648" s="47" t="s">
        <v>5814</v>
      </c>
      <c r="H1648" s="47" t="s">
        <v>6253</v>
      </c>
      <c r="I1648" s="48" t="s">
        <v>6331</v>
      </c>
      <c r="J1648" s="48" t="s">
        <v>6341</v>
      </c>
      <c r="K1648" s="48" t="s">
        <v>6341</v>
      </c>
      <c r="L1648" s="45">
        <v>114</v>
      </c>
      <c r="M1648" s="47" t="s">
        <v>161</v>
      </c>
      <c r="N1648" s="60">
        <v>0</v>
      </c>
      <c r="O1648" s="58">
        <v>0</v>
      </c>
      <c r="P1648" s="58">
        <v>0</v>
      </c>
      <c r="Q1648" s="132">
        <v>0</v>
      </c>
      <c r="R1648" s="60">
        <v>0</v>
      </c>
      <c r="S1648" s="58">
        <v>0</v>
      </c>
      <c r="T1648" s="58">
        <v>0</v>
      </c>
      <c r="U1648" s="132">
        <v>1</v>
      </c>
      <c r="V1648" s="58">
        <v>0</v>
      </c>
      <c r="W1648" s="58">
        <v>0</v>
      </c>
      <c r="X1648" s="58">
        <v>0</v>
      </c>
      <c r="Y1648" s="132">
        <v>0</v>
      </c>
      <c r="Z1648" s="61">
        <v>0</v>
      </c>
      <c r="AA1648" s="59">
        <v>0</v>
      </c>
      <c r="AB1648" s="59">
        <v>0</v>
      </c>
      <c r="AC1648" s="132">
        <v>0</v>
      </c>
      <c r="AD1648" s="61">
        <v>0</v>
      </c>
      <c r="AE1648" s="59">
        <v>0</v>
      </c>
      <c r="AF1648" s="59">
        <v>0</v>
      </c>
      <c r="AG1648" s="132">
        <v>0</v>
      </c>
      <c r="AH1648" s="61">
        <v>0</v>
      </c>
      <c r="AI1648" s="132">
        <v>0</v>
      </c>
      <c r="AJ1648" s="64">
        <f>IFERROR(VLOOKUP($B1648,STOCK!$A:$H,3,0)," ")</f>
        <v>12</v>
      </c>
      <c r="AK1648" s="65">
        <f>IFERROR(VLOOKUP($B1648,STOCK!$A:$H,4,0)," ")</f>
        <v>5</v>
      </c>
      <c r="AL1648" s="65">
        <f>IFERROR(VLOOKUP($B1648,STOCK!$A:$H,5,0)," ")</f>
        <v>8</v>
      </c>
      <c r="AM1648" s="65">
        <f>IFERROR(VLOOKUP($B1648,STOCK!$A:$H,6,0)," ")</f>
        <v>9</v>
      </c>
      <c r="AN1648" s="65">
        <f>IFERROR(VLOOKUP($B1648,STOCK!$A:$H,7,0)," ")</f>
        <v>8</v>
      </c>
      <c r="AO1648" s="65">
        <f>IFERROR(VLOOKUP($B1648,STOCK!$A:$H,8,0)," ")</f>
        <v>6</v>
      </c>
      <c r="AP1648" s="62" t="str">
        <f t="shared" si="325"/>
        <v>SV</v>
      </c>
      <c r="AQ1648" s="50">
        <f t="shared" si="326"/>
        <v>150</v>
      </c>
      <c r="AR1648" s="50" t="str">
        <f t="shared" si="327"/>
        <v>SV</v>
      </c>
      <c r="AS1648" s="50" t="str">
        <f t="shared" si="328"/>
        <v>SV</v>
      </c>
      <c r="AT1648" s="50" t="str">
        <f t="shared" si="329"/>
        <v>SV</v>
      </c>
      <c r="AU1648" s="63" t="str">
        <f t="shared" si="336"/>
        <v>SV</v>
      </c>
      <c r="AV1648" s="67">
        <v>58250.000050000002</v>
      </c>
      <c r="AW1648" s="133">
        <v>58249.999830000001</v>
      </c>
      <c r="AX1648" s="49">
        <v>69900</v>
      </c>
      <c r="AY1648" s="51">
        <f t="shared" si="330"/>
        <v>0.19999999896995702</v>
      </c>
      <c r="AZ1648" s="51">
        <f t="shared" si="331"/>
        <v>0.16666666595135904</v>
      </c>
      <c r="BA1648" s="49">
        <v>65900</v>
      </c>
      <c r="BB1648" s="52">
        <v>3</v>
      </c>
      <c r="BC1648" s="51">
        <f t="shared" si="332"/>
        <v>0.13133047113190521</v>
      </c>
      <c r="BD1648" s="51">
        <f t="shared" si="333"/>
        <v>0.11608497647951438</v>
      </c>
      <c r="BE1648" s="49">
        <v>64900</v>
      </c>
      <c r="BF1648" s="52">
        <v>6</v>
      </c>
      <c r="BG1648" s="51">
        <f t="shared" si="334"/>
        <v>0.11416308917239215</v>
      </c>
      <c r="BH1648" s="51">
        <f t="shared" si="335"/>
        <v>0.10246533050847453</v>
      </c>
      <c r="BI1648" s="282">
        <f t="shared" si="337"/>
        <v>1</v>
      </c>
    </row>
    <row r="1649" spans="1:61" hidden="1">
      <c r="A1649" s="54" t="s">
        <v>150</v>
      </c>
      <c r="B1649" s="55" t="s">
        <v>5168</v>
      </c>
      <c r="C1649" s="55" t="s">
        <v>5169</v>
      </c>
      <c r="D1649" s="44" t="s">
        <v>5170</v>
      </c>
      <c r="E1649" s="56">
        <v>6</v>
      </c>
      <c r="F1649" s="46" t="s">
        <v>5814</v>
      </c>
      <c r="G1649" s="47" t="s">
        <v>5814</v>
      </c>
      <c r="H1649" s="47" t="s">
        <v>6253</v>
      </c>
      <c r="I1649" s="48" t="s">
        <v>6331</v>
      </c>
      <c r="J1649" s="48" t="s">
        <v>6341</v>
      </c>
      <c r="K1649" s="48" t="s">
        <v>6341</v>
      </c>
      <c r="L1649" s="45">
        <v>114</v>
      </c>
      <c r="M1649" s="47" t="s">
        <v>161</v>
      </c>
      <c r="N1649" s="60">
        <v>0</v>
      </c>
      <c r="O1649" s="58">
        <v>0</v>
      </c>
      <c r="P1649" s="58">
        <v>0</v>
      </c>
      <c r="Q1649" s="132">
        <v>0</v>
      </c>
      <c r="R1649" s="60">
        <v>0</v>
      </c>
      <c r="S1649" s="58">
        <v>0</v>
      </c>
      <c r="T1649" s="58">
        <v>0</v>
      </c>
      <c r="U1649" s="132">
        <v>0</v>
      </c>
      <c r="V1649" s="58">
        <v>0</v>
      </c>
      <c r="W1649" s="58">
        <v>0</v>
      </c>
      <c r="X1649" s="58">
        <v>0</v>
      </c>
      <c r="Y1649" s="132">
        <v>0</v>
      </c>
      <c r="Z1649" s="61">
        <v>0</v>
      </c>
      <c r="AA1649" s="59">
        <v>0</v>
      </c>
      <c r="AB1649" s="59">
        <v>0</v>
      </c>
      <c r="AC1649" s="132">
        <v>0</v>
      </c>
      <c r="AD1649" s="61">
        <v>0</v>
      </c>
      <c r="AE1649" s="59">
        <v>0</v>
      </c>
      <c r="AF1649" s="59">
        <v>0</v>
      </c>
      <c r="AG1649" s="132">
        <v>0</v>
      </c>
      <c r="AH1649" s="61">
        <v>0</v>
      </c>
      <c r="AI1649" s="132">
        <v>0</v>
      </c>
      <c r="AJ1649" s="64">
        <f>IFERROR(VLOOKUP($B1649,STOCK!$A:$H,3,0)," ")</f>
        <v>7</v>
      </c>
      <c r="AK1649" s="65">
        <f>IFERROR(VLOOKUP($B1649,STOCK!$A:$H,4,0)," ")</f>
        <v>6</v>
      </c>
      <c r="AL1649" s="65">
        <f>IFERROR(VLOOKUP($B1649,STOCK!$A:$H,5,0)," ")</f>
        <v>5</v>
      </c>
      <c r="AM1649" s="65">
        <f>IFERROR(VLOOKUP($B1649,STOCK!$A:$H,6,0)," ")</f>
        <v>5</v>
      </c>
      <c r="AN1649" s="65">
        <f>IFERROR(VLOOKUP($B1649,STOCK!$A:$H,7,0)," ")</f>
        <v>8</v>
      </c>
      <c r="AO1649" s="65">
        <f>IFERROR(VLOOKUP($B1649,STOCK!$A:$H,8,0)," ")</f>
        <v>6</v>
      </c>
      <c r="AP1649" s="62" t="str">
        <f t="shared" si="325"/>
        <v>SV</v>
      </c>
      <c r="AQ1649" s="50" t="str">
        <f t="shared" si="326"/>
        <v>SV</v>
      </c>
      <c r="AR1649" s="50" t="str">
        <f t="shared" si="327"/>
        <v>SV</v>
      </c>
      <c r="AS1649" s="50" t="str">
        <f t="shared" si="328"/>
        <v>SV</v>
      </c>
      <c r="AT1649" s="50" t="str">
        <f t="shared" si="329"/>
        <v>SV</v>
      </c>
      <c r="AU1649" s="63" t="str">
        <f t="shared" si="336"/>
        <v>SV</v>
      </c>
      <c r="AV1649" s="67">
        <v>99915.000020000007</v>
      </c>
      <c r="AW1649" s="133">
        <v>99914.999469999995</v>
      </c>
      <c r="AX1649" s="49">
        <v>119900</v>
      </c>
      <c r="AY1649" s="51">
        <f t="shared" si="330"/>
        <v>0.20002001677425407</v>
      </c>
      <c r="AZ1649" s="51">
        <f t="shared" si="331"/>
        <v>0.16668056697247702</v>
      </c>
      <c r="BA1649" s="49">
        <v>109900</v>
      </c>
      <c r="BB1649" s="52">
        <v>3</v>
      </c>
      <c r="BC1649" s="51">
        <f t="shared" si="332"/>
        <v>9.9934944482823251E-2</v>
      </c>
      <c r="BD1649" s="51">
        <f t="shared" si="333"/>
        <v>9.085532283894443E-2</v>
      </c>
      <c r="BE1649" s="49">
        <v>0</v>
      </c>
      <c r="BF1649" s="52">
        <v>0</v>
      </c>
      <c r="BG1649" s="51">
        <f t="shared" si="334"/>
        <v>-1</v>
      </c>
      <c r="BH1649" s="51">
        <f t="shared" si="335"/>
        <v>0</v>
      </c>
      <c r="BI1649" s="282">
        <f t="shared" si="337"/>
        <v>0</v>
      </c>
    </row>
    <row r="1650" spans="1:61" hidden="1">
      <c r="A1650" s="54" t="s">
        <v>150</v>
      </c>
      <c r="B1650" s="55" t="s">
        <v>5171</v>
      </c>
      <c r="C1650" s="55" t="s">
        <v>5172</v>
      </c>
      <c r="D1650" s="44" t="s">
        <v>5173</v>
      </c>
      <c r="E1650" s="56">
        <v>6</v>
      </c>
      <c r="F1650" s="46" t="s">
        <v>5814</v>
      </c>
      <c r="G1650" s="47" t="s">
        <v>5814</v>
      </c>
      <c r="H1650" s="47" t="s">
        <v>6253</v>
      </c>
      <c r="I1650" s="48" t="s">
        <v>6331</v>
      </c>
      <c r="J1650" s="48" t="s">
        <v>6341</v>
      </c>
      <c r="K1650" s="48" t="s">
        <v>6341</v>
      </c>
      <c r="L1650" s="45">
        <v>114</v>
      </c>
      <c r="M1650" s="47" t="s">
        <v>161</v>
      </c>
      <c r="N1650" s="60">
        <v>0</v>
      </c>
      <c r="O1650" s="58">
        <v>0</v>
      </c>
      <c r="P1650" s="58">
        <v>1</v>
      </c>
      <c r="Q1650" s="132">
        <v>1</v>
      </c>
      <c r="R1650" s="60">
        <v>0</v>
      </c>
      <c r="S1650" s="58">
        <v>0</v>
      </c>
      <c r="T1650" s="58">
        <v>0</v>
      </c>
      <c r="U1650" s="132">
        <v>0</v>
      </c>
      <c r="V1650" s="58">
        <v>0</v>
      </c>
      <c r="W1650" s="58">
        <v>0</v>
      </c>
      <c r="X1650" s="58">
        <v>0</v>
      </c>
      <c r="Y1650" s="132">
        <v>0</v>
      </c>
      <c r="Z1650" s="61">
        <v>0</v>
      </c>
      <c r="AA1650" s="59">
        <v>0</v>
      </c>
      <c r="AB1650" s="59">
        <v>0</v>
      </c>
      <c r="AC1650" s="132">
        <v>0</v>
      </c>
      <c r="AD1650" s="61">
        <v>0</v>
      </c>
      <c r="AE1650" s="59">
        <v>0</v>
      </c>
      <c r="AF1650" s="59">
        <v>0</v>
      </c>
      <c r="AG1650" s="132">
        <v>0</v>
      </c>
      <c r="AH1650" s="61">
        <v>0</v>
      </c>
      <c r="AI1650" s="132">
        <v>0</v>
      </c>
      <c r="AJ1650" s="64">
        <f>IFERROR(VLOOKUP($B1650,STOCK!$A:$H,3,0)," ")</f>
        <v>14</v>
      </c>
      <c r="AK1650" s="65">
        <f>IFERROR(VLOOKUP($B1650,STOCK!$A:$H,4,0)," ")</f>
        <v>6</v>
      </c>
      <c r="AL1650" s="65">
        <f>IFERROR(VLOOKUP($B1650,STOCK!$A:$H,5,0)," ")</f>
        <v>9</v>
      </c>
      <c r="AM1650" s="65">
        <f>IFERROR(VLOOKUP($B1650,STOCK!$A:$H,6,0)," ")</f>
        <v>8</v>
      </c>
      <c r="AN1650" s="65">
        <f>IFERROR(VLOOKUP($B1650,STOCK!$A:$H,7,0)," ")</f>
        <v>9</v>
      </c>
      <c r="AO1650" s="65">
        <f>IFERROR(VLOOKUP($B1650,STOCK!$A:$H,8,0)," ")</f>
        <v>6</v>
      </c>
      <c r="AP1650" s="62">
        <f t="shared" si="325"/>
        <v>420</v>
      </c>
      <c r="AQ1650" s="50" t="str">
        <f t="shared" si="326"/>
        <v>SV</v>
      </c>
      <c r="AR1650" s="50" t="str">
        <f t="shared" si="327"/>
        <v>SV</v>
      </c>
      <c r="AS1650" s="50" t="str">
        <f t="shared" si="328"/>
        <v>SV</v>
      </c>
      <c r="AT1650" s="50" t="str">
        <f t="shared" si="329"/>
        <v>SV</v>
      </c>
      <c r="AU1650" s="63" t="str">
        <f t="shared" si="336"/>
        <v>SV</v>
      </c>
      <c r="AV1650" s="67">
        <v>58250.000050000002</v>
      </c>
      <c r="AW1650" s="133">
        <v>58249.999830000001</v>
      </c>
      <c r="AX1650" s="49">
        <v>69900</v>
      </c>
      <c r="AY1650" s="51">
        <f t="shared" si="330"/>
        <v>0.19999999896995702</v>
      </c>
      <c r="AZ1650" s="51">
        <f t="shared" si="331"/>
        <v>0.16666666595135904</v>
      </c>
      <c r="BA1650" s="49">
        <v>65900</v>
      </c>
      <c r="BB1650" s="52">
        <v>3</v>
      </c>
      <c r="BC1650" s="51">
        <f t="shared" si="332"/>
        <v>0.13133047113190521</v>
      </c>
      <c r="BD1650" s="51">
        <f t="shared" si="333"/>
        <v>0.11608497647951438</v>
      </c>
      <c r="BE1650" s="49">
        <v>64900</v>
      </c>
      <c r="BF1650" s="52">
        <v>6</v>
      </c>
      <c r="BG1650" s="51">
        <f t="shared" si="334"/>
        <v>0.11416308917239215</v>
      </c>
      <c r="BH1650" s="51">
        <f t="shared" si="335"/>
        <v>0.10246533050847453</v>
      </c>
      <c r="BI1650" s="282">
        <f t="shared" si="337"/>
        <v>1</v>
      </c>
    </row>
    <row r="1651" spans="1:61" hidden="1">
      <c r="A1651" s="54" t="s">
        <v>150</v>
      </c>
      <c r="B1651" s="55" t="s">
        <v>5174</v>
      </c>
      <c r="C1651" s="55" t="s">
        <v>5175</v>
      </c>
      <c r="D1651" s="44" t="s">
        <v>5176</v>
      </c>
      <c r="E1651" s="56">
        <v>6</v>
      </c>
      <c r="F1651" s="46" t="s">
        <v>5814</v>
      </c>
      <c r="G1651" s="47" t="s">
        <v>5814</v>
      </c>
      <c r="H1651" s="47" t="s">
        <v>6253</v>
      </c>
      <c r="I1651" s="48" t="s">
        <v>6331</v>
      </c>
      <c r="J1651" s="48" t="s">
        <v>6341</v>
      </c>
      <c r="K1651" s="48" t="s">
        <v>6341</v>
      </c>
      <c r="L1651" s="45">
        <v>114</v>
      </c>
      <c r="M1651" s="47" t="s">
        <v>161</v>
      </c>
      <c r="N1651" s="60">
        <v>0</v>
      </c>
      <c r="O1651" s="58">
        <v>0</v>
      </c>
      <c r="P1651" s="58">
        <v>0</v>
      </c>
      <c r="Q1651" s="132">
        <v>0</v>
      </c>
      <c r="R1651" s="60">
        <v>0</v>
      </c>
      <c r="S1651" s="58">
        <v>0</v>
      </c>
      <c r="T1651" s="58">
        <v>0</v>
      </c>
      <c r="U1651" s="132">
        <v>0</v>
      </c>
      <c r="V1651" s="58">
        <v>0</v>
      </c>
      <c r="W1651" s="58">
        <v>0</v>
      </c>
      <c r="X1651" s="58">
        <v>0</v>
      </c>
      <c r="Y1651" s="132">
        <v>0</v>
      </c>
      <c r="Z1651" s="61">
        <v>0</v>
      </c>
      <c r="AA1651" s="59">
        <v>0</v>
      </c>
      <c r="AB1651" s="59">
        <v>3</v>
      </c>
      <c r="AC1651" s="132">
        <v>3</v>
      </c>
      <c r="AD1651" s="61">
        <v>0</v>
      </c>
      <c r="AE1651" s="59">
        <v>0</v>
      </c>
      <c r="AF1651" s="59">
        <v>0</v>
      </c>
      <c r="AG1651" s="132">
        <v>0</v>
      </c>
      <c r="AH1651" s="61">
        <v>0</v>
      </c>
      <c r="AI1651" s="132">
        <v>0</v>
      </c>
      <c r="AJ1651" s="64">
        <f>IFERROR(VLOOKUP($B1651,STOCK!$A:$H,3,0)," ")</f>
        <v>2</v>
      </c>
      <c r="AK1651" s="65">
        <f>IFERROR(VLOOKUP($B1651,STOCK!$A:$H,4,0)," ")</f>
        <v>3</v>
      </c>
      <c r="AL1651" s="65">
        <f>IFERROR(VLOOKUP($B1651,STOCK!$A:$H,5,0)," ")</f>
        <v>2</v>
      </c>
      <c r="AM1651" s="65">
        <f>IFERROR(VLOOKUP($B1651,STOCK!$A:$H,6,0)," ")</f>
        <v>0</v>
      </c>
      <c r="AN1651" s="65">
        <f>IFERROR(VLOOKUP($B1651,STOCK!$A:$H,7,0)," ")</f>
        <v>1</v>
      </c>
      <c r="AO1651" s="65">
        <f>IFERROR(VLOOKUP($B1651,STOCK!$A:$H,8,0)," ")</f>
        <v>0</v>
      </c>
      <c r="AP1651" s="62" t="str">
        <f t="shared" si="325"/>
        <v>SV</v>
      </c>
      <c r="AQ1651" s="50" t="str">
        <f t="shared" si="326"/>
        <v>SV</v>
      </c>
      <c r="AR1651" s="50" t="str">
        <f t="shared" si="327"/>
        <v>SV</v>
      </c>
      <c r="AS1651" s="50" t="str">
        <f t="shared" si="328"/>
        <v>Q</v>
      </c>
      <c r="AT1651" s="50" t="str">
        <f t="shared" si="329"/>
        <v>SV</v>
      </c>
      <c r="AU1651" s="63" t="str">
        <f t="shared" si="336"/>
        <v>Q</v>
      </c>
      <c r="AV1651" s="67">
        <v>191575.00000100001</v>
      </c>
      <c r="AW1651" s="133">
        <v>191574.99966</v>
      </c>
      <c r="AX1651" s="49">
        <v>229900</v>
      </c>
      <c r="AY1651" s="51">
        <f t="shared" si="330"/>
        <v>0.20005219887145986</v>
      </c>
      <c r="AZ1651" s="51">
        <f t="shared" si="331"/>
        <v>0.16670291430622006</v>
      </c>
      <c r="BA1651" s="49">
        <v>219900</v>
      </c>
      <c r="BB1651" s="52">
        <v>2</v>
      </c>
      <c r="BC1651" s="51">
        <f t="shared" si="332"/>
        <v>0.14785332114760341</v>
      </c>
      <c r="BD1651" s="51">
        <f t="shared" si="333"/>
        <v>0.12880854933606181</v>
      </c>
      <c r="BE1651" s="49">
        <v>209900</v>
      </c>
      <c r="BF1651" s="52">
        <v>6</v>
      </c>
      <c r="BG1651" s="51">
        <f t="shared" si="334"/>
        <v>9.565444342374696E-2</v>
      </c>
      <c r="BH1651" s="51">
        <f t="shared" si="335"/>
        <v>8.7303477841829402E-2</v>
      </c>
      <c r="BI1651" s="282">
        <f t="shared" si="337"/>
        <v>3</v>
      </c>
    </row>
    <row r="1652" spans="1:61" hidden="1">
      <c r="A1652" s="54" t="s">
        <v>150</v>
      </c>
      <c r="B1652" s="55" t="s">
        <v>5177</v>
      </c>
      <c r="C1652" s="55" t="s">
        <v>5178</v>
      </c>
      <c r="D1652" s="44" t="s">
        <v>5179</v>
      </c>
      <c r="E1652" s="56">
        <v>12</v>
      </c>
      <c r="F1652" s="46" t="s">
        <v>5814</v>
      </c>
      <c r="G1652" s="47" t="s">
        <v>5814</v>
      </c>
      <c r="H1652" s="47" t="s">
        <v>6253</v>
      </c>
      <c r="I1652" s="48" t="s">
        <v>6331</v>
      </c>
      <c r="J1652" s="48" t="s">
        <v>6342</v>
      </c>
      <c r="K1652" s="48" t="s">
        <v>6343</v>
      </c>
      <c r="L1652" s="45">
        <v>114</v>
      </c>
      <c r="M1652" s="47" t="s">
        <v>161</v>
      </c>
      <c r="N1652" s="60">
        <v>0</v>
      </c>
      <c r="O1652" s="58">
        <v>0</v>
      </c>
      <c r="P1652" s="58">
        <v>0</v>
      </c>
      <c r="Q1652" s="132">
        <v>0</v>
      </c>
      <c r="R1652" s="60">
        <v>1</v>
      </c>
      <c r="S1652" s="58">
        <v>0</v>
      </c>
      <c r="T1652" s="58">
        <v>0</v>
      </c>
      <c r="U1652" s="132">
        <v>0</v>
      </c>
      <c r="V1652" s="58">
        <v>0</v>
      </c>
      <c r="W1652" s="58">
        <v>0</v>
      </c>
      <c r="X1652" s="58">
        <v>0</v>
      </c>
      <c r="Y1652" s="132">
        <v>0</v>
      </c>
      <c r="Z1652" s="61">
        <v>0</v>
      </c>
      <c r="AA1652" s="59">
        <v>0</v>
      </c>
      <c r="AB1652" s="59">
        <v>0</v>
      </c>
      <c r="AC1652" s="132">
        <v>0</v>
      </c>
      <c r="AD1652" s="61">
        <v>0</v>
      </c>
      <c r="AE1652" s="59">
        <v>0</v>
      </c>
      <c r="AF1652" s="59">
        <v>0</v>
      </c>
      <c r="AG1652" s="132">
        <v>0</v>
      </c>
      <c r="AH1652" s="61">
        <v>0</v>
      </c>
      <c r="AI1652" s="132">
        <v>0</v>
      </c>
      <c r="AJ1652" s="64">
        <f>IFERROR(VLOOKUP($B1652,STOCK!$A:$H,3,0)," ")</f>
        <v>9</v>
      </c>
      <c r="AK1652" s="65">
        <f>IFERROR(VLOOKUP($B1652,STOCK!$A:$H,4,0)," ")</f>
        <v>9</v>
      </c>
      <c r="AL1652" s="65">
        <f>IFERROR(VLOOKUP($B1652,STOCK!$A:$H,5,0)," ")</f>
        <v>8</v>
      </c>
      <c r="AM1652" s="65">
        <f>IFERROR(VLOOKUP($B1652,STOCK!$A:$H,6,0)," ")</f>
        <v>7</v>
      </c>
      <c r="AN1652" s="65">
        <f>IFERROR(VLOOKUP($B1652,STOCK!$A:$H,7,0)," ")</f>
        <v>12</v>
      </c>
      <c r="AO1652" s="65">
        <f>IFERROR(VLOOKUP($B1652,STOCK!$A:$H,8,0)," ")</f>
        <v>6</v>
      </c>
      <c r="AP1652" s="62" t="str">
        <f t="shared" si="325"/>
        <v>SV</v>
      </c>
      <c r="AQ1652" s="50" t="str">
        <f t="shared" si="326"/>
        <v>SV</v>
      </c>
      <c r="AR1652" s="50" t="str">
        <f t="shared" si="327"/>
        <v>SV</v>
      </c>
      <c r="AS1652" s="50" t="str">
        <f t="shared" si="328"/>
        <v>SV</v>
      </c>
      <c r="AT1652" s="50" t="str">
        <f t="shared" si="329"/>
        <v>SV</v>
      </c>
      <c r="AU1652" s="63" t="str">
        <f t="shared" si="336"/>
        <v>SV</v>
      </c>
      <c r="AV1652" s="67">
        <v>91575</v>
      </c>
      <c r="AW1652" s="133">
        <v>90615.440960000007</v>
      </c>
      <c r="AX1652" s="49">
        <v>109900</v>
      </c>
      <c r="AY1652" s="51">
        <f t="shared" si="330"/>
        <v>0.20010920010920019</v>
      </c>
      <c r="AZ1652" s="51">
        <f t="shared" si="331"/>
        <v>0.16674249317561418</v>
      </c>
      <c r="BA1652" s="49">
        <v>104900</v>
      </c>
      <c r="BB1652" s="52">
        <v>2</v>
      </c>
      <c r="BC1652" s="51">
        <f t="shared" si="332"/>
        <v>0.14550914550914551</v>
      </c>
      <c r="BD1652" s="51">
        <f t="shared" si="333"/>
        <v>0.12702573879885606</v>
      </c>
      <c r="BE1652" s="49">
        <v>99900</v>
      </c>
      <c r="BF1652" s="52">
        <v>6</v>
      </c>
      <c r="BG1652" s="51">
        <f t="shared" si="334"/>
        <v>9.0909090909090828E-2</v>
      </c>
      <c r="BH1652" s="51">
        <f t="shared" si="335"/>
        <v>8.3333333333333329E-2</v>
      </c>
      <c r="BI1652" s="282">
        <f t="shared" si="337"/>
        <v>0</v>
      </c>
    </row>
    <row r="1653" spans="1:61" hidden="1">
      <c r="A1653" s="54" t="s">
        <v>150</v>
      </c>
      <c r="B1653" s="55" t="s">
        <v>5180</v>
      </c>
      <c r="C1653" s="55" t="s">
        <v>5181</v>
      </c>
      <c r="D1653" s="44" t="s">
        <v>5182</v>
      </c>
      <c r="E1653" s="56">
        <v>12</v>
      </c>
      <c r="F1653" s="46" t="s">
        <v>5814</v>
      </c>
      <c r="G1653" s="47" t="s">
        <v>5814</v>
      </c>
      <c r="H1653" s="47" t="s">
        <v>6253</v>
      </c>
      <c r="I1653" s="48" t="s">
        <v>6331</v>
      </c>
      <c r="J1653" s="48" t="s">
        <v>6342</v>
      </c>
      <c r="K1653" s="48" t="s">
        <v>6343</v>
      </c>
      <c r="L1653" s="45">
        <v>114</v>
      </c>
      <c r="M1653" s="47" t="s">
        <v>161</v>
      </c>
      <c r="N1653" s="60">
        <v>0</v>
      </c>
      <c r="O1653" s="58">
        <v>0</v>
      </c>
      <c r="P1653" s="58">
        <v>0</v>
      </c>
      <c r="Q1653" s="132">
        <v>0</v>
      </c>
      <c r="R1653" s="60">
        <v>1</v>
      </c>
      <c r="S1653" s="58">
        <v>0</v>
      </c>
      <c r="T1653" s="58">
        <v>0</v>
      </c>
      <c r="U1653" s="132">
        <v>0</v>
      </c>
      <c r="V1653" s="58">
        <v>0</v>
      </c>
      <c r="W1653" s="58">
        <v>0</v>
      </c>
      <c r="X1653" s="58">
        <v>0</v>
      </c>
      <c r="Y1653" s="132">
        <v>0</v>
      </c>
      <c r="Z1653" s="61">
        <v>0</v>
      </c>
      <c r="AA1653" s="59">
        <v>0</v>
      </c>
      <c r="AB1653" s="59">
        <v>0</v>
      </c>
      <c r="AC1653" s="132">
        <v>0</v>
      </c>
      <c r="AD1653" s="61">
        <v>0</v>
      </c>
      <c r="AE1653" s="59">
        <v>0</v>
      </c>
      <c r="AF1653" s="59">
        <v>0</v>
      </c>
      <c r="AG1653" s="132">
        <v>0</v>
      </c>
      <c r="AH1653" s="61">
        <v>0</v>
      </c>
      <c r="AI1653" s="132">
        <v>0</v>
      </c>
      <c r="AJ1653" s="64">
        <f>IFERROR(VLOOKUP($B1653,STOCK!$A:$H,3,0)," ")</f>
        <v>11</v>
      </c>
      <c r="AK1653" s="65">
        <f>IFERROR(VLOOKUP($B1653,STOCK!$A:$H,4,0)," ")</f>
        <v>7</v>
      </c>
      <c r="AL1653" s="65">
        <f>IFERROR(VLOOKUP($B1653,STOCK!$A:$H,5,0)," ")</f>
        <v>5</v>
      </c>
      <c r="AM1653" s="65">
        <f>IFERROR(VLOOKUP($B1653,STOCK!$A:$H,6,0)," ")</f>
        <v>6</v>
      </c>
      <c r="AN1653" s="65">
        <f>IFERROR(VLOOKUP($B1653,STOCK!$A:$H,7,0)," ")</f>
        <v>12</v>
      </c>
      <c r="AO1653" s="65">
        <f>IFERROR(VLOOKUP($B1653,STOCK!$A:$H,8,0)," ")</f>
        <v>12</v>
      </c>
      <c r="AP1653" s="62" t="str">
        <f t="shared" si="325"/>
        <v>SV</v>
      </c>
      <c r="AQ1653" s="50" t="str">
        <f t="shared" si="326"/>
        <v>SV</v>
      </c>
      <c r="AR1653" s="50" t="str">
        <f t="shared" si="327"/>
        <v>SV</v>
      </c>
      <c r="AS1653" s="50" t="str">
        <f t="shared" si="328"/>
        <v>SV</v>
      </c>
      <c r="AT1653" s="50" t="str">
        <f t="shared" si="329"/>
        <v>SV</v>
      </c>
      <c r="AU1653" s="63" t="str">
        <f t="shared" si="336"/>
        <v>SV</v>
      </c>
      <c r="AV1653" s="67">
        <v>91575</v>
      </c>
      <c r="AW1653" s="133">
        <v>91575</v>
      </c>
      <c r="AX1653" s="49">
        <v>109900</v>
      </c>
      <c r="AY1653" s="51">
        <f t="shared" si="330"/>
        <v>0.20010920010920019</v>
      </c>
      <c r="AZ1653" s="51">
        <f t="shared" si="331"/>
        <v>0.16674249317561418</v>
      </c>
      <c r="BA1653" s="49">
        <v>104900</v>
      </c>
      <c r="BB1653" s="52">
        <v>2</v>
      </c>
      <c r="BC1653" s="51">
        <f t="shared" si="332"/>
        <v>0.14550914550914551</v>
      </c>
      <c r="BD1653" s="51">
        <f t="shared" si="333"/>
        <v>0.12702573879885606</v>
      </c>
      <c r="BE1653" s="49">
        <v>99900</v>
      </c>
      <c r="BF1653" s="52">
        <v>6</v>
      </c>
      <c r="BG1653" s="51">
        <f t="shared" si="334"/>
        <v>9.0909090909090828E-2</v>
      </c>
      <c r="BH1653" s="51">
        <f t="shared" si="335"/>
        <v>8.3333333333333329E-2</v>
      </c>
      <c r="BI1653" s="282">
        <f t="shared" si="337"/>
        <v>0</v>
      </c>
    </row>
    <row r="1654" spans="1:61" hidden="1">
      <c r="A1654" s="54" t="s">
        <v>150</v>
      </c>
      <c r="B1654" s="55" t="s">
        <v>5183</v>
      </c>
      <c r="C1654" s="55" t="s">
        <v>5184</v>
      </c>
      <c r="D1654" s="44" t="s">
        <v>5185</v>
      </c>
      <c r="E1654" s="56">
        <v>12</v>
      </c>
      <c r="F1654" s="46" t="s">
        <v>5814</v>
      </c>
      <c r="G1654" s="47" t="s">
        <v>5814</v>
      </c>
      <c r="H1654" s="47" t="s">
        <v>6253</v>
      </c>
      <c r="I1654" s="48" t="s">
        <v>6331</v>
      </c>
      <c r="J1654" s="48" t="s">
        <v>6342</v>
      </c>
      <c r="K1654" s="48" t="s">
        <v>6343</v>
      </c>
      <c r="L1654" s="45">
        <v>114</v>
      </c>
      <c r="M1654" s="47" t="s">
        <v>161</v>
      </c>
      <c r="N1654" s="60">
        <v>0</v>
      </c>
      <c r="O1654" s="58">
        <v>0</v>
      </c>
      <c r="P1654" s="58">
        <v>0</v>
      </c>
      <c r="Q1654" s="132">
        <v>0</v>
      </c>
      <c r="R1654" s="60">
        <v>0</v>
      </c>
      <c r="S1654" s="58">
        <v>0</v>
      </c>
      <c r="T1654" s="58">
        <v>0</v>
      </c>
      <c r="U1654" s="132">
        <v>0</v>
      </c>
      <c r="V1654" s="58">
        <v>0</v>
      </c>
      <c r="W1654" s="58">
        <v>0</v>
      </c>
      <c r="X1654" s="58">
        <v>0</v>
      </c>
      <c r="Y1654" s="132">
        <v>0</v>
      </c>
      <c r="Z1654" s="61">
        <v>0</v>
      </c>
      <c r="AA1654" s="59">
        <v>0</v>
      </c>
      <c r="AB1654" s="59">
        <v>0</v>
      </c>
      <c r="AC1654" s="132">
        <v>0</v>
      </c>
      <c r="AD1654" s="61">
        <v>0</v>
      </c>
      <c r="AE1654" s="59">
        <v>0</v>
      </c>
      <c r="AF1654" s="59">
        <v>0</v>
      </c>
      <c r="AG1654" s="132">
        <v>0</v>
      </c>
      <c r="AH1654" s="61">
        <v>0</v>
      </c>
      <c r="AI1654" s="132">
        <v>0</v>
      </c>
      <c r="AJ1654" s="64">
        <f>IFERROR(VLOOKUP($B1654,STOCK!$A:$H,3,0)," ")</f>
        <v>6</v>
      </c>
      <c r="AK1654" s="65">
        <f>IFERROR(VLOOKUP($B1654,STOCK!$A:$H,4,0)," ")</f>
        <v>6</v>
      </c>
      <c r="AL1654" s="65">
        <f>IFERROR(VLOOKUP($B1654,STOCK!$A:$H,5,0)," ")</f>
        <v>6</v>
      </c>
      <c r="AM1654" s="65">
        <f>IFERROR(VLOOKUP($B1654,STOCK!$A:$H,6,0)," ")</f>
        <v>6</v>
      </c>
      <c r="AN1654" s="65">
        <f>IFERROR(VLOOKUP($B1654,STOCK!$A:$H,7,0)," ")</f>
        <v>5</v>
      </c>
      <c r="AO1654" s="65">
        <f>IFERROR(VLOOKUP($B1654,STOCK!$A:$H,8,0)," ")</f>
        <v>6</v>
      </c>
      <c r="AP1654" s="62" t="str">
        <f t="shared" si="325"/>
        <v>SV</v>
      </c>
      <c r="AQ1654" s="50" t="str">
        <f t="shared" si="326"/>
        <v>SV</v>
      </c>
      <c r="AR1654" s="50" t="str">
        <f t="shared" si="327"/>
        <v>SV</v>
      </c>
      <c r="AS1654" s="50" t="str">
        <f t="shared" si="328"/>
        <v>SV</v>
      </c>
      <c r="AT1654" s="50" t="str">
        <f t="shared" si="329"/>
        <v>SV</v>
      </c>
      <c r="AU1654" s="63" t="str">
        <f t="shared" si="336"/>
        <v>SV</v>
      </c>
      <c r="AV1654" s="67">
        <v>91575</v>
      </c>
      <c r="AW1654" s="133">
        <v>91575</v>
      </c>
      <c r="AX1654" s="49">
        <v>109900</v>
      </c>
      <c r="AY1654" s="51">
        <f t="shared" si="330"/>
        <v>0.20010920010920019</v>
      </c>
      <c r="AZ1654" s="51">
        <f t="shared" si="331"/>
        <v>0.16674249317561418</v>
      </c>
      <c r="BA1654" s="49">
        <v>104900</v>
      </c>
      <c r="BB1654" s="52">
        <v>2</v>
      </c>
      <c r="BC1654" s="51">
        <f t="shared" si="332"/>
        <v>0.14550914550914551</v>
      </c>
      <c r="BD1654" s="51">
        <f t="shared" si="333"/>
        <v>0.12702573879885606</v>
      </c>
      <c r="BE1654" s="49">
        <v>99900</v>
      </c>
      <c r="BF1654" s="52">
        <v>6</v>
      </c>
      <c r="BG1654" s="51">
        <f t="shared" si="334"/>
        <v>9.0909090909090828E-2</v>
      </c>
      <c r="BH1654" s="51">
        <f t="shared" si="335"/>
        <v>8.3333333333333329E-2</v>
      </c>
      <c r="BI1654" s="282">
        <f t="shared" si="337"/>
        <v>0</v>
      </c>
    </row>
    <row r="1655" spans="1:61" hidden="1">
      <c r="A1655" s="54" t="s">
        <v>150</v>
      </c>
      <c r="B1655" s="55" t="s">
        <v>5186</v>
      </c>
      <c r="C1655" s="55" t="s">
        <v>5187</v>
      </c>
      <c r="D1655" s="44" t="s">
        <v>5188</v>
      </c>
      <c r="E1655" s="56">
        <v>6</v>
      </c>
      <c r="F1655" s="46" t="s">
        <v>5814</v>
      </c>
      <c r="G1655" s="47" t="s">
        <v>5814</v>
      </c>
      <c r="H1655" s="47" t="s">
        <v>6253</v>
      </c>
      <c r="I1655" s="48" t="s">
        <v>6331</v>
      </c>
      <c r="J1655" s="48" t="s">
        <v>6344</v>
      </c>
      <c r="K1655" s="48" t="s">
        <v>6345</v>
      </c>
      <c r="L1655" s="45">
        <v>984</v>
      </c>
      <c r="M1655" s="47" t="s">
        <v>5903</v>
      </c>
      <c r="N1655" s="60">
        <v>1</v>
      </c>
      <c r="O1655" s="58">
        <v>0</v>
      </c>
      <c r="P1655" s="58">
        <v>0</v>
      </c>
      <c r="Q1655" s="132">
        <v>0</v>
      </c>
      <c r="R1655" s="60">
        <v>0</v>
      </c>
      <c r="S1655" s="58">
        <v>0</v>
      </c>
      <c r="T1655" s="58">
        <v>0</v>
      </c>
      <c r="U1655" s="132">
        <v>0</v>
      </c>
      <c r="V1655" s="58">
        <v>0</v>
      </c>
      <c r="W1655" s="58">
        <v>0</v>
      </c>
      <c r="X1655" s="58">
        <v>0</v>
      </c>
      <c r="Y1655" s="132">
        <v>0</v>
      </c>
      <c r="Z1655" s="61">
        <v>0</v>
      </c>
      <c r="AA1655" s="59">
        <v>0</v>
      </c>
      <c r="AB1655" s="59">
        <v>0</v>
      </c>
      <c r="AC1655" s="132">
        <v>0</v>
      </c>
      <c r="AD1655" s="61">
        <v>0</v>
      </c>
      <c r="AE1655" s="59">
        <v>0</v>
      </c>
      <c r="AF1655" s="59">
        <v>0</v>
      </c>
      <c r="AG1655" s="132">
        <v>0</v>
      </c>
      <c r="AH1655" s="61">
        <v>0</v>
      </c>
      <c r="AI1655" s="132">
        <v>0</v>
      </c>
      <c r="AJ1655" s="64">
        <f>IFERROR(VLOOKUP($B1655,STOCK!$A:$H,3,0)," ")</f>
        <v>5</v>
      </c>
      <c r="AK1655" s="65">
        <f>IFERROR(VLOOKUP($B1655,STOCK!$A:$H,4,0)," ")</f>
        <v>3</v>
      </c>
      <c r="AL1655" s="65">
        <f>IFERROR(VLOOKUP($B1655,STOCK!$A:$H,5,0)," ")</f>
        <v>2</v>
      </c>
      <c r="AM1655" s="65">
        <f>IFERROR(VLOOKUP($B1655,STOCK!$A:$H,6,0)," ")</f>
        <v>2</v>
      </c>
      <c r="AN1655" s="65">
        <f>IFERROR(VLOOKUP($B1655,STOCK!$A:$H,7,0)," ")</f>
        <v>2</v>
      </c>
      <c r="AO1655" s="65">
        <f>IFERROR(VLOOKUP($B1655,STOCK!$A:$H,8,0)," ")</f>
        <v>3</v>
      </c>
      <c r="AP1655" s="62" t="str">
        <f t="shared" si="325"/>
        <v>SV</v>
      </c>
      <c r="AQ1655" s="50" t="str">
        <f t="shared" si="326"/>
        <v>SV</v>
      </c>
      <c r="AR1655" s="50" t="str">
        <f t="shared" si="327"/>
        <v>SV</v>
      </c>
      <c r="AS1655" s="50" t="str">
        <f t="shared" si="328"/>
        <v>SV</v>
      </c>
      <c r="AT1655" s="50" t="str">
        <f t="shared" si="329"/>
        <v>SV</v>
      </c>
      <c r="AU1655" s="63" t="str">
        <f t="shared" si="336"/>
        <v>SV</v>
      </c>
      <c r="AV1655" s="67">
        <v>149150.00000999999</v>
      </c>
      <c r="AW1655" s="133">
        <v>149149.99968000001</v>
      </c>
      <c r="AX1655" s="49">
        <v>178900</v>
      </c>
      <c r="AY1655" s="51">
        <f t="shared" si="330"/>
        <v>0.19946362714049859</v>
      </c>
      <c r="AZ1655" s="51">
        <f t="shared" si="331"/>
        <v>0.16629401894913365</v>
      </c>
      <c r="BA1655" s="49">
        <v>174900</v>
      </c>
      <c r="BB1655" s="52">
        <v>3</v>
      </c>
      <c r="BC1655" s="51">
        <f t="shared" si="332"/>
        <v>0.17264498818822371</v>
      </c>
      <c r="BD1655" s="51">
        <f t="shared" si="333"/>
        <v>0.14722698679245289</v>
      </c>
      <c r="BE1655" s="49">
        <v>169900</v>
      </c>
      <c r="BF1655" s="52">
        <v>6</v>
      </c>
      <c r="BG1655" s="51">
        <f t="shared" si="334"/>
        <v>0.13912168949787995</v>
      </c>
      <c r="BH1655" s="51">
        <f t="shared" si="335"/>
        <v>0.12213066503825787</v>
      </c>
      <c r="BI1655" s="282">
        <f t="shared" si="337"/>
        <v>0</v>
      </c>
    </row>
    <row r="1656" spans="1:61" hidden="1">
      <c r="A1656" s="54" t="s">
        <v>150</v>
      </c>
      <c r="B1656" s="55" t="s">
        <v>5189</v>
      </c>
      <c r="C1656" s="55" t="s">
        <v>5190</v>
      </c>
      <c r="D1656" s="44" t="s">
        <v>5191</v>
      </c>
      <c r="E1656" s="56">
        <v>6</v>
      </c>
      <c r="F1656" s="46" t="s">
        <v>5814</v>
      </c>
      <c r="G1656" s="47" t="s">
        <v>5814</v>
      </c>
      <c r="H1656" s="47" t="s">
        <v>6253</v>
      </c>
      <c r="I1656" s="48" t="s">
        <v>6331</v>
      </c>
      <c r="J1656" s="48" t="s">
        <v>6344</v>
      </c>
      <c r="K1656" s="48" t="s">
        <v>6344</v>
      </c>
      <c r="L1656" s="45">
        <v>984</v>
      </c>
      <c r="M1656" s="47" t="s">
        <v>5903</v>
      </c>
      <c r="N1656" s="60">
        <v>0</v>
      </c>
      <c r="O1656" s="58">
        <v>0</v>
      </c>
      <c r="P1656" s="58">
        <v>0</v>
      </c>
      <c r="Q1656" s="132">
        <v>0</v>
      </c>
      <c r="R1656" s="60">
        <v>0</v>
      </c>
      <c r="S1656" s="58">
        <v>1</v>
      </c>
      <c r="T1656" s="58">
        <v>1</v>
      </c>
      <c r="U1656" s="132">
        <v>0</v>
      </c>
      <c r="V1656" s="58">
        <v>0</v>
      </c>
      <c r="W1656" s="58">
        <v>0</v>
      </c>
      <c r="X1656" s="58">
        <v>0</v>
      </c>
      <c r="Y1656" s="132">
        <v>0</v>
      </c>
      <c r="Z1656" s="61">
        <v>0</v>
      </c>
      <c r="AA1656" s="59">
        <v>0</v>
      </c>
      <c r="AB1656" s="59">
        <v>0</v>
      </c>
      <c r="AC1656" s="132">
        <v>0</v>
      </c>
      <c r="AD1656" s="61">
        <v>0</v>
      </c>
      <c r="AE1656" s="59">
        <v>0</v>
      </c>
      <c r="AF1656" s="59">
        <v>0</v>
      </c>
      <c r="AG1656" s="132">
        <v>0</v>
      </c>
      <c r="AH1656" s="61">
        <v>0</v>
      </c>
      <c r="AI1656" s="132">
        <v>0</v>
      </c>
      <c r="AJ1656" s="64">
        <f>IFERROR(VLOOKUP($B1656,STOCK!$A:$H,3,0)," ")</f>
        <v>9</v>
      </c>
      <c r="AK1656" s="65">
        <f>IFERROR(VLOOKUP($B1656,STOCK!$A:$H,4,0)," ")</f>
        <v>9</v>
      </c>
      <c r="AL1656" s="65">
        <f>IFERROR(VLOOKUP($B1656,STOCK!$A:$H,5,0)," ")</f>
        <v>6</v>
      </c>
      <c r="AM1656" s="65">
        <f>IFERROR(VLOOKUP($B1656,STOCK!$A:$H,6,0)," ")</f>
        <v>4</v>
      </c>
      <c r="AN1656" s="65">
        <f>IFERROR(VLOOKUP($B1656,STOCK!$A:$H,7,0)," ")</f>
        <v>6</v>
      </c>
      <c r="AO1656" s="65">
        <f>IFERROR(VLOOKUP($B1656,STOCK!$A:$H,8,0)," ")</f>
        <v>3</v>
      </c>
      <c r="AP1656" s="62" t="str">
        <f t="shared" si="325"/>
        <v>SV</v>
      </c>
      <c r="AQ1656" s="50" t="str">
        <f t="shared" si="326"/>
        <v>SV</v>
      </c>
      <c r="AR1656" s="50" t="str">
        <f t="shared" si="327"/>
        <v>SV</v>
      </c>
      <c r="AS1656" s="50" t="str">
        <f t="shared" si="328"/>
        <v>SV</v>
      </c>
      <c r="AT1656" s="50" t="str">
        <f t="shared" si="329"/>
        <v>SV</v>
      </c>
      <c r="AU1656" s="63" t="str">
        <f t="shared" si="336"/>
        <v>SV</v>
      </c>
      <c r="AV1656" s="67">
        <v>62416.999996999999</v>
      </c>
      <c r="AW1656" s="133">
        <v>62417.000030000003</v>
      </c>
      <c r="AX1656" s="49">
        <v>74900.399999999994</v>
      </c>
      <c r="AY1656" s="51">
        <f t="shared" si="330"/>
        <v>0.20000000005767649</v>
      </c>
      <c r="AZ1656" s="51">
        <f t="shared" si="331"/>
        <v>0.16666666670671981</v>
      </c>
      <c r="BA1656" s="49">
        <v>73900</v>
      </c>
      <c r="BB1656" s="52">
        <v>3</v>
      </c>
      <c r="BC1656" s="51">
        <f t="shared" si="332"/>
        <v>0.18397231529153779</v>
      </c>
      <c r="BD1656" s="51">
        <f t="shared" si="333"/>
        <v>0.15538565633288229</v>
      </c>
      <c r="BE1656" s="49">
        <v>72900</v>
      </c>
      <c r="BF1656" s="52">
        <v>6</v>
      </c>
      <c r="BG1656" s="51">
        <f t="shared" si="334"/>
        <v>0.16795103903590136</v>
      </c>
      <c r="BH1656" s="51">
        <f t="shared" si="335"/>
        <v>0.14379972569272978</v>
      </c>
      <c r="BI1656" s="282">
        <f t="shared" si="337"/>
        <v>0</v>
      </c>
    </row>
    <row r="1657" spans="1:61" hidden="1">
      <c r="A1657" s="54" t="s">
        <v>150</v>
      </c>
      <c r="B1657" s="55" t="s">
        <v>5192</v>
      </c>
      <c r="C1657" s="55" t="s">
        <v>5193</v>
      </c>
      <c r="D1657" s="44" t="s">
        <v>5194</v>
      </c>
      <c r="E1657" s="56">
        <v>6</v>
      </c>
      <c r="F1657" s="46" t="s">
        <v>5814</v>
      </c>
      <c r="G1657" s="47" t="s">
        <v>5814</v>
      </c>
      <c r="H1657" s="47" t="s">
        <v>6253</v>
      </c>
      <c r="I1657" s="48" t="s">
        <v>6331</v>
      </c>
      <c r="J1657" s="48" t="s">
        <v>6344</v>
      </c>
      <c r="K1657" s="48" t="s">
        <v>6344</v>
      </c>
      <c r="L1657" s="45">
        <v>984</v>
      </c>
      <c r="M1657" s="47" t="s">
        <v>5903</v>
      </c>
      <c r="N1657" s="60">
        <v>0</v>
      </c>
      <c r="O1657" s="58">
        <v>0</v>
      </c>
      <c r="P1657" s="58">
        <v>0</v>
      </c>
      <c r="Q1657" s="132">
        <v>0</v>
      </c>
      <c r="R1657" s="60">
        <v>0</v>
      </c>
      <c r="S1657" s="58">
        <v>0</v>
      </c>
      <c r="T1657" s="58">
        <v>0</v>
      </c>
      <c r="U1657" s="132">
        <v>0</v>
      </c>
      <c r="V1657" s="58">
        <v>0</v>
      </c>
      <c r="W1657" s="58">
        <v>0</v>
      </c>
      <c r="X1657" s="58">
        <v>0</v>
      </c>
      <c r="Y1657" s="132">
        <v>0</v>
      </c>
      <c r="Z1657" s="61">
        <v>0</v>
      </c>
      <c r="AA1657" s="59">
        <v>0</v>
      </c>
      <c r="AB1657" s="59">
        <v>0</v>
      </c>
      <c r="AC1657" s="132">
        <v>0</v>
      </c>
      <c r="AD1657" s="61">
        <v>0</v>
      </c>
      <c r="AE1657" s="59">
        <v>0</v>
      </c>
      <c r="AF1657" s="59">
        <v>0</v>
      </c>
      <c r="AG1657" s="132">
        <v>0</v>
      </c>
      <c r="AH1657" s="61">
        <v>0</v>
      </c>
      <c r="AI1657" s="132">
        <v>0</v>
      </c>
      <c r="AJ1657" s="64">
        <f>IFERROR(VLOOKUP($B1657,STOCK!$A:$H,3,0)," ")</f>
        <v>4</v>
      </c>
      <c r="AK1657" s="65">
        <f>IFERROR(VLOOKUP($B1657,STOCK!$A:$H,4,0)," ")</f>
        <v>4</v>
      </c>
      <c r="AL1657" s="65">
        <f>IFERROR(VLOOKUP($B1657,STOCK!$A:$H,5,0)," ")</f>
        <v>4</v>
      </c>
      <c r="AM1657" s="65">
        <f>IFERROR(VLOOKUP($B1657,STOCK!$A:$H,6,0)," ")</f>
        <v>4</v>
      </c>
      <c r="AN1657" s="65">
        <f>IFERROR(VLOOKUP($B1657,STOCK!$A:$H,7,0)," ")</f>
        <v>4</v>
      </c>
      <c r="AO1657" s="65">
        <f>IFERROR(VLOOKUP($B1657,STOCK!$A:$H,8,0)," ")</f>
        <v>3</v>
      </c>
      <c r="AP1657" s="62" t="str">
        <f t="shared" si="325"/>
        <v>SV</v>
      </c>
      <c r="AQ1657" s="50" t="str">
        <f t="shared" si="326"/>
        <v>SV</v>
      </c>
      <c r="AR1657" s="50" t="str">
        <f t="shared" si="327"/>
        <v>SV</v>
      </c>
      <c r="AS1657" s="50" t="str">
        <f t="shared" si="328"/>
        <v>SV</v>
      </c>
      <c r="AT1657" s="50" t="str">
        <f t="shared" si="329"/>
        <v>SV</v>
      </c>
      <c r="AU1657" s="63" t="str">
        <f t="shared" si="336"/>
        <v>SV</v>
      </c>
      <c r="AV1657" s="67">
        <v>149149.99999899999</v>
      </c>
      <c r="AW1657" s="133">
        <v>149150.00000999999</v>
      </c>
      <c r="AX1657" s="49">
        <v>178900</v>
      </c>
      <c r="AY1657" s="51">
        <f t="shared" si="330"/>
        <v>0.19946362722896049</v>
      </c>
      <c r="AZ1657" s="51">
        <f t="shared" si="331"/>
        <v>0.16629401901062049</v>
      </c>
      <c r="BA1657" s="49">
        <v>174900</v>
      </c>
      <c r="BB1657" s="52">
        <v>3</v>
      </c>
      <c r="BC1657" s="51">
        <f t="shared" si="332"/>
        <v>0.17264498827470764</v>
      </c>
      <c r="BD1657" s="51">
        <f t="shared" si="333"/>
        <v>0.14722698685534596</v>
      </c>
      <c r="BE1657" s="49">
        <v>169900</v>
      </c>
      <c r="BF1657" s="52">
        <v>6</v>
      </c>
      <c r="BG1657" s="51">
        <f t="shared" si="334"/>
        <v>0.13912168958189164</v>
      </c>
      <c r="BH1657" s="51">
        <f t="shared" si="335"/>
        <v>0.12213066510300181</v>
      </c>
      <c r="BI1657" s="282">
        <f t="shared" si="337"/>
        <v>0</v>
      </c>
    </row>
    <row r="1658" spans="1:61" hidden="1">
      <c r="A1658" s="54" t="s">
        <v>150</v>
      </c>
      <c r="B1658" s="55" t="s">
        <v>5195</v>
      </c>
      <c r="C1658" s="55" t="s">
        <v>5196</v>
      </c>
      <c r="D1658" s="44" t="s">
        <v>5197</v>
      </c>
      <c r="E1658" s="56">
        <v>6</v>
      </c>
      <c r="F1658" s="46" t="s">
        <v>5814</v>
      </c>
      <c r="G1658" s="47" t="s">
        <v>5814</v>
      </c>
      <c r="H1658" s="47" t="s">
        <v>6253</v>
      </c>
      <c r="I1658" s="48" t="s">
        <v>6331</v>
      </c>
      <c r="J1658" s="48" t="s">
        <v>6344</v>
      </c>
      <c r="K1658" s="48" t="s">
        <v>6344</v>
      </c>
      <c r="L1658" s="45">
        <v>984</v>
      </c>
      <c r="M1658" s="47" t="s">
        <v>5903</v>
      </c>
      <c r="N1658" s="60">
        <v>0</v>
      </c>
      <c r="O1658" s="58">
        <v>0</v>
      </c>
      <c r="P1658" s="58">
        <v>0</v>
      </c>
      <c r="Q1658" s="132">
        <v>0</v>
      </c>
      <c r="R1658" s="60">
        <v>0</v>
      </c>
      <c r="S1658" s="58">
        <v>0</v>
      </c>
      <c r="T1658" s="58">
        <v>0</v>
      </c>
      <c r="U1658" s="132">
        <v>0</v>
      </c>
      <c r="V1658" s="58">
        <v>0</v>
      </c>
      <c r="W1658" s="58">
        <v>0</v>
      </c>
      <c r="X1658" s="58">
        <v>0</v>
      </c>
      <c r="Y1658" s="132">
        <v>0</v>
      </c>
      <c r="Z1658" s="61">
        <v>0</v>
      </c>
      <c r="AA1658" s="59">
        <v>0</v>
      </c>
      <c r="AB1658" s="59">
        <v>0</v>
      </c>
      <c r="AC1658" s="132">
        <v>0</v>
      </c>
      <c r="AD1658" s="61">
        <v>0</v>
      </c>
      <c r="AE1658" s="59">
        <v>0</v>
      </c>
      <c r="AF1658" s="59">
        <v>0</v>
      </c>
      <c r="AG1658" s="132">
        <v>0</v>
      </c>
      <c r="AH1658" s="61">
        <v>0</v>
      </c>
      <c r="AI1658" s="132">
        <v>0</v>
      </c>
      <c r="AJ1658" s="64">
        <f>IFERROR(VLOOKUP($B1658,STOCK!$A:$H,3,0)," ")</f>
        <v>5</v>
      </c>
      <c r="AK1658" s="65">
        <f>IFERROR(VLOOKUP($B1658,STOCK!$A:$H,4,0)," ")</f>
        <v>3</v>
      </c>
      <c r="AL1658" s="65">
        <f>IFERROR(VLOOKUP($B1658,STOCK!$A:$H,5,0)," ")</f>
        <v>2</v>
      </c>
      <c r="AM1658" s="65">
        <f>IFERROR(VLOOKUP($B1658,STOCK!$A:$H,6,0)," ")</f>
        <v>2</v>
      </c>
      <c r="AN1658" s="65">
        <f>IFERROR(VLOOKUP($B1658,STOCK!$A:$H,7,0)," ")</f>
        <v>3</v>
      </c>
      <c r="AO1658" s="65">
        <f>IFERROR(VLOOKUP($B1658,STOCK!$A:$H,8,0)," ")</f>
        <v>2</v>
      </c>
      <c r="AP1658" s="62" t="str">
        <f t="shared" si="325"/>
        <v>SV</v>
      </c>
      <c r="AQ1658" s="50" t="str">
        <f t="shared" si="326"/>
        <v>SV</v>
      </c>
      <c r="AR1658" s="50" t="str">
        <f t="shared" si="327"/>
        <v>SV</v>
      </c>
      <c r="AS1658" s="50" t="str">
        <f t="shared" si="328"/>
        <v>SV</v>
      </c>
      <c r="AT1658" s="50" t="str">
        <f t="shared" si="329"/>
        <v>SV</v>
      </c>
      <c r="AU1658" s="63" t="str">
        <f t="shared" si="336"/>
        <v>SV</v>
      </c>
      <c r="AV1658" s="67">
        <v>149150.00000999999</v>
      </c>
      <c r="AW1658" s="133">
        <v>149149.99968000001</v>
      </c>
      <c r="AX1658" s="49">
        <v>178900</v>
      </c>
      <c r="AY1658" s="51">
        <f t="shared" si="330"/>
        <v>0.19946362714049859</v>
      </c>
      <c r="AZ1658" s="51">
        <f t="shared" si="331"/>
        <v>0.16629401894913365</v>
      </c>
      <c r="BA1658" s="49">
        <v>174900</v>
      </c>
      <c r="BB1658" s="52">
        <v>3</v>
      </c>
      <c r="BC1658" s="51">
        <f t="shared" si="332"/>
        <v>0.17264498818822371</v>
      </c>
      <c r="BD1658" s="51">
        <f t="shared" si="333"/>
        <v>0.14722698679245289</v>
      </c>
      <c r="BE1658" s="49">
        <v>169900</v>
      </c>
      <c r="BF1658" s="52">
        <v>6</v>
      </c>
      <c r="BG1658" s="51">
        <f t="shared" si="334"/>
        <v>0.13912168949787995</v>
      </c>
      <c r="BH1658" s="51">
        <f t="shared" si="335"/>
        <v>0.12213066503825787</v>
      </c>
      <c r="BI1658" s="282">
        <f t="shared" si="337"/>
        <v>0</v>
      </c>
    </row>
    <row r="1659" spans="1:61" hidden="1">
      <c r="A1659" s="54" t="s">
        <v>150</v>
      </c>
      <c r="B1659" s="55" t="s">
        <v>5198</v>
      </c>
      <c r="C1659" s="55" t="s">
        <v>5199</v>
      </c>
      <c r="D1659" s="44" t="s">
        <v>5200</v>
      </c>
      <c r="E1659" s="56">
        <v>6</v>
      </c>
      <c r="F1659" s="46" t="s">
        <v>5814</v>
      </c>
      <c r="G1659" s="47" t="s">
        <v>5814</v>
      </c>
      <c r="H1659" s="47" t="s">
        <v>6253</v>
      </c>
      <c r="I1659" s="48" t="s">
        <v>6331</v>
      </c>
      <c r="J1659" s="48" t="s">
        <v>6344</v>
      </c>
      <c r="K1659" s="48" t="s">
        <v>6344</v>
      </c>
      <c r="L1659" s="45">
        <v>984</v>
      </c>
      <c r="M1659" s="47" t="s">
        <v>5903</v>
      </c>
      <c r="N1659" s="60">
        <v>1</v>
      </c>
      <c r="O1659" s="58">
        <v>0</v>
      </c>
      <c r="P1659" s="58">
        <v>0</v>
      </c>
      <c r="Q1659" s="132">
        <v>0</v>
      </c>
      <c r="R1659" s="60">
        <v>0</v>
      </c>
      <c r="S1659" s="58">
        <v>0</v>
      </c>
      <c r="T1659" s="58">
        <v>0</v>
      </c>
      <c r="U1659" s="132">
        <v>0</v>
      </c>
      <c r="V1659" s="58">
        <v>0</v>
      </c>
      <c r="W1659" s="58">
        <v>0</v>
      </c>
      <c r="X1659" s="58">
        <v>0</v>
      </c>
      <c r="Y1659" s="132">
        <v>0</v>
      </c>
      <c r="Z1659" s="61">
        <v>1</v>
      </c>
      <c r="AA1659" s="59">
        <v>0</v>
      </c>
      <c r="AB1659" s="59">
        <v>0</v>
      </c>
      <c r="AC1659" s="132">
        <v>0</v>
      </c>
      <c r="AD1659" s="61">
        <v>0</v>
      </c>
      <c r="AE1659" s="59">
        <v>0</v>
      </c>
      <c r="AF1659" s="59">
        <v>0</v>
      </c>
      <c r="AG1659" s="132">
        <v>0</v>
      </c>
      <c r="AH1659" s="61">
        <v>0</v>
      </c>
      <c r="AI1659" s="132">
        <v>0</v>
      </c>
      <c r="AJ1659" s="64">
        <f>IFERROR(VLOOKUP($B1659,STOCK!$A:$H,3,0)," ")</f>
        <v>4</v>
      </c>
      <c r="AK1659" s="65">
        <f>IFERROR(VLOOKUP($B1659,STOCK!$A:$H,4,0)," ")</f>
        <v>5</v>
      </c>
      <c r="AL1659" s="65">
        <f>IFERROR(VLOOKUP($B1659,STOCK!$A:$H,5,0)," ")</f>
        <v>4</v>
      </c>
      <c r="AM1659" s="65">
        <f>IFERROR(VLOOKUP($B1659,STOCK!$A:$H,6,0)," ")</f>
        <v>4</v>
      </c>
      <c r="AN1659" s="65">
        <f>IFERROR(VLOOKUP($B1659,STOCK!$A:$H,7,0)," ")</f>
        <v>3</v>
      </c>
      <c r="AO1659" s="65">
        <f>IFERROR(VLOOKUP($B1659,STOCK!$A:$H,8,0)," ")</f>
        <v>3</v>
      </c>
      <c r="AP1659" s="62" t="str">
        <f t="shared" si="325"/>
        <v>SV</v>
      </c>
      <c r="AQ1659" s="50" t="str">
        <f t="shared" si="326"/>
        <v>SV</v>
      </c>
      <c r="AR1659" s="50" t="str">
        <f t="shared" si="327"/>
        <v>SV</v>
      </c>
      <c r="AS1659" s="50" t="str">
        <f t="shared" si="328"/>
        <v>SV</v>
      </c>
      <c r="AT1659" s="50" t="str">
        <f t="shared" si="329"/>
        <v>SV</v>
      </c>
      <c r="AU1659" s="63" t="str">
        <f t="shared" si="336"/>
        <v>SV</v>
      </c>
      <c r="AV1659" s="67">
        <v>62416.999996999999</v>
      </c>
      <c r="AW1659" s="133">
        <v>62417.000030000003</v>
      </c>
      <c r="AX1659" s="49">
        <v>74900.399999999994</v>
      </c>
      <c r="AY1659" s="51">
        <f t="shared" si="330"/>
        <v>0.20000000005767649</v>
      </c>
      <c r="AZ1659" s="51">
        <f t="shared" si="331"/>
        <v>0.16666666670671981</v>
      </c>
      <c r="BA1659" s="49">
        <v>73900</v>
      </c>
      <c r="BB1659" s="52">
        <v>3</v>
      </c>
      <c r="BC1659" s="51">
        <f t="shared" si="332"/>
        <v>0.18397231529153779</v>
      </c>
      <c r="BD1659" s="51">
        <f t="shared" si="333"/>
        <v>0.15538565633288229</v>
      </c>
      <c r="BE1659" s="49">
        <v>72900</v>
      </c>
      <c r="BF1659" s="52">
        <v>6</v>
      </c>
      <c r="BG1659" s="51">
        <f t="shared" si="334"/>
        <v>0.16795103903590136</v>
      </c>
      <c r="BH1659" s="51">
        <f t="shared" si="335"/>
        <v>0.14379972569272978</v>
      </c>
      <c r="BI1659" s="282">
        <f t="shared" si="337"/>
        <v>0</v>
      </c>
    </row>
    <row r="1660" spans="1:61" hidden="1">
      <c r="A1660" s="54" t="s">
        <v>150</v>
      </c>
      <c r="B1660" s="55" t="s">
        <v>5201</v>
      </c>
      <c r="C1660" s="55" t="s">
        <v>5202</v>
      </c>
      <c r="D1660" s="44" t="s">
        <v>5203</v>
      </c>
      <c r="E1660" s="56">
        <v>6</v>
      </c>
      <c r="F1660" s="46" t="s">
        <v>5814</v>
      </c>
      <c r="G1660" s="47" t="s">
        <v>5814</v>
      </c>
      <c r="H1660" s="47" t="s">
        <v>6253</v>
      </c>
      <c r="I1660" s="48" t="s">
        <v>6331</v>
      </c>
      <c r="J1660" s="48" t="s">
        <v>6344</v>
      </c>
      <c r="K1660" s="48" t="s">
        <v>6344</v>
      </c>
      <c r="L1660" s="45">
        <v>984</v>
      </c>
      <c r="M1660" s="47" t="s">
        <v>5903</v>
      </c>
      <c r="N1660" s="60">
        <v>0</v>
      </c>
      <c r="O1660" s="58">
        <v>0</v>
      </c>
      <c r="P1660" s="58">
        <v>2</v>
      </c>
      <c r="Q1660" s="132">
        <v>2</v>
      </c>
      <c r="R1660" s="60">
        <v>0</v>
      </c>
      <c r="S1660" s="58">
        <v>0</v>
      </c>
      <c r="T1660" s="58">
        <v>0</v>
      </c>
      <c r="U1660" s="132">
        <v>0</v>
      </c>
      <c r="V1660" s="58">
        <v>0</v>
      </c>
      <c r="W1660" s="58">
        <v>0</v>
      </c>
      <c r="X1660" s="58">
        <v>1</v>
      </c>
      <c r="Y1660" s="132">
        <v>1</v>
      </c>
      <c r="Z1660" s="61">
        <v>0</v>
      </c>
      <c r="AA1660" s="59">
        <v>0</v>
      </c>
      <c r="AB1660" s="59">
        <v>1</v>
      </c>
      <c r="AC1660" s="132">
        <v>1</v>
      </c>
      <c r="AD1660" s="61">
        <v>0</v>
      </c>
      <c r="AE1660" s="59">
        <v>0</v>
      </c>
      <c r="AF1660" s="59">
        <v>0</v>
      </c>
      <c r="AG1660" s="132">
        <v>0</v>
      </c>
      <c r="AH1660" s="61">
        <v>0</v>
      </c>
      <c r="AI1660" s="132">
        <v>0</v>
      </c>
      <c r="AJ1660" s="64">
        <f>IFERROR(VLOOKUP($B1660,STOCK!$A:$H,3,0)," ")</f>
        <v>3</v>
      </c>
      <c r="AK1660" s="65">
        <f>IFERROR(VLOOKUP($B1660,STOCK!$A:$H,4,0)," ")</f>
        <v>4</v>
      </c>
      <c r="AL1660" s="65">
        <f>IFERROR(VLOOKUP($B1660,STOCK!$A:$H,5,0)," ")</f>
        <v>5</v>
      </c>
      <c r="AM1660" s="65">
        <f>IFERROR(VLOOKUP($B1660,STOCK!$A:$H,6,0)," ")</f>
        <v>4</v>
      </c>
      <c r="AN1660" s="65">
        <f>IFERROR(VLOOKUP($B1660,STOCK!$A:$H,7,0)," ")</f>
        <v>4</v>
      </c>
      <c r="AO1660" s="65">
        <f>IFERROR(VLOOKUP($B1660,STOCK!$A:$H,8,0)," ")</f>
        <v>3</v>
      </c>
      <c r="AP1660" s="62">
        <f t="shared" si="325"/>
        <v>45</v>
      </c>
      <c r="AQ1660" s="50" t="str">
        <f t="shared" si="326"/>
        <v>SV</v>
      </c>
      <c r="AR1660" s="50">
        <f t="shared" si="327"/>
        <v>150</v>
      </c>
      <c r="AS1660" s="50">
        <f t="shared" si="328"/>
        <v>120</v>
      </c>
      <c r="AT1660" s="50" t="str">
        <f t="shared" si="329"/>
        <v>SV</v>
      </c>
      <c r="AU1660" s="63" t="str">
        <f t="shared" si="336"/>
        <v>SV</v>
      </c>
      <c r="AV1660" s="67">
        <v>62416.999996999999</v>
      </c>
      <c r="AW1660" s="133">
        <v>62417.000030000003</v>
      </c>
      <c r="AX1660" s="49">
        <v>74900</v>
      </c>
      <c r="AY1660" s="51">
        <f t="shared" si="330"/>
        <v>0.19999359154717444</v>
      </c>
      <c r="AZ1660" s="51">
        <f t="shared" si="331"/>
        <v>0.16666221632843792</v>
      </c>
      <c r="BA1660" s="49">
        <v>73900</v>
      </c>
      <c r="BB1660" s="52">
        <v>3</v>
      </c>
      <c r="BC1660" s="51">
        <f t="shared" si="332"/>
        <v>0.18397231529153779</v>
      </c>
      <c r="BD1660" s="51">
        <f t="shared" si="333"/>
        <v>0.15538565633288229</v>
      </c>
      <c r="BE1660" s="49">
        <v>72900</v>
      </c>
      <c r="BF1660" s="52">
        <v>6</v>
      </c>
      <c r="BG1660" s="51">
        <f t="shared" si="334"/>
        <v>0.16795103903590136</v>
      </c>
      <c r="BH1660" s="51">
        <f t="shared" si="335"/>
        <v>0.14379972569272978</v>
      </c>
      <c r="BI1660" s="282">
        <f t="shared" si="337"/>
        <v>4</v>
      </c>
    </row>
    <row r="1661" spans="1:61" hidden="1">
      <c r="A1661" s="54" t="s">
        <v>150</v>
      </c>
      <c r="B1661" s="55" t="s">
        <v>5204</v>
      </c>
      <c r="C1661" s="55" t="s">
        <v>5205</v>
      </c>
      <c r="D1661" s="44" t="s">
        <v>5206</v>
      </c>
      <c r="E1661" s="56">
        <v>6</v>
      </c>
      <c r="F1661" s="46" t="s">
        <v>5814</v>
      </c>
      <c r="G1661" s="47" t="s">
        <v>5814</v>
      </c>
      <c r="H1661" s="47" t="s">
        <v>6253</v>
      </c>
      <c r="I1661" s="48" t="s">
        <v>6331</v>
      </c>
      <c r="J1661" s="48" t="s">
        <v>6344</v>
      </c>
      <c r="K1661" s="48" t="s">
        <v>6344</v>
      </c>
      <c r="L1661" s="45">
        <v>984</v>
      </c>
      <c r="M1661" s="47" t="s">
        <v>5903</v>
      </c>
      <c r="N1661" s="60">
        <v>0</v>
      </c>
      <c r="O1661" s="58">
        <v>0</v>
      </c>
      <c r="P1661" s="58">
        <v>0</v>
      </c>
      <c r="Q1661" s="132">
        <v>0</v>
      </c>
      <c r="R1661" s="60">
        <v>0</v>
      </c>
      <c r="S1661" s="58">
        <v>0</v>
      </c>
      <c r="T1661" s="58">
        <v>0</v>
      </c>
      <c r="U1661" s="132">
        <v>0</v>
      </c>
      <c r="V1661" s="58">
        <v>0</v>
      </c>
      <c r="W1661" s="58">
        <v>0</v>
      </c>
      <c r="X1661" s="58">
        <v>0</v>
      </c>
      <c r="Y1661" s="132">
        <v>0</v>
      </c>
      <c r="Z1661" s="61">
        <v>0</v>
      </c>
      <c r="AA1661" s="59">
        <v>0</v>
      </c>
      <c r="AB1661" s="59">
        <v>0</v>
      </c>
      <c r="AC1661" s="132">
        <v>0</v>
      </c>
      <c r="AD1661" s="61">
        <v>0</v>
      </c>
      <c r="AE1661" s="59">
        <v>0</v>
      </c>
      <c r="AF1661" s="59">
        <v>0</v>
      </c>
      <c r="AG1661" s="132">
        <v>0</v>
      </c>
      <c r="AH1661" s="61">
        <v>0</v>
      </c>
      <c r="AI1661" s="132">
        <v>0</v>
      </c>
      <c r="AJ1661" s="64">
        <f>IFERROR(VLOOKUP($B1661,STOCK!$A:$H,3,0)," ")</f>
        <v>2</v>
      </c>
      <c r="AK1661" s="65">
        <f>IFERROR(VLOOKUP($B1661,STOCK!$A:$H,4,0)," ")</f>
        <v>2</v>
      </c>
      <c r="AL1661" s="65">
        <f>IFERROR(VLOOKUP($B1661,STOCK!$A:$H,5,0)," ")</f>
        <v>2</v>
      </c>
      <c r="AM1661" s="65">
        <f>IFERROR(VLOOKUP($B1661,STOCK!$A:$H,6,0)," ")</f>
        <v>2</v>
      </c>
      <c r="AN1661" s="65">
        <f>IFERROR(VLOOKUP($B1661,STOCK!$A:$H,7,0)," ")</f>
        <v>2</v>
      </c>
      <c r="AO1661" s="65">
        <f>IFERROR(VLOOKUP($B1661,STOCK!$A:$H,8,0)," ")</f>
        <v>2</v>
      </c>
      <c r="AP1661" s="62" t="str">
        <f t="shared" si="325"/>
        <v>SV</v>
      </c>
      <c r="AQ1661" s="50" t="str">
        <f t="shared" si="326"/>
        <v>SV</v>
      </c>
      <c r="AR1661" s="50" t="str">
        <f t="shared" si="327"/>
        <v>SV</v>
      </c>
      <c r="AS1661" s="50" t="str">
        <f t="shared" si="328"/>
        <v>SV</v>
      </c>
      <c r="AT1661" s="50" t="str">
        <f t="shared" si="329"/>
        <v>SV</v>
      </c>
      <c r="AU1661" s="63" t="str">
        <f t="shared" si="336"/>
        <v>SV</v>
      </c>
      <c r="AV1661" s="67">
        <v>149150.00000999999</v>
      </c>
      <c r="AW1661" s="133">
        <v>149150.00000999999</v>
      </c>
      <c r="AX1661" s="49">
        <v>178900</v>
      </c>
      <c r="AY1661" s="51">
        <f t="shared" si="330"/>
        <v>0.19946362714049859</v>
      </c>
      <c r="AZ1661" s="51">
        <f t="shared" si="331"/>
        <v>0.16629401894913365</v>
      </c>
      <c r="BA1661" s="49">
        <v>174900</v>
      </c>
      <c r="BB1661" s="52">
        <v>3</v>
      </c>
      <c r="BC1661" s="51">
        <f t="shared" si="332"/>
        <v>0.17264498818822371</v>
      </c>
      <c r="BD1661" s="51">
        <f t="shared" si="333"/>
        <v>0.14722698679245289</v>
      </c>
      <c r="BE1661" s="49">
        <v>169900</v>
      </c>
      <c r="BF1661" s="52">
        <v>6</v>
      </c>
      <c r="BG1661" s="51">
        <f t="shared" si="334"/>
        <v>0.13912168949787995</v>
      </c>
      <c r="BH1661" s="51">
        <f t="shared" si="335"/>
        <v>0.12213066503825787</v>
      </c>
      <c r="BI1661" s="282">
        <f t="shared" si="337"/>
        <v>0</v>
      </c>
    </row>
    <row r="1662" spans="1:61" hidden="1">
      <c r="A1662" s="54" t="s">
        <v>150</v>
      </c>
      <c r="B1662" s="55" t="s">
        <v>5207</v>
      </c>
      <c r="C1662" s="55" t="s">
        <v>5208</v>
      </c>
      <c r="D1662" s="44" t="s">
        <v>5209</v>
      </c>
      <c r="E1662" s="56">
        <v>6</v>
      </c>
      <c r="F1662" s="46" t="s">
        <v>5814</v>
      </c>
      <c r="G1662" s="47" t="s">
        <v>5814</v>
      </c>
      <c r="H1662" s="47" t="s">
        <v>6253</v>
      </c>
      <c r="I1662" s="48" t="s">
        <v>6331</v>
      </c>
      <c r="J1662" s="48" t="s">
        <v>6344</v>
      </c>
      <c r="K1662" s="48" t="s">
        <v>6344</v>
      </c>
      <c r="L1662" s="45">
        <v>984</v>
      </c>
      <c r="M1662" s="47" t="s">
        <v>5903</v>
      </c>
      <c r="N1662" s="60">
        <v>0</v>
      </c>
      <c r="O1662" s="58">
        <v>0</v>
      </c>
      <c r="P1662" s="58">
        <v>0</v>
      </c>
      <c r="Q1662" s="132">
        <v>1</v>
      </c>
      <c r="R1662" s="60">
        <v>0</v>
      </c>
      <c r="S1662" s="58">
        <v>0</v>
      </c>
      <c r="T1662" s="58">
        <v>0</v>
      </c>
      <c r="U1662" s="132">
        <v>0</v>
      </c>
      <c r="V1662" s="58">
        <v>0</v>
      </c>
      <c r="W1662" s="58">
        <v>0</v>
      </c>
      <c r="X1662" s="58">
        <v>0</v>
      </c>
      <c r="Y1662" s="132">
        <v>0</v>
      </c>
      <c r="Z1662" s="61">
        <v>1</v>
      </c>
      <c r="AA1662" s="59">
        <v>0</v>
      </c>
      <c r="AB1662" s="59">
        <v>0</v>
      </c>
      <c r="AC1662" s="132">
        <v>0</v>
      </c>
      <c r="AD1662" s="61">
        <v>0</v>
      </c>
      <c r="AE1662" s="59">
        <v>0</v>
      </c>
      <c r="AF1662" s="59">
        <v>0</v>
      </c>
      <c r="AG1662" s="132">
        <v>0</v>
      </c>
      <c r="AH1662" s="61">
        <v>0</v>
      </c>
      <c r="AI1662" s="132">
        <v>0</v>
      </c>
      <c r="AJ1662" s="64">
        <f>IFERROR(VLOOKUP($B1662,STOCK!$A:$H,3,0)," ")</f>
        <v>3</v>
      </c>
      <c r="AK1662" s="65">
        <f>IFERROR(VLOOKUP($B1662,STOCK!$A:$H,4,0)," ")</f>
        <v>3</v>
      </c>
      <c r="AL1662" s="65">
        <f>IFERROR(VLOOKUP($B1662,STOCK!$A:$H,5,0)," ")</f>
        <v>3</v>
      </c>
      <c r="AM1662" s="65">
        <f>IFERROR(VLOOKUP($B1662,STOCK!$A:$H,6,0)," ")</f>
        <v>3</v>
      </c>
      <c r="AN1662" s="65">
        <f>IFERROR(VLOOKUP($B1662,STOCK!$A:$H,7,0)," ")</f>
        <v>3</v>
      </c>
      <c r="AO1662" s="65">
        <f>IFERROR(VLOOKUP($B1662,STOCK!$A:$H,8,0)," ")</f>
        <v>3</v>
      </c>
      <c r="AP1662" s="62">
        <f t="shared" si="325"/>
        <v>90</v>
      </c>
      <c r="AQ1662" s="50" t="str">
        <f t="shared" si="326"/>
        <v>SV</v>
      </c>
      <c r="AR1662" s="50" t="str">
        <f t="shared" si="327"/>
        <v>SV</v>
      </c>
      <c r="AS1662" s="50" t="str">
        <f t="shared" si="328"/>
        <v>SV</v>
      </c>
      <c r="AT1662" s="50" t="str">
        <f t="shared" si="329"/>
        <v>SV</v>
      </c>
      <c r="AU1662" s="63" t="str">
        <f t="shared" si="336"/>
        <v>SV</v>
      </c>
      <c r="AV1662" s="67">
        <v>62417.000030000003</v>
      </c>
      <c r="AW1662" s="133">
        <v>62416.9997</v>
      </c>
      <c r="AX1662" s="49">
        <v>74900.399999999994</v>
      </c>
      <c r="AY1662" s="51">
        <f t="shared" si="330"/>
        <v>0.19999999942323399</v>
      </c>
      <c r="AZ1662" s="51">
        <f t="shared" si="331"/>
        <v>0.16666666626613466</v>
      </c>
      <c r="BA1662" s="49">
        <v>73900</v>
      </c>
      <c r="BB1662" s="52">
        <v>3</v>
      </c>
      <c r="BC1662" s="51">
        <f t="shared" si="332"/>
        <v>0.18397231466556918</v>
      </c>
      <c r="BD1662" s="51">
        <f t="shared" si="333"/>
        <v>0.15538565588633285</v>
      </c>
      <c r="BE1662" s="49">
        <v>72900</v>
      </c>
      <c r="BF1662" s="52">
        <v>6</v>
      </c>
      <c r="BG1662" s="51">
        <f t="shared" si="334"/>
        <v>0.16795103841840309</v>
      </c>
      <c r="BH1662" s="51">
        <f t="shared" si="335"/>
        <v>0.14379972524005483</v>
      </c>
      <c r="BI1662" s="282">
        <f t="shared" si="337"/>
        <v>1</v>
      </c>
    </row>
    <row r="1663" spans="1:61" hidden="1">
      <c r="A1663" s="54" t="s">
        <v>150</v>
      </c>
      <c r="B1663" s="55" t="s">
        <v>5210</v>
      </c>
      <c r="C1663" s="55" t="s">
        <v>5211</v>
      </c>
      <c r="D1663" s="44" t="s">
        <v>5212</v>
      </c>
      <c r="E1663" s="56">
        <v>6</v>
      </c>
      <c r="F1663" s="46" t="s">
        <v>5814</v>
      </c>
      <c r="G1663" s="47" t="s">
        <v>5814</v>
      </c>
      <c r="H1663" s="47" t="s">
        <v>6253</v>
      </c>
      <c r="I1663" s="48" t="s">
        <v>6331</v>
      </c>
      <c r="J1663" s="48" t="s">
        <v>6346</v>
      </c>
      <c r="K1663" s="48" t="s">
        <v>6346</v>
      </c>
      <c r="L1663" s="45">
        <v>984</v>
      </c>
      <c r="M1663" s="47" t="s">
        <v>5903</v>
      </c>
      <c r="N1663" s="60">
        <v>0</v>
      </c>
      <c r="O1663" s="58">
        <v>0</v>
      </c>
      <c r="P1663" s="58">
        <v>0</v>
      </c>
      <c r="Q1663" s="132">
        <v>0</v>
      </c>
      <c r="R1663" s="60">
        <v>0</v>
      </c>
      <c r="S1663" s="58">
        <v>0</v>
      </c>
      <c r="T1663" s="58">
        <v>0</v>
      </c>
      <c r="U1663" s="132">
        <v>0</v>
      </c>
      <c r="V1663" s="58">
        <v>0</v>
      </c>
      <c r="W1663" s="58">
        <v>0</v>
      </c>
      <c r="X1663" s="58">
        <v>0</v>
      </c>
      <c r="Y1663" s="132">
        <v>0</v>
      </c>
      <c r="Z1663" s="61">
        <v>0</v>
      </c>
      <c r="AA1663" s="59">
        <v>0</v>
      </c>
      <c r="AB1663" s="59">
        <v>0</v>
      </c>
      <c r="AC1663" s="132">
        <v>0</v>
      </c>
      <c r="AD1663" s="61">
        <v>0</v>
      </c>
      <c r="AE1663" s="59">
        <v>1</v>
      </c>
      <c r="AF1663" s="59">
        <v>0</v>
      </c>
      <c r="AG1663" s="132">
        <v>0</v>
      </c>
      <c r="AH1663" s="61">
        <v>0</v>
      </c>
      <c r="AI1663" s="132">
        <v>0</v>
      </c>
      <c r="AJ1663" s="64">
        <f>IFERROR(VLOOKUP($B1663,STOCK!$A:$H,3,0)," ")</f>
        <v>3</v>
      </c>
      <c r="AK1663" s="65">
        <f>IFERROR(VLOOKUP($B1663,STOCK!$A:$H,4,0)," ")</f>
        <v>3</v>
      </c>
      <c r="AL1663" s="65">
        <f>IFERROR(VLOOKUP($B1663,STOCK!$A:$H,5,0)," ")</f>
        <v>2</v>
      </c>
      <c r="AM1663" s="65">
        <f>IFERROR(VLOOKUP($B1663,STOCK!$A:$H,6,0)," ")</f>
        <v>2</v>
      </c>
      <c r="AN1663" s="65">
        <f>IFERROR(VLOOKUP($B1663,STOCK!$A:$H,7,0)," ")</f>
        <v>2</v>
      </c>
      <c r="AO1663" s="65">
        <f>IFERROR(VLOOKUP($B1663,STOCK!$A:$H,8,0)," ")</f>
        <v>3</v>
      </c>
      <c r="AP1663" s="62" t="str">
        <f t="shared" si="325"/>
        <v>SV</v>
      </c>
      <c r="AQ1663" s="50" t="str">
        <f t="shared" si="326"/>
        <v>SV</v>
      </c>
      <c r="AR1663" s="50" t="str">
        <f t="shared" si="327"/>
        <v>SV</v>
      </c>
      <c r="AS1663" s="50" t="str">
        <f t="shared" si="328"/>
        <v>SV</v>
      </c>
      <c r="AT1663" s="50" t="str">
        <f t="shared" si="329"/>
        <v>SV</v>
      </c>
      <c r="AU1663" s="63" t="str">
        <f t="shared" si="336"/>
        <v>SV</v>
      </c>
      <c r="AV1663" s="67">
        <v>99149.999960000001</v>
      </c>
      <c r="AW1663" s="133">
        <v>99149.999630000006</v>
      </c>
      <c r="AX1663" s="49">
        <v>118900</v>
      </c>
      <c r="AY1663" s="51">
        <f t="shared" si="330"/>
        <v>0.19919314218827755</v>
      </c>
      <c r="AZ1663" s="51">
        <f t="shared" si="331"/>
        <v>0.16610597174095879</v>
      </c>
      <c r="BA1663" s="49">
        <v>116900</v>
      </c>
      <c r="BB1663" s="52">
        <v>3</v>
      </c>
      <c r="BC1663" s="51">
        <f t="shared" si="332"/>
        <v>0.17902168479234359</v>
      </c>
      <c r="BD1663" s="51">
        <f t="shared" si="333"/>
        <v>0.15183917912745937</v>
      </c>
      <c r="BE1663" s="49">
        <v>114900</v>
      </c>
      <c r="BF1663" s="52">
        <v>6</v>
      </c>
      <c r="BG1663" s="51">
        <f t="shared" si="334"/>
        <v>0.15885022739640964</v>
      </c>
      <c r="BH1663" s="51">
        <f t="shared" si="335"/>
        <v>0.13707571836379459</v>
      </c>
      <c r="BI1663" s="282">
        <f t="shared" si="337"/>
        <v>0</v>
      </c>
    </row>
    <row r="1664" spans="1:61" hidden="1">
      <c r="A1664" s="54" t="s">
        <v>150</v>
      </c>
      <c r="B1664" s="55" t="s">
        <v>5213</v>
      </c>
      <c r="C1664" s="55" t="s">
        <v>5214</v>
      </c>
      <c r="D1664" s="44" t="s">
        <v>5215</v>
      </c>
      <c r="E1664" s="56">
        <v>6</v>
      </c>
      <c r="F1664" s="46" t="s">
        <v>5814</v>
      </c>
      <c r="G1664" s="47" t="s">
        <v>5814</v>
      </c>
      <c r="H1664" s="47" t="s">
        <v>6253</v>
      </c>
      <c r="I1664" s="48" t="s">
        <v>6331</v>
      </c>
      <c r="J1664" s="48" t="s">
        <v>6346</v>
      </c>
      <c r="K1664" s="48" t="s">
        <v>6346</v>
      </c>
      <c r="L1664" s="45">
        <v>984</v>
      </c>
      <c r="M1664" s="47" t="s">
        <v>5903</v>
      </c>
      <c r="N1664" s="60">
        <v>0</v>
      </c>
      <c r="O1664" s="58">
        <v>0</v>
      </c>
      <c r="P1664" s="58">
        <v>0</v>
      </c>
      <c r="Q1664" s="132">
        <v>0</v>
      </c>
      <c r="R1664" s="60">
        <v>0</v>
      </c>
      <c r="S1664" s="58">
        <v>0</v>
      </c>
      <c r="T1664" s="58">
        <v>0</v>
      </c>
      <c r="U1664" s="132">
        <v>0</v>
      </c>
      <c r="V1664" s="58">
        <v>0</v>
      </c>
      <c r="W1664" s="58">
        <v>0</v>
      </c>
      <c r="X1664" s="58">
        <v>0</v>
      </c>
      <c r="Y1664" s="132">
        <v>0</v>
      </c>
      <c r="Z1664" s="61">
        <v>0</v>
      </c>
      <c r="AA1664" s="59">
        <v>0</v>
      </c>
      <c r="AB1664" s="59">
        <v>0</v>
      </c>
      <c r="AC1664" s="132">
        <v>0</v>
      </c>
      <c r="AD1664" s="61">
        <v>0</v>
      </c>
      <c r="AE1664" s="59">
        <v>0</v>
      </c>
      <c r="AF1664" s="59">
        <v>0</v>
      </c>
      <c r="AG1664" s="132">
        <v>0</v>
      </c>
      <c r="AH1664" s="61">
        <v>0</v>
      </c>
      <c r="AI1664" s="132">
        <v>0</v>
      </c>
      <c r="AJ1664" s="64">
        <f>IFERROR(VLOOKUP($B1664,STOCK!$A:$H,3,0)," ")</f>
        <v>3</v>
      </c>
      <c r="AK1664" s="65">
        <f>IFERROR(VLOOKUP($B1664,STOCK!$A:$H,4,0)," ")</f>
        <v>3</v>
      </c>
      <c r="AL1664" s="65">
        <f>IFERROR(VLOOKUP($B1664,STOCK!$A:$H,5,0)," ")</f>
        <v>2</v>
      </c>
      <c r="AM1664" s="65">
        <f>IFERROR(VLOOKUP($B1664,STOCK!$A:$H,6,0)," ")</f>
        <v>3</v>
      </c>
      <c r="AN1664" s="65">
        <f>IFERROR(VLOOKUP($B1664,STOCK!$A:$H,7,0)," ")</f>
        <v>2</v>
      </c>
      <c r="AO1664" s="65">
        <f>IFERROR(VLOOKUP($B1664,STOCK!$A:$H,8,0)," ")</f>
        <v>3</v>
      </c>
      <c r="AP1664" s="62" t="str">
        <f t="shared" si="325"/>
        <v>SV</v>
      </c>
      <c r="AQ1664" s="50" t="str">
        <f t="shared" si="326"/>
        <v>SV</v>
      </c>
      <c r="AR1664" s="50" t="str">
        <f t="shared" si="327"/>
        <v>SV</v>
      </c>
      <c r="AS1664" s="50" t="str">
        <f t="shared" si="328"/>
        <v>SV</v>
      </c>
      <c r="AT1664" s="50" t="str">
        <f t="shared" si="329"/>
        <v>SV</v>
      </c>
      <c r="AU1664" s="63" t="str">
        <f t="shared" si="336"/>
        <v>SV</v>
      </c>
      <c r="AV1664" s="67">
        <v>99149.999960000001</v>
      </c>
      <c r="AW1664" s="133">
        <v>99149.999630000006</v>
      </c>
      <c r="AX1664" s="49">
        <v>118900</v>
      </c>
      <c r="AY1664" s="51">
        <f t="shared" si="330"/>
        <v>0.19919314218827755</v>
      </c>
      <c r="AZ1664" s="51">
        <f t="shared" si="331"/>
        <v>0.16610597174095879</v>
      </c>
      <c r="BA1664" s="49">
        <v>116900</v>
      </c>
      <c r="BB1664" s="52">
        <v>3</v>
      </c>
      <c r="BC1664" s="51">
        <f t="shared" si="332"/>
        <v>0.17902168479234359</v>
      </c>
      <c r="BD1664" s="51">
        <f t="shared" si="333"/>
        <v>0.15183917912745937</v>
      </c>
      <c r="BE1664" s="49">
        <v>114900</v>
      </c>
      <c r="BF1664" s="52">
        <v>6</v>
      </c>
      <c r="BG1664" s="51">
        <f t="shared" si="334"/>
        <v>0.15885022739640964</v>
      </c>
      <c r="BH1664" s="51">
        <f t="shared" si="335"/>
        <v>0.13707571836379459</v>
      </c>
      <c r="BI1664" s="282">
        <f t="shared" si="337"/>
        <v>0</v>
      </c>
    </row>
    <row r="1665" spans="1:61" hidden="1">
      <c r="A1665" s="54" t="s">
        <v>150</v>
      </c>
      <c r="B1665" s="55" t="s">
        <v>5216</v>
      </c>
      <c r="C1665" s="55" t="s">
        <v>5217</v>
      </c>
      <c r="D1665" s="44" t="s">
        <v>5218</v>
      </c>
      <c r="E1665" s="56">
        <v>6</v>
      </c>
      <c r="F1665" s="46" t="s">
        <v>5814</v>
      </c>
      <c r="G1665" s="47" t="s">
        <v>5814</v>
      </c>
      <c r="H1665" s="47" t="s">
        <v>6253</v>
      </c>
      <c r="I1665" s="48" t="s">
        <v>6331</v>
      </c>
      <c r="J1665" s="48" t="s">
        <v>6346</v>
      </c>
      <c r="K1665" s="48" t="s">
        <v>6346</v>
      </c>
      <c r="L1665" s="45">
        <v>984</v>
      </c>
      <c r="M1665" s="47" t="s">
        <v>5903</v>
      </c>
      <c r="N1665" s="60">
        <v>0</v>
      </c>
      <c r="O1665" s="58">
        <v>0</v>
      </c>
      <c r="P1665" s="58">
        <v>0</v>
      </c>
      <c r="Q1665" s="132">
        <v>0</v>
      </c>
      <c r="R1665" s="60">
        <v>0</v>
      </c>
      <c r="S1665" s="58">
        <v>0</v>
      </c>
      <c r="T1665" s="58">
        <v>0</v>
      </c>
      <c r="U1665" s="132">
        <v>0</v>
      </c>
      <c r="V1665" s="58">
        <v>0</v>
      </c>
      <c r="W1665" s="58">
        <v>0</v>
      </c>
      <c r="X1665" s="58">
        <v>0</v>
      </c>
      <c r="Y1665" s="132">
        <v>0</v>
      </c>
      <c r="Z1665" s="61">
        <v>0</v>
      </c>
      <c r="AA1665" s="59">
        <v>0</v>
      </c>
      <c r="AB1665" s="59">
        <v>0</v>
      </c>
      <c r="AC1665" s="132">
        <v>0</v>
      </c>
      <c r="AD1665" s="61">
        <v>0</v>
      </c>
      <c r="AE1665" s="59">
        <v>0</v>
      </c>
      <c r="AF1665" s="59">
        <v>0</v>
      </c>
      <c r="AG1665" s="132">
        <v>0</v>
      </c>
      <c r="AH1665" s="61">
        <v>0</v>
      </c>
      <c r="AI1665" s="132">
        <v>0</v>
      </c>
      <c r="AJ1665" s="64">
        <f>IFERROR(VLOOKUP($B1665,STOCK!$A:$H,3,0)," ")</f>
        <v>2</v>
      </c>
      <c r="AK1665" s="65">
        <f>IFERROR(VLOOKUP($B1665,STOCK!$A:$H,4,0)," ")</f>
        <v>2</v>
      </c>
      <c r="AL1665" s="65">
        <f>IFERROR(VLOOKUP($B1665,STOCK!$A:$H,5,0)," ")</f>
        <v>2</v>
      </c>
      <c r="AM1665" s="65">
        <f>IFERROR(VLOOKUP($B1665,STOCK!$A:$H,6,0)," ")</f>
        <v>2</v>
      </c>
      <c r="AN1665" s="65">
        <f>IFERROR(VLOOKUP($B1665,STOCK!$A:$H,7,0)," ")</f>
        <v>2</v>
      </c>
      <c r="AO1665" s="65">
        <f>IFERROR(VLOOKUP($B1665,STOCK!$A:$H,8,0)," ")</f>
        <v>2</v>
      </c>
      <c r="AP1665" s="62" t="str">
        <f t="shared" si="325"/>
        <v>SV</v>
      </c>
      <c r="AQ1665" s="50" t="str">
        <f t="shared" si="326"/>
        <v>SV</v>
      </c>
      <c r="AR1665" s="50" t="str">
        <f t="shared" si="327"/>
        <v>SV</v>
      </c>
      <c r="AS1665" s="50" t="str">
        <f t="shared" si="328"/>
        <v>SV</v>
      </c>
      <c r="AT1665" s="50" t="str">
        <f t="shared" si="329"/>
        <v>SV</v>
      </c>
      <c r="AU1665" s="63" t="str">
        <f t="shared" si="336"/>
        <v>SV</v>
      </c>
      <c r="AV1665" s="67">
        <v>99150.000004000001</v>
      </c>
      <c r="AW1665" s="133">
        <v>99149.999630000006</v>
      </c>
      <c r="AX1665" s="49">
        <v>118900</v>
      </c>
      <c r="AY1665" s="51">
        <f t="shared" si="330"/>
        <v>0.19919314165610924</v>
      </c>
      <c r="AZ1665" s="51">
        <f t="shared" si="331"/>
        <v>0.16610597137089991</v>
      </c>
      <c r="BA1665" s="49">
        <v>116900</v>
      </c>
      <c r="BB1665" s="52">
        <v>3</v>
      </c>
      <c r="BC1665" s="51">
        <f t="shared" si="332"/>
        <v>0.17902168426912679</v>
      </c>
      <c r="BD1665" s="51">
        <f t="shared" si="333"/>
        <v>0.15183917875106928</v>
      </c>
      <c r="BE1665" s="49">
        <v>114900</v>
      </c>
      <c r="BF1665" s="52">
        <v>6</v>
      </c>
      <c r="BG1665" s="51">
        <f t="shared" si="334"/>
        <v>0.15885022688214412</v>
      </c>
      <c r="BH1665" s="51">
        <f t="shared" si="335"/>
        <v>0.13707571798085291</v>
      </c>
      <c r="BI1665" s="282">
        <f t="shared" si="337"/>
        <v>0</v>
      </c>
    </row>
    <row r="1666" spans="1:61" hidden="1">
      <c r="A1666" s="54" t="s">
        <v>150</v>
      </c>
      <c r="B1666" s="55" t="s">
        <v>5219</v>
      </c>
      <c r="C1666" s="55" t="s">
        <v>5220</v>
      </c>
      <c r="D1666" s="44" t="s">
        <v>5221</v>
      </c>
      <c r="E1666" s="56">
        <v>6</v>
      </c>
      <c r="F1666" s="46" t="s">
        <v>5814</v>
      </c>
      <c r="G1666" s="47" t="s">
        <v>5814</v>
      </c>
      <c r="H1666" s="47" t="s">
        <v>6253</v>
      </c>
      <c r="I1666" s="48" t="s">
        <v>6331</v>
      </c>
      <c r="J1666" s="48" t="s">
        <v>6347</v>
      </c>
      <c r="K1666" s="48" t="s">
        <v>6347</v>
      </c>
      <c r="L1666" s="45">
        <v>984</v>
      </c>
      <c r="M1666" s="47" t="s">
        <v>5903</v>
      </c>
      <c r="N1666" s="60">
        <v>0</v>
      </c>
      <c r="O1666" s="58">
        <v>0</v>
      </c>
      <c r="P1666" s="58">
        <v>0</v>
      </c>
      <c r="Q1666" s="132">
        <v>0</v>
      </c>
      <c r="R1666" s="60">
        <v>0</v>
      </c>
      <c r="S1666" s="58">
        <v>0</v>
      </c>
      <c r="T1666" s="58">
        <v>0</v>
      </c>
      <c r="U1666" s="132">
        <v>0</v>
      </c>
      <c r="V1666" s="58">
        <v>0</v>
      </c>
      <c r="W1666" s="58">
        <v>0</v>
      </c>
      <c r="X1666" s="58">
        <v>0</v>
      </c>
      <c r="Y1666" s="132">
        <v>0</v>
      </c>
      <c r="Z1666" s="61">
        <v>0</v>
      </c>
      <c r="AA1666" s="59">
        <v>0</v>
      </c>
      <c r="AB1666" s="59">
        <v>0</v>
      </c>
      <c r="AC1666" s="132">
        <v>0</v>
      </c>
      <c r="AD1666" s="61">
        <v>0</v>
      </c>
      <c r="AE1666" s="59">
        <v>0</v>
      </c>
      <c r="AF1666" s="59">
        <v>1</v>
      </c>
      <c r="AG1666" s="132">
        <v>1</v>
      </c>
      <c r="AH1666" s="61">
        <v>0</v>
      </c>
      <c r="AI1666" s="132">
        <v>0</v>
      </c>
      <c r="AJ1666" s="64">
        <f>IFERROR(VLOOKUP($B1666,STOCK!$A:$H,3,0)," ")</f>
        <v>6</v>
      </c>
      <c r="AK1666" s="65">
        <f>IFERROR(VLOOKUP($B1666,STOCK!$A:$H,4,0)," ")</f>
        <v>5</v>
      </c>
      <c r="AL1666" s="65">
        <f>IFERROR(VLOOKUP($B1666,STOCK!$A:$H,5,0)," ")</f>
        <v>5</v>
      </c>
      <c r="AM1666" s="65">
        <f>IFERROR(VLOOKUP($B1666,STOCK!$A:$H,6,0)," ")</f>
        <v>5</v>
      </c>
      <c r="AN1666" s="65">
        <f>IFERROR(VLOOKUP($B1666,STOCK!$A:$H,7,0)," ")</f>
        <v>3</v>
      </c>
      <c r="AO1666" s="65">
        <f>IFERROR(VLOOKUP($B1666,STOCK!$A:$H,8,0)," ")</f>
        <v>3</v>
      </c>
      <c r="AP1666" s="62" t="str">
        <f t="shared" si="325"/>
        <v>SV</v>
      </c>
      <c r="AQ1666" s="50" t="str">
        <f t="shared" si="326"/>
        <v>SV</v>
      </c>
      <c r="AR1666" s="50" t="str">
        <f t="shared" si="327"/>
        <v>SV</v>
      </c>
      <c r="AS1666" s="50" t="str">
        <f t="shared" si="328"/>
        <v>SV</v>
      </c>
      <c r="AT1666" s="50">
        <f t="shared" si="329"/>
        <v>90</v>
      </c>
      <c r="AU1666" s="63" t="str">
        <f t="shared" si="336"/>
        <v>SV</v>
      </c>
      <c r="AV1666" s="67">
        <v>62416.999996999999</v>
      </c>
      <c r="AW1666" s="133">
        <v>62417.000030000003</v>
      </c>
      <c r="AX1666" s="49">
        <v>74900.399999999994</v>
      </c>
      <c r="AY1666" s="51">
        <f t="shared" si="330"/>
        <v>0.20000000005767649</v>
      </c>
      <c r="AZ1666" s="51">
        <f t="shared" si="331"/>
        <v>0.16666666670671981</v>
      </c>
      <c r="BA1666" s="49">
        <v>73900</v>
      </c>
      <c r="BB1666" s="52">
        <v>3</v>
      </c>
      <c r="BC1666" s="51">
        <f t="shared" si="332"/>
        <v>0.18397231529153779</v>
      </c>
      <c r="BD1666" s="51">
        <f t="shared" si="333"/>
        <v>0.15538565633288229</v>
      </c>
      <c r="BE1666" s="49">
        <v>72900</v>
      </c>
      <c r="BF1666" s="52">
        <v>6</v>
      </c>
      <c r="BG1666" s="51">
        <f t="shared" si="334"/>
        <v>0.16795103903590136</v>
      </c>
      <c r="BH1666" s="51">
        <f t="shared" si="335"/>
        <v>0.14379972569272978</v>
      </c>
      <c r="BI1666" s="282">
        <f t="shared" si="337"/>
        <v>1</v>
      </c>
    </row>
    <row r="1667" spans="1:61" hidden="1">
      <c r="A1667" s="54" t="s">
        <v>150</v>
      </c>
      <c r="B1667" s="55" t="s">
        <v>5222</v>
      </c>
      <c r="C1667" s="55" t="s">
        <v>5223</v>
      </c>
      <c r="D1667" s="44" t="s">
        <v>5224</v>
      </c>
      <c r="E1667" s="56">
        <v>6</v>
      </c>
      <c r="F1667" s="46" t="s">
        <v>5814</v>
      </c>
      <c r="G1667" s="47" t="s">
        <v>5814</v>
      </c>
      <c r="H1667" s="47" t="s">
        <v>6253</v>
      </c>
      <c r="I1667" s="48" t="s">
        <v>6331</v>
      </c>
      <c r="J1667" s="48" t="s">
        <v>6347</v>
      </c>
      <c r="K1667" s="48" t="s">
        <v>6347</v>
      </c>
      <c r="L1667" s="45">
        <v>984</v>
      </c>
      <c r="M1667" s="47" t="s">
        <v>5903</v>
      </c>
      <c r="N1667" s="60">
        <v>0</v>
      </c>
      <c r="O1667" s="58">
        <v>0</v>
      </c>
      <c r="P1667" s="58">
        <v>0</v>
      </c>
      <c r="Q1667" s="132">
        <v>0</v>
      </c>
      <c r="R1667" s="60">
        <v>0</v>
      </c>
      <c r="S1667" s="58">
        <v>0</v>
      </c>
      <c r="T1667" s="58">
        <v>0</v>
      </c>
      <c r="U1667" s="132">
        <v>1</v>
      </c>
      <c r="V1667" s="58">
        <v>0</v>
      </c>
      <c r="W1667" s="58">
        <v>0</v>
      </c>
      <c r="X1667" s="58">
        <v>0</v>
      </c>
      <c r="Y1667" s="132">
        <v>0</v>
      </c>
      <c r="Z1667" s="61">
        <v>0</v>
      </c>
      <c r="AA1667" s="59">
        <v>2</v>
      </c>
      <c r="AB1667" s="59">
        <v>0</v>
      </c>
      <c r="AC1667" s="132">
        <v>0</v>
      </c>
      <c r="AD1667" s="61">
        <v>0</v>
      </c>
      <c r="AE1667" s="59">
        <v>0</v>
      </c>
      <c r="AF1667" s="59">
        <v>0</v>
      </c>
      <c r="AG1667" s="132">
        <v>0</v>
      </c>
      <c r="AH1667" s="61">
        <v>0</v>
      </c>
      <c r="AI1667" s="132">
        <v>0</v>
      </c>
      <c r="AJ1667" s="64">
        <f>IFERROR(VLOOKUP($B1667,STOCK!$A:$H,3,0)," ")</f>
        <v>4</v>
      </c>
      <c r="AK1667" s="65">
        <f>IFERROR(VLOOKUP($B1667,STOCK!$A:$H,4,0)," ")</f>
        <v>2</v>
      </c>
      <c r="AL1667" s="65">
        <f>IFERROR(VLOOKUP($B1667,STOCK!$A:$H,5,0)," ")</f>
        <v>3</v>
      </c>
      <c r="AM1667" s="65">
        <f>IFERROR(VLOOKUP($B1667,STOCK!$A:$H,6,0)," ")</f>
        <v>0</v>
      </c>
      <c r="AN1667" s="65">
        <f>IFERROR(VLOOKUP($B1667,STOCK!$A:$H,7,0)," ")</f>
        <v>3</v>
      </c>
      <c r="AO1667" s="65">
        <f>IFERROR(VLOOKUP($B1667,STOCK!$A:$H,8,0)," ")</f>
        <v>3</v>
      </c>
      <c r="AP1667" s="62" t="str">
        <f t="shared" si="325"/>
        <v>SV</v>
      </c>
      <c r="AQ1667" s="50">
        <f t="shared" si="326"/>
        <v>60</v>
      </c>
      <c r="AR1667" s="50" t="str">
        <f t="shared" si="327"/>
        <v>SV</v>
      </c>
      <c r="AS1667" s="50" t="str">
        <f t="shared" si="328"/>
        <v>Q</v>
      </c>
      <c r="AT1667" s="50" t="str">
        <f t="shared" si="329"/>
        <v>SV</v>
      </c>
      <c r="AU1667" s="63" t="str">
        <f t="shared" si="336"/>
        <v>SV</v>
      </c>
      <c r="AV1667" s="67">
        <v>62417.000030000003</v>
      </c>
      <c r="AW1667" s="133">
        <v>62416.9997</v>
      </c>
      <c r="AX1667" s="49">
        <v>74900.399999999994</v>
      </c>
      <c r="AY1667" s="51">
        <f t="shared" si="330"/>
        <v>0.19999999942323399</v>
      </c>
      <c r="AZ1667" s="51">
        <f t="shared" si="331"/>
        <v>0.16666666626613466</v>
      </c>
      <c r="BA1667" s="49">
        <v>73900</v>
      </c>
      <c r="BB1667" s="52">
        <v>3</v>
      </c>
      <c r="BC1667" s="51">
        <f t="shared" si="332"/>
        <v>0.18397231466556918</v>
      </c>
      <c r="BD1667" s="51">
        <f t="shared" si="333"/>
        <v>0.15538565588633285</v>
      </c>
      <c r="BE1667" s="49">
        <v>72900</v>
      </c>
      <c r="BF1667" s="52">
        <v>6</v>
      </c>
      <c r="BG1667" s="51">
        <f t="shared" si="334"/>
        <v>0.16795103841840309</v>
      </c>
      <c r="BH1667" s="51">
        <f t="shared" si="335"/>
        <v>0.14379972524005483</v>
      </c>
      <c r="BI1667" s="282">
        <f t="shared" si="337"/>
        <v>1</v>
      </c>
    </row>
    <row r="1668" spans="1:61" hidden="1">
      <c r="A1668" s="54" t="s">
        <v>150</v>
      </c>
      <c r="B1668" s="55" t="s">
        <v>5225</v>
      </c>
      <c r="C1668" s="55" t="s">
        <v>5226</v>
      </c>
      <c r="D1668" s="44" t="s">
        <v>5227</v>
      </c>
      <c r="E1668" s="56">
        <v>6</v>
      </c>
      <c r="F1668" s="46" t="s">
        <v>5814</v>
      </c>
      <c r="G1668" s="47" t="s">
        <v>5814</v>
      </c>
      <c r="H1668" s="47" t="s">
        <v>6253</v>
      </c>
      <c r="I1668" s="48" t="s">
        <v>6331</v>
      </c>
      <c r="J1668" s="48" t="s">
        <v>6347</v>
      </c>
      <c r="K1668" s="48" t="s">
        <v>6347</v>
      </c>
      <c r="L1668" s="45">
        <v>984</v>
      </c>
      <c r="M1668" s="47" t="s">
        <v>5903</v>
      </c>
      <c r="N1668" s="60">
        <v>1</v>
      </c>
      <c r="O1668" s="58">
        <v>0</v>
      </c>
      <c r="P1668" s="58">
        <v>2</v>
      </c>
      <c r="Q1668" s="132">
        <v>2</v>
      </c>
      <c r="R1668" s="60">
        <v>0</v>
      </c>
      <c r="S1668" s="58">
        <v>0</v>
      </c>
      <c r="T1668" s="58">
        <v>1</v>
      </c>
      <c r="U1668" s="132">
        <v>1</v>
      </c>
      <c r="V1668" s="58">
        <v>0</v>
      </c>
      <c r="W1668" s="58">
        <v>0</v>
      </c>
      <c r="X1668" s="58">
        <v>0</v>
      </c>
      <c r="Y1668" s="132">
        <v>0</v>
      </c>
      <c r="Z1668" s="61">
        <v>0</v>
      </c>
      <c r="AA1668" s="59">
        <v>2</v>
      </c>
      <c r="AB1668" s="59">
        <v>0</v>
      </c>
      <c r="AC1668" s="132">
        <v>0</v>
      </c>
      <c r="AD1668" s="61">
        <v>0</v>
      </c>
      <c r="AE1668" s="59">
        <v>0</v>
      </c>
      <c r="AF1668" s="59">
        <v>0</v>
      </c>
      <c r="AG1668" s="132">
        <v>0</v>
      </c>
      <c r="AH1668" s="61">
        <v>0</v>
      </c>
      <c r="AI1668" s="132">
        <v>0</v>
      </c>
      <c r="AJ1668" s="64">
        <f>IFERROR(VLOOKUP($B1668,STOCK!$A:$H,3,0)," ")</f>
        <v>2</v>
      </c>
      <c r="AK1668" s="65">
        <f>IFERROR(VLOOKUP($B1668,STOCK!$A:$H,4,0)," ")</f>
        <v>3</v>
      </c>
      <c r="AL1668" s="65">
        <f>IFERROR(VLOOKUP($B1668,STOCK!$A:$H,5,0)," ")</f>
        <v>2</v>
      </c>
      <c r="AM1668" s="65">
        <f>IFERROR(VLOOKUP($B1668,STOCK!$A:$H,6,0)," ")</f>
        <v>1</v>
      </c>
      <c r="AN1668" s="65">
        <f>IFERROR(VLOOKUP($B1668,STOCK!$A:$H,7,0)," ")</f>
        <v>3</v>
      </c>
      <c r="AO1668" s="65">
        <f>IFERROR(VLOOKUP($B1668,STOCK!$A:$H,8,0)," ")</f>
        <v>2</v>
      </c>
      <c r="AP1668" s="62">
        <f t="shared" ref="AP1668:AP1731" si="338">IF($AJ1668&lt;1,"Q",IF(Q1668=0,"SV",IFERROR((AJ1668/$Q1668*30),0)))</f>
        <v>30</v>
      </c>
      <c r="AQ1668" s="50">
        <f t="shared" ref="AQ1668:AQ1731" si="339">IF($AK1668&lt;1,"Q",IF(U1668=0,"SV",IFERROR((AK1668/$U1668*30),0)))</f>
        <v>90</v>
      </c>
      <c r="AR1668" s="50" t="str">
        <f t="shared" ref="AR1668:AR1731" si="340">IF($AL1668&lt;1,"Q",IF(Y1668=0,"SV",IFERROR((AL1668/$Y1668*30),0)))</f>
        <v>SV</v>
      </c>
      <c r="AS1668" s="50" t="str">
        <f t="shared" ref="AS1668:AS1731" si="341">IF($AM1668&lt;1,"Q",IF(AC1668=0,"SV",IFERROR((AM1668/$AC1668*30),0)))</f>
        <v>SV</v>
      </c>
      <c r="AT1668" s="50" t="str">
        <f t="shared" ref="AT1668:AT1731" si="342">IF($AN1668&lt;1,"Q",IF(AG1668=0,"SV",IFERROR((AN1668/$AG1668*30),0)))</f>
        <v>SV</v>
      </c>
      <c r="AU1668" s="63" t="str">
        <f t="shared" si="336"/>
        <v>SV</v>
      </c>
      <c r="AV1668" s="67">
        <v>107499.99997</v>
      </c>
      <c r="AW1668" s="133">
        <v>107500.00040999999</v>
      </c>
      <c r="AX1668" s="49">
        <v>128900</v>
      </c>
      <c r="AY1668" s="51">
        <f t="shared" ref="AY1668:AY1731" si="343">+AX1668/AV1668-1</f>
        <v>0.19906976777648455</v>
      </c>
      <c r="AZ1668" s="51">
        <f t="shared" ref="AZ1668:AZ1731" si="344">+(AX1668-AV1668)/AX1668</f>
        <v>0.16602017090768034</v>
      </c>
      <c r="BA1668" s="49">
        <v>126900</v>
      </c>
      <c r="BB1668" s="52">
        <v>3</v>
      </c>
      <c r="BC1668" s="51">
        <f t="shared" ref="BC1668:BC1731" si="345">+BA1668/AV1668-1</f>
        <v>0.18046511660850184</v>
      </c>
      <c r="BD1668" s="51">
        <f t="shared" ref="BD1668:BD1731" si="346">IFERROR((BA1668-AV1668)/BA1668,0)</f>
        <v>0.15287628077226159</v>
      </c>
      <c r="BE1668" s="49">
        <v>124900</v>
      </c>
      <c r="BF1668" s="52">
        <v>6</v>
      </c>
      <c r="BG1668" s="51">
        <f t="shared" ref="BG1668:BG1731" si="347">+BE1668/AV1668-1</f>
        <v>0.16186046544051913</v>
      </c>
      <c r="BH1668" s="51">
        <f t="shared" ref="BH1668:BH1731" si="348">IFERROR((BE1668-AV1668)/BE1668,0)</f>
        <v>0.13931144939951959</v>
      </c>
      <c r="BI1668" s="282">
        <f t="shared" si="337"/>
        <v>3</v>
      </c>
    </row>
    <row r="1669" spans="1:61" hidden="1">
      <c r="A1669" s="54" t="s">
        <v>150</v>
      </c>
      <c r="B1669" s="55" t="s">
        <v>5228</v>
      </c>
      <c r="C1669" s="55" t="s">
        <v>5229</v>
      </c>
      <c r="D1669" s="44" t="s">
        <v>5230</v>
      </c>
      <c r="E1669" s="56">
        <v>6</v>
      </c>
      <c r="F1669" s="46" t="s">
        <v>5814</v>
      </c>
      <c r="G1669" s="47" t="s">
        <v>5814</v>
      </c>
      <c r="H1669" s="47" t="s">
        <v>6253</v>
      </c>
      <c r="I1669" s="48" t="s">
        <v>6331</v>
      </c>
      <c r="J1669" s="48" t="s">
        <v>6347</v>
      </c>
      <c r="K1669" s="48" t="s">
        <v>6347</v>
      </c>
      <c r="L1669" s="45">
        <v>984</v>
      </c>
      <c r="M1669" s="47" t="s">
        <v>5903</v>
      </c>
      <c r="N1669" s="60">
        <v>0</v>
      </c>
      <c r="O1669" s="58">
        <v>0</v>
      </c>
      <c r="P1669" s="58">
        <v>0</v>
      </c>
      <c r="Q1669" s="132">
        <v>0</v>
      </c>
      <c r="R1669" s="60">
        <v>0</v>
      </c>
      <c r="S1669" s="58">
        <v>1</v>
      </c>
      <c r="T1669" s="58">
        <v>1</v>
      </c>
      <c r="U1669" s="132">
        <v>1</v>
      </c>
      <c r="V1669" s="58">
        <v>0</v>
      </c>
      <c r="W1669" s="58">
        <v>0</v>
      </c>
      <c r="X1669" s="58">
        <v>0</v>
      </c>
      <c r="Y1669" s="132">
        <v>0</v>
      </c>
      <c r="Z1669" s="61">
        <v>0</v>
      </c>
      <c r="AA1669" s="59">
        <v>0</v>
      </c>
      <c r="AB1669" s="59">
        <v>1</v>
      </c>
      <c r="AC1669" s="132">
        <v>1</v>
      </c>
      <c r="AD1669" s="61">
        <v>1</v>
      </c>
      <c r="AE1669" s="59">
        <v>1</v>
      </c>
      <c r="AF1669" s="59">
        <v>0</v>
      </c>
      <c r="AG1669" s="132">
        <v>0</v>
      </c>
      <c r="AH1669" s="61">
        <v>0</v>
      </c>
      <c r="AI1669" s="132">
        <v>0</v>
      </c>
      <c r="AJ1669" s="64">
        <f>IFERROR(VLOOKUP($B1669,STOCK!$A:$H,3,0)," ")</f>
        <v>3</v>
      </c>
      <c r="AK1669" s="65">
        <f>IFERROR(VLOOKUP($B1669,STOCK!$A:$H,4,0)," ")</f>
        <v>3</v>
      </c>
      <c r="AL1669" s="65">
        <f>IFERROR(VLOOKUP($B1669,STOCK!$A:$H,5,0)," ")</f>
        <v>3</v>
      </c>
      <c r="AM1669" s="65">
        <f>IFERROR(VLOOKUP($B1669,STOCK!$A:$H,6,0)," ")</f>
        <v>4</v>
      </c>
      <c r="AN1669" s="65">
        <f>IFERROR(VLOOKUP($B1669,STOCK!$A:$H,7,0)," ")</f>
        <v>3</v>
      </c>
      <c r="AO1669" s="65">
        <f>IFERROR(VLOOKUP($B1669,STOCK!$A:$H,8,0)," ")</f>
        <v>3</v>
      </c>
      <c r="AP1669" s="62" t="str">
        <f t="shared" si="338"/>
        <v>SV</v>
      </c>
      <c r="AQ1669" s="50">
        <f t="shared" si="339"/>
        <v>90</v>
      </c>
      <c r="AR1669" s="50" t="str">
        <f t="shared" si="340"/>
        <v>SV</v>
      </c>
      <c r="AS1669" s="50">
        <f t="shared" si="341"/>
        <v>120</v>
      </c>
      <c r="AT1669" s="50" t="str">
        <f t="shared" si="342"/>
        <v>SV</v>
      </c>
      <c r="AU1669" s="63" t="str">
        <f t="shared" ref="AU1669:AU1732" si="349">IF($AO1669&lt;1,"Q",IF(AI1669=0,"SV",IFERROR((AO1669/$AI1669*30),0)))</f>
        <v>SV</v>
      </c>
      <c r="AV1669" s="67">
        <v>62416.999996999999</v>
      </c>
      <c r="AW1669" s="133">
        <v>62417.000030000003</v>
      </c>
      <c r="AX1669" s="49">
        <v>74900</v>
      </c>
      <c r="AY1669" s="51">
        <f t="shared" si="343"/>
        <v>0.19999359154717444</v>
      </c>
      <c r="AZ1669" s="51">
        <f t="shared" si="344"/>
        <v>0.16666221632843792</v>
      </c>
      <c r="BA1669" s="49">
        <v>73900</v>
      </c>
      <c r="BB1669" s="52">
        <v>3</v>
      </c>
      <c r="BC1669" s="51">
        <f t="shared" si="345"/>
        <v>0.18397231529153779</v>
      </c>
      <c r="BD1669" s="51">
        <f t="shared" si="346"/>
        <v>0.15538565633288229</v>
      </c>
      <c r="BE1669" s="49">
        <v>72900</v>
      </c>
      <c r="BF1669" s="52">
        <v>6</v>
      </c>
      <c r="BG1669" s="51">
        <f t="shared" si="347"/>
        <v>0.16795103903590136</v>
      </c>
      <c r="BH1669" s="51">
        <f t="shared" si="348"/>
        <v>0.14379972569272978</v>
      </c>
      <c r="BI1669" s="282">
        <f t="shared" ref="BI1669:BI1732" si="350">+U1669+Y1669+AC1669+AG1669+AI1669+Q1669</f>
        <v>2</v>
      </c>
    </row>
    <row r="1670" spans="1:61" hidden="1">
      <c r="A1670" s="54" t="s">
        <v>150</v>
      </c>
      <c r="B1670" s="55" t="s">
        <v>5231</v>
      </c>
      <c r="C1670" s="55" t="s">
        <v>5232</v>
      </c>
      <c r="D1670" s="44" t="s">
        <v>5233</v>
      </c>
      <c r="E1670" s="56">
        <v>6</v>
      </c>
      <c r="F1670" s="46" t="s">
        <v>5814</v>
      </c>
      <c r="G1670" s="47" t="s">
        <v>5814</v>
      </c>
      <c r="H1670" s="47" t="s">
        <v>6253</v>
      </c>
      <c r="I1670" s="48" t="s">
        <v>6331</v>
      </c>
      <c r="J1670" s="48" t="s">
        <v>6347</v>
      </c>
      <c r="K1670" s="48" t="s">
        <v>6347</v>
      </c>
      <c r="L1670" s="45">
        <v>984</v>
      </c>
      <c r="M1670" s="47" t="s">
        <v>5903</v>
      </c>
      <c r="N1670" s="60">
        <v>0</v>
      </c>
      <c r="O1670" s="58">
        <v>0</v>
      </c>
      <c r="P1670" s="58">
        <v>1</v>
      </c>
      <c r="Q1670" s="132">
        <v>1</v>
      </c>
      <c r="R1670" s="60">
        <v>0</v>
      </c>
      <c r="S1670" s="58">
        <v>1</v>
      </c>
      <c r="T1670" s="58">
        <v>0</v>
      </c>
      <c r="U1670" s="132">
        <v>0</v>
      </c>
      <c r="V1670" s="58">
        <v>0</v>
      </c>
      <c r="W1670" s="58">
        <v>0</v>
      </c>
      <c r="X1670" s="58">
        <v>0</v>
      </c>
      <c r="Y1670" s="132">
        <v>0</v>
      </c>
      <c r="Z1670" s="61">
        <v>0</v>
      </c>
      <c r="AA1670" s="59">
        <v>0</v>
      </c>
      <c r="AB1670" s="59">
        <v>0</v>
      </c>
      <c r="AC1670" s="132">
        <v>0</v>
      </c>
      <c r="AD1670" s="61">
        <v>0</v>
      </c>
      <c r="AE1670" s="59">
        <v>0</v>
      </c>
      <c r="AF1670" s="59">
        <v>1</v>
      </c>
      <c r="AG1670" s="132">
        <v>1</v>
      </c>
      <c r="AH1670" s="61">
        <v>0</v>
      </c>
      <c r="AI1670" s="132">
        <v>0</v>
      </c>
      <c r="AJ1670" s="64">
        <f>IFERROR(VLOOKUP($B1670,STOCK!$A:$H,3,0)," ")</f>
        <v>4</v>
      </c>
      <c r="AK1670" s="65">
        <f>IFERROR(VLOOKUP($B1670,STOCK!$A:$H,4,0)," ")</f>
        <v>2</v>
      </c>
      <c r="AL1670" s="65">
        <f>IFERROR(VLOOKUP($B1670,STOCK!$A:$H,5,0)," ")</f>
        <v>2</v>
      </c>
      <c r="AM1670" s="65">
        <f>IFERROR(VLOOKUP($B1670,STOCK!$A:$H,6,0)," ")</f>
        <v>2</v>
      </c>
      <c r="AN1670" s="65">
        <f>IFERROR(VLOOKUP($B1670,STOCK!$A:$H,7,0)," ")</f>
        <v>2</v>
      </c>
      <c r="AO1670" s="65">
        <f>IFERROR(VLOOKUP($B1670,STOCK!$A:$H,8,0)," ")</f>
        <v>3</v>
      </c>
      <c r="AP1670" s="62">
        <f t="shared" si="338"/>
        <v>120</v>
      </c>
      <c r="AQ1670" s="50" t="str">
        <f t="shared" si="339"/>
        <v>SV</v>
      </c>
      <c r="AR1670" s="50" t="str">
        <f t="shared" si="340"/>
        <v>SV</v>
      </c>
      <c r="AS1670" s="50" t="str">
        <f t="shared" si="341"/>
        <v>SV</v>
      </c>
      <c r="AT1670" s="50">
        <f t="shared" si="342"/>
        <v>60</v>
      </c>
      <c r="AU1670" s="63" t="str">
        <f t="shared" si="349"/>
        <v>SV</v>
      </c>
      <c r="AV1670" s="67">
        <v>107500.00000299999</v>
      </c>
      <c r="AW1670" s="133">
        <v>107499.99997</v>
      </c>
      <c r="AX1670" s="49">
        <v>128900</v>
      </c>
      <c r="AY1670" s="51">
        <f t="shared" si="343"/>
        <v>0.1990697674083981</v>
      </c>
      <c r="AZ1670" s="51">
        <f t="shared" si="344"/>
        <v>0.16602017065166802</v>
      </c>
      <c r="BA1670" s="49">
        <v>126900</v>
      </c>
      <c r="BB1670" s="52">
        <v>3</v>
      </c>
      <c r="BC1670" s="51">
        <f t="shared" si="345"/>
        <v>0.1804651162461266</v>
      </c>
      <c r="BD1670" s="51">
        <f t="shared" si="346"/>
        <v>0.15287628051221439</v>
      </c>
      <c r="BE1670" s="49">
        <v>124900</v>
      </c>
      <c r="BF1670" s="52">
        <v>6</v>
      </c>
      <c r="BG1670" s="51">
        <f t="shared" si="347"/>
        <v>0.1618604650838551</v>
      </c>
      <c r="BH1670" s="51">
        <f t="shared" si="348"/>
        <v>0.1393114491353083</v>
      </c>
      <c r="BI1670" s="282">
        <f t="shared" si="350"/>
        <v>2</v>
      </c>
    </row>
    <row r="1671" spans="1:61" hidden="1">
      <c r="A1671" s="54" t="s">
        <v>150</v>
      </c>
      <c r="B1671" s="55" t="s">
        <v>5234</v>
      </c>
      <c r="C1671" s="55" t="s">
        <v>5235</v>
      </c>
      <c r="D1671" s="44" t="s">
        <v>5236</v>
      </c>
      <c r="E1671" s="56">
        <v>6</v>
      </c>
      <c r="F1671" s="46" t="s">
        <v>5814</v>
      </c>
      <c r="G1671" s="47" t="s">
        <v>5814</v>
      </c>
      <c r="H1671" s="47" t="s">
        <v>6253</v>
      </c>
      <c r="I1671" s="48" t="s">
        <v>6331</v>
      </c>
      <c r="J1671" s="48" t="s">
        <v>6347</v>
      </c>
      <c r="K1671" s="48" t="s">
        <v>6347</v>
      </c>
      <c r="L1671" s="45">
        <v>984</v>
      </c>
      <c r="M1671" s="47" t="s">
        <v>5903</v>
      </c>
      <c r="N1671" s="60">
        <v>0</v>
      </c>
      <c r="O1671" s="58">
        <v>0</v>
      </c>
      <c r="P1671" s="58">
        <v>4</v>
      </c>
      <c r="Q1671" s="132">
        <v>1</v>
      </c>
      <c r="R1671" s="60">
        <v>0</v>
      </c>
      <c r="S1671" s="58">
        <v>0</v>
      </c>
      <c r="T1671" s="58">
        <v>0</v>
      </c>
      <c r="U1671" s="132">
        <v>0</v>
      </c>
      <c r="V1671" s="58">
        <v>0</v>
      </c>
      <c r="W1671" s="58">
        <v>0</v>
      </c>
      <c r="X1671" s="58">
        <v>0</v>
      </c>
      <c r="Y1671" s="132">
        <v>0</v>
      </c>
      <c r="Z1671" s="61">
        <v>2</v>
      </c>
      <c r="AA1671" s="59">
        <v>0</v>
      </c>
      <c r="AB1671" s="59">
        <v>1</v>
      </c>
      <c r="AC1671" s="132">
        <v>1</v>
      </c>
      <c r="AD1671" s="61">
        <v>0</v>
      </c>
      <c r="AE1671" s="59">
        <v>0</v>
      </c>
      <c r="AF1671" s="59">
        <v>2</v>
      </c>
      <c r="AG1671" s="132">
        <v>2</v>
      </c>
      <c r="AH1671" s="61">
        <v>0</v>
      </c>
      <c r="AI1671" s="132">
        <v>0</v>
      </c>
      <c r="AJ1671" s="64">
        <f>IFERROR(VLOOKUP($B1671,STOCK!$A:$H,3,0)," ")</f>
        <v>8</v>
      </c>
      <c r="AK1671" s="65">
        <f>IFERROR(VLOOKUP($B1671,STOCK!$A:$H,4,0)," ")</f>
        <v>3</v>
      </c>
      <c r="AL1671" s="65">
        <f>IFERROR(VLOOKUP($B1671,STOCK!$A:$H,5,0)," ")</f>
        <v>2</v>
      </c>
      <c r="AM1671" s="65">
        <f>IFERROR(VLOOKUP($B1671,STOCK!$A:$H,6,0)," ")</f>
        <v>3</v>
      </c>
      <c r="AN1671" s="65">
        <f>IFERROR(VLOOKUP($B1671,STOCK!$A:$H,7,0)," ")</f>
        <v>1</v>
      </c>
      <c r="AO1671" s="65">
        <f>IFERROR(VLOOKUP($B1671,STOCK!$A:$H,8,0)," ")</f>
        <v>0</v>
      </c>
      <c r="AP1671" s="62">
        <f t="shared" si="338"/>
        <v>240</v>
      </c>
      <c r="AQ1671" s="50" t="str">
        <f t="shared" si="339"/>
        <v>SV</v>
      </c>
      <c r="AR1671" s="50" t="str">
        <f t="shared" si="340"/>
        <v>SV</v>
      </c>
      <c r="AS1671" s="50">
        <f t="shared" si="341"/>
        <v>90</v>
      </c>
      <c r="AT1671" s="50">
        <f t="shared" si="342"/>
        <v>15</v>
      </c>
      <c r="AU1671" s="63" t="str">
        <f t="shared" si="349"/>
        <v>Q</v>
      </c>
      <c r="AV1671" s="67">
        <v>62417.000030000003</v>
      </c>
      <c r="AW1671" s="133">
        <v>62416.999369999998</v>
      </c>
      <c r="AX1671" s="49">
        <v>74900.399999999994</v>
      </c>
      <c r="AY1671" s="51">
        <f t="shared" si="343"/>
        <v>0.19999999942323399</v>
      </c>
      <c r="AZ1671" s="51">
        <f t="shared" si="344"/>
        <v>0.16666666626613466</v>
      </c>
      <c r="BA1671" s="49">
        <v>73900</v>
      </c>
      <c r="BB1671" s="52">
        <v>3</v>
      </c>
      <c r="BC1671" s="51">
        <f t="shared" si="345"/>
        <v>0.18397231466556918</v>
      </c>
      <c r="BD1671" s="51">
        <f t="shared" si="346"/>
        <v>0.15538565588633285</v>
      </c>
      <c r="BE1671" s="49">
        <v>72900</v>
      </c>
      <c r="BF1671" s="52">
        <v>6</v>
      </c>
      <c r="BG1671" s="51">
        <f t="shared" si="347"/>
        <v>0.16795103841840309</v>
      </c>
      <c r="BH1671" s="51">
        <f t="shared" si="348"/>
        <v>0.14379972524005483</v>
      </c>
      <c r="BI1671" s="282">
        <f t="shared" si="350"/>
        <v>4</v>
      </c>
    </row>
    <row r="1672" spans="1:61" hidden="1">
      <c r="A1672" s="54" t="s">
        <v>150</v>
      </c>
      <c r="B1672" s="55" t="s">
        <v>5237</v>
      </c>
      <c r="C1672" s="55" t="s">
        <v>5238</v>
      </c>
      <c r="D1672" s="44" t="s">
        <v>5239</v>
      </c>
      <c r="E1672" s="56">
        <v>6</v>
      </c>
      <c r="F1672" s="46" t="s">
        <v>5814</v>
      </c>
      <c r="G1672" s="47" t="s">
        <v>5814</v>
      </c>
      <c r="H1672" s="47" t="s">
        <v>6253</v>
      </c>
      <c r="I1672" s="48" t="s">
        <v>6348</v>
      </c>
      <c r="J1672" s="48" t="s">
        <v>6349</v>
      </c>
      <c r="K1672" s="48" t="s">
        <v>6350</v>
      </c>
      <c r="L1672" s="45">
        <v>114</v>
      </c>
      <c r="M1672" s="47" t="s">
        <v>161</v>
      </c>
      <c r="N1672" s="60">
        <v>0</v>
      </c>
      <c r="O1672" s="58">
        <v>0</v>
      </c>
      <c r="P1672" s="58">
        <v>0</v>
      </c>
      <c r="Q1672" s="132">
        <v>0</v>
      </c>
      <c r="R1672" s="60">
        <v>0</v>
      </c>
      <c r="S1672" s="58">
        <v>0</v>
      </c>
      <c r="T1672" s="58">
        <v>0</v>
      </c>
      <c r="U1672" s="132">
        <v>0</v>
      </c>
      <c r="V1672" s="58">
        <v>0</v>
      </c>
      <c r="W1672" s="58">
        <v>0</v>
      </c>
      <c r="X1672" s="58">
        <v>0</v>
      </c>
      <c r="Y1672" s="132">
        <v>0</v>
      </c>
      <c r="Z1672" s="61">
        <v>0</v>
      </c>
      <c r="AA1672" s="59">
        <v>0</v>
      </c>
      <c r="AB1672" s="59">
        <v>0</v>
      </c>
      <c r="AC1672" s="132">
        <v>0</v>
      </c>
      <c r="AD1672" s="61">
        <v>0</v>
      </c>
      <c r="AE1672" s="59">
        <v>0</v>
      </c>
      <c r="AF1672" s="59">
        <v>0</v>
      </c>
      <c r="AG1672" s="132">
        <v>0</v>
      </c>
      <c r="AH1672" s="61">
        <v>0</v>
      </c>
      <c r="AI1672" s="132">
        <v>0</v>
      </c>
      <c r="AJ1672" s="64">
        <f>IFERROR(VLOOKUP($B1672,STOCK!$A:$H,3,0)," ")</f>
        <v>6</v>
      </c>
      <c r="AK1672" s="65">
        <f>IFERROR(VLOOKUP($B1672,STOCK!$A:$H,4,0)," ")</f>
        <v>4</v>
      </c>
      <c r="AL1672" s="65">
        <f>IFERROR(VLOOKUP($B1672,STOCK!$A:$H,5,0)," ")</f>
        <v>5</v>
      </c>
      <c r="AM1672" s="65">
        <f>IFERROR(VLOOKUP($B1672,STOCK!$A:$H,6,0)," ")</f>
        <v>3</v>
      </c>
      <c r="AN1672" s="65">
        <f>IFERROR(VLOOKUP($B1672,STOCK!$A:$H,7,0)," ")</f>
        <v>4</v>
      </c>
      <c r="AO1672" s="65">
        <f>IFERROR(VLOOKUP($B1672,STOCK!$A:$H,8,0)," ")</f>
        <v>6</v>
      </c>
      <c r="AP1672" s="62" t="str">
        <f t="shared" si="338"/>
        <v>SV</v>
      </c>
      <c r="AQ1672" s="50" t="str">
        <f t="shared" si="339"/>
        <v>SV</v>
      </c>
      <c r="AR1672" s="50" t="str">
        <f t="shared" si="340"/>
        <v>SV</v>
      </c>
      <c r="AS1672" s="50" t="str">
        <f t="shared" si="341"/>
        <v>SV</v>
      </c>
      <c r="AT1672" s="50" t="str">
        <f t="shared" si="342"/>
        <v>SV</v>
      </c>
      <c r="AU1672" s="63" t="str">
        <f t="shared" si="349"/>
        <v>SV</v>
      </c>
      <c r="AV1672" s="67">
        <v>124920.00004</v>
      </c>
      <c r="AW1672" s="133">
        <v>116376.31170000001</v>
      </c>
      <c r="AX1672" s="49">
        <v>129900</v>
      </c>
      <c r="AY1672" s="51">
        <f t="shared" si="343"/>
        <v>3.986551359594448E-2</v>
      </c>
      <c r="AZ1672" s="51">
        <f t="shared" si="344"/>
        <v>3.8337182140107784E-2</v>
      </c>
      <c r="BA1672" s="49">
        <v>119900</v>
      </c>
      <c r="BB1672" s="52">
        <v>3</v>
      </c>
      <c r="BC1672" s="51">
        <f t="shared" si="345"/>
        <v>-4.0185719167407652E-2</v>
      </c>
      <c r="BD1672" s="51">
        <f t="shared" si="346"/>
        <v>-4.1868223853210998E-2</v>
      </c>
      <c r="BE1672" s="49">
        <v>115900</v>
      </c>
      <c r="BF1672" s="52">
        <v>6</v>
      </c>
      <c r="BG1672" s="51">
        <f t="shared" si="347"/>
        <v>-7.2206212272748593E-2</v>
      </c>
      <c r="BH1672" s="51">
        <f t="shared" si="348"/>
        <v>-7.7825712165660046E-2</v>
      </c>
      <c r="BI1672" s="282">
        <f t="shared" si="350"/>
        <v>0</v>
      </c>
    </row>
    <row r="1673" spans="1:61" hidden="1">
      <c r="A1673" s="54" t="s">
        <v>150</v>
      </c>
      <c r="B1673" s="55" t="s">
        <v>5240</v>
      </c>
      <c r="C1673" s="55" t="s">
        <v>5241</v>
      </c>
      <c r="D1673" s="44" t="s">
        <v>5242</v>
      </c>
      <c r="E1673" s="56">
        <v>6</v>
      </c>
      <c r="F1673" s="46" t="s">
        <v>5814</v>
      </c>
      <c r="G1673" s="47" t="s">
        <v>5814</v>
      </c>
      <c r="H1673" s="47" t="s">
        <v>6253</v>
      </c>
      <c r="I1673" s="48" t="s">
        <v>6348</v>
      </c>
      <c r="J1673" s="48" t="s">
        <v>6349</v>
      </c>
      <c r="K1673" s="48" t="s">
        <v>6350</v>
      </c>
      <c r="L1673" s="45">
        <v>114</v>
      </c>
      <c r="M1673" s="47" t="s">
        <v>161</v>
      </c>
      <c r="N1673" s="60">
        <v>0</v>
      </c>
      <c r="O1673" s="58">
        <v>0</v>
      </c>
      <c r="P1673" s="58">
        <v>0</v>
      </c>
      <c r="Q1673" s="132">
        <v>0</v>
      </c>
      <c r="R1673" s="60">
        <v>0</v>
      </c>
      <c r="S1673" s="58">
        <v>0</v>
      </c>
      <c r="T1673" s="58">
        <v>0</v>
      </c>
      <c r="U1673" s="132">
        <v>0</v>
      </c>
      <c r="V1673" s="58">
        <v>0</v>
      </c>
      <c r="W1673" s="58">
        <v>0</v>
      </c>
      <c r="X1673" s="58">
        <v>0</v>
      </c>
      <c r="Y1673" s="132">
        <v>0</v>
      </c>
      <c r="Z1673" s="61">
        <v>0</v>
      </c>
      <c r="AA1673" s="59">
        <v>0</v>
      </c>
      <c r="AB1673" s="59">
        <v>0</v>
      </c>
      <c r="AC1673" s="132">
        <v>0</v>
      </c>
      <c r="AD1673" s="61">
        <v>0</v>
      </c>
      <c r="AE1673" s="59">
        <v>0</v>
      </c>
      <c r="AF1673" s="59">
        <v>0</v>
      </c>
      <c r="AG1673" s="132">
        <v>0</v>
      </c>
      <c r="AH1673" s="61">
        <v>0</v>
      </c>
      <c r="AI1673" s="132">
        <v>0</v>
      </c>
      <c r="AJ1673" s="64">
        <f>IFERROR(VLOOKUP($B1673,STOCK!$A:$H,3,0)," ")</f>
        <v>4</v>
      </c>
      <c r="AK1673" s="65">
        <f>IFERROR(VLOOKUP($B1673,STOCK!$A:$H,4,0)," ")</f>
        <v>8</v>
      </c>
      <c r="AL1673" s="65">
        <f>IFERROR(VLOOKUP($B1673,STOCK!$A:$H,5,0)," ")</f>
        <v>1</v>
      </c>
      <c r="AM1673" s="65">
        <f>IFERROR(VLOOKUP($B1673,STOCK!$A:$H,6,0)," ")</f>
        <v>4</v>
      </c>
      <c r="AN1673" s="65">
        <f>IFERROR(VLOOKUP($B1673,STOCK!$A:$H,7,0)," ")</f>
        <v>4</v>
      </c>
      <c r="AO1673" s="65">
        <f>IFERROR(VLOOKUP($B1673,STOCK!$A:$H,8,0)," ")</f>
        <v>6</v>
      </c>
      <c r="AP1673" s="62" t="str">
        <f t="shared" si="338"/>
        <v>SV</v>
      </c>
      <c r="AQ1673" s="50" t="str">
        <f t="shared" si="339"/>
        <v>SV</v>
      </c>
      <c r="AR1673" s="50" t="str">
        <f t="shared" si="340"/>
        <v>SV</v>
      </c>
      <c r="AS1673" s="50" t="str">
        <f t="shared" si="341"/>
        <v>SV</v>
      </c>
      <c r="AT1673" s="50" t="str">
        <f t="shared" si="342"/>
        <v>SV</v>
      </c>
      <c r="AU1673" s="63" t="str">
        <f t="shared" si="349"/>
        <v>SV</v>
      </c>
      <c r="AV1673" s="67">
        <v>208249.99997999999</v>
      </c>
      <c r="AW1673" s="133">
        <v>208290.38461000001</v>
      </c>
      <c r="AX1673" s="49">
        <v>189900</v>
      </c>
      <c r="AY1673" s="51">
        <f t="shared" si="343"/>
        <v>-8.8115246010863402E-2</v>
      </c>
      <c r="AZ1673" s="51">
        <f t="shared" si="344"/>
        <v>-9.6629805055292228E-2</v>
      </c>
      <c r="BA1673" s="49">
        <v>179900</v>
      </c>
      <c r="BB1673" s="52">
        <v>3</v>
      </c>
      <c r="BC1673" s="51">
        <f t="shared" si="345"/>
        <v>-0.13613445369854826</v>
      </c>
      <c r="BD1673" s="51">
        <f t="shared" si="346"/>
        <v>-0.15758754852695939</v>
      </c>
      <c r="BE1673" s="49">
        <v>0</v>
      </c>
      <c r="BF1673" s="52">
        <v>0</v>
      </c>
      <c r="BG1673" s="51">
        <f t="shared" si="347"/>
        <v>-1</v>
      </c>
      <c r="BH1673" s="51">
        <f t="shared" si="348"/>
        <v>0</v>
      </c>
      <c r="BI1673" s="282">
        <f t="shared" si="350"/>
        <v>0</v>
      </c>
    </row>
    <row r="1674" spans="1:61" hidden="1">
      <c r="A1674" s="54" t="s">
        <v>150</v>
      </c>
      <c r="B1674" s="55" t="s">
        <v>5243</v>
      </c>
      <c r="C1674" s="55" t="s">
        <v>5244</v>
      </c>
      <c r="D1674" s="44" t="s">
        <v>5245</v>
      </c>
      <c r="E1674" s="56">
        <v>6</v>
      </c>
      <c r="F1674" s="46" t="s">
        <v>5814</v>
      </c>
      <c r="G1674" s="47" t="s">
        <v>5814</v>
      </c>
      <c r="H1674" s="47" t="s">
        <v>6253</v>
      </c>
      <c r="I1674" s="48" t="s">
        <v>6348</v>
      </c>
      <c r="J1674" s="48" t="s">
        <v>6349</v>
      </c>
      <c r="K1674" s="48" t="s">
        <v>6350</v>
      </c>
      <c r="L1674" s="45">
        <v>114</v>
      </c>
      <c r="M1674" s="47" t="s">
        <v>161</v>
      </c>
      <c r="N1674" s="60">
        <v>0</v>
      </c>
      <c r="O1674" s="58">
        <v>0</v>
      </c>
      <c r="P1674" s="58">
        <v>0</v>
      </c>
      <c r="Q1674" s="132">
        <v>0</v>
      </c>
      <c r="R1674" s="60">
        <v>0</v>
      </c>
      <c r="S1674" s="58">
        <v>0</v>
      </c>
      <c r="T1674" s="58">
        <v>0</v>
      </c>
      <c r="U1674" s="132">
        <v>0</v>
      </c>
      <c r="V1674" s="58">
        <v>0</v>
      </c>
      <c r="W1674" s="58">
        <v>0</v>
      </c>
      <c r="X1674" s="58">
        <v>0</v>
      </c>
      <c r="Y1674" s="132">
        <v>0</v>
      </c>
      <c r="Z1674" s="61">
        <v>0</v>
      </c>
      <c r="AA1674" s="59">
        <v>0</v>
      </c>
      <c r="AB1674" s="59">
        <v>0</v>
      </c>
      <c r="AC1674" s="132">
        <v>0</v>
      </c>
      <c r="AD1674" s="61">
        <v>0</v>
      </c>
      <c r="AE1674" s="59">
        <v>0</v>
      </c>
      <c r="AF1674" s="59">
        <v>0</v>
      </c>
      <c r="AG1674" s="132">
        <v>0</v>
      </c>
      <c r="AH1674" s="61">
        <v>0</v>
      </c>
      <c r="AI1674" s="132">
        <v>0</v>
      </c>
      <c r="AJ1674" s="64">
        <f>IFERROR(VLOOKUP($B1674,STOCK!$A:$H,3,0)," ")</f>
        <v>7</v>
      </c>
      <c r="AK1674" s="65">
        <f>IFERROR(VLOOKUP($B1674,STOCK!$A:$H,4,0)," ")</f>
        <v>2</v>
      </c>
      <c r="AL1674" s="65">
        <f>IFERROR(VLOOKUP($B1674,STOCK!$A:$H,5,0)," ")</f>
        <v>1</v>
      </c>
      <c r="AM1674" s="65">
        <f>IFERROR(VLOOKUP($B1674,STOCK!$A:$H,6,0)," ")</f>
        <v>2</v>
      </c>
      <c r="AN1674" s="65">
        <f>IFERROR(VLOOKUP($B1674,STOCK!$A:$H,7,0)," ")</f>
        <v>1</v>
      </c>
      <c r="AO1674" s="65">
        <f>IFERROR(VLOOKUP($B1674,STOCK!$A:$H,8,0)," ")</f>
        <v>6</v>
      </c>
      <c r="AP1674" s="62" t="str">
        <f t="shared" si="338"/>
        <v>SV</v>
      </c>
      <c r="AQ1674" s="50" t="str">
        <f t="shared" si="339"/>
        <v>SV</v>
      </c>
      <c r="AR1674" s="50" t="str">
        <f t="shared" si="340"/>
        <v>SV</v>
      </c>
      <c r="AS1674" s="50" t="str">
        <f t="shared" si="341"/>
        <v>SV</v>
      </c>
      <c r="AT1674" s="50" t="str">
        <f t="shared" si="342"/>
        <v>SV</v>
      </c>
      <c r="AU1674" s="63" t="str">
        <f t="shared" si="349"/>
        <v>SV</v>
      </c>
      <c r="AV1674" s="67">
        <v>416575.00004999997</v>
      </c>
      <c r="AW1674" s="133">
        <v>416574.99949999998</v>
      </c>
      <c r="AX1674" s="49">
        <v>459000</v>
      </c>
      <c r="AY1674" s="51">
        <f t="shared" si="343"/>
        <v>0.10184240519692223</v>
      </c>
      <c r="AZ1674" s="51">
        <f t="shared" si="344"/>
        <v>9.2429193790849726E-2</v>
      </c>
      <c r="BA1674" s="49">
        <v>439900</v>
      </c>
      <c r="BB1674" s="52">
        <v>3</v>
      </c>
      <c r="BC1674" s="51">
        <f t="shared" si="345"/>
        <v>5.599231818328132E-2</v>
      </c>
      <c r="BD1674" s="51">
        <f t="shared" si="346"/>
        <v>5.3023414298704309E-2</v>
      </c>
      <c r="BE1674" s="49">
        <v>0</v>
      </c>
      <c r="BF1674" s="52">
        <v>0</v>
      </c>
      <c r="BG1674" s="51">
        <f t="shared" si="347"/>
        <v>-1</v>
      </c>
      <c r="BH1674" s="51">
        <f t="shared" si="348"/>
        <v>0</v>
      </c>
      <c r="BI1674" s="282">
        <f t="shared" si="350"/>
        <v>0</v>
      </c>
    </row>
    <row r="1675" spans="1:61" hidden="1">
      <c r="A1675" s="54" t="s">
        <v>150</v>
      </c>
      <c r="B1675" s="55" t="s">
        <v>5246</v>
      </c>
      <c r="C1675" s="55" t="s">
        <v>5247</v>
      </c>
      <c r="D1675" s="44" t="s">
        <v>5248</v>
      </c>
      <c r="E1675" s="56">
        <v>6</v>
      </c>
      <c r="F1675" s="46" t="s">
        <v>5814</v>
      </c>
      <c r="G1675" s="47" t="s">
        <v>5814</v>
      </c>
      <c r="H1675" s="47" t="s">
        <v>6253</v>
      </c>
      <c r="I1675" s="48" t="s">
        <v>6348</v>
      </c>
      <c r="J1675" s="48" t="s">
        <v>6349</v>
      </c>
      <c r="K1675" s="48" t="s">
        <v>6351</v>
      </c>
      <c r="L1675" s="45">
        <v>114</v>
      </c>
      <c r="M1675" s="47" t="s">
        <v>161</v>
      </c>
      <c r="N1675" s="60">
        <v>0</v>
      </c>
      <c r="O1675" s="58">
        <v>0</v>
      </c>
      <c r="P1675" s="58">
        <v>0</v>
      </c>
      <c r="Q1675" s="132">
        <v>0</v>
      </c>
      <c r="R1675" s="60">
        <v>0</v>
      </c>
      <c r="S1675" s="58">
        <v>1</v>
      </c>
      <c r="T1675" s="58">
        <v>0</v>
      </c>
      <c r="U1675" s="132">
        <v>0</v>
      </c>
      <c r="V1675" s="58">
        <v>0</v>
      </c>
      <c r="W1675" s="58">
        <v>0</v>
      </c>
      <c r="X1675" s="58">
        <v>0</v>
      </c>
      <c r="Y1675" s="132">
        <v>0</v>
      </c>
      <c r="Z1675" s="61">
        <v>0</v>
      </c>
      <c r="AA1675" s="59">
        <v>0</v>
      </c>
      <c r="AB1675" s="59">
        <v>0</v>
      </c>
      <c r="AC1675" s="132">
        <v>0</v>
      </c>
      <c r="AD1675" s="61">
        <v>0</v>
      </c>
      <c r="AE1675" s="59">
        <v>0</v>
      </c>
      <c r="AF1675" s="59">
        <v>0</v>
      </c>
      <c r="AG1675" s="132">
        <v>0</v>
      </c>
      <c r="AH1675" s="61">
        <v>0</v>
      </c>
      <c r="AI1675" s="132">
        <v>0</v>
      </c>
      <c r="AJ1675" s="64">
        <f>IFERROR(VLOOKUP($B1675,STOCK!$A:$H,3,0)," ")</f>
        <v>10</v>
      </c>
      <c r="AK1675" s="65">
        <f>IFERROR(VLOOKUP($B1675,STOCK!$A:$H,4,0)," ")</f>
        <v>5</v>
      </c>
      <c r="AL1675" s="65">
        <f>IFERROR(VLOOKUP($B1675,STOCK!$A:$H,5,0)," ")</f>
        <v>4</v>
      </c>
      <c r="AM1675" s="65">
        <f>IFERROR(VLOOKUP($B1675,STOCK!$A:$H,6,0)," ")</f>
        <v>7</v>
      </c>
      <c r="AN1675" s="65">
        <f>IFERROR(VLOOKUP($B1675,STOCK!$A:$H,7,0)," ")</f>
        <v>6</v>
      </c>
      <c r="AO1675" s="65">
        <f>IFERROR(VLOOKUP($B1675,STOCK!$A:$H,8,0)," ")</f>
        <v>6</v>
      </c>
      <c r="AP1675" s="62" t="str">
        <f t="shared" si="338"/>
        <v>SV</v>
      </c>
      <c r="AQ1675" s="50" t="str">
        <f t="shared" si="339"/>
        <v>SV</v>
      </c>
      <c r="AR1675" s="50" t="str">
        <f t="shared" si="340"/>
        <v>SV</v>
      </c>
      <c r="AS1675" s="50" t="str">
        <f t="shared" si="341"/>
        <v>SV</v>
      </c>
      <c r="AT1675" s="50" t="str">
        <f t="shared" si="342"/>
        <v>SV</v>
      </c>
      <c r="AU1675" s="63" t="str">
        <f t="shared" si="349"/>
        <v>SV</v>
      </c>
      <c r="AV1675" s="67">
        <v>141585.00004000001</v>
      </c>
      <c r="AW1675" s="133">
        <v>116880.82505</v>
      </c>
      <c r="AX1675" s="49">
        <v>159900</v>
      </c>
      <c r="AY1675" s="51">
        <f t="shared" si="343"/>
        <v>0.12935692308384161</v>
      </c>
      <c r="AZ1675" s="51">
        <f t="shared" si="344"/>
        <v>0.11454033746091298</v>
      </c>
      <c r="BA1675" s="49">
        <v>154900</v>
      </c>
      <c r="BB1675" s="52">
        <v>3</v>
      </c>
      <c r="BC1675" s="51">
        <f t="shared" si="345"/>
        <v>9.4042447690350528E-2</v>
      </c>
      <c r="BD1675" s="51">
        <f t="shared" si="346"/>
        <v>8.5958682763072863E-2</v>
      </c>
      <c r="BE1675" s="49">
        <v>149900</v>
      </c>
      <c r="BF1675" s="52">
        <v>6</v>
      </c>
      <c r="BG1675" s="51">
        <f t="shared" si="347"/>
        <v>5.8727972296859665E-2</v>
      </c>
      <c r="BH1675" s="51">
        <f t="shared" si="348"/>
        <v>5.5470313275516922E-2</v>
      </c>
      <c r="BI1675" s="282">
        <f t="shared" si="350"/>
        <v>0</v>
      </c>
    </row>
    <row r="1676" spans="1:61" hidden="1">
      <c r="A1676" s="54" t="s">
        <v>150</v>
      </c>
      <c r="B1676" s="55" t="s">
        <v>5249</v>
      </c>
      <c r="C1676" s="55" t="s">
        <v>5250</v>
      </c>
      <c r="D1676" s="44" t="s">
        <v>5251</v>
      </c>
      <c r="E1676" s="56">
        <v>6</v>
      </c>
      <c r="F1676" s="46" t="s">
        <v>5814</v>
      </c>
      <c r="G1676" s="47" t="s">
        <v>5814</v>
      </c>
      <c r="H1676" s="47" t="s">
        <v>6253</v>
      </c>
      <c r="I1676" s="48" t="s">
        <v>6348</v>
      </c>
      <c r="J1676" s="48" t="s">
        <v>6349</v>
      </c>
      <c r="K1676" s="48" t="s">
        <v>6351</v>
      </c>
      <c r="L1676" s="45">
        <v>114</v>
      </c>
      <c r="M1676" s="47" t="s">
        <v>161</v>
      </c>
      <c r="N1676" s="60">
        <v>0</v>
      </c>
      <c r="O1676" s="58">
        <v>0</v>
      </c>
      <c r="P1676" s="58">
        <v>0</v>
      </c>
      <c r="Q1676" s="132">
        <v>0</v>
      </c>
      <c r="R1676" s="60">
        <v>0</v>
      </c>
      <c r="S1676" s="58">
        <v>0</v>
      </c>
      <c r="T1676" s="58">
        <v>0</v>
      </c>
      <c r="U1676" s="132">
        <v>0</v>
      </c>
      <c r="V1676" s="58">
        <v>0</v>
      </c>
      <c r="W1676" s="58">
        <v>0</v>
      </c>
      <c r="X1676" s="58">
        <v>0</v>
      </c>
      <c r="Y1676" s="132">
        <v>0</v>
      </c>
      <c r="Z1676" s="61">
        <v>0</v>
      </c>
      <c r="AA1676" s="59">
        <v>0</v>
      </c>
      <c r="AB1676" s="59">
        <v>0</v>
      </c>
      <c r="AC1676" s="132">
        <v>0</v>
      </c>
      <c r="AD1676" s="61">
        <v>0</v>
      </c>
      <c r="AE1676" s="59">
        <v>0</v>
      </c>
      <c r="AF1676" s="59">
        <v>0</v>
      </c>
      <c r="AG1676" s="132">
        <v>0</v>
      </c>
      <c r="AH1676" s="61">
        <v>0</v>
      </c>
      <c r="AI1676" s="132">
        <v>0</v>
      </c>
      <c r="AJ1676" s="64">
        <f>IFERROR(VLOOKUP($B1676,STOCK!$A:$H,3,0)," ")</f>
        <v>7</v>
      </c>
      <c r="AK1676" s="65">
        <f>IFERROR(VLOOKUP($B1676,STOCK!$A:$H,4,0)," ")</f>
        <v>7</v>
      </c>
      <c r="AL1676" s="65">
        <f>IFERROR(VLOOKUP($B1676,STOCK!$A:$H,5,0)," ")</f>
        <v>5</v>
      </c>
      <c r="AM1676" s="65">
        <f>IFERROR(VLOOKUP($B1676,STOCK!$A:$H,6,0)," ")</f>
        <v>6</v>
      </c>
      <c r="AN1676" s="65">
        <f>IFERROR(VLOOKUP($B1676,STOCK!$A:$H,7,0)," ")</f>
        <v>5</v>
      </c>
      <c r="AO1676" s="65">
        <f>IFERROR(VLOOKUP($B1676,STOCK!$A:$H,8,0)," ")</f>
        <v>6</v>
      </c>
      <c r="AP1676" s="62" t="str">
        <f t="shared" si="338"/>
        <v>SV</v>
      </c>
      <c r="AQ1676" s="50" t="str">
        <f t="shared" si="339"/>
        <v>SV</v>
      </c>
      <c r="AR1676" s="50" t="str">
        <f t="shared" si="340"/>
        <v>SV</v>
      </c>
      <c r="AS1676" s="50" t="str">
        <f t="shared" si="341"/>
        <v>SV</v>
      </c>
      <c r="AT1676" s="50" t="str">
        <f t="shared" si="342"/>
        <v>SV</v>
      </c>
      <c r="AU1676" s="63" t="str">
        <f t="shared" si="349"/>
        <v>SV</v>
      </c>
      <c r="AV1676" s="67">
        <v>141585.00004000001</v>
      </c>
      <c r="AW1676" s="133">
        <v>115762.26442000001</v>
      </c>
      <c r="AX1676" s="49">
        <v>159900</v>
      </c>
      <c r="AY1676" s="51">
        <f t="shared" si="343"/>
        <v>0.12935692308384161</v>
      </c>
      <c r="AZ1676" s="51">
        <f t="shared" si="344"/>
        <v>0.11454033746091298</v>
      </c>
      <c r="BA1676" s="49">
        <v>154900</v>
      </c>
      <c r="BB1676" s="52">
        <v>3</v>
      </c>
      <c r="BC1676" s="51">
        <f t="shared" si="345"/>
        <v>9.4042447690350528E-2</v>
      </c>
      <c r="BD1676" s="51">
        <f t="shared" si="346"/>
        <v>8.5958682763072863E-2</v>
      </c>
      <c r="BE1676" s="49">
        <v>149900</v>
      </c>
      <c r="BF1676" s="52">
        <v>6</v>
      </c>
      <c r="BG1676" s="51">
        <f t="shared" si="347"/>
        <v>5.8727972296859665E-2</v>
      </c>
      <c r="BH1676" s="51">
        <f t="shared" si="348"/>
        <v>5.5470313275516922E-2</v>
      </c>
      <c r="BI1676" s="282">
        <f t="shared" si="350"/>
        <v>0</v>
      </c>
    </row>
    <row r="1677" spans="1:61" hidden="1">
      <c r="A1677" s="54" t="s">
        <v>150</v>
      </c>
      <c r="B1677" s="55" t="s">
        <v>5252</v>
      </c>
      <c r="C1677" s="55" t="s">
        <v>5253</v>
      </c>
      <c r="D1677" s="44" t="s">
        <v>5254</v>
      </c>
      <c r="E1677" s="56">
        <v>1</v>
      </c>
      <c r="F1677" s="46" t="s">
        <v>5814</v>
      </c>
      <c r="G1677" s="47" t="s">
        <v>5814</v>
      </c>
      <c r="H1677" s="47" t="s">
        <v>6253</v>
      </c>
      <c r="I1677" s="48" t="s">
        <v>6348</v>
      </c>
      <c r="J1677" s="48" t="s">
        <v>6352</v>
      </c>
      <c r="K1677" s="48" t="s">
        <v>6353</v>
      </c>
      <c r="L1677" s="45">
        <v>114</v>
      </c>
      <c r="M1677" s="47" t="s">
        <v>161</v>
      </c>
      <c r="N1677" s="60">
        <v>0</v>
      </c>
      <c r="O1677" s="58">
        <v>0</v>
      </c>
      <c r="P1677" s="58">
        <v>0</v>
      </c>
      <c r="Q1677" s="132">
        <v>1</v>
      </c>
      <c r="R1677" s="60">
        <v>0</v>
      </c>
      <c r="S1677" s="58">
        <v>2</v>
      </c>
      <c r="T1677" s="58">
        <v>0</v>
      </c>
      <c r="U1677" s="132">
        <v>0</v>
      </c>
      <c r="V1677" s="58">
        <v>1</v>
      </c>
      <c r="W1677" s="58">
        <v>0</v>
      </c>
      <c r="X1677" s="58">
        <v>1</v>
      </c>
      <c r="Y1677" s="132">
        <v>0</v>
      </c>
      <c r="Z1677" s="61">
        <v>0</v>
      </c>
      <c r="AA1677" s="59">
        <v>0</v>
      </c>
      <c r="AB1677" s="59">
        <v>0</v>
      </c>
      <c r="AC1677" s="132">
        <v>0</v>
      </c>
      <c r="AD1677" s="61">
        <v>0</v>
      </c>
      <c r="AE1677" s="59">
        <v>0</v>
      </c>
      <c r="AF1677" s="59">
        <v>0</v>
      </c>
      <c r="AG1677" s="132">
        <v>0</v>
      </c>
      <c r="AH1677" s="61">
        <v>0</v>
      </c>
      <c r="AI1677" s="132">
        <v>0</v>
      </c>
      <c r="AJ1677" s="64">
        <f>IFERROR(VLOOKUP($B1677,STOCK!$A:$H,3,0)," ")</f>
        <v>14</v>
      </c>
      <c r="AK1677" s="65">
        <f>IFERROR(VLOOKUP($B1677,STOCK!$A:$H,4,0)," ")</f>
        <v>14</v>
      </c>
      <c r="AL1677" s="65">
        <f>IFERROR(VLOOKUP($B1677,STOCK!$A:$H,5,0)," ")</f>
        <v>4</v>
      </c>
      <c r="AM1677" s="65">
        <f>IFERROR(VLOOKUP($B1677,STOCK!$A:$H,6,0)," ")</f>
        <v>2</v>
      </c>
      <c r="AN1677" s="65">
        <f>IFERROR(VLOOKUP($B1677,STOCK!$A:$H,7,0)," ")</f>
        <v>6</v>
      </c>
      <c r="AO1677" s="65">
        <f>IFERROR(VLOOKUP($B1677,STOCK!$A:$H,8,0)," ")</f>
        <v>6</v>
      </c>
      <c r="AP1677" s="62">
        <f t="shared" si="338"/>
        <v>420</v>
      </c>
      <c r="AQ1677" s="50" t="str">
        <f t="shared" si="339"/>
        <v>SV</v>
      </c>
      <c r="AR1677" s="50" t="str">
        <f t="shared" si="340"/>
        <v>SV</v>
      </c>
      <c r="AS1677" s="50" t="str">
        <f t="shared" si="341"/>
        <v>SV</v>
      </c>
      <c r="AT1677" s="50" t="str">
        <f t="shared" si="342"/>
        <v>SV</v>
      </c>
      <c r="AU1677" s="63" t="str">
        <f t="shared" si="349"/>
        <v>SV</v>
      </c>
      <c r="AV1677" s="67">
        <v>108224.99996</v>
      </c>
      <c r="AW1677" s="133">
        <v>95668.394799999995</v>
      </c>
      <c r="AX1677" s="49">
        <v>129900</v>
      </c>
      <c r="AY1677" s="51">
        <f t="shared" si="343"/>
        <v>0.20027720072082311</v>
      </c>
      <c r="AZ1677" s="51">
        <f t="shared" si="344"/>
        <v>0.16685912270977674</v>
      </c>
      <c r="BA1677" s="49">
        <v>119900</v>
      </c>
      <c r="BB1677" s="52">
        <v>3</v>
      </c>
      <c r="BC1677" s="51">
        <f t="shared" si="345"/>
        <v>0.1078771082865797</v>
      </c>
      <c r="BD1677" s="51">
        <f t="shared" si="346"/>
        <v>9.7372811009174304E-2</v>
      </c>
      <c r="BE1677" s="49">
        <v>0</v>
      </c>
      <c r="BF1677" s="52">
        <v>0</v>
      </c>
      <c r="BG1677" s="51">
        <f t="shared" si="347"/>
        <v>-1</v>
      </c>
      <c r="BH1677" s="51">
        <f t="shared" si="348"/>
        <v>0</v>
      </c>
      <c r="BI1677" s="282">
        <f t="shared" si="350"/>
        <v>1</v>
      </c>
    </row>
    <row r="1678" spans="1:61" hidden="1">
      <c r="A1678" s="54" t="s">
        <v>150</v>
      </c>
      <c r="B1678" s="55" t="s">
        <v>5255</v>
      </c>
      <c r="C1678" s="55" t="s">
        <v>5256</v>
      </c>
      <c r="D1678" s="44" t="s">
        <v>5257</v>
      </c>
      <c r="E1678" s="56">
        <v>6</v>
      </c>
      <c r="F1678" s="46" t="s">
        <v>5814</v>
      </c>
      <c r="G1678" s="47" t="s">
        <v>5814</v>
      </c>
      <c r="H1678" s="47" t="s">
        <v>6253</v>
      </c>
      <c r="I1678" s="48" t="s">
        <v>6348</v>
      </c>
      <c r="J1678" s="48" t="s">
        <v>6352</v>
      </c>
      <c r="K1678" s="48" t="s">
        <v>6352</v>
      </c>
      <c r="L1678" s="45">
        <v>114</v>
      </c>
      <c r="M1678" s="47" t="s">
        <v>161</v>
      </c>
      <c r="N1678" s="60">
        <v>0</v>
      </c>
      <c r="O1678" s="58">
        <v>0</v>
      </c>
      <c r="P1678" s="58">
        <v>0</v>
      </c>
      <c r="Q1678" s="132">
        <v>0</v>
      </c>
      <c r="R1678" s="60">
        <v>0</v>
      </c>
      <c r="S1678" s="58">
        <v>0</v>
      </c>
      <c r="T1678" s="58">
        <v>0</v>
      </c>
      <c r="U1678" s="132">
        <v>0</v>
      </c>
      <c r="V1678" s="58">
        <v>0</v>
      </c>
      <c r="W1678" s="58">
        <v>0</v>
      </c>
      <c r="X1678" s="58">
        <v>0</v>
      </c>
      <c r="Y1678" s="132">
        <v>0</v>
      </c>
      <c r="Z1678" s="61">
        <v>0</v>
      </c>
      <c r="AA1678" s="59">
        <v>0</v>
      </c>
      <c r="AB1678" s="59">
        <v>0</v>
      </c>
      <c r="AC1678" s="132">
        <v>0</v>
      </c>
      <c r="AD1678" s="61">
        <v>0</v>
      </c>
      <c r="AE1678" s="59">
        <v>0</v>
      </c>
      <c r="AF1678" s="59">
        <v>0</v>
      </c>
      <c r="AG1678" s="132">
        <v>0</v>
      </c>
      <c r="AH1678" s="61">
        <v>0</v>
      </c>
      <c r="AI1678" s="132">
        <v>0</v>
      </c>
      <c r="AJ1678" s="64">
        <f>IFERROR(VLOOKUP($B1678,STOCK!$A:$H,3,0)," ")</f>
        <v>3</v>
      </c>
      <c r="AK1678" s="65">
        <f>IFERROR(VLOOKUP($B1678,STOCK!$A:$H,4,0)," ")</f>
        <v>3</v>
      </c>
      <c r="AL1678" s="65">
        <f>IFERROR(VLOOKUP($B1678,STOCK!$A:$H,5,0)," ")</f>
        <v>2</v>
      </c>
      <c r="AM1678" s="65">
        <f>IFERROR(VLOOKUP($B1678,STOCK!$A:$H,6,0)," ")</f>
        <v>4</v>
      </c>
      <c r="AN1678" s="65">
        <f>IFERROR(VLOOKUP($B1678,STOCK!$A:$H,7,0)," ")</f>
        <v>2</v>
      </c>
      <c r="AO1678" s="65">
        <f>IFERROR(VLOOKUP($B1678,STOCK!$A:$H,8,0)," ")</f>
        <v>6</v>
      </c>
      <c r="AP1678" s="62" t="str">
        <f t="shared" si="338"/>
        <v>SV</v>
      </c>
      <c r="AQ1678" s="50" t="str">
        <f t="shared" si="339"/>
        <v>SV</v>
      </c>
      <c r="AR1678" s="50" t="str">
        <f t="shared" si="340"/>
        <v>SV</v>
      </c>
      <c r="AS1678" s="50" t="str">
        <f t="shared" si="341"/>
        <v>SV</v>
      </c>
      <c r="AT1678" s="50" t="str">
        <f t="shared" si="342"/>
        <v>SV</v>
      </c>
      <c r="AU1678" s="63" t="str">
        <f t="shared" si="349"/>
        <v>SV</v>
      </c>
      <c r="AV1678" s="67">
        <v>191580.00004000001</v>
      </c>
      <c r="AW1678" s="133">
        <v>191579.99992999999</v>
      </c>
      <c r="AX1678" s="49">
        <v>219900</v>
      </c>
      <c r="AY1678" s="51">
        <f t="shared" si="343"/>
        <v>0.14782336336823798</v>
      </c>
      <c r="AZ1678" s="51">
        <f t="shared" si="344"/>
        <v>0.12878581155070482</v>
      </c>
      <c r="BA1678" s="49">
        <v>199900</v>
      </c>
      <c r="BB1678" s="52">
        <v>3</v>
      </c>
      <c r="BC1678" s="51">
        <f t="shared" si="345"/>
        <v>4.342833259350054E-2</v>
      </c>
      <c r="BD1678" s="51">
        <f t="shared" si="346"/>
        <v>4.1620810205102485E-2</v>
      </c>
      <c r="BE1678" s="49">
        <v>0</v>
      </c>
      <c r="BF1678" s="52">
        <v>0</v>
      </c>
      <c r="BG1678" s="51">
        <f t="shared" si="347"/>
        <v>-1</v>
      </c>
      <c r="BH1678" s="51">
        <f t="shared" si="348"/>
        <v>0</v>
      </c>
      <c r="BI1678" s="282">
        <f t="shared" si="350"/>
        <v>0</v>
      </c>
    </row>
    <row r="1679" spans="1:61" hidden="1">
      <c r="A1679" s="54" t="s">
        <v>150</v>
      </c>
      <c r="B1679" s="55" t="s">
        <v>5258</v>
      </c>
      <c r="C1679" s="55" t="s">
        <v>5259</v>
      </c>
      <c r="D1679" s="44" t="s">
        <v>5260</v>
      </c>
      <c r="E1679" s="56">
        <v>1</v>
      </c>
      <c r="F1679" s="46" t="s">
        <v>5814</v>
      </c>
      <c r="G1679" s="47" t="s">
        <v>5814</v>
      </c>
      <c r="H1679" s="47" t="s">
        <v>6253</v>
      </c>
      <c r="I1679" s="48" t="s">
        <v>6348</v>
      </c>
      <c r="J1679" s="48" t="s">
        <v>6352</v>
      </c>
      <c r="K1679" s="48" t="s">
        <v>6352</v>
      </c>
      <c r="L1679" s="45">
        <v>114</v>
      </c>
      <c r="M1679" s="47" t="s">
        <v>161</v>
      </c>
      <c r="N1679" s="60">
        <v>0</v>
      </c>
      <c r="O1679" s="58">
        <v>0</v>
      </c>
      <c r="P1679" s="58">
        <v>1</v>
      </c>
      <c r="Q1679" s="132">
        <v>1</v>
      </c>
      <c r="R1679" s="60">
        <v>0</v>
      </c>
      <c r="S1679" s="58">
        <v>0</v>
      </c>
      <c r="T1679" s="58">
        <v>1</v>
      </c>
      <c r="U1679" s="132">
        <v>0</v>
      </c>
      <c r="V1679" s="58">
        <v>0</v>
      </c>
      <c r="W1679" s="58">
        <v>0</v>
      </c>
      <c r="X1679" s="58">
        <v>0</v>
      </c>
      <c r="Y1679" s="132">
        <v>0</v>
      </c>
      <c r="Z1679" s="61">
        <v>0</v>
      </c>
      <c r="AA1679" s="59">
        <v>0</v>
      </c>
      <c r="AB1679" s="59">
        <v>0</v>
      </c>
      <c r="AC1679" s="132">
        <v>0</v>
      </c>
      <c r="AD1679" s="61">
        <v>0</v>
      </c>
      <c r="AE1679" s="59">
        <v>0</v>
      </c>
      <c r="AF1679" s="59">
        <v>0</v>
      </c>
      <c r="AG1679" s="132">
        <v>0</v>
      </c>
      <c r="AH1679" s="61">
        <v>2</v>
      </c>
      <c r="AI1679" s="132">
        <v>2</v>
      </c>
      <c r="AJ1679" s="64">
        <f>IFERROR(VLOOKUP($B1679,STOCK!$A:$H,3,0)," ")</f>
        <v>16</v>
      </c>
      <c r="AK1679" s="65">
        <f>IFERROR(VLOOKUP($B1679,STOCK!$A:$H,4,0)," ")</f>
        <v>5</v>
      </c>
      <c r="AL1679" s="65">
        <f>IFERROR(VLOOKUP($B1679,STOCK!$A:$H,5,0)," ")</f>
        <v>1</v>
      </c>
      <c r="AM1679" s="65">
        <f>IFERROR(VLOOKUP($B1679,STOCK!$A:$H,6,0)," ")</f>
        <v>3</v>
      </c>
      <c r="AN1679" s="65">
        <f>IFERROR(VLOOKUP($B1679,STOCK!$A:$H,7,0)," ")</f>
        <v>3</v>
      </c>
      <c r="AO1679" s="65">
        <f>IFERROR(VLOOKUP($B1679,STOCK!$A:$H,8,0)," ")</f>
        <v>4</v>
      </c>
      <c r="AP1679" s="62">
        <f t="shared" si="338"/>
        <v>480</v>
      </c>
      <c r="AQ1679" s="50" t="str">
        <f t="shared" si="339"/>
        <v>SV</v>
      </c>
      <c r="AR1679" s="50" t="str">
        <f t="shared" si="340"/>
        <v>SV</v>
      </c>
      <c r="AS1679" s="50" t="str">
        <f t="shared" si="341"/>
        <v>SV</v>
      </c>
      <c r="AT1679" s="50" t="str">
        <f t="shared" si="342"/>
        <v>SV</v>
      </c>
      <c r="AU1679" s="63">
        <f t="shared" si="349"/>
        <v>60</v>
      </c>
      <c r="AV1679" s="67">
        <v>216580.00000999999</v>
      </c>
      <c r="AW1679" s="133">
        <v>208570.10823000001</v>
      </c>
      <c r="AX1679" s="49">
        <v>259900</v>
      </c>
      <c r="AY1679" s="51">
        <f t="shared" si="343"/>
        <v>0.20001846887062436</v>
      </c>
      <c r="AZ1679" s="51">
        <f t="shared" si="344"/>
        <v>0.16667949207387461</v>
      </c>
      <c r="BA1679" s="49">
        <v>239900</v>
      </c>
      <c r="BB1679" s="52">
        <v>3</v>
      </c>
      <c r="BC1679" s="51">
        <f t="shared" si="345"/>
        <v>0.10767383871513192</v>
      </c>
      <c r="BD1679" s="51">
        <f t="shared" si="346"/>
        <v>9.7207169612338523E-2</v>
      </c>
      <c r="BE1679" s="49">
        <v>0</v>
      </c>
      <c r="BF1679" s="52">
        <v>0</v>
      </c>
      <c r="BG1679" s="51">
        <f t="shared" si="347"/>
        <v>-1</v>
      </c>
      <c r="BH1679" s="51">
        <f t="shared" si="348"/>
        <v>0</v>
      </c>
      <c r="BI1679" s="282">
        <f t="shared" si="350"/>
        <v>3</v>
      </c>
    </row>
    <row r="1680" spans="1:61" hidden="1">
      <c r="A1680" s="54" t="s">
        <v>150</v>
      </c>
      <c r="B1680" s="55" t="s">
        <v>5261</v>
      </c>
      <c r="C1680" s="55" t="s">
        <v>5262</v>
      </c>
      <c r="D1680" s="44" t="s">
        <v>5263</v>
      </c>
      <c r="E1680" s="56">
        <v>6</v>
      </c>
      <c r="F1680" s="46" t="s">
        <v>5814</v>
      </c>
      <c r="G1680" s="47" t="s">
        <v>5814</v>
      </c>
      <c r="H1680" s="47" t="s">
        <v>6253</v>
      </c>
      <c r="I1680" s="48" t="s">
        <v>6348</v>
      </c>
      <c r="J1680" s="48" t="s">
        <v>6352</v>
      </c>
      <c r="K1680" s="48" t="s">
        <v>6352</v>
      </c>
      <c r="L1680" s="45">
        <v>114</v>
      </c>
      <c r="M1680" s="47" t="s">
        <v>161</v>
      </c>
      <c r="N1680" s="60">
        <v>0</v>
      </c>
      <c r="O1680" s="58">
        <v>0</v>
      </c>
      <c r="P1680" s="58">
        <v>1</v>
      </c>
      <c r="Q1680" s="132">
        <v>1</v>
      </c>
      <c r="R1680" s="60">
        <v>0</v>
      </c>
      <c r="S1680" s="58">
        <v>0</v>
      </c>
      <c r="T1680" s="58">
        <v>0</v>
      </c>
      <c r="U1680" s="132">
        <v>0</v>
      </c>
      <c r="V1680" s="58">
        <v>0</v>
      </c>
      <c r="W1680" s="58">
        <v>0</v>
      </c>
      <c r="X1680" s="58">
        <v>0</v>
      </c>
      <c r="Y1680" s="132">
        <v>0</v>
      </c>
      <c r="Z1680" s="61">
        <v>0</v>
      </c>
      <c r="AA1680" s="59">
        <v>0</v>
      </c>
      <c r="AB1680" s="59">
        <v>0</v>
      </c>
      <c r="AC1680" s="132">
        <v>0</v>
      </c>
      <c r="AD1680" s="61">
        <v>0</v>
      </c>
      <c r="AE1680" s="59">
        <v>0</v>
      </c>
      <c r="AF1680" s="59">
        <v>0</v>
      </c>
      <c r="AG1680" s="132">
        <v>0</v>
      </c>
      <c r="AH1680" s="61">
        <v>0</v>
      </c>
      <c r="AI1680" s="132">
        <v>0</v>
      </c>
      <c r="AJ1680" s="64">
        <f>IFERROR(VLOOKUP($B1680,STOCK!$A:$H,3,0)," ")</f>
        <v>3</v>
      </c>
      <c r="AK1680" s="65">
        <f>IFERROR(VLOOKUP($B1680,STOCK!$A:$H,4,0)," ")</f>
        <v>4</v>
      </c>
      <c r="AL1680" s="65">
        <f>IFERROR(VLOOKUP($B1680,STOCK!$A:$H,5,0)," ")</f>
        <v>2</v>
      </c>
      <c r="AM1680" s="65">
        <f>IFERROR(VLOOKUP($B1680,STOCK!$A:$H,6,0)," ")</f>
        <v>3</v>
      </c>
      <c r="AN1680" s="65">
        <f>IFERROR(VLOOKUP($B1680,STOCK!$A:$H,7,0)," ")</f>
        <v>2</v>
      </c>
      <c r="AO1680" s="65">
        <f>IFERROR(VLOOKUP($B1680,STOCK!$A:$H,8,0)," ")</f>
        <v>4</v>
      </c>
      <c r="AP1680" s="62">
        <f t="shared" si="338"/>
        <v>90</v>
      </c>
      <c r="AQ1680" s="50" t="str">
        <f t="shared" si="339"/>
        <v>SV</v>
      </c>
      <c r="AR1680" s="50" t="str">
        <f t="shared" si="340"/>
        <v>SV</v>
      </c>
      <c r="AS1680" s="50" t="str">
        <f t="shared" si="341"/>
        <v>SV</v>
      </c>
      <c r="AT1680" s="50" t="str">
        <f t="shared" si="342"/>
        <v>SV</v>
      </c>
      <c r="AU1680" s="63" t="str">
        <f t="shared" si="349"/>
        <v>SV</v>
      </c>
      <c r="AV1680" s="67">
        <v>133250.000004</v>
      </c>
      <c r="AW1680" s="133">
        <v>133250.00018</v>
      </c>
      <c r="AX1680" s="49">
        <v>149900</v>
      </c>
      <c r="AY1680" s="51">
        <f t="shared" si="343"/>
        <v>0.12495309565103319</v>
      </c>
      <c r="AZ1680" s="51">
        <f t="shared" si="344"/>
        <v>0.11107404933955969</v>
      </c>
      <c r="BA1680" s="49">
        <v>144900</v>
      </c>
      <c r="BB1680" s="52">
        <v>3</v>
      </c>
      <c r="BC1680" s="51">
        <f t="shared" si="345"/>
        <v>8.7429643494561171E-2</v>
      </c>
      <c r="BD1680" s="51">
        <f t="shared" si="346"/>
        <v>8.0400276024844716E-2</v>
      </c>
      <c r="BE1680" s="49">
        <v>139900</v>
      </c>
      <c r="BF1680" s="52">
        <v>0</v>
      </c>
      <c r="BG1680" s="51">
        <f t="shared" si="347"/>
        <v>4.9906191338089156E-2</v>
      </c>
      <c r="BH1680" s="51">
        <f t="shared" si="348"/>
        <v>4.7533952794853458E-2</v>
      </c>
      <c r="BI1680" s="282">
        <f t="shared" si="350"/>
        <v>1</v>
      </c>
    </row>
    <row r="1681" spans="1:61" hidden="1">
      <c r="A1681" s="54" t="s">
        <v>150</v>
      </c>
      <c r="B1681" s="55" t="s">
        <v>5264</v>
      </c>
      <c r="C1681" s="55" t="s">
        <v>5265</v>
      </c>
      <c r="D1681" s="44" t="s">
        <v>5266</v>
      </c>
      <c r="E1681" s="56">
        <v>1</v>
      </c>
      <c r="F1681" s="46" t="s">
        <v>5814</v>
      </c>
      <c r="G1681" s="47" t="s">
        <v>5814</v>
      </c>
      <c r="H1681" s="47" t="s">
        <v>6253</v>
      </c>
      <c r="I1681" s="48" t="s">
        <v>6348</v>
      </c>
      <c r="J1681" s="48" t="s">
        <v>6352</v>
      </c>
      <c r="K1681" s="48" t="s">
        <v>6354</v>
      </c>
      <c r="L1681" s="45">
        <v>114</v>
      </c>
      <c r="M1681" s="47" t="s">
        <v>161</v>
      </c>
      <c r="N1681" s="60">
        <v>0</v>
      </c>
      <c r="O1681" s="58">
        <v>0</v>
      </c>
      <c r="P1681" s="58">
        <v>0</v>
      </c>
      <c r="Q1681" s="132">
        <v>0</v>
      </c>
      <c r="R1681" s="60">
        <v>0</v>
      </c>
      <c r="S1681" s="58">
        <v>0</v>
      </c>
      <c r="T1681" s="58">
        <v>0</v>
      </c>
      <c r="U1681" s="132">
        <v>0</v>
      </c>
      <c r="V1681" s="58">
        <v>0</v>
      </c>
      <c r="W1681" s="58">
        <v>0</v>
      </c>
      <c r="X1681" s="58">
        <v>0</v>
      </c>
      <c r="Y1681" s="132">
        <v>0</v>
      </c>
      <c r="Z1681" s="61">
        <v>0</v>
      </c>
      <c r="AA1681" s="59">
        <v>0</v>
      </c>
      <c r="AB1681" s="59">
        <v>0</v>
      </c>
      <c r="AC1681" s="132">
        <v>0</v>
      </c>
      <c r="AD1681" s="61">
        <v>0</v>
      </c>
      <c r="AE1681" s="59">
        <v>0</v>
      </c>
      <c r="AF1681" s="59">
        <v>0</v>
      </c>
      <c r="AG1681" s="132">
        <v>0</v>
      </c>
      <c r="AH1681" s="61">
        <v>0</v>
      </c>
      <c r="AI1681" s="132">
        <v>0</v>
      </c>
      <c r="AJ1681" s="64">
        <f>IFERROR(VLOOKUP($B1681,STOCK!$A:$H,3,0)," ")</f>
        <v>3</v>
      </c>
      <c r="AK1681" s="65">
        <f>IFERROR(VLOOKUP($B1681,STOCK!$A:$H,4,0)," ")</f>
        <v>3</v>
      </c>
      <c r="AL1681" s="65">
        <f>IFERROR(VLOOKUP($B1681,STOCK!$A:$H,5,0)," ")</f>
        <v>2</v>
      </c>
      <c r="AM1681" s="65">
        <f>IFERROR(VLOOKUP($B1681,STOCK!$A:$H,6,0)," ")</f>
        <v>1</v>
      </c>
      <c r="AN1681" s="65">
        <f>IFERROR(VLOOKUP($B1681,STOCK!$A:$H,7,0)," ")</f>
        <v>3</v>
      </c>
      <c r="AO1681" s="65">
        <f>IFERROR(VLOOKUP($B1681,STOCK!$A:$H,8,0)," ")</f>
        <v>0</v>
      </c>
      <c r="AP1681" s="62" t="str">
        <f t="shared" si="338"/>
        <v>SV</v>
      </c>
      <c r="AQ1681" s="50" t="str">
        <f t="shared" si="339"/>
        <v>SV</v>
      </c>
      <c r="AR1681" s="50" t="str">
        <f t="shared" si="340"/>
        <v>SV</v>
      </c>
      <c r="AS1681" s="50" t="str">
        <f t="shared" si="341"/>
        <v>SV</v>
      </c>
      <c r="AT1681" s="50" t="str">
        <f t="shared" si="342"/>
        <v>SV</v>
      </c>
      <c r="AU1681" s="63" t="str">
        <f t="shared" si="349"/>
        <v>Q</v>
      </c>
      <c r="AV1681" s="67">
        <v>374900.00000200002</v>
      </c>
      <c r="AW1681" s="133">
        <v>337328.08901</v>
      </c>
      <c r="AX1681" s="49">
        <v>449900</v>
      </c>
      <c r="AY1681" s="51">
        <f t="shared" si="343"/>
        <v>0.20005334755294713</v>
      </c>
      <c r="AZ1681" s="51">
        <f t="shared" si="344"/>
        <v>0.16670371193154032</v>
      </c>
      <c r="BA1681" s="49">
        <v>399900</v>
      </c>
      <c r="BB1681" s="52">
        <v>3</v>
      </c>
      <c r="BC1681" s="51">
        <f t="shared" si="345"/>
        <v>6.668444918075922E-2</v>
      </c>
      <c r="BD1681" s="51">
        <f t="shared" si="346"/>
        <v>6.251562890222552E-2</v>
      </c>
      <c r="BE1681" s="49">
        <v>0</v>
      </c>
      <c r="BF1681" s="52">
        <v>0</v>
      </c>
      <c r="BG1681" s="51">
        <f t="shared" si="347"/>
        <v>-1</v>
      </c>
      <c r="BH1681" s="51">
        <f t="shared" si="348"/>
        <v>0</v>
      </c>
      <c r="BI1681" s="282">
        <f t="shared" si="350"/>
        <v>0</v>
      </c>
    </row>
    <row r="1682" spans="1:61" hidden="1">
      <c r="A1682" s="54" t="s">
        <v>149</v>
      </c>
      <c r="B1682" s="55" t="s">
        <v>5267</v>
      </c>
      <c r="C1682" s="55" t="s">
        <v>5268</v>
      </c>
      <c r="D1682" s="44" t="s">
        <v>5269</v>
      </c>
      <c r="E1682" s="56">
        <v>6</v>
      </c>
      <c r="F1682" s="46" t="s">
        <v>5814</v>
      </c>
      <c r="G1682" s="47" t="s">
        <v>5814</v>
      </c>
      <c r="H1682" s="47" t="s">
        <v>6253</v>
      </c>
      <c r="I1682" s="48" t="s">
        <v>6348</v>
      </c>
      <c r="J1682" s="48" t="s">
        <v>6355</v>
      </c>
      <c r="K1682" s="48" t="s">
        <v>6356</v>
      </c>
      <c r="L1682" s="45">
        <v>114</v>
      </c>
      <c r="M1682" s="47" t="s">
        <v>161</v>
      </c>
      <c r="N1682" s="60">
        <v>0</v>
      </c>
      <c r="O1682" s="58">
        <v>0</v>
      </c>
      <c r="P1682" s="58">
        <v>0</v>
      </c>
      <c r="Q1682" s="132">
        <v>0</v>
      </c>
      <c r="R1682" s="60">
        <v>0</v>
      </c>
      <c r="S1682" s="58">
        <v>0</v>
      </c>
      <c r="T1682" s="58">
        <v>0</v>
      </c>
      <c r="U1682" s="132">
        <v>0</v>
      </c>
      <c r="V1682" s="58">
        <v>0</v>
      </c>
      <c r="W1682" s="58">
        <v>0</v>
      </c>
      <c r="X1682" s="58">
        <v>0</v>
      </c>
      <c r="Y1682" s="132">
        <v>0</v>
      </c>
      <c r="Z1682" s="61">
        <v>0</v>
      </c>
      <c r="AA1682" s="59">
        <v>0</v>
      </c>
      <c r="AB1682" s="59">
        <v>0</v>
      </c>
      <c r="AC1682" s="132">
        <v>0</v>
      </c>
      <c r="AD1682" s="61">
        <v>0</v>
      </c>
      <c r="AE1682" s="59">
        <v>0</v>
      </c>
      <c r="AF1682" s="59">
        <v>0</v>
      </c>
      <c r="AG1682" s="132">
        <v>0</v>
      </c>
      <c r="AH1682" s="61">
        <v>0</v>
      </c>
      <c r="AI1682" s="132">
        <v>0</v>
      </c>
      <c r="AJ1682" s="64">
        <f>IFERROR(VLOOKUP($B1682,STOCK!$A:$H,3,0)," ")</f>
        <v>6</v>
      </c>
      <c r="AK1682" s="65">
        <f>IFERROR(VLOOKUP($B1682,STOCK!$A:$H,4,0)," ")</f>
        <v>3</v>
      </c>
      <c r="AL1682" s="65">
        <f>IFERROR(VLOOKUP($B1682,STOCK!$A:$H,5,0)," ")</f>
        <v>1</v>
      </c>
      <c r="AM1682" s="65">
        <f>IFERROR(VLOOKUP($B1682,STOCK!$A:$H,6,0)," ")</f>
        <v>1</v>
      </c>
      <c r="AN1682" s="65">
        <f>IFERROR(VLOOKUP($B1682,STOCK!$A:$H,7,0)," ")</f>
        <v>1</v>
      </c>
      <c r="AO1682" s="65">
        <f>IFERROR(VLOOKUP($B1682,STOCK!$A:$H,8,0)," ")</f>
        <v>0</v>
      </c>
      <c r="AP1682" s="62" t="str">
        <f t="shared" si="338"/>
        <v>SV</v>
      </c>
      <c r="AQ1682" s="50" t="str">
        <f t="shared" si="339"/>
        <v>SV</v>
      </c>
      <c r="AR1682" s="50" t="str">
        <f t="shared" si="340"/>
        <v>SV</v>
      </c>
      <c r="AS1682" s="50" t="str">
        <f t="shared" si="341"/>
        <v>SV</v>
      </c>
      <c r="AT1682" s="50" t="str">
        <f t="shared" si="342"/>
        <v>SV</v>
      </c>
      <c r="AU1682" s="63" t="str">
        <f t="shared" si="349"/>
        <v>Q</v>
      </c>
      <c r="AV1682" s="67">
        <v>140934.99999700001</v>
      </c>
      <c r="AW1682" s="133">
        <v>140934.67443000001</v>
      </c>
      <c r="AX1682" s="49">
        <v>169900</v>
      </c>
      <c r="AY1682" s="51">
        <f t="shared" si="343"/>
        <v>0.20552027532987949</v>
      </c>
      <c r="AZ1682" s="51">
        <f t="shared" si="344"/>
        <v>0.17048263686286047</v>
      </c>
      <c r="BA1682" s="49">
        <v>159900</v>
      </c>
      <c r="BB1682" s="52">
        <v>3</v>
      </c>
      <c r="BC1682" s="51">
        <f t="shared" si="345"/>
        <v>0.13456557990139917</v>
      </c>
      <c r="BD1682" s="51">
        <f t="shared" si="346"/>
        <v>0.1186053783802376</v>
      </c>
      <c r="BE1682" s="49">
        <v>149900</v>
      </c>
      <c r="BF1682" s="52">
        <v>6</v>
      </c>
      <c r="BG1682" s="51">
        <f t="shared" si="347"/>
        <v>6.3610884472918849E-2</v>
      </c>
      <c r="BH1682" s="51">
        <f t="shared" si="348"/>
        <v>5.9806537711807828E-2</v>
      </c>
      <c r="BI1682" s="282">
        <f t="shared" si="350"/>
        <v>0</v>
      </c>
    </row>
    <row r="1683" spans="1:61" hidden="1">
      <c r="A1683" s="54" t="s">
        <v>150</v>
      </c>
      <c r="B1683" s="55" t="s">
        <v>5270</v>
      </c>
      <c r="C1683" s="55" t="s">
        <v>5271</v>
      </c>
      <c r="D1683" s="44" t="s">
        <v>5272</v>
      </c>
      <c r="E1683" s="56">
        <v>6</v>
      </c>
      <c r="F1683" s="46" t="s">
        <v>5814</v>
      </c>
      <c r="G1683" s="47" t="s">
        <v>5814</v>
      </c>
      <c r="H1683" s="47" t="s">
        <v>6253</v>
      </c>
      <c r="I1683" s="48" t="s">
        <v>6348</v>
      </c>
      <c r="J1683" s="48" t="s">
        <v>6355</v>
      </c>
      <c r="K1683" s="48" t="s">
        <v>6357</v>
      </c>
      <c r="L1683" s="45">
        <v>114</v>
      </c>
      <c r="M1683" s="47" t="s">
        <v>161</v>
      </c>
      <c r="N1683" s="60">
        <v>0</v>
      </c>
      <c r="O1683" s="58">
        <v>0</v>
      </c>
      <c r="P1683" s="58">
        <v>0</v>
      </c>
      <c r="Q1683" s="132">
        <v>0</v>
      </c>
      <c r="R1683" s="60">
        <v>0</v>
      </c>
      <c r="S1683" s="58">
        <v>1</v>
      </c>
      <c r="T1683" s="58">
        <v>0</v>
      </c>
      <c r="U1683" s="132">
        <v>0</v>
      </c>
      <c r="V1683" s="58">
        <v>0</v>
      </c>
      <c r="W1683" s="58">
        <v>0</v>
      </c>
      <c r="X1683" s="58">
        <v>0</v>
      </c>
      <c r="Y1683" s="132">
        <v>1</v>
      </c>
      <c r="Z1683" s="61">
        <v>0</v>
      </c>
      <c r="AA1683" s="59">
        <v>0</v>
      </c>
      <c r="AB1683" s="59">
        <v>0</v>
      </c>
      <c r="AC1683" s="132">
        <v>0</v>
      </c>
      <c r="AD1683" s="61">
        <v>3</v>
      </c>
      <c r="AE1683" s="59">
        <v>0</v>
      </c>
      <c r="AF1683" s="59">
        <v>0</v>
      </c>
      <c r="AG1683" s="132">
        <v>0</v>
      </c>
      <c r="AH1683" s="61">
        <v>0</v>
      </c>
      <c r="AI1683" s="132">
        <v>0</v>
      </c>
      <c r="AJ1683" s="64">
        <f>IFERROR(VLOOKUP($B1683,STOCK!$A:$H,3,0)," ")</f>
        <v>11</v>
      </c>
      <c r="AK1683" s="65">
        <f>IFERROR(VLOOKUP($B1683,STOCK!$A:$H,4,0)," ")</f>
        <v>6</v>
      </c>
      <c r="AL1683" s="65">
        <f>IFERROR(VLOOKUP($B1683,STOCK!$A:$H,5,0)," ")</f>
        <v>4</v>
      </c>
      <c r="AM1683" s="65">
        <f>IFERROR(VLOOKUP($B1683,STOCK!$A:$H,6,0)," ")</f>
        <v>3</v>
      </c>
      <c r="AN1683" s="65">
        <f>IFERROR(VLOOKUP($B1683,STOCK!$A:$H,7,0)," ")</f>
        <v>8</v>
      </c>
      <c r="AO1683" s="65">
        <f>IFERROR(VLOOKUP($B1683,STOCK!$A:$H,8,0)," ")</f>
        <v>6</v>
      </c>
      <c r="AP1683" s="62" t="str">
        <f t="shared" si="338"/>
        <v>SV</v>
      </c>
      <c r="AQ1683" s="50" t="str">
        <f t="shared" si="339"/>
        <v>SV</v>
      </c>
      <c r="AR1683" s="50">
        <f t="shared" si="340"/>
        <v>120</v>
      </c>
      <c r="AS1683" s="50" t="str">
        <f t="shared" si="341"/>
        <v>SV</v>
      </c>
      <c r="AT1683" s="50" t="str">
        <f t="shared" si="342"/>
        <v>SV</v>
      </c>
      <c r="AU1683" s="63" t="str">
        <f t="shared" si="349"/>
        <v>SV</v>
      </c>
      <c r="AV1683" s="67">
        <v>83250.000020000007</v>
      </c>
      <c r="AW1683" s="133">
        <v>81386.967749999996</v>
      </c>
      <c r="AX1683" s="49">
        <v>59900</v>
      </c>
      <c r="AY1683" s="51">
        <f t="shared" si="343"/>
        <v>-0.28048048065333808</v>
      </c>
      <c r="AZ1683" s="51">
        <f t="shared" si="344"/>
        <v>-0.38981636093489158</v>
      </c>
      <c r="BA1683" s="49">
        <v>55900</v>
      </c>
      <c r="BB1683" s="52">
        <v>3</v>
      </c>
      <c r="BC1683" s="51">
        <f t="shared" si="345"/>
        <v>-0.32852852868984306</v>
      </c>
      <c r="BD1683" s="51">
        <f t="shared" si="346"/>
        <v>-0.48926654776386419</v>
      </c>
      <c r="BE1683" s="49">
        <v>0</v>
      </c>
      <c r="BF1683" s="52">
        <v>0</v>
      </c>
      <c r="BG1683" s="51">
        <f t="shared" si="347"/>
        <v>-1</v>
      </c>
      <c r="BH1683" s="51">
        <f t="shared" si="348"/>
        <v>0</v>
      </c>
      <c r="BI1683" s="282">
        <f t="shared" si="350"/>
        <v>1</v>
      </c>
    </row>
    <row r="1684" spans="1:61" hidden="1">
      <c r="A1684" s="54" t="s">
        <v>150</v>
      </c>
      <c r="B1684" s="55" t="s">
        <v>5273</v>
      </c>
      <c r="C1684" s="55" t="s">
        <v>5274</v>
      </c>
      <c r="D1684" s="44" t="s">
        <v>5275</v>
      </c>
      <c r="E1684" s="56">
        <v>6</v>
      </c>
      <c r="F1684" s="46" t="s">
        <v>5814</v>
      </c>
      <c r="G1684" s="47" t="s">
        <v>5814</v>
      </c>
      <c r="H1684" s="47" t="s">
        <v>6253</v>
      </c>
      <c r="I1684" s="48" t="s">
        <v>6348</v>
      </c>
      <c r="J1684" s="48" t="s">
        <v>6355</v>
      </c>
      <c r="K1684" s="48" t="s">
        <v>6358</v>
      </c>
      <c r="L1684" s="45">
        <v>114</v>
      </c>
      <c r="M1684" s="47" t="s">
        <v>161</v>
      </c>
      <c r="N1684" s="60">
        <v>0</v>
      </c>
      <c r="O1684" s="58">
        <v>2</v>
      </c>
      <c r="P1684" s="58">
        <v>3</v>
      </c>
      <c r="Q1684" s="132">
        <v>0</v>
      </c>
      <c r="R1684" s="60">
        <v>2</v>
      </c>
      <c r="S1684" s="58">
        <v>5</v>
      </c>
      <c r="T1684" s="58">
        <v>3</v>
      </c>
      <c r="U1684" s="132">
        <v>3</v>
      </c>
      <c r="V1684" s="58">
        <v>0</v>
      </c>
      <c r="W1684" s="58">
        <v>0</v>
      </c>
      <c r="X1684" s="58">
        <v>0</v>
      </c>
      <c r="Y1684" s="132">
        <v>0</v>
      </c>
      <c r="Z1684" s="61">
        <v>1</v>
      </c>
      <c r="AA1684" s="59">
        <v>0</v>
      </c>
      <c r="AB1684" s="59">
        <v>1</v>
      </c>
      <c r="AC1684" s="132">
        <v>2</v>
      </c>
      <c r="AD1684" s="61">
        <v>0</v>
      </c>
      <c r="AE1684" s="59">
        <v>0</v>
      </c>
      <c r="AF1684" s="59">
        <v>1</v>
      </c>
      <c r="AG1684" s="132">
        <v>1</v>
      </c>
      <c r="AH1684" s="61">
        <v>0</v>
      </c>
      <c r="AI1684" s="132">
        <v>0</v>
      </c>
      <c r="AJ1684" s="64">
        <f>IFERROR(VLOOKUP($B1684,STOCK!$A:$H,3,0)," ")</f>
        <v>59</v>
      </c>
      <c r="AK1684" s="65">
        <f>IFERROR(VLOOKUP($B1684,STOCK!$A:$H,4,0)," ")</f>
        <v>88</v>
      </c>
      <c r="AL1684" s="65">
        <f>IFERROR(VLOOKUP($B1684,STOCK!$A:$H,5,0)," ")</f>
        <v>129</v>
      </c>
      <c r="AM1684" s="65">
        <f>IFERROR(VLOOKUP($B1684,STOCK!$A:$H,6,0)," ")</f>
        <v>65</v>
      </c>
      <c r="AN1684" s="65">
        <f>IFERROR(VLOOKUP($B1684,STOCK!$A:$H,7,0)," ")</f>
        <v>72</v>
      </c>
      <c r="AO1684" s="65">
        <f>IFERROR(VLOOKUP($B1684,STOCK!$A:$H,8,0)," ")</f>
        <v>100</v>
      </c>
      <c r="AP1684" s="62" t="str">
        <f t="shared" si="338"/>
        <v>SV</v>
      </c>
      <c r="AQ1684" s="50">
        <f t="shared" si="339"/>
        <v>880</v>
      </c>
      <c r="AR1684" s="50" t="str">
        <f t="shared" si="340"/>
        <v>SV</v>
      </c>
      <c r="AS1684" s="50">
        <f t="shared" si="341"/>
        <v>975</v>
      </c>
      <c r="AT1684" s="50">
        <f t="shared" si="342"/>
        <v>2160</v>
      </c>
      <c r="AU1684" s="63" t="str">
        <f t="shared" si="349"/>
        <v>SV</v>
      </c>
      <c r="AV1684" s="67">
        <v>41590.000001</v>
      </c>
      <c r="AW1684" s="133">
        <v>33688.067819999997</v>
      </c>
      <c r="AX1684" s="49">
        <v>49900</v>
      </c>
      <c r="AY1684" s="51">
        <f t="shared" si="343"/>
        <v>0.19980764603991807</v>
      </c>
      <c r="AZ1684" s="51">
        <f t="shared" si="344"/>
        <v>0.16653306611222443</v>
      </c>
      <c r="BA1684" s="49">
        <v>45900</v>
      </c>
      <c r="BB1684" s="52">
        <v>3</v>
      </c>
      <c r="BC1684" s="51">
        <f t="shared" si="345"/>
        <v>0.10363068042549584</v>
      </c>
      <c r="BD1684" s="51">
        <f t="shared" si="346"/>
        <v>9.3899782113289754E-2</v>
      </c>
      <c r="BE1684" s="49">
        <v>44900</v>
      </c>
      <c r="BF1684" s="52">
        <v>6</v>
      </c>
      <c r="BG1684" s="51">
        <f t="shared" si="347"/>
        <v>7.958643902189011E-2</v>
      </c>
      <c r="BH1684" s="51">
        <f t="shared" si="348"/>
        <v>7.371937636971046E-2</v>
      </c>
      <c r="BI1684" s="282">
        <f t="shared" si="350"/>
        <v>6</v>
      </c>
    </row>
    <row r="1685" spans="1:61" hidden="1">
      <c r="A1685" s="54" t="s">
        <v>150</v>
      </c>
      <c r="B1685" s="55" t="s">
        <v>5276</v>
      </c>
      <c r="C1685" s="55" t="s">
        <v>5277</v>
      </c>
      <c r="D1685" s="44" t="s">
        <v>5278</v>
      </c>
      <c r="E1685" s="56">
        <v>6</v>
      </c>
      <c r="F1685" s="46" t="s">
        <v>5814</v>
      </c>
      <c r="G1685" s="47" t="s">
        <v>5814</v>
      </c>
      <c r="H1685" s="47" t="s">
        <v>6253</v>
      </c>
      <c r="I1685" s="48" t="s">
        <v>6348</v>
      </c>
      <c r="J1685" s="48" t="s">
        <v>6355</v>
      </c>
      <c r="K1685" s="48" t="s">
        <v>6358</v>
      </c>
      <c r="L1685" s="45">
        <v>114</v>
      </c>
      <c r="M1685" s="47" t="s">
        <v>161</v>
      </c>
      <c r="N1685" s="60">
        <v>2</v>
      </c>
      <c r="O1685" s="58">
        <v>1</v>
      </c>
      <c r="P1685" s="58">
        <v>0</v>
      </c>
      <c r="Q1685" s="132">
        <v>0</v>
      </c>
      <c r="R1685" s="60">
        <v>0</v>
      </c>
      <c r="S1685" s="58">
        <v>0</v>
      </c>
      <c r="T1685" s="58">
        <v>0</v>
      </c>
      <c r="U1685" s="132">
        <v>0</v>
      </c>
      <c r="V1685" s="58">
        <v>0</v>
      </c>
      <c r="W1685" s="58">
        <v>0</v>
      </c>
      <c r="X1685" s="58">
        <v>0</v>
      </c>
      <c r="Y1685" s="132">
        <v>0</v>
      </c>
      <c r="Z1685" s="61">
        <v>0</v>
      </c>
      <c r="AA1685" s="59">
        <v>0</v>
      </c>
      <c r="AB1685" s="59">
        <v>0</v>
      </c>
      <c r="AC1685" s="132">
        <v>0</v>
      </c>
      <c r="AD1685" s="61">
        <v>0</v>
      </c>
      <c r="AE1685" s="59">
        <v>0</v>
      </c>
      <c r="AF1685" s="59">
        <v>1</v>
      </c>
      <c r="AG1685" s="132">
        <v>1</v>
      </c>
      <c r="AH1685" s="61">
        <v>0</v>
      </c>
      <c r="AI1685" s="132">
        <v>0</v>
      </c>
      <c r="AJ1685" s="64">
        <f>IFERROR(VLOOKUP($B1685,STOCK!$A:$H,3,0)," ")</f>
        <v>90</v>
      </c>
      <c r="AK1685" s="65">
        <f>IFERROR(VLOOKUP($B1685,STOCK!$A:$H,4,0)," ")</f>
        <v>53</v>
      </c>
      <c r="AL1685" s="65">
        <f>IFERROR(VLOOKUP($B1685,STOCK!$A:$H,5,0)," ")</f>
        <v>51</v>
      </c>
      <c r="AM1685" s="65">
        <f>IFERROR(VLOOKUP($B1685,STOCK!$A:$H,6,0)," ")</f>
        <v>43</v>
      </c>
      <c r="AN1685" s="65">
        <f>IFERROR(VLOOKUP($B1685,STOCK!$A:$H,7,0)," ")</f>
        <v>30</v>
      </c>
      <c r="AO1685" s="65">
        <f>IFERROR(VLOOKUP($B1685,STOCK!$A:$H,8,0)," ")</f>
        <v>20</v>
      </c>
      <c r="AP1685" s="62" t="str">
        <f t="shared" si="338"/>
        <v>SV</v>
      </c>
      <c r="AQ1685" s="50" t="str">
        <f t="shared" si="339"/>
        <v>SV</v>
      </c>
      <c r="AR1685" s="50" t="str">
        <f t="shared" si="340"/>
        <v>SV</v>
      </c>
      <c r="AS1685" s="50" t="str">
        <f t="shared" si="341"/>
        <v>SV</v>
      </c>
      <c r="AT1685" s="50">
        <f t="shared" si="342"/>
        <v>900</v>
      </c>
      <c r="AU1685" s="63" t="str">
        <f t="shared" si="349"/>
        <v>SV</v>
      </c>
      <c r="AV1685" s="67">
        <v>41590.000001</v>
      </c>
      <c r="AW1685" s="133">
        <v>34663.602050000001</v>
      </c>
      <c r="AX1685" s="49">
        <v>49900</v>
      </c>
      <c r="AY1685" s="51">
        <f t="shared" si="343"/>
        <v>0.19980764603991807</v>
      </c>
      <c r="AZ1685" s="51">
        <f t="shared" si="344"/>
        <v>0.16653306611222443</v>
      </c>
      <c r="BA1685" s="49">
        <v>45900</v>
      </c>
      <c r="BB1685" s="52">
        <v>3</v>
      </c>
      <c r="BC1685" s="51">
        <f t="shared" si="345"/>
        <v>0.10363068042549584</v>
      </c>
      <c r="BD1685" s="51">
        <f t="shared" si="346"/>
        <v>9.3899782113289754E-2</v>
      </c>
      <c r="BE1685" s="49">
        <v>44900</v>
      </c>
      <c r="BF1685" s="52">
        <v>6</v>
      </c>
      <c r="BG1685" s="51">
        <f t="shared" si="347"/>
        <v>7.958643902189011E-2</v>
      </c>
      <c r="BH1685" s="51">
        <f t="shared" si="348"/>
        <v>7.371937636971046E-2</v>
      </c>
      <c r="BI1685" s="282">
        <f t="shared" si="350"/>
        <v>1</v>
      </c>
    </row>
    <row r="1686" spans="1:61" hidden="1">
      <c r="A1686" s="54" t="s">
        <v>150</v>
      </c>
      <c r="B1686" s="55" t="s">
        <v>5279</v>
      </c>
      <c r="C1686" s="55" t="s">
        <v>5280</v>
      </c>
      <c r="D1686" s="44" t="s">
        <v>5281</v>
      </c>
      <c r="E1686" s="56">
        <v>6</v>
      </c>
      <c r="F1686" s="46" t="s">
        <v>5814</v>
      </c>
      <c r="G1686" s="47" t="s">
        <v>5814</v>
      </c>
      <c r="H1686" s="47" t="s">
        <v>6253</v>
      </c>
      <c r="I1686" s="48" t="s">
        <v>6348</v>
      </c>
      <c r="J1686" s="48" t="s">
        <v>6355</v>
      </c>
      <c r="K1686" s="48" t="s">
        <v>6358</v>
      </c>
      <c r="L1686" s="45">
        <v>114</v>
      </c>
      <c r="M1686" s="47" t="s">
        <v>161</v>
      </c>
      <c r="N1686" s="60">
        <v>0</v>
      </c>
      <c r="O1686" s="58">
        <v>0</v>
      </c>
      <c r="P1686" s="58">
        <v>3</v>
      </c>
      <c r="Q1686" s="132">
        <v>3</v>
      </c>
      <c r="R1686" s="60">
        <v>1</v>
      </c>
      <c r="S1686" s="58">
        <v>2</v>
      </c>
      <c r="T1686" s="58">
        <v>0</v>
      </c>
      <c r="U1686" s="132">
        <v>1</v>
      </c>
      <c r="V1686" s="58">
        <v>0</v>
      </c>
      <c r="W1686" s="58">
        <v>0</v>
      </c>
      <c r="X1686" s="58">
        <v>0</v>
      </c>
      <c r="Y1686" s="132">
        <v>0</v>
      </c>
      <c r="Z1686" s="61">
        <v>0</v>
      </c>
      <c r="AA1686" s="59">
        <v>0</v>
      </c>
      <c r="AB1686" s="59">
        <v>0</v>
      </c>
      <c r="AC1686" s="132">
        <v>1</v>
      </c>
      <c r="AD1686" s="61">
        <v>0</v>
      </c>
      <c r="AE1686" s="59">
        <v>1</v>
      </c>
      <c r="AF1686" s="59">
        <v>0</v>
      </c>
      <c r="AG1686" s="132">
        <v>0</v>
      </c>
      <c r="AH1686" s="61">
        <v>0</v>
      </c>
      <c r="AI1686" s="132">
        <v>0</v>
      </c>
      <c r="AJ1686" s="64">
        <f>IFERROR(VLOOKUP($B1686,STOCK!$A:$H,3,0)," ")</f>
        <v>41</v>
      </c>
      <c r="AK1686" s="65">
        <f>IFERROR(VLOOKUP($B1686,STOCK!$A:$H,4,0)," ")</f>
        <v>45</v>
      </c>
      <c r="AL1686" s="65">
        <f>IFERROR(VLOOKUP($B1686,STOCK!$A:$H,5,0)," ")</f>
        <v>52</v>
      </c>
      <c r="AM1686" s="65">
        <f>IFERROR(VLOOKUP($B1686,STOCK!$A:$H,6,0)," ")</f>
        <v>29</v>
      </c>
      <c r="AN1686" s="65">
        <f>IFERROR(VLOOKUP($B1686,STOCK!$A:$H,7,0)," ")</f>
        <v>45</v>
      </c>
      <c r="AO1686" s="65">
        <f>IFERROR(VLOOKUP($B1686,STOCK!$A:$H,8,0)," ")</f>
        <v>6</v>
      </c>
      <c r="AP1686" s="62">
        <f t="shared" si="338"/>
        <v>410</v>
      </c>
      <c r="AQ1686" s="50">
        <f t="shared" si="339"/>
        <v>1350</v>
      </c>
      <c r="AR1686" s="50" t="str">
        <f t="shared" si="340"/>
        <v>SV</v>
      </c>
      <c r="AS1686" s="50">
        <f t="shared" si="341"/>
        <v>870</v>
      </c>
      <c r="AT1686" s="50" t="str">
        <f t="shared" si="342"/>
        <v>SV</v>
      </c>
      <c r="AU1686" s="63" t="str">
        <f t="shared" si="349"/>
        <v>SV</v>
      </c>
      <c r="AV1686" s="67">
        <v>41590.000001</v>
      </c>
      <c r="AW1686" s="133">
        <v>34765.63134</v>
      </c>
      <c r="AX1686" s="49">
        <v>49900</v>
      </c>
      <c r="AY1686" s="51">
        <f t="shared" si="343"/>
        <v>0.19980764603991807</v>
      </c>
      <c r="AZ1686" s="51">
        <f t="shared" si="344"/>
        <v>0.16653306611222443</v>
      </c>
      <c r="BA1686" s="49">
        <v>45900</v>
      </c>
      <c r="BB1686" s="52">
        <v>3</v>
      </c>
      <c r="BC1686" s="51">
        <f t="shared" si="345"/>
        <v>0.10363068042549584</v>
      </c>
      <c r="BD1686" s="51">
        <f t="shared" si="346"/>
        <v>9.3899782113289754E-2</v>
      </c>
      <c r="BE1686" s="49">
        <v>44900</v>
      </c>
      <c r="BF1686" s="52">
        <v>6</v>
      </c>
      <c r="BG1686" s="51">
        <f t="shared" si="347"/>
        <v>7.958643902189011E-2</v>
      </c>
      <c r="BH1686" s="51">
        <f t="shared" si="348"/>
        <v>7.371937636971046E-2</v>
      </c>
      <c r="BI1686" s="282">
        <f t="shared" si="350"/>
        <v>5</v>
      </c>
    </row>
    <row r="1687" spans="1:61" hidden="1">
      <c r="A1687" s="54" t="s">
        <v>150</v>
      </c>
      <c r="B1687" s="55" t="s">
        <v>5282</v>
      </c>
      <c r="C1687" s="55" t="s">
        <v>5283</v>
      </c>
      <c r="D1687" s="44" t="s">
        <v>5284</v>
      </c>
      <c r="E1687" s="56">
        <v>6</v>
      </c>
      <c r="F1687" s="46" t="s">
        <v>5814</v>
      </c>
      <c r="G1687" s="47" t="s">
        <v>5814</v>
      </c>
      <c r="H1687" s="47" t="s">
        <v>6253</v>
      </c>
      <c r="I1687" s="48" t="s">
        <v>6348</v>
      </c>
      <c r="J1687" s="48" t="s">
        <v>6355</v>
      </c>
      <c r="K1687" s="48" t="s">
        <v>6358</v>
      </c>
      <c r="L1687" s="45">
        <v>114</v>
      </c>
      <c r="M1687" s="47" t="s">
        <v>161</v>
      </c>
      <c r="N1687" s="60">
        <v>0</v>
      </c>
      <c r="O1687" s="58">
        <v>0</v>
      </c>
      <c r="P1687" s="58">
        <v>0</v>
      </c>
      <c r="Q1687" s="132">
        <v>0</v>
      </c>
      <c r="R1687" s="60">
        <v>0</v>
      </c>
      <c r="S1687" s="58">
        <v>1</v>
      </c>
      <c r="T1687" s="58">
        <v>0</v>
      </c>
      <c r="U1687" s="132">
        <v>0</v>
      </c>
      <c r="V1687" s="58">
        <v>0</v>
      </c>
      <c r="W1687" s="58">
        <v>0</v>
      </c>
      <c r="X1687" s="58">
        <v>0</v>
      </c>
      <c r="Y1687" s="132">
        <v>0</v>
      </c>
      <c r="Z1687" s="61">
        <v>0</v>
      </c>
      <c r="AA1687" s="59">
        <v>0</v>
      </c>
      <c r="AB1687" s="59">
        <v>0</v>
      </c>
      <c r="AC1687" s="132">
        <v>0</v>
      </c>
      <c r="AD1687" s="61">
        <v>1</v>
      </c>
      <c r="AE1687" s="59">
        <v>0</v>
      </c>
      <c r="AF1687" s="59">
        <v>0</v>
      </c>
      <c r="AG1687" s="132">
        <v>1</v>
      </c>
      <c r="AH1687" s="61">
        <v>0</v>
      </c>
      <c r="AI1687" s="132">
        <v>0</v>
      </c>
      <c r="AJ1687" s="64">
        <f>IFERROR(VLOOKUP($B1687,STOCK!$A:$H,3,0)," ")</f>
        <v>9</v>
      </c>
      <c r="AK1687" s="65">
        <f>IFERROR(VLOOKUP($B1687,STOCK!$A:$H,4,0)," ")</f>
        <v>9</v>
      </c>
      <c r="AL1687" s="65">
        <f>IFERROR(VLOOKUP($B1687,STOCK!$A:$H,5,0)," ")</f>
        <v>9</v>
      </c>
      <c r="AM1687" s="65">
        <f>IFERROR(VLOOKUP($B1687,STOCK!$A:$H,6,0)," ")</f>
        <v>8</v>
      </c>
      <c r="AN1687" s="65">
        <f>IFERROR(VLOOKUP($B1687,STOCK!$A:$H,7,0)," ")</f>
        <v>2</v>
      </c>
      <c r="AO1687" s="65">
        <f>IFERROR(VLOOKUP($B1687,STOCK!$A:$H,8,0)," ")</f>
        <v>6</v>
      </c>
      <c r="AP1687" s="62" t="str">
        <f t="shared" si="338"/>
        <v>SV</v>
      </c>
      <c r="AQ1687" s="50" t="str">
        <f t="shared" si="339"/>
        <v>SV</v>
      </c>
      <c r="AR1687" s="50" t="str">
        <f t="shared" si="340"/>
        <v>SV</v>
      </c>
      <c r="AS1687" s="50" t="str">
        <f t="shared" si="341"/>
        <v>SV</v>
      </c>
      <c r="AT1687" s="50">
        <f t="shared" si="342"/>
        <v>60</v>
      </c>
      <c r="AU1687" s="63" t="str">
        <f t="shared" si="349"/>
        <v>SV</v>
      </c>
      <c r="AV1687" s="67">
        <v>41590.000001</v>
      </c>
      <c r="AW1687" s="133">
        <v>32936.865940000003</v>
      </c>
      <c r="AX1687" s="49">
        <v>49900</v>
      </c>
      <c r="AY1687" s="51">
        <f t="shared" si="343"/>
        <v>0.19980764603991807</v>
      </c>
      <c r="AZ1687" s="51">
        <f t="shared" si="344"/>
        <v>0.16653306611222443</v>
      </c>
      <c r="BA1687" s="49">
        <v>45900</v>
      </c>
      <c r="BB1687" s="52">
        <v>3</v>
      </c>
      <c r="BC1687" s="51">
        <f t="shared" si="345"/>
        <v>0.10363068042549584</v>
      </c>
      <c r="BD1687" s="51">
        <f t="shared" si="346"/>
        <v>9.3899782113289754E-2</v>
      </c>
      <c r="BE1687" s="49">
        <v>44900</v>
      </c>
      <c r="BF1687" s="52">
        <v>6</v>
      </c>
      <c r="BG1687" s="51">
        <f t="shared" si="347"/>
        <v>7.958643902189011E-2</v>
      </c>
      <c r="BH1687" s="51">
        <f t="shared" si="348"/>
        <v>7.371937636971046E-2</v>
      </c>
      <c r="BI1687" s="282">
        <f t="shared" si="350"/>
        <v>1</v>
      </c>
    </row>
    <row r="1688" spans="1:61" hidden="1">
      <c r="A1688" s="54" t="s">
        <v>150</v>
      </c>
      <c r="B1688" s="55" t="s">
        <v>5285</v>
      </c>
      <c r="C1688" s="55" t="s">
        <v>5286</v>
      </c>
      <c r="D1688" s="44" t="s">
        <v>5287</v>
      </c>
      <c r="E1688" s="56">
        <v>6</v>
      </c>
      <c r="F1688" s="46" t="s">
        <v>5814</v>
      </c>
      <c r="G1688" s="47" t="s">
        <v>5814</v>
      </c>
      <c r="H1688" s="47" t="s">
        <v>6253</v>
      </c>
      <c r="I1688" s="48" t="s">
        <v>6348</v>
      </c>
      <c r="J1688" s="48" t="s">
        <v>6355</v>
      </c>
      <c r="K1688" s="48" t="s">
        <v>6358</v>
      </c>
      <c r="L1688" s="45">
        <v>114</v>
      </c>
      <c r="M1688" s="47" t="s">
        <v>161</v>
      </c>
      <c r="N1688" s="60">
        <v>0</v>
      </c>
      <c r="O1688" s="58">
        <v>0</v>
      </c>
      <c r="P1688" s="58">
        <v>1</v>
      </c>
      <c r="Q1688" s="132">
        <v>0</v>
      </c>
      <c r="R1688" s="60">
        <v>0</v>
      </c>
      <c r="S1688" s="58">
        <v>5</v>
      </c>
      <c r="T1688" s="58">
        <v>3</v>
      </c>
      <c r="U1688" s="132">
        <v>2</v>
      </c>
      <c r="V1688" s="58">
        <v>0</v>
      </c>
      <c r="W1688" s="58">
        <v>0</v>
      </c>
      <c r="X1688" s="58">
        <v>3</v>
      </c>
      <c r="Y1688" s="132">
        <v>3</v>
      </c>
      <c r="Z1688" s="61">
        <v>3</v>
      </c>
      <c r="AA1688" s="59">
        <v>0</v>
      </c>
      <c r="AB1688" s="59">
        <v>1</v>
      </c>
      <c r="AC1688" s="132">
        <v>2</v>
      </c>
      <c r="AD1688" s="61">
        <v>2</v>
      </c>
      <c r="AE1688" s="59">
        <v>1</v>
      </c>
      <c r="AF1688" s="59">
        <v>3</v>
      </c>
      <c r="AG1688" s="132">
        <v>3</v>
      </c>
      <c r="AH1688" s="61">
        <v>0</v>
      </c>
      <c r="AI1688" s="132">
        <v>0</v>
      </c>
      <c r="AJ1688" s="64">
        <f>IFERROR(VLOOKUP($B1688,STOCK!$A:$H,3,0)," ")</f>
        <v>82</v>
      </c>
      <c r="AK1688" s="65">
        <f>IFERROR(VLOOKUP($B1688,STOCK!$A:$H,4,0)," ")</f>
        <v>85</v>
      </c>
      <c r="AL1688" s="65">
        <f>IFERROR(VLOOKUP($B1688,STOCK!$A:$H,5,0)," ")</f>
        <v>47</v>
      </c>
      <c r="AM1688" s="65">
        <f>IFERROR(VLOOKUP($B1688,STOCK!$A:$H,6,0)," ")</f>
        <v>56</v>
      </c>
      <c r="AN1688" s="65">
        <f>IFERROR(VLOOKUP($B1688,STOCK!$A:$H,7,0)," ")</f>
        <v>37</v>
      </c>
      <c r="AO1688" s="65">
        <f>IFERROR(VLOOKUP($B1688,STOCK!$A:$H,8,0)," ")</f>
        <v>60</v>
      </c>
      <c r="AP1688" s="62" t="str">
        <f t="shared" si="338"/>
        <v>SV</v>
      </c>
      <c r="AQ1688" s="50">
        <f t="shared" si="339"/>
        <v>1275</v>
      </c>
      <c r="AR1688" s="50">
        <f t="shared" si="340"/>
        <v>470</v>
      </c>
      <c r="AS1688" s="50">
        <f t="shared" si="341"/>
        <v>840</v>
      </c>
      <c r="AT1688" s="50">
        <f t="shared" si="342"/>
        <v>370</v>
      </c>
      <c r="AU1688" s="63" t="str">
        <f t="shared" si="349"/>
        <v>SV</v>
      </c>
      <c r="AV1688" s="67">
        <v>41590.000001</v>
      </c>
      <c r="AW1688" s="133">
        <v>33608.708870000002</v>
      </c>
      <c r="AX1688" s="49">
        <v>49900</v>
      </c>
      <c r="AY1688" s="51">
        <f t="shared" si="343"/>
        <v>0.19980764603991807</v>
      </c>
      <c r="AZ1688" s="51">
        <f t="shared" si="344"/>
        <v>0.16653306611222443</v>
      </c>
      <c r="BA1688" s="49">
        <v>45900</v>
      </c>
      <c r="BB1688" s="52">
        <v>3</v>
      </c>
      <c r="BC1688" s="51">
        <f t="shared" si="345"/>
        <v>0.10363068042549584</v>
      </c>
      <c r="BD1688" s="51">
        <f t="shared" si="346"/>
        <v>9.3899782113289754E-2</v>
      </c>
      <c r="BE1688" s="49">
        <v>44900</v>
      </c>
      <c r="BF1688" s="52">
        <v>6</v>
      </c>
      <c r="BG1688" s="51">
        <f t="shared" si="347"/>
        <v>7.958643902189011E-2</v>
      </c>
      <c r="BH1688" s="51">
        <f t="shared" si="348"/>
        <v>7.371937636971046E-2</v>
      </c>
      <c r="BI1688" s="282">
        <f t="shared" si="350"/>
        <v>10</v>
      </c>
    </row>
    <row r="1689" spans="1:61" hidden="1">
      <c r="A1689" s="54" t="s">
        <v>150</v>
      </c>
      <c r="B1689" s="55" t="s">
        <v>5288</v>
      </c>
      <c r="C1689" s="55" t="s">
        <v>5289</v>
      </c>
      <c r="D1689" s="44" t="s">
        <v>5290</v>
      </c>
      <c r="E1689" s="56">
        <v>6</v>
      </c>
      <c r="F1689" s="46" t="s">
        <v>5814</v>
      </c>
      <c r="G1689" s="47" t="s">
        <v>5814</v>
      </c>
      <c r="H1689" s="47" t="s">
        <v>6253</v>
      </c>
      <c r="I1689" s="48" t="s">
        <v>6348</v>
      </c>
      <c r="J1689" s="48" t="s">
        <v>6359</v>
      </c>
      <c r="K1689" s="48" t="s">
        <v>6360</v>
      </c>
      <c r="L1689" s="45">
        <v>114</v>
      </c>
      <c r="M1689" s="47" t="s">
        <v>161</v>
      </c>
      <c r="N1689" s="60">
        <v>2</v>
      </c>
      <c r="O1689" s="58">
        <v>0</v>
      </c>
      <c r="P1689" s="58">
        <v>2</v>
      </c>
      <c r="Q1689" s="132">
        <v>0</v>
      </c>
      <c r="R1689" s="60">
        <v>1</v>
      </c>
      <c r="S1689" s="58">
        <v>0</v>
      </c>
      <c r="T1689" s="58">
        <v>0</v>
      </c>
      <c r="U1689" s="132">
        <v>0</v>
      </c>
      <c r="V1689" s="58">
        <v>0</v>
      </c>
      <c r="W1689" s="58">
        <v>0</v>
      </c>
      <c r="X1689" s="58">
        <v>0</v>
      </c>
      <c r="Y1689" s="132">
        <v>0</v>
      </c>
      <c r="Z1689" s="61">
        <v>1</v>
      </c>
      <c r="AA1689" s="59">
        <v>0</v>
      </c>
      <c r="AB1689" s="59">
        <v>1</v>
      </c>
      <c r="AC1689" s="132">
        <v>0</v>
      </c>
      <c r="AD1689" s="61">
        <v>0</v>
      </c>
      <c r="AE1689" s="59">
        <v>0</v>
      </c>
      <c r="AF1689" s="59">
        <v>0</v>
      </c>
      <c r="AG1689" s="132">
        <v>0</v>
      </c>
      <c r="AH1689" s="61">
        <v>0</v>
      </c>
      <c r="AI1689" s="132">
        <v>0</v>
      </c>
      <c r="AJ1689" s="64">
        <f>IFERROR(VLOOKUP($B1689,STOCK!$A:$H,3,0)," ")</f>
        <v>12</v>
      </c>
      <c r="AK1689" s="65">
        <f>IFERROR(VLOOKUP($B1689,STOCK!$A:$H,4,0)," ")</f>
        <v>15</v>
      </c>
      <c r="AL1689" s="65">
        <f>IFERROR(VLOOKUP($B1689,STOCK!$A:$H,5,0)," ")</f>
        <v>12</v>
      </c>
      <c r="AM1689" s="65">
        <f>IFERROR(VLOOKUP($B1689,STOCK!$A:$H,6,0)," ")</f>
        <v>18</v>
      </c>
      <c r="AN1689" s="65">
        <f>IFERROR(VLOOKUP($B1689,STOCK!$A:$H,7,0)," ")</f>
        <v>10</v>
      </c>
      <c r="AO1689" s="65">
        <f>IFERROR(VLOOKUP($B1689,STOCK!$A:$H,8,0)," ")</f>
        <v>6</v>
      </c>
      <c r="AP1689" s="62" t="str">
        <f t="shared" si="338"/>
        <v>SV</v>
      </c>
      <c r="AQ1689" s="50" t="str">
        <f t="shared" si="339"/>
        <v>SV</v>
      </c>
      <c r="AR1689" s="50" t="str">
        <f t="shared" si="340"/>
        <v>SV</v>
      </c>
      <c r="AS1689" s="50" t="str">
        <f t="shared" si="341"/>
        <v>SV</v>
      </c>
      <c r="AT1689" s="50" t="str">
        <f t="shared" si="342"/>
        <v>SV</v>
      </c>
      <c r="AU1689" s="63" t="str">
        <f t="shared" si="349"/>
        <v>SV</v>
      </c>
      <c r="AV1689" s="67">
        <v>91575</v>
      </c>
      <c r="AW1689" s="133">
        <v>79601.065390000003</v>
      </c>
      <c r="AX1689" s="49">
        <v>109900</v>
      </c>
      <c r="AY1689" s="51">
        <f t="shared" si="343"/>
        <v>0.20010920010920019</v>
      </c>
      <c r="AZ1689" s="51">
        <f t="shared" si="344"/>
        <v>0.16674249317561418</v>
      </c>
      <c r="BA1689" s="49">
        <v>99900</v>
      </c>
      <c r="BB1689" s="52">
        <v>3</v>
      </c>
      <c r="BC1689" s="51">
        <f t="shared" si="345"/>
        <v>9.0909090909090828E-2</v>
      </c>
      <c r="BD1689" s="51">
        <f t="shared" si="346"/>
        <v>8.3333333333333329E-2</v>
      </c>
      <c r="BE1689" s="49">
        <v>0</v>
      </c>
      <c r="BF1689" s="52">
        <v>0</v>
      </c>
      <c r="BG1689" s="51">
        <f t="shared" si="347"/>
        <v>-1</v>
      </c>
      <c r="BH1689" s="51">
        <f t="shared" si="348"/>
        <v>0</v>
      </c>
      <c r="BI1689" s="282">
        <f t="shared" si="350"/>
        <v>0</v>
      </c>
    </row>
    <row r="1690" spans="1:61" hidden="1">
      <c r="A1690" s="54" t="s">
        <v>150</v>
      </c>
      <c r="B1690" s="55" t="s">
        <v>5291</v>
      </c>
      <c r="C1690" s="55" t="s">
        <v>5292</v>
      </c>
      <c r="D1690" s="44" t="s">
        <v>5293</v>
      </c>
      <c r="E1690" s="56">
        <v>6</v>
      </c>
      <c r="F1690" s="46" t="s">
        <v>5814</v>
      </c>
      <c r="G1690" s="47" t="s">
        <v>5814</v>
      </c>
      <c r="H1690" s="47" t="s">
        <v>6253</v>
      </c>
      <c r="I1690" s="48" t="s">
        <v>6348</v>
      </c>
      <c r="J1690" s="48" t="s">
        <v>6359</v>
      </c>
      <c r="K1690" s="48" t="s">
        <v>6360</v>
      </c>
      <c r="L1690" s="45">
        <v>114</v>
      </c>
      <c r="M1690" s="47" t="s">
        <v>161</v>
      </c>
      <c r="N1690" s="60">
        <v>0</v>
      </c>
      <c r="O1690" s="58">
        <v>0</v>
      </c>
      <c r="P1690" s="58">
        <v>1</v>
      </c>
      <c r="Q1690" s="132">
        <v>1</v>
      </c>
      <c r="R1690" s="60">
        <v>1</v>
      </c>
      <c r="S1690" s="58">
        <v>2</v>
      </c>
      <c r="T1690" s="58">
        <v>0</v>
      </c>
      <c r="U1690" s="132">
        <v>0</v>
      </c>
      <c r="V1690" s="58">
        <v>1</v>
      </c>
      <c r="W1690" s="58">
        <v>0</v>
      </c>
      <c r="X1690" s="58">
        <v>0</v>
      </c>
      <c r="Y1690" s="132">
        <v>0</v>
      </c>
      <c r="Z1690" s="61">
        <v>0</v>
      </c>
      <c r="AA1690" s="59">
        <v>0</v>
      </c>
      <c r="AB1690" s="59">
        <v>0</v>
      </c>
      <c r="AC1690" s="132">
        <v>0</v>
      </c>
      <c r="AD1690" s="61">
        <v>0</v>
      </c>
      <c r="AE1690" s="59">
        <v>0</v>
      </c>
      <c r="AF1690" s="59">
        <v>0</v>
      </c>
      <c r="AG1690" s="132">
        <v>0</v>
      </c>
      <c r="AH1690" s="61">
        <v>0</v>
      </c>
      <c r="AI1690" s="132">
        <v>0</v>
      </c>
      <c r="AJ1690" s="64">
        <f>IFERROR(VLOOKUP($B1690,STOCK!$A:$H,3,0)," ")</f>
        <v>16</v>
      </c>
      <c r="AK1690" s="65">
        <f>IFERROR(VLOOKUP($B1690,STOCK!$A:$H,4,0)," ")</f>
        <v>13</v>
      </c>
      <c r="AL1690" s="65">
        <f>IFERROR(VLOOKUP($B1690,STOCK!$A:$H,5,0)," ")</f>
        <v>10</v>
      </c>
      <c r="AM1690" s="65">
        <f>IFERROR(VLOOKUP($B1690,STOCK!$A:$H,6,0)," ")</f>
        <v>11</v>
      </c>
      <c r="AN1690" s="65">
        <f>IFERROR(VLOOKUP($B1690,STOCK!$A:$H,7,0)," ")</f>
        <v>11</v>
      </c>
      <c r="AO1690" s="65">
        <f>IFERROR(VLOOKUP($B1690,STOCK!$A:$H,8,0)," ")</f>
        <v>6</v>
      </c>
      <c r="AP1690" s="62">
        <f t="shared" si="338"/>
        <v>480</v>
      </c>
      <c r="AQ1690" s="50" t="str">
        <f t="shared" si="339"/>
        <v>SV</v>
      </c>
      <c r="AR1690" s="50" t="str">
        <f t="shared" si="340"/>
        <v>SV</v>
      </c>
      <c r="AS1690" s="50" t="str">
        <f t="shared" si="341"/>
        <v>SV</v>
      </c>
      <c r="AT1690" s="50" t="str">
        <f t="shared" si="342"/>
        <v>SV</v>
      </c>
      <c r="AU1690" s="63" t="str">
        <f t="shared" si="349"/>
        <v>SV</v>
      </c>
      <c r="AV1690" s="67">
        <v>124919.999996</v>
      </c>
      <c r="AW1690" s="133">
        <v>102182.00817</v>
      </c>
      <c r="AX1690" s="49">
        <v>149900</v>
      </c>
      <c r="AY1690" s="51">
        <f t="shared" si="343"/>
        <v>0.19996797954530798</v>
      </c>
      <c r="AZ1690" s="51">
        <f t="shared" si="344"/>
        <v>0.16664442964643097</v>
      </c>
      <c r="BA1690" s="49">
        <v>139900</v>
      </c>
      <c r="BB1690" s="52">
        <v>3</v>
      </c>
      <c r="BC1690" s="51">
        <f t="shared" si="345"/>
        <v>0.11991674675375985</v>
      </c>
      <c r="BD1690" s="51">
        <f t="shared" si="346"/>
        <v>0.1070764832308792</v>
      </c>
      <c r="BE1690" s="49">
        <v>0</v>
      </c>
      <c r="BF1690" s="52">
        <v>0</v>
      </c>
      <c r="BG1690" s="51">
        <f t="shared" si="347"/>
        <v>-1</v>
      </c>
      <c r="BH1690" s="51">
        <f t="shared" si="348"/>
        <v>0</v>
      </c>
      <c r="BI1690" s="282">
        <f t="shared" si="350"/>
        <v>1</v>
      </c>
    </row>
    <row r="1691" spans="1:61" hidden="1">
      <c r="A1691" s="54" t="s">
        <v>150</v>
      </c>
      <c r="B1691" s="55" t="s">
        <v>5294</v>
      </c>
      <c r="C1691" s="55" t="s">
        <v>5295</v>
      </c>
      <c r="D1691" s="44" t="s">
        <v>5296</v>
      </c>
      <c r="E1691" s="56">
        <v>6</v>
      </c>
      <c r="F1691" s="46" t="s">
        <v>5814</v>
      </c>
      <c r="G1691" s="47" t="s">
        <v>5814</v>
      </c>
      <c r="H1691" s="47" t="s">
        <v>6253</v>
      </c>
      <c r="I1691" s="48" t="s">
        <v>6348</v>
      </c>
      <c r="J1691" s="48" t="s">
        <v>6359</v>
      </c>
      <c r="K1691" s="48" t="s">
        <v>6360</v>
      </c>
      <c r="L1691" s="45">
        <v>114</v>
      </c>
      <c r="M1691" s="47" t="s">
        <v>161</v>
      </c>
      <c r="N1691" s="60">
        <v>1</v>
      </c>
      <c r="O1691" s="58">
        <v>0</v>
      </c>
      <c r="P1691" s="58">
        <v>0</v>
      </c>
      <c r="Q1691" s="132">
        <v>0</v>
      </c>
      <c r="R1691" s="60">
        <v>0</v>
      </c>
      <c r="S1691" s="58">
        <v>0</v>
      </c>
      <c r="T1691" s="58">
        <v>4</v>
      </c>
      <c r="U1691" s="132">
        <v>3</v>
      </c>
      <c r="V1691" s="58">
        <v>0</v>
      </c>
      <c r="W1691" s="58">
        <v>0</v>
      </c>
      <c r="X1691" s="58">
        <v>0</v>
      </c>
      <c r="Y1691" s="132">
        <v>0</v>
      </c>
      <c r="Z1691" s="61">
        <v>1</v>
      </c>
      <c r="AA1691" s="59">
        <v>0</v>
      </c>
      <c r="AB1691" s="59">
        <v>0</v>
      </c>
      <c r="AC1691" s="132">
        <v>0</v>
      </c>
      <c r="AD1691" s="61">
        <v>0</v>
      </c>
      <c r="AE1691" s="59">
        <v>0</v>
      </c>
      <c r="AF1691" s="59">
        <v>0</v>
      </c>
      <c r="AG1691" s="132">
        <v>0</v>
      </c>
      <c r="AH1691" s="61">
        <v>0</v>
      </c>
      <c r="AI1691" s="132">
        <v>0</v>
      </c>
      <c r="AJ1691" s="64">
        <f>IFERROR(VLOOKUP($B1691,STOCK!$A:$H,3,0)," ")</f>
        <v>19</v>
      </c>
      <c r="AK1691" s="65">
        <f>IFERROR(VLOOKUP($B1691,STOCK!$A:$H,4,0)," ")</f>
        <v>8</v>
      </c>
      <c r="AL1691" s="65">
        <f>IFERROR(VLOOKUP($B1691,STOCK!$A:$H,5,0)," ")</f>
        <v>16</v>
      </c>
      <c r="AM1691" s="65">
        <f>IFERROR(VLOOKUP($B1691,STOCK!$A:$H,6,0)," ")</f>
        <v>21</v>
      </c>
      <c r="AN1691" s="65">
        <f>IFERROR(VLOOKUP($B1691,STOCK!$A:$H,7,0)," ")</f>
        <v>11</v>
      </c>
      <c r="AO1691" s="65">
        <f>IFERROR(VLOOKUP($B1691,STOCK!$A:$H,8,0)," ")</f>
        <v>6</v>
      </c>
      <c r="AP1691" s="62" t="str">
        <f t="shared" si="338"/>
        <v>SV</v>
      </c>
      <c r="AQ1691" s="50">
        <f t="shared" si="339"/>
        <v>80</v>
      </c>
      <c r="AR1691" s="50" t="str">
        <f t="shared" si="340"/>
        <v>SV</v>
      </c>
      <c r="AS1691" s="50" t="str">
        <f t="shared" si="341"/>
        <v>SV</v>
      </c>
      <c r="AT1691" s="50" t="str">
        <f t="shared" si="342"/>
        <v>SV</v>
      </c>
      <c r="AU1691" s="63" t="str">
        <f t="shared" si="349"/>
        <v>SV</v>
      </c>
      <c r="AV1691" s="67">
        <v>83250.000020000007</v>
      </c>
      <c r="AW1691" s="133">
        <v>70529.823210000002</v>
      </c>
      <c r="AX1691" s="49">
        <v>89900</v>
      </c>
      <c r="AY1691" s="51">
        <f t="shared" si="343"/>
        <v>7.9879879620449179E-2</v>
      </c>
      <c r="AZ1691" s="51">
        <f t="shared" si="344"/>
        <v>7.3971078754171221E-2</v>
      </c>
      <c r="BA1691" s="49">
        <v>85900</v>
      </c>
      <c r="BB1691" s="52">
        <v>3</v>
      </c>
      <c r="BC1691" s="51">
        <f t="shared" si="345"/>
        <v>3.1831831583944314E-2</v>
      </c>
      <c r="BD1691" s="51">
        <f t="shared" si="346"/>
        <v>3.0849825145517967E-2</v>
      </c>
      <c r="BE1691" s="49">
        <v>79900</v>
      </c>
      <c r="BF1691" s="52">
        <v>6</v>
      </c>
      <c r="BG1691" s="51">
        <f t="shared" si="347"/>
        <v>-4.0240240470813204E-2</v>
      </c>
      <c r="BH1691" s="51">
        <f t="shared" si="348"/>
        <v>-4.1927409511889946E-2</v>
      </c>
      <c r="BI1691" s="282">
        <f t="shared" si="350"/>
        <v>3</v>
      </c>
    </row>
    <row r="1692" spans="1:61" hidden="1">
      <c r="A1692" s="54" t="s">
        <v>150</v>
      </c>
      <c r="B1692" s="55" t="s">
        <v>5297</v>
      </c>
      <c r="C1692" s="55" t="s">
        <v>5298</v>
      </c>
      <c r="D1692" s="44" t="s">
        <v>5299</v>
      </c>
      <c r="E1692" s="56">
        <v>6</v>
      </c>
      <c r="F1692" s="46" t="s">
        <v>5814</v>
      </c>
      <c r="G1692" s="47" t="s">
        <v>5814</v>
      </c>
      <c r="H1692" s="47" t="s">
        <v>6253</v>
      </c>
      <c r="I1692" s="48" t="s">
        <v>6348</v>
      </c>
      <c r="J1692" s="48" t="s">
        <v>6359</v>
      </c>
      <c r="K1692" s="48" t="s">
        <v>6361</v>
      </c>
      <c r="L1692" s="45">
        <v>114</v>
      </c>
      <c r="M1692" s="47" t="s">
        <v>161</v>
      </c>
      <c r="N1692" s="60">
        <v>1</v>
      </c>
      <c r="O1692" s="58">
        <v>0</v>
      </c>
      <c r="P1692" s="58">
        <v>0</v>
      </c>
      <c r="Q1692" s="132">
        <v>0</v>
      </c>
      <c r="R1692" s="60">
        <v>0</v>
      </c>
      <c r="S1692" s="58">
        <v>0</v>
      </c>
      <c r="T1692" s="58">
        <v>0</v>
      </c>
      <c r="U1692" s="132">
        <v>0</v>
      </c>
      <c r="V1692" s="58">
        <v>0</v>
      </c>
      <c r="W1692" s="58">
        <v>0</v>
      </c>
      <c r="X1692" s="58">
        <v>0</v>
      </c>
      <c r="Y1692" s="132">
        <v>0</v>
      </c>
      <c r="Z1692" s="61">
        <v>0</v>
      </c>
      <c r="AA1692" s="59">
        <v>1</v>
      </c>
      <c r="AB1692" s="59">
        <v>0</v>
      </c>
      <c r="AC1692" s="132">
        <v>0</v>
      </c>
      <c r="AD1692" s="61">
        <v>3</v>
      </c>
      <c r="AE1692" s="59">
        <v>0</v>
      </c>
      <c r="AF1692" s="59">
        <v>3</v>
      </c>
      <c r="AG1692" s="132">
        <v>0</v>
      </c>
      <c r="AH1692" s="61">
        <v>0</v>
      </c>
      <c r="AI1692" s="132">
        <v>0</v>
      </c>
      <c r="AJ1692" s="64">
        <f>IFERROR(VLOOKUP($B1692,STOCK!$A:$H,3,0)," ")</f>
        <v>27</v>
      </c>
      <c r="AK1692" s="65">
        <f>IFERROR(VLOOKUP($B1692,STOCK!$A:$H,4,0)," ")</f>
        <v>36</v>
      </c>
      <c r="AL1692" s="65">
        <f>IFERROR(VLOOKUP($B1692,STOCK!$A:$H,5,0)," ")</f>
        <v>10</v>
      </c>
      <c r="AM1692" s="65">
        <f>IFERROR(VLOOKUP($B1692,STOCK!$A:$H,6,0)," ")</f>
        <v>11</v>
      </c>
      <c r="AN1692" s="65">
        <f>IFERROR(VLOOKUP($B1692,STOCK!$A:$H,7,0)," ")</f>
        <v>19</v>
      </c>
      <c r="AO1692" s="65">
        <f>IFERROR(VLOOKUP($B1692,STOCK!$A:$H,8,0)," ")</f>
        <v>6</v>
      </c>
      <c r="AP1692" s="62" t="str">
        <f t="shared" si="338"/>
        <v>SV</v>
      </c>
      <c r="AQ1692" s="50" t="str">
        <f t="shared" si="339"/>
        <v>SV</v>
      </c>
      <c r="AR1692" s="50" t="str">
        <f t="shared" si="340"/>
        <v>SV</v>
      </c>
      <c r="AS1692" s="50" t="str">
        <f t="shared" si="341"/>
        <v>SV</v>
      </c>
      <c r="AT1692" s="50" t="str">
        <f t="shared" si="342"/>
        <v>SV</v>
      </c>
      <c r="AU1692" s="63" t="str">
        <f t="shared" si="349"/>
        <v>SV</v>
      </c>
      <c r="AV1692" s="67">
        <v>91575</v>
      </c>
      <c r="AW1692" s="133">
        <v>84192.074559999994</v>
      </c>
      <c r="AX1692" s="49">
        <v>109900</v>
      </c>
      <c r="AY1692" s="51">
        <f t="shared" si="343"/>
        <v>0.20010920010920019</v>
      </c>
      <c r="AZ1692" s="51">
        <f t="shared" si="344"/>
        <v>0.16674249317561418</v>
      </c>
      <c r="BA1692" s="49">
        <v>99900</v>
      </c>
      <c r="BB1692" s="52">
        <v>3</v>
      </c>
      <c r="BC1692" s="51">
        <f t="shared" si="345"/>
        <v>9.0909090909090828E-2</v>
      </c>
      <c r="BD1692" s="51">
        <f t="shared" si="346"/>
        <v>8.3333333333333329E-2</v>
      </c>
      <c r="BE1692" s="49">
        <v>0</v>
      </c>
      <c r="BF1692" s="52">
        <v>0</v>
      </c>
      <c r="BG1692" s="51">
        <f t="shared" si="347"/>
        <v>-1</v>
      </c>
      <c r="BH1692" s="51">
        <f t="shared" si="348"/>
        <v>0</v>
      </c>
      <c r="BI1692" s="282">
        <f t="shared" si="350"/>
        <v>0</v>
      </c>
    </row>
    <row r="1693" spans="1:61" hidden="1">
      <c r="A1693" s="54" t="s">
        <v>150</v>
      </c>
      <c r="B1693" s="55" t="s">
        <v>5300</v>
      </c>
      <c r="C1693" s="55" t="s">
        <v>5301</v>
      </c>
      <c r="D1693" s="44" t="s">
        <v>5302</v>
      </c>
      <c r="E1693" s="56">
        <v>6</v>
      </c>
      <c r="F1693" s="46" t="s">
        <v>5814</v>
      </c>
      <c r="G1693" s="47" t="s">
        <v>5814</v>
      </c>
      <c r="H1693" s="47" t="s">
        <v>6253</v>
      </c>
      <c r="I1693" s="48" t="s">
        <v>6348</v>
      </c>
      <c r="J1693" s="48" t="s">
        <v>6359</v>
      </c>
      <c r="K1693" s="48" t="s">
        <v>6361</v>
      </c>
      <c r="L1693" s="45">
        <v>114</v>
      </c>
      <c r="M1693" s="47" t="s">
        <v>161</v>
      </c>
      <c r="N1693" s="60">
        <v>0</v>
      </c>
      <c r="O1693" s="58">
        <v>0</v>
      </c>
      <c r="P1693" s="58">
        <v>2</v>
      </c>
      <c r="Q1693" s="132">
        <v>0</v>
      </c>
      <c r="R1693" s="60">
        <v>0</v>
      </c>
      <c r="S1693" s="58">
        <v>0</v>
      </c>
      <c r="T1693" s="58">
        <v>0</v>
      </c>
      <c r="U1693" s="132">
        <v>0</v>
      </c>
      <c r="V1693" s="58">
        <v>0</v>
      </c>
      <c r="W1693" s="58">
        <v>0</v>
      </c>
      <c r="X1693" s="58">
        <v>0</v>
      </c>
      <c r="Y1693" s="132">
        <v>0</v>
      </c>
      <c r="Z1693" s="61">
        <v>0</v>
      </c>
      <c r="AA1693" s="59">
        <v>0</v>
      </c>
      <c r="AB1693" s="59">
        <v>0</v>
      </c>
      <c r="AC1693" s="132">
        <v>0</v>
      </c>
      <c r="AD1693" s="61">
        <v>3</v>
      </c>
      <c r="AE1693" s="59">
        <v>2</v>
      </c>
      <c r="AF1693" s="59">
        <v>3</v>
      </c>
      <c r="AG1693" s="132">
        <v>0</v>
      </c>
      <c r="AH1693" s="61">
        <v>0</v>
      </c>
      <c r="AI1693" s="132">
        <v>0</v>
      </c>
      <c r="AJ1693" s="64">
        <f>IFERROR(VLOOKUP($B1693,STOCK!$A:$H,3,0)," ")</f>
        <v>13</v>
      </c>
      <c r="AK1693" s="65">
        <f>IFERROR(VLOOKUP($B1693,STOCK!$A:$H,4,0)," ")</f>
        <v>15</v>
      </c>
      <c r="AL1693" s="65">
        <f>IFERROR(VLOOKUP($B1693,STOCK!$A:$H,5,0)," ")</f>
        <v>15</v>
      </c>
      <c r="AM1693" s="65">
        <f>IFERROR(VLOOKUP($B1693,STOCK!$A:$H,6,0)," ")</f>
        <v>15</v>
      </c>
      <c r="AN1693" s="65">
        <f>IFERROR(VLOOKUP($B1693,STOCK!$A:$H,7,0)," ")</f>
        <v>38</v>
      </c>
      <c r="AO1693" s="65">
        <f>IFERROR(VLOOKUP($B1693,STOCK!$A:$H,8,0)," ")</f>
        <v>6</v>
      </c>
      <c r="AP1693" s="62" t="str">
        <f t="shared" si="338"/>
        <v>SV</v>
      </c>
      <c r="AQ1693" s="50" t="str">
        <f t="shared" si="339"/>
        <v>SV</v>
      </c>
      <c r="AR1693" s="50" t="str">
        <f t="shared" si="340"/>
        <v>SV</v>
      </c>
      <c r="AS1693" s="50" t="str">
        <f t="shared" si="341"/>
        <v>SV</v>
      </c>
      <c r="AT1693" s="50" t="str">
        <f t="shared" si="342"/>
        <v>SV</v>
      </c>
      <c r="AU1693" s="63" t="str">
        <f t="shared" si="349"/>
        <v>SV</v>
      </c>
      <c r="AV1693" s="67">
        <v>108249.99999</v>
      </c>
      <c r="AW1693" s="133">
        <v>99481.392120000004</v>
      </c>
      <c r="AX1693" s="49">
        <v>129900</v>
      </c>
      <c r="AY1693" s="51">
        <f t="shared" si="343"/>
        <v>0.20000000011085461</v>
      </c>
      <c r="AZ1693" s="51">
        <f t="shared" si="344"/>
        <v>0.16666666674364899</v>
      </c>
      <c r="BA1693" s="49">
        <v>119900</v>
      </c>
      <c r="BB1693" s="52">
        <v>3</v>
      </c>
      <c r="BC1693" s="51">
        <f t="shared" si="345"/>
        <v>0.10762124721548472</v>
      </c>
      <c r="BD1693" s="51">
        <f t="shared" si="346"/>
        <v>9.7164303669724797E-2</v>
      </c>
      <c r="BE1693" s="49">
        <v>0</v>
      </c>
      <c r="BF1693" s="52">
        <v>0</v>
      </c>
      <c r="BG1693" s="51">
        <f t="shared" si="347"/>
        <v>-1</v>
      </c>
      <c r="BH1693" s="51">
        <f t="shared" si="348"/>
        <v>0</v>
      </c>
      <c r="BI1693" s="282">
        <f t="shared" si="350"/>
        <v>0</v>
      </c>
    </row>
    <row r="1694" spans="1:61" hidden="1">
      <c r="A1694" s="54" t="s">
        <v>150</v>
      </c>
      <c r="B1694" s="55" t="s">
        <v>5303</v>
      </c>
      <c r="C1694" s="55" t="s">
        <v>5304</v>
      </c>
      <c r="D1694" s="44" t="s">
        <v>5305</v>
      </c>
      <c r="E1694" s="56">
        <v>6</v>
      </c>
      <c r="F1694" s="46" t="s">
        <v>5814</v>
      </c>
      <c r="G1694" s="47" t="s">
        <v>5814</v>
      </c>
      <c r="H1694" s="47" t="s">
        <v>6253</v>
      </c>
      <c r="I1694" s="48" t="s">
        <v>6348</v>
      </c>
      <c r="J1694" s="48" t="s">
        <v>6359</v>
      </c>
      <c r="K1694" s="48" t="s">
        <v>6361</v>
      </c>
      <c r="L1694" s="45">
        <v>114</v>
      </c>
      <c r="M1694" s="47" t="s">
        <v>161</v>
      </c>
      <c r="N1694" s="60">
        <v>1</v>
      </c>
      <c r="O1694" s="58">
        <v>9</v>
      </c>
      <c r="P1694" s="58">
        <v>2</v>
      </c>
      <c r="Q1694" s="132">
        <v>3</v>
      </c>
      <c r="R1694" s="60">
        <v>0</v>
      </c>
      <c r="S1694" s="58">
        <v>0</v>
      </c>
      <c r="T1694" s="58">
        <v>0</v>
      </c>
      <c r="U1694" s="132">
        <v>0</v>
      </c>
      <c r="V1694" s="58">
        <v>1</v>
      </c>
      <c r="W1694" s="58">
        <v>1</v>
      </c>
      <c r="X1694" s="58">
        <v>2</v>
      </c>
      <c r="Y1694" s="132">
        <v>0</v>
      </c>
      <c r="Z1694" s="61">
        <v>1</v>
      </c>
      <c r="AA1694" s="59">
        <v>0</v>
      </c>
      <c r="AB1694" s="59">
        <v>1</v>
      </c>
      <c r="AC1694" s="132">
        <v>0</v>
      </c>
      <c r="AD1694" s="61">
        <v>0</v>
      </c>
      <c r="AE1694" s="59">
        <v>0</v>
      </c>
      <c r="AF1694" s="59">
        <v>0</v>
      </c>
      <c r="AG1694" s="132">
        <v>0</v>
      </c>
      <c r="AH1694" s="61">
        <v>0</v>
      </c>
      <c r="AI1694" s="132">
        <v>0</v>
      </c>
      <c r="AJ1694" s="64">
        <f>IFERROR(VLOOKUP($B1694,STOCK!$A:$H,3,0)," ")</f>
        <v>26</v>
      </c>
      <c r="AK1694" s="65">
        <f>IFERROR(VLOOKUP($B1694,STOCK!$A:$H,4,0)," ")</f>
        <v>55</v>
      </c>
      <c r="AL1694" s="65">
        <f>IFERROR(VLOOKUP($B1694,STOCK!$A:$H,5,0)," ")</f>
        <v>49</v>
      </c>
      <c r="AM1694" s="65">
        <f>IFERROR(VLOOKUP($B1694,STOCK!$A:$H,6,0)," ")</f>
        <v>16</v>
      </c>
      <c r="AN1694" s="65">
        <f>IFERROR(VLOOKUP($B1694,STOCK!$A:$H,7,0)," ")</f>
        <v>55</v>
      </c>
      <c r="AO1694" s="65">
        <f>IFERROR(VLOOKUP($B1694,STOCK!$A:$H,8,0)," ")</f>
        <v>6</v>
      </c>
      <c r="AP1694" s="62">
        <f t="shared" si="338"/>
        <v>260</v>
      </c>
      <c r="AQ1694" s="50" t="str">
        <f t="shared" si="339"/>
        <v>SV</v>
      </c>
      <c r="AR1694" s="50" t="str">
        <f t="shared" si="340"/>
        <v>SV</v>
      </c>
      <c r="AS1694" s="50" t="str">
        <f t="shared" si="341"/>
        <v>SV</v>
      </c>
      <c r="AT1694" s="50" t="str">
        <f t="shared" si="342"/>
        <v>SV</v>
      </c>
      <c r="AU1694" s="63" t="str">
        <f t="shared" si="349"/>
        <v>SV</v>
      </c>
      <c r="AV1694" s="67">
        <v>58249.999994999998</v>
      </c>
      <c r="AW1694" s="133">
        <v>39610.808490000003</v>
      </c>
      <c r="AX1694" s="49">
        <v>69900</v>
      </c>
      <c r="AY1694" s="51">
        <f t="shared" si="343"/>
        <v>0.20000000010300423</v>
      </c>
      <c r="AZ1694" s="51">
        <f t="shared" si="344"/>
        <v>0.16666666673819744</v>
      </c>
      <c r="BA1694" s="49">
        <v>67900</v>
      </c>
      <c r="BB1694" s="52">
        <v>3</v>
      </c>
      <c r="BC1694" s="51">
        <f t="shared" si="345"/>
        <v>0.16566523615155937</v>
      </c>
      <c r="BD1694" s="51">
        <f t="shared" si="346"/>
        <v>0.14212076590574377</v>
      </c>
      <c r="BE1694" s="49">
        <v>64900</v>
      </c>
      <c r="BF1694" s="52">
        <v>6</v>
      </c>
      <c r="BG1694" s="51">
        <f t="shared" si="347"/>
        <v>0.11416309022439175</v>
      </c>
      <c r="BH1694" s="51">
        <f t="shared" si="348"/>
        <v>0.10246533135593223</v>
      </c>
      <c r="BI1694" s="282">
        <f t="shared" si="350"/>
        <v>3</v>
      </c>
    </row>
    <row r="1695" spans="1:61" hidden="1">
      <c r="A1695" s="54" t="s">
        <v>150</v>
      </c>
      <c r="B1695" s="55" t="s">
        <v>5306</v>
      </c>
      <c r="C1695" s="55" t="s">
        <v>5307</v>
      </c>
      <c r="D1695" s="44" t="s">
        <v>5308</v>
      </c>
      <c r="E1695" s="56">
        <v>6</v>
      </c>
      <c r="F1695" s="46" t="s">
        <v>5814</v>
      </c>
      <c r="G1695" s="47" t="s">
        <v>5814</v>
      </c>
      <c r="H1695" s="47" t="s">
        <v>6253</v>
      </c>
      <c r="I1695" s="48" t="s">
        <v>6348</v>
      </c>
      <c r="J1695" s="48" t="s">
        <v>6255</v>
      </c>
      <c r="K1695" s="48" t="s">
        <v>6255</v>
      </c>
      <c r="L1695" s="45">
        <v>114</v>
      </c>
      <c r="M1695" s="47" t="s">
        <v>161</v>
      </c>
      <c r="N1695" s="60">
        <v>0</v>
      </c>
      <c r="O1695" s="58">
        <v>0</v>
      </c>
      <c r="P1695" s="58">
        <v>0</v>
      </c>
      <c r="Q1695" s="132">
        <v>0</v>
      </c>
      <c r="R1695" s="60">
        <v>0</v>
      </c>
      <c r="S1695" s="58">
        <v>0</v>
      </c>
      <c r="T1695" s="58">
        <v>0</v>
      </c>
      <c r="U1695" s="132">
        <v>0</v>
      </c>
      <c r="V1695" s="58">
        <v>0</v>
      </c>
      <c r="W1695" s="58">
        <v>0</v>
      </c>
      <c r="X1695" s="58">
        <v>0</v>
      </c>
      <c r="Y1695" s="132">
        <v>0</v>
      </c>
      <c r="Z1695" s="61">
        <v>0</v>
      </c>
      <c r="AA1695" s="59">
        <v>0</v>
      </c>
      <c r="AB1695" s="59">
        <v>0</v>
      </c>
      <c r="AC1695" s="132">
        <v>0</v>
      </c>
      <c r="AD1695" s="61">
        <v>0</v>
      </c>
      <c r="AE1695" s="59">
        <v>0</v>
      </c>
      <c r="AF1695" s="59">
        <v>0</v>
      </c>
      <c r="AG1695" s="132">
        <v>0</v>
      </c>
      <c r="AH1695" s="61">
        <v>0</v>
      </c>
      <c r="AI1695" s="132">
        <v>0</v>
      </c>
      <c r="AJ1695" s="64">
        <f>IFERROR(VLOOKUP($B1695,STOCK!$A:$H,3,0)," ")</f>
        <v>5</v>
      </c>
      <c r="AK1695" s="65">
        <f>IFERROR(VLOOKUP($B1695,STOCK!$A:$H,4,0)," ")</f>
        <v>5</v>
      </c>
      <c r="AL1695" s="65">
        <f>IFERROR(VLOOKUP($B1695,STOCK!$A:$H,5,0)," ")</f>
        <v>3</v>
      </c>
      <c r="AM1695" s="65">
        <f>IFERROR(VLOOKUP($B1695,STOCK!$A:$H,6,0)," ")</f>
        <v>4</v>
      </c>
      <c r="AN1695" s="65">
        <f>IFERROR(VLOOKUP($B1695,STOCK!$A:$H,7,0)," ")</f>
        <v>4</v>
      </c>
      <c r="AO1695" s="65">
        <f>IFERROR(VLOOKUP($B1695,STOCK!$A:$H,8,0)," ")</f>
        <v>3</v>
      </c>
      <c r="AP1695" s="62" t="str">
        <f t="shared" si="338"/>
        <v>SV</v>
      </c>
      <c r="AQ1695" s="50" t="str">
        <f t="shared" si="339"/>
        <v>SV</v>
      </c>
      <c r="AR1695" s="50" t="str">
        <f t="shared" si="340"/>
        <v>SV</v>
      </c>
      <c r="AS1695" s="50" t="str">
        <f t="shared" si="341"/>
        <v>SV</v>
      </c>
      <c r="AT1695" s="50" t="str">
        <f t="shared" si="342"/>
        <v>SV</v>
      </c>
      <c r="AU1695" s="63" t="str">
        <f t="shared" si="349"/>
        <v>SV</v>
      </c>
      <c r="AV1695" s="67">
        <v>258250.00003</v>
      </c>
      <c r="AW1695" s="133">
        <v>258299.97302999999</v>
      </c>
      <c r="AX1695" s="49">
        <v>309900</v>
      </c>
      <c r="AY1695" s="51">
        <f t="shared" si="343"/>
        <v>0.19999999986060013</v>
      </c>
      <c r="AZ1695" s="51">
        <f t="shared" si="344"/>
        <v>0.16666666656986126</v>
      </c>
      <c r="BA1695" s="49">
        <v>299900</v>
      </c>
      <c r="BB1695" s="52">
        <v>3</v>
      </c>
      <c r="BC1695" s="51">
        <f t="shared" si="345"/>
        <v>0.16127783142366581</v>
      </c>
      <c r="BD1695" s="51">
        <f t="shared" si="346"/>
        <v>0.13887962644214741</v>
      </c>
      <c r="BE1695" s="49">
        <v>0</v>
      </c>
      <c r="BF1695" s="52">
        <v>0</v>
      </c>
      <c r="BG1695" s="51">
        <f t="shared" si="347"/>
        <v>-1</v>
      </c>
      <c r="BH1695" s="51">
        <f t="shared" si="348"/>
        <v>0</v>
      </c>
      <c r="BI1695" s="282">
        <f t="shared" si="350"/>
        <v>0</v>
      </c>
    </row>
    <row r="1696" spans="1:61" hidden="1">
      <c r="A1696" s="54" t="s">
        <v>150</v>
      </c>
      <c r="B1696" s="55" t="s">
        <v>5309</v>
      </c>
      <c r="C1696" s="55" t="s">
        <v>5310</v>
      </c>
      <c r="D1696" s="44" t="s">
        <v>5311</v>
      </c>
      <c r="E1696" s="56">
        <v>6</v>
      </c>
      <c r="F1696" s="46" t="s">
        <v>5814</v>
      </c>
      <c r="G1696" s="47" t="s">
        <v>5814</v>
      </c>
      <c r="H1696" s="47" t="s">
        <v>6253</v>
      </c>
      <c r="I1696" s="48" t="s">
        <v>6348</v>
      </c>
      <c r="J1696" s="48" t="s">
        <v>6255</v>
      </c>
      <c r="K1696" s="48" t="s">
        <v>6255</v>
      </c>
      <c r="L1696" s="45">
        <v>114</v>
      </c>
      <c r="M1696" s="47" t="s">
        <v>161</v>
      </c>
      <c r="N1696" s="60">
        <v>0</v>
      </c>
      <c r="O1696" s="58">
        <v>0</v>
      </c>
      <c r="P1696" s="58">
        <v>0</v>
      </c>
      <c r="Q1696" s="132">
        <v>0</v>
      </c>
      <c r="R1696" s="60">
        <v>0</v>
      </c>
      <c r="S1696" s="58">
        <v>0</v>
      </c>
      <c r="T1696" s="58">
        <v>1</v>
      </c>
      <c r="U1696" s="132">
        <v>0</v>
      </c>
      <c r="V1696" s="58">
        <v>0</v>
      </c>
      <c r="W1696" s="58">
        <v>0</v>
      </c>
      <c r="X1696" s="58">
        <v>0</v>
      </c>
      <c r="Y1696" s="132">
        <v>0</v>
      </c>
      <c r="Z1696" s="61">
        <v>0</v>
      </c>
      <c r="AA1696" s="59">
        <v>0</v>
      </c>
      <c r="AB1696" s="59">
        <v>0</v>
      </c>
      <c r="AC1696" s="132">
        <v>0</v>
      </c>
      <c r="AD1696" s="61">
        <v>0</v>
      </c>
      <c r="AE1696" s="59">
        <v>0</v>
      </c>
      <c r="AF1696" s="59">
        <v>0</v>
      </c>
      <c r="AG1696" s="132">
        <v>0</v>
      </c>
      <c r="AH1696" s="61">
        <v>0</v>
      </c>
      <c r="AI1696" s="132">
        <v>0</v>
      </c>
      <c r="AJ1696" s="64">
        <f>IFERROR(VLOOKUP($B1696,STOCK!$A:$H,3,0)," ")</f>
        <v>8</v>
      </c>
      <c r="AK1696" s="65">
        <f>IFERROR(VLOOKUP($B1696,STOCK!$A:$H,4,0)," ")</f>
        <v>2</v>
      </c>
      <c r="AL1696" s="65">
        <f>IFERROR(VLOOKUP($B1696,STOCK!$A:$H,5,0)," ")</f>
        <v>3</v>
      </c>
      <c r="AM1696" s="65">
        <f>IFERROR(VLOOKUP($B1696,STOCK!$A:$H,6,0)," ")</f>
        <v>3</v>
      </c>
      <c r="AN1696" s="65">
        <f>IFERROR(VLOOKUP($B1696,STOCK!$A:$H,7,0)," ")</f>
        <v>3</v>
      </c>
      <c r="AO1696" s="65">
        <f>IFERROR(VLOOKUP($B1696,STOCK!$A:$H,8,0)," ")</f>
        <v>0</v>
      </c>
      <c r="AP1696" s="62" t="str">
        <f t="shared" si="338"/>
        <v>SV</v>
      </c>
      <c r="AQ1696" s="50" t="str">
        <f t="shared" si="339"/>
        <v>SV</v>
      </c>
      <c r="AR1696" s="50" t="str">
        <f t="shared" si="340"/>
        <v>SV</v>
      </c>
      <c r="AS1696" s="50" t="str">
        <f t="shared" si="341"/>
        <v>SV</v>
      </c>
      <c r="AT1696" s="50" t="str">
        <f t="shared" si="342"/>
        <v>SV</v>
      </c>
      <c r="AU1696" s="63" t="str">
        <f t="shared" si="349"/>
        <v>Q</v>
      </c>
      <c r="AV1696" s="67">
        <v>149899.99999700001</v>
      </c>
      <c r="AW1696" s="133">
        <v>158264.99974999999</v>
      </c>
      <c r="AX1696" s="49">
        <v>179900</v>
      </c>
      <c r="AY1696" s="51">
        <f t="shared" si="343"/>
        <v>0.20013342230553954</v>
      </c>
      <c r="AZ1696" s="51">
        <f t="shared" si="344"/>
        <v>0.16675931074485822</v>
      </c>
      <c r="BA1696" s="49">
        <v>169900</v>
      </c>
      <c r="BB1696" s="52">
        <v>3</v>
      </c>
      <c r="BC1696" s="51">
        <f t="shared" si="345"/>
        <v>0.13342228154369762</v>
      </c>
      <c r="BD1696" s="51">
        <f t="shared" si="346"/>
        <v>0.11771630372572098</v>
      </c>
      <c r="BE1696" s="49">
        <v>0</v>
      </c>
      <c r="BF1696" s="52">
        <v>0</v>
      </c>
      <c r="BG1696" s="51">
        <f t="shared" si="347"/>
        <v>-1</v>
      </c>
      <c r="BH1696" s="51">
        <f t="shared" si="348"/>
        <v>0</v>
      </c>
      <c r="BI1696" s="282">
        <f t="shared" si="350"/>
        <v>0</v>
      </c>
    </row>
    <row r="1697" spans="1:61" hidden="1">
      <c r="A1697" s="54" t="s">
        <v>150</v>
      </c>
      <c r="B1697" s="55" t="s">
        <v>5312</v>
      </c>
      <c r="C1697" s="55" t="s">
        <v>5313</v>
      </c>
      <c r="D1697" s="44" t="s">
        <v>5314</v>
      </c>
      <c r="E1697" s="56">
        <v>6</v>
      </c>
      <c r="F1697" s="46" t="s">
        <v>5814</v>
      </c>
      <c r="G1697" s="47" t="s">
        <v>5814</v>
      </c>
      <c r="H1697" s="47" t="s">
        <v>6253</v>
      </c>
      <c r="I1697" s="48" t="s">
        <v>6348</v>
      </c>
      <c r="J1697" s="48" t="s">
        <v>6362</v>
      </c>
      <c r="K1697" s="48" t="s">
        <v>6363</v>
      </c>
      <c r="L1697" s="45">
        <v>114</v>
      </c>
      <c r="M1697" s="47" t="s">
        <v>161</v>
      </c>
      <c r="N1697" s="60">
        <v>0</v>
      </c>
      <c r="O1697" s="58">
        <v>0</v>
      </c>
      <c r="P1697" s="58">
        <v>0</v>
      </c>
      <c r="Q1697" s="132">
        <v>0</v>
      </c>
      <c r="R1697" s="60">
        <v>0</v>
      </c>
      <c r="S1697" s="58">
        <v>0</v>
      </c>
      <c r="T1697" s="58">
        <v>0</v>
      </c>
      <c r="U1697" s="132">
        <v>0</v>
      </c>
      <c r="V1697" s="58">
        <v>0</v>
      </c>
      <c r="W1697" s="58">
        <v>0</v>
      </c>
      <c r="X1697" s="58">
        <v>0</v>
      </c>
      <c r="Y1697" s="132">
        <v>0</v>
      </c>
      <c r="Z1697" s="61">
        <v>0</v>
      </c>
      <c r="AA1697" s="59">
        <v>0</v>
      </c>
      <c r="AB1697" s="59">
        <v>0</v>
      </c>
      <c r="AC1697" s="132">
        <v>0</v>
      </c>
      <c r="AD1697" s="61">
        <v>0</v>
      </c>
      <c r="AE1697" s="59">
        <v>0</v>
      </c>
      <c r="AF1697" s="59">
        <v>2</v>
      </c>
      <c r="AG1697" s="132">
        <v>0</v>
      </c>
      <c r="AH1697" s="61">
        <v>1</v>
      </c>
      <c r="AI1697" s="132">
        <v>1</v>
      </c>
      <c r="AJ1697" s="64">
        <f>IFERROR(VLOOKUP($B1697,STOCK!$A:$H,3,0)," ")</f>
        <v>5</v>
      </c>
      <c r="AK1697" s="65">
        <f>IFERROR(VLOOKUP($B1697,STOCK!$A:$H,4,0)," ")</f>
        <v>6</v>
      </c>
      <c r="AL1697" s="65">
        <f>IFERROR(VLOOKUP($B1697,STOCK!$A:$H,5,0)," ")</f>
        <v>2</v>
      </c>
      <c r="AM1697" s="65">
        <f>IFERROR(VLOOKUP($B1697,STOCK!$A:$H,6,0)," ")</f>
        <v>3</v>
      </c>
      <c r="AN1697" s="65">
        <f>IFERROR(VLOOKUP($B1697,STOCK!$A:$H,7,0)," ")</f>
        <v>7</v>
      </c>
      <c r="AO1697" s="65">
        <f>IFERROR(VLOOKUP($B1697,STOCK!$A:$H,8,0)," ")</f>
        <v>5</v>
      </c>
      <c r="AP1697" s="62" t="str">
        <f t="shared" si="338"/>
        <v>SV</v>
      </c>
      <c r="AQ1697" s="50" t="str">
        <f t="shared" si="339"/>
        <v>SV</v>
      </c>
      <c r="AR1697" s="50" t="str">
        <f t="shared" si="340"/>
        <v>SV</v>
      </c>
      <c r="AS1697" s="50" t="str">
        <f t="shared" si="341"/>
        <v>SV</v>
      </c>
      <c r="AT1697" s="50" t="str">
        <f t="shared" si="342"/>
        <v>SV</v>
      </c>
      <c r="AU1697" s="63">
        <f t="shared" si="349"/>
        <v>150</v>
      </c>
      <c r="AV1697" s="67">
        <v>224900.00005</v>
      </c>
      <c r="AW1697" s="133">
        <v>224899.99982999999</v>
      </c>
      <c r="AX1697" s="49">
        <v>259900</v>
      </c>
      <c r="AY1697" s="51">
        <f t="shared" si="343"/>
        <v>0.15562472184179077</v>
      </c>
      <c r="AZ1697" s="51">
        <f t="shared" si="344"/>
        <v>0.13466717949211235</v>
      </c>
      <c r="BA1697" s="49">
        <v>249900</v>
      </c>
      <c r="BB1697" s="52">
        <v>3</v>
      </c>
      <c r="BC1697" s="51">
        <f t="shared" si="345"/>
        <v>0.11116051553775885</v>
      </c>
      <c r="BD1697" s="51">
        <f t="shared" si="346"/>
        <v>0.10004001580632252</v>
      </c>
      <c r="BE1697" s="49">
        <v>0</v>
      </c>
      <c r="BF1697" s="52">
        <v>0</v>
      </c>
      <c r="BG1697" s="51">
        <f t="shared" si="347"/>
        <v>-1</v>
      </c>
      <c r="BH1697" s="51">
        <f t="shared" si="348"/>
        <v>0</v>
      </c>
      <c r="BI1697" s="282">
        <f t="shared" si="350"/>
        <v>1</v>
      </c>
    </row>
    <row r="1698" spans="1:61" hidden="1">
      <c r="A1698" s="54" t="s">
        <v>150</v>
      </c>
      <c r="B1698" s="55" t="s">
        <v>5315</v>
      </c>
      <c r="C1698" s="55" t="s">
        <v>5316</v>
      </c>
      <c r="D1698" s="44" t="s">
        <v>5317</v>
      </c>
      <c r="E1698" s="56">
        <v>6</v>
      </c>
      <c r="F1698" s="46" t="s">
        <v>5814</v>
      </c>
      <c r="G1698" s="47" t="s">
        <v>5814</v>
      </c>
      <c r="H1698" s="47" t="s">
        <v>6253</v>
      </c>
      <c r="I1698" s="48" t="s">
        <v>6348</v>
      </c>
      <c r="J1698" s="48" t="s">
        <v>6362</v>
      </c>
      <c r="K1698" s="48" t="s">
        <v>6363</v>
      </c>
      <c r="L1698" s="45">
        <v>114</v>
      </c>
      <c r="M1698" s="47" t="s">
        <v>161</v>
      </c>
      <c r="N1698" s="60">
        <v>0</v>
      </c>
      <c r="O1698" s="58">
        <v>0</v>
      </c>
      <c r="P1698" s="58">
        <v>1</v>
      </c>
      <c r="Q1698" s="132">
        <v>1</v>
      </c>
      <c r="R1698" s="60">
        <v>0</v>
      </c>
      <c r="S1698" s="58">
        <v>0</v>
      </c>
      <c r="T1698" s="58">
        <v>0</v>
      </c>
      <c r="U1698" s="132">
        <v>0</v>
      </c>
      <c r="V1698" s="58">
        <v>0</v>
      </c>
      <c r="W1698" s="58">
        <v>0</v>
      </c>
      <c r="X1698" s="58">
        <v>0</v>
      </c>
      <c r="Y1698" s="132">
        <v>0</v>
      </c>
      <c r="Z1698" s="61">
        <v>0</v>
      </c>
      <c r="AA1698" s="59">
        <v>0</v>
      </c>
      <c r="AB1698" s="59">
        <v>0</v>
      </c>
      <c r="AC1698" s="132">
        <v>0</v>
      </c>
      <c r="AD1698" s="61">
        <v>0</v>
      </c>
      <c r="AE1698" s="59">
        <v>0</v>
      </c>
      <c r="AF1698" s="59">
        <v>0</v>
      </c>
      <c r="AG1698" s="132">
        <v>0</v>
      </c>
      <c r="AH1698" s="61">
        <v>0</v>
      </c>
      <c r="AI1698" s="132">
        <v>0</v>
      </c>
      <c r="AJ1698" s="64">
        <f>IFERROR(VLOOKUP($B1698,STOCK!$A:$H,3,0)," ")</f>
        <v>1</v>
      </c>
      <c r="AK1698" s="65">
        <f>IFERROR(VLOOKUP($B1698,STOCK!$A:$H,4,0)," ")</f>
        <v>2</v>
      </c>
      <c r="AL1698" s="65">
        <f>IFERROR(VLOOKUP($B1698,STOCK!$A:$H,5,0)," ")</f>
        <v>2</v>
      </c>
      <c r="AM1698" s="65">
        <f>IFERROR(VLOOKUP($B1698,STOCK!$A:$H,6,0)," ")</f>
        <v>2</v>
      </c>
      <c r="AN1698" s="65">
        <f>IFERROR(VLOOKUP($B1698,STOCK!$A:$H,7,0)," ")</f>
        <v>2</v>
      </c>
      <c r="AO1698" s="65">
        <f>IFERROR(VLOOKUP($B1698,STOCK!$A:$H,8,0)," ")</f>
        <v>6</v>
      </c>
      <c r="AP1698" s="62">
        <f t="shared" si="338"/>
        <v>30</v>
      </c>
      <c r="AQ1698" s="50" t="str">
        <f t="shared" si="339"/>
        <v>SV</v>
      </c>
      <c r="AR1698" s="50" t="str">
        <f t="shared" si="340"/>
        <v>SV</v>
      </c>
      <c r="AS1698" s="50" t="str">
        <f t="shared" si="341"/>
        <v>SV</v>
      </c>
      <c r="AT1698" s="50" t="str">
        <f t="shared" si="342"/>
        <v>SV</v>
      </c>
      <c r="AU1698" s="63" t="str">
        <f t="shared" si="349"/>
        <v>SV</v>
      </c>
      <c r="AV1698" s="67">
        <v>124900.00006000001</v>
      </c>
      <c r="AW1698" s="133">
        <v>124899.99907000001</v>
      </c>
      <c r="AX1698" s="49">
        <v>144900</v>
      </c>
      <c r="AY1698" s="51">
        <f t="shared" si="343"/>
        <v>0.1601281019246783</v>
      </c>
      <c r="AZ1698" s="51">
        <f t="shared" si="344"/>
        <v>0.138026224568668</v>
      </c>
      <c r="BA1698" s="49">
        <v>139900</v>
      </c>
      <c r="BB1698" s="52">
        <v>3</v>
      </c>
      <c r="BC1698" s="51">
        <f t="shared" si="345"/>
        <v>0.12009607632341246</v>
      </c>
      <c r="BD1698" s="51">
        <f t="shared" si="346"/>
        <v>0.1072194420300214</v>
      </c>
      <c r="BE1698" s="49">
        <v>132900</v>
      </c>
      <c r="BF1698" s="52">
        <v>0</v>
      </c>
      <c r="BG1698" s="51">
        <f t="shared" si="347"/>
        <v>6.4051240481640681E-2</v>
      </c>
      <c r="BH1698" s="51">
        <f t="shared" si="348"/>
        <v>6.0195635364935995E-2</v>
      </c>
      <c r="BI1698" s="282">
        <f t="shared" si="350"/>
        <v>1</v>
      </c>
    </row>
    <row r="1699" spans="1:61" hidden="1">
      <c r="A1699" s="54" t="s">
        <v>150</v>
      </c>
      <c r="B1699" s="55" t="s">
        <v>5318</v>
      </c>
      <c r="C1699" s="55" t="s">
        <v>5319</v>
      </c>
      <c r="D1699" s="44" t="s">
        <v>5320</v>
      </c>
      <c r="E1699" s="56">
        <v>6</v>
      </c>
      <c r="F1699" s="46" t="s">
        <v>5814</v>
      </c>
      <c r="G1699" s="47" t="s">
        <v>5814</v>
      </c>
      <c r="H1699" s="47" t="s">
        <v>6253</v>
      </c>
      <c r="I1699" s="48" t="s">
        <v>6348</v>
      </c>
      <c r="J1699" s="48" t="s">
        <v>6362</v>
      </c>
      <c r="K1699" s="48" t="s">
        <v>6363</v>
      </c>
      <c r="L1699" s="45">
        <v>114</v>
      </c>
      <c r="M1699" s="47" t="s">
        <v>161</v>
      </c>
      <c r="N1699" s="60">
        <v>0</v>
      </c>
      <c r="O1699" s="58">
        <v>0</v>
      </c>
      <c r="P1699" s="58">
        <v>0</v>
      </c>
      <c r="Q1699" s="132">
        <v>0</v>
      </c>
      <c r="R1699" s="60">
        <v>0</v>
      </c>
      <c r="S1699" s="58">
        <v>0</v>
      </c>
      <c r="T1699" s="58">
        <v>0</v>
      </c>
      <c r="U1699" s="132">
        <v>0</v>
      </c>
      <c r="V1699" s="58">
        <v>0</v>
      </c>
      <c r="W1699" s="58">
        <v>0</v>
      </c>
      <c r="X1699" s="58">
        <v>0</v>
      </c>
      <c r="Y1699" s="132">
        <v>0</v>
      </c>
      <c r="Z1699" s="61">
        <v>0</v>
      </c>
      <c r="AA1699" s="59">
        <v>0</v>
      </c>
      <c r="AB1699" s="59">
        <v>0</v>
      </c>
      <c r="AC1699" s="132">
        <v>0</v>
      </c>
      <c r="AD1699" s="61">
        <v>0</v>
      </c>
      <c r="AE1699" s="59">
        <v>0</v>
      </c>
      <c r="AF1699" s="59">
        <v>0</v>
      </c>
      <c r="AG1699" s="132">
        <v>0</v>
      </c>
      <c r="AH1699" s="61">
        <v>0</v>
      </c>
      <c r="AI1699" s="132">
        <v>0</v>
      </c>
      <c r="AJ1699" s="64">
        <f>IFERROR(VLOOKUP($B1699,STOCK!$A:$H,3,0)," ")</f>
        <v>3</v>
      </c>
      <c r="AK1699" s="65">
        <f>IFERROR(VLOOKUP($B1699,STOCK!$A:$H,4,0)," ")</f>
        <v>3</v>
      </c>
      <c r="AL1699" s="65">
        <f>IFERROR(VLOOKUP($B1699,STOCK!$A:$H,5,0)," ")</f>
        <v>2</v>
      </c>
      <c r="AM1699" s="65">
        <f>IFERROR(VLOOKUP($B1699,STOCK!$A:$H,6,0)," ")</f>
        <v>2</v>
      </c>
      <c r="AN1699" s="65">
        <f>IFERROR(VLOOKUP($B1699,STOCK!$A:$H,7,0)," ")</f>
        <v>1</v>
      </c>
      <c r="AO1699" s="65">
        <f>IFERROR(VLOOKUP($B1699,STOCK!$A:$H,8,0)," ")</f>
        <v>6</v>
      </c>
      <c r="AP1699" s="62" t="str">
        <f t="shared" si="338"/>
        <v>SV</v>
      </c>
      <c r="AQ1699" s="50" t="str">
        <f t="shared" si="339"/>
        <v>SV</v>
      </c>
      <c r="AR1699" s="50" t="str">
        <f t="shared" si="340"/>
        <v>SV</v>
      </c>
      <c r="AS1699" s="50" t="str">
        <f t="shared" si="341"/>
        <v>SV</v>
      </c>
      <c r="AT1699" s="50" t="str">
        <f t="shared" si="342"/>
        <v>SV</v>
      </c>
      <c r="AU1699" s="63" t="str">
        <f t="shared" si="349"/>
        <v>SV</v>
      </c>
      <c r="AV1699" s="67">
        <v>183224.99997999999</v>
      </c>
      <c r="AW1699" s="133">
        <v>183225.00031</v>
      </c>
      <c r="AX1699" s="49">
        <v>219900</v>
      </c>
      <c r="AY1699" s="51">
        <f t="shared" si="343"/>
        <v>0.20016373324602688</v>
      </c>
      <c r="AZ1699" s="51">
        <f t="shared" si="344"/>
        <v>0.16678035479763531</v>
      </c>
      <c r="BA1699" s="49">
        <v>199900</v>
      </c>
      <c r="BB1699" s="52">
        <v>3</v>
      </c>
      <c r="BC1699" s="51">
        <f t="shared" si="345"/>
        <v>9.1008323219103238E-2</v>
      </c>
      <c r="BD1699" s="51">
        <f t="shared" si="346"/>
        <v>8.3416708454227148E-2</v>
      </c>
      <c r="BE1699" s="49">
        <v>0</v>
      </c>
      <c r="BF1699" s="52">
        <v>0</v>
      </c>
      <c r="BG1699" s="51">
        <f t="shared" si="347"/>
        <v>-1</v>
      </c>
      <c r="BH1699" s="51">
        <f t="shared" si="348"/>
        <v>0</v>
      </c>
      <c r="BI1699" s="282">
        <f t="shared" si="350"/>
        <v>0</v>
      </c>
    </row>
    <row r="1700" spans="1:61" hidden="1">
      <c r="A1700" s="54" t="s">
        <v>150</v>
      </c>
      <c r="B1700" s="55" t="s">
        <v>5321</v>
      </c>
      <c r="C1700" s="55" t="s">
        <v>5322</v>
      </c>
      <c r="D1700" s="44" t="s">
        <v>5323</v>
      </c>
      <c r="E1700" s="56">
        <v>6</v>
      </c>
      <c r="F1700" s="46" t="s">
        <v>5814</v>
      </c>
      <c r="G1700" s="47" t="s">
        <v>5814</v>
      </c>
      <c r="H1700" s="47" t="s">
        <v>6253</v>
      </c>
      <c r="I1700" s="48" t="s">
        <v>6348</v>
      </c>
      <c r="J1700" s="48" t="s">
        <v>6362</v>
      </c>
      <c r="K1700" s="48" t="s">
        <v>6363</v>
      </c>
      <c r="L1700" s="45">
        <v>114</v>
      </c>
      <c r="M1700" s="47" t="s">
        <v>161</v>
      </c>
      <c r="N1700" s="60">
        <v>0</v>
      </c>
      <c r="O1700" s="58">
        <v>0</v>
      </c>
      <c r="P1700" s="58">
        <v>0</v>
      </c>
      <c r="Q1700" s="132">
        <v>0</v>
      </c>
      <c r="R1700" s="60">
        <v>0</v>
      </c>
      <c r="S1700" s="58">
        <v>0</v>
      </c>
      <c r="T1700" s="58">
        <v>0</v>
      </c>
      <c r="U1700" s="132">
        <v>0</v>
      </c>
      <c r="V1700" s="58">
        <v>0</v>
      </c>
      <c r="W1700" s="58">
        <v>0</v>
      </c>
      <c r="X1700" s="58">
        <v>0</v>
      </c>
      <c r="Y1700" s="132">
        <v>0</v>
      </c>
      <c r="Z1700" s="61">
        <v>0</v>
      </c>
      <c r="AA1700" s="59">
        <v>0</v>
      </c>
      <c r="AB1700" s="59">
        <v>0</v>
      </c>
      <c r="AC1700" s="132">
        <v>0</v>
      </c>
      <c r="AD1700" s="61">
        <v>0</v>
      </c>
      <c r="AE1700" s="59">
        <v>0</v>
      </c>
      <c r="AF1700" s="59">
        <v>0</v>
      </c>
      <c r="AG1700" s="132">
        <v>0</v>
      </c>
      <c r="AH1700" s="61">
        <v>0</v>
      </c>
      <c r="AI1700" s="132">
        <v>0</v>
      </c>
      <c r="AJ1700" s="64">
        <f>IFERROR(VLOOKUP($B1700,STOCK!$A:$H,3,0)," ")</f>
        <v>3</v>
      </c>
      <c r="AK1700" s="65">
        <f>IFERROR(VLOOKUP($B1700,STOCK!$A:$H,4,0)," ")</f>
        <v>3</v>
      </c>
      <c r="AL1700" s="65">
        <f>IFERROR(VLOOKUP($B1700,STOCK!$A:$H,5,0)," ")</f>
        <v>2</v>
      </c>
      <c r="AM1700" s="65">
        <f>IFERROR(VLOOKUP($B1700,STOCK!$A:$H,6,0)," ")</f>
        <v>2</v>
      </c>
      <c r="AN1700" s="65">
        <f>IFERROR(VLOOKUP($B1700,STOCK!$A:$H,7,0)," ")</f>
        <v>2</v>
      </c>
      <c r="AO1700" s="65">
        <f>IFERROR(VLOOKUP($B1700,STOCK!$A:$H,8,0)," ")</f>
        <v>4</v>
      </c>
      <c r="AP1700" s="62" t="str">
        <f t="shared" si="338"/>
        <v>SV</v>
      </c>
      <c r="AQ1700" s="50" t="str">
        <f t="shared" si="339"/>
        <v>SV</v>
      </c>
      <c r="AR1700" s="50" t="str">
        <f t="shared" si="340"/>
        <v>SV</v>
      </c>
      <c r="AS1700" s="50" t="str">
        <f t="shared" si="341"/>
        <v>SV</v>
      </c>
      <c r="AT1700" s="50" t="str">
        <f t="shared" si="342"/>
        <v>SV</v>
      </c>
      <c r="AU1700" s="63" t="str">
        <f t="shared" si="349"/>
        <v>SV</v>
      </c>
      <c r="AV1700" s="67">
        <v>183224.99997999999</v>
      </c>
      <c r="AW1700" s="133">
        <v>183224.99997999999</v>
      </c>
      <c r="AX1700" s="49">
        <v>219900</v>
      </c>
      <c r="AY1700" s="51">
        <f t="shared" si="343"/>
        <v>0.20016373324602688</v>
      </c>
      <c r="AZ1700" s="51">
        <f t="shared" si="344"/>
        <v>0.16678035479763531</v>
      </c>
      <c r="BA1700" s="49">
        <v>199900</v>
      </c>
      <c r="BB1700" s="52">
        <v>3</v>
      </c>
      <c r="BC1700" s="51">
        <f t="shared" si="345"/>
        <v>9.1008323219103238E-2</v>
      </c>
      <c r="BD1700" s="51">
        <f t="shared" si="346"/>
        <v>8.3416708454227148E-2</v>
      </c>
      <c r="BE1700" s="49">
        <v>0</v>
      </c>
      <c r="BF1700" s="52">
        <v>0</v>
      </c>
      <c r="BG1700" s="51">
        <f t="shared" si="347"/>
        <v>-1</v>
      </c>
      <c r="BH1700" s="51">
        <f t="shared" si="348"/>
        <v>0</v>
      </c>
      <c r="BI1700" s="282">
        <f t="shared" si="350"/>
        <v>0</v>
      </c>
    </row>
    <row r="1701" spans="1:61" hidden="1">
      <c r="A1701" s="54" t="s">
        <v>150</v>
      </c>
      <c r="B1701" s="55" t="s">
        <v>5324</v>
      </c>
      <c r="C1701" s="55" t="s">
        <v>5325</v>
      </c>
      <c r="D1701" s="44" t="s">
        <v>5326</v>
      </c>
      <c r="E1701" s="56">
        <v>6</v>
      </c>
      <c r="F1701" s="46" t="s">
        <v>5814</v>
      </c>
      <c r="G1701" s="47" t="s">
        <v>5814</v>
      </c>
      <c r="H1701" s="47" t="s">
        <v>6253</v>
      </c>
      <c r="I1701" s="48" t="s">
        <v>6348</v>
      </c>
      <c r="J1701" s="48" t="s">
        <v>6362</v>
      </c>
      <c r="K1701" s="48" t="s">
        <v>6363</v>
      </c>
      <c r="L1701" s="45">
        <v>114</v>
      </c>
      <c r="M1701" s="47" t="s">
        <v>161</v>
      </c>
      <c r="N1701" s="60">
        <v>0</v>
      </c>
      <c r="O1701" s="58">
        <v>0</v>
      </c>
      <c r="P1701" s="58">
        <v>0</v>
      </c>
      <c r="Q1701" s="132">
        <v>0</v>
      </c>
      <c r="R1701" s="60">
        <v>0</v>
      </c>
      <c r="S1701" s="58">
        <v>0</v>
      </c>
      <c r="T1701" s="58">
        <v>0</v>
      </c>
      <c r="U1701" s="132">
        <v>0</v>
      </c>
      <c r="V1701" s="58">
        <v>0</v>
      </c>
      <c r="W1701" s="58">
        <v>0</v>
      </c>
      <c r="X1701" s="58">
        <v>0</v>
      </c>
      <c r="Y1701" s="132">
        <v>0</v>
      </c>
      <c r="Z1701" s="61">
        <v>0</v>
      </c>
      <c r="AA1701" s="59">
        <v>0</v>
      </c>
      <c r="AB1701" s="59">
        <v>0</v>
      </c>
      <c r="AC1701" s="132">
        <v>0</v>
      </c>
      <c r="AD1701" s="61">
        <v>0</v>
      </c>
      <c r="AE1701" s="59">
        <v>0</v>
      </c>
      <c r="AF1701" s="59">
        <v>0</v>
      </c>
      <c r="AG1701" s="132">
        <v>0</v>
      </c>
      <c r="AH1701" s="61">
        <v>0</v>
      </c>
      <c r="AI1701" s="132">
        <v>0</v>
      </c>
      <c r="AJ1701" s="64">
        <f>IFERROR(VLOOKUP($B1701,STOCK!$A:$H,3,0)," ")</f>
        <v>3</v>
      </c>
      <c r="AK1701" s="65">
        <f>IFERROR(VLOOKUP($B1701,STOCK!$A:$H,4,0)," ")</f>
        <v>3</v>
      </c>
      <c r="AL1701" s="65">
        <f>IFERROR(VLOOKUP($B1701,STOCK!$A:$H,5,0)," ")</f>
        <v>2</v>
      </c>
      <c r="AM1701" s="65">
        <f>IFERROR(VLOOKUP($B1701,STOCK!$A:$H,6,0)," ")</f>
        <v>2</v>
      </c>
      <c r="AN1701" s="65">
        <f>IFERROR(VLOOKUP($B1701,STOCK!$A:$H,7,0)," ")</f>
        <v>2</v>
      </c>
      <c r="AO1701" s="65">
        <f>IFERROR(VLOOKUP($B1701,STOCK!$A:$H,8,0)," ")</f>
        <v>6</v>
      </c>
      <c r="AP1701" s="62" t="str">
        <f t="shared" si="338"/>
        <v>SV</v>
      </c>
      <c r="AQ1701" s="50" t="str">
        <f t="shared" si="339"/>
        <v>SV</v>
      </c>
      <c r="AR1701" s="50" t="str">
        <f t="shared" si="340"/>
        <v>SV</v>
      </c>
      <c r="AS1701" s="50" t="str">
        <f t="shared" si="341"/>
        <v>SV</v>
      </c>
      <c r="AT1701" s="50" t="str">
        <f t="shared" si="342"/>
        <v>SV</v>
      </c>
      <c r="AU1701" s="63" t="str">
        <f t="shared" si="349"/>
        <v>SV</v>
      </c>
      <c r="AV1701" s="67">
        <v>124900.00006000001</v>
      </c>
      <c r="AW1701" s="133">
        <v>124899.99918</v>
      </c>
      <c r="AX1701" s="49">
        <v>139900</v>
      </c>
      <c r="AY1701" s="51">
        <f t="shared" si="343"/>
        <v>0.12009607632341246</v>
      </c>
      <c r="AZ1701" s="51">
        <f t="shared" si="344"/>
        <v>0.1072194420300214</v>
      </c>
      <c r="BA1701" s="49">
        <v>134900</v>
      </c>
      <c r="BB1701" s="52">
        <v>3</v>
      </c>
      <c r="BC1701" s="51">
        <f t="shared" si="345"/>
        <v>8.006405072214684E-2</v>
      </c>
      <c r="BD1701" s="51">
        <f t="shared" si="346"/>
        <v>7.4128983988139316E-2</v>
      </c>
      <c r="BE1701" s="49">
        <v>127900</v>
      </c>
      <c r="BF1701" s="52">
        <v>0</v>
      </c>
      <c r="BG1701" s="51">
        <f t="shared" si="347"/>
        <v>2.4019214880375062E-2</v>
      </c>
      <c r="BH1701" s="51">
        <f t="shared" si="348"/>
        <v>2.3455824394057814E-2</v>
      </c>
      <c r="BI1701" s="282">
        <f t="shared" si="350"/>
        <v>0</v>
      </c>
    </row>
    <row r="1702" spans="1:61" hidden="1">
      <c r="A1702" s="54" t="s">
        <v>150</v>
      </c>
      <c r="B1702" s="55" t="s">
        <v>5327</v>
      </c>
      <c r="C1702" s="55" t="s">
        <v>5328</v>
      </c>
      <c r="D1702" s="44" t="s">
        <v>5329</v>
      </c>
      <c r="E1702" s="56">
        <v>6</v>
      </c>
      <c r="F1702" s="46" t="s">
        <v>5814</v>
      </c>
      <c r="G1702" s="47" t="s">
        <v>5814</v>
      </c>
      <c r="H1702" s="47" t="s">
        <v>6253</v>
      </c>
      <c r="I1702" s="48" t="s">
        <v>6348</v>
      </c>
      <c r="J1702" s="48" t="s">
        <v>6362</v>
      </c>
      <c r="K1702" s="48" t="s">
        <v>6363</v>
      </c>
      <c r="L1702" s="45">
        <v>114</v>
      </c>
      <c r="M1702" s="47" t="s">
        <v>161</v>
      </c>
      <c r="N1702" s="60">
        <v>0</v>
      </c>
      <c r="O1702" s="58">
        <v>0</v>
      </c>
      <c r="P1702" s="58">
        <v>0</v>
      </c>
      <c r="Q1702" s="132">
        <v>0</v>
      </c>
      <c r="R1702" s="60">
        <v>0</v>
      </c>
      <c r="S1702" s="58">
        <v>0</v>
      </c>
      <c r="T1702" s="58">
        <v>0</v>
      </c>
      <c r="U1702" s="132">
        <v>0</v>
      </c>
      <c r="V1702" s="58">
        <v>0</v>
      </c>
      <c r="W1702" s="58">
        <v>0</v>
      </c>
      <c r="X1702" s="58">
        <v>0</v>
      </c>
      <c r="Y1702" s="132">
        <v>0</v>
      </c>
      <c r="Z1702" s="61">
        <v>0</v>
      </c>
      <c r="AA1702" s="59">
        <v>0</v>
      </c>
      <c r="AB1702" s="59">
        <v>0</v>
      </c>
      <c r="AC1702" s="132">
        <v>0</v>
      </c>
      <c r="AD1702" s="61">
        <v>0</v>
      </c>
      <c r="AE1702" s="59">
        <v>1</v>
      </c>
      <c r="AF1702" s="59">
        <v>0</v>
      </c>
      <c r="AG1702" s="132">
        <v>0</v>
      </c>
      <c r="AH1702" s="61">
        <v>0</v>
      </c>
      <c r="AI1702" s="132">
        <v>0</v>
      </c>
      <c r="AJ1702" s="64">
        <f>IFERROR(VLOOKUP($B1702,STOCK!$A:$H,3,0)," ")</f>
        <v>3</v>
      </c>
      <c r="AK1702" s="65">
        <f>IFERROR(VLOOKUP($B1702,STOCK!$A:$H,4,0)," ")</f>
        <v>3</v>
      </c>
      <c r="AL1702" s="65">
        <f>IFERROR(VLOOKUP($B1702,STOCK!$A:$H,5,0)," ")</f>
        <v>2</v>
      </c>
      <c r="AM1702" s="65">
        <f>IFERROR(VLOOKUP($B1702,STOCK!$A:$H,6,0)," ")</f>
        <v>2</v>
      </c>
      <c r="AN1702" s="65">
        <f>IFERROR(VLOOKUP($B1702,STOCK!$A:$H,7,0)," ")</f>
        <v>2</v>
      </c>
      <c r="AO1702" s="65">
        <f>IFERROR(VLOOKUP($B1702,STOCK!$A:$H,8,0)," ")</f>
        <v>0</v>
      </c>
      <c r="AP1702" s="62" t="str">
        <f t="shared" si="338"/>
        <v>SV</v>
      </c>
      <c r="AQ1702" s="50" t="str">
        <f t="shared" si="339"/>
        <v>SV</v>
      </c>
      <c r="AR1702" s="50" t="str">
        <f t="shared" si="340"/>
        <v>SV</v>
      </c>
      <c r="AS1702" s="50" t="str">
        <f t="shared" si="341"/>
        <v>SV</v>
      </c>
      <c r="AT1702" s="50" t="str">
        <f t="shared" si="342"/>
        <v>SV</v>
      </c>
      <c r="AU1702" s="63" t="str">
        <f t="shared" si="349"/>
        <v>Q</v>
      </c>
      <c r="AV1702" s="67">
        <v>224900.00005</v>
      </c>
      <c r="AW1702" s="133">
        <v>224900.00070999999</v>
      </c>
      <c r="AX1702" s="49">
        <v>259900</v>
      </c>
      <c r="AY1702" s="51">
        <f t="shared" si="343"/>
        <v>0.15562472184179077</v>
      </c>
      <c r="AZ1702" s="51">
        <f t="shared" si="344"/>
        <v>0.13466717949211235</v>
      </c>
      <c r="BA1702" s="49">
        <v>249900</v>
      </c>
      <c r="BB1702" s="52">
        <v>3</v>
      </c>
      <c r="BC1702" s="51">
        <f t="shared" si="345"/>
        <v>0.11116051553775885</v>
      </c>
      <c r="BD1702" s="51">
        <f t="shared" si="346"/>
        <v>0.10004001580632252</v>
      </c>
      <c r="BE1702" s="49">
        <v>0</v>
      </c>
      <c r="BF1702" s="52">
        <v>0</v>
      </c>
      <c r="BG1702" s="51">
        <f t="shared" si="347"/>
        <v>-1</v>
      </c>
      <c r="BH1702" s="51">
        <f t="shared" si="348"/>
        <v>0</v>
      </c>
      <c r="BI1702" s="282">
        <f t="shared" si="350"/>
        <v>0</v>
      </c>
    </row>
    <row r="1703" spans="1:61" hidden="1">
      <c r="A1703" s="54" t="s">
        <v>150</v>
      </c>
      <c r="B1703" s="55" t="s">
        <v>5330</v>
      </c>
      <c r="C1703" s="55" t="s">
        <v>5331</v>
      </c>
      <c r="D1703" s="44" t="s">
        <v>5332</v>
      </c>
      <c r="E1703" s="56">
        <v>12</v>
      </c>
      <c r="F1703" s="46" t="s">
        <v>5814</v>
      </c>
      <c r="G1703" s="47" t="s">
        <v>5814</v>
      </c>
      <c r="H1703" s="47" t="s">
        <v>6253</v>
      </c>
      <c r="I1703" s="48" t="s">
        <v>6364</v>
      </c>
      <c r="J1703" s="48" t="s">
        <v>6365</v>
      </c>
      <c r="K1703" s="48" t="s">
        <v>6366</v>
      </c>
      <c r="L1703" s="45">
        <v>126</v>
      </c>
      <c r="M1703" s="47" t="s">
        <v>5862</v>
      </c>
      <c r="N1703" s="60">
        <v>0</v>
      </c>
      <c r="O1703" s="58">
        <v>0</v>
      </c>
      <c r="P1703" s="58">
        <v>0</v>
      </c>
      <c r="Q1703" s="132">
        <v>1</v>
      </c>
      <c r="R1703" s="60">
        <v>0</v>
      </c>
      <c r="S1703" s="58">
        <v>2</v>
      </c>
      <c r="T1703" s="58">
        <v>0</v>
      </c>
      <c r="U1703" s="132">
        <v>0</v>
      </c>
      <c r="V1703" s="58">
        <v>0</v>
      </c>
      <c r="W1703" s="58">
        <v>0</v>
      </c>
      <c r="X1703" s="58">
        <v>0</v>
      </c>
      <c r="Y1703" s="132">
        <v>0</v>
      </c>
      <c r="Z1703" s="61">
        <v>1</v>
      </c>
      <c r="AA1703" s="59">
        <v>3</v>
      </c>
      <c r="AB1703" s="59">
        <v>0</v>
      </c>
      <c r="AC1703" s="132">
        <v>0</v>
      </c>
      <c r="AD1703" s="61">
        <v>0</v>
      </c>
      <c r="AE1703" s="59">
        <v>0</v>
      </c>
      <c r="AF1703" s="59">
        <v>0</v>
      </c>
      <c r="AG1703" s="132">
        <v>0</v>
      </c>
      <c r="AH1703" s="61">
        <v>0</v>
      </c>
      <c r="AI1703" s="132">
        <v>0</v>
      </c>
      <c r="AJ1703" s="64">
        <f>IFERROR(VLOOKUP($B1703,STOCK!$A:$H,3,0)," ")</f>
        <v>10</v>
      </c>
      <c r="AK1703" s="65">
        <f>IFERROR(VLOOKUP($B1703,STOCK!$A:$H,4,0)," ")</f>
        <v>11</v>
      </c>
      <c r="AL1703" s="65">
        <f>IFERROR(VLOOKUP($B1703,STOCK!$A:$H,5,0)," ")</f>
        <v>4</v>
      </c>
      <c r="AM1703" s="65">
        <f>IFERROR(VLOOKUP($B1703,STOCK!$A:$H,6,0)," ")</f>
        <v>8</v>
      </c>
      <c r="AN1703" s="65">
        <f>IFERROR(VLOOKUP($B1703,STOCK!$A:$H,7,0)," ")</f>
        <v>6</v>
      </c>
      <c r="AO1703" s="65">
        <f>IFERROR(VLOOKUP($B1703,STOCK!$A:$H,8,0)," ")</f>
        <v>0</v>
      </c>
      <c r="AP1703" s="62">
        <f t="shared" si="338"/>
        <v>300</v>
      </c>
      <c r="AQ1703" s="50" t="str">
        <f t="shared" si="339"/>
        <v>SV</v>
      </c>
      <c r="AR1703" s="50" t="str">
        <f t="shared" si="340"/>
        <v>SV</v>
      </c>
      <c r="AS1703" s="50" t="str">
        <f t="shared" si="341"/>
        <v>SV</v>
      </c>
      <c r="AT1703" s="50" t="str">
        <f t="shared" si="342"/>
        <v>SV</v>
      </c>
      <c r="AU1703" s="63" t="str">
        <f t="shared" si="349"/>
        <v>Q</v>
      </c>
      <c r="AV1703" s="67">
        <v>100183</v>
      </c>
      <c r="AW1703" s="133">
        <v>100108.87942</v>
      </c>
      <c r="AX1703" s="49">
        <v>129900</v>
      </c>
      <c r="AY1703" s="51">
        <f t="shared" si="343"/>
        <v>0.29662717227473734</v>
      </c>
      <c r="AZ1703" s="51">
        <f t="shared" si="344"/>
        <v>0.2287682832948422</v>
      </c>
      <c r="BA1703" s="49">
        <v>127900</v>
      </c>
      <c r="BB1703" s="52">
        <v>2</v>
      </c>
      <c r="BC1703" s="51">
        <f t="shared" si="345"/>
        <v>0.27666370541908303</v>
      </c>
      <c r="BD1703" s="51">
        <f t="shared" si="346"/>
        <v>0.21670836591086787</v>
      </c>
      <c r="BE1703" s="49">
        <v>124900</v>
      </c>
      <c r="BF1703" s="52">
        <v>6</v>
      </c>
      <c r="BG1703" s="51">
        <f t="shared" si="347"/>
        <v>0.24671850513560178</v>
      </c>
      <c r="BH1703" s="51">
        <f t="shared" si="348"/>
        <v>0.19789431545236189</v>
      </c>
      <c r="BI1703" s="282">
        <f t="shared" si="350"/>
        <v>1</v>
      </c>
    </row>
    <row r="1704" spans="1:61" hidden="1">
      <c r="A1704" s="54" t="s">
        <v>150</v>
      </c>
      <c r="B1704" s="55" t="s">
        <v>5333</v>
      </c>
      <c r="C1704" s="55" t="s">
        <v>5334</v>
      </c>
      <c r="D1704" s="44" t="s">
        <v>5335</v>
      </c>
      <c r="E1704" s="56">
        <v>12</v>
      </c>
      <c r="F1704" s="46" t="s">
        <v>5814</v>
      </c>
      <c r="G1704" s="47" t="s">
        <v>5814</v>
      </c>
      <c r="H1704" s="47" t="s">
        <v>6253</v>
      </c>
      <c r="I1704" s="48" t="s">
        <v>6364</v>
      </c>
      <c r="J1704" s="48" t="s">
        <v>6365</v>
      </c>
      <c r="K1704" s="48" t="s">
        <v>6366</v>
      </c>
      <c r="L1704" s="45">
        <v>126</v>
      </c>
      <c r="M1704" s="47" t="s">
        <v>5862</v>
      </c>
      <c r="N1704" s="60">
        <v>0</v>
      </c>
      <c r="O1704" s="58">
        <v>0</v>
      </c>
      <c r="P1704" s="58">
        <v>0</v>
      </c>
      <c r="Q1704" s="132">
        <v>0</v>
      </c>
      <c r="R1704" s="60">
        <v>0</v>
      </c>
      <c r="S1704" s="58">
        <v>0</v>
      </c>
      <c r="T1704" s="58">
        <v>0</v>
      </c>
      <c r="U1704" s="132">
        <v>0</v>
      </c>
      <c r="V1704" s="58">
        <v>0</v>
      </c>
      <c r="W1704" s="58">
        <v>0</v>
      </c>
      <c r="X1704" s="58">
        <v>0</v>
      </c>
      <c r="Y1704" s="132">
        <v>0</v>
      </c>
      <c r="Z1704" s="61">
        <v>0</v>
      </c>
      <c r="AA1704" s="59">
        <v>0</v>
      </c>
      <c r="AB1704" s="59">
        <v>0</v>
      </c>
      <c r="AC1704" s="132">
        <v>0</v>
      </c>
      <c r="AD1704" s="61">
        <v>0</v>
      </c>
      <c r="AE1704" s="59">
        <v>0</v>
      </c>
      <c r="AF1704" s="59">
        <v>0</v>
      </c>
      <c r="AG1704" s="132">
        <v>0</v>
      </c>
      <c r="AH1704" s="61">
        <v>0</v>
      </c>
      <c r="AI1704" s="132">
        <v>0</v>
      </c>
      <c r="AJ1704" s="64">
        <f>IFERROR(VLOOKUP($B1704,STOCK!$A:$H,3,0)," ")</f>
        <v>7</v>
      </c>
      <c r="AK1704" s="65">
        <f>IFERROR(VLOOKUP($B1704,STOCK!$A:$H,4,0)," ")</f>
        <v>15</v>
      </c>
      <c r="AL1704" s="65">
        <f>IFERROR(VLOOKUP($B1704,STOCK!$A:$H,5,0)," ")</f>
        <v>9</v>
      </c>
      <c r="AM1704" s="65">
        <f>IFERROR(VLOOKUP($B1704,STOCK!$A:$H,6,0)," ")</f>
        <v>11</v>
      </c>
      <c r="AN1704" s="65">
        <f>IFERROR(VLOOKUP($B1704,STOCK!$A:$H,7,0)," ")</f>
        <v>11</v>
      </c>
      <c r="AO1704" s="65">
        <f>IFERROR(VLOOKUP($B1704,STOCK!$A:$H,8,0)," ")</f>
        <v>0</v>
      </c>
      <c r="AP1704" s="62" t="str">
        <f t="shared" si="338"/>
        <v>SV</v>
      </c>
      <c r="AQ1704" s="50" t="str">
        <f t="shared" si="339"/>
        <v>SV</v>
      </c>
      <c r="AR1704" s="50" t="str">
        <f t="shared" si="340"/>
        <v>SV</v>
      </c>
      <c r="AS1704" s="50" t="str">
        <f t="shared" si="341"/>
        <v>SV</v>
      </c>
      <c r="AT1704" s="50" t="str">
        <f t="shared" si="342"/>
        <v>SV</v>
      </c>
      <c r="AU1704" s="63" t="str">
        <f t="shared" si="349"/>
        <v>Q</v>
      </c>
      <c r="AV1704" s="67">
        <v>139225.00000199999</v>
      </c>
      <c r="AW1704" s="133">
        <v>96301.410480000006</v>
      </c>
      <c r="AX1704" s="49">
        <v>129900</v>
      </c>
      <c r="AY1704" s="51">
        <f t="shared" si="343"/>
        <v>-6.697791346285531E-2</v>
      </c>
      <c r="AZ1704" s="51">
        <f t="shared" si="344"/>
        <v>-7.1785989237875186E-2</v>
      </c>
      <c r="BA1704" s="49">
        <v>127900</v>
      </c>
      <c r="BB1704" s="52">
        <v>2</v>
      </c>
      <c r="BC1704" s="51">
        <f t="shared" si="345"/>
        <v>-8.13431495912178E-2</v>
      </c>
      <c r="BD1704" s="51">
        <f t="shared" si="346"/>
        <v>-8.8545738874120303E-2</v>
      </c>
      <c r="BE1704" s="49">
        <v>124900</v>
      </c>
      <c r="BF1704" s="52">
        <v>6</v>
      </c>
      <c r="BG1704" s="51">
        <f t="shared" si="347"/>
        <v>-0.10289100378376159</v>
      </c>
      <c r="BH1704" s="51">
        <f t="shared" si="348"/>
        <v>-0.11469175341873487</v>
      </c>
      <c r="BI1704" s="282">
        <f t="shared" si="350"/>
        <v>0</v>
      </c>
    </row>
    <row r="1705" spans="1:61" hidden="1">
      <c r="A1705" s="54" t="s">
        <v>150</v>
      </c>
      <c r="B1705" s="55" t="s">
        <v>5336</v>
      </c>
      <c r="C1705" s="55" t="s">
        <v>5337</v>
      </c>
      <c r="D1705" s="44" t="s">
        <v>5338</v>
      </c>
      <c r="E1705" s="56">
        <v>12</v>
      </c>
      <c r="F1705" s="46" t="s">
        <v>5814</v>
      </c>
      <c r="G1705" s="47" t="s">
        <v>5814</v>
      </c>
      <c r="H1705" s="47" t="s">
        <v>6253</v>
      </c>
      <c r="I1705" s="48" t="s">
        <v>6364</v>
      </c>
      <c r="J1705" s="48" t="s">
        <v>6365</v>
      </c>
      <c r="K1705" s="48" t="s">
        <v>6366</v>
      </c>
      <c r="L1705" s="45">
        <v>126</v>
      </c>
      <c r="M1705" s="47" t="s">
        <v>5862</v>
      </c>
      <c r="N1705" s="60">
        <v>0</v>
      </c>
      <c r="O1705" s="58">
        <v>0</v>
      </c>
      <c r="P1705" s="58">
        <v>0</v>
      </c>
      <c r="Q1705" s="132">
        <v>0</v>
      </c>
      <c r="R1705" s="60">
        <v>0</v>
      </c>
      <c r="S1705" s="58">
        <v>0</v>
      </c>
      <c r="T1705" s="58">
        <v>0</v>
      </c>
      <c r="U1705" s="132">
        <v>0</v>
      </c>
      <c r="V1705" s="58">
        <v>0</v>
      </c>
      <c r="W1705" s="58">
        <v>0</v>
      </c>
      <c r="X1705" s="58">
        <v>0</v>
      </c>
      <c r="Y1705" s="132">
        <v>0</v>
      </c>
      <c r="Z1705" s="61">
        <v>0</v>
      </c>
      <c r="AA1705" s="59">
        <v>0</v>
      </c>
      <c r="AB1705" s="59">
        <v>0</v>
      </c>
      <c r="AC1705" s="132">
        <v>0</v>
      </c>
      <c r="AD1705" s="61">
        <v>0</v>
      </c>
      <c r="AE1705" s="59">
        <v>0</v>
      </c>
      <c r="AF1705" s="59">
        <v>0</v>
      </c>
      <c r="AG1705" s="132">
        <v>0</v>
      </c>
      <c r="AH1705" s="61">
        <v>0</v>
      </c>
      <c r="AI1705" s="132">
        <v>0</v>
      </c>
      <c r="AJ1705" s="64">
        <f>IFERROR(VLOOKUP($B1705,STOCK!$A:$H,3,0)," ")</f>
        <v>7</v>
      </c>
      <c r="AK1705" s="65">
        <f>IFERROR(VLOOKUP($B1705,STOCK!$A:$H,4,0)," ")</f>
        <v>9</v>
      </c>
      <c r="AL1705" s="65">
        <f>IFERROR(VLOOKUP($B1705,STOCK!$A:$H,5,0)," ")</f>
        <v>8</v>
      </c>
      <c r="AM1705" s="65">
        <f>IFERROR(VLOOKUP($B1705,STOCK!$A:$H,6,0)," ")</f>
        <v>5</v>
      </c>
      <c r="AN1705" s="65">
        <f>IFERROR(VLOOKUP($B1705,STOCK!$A:$H,7,0)," ")</f>
        <v>9</v>
      </c>
      <c r="AO1705" s="65">
        <f>IFERROR(VLOOKUP($B1705,STOCK!$A:$H,8,0)," ")</f>
        <v>0</v>
      </c>
      <c r="AP1705" s="62" t="str">
        <f t="shared" si="338"/>
        <v>SV</v>
      </c>
      <c r="AQ1705" s="50" t="str">
        <f t="shared" si="339"/>
        <v>SV</v>
      </c>
      <c r="AR1705" s="50" t="str">
        <f t="shared" si="340"/>
        <v>SV</v>
      </c>
      <c r="AS1705" s="50" t="str">
        <f t="shared" si="341"/>
        <v>SV</v>
      </c>
      <c r="AT1705" s="50" t="str">
        <f t="shared" si="342"/>
        <v>SV</v>
      </c>
      <c r="AU1705" s="63" t="str">
        <f t="shared" si="349"/>
        <v>Q</v>
      </c>
      <c r="AV1705" s="67">
        <v>100183.00000499999</v>
      </c>
      <c r="AW1705" s="133">
        <v>98454.88983</v>
      </c>
      <c r="AX1705" s="49">
        <v>129900</v>
      </c>
      <c r="AY1705" s="51">
        <f t="shared" si="343"/>
        <v>0.29662717221002444</v>
      </c>
      <c r="AZ1705" s="51">
        <f t="shared" si="344"/>
        <v>0.2287682832563511</v>
      </c>
      <c r="BA1705" s="49">
        <v>127900</v>
      </c>
      <c r="BB1705" s="52">
        <v>2</v>
      </c>
      <c r="BC1705" s="51">
        <f t="shared" si="345"/>
        <v>0.27666370535536666</v>
      </c>
      <c r="BD1705" s="51">
        <f t="shared" si="346"/>
        <v>0.21670836587177486</v>
      </c>
      <c r="BE1705" s="49">
        <v>124900</v>
      </c>
      <c r="BF1705" s="52">
        <v>6</v>
      </c>
      <c r="BG1705" s="51">
        <f t="shared" si="347"/>
        <v>0.24671850507337978</v>
      </c>
      <c r="BH1705" s="51">
        <f t="shared" si="348"/>
        <v>0.19789431541232991</v>
      </c>
      <c r="BI1705" s="282">
        <f t="shared" si="350"/>
        <v>0</v>
      </c>
    </row>
    <row r="1706" spans="1:61" hidden="1">
      <c r="A1706" s="54" t="s">
        <v>150</v>
      </c>
      <c r="B1706" s="55" t="s">
        <v>5339</v>
      </c>
      <c r="C1706" s="55" t="s">
        <v>5340</v>
      </c>
      <c r="D1706" s="44" t="s">
        <v>5341</v>
      </c>
      <c r="E1706" s="56">
        <v>1</v>
      </c>
      <c r="F1706" s="46" t="s">
        <v>5814</v>
      </c>
      <c r="G1706" s="47" t="s">
        <v>5814</v>
      </c>
      <c r="H1706" s="47" t="s">
        <v>6253</v>
      </c>
      <c r="I1706" s="48" t="s">
        <v>6367</v>
      </c>
      <c r="J1706" s="48" t="s">
        <v>6032</v>
      </c>
      <c r="K1706" s="48" t="s">
        <v>6368</v>
      </c>
      <c r="L1706" s="45">
        <v>428</v>
      </c>
      <c r="M1706" s="47" t="s">
        <v>5850</v>
      </c>
      <c r="N1706" s="60">
        <v>0</v>
      </c>
      <c r="O1706" s="58">
        <v>2</v>
      </c>
      <c r="P1706" s="58">
        <v>3</v>
      </c>
      <c r="Q1706" s="132">
        <v>3</v>
      </c>
      <c r="R1706" s="60">
        <v>3</v>
      </c>
      <c r="S1706" s="58">
        <v>4</v>
      </c>
      <c r="T1706" s="58">
        <v>1</v>
      </c>
      <c r="U1706" s="132">
        <v>1</v>
      </c>
      <c r="V1706" s="58">
        <v>0</v>
      </c>
      <c r="W1706" s="58">
        <v>0</v>
      </c>
      <c r="X1706" s="58">
        <v>2</v>
      </c>
      <c r="Y1706" s="132">
        <v>0</v>
      </c>
      <c r="Z1706" s="61">
        <v>0</v>
      </c>
      <c r="AA1706" s="59">
        <v>3</v>
      </c>
      <c r="AB1706" s="59">
        <v>0</v>
      </c>
      <c r="AC1706" s="132">
        <v>1</v>
      </c>
      <c r="AD1706" s="61">
        <v>0</v>
      </c>
      <c r="AE1706" s="59">
        <v>0</v>
      </c>
      <c r="AF1706" s="59">
        <v>1</v>
      </c>
      <c r="AG1706" s="132">
        <v>1</v>
      </c>
      <c r="AH1706" s="61">
        <v>0</v>
      </c>
      <c r="AI1706" s="132">
        <v>0</v>
      </c>
      <c r="AJ1706" s="64">
        <f>IFERROR(VLOOKUP($B1706,STOCK!$A:$H,3,0)," ")</f>
        <v>8</v>
      </c>
      <c r="AK1706" s="65">
        <f>IFERROR(VLOOKUP($B1706,STOCK!$A:$H,4,0)," ")</f>
        <v>6</v>
      </c>
      <c r="AL1706" s="65">
        <f>IFERROR(VLOOKUP($B1706,STOCK!$A:$H,5,0)," ")</f>
        <v>7</v>
      </c>
      <c r="AM1706" s="65">
        <f>IFERROR(VLOOKUP($B1706,STOCK!$A:$H,6,0)," ")</f>
        <v>2</v>
      </c>
      <c r="AN1706" s="65">
        <f>IFERROR(VLOOKUP($B1706,STOCK!$A:$H,7,0)," ")</f>
        <v>7</v>
      </c>
      <c r="AO1706" s="65">
        <f>IFERROR(VLOOKUP($B1706,STOCK!$A:$H,8,0)," ")</f>
        <v>2</v>
      </c>
      <c r="AP1706" s="62">
        <f t="shared" si="338"/>
        <v>80</v>
      </c>
      <c r="AQ1706" s="50">
        <f t="shared" si="339"/>
        <v>180</v>
      </c>
      <c r="AR1706" s="50" t="str">
        <f t="shared" si="340"/>
        <v>SV</v>
      </c>
      <c r="AS1706" s="50">
        <f t="shared" si="341"/>
        <v>60</v>
      </c>
      <c r="AT1706" s="50">
        <f t="shared" si="342"/>
        <v>210</v>
      </c>
      <c r="AU1706" s="63" t="str">
        <f t="shared" si="349"/>
        <v>SV</v>
      </c>
      <c r="AV1706" s="67">
        <v>130000.00002000001</v>
      </c>
      <c r="AW1706" s="133">
        <v>116669.05734</v>
      </c>
      <c r="AX1706" s="49">
        <v>162900</v>
      </c>
      <c r="AY1706" s="51">
        <f t="shared" si="343"/>
        <v>0.25307692288414185</v>
      </c>
      <c r="AZ1706" s="51">
        <f t="shared" si="344"/>
        <v>0.20196439521178633</v>
      </c>
      <c r="BA1706" s="49">
        <v>159900</v>
      </c>
      <c r="BB1706" s="52">
        <v>2</v>
      </c>
      <c r="BC1706" s="51">
        <f t="shared" si="345"/>
        <v>0.22999999981076913</v>
      </c>
      <c r="BD1706" s="51">
        <f t="shared" si="346"/>
        <v>0.18699186979362098</v>
      </c>
      <c r="BE1706" s="49">
        <v>154900</v>
      </c>
      <c r="BF1706" s="52">
        <v>6</v>
      </c>
      <c r="BG1706" s="51">
        <f t="shared" si="347"/>
        <v>0.19153846135514785</v>
      </c>
      <c r="BH1706" s="51">
        <f t="shared" si="348"/>
        <v>0.16074887010974817</v>
      </c>
      <c r="BI1706" s="282">
        <f t="shared" si="350"/>
        <v>6</v>
      </c>
    </row>
    <row r="1707" spans="1:61" hidden="1">
      <c r="A1707" s="54" t="s">
        <v>150</v>
      </c>
      <c r="B1707" s="55" t="s">
        <v>5342</v>
      </c>
      <c r="C1707" s="55" t="s">
        <v>5343</v>
      </c>
      <c r="D1707" s="44" t="s">
        <v>5344</v>
      </c>
      <c r="E1707" s="56">
        <v>6</v>
      </c>
      <c r="F1707" s="46" t="s">
        <v>5814</v>
      </c>
      <c r="G1707" s="47" t="s">
        <v>5814</v>
      </c>
      <c r="H1707" s="47" t="s">
        <v>6253</v>
      </c>
      <c r="I1707" s="48" t="s">
        <v>6367</v>
      </c>
      <c r="J1707" s="48" t="s">
        <v>6369</v>
      </c>
      <c r="K1707" s="48" t="s">
        <v>6368</v>
      </c>
      <c r="L1707" s="45">
        <v>428</v>
      </c>
      <c r="M1707" s="47" t="s">
        <v>5850</v>
      </c>
      <c r="N1707" s="60">
        <v>0</v>
      </c>
      <c r="O1707" s="58">
        <v>0</v>
      </c>
      <c r="P1707" s="58">
        <v>0</v>
      </c>
      <c r="Q1707" s="132">
        <v>0</v>
      </c>
      <c r="R1707" s="60">
        <v>3</v>
      </c>
      <c r="S1707" s="58">
        <v>0</v>
      </c>
      <c r="T1707" s="58">
        <v>0</v>
      </c>
      <c r="U1707" s="132">
        <v>4</v>
      </c>
      <c r="V1707" s="58">
        <v>0</v>
      </c>
      <c r="W1707" s="58">
        <v>0</v>
      </c>
      <c r="X1707" s="58">
        <v>0</v>
      </c>
      <c r="Y1707" s="132">
        <v>0</v>
      </c>
      <c r="Z1707" s="61">
        <v>0</v>
      </c>
      <c r="AA1707" s="59">
        <v>0</v>
      </c>
      <c r="AB1707" s="59">
        <v>0</v>
      </c>
      <c r="AC1707" s="132">
        <v>0</v>
      </c>
      <c r="AD1707" s="61">
        <v>0</v>
      </c>
      <c r="AE1707" s="59">
        <v>0</v>
      </c>
      <c r="AF1707" s="59">
        <v>0</v>
      </c>
      <c r="AG1707" s="132">
        <v>0</v>
      </c>
      <c r="AH1707" s="61">
        <v>0</v>
      </c>
      <c r="AI1707" s="132">
        <v>0</v>
      </c>
      <c r="AJ1707" s="64">
        <f>IFERROR(VLOOKUP($B1707,STOCK!$A:$H,3,0)," ")</f>
        <v>12</v>
      </c>
      <c r="AK1707" s="65">
        <f>IFERROR(VLOOKUP($B1707,STOCK!$A:$H,4,0)," ")</f>
        <v>0</v>
      </c>
      <c r="AL1707" s="65">
        <f>IFERROR(VLOOKUP($B1707,STOCK!$A:$H,5,0)," ")</f>
        <v>10</v>
      </c>
      <c r="AM1707" s="65">
        <f>IFERROR(VLOOKUP($B1707,STOCK!$A:$H,6,0)," ")</f>
        <v>9</v>
      </c>
      <c r="AN1707" s="65">
        <f>IFERROR(VLOOKUP($B1707,STOCK!$A:$H,7,0)," ")</f>
        <v>9</v>
      </c>
      <c r="AO1707" s="65">
        <f>IFERROR(VLOOKUP($B1707,STOCK!$A:$H,8,0)," ")</f>
        <v>4</v>
      </c>
      <c r="AP1707" s="62" t="str">
        <f t="shared" si="338"/>
        <v>SV</v>
      </c>
      <c r="AQ1707" s="50" t="str">
        <f t="shared" si="339"/>
        <v>Q</v>
      </c>
      <c r="AR1707" s="50" t="str">
        <f t="shared" si="340"/>
        <v>SV</v>
      </c>
      <c r="AS1707" s="50" t="str">
        <f t="shared" si="341"/>
        <v>SV</v>
      </c>
      <c r="AT1707" s="50" t="str">
        <f t="shared" si="342"/>
        <v>SV</v>
      </c>
      <c r="AU1707" s="63" t="str">
        <f t="shared" si="349"/>
        <v>SV</v>
      </c>
      <c r="AV1707" s="67">
        <v>58700.000039999999</v>
      </c>
      <c r="AW1707" s="133">
        <v>53223.775880000001</v>
      </c>
      <c r="AX1707" s="49">
        <v>73900</v>
      </c>
      <c r="AY1707" s="51">
        <f t="shared" si="343"/>
        <v>0.25894378108419502</v>
      </c>
      <c r="AZ1707" s="51">
        <f t="shared" si="344"/>
        <v>0.20568335534506091</v>
      </c>
      <c r="BA1707" s="49">
        <v>71900</v>
      </c>
      <c r="BB1707" s="52">
        <v>3</v>
      </c>
      <c r="BC1707" s="51">
        <f t="shared" si="345"/>
        <v>0.2248722308518758</v>
      </c>
      <c r="BD1707" s="51">
        <f t="shared" si="346"/>
        <v>0.18358831655076496</v>
      </c>
      <c r="BE1707" s="49">
        <v>69900</v>
      </c>
      <c r="BF1707" s="52">
        <v>6</v>
      </c>
      <c r="BG1707" s="51">
        <f t="shared" si="347"/>
        <v>0.19080068061955657</v>
      </c>
      <c r="BH1707" s="51">
        <f t="shared" si="348"/>
        <v>0.16022889785407726</v>
      </c>
      <c r="BI1707" s="282">
        <f t="shared" si="350"/>
        <v>4</v>
      </c>
    </row>
    <row r="1708" spans="1:61" hidden="1">
      <c r="A1708" s="54" t="s">
        <v>150</v>
      </c>
      <c r="B1708" s="55" t="s">
        <v>5345</v>
      </c>
      <c r="C1708" s="55" t="s">
        <v>5346</v>
      </c>
      <c r="D1708" s="44" t="s">
        <v>5347</v>
      </c>
      <c r="E1708" s="56">
        <v>6</v>
      </c>
      <c r="F1708" s="46" t="s">
        <v>5814</v>
      </c>
      <c r="G1708" s="47" t="s">
        <v>5814</v>
      </c>
      <c r="H1708" s="47" t="s">
        <v>6253</v>
      </c>
      <c r="I1708" s="48" t="s">
        <v>6367</v>
      </c>
      <c r="J1708" s="48" t="s">
        <v>6369</v>
      </c>
      <c r="K1708" s="48" t="s">
        <v>6368</v>
      </c>
      <c r="L1708" s="45">
        <v>428</v>
      </c>
      <c r="M1708" s="47" t="s">
        <v>5850</v>
      </c>
      <c r="N1708" s="60">
        <v>2</v>
      </c>
      <c r="O1708" s="58">
        <v>0</v>
      </c>
      <c r="P1708" s="58">
        <v>0</v>
      </c>
      <c r="Q1708" s="132">
        <v>0</v>
      </c>
      <c r="R1708" s="60">
        <v>2</v>
      </c>
      <c r="S1708" s="58">
        <v>1</v>
      </c>
      <c r="T1708" s="58">
        <v>2</v>
      </c>
      <c r="U1708" s="132">
        <v>2</v>
      </c>
      <c r="V1708" s="58">
        <v>0</v>
      </c>
      <c r="W1708" s="58">
        <v>0</v>
      </c>
      <c r="X1708" s="58">
        <v>0</v>
      </c>
      <c r="Y1708" s="132">
        <v>0</v>
      </c>
      <c r="Z1708" s="61">
        <v>0</v>
      </c>
      <c r="AA1708" s="59">
        <v>0</v>
      </c>
      <c r="AB1708" s="59">
        <v>0</v>
      </c>
      <c r="AC1708" s="132">
        <v>0</v>
      </c>
      <c r="AD1708" s="61">
        <v>0</v>
      </c>
      <c r="AE1708" s="59">
        <v>0</v>
      </c>
      <c r="AF1708" s="59">
        <v>0</v>
      </c>
      <c r="AG1708" s="132">
        <v>0</v>
      </c>
      <c r="AH1708" s="61">
        <v>0</v>
      </c>
      <c r="AI1708" s="132">
        <v>0</v>
      </c>
      <c r="AJ1708" s="64">
        <f>IFERROR(VLOOKUP($B1708,STOCK!$A:$H,3,0)," ")</f>
        <v>16</v>
      </c>
      <c r="AK1708" s="65">
        <f>IFERROR(VLOOKUP($B1708,STOCK!$A:$H,4,0)," ")</f>
        <v>3</v>
      </c>
      <c r="AL1708" s="65">
        <f>IFERROR(VLOOKUP($B1708,STOCK!$A:$H,5,0)," ")</f>
        <v>5</v>
      </c>
      <c r="AM1708" s="65">
        <f>IFERROR(VLOOKUP($B1708,STOCK!$A:$H,6,0)," ")</f>
        <v>7</v>
      </c>
      <c r="AN1708" s="65">
        <f>IFERROR(VLOOKUP($B1708,STOCK!$A:$H,7,0)," ")</f>
        <v>6</v>
      </c>
      <c r="AO1708" s="65">
        <f>IFERROR(VLOOKUP($B1708,STOCK!$A:$H,8,0)," ")</f>
        <v>4</v>
      </c>
      <c r="AP1708" s="62" t="str">
        <f t="shared" si="338"/>
        <v>SV</v>
      </c>
      <c r="AQ1708" s="50">
        <f t="shared" si="339"/>
        <v>45</v>
      </c>
      <c r="AR1708" s="50" t="str">
        <f t="shared" si="340"/>
        <v>SV</v>
      </c>
      <c r="AS1708" s="50" t="str">
        <f t="shared" si="341"/>
        <v>SV</v>
      </c>
      <c r="AT1708" s="50" t="str">
        <f t="shared" si="342"/>
        <v>SV</v>
      </c>
      <c r="AU1708" s="63" t="str">
        <f t="shared" si="349"/>
        <v>SV</v>
      </c>
      <c r="AV1708" s="67">
        <v>58700.000039999999</v>
      </c>
      <c r="AW1708" s="133">
        <v>53469.703759999997</v>
      </c>
      <c r="AX1708" s="49">
        <v>73900</v>
      </c>
      <c r="AY1708" s="51">
        <f t="shared" si="343"/>
        <v>0.25894378108419502</v>
      </c>
      <c r="AZ1708" s="51">
        <f t="shared" si="344"/>
        <v>0.20568335534506091</v>
      </c>
      <c r="BA1708" s="49">
        <v>71900</v>
      </c>
      <c r="BB1708" s="52">
        <v>3</v>
      </c>
      <c r="BC1708" s="51">
        <f t="shared" si="345"/>
        <v>0.2248722308518758</v>
      </c>
      <c r="BD1708" s="51">
        <f t="shared" si="346"/>
        <v>0.18358831655076496</v>
      </c>
      <c r="BE1708" s="49">
        <v>69900</v>
      </c>
      <c r="BF1708" s="52">
        <v>6</v>
      </c>
      <c r="BG1708" s="51">
        <f t="shared" si="347"/>
        <v>0.19080068061955657</v>
      </c>
      <c r="BH1708" s="51">
        <f t="shared" si="348"/>
        <v>0.16022889785407726</v>
      </c>
      <c r="BI1708" s="282">
        <f t="shared" si="350"/>
        <v>2</v>
      </c>
    </row>
    <row r="1709" spans="1:61" hidden="1">
      <c r="A1709" s="54" t="s">
        <v>150</v>
      </c>
      <c r="B1709" s="55" t="s">
        <v>5348</v>
      </c>
      <c r="C1709" s="55" t="s">
        <v>5349</v>
      </c>
      <c r="D1709" s="44" t="s">
        <v>5350</v>
      </c>
      <c r="E1709" s="56">
        <v>6</v>
      </c>
      <c r="F1709" s="46" t="s">
        <v>5814</v>
      </c>
      <c r="G1709" s="47" t="s">
        <v>5814</v>
      </c>
      <c r="H1709" s="47" t="s">
        <v>6253</v>
      </c>
      <c r="I1709" s="48" t="s">
        <v>6370</v>
      </c>
      <c r="J1709" s="48" t="s">
        <v>5906</v>
      </c>
      <c r="K1709" s="48" t="s">
        <v>5906</v>
      </c>
      <c r="L1709" s="45">
        <v>126</v>
      </c>
      <c r="M1709" s="47" t="s">
        <v>5862</v>
      </c>
      <c r="N1709" s="60">
        <v>0</v>
      </c>
      <c r="O1709" s="58">
        <v>1</v>
      </c>
      <c r="P1709" s="58">
        <v>0</v>
      </c>
      <c r="Q1709" s="132">
        <v>2</v>
      </c>
      <c r="R1709" s="60">
        <v>0</v>
      </c>
      <c r="S1709" s="58">
        <v>1</v>
      </c>
      <c r="T1709" s="58">
        <v>0</v>
      </c>
      <c r="U1709" s="132">
        <v>0</v>
      </c>
      <c r="V1709" s="58">
        <v>0</v>
      </c>
      <c r="W1709" s="58">
        <v>0</v>
      </c>
      <c r="X1709" s="58">
        <v>0</v>
      </c>
      <c r="Y1709" s="132">
        <v>0</v>
      </c>
      <c r="Z1709" s="61">
        <v>0</v>
      </c>
      <c r="AA1709" s="59">
        <v>0</v>
      </c>
      <c r="AB1709" s="59">
        <v>0</v>
      </c>
      <c r="AC1709" s="132">
        <v>0</v>
      </c>
      <c r="AD1709" s="61">
        <v>0</v>
      </c>
      <c r="AE1709" s="59">
        <v>0</v>
      </c>
      <c r="AF1709" s="59">
        <v>0</v>
      </c>
      <c r="AG1709" s="132">
        <v>0</v>
      </c>
      <c r="AH1709" s="61">
        <v>0</v>
      </c>
      <c r="AI1709" s="132">
        <v>0</v>
      </c>
      <c r="AJ1709" s="64">
        <f>IFERROR(VLOOKUP($B1709,STOCK!$A:$H,3,0)," ")</f>
        <v>5</v>
      </c>
      <c r="AK1709" s="65">
        <f>IFERROR(VLOOKUP($B1709,STOCK!$A:$H,4,0)," ")</f>
        <v>5</v>
      </c>
      <c r="AL1709" s="65">
        <f>IFERROR(VLOOKUP($B1709,STOCK!$A:$H,5,0)," ")</f>
        <v>5</v>
      </c>
      <c r="AM1709" s="65">
        <f>IFERROR(VLOOKUP($B1709,STOCK!$A:$H,6,0)," ")</f>
        <v>7</v>
      </c>
      <c r="AN1709" s="65">
        <f>IFERROR(VLOOKUP($B1709,STOCK!$A:$H,7,0)," ")</f>
        <v>9</v>
      </c>
      <c r="AO1709" s="65">
        <f>IFERROR(VLOOKUP($B1709,STOCK!$A:$H,8,0)," ")</f>
        <v>6</v>
      </c>
      <c r="AP1709" s="62">
        <f t="shared" si="338"/>
        <v>75</v>
      </c>
      <c r="AQ1709" s="50" t="str">
        <f t="shared" si="339"/>
        <v>SV</v>
      </c>
      <c r="AR1709" s="50" t="str">
        <f t="shared" si="340"/>
        <v>SV</v>
      </c>
      <c r="AS1709" s="50" t="str">
        <f t="shared" si="341"/>
        <v>SV</v>
      </c>
      <c r="AT1709" s="50" t="str">
        <f t="shared" si="342"/>
        <v>SV</v>
      </c>
      <c r="AU1709" s="63" t="str">
        <f t="shared" si="349"/>
        <v>SV</v>
      </c>
      <c r="AV1709" s="67">
        <v>86186.000010000003</v>
      </c>
      <c r="AW1709" s="133">
        <v>63262.540220000003</v>
      </c>
      <c r="AX1709" s="49">
        <v>76900</v>
      </c>
      <c r="AY1709" s="51">
        <f t="shared" si="343"/>
        <v>-0.10774371718054632</v>
      </c>
      <c r="AZ1709" s="51">
        <f t="shared" si="344"/>
        <v>-0.12075422639791943</v>
      </c>
      <c r="BA1709" s="49">
        <v>75900</v>
      </c>
      <c r="BB1709" s="52">
        <v>3</v>
      </c>
      <c r="BC1709" s="51">
        <f t="shared" si="345"/>
        <v>-0.11934652970095538</v>
      </c>
      <c r="BD1709" s="51">
        <f t="shared" si="346"/>
        <v>-0.13552042173913048</v>
      </c>
      <c r="BE1709" s="49">
        <v>73900</v>
      </c>
      <c r="BF1709" s="52">
        <v>6</v>
      </c>
      <c r="BG1709" s="51">
        <f t="shared" si="347"/>
        <v>-0.14255215474177341</v>
      </c>
      <c r="BH1709" s="51">
        <f t="shared" si="348"/>
        <v>-0.16625169161028422</v>
      </c>
      <c r="BI1709" s="282">
        <f t="shared" si="350"/>
        <v>2</v>
      </c>
    </row>
    <row r="1710" spans="1:61" hidden="1">
      <c r="A1710" s="54" t="s">
        <v>150</v>
      </c>
      <c r="B1710" s="55" t="s">
        <v>5351</v>
      </c>
      <c r="C1710" s="55" t="s">
        <v>5352</v>
      </c>
      <c r="D1710" s="44" t="s">
        <v>5353</v>
      </c>
      <c r="E1710" s="56">
        <v>6</v>
      </c>
      <c r="F1710" s="46" t="s">
        <v>5814</v>
      </c>
      <c r="G1710" s="47" t="s">
        <v>5814</v>
      </c>
      <c r="H1710" s="47" t="s">
        <v>6253</v>
      </c>
      <c r="I1710" s="48" t="s">
        <v>6370</v>
      </c>
      <c r="J1710" s="48" t="s">
        <v>5905</v>
      </c>
      <c r="K1710" s="48" t="s">
        <v>5905</v>
      </c>
      <c r="L1710" s="45">
        <v>114</v>
      </c>
      <c r="M1710" s="47" t="s">
        <v>161</v>
      </c>
      <c r="N1710" s="60">
        <v>2</v>
      </c>
      <c r="O1710" s="58">
        <v>0</v>
      </c>
      <c r="P1710" s="58">
        <v>3</v>
      </c>
      <c r="Q1710" s="132">
        <v>3</v>
      </c>
      <c r="R1710" s="60">
        <v>0</v>
      </c>
      <c r="S1710" s="58">
        <v>0</v>
      </c>
      <c r="T1710" s="58">
        <v>0</v>
      </c>
      <c r="U1710" s="132">
        <v>0</v>
      </c>
      <c r="V1710" s="58">
        <v>0</v>
      </c>
      <c r="W1710" s="58">
        <v>2</v>
      </c>
      <c r="X1710" s="58">
        <v>0</v>
      </c>
      <c r="Y1710" s="132">
        <v>0</v>
      </c>
      <c r="Z1710" s="61">
        <v>0</v>
      </c>
      <c r="AA1710" s="59">
        <v>0</v>
      </c>
      <c r="AB1710" s="59">
        <v>0</v>
      </c>
      <c r="AC1710" s="132">
        <v>0</v>
      </c>
      <c r="AD1710" s="61">
        <v>0</v>
      </c>
      <c r="AE1710" s="59">
        <v>0</v>
      </c>
      <c r="AF1710" s="59">
        <v>0</v>
      </c>
      <c r="AG1710" s="132">
        <v>0</v>
      </c>
      <c r="AH1710" s="61">
        <v>0</v>
      </c>
      <c r="AI1710" s="132">
        <v>0</v>
      </c>
      <c r="AJ1710" s="64">
        <f>IFERROR(VLOOKUP($B1710,STOCK!$A:$H,3,0)," ")</f>
        <v>7</v>
      </c>
      <c r="AK1710" s="65">
        <f>IFERROR(VLOOKUP($B1710,STOCK!$A:$H,4,0)," ")</f>
        <v>12</v>
      </c>
      <c r="AL1710" s="65">
        <f>IFERROR(VLOOKUP($B1710,STOCK!$A:$H,5,0)," ")</f>
        <v>10</v>
      </c>
      <c r="AM1710" s="65">
        <f>IFERROR(VLOOKUP($B1710,STOCK!$A:$H,6,0)," ")</f>
        <v>15</v>
      </c>
      <c r="AN1710" s="65">
        <f>IFERROR(VLOOKUP($B1710,STOCK!$A:$H,7,0)," ")</f>
        <v>18</v>
      </c>
      <c r="AO1710" s="65">
        <f>IFERROR(VLOOKUP($B1710,STOCK!$A:$H,8,0)," ")</f>
        <v>6</v>
      </c>
      <c r="AP1710" s="62">
        <f t="shared" si="338"/>
        <v>70</v>
      </c>
      <c r="AQ1710" s="50" t="str">
        <f t="shared" si="339"/>
        <v>SV</v>
      </c>
      <c r="AR1710" s="50" t="str">
        <f t="shared" si="340"/>
        <v>SV</v>
      </c>
      <c r="AS1710" s="50" t="str">
        <f t="shared" si="341"/>
        <v>SV</v>
      </c>
      <c r="AT1710" s="50" t="str">
        <f t="shared" si="342"/>
        <v>SV</v>
      </c>
      <c r="AU1710" s="63" t="str">
        <f t="shared" si="349"/>
        <v>SV</v>
      </c>
      <c r="AV1710" s="67">
        <v>66575.000029999996</v>
      </c>
      <c r="AW1710" s="133">
        <v>62830.069940000001</v>
      </c>
      <c r="AX1710" s="49">
        <v>79900</v>
      </c>
      <c r="AY1710" s="51">
        <f t="shared" si="343"/>
        <v>0.20015020599317301</v>
      </c>
      <c r="AZ1710" s="51">
        <f t="shared" si="344"/>
        <v>0.1667709633291615</v>
      </c>
      <c r="BA1710" s="49">
        <v>75900</v>
      </c>
      <c r="BB1710" s="52">
        <v>3</v>
      </c>
      <c r="BC1710" s="51">
        <f t="shared" si="345"/>
        <v>0.1400675924265562</v>
      </c>
      <c r="BD1710" s="51">
        <f t="shared" si="346"/>
        <v>0.12285902463768121</v>
      </c>
      <c r="BE1710" s="49">
        <v>73900</v>
      </c>
      <c r="BF1710" s="52">
        <v>6</v>
      </c>
      <c r="BG1710" s="51">
        <f t="shared" si="347"/>
        <v>0.11002628564324768</v>
      </c>
      <c r="BH1710" s="51">
        <f t="shared" si="348"/>
        <v>9.9120432611637402E-2</v>
      </c>
      <c r="BI1710" s="282">
        <f t="shared" si="350"/>
        <v>3</v>
      </c>
    </row>
    <row r="1711" spans="1:61" hidden="1">
      <c r="A1711" s="54" t="s">
        <v>150</v>
      </c>
      <c r="B1711" s="55" t="s">
        <v>5354</v>
      </c>
      <c r="C1711" s="55" t="s">
        <v>5355</v>
      </c>
      <c r="D1711" s="44" t="s">
        <v>5356</v>
      </c>
      <c r="E1711" s="56">
        <v>6</v>
      </c>
      <c r="F1711" s="46" t="s">
        <v>5814</v>
      </c>
      <c r="G1711" s="47" t="s">
        <v>5814</v>
      </c>
      <c r="H1711" s="47" t="s">
        <v>6253</v>
      </c>
      <c r="I1711" s="48" t="s">
        <v>6370</v>
      </c>
      <c r="J1711" s="48" t="s">
        <v>5905</v>
      </c>
      <c r="K1711" s="48" t="s">
        <v>5905</v>
      </c>
      <c r="L1711" s="45">
        <v>114</v>
      </c>
      <c r="M1711" s="47" t="s">
        <v>161</v>
      </c>
      <c r="N1711" s="60">
        <v>0</v>
      </c>
      <c r="O1711" s="58">
        <v>0</v>
      </c>
      <c r="P1711" s="58">
        <v>0</v>
      </c>
      <c r="Q1711" s="132">
        <v>0</v>
      </c>
      <c r="R1711" s="60">
        <v>0</v>
      </c>
      <c r="S1711" s="58">
        <v>0</v>
      </c>
      <c r="T1711" s="58">
        <v>0</v>
      </c>
      <c r="U1711" s="132">
        <v>0</v>
      </c>
      <c r="V1711" s="58">
        <v>1</v>
      </c>
      <c r="W1711" s="58">
        <v>0</v>
      </c>
      <c r="X1711" s="58">
        <v>1</v>
      </c>
      <c r="Y1711" s="132">
        <v>1</v>
      </c>
      <c r="Z1711" s="61">
        <v>1</v>
      </c>
      <c r="AA1711" s="59">
        <v>0</v>
      </c>
      <c r="AB1711" s="59">
        <v>0</v>
      </c>
      <c r="AC1711" s="132">
        <v>0</v>
      </c>
      <c r="AD1711" s="61">
        <v>0</v>
      </c>
      <c r="AE1711" s="59">
        <v>1</v>
      </c>
      <c r="AF1711" s="59">
        <v>0</v>
      </c>
      <c r="AG1711" s="132">
        <v>0</v>
      </c>
      <c r="AH1711" s="61">
        <v>0</v>
      </c>
      <c r="AI1711" s="132">
        <v>0</v>
      </c>
      <c r="AJ1711" s="64">
        <f>IFERROR(VLOOKUP($B1711,STOCK!$A:$H,3,0)," ")</f>
        <v>12</v>
      </c>
      <c r="AK1711" s="65">
        <f>IFERROR(VLOOKUP($B1711,STOCK!$A:$H,4,0)," ")</f>
        <v>25</v>
      </c>
      <c r="AL1711" s="65">
        <f>IFERROR(VLOOKUP($B1711,STOCK!$A:$H,5,0)," ")</f>
        <v>13</v>
      </c>
      <c r="AM1711" s="65">
        <f>IFERROR(VLOOKUP($B1711,STOCK!$A:$H,6,0)," ")</f>
        <v>17</v>
      </c>
      <c r="AN1711" s="65">
        <f>IFERROR(VLOOKUP($B1711,STOCK!$A:$H,7,0)," ")</f>
        <v>12</v>
      </c>
      <c r="AO1711" s="65">
        <f>IFERROR(VLOOKUP($B1711,STOCK!$A:$H,8,0)," ")</f>
        <v>6</v>
      </c>
      <c r="AP1711" s="62" t="str">
        <f t="shared" si="338"/>
        <v>SV</v>
      </c>
      <c r="AQ1711" s="50" t="str">
        <f t="shared" si="339"/>
        <v>SV</v>
      </c>
      <c r="AR1711" s="50">
        <f t="shared" si="340"/>
        <v>390</v>
      </c>
      <c r="AS1711" s="50" t="str">
        <f t="shared" si="341"/>
        <v>SV</v>
      </c>
      <c r="AT1711" s="50" t="str">
        <f t="shared" si="342"/>
        <v>SV</v>
      </c>
      <c r="AU1711" s="63" t="str">
        <f t="shared" si="349"/>
        <v>SV</v>
      </c>
      <c r="AV1711" s="67">
        <v>66575.000029999996</v>
      </c>
      <c r="AW1711" s="133">
        <v>63768.743719999999</v>
      </c>
      <c r="AX1711" s="49">
        <v>79900</v>
      </c>
      <c r="AY1711" s="51">
        <f t="shared" si="343"/>
        <v>0.20015020599317301</v>
      </c>
      <c r="AZ1711" s="51">
        <f t="shared" si="344"/>
        <v>0.1667709633291615</v>
      </c>
      <c r="BA1711" s="49">
        <v>75900</v>
      </c>
      <c r="BB1711" s="52">
        <v>3</v>
      </c>
      <c r="BC1711" s="51">
        <f t="shared" si="345"/>
        <v>0.1400675924265562</v>
      </c>
      <c r="BD1711" s="51">
        <f t="shared" si="346"/>
        <v>0.12285902463768121</v>
      </c>
      <c r="BE1711" s="49">
        <v>73900</v>
      </c>
      <c r="BF1711" s="52">
        <v>6</v>
      </c>
      <c r="BG1711" s="51">
        <f t="shared" si="347"/>
        <v>0.11002628564324768</v>
      </c>
      <c r="BH1711" s="51">
        <f t="shared" si="348"/>
        <v>9.9120432611637402E-2</v>
      </c>
      <c r="BI1711" s="282">
        <f t="shared" si="350"/>
        <v>1</v>
      </c>
    </row>
    <row r="1712" spans="1:61" hidden="1">
      <c r="A1712" s="54" t="s">
        <v>150</v>
      </c>
      <c r="B1712" s="55" t="s">
        <v>5357</v>
      </c>
      <c r="C1712" s="55" t="s">
        <v>5358</v>
      </c>
      <c r="D1712" s="44" t="s">
        <v>5359</v>
      </c>
      <c r="E1712" s="56">
        <v>6</v>
      </c>
      <c r="F1712" s="46" t="s">
        <v>5814</v>
      </c>
      <c r="G1712" s="47" t="s">
        <v>5814</v>
      </c>
      <c r="H1712" s="47" t="s">
        <v>6253</v>
      </c>
      <c r="I1712" s="48" t="s">
        <v>6370</v>
      </c>
      <c r="J1712" s="48" t="s">
        <v>5905</v>
      </c>
      <c r="K1712" s="48" t="s">
        <v>5905</v>
      </c>
      <c r="L1712" s="45">
        <v>114</v>
      </c>
      <c r="M1712" s="47" t="s">
        <v>161</v>
      </c>
      <c r="N1712" s="60">
        <v>2</v>
      </c>
      <c r="O1712" s="58">
        <v>0</v>
      </c>
      <c r="P1712" s="58">
        <v>0</v>
      </c>
      <c r="Q1712" s="132">
        <v>0</v>
      </c>
      <c r="R1712" s="60">
        <v>0</v>
      </c>
      <c r="S1712" s="58">
        <v>0</v>
      </c>
      <c r="T1712" s="58">
        <v>0</v>
      </c>
      <c r="U1712" s="132">
        <v>0</v>
      </c>
      <c r="V1712" s="58">
        <v>1</v>
      </c>
      <c r="W1712" s="58">
        <v>1</v>
      </c>
      <c r="X1712" s="58">
        <v>0</v>
      </c>
      <c r="Y1712" s="132">
        <v>1</v>
      </c>
      <c r="Z1712" s="61">
        <v>0</v>
      </c>
      <c r="AA1712" s="59">
        <v>0</v>
      </c>
      <c r="AB1712" s="59">
        <v>0</v>
      </c>
      <c r="AC1712" s="132">
        <v>0</v>
      </c>
      <c r="AD1712" s="61">
        <v>0</v>
      </c>
      <c r="AE1712" s="59">
        <v>0</v>
      </c>
      <c r="AF1712" s="59">
        <v>0</v>
      </c>
      <c r="AG1712" s="132">
        <v>0</v>
      </c>
      <c r="AH1712" s="61">
        <v>0</v>
      </c>
      <c r="AI1712" s="132">
        <v>0</v>
      </c>
      <c r="AJ1712" s="64">
        <f>IFERROR(VLOOKUP($B1712,STOCK!$A:$H,3,0)," ")</f>
        <v>8</v>
      </c>
      <c r="AK1712" s="65">
        <f>IFERROR(VLOOKUP($B1712,STOCK!$A:$H,4,0)," ")</f>
        <v>16</v>
      </c>
      <c r="AL1712" s="65">
        <f>IFERROR(VLOOKUP($B1712,STOCK!$A:$H,5,0)," ")</f>
        <v>13</v>
      </c>
      <c r="AM1712" s="65">
        <f>IFERROR(VLOOKUP($B1712,STOCK!$A:$H,6,0)," ")</f>
        <v>14</v>
      </c>
      <c r="AN1712" s="65">
        <f>IFERROR(VLOOKUP($B1712,STOCK!$A:$H,7,0)," ")</f>
        <v>12</v>
      </c>
      <c r="AO1712" s="65">
        <f>IFERROR(VLOOKUP($B1712,STOCK!$A:$H,8,0)," ")</f>
        <v>6</v>
      </c>
      <c r="AP1712" s="62" t="str">
        <f t="shared" si="338"/>
        <v>SV</v>
      </c>
      <c r="AQ1712" s="50" t="str">
        <f t="shared" si="339"/>
        <v>SV</v>
      </c>
      <c r="AR1712" s="50">
        <f t="shared" si="340"/>
        <v>390</v>
      </c>
      <c r="AS1712" s="50" t="str">
        <f t="shared" si="341"/>
        <v>SV</v>
      </c>
      <c r="AT1712" s="50" t="str">
        <f t="shared" si="342"/>
        <v>SV</v>
      </c>
      <c r="AU1712" s="63" t="str">
        <f t="shared" si="349"/>
        <v>SV</v>
      </c>
      <c r="AV1712" s="67">
        <v>66575.000029999996</v>
      </c>
      <c r="AW1712" s="133">
        <v>62730.16519</v>
      </c>
      <c r="AX1712" s="49">
        <v>79900</v>
      </c>
      <c r="AY1712" s="51">
        <f t="shared" si="343"/>
        <v>0.20015020599317301</v>
      </c>
      <c r="AZ1712" s="51">
        <f t="shared" si="344"/>
        <v>0.1667709633291615</v>
      </c>
      <c r="BA1712" s="49">
        <v>75900</v>
      </c>
      <c r="BB1712" s="52">
        <v>3</v>
      </c>
      <c r="BC1712" s="51">
        <f t="shared" si="345"/>
        <v>0.1400675924265562</v>
      </c>
      <c r="BD1712" s="51">
        <f t="shared" si="346"/>
        <v>0.12285902463768121</v>
      </c>
      <c r="BE1712" s="49">
        <v>73900</v>
      </c>
      <c r="BF1712" s="52">
        <v>6</v>
      </c>
      <c r="BG1712" s="51">
        <f t="shared" si="347"/>
        <v>0.11002628564324768</v>
      </c>
      <c r="BH1712" s="51">
        <f t="shared" si="348"/>
        <v>9.9120432611637402E-2</v>
      </c>
      <c r="BI1712" s="282">
        <f t="shared" si="350"/>
        <v>1</v>
      </c>
    </row>
    <row r="1713" spans="1:61" hidden="1">
      <c r="A1713" s="54" t="s">
        <v>150</v>
      </c>
      <c r="B1713" s="55" t="s">
        <v>5360</v>
      </c>
      <c r="C1713" s="55" t="s">
        <v>5361</v>
      </c>
      <c r="D1713" s="44" t="s">
        <v>5362</v>
      </c>
      <c r="E1713" s="56">
        <v>6</v>
      </c>
      <c r="F1713" s="46" t="s">
        <v>5814</v>
      </c>
      <c r="G1713" s="47" t="s">
        <v>5814</v>
      </c>
      <c r="H1713" s="47" t="s">
        <v>6253</v>
      </c>
      <c r="I1713" s="48" t="s">
        <v>6370</v>
      </c>
      <c r="J1713" s="48" t="s">
        <v>5905</v>
      </c>
      <c r="K1713" s="48" t="s">
        <v>5905</v>
      </c>
      <c r="L1713" s="45">
        <v>114</v>
      </c>
      <c r="M1713" s="47" t="s">
        <v>161</v>
      </c>
      <c r="N1713" s="60">
        <v>0</v>
      </c>
      <c r="O1713" s="58">
        <v>0</v>
      </c>
      <c r="P1713" s="58">
        <v>0</v>
      </c>
      <c r="Q1713" s="132">
        <v>0</v>
      </c>
      <c r="R1713" s="60">
        <v>0</v>
      </c>
      <c r="S1713" s="58">
        <v>3</v>
      </c>
      <c r="T1713" s="58">
        <v>2</v>
      </c>
      <c r="U1713" s="132">
        <v>1</v>
      </c>
      <c r="V1713" s="58">
        <v>0</v>
      </c>
      <c r="W1713" s="58">
        <v>0</v>
      </c>
      <c r="X1713" s="58">
        <v>0</v>
      </c>
      <c r="Y1713" s="132">
        <v>0</v>
      </c>
      <c r="Z1713" s="61">
        <v>1</v>
      </c>
      <c r="AA1713" s="59">
        <v>0</v>
      </c>
      <c r="AB1713" s="59">
        <v>0</v>
      </c>
      <c r="AC1713" s="132">
        <v>0</v>
      </c>
      <c r="AD1713" s="61">
        <v>0</v>
      </c>
      <c r="AE1713" s="59">
        <v>0</v>
      </c>
      <c r="AF1713" s="59">
        <v>0</v>
      </c>
      <c r="AG1713" s="132">
        <v>0</v>
      </c>
      <c r="AH1713" s="61">
        <v>0</v>
      </c>
      <c r="AI1713" s="132">
        <v>0</v>
      </c>
      <c r="AJ1713" s="64">
        <f>IFERROR(VLOOKUP($B1713,STOCK!$A:$H,3,0)," ")</f>
        <v>15</v>
      </c>
      <c r="AK1713" s="65">
        <f>IFERROR(VLOOKUP($B1713,STOCK!$A:$H,4,0)," ")</f>
        <v>15</v>
      </c>
      <c r="AL1713" s="65">
        <f>IFERROR(VLOOKUP($B1713,STOCK!$A:$H,5,0)," ")</f>
        <v>15</v>
      </c>
      <c r="AM1713" s="65">
        <f>IFERROR(VLOOKUP($B1713,STOCK!$A:$H,6,0)," ")</f>
        <v>17</v>
      </c>
      <c r="AN1713" s="65">
        <f>IFERROR(VLOOKUP($B1713,STOCK!$A:$H,7,0)," ")</f>
        <v>16</v>
      </c>
      <c r="AO1713" s="65">
        <f>IFERROR(VLOOKUP($B1713,STOCK!$A:$H,8,0)," ")</f>
        <v>6</v>
      </c>
      <c r="AP1713" s="62" t="str">
        <f t="shared" si="338"/>
        <v>SV</v>
      </c>
      <c r="AQ1713" s="50">
        <f t="shared" si="339"/>
        <v>450</v>
      </c>
      <c r="AR1713" s="50" t="str">
        <f t="shared" si="340"/>
        <v>SV</v>
      </c>
      <c r="AS1713" s="50" t="str">
        <f t="shared" si="341"/>
        <v>SV</v>
      </c>
      <c r="AT1713" s="50" t="str">
        <f t="shared" si="342"/>
        <v>SV</v>
      </c>
      <c r="AU1713" s="63" t="str">
        <f t="shared" si="349"/>
        <v>SV</v>
      </c>
      <c r="AV1713" s="67">
        <v>66575.000029999996</v>
      </c>
      <c r="AW1713" s="133">
        <v>62067.691290000002</v>
      </c>
      <c r="AX1713" s="49">
        <v>79900</v>
      </c>
      <c r="AY1713" s="51">
        <f t="shared" si="343"/>
        <v>0.20015020599317301</v>
      </c>
      <c r="AZ1713" s="51">
        <f t="shared" si="344"/>
        <v>0.1667709633291615</v>
      </c>
      <c r="BA1713" s="49">
        <v>75900</v>
      </c>
      <c r="BB1713" s="52">
        <v>3</v>
      </c>
      <c r="BC1713" s="51">
        <f t="shared" si="345"/>
        <v>0.1400675924265562</v>
      </c>
      <c r="BD1713" s="51">
        <f t="shared" si="346"/>
        <v>0.12285902463768121</v>
      </c>
      <c r="BE1713" s="49">
        <v>73900</v>
      </c>
      <c r="BF1713" s="52">
        <v>6</v>
      </c>
      <c r="BG1713" s="51">
        <f t="shared" si="347"/>
        <v>0.11002628564324768</v>
      </c>
      <c r="BH1713" s="51">
        <f t="shared" si="348"/>
        <v>9.9120432611637402E-2</v>
      </c>
      <c r="BI1713" s="282">
        <f t="shared" si="350"/>
        <v>1</v>
      </c>
    </row>
    <row r="1714" spans="1:61" hidden="1">
      <c r="A1714" s="54" t="s">
        <v>150</v>
      </c>
      <c r="B1714" s="55" t="s">
        <v>5363</v>
      </c>
      <c r="C1714" s="55" t="s">
        <v>5364</v>
      </c>
      <c r="D1714" s="44" t="s">
        <v>5365</v>
      </c>
      <c r="E1714" s="56">
        <v>6</v>
      </c>
      <c r="F1714" s="46" t="s">
        <v>5814</v>
      </c>
      <c r="G1714" s="47" t="s">
        <v>5814</v>
      </c>
      <c r="H1714" s="47" t="s">
        <v>6253</v>
      </c>
      <c r="I1714" s="48" t="s">
        <v>6370</v>
      </c>
      <c r="J1714" s="48" t="s">
        <v>5905</v>
      </c>
      <c r="K1714" s="48" t="s">
        <v>5905</v>
      </c>
      <c r="L1714" s="45">
        <v>114</v>
      </c>
      <c r="M1714" s="47" t="s">
        <v>161</v>
      </c>
      <c r="N1714" s="60">
        <v>0</v>
      </c>
      <c r="O1714" s="58">
        <v>0</v>
      </c>
      <c r="P1714" s="58">
        <v>0</v>
      </c>
      <c r="Q1714" s="132">
        <v>0</v>
      </c>
      <c r="R1714" s="60">
        <v>4</v>
      </c>
      <c r="S1714" s="58">
        <v>0</v>
      </c>
      <c r="T1714" s="58">
        <v>0</v>
      </c>
      <c r="U1714" s="132">
        <v>0</v>
      </c>
      <c r="V1714" s="58">
        <v>0</v>
      </c>
      <c r="W1714" s="58">
        <v>1</v>
      </c>
      <c r="X1714" s="58">
        <v>0</v>
      </c>
      <c r="Y1714" s="132">
        <v>0</v>
      </c>
      <c r="Z1714" s="61">
        <v>0</v>
      </c>
      <c r="AA1714" s="59">
        <v>0</v>
      </c>
      <c r="AB1714" s="59">
        <v>0</v>
      </c>
      <c r="AC1714" s="132">
        <v>0</v>
      </c>
      <c r="AD1714" s="61">
        <v>0</v>
      </c>
      <c r="AE1714" s="59">
        <v>1</v>
      </c>
      <c r="AF1714" s="59">
        <v>0</v>
      </c>
      <c r="AG1714" s="132">
        <v>0</v>
      </c>
      <c r="AH1714" s="61">
        <v>0</v>
      </c>
      <c r="AI1714" s="132">
        <v>0</v>
      </c>
      <c r="AJ1714" s="64">
        <f>IFERROR(VLOOKUP($B1714,STOCK!$A:$H,3,0)," ")</f>
        <v>12</v>
      </c>
      <c r="AK1714" s="65">
        <f>IFERROR(VLOOKUP($B1714,STOCK!$A:$H,4,0)," ")</f>
        <v>11</v>
      </c>
      <c r="AL1714" s="65">
        <f>IFERROR(VLOOKUP($B1714,STOCK!$A:$H,5,0)," ")</f>
        <v>14</v>
      </c>
      <c r="AM1714" s="65">
        <f>IFERROR(VLOOKUP($B1714,STOCK!$A:$H,6,0)," ")</f>
        <v>10</v>
      </c>
      <c r="AN1714" s="65">
        <f>IFERROR(VLOOKUP($B1714,STOCK!$A:$H,7,0)," ")</f>
        <v>14</v>
      </c>
      <c r="AO1714" s="65">
        <f>IFERROR(VLOOKUP($B1714,STOCK!$A:$H,8,0)," ")</f>
        <v>6</v>
      </c>
      <c r="AP1714" s="62" t="str">
        <f t="shared" si="338"/>
        <v>SV</v>
      </c>
      <c r="AQ1714" s="50" t="str">
        <f t="shared" si="339"/>
        <v>SV</v>
      </c>
      <c r="AR1714" s="50" t="str">
        <f t="shared" si="340"/>
        <v>SV</v>
      </c>
      <c r="AS1714" s="50" t="str">
        <f t="shared" si="341"/>
        <v>SV</v>
      </c>
      <c r="AT1714" s="50" t="str">
        <f t="shared" si="342"/>
        <v>SV</v>
      </c>
      <c r="AU1714" s="63" t="str">
        <f t="shared" si="349"/>
        <v>SV</v>
      </c>
      <c r="AV1714" s="67">
        <v>66575.000029999996</v>
      </c>
      <c r="AW1714" s="133">
        <v>61388.418409999998</v>
      </c>
      <c r="AX1714" s="49">
        <v>79900</v>
      </c>
      <c r="AY1714" s="51">
        <f t="shared" si="343"/>
        <v>0.20015020599317301</v>
      </c>
      <c r="AZ1714" s="51">
        <f t="shared" si="344"/>
        <v>0.1667709633291615</v>
      </c>
      <c r="BA1714" s="49">
        <v>75900</v>
      </c>
      <c r="BB1714" s="52">
        <v>3</v>
      </c>
      <c r="BC1714" s="51">
        <f t="shared" si="345"/>
        <v>0.1400675924265562</v>
      </c>
      <c r="BD1714" s="51">
        <f t="shared" si="346"/>
        <v>0.12285902463768121</v>
      </c>
      <c r="BE1714" s="49">
        <v>73900</v>
      </c>
      <c r="BF1714" s="52">
        <v>6</v>
      </c>
      <c r="BG1714" s="51">
        <f t="shared" si="347"/>
        <v>0.11002628564324768</v>
      </c>
      <c r="BH1714" s="51">
        <f t="shared" si="348"/>
        <v>9.9120432611637402E-2</v>
      </c>
      <c r="BI1714" s="282">
        <f t="shared" si="350"/>
        <v>0</v>
      </c>
    </row>
    <row r="1715" spans="1:61" hidden="1">
      <c r="A1715" s="54" t="s">
        <v>150</v>
      </c>
      <c r="B1715" s="55" t="s">
        <v>5366</v>
      </c>
      <c r="C1715" s="55" t="s">
        <v>5367</v>
      </c>
      <c r="D1715" s="44" t="s">
        <v>5368</v>
      </c>
      <c r="E1715" s="56">
        <v>6</v>
      </c>
      <c r="F1715" s="46" t="s">
        <v>5814</v>
      </c>
      <c r="G1715" s="47" t="s">
        <v>5814</v>
      </c>
      <c r="H1715" s="47" t="s">
        <v>6253</v>
      </c>
      <c r="I1715" s="48" t="s">
        <v>6370</v>
      </c>
      <c r="J1715" s="48" t="s">
        <v>5905</v>
      </c>
      <c r="K1715" s="48" t="s">
        <v>5905</v>
      </c>
      <c r="L1715" s="45">
        <v>114</v>
      </c>
      <c r="M1715" s="47" t="s">
        <v>161</v>
      </c>
      <c r="N1715" s="60">
        <v>1</v>
      </c>
      <c r="O1715" s="58">
        <v>1</v>
      </c>
      <c r="P1715" s="58">
        <v>1</v>
      </c>
      <c r="Q1715" s="132">
        <v>1</v>
      </c>
      <c r="R1715" s="60">
        <v>0</v>
      </c>
      <c r="S1715" s="58">
        <v>1</v>
      </c>
      <c r="T1715" s="58">
        <v>0</v>
      </c>
      <c r="U1715" s="132">
        <v>0</v>
      </c>
      <c r="V1715" s="58">
        <v>1</v>
      </c>
      <c r="W1715" s="58">
        <v>0</v>
      </c>
      <c r="X1715" s="58">
        <v>1</v>
      </c>
      <c r="Y1715" s="132">
        <v>0</v>
      </c>
      <c r="Z1715" s="61">
        <v>0</v>
      </c>
      <c r="AA1715" s="59">
        <v>0</v>
      </c>
      <c r="AB1715" s="59">
        <v>1</v>
      </c>
      <c r="AC1715" s="132">
        <v>1</v>
      </c>
      <c r="AD1715" s="61">
        <v>1</v>
      </c>
      <c r="AE1715" s="59">
        <v>0</v>
      </c>
      <c r="AF1715" s="59">
        <v>0</v>
      </c>
      <c r="AG1715" s="132">
        <v>0</v>
      </c>
      <c r="AH1715" s="61">
        <v>0</v>
      </c>
      <c r="AI1715" s="132">
        <v>0</v>
      </c>
      <c r="AJ1715" s="64">
        <f>IFERROR(VLOOKUP($B1715,STOCK!$A:$H,3,0)," ")</f>
        <v>8</v>
      </c>
      <c r="AK1715" s="65">
        <f>IFERROR(VLOOKUP($B1715,STOCK!$A:$H,4,0)," ")</f>
        <v>15</v>
      </c>
      <c r="AL1715" s="65">
        <f>IFERROR(VLOOKUP($B1715,STOCK!$A:$H,5,0)," ")</f>
        <v>6</v>
      </c>
      <c r="AM1715" s="65">
        <f>IFERROR(VLOOKUP($B1715,STOCK!$A:$H,6,0)," ")</f>
        <v>8</v>
      </c>
      <c r="AN1715" s="65">
        <f>IFERROR(VLOOKUP($B1715,STOCK!$A:$H,7,0)," ")</f>
        <v>11</v>
      </c>
      <c r="AO1715" s="65">
        <f>IFERROR(VLOOKUP($B1715,STOCK!$A:$H,8,0)," ")</f>
        <v>6</v>
      </c>
      <c r="AP1715" s="62">
        <f t="shared" si="338"/>
        <v>240</v>
      </c>
      <c r="AQ1715" s="50" t="str">
        <f t="shared" si="339"/>
        <v>SV</v>
      </c>
      <c r="AR1715" s="50" t="str">
        <f t="shared" si="340"/>
        <v>SV</v>
      </c>
      <c r="AS1715" s="50">
        <f t="shared" si="341"/>
        <v>240</v>
      </c>
      <c r="AT1715" s="50" t="str">
        <f t="shared" si="342"/>
        <v>SV</v>
      </c>
      <c r="AU1715" s="63" t="str">
        <f t="shared" si="349"/>
        <v>SV</v>
      </c>
      <c r="AV1715" s="67">
        <v>66575.000029999996</v>
      </c>
      <c r="AW1715" s="133">
        <v>63431.245900000002</v>
      </c>
      <c r="AX1715" s="49">
        <v>79900</v>
      </c>
      <c r="AY1715" s="51">
        <f t="shared" si="343"/>
        <v>0.20015020599317301</v>
      </c>
      <c r="AZ1715" s="51">
        <f t="shared" si="344"/>
        <v>0.1667709633291615</v>
      </c>
      <c r="BA1715" s="49">
        <v>75900</v>
      </c>
      <c r="BB1715" s="52">
        <v>3</v>
      </c>
      <c r="BC1715" s="51">
        <f t="shared" si="345"/>
        <v>0.1400675924265562</v>
      </c>
      <c r="BD1715" s="51">
        <f t="shared" si="346"/>
        <v>0.12285902463768121</v>
      </c>
      <c r="BE1715" s="49">
        <v>73900</v>
      </c>
      <c r="BF1715" s="52">
        <v>6</v>
      </c>
      <c r="BG1715" s="51">
        <f t="shared" si="347"/>
        <v>0.11002628564324768</v>
      </c>
      <c r="BH1715" s="51">
        <f t="shared" si="348"/>
        <v>9.9120432611637402E-2</v>
      </c>
      <c r="BI1715" s="282">
        <f t="shared" si="350"/>
        <v>2</v>
      </c>
    </row>
    <row r="1716" spans="1:61" hidden="1">
      <c r="A1716" s="54" t="s">
        <v>150</v>
      </c>
      <c r="B1716" s="55" t="s">
        <v>5369</v>
      </c>
      <c r="C1716" s="55" t="s">
        <v>5370</v>
      </c>
      <c r="D1716" s="44" t="s">
        <v>5371</v>
      </c>
      <c r="E1716" s="56">
        <v>6</v>
      </c>
      <c r="F1716" s="46" t="s">
        <v>5814</v>
      </c>
      <c r="G1716" s="47" t="s">
        <v>5814</v>
      </c>
      <c r="H1716" s="47" t="s">
        <v>6253</v>
      </c>
      <c r="I1716" s="48" t="s">
        <v>6370</v>
      </c>
      <c r="J1716" s="48" t="s">
        <v>5905</v>
      </c>
      <c r="K1716" s="48" t="s">
        <v>5905</v>
      </c>
      <c r="L1716" s="45">
        <v>114</v>
      </c>
      <c r="M1716" s="47" t="s">
        <v>161</v>
      </c>
      <c r="N1716" s="60">
        <v>1</v>
      </c>
      <c r="O1716" s="58">
        <v>0</v>
      </c>
      <c r="P1716" s="58">
        <v>0</v>
      </c>
      <c r="Q1716" s="132">
        <v>0</v>
      </c>
      <c r="R1716" s="60">
        <v>0</v>
      </c>
      <c r="S1716" s="58">
        <v>0</v>
      </c>
      <c r="T1716" s="58">
        <v>0</v>
      </c>
      <c r="U1716" s="132">
        <v>0</v>
      </c>
      <c r="V1716" s="58">
        <v>0</v>
      </c>
      <c r="W1716" s="58">
        <v>0</v>
      </c>
      <c r="X1716" s="58">
        <v>0</v>
      </c>
      <c r="Y1716" s="132">
        <v>0</v>
      </c>
      <c r="Z1716" s="61">
        <v>1</v>
      </c>
      <c r="AA1716" s="59">
        <v>0</v>
      </c>
      <c r="AB1716" s="59">
        <v>1</v>
      </c>
      <c r="AC1716" s="132">
        <v>0</v>
      </c>
      <c r="AD1716" s="61">
        <v>0</v>
      </c>
      <c r="AE1716" s="59">
        <v>0</v>
      </c>
      <c r="AF1716" s="59">
        <v>0</v>
      </c>
      <c r="AG1716" s="132">
        <v>0</v>
      </c>
      <c r="AH1716" s="61">
        <v>0</v>
      </c>
      <c r="AI1716" s="132">
        <v>0</v>
      </c>
      <c r="AJ1716" s="64">
        <f>IFERROR(VLOOKUP($B1716,STOCK!$A:$H,3,0)," ")</f>
        <v>12</v>
      </c>
      <c r="AK1716" s="65">
        <f>IFERROR(VLOOKUP($B1716,STOCK!$A:$H,4,0)," ")</f>
        <v>34</v>
      </c>
      <c r="AL1716" s="65">
        <f>IFERROR(VLOOKUP($B1716,STOCK!$A:$H,5,0)," ")</f>
        <v>18</v>
      </c>
      <c r="AM1716" s="65">
        <f>IFERROR(VLOOKUP($B1716,STOCK!$A:$H,6,0)," ")</f>
        <v>18</v>
      </c>
      <c r="AN1716" s="65">
        <f>IFERROR(VLOOKUP($B1716,STOCK!$A:$H,7,0)," ")</f>
        <v>24</v>
      </c>
      <c r="AO1716" s="65">
        <f>IFERROR(VLOOKUP($B1716,STOCK!$A:$H,8,0)," ")</f>
        <v>6</v>
      </c>
      <c r="AP1716" s="62" t="str">
        <f t="shared" si="338"/>
        <v>SV</v>
      </c>
      <c r="AQ1716" s="50" t="str">
        <f t="shared" si="339"/>
        <v>SV</v>
      </c>
      <c r="AR1716" s="50" t="str">
        <f t="shared" si="340"/>
        <v>SV</v>
      </c>
      <c r="AS1716" s="50" t="str">
        <f t="shared" si="341"/>
        <v>SV</v>
      </c>
      <c r="AT1716" s="50" t="str">
        <f t="shared" si="342"/>
        <v>SV</v>
      </c>
      <c r="AU1716" s="63" t="str">
        <f t="shared" si="349"/>
        <v>SV</v>
      </c>
      <c r="AV1716" s="67">
        <v>108249.99999</v>
      </c>
      <c r="AW1716" s="133">
        <v>107921.24046</v>
      </c>
      <c r="AX1716" s="49">
        <v>129900</v>
      </c>
      <c r="AY1716" s="51">
        <f t="shared" si="343"/>
        <v>0.20000000011085461</v>
      </c>
      <c r="AZ1716" s="51">
        <f t="shared" si="344"/>
        <v>0.16666666674364899</v>
      </c>
      <c r="BA1716" s="49">
        <v>124900</v>
      </c>
      <c r="BB1716" s="52">
        <v>2</v>
      </c>
      <c r="BC1716" s="51">
        <f t="shared" si="345"/>
        <v>0.15381062366316955</v>
      </c>
      <c r="BD1716" s="51">
        <f t="shared" si="346"/>
        <v>0.13330664539631709</v>
      </c>
      <c r="BE1716" s="49">
        <v>119900</v>
      </c>
      <c r="BF1716" s="52">
        <v>6</v>
      </c>
      <c r="BG1716" s="51">
        <f t="shared" si="347"/>
        <v>0.10762124721548472</v>
      </c>
      <c r="BH1716" s="51">
        <f t="shared" si="348"/>
        <v>9.7164303669724797E-2</v>
      </c>
      <c r="BI1716" s="282">
        <f t="shared" si="350"/>
        <v>0</v>
      </c>
    </row>
    <row r="1717" spans="1:61" hidden="1">
      <c r="A1717" s="54" t="s">
        <v>150</v>
      </c>
      <c r="B1717" s="55" t="s">
        <v>5372</v>
      </c>
      <c r="C1717" s="55" t="s">
        <v>5373</v>
      </c>
      <c r="D1717" s="44" t="s">
        <v>5374</v>
      </c>
      <c r="E1717" s="56">
        <v>6</v>
      </c>
      <c r="F1717" s="46" t="s">
        <v>5814</v>
      </c>
      <c r="G1717" s="47" t="s">
        <v>5814</v>
      </c>
      <c r="H1717" s="47" t="s">
        <v>6253</v>
      </c>
      <c r="I1717" s="48" t="s">
        <v>6370</v>
      </c>
      <c r="J1717" s="48" t="s">
        <v>6257</v>
      </c>
      <c r="K1717" s="48" t="s">
        <v>6257</v>
      </c>
      <c r="L1717" s="45">
        <v>114</v>
      </c>
      <c r="M1717" s="47" t="s">
        <v>161</v>
      </c>
      <c r="N1717" s="60">
        <v>0</v>
      </c>
      <c r="O1717" s="58">
        <v>0</v>
      </c>
      <c r="P1717" s="58">
        <v>0</v>
      </c>
      <c r="Q1717" s="132">
        <v>0</v>
      </c>
      <c r="R1717" s="60">
        <v>0</v>
      </c>
      <c r="S1717" s="58">
        <v>0</v>
      </c>
      <c r="T1717" s="58">
        <v>0</v>
      </c>
      <c r="U1717" s="132">
        <v>0</v>
      </c>
      <c r="V1717" s="58">
        <v>0</v>
      </c>
      <c r="W1717" s="58">
        <v>0</v>
      </c>
      <c r="X1717" s="58">
        <v>0</v>
      </c>
      <c r="Y1717" s="132">
        <v>0</v>
      </c>
      <c r="Z1717" s="61">
        <v>0</v>
      </c>
      <c r="AA1717" s="59">
        <v>0</v>
      </c>
      <c r="AB1717" s="59">
        <v>0</v>
      </c>
      <c r="AC1717" s="132">
        <v>0</v>
      </c>
      <c r="AD1717" s="61">
        <v>0</v>
      </c>
      <c r="AE1717" s="59">
        <v>0</v>
      </c>
      <c r="AF1717" s="59">
        <v>0</v>
      </c>
      <c r="AG1717" s="132">
        <v>0</v>
      </c>
      <c r="AH1717" s="61">
        <v>0</v>
      </c>
      <c r="AI1717" s="132">
        <v>0</v>
      </c>
      <c r="AJ1717" s="64">
        <f>IFERROR(VLOOKUP($B1717,STOCK!$A:$H,3,0)," ")</f>
        <v>4</v>
      </c>
      <c r="AK1717" s="65">
        <f>IFERROR(VLOOKUP($B1717,STOCK!$A:$H,4,0)," ")</f>
        <v>5</v>
      </c>
      <c r="AL1717" s="65">
        <f>IFERROR(VLOOKUP($B1717,STOCK!$A:$H,5,0)," ")</f>
        <v>2</v>
      </c>
      <c r="AM1717" s="65">
        <f>IFERROR(VLOOKUP($B1717,STOCK!$A:$H,6,0)," ")</f>
        <v>4</v>
      </c>
      <c r="AN1717" s="65">
        <f>IFERROR(VLOOKUP($B1717,STOCK!$A:$H,7,0)," ")</f>
        <v>3</v>
      </c>
      <c r="AO1717" s="65">
        <f>IFERROR(VLOOKUP($B1717,STOCK!$A:$H,8,0)," ")</f>
        <v>0</v>
      </c>
      <c r="AP1717" s="62" t="str">
        <f t="shared" si="338"/>
        <v>SV</v>
      </c>
      <c r="AQ1717" s="50" t="str">
        <f t="shared" si="339"/>
        <v>SV</v>
      </c>
      <c r="AR1717" s="50" t="str">
        <f t="shared" si="340"/>
        <v>SV</v>
      </c>
      <c r="AS1717" s="50" t="str">
        <f t="shared" si="341"/>
        <v>SV</v>
      </c>
      <c r="AT1717" s="50" t="str">
        <f t="shared" si="342"/>
        <v>SV</v>
      </c>
      <c r="AU1717" s="63" t="str">
        <f t="shared" si="349"/>
        <v>Q</v>
      </c>
      <c r="AV1717" s="67">
        <v>383219.99999799998</v>
      </c>
      <c r="AW1717" s="133">
        <v>329150.00018999999</v>
      </c>
      <c r="AX1717" s="49">
        <v>419900</v>
      </c>
      <c r="AY1717" s="51">
        <f t="shared" si="343"/>
        <v>9.5715254950658801E-2</v>
      </c>
      <c r="AZ1717" s="51">
        <f t="shared" si="344"/>
        <v>8.7354131940938357E-2</v>
      </c>
      <c r="BA1717" s="49">
        <v>399900</v>
      </c>
      <c r="BB1717" s="52">
        <v>3</v>
      </c>
      <c r="BC1717" s="51">
        <f t="shared" si="345"/>
        <v>4.3525912014213963E-2</v>
      </c>
      <c r="BD1717" s="51">
        <f t="shared" si="346"/>
        <v>4.1710427611903016E-2</v>
      </c>
      <c r="BE1717" s="49">
        <v>0</v>
      </c>
      <c r="BF1717" s="52">
        <v>0</v>
      </c>
      <c r="BG1717" s="51">
        <f t="shared" si="347"/>
        <v>-1</v>
      </c>
      <c r="BH1717" s="51">
        <f t="shared" si="348"/>
        <v>0</v>
      </c>
      <c r="BI1717" s="282">
        <f t="shared" si="350"/>
        <v>0</v>
      </c>
    </row>
    <row r="1718" spans="1:61" hidden="1">
      <c r="A1718" s="54" t="s">
        <v>150</v>
      </c>
      <c r="B1718" s="55" t="s">
        <v>5375</v>
      </c>
      <c r="C1718" s="55" t="s">
        <v>5376</v>
      </c>
      <c r="D1718" s="44" t="s">
        <v>5377</v>
      </c>
      <c r="E1718" s="56">
        <v>6</v>
      </c>
      <c r="F1718" s="46" t="s">
        <v>5814</v>
      </c>
      <c r="G1718" s="47" t="s">
        <v>5814</v>
      </c>
      <c r="H1718" s="47" t="s">
        <v>6253</v>
      </c>
      <c r="I1718" s="48" t="s">
        <v>6370</v>
      </c>
      <c r="J1718" s="48" t="s">
        <v>6257</v>
      </c>
      <c r="K1718" s="48" t="s">
        <v>6257</v>
      </c>
      <c r="L1718" s="45">
        <v>114</v>
      </c>
      <c r="M1718" s="47" t="s">
        <v>161</v>
      </c>
      <c r="N1718" s="60">
        <v>0</v>
      </c>
      <c r="O1718" s="58">
        <v>0</v>
      </c>
      <c r="P1718" s="58">
        <v>0</v>
      </c>
      <c r="Q1718" s="132">
        <v>0</v>
      </c>
      <c r="R1718" s="60">
        <v>0</v>
      </c>
      <c r="S1718" s="58">
        <v>0</v>
      </c>
      <c r="T1718" s="58">
        <v>2</v>
      </c>
      <c r="U1718" s="132">
        <v>1</v>
      </c>
      <c r="V1718" s="58">
        <v>0</v>
      </c>
      <c r="W1718" s="58">
        <v>0</v>
      </c>
      <c r="X1718" s="58">
        <v>0</v>
      </c>
      <c r="Y1718" s="132">
        <v>0</v>
      </c>
      <c r="Z1718" s="61">
        <v>0</v>
      </c>
      <c r="AA1718" s="59">
        <v>0</v>
      </c>
      <c r="AB1718" s="59">
        <v>0</v>
      </c>
      <c r="AC1718" s="132">
        <v>0</v>
      </c>
      <c r="AD1718" s="61">
        <v>0</v>
      </c>
      <c r="AE1718" s="59">
        <v>0</v>
      </c>
      <c r="AF1718" s="59">
        <v>0</v>
      </c>
      <c r="AG1718" s="132">
        <v>0</v>
      </c>
      <c r="AH1718" s="61">
        <v>0</v>
      </c>
      <c r="AI1718" s="132">
        <v>0</v>
      </c>
      <c r="AJ1718" s="64">
        <f>IFERROR(VLOOKUP($B1718,STOCK!$A:$H,3,0)," ")</f>
        <v>10</v>
      </c>
      <c r="AK1718" s="65">
        <f>IFERROR(VLOOKUP($B1718,STOCK!$A:$H,4,0)," ")</f>
        <v>5</v>
      </c>
      <c r="AL1718" s="65">
        <f>IFERROR(VLOOKUP($B1718,STOCK!$A:$H,5,0)," ")</f>
        <v>3</v>
      </c>
      <c r="AM1718" s="65">
        <f>IFERROR(VLOOKUP($B1718,STOCK!$A:$H,6,0)," ")</f>
        <v>3</v>
      </c>
      <c r="AN1718" s="65">
        <f>IFERROR(VLOOKUP($B1718,STOCK!$A:$H,7,0)," ")</f>
        <v>2</v>
      </c>
      <c r="AO1718" s="65">
        <f>IFERROR(VLOOKUP($B1718,STOCK!$A:$H,8,0)," ")</f>
        <v>3</v>
      </c>
      <c r="AP1718" s="62" t="str">
        <f t="shared" si="338"/>
        <v>SV</v>
      </c>
      <c r="AQ1718" s="50">
        <f t="shared" si="339"/>
        <v>150</v>
      </c>
      <c r="AR1718" s="50" t="str">
        <f t="shared" si="340"/>
        <v>SV</v>
      </c>
      <c r="AS1718" s="50" t="str">
        <f t="shared" si="341"/>
        <v>SV</v>
      </c>
      <c r="AT1718" s="50" t="str">
        <f t="shared" si="342"/>
        <v>SV</v>
      </c>
      <c r="AU1718" s="63" t="str">
        <f t="shared" si="349"/>
        <v>SV</v>
      </c>
      <c r="AV1718" s="67">
        <v>174925.00003</v>
      </c>
      <c r="AW1718" s="133">
        <v>167122.77757999999</v>
      </c>
      <c r="AX1718" s="49">
        <v>209900</v>
      </c>
      <c r="AY1718" s="51">
        <f t="shared" si="343"/>
        <v>0.19994283243676847</v>
      </c>
      <c r="AZ1718" s="51">
        <f t="shared" si="344"/>
        <v>0.16662696507860889</v>
      </c>
      <c r="BA1718" s="49">
        <v>199900</v>
      </c>
      <c r="BB1718" s="52">
        <v>3</v>
      </c>
      <c r="BC1718" s="51">
        <f t="shared" si="345"/>
        <v>0.1427754750076704</v>
      </c>
      <c r="BD1718" s="51">
        <f t="shared" si="346"/>
        <v>0.12493746858429217</v>
      </c>
      <c r="BE1718" s="49">
        <v>0</v>
      </c>
      <c r="BF1718" s="52">
        <v>0</v>
      </c>
      <c r="BG1718" s="51">
        <f t="shared" si="347"/>
        <v>-1</v>
      </c>
      <c r="BH1718" s="51">
        <f t="shared" si="348"/>
        <v>0</v>
      </c>
      <c r="BI1718" s="282">
        <f t="shared" si="350"/>
        <v>1</v>
      </c>
    </row>
    <row r="1719" spans="1:61" hidden="1">
      <c r="A1719" s="54" t="s">
        <v>150</v>
      </c>
      <c r="B1719" s="55" t="s">
        <v>5378</v>
      </c>
      <c r="C1719" s="55" t="s">
        <v>5379</v>
      </c>
      <c r="D1719" s="44" t="s">
        <v>5380</v>
      </c>
      <c r="E1719" s="56">
        <v>6</v>
      </c>
      <c r="F1719" s="46" t="s">
        <v>5814</v>
      </c>
      <c r="G1719" s="47" t="s">
        <v>5814</v>
      </c>
      <c r="H1719" s="47" t="s">
        <v>6253</v>
      </c>
      <c r="I1719" s="48" t="s">
        <v>6370</v>
      </c>
      <c r="J1719" s="48" t="s">
        <v>6257</v>
      </c>
      <c r="K1719" s="48" t="s">
        <v>6257</v>
      </c>
      <c r="L1719" s="45">
        <v>114</v>
      </c>
      <c r="M1719" s="47" t="s">
        <v>161</v>
      </c>
      <c r="N1719" s="60">
        <v>0</v>
      </c>
      <c r="O1719" s="58">
        <v>0</v>
      </c>
      <c r="P1719" s="58">
        <v>0</v>
      </c>
      <c r="Q1719" s="132">
        <v>0</v>
      </c>
      <c r="R1719" s="60">
        <v>0</v>
      </c>
      <c r="S1719" s="58">
        <v>0</v>
      </c>
      <c r="T1719" s="58">
        <v>0</v>
      </c>
      <c r="U1719" s="132">
        <v>0</v>
      </c>
      <c r="V1719" s="58">
        <v>0</v>
      </c>
      <c r="W1719" s="58">
        <v>0</v>
      </c>
      <c r="X1719" s="58">
        <v>0</v>
      </c>
      <c r="Y1719" s="132">
        <v>0</v>
      </c>
      <c r="Z1719" s="61">
        <v>0</v>
      </c>
      <c r="AA1719" s="59">
        <v>0</v>
      </c>
      <c r="AB1719" s="59">
        <v>0</v>
      </c>
      <c r="AC1719" s="132">
        <v>0</v>
      </c>
      <c r="AD1719" s="61">
        <v>0</v>
      </c>
      <c r="AE1719" s="59">
        <v>0</v>
      </c>
      <c r="AF1719" s="59">
        <v>0</v>
      </c>
      <c r="AG1719" s="132">
        <v>0</v>
      </c>
      <c r="AH1719" s="61">
        <v>0</v>
      </c>
      <c r="AI1719" s="132">
        <v>0</v>
      </c>
      <c r="AJ1719" s="64">
        <f>IFERROR(VLOOKUP($B1719,STOCK!$A:$H,3,0)," ")</f>
        <v>3</v>
      </c>
      <c r="AK1719" s="65">
        <f>IFERROR(VLOOKUP($B1719,STOCK!$A:$H,4,0)," ")</f>
        <v>3</v>
      </c>
      <c r="AL1719" s="65">
        <f>IFERROR(VLOOKUP($B1719,STOCK!$A:$H,5,0)," ")</f>
        <v>3</v>
      </c>
      <c r="AM1719" s="65">
        <f>IFERROR(VLOOKUP($B1719,STOCK!$A:$H,6,0)," ")</f>
        <v>2</v>
      </c>
      <c r="AN1719" s="65">
        <f>IFERROR(VLOOKUP($B1719,STOCK!$A:$H,7,0)," ")</f>
        <v>3</v>
      </c>
      <c r="AO1719" s="65">
        <f>IFERROR(VLOOKUP($B1719,STOCK!$A:$H,8,0)," ")</f>
        <v>3</v>
      </c>
      <c r="AP1719" s="62" t="str">
        <f t="shared" si="338"/>
        <v>SV</v>
      </c>
      <c r="AQ1719" s="50" t="str">
        <f t="shared" si="339"/>
        <v>SV</v>
      </c>
      <c r="AR1719" s="50" t="str">
        <f t="shared" si="340"/>
        <v>SV</v>
      </c>
      <c r="AS1719" s="50" t="str">
        <f t="shared" si="341"/>
        <v>SV</v>
      </c>
      <c r="AT1719" s="50" t="str">
        <f t="shared" si="342"/>
        <v>SV</v>
      </c>
      <c r="AU1719" s="63" t="str">
        <f t="shared" si="349"/>
        <v>SV</v>
      </c>
      <c r="AV1719" s="67">
        <v>466580.00004000001</v>
      </c>
      <c r="AW1719" s="133">
        <v>466579.99999600003</v>
      </c>
      <c r="AX1719" s="49">
        <v>359900</v>
      </c>
      <c r="AY1719" s="51">
        <f t="shared" si="343"/>
        <v>-0.22864246223767482</v>
      </c>
      <c r="AZ1719" s="51">
        <f t="shared" si="344"/>
        <v>-0.29641567113086975</v>
      </c>
      <c r="BA1719" s="49">
        <v>349900</v>
      </c>
      <c r="BB1719" s="52">
        <v>3</v>
      </c>
      <c r="BC1719" s="51">
        <f t="shared" si="345"/>
        <v>-0.25007501399544985</v>
      </c>
      <c r="BD1719" s="51">
        <f t="shared" si="346"/>
        <v>-0.33346670488711067</v>
      </c>
      <c r="BE1719" s="49">
        <v>0</v>
      </c>
      <c r="BF1719" s="52">
        <v>0</v>
      </c>
      <c r="BG1719" s="51">
        <f t="shared" si="347"/>
        <v>-1</v>
      </c>
      <c r="BH1719" s="51">
        <f t="shared" si="348"/>
        <v>0</v>
      </c>
      <c r="BI1719" s="282">
        <f t="shared" si="350"/>
        <v>0</v>
      </c>
    </row>
    <row r="1720" spans="1:61" hidden="1">
      <c r="A1720" s="54" t="s">
        <v>150</v>
      </c>
      <c r="B1720" s="55" t="s">
        <v>5381</v>
      </c>
      <c r="C1720" s="55" t="s">
        <v>5382</v>
      </c>
      <c r="D1720" s="44" t="s">
        <v>5383</v>
      </c>
      <c r="E1720" s="56">
        <v>6</v>
      </c>
      <c r="F1720" s="46" t="s">
        <v>5814</v>
      </c>
      <c r="G1720" s="47" t="s">
        <v>5814</v>
      </c>
      <c r="H1720" s="47" t="s">
        <v>6253</v>
      </c>
      <c r="I1720" s="48" t="s">
        <v>6370</v>
      </c>
      <c r="J1720" s="48" t="s">
        <v>5901</v>
      </c>
      <c r="K1720" s="48" t="s">
        <v>5901</v>
      </c>
      <c r="L1720" s="45">
        <v>27</v>
      </c>
      <c r="M1720" s="47" t="s">
        <v>5871</v>
      </c>
      <c r="N1720" s="60">
        <v>0</v>
      </c>
      <c r="O1720" s="58">
        <v>0</v>
      </c>
      <c r="P1720" s="58">
        <v>1</v>
      </c>
      <c r="Q1720" s="132">
        <v>1</v>
      </c>
      <c r="R1720" s="60">
        <v>0</v>
      </c>
      <c r="S1720" s="58">
        <v>0</v>
      </c>
      <c r="T1720" s="58">
        <v>0</v>
      </c>
      <c r="U1720" s="132">
        <v>0</v>
      </c>
      <c r="V1720" s="58">
        <v>0</v>
      </c>
      <c r="W1720" s="58">
        <v>0</v>
      </c>
      <c r="X1720" s="58">
        <v>0</v>
      </c>
      <c r="Y1720" s="132">
        <v>0</v>
      </c>
      <c r="Z1720" s="61">
        <v>0</v>
      </c>
      <c r="AA1720" s="59">
        <v>0</v>
      </c>
      <c r="AB1720" s="59">
        <v>0</v>
      </c>
      <c r="AC1720" s="132">
        <v>1</v>
      </c>
      <c r="AD1720" s="61">
        <v>0</v>
      </c>
      <c r="AE1720" s="59">
        <v>0</v>
      </c>
      <c r="AF1720" s="59">
        <v>0</v>
      </c>
      <c r="AG1720" s="132">
        <v>0</v>
      </c>
      <c r="AH1720" s="61">
        <v>0</v>
      </c>
      <c r="AI1720" s="132">
        <v>0</v>
      </c>
      <c r="AJ1720" s="64">
        <f>IFERROR(VLOOKUP($B1720,STOCK!$A:$H,3,0)," ")</f>
        <v>5</v>
      </c>
      <c r="AK1720" s="65">
        <f>IFERROR(VLOOKUP($B1720,STOCK!$A:$H,4,0)," ")</f>
        <v>6</v>
      </c>
      <c r="AL1720" s="65">
        <f>IFERROR(VLOOKUP($B1720,STOCK!$A:$H,5,0)," ")</f>
        <v>6</v>
      </c>
      <c r="AM1720" s="65">
        <f>IFERROR(VLOOKUP($B1720,STOCK!$A:$H,6,0)," ")</f>
        <v>5</v>
      </c>
      <c r="AN1720" s="65">
        <f>IFERROR(VLOOKUP($B1720,STOCK!$A:$H,7,0)," ")</f>
        <v>6</v>
      </c>
      <c r="AO1720" s="65">
        <f>IFERROR(VLOOKUP($B1720,STOCK!$A:$H,8,0)," ")</f>
        <v>6</v>
      </c>
      <c r="AP1720" s="62">
        <f t="shared" si="338"/>
        <v>150</v>
      </c>
      <c r="AQ1720" s="50" t="str">
        <f t="shared" si="339"/>
        <v>SV</v>
      </c>
      <c r="AR1720" s="50" t="str">
        <f t="shared" si="340"/>
        <v>SV</v>
      </c>
      <c r="AS1720" s="50">
        <f t="shared" si="341"/>
        <v>150</v>
      </c>
      <c r="AT1720" s="50" t="str">
        <f t="shared" si="342"/>
        <v>SV</v>
      </c>
      <c r="AU1720" s="63" t="str">
        <f t="shared" si="349"/>
        <v>SV</v>
      </c>
      <c r="AV1720" s="67">
        <v>83030</v>
      </c>
      <c r="AW1720" s="133">
        <v>78927.340800000005</v>
      </c>
      <c r="AX1720" s="49">
        <v>97900</v>
      </c>
      <c r="AY1720" s="51">
        <f t="shared" si="343"/>
        <v>0.17909189449596541</v>
      </c>
      <c r="AZ1720" s="51">
        <f t="shared" si="344"/>
        <v>0.15188968335035752</v>
      </c>
      <c r="BA1720" s="49">
        <v>94900</v>
      </c>
      <c r="BB1720" s="52">
        <v>3</v>
      </c>
      <c r="BC1720" s="51">
        <f t="shared" si="345"/>
        <v>0.14296037576779486</v>
      </c>
      <c r="BD1720" s="51">
        <f t="shared" si="346"/>
        <v>0.1250790305584826</v>
      </c>
      <c r="BE1720" s="49">
        <v>92900</v>
      </c>
      <c r="BF1720" s="52">
        <v>6</v>
      </c>
      <c r="BG1720" s="51">
        <f t="shared" si="347"/>
        <v>0.11887269661568101</v>
      </c>
      <c r="BH1720" s="51">
        <f t="shared" si="348"/>
        <v>0.10624327233584499</v>
      </c>
      <c r="BI1720" s="282">
        <f t="shared" si="350"/>
        <v>2</v>
      </c>
    </row>
    <row r="1721" spans="1:61" hidden="1">
      <c r="A1721" s="54" t="s">
        <v>150</v>
      </c>
      <c r="B1721" s="55" t="s">
        <v>5384</v>
      </c>
      <c r="C1721" s="55" t="s">
        <v>5385</v>
      </c>
      <c r="D1721" s="44" t="s">
        <v>5386</v>
      </c>
      <c r="E1721" s="56">
        <v>6</v>
      </c>
      <c r="F1721" s="46" t="s">
        <v>5814</v>
      </c>
      <c r="G1721" s="47" t="s">
        <v>5814</v>
      </c>
      <c r="H1721" s="47" t="s">
        <v>6253</v>
      </c>
      <c r="I1721" s="48" t="s">
        <v>6370</v>
      </c>
      <c r="J1721" s="48" t="s">
        <v>5901</v>
      </c>
      <c r="K1721" s="48" t="s">
        <v>5901</v>
      </c>
      <c r="L1721" s="45">
        <v>27</v>
      </c>
      <c r="M1721" s="47" t="s">
        <v>5871</v>
      </c>
      <c r="N1721" s="60">
        <v>0</v>
      </c>
      <c r="O1721" s="58">
        <v>0</v>
      </c>
      <c r="P1721" s="58">
        <v>0</v>
      </c>
      <c r="Q1721" s="132">
        <v>0</v>
      </c>
      <c r="R1721" s="60">
        <v>0</v>
      </c>
      <c r="S1721" s="58">
        <v>0</v>
      </c>
      <c r="T1721" s="58">
        <v>0</v>
      </c>
      <c r="U1721" s="132">
        <v>0</v>
      </c>
      <c r="V1721" s="58">
        <v>0</v>
      </c>
      <c r="W1721" s="58">
        <v>0</v>
      </c>
      <c r="X1721" s="58">
        <v>0</v>
      </c>
      <c r="Y1721" s="132">
        <v>0</v>
      </c>
      <c r="Z1721" s="61">
        <v>0</v>
      </c>
      <c r="AA1721" s="59">
        <v>0</v>
      </c>
      <c r="AB1721" s="59">
        <v>0</v>
      </c>
      <c r="AC1721" s="132">
        <v>0</v>
      </c>
      <c r="AD1721" s="61">
        <v>0</v>
      </c>
      <c r="AE1721" s="59">
        <v>0</v>
      </c>
      <c r="AF1721" s="59">
        <v>0</v>
      </c>
      <c r="AG1721" s="132">
        <v>0</v>
      </c>
      <c r="AH1721" s="61">
        <v>0</v>
      </c>
      <c r="AI1721" s="132">
        <v>0</v>
      </c>
      <c r="AJ1721" s="64">
        <f>IFERROR(VLOOKUP($B1721,STOCK!$A:$H,3,0)," ")</f>
        <v>6</v>
      </c>
      <c r="AK1721" s="65">
        <f>IFERROR(VLOOKUP($B1721,STOCK!$A:$H,4,0)," ")</f>
        <v>6</v>
      </c>
      <c r="AL1721" s="65">
        <f>IFERROR(VLOOKUP($B1721,STOCK!$A:$H,5,0)," ")</f>
        <v>6</v>
      </c>
      <c r="AM1721" s="65">
        <f>IFERROR(VLOOKUP($B1721,STOCK!$A:$H,6,0)," ")</f>
        <v>6</v>
      </c>
      <c r="AN1721" s="65">
        <f>IFERROR(VLOOKUP($B1721,STOCK!$A:$H,7,0)," ")</f>
        <v>6</v>
      </c>
      <c r="AO1721" s="65">
        <f>IFERROR(VLOOKUP($B1721,STOCK!$A:$H,8,0)," ")</f>
        <v>6</v>
      </c>
      <c r="AP1721" s="62" t="str">
        <f t="shared" si="338"/>
        <v>SV</v>
      </c>
      <c r="AQ1721" s="50" t="str">
        <f t="shared" si="339"/>
        <v>SV</v>
      </c>
      <c r="AR1721" s="50" t="str">
        <f t="shared" si="340"/>
        <v>SV</v>
      </c>
      <c r="AS1721" s="50" t="str">
        <f t="shared" si="341"/>
        <v>SV</v>
      </c>
      <c r="AT1721" s="50" t="str">
        <f t="shared" si="342"/>
        <v>SV</v>
      </c>
      <c r="AU1721" s="63" t="str">
        <f t="shared" si="349"/>
        <v>SV</v>
      </c>
      <c r="AV1721" s="67">
        <v>83030</v>
      </c>
      <c r="AW1721" s="133">
        <v>78878.499479999999</v>
      </c>
      <c r="AX1721" s="49">
        <v>97900</v>
      </c>
      <c r="AY1721" s="51">
        <f t="shared" si="343"/>
        <v>0.17909189449596541</v>
      </c>
      <c r="AZ1721" s="51">
        <f t="shared" si="344"/>
        <v>0.15188968335035752</v>
      </c>
      <c r="BA1721" s="49">
        <v>94900</v>
      </c>
      <c r="BB1721" s="52">
        <v>3</v>
      </c>
      <c r="BC1721" s="51">
        <f t="shared" si="345"/>
        <v>0.14296037576779486</v>
      </c>
      <c r="BD1721" s="51">
        <f t="shared" si="346"/>
        <v>0.1250790305584826</v>
      </c>
      <c r="BE1721" s="49">
        <v>92900</v>
      </c>
      <c r="BF1721" s="52">
        <v>6</v>
      </c>
      <c r="BG1721" s="51">
        <f t="shared" si="347"/>
        <v>0.11887269661568101</v>
      </c>
      <c r="BH1721" s="51">
        <f t="shared" si="348"/>
        <v>0.10624327233584499</v>
      </c>
      <c r="BI1721" s="282">
        <f t="shared" si="350"/>
        <v>0</v>
      </c>
    </row>
    <row r="1722" spans="1:61" hidden="1">
      <c r="A1722" s="54" t="s">
        <v>149</v>
      </c>
      <c r="B1722" s="55" t="s">
        <v>5387</v>
      </c>
      <c r="C1722" s="55" t="s">
        <v>5388</v>
      </c>
      <c r="D1722" s="44" t="s">
        <v>5389</v>
      </c>
      <c r="E1722" s="56">
        <v>6</v>
      </c>
      <c r="F1722" s="46" t="s">
        <v>5814</v>
      </c>
      <c r="G1722" s="47" t="s">
        <v>5814</v>
      </c>
      <c r="H1722" s="47" t="s">
        <v>6253</v>
      </c>
      <c r="I1722" s="48" t="s">
        <v>6371</v>
      </c>
      <c r="J1722" s="48" t="s">
        <v>6372</v>
      </c>
      <c r="K1722" s="48" t="s">
        <v>6373</v>
      </c>
      <c r="L1722" s="45">
        <v>984</v>
      </c>
      <c r="M1722" s="47" t="s">
        <v>5903</v>
      </c>
      <c r="N1722" s="60">
        <v>0</v>
      </c>
      <c r="O1722" s="58">
        <v>0</v>
      </c>
      <c r="P1722" s="58">
        <v>0</v>
      </c>
      <c r="Q1722" s="132">
        <v>0</v>
      </c>
      <c r="R1722" s="60">
        <v>0</v>
      </c>
      <c r="S1722" s="58">
        <v>0</v>
      </c>
      <c r="T1722" s="58">
        <v>0</v>
      </c>
      <c r="U1722" s="132">
        <v>0</v>
      </c>
      <c r="V1722" s="58">
        <v>0</v>
      </c>
      <c r="W1722" s="58">
        <v>0</v>
      </c>
      <c r="X1722" s="58">
        <v>0</v>
      </c>
      <c r="Y1722" s="132">
        <v>0</v>
      </c>
      <c r="Z1722" s="61">
        <v>0</v>
      </c>
      <c r="AA1722" s="59">
        <v>0</v>
      </c>
      <c r="AB1722" s="59">
        <v>0</v>
      </c>
      <c r="AC1722" s="132">
        <v>0</v>
      </c>
      <c r="AD1722" s="61">
        <v>0</v>
      </c>
      <c r="AE1722" s="59">
        <v>0</v>
      </c>
      <c r="AF1722" s="59">
        <v>0</v>
      </c>
      <c r="AG1722" s="132">
        <v>0</v>
      </c>
      <c r="AH1722" s="61">
        <v>0</v>
      </c>
      <c r="AI1722" s="132">
        <v>0</v>
      </c>
      <c r="AJ1722" s="64">
        <f>IFERROR(VLOOKUP($B1722,STOCK!$A:$H,3,0)," ")</f>
        <v>2</v>
      </c>
      <c r="AK1722" s="65">
        <f>IFERROR(VLOOKUP($B1722,STOCK!$A:$H,4,0)," ")</f>
        <v>0</v>
      </c>
      <c r="AL1722" s="65">
        <f>IFERROR(VLOOKUP($B1722,STOCK!$A:$H,5,0)," ")</f>
        <v>0</v>
      </c>
      <c r="AM1722" s="65">
        <f>IFERROR(VLOOKUP($B1722,STOCK!$A:$H,6,0)," ")</f>
        <v>0</v>
      </c>
      <c r="AN1722" s="65">
        <f>IFERROR(VLOOKUP($B1722,STOCK!$A:$H,7,0)," ")</f>
        <v>0</v>
      </c>
      <c r="AO1722" s="65">
        <f>IFERROR(VLOOKUP($B1722,STOCK!$A:$H,8,0)," ")</f>
        <v>0</v>
      </c>
      <c r="AP1722" s="62" t="str">
        <f t="shared" si="338"/>
        <v>SV</v>
      </c>
      <c r="AQ1722" s="50" t="str">
        <f t="shared" si="339"/>
        <v>Q</v>
      </c>
      <c r="AR1722" s="50" t="str">
        <f t="shared" si="340"/>
        <v>Q</v>
      </c>
      <c r="AS1722" s="50" t="str">
        <f t="shared" si="341"/>
        <v>Q</v>
      </c>
      <c r="AT1722" s="50" t="str">
        <f t="shared" si="342"/>
        <v>Q</v>
      </c>
      <c r="AU1722" s="63" t="str">
        <f t="shared" si="349"/>
        <v>Q</v>
      </c>
      <c r="AV1722" s="67">
        <v>58499.999997999999</v>
      </c>
      <c r="AW1722" s="133">
        <v>58499.999470000002</v>
      </c>
      <c r="AX1722" s="49">
        <v>69900</v>
      </c>
      <c r="AY1722" s="51">
        <f t="shared" si="343"/>
        <v>0.19487179491264528</v>
      </c>
      <c r="AZ1722" s="51">
        <f t="shared" si="344"/>
        <v>0.16309012878397711</v>
      </c>
      <c r="BA1722" s="49">
        <v>67900</v>
      </c>
      <c r="BB1722" s="52">
        <v>3</v>
      </c>
      <c r="BC1722" s="51">
        <f t="shared" si="345"/>
        <v>0.16068376072344215</v>
      </c>
      <c r="BD1722" s="51">
        <f t="shared" si="346"/>
        <v>0.13843888073637703</v>
      </c>
      <c r="BE1722" s="49">
        <v>65900</v>
      </c>
      <c r="BF1722" s="52">
        <v>6</v>
      </c>
      <c r="BG1722" s="51">
        <f t="shared" si="347"/>
        <v>0.12649572653423924</v>
      </c>
      <c r="BH1722" s="51">
        <f t="shared" si="348"/>
        <v>0.11229135056145677</v>
      </c>
      <c r="BI1722" s="282">
        <f t="shared" si="350"/>
        <v>0</v>
      </c>
    </row>
    <row r="1723" spans="1:61" hidden="1">
      <c r="A1723" s="54" t="s">
        <v>149</v>
      </c>
      <c r="B1723" s="55" t="s">
        <v>5390</v>
      </c>
      <c r="C1723" s="55" t="s">
        <v>5391</v>
      </c>
      <c r="D1723" s="44" t="s">
        <v>5392</v>
      </c>
      <c r="E1723" s="56">
        <v>6</v>
      </c>
      <c r="F1723" s="46" t="s">
        <v>5814</v>
      </c>
      <c r="G1723" s="47" t="s">
        <v>5814</v>
      </c>
      <c r="H1723" s="47" t="s">
        <v>6253</v>
      </c>
      <c r="I1723" s="48" t="s">
        <v>6371</v>
      </c>
      <c r="J1723" s="48" t="s">
        <v>6372</v>
      </c>
      <c r="K1723" s="48" t="s">
        <v>6373</v>
      </c>
      <c r="L1723" s="45">
        <v>984</v>
      </c>
      <c r="M1723" s="47" t="s">
        <v>5903</v>
      </c>
      <c r="N1723" s="60">
        <v>0</v>
      </c>
      <c r="O1723" s="58">
        <v>0</v>
      </c>
      <c r="P1723" s="58">
        <v>0</v>
      </c>
      <c r="Q1723" s="132">
        <v>0</v>
      </c>
      <c r="R1723" s="60">
        <v>0</v>
      </c>
      <c r="S1723" s="58">
        <v>0</v>
      </c>
      <c r="T1723" s="58">
        <v>0</v>
      </c>
      <c r="U1723" s="132">
        <v>0</v>
      </c>
      <c r="V1723" s="58">
        <v>0</v>
      </c>
      <c r="W1723" s="58">
        <v>0</v>
      </c>
      <c r="X1723" s="58">
        <v>0</v>
      </c>
      <c r="Y1723" s="132">
        <v>0</v>
      </c>
      <c r="Z1723" s="61">
        <v>0</v>
      </c>
      <c r="AA1723" s="59">
        <v>0</v>
      </c>
      <c r="AB1723" s="59">
        <v>0</v>
      </c>
      <c r="AC1723" s="132">
        <v>0</v>
      </c>
      <c r="AD1723" s="61">
        <v>0</v>
      </c>
      <c r="AE1723" s="59">
        <v>0</v>
      </c>
      <c r="AF1723" s="59">
        <v>0</v>
      </c>
      <c r="AG1723" s="132">
        <v>0</v>
      </c>
      <c r="AH1723" s="61">
        <v>0</v>
      </c>
      <c r="AI1723" s="132">
        <v>0</v>
      </c>
      <c r="AJ1723" s="64">
        <f>IFERROR(VLOOKUP($B1723,STOCK!$A:$H,3,0)," ")</f>
        <v>2</v>
      </c>
      <c r="AK1723" s="65">
        <f>IFERROR(VLOOKUP($B1723,STOCK!$A:$H,4,0)," ")</f>
        <v>4</v>
      </c>
      <c r="AL1723" s="65">
        <f>IFERROR(VLOOKUP($B1723,STOCK!$A:$H,5,0)," ")</f>
        <v>0</v>
      </c>
      <c r="AM1723" s="65">
        <f>IFERROR(VLOOKUP($B1723,STOCK!$A:$H,6,0)," ")</f>
        <v>0</v>
      </c>
      <c r="AN1723" s="65">
        <f>IFERROR(VLOOKUP($B1723,STOCK!$A:$H,7,0)," ")</f>
        <v>0</v>
      </c>
      <c r="AO1723" s="65">
        <f>IFERROR(VLOOKUP($B1723,STOCK!$A:$H,8,0)," ")</f>
        <v>0</v>
      </c>
      <c r="AP1723" s="62" t="str">
        <f t="shared" si="338"/>
        <v>SV</v>
      </c>
      <c r="AQ1723" s="50" t="str">
        <f t="shared" si="339"/>
        <v>SV</v>
      </c>
      <c r="AR1723" s="50" t="str">
        <f t="shared" si="340"/>
        <v>Q</v>
      </c>
      <c r="AS1723" s="50" t="str">
        <f t="shared" si="341"/>
        <v>Q</v>
      </c>
      <c r="AT1723" s="50" t="str">
        <f t="shared" si="342"/>
        <v>Q</v>
      </c>
      <c r="AU1723" s="63" t="str">
        <f t="shared" si="349"/>
        <v>Q</v>
      </c>
      <c r="AV1723" s="67">
        <v>90000.000002000001</v>
      </c>
      <c r="AW1723" s="133">
        <v>89999.999979999993</v>
      </c>
      <c r="AX1723" s="49">
        <v>109900</v>
      </c>
      <c r="AY1723" s="51">
        <f t="shared" si="343"/>
        <v>0.22111111108397541</v>
      </c>
      <c r="AZ1723" s="51">
        <f t="shared" si="344"/>
        <v>0.18107370334849862</v>
      </c>
      <c r="BA1723" s="49">
        <v>107900</v>
      </c>
      <c r="BB1723" s="52">
        <v>2</v>
      </c>
      <c r="BC1723" s="51">
        <f t="shared" si="345"/>
        <v>0.19888888886224687</v>
      </c>
      <c r="BD1723" s="51">
        <f t="shared" si="346"/>
        <v>0.1658943465987025</v>
      </c>
      <c r="BE1723" s="49">
        <v>104900</v>
      </c>
      <c r="BF1723" s="52">
        <v>6</v>
      </c>
      <c r="BG1723" s="51">
        <f t="shared" si="347"/>
        <v>0.1655555555296544</v>
      </c>
      <c r="BH1723" s="51">
        <f t="shared" si="348"/>
        <v>0.14204003811248808</v>
      </c>
      <c r="BI1723" s="282">
        <f t="shared" si="350"/>
        <v>0</v>
      </c>
    </row>
    <row r="1724" spans="1:61" hidden="1">
      <c r="A1724" s="54" t="s">
        <v>149</v>
      </c>
      <c r="B1724" s="55" t="s">
        <v>5393</v>
      </c>
      <c r="C1724" s="55" t="s">
        <v>5394</v>
      </c>
      <c r="D1724" s="44" t="s">
        <v>5395</v>
      </c>
      <c r="E1724" s="56">
        <v>6</v>
      </c>
      <c r="F1724" s="46" t="s">
        <v>5814</v>
      </c>
      <c r="G1724" s="47" t="s">
        <v>5814</v>
      </c>
      <c r="H1724" s="47" t="s">
        <v>6253</v>
      </c>
      <c r="I1724" s="48" t="s">
        <v>6371</v>
      </c>
      <c r="J1724" s="48" t="s">
        <v>6372</v>
      </c>
      <c r="K1724" s="48" t="s">
        <v>6373</v>
      </c>
      <c r="L1724" s="45">
        <v>984</v>
      </c>
      <c r="M1724" s="47" t="s">
        <v>5903</v>
      </c>
      <c r="N1724" s="60">
        <v>0</v>
      </c>
      <c r="O1724" s="58">
        <v>0</v>
      </c>
      <c r="P1724" s="58">
        <v>0</v>
      </c>
      <c r="Q1724" s="132">
        <v>0</v>
      </c>
      <c r="R1724" s="60">
        <v>0</v>
      </c>
      <c r="S1724" s="58">
        <v>0</v>
      </c>
      <c r="T1724" s="58">
        <v>0</v>
      </c>
      <c r="U1724" s="132">
        <v>0</v>
      </c>
      <c r="V1724" s="58">
        <v>0</v>
      </c>
      <c r="W1724" s="58">
        <v>0</v>
      </c>
      <c r="X1724" s="58">
        <v>0</v>
      </c>
      <c r="Y1724" s="132">
        <v>0</v>
      </c>
      <c r="Z1724" s="61">
        <v>0</v>
      </c>
      <c r="AA1724" s="59">
        <v>0</v>
      </c>
      <c r="AB1724" s="59">
        <v>0</v>
      </c>
      <c r="AC1724" s="132">
        <v>0</v>
      </c>
      <c r="AD1724" s="61">
        <v>0</v>
      </c>
      <c r="AE1724" s="59">
        <v>0</v>
      </c>
      <c r="AF1724" s="59">
        <v>0</v>
      </c>
      <c r="AG1724" s="132">
        <v>0</v>
      </c>
      <c r="AH1724" s="61">
        <v>0</v>
      </c>
      <c r="AI1724" s="132">
        <v>0</v>
      </c>
      <c r="AJ1724" s="64">
        <f>IFERROR(VLOOKUP($B1724,STOCK!$A:$H,3,0)," ")</f>
        <v>1</v>
      </c>
      <c r="AK1724" s="65">
        <f>IFERROR(VLOOKUP($B1724,STOCK!$A:$H,4,0)," ")</f>
        <v>4</v>
      </c>
      <c r="AL1724" s="65">
        <f>IFERROR(VLOOKUP($B1724,STOCK!$A:$H,5,0)," ")</f>
        <v>0</v>
      </c>
      <c r="AM1724" s="65">
        <f>IFERROR(VLOOKUP($B1724,STOCK!$A:$H,6,0)," ")</f>
        <v>0</v>
      </c>
      <c r="AN1724" s="65">
        <f>IFERROR(VLOOKUP($B1724,STOCK!$A:$H,7,0)," ")</f>
        <v>0</v>
      </c>
      <c r="AO1724" s="65">
        <f>IFERROR(VLOOKUP($B1724,STOCK!$A:$H,8,0)," ")</f>
        <v>0</v>
      </c>
      <c r="AP1724" s="62" t="str">
        <f t="shared" si="338"/>
        <v>SV</v>
      </c>
      <c r="AQ1724" s="50" t="str">
        <f t="shared" si="339"/>
        <v>SV</v>
      </c>
      <c r="AR1724" s="50" t="str">
        <f t="shared" si="340"/>
        <v>Q</v>
      </c>
      <c r="AS1724" s="50" t="str">
        <f t="shared" si="341"/>
        <v>Q</v>
      </c>
      <c r="AT1724" s="50" t="str">
        <f t="shared" si="342"/>
        <v>Q</v>
      </c>
      <c r="AU1724" s="63" t="str">
        <f t="shared" si="349"/>
        <v>Q</v>
      </c>
      <c r="AV1724" s="67">
        <v>58499.999997999999</v>
      </c>
      <c r="AW1724" s="133">
        <v>58500.00013</v>
      </c>
      <c r="AX1724" s="49">
        <v>69900</v>
      </c>
      <c r="AY1724" s="51">
        <f t="shared" si="343"/>
        <v>0.19487179491264528</v>
      </c>
      <c r="AZ1724" s="51">
        <f t="shared" si="344"/>
        <v>0.16309012878397711</v>
      </c>
      <c r="BA1724" s="49">
        <v>67900</v>
      </c>
      <c r="BB1724" s="52">
        <v>3</v>
      </c>
      <c r="BC1724" s="51">
        <f t="shared" si="345"/>
        <v>0.16068376072344215</v>
      </c>
      <c r="BD1724" s="51">
        <f t="shared" si="346"/>
        <v>0.13843888073637703</v>
      </c>
      <c r="BE1724" s="49">
        <v>65900</v>
      </c>
      <c r="BF1724" s="52">
        <v>6</v>
      </c>
      <c r="BG1724" s="51">
        <f t="shared" si="347"/>
        <v>0.12649572653423924</v>
      </c>
      <c r="BH1724" s="51">
        <f t="shared" si="348"/>
        <v>0.11229135056145677</v>
      </c>
      <c r="BI1724" s="282">
        <f t="shared" si="350"/>
        <v>0</v>
      </c>
    </row>
    <row r="1725" spans="1:61" hidden="1">
      <c r="A1725" s="54" t="s">
        <v>149</v>
      </c>
      <c r="B1725" s="55" t="s">
        <v>5396</v>
      </c>
      <c r="C1725" s="55" t="s">
        <v>5397</v>
      </c>
      <c r="D1725" s="44" t="s">
        <v>5398</v>
      </c>
      <c r="E1725" s="56">
        <v>6</v>
      </c>
      <c r="F1725" s="46" t="s">
        <v>5814</v>
      </c>
      <c r="G1725" s="47" t="s">
        <v>5814</v>
      </c>
      <c r="H1725" s="47" t="s">
        <v>6253</v>
      </c>
      <c r="I1725" s="48" t="s">
        <v>6374</v>
      </c>
      <c r="J1725" s="48" t="s">
        <v>6375</v>
      </c>
      <c r="K1725" s="48" t="s">
        <v>6375</v>
      </c>
      <c r="L1725" s="45">
        <v>984</v>
      </c>
      <c r="M1725" s="47" t="s">
        <v>5903</v>
      </c>
      <c r="N1725" s="60">
        <v>0</v>
      </c>
      <c r="O1725" s="58">
        <v>0</v>
      </c>
      <c r="P1725" s="58">
        <v>0</v>
      </c>
      <c r="Q1725" s="132">
        <v>0</v>
      </c>
      <c r="R1725" s="60">
        <v>0</v>
      </c>
      <c r="S1725" s="58">
        <v>0</v>
      </c>
      <c r="T1725" s="58">
        <v>0</v>
      </c>
      <c r="U1725" s="132">
        <v>1</v>
      </c>
      <c r="V1725" s="58">
        <v>0</v>
      </c>
      <c r="W1725" s="58">
        <v>0</v>
      </c>
      <c r="X1725" s="58">
        <v>0</v>
      </c>
      <c r="Y1725" s="132">
        <v>0</v>
      </c>
      <c r="Z1725" s="61">
        <v>0</v>
      </c>
      <c r="AA1725" s="59">
        <v>0</v>
      </c>
      <c r="AB1725" s="59">
        <v>0</v>
      </c>
      <c r="AC1725" s="132">
        <v>0</v>
      </c>
      <c r="AD1725" s="61">
        <v>0</v>
      </c>
      <c r="AE1725" s="59">
        <v>0</v>
      </c>
      <c r="AF1725" s="59">
        <v>0</v>
      </c>
      <c r="AG1725" s="132">
        <v>0</v>
      </c>
      <c r="AH1725" s="61">
        <v>0</v>
      </c>
      <c r="AI1725" s="132">
        <v>0</v>
      </c>
      <c r="AJ1725" s="64">
        <f>IFERROR(VLOOKUP($B1725,STOCK!$A:$H,3,0)," ")</f>
        <v>6</v>
      </c>
      <c r="AK1725" s="65">
        <f>IFERROR(VLOOKUP($B1725,STOCK!$A:$H,4,0)," ")</f>
        <v>7</v>
      </c>
      <c r="AL1725" s="65">
        <f>IFERROR(VLOOKUP($B1725,STOCK!$A:$H,5,0)," ")</f>
        <v>0</v>
      </c>
      <c r="AM1725" s="65">
        <f>IFERROR(VLOOKUP($B1725,STOCK!$A:$H,6,0)," ")</f>
        <v>0</v>
      </c>
      <c r="AN1725" s="65">
        <f>IFERROR(VLOOKUP($B1725,STOCK!$A:$H,7,0)," ")</f>
        <v>0</v>
      </c>
      <c r="AO1725" s="65">
        <f>IFERROR(VLOOKUP($B1725,STOCK!$A:$H,8,0)," ")</f>
        <v>0</v>
      </c>
      <c r="AP1725" s="62" t="str">
        <f t="shared" si="338"/>
        <v>SV</v>
      </c>
      <c r="AQ1725" s="50">
        <f t="shared" si="339"/>
        <v>210</v>
      </c>
      <c r="AR1725" s="50" t="str">
        <f t="shared" si="340"/>
        <v>Q</v>
      </c>
      <c r="AS1725" s="50" t="str">
        <f t="shared" si="341"/>
        <v>Q</v>
      </c>
      <c r="AT1725" s="50" t="str">
        <f t="shared" si="342"/>
        <v>Q</v>
      </c>
      <c r="AU1725" s="63" t="str">
        <f t="shared" si="349"/>
        <v>Q</v>
      </c>
      <c r="AV1725" s="67">
        <v>45000.000001</v>
      </c>
      <c r="AW1725" s="133">
        <v>45000.000099999997</v>
      </c>
      <c r="AX1725" s="49">
        <v>54900</v>
      </c>
      <c r="AY1725" s="51">
        <f t="shared" si="343"/>
        <v>0.21999999997288877</v>
      </c>
      <c r="AZ1725" s="51">
        <f t="shared" si="344"/>
        <v>0.18032786883424406</v>
      </c>
      <c r="BA1725" s="49">
        <v>53900</v>
      </c>
      <c r="BB1725" s="52">
        <v>3</v>
      </c>
      <c r="BC1725" s="51">
        <f t="shared" si="345"/>
        <v>0.19777777775116046</v>
      </c>
      <c r="BD1725" s="51">
        <f t="shared" si="346"/>
        <v>0.16512059367346937</v>
      </c>
      <c r="BE1725" s="49">
        <v>52900</v>
      </c>
      <c r="BF1725" s="52">
        <v>6</v>
      </c>
      <c r="BG1725" s="51">
        <f t="shared" si="347"/>
        <v>0.17555555552943214</v>
      </c>
      <c r="BH1725" s="51">
        <f t="shared" si="348"/>
        <v>0.14933837427221172</v>
      </c>
      <c r="BI1725" s="282">
        <f t="shared" si="350"/>
        <v>1</v>
      </c>
    </row>
    <row r="1726" spans="1:61" hidden="1">
      <c r="A1726" s="54" t="s">
        <v>149</v>
      </c>
      <c r="B1726" s="55" t="s">
        <v>5399</v>
      </c>
      <c r="C1726" s="55" t="s">
        <v>5400</v>
      </c>
      <c r="D1726" s="44" t="s">
        <v>5401</v>
      </c>
      <c r="E1726" s="56">
        <v>6</v>
      </c>
      <c r="F1726" s="46" t="s">
        <v>5814</v>
      </c>
      <c r="G1726" s="47" t="s">
        <v>5814</v>
      </c>
      <c r="H1726" s="47" t="s">
        <v>6253</v>
      </c>
      <c r="I1726" s="48" t="s">
        <v>6374</v>
      </c>
      <c r="J1726" s="48" t="s">
        <v>6375</v>
      </c>
      <c r="K1726" s="48" t="s">
        <v>6375</v>
      </c>
      <c r="L1726" s="45">
        <v>984</v>
      </c>
      <c r="M1726" s="47" t="s">
        <v>5903</v>
      </c>
      <c r="N1726" s="60">
        <v>0</v>
      </c>
      <c r="O1726" s="58">
        <v>0</v>
      </c>
      <c r="P1726" s="58">
        <v>0</v>
      </c>
      <c r="Q1726" s="132">
        <v>0</v>
      </c>
      <c r="R1726" s="60">
        <v>0</v>
      </c>
      <c r="S1726" s="58">
        <v>1</v>
      </c>
      <c r="T1726" s="58">
        <v>0</v>
      </c>
      <c r="U1726" s="132">
        <v>0</v>
      </c>
      <c r="V1726" s="58">
        <v>0</v>
      </c>
      <c r="W1726" s="58">
        <v>0</v>
      </c>
      <c r="X1726" s="58">
        <v>0</v>
      </c>
      <c r="Y1726" s="132">
        <v>0</v>
      </c>
      <c r="Z1726" s="61">
        <v>0</v>
      </c>
      <c r="AA1726" s="59">
        <v>0</v>
      </c>
      <c r="AB1726" s="59">
        <v>0</v>
      </c>
      <c r="AC1726" s="132">
        <v>0</v>
      </c>
      <c r="AD1726" s="61">
        <v>0</v>
      </c>
      <c r="AE1726" s="59">
        <v>0</v>
      </c>
      <c r="AF1726" s="59">
        <v>0</v>
      </c>
      <c r="AG1726" s="132">
        <v>0</v>
      </c>
      <c r="AH1726" s="61">
        <v>0</v>
      </c>
      <c r="AI1726" s="132">
        <v>0</v>
      </c>
      <c r="AJ1726" s="64">
        <f>IFERROR(VLOOKUP($B1726,STOCK!$A:$H,3,0)," ")</f>
        <v>3</v>
      </c>
      <c r="AK1726" s="65">
        <f>IFERROR(VLOOKUP($B1726,STOCK!$A:$H,4,0)," ")</f>
        <v>5</v>
      </c>
      <c r="AL1726" s="65">
        <f>IFERROR(VLOOKUP($B1726,STOCK!$A:$H,5,0)," ")</f>
        <v>0</v>
      </c>
      <c r="AM1726" s="65">
        <f>IFERROR(VLOOKUP($B1726,STOCK!$A:$H,6,0)," ")</f>
        <v>3</v>
      </c>
      <c r="AN1726" s="65">
        <f>IFERROR(VLOOKUP($B1726,STOCK!$A:$H,7,0)," ")</f>
        <v>0</v>
      </c>
      <c r="AO1726" s="65">
        <f>IFERROR(VLOOKUP($B1726,STOCK!$A:$H,8,0)," ")</f>
        <v>0</v>
      </c>
      <c r="AP1726" s="62" t="str">
        <f t="shared" si="338"/>
        <v>SV</v>
      </c>
      <c r="AQ1726" s="50" t="str">
        <f t="shared" si="339"/>
        <v>SV</v>
      </c>
      <c r="AR1726" s="50" t="str">
        <f t="shared" si="340"/>
        <v>Q</v>
      </c>
      <c r="AS1726" s="50" t="str">
        <f t="shared" si="341"/>
        <v>SV</v>
      </c>
      <c r="AT1726" s="50" t="str">
        <f t="shared" si="342"/>
        <v>Q</v>
      </c>
      <c r="AU1726" s="63" t="str">
        <f t="shared" si="349"/>
        <v>Q</v>
      </c>
      <c r="AV1726" s="67">
        <v>97199.999995999999</v>
      </c>
      <c r="AW1726" s="133">
        <v>97200.000039999999</v>
      </c>
      <c r="AX1726" s="49">
        <v>119900</v>
      </c>
      <c r="AY1726" s="51">
        <f t="shared" si="343"/>
        <v>0.23353909470096879</v>
      </c>
      <c r="AZ1726" s="51">
        <f t="shared" si="344"/>
        <v>0.1893244370642202</v>
      </c>
      <c r="BA1726" s="49">
        <v>117900</v>
      </c>
      <c r="BB1726" s="52">
        <v>2</v>
      </c>
      <c r="BC1726" s="51">
        <f t="shared" si="345"/>
        <v>0.21296296301287909</v>
      </c>
      <c r="BD1726" s="51">
        <f t="shared" si="346"/>
        <v>0.17557251911789654</v>
      </c>
      <c r="BE1726" s="49">
        <v>114900</v>
      </c>
      <c r="BF1726" s="52">
        <v>6</v>
      </c>
      <c r="BG1726" s="51">
        <f t="shared" si="347"/>
        <v>0.18209876548074488</v>
      </c>
      <c r="BH1726" s="51">
        <f t="shared" si="348"/>
        <v>0.15404699742384684</v>
      </c>
      <c r="BI1726" s="282">
        <f t="shared" si="350"/>
        <v>0</v>
      </c>
    </row>
    <row r="1727" spans="1:61" hidden="1">
      <c r="A1727" s="54" t="s">
        <v>149</v>
      </c>
      <c r="B1727" s="55" t="s">
        <v>5402</v>
      </c>
      <c r="C1727" s="55" t="s">
        <v>5403</v>
      </c>
      <c r="D1727" s="44" t="s">
        <v>5404</v>
      </c>
      <c r="E1727" s="56">
        <v>6</v>
      </c>
      <c r="F1727" s="46" t="s">
        <v>5814</v>
      </c>
      <c r="G1727" s="47" t="s">
        <v>5814</v>
      </c>
      <c r="H1727" s="47" t="s">
        <v>6253</v>
      </c>
      <c r="I1727" s="48" t="s">
        <v>6374</v>
      </c>
      <c r="J1727" s="48" t="s">
        <v>6376</v>
      </c>
      <c r="K1727" s="48" t="s">
        <v>6377</v>
      </c>
      <c r="L1727" s="45">
        <v>984</v>
      </c>
      <c r="M1727" s="47" t="s">
        <v>5903</v>
      </c>
      <c r="N1727" s="60">
        <v>0</v>
      </c>
      <c r="O1727" s="58">
        <v>0</v>
      </c>
      <c r="P1727" s="58">
        <v>0</v>
      </c>
      <c r="Q1727" s="132">
        <v>0</v>
      </c>
      <c r="R1727" s="60">
        <v>0</v>
      </c>
      <c r="S1727" s="58">
        <v>1</v>
      </c>
      <c r="T1727" s="58">
        <v>0</v>
      </c>
      <c r="U1727" s="132">
        <v>0</v>
      </c>
      <c r="V1727" s="58">
        <v>0</v>
      </c>
      <c r="W1727" s="58">
        <v>0</v>
      </c>
      <c r="X1727" s="58">
        <v>0</v>
      </c>
      <c r="Y1727" s="132">
        <v>0</v>
      </c>
      <c r="Z1727" s="61">
        <v>0</v>
      </c>
      <c r="AA1727" s="59">
        <v>0</v>
      </c>
      <c r="AB1727" s="59">
        <v>0</v>
      </c>
      <c r="AC1727" s="132">
        <v>0</v>
      </c>
      <c r="AD1727" s="61">
        <v>0</v>
      </c>
      <c r="AE1727" s="59">
        <v>0</v>
      </c>
      <c r="AF1727" s="59">
        <v>0</v>
      </c>
      <c r="AG1727" s="132">
        <v>0</v>
      </c>
      <c r="AH1727" s="61">
        <v>0</v>
      </c>
      <c r="AI1727" s="132">
        <v>0</v>
      </c>
      <c r="AJ1727" s="64">
        <f>IFERROR(VLOOKUP($B1727,STOCK!$A:$H,3,0)," ")</f>
        <v>6</v>
      </c>
      <c r="AK1727" s="65">
        <f>IFERROR(VLOOKUP($B1727,STOCK!$A:$H,4,0)," ")</f>
        <v>6</v>
      </c>
      <c r="AL1727" s="65">
        <f>IFERROR(VLOOKUP($B1727,STOCK!$A:$H,5,0)," ")</f>
        <v>0</v>
      </c>
      <c r="AM1727" s="65">
        <f>IFERROR(VLOOKUP($B1727,STOCK!$A:$H,6,0)," ")</f>
        <v>3</v>
      </c>
      <c r="AN1727" s="65">
        <f>IFERROR(VLOOKUP($B1727,STOCK!$A:$H,7,0)," ")</f>
        <v>0</v>
      </c>
      <c r="AO1727" s="65">
        <f>IFERROR(VLOOKUP($B1727,STOCK!$A:$H,8,0)," ")</f>
        <v>0</v>
      </c>
      <c r="AP1727" s="62" t="str">
        <f t="shared" si="338"/>
        <v>SV</v>
      </c>
      <c r="AQ1727" s="50" t="str">
        <f t="shared" si="339"/>
        <v>SV</v>
      </c>
      <c r="AR1727" s="50" t="str">
        <f t="shared" si="340"/>
        <v>Q</v>
      </c>
      <c r="AS1727" s="50" t="str">
        <f t="shared" si="341"/>
        <v>SV</v>
      </c>
      <c r="AT1727" s="50" t="str">
        <f t="shared" si="342"/>
        <v>Q</v>
      </c>
      <c r="AU1727" s="63" t="str">
        <f t="shared" si="349"/>
        <v>Q</v>
      </c>
      <c r="AV1727" s="67">
        <v>90000.000002000001</v>
      </c>
      <c r="AW1727" s="133">
        <v>89999.999760000006</v>
      </c>
      <c r="AX1727" s="49">
        <v>109900</v>
      </c>
      <c r="AY1727" s="51">
        <f t="shared" si="343"/>
        <v>0.22111111108397541</v>
      </c>
      <c r="AZ1727" s="51">
        <f t="shared" si="344"/>
        <v>0.18107370334849862</v>
      </c>
      <c r="BA1727" s="49">
        <v>107900</v>
      </c>
      <c r="BB1727" s="52">
        <v>2</v>
      </c>
      <c r="BC1727" s="51">
        <f t="shared" si="345"/>
        <v>0.19888888886224687</v>
      </c>
      <c r="BD1727" s="51">
        <f t="shared" si="346"/>
        <v>0.1658943465987025</v>
      </c>
      <c r="BE1727" s="49">
        <v>104900</v>
      </c>
      <c r="BF1727" s="52">
        <v>6</v>
      </c>
      <c r="BG1727" s="51">
        <f t="shared" si="347"/>
        <v>0.1655555555296544</v>
      </c>
      <c r="BH1727" s="51">
        <f t="shared" si="348"/>
        <v>0.14204003811248808</v>
      </c>
      <c r="BI1727" s="282">
        <f t="shared" si="350"/>
        <v>0</v>
      </c>
    </row>
    <row r="1728" spans="1:61" hidden="1">
      <c r="A1728" s="54" t="s">
        <v>150</v>
      </c>
      <c r="B1728" s="55" t="s">
        <v>5405</v>
      </c>
      <c r="C1728" s="55" t="s">
        <v>5406</v>
      </c>
      <c r="D1728" s="44" t="s">
        <v>5407</v>
      </c>
      <c r="E1728" s="56">
        <v>6</v>
      </c>
      <c r="F1728" s="46" t="s">
        <v>5814</v>
      </c>
      <c r="G1728" s="47" t="s">
        <v>5814</v>
      </c>
      <c r="H1728" s="47" t="s">
        <v>6253</v>
      </c>
      <c r="I1728" s="48" t="s">
        <v>6374</v>
      </c>
      <c r="J1728" s="48" t="s">
        <v>6378</v>
      </c>
      <c r="K1728" s="48" t="s">
        <v>6379</v>
      </c>
      <c r="L1728" s="45">
        <v>2217</v>
      </c>
      <c r="M1728" s="47" t="s">
        <v>6380</v>
      </c>
      <c r="N1728" s="60">
        <v>0</v>
      </c>
      <c r="O1728" s="58">
        <v>0</v>
      </c>
      <c r="P1728" s="58">
        <v>0</v>
      </c>
      <c r="Q1728" s="132">
        <v>0</v>
      </c>
      <c r="R1728" s="60">
        <v>0</v>
      </c>
      <c r="S1728" s="58">
        <v>0</v>
      </c>
      <c r="T1728" s="58">
        <v>1</v>
      </c>
      <c r="U1728" s="132">
        <v>1</v>
      </c>
      <c r="V1728" s="58">
        <v>0</v>
      </c>
      <c r="W1728" s="58">
        <v>0</v>
      </c>
      <c r="X1728" s="58">
        <v>0</v>
      </c>
      <c r="Y1728" s="132">
        <v>0</v>
      </c>
      <c r="Z1728" s="61">
        <v>0</v>
      </c>
      <c r="AA1728" s="59">
        <v>0</v>
      </c>
      <c r="AB1728" s="59">
        <v>0</v>
      </c>
      <c r="AC1728" s="132">
        <v>0</v>
      </c>
      <c r="AD1728" s="61">
        <v>0</v>
      </c>
      <c r="AE1728" s="59">
        <v>0</v>
      </c>
      <c r="AF1728" s="59">
        <v>0</v>
      </c>
      <c r="AG1728" s="132">
        <v>0</v>
      </c>
      <c r="AH1728" s="61">
        <v>0</v>
      </c>
      <c r="AI1728" s="132">
        <v>0</v>
      </c>
      <c r="AJ1728" s="64">
        <f>IFERROR(VLOOKUP($B1728,STOCK!$A:$H,3,0)," ")</f>
        <v>5</v>
      </c>
      <c r="AK1728" s="65">
        <f>IFERROR(VLOOKUP($B1728,STOCK!$A:$H,4,0)," ")</f>
        <v>4</v>
      </c>
      <c r="AL1728" s="65">
        <f>IFERROR(VLOOKUP($B1728,STOCK!$A:$H,5,0)," ")</f>
        <v>3</v>
      </c>
      <c r="AM1728" s="65">
        <f>IFERROR(VLOOKUP($B1728,STOCK!$A:$H,6,0)," ")</f>
        <v>4</v>
      </c>
      <c r="AN1728" s="65">
        <f>IFERROR(VLOOKUP($B1728,STOCK!$A:$H,7,0)," ")</f>
        <v>3</v>
      </c>
      <c r="AO1728" s="65">
        <f>IFERROR(VLOOKUP($B1728,STOCK!$A:$H,8,0)," ")</f>
        <v>6</v>
      </c>
      <c r="AP1728" s="62" t="str">
        <f t="shared" si="338"/>
        <v>SV</v>
      </c>
      <c r="AQ1728" s="50">
        <f t="shared" si="339"/>
        <v>120</v>
      </c>
      <c r="AR1728" s="50" t="str">
        <f t="shared" si="340"/>
        <v>SV</v>
      </c>
      <c r="AS1728" s="50" t="str">
        <f t="shared" si="341"/>
        <v>SV</v>
      </c>
      <c r="AT1728" s="50" t="str">
        <f t="shared" si="342"/>
        <v>SV</v>
      </c>
      <c r="AU1728" s="63" t="str">
        <f t="shared" si="349"/>
        <v>SV</v>
      </c>
      <c r="AV1728" s="67">
        <v>85000.000029999996</v>
      </c>
      <c r="AW1728" s="133">
        <v>71111.11073</v>
      </c>
      <c r="AX1728" s="49">
        <v>109900</v>
      </c>
      <c r="AY1728" s="51">
        <f t="shared" si="343"/>
        <v>0.29294117601425618</v>
      </c>
      <c r="AZ1728" s="51">
        <f t="shared" si="344"/>
        <v>0.22656960846223845</v>
      </c>
      <c r="BA1728" s="49">
        <v>107900</v>
      </c>
      <c r="BB1728" s="52">
        <v>3</v>
      </c>
      <c r="BC1728" s="51">
        <f t="shared" si="345"/>
        <v>0.26941176425785485</v>
      </c>
      <c r="BD1728" s="51">
        <f t="shared" si="346"/>
        <v>0.21223354930491201</v>
      </c>
      <c r="BE1728" s="49">
        <v>104900</v>
      </c>
      <c r="BF1728" s="52">
        <v>6</v>
      </c>
      <c r="BG1728" s="51">
        <f t="shared" si="347"/>
        <v>0.23411764662325263</v>
      </c>
      <c r="BH1728" s="51">
        <f t="shared" si="348"/>
        <v>0.18970448017159203</v>
      </c>
      <c r="BI1728" s="282">
        <f t="shared" si="350"/>
        <v>1</v>
      </c>
    </row>
    <row r="1729" spans="1:61" hidden="1">
      <c r="A1729" s="54" t="s">
        <v>150</v>
      </c>
      <c r="B1729" s="55" t="s">
        <v>5408</v>
      </c>
      <c r="C1729" s="55" t="s">
        <v>5409</v>
      </c>
      <c r="D1729" s="44" t="s">
        <v>5410</v>
      </c>
      <c r="E1729" s="56">
        <v>6</v>
      </c>
      <c r="F1729" s="46" t="s">
        <v>5814</v>
      </c>
      <c r="G1729" s="47" t="s">
        <v>5814</v>
      </c>
      <c r="H1729" s="47" t="s">
        <v>6253</v>
      </c>
      <c r="I1729" s="48" t="s">
        <v>6374</v>
      </c>
      <c r="J1729" s="48" t="s">
        <v>6378</v>
      </c>
      <c r="K1729" s="48" t="s">
        <v>6379</v>
      </c>
      <c r="L1729" s="45">
        <v>2217</v>
      </c>
      <c r="M1729" s="47" t="s">
        <v>6380</v>
      </c>
      <c r="N1729" s="60">
        <v>0</v>
      </c>
      <c r="O1729" s="58">
        <v>0</v>
      </c>
      <c r="P1729" s="58">
        <v>0</v>
      </c>
      <c r="Q1729" s="132">
        <v>0</v>
      </c>
      <c r="R1729" s="60">
        <v>0</v>
      </c>
      <c r="S1729" s="58">
        <v>0</v>
      </c>
      <c r="T1729" s="58">
        <v>1</v>
      </c>
      <c r="U1729" s="132">
        <v>1</v>
      </c>
      <c r="V1729" s="58">
        <v>0</v>
      </c>
      <c r="W1729" s="58">
        <v>0</v>
      </c>
      <c r="X1729" s="58">
        <v>0</v>
      </c>
      <c r="Y1729" s="132">
        <v>0</v>
      </c>
      <c r="Z1729" s="61">
        <v>0</v>
      </c>
      <c r="AA1729" s="59">
        <v>0</v>
      </c>
      <c r="AB1729" s="59">
        <v>0</v>
      </c>
      <c r="AC1729" s="132">
        <v>0</v>
      </c>
      <c r="AD1729" s="61">
        <v>0</v>
      </c>
      <c r="AE1729" s="59">
        <v>0</v>
      </c>
      <c r="AF1729" s="59">
        <v>0</v>
      </c>
      <c r="AG1729" s="132">
        <v>0</v>
      </c>
      <c r="AH1729" s="61">
        <v>0</v>
      </c>
      <c r="AI1729" s="132">
        <v>0</v>
      </c>
      <c r="AJ1729" s="64">
        <f>IFERROR(VLOOKUP($B1729,STOCK!$A:$H,3,0)," ")</f>
        <v>5</v>
      </c>
      <c r="AK1729" s="65">
        <f>IFERROR(VLOOKUP($B1729,STOCK!$A:$H,4,0)," ")</f>
        <v>5</v>
      </c>
      <c r="AL1729" s="65">
        <f>IFERROR(VLOOKUP($B1729,STOCK!$A:$H,5,0)," ")</f>
        <v>3</v>
      </c>
      <c r="AM1729" s="65">
        <f>IFERROR(VLOOKUP($B1729,STOCK!$A:$H,6,0)," ")</f>
        <v>3</v>
      </c>
      <c r="AN1729" s="65">
        <f>IFERROR(VLOOKUP($B1729,STOCK!$A:$H,7,0)," ")</f>
        <v>5</v>
      </c>
      <c r="AO1729" s="65">
        <f>IFERROR(VLOOKUP($B1729,STOCK!$A:$H,8,0)," ")</f>
        <v>6</v>
      </c>
      <c r="AP1729" s="62" t="str">
        <f t="shared" si="338"/>
        <v>SV</v>
      </c>
      <c r="AQ1729" s="50">
        <f t="shared" si="339"/>
        <v>150</v>
      </c>
      <c r="AR1729" s="50" t="str">
        <f t="shared" si="340"/>
        <v>SV</v>
      </c>
      <c r="AS1729" s="50" t="str">
        <f t="shared" si="341"/>
        <v>SV</v>
      </c>
      <c r="AT1729" s="50" t="str">
        <f t="shared" si="342"/>
        <v>SV</v>
      </c>
      <c r="AU1729" s="63" t="str">
        <f t="shared" si="349"/>
        <v>SV</v>
      </c>
      <c r="AV1729" s="67">
        <v>85000.000029999996</v>
      </c>
      <c r="AW1729" s="133">
        <v>70344.827189999996</v>
      </c>
      <c r="AX1729" s="49">
        <v>109900</v>
      </c>
      <c r="AY1729" s="51">
        <f t="shared" si="343"/>
        <v>0.29294117601425618</v>
      </c>
      <c r="AZ1729" s="51">
        <f t="shared" si="344"/>
        <v>0.22656960846223845</v>
      </c>
      <c r="BA1729" s="49">
        <v>107900</v>
      </c>
      <c r="BB1729" s="52">
        <v>3</v>
      </c>
      <c r="BC1729" s="51">
        <f t="shared" si="345"/>
        <v>0.26941176425785485</v>
      </c>
      <c r="BD1729" s="51">
        <f t="shared" si="346"/>
        <v>0.21223354930491201</v>
      </c>
      <c r="BE1729" s="49">
        <v>104900</v>
      </c>
      <c r="BF1729" s="52">
        <v>6</v>
      </c>
      <c r="BG1729" s="51">
        <f t="shared" si="347"/>
        <v>0.23411764662325263</v>
      </c>
      <c r="BH1729" s="51">
        <f t="shared" si="348"/>
        <v>0.18970448017159203</v>
      </c>
      <c r="BI1729" s="282">
        <f t="shared" si="350"/>
        <v>1</v>
      </c>
    </row>
    <row r="1730" spans="1:61" hidden="1">
      <c r="A1730" s="54" t="s">
        <v>150</v>
      </c>
      <c r="B1730" s="55" t="s">
        <v>5411</v>
      </c>
      <c r="C1730" s="55" t="s">
        <v>5412</v>
      </c>
      <c r="D1730" s="44" t="s">
        <v>5413</v>
      </c>
      <c r="E1730" s="56">
        <v>6</v>
      </c>
      <c r="F1730" s="46" t="s">
        <v>5814</v>
      </c>
      <c r="G1730" s="47" t="s">
        <v>5814</v>
      </c>
      <c r="H1730" s="47" t="s">
        <v>6253</v>
      </c>
      <c r="I1730" s="48" t="s">
        <v>6374</v>
      </c>
      <c r="J1730" s="48" t="s">
        <v>6378</v>
      </c>
      <c r="K1730" s="48" t="s">
        <v>6379</v>
      </c>
      <c r="L1730" s="45">
        <v>2217</v>
      </c>
      <c r="M1730" s="47" t="s">
        <v>6380</v>
      </c>
      <c r="N1730" s="60">
        <v>0</v>
      </c>
      <c r="O1730" s="58">
        <v>0</v>
      </c>
      <c r="P1730" s="58">
        <v>0</v>
      </c>
      <c r="Q1730" s="132">
        <v>0</v>
      </c>
      <c r="R1730" s="60">
        <v>0</v>
      </c>
      <c r="S1730" s="58">
        <v>0</v>
      </c>
      <c r="T1730" s="58">
        <v>1</v>
      </c>
      <c r="U1730" s="132">
        <v>1</v>
      </c>
      <c r="V1730" s="58">
        <v>0</v>
      </c>
      <c r="W1730" s="58">
        <v>0</v>
      </c>
      <c r="X1730" s="58">
        <v>0</v>
      </c>
      <c r="Y1730" s="132">
        <v>0</v>
      </c>
      <c r="Z1730" s="61">
        <v>0</v>
      </c>
      <c r="AA1730" s="59">
        <v>0</v>
      </c>
      <c r="AB1730" s="59">
        <v>0</v>
      </c>
      <c r="AC1730" s="132">
        <v>0</v>
      </c>
      <c r="AD1730" s="61">
        <v>0</v>
      </c>
      <c r="AE1730" s="59">
        <v>0</v>
      </c>
      <c r="AF1730" s="59">
        <v>0</v>
      </c>
      <c r="AG1730" s="132">
        <v>0</v>
      </c>
      <c r="AH1730" s="61">
        <v>0</v>
      </c>
      <c r="AI1730" s="132">
        <v>0</v>
      </c>
      <c r="AJ1730" s="64">
        <f>IFERROR(VLOOKUP($B1730,STOCK!$A:$H,3,0)," ")</f>
        <v>8</v>
      </c>
      <c r="AK1730" s="65">
        <f>IFERROR(VLOOKUP($B1730,STOCK!$A:$H,4,0)," ")</f>
        <v>6</v>
      </c>
      <c r="AL1730" s="65">
        <f>IFERROR(VLOOKUP($B1730,STOCK!$A:$H,5,0)," ")</f>
        <v>6</v>
      </c>
      <c r="AM1730" s="65">
        <f>IFERROR(VLOOKUP($B1730,STOCK!$A:$H,6,0)," ")</f>
        <v>6</v>
      </c>
      <c r="AN1730" s="65">
        <f>IFERROR(VLOOKUP($B1730,STOCK!$A:$H,7,0)," ")</f>
        <v>5</v>
      </c>
      <c r="AO1730" s="65">
        <f>IFERROR(VLOOKUP($B1730,STOCK!$A:$H,8,0)," ")</f>
        <v>6</v>
      </c>
      <c r="AP1730" s="62" t="str">
        <f t="shared" si="338"/>
        <v>SV</v>
      </c>
      <c r="AQ1730" s="50">
        <f t="shared" si="339"/>
        <v>180</v>
      </c>
      <c r="AR1730" s="50" t="str">
        <f t="shared" si="340"/>
        <v>SV</v>
      </c>
      <c r="AS1730" s="50" t="str">
        <f t="shared" si="341"/>
        <v>SV</v>
      </c>
      <c r="AT1730" s="50" t="str">
        <f t="shared" si="342"/>
        <v>SV</v>
      </c>
      <c r="AU1730" s="63" t="str">
        <f t="shared" si="349"/>
        <v>SV</v>
      </c>
      <c r="AV1730" s="67">
        <v>84999.999997000006</v>
      </c>
      <c r="AW1730" s="133">
        <v>60000.000059999998</v>
      </c>
      <c r="AX1730" s="49">
        <v>109900</v>
      </c>
      <c r="AY1730" s="51">
        <f t="shared" si="343"/>
        <v>0.29294117651622131</v>
      </c>
      <c r="AZ1730" s="51">
        <f t="shared" si="344"/>
        <v>0.22656960876251131</v>
      </c>
      <c r="BA1730" s="49">
        <v>107900</v>
      </c>
      <c r="BB1730" s="52">
        <v>3</v>
      </c>
      <c r="BC1730" s="51">
        <f t="shared" si="345"/>
        <v>0.26941176475068507</v>
      </c>
      <c r="BD1730" s="51">
        <f t="shared" si="346"/>
        <v>0.21223354961075064</v>
      </c>
      <c r="BE1730" s="49">
        <v>104900</v>
      </c>
      <c r="BF1730" s="52">
        <v>6</v>
      </c>
      <c r="BG1730" s="51">
        <f t="shared" si="347"/>
        <v>0.23411764710238048</v>
      </c>
      <c r="BH1730" s="51">
        <f t="shared" si="348"/>
        <v>0.18970448048617725</v>
      </c>
      <c r="BI1730" s="282">
        <f t="shared" si="350"/>
        <v>1</v>
      </c>
    </row>
    <row r="1731" spans="1:61" hidden="1">
      <c r="A1731" s="54" t="s">
        <v>150</v>
      </c>
      <c r="B1731" s="55" t="s">
        <v>5414</v>
      </c>
      <c r="C1731" s="55" t="s">
        <v>5415</v>
      </c>
      <c r="D1731" s="44" t="s">
        <v>5416</v>
      </c>
      <c r="E1731" s="56">
        <v>12</v>
      </c>
      <c r="F1731" s="46" t="s">
        <v>5814</v>
      </c>
      <c r="G1731" s="47" t="s">
        <v>5814</v>
      </c>
      <c r="H1731" s="47" t="s">
        <v>6253</v>
      </c>
      <c r="I1731" s="48" t="s">
        <v>6374</v>
      </c>
      <c r="J1731" s="48" t="s">
        <v>6378</v>
      </c>
      <c r="K1731" s="48" t="s">
        <v>6381</v>
      </c>
      <c r="L1731" s="45">
        <v>2217</v>
      </c>
      <c r="M1731" s="47" t="s">
        <v>6380</v>
      </c>
      <c r="N1731" s="60">
        <v>0</v>
      </c>
      <c r="O1731" s="58">
        <v>11</v>
      </c>
      <c r="P1731" s="58">
        <v>0</v>
      </c>
      <c r="Q1731" s="132">
        <v>0</v>
      </c>
      <c r="R1731" s="60">
        <v>1</v>
      </c>
      <c r="S1731" s="58">
        <v>0</v>
      </c>
      <c r="T1731" s="58">
        <v>0</v>
      </c>
      <c r="U1731" s="132">
        <v>0</v>
      </c>
      <c r="V1731" s="58">
        <v>5</v>
      </c>
      <c r="W1731" s="58">
        <v>2</v>
      </c>
      <c r="X1731" s="58">
        <v>0</v>
      </c>
      <c r="Y1731" s="132">
        <v>0</v>
      </c>
      <c r="Z1731" s="61">
        <v>0</v>
      </c>
      <c r="AA1731" s="59">
        <v>2</v>
      </c>
      <c r="AB1731" s="59">
        <v>1</v>
      </c>
      <c r="AC1731" s="132">
        <v>1</v>
      </c>
      <c r="AD1731" s="61">
        <v>0</v>
      </c>
      <c r="AE1731" s="59">
        <v>1</v>
      </c>
      <c r="AF1731" s="59">
        <v>3</v>
      </c>
      <c r="AG1731" s="132">
        <v>4</v>
      </c>
      <c r="AH1731" s="61">
        <v>0</v>
      </c>
      <c r="AI1731" s="132">
        <v>0</v>
      </c>
      <c r="AJ1731" s="64">
        <f>IFERROR(VLOOKUP($B1731,STOCK!$A:$H,3,0)," ")</f>
        <v>6</v>
      </c>
      <c r="AK1731" s="65">
        <f>IFERROR(VLOOKUP($B1731,STOCK!$A:$H,4,0)," ")</f>
        <v>8</v>
      </c>
      <c r="AL1731" s="65">
        <f>IFERROR(VLOOKUP($B1731,STOCK!$A:$H,5,0)," ")</f>
        <v>9</v>
      </c>
      <c r="AM1731" s="65">
        <f>IFERROR(VLOOKUP($B1731,STOCK!$A:$H,6,0)," ")</f>
        <v>8</v>
      </c>
      <c r="AN1731" s="65">
        <f>IFERROR(VLOOKUP($B1731,STOCK!$A:$H,7,0)," ")</f>
        <v>3</v>
      </c>
      <c r="AO1731" s="65">
        <f>IFERROR(VLOOKUP($B1731,STOCK!$A:$H,8,0)," ")</f>
        <v>6</v>
      </c>
      <c r="AP1731" s="62" t="str">
        <f t="shared" si="338"/>
        <v>SV</v>
      </c>
      <c r="AQ1731" s="50" t="str">
        <f t="shared" si="339"/>
        <v>SV</v>
      </c>
      <c r="AR1731" s="50" t="str">
        <f t="shared" si="340"/>
        <v>SV</v>
      </c>
      <c r="AS1731" s="50">
        <f t="shared" si="341"/>
        <v>240</v>
      </c>
      <c r="AT1731" s="50">
        <f t="shared" si="342"/>
        <v>22.5</v>
      </c>
      <c r="AU1731" s="63" t="str">
        <f t="shared" si="349"/>
        <v>SV</v>
      </c>
      <c r="AV1731" s="67">
        <v>24418.99999</v>
      </c>
      <c r="AW1731" s="133">
        <v>24317.095109999998</v>
      </c>
      <c r="AX1731" s="49">
        <v>29900</v>
      </c>
      <c r="AY1731" s="51">
        <f t="shared" si="343"/>
        <v>0.22445636644598732</v>
      </c>
      <c r="AZ1731" s="51">
        <f t="shared" si="344"/>
        <v>0.1833110371237458</v>
      </c>
      <c r="BA1731" s="49">
        <v>28900</v>
      </c>
      <c r="BB1731" s="52">
        <v>3</v>
      </c>
      <c r="BC1731" s="51">
        <f t="shared" si="345"/>
        <v>0.18350464850464987</v>
      </c>
      <c r="BD1731" s="51">
        <f t="shared" si="346"/>
        <v>0.15505190346020761</v>
      </c>
      <c r="BE1731" s="49">
        <v>27900</v>
      </c>
      <c r="BF1731" s="52">
        <v>6</v>
      </c>
      <c r="BG1731" s="51">
        <f t="shared" si="347"/>
        <v>0.14255293056331264</v>
      </c>
      <c r="BH1731" s="51">
        <f t="shared" si="348"/>
        <v>0.12476702544802866</v>
      </c>
      <c r="BI1731" s="282">
        <f t="shared" si="350"/>
        <v>5</v>
      </c>
    </row>
    <row r="1732" spans="1:61" hidden="1">
      <c r="A1732" s="54" t="s">
        <v>150</v>
      </c>
      <c r="B1732" s="55" t="s">
        <v>5417</v>
      </c>
      <c r="C1732" s="55" t="s">
        <v>5418</v>
      </c>
      <c r="D1732" s="44" t="s">
        <v>5419</v>
      </c>
      <c r="E1732" s="56">
        <v>6</v>
      </c>
      <c r="F1732" s="46" t="s">
        <v>5814</v>
      </c>
      <c r="G1732" s="47" t="s">
        <v>5814</v>
      </c>
      <c r="H1732" s="47" t="s">
        <v>6253</v>
      </c>
      <c r="I1732" s="48" t="s">
        <v>6374</v>
      </c>
      <c r="J1732" s="48" t="s">
        <v>6378</v>
      </c>
      <c r="K1732" s="48" t="s">
        <v>6381</v>
      </c>
      <c r="L1732" s="45">
        <v>2217</v>
      </c>
      <c r="M1732" s="47" t="s">
        <v>6380</v>
      </c>
      <c r="N1732" s="60">
        <v>1</v>
      </c>
      <c r="O1732" s="58">
        <v>1</v>
      </c>
      <c r="P1732" s="58">
        <v>5</v>
      </c>
      <c r="Q1732" s="132">
        <v>4</v>
      </c>
      <c r="R1732" s="60">
        <v>1</v>
      </c>
      <c r="S1732" s="58">
        <v>1</v>
      </c>
      <c r="T1732" s="58">
        <v>0</v>
      </c>
      <c r="U1732" s="132">
        <v>0</v>
      </c>
      <c r="V1732" s="58">
        <v>0</v>
      </c>
      <c r="W1732" s="58">
        <v>0</v>
      </c>
      <c r="X1732" s="58">
        <v>0</v>
      </c>
      <c r="Y1732" s="132">
        <v>0</v>
      </c>
      <c r="Z1732" s="61">
        <v>0</v>
      </c>
      <c r="AA1732" s="59">
        <v>0</v>
      </c>
      <c r="AB1732" s="59">
        <v>2</v>
      </c>
      <c r="AC1732" s="132">
        <v>2</v>
      </c>
      <c r="AD1732" s="61">
        <v>0</v>
      </c>
      <c r="AE1732" s="59">
        <v>1</v>
      </c>
      <c r="AF1732" s="59">
        <v>1</v>
      </c>
      <c r="AG1732" s="132">
        <v>1</v>
      </c>
      <c r="AH1732" s="61">
        <v>0</v>
      </c>
      <c r="AI1732" s="132">
        <v>0</v>
      </c>
      <c r="AJ1732" s="64">
        <f>IFERROR(VLOOKUP($B1732,STOCK!$A:$H,3,0)," ")</f>
        <v>4</v>
      </c>
      <c r="AK1732" s="65">
        <f>IFERROR(VLOOKUP($B1732,STOCK!$A:$H,4,0)," ")</f>
        <v>5</v>
      </c>
      <c r="AL1732" s="65">
        <f>IFERROR(VLOOKUP($B1732,STOCK!$A:$H,5,0)," ")</f>
        <v>5</v>
      </c>
      <c r="AM1732" s="65">
        <f>IFERROR(VLOOKUP($B1732,STOCK!$A:$H,6,0)," ")</f>
        <v>4</v>
      </c>
      <c r="AN1732" s="65">
        <f>IFERROR(VLOOKUP($B1732,STOCK!$A:$H,7,0)," ")</f>
        <v>6</v>
      </c>
      <c r="AO1732" s="65">
        <f>IFERROR(VLOOKUP($B1732,STOCK!$A:$H,8,0)," ")</f>
        <v>6</v>
      </c>
      <c r="AP1732" s="62">
        <f t="shared" ref="AP1732:AP1795" si="351">IF($AJ1732&lt;1,"Q",IF(Q1732=0,"SV",IFERROR((AJ1732/$Q1732*30),0)))</f>
        <v>30</v>
      </c>
      <c r="AQ1732" s="50" t="str">
        <f t="shared" ref="AQ1732:AQ1795" si="352">IF($AK1732&lt;1,"Q",IF(U1732=0,"SV",IFERROR((AK1732/$U1732*30),0)))</f>
        <v>SV</v>
      </c>
      <c r="AR1732" s="50" t="str">
        <f t="shared" ref="AR1732:AR1795" si="353">IF($AL1732&lt;1,"Q",IF(Y1732=0,"SV",IFERROR((AL1732/$Y1732*30),0)))</f>
        <v>SV</v>
      </c>
      <c r="AS1732" s="50">
        <f t="shared" ref="AS1732:AS1795" si="354">IF($AM1732&lt;1,"Q",IF(AC1732=0,"SV",IFERROR((AM1732/$AC1732*30),0)))</f>
        <v>60</v>
      </c>
      <c r="AT1732" s="50">
        <f t="shared" ref="AT1732:AT1795" si="355">IF($AN1732&lt;1,"Q",IF(AG1732=0,"SV",IFERROR((AN1732/$AG1732*30),0)))</f>
        <v>180</v>
      </c>
      <c r="AU1732" s="63" t="str">
        <f t="shared" si="349"/>
        <v>SV</v>
      </c>
      <c r="AV1732" s="67">
        <v>65000.000010000003</v>
      </c>
      <c r="AW1732" s="133">
        <v>64524.536339999999</v>
      </c>
      <c r="AX1732" s="49">
        <v>79900</v>
      </c>
      <c r="AY1732" s="51">
        <f t="shared" ref="AY1732:AY1795" si="356">+AX1732/AV1732-1</f>
        <v>0.22923076904165685</v>
      </c>
      <c r="AZ1732" s="51">
        <f t="shared" ref="AZ1732:AZ1795" si="357">+(AX1732-AV1732)/AX1732</f>
        <v>0.18648310375469332</v>
      </c>
      <c r="BA1732" s="49">
        <v>78900</v>
      </c>
      <c r="BB1732" s="52">
        <v>3</v>
      </c>
      <c r="BC1732" s="51">
        <f t="shared" ref="BC1732:BC1795" si="358">+BA1732/AV1732-1</f>
        <v>0.21384615365940829</v>
      </c>
      <c r="BD1732" s="51">
        <f t="shared" ref="BD1732:BD1795" si="359">IFERROR((BA1732-AV1732)/BA1732,0)</f>
        <v>0.17617236996197713</v>
      </c>
      <c r="BE1732" s="49">
        <v>77900</v>
      </c>
      <c r="BF1732" s="52">
        <v>6</v>
      </c>
      <c r="BG1732" s="51">
        <f t="shared" ref="BG1732:BG1795" si="360">+BE1732/AV1732-1</f>
        <v>0.19846153827715973</v>
      </c>
      <c r="BH1732" s="51">
        <f t="shared" ref="BH1732:BH1795" si="361">IFERROR((BE1732-AV1732)/BE1732,0)</f>
        <v>0.16559691899871626</v>
      </c>
      <c r="BI1732" s="282">
        <f t="shared" si="350"/>
        <v>7</v>
      </c>
    </row>
    <row r="1733" spans="1:61" hidden="1">
      <c r="A1733" s="54" t="s">
        <v>150</v>
      </c>
      <c r="B1733" s="55" t="s">
        <v>5420</v>
      </c>
      <c r="C1733" s="55" t="s">
        <v>5421</v>
      </c>
      <c r="D1733" s="44" t="s">
        <v>5422</v>
      </c>
      <c r="E1733" s="56">
        <v>6</v>
      </c>
      <c r="F1733" s="46" t="s">
        <v>5814</v>
      </c>
      <c r="G1733" s="47" t="s">
        <v>5814</v>
      </c>
      <c r="H1733" s="47" t="s">
        <v>6253</v>
      </c>
      <c r="I1733" s="48" t="s">
        <v>6374</v>
      </c>
      <c r="J1733" s="48" t="s">
        <v>6378</v>
      </c>
      <c r="K1733" s="48" t="s">
        <v>6382</v>
      </c>
      <c r="L1733" s="45">
        <v>2217</v>
      </c>
      <c r="M1733" s="47" t="s">
        <v>6380</v>
      </c>
      <c r="N1733" s="60">
        <v>1</v>
      </c>
      <c r="O1733" s="58">
        <v>2</v>
      </c>
      <c r="P1733" s="58">
        <v>0</v>
      </c>
      <c r="Q1733" s="132">
        <v>0</v>
      </c>
      <c r="R1733" s="60">
        <v>0</v>
      </c>
      <c r="S1733" s="58">
        <v>0</v>
      </c>
      <c r="T1733" s="58">
        <v>0</v>
      </c>
      <c r="U1733" s="132">
        <v>0</v>
      </c>
      <c r="V1733" s="58">
        <v>0</v>
      </c>
      <c r="W1733" s="58">
        <v>0</v>
      </c>
      <c r="X1733" s="58">
        <v>0</v>
      </c>
      <c r="Y1733" s="132">
        <v>0</v>
      </c>
      <c r="Z1733" s="61">
        <v>0</v>
      </c>
      <c r="AA1733" s="59">
        <v>1</v>
      </c>
      <c r="AB1733" s="59">
        <v>0</v>
      </c>
      <c r="AC1733" s="132">
        <v>0</v>
      </c>
      <c r="AD1733" s="61">
        <v>0</v>
      </c>
      <c r="AE1733" s="59">
        <v>0</v>
      </c>
      <c r="AF1733" s="59">
        <v>0</v>
      </c>
      <c r="AG1733" s="132">
        <v>0</v>
      </c>
      <c r="AH1733" s="61">
        <v>0</v>
      </c>
      <c r="AI1733" s="132">
        <v>0</v>
      </c>
      <c r="AJ1733" s="64">
        <f>IFERROR(VLOOKUP($B1733,STOCK!$A:$H,3,0)," ")</f>
        <v>1</v>
      </c>
      <c r="AK1733" s="65">
        <f>IFERROR(VLOOKUP($B1733,STOCK!$A:$H,4,0)," ")</f>
        <v>3</v>
      </c>
      <c r="AL1733" s="65">
        <f>IFERROR(VLOOKUP($B1733,STOCK!$A:$H,5,0)," ")</f>
        <v>1</v>
      </c>
      <c r="AM1733" s="65">
        <f>IFERROR(VLOOKUP($B1733,STOCK!$A:$H,6,0)," ")</f>
        <v>3</v>
      </c>
      <c r="AN1733" s="65">
        <f>IFERROR(VLOOKUP($B1733,STOCK!$A:$H,7,0)," ")</f>
        <v>3</v>
      </c>
      <c r="AO1733" s="65">
        <f>IFERROR(VLOOKUP($B1733,STOCK!$A:$H,8,0)," ")</f>
        <v>9</v>
      </c>
      <c r="AP1733" s="62" t="str">
        <f t="shared" si="351"/>
        <v>SV</v>
      </c>
      <c r="AQ1733" s="50" t="str">
        <f t="shared" si="352"/>
        <v>SV</v>
      </c>
      <c r="AR1733" s="50" t="str">
        <f t="shared" si="353"/>
        <v>SV</v>
      </c>
      <c r="AS1733" s="50" t="str">
        <f t="shared" si="354"/>
        <v>SV</v>
      </c>
      <c r="AT1733" s="50" t="str">
        <f t="shared" si="355"/>
        <v>SV</v>
      </c>
      <c r="AU1733" s="63" t="str">
        <f t="shared" ref="AU1733:AU1796" si="362">IF($AO1733&lt;1,"Q",IF(AI1733=0,"SV",IFERROR((AO1733/$AI1733*30),0)))</f>
        <v>SV</v>
      </c>
      <c r="AV1733" s="67">
        <v>80154.999979999993</v>
      </c>
      <c r="AW1733" s="133">
        <v>69669.02162</v>
      </c>
      <c r="AX1733" s="49">
        <v>94900</v>
      </c>
      <c r="AY1733" s="51">
        <f t="shared" si="356"/>
        <v>0.18395608538056418</v>
      </c>
      <c r="AZ1733" s="51">
        <f t="shared" si="357"/>
        <v>0.15537407818756593</v>
      </c>
      <c r="BA1733" s="49">
        <v>92900</v>
      </c>
      <c r="BB1733" s="52">
        <v>2</v>
      </c>
      <c r="BC1733" s="51">
        <f t="shared" si="358"/>
        <v>0.15900442920816049</v>
      </c>
      <c r="BD1733" s="51">
        <f t="shared" si="359"/>
        <v>0.13719052766415507</v>
      </c>
      <c r="BE1733" s="49">
        <v>89900</v>
      </c>
      <c r="BF1733" s="52">
        <v>6</v>
      </c>
      <c r="BG1733" s="51">
        <f t="shared" si="360"/>
        <v>0.12157694494955451</v>
      </c>
      <c r="BH1733" s="51">
        <f t="shared" si="361"/>
        <v>0.10839822046718584</v>
      </c>
      <c r="BI1733" s="282">
        <f t="shared" ref="BI1733:BI1796" si="363">+U1733+Y1733+AC1733+AG1733+AI1733+Q1733</f>
        <v>0</v>
      </c>
    </row>
    <row r="1734" spans="1:61" hidden="1">
      <c r="A1734" s="54" t="s">
        <v>150</v>
      </c>
      <c r="B1734" s="55" t="s">
        <v>5423</v>
      </c>
      <c r="C1734" s="55" t="s">
        <v>5424</v>
      </c>
      <c r="D1734" s="44" t="s">
        <v>5425</v>
      </c>
      <c r="E1734" s="56">
        <v>6</v>
      </c>
      <c r="F1734" s="46" t="s">
        <v>5814</v>
      </c>
      <c r="G1734" s="47" t="s">
        <v>5814</v>
      </c>
      <c r="H1734" s="47" t="s">
        <v>6253</v>
      </c>
      <c r="I1734" s="48" t="s">
        <v>6374</v>
      </c>
      <c r="J1734" s="48" t="s">
        <v>6378</v>
      </c>
      <c r="K1734" s="48" t="s">
        <v>6382</v>
      </c>
      <c r="L1734" s="45">
        <v>2217</v>
      </c>
      <c r="M1734" s="47" t="s">
        <v>6380</v>
      </c>
      <c r="N1734" s="60">
        <v>1</v>
      </c>
      <c r="O1734" s="58">
        <v>0</v>
      </c>
      <c r="P1734" s="58">
        <v>0</v>
      </c>
      <c r="Q1734" s="132">
        <v>0</v>
      </c>
      <c r="R1734" s="60">
        <v>0</v>
      </c>
      <c r="S1734" s="58">
        <v>0</v>
      </c>
      <c r="T1734" s="58">
        <v>0</v>
      </c>
      <c r="U1734" s="132">
        <v>0</v>
      </c>
      <c r="V1734" s="58">
        <v>0</v>
      </c>
      <c r="W1734" s="58">
        <v>0</v>
      </c>
      <c r="X1734" s="58">
        <v>0</v>
      </c>
      <c r="Y1734" s="132">
        <v>0</v>
      </c>
      <c r="Z1734" s="61">
        <v>0</v>
      </c>
      <c r="AA1734" s="59">
        <v>1</v>
      </c>
      <c r="AB1734" s="59">
        <v>0</v>
      </c>
      <c r="AC1734" s="132">
        <v>0</v>
      </c>
      <c r="AD1734" s="61">
        <v>0</v>
      </c>
      <c r="AE1734" s="59">
        <v>0</v>
      </c>
      <c r="AF1734" s="59">
        <v>0</v>
      </c>
      <c r="AG1734" s="132">
        <v>0</v>
      </c>
      <c r="AH1734" s="61">
        <v>0</v>
      </c>
      <c r="AI1734" s="132">
        <v>0</v>
      </c>
      <c r="AJ1734" s="64">
        <f>IFERROR(VLOOKUP($B1734,STOCK!$A:$H,3,0)," ")</f>
        <v>6</v>
      </c>
      <c r="AK1734" s="65">
        <f>IFERROR(VLOOKUP($B1734,STOCK!$A:$H,4,0)," ")</f>
        <v>4</v>
      </c>
      <c r="AL1734" s="65">
        <f>IFERROR(VLOOKUP($B1734,STOCK!$A:$H,5,0)," ")</f>
        <v>4</v>
      </c>
      <c r="AM1734" s="65">
        <f>IFERROR(VLOOKUP($B1734,STOCK!$A:$H,6,0)," ")</f>
        <v>2</v>
      </c>
      <c r="AN1734" s="65">
        <f>IFERROR(VLOOKUP($B1734,STOCK!$A:$H,7,0)," ")</f>
        <v>4</v>
      </c>
      <c r="AO1734" s="65">
        <f>IFERROR(VLOOKUP($B1734,STOCK!$A:$H,8,0)," ")</f>
        <v>2</v>
      </c>
      <c r="AP1734" s="62" t="str">
        <f t="shared" si="351"/>
        <v>SV</v>
      </c>
      <c r="AQ1734" s="50" t="str">
        <f t="shared" si="352"/>
        <v>SV</v>
      </c>
      <c r="AR1734" s="50" t="str">
        <f t="shared" si="353"/>
        <v>SV</v>
      </c>
      <c r="AS1734" s="50" t="str">
        <f t="shared" si="354"/>
        <v>SV</v>
      </c>
      <c r="AT1734" s="50" t="str">
        <f t="shared" si="355"/>
        <v>SV</v>
      </c>
      <c r="AU1734" s="63" t="str">
        <f t="shared" si="362"/>
        <v>SV</v>
      </c>
      <c r="AV1734" s="67">
        <v>125000.000004</v>
      </c>
      <c r="AW1734" s="133">
        <v>111538.46154</v>
      </c>
      <c r="AX1734" s="49">
        <v>149900</v>
      </c>
      <c r="AY1734" s="51">
        <f t="shared" si="356"/>
        <v>0.19919999996162563</v>
      </c>
      <c r="AZ1734" s="51">
        <f t="shared" si="357"/>
        <v>0.16611074046697796</v>
      </c>
      <c r="BA1734" s="49">
        <v>144900</v>
      </c>
      <c r="BB1734" s="52">
        <v>2</v>
      </c>
      <c r="BC1734" s="51">
        <f t="shared" si="358"/>
        <v>0.15919999996290568</v>
      </c>
      <c r="BD1734" s="51">
        <f t="shared" si="359"/>
        <v>0.13733609383022774</v>
      </c>
      <c r="BE1734" s="49">
        <v>139900</v>
      </c>
      <c r="BF1734" s="52">
        <v>6</v>
      </c>
      <c r="BG1734" s="51">
        <f t="shared" si="360"/>
        <v>0.11919999996418551</v>
      </c>
      <c r="BH1734" s="51">
        <f t="shared" si="361"/>
        <v>0.10650464614724803</v>
      </c>
      <c r="BI1734" s="282">
        <f t="shared" si="363"/>
        <v>0</v>
      </c>
    </row>
    <row r="1735" spans="1:61" hidden="1">
      <c r="A1735" s="54" t="s">
        <v>149</v>
      </c>
      <c r="B1735" s="55" t="s">
        <v>5426</v>
      </c>
      <c r="C1735" s="55" t="s">
        <v>5427</v>
      </c>
      <c r="D1735" s="44" t="s">
        <v>5428</v>
      </c>
      <c r="E1735" s="56">
        <v>12</v>
      </c>
      <c r="F1735" s="46" t="s">
        <v>5814</v>
      </c>
      <c r="G1735" s="47" t="s">
        <v>5814</v>
      </c>
      <c r="H1735" s="47" t="s">
        <v>6253</v>
      </c>
      <c r="I1735" s="48" t="s">
        <v>6383</v>
      </c>
      <c r="J1735" s="48" t="s">
        <v>5909</v>
      </c>
      <c r="K1735" s="48" t="s">
        <v>5909</v>
      </c>
      <c r="L1735" s="45">
        <v>2490</v>
      </c>
      <c r="M1735" s="47" t="s">
        <v>152</v>
      </c>
      <c r="N1735" s="60">
        <v>0</v>
      </c>
      <c r="O1735" s="58">
        <v>0</v>
      </c>
      <c r="P1735" s="58">
        <v>0</v>
      </c>
      <c r="Q1735" s="132">
        <v>0</v>
      </c>
      <c r="R1735" s="60">
        <v>0</v>
      </c>
      <c r="S1735" s="58">
        <v>0</v>
      </c>
      <c r="T1735" s="58">
        <v>0</v>
      </c>
      <c r="U1735" s="132">
        <v>0</v>
      </c>
      <c r="V1735" s="58">
        <v>0</v>
      </c>
      <c r="W1735" s="58">
        <v>0</v>
      </c>
      <c r="X1735" s="58">
        <v>0</v>
      </c>
      <c r="Y1735" s="132">
        <v>0</v>
      </c>
      <c r="Z1735" s="61">
        <v>0</v>
      </c>
      <c r="AA1735" s="59">
        <v>0</v>
      </c>
      <c r="AB1735" s="59">
        <v>0</v>
      </c>
      <c r="AC1735" s="132">
        <v>0</v>
      </c>
      <c r="AD1735" s="61">
        <v>0</v>
      </c>
      <c r="AE1735" s="59">
        <v>0</v>
      </c>
      <c r="AF1735" s="59">
        <v>0</v>
      </c>
      <c r="AG1735" s="132">
        <v>0</v>
      </c>
      <c r="AH1735" s="61">
        <v>0</v>
      </c>
      <c r="AI1735" s="132">
        <v>0</v>
      </c>
      <c r="AJ1735" s="64">
        <f>IFERROR(VLOOKUP($B1735,STOCK!$A:$H,3,0)," ")</f>
        <v>0</v>
      </c>
      <c r="AK1735" s="65">
        <f>IFERROR(VLOOKUP($B1735,STOCK!$A:$H,4,0)," ")</f>
        <v>0</v>
      </c>
      <c r="AL1735" s="65">
        <f>IFERROR(VLOOKUP($B1735,STOCK!$A:$H,5,0)," ")</f>
        <v>0</v>
      </c>
      <c r="AM1735" s="65">
        <f>IFERROR(VLOOKUP($B1735,STOCK!$A:$H,6,0)," ")</f>
        <v>6</v>
      </c>
      <c r="AN1735" s="65">
        <f>IFERROR(VLOOKUP($B1735,STOCK!$A:$H,7,0)," ")</f>
        <v>0</v>
      </c>
      <c r="AO1735" s="65">
        <f>IFERROR(VLOOKUP($B1735,STOCK!$A:$H,8,0)," ")</f>
        <v>0</v>
      </c>
      <c r="AP1735" s="62" t="str">
        <f t="shared" si="351"/>
        <v>Q</v>
      </c>
      <c r="AQ1735" s="50" t="str">
        <f t="shared" si="352"/>
        <v>Q</v>
      </c>
      <c r="AR1735" s="50" t="str">
        <f t="shared" si="353"/>
        <v>Q</v>
      </c>
      <c r="AS1735" s="50" t="str">
        <f t="shared" si="354"/>
        <v>SV</v>
      </c>
      <c r="AT1735" s="50" t="str">
        <f t="shared" si="355"/>
        <v>Q</v>
      </c>
      <c r="AU1735" s="63" t="str">
        <f t="shared" si="362"/>
        <v>Q</v>
      </c>
      <c r="AV1735" s="67">
        <v>56000.000001</v>
      </c>
      <c r="AW1735" s="133">
        <v>51549.822610000003</v>
      </c>
      <c r="AX1735" s="49">
        <v>72900</v>
      </c>
      <c r="AY1735" s="51">
        <f t="shared" si="356"/>
        <v>0.30178571426246803</v>
      </c>
      <c r="AZ1735" s="51">
        <f t="shared" si="357"/>
        <v>0.23182441699588477</v>
      </c>
      <c r="BA1735" s="49">
        <v>71900</v>
      </c>
      <c r="BB1735" s="52">
        <v>3</v>
      </c>
      <c r="BC1735" s="51">
        <f t="shared" si="358"/>
        <v>0.28392857140564409</v>
      </c>
      <c r="BD1735" s="51">
        <f t="shared" si="359"/>
        <v>0.22114047286509039</v>
      </c>
      <c r="BE1735" s="49">
        <v>70900</v>
      </c>
      <c r="BF1735" s="52">
        <v>6</v>
      </c>
      <c r="BG1735" s="51">
        <f t="shared" si="360"/>
        <v>0.26607142854882015</v>
      </c>
      <c r="BH1735" s="51">
        <f t="shared" si="361"/>
        <v>0.21015514808180535</v>
      </c>
      <c r="BI1735" s="282">
        <f t="shared" si="363"/>
        <v>0</v>
      </c>
    </row>
    <row r="1736" spans="1:61" hidden="1">
      <c r="A1736" s="54" t="s">
        <v>149</v>
      </c>
      <c r="B1736" s="55" t="s">
        <v>5429</v>
      </c>
      <c r="C1736" s="55" t="s">
        <v>5430</v>
      </c>
      <c r="D1736" s="44" t="s">
        <v>5431</v>
      </c>
      <c r="E1736" s="56">
        <v>12</v>
      </c>
      <c r="F1736" s="46" t="s">
        <v>5814</v>
      </c>
      <c r="G1736" s="47" t="s">
        <v>5814</v>
      </c>
      <c r="H1736" s="47" t="s">
        <v>6253</v>
      </c>
      <c r="I1736" s="48" t="s">
        <v>6383</v>
      </c>
      <c r="J1736" s="48" t="s">
        <v>5909</v>
      </c>
      <c r="K1736" s="48" t="s">
        <v>5909</v>
      </c>
      <c r="L1736" s="45">
        <v>2490</v>
      </c>
      <c r="M1736" s="47" t="s">
        <v>152</v>
      </c>
      <c r="N1736" s="60">
        <v>0</v>
      </c>
      <c r="O1736" s="58">
        <v>0</v>
      </c>
      <c r="P1736" s="58">
        <v>0</v>
      </c>
      <c r="Q1736" s="132">
        <v>0</v>
      </c>
      <c r="R1736" s="60">
        <v>0</v>
      </c>
      <c r="S1736" s="58">
        <v>0</v>
      </c>
      <c r="T1736" s="58">
        <v>0</v>
      </c>
      <c r="U1736" s="132">
        <v>0</v>
      </c>
      <c r="V1736" s="58">
        <v>0</v>
      </c>
      <c r="W1736" s="58">
        <v>0</v>
      </c>
      <c r="X1736" s="58">
        <v>0</v>
      </c>
      <c r="Y1736" s="132">
        <v>0</v>
      </c>
      <c r="Z1736" s="61">
        <v>0</v>
      </c>
      <c r="AA1736" s="59">
        <v>0</v>
      </c>
      <c r="AB1736" s="59">
        <v>0</v>
      </c>
      <c r="AC1736" s="132">
        <v>1</v>
      </c>
      <c r="AD1736" s="61">
        <v>0</v>
      </c>
      <c r="AE1736" s="59">
        <v>0</v>
      </c>
      <c r="AF1736" s="59">
        <v>0</v>
      </c>
      <c r="AG1736" s="132">
        <v>0</v>
      </c>
      <c r="AH1736" s="61">
        <v>0</v>
      </c>
      <c r="AI1736" s="132">
        <v>0</v>
      </c>
      <c r="AJ1736" s="64">
        <f>IFERROR(VLOOKUP($B1736,STOCK!$A:$H,3,0)," ")</f>
        <v>0</v>
      </c>
      <c r="AK1736" s="65">
        <f>IFERROR(VLOOKUP($B1736,STOCK!$A:$H,4,0)," ")</f>
        <v>0</v>
      </c>
      <c r="AL1736" s="65">
        <f>IFERROR(VLOOKUP($B1736,STOCK!$A:$H,5,0)," ")</f>
        <v>0</v>
      </c>
      <c r="AM1736" s="65">
        <f>IFERROR(VLOOKUP($B1736,STOCK!$A:$H,6,0)," ")</f>
        <v>3</v>
      </c>
      <c r="AN1736" s="65">
        <f>IFERROR(VLOOKUP($B1736,STOCK!$A:$H,7,0)," ")</f>
        <v>0</v>
      </c>
      <c r="AO1736" s="65">
        <f>IFERROR(VLOOKUP($B1736,STOCK!$A:$H,8,0)," ")</f>
        <v>0</v>
      </c>
      <c r="AP1736" s="62" t="str">
        <f t="shared" si="351"/>
        <v>Q</v>
      </c>
      <c r="AQ1736" s="50" t="str">
        <f t="shared" si="352"/>
        <v>Q</v>
      </c>
      <c r="AR1736" s="50" t="str">
        <f t="shared" si="353"/>
        <v>Q</v>
      </c>
      <c r="AS1736" s="50">
        <f t="shared" si="354"/>
        <v>90</v>
      </c>
      <c r="AT1736" s="50" t="str">
        <f t="shared" si="355"/>
        <v>Q</v>
      </c>
      <c r="AU1736" s="63" t="str">
        <f t="shared" si="362"/>
        <v>Q</v>
      </c>
      <c r="AV1736" s="67">
        <v>38500</v>
      </c>
      <c r="AW1736" s="133">
        <v>35712.20147</v>
      </c>
      <c r="AX1736" s="49">
        <v>49900</v>
      </c>
      <c r="AY1736" s="51">
        <f t="shared" si="356"/>
        <v>0.2961038961038962</v>
      </c>
      <c r="AZ1736" s="51">
        <f t="shared" si="357"/>
        <v>0.22845691382765532</v>
      </c>
      <c r="BA1736" s="49">
        <v>48900</v>
      </c>
      <c r="BB1736" s="52">
        <v>3</v>
      </c>
      <c r="BC1736" s="51">
        <f t="shared" si="358"/>
        <v>0.27012987012987022</v>
      </c>
      <c r="BD1736" s="51">
        <f t="shared" si="359"/>
        <v>0.21267893660531698</v>
      </c>
      <c r="BE1736" s="49">
        <v>47900</v>
      </c>
      <c r="BF1736" s="52">
        <v>6</v>
      </c>
      <c r="BG1736" s="51">
        <f t="shared" si="360"/>
        <v>0.24415584415584424</v>
      </c>
      <c r="BH1736" s="51">
        <f t="shared" si="361"/>
        <v>0.19624217118997914</v>
      </c>
      <c r="BI1736" s="282">
        <f t="shared" si="363"/>
        <v>1</v>
      </c>
    </row>
    <row r="1737" spans="1:61" hidden="1">
      <c r="A1737" s="54" t="s">
        <v>149</v>
      </c>
      <c r="B1737" s="55" t="s">
        <v>5432</v>
      </c>
      <c r="C1737" s="55" t="s">
        <v>5433</v>
      </c>
      <c r="D1737" s="44" t="s">
        <v>5434</v>
      </c>
      <c r="E1737" s="56">
        <v>12</v>
      </c>
      <c r="F1737" s="46" t="s">
        <v>5814</v>
      </c>
      <c r="G1737" s="47" t="s">
        <v>5814</v>
      </c>
      <c r="H1737" s="47" t="s">
        <v>6253</v>
      </c>
      <c r="I1737" s="48" t="s">
        <v>6383</v>
      </c>
      <c r="J1737" s="48" t="s">
        <v>5909</v>
      </c>
      <c r="K1737" s="48" t="s">
        <v>5909</v>
      </c>
      <c r="L1737" s="45">
        <v>2490</v>
      </c>
      <c r="M1737" s="47" t="s">
        <v>152</v>
      </c>
      <c r="N1737" s="60">
        <v>1</v>
      </c>
      <c r="O1737" s="58">
        <v>0</v>
      </c>
      <c r="P1737" s="58">
        <v>0</v>
      </c>
      <c r="Q1737" s="132">
        <v>0</v>
      </c>
      <c r="R1737" s="60">
        <v>0</v>
      </c>
      <c r="S1737" s="58">
        <v>0</v>
      </c>
      <c r="T1737" s="58">
        <v>0</v>
      </c>
      <c r="U1737" s="132">
        <v>0</v>
      </c>
      <c r="V1737" s="58">
        <v>0</v>
      </c>
      <c r="W1737" s="58">
        <v>0</v>
      </c>
      <c r="X1737" s="58">
        <v>0</v>
      </c>
      <c r="Y1737" s="132">
        <v>0</v>
      </c>
      <c r="Z1737" s="61">
        <v>0</v>
      </c>
      <c r="AA1737" s="59">
        <v>0</v>
      </c>
      <c r="AB1737" s="59">
        <v>0</v>
      </c>
      <c r="AC1737" s="132">
        <v>0</v>
      </c>
      <c r="AD1737" s="61">
        <v>0</v>
      </c>
      <c r="AE1737" s="59">
        <v>0</v>
      </c>
      <c r="AF1737" s="59">
        <v>0</v>
      </c>
      <c r="AG1737" s="132">
        <v>0</v>
      </c>
      <c r="AH1737" s="61">
        <v>0</v>
      </c>
      <c r="AI1737" s="132">
        <v>0</v>
      </c>
      <c r="AJ1737" s="64">
        <f>IFERROR(VLOOKUP($B1737,STOCK!$A:$H,3,0)," ")</f>
        <v>10</v>
      </c>
      <c r="AK1737" s="65">
        <f>IFERROR(VLOOKUP($B1737,STOCK!$A:$H,4,0)," ")</f>
        <v>0</v>
      </c>
      <c r="AL1737" s="65">
        <f>IFERROR(VLOOKUP($B1737,STOCK!$A:$H,5,0)," ")</f>
        <v>0</v>
      </c>
      <c r="AM1737" s="65">
        <f>IFERROR(VLOOKUP($B1737,STOCK!$A:$H,6,0)," ")</f>
        <v>0</v>
      </c>
      <c r="AN1737" s="65">
        <f>IFERROR(VLOOKUP($B1737,STOCK!$A:$H,7,0)," ")</f>
        <v>0</v>
      </c>
      <c r="AO1737" s="65">
        <f>IFERROR(VLOOKUP($B1737,STOCK!$A:$H,8,0)," ")</f>
        <v>0</v>
      </c>
      <c r="AP1737" s="62" t="str">
        <f t="shared" si="351"/>
        <v>SV</v>
      </c>
      <c r="AQ1737" s="50" t="str">
        <f t="shared" si="352"/>
        <v>Q</v>
      </c>
      <c r="AR1737" s="50" t="str">
        <f t="shared" si="353"/>
        <v>Q</v>
      </c>
      <c r="AS1737" s="50" t="str">
        <f t="shared" si="354"/>
        <v>Q</v>
      </c>
      <c r="AT1737" s="50" t="str">
        <f t="shared" si="355"/>
        <v>Q</v>
      </c>
      <c r="AU1737" s="63" t="str">
        <f t="shared" si="362"/>
        <v>Q</v>
      </c>
      <c r="AV1737" s="67">
        <v>56000.000001</v>
      </c>
      <c r="AW1737" s="133">
        <v>50425.696859999996</v>
      </c>
      <c r="AX1737" s="49">
        <v>71900</v>
      </c>
      <c r="AY1737" s="51">
        <f t="shared" si="356"/>
        <v>0.28392857140564409</v>
      </c>
      <c r="AZ1737" s="51">
        <f t="shared" si="357"/>
        <v>0.22114047286509039</v>
      </c>
      <c r="BA1737" s="49">
        <v>69900</v>
      </c>
      <c r="BB1737" s="52">
        <v>3</v>
      </c>
      <c r="BC1737" s="51">
        <f t="shared" si="358"/>
        <v>0.24821428569199622</v>
      </c>
      <c r="BD1737" s="51">
        <f t="shared" si="359"/>
        <v>0.19885550785407724</v>
      </c>
      <c r="BE1737" s="49">
        <v>67900</v>
      </c>
      <c r="BF1737" s="52">
        <v>6</v>
      </c>
      <c r="BG1737" s="51">
        <f t="shared" si="360"/>
        <v>0.21249999997834812</v>
      </c>
      <c r="BH1737" s="51">
        <f t="shared" si="361"/>
        <v>0.17525773194403535</v>
      </c>
      <c r="BI1737" s="282">
        <f t="shared" si="363"/>
        <v>0</v>
      </c>
    </row>
    <row r="1738" spans="1:61" hidden="1">
      <c r="A1738" s="54" t="s">
        <v>150</v>
      </c>
      <c r="B1738" s="55" t="s">
        <v>5435</v>
      </c>
      <c r="C1738" s="55" t="s">
        <v>5436</v>
      </c>
      <c r="D1738" s="44" t="s">
        <v>5437</v>
      </c>
      <c r="E1738" s="56">
        <v>1</v>
      </c>
      <c r="F1738" s="46" t="s">
        <v>5814</v>
      </c>
      <c r="G1738" s="47" t="s">
        <v>5814</v>
      </c>
      <c r="H1738" s="47" t="s">
        <v>6253</v>
      </c>
      <c r="I1738" s="48" t="s">
        <v>6384</v>
      </c>
      <c r="J1738" s="48" t="s">
        <v>6385</v>
      </c>
      <c r="K1738" s="48" t="s">
        <v>6386</v>
      </c>
      <c r="L1738" s="45">
        <v>114</v>
      </c>
      <c r="M1738" s="47" t="s">
        <v>161</v>
      </c>
      <c r="N1738" s="60">
        <v>0</v>
      </c>
      <c r="O1738" s="58">
        <v>0</v>
      </c>
      <c r="P1738" s="58">
        <v>0</v>
      </c>
      <c r="Q1738" s="132">
        <v>0</v>
      </c>
      <c r="R1738" s="60">
        <v>0</v>
      </c>
      <c r="S1738" s="58">
        <v>0</v>
      </c>
      <c r="T1738" s="58">
        <v>1</v>
      </c>
      <c r="U1738" s="132">
        <v>0</v>
      </c>
      <c r="V1738" s="58">
        <v>0</v>
      </c>
      <c r="W1738" s="58">
        <v>0</v>
      </c>
      <c r="X1738" s="58">
        <v>0</v>
      </c>
      <c r="Y1738" s="132">
        <v>0</v>
      </c>
      <c r="Z1738" s="61">
        <v>0</v>
      </c>
      <c r="AA1738" s="59">
        <v>0</v>
      </c>
      <c r="AB1738" s="59">
        <v>1</v>
      </c>
      <c r="AC1738" s="132">
        <v>0</v>
      </c>
      <c r="AD1738" s="61">
        <v>0</v>
      </c>
      <c r="AE1738" s="59">
        <v>0</v>
      </c>
      <c r="AF1738" s="59">
        <v>0</v>
      </c>
      <c r="AG1738" s="132">
        <v>0</v>
      </c>
      <c r="AH1738" s="61">
        <v>0</v>
      </c>
      <c r="AI1738" s="132">
        <v>0</v>
      </c>
      <c r="AJ1738" s="64">
        <f>IFERROR(VLOOKUP($B1738,STOCK!$A:$H,3,0)," ")</f>
        <v>20</v>
      </c>
      <c r="AK1738" s="65">
        <f>IFERROR(VLOOKUP($B1738,STOCK!$A:$H,4,0)," ")</f>
        <v>24</v>
      </c>
      <c r="AL1738" s="65">
        <f>IFERROR(VLOOKUP($B1738,STOCK!$A:$H,5,0)," ")</f>
        <v>14</v>
      </c>
      <c r="AM1738" s="65">
        <f>IFERROR(VLOOKUP($B1738,STOCK!$A:$H,6,0)," ")</f>
        <v>18</v>
      </c>
      <c r="AN1738" s="65">
        <f>IFERROR(VLOOKUP($B1738,STOCK!$A:$H,7,0)," ")</f>
        <v>17</v>
      </c>
      <c r="AO1738" s="65">
        <f>IFERROR(VLOOKUP($B1738,STOCK!$A:$H,8,0)," ")</f>
        <v>3</v>
      </c>
      <c r="AP1738" s="62" t="str">
        <f t="shared" si="351"/>
        <v>SV</v>
      </c>
      <c r="AQ1738" s="50" t="str">
        <f t="shared" si="352"/>
        <v>SV</v>
      </c>
      <c r="AR1738" s="50" t="str">
        <f t="shared" si="353"/>
        <v>SV</v>
      </c>
      <c r="AS1738" s="50" t="str">
        <f t="shared" si="354"/>
        <v>SV</v>
      </c>
      <c r="AT1738" s="50" t="str">
        <f t="shared" si="355"/>
        <v>SV</v>
      </c>
      <c r="AU1738" s="63" t="str">
        <f t="shared" si="362"/>
        <v>SV</v>
      </c>
      <c r="AV1738" s="67">
        <v>66575.000029999996</v>
      </c>
      <c r="AW1738" s="133">
        <v>63274.082849999999</v>
      </c>
      <c r="AX1738" s="49">
        <v>79900</v>
      </c>
      <c r="AY1738" s="51">
        <f t="shared" si="356"/>
        <v>0.20015020599317301</v>
      </c>
      <c r="AZ1738" s="51">
        <f t="shared" si="357"/>
        <v>0.1667709633291615</v>
      </c>
      <c r="BA1738" s="49">
        <v>75900</v>
      </c>
      <c r="BB1738" s="52">
        <v>3</v>
      </c>
      <c r="BC1738" s="51">
        <f t="shared" si="358"/>
        <v>0.1400675924265562</v>
      </c>
      <c r="BD1738" s="51">
        <f t="shared" si="359"/>
        <v>0.12285902463768121</v>
      </c>
      <c r="BE1738" s="49">
        <v>72900</v>
      </c>
      <c r="BF1738" s="52">
        <v>6</v>
      </c>
      <c r="BG1738" s="51">
        <f t="shared" si="360"/>
        <v>9.500563225159353E-2</v>
      </c>
      <c r="BH1738" s="51">
        <f t="shared" si="361"/>
        <v>8.6762688203017899E-2</v>
      </c>
      <c r="BI1738" s="282">
        <f t="shared" si="363"/>
        <v>0</v>
      </c>
    </row>
    <row r="1739" spans="1:61" hidden="1">
      <c r="A1739" s="54" t="s">
        <v>150</v>
      </c>
      <c r="B1739" s="55" t="s">
        <v>5438</v>
      </c>
      <c r="C1739" s="55" t="s">
        <v>5439</v>
      </c>
      <c r="D1739" s="44" t="s">
        <v>5440</v>
      </c>
      <c r="E1739" s="56">
        <v>1</v>
      </c>
      <c r="F1739" s="46" t="s">
        <v>5814</v>
      </c>
      <c r="G1739" s="47" t="s">
        <v>5814</v>
      </c>
      <c r="H1739" s="47" t="s">
        <v>6253</v>
      </c>
      <c r="I1739" s="48" t="s">
        <v>6384</v>
      </c>
      <c r="J1739" s="48" t="s">
        <v>6385</v>
      </c>
      <c r="K1739" s="48" t="s">
        <v>6386</v>
      </c>
      <c r="L1739" s="45">
        <v>114</v>
      </c>
      <c r="M1739" s="47" t="s">
        <v>161</v>
      </c>
      <c r="N1739" s="60">
        <v>0</v>
      </c>
      <c r="O1739" s="58">
        <v>0</v>
      </c>
      <c r="P1739" s="58">
        <v>0</v>
      </c>
      <c r="Q1739" s="132">
        <v>0</v>
      </c>
      <c r="R1739" s="60">
        <v>1</v>
      </c>
      <c r="S1739" s="58">
        <v>0</v>
      </c>
      <c r="T1739" s="58">
        <v>0</v>
      </c>
      <c r="U1739" s="132">
        <v>0</v>
      </c>
      <c r="V1739" s="58">
        <v>0</v>
      </c>
      <c r="W1739" s="58">
        <v>0</v>
      </c>
      <c r="X1739" s="58">
        <v>0</v>
      </c>
      <c r="Y1739" s="132">
        <v>0</v>
      </c>
      <c r="Z1739" s="61">
        <v>0</v>
      </c>
      <c r="AA1739" s="59">
        <v>0</v>
      </c>
      <c r="AB1739" s="59">
        <v>0</v>
      </c>
      <c r="AC1739" s="132">
        <v>0</v>
      </c>
      <c r="AD1739" s="61">
        <v>0</v>
      </c>
      <c r="AE1739" s="59">
        <v>0</v>
      </c>
      <c r="AF1739" s="59">
        <v>0</v>
      </c>
      <c r="AG1739" s="132">
        <v>0</v>
      </c>
      <c r="AH1739" s="61">
        <v>0</v>
      </c>
      <c r="AI1739" s="132">
        <v>0</v>
      </c>
      <c r="AJ1739" s="64">
        <f>IFERROR(VLOOKUP($B1739,STOCK!$A:$H,3,0)," ")</f>
        <v>6</v>
      </c>
      <c r="AK1739" s="65">
        <f>IFERROR(VLOOKUP($B1739,STOCK!$A:$H,4,0)," ")</f>
        <v>3</v>
      </c>
      <c r="AL1739" s="65">
        <f>IFERROR(VLOOKUP($B1739,STOCK!$A:$H,5,0)," ")</f>
        <v>3</v>
      </c>
      <c r="AM1739" s="65">
        <f>IFERROR(VLOOKUP($B1739,STOCK!$A:$H,6,0)," ")</f>
        <v>3</v>
      </c>
      <c r="AN1739" s="65">
        <f>IFERROR(VLOOKUP($B1739,STOCK!$A:$H,7,0)," ")</f>
        <v>2</v>
      </c>
      <c r="AO1739" s="65">
        <f>IFERROR(VLOOKUP($B1739,STOCK!$A:$H,8,0)," ")</f>
        <v>3</v>
      </c>
      <c r="AP1739" s="62" t="str">
        <f t="shared" si="351"/>
        <v>SV</v>
      </c>
      <c r="AQ1739" s="50" t="str">
        <f t="shared" si="352"/>
        <v>SV</v>
      </c>
      <c r="AR1739" s="50" t="str">
        <f t="shared" si="353"/>
        <v>SV</v>
      </c>
      <c r="AS1739" s="50" t="str">
        <f t="shared" si="354"/>
        <v>SV</v>
      </c>
      <c r="AT1739" s="50" t="str">
        <f t="shared" si="355"/>
        <v>SV</v>
      </c>
      <c r="AU1739" s="63" t="str">
        <f t="shared" si="362"/>
        <v>SV</v>
      </c>
      <c r="AV1739" s="67">
        <v>208249.99997999999</v>
      </c>
      <c r="AW1739" s="133">
        <v>216410.02591999999</v>
      </c>
      <c r="AX1739" s="49">
        <v>249900</v>
      </c>
      <c r="AY1739" s="51">
        <f t="shared" si="356"/>
        <v>0.20000000011524621</v>
      </c>
      <c r="AZ1739" s="51">
        <f t="shared" si="357"/>
        <v>0.16666666674669869</v>
      </c>
      <c r="BA1739" s="49">
        <v>239900</v>
      </c>
      <c r="BB1739" s="52">
        <v>2</v>
      </c>
      <c r="BC1739" s="51">
        <f t="shared" si="358"/>
        <v>0.15198079242756113</v>
      </c>
      <c r="BD1739" s="51">
        <f t="shared" si="359"/>
        <v>0.13192997090454359</v>
      </c>
      <c r="BE1739" s="49">
        <v>229900</v>
      </c>
      <c r="BF1739" s="52">
        <v>6</v>
      </c>
      <c r="BG1739" s="51">
        <f t="shared" si="360"/>
        <v>0.10396158473987627</v>
      </c>
      <c r="BH1739" s="51">
        <f t="shared" si="361"/>
        <v>9.4171378947368448E-2</v>
      </c>
      <c r="BI1739" s="282">
        <f t="shared" si="363"/>
        <v>0</v>
      </c>
    </row>
    <row r="1740" spans="1:61" hidden="1">
      <c r="A1740" s="54" t="s">
        <v>150</v>
      </c>
      <c r="B1740" s="55" t="s">
        <v>5441</v>
      </c>
      <c r="C1740" s="55" t="s">
        <v>5442</v>
      </c>
      <c r="D1740" s="44" t="s">
        <v>5443</v>
      </c>
      <c r="E1740" s="56">
        <v>1</v>
      </c>
      <c r="F1740" s="46" t="s">
        <v>5814</v>
      </c>
      <c r="G1740" s="47" t="s">
        <v>5814</v>
      </c>
      <c r="H1740" s="47" t="s">
        <v>6253</v>
      </c>
      <c r="I1740" s="48" t="s">
        <v>6384</v>
      </c>
      <c r="J1740" s="48" t="s">
        <v>6385</v>
      </c>
      <c r="K1740" s="48" t="s">
        <v>6386</v>
      </c>
      <c r="L1740" s="45">
        <v>114</v>
      </c>
      <c r="M1740" s="47" t="s">
        <v>161</v>
      </c>
      <c r="N1740" s="60">
        <v>0</v>
      </c>
      <c r="O1740" s="58">
        <v>0</v>
      </c>
      <c r="P1740" s="58">
        <v>0</v>
      </c>
      <c r="Q1740" s="132">
        <v>0</v>
      </c>
      <c r="R1740" s="60">
        <v>1</v>
      </c>
      <c r="S1740" s="58">
        <v>0</v>
      </c>
      <c r="T1740" s="58">
        <v>0</v>
      </c>
      <c r="U1740" s="132">
        <v>0</v>
      </c>
      <c r="V1740" s="58">
        <v>0</v>
      </c>
      <c r="W1740" s="58">
        <v>0</v>
      </c>
      <c r="X1740" s="58">
        <v>0</v>
      </c>
      <c r="Y1740" s="132">
        <v>0</v>
      </c>
      <c r="Z1740" s="61">
        <v>0</v>
      </c>
      <c r="AA1740" s="59">
        <v>0</v>
      </c>
      <c r="AB1740" s="59">
        <v>1</v>
      </c>
      <c r="AC1740" s="132">
        <v>0</v>
      </c>
      <c r="AD1740" s="61">
        <v>1</v>
      </c>
      <c r="AE1740" s="59">
        <v>0</v>
      </c>
      <c r="AF1740" s="59">
        <v>0</v>
      </c>
      <c r="AG1740" s="132">
        <v>0</v>
      </c>
      <c r="AH1740" s="61">
        <v>0</v>
      </c>
      <c r="AI1740" s="132">
        <v>0</v>
      </c>
      <c r="AJ1740" s="64">
        <f>IFERROR(VLOOKUP($B1740,STOCK!$A:$H,3,0)," ")</f>
        <v>18</v>
      </c>
      <c r="AK1740" s="65">
        <f>IFERROR(VLOOKUP($B1740,STOCK!$A:$H,4,0)," ")</f>
        <v>24</v>
      </c>
      <c r="AL1740" s="65">
        <f>IFERROR(VLOOKUP($B1740,STOCK!$A:$H,5,0)," ")</f>
        <v>15</v>
      </c>
      <c r="AM1740" s="65">
        <f>IFERROR(VLOOKUP($B1740,STOCK!$A:$H,6,0)," ")</f>
        <v>19</v>
      </c>
      <c r="AN1740" s="65">
        <f>IFERROR(VLOOKUP($B1740,STOCK!$A:$H,7,0)," ")</f>
        <v>15</v>
      </c>
      <c r="AO1740" s="65">
        <f>IFERROR(VLOOKUP($B1740,STOCK!$A:$H,8,0)," ")</f>
        <v>6</v>
      </c>
      <c r="AP1740" s="62" t="str">
        <f t="shared" si="351"/>
        <v>SV</v>
      </c>
      <c r="AQ1740" s="50" t="str">
        <f t="shared" si="352"/>
        <v>SV</v>
      </c>
      <c r="AR1740" s="50" t="str">
        <f t="shared" si="353"/>
        <v>SV</v>
      </c>
      <c r="AS1740" s="50" t="str">
        <f t="shared" si="354"/>
        <v>SV</v>
      </c>
      <c r="AT1740" s="50" t="str">
        <f t="shared" si="355"/>
        <v>SV</v>
      </c>
      <c r="AU1740" s="63" t="str">
        <f t="shared" si="362"/>
        <v>SV</v>
      </c>
      <c r="AV1740" s="67">
        <v>66575.000029999996</v>
      </c>
      <c r="AW1740" s="133">
        <v>63864.871729999999</v>
      </c>
      <c r="AX1740" s="49">
        <v>79900</v>
      </c>
      <c r="AY1740" s="51">
        <f t="shared" si="356"/>
        <v>0.20015020599317301</v>
      </c>
      <c r="AZ1740" s="51">
        <f t="shared" si="357"/>
        <v>0.1667709633291615</v>
      </c>
      <c r="BA1740" s="49">
        <v>75900</v>
      </c>
      <c r="BB1740" s="52">
        <v>3</v>
      </c>
      <c r="BC1740" s="51">
        <f t="shared" si="358"/>
        <v>0.1400675924265562</v>
      </c>
      <c r="BD1740" s="51">
        <f t="shared" si="359"/>
        <v>0.12285902463768121</v>
      </c>
      <c r="BE1740" s="49">
        <v>72900</v>
      </c>
      <c r="BF1740" s="52">
        <v>6</v>
      </c>
      <c r="BG1740" s="51">
        <f t="shared" si="360"/>
        <v>9.500563225159353E-2</v>
      </c>
      <c r="BH1740" s="51">
        <f t="shared" si="361"/>
        <v>8.6762688203017899E-2</v>
      </c>
      <c r="BI1740" s="282">
        <f t="shared" si="363"/>
        <v>0</v>
      </c>
    </row>
    <row r="1741" spans="1:61" hidden="1">
      <c r="A1741" s="54" t="s">
        <v>150</v>
      </c>
      <c r="B1741" s="55" t="s">
        <v>5444</v>
      </c>
      <c r="C1741" s="55" t="s">
        <v>5445</v>
      </c>
      <c r="D1741" s="44" t="s">
        <v>5446</v>
      </c>
      <c r="E1741" s="56">
        <v>1</v>
      </c>
      <c r="F1741" s="46" t="s">
        <v>5814</v>
      </c>
      <c r="G1741" s="47" t="s">
        <v>5814</v>
      </c>
      <c r="H1741" s="47" t="s">
        <v>6253</v>
      </c>
      <c r="I1741" s="48" t="s">
        <v>6384</v>
      </c>
      <c r="J1741" s="48" t="s">
        <v>6385</v>
      </c>
      <c r="K1741" s="48" t="s">
        <v>6386</v>
      </c>
      <c r="L1741" s="45">
        <v>114</v>
      </c>
      <c r="M1741" s="47" t="s">
        <v>161</v>
      </c>
      <c r="N1741" s="60">
        <v>0</v>
      </c>
      <c r="O1741" s="58">
        <v>0</v>
      </c>
      <c r="P1741" s="58">
        <v>0</v>
      </c>
      <c r="Q1741" s="132">
        <v>0</v>
      </c>
      <c r="R1741" s="60">
        <v>0</v>
      </c>
      <c r="S1741" s="58">
        <v>0</v>
      </c>
      <c r="T1741" s="58">
        <v>0</v>
      </c>
      <c r="U1741" s="132">
        <v>0</v>
      </c>
      <c r="V1741" s="58">
        <v>0</v>
      </c>
      <c r="W1741" s="58">
        <v>0</v>
      </c>
      <c r="X1741" s="58">
        <v>0</v>
      </c>
      <c r="Y1741" s="132">
        <v>0</v>
      </c>
      <c r="Z1741" s="61">
        <v>0</v>
      </c>
      <c r="AA1741" s="59">
        <v>0</v>
      </c>
      <c r="AB1741" s="59">
        <v>0</v>
      </c>
      <c r="AC1741" s="132">
        <v>0</v>
      </c>
      <c r="AD1741" s="61">
        <v>0</v>
      </c>
      <c r="AE1741" s="59">
        <v>0</v>
      </c>
      <c r="AF1741" s="59">
        <v>0</v>
      </c>
      <c r="AG1741" s="132">
        <v>0</v>
      </c>
      <c r="AH1741" s="61">
        <v>0</v>
      </c>
      <c r="AI1741" s="132">
        <v>0</v>
      </c>
      <c r="AJ1741" s="64">
        <f>IFERROR(VLOOKUP($B1741,STOCK!$A:$H,3,0)," ")</f>
        <v>10</v>
      </c>
      <c r="AK1741" s="65">
        <f>IFERROR(VLOOKUP($B1741,STOCK!$A:$H,4,0)," ")</f>
        <v>9</v>
      </c>
      <c r="AL1741" s="65">
        <f>IFERROR(VLOOKUP($B1741,STOCK!$A:$H,5,0)," ")</f>
        <v>6</v>
      </c>
      <c r="AM1741" s="65">
        <f>IFERROR(VLOOKUP($B1741,STOCK!$A:$H,6,0)," ")</f>
        <v>6</v>
      </c>
      <c r="AN1741" s="65">
        <f>IFERROR(VLOOKUP($B1741,STOCK!$A:$H,7,0)," ")</f>
        <v>4</v>
      </c>
      <c r="AO1741" s="65">
        <f>IFERROR(VLOOKUP($B1741,STOCK!$A:$H,8,0)," ")</f>
        <v>3</v>
      </c>
      <c r="AP1741" s="62" t="str">
        <f t="shared" si="351"/>
        <v>SV</v>
      </c>
      <c r="AQ1741" s="50" t="str">
        <f t="shared" si="352"/>
        <v>SV</v>
      </c>
      <c r="AR1741" s="50" t="str">
        <f t="shared" si="353"/>
        <v>SV</v>
      </c>
      <c r="AS1741" s="50" t="str">
        <f t="shared" si="354"/>
        <v>SV</v>
      </c>
      <c r="AT1741" s="50" t="str">
        <f t="shared" si="355"/>
        <v>SV</v>
      </c>
      <c r="AU1741" s="63" t="str">
        <f t="shared" si="362"/>
        <v>SV</v>
      </c>
      <c r="AV1741" s="67">
        <v>116574.99997</v>
      </c>
      <c r="AW1741" s="133">
        <v>109168.19177</v>
      </c>
      <c r="AX1741" s="49">
        <v>139900</v>
      </c>
      <c r="AY1741" s="51">
        <f t="shared" si="356"/>
        <v>0.20008578199444615</v>
      </c>
      <c r="AZ1741" s="51">
        <f t="shared" si="357"/>
        <v>0.16672623323802713</v>
      </c>
      <c r="BA1741" s="49">
        <v>129900</v>
      </c>
      <c r="BB1741" s="52">
        <v>3</v>
      </c>
      <c r="BC1741" s="51">
        <f t="shared" si="358"/>
        <v>0.11430409636224859</v>
      </c>
      <c r="BD1741" s="51">
        <f t="shared" si="359"/>
        <v>0.10257890708237102</v>
      </c>
      <c r="BE1741" s="49">
        <v>0</v>
      </c>
      <c r="BF1741" s="52">
        <v>0</v>
      </c>
      <c r="BG1741" s="51">
        <f t="shared" si="360"/>
        <v>-1</v>
      </c>
      <c r="BH1741" s="51">
        <f t="shared" si="361"/>
        <v>0</v>
      </c>
      <c r="BI1741" s="282">
        <f t="shared" si="363"/>
        <v>0</v>
      </c>
    </row>
    <row r="1742" spans="1:61" hidden="1">
      <c r="A1742" s="54" t="s">
        <v>150</v>
      </c>
      <c r="B1742" s="55" t="s">
        <v>5447</v>
      </c>
      <c r="C1742" s="55" t="s">
        <v>5448</v>
      </c>
      <c r="D1742" s="44" t="s">
        <v>5449</v>
      </c>
      <c r="E1742" s="56">
        <v>1</v>
      </c>
      <c r="F1742" s="46" t="s">
        <v>5814</v>
      </c>
      <c r="G1742" s="47" t="s">
        <v>5814</v>
      </c>
      <c r="H1742" s="47" t="s">
        <v>6253</v>
      </c>
      <c r="I1742" s="48" t="s">
        <v>6384</v>
      </c>
      <c r="J1742" s="48" t="s">
        <v>6385</v>
      </c>
      <c r="K1742" s="48" t="s">
        <v>6386</v>
      </c>
      <c r="L1742" s="45">
        <v>114</v>
      </c>
      <c r="M1742" s="47" t="s">
        <v>161</v>
      </c>
      <c r="N1742" s="60">
        <v>0</v>
      </c>
      <c r="O1742" s="58">
        <v>0</v>
      </c>
      <c r="P1742" s="58">
        <v>0</v>
      </c>
      <c r="Q1742" s="132">
        <v>0</v>
      </c>
      <c r="R1742" s="60">
        <v>0</v>
      </c>
      <c r="S1742" s="58">
        <v>0</v>
      </c>
      <c r="T1742" s="58">
        <v>0</v>
      </c>
      <c r="U1742" s="132">
        <v>0</v>
      </c>
      <c r="V1742" s="58">
        <v>0</v>
      </c>
      <c r="W1742" s="58">
        <v>0</v>
      </c>
      <c r="X1742" s="58">
        <v>0</v>
      </c>
      <c r="Y1742" s="132">
        <v>0</v>
      </c>
      <c r="Z1742" s="61">
        <v>0</v>
      </c>
      <c r="AA1742" s="59">
        <v>0</v>
      </c>
      <c r="AB1742" s="59">
        <v>0</v>
      </c>
      <c r="AC1742" s="132">
        <v>0</v>
      </c>
      <c r="AD1742" s="61">
        <v>0</v>
      </c>
      <c r="AE1742" s="59">
        <v>0</v>
      </c>
      <c r="AF1742" s="59">
        <v>0</v>
      </c>
      <c r="AG1742" s="132">
        <v>0</v>
      </c>
      <c r="AH1742" s="61">
        <v>0</v>
      </c>
      <c r="AI1742" s="132">
        <v>0</v>
      </c>
      <c r="AJ1742" s="64">
        <f>IFERROR(VLOOKUP($B1742,STOCK!$A:$H,3,0)," ")</f>
        <v>9</v>
      </c>
      <c r="AK1742" s="65">
        <f>IFERROR(VLOOKUP($B1742,STOCK!$A:$H,4,0)," ")</f>
        <v>6</v>
      </c>
      <c r="AL1742" s="65">
        <f>IFERROR(VLOOKUP($B1742,STOCK!$A:$H,5,0)," ")</f>
        <v>4</v>
      </c>
      <c r="AM1742" s="65">
        <f>IFERROR(VLOOKUP($B1742,STOCK!$A:$H,6,0)," ")</f>
        <v>5</v>
      </c>
      <c r="AN1742" s="65">
        <f>IFERROR(VLOOKUP($B1742,STOCK!$A:$H,7,0)," ")</f>
        <v>5</v>
      </c>
      <c r="AO1742" s="65">
        <f>IFERROR(VLOOKUP($B1742,STOCK!$A:$H,8,0)," ")</f>
        <v>3</v>
      </c>
      <c r="AP1742" s="62" t="str">
        <f t="shared" si="351"/>
        <v>SV</v>
      </c>
      <c r="AQ1742" s="50" t="str">
        <f t="shared" si="352"/>
        <v>SV</v>
      </c>
      <c r="AR1742" s="50" t="str">
        <f t="shared" si="353"/>
        <v>SV</v>
      </c>
      <c r="AS1742" s="50" t="str">
        <f t="shared" si="354"/>
        <v>SV</v>
      </c>
      <c r="AT1742" s="50" t="str">
        <f t="shared" si="355"/>
        <v>SV</v>
      </c>
      <c r="AU1742" s="63" t="str">
        <f t="shared" si="362"/>
        <v>SV</v>
      </c>
      <c r="AV1742" s="67">
        <v>116574.99997</v>
      </c>
      <c r="AW1742" s="133">
        <v>108879.34783</v>
      </c>
      <c r="AX1742" s="49">
        <v>139900</v>
      </c>
      <c r="AY1742" s="51">
        <f t="shared" si="356"/>
        <v>0.20008578199444615</v>
      </c>
      <c r="AZ1742" s="51">
        <f t="shared" si="357"/>
        <v>0.16672623323802713</v>
      </c>
      <c r="BA1742" s="49">
        <v>129900</v>
      </c>
      <c r="BB1742" s="52">
        <v>3</v>
      </c>
      <c r="BC1742" s="51">
        <f t="shared" si="358"/>
        <v>0.11430409636224859</v>
      </c>
      <c r="BD1742" s="51">
        <f t="shared" si="359"/>
        <v>0.10257890708237102</v>
      </c>
      <c r="BE1742" s="49">
        <v>0</v>
      </c>
      <c r="BF1742" s="52">
        <v>0</v>
      </c>
      <c r="BG1742" s="51">
        <f t="shared" si="360"/>
        <v>-1</v>
      </c>
      <c r="BH1742" s="51">
        <f t="shared" si="361"/>
        <v>0</v>
      </c>
      <c r="BI1742" s="282">
        <f t="shared" si="363"/>
        <v>0</v>
      </c>
    </row>
    <row r="1743" spans="1:61" hidden="1">
      <c r="A1743" s="54" t="s">
        <v>150</v>
      </c>
      <c r="B1743" s="55" t="s">
        <v>5450</v>
      </c>
      <c r="C1743" s="55" t="s">
        <v>5451</v>
      </c>
      <c r="D1743" s="44" t="s">
        <v>5452</v>
      </c>
      <c r="E1743" s="56">
        <v>12</v>
      </c>
      <c r="F1743" s="46" t="s">
        <v>5814</v>
      </c>
      <c r="G1743" s="47" t="s">
        <v>5814</v>
      </c>
      <c r="H1743" s="47" t="s">
        <v>6253</v>
      </c>
      <c r="I1743" s="48" t="s">
        <v>6384</v>
      </c>
      <c r="J1743" s="48" t="s">
        <v>6385</v>
      </c>
      <c r="K1743" s="48" t="s">
        <v>6385</v>
      </c>
      <c r="L1743" s="45">
        <v>114</v>
      </c>
      <c r="M1743" s="47" t="s">
        <v>161</v>
      </c>
      <c r="N1743" s="60">
        <v>0</v>
      </c>
      <c r="O1743" s="58">
        <v>0</v>
      </c>
      <c r="P1743" s="58">
        <v>1</v>
      </c>
      <c r="Q1743" s="132">
        <v>2</v>
      </c>
      <c r="R1743" s="60">
        <v>0</v>
      </c>
      <c r="S1743" s="58">
        <v>0</v>
      </c>
      <c r="T1743" s="58">
        <v>0</v>
      </c>
      <c r="U1743" s="132">
        <v>0</v>
      </c>
      <c r="V1743" s="58">
        <v>0</v>
      </c>
      <c r="W1743" s="58">
        <v>0</v>
      </c>
      <c r="X1743" s="58">
        <v>0</v>
      </c>
      <c r="Y1743" s="132">
        <v>0</v>
      </c>
      <c r="Z1743" s="61">
        <v>0</v>
      </c>
      <c r="AA1743" s="59">
        <v>0</v>
      </c>
      <c r="AB1743" s="59">
        <v>6</v>
      </c>
      <c r="AC1743" s="132">
        <v>0</v>
      </c>
      <c r="AD1743" s="61">
        <v>0</v>
      </c>
      <c r="AE1743" s="59">
        <v>0</v>
      </c>
      <c r="AF1743" s="59">
        <v>2</v>
      </c>
      <c r="AG1743" s="132">
        <v>2</v>
      </c>
      <c r="AH1743" s="61">
        <v>0</v>
      </c>
      <c r="AI1743" s="132">
        <v>1</v>
      </c>
      <c r="AJ1743" s="64">
        <f>IFERROR(VLOOKUP($B1743,STOCK!$A:$H,3,0)," ")</f>
        <v>17</v>
      </c>
      <c r="AK1743" s="65">
        <f>IFERROR(VLOOKUP($B1743,STOCK!$A:$H,4,0)," ")</f>
        <v>37</v>
      </c>
      <c r="AL1743" s="65">
        <f>IFERROR(VLOOKUP($B1743,STOCK!$A:$H,5,0)," ")</f>
        <v>19</v>
      </c>
      <c r="AM1743" s="65">
        <f>IFERROR(VLOOKUP($B1743,STOCK!$A:$H,6,0)," ")</f>
        <v>49</v>
      </c>
      <c r="AN1743" s="65">
        <f>IFERROR(VLOOKUP($B1743,STOCK!$A:$H,7,0)," ")</f>
        <v>15</v>
      </c>
      <c r="AO1743" s="65">
        <f>IFERROR(VLOOKUP($B1743,STOCK!$A:$H,8,0)," ")</f>
        <v>6</v>
      </c>
      <c r="AP1743" s="62">
        <f t="shared" si="351"/>
        <v>255</v>
      </c>
      <c r="AQ1743" s="50" t="str">
        <f t="shared" si="352"/>
        <v>SV</v>
      </c>
      <c r="AR1743" s="50" t="str">
        <f t="shared" si="353"/>
        <v>SV</v>
      </c>
      <c r="AS1743" s="50" t="str">
        <f t="shared" si="354"/>
        <v>SV</v>
      </c>
      <c r="AT1743" s="50">
        <f t="shared" si="355"/>
        <v>225</v>
      </c>
      <c r="AU1743" s="63">
        <f t="shared" si="362"/>
        <v>180</v>
      </c>
      <c r="AV1743" s="67">
        <v>53249.999989999997</v>
      </c>
      <c r="AW1743" s="133">
        <v>53263.4905</v>
      </c>
      <c r="AX1743" s="49">
        <v>63900</v>
      </c>
      <c r="AY1743" s="51">
        <f t="shared" si="356"/>
        <v>0.20000000022535214</v>
      </c>
      <c r="AZ1743" s="51">
        <f t="shared" si="357"/>
        <v>0.16666666682316125</v>
      </c>
      <c r="BA1743" s="49">
        <v>59900</v>
      </c>
      <c r="BB1743" s="52">
        <v>3</v>
      </c>
      <c r="BC1743" s="51">
        <f t="shared" si="358"/>
        <v>0.12488262931922689</v>
      </c>
      <c r="BD1743" s="51">
        <f t="shared" si="359"/>
        <v>0.11101836410684479</v>
      </c>
      <c r="BE1743" s="49">
        <v>57900</v>
      </c>
      <c r="BF1743" s="52">
        <v>6</v>
      </c>
      <c r="BG1743" s="51">
        <f t="shared" si="360"/>
        <v>8.7323943866164155E-2</v>
      </c>
      <c r="BH1743" s="51">
        <f t="shared" si="361"/>
        <v>8.0310881001727175E-2</v>
      </c>
      <c r="BI1743" s="282">
        <f t="shared" si="363"/>
        <v>5</v>
      </c>
    </row>
    <row r="1744" spans="1:61" hidden="1">
      <c r="A1744" s="54" t="s">
        <v>150</v>
      </c>
      <c r="B1744" s="55" t="s">
        <v>5453</v>
      </c>
      <c r="C1744" s="55" t="s">
        <v>5454</v>
      </c>
      <c r="D1744" s="44" t="s">
        <v>5455</v>
      </c>
      <c r="E1744" s="56">
        <v>12</v>
      </c>
      <c r="F1744" s="46" t="s">
        <v>5814</v>
      </c>
      <c r="G1744" s="47" t="s">
        <v>5814</v>
      </c>
      <c r="H1744" s="47" t="s">
        <v>6253</v>
      </c>
      <c r="I1744" s="48" t="s">
        <v>6384</v>
      </c>
      <c r="J1744" s="48" t="s">
        <v>6385</v>
      </c>
      <c r="K1744" s="48" t="s">
        <v>6385</v>
      </c>
      <c r="L1744" s="45">
        <v>114</v>
      </c>
      <c r="M1744" s="47" t="s">
        <v>161</v>
      </c>
      <c r="N1744" s="60">
        <v>0</v>
      </c>
      <c r="O1744" s="58">
        <v>3</v>
      </c>
      <c r="P1744" s="58">
        <v>1</v>
      </c>
      <c r="Q1744" s="132">
        <v>1</v>
      </c>
      <c r="R1744" s="60">
        <v>2</v>
      </c>
      <c r="S1744" s="58">
        <v>1</v>
      </c>
      <c r="T1744" s="58">
        <v>0</v>
      </c>
      <c r="U1744" s="132">
        <v>0</v>
      </c>
      <c r="V1744" s="58">
        <v>0</v>
      </c>
      <c r="W1744" s="58">
        <v>0</v>
      </c>
      <c r="X1744" s="58">
        <v>1</v>
      </c>
      <c r="Y1744" s="132">
        <v>0</v>
      </c>
      <c r="Z1744" s="61">
        <v>0</v>
      </c>
      <c r="AA1744" s="59">
        <v>1</v>
      </c>
      <c r="AB1744" s="59">
        <v>1</v>
      </c>
      <c r="AC1744" s="132">
        <v>2</v>
      </c>
      <c r="AD1744" s="61">
        <v>0</v>
      </c>
      <c r="AE1744" s="59">
        <v>3</v>
      </c>
      <c r="AF1744" s="59">
        <v>0</v>
      </c>
      <c r="AG1744" s="132">
        <v>0</v>
      </c>
      <c r="AH1744" s="61">
        <v>0</v>
      </c>
      <c r="AI1744" s="132">
        <v>0</v>
      </c>
      <c r="AJ1744" s="64">
        <f>IFERROR(VLOOKUP($B1744,STOCK!$A:$H,3,0)," ")</f>
        <v>15</v>
      </c>
      <c r="AK1744" s="65">
        <f>IFERROR(VLOOKUP($B1744,STOCK!$A:$H,4,0)," ")</f>
        <v>7</v>
      </c>
      <c r="AL1744" s="65">
        <f>IFERROR(VLOOKUP($B1744,STOCK!$A:$H,5,0)," ")</f>
        <v>2</v>
      </c>
      <c r="AM1744" s="65">
        <f>IFERROR(VLOOKUP($B1744,STOCK!$A:$H,6,0)," ")</f>
        <v>3</v>
      </c>
      <c r="AN1744" s="65">
        <f>IFERROR(VLOOKUP($B1744,STOCK!$A:$H,7,0)," ")</f>
        <v>17</v>
      </c>
      <c r="AO1744" s="65">
        <f>IFERROR(VLOOKUP($B1744,STOCK!$A:$H,8,0)," ")</f>
        <v>6</v>
      </c>
      <c r="AP1744" s="62">
        <f t="shared" si="351"/>
        <v>450</v>
      </c>
      <c r="AQ1744" s="50" t="str">
        <f t="shared" si="352"/>
        <v>SV</v>
      </c>
      <c r="AR1744" s="50" t="str">
        <f t="shared" si="353"/>
        <v>SV</v>
      </c>
      <c r="AS1744" s="50">
        <f t="shared" si="354"/>
        <v>45</v>
      </c>
      <c r="AT1744" s="50" t="str">
        <f t="shared" si="355"/>
        <v>SV</v>
      </c>
      <c r="AU1744" s="63" t="str">
        <f t="shared" si="362"/>
        <v>SV</v>
      </c>
      <c r="AV1744" s="67">
        <v>53249.999989999997</v>
      </c>
      <c r="AW1744" s="133">
        <v>50759.12644</v>
      </c>
      <c r="AX1744" s="49">
        <v>63900</v>
      </c>
      <c r="AY1744" s="51">
        <f t="shared" si="356"/>
        <v>0.20000000022535214</v>
      </c>
      <c r="AZ1744" s="51">
        <f t="shared" si="357"/>
        <v>0.16666666682316125</v>
      </c>
      <c r="BA1744" s="49">
        <v>59900</v>
      </c>
      <c r="BB1744" s="52">
        <v>3</v>
      </c>
      <c r="BC1744" s="51">
        <f t="shared" si="358"/>
        <v>0.12488262931922689</v>
      </c>
      <c r="BD1744" s="51">
        <f t="shared" si="359"/>
        <v>0.11101836410684479</v>
      </c>
      <c r="BE1744" s="49">
        <v>57900</v>
      </c>
      <c r="BF1744" s="52">
        <v>6</v>
      </c>
      <c r="BG1744" s="51">
        <f t="shared" si="360"/>
        <v>8.7323943866164155E-2</v>
      </c>
      <c r="BH1744" s="51">
        <f t="shared" si="361"/>
        <v>8.0310881001727175E-2</v>
      </c>
      <c r="BI1744" s="282">
        <f t="shared" si="363"/>
        <v>3</v>
      </c>
    </row>
    <row r="1745" spans="1:61" hidden="1">
      <c r="A1745" s="54" t="s">
        <v>150</v>
      </c>
      <c r="B1745" s="55" t="s">
        <v>5456</v>
      </c>
      <c r="C1745" s="55" t="s">
        <v>5457</v>
      </c>
      <c r="D1745" s="44" t="s">
        <v>5458</v>
      </c>
      <c r="E1745" s="56">
        <v>6</v>
      </c>
      <c r="F1745" s="46" t="s">
        <v>5814</v>
      </c>
      <c r="G1745" s="47" t="s">
        <v>5814</v>
      </c>
      <c r="H1745" s="47" t="s">
        <v>6253</v>
      </c>
      <c r="I1745" s="48" t="s">
        <v>6384</v>
      </c>
      <c r="J1745" s="48" t="s">
        <v>6385</v>
      </c>
      <c r="K1745" s="48" t="s">
        <v>6385</v>
      </c>
      <c r="L1745" s="45">
        <v>114</v>
      </c>
      <c r="M1745" s="47" t="s">
        <v>161</v>
      </c>
      <c r="N1745" s="60">
        <v>0</v>
      </c>
      <c r="O1745" s="58">
        <v>0</v>
      </c>
      <c r="P1745" s="58">
        <v>0</v>
      </c>
      <c r="Q1745" s="132">
        <v>0</v>
      </c>
      <c r="R1745" s="60">
        <v>0</v>
      </c>
      <c r="S1745" s="58">
        <v>0</v>
      </c>
      <c r="T1745" s="58">
        <v>0</v>
      </c>
      <c r="U1745" s="132">
        <v>0</v>
      </c>
      <c r="V1745" s="58">
        <v>0</v>
      </c>
      <c r="W1745" s="58">
        <v>0</v>
      </c>
      <c r="X1745" s="58">
        <v>0</v>
      </c>
      <c r="Y1745" s="132">
        <v>0</v>
      </c>
      <c r="Z1745" s="61">
        <v>0</v>
      </c>
      <c r="AA1745" s="59">
        <v>0</v>
      </c>
      <c r="AB1745" s="59">
        <v>0</v>
      </c>
      <c r="AC1745" s="132">
        <v>0</v>
      </c>
      <c r="AD1745" s="61">
        <v>0</v>
      </c>
      <c r="AE1745" s="59">
        <v>0</v>
      </c>
      <c r="AF1745" s="59">
        <v>0</v>
      </c>
      <c r="AG1745" s="132">
        <v>0</v>
      </c>
      <c r="AH1745" s="61">
        <v>0</v>
      </c>
      <c r="AI1745" s="132">
        <v>0</v>
      </c>
      <c r="AJ1745" s="64">
        <f>IFERROR(VLOOKUP($B1745,STOCK!$A:$H,3,0)," ")</f>
        <v>14</v>
      </c>
      <c r="AK1745" s="65">
        <f>IFERROR(VLOOKUP($B1745,STOCK!$A:$H,4,0)," ")</f>
        <v>9</v>
      </c>
      <c r="AL1745" s="65">
        <f>IFERROR(VLOOKUP($B1745,STOCK!$A:$H,5,0)," ")</f>
        <v>6</v>
      </c>
      <c r="AM1745" s="65">
        <f>IFERROR(VLOOKUP($B1745,STOCK!$A:$H,6,0)," ")</f>
        <v>7</v>
      </c>
      <c r="AN1745" s="65">
        <f>IFERROR(VLOOKUP($B1745,STOCK!$A:$H,7,0)," ")</f>
        <v>6</v>
      </c>
      <c r="AO1745" s="65">
        <f>IFERROR(VLOOKUP($B1745,STOCK!$A:$H,8,0)," ")</f>
        <v>6</v>
      </c>
      <c r="AP1745" s="62" t="str">
        <f t="shared" si="351"/>
        <v>SV</v>
      </c>
      <c r="AQ1745" s="50" t="str">
        <f t="shared" si="352"/>
        <v>SV</v>
      </c>
      <c r="AR1745" s="50" t="str">
        <f t="shared" si="353"/>
        <v>SV</v>
      </c>
      <c r="AS1745" s="50" t="str">
        <f t="shared" si="354"/>
        <v>SV</v>
      </c>
      <c r="AT1745" s="50" t="str">
        <f t="shared" si="355"/>
        <v>SV</v>
      </c>
      <c r="AU1745" s="63" t="str">
        <f t="shared" si="362"/>
        <v>SV</v>
      </c>
      <c r="AV1745" s="67">
        <v>108249.99999</v>
      </c>
      <c r="AW1745" s="133">
        <v>108021.56981</v>
      </c>
      <c r="AX1745" s="49">
        <v>129900</v>
      </c>
      <c r="AY1745" s="51">
        <f t="shared" si="356"/>
        <v>0.20000000011085461</v>
      </c>
      <c r="AZ1745" s="51">
        <f t="shared" si="357"/>
        <v>0.16666666674364899</v>
      </c>
      <c r="BA1745" s="49">
        <v>124900</v>
      </c>
      <c r="BB1745" s="52">
        <v>2</v>
      </c>
      <c r="BC1745" s="51">
        <f t="shared" si="358"/>
        <v>0.15381062366316955</v>
      </c>
      <c r="BD1745" s="51">
        <f t="shared" si="359"/>
        <v>0.13330664539631709</v>
      </c>
      <c r="BE1745" s="49">
        <v>119900</v>
      </c>
      <c r="BF1745" s="52">
        <v>6</v>
      </c>
      <c r="BG1745" s="51">
        <f t="shared" si="360"/>
        <v>0.10762124721548472</v>
      </c>
      <c r="BH1745" s="51">
        <f t="shared" si="361"/>
        <v>9.7164303669724797E-2</v>
      </c>
      <c r="BI1745" s="282">
        <f t="shared" si="363"/>
        <v>0</v>
      </c>
    </row>
    <row r="1746" spans="1:61" hidden="1">
      <c r="A1746" s="54" t="s">
        <v>150</v>
      </c>
      <c r="B1746" s="55" t="s">
        <v>5459</v>
      </c>
      <c r="C1746" s="55" t="s">
        <v>5460</v>
      </c>
      <c r="D1746" s="44" t="s">
        <v>5461</v>
      </c>
      <c r="E1746" s="56">
        <v>12</v>
      </c>
      <c r="F1746" s="46" t="s">
        <v>5814</v>
      </c>
      <c r="G1746" s="47" t="s">
        <v>5814</v>
      </c>
      <c r="H1746" s="47" t="s">
        <v>6253</v>
      </c>
      <c r="I1746" s="48" t="s">
        <v>6384</v>
      </c>
      <c r="J1746" s="48" t="s">
        <v>6385</v>
      </c>
      <c r="K1746" s="48" t="s">
        <v>6385</v>
      </c>
      <c r="L1746" s="45">
        <v>114</v>
      </c>
      <c r="M1746" s="47" t="s">
        <v>161</v>
      </c>
      <c r="N1746" s="60">
        <v>1</v>
      </c>
      <c r="O1746" s="58">
        <v>0</v>
      </c>
      <c r="P1746" s="58">
        <v>1</v>
      </c>
      <c r="Q1746" s="132">
        <v>1</v>
      </c>
      <c r="R1746" s="60">
        <v>1</v>
      </c>
      <c r="S1746" s="58">
        <v>0</v>
      </c>
      <c r="T1746" s="58">
        <v>1</v>
      </c>
      <c r="U1746" s="132">
        <v>0</v>
      </c>
      <c r="V1746" s="58">
        <v>0</v>
      </c>
      <c r="W1746" s="58">
        <v>0</v>
      </c>
      <c r="X1746" s="58">
        <v>0</v>
      </c>
      <c r="Y1746" s="132">
        <v>0</v>
      </c>
      <c r="Z1746" s="61">
        <v>0</v>
      </c>
      <c r="AA1746" s="59">
        <v>0</v>
      </c>
      <c r="AB1746" s="59">
        <v>1</v>
      </c>
      <c r="AC1746" s="132">
        <v>1</v>
      </c>
      <c r="AD1746" s="61">
        <v>1</v>
      </c>
      <c r="AE1746" s="59">
        <v>4</v>
      </c>
      <c r="AF1746" s="59">
        <v>0</v>
      </c>
      <c r="AG1746" s="132">
        <v>1</v>
      </c>
      <c r="AH1746" s="61">
        <v>0</v>
      </c>
      <c r="AI1746" s="132">
        <v>0</v>
      </c>
      <c r="AJ1746" s="64">
        <f>IFERROR(VLOOKUP($B1746,STOCK!$A:$H,3,0)," ")</f>
        <v>50</v>
      </c>
      <c r="AK1746" s="65">
        <f>IFERROR(VLOOKUP($B1746,STOCK!$A:$H,4,0)," ")</f>
        <v>49</v>
      </c>
      <c r="AL1746" s="65">
        <f>IFERROR(VLOOKUP($B1746,STOCK!$A:$H,5,0)," ")</f>
        <v>29</v>
      </c>
      <c r="AM1746" s="65">
        <f>IFERROR(VLOOKUP($B1746,STOCK!$A:$H,6,0)," ")</f>
        <v>35</v>
      </c>
      <c r="AN1746" s="65">
        <f>IFERROR(VLOOKUP($B1746,STOCK!$A:$H,7,0)," ")</f>
        <v>48</v>
      </c>
      <c r="AO1746" s="65">
        <f>IFERROR(VLOOKUP($B1746,STOCK!$A:$H,8,0)," ")</f>
        <v>6</v>
      </c>
      <c r="AP1746" s="62">
        <f t="shared" si="351"/>
        <v>1500</v>
      </c>
      <c r="AQ1746" s="50" t="str">
        <f t="shared" si="352"/>
        <v>SV</v>
      </c>
      <c r="AR1746" s="50" t="str">
        <f t="shared" si="353"/>
        <v>SV</v>
      </c>
      <c r="AS1746" s="50">
        <f t="shared" si="354"/>
        <v>1050</v>
      </c>
      <c r="AT1746" s="50">
        <f t="shared" si="355"/>
        <v>1440</v>
      </c>
      <c r="AU1746" s="63" t="str">
        <f t="shared" si="362"/>
        <v>SV</v>
      </c>
      <c r="AV1746" s="67">
        <v>53249.999989999997</v>
      </c>
      <c r="AW1746" s="133">
        <v>53259.60398</v>
      </c>
      <c r="AX1746" s="49">
        <v>63900</v>
      </c>
      <c r="AY1746" s="51">
        <f t="shared" si="356"/>
        <v>0.20000000022535214</v>
      </c>
      <c r="AZ1746" s="51">
        <f t="shared" si="357"/>
        <v>0.16666666682316125</v>
      </c>
      <c r="BA1746" s="49">
        <v>59900</v>
      </c>
      <c r="BB1746" s="52">
        <v>3</v>
      </c>
      <c r="BC1746" s="51">
        <f t="shared" si="358"/>
        <v>0.12488262931922689</v>
      </c>
      <c r="BD1746" s="51">
        <f t="shared" si="359"/>
        <v>0.11101836410684479</v>
      </c>
      <c r="BE1746" s="49">
        <v>57900</v>
      </c>
      <c r="BF1746" s="52">
        <v>6</v>
      </c>
      <c r="BG1746" s="51">
        <f t="shared" si="360"/>
        <v>8.7323943866164155E-2</v>
      </c>
      <c r="BH1746" s="51">
        <f t="shared" si="361"/>
        <v>8.0310881001727175E-2</v>
      </c>
      <c r="BI1746" s="282">
        <f t="shared" si="363"/>
        <v>3</v>
      </c>
    </row>
    <row r="1747" spans="1:61" hidden="1">
      <c r="A1747" s="54" t="s">
        <v>150</v>
      </c>
      <c r="B1747" s="55" t="s">
        <v>5462</v>
      </c>
      <c r="C1747" s="55" t="s">
        <v>5463</v>
      </c>
      <c r="D1747" s="44" t="s">
        <v>5464</v>
      </c>
      <c r="E1747" s="56">
        <v>12</v>
      </c>
      <c r="F1747" s="46" t="s">
        <v>5814</v>
      </c>
      <c r="G1747" s="47" t="s">
        <v>5814</v>
      </c>
      <c r="H1747" s="47" t="s">
        <v>6253</v>
      </c>
      <c r="I1747" s="48" t="s">
        <v>6384</v>
      </c>
      <c r="J1747" s="48" t="s">
        <v>6385</v>
      </c>
      <c r="K1747" s="48" t="s">
        <v>6385</v>
      </c>
      <c r="L1747" s="45">
        <v>114</v>
      </c>
      <c r="M1747" s="47" t="s">
        <v>161</v>
      </c>
      <c r="N1747" s="60">
        <v>4</v>
      </c>
      <c r="O1747" s="58">
        <v>7</v>
      </c>
      <c r="P1747" s="58">
        <v>2</v>
      </c>
      <c r="Q1747" s="132">
        <v>2</v>
      </c>
      <c r="R1747" s="60">
        <v>2</v>
      </c>
      <c r="S1747" s="58">
        <v>1</v>
      </c>
      <c r="T1747" s="58">
        <v>2</v>
      </c>
      <c r="U1747" s="132">
        <v>4</v>
      </c>
      <c r="V1747" s="58">
        <v>0</v>
      </c>
      <c r="W1747" s="58">
        <v>0</v>
      </c>
      <c r="X1747" s="58">
        <v>1</v>
      </c>
      <c r="Y1747" s="132">
        <v>1</v>
      </c>
      <c r="Z1747" s="61">
        <v>1</v>
      </c>
      <c r="AA1747" s="59">
        <v>1</v>
      </c>
      <c r="AB1747" s="59">
        <v>1</v>
      </c>
      <c r="AC1747" s="132">
        <v>0</v>
      </c>
      <c r="AD1747" s="61">
        <v>2</v>
      </c>
      <c r="AE1747" s="59">
        <v>0</v>
      </c>
      <c r="AF1747" s="59">
        <v>1</v>
      </c>
      <c r="AG1747" s="132">
        <v>1</v>
      </c>
      <c r="AH1747" s="61">
        <v>0</v>
      </c>
      <c r="AI1747" s="132">
        <v>2</v>
      </c>
      <c r="AJ1747" s="64">
        <f>IFERROR(VLOOKUP($B1747,STOCK!$A:$H,3,0)," ")</f>
        <v>26</v>
      </c>
      <c r="AK1747" s="65">
        <f>IFERROR(VLOOKUP($B1747,STOCK!$A:$H,4,0)," ")</f>
        <v>18</v>
      </c>
      <c r="AL1747" s="65">
        <f>IFERROR(VLOOKUP($B1747,STOCK!$A:$H,5,0)," ")</f>
        <v>11</v>
      </c>
      <c r="AM1747" s="65">
        <f>IFERROR(VLOOKUP($B1747,STOCK!$A:$H,6,0)," ")</f>
        <v>8</v>
      </c>
      <c r="AN1747" s="65">
        <f>IFERROR(VLOOKUP($B1747,STOCK!$A:$H,7,0)," ")</f>
        <v>11</v>
      </c>
      <c r="AO1747" s="65">
        <f>IFERROR(VLOOKUP($B1747,STOCK!$A:$H,8,0)," ")</f>
        <v>4</v>
      </c>
      <c r="AP1747" s="62">
        <f t="shared" si="351"/>
        <v>390</v>
      </c>
      <c r="AQ1747" s="50">
        <f t="shared" si="352"/>
        <v>135</v>
      </c>
      <c r="AR1747" s="50">
        <f t="shared" si="353"/>
        <v>330</v>
      </c>
      <c r="AS1747" s="50" t="str">
        <f t="shared" si="354"/>
        <v>SV</v>
      </c>
      <c r="AT1747" s="50">
        <f t="shared" si="355"/>
        <v>330</v>
      </c>
      <c r="AU1747" s="63">
        <f t="shared" si="362"/>
        <v>60</v>
      </c>
      <c r="AV1747" s="67">
        <v>53249.999989999997</v>
      </c>
      <c r="AW1747" s="133">
        <v>50171.953260000002</v>
      </c>
      <c r="AX1747" s="49">
        <v>63900</v>
      </c>
      <c r="AY1747" s="51">
        <f t="shared" si="356"/>
        <v>0.20000000022535214</v>
      </c>
      <c r="AZ1747" s="51">
        <f t="shared" si="357"/>
        <v>0.16666666682316125</v>
      </c>
      <c r="BA1747" s="49">
        <v>59900</v>
      </c>
      <c r="BB1747" s="52">
        <v>3</v>
      </c>
      <c r="BC1747" s="51">
        <f t="shared" si="358"/>
        <v>0.12488262931922689</v>
      </c>
      <c r="BD1747" s="51">
        <f t="shared" si="359"/>
        <v>0.11101836410684479</v>
      </c>
      <c r="BE1747" s="49">
        <v>57900</v>
      </c>
      <c r="BF1747" s="52">
        <v>6</v>
      </c>
      <c r="BG1747" s="51">
        <f t="shared" si="360"/>
        <v>8.7323943866164155E-2</v>
      </c>
      <c r="BH1747" s="51">
        <f t="shared" si="361"/>
        <v>8.0310881001727175E-2</v>
      </c>
      <c r="BI1747" s="282">
        <f t="shared" si="363"/>
        <v>10</v>
      </c>
    </row>
    <row r="1748" spans="1:61" hidden="1">
      <c r="A1748" s="54" t="s">
        <v>150</v>
      </c>
      <c r="B1748" s="55" t="s">
        <v>5465</v>
      </c>
      <c r="C1748" s="55" t="s">
        <v>5466</v>
      </c>
      <c r="D1748" s="44" t="s">
        <v>5467</v>
      </c>
      <c r="E1748" s="56">
        <v>6</v>
      </c>
      <c r="F1748" s="46" t="s">
        <v>5814</v>
      </c>
      <c r="G1748" s="47" t="s">
        <v>5814</v>
      </c>
      <c r="H1748" s="47" t="s">
        <v>6253</v>
      </c>
      <c r="I1748" s="48" t="s">
        <v>6384</v>
      </c>
      <c r="J1748" s="48" t="s">
        <v>6385</v>
      </c>
      <c r="K1748" s="48" t="s">
        <v>6385</v>
      </c>
      <c r="L1748" s="45">
        <v>114</v>
      </c>
      <c r="M1748" s="47" t="s">
        <v>161</v>
      </c>
      <c r="N1748" s="60">
        <v>0</v>
      </c>
      <c r="O1748" s="58">
        <v>0</v>
      </c>
      <c r="P1748" s="58">
        <v>0</v>
      </c>
      <c r="Q1748" s="132">
        <v>0</v>
      </c>
      <c r="R1748" s="60">
        <v>0</v>
      </c>
      <c r="S1748" s="58">
        <v>1</v>
      </c>
      <c r="T1748" s="58">
        <v>0</v>
      </c>
      <c r="U1748" s="132">
        <v>0</v>
      </c>
      <c r="V1748" s="58">
        <v>0</v>
      </c>
      <c r="W1748" s="58">
        <v>0</v>
      </c>
      <c r="X1748" s="58">
        <v>0</v>
      </c>
      <c r="Y1748" s="132">
        <v>0</v>
      </c>
      <c r="Z1748" s="61">
        <v>0</v>
      </c>
      <c r="AA1748" s="59">
        <v>0</v>
      </c>
      <c r="AB1748" s="59">
        <v>0</v>
      </c>
      <c r="AC1748" s="132">
        <v>0</v>
      </c>
      <c r="AD1748" s="61">
        <v>0</v>
      </c>
      <c r="AE1748" s="59">
        <v>0</v>
      </c>
      <c r="AF1748" s="59">
        <v>0</v>
      </c>
      <c r="AG1748" s="132">
        <v>0</v>
      </c>
      <c r="AH1748" s="61">
        <v>0</v>
      </c>
      <c r="AI1748" s="132">
        <v>0</v>
      </c>
      <c r="AJ1748" s="64">
        <f>IFERROR(VLOOKUP($B1748,STOCK!$A:$H,3,0)," ")</f>
        <v>8</v>
      </c>
      <c r="AK1748" s="65">
        <f>IFERROR(VLOOKUP($B1748,STOCK!$A:$H,4,0)," ")</f>
        <v>11</v>
      </c>
      <c r="AL1748" s="65">
        <f>IFERROR(VLOOKUP($B1748,STOCK!$A:$H,5,0)," ")</f>
        <v>6</v>
      </c>
      <c r="AM1748" s="65">
        <f>IFERROR(VLOOKUP($B1748,STOCK!$A:$H,6,0)," ")</f>
        <v>10</v>
      </c>
      <c r="AN1748" s="65">
        <f>IFERROR(VLOOKUP($B1748,STOCK!$A:$H,7,0)," ")</f>
        <v>8</v>
      </c>
      <c r="AO1748" s="65">
        <f>IFERROR(VLOOKUP($B1748,STOCK!$A:$H,8,0)," ")</f>
        <v>6</v>
      </c>
      <c r="AP1748" s="62" t="str">
        <f t="shared" si="351"/>
        <v>SV</v>
      </c>
      <c r="AQ1748" s="50" t="str">
        <f t="shared" si="352"/>
        <v>SV</v>
      </c>
      <c r="AR1748" s="50" t="str">
        <f t="shared" si="353"/>
        <v>SV</v>
      </c>
      <c r="AS1748" s="50" t="str">
        <f t="shared" si="354"/>
        <v>SV</v>
      </c>
      <c r="AT1748" s="50" t="str">
        <f t="shared" si="355"/>
        <v>SV</v>
      </c>
      <c r="AU1748" s="63" t="str">
        <f t="shared" si="362"/>
        <v>SV</v>
      </c>
      <c r="AV1748" s="67">
        <v>108249.99999</v>
      </c>
      <c r="AW1748" s="133">
        <v>108016.26165</v>
      </c>
      <c r="AX1748" s="49">
        <v>129900</v>
      </c>
      <c r="AY1748" s="51">
        <f t="shared" si="356"/>
        <v>0.20000000011085461</v>
      </c>
      <c r="AZ1748" s="51">
        <f t="shared" si="357"/>
        <v>0.16666666674364899</v>
      </c>
      <c r="BA1748" s="49">
        <v>124900</v>
      </c>
      <c r="BB1748" s="52">
        <v>2</v>
      </c>
      <c r="BC1748" s="51">
        <f t="shared" si="358"/>
        <v>0.15381062366316955</v>
      </c>
      <c r="BD1748" s="51">
        <f t="shared" si="359"/>
        <v>0.13330664539631709</v>
      </c>
      <c r="BE1748" s="49">
        <v>119900</v>
      </c>
      <c r="BF1748" s="52">
        <v>6</v>
      </c>
      <c r="BG1748" s="51">
        <f t="shared" si="360"/>
        <v>0.10762124721548472</v>
      </c>
      <c r="BH1748" s="51">
        <f t="shared" si="361"/>
        <v>9.7164303669724797E-2</v>
      </c>
      <c r="BI1748" s="282">
        <f t="shared" si="363"/>
        <v>0</v>
      </c>
    </row>
    <row r="1749" spans="1:61" hidden="1">
      <c r="A1749" s="54" t="s">
        <v>150</v>
      </c>
      <c r="B1749" s="55" t="s">
        <v>5468</v>
      </c>
      <c r="C1749" s="55" t="s">
        <v>5469</v>
      </c>
      <c r="D1749" s="44" t="s">
        <v>5470</v>
      </c>
      <c r="E1749" s="56">
        <v>6</v>
      </c>
      <c r="F1749" s="46" t="s">
        <v>5814</v>
      </c>
      <c r="G1749" s="47" t="s">
        <v>5814</v>
      </c>
      <c r="H1749" s="47" t="s">
        <v>6253</v>
      </c>
      <c r="I1749" s="48" t="s">
        <v>6384</v>
      </c>
      <c r="J1749" s="48" t="s">
        <v>6385</v>
      </c>
      <c r="K1749" s="48" t="s">
        <v>6385</v>
      </c>
      <c r="L1749" s="45">
        <v>114</v>
      </c>
      <c r="M1749" s="47" t="s">
        <v>161</v>
      </c>
      <c r="N1749" s="60">
        <v>0</v>
      </c>
      <c r="O1749" s="58">
        <v>0</v>
      </c>
      <c r="P1749" s="58">
        <v>0</v>
      </c>
      <c r="Q1749" s="132">
        <v>0</v>
      </c>
      <c r="R1749" s="60">
        <v>0</v>
      </c>
      <c r="S1749" s="58">
        <v>0</v>
      </c>
      <c r="T1749" s="58">
        <v>0</v>
      </c>
      <c r="U1749" s="132">
        <v>0</v>
      </c>
      <c r="V1749" s="58">
        <v>0</v>
      </c>
      <c r="W1749" s="58">
        <v>0</v>
      </c>
      <c r="X1749" s="58">
        <v>0</v>
      </c>
      <c r="Y1749" s="132">
        <v>0</v>
      </c>
      <c r="Z1749" s="61">
        <v>0</v>
      </c>
      <c r="AA1749" s="59">
        <v>0</v>
      </c>
      <c r="AB1749" s="59">
        <v>0</v>
      </c>
      <c r="AC1749" s="132">
        <v>0</v>
      </c>
      <c r="AD1749" s="61">
        <v>0</v>
      </c>
      <c r="AE1749" s="59">
        <v>0</v>
      </c>
      <c r="AF1749" s="59">
        <v>0</v>
      </c>
      <c r="AG1749" s="132">
        <v>0</v>
      </c>
      <c r="AH1749" s="61">
        <v>0</v>
      </c>
      <c r="AI1749" s="132">
        <v>0</v>
      </c>
      <c r="AJ1749" s="64">
        <f>IFERROR(VLOOKUP($B1749,STOCK!$A:$H,3,0)," ")</f>
        <v>8</v>
      </c>
      <c r="AK1749" s="65">
        <f>IFERROR(VLOOKUP($B1749,STOCK!$A:$H,4,0)," ")</f>
        <v>13</v>
      </c>
      <c r="AL1749" s="65">
        <f>IFERROR(VLOOKUP($B1749,STOCK!$A:$H,5,0)," ")</f>
        <v>5</v>
      </c>
      <c r="AM1749" s="65">
        <f>IFERROR(VLOOKUP($B1749,STOCK!$A:$H,6,0)," ")</f>
        <v>3</v>
      </c>
      <c r="AN1749" s="65">
        <f>IFERROR(VLOOKUP($B1749,STOCK!$A:$H,7,0)," ")</f>
        <v>2</v>
      </c>
      <c r="AO1749" s="65">
        <f>IFERROR(VLOOKUP($B1749,STOCK!$A:$H,8,0)," ")</f>
        <v>3</v>
      </c>
      <c r="AP1749" s="62" t="str">
        <f t="shared" si="351"/>
        <v>SV</v>
      </c>
      <c r="AQ1749" s="50" t="str">
        <f t="shared" si="352"/>
        <v>SV</v>
      </c>
      <c r="AR1749" s="50" t="str">
        <f t="shared" si="353"/>
        <v>SV</v>
      </c>
      <c r="AS1749" s="50" t="str">
        <f t="shared" si="354"/>
        <v>SV</v>
      </c>
      <c r="AT1749" s="50" t="str">
        <f t="shared" si="355"/>
        <v>SV</v>
      </c>
      <c r="AU1749" s="63" t="str">
        <f t="shared" si="362"/>
        <v>SV</v>
      </c>
      <c r="AV1749" s="67">
        <v>208249.99997999999</v>
      </c>
      <c r="AW1749" s="133">
        <v>208721.35834000001</v>
      </c>
      <c r="AX1749" s="49">
        <v>249900</v>
      </c>
      <c r="AY1749" s="51">
        <f t="shared" si="356"/>
        <v>0.20000000011524621</v>
      </c>
      <c r="AZ1749" s="51">
        <f t="shared" si="357"/>
        <v>0.16666666674669869</v>
      </c>
      <c r="BA1749" s="49">
        <v>239900</v>
      </c>
      <c r="BB1749" s="52">
        <v>2</v>
      </c>
      <c r="BC1749" s="51">
        <f t="shared" si="358"/>
        <v>0.15198079242756113</v>
      </c>
      <c r="BD1749" s="51">
        <f t="shared" si="359"/>
        <v>0.13192997090454359</v>
      </c>
      <c r="BE1749" s="49">
        <v>229900</v>
      </c>
      <c r="BF1749" s="52">
        <v>6</v>
      </c>
      <c r="BG1749" s="51">
        <f t="shared" si="360"/>
        <v>0.10396158473987627</v>
      </c>
      <c r="BH1749" s="51">
        <f t="shared" si="361"/>
        <v>9.4171378947368448E-2</v>
      </c>
      <c r="BI1749" s="282">
        <f t="shared" si="363"/>
        <v>0</v>
      </c>
    </row>
    <row r="1750" spans="1:61" hidden="1">
      <c r="A1750" s="54" t="s">
        <v>149</v>
      </c>
      <c r="B1750" s="55" t="s">
        <v>5471</v>
      </c>
      <c r="C1750" s="55" t="s">
        <v>5472</v>
      </c>
      <c r="D1750" s="44" t="s">
        <v>5473</v>
      </c>
      <c r="E1750" s="56">
        <v>12</v>
      </c>
      <c r="F1750" s="46" t="s">
        <v>5814</v>
      </c>
      <c r="G1750" s="47" t="s">
        <v>5814</v>
      </c>
      <c r="H1750" s="47" t="s">
        <v>6253</v>
      </c>
      <c r="I1750" s="48" t="s">
        <v>6384</v>
      </c>
      <c r="J1750" s="48" t="s">
        <v>6387</v>
      </c>
      <c r="K1750" s="48" t="s">
        <v>6388</v>
      </c>
      <c r="L1750" s="45">
        <v>984</v>
      </c>
      <c r="M1750" s="47" t="s">
        <v>5903</v>
      </c>
      <c r="N1750" s="60">
        <v>0</v>
      </c>
      <c r="O1750" s="58">
        <v>0</v>
      </c>
      <c r="P1750" s="58">
        <v>0</v>
      </c>
      <c r="Q1750" s="132">
        <v>0</v>
      </c>
      <c r="R1750" s="60">
        <v>0</v>
      </c>
      <c r="S1750" s="58">
        <v>0</v>
      </c>
      <c r="T1750" s="58">
        <v>0</v>
      </c>
      <c r="U1750" s="132">
        <v>0</v>
      </c>
      <c r="V1750" s="58">
        <v>0</v>
      </c>
      <c r="W1750" s="58">
        <v>0</v>
      </c>
      <c r="X1750" s="58">
        <v>0</v>
      </c>
      <c r="Y1750" s="132">
        <v>0</v>
      </c>
      <c r="Z1750" s="61">
        <v>0</v>
      </c>
      <c r="AA1750" s="59">
        <v>0</v>
      </c>
      <c r="AB1750" s="59">
        <v>0</v>
      </c>
      <c r="AC1750" s="132">
        <v>0</v>
      </c>
      <c r="AD1750" s="61">
        <v>0</v>
      </c>
      <c r="AE1750" s="59">
        <v>0</v>
      </c>
      <c r="AF1750" s="59">
        <v>0</v>
      </c>
      <c r="AG1750" s="132">
        <v>0</v>
      </c>
      <c r="AH1750" s="61">
        <v>0</v>
      </c>
      <c r="AI1750" s="132">
        <v>0</v>
      </c>
      <c r="AJ1750" s="64">
        <f>IFERROR(VLOOKUP($B1750,STOCK!$A:$H,3,0)," ")</f>
        <v>2</v>
      </c>
      <c r="AK1750" s="65">
        <f>IFERROR(VLOOKUP($B1750,STOCK!$A:$H,4,0)," ")</f>
        <v>3</v>
      </c>
      <c r="AL1750" s="65">
        <f>IFERROR(VLOOKUP($B1750,STOCK!$A:$H,5,0)," ")</f>
        <v>0</v>
      </c>
      <c r="AM1750" s="65">
        <f>IFERROR(VLOOKUP($B1750,STOCK!$A:$H,6,0)," ")</f>
        <v>0</v>
      </c>
      <c r="AN1750" s="65">
        <f>IFERROR(VLOOKUP($B1750,STOCK!$A:$H,7,0)," ")</f>
        <v>0</v>
      </c>
      <c r="AO1750" s="65">
        <f>IFERROR(VLOOKUP($B1750,STOCK!$A:$H,8,0)," ")</f>
        <v>0</v>
      </c>
      <c r="AP1750" s="62" t="str">
        <f t="shared" si="351"/>
        <v>SV</v>
      </c>
      <c r="AQ1750" s="50" t="str">
        <f t="shared" si="352"/>
        <v>SV</v>
      </c>
      <c r="AR1750" s="50" t="str">
        <f t="shared" si="353"/>
        <v>Q</v>
      </c>
      <c r="AS1750" s="50" t="str">
        <f t="shared" si="354"/>
        <v>Q</v>
      </c>
      <c r="AT1750" s="50" t="str">
        <f t="shared" si="355"/>
        <v>Q</v>
      </c>
      <c r="AU1750" s="63" t="str">
        <f t="shared" si="362"/>
        <v>Q</v>
      </c>
      <c r="AV1750" s="67">
        <v>91375.000002000001</v>
      </c>
      <c r="AW1750" s="133">
        <v>89100</v>
      </c>
      <c r="AX1750" s="49">
        <v>109900</v>
      </c>
      <c r="AY1750" s="51">
        <f t="shared" si="356"/>
        <v>0.20273597808584976</v>
      </c>
      <c r="AZ1750" s="51">
        <f t="shared" si="357"/>
        <v>0.16856232937215651</v>
      </c>
      <c r="BA1750" s="49">
        <v>107900</v>
      </c>
      <c r="BB1750" s="52">
        <v>2</v>
      </c>
      <c r="BC1750" s="51">
        <f t="shared" si="358"/>
        <v>0.18084815318892811</v>
      </c>
      <c r="BD1750" s="51">
        <f t="shared" si="359"/>
        <v>0.15315106578313253</v>
      </c>
      <c r="BE1750" s="49">
        <v>104900</v>
      </c>
      <c r="BF1750" s="52">
        <v>6</v>
      </c>
      <c r="BG1750" s="51">
        <f t="shared" si="360"/>
        <v>0.14801641584354552</v>
      </c>
      <c r="BH1750" s="51">
        <f t="shared" si="361"/>
        <v>0.12893231647283127</v>
      </c>
      <c r="BI1750" s="282">
        <f t="shared" si="363"/>
        <v>0</v>
      </c>
    </row>
    <row r="1751" spans="1:61" hidden="1">
      <c r="A1751" s="54" t="s">
        <v>149</v>
      </c>
      <c r="B1751" s="55" t="s">
        <v>5474</v>
      </c>
      <c r="C1751" s="55" t="s">
        <v>5475</v>
      </c>
      <c r="D1751" s="44" t="s">
        <v>5476</v>
      </c>
      <c r="E1751" s="56">
        <v>12</v>
      </c>
      <c r="F1751" s="46" t="s">
        <v>5814</v>
      </c>
      <c r="G1751" s="47" t="s">
        <v>5814</v>
      </c>
      <c r="H1751" s="47" t="s">
        <v>6253</v>
      </c>
      <c r="I1751" s="48" t="s">
        <v>6384</v>
      </c>
      <c r="J1751" s="48" t="s">
        <v>6387</v>
      </c>
      <c r="K1751" s="48" t="s">
        <v>6388</v>
      </c>
      <c r="L1751" s="45">
        <v>984</v>
      </c>
      <c r="M1751" s="47" t="s">
        <v>5903</v>
      </c>
      <c r="N1751" s="60">
        <v>0</v>
      </c>
      <c r="O1751" s="58">
        <v>0</v>
      </c>
      <c r="P1751" s="58">
        <v>0</v>
      </c>
      <c r="Q1751" s="132">
        <v>0</v>
      </c>
      <c r="R1751" s="60">
        <v>0</v>
      </c>
      <c r="S1751" s="58">
        <v>0</v>
      </c>
      <c r="T1751" s="58">
        <v>0</v>
      </c>
      <c r="U1751" s="132">
        <v>0</v>
      </c>
      <c r="V1751" s="58">
        <v>0</v>
      </c>
      <c r="W1751" s="58">
        <v>0</v>
      </c>
      <c r="X1751" s="58">
        <v>0</v>
      </c>
      <c r="Y1751" s="132">
        <v>0</v>
      </c>
      <c r="Z1751" s="61">
        <v>0</v>
      </c>
      <c r="AA1751" s="59">
        <v>0</v>
      </c>
      <c r="AB1751" s="59">
        <v>0</v>
      </c>
      <c r="AC1751" s="132">
        <v>0</v>
      </c>
      <c r="AD1751" s="61">
        <v>0</v>
      </c>
      <c r="AE1751" s="59">
        <v>0</v>
      </c>
      <c r="AF1751" s="59">
        <v>0</v>
      </c>
      <c r="AG1751" s="132">
        <v>0</v>
      </c>
      <c r="AH1751" s="61">
        <v>0</v>
      </c>
      <c r="AI1751" s="132">
        <v>0</v>
      </c>
      <c r="AJ1751" s="64">
        <f>IFERROR(VLOOKUP($B1751,STOCK!$A:$H,3,0)," ")</f>
        <v>5</v>
      </c>
      <c r="AK1751" s="65">
        <f>IFERROR(VLOOKUP($B1751,STOCK!$A:$H,4,0)," ")</f>
        <v>0</v>
      </c>
      <c r="AL1751" s="65">
        <f>IFERROR(VLOOKUP($B1751,STOCK!$A:$H,5,0)," ")</f>
        <v>0</v>
      </c>
      <c r="AM1751" s="65">
        <f>IFERROR(VLOOKUP($B1751,STOCK!$A:$H,6,0)," ")</f>
        <v>0</v>
      </c>
      <c r="AN1751" s="65">
        <f>IFERROR(VLOOKUP($B1751,STOCK!$A:$H,7,0)," ")</f>
        <v>0</v>
      </c>
      <c r="AO1751" s="65">
        <f>IFERROR(VLOOKUP($B1751,STOCK!$A:$H,8,0)," ")</f>
        <v>0</v>
      </c>
      <c r="AP1751" s="62" t="str">
        <f t="shared" si="351"/>
        <v>SV</v>
      </c>
      <c r="AQ1751" s="50" t="str">
        <f t="shared" si="352"/>
        <v>Q</v>
      </c>
      <c r="AR1751" s="50" t="str">
        <f t="shared" si="353"/>
        <v>Q</v>
      </c>
      <c r="AS1751" s="50" t="str">
        <f t="shared" si="354"/>
        <v>Q</v>
      </c>
      <c r="AT1751" s="50" t="str">
        <f t="shared" si="355"/>
        <v>Q</v>
      </c>
      <c r="AU1751" s="63" t="str">
        <f t="shared" si="362"/>
        <v>Q</v>
      </c>
      <c r="AV1751" s="67">
        <v>54900.000001</v>
      </c>
      <c r="AW1751" s="133">
        <v>54900.000540000001</v>
      </c>
      <c r="AX1751" s="49">
        <v>64900</v>
      </c>
      <c r="AY1751" s="51">
        <f t="shared" si="356"/>
        <v>0.18214936245569846</v>
      </c>
      <c r="AZ1751" s="51">
        <f t="shared" si="357"/>
        <v>0.15408320491525423</v>
      </c>
      <c r="BA1751" s="49">
        <v>63900</v>
      </c>
      <c r="BB1751" s="52">
        <v>3</v>
      </c>
      <c r="BC1751" s="51">
        <f t="shared" si="358"/>
        <v>0.16393442620830712</v>
      </c>
      <c r="BD1751" s="51">
        <f t="shared" si="359"/>
        <v>0.14084507040688576</v>
      </c>
      <c r="BE1751" s="49">
        <v>62900</v>
      </c>
      <c r="BF1751" s="52">
        <v>6</v>
      </c>
      <c r="BG1751" s="51">
        <f t="shared" si="360"/>
        <v>0.14571948996091577</v>
      </c>
      <c r="BH1751" s="51">
        <f t="shared" si="361"/>
        <v>0.12718600952305245</v>
      </c>
      <c r="BI1751" s="282">
        <f t="shared" si="363"/>
        <v>0</v>
      </c>
    </row>
    <row r="1752" spans="1:61" hidden="1">
      <c r="A1752" s="54" t="s">
        <v>149</v>
      </c>
      <c r="B1752" s="55" t="s">
        <v>5477</v>
      </c>
      <c r="C1752" s="55" t="s">
        <v>5478</v>
      </c>
      <c r="D1752" s="44" t="s">
        <v>5479</v>
      </c>
      <c r="E1752" s="56">
        <v>12</v>
      </c>
      <c r="F1752" s="46" t="s">
        <v>5814</v>
      </c>
      <c r="G1752" s="47" t="s">
        <v>5814</v>
      </c>
      <c r="H1752" s="47" t="s">
        <v>6253</v>
      </c>
      <c r="I1752" s="48" t="s">
        <v>6384</v>
      </c>
      <c r="J1752" s="48" t="s">
        <v>6387</v>
      </c>
      <c r="K1752" s="48" t="s">
        <v>6388</v>
      </c>
      <c r="L1752" s="45">
        <v>984</v>
      </c>
      <c r="M1752" s="47" t="s">
        <v>5903</v>
      </c>
      <c r="N1752" s="60">
        <v>0</v>
      </c>
      <c r="O1752" s="58">
        <v>0</v>
      </c>
      <c r="P1752" s="58">
        <v>0</v>
      </c>
      <c r="Q1752" s="132">
        <v>0</v>
      </c>
      <c r="R1752" s="60">
        <v>0</v>
      </c>
      <c r="S1752" s="58">
        <v>0</v>
      </c>
      <c r="T1752" s="58">
        <v>1</v>
      </c>
      <c r="U1752" s="132">
        <v>1</v>
      </c>
      <c r="V1752" s="58">
        <v>0</v>
      </c>
      <c r="W1752" s="58">
        <v>0</v>
      </c>
      <c r="X1752" s="58">
        <v>0</v>
      </c>
      <c r="Y1752" s="132">
        <v>0</v>
      </c>
      <c r="Z1752" s="61">
        <v>0</v>
      </c>
      <c r="AA1752" s="59">
        <v>0</v>
      </c>
      <c r="AB1752" s="59">
        <v>0</v>
      </c>
      <c r="AC1752" s="132">
        <v>0</v>
      </c>
      <c r="AD1752" s="61">
        <v>0</v>
      </c>
      <c r="AE1752" s="59">
        <v>0</v>
      </c>
      <c r="AF1752" s="59">
        <v>0</v>
      </c>
      <c r="AG1752" s="132">
        <v>0</v>
      </c>
      <c r="AH1752" s="61">
        <v>0</v>
      </c>
      <c r="AI1752" s="132">
        <v>0</v>
      </c>
      <c r="AJ1752" s="64">
        <f>IFERROR(VLOOKUP($B1752,STOCK!$A:$H,3,0)," ")</f>
        <v>2</v>
      </c>
      <c r="AK1752" s="65">
        <f>IFERROR(VLOOKUP($B1752,STOCK!$A:$H,4,0)," ")</f>
        <v>0</v>
      </c>
      <c r="AL1752" s="65">
        <f>IFERROR(VLOOKUP($B1752,STOCK!$A:$H,5,0)," ")</f>
        <v>0</v>
      </c>
      <c r="AM1752" s="65">
        <f>IFERROR(VLOOKUP($B1752,STOCK!$A:$H,6,0)," ")</f>
        <v>0</v>
      </c>
      <c r="AN1752" s="65">
        <f>IFERROR(VLOOKUP($B1752,STOCK!$A:$H,7,0)," ")</f>
        <v>0</v>
      </c>
      <c r="AO1752" s="65">
        <f>IFERROR(VLOOKUP($B1752,STOCK!$A:$H,8,0)," ")</f>
        <v>0</v>
      </c>
      <c r="AP1752" s="62" t="str">
        <f t="shared" si="351"/>
        <v>SV</v>
      </c>
      <c r="AQ1752" s="50" t="str">
        <f t="shared" si="352"/>
        <v>Q</v>
      </c>
      <c r="AR1752" s="50" t="str">
        <f t="shared" si="353"/>
        <v>Q</v>
      </c>
      <c r="AS1752" s="50" t="str">
        <f t="shared" si="354"/>
        <v>Q</v>
      </c>
      <c r="AT1752" s="50" t="str">
        <f t="shared" si="355"/>
        <v>Q</v>
      </c>
      <c r="AU1752" s="63" t="str">
        <f t="shared" si="362"/>
        <v>Q</v>
      </c>
      <c r="AV1752" s="67">
        <v>49512.999997999999</v>
      </c>
      <c r="AW1752" s="133">
        <v>42299.999499999998</v>
      </c>
      <c r="AX1752" s="49">
        <v>59900</v>
      </c>
      <c r="AY1752" s="51">
        <f t="shared" si="356"/>
        <v>0.2097832892860374</v>
      </c>
      <c r="AZ1752" s="51">
        <f t="shared" si="357"/>
        <v>0.17340567616026711</v>
      </c>
      <c r="BA1752" s="49">
        <v>58900</v>
      </c>
      <c r="BB1752" s="52">
        <v>3</v>
      </c>
      <c r="BC1752" s="51">
        <f t="shared" si="358"/>
        <v>0.1895865732712454</v>
      </c>
      <c r="BD1752" s="51">
        <f t="shared" si="359"/>
        <v>0.159371816672326</v>
      </c>
      <c r="BE1752" s="49">
        <v>57900</v>
      </c>
      <c r="BF1752" s="52">
        <v>6</v>
      </c>
      <c r="BG1752" s="51">
        <f t="shared" si="360"/>
        <v>0.16938985725645339</v>
      </c>
      <c r="BH1752" s="51">
        <f t="shared" si="361"/>
        <v>0.14485319519861831</v>
      </c>
      <c r="BI1752" s="282">
        <f t="shared" si="363"/>
        <v>1</v>
      </c>
    </row>
    <row r="1753" spans="1:61" hidden="1">
      <c r="A1753" s="54" t="s">
        <v>149</v>
      </c>
      <c r="B1753" s="55" t="s">
        <v>5480</v>
      </c>
      <c r="C1753" s="55" t="s">
        <v>5481</v>
      </c>
      <c r="D1753" s="44" t="s">
        <v>5482</v>
      </c>
      <c r="E1753" s="56">
        <v>12</v>
      </c>
      <c r="F1753" s="46" t="s">
        <v>5814</v>
      </c>
      <c r="G1753" s="47" t="s">
        <v>5814</v>
      </c>
      <c r="H1753" s="47" t="s">
        <v>6253</v>
      </c>
      <c r="I1753" s="48" t="s">
        <v>6384</v>
      </c>
      <c r="J1753" s="48" t="s">
        <v>6387</v>
      </c>
      <c r="K1753" s="48" t="s">
        <v>6388</v>
      </c>
      <c r="L1753" s="45">
        <v>984</v>
      </c>
      <c r="M1753" s="47" t="s">
        <v>5903</v>
      </c>
      <c r="N1753" s="60">
        <v>0</v>
      </c>
      <c r="O1753" s="58">
        <v>0</v>
      </c>
      <c r="P1753" s="58">
        <v>0</v>
      </c>
      <c r="Q1753" s="132">
        <v>0</v>
      </c>
      <c r="R1753" s="60">
        <v>0</v>
      </c>
      <c r="S1753" s="58">
        <v>0</v>
      </c>
      <c r="T1753" s="58">
        <v>0</v>
      </c>
      <c r="U1753" s="132">
        <v>0</v>
      </c>
      <c r="V1753" s="58">
        <v>0</v>
      </c>
      <c r="W1753" s="58">
        <v>0</v>
      </c>
      <c r="X1753" s="58">
        <v>0</v>
      </c>
      <c r="Y1753" s="132">
        <v>0</v>
      </c>
      <c r="Z1753" s="61">
        <v>0</v>
      </c>
      <c r="AA1753" s="59">
        <v>0</v>
      </c>
      <c r="AB1753" s="59">
        <v>0</v>
      </c>
      <c r="AC1753" s="132">
        <v>0</v>
      </c>
      <c r="AD1753" s="61">
        <v>0</v>
      </c>
      <c r="AE1753" s="59">
        <v>0</v>
      </c>
      <c r="AF1753" s="59">
        <v>0</v>
      </c>
      <c r="AG1753" s="132">
        <v>0</v>
      </c>
      <c r="AH1753" s="61">
        <v>0</v>
      </c>
      <c r="AI1753" s="132">
        <v>0</v>
      </c>
      <c r="AJ1753" s="64">
        <f>IFERROR(VLOOKUP($B1753,STOCK!$A:$H,3,0)," ")</f>
        <v>3</v>
      </c>
      <c r="AK1753" s="65">
        <f>IFERROR(VLOOKUP($B1753,STOCK!$A:$H,4,0)," ")</f>
        <v>0</v>
      </c>
      <c r="AL1753" s="65">
        <f>IFERROR(VLOOKUP($B1753,STOCK!$A:$H,5,0)," ")</f>
        <v>0</v>
      </c>
      <c r="AM1753" s="65">
        <f>IFERROR(VLOOKUP($B1753,STOCK!$A:$H,6,0)," ")</f>
        <v>0</v>
      </c>
      <c r="AN1753" s="65">
        <f>IFERROR(VLOOKUP($B1753,STOCK!$A:$H,7,0)," ")</f>
        <v>0</v>
      </c>
      <c r="AO1753" s="65">
        <f>IFERROR(VLOOKUP($B1753,STOCK!$A:$H,8,0)," ")</f>
        <v>0</v>
      </c>
      <c r="AP1753" s="62" t="str">
        <f t="shared" si="351"/>
        <v>SV</v>
      </c>
      <c r="AQ1753" s="50" t="str">
        <f t="shared" si="352"/>
        <v>Q</v>
      </c>
      <c r="AR1753" s="50" t="str">
        <f t="shared" si="353"/>
        <v>Q</v>
      </c>
      <c r="AS1753" s="50" t="str">
        <f t="shared" si="354"/>
        <v>Q</v>
      </c>
      <c r="AT1753" s="50" t="str">
        <f t="shared" si="355"/>
        <v>Q</v>
      </c>
      <c r="AU1753" s="63" t="str">
        <f t="shared" si="362"/>
        <v>Q</v>
      </c>
      <c r="AV1753" s="67">
        <v>49512.500004000001</v>
      </c>
      <c r="AW1753" s="133">
        <v>45981.557489999999</v>
      </c>
      <c r="AX1753" s="49">
        <v>59900</v>
      </c>
      <c r="AY1753" s="51">
        <f t="shared" si="356"/>
        <v>0.20979550608757003</v>
      </c>
      <c r="AZ1753" s="51">
        <f t="shared" si="357"/>
        <v>0.17341402330550915</v>
      </c>
      <c r="BA1753" s="49">
        <v>58900</v>
      </c>
      <c r="BB1753" s="52">
        <v>3</v>
      </c>
      <c r="BC1753" s="51">
        <f t="shared" si="358"/>
        <v>0.18959858611949709</v>
      </c>
      <c r="BD1753" s="51">
        <f t="shared" si="359"/>
        <v>0.15938030553480473</v>
      </c>
      <c r="BE1753" s="49">
        <v>57900</v>
      </c>
      <c r="BF1753" s="52">
        <v>6</v>
      </c>
      <c r="BG1753" s="51">
        <f t="shared" si="360"/>
        <v>0.16940166615142416</v>
      </c>
      <c r="BH1753" s="51">
        <f t="shared" si="361"/>
        <v>0.14486183067357511</v>
      </c>
      <c r="BI1753" s="282">
        <f t="shared" si="363"/>
        <v>0</v>
      </c>
    </row>
    <row r="1754" spans="1:61" hidden="1">
      <c r="A1754" s="54" t="s">
        <v>149</v>
      </c>
      <c r="B1754" s="55" t="s">
        <v>5483</v>
      </c>
      <c r="C1754" s="55" t="s">
        <v>5484</v>
      </c>
      <c r="D1754" s="44" t="s">
        <v>5485</v>
      </c>
      <c r="E1754" s="56">
        <v>12</v>
      </c>
      <c r="F1754" s="46" t="s">
        <v>5814</v>
      </c>
      <c r="G1754" s="47" t="s">
        <v>5814</v>
      </c>
      <c r="H1754" s="47" t="s">
        <v>6253</v>
      </c>
      <c r="I1754" s="48" t="s">
        <v>6384</v>
      </c>
      <c r="J1754" s="48" t="s">
        <v>6387</v>
      </c>
      <c r="K1754" s="48" t="s">
        <v>6388</v>
      </c>
      <c r="L1754" s="45">
        <v>984</v>
      </c>
      <c r="M1754" s="47" t="s">
        <v>5903</v>
      </c>
      <c r="N1754" s="60">
        <v>0</v>
      </c>
      <c r="O1754" s="58">
        <v>1</v>
      </c>
      <c r="P1754" s="58">
        <v>0</v>
      </c>
      <c r="Q1754" s="132">
        <v>0</v>
      </c>
      <c r="R1754" s="60">
        <v>1</v>
      </c>
      <c r="S1754" s="58">
        <v>1</v>
      </c>
      <c r="T1754" s="58">
        <v>0</v>
      </c>
      <c r="U1754" s="132">
        <v>0</v>
      </c>
      <c r="V1754" s="58">
        <v>0</v>
      </c>
      <c r="W1754" s="58">
        <v>0</v>
      </c>
      <c r="X1754" s="58">
        <v>0</v>
      </c>
      <c r="Y1754" s="132">
        <v>0</v>
      </c>
      <c r="Z1754" s="61">
        <v>0</v>
      </c>
      <c r="AA1754" s="59">
        <v>0</v>
      </c>
      <c r="AB1754" s="59">
        <v>0</v>
      </c>
      <c r="AC1754" s="132">
        <v>0</v>
      </c>
      <c r="AD1754" s="61">
        <v>0</v>
      </c>
      <c r="AE1754" s="59">
        <v>0</v>
      </c>
      <c r="AF1754" s="59">
        <v>0</v>
      </c>
      <c r="AG1754" s="132">
        <v>0</v>
      </c>
      <c r="AH1754" s="61">
        <v>0</v>
      </c>
      <c r="AI1754" s="132">
        <v>0</v>
      </c>
      <c r="AJ1754" s="64">
        <f>IFERROR(VLOOKUP($B1754,STOCK!$A:$H,3,0)," ")</f>
        <v>14</v>
      </c>
      <c r="AK1754" s="65">
        <f>IFERROR(VLOOKUP($B1754,STOCK!$A:$H,4,0)," ")</f>
        <v>1</v>
      </c>
      <c r="AL1754" s="65">
        <f>IFERROR(VLOOKUP($B1754,STOCK!$A:$H,5,0)," ")</f>
        <v>0</v>
      </c>
      <c r="AM1754" s="65">
        <f>IFERROR(VLOOKUP($B1754,STOCK!$A:$H,6,0)," ")</f>
        <v>0</v>
      </c>
      <c r="AN1754" s="65">
        <f>IFERROR(VLOOKUP($B1754,STOCK!$A:$H,7,0)," ")</f>
        <v>0</v>
      </c>
      <c r="AO1754" s="65">
        <f>IFERROR(VLOOKUP($B1754,STOCK!$A:$H,8,0)," ")</f>
        <v>0</v>
      </c>
      <c r="AP1754" s="62" t="str">
        <f t="shared" si="351"/>
        <v>SV</v>
      </c>
      <c r="AQ1754" s="50" t="str">
        <f t="shared" si="352"/>
        <v>SV</v>
      </c>
      <c r="AR1754" s="50" t="str">
        <f t="shared" si="353"/>
        <v>Q</v>
      </c>
      <c r="AS1754" s="50" t="str">
        <f t="shared" si="354"/>
        <v>Q</v>
      </c>
      <c r="AT1754" s="50" t="str">
        <f t="shared" si="355"/>
        <v>Q</v>
      </c>
      <c r="AU1754" s="63" t="str">
        <f t="shared" si="362"/>
        <v>Q</v>
      </c>
      <c r="AV1754" s="67">
        <v>33626.000001</v>
      </c>
      <c r="AW1754" s="133">
        <v>32379.1721</v>
      </c>
      <c r="AX1754" s="49">
        <v>39900</v>
      </c>
      <c r="AY1754" s="51">
        <f t="shared" si="356"/>
        <v>0.18658181165804488</v>
      </c>
      <c r="AZ1754" s="51">
        <f t="shared" si="357"/>
        <v>0.1572431077443609</v>
      </c>
      <c r="BA1754" s="49">
        <v>38900</v>
      </c>
      <c r="BB1754" s="52">
        <v>3</v>
      </c>
      <c r="BC1754" s="51">
        <f t="shared" si="358"/>
        <v>0.15684291913528692</v>
      </c>
      <c r="BD1754" s="51">
        <f t="shared" si="359"/>
        <v>0.13557840614395886</v>
      </c>
      <c r="BE1754" s="49">
        <v>37900</v>
      </c>
      <c r="BF1754" s="52">
        <v>6</v>
      </c>
      <c r="BG1754" s="51">
        <f t="shared" si="360"/>
        <v>0.12710402661252895</v>
      </c>
      <c r="BH1754" s="51">
        <f t="shared" si="361"/>
        <v>0.11277044852242743</v>
      </c>
      <c r="BI1754" s="282">
        <f t="shared" si="363"/>
        <v>0</v>
      </c>
    </row>
    <row r="1755" spans="1:61" hidden="1">
      <c r="A1755" s="54" t="s">
        <v>149</v>
      </c>
      <c r="B1755" s="55" t="s">
        <v>5486</v>
      </c>
      <c r="C1755" s="55" t="s">
        <v>5487</v>
      </c>
      <c r="D1755" s="44" t="s">
        <v>5488</v>
      </c>
      <c r="E1755" s="56">
        <v>12</v>
      </c>
      <c r="F1755" s="46" t="s">
        <v>5814</v>
      </c>
      <c r="G1755" s="47" t="s">
        <v>5814</v>
      </c>
      <c r="H1755" s="47" t="s">
        <v>6253</v>
      </c>
      <c r="I1755" s="48" t="s">
        <v>6384</v>
      </c>
      <c r="J1755" s="48" t="s">
        <v>6387</v>
      </c>
      <c r="K1755" s="48" t="s">
        <v>6389</v>
      </c>
      <c r="L1755" s="45">
        <v>984</v>
      </c>
      <c r="M1755" s="47" t="s">
        <v>5903</v>
      </c>
      <c r="N1755" s="60">
        <v>0</v>
      </c>
      <c r="O1755" s="58">
        <v>0</v>
      </c>
      <c r="P1755" s="58">
        <v>0</v>
      </c>
      <c r="Q1755" s="132">
        <v>0</v>
      </c>
      <c r="R1755" s="60">
        <v>0</v>
      </c>
      <c r="S1755" s="58">
        <v>0</v>
      </c>
      <c r="T1755" s="58">
        <v>0</v>
      </c>
      <c r="U1755" s="132">
        <v>0</v>
      </c>
      <c r="V1755" s="58">
        <v>0</v>
      </c>
      <c r="W1755" s="58">
        <v>0</v>
      </c>
      <c r="X1755" s="58">
        <v>0</v>
      </c>
      <c r="Y1755" s="132">
        <v>0</v>
      </c>
      <c r="Z1755" s="61">
        <v>0</v>
      </c>
      <c r="AA1755" s="59">
        <v>0</v>
      </c>
      <c r="AB1755" s="59">
        <v>1</v>
      </c>
      <c r="AC1755" s="132">
        <v>1</v>
      </c>
      <c r="AD1755" s="61">
        <v>0</v>
      </c>
      <c r="AE1755" s="59">
        <v>0</v>
      </c>
      <c r="AF1755" s="59">
        <v>0</v>
      </c>
      <c r="AG1755" s="132">
        <v>0</v>
      </c>
      <c r="AH1755" s="61">
        <v>0</v>
      </c>
      <c r="AI1755" s="132">
        <v>0</v>
      </c>
      <c r="AJ1755" s="64">
        <f>IFERROR(VLOOKUP($B1755,STOCK!$A:$H,3,0)," ")</f>
        <v>4</v>
      </c>
      <c r="AK1755" s="65">
        <f>IFERROR(VLOOKUP($B1755,STOCK!$A:$H,4,0)," ")</f>
        <v>0</v>
      </c>
      <c r="AL1755" s="65">
        <f>IFERROR(VLOOKUP($B1755,STOCK!$A:$H,5,0)," ")</f>
        <v>0</v>
      </c>
      <c r="AM1755" s="65">
        <f>IFERROR(VLOOKUP($B1755,STOCK!$A:$H,6,0)," ")</f>
        <v>0</v>
      </c>
      <c r="AN1755" s="65">
        <f>IFERROR(VLOOKUP($B1755,STOCK!$A:$H,7,0)," ")</f>
        <v>0</v>
      </c>
      <c r="AO1755" s="65">
        <f>IFERROR(VLOOKUP($B1755,STOCK!$A:$H,8,0)," ")</f>
        <v>0</v>
      </c>
      <c r="AP1755" s="62" t="str">
        <f t="shared" si="351"/>
        <v>SV</v>
      </c>
      <c r="AQ1755" s="50" t="str">
        <f t="shared" si="352"/>
        <v>Q</v>
      </c>
      <c r="AR1755" s="50" t="str">
        <f t="shared" si="353"/>
        <v>Q</v>
      </c>
      <c r="AS1755" s="50" t="str">
        <f t="shared" si="354"/>
        <v>Q</v>
      </c>
      <c r="AT1755" s="50" t="str">
        <f t="shared" si="355"/>
        <v>Q</v>
      </c>
      <c r="AU1755" s="63" t="str">
        <f t="shared" si="362"/>
        <v>Q</v>
      </c>
      <c r="AV1755" s="67">
        <v>49512.500004000001</v>
      </c>
      <c r="AW1755" s="133">
        <v>47003.934560000002</v>
      </c>
      <c r="AX1755" s="49">
        <v>59900</v>
      </c>
      <c r="AY1755" s="51">
        <f t="shared" si="356"/>
        <v>0.20979550608757003</v>
      </c>
      <c r="AZ1755" s="51">
        <f t="shared" si="357"/>
        <v>0.17341402330550915</v>
      </c>
      <c r="BA1755" s="49">
        <v>58900</v>
      </c>
      <c r="BB1755" s="52">
        <v>3</v>
      </c>
      <c r="BC1755" s="51">
        <f t="shared" si="358"/>
        <v>0.18959858611949709</v>
      </c>
      <c r="BD1755" s="51">
        <f t="shared" si="359"/>
        <v>0.15938030553480473</v>
      </c>
      <c r="BE1755" s="49">
        <v>57900</v>
      </c>
      <c r="BF1755" s="52">
        <v>6</v>
      </c>
      <c r="BG1755" s="51">
        <f t="shared" si="360"/>
        <v>0.16940166615142416</v>
      </c>
      <c r="BH1755" s="51">
        <f t="shared" si="361"/>
        <v>0.14486183067357511</v>
      </c>
      <c r="BI1755" s="282">
        <f t="shared" si="363"/>
        <v>1</v>
      </c>
    </row>
    <row r="1756" spans="1:61" hidden="1">
      <c r="A1756" s="54" t="s">
        <v>150</v>
      </c>
      <c r="B1756" s="55" t="s">
        <v>5489</v>
      </c>
      <c r="C1756" s="55" t="s">
        <v>5490</v>
      </c>
      <c r="D1756" s="44" t="s">
        <v>5491</v>
      </c>
      <c r="E1756" s="56">
        <v>6</v>
      </c>
      <c r="F1756" s="46" t="s">
        <v>5814</v>
      </c>
      <c r="G1756" s="47" t="s">
        <v>5814</v>
      </c>
      <c r="H1756" s="47" t="s">
        <v>6390</v>
      </c>
      <c r="I1756" s="48" t="s">
        <v>6391</v>
      </c>
      <c r="J1756" s="48" t="s">
        <v>6392</v>
      </c>
      <c r="K1756" s="48" t="s">
        <v>6393</v>
      </c>
      <c r="L1756" s="45">
        <v>29</v>
      </c>
      <c r="M1756" s="47" t="s">
        <v>160</v>
      </c>
      <c r="N1756" s="60">
        <v>1</v>
      </c>
      <c r="O1756" s="58">
        <v>5</v>
      </c>
      <c r="P1756" s="58">
        <v>9</v>
      </c>
      <c r="Q1756" s="132">
        <v>21</v>
      </c>
      <c r="R1756" s="60">
        <v>0</v>
      </c>
      <c r="S1756" s="58">
        <v>6</v>
      </c>
      <c r="T1756" s="58">
        <v>10</v>
      </c>
      <c r="U1756" s="132">
        <v>8</v>
      </c>
      <c r="V1756" s="58">
        <v>2</v>
      </c>
      <c r="W1756" s="58">
        <v>0</v>
      </c>
      <c r="X1756" s="58">
        <v>0</v>
      </c>
      <c r="Y1756" s="132">
        <v>0</v>
      </c>
      <c r="Z1756" s="61">
        <v>2</v>
      </c>
      <c r="AA1756" s="59">
        <v>3</v>
      </c>
      <c r="AB1756" s="59">
        <v>0</v>
      </c>
      <c r="AC1756" s="132">
        <v>0</v>
      </c>
      <c r="AD1756" s="61">
        <v>0</v>
      </c>
      <c r="AE1756" s="59">
        <v>0</v>
      </c>
      <c r="AF1756" s="59">
        <v>0</v>
      </c>
      <c r="AG1756" s="132">
        <v>0</v>
      </c>
      <c r="AH1756" s="61">
        <v>0</v>
      </c>
      <c r="AI1756" s="132">
        <v>0</v>
      </c>
      <c r="AJ1756" s="64">
        <f>IFERROR(VLOOKUP($B1756,STOCK!$A:$H,3,0)," ")</f>
        <v>2</v>
      </c>
      <c r="AK1756" s="65">
        <f>IFERROR(VLOOKUP($B1756,STOCK!$A:$H,4,0)," ")</f>
        <v>0</v>
      </c>
      <c r="AL1756" s="65">
        <f>IFERROR(VLOOKUP($B1756,STOCK!$A:$H,5,0)," ")</f>
        <v>0</v>
      </c>
      <c r="AM1756" s="65">
        <f>IFERROR(VLOOKUP($B1756,STOCK!$A:$H,6,0)," ")</f>
        <v>0</v>
      </c>
      <c r="AN1756" s="65">
        <f>IFERROR(VLOOKUP($B1756,STOCK!$A:$H,7,0)," ")</f>
        <v>0</v>
      </c>
      <c r="AO1756" s="65">
        <f>IFERROR(VLOOKUP($B1756,STOCK!$A:$H,8,0)," ")</f>
        <v>0</v>
      </c>
      <c r="AP1756" s="62">
        <f t="shared" si="351"/>
        <v>2.8571428571428568</v>
      </c>
      <c r="AQ1756" s="50" t="str">
        <f t="shared" si="352"/>
        <v>Q</v>
      </c>
      <c r="AR1756" s="50" t="str">
        <f t="shared" si="353"/>
        <v>Q</v>
      </c>
      <c r="AS1756" s="50" t="str">
        <f t="shared" si="354"/>
        <v>Q</v>
      </c>
      <c r="AT1756" s="50" t="str">
        <f t="shared" si="355"/>
        <v>Q</v>
      </c>
      <c r="AU1756" s="63" t="str">
        <f t="shared" si="362"/>
        <v>Q</v>
      </c>
      <c r="AV1756" s="67">
        <v>15549.999959999999</v>
      </c>
      <c r="AW1756" s="133">
        <v>15500.00265</v>
      </c>
      <c r="AX1756" s="49">
        <v>17900</v>
      </c>
      <c r="AY1756" s="51">
        <f t="shared" si="356"/>
        <v>0.15112540489035475</v>
      </c>
      <c r="AZ1756" s="51">
        <f t="shared" si="357"/>
        <v>0.13128491843575424</v>
      </c>
      <c r="BA1756" s="49">
        <v>16900</v>
      </c>
      <c r="BB1756" s="52">
        <v>3</v>
      </c>
      <c r="BC1756" s="51">
        <f t="shared" si="358"/>
        <v>8.6816723052904887E-2</v>
      </c>
      <c r="BD1756" s="51">
        <f t="shared" si="359"/>
        <v>7.9881659171597674E-2</v>
      </c>
      <c r="BE1756" s="49">
        <v>0</v>
      </c>
      <c r="BF1756" s="52">
        <v>0</v>
      </c>
      <c r="BG1756" s="51">
        <f t="shared" si="360"/>
        <v>-1</v>
      </c>
      <c r="BH1756" s="51">
        <f t="shared" si="361"/>
        <v>0</v>
      </c>
      <c r="BI1756" s="282">
        <f t="shared" si="363"/>
        <v>29</v>
      </c>
    </row>
    <row r="1757" spans="1:61" hidden="1">
      <c r="A1757" s="54" t="s">
        <v>150</v>
      </c>
      <c r="B1757" s="55" t="s">
        <v>5492</v>
      </c>
      <c r="C1757" s="55" t="s">
        <v>5493</v>
      </c>
      <c r="D1757" s="44" t="s">
        <v>5494</v>
      </c>
      <c r="E1757" s="56">
        <v>6</v>
      </c>
      <c r="F1757" s="46" t="s">
        <v>5814</v>
      </c>
      <c r="G1757" s="47" t="s">
        <v>5814</v>
      </c>
      <c r="H1757" s="47" t="s">
        <v>6390</v>
      </c>
      <c r="I1757" s="48" t="s">
        <v>6391</v>
      </c>
      <c r="J1757" s="48" t="s">
        <v>6392</v>
      </c>
      <c r="K1757" s="48" t="s">
        <v>6393</v>
      </c>
      <c r="L1757" s="45">
        <v>29</v>
      </c>
      <c r="M1757" s="47" t="s">
        <v>160</v>
      </c>
      <c r="N1757" s="60">
        <v>0</v>
      </c>
      <c r="O1757" s="58">
        <v>0</v>
      </c>
      <c r="P1757" s="58">
        <v>0</v>
      </c>
      <c r="Q1757" s="132">
        <v>0</v>
      </c>
      <c r="R1757" s="60">
        <v>4</v>
      </c>
      <c r="S1757" s="58">
        <v>-1</v>
      </c>
      <c r="T1757" s="58">
        <v>0</v>
      </c>
      <c r="U1757" s="132">
        <v>0</v>
      </c>
      <c r="V1757" s="58">
        <v>0</v>
      </c>
      <c r="W1757" s="58">
        <v>0</v>
      </c>
      <c r="X1757" s="58">
        <v>0</v>
      </c>
      <c r="Y1757" s="132">
        <v>0</v>
      </c>
      <c r="Z1757" s="61">
        <v>0</v>
      </c>
      <c r="AA1757" s="59">
        <v>0</v>
      </c>
      <c r="AB1757" s="59">
        <v>0</v>
      </c>
      <c r="AC1757" s="132">
        <v>0</v>
      </c>
      <c r="AD1757" s="61">
        <v>0</v>
      </c>
      <c r="AE1757" s="59">
        <v>0</v>
      </c>
      <c r="AF1757" s="59">
        <v>0</v>
      </c>
      <c r="AG1757" s="132">
        <v>0</v>
      </c>
      <c r="AH1757" s="61">
        <v>0</v>
      </c>
      <c r="AI1757" s="132">
        <v>0</v>
      </c>
      <c r="AJ1757" s="64">
        <f>IFERROR(VLOOKUP($B1757,STOCK!$A:$H,3,0)," ")</f>
        <v>0</v>
      </c>
      <c r="AK1757" s="65">
        <f>IFERROR(VLOOKUP($B1757,STOCK!$A:$H,4,0)," ")</f>
        <v>0</v>
      </c>
      <c r="AL1757" s="65">
        <f>IFERROR(VLOOKUP($B1757,STOCK!$A:$H,5,0)," ")</f>
        <v>0</v>
      </c>
      <c r="AM1757" s="65">
        <f>IFERROR(VLOOKUP($B1757,STOCK!$A:$H,6,0)," ")</f>
        <v>0</v>
      </c>
      <c r="AN1757" s="65">
        <f>IFERROR(VLOOKUP($B1757,STOCK!$A:$H,7,0)," ")</f>
        <v>0</v>
      </c>
      <c r="AO1757" s="65">
        <f>IFERROR(VLOOKUP($B1757,STOCK!$A:$H,8,0)," ")</f>
        <v>0</v>
      </c>
      <c r="AP1757" s="62" t="str">
        <f t="shared" si="351"/>
        <v>Q</v>
      </c>
      <c r="AQ1757" s="50" t="str">
        <f t="shared" si="352"/>
        <v>Q</v>
      </c>
      <c r="AR1757" s="50" t="str">
        <f t="shared" si="353"/>
        <v>Q</v>
      </c>
      <c r="AS1757" s="50" t="str">
        <f t="shared" si="354"/>
        <v>Q</v>
      </c>
      <c r="AT1757" s="50" t="str">
        <f t="shared" si="355"/>
        <v>Q</v>
      </c>
      <c r="AU1757" s="63" t="str">
        <f t="shared" si="362"/>
        <v>Q</v>
      </c>
      <c r="AV1757" s="67">
        <v>15550.000004</v>
      </c>
      <c r="AW1757" s="133">
        <v>15544.38171</v>
      </c>
      <c r="AX1757" s="49">
        <v>17900</v>
      </c>
      <c r="AY1757" s="51">
        <f t="shared" si="356"/>
        <v>0.15112540163315114</v>
      </c>
      <c r="AZ1757" s="51">
        <f t="shared" si="357"/>
        <v>0.13128491597765365</v>
      </c>
      <c r="BA1757" s="49">
        <v>16900</v>
      </c>
      <c r="BB1757" s="52">
        <v>3</v>
      </c>
      <c r="BC1757" s="51">
        <f t="shared" si="358"/>
        <v>8.6816719977667711E-2</v>
      </c>
      <c r="BD1757" s="51">
        <f t="shared" si="359"/>
        <v>7.9881656568047368E-2</v>
      </c>
      <c r="BE1757" s="49">
        <v>0</v>
      </c>
      <c r="BF1757" s="52">
        <v>0</v>
      </c>
      <c r="BG1757" s="51">
        <f t="shared" si="360"/>
        <v>-1</v>
      </c>
      <c r="BH1757" s="51">
        <f t="shared" si="361"/>
        <v>0</v>
      </c>
      <c r="BI1757" s="282">
        <f t="shared" si="363"/>
        <v>0</v>
      </c>
    </row>
    <row r="1758" spans="1:61" hidden="1">
      <c r="A1758" s="54" t="s">
        <v>150</v>
      </c>
      <c r="B1758" s="55" t="s">
        <v>5495</v>
      </c>
      <c r="C1758" s="55" t="s">
        <v>5496</v>
      </c>
      <c r="D1758" s="44" t="s">
        <v>5497</v>
      </c>
      <c r="E1758" s="56">
        <v>12</v>
      </c>
      <c r="F1758" s="46" t="s">
        <v>5814</v>
      </c>
      <c r="G1758" s="47" t="s">
        <v>5814</v>
      </c>
      <c r="H1758" s="47" t="s">
        <v>6390</v>
      </c>
      <c r="I1758" s="48" t="s">
        <v>6391</v>
      </c>
      <c r="J1758" s="48" t="s">
        <v>6394</v>
      </c>
      <c r="K1758" s="48" t="s">
        <v>6395</v>
      </c>
      <c r="L1758" s="45">
        <v>27</v>
      </c>
      <c r="M1758" s="47" t="s">
        <v>5871</v>
      </c>
      <c r="N1758" s="60">
        <v>25</v>
      </c>
      <c r="O1758" s="58">
        <v>18</v>
      </c>
      <c r="P1758" s="58">
        <v>28</v>
      </c>
      <c r="Q1758" s="132">
        <v>39</v>
      </c>
      <c r="R1758" s="60">
        <v>16</v>
      </c>
      <c r="S1758" s="58">
        <v>30</v>
      </c>
      <c r="T1758" s="58">
        <v>40</v>
      </c>
      <c r="U1758" s="132">
        <v>32</v>
      </c>
      <c r="V1758" s="58">
        <v>8</v>
      </c>
      <c r="W1758" s="58">
        <v>19</v>
      </c>
      <c r="X1758" s="58">
        <v>18</v>
      </c>
      <c r="Y1758" s="132">
        <v>30</v>
      </c>
      <c r="Z1758" s="61">
        <v>14</v>
      </c>
      <c r="AA1758" s="59">
        <v>18</v>
      </c>
      <c r="AB1758" s="59">
        <v>29</v>
      </c>
      <c r="AC1758" s="132">
        <v>41</v>
      </c>
      <c r="AD1758" s="61">
        <v>15</v>
      </c>
      <c r="AE1758" s="59">
        <v>47</v>
      </c>
      <c r="AF1758" s="59">
        <v>50</v>
      </c>
      <c r="AG1758" s="132">
        <v>60</v>
      </c>
      <c r="AH1758" s="61">
        <v>0</v>
      </c>
      <c r="AI1758" s="132">
        <v>8</v>
      </c>
      <c r="AJ1758" s="64">
        <f>IFERROR(VLOOKUP($B1758,STOCK!$A:$H,3,0)," ")</f>
        <v>52</v>
      </c>
      <c r="AK1758" s="65">
        <f>IFERROR(VLOOKUP($B1758,STOCK!$A:$H,4,0)," ")</f>
        <v>-1</v>
      </c>
      <c r="AL1758" s="65">
        <f>IFERROR(VLOOKUP($B1758,STOCK!$A:$H,5,0)," ")</f>
        <v>31</v>
      </c>
      <c r="AM1758" s="65">
        <f>IFERROR(VLOOKUP($B1758,STOCK!$A:$H,6,0)," ")</f>
        <v>10</v>
      </c>
      <c r="AN1758" s="65">
        <f>IFERROR(VLOOKUP($B1758,STOCK!$A:$H,7,0)," ")</f>
        <v>44</v>
      </c>
      <c r="AO1758" s="65">
        <f>IFERROR(VLOOKUP($B1758,STOCK!$A:$H,8,0)," ")</f>
        <v>34</v>
      </c>
      <c r="AP1758" s="62">
        <f t="shared" si="351"/>
        <v>40</v>
      </c>
      <c r="AQ1758" s="50" t="str">
        <f t="shared" si="352"/>
        <v>Q</v>
      </c>
      <c r="AR1758" s="50">
        <f t="shared" si="353"/>
        <v>31.000000000000004</v>
      </c>
      <c r="AS1758" s="50">
        <f t="shared" si="354"/>
        <v>7.3170731707317067</v>
      </c>
      <c r="AT1758" s="50">
        <f t="shared" si="355"/>
        <v>22</v>
      </c>
      <c r="AU1758" s="63">
        <f t="shared" si="362"/>
        <v>127.5</v>
      </c>
      <c r="AV1758" s="67">
        <v>20482</v>
      </c>
      <c r="AW1758" s="133">
        <v>20258.136579999999</v>
      </c>
      <c r="AX1758" s="49">
        <v>22500</v>
      </c>
      <c r="AY1758" s="51">
        <f t="shared" si="356"/>
        <v>9.852553461576008E-2</v>
      </c>
      <c r="AZ1758" s="51">
        <f t="shared" si="357"/>
        <v>8.9688888888888887E-2</v>
      </c>
      <c r="BA1758" s="49">
        <v>21900</v>
      </c>
      <c r="BB1758" s="52">
        <v>3</v>
      </c>
      <c r="BC1758" s="51">
        <f t="shared" si="358"/>
        <v>6.9231520359339882E-2</v>
      </c>
      <c r="BD1758" s="51">
        <f t="shared" si="359"/>
        <v>6.474885844748858E-2</v>
      </c>
      <c r="BE1758" s="49">
        <v>21500</v>
      </c>
      <c r="BF1758" s="52">
        <v>6</v>
      </c>
      <c r="BG1758" s="51">
        <f t="shared" si="360"/>
        <v>4.9702177521726343E-2</v>
      </c>
      <c r="BH1758" s="51">
        <f t="shared" si="361"/>
        <v>4.7348837209302323E-2</v>
      </c>
      <c r="BI1758" s="282">
        <f t="shared" si="363"/>
        <v>210</v>
      </c>
    </row>
    <row r="1759" spans="1:61" hidden="1">
      <c r="A1759" s="54" t="s">
        <v>150</v>
      </c>
      <c r="B1759" s="55" t="s">
        <v>5498</v>
      </c>
      <c r="C1759" s="55" t="s">
        <v>5499</v>
      </c>
      <c r="D1759" s="44" t="s">
        <v>5500</v>
      </c>
      <c r="E1759" s="56">
        <v>1</v>
      </c>
      <c r="F1759" s="46" t="s">
        <v>5814</v>
      </c>
      <c r="G1759" s="47" t="s">
        <v>5814</v>
      </c>
      <c r="H1759" s="47" t="s">
        <v>6390</v>
      </c>
      <c r="I1759" s="48" t="s">
        <v>6391</v>
      </c>
      <c r="J1759" s="48" t="s">
        <v>6396</v>
      </c>
      <c r="K1759" s="48" t="s">
        <v>6397</v>
      </c>
      <c r="L1759" s="45">
        <v>81</v>
      </c>
      <c r="M1759" s="47" t="s">
        <v>6093</v>
      </c>
      <c r="N1759" s="60">
        <v>0</v>
      </c>
      <c r="O1759" s="58">
        <v>0</v>
      </c>
      <c r="P1759" s="58">
        <v>0</v>
      </c>
      <c r="Q1759" s="132">
        <v>0</v>
      </c>
      <c r="R1759" s="60">
        <v>0</v>
      </c>
      <c r="S1759" s="58">
        <v>0</v>
      </c>
      <c r="T1759" s="58">
        <v>0</v>
      </c>
      <c r="U1759" s="132">
        <v>0</v>
      </c>
      <c r="V1759" s="58">
        <v>0</v>
      </c>
      <c r="W1759" s="58">
        <v>0</v>
      </c>
      <c r="X1759" s="58">
        <v>0</v>
      </c>
      <c r="Y1759" s="132">
        <v>0</v>
      </c>
      <c r="Z1759" s="61">
        <v>0</v>
      </c>
      <c r="AA1759" s="59">
        <v>0</v>
      </c>
      <c r="AB1759" s="59">
        <v>0</v>
      </c>
      <c r="AC1759" s="132">
        <v>0</v>
      </c>
      <c r="AD1759" s="61">
        <v>0</v>
      </c>
      <c r="AE1759" s="59">
        <v>0</v>
      </c>
      <c r="AF1759" s="59">
        <v>0</v>
      </c>
      <c r="AG1759" s="132">
        <v>0</v>
      </c>
      <c r="AH1759" s="61">
        <v>0</v>
      </c>
      <c r="AI1759" s="132">
        <v>0</v>
      </c>
      <c r="AJ1759" s="64">
        <f>IFERROR(VLOOKUP($B1759,STOCK!$A:$H,3,0)," ")</f>
        <v>0</v>
      </c>
      <c r="AK1759" s="65">
        <f>IFERROR(VLOOKUP($B1759,STOCK!$A:$H,4,0)," ")</f>
        <v>0</v>
      </c>
      <c r="AL1759" s="65">
        <f>IFERROR(VLOOKUP($B1759,STOCK!$A:$H,5,0)," ")</f>
        <v>0</v>
      </c>
      <c r="AM1759" s="65">
        <f>IFERROR(VLOOKUP($B1759,STOCK!$A:$H,6,0)," ")</f>
        <v>0</v>
      </c>
      <c r="AN1759" s="65">
        <f>IFERROR(VLOOKUP($B1759,STOCK!$A:$H,7,0)," ")</f>
        <v>0</v>
      </c>
      <c r="AO1759" s="65">
        <f>IFERROR(VLOOKUP($B1759,STOCK!$A:$H,8,0)," ")</f>
        <v>0</v>
      </c>
      <c r="AP1759" s="62" t="str">
        <f t="shared" si="351"/>
        <v>Q</v>
      </c>
      <c r="AQ1759" s="50" t="str">
        <f t="shared" si="352"/>
        <v>Q</v>
      </c>
      <c r="AR1759" s="50" t="str">
        <f t="shared" si="353"/>
        <v>Q</v>
      </c>
      <c r="AS1759" s="50" t="str">
        <f t="shared" si="354"/>
        <v>Q</v>
      </c>
      <c r="AT1759" s="50" t="str">
        <f t="shared" si="355"/>
        <v>Q</v>
      </c>
      <c r="AU1759" s="63" t="str">
        <f t="shared" si="362"/>
        <v>Q</v>
      </c>
      <c r="AV1759" s="67">
        <v>6249.9999980000002</v>
      </c>
      <c r="AW1759" s="133">
        <v>6197.6924900000004</v>
      </c>
      <c r="AX1759" s="49">
        <v>6950</v>
      </c>
      <c r="AY1759" s="51">
        <f t="shared" si="356"/>
        <v>0.1120000003558399</v>
      </c>
      <c r="AZ1759" s="51">
        <f t="shared" si="357"/>
        <v>0.10071942474820141</v>
      </c>
      <c r="BA1759" s="49">
        <v>6790</v>
      </c>
      <c r="BB1759" s="52">
        <v>6</v>
      </c>
      <c r="BC1759" s="51">
        <f t="shared" si="358"/>
        <v>8.6400000347647943E-2</v>
      </c>
      <c r="BD1759" s="51">
        <f t="shared" si="359"/>
        <v>7.9528718998527217E-2</v>
      </c>
      <c r="BE1759" s="49">
        <v>6650</v>
      </c>
      <c r="BF1759" s="52">
        <v>12</v>
      </c>
      <c r="BG1759" s="51">
        <f t="shared" si="360"/>
        <v>6.4000000340479923E-2</v>
      </c>
      <c r="BH1759" s="51">
        <f t="shared" si="361"/>
        <v>6.0150376240601468E-2</v>
      </c>
      <c r="BI1759" s="282">
        <f t="shared" si="363"/>
        <v>0</v>
      </c>
    </row>
    <row r="1760" spans="1:61" hidden="1">
      <c r="A1760" s="54" t="s">
        <v>150</v>
      </c>
      <c r="B1760" s="55" t="s">
        <v>5501</v>
      </c>
      <c r="C1760" s="55" t="s">
        <v>5502</v>
      </c>
      <c r="D1760" s="44" t="s">
        <v>5503</v>
      </c>
      <c r="E1760" s="56">
        <v>6</v>
      </c>
      <c r="F1760" s="46" t="s">
        <v>5814</v>
      </c>
      <c r="G1760" s="47" t="s">
        <v>5814</v>
      </c>
      <c r="H1760" s="47" t="s">
        <v>6390</v>
      </c>
      <c r="I1760" s="48" t="s">
        <v>6391</v>
      </c>
      <c r="J1760" s="48" t="s">
        <v>6396</v>
      </c>
      <c r="K1760" s="48" t="s">
        <v>6397</v>
      </c>
      <c r="L1760" s="45">
        <v>81</v>
      </c>
      <c r="M1760" s="47" t="s">
        <v>6093</v>
      </c>
      <c r="N1760" s="60">
        <v>26</v>
      </c>
      <c r="O1760" s="58">
        <v>8</v>
      </c>
      <c r="P1760" s="58">
        <v>16</v>
      </c>
      <c r="Q1760" s="132">
        <v>15</v>
      </c>
      <c r="R1760" s="60">
        <v>0</v>
      </c>
      <c r="S1760" s="58">
        <v>11</v>
      </c>
      <c r="T1760" s="58">
        <v>29</v>
      </c>
      <c r="U1760" s="132">
        <v>32</v>
      </c>
      <c r="V1760" s="58">
        <v>20</v>
      </c>
      <c r="W1760" s="58">
        <v>7</v>
      </c>
      <c r="X1760" s="58">
        <v>8</v>
      </c>
      <c r="Y1760" s="132">
        <v>19</v>
      </c>
      <c r="Z1760" s="61">
        <v>11</v>
      </c>
      <c r="AA1760" s="59">
        <v>13</v>
      </c>
      <c r="AB1760" s="59">
        <v>9</v>
      </c>
      <c r="AC1760" s="132">
        <v>7</v>
      </c>
      <c r="AD1760" s="61">
        <v>19</v>
      </c>
      <c r="AE1760" s="59">
        <v>28</v>
      </c>
      <c r="AF1760" s="59">
        <v>22</v>
      </c>
      <c r="AG1760" s="132">
        <v>21</v>
      </c>
      <c r="AH1760" s="61">
        <v>0</v>
      </c>
      <c r="AI1760" s="132">
        <v>0</v>
      </c>
      <c r="AJ1760" s="64">
        <f>IFERROR(VLOOKUP($B1760,STOCK!$A:$H,3,0)," ")</f>
        <v>-37</v>
      </c>
      <c r="AK1760" s="65">
        <f>IFERROR(VLOOKUP($B1760,STOCK!$A:$H,4,0)," ")</f>
        <v>53</v>
      </c>
      <c r="AL1760" s="65">
        <f>IFERROR(VLOOKUP($B1760,STOCK!$A:$H,5,0)," ")</f>
        <v>16</v>
      </c>
      <c r="AM1760" s="65">
        <f>IFERROR(VLOOKUP($B1760,STOCK!$A:$H,6,0)," ")</f>
        <v>18</v>
      </c>
      <c r="AN1760" s="65">
        <f>IFERROR(VLOOKUP($B1760,STOCK!$A:$H,7,0)," ")</f>
        <v>0</v>
      </c>
      <c r="AO1760" s="65">
        <f>IFERROR(VLOOKUP($B1760,STOCK!$A:$H,8,0)," ")</f>
        <v>0</v>
      </c>
      <c r="AP1760" s="62" t="str">
        <f t="shared" si="351"/>
        <v>Q</v>
      </c>
      <c r="AQ1760" s="50">
        <f t="shared" si="352"/>
        <v>49.6875</v>
      </c>
      <c r="AR1760" s="50">
        <f t="shared" si="353"/>
        <v>25.263157894736842</v>
      </c>
      <c r="AS1760" s="50">
        <f t="shared" si="354"/>
        <v>77.142857142857153</v>
      </c>
      <c r="AT1760" s="50" t="str">
        <f t="shared" si="355"/>
        <v>Q</v>
      </c>
      <c r="AU1760" s="63" t="str">
        <f t="shared" si="362"/>
        <v>Q</v>
      </c>
      <c r="AV1760" s="67">
        <v>14015.694439999999</v>
      </c>
      <c r="AW1760" s="133">
        <v>14015.699500000001</v>
      </c>
      <c r="AX1760" s="49">
        <v>15500</v>
      </c>
      <c r="AY1760" s="51">
        <f t="shared" si="356"/>
        <v>0.10590310500519173</v>
      </c>
      <c r="AZ1760" s="51">
        <f t="shared" si="357"/>
        <v>9.5761649032258103E-2</v>
      </c>
      <c r="BA1760" s="49">
        <v>15250</v>
      </c>
      <c r="BB1760" s="52">
        <v>3</v>
      </c>
      <c r="BC1760" s="51">
        <f t="shared" si="358"/>
        <v>8.8065958150269186E-2</v>
      </c>
      <c r="BD1760" s="51">
        <f t="shared" si="359"/>
        <v>8.0938069508196764E-2</v>
      </c>
      <c r="BE1760" s="49">
        <v>14900</v>
      </c>
      <c r="BF1760" s="52">
        <v>6</v>
      </c>
      <c r="BG1760" s="51">
        <f t="shared" si="360"/>
        <v>6.3093952553377797E-2</v>
      </c>
      <c r="BH1760" s="51">
        <f t="shared" si="361"/>
        <v>5.9349366442953064E-2</v>
      </c>
      <c r="BI1760" s="282">
        <f t="shared" si="363"/>
        <v>94</v>
      </c>
    </row>
    <row r="1761" spans="1:61" hidden="1">
      <c r="A1761" s="54" t="s">
        <v>149</v>
      </c>
      <c r="B1761" s="55" t="s">
        <v>5504</v>
      </c>
      <c r="C1761" s="55" t="s">
        <v>5505</v>
      </c>
      <c r="D1761" s="44" t="s">
        <v>5506</v>
      </c>
      <c r="E1761" s="56">
        <v>6</v>
      </c>
      <c r="F1761" s="46" t="s">
        <v>5814</v>
      </c>
      <c r="G1761" s="47" t="s">
        <v>5814</v>
      </c>
      <c r="H1761" s="47" t="s">
        <v>6390</v>
      </c>
      <c r="I1761" s="48" t="s">
        <v>6391</v>
      </c>
      <c r="J1761" s="48" t="s">
        <v>6396</v>
      </c>
      <c r="K1761" s="48" t="s">
        <v>6397</v>
      </c>
      <c r="L1761" s="45">
        <v>81</v>
      </c>
      <c r="M1761" s="47" t="s">
        <v>6093</v>
      </c>
      <c r="N1761" s="60">
        <v>9</v>
      </c>
      <c r="O1761" s="58">
        <v>9</v>
      </c>
      <c r="P1761" s="58">
        <v>6</v>
      </c>
      <c r="Q1761" s="132">
        <v>4</v>
      </c>
      <c r="R1761" s="60">
        <v>10</v>
      </c>
      <c r="S1761" s="58">
        <v>9</v>
      </c>
      <c r="T1761" s="58">
        <v>17</v>
      </c>
      <c r="U1761" s="132">
        <v>21</v>
      </c>
      <c r="V1761" s="58">
        <v>7</v>
      </c>
      <c r="W1761" s="58">
        <v>3</v>
      </c>
      <c r="X1761" s="58">
        <v>0</v>
      </c>
      <c r="Y1761" s="132">
        <v>0</v>
      </c>
      <c r="Z1761" s="61">
        <v>0</v>
      </c>
      <c r="AA1761" s="59">
        <v>0</v>
      </c>
      <c r="AB1761" s="59">
        <v>0</v>
      </c>
      <c r="AC1761" s="132">
        <v>0</v>
      </c>
      <c r="AD1761" s="61">
        <v>12</v>
      </c>
      <c r="AE1761" s="59">
        <v>1</v>
      </c>
      <c r="AF1761" s="59">
        <v>0</v>
      </c>
      <c r="AG1761" s="132">
        <v>0</v>
      </c>
      <c r="AH1761" s="61">
        <v>0</v>
      </c>
      <c r="AI1761" s="132">
        <v>0</v>
      </c>
      <c r="AJ1761" s="64">
        <f>IFERROR(VLOOKUP($B1761,STOCK!$A:$H,3,0)," ")</f>
        <v>0</v>
      </c>
      <c r="AK1761" s="65">
        <f>IFERROR(VLOOKUP($B1761,STOCK!$A:$H,4,0)," ")</f>
        <v>9</v>
      </c>
      <c r="AL1761" s="65">
        <f>IFERROR(VLOOKUP($B1761,STOCK!$A:$H,5,0)," ")</f>
        <v>0</v>
      </c>
      <c r="AM1761" s="65">
        <f>IFERROR(VLOOKUP($B1761,STOCK!$A:$H,6,0)," ")</f>
        <v>0</v>
      </c>
      <c r="AN1761" s="65">
        <f>IFERROR(VLOOKUP($B1761,STOCK!$A:$H,7,0)," ")</f>
        <v>0</v>
      </c>
      <c r="AO1761" s="65">
        <f>IFERROR(VLOOKUP($B1761,STOCK!$A:$H,8,0)," ")</f>
        <v>0</v>
      </c>
      <c r="AP1761" s="62" t="str">
        <f t="shared" si="351"/>
        <v>Q</v>
      </c>
      <c r="AQ1761" s="50">
        <f t="shared" si="352"/>
        <v>12.857142857142856</v>
      </c>
      <c r="AR1761" s="50" t="str">
        <f t="shared" si="353"/>
        <v>Q</v>
      </c>
      <c r="AS1761" s="50" t="str">
        <f t="shared" si="354"/>
        <v>Q</v>
      </c>
      <c r="AT1761" s="50" t="str">
        <f t="shared" si="355"/>
        <v>Q</v>
      </c>
      <c r="AU1761" s="63" t="str">
        <f t="shared" si="362"/>
        <v>Q</v>
      </c>
      <c r="AV1761" s="67">
        <v>14015.999997999999</v>
      </c>
      <c r="AW1761" s="133">
        <v>14015.71996</v>
      </c>
      <c r="AX1761" s="49">
        <v>15500</v>
      </c>
      <c r="AY1761" s="51">
        <f t="shared" si="356"/>
        <v>0.10587899559159242</v>
      </c>
      <c r="AZ1761" s="51">
        <f t="shared" si="357"/>
        <v>9.574193561290327E-2</v>
      </c>
      <c r="BA1761" s="49">
        <v>15250</v>
      </c>
      <c r="BB1761" s="52">
        <v>3</v>
      </c>
      <c r="BC1761" s="51">
        <f t="shared" si="358"/>
        <v>8.8042237598179529E-2</v>
      </c>
      <c r="BD1761" s="51">
        <f t="shared" si="359"/>
        <v>8.0918032918032831E-2</v>
      </c>
      <c r="BE1761" s="49">
        <v>14900</v>
      </c>
      <c r="BF1761" s="52">
        <v>6</v>
      </c>
      <c r="BG1761" s="51">
        <f t="shared" si="360"/>
        <v>6.3070776407401663E-2</v>
      </c>
      <c r="BH1761" s="51">
        <f t="shared" si="361"/>
        <v>5.932885919463092E-2</v>
      </c>
      <c r="BI1761" s="282">
        <f t="shared" si="363"/>
        <v>25</v>
      </c>
    </row>
    <row r="1762" spans="1:61" hidden="1">
      <c r="A1762" s="54" t="s">
        <v>150</v>
      </c>
      <c r="B1762" s="55" t="s">
        <v>5507</v>
      </c>
      <c r="C1762" s="55" t="s">
        <v>5508</v>
      </c>
      <c r="D1762" s="44" t="s">
        <v>5509</v>
      </c>
      <c r="E1762" s="56">
        <v>6</v>
      </c>
      <c r="F1762" s="46" t="s">
        <v>5814</v>
      </c>
      <c r="G1762" s="47" t="s">
        <v>5814</v>
      </c>
      <c r="H1762" s="47" t="s">
        <v>6390</v>
      </c>
      <c r="I1762" s="48" t="s">
        <v>6391</v>
      </c>
      <c r="J1762" s="48" t="s">
        <v>6396</v>
      </c>
      <c r="K1762" s="48" t="s">
        <v>6398</v>
      </c>
      <c r="L1762" s="45">
        <v>29</v>
      </c>
      <c r="M1762" s="47" t="s">
        <v>160</v>
      </c>
      <c r="N1762" s="60">
        <v>0</v>
      </c>
      <c r="O1762" s="58">
        <v>0</v>
      </c>
      <c r="P1762" s="58">
        <v>0</v>
      </c>
      <c r="Q1762" s="132">
        <v>0</v>
      </c>
      <c r="R1762" s="60">
        <v>0</v>
      </c>
      <c r="S1762" s="58">
        <v>0</v>
      </c>
      <c r="T1762" s="58">
        <v>0</v>
      </c>
      <c r="U1762" s="132">
        <v>0</v>
      </c>
      <c r="V1762" s="58">
        <v>0</v>
      </c>
      <c r="W1762" s="58">
        <v>0</v>
      </c>
      <c r="X1762" s="58">
        <v>0</v>
      </c>
      <c r="Y1762" s="132">
        <v>0</v>
      </c>
      <c r="Z1762" s="61">
        <v>2</v>
      </c>
      <c r="AA1762" s="59">
        <v>0</v>
      </c>
      <c r="AB1762" s="59">
        <v>0</v>
      </c>
      <c r="AC1762" s="132">
        <v>0</v>
      </c>
      <c r="AD1762" s="61">
        <v>0</v>
      </c>
      <c r="AE1762" s="59">
        <v>0</v>
      </c>
      <c r="AF1762" s="59">
        <v>0</v>
      </c>
      <c r="AG1762" s="132">
        <v>0</v>
      </c>
      <c r="AH1762" s="61">
        <v>0</v>
      </c>
      <c r="AI1762" s="132">
        <v>0</v>
      </c>
      <c r="AJ1762" s="64">
        <f>IFERROR(VLOOKUP($B1762,STOCK!$A:$H,3,0)," ")</f>
        <v>0</v>
      </c>
      <c r="AK1762" s="65">
        <f>IFERROR(VLOOKUP($B1762,STOCK!$A:$H,4,0)," ")</f>
        <v>0</v>
      </c>
      <c r="AL1762" s="65">
        <f>IFERROR(VLOOKUP($B1762,STOCK!$A:$H,5,0)," ")</f>
        <v>0</v>
      </c>
      <c r="AM1762" s="65">
        <f>IFERROR(VLOOKUP($B1762,STOCK!$A:$H,6,0)," ")</f>
        <v>0</v>
      </c>
      <c r="AN1762" s="65">
        <f>IFERROR(VLOOKUP($B1762,STOCK!$A:$H,7,0)," ")</f>
        <v>0</v>
      </c>
      <c r="AO1762" s="65">
        <f>IFERROR(VLOOKUP($B1762,STOCK!$A:$H,8,0)," ")</f>
        <v>0</v>
      </c>
      <c r="AP1762" s="62" t="str">
        <f t="shared" si="351"/>
        <v>Q</v>
      </c>
      <c r="AQ1762" s="50" t="str">
        <f t="shared" si="352"/>
        <v>Q</v>
      </c>
      <c r="AR1762" s="50" t="str">
        <f t="shared" si="353"/>
        <v>Q</v>
      </c>
      <c r="AS1762" s="50" t="str">
        <f t="shared" si="354"/>
        <v>Q</v>
      </c>
      <c r="AT1762" s="50" t="str">
        <f t="shared" si="355"/>
        <v>Q</v>
      </c>
      <c r="AU1762" s="63" t="str">
        <f t="shared" si="362"/>
        <v>Q</v>
      </c>
      <c r="AV1762" s="67">
        <v>8599.9999800000005</v>
      </c>
      <c r="AW1762" s="133">
        <v>6520.5576700000001</v>
      </c>
      <c r="AX1762" s="49">
        <v>9900</v>
      </c>
      <c r="AY1762" s="51">
        <f t="shared" si="356"/>
        <v>0.15116279337479721</v>
      </c>
      <c r="AZ1762" s="51">
        <f t="shared" si="357"/>
        <v>0.13131313333333328</v>
      </c>
      <c r="BA1762" s="49">
        <v>9500</v>
      </c>
      <c r="BB1762" s="52">
        <v>6</v>
      </c>
      <c r="BC1762" s="51">
        <f t="shared" si="358"/>
        <v>0.1046511653596538</v>
      </c>
      <c r="BD1762" s="51">
        <f t="shared" si="359"/>
        <v>9.4736844210526264E-2</v>
      </c>
      <c r="BE1762" s="49">
        <v>9250</v>
      </c>
      <c r="BF1762" s="52">
        <v>12</v>
      </c>
      <c r="BG1762" s="51">
        <f t="shared" si="360"/>
        <v>7.5581397850189136E-2</v>
      </c>
      <c r="BH1762" s="51">
        <f t="shared" si="361"/>
        <v>7.0270272432432376E-2</v>
      </c>
      <c r="BI1762" s="282">
        <f t="shared" si="363"/>
        <v>0</v>
      </c>
    </row>
    <row r="1763" spans="1:61" hidden="1">
      <c r="A1763" s="54" t="s">
        <v>150</v>
      </c>
      <c r="B1763" s="55" t="s">
        <v>5510</v>
      </c>
      <c r="C1763" s="55" t="s">
        <v>5511</v>
      </c>
      <c r="D1763" s="44" t="s">
        <v>5512</v>
      </c>
      <c r="E1763" s="56">
        <v>6</v>
      </c>
      <c r="F1763" s="46" t="s">
        <v>5814</v>
      </c>
      <c r="G1763" s="47" t="s">
        <v>5814</v>
      </c>
      <c r="H1763" s="47" t="s">
        <v>6390</v>
      </c>
      <c r="I1763" s="48" t="s">
        <v>6391</v>
      </c>
      <c r="J1763" s="48" t="s">
        <v>6396</v>
      </c>
      <c r="K1763" s="48" t="s">
        <v>6398</v>
      </c>
      <c r="L1763" s="45">
        <v>29</v>
      </c>
      <c r="M1763" s="47" t="s">
        <v>160</v>
      </c>
      <c r="N1763" s="60">
        <v>4</v>
      </c>
      <c r="O1763" s="58">
        <v>1</v>
      </c>
      <c r="P1763" s="58">
        <v>0</v>
      </c>
      <c r="Q1763" s="132">
        <v>1</v>
      </c>
      <c r="R1763" s="60">
        <v>10</v>
      </c>
      <c r="S1763" s="58">
        <v>3</v>
      </c>
      <c r="T1763" s="58">
        <v>1</v>
      </c>
      <c r="U1763" s="132">
        <v>2</v>
      </c>
      <c r="V1763" s="58">
        <v>6</v>
      </c>
      <c r="W1763" s="58">
        <v>6</v>
      </c>
      <c r="X1763" s="58">
        <v>1</v>
      </c>
      <c r="Y1763" s="132">
        <v>1</v>
      </c>
      <c r="Z1763" s="61">
        <v>0</v>
      </c>
      <c r="AA1763" s="59">
        <v>0</v>
      </c>
      <c r="AB1763" s="59">
        <v>3</v>
      </c>
      <c r="AC1763" s="132">
        <v>6</v>
      </c>
      <c r="AD1763" s="61">
        <v>0</v>
      </c>
      <c r="AE1763" s="59">
        <v>0</v>
      </c>
      <c r="AF1763" s="59">
        <v>0</v>
      </c>
      <c r="AG1763" s="132">
        <v>0</v>
      </c>
      <c r="AH1763" s="61">
        <v>0</v>
      </c>
      <c r="AI1763" s="132">
        <v>3</v>
      </c>
      <c r="AJ1763" s="64">
        <f>IFERROR(VLOOKUP($B1763,STOCK!$A:$H,3,0)," ")</f>
        <v>11</v>
      </c>
      <c r="AK1763" s="65">
        <f>IFERROR(VLOOKUP($B1763,STOCK!$A:$H,4,0)," ")</f>
        <v>40</v>
      </c>
      <c r="AL1763" s="65">
        <f>IFERROR(VLOOKUP($B1763,STOCK!$A:$H,5,0)," ")</f>
        <v>38</v>
      </c>
      <c r="AM1763" s="65">
        <f>IFERROR(VLOOKUP($B1763,STOCK!$A:$H,6,0)," ")</f>
        <v>15</v>
      </c>
      <c r="AN1763" s="65">
        <f>IFERROR(VLOOKUP($B1763,STOCK!$A:$H,7,0)," ")</f>
        <v>57</v>
      </c>
      <c r="AO1763" s="65">
        <f>IFERROR(VLOOKUP($B1763,STOCK!$A:$H,8,0)," ")</f>
        <v>10</v>
      </c>
      <c r="AP1763" s="62">
        <f t="shared" si="351"/>
        <v>330</v>
      </c>
      <c r="AQ1763" s="50">
        <f t="shared" si="352"/>
        <v>600</v>
      </c>
      <c r="AR1763" s="50">
        <f t="shared" si="353"/>
        <v>1140</v>
      </c>
      <c r="AS1763" s="50">
        <f t="shared" si="354"/>
        <v>75</v>
      </c>
      <c r="AT1763" s="50" t="str">
        <f t="shared" si="355"/>
        <v>SV</v>
      </c>
      <c r="AU1763" s="63">
        <f t="shared" si="362"/>
        <v>100</v>
      </c>
      <c r="AV1763" s="67">
        <v>8599.9999800000005</v>
      </c>
      <c r="AW1763" s="133">
        <v>8348.4168900000004</v>
      </c>
      <c r="AX1763" s="49">
        <v>9900</v>
      </c>
      <c r="AY1763" s="51">
        <f t="shared" si="356"/>
        <v>0.15116279337479721</v>
      </c>
      <c r="AZ1763" s="51">
        <f t="shared" si="357"/>
        <v>0.13131313333333328</v>
      </c>
      <c r="BA1763" s="49">
        <v>9500</v>
      </c>
      <c r="BB1763" s="52">
        <v>6</v>
      </c>
      <c r="BC1763" s="51">
        <f t="shared" si="358"/>
        <v>0.1046511653596538</v>
      </c>
      <c r="BD1763" s="51">
        <f t="shared" si="359"/>
        <v>9.4736844210526264E-2</v>
      </c>
      <c r="BE1763" s="49">
        <v>9250</v>
      </c>
      <c r="BF1763" s="52">
        <v>12</v>
      </c>
      <c r="BG1763" s="51">
        <f t="shared" si="360"/>
        <v>7.5581397850189136E-2</v>
      </c>
      <c r="BH1763" s="51">
        <f t="shared" si="361"/>
        <v>7.0270272432432376E-2</v>
      </c>
      <c r="BI1763" s="282">
        <f t="shared" si="363"/>
        <v>13</v>
      </c>
    </row>
    <row r="1764" spans="1:61" hidden="1">
      <c r="A1764" s="54" t="s">
        <v>150</v>
      </c>
      <c r="B1764" s="55" t="s">
        <v>5513</v>
      </c>
      <c r="C1764" s="55" t="s">
        <v>5514</v>
      </c>
      <c r="D1764" s="44" t="s">
        <v>5515</v>
      </c>
      <c r="E1764" s="56">
        <v>6</v>
      </c>
      <c r="F1764" s="46" t="s">
        <v>5814</v>
      </c>
      <c r="G1764" s="47" t="s">
        <v>5814</v>
      </c>
      <c r="H1764" s="47" t="s">
        <v>6390</v>
      </c>
      <c r="I1764" s="48" t="s">
        <v>6391</v>
      </c>
      <c r="J1764" s="48" t="s">
        <v>6396</v>
      </c>
      <c r="K1764" s="48" t="s">
        <v>6398</v>
      </c>
      <c r="L1764" s="45">
        <v>29</v>
      </c>
      <c r="M1764" s="47" t="s">
        <v>160</v>
      </c>
      <c r="N1764" s="60">
        <v>4</v>
      </c>
      <c r="O1764" s="58">
        <v>12</v>
      </c>
      <c r="P1764" s="58">
        <v>0</v>
      </c>
      <c r="Q1764" s="132">
        <v>3</v>
      </c>
      <c r="R1764" s="60">
        <v>3</v>
      </c>
      <c r="S1764" s="58">
        <v>2</v>
      </c>
      <c r="T1764" s="58">
        <v>1</v>
      </c>
      <c r="U1764" s="132">
        <v>1</v>
      </c>
      <c r="V1764" s="58">
        <v>0</v>
      </c>
      <c r="W1764" s="58">
        <v>0</v>
      </c>
      <c r="X1764" s="58">
        <v>0</v>
      </c>
      <c r="Y1764" s="132">
        <v>0</v>
      </c>
      <c r="Z1764" s="61">
        <v>11</v>
      </c>
      <c r="AA1764" s="59">
        <v>12</v>
      </c>
      <c r="AB1764" s="59">
        <v>0</v>
      </c>
      <c r="AC1764" s="132">
        <v>0</v>
      </c>
      <c r="AD1764" s="61">
        <v>0</v>
      </c>
      <c r="AE1764" s="59">
        <v>6</v>
      </c>
      <c r="AF1764" s="59">
        <v>0</v>
      </c>
      <c r="AG1764" s="132">
        <v>0</v>
      </c>
      <c r="AH1764" s="61">
        <v>0</v>
      </c>
      <c r="AI1764" s="132">
        <v>1</v>
      </c>
      <c r="AJ1764" s="64">
        <f>IFERROR(VLOOKUP($B1764,STOCK!$A:$H,3,0)," ")</f>
        <v>74</v>
      </c>
      <c r="AK1764" s="65">
        <f>IFERROR(VLOOKUP($B1764,STOCK!$A:$H,4,0)," ")</f>
        <v>57</v>
      </c>
      <c r="AL1764" s="65">
        <f>IFERROR(VLOOKUP($B1764,STOCK!$A:$H,5,0)," ")</f>
        <v>18</v>
      </c>
      <c r="AM1764" s="65">
        <f>IFERROR(VLOOKUP($B1764,STOCK!$A:$H,6,0)," ")</f>
        <v>48</v>
      </c>
      <c r="AN1764" s="65">
        <f>IFERROR(VLOOKUP($B1764,STOCK!$A:$H,7,0)," ")</f>
        <v>30</v>
      </c>
      <c r="AO1764" s="65">
        <f>IFERROR(VLOOKUP($B1764,STOCK!$A:$H,8,0)," ")</f>
        <v>12</v>
      </c>
      <c r="AP1764" s="62">
        <f t="shared" si="351"/>
        <v>740</v>
      </c>
      <c r="AQ1764" s="50">
        <f t="shared" si="352"/>
        <v>1710</v>
      </c>
      <c r="AR1764" s="50" t="str">
        <f t="shared" si="353"/>
        <v>SV</v>
      </c>
      <c r="AS1764" s="50" t="str">
        <f t="shared" si="354"/>
        <v>SV</v>
      </c>
      <c r="AT1764" s="50" t="str">
        <f t="shared" si="355"/>
        <v>SV</v>
      </c>
      <c r="AU1764" s="63">
        <f t="shared" si="362"/>
        <v>360</v>
      </c>
      <c r="AV1764" s="67">
        <v>8600</v>
      </c>
      <c r="AW1764" s="133">
        <v>7952.9793200000004</v>
      </c>
      <c r="AX1764" s="49">
        <v>9900</v>
      </c>
      <c r="AY1764" s="51">
        <f t="shared" si="356"/>
        <v>0.15116279069767447</v>
      </c>
      <c r="AZ1764" s="51">
        <f t="shared" si="357"/>
        <v>0.13131313131313133</v>
      </c>
      <c r="BA1764" s="49">
        <v>9500</v>
      </c>
      <c r="BB1764" s="52">
        <v>6</v>
      </c>
      <c r="BC1764" s="51">
        <f t="shared" si="358"/>
        <v>0.10465116279069764</v>
      </c>
      <c r="BD1764" s="51">
        <f t="shared" si="359"/>
        <v>9.4736842105263161E-2</v>
      </c>
      <c r="BE1764" s="49">
        <v>9250</v>
      </c>
      <c r="BF1764" s="52">
        <v>12</v>
      </c>
      <c r="BG1764" s="51">
        <f t="shared" si="360"/>
        <v>7.5581395348837122E-2</v>
      </c>
      <c r="BH1764" s="51">
        <f t="shared" si="361"/>
        <v>7.0270270270270274E-2</v>
      </c>
      <c r="BI1764" s="282">
        <f t="shared" si="363"/>
        <v>5</v>
      </c>
    </row>
    <row r="1765" spans="1:61" hidden="1">
      <c r="A1765" s="54" t="s">
        <v>150</v>
      </c>
      <c r="B1765" s="55" t="s">
        <v>5516</v>
      </c>
      <c r="C1765" s="55" t="s">
        <v>5517</v>
      </c>
      <c r="D1765" s="44" t="s">
        <v>5518</v>
      </c>
      <c r="E1765" s="56">
        <v>6</v>
      </c>
      <c r="F1765" s="46" t="s">
        <v>5814</v>
      </c>
      <c r="G1765" s="47" t="s">
        <v>5814</v>
      </c>
      <c r="H1765" s="47" t="s">
        <v>6390</v>
      </c>
      <c r="I1765" s="48" t="s">
        <v>6391</v>
      </c>
      <c r="J1765" s="48" t="s">
        <v>6399</v>
      </c>
      <c r="K1765" s="48" t="s">
        <v>6399</v>
      </c>
      <c r="L1765" s="45">
        <v>117</v>
      </c>
      <c r="M1765" s="47" t="s">
        <v>5898</v>
      </c>
      <c r="N1765" s="60">
        <v>0</v>
      </c>
      <c r="O1765" s="58">
        <v>0</v>
      </c>
      <c r="P1765" s="58">
        <v>0</v>
      </c>
      <c r="Q1765" s="132">
        <v>0</v>
      </c>
      <c r="R1765" s="60">
        <v>0</v>
      </c>
      <c r="S1765" s="58">
        <v>0</v>
      </c>
      <c r="T1765" s="58">
        <v>0</v>
      </c>
      <c r="U1765" s="132">
        <v>0</v>
      </c>
      <c r="V1765" s="58">
        <v>0</v>
      </c>
      <c r="W1765" s="58">
        <v>0</v>
      </c>
      <c r="X1765" s="58">
        <v>0</v>
      </c>
      <c r="Y1765" s="132">
        <v>0</v>
      </c>
      <c r="Z1765" s="61">
        <v>0</v>
      </c>
      <c r="AA1765" s="59">
        <v>0</v>
      </c>
      <c r="AB1765" s="59">
        <v>0</v>
      </c>
      <c r="AC1765" s="132">
        <v>0</v>
      </c>
      <c r="AD1765" s="61">
        <v>0</v>
      </c>
      <c r="AE1765" s="59">
        <v>0</v>
      </c>
      <c r="AF1765" s="59">
        <v>0</v>
      </c>
      <c r="AG1765" s="132">
        <v>0</v>
      </c>
      <c r="AH1765" s="61">
        <v>0</v>
      </c>
      <c r="AI1765" s="132">
        <v>0</v>
      </c>
      <c r="AJ1765" s="64">
        <f>IFERROR(VLOOKUP($B1765,STOCK!$A:$H,3,0)," ")</f>
        <v>0</v>
      </c>
      <c r="AK1765" s="65">
        <f>IFERROR(VLOOKUP($B1765,STOCK!$A:$H,4,0)," ")</f>
        <v>0</v>
      </c>
      <c r="AL1765" s="65">
        <f>IFERROR(VLOOKUP($B1765,STOCK!$A:$H,5,0)," ")</f>
        <v>0</v>
      </c>
      <c r="AM1765" s="65">
        <f>IFERROR(VLOOKUP($B1765,STOCK!$A:$H,6,0)," ")</f>
        <v>0</v>
      </c>
      <c r="AN1765" s="65">
        <f>IFERROR(VLOOKUP($B1765,STOCK!$A:$H,7,0)," ")</f>
        <v>0</v>
      </c>
      <c r="AO1765" s="65">
        <f>IFERROR(VLOOKUP($B1765,STOCK!$A:$H,8,0)," ")</f>
        <v>0</v>
      </c>
      <c r="AP1765" s="62" t="str">
        <f t="shared" si="351"/>
        <v>Q</v>
      </c>
      <c r="AQ1765" s="50" t="str">
        <f t="shared" si="352"/>
        <v>Q</v>
      </c>
      <c r="AR1765" s="50" t="str">
        <f t="shared" si="353"/>
        <v>Q</v>
      </c>
      <c r="AS1765" s="50" t="str">
        <f t="shared" si="354"/>
        <v>Q</v>
      </c>
      <c r="AT1765" s="50" t="str">
        <f t="shared" si="355"/>
        <v>Q</v>
      </c>
      <c r="AU1765" s="63" t="str">
        <f t="shared" si="362"/>
        <v>Q</v>
      </c>
      <c r="AV1765" s="67">
        <v>35120.000003000001</v>
      </c>
      <c r="AW1765" s="133">
        <v>35120.000003000001</v>
      </c>
      <c r="AX1765" s="49">
        <v>39900</v>
      </c>
      <c r="AY1765" s="51">
        <f t="shared" si="356"/>
        <v>0.13610478350204103</v>
      </c>
      <c r="AZ1765" s="51">
        <f t="shared" si="357"/>
        <v>0.11979949867167917</v>
      </c>
      <c r="BA1765" s="49">
        <v>38900</v>
      </c>
      <c r="BB1765" s="52">
        <v>3</v>
      </c>
      <c r="BC1765" s="51">
        <f t="shared" si="358"/>
        <v>0.1076309794042456</v>
      </c>
      <c r="BD1765" s="51">
        <f t="shared" si="359"/>
        <v>9.7172236426735198E-2</v>
      </c>
      <c r="BE1765" s="49">
        <v>37900</v>
      </c>
      <c r="BF1765" s="52">
        <v>6</v>
      </c>
      <c r="BG1765" s="51">
        <f t="shared" si="360"/>
        <v>7.9157175306450167E-2</v>
      </c>
      <c r="BH1765" s="51">
        <f t="shared" si="361"/>
        <v>7.335092340369391E-2</v>
      </c>
      <c r="BI1765" s="282">
        <f t="shared" si="363"/>
        <v>0</v>
      </c>
    </row>
    <row r="1766" spans="1:61" hidden="1">
      <c r="A1766" s="54" t="s">
        <v>150</v>
      </c>
      <c r="B1766" s="55" t="s">
        <v>5519</v>
      </c>
      <c r="C1766" s="55" t="s">
        <v>5520</v>
      </c>
      <c r="D1766" s="44" t="s">
        <v>5521</v>
      </c>
      <c r="E1766" s="56">
        <v>12</v>
      </c>
      <c r="F1766" s="46" t="s">
        <v>5814</v>
      </c>
      <c r="G1766" s="47" t="s">
        <v>5814</v>
      </c>
      <c r="H1766" s="47" t="s">
        <v>6390</v>
      </c>
      <c r="I1766" s="48" t="s">
        <v>6391</v>
      </c>
      <c r="J1766" s="48" t="s">
        <v>6399</v>
      </c>
      <c r="K1766" s="48" t="s">
        <v>6399</v>
      </c>
      <c r="L1766" s="45">
        <v>117</v>
      </c>
      <c r="M1766" s="47" t="s">
        <v>5898</v>
      </c>
      <c r="N1766" s="60">
        <v>20</v>
      </c>
      <c r="O1766" s="58">
        <v>40</v>
      </c>
      <c r="P1766" s="58">
        <v>40</v>
      </c>
      <c r="Q1766" s="132">
        <v>53</v>
      </c>
      <c r="R1766" s="60">
        <v>61</v>
      </c>
      <c r="S1766" s="58">
        <v>127</v>
      </c>
      <c r="T1766" s="58">
        <v>195</v>
      </c>
      <c r="U1766" s="132">
        <v>175</v>
      </c>
      <c r="V1766" s="58">
        <v>6</v>
      </c>
      <c r="W1766" s="58">
        <v>22</v>
      </c>
      <c r="X1766" s="58">
        <v>24</v>
      </c>
      <c r="Y1766" s="132">
        <v>32</v>
      </c>
      <c r="Z1766" s="61">
        <v>22</v>
      </c>
      <c r="AA1766" s="59">
        <v>29</v>
      </c>
      <c r="AB1766" s="59">
        <v>30</v>
      </c>
      <c r="AC1766" s="132">
        <v>30</v>
      </c>
      <c r="AD1766" s="61">
        <v>24</v>
      </c>
      <c r="AE1766" s="59">
        <v>31</v>
      </c>
      <c r="AF1766" s="59">
        <v>53</v>
      </c>
      <c r="AG1766" s="132">
        <v>86</v>
      </c>
      <c r="AH1766" s="61">
        <v>5</v>
      </c>
      <c r="AI1766" s="132">
        <v>17</v>
      </c>
      <c r="AJ1766" s="64">
        <f>IFERROR(VLOOKUP($B1766,STOCK!$A:$H,3,0)," ")</f>
        <v>51</v>
      </c>
      <c r="AK1766" s="65">
        <f>IFERROR(VLOOKUP($B1766,STOCK!$A:$H,4,0)," ")</f>
        <v>143</v>
      </c>
      <c r="AL1766" s="65">
        <f>IFERROR(VLOOKUP($B1766,STOCK!$A:$H,5,0)," ")</f>
        <v>46</v>
      </c>
      <c r="AM1766" s="65">
        <f>IFERROR(VLOOKUP($B1766,STOCK!$A:$H,6,0)," ")</f>
        <v>65</v>
      </c>
      <c r="AN1766" s="65">
        <f>IFERROR(VLOOKUP($B1766,STOCK!$A:$H,7,0)," ")</f>
        <v>41</v>
      </c>
      <c r="AO1766" s="65">
        <f>IFERROR(VLOOKUP($B1766,STOCK!$A:$H,8,0)," ")</f>
        <v>29</v>
      </c>
      <c r="AP1766" s="62">
        <f t="shared" si="351"/>
        <v>28.867924528301888</v>
      </c>
      <c r="AQ1766" s="50">
        <f t="shared" si="352"/>
        <v>24.514285714285716</v>
      </c>
      <c r="AR1766" s="50">
        <f t="shared" si="353"/>
        <v>43.125</v>
      </c>
      <c r="AS1766" s="50">
        <f t="shared" si="354"/>
        <v>65</v>
      </c>
      <c r="AT1766" s="50">
        <f t="shared" si="355"/>
        <v>14.302325581395349</v>
      </c>
      <c r="AU1766" s="63">
        <f t="shared" si="362"/>
        <v>51.17647058823529</v>
      </c>
      <c r="AV1766" s="67">
        <v>23559.999980000001</v>
      </c>
      <c r="AW1766" s="133">
        <v>23462.937519999999</v>
      </c>
      <c r="AX1766" s="49">
        <v>26900</v>
      </c>
      <c r="AY1766" s="51">
        <f t="shared" si="356"/>
        <v>0.1417657055532815</v>
      </c>
      <c r="AZ1766" s="51">
        <f t="shared" si="357"/>
        <v>0.12416356951672861</v>
      </c>
      <c r="BA1766" s="49">
        <v>26500</v>
      </c>
      <c r="BB1766" s="52">
        <v>3</v>
      </c>
      <c r="BC1766" s="51">
        <f t="shared" si="358"/>
        <v>0.1247877768461696</v>
      </c>
      <c r="BD1766" s="51">
        <f t="shared" si="359"/>
        <v>0.11094339698113205</v>
      </c>
      <c r="BE1766" s="49">
        <v>25900</v>
      </c>
      <c r="BF1766" s="52">
        <v>6</v>
      </c>
      <c r="BG1766" s="51">
        <f t="shared" si="360"/>
        <v>9.9320883785501524E-2</v>
      </c>
      <c r="BH1766" s="51">
        <f t="shared" si="361"/>
        <v>9.0347491119691106E-2</v>
      </c>
      <c r="BI1766" s="282">
        <f t="shared" si="363"/>
        <v>393</v>
      </c>
    </row>
    <row r="1767" spans="1:61" hidden="1">
      <c r="A1767" s="54" t="s">
        <v>150</v>
      </c>
      <c r="B1767" s="55" t="s">
        <v>5522</v>
      </c>
      <c r="C1767" s="55" t="s">
        <v>5523</v>
      </c>
      <c r="D1767" s="44" t="s">
        <v>5524</v>
      </c>
      <c r="E1767" s="56">
        <v>6</v>
      </c>
      <c r="F1767" s="46" t="s">
        <v>5814</v>
      </c>
      <c r="G1767" s="47" t="s">
        <v>5814</v>
      </c>
      <c r="H1767" s="47" t="s">
        <v>6390</v>
      </c>
      <c r="I1767" s="48" t="s">
        <v>6391</v>
      </c>
      <c r="J1767" s="48" t="s">
        <v>6399</v>
      </c>
      <c r="K1767" s="48" t="s">
        <v>6399</v>
      </c>
      <c r="L1767" s="45">
        <v>117</v>
      </c>
      <c r="M1767" s="47" t="s">
        <v>5898</v>
      </c>
      <c r="N1767" s="60">
        <v>7</v>
      </c>
      <c r="O1767" s="58">
        <v>14</v>
      </c>
      <c r="P1767" s="58">
        <v>20</v>
      </c>
      <c r="Q1767" s="132">
        <v>20</v>
      </c>
      <c r="R1767" s="60">
        <v>15</v>
      </c>
      <c r="S1767" s="58">
        <v>31</v>
      </c>
      <c r="T1767" s="58">
        <v>4</v>
      </c>
      <c r="U1767" s="132">
        <v>1</v>
      </c>
      <c r="V1767" s="58">
        <v>9</v>
      </c>
      <c r="W1767" s="58">
        <v>22</v>
      </c>
      <c r="X1767" s="58">
        <v>5</v>
      </c>
      <c r="Y1767" s="132">
        <v>9</v>
      </c>
      <c r="Z1767" s="61">
        <v>9</v>
      </c>
      <c r="AA1767" s="59">
        <v>15</v>
      </c>
      <c r="AB1767" s="59">
        <v>12</v>
      </c>
      <c r="AC1767" s="132">
        <v>24</v>
      </c>
      <c r="AD1767" s="61">
        <v>22</v>
      </c>
      <c r="AE1767" s="59">
        <v>6</v>
      </c>
      <c r="AF1767" s="59">
        <v>0</v>
      </c>
      <c r="AG1767" s="132">
        <v>0</v>
      </c>
      <c r="AH1767" s="61">
        <v>0</v>
      </c>
      <c r="AI1767" s="132">
        <v>0</v>
      </c>
      <c r="AJ1767" s="64">
        <f>IFERROR(VLOOKUP($B1767,STOCK!$A:$H,3,0)," ")</f>
        <v>8</v>
      </c>
      <c r="AK1767" s="65">
        <f>IFERROR(VLOOKUP($B1767,STOCK!$A:$H,4,0)," ")</f>
        <v>8</v>
      </c>
      <c r="AL1767" s="65">
        <f>IFERROR(VLOOKUP($B1767,STOCK!$A:$H,5,0)," ")</f>
        <v>2</v>
      </c>
      <c r="AM1767" s="65">
        <f>IFERROR(VLOOKUP($B1767,STOCK!$A:$H,6,0)," ")</f>
        <v>5</v>
      </c>
      <c r="AN1767" s="65">
        <f>IFERROR(VLOOKUP($B1767,STOCK!$A:$H,7,0)," ")</f>
        <v>0</v>
      </c>
      <c r="AO1767" s="65">
        <f>IFERROR(VLOOKUP($B1767,STOCK!$A:$H,8,0)," ")</f>
        <v>0</v>
      </c>
      <c r="AP1767" s="62">
        <f t="shared" si="351"/>
        <v>12</v>
      </c>
      <c r="AQ1767" s="50">
        <f t="shared" si="352"/>
        <v>240</v>
      </c>
      <c r="AR1767" s="50">
        <f t="shared" si="353"/>
        <v>6.6666666666666661</v>
      </c>
      <c r="AS1767" s="50">
        <f t="shared" si="354"/>
        <v>6.25</v>
      </c>
      <c r="AT1767" s="50" t="str">
        <f t="shared" si="355"/>
        <v>Q</v>
      </c>
      <c r="AU1767" s="63" t="str">
        <f t="shared" si="362"/>
        <v>Q</v>
      </c>
      <c r="AV1767" s="67">
        <v>45219.999989999997</v>
      </c>
      <c r="AW1767" s="133">
        <v>45184.107429999996</v>
      </c>
      <c r="AX1767" s="49">
        <v>52900</v>
      </c>
      <c r="AY1767" s="51">
        <f t="shared" si="356"/>
        <v>0.16983635585356849</v>
      </c>
      <c r="AZ1767" s="51">
        <f t="shared" si="357"/>
        <v>0.14517958431001896</v>
      </c>
      <c r="BA1767" s="49">
        <v>51500</v>
      </c>
      <c r="BB1767" s="52">
        <v>3</v>
      </c>
      <c r="BC1767" s="51">
        <f t="shared" si="358"/>
        <v>0.13887660352474063</v>
      </c>
      <c r="BD1767" s="51">
        <f t="shared" si="359"/>
        <v>0.12194174776699036</v>
      </c>
      <c r="BE1767" s="49">
        <v>49900</v>
      </c>
      <c r="BF1767" s="52">
        <v>6</v>
      </c>
      <c r="BG1767" s="51">
        <f t="shared" si="360"/>
        <v>0.10349402943465158</v>
      </c>
      <c r="BH1767" s="51">
        <f t="shared" si="361"/>
        <v>9.3787575350701466E-2</v>
      </c>
      <c r="BI1767" s="282">
        <f t="shared" si="363"/>
        <v>54</v>
      </c>
    </row>
    <row r="1768" spans="1:61" hidden="1">
      <c r="A1768" s="54" t="s">
        <v>150</v>
      </c>
      <c r="B1768" s="55" t="s">
        <v>5525</v>
      </c>
      <c r="C1768" s="55" t="s">
        <v>5526</v>
      </c>
      <c r="D1768" s="44" t="s">
        <v>5527</v>
      </c>
      <c r="E1768" s="56">
        <v>12</v>
      </c>
      <c r="F1768" s="46" t="s">
        <v>5814</v>
      </c>
      <c r="G1768" s="47" t="s">
        <v>5814</v>
      </c>
      <c r="H1768" s="47" t="s">
        <v>6390</v>
      </c>
      <c r="I1768" s="48" t="s">
        <v>6391</v>
      </c>
      <c r="J1768" s="48" t="s">
        <v>6399</v>
      </c>
      <c r="K1768" s="48" t="s">
        <v>6399</v>
      </c>
      <c r="L1768" s="45">
        <v>117</v>
      </c>
      <c r="M1768" s="47" t="s">
        <v>5898</v>
      </c>
      <c r="N1768" s="60">
        <v>55</v>
      </c>
      <c r="O1768" s="58">
        <v>56</v>
      </c>
      <c r="P1768" s="58">
        <v>41</v>
      </c>
      <c r="Q1768" s="132">
        <v>55</v>
      </c>
      <c r="R1768" s="60">
        <v>135</v>
      </c>
      <c r="S1768" s="58">
        <v>69</v>
      </c>
      <c r="T1768" s="58">
        <v>53</v>
      </c>
      <c r="U1768" s="132">
        <v>84</v>
      </c>
      <c r="V1768" s="58">
        <v>41</v>
      </c>
      <c r="W1768" s="58">
        <v>29</v>
      </c>
      <c r="X1768" s="58">
        <v>25</v>
      </c>
      <c r="Y1768" s="132">
        <v>35</v>
      </c>
      <c r="Z1768" s="61">
        <v>52</v>
      </c>
      <c r="AA1768" s="59">
        <v>70</v>
      </c>
      <c r="AB1768" s="59">
        <v>58</v>
      </c>
      <c r="AC1768" s="132">
        <v>79</v>
      </c>
      <c r="AD1768" s="61">
        <v>67</v>
      </c>
      <c r="AE1768" s="59">
        <v>71</v>
      </c>
      <c r="AF1768" s="59">
        <v>69</v>
      </c>
      <c r="AG1768" s="132">
        <v>69</v>
      </c>
      <c r="AH1768" s="61">
        <v>16</v>
      </c>
      <c r="AI1768" s="132">
        <v>32</v>
      </c>
      <c r="AJ1768" s="64">
        <f>IFERROR(VLOOKUP($B1768,STOCK!$A:$H,3,0)," ")</f>
        <v>44</v>
      </c>
      <c r="AK1768" s="65">
        <f>IFERROR(VLOOKUP($B1768,STOCK!$A:$H,4,0)," ")</f>
        <v>78</v>
      </c>
      <c r="AL1768" s="65">
        <f>IFERROR(VLOOKUP($B1768,STOCK!$A:$H,5,0)," ")</f>
        <v>79</v>
      </c>
      <c r="AM1768" s="65">
        <f>IFERROR(VLOOKUP($B1768,STOCK!$A:$H,6,0)," ")</f>
        <v>79</v>
      </c>
      <c r="AN1768" s="65">
        <f>IFERROR(VLOOKUP($B1768,STOCK!$A:$H,7,0)," ")</f>
        <v>99</v>
      </c>
      <c r="AO1768" s="65">
        <f>IFERROR(VLOOKUP($B1768,STOCK!$A:$H,8,0)," ")</f>
        <v>102</v>
      </c>
      <c r="AP1768" s="62">
        <f t="shared" si="351"/>
        <v>24</v>
      </c>
      <c r="AQ1768" s="50">
        <f t="shared" si="352"/>
        <v>27.857142857142858</v>
      </c>
      <c r="AR1768" s="50">
        <f t="shared" si="353"/>
        <v>67.714285714285708</v>
      </c>
      <c r="AS1768" s="50">
        <f t="shared" si="354"/>
        <v>30</v>
      </c>
      <c r="AT1768" s="50">
        <f t="shared" si="355"/>
        <v>43.043478260869563</v>
      </c>
      <c r="AU1768" s="63">
        <f t="shared" si="362"/>
        <v>95.625</v>
      </c>
      <c r="AV1768" s="67">
        <v>17859.999960000001</v>
      </c>
      <c r="AW1768" s="133">
        <v>17725.24237</v>
      </c>
      <c r="AX1768" s="49">
        <v>20500</v>
      </c>
      <c r="AY1768" s="51">
        <f t="shared" si="356"/>
        <v>0.1478163519547957</v>
      </c>
      <c r="AZ1768" s="51">
        <f t="shared" si="357"/>
        <v>0.12878048975609752</v>
      </c>
      <c r="BA1768" s="49">
        <v>19900</v>
      </c>
      <c r="BB1768" s="52">
        <v>3</v>
      </c>
      <c r="BC1768" s="51">
        <f t="shared" si="358"/>
        <v>0.11422172701953337</v>
      </c>
      <c r="BD1768" s="51">
        <f t="shared" si="359"/>
        <v>0.10251256482412055</v>
      </c>
      <c r="BE1768" s="49">
        <v>19500</v>
      </c>
      <c r="BF1768" s="52">
        <v>6</v>
      </c>
      <c r="BG1768" s="51">
        <f t="shared" si="360"/>
        <v>9.1825310396025372E-2</v>
      </c>
      <c r="BH1768" s="51">
        <f t="shared" si="361"/>
        <v>8.4102566153846106E-2</v>
      </c>
      <c r="BI1768" s="282">
        <f t="shared" si="363"/>
        <v>354</v>
      </c>
    </row>
    <row r="1769" spans="1:61" hidden="1">
      <c r="A1769" s="54" t="s">
        <v>150</v>
      </c>
      <c r="B1769" s="55" t="s">
        <v>5528</v>
      </c>
      <c r="C1769" s="55" t="s">
        <v>5529</v>
      </c>
      <c r="D1769" s="44" t="s">
        <v>5530</v>
      </c>
      <c r="E1769" s="56">
        <v>12</v>
      </c>
      <c r="F1769" s="46" t="s">
        <v>5814</v>
      </c>
      <c r="G1769" s="47" t="s">
        <v>5814</v>
      </c>
      <c r="H1769" s="47" t="s">
        <v>6390</v>
      </c>
      <c r="I1769" s="48" t="s">
        <v>6391</v>
      </c>
      <c r="J1769" s="48" t="s">
        <v>5894</v>
      </c>
      <c r="K1769" s="48" t="s">
        <v>5894</v>
      </c>
      <c r="L1769" s="45">
        <v>126</v>
      </c>
      <c r="M1769" s="47" t="s">
        <v>5862</v>
      </c>
      <c r="N1769" s="60">
        <v>0</v>
      </c>
      <c r="O1769" s="58">
        <v>1</v>
      </c>
      <c r="P1769" s="58">
        <v>6</v>
      </c>
      <c r="Q1769" s="132">
        <v>7</v>
      </c>
      <c r="R1769" s="60">
        <v>7</v>
      </c>
      <c r="S1769" s="58">
        <v>2</v>
      </c>
      <c r="T1769" s="58">
        <v>10</v>
      </c>
      <c r="U1769" s="132">
        <v>13</v>
      </c>
      <c r="V1769" s="58">
        <v>0</v>
      </c>
      <c r="W1769" s="58">
        <v>0</v>
      </c>
      <c r="X1769" s="58">
        <v>1</v>
      </c>
      <c r="Y1769" s="132">
        <v>1</v>
      </c>
      <c r="Z1769" s="61">
        <v>0</v>
      </c>
      <c r="AA1769" s="59">
        <v>0</v>
      </c>
      <c r="AB1769" s="59">
        <v>0</v>
      </c>
      <c r="AC1769" s="132">
        <v>0</v>
      </c>
      <c r="AD1769" s="61">
        <v>7</v>
      </c>
      <c r="AE1769" s="59">
        <v>0</v>
      </c>
      <c r="AF1769" s="59">
        <v>3</v>
      </c>
      <c r="AG1769" s="132">
        <v>9</v>
      </c>
      <c r="AH1769" s="61">
        <v>0</v>
      </c>
      <c r="AI1769" s="132">
        <v>0</v>
      </c>
      <c r="AJ1769" s="64">
        <f>IFERROR(VLOOKUP($B1769,STOCK!$A:$H,3,0)," ")</f>
        <v>2</v>
      </c>
      <c r="AK1769" s="65">
        <f>IFERROR(VLOOKUP($B1769,STOCK!$A:$H,4,0)," ")</f>
        <v>5</v>
      </c>
      <c r="AL1769" s="65">
        <f>IFERROR(VLOOKUP($B1769,STOCK!$A:$H,5,0)," ")</f>
        <v>6</v>
      </c>
      <c r="AM1769" s="65">
        <f>IFERROR(VLOOKUP($B1769,STOCK!$A:$H,6,0)," ")</f>
        <v>7</v>
      </c>
      <c r="AN1769" s="65">
        <f>IFERROR(VLOOKUP($B1769,STOCK!$A:$H,7,0)," ")</f>
        <v>3</v>
      </c>
      <c r="AO1769" s="65">
        <f>IFERROR(VLOOKUP($B1769,STOCK!$A:$H,8,0)," ")</f>
        <v>6</v>
      </c>
      <c r="AP1769" s="62">
        <f t="shared" si="351"/>
        <v>8.5714285714285712</v>
      </c>
      <c r="AQ1769" s="50">
        <f t="shared" si="352"/>
        <v>11.538461538461538</v>
      </c>
      <c r="AR1769" s="50">
        <f t="shared" si="353"/>
        <v>180</v>
      </c>
      <c r="AS1769" s="50" t="str">
        <f t="shared" si="354"/>
        <v>SV</v>
      </c>
      <c r="AT1769" s="50">
        <f t="shared" si="355"/>
        <v>10</v>
      </c>
      <c r="AU1769" s="63" t="str">
        <f t="shared" si="362"/>
        <v>SV</v>
      </c>
      <c r="AV1769" s="67">
        <v>22099</v>
      </c>
      <c r="AW1769" s="133">
        <v>18261.801909999998</v>
      </c>
      <c r="AX1769" s="49">
        <v>22900</v>
      </c>
      <c r="AY1769" s="51">
        <f t="shared" si="356"/>
        <v>3.6245983981175511E-2</v>
      </c>
      <c r="AZ1769" s="51">
        <f t="shared" si="357"/>
        <v>3.497816593886463E-2</v>
      </c>
      <c r="BA1769" s="49">
        <v>22500</v>
      </c>
      <c r="BB1769" s="52">
        <v>3</v>
      </c>
      <c r="BC1769" s="51">
        <f t="shared" si="358"/>
        <v>1.8145617448753315E-2</v>
      </c>
      <c r="BD1769" s="51">
        <f t="shared" si="359"/>
        <v>1.7822222222222222E-2</v>
      </c>
      <c r="BE1769" s="49">
        <v>21900</v>
      </c>
      <c r="BF1769" s="52">
        <v>6</v>
      </c>
      <c r="BG1769" s="51">
        <f t="shared" si="360"/>
        <v>-9.0049323498800904E-3</v>
      </c>
      <c r="BH1769" s="51">
        <f t="shared" si="361"/>
        <v>-9.0867579908675798E-3</v>
      </c>
      <c r="BI1769" s="282">
        <f t="shared" si="363"/>
        <v>30</v>
      </c>
    </row>
    <row r="1770" spans="1:61" hidden="1">
      <c r="A1770" s="54" t="s">
        <v>150</v>
      </c>
      <c r="B1770" s="55" t="s">
        <v>5531</v>
      </c>
      <c r="C1770" s="55" t="s">
        <v>5532</v>
      </c>
      <c r="D1770" s="44" t="s">
        <v>5533</v>
      </c>
      <c r="E1770" s="56">
        <v>6</v>
      </c>
      <c r="F1770" s="46" t="s">
        <v>5814</v>
      </c>
      <c r="G1770" s="47" t="s">
        <v>5814</v>
      </c>
      <c r="H1770" s="47" t="s">
        <v>6390</v>
      </c>
      <c r="I1770" s="48" t="s">
        <v>6391</v>
      </c>
      <c r="J1770" s="48" t="s">
        <v>5894</v>
      </c>
      <c r="K1770" s="48" t="s">
        <v>5894</v>
      </c>
      <c r="L1770" s="45">
        <v>126</v>
      </c>
      <c r="M1770" s="47" t="s">
        <v>5862</v>
      </c>
      <c r="N1770" s="60">
        <v>6</v>
      </c>
      <c r="O1770" s="58">
        <v>4</v>
      </c>
      <c r="P1770" s="58">
        <v>7</v>
      </c>
      <c r="Q1770" s="132">
        <v>4</v>
      </c>
      <c r="R1770" s="60">
        <v>1</v>
      </c>
      <c r="S1770" s="58">
        <v>4</v>
      </c>
      <c r="T1770" s="58">
        <v>1</v>
      </c>
      <c r="U1770" s="132">
        <v>1</v>
      </c>
      <c r="V1770" s="58">
        <v>2</v>
      </c>
      <c r="W1770" s="58">
        <v>4</v>
      </c>
      <c r="X1770" s="58">
        <v>1</v>
      </c>
      <c r="Y1770" s="132">
        <v>2</v>
      </c>
      <c r="Z1770" s="61">
        <v>1</v>
      </c>
      <c r="AA1770" s="59">
        <v>1</v>
      </c>
      <c r="AB1770" s="59">
        <v>5</v>
      </c>
      <c r="AC1770" s="132">
        <v>7</v>
      </c>
      <c r="AD1770" s="61">
        <v>2</v>
      </c>
      <c r="AE1770" s="59">
        <v>7</v>
      </c>
      <c r="AF1770" s="59">
        <v>0</v>
      </c>
      <c r="AG1770" s="132">
        <v>2</v>
      </c>
      <c r="AH1770" s="61">
        <v>1</v>
      </c>
      <c r="AI1770" s="132">
        <v>1</v>
      </c>
      <c r="AJ1770" s="64">
        <f>IFERROR(VLOOKUP($B1770,STOCK!$A:$H,3,0)," ")</f>
        <v>4</v>
      </c>
      <c r="AK1770" s="65">
        <f>IFERROR(VLOOKUP($B1770,STOCK!$A:$H,4,0)," ")</f>
        <v>11</v>
      </c>
      <c r="AL1770" s="65">
        <f>IFERROR(VLOOKUP($B1770,STOCK!$A:$H,5,0)," ")</f>
        <v>0</v>
      </c>
      <c r="AM1770" s="65">
        <f>IFERROR(VLOOKUP($B1770,STOCK!$A:$H,6,0)," ")</f>
        <v>0</v>
      </c>
      <c r="AN1770" s="65">
        <f>IFERROR(VLOOKUP($B1770,STOCK!$A:$H,7,0)," ")</f>
        <v>16</v>
      </c>
      <c r="AO1770" s="65">
        <f>IFERROR(VLOOKUP($B1770,STOCK!$A:$H,8,0)," ")</f>
        <v>5</v>
      </c>
      <c r="AP1770" s="62">
        <f t="shared" si="351"/>
        <v>30</v>
      </c>
      <c r="AQ1770" s="50">
        <f t="shared" si="352"/>
        <v>330</v>
      </c>
      <c r="AR1770" s="50" t="str">
        <f t="shared" si="353"/>
        <v>Q</v>
      </c>
      <c r="AS1770" s="50" t="str">
        <f t="shared" si="354"/>
        <v>Q</v>
      </c>
      <c r="AT1770" s="50">
        <f t="shared" si="355"/>
        <v>240</v>
      </c>
      <c r="AU1770" s="63">
        <f t="shared" si="362"/>
        <v>150</v>
      </c>
      <c r="AV1770" s="67">
        <v>42724</v>
      </c>
      <c r="AW1770" s="133">
        <v>37891.610569999997</v>
      </c>
      <c r="AX1770" s="49">
        <v>47900</v>
      </c>
      <c r="AY1770" s="51">
        <f t="shared" si="356"/>
        <v>0.12114970508379375</v>
      </c>
      <c r="AZ1770" s="51">
        <f t="shared" si="357"/>
        <v>0.10805845511482255</v>
      </c>
      <c r="BA1770" s="49">
        <v>46900</v>
      </c>
      <c r="BB1770" s="52">
        <v>3</v>
      </c>
      <c r="BC1770" s="51">
        <f t="shared" si="358"/>
        <v>9.7743656960958658E-2</v>
      </c>
      <c r="BD1770" s="51">
        <f t="shared" si="359"/>
        <v>8.9040511727078886E-2</v>
      </c>
      <c r="BE1770" s="49">
        <v>45900</v>
      </c>
      <c r="BF1770" s="52">
        <v>6</v>
      </c>
      <c r="BG1770" s="51">
        <f t="shared" si="360"/>
        <v>7.4337608838123792E-2</v>
      </c>
      <c r="BH1770" s="51">
        <f t="shared" si="361"/>
        <v>6.9193899782135082E-2</v>
      </c>
      <c r="BI1770" s="282">
        <f t="shared" si="363"/>
        <v>17</v>
      </c>
    </row>
    <row r="1771" spans="1:61" hidden="1">
      <c r="A1771" s="54" t="s">
        <v>150</v>
      </c>
      <c r="B1771" s="55" t="s">
        <v>5534</v>
      </c>
      <c r="C1771" s="55" t="s">
        <v>5535</v>
      </c>
      <c r="D1771" s="44" t="s">
        <v>5536</v>
      </c>
      <c r="E1771" s="56">
        <v>12</v>
      </c>
      <c r="F1771" s="46" t="s">
        <v>5814</v>
      </c>
      <c r="G1771" s="47" t="s">
        <v>5814</v>
      </c>
      <c r="H1771" s="47" t="s">
        <v>6390</v>
      </c>
      <c r="I1771" s="48" t="s">
        <v>6391</v>
      </c>
      <c r="J1771" s="48" t="s">
        <v>5894</v>
      </c>
      <c r="K1771" s="48" t="s">
        <v>5894</v>
      </c>
      <c r="L1771" s="45">
        <v>126</v>
      </c>
      <c r="M1771" s="47" t="s">
        <v>5862</v>
      </c>
      <c r="N1771" s="60">
        <v>3</v>
      </c>
      <c r="O1771" s="58">
        <v>10</v>
      </c>
      <c r="P1771" s="58">
        <v>6</v>
      </c>
      <c r="Q1771" s="132">
        <v>12</v>
      </c>
      <c r="R1771" s="60">
        <v>4</v>
      </c>
      <c r="S1771" s="58">
        <v>11</v>
      </c>
      <c r="T1771" s="58">
        <v>4</v>
      </c>
      <c r="U1771" s="132">
        <v>14</v>
      </c>
      <c r="V1771" s="58">
        <v>3</v>
      </c>
      <c r="W1771" s="58">
        <v>9</v>
      </c>
      <c r="X1771" s="58">
        <v>3</v>
      </c>
      <c r="Y1771" s="132">
        <v>1</v>
      </c>
      <c r="Z1771" s="61">
        <v>3</v>
      </c>
      <c r="AA1771" s="59">
        <v>5</v>
      </c>
      <c r="AB1771" s="59">
        <v>1</v>
      </c>
      <c r="AC1771" s="132">
        <v>11</v>
      </c>
      <c r="AD1771" s="61">
        <v>5</v>
      </c>
      <c r="AE1771" s="59">
        <v>15</v>
      </c>
      <c r="AF1771" s="59">
        <v>5</v>
      </c>
      <c r="AG1771" s="132">
        <v>8</v>
      </c>
      <c r="AH1771" s="61">
        <v>2</v>
      </c>
      <c r="AI1771" s="132">
        <v>4</v>
      </c>
      <c r="AJ1771" s="64">
        <f>IFERROR(VLOOKUP($B1771,STOCK!$A:$H,3,0)," ")</f>
        <v>0</v>
      </c>
      <c r="AK1771" s="65">
        <f>IFERROR(VLOOKUP($B1771,STOCK!$A:$H,4,0)," ")</f>
        <v>5</v>
      </c>
      <c r="AL1771" s="65">
        <f>IFERROR(VLOOKUP($B1771,STOCK!$A:$H,5,0)," ")</f>
        <v>0</v>
      </c>
      <c r="AM1771" s="65">
        <f>IFERROR(VLOOKUP($B1771,STOCK!$A:$H,6,0)," ")</f>
        <v>7</v>
      </c>
      <c r="AN1771" s="65">
        <f>IFERROR(VLOOKUP($B1771,STOCK!$A:$H,7,0)," ")</f>
        <v>16</v>
      </c>
      <c r="AO1771" s="65">
        <f>IFERROR(VLOOKUP($B1771,STOCK!$A:$H,8,0)," ")</f>
        <v>2</v>
      </c>
      <c r="AP1771" s="62" t="str">
        <f t="shared" si="351"/>
        <v>Q</v>
      </c>
      <c r="AQ1771" s="50">
        <f t="shared" si="352"/>
        <v>10.714285714285715</v>
      </c>
      <c r="AR1771" s="50" t="str">
        <f t="shared" si="353"/>
        <v>Q</v>
      </c>
      <c r="AS1771" s="50">
        <f t="shared" si="354"/>
        <v>19.09090909090909</v>
      </c>
      <c r="AT1771" s="50">
        <f t="shared" si="355"/>
        <v>60</v>
      </c>
      <c r="AU1771" s="63">
        <f t="shared" si="362"/>
        <v>15</v>
      </c>
      <c r="AV1771" s="67">
        <v>24308.99999</v>
      </c>
      <c r="AW1771" s="133">
        <v>19916.972129999998</v>
      </c>
      <c r="AX1771" s="49">
        <v>24900</v>
      </c>
      <c r="AY1771" s="51">
        <f t="shared" si="356"/>
        <v>2.4311983637464341E-2</v>
      </c>
      <c r="AZ1771" s="51">
        <f t="shared" si="357"/>
        <v>2.3734940160642561E-2</v>
      </c>
      <c r="BA1771" s="49">
        <v>24500</v>
      </c>
      <c r="BB1771" s="52">
        <v>3</v>
      </c>
      <c r="BC1771" s="51">
        <f t="shared" si="358"/>
        <v>7.8571726553362531E-3</v>
      </c>
      <c r="BD1771" s="51">
        <f t="shared" si="359"/>
        <v>7.795918775510194E-3</v>
      </c>
      <c r="BE1771" s="49">
        <v>23900</v>
      </c>
      <c r="BF1771" s="52">
        <v>6</v>
      </c>
      <c r="BG1771" s="51">
        <f t="shared" si="360"/>
        <v>-1.6825043817855545E-2</v>
      </c>
      <c r="BH1771" s="51">
        <f t="shared" si="361"/>
        <v>-1.7112970292887039E-2</v>
      </c>
      <c r="BI1771" s="282">
        <f t="shared" si="363"/>
        <v>50</v>
      </c>
    </row>
    <row r="1772" spans="1:61" hidden="1">
      <c r="A1772" s="54" t="s">
        <v>150</v>
      </c>
      <c r="B1772" s="55" t="s">
        <v>5537</v>
      </c>
      <c r="C1772" s="55" t="s">
        <v>5538</v>
      </c>
      <c r="D1772" s="44" t="s">
        <v>5539</v>
      </c>
      <c r="E1772" s="56">
        <v>12</v>
      </c>
      <c r="F1772" s="46" t="s">
        <v>5814</v>
      </c>
      <c r="G1772" s="47" t="s">
        <v>5814</v>
      </c>
      <c r="H1772" s="47" t="s">
        <v>6390</v>
      </c>
      <c r="I1772" s="48" t="s">
        <v>6391</v>
      </c>
      <c r="J1772" s="48" t="s">
        <v>5894</v>
      </c>
      <c r="K1772" s="48" t="s">
        <v>5894</v>
      </c>
      <c r="L1772" s="45">
        <v>126</v>
      </c>
      <c r="M1772" s="47" t="s">
        <v>5862</v>
      </c>
      <c r="N1772" s="60">
        <v>1</v>
      </c>
      <c r="O1772" s="58">
        <v>13</v>
      </c>
      <c r="P1772" s="58">
        <v>3</v>
      </c>
      <c r="Q1772" s="132">
        <v>16</v>
      </c>
      <c r="R1772" s="60">
        <v>9</v>
      </c>
      <c r="S1772" s="58">
        <v>5</v>
      </c>
      <c r="T1772" s="58">
        <v>6</v>
      </c>
      <c r="U1772" s="132">
        <v>6</v>
      </c>
      <c r="V1772" s="58">
        <v>2</v>
      </c>
      <c r="W1772" s="58">
        <v>2</v>
      </c>
      <c r="X1772" s="58">
        <v>1</v>
      </c>
      <c r="Y1772" s="132">
        <v>3</v>
      </c>
      <c r="Z1772" s="61">
        <v>0</v>
      </c>
      <c r="AA1772" s="59">
        <v>7</v>
      </c>
      <c r="AB1772" s="59">
        <v>1</v>
      </c>
      <c r="AC1772" s="132">
        <v>0</v>
      </c>
      <c r="AD1772" s="61">
        <v>5</v>
      </c>
      <c r="AE1772" s="59">
        <v>6</v>
      </c>
      <c r="AF1772" s="59">
        <v>3</v>
      </c>
      <c r="AG1772" s="132">
        <v>4</v>
      </c>
      <c r="AH1772" s="61">
        <v>0</v>
      </c>
      <c r="AI1772" s="132">
        <v>1</v>
      </c>
      <c r="AJ1772" s="64">
        <f>IFERROR(VLOOKUP($B1772,STOCK!$A:$H,3,0)," ")</f>
        <v>15</v>
      </c>
      <c r="AK1772" s="65">
        <f>IFERROR(VLOOKUP($B1772,STOCK!$A:$H,4,0)," ")</f>
        <v>13</v>
      </c>
      <c r="AL1772" s="65">
        <f>IFERROR(VLOOKUP($B1772,STOCK!$A:$H,5,0)," ")</f>
        <v>6</v>
      </c>
      <c r="AM1772" s="65">
        <f>IFERROR(VLOOKUP($B1772,STOCK!$A:$H,6,0)," ")</f>
        <v>5</v>
      </c>
      <c r="AN1772" s="65">
        <f>IFERROR(VLOOKUP($B1772,STOCK!$A:$H,7,0)," ")</f>
        <v>8</v>
      </c>
      <c r="AO1772" s="65">
        <f>IFERROR(VLOOKUP($B1772,STOCK!$A:$H,8,0)," ")</f>
        <v>5</v>
      </c>
      <c r="AP1772" s="62">
        <f t="shared" si="351"/>
        <v>28.125</v>
      </c>
      <c r="AQ1772" s="50">
        <f t="shared" si="352"/>
        <v>65</v>
      </c>
      <c r="AR1772" s="50">
        <f t="shared" si="353"/>
        <v>60</v>
      </c>
      <c r="AS1772" s="50" t="str">
        <f t="shared" si="354"/>
        <v>SV</v>
      </c>
      <c r="AT1772" s="50">
        <f t="shared" si="355"/>
        <v>60</v>
      </c>
      <c r="AU1772" s="63">
        <f t="shared" si="362"/>
        <v>150</v>
      </c>
      <c r="AV1772" s="67">
        <v>24308.99999</v>
      </c>
      <c r="AW1772" s="133">
        <v>19752.699229999998</v>
      </c>
      <c r="AX1772" s="49">
        <v>24900</v>
      </c>
      <c r="AY1772" s="51">
        <f t="shared" si="356"/>
        <v>2.4311983637464341E-2</v>
      </c>
      <c r="AZ1772" s="51">
        <f t="shared" si="357"/>
        <v>2.3734940160642561E-2</v>
      </c>
      <c r="BA1772" s="49">
        <v>24500</v>
      </c>
      <c r="BB1772" s="52">
        <v>3</v>
      </c>
      <c r="BC1772" s="51">
        <f t="shared" si="358"/>
        <v>7.8571726553362531E-3</v>
      </c>
      <c r="BD1772" s="51">
        <f t="shared" si="359"/>
        <v>7.795918775510194E-3</v>
      </c>
      <c r="BE1772" s="49">
        <v>23900</v>
      </c>
      <c r="BF1772" s="52">
        <v>6</v>
      </c>
      <c r="BG1772" s="51">
        <f t="shared" si="360"/>
        <v>-1.6825043817855545E-2</v>
      </c>
      <c r="BH1772" s="51">
        <f t="shared" si="361"/>
        <v>-1.7112970292887039E-2</v>
      </c>
      <c r="BI1772" s="282">
        <f t="shared" si="363"/>
        <v>30</v>
      </c>
    </row>
    <row r="1773" spans="1:61" hidden="1">
      <c r="A1773" s="54" t="s">
        <v>150</v>
      </c>
      <c r="B1773" s="55" t="s">
        <v>5540</v>
      </c>
      <c r="C1773" s="55" t="s">
        <v>5541</v>
      </c>
      <c r="D1773" s="44" t="s">
        <v>5542</v>
      </c>
      <c r="E1773" s="56">
        <v>12</v>
      </c>
      <c r="F1773" s="46" t="s">
        <v>5814</v>
      </c>
      <c r="G1773" s="47" t="s">
        <v>5814</v>
      </c>
      <c r="H1773" s="47" t="s">
        <v>6390</v>
      </c>
      <c r="I1773" s="48" t="s">
        <v>6391</v>
      </c>
      <c r="J1773" s="48" t="s">
        <v>5894</v>
      </c>
      <c r="K1773" s="48" t="s">
        <v>5894</v>
      </c>
      <c r="L1773" s="45">
        <v>126</v>
      </c>
      <c r="M1773" s="47" t="s">
        <v>5862</v>
      </c>
      <c r="N1773" s="60">
        <v>5</v>
      </c>
      <c r="O1773" s="58">
        <v>7</v>
      </c>
      <c r="P1773" s="58">
        <v>7</v>
      </c>
      <c r="Q1773" s="132">
        <v>11</v>
      </c>
      <c r="R1773" s="60">
        <v>1</v>
      </c>
      <c r="S1773" s="58">
        <v>9</v>
      </c>
      <c r="T1773" s="58">
        <v>8</v>
      </c>
      <c r="U1773" s="132">
        <v>11</v>
      </c>
      <c r="V1773" s="58">
        <v>0</v>
      </c>
      <c r="W1773" s="58">
        <v>4</v>
      </c>
      <c r="X1773" s="58">
        <v>0</v>
      </c>
      <c r="Y1773" s="132">
        <v>0</v>
      </c>
      <c r="Z1773" s="61">
        <v>0</v>
      </c>
      <c r="AA1773" s="59">
        <v>0</v>
      </c>
      <c r="AB1773" s="59">
        <v>0</v>
      </c>
      <c r="AC1773" s="132">
        <v>0</v>
      </c>
      <c r="AD1773" s="61">
        <v>5</v>
      </c>
      <c r="AE1773" s="59">
        <v>5</v>
      </c>
      <c r="AF1773" s="59">
        <v>1</v>
      </c>
      <c r="AG1773" s="132">
        <v>1</v>
      </c>
      <c r="AH1773" s="61">
        <v>0</v>
      </c>
      <c r="AI1773" s="132">
        <v>3</v>
      </c>
      <c r="AJ1773" s="64">
        <f>IFERROR(VLOOKUP($B1773,STOCK!$A:$H,3,0)," ")</f>
        <v>2</v>
      </c>
      <c r="AK1773" s="65">
        <f>IFERROR(VLOOKUP($B1773,STOCK!$A:$H,4,0)," ")</f>
        <v>2</v>
      </c>
      <c r="AL1773" s="65">
        <f>IFERROR(VLOOKUP($B1773,STOCK!$A:$H,5,0)," ")</f>
        <v>6</v>
      </c>
      <c r="AM1773" s="65">
        <f>IFERROR(VLOOKUP($B1773,STOCK!$A:$H,6,0)," ")</f>
        <v>6</v>
      </c>
      <c r="AN1773" s="65">
        <f>IFERROR(VLOOKUP($B1773,STOCK!$A:$H,7,0)," ")</f>
        <v>15</v>
      </c>
      <c r="AO1773" s="65">
        <f>IFERROR(VLOOKUP($B1773,STOCK!$A:$H,8,0)," ")</f>
        <v>6</v>
      </c>
      <c r="AP1773" s="62">
        <f t="shared" si="351"/>
        <v>5.454545454545455</v>
      </c>
      <c r="AQ1773" s="50">
        <f t="shared" si="352"/>
        <v>5.454545454545455</v>
      </c>
      <c r="AR1773" s="50" t="str">
        <f t="shared" si="353"/>
        <v>SV</v>
      </c>
      <c r="AS1773" s="50" t="str">
        <f t="shared" si="354"/>
        <v>SV</v>
      </c>
      <c r="AT1773" s="50">
        <f t="shared" si="355"/>
        <v>450</v>
      </c>
      <c r="AU1773" s="63">
        <f t="shared" si="362"/>
        <v>60</v>
      </c>
      <c r="AV1773" s="67">
        <v>24308.99999</v>
      </c>
      <c r="AW1773" s="133">
        <v>19958.145680000001</v>
      </c>
      <c r="AX1773" s="49">
        <v>24900</v>
      </c>
      <c r="AY1773" s="51">
        <f t="shared" si="356"/>
        <v>2.4311983637464341E-2</v>
      </c>
      <c r="AZ1773" s="51">
        <f t="shared" si="357"/>
        <v>2.3734940160642561E-2</v>
      </c>
      <c r="BA1773" s="49">
        <v>24500</v>
      </c>
      <c r="BB1773" s="52">
        <v>3</v>
      </c>
      <c r="BC1773" s="51">
        <f t="shared" si="358"/>
        <v>7.8571726553362531E-3</v>
      </c>
      <c r="BD1773" s="51">
        <f t="shared" si="359"/>
        <v>7.795918775510194E-3</v>
      </c>
      <c r="BE1773" s="49">
        <v>23900</v>
      </c>
      <c r="BF1773" s="52">
        <v>6</v>
      </c>
      <c r="BG1773" s="51">
        <f t="shared" si="360"/>
        <v>-1.6825043817855545E-2</v>
      </c>
      <c r="BH1773" s="51">
        <f t="shared" si="361"/>
        <v>-1.7112970292887039E-2</v>
      </c>
      <c r="BI1773" s="282">
        <f t="shared" si="363"/>
        <v>26</v>
      </c>
    </row>
    <row r="1774" spans="1:61" hidden="1">
      <c r="A1774" s="54" t="s">
        <v>150</v>
      </c>
      <c r="B1774" s="55" t="s">
        <v>5543</v>
      </c>
      <c r="C1774" s="55" t="s">
        <v>5544</v>
      </c>
      <c r="D1774" s="44" t="s">
        <v>5545</v>
      </c>
      <c r="E1774" s="56">
        <v>6</v>
      </c>
      <c r="F1774" s="46" t="s">
        <v>5814</v>
      </c>
      <c r="G1774" s="47" t="s">
        <v>5814</v>
      </c>
      <c r="H1774" s="47" t="s">
        <v>6390</v>
      </c>
      <c r="I1774" s="48" t="s">
        <v>6391</v>
      </c>
      <c r="J1774" s="48" t="s">
        <v>5894</v>
      </c>
      <c r="K1774" s="48" t="s">
        <v>5894</v>
      </c>
      <c r="L1774" s="45">
        <v>126</v>
      </c>
      <c r="M1774" s="47" t="s">
        <v>5862</v>
      </c>
      <c r="N1774" s="60">
        <v>1</v>
      </c>
      <c r="O1774" s="58">
        <v>0</v>
      </c>
      <c r="P1774" s="58">
        <v>2</v>
      </c>
      <c r="Q1774" s="132">
        <v>1</v>
      </c>
      <c r="R1774" s="60">
        <v>6</v>
      </c>
      <c r="S1774" s="58">
        <v>8</v>
      </c>
      <c r="T1774" s="58">
        <v>9</v>
      </c>
      <c r="U1774" s="132">
        <v>6</v>
      </c>
      <c r="V1774" s="58">
        <v>0</v>
      </c>
      <c r="W1774" s="58">
        <v>3</v>
      </c>
      <c r="X1774" s="58">
        <v>2</v>
      </c>
      <c r="Y1774" s="132">
        <v>2</v>
      </c>
      <c r="Z1774" s="61">
        <v>0</v>
      </c>
      <c r="AA1774" s="59">
        <v>0</v>
      </c>
      <c r="AB1774" s="59">
        <v>5</v>
      </c>
      <c r="AC1774" s="132">
        <v>4</v>
      </c>
      <c r="AD1774" s="61">
        <v>0</v>
      </c>
      <c r="AE1774" s="59">
        <v>0</v>
      </c>
      <c r="AF1774" s="59">
        <v>2</v>
      </c>
      <c r="AG1774" s="132">
        <v>4</v>
      </c>
      <c r="AH1774" s="61">
        <v>0</v>
      </c>
      <c r="AI1774" s="132">
        <v>1</v>
      </c>
      <c r="AJ1774" s="64">
        <f>IFERROR(VLOOKUP($B1774,STOCK!$A:$H,3,0)," ")</f>
        <v>5</v>
      </c>
      <c r="AK1774" s="65">
        <f>IFERROR(VLOOKUP($B1774,STOCK!$A:$H,4,0)," ")</f>
        <v>7</v>
      </c>
      <c r="AL1774" s="65">
        <f>IFERROR(VLOOKUP($B1774,STOCK!$A:$H,5,0)," ")</f>
        <v>0</v>
      </c>
      <c r="AM1774" s="65">
        <f>IFERROR(VLOOKUP($B1774,STOCK!$A:$H,6,0)," ")</f>
        <v>5</v>
      </c>
      <c r="AN1774" s="65">
        <f>IFERROR(VLOOKUP($B1774,STOCK!$A:$H,7,0)," ")</f>
        <v>8</v>
      </c>
      <c r="AO1774" s="65">
        <f>IFERROR(VLOOKUP($B1774,STOCK!$A:$H,8,0)," ")</f>
        <v>6</v>
      </c>
      <c r="AP1774" s="62">
        <f t="shared" si="351"/>
        <v>150</v>
      </c>
      <c r="AQ1774" s="50">
        <f t="shared" si="352"/>
        <v>35</v>
      </c>
      <c r="AR1774" s="50" t="str">
        <f t="shared" si="353"/>
        <v>Q</v>
      </c>
      <c r="AS1774" s="50">
        <f t="shared" si="354"/>
        <v>37.5</v>
      </c>
      <c r="AT1774" s="50">
        <f t="shared" si="355"/>
        <v>60</v>
      </c>
      <c r="AU1774" s="63">
        <f t="shared" si="362"/>
        <v>180</v>
      </c>
      <c r="AV1774" s="67">
        <v>41252</v>
      </c>
      <c r="AW1774" s="133">
        <v>35022.459560000003</v>
      </c>
      <c r="AX1774" s="49">
        <v>43900</v>
      </c>
      <c r="AY1774" s="51">
        <f t="shared" si="356"/>
        <v>6.4190827111412885E-2</v>
      </c>
      <c r="AZ1774" s="51">
        <f t="shared" si="357"/>
        <v>6.0318906605922554E-2</v>
      </c>
      <c r="BA1774" s="49">
        <v>42900</v>
      </c>
      <c r="BB1774" s="52">
        <v>3</v>
      </c>
      <c r="BC1774" s="51">
        <f t="shared" si="358"/>
        <v>3.9949578202268965E-2</v>
      </c>
      <c r="BD1774" s="51">
        <f t="shared" si="359"/>
        <v>3.8414918414918418E-2</v>
      </c>
      <c r="BE1774" s="49">
        <v>41900</v>
      </c>
      <c r="BF1774" s="52">
        <v>6</v>
      </c>
      <c r="BG1774" s="51">
        <f t="shared" si="360"/>
        <v>1.5708329293125267E-2</v>
      </c>
      <c r="BH1774" s="51">
        <f t="shared" si="361"/>
        <v>1.5465393794749403E-2</v>
      </c>
      <c r="BI1774" s="282">
        <f t="shared" si="363"/>
        <v>18</v>
      </c>
    </row>
    <row r="1775" spans="1:61" hidden="1">
      <c r="A1775" s="54" t="s">
        <v>150</v>
      </c>
      <c r="B1775" s="55" t="s">
        <v>5546</v>
      </c>
      <c r="C1775" s="55" t="s">
        <v>5547</v>
      </c>
      <c r="D1775" s="44" t="s">
        <v>5548</v>
      </c>
      <c r="E1775" s="56">
        <v>12</v>
      </c>
      <c r="F1775" s="46" t="s">
        <v>5814</v>
      </c>
      <c r="G1775" s="47" t="s">
        <v>5814</v>
      </c>
      <c r="H1775" s="47" t="s">
        <v>6390</v>
      </c>
      <c r="I1775" s="48" t="s">
        <v>6391</v>
      </c>
      <c r="J1775" s="48" t="s">
        <v>5894</v>
      </c>
      <c r="K1775" s="48" t="s">
        <v>5894</v>
      </c>
      <c r="L1775" s="45">
        <v>126</v>
      </c>
      <c r="M1775" s="47" t="s">
        <v>5862</v>
      </c>
      <c r="N1775" s="60">
        <v>6</v>
      </c>
      <c r="O1775" s="58">
        <v>7</v>
      </c>
      <c r="P1775" s="58">
        <v>2</v>
      </c>
      <c r="Q1775" s="132">
        <v>3</v>
      </c>
      <c r="R1775" s="60">
        <v>1</v>
      </c>
      <c r="S1775" s="58">
        <v>5</v>
      </c>
      <c r="T1775" s="58">
        <v>1</v>
      </c>
      <c r="U1775" s="132">
        <v>9</v>
      </c>
      <c r="V1775" s="58">
        <v>0</v>
      </c>
      <c r="W1775" s="58">
        <v>1</v>
      </c>
      <c r="X1775" s="58">
        <v>1</v>
      </c>
      <c r="Y1775" s="132">
        <v>1</v>
      </c>
      <c r="Z1775" s="61">
        <v>0</v>
      </c>
      <c r="AA1775" s="59">
        <v>8</v>
      </c>
      <c r="AB1775" s="59">
        <v>0</v>
      </c>
      <c r="AC1775" s="132">
        <v>1</v>
      </c>
      <c r="AD1775" s="61">
        <v>9</v>
      </c>
      <c r="AE1775" s="59">
        <v>10</v>
      </c>
      <c r="AF1775" s="59">
        <v>12</v>
      </c>
      <c r="AG1775" s="132">
        <v>10</v>
      </c>
      <c r="AH1775" s="61">
        <v>0</v>
      </c>
      <c r="AI1775" s="132">
        <v>0</v>
      </c>
      <c r="AJ1775" s="64">
        <f>IFERROR(VLOOKUP($B1775,STOCK!$A:$H,3,0)," ")</f>
        <v>4</v>
      </c>
      <c r="AK1775" s="65">
        <f>IFERROR(VLOOKUP($B1775,STOCK!$A:$H,4,0)," ")</f>
        <v>5</v>
      </c>
      <c r="AL1775" s="65">
        <f>IFERROR(VLOOKUP($B1775,STOCK!$A:$H,5,0)," ")</f>
        <v>14</v>
      </c>
      <c r="AM1775" s="65">
        <f>IFERROR(VLOOKUP($B1775,STOCK!$A:$H,6,0)," ")</f>
        <v>12</v>
      </c>
      <c r="AN1775" s="65">
        <f>IFERROR(VLOOKUP($B1775,STOCK!$A:$H,7,0)," ")</f>
        <v>16</v>
      </c>
      <c r="AO1775" s="65">
        <f>IFERROR(VLOOKUP($B1775,STOCK!$A:$H,8,0)," ")</f>
        <v>6</v>
      </c>
      <c r="AP1775" s="62">
        <f t="shared" si="351"/>
        <v>40</v>
      </c>
      <c r="AQ1775" s="50">
        <f t="shared" si="352"/>
        <v>16.666666666666668</v>
      </c>
      <c r="AR1775" s="50">
        <f t="shared" si="353"/>
        <v>420</v>
      </c>
      <c r="AS1775" s="50">
        <f t="shared" si="354"/>
        <v>360</v>
      </c>
      <c r="AT1775" s="50">
        <f t="shared" si="355"/>
        <v>48</v>
      </c>
      <c r="AU1775" s="63" t="str">
        <f t="shared" si="362"/>
        <v>SV</v>
      </c>
      <c r="AV1775" s="67">
        <v>22099</v>
      </c>
      <c r="AW1775" s="133">
        <v>17874.135730000002</v>
      </c>
      <c r="AX1775" s="49">
        <v>22900</v>
      </c>
      <c r="AY1775" s="51">
        <f t="shared" si="356"/>
        <v>3.6245983981175511E-2</v>
      </c>
      <c r="AZ1775" s="51">
        <f t="shared" si="357"/>
        <v>3.497816593886463E-2</v>
      </c>
      <c r="BA1775" s="49">
        <v>22500</v>
      </c>
      <c r="BB1775" s="52">
        <v>3</v>
      </c>
      <c r="BC1775" s="51">
        <f t="shared" si="358"/>
        <v>1.8145617448753315E-2</v>
      </c>
      <c r="BD1775" s="51">
        <f t="shared" si="359"/>
        <v>1.7822222222222222E-2</v>
      </c>
      <c r="BE1775" s="49">
        <v>21900</v>
      </c>
      <c r="BF1775" s="52">
        <v>6</v>
      </c>
      <c r="BG1775" s="51">
        <f t="shared" si="360"/>
        <v>-9.0049323498800904E-3</v>
      </c>
      <c r="BH1775" s="51">
        <f t="shared" si="361"/>
        <v>-9.0867579908675798E-3</v>
      </c>
      <c r="BI1775" s="282">
        <f t="shared" si="363"/>
        <v>24</v>
      </c>
    </row>
    <row r="1776" spans="1:61" hidden="1">
      <c r="A1776" s="54" t="s">
        <v>150</v>
      </c>
      <c r="B1776" s="55" t="s">
        <v>5549</v>
      </c>
      <c r="C1776" s="55" t="s">
        <v>5550</v>
      </c>
      <c r="D1776" s="44" t="s">
        <v>5551</v>
      </c>
      <c r="E1776" s="56">
        <v>12</v>
      </c>
      <c r="F1776" s="46" t="s">
        <v>5814</v>
      </c>
      <c r="G1776" s="47" t="s">
        <v>5814</v>
      </c>
      <c r="H1776" s="47" t="s">
        <v>6390</v>
      </c>
      <c r="I1776" s="48" t="s">
        <v>6391</v>
      </c>
      <c r="J1776" s="48" t="s">
        <v>5894</v>
      </c>
      <c r="K1776" s="48" t="s">
        <v>5894</v>
      </c>
      <c r="L1776" s="45">
        <v>126</v>
      </c>
      <c r="M1776" s="47" t="s">
        <v>5862</v>
      </c>
      <c r="N1776" s="60">
        <v>1</v>
      </c>
      <c r="O1776" s="58">
        <v>0</v>
      </c>
      <c r="P1776" s="58">
        <v>2</v>
      </c>
      <c r="Q1776" s="132">
        <v>4</v>
      </c>
      <c r="R1776" s="60">
        <v>0</v>
      </c>
      <c r="S1776" s="58">
        <v>6</v>
      </c>
      <c r="T1776" s="58">
        <v>5</v>
      </c>
      <c r="U1776" s="132">
        <v>5</v>
      </c>
      <c r="V1776" s="58">
        <v>0</v>
      </c>
      <c r="W1776" s="58">
        <v>5</v>
      </c>
      <c r="X1776" s="58">
        <v>1</v>
      </c>
      <c r="Y1776" s="132">
        <v>0</v>
      </c>
      <c r="Z1776" s="61">
        <v>0</v>
      </c>
      <c r="AA1776" s="59">
        <v>2</v>
      </c>
      <c r="AB1776" s="59">
        <v>1</v>
      </c>
      <c r="AC1776" s="132">
        <v>5</v>
      </c>
      <c r="AD1776" s="61">
        <v>3</v>
      </c>
      <c r="AE1776" s="59">
        <v>6</v>
      </c>
      <c r="AF1776" s="59">
        <v>1</v>
      </c>
      <c r="AG1776" s="132">
        <v>3</v>
      </c>
      <c r="AH1776" s="61">
        <v>2</v>
      </c>
      <c r="AI1776" s="132">
        <v>2</v>
      </c>
      <c r="AJ1776" s="64">
        <f>IFERROR(VLOOKUP($B1776,STOCK!$A:$H,3,0)," ")</f>
        <v>7</v>
      </c>
      <c r="AK1776" s="65">
        <f>IFERROR(VLOOKUP($B1776,STOCK!$A:$H,4,0)," ")</f>
        <v>2</v>
      </c>
      <c r="AL1776" s="65">
        <f>IFERROR(VLOOKUP($B1776,STOCK!$A:$H,5,0)," ")</f>
        <v>0</v>
      </c>
      <c r="AM1776" s="65">
        <f>IFERROR(VLOOKUP($B1776,STOCK!$A:$H,6,0)," ")</f>
        <v>9</v>
      </c>
      <c r="AN1776" s="65">
        <f>IFERROR(VLOOKUP($B1776,STOCK!$A:$H,7,0)," ")</f>
        <v>9</v>
      </c>
      <c r="AO1776" s="65">
        <f>IFERROR(VLOOKUP($B1776,STOCK!$A:$H,8,0)," ")</f>
        <v>4</v>
      </c>
      <c r="AP1776" s="62">
        <f t="shared" si="351"/>
        <v>52.5</v>
      </c>
      <c r="AQ1776" s="50">
        <f t="shared" si="352"/>
        <v>12</v>
      </c>
      <c r="AR1776" s="50" t="str">
        <f t="shared" si="353"/>
        <v>Q</v>
      </c>
      <c r="AS1776" s="50">
        <f t="shared" si="354"/>
        <v>54</v>
      </c>
      <c r="AT1776" s="50">
        <f t="shared" si="355"/>
        <v>90</v>
      </c>
      <c r="AU1776" s="63">
        <f t="shared" si="362"/>
        <v>60</v>
      </c>
      <c r="AV1776" s="67">
        <v>23571.99999</v>
      </c>
      <c r="AW1776" s="133">
        <v>19536.149819999999</v>
      </c>
      <c r="AX1776" s="49">
        <v>24900</v>
      </c>
      <c r="AY1776" s="51">
        <f t="shared" si="356"/>
        <v>5.6338028617146652E-2</v>
      </c>
      <c r="AZ1776" s="51">
        <f t="shared" si="357"/>
        <v>5.3333333734939752E-2</v>
      </c>
      <c r="BA1776" s="49">
        <v>24500</v>
      </c>
      <c r="BB1776" s="52">
        <v>3</v>
      </c>
      <c r="BC1776" s="51">
        <f t="shared" si="358"/>
        <v>3.936874301687121E-2</v>
      </c>
      <c r="BD1776" s="51">
        <f t="shared" si="359"/>
        <v>3.7877551428571417E-2</v>
      </c>
      <c r="BE1776" s="49">
        <v>23900</v>
      </c>
      <c r="BF1776" s="52">
        <v>6</v>
      </c>
      <c r="BG1776" s="51">
        <f t="shared" si="360"/>
        <v>1.3914814616458049E-2</v>
      </c>
      <c r="BH1776" s="51">
        <f t="shared" si="361"/>
        <v>1.3723849790794969E-2</v>
      </c>
      <c r="BI1776" s="282">
        <f t="shared" si="363"/>
        <v>19</v>
      </c>
    </row>
    <row r="1777" spans="1:61" hidden="1">
      <c r="A1777" s="54" t="s">
        <v>150</v>
      </c>
      <c r="B1777" s="55" t="s">
        <v>5552</v>
      </c>
      <c r="C1777" s="55" t="s">
        <v>5553</v>
      </c>
      <c r="D1777" s="44" t="s">
        <v>5554</v>
      </c>
      <c r="E1777" s="56">
        <v>12</v>
      </c>
      <c r="F1777" s="46" t="s">
        <v>5814</v>
      </c>
      <c r="G1777" s="47" t="s">
        <v>5814</v>
      </c>
      <c r="H1777" s="47" t="s">
        <v>6390</v>
      </c>
      <c r="I1777" s="48" t="s">
        <v>6391</v>
      </c>
      <c r="J1777" s="48" t="s">
        <v>5894</v>
      </c>
      <c r="K1777" s="48" t="s">
        <v>5894</v>
      </c>
      <c r="L1777" s="45">
        <v>126</v>
      </c>
      <c r="M1777" s="47" t="s">
        <v>5862</v>
      </c>
      <c r="N1777" s="60">
        <v>1</v>
      </c>
      <c r="O1777" s="58">
        <v>4</v>
      </c>
      <c r="P1777" s="58">
        <v>2</v>
      </c>
      <c r="Q1777" s="132">
        <v>2</v>
      </c>
      <c r="R1777" s="60">
        <v>2</v>
      </c>
      <c r="S1777" s="58">
        <v>6</v>
      </c>
      <c r="T1777" s="58">
        <v>3</v>
      </c>
      <c r="U1777" s="132">
        <v>2</v>
      </c>
      <c r="V1777" s="58">
        <v>0</v>
      </c>
      <c r="W1777" s="58">
        <v>2</v>
      </c>
      <c r="X1777" s="58">
        <v>1</v>
      </c>
      <c r="Y1777" s="132">
        <v>2</v>
      </c>
      <c r="Z1777" s="61">
        <v>4</v>
      </c>
      <c r="AA1777" s="59">
        <v>2</v>
      </c>
      <c r="AB1777" s="59">
        <v>0</v>
      </c>
      <c r="AC1777" s="132">
        <v>5</v>
      </c>
      <c r="AD1777" s="61">
        <v>4</v>
      </c>
      <c r="AE1777" s="59">
        <v>3</v>
      </c>
      <c r="AF1777" s="59">
        <v>5</v>
      </c>
      <c r="AG1777" s="132">
        <v>0</v>
      </c>
      <c r="AH1777" s="61">
        <v>0</v>
      </c>
      <c r="AI1777" s="132">
        <v>1</v>
      </c>
      <c r="AJ1777" s="64">
        <f>IFERROR(VLOOKUP($B1777,STOCK!$A:$H,3,0)," ")</f>
        <v>6</v>
      </c>
      <c r="AK1777" s="65">
        <f>IFERROR(VLOOKUP($B1777,STOCK!$A:$H,4,0)," ")</f>
        <v>10</v>
      </c>
      <c r="AL1777" s="65">
        <f>IFERROR(VLOOKUP($B1777,STOCK!$A:$H,5,0)," ")</f>
        <v>3</v>
      </c>
      <c r="AM1777" s="65">
        <f>IFERROR(VLOOKUP($B1777,STOCK!$A:$H,6,0)," ")</f>
        <v>0</v>
      </c>
      <c r="AN1777" s="65">
        <f>IFERROR(VLOOKUP($B1777,STOCK!$A:$H,7,0)," ")</f>
        <v>0</v>
      </c>
      <c r="AO1777" s="65">
        <f>IFERROR(VLOOKUP($B1777,STOCK!$A:$H,8,0)," ")</f>
        <v>6</v>
      </c>
      <c r="AP1777" s="62">
        <f t="shared" si="351"/>
        <v>90</v>
      </c>
      <c r="AQ1777" s="50">
        <f t="shared" si="352"/>
        <v>150</v>
      </c>
      <c r="AR1777" s="50">
        <f t="shared" si="353"/>
        <v>45</v>
      </c>
      <c r="AS1777" s="50" t="str">
        <f t="shared" si="354"/>
        <v>Q</v>
      </c>
      <c r="AT1777" s="50" t="str">
        <f t="shared" si="355"/>
        <v>Q</v>
      </c>
      <c r="AU1777" s="63">
        <f t="shared" si="362"/>
        <v>180</v>
      </c>
      <c r="AV1777" s="67">
        <v>27255.999980000001</v>
      </c>
      <c r="AW1777" s="133">
        <v>25626.513330000002</v>
      </c>
      <c r="AX1777" s="49">
        <v>32900</v>
      </c>
      <c r="AY1777" s="51">
        <f t="shared" si="356"/>
        <v>0.20707367273779975</v>
      </c>
      <c r="AZ1777" s="51">
        <f t="shared" si="357"/>
        <v>0.17155015258358661</v>
      </c>
      <c r="BA1777" s="49">
        <v>31900</v>
      </c>
      <c r="BB1777" s="52">
        <v>3</v>
      </c>
      <c r="BC1777" s="51">
        <f t="shared" si="358"/>
        <v>0.17038450335367217</v>
      </c>
      <c r="BD1777" s="51">
        <f t="shared" si="359"/>
        <v>0.14557993793103446</v>
      </c>
      <c r="BE1777" s="49">
        <v>30900</v>
      </c>
      <c r="BF1777" s="52">
        <v>6</v>
      </c>
      <c r="BG1777" s="51">
        <f t="shared" si="360"/>
        <v>0.13369533396954458</v>
      </c>
      <c r="BH1777" s="51">
        <f t="shared" si="361"/>
        <v>0.11792880323624594</v>
      </c>
      <c r="BI1777" s="282">
        <f t="shared" si="363"/>
        <v>12</v>
      </c>
    </row>
    <row r="1778" spans="1:61" hidden="1">
      <c r="A1778" s="54" t="s">
        <v>150</v>
      </c>
      <c r="B1778" s="55" t="s">
        <v>5555</v>
      </c>
      <c r="C1778" s="55" t="s">
        <v>5556</v>
      </c>
      <c r="D1778" s="44" t="s">
        <v>5557</v>
      </c>
      <c r="E1778" s="56">
        <v>12</v>
      </c>
      <c r="F1778" s="46" t="s">
        <v>5814</v>
      </c>
      <c r="G1778" s="47" t="s">
        <v>5814</v>
      </c>
      <c r="H1778" s="47" t="s">
        <v>6390</v>
      </c>
      <c r="I1778" s="48" t="s">
        <v>6391</v>
      </c>
      <c r="J1778" s="48" t="s">
        <v>6337</v>
      </c>
      <c r="K1778" s="48" t="s">
        <v>6337</v>
      </c>
      <c r="L1778" s="45">
        <v>27</v>
      </c>
      <c r="M1778" s="47" t="s">
        <v>5871</v>
      </c>
      <c r="N1778" s="60">
        <v>34</v>
      </c>
      <c r="O1778" s="58">
        <v>43</v>
      </c>
      <c r="P1778" s="58">
        <v>69</v>
      </c>
      <c r="Q1778" s="132">
        <v>48</v>
      </c>
      <c r="R1778" s="60">
        <v>27</v>
      </c>
      <c r="S1778" s="58">
        <v>41</v>
      </c>
      <c r="T1778" s="58">
        <v>36</v>
      </c>
      <c r="U1778" s="132">
        <v>20</v>
      </c>
      <c r="V1778" s="58">
        <v>4</v>
      </c>
      <c r="W1778" s="58">
        <v>16</v>
      </c>
      <c r="X1778" s="58">
        <v>10</v>
      </c>
      <c r="Y1778" s="132">
        <v>14</v>
      </c>
      <c r="Z1778" s="61">
        <v>21</v>
      </c>
      <c r="AA1778" s="59">
        <v>12</v>
      </c>
      <c r="AB1778" s="59">
        <v>20</v>
      </c>
      <c r="AC1778" s="132">
        <v>22</v>
      </c>
      <c r="AD1778" s="61">
        <v>1</v>
      </c>
      <c r="AE1778" s="59">
        <v>25</v>
      </c>
      <c r="AF1778" s="59">
        <v>59</v>
      </c>
      <c r="AG1778" s="132">
        <v>25</v>
      </c>
      <c r="AH1778" s="61">
        <v>2</v>
      </c>
      <c r="AI1778" s="132">
        <v>9</v>
      </c>
      <c r="AJ1778" s="64">
        <f>IFERROR(VLOOKUP($B1778,STOCK!$A:$H,3,0)," ")</f>
        <v>3</v>
      </c>
      <c r="AK1778" s="65">
        <f>IFERROR(VLOOKUP($B1778,STOCK!$A:$H,4,0)," ")</f>
        <v>12</v>
      </c>
      <c r="AL1778" s="65">
        <f>IFERROR(VLOOKUP($B1778,STOCK!$A:$H,5,0)," ")</f>
        <v>12</v>
      </c>
      <c r="AM1778" s="65">
        <f>IFERROR(VLOOKUP($B1778,STOCK!$A:$H,6,0)," ")</f>
        <v>0</v>
      </c>
      <c r="AN1778" s="65">
        <f>IFERROR(VLOOKUP($B1778,STOCK!$A:$H,7,0)," ")</f>
        <v>0</v>
      </c>
      <c r="AO1778" s="65">
        <f>IFERROR(VLOOKUP($B1778,STOCK!$A:$H,8,0)," ")</f>
        <v>21</v>
      </c>
      <c r="AP1778" s="62">
        <f t="shared" si="351"/>
        <v>1.875</v>
      </c>
      <c r="AQ1778" s="50">
        <f t="shared" si="352"/>
        <v>18</v>
      </c>
      <c r="AR1778" s="50">
        <f t="shared" si="353"/>
        <v>25.714285714285712</v>
      </c>
      <c r="AS1778" s="50" t="str">
        <f t="shared" si="354"/>
        <v>Q</v>
      </c>
      <c r="AT1778" s="50" t="str">
        <f t="shared" si="355"/>
        <v>Q</v>
      </c>
      <c r="AU1778" s="63">
        <f t="shared" si="362"/>
        <v>70</v>
      </c>
      <c r="AV1778" s="67">
        <v>19110</v>
      </c>
      <c r="AW1778" s="133">
        <v>18619.713970000001</v>
      </c>
      <c r="AX1778" s="49">
        <v>21500</v>
      </c>
      <c r="AY1778" s="51">
        <f t="shared" si="356"/>
        <v>0.12506541077969646</v>
      </c>
      <c r="AZ1778" s="51">
        <f t="shared" si="357"/>
        <v>0.11116279069767442</v>
      </c>
      <c r="BA1778" s="49">
        <v>20900</v>
      </c>
      <c r="BB1778" s="52">
        <v>3</v>
      </c>
      <c r="BC1778" s="51">
        <f t="shared" si="358"/>
        <v>9.3668236525379367E-2</v>
      </c>
      <c r="BD1778" s="51">
        <f t="shared" si="359"/>
        <v>8.5645933014354067E-2</v>
      </c>
      <c r="BE1778" s="49">
        <v>20500</v>
      </c>
      <c r="BF1778" s="52">
        <v>6</v>
      </c>
      <c r="BG1778" s="51">
        <f t="shared" si="360"/>
        <v>7.2736787022501304E-2</v>
      </c>
      <c r="BH1778" s="51">
        <f t="shared" si="361"/>
        <v>6.7804878048780493E-2</v>
      </c>
      <c r="BI1778" s="282">
        <f t="shared" si="363"/>
        <v>138</v>
      </c>
    </row>
    <row r="1779" spans="1:61" hidden="1">
      <c r="A1779" s="54" t="s">
        <v>150</v>
      </c>
      <c r="B1779" s="55" t="s">
        <v>5558</v>
      </c>
      <c r="C1779" s="55" t="s">
        <v>5559</v>
      </c>
      <c r="D1779" s="44" t="s">
        <v>5560</v>
      </c>
      <c r="E1779" s="56">
        <v>12</v>
      </c>
      <c r="F1779" s="46" t="s">
        <v>5814</v>
      </c>
      <c r="G1779" s="47" t="s">
        <v>5814</v>
      </c>
      <c r="H1779" s="47" t="s">
        <v>6390</v>
      </c>
      <c r="I1779" s="48" t="s">
        <v>6391</v>
      </c>
      <c r="J1779" s="48" t="s">
        <v>6337</v>
      </c>
      <c r="K1779" s="48" t="s">
        <v>6337</v>
      </c>
      <c r="L1779" s="45">
        <v>27</v>
      </c>
      <c r="M1779" s="47" t="s">
        <v>5871</v>
      </c>
      <c r="N1779" s="60">
        <v>20</v>
      </c>
      <c r="O1779" s="58">
        <v>19</v>
      </c>
      <c r="P1779" s="58">
        <v>33</v>
      </c>
      <c r="Q1779" s="132">
        <v>32</v>
      </c>
      <c r="R1779" s="60">
        <v>7</v>
      </c>
      <c r="S1779" s="58">
        <v>32</v>
      </c>
      <c r="T1779" s="58">
        <v>70</v>
      </c>
      <c r="U1779" s="132">
        <v>64</v>
      </c>
      <c r="V1779" s="58">
        <v>0</v>
      </c>
      <c r="W1779" s="58">
        <v>5</v>
      </c>
      <c r="X1779" s="58">
        <v>5</v>
      </c>
      <c r="Y1779" s="132">
        <v>15</v>
      </c>
      <c r="Z1779" s="61">
        <v>17</v>
      </c>
      <c r="AA1779" s="59">
        <v>27</v>
      </c>
      <c r="AB1779" s="59">
        <v>11</v>
      </c>
      <c r="AC1779" s="132">
        <v>15</v>
      </c>
      <c r="AD1779" s="61">
        <v>14</v>
      </c>
      <c r="AE1779" s="59">
        <v>22</v>
      </c>
      <c r="AF1779" s="59">
        <v>37</v>
      </c>
      <c r="AG1779" s="132">
        <v>76</v>
      </c>
      <c r="AH1779" s="61">
        <v>9</v>
      </c>
      <c r="AI1779" s="132">
        <v>22</v>
      </c>
      <c r="AJ1779" s="64">
        <f>IFERROR(VLOOKUP($B1779,STOCK!$A:$H,3,0)," ")</f>
        <v>18</v>
      </c>
      <c r="AK1779" s="65">
        <f>IFERROR(VLOOKUP($B1779,STOCK!$A:$H,4,0)," ")</f>
        <v>4</v>
      </c>
      <c r="AL1779" s="65">
        <f>IFERROR(VLOOKUP($B1779,STOCK!$A:$H,5,0)," ")</f>
        <v>15</v>
      </c>
      <c r="AM1779" s="65">
        <f>IFERROR(VLOOKUP($B1779,STOCK!$A:$H,6,0)," ")</f>
        <v>47</v>
      </c>
      <c r="AN1779" s="65">
        <f>IFERROR(VLOOKUP($B1779,STOCK!$A:$H,7,0)," ")</f>
        <v>8</v>
      </c>
      <c r="AO1779" s="65">
        <f>IFERROR(VLOOKUP($B1779,STOCK!$A:$H,8,0)," ")</f>
        <v>9</v>
      </c>
      <c r="AP1779" s="62">
        <f t="shared" si="351"/>
        <v>16.875</v>
      </c>
      <c r="AQ1779" s="50">
        <f t="shared" si="352"/>
        <v>1.875</v>
      </c>
      <c r="AR1779" s="50">
        <f t="shared" si="353"/>
        <v>30</v>
      </c>
      <c r="AS1779" s="50">
        <f t="shared" si="354"/>
        <v>94</v>
      </c>
      <c r="AT1779" s="50">
        <f t="shared" si="355"/>
        <v>3.1578947368421053</v>
      </c>
      <c r="AU1779" s="63">
        <f t="shared" si="362"/>
        <v>12.272727272727273</v>
      </c>
      <c r="AV1779" s="67">
        <v>18620</v>
      </c>
      <c r="AW1779" s="133">
        <v>18543.802199999998</v>
      </c>
      <c r="AX1779" s="49">
        <v>20750</v>
      </c>
      <c r="AY1779" s="51">
        <f t="shared" si="356"/>
        <v>0.11439312567132109</v>
      </c>
      <c r="AZ1779" s="51">
        <f t="shared" si="357"/>
        <v>0.10265060240963855</v>
      </c>
      <c r="BA1779" s="49">
        <v>20250</v>
      </c>
      <c r="BB1779" s="52">
        <v>3</v>
      </c>
      <c r="BC1779" s="51">
        <f t="shared" si="358"/>
        <v>8.7540279269602506E-2</v>
      </c>
      <c r="BD1779" s="51">
        <f t="shared" si="359"/>
        <v>8.049382716049383E-2</v>
      </c>
      <c r="BE1779" s="49">
        <v>19900</v>
      </c>
      <c r="BF1779" s="52">
        <v>6</v>
      </c>
      <c r="BG1779" s="51">
        <f t="shared" si="360"/>
        <v>6.8743286788399471E-2</v>
      </c>
      <c r="BH1779" s="51">
        <f t="shared" si="361"/>
        <v>6.4321608040201012E-2</v>
      </c>
      <c r="BI1779" s="282">
        <f t="shared" si="363"/>
        <v>224</v>
      </c>
    </row>
    <row r="1780" spans="1:61" hidden="1">
      <c r="A1780" s="54" t="s">
        <v>150</v>
      </c>
      <c r="B1780" s="55" t="s">
        <v>5561</v>
      </c>
      <c r="C1780" s="55" t="s">
        <v>5562</v>
      </c>
      <c r="D1780" s="44" t="s">
        <v>5563</v>
      </c>
      <c r="E1780" s="56">
        <v>12</v>
      </c>
      <c r="F1780" s="46" t="s">
        <v>5814</v>
      </c>
      <c r="G1780" s="47" t="s">
        <v>5814</v>
      </c>
      <c r="H1780" s="47" t="s">
        <v>6390</v>
      </c>
      <c r="I1780" s="48" t="s">
        <v>6391</v>
      </c>
      <c r="J1780" s="48" t="s">
        <v>6337</v>
      </c>
      <c r="K1780" s="48" t="s">
        <v>6337</v>
      </c>
      <c r="L1780" s="45">
        <v>27</v>
      </c>
      <c r="M1780" s="47" t="s">
        <v>5871</v>
      </c>
      <c r="N1780" s="60">
        <v>6</v>
      </c>
      <c r="O1780" s="58">
        <v>3</v>
      </c>
      <c r="P1780" s="58">
        <v>14</v>
      </c>
      <c r="Q1780" s="132">
        <v>11</v>
      </c>
      <c r="R1780" s="60">
        <v>16</v>
      </c>
      <c r="S1780" s="58">
        <v>28</v>
      </c>
      <c r="T1780" s="58">
        <v>21</v>
      </c>
      <c r="U1780" s="132">
        <v>36</v>
      </c>
      <c r="V1780" s="58">
        <v>8</v>
      </c>
      <c r="W1780" s="58">
        <v>8</v>
      </c>
      <c r="X1780" s="58">
        <v>13</v>
      </c>
      <c r="Y1780" s="132">
        <v>16</v>
      </c>
      <c r="Z1780" s="61">
        <v>2</v>
      </c>
      <c r="AA1780" s="59">
        <v>4</v>
      </c>
      <c r="AB1780" s="59">
        <v>0</v>
      </c>
      <c r="AC1780" s="132">
        <v>5</v>
      </c>
      <c r="AD1780" s="61">
        <v>16</v>
      </c>
      <c r="AE1780" s="59">
        <v>16</v>
      </c>
      <c r="AF1780" s="59">
        <v>10</v>
      </c>
      <c r="AG1780" s="132">
        <v>14</v>
      </c>
      <c r="AH1780" s="61">
        <v>1</v>
      </c>
      <c r="AI1780" s="132">
        <v>1</v>
      </c>
      <c r="AJ1780" s="64">
        <f>IFERROR(VLOOKUP($B1780,STOCK!$A:$H,3,0)," ")</f>
        <v>8</v>
      </c>
      <c r="AK1780" s="65">
        <f>IFERROR(VLOOKUP($B1780,STOCK!$A:$H,4,0)," ")</f>
        <v>10</v>
      </c>
      <c r="AL1780" s="65">
        <f>IFERROR(VLOOKUP($B1780,STOCK!$A:$H,5,0)," ")</f>
        <v>4</v>
      </c>
      <c r="AM1780" s="65">
        <f>IFERROR(VLOOKUP($B1780,STOCK!$A:$H,6,0)," ")</f>
        <v>7</v>
      </c>
      <c r="AN1780" s="65">
        <f>IFERROR(VLOOKUP($B1780,STOCK!$A:$H,7,0)," ")</f>
        <v>12</v>
      </c>
      <c r="AO1780" s="65">
        <f>IFERROR(VLOOKUP($B1780,STOCK!$A:$H,8,0)," ")</f>
        <v>11</v>
      </c>
      <c r="AP1780" s="62">
        <f t="shared" si="351"/>
        <v>21.81818181818182</v>
      </c>
      <c r="AQ1780" s="50">
        <f t="shared" si="352"/>
        <v>8.3333333333333339</v>
      </c>
      <c r="AR1780" s="50">
        <f t="shared" si="353"/>
        <v>7.5</v>
      </c>
      <c r="AS1780" s="50">
        <f t="shared" si="354"/>
        <v>42</v>
      </c>
      <c r="AT1780" s="50">
        <f t="shared" si="355"/>
        <v>25.714285714285712</v>
      </c>
      <c r="AU1780" s="63">
        <f t="shared" si="362"/>
        <v>330</v>
      </c>
      <c r="AV1780" s="67">
        <v>21168</v>
      </c>
      <c r="AW1780" s="133">
        <v>21168.000370000002</v>
      </c>
      <c r="AX1780" s="49">
        <v>23500</v>
      </c>
      <c r="AY1780" s="51">
        <f t="shared" si="356"/>
        <v>0.11016628873771728</v>
      </c>
      <c r="AZ1780" s="51">
        <f t="shared" si="357"/>
        <v>9.9234042553191487E-2</v>
      </c>
      <c r="BA1780" s="49">
        <v>22900</v>
      </c>
      <c r="BB1780" s="52">
        <v>3</v>
      </c>
      <c r="BC1780" s="51">
        <f t="shared" si="358"/>
        <v>8.1821617535903224E-2</v>
      </c>
      <c r="BD1780" s="51">
        <f t="shared" si="359"/>
        <v>7.563318777292577E-2</v>
      </c>
      <c r="BE1780" s="49">
        <v>22500</v>
      </c>
      <c r="BF1780" s="52">
        <v>6</v>
      </c>
      <c r="BG1780" s="51">
        <f t="shared" si="360"/>
        <v>6.2925170068027114E-2</v>
      </c>
      <c r="BH1780" s="51">
        <f t="shared" si="361"/>
        <v>5.9200000000000003E-2</v>
      </c>
      <c r="BI1780" s="282">
        <f t="shared" si="363"/>
        <v>83</v>
      </c>
    </row>
    <row r="1781" spans="1:61" hidden="1">
      <c r="A1781" s="54" t="s">
        <v>150</v>
      </c>
      <c r="B1781" s="55" t="s">
        <v>5564</v>
      </c>
      <c r="C1781" s="55" t="s">
        <v>5565</v>
      </c>
      <c r="D1781" s="44" t="s">
        <v>5566</v>
      </c>
      <c r="E1781" s="56">
        <v>12</v>
      </c>
      <c r="F1781" s="46" t="s">
        <v>5814</v>
      </c>
      <c r="G1781" s="47" t="s">
        <v>5814</v>
      </c>
      <c r="H1781" s="47" t="s">
        <v>6390</v>
      </c>
      <c r="I1781" s="48" t="s">
        <v>6391</v>
      </c>
      <c r="J1781" s="48" t="s">
        <v>6337</v>
      </c>
      <c r="K1781" s="48" t="s">
        <v>6337</v>
      </c>
      <c r="L1781" s="45">
        <v>27</v>
      </c>
      <c r="M1781" s="47" t="s">
        <v>5871</v>
      </c>
      <c r="N1781" s="60">
        <v>0</v>
      </c>
      <c r="O1781" s="58">
        <v>0</v>
      </c>
      <c r="P1781" s="58">
        <v>9</v>
      </c>
      <c r="Q1781" s="132">
        <v>12</v>
      </c>
      <c r="R1781" s="60">
        <v>11</v>
      </c>
      <c r="S1781" s="58">
        <v>1</v>
      </c>
      <c r="T1781" s="58">
        <v>17</v>
      </c>
      <c r="U1781" s="132">
        <v>14</v>
      </c>
      <c r="V1781" s="58">
        <v>0</v>
      </c>
      <c r="W1781" s="58">
        <v>6</v>
      </c>
      <c r="X1781" s="58">
        <v>3</v>
      </c>
      <c r="Y1781" s="132">
        <v>2</v>
      </c>
      <c r="Z1781" s="61">
        <v>1</v>
      </c>
      <c r="AA1781" s="59">
        <v>2</v>
      </c>
      <c r="AB1781" s="59">
        <v>2</v>
      </c>
      <c r="AC1781" s="132">
        <v>8</v>
      </c>
      <c r="AD1781" s="61">
        <v>2</v>
      </c>
      <c r="AE1781" s="59">
        <v>1</v>
      </c>
      <c r="AF1781" s="59">
        <v>6</v>
      </c>
      <c r="AG1781" s="132">
        <v>5</v>
      </c>
      <c r="AH1781" s="61">
        <v>0</v>
      </c>
      <c r="AI1781" s="132">
        <v>1</v>
      </c>
      <c r="AJ1781" s="64">
        <f>IFERROR(VLOOKUP($B1781,STOCK!$A:$H,3,0)," ")</f>
        <v>0</v>
      </c>
      <c r="AK1781" s="65">
        <f>IFERROR(VLOOKUP($B1781,STOCK!$A:$H,4,0)," ")</f>
        <v>14</v>
      </c>
      <c r="AL1781" s="65">
        <f>IFERROR(VLOOKUP($B1781,STOCK!$A:$H,5,0)," ")</f>
        <v>3</v>
      </c>
      <c r="AM1781" s="65">
        <f>IFERROR(VLOOKUP($B1781,STOCK!$A:$H,6,0)," ")</f>
        <v>17</v>
      </c>
      <c r="AN1781" s="65">
        <f>IFERROR(VLOOKUP($B1781,STOCK!$A:$H,7,0)," ")</f>
        <v>29</v>
      </c>
      <c r="AO1781" s="65">
        <f>IFERROR(VLOOKUP($B1781,STOCK!$A:$H,8,0)," ")</f>
        <v>12</v>
      </c>
      <c r="AP1781" s="62" t="str">
        <f t="shared" si="351"/>
        <v>Q</v>
      </c>
      <c r="AQ1781" s="50">
        <f t="shared" si="352"/>
        <v>30</v>
      </c>
      <c r="AR1781" s="50">
        <f t="shared" si="353"/>
        <v>45</v>
      </c>
      <c r="AS1781" s="50">
        <f t="shared" si="354"/>
        <v>63.75</v>
      </c>
      <c r="AT1781" s="50">
        <f t="shared" si="355"/>
        <v>174</v>
      </c>
      <c r="AU1781" s="63">
        <f t="shared" si="362"/>
        <v>360</v>
      </c>
      <c r="AV1781" s="67">
        <v>23520</v>
      </c>
      <c r="AW1781" s="133">
        <v>23519.999800000001</v>
      </c>
      <c r="AX1781" s="49">
        <v>25900</v>
      </c>
      <c r="AY1781" s="51">
        <f t="shared" si="356"/>
        <v>0.10119047619047628</v>
      </c>
      <c r="AZ1781" s="51">
        <f t="shared" si="357"/>
        <v>9.1891891891891897E-2</v>
      </c>
      <c r="BA1781" s="49">
        <v>25500</v>
      </c>
      <c r="BB1781" s="52">
        <v>3</v>
      </c>
      <c r="BC1781" s="51">
        <f t="shared" si="358"/>
        <v>8.418367346938771E-2</v>
      </c>
      <c r="BD1781" s="51">
        <f t="shared" si="359"/>
        <v>7.7647058823529416E-2</v>
      </c>
      <c r="BE1781" s="49">
        <v>24900</v>
      </c>
      <c r="BF1781" s="52">
        <v>6</v>
      </c>
      <c r="BG1781" s="51">
        <f t="shared" si="360"/>
        <v>5.8673469387755084E-2</v>
      </c>
      <c r="BH1781" s="51">
        <f t="shared" si="361"/>
        <v>5.5421686746987948E-2</v>
      </c>
      <c r="BI1781" s="282">
        <f t="shared" si="363"/>
        <v>42</v>
      </c>
    </row>
    <row r="1782" spans="1:61" hidden="1">
      <c r="A1782" s="54" t="s">
        <v>150</v>
      </c>
      <c r="B1782" s="55" t="s">
        <v>5567</v>
      </c>
      <c r="C1782" s="55" t="s">
        <v>5568</v>
      </c>
      <c r="D1782" s="44" t="s">
        <v>5569</v>
      </c>
      <c r="E1782" s="56">
        <v>6</v>
      </c>
      <c r="F1782" s="46" t="s">
        <v>5814</v>
      </c>
      <c r="G1782" s="47" t="s">
        <v>5814</v>
      </c>
      <c r="H1782" s="47" t="s">
        <v>6390</v>
      </c>
      <c r="I1782" s="48" t="s">
        <v>6391</v>
      </c>
      <c r="J1782" s="48" t="s">
        <v>6337</v>
      </c>
      <c r="K1782" s="48" t="s">
        <v>6337</v>
      </c>
      <c r="L1782" s="45">
        <v>27</v>
      </c>
      <c r="M1782" s="47" t="s">
        <v>5871</v>
      </c>
      <c r="N1782" s="60">
        <v>5</v>
      </c>
      <c r="O1782" s="58">
        <v>4</v>
      </c>
      <c r="P1782" s="58">
        <v>5</v>
      </c>
      <c r="Q1782" s="132">
        <v>2</v>
      </c>
      <c r="R1782" s="60">
        <v>2</v>
      </c>
      <c r="S1782" s="58">
        <v>6</v>
      </c>
      <c r="T1782" s="58">
        <v>4</v>
      </c>
      <c r="U1782" s="132">
        <v>6</v>
      </c>
      <c r="V1782" s="58">
        <v>1</v>
      </c>
      <c r="W1782" s="58">
        <v>4</v>
      </c>
      <c r="X1782" s="58">
        <v>2</v>
      </c>
      <c r="Y1782" s="132">
        <v>4</v>
      </c>
      <c r="Z1782" s="61">
        <v>2</v>
      </c>
      <c r="AA1782" s="59">
        <v>0</v>
      </c>
      <c r="AB1782" s="59">
        <v>0</v>
      </c>
      <c r="AC1782" s="132">
        <v>1</v>
      </c>
      <c r="AD1782" s="61">
        <v>6</v>
      </c>
      <c r="AE1782" s="59">
        <v>7</v>
      </c>
      <c r="AF1782" s="59">
        <v>13</v>
      </c>
      <c r="AG1782" s="132">
        <v>15</v>
      </c>
      <c r="AH1782" s="61">
        <v>0</v>
      </c>
      <c r="AI1782" s="132">
        <v>1</v>
      </c>
      <c r="AJ1782" s="64">
        <f>IFERROR(VLOOKUP($B1782,STOCK!$A:$H,3,0)," ")</f>
        <v>14</v>
      </c>
      <c r="AK1782" s="65">
        <f>IFERROR(VLOOKUP($B1782,STOCK!$A:$H,4,0)," ")</f>
        <v>1</v>
      </c>
      <c r="AL1782" s="65">
        <f>IFERROR(VLOOKUP($B1782,STOCK!$A:$H,5,0)," ")</f>
        <v>3</v>
      </c>
      <c r="AM1782" s="65">
        <f>IFERROR(VLOOKUP($B1782,STOCK!$A:$H,6,0)," ")</f>
        <v>6</v>
      </c>
      <c r="AN1782" s="65">
        <f>IFERROR(VLOOKUP($B1782,STOCK!$A:$H,7,0)," ")</f>
        <v>12</v>
      </c>
      <c r="AO1782" s="65">
        <f>IFERROR(VLOOKUP($B1782,STOCK!$A:$H,8,0)," ")</f>
        <v>24</v>
      </c>
      <c r="AP1782" s="62">
        <f t="shared" si="351"/>
        <v>210</v>
      </c>
      <c r="AQ1782" s="50">
        <f t="shared" si="352"/>
        <v>5</v>
      </c>
      <c r="AR1782" s="50">
        <f t="shared" si="353"/>
        <v>22.5</v>
      </c>
      <c r="AS1782" s="50">
        <f t="shared" si="354"/>
        <v>180</v>
      </c>
      <c r="AT1782" s="50">
        <f t="shared" si="355"/>
        <v>24</v>
      </c>
      <c r="AU1782" s="63">
        <f t="shared" si="362"/>
        <v>720</v>
      </c>
      <c r="AV1782" s="67">
        <v>36750</v>
      </c>
      <c r="AW1782" s="133">
        <v>36048.38149</v>
      </c>
      <c r="AX1782" s="49">
        <v>40900</v>
      </c>
      <c r="AY1782" s="51">
        <f t="shared" si="356"/>
        <v>0.11292517006802716</v>
      </c>
      <c r="AZ1782" s="51">
        <f t="shared" si="357"/>
        <v>0.10146699266503667</v>
      </c>
      <c r="BA1782" s="49">
        <v>39900</v>
      </c>
      <c r="BB1782" s="52">
        <v>3</v>
      </c>
      <c r="BC1782" s="51">
        <f t="shared" si="358"/>
        <v>8.5714285714285632E-2</v>
      </c>
      <c r="BD1782" s="51">
        <f t="shared" si="359"/>
        <v>7.8947368421052627E-2</v>
      </c>
      <c r="BE1782" s="49">
        <v>38900</v>
      </c>
      <c r="BF1782" s="52">
        <v>6</v>
      </c>
      <c r="BG1782" s="51">
        <f t="shared" si="360"/>
        <v>5.8503401360544327E-2</v>
      </c>
      <c r="BH1782" s="51">
        <f t="shared" si="361"/>
        <v>5.5269922879177376E-2</v>
      </c>
      <c r="BI1782" s="282">
        <f t="shared" si="363"/>
        <v>29</v>
      </c>
    </row>
    <row r="1783" spans="1:61" hidden="1">
      <c r="A1783" s="54" t="s">
        <v>150</v>
      </c>
      <c r="B1783" s="55" t="s">
        <v>5570</v>
      </c>
      <c r="C1783" s="55" t="s">
        <v>5571</v>
      </c>
      <c r="D1783" s="44" t="s">
        <v>5572</v>
      </c>
      <c r="E1783" s="56">
        <v>6</v>
      </c>
      <c r="F1783" s="46" t="s">
        <v>5814</v>
      </c>
      <c r="G1783" s="47" t="s">
        <v>5814</v>
      </c>
      <c r="H1783" s="47" t="s">
        <v>6390</v>
      </c>
      <c r="I1783" s="48" t="s">
        <v>6391</v>
      </c>
      <c r="J1783" s="48" t="s">
        <v>6337</v>
      </c>
      <c r="K1783" s="48" t="s">
        <v>6337</v>
      </c>
      <c r="L1783" s="45">
        <v>27</v>
      </c>
      <c r="M1783" s="47" t="s">
        <v>5871</v>
      </c>
      <c r="N1783" s="60">
        <v>30</v>
      </c>
      <c r="O1783" s="58">
        <v>62</v>
      </c>
      <c r="P1783" s="58">
        <v>46</v>
      </c>
      <c r="Q1783" s="132">
        <v>58</v>
      </c>
      <c r="R1783" s="60">
        <v>39</v>
      </c>
      <c r="S1783" s="58">
        <v>60</v>
      </c>
      <c r="T1783" s="58">
        <v>83</v>
      </c>
      <c r="U1783" s="132">
        <v>119</v>
      </c>
      <c r="V1783" s="58">
        <v>36</v>
      </c>
      <c r="W1783" s="58">
        <v>34</v>
      </c>
      <c r="X1783" s="58">
        <v>29</v>
      </c>
      <c r="Y1783" s="132">
        <v>48</v>
      </c>
      <c r="Z1783" s="61">
        <v>24</v>
      </c>
      <c r="AA1783" s="59">
        <v>25</v>
      </c>
      <c r="AB1783" s="59">
        <v>16</v>
      </c>
      <c r="AC1783" s="132">
        <v>2</v>
      </c>
      <c r="AD1783" s="61">
        <v>34</v>
      </c>
      <c r="AE1783" s="59">
        <v>53</v>
      </c>
      <c r="AF1783" s="59">
        <v>65</v>
      </c>
      <c r="AG1783" s="132">
        <v>89</v>
      </c>
      <c r="AH1783" s="61">
        <v>5</v>
      </c>
      <c r="AI1783" s="132">
        <v>20</v>
      </c>
      <c r="AJ1783" s="64">
        <f>IFERROR(VLOOKUP($B1783,STOCK!$A:$H,3,0)," ")</f>
        <v>58</v>
      </c>
      <c r="AK1783" s="65">
        <f>IFERROR(VLOOKUP($B1783,STOCK!$A:$H,4,0)," ")</f>
        <v>25</v>
      </c>
      <c r="AL1783" s="65">
        <f>IFERROR(VLOOKUP($B1783,STOCK!$A:$H,5,0)," ")</f>
        <v>12</v>
      </c>
      <c r="AM1783" s="65">
        <f>IFERROR(VLOOKUP($B1783,STOCK!$A:$H,6,0)," ")</f>
        <v>45</v>
      </c>
      <c r="AN1783" s="65">
        <f>IFERROR(VLOOKUP($B1783,STOCK!$A:$H,7,0)," ")</f>
        <v>47</v>
      </c>
      <c r="AO1783" s="65">
        <f>IFERROR(VLOOKUP($B1783,STOCK!$A:$H,8,0)," ")</f>
        <v>22</v>
      </c>
      <c r="AP1783" s="62">
        <f t="shared" si="351"/>
        <v>30</v>
      </c>
      <c r="AQ1783" s="50">
        <f t="shared" si="352"/>
        <v>6.3025210084033612</v>
      </c>
      <c r="AR1783" s="50">
        <f t="shared" si="353"/>
        <v>7.5</v>
      </c>
      <c r="AS1783" s="50">
        <f t="shared" si="354"/>
        <v>675</v>
      </c>
      <c r="AT1783" s="50">
        <f t="shared" si="355"/>
        <v>15.842696629213481</v>
      </c>
      <c r="AU1783" s="63">
        <f t="shared" si="362"/>
        <v>33</v>
      </c>
      <c r="AV1783" s="67">
        <v>36750</v>
      </c>
      <c r="AW1783" s="133">
        <v>36401.085709999999</v>
      </c>
      <c r="AX1783" s="49">
        <v>40900</v>
      </c>
      <c r="AY1783" s="51">
        <f t="shared" si="356"/>
        <v>0.11292517006802716</v>
      </c>
      <c r="AZ1783" s="51">
        <f t="shared" si="357"/>
        <v>0.10146699266503667</v>
      </c>
      <c r="BA1783" s="49">
        <v>39900</v>
      </c>
      <c r="BB1783" s="52">
        <v>3</v>
      </c>
      <c r="BC1783" s="51">
        <f t="shared" si="358"/>
        <v>8.5714285714285632E-2</v>
      </c>
      <c r="BD1783" s="51">
        <f t="shared" si="359"/>
        <v>7.8947368421052627E-2</v>
      </c>
      <c r="BE1783" s="49">
        <v>38900</v>
      </c>
      <c r="BF1783" s="52">
        <v>6</v>
      </c>
      <c r="BG1783" s="51">
        <f t="shared" si="360"/>
        <v>5.8503401360544327E-2</v>
      </c>
      <c r="BH1783" s="51">
        <f t="shared" si="361"/>
        <v>5.5269922879177376E-2</v>
      </c>
      <c r="BI1783" s="282">
        <f t="shared" si="363"/>
        <v>336</v>
      </c>
    </row>
    <row r="1784" spans="1:61" hidden="1">
      <c r="A1784" s="54" t="s">
        <v>150</v>
      </c>
      <c r="B1784" s="55" t="s">
        <v>5573</v>
      </c>
      <c r="C1784" s="55" t="s">
        <v>5574</v>
      </c>
      <c r="D1784" s="44" t="s">
        <v>5575</v>
      </c>
      <c r="E1784" s="56">
        <v>12</v>
      </c>
      <c r="F1784" s="46" t="s">
        <v>5814</v>
      </c>
      <c r="G1784" s="47" t="s">
        <v>5814</v>
      </c>
      <c r="H1784" s="47" t="s">
        <v>6390</v>
      </c>
      <c r="I1784" s="48" t="s">
        <v>6391</v>
      </c>
      <c r="J1784" s="48" t="s">
        <v>6337</v>
      </c>
      <c r="K1784" s="48" t="s">
        <v>6337</v>
      </c>
      <c r="L1784" s="45">
        <v>27</v>
      </c>
      <c r="M1784" s="47" t="s">
        <v>5871</v>
      </c>
      <c r="N1784" s="60">
        <v>183</v>
      </c>
      <c r="O1784" s="58">
        <v>194</v>
      </c>
      <c r="P1784" s="58">
        <v>276</v>
      </c>
      <c r="Q1784" s="132">
        <v>378</v>
      </c>
      <c r="R1784" s="60">
        <v>172</v>
      </c>
      <c r="S1784" s="58">
        <v>313</v>
      </c>
      <c r="T1784" s="58">
        <v>400</v>
      </c>
      <c r="U1784" s="132">
        <v>448</v>
      </c>
      <c r="V1784" s="58">
        <v>79</v>
      </c>
      <c r="W1784" s="58">
        <v>136</v>
      </c>
      <c r="X1784" s="58">
        <v>119</v>
      </c>
      <c r="Y1784" s="132">
        <v>182</v>
      </c>
      <c r="Z1784" s="61">
        <v>76</v>
      </c>
      <c r="AA1784" s="59">
        <v>108</v>
      </c>
      <c r="AB1784" s="59">
        <v>188</v>
      </c>
      <c r="AC1784" s="132">
        <v>283</v>
      </c>
      <c r="AD1784" s="61">
        <v>169</v>
      </c>
      <c r="AE1784" s="59">
        <v>195</v>
      </c>
      <c r="AF1784" s="59">
        <v>241</v>
      </c>
      <c r="AG1784" s="132">
        <v>297</v>
      </c>
      <c r="AH1784" s="61">
        <v>27</v>
      </c>
      <c r="AI1784" s="132">
        <v>75</v>
      </c>
      <c r="AJ1784" s="64">
        <f>IFERROR(VLOOKUP($B1784,STOCK!$A:$H,3,0)," ")</f>
        <v>225</v>
      </c>
      <c r="AK1784" s="65">
        <f>IFERROR(VLOOKUP($B1784,STOCK!$A:$H,4,0)," ")</f>
        <v>5</v>
      </c>
      <c r="AL1784" s="65">
        <f>IFERROR(VLOOKUP($B1784,STOCK!$A:$H,5,0)," ")</f>
        <v>77</v>
      </c>
      <c r="AM1784" s="65">
        <f>IFERROR(VLOOKUP($B1784,STOCK!$A:$H,6,0)," ")</f>
        <v>422</v>
      </c>
      <c r="AN1784" s="65">
        <f>IFERROR(VLOOKUP($B1784,STOCK!$A:$H,7,0)," ")</f>
        <v>225</v>
      </c>
      <c r="AO1784" s="65">
        <f>IFERROR(VLOOKUP($B1784,STOCK!$A:$H,8,0)," ")</f>
        <v>79</v>
      </c>
      <c r="AP1784" s="62">
        <f t="shared" si="351"/>
        <v>17.857142857142858</v>
      </c>
      <c r="AQ1784" s="50">
        <f t="shared" si="352"/>
        <v>0.3348214285714286</v>
      </c>
      <c r="AR1784" s="50">
        <f t="shared" si="353"/>
        <v>12.692307692307692</v>
      </c>
      <c r="AS1784" s="50">
        <f t="shared" si="354"/>
        <v>44.734982332155475</v>
      </c>
      <c r="AT1784" s="50">
        <f t="shared" si="355"/>
        <v>22.727272727272727</v>
      </c>
      <c r="AU1784" s="63">
        <f t="shared" si="362"/>
        <v>31.599999999999998</v>
      </c>
      <c r="AV1784" s="67">
        <v>19110</v>
      </c>
      <c r="AW1784" s="133">
        <v>19021.225409999999</v>
      </c>
      <c r="AX1784" s="49">
        <v>21500</v>
      </c>
      <c r="AY1784" s="51">
        <f t="shared" si="356"/>
        <v>0.12506541077969646</v>
      </c>
      <c r="AZ1784" s="51">
        <f t="shared" si="357"/>
        <v>0.11116279069767442</v>
      </c>
      <c r="BA1784" s="49">
        <v>20900</v>
      </c>
      <c r="BB1784" s="52">
        <v>3</v>
      </c>
      <c r="BC1784" s="51">
        <f t="shared" si="358"/>
        <v>9.3668236525379367E-2</v>
      </c>
      <c r="BD1784" s="51">
        <f t="shared" si="359"/>
        <v>8.5645933014354067E-2</v>
      </c>
      <c r="BE1784" s="49">
        <v>20500</v>
      </c>
      <c r="BF1784" s="52">
        <v>6</v>
      </c>
      <c r="BG1784" s="51">
        <f t="shared" si="360"/>
        <v>7.2736787022501304E-2</v>
      </c>
      <c r="BH1784" s="51">
        <f t="shared" si="361"/>
        <v>6.7804878048780493E-2</v>
      </c>
      <c r="BI1784" s="282">
        <f t="shared" si="363"/>
        <v>1663</v>
      </c>
    </row>
    <row r="1785" spans="1:61" hidden="1">
      <c r="A1785" s="54" t="s">
        <v>150</v>
      </c>
      <c r="B1785" s="55" t="s">
        <v>5576</v>
      </c>
      <c r="C1785" s="55" t="s">
        <v>5577</v>
      </c>
      <c r="D1785" s="44" t="s">
        <v>5578</v>
      </c>
      <c r="E1785" s="56">
        <v>6</v>
      </c>
      <c r="F1785" s="46" t="s">
        <v>5814</v>
      </c>
      <c r="G1785" s="47" t="s">
        <v>5814</v>
      </c>
      <c r="H1785" s="47" t="s">
        <v>6390</v>
      </c>
      <c r="I1785" s="48" t="s">
        <v>6391</v>
      </c>
      <c r="J1785" s="48" t="s">
        <v>6337</v>
      </c>
      <c r="K1785" s="48" t="s">
        <v>6337</v>
      </c>
      <c r="L1785" s="45">
        <v>27</v>
      </c>
      <c r="M1785" s="47" t="s">
        <v>5871</v>
      </c>
      <c r="N1785" s="60">
        <v>9</v>
      </c>
      <c r="O1785" s="58">
        <v>19</v>
      </c>
      <c r="P1785" s="58">
        <v>16</v>
      </c>
      <c r="Q1785" s="132">
        <v>19</v>
      </c>
      <c r="R1785" s="60">
        <v>13</v>
      </c>
      <c r="S1785" s="58">
        <v>42</v>
      </c>
      <c r="T1785" s="58">
        <v>25</v>
      </c>
      <c r="U1785" s="132">
        <v>42</v>
      </c>
      <c r="V1785" s="58">
        <v>5</v>
      </c>
      <c r="W1785" s="58">
        <v>10</v>
      </c>
      <c r="X1785" s="58">
        <v>21</v>
      </c>
      <c r="Y1785" s="132">
        <v>24</v>
      </c>
      <c r="Z1785" s="61">
        <v>5</v>
      </c>
      <c r="AA1785" s="59">
        <v>14</v>
      </c>
      <c r="AB1785" s="59">
        <v>10</v>
      </c>
      <c r="AC1785" s="132">
        <v>6</v>
      </c>
      <c r="AD1785" s="61">
        <v>14</v>
      </c>
      <c r="AE1785" s="59">
        <v>22</v>
      </c>
      <c r="AF1785" s="59">
        <v>17</v>
      </c>
      <c r="AG1785" s="132">
        <v>32</v>
      </c>
      <c r="AH1785" s="61">
        <v>5</v>
      </c>
      <c r="AI1785" s="132">
        <v>6</v>
      </c>
      <c r="AJ1785" s="64">
        <f>IFERROR(VLOOKUP($B1785,STOCK!$A:$H,3,0)," ")</f>
        <v>19</v>
      </c>
      <c r="AK1785" s="65">
        <f>IFERROR(VLOOKUP($B1785,STOCK!$A:$H,4,0)," ")</f>
        <v>50</v>
      </c>
      <c r="AL1785" s="65">
        <f>IFERROR(VLOOKUP($B1785,STOCK!$A:$H,5,0)," ")</f>
        <v>13</v>
      </c>
      <c r="AM1785" s="65">
        <f>IFERROR(VLOOKUP($B1785,STOCK!$A:$H,6,0)," ")</f>
        <v>27</v>
      </c>
      <c r="AN1785" s="65">
        <f>IFERROR(VLOOKUP($B1785,STOCK!$A:$H,7,0)," ")</f>
        <v>16</v>
      </c>
      <c r="AO1785" s="65">
        <f>IFERROR(VLOOKUP($B1785,STOCK!$A:$H,8,0)," ")</f>
        <v>19</v>
      </c>
      <c r="AP1785" s="62">
        <f t="shared" si="351"/>
        <v>30</v>
      </c>
      <c r="AQ1785" s="50">
        <f t="shared" si="352"/>
        <v>35.714285714285715</v>
      </c>
      <c r="AR1785" s="50">
        <f t="shared" si="353"/>
        <v>16.25</v>
      </c>
      <c r="AS1785" s="50">
        <f t="shared" si="354"/>
        <v>135</v>
      </c>
      <c r="AT1785" s="50">
        <f t="shared" si="355"/>
        <v>15</v>
      </c>
      <c r="AU1785" s="63">
        <f t="shared" si="362"/>
        <v>95</v>
      </c>
      <c r="AV1785" s="67">
        <v>35770</v>
      </c>
      <c r="AW1785" s="133">
        <v>35530.399080000003</v>
      </c>
      <c r="AX1785" s="49">
        <v>39900</v>
      </c>
      <c r="AY1785" s="51">
        <f t="shared" si="356"/>
        <v>0.1154598825831703</v>
      </c>
      <c r="AZ1785" s="51">
        <f t="shared" si="357"/>
        <v>0.10350877192982456</v>
      </c>
      <c r="BA1785" s="49">
        <v>38900</v>
      </c>
      <c r="BB1785" s="52">
        <v>3</v>
      </c>
      <c r="BC1785" s="51">
        <f t="shared" si="358"/>
        <v>8.7503494548504257E-2</v>
      </c>
      <c r="BD1785" s="51">
        <f t="shared" si="359"/>
        <v>8.0462724935732644E-2</v>
      </c>
      <c r="BE1785" s="49">
        <v>37900</v>
      </c>
      <c r="BF1785" s="52">
        <v>6</v>
      </c>
      <c r="BG1785" s="51">
        <f t="shared" si="360"/>
        <v>5.9547106513838433E-2</v>
      </c>
      <c r="BH1785" s="51">
        <f t="shared" si="361"/>
        <v>5.6200527704485491E-2</v>
      </c>
      <c r="BI1785" s="282">
        <f t="shared" si="363"/>
        <v>129</v>
      </c>
    </row>
    <row r="1786" spans="1:61" hidden="1">
      <c r="A1786" s="54" t="s">
        <v>150</v>
      </c>
      <c r="B1786" s="55" t="s">
        <v>5579</v>
      </c>
      <c r="C1786" s="55" t="s">
        <v>5580</v>
      </c>
      <c r="D1786" s="44" t="s">
        <v>5581</v>
      </c>
      <c r="E1786" s="56">
        <v>12</v>
      </c>
      <c r="F1786" s="46" t="s">
        <v>5814</v>
      </c>
      <c r="G1786" s="47" t="s">
        <v>5814</v>
      </c>
      <c r="H1786" s="47" t="s">
        <v>6390</v>
      </c>
      <c r="I1786" s="48" t="s">
        <v>6391</v>
      </c>
      <c r="J1786" s="48" t="s">
        <v>6337</v>
      </c>
      <c r="K1786" s="48" t="s">
        <v>6337</v>
      </c>
      <c r="L1786" s="45">
        <v>27</v>
      </c>
      <c r="M1786" s="47" t="s">
        <v>5871</v>
      </c>
      <c r="N1786" s="60">
        <v>18</v>
      </c>
      <c r="O1786" s="58">
        <v>36</v>
      </c>
      <c r="P1786" s="58">
        <v>49</v>
      </c>
      <c r="Q1786" s="132">
        <v>50</v>
      </c>
      <c r="R1786" s="60">
        <v>37</v>
      </c>
      <c r="S1786" s="58">
        <v>82</v>
      </c>
      <c r="T1786" s="58">
        <v>88</v>
      </c>
      <c r="U1786" s="132">
        <v>88</v>
      </c>
      <c r="V1786" s="58">
        <v>14</v>
      </c>
      <c r="W1786" s="58">
        <v>21</v>
      </c>
      <c r="X1786" s="58">
        <v>13</v>
      </c>
      <c r="Y1786" s="132">
        <v>28</v>
      </c>
      <c r="Z1786" s="61">
        <v>14</v>
      </c>
      <c r="AA1786" s="59">
        <v>16</v>
      </c>
      <c r="AB1786" s="59">
        <v>19</v>
      </c>
      <c r="AC1786" s="132">
        <v>25</v>
      </c>
      <c r="AD1786" s="61">
        <v>11</v>
      </c>
      <c r="AE1786" s="59">
        <v>28</v>
      </c>
      <c r="AF1786" s="59">
        <v>37</v>
      </c>
      <c r="AG1786" s="132">
        <v>36</v>
      </c>
      <c r="AH1786" s="61">
        <v>4</v>
      </c>
      <c r="AI1786" s="132">
        <v>9</v>
      </c>
      <c r="AJ1786" s="64">
        <f>IFERROR(VLOOKUP($B1786,STOCK!$A:$H,3,0)," ")</f>
        <v>51</v>
      </c>
      <c r="AK1786" s="65">
        <f>IFERROR(VLOOKUP($B1786,STOCK!$A:$H,4,0)," ")</f>
        <v>44</v>
      </c>
      <c r="AL1786" s="65">
        <f>IFERROR(VLOOKUP($B1786,STOCK!$A:$H,5,0)," ")</f>
        <v>12</v>
      </c>
      <c r="AM1786" s="65">
        <f>IFERROR(VLOOKUP($B1786,STOCK!$A:$H,6,0)," ")</f>
        <v>31</v>
      </c>
      <c r="AN1786" s="65">
        <f>IFERROR(VLOOKUP($B1786,STOCK!$A:$H,7,0)," ")</f>
        <v>46</v>
      </c>
      <c r="AO1786" s="65">
        <f>IFERROR(VLOOKUP($B1786,STOCK!$A:$H,8,0)," ")</f>
        <v>20</v>
      </c>
      <c r="AP1786" s="62">
        <f t="shared" si="351"/>
        <v>30.6</v>
      </c>
      <c r="AQ1786" s="50">
        <f t="shared" si="352"/>
        <v>15</v>
      </c>
      <c r="AR1786" s="50">
        <f t="shared" si="353"/>
        <v>12.857142857142856</v>
      </c>
      <c r="AS1786" s="50">
        <f t="shared" si="354"/>
        <v>37.200000000000003</v>
      </c>
      <c r="AT1786" s="50">
        <f t="shared" si="355"/>
        <v>38.333333333333329</v>
      </c>
      <c r="AU1786" s="63">
        <f t="shared" si="362"/>
        <v>66.666666666666671</v>
      </c>
      <c r="AV1786" s="67">
        <v>18620</v>
      </c>
      <c r="AW1786" s="133">
        <v>18506.641449999999</v>
      </c>
      <c r="AX1786" s="49">
        <v>20750</v>
      </c>
      <c r="AY1786" s="51">
        <f t="shared" si="356"/>
        <v>0.11439312567132109</v>
      </c>
      <c r="AZ1786" s="51">
        <f t="shared" si="357"/>
        <v>0.10265060240963855</v>
      </c>
      <c r="BA1786" s="49">
        <v>20250</v>
      </c>
      <c r="BB1786" s="52">
        <v>3</v>
      </c>
      <c r="BC1786" s="51">
        <f t="shared" si="358"/>
        <v>8.7540279269602506E-2</v>
      </c>
      <c r="BD1786" s="51">
        <f t="shared" si="359"/>
        <v>8.049382716049383E-2</v>
      </c>
      <c r="BE1786" s="49">
        <v>19900</v>
      </c>
      <c r="BF1786" s="52">
        <v>6</v>
      </c>
      <c r="BG1786" s="51">
        <f t="shared" si="360"/>
        <v>6.8743286788399471E-2</v>
      </c>
      <c r="BH1786" s="51">
        <f t="shared" si="361"/>
        <v>6.4321608040201012E-2</v>
      </c>
      <c r="BI1786" s="282">
        <f t="shared" si="363"/>
        <v>236</v>
      </c>
    </row>
    <row r="1787" spans="1:61" hidden="1">
      <c r="A1787" s="54" t="s">
        <v>150</v>
      </c>
      <c r="B1787" s="55" t="s">
        <v>5582</v>
      </c>
      <c r="C1787" s="55" t="s">
        <v>5583</v>
      </c>
      <c r="D1787" s="44" t="s">
        <v>5584</v>
      </c>
      <c r="E1787" s="56">
        <v>12</v>
      </c>
      <c r="F1787" s="46" t="s">
        <v>5814</v>
      </c>
      <c r="G1787" s="47" t="s">
        <v>5814</v>
      </c>
      <c r="H1787" s="47" t="s">
        <v>6390</v>
      </c>
      <c r="I1787" s="48" t="s">
        <v>6391</v>
      </c>
      <c r="J1787" s="48" t="s">
        <v>6337</v>
      </c>
      <c r="K1787" s="48" t="s">
        <v>6400</v>
      </c>
      <c r="L1787" s="45">
        <v>27</v>
      </c>
      <c r="M1787" s="47" t="s">
        <v>5871</v>
      </c>
      <c r="N1787" s="60">
        <v>18</v>
      </c>
      <c r="O1787" s="58">
        <v>8</v>
      </c>
      <c r="P1787" s="58">
        <v>7</v>
      </c>
      <c r="Q1787" s="132">
        <v>4</v>
      </c>
      <c r="R1787" s="60">
        <v>10</v>
      </c>
      <c r="S1787" s="58">
        <v>4</v>
      </c>
      <c r="T1787" s="58">
        <v>24</v>
      </c>
      <c r="U1787" s="132">
        <v>22</v>
      </c>
      <c r="V1787" s="58">
        <v>8</v>
      </c>
      <c r="W1787" s="58">
        <v>1</v>
      </c>
      <c r="X1787" s="58">
        <v>1</v>
      </c>
      <c r="Y1787" s="132">
        <v>3</v>
      </c>
      <c r="Z1787" s="61">
        <v>9</v>
      </c>
      <c r="AA1787" s="59">
        <v>1</v>
      </c>
      <c r="AB1787" s="59">
        <v>7</v>
      </c>
      <c r="AC1787" s="132">
        <v>7</v>
      </c>
      <c r="AD1787" s="61">
        <v>10</v>
      </c>
      <c r="AE1787" s="59">
        <v>1</v>
      </c>
      <c r="AF1787" s="59">
        <v>6</v>
      </c>
      <c r="AG1787" s="132">
        <v>6</v>
      </c>
      <c r="AH1787" s="61">
        <v>0</v>
      </c>
      <c r="AI1787" s="132">
        <v>1</v>
      </c>
      <c r="AJ1787" s="64">
        <f>IFERROR(VLOOKUP($B1787,STOCK!$A:$H,3,0)," ")</f>
        <v>35</v>
      </c>
      <c r="AK1787" s="65">
        <f>IFERROR(VLOOKUP($B1787,STOCK!$A:$H,4,0)," ")</f>
        <v>27</v>
      </c>
      <c r="AL1787" s="65">
        <f>IFERROR(VLOOKUP($B1787,STOCK!$A:$H,5,0)," ")</f>
        <v>10</v>
      </c>
      <c r="AM1787" s="65">
        <f>IFERROR(VLOOKUP($B1787,STOCK!$A:$H,6,0)," ")</f>
        <v>20</v>
      </c>
      <c r="AN1787" s="65">
        <f>IFERROR(VLOOKUP($B1787,STOCK!$A:$H,7,0)," ")</f>
        <v>15</v>
      </c>
      <c r="AO1787" s="65">
        <f>IFERROR(VLOOKUP($B1787,STOCK!$A:$H,8,0)," ")</f>
        <v>36</v>
      </c>
      <c r="AP1787" s="62">
        <f t="shared" si="351"/>
        <v>262.5</v>
      </c>
      <c r="AQ1787" s="50">
        <f t="shared" si="352"/>
        <v>36.81818181818182</v>
      </c>
      <c r="AR1787" s="50">
        <f t="shared" si="353"/>
        <v>100</v>
      </c>
      <c r="AS1787" s="50">
        <f t="shared" si="354"/>
        <v>85.714285714285722</v>
      </c>
      <c r="AT1787" s="50">
        <f t="shared" si="355"/>
        <v>75</v>
      </c>
      <c r="AU1787" s="63">
        <f t="shared" si="362"/>
        <v>1080</v>
      </c>
      <c r="AV1787" s="67">
        <v>17150</v>
      </c>
      <c r="AW1787" s="133">
        <v>9457.01152</v>
      </c>
      <c r="AX1787" s="49">
        <v>17500</v>
      </c>
      <c r="AY1787" s="51">
        <f t="shared" si="356"/>
        <v>2.0408163265306145E-2</v>
      </c>
      <c r="AZ1787" s="51">
        <f t="shared" si="357"/>
        <v>0.02</v>
      </c>
      <c r="BA1787" s="49">
        <v>16900</v>
      </c>
      <c r="BB1787" s="52">
        <v>3</v>
      </c>
      <c r="BC1787" s="51">
        <f t="shared" si="358"/>
        <v>-1.4577259475218707E-2</v>
      </c>
      <c r="BD1787" s="51">
        <f t="shared" si="359"/>
        <v>-1.4792899408284023E-2</v>
      </c>
      <c r="BE1787" s="49">
        <v>16500</v>
      </c>
      <c r="BF1787" s="52">
        <v>6</v>
      </c>
      <c r="BG1787" s="51">
        <f t="shared" si="360"/>
        <v>-3.790087463556846E-2</v>
      </c>
      <c r="BH1787" s="51">
        <f t="shared" si="361"/>
        <v>-3.9393939393939391E-2</v>
      </c>
      <c r="BI1787" s="282">
        <f t="shared" si="363"/>
        <v>43</v>
      </c>
    </row>
    <row r="1788" spans="1:61" hidden="1">
      <c r="A1788" s="54" t="s">
        <v>150</v>
      </c>
      <c r="B1788" s="55" t="s">
        <v>5585</v>
      </c>
      <c r="C1788" s="55" t="s">
        <v>5586</v>
      </c>
      <c r="D1788" s="44" t="s">
        <v>5587</v>
      </c>
      <c r="E1788" s="56">
        <v>12</v>
      </c>
      <c r="F1788" s="46" t="s">
        <v>5814</v>
      </c>
      <c r="G1788" s="47" t="s">
        <v>5814</v>
      </c>
      <c r="H1788" s="47" t="s">
        <v>6390</v>
      </c>
      <c r="I1788" s="48" t="s">
        <v>6391</v>
      </c>
      <c r="J1788" s="48" t="s">
        <v>6337</v>
      </c>
      <c r="K1788" s="48" t="s">
        <v>6400</v>
      </c>
      <c r="L1788" s="45">
        <v>27</v>
      </c>
      <c r="M1788" s="47" t="s">
        <v>5871</v>
      </c>
      <c r="N1788" s="60">
        <v>29</v>
      </c>
      <c r="O1788" s="58">
        <v>90</v>
      </c>
      <c r="P1788" s="58">
        <v>55</v>
      </c>
      <c r="Q1788" s="132">
        <v>51</v>
      </c>
      <c r="R1788" s="60">
        <v>29</v>
      </c>
      <c r="S1788" s="58">
        <v>5</v>
      </c>
      <c r="T1788" s="58">
        <v>47</v>
      </c>
      <c r="U1788" s="132">
        <v>41</v>
      </c>
      <c r="V1788" s="58">
        <v>82</v>
      </c>
      <c r="W1788" s="58">
        <v>3</v>
      </c>
      <c r="X1788" s="58">
        <v>23</v>
      </c>
      <c r="Y1788" s="132">
        <v>18</v>
      </c>
      <c r="Z1788" s="61">
        <v>24</v>
      </c>
      <c r="AA1788" s="59">
        <v>3</v>
      </c>
      <c r="AB1788" s="59">
        <v>75</v>
      </c>
      <c r="AC1788" s="132">
        <v>59</v>
      </c>
      <c r="AD1788" s="61">
        <v>23</v>
      </c>
      <c r="AE1788" s="59">
        <v>6</v>
      </c>
      <c r="AF1788" s="59">
        <v>61</v>
      </c>
      <c r="AG1788" s="132">
        <v>49</v>
      </c>
      <c r="AH1788" s="61">
        <v>0</v>
      </c>
      <c r="AI1788" s="132">
        <v>0</v>
      </c>
      <c r="AJ1788" s="64">
        <f>IFERROR(VLOOKUP($B1788,STOCK!$A:$H,3,0)," ")</f>
        <v>278</v>
      </c>
      <c r="AK1788" s="65">
        <f>IFERROR(VLOOKUP($B1788,STOCK!$A:$H,4,0)," ")</f>
        <v>474</v>
      </c>
      <c r="AL1788" s="65">
        <f>IFERROR(VLOOKUP($B1788,STOCK!$A:$H,5,0)," ")</f>
        <v>117</v>
      </c>
      <c r="AM1788" s="65">
        <f>IFERROR(VLOOKUP($B1788,STOCK!$A:$H,6,0)," ")</f>
        <v>248</v>
      </c>
      <c r="AN1788" s="65">
        <f>IFERROR(VLOOKUP($B1788,STOCK!$A:$H,7,0)," ")</f>
        <v>264</v>
      </c>
      <c r="AO1788" s="65">
        <f>IFERROR(VLOOKUP($B1788,STOCK!$A:$H,8,0)," ")</f>
        <v>48</v>
      </c>
      <c r="AP1788" s="62">
        <f t="shared" si="351"/>
        <v>163.52941176470588</v>
      </c>
      <c r="AQ1788" s="50">
        <f t="shared" si="352"/>
        <v>346.82926829268291</v>
      </c>
      <c r="AR1788" s="50">
        <f t="shared" si="353"/>
        <v>195</v>
      </c>
      <c r="AS1788" s="50">
        <f t="shared" si="354"/>
        <v>126.10169491525424</v>
      </c>
      <c r="AT1788" s="50">
        <f t="shared" si="355"/>
        <v>161.63265306122449</v>
      </c>
      <c r="AU1788" s="63" t="str">
        <f t="shared" si="362"/>
        <v>SV</v>
      </c>
      <c r="AV1788" s="67">
        <v>17150</v>
      </c>
      <c r="AW1788" s="133">
        <v>4805.2964300000003</v>
      </c>
      <c r="AX1788" s="49">
        <v>16900</v>
      </c>
      <c r="AY1788" s="51">
        <f t="shared" si="356"/>
        <v>-1.4577259475218707E-2</v>
      </c>
      <c r="AZ1788" s="51">
        <f t="shared" si="357"/>
        <v>-1.4792899408284023E-2</v>
      </c>
      <c r="BA1788" s="49">
        <v>16500</v>
      </c>
      <c r="BB1788" s="52">
        <v>3</v>
      </c>
      <c r="BC1788" s="51">
        <f t="shared" si="358"/>
        <v>-3.790087463556846E-2</v>
      </c>
      <c r="BD1788" s="51">
        <f t="shared" si="359"/>
        <v>-3.9393939393939391E-2</v>
      </c>
      <c r="BE1788" s="49">
        <v>15900</v>
      </c>
      <c r="BF1788" s="52">
        <v>6</v>
      </c>
      <c r="BG1788" s="51">
        <f t="shared" si="360"/>
        <v>-7.2886297376093312E-2</v>
      </c>
      <c r="BH1788" s="51">
        <f t="shared" si="361"/>
        <v>-7.8616352201257858E-2</v>
      </c>
      <c r="BI1788" s="282">
        <f t="shared" si="363"/>
        <v>218</v>
      </c>
    </row>
    <row r="1789" spans="1:61" hidden="1">
      <c r="A1789" s="54" t="s">
        <v>150</v>
      </c>
      <c r="B1789" s="55" t="s">
        <v>5588</v>
      </c>
      <c r="C1789" s="55" t="s">
        <v>5589</v>
      </c>
      <c r="D1789" s="44" t="s">
        <v>5590</v>
      </c>
      <c r="E1789" s="56">
        <v>6</v>
      </c>
      <c r="F1789" s="46" t="s">
        <v>5814</v>
      </c>
      <c r="G1789" s="47" t="s">
        <v>5814</v>
      </c>
      <c r="H1789" s="47" t="s">
        <v>6390</v>
      </c>
      <c r="I1789" s="48" t="s">
        <v>6391</v>
      </c>
      <c r="J1789" s="48" t="s">
        <v>6337</v>
      </c>
      <c r="K1789" s="48" t="s">
        <v>6400</v>
      </c>
      <c r="L1789" s="45">
        <v>27</v>
      </c>
      <c r="M1789" s="47" t="s">
        <v>5871</v>
      </c>
      <c r="N1789" s="60">
        <v>90</v>
      </c>
      <c r="O1789" s="58">
        <v>63</v>
      </c>
      <c r="P1789" s="58">
        <v>8</v>
      </c>
      <c r="Q1789" s="132">
        <v>11</v>
      </c>
      <c r="R1789" s="60">
        <v>44</v>
      </c>
      <c r="S1789" s="58">
        <v>26</v>
      </c>
      <c r="T1789" s="58">
        <v>27</v>
      </c>
      <c r="U1789" s="132">
        <v>25</v>
      </c>
      <c r="V1789" s="58">
        <v>55</v>
      </c>
      <c r="W1789" s="58">
        <v>12</v>
      </c>
      <c r="X1789" s="58">
        <v>11</v>
      </c>
      <c r="Y1789" s="132">
        <v>13</v>
      </c>
      <c r="Z1789" s="61">
        <v>12</v>
      </c>
      <c r="AA1789" s="59">
        <v>18</v>
      </c>
      <c r="AB1789" s="59">
        <v>12</v>
      </c>
      <c r="AC1789" s="132">
        <v>12</v>
      </c>
      <c r="AD1789" s="61">
        <v>13</v>
      </c>
      <c r="AE1789" s="59">
        <v>7</v>
      </c>
      <c r="AF1789" s="59">
        <v>19</v>
      </c>
      <c r="AG1789" s="132">
        <v>19</v>
      </c>
      <c r="AH1789" s="61">
        <v>7</v>
      </c>
      <c r="AI1789" s="132">
        <v>29</v>
      </c>
      <c r="AJ1789" s="64">
        <f>IFERROR(VLOOKUP($B1789,STOCK!$A:$H,3,0)," ")</f>
        <v>77</v>
      </c>
      <c r="AK1789" s="65">
        <f>IFERROR(VLOOKUP($B1789,STOCK!$A:$H,4,0)," ")</f>
        <v>39</v>
      </c>
      <c r="AL1789" s="65">
        <f>IFERROR(VLOOKUP($B1789,STOCK!$A:$H,5,0)," ")</f>
        <v>93</v>
      </c>
      <c r="AM1789" s="65">
        <f>IFERROR(VLOOKUP($B1789,STOCK!$A:$H,6,0)," ")</f>
        <v>132</v>
      </c>
      <c r="AN1789" s="65">
        <f>IFERROR(VLOOKUP($B1789,STOCK!$A:$H,7,0)," ")</f>
        <v>150</v>
      </c>
      <c r="AO1789" s="65">
        <f>IFERROR(VLOOKUP($B1789,STOCK!$A:$H,8,0)," ")</f>
        <v>25</v>
      </c>
      <c r="AP1789" s="62">
        <f t="shared" si="351"/>
        <v>210</v>
      </c>
      <c r="AQ1789" s="50">
        <f t="shared" si="352"/>
        <v>46.800000000000004</v>
      </c>
      <c r="AR1789" s="50">
        <f t="shared" si="353"/>
        <v>214.61538461538461</v>
      </c>
      <c r="AS1789" s="50">
        <f t="shared" si="354"/>
        <v>330</v>
      </c>
      <c r="AT1789" s="50">
        <f t="shared" si="355"/>
        <v>236.84210526315789</v>
      </c>
      <c r="AU1789" s="63">
        <f t="shared" si="362"/>
        <v>25.862068965517238</v>
      </c>
      <c r="AV1789" s="67">
        <v>32830</v>
      </c>
      <c r="AW1789" s="133">
        <v>11389.60449</v>
      </c>
      <c r="AX1789" s="49">
        <v>32900</v>
      </c>
      <c r="AY1789" s="51">
        <f t="shared" si="356"/>
        <v>2.132196162046851E-3</v>
      </c>
      <c r="AZ1789" s="51">
        <f t="shared" si="357"/>
        <v>2.1276595744680851E-3</v>
      </c>
      <c r="BA1789" s="49">
        <v>31900</v>
      </c>
      <c r="BB1789" s="52">
        <v>3</v>
      </c>
      <c r="BC1789" s="51">
        <f t="shared" si="358"/>
        <v>-2.832774901005175E-2</v>
      </c>
      <c r="BD1789" s="51">
        <f t="shared" si="359"/>
        <v>-2.9153605015673982E-2</v>
      </c>
      <c r="BE1789" s="49">
        <v>30900</v>
      </c>
      <c r="BF1789" s="52">
        <v>6</v>
      </c>
      <c r="BG1789" s="51">
        <f t="shared" si="360"/>
        <v>-5.8787694182150463E-2</v>
      </c>
      <c r="BH1789" s="51">
        <f t="shared" si="361"/>
        <v>-6.2459546925566344E-2</v>
      </c>
      <c r="BI1789" s="282">
        <f t="shared" si="363"/>
        <v>109</v>
      </c>
    </row>
    <row r="1790" spans="1:61" hidden="1">
      <c r="A1790" s="54" t="s">
        <v>150</v>
      </c>
      <c r="B1790" s="55" t="s">
        <v>5591</v>
      </c>
      <c r="C1790" s="55" t="s">
        <v>5592</v>
      </c>
      <c r="D1790" s="44" t="s">
        <v>5593</v>
      </c>
      <c r="E1790" s="56">
        <v>12</v>
      </c>
      <c r="F1790" s="46" t="s">
        <v>5814</v>
      </c>
      <c r="G1790" s="47" t="s">
        <v>5814</v>
      </c>
      <c r="H1790" s="47" t="s">
        <v>6390</v>
      </c>
      <c r="I1790" s="48" t="s">
        <v>6391</v>
      </c>
      <c r="J1790" s="48" t="s">
        <v>6337</v>
      </c>
      <c r="K1790" s="48" t="s">
        <v>6400</v>
      </c>
      <c r="L1790" s="45">
        <v>27</v>
      </c>
      <c r="M1790" s="47" t="s">
        <v>5871</v>
      </c>
      <c r="N1790" s="60">
        <v>53</v>
      </c>
      <c r="O1790" s="58">
        <v>91</v>
      </c>
      <c r="P1790" s="58">
        <v>52</v>
      </c>
      <c r="Q1790" s="132">
        <v>39</v>
      </c>
      <c r="R1790" s="60">
        <v>37</v>
      </c>
      <c r="S1790" s="58">
        <v>2</v>
      </c>
      <c r="T1790" s="58">
        <v>70</v>
      </c>
      <c r="U1790" s="132">
        <v>52</v>
      </c>
      <c r="V1790" s="58">
        <v>13</v>
      </c>
      <c r="W1790" s="58">
        <v>2</v>
      </c>
      <c r="X1790" s="58">
        <v>38</v>
      </c>
      <c r="Y1790" s="132">
        <v>28</v>
      </c>
      <c r="Z1790" s="61">
        <v>15</v>
      </c>
      <c r="AA1790" s="59">
        <v>0</v>
      </c>
      <c r="AB1790" s="59">
        <v>42</v>
      </c>
      <c r="AC1790" s="132">
        <v>42</v>
      </c>
      <c r="AD1790" s="61">
        <v>22</v>
      </c>
      <c r="AE1790" s="59">
        <v>3</v>
      </c>
      <c r="AF1790" s="59">
        <v>23</v>
      </c>
      <c r="AG1790" s="132">
        <v>13</v>
      </c>
      <c r="AH1790" s="61">
        <v>0</v>
      </c>
      <c r="AI1790" s="132">
        <v>1</v>
      </c>
      <c r="AJ1790" s="64">
        <f>IFERROR(VLOOKUP($B1790,STOCK!$A:$H,3,0)," ")</f>
        <v>148</v>
      </c>
      <c r="AK1790" s="65">
        <f>IFERROR(VLOOKUP($B1790,STOCK!$A:$H,4,0)," ")</f>
        <v>50</v>
      </c>
      <c r="AL1790" s="65">
        <f>IFERROR(VLOOKUP($B1790,STOCK!$A:$H,5,0)," ")</f>
        <v>180</v>
      </c>
      <c r="AM1790" s="65">
        <f>IFERROR(VLOOKUP($B1790,STOCK!$A:$H,6,0)," ")</f>
        <v>205</v>
      </c>
      <c r="AN1790" s="65">
        <f>IFERROR(VLOOKUP($B1790,STOCK!$A:$H,7,0)," ")</f>
        <v>12</v>
      </c>
      <c r="AO1790" s="65">
        <f>IFERROR(VLOOKUP($B1790,STOCK!$A:$H,8,0)," ")</f>
        <v>35</v>
      </c>
      <c r="AP1790" s="62">
        <f t="shared" si="351"/>
        <v>113.84615384615384</v>
      </c>
      <c r="AQ1790" s="50">
        <f t="shared" si="352"/>
        <v>28.846153846153847</v>
      </c>
      <c r="AR1790" s="50">
        <f t="shared" si="353"/>
        <v>192.85714285714286</v>
      </c>
      <c r="AS1790" s="50">
        <f t="shared" si="354"/>
        <v>146.42857142857144</v>
      </c>
      <c r="AT1790" s="50">
        <f t="shared" si="355"/>
        <v>27.692307692307693</v>
      </c>
      <c r="AU1790" s="63">
        <f t="shared" si="362"/>
        <v>1050</v>
      </c>
      <c r="AV1790" s="67">
        <v>17150</v>
      </c>
      <c r="AW1790" s="133">
        <v>5280.1380499999996</v>
      </c>
      <c r="AX1790" s="49">
        <v>16500</v>
      </c>
      <c r="AY1790" s="51">
        <f t="shared" si="356"/>
        <v>-3.790087463556846E-2</v>
      </c>
      <c r="AZ1790" s="51">
        <f t="shared" si="357"/>
        <v>-3.9393939393939391E-2</v>
      </c>
      <c r="BA1790" s="49">
        <v>15900</v>
      </c>
      <c r="BB1790" s="52">
        <v>3</v>
      </c>
      <c r="BC1790" s="51">
        <f t="shared" si="358"/>
        <v>-7.2886297376093312E-2</v>
      </c>
      <c r="BD1790" s="51">
        <f t="shared" si="359"/>
        <v>-7.8616352201257858E-2</v>
      </c>
      <c r="BE1790" s="49">
        <v>15500</v>
      </c>
      <c r="BF1790" s="52">
        <v>6</v>
      </c>
      <c r="BG1790" s="51">
        <f t="shared" si="360"/>
        <v>-9.6209912536443176E-2</v>
      </c>
      <c r="BH1790" s="51">
        <f t="shared" si="361"/>
        <v>-0.1064516129032258</v>
      </c>
      <c r="BI1790" s="282">
        <f t="shared" si="363"/>
        <v>175</v>
      </c>
    </row>
    <row r="1791" spans="1:61" hidden="1">
      <c r="A1791" s="54" t="s">
        <v>150</v>
      </c>
      <c r="B1791" s="55" t="s">
        <v>5594</v>
      </c>
      <c r="C1791" s="55" t="s">
        <v>5595</v>
      </c>
      <c r="D1791" s="44" t="s">
        <v>5596</v>
      </c>
      <c r="E1791" s="56">
        <v>6</v>
      </c>
      <c r="F1791" s="46" t="s">
        <v>5814</v>
      </c>
      <c r="G1791" s="47" t="s">
        <v>5814</v>
      </c>
      <c r="H1791" s="47" t="s">
        <v>6390</v>
      </c>
      <c r="I1791" s="48" t="s">
        <v>6391</v>
      </c>
      <c r="J1791" s="48" t="s">
        <v>6309</v>
      </c>
      <c r="K1791" s="48" t="s">
        <v>6309</v>
      </c>
      <c r="L1791" s="45">
        <v>126</v>
      </c>
      <c r="M1791" s="47" t="s">
        <v>5862</v>
      </c>
      <c r="N1791" s="60">
        <v>15</v>
      </c>
      <c r="O1791" s="58">
        <v>17</v>
      </c>
      <c r="P1791" s="58">
        <v>8</v>
      </c>
      <c r="Q1791" s="132">
        <v>12</v>
      </c>
      <c r="R1791" s="60">
        <v>6</v>
      </c>
      <c r="S1791" s="58">
        <v>11</v>
      </c>
      <c r="T1791" s="58">
        <v>12</v>
      </c>
      <c r="U1791" s="132">
        <v>12</v>
      </c>
      <c r="V1791" s="58">
        <v>1</v>
      </c>
      <c r="W1791" s="58">
        <v>6</v>
      </c>
      <c r="X1791" s="58">
        <v>3</v>
      </c>
      <c r="Y1791" s="132">
        <v>2</v>
      </c>
      <c r="Z1791" s="61">
        <v>9</v>
      </c>
      <c r="AA1791" s="59">
        <v>5</v>
      </c>
      <c r="AB1791" s="59">
        <v>6</v>
      </c>
      <c r="AC1791" s="132">
        <v>6</v>
      </c>
      <c r="AD1791" s="61">
        <v>4</v>
      </c>
      <c r="AE1791" s="59">
        <v>7</v>
      </c>
      <c r="AF1791" s="59">
        <v>3</v>
      </c>
      <c r="AG1791" s="132">
        <v>6</v>
      </c>
      <c r="AH1791" s="61">
        <v>0</v>
      </c>
      <c r="AI1791" s="132">
        <v>5</v>
      </c>
      <c r="AJ1791" s="64">
        <f>IFERROR(VLOOKUP($B1791,STOCK!$A:$H,3,0)," ")</f>
        <v>20</v>
      </c>
      <c r="AK1791" s="65">
        <f>IFERROR(VLOOKUP($B1791,STOCK!$A:$H,4,0)," ")</f>
        <v>0</v>
      </c>
      <c r="AL1791" s="65">
        <f>IFERROR(VLOOKUP($B1791,STOCK!$A:$H,5,0)," ")</f>
        <v>5</v>
      </c>
      <c r="AM1791" s="65">
        <f>IFERROR(VLOOKUP($B1791,STOCK!$A:$H,6,0)," ")</f>
        <v>0</v>
      </c>
      <c r="AN1791" s="65">
        <f>IFERROR(VLOOKUP($B1791,STOCK!$A:$H,7,0)," ")</f>
        <v>7</v>
      </c>
      <c r="AO1791" s="65">
        <f>IFERROR(VLOOKUP($B1791,STOCK!$A:$H,8,0)," ")</f>
        <v>6</v>
      </c>
      <c r="AP1791" s="62">
        <f t="shared" si="351"/>
        <v>50</v>
      </c>
      <c r="AQ1791" s="50" t="str">
        <f t="shared" si="352"/>
        <v>Q</v>
      </c>
      <c r="AR1791" s="50">
        <f t="shared" si="353"/>
        <v>75</v>
      </c>
      <c r="AS1791" s="50" t="str">
        <f t="shared" si="354"/>
        <v>Q</v>
      </c>
      <c r="AT1791" s="50">
        <f t="shared" si="355"/>
        <v>35</v>
      </c>
      <c r="AU1791" s="63">
        <f t="shared" si="362"/>
        <v>36</v>
      </c>
      <c r="AV1791" s="67">
        <v>54511.999960000001</v>
      </c>
      <c r="AW1791" s="133">
        <v>51946.681270000001</v>
      </c>
      <c r="AX1791" s="49">
        <v>57900</v>
      </c>
      <c r="AY1791" s="51">
        <f t="shared" si="356"/>
        <v>6.2151453670495682E-2</v>
      </c>
      <c r="AZ1791" s="51">
        <f t="shared" si="357"/>
        <v>5.8514681174438671E-2</v>
      </c>
      <c r="BA1791" s="49">
        <v>56900</v>
      </c>
      <c r="BB1791" s="52">
        <v>3</v>
      </c>
      <c r="BC1791" s="51">
        <f t="shared" si="358"/>
        <v>4.380686897843189E-2</v>
      </c>
      <c r="BD1791" s="51">
        <f t="shared" si="359"/>
        <v>4.1968366256590492E-2</v>
      </c>
      <c r="BE1791" s="49">
        <v>55900</v>
      </c>
      <c r="BF1791" s="52">
        <v>6</v>
      </c>
      <c r="BG1791" s="51">
        <f t="shared" si="360"/>
        <v>2.5462284286367876E-2</v>
      </c>
      <c r="BH1791" s="51">
        <f t="shared" si="361"/>
        <v>2.4830054382826459E-2</v>
      </c>
      <c r="BI1791" s="282">
        <f t="shared" si="363"/>
        <v>43</v>
      </c>
    </row>
    <row r="1792" spans="1:61" hidden="1">
      <c r="A1792" s="54" t="s">
        <v>150</v>
      </c>
      <c r="B1792" s="55" t="s">
        <v>5597</v>
      </c>
      <c r="C1792" s="55" t="s">
        <v>5598</v>
      </c>
      <c r="D1792" s="44" t="s">
        <v>5599</v>
      </c>
      <c r="E1792" s="56">
        <v>1</v>
      </c>
      <c r="F1792" s="46" t="s">
        <v>5814</v>
      </c>
      <c r="G1792" s="47" t="s">
        <v>5814</v>
      </c>
      <c r="H1792" s="47" t="s">
        <v>6390</v>
      </c>
      <c r="I1792" s="48" t="s">
        <v>6391</v>
      </c>
      <c r="J1792" s="48" t="s">
        <v>6309</v>
      </c>
      <c r="K1792" s="48" t="s">
        <v>6309</v>
      </c>
      <c r="L1792" s="45">
        <v>126</v>
      </c>
      <c r="M1792" s="47" t="s">
        <v>5862</v>
      </c>
      <c r="N1792" s="60">
        <v>5</v>
      </c>
      <c r="O1792" s="58">
        <v>3</v>
      </c>
      <c r="P1792" s="58">
        <v>1</v>
      </c>
      <c r="Q1792" s="132">
        <v>0</v>
      </c>
      <c r="R1792" s="60">
        <v>1</v>
      </c>
      <c r="S1792" s="58">
        <v>3</v>
      </c>
      <c r="T1792" s="58">
        <v>4</v>
      </c>
      <c r="U1792" s="132">
        <v>2</v>
      </c>
      <c r="V1792" s="58">
        <v>0</v>
      </c>
      <c r="W1792" s="58">
        <v>1</v>
      </c>
      <c r="X1792" s="58">
        <v>0</v>
      </c>
      <c r="Y1792" s="132">
        <v>1</v>
      </c>
      <c r="Z1792" s="61">
        <v>2</v>
      </c>
      <c r="AA1792" s="59">
        <v>1</v>
      </c>
      <c r="AB1792" s="59">
        <v>0</v>
      </c>
      <c r="AC1792" s="132">
        <v>2</v>
      </c>
      <c r="AD1792" s="61">
        <v>6</v>
      </c>
      <c r="AE1792" s="59">
        <v>0</v>
      </c>
      <c r="AF1792" s="59">
        <v>5</v>
      </c>
      <c r="AG1792" s="132">
        <v>5</v>
      </c>
      <c r="AH1792" s="61">
        <v>0</v>
      </c>
      <c r="AI1792" s="132">
        <v>0</v>
      </c>
      <c r="AJ1792" s="64">
        <f>IFERROR(VLOOKUP($B1792,STOCK!$A:$H,3,0)," ")</f>
        <v>1</v>
      </c>
      <c r="AK1792" s="65">
        <f>IFERROR(VLOOKUP($B1792,STOCK!$A:$H,4,0)," ")</f>
        <v>0</v>
      </c>
      <c r="AL1792" s="65">
        <f>IFERROR(VLOOKUP($B1792,STOCK!$A:$H,5,0)," ")</f>
        <v>3</v>
      </c>
      <c r="AM1792" s="65">
        <f>IFERROR(VLOOKUP($B1792,STOCK!$A:$H,6,0)," ")</f>
        <v>0</v>
      </c>
      <c r="AN1792" s="65">
        <f>IFERROR(VLOOKUP($B1792,STOCK!$A:$H,7,0)," ")</f>
        <v>0</v>
      </c>
      <c r="AO1792" s="65">
        <f>IFERROR(VLOOKUP($B1792,STOCK!$A:$H,8,0)," ")</f>
        <v>0</v>
      </c>
      <c r="AP1792" s="62" t="str">
        <f t="shared" si="351"/>
        <v>SV</v>
      </c>
      <c r="AQ1792" s="50" t="str">
        <f t="shared" si="352"/>
        <v>Q</v>
      </c>
      <c r="AR1792" s="50">
        <f t="shared" si="353"/>
        <v>90</v>
      </c>
      <c r="AS1792" s="50" t="str">
        <f t="shared" si="354"/>
        <v>Q</v>
      </c>
      <c r="AT1792" s="50" t="str">
        <f t="shared" si="355"/>
        <v>Q</v>
      </c>
      <c r="AU1792" s="63" t="str">
        <f t="shared" si="362"/>
        <v>Q</v>
      </c>
      <c r="AV1792" s="67">
        <v>89133</v>
      </c>
      <c r="AW1792" s="133">
        <v>83788.422189999997</v>
      </c>
      <c r="AX1792" s="49">
        <v>97900</v>
      </c>
      <c r="AY1792" s="51">
        <f t="shared" si="356"/>
        <v>9.8358632605207941E-2</v>
      </c>
      <c r="AZ1792" s="51">
        <f t="shared" si="357"/>
        <v>8.9550561797752809E-2</v>
      </c>
      <c r="BA1792" s="49">
        <v>94900</v>
      </c>
      <c r="BB1792" s="52">
        <v>2</v>
      </c>
      <c r="BC1792" s="51">
        <f t="shared" si="358"/>
        <v>6.4701064701064626E-2</v>
      </c>
      <c r="BD1792" s="51">
        <f t="shared" si="359"/>
        <v>6.076923076923077E-2</v>
      </c>
      <c r="BE1792" s="49">
        <v>92900</v>
      </c>
      <c r="BF1792" s="52">
        <v>6</v>
      </c>
      <c r="BG1792" s="51">
        <f t="shared" si="360"/>
        <v>4.2262686098302638E-2</v>
      </c>
      <c r="BH1792" s="51">
        <f t="shared" si="361"/>
        <v>4.0548977395048438E-2</v>
      </c>
      <c r="BI1792" s="282">
        <f t="shared" si="363"/>
        <v>10</v>
      </c>
    </row>
    <row r="1793" spans="1:61" hidden="1">
      <c r="A1793" s="54" t="s">
        <v>150</v>
      </c>
      <c r="B1793" s="55" t="s">
        <v>5600</v>
      </c>
      <c r="C1793" s="55" t="s">
        <v>5601</v>
      </c>
      <c r="D1793" s="44" t="s">
        <v>5602</v>
      </c>
      <c r="E1793" s="56">
        <v>6</v>
      </c>
      <c r="F1793" s="46" t="s">
        <v>5814</v>
      </c>
      <c r="G1793" s="47" t="s">
        <v>5814</v>
      </c>
      <c r="H1793" s="47" t="s">
        <v>6390</v>
      </c>
      <c r="I1793" s="48" t="s">
        <v>6391</v>
      </c>
      <c r="J1793" s="48" t="s">
        <v>6309</v>
      </c>
      <c r="K1793" s="48" t="s">
        <v>6309</v>
      </c>
      <c r="L1793" s="45">
        <v>126</v>
      </c>
      <c r="M1793" s="47" t="s">
        <v>5862</v>
      </c>
      <c r="N1793" s="60">
        <v>0</v>
      </c>
      <c r="O1793" s="58">
        <v>1</v>
      </c>
      <c r="P1793" s="58">
        <v>0</v>
      </c>
      <c r="Q1793" s="132">
        <v>0</v>
      </c>
      <c r="R1793" s="60">
        <v>2</v>
      </c>
      <c r="S1793" s="58">
        <v>6</v>
      </c>
      <c r="T1793" s="58">
        <v>1</v>
      </c>
      <c r="U1793" s="132">
        <v>1</v>
      </c>
      <c r="V1793" s="58">
        <v>0</v>
      </c>
      <c r="W1793" s="58">
        <v>3</v>
      </c>
      <c r="X1793" s="58">
        <v>3</v>
      </c>
      <c r="Y1793" s="132">
        <v>3</v>
      </c>
      <c r="Z1793" s="61">
        <v>1</v>
      </c>
      <c r="AA1793" s="59">
        <v>1</v>
      </c>
      <c r="AB1793" s="59">
        <v>1</v>
      </c>
      <c r="AC1793" s="132">
        <v>2</v>
      </c>
      <c r="AD1793" s="61">
        <v>5</v>
      </c>
      <c r="AE1793" s="59">
        <v>2</v>
      </c>
      <c r="AF1793" s="59">
        <v>4</v>
      </c>
      <c r="AG1793" s="132">
        <v>5</v>
      </c>
      <c r="AH1793" s="61">
        <v>0</v>
      </c>
      <c r="AI1793" s="132">
        <v>0</v>
      </c>
      <c r="AJ1793" s="64">
        <f>IFERROR(VLOOKUP($B1793,STOCK!$A:$H,3,0)," ")</f>
        <v>6</v>
      </c>
      <c r="AK1793" s="65">
        <f>IFERROR(VLOOKUP($B1793,STOCK!$A:$H,4,0)," ")</f>
        <v>14</v>
      </c>
      <c r="AL1793" s="65">
        <f>IFERROR(VLOOKUP($B1793,STOCK!$A:$H,5,0)," ")</f>
        <v>7</v>
      </c>
      <c r="AM1793" s="65">
        <f>IFERROR(VLOOKUP($B1793,STOCK!$A:$H,6,0)," ")</f>
        <v>9</v>
      </c>
      <c r="AN1793" s="65">
        <f>IFERROR(VLOOKUP($B1793,STOCK!$A:$H,7,0)," ")</f>
        <v>2</v>
      </c>
      <c r="AO1793" s="65">
        <f>IFERROR(VLOOKUP($B1793,STOCK!$A:$H,8,0)," ")</f>
        <v>6</v>
      </c>
      <c r="AP1793" s="62" t="str">
        <f t="shared" si="351"/>
        <v>SV</v>
      </c>
      <c r="AQ1793" s="50">
        <f t="shared" si="352"/>
        <v>420</v>
      </c>
      <c r="AR1793" s="50">
        <f t="shared" si="353"/>
        <v>70</v>
      </c>
      <c r="AS1793" s="50">
        <f t="shared" si="354"/>
        <v>135</v>
      </c>
      <c r="AT1793" s="50">
        <f t="shared" si="355"/>
        <v>12</v>
      </c>
      <c r="AU1793" s="63" t="str">
        <f t="shared" si="362"/>
        <v>SV</v>
      </c>
      <c r="AV1793" s="67">
        <v>54511.999960000001</v>
      </c>
      <c r="AW1793" s="133">
        <v>50394.392180000003</v>
      </c>
      <c r="AX1793" s="49">
        <v>57900</v>
      </c>
      <c r="AY1793" s="51">
        <f t="shared" si="356"/>
        <v>6.2151453670495682E-2</v>
      </c>
      <c r="AZ1793" s="51">
        <f t="shared" si="357"/>
        <v>5.8514681174438671E-2</v>
      </c>
      <c r="BA1793" s="49">
        <v>56900</v>
      </c>
      <c r="BB1793" s="52">
        <v>3</v>
      </c>
      <c r="BC1793" s="51">
        <f t="shared" si="358"/>
        <v>4.380686897843189E-2</v>
      </c>
      <c r="BD1793" s="51">
        <f t="shared" si="359"/>
        <v>4.1968366256590492E-2</v>
      </c>
      <c r="BE1793" s="49">
        <v>55900</v>
      </c>
      <c r="BF1793" s="52">
        <v>6</v>
      </c>
      <c r="BG1793" s="51">
        <f t="shared" si="360"/>
        <v>2.5462284286367876E-2</v>
      </c>
      <c r="BH1793" s="51">
        <f t="shared" si="361"/>
        <v>2.4830054382826459E-2</v>
      </c>
      <c r="BI1793" s="282">
        <f t="shared" si="363"/>
        <v>11</v>
      </c>
    </row>
    <row r="1794" spans="1:61" hidden="1">
      <c r="A1794" s="54" t="s">
        <v>150</v>
      </c>
      <c r="B1794" s="55" t="s">
        <v>5603</v>
      </c>
      <c r="C1794" s="55" t="s">
        <v>5604</v>
      </c>
      <c r="D1794" s="44" t="s">
        <v>5605</v>
      </c>
      <c r="E1794" s="56">
        <v>6</v>
      </c>
      <c r="F1794" s="46" t="s">
        <v>5814</v>
      </c>
      <c r="G1794" s="47" t="s">
        <v>5814</v>
      </c>
      <c r="H1794" s="47" t="s">
        <v>6390</v>
      </c>
      <c r="I1794" s="48" t="s">
        <v>6391</v>
      </c>
      <c r="J1794" s="48" t="s">
        <v>6401</v>
      </c>
      <c r="K1794" s="48" t="s">
        <v>6401</v>
      </c>
      <c r="L1794" s="45">
        <v>114</v>
      </c>
      <c r="M1794" s="47" t="s">
        <v>161</v>
      </c>
      <c r="N1794" s="60">
        <v>0</v>
      </c>
      <c r="O1794" s="58">
        <v>4</v>
      </c>
      <c r="P1794" s="58">
        <v>0</v>
      </c>
      <c r="Q1794" s="132">
        <v>0</v>
      </c>
      <c r="R1794" s="60">
        <v>0</v>
      </c>
      <c r="S1794" s="58">
        <v>1</v>
      </c>
      <c r="T1794" s="58">
        <v>6</v>
      </c>
      <c r="U1794" s="132">
        <v>2</v>
      </c>
      <c r="V1794" s="58">
        <v>0</v>
      </c>
      <c r="W1794" s="58">
        <v>0</v>
      </c>
      <c r="X1794" s="58">
        <v>1</v>
      </c>
      <c r="Y1794" s="132">
        <v>0</v>
      </c>
      <c r="Z1794" s="61">
        <v>0</v>
      </c>
      <c r="AA1794" s="59">
        <v>2</v>
      </c>
      <c r="AB1794" s="59">
        <v>3</v>
      </c>
      <c r="AC1794" s="132">
        <v>2</v>
      </c>
      <c r="AD1794" s="61">
        <v>7</v>
      </c>
      <c r="AE1794" s="59">
        <v>3</v>
      </c>
      <c r="AF1794" s="59">
        <v>0</v>
      </c>
      <c r="AG1794" s="132">
        <v>1</v>
      </c>
      <c r="AH1794" s="61">
        <v>0</v>
      </c>
      <c r="AI1794" s="132">
        <v>0</v>
      </c>
      <c r="AJ1794" s="64">
        <f>IFERROR(VLOOKUP($B1794,STOCK!$A:$H,3,0)," ")</f>
        <v>8</v>
      </c>
      <c r="AK1794" s="65">
        <f>IFERROR(VLOOKUP($B1794,STOCK!$A:$H,4,0)," ")</f>
        <v>2</v>
      </c>
      <c r="AL1794" s="65">
        <f>IFERROR(VLOOKUP($B1794,STOCK!$A:$H,5,0)," ")</f>
        <v>17</v>
      </c>
      <c r="AM1794" s="65">
        <f>IFERROR(VLOOKUP($B1794,STOCK!$A:$H,6,0)," ")</f>
        <v>4</v>
      </c>
      <c r="AN1794" s="65">
        <f>IFERROR(VLOOKUP($B1794,STOCK!$A:$H,7,0)," ")</f>
        <v>0</v>
      </c>
      <c r="AO1794" s="65">
        <f>IFERROR(VLOOKUP($B1794,STOCK!$A:$H,8,0)," ")</f>
        <v>0</v>
      </c>
      <c r="AP1794" s="62" t="str">
        <f t="shared" si="351"/>
        <v>SV</v>
      </c>
      <c r="AQ1794" s="50">
        <f t="shared" si="352"/>
        <v>30</v>
      </c>
      <c r="AR1794" s="50" t="str">
        <f t="shared" si="353"/>
        <v>SV</v>
      </c>
      <c r="AS1794" s="50">
        <f t="shared" si="354"/>
        <v>60</v>
      </c>
      <c r="AT1794" s="50" t="str">
        <f t="shared" si="355"/>
        <v>Q</v>
      </c>
      <c r="AU1794" s="63" t="str">
        <f t="shared" si="362"/>
        <v>Q</v>
      </c>
      <c r="AV1794" s="67">
        <v>23920.000005000002</v>
      </c>
      <c r="AW1794" s="133">
        <v>23417.566589999999</v>
      </c>
      <c r="AX1794" s="49">
        <v>27500</v>
      </c>
      <c r="AY1794" s="51">
        <f t="shared" si="356"/>
        <v>0.14966555159915007</v>
      </c>
      <c r="AZ1794" s="51">
        <f t="shared" si="357"/>
        <v>0.13018181799999995</v>
      </c>
      <c r="BA1794" s="49">
        <v>26500</v>
      </c>
      <c r="BB1794" s="52">
        <v>3</v>
      </c>
      <c r="BC1794" s="51">
        <f t="shared" si="358"/>
        <v>0.10785953154099914</v>
      </c>
      <c r="BD1794" s="51">
        <f t="shared" si="359"/>
        <v>9.7358490377358428E-2</v>
      </c>
      <c r="BE1794" s="49">
        <v>25900</v>
      </c>
      <c r="BF1794" s="52">
        <v>6</v>
      </c>
      <c r="BG1794" s="51">
        <f t="shared" si="360"/>
        <v>8.2775919506108631E-2</v>
      </c>
      <c r="BH1794" s="51">
        <f t="shared" si="361"/>
        <v>7.6447876254826186E-2</v>
      </c>
      <c r="BI1794" s="282">
        <f t="shared" si="363"/>
        <v>5</v>
      </c>
    </row>
    <row r="1795" spans="1:61" hidden="1">
      <c r="A1795" s="54" t="s">
        <v>150</v>
      </c>
      <c r="B1795" s="55" t="s">
        <v>5606</v>
      </c>
      <c r="C1795" s="55" t="s">
        <v>5607</v>
      </c>
      <c r="D1795" s="44" t="s">
        <v>5608</v>
      </c>
      <c r="E1795" s="56">
        <v>6</v>
      </c>
      <c r="F1795" s="46" t="s">
        <v>5814</v>
      </c>
      <c r="G1795" s="47" t="s">
        <v>5814</v>
      </c>
      <c r="H1795" s="47" t="s">
        <v>6390</v>
      </c>
      <c r="I1795" s="48" t="s">
        <v>6391</v>
      </c>
      <c r="J1795" s="48" t="s">
        <v>6401</v>
      </c>
      <c r="K1795" s="48" t="s">
        <v>6401</v>
      </c>
      <c r="L1795" s="45">
        <v>114</v>
      </c>
      <c r="M1795" s="47" t="s">
        <v>161</v>
      </c>
      <c r="N1795" s="60">
        <v>1</v>
      </c>
      <c r="O1795" s="58">
        <v>1</v>
      </c>
      <c r="P1795" s="58">
        <v>0</v>
      </c>
      <c r="Q1795" s="132">
        <v>0</v>
      </c>
      <c r="R1795" s="60">
        <v>1</v>
      </c>
      <c r="S1795" s="58">
        <v>0</v>
      </c>
      <c r="T1795" s="58">
        <v>0</v>
      </c>
      <c r="U1795" s="132">
        <v>0</v>
      </c>
      <c r="V1795" s="58">
        <v>0</v>
      </c>
      <c r="W1795" s="58">
        <v>0</v>
      </c>
      <c r="X1795" s="58">
        <v>0</v>
      </c>
      <c r="Y1795" s="132">
        <v>0</v>
      </c>
      <c r="Z1795" s="61">
        <v>0</v>
      </c>
      <c r="AA1795" s="59">
        <v>0</v>
      </c>
      <c r="AB1795" s="59">
        <v>0</v>
      </c>
      <c r="AC1795" s="132">
        <v>0</v>
      </c>
      <c r="AD1795" s="61">
        <v>0</v>
      </c>
      <c r="AE1795" s="59">
        <v>0</v>
      </c>
      <c r="AF1795" s="59">
        <v>0</v>
      </c>
      <c r="AG1795" s="132">
        <v>0</v>
      </c>
      <c r="AH1795" s="61">
        <v>0</v>
      </c>
      <c r="AI1795" s="132">
        <v>0</v>
      </c>
      <c r="AJ1795" s="64">
        <f>IFERROR(VLOOKUP($B1795,STOCK!$A:$H,3,0)," ")</f>
        <v>0</v>
      </c>
      <c r="AK1795" s="65">
        <f>IFERROR(VLOOKUP($B1795,STOCK!$A:$H,4,0)," ")</f>
        <v>2</v>
      </c>
      <c r="AL1795" s="65">
        <f>IFERROR(VLOOKUP($B1795,STOCK!$A:$H,5,0)," ")</f>
        <v>0</v>
      </c>
      <c r="AM1795" s="65">
        <f>IFERROR(VLOOKUP($B1795,STOCK!$A:$H,6,0)," ")</f>
        <v>0</v>
      </c>
      <c r="AN1795" s="65">
        <f>IFERROR(VLOOKUP($B1795,STOCK!$A:$H,7,0)," ")</f>
        <v>0</v>
      </c>
      <c r="AO1795" s="65">
        <f>IFERROR(VLOOKUP($B1795,STOCK!$A:$H,8,0)," ")</f>
        <v>0</v>
      </c>
      <c r="AP1795" s="62" t="str">
        <f t="shared" si="351"/>
        <v>Q</v>
      </c>
      <c r="AQ1795" s="50" t="str">
        <f t="shared" si="352"/>
        <v>SV</v>
      </c>
      <c r="AR1795" s="50" t="str">
        <f t="shared" si="353"/>
        <v>Q</v>
      </c>
      <c r="AS1795" s="50" t="str">
        <f t="shared" si="354"/>
        <v>Q</v>
      </c>
      <c r="AT1795" s="50" t="str">
        <f t="shared" si="355"/>
        <v>Q</v>
      </c>
      <c r="AU1795" s="63" t="str">
        <f t="shared" si="362"/>
        <v>Q</v>
      </c>
      <c r="AV1795" s="67">
        <v>23920.000005000002</v>
      </c>
      <c r="AW1795" s="133">
        <v>23386.948090000002</v>
      </c>
      <c r="AX1795" s="49">
        <v>27500</v>
      </c>
      <c r="AY1795" s="51">
        <f t="shared" si="356"/>
        <v>0.14966555159915007</v>
      </c>
      <c r="AZ1795" s="51">
        <f t="shared" si="357"/>
        <v>0.13018181799999995</v>
      </c>
      <c r="BA1795" s="49">
        <v>26500</v>
      </c>
      <c r="BB1795" s="52">
        <v>3</v>
      </c>
      <c r="BC1795" s="51">
        <f t="shared" si="358"/>
        <v>0.10785953154099914</v>
      </c>
      <c r="BD1795" s="51">
        <f t="shared" si="359"/>
        <v>9.7358490377358428E-2</v>
      </c>
      <c r="BE1795" s="49">
        <v>25900</v>
      </c>
      <c r="BF1795" s="52">
        <v>6</v>
      </c>
      <c r="BG1795" s="51">
        <f t="shared" si="360"/>
        <v>8.2775919506108631E-2</v>
      </c>
      <c r="BH1795" s="51">
        <f t="shared" si="361"/>
        <v>7.6447876254826186E-2</v>
      </c>
      <c r="BI1795" s="282">
        <f t="shared" si="363"/>
        <v>0</v>
      </c>
    </row>
    <row r="1796" spans="1:61" hidden="1">
      <c r="A1796" s="54" t="s">
        <v>150</v>
      </c>
      <c r="B1796" s="55" t="s">
        <v>5609</v>
      </c>
      <c r="C1796" s="55" t="s">
        <v>5610</v>
      </c>
      <c r="D1796" s="44" t="s">
        <v>5611</v>
      </c>
      <c r="E1796" s="56">
        <v>6</v>
      </c>
      <c r="F1796" s="46" t="s">
        <v>5814</v>
      </c>
      <c r="G1796" s="47" t="s">
        <v>5814</v>
      </c>
      <c r="H1796" s="47" t="s">
        <v>6390</v>
      </c>
      <c r="I1796" s="48" t="s">
        <v>6391</v>
      </c>
      <c r="J1796" s="48" t="s">
        <v>6401</v>
      </c>
      <c r="K1796" s="48" t="s">
        <v>6401</v>
      </c>
      <c r="L1796" s="45">
        <v>114</v>
      </c>
      <c r="M1796" s="47" t="s">
        <v>161</v>
      </c>
      <c r="N1796" s="60">
        <v>0</v>
      </c>
      <c r="O1796" s="58">
        <v>0</v>
      </c>
      <c r="P1796" s="58">
        <v>1</v>
      </c>
      <c r="Q1796" s="132">
        <v>2</v>
      </c>
      <c r="R1796" s="60">
        <v>0</v>
      </c>
      <c r="S1796" s="58">
        <v>0</v>
      </c>
      <c r="T1796" s="58">
        <v>2</v>
      </c>
      <c r="U1796" s="132">
        <v>4</v>
      </c>
      <c r="V1796" s="58">
        <v>2</v>
      </c>
      <c r="W1796" s="58">
        <v>4</v>
      </c>
      <c r="X1796" s="58">
        <v>4</v>
      </c>
      <c r="Y1796" s="132">
        <v>3</v>
      </c>
      <c r="Z1796" s="61">
        <v>0</v>
      </c>
      <c r="AA1796" s="59">
        <v>5</v>
      </c>
      <c r="AB1796" s="59">
        <v>11</v>
      </c>
      <c r="AC1796" s="132">
        <v>15</v>
      </c>
      <c r="AD1796" s="61">
        <v>4</v>
      </c>
      <c r="AE1796" s="59">
        <v>4</v>
      </c>
      <c r="AF1796" s="59">
        <v>3</v>
      </c>
      <c r="AG1796" s="132">
        <v>7</v>
      </c>
      <c r="AH1796" s="61">
        <v>2</v>
      </c>
      <c r="AI1796" s="132">
        <v>4</v>
      </c>
      <c r="AJ1796" s="64">
        <f>IFERROR(VLOOKUP($B1796,STOCK!$A:$H,3,0)," ")</f>
        <v>21</v>
      </c>
      <c r="AK1796" s="65">
        <f>IFERROR(VLOOKUP($B1796,STOCK!$A:$H,4,0)," ")</f>
        <v>18</v>
      </c>
      <c r="AL1796" s="65">
        <f>IFERROR(VLOOKUP($B1796,STOCK!$A:$H,5,0)," ")</f>
        <v>17</v>
      </c>
      <c r="AM1796" s="65">
        <f>IFERROR(VLOOKUP($B1796,STOCK!$A:$H,6,0)," ")</f>
        <v>22</v>
      </c>
      <c r="AN1796" s="65">
        <f>IFERROR(VLOOKUP($B1796,STOCK!$A:$H,7,0)," ")</f>
        <v>28</v>
      </c>
      <c r="AO1796" s="65">
        <f>IFERROR(VLOOKUP($B1796,STOCK!$A:$H,8,0)," ")</f>
        <v>4</v>
      </c>
      <c r="AP1796" s="62">
        <f t="shared" ref="AP1796:AP1859" si="364">IF($AJ1796&lt;1,"Q",IF(Q1796=0,"SV",IFERROR((AJ1796/$Q1796*30),0)))</f>
        <v>315</v>
      </c>
      <c r="AQ1796" s="50">
        <f t="shared" ref="AQ1796:AQ1859" si="365">IF($AK1796&lt;1,"Q",IF(U1796=0,"SV",IFERROR((AK1796/$U1796*30),0)))</f>
        <v>135</v>
      </c>
      <c r="AR1796" s="50">
        <f t="shared" ref="AR1796:AR1859" si="366">IF($AL1796&lt;1,"Q",IF(Y1796=0,"SV",IFERROR((AL1796/$Y1796*30),0)))</f>
        <v>170</v>
      </c>
      <c r="AS1796" s="50">
        <f t="shared" ref="AS1796:AS1859" si="367">IF($AM1796&lt;1,"Q",IF(AC1796=0,"SV",IFERROR((AM1796/$AC1796*30),0)))</f>
        <v>44</v>
      </c>
      <c r="AT1796" s="50">
        <f t="shared" ref="AT1796:AT1859" si="368">IF($AN1796&lt;1,"Q",IF(AG1796=0,"SV",IFERROR((AN1796/$AG1796*30),0)))</f>
        <v>120</v>
      </c>
      <c r="AU1796" s="63">
        <f t="shared" si="362"/>
        <v>30</v>
      </c>
      <c r="AV1796" s="67">
        <v>23920.000005000002</v>
      </c>
      <c r="AW1796" s="133">
        <v>23407.394230000002</v>
      </c>
      <c r="AX1796" s="49">
        <v>27500</v>
      </c>
      <c r="AY1796" s="51">
        <f t="shared" ref="AY1796:AY1806" si="369">+AX1796/AV1796-1</f>
        <v>0.14966555159915007</v>
      </c>
      <c r="AZ1796" s="51">
        <f t="shared" ref="AZ1796:AZ1806" si="370">+(AX1796-AV1796)/AX1796</f>
        <v>0.13018181799999995</v>
      </c>
      <c r="BA1796" s="49">
        <v>26500</v>
      </c>
      <c r="BB1796" s="52">
        <v>3</v>
      </c>
      <c r="BC1796" s="51">
        <f t="shared" ref="BC1796:BC1806" si="371">+BA1796/AV1796-1</f>
        <v>0.10785953154099914</v>
      </c>
      <c r="BD1796" s="51">
        <f t="shared" ref="BD1796:BD1806" si="372">IFERROR((BA1796-AV1796)/BA1796,0)</f>
        <v>9.7358490377358428E-2</v>
      </c>
      <c r="BE1796" s="49">
        <v>25900</v>
      </c>
      <c r="BF1796" s="52">
        <v>6</v>
      </c>
      <c r="BG1796" s="51">
        <f t="shared" ref="BG1796:BG1806" si="373">+BE1796/AV1796-1</f>
        <v>8.2775919506108631E-2</v>
      </c>
      <c r="BH1796" s="51">
        <f t="shared" ref="BH1796:BH1806" si="374">IFERROR((BE1796-AV1796)/BE1796,0)</f>
        <v>7.6447876254826186E-2</v>
      </c>
      <c r="BI1796" s="282">
        <f t="shared" si="363"/>
        <v>35</v>
      </c>
    </row>
    <row r="1797" spans="1:61" hidden="1">
      <c r="A1797" s="54" t="s">
        <v>150</v>
      </c>
      <c r="B1797" s="55" t="s">
        <v>5612</v>
      </c>
      <c r="C1797" s="55" t="s">
        <v>5613</v>
      </c>
      <c r="D1797" s="44" t="s">
        <v>5614</v>
      </c>
      <c r="E1797" s="56">
        <v>6</v>
      </c>
      <c r="F1797" s="46" t="s">
        <v>5814</v>
      </c>
      <c r="G1797" s="47" t="s">
        <v>5814</v>
      </c>
      <c r="H1797" s="47" t="s">
        <v>6390</v>
      </c>
      <c r="I1797" s="48" t="s">
        <v>6391</v>
      </c>
      <c r="J1797" s="48" t="s">
        <v>6401</v>
      </c>
      <c r="K1797" s="48" t="s">
        <v>6401</v>
      </c>
      <c r="L1797" s="45">
        <v>114</v>
      </c>
      <c r="M1797" s="47" t="s">
        <v>161</v>
      </c>
      <c r="N1797" s="60">
        <v>0</v>
      </c>
      <c r="O1797" s="58">
        <v>2</v>
      </c>
      <c r="P1797" s="58">
        <v>1</v>
      </c>
      <c r="Q1797" s="132">
        <v>2</v>
      </c>
      <c r="R1797" s="60">
        <v>0</v>
      </c>
      <c r="S1797" s="58">
        <v>0</v>
      </c>
      <c r="T1797" s="58">
        <v>2</v>
      </c>
      <c r="U1797" s="132">
        <v>5</v>
      </c>
      <c r="V1797" s="58">
        <v>2</v>
      </c>
      <c r="W1797" s="58">
        <v>0</v>
      </c>
      <c r="X1797" s="58">
        <v>6</v>
      </c>
      <c r="Y1797" s="132">
        <v>7</v>
      </c>
      <c r="Z1797" s="61">
        <v>0</v>
      </c>
      <c r="AA1797" s="59">
        <v>0</v>
      </c>
      <c r="AB1797" s="59">
        <v>0</v>
      </c>
      <c r="AC1797" s="132">
        <v>0</v>
      </c>
      <c r="AD1797" s="61">
        <v>2</v>
      </c>
      <c r="AE1797" s="59">
        <v>0</v>
      </c>
      <c r="AF1797" s="59">
        <v>0</v>
      </c>
      <c r="AG1797" s="132">
        <v>0</v>
      </c>
      <c r="AH1797" s="61">
        <v>0</v>
      </c>
      <c r="AI1797" s="132">
        <v>0</v>
      </c>
      <c r="AJ1797" s="64">
        <f>IFERROR(VLOOKUP($B1797,STOCK!$A:$H,3,0)," ")</f>
        <v>21</v>
      </c>
      <c r="AK1797" s="65">
        <f>IFERROR(VLOOKUP($B1797,STOCK!$A:$H,4,0)," ")</f>
        <v>23</v>
      </c>
      <c r="AL1797" s="65">
        <f>IFERROR(VLOOKUP($B1797,STOCK!$A:$H,5,0)," ")</f>
        <v>0</v>
      </c>
      <c r="AM1797" s="65">
        <f>IFERROR(VLOOKUP($B1797,STOCK!$A:$H,6,0)," ")</f>
        <v>0</v>
      </c>
      <c r="AN1797" s="65">
        <f>IFERROR(VLOOKUP($B1797,STOCK!$A:$H,7,0)," ")</f>
        <v>0</v>
      </c>
      <c r="AO1797" s="65">
        <f>IFERROR(VLOOKUP($B1797,STOCK!$A:$H,8,0)," ")</f>
        <v>0</v>
      </c>
      <c r="AP1797" s="62">
        <f t="shared" si="364"/>
        <v>315</v>
      </c>
      <c r="AQ1797" s="50">
        <f t="shared" si="365"/>
        <v>138</v>
      </c>
      <c r="AR1797" s="50" t="str">
        <f t="shared" si="366"/>
        <v>Q</v>
      </c>
      <c r="AS1797" s="50" t="str">
        <f t="shared" si="367"/>
        <v>Q</v>
      </c>
      <c r="AT1797" s="50" t="str">
        <f t="shared" si="368"/>
        <v>Q</v>
      </c>
      <c r="AU1797" s="63" t="str">
        <f t="shared" ref="AU1797:AU1860" si="375">IF($AO1797&lt;1,"Q",IF(AI1797=0,"SV",IFERROR((AO1797/$AI1797*30),0)))</f>
        <v>Q</v>
      </c>
      <c r="AV1797" s="67">
        <v>23920.000005000002</v>
      </c>
      <c r="AW1797" s="133">
        <v>23342.474429999998</v>
      </c>
      <c r="AX1797" s="49">
        <v>27500</v>
      </c>
      <c r="AY1797" s="51">
        <f t="shared" si="369"/>
        <v>0.14966555159915007</v>
      </c>
      <c r="AZ1797" s="51">
        <f t="shared" si="370"/>
        <v>0.13018181799999995</v>
      </c>
      <c r="BA1797" s="49">
        <v>26500</v>
      </c>
      <c r="BB1797" s="52">
        <v>3</v>
      </c>
      <c r="BC1797" s="51">
        <f t="shared" si="371"/>
        <v>0.10785953154099914</v>
      </c>
      <c r="BD1797" s="51">
        <f t="shared" si="372"/>
        <v>9.7358490377358428E-2</v>
      </c>
      <c r="BE1797" s="49">
        <v>25900</v>
      </c>
      <c r="BF1797" s="52">
        <v>6</v>
      </c>
      <c r="BG1797" s="51">
        <f t="shared" si="373"/>
        <v>8.2775919506108631E-2</v>
      </c>
      <c r="BH1797" s="51">
        <f t="shared" si="374"/>
        <v>7.6447876254826186E-2</v>
      </c>
      <c r="BI1797" s="282">
        <f t="shared" ref="BI1797:BI1860" si="376">+U1797+Y1797+AC1797+AG1797+AI1797+Q1797</f>
        <v>14</v>
      </c>
    </row>
    <row r="1798" spans="1:61" hidden="1">
      <c r="A1798" s="54" t="s">
        <v>150</v>
      </c>
      <c r="B1798" s="55" t="s">
        <v>5615</v>
      </c>
      <c r="C1798" s="55" t="s">
        <v>5616</v>
      </c>
      <c r="D1798" s="44" t="s">
        <v>5617</v>
      </c>
      <c r="E1798" s="56">
        <v>6</v>
      </c>
      <c r="F1798" s="46" t="s">
        <v>5814</v>
      </c>
      <c r="G1798" s="47" t="s">
        <v>5814</v>
      </c>
      <c r="H1798" s="47" t="s">
        <v>6390</v>
      </c>
      <c r="I1798" s="48" t="s">
        <v>6391</v>
      </c>
      <c r="J1798" s="48" t="s">
        <v>6401</v>
      </c>
      <c r="K1798" s="48" t="s">
        <v>6401</v>
      </c>
      <c r="L1798" s="45">
        <v>114</v>
      </c>
      <c r="M1798" s="47" t="s">
        <v>161</v>
      </c>
      <c r="N1798" s="60">
        <v>1</v>
      </c>
      <c r="O1798" s="58">
        <v>2</v>
      </c>
      <c r="P1798" s="58">
        <v>1</v>
      </c>
      <c r="Q1798" s="132">
        <v>6</v>
      </c>
      <c r="R1798" s="60">
        <v>0</v>
      </c>
      <c r="S1798" s="58">
        <v>0</v>
      </c>
      <c r="T1798" s="58">
        <v>2</v>
      </c>
      <c r="U1798" s="132">
        <v>7</v>
      </c>
      <c r="V1798" s="58">
        <v>1</v>
      </c>
      <c r="W1798" s="58">
        <v>0</v>
      </c>
      <c r="X1798" s="58">
        <v>1</v>
      </c>
      <c r="Y1798" s="132">
        <v>1</v>
      </c>
      <c r="Z1798" s="61">
        <v>0</v>
      </c>
      <c r="AA1798" s="59">
        <v>6</v>
      </c>
      <c r="AB1798" s="59">
        <v>0</v>
      </c>
      <c r="AC1798" s="132">
        <v>0</v>
      </c>
      <c r="AD1798" s="61">
        <v>1</v>
      </c>
      <c r="AE1798" s="59">
        <v>0</v>
      </c>
      <c r="AF1798" s="59">
        <v>0</v>
      </c>
      <c r="AG1798" s="132">
        <v>0</v>
      </c>
      <c r="AH1798" s="61">
        <v>2</v>
      </c>
      <c r="AI1798" s="132">
        <v>2</v>
      </c>
      <c r="AJ1798" s="64">
        <f>IFERROR(VLOOKUP($B1798,STOCK!$A:$H,3,0)," ")</f>
        <v>14</v>
      </c>
      <c r="AK1798" s="65">
        <f>IFERROR(VLOOKUP($B1798,STOCK!$A:$H,4,0)," ")</f>
        <v>17</v>
      </c>
      <c r="AL1798" s="65">
        <f>IFERROR(VLOOKUP($B1798,STOCK!$A:$H,5,0)," ")</f>
        <v>17</v>
      </c>
      <c r="AM1798" s="65">
        <f>IFERROR(VLOOKUP($B1798,STOCK!$A:$H,6,0)," ")</f>
        <v>24</v>
      </c>
      <c r="AN1798" s="65">
        <f>IFERROR(VLOOKUP($B1798,STOCK!$A:$H,7,0)," ")</f>
        <v>41</v>
      </c>
      <c r="AO1798" s="65">
        <f>IFERROR(VLOOKUP($B1798,STOCK!$A:$H,8,0)," ")</f>
        <v>4</v>
      </c>
      <c r="AP1798" s="62">
        <f t="shared" si="364"/>
        <v>70</v>
      </c>
      <c r="AQ1798" s="50">
        <f t="shared" si="365"/>
        <v>72.857142857142847</v>
      </c>
      <c r="AR1798" s="50">
        <f t="shared" si="366"/>
        <v>510</v>
      </c>
      <c r="AS1798" s="50" t="str">
        <f t="shared" si="367"/>
        <v>SV</v>
      </c>
      <c r="AT1798" s="50" t="str">
        <f t="shared" si="368"/>
        <v>SV</v>
      </c>
      <c r="AU1798" s="63">
        <f t="shared" si="375"/>
        <v>60</v>
      </c>
      <c r="AV1798" s="67">
        <v>23920.000005000002</v>
      </c>
      <c r="AW1798" s="133">
        <v>23369.647290000001</v>
      </c>
      <c r="AX1798" s="49">
        <v>27500</v>
      </c>
      <c r="AY1798" s="51">
        <f t="shared" si="369"/>
        <v>0.14966555159915007</v>
      </c>
      <c r="AZ1798" s="51">
        <f t="shared" si="370"/>
        <v>0.13018181799999995</v>
      </c>
      <c r="BA1798" s="49">
        <v>26500</v>
      </c>
      <c r="BB1798" s="52">
        <v>3</v>
      </c>
      <c r="BC1798" s="51">
        <f t="shared" si="371"/>
        <v>0.10785953154099914</v>
      </c>
      <c r="BD1798" s="51">
        <f t="shared" si="372"/>
        <v>9.7358490377358428E-2</v>
      </c>
      <c r="BE1798" s="49">
        <v>25900</v>
      </c>
      <c r="BF1798" s="52">
        <v>6</v>
      </c>
      <c r="BG1798" s="51">
        <f t="shared" si="373"/>
        <v>8.2775919506108631E-2</v>
      </c>
      <c r="BH1798" s="51">
        <f t="shared" si="374"/>
        <v>7.6447876254826186E-2</v>
      </c>
      <c r="BI1798" s="282">
        <f t="shared" si="376"/>
        <v>16</v>
      </c>
    </row>
    <row r="1799" spans="1:61" hidden="1">
      <c r="A1799" s="54" t="s">
        <v>150</v>
      </c>
      <c r="B1799" s="55" t="s">
        <v>5618</v>
      </c>
      <c r="C1799" s="55" t="s">
        <v>5619</v>
      </c>
      <c r="D1799" s="44" t="s">
        <v>5620</v>
      </c>
      <c r="E1799" s="56">
        <v>6</v>
      </c>
      <c r="F1799" s="46" t="s">
        <v>5814</v>
      </c>
      <c r="G1799" s="47" t="s">
        <v>5814</v>
      </c>
      <c r="H1799" s="47" t="s">
        <v>6390</v>
      </c>
      <c r="I1799" s="48" t="s">
        <v>6391</v>
      </c>
      <c r="J1799" s="48" t="s">
        <v>6401</v>
      </c>
      <c r="K1799" s="48" t="s">
        <v>6401</v>
      </c>
      <c r="L1799" s="45">
        <v>114</v>
      </c>
      <c r="M1799" s="47" t="s">
        <v>161</v>
      </c>
      <c r="N1799" s="60">
        <v>4</v>
      </c>
      <c r="O1799" s="58">
        <v>9</v>
      </c>
      <c r="P1799" s="58">
        <v>5</v>
      </c>
      <c r="Q1799" s="132">
        <v>15</v>
      </c>
      <c r="R1799" s="60">
        <v>4</v>
      </c>
      <c r="S1799" s="58">
        <v>14</v>
      </c>
      <c r="T1799" s="58">
        <v>27</v>
      </c>
      <c r="U1799" s="132">
        <v>33</v>
      </c>
      <c r="V1799" s="58">
        <v>4</v>
      </c>
      <c r="W1799" s="58">
        <v>9</v>
      </c>
      <c r="X1799" s="58">
        <v>8</v>
      </c>
      <c r="Y1799" s="132">
        <v>13</v>
      </c>
      <c r="Z1799" s="61">
        <v>9</v>
      </c>
      <c r="AA1799" s="59">
        <v>17</v>
      </c>
      <c r="AB1799" s="59">
        <v>11</v>
      </c>
      <c r="AC1799" s="132">
        <v>23</v>
      </c>
      <c r="AD1799" s="61">
        <v>8</v>
      </c>
      <c r="AE1799" s="59">
        <v>15</v>
      </c>
      <c r="AF1799" s="59">
        <v>19</v>
      </c>
      <c r="AG1799" s="132">
        <v>23</v>
      </c>
      <c r="AH1799" s="61">
        <v>0</v>
      </c>
      <c r="AI1799" s="132">
        <v>8</v>
      </c>
      <c r="AJ1799" s="64">
        <f>IFERROR(VLOOKUP($B1799,STOCK!$A:$H,3,0)," ")</f>
        <v>39</v>
      </c>
      <c r="AK1799" s="65">
        <f>IFERROR(VLOOKUP($B1799,STOCK!$A:$H,4,0)," ")</f>
        <v>102</v>
      </c>
      <c r="AL1799" s="65">
        <f>IFERROR(VLOOKUP($B1799,STOCK!$A:$H,5,0)," ")</f>
        <v>45</v>
      </c>
      <c r="AM1799" s="65">
        <f>IFERROR(VLOOKUP($B1799,STOCK!$A:$H,6,0)," ")</f>
        <v>41</v>
      </c>
      <c r="AN1799" s="65">
        <f>IFERROR(VLOOKUP($B1799,STOCK!$A:$H,7,0)," ")</f>
        <v>131</v>
      </c>
      <c r="AO1799" s="65">
        <f>IFERROR(VLOOKUP($B1799,STOCK!$A:$H,8,0)," ")</f>
        <v>10</v>
      </c>
      <c r="AP1799" s="62">
        <f t="shared" si="364"/>
        <v>78</v>
      </c>
      <c r="AQ1799" s="50">
        <f t="shared" si="365"/>
        <v>92.72727272727272</v>
      </c>
      <c r="AR1799" s="50">
        <f t="shared" si="366"/>
        <v>103.84615384615385</v>
      </c>
      <c r="AS1799" s="50">
        <f t="shared" si="367"/>
        <v>53.478260869565219</v>
      </c>
      <c r="AT1799" s="50">
        <f t="shared" si="368"/>
        <v>170.86956521739131</v>
      </c>
      <c r="AU1799" s="63">
        <f t="shared" si="375"/>
        <v>37.5</v>
      </c>
      <c r="AV1799" s="67">
        <v>18150</v>
      </c>
      <c r="AW1799" s="133">
        <v>18150</v>
      </c>
      <c r="AX1799" s="49">
        <v>20900</v>
      </c>
      <c r="AY1799" s="51">
        <f t="shared" si="369"/>
        <v>0.1515151515151516</v>
      </c>
      <c r="AZ1799" s="51">
        <f t="shared" si="370"/>
        <v>0.13157894736842105</v>
      </c>
      <c r="BA1799" s="49">
        <v>19900</v>
      </c>
      <c r="BB1799" s="52">
        <v>3</v>
      </c>
      <c r="BC1799" s="51">
        <f t="shared" si="371"/>
        <v>9.6418732782369121E-2</v>
      </c>
      <c r="BD1799" s="51">
        <f t="shared" si="372"/>
        <v>8.7939698492462318E-2</v>
      </c>
      <c r="BE1799" s="49">
        <v>19500</v>
      </c>
      <c r="BF1799" s="52">
        <v>6</v>
      </c>
      <c r="BG1799" s="51">
        <f t="shared" si="373"/>
        <v>7.4380165289256173E-2</v>
      </c>
      <c r="BH1799" s="51">
        <f t="shared" si="374"/>
        <v>6.9230769230769235E-2</v>
      </c>
      <c r="BI1799" s="282">
        <f t="shared" si="376"/>
        <v>115</v>
      </c>
    </row>
    <row r="1800" spans="1:61" hidden="1">
      <c r="A1800" s="54" t="s">
        <v>150</v>
      </c>
      <c r="B1800" s="55" t="s">
        <v>5621</v>
      </c>
      <c r="C1800" s="55" t="s">
        <v>5622</v>
      </c>
      <c r="D1800" s="44" t="s">
        <v>5623</v>
      </c>
      <c r="E1800" s="56">
        <v>6</v>
      </c>
      <c r="F1800" s="46" t="s">
        <v>5814</v>
      </c>
      <c r="G1800" s="47" t="s">
        <v>5814</v>
      </c>
      <c r="H1800" s="47" t="s">
        <v>6390</v>
      </c>
      <c r="I1800" s="48" t="s">
        <v>6391</v>
      </c>
      <c r="J1800" s="48" t="s">
        <v>6401</v>
      </c>
      <c r="K1800" s="48" t="s">
        <v>6401</v>
      </c>
      <c r="L1800" s="45">
        <v>114</v>
      </c>
      <c r="M1800" s="47" t="s">
        <v>161</v>
      </c>
      <c r="N1800" s="60">
        <v>172</v>
      </c>
      <c r="O1800" s="58">
        <v>337</v>
      </c>
      <c r="P1800" s="58">
        <v>297</v>
      </c>
      <c r="Q1800" s="132">
        <v>461</v>
      </c>
      <c r="R1800" s="60">
        <v>299</v>
      </c>
      <c r="S1800" s="58">
        <v>628</v>
      </c>
      <c r="T1800" s="58">
        <v>709</v>
      </c>
      <c r="U1800" s="132">
        <v>886</v>
      </c>
      <c r="V1800" s="58">
        <v>115</v>
      </c>
      <c r="W1800" s="58">
        <v>225</v>
      </c>
      <c r="X1800" s="58">
        <v>188</v>
      </c>
      <c r="Y1800" s="132">
        <v>292</v>
      </c>
      <c r="Z1800" s="61">
        <v>154</v>
      </c>
      <c r="AA1800" s="59">
        <v>247</v>
      </c>
      <c r="AB1800" s="59">
        <v>302</v>
      </c>
      <c r="AC1800" s="132">
        <v>385</v>
      </c>
      <c r="AD1800" s="61">
        <v>203</v>
      </c>
      <c r="AE1800" s="59">
        <v>353</v>
      </c>
      <c r="AF1800" s="59">
        <v>383</v>
      </c>
      <c r="AG1800" s="132">
        <v>487</v>
      </c>
      <c r="AH1800" s="61">
        <v>28</v>
      </c>
      <c r="AI1800" s="132">
        <v>119</v>
      </c>
      <c r="AJ1800" s="64">
        <f>IFERROR(VLOOKUP($B1800,STOCK!$A:$H,3,0)," ")</f>
        <v>1037</v>
      </c>
      <c r="AK1800" s="65">
        <f>IFERROR(VLOOKUP($B1800,STOCK!$A:$H,4,0)," ")</f>
        <v>1368</v>
      </c>
      <c r="AL1800" s="65">
        <f>IFERROR(VLOOKUP($B1800,STOCK!$A:$H,5,0)," ")</f>
        <v>702</v>
      </c>
      <c r="AM1800" s="65">
        <f>IFERROR(VLOOKUP($B1800,STOCK!$A:$H,6,0)," ")</f>
        <v>1015</v>
      </c>
      <c r="AN1800" s="65">
        <f>IFERROR(VLOOKUP($B1800,STOCK!$A:$H,7,0)," ")</f>
        <v>655</v>
      </c>
      <c r="AO1800" s="65">
        <f>IFERROR(VLOOKUP($B1800,STOCK!$A:$H,8,0)," ")</f>
        <v>826</v>
      </c>
      <c r="AP1800" s="62">
        <f t="shared" si="364"/>
        <v>67.483731019522779</v>
      </c>
      <c r="AQ1800" s="50">
        <f t="shared" si="365"/>
        <v>46.320541760722342</v>
      </c>
      <c r="AR1800" s="50">
        <f t="shared" si="366"/>
        <v>72.123287671232873</v>
      </c>
      <c r="AS1800" s="50">
        <f t="shared" si="367"/>
        <v>79.090909090909093</v>
      </c>
      <c r="AT1800" s="50">
        <f t="shared" si="368"/>
        <v>40.349075975359341</v>
      </c>
      <c r="AU1800" s="63">
        <f t="shared" si="375"/>
        <v>208.23529411764707</v>
      </c>
      <c r="AV1800" s="67">
        <v>13824.999980000001</v>
      </c>
      <c r="AW1800" s="133">
        <v>12758.83301</v>
      </c>
      <c r="AX1800" s="49">
        <v>15900</v>
      </c>
      <c r="AY1800" s="51">
        <f t="shared" si="369"/>
        <v>0.15009041757698438</v>
      </c>
      <c r="AZ1800" s="51">
        <f t="shared" si="370"/>
        <v>0.13050314591194964</v>
      </c>
      <c r="BA1800" s="49">
        <v>15500</v>
      </c>
      <c r="BB1800" s="52">
        <v>3</v>
      </c>
      <c r="BC1800" s="51">
        <f t="shared" si="371"/>
        <v>0.12115732531089662</v>
      </c>
      <c r="BD1800" s="51">
        <f t="shared" si="372"/>
        <v>0.1080645174193548</v>
      </c>
      <c r="BE1800" s="49">
        <v>14900</v>
      </c>
      <c r="BF1800" s="52">
        <v>6</v>
      </c>
      <c r="BG1800" s="51">
        <f t="shared" si="373"/>
        <v>7.77576869117651E-2</v>
      </c>
      <c r="BH1800" s="51">
        <f t="shared" si="374"/>
        <v>7.2147652348993258E-2</v>
      </c>
      <c r="BI1800" s="282">
        <f t="shared" si="376"/>
        <v>2630</v>
      </c>
    </row>
    <row r="1801" spans="1:61" hidden="1">
      <c r="A1801" s="54" t="s">
        <v>150</v>
      </c>
      <c r="B1801" s="55" t="s">
        <v>5624</v>
      </c>
      <c r="C1801" s="55" t="s">
        <v>5624</v>
      </c>
      <c r="D1801" s="44" t="s">
        <v>5625</v>
      </c>
      <c r="E1801" s="56">
        <v>1</v>
      </c>
      <c r="F1801" s="46" t="s">
        <v>5814</v>
      </c>
      <c r="G1801" s="47" t="s">
        <v>5814</v>
      </c>
      <c r="H1801" s="47" t="s">
        <v>6390</v>
      </c>
      <c r="I1801" s="48" t="s">
        <v>6391</v>
      </c>
      <c r="J1801" s="48" t="s">
        <v>6401</v>
      </c>
      <c r="K1801" s="48" t="s">
        <v>6401</v>
      </c>
      <c r="L1801" s="45">
        <v>114</v>
      </c>
      <c r="M1801" s="47" t="s">
        <v>161</v>
      </c>
      <c r="N1801" s="60">
        <v>0</v>
      </c>
      <c r="O1801" s="58">
        <v>0</v>
      </c>
      <c r="P1801" s="58">
        <v>0</v>
      </c>
      <c r="Q1801" s="132">
        <v>0</v>
      </c>
      <c r="R1801" s="60">
        <v>0</v>
      </c>
      <c r="S1801" s="58">
        <v>0</v>
      </c>
      <c r="T1801" s="58">
        <v>0</v>
      </c>
      <c r="U1801" s="132">
        <v>0</v>
      </c>
      <c r="V1801" s="58">
        <v>0</v>
      </c>
      <c r="W1801" s="58">
        <v>0</v>
      </c>
      <c r="X1801" s="58">
        <v>0</v>
      </c>
      <c r="Y1801" s="132">
        <v>0</v>
      </c>
      <c r="Z1801" s="61">
        <v>0</v>
      </c>
      <c r="AA1801" s="59">
        <v>0</v>
      </c>
      <c r="AB1801" s="59">
        <v>0</v>
      </c>
      <c r="AC1801" s="132">
        <v>0</v>
      </c>
      <c r="AD1801" s="61">
        <v>0</v>
      </c>
      <c r="AE1801" s="59">
        <v>0</v>
      </c>
      <c r="AF1801" s="59">
        <v>0</v>
      </c>
      <c r="AG1801" s="132">
        <v>0</v>
      </c>
      <c r="AH1801" s="61">
        <v>0</v>
      </c>
      <c r="AI1801" s="132">
        <v>0</v>
      </c>
      <c r="AJ1801" s="64">
        <f>IFERROR(VLOOKUP($B1801,STOCK!$A:$H,3,0)," ")</f>
        <v>0</v>
      </c>
      <c r="AK1801" s="65">
        <f>IFERROR(VLOOKUP($B1801,STOCK!$A:$H,4,0)," ")</f>
        <v>0</v>
      </c>
      <c r="AL1801" s="65">
        <f>IFERROR(VLOOKUP($B1801,STOCK!$A:$H,5,0)," ")</f>
        <v>0</v>
      </c>
      <c r="AM1801" s="65">
        <f>IFERROR(VLOOKUP($B1801,STOCK!$A:$H,6,0)," ")</f>
        <v>0</v>
      </c>
      <c r="AN1801" s="65">
        <f>IFERROR(VLOOKUP($B1801,STOCK!$A:$H,7,0)," ")</f>
        <v>0</v>
      </c>
      <c r="AO1801" s="65">
        <f>IFERROR(VLOOKUP($B1801,STOCK!$A:$H,8,0)," ")</f>
        <v>0</v>
      </c>
      <c r="AP1801" s="62" t="str">
        <f t="shared" si="364"/>
        <v>Q</v>
      </c>
      <c r="AQ1801" s="50" t="str">
        <f t="shared" si="365"/>
        <v>Q</v>
      </c>
      <c r="AR1801" s="50" t="str">
        <f t="shared" si="366"/>
        <v>Q</v>
      </c>
      <c r="AS1801" s="50" t="str">
        <f t="shared" si="367"/>
        <v>Q</v>
      </c>
      <c r="AT1801" s="50" t="str">
        <f t="shared" si="368"/>
        <v>Q</v>
      </c>
      <c r="AU1801" s="63" t="str">
        <f t="shared" si="375"/>
        <v>Q</v>
      </c>
      <c r="AV1801" s="67">
        <v>15899.999995</v>
      </c>
      <c r="AW1801" s="133">
        <v>15899.999995</v>
      </c>
      <c r="AX1801" s="49">
        <v>17900</v>
      </c>
      <c r="AY1801" s="51">
        <f t="shared" si="369"/>
        <v>0.12578616387603336</v>
      </c>
      <c r="AZ1801" s="51">
        <f t="shared" si="370"/>
        <v>0.1117318438547486</v>
      </c>
      <c r="BA1801" s="49"/>
      <c r="BB1801" s="52"/>
      <c r="BC1801" s="51">
        <f t="shared" si="371"/>
        <v>-1</v>
      </c>
      <c r="BD1801" s="51">
        <f t="shared" si="372"/>
        <v>0</v>
      </c>
      <c r="BE1801" s="49"/>
      <c r="BF1801" s="52"/>
      <c r="BG1801" s="51">
        <f t="shared" si="373"/>
        <v>-1</v>
      </c>
      <c r="BH1801" s="51">
        <f t="shared" si="374"/>
        <v>0</v>
      </c>
      <c r="BI1801" s="282">
        <f t="shared" si="376"/>
        <v>0</v>
      </c>
    </row>
    <row r="1802" spans="1:61" hidden="1">
      <c r="A1802" s="54" t="s">
        <v>150</v>
      </c>
      <c r="B1802" s="55" t="s">
        <v>5626</v>
      </c>
      <c r="C1802" s="55" t="s">
        <v>5627</v>
      </c>
      <c r="D1802" s="44" t="s">
        <v>5628</v>
      </c>
      <c r="E1802" s="56">
        <v>6</v>
      </c>
      <c r="F1802" s="46" t="s">
        <v>5814</v>
      </c>
      <c r="G1802" s="47" t="s">
        <v>5814</v>
      </c>
      <c r="H1802" s="47" t="s">
        <v>6390</v>
      </c>
      <c r="I1802" s="48" t="s">
        <v>6391</v>
      </c>
      <c r="J1802" s="48" t="s">
        <v>6401</v>
      </c>
      <c r="K1802" s="48" t="s">
        <v>6401</v>
      </c>
      <c r="L1802" s="45">
        <v>114</v>
      </c>
      <c r="M1802" s="47" t="s">
        <v>161</v>
      </c>
      <c r="N1802" s="60">
        <v>0</v>
      </c>
      <c r="O1802" s="58">
        <v>0</v>
      </c>
      <c r="P1802" s="58">
        <v>0</v>
      </c>
      <c r="Q1802" s="132">
        <v>0</v>
      </c>
      <c r="R1802" s="60">
        <v>0</v>
      </c>
      <c r="S1802" s="58">
        <v>0</v>
      </c>
      <c r="T1802" s="58">
        <v>0</v>
      </c>
      <c r="U1802" s="132">
        <v>0</v>
      </c>
      <c r="V1802" s="58">
        <v>0</v>
      </c>
      <c r="W1802" s="58">
        <v>0</v>
      </c>
      <c r="X1802" s="58">
        <v>0</v>
      </c>
      <c r="Y1802" s="132">
        <v>0</v>
      </c>
      <c r="Z1802" s="61">
        <v>0</v>
      </c>
      <c r="AA1802" s="59">
        <v>0</v>
      </c>
      <c r="AB1802" s="59">
        <v>0</v>
      </c>
      <c r="AC1802" s="132">
        <v>0</v>
      </c>
      <c r="AD1802" s="61">
        <v>0</v>
      </c>
      <c r="AE1802" s="59">
        <v>0</v>
      </c>
      <c r="AF1802" s="59">
        <v>0</v>
      </c>
      <c r="AG1802" s="132">
        <v>0</v>
      </c>
      <c r="AH1802" s="61">
        <v>0</v>
      </c>
      <c r="AI1802" s="132">
        <v>0</v>
      </c>
      <c r="AJ1802" s="64">
        <f>IFERROR(VLOOKUP($B1802,STOCK!$A:$H,3,0)," ")</f>
        <v>0</v>
      </c>
      <c r="AK1802" s="65">
        <f>IFERROR(VLOOKUP($B1802,STOCK!$A:$H,4,0)," ")</f>
        <v>0</v>
      </c>
      <c r="AL1802" s="65">
        <f>IFERROR(VLOOKUP($B1802,STOCK!$A:$H,5,0)," ")</f>
        <v>0</v>
      </c>
      <c r="AM1802" s="65">
        <f>IFERROR(VLOOKUP($B1802,STOCK!$A:$H,6,0)," ")</f>
        <v>0</v>
      </c>
      <c r="AN1802" s="65">
        <f>IFERROR(VLOOKUP($B1802,STOCK!$A:$H,7,0)," ")</f>
        <v>0</v>
      </c>
      <c r="AO1802" s="65">
        <f>IFERROR(VLOOKUP($B1802,STOCK!$A:$H,8,0)," ")</f>
        <v>0</v>
      </c>
      <c r="AP1802" s="62" t="str">
        <f t="shared" si="364"/>
        <v>Q</v>
      </c>
      <c r="AQ1802" s="50" t="str">
        <f t="shared" si="365"/>
        <v>Q</v>
      </c>
      <c r="AR1802" s="50" t="str">
        <f t="shared" si="366"/>
        <v>Q</v>
      </c>
      <c r="AS1802" s="50" t="str">
        <f t="shared" si="367"/>
        <v>Q</v>
      </c>
      <c r="AT1802" s="50" t="str">
        <f t="shared" si="368"/>
        <v>Q</v>
      </c>
      <c r="AU1802" s="63" t="str">
        <f t="shared" si="375"/>
        <v>Q</v>
      </c>
      <c r="AV1802" s="67">
        <v>23920.000005000002</v>
      </c>
      <c r="AW1802" s="133">
        <v>23239.79163</v>
      </c>
      <c r="AX1802" s="49">
        <v>27500</v>
      </c>
      <c r="AY1802" s="51">
        <f t="shared" si="369"/>
        <v>0.14966555159915007</v>
      </c>
      <c r="AZ1802" s="51">
        <f t="shared" si="370"/>
        <v>0.13018181799999995</v>
      </c>
      <c r="BA1802" s="49">
        <v>26500</v>
      </c>
      <c r="BB1802" s="52">
        <v>3</v>
      </c>
      <c r="BC1802" s="51">
        <f t="shared" si="371"/>
        <v>0.10785953154099914</v>
      </c>
      <c r="BD1802" s="51">
        <f t="shared" si="372"/>
        <v>9.7358490377358428E-2</v>
      </c>
      <c r="BE1802" s="49">
        <v>25900</v>
      </c>
      <c r="BF1802" s="52">
        <v>6</v>
      </c>
      <c r="BG1802" s="51">
        <f t="shared" si="373"/>
        <v>8.2775919506108631E-2</v>
      </c>
      <c r="BH1802" s="51">
        <f t="shared" si="374"/>
        <v>7.6447876254826186E-2</v>
      </c>
      <c r="BI1802" s="282">
        <f t="shared" si="376"/>
        <v>0</v>
      </c>
    </row>
    <row r="1803" spans="1:61" hidden="1">
      <c r="A1803" s="54" t="s">
        <v>150</v>
      </c>
      <c r="B1803" s="55" t="s">
        <v>5629</v>
      </c>
      <c r="C1803" s="55" t="s">
        <v>5630</v>
      </c>
      <c r="D1803" s="44" t="s">
        <v>5631</v>
      </c>
      <c r="E1803" s="56">
        <v>6</v>
      </c>
      <c r="F1803" s="46" t="s">
        <v>5814</v>
      </c>
      <c r="G1803" s="47" t="s">
        <v>5814</v>
      </c>
      <c r="H1803" s="47" t="s">
        <v>6390</v>
      </c>
      <c r="I1803" s="48" t="s">
        <v>6391</v>
      </c>
      <c r="J1803" s="48" t="s">
        <v>6401</v>
      </c>
      <c r="K1803" s="48" t="s">
        <v>6401</v>
      </c>
      <c r="L1803" s="45">
        <v>114</v>
      </c>
      <c r="M1803" s="47" t="s">
        <v>161</v>
      </c>
      <c r="N1803" s="60">
        <v>0</v>
      </c>
      <c r="O1803" s="58">
        <v>1</v>
      </c>
      <c r="P1803" s="58">
        <v>2</v>
      </c>
      <c r="Q1803" s="132">
        <v>1</v>
      </c>
      <c r="R1803" s="60">
        <v>1</v>
      </c>
      <c r="S1803" s="58">
        <v>0</v>
      </c>
      <c r="T1803" s="58">
        <v>0</v>
      </c>
      <c r="U1803" s="132">
        <v>0</v>
      </c>
      <c r="V1803" s="58">
        <v>0</v>
      </c>
      <c r="W1803" s="58">
        <v>0</v>
      </c>
      <c r="X1803" s="58">
        <v>0</v>
      </c>
      <c r="Y1803" s="132">
        <v>0</v>
      </c>
      <c r="Z1803" s="61">
        <v>0</v>
      </c>
      <c r="AA1803" s="59">
        <v>0</v>
      </c>
      <c r="AB1803" s="59">
        <v>3</v>
      </c>
      <c r="AC1803" s="132">
        <v>4</v>
      </c>
      <c r="AD1803" s="61">
        <v>0</v>
      </c>
      <c r="AE1803" s="59">
        <v>0</v>
      </c>
      <c r="AF1803" s="59">
        <v>0</v>
      </c>
      <c r="AG1803" s="132">
        <v>0</v>
      </c>
      <c r="AH1803" s="61">
        <v>0</v>
      </c>
      <c r="AI1803" s="132">
        <v>0</v>
      </c>
      <c r="AJ1803" s="64">
        <f>IFERROR(VLOOKUP($B1803,STOCK!$A:$H,3,0)," ")</f>
        <v>7</v>
      </c>
      <c r="AK1803" s="65">
        <f>IFERROR(VLOOKUP($B1803,STOCK!$A:$H,4,0)," ")</f>
        <v>0</v>
      </c>
      <c r="AL1803" s="65">
        <f>IFERROR(VLOOKUP($B1803,STOCK!$A:$H,5,0)," ")</f>
        <v>0</v>
      </c>
      <c r="AM1803" s="65">
        <f>IFERROR(VLOOKUP($B1803,STOCK!$A:$H,6,0)," ")</f>
        <v>0</v>
      </c>
      <c r="AN1803" s="65">
        <f>IFERROR(VLOOKUP($B1803,STOCK!$A:$H,7,0)," ")</f>
        <v>0</v>
      </c>
      <c r="AO1803" s="65">
        <f>IFERROR(VLOOKUP($B1803,STOCK!$A:$H,8,0)," ")</f>
        <v>0</v>
      </c>
      <c r="AP1803" s="62">
        <f t="shared" si="364"/>
        <v>210</v>
      </c>
      <c r="AQ1803" s="50" t="str">
        <f t="shared" si="365"/>
        <v>Q</v>
      </c>
      <c r="AR1803" s="50" t="str">
        <f t="shared" si="366"/>
        <v>Q</v>
      </c>
      <c r="AS1803" s="50" t="str">
        <f t="shared" si="367"/>
        <v>Q</v>
      </c>
      <c r="AT1803" s="50" t="str">
        <f t="shared" si="368"/>
        <v>Q</v>
      </c>
      <c r="AU1803" s="63" t="str">
        <f t="shared" si="375"/>
        <v>Q</v>
      </c>
      <c r="AV1803" s="67">
        <v>23920.000005000002</v>
      </c>
      <c r="AW1803" s="133">
        <v>23296.777129999999</v>
      </c>
      <c r="AX1803" s="49">
        <v>27500</v>
      </c>
      <c r="AY1803" s="51">
        <f t="shared" si="369"/>
        <v>0.14966555159915007</v>
      </c>
      <c r="AZ1803" s="51">
        <f t="shared" si="370"/>
        <v>0.13018181799999995</v>
      </c>
      <c r="BA1803" s="49">
        <v>26500</v>
      </c>
      <c r="BB1803" s="52">
        <v>3</v>
      </c>
      <c r="BC1803" s="51">
        <f t="shared" si="371"/>
        <v>0.10785953154099914</v>
      </c>
      <c r="BD1803" s="51">
        <f t="shared" si="372"/>
        <v>9.7358490377358428E-2</v>
      </c>
      <c r="BE1803" s="49">
        <v>25900</v>
      </c>
      <c r="BF1803" s="52">
        <v>6</v>
      </c>
      <c r="BG1803" s="51">
        <f t="shared" si="373"/>
        <v>8.2775919506108631E-2</v>
      </c>
      <c r="BH1803" s="51">
        <f t="shared" si="374"/>
        <v>7.6447876254826186E-2</v>
      </c>
      <c r="BI1803" s="282">
        <f t="shared" si="376"/>
        <v>5</v>
      </c>
    </row>
    <row r="1804" spans="1:61" hidden="1">
      <c r="A1804" s="54" t="s">
        <v>149</v>
      </c>
      <c r="B1804" s="55" t="s">
        <v>5632</v>
      </c>
      <c r="C1804" s="55" t="s">
        <v>5633</v>
      </c>
      <c r="D1804" s="44" t="s">
        <v>5631</v>
      </c>
      <c r="E1804" s="56">
        <v>6</v>
      </c>
      <c r="F1804" s="46" t="s">
        <v>5814</v>
      </c>
      <c r="G1804" s="47" t="s">
        <v>5814</v>
      </c>
      <c r="H1804" s="47" t="s">
        <v>6390</v>
      </c>
      <c r="I1804" s="48" t="s">
        <v>6391</v>
      </c>
      <c r="J1804" s="48" t="s">
        <v>6401</v>
      </c>
      <c r="K1804" s="48" t="s">
        <v>6401</v>
      </c>
      <c r="L1804" s="45">
        <v>114</v>
      </c>
      <c r="M1804" s="47" t="s">
        <v>161</v>
      </c>
      <c r="N1804" s="60">
        <v>3</v>
      </c>
      <c r="O1804" s="58">
        <v>1</v>
      </c>
      <c r="P1804" s="58">
        <v>0</v>
      </c>
      <c r="Q1804" s="132">
        <v>3</v>
      </c>
      <c r="R1804" s="60">
        <v>1</v>
      </c>
      <c r="S1804" s="58">
        <v>1</v>
      </c>
      <c r="T1804" s="58">
        <v>0</v>
      </c>
      <c r="U1804" s="132">
        <v>3</v>
      </c>
      <c r="V1804" s="58">
        <v>0</v>
      </c>
      <c r="W1804" s="58">
        <v>0</v>
      </c>
      <c r="X1804" s="58">
        <v>0</v>
      </c>
      <c r="Y1804" s="132">
        <v>0</v>
      </c>
      <c r="Z1804" s="61">
        <v>0</v>
      </c>
      <c r="AA1804" s="59">
        <v>1</v>
      </c>
      <c r="AB1804" s="59">
        <v>1</v>
      </c>
      <c r="AC1804" s="132">
        <v>0</v>
      </c>
      <c r="AD1804" s="61">
        <v>2</v>
      </c>
      <c r="AE1804" s="59">
        <v>0</v>
      </c>
      <c r="AF1804" s="59">
        <v>0</v>
      </c>
      <c r="AG1804" s="132">
        <v>0</v>
      </c>
      <c r="AH1804" s="61">
        <v>0</v>
      </c>
      <c r="AI1804" s="132">
        <v>0</v>
      </c>
      <c r="AJ1804" s="64">
        <f>IFERROR(VLOOKUP($B1804,STOCK!$A:$H,3,0)," ")</f>
        <v>10</v>
      </c>
      <c r="AK1804" s="65">
        <f>IFERROR(VLOOKUP($B1804,STOCK!$A:$H,4,0)," ")</f>
        <v>10</v>
      </c>
      <c r="AL1804" s="65">
        <f>IFERROR(VLOOKUP($B1804,STOCK!$A:$H,5,0)," ")</f>
        <v>0</v>
      </c>
      <c r="AM1804" s="65">
        <f>IFERROR(VLOOKUP($B1804,STOCK!$A:$H,6,0)," ")</f>
        <v>1</v>
      </c>
      <c r="AN1804" s="65">
        <f>IFERROR(VLOOKUP($B1804,STOCK!$A:$H,7,0)," ")</f>
        <v>0</v>
      </c>
      <c r="AO1804" s="65">
        <f>IFERROR(VLOOKUP($B1804,STOCK!$A:$H,8,0)," ")</f>
        <v>0</v>
      </c>
      <c r="AP1804" s="62">
        <f t="shared" si="364"/>
        <v>100</v>
      </c>
      <c r="AQ1804" s="50">
        <f t="shared" si="365"/>
        <v>100</v>
      </c>
      <c r="AR1804" s="50" t="str">
        <f t="shared" si="366"/>
        <v>Q</v>
      </c>
      <c r="AS1804" s="50" t="str">
        <f t="shared" si="367"/>
        <v>SV</v>
      </c>
      <c r="AT1804" s="50" t="str">
        <f t="shared" si="368"/>
        <v>Q</v>
      </c>
      <c r="AU1804" s="63" t="str">
        <f t="shared" si="375"/>
        <v>Q</v>
      </c>
      <c r="AV1804" s="67">
        <v>23350.000003000001</v>
      </c>
      <c r="AW1804" s="133">
        <v>23349.55645</v>
      </c>
      <c r="AX1804" s="49">
        <v>26900</v>
      </c>
      <c r="AY1804" s="51">
        <f t="shared" si="369"/>
        <v>0.1520342610939569</v>
      </c>
      <c r="AZ1804" s="51">
        <f t="shared" si="370"/>
        <v>0.13197026011152413</v>
      </c>
      <c r="BA1804" s="49">
        <v>26500</v>
      </c>
      <c r="BB1804" s="52">
        <v>3</v>
      </c>
      <c r="BC1804" s="51">
        <f t="shared" si="371"/>
        <v>0.13490364011114719</v>
      </c>
      <c r="BD1804" s="51">
        <f t="shared" si="372"/>
        <v>0.11886792441509431</v>
      </c>
      <c r="BE1804" s="49">
        <v>25900</v>
      </c>
      <c r="BF1804" s="52">
        <v>6</v>
      </c>
      <c r="BG1804" s="51">
        <f t="shared" si="373"/>
        <v>0.10920770863693252</v>
      </c>
      <c r="BH1804" s="51">
        <f t="shared" si="374"/>
        <v>9.8455598339768302E-2</v>
      </c>
      <c r="BI1804" s="282">
        <f t="shared" si="376"/>
        <v>6</v>
      </c>
    </row>
    <row r="1805" spans="1:61" hidden="1">
      <c r="A1805" s="54" t="s">
        <v>150</v>
      </c>
      <c r="B1805" s="55" t="s">
        <v>5634</v>
      </c>
      <c r="C1805" s="55" t="s">
        <v>5635</v>
      </c>
      <c r="D1805" s="44" t="s">
        <v>5636</v>
      </c>
      <c r="E1805" s="56">
        <v>6</v>
      </c>
      <c r="F1805" s="46" t="s">
        <v>5814</v>
      </c>
      <c r="G1805" s="47" t="s">
        <v>5814</v>
      </c>
      <c r="H1805" s="47" t="s">
        <v>6390</v>
      </c>
      <c r="I1805" s="48" t="s">
        <v>6391</v>
      </c>
      <c r="J1805" s="48" t="s">
        <v>6401</v>
      </c>
      <c r="K1805" s="48" t="s">
        <v>6401</v>
      </c>
      <c r="L1805" s="45">
        <v>114</v>
      </c>
      <c r="M1805" s="47" t="s">
        <v>161</v>
      </c>
      <c r="N1805" s="60">
        <v>0</v>
      </c>
      <c r="O1805" s="58">
        <v>2</v>
      </c>
      <c r="P1805" s="58">
        <v>1</v>
      </c>
      <c r="Q1805" s="132">
        <v>1</v>
      </c>
      <c r="R1805" s="60">
        <v>0</v>
      </c>
      <c r="S1805" s="58">
        <v>9</v>
      </c>
      <c r="T1805" s="58">
        <v>6</v>
      </c>
      <c r="U1805" s="132">
        <v>12</v>
      </c>
      <c r="V1805" s="58">
        <v>0</v>
      </c>
      <c r="W1805" s="58">
        <v>1</v>
      </c>
      <c r="X1805" s="58">
        <v>4</v>
      </c>
      <c r="Y1805" s="132">
        <v>2</v>
      </c>
      <c r="Z1805" s="61">
        <v>0</v>
      </c>
      <c r="AA1805" s="59">
        <v>6</v>
      </c>
      <c r="AB1805" s="59">
        <v>13</v>
      </c>
      <c r="AC1805" s="132">
        <v>20</v>
      </c>
      <c r="AD1805" s="61">
        <v>0</v>
      </c>
      <c r="AE1805" s="59">
        <v>4</v>
      </c>
      <c r="AF1805" s="59">
        <v>2</v>
      </c>
      <c r="AG1805" s="132">
        <v>12</v>
      </c>
      <c r="AH1805" s="61">
        <v>0</v>
      </c>
      <c r="AI1805" s="132">
        <v>1</v>
      </c>
      <c r="AJ1805" s="64">
        <f>IFERROR(VLOOKUP($B1805,STOCK!$A:$H,3,0)," ")</f>
        <v>33</v>
      </c>
      <c r="AK1805" s="65">
        <f>IFERROR(VLOOKUP($B1805,STOCK!$A:$H,4,0)," ")</f>
        <v>50</v>
      </c>
      <c r="AL1805" s="65">
        <f>IFERROR(VLOOKUP($B1805,STOCK!$A:$H,5,0)," ")</f>
        <v>19</v>
      </c>
      <c r="AM1805" s="65">
        <f>IFERROR(VLOOKUP($B1805,STOCK!$A:$H,6,0)," ")</f>
        <v>22</v>
      </c>
      <c r="AN1805" s="65">
        <f>IFERROR(VLOOKUP($B1805,STOCK!$A:$H,7,0)," ")</f>
        <v>22</v>
      </c>
      <c r="AO1805" s="65">
        <f>IFERROR(VLOOKUP($B1805,STOCK!$A:$H,8,0)," ")</f>
        <v>5</v>
      </c>
      <c r="AP1805" s="62">
        <f t="shared" si="364"/>
        <v>990</v>
      </c>
      <c r="AQ1805" s="50">
        <f t="shared" si="365"/>
        <v>125.00000000000001</v>
      </c>
      <c r="AR1805" s="50">
        <f t="shared" si="366"/>
        <v>285</v>
      </c>
      <c r="AS1805" s="50">
        <f t="shared" si="367"/>
        <v>33</v>
      </c>
      <c r="AT1805" s="50">
        <f t="shared" si="368"/>
        <v>55</v>
      </c>
      <c r="AU1805" s="63">
        <f t="shared" si="375"/>
        <v>150</v>
      </c>
      <c r="AV1805" s="67">
        <v>36425.000039999999</v>
      </c>
      <c r="AW1805" s="133">
        <v>36424.999929999998</v>
      </c>
      <c r="AX1805" s="49">
        <v>41900</v>
      </c>
      <c r="AY1805" s="51">
        <f t="shared" si="369"/>
        <v>0.15030885254598902</v>
      </c>
      <c r="AZ1805" s="51">
        <f t="shared" si="370"/>
        <v>0.13066825680190933</v>
      </c>
      <c r="BA1805" s="49">
        <v>39900</v>
      </c>
      <c r="BB1805" s="52">
        <v>3</v>
      </c>
      <c r="BC1805" s="51">
        <f t="shared" si="371"/>
        <v>9.5401508749044295E-2</v>
      </c>
      <c r="BD1805" s="51">
        <f t="shared" si="372"/>
        <v>8.7092730827067699E-2</v>
      </c>
      <c r="BE1805" s="49">
        <v>0</v>
      </c>
      <c r="BF1805" s="52">
        <v>0</v>
      </c>
      <c r="BG1805" s="51">
        <f t="shared" si="373"/>
        <v>-1</v>
      </c>
      <c r="BH1805" s="51">
        <f t="shared" si="374"/>
        <v>0</v>
      </c>
      <c r="BI1805" s="282">
        <f t="shared" si="376"/>
        <v>48</v>
      </c>
    </row>
    <row r="1806" spans="1:61" hidden="1">
      <c r="A1806" s="54" t="s">
        <v>150</v>
      </c>
      <c r="B1806" s="55" t="s">
        <v>5637</v>
      </c>
      <c r="C1806" s="55" t="s">
        <v>5638</v>
      </c>
      <c r="D1806" s="44" t="s">
        <v>5639</v>
      </c>
      <c r="E1806" s="56">
        <v>6</v>
      </c>
      <c r="F1806" s="46" t="s">
        <v>5814</v>
      </c>
      <c r="G1806" s="47" t="s">
        <v>5814</v>
      </c>
      <c r="H1806" s="47" t="s">
        <v>6390</v>
      </c>
      <c r="I1806" s="48" t="s">
        <v>6391</v>
      </c>
      <c r="J1806" s="48" t="s">
        <v>6401</v>
      </c>
      <c r="K1806" s="48" t="s">
        <v>6401</v>
      </c>
      <c r="L1806" s="45">
        <v>114</v>
      </c>
      <c r="M1806" s="47" t="s">
        <v>161</v>
      </c>
      <c r="N1806" s="60">
        <v>64</v>
      </c>
      <c r="O1806" s="58">
        <v>112</v>
      </c>
      <c r="P1806" s="58">
        <v>151</v>
      </c>
      <c r="Q1806" s="132">
        <v>198</v>
      </c>
      <c r="R1806" s="60">
        <v>94</v>
      </c>
      <c r="S1806" s="58">
        <v>154</v>
      </c>
      <c r="T1806" s="58">
        <v>166</v>
      </c>
      <c r="U1806" s="132">
        <v>224</v>
      </c>
      <c r="V1806" s="58">
        <v>54</v>
      </c>
      <c r="W1806" s="58">
        <v>78</v>
      </c>
      <c r="X1806" s="58">
        <v>115</v>
      </c>
      <c r="Y1806" s="132">
        <v>178</v>
      </c>
      <c r="Z1806" s="61">
        <v>52</v>
      </c>
      <c r="AA1806" s="59">
        <v>79</v>
      </c>
      <c r="AB1806" s="59">
        <v>123</v>
      </c>
      <c r="AC1806" s="132">
        <v>172</v>
      </c>
      <c r="AD1806" s="61">
        <v>68</v>
      </c>
      <c r="AE1806" s="59">
        <v>94</v>
      </c>
      <c r="AF1806" s="59">
        <v>143</v>
      </c>
      <c r="AG1806" s="132">
        <v>186</v>
      </c>
      <c r="AH1806" s="61">
        <v>20</v>
      </c>
      <c r="AI1806" s="132">
        <v>59</v>
      </c>
      <c r="AJ1806" s="64">
        <f>IFERROR(VLOOKUP($B1806,STOCK!$A:$H,3,0)," ")</f>
        <v>404</v>
      </c>
      <c r="AK1806" s="65">
        <f>IFERROR(VLOOKUP($B1806,STOCK!$A:$H,4,0)," ")</f>
        <v>632</v>
      </c>
      <c r="AL1806" s="65">
        <f>IFERROR(VLOOKUP($B1806,STOCK!$A:$H,5,0)," ")</f>
        <v>198</v>
      </c>
      <c r="AM1806" s="65">
        <f>IFERROR(VLOOKUP($B1806,STOCK!$A:$H,6,0)," ")</f>
        <v>371</v>
      </c>
      <c r="AN1806" s="65">
        <f>IFERROR(VLOOKUP($B1806,STOCK!$A:$H,7,0)," ")</f>
        <v>312</v>
      </c>
      <c r="AO1806" s="65">
        <f>IFERROR(VLOOKUP($B1806,STOCK!$A:$H,8,0)," ")</f>
        <v>339</v>
      </c>
      <c r="AP1806" s="62">
        <f t="shared" si="364"/>
        <v>61.212121212121204</v>
      </c>
      <c r="AQ1806" s="50">
        <f t="shared" si="365"/>
        <v>84.642857142857153</v>
      </c>
      <c r="AR1806" s="50">
        <f t="shared" si="366"/>
        <v>33.370786516853933</v>
      </c>
      <c r="AS1806" s="50">
        <f t="shared" si="367"/>
        <v>64.70930232558139</v>
      </c>
      <c r="AT1806" s="50">
        <f t="shared" si="368"/>
        <v>50.322580645161295</v>
      </c>
      <c r="AU1806" s="63">
        <f t="shared" si="375"/>
        <v>172.37288135593221</v>
      </c>
      <c r="AV1806" s="67">
        <v>17305.000019999999</v>
      </c>
      <c r="AW1806" s="133">
        <v>17154.04405</v>
      </c>
      <c r="AX1806" s="49">
        <v>19900</v>
      </c>
      <c r="AY1806" s="51">
        <f t="shared" si="369"/>
        <v>0.14995665859583163</v>
      </c>
      <c r="AZ1806" s="51">
        <f t="shared" si="370"/>
        <v>0.13040200904522617</v>
      </c>
      <c r="BA1806" s="49">
        <v>19500</v>
      </c>
      <c r="BB1806" s="52">
        <v>3</v>
      </c>
      <c r="BC1806" s="51">
        <f t="shared" si="371"/>
        <v>0.12684195189038783</v>
      </c>
      <c r="BD1806" s="51">
        <f t="shared" si="372"/>
        <v>0.11256410153846157</v>
      </c>
      <c r="BE1806" s="49">
        <v>0</v>
      </c>
      <c r="BF1806" s="52">
        <v>0</v>
      </c>
      <c r="BG1806" s="51">
        <f t="shared" si="373"/>
        <v>-1</v>
      </c>
      <c r="BH1806" s="51">
        <f t="shared" si="374"/>
        <v>0</v>
      </c>
      <c r="BI1806" s="282">
        <f t="shared" si="376"/>
        <v>1017</v>
      </c>
    </row>
    <row r="1807" spans="1:61" hidden="1">
      <c r="A1807" s="57" t="s">
        <v>150</v>
      </c>
      <c r="B1807" s="52" t="s">
        <v>5640</v>
      </c>
      <c r="C1807" s="52" t="s">
        <v>5641</v>
      </c>
      <c r="D1807" s="18" t="s">
        <v>5642</v>
      </c>
      <c r="E1807" s="56">
        <v>6</v>
      </c>
      <c r="F1807" s="46" t="s">
        <v>5814</v>
      </c>
      <c r="G1807" s="47" t="s">
        <v>5814</v>
      </c>
      <c r="H1807" s="47" t="s">
        <v>6390</v>
      </c>
      <c r="I1807" s="48" t="s">
        <v>6391</v>
      </c>
      <c r="J1807" s="48" t="s">
        <v>6402</v>
      </c>
      <c r="K1807" s="48" t="s">
        <v>6403</v>
      </c>
      <c r="L1807" s="45">
        <v>114</v>
      </c>
      <c r="M1807" s="47" t="s">
        <v>161</v>
      </c>
      <c r="N1807" s="60">
        <v>120</v>
      </c>
      <c r="O1807" s="58">
        <v>112</v>
      </c>
      <c r="P1807" s="58">
        <v>180</v>
      </c>
      <c r="Q1807" s="132">
        <v>152</v>
      </c>
      <c r="R1807" s="60">
        <v>64</v>
      </c>
      <c r="S1807" s="58">
        <v>116</v>
      </c>
      <c r="T1807" s="58">
        <v>109</v>
      </c>
      <c r="U1807" s="132">
        <v>115</v>
      </c>
      <c r="V1807" s="58">
        <v>34</v>
      </c>
      <c r="W1807" s="58">
        <v>34</v>
      </c>
      <c r="X1807" s="58">
        <v>39</v>
      </c>
      <c r="Y1807" s="132">
        <v>72</v>
      </c>
      <c r="Z1807" s="61">
        <v>25</v>
      </c>
      <c r="AA1807" s="59">
        <v>60</v>
      </c>
      <c r="AB1807" s="59">
        <v>60</v>
      </c>
      <c r="AC1807" s="132">
        <v>81</v>
      </c>
      <c r="AD1807" s="61">
        <v>75</v>
      </c>
      <c r="AE1807" s="59">
        <v>144</v>
      </c>
      <c r="AF1807" s="59">
        <v>93</v>
      </c>
      <c r="AG1807" s="132">
        <v>129</v>
      </c>
      <c r="AH1807" s="61">
        <v>0</v>
      </c>
      <c r="AI1807" s="132">
        <v>8</v>
      </c>
      <c r="AJ1807" s="66">
        <f>IFERROR(VLOOKUP($B1807,STOCK!$A:$H,3,0)," ")</f>
        <v>715</v>
      </c>
      <c r="AK1807" s="67">
        <f>IFERROR(VLOOKUP($B1807,STOCK!$A:$H,4,0)," ")</f>
        <v>530</v>
      </c>
      <c r="AL1807" s="67">
        <f>IFERROR(VLOOKUP($B1807,STOCK!$A:$H,5,0)," ")</f>
        <v>385</v>
      </c>
      <c r="AM1807" s="67">
        <f>IFERROR(VLOOKUP($B1807,STOCK!$A:$H,6,0)," ")</f>
        <v>265</v>
      </c>
      <c r="AN1807" s="67">
        <f>IFERROR(VLOOKUP($B1807,STOCK!$A:$H,7,0)," ")</f>
        <v>641</v>
      </c>
      <c r="AO1807" s="67">
        <f>IFERROR(VLOOKUP($B1807,STOCK!$A:$H,8,0)," ")</f>
        <v>98</v>
      </c>
      <c r="AP1807" s="62">
        <f t="shared" si="364"/>
        <v>141.11842105263156</v>
      </c>
      <c r="AQ1807" s="50">
        <f t="shared" si="365"/>
        <v>138.2608695652174</v>
      </c>
      <c r="AR1807" s="50">
        <f t="shared" si="366"/>
        <v>160.41666666666666</v>
      </c>
      <c r="AS1807" s="50">
        <f t="shared" si="367"/>
        <v>98.148148148148138</v>
      </c>
      <c r="AT1807" s="50">
        <f t="shared" si="368"/>
        <v>149.06976744186045</v>
      </c>
      <c r="AU1807" s="63">
        <f t="shared" si="375"/>
        <v>367.5</v>
      </c>
      <c r="AV1807" s="67">
        <v>19049.999980000001</v>
      </c>
      <c r="AW1807" s="67">
        <v>16743.305700000001</v>
      </c>
      <c r="AX1807" s="49">
        <v>21900</v>
      </c>
      <c r="AY1807" s="51">
        <f t="shared" ref="AY1807:AY1864" si="377">+AX1807/AV1807-1</f>
        <v>0.14960630041953404</v>
      </c>
      <c r="AZ1807" s="51">
        <f t="shared" ref="AZ1807:AZ1864" si="378">+(AX1807-AV1807)/AX1807</f>
        <v>0.13013698721461184</v>
      </c>
      <c r="BA1807" s="49">
        <v>20900</v>
      </c>
      <c r="BB1807" s="53">
        <v>3</v>
      </c>
      <c r="BC1807" s="51">
        <f t="shared" ref="BC1807:BC1864" si="379">+BA1807/AV1807-1</f>
        <v>9.7112862044212989E-2</v>
      </c>
      <c r="BD1807" s="51">
        <f t="shared" ref="BD1807:BD1864" si="380">IFERROR((BA1807-AV1807)/BA1807,0)</f>
        <v>8.8516747368421023E-2</v>
      </c>
      <c r="BE1807" s="49">
        <v>19900</v>
      </c>
      <c r="BF1807" s="53">
        <v>6</v>
      </c>
      <c r="BG1807" s="51">
        <f t="shared" ref="BG1807:BG1864" si="381">+BE1807/AV1807-1</f>
        <v>4.4619423668891711E-2</v>
      </c>
      <c r="BH1807" s="51">
        <f t="shared" ref="BH1807:BH1864" si="382">IFERROR((BE1807-AV1807)/BE1807,0)</f>
        <v>4.2713568844221082E-2</v>
      </c>
      <c r="BI1807" s="282">
        <f t="shared" si="376"/>
        <v>557</v>
      </c>
    </row>
    <row r="1808" spans="1:61" hidden="1">
      <c r="A1808" s="57" t="s">
        <v>149</v>
      </c>
      <c r="B1808" s="52" t="s">
        <v>5643</v>
      </c>
      <c r="C1808" s="52" t="s">
        <v>5644</v>
      </c>
      <c r="D1808" s="18" t="s">
        <v>5645</v>
      </c>
      <c r="E1808" s="56">
        <v>6</v>
      </c>
      <c r="F1808" s="46" t="s">
        <v>5814</v>
      </c>
      <c r="G1808" s="47" t="s">
        <v>5814</v>
      </c>
      <c r="H1808" s="47" t="s">
        <v>6390</v>
      </c>
      <c r="I1808" s="48" t="s">
        <v>6391</v>
      </c>
      <c r="J1808" s="48" t="s">
        <v>6402</v>
      </c>
      <c r="K1808" s="48" t="s">
        <v>6403</v>
      </c>
      <c r="L1808" s="45">
        <v>114</v>
      </c>
      <c r="M1808" s="47" t="s">
        <v>161</v>
      </c>
      <c r="N1808" s="60">
        <v>0</v>
      </c>
      <c r="O1808" s="58">
        <v>0</v>
      </c>
      <c r="P1808" s="58">
        <v>0</v>
      </c>
      <c r="Q1808" s="132">
        <v>0</v>
      </c>
      <c r="R1808" s="60">
        <v>0</v>
      </c>
      <c r="S1808" s="58">
        <v>1</v>
      </c>
      <c r="T1808" s="58">
        <v>0</v>
      </c>
      <c r="U1808" s="132">
        <v>0</v>
      </c>
      <c r="V1808" s="58">
        <v>0</v>
      </c>
      <c r="W1808" s="58">
        <v>0</v>
      </c>
      <c r="X1808" s="58">
        <v>0</v>
      </c>
      <c r="Y1808" s="132">
        <v>0</v>
      </c>
      <c r="Z1808" s="61">
        <v>0</v>
      </c>
      <c r="AA1808" s="59">
        <v>0</v>
      </c>
      <c r="AB1808" s="59">
        <v>0</v>
      </c>
      <c r="AC1808" s="132">
        <v>0</v>
      </c>
      <c r="AD1808" s="61">
        <v>0</v>
      </c>
      <c r="AE1808" s="59">
        <v>0</v>
      </c>
      <c r="AF1808" s="59">
        <v>0</v>
      </c>
      <c r="AG1808" s="132">
        <v>0</v>
      </c>
      <c r="AH1808" s="61">
        <v>0</v>
      </c>
      <c r="AI1808" s="132">
        <v>0</v>
      </c>
      <c r="AJ1808" s="66">
        <f>IFERROR(VLOOKUP($B1808,STOCK!$A:$H,3,0)," ")</f>
        <v>0</v>
      </c>
      <c r="AK1808" s="67">
        <f>IFERROR(VLOOKUP($B1808,STOCK!$A:$H,4,0)," ")</f>
        <v>-1</v>
      </c>
      <c r="AL1808" s="67">
        <f>IFERROR(VLOOKUP($B1808,STOCK!$A:$H,5,0)," ")</f>
        <v>0</v>
      </c>
      <c r="AM1808" s="67">
        <f>IFERROR(VLOOKUP($B1808,STOCK!$A:$H,6,0)," ")</f>
        <v>0</v>
      </c>
      <c r="AN1808" s="67">
        <f>IFERROR(VLOOKUP($B1808,STOCK!$A:$H,7,0)," ")</f>
        <v>0</v>
      </c>
      <c r="AO1808" s="67">
        <f>IFERROR(VLOOKUP($B1808,STOCK!$A:$H,8,0)," ")</f>
        <v>0</v>
      </c>
      <c r="AP1808" s="62" t="str">
        <f t="shared" si="364"/>
        <v>Q</v>
      </c>
      <c r="AQ1808" s="50" t="str">
        <f t="shared" si="365"/>
        <v>Q</v>
      </c>
      <c r="AR1808" s="50" t="str">
        <f t="shared" si="366"/>
        <v>Q</v>
      </c>
      <c r="AS1808" s="50" t="str">
        <f t="shared" si="367"/>
        <v>Q</v>
      </c>
      <c r="AT1808" s="50" t="str">
        <f t="shared" si="368"/>
        <v>Q</v>
      </c>
      <c r="AU1808" s="63" t="str">
        <f t="shared" si="375"/>
        <v>Q</v>
      </c>
      <c r="AV1808" s="67">
        <v>10427.000001</v>
      </c>
      <c r="AW1808" s="67">
        <v>10427.495870000001</v>
      </c>
      <c r="AX1808" s="49">
        <v>13500</v>
      </c>
      <c r="AY1808" s="51">
        <f t="shared" si="377"/>
        <v>0.29471564195888411</v>
      </c>
      <c r="AZ1808" s="51">
        <f t="shared" si="378"/>
        <v>0.22762962955555552</v>
      </c>
      <c r="BA1808" s="49">
        <v>12900</v>
      </c>
      <c r="BB1808" s="53">
        <v>3</v>
      </c>
      <c r="BC1808" s="51">
        <f t="shared" si="379"/>
        <v>0.23717272453848914</v>
      </c>
      <c r="BD1808" s="51">
        <f t="shared" si="380"/>
        <v>0.19170542627906975</v>
      </c>
      <c r="BE1808" s="49">
        <v>12500</v>
      </c>
      <c r="BF1808" s="53">
        <v>6</v>
      </c>
      <c r="BG1808" s="51">
        <f t="shared" si="381"/>
        <v>0.19881077959155924</v>
      </c>
      <c r="BH1808" s="51">
        <f t="shared" si="382"/>
        <v>0.16583999991999998</v>
      </c>
      <c r="BI1808" s="282">
        <f t="shared" si="376"/>
        <v>0</v>
      </c>
    </row>
    <row r="1809" spans="1:61" hidden="1">
      <c r="A1809" s="57" t="s">
        <v>150</v>
      </c>
      <c r="B1809" s="52" t="s">
        <v>5646</v>
      </c>
      <c r="C1809" s="52" t="s">
        <v>5647</v>
      </c>
      <c r="D1809" s="18" t="s">
        <v>5648</v>
      </c>
      <c r="E1809" s="56">
        <v>1</v>
      </c>
      <c r="F1809" s="46" t="s">
        <v>5814</v>
      </c>
      <c r="G1809" s="47" t="s">
        <v>5814</v>
      </c>
      <c r="H1809" s="47" t="s">
        <v>6390</v>
      </c>
      <c r="I1809" s="48" t="s">
        <v>6391</v>
      </c>
      <c r="J1809" s="48" t="s">
        <v>6404</v>
      </c>
      <c r="K1809" s="48" t="s">
        <v>6405</v>
      </c>
      <c r="L1809" s="45">
        <v>2490</v>
      </c>
      <c r="M1809" s="47" t="s">
        <v>152</v>
      </c>
      <c r="N1809" s="60">
        <v>1</v>
      </c>
      <c r="O1809" s="58">
        <v>3</v>
      </c>
      <c r="P1809" s="58">
        <v>3</v>
      </c>
      <c r="Q1809" s="132">
        <v>7</v>
      </c>
      <c r="R1809" s="60">
        <v>5</v>
      </c>
      <c r="S1809" s="58">
        <v>5</v>
      </c>
      <c r="T1809" s="58">
        <v>9</v>
      </c>
      <c r="U1809" s="132">
        <v>8</v>
      </c>
      <c r="V1809" s="58">
        <v>4</v>
      </c>
      <c r="W1809" s="58">
        <v>4</v>
      </c>
      <c r="X1809" s="58">
        <v>3</v>
      </c>
      <c r="Y1809" s="132">
        <v>4</v>
      </c>
      <c r="Z1809" s="61">
        <v>0</v>
      </c>
      <c r="AA1809" s="59">
        <v>5</v>
      </c>
      <c r="AB1809" s="59">
        <v>4</v>
      </c>
      <c r="AC1809" s="132">
        <v>4</v>
      </c>
      <c r="AD1809" s="61">
        <v>4</v>
      </c>
      <c r="AE1809" s="59">
        <v>1</v>
      </c>
      <c r="AF1809" s="59">
        <v>5</v>
      </c>
      <c r="AG1809" s="132">
        <v>5</v>
      </c>
      <c r="AH1809" s="61">
        <v>1</v>
      </c>
      <c r="AI1809" s="132">
        <v>3</v>
      </c>
      <c r="AJ1809" s="66">
        <f>IFERROR(VLOOKUP($B1809,STOCK!$A:$H,3,0)," ")</f>
        <v>3</v>
      </c>
      <c r="AK1809" s="67">
        <f>IFERROR(VLOOKUP($B1809,STOCK!$A:$H,4,0)," ")</f>
        <v>3</v>
      </c>
      <c r="AL1809" s="67">
        <f>IFERROR(VLOOKUP($B1809,STOCK!$A:$H,5,0)," ")</f>
        <v>3</v>
      </c>
      <c r="AM1809" s="67">
        <f>IFERROR(VLOOKUP($B1809,STOCK!$A:$H,6,0)," ")</f>
        <v>8</v>
      </c>
      <c r="AN1809" s="67">
        <f>IFERROR(VLOOKUP($B1809,STOCK!$A:$H,7,0)," ")</f>
        <v>3</v>
      </c>
      <c r="AO1809" s="67">
        <f>IFERROR(VLOOKUP($B1809,STOCK!$A:$H,8,0)," ")</f>
        <v>3</v>
      </c>
      <c r="AP1809" s="62">
        <f t="shared" si="364"/>
        <v>12.857142857142856</v>
      </c>
      <c r="AQ1809" s="50">
        <f t="shared" si="365"/>
        <v>11.25</v>
      </c>
      <c r="AR1809" s="50">
        <f t="shared" si="366"/>
        <v>22.5</v>
      </c>
      <c r="AS1809" s="50">
        <f t="shared" si="367"/>
        <v>60</v>
      </c>
      <c r="AT1809" s="50">
        <f t="shared" si="368"/>
        <v>18</v>
      </c>
      <c r="AU1809" s="63">
        <f t="shared" si="375"/>
        <v>30</v>
      </c>
      <c r="AV1809" s="67">
        <v>37800</v>
      </c>
      <c r="AW1809" s="67">
        <v>35079.220329999996</v>
      </c>
      <c r="AX1809" s="49">
        <v>48900</v>
      </c>
      <c r="AY1809" s="51">
        <f t="shared" si="377"/>
        <v>0.29365079365079372</v>
      </c>
      <c r="AZ1809" s="51">
        <f t="shared" si="378"/>
        <v>0.22699386503067484</v>
      </c>
      <c r="BA1809" s="49">
        <v>47900</v>
      </c>
      <c r="BB1809" s="53">
        <v>3</v>
      </c>
      <c r="BC1809" s="51">
        <f t="shared" si="379"/>
        <v>0.26719576719576721</v>
      </c>
      <c r="BD1809" s="51">
        <f t="shared" si="380"/>
        <v>0.21085594989561587</v>
      </c>
      <c r="BE1809" s="49">
        <v>46900</v>
      </c>
      <c r="BF1809" s="53">
        <v>6</v>
      </c>
      <c r="BG1809" s="51">
        <f t="shared" si="381"/>
        <v>0.2407407407407407</v>
      </c>
      <c r="BH1809" s="51">
        <f t="shared" si="382"/>
        <v>0.19402985074626866</v>
      </c>
      <c r="BI1809" s="282">
        <f t="shared" si="376"/>
        <v>31</v>
      </c>
    </row>
    <row r="1810" spans="1:61" hidden="1">
      <c r="A1810" s="57" t="s">
        <v>150</v>
      </c>
      <c r="B1810" s="52" t="s">
        <v>5649</v>
      </c>
      <c r="C1810" s="52" t="s">
        <v>5650</v>
      </c>
      <c r="D1810" s="18" t="s">
        <v>5651</v>
      </c>
      <c r="E1810" s="56">
        <v>12</v>
      </c>
      <c r="F1810" s="46" t="s">
        <v>5814</v>
      </c>
      <c r="G1810" s="47" t="s">
        <v>5814</v>
      </c>
      <c r="H1810" s="47" t="s">
        <v>6390</v>
      </c>
      <c r="I1810" s="48" t="s">
        <v>6391</v>
      </c>
      <c r="J1810" s="48" t="s">
        <v>6404</v>
      </c>
      <c r="K1810" s="48" t="s">
        <v>6405</v>
      </c>
      <c r="L1810" s="45">
        <v>2490</v>
      </c>
      <c r="M1810" s="47" t="s">
        <v>152</v>
      </c>
      <c r="N1810" s="60">
        <v>3</v>
      </c>
      <c r="O1810" s="58">
        <v>6</v>
      </c>
      <c r="P1810" s="58">
        <v>0</v>
      </c>
      <c r="Q1810" s="132">
        <v>1</v>
      </c>
      <c r="R1810" s="60">
        <v>5</v>
      </c>
      <c r="S1810" s="58">
        <v>2</v>
      </c>
      <c r="T1810" s="58">
        <v>5</v>
      </c>
      <c r="U1810" s="132">
        <v>6</v>
      </c>
      <c r="V1810" s="58">
        <v>0</v>
      </c>
      <c r="W1810" s="58">
        <v>3</v>
      </c>
      <c r="X1810" s="58">
        <v>4</v>
      </c>
      <c r="Y1810" s="132">
        <v>4</v>
      </c>
      <c r="Z1810" s="61">
        <v>1</v>
      </c>
      <c r="AA1810" s="59">
        <v>2</v>
      </c>
      <c r="AB1810" s="59">
        <v>0</v>
      </c>
      <c r="AC1810" s="132">
        <v>0</v>
      </c>
      <c r="AD1810" s="61">
        <v>4</v>
      </c>
      <c r="AE1810" s="59">
        <v>1</v>
      </c>
      <c r="AF1810" s="59">
        <v>0</v>
      </c>
      <c r="AG1810" s="132">
        <v>0</v>
      </c>
      <c r="AH1810" s="61">
        <v>0</v>
      </c>
      <c r="AI1810" s="132">
        <v>0</v>
      </c>
      <c r="AJ1810" s="66">
        <f>IFERROR(VLOOKUP($B1810,STOCK!$A:$H,3,0)," ")</f>
        <v>31</v>
      </c>
      <c r="AK1810" s="67">
        <f>IFERROR(VLOOKUP($B1810,STOCK!$A:$H,4,0)," ")</f>
        <v>10</v>
      </c>
      <c r="AL1810" s="67">
        <f>IFERROR(VLOOKUP($B1810,STOCK!$A:$H,5,0)," ")</f>
        <v>10</v>
      </c>
      <c r="AM1810" s="67">
        <f>IFERROR(VLOOKUP($B1810,STOCK!$A:$H,6,0)," ")</f>
        <v>40</v>
      </c>
      <c r="AN1810" s="67">
        <f>IFERROR(VLOOKUP($B1810,STOCK!$A:$H,7,0)," ")</f>
        <v>13</v>
      </c>
      <c r="AO1810" s="67">
        <f>IFERROR(VLOOKUP($B1810,STOCK!$A:$H,8,0)," ")</f>
        <v>0</v>
      </c>
      <c r="AP1810" s="62">
        <f t="shared" si="364"/>
        <v>930</v>
      </c>
      <c r="AQ1810" s="50">
        <f t="shared" si="365"/>
        <v>50</v>
      </c>
      <c r="AR1810" s="50">
        <f t="shared" si="366"/>
        <v>75</v>
      </c>
      <c r="AS1810" s="50" t="str">
        <f t="shared" si="367"/>
        <v>SV</v>
      </c>
      <c r="AT1810" s="50" t="str">
        <f t="shared" si="368"/>
        <v>SV</v>
      </c>
      <c r="AU1810" s="63" t="str">
        <f t="shared" si="375"/>
        <v>Q</v>
      </c>
      <c r="AV1810" s="67">
        <v>39950</v>
      </c>
      <c r="AW1810" s="67">
        <v>39706.145049999999</v>
      </c>
      <c r="AX1810" s="49">
        <v>52900</v>
      </c>
      <c r="AY1810" s="51">
        <f t="shared" si="377"/>
        <v>0.32415519399249071</v>
      </c>
      <c r="AZ1810" s="51">
        <f t="shared" si="378"/>
        <v>0.2448015122873346</v>
      </c>
      <c r="BA1810" s="49">
        <v>50900</v>
      </c>
      <c r="BB1810" s="53">
        <v>3</v>
      </c>
      <c r="BC1810" s="51">
        <f t="shared" si="379"/>
        <v>0.27409261576971211</v>
      </c>
      <c r="BD1810" s="51">
        <f t="shared" si="380"/>
        <v>0.21512770137524559</v>
      </c>
      <c r="BE1810" s="49">
        <v>49900</v>
      </c>
      <c r="BF1810" s="53">
        <v>6</v>
      </c>
      <c r="BG1810" s="51">
        <f t="shared" si="381"/>
        <v>0.24906132665832281</v>
      </c>
      <c r="BH1810" s="51">
        <f t="shared" si="382"/>
        <v>0.19939879759519039</v>
      </c>
      <c r="BI1810" s="282">
        <f t="shared" si="376"/>
        <v>11</v>
      </c>
    </row>
    <row r="1811" spans="1:61" hidden="1">
      <c r="A1811" s="57" t="s">
        <v>150</v>
      </c>
      <c r="B1811" s="52" t="s">
        <v>5652</v>
      </c>
      <c r="C1811" s="52" t="s">
        <v>5653</v>
      </c>
      <c r="D1811" s="18" t="s">
        <v>5654</v>
      </c>
      <c r="E1811" s="56">
        <v>12</v>
      </c>
      <c r="F1811" s="46" t="s">
        <v>5814</v>
      </c>
      <c r="G1811" s="47" t="s">
        <v>5814</v>
      </c>
      <c r="H1811" s="47" t="s">
        <v>6390</v>
      </c>
      <c r="I1811" s="48" t="s">
        <v>6391</v>
      </c>
      <c r="J1811" s="48" t="s">
        <v>6404</v>
      </c>
      <c r="K1811" s="48" t="s">
        <v>6405</v>
      </c>
      <c r="L1811" s="45">
        <v>2490</v>
      </c>
      <c r="M1811" s="47" t="s">
        <v>152</v>
      </c>
      <c r="N1811" s="60">
        <v>0</v>
      </c>
      <c r="O1811" s="58">
        <v>3</v>
      </c>
      <c r="P1811" s="58">
        <v>8</v>
      </c>
      <c r="Q1811" s="132">
        <v>5</v>
      </c>
      <c r="R1811" s="60">
        <v>18</v>
      </c>
      <c r="S1811" s="58">
        <v>19</v>
      </c>
      <c r="T1811" s="58">
        <v>14</v>
      </c>
      <c r="U1811" s="132">
        <v>8</v>
      </c>
      <c r="V1811" s="58">
        <v>0</v>
      </c>
      <c r="W1811" s="58">
        <v>0</v>
      </c>
      <c r="X1811" s="58">
        <v>6</v>
      </c>
      <c r="Y1811" s="132">
        <v>6</v>
      </c>
      <c r="Z1811" s="61">
        <v>0</v>
      </c>
      <c r="AA1811" s="59">
        <v>8</v>
      </c>
      <c r="AB1811" s="59">
        <v>10</v>
      </c>
      <c r="AC1811" s="132">
        <v>14</v>
      </c>
      <c r="AD1811" s="61">
        <v>0</v>
      </c>
      <c r="AE1811" s="59">
        <v>2</v>
      </c>
      <c r="AF1811" s="59">
        <v>4</v>
      </c>
      <c r="AG1811" s="132">
        <v>1</v>
      </c>
      <c r="AH1811" s="61">
        <v>2</v>
      </c>
      <c r="AI1811" s="132">
        <v>2</v>
      </c>
      <c r="AJ1811" s="66">
        <f>IFERROR(VLOOKUP($B1811,STOCK!$A:$H,3,0)," ")</f>
        <v>12</v>
      </c>
      <c r="AK1811" s="67">
        <f>IFERROR(VLOOKUP($B1811,STOCK!$A:$H,4,0)," ")</f>
        <v>19</v>
      </c>
      <c r="AL1811" s="67">
        <f>IFERROR(VLOOKUP($B1811,STOCK!$A:$H,5,0)," ")</f>
        <v>4</v>
      </c>
      <c r="AM1811" s="67">
        <f>IFERROR(VLOOKUP($B1811,STOCK!$A:$H,6,0)," ")</f>
        <v>3</v>
      </c>
      <c r="AN1811" s="67">
        <f>IFERROR(VLOOKUP($B1811,STOCK!$A:$H,7,0)," ")</f>
        <v>5</v>
      </c>
      <c r="AO1811" s="67">
        <f>IFERROR(VLOOKUP($B1811,STOCK!$A:$H,8,0)," ")</f>
        <v>4</v>
      </c>
      <c r="AP1811" s="62">
        <f t="shared" si="364"/>
        <v>72</v>
      </c>
      <c r="AQ1811" s="50">
        <f t="shared" si="365"/>
        <v>71.25</v>
      </c>
      <c r="AR1811" s="50">
        <f t="shared" si="366"/>
        <v>20</v>
      </c>
      <c r="AS1811" s="50">
        <f t="shared" si="367"/>
        <v>6.4285714285714279</v>
      </c>
      <c r="AT1811" s="50">
        <f t="shared" si="368"/>
        <v>150</v>
      </c>
      <c r="AU1811" s="63">
        <f t="shared" si="375"/>
        <v>60</v>
      </c>
      <c r="AV1811" s="67">
        <v>19250</v>
      </c>
      <c r="AW1811" s="67">
        <v>19249.99956</v>
      </c>
      <c r="AX1811" s="49">
        <v>24900</v>
      </c>
      <c r="AY1811" s="51">
        <f t="shared" si="377"/>
        <v>0.29350649350649349</v>
      </c>
      <c r="AZ1811" s="51">
        <f t="shared" si="378"/>
        <v>0.22690763052208834</v>
      </c>
      <c r="BA1811" s="49">
        <v>24500</v>
      </c>
      <c r="BB1811" s="53">
        <v>3</v>
      </c>
      <c r="BC1811" s="51">
        <f t="shared" si="379"/>
        <v>0.27272727272727271</v>
      </c>
      <c r="BD1811" s="51">
        <f t="shared" si="380"/>
        <v>0.21428571428571427</v>
      </c>
      <c r="BE1811" s="49">
        <v>23900</v>
      </c>
      <c r="BF1811" s="53">
        <v>6</v>
      </c>
      <c r="BG1811" s="51">
        <f t="shared" si="381"/>
        <v>0.24155844155844153</v>
      </c>
      <c r="BH1811" s="51">
        <f t="shared" si="382"/>
        <v>0.19456066945606695</v>
      </c>
      <c r="BI1811" s="282">
        <f t="shared" si="376"/>
        <v>36</v>
      </c>
    </row>
    <row r="1812" spans="1:61" hidden="1">
      <c r="A1812" s="57" t="s">
        <v>150</v>
      </c>
      <c r="B1812" s="52" t="s">
        <v>5655</v>
      </c>
      <c r="C1812" s="52" t="s">
        <v>5656</v>
      </c>
      <c r="D1812" s="18" t="s">
        <v>5657</v>
      </c>
      <c r="E1812" s="56">
        <v>12</v>
      </c>
      <c r="F1812" s="46" t="s">
        <v>5814</v>
      </c>
      <c r="G1812" s="47" t="s">
        <v>5814</v>
      </c>
      <c r="H1812" s="47" t="s">
        <v>6390</v>
      </c>
      <c r="I1812" s="48" t="s">
        <v>6391</v>
      </c>
      <c r="J1812" s="48" t="s">
        <v>6404</v>
      </c>
      <c r="K1812" s="48" t="s">
        <v>6405</v>
      </c>
      <c r="L1812" s="45">
        <v>2490</v>
      </c>
      <c r="M1812" s="47" t="s">
        <v>152</v>
      </c>
      <c r="N1812" s="60">
        <v>1</v>
      </c>
      <c r="O1812" s="58">
        <v>0</v>
      </c>
      <c r="P1812" s="58">
        <v>6</v>
      </c>
      <c r="Q1812" s="132">
        <v>3</v>
      </c>
      <c r="R1812" s="60">
        <v>2</v>
      </c>
      <c r="S1812" s="58">
        <v>7</v>
      </c>
      <c r="T1812" s="58">
        <v>1</v>
      </c>
      <c r="U1812" s="132">
        <v>3</v>
      </c>
      <c r="V1812" s="58">
        <v>0</v>
      </c>
      <c r="W1812" s="58">
        <v>5</v>
      </c>
      <c r="X1812" s="58">
        <v>1</v>
      </c>
      <c r="Y1812" s="132">
        <v>0</v>
      </c>
      <c r="Z1812" s="61">
        <v>4</v>
      </c>
      <c r="AA1812" s="59">
        <v>3</v>
      </c>
      <c r="AB1812" s="59">
        <v>4</v>
      </c>
      <c r="AC1812" s="132">
        <v>0</v>
      </c>
      <c r="AD1812" s="61">
        <v>4</v>
      </c>
      <c r="AE1812" s="59">
        <v>4</v>
      </c>
      <c r="AF1812" s="59">
        <v>3</v>
      </c>
      <c r="AG1812" s="132">
        <v>1</v>
      </c>
      <c r="AH1812" s="61">
        <v>0</v>
      </c>
      <c r="AI1812" s="132">
        <v>0</v>
      </c>
      <c r="AJ1812" s="66">
        <f>IFERROR(VLOOKUP($B1812,STOCK!$A:$H,3,0)," ")</f>
        <v>79</v>
      </c>
      <c r="AK1812" s="67">
        <f>IFERROR(VLOOKUP($B1812,STOCK!$A:$H,4,0)," ")</f>
        <v>57</v>
      </c>
      <c r="AL1812" s="67">
        <f>IFERROR(VLOOKUP($B1812,STOCK!$A:$H,5,0)," ")</f>
        <v>34</v>
      </c>
      <c r="AM1812" s="67">
        <f>IFERROR(VLOOKUP($B1812,STOCK!$A:$H,6,0)," ")</f>
        <v>40</v>
      </c>
      <c r="AN1812" s="67">
        <f>IFERROR(VLOOKUP($B1812,STOCK!$A:$H,7,0)," ")</f>
        <v>52</v>
      </c>
      <c r="AO1812" s="67">
        <f>IFERROR(VLOOKUP($B1812,STOCK!$A:$H,8,0)," ")</f>
        <v>3</v>
      </c>
      <c r="AP1812" s="62">
        <f t="shared" si="364"/>
        <v>790</v>
      </c>
      <c r="AQ1812" s="50">
        <f t="shared" si="365"/>
        <v>570</v>
      </c>
      <c r="AR1812" s="50" t="str">
        <f t="shared" si="366"/>
        <v>SV</v>
      </c>
      <c r="AS1812" s="50" t="str">
        <f t="shared" si="367"/>
        <v>SV</v>
      </c>
      <c r="AT1812" s="50">
        <f t="shared" si="368"/>
        <v>1560</v>
      </c>
      <c r="AU1812" s="63" t="str">
        <f t="shared" si="375"/>
        <v>SV</v>
      </c>
      <c r="AV1812" s="67">
        <v>39950</v>
      </c>
      <c r="AW1812" s="67">
        <v>39653.687700000002</v>
      </c>
      <c r="AX1812" s="49">
        <v>52900</v>
      </c>
      <c r="AY1812" s="51">
        <f t="shared" si="377"/>
        <v>0.32415519399249071</v>
      </c>
      <c r="AZ1812" s="51">
        <f t="shared" si="378"/>
        <v>0.2448015122873346</v>
      </c>
      <c r="BA1812" s="49">
        <v>50900</v>
      </c>
      <c r="BB1812" s="53">
        <v>3</v>
      </c>
      <c r="BC1812" s="51">
        <f t="shared" si="379"/>
        <v>0.27409261576971211</v>
      </c>
      <c r="BD1812" s="51">
        <f t="shared" si="380"/>
        <v>0.21512770137524559</v>
      </c>
      <c r="BE1812" s="49">
        <v>49900</v>
      </c>
      <c r="BF1812" s="53">
        <v>6</v>
      </c>
      <c r="BG1812" s="51">
        <f t="shared" si="381"/>
        <v>0.24906132665832281</v>
      </c>
      <c r="BH1812" s="51">
        <f t="shared" si="382"/>
        <v>0.19939879759519039</v>
      </c>
      <c r="BI1812" s="282">
        <f t="shared" si="376"/>
        <v>7</v>
      </c>
    </row>
    <row r="1813" spans="1:61" hidden="1">
      <c r="A1813" s="57" t="s">
        <v>150</v>
      </c>
      <c r="B1813" s="52" t="s">
        <v>5658</v>
      </c>
      <c r="C1813" s="52" t="s">
        <v>5659</v>
      </c>
      <c r="D1813" s="18" t="s">
        <v>5660</v>
      </c>
      <c r="E1813" s="56">
        <v>12</v>
      </c>
      <c r="F1813" s="46" t="s">
        <v>5814</v>
      </c>
      <c r="G1813" s="47" t="s">
        <v>5814</v>
      </c>
      <c r="H1813" s="47" t="s">
        <v>6390</v>
      </c>
      <c r="I1813" s="48" t="s">
        <v>6391</v>
      </c>
      <c r="J1813" s="48" t="s">
        <v>6404</v>
      </c>
      <c r="K1813" s="48" t="s">
        <v>6405</v>
      </c>
      <c r="L1813" s="45">
        <v>2490</v>
      </c>
      <c r="M1813" s="47" t="s">
        <v>152</v>
      </c>
      <c r="N1813" s="60">
        <v>16</v>
      </c>
      <c r="O1813" s="58">
        <v>21</v>
      </c>
      <c r="P1813" s="58">
        <v>4</v>
      </c>
      <c r="Q1813" s="132">
        <v>3</v>
      </c>
      <c r="R1813" s="60">
        <v>2</v>
      </c>
      <c r="S1813" s="58">
        <v>13</v>
      </c>
      <c r="T1813" s="58">
        <v>11</v>
      </c>
      <c r="U1813" s="132">
        <v>16</v>
      </c>
      <c r="V1813" s="58">
        <v>0</v>
      </c>
      <c r="W1813" s="58">
        <v>0</v>
      </c>
      <c r="X1813" s="58">
        <v>5</v>
      </c>
      <c r="Y1813" s="132">
        <v>3</v>
      </c>
      <c r="Z1813" s="61">
        <v>2</v>
      </c>
      <c r="AA1813" s="59">
        <v>9</v>
      </c>
      <c r="AB1813" s="59">
        <v>9</v>
      </c>
      <c r="AC1813" s="132">
        <v>13</v>
      </c>
      <c r="AD1813" s="61">
        <v>0</v>
      </c>
      <c r="AE1813" s="59">
        <v>12</v>
      </c>
      <c r="AF1813" s="59">
        <v>13</v>
      </c>
      <c r="AG1813" s="132">
        <v>10</v>
      </c>
      <c r="AH1813" s="61">
        <v>1</v>
      </c>
      <c r="AI1813" s="132">
        <v>1</v>
      </c>
      <c r="AJ1813" s="66">
        <f>IFERROR(VLOOKUP($B1813,STOCK!$A:$H,3,0)," ")</f>
        <v>21</v>
      </c>
      <c r="AK1813" s="67">
        <f>IFERROR(VLOOKUP($B1813,STOCK!$A:$H,4,0)," ")</f>
        <v>-2</v>
      </c>
      <c r="AL1813" s="67">
        <f>IFERROR(VLOOKUP($B1813,STOCK!$A:$H,5,0)," ")</f>
        <v>7</v>
      </c>
      <c r="AM1813" s="67">
        <f>IFERROR(VLOOKUP($B1813,STOCK!$A:$H,6,0)," ")</f>
        <v>11</v>
      </c>
      <c r="AN1813" s="67">
        <f>IFERROR(VLOOKUP($B1813,STOCK!$A:$H,7,0)," ")</f>
        <v>10</v>
      </c>
      <c r="AO1813" s="67">
        <f>IFERROR(VLOOKUP($B1813,STOCK!$A:$H,8,0)," ")</f>
        <v>11</v>
      </c>
      <c r="AP1813" s="62">
        <f t="shared" si="364"/>
        <v>210</v>
      </c>
      <c r="AQ1813" s="50" t="str">
        <f t="shared" si="365"/>
        <v>Q</v>
      </c>
      <c r="AR1813" s="50">
        <f t="shared" si="366"/>
        <v>70</v>
      </c>
      <c r="AS1813" s="50">
        <f t="shared" si="367"/>
        <v>25.384615384615383</v>
      </c>
      <c r="AT1813" s="50">
        <f t="shared" si="368"/>
        <v>30</v>
      </c>
      <c r="AU1813" s="63">
        <f t="shared" si="375"/>
        <v>330</v>
      </c>
      <c r="AV1813" s="67">
        <v>19250</v>
      </c>
      <c r="AW1813" s="67">
        <v>19249.059720000001</v>
      </c>
      <c r="AX1813" s="49">
        <v>24900</v>
      </c>
      <c r="AY1813" s="51">
        <f t="shared" si="377"/>
        <v>0.29350649350649349</v>
      </c>
      <c r="AZ1813" s="51">
        <f t="shared" si="378"/>
        <v>0.22690763052208834</v>
      </c>
      <c r="BA1813" s="49">
        <v>24500</v>
      </c>
      <c r="BB1813" s="53">
        <v>3</v>
      </c>
      <c r="BC1813" s="51">
        <f t="shared" si="379"/>
        <v>0.27272727272727271</v>
      </c>
      <c r="BD1813" s="51">
        <f t="shared" si="380"/>
        <v>0.21428571428571427</v>
      </c>
      <c r="BE1813" s="49">
        <v>23900</v>
      </c>
      <c r="BF1813" s="53">
        <v>6</v>
      </c>
      <c r="BG1813" s="51">
        <f t="shared" si="381"/>
        <v>0.24155844155844153</v>
      </c>
      <c r="BH1813" s="51">
        <f t="shared" si="382"/>
        <v>0.19456066945606695</v>
      </c>
      <c r="BI1813" s="282">
        <f t="shared" si="376"/>
        <v>46</v>
      </c>
    </row>
    <row r="1814" spans="1:61" hidden="1">
      <c r="A1814" s="57" t="s">
        <v>150</v>
      </c>
      <c r="B1814" s="52" t="s">
        <v>5661</v>
      </c>
      <c r="C1814" s="52" t="s">
        <v>5662</v>
      </c>
      <c r="D1814" s="18" t="s">
        <v>5663</v>
      </c>
      <c r="E1814" s="56">
        <v>12</v>
      </c>
      <c r="F1814" s="46" t="s">
        <v>5814</v>
      </c>
      <c r="G1814" s="47" t="s">
        <v>5814</v>
      </c>
      <c r="H1814" s="47" t="s">
        <v>6390</v>
      </c>
      <c r="I1814" s="48" t="s">
        <v>6391</v>
      </c>
      <c r="J1814" s="48" t="s">
        <v>6404</v>
      </c>
      <c r="K1814" s="48" t="s">
        <v>6405</v>
      </c>
      <c r="L1814" s="45">
        <v>2490</v>
      </c>
      <c r="M1814" s="47" t="s">
        <v>152</v>
      </c>
      <c r="N1814" s="60">
        <v>1</v>
      </c>
      <c r="O1814" s="58">
        <v>0</v>
      </c>
      <c r="P1814" s="58">
        <v>0</v>
      </c>
      <c r="Q1814" s="132">
        <v>0</v>
      </c>
      <c r="R1814" s="60">
        <v>1</v>
      </c>
      <c r="S1814" s="58">
        <v>3</v>
      </c>
      <c r="T1814" s="58">
        <v>8</v>
      </c>
      <c r="U1814" s="132">
        <v>4</v>
      </c>
      <c r="V1814" s="58">
        <v>1</v>
      </c>
      <c r="W1814" s="58">
        <v>0</v>
      </c>
      <c r="X1814" s="58">
        <v>1</v>
      </c>
      <c r="Y1814" s="132">
        <v>1</v>
      </c>
      <c r="Z1814" s="61">
        <v>13</v>
      </c>
      <c r="AA1814" s="59">
        <v>16</v>
      </c>
      <c r="AB1814" s="59">
        <v>7</v>
      </c>
      <c r="AC1814" s="132">
        <v>8</v>
      </c>
      <c r="AD1814" s="61">
        <v>0</v>
      </c>
      <c r="AE1814" s="59">
        <v>4</v>
      </c>
      <c r="AF1814" s="59">
        <v>8</v>
      </c>
      <c r="AG1814" s="132">
        <v>6</v>
      </c>
      <c r="AH1814" s="61">
        <v>0</v>
      </c>
      <c r="AI1814" s="132">
        <v>0</v>
      </c>
      <c r="AJ1814" s="66">
        <f>IFERROR(VLOOKUP($B1814,STOCK!$A:$H,3,0)," ")</f>
        <v>12</v>
      </c>
      <c r="AK1814" s="67">
        <f>IFERROR(VLOOKUP($B1814,STOCK!$A:$H,4,0)," ")</f>
        <v>2</v>
      </c>
      <c r="AL1814" s="67">
        <f>IFERROR(VLOOKUP($B1814,STOCK!$A:$H,5,0)," ")</f>
        <v>30</v>
      </c>
      <c r="AM1814" s="67">
        <f>IFERROR(VLOOKUP($B1814,STOCK!$A:$H,6,0)," ")</f>
        <v>10</v>
      </c>
      <c r="AN1814" s="67">
        <f>IFERROR(VLOOKUP($B1814,STOCK!$A:$H,7,0)," ")</f>
        <v>6</v>
      </c>
      <c r="AO1814" s="67">
        <f>IFERROR(VLOOKUP($B1814,STOCK!$A:$H,8,0)," ")</f>
        <v>12</v>
      </c>
      <c r="AP1814" s="62" t="str">
        <f t="shared" si="364"/>
        <v>SV</v>
      </c>
      <c r="AQ1814" s="50">
        <f t="shared" si="365"/>
        <v>15</v>
      </c>
      <c r="AR1814" s="50">
        <f t="shared" si="366"/>
        <v>900</v>
      </c>
      <c r="AS1814" s="50">
        <f t="shared" si="367"/>
        <v>37.5</v>
      </c>
      <c r="AT1814" s="50">
        <f t="shared" si="368"/>
        <v>30</v>
      </c>
      <c r="AU1814" s="63" t="str">
        <f t="shared" si="375"/>
        <v>SV</v>
      </c>
      <c r="AV1814" s="67">
        <v>19250</v>
      </c>
      <c r="AW1814" s="67">
        <v>19243.466550000001</v>
      </c>
      <c r="AX1814" s="49">
        <v>24900</v>
      </c>
      <c r="AY1814" s="51">
        <f t="shared" si="377"/>
        <v>0.29350649350649349</v>
      </c>
      <c r="AZ1814" s="51">
        <f t="shared" si="378"/>
        <v>0.22690763052208834</v>
      </c>
      <c r="BA1814" s="49">
        <v>24500</v>
      </c>
      <c r="BB1814" s="53">
        <v>3</v>
      </c>
      <c r="BC1814" s="51">
        <f t="shared" si="379"/>
        <v>0.27272727272727271</v>
      </c>
      <c r="BD1814" s="51">
        <f t="shared" si="380"/>
        <v>0.21428571428571427</v>
      </c>
      <c r="BE1814" s="49">
        <v>23900</v>
      </c>
      <c r="BF1814" s="53">
        <v>6</v>
      </c>
      <c r="BG1814" s="51">
        <f t="shared" si="381"/>
        <v>0.24155844155844153</v>
      </c>
      <c r="BH1814" s="51">
        <f t="shared" si="382"/>
        <v>0.19456066945606695</v>
      </c>
      <c r="BI1814" s="282">
        <f t="shared" si="376"/>
        <v>19</v>
      </c>
    </row>
    <row r="1815" spans="1:61" hidden="1">
      <c r="A1815" s="57" t="s">
        <v>149</v>
      </c>
      <c r="B1815" s="52" t="s">
        <v>5664</v>
      </c>
      <c r="C1815" s="52" t="s">
        <v>5665</v>
      </c>
      <c r="D1815" s="18" t="s">
        <v>5666</v>
      </c>
      <c r="E1815" s="56">
        <v>12</v>
      </c>
      <c r="F1815" s="46" t="s">
        <v>5814</v>
      </c>
      <c r="G1815" s="47" t="s">
        <v>5814</v>
      </c>
      <c r="H1815" s="47" t="s">
        <v>6390</v>
      </c>
      <c r="I1815" s="48" t="s">
        <v>6391</v>
      </c>
      <c r="J1815" s="48" t="s">
        <v>6404</v>
      </c>
      <c r="K1815" s="48" t="s">
        <v>6405</v>
      </c>
      <c r="L1815" s="45">
        <v>2490</v>
      </c>
      <c r="M1815" s="47" t="s">
        <v>152</v>
      </c>
      <c r="N1815" s="60">
        <v>1</v>
      </c>
      <c r="O1815" s="58">
        <v>0</v>
      </c>
      <c r="P1815" s="58">
        <v>3</v>
      </c>
      <c r="Q1815" s="132">
        <v>1</v>
      </c>
      <c r="R1815" s="60">
        <v>5</v>
      </c>
      <c r="S1815" s="58">
        <v>3</v>
      </c>
      <c r="T1815" s="58">
        <v>1</v>
      </c>
      <c r="U1815" s="132">
        <v>2</v>
      </c>
      <c r="V1815" s="58">
        <v>1</v>
      </c>
      <c r="W1815" s="58">
        <v>0</v>
      </c>
      <c r="X1815" s="58">
        <v>1</v>
      </c>
      <c r="Y1815" s="132">
        <v>0</v>
      </c>
      <c r="Z1815" s="61">
        <v>1</v>
      </c>
      <c r="AA1815" s="59">
        <v>7</v>
      </c>
      <c r="AB1815" s="59">
        <v>0</v>
      </c>
      <c r="AC1815" s="132">
        <v>0</v>
      </c>
      <c r="AD1815" s="61">
        <v>3</v>
      </c>
      <c r="AE1815" s="59">
        <v>2</v>
      </c>
      <c r="AF1815" s="59">
        <v>2</v>
      </c>
      <c r="AG1815" s="132">
        <v>1</v>
      </c>
      <c r="AH1815" s="61">
        <v>0</v>
      </c>
      <c r="AI1815" s="132">
        <v>0</v>
      </c>
      <c r="AJ1815" s="66">
        <f>IFERROR(VLOOKUP($B1815,STOCK!$A:$H,3,0)," ")</f>
        <v>48</v>
      </c>
      <c r="AK1815" s="67">
        <f>IFERROR(VLOOKUP($B1815,STOCK!$A:$H,4,0)," ")</f>
        <v>42</v>
      </c>
      <c r="AL1815" s="67">
        <f>IFERROR(VLOOKUP($B1815,STOCK!$A:$H,5,0)," ")</f>
        <v>60</v>
      </c>
      <c r="AM1815" s="67">
        <f>IFERROR(VLOOKUP($B1815,STOCK!$A:$H,6,0)," ")</f>
        <v>38</v>
      </c>
      <c r="AN1815" s="67">
        <f>IFERROR(VLOOKUP($B1815,STOCK!$A:$H,7,0)," ")</f>
        <v>51</v>
      </c>
      <c r="AO1815" s="67">
        <f>IFERROR(VLOOKUP($B1815,STOCK!$A:$H,8,0)," ")</f>
        <v>0</v>
      </c>
      <c r="AP1815" s="62">
        <f t="shared" si="364"/>
        <v>1440</v>
      </c>
      <c r="AQ1815" s="50">
        <f t="shared" si="365"/>
        <v>630</v>
      </c>
      <c r="AR1815" s="50" t="str">
        <f t="shared" si="366"/>
        <v>SV</v>
      </c>
      <c r="AS1815" s="50" t="str">
        <f t="shared" si="367"/>
        <v>SV</v>
      </c>
      <c r="AT1815" s="50">
        <f t="shared" si="368"/>
        <v>1530</v>
      </c>
      <c r="AU1815" s="63" t="str">
        <f t="shared" si="375"/>
        <v>Q</v>
      </c>
      <c r="AV1815" s="67">
        <v>39950.000002000001</v>
      </c>
      <c r="AW1815" s="67">
        <v>39658.339489999998</v>
      </c>
      <c r="AX1815" s="49">
        <v>52900</v>
      </c>
      <c r="AY1815" s="51">
        <f t="shared" si="377"/>
        <v>0.32415519392619996</v>
      </c>
      <c r="AZ1815" s="51">
        <f t="shared" si="378"/>
        <v>0.2448015122495274</v>
      </c>
      <c r="BA1815" s="49">
        <v>50900</v>
      </c>
      <c r="BB1815" s="53">
        <v>3</v>
      </c>
      <c r="BC1815" s="51">
        <f t="shared" si="379"/>
        <v>0.2740926157059278</v>
      </c>
      <c r="BD1815" s="51">
        <f t="shared" si="380"/>
        <v>0.21512770133595283</v>
      </c>
      <c r="BE1815" s="49">
        <v>49900</v>
      </c>
      <c r="BF1815" s="53">
        <v>6</v>
      </c>
      <c r="BG1815" s="51">
        <f t="shared" si="381"/>
        <v>0.24906132659579172</v>
      </c>
      <c r="BH1815" s="51">
        <f t="shared" si="382"/>
        <v>0.1993987975551102</v>
      </c>
      <c r="BI1815" s="282">
        <f t="shared" si="376"/>
        <v>4</v>
      </c>
    </row>
    <row r="1816" spans="1:61" hidden="1">
      <c r="A1816" s="57" t="s">
        <v>150</v>
      </c>
      <c r="B1816" s="52" t="s">
        <v>5667</v>
      </c>
      <c r="C1816" s="52" t="s">
        <v>5668</v>
      </c>
      <c r="D1816" s="18" t="s">
        <v>5669</v>
      </c>
      <c r="E1816" s="56">
        <v>6</v>
      </c>
      <c r="F1816" s="46" t="s">
        <v>5814</v>
      </c>
      <c r="G1816" s="47" t="s">
        <v>5814</v>
      </c>
      <c r="H1816" s="47" t="s">
        <v>6390</v>
      </c>
      <c r="I1816" s="48" t="s">
        <v>6391</v>
      </c>
      <c r="J1816" s="48" t="s">
        <v>6404</v>
      </c>
      <c r="K1816" s="48" t="s">
        <v>6405</v>
      </c>
      <c r="L1816" s="45">
        <v>2490</v>
      </c>
      <c r="M1816" s="47" t="s">
        <v>152</v>
      </c>
      <c r="N1816" s="60">
        <v>2</v>
      </c>
      <c r="O1816" s="58">
        <v>5</v>
      </c>
      <c r="P1816" s="58">
        <v>4</v>
      </c>
      <c r="Q1816" s="132">
        <v>4</v>
      </c>
      <c r="R1816" s="60">
        <v>3</v>
      </c>
      <c r="S1816" s="58">
        <v>4</v>
      </c>
      <c r="T1816" s="58">
        <v>14</v>
      </c>
      <c r="U1816" s="132">
        <v>14</v>
      </c>
      <c r="V1816" s="58">
        <v>5</v>
      </c>
      <c r="W1816" s="58">
        <v>8</v>
      </c>
      <c r="X1816" s="58">
        <v>1</v>
      </c>
      <c r="Y1816" s="132">
        <v>6</v>
      </c>
      <c r="Z1816" s="61">
        <v>0</v>
      </c>
      <c r="AA1816" s="59">
        <v>3</v>
      </c>
      <c r="AB1816" s="59">
        <v>6</v>
      </c>
      <c r="AC1816" s="132">
        <v>7</v>
      </c>
      <c r="AD1816" s="61">
        <v>4</v>
      </c>
      <c r="AE1816" s="59">
        <v>8</v>
      </c>
      <c r="AF1816" s="59">
        <v>4</v>
      </c>
      <c r="AG1816" s="132">
        <v>6</v>
      </c>
      <c r="AH1816" s="61">
        <v>0</v>
      </c>
      <c r="AI1816" s="132">
        <v>0</v>
      </c>
      <c r="AJ1816" s="66">
        <f>IFERROR(VLOOKUP($B1816,STOCK!$A:$H,3,0)," ")</f>
        <v>10</v>
      </c>
      <c r="AK1816" s="67">
        <f>IFERROR(VLOOKUP($B1816,STOCK!$A:$H,4,0)," ")</f>
        <v>2</v>
      </c>
      <c r="AL1816" s="67">
        <f>IFERROR(VLOOKUP($B1816,STOCK!$A:$H,5,0)," ")</f>
        <v>5</v>
      </c>
      <c r="AM1816" s="67">
        <f>IFERROR(VLOOKUP($B1816,STOCK!$A:$H,6,0)," ")</f>
        <v>2</v>
      </c>
      <c r="AN1816" s="67">
        <f>IFERROR(VLOOKUP($B1816,STOCK!$A:$H,7,0)," ")</f>
        <v>12</v>
      </c>
      <c r="AO1816" s="67">
        <f>IFERROR(VLOOKUP($B1816,STOCK!$A:$H,8,0)," ")</f>
        <v>6</v>
      </c>
      <c r="AP1816" s="62">
        <f t="shared" si="364"/>
        <v>75</v>
      </c>
      <c r="AQ1816" s="50">
        <f t="shared" si="365"/>
        <v>4.2857142857142856</v>
      </c>
      <c r="AR1816" s="50">
        <f t="shared" si="366"/>
        <v>25</v>
      </c>
      <c r="AS1816" s="50">
        <f t="shared" si="367"/>
        <v>8.5714285714285712</v>
      </c>
      <c r="AT1816" s="50">
        <f t="shared" si="368"/>
        <v>60</v>
      </c>
      <c r="AU1816" s="63" t="str">
        <f t="shared" si="375"/>
        <v>SV</v>
      </c>
      <c r="AV1816" s="67">
        <v>34900</v>
      </c>
      <c r="AW1816" s="67">
        <v>34386.269500000002</v>
      </c>
      <c r="AX1816" s="49">
        <v>44900</v>
      </c>
      <c r="AY1816" s="51">
        <f t="shared" si="377"/>
        <v>0.28653295128939837</v>
      </c>
      <c r="AZ1816" s="51">
        <f t="shared" si="378"/>
        <v>0.22271714922048999</v>
      </c>
      <c r="BA1816" s="49">
        <v>43900</v>
      </c>
      <c r="BB1816" s="53">
        <v>3</v>
      </c>
      <c r="BC1816" s="51">
        <f t="shared" si="379"/>
        <v>0.25787965616045838</v>
      </c>
      <c r="BD1816" s="51">
        <f t="shared" si="380"/>
        <v>0.20501138952164008</v>
      </c>
      <c r="BE1816" s="49">
        <v>42900</v>
      </c>
      <c r="BF1816" s="53">
        <v>6</v>
      </c>
      <c r="BG1816" s="51">
        <f t="shared" si="381"/>
        <v>0.22922636103151861</v>
      </c>
      <c r="BH1816" s="51">
        <f t="shared" si="382"/>
        <v>0.18648018648018649</v>
      </c>
      <c r="BI1816" s="282">
        <f t="shared" si="376"/>
        <v>37</v>
      </c>
    </row>
    <row r="1817" spans="1:61" hidden="1">
      <c r="A1817" s="57" t="s">
        <v>150</v>
      </c>
      <c r="B1817" s="52" t="s">
        <v>5670</v>
      </c>
      <c r="C1817" s="52" t="s">
        <v>5671</v>
      </c>
      <c r="D1817" s="18" t="s">
        <v>5672</v>
      </c>
      <c r="E1817" s="56">
        <v>12</v>
      </c>
      <c r="F1817" s="46" t="s">
        <v>5814</v>
      </c>
      <c r="G1817" s="47" t="s">
        <v>5814</v>
      </c>
      <c r="H1817" s="47" t="s">
        <v>6390</v>
      </c>
      <c r="I1817" s="48" t="s">
        <v>6391</v>
      </c>
      <c r="J1817" s="48" t="s">
        <v>6404</v>
      </c>
      <c r="K1817" s="48" t="s">
        <v>6405</v>
      </c>
      <c r="L1817" s="45">
        <v>2490</v>
      </c>
      <c r="M1817" s="47" t="s">
        <v>152</v>
      </c>
      <c r="N1817" s="60">
        <v>4</v>
      </c>
      <c r="O1817" s="58">
        <v>16</v>
      </c>
      <c r="P1817" s="58">
        <v>9</v>
      </c>
      <c r="Q1817" s="132">
        <v>9</v>
      </c>
      <c r="R1817" s="60">
        <v>1</v>
      </c>
      <c r="S1817" s="58">
        <v>51</v>
      </c>
      <c r="T1817" s="58">
        <v>32</v>
      </c>
      <c r="U1817" s="132">
        <v>37</v>
      </c>
      <c r="V1817" s="58">
        <v>7</v>
      </c>
      <c r="W1817" s="58">
        <v>13</v>
      </c>
      <c r="X1817" s="58">
        <v>2</v>
      </c>
      <c r="Y1817" s="132">
        <v>2</v>
      </c>
      <c r="Z1817" s="61">
        <v>9</v>
      </c>
      <c r="AA1817" s="59">
        <v>12</v>
      </c>
      <c r="AB1817" s="59">
        <v>22</v>
      </c>
      <c r="AC1817" s="132">
        <v>16</v>
      </c>
      <c r="AD1817" s="61">
        <v>6</v>
      </c>
      <c r="AE1817" s="59">
        <v>23</v>
      </c>
      <c r="AF1817" s="59">
        <v>33</v>
      </c>
      <c r="AG1817" s="132">
        <v>36</v>
      </c>
      <c r="AH1817" s="61">
        <v>3</v>
      </c>
      <c r="AI1817" s="132">
        <v>15</v>
      </c>
      <c r="AJ1817" s="66">
        <f>IFERROR(VLOOKUP($B1817,STOCK!$A:$H,3,0)," ")</f>
        <v>39</v>
      </c>
      <c r="AK1817" s="67">
        <f>IFERROR(VLOOKUP($B1817,STOCK!$A:$H,4,0)," ")</f>
        <v>10</v>
      </c>
      <c r="AL1817" s="67">
        <f>IFERROR(VLOOKUP($B1817,STOCK!$A:$H,5,0)," ")</f>
        <v>30</v>
      </c>
      <c r="AM1817" s="67">
        <f>IFERROR(VLOOKUP($B1817,STOCK!$A:$H,6,0)," ")</f>
        <v>45</v>
      </c>
      <c r="AN1817" s="67">
        <f>IFERROR(VLOOKUP($B1817,STOCK!$A:$H,7,0)," ")</f>
        <v>5</v>
      </c>
      <c r="AO1817" s="67">
        <f>IFERROR(VLOOKUP($B1817,STOCK!$A:$H,8,0)," ")</f>
        <v>28</v>
      </c>
      <c r="AP1817" s="62">
        <f t="shared" si="364"/>
        <v>130</v>
      </c>
      <c r="AQ1817" s="50">
        <f t="shared" si="365"/>
        <v>8.1081081081081088</v>
      </c>
      <c r="AR1817" s="50">
        <f t="shared" si="366"/>
        <v>450</v>
      </c>
      <c r="AS1817" s="50">
        <f t="shared" si="367"/>
        <v>84.375</v>
      </c>
      <c r="AT1817" s="50">
        <f t="shared" si="368"/>
        <v>4.166666666666667</v>
      </c>
      <c r="AU1817" s="63">
        <f t="shared" si="375"/>
        <v>56</v>
      </c>
      <c r="AV1817" s="67">
        <v>19500</v>
      </c>
      <c r="AW1817" s="67">
        <v>15489.00419</v>
      </c>
      <c r="AX1817" s="49">
        <v>24900</v>
      </c>
      <c r="AY1817" s="51">
        <f t="shared" si="377"/>
        <v>0.27692307692307683</v>
      </c>
      <c r="AZ1817" s="51">
        <f t="shared" si="378"/>
        <v>0.21686746987951808</v>
      </c>
      <c r="BA1817" s="49">
        <v>24500</v>
      </c>
      <c r="BB1817" s="53">
        <v>3</v>
      </c>
      <c r="BC1817" s="51">
        <f t="shared" si="379"/>
        <v>0.25641025641025639</v>
      </c>
      <c r="BD1817" s="51">
        <f t="shared" si="380"/>
        <v>0.20408163265306123</v>
      </c>
      <c r="BE1817" s="49">
        <v>23900</v>
      </c>
      <c r="BF1817" s="53">
        <v>6</v>
      </c>
      <c r="BG1817" s="51">
        <f t="shared" si="381"/>
        <v>0.22564102564102573</v>
      </c>
      <c r="BH1817" s="51">
        <f t="shared" si="382"/>
        <v>0.18410041841004185</v>
      </c>
      <c r="BI1817" s="282">
        <f t="shared" si="376"/>
        <v>115</v>
      </c>
    </row>
    <row r="1818" spans="1:61" hidden="1">
      <c r="A1818" s="57" t="s">
        <v>150</v>
      </c>
      <c r="B1818" s="52" t="s">
        <v>5673</v>
      </c>
      <c r="C1818" s="52" t="s">
        <v>5674</v>
      </c>
      <c r="D1818" s="18" t="s">
        <v>5675</v>
      </c>
      <c r="E1818" s="56">
        <v>6</v>
      </c>
      <c r="F1818" s="46" t="s">
        <v>5814</v>
      </c>
      <c r="G1818" s="47" t="s">
        <v>5814</v>
      </c>
      <c r="H1818" s="47" t="s">
        <v>6390</v>
      </c>
      <c r="I1818" s="48" t="s">
        <v>6391</v>
      </c>
      <c r="J1818" s="48" t="s">
        <v>6256</v>
      </c>
      <c r="K1818" s="48" t="s">
        <v>6256</v>
      </c>
      <c r="L1818" s="45">
        <v>114</v>
      </c>
      <c r="M1818" s="47" t="s">
        <v>161</v>
      </c>
      <c r="N1818" s="60">
        <v>0</v>
      </c>
      <c r="O1818" s="58">
        <v>1</v>
      </c>
      <c r="P1818" s="58">
        <v>10</v>
      </c>
      <c r="Q1818" s="132">
        <v>6</v>
      </c>
      <c r="R1818" s="60">
        <v>3</v>
      </c>
      <c r="S1818" s="58">
        <v>0</v>
      </c>
      <c r="T1818" s="58">
        <v>0</v>
      </c>
      <c r="U1818" s="132">
        <v>2</v>
      </c>
      <c r="V1818" s="58">
        <v>0</v>
      </c>
      <c r="W1818" s="58">
        <v>3</v>
      </c>
      <c r="X1818" s="58">
        <v>1</v>
      </c>
      <c r="Y1818" s="132">
        <v>1</v>
      </c>
      <c r="Z1818" s="61">
        <v>0</v>
      </c>
      <c r="AA1818" s="59">
        <v>0</v>
      </c>
      <c r="AB1818" s="59">
        <v>1</v>
      </c>
      <c r="AC1818" s="132">
        <v>1</v>
      </c>
      <c r="AD1818" s="61">
        <v>3</v>
      </c>
      <c r="AE1818" s="59">
        <v>0</v>
      </c>
      <c r="AF1818" s="59">
        <v>0</v>
      </c>
      <c r="AG1818" s="132">
        <v>0</v>
      </c>
      <c r="AH1818" s="61">
        <v>0</v>
      </c>
      <c r="AI1818" s="132">
        <v>0</v>
      </c>
      <c r="AJ1818" s="66">
        <f>IFERROR(VLOOKUP($B1818,STOCK!$A:$H,3,0)," ")</f>
        <v>0</v>
      </c>
      <c r="AK1818" s="67">
        <f>IFERROR(VLOOKUP($B1818,STOCK!$A:$H,4,0)," ")</f>
        <v>18</v>
      </c>
      <c r="AL1818" s="67">
        <f>IFERROR(VLOOKUP($B1818,STOCK!$A:$H,5,0)," ")</f>
        <v>20</v>
      </c>
      <c r="AM1818" s="67">
        <f>IFERROR(VLOOKUP($B1818,STOCK!$A:$H,6,0)," ")</f>
        <v>8</v>
      </c>
      <c r="AN1818" s="67">
        <f>IFERROR(VLOOKUP($B1818,STOCK!$A:$H,7,0)," ")</f>
        <v>12</v>
      </c>
      <c r="AO1818" s="67">
        <f>IFERROR(VLOOKUP($B1818,STOCK!$A:$H,8,0)," ")</f>
        <v>12</v>
      </c>
      <c r="AP1818" s="62" t="str">
        <f t="shared" si="364"/>
        <v>Q</v>
      </c>
      <c r="AQ1818" s="50">
        <f t="shared" si="365"/>
        <v>270</v>
      </c>
      <c r="AR1818" s="50">
        <f t="shared" si="366"/>
        <v>600</v>
      </c>
      <c r="AS1818" s="50">
        <f t="shared" si="367"/>
        <v>240</v>
      </c>
      <c r="AT1818" s="50" t="str">
        <f t="shared" si="368"/>
        <v>SV</v>
      </c>
      <c r="AU1818" s="63" t="str">
        <f t="shared" si="375"/>
        <v>SV</v>
      </c>
      <c r="AV1818" s="67">
        <v>38150.000019999999</v>
      </c>
      <c r="AW1818" s="67">
        <v>37603.073199999999</v>
      </c>
      <c r="AX1818" s="49">
        <v>43900</v>
      </c>
      <c r="AY1818" s="51">
        <f t="shared" si="377"/>
        <v>0.15072083819097215</v>
      </c>
      <c r="AZ1818" s="51">
        <f t="shared" si="378"/>
        <v>0.13097949840546699</v>
      </c>
      <c r="BA1818" s="49">
        <v>42900</v>
      </c>
      <c r="BB1818" s="53">
        <v>3</v>
      </c>
      <c r="BC1818" s="51">
        <f t="shared" si="379"/>
        <v>0.12450851841441235</v>
      </c>
      <c r="BD1818" s="51">
        <f t="shared" si="380"/>
        <v>0.11072261025641027</v>
      </c>
      <c r="BE1818" s="49">
        <v>41900</v>
      </c>
      <c r="BF1818" s="53">
        <v>6</v>
      </c>
      <c r="BG1818" s="51">
        <f t="shared" si="381"/>
        <v>9.829619863785255E-2</v>
      </c>
      <c r="BH1818" s="51">
        <f t="shared" si="382"/>
        <v>8.9498806205250608E-2</v>
      </c>
      <c r="BI1818" s="282">
        <f t="shared" si="376"/>
        <v>10</v>
      </c>
    </row>
    <row r="1819" spans="1:61" hidden="1">
      <c r="A1819" s="57" t="s">
        <v>150</v>
      </c>
      <c r="B1819" s="52" t="s">
        <v>5676</v>
      </c>
      <c r="C1819" s="52" t="s">
        <v>5677</v>
      </c>
      <c r="D1819" s="18" t="s">
        <v>5678</v>
      </c>
      <c r="E1819" s="56">
        <v>6</v>
      </c>
      <c r="F1819" s="46" t="s">
        <v>5814</v>
      </c>
      <c r="G1819" s="47" t="s">
        <v>5814</v>
      </c>
      <c r="H1819" s="47" t="s">
        <v>6390</v>
      </c>
      <c r="I1819" s="48" t="s">
        <v>6391</v>
      </c>
      <c r="J1819" s="48" t="s">
        <v>6256</v>
      </c>
      <c r="K1819" s="48" t="s">
        <v>6256</v>
      </c>
      <c r="L1819" s="45">
        <v>114</v>
      </c>
      <c r="M1819" s="47" t="s">
        <v>161</v>
      </c>
      <c r="N1819" s="60">
        <v>2</v>
      </c>
      <c r="O1819" s="58">
        <v>3</v>
      </c>
      <c r="P1819" s="58">
        <v>2</v>
      </c>
      <c r="Q1819" s="132">
        <v>3</v>
      </c>
      <c r="R1819" s="60">
        <v>5</v>
      </c>
      <c r="S1819" s="58">
        <v>5</v>
      </c>
      <c r="T1819" s="58">
        <v>1</v>
      </c>
      <c r="U1819" s="132">
        <v>4</v>
      </c>
      <c r="V1819" s="58">
        <v>0</v>
      </c>
      <c r="W1819" s="58">
        <v>5</v>
      </c>
      <c r="X1819" s="58">
        <v>2</v>
      </c>
      <c r="Y1819" s="132">
        <v>0</v>
      </c>
      <c r="Z1819" s="61">
        <v>0</v>
      </c>
      <c r="AA1819" s="59">
        <v>4</v>
      </c>
      <c r="AB1819" s="59">
        <v>1</v>
      </c>
      <c r="AC1819" s="132">
        <v>0</v>
      </c>
      <c r="AD1819" s="61">
        <v>2</v>
      </c>
      <c r="AE1819" s="59">
        <v>14</v>
      </c>
      <c r="AF1819" s="59">
        <v>1</v>
      </c>
      <c r="AG1819" s="132">
        <v>4</v>
      </c>
      <c r="AH1819" s="61">
        <v>0</v>
      </c>
      <c r="AI1819" s="132">
        <v>0</v>
      </c>
      <c r="AJ1819" s="66">
        <f>IFERROR(VLOOKUP($B1819,STOCK!$A:$H,3,0)," ")</f>
        <v>35</v>
      </c>
      <c r="AK1819" s="67">
        <f>IFERROR(VLOOKUP($B1819,STOCK!$A:$H,4,0)," ")</f>
        <v>29</v>
      </c>
      <c r="AL1819" s="67">
        <f>IFERROR(VLOOKUP($B1819,STOCK!$A:$H,5,0)," ")</f>
        <v>27</v>
      </c>
      <c r="AM1819" s="67">
        <f>IFERROR(VLOOKUP($B1819,STOCK!$A:$H,6,0)," ")</f>
        <v>22</v>
      </c>
      <c r="AN1819" s="67">
        <f>IFERROR(VLOOKUP($B1819,STOCK!$A:$H,7,0)," ")</f>
        <v>81</v>
      </c>
      <c r="AO1819" s="67">
        <f>IFERROR(VLOOKUP($B1819,STOCK!$A:$H,8,0)," ")</f>
        <v>12</v>
      </c>
      <c r="AP1819" s="62">
        <f t="shared" si="364"/>
        <v>350</v>
      </c>
      <c r="AQ1819" s="50">
        <f t="shared" si="365"/>
        <v>217.5</v>
      </c>
      <c r="AR1819" s="50" t="str">
        <f t="shared" si="366"/>
        <v>SV</v>
      </c>
      <c r="AS1819" s="50" t="str">
        <f t="shared" si="367"/>
        <v>SV</v>
      </c>
      <c r="AT1819" s="50">
        <f t="shared" si="368"/>
        <v>607.5</v>
      </c>
      <c r="AU1819" s="63" t="str">
        <f t="shared" si="375"/>
        <v>SV</v>
      </c>
      <c r="AV1819" s="67">
        <v>30350.00001</v>
      </c>
      <c r="AW1819" s="67">
        <v>29059.654030000002</v>
      </c>
      <c r="AX1819" s="49">
        <v>34900</v>
      </c>
      <c r="AY1819" s="51">
        <f t="shared" si="377"/>
        <v>0.14991762729821501</v>
      </c>
      <c r="AZ1819" s="51">
        <f t="shared" si="378"/>
        <v>0.13037249255014327</v>
      </c>
      <c r="BA1819" s="49">
        <v>33900</v>
      </c>
      <c r="BB1819" s="53">
        <v>3</v>
      </c>
      <c r="BC1819" s="51">
        <f t="shared" si="379"/>
        <v>0.11696869814926902</v>
      </c>
      <c r="BD1819" s="51">
        <f t="shared" si="380"/>
        <v>0.10471976371681417</v>
      </c>
      <c r="BE1819" s="49">
        <v>0</v>
      </c>
      <c r="BF1819" s="53">
        <v>0</v>
      </c>
      <c r="BG1819" s="51">
        <f t="shared" si="381"/>
        <v>-1</v>
      </c>
      <c r="BH1819" s="51">
        <f t="shared" si="382"/>
        <v>0</v>
      </c>
      <c r="BI1819" s="282">
        <f t="shared" si="376"/>
        <v>11</v>
      </c>
    </row>
    <row r="1820" spans="1:61" hidden="1">
      <c r="A1820" s="57" t="s">
        <v>150</v>
      </c>
      <c r="B1820" s="52" t="s">
        <v>5679</v>
      </c>
      <c r="C1820" s="52" t="s">
        <v>5680</v>
      </c>
      <c r="D1820" s="18" t="s">
        <v>5681</v>
      </c>
      <c r="E1820" s="56">
        <v>6</v>
      </c>
      <c r="F1820" s="46" t="s">
        <v>5814</v>
      </c>
      <c r="G1820" s="47" t="s">
        <v>5814</v>
      </c>
      <c r="H1820" s="47" t="s">
        <v>6390</v>
      </c>
      <c r="I1820" s="48" t="s">
        <v>6391</v>
      </c>
      <c r="J1820" s="48" t="s">
        <v>6288</v>
      </c>
      <c r="K1820" s="48" t="s">
        <v>6406</v>
      </c>
      <c r="L1820" s="45">
        <v>114</v>
      </c>
      <c r="M1820" s="47" t="s">
        <v>161</v>
      </c>
      <c r="N1820" s="60">
        <v>0</v>
      </c>
      <c r="O1820" s="58">
        <v>5</v>
      </c>
      <c r="P1820" s="58">
        <v>4</v>
      </c>
      <c r="Q1820" s="132">
        <v>4</v>
      </c>
      <c r="R1820" s="60">
        <v>1</v>
      </c>
      <c r="S1820" s="58">
        <v>11</v>
      </c>
      <c r="T1820" s="58">
        <v>9</v>
      </c>
      <c r="U1820" s="132">
        <v>10</v>
      </c>
      <c r="V1820" s="58">
        <v>0</v>
      </c>
      <c r="W1820" s="58">
        <v>1</v>
      </c>
      <c r="X1820" s="58">
        <v>2</v>
      </c>
      <c r="Y1820" s="132">
        <v>2</v>
      </c>
      <c r="Z1820" s="61">
        <v>0</v>
      </c>
      <c r="AA1820" s="59">
        <v>8</v>
      </c>
      <c r="AB1820" s="59">
        <v>3</v>
      </c>
      <c r="AC1820" s="132">
        <v>3</v>
      </c>
      <c r="AD1820" s="61">
        <v>0</v>
      </c>
      <c r="AE1820" s="59">
        <v>4</v>
      </c>
      <c r="AF1820" s="59">
        <v>1</v>
      </c>
      <c r="AG1820" s="132">
        <v>2</v>
      </c>
      <c r="AH1820" s="61">
        <v>0</v>
      </c>
      <c r="AI1820" s="132">
        <v>1</v>
      </c>
      <c r="AJ1820" s="66">
        <f>IFERROR(VLOOKUP($B1820,STOCK!$A:$H,3,0)," ")</f>
        <v>62</v>
      </c>
      <c r="AK1820" s="67">
        <f>IFERROR(VLOOKUP($B1820,STOCK!$A:$H,4,0)," ")</f>
        <v>74</v>
      </c>
      <c r="AL1820" s="67">
        <f>IFERROR(VLOOKUP($B1820,STOCK!$A:$H,5,0)," ")</f>
        <v>9</v>
      </c>
      <c r="AM1820" s="67">
        <f>IFERROR(VLOOKUP($B1820,STOCK!$A:$H,6,0)," ")</f>
        <v>35</v>
      </c>
      <c r="AN1820" s="67">
        <f>IFERROR(VLOOKUP($B1820,STOCK!$A:$H,7,0)," ")</f>
        <v>17</v>
      </c>
      <c r="AO1820" s="67">
        <f>IFERROR(VLOOKUP($B1820,STOCK!$A:$H,8,0)," ")</f>
        <v>5</v>
      </c>
      <c r="AP1820" s="62">
        <f t="shared" si="364"/>
        <v>465</v>
      </c>
      <c r="AQ1820" s="50">
        <f t="shared" si="365"/>
        <v>222</v>
      </c>
      <c r="AR1820" s="50">
        <f t="shared" si="366"/>
        <v>135</v>
      </c>
      <c r="AS1820" s="50">
        <f t="shared" si="367"/>
        <v>350</v>
      </c>
      <c r="AT1820" s="50">
        <f t="shared" si="368"/>
        <v>255</v>
      </c>
      <c r="AU1820" s="63">
        <f t="shared" si="375"/>
        <v>150</v>
      </c>
      <c r="AV1820" s="67">
        <v>34700.000059999998</v>
      </c>
      <c r="AW1820" s="67">
        <v>34699.999949999998</v>
      </c>
      <c r="AX1820" s="49">
        <v>39900</v>
      </c>
      <c r="AY1820" s="51">
        <f t="shared" si="377"/>
        <v>0.14985590579275643</v>
      </c>
      <c r="AZ1820" s="51">
        <f t="shared" si="378"/>
        <v>0.13032581303258148</v>
      </c>
      <c r="BA1820" s="49">
        <v>38900</v>
      </c>
      <c r="BB1820" s="53">
        <v>3</v>
      </c>
      <c r="BC1820" s="51">
        <f t="shared" si="379"/>
        <v>0.12103746203855192</v>
      </c>
      <c r="BD1820" s="51">
        <f t="shared" si="380"/>
        <v>0.10796915012853474</v>
      </c>
      <c r="BE1820" s="49">
        <v>37900</v>
      </c>
      <c r="BF1820" s="53">
        <v>6</v>
      </c>
      <c r="BG1820" s="51">
        <f t="shared" si="381"/>
        <v>9.2219018284347642E-2</v>
      </c>
      <c r="BH1820" s="51">
        <f t="shared" si="382"/>
        <v>8.4432716094986843E-2</v>
      </c>
      <c r="BI1820" s="282">
        <f t="shared" si="376"/>
        <v>22</v>
      </c>
    </row>
    <row r="1821" spans="1:61" hidden="1">
      <c r="A1821" s="57" t="s">
        <v>150</v>
      </c>
      <c r="B1821" s="52" t="s">
        <v>5682</v>
      </c>
      <c r="C1821" s="52" t="s">
        <v>5683</v>
      </c>
      <c r="D1821" s="18" t="s">
        <v>5684</v>
      </c>
      <c r="E1821" s="56">
        <v>6</v>
      </c>
      <c r="F1821" s="46" t="s">
        <v>5814</v>
      </c>
      <c r="G1821" s="47" t="s">
        <v>5814</v>
      </c>
      <c r="H1821" s="47" t="s">
        <v>6390</v>
      </c>
      <c r="I1821" s="48" t="s">
        <v>6391</v>
      </c>
      <c r="J1821" s="48" t="s">
        <v>6288</v>
      </c>
      <c r="K1821" s="48" t="s">
        <v>6406</v>
      </c>
      <c r="L1821" s="45">
        <v>114</v>
      </c>
      <c r="M1821" s="47" t="s">
        <v>161</v>
      </c>
      <c r="N1821" s="60">
        <v>5</v>
      </c>
      <c r="O1821" s="58">
        <v>6</v>
      </c>
      <c r="P1821" s="58">
        <v>11</v>
      </c>
      <c r="Q1821" s="132">
        <v>9</v>
      </c>
      <c r="R1821" s="60">
        <v>2</v>
      </c>
      <c r="S1821" s="58">
        <v>2</v>
      </c>
      <c r="T1821" s="58">
        <v>3</v>
      </c>
      <c r="U1821" s="132">
        <v>4</v>
      </c>
      <c r="V1821" s="58">
        <v>0</v>
      </c>
      <c r="W1821" s="58">
        <v>3</v>
      </c>
      <c r="X1821" s="58">
        <v>1</v>
      </c>
      <c r="Y1821" s="132">
        <v>3</v>
      </c>
      <c r="Z1821" s="61">
        <v>0</v>
      </c>
      <c r="AA1821" s="59">
        <v>3</v>
      </c>
      <c r="AB1821" s="59">
        <v>6</v>
      </c>
      <c r="AC1821" s="132">
        <v>7</v>
      </c>
      <c r="AD1821" s="61">
        <v>1</v>
      </c>
      <c r="AE1821" s="59">
        <v>6</v>
      </c>
      <c r="AF1821" s="59">
        <v>7</v>
      </c>
      <c r="AG1821" s="132">
        <v>11</v>
      </c>
      <c r="AH1821" s="61">
        <v>0</v>
      </c>
      <c r="AI1821" s="132">
        <v>0</v>
      </c>
      <c r="AJ1821" s="66">
        <f>IFERROR(VLOOKUP($B1821,STOCK!$A:$H,3,0)," ")</f>
        <v>53</v>
      </c>
      <c r="AK1821" s="67">
        <f>IFERROR(VLOOKUP($B1821,STOCK!$A:$H,4,0)," ")</f>
        <v>37</v>
      </c>
      <c r="AL1821" s="67">
        <f>IFERROR(VLOOKUP($B1821,STOCK!$A:$H,5,0)," ")</f>
        <v>56</v>
      </c>
      <c r="AM1821" s="67">
        <f>IFERROR(VLOOKUP($B1821,STOCK!$A:$H,6,0)," ")</f>
        <v>39</v>
      </c>
      <c r="AN1821" s="67">
        <f>IFERROR(VLOOKUP($B1821,STOCK!$A:$H,7,0)," ")</f>
        <v>29</v>
      </c>
      <c r="AO1821" s="67">
        <f>IFERROR(VLOOKUP($B1821,STOCK!$A:$H,8,0)," ")</f>
        <v>20</v>
      </c>
      <c r="AP1821" s="62">
        <f t="shared" si="364"/>
        <v>176.66666666666669</v>
      </c>
      <c r="AQ1821" s="50">
        <f t="shared" si="365"/>
        <v>277.5</v>
      </c>
      <c r="AR1821" s="50">
        <f t="shared" si="366"/>
        <v>560</v>
      </c>
      <c r="AS1821" s="50">
        <f t="shared" si="367"/>
        <v>167.14285714285714</v>
      </c>
      <c r="AT1821" s="50">
        <f t="shared" si="368"/>
        <v>79.090909090909093</v>
      </c>
      <c r="AU1821" s="63" t="str">
        <f t="shared" si="375"/>
        <v>SV</v>
      </c>
      <c r="AV1821" s="67">
        <v>34700.000005000002</v>
      </c>
      <c r="AW1821" s="67">
        <v>27532.307110000002</v>
      </c>
      <c r="AX1821" s="49">
        <v>39900</v>
      </c>
      <c r="AY1821" s="51">
        <f t="shared" si="377"/>
        <v>0.14985590761529455</v>
      </c>
      <c r="AZ1821" s="51">
        <f t="shared" si="378"/>
        <v>0.13032581441102753</v>
      </c>
      <c r="BA1821" s="49">
        <v>38900</v>
      </c>
      <c r="BB1821" s="53">
        <v>3</v>
      </c>
      <c r="BC1821" s="51">
        <f t="shared" si="379"/>
        <v>0.12103746381541236</v>
      </c>
      <c r="BD1821" s="51">
        <f t="shared" si="380"/>
        <v>0.1079691515424164</v>
      </c>
      <c r="BE1821" s="49">
        <v>37900</v>
      </c>
      <c r="BF1821" s="53">
        <v>6</v>
      </c>
      <c r="BG1821" s="51">
        <f t="shared" si="381"/>
        <v>9.2219020015530395E-2</v>
      </c>
      <c r="BH1821" s="51">
        <f t="shared" si="382"/>
        <v>8.4432717546174096E-2</v>
      </c>
      <c r="BI1821" s="282">
        <f t="shared" si="376"/>
        <v>34</v>
      </c>
    </row>
    <row r="1822" spans="1:61" hidden="1">
      <c r="A1822" s="57" t="s">
        <v>150</v>
      </c>
      <c r="B1822" s="52" t="s">
        <v>5685</v>
      </c>
      <c r="C1822" s="52" t="s">
        <v>5686</v>
      </c>
      <c r="D1822" s="18" t="s">
        <v>5687</v>
      </c>
      <c r="E1822" s="56">
        <v>6</v>
      </c>
      <c r="F1822" s="46" t="s">
        <v>5814</v>
      </c>
      <c r="G1822" s="47" t="s">
        <v>5814</v>
      </c>
      <c r="H1822" s="47" t="s">
        <v>6390</v>
      </c>
      <c r="I1822" s="48" t="s">
        <v>6391</v>
      </c>
      <c r="J1822" s="48" t="s">
        <v>6288</v>
      </c>
      <c r="K1822" s="48" t="s">
        <v>6406</v>
      </c>
      <c r="L1822" s="45">
        <v>114</v>
      </c>
      <c r="M1822" s="47" t="s">
        <v>161</v>
      </c>
      <c r="N1822" s="60">
        <v>6</v>
      </c>
      <c r="O1822" s="58">
        <v>3</v>
      </c>
      <c r="P1822" s="58">
        <v>16</v>
      </c>
      <c r="Q1822" s="132">
        <v>14</v>
      </c>
      <c r="R1822" s="60">
        <v>1</v>
      </c>
      <c r="S1822" s="58">
        <v>8</v>
      </c>
      <c r="T1822" s="58">
        <v>17</v>
      </c>
      <c r="U1822" s="132">
        <v>11</v>
      </c>
      <c r="V1822" s="58">
        <v>0</v>
      </c>
      <c r="W1822" s="58">
        <v>6</v>
      </c>
      <c r="X1822" s="58">
        <v>7</v>
      </c>
      <c r="Y1822" s="132">
        <v>5</v>
      </c>
      <c r="Z1822" s="61">
        <v>2</v>
      </c>
      <c r="AA1822" s="59">
        <v>2</v>
      </c>
      <c r="AB1822" s="59">
        <v>15</v>
      </c>
      <c r="AC1822" s="132">
        <v>17</v>
      </c>
      <c r="AD1822" s="61">
        <v>7</v>
      </c>
      <c r="AE1822" s="59">
        <v>8</v>
      </c>
      <c r="AF1822" s="59">
        <v>6</v>
      </c>
      <c r="AG1822" s="132">
        <v>6</v>
      </c>
      <c r="AH1822" s="61">
        <v>1</v>
      </c>
      <c r="AI1822" s="132">
        <v>4</v>
      </c>
      <c r="AJ1822" s="66">
        <f>IFERROR(VLOOKUP($B1822,STOCK!$A:$H,3,0)," ")</f>
        <v>68</v>
      </c>
      <c r="AK1822" s="67">
        <f>IFERROR(VLOOKUP($B1822,STOCK!$A:$H,4,0)," ")</f>
        <v>77</v>
      </c>
      <c r="AL1822" s="67">
        <f>IFERROR(VLOOKUP($B1822,STOCK!$A:$H,5,0)," ")</f>
        <v>24</v>
      </c>
      <c r="AM1822" s="67">
        <f>IFERROR(VLOOKUP($B1822,STOCK!$A:$H,6,0)," ")</f>
        <v>26</v>
      </c>
      <c r="AN1822" s="67">
        <f>IFERROR(VLOOKUP($B1822,STOCK!$A:$H,7,0)," ")</f>
        <v>62</v>
      </c>
      <c r="AO1822" s="67">
        <f>IFERROR(VLOOKUP($B1822,STOCK!$A:$H,8,0)," ")</f>
        <v>11</v>
      </c>
      <c r="AP1822" s="62">
        <f t="shared" si="364"/>
        <v>145.71428571428569</v>
      </c>
      <c r="AQ1822" s="50">
        <f t="shared" si="365"/>
        <v>210</v>
      </c>
      <c r="AR1822" s="50">
        <f t="shared" si="366"/>
        <v>144</v>
      </c>
      <c r="AS1822" s="50">
        <f t="shared" si="367"/>
        <v>45.882352941176464</v>
      </c>
      <c r="AT1822" s="50">
        <f t="shared" si="368"/>
        <v>310</v>
      </c>
      <c r="AU1822" s="63">
        <f t="shared" si="375"/>
        <v>82.5</v>
      </c>
      <c r="AV1822" s="67">
        <v>34700.000059999998</v>
      </c>
      <c r="AW1822" s="67">
        <v>31245.246780000001</v>
      </c>
      <c r="AX1822" s="49">
        <v>39900</v>
      </c>
      <c r="AY1822" s="51">
        <f t="shared" si="377"/>
        <v>0.14985590579275643</v>
      </c>
      <c r="AZ1822" s="51">
        <f t="shared" si="378"/>
        <v>0.13032581303258148</v>
      </c>
      <c r="BA1822" s="49">
        <v>38900</v>
      </c>
      <c r="BB1822" s="53">
        <v>3</v>
      </c>
      <c r="BC1822" s="51">
        <f t="shared" si="379"/>
        <v>0.12103746203855192</v>
      </c>
      <c r="BD1822" s="51">
        <f t="shared" si="380"/>
        <v>0.10796915012853474</v>
      </c>
      <c r="BE1822" s="49">
        <v>37900</v>
      </c>
      <c r="BF1822" s="53">
        <v>6</v>
      </c>
      <c r="BG1822" s="51">
        <f t="shared" si="381"/>
        <v>9.2219018284347642E-2</v>
      </c>
      <c r="BH1822" s="51">
        <f t="shared" si="382"/>
        <v>8.4432716094986843E-2</v>
      </c>
      <c r="BI1822" s="282">
        <f t="shared" si="376"/>
        <v>57</v>
      </c>
    </row>
    <row r="1823" spans="1:61" hidden="1">
      <c r="A1823" s="57" t="s">
        <v>150</v>
      </c>
      <c r="B1823" s="52" t="s">
        <v>5688</v>
      </c>
      <c r="C1823" s="52" t="s">
        <v>5689</v>
      </c>
      <c r="D1823" s="18" t="s">
        <v>5690</v>
      </c>
      <c r="E1823" s="56">
        <v>6</v>
      </c>
      <c r="F1823" s="46" t="s">
        <v>5814</v>
      </c>
      <c r="G1823" s="47" t="s">
        <v>5814</v>
      </c>
      <c r="H1823" s="47" t="s">
        <v>6390</v>
      </c>
      <c r="I1823" s="48" t="s">
        <v>6391</v>
      </c>
      <c r="J1823" s="48" t="s">
        <v>6288</v>
      </c>
      <c r="K1823" s="48" t="s">
        <v>6406</v>
      </c>
      <c r="L1823" s="45">
        <v>114</v>
      </c>
      <c r="M1823" s="47" t="s">
        <v>161</v>
      </c>
      <c r="N1823" s="60">
        <v>7</v>
      </c>
      <c r="O1823" s="58">
        <v>1</v>
      </c>
      <c r="P1823" s="58">
        <v>0</v>
      </c>
      <c r="Q1823" s="132">
        <v>0</v>
      </c>
      <c r="R1823" s="60">
        <v>6</v>
      </c>
      <c r="S1823" s="58">
        <v>10</v>
      </c>
      <c r="T1823" s="58">
        <v>3</v>
      </c>
      <c r="U1823" s="132">
        <v>11</v>
      </c>
      <c r="V1823" s="58">
        <v>0</v>
      </c>
      <c r="W1823" s="58">
        <v>1</v>
      </c>
      <c r="X1823" s="58">
        <v>0</v>
      </c>
      <c r="Y1823" s="132">
        <v>0</v>
      </c>
      <c r="Z1823" s="61">
        <v>10</v>
      </c>
      <c r="AA1823" s="59">
        <v>10</v>
      </c>
      <c r="AB1823" s="59">
        <v>32</v>
      </c>
      <c r="AC1823" s="132">
        <v>36</v>
      </c>
      <c r="AD1823" s="61">
        <v>5</v>
      </c>
      <c r="AE1823" s="59">
        <v>2</v>
      </c>
      <c r="AF1823" s="59">
        <v>5</v>
      </c>
      <c r="AG1823" s="132">
        <v>5</v>
      </c>
      <c r="AH1823" s="61">
        <v>0</v>
      </c>
      <c r="AI1823" s="132">
        <v>0</v>
      </c>
      <c r="AJ1823" s="66">
        <f>IFERROR(VLOOKUP($B1823,STOCK!$A:$H,3,0)," ")</f>
        <v>23</v>
      </c>
      <c r="AK1823" s="67">
        <f>IFERROR(VLOOKUP($B1823,STOCK!$A:$H,4,0)," ")</f>
        <v>53</v>
      </c>
      <c r="AL1823" s="67">
        <f>IFERROR(VLOOKUP($B1823,STOCK!$A:$H,5,0)," ")</f>
        <v>47</v>
      </c>
      <c r="AM1823" s="67">
        <f>IFERROR(VLOOKUP($B1823,STOCK!$A:$H,6,0)," ")</f>
        <v>9</v>
      </c>
      <c r="AN1823" s="67">
        <f>IFERROR(VLOOKUP($B1823,STOCK!$A:$H,7,0)," ")</f>
        <v>23</v>
      </c>
      <c r="AO1823" s="67">
        <f>IFERROR(VLOOKUP($B1823,STOCK!$A:$H,8,0)," ")</f>
        <v>20</v>
      </c>
      <c r="AP1823" s="62" t="str">
        <f t="shared" si="364"/>
        <v>SV</v>
      </c>
      <c r="AQ1823" s="50">
        <f t="shared" si="365"/>
        <v>144.54545454545456</v>
      </c>
      <c r="AR1823" s="50" t="str">
        <f t="shared" si="366"/>
        <v>SV</v>
      </c>
      <c r="AS1823" s="50">
        <f t="shared" si="367"/>
        <v>7.5</v>
      </c>
      <c r="AT1823" s="50">
        <f t="shared" si="368"/>
        <v>138</v>
      </c>
      <c r="AU1823" s="63" t="str">
        <f t="shared" si="375"/>
        <v>SV</v>
      </c>
      <c r="AV1823" s="67">
        <v>34700</v>
      </c>
      <c r="AW1823" s="67">
        <v>30504.971420000002</v>
      </c>
      <c r="AX1823" s="49">
        <v>39900</v>
      </c>
      <c r="AY1823" s="51">
        <f t="shared" si="377"/>
        <v>0.14985590778097979</v>
      </c>
      <c r="AZ1823" s="51">
        <f t="shared" si="378"/>
        <v>0.13032581453634084</v>
      </c>
      <c r="BA1823" s="49">
        <v>38900</v>
      </c>
      <c r="BB1823" s="53">
        <v>3</v>
      </c>
      <c r="BC1823" s="51">
        <f t="shared" si="379"/>
        <v>0.12103746397694515</v>
      </c>
      <c r="BD1823" s="51">
        <f t="shared" si="380"/>
        <v>0.10796915167095116</v>
      </c>
      <c r="BE1823" s="49">
        <v>37900</v>
      </c>
      <c r="BF1823" s="53">
        <v>6</v>
      </c>
      <c r="BG1823" s="51">
        <f t="shared" si="381"/>
        <v>9.2219020172910726E-2</v>
      </c>
      <c r="BH1823" s="51">
        <f t="shared" si="382"/>
        <v>8.4432717678100261E-2</v>
      </c>
      <c r="BI1823" s="282">
        <f t="shared" si="376"/>
        <v>52</v>
      </c>
    </row>
    <row r="1824" spans="1:61" hidden="1">
      <c r="A1824" s="57" t="s">
        <v>150</v>
      </c>
      <c r="B1824" s="52" t="s">
        <v>5691</v>
      </c>
      <c r="C1824" s="52" t="s">
        <v>5692</v>
      </c>
      <c r="D1824" s="18" t="s">
        <v>5693</v>
      </c>
      <c r="E1824" s="56">
        <v>6</v>
      </c>
      <c r="F1824" s="46" t="s">
        <v>5814</v>
      </c>
      <c r="G1824" s="47" t="s">
        <v>5814</v>
      </c>
      <c r="H1824" s="47" t="s">
        <v>6390</v>
      </c>
      <c r="I1824" s="48" t="s">
        <v>6391</v>
      </c>
      <c r="J1824" s="48" t="s">
        <v>6288</v>
      </c>
      <c r="K1824" s="48" t="s">
        <v>6406</v>
      </c>
      <c r="L1824" s="45">
        <v>114</v>
      </c>
      <c r="M1824" s="47" t="s">
        <v>161</v>
      </c>
      <c r="N1824" s="60">
        <v>1</v>
      </c>
      <c r="O1824" s="58">
        <v>3</v>
      </c>
      <c r="P1824" s="58">
        <v>1</v>
      </c>
      <c r="Q1824" s="132">
        <v>3</v>
      </c>
      <c r="R1824" s="60">
        <v>0</v>
      </c>
      <c r="S1824" s="58">
        <v>6</v>
      </c>
      <c r="T1824" s="58">
        <v>6</v>
      </c>
      <c r="U1824" s="132">
        <v>5</v>
      </c>
      <c r="V1824" s="58">
        <v>6</v>
      </c>
      <c r="W1824" s="58">
        <v>1</v>
      </c>
      <c r="X1824" s="58">
        <v>1</v>
      </c>
      <c r="Y1824" s="132">
        <v>0</v>
      </c>
      <c r="Z1824" s="61">
        <v>7</v>
      </c>
      <c r="AA1824" s="59">
        <v>6</v>
      </c>
      <c r="AB1824" s="59">
        <v>29</v>
      </c>
      <c r="AC1824" s="132">
        <v>27</v>
      </c>
      <c r="AD1824" s="61">
        <v>0</v>
      </c>
      <c r="AE1824" s="59">
        <v>4</v>
      </c>
      <c r="AF1824" s="59">
        <v>2</v>
      </c>
      <c r="AG1824" s="132">
        <v>4</v>
      </c>
      <c r="AH1824" s="61">
        <v>0</v>
      </c>
      <c r="AI1824" s="132">
        <v>1</v>
      </c>
      <c r="AJ1824" s="66">
        <f>IFERROR(VLOOKUP($B1824,STOCK!$A:$H,3,0)," ")</f>
        <v>13</v>
      </c>
      <c r="AK1824" s="67">
        <f>IFERROR(VLOOKUP($B1824,STOCK!$A:$H,4,0)," ")</f>
        <v>35</v>
      </c>
      <c r="AL1824" s="67">
        <f>IFERROR(VLOOKUP($B1824,STOCK!$A:$H,5,0)," ")</f>
        <v>38</v>
      </c>
      <c r="AM1824" s="67">
        <f>IFERROR(VLOOKUP($B1824,STOCK!$A:$H,6,0)," ")</f>
        <v>12</v>
      </c>
      <c r="AN1824" s="67">
        <f>IFERROR(VLOOKUP($B1824,STOCK!$A:$H,7,0)," ")</f>
        <v>9</v>
      </c>
      <c r="AO1824" s="67">
        <f>IFERROR(VLOOKUP($B1824,STOCK!$A:$H,8,0)," ")</f>
        <v>12</v>
      </c>
      <c r="AP1824" s="62">
        <f t="shared" si="364"/>
        <v>130</v>
      </c>
      <c r="AQ1824" s="50">
        <f t="shared" si="365"/>
        <v>210</v>
      </c>
      <c r="AR1824" s="50" t="str">
        <f t="shared" si="366"/>
        <v>SV</v>
      </c>
      <c r="AS1824" s="50">
        <f t="shared" si="367"/>
        <v>13.333333333333332</v>
      </c>
      <c r="AT1824" s="50">
        <f t="shared" si="368"/>
        <v>67.5</v>
      </c>
      <c r="AU1824" s="63">
        <f t="shared" si="375"/>
        <v>360</v>
      </c>
      <c r="AV1824" s="67">
        <v>34700.000059999998</v>
      </c>
      <c r="AW1824" s="67">
        <v>33285.102180000002</v>
      </c>
      <c r="AX1824" s="49">
        <v>39900</v>
      </c>
      <c r="AY1824" s="51">
        <f t="shared" si="377"/>
        <v>0.14985590579275643</v>
      </c>
      <c r="AZ1824" s="51">
        <f t="shared" si="378"/>
        <v>0.13032581303258148</v>
      </c>
      <c r="BA1824" s="49">
        <v>38900</v>
      </c>
      <c r="BB1824" s="53">
        <v>3</v>
      </c>
      <c r="BC1824" s="51">
        <f t="shared" si="379"/>
        <v>0.12103746203855192</v>
      </c>
      <c r="BD1824" s="51">
        <f t="shared" si="380"/>
        <v>0.10796915012853474</v>
      </c>
      <c r="BE1824" s="49">
        <v>37900</v>
      </c>
      <c r="BF1824" s="53">
        <v>6</v>
      </c>
      <c r="BG1824" s="51">
        <f t="shared" si="381"/>
        <v>9.2219018284347642E-2</v>
      </c>
      <c r="BH1824" s="51">
        <f t="shared" si="382"/>
        <v>8.4432716094986843E-2</v>
      </c>
      <c r="BI1824" s="282">
        <f t="shared" si="376"/>
        <v>40</v>
      </c>
    </row>
    <row r="1825" spans="1:61" hidden="1">
      <c r="A1825" s="57" t="s">
        <v>150</v>
      </c>
      <c r="B1825" s="52" t="s">
        <v>5694</v>
      </c>
      <c r="C1825" s="52" t="s">
        <v>5695</v>
      </c>
      <c r="D1825" s="18" t="s">
        <v>5696</v>
      </c>
      <c r="E1825" s="56">
        <v>6</v>
      </c>
      <c r="F1825" s="46" t="s">
        <v>5814</v>
      </c>
      <c r="G1825" s="47" t="s">
        <v>5814</v>
      </c>
      <c r="H1825" s="47" t="s">
        <v>6390</v>
      </c>
      <c r="I1825" s="48" t="s">
        <v>6391</v>
      </c>
      <c r="J1825" s="48" t="s">
        <v>6407</v>
      </c>
      <c r="K1825" s="48" t="s">
        <v>6407</v>
      </c>
      <c r="L1825" s="45">
        <v>161</v>
      </c>
      <c r="M1825" s="47" t="s">
        <v>5833</v>
      </c>
      <c r="N1825" s="60">
        <v>4</v>
      </c>
      <c r="O1825" s="58">
        <v>16</v>
      </c>
      <c r="P1825" s="58">
        <v>19</v>
      </c>
      <c r="Q1825" s="132">
        <v>16</v>
      </c>
      <c r="R1825" s="60">
        <v>13</v>
      </c>
      <c r="S1825" s="58">
        <v>8</v>
      </c>
      <c r="T1825" s="58">
        <v>8</v>
      </c>
      <c r="U1825" s="132">
        <v>7</v>
      </c>
      <c r="V1825" s="58">
        <v>1</v>
      </c>
      <c r="W1825" s="58">
        <v>3</v>
      </c>
      <c r="X1825" s="58">
        <v>2</v>
      </c>
      <c r="Y1825" s="132">
        <v>2</v>
      </c>
      <c r="Z1825" s="61">
        <v>5</v>
      </c>
      <c r="AA1825" s="59">
        <v>7</v>
      </c>
      <c r="AB1825" s="59">
        <v>11</v>
      </c>
      <c r="AC1825" s="132">
        <v>13</v>
      </c>
      <c r="AD1825" s="61">
        <v>7</v>
      </c>
      <c r="AE1825" s="59">
        <v>2</v>
      </c>
      <c r="AF1825" s="59">
        <v>3</v>
      </c>
      <c r="AG1825" s="132">
        <v>5</v>
      </c>
      <c r="AH1825" s="61">
        <v>0</v>
      </c>
      <c r="AI1825" s="132">
        <v>7</v>
      </c>
      <c r="AJ1825" s="66">
        <f>IFERROR(VLOOKUP($B1825,STOCK!$A:$H,3,0)," ")</f>
        <v>22</v>
      </c>
      <c r="AK1825" s="67">
        <f>IFERROR(VLOOKUP($B1825,STOCK!$A:$H,4,0)," ")</f>
        <v>12</v>
      </c>
      <c r="AL1825" s="67">
        <f>IFERROR(VLOOKUP($B1825,STOCK!$A:$H,5,0)," ")</f>
        <v>5</v>
      </c>
      <c r="AM1825" s="67">
        <f>IFERROR(VLOOKUP($B1825,STOCK!$A:$H,6,0)," ")</f>
        <v>10</v>
      </c>
      <c r="AN1825" s="67">
        <f>IFERROR(VLOOKUP($B1825,STOCK!$A:$H,7,0)," ")</f>
        <v>7</v>
      </c>
      <c r="AO1825" s="67">
        <f>IFERROR(VLOOKUP($B1825,STOCK!$A:$H,8,0)," ")</f>
        <v>12</v>
      </c>
      <c r="AP1825" s="62">
        <f t="shared" si="364"/>
        <v>41.25</v>
      </c>
      <c r="AQ1825" s="50">
        <f t="shared" si="365"/>
        <v>51.428571428571423</v>
      </c>
      <c r="AR1825" s="50">
        <f t="shared" si="366"/>
        <v>75</v>
      </c>
      <c r="AS1825" s="50">
        <f t="shared" si="367"/>
        <v>23.076923076923077</v>
      </c>
      <c r="AT1825" s="50">
        <f t="shared" si="368"/>
        <v>42</v>
      </c>
      <c r="AU1825" s="63">
        <f t="shared" si="375"/>
        <v>51.428571428571423</v>
      </c>
      <c r="AV1825" s="67">
        <v>29432.999970000001</v>
      </c>
      <c r="AW1825" s="67">
        <v>29377.943319999998</v>
      </c>
      <c r="AX1825" s="49">
        <v>34900</v>
      </c>
      <c r="AY1825" s="51">
        <f t="shared" si="377"/>
        <v>0.18574389411790571</v>
      </c>
      <c r="AZ1825" s="51">
        <f t="shared" si="378"/>
        <v>0.15664756532951288</v>
      </c>
      <c r="BA1825" s="49">
        <v>33900</v>
      </c>
      <c r="BB1825" s="53">
        <v>3</v>
      </c>
      <c r="BC1825" s="51">
        <f t="shared" si="379"/>
        <v>0.1517684243724069</v>
      </c>
      <c r="BD1825" s="51">
        <f t="shared" si="380"/>
        <v>0.13176991238938052</v>
      </c>
      <c r="BE1825" s="49">
        <v>32900</v>
      </c>
      <c r="BF1825" s="53">
        <v>6</v>
      </c>
      <c r="BG1825" s="51">
        <f t="shared" si="381"/>
        <v>0.11779295462690809</v>
      </c>
      <c r="BH1825" s="51">
        <f t="shared" si="382"/>
        <v>0.10537994012158053</v>
      </c>
      <c r="BI1825" s="282">
        <f t="shared" si="376"/>
        <v>50</v>
      </c>
    </row>
    <row r="1826" spans="1:61" hidden="1">
      <c r="A1826" s="57" t="s">
        <v>150</v>
      </c>
      <c r="B1826" s="52" t="s">
        <v>5697</v>
      </c>
      <c r="C1826" s="52" t="s">
        <v>5698</v>
      </c>
      <c r="D1826" s="18" t="s">
        <v>5699</v>
      </c>
      <c r="E1826" s="56">
        <v>6</v>
      </c>
      <c r="F1826" s="46" t="s">
        <v>5814</v>
      </c>
      <c r="G1826" s="47" t="s">
        <v>5814</v>
      </c>
      <c r="H1826" s="47" t="s">
        <v>6390</v>
      </c>
      <c r="I1826" s="48" t="s">
        <v>6391</v>
      </c>
      <c r="J1826" s="48" t="s">
        <v>6407</v>
      </c>
      <c r="K1826" s="48" t="s">
        <v>6407</v>
      </c>
      <c r="L1826" s="45">
        <v>161</v>
      </c>
      <c r="M1826" s="47" t="s">
        <v>5833</v>
      </c>
      <c r="N1826" s="60">
        <v>12</v>
      </c>
      <c r="O1826" s="58">
        <v>27</v>
      </c>
      <c r="P1826" s="58">
        <v>21</v>
      </c>
      <c r="Q1826" s="132">
        <v>24</v>
      </c>
      <c r="R1826" s="60">
        <v>25</v>
      </c>
      <c r="S1826" s="58">
        <v>12</v>
      </c>
      <c r="T1826" s="58">
        <v>2</v>
      </c>
      <c r="U1826" s="132">
        <v>11</v>
      </c>
      <c r="V1826" s="58">
        <v>2</v>
      </c>
      <c r="W1826" s="58">
        <v>7</v>
      </c>
      <c r="X1826" s="58">
        <v>6</v>
      </c>
      <c r="Y1826" s="132">
        <v>10</v>
      </c>
      <c r="Z1826" s="61">
        <v>0</v>
      </c>
      <c r="AA1826" s="59">
        <v>0</v>
      </c>
      <c r="AB1826" s="59">
        <v>0</v>
      </c>
      <c r="AC1826" s="132">
        <v>0</v>
      </c>
      <c r="AD1826" s="61">
        <v>4</v>
      </c>
      <c r="AE1826" s="59">
        <v>7</v>
      </c>
      <c r="AF1826" s="59">
        <v>9</v>
      </c>
      <c r="AG1826" s="132">
        <v>16</v>
      </c>
      <c r="AH1826" s="61">
        <v>4</v>
      </c>
      <c r="AI1826" s="132">
        <v>5</v>
      </c>
      <c r="AJ1826" s="66">
        <f>IFERROR(VLOOKUP($B1826,STOCK!$A:$H,3,0)," ")</f>
        <v>34</v>
      </c>
      <c r="AK1826" s="67">
        <f>IFERROR(VLOOKUP($B1826,STOCK!$A:$H,4,0)," ")</f>
        <v>1</v>
      </c>
      <c r="AL1826" s="67">
        <f>IFERROR(VLOOKUP($B1826,STOCK!$A:$H,5,0)," ")</f>
        <v>7</v>
      </c>
      <c r="AM1826" s="67">
        <f>IFERROR(VLOOKUP($B1826,STOCK!$A:$H,6,0)," ")</f>
        <v>0</v>
      </c>
      <c r="AN1826" s="67">
        <f>IFERROR(VLOOKUP($B1826,STOCK!$A:$H,7,0)," ")</f>
        <v>10</v>
      </c>
      <c r="AO1826" s="67">
        <f>IFERROR(VLOOKUP($B1826,STOCK!$A:$H,8,0)," ")</f>
        <v>13</v>
      </c>
      <c r="AP1826" s="62">
        <f t="shared" si="364"/>
        <v>42.5</v>
      </c>
      <c r="AQ1826" s="50">
        <f t="shared" si="365"/>
        <v>2.7272727272727275</v>
      </c>
      <c r="AR1826" s="50">
        <f t="shared" si="366"/>
        <v>21</v>
      </c>
      <c r="AS1826" s="50" t="str">
        <f t="shared" si="367"/>
        <v>Q</v>
      </c>
      <c r="AT1826" s="50">
        <f t="shared" si="368"/>
        <v>18.75</v>
      </c>
      <c r="AU1826" s="63">
        <f t="shared" si="375"/>
        <v>78</v>
      </c>
      <c r="AV1826" s="67">
        <v>29432.999970000001</v>
      </c>
      <c r="AW1826" s="67">
        <v>29426.648679999998</v>
      </c>
      <c r="AX1826" s="49">
        <v>34900</v>
      </c>
      <c r="AY1826" s="51">
        <f t="shared" si="377"/>
        <v>0.18574389411790571</v>
      </c>
      <c r="AZ1826" s="51">
        <f t="shared" si="378"/>
        <v>0.15664756532951288</v>
      </c>
      <c r="BA1826" s="49">
        <v>33900</v>
      </c>
      <c r="BB1826" s="53">
        <v>3</v>
      </c>
      <c r="BC1826" s="51">
        <f t="shared" si="379"/>
        <v>0.1517684243724069</v>
      </c>
      <c r="BD1826" s="51">
        <f t="shared" si="380"/>
        <v>0.13176991238938052</v>
      </c>
      <c r="BE1826" s="49">
        <v>32900</v>
      </c>
      <c r="BF1826" s="53">
        <v>6</v>
      </c>
      <c r="BG1826" s="51">
        <f t="shared" si="381"/>
        <v>0.11779295462690809</v>
      </c>
      <c r="BH1826" s="51">
        <f t="shared" si="382"/>
        <v>0.10537994012158053</v>
      </c>
      <c r="BI1826" s="282">
        <f t="shared" si="376"/>
        <v>66</v>
      </c>
    </row>
    <row r="1827" spans="1:61" hidden="1">
      <c r="A1827" s="57" t="s">
        <v>150</v>
      </c>
      <c r="B1827" s="52" t="s">
        <v>5700</v>
      </c>
      <c r="C1827" s="52" t="s">
        <v>5701</v>
      </c>
      <c r="D1827" s="18" t="s">
        <v>5702</v>
      </c>
      <c r="E1827" s="56">
        <v>12</v>
      </c>
      <c r="F1827" s="46" t="s">
        <v>5814</v>
      </c>
      <c r="G1827" s="47" t="s">
        <v>5814</v>
      </c>
      <c r="H1827" s="47" t="s">
        <v>6390</v>
      </c>
      <c r="I1827" s="48" t="s">
        <v>6391</v>
      </c>
      <c r="J1827" s="48" t="s">
        <v>6408</v>
      </c>
      <c r="K1827" s="48" t="s">
        <v>6408</v>
      </c>
      <c r="L1827" s="45">
        <v>66</v>
      </c>
      <c r="M1827" s="47" t="s">
        <v>5869</v>
      </c>
      <c r="N1827" s="60">
        <v>43</v>
      </c>
      <c r="O1827" s="58">
        <v>38</v>
      </c>
      <c r="P1827" s="58">
        <v>69</v>
      </c>
      <c r="Q1827" s="132">
        <v>61</v>
      </c>
      <c r="R1827" s="60">
        <v>60</v>
      </c>
      <c r="S1827" s="58">
        <v>120</v>
      </c>
      <c r="T1827" s="58">
        <v>69</v>
      </c>
      <c r="U1827" s="132">
        <v>105</v>
      </c>
      <c r="V1827" s="58">
        <v>34</v>
      </c>
      <c r="W1827" s="58">
        <v>28</v>
      </c>
      <c r="X1827" s="58">
        <v>101</v>
      </c>
      <c r="Y1827" s="132">
        <v>97</v>
      </c>
      <c r="Z1827" s="61">
        <v>36</v>
      </c>
      <c r="AA1827" s="59">
        <v>14</v>
      </c>
      <c r="AB1827" s="59">
        <v>36</v>
      </c>
      <c r="AC1827" s="132">
        <v>25</v>
      </c>
      <c r="AD1827" s="61">
        <v>49</v>
      </c>
      <c r="AE1827" s="59">
        <v>60</v>
      </c>
      <c r="AF1827" s="59">
        <v>134</v>
      </c>
      <c r="AG1827" s="132">
        <v>141</v>
      </c>
      <c r="AH1827" s="61">
        <v>1</v>
      </c>
      <c r="AI1827" s="132">
        <v>23</v>
      </c>
      <c r="AJ1827" s="66">
        <f>IFERROR(VLOOKUP($B1827,STOCK!$A:$H,3,0)," ")</f>
        <v>84</v>
      </c>
      <c r="AK1827" s="67">
        <f>IFERROR(VLOOKUP($B1827,STOCK!$A:$H,4,0)," ")</f>
        <v>119</v>
      </c>
      <c r="AL1827" s="67">
        <f>IFERROR(VLOOKUP($B1827,STOCK!$A:$H,5,0)," ")</f>
        <v>106</v>
      </c>
      <c r="AM1827" s="67">
        <f>IFERROR(VLOOKUP($B1827,STOCK!$A:$H,6,0)," ")</f>
        <v>48</v>
      </c>
      <c r="AN1827" s="67">
        <f>IFERROR(VLOOKUP($B1827,STOCK!$A:$H,7,0)," ")</f>
        <v>109</v>
      </c>
      <c r="AO1827" s="67">
        <f>IFERROR(VLOOKUP($B1827,STOCK!$A:$H,8,0)," ")</f>
        <v>30</v>
      </c>
      <c r="AP1827" s="62">
        <f t="shared" si="364"/>
        <v>41.311475409836063</v>
      </c>
      <c r="AQ1827" s="50">
        <f t="shared" si="365"/>
        <v>34</v>
      </c>
      <c r="AR1827" s="50">
        <f t="shared" si="366"/>
        <v>32.783505154639172</v>
      </c>
      <c r="AS1827" s="50">
        <f t="shared" si="367"/>
        <v>57.599999999999994</v>
      </c>
      <c r="AT1827" s="50">
        <f t="shared" si="368"/>
        <v>23.191489361702128</v>
      </c>
      <c r="AU1827" s="63">
        <f t="shared" si="375"/>
        <v>39.130434782608695</v>
      </c>
      <c r="AV1827" s="67">
        <v>20450.00001</v>
      </c>
      <c r="AW1827" s="67">
        <v>20047.111150000001</v>
      </c>
      <c r="AX1827" s="49">
        <v>21900</v>
      </c>
      <c r="AY1827" s="51">
        <f t="shared" si="377"/>
        <v>7.090464495310278E-2</v>
      </c>
      <c r="AZ1827" s="51">
        <f t="shared" si="378"/>
        <v>6.6210045205479462E-2</v>
      </c>
      <c r="BA1827" s="49">
        <v>20900</v>
      </c>
      <c r="BB1827" s="53">
        <v>3</v>
      </c>
      <c r="BC1827" s="51">
        <f t="shared" si="379"/>
        <v>2.2004889475792266E-2</v>
      </c>
      <c r="BD1827" s="51">
        <f t="shared" si="380"/>
        <v>2.1531100000000011E-2</v>
      </c>
      <c r="BE1827" s="49">
        <v>20500</v>
      </c>
      <c r="BF1827" s="53">
        <v>6</v>
      </c>
      <c r="BG1827" s="51">
        <f t="shared" si="381"/>
        <v>2.4449872848679721E-3</v>
      </c>
      <c r="BH1827" s="51">
        <f t="shared" si="382"/>
        <v>2.4390239024390369E-3</v>
      </c>
      <c r="BI1827" s="282">
        <f t="shared" si="376"/>
        <v>452</v>
      </c>
    </row>
    <row r="1828" spans="1:61" hidden="1">
      <c r="A1828" s="57" t="s">
        <v>150</v>
      </c>
      <c r="B1828" s="52" t="s">
        <v>5703</v>
      </c>
      <c r="C1828" s="52" t="s">
        <v>5704</v>
      </c>
      <c r="D1828" s="18" t="s">
        <v>5705</v>
      </c>
      <c r="E1828" s="56">
        <v>12</v>
      </c>
      <c r="F1828" s="46" t="s">
        <v>5814</v>
      </c>
      <c r="G1828" s="47" t="s">
        <v>5814</v>
      </c>
      <c r="H1828" s="47" t="s">
        <v>6390</v>
      </c>
      <c r="I1828" s="48" t="s">
        <v>6391</v>
      </c>
      <c r="J1828" s="48" t="s">
        <v>6408</v>
      </c>
      <c r="K1828" s="48" t="s">
        <v>6408</v>
      </c>
      <c r="L1828" s="45">
        <v>66</v>
      </c>
      <c r="M1828" s="47" t="s">
        <v>5869</v>
      </c>
      <c r="N1828" s="60">
        <v>16</v>
      </c>
      <c r="O1828" s="58">
        <v>107</v>
      </c>
      <c r="P1828" s="58">
        <v>134</v>
      </c>
      <c r="Q1828" s="132">
        <v>42</v>
      </c>
      <c r="R1828" s="60">
        <v>58</v>
      </c>
      <c r="S1828" s="58">
        <v>131</v>
      </c>
      <c r="T1828" s="58">
        <v>50</v>
      </c>
      <c r="U1828" s="132">
        <v>114</v>
      </c>
      <c r="V1828" s="58">
        <v>24</v>
      </c>
      <c r="W1828" s="58">
        <v>62</v>
      </c>
      <c r="X1828" s="58">
        <v>329</v>
      </c>
      <c r="Y1828" s="132">
        <v>109</v>
      </c>
      <c r="Z1828" s="61">
        <v>36</v>
      </c>
      <c r="AA1828" s="59">
        <v>161</v>
      </c>
      <c r="AB1828" s="59">
        <v>430</v>
      </c>
      <c r="AC1828" s="132">
        <v>172</v>
      </c>
      <c r="AD1828" s="61">
        <v>57</v>
      </c>
      <c r="AE1828" s="59">
        <v>152</v>
      </c>
      <c r="AF1828" s="59">
        <v>241</v>
      </c>
      <c r="AG1828" s="132">
        <v>164</v>
      </c>
      <c r="AH1828" s="61">
        <v>1</v>
      </c>
      <c r="AI1828" s="132">
        <v>10</v>
      </c>
      <c r="AJ1828" s="66">
        <f>IFERROR(VLOOKUP($B1828,STOCK!$A:$H,3,0)," ")</f>
        <v>194</v>
      </c>
      <c r="AK1828" s="67">
        <f>IFERROR(VLOOKUP($B1828,STOCK!$A:$H,4,0)," ")</f>
        <v>69</v>
      </c>
      <c r="AL1828" s="67">
        <f>IFERROR(VLOOKUP($B1828,STOCK!$A:$H,5,0)," ")</f>
        <v>231</v>
      </c>
      <c r="AM1828" s="67">
        <f>IFERROR(VLOOKUP($B1828,STOCK!$A:$H,6,0)," ")</f>
        <v>530</v>
      </c>
      <c r="AN1828" s="67">
        <f>IFERROR(VLOOKUP($B1828,STOCK!$A:$H,7,0)," ")</f>
        <v>239</v>
      </c>
      <c r="AO1828" s="67">
        <f>IFERROR(VLOOKUP($B1828,STOCK!$A:$H,8,0)," ")</f>
        <v>176</v>
      </c>
      <c r="AP1828" s="62">
        <f t="shared" si="364"/>
        <v>138.57142857142856</v>
      </c>
      <c r="AQ1828" s="50">
        <f t="shared" si="365"/>
        <v>18.157894736842106</v>
      </c>
      <c r="AR1828" s="50">
        <f t="shared" si="366"/>
        <v>63.577981651376149</v>
      </c>
      <c r="AS1828" s="50">
        <f t="shared" si="367"/>
        <v>92.441860465116278</v>
      </c>
      <c r="AT1828" s="50">
        <f t="shared" si="368"/>
        <v>43.719512195121951</v>
      </c>
      <c r="AU1828" s="63">
        <f t="shared" si="375"/>
        <v>528</v>
      </c>
      <c r="AV1828" s="67">
        <v>16099.999959999999</v>
      </c>
      <c r="AW1828" s="67">
        <v>14805.74876</v>
      </c>
      <c r="AX1828" s="49">
        <v>17500</v>
      </c>
      <c r="AY1828" s="51">
        <f t="shared" si="377"/>
        <v>8.6956524439643523E-2</v>
      </c>
      <c r="AZ1828" s="51">
        <f t="shared" si="378"/>
        <v>8.0000002285714328E-2</v>
      </c>
      <c r="BA1828" s="49">
        <v>16900</v>
      </c>
      <c r="BB1828" s="53">
        <v>3</v>
      </c>
      <c r="BC1828" s="51">
        <f t="shared" si="379"/>
        <v>4.9689443601713013E-2</v>
      </c>
      <c r="BD1828" s="51">
        <f t="shared" si="380"/>
        <v>4.7337280473372829E-2</v>
      </c>
      <c r="BE1828" s="49">
        <v>16500</v>
      </c>
      <c r="BF1828" s="53">
        <v>6</v>
      </c>
      <c r="BG1828" s="51">
        <f t="shared" si="381"/>
        <v>2.4844723043092598E-2</v>
      </c>
      <c r="BH1828" s="51">
        <f t="shared" si="382"/>
        <v>2.4242426666666716E-2</v>
      </c>
      <c r="BI1828" s="282">
        <f t="shared" si="376"/>
        <v>611</v>
      </c>
    </row>
    <row r="1829" spans="1:61" hidden="1">
      <c r="A1829" s="57" t="s">
        <v>149</v>
      </c>
      <c r="B1829" s="52" t="s">
        <v>5706</v>
      </c>
      <c r="C1829" s="52" t="s">
        <v>5707</v>
      </c>
      <c r="D1829" s="18" t="s">
        <v>5708</v>
      </c>
      <c r="E1829" s="56">
        <v>12</v>
      </c>
      <c r="F1829" s="46" t="s">
        <v>5814</v>
      </c>
      <c r="G1829" s="47" t="s">
        <v>5814</v>
      </c>
      <c r="H1829" s="47" t="s">
        <v>6390</v>
      </c>
      <c r="I1829" s="48" t="s">
        <v>6391</v>
      </c>
      <c r="J1829" s="48" t="s">
        <v>6409</v>
      </c>
      <c r="K1829" s="48" t="s">
        <v>6409</v>
      </c>
      <c r="L1829" s="45">
        <v>81</v>
      </c>
      <c r="M1829" s="47" t="s">
        <v>6093</v>
      </c>
      <c r="N1829" s="60">
        <v>0</v>
      </c>
      <c r="O1829" s="58">
        <v>2</v>
      </c>
      <c r="P1829" s="58">
        <v>1</v>
      </c>
      <c r="Q1829" s="132">
        <v>3</v>
      </c>
      <c r="R1829" s="60">
        <v>0</v>
      </c>
      <c r="S1829" s="58">
        <v>0</v>
      </c>
      <c r="T1829" s="58">
        <v>0</v>
      </c>
      <c r="U1829" s="132">
        <v>0</v>
      </c>
      <c r="V1829" s="58">
        <v>0</v>
      </c>
      <c r="W1829" s="58">
        <v>3</v>
      </c>
      <c r="X1829" s="58">
        <v>0</v>
      </c>
      <c r="Y1829" s="132">
        <v>0</v>
      </c>
      <c r="Z1829" s="61">
        <v>0</v>
      </c>
      <c r="AA1829" s="59">
        <v>0</v>
      </c>
      <c r="AB1829" s="59">
        <v>0</v>
      </c>
      <c r="AC1829" s="132">
        <v>0</v>
      </c>
      <c r="AD1829" s="61">
        <v>2</v>
      </c>
      <c r="AE1829" s="59">
        <v>6</v>
      </c>
      <c r="AF1829" s="59">
        <v>4</v>
      </c>
      <c r="AG1829" s="132">
        <v>8</v>
      </c>
      <c r="AH1829" s="61">
        <v>0</v>
      </c>
      <c r="AI1829" s="132">
        <v>0</v>
      </c>
      <c r="AJ1829" s="66">
        <f>IFERROR(VLOOKUP($B1829,STOCK!$A:$H,3,0)," ")</f>
        <v>1</v>
      </c>
      <c r="AK1829" s="67">
        <f>IFERROR(VLOOKUP($B1829,STOCK!$A:$H,4,0)," ")</f>
        <v>0</v>
      </c>
      <c r="AL1829" s="67">
        <f>IFERROR(VLOOKUP($B1829,STOCK!$A:$H,5,0)," ")</f>
        <v>0</v>
      </c>
      <c r="AM1829" s="67">
        <f>IFERROR(VLOOKUP($B1829,STOCK!$A:$H,6,0)," ")</f>
        <v>0</v>
      </c>
      <c r="AN1829" s="67">
        <f>IFERROR(VLOOKUP($B1829,STOCK!$A:$H,7,0)," ")</f>
        <v>5</v>
      </c>
      <c r="AO1829" s="67">
        <f>IFERROR(VLOOKUP($B1829,STOCK!$A:$H,8,0)," ")</f>
        <v>0</v>
      </c>
      <c r="AP1829" s="62">
        <f t="shared" si="364"/>
        <v>10</v>
      </c>
      <c r="AQ1829" s="50" t="str">
        <f t="shared" si="365"/>
        <v>Q</v>
      </c>
      <c r="AR1829" s="50" t="str">
        <f t="shared" si="366"/>
        <v>Q</v>
      </c>
      <c r="AS1829" s="50" t="str">
        <f t="shared" si="367"/>
        <v>Q</v>
      </c>
      <c r="AT1829" s="50">
        <f t="shared" si="368"/>
        <v>18.75</v>
      </c>
      <c r="AU1829" s="63" t="str">
        <f t="shared" si="375"/>
        <v>Q</v>
      </c>
      <c r="AV1829" s="67">
        <v>37499.999999</v>
      </c>
      <c r="AW1829" s="67">
        <v>37499.999680000001</v>
      </c>
      <c r="AX1829" s="49">
        <v>41900</v>
      </c>
      <c r="AY1829" s="51">
        <f t="shared" si="377"/>
        <v>0.11733333336312879</v>
      </c>
      <c r="AZ1829" s="51">
        <f t="shared" si="378"/>
        <v>0.1050119331980907</v>
      </c>
      <c r="BA1829" s="49">
        <v>40900</v>
      </c>
      <c r="BB1829" s="53">
        <v>3</v>
      </c>
      <c r="BC1829" s="51">
        <f t="shared" si="379"/>
        <v>9.0666666695751186E-2</v>
      </c>
      <c r="BD1829" s="51">
        <f t="shared" si="380"/>
        <v>8.3129584376528121E-2</v>
      </c>
      <c r="BE1829" s="49">
        <v>39900</v>
      </c>
      <c r="BF1829" s="53">
        <v>6</v>
      </c>
      <c r="BG1829" s="51">
        <f t="shared" si="381"/>
        <v>6.4000000028373361E-2</v>
      </c>
      <c r="BH1829" s="51">
        <f t="shared" si="382"/>
        <v>6.0150375964912288E-2</v>
      </c>
      <c r="BI1829" s="282">
        <f t="shared" si="376"/>
        <v>11</v>
      </c>
    </row>
    <row r="1830" spans="1:61" hidden="1">
      <c r="A1830" s="57" t="s">
        <v>149</v>
      </c>
      <c r="B1830" s="52" t="s">
        <v>5709</v>
      </c>
      <c r="C1830" s="52" t="s">
        <v>5710</v>
      </c>
      <c r="D1830" s="18" t="s">
        <v>5711</v>
      </c>
      <c r="E1830" s="56">
        <v>12</v>
      </c>
      <c r="F1830" s="46" t="s">
        <v>5814</v>
      </c>
      <c r="G1830" s="47" t="s">
        <v>5814</v>
      </c>
      <c r="H1830" s="47" t="s">
        <v>6390</v>
      </c>
      <c r="I1830" s="48" t="s">
        <v>6391</v>
      </c>
      <c r="J1830" s="48" t="s">
        <v>6409</v>
      </c>
      <c r="K1830" s="48" t="s">
        <v>6409</v>
      </c>
      <c r="L1830" s="45">
        <v>81</v>
      </c>
      <c r="M1830" s="47" t="s">
        <v>6093</v>
      </c>
      <c r="N1830" s="60">
        <v>0</v>
      </c>
      <c r="O1830" s="58">
        <v>1</v>
      </c>
      <c r="P1830" s="58">
        <v>3</v>
      </c>
      <c r="Q1830" s="132">
        <v>2</v>
      </c>
      <c r="R1830" s="60">
        <v>0</v>
      </c>
      <c r="S1830" s="58">
        <v>0</v>
      </c>
      <c r="T1830" s="58">
        <v>0</v>
      </c>
      <c r="U1830" s="132">
        <v>3</v>
      </c>
      <c r="V1830" s="58">
        <v>0</v>
      </c>
      <c r="W1830" s="58">
        <v>2</v>
      </c>
      <c r="X1830" s="58">
        <v>0</v>
      </c>
      <c r="Y1830" s="132">
        <v>0</v>
      </c>
      <c r="Z1830" s="61">
        <v>2</v>
      </c>
      <c r="AA1830" s="59">
        <v>1</v>
      </c>
      <c r="AB1830" s="59">
        <v>0</v>
      </c>
      <c r="AC1830" s="132">
        <v>0</v>
      </c>
      <c r="AD1830" s="61">
        <v>1</v>
      </c>
      <c r="AE1830" s="59">
        <v>0</v>
      </c>
      <c r="AF1830" s="59">
        <v>2</v>
      </c>
      <c r="AG1830" s="132">
        <v>5</v>
      </c>
      <c r="AH1830" s="61">
        <v>0</v>
      </c>
      <c r="AI1830" s="132">
        <v>0</v>
      </c>
      <c r="AJ1830" s="66">
        <f>IFERROR(VLOOKUP($B1830,STOCK!$A:$H,3,0)," ")</f>
        <v>11</v>
      </c>
      <c r="AK1830" s="67">
        <f>IFERROR(VLOOKUP($B1830,STOCK!$A:$H,4,0)," ")</f>
        <v>24</v>
      </c>
      <c r="AL1830" s="67">
        <f>IFERROR(VLOOKUP($B1830,STOCK!$A:$H,5,0)," ")</f>
        <v>7</v>
      </c>
      <c r="AM1830" s="67">
        <f>IFERROR(VLOOKUP($B1830,STOCK!$A:$H,6,0)," ")</f>
        <v>0</v>
      </c>
      <c r="AN1830" s="67">
        <f>IFERROR(VLOOKUP($B1830,STOCK!$A:$H,7,0)," ")</f>
        <v>0</v>
      </c>
      <c r="AO1830" s="67">
        <f>IFERROR(VLOOKUP($B1830,STOCK!$A:$H,8,0)," ")</f>
        <v>0</v>
      </c>
      <c r="AP1830" s="62">
        <f t="shared" si="364"/>
        <v>165</v>
      </c>
      <c r="AQ1830" s="50">
        <f t="shared" si="365"/>
        <v>240</v>
      </c>
      <c r="AR1830" s="50" t="str">
        <f t="shared" si="366"/>
        <v>SV</v>
      </c>
      <c r="AS1830" s="50" t="str">
        <f t="shared" si="367"/>
        <v>Q</v>
      </c>
      <c r="AT1830" s="50" t="str">
        <f t="shared" si="368"/>
        <v>Q</v>
      </c>
      <c r="AU1830" s="63" t="str">
        <f t="shared" si="375"/>
        <v>Q</v>
      </c>
      <c r="AV1830" s="67">
        <v>37499.999999</v>
      </c>
      <c r="AW1830" s="67">
        <v>37499.999790000002</v>
      </c>
      <c r="AX1830" s="49">
        <v>41900</v>
      </c>
      <c r="AY1830" s="51">
        <f t="shared" si="377"/>
        <v>0.11733333336312879</v>
      </c>
      <c r="AZ1830" s="51">
        <f t="shared" si="378"/>
        <v>0.1050119331980907</v>
      </c>
      <c r="BA1830" s="49">
        <v>40900</v>
      </c>
      <c r="BB1830" s="53">
        <v>3</v>
      </c>
      <c r="BC1830" s="51">
        <f t="shared" si="379"/>
        <v>9.0666666695751186E-2</v>
      </c>
      <c r="BD1830" s="51">
        <f t="shared" si="380"/>
        <v>8.3129584376528121E-2</v>
      </c>
      <c r="BE1830" s="49">
        <v>39900</v>
      </c>
      <c r="BF1830" s="53">
        <v>6</v>
      </c>
      <c r="BG1830" s="51">
        <f t="shared" si="381"/>
        <v>6.4000000028373361E-2</v>
      </c>
      <c r="BH1830" s="51">
        <f t="shared" si="382"/>
        <v>6.0150375964912288E-2</v>
      </c>
      <c r="BI1830" s="282">
        <f t="shared" si="376"/>
        <v>10</v>
      </c>
    </row>
    <row r="1831" spans="1:61" hidden="1">
      <c r="A1831" s="57" t="s">
        <v>149</v>
      </c>
      <c r="B1831" s="52" t="s">
        <v>5712</v>
      </c>
      <c r="C1831" s="52" t="s">
        <v>5713</v>
      </c>
      <c r="D1831" s="18" t="s">
        <v>5714</v>
      </c>
      <c r="E1831" s="56">
        <v>12</v>
      </c>
      <c r="F1831" s="46" t="s">
        <v>5814</v>
      </c>
      <c r="G1831" s="47" t="s">
        <v>5814</v>
      </c>
      <c r="H1831" s="47" t="s">
        <v>6390</v>
      </c>
      <c r="I1831" s="48" t="s">
        <v>6391</v>
      </c>
      <c r="J1831" s="48" t="s">
        <v>6410</v>
      </c>
      <c r="K1831" s="48" t="s">
        <v>6410</v>
      </c>
      <c r="L1831" s="45">
        <v>81</v>
      </c>
      <c r="M1831" s="47" t="s">
        <v>6093</v>
      </c>
      <c r="N1831" s="60">
        <v>0</v>
      </c>
      <c r="O1831" s="58">
        <v>0</v>
      </c>
      <c r="P1831" s="58">
        <v>0</v>
      </c>
      <c r="Q1831" s="132">
        <v>0</v>
      </c>
      <c r="R1831" s="60">
        <v>0</v>
      </c>
      <c r="S1831" s="58">
        <v>0</v>
      </c>
      <c r="T1831" s="58">
        <v>0</v>
      </c>
      <c r="U1831" s="132">
        <v>0</v>
      </c>
      <c r="V1831" s="58">
        <v>0</v>
      </c>
      <c r="W1831" s="58">
        <v>0</v>
      </c>
      <c r="X1831" s="58">
        <v>0</v>
      </c>
      <c r="Y1831" s="132">
        <v>0</v>
      </c>
      <c r="Z1831" s="61">
        <v>0</v>
      </c>
      <c r="AA1831" s="59">
        <v>0</v>
      </c>
      <c r="AB1831" s="59">
        <v>0</v>
      </c>
      <c r="AC1831" s="132">
        <v>0</v>
      </c>
      <c r="AD1831" s="61">
        <v>0</v>
      </c>
      <c r="AE1831" s="59">
        <v>0</v>
      </c>
      <c r="AF1831" s="59">
        <v>0</v>
      </c>
      <c r="AG1831" s="132">
        <v>0</v>
      </c>
      <c r="AH1831" s="61">
        <v>0</v>
      </c>
      <c r="AI1831" s="132">
        <v>0</v>
      </c>
      <c r="AJ1831" s="66">
        <f>IFERROR(VLOOKUP($B1831,STOCK!$A:$H,3,0)," ")</f>
        <v>0</v>
      </c>
      <c r="AK1831" s="67">
        <f>IFERROR(VLOOKUP($B1831,STOCK!$A:$H,4,0)," ")</f>
        <v>0</v>
      </c>
      <c r="AL1831" s="67">
        <f>IFERROR(VLOOKUP($B1831,STOCK!$A:$H,5,0)," ")</f>
        <v>0</v>
      </c>
      <c r="AM1831" s="67">
        <f>IFERROR(VLOOKUP($B1831,STOCK!$A:$H,6,0)," ")</f>
        <v>1</v>
      </c>
      <c r="AN1831" s="67">
        <f>IFERROR(VLOOKUP($B1831,STOCK!$A:$H,7,0)," ")</f>
        <v>0</v>
      </c>
      <c r="AO1831" s="67">
        <f>IFERROR(VLOOKUP($B1831,STOCK!$A:$H,8,0)," ")</f>
        <v>0</v>
      </c>
      <c r="AP1831" s="62" t="str">
        <f t="shared" si="364"/>
        <v>Q</v>
      </c>
      <c r="AQ1831" s="50" t="str">
        <f t="shared" si="365"/>
        <v>Q</v>
      </c>
      <c r="AR1831" s="50" t="str">
        <f t="shared" si="366"/>
        <v>Q</v>
      </c>
      <c r="AS1831" s="50" t="str">
        <f t="shared" si="367"/>
        <v>SV</v>
      </c>
      <c r="AT1831" s="50" t="str">
        <f t="shared" si="368"/>
        <v>Q</v>
      </c>
      <c r="AU1831" s="63" t="str">
        <f t="shared" si="375"/>
        <v>Q</v>
      </c>
      <c r="AV1831" s="67">
        <v>26665.999997999999</v>
      </c>
      <c r="AW1831" s="67">
        <v>26744.36204</v>
      </c>
      <c r="AX1831" s="49">
        <v>34900</v>
      </c>
      <c r="AY1831" s="51">
        <f t="shared" si="377"/>
        <v>0.30878271966615034</v>
      </c>
      <c r="AZ1831" s="51">
        <f t="shared" si="378"/>
        <v>0.23593123214899717</v>
      </c>
      <c r="BA1831" s="49">
        <v>33900</v>
      </c>
      <c r="BB1831" s="53">
        <v>3</v>
      </c>
      <c r="BC1831" s="51">
        <f t="shared" si="379"/>
        <v>0.27128178213989962</v>
      </c>
      <c r="BD1831" s="51">
        <f t="shared" si="380"/>
        <v>0.21339233044247791</v>
      </c>
      <c r="BE1831" s="49">
        <v>32900</v>
      </c>
      <c r="BF1831" s="53">
        <v>6</v>
      </c>
      <c r="BG1831" s="51">
        <f t="shared" si="381"/>
        <v>0.2337808446136489</v>
      </c>
      <c r="BH1831" s="51">
        <f t="shared" si="382"/>
        <v>0.18948328273556234</v>
      </c>
      <c r="BI1831" s="282">
        <f t="shared" si="376"/>
        <v>0</v>
      </c>
    </row>
    <row r="1832" spans="1:61" hidden="1">
      <c r="A1832" s="57" t="s">
        <v>149</v>
      </c>
      <c r="B1832" s="52" t="s">
        <v>5715</v>
      </c>
      <c r="C1832" s="52" t="s">
        <v>5716</v>
      </c>
      <c r="D1832" s="18" t="s">
        <v>5717</v>
      </c>
      <c r="E1832" s="56">
        <v>12</v>
      </c>
      <c r="F1832" s="46" t="s">
        <v>5814</v>
      </c>
      <c r="G1832" s="47" t="s">
        <v>5814</v>
      </c>
      <c r="H1832" s="47" t="s">
        <v>6390</v>
      </c>
      <c r="I1832" s="48" t="s">
        <v>6391</v>
      </c>
      <c r="J1832" s="48" t="s">
        <v>6411</v>
      </c>
      <c r="K1832" s="48" t="s">
        <v>6411</v>
      </c>
      <c r="L1832" s="45">
        <v>81</v>
      </c>
      <c r="M1832" s="47" t="s">
        <v>6093</v>
      </c>
      <c r="N1832" s="60">
        <v>26</v>
      </c>
      <c r="O1832" s="58">
        <v>20</v>
      </c>
      <c r="P1832" s="58">
        <v>33</v>
      </c>
      <c r="Q1832" s="132">
        <v>25</v>
      </c>
      <c r="R1832" s="60">
        <v>16</v>
      </c>
      <c r="S1832" s="58">
        <v>47</v>
      </c>
      <c r="T1832" s="58">
        <v>1</v>
      </c>
      <c r="U1832" s="132">
        <v>0</v>
      </c>
      <c r="V1832" s="58">
        <v>18</v>
      </c>
      <c r="W1832" s="58">
        <v>31</v>
      </c>
      <c r="X1832" s="58">
        <v>5</v>
      </c>
      <c r="Y1832" s="132">
        <v>0</v>
      </c>
      <c r="Z1832" s="61">
        <v>0</v>
      </c>
      <c r="AA1832" s="59">
        <v>12</v>
      </c>
      <c r="AB1832" s="59">
        <v>0</v>
      </c>
      <c r="AC1832" s="132">
        <v>0</v>
      </c>
      <c r="AD1832" s="61">
        <v>45</v>
      </c>
      <c r="AE1832" s="59">
        <v>75</v>
      </c>
      <c r="AF1832" s="59">
        <v>0</v>
      </c>
      <c r="AG1832" s="132">
        <v>0</v>
      </c>
      <c r="AH1832" s="61">
        <v>0</v>
      </c>
      <c r="AI1832" s="132">
        <v>0</v>
      </c>
      <c r="AJ1832" s="66">
        <f>IFERROR(VLOOKUP($B1832,STOCK!$A:$H,3,0)," ")</f>
        <v>-1</v>
      </c>
      <c r="AK1832" s="67">
        <f>IFERROR(VLOOKUP($B1832,STOCK!$A:$H,4,0)," ")</f>
        <v>0</v>
      </c>
      <c r="AL1832" s="67">
        <f>IFERROR(VLOOKUP($B1832,STOCK!$A:$H,5,0)," ")</f>
        <v>0</v>
      </c>
      <c r="AM1832" s="67">
        <f>IFERROR(VLOOKUP($B1832,STOCK!$A:$H,6,0)," ")</f>
        <v>24</v>
      </c>
      <c r="AN1832" s="67">
        <f>IFERROR(VLOOKUP($B1832,STOCK!$A:$H,7,0)," ")</f>
        <v>48</v>
      </c>
      <c r="AO1832" s="67">
        <f>IFERROR(VLOOKUP($B1832,STOCK!$A:$H,8,0)," ")</f>
        <v>0</v>
      </c>
      <c r="AP1832" s="62" t="str">
        <f t="shared" si="364"/>
        <v>Q</v>
      </c>
      <c r="AQ1832" s="50" t="str">
        <f t="shared" si="365"/>
        <v>Q</v>
      </c>
      <c r="AR1832" s="50" t="str">
        <f t="shared" si="366"/>
        <v>Q</v>
      </c>
      <c r="AS1832" s="50" t="str">
        <f t="shared" si="367"/>
        <v>SV</v>
      </c>
      <c r="AT1832" s="50" t="str">
        <f t="shared" si="368"/>
        <v>SV</v>
      </c>
      <c r="AU1832" s="63" t="str">
        <f t="shared" si="375"/>
        <v>Q</v>
      </c>
      <c r="AV1832" s="67">
        <v>20257.000005000002</v>
      </c>
      <c r="AW1832" s="67">
        <v>19881.238740000001</v>
      </c>
      <c r="AX1832" s="49">
        <v>22500</v>
      </c>
      <c r="AY1832" s="51">
        <f t="shared" si="377"/>
        <v>0.11072715577066505</v>
      </c>
      <c r="AZ1832" s="51">
        <f t="shared" si="378"/>
        <v>9.9688888666666586E-2</v>
      </c>
      <c r="BA1832" s="49">
        <v>21900</v>
      </c>
      <c r="BB1832" s="53">
        <v>3</v>
      </c>
      <c r="BC1832" s="51">
        <f t="shared" si="379"/>
        <v>8.1107764950113959E-2</v>
      </c>
      <c r="BD1832" s="51">
        <f t="shared" si="380"/>
        <v>7.5022830821917727E-2</v>
      </c>
      <c r="BE1832" s="49">
        <v>21500</v>
      </c>
      <c r="BF1832" s="53">
        <v>12</v>
      </c>
      <c r="BG1832" s="51">
        <f t="shared" si="381"/>
        <v>6.1361504403079969E-2</v>
      </c>
      <c r="BH1832" s="51">
        <f t="shared" si="382"/>
        <v>5.7813953255813871E-2</v>
      </c>
      <c r="BI1832" s="282">
        <f t="shared" si="376"/>
        <v>25</v>
      </c>
    </row>
    <row r="1833" spans="1:61" hidden="1">
      <c r="A1833" s="57" t="s">
        <v>149</v>
      </c>
      <c r="B1833" s="52" t="s">
        <v>5718</v>
      </c>
      <c r="C1833" s="52" t="s">
        <v>5719</v>
      </c>
      <c r="D1833" s="18" t="s">
        <v>5720</v>
      </c>
      <c r="E1833" s="56">
        <v>12</v>
      </c>
      <c r="F1833" s="46" t="s">
        <v>5814</v>
      </c>
      <c r="G1833" s="47" t="s">
        <v>5814</v>
      </c>
      <c r="H1833" s="47" t="s">
        <v>6390</v>
      </c>
      <c r="I1833" s="48" t="s">
        <v>6391</v>
      </c>
      <c r="J1833" s="48" t="s">
        <v>6411</v>
      </c>
      <c r="K1833" s="48" t="s">
        <v>6411</v>
      </c>
      <c r="L1833" s="45">
        <v>81</v>
      </c>
      <c r="M1833" s="47" t="s">
        <v>6093</v>
      </c>
      <c r="N1833" s="60">
        <v>16</v>
      </c>
      <c r="O1833" s="58">
        <v>59</v>
      </c>
      <c r="P1833" s="58">
        <v>110</v>
      </c>
      <c r="Q1833" s="132">
        <v>122</v>
      </c>
      <c r="R1833" s="60">
        <v>87</v>
      </c>
      <c r="S1833" s="58">
        <v>33</v>
      </c>
      <c r="T1833" s="58">
        <v>22</v>
      </c>
      <c r="U1833" s="132">
        <v>104</v>
      </c>
      <c r="V1833" s="58">
        <v>19</v>
      </c>
      <c r="W1833" s="58">
        <v>44</v>
      </c>
      <c r="X1833" s="58">
        <v>33</v>
      </c>
      <c r="Y1833" s="132">
        <v>15</v>
      </c>
      <c r="Z1833" s="61">
        <v>16</v>
      </c>
      <c r="AA1833" s="59">
        <v>33</v>
      </c>
      <c r="AB1833" s="59">
        <v>30</v>
      </c>
      <c r="AC1833" s="132">
        <v>63</v>
      </c>
      <c r="AD1833" s="61">
        <v>55</v>
      </c>
      <c r="AE1833" s="59">
        <v>44</v>
      </c>
      <c r="AF1833" s="59">
        <v>84</v>
      </c>
      <c r="AG1833" s="132">
        <v>132</v>
      </c>
      <c r="AH1833" s="61">
        <v>0</v>
      </c>
      <c r="AI1833" s="132">
        <v>0</v>
      </c>
      <c r="AJ1833" s="66">
        <f>IFERROR(VLOOKUP($B1833,STOCK!$A:$H,3,0)," ")</f>
        <v>98</v>
      </c>
      <c r="AK1833" s="67">
        <f>IFERROR(VLOOKUP($B1833,STOCK!$A:$H,4,0)," ")</f>
        <v>59</v>
      </c>
      <c r="AL1833" s="67">
        <f>IFERROR(VLOOKUP($B1833,STOCK!$A:$H,5,0)," ")</f>
        <v>1</v>
      </c>
      <c r="AM1833" s="67">
        <f>IFERROR(VLOOKUP($B1833,STOCK!$A:$H,6,0)," ")</f>
        <v>93</v>
      </c>
      <c r="AN1833" s="67">
        <f>IFERROR(VLOOKUP($B1833,STOCK!$A:$H,7,0)," ")</f>
        <v>27</v>
      </c>
      <c r="AO1833" s="67">
        <f>IFERROR(VLOOKUP($B1833,STOCK!$A:$H,8,0)," ")</f>
        <v>0</v>
      </c>
      <c r="AP1833" s="62">
        <f t="shared" si="364"/>
        <v>24.098360655737704</v>
      </c>
      <c r="AQ1833" s="50">
        <f t="shared" si="365"/>
        <v>17.01923076923077</v>
      </c>
      <c r="AR1833" s="50">
        <f t="shared" si="366"/>
        <v>2</v>
      </c>
      <c r="AS1833" s="50">
        <f t="shared" si="367"/>
        <v>44.285714285714292</v>
      </c>
      <c r="AT1833" s="50">
        <f t="shared" si="368"/>
        <v>6.1363636363636367</v>
      </c>
      <c r="AU1833" s="63" t="str">
        <f t="shared" si="375"/>
        <v>Q</v>
      </c>
      <c r="AV1833" s="67">
        <v>16216.999997000001</v>
      </c>
      <c r="AW1833" s="67">
        <v>12590.88963</v>
      </c>
      <c r="AX1833" s="49">
        <v>17900</v>
      </c>
      <c r="AY1833" s="51">
        <f t="shared" si="377"/>
        <v>0.10377998417163092</v>
      </c>
      <c r="AZ1833" s="51">
        <f t="shared" si="378"/>
        <v>9.4022346536312806E-2</v>
      </c>
      <c r="BA1833" s="49">
        <v>17500</v>
      </c>
      <c r="BB1833" s="53">
        <v>3</v>
      </c>
      <c r="BC1833" s="51">
        <f t="shared" si="379"/>
        <v>7.9114509665002331E-2</v>
      </c>
      <c r="BD1833" s="51">
        <f t="shared" si="380"/>
        <v>7.3314285885714245E-2</v>
      </c>
      <c r="BE1833" s="49">
        <v>17250</v>
      </c>
      <c r="BF1833" s="53">
        <v>12</v>
      </c>
      <c r="BG1833" s="51">
        <f t="shared" si="381"/>
        <v>6.3698588098359377E-2</v>
      </c>
      <c r="BH1833" s="51">
        <f t="shared" si="382"/>
        <v>5.9884058144927491E-2</v>
      </c>
      <c r="BI1833" s="282">
        <f t="shared" si="376"/>
        <v>436</v>
      </c>
    </row>
    <row r="1834" spans="1:61" hidden="1">
      <c r="A1834" s="57" t="s">
        <v>150</v>
      </c>
      <c r="B1834" s="52" t="s">
        <v>5721</v>
      </c>
      <c r="C1834" s="52" t="s">
        <v>5722</v>
      </c>
      <c r="D1834" s="18" t="s">
        <v>5723</v>
      </c>
      <c r="E1834" s="56">
        <v>6</v>
      </c>
      <c r="F1834" s="46" t="s">
        <v>5814</v>
      </c>
      <c r="G1834" s="47" t="s">
        <v>5814</v>
      </c>
      <c r="H1834" s="47" t="s">
        <v>6390</v>
      </c>
      <c r="I1834" s="48" t="s">
        <v>6391</v>
      </c>
      <c r="J1834" s="48" t="s">
        <v>6412</v>
      </c>
      <c r="K1834" s="48" t="s">
        <v>6412</v>
      </c>
      <c r="L1834" s="45">
        <v>27</v>
      </c>
      <c r="M1834" s="47" t="s">
        <v>5871</v>
      </c>
      <c r="N1834" s="60">
        <v>3</v>
      </c>
      <c r="O1834" s="58">
        <v>1</v>
      </c>
      <c r="P1834" s="58">
        <v>2</v>
      </c>
      <c r="Q1834" s="132">
        <v>0</v>
      </c>
      <c r="R1834" s="60">
        <v>2</v>
      </c>
      <c r="S1834" s="58">
        <v>4</v>
      </c>
      <c r="T1834" s="58">
        <v>0</v>
      </c>
      <c r="U1834" s="132">
        <v>0</v>
      </c>
      <c r="V1834" s="58">
        <v>0</v>
      </c>
      <c r="W1834" s="58">
        <v>1</v>
      </c>
      <c r="X1834" s="58">
        <v>0</v>
      </c>
      <c r="Y1834" s="132">
        <v>0</v>
      </c>
      <c r="Z1834" s="61">
        <v>1</v>
      </c>
      <c r="AA1834" s="59">
        <v>0</v>
      </c>
      <c r="AB1834" s="59">
        <v>6</v>
      </c>
      <c r="AC1834" s="132">
        <v>6</v>
      </c>
      <c r="AD1834" s="61">
        <v>2</v>
      </c>
      <c r="AE1834" s="59">
        <v>3</v>
      </c>
      <c r="AF1834" s="59">
        <v>0</v>
      </c>
      <c r="AG1834" s="132">
        <v>0</v>
      </c>
      <c r="AH1834" s="61">
        <v>0</v>
      </c>
      <c r="AI1834" s="132">
        <v>0</v>
      </c>
      <c r="AJ1834" s="66">
        <f>IFERROR(VLOOKUP($B1834,STOCK!$A:$H,3,0)," ")</f>
        <v>5</v>
      </c>
      <c r="AK1834" s="67">
        <f>IFERROR(VLOOKUP($B1834,STOCK!$A:$H,4,0)," ")</f>
        <v>9</v>
      </c>
      <c r="AL1834" s="67">
        <f>IFERROR(VLOOKUP($B1834,STOCK!$A:$H,5,0)," ")</f>
        <v>6</v>
      </c>
      <c r="AM1834" s="67">
        <f>IFERROR(VLOOKUP($B1834,STOCK!$A:$H,6,0)," ")</f>
        <v>6</v>
      </c>
      <c r="AN1834" s="67">
        <f>IFERROR(VLOOKUP($B1834,STOCK!$A:$H,7,0)," ")</f>
        <v>9</v>
      </c>
      <c r="AO1834" s="67">
        <f>IFERROR(VLOOKUP($B1834,STOCK!$A:$H,8,0)," ")</f>
        <v>6</v>
      </c>
      <c r="AP1834" s="62" t="str">
        <f t="shared" si="364"/>
        <v>SV</v>
      </c>
      <c r="AQ1834" s="50" t="str">
        <f t="shared" si="365"/>
        <v>SV</v>
      </c>
      <c r="AR1834" s="50" t="str">
        <f t="shared" si="366"/>
        <v>SV</v>
      </c>
      <c r="AS1834" s="50">
        <f t="shared" si="367"/>
        <v>30</v>
      </c>
      <c r="AT1834" s="50" t="str">
        <f t="shared" si="368"/>
        <v>SV</v>
      </c>
      <c r="AU1834" s="63" t="str">
        <f t="shared" si="375"/>
        <v>SV</v>
      </c>
      <c r="AV1834" s="67">
        <v>33250</v>
      </c>
      <c r="AW1834" s="67">
        <v>33010.324050000003</v>
      </c>
      <c r="AX1834" s="49">
        <v>37900</v>
      </c>
      <c r="AY1834" s="51">
        <f t="shared" si="377"/>
        <v>0.13984962406015033</v>
      </c>
      <c r="AZ1834" s="51">
        <f t="shared" si="378"/>
        <v>0.12269129287598944</v>
      </c>
      <c r="BA1834" s="49">
        <v>36900</v>
      </c>
      <c r="BB1834" s="53">
        <v>3</v>
      </c>
      <c r="BC1834" s="51">
        <f t="shared" si="379"/>
        <v>0.10977443609022552</v>
      </c>
      <c r="BD1834" s="51">
        <f t="shared" si="380"/>
        <v>9.8915989159891596E-2</v>
      </c>
      <c r="BE1834" s="49">
        <v>35900</v>
      </c>
      <c r="BF1834" s="53">
        <v>6</v>
      </c>
      <c r="BG1834" s="51">
        <f t="shared" si="381"/>
        <v>7.9699248120300714E-2</v>
      </c>
      <c r="BH1834" s="51">
        <f t="shared" si="382"/>
        <v>7.3816155988857934E-2</v>
      </c>
      <c r="BI1834" s="282">
        <f t="shared" si="376"/>
        <v>6</v>
      </c>
    </row>
    <row r="1835" spans="1:61" hidden="1">
      <c r="A1835" s="57" t="s">
        <v>150</v>
      </c>
      <c r="B1835" s="52" t="s">
        <v>5724</v>
      </c>
      <c r="C1835" s="52" t="s">
        <v>5725</v>
      </c>
      <c r="D1835" s="18" t="s">
        <v>5726</v>
      </c>
      <c r="E1835" s="56">
        <v>6</v>
      </c>
      <c r="F1835" s="46" t="s">
        <v>5814</v>
      </c>
      <c r="G1835" s="47" t="s">
        <v>5814</v>
      </c>
      <c r="H1835" s="47" t="s">
        <v>6390</v>
      </c>
      <c r="I1835" s="48" t="s">
        <v>6391</v>
      </c>
      <c r="J1835" s="48" t="s">
        <v>6412</v>
      </c>
      <c r="K1835" s="48" t="s">
        <v>6412</v>
      </c>
      <c r="L1835" s="45">
        <v>27</v>
      </c>
      <c r="M1835" s="47" t="s">
        <v>5871</v>
      </c>
      <c r="N1835" s="60">
        <v>2</v>
      </c>
      <c r="O1835" s="58">
        <v>1</v>
      </c>
      <c r="P1835" s="58">
        <v>1</v>
      </c>
      <c r="Q1835" s="132">
        <v>2</v>
      </c>
      <c r="R1835" s="60">
        <v>5</v>
      </c>
      <c r="S1835" s="58">
        <v>2</v>
      </c>
      <c r="T1835" s="58">
        <v>1</v>
      </c>
      <c r="U1835" s="132">
        <v>4</v>
      </c>
      <c r="V1835" s="58">
        <v>0</v>
      </c>
      <c r="W1835" s="58">
        <v>4</v>
      </c>
      <c r="X1835" s="58">
        <v>2</v>
      </c>
      <c r="Y1835" s="132">
        <v>2</v>
      </c>
      <c r="Z1835" s="61">
        <v>1</v>
      </c>
      <c r="AA1835" s="59">
        <v>1</v>
      </c>
      <c r="AB1835" s="59">
        <v>1</v>
      </c>
      <c r="AC1835" s="132">
        <v>0</v>
      </c>
      <c r="AD1835" s="61">
        <v>4</v>
      </c>
      <c r="AE1835" s="59">
        <v>10</v>
      </c>
      <c r="AF1835" s="59">
        <v>7</v>
      </c>
      <c r="AG1835" s="132">
        <v>4</v>
      </c>
      <c r="AH1835" s="61">
        <v>0</v>
      </c>
      <c r="AI1835" s="132">
        <v>2</v>
      </c>
      <c r="AJ1835" s="66">
        <f>IFERROR(VLOOKUP($B1835,STOCK!$A:$H,3,0)," ")</f>
        <v>2</v>
      </c>
      <c r="AK1835" s="67">
        <f>IFERROR(VLOOKUP($B1835,STOCK!$A:$H,4,0)," ")</f>
        <v>4</v>
      </c>
      <c r="AL1835" s="67">
        <f>IFERROR(VLOOKUP($B1835,STOCK!$A:$H,5,0)," ")</f>
        <v>6</v>
      </c>
      <c r="AM1835" s="67">
        <f>IFERROR(VLOOKUP($B1835,STOCK!$A:$H,6,0)," ")</f>
        <v>6</v>
      </c>
      <c r="AN1835" s="67">
        <f>IFERROR(VLOOKUP($B1835,STOCK!$A:$H,7,0)," ")</f>
        <v>17</v>
      </c>
      <c r="AO1835" s="67">
        <f>IFERROR(VLOOKUP($B1835,STOCK!$A:$H,8,0)," ")</f>
        <v>6</v>
      </c>
      <c r="AP1835" s="62">
        <f t="shared" si="364"/>
        <v>30</v>
      </c>
      <c r="AQ1835" s="50">
        <f t="shared" si="365"/>
        <v>30</v>
      </c>
      <c r="AR1835" s="50">
        <f t="shared" si="366"/>
        <v>90</v>
      </c>
      <c r="AS1835" s="50" t="str">
        <f t="shared" si="367"/>
        <v>SV</v>
      </c>
      <c r="AT1835" s="50">
        <f t="shared" si="368"/>
        <v>127.5</v>
      </c>
      <c r="AU1835" s="63">
        <f t="shared" si="375"/>
        <v>90</v>
      </c>
      <c r="AV1835" s="67">
        <v>33250</v>
      </c>
      <c r="AW1835" s="67">
        <v>33243.885840000003</v>
      </c>
      <c r="AX1835" s="49">
        <v>37900</v>
      </c>
      <c r="AY1835" s="51">
        <f t="shared" si="377"/>
        <v>0.13984962406015033</v>
      </c>
      <c r="AZ1835" s="51">
        <f t="shared" si="378"/>
        <v>0.12269129287598944</v>
      </c>
      <c r="BA1835" s="49">
        <v>36900</v>
      </c>
      <c r="BB1835" s="53">
        <v>3</v>
      </c>
      <c r="BC1835" s="51">
        <f t="shared" si="379"/>
        <v>0.10977443609022552</v>
      </c>
      <c r="BD1835" s="51">
        <f t="shared" si="380"/>
        <v>9.8915989159891596E-2</v>
      </c>
      <c r="BE1835" s="49">
        <v>35900</v>
      </c>
      <c r="BF1835" s="53">
        <v>6</v>
      </c>
      <c r="BG1835" s="51">
        <f t="shared" si="381"/>
        <v>7.9699248120300714E-2</v>
      </c>
      <c r="BH1835" s="51">
        <f t="shared" si="382"/>
        <v>7.3816155988857934E-2</v>
      </c>
      <c r="BI1835" s="282">
        <f t="shared" si="376"/>
        <v>14</v>
      </c>
    </row>
    <row r="1836" spans="1:61" hidden="1">
      <c r="A1836" s="57" t="s">
        <v>150</v>
      </c>
      <c r="B1836" s="52" t="s">
        <v>5727</v>
      </c>
      <c r="C1836" s="52" t="s">
        <v>5728</v>
      </c>
      <c r="D1836" s="18" t="s">
        <v>5729</v>
      </c>
      <c r="E1836" s="56">
        <v>1</v>
      </c>
      <c r="F1836" s="46" t="s">
        <v>5814</v>
      </c>
      <c r="G1836" s="47" t="s">
        <v>5814</v>
      </c>
      <c r="H1836" s="47" t="s">
        <v>6390</v>
      </c>
      <c r="I1836" s="48" t="s">
        <v>6391</v>
      </c>
      <c r="J1836" s="48" t="s">
        <v>6413</v>
      </c>
      <c r="K1836" s="48" t="s">
        <v>6413</v>
      </c>
      <c r="L1836" s="45">
        <v>27</v>
      </c>
      <c r="M1836" s="47" t="s">
        <v>5871</v>
      </c>
      <c r="N1836" s="60">
        <v>1</v>
      </c>
      <c r="O1836" s="58">
        <v>1</v>
      </c>
      <c r="P1836" s="58">
        <v>0</v>
      </c>
      <c r="Q1836" s="132">
        <v>0</v>
      </c>
      <c r="R1836" s="60">
        <v>4</v>
      </c>
      <c r="S1836" s="58">
        <v>2</v>
      </c>
      <c r="T1836" s="58">
        <v>5</v>
      </c>
      <c r="U1836" s="132">
        <v>5</v>
      </c>
      <c r="V1836" s="58">
        <v>3</v>
      </c>
      <c r="W1836" s="58">
        <v>0</v>
      </c>
      <c r="X1836" s="58">
        <v>1</v>
      </c>
      <c r="Y1836" s="132">
        <v>1</v>
      </c>
      <c r="Z1836" s="61">
        <v>2</v>
      </c>
      <c r="AA1836" s="59">
        <v>3</v>
      </c>
      <c r="AB1836" s="59">
        <v>3</v>
      </c>
      <c r="AC1836" s="132">
        <v>2</v>
      </c>
      <c r="AD1836" s="61">
        <v>0</v>
      </c>
      <c r="AE1836" s="59">
        <v>0</v>
      </c>
      <c r="AF1836" s="59">
        <v>4</v>
      </c>
      <c r="AG1836" s="132">
        <v>4</v>
      </c>
      <c r="AH1836" s="61">
        <v>0</v>
      </c>
      <c r="AI1836" s="132">
        <v>0</v>
      </c>
      <c r="AJ1836" s="66">
        <f>IFERROR(VLOOKUP($B1836,STOCK!$A:$H,3,0)," ")</f>
        <v>10</v>
      </c>
      <c r="AK1836" s="67">
        <f>IFERROR(VLOOKUP($B1836,STOCK!$A:$H,4,0)," ")</f>
        <v>1</v>
      </c>
      <c r="AL1836" s="67">
        <f>IFERROR(VLOOKUP($B1836,STOCK!$A:$H,5,0)," ")</f>
        <v>3</v>
      </c>
      <c r="AM1836" s="67">
        <f>IFERROR(VLOOKUP($B1836,STOCK!$A:$H,6,0)," ")</f>
        <v>4</v>
      </c>
      <c r="AN1836" s="67">
        <f>IFERROR(VLOOKUP($B1836,STOCK!$A:$H,7,0)," ")</f>
        <v>1</v>
      </c>
      <c r="AO1836" s="67">
        <f>IFERROR(VLOOKUP($B1836,STOCK!$A:$H,8,0)," ")</f>
        <v>24</v>
      </c>
      <c r="AP1836" s="62" t="str">
        <f t="shared" si="364"/>
        <v>SV</v>
      </c>
      <c r="AQ1836" s="50">
        <f t="shared" si="365"/>
        <v>6</v>
      </c>
      <c r="AR1836" s="50">
        <f t="shared" si="366"/>
        <v>90</v>
      </c>
      <c r="AS1836" s="50">
        <f t="shared" si="367"/>
        <v>60</v>
      </c>
      <c r="AT1836" s="50">
        <f t="shared" si="368"/>
        <v>7.5</v>
      </c>
      <c r="AU1836" s="63" t="str">
        <f t="shared" si="375"/>
        <v>SV</v>
      </c>
      <c r="AV1836" s="67">
        <v>50350</v>
      </c>
      <c r="AW1836" s="67">
        <v>49452.37429</v>
      </c>
      <c r="AX1836" s="49">
        <v>55900</v>
      </c>
      <c r="AY1836" s="51">
        <f t="shared" si="377"/>
        <v>0.11022840119165833</v>
      </c>
      <c r="AZ1836" s="51">
        <f t="shared" si="378"/>
        <v>9.9284436493738817E-2</v>
      </c>
      <c r="BA1836" s="49">
        <v>54900</v>
      </c>
      <c r="BB1836" s="53">
        <v>3</v>
      </c>
      <c r="BC1836" s="51">
        <f t="shared" si="379"/>
        <v>9.0367428003972128E-2</v>
      </c>
      <c r="BD1836" s="51">
        <f t="shared" si="380"/>
        <v>8.2877959927140255E-2</v>
      </c>
      <c r="BE1836" s="49">
        <v>53900</v>
      </c>
      <c r="BF1836" s="53">
        <v>6</v>
      </c>
      <c r="BG1836" s="51">
        <f t="shared" si="381"/>
        <v>7.0506454816285924E-2</v>
      </c>
      <c r="BH1836" s="51">
        <f t="shared" si="382"/>
        <v>6.5862708719851573E-2</v>
      </c>
      <c r="BI1836" s="282">
        <f t="shared" si="376"/>
        <v>12</v>
      </c>
    </row>
    <row r="1837" spans="1:61" hidden="1">
      <c r="A1837" s="57" t="s">
        <v>150</v>
      </c>
      <c r="B1837" s="52" t="s">
        <v>5730</v>
      </c>
      <c r="C1837" s="52" t="s">
        <v>5731</v>
      </c>
      <c r="D1837" s="18" t="s">
        <v>5732</v>
      </c>
      <c r="E1837" s="56">
        <v>1</v>
      </c>
      <c r="F1837" s="46" t="s">
        <v>5814</v>
      </c>
      <c r="G1837" s="47" t="s">
        <v>5814</v>
      </c>
      <c r="H1837" s="47" t="s">
        <v>6390</v>
      </c>
      <c r="I1837" s="48" t="s">
        <v>6391</v>
      </c>
      <c r="J1837" s="48" t="s">
        <v>6413</v>
      </c>
      <c r="K1837" s="48" t="s">
        <v>6413</v>
      </c>
      <c r="L1837" s="45">
        <v>27</v>
      </c>
      <c r="M1837" s="47" t="s">
        <v>5871</v>
      </c>
      <c r="N1837" s="60">
        <v>0</v>
      </c>
      <c r="O1837" s="58">
        <v>0</v>
      </c>
      <c r="P1837" s="58">
        <v>0</v>
      </c>
      <c r="Q1837" s="132">
        <v>0</v>
      </c>
      <c r="R1837" s="60">
        <v>0</v>
      </c>
      <c r="S1837" s="58">
        <v>0</v>
      </c>
      <c r="T1837" s="58">
        <v>0</v>
      </c>
      <c r="U1837" s="132">
        <v>1</v>
      </c>
      <c r="V1837" s="58">
        <v>0</v>
      </c>
      <c r="W1837" s="58">
        <v>0</v>
      </c>
      <c r="X1837" s="58">
        <v>2</v>
      </c>
      <c r="Y1837" s="132">
        <v>2</v>
      </c>
      <c r="Z1837" s="61">
        <v>0</v>
      </c>
      <c r="AA1837" s="59">
        <v>0</v>
      </c>
      <c r="AB1837" s="59">
        <v>0</v>
      </c>
      <c r="AC1837" s="132">
        <v>0</v>
      </c>
      <c r="AD1837" s="61">
        <v>0</v>
      </c>
      <c r="AE1837" s="59">
        <v>0</v>
      </c>
      <c r="AF1837" s="59">
        <v>0</v>
      </c>
      <c r="AG1837" s="132">
        <v>0</v>
      </c>
      <c r="AH1837" s="61">
        <v>0</v>
      </c>
      <c r="AI1837" s="132">
        <v>1</v>
      </c>
      <c r="AJ1837" s="66">
        <f>IFERROR(VLOOKUP($B1837,STOCK!$A:$H,3,0)," ")</f>
        <v>15</v>
      </c>
      <c r="AK1837" s="67">
        <f>IFERROR(VLOOKUP($B1837,STOCK!$A:$H,4,0)," ")</f>
        <v>5</v>
      </c>
      <c r="AL1837" s="67">
        <f>IFERROR(VLOOKUP($B1837,STOCK!$A:$H,5,0)," ")</f>
        <v>5</v>
      </c>
      <c r="AM1837" s="67">
        <f>IFERROR(VLOOKUP($B1837,STOCK!$A:$H,6,0)," ")</f>
        <v>10</v>
      </c>
      <c r="AN1837" s="67">
        <f>IFERROR(VLOOKUP($B1837,STOCK!$A:$H,7,0)," ")</f>
        <v>11</v>
      </c>
      <c r="AO1837" s="67">
        <f>IFERROR(VLOOKUP($B1837,STOCK!$A:$H,8,0)," ")</f>
        <v>24</v>
      </c>
      <c r="AP1837" s="62" t="str">
        <f t="shared" si="364"/>
        <v>SV</v>
      </c>
      <c r="AQ1837" s="50">
        <f t="shared" si="365"/>
        <v>150</v>
      </c>
      <c r="AR1837" s="50">
        <f t="shared" si="366"/>
        <v>75</v>
      </c>
      <c r="AS1837" s="50" t="str">
        <f t="shared" si="367"/>
        <v>SV</v>
      </c>
      <c r="AT1837" s="50" t="str">
        <f t="shared" si="368"/>
        <v>SV</v>
      </c>
      <c r="AU1837" s="63">
        <f t="shared" si="375"/>
        <v>720</v>
      </c>
      <c r="AV1837" s="67">
        <v>50350</v>
      </c>
      <c r="AW1837" s="67">
        <v>50200.171009999998</v>
      </c>
      <c r="AX1837" s="49">
        <v>55900</v>
      </c>
      <c r="AY1837" s="51">
        <f t="shared" si="377"/>
        <v>0.11022840119165833</v>
      </c>
      <c r="AZ1837" s="51">
        <f t="shared" si="378"/>
        <v>9.9284436493738817E-2</v>
      </c>
      <c r="BA1837" s="49">
        <v>54900</v>
      </c>
      <c r="BB1837" s="53">
        <v>3</v>
      </c>
      <c r="BC1837" s="51">
        <f t="shared" si="379"/>
        <v>9.0367428003972128E-2</v>
      </c>
      <c r="BD1837" s="51">
        <f t="shared" si="380"/>
        <v>8.2877959927140255E-2</v>
      </c>
      <c r="BE1837" s="49">
        <v>53900</v>
      </c>
      <c r="BF1837" s="53">
        <v>6</v>
      </c>
      <c r="BG1837" s="51">
        <f t="shared" si="381"/>
        <v>7.0506454816285924E-2</v>
      </c>
      <c r="BH1837" s="51">
        <f t="shared" si="382"/>
        <v>6.5862708719851573E-2</v>
      </c>
      <c r="BI1837" s="282">
        <f t="shared" si="376"/>
        <v>4</v>
      </c>
    </row>
    <row r="1838" spans="1:61" hidden="1">
      <c r="A1838" s="57" t="s">
        <v>150</v>
      </c>
      <c r="B1838" s="52" t="s">
        <v>5733</v>
      </c>
      <c r="C1838" s="52" t="s">
        <v>5734</v>
      </c>
      <c r="D1838" s="18" t="s">
        <v>5735</v>
      </c>
      <c r="E1838" s="56">
        <v>6</v>
      </c>
      <c r="F1838" s="46" t="s">
        <v>5814</v>
      </c>
      <c r="G1838" s="47" t="s">
        <v>5814</v>
      </c>
      <c r="H1838" s="47" t="s">
        <v>6390</v>
      </c>
      <c r="I1838" s="48" t="s">
        <v>6391</v>
      </c>
      <c r="J1838" s="48" t="s">
        <v>6413</v>
      </c>
      <c r="K1838" s="48" t="s">
        <v>6413</v>
      </c>
      <c r="L1838" s="45">
        <v>27</v>
      </c>
      <c r="M1838" s="47" t="s">
        <v>5871</v>
      </c>
      <c r="N1838" s="60">
        <v>1</v>
      </c>
      <c r="O1838" s="58">
        <v>0</v>
      </c>
      <c r="P1838" s="58">
        <v>1</v>
      </c>
      <c r="Q1838" s="132">
        <v>4</v>
      </c>
      <c r="R1838" s="60">
        <v>6</v>
      </c>
      <c r="S1838" s="58">
        <v>0</v>
      </c>
      <c r="T1838" s="58">
        <v>5</v>
      </c>
      <c r="U1838" s="132">
        <v>6</v>
      </c>
      <c r="V1838" s="58">
        <v>2</v>
      </c>
      <c r="W1838" s="58">
        <v>0</v>
      </c>
      <c r="X1838" s="58">
        <v>0</v>
      </c>
      <c r="Y1838" s="132">
        <v>2</v>
      </c>
      <c r="Z1838" s="61">
        <v>1</v>
      </c>
      <c r="AA1838" s="59">
        <v>0</v>
      </c>
      <c r="AB1838" s="59">
        <v>0</v>
      </c>
      <c r="AC1838" s="132">
        <v>0</v>
      </c>
      <c r="AD1838" s="61">
        <v>8</v>
      </c>
      <c r="AE1838" s="59">
        <v>2</v>
      </c>
      <c r="AF1838" s="59">
        <v>13</v>
      </c>
      <c r="AG1838" s="132">
        <v>10</v>
      </c>
      <c r="AH1838" s="61">
        <v>2</v>
      </c>
      <c r="AI1838" s="132">
        <v>2</v>
      </c>
      <c r="AJ1838" s="66">
        <f>IFERROR(VLOOKUP($B1838,STOCK!$A:$H,3,0)," ")</f>
        <v>15</v>
      </c>
      <c r="AK1838" s="67">
        <f>IFERROR(VLOOKUP($B1838,STOCK!$A:$H,4,0)," ")</f>
        <v>-1</v>
      </c>
      <c r="AL1838" s="67">
        <f>IFERROR(VLOOKUP($B1838,STOCK!$A:$H,5,0)," ")</f>
        <v>9</v>
      </c>
      <c r="AM1838" s="67">
        <f>IFERROR(VLOOKUP($B1838,STOCK!$A:$H,6,0)," ")</f>
        <v>16</v>
      </c>
      <c r="AN1838" s="67">
        <f>IFERROR(VLOOKUP($B1838,STOCK!$A:$H,7,0)," ")</f>
        <v>0</v>
      </c>
      <c r="AO1838" s="67">
        <f>IFERROR(VLOOKUP($B1838,STOCK!$A:$H,8,0)," ")</f>
        <v>28</v>
      </c>
      <c r="AP1838" s="62">
        <f t="shared" si="364"/>
        <v>112.5</v>
      </c>
      <c r="AQ1838" s="50" t="str">
        <f t="shared" si="365"/>
        <v>Q</v>
      </c>
      <c r="AR1838" s="50">
        <f t="shared" si="366"/>
        <v>135</v>
      </c>
      <c r="AS1838" s="50" t="str">
        <f t="shared" si="367"/>
        <v>SV</v>
      </c>
      <c r="AT1838" s="50" t="str">
        <f t="shared" si="368"/>
        <v>Q</v>
      </c>
      <c r="AU1838" s="63">
        <f t="shared" si="375"/>
        <v>420</v>
      </c>
      <c r="AV1838" s="67">
        <v>50350</v>
      </c>
      <c r="AW1838" s="67">
        <v>49601.416259999998</v>
      </c>
      <c r="AX1838" s="49">
        <v>55900</v>
      </c>
      <c r="AY1838" s="51">
        <f t="shared" si="377"/>
        <v>0.11022840119165833</v>
      </c>
      <c r="AZ1838" s="51">
        <f t="shared" si="378"/>
        <v>9.9284436493738817E-2</v>
      </c>
      <c r="BA1838" s="49">
        <v>54900</v>
      </c>
      <c r="BB1838" s="53">
        <v>3</v>
      </c>
      <c r="BC1838" s="51">
        <f t="shared" si="379"/>
        <v>9.0367428003972128E-2</v>
      </c>
      <c r="BD1838" s="51">
        <f t="shared" si="380"/>
        <v>8.2877959927140255E-2</v>
      </c>
      <c r="BE1838" s="49">
        <v>53900</v>
      </c>
      <c r="BF1838" s="53">
        <v>6</v>
      </c>
      <c r="BG1838" s="51">
        <f t="shared" si="381"/>
        <v>7.0506454816285924E-2</v>
      </c>
      <c r="BH1838" s="51">
        <f t="shared" si="382"/>
        <v>6.5862708719851573E-2</v>
      </c>
      <c r="BI1838" s="282">
        <f t="shared" si="376"/>
        <v>24</v>
      </c>
    </row>
    <row r="1839" spans="1:61" hidden="1">
      <c r="A1839" s="57" t="s">
        <v>150</v>
      </c>
      <c r="B1839" s="52" t="s">
        <v>5736</v>
      </c>
      <c r="C1839" s="52" t="s">
        <v>5737</v>
      </c>
      <c r="D1839" s="18" t="s">
        <v>5738</v>
      </c>
      <c r="E1839" s="56">
        <v>1</v>
      </c>
      <c r="F1839" s="46" t="s">
        <v>5814</v>
      </c>
      <c r="G1839" s="47" t="s">
        <v>5814</v>
      </c>
      <c r="H1839" s="47" t="s">
        <v>6390</v>
      </c>
      <c r="I1839" s="48" t="s">
        <v>6391</v>
      </c>
      <c r="J1839" s="48" t="s">
        <v>6414</v>
      </c>
      <c r="K1839" s="48" t="s">
        <v>6414</v>
      </c>
      <c r="L1839" s="45">
        <v>27</v>
      </c>
      <c r="M1839" s="47" t="s">
        <v>5871</v>
      </c>
      <c r="N1839" s="60">
        <v>0</v>
      </c>
      <c r="O1839" s="58">
        <v>0</v>
      </c>
      <c r="P1839" s="58">
        <v>0</v>
      </c>
      <c r="Q1839" s="132">
        <v>0</v>
      </c>
      <c r="R1839" s="60">
        <v>0</v>
      </c>
      <c r="S1839" s="58">
        <v>1</v>
      </c>
      <c r="T1839" s="58">
        <v>4</v>
      </c>
      <c r="U1839" s="132">
        <v>1</v>
      </c>
      <c r="V1839" s="58">
        <v>0</v>
      </c>
      <c r="W1839" s="58">
        <v>1</v>
      </c>
      <c r="X1839" s="58">
        <v>2</v>
      </c>
      <c r="Y1839" s="132">
        <v>2</v>
      </c>
      <c r="Z1839" s="61">
        <v>3</v>
      </c>
      <c r="AA1839" s="59">
        <v>0</v>
      </c>
      <c r="AB1839" s="59">
        <v>0</v>
      </c>
      <c r="AC1839" s="132">
        <v>0</v>
      </c>
      <c r="AD1839" s="61">
        <v>2</v>
      </c>
      <c r="AE1839" s="59">
        <v>1</v>
      </c>
      <c r="AF1839" s="59">
        <v>1</v>
      </c>
      <c r="AG1839" s="132">
        <v>0</v>
      </c>
      <c r="AH1839" s="61">
        <v>0</v>
      </c>
      <c r="AI1839" s="132">
        <v>0</v>
      </c>
      <c r="AJ1839" s="66">
        <f>IFERROR(VLOOKUP($B1839,STOCK!$A:$H,3,0)," ")</f>
        <v>4</v>
      </c>
      <c r="AK1839" s="67">
        <f>IFERROR(VLOOKUP($B1839,STOCK!$A:$H,4,0)," ")</f>
        <v>1</v>
      </c>
      <c r="AL1839" s="67">
        <f>IFERROR(VLOOKUP($B1839,STOCK!$A:$H,5,0)," ")</f>
        <v>3</v>
      </c>
      <c r="AM1839" s="67">
        <f>IFERROR(VLOOKUP($B1839,STOCK!$A:$H,6,0)," ")</f>
        <v>3</v>
      </c>
      <c r="AN1839" s="67">
        <f>IFERROR(VLOOKUP($B1839,STOCK!$A:$H,7,0)," ")</f>
        <v>3</v>
      </c>
      <c r="AO1839" s="67">
        <f>IFERROR(VLOOKUP($B1839,STOCK!$A:$H,8,0)," ")</f>
        <v>3</v>
      </c>
      <c r="AP1839" s="62" t="str">
        <f t="shared" si="364"/>
        <v>SV</v>
      </c>
      <c r="AQ1839" s="50">
        <f t="shared" si="365"/>
        <v>30</v>
      </c>
      <c r="AR1839" s="50">
        <f t="shared" si="366"/>
        <v>45</v>
      </c>
      <c r="AS1839" s="50" t="str">
        <f t="shared" si="367"/>
        <v>SV</v>
      </c>
      <c r="AT1839" s="50" t="str">
        <f t="shared" si="368"/>
        <v>SV</v>
      </c>
      <c r="AU1839" s="63" t="str">
        <f t="shared" si="375"/>
        <v>SV</v>
      </c>
      <c r="AV1839" s="67">
        <v>67450</v>
      </c>
      <c r="AW1839" s="67">
        <v>67440.8416</v>
      </c>
      <c r="AX1839" s="49">
        <v>73900</v>
      </c>
      <c r="AY1839" s="51">
        <f t="shared" si="377"/>
        <v>9.5626389918458177E-2</v>
      </c>
      <c r="AZ1839" s="51">
        <f t="shared" si="378"/>
        <v>8.7280108254397831E-2</v>
      </c>
      <c r="BA1839" s="49">
        <v>72900</v>
      </c>
      <c r="BB1839" s="53">
        <v>3</v>
      </c>
      <c r="BC1839" s="51">
        <f t="shared" si="379"/>
        <v>8.0800593031875367E-2</v>
      </c>
      <c r="BD1839" s="51">
        <f t="shared" si="380"/>
        <v>7.4759945130315503E-2</v>
      </c>
      <c r="BE1839" s="49">
        <v>71900</v>
      </c>
      <c r="BF1839" s="53">
        <v>6</v>
      </c>
      <c r="BG1839" s="51">
        <f t="shared" si="381"/>
        <v>6.597479614529278E-2</v>
      </c>
      <c r="BH1839" s="51">
        <f t="shared" si="382"/>
        <v>6.1891515994436715E-2</v>
      </c>
      <c r="BI1839" s="282">
        <f t="shared" si="376"/>
        <v>3</v>
      </c>
    </row>
    <row r="1840" spans="1:61" hidden="1">
      <c r="A1840" s="57" t="s">
        <v>150</v>
      </c>
      <c r="B1840" s="52" t="s">
        <v>5739</v>
      </c>
      <c r="C1840" s="52" t="s">
        <v>5740</v>
      </c>
      <c r="D1840" s="18" t="s">
        <v>5741</v>
      </c>
      <c r="E1840" s="56">
        <v>6</v>
      </c>
      <c r="F1840" s="46" t="s">
        <v>5814</v>
      </c>
      <c r="G1840" s="47" t="s">
        <v>5814</v>
      </c>
      <c r="H1840" s="47" t="s">
        <v>6390</v>
      </c>
      <c r="I1840" s="48" t="s">
        <v>6391</v>
      </c>
      <c r="J1840" s="48" t="s">
        <v>6415</v>
      </c>
      <c r="K1840" s="48" t="s">
        <v>6415</v>
      </c>
      <c r="L1840" s="45">
        <v>126</v>
      </c>
      <c r="M1840" s="47" t="s">
        <v>5862</v>
      </c>
      <c r="N1840" s="60">
        <v>6</v>
      </c>
      <c r="O1840" s="58">
        <v>1</v>
      </c>
      <c r="P1840" s="58">
        <v>0</v>
      </c>
      <c r="Q1840" s="132">
        <v>0</v>
      </c>
      <c r="R1840" s="60">
        <v>2</v>
      </c>
      <c r="S1840" s="58">
        <v>2</v>
      </c>
      <c r="T1840" s="58">
        <v>4</v>
      </c>
      <c r="U1840" s="132">
        <v>3</v>
      </c>
      <c r="V1840" s="58">
        <v>0</v>
      </c>
      <c r="W1840" s="58">
        <v>0</v>
      </c>
      <c r="X1840" s="58">
        <v>1</v>
      </c>
      <c r="Y1840" s="132">
        <v>1</v>
      </c>
      <c r="Z1840" s="61">
        <v>6</v>
      </c>
      <c r="AA1840" s="59">
        <v>5</v>
      </c>
      <c r="AB1840" s="59">
        <v>2</v>
      </c>
      <c r="AC1840" s="132">
        <v>1</v>
      </c>
      <c r="AD1840" s="61">
        <v>3</v>
      </c>
      <c r="AE1840" s="59">
        <v>1</v>
      </c>
      <c r="AF1840" s="59">
        <v>3</v>
      </c>
      <c r="AG1840" s="132">
        <v>0</v>
      </c>
      <c r="AH1840" s="61">
        <v>0</v>
      </c>
      <c r="AI1840" s="132">
        <v>0</v>
      </c>
      <c r="AJ1840" s="66">
        <f>IFERROR(VLOOKUP($B1840,STOCK!$A:$H,3,0)," ")</f>
        <v>72</v>
      </c>
      <c r="AK1840" s="67">
        <f>IFERROR(VLOOKUP($B1840,STOCK!$A:$H,4,0)," ")</f>
        <v>27</v>
      </c>
      <c r="AL1840" s="67">
        <f>IFERROR(VLOOKUP($B1840,STOCK!$A:$H,5,0)," ")</f>
        <v>18</v>
      </c>
      <c r="AM1840" s="67">
        <f>IFERROR(VLOOKUP($B1840,STOCK!$A:$H,6,0)," ")</f>
        <v>21</v>
      </c>
      <c r="AN1840" s="67">
        <f>IFERROR(VLOOKUP($B1840,STOCK!$A:$H,7,0)," ")</f>
        <v>10</v>
      </c>
      <c r="AO1840" s="67">
        <f>IFERROR(VLOOKUP($B1840,STOCK!$A:$H,8,0)," ")</f>
        <v>0</v>
      </c>
      <c r="AP1840" s="62" t="str">
        <f t="shared" si="364"/>
        <v>SV</v>
      </c>
      <c r="AQ1840" s="50">
        <f t="shared" si="365"/>
        <v>270</v>
      </c>
      <c r="AR1840" s="50">
        <f t="shared" si="366"/>
        <v>540</v>
      </c>
      <c r="AS1840" s="50">
        <f t="shared" si="367"/>
        <v>630</v>
      </c>
      <c r="AT1840" s="50" t="str">
        <f t="shared" si="368"/>
        <v>SV</v>
      </c>
      <c r="AU1840" s="63" t="str">
        <f t="shared" si="375"/>
        <v>Q</v>
      </c>
      <c r="AV1840" s="67">
        <v>16205.999997000001</v>
      </c>
      <c r="AW1840" s="67">
        <v>16201.99955</v>
      </c>
      <c r="AX1840" s="49">
        <v>20900</v>
      </c>
      <c r="AY1840" s="51">
        <f t="shared" si="377"/>
        <v>0.28964581043249016</v>
      </c>
      <c r="AZ1840" s="51">
        <f t="shared" si="378"/>
        <v>0.22459330157894733</v>
      </c>
      <c r="BA1840" s="49">
        <v>20500</v>
      </c>
      <c r="BB1840" s="53">
        <v>3</v>
      </c>
      <c r="BC1840" s="51">
        <f t="shared" si="379"/>
        <v>0.26496359396488267</v>
      </c>
      <c r="BD1840" s="51">
        <f t="shared" si="380"/>
        <v>0.20946341478048777</v>
      </c>
      <c r="BE1840" s="49">
        <v>19900</v>
      </c>
      <c r="BF1840" s="53">
        <v>6</v>
      </c>
      <c r="BG1840" s="51">
        <f t="shared" si="381"/>
        <v>0.22794026926347155</v>
      </c>
      <c r="BH1840" s="51">
        <f t="shared" si="382"/>
        <v>0.18562814085427132</v>
      </c>
      <c r="BI1840" s="282">
        <f t="shared" si="376"/>
        <v>5</v>
      </c>
    </row>
    <row r="1841" spans="1:61" hidden="1">
      <c r="A1841" s="57" t="s">
        <v>150</v>
      </c>
      <c r="B1841" s="52" t="s">
        <v>5742</v>
      </c>
      <c r="C1841" s="52" t="s">
        <v>5743</v>
      </c>
      <c r="D1841" s="18" t="s">
        <v>5744</v>
      </c>
      <c r="E1841" s="56">
        <v>6</v>
      </c>
      <c r="F1841" s="46" t="s">
        <v>5814</v>
      </c>
      <c r="G1841" s="47" t="s">
        <v>5814</v>
      </c>
      <c r="H1841" s="47" t="s">
        <v>6390</v>
      </c>
      <c r="I1841" s="48" t="s">
        <v>6391</v>
      </c>
      <c r="J1841" s="48" t="s">
        <v>6346</v>
      </c>
      <c r="K1841" s="48" t="s">
        <v>6346</v>
      </c>
      <c r="L1841" s="45">
        <v>984</v>
      </c>
      <c r="M1841" s="47" t="s">
        <v>5903</v>
      </c>
      <c r="N1841" s="60">
        <v>0</v>
      </c>
      <c r="O1841" s="58">
        <v>0</v>
      </c>
      <c r="P1841" s="58">
        <v>0</v>
      </c>
      <c r="Q1841" s="132">
        <v>1</v>
      </c>
      <c r="R1841" s="60">
        <v>1</v>
      </c>
      <c r="S1841" s="58">
        <v>0</v>
      </c>
      <c r="T1841" s="58">
        <v>0</v>
      </c>
      <c r="U1841" s="132">
        <v>0</v>
      </c>
      <c r="V1841" s="58">
        <v>1</v>
      </c>
      <c r="W1841" s="58">
        <v>2</v>
      </c>
      <c r="X1841" s="58">
        <v>0</v>
      </c>
      <c r="Y1841" s="132">
        <v>0</v>
      </c>
      <c r="Z1841" s="61">
        <v>1</v>
      </c>
      <c r="AA1841" s="59">
        <v>5</v>
      </c>
      <c r="AB1841" s="59">
        <v>0</v>
      </c>
      <c r="AC1841" s="132">
        <v>0</v>
      </c>
      <c r="AD1841" s="61">
        <v>0</v>
      </c>
      <c r="AE1841" s="59">
        <v>2</v>
      </c>
      <c r="AF1841" s="59">
        <v>1</v>
      </c>
      <c r="AG1841" s="132">
        <v>0</v>
      </c>
      <c r="AH1841" s="61">
        <v>1</v>
      </c>
      <c r="AI1841" s="132">
        <v>2</v>
      </c>
      <c r="AJ1841" s="66">
        <f>IFERROR(VLOOKUP($B1841,STOCK!$A:$H,3,0)," ")</f>
        <v>8</v>
      </c>
      <c r="AK1841" s="67">
        <f>IFERROR(VLOOKUP($B1841,STOCK!$A:$H,4,0)," ")</f>
        <v>13</v>
      </c>
      <c r="AL1841" s="67">
        <f>IFERROR(VLOOKUP($B1841,STOCK!$A:$H,5,0)," ")</f>
        <v>9</v>
      </c>
      <c r="AM1841" s="67">
        <f>IFERROR(VLOOKUP($B1841,STOCK!$A:$H,6,0)," ")</f>
        <v>0</v>
      </c>
      <c r="AN1841" s="67">
        <f>IFERROR(VLOOKUP($B1841,STOCK!$A:$H,7,0)," ")</f>
        <v>6</v>
      </c>
      <c r="AO1841" s="67">
        <f>IFERROR(VLOOKUP($B1841,STOCK!$A:$H,8,0)," ")</f>
        <v>2</v>
      </c>
      <c r="AP1841" s="62">
        <f t="shared" si="364"/>
        <v>240</v>
      </c>
      <c r="AQ1841" s="50" t="str">
        <f t="shared" si="365"/>
        <v>SV</v>
      </c>
      <c r="AR1841" s="50" t="str">
        <f t="shared" si="366"/>
        <v>SV</v>
      </c>
      <c r="AS1841" s="50" t="str">
        <f t="shared" si="367"/>
        <v>Q</v>
      </c>
      <c r="AT1841" s="50" t="str">
        <f t="shared" si="368"/>
        <v>SV</v>
      </c>
      <c r="AU1841" s="63">
        <f t="shared" si="375"/>
        <v>30</v>
      </c>
      <c r="AV1841" s="67">
        <v>29083.000001</v>
      </c>
      <c r="AW1841" s="67">
        <v>29082.99999</v>
      </c>
      <c r="AX1841" s="49">
        <v>34900</v>
      </c>
      <c r="AY1841" s="51">
        <f t="shared" si="377"/>
        <v>0.2000137536980362</v>
      </c>
      <c r="AZ1841" s="51">
        <f t="shared" si="378"/>
        <v>0.16667621773638969</v>
      </c>
      <c r="BA1841" s="49">
        <v>33900</v>
      </c>
      <c r="BB1841" s="53">
        <v>3</v>
      </c>
      <c r="BC1841" s="51">
        <f t="shared" si="379"/>
        <v>0.16562940545453952</v>
      </c>
      <c r="BD1841" s="51">
        <f t="shared" si="380"/>
        <v>0.14209439525073744</v>
      </c>
      <c r="BE1841" s="49">
        <v>32900</v>
      </c>
      <c r="BF1841" s="53">
        <v>6</v>
      </c>
      <c r="BG1841" s="51">
        <f t="shared" si="381"/>
        <v>0.13124505721104263</v>
      </c>
      <c r="BH1841" s="51">
        <f t="shared" si="382"/>
        <v>0.11601823705167172</v>
      </c>
      <c r="BI1841" s="282">
        <f t="shared" si="376"/>
        <v>3</v>
      </c>
    </row>
    <row r="1842" spans="1:61" hidden="1">
      <c r="A1842" s="57" t="s">
        <v>150</v>
      </c>
      <c r="B1842" s="52" t="s">
        <v>5745</v>
      </c>
      <c r="C1842" s="52" t="s">
        <v>5746</v>
      </c>
      <c r="D1842" s="18" t="s">
        <v>5747</v>
      </c>
      <c r="E1842" s="56">
        <v>6</v>
      </c>
      <c r="F1842" s="46" t="s">
        <v>5814</v>
      </c>
      <c r="G1842" s="47" t="s">
        <v>5814</v>
      </c>
      <c r="H1842" s="47" t="s">
        <v>6390</v>
      </c>
      <c r="I1842" s="48" t="s">
        <v>6391</v>
      </c>
      <c r="J1842" s="48" t="s">
        <v>6346</v>
      </c>
      <c r="K1842" s="48" t="s">
        <v>6346</v>
      </c>
      <c r="L1842" s="45">
        <v>984</v>
      </c>
      <c r="M1842" s="47" t="s">
        <v>5903</v>
      </c>
      <c r="N1842" s="60">
        <v>0</v>
      </c>
      <c r="O1842" s="58">
        <v>0</v>
      </c>
      <c r="P1842" s="58">
        <v>4</v>
      </c>
      <c r="Q1842" s="132">
        <v>1</v>
      </c>
      <c r="R1842" s="60">
        <v>0</v>
      </c>
      <c r="S1842" s="58">
        <v>0</v>
      </c>
      <c r="T1842" s="58">
        <v>0</v>
      </c>
      <c r="U1842" s="132">
        <v>0</v>
      </c>
      <c r="V1842" s="58">
        <v>0</v>
      </c>
      <c r="W1842" s="58">
        <v>2</v>
      </c>
      <c r="X1842" s="58">
        <v>0</v>
      </c>
      <c r="Y1842" s="132">
        <v>0</v>
      </c>
      <c r="Z1842" s="61">
        <v>0</v>
      </c>
      <c r="AA1842" s="59">
        <v>0</v>
      </c>
      <c r="AB1842" s="59">
        <v>0</v>
      </c>
      <c r="AC1842" s="132">
        <v>0</v>
      </c>
      <c r="AD1842" s="61">
        <v>1</v>
      </c>
      <c r="AE1842" s="59">
        <v>1</v>
      </c>
      <c r="AF1842" s="59">
        <v>0</v>
      </c>
      <c r="AG1842" s="132">
        <v>0</v>
      </c>
      <c r="AH1842" s="61">
        <v>0</v>
      </c>
      <c r="AI1842" s="132">
        <v>0</v>
      </c>
      <c r="AJ1842" s="66">
        <f>IFERROR(VLOOKUP($B1842,STOCK!$A:$H,3,0)," ")</f>
        <v>5</v>
      </c>
      <c r="AK1842" s="67">
        <f>IFERROR(VLOOKUP($B1842,STOCK!$A:$H,4,0)," ")</f>
        <v>3</v>
      </c>
      <c r="AL1842" s="67">
        <f>IFERROR(VLOOKUP($B1842,STOCK!$A:$H,5,0)," ")</f>
        <v>2</v>
      </c>
      <c r="AM1842" s="67">
        <f>IFERROR(VLOOKUP($B1842,STOCK!$A:$H,6,0)," ")</f>
        <v>2</v>
      </c>
      <c r="AN1842" s="67">
        <f>IFERROR(VLOOKUP($B1842,STOCK!$A:$H,7,0)," ")</f>
        <v>2</v>
      </c>
      <c r="AO1842" s="67">
        <f>IFERROR(VLOOKUP($B1842,STOCK!$A:$H,8,0)," ")</f>
        <v>3</v>
      </c>
      <c r="AP1842" s="62">
        <f t="shared" si="364"/>
        <v>150</v>
      </c>
      <c r="AQ1842" s="50" t="str">
        <f t="shared" si="365"/>
        <v>SV</v>
      </c>
      <c r="AR1842" s="50" t="str">
        <f t="shared" si="366"/>
        <v>SV</v>
      </c>
      <c r="AS1842" s="50" t="str">
        <f t="shared" si="367"/>
        <v>SV</v>
      </c>
      <c r="AT1842" s="50" t="str">
        <f t="shared" si="368"/>
        <v>SV</v>
      </c>
      <c r="AU1842" s="63" t="str">
        <f t="shared" si="375"/>
        <v>SV</v>
      </c>
      <c r="AV1842" s="67">
        <v>49900.000039999999</v>
      </c>
      <c r="AW1842" s="67">
        <v>49900.000260000001</v>
      </c>
      <c r="AX1842" s="49">
        <v>59900</v>
      </c>
      <c r="AY1842" s="51">
        <f t="shared" si="377"/>
        <v>0.20040080064096122</v>
      </c>
      <c r="AZ1842" s="51">
        <f t="shared" si="378"/>
        <v>0.16694490751252089</v>
      </c>
      <c r="BA1842" s="49">
        <v>58900</v>
      </c>
      <c r="BB1842" s="53">
        <v>3</v>
      </c>
      <c r="BC1842" s="51">
        <f t="shared" si="379"/>
        <v>0.18036072049670482</v>
      </c>
      <c r="BD1842" s="51">
        <f t="shared" si="380"/>
        <v>0.15280135755517829</v>
      </c>
      <c r="BE1842" s="49">
        <v>57900</v>
      </c>
      <c r="BF1842" s="53">
        <v>6</v>
      </c>
      <c r="BG1842" s="51">
        <f t="shared" si="381"/>
        <v>0.16032064035244842</v>
      </c>
      <c r="BH1842" s="51">
        <f t="shared" si="382"/>
        <v>0.13816925664939553</v>
      </c>
      <c r="BI1842" s="282">
        <f t="shared" si="376"/>
        <v>1</v>
      </c>
    </row>
    <row r="1843" spans="1:61" hidden="1">
      <c r="A1843" s="57" t="s">
        <v>150</v>
      </c>
      <c r="B1843" s="52" t="s">
        <v>5748</v>
      </c>
      <c r="C1843" s="52" t="s">
        <v>5749</v>
      </c>
      <c r="D1843" s="18" t="s">
        <v>5750</v>
      </c>
      <c r="E1843" s="56">
        <v>6</v>
      </c>
      <c r="F1843" s="46" t="s">
        <v>5814</v>
      </c>
      <c r="G1843" s="47" t="s">
        <v>5814</v>
      </c>
      <c r="H1843" s="47" t="s">
        <v>6390</v>
      </c>
      <c r="I1843" s="48" t="s">
        <v>6391</v>
      </c>
      <c r="J1843" s="48" t="s">
        <v>6346</v>
      </c>
      <c r="K1843" s="48" t="s">
        <v>6346</v>
      </c>
      <c r="L1843" s="45">
        <v>984</v>
      </c>
      <c r="M1843" s="47" t="s">
        <v>5903</v>
      </c>
      <c r="N1843" s="60">
        <v>0</v>
      </c>
      <c r="O1843" s="58">
        <v>1</v>
      </c>
      <c r="P1843" s="58">
        <v>0</v>
      </c>
      <c r="Q1843" s="132">
        <v>0</v>
      </c>
      <c r="R1843" s="60">
        <v>1</v>
      </c>
      <c r="S1843" s="58">
        <v>0</v>
      </c>
      <c r="T1843" s="58">
        <v>0</v>
      </c>
      <c r="U1843" s="132">
        <v>0</v>
      </c>
      <c r="V1843" s="58">
        <v>3</v>
      </c>
      <c r="W1843" s="58">
        <v>0</v>
      </c>
      <c r="X1843" s="58">
        <v>1</v>
      </c>
      <c r="Y1843" s="132">
        <v>1</v>
      </c>
      <c r="Z1843" s="61">
        <v>0</v>
      </c>
      <c r="AA1843" s="59">
        <v>0</v>
      </c>
      <c r="AB1843" s="59">
        <v>2</v>
      </c>
      <c r="AC1843" s="132">
        <v>1</v>
      </c>
      <c r="AD1843" s="61">
        <v>2</v>
      </c>
      <c r="AE1843" s="59">
        <v>0</v>
      </c>
      <c r="AF1843" s="59">
        <v>0</v>
      </c>
      <c r="AG1843" s="132">
        <v>1</v>
      </c>
      <c r="AH1843" s="61">
        <v>0</v>
      </c>
      <c r="AI1843" s="132">
        <v>0</v>
      </c>
      <c r="AJ1843" s="66">
        <f>IFERROR(VLOOKUP($B1843,STOCK!$A:$H,3,0)," ")</f>
        <v>12</v>
      </c>
      <c r="AK1843" s="67">
        <f>IFERROR(VLOOKUP($B1843,STOCK!$A:$H,4,0)," ")</f>
        <v>5</v>
      </c>
      <c r="AL1843" s="67">
        <f>IFERROR(VLOOKUP($B1843,STOCK!$A:$H,5,0)," ")</f>
        <v>0</v>
      </c>
      <c r="AM1843" s="67">
        <f>IFERROR(VLOOKUP($B1843,STOCK!$A:$H,6,0)," ")</f>
        <v>0</v>
      </c>
      <c r="AN1843" s="67">
        <f>IFERROR(VLOOKUP($B1843,STOCK!$A:$H,7,0)," ")</f>
        <v>3</v>
      </c>
      <c r="AO1843" s="67">
        <f>IFERROR(VLOOKUP($B1843,STOCK!$A:$H,8,0)," ")</f>
        <v>3</v>
      </c>
      <c r="AP1843" s="62" t="str">
        <f t="shared" si="364"/>
        <v>SV</v>
      </c>
      <c r="AQ1843" s="50" t="str">
        <f t="shared" si="365"/>
        <v>SV</v>
      </c>
      <c r="AR1843" s="50" t="str">
        <f t="shared" si="366"/>
        <v>Q</v>
      </c>
      <c r="AS1843" s="50" t="str">
        <f t="shared" si="367"/>
        <v>Q</v>
      </c>
      <c r="AT1843" s="50">
        <f t="shared" si="368"/>
        <v>90</v>
      </c>
      <c r="AU1843" s="63" t="str">
        <f t="shared" si="375"/>
        <v>SV</v>
      </c>
      <c r="AV1843" s="67">
        <v>29082.99999</v>
      </c>
      <c r="AW1843" s="67">
        <v>29083.000209999998</v>
      </c>
      <c r="AX1843" s="49">
        <v>34900</v>
      </c>
      <c r="AY1843" s="51">
        <f t="shared" si="377"/>
        <v>0.20001375415191469</v>
      </c>
      <c r="AZ1843" s="51">
        <f t="shared" si="378"/>
        <v>0.16667621805157593</v>
      </c>
      <c r="BA1843" s="49">
        <v>33900</v>
      </c>
      <c r="BB1843" s="53">
        <v>3</v>
      </c>
      <c r="BC1843" s="51">
        <f t="shared" si="379"/>
        <v>0.16562940589541286</v>
      </c>
      <c r="BD1843" s="51">
        <f t="shared" si="380"/>
        <v>0.14209439557522124</v>
      </c>
      <c r="BE1843" s="49">
        <v>32900</v>
      </c>
      <c r="BF1843" s="53">
        <v>6</v>
      </c>
      <c r="BG1843" s="51">
        <f t="shared" si="381"/>
        <v>0.13124505763891103</v>
      </c>
      <c r="BH1843" s="51">
        <f t="shared" si="382"/>
        <v>0.11601823738601823</v>
      </c>
      <c r="BI1843" s="282">
        <f t="shared" si="376"/>
        <v>3</v>
      </c>
    </row>
    <row r="1844" spans="1:61" hidden="1">
      <c r="A1844" s="57" t="s">
        <v>150</v>
      </c>
      <c r="B1844" s="52" t="s">
        <v>5751</v>
      </c>
      <c r="C1844" s="52" t="s">
        <v>5752</v>
      </c>
      <c r="D1844" s="18" t="s">
        <v>5753</v>
      </c>
      <c r="E1844" s="56">
        <v>6</v>
      </c>
      <c r="F1844" s="46" t="s">
        <v>5814</v>
      </c>
      <c r="G1844" s="47" t="s">
        <v>5814</v>
      </c>
      <c r="H1844" s="47" t="s">
        <v>6390</v>
      </c>
      <c r="I1844" s="48" t="s">
        <v>6391</v>
      </c>
      <c r="J1844" s="48" t="s">
        <v>6346</v>
      </c>
      <c r="K1844" s="48" t="s">
        <v>6346</v>
      </c>
      <c r="L1844" s="45">
        <v>984</v>
      </c>
      <c r="M1844" s="47" t="s">
        <v>5903</v>
      </c>
      <c r="N1844" s="60">
        <v>0</v>
      </c>
      <c r="O1844" s="58">
        <v>0</v>
      </c>
      <c r="P1844" s="58">
        <v>0</v>
      </c>
      <c r="Q1844" s="132">
        <v>0</v>
      </c>
      <c r="R1844" s="60">
        <v>0</v>
      </c>
      <c r="S1844" s="58">
        <v>0</v>
      </c>
      <c r="T1844" s="58">
        <v>0</v>
      </c>
      <c r="U1844" s="132">
        <v>0</v>
      </c>
      <c r="V1844" s="58">
        <v>0</v>
      </c>
      <c r="W1844" s="58">
        <v>1</v>
      </c>
      <c r="X1844" s="58">
        <v>1</v>
      </c>
      <c r="Y1844" s="132">
        <v>0</v>
      </c>
      <c r="Z1844" s="61">
        <v>1</v>
      </c>
      <c r="AA1844" s="59">
        <v>2</v>
      </c>
      <c r="AB1844" s="59">
        <v>0</v>
      </c>
      <c r="AC1844" s="132">
        <v>0</v>
      </c>
      <c r="AD1844" s="61">
        <v>0</v>
      </c>
      <c r="AE1844" s="59">
        <v>0</v>
      </c>
      <c r="AF1844" s="59">
        <v>0</v>
      </c>
      <c r="AG1844" s="132">
        <v>0</v>
      </c>
      <c r="AH1844" s="61">
        <v>0</v>
      </c>
      <c r="AI1844" s="132">
        <v>0</v>
      </c>
      <c r="AJ1844" s="66">
        <f>IFERROR(VLOOKUP($B1844,STOCK!$A:$H,3,0)," ")</f>
        <v>9</v>
      </c>
      <c r="AK1844" s="67">
        <f>IFERROR(VLOOKUP($B1844,STOCK!$A:$H,4,0)," ")</f>
        <v>3</v>
      </c>
      <c r="AL1844" s="67">
        <f>IFERROR(VLOOKUP($B1844,STOCK!$A:$H,5,0)," ")</f>
        <v>2</v>
      </c>
      <c r="AM1844" s="67">
        <f>IFERROR(VLOOKUP($B1844,STOCK!$A:$H,6,0)," ")</f>
        <v>0</v>
      </c>
      <c r="AN1844" s="67">
        <f>IFERROR(VLOOKUP($B1844,STOCK!$A:$H,7,0)," ")</f>
        <v>3</v>
      </c>
      <c r="AO1844" s="67">
        <f>IFERROR(VLOOKUP($B1844,STOCK!$A:$H,8,0)," ")</f>
        <v>2</v>
      </c>
      <c r="AP1844" s="62" t="str">
        <f t="shared" si="364"/>
        <v>SV</v>
      </c>
      <c r="AQ1844" s="50" t="str">
        <f t="shared" si="365"/>
        <v>SV</v>
      </c>
      <c r="AR1844" s="50" t="str">
        <f t="shared" si="366"/>
        <v>SV</v>
      </c>
      <c r="AS1844" s="50" t="str">
        <f t="shared" si="367"/>
        <v>Q</v>
      </c>
      <c r="AT1844" s="50" t="str">
        <f t="shared" si="368"/>
        <v>SV</v>
      </c>
      <c r="AU1844" s="63" t="str">
        <f t="shared" si="375"/>
        <v>SV</v>
      </c>
      <c r="AV1844" s="67">
        <v>49900.000039999999</v>
      </c>
      <c r="AW1844" s="67">
        <v>49899.999709999996</v>
      </c>
      <c r="AX1844" s="49">
        <v>59900</v>
      </c>
      <c r="AY1844" s="51">
        <f t="shared" si="377"/>
        <v>0.20040080064096122</v>
      </c>
      <c r="AZ1844" s="51">
        <f t="shared" si="378"/>
        <v>0.16694490751252089</v>
      </c>
      <c r="BA1844" s="49">
        <v>58900</v>
      </c>
      <c r="BB1844" s="53">
        <v>3</v>
      </c>
      <c r="BC1844" s="51">
        <f t="shared" si="379"/>
        <v>0.18036072049670482</v>
      </c>
      <c r="BD1844" s="51">
        <f t="shared" si="380"/>
        <v>0.15280135755517829</v>
      </c>
      <c r="BE1844" s="49">
        <v>57900</v>
      </c>
      <c r="BF1844" s="53">
        <v>6</v>
      </c>
      <c r="BG1844" s="51">
        <f t="shared" si="381"/>
        <v>0.16032064035244842</v>
      </c>
      <c r="BH1844" s="51">
        <f t="shared" si="382"/>
        <v>0.13816925664939553</v>
      </c>
      <c r="BI1844" s="282">
        <f t="shared" si="376"/>
        <v>0</v>
      </c>
    </row>
    <row r="1845" spans="1:61" hidden="1">
      <c r="A1845" s="57" t="s">
        <v>150</v>
      </c>
      <c r="B1845" s="52" t="s">
        <v>5754</v>
      </c>
      <c r="C1845" s="52" t="s">
        <v>5755</v>
      </c>
      <c r="D1845" s="18" t="s">
        <v>5756</v>
      </c>
      <c r="E1845" s="56">
        <v>6</v>
      </c>
      <c r="F1845" s="46" t="s">
        <v>5814</v>
      </c>
      <c r="G1845" s="47" t="s">
        <v>5814</v>
      </c>
      <c r="H1845" s="47" t="s">
        <v>6390</v>
      </c>
      <c r="I1845" s="48" t="s">
        <v>6391</v>
      </c>
      <c r="J1845" s="48" t="s">
        <v>6346</v>
      </c>
      <c r="K1845" s="48" t="s">
        <v>6346</v>
      </c>
      <c r="L1845" s="45">
        <v>984</v>
      </c>
      <c r="M1845" s="47" t="s">
        <v>5903</v>
      </c>
      <c r="N1845" s="60">
        <v>1</v>
      </c>
      <c r="O1845" s="58">
        <v>0</v>
      </c>
      <c r="P1845" s="58">
        <v>0</v>
      </c>
      <c r="Q1845" s="132">
        <v>0</v>
      </c>
      <c r="R1845" s="60">
        <v>0</v>
      </c>
      <c r="S1845" s="58">
        <v>0</v>
      </c>
      <c r="T1845" s="58">
        <v>0</v>
      </c>
      <c r="U1845" s="132">
        <v>0</v>
      </c>
      <c r="V1845" s="58">
        <v>3</v>
      </c>
      <c r="W1845" s="58">
        <v>0</v>
      </c>
      <c r="X1845" s="58">
        <v>0</v>
      </c>
      <c r="Y1845" s="132">
        <v>0</v>
      </c>
      <c r="Z1845" s="61">
        <v>1</v>
      </c>
      <c r="AA1845" s="59">
        <v>0</v>
      </c>
      <c r="AB1845" s="59">
        <v>0</v>
      </c>
      <c r="AC1845" s="132">
        <v>0</v>
      </c>
      <c r="AD1845" s="61">
        <v>2</v>
      </c>
      <c r="AE1845" s="59">
        <v>0</v>
      </c>
      <c r="AF1845" s="59">
        <v>0</v>
      </c>
      <c r="AG1845" s="132">
        <v>0</v>
      </c>
      <c r="AH1845" s="61">
        <v>0</v>
      </c>
      <c r="AI1845" s="132">
        <v>0</v>
      </c>
      <c r="AJ1845" s="66">
        <f>IFERROR(VLOOKUP($B1845,STOCK!$A:$H,3,0)," ")</f>
        <v>3</v>
      </c>
      <c r="AK1845" s="67">
        <f>IFERROR(VLOOKUP($B1845,STOCK!$A:$H,4,0)," ")</f>
        <v>5</v>
      </c>
      <c r="AL1845" s="67">
        <f>IFERROR(VLOOKUP($B1845,STOCK!$A:$H,5,0)," ")</f>
        <v>2</v>
      </c>
      <c r="AM1845" s="67">
        <f>IFERROR(VLOOKUP($B1845,STOCK!$A:$H,6,0)," ")</f>
        <v>3</v>
      </c>
      <c r="AN1845" s="67">
        <f>IFERROR(VLOOKUP($B1845,STOCK!$A:$H,7,0)," ")</f>
        <v>3</v>
      </c>
      <c r="AO1845" s="67">
        <f>IFERROR(VLOOKUP($B1845,STOCK!$A:$H,8,0)," ")</f>
        <v>2</v>
      </c>
      <c r="AP1845" s="62" t="str">
        <f t="shared" si="364"/>
        <v>SV</v>
      </c>
      <c r="AQ1845" s="50" t="str">
        <f t="shared" si="365"/>
        <v>SV</v>
      </c>
      <c r="AR1845" s="50" t="str">
        <f t="shared" si="366"/>
        <v>SV</v>
      </c>
      <c r="AS1845" s="50" t="str">
        <f t="shared" si="367"/>
        <v>SV</v>
      </c>
      <c r="AT1845" s="50" t="str">
        <f t="shared" si="368"/>
        <v>SV</v>
      </c>
      <c r="AU1845" s="63" t="str">
        <f t="shared" si="375"/>
        <v>SV</v>
      </c>
      <c r="AV1845" s="67">
        <v>29082.99999</v>
      </c>
      <c r="AW1845" s="67">
        <v>29083.000209999998</v>
      </c>
      <c r="AX1845" s="49">
        <v>34900</v>
      </c>
      <c r="AY1845" s="51">
        <f t="shared" si="377"/>
        <v>0.20001375415191469</v>
      </c>
      <c r="AZ1845" s="51">
        <f t="shared" si="378"/>
        <v>0.16667621805157593</v>
      </c>
      <c r="BA1845" s="49">
        <v>33900</v>
      </c>
      <c r="BB1845" s="53">
        <v>3</v>
      </c>
      <c r="BC1845" s="51">
        <f t="shared" si="379"/>
        <v>0.16562940589541286</v>
      </c>
      <c r="BD1845" s="51">
        <f t="shared" si="380"/>
        <v>0.14209439557522124</v>
      </c>
      <c r="BE1845" s="49">
        <v>32900</v>
      </c>
      <c r="BF1845" s="53">
        <v>6</v>
      </c>
      <c r="BG1845" s="51">
        <f t="shared" si="381"/>
        <v>0.13124505763891103</v>
      </c>
      <c r="BH1845" s="51">
        <f t="shared" si="382"/>
        <v>0.11601823738601823</v>
      </c>
      <c r="BI1845" s="282">
        <f t="shared" si="376"/>
        <v>0</v>
      </c>
    </row>
    <row r="1846" spans="1:61" hidden="1">
      <c r="A1846" s="57" t="s">
        <v>150</v>
      </c>
      <c r="B1846" s="52" t="s">
        <v>5757</v>
      </c>
      <c r="C1846" s="52" t="s">
        <v>5758</v>
      </c>
      <c r="D1846" s="18" t="s">
        <v>5759</v>
      </c>
      <c r="E1846" s="56">
        <v>6</v>
      </c>
      <c r="F1846" s="46" t="s">
        <v>5814</v>
      </c>
      <c r="G1846" s="47" t="s">
        <v>5814</v>
      </c>
      <c r="H1846" s="47" t="s">
        <v>6390</v>
      </c>
      <c r="I1846" s="48" t="s">
        <v>6391</v>
      </c>
      <c r="J1846" s="48" t="s">
        <v>6346</v>
      </c>
      <c r="K1846" s="48" t="s">
        <v>6346</v>
      </c>
      <c r="L1846" s="45">
        <v>984</v>
      </c>
      <c r="M1846" s="47" t="s">
        <v>5903</v>
      </c>
      <c r="N1846" s="60">
        <v>0</v>
      </c>
      <c r="O1846" s="58">
        <v>0</v>
      </c>
      <c r="P1846" s="58">
        <v>0</v>
      </c>
      <c r="Q1846" s="132">
        <v>0</v>
      </c>
      <c r="R1846" s="60">
        <v>0</v>
      </c>
      <c r="S1846" s="58">
        <v>0</v>
      </c>
      <c r="T1846" s="58">
        <v>0</v>
      </c>
      <c r="U1846" s="132">
        <v>0</v>
      </c>
      <c r="V1846" s="58">
        <v>2</v>
      </c>
      <c r="W1846" s="58">
        <v>0</v>
      </c>
      <c r="X1846" s="58">
        <v>0</v>
      </c>
      <c r="Y1846" s="132">
        <v>0</v>
      </c>
      <c r="Z1846" s="61">
        <v>0</v>
      </c>
      <c r="AA1846" s="59">
        <v>0</v>
      </c>
      <c r="AB1846" s="59">
        <v>1</v>
      </c>
      <c r="AC1846" s="132">
        <v>0</v>
      </c>
      <c r="AD1846" s="61">
        <v>0</v>
      </c>
      <c r="AE1846" s="59">
        <v>0</v>
      </c>
      <c r="AF1846" s="59">
        <v>1</v>
      </c>
      <c r="AG1846" s="132">
        <v>1</v>
      </c>
      <c r="AH1846" s="61">
        <v>0</v>
      </c>
      <c r="AI1846" s="132">
        <v>0</v>
      </c>
      <c r="AJ1846" s="66">
        <f>IFERROR(VLOOKUP($B1846,STOCK!$A:$H,3,0)," ")</f>
        <v>3</v>
      </c>
      <c r="AK1846" s="67">
        <f>IFERROR(VLOOKUP($B1846,STOCK!$A:$H,4,0)," ")</f>
        <v>3</v>
      </c>
      <c r="AL1846" s="67">
        <f>IFERROR(VLOOKUP($B1846,STOCK!$A:$H,5,0)," ")</f>
        <v>3</v>
      </c>
      <c r="AM1846" s="67">
        <f>IFERROR(VLOOKUP($B1846,STOCK!$A:$H,6,0)," ")</f>
        <v>2</v>
      </c>
      <c r="AN1846" s="67">
        <f>IFERROR(VLOOKUP($B1846,STOCK!$A:$H,7,0)," ")</f>
        <v>2</v>
      </c>
      <c r="AO1846" s="67">
        <f>IFERROR(VLOOKUP($B1846,STOCK!$A:$H,8,0)," ")</f>
        <v>3</v>
      </c>
      <c r="AP1846" s="62" t="str">
        <f t="shared" si="364"/>
        <v>SV</v>
      </c>
      <c r="AQ1846" s="50" t="str">
        <f t="shared" si="365"/>
        <v>SV</v>
      </c>
      <c r="AR1846" s="50" t="str">
        <f t="shared" si="366"/>
        <v>SV</v>
      </c>
      <c r="AS1846" s="50" t="str">
        <f t="shared" si="367"/>
        <v>SV</v>
      </c>
      <c r="AT1846" s="50">
        <f t="shared" si="368"/>
        <v>60</v>
      </c>
      <c r="AU1846" s="63" t="str">
        <f t="shared" si="375"/>
        <v>SV</v>
      </c>
      <c r="AV1846" s="67">
        <v>49900.000039999999</v>
      </c>
      <c r="AW1846" s="67">
        <v>49900.000260000001</v>
      </c>
      <c r="AX1846" s="49">
        <v>59900</v>
      </c>
      <c r="AY1846" s="51">
        <f t="shared" si="377"/>
        <v>0.20040080064096122</v>
      </c>
      <c r="AZ1846" s="51">
        <f t="shared" si="378"/>
        <v>0.16694490751252089</v>
      </c>
      <c r="BA1846" s="49">
        <v>58900</v>
      </c>
      <c r="BB1846" s="53">
        <v>3</v>
      </c>
      <c r="BC1846" s="51">
        <f t="shared" si="379"/>
        <v>0.18036072049670482</v>
      </c>
      <c r="BD1846" s="51">
        <f t="shared" si="380"/>
        <v>0.15280135755517829</v>
      </c>
      <c r="BE1846" s="49">
        <v>57900</v>
      </c>
      <c r="BF1846" s="53">
        <v>6</v>
      </c>
      <c r="BG1846" s="51">
        <f t="shared" si="381"/>
        <v>0.16032064035244842</v>
      </c>
      <c r="BH1846" s="51">
        <f t="shared" si="382"/>
        <v>0.13816925664939553</v>
      </c>
      <c r="BI1846" s="282">
        <f t="shared" si="376"/>
        <v>1</v>
      </c>
    </row>
    <row r="1847" spans="1:61" hidden="1">
      <c r="A1847" s="57" t="s">
        <v>150</v>
      </c>
      <c r="B1847" s="52" t="s">
        <v>5760</v>
      </c>
      <c r="C1847" s="52" t="s">
        <v>5761</v>
      </c>
      <c r="D1847" s="18" t="s">
        <v>5762</v>
      </c>
      <c r="E1847" s="56">
        <v>6</v>
      </c>
      <c r="F1847" s="46" t="s">
        <v>5814</v>
      </c>
      <c r="G1847" s="47" t="s">
        <v>5814</v>
      </c>
      <c r="H1847" s="47" t="s">
        <v>6390</v>
      </c>
      <c r="I1847" s="48" t="s">
        <v>6391</v>
      </c>
      <c r="J1847" s="48" t="s">
        <v>6346</v>
      </c>
      <c r="K1847" s="48" t="s">
        <v>6346</v>
      </c>
      <c r="L1847" s="45">
        <v>984</v>
      </c>
      <c r="M1847" s="47" t="s">
        <v>5903</v>
      </c>
      <c r="N1847" s="60">
        <v>0</v>
      </c>
      <c r="O1847" s="58">
        <v>1</v>
      </c>
      <c r="P1847" s="58">
        <v>1</v>
      </c>
      <c r="Q1847" s="132">
        <v>2</v>
      </c>
      <c r="R1847" s="60">
        <v>0</v>
      </c>
      <c r="S1847" s="58">
        <v>0</v>
      </c>
      <c r="T1847" s="58">
        <v>0</v>
      </c>
      <c r="U1847" s="132">
        <v>0</v>
      </c>
      <c r="V1847" s="58">
        <v>1</v>
      </c>
      <c r="W1847" s="58">
        <v>0</v>
      </c>
      <c r="X1847" s="58">
        <v>2</v>
      </c>
      <c r="Y1847" s="132">
        <v>1</v>
      </c>
      <c r="Z1847" s="61">
        <v>0</v>
      </c>
      <c r="AA1847" s="59">
        <v>2</v>
      </c>
      <c r="AB1847" s="59">
        <v>0</v>
      </c>
      <c r="AC1847" s="132">
        <v>0</v>
      </c>
      <c r="AD1847" s="61">
        <v>0</v>
      </c>
      <c r="AE1847" s="59">
        <v>0</v>
      </c>
      <c r="AF1847" s="59">
        <v>2</v>
      </c>
      <c r="AG1847" s="132">
        <v>0</v>
      </c>
      <c r="AH1847" s="61">
        <v>1</v>
      </c>
      <c r="AI1847" s="132">
        <v>1</v>
      </c>
      <c r="AJ1847" s="66">
        <f>IFERROR(VLOOKUP($B1847,STOCK!$A:$H,3,0)," ")</f>
        <v>8</v>
      </c>
      <c r="AK1847" s="67">
        <f>IFERROR(VLOOKUP($B1847,STOCK!$A:$H,4,0)," ")</f>
        <v>3</v>
      </c>
      <c r="AL1847" s="67">
        <f>IFERROR(VLOOKUP($B1847,STOCK!$A:$H,5,0)," ")</f>
        <v>1</v>
      </c>
      <c r="AM1847" s="67">
        <f>IFERROR(VLOOKUP($B1847,STOCK!$A:$H,6,0)," ")</f>
        <v>0</v>
      </c>
      <c r="AN1847" s="67">
        <f>IFERROR(VLOOKUP($B1847,STOCK!$A:$H,7,0)," ")</f>
        <v>0</v>
      </c>
      <c r="AO1847" s="67">
        <f>IFERROR(VLOOKUP($B1847,STOCK!$A:$H,8,0)," ")</f>
        <v>2</v>
      </c>
      <c r="AP1847" s="62">
        <f t="shared" si="364"/>
        <v>120</v>
      </c>
      <c r="AQ1847" s="50" t="str">
        <f t="shared" si="365"/>
        <v>SV</v>
      </c>
      <c r="AR1847" s="50">
        <f t="shared" si="366"/>
        <v>30</v>
      </c>
      <c r="AS1847" s="50" t="str">
        <f t="shared" si="367"/>
        <v>Q</v>
      </c>
      <c r="AT1847" s="50" t="str">
        <f t="shared" si="368"/>
        <v>Q</v>
      </c>
      <c r="AU1847" s="63">
        <f t="shared" si="375"/>
        <v>60</v>
      </c>
      <c r="AV1847" s="67">
        <v>29082.99999</v>
      </c>
      <c r="AW1847" s="67">
        <v>29083.00043</v>
      </c>
      <c r="AX1847" s="49">
        <v>34900</v>
      </c>
      <c r="AY1847" s="51">
        <f t="shared" si="377"/>
        <v>0.20001375415191469</v>
      </c>
      <c r="AZ1847" s="51">
        <f t="shared" si="378"/>
        <v>0.16667621805157593</v>
      </c>
      <c r="BA1847" s="49">
        <v>33900</v>
      </c>
      <c r="BB1847" s="53">
        <v>3</v>
      </c>
      <c r="BC1847" s="51">
        <f t="shared" si="379"/>
        <v>0.16562940589541286</v>
      </c>
      <c r="BD1847" s="51">
        <f t="shared" si="380"/>
        <v>0.14209439557522124</v>
      </c>
      <c r="BE1847" s="49">
        <v>32900</v>
      </c>
      <c r="BF1847" s="53">
        <v>6</v>
      </c>
      <c r="BG1847" s="51">
        <f t="shared" si="381"/>
        <v>0.13124505763891103</v>
      </c>
      <c r="BH1847" s="51">
        <f t="shared" si="382"/>
        <v>0.11601823738601823</v>
      </c>
      <c r="BI1847" s="282">
        <f t="shared" si="376"/>
        <v>4</v>
      </c>
    </row>
    <row r="1848" spans="1:61" hidden="1">
      <c r="A1848" s="57" t="s">
        <v>150</v>
      </c>
      <c r="B1848" s="52" t="s">
        <v>5763</v>
      </c>
      <c r="C1848" s="52" t="s">
        <v>5764</v>
      </c>
      <c r="D1848" s="18" t="s">
        <v>5765</v>
      </c>
      <c r="E1848" s="56">
        <v>6</v>
      </c>
      <c r="F1848" s="46" t="s">
        <v>5814</v>
      </c>
      <c r="G1848" s="47" t="s">
        <v>5814</v>
      </c>
      <c r="H1848" s="47" t="s">
        <v>6390</v>
      </c>
      <c r="I1848" s="48" t="s">
        <v>6391</v>
      </c>
      <c r="J1848" s="48" t="s">
        <v>6346</v>
      </c>
      <c r="K1848" s="48" t="s">
        <v>6346</v>
      </c>
      <c r="L1848" s="45">
        <v>984</v>
      </c>
      <c r="M1848" s="47" t="s">
        <v>5903</v>
      </c>
      <c r="N1848" s="60">
        <v>0</v>
      </c>
      <c r="O1848" s="58">
        <v>0</v>
      </c>
      <c r="P1848" s="58">
        <v>1</v>
      </c>
      <c r="Q1848" s="132">
        <v>1</v>
      </c>
      <c r="R1848" s="60">
        <v>0</v>
      </c>
      <c r="S1848" s="58">
        <v>0</v>
      </c>
      <c r="T1848" s="58">
        <v>0</v>
      </c>
      <c r="U1848" s="132">
        <v>0</v>
      </c>
      <c r="V1848" s="58">
        <v>2</v>
      </c>
      <c r="W1848" s="58">
        <v>0</v>
      </c>
      <c r="X1848" s="58">
        <v>0</v>
      </c>
      <c r="Y1848" s="132">
        <v>0</v>
      </c>
      <c r="Z1848" s="61">
        <v>2</v>
      </c>
      <c r="AA1848" s="59">
        <v>0</v>
      </c>
      <c r="AB1848" s="59">
        <v>0</v>
      </c>
      <c r="AC1848" s="132">
        <v>0</v>
      </c>
      <c r="AD1848" s="61">
        <v>3</v>
      </c>
      <c r="AE1848" s="59">
        <v>1</v>
      </c>
      <c r="AF1848" s="59">
        <v>0</v>
      </c>
      <c r="AG1848" s="132">
        <v>1</v>
      </c>
      <c r="AH1848" s="61">
        <v>0</v>
      </c>
      <c r="AI1848" s="132">
        <v>0</v>
      </c>
      <c r="AJ1848" s="66">
        <f>IFERROR(VLOOKUP($B1848,STOCK!$A:$H,3,0)," ")</f>
        <v>4</v>
      </c>
      <c r="AK1848" s="67">
        <f>IFERROR(VLOOKUP($B1848,STOCK!$A:$H,4,0)," ")</f>
        <v>3</v>
      </c>
      <c r="AL1848" s="67">
        <f>IFERROR(VLOOKUP($B1848,STOCK!$A:$H,5,0)," ")</f>
        <v>2</v>
      </c>
      <c r="AM1848" s="67">
        <f>IFERROR(VLOOKUP($B1848,STOCK!$A:$H,6,0)," ")</f>
        <v>3</v>
      </c>
      <c r="AN1848" s="67">
        <f>IFERROR(VLOOKUP($B1848,STOCK!$A:$H,7,0)," ")</f>
        <v>1</v>
      </c>
      <c r="AO1848" s="67">
        <f>IFERROR(VLOOKUP($B1848,STOCK!$A:$H,8,0)," ")</f>
        <v>2</v>
      </c>
      <c r="AP1848" s="62">
        <f t="shared" si="364"/>
        <v>120</v>
      </c>
      <c r="AQ1848" s="50" t="str">
        <f t="shared" si="365"/>
        <v>SV</v>
      </c>
      <c r="AR1848" s="50" t="str">
        <f t="shared" si="366"/>
        <v>SV</v>
      </c>
      <c r="AS1848" s="50" t="str">
        <f t="shared" si="367"/>
        <v>SV</v>
      </c>
      <c r="AT1848" s="50">
        <f t="shared" si="368"/>
        <v>30</v>
      </c>
      <c r="AU1848" s="63" t="str">
        <f t="shared" si="375"/>
        <v>SV</v>
      </c>
      <c r="AV1848" s="67">
        <v>29082.99999</v>
      </c>
      <c r="AW1848" s="67">
        <v>29082.999879999999</v>
      </c>
      <c r="AX1848" s="49">
        <v>34900</v>
      </c>
      <c r="AY1848" s="51">
        <f t="shared" si="377"/>
        <v>0.20001375415191469</v>
      </c>
      <c r="AZ1848" s="51">
        <f t="shared" si="378"/>
        <v>0.16667621805157593</v>
      </c>
      <c r="BA1848" s="49">
        <v>33900</v>
      </c>
      <c r="BB1848" s="53">
        <v>3</v>
      </c>
      <c r="BC1848" s="51">
        <f t="shared" si="379"/>
        <v>0.16562940589541286</v>
      </c>
      <c r="BD1848" s="51">
        <f t="shared" si="380"/>
        <v>0.14209439557522124</v>
      </c>
      <c r="BE1848" s="49">
        <v>32900</v>
      </c>
      <c r="BF1848" s="53">
        <v>6</v>
      </c>
      <c r="BG1848" s="51">
        <f t="shared" si="381"/>
        <v>0.13124505763891103</v>
      </c>
      <c r="BH1848" s="51">
        <f t="shared" si="382"/>
        <v>0.11601823738601823</v>
      </c>
      <c r="BI1848" s="282">
        <f t="shared" si="376"/>
        <v>2</v>
      </c>
    </row>
    <row r="1849" spans="1:61" hidden="1">
      <c r="A1849" s="57" t="s">
        <v>150</v>
      </c>
      <c r="B1849" s="52" t="s">
        <v>5766</v>
      </c>
      <c r="C1849" s="52" t="s">
        <v>5767</v>
      </c>
      <c r="D1849" s="18" t="s">
        <v>5768</v>
      </c>
      <c r="E1849" s="56">
        <v>6</v>
      </c>
      <c r="F1849" s="46" t="s">
        <v>5814</v>
      </c>
      <c r="G1849" s="47" t="s">
        <v>5814</v>
      </c>
      <c r="H1849" s="47" t="s">
        <v>6390</v>
      </c>
      <c r="I1849" s="48" t="s">
        <v>6391</v>
      </c>
      <c r="J1849" s="48" t="s">
        <v>6346</v>
      </c>
      <c r="K1849" s="48" t="s">
        <v>6346</v>
      </c>
      <c r="L1849" s="45">
        <v>984</v>
      </c>
      <c r="M1849" s="47" t="s">
        <v>5903</v>
      </c>
      <c r="N1849" s="60">
        <v>0</v>
      </c>
      <c r="O1849" s="58">
        <v>0</v>
      </c>
      <c r="P1849" s="58">
        <v>3</v>
      </c>
      <c r="Q1849" s="132">
        <v>1</v>
      </c>
      <c r="R1849" s="60">
        <v>1</v>
      </c>
      <c r="S1849" s="58">
        <v>0</v>
      </c>
      <c r="T1849" s="58">
        <v>0</v>
      </c>
      <c r="U1849" s="132">
        <v>0</v>
      </c>
      <c r="V1849" s="58">
        <v>1</v>
      </c>
      <c r="W1849" s="58">
        <v>1</v>
      </c>
      <c r="X1849" s="58">
        <v>0</v>
      </c>
      <c r="Y1849" s="132">
        <v>0</v>
      </c>
      <c r="Z1849" s="61">
        <v>0</v>
      </c>
      <c r="AA1849" s="59">
        <v>0</v>
      </c>
      <c r="AB1849" s="59">
        <v>0</v>
      </c>
      <c r="AC1849" s="132">
        <v>0</v>
      </c>
      <c r="AD1849" s="61">
        <v>1</v>
      </c>
      <c r="AE1849" s="59">
        <v>0</v>
      </c>
      <c r="AF1849" s="59">
        <v>0</v>
      </c>
      <c r="AG1849" s="132">
        <v>0</v>
      </c>
      <c r="AH1849" s="61">
        <v>0</v>
      </c>
      <c r="AI1849" s="132">
        <v>0</v>
      </c>
      <c r="AJ1849" s="66">
        <f>IFERROR(VLOOKUP($B1849,STOCK!$A:$H,3,0)," ")</f>
        <v>14</v>
      </c>
      <c r="AK1849" s="67">
        <f>IFERROR(VLOOKUP($B1849,STOCK!$A:$H,4,0)," ")</f>
        <v>2</v>
      </c>
      <c r="AL1849" s="67">
        <f>IFERROR(VLOOKUP($B1849,STOCK!$A:$H,5,0)," ")</f>
        <v>0</v>
      </c>
      <c r="AM1849" s="67">
        <f>IFERROR(VLOOKUP($B1849,STOCK!$A:$H,6,0)," ")</f>
        <v>2</v>
      </c>
      <c r="AN1849" s="67">
        <f>IFERROR(VLOOKUP($B1849,STOCK!$A:$H,7,0)," ")</f>
        <v>1</v>
      </c>
      <c r="AO1849" s="67">
        <f>IFERROR(VLOOKUP($B1849,STOCK!$A:$H,8,0)," ")</f>
        <v>3</v>
      </c>
      <c r="AP1849" s="62">
        <f t="shared" si="364"/>
        <v>420</v>
      </c>
      <c r="AQ1849" s="50" t="str">
        <f t="shared" si="365"/>
        <v>SV</v>
      </c>
      <c r="AR1849" s="50" t="str">
        <f t="shared" si="366"/>
        <v>Q</v>
      </c>
      <c r="AS1849" s="50" t="str">
        <f t="shared" si="367"/>
        <v>SV</v>
      </c>
      <c r="AT1849" s="50" t="str">
        <f t="shared" si="368"/>
        <v>SV</v>
      </c>
      <c r="AU1849" s="63" t="str">
        <f t="shared" si="375"/>
        <v>SV</v>
      </c>
      <c r="AV1849" s="67">
        <v>29082.99999</v>
      </c>
      <c r="AW1849" s="67">
        <v>29082.99999</v>
      </c>
      <c r="AX1849" s="49">
        <v>34900</v>
      </c>
      <c r="AY1849" s="51">
        <f t="shared" si="377"/>
        <v>0.20001375415191469</v>
      </c>
      <c r="AZ1849" s="51">
        <f t="shared" si="378"/>
        <v>0.16667621805157593</v>
      </c>
      <c r="BA1849" s="49">
        <v>33900</v>
      </c>
      <c r="BB1849" s="53">
        <v>3</v>
      </c>
      <c r="BC1849" s="51">
        <f t="shared" si="379"/>
        <v>0.16562940589541286</v>
      </c>
      <c r="BD1849" s="51">
        <f t="shared" si="380"/>
        <v>0.14209439557522124</v>
      </c>
      <c r="BE1849" s="49">
        <v>32900</v>
      </c>
      <c r="BF1849" s="53">
        <v>6</v>
      </c>
      <c r="BG1849" s="51">
        <f t="shared" si="381"/>
        <v>0.13124505763891103</v>
      </c>
      <c r="BH1849" s="51">
        <f t="shared" si="382"/>
        <v>0.11601823738601823</v>
      </c>
      <c r="BI1849" s="282">
        <f t="shared" si="376"/>
        <v>1</v>
      </c>
    </row>
    <row r="1850" spans="1:61" hidden="1">
      <c r="A1850" s="57" t="s">
        <v>150</v>
      </c>
      <c r="B1850" s="52" t="s">
        <v>5769</v>
      </c>
      <c r="C1850" s="52" t="s">
        <v>5770</v>
      </c>
      <c r="D1850" s="18" t="s">
        <v>5771</v>
      </c>
      <c r="E1850" s="56">
        <v>6</v>
      </c>
      <c r="F1850" s="46" t="s">
        <v>5814</v>
      </c>
      <c r="G1850" s="47" t="s">
        <v>5814</v>
      </c>
      <c r="H1850" s="47" t="s">
        <v>6390</v>
      </c>
      <c r="I1850" s="48" t="s">
        <v>6391</v>
      </c>
      <c r="J1850" s="48" t="s">
        <v>6346</v>
      </c>
      <c r="K1850" s="48" t="s">
        <v>6346</v>
      </c>
      <c r="L1850" s="45">
        <v>984</v>
      </c>
      <c r="M1850" s="47" t="s">
        <v>5903</v>
      </c>
      <c r="N1850" s="60">
        <v>0</v>
      </c>
      <c r="O1850" s="58">
        <v>0</v>
      </c>
      <c r="P1850" s="58">
        <v>0</v>
      </c>
      <c r="Q1850" s="132">
        <v>0</v>
      </c>
      <c r="R1850" s="60">
        <v>0</v>
      </c>
      <c r="S1850" s="58">
        <v>0</v>
      </c>
      <c r="T1850" s="58">
        <v>0</v>
      </c>
      <c r="U1850" s="132">
        <v>0</v>
      </c>
      <c r="V1850" s="58">
        <v>0</v>
      </c>
      <c r="W1850" s="58">
        <v>0</v>
      </c>
      <c r="X1850" s="58">
        <v>0</v>
      </c>
      <c r="Y1850" s="132">
        <v>0</v>
      </c>
      <c r="Z1850" s="61">
        <v>0</v>
      </c>
      <c r="AA1850" s="59">
        <v>0</v>
      </c>
      <c r="AB1850" s="59">
        <v>0</v>
      </c>
      <c r="AC1850" s="132">
        <v>0</v>
      </c>
      <c r="AD1850" s="61">
        <v>0</v>
      </c>
      <c r="AE1850" s="59">
        <v>0</v>
      </c>
      <c r="AF1850" s="59">
        <v>0</v>
      </c>
      <c r="AG1850" s="132">
        <v>0</v>
      </c>
      <c r="AH1850" s="61">
        <v>0</v>
      </c>
      <c r="AI1850" s="132">
        <v>0</v>
      </c>
      <c r="AJ1850" s="66">
        <f>IFERROR(VLOOKUP($B1850,STOCK!$A:$H,3,0)," ")</f>
        <v>3</v>
      </c>
      <c r="AK1850" s="67">
        <f>IFERROR(VLOOKUP($B1850,STOCK!$A:$H,4,0)," ")</f>
        <v>3</v>
      </c>
      <c r="AL1850" s="67">
        <f>IFERROR(VLOOKUP($B1850,STOCK!$A:$H,5,0)," ")</f>
        <v>3</v>
      </c>
      <c r="AM1850" s="67">
        <f>IFERROR(VLOOKUP($B1850,STOCK!$A:$H,6,0)," ")</f>
        <v>2</v>
      </c>
      <c r="AN1850" s="67">
        <f>IFERROR(VLOOKUP($B1850,STOCK!$A:$H,7,0)," ")</f>
        <v>2</v>
      </c>
      <c r="AO1850" s="67">
        <f>IFERROR(VLOOKUP($B1850,STOCK!$A:$H,8,0)," ")</f>
        <v>3</v>
      </c>
      <c r="AP1850" s="62" t="str">
        <f t="shared" si="364"/>
        <v>SV</v>
      </c>
      <c r="AQ1850" s="50" t="str">
        <f t="shared" si="365"/>
        <v>SV</v>
      </c>
      <c r="AR1850" s="50" t="str">
        <f t="shared" si="366"/>
        <v>SV</v>
      </c>
      <c r="AS1850" s="50" t="str">
        <f t="shared" si="367"/>
        <v>SV</v>
      </c>
      <c r="AT1850" s="50" t="str">
        <f t="shared" si="368"/>
        <v>SV</v>
      </c>
      <c r="AU1850" s="63" t="str">
        <f t="shared" si="375"/>
        <v>SV</v>
      </c>
      <c r="AV1850" s="67">
        <v>49900.000039999999</v>
      </c>
      <c r="AW1850" s="67">
        <v>49900.000260000001</v>
      </c>
      <c r="AX1850" s="49">
        <v>59900</v>
      </c>
      <c r="AY1850" s="51">
        <f t="shared" si="377"/>
        <v>0.20040080064096122</v>
      </c>
      <c r="AZ1850" s="51">
        <f t="shared" si="378"/>
        <v>0.16694490751252089</v>
      </c>
      <c r="BA1850" s="49">
        <v>58900</v>
      </c>
      <c r="BB1850" s="53">
        <v>3</v>
      </c>
      <c r="BC1850" s="51">
        <f t="shared" si="379"/>
        <v>0.18036072049670482</v>
      </c>
      <c r="BD1850" s="51">
        <f t="shared" si="380"/>
        <v>0.15280135755517829</v>
      </c>
      <c r="BE1850" s="49">
        <v>57900</v>
      </c>
      <c r="BF1850" s="53">
        <v>6</v>
      </c>
      <c r="BG1850" s="51">
        <f t="shared" si="381"/>
        <v>0.16032064035244842</v>
      </c>
      <c r="BH1850" s="51">
        <f t="shared" si="382"/>
        <v>0.13816925664939553</v>
      </c>
      <c r="BI1850" s="282">
        <f t="shared" si="376"/>
        <v>0</v>
      </c>
    </row>
    <row r="1851" spans="1:61" hidden="1">
      <c r="A1851" s="57" t="s">
        <v>149</v>
      </c>
      <c r="B1851" s="52" t="s">
        <v>5772</v>
      </c>
      <c r="C1851" s="52" t="s">
        <v>5773</v>
      </c>
      <c r="D1851" s="18" t="s">
        <v>5774</v>
      </c>
      <c r="E1851" s="56">
        <v>1</v>
      </c>
      <c r="F1851" s="46" t="s">
        <v>5814</v>
      </c>
      <c r="G1851" s="47" t="s">
        <v>5814</v>
      </c>
      <c r="H1851" s="47" t="s">
        <v>6390</v>
      </c>
      <c r="I1851" s="48" t="s">
        <v>6416</v>
      </c>
      <c r="J1851" s="48" t="s">
        <v>6417</v>
      </c>
      <c r="K1851" s="48" t="s">
        <v>5865</v>
      </c>
      <c r="L1851" s="45">
        <v>478</v>
      </c>
      <c r="M1851" s="47" t="s">
        <v>5866</v>
      </c>
      <c r="N1851" s="60">
        <v>0</v>
      </c>
      <c r="O1851" s="58">
        <v>0</v>
      </c>
      <c r="P1851" s="58">
        <v>0</v>
      </c>
      <c r="Q1851" s="132">
        <v>0</v>
      </c>
      <c r="R1851" s="60">
        <v>0</v>
      </c>
      <c r="S1851" s="58">
        <v>0</v>
      </c>
      <c r="T1851" s="58">
        <v>0</v>
      </c>
      <c r="U1851" s="132">
        <v>0</v>
      </c>
      <c r="V1851" s="58">
        <v>0</v>
      </c>
      <c r="W1851" s="58">
        <v>1</v>
      </c>
      <c r="X1851" s="58">
        <v>0</v>
      </c>
      <c r="Y1851" s="132">
        <v>0</v>
      </c>
      <c r="Z1851" s="61">
        <v>0</v>
      </c>
      <c r="AA1851" s="59">
        <v>0</v>
      </c>
      <c r="AB1851" s="59">
        <v>0</v>
      </c>
      <c r="AC1851" s="132">
        <v>0</v>
      </c>
      <c r="AD1851" s="61">
        <v>0</v>
      </c>
      <c r="AE1851" s="59">
        <v>0</v>
      </c>
      <c r="AF1851" s="59">
        <v>0</v>
      </c>
      <c r="AG1851" s="132">
        <v>0</v>
      </c>
      <c r="AH1851" s="61">
        <v>0</v>
      </c>
      <c r="AI1851" s="132">
        <v>0</v>
      </c>
      <c r="AJ1851" s="66">
        <f>IFERROR(VLOOKUP($B1851,STOCK!$A:$H,3,0)," ")</f>
        <v>0</v>
      </c>
      <c r="AK1851" s="67">
        <f>IFERROR(VLOOKUP($B1851,STOCK!$A:$H,4,0)," ")</f>
        <v>0</v>
      </c>
      <c r="AL1851" s="67">
        <f>IFERROR(VLOOKUP($B1851,STOCK!$A:$H,5,0)," ")</f>
        <v>3</v>
      </c>
      <c r="AM1851" s="67">
        <f>IFERROR(VLOOKUP($B1851,STOCK!$A:$H,6,0)," ")</f>
        <v>0</v>
      </c>
      <c r="AN1851" s="67">
        <f>IFERROR(VLOOKUP($B1851,STOCK!$A:$H,7,0)," ")</f>
        <v>0</v>
      </c>
      <c r="AO1851" s="67">
        <f>IFERROR(VLOOKUP($B1851,STOCK!$A:$H,8,0)," ")</f>
        <v>0</v>
      </c>
      <c r="AP1851" s="62" t="str">
        <f t="shared" si="364"/>
        <v>Q</v>
      </c>
      <c r="AQ1851" s="50" t="str">
        <f t="shared" si="365"/>
        <v>Q</v>
      </c>
      <c r="AR1851" s="50" t="str">
        <f t="shared" si="366"/>
        <v>SV</v>
      </c>
      <c r="AS1851" s="50" t="str">
        <f t="shared" si="367"/>
        <v>Q</v>
      </c>
      <c r="AT1851" s="50" t="str">
        <f t="shared" si="368"/>
        <v>Q</v>
      </c>
      <c r="AU1851" s="63" t="str">
        <f t="shared" si="375"/>
        <v>Q</v>
      </c>
      <c r="AV1851" s="67">
        <v>17028.750002000001</v>
      </c>
      <c r="AW1851" s="67">
        <v>15534.68268</v>
      </c>
      <c r="AX1851" s="49">
        <v>18900</v>
      </c>
      <c r="AY1851" s="51">
        <f t="shared" si="377"/>
        <v>0.10988768980578278</v>
      </c>
      <c r="AZ1851" s="51">
        <f t="shared" si="378"/>
        <v>9.9007936402116373E-2</v>
      </c>
      <c r="BA1851" s="49">
        <v>18500</v>
      </c>
      <c r="BB1851" s="53">
        <v>3</v>
      </c>
      <c r="BC1851" s="51">
        <f t="shared" si="379"/>
        <v>8.6398003249046562E-2</v>
      </c>
      <c r="BD1851" s="51">
        <f t="shared" si="380"/>
        <v>7.9527026918918886E-2</v>
      </c>
      <c r="BE1851" s="49">
        <v>17900</v>
      </c>
      <c r="BF1851" s="53">
        <v>6</v>
      </c>
      <c r="BG1851" s="51">
        <f t="shared" si="381"/>
        <v>5.116347341394234E-2</v>
      </c>
      <c r="BH1851" s="51">
        <f t="shared" si="382"/>
        <v>4.8673184245810019E-2</v>
      </c>
      <c r="BI1851" s="282">
        <f t="shared" si="376"/>
        <v>0</v>
      </c>
    </row>
    <row r="1852" spans="1:61" hidden="1">
      <c r="A1852" s="57" t="s">
        <v>150</v>
      </c>
      <c r="B1852" s="52" t="s">
        <v>5775</v>
      </c>
      <c r="C1852" s="52" t="s">
        <v>5776</v>
      </c>
      <c r="D1852" s="18" t="s">
        <v>5777</v>
      </c>
      <c r="E1852" s="56">
        <v>1</v>
      </c>
      <c r="F1852" s="46" t="s">
        <v>5814</v>
      </c>
      <c r="G1852" s="47" t="s">
        <v>5814</v>
      </c>
      <c r="H1852" s="47" t="s">
        <v>6390</v>
      </c>
      <c r="I1852" s="48" t="s">
        <v>6416</v>
      </c>
      <c r="J1852" s="48" t="s">
        <v>6417</v>
      </c>
      <c r="K1852" s="48" t="s">
        <v>5865</v>
      </c>
      <c r="L1852" s="45">
        <v>478</v>
      </c>
      <c r="M1852" s="47" t="s">
        <v>5866</v>
      </c>
      <c r="N1852" s="60">
        <v>5</v>
      </c>
      <c r="O1852" s="58">
        <v>0</v>
      </c>
      <c r="P1852" s="58">
        <v>4</v>
      </c>
      <c r="Q1852" s="132">
        <v>6</v>
      </c>
      <c r="R1852" s="60">
        <v>8</v>
      </c>
      <c r="S1852" s="58">
        <v>3</v>
      </c>
      <c r="T1852" s="58">
        <v>6</v>
      </c>
      <c r="U1852" s="132">
        <v>8</v>
      </c>
      <c r="V1852" s="58">
        <v>0</v>
      </c>
      <c r="W1852" s="58">
        <v>1</v>
      </c>
      <c r="X1852" s="58">
        <v>0</v>
      </c>
      <c r="Y1852" s="132">
        <v>0</v>
      </c>
      <c r="Z1852" s="61">
        <v>0</v>
      </c>
      <c r="AA1852" s="59">
        <v>3</v>
      </c>
      <c r="AB1852" s="59">
        <v>1</v>
      </c>
      <c r="AC1852" s="132">
        <v>2</v>
      </c>
      <c r="AD1852" s="61">
        <v>0</v>
      </c>
      <c r="AE1852" s="59">
        <v>4</v>
      </c>
      <c r="AF1852" s="59">
        <v>5</v>
      </c>
      <c r="AG1852" s="132">
        <v>0</v>
      </c>
      <c r="AH1852" s="61">
        <v>0</v>
      </c>
      <c r="AI1852" s="132">
        <v>1</v>
      </c>
      <c r="AJ1852" s="66">
        <f>IFERROR(VLOOKUP($B1852,STOCK!$A:$H,3,0)," ")</f>
        <v>28</v>
      </c>
      <c r="AK1852" s="67">
        <f>IFERROR(VLOOKUP($B1852,STOCK!$A:$H,4,0)," ")</f>
        <v>71</v>
      </c>
      <c r="AL1852" s="67">
        <f>IFERROR(VLOOKUP($B1852,STOCK!$A:$H,5,0)," ")</f>
        <v>63</v>
      </c>
      <c r="AM1852" s="67">
        <f>IFERROR(VLOOKUP($B1852,STOCK!$A:$H,6,0)," ")</f>
        <v>67</v>
      </c>
      <c r="AN1852" s="67">
        <f>IFERROR(VLOOKUP($B1852,STOCK!$A:$H,7,0)," ")</f>
        <v>70</v>
      </c>
      <c r="AO1852" s="67">
        <f>IFERROR(VLOOKUP($B1852,STOCK!$A:$H,8,0)," ")</f>
        <v>96</v>
      </c>
      <c r="AP1852" s="62">
        <f t="shared" si="364"/>
        <v>140</v>
      </c>
      <c r="AQ1852" s="50">
        <f t="shared" si="365"/>
        <v>266.25</v>
      </c>
      <c r="AR1852" s="50" t="str">
        <f t="shared" si="366"/>
        <v>SV</v>
      </c>
      <c r="AS1852" s="50">
        <f t="shared" si="367"/>
        <v>1005</v>
      </c>
      <c r="AT1852" s="50" t="str">
        <f t="shared" si="368"/>
        <v>SV</v>
      </c>
      <c r="AU1852" s="63">
        <f t="shared" si="375"/>
        <v>2880</v>
      </c>
      <c r="AV1852" s="67">
        <v>17028.75</v>
      </c>
      <c r="AW1852" s="67">
        <v>16312.218779999999</v>
      </c>
      <c r="AX1852" s="49">
        <v>18900</v>
      </c>
      <c r="AY1852" s="51">
        <f t="shared" si="377"/>
        <v>0.1098876899361374</v>
      </c>
      <c r="AZ1852" s="51">
        <f t="shared" si="378"/>
        <v>9.9007936507936503E-2</v>
      </c>
      <c r="BA1852" s="49">
        <v>18500</v>
      </c>
      <c r="BB1852" s="53">
        <v>3</v>
      </c>
      <c r="BC1852" s="51">
        <f t="shared" si="379"/>
        <v>8.6398003376642496E-2</v>
      </c>
      <c r="BD1852" s="51">
        <f t="shared" si="380"/>
        <v>7.9527027027027034E-2</v>
      </c>
      <c r="BE1852" s="49">
        <v>17900</v>
      </c>
      <c r="BF1852" s="53">
        <v>6</v>
      </c>
      <c r="BG1852" s="51">
        <f t="shared" si="381"/>
        <v>5.1163473537400028E-2</v>
      </c>
      <c r="BH1852" s="51">
        <f t="shared" si="382"/>
        <v>4.86731843575419E-2</v>
      </c>
      <c r="BI1852" s="282">
        <f t="shared" si="376"/>
        <v>17</v>
      </c>
    </row>
    <row r="1853" spans="1:61" hidden="1">
      <c r="A1853" s="57" t="s">
        <v>150</v>
      </c>
      <c r="B1853" s="52" t="s">
        <v>5778</v>
      </c>
      <c r="C1853" s="52" t="s">
        <v>5779</v>
      </c>
      <c r="D1853" s="18" t="s">
        <v>5780</v>
      </c>
      <c r="E1853" s="56">
        <v>6</v>
      </c>
      <c r="F1853" s="46" t="s">
        <v>5814</v>
      </c>
      <c r="G1853" s="47" t="s">
        <v>5814</v>
      </c>
      <c r="H1853" s="47" t="s">
        <v>6390</v>
      </c>
      <c r="I1853" s="48" t="s">
        <v>6416</v>
      </c>
      <c r="J1853" s="48" t="s">
        <v>6417</v>
      </c>
      <c r="K1853" s="48" t="s">
        <v>5857</v>
      </c>
      <c r="L1853" s="45">
        <v>114</v>
      </c>
      <c r="M1853" s="47" t="s">
        <v>161</v>
      </c>
      <c r="N1853" s="60">
        <v>13</v>
      </c>
      <c r="O1853" s="58">
        <v>11</v>
      </c>
      <c r="P1853" s="58">
        <v>15</v>
      </c>
      <c r="Q1853" s="132">
        <v>18</v>
      </c>
      <c r="R1853" s="60">
        <v>20</v>
      </c>
      <c r="S1853" s="58">
        <v>29</v>
      </c>
      <c r="T1853" s="58">
        <v>24</v>
      </c>
      <c r="U1853" s="132">
        <v>20</v>
      </c>
      <c r="V1853" s="58">
        <v>9</v>
      </c>
      <c r="W1853" s="58">
        <v>11</v>
      </c>
      <c r="X1853" s="58">
        <v>7</v>
      </c>
      <c r="Y1853" s="132">
        <v>9</v>
      </c>
      <c r="Z1853" s="61">
        <v>9</v>
      </c>
      <c r="AA1853" s="59">
        <v>11</v>
      </c>
      <c r="AB1853" s="59">
        <v>8</v>
      </c>
      <c r="AC1853" s="132">
        <v>9</v>
      </c>
      <c r="AD1853" s="61">
        <v>16</v>
      </c>
      <c r="AE1853" s="59">
        <v>20</v>
      </c>
      <c r="AF1853" s="59">
        <v>12</v>
      </c>
      <c r="AG1853" s="132">
        <v>6</v>
      </c>
      <c r="AH1853" s="61">
        <v>0</v>
      </c>
      <c r="AI1853" s="132">
        <v>5</v>
      </c>
      <c r="AJ1853" s="66">
        <f>IFERROR(VLOOKUP($B1853,STOCK!$A:$H,3,0)," ")</f>
        <v>73</v>
      </c>
      <c r="AK1853" s="67">
        <f>IFERROR(VLOOKUP($B1853,STOCK!$A:$H,4,0)," ")</f>
        <v>141</v>
      </c>
      <c r="AL1853" s="67">
        <f>IFERROR(VLOOKUP($B1853,STOCK!$A:$H,5,0)," ")</f>
        <v>37</v>
      </c>
      <c r="AM1853" s="67">
        <f>IFERROR(VLOOKUP($B1853,STOCK!$A:$H,6,0)," ")</f>
        <v>36</v>
      </c>
      <c r="AN1853" s="67">
        <f>IFERROR(VLOOKUP($B1853,STOCK!$A:$H,7,0)," ")</f>
        <v>142</v>
      </c>
      <c r="AO1853" s="67">
        <f>IFERROR(VLOOKUP($B1853,STOCK!$A:$H,8,0)," ")</f>
        <v>100</v>
      </c>
      <c r="AP1853" s="62">
        <f t="shared" si="364"/>
        <v>121.66666666666666</v>
      </c>
      <c r="AQ1853" s="50">
        <f t="shared" si="365"/>
        <v>211.5</v>
      </c>
      <c r="AR1853" s="50">
        <f t="shared" si="366"/>
        <v>123.33333333333331</v>
      </c>
      <c r="AS1853" s="50">
        <f t="shared" si="367"/>
        <v>120</v>
      </c>
      <c r="AT1853" s="50">
        <f t="shared" si="368"/>
        <v>710</v>
      </c>
      <c r="AU1853" s="63">
        <f t="shared" si="375"/>
        <v>600</v>
      </c>
      <c r="AV1853" s="67">
        <v>14700.000040000001</v>
      </c>
      <c r="AW1853" s="67">
        <v>13861.400960000001</v>
      </c>
      <c r="AX1853" s="49">
        <v>16900</v>
      </c>
      <c r="AY1853" s="51">
        <f t="shared" si="377"/>
        <v>0.14965986081725191</v>
      </c>
      <c r="AZ1853" s="51">
        <f t="shared" si="378"/>
        <v>0.13017751242603545</v>
      </c>
      <c r="BA1853" s="49">
        <v>16500</v>
      </c>
      <c r="BB1853" s="53">
        <v>3</v>
      </c>
      <c r="BC1853" s="51">
        <f t="shared" si="379"/>
        <v>0.12244897653755382</v>
      </c>
      <c r="BD1853" s="51">
        <f t="shared" si="380"/>
        <v>0.10909090666666661</v>
      </c>
      <c r="BE1853" s="49">
        <v>15900</v>
      </c>
      <c r="BF1853" s="53">
        <v>6</v>
      </c>
      <c r="BG1853" s="51">
        <f t="shared" si="381"/>
        <v>8.1632650118006245E-2</v>
      </c>
      <c r="BH1853" s="51">
        <f t="shared" si="382"/>
        <v>7.547169559748422E-2</v>
      </c>
      <c r="BI1853" s="282">
        <f t="shared" si="376"/>
        <v>67</v>
      </c>
    </row>
    <row r="1854" spans="1:61" hidden="1">
      <c r="A1854" s="57" t="s">
        <v>150</v>
      </c>
      <c r="B1854" s="52" t="s">
        <v>5781</v>
      </c>
      <c r="C1854" s="52" t="s">
        <v>5782</v>
      </c>
      <c r="D1854" s="18" t="s">
        <v>5783</v>
      </c>
      <c r="E1854" s="56">
        <v>6</v>
      </c>
      <c r="F1854" s="46" t="s">
        <v>5814</v>
      </c>
      <c r="G1854" s="47" t="s">
        <v>5814</v>
      </c>
      <c r="H1854" s="47" t="s">
        <v>6390</v>
      </c>
      <c r="I1854" s="48" t="s">
        <v>6416</v>
      </c>
      <c r="J1854" s="48" t="s">
        <v>6417</v>
      </c>
      <c r="K1854" s="48" t="s">
        <v>5857</v>
      </c>
      <c r="L1854" s="45">
        <v>114</v>
      </c>
      <c r="M1854" s="47" t="s">
        <v>161</v>
      </c>
      <c r="N1854" s="60">
        <v>16</v>
      </c>
      <c r="O1854" s="58">
        <v>11</v>
      </c>
      <c r="P1854" s="58">
        <v>5</v>
      </c>
      <c r="Q1854" s="132">
        <v>6</v>
      </c>
      <c r="R1854" s="60">
        <v>13</v>
      </c>
      <c r="S1854" s="58">
        <v>20</v>
      </c>
      <c r="T1854" s="58">
        <v>10</v>
      </c>
      <c r="U1854" s="132">
        <v>13</v>
      </c>
      <c r="V1854" s="58">
        <v>15</v>
      </c>
      <c r="W1854" s="58">
        <v>6</v>
      </c>
      <c r="X1854" s="58">
        <v>8</v>
      </c>
      <c r="Y1854" s="132">
        <v>13</v>
      </c>
      <c r="Z1854" s="61">
        <v>5</v>
      </c>
      <c r="AA1854" s="59">
        <v>8</v>
      </c>
      <c r="AB1854" s="59">
        <v>3</v>
      </c>
      <c r="AC1854" s="132">
        <v>5</v>
      </c>
      <c r="AD1854" s="61">
        <v>20</v>
      </c>
      <c r="AE1854" s="59">
        <v>20</v>
      </c>
      <c r="AF1854" s="59">
        <v>18</v>
      </c>
      <c r="AG1854" s="132">
        <v>23</v>
      </c>
      <c r="AH1854" s="61">
        <v>0</v>
      </c>
      <c r="AI1854" s="132">
        <v>1</v>
      </c>
      <c r="AJ1854" s="66">
        <f>IFERROR(VLOOKUP($B1854,STOCK!$A:$H,3,0)," ")</f>
        <v>68</v>
      </c>
      <c r="AK1854" s="67">
        <f>IFERROR(VLOOKUP($B1854,STOCK!$A:$H,4,0)," ")</f>
        <v>102</v>
      </c>
      <c r="AL1854" s="67">
        <f>IFERROR(VLOOKUP($B1854,STOCK!$A:$H,5,0)," ")</f>
        <v>23</v>
      </c>
      <c r="AM1854" s="67">
        <f>IFERROR(VLOOKUP($B1854,STOCK!$A:$H,6,0)," ")</f>
        <v>35</v>
      </c>
      <c r="AN1854" s="67">
        <f>IFERROR(VLOOKUP($B1854,STOCK!$A:$H,7,0)," ")</f>
        <v>44</v>
      </c>
      <c r="AO1854" s="67">
        <f>IFERROR(VLOOKUP($B1854,STOCK!$A:$H,8,0)," ")</f>
        <v>89</v>
      </c>
      <c r="AP1854" s="62">
        <f t="shared" si="364"/>
        <v>340</v>
      </c>
      <c r="AQ1854" s="50">
        <f t="shared" si="365"/>
        <v>235.38461538461539</v>
      </c>
      <c r="AR1854" s="50">
        <f t="shared" si="366"/>
        <v>53.076923076923073</v>
      </c>
      <c r="AS1854" s="50">
        <f t="shared" si="367"/>
        <v>210</v>
      </c>
      <c r="AT1854" s="50">
        <f t="shared" si="368"/>
        <v>57.391304347826086</v>
      </c>
      <c r="AU1854" s="63">
        <f t="shared" si="375"/>
        <v>2670</v>
      </c>
      <c r="AV1854" s="67">
        <v>19919.99999</v>
      </c>
      <c r="AW1854" s="67">
        <v>18773.333480000001</v>
      </c>
      <c r="AX1854" s="49">
        <v>22900</v>
      </c>
      <c r="AY1854" s="51">
        <f t="shared" si="377"/>
        <v>0.14959839415140475</v>
      </c>
      <c r="AZ1854" s="51">
        <f t="shared" si="378"/>
        <v>0.13013100480349343</v>
      </c>
      <c r="BA1854" s="49">
        <v>21900</v>
      </c>
      <c r="BB1854" s="53">
        <v>3</v>
      </c>
      <c r="BC1854" s="51">
        <f t="shared" si="379"/>
        <v>9.9397590913352207E-2</v>
      </c>
      <c r="BD1854" s="51">
        <f t="shared" si="380"/>
        <v>9.0410959360730583E-2</v>
      </c>
      <c r="BE1854" s="49">
        <v>20900</v>
      </c>
      <c r="BF1854" s="53">
        <v>6</v>
      </c>
      <c r="BG1854" s="51">
        <f t="shared" si="381"/>
        <v>4.9196787675299669E-2</v>
      </c>
      <c r="BH1854" s="51">
        <f t="shared" si="382"/>
        <v>4.6889952631578934E-2</v>
      </c>
      <c r="BI1854" s="282">
        <f t="shared" si="376"/>
        <v>61</v>
      </c>
    </row>
    <row r="1855" spans="1:61" hidden="1">
      <c r="A1855" s="57" t="s">
        <v>150</v>
      </c>
      <c r="B1855" s="52" t="s">
        <v>5784</v>
      </c>
      <c r="C1855" s="52" t="s">
        <v>5785</v>
      </c>
      <c r="D1855" s="18" t="s">
        <v>5786</v>
      </c>
      <c r="E1855" s="56">
        <v>2</v>
      </c>
      <c r="F1855" s="46" t="s">
        <v>5814</v>
      </c>
      <c r="G1855" s="47" t="s">
        <v>5814</v>
      </c>
      <c r="H1855" s="47" t="s">
        <v>6390</v>
      </c>
      <c r="I1855" s="48" t="s">
        <v>6416</v>
      </c>
      <c r="J1855" s="48" t="s">
        <v>6417</v>
      </c>
      <c r="K1855" s="48" t="s">
        <v>5857</v>
      </c>
      <c r="L1855" s="45">
        <v>114</v>
      </c>
      <c r="M1855" s="47" t="s">
        <v>161</v>
      </c>
      <c r="N1855" s="60">
        <v>1</v>
      </c>
      <c r="O1855" s="58">
        <v>2</v>
      </c>
      <c r="P1855" s="58">
        <v>6</v>
      </c>
      <c r="Q1855" s="132">
        <v>8</v>
      </c>
      <c r="R1855" s="60">
        <v>4</v>
      </c>
      <c r="S1855" s="58">
        <v>6</v>
      </c>
      <c r="T1855" s="58">
        <v>1</v>
      </c>
      <c r="U1855" s="132">
        <v>4</v>
      </c>
      <c r="V1855" s="58">
        <v>1</v>
      </c>
      <c r="W1855" s="58">
        <v>0</v>
      </c>
      <c r="X1855" s="58">
        <v>0</v>
      </c>
      <c r="Y1855" s="132">
        <v>0</v>
      </c>
      <c r="Z1855" s="61">
        <v>2</v>
      </c>
      <c r="AA1855" s="59">
        <v>3</v>
      </c>
      <c r="AB1855" s="59">
        <v>1</v>
      </c>
      <c r="AC1855" s="132">
        <v>2</v>
      </c>
      <c r="AD1855" s="61">
        <v>3</v>
      </c>
      <c r="AE1855" s="59">
        <v>2</v>
      </c>
      <c r="AF1855" s="59">
        <v>1</v>
      </c>
      <c r="AG1855" s="132">
        <v>2</v>
      </c>
      <c r="AH1855" s="61">
        <v>0</v>
      </c>
      <c r="AI1855" s="132">
        <v>0</v>
      </c>
      <c r="AJ1855" s="66">
        <f>IFERROR(VLOOKUP($B1855,STOCK!$A:$H,3,0)," ")</f>
        <v>18</v>
      </c>
      <c r="AK1855" s="67">
        <f>IFERROR(VLOOKUP($B1855,STOCK!$A:$H,4,0)," ")</f>
        <v>55</v>
      </c>
      <c r="AL1855" s="67">
        <f>IFERROR(VLOOKUP($B1855,STOCK!$A:$H,5,0)," ")</f>
        <v>13</v>
      </c>
      <c r="AM1855" s="67">
        <f>IFERROR(VLOOKUP($B1855,STOCK!$A:$H,6,0)," ")</f>
        <v>31</v>
      </c>
      <c r="AN1855" s="67">
        <f>IFERROR(VLOOKUP($B1855,STOCK!$A:$H,7,0)," ")</f>
        <v>48</v>
      </c>
      <c r="AO1855" s="67">
        <f>IFERROR(VLOOKUP($B1855,STOCK!$A:$H,8,0)," ")</f>
        <v>70</v>
      </c>
      <c r="AP1855" s="62">
        <f t="shared" si="364"/>
        <v>67.5</v>
      </c>
      <c r="AQ1855" s="50">
        <f t="shared" si="365"/>
        <v>412.5</v>
      </c>
      <c r="AR1855" s="50" t="str">
        <f t="shared" si="366"/>
        <v>SV</v>
      </c>
      <c r="AS1855" s="50">
        <f t="shared" si="367"/>
        <v>465</v>
      </c>
      <c r="AT1855" s="50">
        <f t="shared" si="368"/>
        <v>720</v>
      </c>
      <c r="AU1855" s="63" t="str">
        <f t="shared" si="375"/>
        <v>SV</v>
      </c>
      <c r="AV1855" s="67">
        <v>31200.000039999999</v>
      </c>
      <c r="AW1855" s="67">
        <v>30177.44169</v>
      </c>
      <c r="AX1855" s="49">
        <v>35900</v>
      </c>
      <c r="AY1855" s="51">
        <f t="shared" si="377"/>
        <v>0.15064102416584491</v>
      </c>
      <c r="AZ1855" s="51">
        <f t="shared" si="378"/>
        <v>0.13091921894150421</v>
      </c>
      <c r="BA1855" s="49">
        <v>34900</v>
      </c>
      <c r="BB1855" s="53">
        <v>3</v>
      </c>
      <c r="BC1855" s="51">
        <f t="shared" si="379"/>
        <v>0.11858974215565432</v>
      </c>
      <c r="BD1855" s="51">
        <f t="shared" si="380"/>
        <v>0.10601719083094559</v>
      </c>
      <c r="BE1855" s="49">
        <v>0</v>
      </c>
      <c r="BF1855" s="53">
        <v>0</v>
      </c>
      <c r="BG1855" s="51">
        <f t="shared" si="381"/>
        <v>-1</v>
      </c>
      <c r="BH1855" s="51">
        <f t="shared" si="382"/>
        <v>0</v>
      </c>
      <c r="BI1855" s="282">
        <f t="shared" si="376"/>
        <v>16</v>
      </c>
    </row>
    <row r="1856" spans="1:61" hidden="1">
      <c r="A1856" s="57" t="s">
        <v>150</v>
      </c>
      <c r="B1856" s="52" t="s">
        <v>5787</v>
      </c>
      <c r="C1856" s="52" t="s">
        <v>5788</v>
      </c>
      <c r="D1856" s="18" t="s">
        <v>5789</v>
      </c>
      <c r="E1856" s="56">
        <v>12</v>
      </c>
      <c r="F1856" s="46" t="s">
        <v>5814</v>
      </c>
      <c r="G1856" s="47" t="s">
        <v>5814</v>
      </c>
      <c r="H1856" s="47" t="s">
        <v>6390</v>
      </c>
      <c r="I1856" s="48" t="s">
        <v>6416</v>
      </c>
      <c r="J1856" s="48" t="s">
        <v>6417</v>
      </c>
      <c r="K1856" s="48" t="s">
        <v>5857</v>
      </c>
      <c r="L1856" s="45">
        <v>114</v>
      </c>
      <c r="M1856" s="47" t="s">
        <v>161</v>
      </c>
      <c r="N1856" s="60">
        <v>11</v>
      </c>
      <c r="O1856" s="58">
        <v>10</v>
      </c>
      <c r="P1856" s="58">
        <v>28</v>
      </c>
      <c r="Q1856" s="132">
        <v>33</v>
      </c>
      <c r="R1856" s="60">
        <v>24</v>
      </c>
      <c r="S1856" s="58">
        <v>25</v>
      </c>
      <c r="T1856" s="58">
        <v>54</v>
      </c>
      <c r="U1856" s="132">
        <v>62</v>
      </c>
      <c r="V1856" s="58">
        <v>4</v>
      </c>
      <c r="W1856" s="58">
        <v>11</v>
      </c>
      <c r="X1856" s="58">
        <v>16</v>
      </c>
      <c r="Y1856" s="132">
        <v>16</v>
      </c>
      <c r="Z1856" s="61">
        <v>6</v>
      </c>
      <c r="AA1856" s="59">
        <v>10</v>
      </c>
      <c r="AB1856" s="59">
        <v>19</v>
      </c>
      <c r="AC1856" s="132">
        <v>14</v>
      </c>
      <c r="AD1856" s="61">
        <v>19</v>
      </c>
      <c r="AE1856" s="59">
        <v>24</v>
      </c>
      <c r="AF1856" s="59">
        <v>25</v>
      </c>
      <c r="AG1856" s="132">
        <v>36</v>
      </c>
      <c r="AH1856" s="61">
        <v>2</v>
      </c>
      <c r="AI1856" s="132">
        <v>4</v>
      </c>
      <c r="AJ1856" s="66">
        <f>IFERROR(VLOOKUP($B1856,STOCK!$A:$H,3,0)," ")</f>
        <v>197</v>
      </c>
      <c r="AK1856" s="67">
        <f>IFERROR(VLOOKUP($B1856,STOCK!$A:$H,4,0)," ")</f>
        <v>144</v>
      </c>
      <c r="AL1856" s="67">
        <f>IFERROR(VLOOKUP($B1856,STOCK!$A:$H,5,0)," ")</f>
        <v>66</v>
      </c>
      <c r="AM1856" s="67">
        <f>IFERROR(VLOOKUP($B1856,STOCK!$A:$H,6,0)," ")</f>
        <v>59</v>
      </c>
      <c r="AN1856" s="67">
        <f>IFERROR(VLOOKUP($B1856,STOCK!$A:$H,7,0)," ")</f>
        <v>83</v>
      </c>
      <c r="AO1856" s="67">
        <f>IFERROR(VLOOKUP($B1856,STOCK!$A:$H,8,0)," ")</f>
        <v>57</v>
      </c>
      <c r="AP1856" s="62">
        <f t="shared" si="364"/>
        <v>179.09090909090909</v>
      </c>
      <c r="AQ1856" s="50">
        <f t="shared" si="365"/>
        <v>69.677419354838719</v>
      </c>
      <c r="AR1856" s="50">
        <f t="shared" si="366"/>
        <v>123.75</v>
      </c>
      <c r="AS1856" s="50">
        <f t="shared" si="367"/>
        <v>126.42857142857143</v>
      </c>
      <c r="AT1856" s="50">
        <f t="shared" si="368"/>
        <v>69.166666666666657</v>
      </c>
      <c r="AU1856" s="63">
        <f t="shared" si="375"/>
        <v>427.5</v>
      </c>
      <c r="AV1856" s="67">
        <v>7399.9999699999998</v>
      </c>
      <c r="AW1856" s="67">
        <v>6842.75108</v>
      </c>
      <c r="AX1856" s="49">
        <v>8500</v>
      </c>
      <c r="AY1856" s="51">
        <f t="shared" si="377"/>
        <v>0.14864865330533239</v>
      </c>
      <c r="AZ1856" s="51">
        <f t="shared" si="378"/>
        <v>0.12941176823529413</v>
      </c>
      <c r="BA1856" s="49">
        <v>8250</v>
      </c>
      <c r="BB1856" s="53">
        <v>6</v>
      </c>
      <c r="BC1856" s="51">
        <f t="shared" si="379"/>
        <v>0.11486486938458729</v>
      </c>
      <c r="BD1856" s="51">
        <f t="shared" si="380"/>
        <v>0.10303030666666668</v>
      </c>
      <c r="BE1856" s="49">
        <v>7900</v>
      </c>
      <c r="BF1856" s="53">
        <v>12</v>
      </c>
      <c r="BG1856" s="51">
        <f t="shared" si="381"/>
        <v>6.7567571895544187E-2</v>
      </c>
      <c r="BH1856" s="51">
        <f t="shared" si="382"/>
        <v>6.3291143037974701E-2</v>
      </c>
      <c r="BI1856" s="282">
        <f t="shared" si="376"/>
        <v>165</v>
      </c>
    </row>
    <row r="1857" spans="1:61" hidden="1">
      <c r="A1857" s="57" t="s">
        <v>150</v>
      </c>
      <c r="B1857" s="52" t="s">
        <v>5790</v>
      </c>
      <c r="C1857" s="52" t="s">
        <v>5791</v>
      </c>
      <c r="D1857" s="18" t="s">
        <v>5792</v>
      </c>
      <c r="E1857" s="56">
        <v>24</v>
      </c>
      <c r="F1857" s="46" t="s">
        <v>5814</v>
      </c>
      <c r="G1857" s="47" t="s">
        <v>5814</v>
      </c>
      <c r="H1857" s="47" t="s">
        <v>6390</v>
      </c>
      <c r="I1857" s="48" t="s">
        <v>6416</v>
      </c>
      <c r="J1857" s="48" t="s">
        <v>6194</v>
      </c>
      <c r="K1857" s="48" t="s">
        <v>6309</v>
      </c>
      <c r="L1857" s="45">
        <v>126</v>
      </c>
      <c r="M1857" s="47" t="s">
        <v>5862</v>
      </c>
      <c r="N1857" s="60">
        <v>2</v>
      </c>
      <c r="O1857" s="58">
        <v>5</v>
      </c>
      <c r="P1857" s="58">
        <v>0</v>
      </c>
      <c r="Q1857" s="132">
        <v>0</v>
      </c>
      <c r="R1857" s="60">
        <v>3</v>
      </c>
      <c r="S1857" s="58">
        <v>0</v>
      </c>
      <c r="T1857" s="58">
        <v>5</v>
      </c>
      <c r="U1857" s="132">
        <v>2</v>
      </c>
      <c r="V1857" s="58">
        <v>2</v>
      </c>
      <c r="W1857" s="58">
        <v>1</v>
      </c>
      <c r="X1857" s="58">
        <v>5</v>
      </c>
      <c r="Y1857" s="132">
        <v>0</v>
      </c>
      <c r="Z1857" s="61">
        <v>0</v>
      </c>
      <c r="AA1857" s="59">
        <v>0</v>
      </c>
      <c r="AB1857" s="59">
        <v>6</v>
      </c>
      <c r="AC1857" s="132">
        <v>6</v>
      </c>
      <c r="AD1857" s="61">
        <v>0</v>
      </c>
      <c r="AE1857" s="59">
        <v>1</v>
      </c>
      <c r="AF1857" s="59">
        <v>0</v>
      </c>
      <c r="AG1857" s="132">
        <v>2</v>
      </c>
      <c r="AH1857" s="61">
        <v>0</v>
      </c>
      <c r="AI1857" s="132">
        <v>0</v>
      </c>
      <c r="AJ1857" s="66">
        <f>IFERROR(VLOOKUP($B1857,STOCK!$A:$H,3,0)," ")</f>
        <v>24</v>
      </c>
      <c r="AK1857" s="67">
        <f>IFERROR(VLOOKUP($B1857,STOCK!$A:$H,4,0)," ")</f>
        <v>3</v>
      </c>
      <c r="AL1857" s="67">
        <f>IFERROR(VLOOKUP($B1857,STOCK!$A:$H,5,0)," ")</f>
        <v>1</v>
      </c>
      <c r="AM1857" s="67">
        <f>IFERROR(VLOOKUP($B1857,STOCK!$A:$H,6,0)," ")</f>
        <v>1</v>
      </c>
      <c r="AN1857" s="67">
        <f>IFERROR(VLOOKUP($B1857,STOCK!$A:$H,7,0)," ")</f>
        <v>9</v>
      </c>
      <c r="AO1857" s="67">
        <f>IFERROR(VLOOKUP($B1857,STOCK!$A:$H,8,0)," ")</f>
        <v>6</v>
      </c>
      <c r="AP1857" s="62" t="str">
        <f t="shared" si="364"/>
        <v>SV</v>
      </c>
      <c r="AQ1857" s="50">
        <f t="shared" si="365"/>
        <v>45</v>
      </c>
      <c r="AR1857" s="50" t="str">
        <f t="shared" si="366"/>
        <v>SV</v>
      </c>
      <c r="AS1857" s="50">
        <f t="shared" si="367"/>
        <v>5</v>
      </c>
      <c r="AT1857" s="50">
        <f t="shared" si="368"/>
        <v>135</v>
      </c>
      <c r="AU1857" s="63" t="str">
        <f t="shared" si="375"/>
        <v>SV</v>
      </c>
      <c r="AV1857" s="67">
        <v>25045.99999</v>
      </c>
      <c r="AW1857" s="67">
        <v>22476.321670000001</v>
      </c>
      <c r="AX1857" s="49">
        <v>26500</v>
      </c>
      <c r="AY1857" s="51">
        <f t="shared" si="377"/>
        <v>5.8053182567297412E-2</v>
      </c>
      <c r="AZ1857" s="51">
        <f t="shared" si="378"/>
        <v>5.4867924905660365E-2</v>
      </c>
      <c r="BA1857" s="49">
        <v>25900</v>
      </c>
      <c r="BB1857" s="53">
        <v>3</v>
      </c>
      <c r="BC1857" s="51">
        <f t="shared" si="379"/>
        <v>3.4097261452566086E-2</v>
      </c>
      <c r="BD1857" s="51">
        <f t="shared" si="380"/>
        <v>3.297297335907335E-2</v>
      </c>
      <c r="BE1857" s="49">
        <v>25500</v>
      </c>
      <c r="BF1857" s="53">
        <v>12</v>
      </c>
      <c r="BG1857" s="51">
        <f t="shared" si="381"/>
        <v>1.8126647376078608E-2</v>
      </c>
      <c r="BH1857" s="51">
        <f t="shared" si="382"/>
        <v>1.7803921960784303E-2</v>
      </c>
      <c r="BI1857" s="282">
        <f t="shared" si="376"/>
        <v>10</v>
      </c>
    </row>
    <row r="1858" spans="1:61" hidden="1">
      <c r="A1858" s="57" t="s">
        <v>150</v>
      </c>
      <c r="B1858" s="52" t="s">
        <v>5793</v>
      </c>
      <c r="C1858" s="52" t="s">
        <v>5794</v>
      </c>
      <c r="D1858" s="18" t="s">
        <v>5795</v>
      </c>
      <c r="E1858" s="56">
        <v>24</v>
      </c>
      <c r="F1858" s="46" t="s">
        <v>5814</v>
      </c>
      <c r="G1858" s="47" t="s">
        <v>5814</v>
      </c>
      <c r="H1858" s="47" t="s">
        <v>6390</v>
      </c>
      <c r="I1858" s="48" t="s">
        <v>6416</v>
      </c>
      <c r="J1858" s="48" t="s">
        <v>6194</v>
      </c>
      <c r="K1858" s="48" t="s">
        <v>6400</v>
      </c>
      <c r="L1858" s="45">
        <v>27</v>
      </c>
      <c r="M1858" s="47" t="s">
        <v>5871</v>
      </c>
      <c r="N1858" s="60">
        <v>0</v>
      </c>
      <c r="O1858" s="58">
        <v>0</v>
      </c>
      <c r="P1858" s="58">
        <v>0</v>
      </c>
      <c r="Q1858" s="132">
        <v>0</v>
      </c>
      <c r="R1858" s="60">
        <v>0</v>
      </c>
      <c r="S1858" s="58">
        <v>0</v>
      </c>
      <c r="T1858" s="58">
        <v>0</v>
      </c>
      <c r="U1858" s="132">
        <v>0</v>
      </c>
      <c r="V1858" s="58">
        <v>0</v>
      </c>
      <c r="W1858" s="58">
        <v>0</v>
      </c>
      <c r="X1858" s="58">
        <v>0</v>
      </c>
      <c r="Y1858" s="132">
        <v>0</v>
      </c>
      <c r="Z1858" s="61">
        <v>0</v>
      </c>
      <c r="AA1858" s="59">
        <v>0</v>
      </c>
      <c r="AB1858" s="59">
        <v>0</v>
      </c>
      <c r="AC1858" s="132">
        <v>0</v>
      </c>
      <c r="AD1858" s="61">
        <v>0</v>
      </c>
      <c r="AE1858" s="59">
        <v>0</v>
      </c>
      <c r="AF1858" s="59">
        <v>0</v>
      </c>
      <c r="AG1858" s="132">
        <v>0</v>
      </c>
      <c r="AH1858" s="61">
        <v>0</v>
      </c>
      <c r="AI1858" s="132">
        <v>0</v>
      </c>
      <c r="AJ1858" s="66">
        <f>IFERROR(VLOOKUP($B1858,STOCK!$A:$H,3,0)," ")</f>
        <v>0</v>
      </c>
      <c r="AK1858" s="67">
        <f>IFERROR(VLOOKUP($B1858,STOCK!$A:$H,4,0)," ")</f>
        <v>0</v>
      </c>
      <c r="AL1858" s="67">
        <f>IFERROR(VLOOKUP($B1858,STOCK!$A:$H,5,0)," ")</f>
        <v>0</v>
      </c>
      <c r="AM1858" s="67">
        <f>IFERROR(VLOOKUP($B1858,STOCK!$A:$H,6,0)," ")</f>
        <v>0</v>
      </c>
      <c r="AN1858" s="67">
        <f>IFERROR(VLOOKUP($B1858,STOCK!$A:$H,7,0)," ")</f>
        <v>0</v>
      </c>
      <c r="AO1858" s="67">
        <f>IFERROR(VLOOKUP($B1858,STOCK!$A:$H,8,0)," ")</f>
        <v>0</v>
      </c>
      <c r="AP1858" s="62" t="str">
        <f t="shared" si="364"/>
        <v>Q</v>
      </c>
      <c r="AQ1858" s="50" t="str">
        <f t="shared" si="365"/>
        <v>Q</v>
      </c>
      <c r="AR1858" s="50" t="str">
        <f t="shared" si="366"/>
        <v>Q</v>
      </c>
      <c r="AS1858" s="50" t="str">
        <f t="shared" si="367"/>
        <v>Q</v>
      </c>
      <c r="AT1858" s="50" t="str">
        <f t="shared" si="368"/>
        <v>Q</v>
      </c>
      <c r="AU1858" s="63" t="str">
        <f t="shared" si="375"/>
        <v>Q</v>
      </c>
      <c r="AV1858" s="67">
        <v>6908.9999989999997</v>
      </c>
      <c r="AW1858" s="67">
        <v>6908.9999989999997</v>
      </c>
      <c r="AX1858" s="49">
        <v>7750</v>
      </c>
      <c r="AY1858" s="51">
        <f t="shared" si="377"/>
        <v>0.12172528602138155</v>
      </c>
      <c r="AZ1858" s="51">
        <f t="shared" si="378"/>
        <v>0.10851612916129037</v>
      </c>
      <c r="BA1858" s="49">
        <v>7550</v>
      </c>
      <c r="BB1858" s="53">
        <v>6</v>
      </c>
      <c r="BC1858" s="51">
        <f t="shared" si="379"/>
        <v>9.2777536704700792E-2</v>
      </c>
      <c r="BD1858" s="51">
        <f t="shared" si="380"/>
        <v>8.4900662384105999E-2</v>
      </c>
      <c r="BE1858" s="49">
        <v>7350</v>
      </c>
      <c r="BF1858" s="53">
        <v>12</v>
      </c>
      <c r="BG1858" s="51">
        <f t="shared" si="381"/>
        <v>6.3829787388020032E-2</v>
      </c>
      <c r="BH1858" s="51">
        <f t="shared" si="382"/>
        <v>6.0000000136054471E-2</v>
      </c>
      <c r="BI1858" s="282">
        <f t="shared" si="376"/>
        <v>0</v>
      </c>
    </row>
    <row r="1859" spans="1:61">
      <c r="A1859" s="57" t="s">
        <v>150</v>
      </c>
      <c r="B1859" s="52" t="s">
        <v>5796</v>
      </c>
      <c r="C1859" s="52" t="s">
        <v>5797</v>
      </c>
      <c r="D1859" s="18" t="s">
        <v>5798</v>
      </c>
      <c r="E1859" s="56">
        <v>12</v>
      </c>
      <c r="F1859" s="46" t="s">
        <v>5814</v>
      </c>
      <c r="G1859" s="47" t="s">
        <v>5814</v>
      </c>
      <c r="H1859" s="47" t="s">
        <v>6390</v>
      </c>
      <c r="I1859" s="48" t="s">
        <v>6418</v>
      </c>
      <c r="J1859" s="48" t="s">
        <v>6419</v>
      </c>
      <c r="K1859" s="48" t="s">
        <v>6420</v>
      </c>
      <c r="L1859" s="45">
        <v>1009</v>
      </c>
      <c r="M1859" s="47" t="s">
        <v>5888</v>
      </c>
      <c r="N1859" s="60">
        <v>0</v>
      </c>
      <c r="O1859" s="58">
        <v>0</v>
      </c>
      <c r="P1859" s="58">
        <v>0</v>
      </c>
      <c r="Q1859" s="132">
        <v>0</v>
      </c>
      <c r="R1859" s="60">
        <v>0</v>
      </c>
      <c r="S1859" s="58">
        <v>0</v>
      </c>
      <c r="T1859" s="58">
        <v>0</v>
      </c>
      <c r="U1859" s="132">
        <v>0</v>
      </c>
      <c r="V1859" s="58">
        <v>0</v>
      </c>
      <c r="W1859" s="58">
        <v>0</v>
      </c>
      <c r="X1859" s="58">
        <v>0</v>
      </c>
      <c r="Y1859" s="132">
        <v>0</v>
      </c>
      <c r="Z1859" s="61">
        <v>0</v>
      </c>
      <c r="AA1859" s="59">
        <v>0</v>
      </c>
      <c r="AB1859" s="59">
        <v>0</v>
      </c>
      <c r="AC1859" s="132">
        <v>0</v>
      </c>
      <c r="AD1859" s="61">
        <v>0</v>
      </c>
      <c r="AE1859" s="59">
        <v>0</v>
      </c>
      <c r="AF1859" s="59">
        <v>0</v>
      </c>
      <c r="AG1859" s="132">
        <v>0</v>
      </c>
      <c r="AH1859" s="61">
        <v>2</v>
      </c>
      <c r="AI1859" s="132">
        <v>9</v>
      </c>
      <c r="AJ1859" s="66">
        <f>IFERROR(VLOOKUP($B1859,STOCK!$A:$H,3,0)," ")</f>
        <v>0</v>
      </c>
      <c r="AK1859" s="67">
        <f>IFERROR(VLOOKUP($B1859,STOCK!$A:$H,4,0)," ")</f>
        <v>0</v>
      </c>
      <c r="AL1859" s="67">
        <f>IFERROR(VLOOKUP($B1859,STOCK!$A:$H,5,0)," ")</f>
        <v>0</v>
      </c>
      <c r="AM1859" s="67">
        <f>IFERROR(VLOOKUP($B1859,STOCK!$A:$H,6,0)," ")</f>
        <v>0</v>
      </c>
      <c r="AN1859" s="67">
        <f>IFERROR(VLOOKUP($B1859,STOCK!$A:$H,7,0)," ")</f>
        <v>0</v>
      </c>
      <c r="AO1859" s="67">
        <f>IFERROR(VLOOKUP($B1859,STOCK!$A:$H,8,0)," ")</f>
        <v>117</v>
      </c>
      <c r="AP1859" s="62" t="str">
        <f t="shared" si="364"/>
        <v>Q</v>
      </c>
      <c r="AQ1859" s="50" t="str">
        <f t="shared" si="365"/>
        <v>Q</v>
      </c>
      <c r="AR1859" s="50" t="str">
        <f t="shared" si="366"/>
        <v>Q</v>
      </c>
      <c r="AS1859" s="50" t="str">
        <f t="shared" si="367"/>
        <v>Q</v>
      </c>
      <c r="AT1859" s="50" t="str">
        <f t="shared" si="368"/>
        <v>Q</v>
      </c>
      <c r="AU1859" s="63">
        <f t="shared" si="375"/>
        <v>390</v>
      </c>
      <c r="AV1859" s="67">
        <v>10000.00001</v>
      </c>
      <c r="AW1859" s="67">
        <v>9993.5514800000001</v>
      </c>
      <c r="AX1859" s="49">
        <v>11500</v>
      </c>
      <c r="AY1859" s="51">
        <f t="shared" si="377"/>
        <v>0.14999999885000004</v>
      </c>
      <c r="AZ1859" s="51">
        <f t="shared" si="378"/>
        <v>0.13043478173913045</v>
      </c>
      <c r="BA1859" s="49">
        <v>11250</v>
      </c>
      <c r="BB1859" s="53">
        <v>6</v>
      </c>
      <c r="BC1859" s="51">
        <f t="shared" si="379"/>
        <v>0.12499999887500013</v>
      </c>
      <c r="BD1859" s="51">
        <f t="shared" si="380"/>
        <v>0.11111111022222224</v>
      </c>
      <c r="BE1859" s="49">
        <v>10900</v>
      </c>
      <c r="BF1859" s="53">
        <v>12</v>
      </c>
      <c r="BG1859" s="51">
        <f t="shared" si="381"/>
        <v>8.999999890999999E-2</v>
      </c>
      <c r="BH1859" s="51">
        <f t="shared" si="382"/>
        <v>8.2568806422018373E-2</v>
      </c>
      <c r="BI1859" s="282">
        <f t="shared" si="376"/>
        <v>9</v>
      </c>
    </row>
    <row r="1860" spans="1:61" hidden="1">
      <c r="A1860" s="57" t="s">
        <v>150</v>
      </c>
      <c r="B1860" s="52" t="s">
        <v>5799</v>
      </c>
      <c r="C1860" s="52" t="s">
        <v>5800</v>
      </c>
      <c r="D1860" s="18" t="s">
        <v>5801</v>
      </c>
      <c r="E1860" s="56">
        <v>12</v>
      </c>
      <c r="F1860" s="46" t="s">
        <v>5814</v>
      </c>
      <c r="G1860" s="47" t="s">
        <v>5814</v>
      </c>
      <c r="H1860" s="47" t="s">
        <v>6390</v>
      </c>
      <c r="I1860" s="48" t="s">
        <v>6418</v>
      </c>
      <c r="J1860" s="48" t="s">
        <v>6419</v>
      </c>
      <c r="K1860" s="48" t="s">
        <v>6421</v>
      </c>
      <c r="L1860" s="45">
        <v>50</v>
      </c>
      <c r="M1860" s="47" t="s">
        <v>5830</v>
      </c>
      <c r="N1860" s="60">
        <v>159</v>
      </c>
      <c r="O1860" s="58">
        <v>52</v>
      </c>
      <c r="P1860" s="58">
        <v>0</v>
      </c>
      <c r="Q1860" s="132">
        <v>0</v>
      </c>
      <c r="R1860" s="60">
        <v>34</v>
      </c>
      <c r="S1860" s="58">
        <v>24</v>
      </c>
      <c r="T1860" s="58">
        <v>0</v>
      </c>
      <c r="U1860" s="132">
        <v>0</v>
      </c>
      <c r="V1860" s="58">
        <v>18</v>
      </c>
      <c r="W1860" s="58">
        <v>26</v>
      </c>
      <c r="X1860" s="58">
        <v>11</v>
      </c>
      <c r="Y1860" s="132">
        <v>1</v>
      </c>
      <c r="Z1860" s="61">
        <v>77</v>
      </c>
      <c r="AA1860" s="59">
        <v>25</v>
      </c>
      <c r="AB1860" s="59">
        <v>25</v>
      </c>
      <c r="AC1860" s="132">
        <v>11</v>
      </c>
      <c r="AD1860" s="61">
        <v>37</v>
      </c>
      <c r="AE1860" s="59">
        <v>46</v>
      </c>
      <c r="AF1860" s="59">
        <v>0</v>
      </c>
      <c r="AG1860" s="132">
        <v>0</v>
      </c>
      <c r="AH1860" s="61">
        <v>0</v>
      </c>
      <c r="AI1860" s="132">
        <v>0</v>
      </c>
      <c r="AJ1860" s="66">
        <f>IFERROR(VLOOKUP($B1860,STOCK!$A:$H,3,0)," ")</f>
        <v>17</v>
      </c>
      <c r="AK1860" s="67">
        <f>IFERROR(VLOOKUP($B1860,STOCK!$A:$H,4,0)," ")</f>
        <v>0</v>
      </c>
      <c r="AL1860" s="67">
        <f>IFERROR(VLOOKUP($B1860,STOCK!$A:$H,5,0)," ")</f>
        <v>0</v>
      </c>
      <c r="AM1860" s="67">
        <f>IFERROR(VLOOKUP($B1860,STOCK!$A:$H,6,0)," ")</f>
        <v>0</v>
      </c>
      <c r="AN1860" s="67">
        <f>IFERROR(VLOOKUP($B1860,STOCK!$A:$H,7,0)," ")</f>
        <v>0</v>
      </c>
      <c r="AO1860" s="67">
        <f>IFERROR(VLOOKUP($B1860,STOCK!$A:$H,8,0)," ")</f>
        <v>0</v>
      </c>
      <c r="AP1860" s="62" t="str">
        <f t="shared" ref="AP1860:AP1864" si="383">IF($AJ1860&lt;1,"Q",IF(Q1860=0,"SV",IFERROR((AJ1860/$Q1860*30),0)))</f>
        <v>SV</v>
      </c>
      <c r="AQ1860" s="50" t="str">
        <f t="shared" ref="AQ1860:AQ1864" si="384">IF($AK1860&lt;1,"Q",IF(U1860=0,"SV",IFERROR((AK1860/$U1860*30),0)))</f>
        <v>Q</v>
      </c>
      <c r="AR1860" s="50" t="str">
        <f t="shared" ref="AR1860:AR1864" si="385">IF($AL1860&lt;1,"Q",IF(Y1860=0,"SV",IFERROR((AL1860/$Y1860*30),0)))</f>
        <v>Q</v>
      </c>
      <c r="AS1860" s="50" t="str">
        <f t="shared" ref="AS1860:AS1864" si="386">IF($AM1860&lt;1,"Q",IF(AC1860=0,"SV",IFERROR((AM1860/$AC1860*30),0)))</f>
        <v>Q</v>
      </c>
      <c r="AT1860" s="50" t="str">
        <f t="shared" ref="AT1860:AT1864" si="387">IF($AN1860&lt;1,"Q",IF(AG1860=0,"SV",IFERROR((AN1860/$AG1860*30),0)))</f>
        <v>Q</v>
      </c>
      <c r="AU1860" s="63" t="str">
        <f t="shared" si="375"/>
        <v>Q</v>
      </c>
      <c r="AV1860" s="67">
        <v>11250</v>
      </c>
      <c r="AW1860" s="67">
        <v>10403.06388</v>
      </c>
      <c r="AX1860" s="49">
        <v>11500</v>
      </c>
      <c r="AY1860" s="51">
        <f t="shared" si="377"/>
        <v>2.2222222222222143E-2</v>
      </c>
      <c r="AZ1860" s="51">
        <f t="shared" si="378"/>
        <v>2.1739130434782608E-2</v>
      </c>
      <c r="BA1860" s="49">
        <v>11250</v>
      </c>
      <c r="BB1860" s="53">
        <v>3</v>
      </c>
      <c r="BC1860" s="51">
        <f t="shared" si="379"/>
        <v>0</v>
      </c>
      <c r="BD1860" s="51">
        <f t="shared" si="380"/>
        <v>0</v>
      </c>
      <c r="BE1860" s="49">
        <v>10950</v>
      </c>
      <c r="BF1860" s="53">
        <v>6</v>
      </c>
      <c r="BG1860" s="51">
        <f t="shared" si="381"/>
        <v>-2.6666666666666616E-2</v>
      </c>
      <c r="BH1860" s="51">
        <f t="shared" si="382"/>
        <v>-2.7397260273972601E-2</v>
      </c>
      <c r="BI1860" s="282">
        <f t="shared" si="376"/>
        <v>12</v>
      </c>
    </row>
    <row r="1861" spans="1:61">
      <c r="A1861" s="57" t="s">
        <v>150</v>
      </c>
      <c r="B1861" s="52" t="s">
        <v>5802</v>
      </c>
      <c r="C1861" s="52" t="s">
        <v>5803</v>
      </c>
      <c r="D1861" s="18" t="s">
        <v>5804</v>
      </c>
      <c r="E1861" s="56">
        <v>12</v>
      </c>
      <c r="F1861" s="46" t="s">
        <v>5814</v>
      </c>
      <c r="G1861" s="47" t="s">
        <v>5814</v>
      </c>
      <c r="H1861" s="47" t="s">
        <v>6390</v>
      </c>
      <c r="I1861" s="48" t="s">
        <v>6418</v>
      </c>
      <c r="J1861" s="48" t="s">
        <v>6422</v>
      </c>
      <c r="K1861" s="48" t="s">
        <v>6420</v>
      </c>
      <c r="L1861" s="45">
        <v>1009</v>
      </c>
      <c r="M1861" s="47" t="s">
        <v>5888</v>
      </c>
      <c r="N1861" s="60">
        <v>0</v>
      </c>
      <c r="O1861" s="58">
        <v>0</v>
      </c>
      <c r="P1861" s="58">
        <v>0</v>
      </c>
      <c r="Q1861" s="132">
        <v>0</v>
      </c>
      <c r="R1861" s="60">
        <v>0</v>
      </c>
      <c r="S1861" s="58">
        <v>0</v>
      </c>
      <c r="T1861" s="58">
        <v>0</v>
      </c>
      <c r="U1861" s="132">
        <v>0</v>
      </c>
      <c r="V1861" s="58">
        <v>0</v>
      </c>
      <c r="W1861" s="58">
        <v>0</v>
      </c>
      <c r="X1861" s="58">
        <v>0</v>
      </c>
      <c r="Y1861" s="132">
        <v>0</v>
      </c>
      <c r="Z1861" s="61">
        <v>0</v>
      </c>
      <c r="AA1861" s="59">
        <v>0</v>
      </c>
      <c r="AB1861" s="59">
        <v>0</v>
      </c>
      <c r="AC1861" s="132">
        <v>0</v>
      </c>
      <c r="AD1861" s="61">
        <v>0</v>
      </c>
      <c r="AE1861" s="59">
        <v>0</v>
      </c>
      <c r="AF1861" s="59">
        <v>0</v>
      </c>
      <c r="AG1861" s="132">
        <v>0</v>
      </c>
      <c r="AH1861" s="61">
        <v>1</v>
      </c>
      <c r="AI1861" s="132">
        <v>11</v>
      </c>
      <c r="AJ1861" s="66">
        <f>IFERROR(VLOOKUP($B1861,STOCK!$A:$H,3,0)," ")</f>
        <v>0</v>
      </c>
      <c r="AK1861" s="67">
        <f>IFERROR(VLOOKUP($B1861,STOCK!$A:$H,4,0)," ")</f>
        <v>0</v>
      </c>
      <c r="AL1861" s="67">
        <f>IFERROR(VLOOKUP($B1861,STOCK!$A:$H,5,0)," ")</f>
        <v>0</v>
      </c>
      <c r="AM1861" s="67">
        <f>IFERROR(VLOOKUP($B1861,STOCK!$A:$H,6,0)," ")</f>
        <v>0</v>
      </c>
      <c r="AN1861" s="67">
        <f>IFERROR(VLOOKUP($B1861,STOCK!$A:$H,7,0)," ")</f>
        <v>0</v>
      </c>
      <c r="AO1861" s="67">
        <f>IFERROR(VLOOKUP($B1861,STOCK!$A:$H,8,0)," ")</f>
        <v>67</v>
      </c>
      <c r="AP1861" s="62" t="str">
        <f t="shared" si="383"/>
        <v>Q</v>
      </c>
      <c r="AQ1861" s="50" t="str">
        <f t="shared" si="384"/>
        <v>Q</v>
      </c>
      <c r="AR1861" s="50" t="str">
        <f t="shared" si="385"/>
        <v>Q</v>
      </c>
      <c r="AS1861" s="50" t="str">
        <f t="shared" si="386"/>
        <v>Q</v>
      </c>
      <c r="AT1861" s="50" t="str">
        <f t="shared" si="387"/>
        <v>Q</v>
      </c>
      <c r="AU1861" s="63">
        <f t="shared" ref="AU1861:AU1864" si="388">IF($AO1861&lt;1,"Q",IF(AI1861=0,"SV",IFERROR((AO1861/$AI1861*30),0)))</f>
        <v>182.72727272727272</v>
      </c>
      <c r="AV1861" s="67">
        <v>9333.3333500000008</v>
      </c>
      <c r="AW1861" s="67">
        <v>9277.5178099999994</v>
      </c>
      <c r="AX1861" s="49">
        <v>10900</v>
      </c>
      <c r="AY1861" s="51">
        <f t="shared" si="377"/>
        <v>0.16785714077168357</v>
      </c>
      <c r="AZ1861" s="51">
        <f t="shared" si="378"/>
        <v>0.14373088532110084</v>
      </c>
      <c r="BA1861" s="49">
        <v>10500</v>
      </c>
      <c r="BB1861" s="53">
        <v>6</v>
      </c>
      <c r="BC1861" s="51">
        <f t="shared" si="379"/>
        <v>0.12499999799107142</v>
      </c>
      <c r="BD1861" s="51">
        <f t="shared" si="380"/>
        <v>0.11111110952380945</v>
      </c>
      <c r="BE1861" s="49">
        <v>10250</v>
      </c>
      <c r="BF1861" s="53">
        <v>12</v>
      </c>
      <c r="BG1861" s="51">
        <f t="shared" si="381"/>
        <v>9.8214283753188747E-2</v>
      </c>
      <c r="BH1861" s="51">
        <f t="shared" si="382"/>
        <v>8.9430892682926755E-2</v>
      </c>
      <c r="BI1861" s="282">
        <f t="shared" ref="BI1861:BI1864" si="389">+U1861+Y1861+AC1861+AG1861+AI1861+Q1861</f>
        <v>11</v>
      </c>
    </row>
    <row r="1862" spans="1:61" hidden="1">
      <c r="A1862" s="57" t="s">
        <v>150</v>
      </c>
      <c r="B1862" s="52" t="s">
        <v>5805</v>
      </c>
      <c r="C1862" s="52" t="s">
        <v>5806</v>
      </c>
      <c r="D1862" s="18" t="s">
        <v>5807</v>
      </c>
      <c r="E1862" s="56">
        <v>12</v>
      </c>
      <c r="F1862" s="46" t="s">
        <v>5814</v>
      </c>
      <c r="G1862" s="47" t="s">
        <v>5814</v>
      </c>
      <c r="H1862" s="47" t="s">
        <v>6390</v>
      </c>
      <c r="I1862" s="48" t="s">
        <v>6418</v>
      </c>
      <c r="J1862" s="48" t="s">
        <v>6422</v>
      </c>
      <c r="K1862" s="48" t="s">
        <v>6421</v>
      </c>
      <c r="L1862" s="45">
        <v>50</v>
      </c>
      <c r="M1862" s="47" t="s">
        <v>5830</v>
      </c>
      <c r="N1862" s="60">
        <v>86</v>
      </c>
      <c r="O1862" s="58">
        <v>127</v>
      </c>
      <c r="P1862" s="58">
        <v>150</v>
      </c>
      <c r="Q1862" s="132">
        <v>250</v>
      </c>
      <c r="R1862" s="60">
        <v>256</v>
      </c>
      <c r="S1862" s="58">
        <v>386</v>
      </c>
      <c r="T1862" s="58">
        <v>29</v>
      </c>
      <c r="U1862" s="132">
        <v>4</v>
      </c>
      <c r="V1862" s="58">
        <v>44</v>
      </c>
      <c r="W1862" s="58">
        <v>80</v>
      </c>
      <c r="X1862" s="58">
        <v>92</v>
      </c>
      <c r="Y1862" s="132">
        <v>103</v>
      </c>
      <c r="Z1862" s="61">
        <v>37</v>
      </c>
      <c r="AA1862" s="59">
        <v>91</v>
      </c>
      <c r="AB1862" s="59">
        <v>88</v>
      </c>
      <c r="AC1862" s="132">
        <v>25</v>
      </c>
      <c r="AD1862" s="61">
        <v>109</v>
      </c>
      <c r="AE1862" s="59">
        <v>141</v>
      </c>
      <c r="AF1862" s="59">
        <v>21</v>
      </c>
      <c r="AG1862" s="132">
        <v>0</v>
      </c>
      <c r="AH1862" s="61">
        <v>0</v>
      </c>
      <c r="AI1862" s="132">
        <v>0</v>
      </c>
      <c r="AJ1862" s="66">
        <f>IFERROR(VLOOKUP($B1862,STOCK!$A:$H,3,0)," ")</f>
        <v>38</v>
      </c>
      <c r="AK1862" s="67">
        <f>IFERROR(VLOOKUP($B1862,STOCK!$A:$H,4,0)," ")</f>
        <v>6</v>
      </c>
      <c r="AL1862" s="67">
        <f>IFERROR(VLOOKUP($B1862,STOCK!$A:$H,5,0)," ")</f>
        <v>49</v>
      </c>
      <c r="AM1862" s="67">
        <f>IFERROR(VLOOKUP($B1862,STOCK!$A:$H,6,0)," ")</f>
        <v>0</v>
      </c>
      <c r="AN1862" s="67">
        <f>IFERROR(VLOOKUP($B1862,STOCK!$A:$H,7,0)," ")</f>
        <v>6</v>
      </c>
      <c r="AO1862" s="67">
        <f>IFERROR(VLOOKUP($B1862,STOCK!$A:$H,8,0)," ")</f>
        <v>0</v>
      </c>
      <c r="AP1862" s="62">
        <f t="shared" si="383"/>
        <v>4.5599999999999996</v>
      </c>
      <c r="AQ1862" s="50">
        <f t="shared" si="384"/>
        <v>45</v>
      </c>
      <c r="AR1862" s="50">
        <f t="shared" si="385"/>
        <v>14.271844660194175</v>
      </c>
      <c r="AS1862" s="50" t="str">
        <f t="shared" si="386"/>
        <v>Q</v>
      </c>
      <c r="AT1862" s="50" t="str">
        <f t="shared" si="387"/>
        <v>SV</v>
      </c>
      <c r="AU1862" s="63" t="str">
        <f t="shared" si="388"/>
        <v>Q</v>
      </c>
      <c r="AV1862" s="67">
        <v>8749.9999950000001</v>
      </c>
      <c r="AW1862" s="67">
        <v>9124.8224100000007</v>
      </c>
      <c r="AX1862" s="49">
        <v>10350</v>
      </c>
      <c r="AY1862" s="51">
        <f t="shared" si="377"/>
        <v>0.18285714353306126</v>
      </c>
      <c r="AZ1862" s="51">
        <f t="shared" si="378"/>
        <v>0.15458937246376811</v>
      </c>
      <c r="BA1862" s="49">
        <v>10250</v>
      </c>
      <c r="BB1862" s="53">
        <v>3</v>
      </c>
      <c r="BC1862" s="51">
        <f t="shared" si="379"/>
        <v>0.17142857209795914</v>
      </c>
      <c r="BD1862" s="51">
        <f t="shared" si="380"/>
        <v>0.14634146390243902</v>
      </c>
      <c r="BE1862" s="49">
        <v>9900</v>
      </c>
      <c r="BF1862" s="53">
        <v>6</v>
      </c>
      <c r="BG1862" s="51">
        <f t="shared" si="381"/>
        <v>0.13142857207510206</v>
      </c>
      <c r="BH1862" s="51">
        <f t="shared" si="382"/>
        <v>0.11616161666666665</v>
      </c>
      <c r="BI1862" s="282">
        <f t="shared" si="389"/>
        <v>382</v>
      </c>
    </row>
    <row r="1863" spans="1:61">
      <c r="A1863" s="57" t="s">
        <v>150</v>
      </c>
      <c r="B1863" s="52" t="s">
        <v>5808</v>
      </c>
      <c r="C1863" s="52" t="s">
        <v>5809</v>
      </c>
      <c r="D1863" s="18" t="s">
        <v>5810</v>
      </c>
      <c r="E1863" s="56">
        <v>12</v>
      </c>
      <c r="F1863" s="46" t="s">
        <v>5814</v>
      </c>
      <c r="G1863" s="47" t="s">
        <v>5814</v>
      </c>
      <c r="H1863" s="47" t="s">
        <v>6390</v>
      </c>
      <c r="I1863" s="48" t="s">
        <v>6418</v>
      </c>
      <c r="J1863" s="48" t="s">
        <v>6423</v>
      </c>
      <c r="K1863" s="48" t="s">
        <v>6420</v>
      </c>
      <c r="L1863" s="45">
        <v>1009</v>
      </c>
      <c r="M1863" s="47" t="s">
        <v>5888</v>
      </c>
      <c r="N1863" s="60">
        <v>0</v>
      </c>
      <c r="O1863" s="58">
        <v>0</v>
      </c>
      <c r="P1863" s="58">
        <v>0</v>
      </c>
      <c r="Q1863" s="132">
        <v>12</v>
      </c>
      <c r="R1863" s="60">
        <v>33</v>
      </c>
      <c r="S1863" s="58">
        <v>1</v>
      </c>
      <c r="T1863" s="58">
        <v>0</v>
      </c>
      <c r="U1863" s="132">
        <v>37</v>
      </c>
      <c r="V1863" s="58">
        <v>0</v>
      </c>
      <c r="W1863" s="58">
        <v>0</v>
      </c>
      <c r="X1863" s="58">
        <v>0</v>
      </c>
      <c r="Y1863" s="132">
        <v>0</v>
      </c>
      <c r="Z1863" s="61">
        <v>0</v>
      </c>
      <c r="AA1863" s="59">
        <v>0</v>
      </c>
      <c r="AB1863" s="59">
        <v>0</v>
      </c>
      <c r="AC1863" s="132">
        <v>19</v>
      </c>
      <c r="AD1863" s="61">
        <v>0</v>
      </c>
      <c r="AE1863" s="59">
        <v>0</v>
      </c>
      <c r="AF1863" s="59">
        <v>0</v>
      </c>
      <c r="AG1863" s="132">
        <v>0</v>
      </c>
      <c r="AH1863" s="61">
        <v>4</v>
      </c>
      <c r="AI1863" s="132">
        <v>13</v>
      </c>
      <c r="AJ1863" s="66">
        <f>IFERROR(VLOOKUP($B1863,STOCK!$A:$H,3,0)," ")</f>
        <v>119</v>
      </c>
      <c r="AK1863" s="67">
        <f>IFERROR(VLOOKUP($B1863,STOCK!$A:$H,4,0)," ")</f>
        <v>104</v>
      </c>
      <c r="AL1863" s="67">
        <f>IFERROR(VLOOKUP($B1863,STOCK!$A:$H,5,0)," ")</f>
        <v>0</v>
      </c>
      <c r="AM1863" s="67">
        <f>IFERROR(VLOOKUP($B1863,STOCK!$A:$H,6,0)," ")</f>
        <v>111</v>
      </c>
      <c r="AN1863" s="67">
        <f>IFERROR(VLOOKUP($B1863,STOCK!$A:$H,7,0)," ")</f>
        <v>0</v>
      </c>
      <c r="AO1863" s="67">
        <f>IFERROR(VLOOKUP($B1863,STOCK!$A:$H,8,0)," ")</f>
        <v>236</v>
      </c>
      <c r="AP1863" s="62">
        <f t="shared" si="383"/>
        <v>297.5</v>
      </c>
      <c r="AQ1863" s="50">
        <f t="shared" si="384"/>
        <v>84.324324324324323</v>
      </c>
      <c r="AR1863" s="50" t="str">
        <f t="shared" si="385"/>
        <v>Q</v>
      </c>
      <c r="AS1863" s="50">
        <f t="shared" si="386"/>
        <v>175.26315789473685</v>
      </c>
      <c r="AT1863" s="50" t="str">
        <f t="shared" si="387"/>
        <v>Q</v>
      </c>
      <c r="AU1863" s="63">
        <f t="shared" si="388"/>
        <v>544.61538461538464</v>
      </c>
      <c r="AV1863" s="67">
        <v>9583.3333199999997</v>
      </c>
      <c r="AW1863" s="67">
        <v>9598.4986900000004</v>
      </c>
      <c r="AX1863" s="49">
        <v>10900</v>
      </c>
      <c r="AY1863" s="51">
        <f t="shared" si="377"/>
        <v>0.13739130593028359</v>
      </c>
      <c r="AZ1863" s="51">
        <f t="shared" si="378"/>
        <v>0.12079510825688076</v>
      </c>
      <c r="BA1863" s="49">
        <v>10500</v>
      </c>
      <c r="BB1863" s="53">
        <v>6</v>
      </c>
      <c r="BC1863" s="51">
        <f t="shared" si="379"/>
        <v>9.5652175437429099E-2</v>
      </c>
      <c r="BD1863" s="51">
        <f t="shared" si="380"/>
        <v>8.7301588571428598E-2</v>
      </c>
      <c r="BE1863" s="49">
        <v>10250</v>
      </c>
      <c r="BF1863" s="53">
        <v>12</v>
      </c>
      <c r="BG1863" s="51">
        <f t="shared" si="381"/>
        <v>6.9565218879395152E-2</v>
      </c>
      <c r="BH1863" s="51">
        <f t="shared" si="382"/>
        <v>6.5040651707317099E-2</v>
      </c>
      <c r="BI1863" s="282">
        <f t="shared" si="389"/>
        <v>81</v>
      </c>
    </row>
    <row r="1864" spans="1:61" hidden="1">
      <c r="A1864" s="57" t="s">
        <v>150</v>
      </c>
      <c r="B1864" s="52" t="s">
        <v>5811</v>
      </c>
      <c r="C1864" s="52" t="s">
        <v>5812</v>
      </c>
      <c r="D1864" s="18" t="s">
        <v>5813</v>
      </c>
      <c r="E1864" s="56">
        <v>12</v>
      </c>
      <c r="F1864" s="46" t="s">
        <v>5814</v>
      </c>
      <c r="G1864" s="47" t="s">
        <v>5814</v>
      </c>
      <c r="H1864" s="47" t="s">
        <v>6390</v>
      </c>
      <c r="I1864" s="48" t="s">
        <v>6418</v>
      </c>
      <c r="J1864" s="48" t="s">
        <v>6423</v>
      </c>
      <c r="K1864" s="48" t="s">
        <v>6421</v>
      </c>
      <c r="L1864" s="45">
        <v>50</v>
      </c>
      <c r="M1864" s="47" t="s">
        <v>5830</v>
      </c>
      <c r="N1864" s="60">
        <v>515</v>
      </c>
      <c r="O1864" s="58">
        <v>445</v>
      </c>
      <c r="P1864" s="58">
        <v>413</v>
      </c>
      <c r="Q1864" s="132">
        <v>487</v>
      </c>
      <c r="R1864" s="60">
        <v>245</v>
      </c>
      <c r="S1864" s="58">
        <v>401</v>
      </c>
      <c r="T1864" s="58">
        <v>649</v>
      </c>
      <c r="U1864" s="132">
        <v>703</v>
      </c>
      <c r="V1864" s="58">
        <v>108</v>
      </c>
      <c r="W1864" s="58">
        <v>171</v>
      </c>
      <c r="X1864" s="58">
        <v>228</v>
      </c>
      <c r="Y1864" s="132">
        <v>228</v>
      </c>
      <c r="Z1864" s="61">
        <v>174</v>
      </c>
      <c r="AA1864" s="59">
        <v>199</v>
      </c>
      <c r="AB1864" s="59">
        <v>258</v>
      </c>
      <c r="AC1864" s="132">
        <v>323</v>
      </c>
      <c r="AD1864" s="61">
        <v>202</v>
      </c>
      <c r="AE1864" s="59">
        <v>214</v>
      </c>
      <c r="AF1864" s="59">
        <v>374</v>
      </c>
      <c r="AG1864" s="132">
        <v>432</v>
      </c>
      <c r="AH1864" s="61">
        <v>19</v>
      </c>
      <c r="AI1864" s="132">
        <v>69</v>
      </c>
      <c r="AJ1864" s="66">
        <f>IFERROR(VLOOKUP($B1864,STOCK!$A:$H,3,0)," ")</f>
        <v>1334</v>
      </c>
      <c r="AK1864" s="67">
        <f>IFERROR(VLOOKUP($B1864,STOCK!$A:$H,4,0)," ")</f>
        <v>1341</v>
      </c>
      <c r="AL1864" s="67">
        <f>IFERROR(VLOOKUP($B1864,STOCK!$A:$H,5,0)," ")</f>
        <v>796</v>
      </c>
      <c r="AM1864" s="67">
        <f>IFERROR(VLOOKUP($B1864,STOCK!$A:$H,6,0)," ")</f>
        <v>1029</v>
      </c>
      <c r="AN1864" s="67">
        <f>IFERROR(VLOOKUP($B1864,STOCK!$A:$H,7,0)," ")</f>
        <v>971</v>
      </c>
      <c r="AO1864" s="67">
        <f>IFERROR(VLOOKUP($B1864,STOCK!$A:$H,8,0)," ")</f>
        <v>933</v>
      </c>
      <c r="AP1864" s="62">
        <f t="shared" si="383"/>
        <v>82.176591375770016</v>
      </c>
      <c r="AQ1864" s="50">
        <f t="shared" si="384"/>
        <v>57.226173541963014</v>
      </c>
      <c r="AR1864" s="50">
        <f t="shared" si="385"/>
        <v>104.73684210526316</v>
      </c>
      <c r="AS1864" s="50">
        <f t="shared" si="386"/>
        <v>95.572755417956657</v>
      </c>
      <c r="AT1864" s="50">
        <f t="shared" si="387"/>
        <v>67.430555555555557</v>
      </c>
      <c r="AU1864" s="63">
        <f t="shared" si="388"/>
        <v>405.6521739130435</v>
      </c>
      <c r="AV1864" s="67">
        <v>11250</v>
      </c>
      <c r="AW1864" s="67">
        <v>9992.3202500000007</v>
      </c>
      <c r="AX1864" s="49">
        <v>11500</v>
      </c>
      <c r="AY1864" s="51">
        <f t="shared" si="377"/>
        <v>2.2222222222222143E-2</v>
      </c>
      <c r="AZ1864" s="51">
        <f t="shared" si="378"/>
        <v>2.1739130434782608E-2</v>
      </c>
      <c r="BA1864" s="49">
        <v>10900</v>
      </c>
      <c r="BB1864" s="53">
        <v>3</v>
      </c>
      <c r="BC1864" s="51">
        <f t="shared" si="379"/>
        <v>-3.1111111111111089E-2</v>
      </c>
      <c r="BD1864" s="51">
        <f t="shared" si="380"/>
        <v>-3.2110091743119268E-2</v>
      </c>
      <c r="BE1864" s="49">
        <v>10500</v>
      </c>
      <c r="BF1864" s="53">
        <v>6</v>
      </c>
      <c r="BG1864" s="51">
        <f t="shared" si="381"/>
        <v>-6.6666666666666652E-2</v>
      </c>
      <c r="BH1864" s="51">
        <f t="shared" si="382"/>
        <v>-7.1428571428571425E-2</v>
      </c>
      <c r="BI1864" s="282">
        <f t="shared" si="389"/>
        <v>2242</v>
      </c>
    </row>
  </sheetData>
  <autoFilter ref="A3:BH1864">
    <filterColumn colId="3">
      <filters>
        <filter val="GASEOSA POMELO 250ml PASO DE LOS TOROS"/>
        <filter val="GASEOSA POMELO 2Lts PASO DE LOS TOROS"/>
        <filter val="GASEOSA POMELO FREE 2Lts PASO DE LOS TOROS"/>
        <filter val="GASEOSA POMELO FREE 500ml  PASO DE LOS TOROS"/>
        <filter val="TONICA 2Lts PASO DE LOS TOROS"/>
        <filter val="TONICA 500ml PASO DE LOS TOROS"/>
        <filter val="VINO BLANCO 1Lts TORO"/>
        <filter val="VINO ROSADO 1Lts TORO"/>
        <filter val="VINO TINTO 1Lts TORO"/>
      </filters>
    </filterColumn>
  </autoFilter>
  <mergeCells count="2">
    <mergeCell ref="AJ2:AO2"/>
    <mergeCell ref="AP2:AU2"/>
  </mergeCells>
  <conditionalFormatting sqref="AP4:AU1864">
    <cfRule type="cellIs" dxfId="2" priority="4" operator="equal">
      <formula>"SV"</formula>
    </cfRule>
    <cfRule type="cellIs" dxfId="1" priority="5" operator="equal">
      <formula>"Q"</formula>
    </cfRule>
  </conditionalFormatting>
  <conditionalFormatting sqref="B1:B1048576">
    <cfRule type="duplicateValues" dxfId="0" priority="1"/>
  </conditionalFormatting>
  <pageMargins left="0.75" right="0.75" top="1" bottom="1" header="0.5" footer="0.5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H31"/>
  <sheetViews>
    <sheetView workbookViewId="0">
      <selection activeCell="G2" sqref="G2"/>
    </sheetView>
  </sheetViews>
  <sheetFormatPr baseColWidth="10" defaultColWidth="11.42578125" defaultRowHeight="15"/>
  <cols>
    <col min="1" max="1" width="3.5703125" style="3" customWidth="1"/>
    <col min="2" max="3" width="11.42578125" style="3"/>
    <col min="4" max="4" width="15.7109375" style="3" customWidth="1"/>
    <col min="5" max="16384" width="11.42578125" style="3"/>
  </cols>
  <sheetData>
    <row r="1" spans="1:8" ht="31.5">
      <c r="A1" s="477" t="s">
        <v>94</v>
      </c>
      <c r="B1" s="477"/>
      <c r="C1" s="477"/>
      <c r="D1" s="477"/>
      <c r="E1" s="477"/>
      <c r="F1" s="477"/>
      <c r="G1" s="477"/>
      <c r="H1" s="477"/>
    </row>
    <row r="2" spans="1:8" ht="21">
      <c r="A2" s="8" t="s">
        <v>112</v>
      </c>
    </row>
    <row r="3" spans="1:8" s="15" customFormat="1" ht="12">
      <c r="B3" s="15" t="s">
        <v>95</v>
      </c>
    </row>
    <row r="4" spans="1:8" s="15" customFormat="1" ht="12">
      <c r="B4" s="257" t="s">
        <v>215</v>
      </c>
    </row>
    <row r="5" spans="1:8" s="15" customFormat="1" ht="12">
      <c r="B5" s="15" t="s">
        <v>104</v>
      </c>
    </row>
    <row r="6" spans="1:8" s="15" customFormat="1" ht="12"/>
    <row r="7" spans="1:8" s="15" customFormat="1" ht="12">
      <c r="B7" s="15" t="s">
        <v>7</v>
      </c>
    </row>
    <row r="8" spans="1:8" s="15" customFormat="1" ht="12">
      <c r="B8" s="15" t="s">
        <v>8</v>
      </c>
    </row>
    <row r="9" spans="1:8" s="15" customFormat="1" ht="12"/>
    <row r="10" spans="1:8" s="15" customFormat="1" ht="12">
      <c r="B10" s="15" t="s">
        <v>111</v>
      </c>
    </row>
    <row r="11" spans="1:8" s="15" customFormat="1" ht="12">
      <c r="B11" s="15" t="s">
        <v>113</v>
      </c>
    </row>
    <row r="12" spans="1:8" s="15" customFormat="1" ht="12"/>
    <row r="13" spans="1:8" ht="21">
      <c r="A13" s="8" t="s">
        <v>96</v>
      </c>
      <c r="B13" s="8" t="s">
        <v>99</v>
      </c>
      <c r="G13" s="8"/>
    </row>
    <row r="14" spans="1:8" s="16" customFormat="1" ht="15.75" customHeight="1">
      <c r="B14" s="16" t="s">
        <v>100</v>
      </c>
    </row>
    <row r="15" spans="1:8" s="16" customFormat="1" ht="15.75" customHeight="1">
      <c r="B15" s="16" t="s">
        <v>106</v>
      </c>
    </row>
    <row r="16" spans="1:8" s="30" customFormat="1" ht="15.75" customHeight="1">
      <c r="B16" s="30" t="s">
        <v>110</v>
      </c>
    </row>
    <row r="17" spans="1:4" s="16" customFormat="1" ht="15.75" customHeight="1">
      <c r="B17" s="16" t="s">
        <v>97</v>
      </c>
    </row>
    <row r="18" spans="1:4" s="16" customFormat="1" ht="15.75" customHeight="1">
      <c r="B18" s="16" t="s">
        <v>98</v>
      </c>
    </row>
    <row r="19" spans="1:4" ht="15.75" customHeight="1">
      <c r="B19" s="16" t="s">
        <v>105</v>
      </c>
    </row>
    <row r="20" spans="1:4" s="16" customFormat="1" ht="13.5" customHeight="1"/>
    <row r="21" spans="1:4" s="16" customFormat="1" ht="13.5" customHeight="1"/>
    <row r="22" spans="1:4" s="28" customFormat="1" ht="21">
      <c r="A22" s="27" t="s">
        <v>9</v>
      </c>
    </row>
    <row r="23" spans="1:4" s="28" customFormat="1">
      <c r="B23" s="28" t="s">
        <v>10</v>
      </c>
    </row>
    <row r="24" spans="1:4" s="28" customFormat="1">
      <c r="B24" s="28" t="s">
        <v>11</v>
      </c>
      <c r="D24" s="28" t="s">
        <v>12</v>
      </c>
    </row>
    <row r="25" spans="1:4" s="28" customFormat="1">
      <c r="B25" s="28" t="s">
        <v>13</v>
      </c>
      <c r="D25" s="28" t="s">
        <v>14</v>
      </c>
    </row>
    <row r="26" spans="1:4" s="28" customFormat="1">
      <c r="B26" s="28" t="s">
        <v>15</v>
      </c>
      <c r="D26" s="29" t="s">
        <v>16</v>
      </c>
    </row>
    <row r="27" spans="1:4" s="28" customFormat="1">
      <c r="B27" s="28" t="s">
        <v>17</v>
      </c>
      <c r="D27" s="28" t="s">
        <v>18</v>
      </c>
    </row>
    <row r="28" spans="1:4" s="28" customFormat="1"/>
    <row r="29" spans="1:4" s="28" customFormat="1">
      <c r="B29" s="28" t="s">
        <v>19</v>
      </c>
    </row>
    <row r="30" spans="1:4" s="28" customFormat="1">
      <c r="B30" s="28" t="s">
        <v>20</v>
      </c>
    </row>
    <row r="31" spans="1:4" s="28" customFormat="1">
      <c r="B31" s="28" t="s">
        <v>21</v>
      </c>
    </row>
  </sheetData>
  <mergeCells count="1">
    <mergeCell ref="A1:H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H1862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C2" sqref="C2:H1862"/>
    </sheetView>
  </sheetViews>
  <sheetFormatPr baseColWidth="10" defaultColWidth="11.42578125" defaultRowHeight="11.25"/>
  <cols>
    <col min="1" max="1" width="6.42578125" style="126" customWidth="1"/>
    <col min="2" max="2" width="46.28515625" style="127" customWidth="1"/>
    <col min="3" max="4" width="7" style="128" bestFit="1" customWidth="1"/>
    <col min="5" max="5" width="9.5703125" style="128" bestFit="1" customWidth="1"/>
    <col min="6" max="8" width="7" style="128" bestFit="1" customWidth="1"/>
    <col min="9" max="16384" width="11.42578125" style="126"/>
  </cols>
  <sheetData>
    <row r="1" spans="1:8" ht="15" customHeight="1">
      <c r="A1" s="129" t="s">
        <v>115</v>
      </c>
      <c r="B1" s="130" t="s">
        <v>172</v>
      </c>
      <c r="C1" s="131" t="s">
        <v>173</v>
      </c>
      <c r="D1" s="131" t="s">
        <v>174</v>
      </c>
      <c r="E1" s="131" t="s">
        <v>144</v>
      </c>
      <c r="F1" s="131" t="s">
        <v>138</v>
      </c>
      <c r="G1" s="131" t="s">
        <v>146</v>
      </c>
      <c r="H1" s="131" t="s">
        <v>155</v>
      </c>
    </row>
    <row r="2" spans="1:8">
      <c r="A2" s="126" t="s">
        <v>250</v>
      </c>
      <c r="B2" s="127" t="s">
        <v>252</v>
      </c>
      <c r="C2" s="128">
        <v>0</v>
      </c>
      <c r="D2" s="128">
        <v>0</v>
      </c>
      <c r="E2" s="128">
        <v>0</v>
      </c>
      <c r="F2" s="128">
        <v>0</v>
      </c>
      <c r="G2" s="128">
        <v>0</v>
      </c>
      <c r="H2" s="128">
        <v>0</v>
      </c>
    </row>
    <row r="3" spans="1:8">
      <c r="A3" s="126" t="s">
        <v>253</v>
      </c>
      <c r="B3" s="127" t="s">
        <v>255</v>
      </c>
      <c r="C3" s="128">
        <v>0</v>
      </c>
      <c r="D3" s="128">
        <v>0</v>
      </c>
      <c r="E3" s="128">
        <v>0</v>
      </c>
      <c r="F3" s="128">
        <v>0</v>
      </c>
      <c r="G3" s="128">
        <v>0</v>
      </c>
      <c r="H3" s="128">
        <v>0</v>
      </c>
    </row>
    <row r="4" spans="1:8">
      <c r="A4" s="126" t="s">
        <v>256</v>
      </c>
      <c r="B4" s="127" t="s">
        <v>258</v>
      </c>
      <c r="C4" s="128">
        <v>410</v>
      </c>
      <c r="D4" s="128">
        <v>297</v>
      </c>
      <c r="E4" s="128">
        <v>162</v>
      </c>
      <c r="F4" s="128">
        <v>408</v>
      </c>
      <c r="G4" s="128">
        <v>497</v>
      </c>
      <c r="H4" s="128">
        <v>92</v>
      </c>
    </row>
    <row r="5" spans="1:8">
      <c r="A5" s="126" t="s">
        <v>259</v>
      </c>
      <c r="B5" s="127" t="s">
        <v>261</v>
      </c>
      <c r="C5" s="128">
        <v>706</v>
      </c>
      <c r="D5" s="128">
        <v>618</v>
      </c>
      <c r="E5" s="128">
        <v>326</v>
      </c>
      <c r="F5" s="128">
        <v>853</v>
      </c>
      <c r="G5" s="128">
        <v>948</v>
      </c>
      <c r="H5" s="128">
        <v>257</v>
      </c>
    </row>
    <row r="6" spans="1:8">
      <c r="A6" s="126" t="s">
        <v>262</v>
      </c>
      <c r="B6" s="127" t="s">
        <v>264</v>
      </c>
      <c r="C6" s="128">
        <v>342</v>
      </c>
      <c r="D6" s="128">
        <v>331</v>
      </c>
      <c r="E6" s="128">
        <v>174</v>
      </c>
      <c r="F6" s="128">
        <v>315</v>
      </c>
      <c r="G6" s="128">
        <v>289</v>
      </c>
      <c r="H6" s="128">
        <v>91</v>
      </c>
    </row>
    <row r="7" spans="1:8">
      <c r="A7" s="126" t="s">
        <v>265</v>
      </c>
      <c r="B7" s="127" t="s">
        <v>267</v>
      </c>
      <c r="C7" s="128">
        <v>0</v>
      </c>
      <c r="D7" s="128">
        <v>0</v>
      </c>
      <c r="E7" s="128">
        <v>0</v>
      </c>
      <c r="F7" s="128">
        <v>0</v>
      </c>
      <c r="G7" s="128">
        <v>0</v>
      </c>
      <c r="H7" s="128">
        <v>0</v>
      </c>
    </row>
    <row r="8" spans="1:8">
      <c r="A8" s="126" t="s">
        <v>268</v>
      </c>
      <c r="B8" s="127" t="s">
        <v>270</v>
      </c>
      <c r="C8" s="128">
        <v>137</v>
      </c>
      <c r="D8" s="128">
        <v>313</v>
      </c>
      <c r="E8" s="128">
        <v>110</v>
      </c>
      <c r="F8" s="128">
        <v>280</v>
      </c>
      <c r="G8" s="128">
        <v>174</v>
      </c>
      <c r="H8" s="128">
        <v>143</v>
      </c>
    </row>
    <row r="9" spans="1:8">
      <c r="A9" s="126" t="s">
        <v>271</v>
      </c>
      <c r="B9" s="127" t="s">
        <v>273</v>
      </c>
      <c r="C9" s="128">
        <v>292</v>
      </c>
      <c r="D9" s="128">
        <v>136</v>
      </c>
      <c r="E9" s="128">
        <v>113</v>
      </c>
      <c r="F9" s="128">
        <v>59</v>
      </c>
      <c r="G9" s="128">
        <v>81</v>
      </c>
      <c r="H9" s="128">
        <v>45</v>
      </c>
    </row>
    <row r="10" spans="1:8">
      <c r="A10" s="126" t="s">
        <v>274</v>
      </c>
      <c r="B10" s="127" t="s">
        <v>276</v>
      </c>
      <c r="C10" s="128">
        <v>237</v>
      </c>
      <c r="D10" s="128">
        <v>231</v>
      </c>
      <c r="E10" s="128">
        <v>30</v>
      </c>
      <c r="F10" s="128">
        <v>14</v>
      </c>
      <c r="G10" s="128">
        <v>60</v>
      </c>
      <c r="H10" s="128">
        <v>59</v>
      </c>
    </row>
    <row r="11" spans="1:8">
      <c r="A11" s="126" t="s">
        <v>277</v>
      </c>
      <c r="B11" s="127" t="s">
        <v>279</v>
      </c>
      <c r="C11" s="128">
        <v>36</v>
      </c>
      <c r="D11" s="128">
        <v>24</v>
      </c>
      <c r="E11" s="128">
        <v>36</v>
      </c>
      <c r="F11" s="128">
        <v>60</v>
      </c>
      <c r="G11" s="128">
        <v>24</v>
      </c>
      <c r="H11" s="128">
        <v>0</v>
      </c>
    </row>
    <row r="12" spans="1:8">
      <c r="A12" s="126" t="s">
        <v>280</v>
      </c>
      <c r="B12" s="127" t="s">
        <v>282</v>
      </c>
      <c r="C12" s="128">
        <v>44</v>
      </c>
      <c r="D12" s="128">
        <v>29</v>
      </c>
      <c r="E12" s="128">
        <v>49</v>
      </c>
      <c r="F12" s="128">
        <v>52</v>
      </c>
      <c r="G12" s="128">
        <v>67</v>
      </c>
      <c r="H12" s="128">
        <v>23</v>
      </c>
    </row>
    <row r="13" spans="1:8">
      <c r="A13" s="126" t="s">
        <v>283</v>
      </c>
      <c r="B13" s="127" t="s">
        <v>285</v>
      </c>
      <c r="C13" s="128">
        <v>29</v>
      </c>
      <c r="D13" s="128">
        <v>16</v>
      </c>
      <c r="E13" s="128">
        <v>0</v>
      </c>
      <c r="F13" s="128">
        <v>6</v>
      </c>
      <c r="G13" s="128">
        <v>0</v>
      </c>
      <c r="H13" s="128">
        <v>0</v>
      </c>
    </row>
    <row r="14" spans="1:8">
      <c r="A14" s="126" t="s">
        <v>286</v>
      </c>
      <c r="B14" s="127" t="s">
        <v>288</v>
      </c>
      <c r="C14" s="128">
        <v>0</v>
      </c>
      <c r="D14" s="128">
        <v>0</v>
      </c>
      <c r="E14" s="128">
        <v>0</v>
      </c>
      <c r="F14" s="128">
        <v>10</v>
      </c>
      <c r="G14" s="128">
        <v>0</v>
      </c>
      <c r="H14" s="128">
        <v>0</v>
      </c>
    </row>
    <row r="15" spans="1:8">
      <c r="A15" s="126" t="s">
        <v>289</v>
      </c>
      <c r="B15" s="127" t="s">
        <v>291</v>
      </c>
      <c r="C15" s="128">
        <v>410</v>
      </c>
      <c r="D15" s="128">
        <v>764</v>
      </c>
      <c r="E15" s="128">
        <v>186</v>
      </c>
      <c r="F15" s="128">
        <v>247</v>
      </c>
      <c r="G15" s="128">
        <v>478</v>
      </c>
      <c r="H15" s="128">
        <v>129</v>
      </c>
    </row>
    <row r="16" spans="1:8">
      <c r="A16" s="126" t="s">
        <v>292</v>
      </c>
      <c r="B16" s="127" t="s">
        <v>294</v>
      </c>
      <c r="C16" s="128">
        <v>184</v>
      </c>
      <c r="D16" s="128">
        <v>120</v>
      </c>
      <c r="E16" s="128">
        <v>53</v>
      </c>
      <c r="F16" s="128">
        <v>175</v>
      </c>
      <c r="G16" s="128">
        <v>105</v>
      </c>
      <c r="H16" s="128">
        <v>67</v>
      </c>
    </row>
    <row r="17" spans="1:8">
      <c r="A17" s="126" t="s">
        <v>295</v>
      </c>
      <c r="B17" s="127" t="s">
        <v>297</v>
      </c>
      <c r="C17" s="128">
        <v>1204</v>
      </c>
      <c r="D17" s="128">
        <v>1412</v>
      </c>
      <c r="E17" s="128">
        <v>427</v>
      </c>
      <c r="F17" s="128">
        <v>356</v>
      </c>
      <c r="G17" s="128">
        <v>1186</v>
      </c>
      <c r="H17" s="128">
        <v>158</v>
      </c>
    </row>
    <row r="18" spans="1:8">
      <c r="A18" s="126" t="s">
        <v>298</v>
      </c>
      <c r="B18" s="127" t="s">
        <v>300</v>
      </c>
      <c r="C18" s="128">
        <v>40</v>
      </c>
      <c r="D18" s="128">
        <v>19</v>
      </c>
      <c r="E18" s="128">
        <v>48</v>
      </c>
      <c r="F18" s="128">
        <v>30</v>
      </c>
      <c r="G18" s="128">
        <v>65</v>
      </c>
      <c r="H18" s="128">
        <v>14</v>
      </c>
    </row>
    <row r="19" spans="1:8">
      <c r="A19" s="126" t="s">
        <v>301</v>
      </c>
      <c r="B19" s="127" t="s">
        <v>303</v>
      </c>
      <c r="C19" s="128">
        <v>57</v>
      </c>
      <c r="D19" s="128">
        <v>122</v>
      </c>
      <c r="E19" s="128">
        <v>29</v>
      </c>
      <c r="F19" s="128">
        <v>70</v>
      </c>
      <c r="G19" s="128">
        <v>23</v>
      </c>
      <c r="H19" s="128">
        <v>32</v>
      </c>
    </row>
    <row r="20" spans="1:8">
      <c r="A20" s="126" t="s">
        <v>304</v>
      </c>
      <c r="B20" s="127" t="s">
        <v>306</v>
      </c>
      <c r="C20" s="128">
        <v>1</v>
      </c>
      <c r="D20" s="128">
        <v>3</v>
      </c>
      <c r="E20" s="128">
        <v>29</v>
      </c>
      <c r="F20" s="128">
        <v>0</v>
      </c>
      <c r="G20" s="128">
        <v>0</v>
      </c>
      <c r="H20" s="128">
        <v>14</v>
      </c>
    </row>
    <row r="21" spans="1:8">
      <c r="A21" s="126" t="s">
        <v>307</v>
      </c>
      <c r="B21" s="127" t="s">
        <v>309</v>
      </c>
      <c r="C21" s="128">
        <v>44</v>
      </c>
      <c r="D21" s="128">
        <v>35</v>
      </c>
      <c r="E21" s="128">
        <v>45</v>
      </c>
      <c r="F21" s="128">
        <v>63</v>
      </c>
      <c r="G21" s="128">
        <v>20</v>
      </c>
      <c r="H21" s="128">
        <v>20</v>
      </c>
    </row>
    <row r="22" spans="1:8">
      <c r="A22" s="126" t="s">
        <v>310</v>
      </c>
      <c r="B22" s="127" t="s">
        <v>312</v>
      </c>
      <c r="C22" s="128">
        <v>33</v>
      </c>
      <c r="D22" s="128">
        <v>4</v>
      </c>
      <c r="E22" s="128">
        <v>21</v>
      </c>
      <c r="F22" s="128">
        <v>9</v>
      </c>
      <c r="G22" s="128">
        <v>3</v>
      </c>
      <c r="H22" s="128">
        <v>0</v>
      </c>
    </row>
    <row r="23" spans="1:8">
      <c r="A23" s="126" t="s">
        <v>313</v>
      </c>
      <c r="B23" s="127" t="s">
        <v>315</v>
      </c>
      <c r="C23" s="128">
        <v>558</v>
      </c>
      <c r="D23" s="128">
        <v>159</v>
      </c>
      <c r="E23" s="128">
        <v>124</v>
      </c>
      <c r="F23" s="128">
        <v>78</v>
      </c>
      <c r="G23" s="128">
        <v>215</v>
      </c>
      <c r="H23" s="128">
        <v>407</v>
      </c>
    </row>
    <row r="24" spans="1:8">
      <c r="A24" s="126" t="s">
        <v>316</v>
      </c>
      <c r="B24" s="127" t="s">
        <v>318</v>
      </c>
      <c r="C24" s="128">
        <v>0</v>
      </c>
      <c r="D24" s="128">
        <v>0</v>
      </c>
      <c r="E24" s="128">
        <v>0</v>
      </c>
      <c r="F24" s="128">
        <v>0</v>
      </c>
      <c r="G24" s="128">
        <v>0</v>
      </c>
      <c r="H24" s="128">
        <v>0</v>
      </c>
    </row>
    <row r="25" spans="1:8">
      <c r="A25" s="126" t="s">
        <v>319</v>
      </c>
      <c r="B25" s="127" t="s">
        <v>321</v>
      </c>
      <c r="C25" s="128">
        <v>114</v>
      </c>
      <c r="D25" s="128">
        <v>130</v>
      </c>
      <c r="E25" s="128">
        <v>116</v>
      </c>
      <c r="F25" s="128">
        <v>156</v>
      </c>
      <c r="G25" s="128">
        <v>213</v>
      </c>
      <c r="H25" s="128">
        <v>101</v>
      </c>
    </row>
    <row r="26" spans="1:8">
      <c r="A26" s="126" t="s">
        <v>322</v>
      </c>
      <c r="B26" s="127" t="s">
        <v>324</v>
      </c>
      <c r="C26" s="128">
        <v>0</v>
      </c>
      <c r="D26" s="128">
        <v>0</v>
      </c>
      <c r="E26" s="128">
        <v>0</v>
      </c>
      <c r="F26" s="128">
        <v>0</v>
      </c>
      <c r="G26" s="128">
        <v>0</v>
      </c>
      <c r="H26" s="128">
        <v>0</v>
      </c>
    </row>
    <row r="27" spans="1:8">
      <c r="A27" s="126" t="s">
        <v>325</v>
      </c>
      <c r="B27" s="127" t="s">
        <v>327</v>
      </c>
      <c r="C27" s="128">
        <v>18</v>
      </c>
      <c r="D27" s="128">
        <v>23</v>
      </c>
      <c r="E27" s="128">
        <v>15</v>
      </c>
      <c r="F27" s="128">
        <v>15</v>
      </c>
      <c r="G27" s="128">
        <v>15</v>
      </c>
      <c r="H27" s="128">
        <v>22</v>
      </c>
    </row>
    <row r="28" spans="1:8">
      <c r="A28" s="126" t="s">
        <v>328</v>
      </c>
      <c r="B28" s="127" t="s">
        <v>330</v>
      </c>
      <c r="C28" s="128">
        <v>19</v>
      </c>
      <c r="D28" s="128">
        <v>12</v>
      </c>
      <c r="E28" s="128">
        <v>14</v>
      </c>
      <c r="F28" s="128">
        <v>0</v>
      </c>
      <c r="G28" s="128">
        <v>8</v>
      </c>
      <c r="H28" s="128">
        <v>24</v>
      </c>
    </row>
    <row r="29" spans="1:8">
      <c r="A29" s="126" t="s">
        <v>331</v>
      </c>
      <c r="B29" s="127" t="s">
        <v>333</v>
      </c>
      <c r="C29" s="128">
        <v>30</v>
      </c>
      <c r="D29" s="128">
        <v>0</v>
      </c>
      <c r="E29" s="128">
        <v>23</v>
      </c>
      <c r="F29" s="128">
        <v>1</v>
      </c>
      <c r="G29" s="128">
        <v>25</v>
      </c>
      <c r="H29" s="128">
        <v>24</v>
      </c>
    </row>
    <row r="30" spans="1:8">
      <c r="A30" s="126" t="s">
        <v>334</v>
      </c>
      <c r="B30" s="127" t="s">
        <v>336</v>
      </c>
      <c r="C30" s="128">
        <v>0</v>
      </c>
      <c r="D30" s="128">
        <v>0</v>
      </c>
      <c r="E30" s="128">
        <v>19</v>
      </c>
      <c r="F30" s="128">
        <v>20</v>
      </c>
      <c r="G30" s="128">
        <v>0</v>
      </c>
      <c r="H30" s="128">
        <v>0</v>
      </c>
    </row>
    <row r="31" spans="1:8">
      <c r="A31" s="126" t="s">
        <v>337</v>
      </c>
      <c r="B31" s="127" t="s">
        <v>339</v>
      </c>
      <c r="C31" s="128">
        <v>0</v>
      </c>
      <c r="D31" s="128">
        <v>0</v>
      </c>
      <c r="E31" s="128">
        <v>6</v>
      </c>
      <c r="F31" s="128">
        <v>0</v>
      </c>
      <c r="G31" s="128">
        <v>0</v>
      </c>
      <c r="H31" s="128">
        <v>0</v>
      </c>
    </row>
    <row r="32" spans="1:8">
      <c r="A32" s="126" t="s">
        <v>340</v>
      </c>
      <c r="B32" s="127" t="s">
        <v>342</v>
      </c>
      <c r="C32" s="128">
        <v>182</v>
      </c>
      <c r="D32" s="128">
        <v>1205</v>
      </c>
      <c r="E32" s="128">
        <v>181</v>
      </c>
      <c r="F32" s="128">
        <v>345</v>
      </c>
      <c r="G32" s="128">
        <v>273</v>
      </c>
      <c r="H32" s="128">
        <v>219</v>
      </c>
    </row>
    <row r="33" spans="1:8">
      <c r="A33" s="126" t="s">
        <v>343</v>
      </c>
      <c r="B33" s="127" t="s">
        <v>345</v>
      </c>
      <c r="C33" s="128">
        <v>-72</v>
      </c>
      <c r="D33" s="128">
        <v>834</v>
      </c>
      <c r="E33" s="128">
        <v>500</v>
      </c>
      <c r="F33" s="128">
        <v>253</v>
      </c>
      <c r="G33" s="128">
        <v>0</v>
      </c>
      <c r="H33" s="128">
        <v>197</v>
      </c>
    </row>
    <row r="34" spans="1:8">
      <c r="A34" s="126" t="s">
        <v>346</v>
      </c>
      <c r="B34" s="127" t="s">
        <v>348</v>
      </c>
      <c r="C34" s="128">
        <v>149</v>
      </c>
      <c r="D34" s="128">
        <v>565</v>
      </c>
      <c r="E34" s="128">
        <v>177</v>
      </c>
      <c r="F34" s="128">
        <v>252</v>
      </c>
      <c r="G34" s="128">
        <v>10</v>
      </c>
      <c r="H34" s="128">
        <v>115</v>
      </c>
    </row>
    <row r="35" spans="1:8">
      <c r="A35" s="126" t="s">
        <v>349</v>
      </c>
      <c r="B35" s="127" t="s">
        <v>351</v>
      </c>
      <c r="C35" s="128">
        <v>64</v>
      </c>
      <c r="D35" s="128">
        <v>68</v>
      </c>
      <c r="E35" s="128">
        <v>19</v>
      </c>
      <c r="F35" s="128">
        <v>39</v>
      </c>
      <c r="G35" s="128">
        <v>60</v>
      </c>
      <c r="H35" s="128">
        <v>34</v>
      </c>
    </row>
    <row r="36" spans="1:8">
      <c r="A36" s="126" t="s">
        <v>352</v>
      </c>
      <c r="B36" s="127" t="s">
        <v>354</v>
      </c>
      <c r="C36" s="128">
        <v>0</v>
      </c>
      <c r="D36" s="128">
        <v>0</v>
      </c>
      <c r="E36" s="128">
        <v>0</v>
      </c>
      <c r="F36" s="128">
        <v>0</v>
      </c>
      <c r="G36" s="128">
        <v>0</v>
      </c>
      <c r="H36" s="128">
        <v>0</v>
      </c>
    </row>
    <row r="37" spans="1:8">
      <c r="A37" s="126" t="s">
        <v>355</v>
      </c>
      <c r="B37" s="127" t="s">
        <v>357</v>
      </c>
      <c r="C37" s="128">
        <v>0</v>
      </c>
      <c r="D37" s="128">
        <v>0</v>
      </c>
      <c r="E37" s="128">
        <v>0</v>
      </c>
      <c r="F37" s="128">
        <v>0</v>
      </c>
      <c r="G37" s="128">
        <v>0</v>
      </c>
      <c r="H37" s="128">
        <v>0</v>
      </c>
    </row>
    <row r="38" spans="1:8">
      <c r="A38" s="126" t="s">
        <v>358</v>
      </c>
      <c r="B38" s="127" t="s">
        <v>360</v>
      </c>
      <c r="C38" s="128">
        <v>26</v>
      </c>
      <c r="D38" s="128">
        <v>50</v>
      </c>
      <c r="E38" s="128">
        <v>14</v>
      </c>
      <c r="F38" s="128">
        <v>7</v>
      </c>
      <c r="G38" s="128">
        <v>16</v>
      </c>
      <c r="H38" s="128">
        <v>0</v>
      </c>
    </row>
    <row r="39" spans="1:8">
      <c r="A39" s="126" t="s">
        <v>361</v>
      </c>
      <c r="B39" s="127" t="s">
        <v>363</v>
      </c>
      <c r="C39" s="128">
        <v>0</v>
      </c>
      <c r="D39" s="128">
        <v>0</v>
      </c>
      <c r="E39" s="128">
        <v>0</v>
      </c>
      <c r="F39" s="128">
        <v>0</v>
      </c>
      <c r="G39" s="128">
        <v>0</v>
      </c>
      <c r="H39" s="128">
        <v>0</v>
      </c>
    </row>
    <row r="40" spans="1:8">
      <c r="A40" s="126" t="s">
        <v>364</v>
      </c>
      <c r="B40" s="127" t="s">
        <v>366</v>
      </c>
      <c r="C40" s="128">
        <v>49</v>
      </c>
      <c r="D40" s="128">
        <v>52</v>
      </c>
      <c r="E40" s="128">
        <v>33</v>
      </c>
      <c r="F40" s="128">
        <v>48</v>
      </c>
      <c r="G40" s="128">
        <v>122</v>
      </c>
      <c r="H40" s="128">
        <v>31</v>
      </c>
    </row>
    <row r="41" spans="1:8">
      <c r="A41" s="126" t="s">
        <v>367</v>
      </c>
      <c r="B41" s="127" t="s">
        <v>369</v>
      </c>
      <c r="C41" s="128">
        <v>0</v>
      </c>
      <c r="D41" s="128">
        <v>0</v>
      </c>
      <c r="E41" s="128">
        <v>0</v>
      </c>
      <c r="F41" s="128">
        <v>0</v>
      </c>
      <c r="G41" s="128">
        <v>0</v>
      </c>
      <c r="H41" s="128">
        <v>0</v>
      </c>
    </row>
    <row r="42" spans="1:8">
      <c r="A42" s="126" t="s">
        <v>370</v>
      </c>
      <c r="B42" s="127" t="s">
        <v>372</v>
      </c>
      <c r="C42" s="128">
        <v>247</v>
      </c>
      <c r="D42" s="128">
        <v>117</v>
      </c>
      <c r="E42" s="128">
        <v>38</v>
      </c>
      <c r="F42" s="128">
        <v>163</v>
      </c>
      <c r="G42" s="128">
        <v>37</v>
      </c>
      <c r="H42" s="128">
        <v>54</v>
      </c>
    </row>
    <row r="43" spans="1:8">
      <c r="A43" s="126" t="s">
        <v>373</v>
      </c>
      <c r="B43" s="127" t="s">
        <v>375</v>
      </c>
      <c r="C43" s="128">
        <v>0</v>
      </c>
      <c r="D43" s="128">
        <v>0</v>
      </c>
      <c r="E43" s="128">
        <v>0</v>
      </c>
      <c r="F43" s="128">
        <v>0</v>
      </c>
      <c r="G43" s="128">
        <v>0</v>
      </c>
      <c r="H43" s="128">
        <v>0</v>
      </c>
    </row>
    <row r="44" spans="1:8">
      <c r="A44" s="126" t="s">
        <v>376</v>
      </c>
      <c r="B44" s="127" t="s">
        <v>378</v>
      </c>
      <c r="C44" s="128">
        <v>104</v>
      </c>
      <c r="D44" s="128">
        <v>85</v>
      </c>
      <c r="E44" s="128">
        <v>85</v>
      </c>
      <c r="F44" s="128">
        <v>121</v>
      </c>
      <c r="G44" s="128">
        <v>87</v>
      </c>
      <c r="H44" s="128">
        <v>49</v>
      </c>
    </row>
    <row r="45" spans="1:8">
      <c r="A45" s="126" t="s">
        <v>379</v>
      </c>
      <c r="B45" s="127" t="s">
        <v>381</v>
      </c>
      <c r="C45" s="128">
        <v>0</v>
      </c>
      <c r="D45" s="128">
        <v>0</v>
      </c>
      <c r="E45" s="128">
        <v>0</v>
      </c>
      <c r="F45" s="128">
        <v>0</v>
      </c>
      <c r="G45" s="128">
        <v>0</v>
      </c>
      <c r="H45" s="128">
        <v>0</v>
      </c>
    </row>
    <row r="46" spans="1:8">
      <c r="A46" s="126" t="s">
        <v>382</v>
      </c>
      <c r="B46" s="127" t="s">
        <v>384</v>
      </c>
      <c r="C46" s="128">
        <v>132</v>
      </c>
      <c r="D46" s="128">
        <v>108</v>
      </c>
      <c r="E46" s="128">
        <v>38</v>
      </c>
      <c r="F46" s="128">
        <v>73</v>
      </c>
      <c r="G46" s="128">
        <v>90</v>
      </c>
      <c r="H46" s="128">
        <v>59</v>
      </c>
    </row>
    <row r="47" spans="1:8">
      <c r="A47" s="126" t="s">
        <v>385</v>
      </c>
      <c r="B47" s="127" t="s">
        <v>387</v>
      </c>
      <c r="C47" s="128">
        <v>29</v>
      </c>
      <c r="D47" s="128">
        <v>12</v>
      </c>
      <c r="E47" s="128">
        <v>20</v>
      </c>
      <c r="F47" s="128">
        <v>16</v>
      </c>
      <c r="G47" s="128">
        <v>15</v>
      </c>
      <c r="H47" s="128">
        <v>8</v>
      </c>
    </row>
    <row r="48" spans="1:8">
      <c r="A48" s="126" t="s">
        <v>388</v>
      </c>
      <c r="B48" s="127" t="s">
        <v>390</v>
      </c>
      <c r="C48" s="128">
        <v>29</v>
      </c>
      <c r="D48" s="128">
        <v>10</v>
      </c>
      <c r="E48" s="128">
        <v>13</v>
      </c>
      <c r="F48" s="128">
        <v>37</v>
      </c>
      <c r="G48" s="128">
        <v>13</v>
      </c>
      <c r="H48" s="128">
        <v>24</v>
      </c>
    </row>
    <row r="49" spans="1:8">
      <c r="A49" s="126" t="s">
        <v>391</v>
      </c>
      <c r="B49" s="127" t="s">
        <v>393</v>
      </c>
      <c r="C49" s="128">
        <v>26</v>
      </c>
      <c r="D49" s="128">
        <v>13</v>
      </c>
      <c r="E49" s="128">
        <v>17</v>
      </c>
      <c r="F49" s="128">
        <v>15</v>
      </c>
      <c r="G49" s="128">
        <v>7</v>
      </c>
      <c r="H49" s="128">
        <v>0</v>
      </c>
    </row>
    <row r="50" spans="1:8">
      <c r="A50" s="126" t="s">
        <v>394</v>
      </c>
      <c r="B50" s="127" t="s">
        <v>396</v>
      </c>
      <c r="C50" s="128">
        <v>27</v>
      </c>
      <c r="D50" s="128">
        <v>11</v>
      </c>
      <c r="E50" s="128">
        <v>18</v>
      </c>
      <c r="F50" s="128">
        <v>21</v>
      </c>
      <c r="G50" s="128">
        <v>13</v>
      </c>
      <c r="H50" s="128">
        <v>20</v>
      </c>
    </row>
    <row r="51" spans="1:8">
      <c r="A51" s="126" t="s">
        <v>397</v>
      </c>
      <c r="B51" s="127" t="s">
        <v>399</v>
      </c>
      <c r="C51" s="128">
        <v>9</v>
      </c>
      <c r="D51" s="128">
        <v>0</v>
      </c>
      <c r="E51" s="128">
        <v>18</v>
      </c>
      <c r="F51" s="128">
        <v>53</v>
      </c>
      <c r="G51" s="128">
        <v>0</v>
      </c>
      <c r="H51" s="128">
        <v>0</v>
      </c>
    </row>
    <row r="52" spans="1:8">
      <c r="A52" s="126" t="s">
        <v>400</v>
      </c>
      <c r="B52" s="127" t="s">
        <v>402</v>
      </c>
      <c r="C52" s="128">
        <v>83</v>
      </c>
      <c r="D52" s="128">
        <v>36</v>
      </c>
      <c r="E52" s="128">
        <v>31</v>
      </c>
      <c r="F52" s="128">
        <v>83</v>
      </c>
      <c r="G52" s="128">
        <v>41</v>
      </c>
      <c r="H52" s="128">
        <v>50</v>
      </c>
    </row>
    <row r="53" spans="1:8">
      <c r="A53" s="126" t="s">
        <v>403</v>
      </c>
      <c r="B53" s="127" t="s">
        <v>405</v>
      </c>
      <c r="C53" s="128">
        <v>-2</v>
      </c>
      <c r="D53" s="128">
        <v>-2</v>
      </c>
      <c r="E53" s="128">
        <v>-2</v>
      </c>
      <c r="F53" s="128">
        <v>0</v>
      </c>
      <c r="G53" s="128">
        <v>0</v>
      </c>
      <c r="H53" s="128">
        <v>10</v>
      </c>
    </row>
    <row r="54" spans="1:8">
      <c r="A54" s="126" t="s">
        <v>406</v>
      </c>
      <c r="B54" s="127" t="s">
        <v>407</v>
      </c>
      <c r="C54" s="128">
        <v>372</v>
      </c>
      <c r="D54" s="128">
        <v>621</v>
      </c>
      <c r="E54" s="128">
        <v>191</v>
      </c>
      <c r="F54" s="128">
        <v>203</v>
      </c>
      <c r="G54" s="128">
        <v>205</v>
      </c>
      <c r="H54" s="128">
        <v>49</v>
      </c>
    </row>
    <row r="55" spans="1:8">
      <c r="A55" s="126" t="s">
        <v>408</v>
      </c>
      <c r="B55" s="127" t="s">
        <v>410</v>
      </c>
      <c r="C55" s="128">
        <v>106</v>
      </c>
      <c r="D55" s="128">
        <v>492</v>
      </c>
      <c r="E55" s="128">
        <v>122</v>
      </c>
      <c r="F55" s="128">
        <v>94</v>
      </c>
      <c r="G55" s="128">
        <v>52</v>
      </c>
      <c r="H55" s="128">
        <v>39</v>
      </c>
    </row>
    <row r="56" spans="1:8">
      <c r="A56" s="126" t="s">
        <v>411</v>
      </c>
      <c r="B56" s="127" t="s">
        <v>413</v>
      </c>
      <c r="C56" s="128">
        <v>6</v>
      </c>
      <c r="D56" s="128">
        <v>17</v>
      </c>
      <c r="E56" s="128">
        <v>5</v>
      </c>
      <c r="F56" s="128">
        <v>4</v>
      </c>
      <c r="G56" s="128">
        <v>9</v>
      </c>
      <c r="H56" s="128">
        <v>10</v>
      </c>
    </row>
    <row r="57" spans="1:8">
      <c r="A57" s="126" t="s">
        <v>414</v>
      </c>
      <c r="B57" s="127" t="s">
        <v>416</v>
      </c>
      <c r="C57" s="128">
        <v>22</v>
      </c>
      <c r="D57" s="128">
        <v>0</v>
      </c>
      <c r="E57" s="128">
        <v>0</v>
      </c>
      <c r="F57" s="128">
        <v>0</v>
      </c>
      <c r="G57" s="128">
        <v>0</v>
      </c>
      <c r="H57" s="128">
        <v>0</v>
      </c>
    </row>
    <row r="58" spans="1:8">
      <c r="A58" s="126" t="s">
        <v>417</v>
      </c>
      <c r="B58" s="127" t="s">
        <v>419</v>
      </c>
      <c r="C58" s="128">
        <v>38</v>
      </c>
      <c r="D58" s="128">
        <v>6</v>
      </c>
      <c r="E58" s="128">
        <v>33</v>
      </c>
      <c r="F58" s="128">
        <v>57</v>
      </c>
      <c r="G58" s="128">
        <v>66</v>
      </c>
      <c r="H58" s="128">
        <v>45</v>
      </c>
    </row>
    <row r="59" spans="1:8">
      <c r="A59" s="126" t="s">
        <v>420</v>
      </c>
      <c r="B59" s="127" t="s">
        <v>422</v>
      </c>
      <c r="C59" s="128">
        <v>113</v>
      </c>
      <c r="D59" s="128">
        <v>68</v>
      </c>
      <c r="E59" s="128">
        <v>0</v>
      </c>
      <c r="F59" s="128">
        <v>42</v>
      </c>
      <c r="G59" s="128">
        <v>5</v>
      </c>
      <c r="H59" s="128">
        <v>59</v>
      </c>
    </row>
    <row r="60" spans="1:8">
      <c r="A60" s="126" t="s">
        <v>423</v>
      </c>
      <c r="B60" s="127" t="s">
        <v>425</v>
      </c>
      <c r="C60" s="128">
        <v>263</v>
      </c>
      <c r="D60" s="128">
        <v>168</v>
      </c>
      <c r="E60" s="128">
        <v>484</v>
      </c>
      <c r="F60" s="128">
        <v>296</v>
      </c>
      <c r="G60" s="128">
        <v>212</v>
      </c>
      <c r="H60" s="128">
        <v>60</v>
      </c>
    </row>
    <row r="61" spans="1:8">
      <c r="A61" s="126" t="s">
        <v>426</v>
      </c>
      <c r="B61" s="127" t="s">
        <v>428</v>
      </c>
      <c r="C61" s="128">
        <v>19</v>
      </c>
      <c r="D61" s="128">
        <v>30</v>
      </c>
      <c r="E61" s="128">
        <v>4</v>
      </c>
      <c r="F61" s="128">
        <v>1</v>
      </c>
      <c r="G61" s="128">
        <v>0</v>
      </c>
      <c r="H61" s="128">
        <v>47</v>
      </c>
    </row>
    <row r="62" spans="1:8">
      <c r="A62" s="126" t="s">
        <v>429</v>
      </c>
      <c r="B62" s="127" t="s">
        <v>431</v>
      </c>
      <c r="C62" s="128">
        <v>267</v>
      </c>
      <c r="D62" s="128">
        <v>263</v>
      </c>
      <c r="E62" s="128">
        <v>150</v>
      </c>
      <c r="F62" s="128">
        <v>215</v>
      </c>
      <c r="G62" s="128">
        <v>200</v>
      </c>
      <c r="H62" s="128">
        <v>110</v>
      </c>
    </row>
    <row r="63" spans="1:8">
      <c r="A63" s="126" t="s">
        <v>432</v>
      </c>
      <c r="B63" s="127" t="s">
        <v>434</v>
      </c>
      <c r="C63" s="128">
        <v>2568</v>
      </c>
      <c r="D63" s="128">
        <v>5267</v>
      </c>
      <c r="E63" s="128">
        <v>1042</v>
      </c>
      <c r="F63" s="128">
        <v>2243</v>
      </c>
      <c r="G63" s="128">
        <v>3566</v>
      </c>
      <c r="H63" s="128">
        <v>722</v>
      </c>
    </row>
    <row r="64" spans="1:8">
      <c r="A64" s="126" t="s">
        <v>435</v>
      </c>
      <c r="B64" s="127" t="s">
        <v>437</v>
      </c>
      <c r="C64" s="128">
        <v>115</v>
      </c>
      <c r="D64" s="128">
        <v>22</v>
      </c>
      <c r="E64" s="128">
        <v>19</v>
      </c>
      <c r="F64" s="128">
        <v>18</v>
      </c>
      <c r="G64" s="128">
        <v>42</v>
      </c>
      <c r="H64" s="128">
        <v>57</v>
      </c>
    </row>
    <row r="65" spans="1:8">
      <c r="A65" s="126" t="s">
        <v>438</v>
      </c>
      <c r="B65" s="127" t="s">
        <v>440</v>
      </c>
      <c r="C65" s="128">
        <v>405</v>
      </c>
      <c r="D65" s="128">
        <v>923</v>
      </c>
      <c r="E65" s="128">
        <v>193</v>
      </c>
      <c r="F65" s="128">
        <v>156</v>
      </c>
      <c r="G65" s="128">
        <v>86</v>
      </c>
      <c r="H65" s="128">
        <v>119</v>
      </c>
    </row>
    <row r="66" spans="1:8">
      <c r="A66" s="126" t="s">
        <v>441</v>
      </c>
      <c r="B66" s="127" t="s">
        <v>443</v>
      </c>
      <c r="C66" s="128">
        <v>61</v>
      </c>
      <c r="D66" s="128">
        <v>75</v>
      </c>
      <c r="E66" s="128">
        <v>95</v>
      </c>
      <c r="F66" s="128">
        <v>62</v>
      </c>
      <c r="G66" s="128">
        <v>52</v>
      </c>
      <c r="H66" s="128">
        <v>19</v>
      </c>
    </row>
    <row r="67" spans="1:8">
      <c r="A67" s="126" t="s">
        <v>444</v>
      </c>
      <c r="B67" s="127" t="s">
        <v>446</v>
      </c>
      <c r="C67" s="128">
        <v>233</v>
      </c>
      <c r="D67" s="128">
        <v>192</v>
      </c>
      <c r="E67" s="128">
        <v>62</v>
      </c>
      <c r="F67" s="128">
        <v>120</v>
      </c>
      <c r="G67" s="128">
        <v>92</v>
      </c>
      <c r="H67" s="128">
        <v>105</v>
      </c>
    </row>
    <row r="68" spans="1:8">
      <c r="A68" s="126" t="s">
        <v>447</v>
      </c>
      <c r="B68" s="127" t="s">
        <v>449</v>
      </c>
      <c r="C68" s="128">
        <v>69</v>
      </c>
      <c r="D68" s="128">
        <v>64</v>
      </c>
      <c r="E68" s="128">
        <v>11</v>
      </c>
      <c r="F68" s="128">
        <v>58</v>
      </c>
      <c r="G68" s="128">
        <v>30</v>
      </c>
      <c r="H68" s="128">
        <v>12</v>
      </c>
    </row>
    <row r="69" spans="1:8">
      <c r="A69" s="126" t="s">
        <v>450</v>
      </c>
      <c r="B69" s="127" t="s">
        <v>452</v>
      </c>
      <c r="C69" s="128">
        <v>38</v>
      </c>
      <c r="D69" s="128">
        <v>84</v>
      </c>
      <c r="E69" s="128">
        <v>41</v>
      </c>
      <c r="F69" s="128">
        <v>60</v>
      </c>
      <c r="G69" s="128">
        <v>35</v>
      </c>
      <c r="H69" s="128">
        <v>12</v>
      </c>
    </row>
    <row r="70" spans="1:8">
      <c r="A70" s="126" t="s">
        <v>453</v>
      </c>
      <c r="B70" s="127" t="s">
        <v>455</v>
      </c>
      <c r="C70" s="128">
        <v>89</v>
      </c>
      <c r="D70" s="128">
        <v>38</v>
      </c>
      <c r="E70" s="128">
        <v>24</v>
      </c>
      <c r="F70" s="128">
        <v>85</v>
      </c>
      <c r="G70" s="128">
        <v>24</v>
      </c>
      <c r="H70" s="128">
        <v>12</v>
      </c>
    </row>
    <row r="71" spans="1:8">
      <c r="A71" s="126" t="s">
        <v>456</v>
      </c>
      <c r="B71" s="127" t="s">
        <v>458</v>
      </c>
      <c r="C71" s="128">
        <v>224</v>
      </c>
      <c r="D71" s="128">
        <v>493</v>
      </c>
      <c r="E71" s="128">
        <v>183</v>
      </c>
      <c r="F71" s="128">
        <v>199</v>
      </c>
      <c r="G71" s="128">
        <v>262</v>
      </c>
      <c r="H71" s="128">
        <v>48</v>
      </c>
    </row>
    <row r="72" spans="1:8">
      <c r="A72" s="126" t="s">
        <v>459</v>
      </c>
      <c r="B72" s="127" t="s">
        <v>461</v>
      </c>
      <c r="C72" s="128">
        <v>137</v>
      </c>
      <c r="D72" s="128">
        <v>153</v>
      </c>
      <c r="E72" s="128">
        <v>23</v>
      </c>
      <c r="F72" s="128">
        <v>-6</v>
      </c>
      <c r="G72" s="128">
        <v>93</v>
      </c>
      <c r="H72" s="128">
        <v>51</v>
      </c>
    </row>
    <row r="73" spans="1:8">
      <c r="A73" s="126" t="s">
        <v>462</v>
      </c>
      <c r="B73" s="127" t="s">
        <v>464</v>
      </c>
      <c r="C73" s="128">
        <v>535</v>
      </c>
      <c r="D73" s="128">
        <v>-2</v>
      </c>
      <c r="E73" s="128">
        <v>866</v>
      </c>
      <c r="F73" s="128">
        <v>297</v>
      </c>
      <c r="G73" s="128">
        <v>388</v>
      </c>
      <c r="H73" s="128">
        <v>118</v>
      </c>
    </row>
    <row r="74" spans="1:8">
      <c r="A74" s="126" t="s">
        <v>465</v>
      </c>
      <c r="B74" s="127" t="s">
        <v>467</v>
      </c>
      <c r="C74" s="128">
        <v>12</v>
      </c>
      <c r="D74" s="128">
        <v>-4</v>
      </c>
      <c r="E74" s="128">
        <v>22</v>
      </c>
      <c r="F74" s="128">
        <v>14</v>
      </c>
      <c r="G74" s="128">
        <v>16</v>
      </c>
      <c r="H74" s="128">
        <v>38</v>
      </c>
    </row>
    <row r="75" spans="1:8">
      <c r="A75" s="126" t="s">
        <v>468</v>
      </c>
      <c r="B75" s="127" t="s">
        <v>470</v>
      </c>
      <c r="C75" s="128">
        <v>59</v>
      </c>
      <c r="D75" s="128">
        <v>98</v>
      </c>
      <c r="E75" s="128">
        <v>74</v>
      </c>
      <c r="F75" s="128">
        <v>73</v>
      </c>
      <c r="G75" s="128">
        <v>107</v>
      </c>
      <c r="H75" s="128">
        <v>32</v>
      </c>
    </row>
    <row r="76" spans="1:8">
      <c r="A76" s="126" t="s">
        <v>471</v>
      </c>
      <c r="B76" s="127" t="s">
        <v>473</v>
      </c>
      <c r="C76" s="128">
        <v>53</v>
      </c>
      <c r="D76" s="128">
        <v>121</v>
      </c>
      <c r="E76" s="128">
        <v>28</v>
      </c>
      <c r="F76" s="128">
        <v>70</v>
      </c>
      <c r="G76" s="128">
        <v>174</v>
      </c>
      <c r="H76" s="128">
        <v>39</v>
      </c>
    </row>
    <row r="77" spans="1:8">
      <c r="A77" s="126" t="s">
        <v>474</v>
      </c>
      <c r="B77" s="127" t="s">
        <v>476</v>
      </c>
      <c r="C77" s="128">
        <v>475</v>
      </c>
      <c r="D77" s="128">
        <v>397</v>
      </c>
      <c r="E77" s="128">
        <v>226</v>
      </c>
      <c r="F77" s="128">
        <v>324</v>
      </c>
      <c r="G77" s="128">
        <v>471</v>
      </c>
      <c r="H77" s="128">
        <v>259</v>
      </c>
    </row>
    <row r="78" spans="1:8">
      <c r="A78" s="126" t="s">
        <v>477</v>
      </c>
      <c r="B78" s="127" t="s">
        <v>479</v>
      </c>
      <c r="C78" s="128">
        <v>10922</v>
      </c>
      <c r="D78" s="128">
        <v>5702</v>
      </c>
      <c r="E78" s="128">
        <v>1917</v>
      </c>
      <c r="F78" s="128">
        <v>4182</v>
      </c>
      <c r="G78" s="128">
        <v>4853</v>
      </c>
      <c r="H78" s="128">
        <v>3450</v>
      </c>
    </row>
    <row r="79" spans="1:8">
      <c r="A79" s="126" t="s">
        <v>480</v>
      </c>
      <c r="B79" s="127" t="s">
        <v>482</v>
      </c>
      <c r="C79" s="128">
        <v>68</v>
      </c>
      <c r="D79" s="128">
        <v>56</v>
      </c>
      <c r="E79" s="128">
        <v>35</v>
      </c>
      <c r="F79" s="128">
        <v>37</v>
      </c>
      <c r="G79" s="128">
        <v>19</v>
      </c>
      <c r="H79" s="128">
        <v>36</v>
      </c>
    </row>
    <row r="80" spans="1:8">
      <c r="A80" s="126" t="s">
        <v>483</v>
      </c>
      <c r="B80" s="127" t="s">
        <v>485</v>
      </c>
      <c r="C80" s="128">
        <v>0</v>
      </c>
      <c r="D80" s="128">
        <v>0</v>
      </c>
      <c r="E80" s="128">
        <v>0</v>
      </c>
      <c r="F80" s="128">
        <v>0</v>
      </c>
      <c r="G80" s="128">
        <v>0</v>
      </c>
      <c r="H80" s="128">
        <v>0</v>
      </c>
    </row>
    <row r="81" spans="1:8">
      <c r="A81" s="126" t="s">
        <v>486</v>
      </c>
      <c r="B81" s="127" t="s">
        <v>488</v>
      </c>
      <c r="C81" s="128">
        <v>1423</v>
      </c>
      <c r="D81" s="128">
        <v>1730</v>
      </c>
      <c r="E81" s="128">
        <v>328</v>
      </c>
      <c r="F81" s="128">
        <v>335</v>
      </c>
      <c r="G81" s="128">
        <v>989</v>
      </c>
      <c r="H81" s="128">
        <v>342</v>
      </c>
    </row>
    <row r="82" spans="1:8">
      <c r="A82" s="126" t="s">
        <v>489</v>
      </c>
      <c r="B82" s="127" t="s">
        <v>491</v>
      </c>
      <c r="C82" s="128">
        <v>78</v>
      </c>
      <c r="D82" s="128">
        <v>132</v>
      </c>
      <c r="E82" s="128">
        <v>28</v>
      </c>
      <c r="F82" s="128">
        <v>34</v>
      </c>
      <c r="G82" s="128">
        <v>97</v>
      </c>
      <c r="H82" s="128">
        <v>55</v>
      </c>
    </row>
    <row r="83" spans="1:8">
      <c r="A83" s="126" t="s">
        <v>492</v>
      </c>
      <c r="B83" s="127" t="s">
        <v>494</v>
      </c>
      <c r="C83" s="128">
        <v>7324</v>
      </c>
      <c r="D83" s="128">
        <v>6546</v>
      </c>
      <c r="E83" s="128">
        <v>577</v>
      </c>
      <c r="F83" s="128">
        <v>3302</v>
      </c>
      <c r="G83" s="128">
        <v>1602</v>
      </c>
      <c r="H83" s="128">
        <v>2204</v>
      </c>
    </row>
    <row r="84" spans="1:8">
      <c r="A84" s="126" t="s">
        <v>495</v>
      </c>
      <c r="B84" s="127" t="s">
        <v>497</v>
      </c>
      <c r="C84" s="128">
        <v>0</v>
      </c>
      <c r="D84" s="128">
        <v>0</v>
      </c>
      <c r="E84" s="128">
        <v>0</v>
      </c>
      <c r="F84" s="128">
        <v>0</v>
      </c>
      <c r="G84" s="128">
        <v>0</v>
      </c>
      <c r="H84" s="128">
        <v>0</v>
      </c>
    </row>
    <row r="85" spans="1:8">
      <c r="A85" s="126" t="s">
        <v>498</v>
      </c>
      <c r="B85" s="127" t="s">
        <v>500</v>
      </c>
      <c r="C85" s="128">
        <v>1972</v>
      </c>
      <c r="D85" s="128">
        <v>930</v>
      </c>
      <c r="E85" s="128">
        <v>497</v>
      </c>
      <c r="F85" s="128">
        <v>911</v>
      </c>
      <c r="G85" s="128">
        <v>414</v>
      </c>
      <c r="H85" s="128">
        <v>1199</v>
      </c>
    </row>
    <row r="86" spans="1:8">
      <c r="A86" s="126" t="s">
        <v>501</v>
      </c>
      <c r="B86" s="127" t="s">
        <v>503</v>
      </c>
      <c r="C86" s="128">
        <v>143</v>
      </c>
      <c r="D86" s="128">
        <v>2795</v>
      </c>
      <c r="E86" s="128">
        <v>570</v>
      </c>
      <c r="F86" s="128">
        <v>242</v>
      </c>
      <c r="G86" s="128">
        <v>613</v>
      </c>
      <c r="H86" s="128">
        <v>115</v>
      </c>
    </row>
    <row r="87" spans="1:8">
      <c r="A87" s="126" t="s">
        <v>504</v>
      </c>
      <c r="B87" s="127" t="s">
        <v>506</v>
      </c>
      <c r="C87" s="128">
        <v>0</v>
      </c>
      <c r="D87" s="128">
        <v>0</v>
      </c>
      <c r="E87" s="128">
        <v>0</v>
      </c>
      <c r="F87" s="128">
        <v>0</v>
      </c>
      <c r="G87" s="128">
        <v>0</v>
      </c>
      <c r="H87" s="128">
        <v>0</v>
      </c>
    </row>
    <row r="88" spans="1:8">
      <c r="A88" s="126" t="s">
        <v>507</v>
      </c>
      <c r="B88" s="127" t="s">
        <v>509</v>
      </c>
      <c r="C88" s="128">
        <v>64</v>
      </c>
      <c r="D88" s="128">
        <v>17</v>
      </c>
      <c r="E88" s="128">
        <v>37</v>
      </c>
      <c r="F88" s="128">
        <v>30</v>
      </c>
      <c r="G88" s="128">
        <v>36</v>
      </c>
      <c r="H88" s="128">
        <v>29</v>
      </c>
    </row>
    <row r="89" spans="1:8">
      <c r="A89" s="126" t="s">
        <v>510</v>
      </c>
      <c r="B89" s="127" t="s">
        <v>512</v>
      </c>
      <c r="C89" s="128">
        <v>124</v>
      </c>
      <c r="D89" s="128">
        <v>124</v>
      </c>
      <c r="E89" s="128">
        <v>29</v>
      </c>
      <c r="F89" s="128">
        <v>65</v>
      </c>
      <c r="G89" s="128">
        <v>112</v>
      </c>
      <c r="H89" s="128">
        <v>53</v>
      </c>
    </row>
    <row r="90" spans="1:8">
      <c r="A90" s="126" t="s">
        <v>513</v>
      </c>
      <c r="B90" s="127" t="s">
        <v>515</v>
      </c>
      <c r="C90" s="128">
        <v>269</v>
      </c>
      <c r="D90" s="128">
        <v>319</v>
      </c>
      <c r="E90" s="128">
        <v>114</v>
      </c>
      <c r="F90" s="128">
        <v>95</v>
      </c>
      <c r="G90" s="128">
        <v>18</v>
      </c>
      <c r="H90" s="128">
        <v>240</v>
      </c>
    </row>
    <row r="91" spans="1:8">
      <c r="A91" s="126" t="s">
        <v>516</v>
      </c>
      <c r="B91" s="127" t="s">
        <v>518</v>
      </c>
      <c r="C91" s="128">
        <v>121</v>
      </c>
      <c r="D91" s="128">
        <v>92</v>
      </c>
      <c r="E91" s="128">
        <v>92</v>
      </c>
      <c r="F91" s="128">
        <v>34</v>
      </c>
      <c r="G91" s="128">
        <v>206</v>
      </c>
      <c r="H91" s="128">
        <v>23</v>
      </c>
    </row>
    <row r="92" spans="1:8">
      <c r="A92" s="126" t="s">
        <v>519</v>
      </c>
      <c r="B92" s="127" t="s">
        <v>521</v>
      </c>
      <c r="C92" s="128">
        <v>96</v>
      </c>
      <c r="D92" s="128">
        <v>209</v>
      </c>
      <c r="E92" s="128">
        <v>87</v>
      </c>
      <c r="F92" s="128">
        <v>124</v>
      </c>
      <c r="G92" s="128">
        <v>118</v>
      </c>
      <c r="H92" s="128">
        <v>90</v>
      </c>
    </row>
    <row r="93" spans="1:8">
      <c r="A93" s="126" t="s">
        <v>522</v>
      </c>
      <c r="B93" s="127" t="s">
        <v>524</v>
      </c>
      <c r="C93" s="128">
        <v>36</v>
      </c>
      <c r="D93" s="128">
        <v>32</v>
      </c>
      <c r="E93" s="128">
        <v>18</v>
      </c>
      <c r="F93" s="128">
        <v>9</v>
      </c>
      <c r="G93" s="128">
        <v>1</v>
      </c>
      <c r="H93" s="128">
        <v>30</v>
      </c>
    </row>
    <row r="94" spans="1:8">
      <c r="A94" s="126" t="s">
        <v>525</v>
      </c>
      <c r="B94" s="127" t="s">
        <v>527</v>
      </c>
      <c r="C94" s="128">
        <v>6</v>
      </c>
      <c r="D94" s="128">
        <v>29</v>
      </c>
      <c r="E94" s="128">
        <v>15</v>
      </c>
      <c r="F94" s="128">
        <v>19</v>
      </c>
      <c r="G94" s="128">
        <v>30</v>
      </c>
      <c r="H94" s="128">
        <v>15</v>
      </c>
    </row>
    <row r="95" spans="1:8">
      <c r="A95" s="126" t="s">
        <v>528</v>
      </c>
      <c r="B95" s="127" t="s">
        <v>530</v>
      </c>
      <c r="C95" s="128">
        <v>37</v>
      </c>
      <c r="D95" s="128">
        <v>31</v>
      </c>
      <c r="E95" s="128">
        <v>25</v>
      </c>
      <c r="F95" s="128">
        <v>19</v>
      </c>
      <c r="G95" s="128">
        <v>22</v>
      </c>
      <c r="H95" s="128">
        <v>17</v>
      </c>
    </row>
    <row r="96" spans="1:8">
      <c r="A96" s="126" t="s">
        <v>531</v>
      </c>
      <c r="B96" s="127" t="s">
        <v>533</v>
      </c>
      <c r="C96" s="128">
        <v>28</v>
      </c>
      <c r="D96" s="128">
        <v>16</v>
      </c>
      <c r="E96" s="128">
        <v>44</v>
      </c>
      <c r="F96" s="128">
        <v>120</v>
      </c>
      <c r="G96" s="128">
        <v>36</v>
      </c>
      <c r="H96" s="128">
        <v>33</v>
      </c>
    </row>
    <row r="97" spans="1:8">
      <c r="A97" s="126" t="s">
        <v>534</v>
      </c>
      <c r="B97" s="127" t="s">
        <v>536</v>
      </c>
      <c r="C97" s="128">
        <v>126</v>
      </c>
      <c r="D97" s="128">
        <v>7</v>
      </c>
      <c r="E97" s="128">
        <v>10</v>
      </c>
      <c r="F97" s="128">
        <v>44</v>
      </c>
      <c r="G97" s="128">
        <v>31</v>
      </c>
      <c r="H97" s="128">
        <v>17</v>
      </c>
    </row>
    <row r="98" spans="1:8">
      <c r="A98" s="126" t="s">
        <v>537</v>
      </c>
      <c r="B98" s="127" t="s">
        <v>539</v>
      </c>
      <c r="C98" s="128">
        <v>167</v>
      </c>
      <c r="D98" s="128">
        <v>104</v>
      </c>
      <c r="E98" s="128">
        <v>32</v>
      </c>
      <c r="F98" s="128">
        <v>28</v>
      </c>
      <c r="G98" s="128">
        <v>71</v>
      </c>
      <c r="H98" s="128">
        <v>24</v>
      </c>
    </row>
    <row r="99" spans="1:8">
      <c r="A99" s="126" t="s">
        <v>540</v>
      </c>
      <c r="B99" s="127" t="s">
        <v>542</v>
      </c>
      <c r="C99" s="128">
        <v>102</v>
      </c>
      <c r="D99" s="128">
        <v>142</v>
      </c>
      <c r="E99" s="128">
        <v>129</v>
      </c>
      <c r="F99" s="128">
        <v>119</v>
      </c>
      <c r="G99" s="128">
        <v>334</v>
      </c>
      <c r="H99" s="128">
        <v>89</v>
      </c>
    </row>
    <row r="100" spans="1:8">
      <c r="A100" s="126" t="s">
        <v>543</v>
      </c>
      <c r="B100" s="127" t="s">
        <v>545</v>
      </c>
      <c r="C100" s="128">
        <v>1114</v>
      </c>
      <c r="D100" s="128">
        <v>651</v>
      </c>
      <c r="E100" s="128">
        <v>795</v>
      </c>
      <c r="F100" s="128">
        <v>1290</v>
      </c>
      <c r="G100" s="128">
        <v>751</v>
      </c>
      <c r="H100" s="128">
        <v>590</v>
      </c>
    </row>
    <row r="101" spans="1:8">
      <c r="A101" s="126" t="s">
        <v>546</v>
      </c>
      <c r="B101" s="127" t="s">
        <v>548</v>
      </c>
      <c r="C101" s="128">
        <v>180</v>
      </c>
      <c r="D101" s="128">
        <v>327</v>
      </c>
      <c r="E101" s="128">
        <v>325</v>
      </c>
      <c r="F101" s="128">
        <v>114</v>
      </c>
      <c r="G101" s="128">
        <v>275</v>
      </c>
      <c r="H101" s="128">
        <v>60</v>
      </c>
    </row>
    <row r="102" spans="1:8">
      <c r="A102" s="126" t="s">
        <v>549</v>
      </c>
      <c r="B102" s="127" t="s">
        <v>551</v>
      </c>
      <c r="C102" s="128">
        <v>1184</v>
      </c>
      <c r="D102" s="128">
        <v>2320</v>
      </c>
      <c r="E102" s="128">
        <v>780</v>
      </c>
      <c r="F102" s="128">
        <v>3720</v>
      </c>
      <c r="G102" s="128">
        <v>2743</v>
      </c>
      <c r="H102" s="128">
        <v>939</v>
      </c>
    </row>
    <row r="103" spans="1:8">
      <c r="A103" s="126" t="s">
        <v>552</v>
      </c>
      <c r="B103" s="127" t="s">
        <v>554</v>
      </c>
      <c r="C103" s="128">
        <v>127</v>
      </c>
      <c r="D103" s="128">
        <v>255</v>
      </c>
      <c r="E103" s="128">
        <v>110</v>
      </c>
      <c r="F103" s="128">
        <v>81</v>
      </c>
      <c r="G103" s="128">
        <v>107</v>
      </c>
      <c r="H103" s="128">
        <v>24</v>
      </c>
    </row>
    <row r="104" spans="1:8">
      <c r="A104" s="126" t="s">
        <v>555</v>
      </c>
      <c r="B104" s="127" t="s">
        <v>557</v>
      </c>
      <c r="C104" s="128">
        <v>530</v>
      </c>
      <c r="D104" s="128">
        <v>382</v>
      </c>
      <c r="E104" s="128">
        <v>80</v>
      </c>
      <c r="F104" s="128">
        <v>346</v>
      </c>
      <c r="G104" s="128">
        <v>303</v>
      </c>
      <c r="H104" s="128">
        <v>112</v>
      </c>
    </row>
    <row r="105" spans="1:8">
      <c r="A105" s="126" t="s">
        <v>558</v>
      </c>
      <c r="B105" s="127" t="s">
        <v>560</v>
      </c>
      <c r="C105" s="128">
        <v>539</v>
      </c>
      <c r="D105" s="128">
        <v>541</v>
      </c>
      <c r="E105" s="128">
        <v>522</v>
      </c>
      <c r="F105" s="128">
        <v>726</v>
      </c>
      <c r="G105" s="128">
        <v>629</v>
      </c>
      <c r="H105" s="128">
        <v>353</v>
      </c>
    </row>
    <row r="106" spans="1:8">
      <c r="A106" s="126" t="s">
        <v>561</v>
      </c>
      <c r="B106" s="127" t="s">
        <v>563</v>
      </c>
      <c r="C106" s="128">
        <v>1203</v>
      </c>
      <c r="D106" s="128">
        <v>388</v>
      </c>
      <c r="E106" s="128">
        <v>316</v>
      </c>
      <c r="F106" s="128">
        <v>227</v>
      </c>
      <c r="G106" s="128">
        <v>256</v>
      </c>
      <c r="H106" s="128">
        <v>86</v>
      </c>
    </row>
    <row r="107" spans="1:8">
      <c r="A107" s="126" t="s">
        <v>564</v>
      </c>
      <c r="B107" s="127" t="s">
        <v>566</v>
      </c>
      <c r="C107" s="128">
        <v>7</v>
      </c>
      <c r="D107" s="128">
        <v>9</v>
      </c>
      <c r="E107" s="128">
        <v>12</v>
      </c>
      <c r="F107" s="128">
        <v>39</v>
      </c>
      <c r="G107" s="128">
        <v>30</v>
      </c>
      <c r="H107" s="128">
        <v>24</v>
      </c>
    </row>
    <row r="108" spans="1:8">
      <c r="A108" s="126" t="s">
        <v>567</v>
      </c>
      <c r="B108" s="127" t="s">
        <v>569</v>
      </c>
      <c r="C108" s="128">
        <v>47</v>
      </c>
      <c r="D108" s="128">
        <v>35</v>
      </c>
      <c r="E108" s="128">
        <v>24</v>
      </c>
      <c r="F108" s="128">
        <v>17</v>
      </c>
      <c r="G108" s="128">
        <v>26</v>
      </c>
      <c r="H108" s="128">
        <v>24</v>
      </c>
    </row>
    <row r="109" spans="1:8">
      <c r="A109" s="126" t="s">
        <v>570</v>
      </c>
      <c r="B109" s="127" t="s">
        <v>572</v>
      </c>
      <c r="C109" s="128">
        <v>59</v>
      </c>
      <c r="D109" s="128">
        <v>6</v>
      </c>
      <c r="E109" s="128">
        <v>4</v>
      </c>
      <c r="F109" s="128">
        <v>9</v>
      </c>
      <c r="G109" s="128">
        <v>24</v>
      </c>
      <c r="H109" s="128">
        <v>15</v>
      </c>
    </row>
    <row r="110" spans="1:8">
      <c r="A110" s="126" t="s">
        <v>573</v>
      </c>
      <c r="B110" s="127" t="s">
        <v>575</v>
      </c>
      <c r="C110" s="128">
        <v>11</v>
      </c>
      <c r="D110" s="128">
        <v>13</v>
      </c>
      <c r="E110" s="128">
        <v>11</v>
      </c>
      <c r="F110" s="128">
        <v>12</v>
      </c>
      <c r="G110" s="128">
        <v>3</v>
      </c>
      <c r="H110" s="128">
        <v>24</v>
      </c>
    </row>
    <row r="111" spans="1:8">
      <c r="A111" s="126" t="s">
        <v>576</v>
      </c>
      <c r="B111" s="127" t="s">
        <v>578</v>
      </c>
      <c r="C111" s="128">
        <v>0</v>
      </c>
      <c r="D111" s="128">
        <v>0</v>
      </c>
      <c r="E111" s="128">
        <v>0</v>
      </c>
      <c r="F111" s="128">
        <v>0</v>
      </c>
      <c r="G111" s="128">
        <v>0</v>
      </c>
      <c r="H111" s="128">
        <v>0</v>
      </c>
    </row>
    <row r="112" spans="1:8">
      <c r="A112" s="126" t="s">
        <v>579</v>
      </c>
      <c r="B112" s="127" t="s">
        <v>581</v>
      </c>
      <c r="C112" s="128">
        <v>31</v>
      </c>
      <c r="D112" s="128">
        <v>13</v>
      </c>
      <c r="E112" s="128">
        <v>12</v>
      </c>
      <c r="F112" s="128">
        <v>10</v>
      </c>
      <c r="G112" s="128">
        <v>19</v>
      </c>
      <c r="H112" s="128">
        <v>24</v>
      </c>
    </row>
    <row r="113" spans="1:8">
      <c r="A113" s="126" t="s">
        <v>582</v>
      </c>
      <c r="B113" s="127" t="s">
        <v>584</v>
      </c>
      <c r="C113" s="128">
        <v>28</v>
      </c>
      <c r="D113" s="128">
        <v>8</v>
      </c>
      <c r="E113" s="128">
        <v>21</v>
      </c>
      <c r="F113" s="128">
        <v>20</v>
      </c>
      <c r="G113" s="128">
        <v>16</v>
      </c>
      <c r="H113" s="128">
        <v>20</v>
      </c>
    </row>
    <row r="114" spans="1:8">
      <c r="A114" s="126" t="s">
        <v>585</v>
      </c>
      <c r="B114" s="127" t="s">
        <v>587</v>
      </c>
      <c r="C114" s="128">
        <v>15</v>
      </c>
      <c r="D114" s="128">
        <v>12</v>
      </c>
      <c r="E114" s="128">
        <v>11</v>
      </c>
      <c r="F114" s="128">
        <v>18</v>
      </c>
      <c r="G114" s="128">
        <v>14</v>
      </c>
      <c r="H114" s="128">
        <v>23</v>
      </c>
    </row>
    <row r="115" spans="1:8">
      <c r="A115" s="126" t="s">
        <v>588</v>
      </c>
      <c r="B115" s="127" t="s">
        <v>590</v>
      </c>
      <c r="C115" s="128">
        <v>21</v>
      </c>
      <c r="D115" s="128">
        <v>4</v>
      </c>
      <c r="E115" s="128">
        <v>11</v>
      </c>
      <c r="F115" s="128">
        <v>24</v>
      </c>
      <c r="G115" s="128">
        <v>19</v>
      </c>
      <c r="H115" s="128">
        <v>48</v>
      </c>
    </row>
    <row r="116" spans="1:8">
      <c r="A116" s="126" t="s">
        <v>591</v>
      </c>
      <c r="B116" s="127" t="s">
        <v>593</v>
      </c>
      <c r="C116" s="128">
        <v>11</v>
      </c>
      <c r="D116" s="128">
        <v>64</v>
      </c>
      <c r="E116" s="128">
        <v>16</v>
      </c>
      <c r="F116" s="128">
        <v>25</v>
      </c>
      <c r="G116" s="128">
        <v>11</v>
      </c>
      <c r="H116" s="128">
        <v>23</v>
      </c>
    </row>
    <row r="117" spans="1:8">
      <c r="A117" s="126" t="s">
        <v>594</v>
      </c>
      <c r="B117" s="127" t="s">
        <v>596</v>
      </c>
      <c r="C117" s="128">
        <v>16</v>
      </c>
      <c r="D117" s="128">
        <v>19</v>
      </c>
      <c r="E117" s="128">
        <v>14</v>
      </c>
      <c r="F117" s="128">
        <v>10</v>
      </c>
      <c r="G117" s="128">
        <v>5</v>
      </c>
      <c r="H117" s="128">
        <v>0</v>
      </c>
    </row>
    <row r="118" spans="1:8">
      <c r="A118" s="126" t="s">
        <v>597</v>
      </c>
      <c r="B118" s="127" t="s">
        <v>599</v>
      </c>
      <c r="C118" s="128">
        <v>6</v>
      </c>
      <c r="D118" s="128">
        <v>9</v>
      </c>
      <c r="E118" s="128">
        <v>10</v>
      </c>
      <c r="F118" s="128">
        <v>16</v>
      </c>
      <c r="G118" s="128">
        <v>15</v>
      </c>
      <c r="H118" s="128">
        <v>0</v>
      </c>
    </row>
    <row r="119" spans="1:8">
      <c r="A119" s="126" t="s">
        <v>600</v>
      </c>
      <c r="B119" s="127" t="s">
        <v>602</v>
      </c>
      <c r="C119" s="128">
        <v>38</v>
      </c>
      <c r="D119" s="128">
        <v>21</v>
      </c>
      <c r="E119" s="128">
        <v>14</v>
      </c>
      <c r="F119" s="128">
        <v>20</v>
      </c>
      <c r="G119" s="128">
        <v>20</v>
      </c>
      <c r="H119" s="128">
        <v>36</v>
      </c>
    </row>
    <row r="120" spans="1:8">
      <c r="A120" s="126" t="s">
        <v>603</v>
      </c>
      <c r="B120" s="127" t="s">
        <v>605</v>
      </c>
      <c r="C120" s="128">
        <v>15</v>
      </c>
      <c r="D120" s="128">
        <v>14</v>
      </c>
      <c r="E120" s="128">
        <v>14</v>
      </c>
      <c r="F120" s="128">
        <v>12</v>
      </c>
      <c r="G120" s="128">
        <v>38</v>
      </c>
      <c r="H120" s="128">
        <v>8</v>
      </c>
    </row>
    <row r="121" spans="1:8">
      <c r="A121" s="126" t="s">
        <v>606</v>
      </c>
      <c r="B121" s="127" t="s">
        <v>608</v>
      </c>
      <c r="C121" s="128">
        <v>15</v>
      </c>
      <c r="D121" s="128">
        <v>54</v>
      </c>
      <c r="E121" s="128">
        <v>11</v>
      </c>
      <c r="F121" s="128">
        <v>8</v>
      </c>
      <c r="G121" s="128">
        <v>63</v>
      </c>
      <c r="H121" s="128">
        <v>9</v>
      </c>
    </row>
    <row r="122" spans="1:8">
      <c r="A122" s="126" t="s">
        <v>609</v>
      </c>
      <c r="B122" s="127" t="s">
        <v>611</v>
      </c>
      <c r="C122" s="128">
        <v>79</v>
      </c>
      <c r="D122" s="128">
        <v>49</v>
      </c>
      <c r="E122" s="128">
        <v>79</v>
      </c>
      <c r="F122" s="128">
        <v>53</v>
      </c>
      <c r="G122" s="128">
        <v>67</v>
      </c>
      <c r="H122" s="128">
        <v>30</v>
      </c>
    </row>
    <row r="123" spans="1:8">
      <c r="A123" s="126" t="s">
        <v>612</v>
      </c>
      <c r="B123" s="127" t="s">
        <v>614</v>
      </c>
      <c r="C123" s="128">
        <v>16</v>
      </c>
      <c r="D123" s="128">
        <v>2</v>
      </c>
      <c r="E123" s="128">
        <v>15</v>
      </c>
      <c r="F123" s="128">
        <v>21</v>
      </c>
      <c r="G123" s="128">
        <v>18</v>
      </c>
      <c r="H123" s="128">
        <v>4</v>
      </c>
    </row>
    <row r="124" spans="1:8">
      <c r="A124" s="126" t="s">
        <v>615</v>
      </c>
      <c r="B124" s="127" t="s">
        <v>617</v>
      </c>
      <c r="C124" s="128">
        <v>2</v>
      </c>
      <c r="D124" s="128">
        <v>1</v>
      </c>
      <c r="E124" s="128">
        <v>0</v>
      </c>
      <c r="F124" s="128">
        <v>2</v>
      </c>
      <c r="G124" s="128">
        <v>1</v>
      </c>
      <c r="H124" s="128">
        <v>0</v>
      </c>
    </row>
    <row r="125" spans="1:8">
      <c r="A125" s="126" t="s">
        <v>618</v>
      </c>
      <c r="B125" s="127" t="s">
        <v>620</v>
      </c>
      <c r="C125" s="128">
        <v>2</v>
      </c>
      <c r="D125" s="128">
        <v>0</v>
      </c>
      <c r="E125" s="128">
        <v>0</v>
      </c>
      <c r="F125" s="128">
        <v>0</v>
      </c>
      <c r="G125" s="128">
        <v>0</v>
      </c>
      <c r="H125" s="128">
        <v>0</v>
      </c>
    </row>
    <row r="126" spans="1:8">
      <c r="A126" s="126" t="s">
        <v>621</v>
      </c>
      <c r="B126" s="127" t="s">
        <v>623</v>
      </c>
      <c r="C126" s="128">
        <v>15</v>
      </c>
      <c r="D126" s="128">
        <v>14</v>
      </c>
      <c r="E126" s="128">
        <v>10</v>
      </c>
      <c r="F126" s="128">
        <v>11</v>
      </c>
      <c r="G126" s="128">
        <v>7</v>
      </c>
      <c r="H126" s="128">
        <v>12</v>
      </c>
    </row>
    <row r="127" spans="1:8">
      <c r="A127" s="126" t="s">
        <v>624</v>
      </c>
      <c r="B127" s="127" t="s">
        <v>626</v>
      </c>
      <c r="C127" s="128">
        <v>14</v>
      </c>
      <c r="D127" s="128">
        <v>5</v>
      </c>
      <c r="E127" s="128">
        <v>5</v>
      </c>
      <c r="F127" s="128">
        <v>10</v>
      </c>
      <c r="G127" s="128">
        <v>4</v>
      </c>
      <c r="H127" s="128">
        <v>9</v>
      </c>
    </row>
    <row r="128" spans="1:8">
      <c r="A128" s="126" t="s">
        <v>627</v>
      </c>
      <c r="B128" s="127" t="s">
        <v>629</v>
      </c>
      <c r="C128" s="128">
        <v>112</v>
      </c>
      <c r="D128" s="128">
        <v>153</v>
      </c>
      <c r="E128" s="128">
        <v>82</v>
      </c>
      <c r="F128" s="128">
        <v>89</v>
      </c>
      <c r="G128" s="128">
        <v>79</v>
      </c>
      <c r="H128" s="128">
        <v>96</v>
      </c>
    </row>
    <row r="129" spans="1:8">
      <c r="A129" s="126" t="s">
        <v>630</v>
      </c>
      <c r="B129" s="127" t="s">
        <v>632</v>
      </c>
      <c r="C129" s="128">
        <v>5</v>
      </c>
      <c r="D129" s="128">
        <v>10</v>
      </c>
      <c r="E129" s="128">
        <v>6</v>
      </c>
      <c r="F129" s="128">
        <v>9</v>
      </c>
      <c r="G129" s="128">
        <v>6</v>
      </c>
      <c r="H129" s="128">
        <v>6</v>
      </c>
    </row>
    <row r="130" spans="1:8">
      <c r="A130" s="126" t="s">
        <v>633</v>
      </c>
      <c r="B130" s="127" t="s">
        <v>635</v>
      </c>
      <c r="C130" s="128">
        <v>21</v>
      </c>
      <c r="D130" s="128">
        <v>16</v>
      </c>
      <c r="E130" s="128">
        <v>4</v>
      </c>
      <c r="F130" s="128">
        <v>20</v>
      </c>
      <c r="G130" s="128">
        <v>1</v>
      </c>
      <c r="H130" s="128">
        <v>4</v>
      </c>
    </row>
    <row r="131" spans="1:8">
      <c r="A131" s="126" t="s">
        <v>636</v>
      </c>
      <c r="B131" s="127" t="s">
        <v>638</v>
      </c>
      <c r="C131" s="128">
        <v>6</v>
      </c>
      <c r="D131" s="128">
        <v>3</v>
      </c>
      <c r="E131" s="128">
        <v>4</v>
      </c>
      <c r="F131" s="128">
        <v>5</v>
      </c>
      <c r="G131" s="128">
        <v>2</v>
      </c>
      <c r="H131" s="128">
        <v>3</v>
      </c>
    </row>
    <row r="132" spans="1:8">
      <c r="A132" s="126" t="s">
        <v>639</v>
      </c>
      <c r="B132" s="127" t="s">
        <v>641</v>
      </c>
      <c r="C132" s="128">
        <v>9</v>
      </c>
      <c r="D132" s="128">
        <v>6</v>
      </c>
      <c r="E132" s="128">
        <v>5</v>
      </c>
      <c r="F132" s="128">
        <v>5</v>
      </c>
      <c r="G132" s="128">
        <v>7</v>
      </c>
      <c r="H132" s="128">
        <v>6</v>
      </c>
    </row>
    <row r="133" spans="1:8">
      <c r="A133" s="126" t="s">
        <v>642</v>
      </c>
      <c r="B133" s="127" t="s">
        <v>644</v>
      </c>
      <c r="C133" s="128">
        <v>6</v>
      </c>
      <c r="D133" s="128">
        <v>5</v>
      </c>
      <c r="E133" s="128">
        <v>3</v>
      </c>
      <c r="F133" s="128">
        <v>6</v>
      </c>
      <c r="G133" s="128">
        <v>7</v>
      </c>
      <c r="H133" s="128">
        <v>0</v>
      </c>
    </row>
    <row r="134" spans="1:8">
      <c r="A134" s="126" t="s">
        <v>645</v>
      </c>
      <c r="B134" s="127" t="s">
        <v>647</v>
      </c>
      <c r="C134" s="128">
        <v>6</v>
      </c>
      <c r="D134" s="128">
        <v>9</v>
      </c>
      <c r="E134" s="128">
        <v>5</v>
      </c>
      <c r="F134" s="128">
        <v>10</v>
      </c>
      <c r="G134" s="128">
        <v>6</v>
      </c>
      <c r="H134" s="128">
        <v>6</v>
      </c>
    </row>
    <row r="135" spans="1:8">
      <c r="A135" s="126" t="s">
        <v>648</v>
      </c>
      <c r="B135" s="127" t="s">
        <v>650</v>
      </c>
      <c r="C135" s="128">
        <v>9</v>
      </c>
      <c r="D135" s="128">
        <v>27</v>
      </c>
      <c r="E135" s="128">
        <v>12</v>
      </c>
      <c r="F135" s="128">
        <v>16</v>
      </c>
      <c r="G135" s="128">
        <v>6</v>
      </c>
      <c r="H135" s="128">
        <v>11</v>
      </c>
    </row>
    <row r="136" spans="1:8">
      <c r="A136" s="126" t="s">
        <v>651</v>
      </c>
      <c r="B136" s="127" t="s">
        <v>653</v>
      </c>
      <c r="C136" s="128">
        <v>41</v>
      </c>
      <c r="D136" s="128">
        <v>12</v>
      </c>
      <c r="E136" s="128">
        <v>16</v>
      </c>
      <c r="F136" s="128">
        <v>6</v>
      </c>
      <c r="G136" s="128">
        <v>16</v>
      </c>
      <c r="H136" s="128">
        <v>17</v>
      </c>
    </row>
    <row r="137" spans="1:8">
      <c r="A137" s="126" t="s">
        <v>654</v>
      </c>
      <c r="B137" s="127" t="s">
        <v>656</v>
      </c>
      <c r="C137" s="128">
        <v>19</v>
      </c>
      <c r="D137" s="128">
        <v>24</v>
      </c>
      <c r="E137" s="128">
        <v>18</v>
      </c>
      <c r="F137" s="128">
        <v>10</v>
      </c>
      <c r="G137" s="128">
        <v>11</v>
      </c>
      <c r="H137" s="128">
        <v>12</v>
      </c>
    </row>
    <row r="138" spans="1:8">
      <c r="A138" s="126" t="s">
        <v>657</v>
      </c>
      <c r="B138" s="127" t="s">
        <v>659</v>
      </c>
      <c r="C138" s="128">
        <v>19</v>
      </c>
      <c r="D138" s="128">
        <v>18</v>
      </c>
      <c r="E138" s="128">
        <v>12</v>
      </c>
      <c r="F138" s="128">
        <v>12</v>
      </c>
      <c r="G138" s="128">
        <v>12</v>
      </c>
      <c r="H138" s="128">
        <v>6</v>
      </c>
    </row>
    <row r="139" spans="1:8">
      <c r="A139" s="126" t="s">
        <v>660</v>
      </c>
      <c r="B139" s="127" t="s">
        <v>662</v>
      </c>
      <c r="C139" s="128">
        <v>6</v>
      </c>
      <c r="D139" s="128">
        <v>9</v>
      </c>
      <c r="E139" s="128">
        <v>0</v>
      </c>
      <c r="F139" s="128">
        <v>9</v>
      </c>
      <c r="G139" s="128">
        <v>10</v>
      </c>
      <c r="H139" s="128">
        <v>6</v>
      </c>
    </row>
    <row r="140" spans="1:8">
      <c r="A140" s="126" t="s">
        <v>663</v>
      </c>
      <c r="B140" s="127" t="s">
        <v>665</v>
      </c>
      <c r="C140" s="128">
        <v>0</v>
      </c>
      <c r="D140" s="128">
        <v>0</v>
      </c>
      <c r="E140" s="128">
        <v>0</v>
      </c>
      <c r="F140" s="128">
        <v>0</v>
      </c>
      <c r="G140" s="128">
        <v>0</v>
      </c>
      <c r="H140" s="128">
        <v>0</v>
      </c>
    </row>
    <row r="141" spans="1:8">
      <c r="A141" s="126" t="s">
        <v>666</v>
      </c>
      <c r="B141" s="127" t="s">
        <v>668</v>
      </c>
      <c r="C141" s="128">
        <v>0</v>
      </c>
      <c r="D141" s="128">
        <v>0</v>
      </c>
      <c r="E141" s="128">
        <v>0</v>
      </c>
      <c r="F141" s="128">
        <v>0</v>
      </c>
      <c r="G141" s="128">
        <v>0</v>
      </c>
      <c r="H141" s="128">
        <v>0</v>
      </c>
    </row>
    <row r="142" spans="1:8">
      <c r="A142" s="126" t="s">
        <v>669</v>
      </c>
      <c r="B142" s="127" t="s">
        <v>671</v>
      </c>
      <c r="C142" s="128">
        <v>0</v>
      </c>
      <c r="D142" s="128">
        <v>0</v>
      </c>
      <c r="E142" s="128">
        <v>0</v>
      </c>
      <c r="F142" s="128">
        <v>0</v>
      </c>
      <c r="G142" s="128">
        <v>0</v>
      </c>
      <c r="H142" s="128">
        <v>0</v>
      </c>
    </row>
    <row r="143" spans="1:8">
      <c r="A143" s="126" t="s">
        <v>672</v>
      </c>
      <c r="B143" s="127" t="s">
        <v>674</v>
      </c>
      <c r="C143" s="128">
        <v>0</v>
      </c>
      <c r="D143" s="128">
        <v>0</v>
      </c>
      <c r="E143" s="128">
        <v>0</v>
      </c>
      <c r="F143" s="128">
        <v>0</v>
      </c>
      <c r="G143" s="128">
        <v>0</v>
      </c>
      <c r="H143" s="128">
        <v>0</v>
      </c>
    </row>
    <row r="144" spans="1:8">
      <c r="A144" s="126" t="s">
        <v>675</v>
      </c>
      <c r="B144" s="127" t="s">
        <v>677</v>
      </c>
      <c r="C144" s="128">
        <v>0</v>
      </c>
      <c r="D144" s="128">
        <v>0</v>
      </c>
      <c r="E144" s="128">
        <v>0</v>
      </c>
      <c r="F144" s="128">
        <v>0</v>
      </c>
      <c r="G144" s="128">
        <v>0</v>
      </c>
      <c r="H144" s="128">
        <v>0</v>
      </c>
    </row>
    <row r="145" spans="1:8">
      <c r="A145" s="126" t="s">
        <v>678</v>
      </c>
      <c r="B145" s="127" t="s">
        <v>680</v>
      </c>
      <c r="C145" s="128">
        <v>0</v>
      </c>
      <c r="D145" s="128">
        <v>0</v>
      </c>
      <c r="E145" s="128">
        <v>0</v>
      </c>
      <c r="F145" s="128">
        <v>0</v>
      </c>
      <c r="G145" s="128">
        <v>0</v>
      </c>
      <c r="H145" s="128">
        <v>0</v>
      </c>
    </row>
    <row r="146" spans="1:8">
      <c r="A146" s="126" t="s">
        <v>681</v>
      </c>
      <c r="B146" s="127" t="s">
        <v>683</v>
      </c>
      <c r="C146" s="128">
        <v>2</v>
      </c>
      <c r="D146" s="128">
        <v>2</v>
      </c>
      <c r="E146" s="128">
        <v>3</v>
      </c>
      <c r="F146" s="128">
        <v>2</v>
      </c>
      <c r="G146" s="128">
        <v>2</v>
      </c>
      <c r="H146" s="128">
        <v>4</v>
      </c>
    </row>
    <row r="147" spans="1:8">
      <c r="A147" s="126" t="s">
        <v>684</v>
      </c>
      <c r="B147" s="127" t="s">
        <v>686</v>
      </c>
      <c r="C147" s="128">
        <v>9</v>
      </c>
      <c r="D147" s="128">
        <v>0</v>
      </c>
      <c r="E147" s="128">
        <v>0</v>
      </c>
      <c r="F147" s="128">
        <v>0</v>
      </c>
      <c r="G147" s="128">
        <v>0</v>
      </c>
      <c r="H147" s="128">
        <v>0</v>
      </c>
    </row>
    <row r="148" spans="1:8">
      <c r="A148" s="126" t="s">
        <v>687</v>
      </c>
      <c r="B148" s="127" t="s">
        <v>689</v>
      </c>
      <c r="C148" s="128">
        <v>4145</v>
      </c>
      <c r="D148" s="128">
        <v>4978</v>
      </c>
      <c r="E148" s="128">
        <v>1819</v>
      </c>
      <c r="F148" s="128">
        <v>2031</v>
      </c>
      <c r="G148" s="128">
        <v>1769</v>
      </c>
      <c r="H148" s="128">
        <v>401</v>
      </c>
    </row>
    <row r="149" spans="1:8">
      <c r="A149" s="126" t="s">
        <v>690</v>
      </c>
      <c r="B149" s="127" t="s">
        <v>692</v>
      </c>
      <c r="C149" s="128">
        <v>842</v>
      </c>
      <c r="D149" s="128">
        <v>1103</v>
      </c>
      <c r="E149" s="128">
        <v>378</v>
      </c>
      <c r="F149" s="128">
        <v>706</v>
      </c>
      <c r="G149" s="128">
        <v>672</v>
      </c>
      <c r="H149" s="128">
        <v>119</v>
      </c>
    </row>
    <row r="150" spans="1:8">
      <c r="A150" s="126" t="s">
        <v>693</v>
      </c>
      <c r="B150" s="127" t="s">
        <v>695</v>
      </c>
      <c r="C150" s="128">
        <v>49</v>
      </c>
      <c r="D150" s="128">
        <v>-12</v>
      </c>
      <c r="E150" s="128">
        <v>19</v>
      </c>
      <c r="F150" s="128">
        <v>24</v>
      </c>
      <c r="G150" s="128">
        <v>11</v>
      </c>
      <c r="H150" s="128">
        <v>24</v>
      </c>
    </row>
    <row r="151" spans="1:8">
      <c r="A151" s="126" t="s">
        <v>696</v>
      </c>
      <c r="B151" s="127" t="s">
        <v>698</v>
      </c>
      <c r="C151" s="128">
        <v>5117</v>
      </c>
      <c r="D151" s="128">
        <v>5422</v>
      </c>
      <c r="E151" s="128">
        <v>2156</v>
      </c>
      <c r="F151" s="128">
        <v>580</v>
      </c>
      <c r="G151" s="128">
        <v>1406</v>
      </c>
      <c r="H151" s="128">
        <v>287</v>
      </c>
    </row>
    <row r="152" spans="1:8">
      <c r="A152" s="126" t="s">
        <v>699</v>
      </c>
      <c r="B152" s="127" t="s">
        <v>701</v>
      </c>
      <c r="C152" s="128">
        <v>155</v>
      </c>
      <c r="D152" s="128">
        <v>214</v>
      </c>
      <c r="E152" s="128">
        <v>123</v>
      </c>
      <c r="F152" s="128">
        <v>117</v>
      </c>
      <c r="G152" s="128">
        <v>76</v>
      </c>
      <c r="H152" s="128">
        <v>79</v>
      </c>
    </row>
    <row r="153" spans="1:8">
      <c r="A153" s="126" t="s">
        <v>702</v>
      </c>
      <c r="B153" s="127" t="s">
        <v>704</v>
      </c>
      <c r="C153" s="128">
        <v>0</v>
      </c>
      <c r="D153" s="128">
        <v>0</v>
      </c>
      <c r="E153" s="128">
        <v>107</v>
      </c>
      <c r="F153" s="128">
        <v>72</v>
      </c>
      <c r="G153" s="128">
        <v>94</v>
      </c>
      <c r="H153" s="128">
        <v>48</v>
      </c>
    </row>
    <row r="154" spans="1:8">
      <c r="A154" s="126" t="s">
        <v>705</v>
      </c>
      <c r="B154" s="127" t="s">
        <v>707</v>
      </c>
      <c r="C154" s="128">
        <v>12</v>
      </c>
      <c r="D154" s="128">
        <v>17</v>
      </c>
      <c r="E154" s="128">
        <v>13</v>
      </c>
      <c r="F154" s="128">
        <v>5</v>
      </c>
      <c r="G154" s="128">
        <v>14</v>
      </c>
      <c r="H154" s="128">
        <v>4</v>
      </c>
    </row>
    <row r="155" spans="1:8">
      <c r="A155" s="126" t="s">
        <v>708</v>
      </c>
      <c r="B155" s="127" t="s">
        <v>710</v>
      </c>
      <c r="C155" s="128">
        <v>12</v>
      </c>
      <c r="D155" s="128">
        <v>16</v>
      </c>
      <c r="E155" s="128">
        <v>15</v>
      </c>
      <c r="F155" s="128">
        <v>6</v>
      </c>
      <c r="G155" s="128">
        <v>11</v>
      </c>
      <c r="H155" s="128">
        <v>5</v>
      </c>
    </row>
    <row r="156" spans="1:8">
      <c r="A156" s="126" t="s">
        <v>711</v>
      </c>
      <c r="B156" s="127" t="s">
        <v>713</v>
      </c>
      <c r="C156" s="128">
        <v>108</v>
      </c>
      <c r="D156" s="128">
        <v>-1</v>
      </c>
      <c r="E156" s="128">
        <v>6</v>
      </c>
      <c r="F156" s="128">
        <v>80</v>
      </c>
      <c r="G156" s="128">
        <v>58</v>
      </c>
      <c r="H156" s="128">
        <v>0</v>
      </c>
    </row>
    <row r="157" spans="1:8">
      <c r="A157" s="126" t="s">
        <v>714</v>
      </c>
      <c r="B157" s="127" t="s">
        <v>716</v>
      </c>
      <c r="C157" s="128">
        <v>32</v>
      </c>
      <c r="D157" s="128">
        <v>26</v>
      </c>
      <c r="E157" s="128">
        <v>27</v>
      </c>
      <c r="F157" s="128">
        <v>13</v>
      </c>
      <c r="G157" s="128">
        <v>13</v>
      </c>
      <c r="H157" s="128">
        <v>6</v>
      </c>
    </row>
    <row r="158" spans="1:8">
      <c r="A158" s="126" t="s">
        <v>717</v>
      </c>
      <c r="B158" s="127" t="s">
        <v>719</v>
      </c>
      <c r="C158" s="128">
        <v>35</v>
      </c>
      <c r="D158" s="128">
        <v>0</v>
      </c>
      <c r="E158" s="128">
        <v>8</v>
      </c>
      <c r="F158" s="128">
        <v>22</v>
      </c>
      <c r="G158" s="128">
        <v>21</v>
      </c>
      <c r="H158" s="128">
        <v>12</v>
      </c>
    </row>
    <row r="159" spans="1:8">
      <c r="A159" s="126" t="s">
        <v>720</v>
      </c>
      <c r="B159" s="127" t="s">
        <v>722</v>
      </c>
      <c r="C159" s="128">
        <v>16</v>
      </c>
      <c r="D159" s="128">
        <v>31</v>
      </c>
      <c r="E159" s="128">
        <v>30</v>
      </c>
      <c r="F159" s="128">
        <v>12</v>
      </c>
      <c r="G159" s="128">
        <v>9</v>
      </c>
      <c r="H159" s="128">
        <v>11</v>
      </c>
    </row>
    <row r="160" spans="1:8">
      <c r="A160" s="126" t="s">
        <v>723</v>
      </c>
      <c r="B160" s="127" t="s">
        <v>725</v>
      </c>
      <c r="C160" s="128">
        <v>13</v>
      </c>
      <c r="D160" s="128">
        <v>15</v>
      </c>
      <c r="E160" s="128">
        <v>1</v>
      </c>
      <c r="F160" s="128">
        <v>19</v>
      </c>
      <c r="G160" s="128">
        <v>29</v>
      </c>
      <c r="H160" s="128">
        <v>10</v>
      </c>
    </row>
    <row r="161" spans="1:8">
      <c r="A161" s="126" t="s">
        <v>726</v>
      </c>
      <c r="B161" s="127" t="s">
        <v>728</v>
      </c>
      <c r="C161" s="128">
        <v>494</v>
      </c>
      <c r="D161" s="128">
        <v>8</v>
      </c>
      <c r="E161" s="128">
        <v>2</v>
      </c>
      <c r="F161" s="128">
        <v>443</v>
      </c>
      <c r="G161" s="128">
        <v>514</v>
      </c>
      <c r="H161" s="128">
        <v>240</v>
      </c>
    </row>
    <row r="162" spans="1:8">
      <c r="A162" s="126" t="s">
        <v>729</v>
      </c>
      <c r="B162" s="127" t="s">
        <v>731</v>
      </c>
      <c r="C162" s="128">
        <v>2</v>
      </c>
      <c r="D162" s="128">
        <v>1</v>
      </c>
      <c r="E162" s="128">
        <v>5</v>
      </c>
      <c r="F162" s="128">
        <v>1</v>
      </c>
      <c r="G162" s="128">
        <v>5</v>
      </c>
      <c r="H162" s="128">
        <v>0</v>
      </c>
    </row>
    <row r="163" spans="1:8">
      <c r="A163" s="126" t="s">
        <v>732</v>
      </c>
      <c r="B163" s="127" t="s">
        <v>734</v>
      </c>
      <c r="C163" s="128">
        <v>19</v>
      </c>
      <c r="D163" s="128">
        <v>24</v>
      </c>
      <c r="E163" s="128">
        <v>0</v>
      </c>
      <c r="F163" s="128">
        <v>24</v>
      </c>
      <c r="G163" s="128">
        <v>0</v>
      </c>
      <c r="H163" s="128">
        <v>39</v>
      </c>
    </row>
    <row r="164" spans="1:8">
      <c r="A164" s="126" t="s">
        <v>735</v>
      </c>
      <c r="B164" s="127" t="s">
        <v>737</v>
      </c>
      <c r="C164" s="128">
        <v>12</v>
      </c>
      <c r="D164" s="128">
        <v>11</v>
      </c>
      <c r="E164" s="128">
        <v>0</v>
      </c>
      <c r="F164" s="128">
        <v>12</v>
      </c>
      <c r="G164" s="128">
        <v>1</v>
      </c>
      <c r="H164" s="128">
        <v>24</v>
      </c>
    </row>
    <row r="165" spans="1:8">
      <c r="A165" s="126" t="s">
        <v>738</v>
      </c>
      <c r="B165" s="127" t="s">
        <v>740</v>
      </c>
      <c r="C165" s="128">
        <v>102</v>
      </c>
      <c r="D165" s="128">
        <v>157</v>
      </c>
      <c r="E165" s="128">
        <v>0</v>
      </c>
      <c r="F165" s="128">
        <v>163</v>
      </c>
      <c r="G165" s="128">
        <v>0</v>
      </c>
      <c r="H165" s="128">
        <v>233</v>
      </c>
    </row>
    <row r="166" spans="1:8">
      <c r="A166" s="126" t="s">
        <v>741</v>
      </c>
      <c r="B166" s="127" t="s">
        <v>743</v>
      </c>
      <c r="C166" s="128">
        <v>33</v>
      </c>
      <c r="D166" s="128">
        <v>23</v>
      </c>
      <c r="E166" s="128">
        <v>0</v>
      </c>
      <c r="F166" s="128">
        <v>23</v>
      </c>
      <c r="G166" s="128">
        <v>0</v>
      </c>
      <c r="H166" s="128">
        <v>18</v>
      </c>
    </row>
    <row r="167" spans="1:8">
      <c r="A167" s="126" t="s">
        <v>744</v>
      </c>
      <c r="B167" s="127" t="s">
        <v>746</v>
      </c>
      <c r="C167" s="128">
        <v>0</v>
      </c>
      <c r="D167" s="128">
        <v>0</v>
      </c>
      <c r="E167" s="128">
        <v>0</v>
      </c>
      <c r="F167" s="128">
        <v>0</v>
      </c>
      <c r="G167" s="128">
        <v>0</v>
      </c>
      <c r="H167" s="128">
        <v>0</v>
      </c>
    </row>
    <row r="168" spans="1:8">
      <c r="A168" s="126" t="s">
        <v>747</v>
      </c>
      <c r="B168" s="127" t="s">
        <v>749</v>
      </c>
      <c r="C168" s="128">
        <v>0</v>
      </c>
      <c r="D168" s="128">
        <v>0</v>
      </c>
      <c r="E168" s="128">
        <v>0</v>
      </c>
      <c r="F168" s="128">
        <v>0</v>
      </c>
      <c r="G168" s="128">
        <v>0</v>
      </c>
      <c r="H168" s="128">
        <v>0</v>
      </c>
    </row>
    <row r="169" spans="1:8">
      <c r="A169" s="126" t="s">
        <v>750</v>
      </c>
      <c r="B169" s="127" t="s">
        <v>752</v>
      </c>
      <c r="C169" s="128">
        <v>114</v>
      </c>
      <c r="D169" s="128">
        <v>1024</v>
      </c>
      <c r="E169" s="128">
        <v>99</v>
      </c>
      <c r="F169" s="128">
        <v>167</v>
      </c>
      <c r="G169" s="128">
        <v>164</v>
      </c>
      <c r="H169" s="128">
        <v>82</v>
      </c>
    </row>
    <row r="170" spans="1:8">
      <c r="A170" s="126" t="s">
        <v>753</v>
      </c>
      <c r="B170" s="127" t="s">
        <v>755</v>
      </c>
      <c r="C170" s="128">
        <v>142</v>
      </c>
      <c r="D170" s="128">
        <v>309</v>
      </c>
      <c r="E170" s="128">
        <v>156</v>
      </c>
      <c r="F170" s="128">
        <v>121</v>
      </c>
      <c r="G170" s="128">
        <v>114</v>
      </c>
      <c r="H170" s="128">
        <v>116</v>
      </c>
    </row>
    <row r="171" spans="1:8">
      <c r="A171" s="126" t="s">
        <v>756</v>
      </c>
      <c r="B171" s="127" t="s">
        <v>758</v>
      </c>
      <c r="C171" s="128">
        <v>45</v>
      </c>
      <c r="D171" s="128">
        <v>86</v>
      </c>
      <c r="E171" s="128">
        <v>25</v>
      </c>
      <c r="F171" s="128">
        <v>18</v>
      </c>
      <c r="G171" s="128">
        <v>4</v>
      </c>
      <c r="H171" s="128">
        <v>35</v>
      </c>
    </row>
    <row r="172" spans="1:8">
      <c r="A172" s="126" t="s">
        <v>759</v>
      </c>
      <c r="B172" s="127" t="s">
        <v>761</v>
      </c>
      <c r="C172" s="128">
        <v>125</v>
      </c>
      <c r="D172" s="128">
        <v>128</v>
      </c>
      <c r="E172" s="128">
        <v>39</v>
      </c>
      <c r="F172" s="128">
        <v>10</v>
      </c>
      <c r="G172" s="128">
        <v>20</v>
      </c>
      <c r="H172" s="128">
        <v>22</v>
      </c>
    </row>
    <row r="173" spans="1:8">
      <c r="A173" s="126" t="s">
        <v>762</v>
      </c>
      <c r="B173" s="127" t="s">
        <v>764</v>
      </c>
      <c r="C173" s="128">
        <v>15</v>
      </c>
      <c r="D173" s="128">
        <v>51</v>
      </c>
      <c r="E173" s="128">
        <v>25</v>
      </c>
      <c r="F173" s="128">
        <v>16</v>
      </c>
      <c r="G173" s="128">
        <v>36</v>
      </c>
      <c r="H173" s="128">
        <v>12</v>
      </c>
    </row>
    <row r="174" spans="1:8">
      <c r="A174" s="126" t="s">
        <v>765</v>
      </c>
      <c r="B174" s="127" t="s">
        <v>767</v>
      </c>
      <c r="C174" s="128">
        <v>5</v>
      </c>
      <c r="D174" s="128">
        <v>42</v>
      </c>
      <c r="E174" s="128">
        <v>29</v>
      </c>
      <c r="F174" s="128">
        <v>34</v>
      </c>
      <c r="G174" s="128">
        <v>29</v>
      </c>
      <c r="H174" s="128">
        <v>11</v>
      </c>
    </row>
    <row r="175" spans="1:8">
      <c r="A175" s="126" t="s">
        <v>768</v>
      </c>
      <c r="B175" s="127" t="s">
        <v>770</v>
      </c>
      <c r="C175" s="128">
        <v>260</v>
      </c>
      <c r="D175" s="128">
        <v>48</v>
      </c>
      <c r="E175" s="128">
        <v>0</v>
      </c>
      <c r="F175" s="128">
        <v>0</v>
      </c>
      <c r="G175" s="128">
        <v>0</v>
      </c>
      <c r="H175" s="128">
        <v>0</v>
      </c>
    </row>
    <row r="176" spans="1:8">
      <c r="A176" s="126" t="s">
        <v>771</v>
      </c>
      <c r="B176" s="127" t="s">
        <v>773</v>
      </c>
      <c r="C176" s="128">
        <v>0</v>
      </c>
      <c r="D176" s="128">
        <v>9</v>
      </c>
      <c r="E176" s="128">
        <v>0</v>
      </c>
      <c r="F176" s="128">
        <v>7</v>
      </c>
      <c r="G176" s="128">
        <v>0</v>
      </c>
      <c r="H176" s="128">
        <v>0</v>
      </c>
    </row>
    <row r="177" spans="1:8">
      <c r="A177" s="126" t="s">
        <v>774</v>
      </c>
      <c r="B177" s="127" t="s">
        <v>776</v>
      </c>
      <c r="C177" s="128">
        <v>268</v>
      </c>
      <c r="D177" s="128">
        <v>735</v>
      </c>
      <c r="E177" s="128">
        <v>551</v>
      </c>
      <c r="F177" s="128">
        <v>539</v>
      </c>
      <c r="G177" s="128">
        <v>735</v>
      </c>
      <c r="H177" s="128">
        <v>1128</v>
      </c>
    </row>
    <row r="178" spans="1:8">
      <c r="A178" s="126" t="s">
        <v>777</v>
      </c>
      <c r="B178" s="127" t="s">
        <v>779</v>
      </c>
      <c r="C178" s="128">
        <v>236</v>
      </c>
      <c r="D178" s="128">
        <v>2</v>
      </c>
      <c r="E178" s="128">
        <v>512</v>
      </c>
      <c r="F178" s="128">
        <v>567</v>
      </c>
      <c r="G178" s="128">
        <v>710</v>
      </c>
      <c r="H178" s="128">
        <v>957</v>
      </c>
    </row>
    <row r="179" spans="1:8">
      <c r="A179" s="126" t="s">
        <v>780</v>
      </c>
      <c r="B179" s="127" t="s">
        <v>782</v>
      </c>
      <c r="C179" s="128">
        <v>9</v>
      </c>
      <c r="D179" s="128">
        <v>3</v>
      </c>
      <c r="E179" s="128">
        <v>6</v>
      </c>
      <c r="F179" s="128">
        <v>6</v>
      </c>
      <c r="G179" s="128">
        <v>4</v>
      </c>
      <c r="H179" s="128">
        <v>0</v>
      </c>
    </row>
    <row r="180" spans="1:8">
      <c r="A180" s="126" t="s">
        <v>783</v>
      </c>
      <c r="B180" s="127" t="s">
        <v>785</v>
      </c>
      <c r="C180" s="128">
        <v>5</v>
      </c>
      <c r="D180" s="128">
        <v>11</v>
      </c>
      <c r="E180" s="128">
        <v>9</v>
      </c>
      <c r="F180" s="128">
        <v>5</v>
      </c>
      <c r="G180" s="128">
        <v>7</v>
      </c>
      <c r="H180" s="128">
        <v>0</v>
      </c>
    </row>
    <row r="181" spans="1:8">
      <c r="A181" s="126" t="s">
        <v>786</v>
      </c>
      <c r="B181" s="127" t="s">
        <v>788</v>
      </c>
      <c r="C181" s="128">
        <v>6</v>
      </c>
      <c r="D181" s="128">
        <v>18</v>
      </c>
      <c r="E181" s="128">
        <v>19</v>
      </c>
      <c r="F181" s="128">
        <v>7</v>
      </c>
      <c r="G181" s="128">
        <v>6</v>
      </c>
      <c r="H181" s="128">
        <v>6</v>
      </c>
    </row>
    <row r="182" spans="1:8">
      <c r="A182" s="126" t="s">
        <v>789</v>
      </c>
      <c r="B182" s="127" t="s">
        <v>791</v>
      </c>
      <c r="C182" s="128">
        <v>6</v>
      </c>
      <c r="D182" s="128">
        <v>7</v>
      </c>
      <c r="E182" s="128">
        <v>7</v>
      </c>
      <c r="F182" s="128">
        <v>6</v>
      </c>
      <c r="G182" s="128">
        <v>5</v>
      </c>
      <c r="H182" s="128">
        <v>6</v>
      </c>
    </row>
    <row r="183" spans="1:8">
      <c r="A183" s="126" t="s">
        <v>792</v>
      </c>
      <c r="B183" s="127" t="s">
        <v>794</v>
      </c>
      <c r="C183" s="128">
        <v>4</v>
      </c>
      <c r="D183" s="128">
        <v>4</v>
      </c>
      <c r="E183" s="128">
        <v>8</v>
      </c>
      <c r="F183" s="128">
        <v>5</v>
      </c>
      <c r="G183" s="128">
        <v>5</v>
      </c>
      <c r="H183" s="128">
        <v>0</v>
      </c>
    </row>
    <row r="184" spans="1:8">
      <c r="A184" s="126" t="s">
        <v>795</v>
      </c>
      <c r="B184" s="127" t="s">
        <v>797</v>
      </c>
      <c r="C184" s="128">
        <v>66</v>
      </c>
      <c r="D184" s="128">
        <v>0</v>
      </c>
      <c r="E184" s="128">
        <v>14</v>
      </c>
      <c r="F184" s="128">
        <v>18</v>
      </c>
      <c r="G184" s="128">
        <v>74</v>
      </c>
      <c r="H184" s="128">
        <v>24</v>
      </c>
    </row>
    <row r="185" spans="1:8">
      <c r="A185" s="126" t="s">
        <v>798</v>
      </c>
      <c r="B185" s="127" t="s">
        <v>800</v>
      </c>
      <c r="C185" s="128">
        <v>22</v>
      </c>
      <c r="D185" s="128">
        <v>-1</v>
      </c>
      <c r="E185" s="128">
        <v>15</v>
      </c>
      <c r="F185" s="128">
        <v>16</v>
      </c>
      <c r="G185" s="128">
        <v>9</v>
      </c>
      <c r="H185" s="128">
        <v>11</v>
      </c>
    </row>
    <row r="186" spans="1:8">
      <c r="A186" s="126" t="s">
        <v>801</v>
      </c>
      <c r="B186" s="127" t="s">
        <v>803</v>
      </c>
      <c r="C186" s="128">
        <v>45</v>
      </c>
      <c r="D186" s="128">
        <v>-2</v>
      </c>
      <c r="E186" s="128">
        <v>6</v>
      </c>
      <c r="F186" s="128">
        <v>20</v>
      </c>
      <c r="G186" s="128">
        <v>5</v>
      </c>
      <c r="H186" s="128">
        <v>14</v>
      </c>
    </row>
    <row r="187" spans="1:8">
      <c r="A187" s="126" t="s">
        <v>804</v>
      </c>
      <c r="B187" s="127" t="s">
        <v>806</v>
      </c>
      <c r="C187" s="128">
        <v>132</v>
      </c>
      <c r="D187" s="128">
        <v>40</v>
      </c>
      <c r="E187" s="128">
        <v>32</v>
      </c>
      <c r="F187" s="128">
        <v>48</v>
      </c>
      <c r="G187" s="128">
        <v>26</v>
      </c>
      <c r="H187" s="128">
        <v>30</v>
      </c>
    </row>
    <row r="188" spans="1:8">
      <c r="A188" s="126" t="s">
        <v>807</v>
      </c>
      <c r="B188" s="127" t="s">
        <v>809</v>
      </c>
      <c r="C188" s="128">
        <v>1</v>
      </c>
      <c r="D188" s="128">
        <v>0</v>
      </c>
      <c r="E188" s="128">
        <v>0</v>
      </c>
      <c r="F188" s="128">
        <v>0</v>
      </c>
      <c r="G188" s="128">
        <v>0</v>
      </c>
      <c r="H188" s="128">
        <v>0</v>
      </c>
    </row>
    <row r="189" spans="1:8">
      <c r="A189" s="126" t="s">
        <v>810</v>
      </c>
      <c r="B189" s="127" t="s">
        <v>812</v>
      </c>
      <c r="C189" s="128">
        <v>54</v>
      </c>
      <c r="D189" s="128">
        <v>67</v>
      </c>
      <c r="E189" s="128">
        <v>17</v>
      </c>
      <c r="F189" s="128">
        <v>18</v>
      </c>
      <c r="G189" s="128">
        <v>24</v>
      </c>
      <c r="H189" s="128">
        <v>6</v>
      </c>
    </row>
    <row r="190" spans="1:8">
      <c r="A190" s="126" t="s">
        <v>813</v>
      </c>
      <c r="B190" s="127" t="s">
        <v>815</v>
      </c>
      <c r="C190" s="128">
        <v>2</v>
      </c>
      <c r="D190" s="128">
        <v>5</v>
      </c>
      <c r="E190" s="128">
        <v>0</v>
      </c>
      <c r="F190" s="128">
        <v>0</v>
      </c>
      <c r="G190" s="128">
        <v>0</v>
      </c>
      <c r="H190" s="128">
        <v>0</v>
      </c>
    </row>
    <row r="191" spans="1:8">
      <c r="A191" s="126" t="s">
        <v>816</v>
      </c>
      <c r="B191" s="127" t="s">
        <v>818</v>
      </c>
      <c r="C191" s="128">
        <v>234</v>
      </c>
      <c r="D191" s="128">
        <v>81</v>
      </c>
      <c r="E191" s="128">
        <v>76</v>
      </c>
      <c r="F191" s="128">
        <v>96</v>
      </c>
      <c r="G191" s="128">
        <v>94</v>
      </c>
      <c r="H191" s="128">
        <v>48</v>
      </c>
    </row>
    <row r="192" spans="1:8">
      <c r="A192" s="126" t="s">
        <v>819</v>
      </c>
      <c r="B192" s="127" t="s">
        <v>821</v>
      </c>
      <c r="C192" s="128">
        <v>0</v>
      </c>
      <c r="D192" s="128">
        <v>0</v>
      </c>
      <c r="E192" s="128">
        <v>0</v>
      </c>
      <c r="F192" s="128">
        <v>0</v>
      </c>
      <c r="G192" s="128">
        <v>0</v>
      </c>
      <c r="H192" s="128">
        <v>0</v>
      </c>
    </row>
    <row r="193" spans="1:8">
      <c r="A193" s="126" t="s">
        <v>822</v>
      </c>
      <c r="B193" s="127" t="s">
        <v>824</v>
      </c>
      <c r="C193" s="128">
        <v>10</v>
      </c>
      <c r="D193" s="128">
        <v>0</v>
      </c>
      <c r="E193" s="128">
        <v>0</v>
      </c>
      <c r="F193" s="128">
        <v>0</v>
      </c>
      <c r="G193" s="128">
        <v>0</v>
      </c>
      <c r="H193" s="128">
        <v>0</v>
      </c>
    </row>
    <row r="194" spans="1:8">
      <c r="A194" s="126" t="s">
        <v>825</v>
      </c>
      <c r="B194" s="127" t="s">
        <v>827</v>
      </c>
      <c r="C194" s="128">
        <v>54</v>
      </c>
      <c r="D194" s="128">
        <v>43</v>
      </c>
      <c r="E194" s="128">
        <v>34</v>
      </c>
      <c r="F194" s="128">
        <v>45</v>
      </c>
      <c r="G194" s="128">
        <v>17</v>
      </c>
      <c r="H194" s="128">
        <v>12</v>
      </c>
    </row>
    <row r="195" spans="1:8">
      <c r="A195" s="126" t="s">
        <v>828</v>
      </c>
      <c r="B195" s="127" t="s">
        <v>830</v>
      </c>
      <c r="C195" s="128">
        <v>7</v>
      </c>
      <c r="D195" s="128">
        <v>5</v>
      </c>
      <c r="E195" s="128">
        <v>6</v>
      </c>
      <c r="F195" s="128">
        <v>12</v>
      </c>
      <c r="G195" s="128">
        <v>6</v>
      </c>
      <c r="H195" s="128">
        <v>0</v>
      </c>
    </row>
    <row r="196" spans="1:8">
      <c r="A196" s="126" t="s">
        <v>831</v>
      </c>
      <c r="B196" s="127" t="s">
        <v>833</v>
      </c>
      <c r="C196" s="128">
        <v>13</v>
      </c>
      <c r="D196" s="128">
        <v>43</v>
      </c>
      <c r="E196" s="128">
        <v>6</v>
      </c>
      <c r="F196" s="128">
        <v>9</v>
      </c>
      <c r="G196" s="128">
        <v>18</v>
      </c>
      <c r="H196" s="128">
        <v>5</v>
      </c>
    </row>
    <row r="197" spans="1:8">
      <c r="A197" s="126" t="s">
        <v>834</v>
      </c>
      <c r="B197" s="127" t="s">
        <v>836</v>
      </c>
      <c r="C197" s="128">
        <v>18</v>
      </c>
      <c r="D197" s="128">
        <v>8</v>
      </c>
      <c r="E197" s="128">
        <v>8</v>
      </c>
      <c r="F197" s="128">
        <v>8</v>
      </c>
      <c r="G197" s="128">
        <v>17</v>
      </c>
      <c r="H197" s="128">
        <v>5</v>
      </c>
    </row>
    <row r="198" spans="1:8">
      <c r="A198" s="126" t="s">
        <v>837</v>
      </c>
      <c r="B198" s="127" t="s">
        <v>839</v>
      </c>
      <c r="C198" s="128">
        <v>14</v>
      </c>
      <c r="D198" s="128">
        <v>16</v>
      </c>
      <c r="E198" s="128">
        <v>8</v>
      </c>
      <c r="F198" s="128">
        <v>11</v>
      </c>
      <c r="G198" s="128">
        <v>6</v>
      </c>
      <c r="H198" s="128">
        <v>2</v>
      </c>
    </row>
    <row r="199" spans="1:8">
      <c r="A199" s="126" t="s">
        <v>840</v>
      </c>
      <c r="B199" s="127" t="s">
        <v>842</v>
      </c>
      <c r="C199" s="128">
        <v>22</v>
      </c>
      <c r="D199" s="128">
        <v>7</v>
      </c>
      <c r="E199" s="128">
        <v>9</v>
      </c>
      <c r="F199" s="128">
        <v>16</v>
      </c>
      <c r="G199" s="128">
        <v>9</v>
      </c>
      <c r="H199" s="128">
        <v>0</v>
      </c>
    </row>
    <row r="200" spans="1:8">
      <c r="A200" s="126" t="s">
        <v>843</v>
      </c>
      <c r="B200" s="127" t="s">
        <v>845</v>
      </c>
      <c r="C200" s="128">
        <v>13</v>
      </c>
      <c r="D200" s="128">
        <v>3</v>
      </c>
      <c r="E200" s="128">
        <v>7</v>
      </c>
      <c r="F200" s="128">
        <v>3</v>
      </c>
      <c r="G200" s="128">
        <v>10</v>
      </c>
      <c r="H200" s="128">
        <v>6</v>
      </c>
    </row>
    <row r="201" spans="1:8">
      <c r="A201" s="126" t="s">
        <v>846</v>
      </c>
      <c r="B201" s="127" t="s">
        <v>848</v>
      </c>
      <c r="C201" s="128">
        <v>2</v>
      </c>
      <c r="D201" s="128">
        <v>5</v>
      </c>
      <c r="E201" s="128">
        <v>0</v>
      </c>
      <c r="F201" s="128">
        <v>0</v>
      </c>
      <c r="G201" s="128">
        <v>0</v>
      </c>
      <c r="H201" s="128">
        <v>0</v>
      </c>
    </row>
    <row r="202" spans="1:8">
      <c r="A202" s="126" t="s">
        <v>849</v>
      </c>
      <c r="B202" s="127" t="s">
        <v>851</v>
      </c>
      <c r="C202" s="128">
        <v>6</v>
      </c>
      <c r="D202" s="128">
        <v>5</v>
      </c>
      <c r="E202" s="128">
        <v>0</v>
      </c>
      <c r="F202" s="128">
        <v>0</v>
      </c>
      <c r="G202" s="128">
        <v>0</v>
      </c>
      <c r="H202" s="128">
        <v>0</v>
      </c>
    </row>
    <row r="203" spans="1:8">
      <c r="A203" s="126" t="s">
        <v>852</v>
      </c>
      <c r="B203" s="127" t="s">
        <v>854</v>
      </c>
      <c r="C203" s="128">
        <v>100</v>
      </c>
      <c r="D203" s="128">
        <v>112</v>
      </c>
      <c r="E203" s="128">
        <v>63</v>
      </c>
      <c r="F203" s="128">
        <v>94</v>
      </c>
      <c r="G203" s="128">
        <v>48</v>
      </c>
      <c r="H203" s="128">
        <v>35</v>
      </c>
    </row>
    <row r="204" spans="1:8">
      <c r="A204" s="126" t="s">
        <v>855</v>
      </c>
      <c r="B204" s="127" t="s">
        <v>857</v>
      </c>
      <c r="C204" s="128">
        <v>35</v>
      </c>
      <c r="D204" s="128">
        <v>135</v>
      </c>
      <c r="E204" s="128">
        <v>54</v>
      </c>
      <c r="F204" s="128">
        <v>54</v>
      </c>
      <c r="G204" s="128">
        <v>45</v>
      </c>
      <c r="H204" s="128">
        <v>33</v>
      </c>
    </row>
    <row r="205" spans="1:8">
      <c r="A205" s="126" t="s">
        <v>858</v>
      </c>
      <c r="B205" s="127" t="s">
        <v>860</v>
      </c>
      <c r="C205" s="128">
        <v>60</v>
      </c>
      <c r="D205" s="128">
        <v>77</v>
      </c>
      <c r="E205" s="128">
        <v>27</v>
      </c>
      <c r="F205" s="128">
        <v>76</v>
      </c>
      <c r="G205" s="128">
        <v>63</v>
      </c>
      <c r="H205" s="128">
        <v>36</v>
      </c>
    </row>
    <row r="206" spans="1:8">
      <c r="A206" s="126" t="s">
        <v>861</v>
      </c>
      <c r="B206" s="127" t="s">
        <v>863</v>
      </c>
      <c r="C206" s="128">
        <v>44</v>
      </c>
      <c r="D206" s="128">
        <v>64</v>
      </c>
      <c r="E206" s="128">
        <v>47</v>
      </c>
      <c r="F206" s="128">
        <v>47</v>
      </c>
      <c r="G206" s="128">
        <v>32</v>
      </c>
      <c r="H206" s="128">
        <v>9</v>
      </c>
    </row>
    <row r="207" spans="1:8">
      <c r="A207" s="126" t="s">
        <v>864</v>
      </c>
      <c r="B207" s="127" t="s">
        <v>866</v>
      </c>
      <c r="C207" s="128">
        <v>21</v>
      </c>
      <c r="D207" s="128">
        <v>24</v>
      </c>
      <c r="E207" s="128">
        <v>15</v>
      </c>
      <c r="F207" s="128">
        <v>29</v>
      </c>
      <c r="G207" s="128">
        <v>12</v>
      </c>
      <c r="H207" s="128">
        <v>9</v>
      </c>
    </row>
    <row r="208" spans="1:8">
      <c r="A208" s="126" t="s">
        <v>867</v>
      </c>
      <c r="B208" s="127" t="s">
        <v>869</v>
      </c>
      <c r="C208" s="128">
        <v>2</v>
      </c>
      <c r="D208" s="128">
        <v>3</v>
      </c>
      <c r="E208" s="128">
        <v>2</v>
      </c>
      <c r="F208" s="128">
        <v>2</v>
      </c>
      <c r="G208" s="128">
        <v>1</v>
      </c>
      <c r="H208" s="128">
        <v>1</v>
      </c>
    </row>
    <row r="209" spans="1:8">
      <c r="A209" s="126" t="s">
        <v>870</v>
      </c>
      <c r="B209" s="127" t="s">
        <v>872</v>
      </c>
      <c r="C209" s="128">
        <v>21</v>
      </c>
      <c r="D209" s="128">
        <v>18</v>
      </c>
      <c r="E209" s="128">
        <v>24</v>
      </c>
      <c r="F209" s="128">
        <v>34</v>
      </c>
      <c r="G209" s="128">
        <v>28</v>
      </c>
      <c r="H209" s="128">
        <v>9</v>
      </c>
    </row>
    <row r="210" spans="1:8">
      <c r="A210" s="126" t="s">
        <v>873</v>
      </c>
      <c r="B210" s="127" t="s">
        <v>875</v>
      </c>
      <c r="C210" s="128">
        <v>0</v>
      </c>
      <c r="D210" s="128">
        <v>0</v>
      </c>
      <c r="E210" s="128">
        <v>2</v>
      </c>
      <c r="F210" s="128">
        <v>2</v>
      </c>
      <c r="G210" s="128">
        <v>0</v>
      </c>
      <c r="H210" s="128">
        <v>0</v>
      </c>
    </row>
    <row r="211" spans="1:8">
      <c r="A211" s="126" t="s">
        <v>876</v>
      </c>
      <c r="B211" s="127" t="s">
        <v>878</v>
      </c>
      <c r="C211" s="128">
        <v>6</v>
      </c>
      <c r="D211" s="128">
        <v>8</v>
      </c>
      <c r="E211" s="128">
        <v>10</v>
      </c>
      <c r="F211" s="128">
        <v>7</v>
      </c>
      <c r="G211" s="128">
        <v>6</v>
      </c>
      <c r="H211" s="128">
        <v>4</v>
      </c>
    </row>
    <row r="212" spans="1:8">
      <c r="A212" s="126" t="s">
        <v>879</v>
      </c>
      <c r="B212" s="127" t="s">
        <v>881</v>
      </c>
      <c r="C212" s="128">
        <v>8</v>
      </c>
      <c r="D212" s="128">
        <v>15</v>
      </c>
      <c r="E212" s="128">
        <v>4</v>
      </c>
      <c r="F212" s="128">
        <v>3</v>
      </c>
      <c r="G212" s="128">
        <v>4</v>
      </c>
      <c r="H212" s="128">
        <v>0</v>
      </c>
    </row>
    <row r="213" spans="1:8">
      <c r="A213" s="126" t="s">
        <v>882</v>
      </c>
      <c r="B213" s="127" t="s">
        <v>884</v>
      </c>
      <c r="C213" s="128">
        <v>9</v>
      </c>
      <c r="D213" s="128">
        <v>5</v>
      </c>
      <c r="E213" s="128">
        <v>2</v>
      </c>
      <c r="F213" s="128">
        <v>4</v>
      </c>
      <c r="G213" s="128">
        <v>4</v>
      </c>
      <c r="H213" s="128">
        <v>6</v>
      </c>
    </row>
    <row r="214" spans="1:8">
      <c r="A214" s="126" t="s">
        <v>885</v>
      </c>
      <c r="B214" s="127" t="s">
        <v>887</v>
      </c>
      <c r="C214" s="128">
        <v>10</v>
      </c>
      <c r="D214" s="128">
        <v>12</v>
      </c>
      <c r="E214" s="128">
        <v>14</v>
      </c>
      <c r="F214" s="128">
        <v>11</v>
      </c>
      <c r="G214" s="128">
        <v>6</v>
      </c>
      <c r="H214" s="128">
        <v>6</v>
      </c>
    </row>
    <row r="215" spans="1:8">
      <c r="A215" s="126" t="s">
        <v>888</v>
      </c>
      <c r="B215" s="127" t="s">
        <v>890</v>
      </c>
      <c r="C215" s="128">
        <v>0</v>
      </c>
      <c r="D215" s="128">
        <v>0</v>
      </c>
      <c r="E215" s="128">
        <v>5</v>
      </c>
      <c r="F215" s="128">
        <v>9</v>
      </c>
      <c r="G215" s="128">
        <v>6</v>
      </c>
      <c r="H215" s="128">
        <v>3</v>
      </c>
    </row>
    <row r="216" spans="1:8">
      <c r="A216" s="126" t="s">
        <v>891</v>
      </c>
      <c r="B216" s="127" t="s">
        <v>893</v>
      </c>
      <c r="C216" s="128">
        <v>6</v>
      </c>
      <c r="D216" s="128">
        <v>10</v>
      </c>
      <c r="E216" s="128">
        <v>9</v>
      </c>
      <c r="F216" s="128">
        <v>5</v>
      </c>
      <c r="G216" s="128">
        <v>9</v>
      </c>
      <c r="H216" s="128">
        <v>3</v>
      </c>
    </row>
    <row r="217" spans="1:8">
      <c r="A217" s="126" t="s">
        <v>894</v>
      </c>
      <c r="B217" s="127" t="s">
        <v>896</v>
      </c>
      <c r="C217" s="128">
        <v>5</v>
      </c>
      <c r="D217" s="128">
        <v>4</v>
      </c>
      <c r="E217" s="128">
        <v>7</v>
      </c>
      <c r="F217" s="128">
        <v>1</v>
      </c>
      <c r="G217" s="128">
        <v>6</v>
      </c>
      <c r="H217" s="128">
        <v>3</v>
      </c>
    </row>
    <row r="218" spans="1:8">
      <c r="A218" s="126" t="s">
        <v>897</v>
      </c>
      <c r="B218" s="127" t="s">
        <v>899</v>
      </c>
      <c r="C218" s="128">
        <v>6</v>
      </c>
      <c r="D218" s="128">
        <v>5</v>
      </c>
      <c r="E218" s="128">
        <v>8</v>
      </c>
      <c r="F218" s="128">
        <v>8</v>
      </c>
      <c r="G218" s="128">
        <v>7</v>
      </c>
      <c r="H218" s="128">
        <v>18</v>
      </c>
    </row>
    <row r="219" spans="1:8">
      <c r="A219" s="126" t="s">
        <v>900</v>
      </c>
      <c r="B219" s="127" t="s">
        <v>902</v>
      </c>
      <c r="C219" s="128">
        <v>36</v>
      </c>
      <c r="D219" s="128">
        <v>33</v>
      </c>
      <c r="E219" s="128">
        <v>17</v>
      </c>
      <c r="F219" s="128">
        <v>12</v>
      </c>
      <c r="G219" s="128">
        <v>13</v>
      </c>
      <c r="H219" s="128">
        <v>12</v>
      </c>
    </row>
    <row r="220" spans="1:8">
      <c r="A220" s="126" t="s">
        <v>903</v>
      </c>
      <c r="B220" s="127" t="s">
        <v>905</v>
      </c>
      <c r="C220" s="128">
        <v>15</v>
      </c>
      <c r="D220" s="128">
        <v>24</v>
      </c>
      <c r="E220" s="128">
        <v>19</v>
      </c>
      <c r="F220" s="128">
        <v>20</v>
      </c>
      <c r="G220" s="128">
        <v>19</v>
      </c>
      <c r="H220" s="128">
        <v>12</v>
      </c>
    </row>
    <row r="221" spans="1:8">
      <c r="A221" s="126" t="s">
        <v>906</v>
      </c>
      <c r="B221" s="127" t="s">
        <v>908</v>
      </c>
      <c r="C221" s="128">
        <v>31</v>
      </c>
      <c r="D221" s="128">
        <v>33</v>
      </c>
      <c r="E221" s="128">
        <v>14</v>
      </c>
      <c r="F221" s="128">
        <v>11</v>
      </c>
      <c r="G221" s="128">
        <v>14</v>
      </c>
      <c r="H221" s="128">
        <v>12</v>
      </c>
    </row>
    <row r="222" spans="1:8">
      <c r="A222" s="126" t="s">
        <v>909</v>
      </c>
      <c r="B222" s="127" t="s">
        <v>911</v>
      </c>
      <c r="C222" s="128">
        <v>4</v>
      </c>
      <c r="D222" s="128">
        <v>8</v>
      </c>
      <c r="E222" s="128">
        <v>5</v>
      </c>
      <c r="F222" s="128">
        <v>12</v>
      </c>
      <c r="G222" s="128">
        <v>10</v>
      </c>
      <c r="H222" s="128">
        <v>6</v>
      </c>
    </row>
    <row r="223" spans="1:8">
      <c r="A223" s="126" t="s">
        <v>912</v>
      </c>
      <c r="B223" s="127" t="s">
        <v>914</v>
      </c>
      <c r="C223" s="128">
        <v>3</v>
      </c>
      <c r="D223" s="128">
        <v>0</v>
      </c>
      <c r="E223" s="128">
        <v>4</v>
      </c>
      <c r="F223" s="128">
        <v>0</v>
      </c>
      <c r="G223" s="128">
        <v>5</v>
      </c>
      <c r="H223" s="128">
        <v>0</v>
      </c>
    </row>
    <row r="224" spans="1:8">
      <c r="A224" s="126" t="s">
        <v>915</v>
      </c>
      <c r="B224" s="127" t="s">
        <v>917</v>
      </c>
      <c r="C224" s="128">
        <v>5</v>
      </c>
      <c r="D224" s="128">
        <v>9</v>
      </c>
      <c r="E224" s="128">
        <v>3</v>
      </c>
      <c r="F224" s="128">
        <v>6</v>
      </c>
      <c r="G224" s="128">
        <v>10</v>
      </c>
      <c r="H224" s="128">
        <v>6</v>
      </c>
    </row>
    <row r="225" spans="1:8">
      <c r="A225" s="126" t="s">
        <v>918</v>
      </c>
      <c r="B225" s="127" t="s">
        <v>920</v>
      </c>
      <c r="C225" s="128">
        <v>179</v>
      </c>
      <c r="D225" s="128">
        <v>161</v>
      </c>
      <c r="E225" s="128">
        <v>344</v>
      </c>
      <c r="F225" s="128">
        <v>486</v>
      </c>
      <c r="G225" s="128">
        <v>250</v>
      </c>
      <c r="H225" s="128">
        <v>177</v>
      </c>
    </row>
    <row r="226" spans="1:8">
      <c r="A226" s="126" t="s">
        <v>921</v>
      </c>
      <c r="B226" s="127" t="s">
        <v>923</v>
      </c>
      <c r="C226" s="128">
        <v>-29</v>
      </c>
      <c r="D226" s="128">
        <v>218</v>
      </c>
      <c r="E226" s="128">
        <v>164</v>
      </c>
      <c r="F226" s="128">
        <v>331</v>
      </c>
      <c r="G226" s="128">
        <v>582</v>
      </c>
      <c r="H226" s="128">
        <v>178</v>
      </c>
    </row>
    <row r="227" spans="1:8">
      <c r="A227" s="126" t="s">
        <v>924</v>
      </c>
      <c r="B227" s="127" t="s">
        <v>926</v>
      </c>
      <c r="C227" s="128">
        <v>97</v>
      </c>
      <c r="D227" s="128">
        <v>46</v>
      </c>
      <c r="E227" s="128">
        <v>80</v>
      </c>
      <c r="F227" s="128">
        <v>51</v>
      </c>
      <c r="G227" s="128">
        <v>53</v>
      </c>
      <c r="H227" s="128">
        <v>54</v>
      </c>
    </row>
    <row r="228" spans="1:8">
      <c r="A228" s="126" t="s">
        <v>927</v>
      </c>
      <c r="B228" s="127" t="s">
        <v>929</v>
      </c>
      <c r="C228" s="128">
        <v>35</v>
      </c>
      <c r="D228" s="128">
        <v>45</v>
      </c>
      <c r="E228" s="128">
        <v>1</v>
      </c>
      <c r="F228" s="128">
        <v>41</v>
      </c>
      <c r="G228" s="128">
        <v>26</v>
      </c>
      <c r="H228" s="128">
        <v>24</v>
      </c>
    </row>
    <row r="229" spans="1:8">
      <c r="A229" s="126" t="s">
        <v>930</v>
      </c>
      <c r="B229" s="127" t="s">
        <v>932</v>
      </c>
      <c r="C229" s="128">
        <v>13</v>
      </c>
      <c r="D229" s="128">
        <v>8</v>
      </c>
      <c r="E229" s="128">
        <v>5</v>
      </c>
      <c r="F229" s="128">
        <v>10</v>
      </c>
      <c r="G229" s="128">
        <v>11</v>
      </c>
      <c r="H229" s="128">
        <v>12</v>
      </c>
    </row>
    <row r="230" spans="1:8">
      <c r="A230" s="126" t="s">
        <v>933</v>
      </c>
      <c r="B230" s="127" t="s">
        <v>935</v>
      </c>
      <c r="C230" s="128">
        <v>22</v>
      </c>
      <c r="D230" s="128">
        <v>12</v>
      </c>
      <c r="E230" s="128">
        <v>13</v>
      </c>
      <c r="F230" s="128">
        <v>13</v>
      </c>
      <c r="G230" s="128">
        <v>16</v>
      </c>
      <c r="H230" s="128">
        <v>12</v>
      </c>
    </row>
    <row r="231" spans="1:8">
      <c r="A231" s="126" t="s">
        <v>936</v>
      </c>
      <c r="B231" s="127" t="s">
        <v>938</v>
      </c>
      <c r="C231" s="128">
        <v>19</v>
      </c>
      <c r="D231" s="128">
        <v>20</v>
      </c>
      <c r="E231" s="128">
        <v>10</v>
      </c>
      <c r="F231" s="128">
        <v>12</v>
      </c>
      <c r="G231" s="128">
        <v>12</v>
      </c>
      <c r="H231" s="128">
        <v>6</v>
      </c>
    </row>
    <row r="232" spans="1:8">
      <c r="A232" s="126" t="s">
        <v>939</v>
      </c>
      <c r="B232" s="127" t="s">
        <v>941</v>
      </c>
      <c r="C232" s="128">
        <v>10</v>
      </c>
      <c r="D232" s="128">
        <v>11</v>
      </c>
      <c r="E232" s="128">
        <v>4</v>
      </c>
      <c r="F232" s="128">
        <v>5</v>
      </c>
      <c r="G232" s="128">
        <v>3</v>
      </c>
      <c r="H232" s="128">
        <v>3</v>
      </c>
    </row>
    <row r="233" spans="1:8">
      <c r="A233" s="126" t="s">
        <v>942</v>
      </c>
      <c r="B233" s="127" t="s">
        <v>944</v>
      </c>
      <c r="C233" s="128">
        <v>54</v>
      </c>
      <c r="D233" s="128">
        <v>52</v>
      </c>
      <c r="E233" s="128">
        <v>34</v>
      </c>
      <c r="F233" s="128">
        <v>35</v>
      </c>
      <c r="G233" s="128">
        <v>32</v>
      </c>
      <c r="H233" s="128">
        <v>10</v>
      </c>
    </row>
    <row r="234" spans="1:8">
      <c r="A234" s="126" t="s">
        <v>945</v>
      </c>
      <c r="B234" s="127" t="s">
        <v>947</v>
      </c>
      <c r="C234" s="128">
        <v>5</v>
      </c>
      <c r="D234" s="128">
        <v>0</v>
      </c>
      <c r="E234" s="128">
        <v>9</v>
      </c>
      <c r="F234" s="128">
        <v>13</v>
      </c>
      <c r="G234" s="128">
        <v>22</v>
      </c>
      <c r="H234" s="128">
        <v>6</v>
      </c>
    </row>
    <row r="235" spans="1:8">
      <c r="A235" s="126" t="s">
        <v>948</v>
      </c>
      <c r="B235" s="127" t="s">
        <v>950</v>
      </c>
      <c r="C235" s="128">
        <v>27</v>
      </c>
      <c r="D235" s="128">
        <v>29</v>
      </c>
      <c r="E235" s="128">
        <v>21</v>
      </c>
      <c r="F235" s="128">
        <v>18</v>
      </c>
      <c r="G235" s="128">
        <v>13</v>
      </c>
      <c r="H235" s="128">
        <v>12</v>
      </c>
    </row>
    <row r="236" spans="1:8">
      <c r="A236" s="126" t="s">
        <v>951</v>
      </c>
      <c r="B236" s="127" t="s">
        <v>953</v>
      </c>
      <c r="C236" s="128">
        <v>12</v>
      </c>
      <c r="D236" s="128">
        <v>18</v>
      </c>
      <c r="E236" s="128">
        <v>11</v>
      </c>
      <c r="F236" s="128">
        <v>6</v>
      </c>
      <c r="G236" s="128">
        <v>11</v>
      </c>
      <c r="H236" s="128">
        <v>9</v>
      </c>
    </row>
    <row r="237" spans="1:8">
      <c r="A237" s="126" t="s">
        <v>954</v>
      </c>
      <c r="B237" s="127" t="s">
        <v>956</v>
      </c>
      <c r="C237" s="128">
        <v>13</v>
      </c>
      <c r="D237" s="128">
        <v>17</v>
      </c>
      <c r="E237" s="128">
        <v>29</v>
      </c>
      <c r="F237" s="128">
        <v>10</v>
      </c>
      <c r="G237" s="128">
        <v>14</v>
      </c>
      <c r="H237" s="128">
        <v>12</v>
      </c>
    </row>
    <row r="238" spans="1:8">
      <c r="A238" s="126" t="s">
        <v>957</v>
      </c>
      <c r="B238" s="127" t="s">
        <v>959</v>
      </c>
      <c r="C238" s="128">
        <v>31</v>
      </c>
      <c r="D238" s="128">
        <v>36</v>
      </c>
      <c r="E238" s="128">
        <v>14</v>
      </c>
      <c r="F238" s="128">
        <v>12</v>
      </c>
      <c r="G238" s="128">
        <v>10</v>
      </c>
      <c r="H238" s="128">
        <v>12</v>
      </c>
    </row>
    <row r="239" spans="1:8">
      <c r="A239" s="126" t="s">
        <v>960</v>
      </c>
      <c r="B239" s="127" t="s">
        <v>962</v>
      </c>
      <c r="C239" s="128">
        <v>5</v>
      </c>
      <c r="D239" s="128">
        <v>25</v>
      </c>
      <c r="E239" s="128">
        <v>14</v>
      </c>
      <c r="F239" s="128">
        <v>16</v>
      </c>
      <c r="G239" s="128">
        <v>15</v>
      </c>
      <c r="H239" s="128">
        <v>11</v>
      </c>
    </row>
    <row r="240" spans="1:8">
      <c r="A240" s="126" t="s">
        <v>963</v>
      </c>
      <c r="B240" s="127" t="s">
        <v>965</v>
      </c>
      <c r="C240" s="128">
        <v>16</v>
      </c>
      <c r="D240" s="128">
        <v>18</v>
      </c>
      <c r="E240" s="128">
        <v>23</v>
      </c>
      <c r="F240" s="128">
        <v>23</v>
      </c>
      <c r="G240" s="128">
        <v>35</v>
      </c>
      <c r="H240" s="128">
        <v>12</v>
      </c>
    </row>
    <row r="241" spans="1:8">
      <c r="A241" s="126" t="s">
        <v>966</v>
      </c>
      <c r="B241" s="127" t="s">
        <v>968</v>
      </c>
      <c r="C241" s="128">
        <v>26</v>
      </c>
      <c r="D241" s="128">
        <v>9</v>
      </c>
      <c r="E241" s="128">
        <v>8</v>
      </c>
      <c r="F241" s="128">
        <v>10</v>
      </c>
      <c r="G241" s="128">
        <v>14</v>
      </c>
      <c r="H241" s="128">
        <v>9</v>
      </c>
    </row>
    <row r="242" spans="1:8">
      <c r="A242" s="126" t="s">
        <v>969</v>
      </c>
      <c r="B242" s="127" t="s">
        <v>971</v>
      </c>
      <c r="C242" s="128">
        <v>12</v>
      </c>
      <c r="D242" s="128">
        <v>24</v>
      </c>
      <c r="E242" s="128">
        <v>16</v>
      </c>
      <c r="F242" s="128">
        <v>12</v>
      </c>
      <c r="G242" s="128">
        <v>18</v>
      </c>
      <c r="H242" s="128">
        <v>10</v>
      </c>
    </row>
    <row r="243" spans="1:8">
      <c r="A243" s="126" t="s">
        <v>972</v>
      </c>
      <c r="B243" s="127" t="s">
        <v>974</v>
      </c>
      <c r="C243" s="128">
        <v>5</v>
      </c>
      <c r="D243" s="128">
        <v>7</v>
      </c>
      <c r="E243" s="128">
        <v>12</v>
      </c>
      <c r="F243" s="128">
        <v>6</v>
      </c>
      <c r="G243" s="128">
        <v>41</v>
      </c>
      <c r="H243" s="128">
        <v>9</v>
      </c>
    </row>
    <row r="244" spans="1:8">
      <c r="A244" s="126" t="s">
        <v>975</v>
      </c>
      <c r="B244" s="127" t="s">
        <v>977</v>
      </c>
      <c r="C244" s="128">
        <v>6</v>
      </c>
      <c r="D244" s="128">
        <v>10</v>
      </c>
      <c r="E244" s="128">
        <v>5</v>
      </c>
      <c r="F244" s="128">
        <v>4</v>
      </c>
      <c r="G244" s="128">
        <v>9</v>
      </c>
      <c r="H244" s="128">
        <v>12</v>
      </c>
    </row>
    <row r="245" spans="1:8">
      <c r="A245" s="126" t="s">
        <v>978</v>
      </c>
      <c r="B245" s="127" t="s">
        <v>980</v>
      </c>
      <c r="C245" s="128">
        <v>66</v>
      </c>
      <c r="D245" s="128">
        <v>0</v>
      </c>
      <c r="E245" s="128">
        <v>35</v>
      </c>
      <c r="F245" s="128">
        <v>7</v>
      </c>
      <c r="G245" s="128">
        <v>56</v>
      </c>
      <c r="H245" s="128">
        <v>35</v>
      </c>
    </row>
    <row r="246" spans="1:8">
      <c r="A246" s="126" t="s">
        <v>981</v>
      </c>
      <c r="B246" s="127" t="s">
        <v>983</v>
      </c>
      <c r="C246" s="128">
        <v>58</v>
      </c>
      <c r="D246" s="128">
        <v>10</v>
      </c>
      <c r="E246" s="128">
        <v>6</v>
      </c>
      <c r="F246" s="128">
        <v>32</v>
      </c>
      <c r="G246" s="128">
        <v>21</v>
      </c>
      <c r="H246" s="128">
        <v>12</v>
      </c>
    </row>
    <row r="247" spans="1:8">
      <c r="A247" s="126" t="s">
        <v>984</v>
      </c>
      <c r="B247" s="127" t="s">
        <v>986</v>
      </c>
      <c r="C247" s="128">
        <v>11</v>
      </c>
      <c r="D247" s="128">
        <v>26</v>
      </c>
      <c r="E247" s="128">
        <v>6</v>
      </c>
      <c r="F247" s="128">
        <v>5</v>
      </c>
      <c r="G247" s="128">
        <v>35</v>
      </c>
      <c r="H247" s="128">
        <v>12</v>
      </c>
    </row>
    <row r="248" spans="1:8">
      <c r="A248" s="126" t="s">
        <v>987</v>
      </c>
      <c r="B248" s="127" t="s">
        <v>989</v>
      </c>
      <c r="C248" s="128">
        <v>17</v>
      </c>
      <c r="D248" s="128">
        <v>15</v>
      </c>
      <c r="E248" s="128">
        <v>1</v>
      </c>
      <c r="F248" s="128">
        <v>5</v>
      </c>
      <c r="G248" s="128">
        <v>23</v>
      </c>
      <c r="H248" s="128">
        <v>10</v>
      </c>
    </row>
    <row r="249" spans="1:8">
      <c r="A249" s="126" t="s">
        <v>990</v>
      </c>
      <c r="B249" s="127" t="s">
        <v>992</v>
      </c>
      <c r="C249" s="128">
        <v>81</v>
      </c>
      <c r="D249" s="128">
        <v>50</v>
      </c>
      <c r="E249" s="128">
        <v>39</v>
      </c>
      <c r="F249" s="128">
        <v>34</v>
      </c>
      <c r="G249" s="128">
        <v>63</v>
      </c>
      <c r="H249" s="128">
        <v>36</v>
      </c>
    </row>
    <row r="250" spans="1:8">
      <c r="A250" s="126" t="s">
        <v>993</v>
      </c>
      <c r="B250" s="127" t="s">
        <v>995</v>
      </c>
      <c r="C250" s="128">
        <v>12</v>
      </c>
      <c r="D250" s="128">
        <v>6</v>
      </c>
      <c r="E250" s="128">
        <v>21</v>
      </c>
      <c r="F250" s="128">
        <v>7</v>
      </c>
      <c r="G250" s="128">
        <v>39</v>
      </c>
      <c r="H250" s="128">
        <v>0</v>
      </c>
    </row>
    <row r="251" spans="1:8">
      <c r="A251" s="126" t="s">
        <v>996</v>
      </c>
      <c r="B251" s="127" t="s">
        <v>998</v>
      </c>
      <c r="C251" s="128">
        <v>148</v>
      </c>
      <c r="D251" s="128">
        <v>194</v>
      </c>
      <c r="E251" s="128">
        <v>132</v>
      </c>
      <c r="F251" s="128">
        <v>119</v>
      </c>
      <c r="G251" s="128">
        <v>172</v>
      </c>
      <c r="H251" s="128">
        <v>126</v>
      </c>
    </row>
    <row r="252" spans="1:8">
      <c r="A252" s="126" t="s">
        <v>999</v>
      </c>
      <c r="B252" s="127" t="s">
        <v>1001</v>
      </c>
      <c r="C252" s="128">
        <v>45</v>
      </c>
      <c r="D252" s="128">
        <v>11</v>
      </c>
      <c r="E252" s="128">
        <v>8</v>
      </c>
      <c r="F252" s="128">
        <v>12</v>
      </c>
      <c r="G252" s="128">
        <v>9</v>
      </c>
      <c r="H252" s="128">
        <v>11</v>
      </c>
    </row>
    <row r="253" spans="1:8">
      <c r="A253" s="126" t="s">
        <v>1002</v>
      </c>
      <c r="B253" s="127" t="s">
        <v>1004</v>
      </c>
      <c r="C253" s="128">
        <v>29</v>
      </c>
      <c r="D253" s="128">
        <v>19</v>
      </c>
      <c r="E253" s="128">
        <v>27</v>
      </c>
      <c r="F253" s="128">
        <v>19</v>
      </c>
      <c r="G253" s="128">
        <v>19</v>
      </c>
      <c r="H253" s="128">
        <v>21</v>
      </c>
    </row>
    <row r="254" spans="1:8">
      <c r="A254" s="126" t="s">
        <v>1005</v>
      </c>
      <c r="B254" s="127" t="s">
        <v>1007</v>
      </c>
      <c r="C254" s="128">
        <v>7</v>
      </c>
      <c r="D254" s="128">
        <v>5</v>
      </c>
      <c r="E254" s="128">
        <v>2</v>
      </c>
      <c r="F254" s="128">
        <v>5</v>
      </c>
      <c r="G254" s="128">
        <v>5</v>
      </c>
      <c r="H254" s="128">
        <v>0</v>
      </c>
    </row>
    <row r="255" spans="1:8">
      <c r="A255" s="126" t="s">
        <v>1008</v>
      </c>
      <c r="B255" s="127" t="s">
        <v>1010</v>
      </c>
      <c r="C255" s="128">
        <v>9</v>
      </c>
      <c r="D255" s="128">
        <v>17</v>
      </c>
      <c r="E255" s="128">
        <v>13</v>
      </c>
      <c r="F255" s="128">
        <v>0</v>
      </c>
      <c r="G255" s="128">
        <v>6</v>
      </c>
      <c r="H255" s="128">
        <v>6</v>
      </c>
    </row>
    <row r="256" spans="1:8">
      <c r="A256" s="126" t="s">
        <v>1011</v>
      </c>
      <c r="B256" s="127" t="s">
        <v>1013</v>
      </c>
      <c r="C256" s="128">
        <v>-2</v>
      </c>
      <c r="D256" s="128">
        <v>8</v>
      </c>
      <c r="E256" s="128">
        <v>1</v>
      </c>
      <c r="F256" s="128">
        <v>1</v>
      </c>
      <c r="G256" s="128">
        <v>1</v>
      </c>
      <c r="H256" s="128">
        <v>6</v>
      </c>
    </row>
    <row r="257" spans="1:8">
      <c r="A257" s="126" t="s">
        <v>1014</v>
      </c>
      <c r="B257" s="127" t="s">
        <v>1016</v>
      </c>
      <c r="C257" s="128">
        <v>0</v>
      </c>
      <c r="D257" s="128">
        <v>0</v>
      </c>
      <c r="E257" s="128">
        <v>0</v>
      </c>
      <c r="F257" s="128">
        <v>0</v>
      </c>
      <c r="G257" s="128">
        <v>0</v>
      </c>
      <c r="H257" s="128">
        <v>0</v>
      </c>
    </row>
    <row r="258" spans="1:8">
      <c r="A258" s="126" t="s">
        <v>1017</v>
      </c>
      <c r="B258" s="127" t="s">
        <v>1019</v>
      </c>
      <c r="C258" s="128">
        <v>80</v>
      </c>
      <c r="D258" s="128">
        <v>17</v>
      </c>
      <c r="E258" s="128">
        <v>27</v>
      </c>
      <c r="F258" s="128">
        <v>32</v>
      </c>
      <c r="G258" s="128">
        <v>93</v>
      </c>
      <c r="H258" s="128">
        <v>22</v>
      </c>
    </row>
    <row r="259" spans="1:8">
      <c r="A259" s="126" t="s">
        <v>1020</v>
      </c>
      <c r="B259" s="127" t="s">
        <v>1022</v>
      </c>
      <c r="C259" s="128">
        <v>12</v>
      </c>
      <c r="D259" s="128">
        <v>26</v>
      </c>
      <c r="E259" s="128">
        <v>35</v>
      </c>
      <c r="F259" s="128">
        <v>27</v>
      </c>
      <c r="G259" s="128">
        <v>38</v>
      </c>
      <c r="H259" s="128">
        <v>59</v>
      </c>
    </row>
    <row r="260" spans="1:8">
      <c r="A260" s="126" t="s">
        <v>1023</v>
      </c>
      <c r="B260" s="127" t="s">
        <v>1025</v>
      </c>
      <c r="C260" s="128">
        <v>9</v>
      </c>
      <c r="D260" s="128">
        <v>36</v>
      </c>
      <c r="E260" s="128">
        <v>16</v>
      </c>
      <c r="F260" s="128">
        <v>19</v>
      </c>
      <c r="G260" s="128">
        <v>31</v>
      </c>
      <c r="H260" s="128">
        <v>62</v>
      </c>
    </row>
    <row r="261" spans="1:8">
      <c r="A261" s="126" t="s">
        <v>1026</v>
      </c>
      <c r="B261" s="127" t="s">
        <v>1028</v>
      </c>
      <c r="C261" s="128">
        <v>29</v>
      </c>
      <c r="D261" s="128">
        <v>15</v>
      </c>
      <c r="E261" s="128">
        <v>28</v>
      </c>
      <c r="F261" s="128">
        <v>29</v>
      </c>
      <c r="G261" s="128">
        <v>42</v>
      </c>
      <c r="H261" s="128">
        <v>41</v>
      </c>
    </row>
    <row r="262" spans="1:8">
      <c r="A262" s="126" t="s">
        <v>1029</v>
      </c>
      <c r="B262" s="127" t="s">
        <v>1031</v>
      </c>
      <c r="C262" s="128">
        <v>9</v>
      </c>
      <c r="D262" s="128">
        <v>47</v>
      </c>
      <c r="E262" s="128">
        <v>35</v>
      </c>
      <c r="F262" s="128">
        <v>30</v>
      </c>
      <c r="G262" s="128">
        <v>42</v>
      </c>
      <c r="H262" s="128">
        <v>61</v>
      </c>
    </row>
    <row r="263" spans="1:8">
      <c r="A263" s="126" t="s">
        <v>1032</v>
      </c>
      <c r="B263" s="127" t="s">
        <v>1034</v>
      </c>
      <c r="C263" s="128">
        <v>15</v>
      </c>
      <c r="D263" s="128">
        <v>31</v>
      </c>
      <c r="E263" s="128">
        <v>42</v>
      </c>
      <c r="F263" s="128">
        <v>40</v>
      </c>
      <c r="G263" s="128">
        <v>55</v>
      </c>
      <c r="H263" s="128">
        <v>79</v>
      </c>
    </row>
    <row r="264" spans="1:8">
      <c r="A264" s="126" t="s">
        <v>1035</v>
      </c>
      <c r="B264" s="127" t="s">
        <v>1037</v>
      </c>
      <c r="C264" s="128">
        <v>25</v>
      </c>
      <c r="D264" s="128">
        <v>33</v>
      </c>
      <c r="E264" s="128">
        <v>17</v>
      </c>
      <c r="F264" s="128">
        <v>15</v>
      </c>
      <c r="G264" s="128">
        <v>26</v>
      </c>
      <c r="H264" s="128">
        <v>34</v>
      </c>
    </row>
    <row r="265" spans="1:8">
      <c r="A265" s="126" t="s">
        <v>1038</v>
      </c>
      <c r="B265" s="127" t="s">
        <v>1040</v>
      </c>
      <c r="C265" s="128">
        <v>38</v>
      </c>
      <c r="D265" s="128">
        <v>40</v>
      </c>
      <c r="E265" s="128">
        <v>19</v>
      </c>
      <c r="F265" s="128">
        <v>13</v>
      </c>
      <c r="G265" s="128">
        <v>14</v>
      </c>
      <c r="H265" s="128">
        <v>12</v>
      </c>
    </row>
    <row r="266" spans="1:8">
      <c r="A266" s="126" t="s">
        <v>1041</v>
      </c>
      <c r="B266" s="127" t="s">
        <v>1043</v>
      </c>
      <c r="C266" s="128">
        <v>19</v>
      </c>
      <c r="D266" s="128">
        <v>18</v>
      </c>
      <c r="E266" s="128">
        <v>12</v>
      </c>
      <c r="F266" s="128">
        <v>11</v>
      </c>
      <c r="G266" s="128">
        <v>8</v>
      </c>
      <c r="H266" s="128">
        <v>12</v>
      </c>
    </row>
    <row r="267" spans="1:8">
      <c r="A267" s="126" t="s">
        <v>1044</v>
      </c>
      <c r="B267" s="127" t="s">
        <v>1046</v>
      </c>
      <c r="C267" s="128">
        <v>16</v>
      </c>
      <c r="D267" s="128">
        <v>10</v>
      </c>
      <c r="E267" s="128">
        <v>5</v>
      </c>
      <c r="F267" s="128">
        <v>5</v>
      </c>
      <c r="G267" s="128">
        <v>10</v>
      </c>
      <c r="H267" s="128">
        <v>12</v>
      </c>
    </row>
    <row r="268" spans="1:8">
      <c r="A268" s="126" t="s">
        <v>1047</v>
      </c>
      <c r="B268" s="127" t="s">
        <v>1049</v>
      </c>
      <c r="C268" s="128">
        <v>0</v>
      </c>
      <c r="D268" s="128">
        <v>53</v>
      </c>
      <c r="E268" s="128">
        <v>3</v>
      </c>
      <c r="F268" s="128">
        <v>19</v>
      </c>
      <c r="G268" s="128">
        <v>15</v>
      </c>
      <c r="H268" s="128">
        <v>32</v>
      </c>
    </row>
    <row r="269" spans="1:8">
      <c r="A269" s="126" t="s">
        <v>1050</v>
      </c>
      <c r="B269" s="127" t="s">
        <v>1052</v>
      </c>
      <c r="C269" s="128">
        <v>40</v>
      </c>
      <c r="D269" s="128">
        <v>41</v>
      </c>
      <c r="E269" s="128">
        <v>22</v>
      </c>
      <c r="F269" s="128">
        <v>19</v>
      </c>
      <c r="G269" s="128">
        <v>17</v>
      </c>
      <c r="H269" s="128">
        <v>12</v>
      </c>
    </row>
    <row r="270" spans="1:8">
      <c r="A270" s="126" t="s">
        <v>1053</v>
      </c>
      <c r="B270" s="127" t="s">
        <v>1055</v>
      </c>
      <c r="C270" s="128">
        <v>24</v>
      </c>
      <c r="D270" s="128">
        <v>21</v>
      </c>
      <c r="E270" s="128">
        <v>10</v>
      </c>
      <c r="F270" s="128">
        <v>12</v>
      </c>
      <c r="G270" s="128">
        <v>12</v>
      </c>
      <c r="H270" s="128">
        <v>12</v>
      </c>
    </row>
    <row r="271" spans="1:8">
      <c r="A271" s="126" t="s">
        <v>1056</v>
      </c>
      <c r="B271" s="127" t="s">
        <v>1058</v>
      </c>
      <c r="C271" s="128">
        <v>12</v>
      </c>
      <c r="D271" s="128">
        <v>11</v>
      </c>
      <c r="E271" s="128">
        <v>6</v>
      </c>
      <c r="F271" s="128">
        <v>6</v>
      </c>
      <c r="G271" s="128">
        <v>12</v>
      </c>
      <c r="H271" s="128">
        <v>36</v>
      </c>
    </row>
    <row r="272" spans="1:8">
      <c r="A272" s="126" t="s">
        <v>1059</v>
      </c>
      <c r="B272" s="127" t="s">
        <v>1061</v>
      </c>
      <c r="C272" s="128">
        <v>44</v>
      </c>
      <c r="D272" s="128">
        <v>48</v>
      </c>
      <c r="E272" s="128">
        <v>19</v>
      </c>
      <c r="F272" s="128">
        <v>30</v>
      </c>
      <c r="G272" s="128">
        <v>15</v>
      </c>
      <c r="H272" s="128">
        <v>69</v>
      </c>
    </row>
    <row r="273" spans="1:8">
      <c r="A273" s="126" t="s">
        <v>1062</v>
      </c>
      <c r="B273" s="127" t="s">
        <v>1064</v>
      </c>
      <c r="C273" s="128">
        <v>0</v>
      </c>
      <c r="D273" s="128">
        <v>5</v>
      </c>
      <c r="E273" s="128">
        <v>20</v>
      </c>
      <c r="F273" s="128">
        <v>4</v>
      </c>
      <c r="G273" s="128">
        <v>0</v>
      </c>
      <c r="H273" s="128">
        <v>6</v>
      </c>
    </row>
    <row r="274" spans="1:8">
      <c r="A274" s="126" t="s">
        <v>1065</v>
      </c>
      <c r="B274" s="127" t="s">
        <v>1067</v>
      </c>
      <c r="C274" s="128">
        <v>5</v>
      </c>
      <c r="D274" s="128">
        <v>2.0009999999999999</v>
      </c>
      <c r="E274" s="128">
        <v>0</v>
      </c>
      <c r="F274" s="128">
        <v>0</v>
      </c>
      <c r="G274" s="128">
        <v>5</v>
      </c>
      <c r="H274" s="128">
        <v>3</v>
      </c>
    </row>
    <row r="275" spans="1:8">
      <c r="A275" s="126" t="s">
        <v>1068</v>
      </c>
      <c r="B275" s="127" t="s">
        <v>1070</v>
      </c>
      <c r="C275" s="128">
        <v>6</v>
      </c>
      <c r="D275" s="128">
        <v>5</v>
      </c>
      <c r="E275" s="128">
        <v>6</v>
      </c>
      <c r="F275" s="128">
        <v>5</v>
      </c>
      <c r="G275" s="128">
        <v>6</v>
      </c>
      <c r="H275" s="128">
        <v>6</v>
      </c>
    </row>
    <row r="276" spans="1:8">
      <c r="A276" s="126" t="s">
        <v>1071</v>
      </c>
      <c r="B276" s="127" t="s">
        <v>1073</v>
      </c>
      <c r="C276" s="128">
        <v>5</v>
      </c>
      <c r="D276" s="128">
        <v>5</v>
      </c>
      <c r="E276" s="128">
        <v>2</v>
      </c>
      <c r="F276" s="128">
        <v>4</v>
      </c>
      <c r="G276" s="128">
        <v>4</v>
      </c>
      <c r="H276" s="128">
        <v>4</v>
      </c>
    </row>
    <row r="277" spans="1:8">
      <c r="A277" s="126" t="s">
        <v>1074</v>
      </c>
      <c r="B277" s="127" t="s">
        <v>1076</v>
      </c>
      <c r="C277" s="128">
        <v>0</v>
      </c>
      <c r="D277" s="128">
        <v>0</v>
      </c>
      <c r="E277" s="128">
        <v>1</v>
      </c>
      <c r="F277" s="128">
        <v>0</v>
      </c>
      <c r="G277" s="128">
        <v>3</v>
      </c>
      <c r="H277" s="128">
        <v>0</v>
      </c>
    </row>
    <row r="278" spans="1:8">
      <c r="A278" s="126" t="s">
        <v>1077</v>
      </c>
      <c r="B278" s="127" t="s">
        <v>1079</v>
      </c>
      <c r="C278" s="128">
        <v>5</v>
      </c>
      <c r="D278" s="128">
        <v>6</v>
      </c>
      <c r="E278" s="128">
        <v>9</v>
      </c>
      <c r="F278" s="128">
        <v>4</v>
      </c>
      <c r="G278" s="128">
        <v>6</v>
      </c>
      <c r="H278" s="128">
        <v>6</v>
      </c>
    </row>
    <row r="279" spans="1:8">
      <c r="A279" s="126" t="s">
        <v>1080</v>
      </c>
      <c r="B279" s="127" t="s">
        <v>1082</v>
      </c>
      <c r="C279" s="128">
        <v>0</v>
      </c>
      <c r="D279" s="128">
        <v>0</v>
      </c>
      <c r="E279" s="128">
        <v>0</v>
      </c>
      <c r="F279" s="128">
        <v>2</v>
      </c>
      <c r="G279" s="128">
        <v>0</v>
      </c>
      <c r="H279" s="128">
        <v>0</v>
      </c>
    </row>
    <row r="280" spans="1:8">
      <c r="A280" s="126" t="s">
        <v>1083</v>
      </c>
      <c r="B280" s="127" t="s">
        <v>1085</v>
      </c>
      <c r="C280" s="128">
        <v>0</v>
      </c>
      <c r="D280" s="128">
        <v>0</v>
      </c>
      <c r="E280" s="128">
        <v>0</v>
      </c>
      <c r="F280" s="128">
        <v>2</v>
      </c>
      <c r="G280" s="128">
        <v>0</v>
      </c>
      <c r="H280" s="128">
        <v>0</v>
      </c>
    </row>
    <row r="281" spans="1:8">
      <c r="A281" s="126" t="s">
        <v>1086</v>
      </c>
      <c r="B281" s="127" t="s">
        <v>1088</v>
      </c>
      <c r="C281" s="128">
        <v>60</v>
      </c>
      <c r="D281" s="128">
        <v>0</v>
      </c>
      <c r="E281" s="128">
        <v>0</v>
      </c>
      <c r="F281" s="128">
        <v>0</v>
      </c>
      <c r="G281" s="128">
        <v>0</v>
      </c>
      <c r="H281" s="128">
        <v>0</v>
      </c>
    </row>
    <row r="282" spans="1:8">
      <c r="A282" s="126" t="s">
        <v>1089</v>
      </c>
      <c r="B282" s="127" t="s">
        <v>1091</v>
      </c>
      <c r="C282" s="128">
        <v>59</v>
      </c>
      <c r="D282" s="128">
        <v>1</v>
      </c>
      <c r="E282" s="128">
        <v>0</v>
      </c>
      <c r="F282" s="128">
        <v>24</v>
      </c>
      <c r="G282" s="128">
        <v>0</v>
      </c>
      <c r="H282" s="128">
        <v>0</v>
      </c>
    </row>
    <row r="283" spans="1:8">
      <c r="A283" s="126" t="s">
        <v>1092</v>
      </c>
      <c r="B283" s="127" t="s">
        <v>1094</v>
      </c>
      <c r="C283" s="128">
        <v>28</v>
      </c>
      <c r="D283" s="128">
        <v>5</v>
      </c>
      <c r="E283" s="128">
        <v>0</v>
      </c>
      <c r="F283" s="128">
        <v>0</v>
      </c>
      <c r="G283" s="128">
        <v>0</v>
      </c>
      <c r="H283" s="128">
        <v>0</v>
      </c>
    </row>
    <row r="284" spans="1:8">
      <c r="A284" s="126" t="s">
        <v>1095</v>
      </c>
      <c r="B284" s="127" t="s">
        <v>1097</v>
      </c>
      <c r="C284" s="128">
        <v>6</v>
      </c>
      <c r="D284" s="128">
        <v>8</v>
      </c>
      <c r="E284" s="128">
        <v>10</v>
      </c>
      <c r="F284" s="128">
        <v>8</v>
      </c>
      <c r="G284" s="128">
        <v>13</v>
      </c>
      <c r="H284" s="128">
        <v>6</v>
      </c>
    </row>
    <row r="285" spans="1:8">
      <c r="A285" s="126" t="s">
        <v>1098</v>
      </c>
      <c r="B285" s="127" t="s">
        <v>1100</v>
      </c>
      <c r="C285" s="128">
        <v>6</v>
      </c>
      <c r="D285" s="128">
        <v>35</v>
      </c>
      <c r="E285" s="128">
        <v>28</v>
      </c>
      <c r="F285" s="128">
        <v>21</v>
      </c>
      <c r="G285" s="128">
        <v>27</v>
      </c>
      <c r="H285" s="128">
        <v>35</v>
      </c>
    </row>
    <row r="286" spans="1:8">
      <c r="A286" s="126" t="s">
        <v>1101</v>
      </c>
      <c r="B286" s="127" t="s">
        <v>1103</v>
      </c>
      <c r="C286" s="128">
        <v>0</v>
      </c>
      <c r="D286" s="128">
        <v>2</v>
      </c>
      <c r="E286" s="128">
        <v>0</v>
      </c>
      <c r="F286" s="128">
        <v>3</v>
      </c>
      <c r="G286" s="128">
        <v>0</v>
      </c>
      <c r="H286" s="128">
        <v>6</v>
      </c>
    </row>
    <row r="287" spans="1:8">
      <c r="A287" s="126" t="s">
        <v>1104</v>
      </c>
      <c r="B287" s="127" t="s">
        <v>1106</v>
      </c>
      <c r="C287" s="128">
        <v>0</v>
      </c>
      <c r="D287" s="128">
        <v>0</v>
      </c>
      <c r="E287" s="128">
        <v>4</v>
      </c>
      <c r="F287" s="128">
        <v>2</v>
      </c>
      <c r="G287" s="128">
        <v>0</v>
      </c>
      <c r="H287" s="128">
        <v>6</v>
      </c>
    </row>
    <row r="288" spans="1:8">
      <c r="A288" s="126" t="s">
        <v>1107</v>
      </c>
      <c r="B288" s="127" t="s">
        <v>1109</v>
      </c>
      <c r="C288" s="128">
        <v>24</v>
      </c>
      <c r="D288" s="128">
        <v>3</v>
      </c>
      <c r="E288" s="128">
        <v>3</v>
      </c>
      <c r="F288" s="128">
        <v>5</v>
      </c>
      <c r="G288" s="128">
        <v>5</v>
      </c>
      <c r="H288" s="128">
        <v>6</v>
      </c>
    </row>
    <row r="289" spans="1:8">
      <c r="A289" s="126" t="s">
        <v>1110</v>
      </c>
      <c r="B289" s="127" t="s">
        <v>1112</v>
      </c>
      <c r="C289" s="128">
        <v>4</v>
      </c>
      <c r="D289" s="128">
        <v>21</v>
      </c>
      <c r="E289" s="128">
        <v>19</v>
      </c>
      <c r="F289" s="128">
        <v>8</v>
      </c>
      <c r="G289" s="128">
        <v>20</v>
      </c>
      <c r="H289" s="128">
        <v>6</v>
      </c>
    </row>
    <row r="290" spans="1:8">
      <c r="A290" s="126" t="s">
        <v>1113</v>
      </c>
      <c r="B290" s="127" t="s">
        <v>1115</v>
      </c>
      <c r="C290" s="128">
        <v>5</v>
      </c>
      <c r="D290" s="128">
        <v>5</v>
      </c>
      <c r="E290" s="128">
        <v>5</v>
      </c>
      <c r="F290" s="128">
        <v>5</v>
      </c>
      <c r="G290" s="128">
        <v>5</v>
      </c>
      <c r="H290" s="128">
        <v>6</v>
      </c>
    </row>
    <row r="291" spans="1:8">
      <c r="A291" s="126" t="s">
        <v>1116</v>
      </c>
      <c r="B291" s="127" t="s">
        <v>1118</v>
      </c>
      <c r="C291" s="128">
        <v>37</v>
      </c>
      <c r="D291" s="128">
        <v>19</v>
      </c>
      <c r="E291" s="128">
        <v>4</v>
      </c>
      <c r="F291" s="128">
        <v>12</v>
      </c>
      <c r="G291" s="128">
        <v>8</v>
      </c>
      <c r="H291" s="128">
        <v>6</v>
      </c>
    </row>
    <row r="292" spans="1:8">
      <c r="A292" s="126" t="s">
        <v>1119</v>
      </c>
      <c r="B292" s="127" t="s">
        <v>1121</v>
      </c>
      <c r="C292" s="128">
        <v>9</v>
      </c>
      <c r="D292" s="128">
        <v>5</v>
      </c>
      <c r="E292" s="128">
        <v>9</v>
      </c>
      <c r="F292" s="128">
        <v>9</v>
      </c>
      <c r="G292" s="128">
        <v>5</v>
      </c>
      <c r="H292" s="128">
        <v>6</v>
      </c>
    </row>
    <row r="293" spans="1:8">
      <c r="A293" s="126" t="s">
        <v>1122</v>
      </c>
      <c r="B293" s="127" t="s">
        <v>1124</v>
      </c>
      <c r="C293" s="128">
        <v>91</v>
      </c>
      <c r="D293" s="128">
        <v>12</v>
      </c>
      <c r="E293" s="128">
        <v>6</v>
      </c>
      <c r="F293" s="128">
        <v>4</v>
      </c>
      <c r="G293" s="128">
        <v>6</v>
      </c>
      <c r="H293" s="128">
        <v>23</v>
      </c>
    </row>
    <row r="294" spans="1:8">
      <c r="A294" s="126" t="s">
        <v>1125</v>
      </c>
      <c r="B294" s="127" t="s">
        <v>1127</v>
      </c>
      <c r="C294" s="128">
        <v>11</v>
      </c>
      <c r="D294" s="128">
        <v>8</v>
      </c>
      <c r="E294" s="128">
        <v>18</v>
      </c>
      <c r="F294" s="128">
        <v>9</v>
      </c>
      <c r="G294" s="128">
        <v>7</v>
      </c>
      <c r="H294" s="128">
        <v>12</v>
      </c>
    </row>
    <row r="295" spans="1:8">
      <c r="A295" s="126" t="s">
        <v>1128</v>
      </c>
      <c r="B295" s="127" t="s">
        <v>1130</v>
      </c>
      <c r="C295" s="128">
        <v>0</v>
      </c>
      <c r="D295" s="128">
        <v>0</v>
      </c>
      <c r="E295" s="128">
        <v>0</v>
      </c>
      <c r="F295" s="128">
        <v>0</v>
      </c>
      <c r="G295" s="128">
        <v>0</v>
      </c>
      <c r="H295" s="128">
        <v>0</v>
      </c>
    </row>
    <row r="296" spans="1:8">
      <c r="A296" s="126" t="s">
        <v>1131</v>
      </c>
      <c r="B296" s="127" t="s">
        <v>1133</v>
      </c>
      <c r="C296" s="128">
        <v>4</v>
      </c>
      <c r="D296" s="128">
        <v>1</v>
      </c>
      <c r="E296" s="128">
        <v>3</v>
      </c>
      <c r="F296" s="128">
        <v>4</v>
      </c>
      <c r="G296" s="128">
        <v>4</v>
      </c>
      <c r="H296" s="128">
        <v>12</v>
      </c>
    </row>
    <row r="297" spans="1:8">
      <c r="A297" s="126" t="s">
        <v>1134</v>
      </c>
      <c r="B297" s="127" t="s">
        <v>1136</v>
      </c>
      <c r="C297" s="128">
        <v>36</v>
      </c>
      <c r="D297" s="128">
        <v>23</v>
      </c>
      <c r="E297" s="128">
        <v>20</v>
      </c>
      <c r="F297" s="128">
        <v>36</v>
      </c>
      <c r="G297" s="128">
        <v>23</v>
      </c>
      <c r="H297" s="128">
        <v>6</v>
      </c>
    </row>
    <row r="298" spans="1:8">
      <c r="A298" s="126" t="s">
        <v>1137</v>
      </c>
      <c r="B298" s="127" t="s">
        <v>1139</v>
      </c>
      <c r="C298" s="128">
        <v>6</v>
      </c>
      <c r="D298" s="128">
        <v>2</v>
      </c>
      <c r="E298" s="128">
        <v>7</v>
      </c>
      <c r="F298" s="128">
        <v>3</v>
      </c>
      <c r="G298" s="128">
        <v>9</v>
      </c>
      <c r="H298" s="128">
        <v>0</v>
      </c>
    </row>
    <row r="299" spans="1:8">
      <c r="A299" s="126" t="s">
        <v>1140</v>
      </c>
      <c r="B299" s="127" t="s">
        <v>1142</v>
      </c>
      <c r="C299" s="128">
        <v>11</v>
      </c>
      <c r="D299" s="128">
        <v>0</v>
      </c>
      <c r="E299" s="128">
        <v>9</v>
      </c>
      <c r="F299" s="128">
        <v>6</v>
      </c>
      <c r="G299" s="128">
        <v>13</v>
      </c>
      <c r="H299" s="128">
        <v>0</v>
      </c>
    </row>
    <row r="300" spans="1:8">
      <c r="A300" s="126" t="s">
        <v>1143</v>
      </c>
      <c r="B300" s="127" t="s">
        <v>1145</v>
      </c>
      <c r="C300" s="128">
        <v>17</v>
      </c>
      <c r="D300" s="128">
        <v>8</v>
      </c>
      <c r="E300" s="128">
        <v>9</v>
      </c>
      <c r="F300" s="128">
        <v>21</v>
      </c>
      <c r="G300" s="128">
        <v>22</v>
      </c>
      <c r="H300" s="128">
        <v>12</v>
      </c>
    </row>
    <row r="301" spans="1:8">
      <c r="A301" s="126" t="s">
        <v>1146</v>
      </c>
      <c r="B301" s="127" t="s">
        <v>1148</v>
      </c>
      <c r="C301" s="128">
        <v>8</v>
      </c>
      <c r="D301" s="128">
        <v>21</v>
      </c>
      <c r="E301" s="128">
        <v>8</v>
      </c>
      <c r="F301" s="128">
        <v>5</v>
      </c>
      <c r="G301" s="128">
        <v>6</v>
      </c>
      <c r="H301" s="128">
        <v>6</v>
      </c>
    </row>
    <row r="302" spans="1:8">
      <c r="A302" s="126" t="s">
        <v>1149</v>
      </c>
      <c r="B302" s="127" t="s">
        <v>1151</v>
      </c>
      <c r="C302" s="128">
        <v>7</v>
      </c>
      <c r="D302" s="128">
        <v>3</v>
      </c>
      <c r="E302" s="128">
        <v>4</v>
      </c>
      <c r="F302" s="128">
        <v>4</v>
      </c>
      <c r="G302" s="128">
        <v>2</v>
      </c>
      <c r="H302" s="128">
        <v>6</v>
      </c>
    </row>
    <row r="303" spans="1:8">
      <c r="A303" s="126" t="s">
        <v>1152</v>
      </c>
      <c r="B303" s="127" t="s">
        <v>1154</v>
      </c>
      <c r="C303" s="128">
        <v>7</v>
      </c>
      <c r="D303" s="128">
        <v>5</v>
      </c>
      <c r="E303" s="128">
        <v>5</v>
      </c>
      <c r="F303" s="128">
        <v>7</v>
      </c>
      <c r="G303" s="128">
        <v>4</v>
      </c>
      <c r="H303" s="128">
        <v>6</v>
      </c>
    </row>
    <row r="304" spans="1:8">
      <c r="A304" s="126" t="s">
        <v>1155</v>
      </c>
      <c r="B304" s="127" t="s">
        <v>1157</v>
      </c>
      <c r="C304" s="128">
        <v>0</v>
      </c>
      <c r="D304" s="128">
        <v>0</v>
      </c>
      <c r="E304" s="128">
        <v>0</v>
      </c>
      <c r="F304" s="128">
        <v>0</v>
      </c>
      <c r="G304" s="128">
        <v>1</v>
      </c>
      <c r="H304" s="128">
        <v>0</v>
      </c>
    </row>
    <row r="305" spans="1:8">
      <c r="A305" s="126" t="s">
        <v>1158</v>
      </c>
      <c r="B305" s="127" t="s">
        <v>1160</v>
      </c>
      <c r="C305" s="128">
        <v>10</v>
      </c>
      <c r="D305" s="128">
        <v>10</v>
      </c>
      <c r="E305" s="128">
        <v>6</v>
      </c>
      <c r="F305" s="128">
        <v>5</v>
      </c>
      <c r="G305" s="128">
        <v>11</v>
      </c>
      <c r="H305" s="128">
        <v>0</v>
      </c>
    </row>
    <row r="306" spans="1:8">
      <c r="A306" s="126" t="s">
        <v>1161</v>
      </c>
      <c r="B306" s="127" t="s">
        <v>1163</v>
      </c>
      <c r="C306" s="128">
        <v>4</v>
      </c>
      <c r="D306" s="128">
        <v>5</v>
      </c>
      <c r="E306" s="128">
        <v>5</v>
      </c>
      <c r="F306" s="128">
        <v>6</v>
      </c>
      <c r="G306" s="128">
        <v>3</v>
      </c>
      <c r="H306" s="128">
        <v>6</v>
      </c>
    </row>
    <row r="307" spans="1:8">
      <c r="A307" s="126" t="s">
        <v>1164</v>
      </c>
      <c r="B307" s="127" t="s">
        <v>1166</v>
      </c>
      <c r="C307" s="128">
        <v>5</v>
      </c>
      <c r="D307" s="128">
        <v>5</v>
      </c>
      <c r="E307" s="128">
        <v>6</v>
      </c>
      <c r="F307" s="128">
        <v>2</v>
      </c>
      <c r="G307" s="128">
        <v>4</v>
      </c>
      <c r="H307" s="128">
        <v>3</v>
      </c>
    </row>
    <row r="308" spans="1:8">
      <c r="A308" s="126" t="s">
        <v>1167</v>
      </c>
      <c r="B308" s="127" t="s">
        <v>1169</v>
      </c>
      <c r="C308" s="128">
        <v>0</v>
      </c>
      <c r="D308" s="128">
        <v>5</v>
      </c>
      <c r="E308" s="128">
        <v>9</v>
      </c>
      <c r="F308" s="128">
        <v>8</v>
      </c>
      <c r="G308" s="128">
        <v>4</v>
      </c>
      <c r="H308" s="128">
        <v>0</v>
      </c>
    </row>
    <row r="309" spans="1:8">
      <c r="A309" s="126" t="s">
        <v>1170</v>
      </c>
      <c r="B309" s="127" t="s">
        <v>1172</v>
      </c>
      <c r="C309" s="128">
        <v>0</v>
      </c>
      <c r="D309" s="128">
        <v>1</v>
      </c>
      <c r="E309" s="128">
        <v>3</v>
      </c>
      <c r="F309" s="128">
        <v>3</v>
      </c>
      <c r="G309" s="128">
        <v>0</v>
      </c>
      <c r="H309" s="128">
        <v>0</v>
      </c>
    </row>
    <row r="310" spans="1:8">
      <c r="A310" s="126" t="s">
        <v>1173</v>
      </c>
      <c r="B310" s="127" t="s">
        <v>1175</v>
      </c>
      <c r="C310" s="128">
        <v>6</v>
      </c>
      <c r="D310" s="128">
        <v>4</v>
      </c>
      <c r="E310" s="128">
        <v>6</v>
      </c>
      <c r="F310" s="128">
        <v>8</v>
      </c>
      <c r="G310" s="128">
        <v>7</v>
      </c>
      <c r="H310" s="128">
        <v>6</v>
      </c>
    </row>
    <row r="311" spans="1:8">
      <c r="A311" s="126" t="s">
        <v>1176</v>
      </c>
      <c r="B311" s="127" t="s">
        <v>1178</v>
      </c>
      <c r="C311" s="128">
        <v>2</v>
      </c>
      <c r="D311" s="128">
        <v>1</v>
      </c>
      <c r="E311" s="128">
        <v>0</v>
      </c>
      <c r="F311" s="128">
        <v>1</v>
      </c>
      <c r="G311" s="128">
        <v>0</v>
      </c>
      <c r="H311" s="128">
        <v>0</v>
      </c>
    </row>
    <row r="312" spans="1:8">
      <c r="A312" s="126" t="s">
        <v>1179</v>
      </c>
      <c r="B312" s="127" t="s">
        <v>1181</v>
      </c>
      <c r="C312" s="128">
        <v>1</v>
      </c>
      <c r="D312" s="128">
        <v>5</v>
      </c>
      <c r="E312" s="128">
        <v>6</v>
      </c>
      <c r="F312" s="128">
        <v>11</v>
      </c>
      <c r="G312" s="128">
        <v>4</v>
      </c>
      <c r="H312" s="128">
        <v>0</v>
      </c>
    </row>
    <row r="313" spans="1:8">
      <c r="A313" s="126" t="s">
        <v>1182</v>
      </c>
      <c r="B313" s="127" t="s">
        <v>1184</v>
      </c>
      <c r="C313" s="128">
        <v>3</v>
      </c>
      <c r="D313" s="128">
        <v>4</v>
      </c>
      <c r="E313" s="128">
        <v>3</v>
      </c>
      <c r="F313" s="128">
        <v>2</v>
      </c>
      <c r="G313" s="128">
        <v>3</v>
      </c>
      <c r="H313" s="128">
        <v>3</v>
      </c>
    </row>
    <row r="314" spans="1:8">
      <c r="A314" s="126" t="s">
        <v>1185</v>
      </c>
      <c r="B314" s="127" t="s">
        <v>1187</v>
      </c>
      <c r="C314" s="128">
        <v>0</v>
      </c>
      <c r="D314" s="128">
        <v>1E-3</v>
      </c>
      <c r="E314" s="128">
        <v>0</v>
      </c>
      <c r="F314" s="128">
        <v>0</v>
      </c>
      <c r="G314" s="128">
        <v>0</v>
      </c>
      <c r="H314" s="128">
        <v>0</v>
      </c>
    </row>
    <row r="315" spans="1:8">
      <c r="A315" s="126" t="s">
        <v>1188</v>
      </c>
      <c r="B315" s="127" t="s">
        <v>1190</v>
      </c>
      <c r="C315" s="128">
        <v>7</v>
      </c>
      <c r="D315" s="128">
        <v>16</v>
      </c>
      <c r="E315" s="128">
        <v>11</v>
      </c>
      <c r="F315" s="128">
        <v>9</v>
      </c>
      <c r="G315" s="128">
        <v>13</v>
      </c>
      <c r="H315" s="128">
        <v>0</v>
      </c>
    </row>
    <row r="316" spans="1:8">
      <c r="A316" s="126" t="s">
        <v>1191</v>
      </c>
      <c r="B316" s="127" t="s">
        <v>1193</v>
      </c>
      <c r="C316" s="128">
        <v>5</v>
      </c>
      <c r="D316" s="128">
        <v>6</v>
      </c>
      <c r="E316" s="128">
        <v>6</v>
      </c>
      <c r="F316" s="128">
        <v>5</v>
      </c>
      <c r="G316" s="128">
        <v>5</v>
      </c>
      <c r="H316" s="128">
        <v>2</v>
      </c>
    </row>
    <row r="317" spans="1:8">
      <c r="A317" s="126" t="s">
        <v>1194</v>
      </c>
      <c r="B317" s="127" t="s">
        <v>1196</v>
      </c>
      <c r="C317" s="128">
        <v>0</v>
      </c>
      <c r="D317" s="128">
        <v>1</v>
      </c>
      <c r="E317" s="128">
        <v>3</v>
      </c>
      <c r="F317" s="128">
        <v>0</v>
      </c>
      <c r="G317" s="128">
        <v>4</v>
      </c>
      <c r="H317" s="128">
        <v>0</v>
      </c>
    </row>
    <row r="318" spans="1:8">
      <c r="A318" s="126" t="s">
        <v>1197</v>
      </c>
      <c r="B318" s="127" t="s">
        <v>1199</v>
      </c>
      <c r="C318" s="128">
        <v>0</v>
      </c>
      <c r="D318" s="128">
        <v>0</v>
      </c>
      <c r="E318" s="128">
        <v>0</v>
      </c>
      <c r="F318" s="128">
        <v>1</v>
      </c>
      <c r="G318" s="128">
        <v>0</v>
      </c>
      <c r="H318" s="128">
        <v>0</v>
      </c>
    </row>
    <row r="319" spans="1:8">
      <c r="A319" s="126" t="s">
        <v>1200</v>
      </c>
      <c r="B319" s="127" t="s">
        <v>1202</v>
      </c>
      <c r="C319" s="128">
        <v>0</v>
      </c>
      <c r="D319" s="128">
        <v>0</v>
      </c>
      <c r="E319" s="128">
        <v>0</v>
      </c>
      <c r="F319" s="128">
        <v>0</v>
      </c>
      <c r="G319" s="128">
        <v>0</v>
      </c>
      <c r="H319" s="128">
        <v>0</v>
      </c>
    </row>
    <row r="320" spans="1:8">
      <c r="A320" s="126" t="s">
        <v>1203</v>
      </c>
      <c r="B320" s="127" t="s">
        <v>1205</v>
      </c>
      <c r="C320" s="128">
        <v>53</v>
      </c>
      <c r="D320" s="128">
        <v>52</v>
      </c>
      <c r="E320" s="128">
        <v>60</v>
      </c>
      <c r="F320" s="128">
        <v>44</v>
      </c>
      <c r="G320" s="128">
        <v>40</v>
      </c>
      <c r="H320" s="128">
        <v>24</v>
      </c>
    </row>
    <row r="321" spans="1:8">
      <c r="A321" s="126" t="s">
        <v>1206</v>
      </c>
      <c r="B321" s="127" t="s">
        <v>1208</v>
      </c>
      <c r="C321" s="128">
        <v>43</v>
      </c>
      <c r="D321" s="128">
        <v>12</v>
      </c>
      <c r="E321" s="128">
        <v>41</v>
      </c>
      <c r="F321" s="128">
        <v>28</v>
      </c>
      <c r="G321" s="128">
        <v>36</v>
      </c>
      <c r="H321" s="128">
        <v>10</v>
      </c>
    </row>
    <row r="322" spans="1:8">
      <c r="A322" s="126" t="s">
        <v>1209</v>
      </c>
      <c r="B322" s="127" t="s">
        <v>1211</v>
      </c>
      <c r="C322" s="128">
        <v>0</v>
      </c>
      <c r="D322" s="128">
        <v>0</v>
      </c>
      <c r="E322" s="128">
        <v>0</v>
      </c>
      <c r="F322" s="128">
        <v>0</v>
      </c>
      <c r="G322" s="128">
        <v>0</v>
      </c>
      <c r="H322" s="128">
        <v>0</v>
      </c>
    </row>
    <row r="323" spans="1:8">
      <c r="A323" s="126" t="s">
        <v>1212</v>
      </c>
      <c r="B323" s="127" t="s">
        <v>1214</v>
      </c>
      <c r="C323" s="128">
        <v>41</v>
      </c>
      <c r="D323" s="128">
        <v>32</v>
      </c>
      <c r="E323" s="128">
        <v>60</v>
      </c>
      <c r="F323" s="128">
        <v>77</v>
      </c>
      <c r="G323" s="128">
        <v>30</v>
      </c>
      <c r="H323" s="128">
        <v>0</v>
      </c>
    </row>
    <row r="324" spans="1:8">
      <c r="A324" s="126" t="s">
        <v>1215</v>
      </c>
      <c r="B324" s="127" t="s">
        <v>1217</v>
      </c>
      <c r="C324" s="128">
        <v>0</v>
      </c>
      <c r="D324" s="128">
        <v>0</v>
      </c>
      <c r="E324" s="128">
        <v>0</v>
      </c>
      <c r="F324" s="128">
        <v>0</v>
      </c>
      <c r="G324" s="128">
        <v>0</v>
      </c>
      <c r="H324" s="128">
        <v>0</v>
      </c>
    </row>
    <row r="325" spans="1:8">
      <c r="A325" s="126" t="s">
        <v>1218</v>
      </c>
      <c r="B325" s="127" t="s">
        <v>1220</v>
      </c>
      <c r="C325" s="128">
        <v>0</v>
      </c>
      <c r="D325" s="128">
        <v>0</v>
      </c>
      <c r="E325" s="128">
        <v>0</v>
      </c>
      <c r="F325" s="128">
        <v>0</v>
      </c>
      <c r="G325" s="128">
        <v>0</v>
      </c>
      <c r="H325" s="128">
        <v>0</v>
      </c>
    </row>
    <row r="326" spans="1:8">
      <c r="A326" s="126" t="s">
        <v>1221</v>
      </c>
      <c r="B326" s="127" t="s">
        <v>1223</v>
      </c>
      <c r="C326" s="128">
        <v>44</v>
      </c>
      <c r="D326" s="128">
        <v>54</v>
      </c>
      <c r="E326" s="128">
        <v>58</v>
      </c>
      <c r="F326" s="128">
        <v>59</v>
      </c>
      <c r="G326" s="128">
        <v>34</v>
      </c>
      <c r="H326" s="128">
        <v>12</v>
      </c>
    </row>
    <row r="327" spans="1:8">
      <c r="A327" s="126" t="s">
        <v>1224</v>
      </c>
      <c r="B327" s="127" t="s">
        <v>1226</v>
      </c>
      <c r="C327" s="128">
        <v>4</v>
      </c>
      <c r="D327" s="128">
        <v>0</v>
      </c>
      <c r="E327" s="128">
        <v>0</v>
      </c>
      <c r="F327" s="128">
        <v>0</v>
      </c>
      <c r="G327" s="128">
        <v>0</v>
      </c>
      <c r="H327" s="128">
        <v>0</v>
      </c>
    </row>
    <row r="328" spans="1:8">
      <c r="A328" s="126" t="s">
        <v>1227</v>
      </c>
      <c r="B328" s="127" t="s">
        <v>1229</v>
      </c>
      <c r="C328" s="128">
        <v>8</v>
      </c>
      <c r="D328" s="128">
        <v>4</v>
      </c>
      <c r="E328" s="128">
        <v>4</v>
      </c>
      <c r="F328" s="128">
        <v>0</v>
      </c>
      <c r="G328" s="128">
        <v>8</v>
      </c>
      <c r="H328" s="128">
        <v>3</v>
      </c>
    </row>
    <row r="329" spans="1:8">
      <c r="A329" s="126" t="s">
        <v>1230</v>
      </c>
      <c r="B329" s="127" t="s">
        <v>1232</v>
      </c>
      <c r="C329" s="128">
        <v>6</v>
      </c>
      <c r="D329" s="128">
        <v>0</v>
      </c>
      <c r="E329" s="128">
        <v>0</v>
      </c>
      <c r="F329" s="128">
        <v>6</v>
      </c>
      <c r="G329" s="128">
        <v>0</v>
      </c>
      <c r="H329" s="128">
        <v>0</v>
      </c>
    </row>
    <row r="330" spans="1:8">
      <c r="A330" s="126" t="s">
        <v>1233</v>
      </c>
      <c r="B330" s="127" t="s">
        <v>1235</v>
      </c>
      <c r="C330" s="128">
        <v>0</v>
      </c>
      <c r="D330" s="128">
        <v>0</v>
      </c>
      <c r="E330" s="128">
        <v>0</v>
      </c>
      <c r="F330" s="128">
        <v>2</v>
      </c>
      <c r="G330" s="128">
        <v>0</v>
      </c>
      <c r="H330" s="128">
        <v>0</v>
      </c>
    </row>
    <row r="331" spans="1:8">
      <c r="A331" s="126" t="s">
        <v>1236</v>
      </c>
      <c r="B331" s="127" t="s">
        <v>1238</v>
      </c>
      <c r="C331" s="128">
        <v>3</v>
      </c>
      <c r="D331" s="128">
        <v>1</v>
      </c>
      <c r="E331" s="128">
        <v>5</v>
      </c>
      <c r="F331" s="128">
        <v>1</v>
      </c>
      <c r="G331" s="128">
        <v>8</v>
      </c>
      <c r="H331" s="128">
        <v>2</v>
      </c>
    </row>
    <row r="332" spans="1:8">
      <c r="A332" s="126" t="s">
        <v>1239</v>
      </c>
      <c r="B332" s="127" t="s">
        <v>1241</v>
      </c>
      <c r="C332" s="128">
        <v>2</v>
      </c>
      <c r="D332" s="128">
        <v>3</v>
      </c>
      <c r="E332" s="128">
        <v>0</v>
      </c>
      <c r="F332" s="128">
        <v>4</v>
      </c>
      <c r="G332" s="128">
        <v>4</v>
      </c>
      <c r="H332" s="128">
        <v>0</v>
      </c>
    </row>
    <row r="333" spans="1:8">
      <c r="A333" s="126" t="s">
        <v>1242</v>
      </c>
      <c r="B333" s="127" t="s">
        <v>1244</v>
      </c>
      <c r="C333" s="128">
        <v>0</v>
      </c>
      <c r="D333" s="128">
        <v>0</v>
      </c>
      <c r="E333" s="128">
        <v>3</v>
      </c>
      <c r="F333" s="128">
        <v>0</v>
      </c>
      <c r="G333" s="128">
        <v>0</v>
      </c>
      <c r="H333" s="128">
        <v>0</v>
      </c>
    </row>
    <row r="334" spans="1:8">
      <c r="A334" s="126" t="s">
        <v>1245</v>
      </c>
      <c r="B334" s="127" t="s">
        <v>1247</v>
      </c>
      <c r="C334" s="128">
        <v>5</v>
      </c>
      <c r="D334" s="128">
        <v>3</v>
      </c>
      <c r="E334" s="128">
        <v>2</v>
      </c>
      <c r="F334" s="128">
        <v>3</v>
      </c>
      <c r="G334" s="128">
        <v>2</v>
      </c>
      <c r="H334" s="128">
        <v>3</v>
      </c>
    </row>
    <row r="335" spans="1:8">
      <c r="A335" s="126" t="s">
        <v>1248</v>
      </c>
      <c r="B335" s="127" t="s">
        <v>1250</v>
      </c>
      <c r="C335" s="128">
        <v>3</v>
      </c>
      <c r="D335" s="128">
        <v>0</v>
      </c>
      <c r="E335" s="128">
        <v>2</v>
      </c>
      <c r="F335" s="128">
        <v>2</v>
      </c>
      <c r="G335" s="128">
        <v>5</v>
      </c>
      <c r="H335" s="128">
        <v>0</v>
      </c>
    </row>
    <row r="336" spans="1:8">
      <c r="A336" s="126" t="s">
        <v>1251</v>
      </c>
      <c r="B336" s="127" t="s">
        <v>1253</v>
      </c>
      <c r="C336" s="128">
        <v>2</v>
      </c>
      <c r="D336" s="128">
        <v>3</v>
      </c>
      <c r="E336" s="128">
        <v>5</v>
      </c>
      <c r="F336" s="128">
        <v>5</v>
      </c>
      <c r="G336" s="128">
        <v>4</v>
      </c>
      <c r="H336" s="128">
        <v>2</v>
      </c>
    </row>
    <row r="337" spans="1:8">
      <c r="A337" s="126" t="s">
        <v>1254</v>
      </c>
      <c r="B337" s="127" t="s">
        <v>1256</v>
      </c>
      <c r="C337" s="128">
        <v>5</v>
      </c>
      <c r="D337" s="128">
        <v>3</v>
      </c>
      <c r="E337" s="128">
        <v>4</v>
      </c>
      <c r="F337" s="128">
        <v>0</v>
      </c>
      <c r="G337" s="128">
        <v>5</v>
      </c>
      <c r="H337" s="128">
        <v>1</v>
      </c>
    </row>
    <row r="338" spans="1:8">
      <c r="A338" s="126" t="s">
        <v>1257</v>
      </c>
      <c r="B338" s="127" t="s">
        <v>1259</v>
      </c>
      <c r="C338" s="128">
        <v>6</v>
      </c>
      <c r="D338" s="128">
        <v>6</v>
      </c>
      <c r="E338" s="128">
        <v>4</v>
      </c>
      <c r="F338" s="128">
        <v>5</v>
      </c>
      <c r="G338" s="128">
        <v>6</v>
      </c>
      <c r="H338" s="128">
        <v>0</v>
      </c>
    </row>
    <row r="339" spans="1:8">
      <c r="A339" s="126" t="s">
        <v>1260</v>
      </c>
      <c r="B339" s="127" t="s">
        <v>1262</v>
      </c>
      <c r="C339" s="128">
        <v>11</v>
      </c>
      <c r="D339" s="128">
        <v>12</v>
      </c>
      <c r="E339" s="128">
        <v>10</v>
      </c>
      <c r="F339" s="128">
        <v>8</v>
      </c>
      <c r="G339" s="128">
        <v>9</v>
      </c>
      <c r="H339" s="128">
        <v>3</v>
      </c>
    </row>
    <row r="340" spans="1:8">
      <c r="A340" s="126" t="s">
        <v>1263</v>
      </c>
      <c r="B340" s="127" t="s">
        <v>1265</v>
      </c>
      <c r="C340" s="128">
        <v>4</v>
      </c>
      <c r="D340" s="128">
        <v>3</v>
      </c>
      <c r="E340" s="128">
        <v>2</v>
      </c>
      <c r="F340" s="128">
        <v>3</v>
      </c>
      <c r="G340" s="128">
        <v>3</v>
      </c>
      <c r="H340" s="128">
        <v>4</v>
      </c>
    </row>
    <row r="341" spans="1:8">
      <c r="A341" s="126" t="s">
        <v>1266</v>
      </c>
      <c r="B341" s="127" t="s">
        <v>1268</v>
      </c>
      <c r="C341" s="128">
        <v>4</v>
      </c>
      <c r="D341" s="128">
        <v>5</v>
      </c>
      <c r="E341" s="128">
        <v>5</v>
      </c>
      <c r="F341" s="128">
        <v>3</v>
      </c>
      <c r="G341" s="128">
        <v>5</v>
      </c>
      <c r="H341" s="128">
        <v>3</v>
      </c>
    </row>
    <row r="342" spans="1:8">
      <c r="A342" s="126" t="s">
        <v>1269</v>
      </c>
      <c r="B342" s="127" t="s">
        <v>1271</v>
      </c>
      <c r="C342" s="128">
        <v>4</v>
      </c>
      <c r="D342" s="128">
        <v>5</v>
      </c>
      <c r="E342" s="128">
        <v>4</v>
      </c>
      <c r="F342" s="128">
        <v>4</v>
      </c>
      <c r="G342" s="128">
        <v>4</v>
      </c>
      <c r="H342" s="128">
        <v>4</v>
      </c>
    </row>
    <row r="343" spans="1:8">
      <c r="A343" s="126" t="s">
        <v>1272</v>
      </c>
      <c r="B343" s="127" t="s">
        <v>1274</v>
      </c>
      <c r="C343" s="128">
        <v>4</v>
      </c>
      <c r="D343" s="128">
        <v>3</v>
      </c>
      <c r="E343" s="128">
        <v>4</v>
      </c>
      <c r="F343" s="128">
        <v>6</v>
      </c>
      <c r="G343" s="128">
        <v>2</v>
      </c>
      <c r="H343" s="128">
        <v>4</v>
      </c>
    </row>
    <row r="344" spans="1:8">
      <c r="A344" s="126" t="s">
        <v>1275</v>
      </c>
      <c r="B344" s="127" t="s">
        <v>1277</v>
      </c>
      <c r="C344" s="128">
        <v>2</v>
      </c>
      <c r="D344" s="128">
        <v>2</v>
      </c>
      <c r="E344" s="128">
        <v>1</v>
      </c>
      <c r="F344" s="128">
        <v>0</v>
      </c>
      <c r="G344" s="128">
        <v>1</v>
      </c>
      <c r="H344" s="128">
        <v>2</v>
      </c>
    </row>
    <row r="345" spans="1:8">
      <c r="A345" s="126" t="s">
        <v>1278</v>
      </c>
      <c r="B345" s="127" t="s">
        <v>1280</v>
      </c>
      <c r="C345" s="128">
        <v>1</v>
      </c>
      <c r="D345" s="128">
        <v>-3</v>
      </c>
      <c r="E345" s="128">
        <v>0</v>
      </c>
      <c r="F345" s="128">
        <v>3</v>
      </c>
      <c r="G345" s="128">
        <v>0</v>
      </c>
      <c r="H345" s="128">
        <v>0</v>
      </c>
    </row>
    <row r="346" spans="1:8">
      <c r="A346" s="126" t="s">
        <v>1281</v>
      </c>
      <c r="B346" s="127" t="s">
        <v>1283</v>
      </c>
      <c r="C346" s="128">
        <v>12</v>
      </c>
      <c r="D346" s="128">
        <v>14</v>
      </c>
      <c r="E346" s="128">
        <v>13</v>
      </c>
      <c r="F346" s="128">
        <v>10</v>
      </c>
      <c r="G346" s="128">
        <v>5</v>
      </c>
      <c r="H346" s="128">
        <v>6</v>
      </c>
    </row>
    <row r="347" spans="1:8">
      <c r="A347" s="126" t="s">
        <v>1284</v>
      </c>
      <c r="B347" s="127" t="s">
        <v>1286</v>
      </c>
      <c r="C347" s="128">
        <v>6</v>
      </c>
      <c r="D347" s="128">
        <v>5</v>
      </c>
      <c r="E347" s="128">
        <v>0</v>
      </c>
      <c r="F347" s="128">
        <v>0</v>
      </c>
      <c r="G347" s="128">
        <v>0</v>
      </c>
      <c r="H347" s="128">
        <v>0</v>
      </c>
    </row>
    <row r="348" spans="1:8">
      <c r="A348" s="126" t="s">
        <v>1287</v>
      </c>
      <c r="B348" s="127" t="s">
        <v>1289</v>
      </c>
      <c r="C348" s="128">
        <v>5</v>
      </c>
      <c r="D348" s="128">
        <v>8</v>
      </c>
      <c r="E348" s="128">
        <v>6</v>
      </c>
      <c r="F348" s="128">
        <v>2</v>
      </c>
      <c r="G348" s="128">
        <v>6</v>
      </c>
      <c r="H348" s="128">
        <v>3</v>
      </c>
    </row>
    <row r="349" spans="1:8">
      <c r="A349" s="126" t="s">
        <v>1290</v>
      </c>
      <c r="B349" s="127" t="s">
        <v>1292</v>
      </c>
      <c r="C349" s="128">
        <v>0</v>
      </c>
      <c r="D349" s="128">
        <v>0</v>
      </c>
      <c r="E349" s="128">
        <v>0</v>
      </c>
      <c r="F349" s="128">
        <v>0</v>
      </c>
      <c r="G349" s="128">
        <v>2</v>
      </c>
      <c r="H349" s="128">
        <v>0</v>
      </c>
    </row>
    <row r="350" spans="1:8">
      <c r="A350" s="126" t="s">
        <v>1293</v>
      </c>
      <c r="B350" s="127" t="s">
        <v>1295</v>
      </c>
      <c r="C350" s="128">
        <v>6</v>
      </c>
      <c r="D350" s="128">
        <v>7</v>
      </c>
      <c r="E350" s="128">
        <v>5</v>
      </c>
      <c r="F350" s="128">
        <v>5</v>
      </c>
      <c r="G350" s="128">
        <v>5</v>
      </c>
      <c r="H350" s="128">
        <v>5</v>
      </c>
    </row>
    <row r="351" spans="1:8">
      <c r="A351" s="126" t="s">
        <v>1296</v>
      </c>
      <c r="B351" s="127" t="s">
        <v>1298</v>
      </c>
      <c r="C351" s="128">
        <v>5</v>
      </c>
      <c r="D351" s="128">
        <v>11</v>
      </c>
      <c r="E351" s="128">
        <v>5</v>
      </c>
      <c r="F351" s="128">
        <v>7</v>
      </c>
      <c r="G351" s="128">
        <v>5</v>
      </c>
      <c r="H351" s="128">
        <v>3</v>
      </c>
    </row>
    <row r="352" spans="1:8">
      <c r="A352" s="126" t="s">
        <v>1299</v>
      </c>
      <c r="B352" s="127" t="s">
        <v>1301</v>
      </c>
      <c r="C352" s="128">
        <v>0</v>
      </c>
      <c r="D352" s="128">
        <v>4</v>
      </c>
      <c r="E352" s="128">
        <v>-3</v>
      </c>
      <c r="F352" s="128">
        <v>3</v>
      </c>
      <c r="G352" s="128">
        <v>3</v>
      </c>
      <c r="H352" s="128">
        <v>0</v>
      </c>
    </row>
    <row r="353" spans="1:8">
      <c r="A353" s="126" t="s">
        <v>1302</v>
      </c>
      <c r="B353" s="127" t="s">
        <v>1304</v>
      </c>
      <c r="C353" s="128">
        <v>11</v>
      </c>
      <c r="D353" s="128">
        <v>6</v>
      </c>
      <c r="E353" s="128">
        <v>6</v>
      </c>
      <c r="F353" s="128">
        <v>6</v>
      </c>
      <c r="G353" s="128">
        <v>6</v>
      </c>
      <c r="H353" s="128">
        <v>3</v>
      </c>
    </row>
    <row r="354" spans="1:8">
      <c r="A354" s="126" t="s">
        <v>1305</v>
      </c>
      <c r="B354" s="127" t="s">
        <v>1307</v>
      </c>
      <c r="C354" s="128">
        <v>6</v>
      </c>
      <c r="D354" s="128">
        <v>6</v>
      </c>
      <c r="E354" s="128">
        <v>6</v>
      </c>
      <c r="F354" s="128">
        <v>4</v>
      </c>
      <c r="G354" s="128">
        <v>5</v>
      </c>
      <c r="H354" s="128">
        <v>0</v>
      </c>
    </row>
    <row r="355" spans="1:8">
      <c r="A355" s="126" t="s">
        <v>1308</v>
      </c>
      <c r="B355" s="127" t="s">
        <v>1310</v>
      </c>
      <c r="C355" s="128">
        <v>6</v>
      </c>
      <c r="D355" s="128">
        <v>9</v>
      </c>
      <c r="E355" s="128">
        <v>6</v>
      </c>
      <c r="F355" s="128">
        <v>4</v>
      </c>
      <c r="G355" s="128">
        <v>6</v>
      </c>
      <c r="H355" s="128">
        <v>3</v>
      </c>
    </row>
    <row r="356" spans="1:8">
      <c r="A356" s="126" t="s">
        <v>1311</v>
      </c>
      <c r="B356" s="127" t="s">
        <v>1313</v>
      </c>
      <c r="C356" s="128">
        <v>3</v>
      </c>
      <c r="D356" s="128">
        <v>0</v>
      </c>
      <c r="E356" s="128">
        <v>0</v>
      </c>
      <c r="F356" s="128">
        <v>4</v>
      </c>
      <c r="G356" s="128">
        <v>5</v>
      </c>
      <c r="H356" s="128">
        <v>0</v>
      </c>
    </row>
    <row r="357" spans="1:8">
      <c r="A357" s="126" t="s">
        <v>1314</v>
      </c>
      <c r="B357" s="127" t="s">
        <v>1316</v>
      </c>
      <c r="C357" s="128">
        <v>2</v>
      </c>
      <c r="D357" s="128">
        <v>5</v>
      </c>
      <c r="E357" s="128">
        <v>5</v>
      </c>
      <c r="F357" s="128">
        <v>4</v>
      </c>
      <c r="G357" s="128">
        <v>6</v>
      </c>
      <c r="H357" s="128">
        <v>3</v>
      </c>
    </row>
    <row r="358" spans="1:8">
      <c r="A358" s="126" t="s">
        <v>1317</v>
      </c>
      <c r="B358" s="127" t="s">
        <v>1226</v>
      </c>
      <c r="C358" s="128">
        <v>3</v>
      </c>
      <c r="D358" s="128">
        <v>12</v>
      </c>
      <c r="E358" s="128">
        <v>2</v>
      </c>
      <c r="F358" s="128">
        <v>3</v>
      </c>
      <c r="G358" s="128">
        <v>4</v>
      </c>
      <c r="H358" s="128">
        <v>0</v>
      </c>
    </row>
    <row r="359" spans="1:8">
      <c r="A359" s="126" t="s">
        <v>1319</v>
      </c>
      <c r="B359" s="127" t="s">
        <v>1321</v>
      </c>
      <c r="C359" s="128">
        <v>8</v>
      </c>
      <c r="D359" s="128">
        <v>8</v>
      </c>
      <c r="E359" s="128">
        <v>5</v>
      </c>
      <c r="F359" s="128">
        <v>5</v>
      </c>
      <c r="G359" s="128">
        <v>6</v>
      </c>
      <c r="H359" s="128">
        <v>3</v>
      </c>
    </row>
    <row r="360" spans="1:8">
      <c r="A360" s="126" t="s">
        <v>1322</v>
      </c>
      <c r="B360" s="127" t="s">
        <v>1324</v>
      </c>
      <c r="C360" s="128">
        <v>7</v>
      </c>
      <c r="D360" s="128">
        <v>10</v>
      </c>
      <c r="E360" s="128">
        <v>5</v>
      </c>
      <c r="F360" s="128">
        <v>4</v>
      </c>
      <c r="G360" s="128">
        <v>5</v>
      </c>
      <c r="H360" s="128">
        <v>3</v>
      </c>
    </row>
    <row r="361" spans="1:8">
      <c r="A361" s="126" t="s">
        <v>1325</v>
      </c>
      <c r="B361" s="127" t="s">
        <v>1327</v>
      </c>
      <c r="C361" s="128">
        <v>6</v>
      </c>
      <c r="D361" s="128">
        <v>8</v>
      </c>
      <c r="E361" s="128">
        <v>3</v>
      </c>
      <c r="F361" s="128">
        <v>1</v>
      </c>
      <c r="G361" s="128">
        <v>13</v>
      </c>
      <c r="H361" s="128">
        <v>0</v>
      </c>
    </row>
    <row r="362" spans="1:8">
      <c r="A362" s="126" t="s">
        <v>1328</v>
      </c>
      <c r="B362" s="127" t="s">
        <v>1330</v>
      </c>
      <c r="C362" s="128">
        <v>13</v>
      </c>
      <c r="D362" s="128">
        <v>6</v>
      </c>
      <c r="E362" s="128">
        <v>6</v>
      </c>
      <c r="F362" s="128">
        <v>5</v>
      </c>
      <c r="G362" s="128">
        <v>9</v>
      </c>
      <c r="H362" s="128">
        <v>12</v>
      </c>
    </row>
    <row r="363" spans="1:8">
      <c r="A363" s="126" t="s">
        <v>1331</v>
      </c>
      <c r="B363" s="127" t="s">
        <v>1333</v>
      </c>
      <c r="C363" s="128">
        <v>6</v>
      </c>
      <c r="D363" s="128">
        <v>6</v>
      </c>
      <c r="E363" s="128">
        <v>6</v>
      </c>
      <c r="F363" s="128">
        <v>4</v>
      </c>
      <c r="G363" s="128">
        <v>12</v>
      </c>
      <c r="H363" s="128">
        <v>6</v>
      </c>
    </row>
    <row r="364" spans="1:8">
      <c r="A364" s="126" t="s">
        <v>1334</v>
      </c>
      <c r="B364" s="127" t="s">
        <v>1336</v>
      </c>
      <c r="C364" s="128">
        <v>12</v>
      </c>
      <c r="D364" s="128">
        <v>13</v>
      </c>
      <c r="E364" s="128">
        <v>6</v>
      </c>
      <c r="F364" s="128">
        <v>6</v>
      </c>
      <c r="G364" s="128">
        <v>2</v>
      </c>
      <c r="H364" s="128">
        <v>6</v>
      </c>
    </row>
    <row r="365" spans="1:8">
      <c r="A365" s="126" t="s">
        <v>1337</v>
      </c>
      <c r="B365" s="127" t="s">
        <v>1339</v>
      </c>
      <c r="C365" s="128">
        <v>12</v>
      </c>
      <c r="D365" s="128">
        <v>5</v>
      </c>
      <c r="E365" s="128">
        <v>5</v>
      </c>
      <c r="F365" s="128">
        <v>6</v>
      </c>
      <c r="G365" s="128">
        <v>9</v>
      </c>
      <c r="H365" s="128">
        <v>6</v>
      </c>
    </row>
    <row r="366" spans="1:8">
      <c r="A366" s="126" t="s">
        <v>1340</v>
      </c>
      <c r="B366" s="127" t="s">
        <v>1342</v>
      </c>
      <c r="C366" s="128">
        <v>9</v>
      </c>
      <c r="D366" s="128">
        <v>1</v>
      </c>
      <c r="E366" s="128">
        <v>3</v>
      </c>
      <c r="F366" s="128">
        <v>7</v>
      </c>
      <c r="G366" s="128">
        <v>0</v>
      </c>
      <c r="H366" s="128">
        <v>6</v>
      </c>
    </row>
    <row r="367" spans="1:8">
      <c r="A367" s="126" t="s">
        <v>1343</v>
      </c>
      <c r="B367" s="127" t="s">
        <v>1345</v>
      </c>
      <c r="C367" s="128">
        <v>11</v>
      </c>
      <c r="D367" s="128">
        <v>12</v>
      </c>
      <c r="E367" s="128">
        <v>10</v>
      </c>
      <c r="F367" s="128">
        <v>10</v>
      </c>
      <c r="G367" s="128">
        <v>18</v>
      </c>
      <c r="H367" s="128">
        <v>6</v>
      </c>
    </row>
    <row r="368" spans="1:8">
      <c r="A368" s="126" t="s">
        <v>1346</v>
      </c>
      <c r="B368" s="127" t="s">
        <v>1348</v>
      </c>
      <c r="C368" s="128">
        <v>8</v>
      </c>
      <c r="D368" s="128">
        <v>8</v>
      </c>
      <c r="E368" s="128">
        <v>0</v>
      </c>
      <c r="F368" s="128">
        <v>0</v>
      </c>
      <c r="G368" s="128">
        <v>0</v>
      </c>
      <c r="H368" s="128">
        <v>0</v>
      </c>
    </row>
    <row r="369" spans="1:8">
      <c r="A369" s="126" t="s">
        <v>1349</v>
      </c>
      <c r="B369" s="127" t="s">
        <v>1351</v>
      </c>
      <c r="C369" s="128">
        <v>4</v>
      </c>
      <c r="D369" s="128">
        <v>11</v>
      </c>
      <c r="E369" s="128">
        <v>0</v>
      </c>
      <c r="F369" s="128">
        <v>0</v>
      </c>
      <c r="G369" s="128">
        <v>0</v>
      </c>
      <c r="H369" s="128">
        <v>0</v>
      </c>
    </row>
    <row r="370" spans="1:8">
      <c r="A370" s="126" t="s">
        <v>1352</v>
      </c>
      <c r="B370" s="127" t="s">
        <v>1354</v>
      </c>
      <c r="C370" s="128">
        <v>4</v>
      </c>
      <c r="D370" s="128">
        <v>5</v>
      </c>
      <c r="E370" s="128">
        <v>0</v>
      </c>
      <c r="F370" s="128">
        <v>0</v>
      </c>
      <c r="G370" s="128">
        <v>0</v>
      </c>
      <c r="H370" s="128">
        <v>0</v>
      </c>
    </row>
    <row r="371" spans="1:8">
      <c r="A371" s="126" t="s">
        <v>1355</v>
      </c>
      <c r="B371" s="127" t="s">
        <v>1357</v>
      </c>
      <c r="C371" s="128">
        <v>20</v>
      </c>
      <c r="D371" s="128">
        <v>8</v>
      </c>
      <c r="E371" s="128">
        <v>6</v>
      </c>
      <c r="F371" s="128">
        <v>9</v>
      </c>
      <c r="G371" s="128">
        <v>8</v>
      </c>
      <c r="H371" s="128">
        <v>6</v>
      </c>
    </row>
    <row r="372" spans="1:8">
      <c r="A372" s="126" t="s">
        <v>1358</v>
      </c>
      <c r="B372" s="127" t="s">
        <v>1360</v>
      </c>
      <c r="C372" s="128">
        <v>18</v>
      </c>
      <c r="D372" s="128">
        <v>8</v>
      </c>
      <c r="E372" s="128">
        <v>0</v>
      </c>
      <c r="F372" s="128">
        <v>10</v>
      </c>
      <c r="G372" s="128">
        <v>6</v>
      </c>
      <c r="H372" s="128">
        <v>5</v>
      </c>
    </row>
    <row r="373" spans="1:8">
      <c r="A373" s="126" t="s">
        <v>1361</v>
      </c>
      <c r="B373" s="127" t="s">
        <v>1363</v>
      </c>
      <c r="C373" s="128">
        <v>16</v>
      </c>
      <c r="D373" s="128">
        <v>9</v>
      </c>
      <c r="E373" s="128">
        <v>5</v>
      </c>
      <c r="F373" s="128">
        <v>2</v>
      </c>
      <c r="G373" s="128">
        <v>7</v>
      </c>
      <c r="H373" s="128">
        <v>6</v>
      </c>
    </row>
    <row r="374" spans="1:8">
      <c r="A374" s="126" t="s">
        <v>1364</v>
      </c>
      <c r="B374" s="127" t="s">
        <v>1366</v>
      </c>
      <c r="C374" s="128">
        <v>18</v>
      </c>
      <c r="D374" s="128">
        <v>11</v>
      </c>
      <c r="E374" s="128">
        <v>33</v>
      </c>
      <c r="F374" s="128">
        <v>25</v>
      </c>
      <c r="G374" s="128">
        <v>30</v>
      </c>
      <c r="H374" s="128">
        <v>6</v>
      </c>
    </row>
    <row r="375" spans="1:8">
      <c r="A375" s="126" t="s">
        <v>1367</v>
      </c>
      <c r="B375" s="127" t="s">
        <v>1369</v>
      </c>
      <c r="C375" s="128">
        <v>-4</v>
      </c>
      <c r="D375" s="128">
        <v>192</v>
      </c>
      <c r="E375" s="128">
        <v>104</v>
      </c>
      <c r="F375" s="128">
        <v>33</v>
      </c>
      <c r="G375" s="128">
        <v>11</v>
      </c>
      <c r="H375" s="128">
        <v>24</v>
      </c>
    </row>
    <row r="376" spans="1:8">
      <c r="A376" s="126" t="s">
        <v>1370</v>
      </c>
      <c r="B376" s="127" t="s">
        <v>1372</v>
      </c>
      <c r="C376" s="128">
        <v>270</v>
      </c>
      <c r="D376" s="128">
        <v>449</v>
      </c>
      <c r="E376" s="128">
        <v>317</v>
      </c>
      <c r="F376" s="128">
        <v>-2</v>
      </c>
      <c r="G376" s="128">
        <v>6</v>
      </c>
      <c r="H376" s="128">
        <v>23</v>
      </c>
    </row>
    <row r="377" spans="1:8">
      <c r="A377" s="126" t="s">
        <v>1373</v>
      </c>
      <c r="B377" s="127" t="s">
        <v>1375</v>
      </c>
      <c r="C377" s="128">
        <v>0</v>
      </c>
      <c r="D377" s="128">
        <v>0</v>
      </c>
      <c r="E377" s="128">
        <v>0</v>
      </c>
      <c r="F377" s="128">
        <v>0</v>
      </c>
      <c r="G377" s="128">
        <v>0</v>
      </c>
      <c r="H377" s="128">
        <v>0</v>
      </c>
    </row>
    <row r="378" spans="1:8">
      <c r="A378" s="126" t="s">
        <v>1376</v>
      </c>
      <c r="B378" s="127" t="s">
        <v>1378</v>
      </c>
      <c r="C378" s="128">
        <v>0</v>
      </c>
      <c r="D378" s="128">
        <v>0</v>
      </c>
      <c r="E378" s="128">
        <v>2</v>
      </c>
      <c r="F378" s="128">
        <v>0</v>
      </c>
      <c r="G378" s="128">
        <v>2</v>
      </c>
      <c r="H378" s="128">
        <v>0</v>
      </c>
    </row>
    <row r="379" spans="1:8">
      <c r="A379" s="126" t="s">
        <v>1379</v>
      </c>
      <c r="B379" s="127" t="s">
        <v>1381</v>
      </c>
      <c r="C379" s="128">
        <v>118</v>
      </c>
      <c r="D379" s="128">
        <v>62</v>
      </c>
      <c r="E379" s="128">
        <v>20</v>
      </c>
      <c r="F379" s="128">
        <v>35</v>
      </c>
      <c r="G379" s="128">
        <v>32</v>
      </c>
      <c r="H379" s="128">
        <v>0</v>
      </c>
    </row>
    <row r="380" spans="1:8">
      <c r="A380" s="126" t="s">
        <v>1382</v>
      </c>
      <c r="B380" s="127" t="s">
        <v>1384</v>
      </c>
      <c r="C380" s="128">
        <v>20</v>
      </c>
      <c r="D380" s="128">
        <v>5</v>
      </c>
      <c r="E380" s="128">
        <v>21</v>
      </c>
      <c r="F380" s="128">
        <v>3</v>
      </c>
      <c r="G380" s="128">
        <v>14</v>
      </c>
      <c r="H380" s="128">
        <v>11</v>
      </c>
    </row>
    <row r="381" spans="1:8">
      <c r="A381" s="126" t="s">
        <v>1385</v>
      </c>
      <c r="B381" s="127" t="s">
        <v>1387</v>
      </c>
      <c r="C381" s="128">
        <v>0</v>
      </c>
      <c r="D381" s="128">
        <v>0</v>
      </c>
      <c r="E381" s="128">
        <v>0</v>
      </c>
      <c r="F381" s="128">
        <v>0</v>
      </c>
      <c r="G381" s="128">
        <v>0</v>
      </c>
      <c r="H381" s="128">
        <v>0</v>
      </c>
    </row>
    <row r="382" spans="1:8">
      <c r="A382" s="126" t="s">
        <v>1388</v>
      </c>
      <c r="B382" s="127" t="s">
        <v>1390</v>
      </c>
      <c r="C382" s="128">
        <v>0</v>
      </c>
      <c r="D382" s="128">
        <v>45</v>
      </c>
      <c r="E382" s="128">
        <v>0</v>
      </c>
      <c r="F382" s="128">
        <v>6</v>
      </c>
      <c r="G382" s="128">
        <v>5</v>
      </c>
      <c r="H382" s="128">
        <v>5</v>
      </c>
    </row>
    <row r="383" spans="1:8">
      <c r="A383" s="126" t="s">
        <v>1391</v>
      </c>
      <c r="B383" s="127" t="s">
        <v>1393</v>
      </c>
      <c r="C383" s="128">
        <v>2</v>
      </c>
      <c r="D383" s="128">
        <v>11</v>
      </c>
      <c r="E383" s="128">
        <v>5</v>
      </c>
      <c r="F383" s="128">
        <v>20</v>
      </c>
      <c r="G383" s="128">
        <v>2</v>
      </c>
      <c r="H383" s="128">
        <v>12</v>
      </c>
    </row>
    <row r="384" spans="1:8">
      <c r="A384" s="126" t="s">
        <v>1394</v>
      </c>
      <c r="B384" s="127" t="s">
        <v>1396</v>
      </c>
      <c r="C384" s="128">
        <v>11</v>
      </c>
      <c r="D384" s="128">
        <v>8</v>
      </c>
      <c r="E384" s="128">
        <v>6</v>
      </c>
      <c r="F384" s="128">
        <v>5</v>
      </c>
      <c r="G384" s="128">
        <v>10</v>
      </c>
      <c r="H384" s="128">
        <v>12</v>
      </c>
    </row>
    <row r="385" spans="1:8">
      <c r="A385" s="126" t="s">
        <v>1397</v>
      </c>
      <c r="B385" s="127" t="s">
        <v>1399</v>
      </c>
      <c r="C385" s="128">
        <v>7</v>
      </c>
      <c r="D385" s="128">
        <v>6</v>
      </c>
      <c r="E385" s="128">
        <v>4</v>
      </c>
      <c r="F385" s="128">
        <v>12</v>
      </c>
      <c r="G385" s="128">
        <v>3</v>
      </c>
      <c r="H385" s="128">
        <v>18</v>
      </c>
    </row>
    <row r="386" spans="1:8">
      <c r="A386" s="126" t="s">
        <v>1400</v>
      </c>
      <c r="B386" s="127" t="s">
        <v>1402</v>
      </c>
      <c r="C386" s="128">
        <v>0</v>
      </c>
      <c r="D386" s="128">
        <v>2</v>
      </c>
      <c r="E386" s="128">
        <v>5</v>
      </c>
      <c r="F386" s="128">
        <v>3</v>
      </c>
      <c r="G386" s="128">
        <v>3</v>
      </c>
      <c r="H386" s="128">
        <v>24</v>
      </c>
    </row>
    <row r="387" spans="1:8">
      <c r="A387" s="126" t="s">
        <v>1403</v>
      </c>
      <c r="B387" s="127" t="s">
        <v>1405</v>
      </c>
      <c r="C387" s="128">
        <v>47</v>
      </c>
      <c r="D387" s="128">
        <v>26</v>
      </c>
      <c r="E387" s="128">
        <v>19</v>
      </c>
      <c r="F387" s="128">
        <v>0</v>
      </c>
      <c r="G387" s="128">
        <v>3</v>
      </c>
      <c r="H387" s="128">
        <v>8</v>
      </c>
    </row>
    <row r="388" spans="1:8">
      <c r="A388" s="126" t="s">
        <v>1406</v>
      </c>
      <c r="B388" s="127" t="s">
        <v>1408</v>
      </c>
      <c r="C388" s="128">
        <v>9</v>
      </c>
      <c r="D388" s="128">
        <v>44</v>
      </c>
      <c r="E388" s="128">
        <v>30</v>
      </c>
      <c r="F388" s="128">
        <v>0</v>
      </c>
      <c r="G388" s="128">
        <v>9</v>
      </c>
      <c r="H388" s="128">
        <v>12</v>
      </c>
    </row>
    <row r="389" spans="1:8">
      <c r="A389" s="126" t="s">
        <v>1409</v>
      </c>
      <c r="B389" s="127" t="s">
        <v>1411</v>
      </c>
      <c r="C389" s="128">
        <v>5</v>
      </c>
      <c r="D389" s="128">
        <v>6</v>
      </c>
      <c r="E389" s="128">
        <v>5</v>
      </c>
      <c r="F389" s="128">
        <v>5</v>
      </c>
      <c r="G389" s="128">
        <v>6</v>
      </c>
      <c r="H389" s="128">
        <v>6</v>
      </c>
    </row>
    <row r="390" spans="1:8">
      <c r="A390" s="126" t="s">
        <v>1412</v>
      </c>
      <c r="B390" s="127" t="s">
        <v>1414</v>
      </c>
      <c r="C390" s="128">
        <v>13</v>
      </c>
      <c r="D390" s="128">
        <v>11</v>
      </c>
      <c r="E390" s="128">
        <v>7</v>
      </c>
      <c r="F390" s="128">
        <v>8</v>
      </c>
      <c r="G390" s="128">
        <v>8</v>
      </c>
      <c r="H390" s="128">
        <v>6</v>
      </c>
    </row>
    <row r="391" spans="1:8">
      <c r="A391" s="126" t="s">
        <v>1415</v>
      </c>
      <c r="B391" s="127" t="s">
        <v>1417</v>
      </c>
      <c r="C391" s="128">
        <v>476</v>
      </c>
      <c r="D391" s="128">
        <v>137</v>
      </c>
      <c r="E391" s="128">
        <v>68</v>
      </c>
      <c r="F391" s="128">
        <v>9</v>
      </c>
      <c r="G391" s="128">
        <v>18</v>
      </c>
      <c r="H391" s="128">
        <v>0</v>
      </c>
    </row>
    <row r="392" spans="1:8">
      <c r="A392" s="126" t="s">
        <v>1418</v>
      </c>
      <c r="B392" s="127" t="s">
        <v>1417</v>
      </c>
      <c r="C392" s="128">
        <v>91</v>
      </c>
      <c r="D392" s="128">
        <v>0</v>
      </c>
      <c r="E392" s="128">
        <v>0</v>
      </c>
      <c r="F392" s="128">
        <v>0</v>
      </c>
      <c r="G392" s="128">
        <v>0</v>
      </c>
      <c r="H392" s="128">
        <v>0</v>
      </c>
    </row>
    <row r="393" spans="1:8">
      <c r="A393" s="126" t="s">
        <v>1420</v>
      </c>
      <c r="B393" s="127" t="s">
        <v>1422</v>
      </c>
      <c r="C393" s="128">
        <v>-60</v>
      </c>
      <c r="D393" s="128">
        <v>9</v>
      </c>
      <c r="E393" s="128">
        <v>0</v>
      </c>
      <c r="F393" s="128">
        <v>0</v>
      </c>
      <c r="G393" s="128">
        <v>0</v>
      </c>
      <c r="H393" s="128">
        <v>0</v>
      </c>
    </row>
    <row r="394" spans="1:8">
      <c r="A394" s="126" t="s">
        <v>1423</v>
      </c>
      <c r="B394" s="127" t="s">
        <v>1425</v>
      </c>
      <c r="C394" s="128">
        <v>-58</v>
      </c>
      <c r="D394" s="128">
        <v>0</v>
      </c>
      <c r="E394" s="128">
        <v>0</v>
      </c>
      <c r="F394" s="128">
        <v>2</v>
      </c>
      <c r="G394" s="128">
        <v>0</v>
      </c>
      <c r="H394" s="128">
        <v>0</v>
      </c>
    </row>
    <row r="395" spans="1:8">
      <c r="A395" s="126" t="s">
        <v>1426</v>
      </c>
      <c r="B395" s="127" t="s">
        <v>1428</v>
      </c>
      <c r="C395" s="128">
        <v>41</v>
      </c>
      <c r="D395" s="128">
        <v>37</v>
      </c>
      <c r="E395" s="128">
        <v>15</v>
      </c>
      <c r="F395" s="128">
        <v>79</v>
      </c>
      <c r="G395" s="128">
        <v>85</v>
      </c>
      <c r="H395" s="128">
        <v>17</v>
      </c>
    </row>
    <row r="396" spans="1:8">
      <c r="A396" s="126" t="s">
        <v>1429</v>
      </c>
      <c r="B396" s="127" t="s">
        <v>1431</v>
      </c>
      <c r="C396" s="128">
        <v>5</v>
      </c>
      <c r="D396" s="128">
        <v>5</v>
      </c>
      <c r="E396" s="128">
        <v>0</v>
      </c>
      <c r="F396" s="128">
        <v>0</v>
      </c>
      <c r="G396" s="128">
        <v>0</v>
      </c>
      <c r="H396" s="128">
        <v>0</v>
      </c>
    </row>
    <row r="397" spans="1:8">
      <c r="A397" s="126" t="s">
        <v>1432</v>
      </c>
      <c r="B397" s="127" t="s">
        <v>1434</v>
      </c>
      <c r="C397" s="128">
        <v>11</v>
      </c>
      <c r="D397" s="128">
        <v>9</v>
      </c>
      <c r="E397" s="128">
        <v>6</v>
      </c>
      <c r="F397" s="128">
        <v>8</v>
      </c>
      <c r="G397" s="128">
        <v>5</v>
      </c>
      <c r="H397" s="128">
        <v>6</v>
      </c>
    </row>
    <row r="398" spans="1:8">
      <c r="A398" s="126" t="s">
        <v>1435</v>
      </c>
      <c r="B398" s="127" t="s">
        <v>1437</v>
      </c>
      <c r="C398" s="128">
        <v>33</v>
      </c>
      <c r="D398" s="128">
        <v>39</v>
      </c>
      <c r="E398" s="128">
        <v>63</v>
      </c>
      <c r="F398" s="128">
        <v>36</v>
      </c>
      <c r="G398" s="128">
        <v>34</v>
      </c>
      <c r="H398" s="128">
        <v>12</v>
      </c>
    </row>
    <row r="399" spans="1:8">
      <c r="A399" s="126" t="s">
        <v>1438</v>
      </c>
      <c r="B399" s="127" t="s">
        <v>1440</v>
      </c>
      <c r="C399" s="128">
        <v>4</v>
      </c>
      <c r="D399" s="128">
        <v>13</v>
      </c>
      <c r="E399" s="128">
        <v>7</v>
      </c>
      <c r="F399" s="128">
        <v>0</v>
      </c>
      <c r="G399" s="128">
        <v>10</v>
      </c>
      <c r="H399" s="128">
        <v>6</v>
      </c>
    </row>
    <row r="400" spans="1:8">
      <c r="A400" s="126" t="s">
        <v>1441</v>
      </c>
      <c r="B400" s="127" t="s">
        <v>1443</v>
      </c>
      <c r="C400" s="128">
        <v>14</v>
      </c>
      <c r="D400" s="128">
        <v>1</v>
      </c>
      <c r="E400" s="128">
        <v>10</v>
      </c>
      <c r="F400" s="128">
        <v>15</v>
      </c>
      <c r="G400" s="128">
        <v>8</v>
      </c>
      <c r="H400" s="128">
        <v>54</v>
      </c>
    </row>
    <row r="401" spans="1:8">
      <c r="A401" s="126" t="s">
        <v>1444</v>
      </c>
      <c r="B401" s="127" t="s">
        <v>1446</v>
      </c>
      <c r="C401" s="128">
        <v>6</v>
      </c>
      <c r="D401" s="128">
        <v>27</v>
      </c>
      <c r="E401" s="128">
        <v>4</v>
      </c>
      <c r="F401" s="128">
        <v>20</v>
      </c>
      <c r="G401" s="128">
        <v>6</v>
      </c>
      <c r="H401" s="128">
        <v>12</v>
      </c>
    </row>
    <row r="402" spans="1:8">
      <c r="A402" s="126" t="s">
        <v>1447</v>
      </c>
      <c r="B402" s="127" t="s">
        <v>1449</v>
      </c>
      <c r="C402" s="128">
        <v>0</v>
      </c>
      <c r="D402" s="128">
        <v>0</v>
      </c>
      <c r="E402" s="128">
        <v>0</v>
      </c>
      <c r="F402" s="128">
        <v>0</v>
      </c>
      <c r="G402" s="128">
        <v>0</v>
      </c>
      <c r="H402" s="128">
        <v>0</v>
      </c>
    </row>
    <row r="403" spans="1:8">
      <c r="A403" s="126" t="s">
        <v>1450</v>
      </c>
      <c r="B403" s="127" t="s">
        <v>1452</v>
      </c>
      <c r="C403" s="128">
        <v>311</v>
      </c>
      <c r="D403" s="128">
        <v>301</v>
      </c>
      <c r="E403" s="128">
        <v>232</v>
      </c>
      <c r="F403" s="128">
        <v>33</v>
      </c>
      <c r="G403" s="128">
        <v>67</v>
      </c>
      <c r="H403" s="128">
        <v>318</v>
      </c>
    </row>
    <row r="404" spans="1:8">
      <c r="A404" s="126" t="s">
        <v>1453</v>
      </c>
      <c r="B404" s="127" t="s">
        <v>1455</v>
      </c>
      <c r="C404" s="128">
        <v>0</v>
      </c>
      <c r="D404" s="128">
        <v>0</v>
      </c>
      <c r="E404" s="128">
        <v>0</v>
      </c>
      <c r="F404" s="128">
        <v>0</v>
      </c>
      <c r="G404" s="128">
        <v>0</v>
      </c>
      <c r="H404" s="128">
        <v>0</v>
      </c>
    </row>
    <row r="405" spans="1:8">
      <c r="A405" s="126" t="s">
        <v>1456</v>
      </c>
      <c r="B405" s="127" t="s">
        <v>1458</v>
      </c>
      <c r="C405" s="128">
        <v>366</v>
      </c>
      <c r="D405" s="128">
        <v>641</v>
      </c>
      <c r="E405" s="128">
        <v>116</v>
      </c>
      <c r="F405" s="128">
        <v>398</v>
      </c>
      <c r="G405" s="128">
        <v>520</v>
      </c>
      <c r="H405" s="128">
        <v>543</v>
      </c>
    </row>
    <row r="406" spans="1:8">
      <c r="A406" s="126" t="s">
        <v>1459</v>
      </c>
      <c r="B406" s="127" t="s">
        <v>1461</v>
      </c>
      <c r="C406" s="128">
        <v>0</v>
      </c>
      <c r="D406" s="128">
        <v>6</v>
      </c>
      <c r="E406" s="128">
        <v>0</v>
      </c>
      <c r="F406" s="128">
        <v>0</v>
      </c>
      <c r="G406" s="128">
        <v>0</v>
      </c>
      <c r="H406" s="128">
        <v>0</v>
      </c>
    </row>
    <row r="407" spans="1:8">
      <c r="A407" s="126" t="s">
        <v>1462</v>
      </c>
      <c r="B407" s="127" t="s">
        <v>1464</v>
      </c>
      <c r="C407" s="128">
        <v>0</v>
      </c>
      <c r="D407" s="128">
        <v>0</v>
      </c>
      <c r="E407" s="128">
        <v>0</v>
      </c>
      <c r="F407" s="128">
        <v>0</v>
      </c>
      <c r="G407" s="128">
        <v>0</v>
      </c>
      <c r="H407" s="128">
        <v>0</v>
      </c>
    </row>
    <row r="408" spans="1:8">
      <c r="A408" s="126" t="s">
        <v>1465</v>
      </c>
      <c r="B408" s="127" t="s">
        <v>1467</v>
      </c>
      <c r="C408" s="128">
        <v>56</v>
      </c>
      <c r="D408" s="128">
        <v>33</v>
      </c>
      <c r="E408" s="128">
        <v>0</v>
      </c>
      <c r="F408" s="128">
        <v>0</v>
      </c>
      <c r="G408" s="128">
        <v>0</v>
      </c>
      <c r="H408" s="128">
        <v>0</v>
      </c>
    </row>
    <row r="409" spans="1:8">
      <c r="A409" s="126" t="s">
        <v>1468</v>
      </c>
      <c r="B409" s="127" t="s">
        <v>1470</v>
      </c>
      <c r="C409" s="128">
        <v>8</v>
      </c>
      <c r="D409" s="128">
        <v>22</v>
      </c>
      <c r="E409" s="128">
        <v>20</v>
      </c>
      <c r="F409" s="128">
        <v>12</v>
      </c>
      <c r="G409" s="128">
        <v>2</v>
      </c>
      <c r="H409" s="128">
        <v>2</v>
      </c>
    </row>
    <row r="410" spans="1:8">
      <c r="A410" s="126" t="s">
        <v>1471</v>
      </c>
      <c r="B410" s="127" t="s">
        <v>1473</v>
      </c>
      <c r="C410" s="128">
        <v>9</v>
      </c>
      <c r="D410" s="128">
        <v>13</v>
      </c>
      <c r="E410" s="128">
        <v>6</v>
      </c>
      <c r="F410" s="128">
        <v>6</v>
      </c>
      <c r="G410" s="128">
        <v>13</v>
      </c>
      <c r="H410" s="128">
        <v>5</v>
      </c>
    </row>
    <row r="411" spans="1:8">
      <c r="A411" s="126" t="s">
        <v>1474</v>
      </c>
      <c r="B411" s="127" t="s">
        <v>1476</v>
      </c>
      <c r="C411" s="128">
        <v>15</v>
      </c>
      <c r="D411" s="128">
        <v>16</v>
      </c>
      <c r="E411" s="128">
        <v>14</v>
      </c>
      <c r="F411" s="128">
        <v>12</v>
      </c>
      <c r="G411" s="128">
        <v>13</v>
      </c>
      <c r="H411" s="128">
        <v>4</v>
      </c>
    </row>
    <row r="412" spans="1:8">
      <c r="A412" s="126" t="s">
        <v>1477</v>
      </c>
      <c r="B412" s="127" t="s">
        <v>1479</v>
      </c>
      <c r="C412" s="128">
        <v>9</v>
      </c>
      <c r="D412" s="128">
        <v>10</v>
      </c>
      <c r="E412" s="128">
        <v>10</v>
      </c>
      <c r="F412" s="128">
        <v>0</v>
      </c>
      <c r="G412" s="128">
        <v>13</v>
      </c>
      <c r="H412" s="128">
        <v>6</v>
      </c>
    </row>
    <row r="413" spans="1:8">
      <c r="A413" s="126" t="s">
        <v>1480</v>
      </c>
      <c r="B413" s="127" t="s">
        <v>1482</v>
      </c>
      <c r="C413" s="128">
        <v>9</v>
      </c>
      <c r="D413" s="128">
        <v>106</v>
      </c>
      <c r="E413" s="128">
        <v>4</v>
      </c>
      <c r="F413" s="128">
        <v>14</v>
      </c>
      <c r="G413" s="128">
        <v>9</v>
      </c>
      <c r="H413" s="128">
        <v>4</v>
      </c>
    </row>
    <row r="414" spans="1:8">
      <c r="A414" s="126" t="s">
        <v>1483</v>
      </c>
      <c r="B414" s="127" t="s">
        <v>1485</v>
      </c>
      <c r="C414" s="128">
        <v>12</v>
      </c>
      <c r="D414" s="128">
        <v>12</v>
      </c>
      <c r="E414" s="128">
        <v>7</v>
      </c>
      <c r="F414" s="128">
        <v>2</v>
      </c>
      <c r="G414" s="128">
        <v>23</v>
      </c>
      <c r="H414" s="128">
        <v>5</v>
      </c>
    </row>
    <row r="415" spans="1:8">
      <c r="A415" s="126" t="s">
        <v>1486</v>
      </c>
      <c r="B415" s="127" t="s">
        <v>1488</v>
      </c>
      <c r="C415" s="128">
        <v>9</v>
      </c>
      <c r="D415" s="128">
        <v>3</v>
      </c>
      <c r="E415" s="128">
        <v>8</v>
      </c>
      <c r="F415" s="128">
        <v>12</v>
      </c>
      <c r="G415" s="128">
        <v>14</v>
      </c>
      <c r="H415" s="128">
        <v>6</v>
      </c>
    </row>
    <row r="416" spans="1:8">
      <c r="A416" s="126" t="s">
        <v>1489</v>
      </c>
      <c r="B416" s="127" t="s">
        <v>1491</v>
      </c>
      <c r="C416" s="128">
        <v>0</v>
      </c>
      <c r="D416" s="128">
        <v>0</v>
      </c>
      <c r="E416" s="128">
        <v>0</v>
      </c>
      <c r="F416" s="128">
        <v>0</v>
      </c>
      <c r="G416" s="128">
        <v>0</v>
      </c>
      <c r="H416" s="128">
        <v>0</v>
      </c>
    </row>
    <row r="417" spans="1:8">
      <c r="A417" s="126" t="s">
        <v>1492</v>
      </c>
      <c r="B417" s="127" t="s">
        <v>1494</v>
      </c>
      <c r="C417" s="128">
        <v>52</v>
      </c>
      <c r="D417" s="128">
        <v>48</v>
      </c>
      <c r="E417" s="128">
        <v>39</v>
      </c>
      <c r="F417" s="128">
        <v>54</v>
      </c>
      <c r="G417" s="128">
        <v>45</v>
      </c>
      <c r="H417" s="128">
        <v>12</v>
      </c>
    </row>
    <row r="418" spans="1:8">
      <c r="A418" s="126" t="s">
        <v>1495</v>
      </c>
      <c r="B418" s="127" t="s">
        <v>1497</v>
      </c>
      <c r="C418" s="128">
        <v>11</v>
      </c>
      <c r="D418" s="128">
        <v>22</v>
      </c>
      <c r="E418" s="128">
        <v>119</v>
      </c>
      <c r="F418" s="128">
        <v>0</v>
      </c>
      <c r="G418" s="128">
        <v>119</v>
      </c>
      <c r="H418" s="128">
        <v>0</v>
      </c>
    </row>
    <row r="419" spans="1:8">
      <c r="A419" s="126" t="s">
        <v>1498</v>
      </c>
      <c r="B419" s="127" t="s">
        <v>1500</v>
      </c>
      <c r="C419" s="128">
        <v>4</v>
      </c>
      <c r="D419" s="128">
        <v>118</v>
      </c>
      <c r="E419" s="128">
        <v>96</v>
      </c>
      <c r="F419" s="128">
        <v>112</v>
      </c>
      <c r="G419" s="128">
        <v>52</v>
      </c>
      <c r="H419" s="128">
        <v>47</v>
      </c>
    </row>
    <row r="420" spans="1:8">
      <c r="A420" s="126" t="s">
        <v>1501</v>
      </c>
      <c r="B420" s="127" t="s">
        <v>1503</v>
      </c>
      <c r="C420" s="128">
        <v>19</v>
      </c>
      <c r="D420" s="128">
        <v>23</v>
      </c>
      <c r="E420" s="128">
        <v>10</v>
      </c>
      <c r="F420" s="128">
        <v>8</v>
      </c>
      <c r="G420" s="128">
        <v>4</v>
      </c>
      <c r="H420" s="128">
        <v>3</v>
      </c>
    </row>
    <row r="421" spans="1:8">
      <c r="A421" s="126" t="s">
        <v>1504</v>
      </c>
      <c r="B421" s="127" t="s">
        <v>1506</v>
      </c>
      <c r="C421" s="128">
        <v>0</v>
      </c>
      <c r="D421" s="128">
        <v>28</v>
      </c>
      <c r="E421" s="128">
        <v>22</v>
      </c>
      <c r="F421" s="128">
        <v>16</v>
      </c>
      <c r="G421" s="128">
        <v>4</v>
      </c>
      <c r="H421" s="128">
        <v>0</v>
      </c>
    </row>
    <row r="422" spans="1:8">
      <c r="A422" s="126" t="s">
        <v>1507</v>
      </c>
      <c r="B422" s="127" t="s">
        <v>1509</v>
      </c>
      <c r="C422" s="128">
        <v>38</v>
      </c>
      <c r="D422" s="128">
        <v>82</v>
      </c>
      <c r="E422" s="128">
        <v>26</v>
      </c>
      <c r="F422" s="128">
        <v>39</v>
      </c>
      <c r="G422" s="128">
        <v>94</v>
      </c>
      <c r="H422" s="128">
        <v>113</v>
      </c>
    </row>
    <row r="423" spans="1:8">
      <c r="A423" s="126" t="s">
        <v>1510</v>
      </c>
      <c r="B423" s="127" t="s">
        <v>1512</v>
      </c>
      <c r="C423" s="128">
        <v>27</v>
      </c>
      <c r="D423" s="128">
        <v>90</v>
      </c>
      <c r="E423" s="128">
        <v>33</v>
      </c>
      <c r="F423" s="128">
        <v>39</v>
      </c>
      <c r="G423" s="128">
        <v>72</v>
      </c>
      <c r="H423" s="128">
        <v>85</v>
      </c>
    </row>
    <row r="424" spans="1:8">
      <c r="A424" s="126" t="s">
        <v>1513</v>
      </c>
      <c r="B424" s="127" t="s">
        <v>1515</v>
      </c>
      <c r="C424" s="128">
        <v>71</v>
      </c>
      <c r="D424" s="128">
        <v>93</v>
      </c>
      <c r="E424" s="128">
        <v>80</v>
      </c>
      <c r="F424" s="128">
        <v>68</v>
      </c>
      <c r="G424" s="128">
        <v>204</v>
      </c>
      <c r="H424" s="128">
        <v>267</v>
      </c>
    </row>
    <row r="425" spans="1:8">
      <c r="A425" s="126" t="s">
        <v>1516</v>
      </c>
      <c r="B425" s="127" t="s">
        <v>1518</v>
      </c>
      <c r="C425" s="128">
        <v>30</v>
      </c>
      <c r="D425" s="128">
        <v>21</v>
      </c>
      <c r="E425" s="128">
        <v>12</v>
      </c>
      <c r="F425" s="128">
        <v>24</v>
      </c>
      <c r="G425" s="128">
        <v>44</v>
      </c>
      <c r="H425" s="128">
        <v>86</v>
      </c>
    </row>
    <row r="426" spans="1:8">
      <c r="A426" s="126" t="s">
        <v>1519</v>
      </c>
      <c r="B426" s="127" t="s">
        <v>1521</v>
      </c>
      <c r="C426" s="128">
        <v>19</v>
      </c>
      <c r="D426" s="128">
        <v>67</v>
      </c>
      <c r="E426" s="128">
        <v>23</v>
      </c>
      <c r="F426" s="128">
        <v>47</v>
      </c>
      <c r="G426" s="128">
        <v>24</v>
      </c>
      <c r="H426" s="128">
        <v>90</v>
      </c>
    </row>
    <row r="427" spans="1:8">
      <c r="A427" s="126" t="s">
        <v>1522</v>
      </c>
      <c r="B427" s="127" t="s">
        <v>1524</v>
      </c>
      <c r="C427" s="128">
        <v>27</v>
      </c>
      <c r="D427" s="128">
        <v>45</v>
      </c>
      <c r="E427" s="128">
        <v>50</v>
      </c>
      <c r="F427" s="128">
        <v>33</v>
      </c>
      <c r="G427" s="128">
        <v>29</v>
      </c>
      <c r="H427" s="128">
        <v>87</v>
      </c>
    </row>
    <row r="428" spans="1:8">
      <c r="A428" s="126" t="s">
        <v>1525</v>
      </c>
      <c r="B428" s="127" t="s">
        <v>1527</v>
      </c>
      <c r="C428" s="128">
        <v>14</v>
      </c>
      <c r="D428" s="128">
        <v>26</v>
      </c>
      <c r="E428" s="128">
        <v>36</v>
      </c>
      <c r="F428" s="128">
        <v>24</v>
      </c>
      <c r="G428" s="128">
        <v>71</v>
      </c>
      <c r="H428" s="128">
        <v>84</v>
      </c>
    </row>
    <row r="429" spans="1:8">
      <c r="A429" s="126" t="s">
        <v>1528</v>
      </c>
      <c r="B429" s="127" t="s">
        <v>1530</v>
      </c>
      <c r="C429" s="128">
        <v>6</v>
      </c>
      <c r="D429" s="128">
        <v>6</v>
      </c>
      <c r="E429" s="128">
        <v>4</v>
      </c>
      <c r="F429" s="128">
        <v>10</v>
      </c>
      <c r="G429" s="128">
        <v>8</v>
      </c>
      <c r="H429" s="128">
        <v>5</v>
      </c>
    </row>
    <row r="430" spans="1:8">
      <c r="A430" s="126" t="s">
        <v>1531</v>
      </c>
      <c r="B430" s="127" t="s">
        <v>1533</v>
      </c>
      <c r="C430" s="128">
        <v>18</v>
      </c>
      <c r="D430" s="128">
        <v>5</v>
      </c>
      <c r="E430" s="128">
        <v>6</v>
      </c>
      <c r="F430" s="128">
        <v>5</v>
      </c>
      <c r="G430" s="128">
        <v>11</v>
      </c>
      <c r="H430" s="128">
        <v>6</v>
      </c>
    </row>
    <row r="431" spans="1:8">
      <c r="A431" s="126" t="s">
        <v>1534</v>
      </c>
      <c r="B431" s="127" t="s">
        <v>1536</v>
      </c>
      <c r="C431" s="128">
        <v>15</v>
      </c>
      <c r="D431" s="128">
        <v>19</v>
      </c>
      <c r="E431" s="128">
        <v>28</v>
      </c>
      <c r="F431" s="128">
        <v>20</v>
      </c>
      <c r="G431" s="128">
        <v>16</v>
      </c>
      <c r="H431" s="128">
        <v>12</v>
      </c>
    </row>
    <row r="432" spans="1:8">
      <c r="A432" s="126" t="s">
        <v>1537</v>
      </c>
      <c r="B432" s="127" t="s">
        <v>1539</v>
      </c>
      <c r="C432" s="128">
        <v>16</v>
      </c>
      <c r="D432" s="128">
        <v>15</v>
      </c>
      <c r="E432" s="128">
        <v>15</v>
      </c>
      <c r="F432" s="128">
        <v>23</v>
      </c>
      <c r="G432" s="128">
        <v>15</v>
      </c>
      <c r="H432" s="128">
        <v>12</v>
      </c>
    </row>
    <row r="433" spans="1:8">
      <c r="A433" s="126" t="s">
        <v>1540</v>
      </c>
      <c r="B433" s="127" t="s">
        <v>1542</v>
      </c>
      <c r="C433" s="128">
        <v>10</v>
      </c>
      <c r="D433" s="128">
        <v>12</v>
      </c>
      <c r="E433" s="128">
        <v>3</v>
      </c>
      <c r="F433" s="128">
        <v>6</v>
      </c>
      <c r="G433" s="128">
        <v>4</v>
      </c>
      <c r="H433" s="128">
        <v>0</v>
      </c>
    </row>
    <row r="434" spans="1:8">
      <c r="A434" s="126" t="s">
        <v>1543</v>
      </c>
      <c r="B434" s="127" t="s">
        <v>1545</v>
      </c>
      <c r="C434" s="128">
        <v>0</v>
      </c>
      <c r="D434" s="128">
        <v>0</v>
      </c>
      <c r="E434" s="128">
        <v>1</v>
      </c>
      <c r="F434" s="128">
        <v>0</v>
      </c>
      <c r="G434" s="128">
        <v>0</v>
      </c>
      <c r="H434" s="128">
        <v>0</v>
      </c>
    </row>
    <row r="435" spans="1:8">
      <c r="A435" s="126" t="s">
        <v>1546</v>
      </c>
      <c r="B435" s="127" t="s">
        <v>1548</v>
      </c>
      <c r="C435" s="128">
        <v>4</v>
      </c>
      <c r="D435" s="128">
        <v>0</v>
      </c>
      <c r="E435" s="128">
        <v>0</v>
      </c>
      <c r="F435" s="128">
        <v>0</v>
      </c>
      <c r="G435" s="128">
        <v>6</v>
      </c>
      <c r="H435" s="128">
        <v>0</v>
      </c>
    </row>
    <row r="436" spans="1:8">
      <c r="A436" s="126" t="s">
        <v>1549</v>
      </c>
      <c r="B436" s="127" t="s">
        <v>1551</v>
      </c>
      <c r="C436" s="128">
        <v>0</v>
      </c>
      <c r="D436" s="128">
        <v>0</v>
      </c>
      <c r="E436" s="128">
        <v>0</v>
      </c>
      <c r="F436" s="128">
        <v>17</v>
      </c>
      <c r="G436" s="128">
        <v>0</v>
      </c>
      <c r="H436" s="128">
        <v>0</v>
      </c>
    </row>
    <row r="437" spans="1:8">
      <c r="A437" s="126" t="s">
        <v>1552</v>
      </c>
      <c r="B437" s="127" t="s">
        <v>1554</v>
      </c>
      <c r="C437" s="128">
        <v>2</v>
      </c>
      <c r="D437" s="128">
        <v>0</v>
      </c>
      <c r="E437" s="128">
        <v>0</v>
      </c>
      <c r="F437" s="128">
        <v>0</v>
      </c>
      <c r="G437" s="128">
        <v>0</v>
      </c>
      <c r="H437" s="128">
        <v>0</v>
      </c>
    </row>
    <row r="438" spans="1:8">
      <c r="A438" s="126" t="s">
        <v>1555</v>
      </c>
      <c r="B438" s="127" t="s">
        <v>1557</v>
      </c>
      <c r="C438" s="128">
        <v>11</v>
      </c>
      <c r="D438" s="128">
        <v>9</v>
      </c>
      <c r="E438" s="128">
        <v>6</v>
      </c>
      <c r="F438" s="128">
        <v>5</v>
      </c>
      <c r="G438" s="128">
        <v>5</v>
      </c>
      <c r="H438" s="128">
        <v>36</v>
      </c>
    </row>
    <row r="439" spans="1:8">
      <c r="A439" s="126" t="s">
        <v>1558</v>
      </c>
      <c r="B439" s="127" t="s">
        <v>1560</v>
      </c>
      <c r="C439" s="128">
        <v>2</v>
      </c>
      <c r="D439" s="128">
        <v>13</v>
      </c>
      <c r="E439" s="128">
        <v>5</v>
      </c>
      <c r="F439" s="128">
        <v>4</v>
      </c>
      <c r="G439" s="128">
        <v>6</v>
      </c>
      <c r="H439" s="128">
        <v>6</v>
      </c>
    </row>
    <row r="440" spans="1:8">
      <c r="A440" s="126" t="s">
        <v>1561</v>
      </c>
      <c r="B440" s="127" t="s">
        <v>1563</v>
      </c>
      <c r="C440" s="128">
        <v>0</v>
      </c>
      <c r="D440" s="128">
        <v>0</v>
      </c>
      <c r="E440" s="128">
        <v>0</v>
      </c>
      <c r="F440" s="128">
        <v>0</v>
      </c>
      <c r="G440" s="128">
        <v>0</v>
      </c>
      <c r="H440" s="128">
        <v>0</v>
      </c>
    </row>
    <row r="441" spans="1:8">
      <c r="A441" s="126" t="s">
        <v>1564</v>
      </c>
      <c r="B441" s="127" t="s">
        <v>1566</v>
      </c>
      <c r="C441" s="128">
        <v>11</v>
      </c>
      <c r="D441" s="128">
        <v>10</v>
      </c>
      <c r="E441" s="128">
        <v>10</v>
      </c>
      <c r="F441" s="128">
        <v>18</v>
      </c>
      <c r="G441" s="128">
        <v>11</v>
      </c>
      <c r="H441" s="128">
        <v>12</v>
      </c>
    </row>
    <row r="442" spans="1:8">
      <c r="A442" s="126" t="s">
        <v>1567</v>
      </c>
      <c r="B442" s="127" t="s">
        <v>1569</v>
      </c>
      <c r="C442" s="128">
        <v>0</v>
      </c>
      <c r="D442" s="128">
        <v>11</v>
      </c>
      <c r="E442" s="128">
        <v>4</v>
      </c>
      <c r="F442" s="128">
        <v>8</v>
      </c>
      <c r="G442" s="128">
        <v>7</v>
      </c>
      <c r="H442" s="128">
        <v>1</v>
      </c>
    </row>
    <row r="443" spans="1:8">
      <c r="A443" s="126" t="s">
        <v>1570</v>
      </c>
      <c r="B443" s="127" t="s">
        <v>1572</v>
      </c>
      <c r="C443" s="128">
        <v>5</v>
      </c>
      <c r="D443" s="128">
        <v>3</v>
      </c>
      <c r="E443" s="128">
        <v>1</v>
      </c>
      <c r="F443" s="128">
        <v>4</v>
      </c>
      <c r="G443" s="128">
        <v>6</v>
      </c>
      <c r="H443" s="128">
        <v>3</v>
      </c>
    </row>
    <row r="444" spans="1:8">
      <c r="A444" s="126" t="s">
        <v>1573</v>
      </c>
      <c r="B444" s="127" t="s">
        <v>1575</v>
      </c>
      <c r="C444" s="128">
        <v>11</v>
      </c>
      <c r="D444" s="128">
        <v>4</v>
      </c>
      <c r="E444" s="128">
        <v>4</v>
      </c>
      <c r="F444" s="128">
        <v>3</v>
      </c>
      <c r="G444" s="128">
        <v>1</v>
      </c>
      <c r="H444" s="128">
        <v>3</v>
      </c>
    </row>
    <row r="445" spans="1:8">
      <c r="A445" s="126" t="s">
        <v>1576</v>
      </c>
      <c r="B445" s="127" t="s">
        <v>1578</v>
      </c>
      <c r="C445" s="128">
        <v>7</v>
      </c>
      <c r="D445" s="128">
        <v>3</v>
      </c>
      <c r="E445" s="128">
        <v>1</v>
      </c>
      <c r="F445" s="128">
        <v>-1</v>
      </c>
      <c r="G445" s="128">
        <v>0</v>
      </c>
      <c r="H445" s="128">
        <v>2</v>
      </c>
    </row>
    <row r="446" spans="1:8">
      <c r="A446" s="126" t="s">
        <v>1579</v>
      </c>
      <c r="B446" s="127" t="s">
        <v>1581</v>
      </c>
      <c r="C446" s="128">
        <v>9</v>
      </c>
      <c r="D446" s="128">
        <v>6</v>
      </c>
      <c r="E446" s="128">
        <v>3</v>
      </c>
      <c r="F446" s="128">
        <v>12</v>
      </c>
      <c r="G446" s="128">
        <v>7</v>
      </c>
      <c r="H446" s="128">
        <v>3</v>
      </c>
    </row>
    <row r="447" spans="1:8">
      <c r="A447" s="126" t="s">
        <v>1582</v>
      </c>
      <c r="B447" s="127" t="s">
        <v>1584</v>
      </c>
      <c r="C447" s="128">
        <v>16</v>
      </c>
      <c r="D447" s="128">
        <v>9</v>
      </c>
      <c r="E447" s="128">
        <v>12</v>
      </c>
      <c r="F447" s="128">
        <v>5</v>
      </c>
      <c r="G447" s="128">
        <v>2</v>
      </c>
      <c r="H447" s="128">
        <v>3</v>
      </c>
    </row>
    <row r="448" spans="1:8">
      <c r="A448" s="126" t="s">
        <v>1585</v>
      </c>
      <c r="B448" s="127" t="s">
        <v>1587</v>
      </c>
      <c r="C448" s="128">
        <v>4</v>
      </c>
      <c r="D448" s="128">
        <v>4</v>
      </c>
      <c r="E448" s="128">
        <v>3</v>
      </c>
      <c r="F448" s="128">
        <v>4</v>
      </c>
      <c r="G448" s="128">
        <v>4</v>
      </c>
      <c r="H448" s="128">
        <v>5</v>
      </c>
    </row>
    <row r="449" spans="1:8">
      <c r="A449" s="126" t="s">
        <v>1588</v>
      </c>
      <c r="B449" s="127" t="s">
        <v>1590</v>
      </c>
      <c r="C449" s="128">
        <v>3</v>
      </c>
      <c r="D449" s="128">
        <v>7</v>
      </c>
      <c r="E449" s="128">
        <v>4</v>
      </c>
      <c r="F449" s="128">
        <v>7</v>
      </c>
      <c r="G449" s="128">
        <v>5</v>
      </c>
      <c r="H449" s="128">
        <v>6</v>
      </c>
    </row>
    <row r="450" spans="1:8">
      <c r="A450" s="126" t="s">
        <v>1591</v>
      </c>
      <c r="B450" s="127" t="s">
        <v>1590</v>
      </c>
      <c r="C450" s="128">
        <v>4</v>
      </c>
      <c r="D450" s="128">
        <v>6</v>
      </c>
      <c r="E450" s="128">
        <v>6</v>
      </c>
      <c r="F450" s="128">
        <v>4</v>
      </c>
      <c r="G450" s="128">
        <v>4</v>
      </c>
      <c r="H450" s="128">
        <v>6</v>
      </c>
    </row>
    <row r="451" spans="1:8">
      <c r="A451" s="126" t="s">
        <v>1593</v>
      </c>
      <c r="B451" s="127" t="s">
        <v>1595</v>
      </c>
      <c r="C451" s="128">
        <v>3</v>
      </c>
      <c r="D451" s="128">
        <v>4</v>
      </c>
      <c r="E451" s="128">
        <v>3</v>
      </c>
      <c r="F451" s="128">
        <v>3</v>
      </c>
      <c r="G451" s="128">
        <v>3</v>
      </c>
      <c r="H451" s="128">
        <v>4</v>
      </c>
    </row>
    <row r="452" spans="1:8">
      <c r="A452" s="126" t="s">
        <v>1596</v>
      </c>
      <c r="B452" s="127" t="s">
        <v>1598</v>
      </c>
      <c r="C452" s="128">
        <v>25</v>
      </c>
      <c r="D452" s="128">
        <v>11</v>
      </c>
      <c r="E452" s="128">
        <v>3</v>
      </c>
      <c r="F452" s="128">
        <v>14</v>
      </c>
      <c r="G452" s="128">
        <v>3</v>
      </c>
      <c r="H452" s="128">
        <v>6</v>
      </c>
    </row>
    <row r="453" spans="1:8">
      <c r="A453" s="126" t="s">
        <v>1599</v>
      </c>
      <c r="B453" s="127" t="s">
        <v>1601</v>
      </c>
      <c r="C453" s="128">
        <v>9</v>
      </c>
      <c r="D453" s="128">
        <v>0</v>
      </c>
      <c r="E453" s="128">
        <v>6</v>
      </c>
      <c r="F453" s="128">
        <v>8</v>
      </c>
      <c r="G453" s="128">
        <v>5</v>
      </c>
      <c r="H453" s="128">
        <v>5</v>
      </c>
    </row>
    <row r="454" spans="1:8">
      <c r="A454" s="126" t="s">
        <v>1602</v>
      </c>
      <c r="B454" s="127" t="s">
        <v>1604</v>
      </c>
      <c r="C454" s="128">
        <v>11</v>
      </c>
      <c r="D454" s="128">
        <v>9</v>
      </c>
      <c r="E454" s="128">
        <v>8</v>
      </c>
      <c r="F454" s="128">
        <v>5</v>
      </c>
      <c r="G454" s="128">
        <v>2</v>
      </c>
      <c r="H454" s="128">
        <v>6</v>
      </c>
    </row>
    <row r="455" spans="1:8">
      <c r="A455" s="126" t="s">
        <v>1605</v>
      </c>
      <c r="B455" s="127" t="s">
        <v>1607</v>
      </c>
      <c r="C455" s="128">
        <v>30</v>
      </c>
      <c r="D455" s="128">
        <v>17</v>
      </c>
      <c r="E455" s="128">
        <v>8</v>
      </c>
      <c r="F455" s="128">
        <v>58</v>
      </c>
      <c r="G455" s="128">
        <v>11</v>
      </c>
      <c r="H455" s="128">
        <v>8</v>
      </c>
    </row>
    <row r="456" spans="1:8">
      <c r="A456" s="126" t="s">
        <v>1608</v>
      </c>
      <c r="B456" s="127" t="s">
        <v>1610</v>
      </c>
      <c r="C456" s="128">
        <v>4</v>
      </c>
      <c r="D456" s="128">
        <v>6</v>
      </c>
      <c r="E456" s="128">
        <v>6</v>
      </c>
      <c r="F456" s="128">
        <v>0</v>
      </c>
      <c r="G456" s="128">
        <v>8</v>
      </c>
      <c r="H456" s="128">
        <v>6</v>
      </c>
    </row>
    <row r="457" spans="1:8">
      <c r="A457" s="126" t="s">
        <v>1611</v>
      </c>
      <c r="B457" s="127" t="s">
        <v>1613</v>
      </c>
      <c r="C457" s="128">
        <v>5</v>
      </c>
      <c r="D457" s="128">
        <v>7</v>
      </c>
      <c r="E457" s="128">
        <v>5</v>
      </c>
      <c r="F457" s="128">
        <v>0</v>
      </c>
      <c r="G457" s="128">
        <v>5</v>
      </c>
      <c r="H457" s="128">
        <v>2</v>
      </c>
    </row>
    <row r="458" spans="1:8">
      <c r="A458" s="126" t="s">
        <v>1614</v>
      </c>
      <c r="B458" s="127" t="s">
        <v>1616</v>
      </c>
      <c r="C458" s="128">
        <v>1</v>
      </c>
      <c r="D458" s="128">
        <v>3</v>
      </c>
      <c r="E458" s="128">
        <v>1</v>
      </c>
      <c r="F458" s="128">
        <v>2</v>
      </c>
      <c r="G458" s="128">
        <v>2</v>
      </c>
      <c r="H458" s="128">
        <v>3</v>
      </c>
    </row>
    <row r="459" spans="1:8">
      <c r="A459" s="126" t="s">
        <v>1617</v>
      </c>
      <c r="B459" s="127" t="s">
        <v>1619</v>
      </c>
      <c r="C459" s="128">
        <v>4</v>
      </c>
      <c r="D459" s="128">
        <v>8</v>
      </c>
      <c r="E459" s="128">
        <v>3</v>
      </c>
      <c r="F459" s="128">
        <v>1</v>
      </c>
      <c r="G459" s="128">
        <v>7</v>
      </c>
      <c r="H459" s="128">
        <v>3</v>
      </c>
    </row>
    <row r="460" spans="1:8">
      <c r="A460" s="126" t="s">
        <v>1620</v>
      </c>
      <c r="B460" s="127" t="s">
        <v>1622</v>
      </c>
      <c r="C460" s="128">
        <v>3</v>
      </c>
      <c r="D460" s="128">
        <v>2</v>
      </c>
      <c r="E460" s="128">
        <v>1</v>
      </c>
      <c r="F460" s="128">
        <v>2</v>
      </c>
      <c r="G460" s="128">
        <v>1</v>
      </c>
      <c r="H460" s="128">
        <v>1</v>
      </c>
    </row>
    <row r="461" spans="1:8">
      <c r="A461" s="126" t="s">
        <v>1623</v>
      </c>
      <c r="B461" s="127" t="s">
        <v>1625</v>
      </c>
      <c r="C461" s="128">
        <v>2</v>
      </c>
      <c r="D461" s="128">
        <v>2</v>
      </c>
      <c r="E461" s="128">
        <v>1</v>
      </c>
      <c r="F461" s="128">
        <v>3</v>
      </c>
      <c r="G461" s="128">
        <v>1</v>
      </c>
      <c r="H461" s="128">
        <v>3</v>
      </c>
    </row>
    <row r="462" spans="1:8">
      <c r="A462" s="126" t="s">
        <v>1626</v>
      </c>
      <c r="B462" s="127" t="s">
        <v>1628</v>
      </c>
      <c r="C462" s="128">
        <v>0</v>
      </c>
      <c r="D462" s="128">
        <v>0</v>
      </c>
      <c r="E462" s="128">
        <v>0</v>
      </c>
      <c r="F462" s="128">
        <v>8</v>
      </c>
      <c r="G462" s="128">
        <v>0</v>
      </c>
      <c r="H462" s="128">
        <v>0</v>
      </c>
    </row>
    <row r="463" spans="1:8">
      <c r="A463" s="126" t="s">
        <v>1629</v>
      </c>
      <c r="B463" s="127" t="s">
        <v>1631</v>
      </c>
      <c r="C463" s="128">
        <v>7</v>
      </c>
      <c r="D463" s="128">
        <v>3</v>
      </c>
      <c r="E463" s="128">
        <v>4</v>
      </c>
      <c r="F463" s="128">
        <v>0</v>
      </c>
      <c r="G463" s="128">
        <v>3</v>
      </c>
      <c r="H463" s="128">
        <v>6</v>
      </c>
    </row>
    <row r="464" spans="1:8">
      <c r="A464" s="126" t="s">
        <v>1632</v>
      </c>
      <c r="B464" s="127" t="s">
        <v>1634</v>
      </c>
      <c r="C464" s="128">
        <v>1</v>
      </c>
      <c r="D464" s="128">
        <v>2</v>
      </c>
      <c r="E464" s="128">
        <v>1</v>
      </c>
      <c r="F464" s="128">
        <v>1</v>
      </c>
      <c r="G464" s="128">
        <v>1</v>
      </c>
      <c r="H464" s="128">
        <v>1</v>
      </c>
    </row>
    <row r="465" spans="1:8">
      <c r="A465" s="126" t="s">
        <v>1635</v>
      </c>
      <c r="B465" s="127" t="s">
        <v>1637</v>
      </c>
      <c r="C465" s="128">
        <v>3</v>
      </c>
      <c r="D465" s="128">
        <v>0</v>
      </c>
      <c r="E465" s="128">
        <v>1</v>
      </c>
      <c r="F465" s="128">
        <v>0</v>
      </c>
      <c r="G465" s="128">
        <v>5</v>
      </c>
      <c r="H465" s="128">
        <v>0</v>
      </c>
    </row>
    <row r="466" spans="1:8">
      <c r="A466" s="126" t="s">
        <v>1638</v>
      </c>
      <c r="B466" s="127" t="s">
        <v>1640</v>
      </c>
      <c r="C466" s="128">
        <v>5</v>
      </c>
      <c r="D466" s="128">
        <v>2</v>
      </c>
      <c r="E466" s="128">
        <v>2</v>
      </c>
      <c r="F466" s="128">
        <v>7</v>
      </c>
      <c r="G466" s="128">
        <v>0</v>
      </c>
      <c r="H466" s="128">
        <v>0</v>
      </c>
    </row>
    <row r="467" spans="1:8">
      <c r="A467" s="126" t="s">
        <v>1641</v>
      </c>
      <c r="B467" s="127" t="s">
        <v>1643</v>
      </c>
      <c r="C467" s="128">
        <v>12</v>
      </c>
      <c r="D467" s="128">
        <v>4</v>
      </c>
      <c r="E467" s="128">
        <v>1</v>
      </c>
      <c r="F467" s="128">
        <v>8</v>
      </c>
      <c r="G467" s="128">
        <v>11</v>
      </c>
      <c r="H467" s="128">
        <v>12</v>
      </c>
    </row>
    <row r="468" spans="1:8">
      <c r="A468" s="126" t="s">
        <v>1644</v>
      </c>
      <c r="B468" s="127" t="s">
        <v>1646</v>
      </c>
      <c r="C468" s="128">
        <v>3</v>
      </c>
      <c r="D468" s="128">
        <v>0</v>
      </c>
      <c r="E468" s="128">
        <v>4</v>
      </c>
      <c r="F468" s="128">
        <v>7</v>
      </c>
      <c r="G468" s="128">
        <v>2</v>
      </c>
      <c r="H468" s="128">
        <v>0</v>
      </c>
    </row>
    <row r="469" spans="1:8">
      <c r="A469" s="126" t="s">
        <v>1647</v>
      </c>
      <c r="B469" s="127" t="s">
        <v>1649</v>
      </c>
      <c r="C469" s="128">
        <v>10</v>
      </c>
      <c r="D469" s="128">
        <v>6</v>
      </c>
      <c r="E469" s="128">
        <v>3</v>
      </c>
      <c r="F469" s="128">
        <v>11</v>
      </c>
      <c r="G469" s="128">
        <v>4</v>
      </c>
      <c r="H469" s="128">
        <v>6</v>
      </c>
    </row>
    <row r="470" spans="1:8">
      <c r="A470" s="126" t="s">
        <v>1650</v>
      </c>
      <c r="B470" s="127" t="s">
        <v>1652</v>
      </c>
      <c r="C470" s="128">
        <v>0</v>
      </c>
      <c r="D470" s="128">
        <v>2</v>
      </c>
      <c r="E470" s="128">
        <v>2</v>
      </c>
      <c r="F470" s="128">
        <v>0</v>
      </c>
      <c r="G470" s="128">
        <v>0</v>
      </c>
      <c r="H470" s="128">
        <v>0</v>
      </c>
    </row>
    <row r="471" spans="1:8">
      <c r="A471" s="126" t="s">
        <v>1653</v>
      </c>
      <c r="B471" s="127" t="s">
        <v>1655</v>
      </c>
      <c r="C471" s="128">
        <v>2</v>
      </c>
      <c r="D471" s="128">
        <v>6</v>
      </c>
      <c r="E471" s="128">
        <v>3</v>
      </c>
      <c r="F471" s="128">
        <v>12</v>
      </c>
      <c r="G471" s="128">
        <v>3</v>
      </c>
      <c r="H471" s="128">
        <v>3</v>
      </c>
    </row>
    <row r="472" spans="1:8">
      <c r="A472" s="126" t="s">
        <v>1656</v>
      </c>
      <c r="B472" s="127" t="s">
        <v>1658</v>
      </c>
      <c r="C472" s="128">
        <v>0</v>
      </c>
      <c r="D472" s="128">
        <v>6</v>
      </c>
      <c r="E472" s="128">
        <v>8</v>
      </c>
      <c r="F472" s="128">
        <v>6</v>
      </c>
      <c r="G472" s="128">
        <v>4</v>
      </c>
      <c r="H472" s="128">
        <v>5</v>
      </c>
    </row>
    <row r="473" spans="1:8">
      <c r="A473" s="126" t="s">
        <v>1659</v>
      </c>
      <c r="B473" s="127" t="s">
        <v>1661</v>
      </c>
      <c r="C473" s="128">
        <v>15</v>
      </c>
      <c r="D473" s="128">
        <v>6</v>
      </c>
      <c r="E473" s="128">
        <v>14</v>
      </c>
      <c r="F473" s="128">
        <v>9</v>
      </c>
      <c r="G473" s="128">
        <v>2</v>
      </c>
      <c r="H473" s="128">
        <v>4</v>
      </c>
    </row>
    <row r="474" spans="1:8">
      <c r="A474" s="126" t="s">
        <v>1662</v>
      </c>
      <c r="B474" s="127" t="s">
        <v>1664</v>
      </c>
      <c r="C474" s="128">
        <v>5</v>
      </c>
      <c r="D474" s="128">
        <v>5</v>
      </c>
      <c r="E474" s="128">
        <v>5</v>
      </c>
      <c r="F474" s="128">
        <v>6</v>
      </c>
      <c r="G474" s="128">
        <v>6</v>
      </c>
      <c r="H474" s="128">
        <v>3</v>
      </c>
    </row>
    <row r="475" spans="1:8">
      <c r="A475" s="126" t="s">
        <v>1665</v>
      </c>
      <c r="B475" s="127" t="s">
        <v>1667</v>
      </c>
      <c r="C475" s="128">
        <v>22</v>
      </c>
      <c r="D475" s="128">
        <v>37</v>
      </c>
      <c r="E475" s="128">
        <v>12</v>
      </c>
      <c r="F475" s="128">
        <v>0</v>
      </c>
      <c r="G475" s="128">
        <v>13</v>
      </c>
      <c r="H475" s="128">
        <v>11</v>
      </c>
    </row>
    <row r="476" spans="1:8">
      <c r="A476" s="126" t="s">
        <v>1668</v>
      </c>
      <c r="B476" s="127" t="s">
        <v>1670</v>
      </c>
      <c r="C476" s="128">
        <v>7</v>
      </c>
      <c r="D476" s="128">
        <v>20</v>
      </c>
      <c r="E476" s="128">
        <v>3</v>
      </c>
      <c r="F476" s="128">
        <v>0</v>
      </c>
      <c r="G476" s="128">
        <v>1</v>
      </c>
      <c r="H476" s="128">
        <v>2</v>
      </c>
    </row>
    <row r="477" spans="1:8">
      <c r="A477" s="126" t="s">
        <v>1671</v>
      </c>
      <c r="B477" s="127" t="s">
        <v>1673</v>
      </c>
      <c r="C477" s="128">
        <v>20</v>
      </c>
      <c r="D477" s="128">
        <v>0</v>
      </c>
      <c r="E477" s="128">
        <v>4</v>
      </c>
      <c r="F477" s="128">
        <v>0</v>
      </c>
      <c r="G477" s="128">
        <v>8</v>
      </c>
      <c r="H477" s="128">
        <v>6</v>
      </c>
    </row>
    <row r="478" spans="1:8">
      <c r="A478" s="126" t="s">
        <v>1674</v>
      </c>
      <c r="B478" s="127" t="s">
        <v>1676</v>
      </c>
      <c r="C478" s="128">
        <v>27</v>
      </c>
      <c r="D478" s="128">
        <v>2</v>
      </c>
      <c r="E478" s="128">
        <v>6</v>
      </c>
      <c r="F478" s="128">
        <v>15</v>
      </c>
      <c r="G478" s="128">
        <v>8</v>
      </c>
      <c r="H478" s="128">
        <v>11</v>
      </c>
    </row>
    <row r="479" spans="1:8">
      <c r="A479" s="126" t="s">
        <v>1677</v>
      </c>
      <c r="B479" s="127" t="s">
        <v>1679</v>
      </c>
      <c r="C479" s="128">
        <v>13</v>
      </c>
      <c r="D479" s="128">
        <v>7</v>
      </c>
      <c r="E479" s="128">
        <v>4</v>
      </c>
      <c r="F479" s="128">
        <v>3</v>
      </c>
      <c r="G479" s="128">
        <v>14</v>
      </c>
      <c r="H479" s="128">
        <v>5</v>
      </c>
    </row>
    <row r="480" spans="1:8">
      <c r="A480" s="126" t="s">
        <v>1680</v>
      </c>
      <c r="B480" s="127" t="s">
        <v>1682</v>
      </c>
      <c r="C480" s="128">
        <v>9</v>
      </c>
      <c r="D480" s="128">
        <v>27</v>
      </c>
      <c r="E480" s="128">
        <v>0</v>
      </c>
      <c r="F480" s="128">
        <v>0</v>
      </c>
      <c r="G480" s="128">
        <v>13</v>
      </c>
      <c r="H480" s="128">
        <v>10</v>
      </c>
    </row>
    <row r="481" spans="1:8">
      <c r="A481" s="126" t="s">
        <v>1683</v>
      </c>
      <c r="B481" s="127" t="s">
        <v>1685</v>
      </c>
      <c r="C481" s="128">
        <v>0</v>
      </c>
      <c r="D481" s="128">
        <v>0</v>
      </c>
      <c r="E481" s="128">
        <v>0</v>
      </c>
      <c r="F481" s="128">
        <v>1</v>
      </c>
      <c r="G481" s="128">
        <v>0</v>
      </c>
      <c r="H481" s="128">
        <v>0</v>
      </c>
    </row>
    <row r="482" spans="1:8">
      <c r="A482" s="126" t="s">
        <v>1686</v>
      </c>
      <c r="B482" s="127" t="s">
        <v>1688</v>
      </c>
      <c r="C482" s="128">
        <v>5</v>
      </c>
      <c r="D482" s="128">
        <v>6</v>
      </c>
      <c r="E482" s="128">
        <v>0</v>
      </c>
      <c r="F482" s="128">
        <v>6</v>
      </c>
      <c r="G482" s="128">
        <v>1</v>
      </c>
      <c r="H482" s="128">
        <v>0</v>
      </c>
    </row>
    <row r="483" spans="1:8">
      <c r="A483" s="126" t="s">
        <v>1689</v>
      </c>
      <c r="B483" s="127" t="s">
        <v>1691</v>
      </c>
      <c r="C483" s="128">
        <v>9</v>
      </c>
      <c r="D483" s="128">
        <v>2</v>
      </c>
      <c r="E483" s="128">
        <v>9</v>
      </c>
      <c r="F483" s="128">
        <v>11</v>
      </c>
      <c r="G483" s="128">
        <v>4</v>
      </c>
      <c r="H483" s="128">
        <v>6</v>
      </c>
    </row>
    <row r="484" spans="1:8">
      <c r="A484" s="126" t="s">
        <v>1692</v>
      </c>
      <c r="B484" s="127" t="s">
        <v>1694</v>
      </c>
      <c r="C484" s="128">
        <v>0</v>
      </c>
      <c r="D484" s="128">
        <v>5</v>
      </c>
      <c r="E484" s="128">
        <v>0</v>
      </c>
      <c r="F484" s="128">
        <v>8</v>
      </c>
      <c r="G484" s="128">
        <v>0</v>
      </c>
      <c r="H484" s="128">
        <v>0</v>
      </c>
    </row>
    <row r="485" spans="1:8">
      <c r="A485" s="126" t="s">
        <v>1695</v>
      </c>
      <c r="B485" s="127" t="s">
        <v>1697</v>
      </c>
      <c r="C485" s="128">
        <v>0</v>
      </c>
      <c r="D485" s="128">
        <v>0</v>
      </c>
      <c r="E485" s="128">
        <v>1</v>
      </c>
      <c r="F485" s="128">
        <v>5</v>
      </c>
      <c r="G485" s="128">
        <v>4</v>
      </c>
      <c r="H485" s="128">
        <v>0</v>
      </c>
    </row>
    <row r="486" spans="1:8">
      <c r="A486" s="126" t="s">
        <v>1698</v>
      </c>
      <c r="B486" s="127" t="s">
        <v>1700</v>
      </c>
      <c r="C486" s="128">
        <v>6</v>
      </c>
      <c r="D486" s="128">
        <v>3</v>
      </c>
      <c r="E486" s="128">
        <v>4</v>
      </c>
      <c r="F486" s="128">
        <v>8</v>
      </c>
      <c r="G486" s="128">
        <v>6</v>
      </c>
      <c r="H486" s="128">
        <v>6</v>
      </c>
    </row>
    <row r="487" spans="1:8">
      <c r="A487" s="126" t="s">
        <v>1701</v>
      </c>
      <c r="B487" s="127" t="s">
        <v>1703</v>
      </c>
      <c r="C487" s="128">
        <v>0</v>
      </c>
      <c r="D487" s="128">
        <v>3</v>
      </c>
      <c r="E487" s="128">
        <v>3</v>
      </c>
      <c r="F487" s="128">
        <v>0</v>
      </c>
      <c r="G487" s="128">
        <v>4</v>
      </c>
      <c r="H487" s="128">
        <v>0</v>
      </c>
    </row>
    <row r="488" spans="1:8">
      <c r="A488" s="126" t="s">
        <v>1704</v>
      </c>
      <c r="B488" s="127" t="s">
        <v>1706</v>
      </c>
      <c r="C488" s="128">
        <v>3</v>
      </c>
      <c r="D488" s="128">
        <v>8</v>
      </c>
      <c r="E488" s="128">
        <v>9</v>
      </c>
      <c r="F488" s="128">
        <v>6</v>
      </c>
      <c r="G488" s="128">
        <v>0</v>
      </c>
      <c r="H488" s="128">
        <v>4</v>
      </c>
    </row>
    <row r="489" spans="1:8">
      <c r="A489" s="126" t="s">
        <v>1707</v>
      </c>
      <c r="B489" s="127" t="s">
        <v>1709</v>
      </c>
      <c r="C489" s="128">
        <v>12</v>
      </c>
      <c r="D489" s="128">
        <v>9</v>
      </c>
      <c r="E489" s="128">
        <v>5</v>
      </c>
      <c r="F489" s="128">
        <v>1</v>
      </c>
      <c r="G489" s="128">
        <v>6</v>
      </c>
      <c r="H489" s="128">
        <v>23</v>
      </c>
    </row>
    <row r="490" spans="1:8">
      <c r="A490" s="126" t="s">
        <v>1710</v>
      </c>
      <c r="B490" s="127" t="s">
        <v>1712</v>
      </c>
      <c r="C490" s="128">
        <v>11</v>
      </c>
      <c r="D490" s="128">
        <v>31</v>
      </c>
      <c r="E490" s="128">
        <v>7</v>
      </c>
      <c r="F490" s="128">
        <v>0</v>
      </c>
      <c r="G490" s="128">
        <v>6</v>
      </c>
      <c r="H490" s="128">
        <v>21</v>
      </c>
    </row>
    <row r="491" spans="1:8">
      <c r="A491" s="126" t="s">
        <v>1713</v>
      </c>
      <c r="B491" s="127" t="s">
        <v>1715</v>
      </c>
      <c r="C491" s="128">
        <v>4</v>
      </c>
      <c r="D491" s="128">
        <v>0</v>
      </c>
      <c r="E491" s="128">
        <v>4</v>
      </c>
      <c r="F491" s="128">
        <v>0</v>
      </c>
      <c r="G491" s="128">
        <v>0</v>
      </c>
      <c r="H491" s="128">
        <v>0</v>
      </c>
    </row>
    <row r="492" spans="1:8">
      <c r="A492" s="126" t="s">
        <v>1716</v>
      </c>
      <c r="B492" s="127" t="s">
        <v>1718</v>
      </c>
      <c r="C492" s="128">
        <v>4</v>
      </c>
      <c r="D492" s="128">
        <v>1</v>
      </c>
      <c r="E492" s="128">
        <v>3</v>
      </c>
      <c r="F492" s="128">
        <v>6</v>
      </c>
      <c r="G492" s="128">
        <v>5</v>
      </c>
      <c r="H492" s="128">
        <v>3</v>
      </c>
    </row>
    <row r="493" spans="1:8">
      <c r="A493" s="126" t="s">
        <v>1719</v>
      </c>
      <c r="B493" s="127" t="s">
        <v>1721</v>
      </c>
      <c r="C493" s="128">
        <v>5</v>
      </c>
      <c r="D493" s="128">
        <v>1</v>
      </c>
      <c r="E493" s="128">
        <v>3</v>
      </c>
      <c r="F493" s="128">
        <v>3</v>
      </c>
      <c r="G493" s="128">
        <v>1</v>
      </c>
      <c r="H493" s="128">
        <v>4</v>
      </c>
    </row>
    <row r="494" spans="1:8">
      <c r="A494" s="126" t="s">
        <v>1722</v>
      </c>
      <c r="B494" s="127" t="s">
        <v>1724</v>
      </c>
      <c r="C494" s="128">
        <v>11</v>
      </c>
      <c r="D494" s="128">
        <v>10</v>
      </c>
      <c r="E494" s="128">
        <v>9</v>
      </c>
      <c r="F494" s="128">
        <v>8</v>
      </c>
      <c r="G494" s="128">
        <v>7</v>
      </c>
      <c r="H494" s="128">
        <v>24</v>
      </c>
    </row>
    <row r="495" spans="1:8">
      <c r="A495" s="126" t="s">
        <v>1725</v>
      </c>
      <c r="B495" s="127" t="s">
        <v>1727</v>
      </c>
      <c r="C495" s="128">
        <v>8</v>
      </c>
      <c r="D495" s="128">
        <v>5</v>
      </c>
      <c r="E495" s="128">
        <v>16</v>
      </c>
      <c r="F495" s="128">
        <v>8</v>
      </c>
      <c r="G495" s="128">
        <v>6</v>
      </c>
      <c r="H495" s="128">
        <v>23</v>
      </c>
    </row>
    <row r="496" spans="1:8">
      <c r="A496" s="126" t="s">
        <v>1728</v>
      </c>
      <c r="B496" s="127" t="s">
        <v>1730</v>
      </c>
      <c r="C496" s="128">
        <v>21</v>
      </c>
      <c r="D496" s="128">
        <v>26</v>
      </c>
      <c r="E496" s="128">
        <v>7</v>
      </c>
      <c r="F496" s="128">
        <v>22</v>
      </c>
      <c r="G496" s="128">
        <v>8</v>
      </c>
      <c r="H496" s="128">
        <v>438</v>
      </c>
    </row>
    <row r="497" spans="1:8">
      <c r="A497" s="126" t="s">
        <v>1731</v>
      </c>
      <c r="B497" s="127" t="s">
        <v>1733</v>
      </c>
      <c r="C497" s="128">
        <v>24</v>
      </c>
      <c r="D497" s="128">
        <v>16</v>
      </c>
      <c r="E497" s="128">
        <v>0</v>
      </c>
      <c r="F497" s="128">
        <v>5</v>
      </c>
      <c r="G497" s="128">
        <v>1</v>
      </c>
      <c r="H497" s="128">
        <v>12</v>
      </c>
    </row>
    <row r="498" spans="1:8">
      <c r="A498" s="126" t="s">
        <v>1734</v>
      </c>
      <c r="B498" s="127" t="s">
        <v>1736</v>
      </c>
      <c r="C498" s="128">
        <v>7</v>
      </c>
      <c r="D498" s="128">
        <v>18</v>
      </c>
      <c r="E498" s="128">
        <v>8</v>
      </c>
      <c r="F498" s="128">
        <v>4</v>
      </c>
      <c r="G498" s="128">
        <v>12</v>
      </c>
      <c r="H498" s="128">
        <v>60</v>
      </c>
    </row>
    <row r="499" spans="1:8">
      <c r="A499" s="126" t="s">
        <v>1737</v>
      </c>
      <c r="B499" s="127" t="s">
        <v>1739</v>
      </c>
      <c r="C499" s="128">
        <v>8</v>
      </c>
      <c r="D499" s="128">
        <v>11</v>
      </c>
      <c r="E499" s="128">
        <v>8</v>
      </c>
      <c r="F499" s="128">
        <v>3</v>
      </c>
      <c r="G499" s="128">
        <v>7</v>
      </c>
      <c r="H499" s="128">
        <v>16</v>
      </c>
    </row>
    <row r="500" spans="1:8">
      <c r="A500" s="126" t="s">
        <v>1740</v>
      </c>
      <c r="B500" s="127" t="s">
        <v>1742</v>
      </c>
      <c r="C500" s="128">
        <v>69</v>
      </c>
      <c r="D500" s="128">
        <v>125</v>
      </c>
      <c r="E500" s="128">
        <v>0</v>
      </c>
      <c r="F500" s="128">
        <v>42</v>
      </c>
      <c r="G500" s="128">
        <v>61</v>
      </c>
      <c r="H500" s="128">
        <v>43</v>
      </c>
    </row>
    <row r="501" spans="1:8">
      <c r="A501" s="126" t="s">
        <v>1743</v>
      </c>
      <c r="B501" s="127" t="s">
        <v>1745</v>
      </c>
      <c r="C501" s="128">
        <v>33</v>
      </c>
      <c r="D501" s="128">
        <v>60</v>
      </c>
      <c r="E501" s="128">
        <v>21</v>
      </c>
      <c r="F501" s="128">
        <v>18</v>
      </c>
      <c r="G501" s="128">
        <v>18</v>
      </c>
      <c r="H501" s="128">
        <v>52</v>
      </c>
    </row>
    <row r="502" spans="1:8">
      <c r="A502" s="126" t="s">
        <v>1746</v>
      </c>
      <c r="B502" s="127" t="s">
        <v>1748</v>
      </c>
      <c r="C502" s="128">
        <v>11</v>
      </c>
      <c r="D502" s="128">
        <v>13</v>
      </c>
      <c r="E502" s="128">
        <v>9</v>
      </c>
      <c r="F502" s="128">
        <v>6</v>
      </c>
      <c r="G502" s="128">
        <v>19</v>
      </c>
      <c r="H502" s="128">
        <v>54</v>
      </c>
    </row>
    <row r="503" spans="1:8">
      <c r="A503" s="126" t="s">
        <v>1749</v>
      </c>
      <c r="B503" s="127" t="s">
        <v>1751</v>
      </c>
      <c r="C503" s="128">
        <v>32</v>
      </c>
      <c r="D503" s="128">
        <v>27</v>
      </c>
      <c r="E503" s="128">
        <v>9</v>
      </c>
      <c r="F503" s="128">
        <v>10</v>
      </c>
      <c r="G503" s="128">
        <v>9</v>
      </c>
      <c r="H503" s="128">
        <v>30</v>
      </c>
    </row>
    <row r="504" spans="1:8">
      <c r="A504" s="126" t="s">
        <v>1752</v>
      </c>
      <c r="B504" s="127" t="s">
        <v>1754</v>
      </c>
      <c r="C504" s="128">
        <v>68</v>
      </c>
      <c r="D504" s="128">
        <v>107</v>
      </c>
      <c r="E504" s="128">
        <v>0</v>
      </c>
      <c r="F504" s="128">
        <v>21</v>
      </c>
      <c r="G504" s="128">
        <v>113</v>
      </c>
      <c r="H504" s="128">
        <v>42</v>
      </c>
    </row>
    <row r="505" spans="1:8">
      <c r="A505" s="126" t="s">
        <v>1755</v>
      </c>
      <c r="B505" s="127" t="s">
        <v>1757</v>
      </c>
      <c r="C505" s="128">
        <v>12</v>
      </c>
      <c r="D505" s="128">
        <v>11</v>
      </c>
      <c r="E505" s="128">
        <v>3</v>
      </c>
      <c r="F505" s="128">
        <v>5</v>
      </c>
      <c r="G505" s="128">
        <v>10</v>
      </c>
      <c r="H505" s="128">
        <v>6</v>
      </c>
    </row>
    <row r="506" spans="1:8">
      <c r="A506" s="126" t="s">
        <v>1758</v>
      </c>
      <c r="B506" s="127" t="s">
        <v>1760</v>
      </c>
      <c r="C506" s="128">
        <v>23</v>
      </c>
      <c r="D506" s="128">
        <v>22</v>
      </c>
      <c r="E506" s="128">
        <v>12</v>
      </c>
      <c r="F506" s="128">
        <v>12</v>
      </c>
      <c r="G506" s="128">
        <v>11</v>
      </c>
      <c r="H506" s="128">
        <v>53</v>
      </c>
    </row>
    <row r="507" spans="1:8">
      <c r="A507" s="126" t="s">
        <v>1761</v>
      </c>
      <c r="B507" s="127" t="s">
        <v>1763</v>
      </c>
      <c r="C507" s="128">
        <v>7</v>
      </c>
      <c r="D507" s="128">
        <v>9</v>
      </c>
      <c r="E507" s="128">
        <v>5</v>
      </c>
      <c r="F507" s="128">
        <v>5</v>
      </c>
      <c r="G507" s="128">
        <v>4</v>
      </c>
      <c r="H507" s="128">
        <v>30</v>
      </c>
    </row>
    <row r="508" spans="1:8">
      <c r="A508" s="126" t="s">
        <v>1764</v>
      </c>
      <c r="B508" s="127" t="s">
        <v>1766</v>
      </c>
      <c r="C508" s="128">
        <v>67</v>
      </c>
      <c r="D508" s="128">
        <v>61</v>
      </c>
      <c r="E508" s="128">
        <v>12</v>
      </c>
      <c r="F508" s="128">
        <v>23</v>
      </c>
      <c r="G508" s="128">
        <v>3</v>
      </c>
      <c r="H508" s="128">
        <v>48</v>
      </c>
    </row>
    <row r="509" spans="1:8">
      <c r="A509" s="126" t="s">
        <v>1767</v>
      </c>
      <c r="B509" s="127" t="s">
        <v>1769</v>
      </c>
      <c r="C509" s="128">
        <v>9</v>
      </c>
      <c r="D509" s="128">
        <v>7</v>
      </c>
      <c r="E509" s="128">
        <v>5</v>
      </c>
      <c r="F509" s="128">
        <v>14</v>
      </c>
      <c r="G509" s="128">
        <v>8</v>
      </c>
      <c r="H509" s="128">
        <v>47</v>
      </c>
    </row>
    <row r="510" spans="1:8">
      <c r="A510" s="126" t="s">
        <v>1770</v>
      </c>
      <c r="B510" s="127" t="s">
        <v>1772</v>
      </c>
      <c r="C510" s="128">
        <v>4</v>
      </c>
      <c r="D510" s="128">
        <v>0</v>
      </c>
      <c r="E510" s="128">
        <v>2</v>
      </c>
      <c r="F510" s="128">
        <v>1</v>
      </c>
      <c r="G510" s="128">
        <v>9</v>
      </c>
      <c r="H510" s="128">
        <v>0</v>
      </c>
    </row>
    <row r="511" spans="1:8">
      <c r="A511" s="126" t="s">
        <v>1773</v>
      </c>
      <c r="B511" s="127" t="s">
        <v>1775</v>
      </c>
      <c r="C511" s="128">
        <v>0</v>
      </c>
      <c r="D511" s="128">
        <v>0</v>
      </c>
      <c r="E511" s="128">
        <v>0</v>
      </c>
      <c r="F511" s="128">
        <v>0</v>
      </c>
      <c r="G511" s="128">
        <v>0</v>
      </c>
      <c r="H511" s="128">
        <v>0</v>
      </c>
    </row>
    <row r="512" spans="1:8">
      <c r="A512" s="126" t="s">
        <v>1776</v>
      </c>
      <c r="B512" s="127" t="s">
        <v>1778</v>
      </c>
      <c r="C512" s="128">
        <v>6</v>
      </c>
      <c r="D512" s="128">
        <v>5</v>
      </c>
      <c r="E512" s="128">
        <v>6</v>
      </c>
      <c r="F512" s="128">
        <v>3</v>
      </c>
      <c r="G512" s="128">
        <v>9</v>
      </c>
      <c r="H512" s="128">
        <v>0</v>
      </c>
    </row>
    <row r="513" spans="1:8">
      <c r="A513" s="126" t="s">
        <v>1779</v>
      </c>
      <c r="B513" s="127" t="s">
        <v>1781</v>
      </c>
      <c r="C513" s="128">
        <v>16</v>
      </c>
      <c r="D513" s="128">
        <v>8</v>
      </c>
      <c r="E513" s="128">
        <v>10</v>
      </c>
      <c r="F513" s="128">
        <v>6</v>
      </c>
      <c r="G513" s="128">
        <v>5</v>
      </c>
      <c r="H513" s="128">
        <v>3</v>
      </c>
    </row>
    <row r="514" spans="1:8">
      <c r="A514" s="126" t="s">
        <v>1782</v>
      </c>
      <c r="B514" s="127" t="s">
        <v>1784</v>
      </c>
      <c r="C514" s="128">
        <v>15</v>
      </c>
      <c r="D514" s="128">
        <v>6</v>
      </c>
      <c r="E514" s="128">
        <v>10</v>
      </c>
      <c r="F514" s="128">
        <v>9</v>
      </c>
      <c r="G514" s="128">
        <v>8</v>
      </c>
      <c r="H514" s="128">
        <v>6</v>
      </c>
    </row>
    <row r="515" spans="1:8">
      <c r="A515" s="126" t="s">
        <v>1785</v>
      </c>
      <c r="B515" s="127" t="s">
        <v>1787</v>
      </c>
      <c r="C515" s="128">
        <v>12</v>
      </c>
      <c r="D515" s="128">
        <v>7</v>
      </c>
      <c r="E515" s="128">
        <v>9</v>
      </c>
      <c r="F515" s="128">
        <v>3</v>
      </c>
      <c r="G515" s="128">
        <v>3</v>
      </c>
      <c r="H515" s="128">
        <v>0</v>
      </c>
    </row>
    <row r="516" spans="1:8">
      <c r="A516" s="126" t="s">
        <v>1788</v>
      </c>
      <c r="B516" s="127" t="s">
        <v>1790</v>
      </c>
      <c r="C516" s="128">
        <v>9</v>
      </c>
      <c r="D516" s="128">
        <v>0</v>
      </c>
      <c r="E516" s="128">
        <v>7</v>
      </c>
      <c r="F516" s="128">
        <v>5</v>
      </c>
      <c r="G516" s="128">
        <v>5</v>
      </c>
      <c r="H516" s="128">
        <v>6</v>
      </c>
    </row>
    <row r="517" spans="1:8">
      <c r="A517" s="126" t="s">
        <v>1791</v>
      </c>
      <c r="B517" s="127" t="s">
        <v>1793</v>
      </c>
      <c r="C517" s="128">
        <v>8</v>
      </c>
      <c r="D517" s="128">
        <v>0</v>
      </c>
      <c r="E517" s="128">
        <v>5</v>
      </c>
      <c r="F517" s="128">
        <v>5</v>
      </c>
      <c r="G517" s="128">
        <v>13</v>
      </c>
      <c r="H517" s="128">
        <v>6</v>
      </c>
    </row>
    <row r="518" spans="1:8">
      <c r="A518" s="126" t="s">
        <v>1794</v>
      </c>
      <c r="B518" s="127" t="s">
        <v>1796</v>
      </c>
      <c r="C518" s="128">
        <v>7</v>
      </c>
      <c r="D518" s="128">
        <v>0</v>
      </c>
      <c r="E518" s="128">
        <v>5</v>
      </c>
      <c r="F518" s="128">
        <v>7</v>
      </c>
      <c r="G518" s="128">
        <v>6</v>
      </c>
      <c r="H518" s="128">
        <v>6</v>
      </c>
    </row>
    <row r="519" spans="1:8">
      <c r="A519" s="126" t="s">
        <v>1797</v>
      </c>
      <c r="B519" s="127" t="s">
        <v>1799</v>
      </c>
      <c r="C519" s="128">
        <v>8</v>
      </c>
      <c r="D519" s="128">
        <v>10</v>
      </c>
      <c r="E519" s="128">
        <v>6</v>
      </c>
      <c r="F519" s="128">
        <v>4</v>
      </c>
      <c r="G519" s="128">
        <v>6</v>
      </c>
      <c r="H519" s="128">
        <v>7</v>
      </c>
    </row>
    <row r="520" spans="1:8">
      <c r="A520" s="126" t="s">
        <v>1800</v>
      </c>
      <c r="B520" s="127" t="s">
        <v>1802</v>
      </c>
      <c r="C520" s="128">
        <v>16</v>
      </c>
      <c r="D520" s="128">
        <v>21</v>
      </c>
      <c r="E520" s="128">
        <v>17</v>
      </c>
      <c r="F520" s="128">
        <v>11</v>
      </c>
      <c r="G520" s="128">
        <v>26</v>
      </c>
      <c r="H520" s="128">
        <v>15</v>
      </c>
    </row>
    <row r="521" spans="1:8">
      <c r="A521" s="126" t="s">
        <v>1803</v>
      </c>
      <c r="B521" s="127" t="s">
        <v>1805</v>
      </c>
      <c r="C521" s="128">
        <v>6</v>
      </c>
      <c r="D521" s="128">
        <v>6</v>
      </c>
      <c r="E521" s="128">
        <v>3</v>
      </c>
      <c r="F521" s="128">
        <v>3</v>
      </c>
      <c r="G521" s="128">
        <v>6</v>
      </c>
      <c r="H521" s="128">
        <v>6</v>
      </c>
    </row>
    <row r="522" spans="1:8">
      <c r="A522" s="126" t="s">
        <v>1806</v>
      </c>
      <c r="B522" s="127" t="s">
        <v>1808</v>
      </c>
      <c r="C522" s="128">
        <v>0</v>
      </c>
      <c r="D522" s="128">
        <v>0</v>
      </c>
      <c r="E522" s="128">
        <v>3</v>
      </c>
      <c r="F522" s="128">
        <v>0</v>
      </c>
      <c r="G522" s="128">
        <v>0</v>
      </c>
      <c r="H522" s="128">
        <v>0</v>
      </c>
    </row>
    <row r="523" spans="1:8">
      <c r="A523" s="126" t="s">
        <v>1809</v>
      </c>
      <c r="B523" s="127" t="s">
        <v>1811</v>
      </c>
      <c r="C523" s="128">
        <v>11</v>
      </c>
      <c r="D523" s="128">
        <v>8</v>
      </c>
      <c r="E523" s="128">
        <v>5</v>
      </c>
      <c r="F523" s="128">
        <v>8</v>
      </c>
      <c r="G523" s="128">
        <v>5</v>
      </c>
      <c r="H523" s="128">
        <v>6</v>
      </c>
    </row>
    <row r="524" spans="1:8">
      <c r="A524" s="126" t="s">
        <v>1812</v>
      </c>
      <c r="B524" s="127" t="s">
        <v>1814</v>
      </c>
      <c r="C524" s="128">
        <v>52</v>
      </c>
      <c r="D524" s="128">
        <v>56</v>
      </c>
      <c r="E524" s="128">
        <v>60</v>
      </c>
      <c r="F524" s="128">
        <v>63</v>
      </c>
      <c r="G524" s="128">
        <v>48</v>
      </c>
      <c r="H524" s="128">
        <v>12</v>
      </c>
    </row>
    <row r="525" spans="1:8">
      <c r="A525" s="126" t="s">
        <v>1815</v>
      </c>
      <c r="B525" s="127" t="s">
        <v>1817</v>
      </c>
      <c r="C525" s="128">
        <v>19</v>
      </c>
      <c r="D525" s="128">
        <v>19</v>
      </c>
      <c r="E525" s="128">
        <v>15</v>
      </c>
      <c r="F525" s="128">
        <v>11</v>
      </c>
      <c r="G525" s="128">
        <v>10</v>
      </c>
      <c r="H525" s="128">
        <v>12</v>
      </c>
    </row>
    <row r="526" spans="1:8">
      <c r="A526" s="126" t="s">
        <v>1818</v>
      </c>
      <c r="B526" s="127" t="s">
        <v>1820</v>
      </c>
      <c r="C526" s="128">
        <v>29</v>
      </c>
      <c r="D526" s="128">
        <v>31</v>
      </c>
      <c r="E526" s="128">
        <v>10</v>
      </c>
      <c r="F526" s="128">
        <v>28</v>
      </c>
      <c r="G526" s="128">
        <v>11</v>
      </c>
      <c r="H526" s="128">
        <v>12</v>
      </c>
    </row>
    <row r="527" spans="1:8">
      <c r="A527" s="126" t="s">
        <v>1821</v>
      </c>
      <c r="B527" s="127" t="s">
        <v>1823</v>
      </c>
      <c r="C527" s="128">
        <v>12</v>
      </c>
      <c r="D527" s="128">
        <v>106</v>
      </c>
      <c r="E527" s="128">
        <v>33</v>
      </c>
      <c r="F527" s="128">
        <v>67</v>
      </c>
      <c r="G527" s="128">
        <v>31</v>
      </c>
      <c r="H527" s="128">
        <v>46</v>
      </c>
    </row>
    <row r="528" spans="1:8">
      <c r="A528" s="126" t="s">
        <v>1824</v>
      </c>
      <c r="B528" s="127" t="s">
        <v>1826</v>
      </c>
      <c r="C528" s="128">
        <v>0</v>
      </c>
      <c r="D528" s="128">
        <v>0</v>
      </c>
      <c r="E528" s="128">
        <v>0</v>
      </c>
      <c r="F528" s="128">
        <v>0</v>
      </c>
      <c r="G528" s="128">
        <v>0</v>
      </c>
      <c r="H528" s="128">
        <v>0</v>
      </c>
    </row>
    <row r="529" spans="1:8">
      <c r="A529" s="126" t="s">
        <v>1827</v>
      </c>
      <c r="B529" s="127" t="s">
        <v>1829</v>
      </c>
      <c r="C529" s="128">
        <v>21</v>
      </c>
      <c r="D529" s="128">
        <v>27</v>
      </c>
      <c r="E529" s="128">
        <v>18</v>
      </c>
      <c r="F529" s="128">
        <v>43</v>
      </c>
      <c r="G529" s="128">
        <v>29</v>
      </c>
      <c r="H529" s="128">
        <v>12</v>
      </c>
    </row>
    <row r="530" spans="1:8">
      <c r="A530" s="126" t="s">
        <v>1830</v>
      </c>
      <c r="B530" s="127" t="s">
        <v>1832</v>
      </c>
      <c r="C530" s="128">
        <v>2</v>
      </c>
      <c r="D530" s="128">
        <v>4</v>
      </c>
      <c r="E530" s="128">
        <v>2</v>
      </c>
      <c r="F530" s="128">
        <v>6</v>
      </c>
      <c r="G530" s="128">
        <v>3</v>
      </c>
      <c r="H530" s="128">
        <v>3</v>
      </c>
    </row>
    <row r="531" spans="1:8">
      <c r="A531" s="126" t="s">
        <v>1833</v>
      </c>
      <c r="B531" s="127" t="s">
        <v>1835</v>
      </c>
      <c r="C531" s="128">
        <v>4</v>
      </c>
      <c r="D531" s="128">
        <v>5</v>
      </c>
      <c r="E531" s="128">
        <v>0</v>
      </c>
      <c r="F531" s="128">
        <v>0</v>
      </c>
      <c r="G531" s="128">
        <v>0</v>
      </c>
      <c r="H531" s="128">
        <v>0</v>
      </c>
    </row>
    <row r="532" spans="1:8">
      <c r="A532" s="126" t="s">
        <v>1836</v>
      </c>
      <c r="B532" s="127" t="s">
        <v>1838</v>
      </c>
      <c r="C532" s="128">
        <v>6</v>
      </c>
      <c r="D532" s="128">
        <v>4</v>
      </c>
      <c r="E532" s="128">
        <v>6</v>
      </c>
      <c r="F532" s="128">
        <v>5</v>
      </c>
      <c r="G532" s="128">
        <v>5</v>
      </c>
      <c r="H532" s="128">
        <v>0</v>
      </c>
    </row>
    <row r="533" spans="1:8">
      <c r="A533" s="126" t="s">
        <v>1839</v>
      </c>
      <c r="B533" s="127" t="s">
        <v>1841</v>
      </c>
      <c r="C533" s="128">
        <v>0</v>
      </c>
      <c r="D533" s="128">
        <v>5</v>
      </c>
      <c r="E533" s="128">
        <v>0</v>
      </c>
      <c r="F533" s="128">
        <v>0</v>
      </c>
      <c r="G533" s="128">
        <v>0</v>
      </c>
      <c r="H533" s="128">
        <v>0</v>
      </c>
    </row>
    <row r="534" spans="1:8">
      <c r="A534" s="126" t="s">
        <v>1842</v>
      </c>
      <c r="B534" s="127" t="s">
        <v>1844</v>
      </c>
      <c r="C534" s="128">
        <v>0</v>
      </c>
      <c r="D534" s="128">
        <v>2</v>
      </c>
      <c r="E534" s="128">
        <v>1</v>
      </c>
      <c r="F534" s="128">
        <v>0</v>
      </c>
      <c r="G534" s="128">
        <v>3</v>
      </c>
      <c r="H534" s="128">
        <v>3</v>
      </c>
    </row>
    <row r="535" spans="1:8">
      <c r="A535" s="126" t="s">
        <v>1845</v>
      </c>
      <c r="B535" s="127" t="s">
        <v>1847</v>
      </c>
      <c r="C535" s="128">
        <v>11</v>
      </c>
      <c r="D535" s="128">
        <v>14</v>
      </c>
      <c r="E535" s="128">
        <v>6</v>
      </c>
      <c r="F535" s="128">
        <v>6</v>
      </c>
      <c r="G535" s="128">
        <v>7</v>
      </c>
      <c r="H535" s="128">
        <v>6</v>
      </c>
    </row>
    <row r="536" spans="1:8">
      <c r="A536" s="126" t="s">
        <v>1848</v>
      </c>
      <c r="B536" s="127" t="s">
        <v>1850</v>
      </c>
      <c r="C536" s="128">
        <v>11</v>
      </c>
      <c r="D536" s="128">
        <v>18</v>
      </c>
      <c r="E536" s="128">
        <v>8</v>
      </c>
      <c r="F536" s="128">
        <v>8</v>
      </c>
      <c r="G536" s="128">
        <v>6</v>
      </c>
      <c r="H536" s="128">
        <v>48</v>
      </c>
    </row>
    <row r="537" spans="1:8">
      <c r="A537" s="126" t="s">
        <v>1851</v>
      </c>
      <c r="B537" s="127" t="s">
        <v>1853</v>
      </c>
      <c r="C537" s="128">
        <v>70</v>
      </c>
      <c r="D537" s="128">
        <v>275</v>
      </c>
      <c r="E537" s="128">
        <v>8</v>
      </c>
      <c r="F537" s="128">
        <v>16</v>
      </c>
      <c r="G537" s="128">
        <v>24</v>
      </c>
      <c r="H537" s="128">
        <v>36</v>
      </c>
    </row>
    <row r="538" spans="1:8">
      <c r="A538" s="126" t="s">
        <v>1854</v>
      </c>
      <c r="B538" s="127" t="s">
        <v>1856</v>
      </c>
      <c r="C538" s="128">
        <v>6</v>
      </c>
      <c r="D538" s="128">
        <v>63</v>
      </c>
      <c r="E538" s="128">
        <v>46</v>
      </c>
      <c r="F538" s="128">
        <v>18</v>
      </c>
      <c r="G538" s="128">
        <v>14</v>
      </c>
      <c r="H538" s="128">
        <v>17</v>
      </c>
    </row>
    <row r="539" spans="1:8">
      <c r="A539" s="126" t="s">
        <v>1857</v>
      </c>
      <c r="B539" s="127" t="s">
        <v>1859</v>
      </c>
      <c r="C539" s="128">
        <v>8</v>
      </c>
      <c r="D539" s="128">
        <v>7</v>
      </c>
      <c r="E539" s="128">
        <v>9</v>
      </c>
      <c r="F539" s="128">
        <v>11</v>
      </c>
      <c r="G539" s="128">
        <v>9</v>
      </c>
      <c r="H539" s="128">
        <v>4</v>
      </c>
    </row>
    <row r="540" spans="1:8">
      <c r="A540" s="126" t="s">
        <v>1860</v>
      </c>
      <c r="B540" s="127" t="s">
        <v>1862</v>
      </c>
      <c r="C540" s="128">
        <v>13</v>
      </c>
      <c r="D540" s="128">
        <v>26</v>
      </c>
      <c r="E540" s="128">
        <v>19</v>
      </c>
      <c r="F540" s="128">
        <v>2</v>
      </c>
      <c r="G540" s="128">
        <v>13</v>
      </c>
      <c r="H540" s="128">
        <v>48</v>
      </c>
    </row>
    <row r="541" spans="1:8">
      <c r="A541" s="126" t="s">
        <v>1863</v>
      </c>
      <c r="B541" s="127" t="s">
        <v>1865</v>
      </c>
      <c r="C541" s="128">
        <v>12</v>
      </c>
      <c r="D541" s="128">
        <v>24</v>
      </c>
      <c r="E541" s="128">
        <v>11</v>
      </c>
      <c r="F541" s="128">
        <v>0</v>
      </c>
      <c r="G541" s="128">
        <v>9</v>
      </c>
      <c r="H541" s="128">
        <v>48</v>
      </c>
    </row>
    <row r="542" spans="1:8">
      <c r="A542" s="126" t="s">
        <v>1866</v>
      </c>
      <c r="B542" s="127" t="s">
        <v>1868</v>
      </c>
      <c r="C542" s="128">
        <v>7</v>
      </c>
      <c r="D542" s="128">
        <v>6</v>
      </c>
      <c r="E542" s="128">
        <v>10</v>
      </c>
      <c r="F542" s="128">
        <v>17</v>
      </c>
      <c r="G542" s="128">
        <v>12</v>
      </c>
      <c r="H542" s="128">
        <v>43</v>
      </c>
    </row>
    <row r="543" spans="1:8">
      <c r="A543" s="126" t="s">
        <v>1869</v>
      </c>
      <c r="B543" s="127" t="s">
        <v>1871</v>
      </c>
      <c r="C543" s="128">
        <v>100</v>
      </c>
      <c r="D543" s="128">
        <v>106</v>
      </c>
      <c r="E543" s="128">
        <v>201</v>
      </c>
      <c r="F543" s="128">
        <v>93</v>
      </c>
      <c r="G543" s="128">
        <v>28</v>
      </c>
      <c r="H543" s="128">
        <v>13</v>
      </c>
    </row>
    <row r="544" spans="1:8">
      <c r="A544" s="126" t="s">
        <v>1872</v>
      </c>
      <c r="B544" s="127" t="s">
        <v>1874</v>
      </c>
      <c r="C544" s="128">
        <v>156</v>
      </c>
      <c r="D544" s="128">
        <v>183</v>
      </c>
      <c r="E544" s="128">
        <v>95</v>
      </c>
      <c r="F544" s="128">
        <v>68</v>
      </c>
      <c r="G544" s="128">
        <v>210</v>
      </c>
      <c r="H544" s="128">
        <v>83</v>
      </c>
    </row>
    <row r="545" spans="1:8">
      <c r="A545" s="126" t="s">
        <v>1875</v>
      </c>
      <c r="B545" s="127" t="s">
        <v>1877</v>
      </c>
      <c r="C545" s="128">
        <v>55</v>
      </c>
      <c r="D545" s="128">
        <v>42</v>
      </c>
      <c r="E545" s="128">
        <v>75</v>
      </c>
      <c r="F545" s="128">
        <v>116</v>
      </c>
      <c r="G545" s="128">
        <v>41</v>
      </c>
      <c r="H545" s="128">
        <v>49</v>
      </c>
    </row>
    <row r="546" spans="1:8">
      <c r="A546" s="126" t="s">
        <v>1878</v>
      </c>
      <c r="B546" s="127" t="s">
        <v>1880</v>
      </c>
      <c r="C546" s="128">
        <v>34</v>
      </c>
      <c r="D546" s="128">
        <v>55</v>
      </c>
      <c r="E546" s="128">
        <v>26</v>
      </c>
      <c r="F546" s="128">
        <v>33</v>
      </c>
      <c r="G546" s="128">
        <v>18</v>
      </c>
      <c r="H546" s="128">
        <v>19</v>
      </c>
    </row>
    <row r="547" spans="1:8">
      <c r="A547" s="126" t="s">
        <v>1881</v>
      </c>
      <c r="B547" s="127" t="s">
        <v>1883</v>
      </c>
      <c r="C547" s="128">
        <v>343</v>
      </c>
      <c r="D547" s="128">
        <v>268</v>
      </c>
      <c r="E547" s="128">
        <v>59</v>
      </c>
      <c r="F547" s="128">
        <v>85</v>
      </c>
      <c r="G547" s="128">
        <v>87</v>
      </c>
      <c r="H547" s="128">
        <v>58</v>
      </c>
    </row>
    <row r="548" spans="1:8">
      <c r="A548" s="126" t="s">
        <v>1884</v>
      </c>
      <c r="B548" s="127" t="s">
        <v>1886</v>
      </c>
      <c r="C548" s="128">
        <v>18</v>
      </c>
      <c r="D548" s="128">
        <v>137</v>
      </c>
      <c r="E548" s="128">
        <v>18</v>
      </c>
      <c r="F548" s="128">
        <v>16</v>
      </c>
      <c r="G548" s="128">
        <v>67</v>
      </c>
      <c r="H548" s="128">
        <v>8</v>
      </c>
    </row>
    <row r="549" spans="1:8">
      <c r="A549" s="126" t="s">
        <v>1887</v>
      </c>
      <c r="B549" s="127" t="s">
        <v>1889</v>
      </c>
      <c r="C549" s="128">
        <v>258</v>
      </c>
      <c r="D549" s="128">
        <v>118</v>
      </c>
      <c r="E549" s="128">
        <v>34</v>
      </c>
      <c r="F549" s="128">
        <v>31</v>
      </c>
      <c r="G549" s="128">
        <v>52</v>
      </c>
      <c r="H549" s="128">
        <v>36</v>
      </c>
    </row>
    <row r="550" spans="1:8">
      <c r="A550" s="126" t="s">
        <v>1890</v>
      </c>
      <c r="B550" s="127" t="s">
        <v>1892</v>
      </c>
      <c r="C550" s="128">
        <v>176</v>
      </c>
      <c r="D550" s="128">
        <v>0</v>
      </c>
      <c r="E550" s="128">
        <v>80</v>
      </c>
      <c r="F550" s="128">
        <v>25</v>
      </c>
      <c r="G550" s="128">
        <v>76</v>
      </c>
      <c r="H550" s="128">
        <v>0</v>
      </c>
    </row>
    <row r="551" spans="1:8">
      <c r="A551" s="126" t="s">
        <v>1893</v>
      </c>
      <c r="B551" s="127" t="s">
        <v>1895</v>
      </c>
      <c r="C551" s="128">
        <v>0</v>
      </c>
      <c r="D551" s="128">
        <v>1</v>
      </c>
      <c r="E551" s="128">
        <v>6</v>
      </c>
      <c r="F551" s="128">
        <v>1</v>
      </c>
      <c r="G551" s="128">
        <v>0</v>
      </c>
      <c r="H551" s="128">
        <v>0</v>
      </c>
    </row>
    <row r="552" spans="1:8">
      <c r="A552" s="126" t="s">
        <v>1896</v>
      </c>
      <c r="B552" s="127" t="s">
        <v>1898</v>
      </c>
      <c r="C552" s="128">
        <v>0</v>
      </c>
      <c r="D552" s="128">
        <v>1</v>
      </c>
      <c r="E552" s="128">
        <v>0</v>
      </c>
      <c r="F552" s="128">
        <v>0</v>
      </c>
      <c r="G552" s="128">
        <v>0</v>
      </c>
      <c r="H552" s="128">
        <v>0</v>
      </c>
    </row>
    <row r="553" spans="1:8">
      <c r="A553" s="126" t="s">
        <v>1899</v>
      </c>
      <c r="B553" s="127" t="s">
        <v>1901</v>
      </c>
      <c r="C553" s="128">
        <v>109</v>
      </c>
      <c r="D553" s="128">
        <v>-1</v>
      </c>
      <c r="E553" s="128">
        <v>85</v>
      </c>
      <c r="F553" s="128">
        <v>26</v>
      </c>
      <c r="G553" s="128">
        <v>3</v>
      </c>
      <c r="H553" s="128">
        <v>10</v>
      </c>
    </row>
    <row r="554" spans="1:8">
      <c r="A554" s="126" t="s">
        <v>1902</v>
      </c>
      <c r="B554" s="127" t="s">
        <v>1904</v>
      </c>
      <c r="C554" s="128">
        <v>111</v>
      </c>
      <c r="D554" s="128">
        <v>62</v>
      </c>
      <c r="E554" s="128">
        <v>55</v>
      </c>
      <c r="F554" s="128">
        <v>167</v>
      </c>
      <c r="G554" s="128">
        <v>25</v>
      </c>
      <c r="H554" s="128">
        <v>26</v>
      </c>
    </row>
    <row r="555" spans="1:8">
      <c r="A555" s="126" t="s">
        <v>1905</v>
      </c>
      <c r="B555" s="127" t="s">
        <v>1907</v>
      </c>
      <c r="C555" s="128">
        <v>48</v>
      </c>
      <c r="D555" s="128">
        <v>57</v>
      </c>
      <c r="E555" s="128">
        <v>28</v>
      </c>
      <c r="F555" s="128">
        <v>9</v>
      </c>
      <c r="G555" s="128">
        <v>41</v>
      </c>
      <c r="H555" s="128">
        <v>3</v>
      </c>
    </row>
    <row r="556" spans="1:8">
      <c r="A556" s="126" t="s">
        <v>1908</v>
      </c>
      <c r="B556" s="127" t="s">
        <v>1910</v>
      </c>
      <c r="C556" s="128">
        <v>0</v>
      </c>
      <c r="D556" s="128">
        <v>0</v>
      </c>
      <c r="E556" s="128">
        <v>11</v>
      </c>
      <c r="F556" s="128">
        <v>0</v>
      </c>
      <c r="G556" s="128">
        <v>0</v>
      </c>
      <c r="H556" s="128">
        <v>0</v>
      </c>
    </row>
    <row r="557" spans="1:8">
      <c r="A557" s="126" t="s">
        <v>1911</v>
      </c>
      <c r="B557" s="127" t="s">
        <v>1913</v>
      </c>
      <c r="C557" s="128">
        <v>23</v>
      </c>
      <c r="D557" s="128">
        <v>31</v>
      </c>
      <c r="E557" s="128">
        <v>17</v>
      </c>
      <c r="F557" s="128">
        <v>22</v>
      </c>
      <c r="G557" s="128">
        <v>43</v>
      </c>
      <c r="H557" s="128">
        <v>12</v>
      </c>
    </row>
    <row r="558" spans="1:8">
      <c r="A558" s="126" t="s">
        <v>1914</v>
      </c>
      <c r="B558" s="127" t="s">
        <v>1916</v>
      </c>
      <c r="C558" s="128">
        <v>28</v>
      </c>
      <c r="D558" s="128">
        <v>31</v>
      </c>
      <c r="E558" s="128">
        <v>9</v>
      </c>
      <c r="F558" s="128">
        <v>20</v>
      </c>
      <c r="G558" s="128">
        <v>42</v>
      </c>
      <c r="H558" s="128">
        <v>17</v>
      </c>
    </row>
    <row r="559" spans="1:8">
      <c r="A559" s="126" t="s">
        <v>1917</v>
      </c>
      <c r="B559" s="127" t="s">
        <v>1919</v>
      </c>
      <c r="C559" s="128">
        <v>11</v>
      </c>
      <c r="D559" s="128">
        <v>48</v>
      </c>
      <c r="E559" s="128">
        <v>5</v>
      </c>
      <c r="F559" s="128">
        <v>1</v>
      </c>
      <c r="G559" s="128">
        <v>13</v>
      </c>
      <c r="H559" s="128">
        <v>5</v>
      </c>
    </row>
    <row r="560" spans="1:8">
      <c r="A560" s="126" t="s">
        <v>1920</v>
      </c>
      <c r="B560" s="127" t="s">
        <v>1922</v>
      </c>
      <c r="C560" s="128">
        <v>31</v>
      </c>
      <c r="D560" s="128">
        <v>16</v>
      </c>
      <c r="E560" s="128">
        <v>42</v>
      </c>
      <c r="F560" s="128">
        <v>14</v>
      </c>
      <c r="G560" s="128">
        <v>8</v>
      </c>
      <c r="H560" s="128">
        <v>24</v>
      </c>
    </row>
    <row r="561" spans="1:8">
      <c r="A561" s="126" t="s">
        <v>1923</v>
      </c>
      <c r="B561" s="127" t="s">
        <v>1925</v>
      </c>
      <c r="C561" s="128">
        <v>30</v>
      </c>
      <c r="D561" s="128">
        <v>70</v>
      </c>
      <c r="E561" s="128">
        <v>37</v>
      </c>
      <c r="F561" s="128">
        <v>54</v>
      </c>
      <c r="G561" s="128">
        <v>65</v>
      </c>
      <c r="H561" s="128">
        <v>21</v>
      </c>
    </row>
    <row r="562" spans="1:8">
      <c r="A562" s="126" t="s">
        <v>1926</v>
      </c>
      <c r="B562" s="127" t="s">
        <v>1928</v>
      </c>
      <c r="C562" s="128">
        <v>27</v>
      </c>
      <c r="D562" s="128">
        <v>101</v>
      </c>
      <c r="E562" s="128">
        <v>25</v>
      </c>
      <c r="F562" s="128">
        <v>12</v>
      </c>
      <c r="G562" s="128">
        <v>29</v>
      </c>
      <c r="H562" s="128">
        <v>11</v>
      </c>
    </row>
    <row r="563" spans="1:8">
      <c r="A563" s="126" t="s">
        <v>1929</v>
      </c>
      <c r="B563" s="127" t="s">
        <v>1931</v>
      </c>
      <c r="C563" s="128">
        <v>24</v>
      </c>
      <c r="D563" s="128">
        <v>98</v>
      </c>
      <c r="E563" s="128">
        <v>14</v>
      </c>
      <c r="F563" s="128">
        <v>28</v>
      </c>
      <c r="G563" s="128">
        <v>37</v>
      </c>
      <c r="H563" s="128">
        <v>18</v>
      </c>
    </row>
    <row r="564" spans="1:8">
      <c r="A564" s="126" t="s">
        <v>1932</v>
      </c>
      <c r="B564" s="127" t="s">
        <v>1934</v>
      </c>
      <c r="C564" s="128">
        <v>12</v>
      </c>
      <c r="D564" s="128">
        <v>18</v>
      </c>
      <c r="E564" s="128">
        <v>9</v>
      </c>
      <c r="F564" s="128">
        <v>0</v>
      </c>
      <c r="G564" s="128">
        <v>0</v>
      </c>
      <c r="H564" s="128">
        <v>0</v>
      </c>
    </row>
    <row r="565" spans="1:8">
      <c r="A565" s="126" t="s">
        <v>1935</v>
      </c>
      <c r="B565" s="127" t="s">
        <v>1937</v>
      </c>
      <c r="C565" s="128">
        <v>30</v>
      </c>
      <c r="D565" s="128">
        <v>46</v>
      </c>
      <c r="E565" s="128">
        <v>19</v>
      </c>
      <c r="F565" s="128">
        <v>10</v>
      </c>
      <c r="G565" s="128">
        <v>30</v>
      </c>
      <c r="H565" s="128">
        <v>6</v>
      </c>
    </row>
    <row r="566" spans="1:8">
      <c r="A566" s="126" t="s">
        <v>1938</v>
      </c>
      <c r="B566" s="127" t="s">
        <v>1940</v>
      </c>
      <c r="C566" s="128">
        <v>12</v>
      </c>
      <c r="D566" s="128">
        <v>12</v>
      </c>
      <c r="E566" s="128">
        <v>24</v>
      </c>
      <c r="F566" s="128">
        <v>14</v>
      </c>
      <c r="G566" s="128">
        <v>40</v>
      </c>
      <c r="H566" s="128">
        <v>3</v>
      </c>
    </row>
    <row r="567" spans="1:8">
      <c r="A567" s="126" t="s">
        <v>1941</v>
      </c>
      <c r="B567" s="127" t="s">
        <v>1943</v>
      </c>
      <c r="C567" s="128">
        <v>39</v>
      </c>
      <c r="D567" s="128">
        <v>129</v>
      </c>
      <c r="E567" s="128">
        <v>14</v>
      </c>
      <c r="F567" s="128">
        <v>23</v>
      </c>
      <c r="G567" s="128">
        <v>52</v>
      </c>
      <c r="H567" s="128">
        <v>21</v>
      </c>
    </row>
    <row r="568" spans="1:8">
      <c r="A568" s="126" t="s">
        <v>1944</v>
      </c>
      <c r="B568" s="127" t="s">
        <v>1946</v>
      </c>
      <c r="C568" s="128">
        <v>19</v>
      </c>
      <c r="D568" s="128">
        <v>19</v>
      </c>
      <c r="E568" s="128">
        <v>7</v>
      </c>
      <c r="F568" s="128">
        <v>11</v>
      </c>
      <c r="G568" s="128">
        <v>7</v>
      </c>
      <c r="H568" s="128">
        <v>6</v>
      </c>
    </row>
    <row r="569" spans="1:8">
      <c r="A569" s="126" t="s">
        <v>1947</v>
      </c>
      <c r="B569" s="127" t="s">
        <v>1949</v>
      </c>
      <c r="C569" s="128">
        <v>20</v>
      </c>
      <c r="D569" s="128">
        <v>97</v>
      </c>
      <c r="E569" s="128">
        <v>16</v>
      </c>
      <c r="F569" s="128">
        <v>19</v>
      </c>
      <c r="G569" s="128">
        <v>13</v>
      </c>
      <c r="H569" s="128">
        <v>12</v>
      </c>
    </row>
    <row r="570" spans="1:8">
      <c r="A570" s="126" t="s">
        <v>1950</v>
      </c>
      <c r="B570" s="127" t="s">
        <v>1952</v>
      </c>
      <c r="C570" s="128">
        <v>24</v>
      </c>
      <c r="D570" s="128">
        <v>25</v>
      </c>
      <c r="E570" s="128">
        <v>10</v>
      </c>
      <c r="F570" s="128">
        <v>24</v>
      </c>
      <c r="G570" s="128">
        <v>23</v>
      </c>
      <c r="H570" s="128">
        <v>24</v>
      </c>
    </row>
    <row r="571" spans="1:8">
      <c r="A571" s="126" t="s">
        <v>1953</v>
      </c>
      <c r="B571" s="127" t="s">
        <v>1955</v>
      </c>
      <c r="C571" s="128">
        <v>18</v>
      </c>
      <c r="D571" s="128">
        <v>22</v>
      </c>
      <c r="E571" s="128">
        <v>8</v>
      </c>
      <c r="F571" s="128">
        <v>4</v>
      </c>
      <c r="G571" s="128">
        <v>19</v>
      </c>
      <c r="H571" s="128">
        <v>5</v>
      </c>
    </row>
    <row r="572" spans="1:8">
      <c r="A572" s="126" t="s">
        <v>1956</v>
      </c>
      <c r="B572" s="127" t="s">
        <v>1958</v>
      </c>
      <c r="C572" s="128">
        <v>77</v>
      </c>
      <c r="D572" s="128">
        <v>15</v>
      </c>
      <c r="E572" s="128">
        <v>7</v>
      </c>
      <c r="F572" s="128">
        <v>32</v>
      </c>
      <c r="G572" s="128">
        <v>25</v>
      </c>
      <c r="H572" s="128">
        <v>11</v>
      </c>
    </row>
    <row r="573" spans="1:8">
      <c r="A573" s="126" t="s">
        <v>1959</v>
      </c>
      <c r="B573" s="127" t="s">
        <v>1961</v>
      </c>
      <c r="C573" s="128">
        <v>42</v>
      </c>
      <c r="D573" s="128">
        <v>28</v>
      </c>
      <c r="E573" s="128">
        <v>3</v>
      </c>
      <c r="F573" s="128">
        <v>10</v>
      </c>
      <c r="G573" s="128">
        <v>11</v>
      </c>
      <c r="H573" s="128">
        <v>3</v>
      </c>
    </row>
    <row r="574" spans="1:8">
      <c r="A574" s="126" t="s">
        <v>1962</v>
      </c>
      <c r="B574" s="127" t="s">
        <v>1964</v>
      </c>
      <c r="C574" s="128">
        <v>16</v>
      </c>
      <c r="D574" s="128">
        <v>11</v>
      </c>
      <c r="E574" s="128">
        <v>7</v>
      </c>
      <c r="F574" s="128">
        <v>9</v>
      </c>
      <c r="G574" s="128">
        <v>12</v>
      </c>
      <c r="H574" s="128">
        <v>12</v>
      </c>
    </row>
    <row r="575" spans="1:8">
      <c r="A575" s="126" t="s">
        <v>1965</v>
      </c>
      <c r="B575" s="127" t="s">
        <v>1967</v>
      </c>
      <c r="C575" s="128">
        <v>12</v>
      </c>
      <c r="D575" s="128">
        <v>22</v>
      </c>
      <c r="E575" s="128">
        <v>6</v>
      </c>
      <c r="F575" s="128">
        <v>7</v>
      </c>
      <c r="G575" s="128">
        <v>3</v>
      </c>
      <c r="H575" s="128">
        <v>6</v>
      </c>
    </row>
    <row r="576" spans="1:8">
      <c r="A576" s="126" t="s">
        <v>1968</v>
      </c>
      <c r="B576" s="127" t="s">
        <v>1970</v>
      </c>
      <c r="C576" s="128">
        <v>10</v>
      </c>
      <c r="D576" s="128">
        <v>25</v>
      </c>
      <c r="E576" s="128">
        <v>10</v>
      </c>
      <c r="F576" s="128">
        <v>67</v>
      </c>
      <c r="G576" s="128">
        <v>44</v>
      </c>
      <c r="H576" s="128">
        <v>12</v>
      </c>
    </row>
    <row r="577" spans="1:8">
      <c r="A577" s="126" t="s">
        <v>1971</v>
      </c>
      <c r="B577" s="127" t="s">
        <v>1973</v>
      </c>
      <c r="C577" s="128">
        <v>18</v>
      </c>
      <c r="D577" s="128">
        <v>5</v>
      </c>
      <c r="E577" s="128">
        <v>14</v>
      </c>
      <c r="F577" s="128">
        <v>78</v>
      </c>
      <c r="G577" s="128">
        <v>89</v>
      </c>
      <c r="H577" s="128">
        <v>12</v>
      </c>
    </row>
    <row r="578" spans="1:8">
      <c r="A578" s="126" t="s">
        <v>1974</v>
      </c>
      <c r="B578" s="127" t="s">
        <v>1976</v>
      </c>
      <c r="C578" s="128">
        <v>27</v>
      </c>
      <c r="D578" s="128">
        <v>5</v>
      </c>
      <c r="E578" s="128">
        <v>36</v>
      </c>
      <c r="F578" s="128">
        <v>70</v>
      </c>
      <c r="G578" s="128">
        <v>58</v>
      </c>
      <c r="H578" s="128">
        <v>12</v>
      </c>
    </row>
    <row r="579" spans="1:8">
      <c r="A579" s="126" t="s">
        <v>1977</v>
      </c>
      <c r="B579" s="127" t="s">
        <v>1979</v>
      </c>
      <c r="C579" s="128">
        <v>24</v>
      </c>
      <c r="D579" s="128">
        <v>6</v>
      </c>
      <c r="E579" s="128">
        <v>19</v>
      </c>
      <c r="F579" s="128">
        <v>71</v>
      </c>
      <c r="G579" s="128">
        <v>69</v>
      </c>
      <c r="H579" s="128">
        <v>12</v>
      </c>
    </row>
    <row r="580" spans="1:8">
      <c r="A580" s="126" t="s">
        <v>1980</v>
      </c>
      <c r="B580" s="127" t="s">
        <v>1982</v>
      </c>
      <c r="C580" s="128">
        <v>60</v>
      </c>
      <c r="D580" s="128">
        <v>62</v>
      </c>
      <c r="E580" s="128">
        <v>18</v>
      </c>
      <c r="F580" s="128">
        <v>179</v>
      </c>
      <c r="G580" s="128">
        <v>130</v>
      </c>
      <c r="H580" s="128">
        <v>8</v>
      </c>
    </row>
    <row r="581" spans="1:8">
      <c r="A581" s="126" t="s">
        <v>1983</v>
      </c>
      <c r="B581" s="127" t="s">
        <v>1985</v>
      </c>
      <c r="C581" s="128">
        <v>54</v>
      </c>
      <c r="D581" s="128">
        <v>51</v>
      </c>
      <c r="E581" s="128">
        <v>28</v>
      </c>
      <c r="F581" s="128">
        <v>118</v>
      </c>
      <c r="G581" s="128">
        <v>54</v>
      </c>
      <c r="H581" s="128">
        <v>11</v>
      </c>
    </row>
    <row r="582" spans="1:8">
      <c r="A582" s="126" t="s">
        <v>1986</v>
      </c>
      <c r="B582" s="127" t="s">
        <v>1988</v>
      </c>
      <c r="C582" s="128">
        <v>53</v>
      </c>
      <c r="D582" s="128">
        <v>19</v>
      </c>
      <c r="E582" s="128">
        <v>22</v>
      </c>
      <c r="F582" s="128">
        <v>27</v>
      </c>
      <c r="G582" s="128">
        <v>25</v>
      </c>
      <c r="H582" s="128">
        <v>11</v>
      </c>
    </row>
    <row r="583" spans="1:8">
      <c r="A583" s="126" t="s">
        <v>1989</v>
      </c>
      <c r="B583" s="127" t="s">
        <v>1991</v>
      </c>
      <c r="C583" s="128">
        <v>32</v>
      </c>
      <c r="D583" s="128">
        <v>16</v>
      </c>
      <c r="E583" s="128">
        <v>23</v>
      </c>
      <c r="F583" s="128">
        <v>10</v>
      </c>
      <c r="G583" s="128">
        <v>14</v>
      </c>
      <c r="H583" s="128">
        <v>3</v>
      </c>
    </row>
    <row r="584" spans="1:8">
      <c r="A584" s="126" t="s">
        <v>1992</v>
      </c>
      <c r="B584" s="127" t="s">
        <v>1994</v>
      </c>
      <c r="C584" s="128">
        <v>18</v>
      </c>
      <c r="D584" s="128">
        <v>28</v>
      </c>
      <c r="E584" s="128">
        <v>8</v>
      </c>
      <c r="F584" s="128">
        <v>24</v>
      </c>
      <c r="G584" s="128">
        <v>21</v>
      </c>
      <c r="H584" s="128">
        <v>12</v>
      </c>
    </row>
    <row r="585" spans="1:8">
      <c r="A585" s="126" t="s">
        <v>1995</v>
      </c>
      <c r="B585" s="127" t="s">
        <v>1997</v>
      </c>
      <c r="C585" s="128">
        <v>1663</v>
      </c>
      <c r="D585" s="128">
        <v>980</v>
      </c>
      <c r="E585" s="128">
        <v>349</v>
      </c>
      <c r="F585" s="128">
        <v>512</v>
      </c>
      <c r="G585" s="128">
        <v>456</v>
      </c>
      <c r="H585" s="128">
        <v>455</v>
      </c>
    </row>
    <row r="586" spans="1:8">
      <c r="A586" s="126" t="s">
        <v>1998</v>
      </c>
      <c r="B586" s="127" t="s">
        <v>2000</v>
      </c>
      <c r="C586" s="128">
        <v>212</v>
      </c>
      <c r="D586" s="128">
        <v>291</v>
      </c>
      <c r="E586" s="128">
        <v>69</v>
      </c>
      <c r="F586" s="128">
        <v>170</v>
      </c>
      <c r="G586" s="128">
        <v>123</v>
      </c>
      <c r="H586" s="128">
        <v>116</v>
      </c>
    </row>
    <row r="587" spans="1:8">
      <c r="A587" s="126" t="s">
        <v>2001</v>
      </c>
      <c r="B587" s="127" t="s">
        <v>2003</v>
      </c>
      <c r="C587" s="128">
        <v>64</v>
      </c>
      <c r="D587" s="128">
        <v>282</v>
      </c>
      <c r="E587" s="128">
        <v>94</v>
      </c>
      <c r="F587" s="128">
        <v>50</v>
      </c>
      <c r="G587" s="128">
        <v>58</v>
      </c>
      <c r="H587" s="128">
        <v>54</v>
      </c>
    </row>
    <row r="588" spans="1:8">
      <c r="A588" s="126" t="s">
        <v>2004</v>
      </c>
      <c r="B588" s="127" t="s">
        <v>2006</v>
      </c>
      <c r="C588" s="128">
        <v>214</v>
      </c>
      <c r="D588" s="128">
        <v>175</v>
      </c>
      <c r="E588" s="128">
        <v>33</v>
      </c>
      <c r="F588" s="128">
        <v>20</v>
      </c>
      <c r="G588" s="128">
        <v>65</v>
      </c>
      <c r="H588" s="128">
        <v>59</v>
      </c>
    </row>
    <row r="589" spans="1:8">
      <c r="A589" s="126" t="s">
        <v>2007</v>
      </c>
      <c r="B589" s="127" t="s">
        <v>2009</v>
      </c>
      <c r="C589" s="128">
        <v>0</v>
      </c>
      <c r="D589" s="128">
        <v>0</v>
      </c>
      <c r="E589" s="128">
        <v>0</v>
      </c>
      <c r="F589" s="128">
        <v>0</v>
      </c>
      <c r="G589" s="128">
        <v>0</v>
      </c>
      <c r="H589" s="128">
        <v>26</v>
      </c>
    </row>
    <row r="590" spans="1:8">
      <c r="A590" s="126" t="s">
        <v>2010</v>
      </c>
      <c r="B590" s="127" t="s">
        <v>2012</v>
      </c>
      <c r="C590" s="128">
        <v>0</v>
      </c>
      <c r="D590" s="128">
        <v>0</v>
      </c>
      <c r="E590" s="128">
        <v>24</v>
      </c>
      <c r="F590" s="128">
        <v>16</v>
      </c>
      <c r="G590" s="128">
        <v>0</v>
      </c>
      <c r="H590" s="128">
        <v>0</v>
      </c>
    </row>
    <row r="591" spans="1:8">
      <c r="A591" s="126" t="s">
        <v>2013</v>
      </c>
      <c r="B591" s="127" t="s">
        <v>2015</v>
      </c>
      <c r="C591" s="128">
        <v>1</v>
      </c>
      <c r="D591" s="128">
        <v>0</v>
      </c>
      <c r="E591" s="128">
        <v>0</v>
      </c>
      <c r="F591" s="128">
        <v>23</v>
      </c>
      <c r="G591" s="128">
        <v>0</v>
      </c>
      <c r="H591" s="128">
        <v>0</v>
      </c>
    </row>
    <row r="592" spans="1:8">
      <c r="A592" s="126" t="s">
        <v>2016</v>
      </c>
      <c r="B592" s="127" t="s">
        <v>2018</v>
      </c>
      <c r="C592" s="128">
        <v>0</v>
      </c>
      <c r="D592" s="128">
        <v>0</v>
      </c>
      <c r="E592" s="128">
        <v>0</v>
      </c>
      <c r="F592" s="128">
        <v>0</v>
      </c>
      <c r="G592" s="128">
        <v>0</v>
      </c>
      <c r="H592" s="128">
        <v>33</v>
      </c>
    </row>
    <row r="593" spans="1:8">
      <c r="A593" s="126" t="s">
        <v>2019</v>
      </c>
      <c r="B593" s="127" t="s">
        <v>2021</v>
      </c>
      <c r="C593" s="128">
        <v>0</v>
      </c>
      <c r="D593" s="128">
        <v>0</v>
      </c>
      <c r="E593" s="128">
        <v>0</v>
      </c>
      <c r="F593" s="128">
        <v>0</v>
      </c>
      <c r="G593" s="128">
        <v>0</v>
      </c>
      <c r="H593" s="128">
        <v>0</v>
      </c>
    </row>
    <row r="594" spans="1:8">
      <c r="A594" s="126" t="s">
        <v>2022</v>
      </c>
      <c r="B594" s="127" t="s">
        <v>2024</v>
      </c>
      <c r="C594" s="128">
        <v>20</v>
      </c>
      <c r="D594" s="128">
        <v>37</v>
      </c>
      <c r="E594" s="128">
        <v>9</v>
      </c>
      <c r="F594" s="128">
        <v>56</v>
      </c>
      <c r="G594" s="128">
        <v>25</v>
      </c>
      <c r="H594" s="128">
        <v>15</v>
      </c>
    </row>
    <row r="595" spans="1:8">
      <c r="A595" s="126" t="s">
        <v>2025</v>
      </c>
      <c r="B595" s="127" t="s">
        <v>2027</v>
      </c>
      <c r="C595" s="128">
        <v>117</v>
      </c>
      <c r="D595" s="128">
        <v>78</v>
      </c>
      <c r="E595" s="128">
        <v>53</v>
      </c>
      <c r="F595" s="128">
        <v>72</v>
      </c>
      <c r="G595" s="128">
        <v>60</v>
      </c>
      <c r="H595" s="128">
        <v>21</v>
      </c>
    </row>
    <row r="596" spans="1:8">
      <c r="A596" s="126" t="s">
        <v>2028</v>
      </c>
      <c r="B596" s="127" t="s">
        <v>2030</v>
      </c>
      <c r="C596" s="128">
        <v>0</v>
      </c>
      <c r="D596" s="128">
        <v>0</v>
      </c>
      <c r="E596" s="128">
        <v>0</v>
      </c>
      <c r="F596" s="128">
        <v>0</v>
      </c>
      <c r="G596" s="128">
        <v>0</v>
      </c>
      <c r="H596" s="128">
        <v>0</v>
      </c>
    </row>
    <row r="597" spans="1:8">
      <c r="A597" s="126" t="s">
        <v>2031</v>
      </c>
      <c r="B597" s="127" t="s">
        <v>2033</v>
      </c>
      <c r="C597" s="128">
        <v>583</v>
      </c>
      <c r="D597" s="128">
        <v>1174</v>
      </c>
      <c r="E597" s="128">
        <v>315</v>
      </c>
      <c r="F597" s="128">
        <v>570</v>
      </c>
      <c r="G597" s="128">
        <v>580</v>
      </c>
      <c r="H597" s="128">
        <v>94</v>
      </c>
    </row>
    <row r="598" spans="1:8">
      <c r="A598" s="126" t="s">
        <v>2034</v>
      </c>
      <c r="B598" s="127" t="s">
        <v>2036</v>
      </c>
      <c r="C598" s="128">
        <v>149</v>
      </c>
      <c r="D598" s="128">
        <v>270</v>
      </c>
      <c r="E598" s="128">
        <v>149</v>
      </c>
      <c r="F598" s="128">
        <v>177</v>
      </c>
      <c r="G598" s="128">
        <v>223</v>
      </c>
      <c r="H598" s="128">
        <v>107</v>
      </c>
    </row>
    <row r="599" spans="1:8">
      <c r="A599" s="126" t="s">
        <v>2037</v>
      </c>
      <c r="B599" s="127" t="s">
        <v>2039</v>
      </c>
      <c r="C599" s="128">
        <v>0</v>
      </c>
      <c r="D599" s="128">
        <v>0</v>
      </c>
      <c r="E599" s="128">
        <v>0</v>
      </c>
      <c r="F599" s="128">
        <v>0</v>
      </c>
      <c r="G599" s="128">
        <v>0</v>
      </c>
      <c r="H599" s="128">
        <v>0</v>
      </c>
    </row>
    <row r="600" spans="1:8">
      <c r="A600" s="126" t="s">
        <v>2040</v>
      </c>
      <c r="B600" s="127" t="s">
        <v>2042</v>
      </c>
      <c r="C600" s="128">
        <v>238</v>
      </c>
      <c r="D600" s="128">
        <v>216</v>
      </c>
      <c r="E600" s="128">
        <v>114</v>
      </c>
      <c r="F600" s="128">
        <v>136</v>
      </c>
      <c r="G600" s="128">
        <v>115</v>
      </c>
      <c r="H600" s="128">
        <v>144</v>
      </c>
    </row>
    <row r="601" spans="1:8">
      <c r="A601" s="126" t="s">
        <v>2043</v>
      </c>
      <c r="B601" s="127" t="s">
        <v>2045</v>
      </c>
      <c r="C601" s="128">
        <v>0</v>
      </c>
      <c r="D601" s="128">
        <v>0</v>
      </c>
      <c r="E601" s="128">
        <v>0</v>
      </c>
      <c r="F601" s="128">
        <v>0</v>
      </c>
      <c r="G601" s="128">
        <v>0</v>
      </c>
      <c r="H601" s="128">
        <v>0</v>
      </c>
    </row>
    <row r="602" spans="1:8">
      <c r="A602" s="126" t="s">
        <v>2046</v>
      </c>
      <c r="B602" s="127" t="s">
        <v>2048</v>
      </c>
      <c r="C602" s="128">
        <v>0</v>
      </c>
      <c r="D602" s="128">
        <v>0</v>
      </c>
      <c r="E602" s="128">
        <v>0</v>
      </c>
      <c r="F602" s="128">
        <v>0</v>
      </c>
      <c r="G602" s="128">
        <v>0</v>
      </c>
      <c r="H602" s="128">
        <v>0</v>
      </c>
    </row>
    <row r="603" spans="1:8">
      <c r="A603" s="126" t="s">
        <v>2049</v>
      </c>
      <c r="B603" s="127" t="s">
        <v>2051</v>
      </c>
      <c r="C603" s="128">
        <v>0</v>
      </c>
      <c r="D603" s="128">
        <v>0</v>
      </c>
      <c r="E603" s="128">
        <v>0</v>
      </c>
      <c r="F603" s="128">
        <v>0</v>
      </c>
      <c r="G603" s="128">
        <v>0</v>
      </c>
      <c r="H603" s="128">
        <v>0</v>
      </c>
    </row>
    <row r="604" spans="1:8">
      <c r="A604" s="126" t="s">
        <v>2052</v>
      </c>
      <c r="B604" s="127" t="s">
        <v>2054</v>
      </c>
      <c r="C604" s="128">
        <v>10465</v>
      </c>
      <c r="D604" s="128">
        <v>1840</v>
      </c>
      <c r="E604" s="128">
        <v>10348</v>
      </c>
      <c r="F604" s="128">
        <v>10068</v>
      </c>
      <c r="G604" s="128">
        <v>3614</v>
      </c>
      <c r="H604" s="128">
        <v>1121</v>
      </c>
    </row>
    <row r="605" spans="1:8">
      <c r="A605" s="126" t="s">
        <v>2055</v>
      </c>
      <c r="B605" s="127" t="s">
        <v>2057</v>
      </c>
      <c r="C605" s="128">
        <v>0</v>
      </c>
      <c r="D605" s="128">
        <v>0</v>
      </c>
      <c r="E605" s="128">
        <v>0</v>
      </c>
      <c r="F605" s="128">
        <v>0</v>
      </c>
      <c r="G605" s="128">
        <v>0</v>
      </c>
      <c r="H605" s="128">
        <v>0</v>
      </c>
    </row>
    <row r="606" spans="1:8">
      <c r="A606" s="126" t="s">
        <v>2058</v>
      </c>
      <c r="B606" s="127" t="s">
        <v>2060</v>
      </c>
      <c r="C606" s="128">
        <v>0</v>
      </c>
      <c r="D606" s="128">
        <v>0</v>
      </c>
      <c r="E606" s="128">
        <v>0</v>
      </c>
      <c r="F606" s="128">
        <v>0</v>
      </c>
      <c r="G606" s="128">
        <v>0</v>
      </c>
      <c r="H606" s="128">
        <v>0</v>
      </c>
    </row>
    <row r="607" spans="1:8">
      <c r="A607" s="126" t="s">
        <v>2061</v>
      </c>
      <c r="B607" s="127" t="s">
        <v>2063</v>
      </c>
      <c r="C607" s="128">
        <v>514</v>
      </c>
      <c r="D607" s="128">
        <v>659</v>
      </c>
      <c r="E607" s="128">
        <v>127</v>
      </c>
      <c r="F607" s="128">
        <v>210</v>
      </c>
      <c r="G607" s="128">
        <v>325</v>
      </c>
      <c r="H607" s="128">
        <v>348</v>
      </c>
    </row>
    <row r="608" spans="1:8">
      <c r="A608" s="126" t="s">
        <v>2064</v>
      </c>
      <c r="B608" s="127" t="s">
        <v>2066</v>
      </c>
      <c r="C608" s="128">
        <v>444</v>
      </c>
      <c r="D608" s="128">
        <v>377</v>
      </c>
      <c r="E608" s="128">
        <v>429</v>
      </c>
      <c r="F608" s="128">
        <v>107</v>
      </c>
      <c r="G608" s="128">
        <v>452</v>
      </c>
      <c r="H608" s="128">
        <v>276</v>
      </c>
    </row>
    <row r="609" spans="1:8">
      <c r="A609" s="126" t="s">
        <v>2067</v>
      </c>
      <c r="B609" s="127" t="s">
        <v>2069</v>
      </c>
      <c r="C609" s="128">
        <v>0</v>
      </c>
      <c r="D609" s="128">
        <v>0</v>
      </c>
      <c r="E609" s="128">
        <v>0</v>
      </c>
      <c r="F609" s="128">
        <v>0</v>
      </c>
      <c r="G609" s="128">
        <v>0</v>
      </c>
      <c r="H609" s="128">
        <v>0</v>
      </c>
    </row>
    <row r="610" spans="1:8">
      <c r="A610" s="126" t="s">
        <v>2070</v>
      </c>
      <c r="B610" s="127" t="s">
        <v>2072</v>
      </c>
      <c r="C610" s="128">
        <v>299</v>
      </c>
      <c r="D610" s="128">
        <v>0</v>
      </c>
      <c r="E610" s="128">
        <v>0</v>
      </c>
      <c r="F610" s="128">
        <v>0</v>
      </c>
      <c r="G610" s="128">
        <v>0</v>
      </c>
      <c r="H610" s="128">
        <v>0</v>
      </c>
    </row>
    <row r="611" spans="1:8">
      <c r="A611" s="126" t="s">
        <v>2073</v>
      </c>
      <c r="B611" s="127" t="s">
        <v>2075</v>
      </c>
      <c r="C611" s="128">
        <v>0</v>
      </c>
      <c r="D611" s="128">
        <v>0</v>
      </c>
      <c r="E611" s="128">
        <v>0</v>
      </c>
      <c r="F611" s="128">
        <v>0</v>
      </c>
      <c r="G611" s="128">
        <v>0</v>
      </c>
      <c r="H611" s="128">
        <v>0</v>
      </c>
    </row>
    <row r="612" spans="1:8">
      <c r="A612" s="126" t="s">
        <v>2076</v>
      </c>
      <c r="B612" s="127" t="s">
        <v>2078</v>
      </c>
      <c r="C612" s="128">
        <v>24</v>
      </c>
      <c r="D612" s="128">
        <v>232</v>
      </c>
      <c r="E612" s="128">
        <v>125</v>
      </c>
      <c r="F612" s="128">
        <v>120</v>
      </c>
      <c r="G612" s="128">
        <v>190</v>
      </c>
      <c r="H612" s="128">
        <v>120</v>
      </c>
    </row>
    <row r="613" spans="1:8">
      <c r="A613" s="126" t="s">
        <v>2079</v>
      </c>
      <c r="B613" s="127" t="s">
        <v>2081</v>
      </c>
      <c r="C613" s="128">
        <v>0</v>
      </c>
      <c r="D613" s="128">
        <v>0</v>
      </c>
      <c r="E613" s="128">
        <v>0</v>
      </c>
      <c r="F613" s="128">
        <v>0</v>
      </c>
      <c r="G613" s="128">
        <v>0</v>
      </c>
      <c r="H613" s="128">
        <v>0</v>
      </c>
    </row>
    <row r="614" spans="1:8">
      <c r="A614" s="126" t="s">
        <v>2082</v>
      </c>
      <c r="B614" s="127" t="s">
        <v>2084</v>
      </c>
      <c r="C614" s="128">
        <v>1125</v>
      </c>
      <c r="D614" s="128">
        <v>1502</v>
      </c>
      <c r="E614" s="128">
        <v>192</v>
      </c>
      <c r="F614" s="128">
        <v>2136</v>
      </c>
      <c r="G614" s="128">
        <v>1255</v>
      </c>
      <c r="H614" s="128">
        <v>1636</v>
      </c>
    </row>
    <row r="615" spans="1:8">
      <c r="A615" s="126" t="s">
        <v>2085</v>
      </c>
      <c r="B615" s="127" t="s">
        <v>2087</v>
      </c>
      <c r="C615" s="128">
        <v>0</v>
      </c>
      <c r="D615" s="128">
        <v>0</v>
      </c>
      <c r="E615" s="128">
        <v>0</v>
      </c>
      <c r="F615" s="128">
        <v>0</v>
      </c>
      <c r="G615" s="128">
        <v>0</v>
      </c>
      <c r="H615" s="128">
        <v>0</v>
      </c>
    </row>
    <row r="616" spans="1:8">
      <c r="A616" s="126" t="s">
        <v>2088</v>
      </c>
      <c r="B616" s="127" t="s">
        <v>2090</v>
      </c>
      <c r="C616" s="128">
        <v>0</v>
      </c>
      <c r="D616" s="128">
        <v>0</v>
      </c>
      <c r="E616" s="128">
        <v>0</v>
      </c>
      <c r="F616" s="128">
        <v>0</v>
      </c>
      <c r="G616" s="128">
        <v>0</v>
      </c>
      <c r="H616" s="128">
        <v>0</v>
      </c>
    </row>
    <row r="617" spans="1:8">
      <c r="A617" s="126" t="s">
        <v>2091</v>
      </c>
      <c r="B617" s="127" t="s">
        <v>2093</v>
      </c>
      <c r="C617" s="128">
        <v>0</v>
      </c>
      <c r="D617" s="128">
        <v>0</v>
      </c>
      <c r="E617" s="128">
        <v>0</v>
      </c>
      <c r="F617" s="128">
        <v>0</v>
      </c>
      <c r="G617" s="128">
        <v>0</v>
      </c>
      <c r="H617" s="128">
        <v>0</v>
      </c>
    </row>
    <row r="618" spans="1:8">
      <c r="A618" s="126" t="s">
        <v>2094</v>
      </c>
      <c r="B618" s="127" t="s">
        <v>2096</v>
      </c>
      <c r="C618" s="128">
        <v>1140</v>
      </c>
      <c r="D618" s="128">
        <v>1314</v>
      </c>
      <c r="E618" s="128">
        <v>1115</v>
      </c>
      <c r="F618" s="128">
        <v>1716</v>
      </c>
      <c r="G618" s="128">
        <v>1746</v>
      </c>
      <c r="H618" s="128">
        <v>1764</v>
      </c>
    </row>
    <row r="619" spans="1:8">
      <c r="A619" s="126" t="s">
        <v>2097</v>
      </c>
      <c r="B619" s="127" t="s">
        <v>2099</v>
      </c>
      <c r="C619" s="128">
        <v>290</v>
      </c>
      <c r="D619" s="128">
        <v>467</v>
      </c>
      <c r="E619" s="128">
        <v>79</v>
      </c>
      <c r="F619" s="128">
        <v>300</v>
      </c>
      <c r="G619" s="128">
        <v>168</v>
      </c>
      <c r="H619" s="128">
        <v>348</v>
      </c>
    </row>
    <row r="620" spans="1:8">
      <c r="A620" s="126" t="s">
        <v>2100</v>
      </c>
      <c r="B620" s="127" t="s">
        <v>2102</v>
      </c>
      <c r="C620" s="128">
        <v>0</v>
      </c>
      <c r="D620" s="128">
        <v>0</v>
      </c>
      <c r="E620" s="128">
        <v>0</v>
      </c>
      <c r="F620" s="128">
        <v>0</v>
      </c>
      <c r="G620" s="128">
        <v>0</v>
      </c>
      <c r="H620" s="128">
        <v>0</v>
      </c>
    </row>
    <row r="621" spans="1:8">
      <c r="A621" s="126" t="s">
        <v>2103</v>
      </c>
      <c r="B621" s="127" t="s">
        <v>2105</v>
      </c>
      <c r="C621" s="128">
        <v>0</v>
      </c>
      <c r="D621" s="128">
        <v>0</v>
      </c>
      <c r="E621" s="128">
        <v>0</v>
      </c>
      <c r="F621" s="128">
        <v>0</v>
      </c>
      <c r="G621" s="128">
        <v>0</v>
      </c>
      <c r="H621" s="128">
        <v>0</v>
      </c>
    </row>
    <row r="622" spans="1:8">
      <c r="A622" s="126" t="s">
        <v>2106</v>
      </c>
      <c r="B622" s="127" t="s">
        <v>2108</v>
      </c>
      <c r="C622" s="128">
        <v>0</v>
      </c>
      <c r="D622" s="128">
        <v>0</v>
      </c>
      <c r="E622" s="128">
        <v>0</v>
      </c>
      <c r="F622" s="128">
        <v>0</v>
      </c>
      <c r="G622" s="128">
        <v>0</v>
      </c>
      <c r="H622" s="128">
        <v>0</v>
      </c>
    </row>
    <row r="623" spans="1:8">
      <c r="A623" s="126" t="s">
        <v>2109</v>
      </c>
      <c r="B623" s="127" t="s">
        <v>2111</v>
      </c>
      <c r="C623" s="128">
        <v>168</v>
      </c>
      <c r="D623" s="128">
        <v>0</v>
      </c>
      <c r="E623" s="128">
        <v>0</v>
      </c>
      <c r="F623" s="128">
        <v>0</v>
      </c>
      <c r="G623" s="128">
        <v>0</v>
      </c>
      <c r="H623" s="128">
        <v>0</v>
      </c>
    </row>
    <row r="624" spans="1:8">
      <c r="A624" s="126" t="s">
        <v>2112</v>
      </c>
      <c r="B624" s="127" t="s">
        <v>2114</v>
      </c>
      <c r="C624" s="128">
        <v>0</v>
      </c>
      <c r="D624" s="128">
        <v>0</v>
      </c>
      <c r="E624" s="128">
        <v>0</v>
      </c>
      <c r="F624" s="128">
        <v>0</v>
      </c>
      <c r="G624" s="128">
        <v>0</v>
      </c>
      <c r="H624" s="128">
        <v>120</v>
      </c>
    </row>
    <row r="625" spans="1:8">
      <c r="A625" s="126" t="s">
        <v>2115</v>
      </c>
      <c r="B625" s="127" t="s">
        <v>2117</v>
      </c>
      <c r="C625" s="128">
        <v>2505</v>
      </c>
      <c r="D625" s="128">
        <v>9081</v>
      </c>
      <c r="E625" s="128">
        <v>4103</v>
      </c>
      <c r="F625" s="128">
        <v>5204</v>
      </c>
      <c r="G625" s="128">
        <v>1720</v>
      </c>
      <c r="H625" s="128">
        <v>2351</v>
      </c>
    </row>
    <row r="626" spans="1:8">
      <c r="A626" s="126" t="s">
        <v>2118</v>
      </c>
      <c r="B626" s="127" t="s">
        <v>2120</v>
      </c>
      <c r="C626" s="128">
        <v>0</v>
      </c>
      <c r="D626" s="128">
        <v>0</v>
      </c>
      <c r="E626" s="128">
        <v>0</v>
      </c>
      <c r="F626" s="128">
        <v>0</v>
      </c>
      <c r="G626" s="128">
        <v>0</v>
      </c>
      <c r="H626" s="128">
        <v>0</v>
      </c>
    </row>
    <row r="627" spans="1:8">
      <c r="A627" s="126" t="s">
        <v>2121</v>
      </c>
      <c r="B627" s="127" t="s">
        <v>2123</v>
      </c>
      <c r="C627" s="128">
        <v>0</v>
      </c>
      <c r="D627" s="128">
        <v>-36</v>
      </c>
      <c r="E627" s="128">
        <v>0</v>
      </c>
      <c r="F627" s="128">
        <v>-24</v>
      </c>
      <c r="G627" s="128">
        <v>-24</v>
      </c>
      <c r="H627" s="128">
        <v>0</v>
      </c>
    </row>
    <row r="628" spans="1:8">
      <c r="A628" s="126" t="s">
        <v>2124</v>
      </c>
      <c r="B628" s="127" t="s">
        <v>2126</v>
      </c>
      <c r="C628" s="128">
        <v>294</v>
      </c>
      <c r="D628" s="128">
        <v>329</v>
      </c>
      <c r="E628" s="128">
        <v>1522</v>
      </c>
      <c r="F628" s="128">
        <v>1080</v>
      </c>
      <c r="G628" s="128">
        <v>815</v>
      </c>
      <c r="H628" s="128">
        <v>480</v>
      </c>
    </row>
    <row r="629" spans="1:8">
      <c r="A629" s="126" t="s">
        <v>2127</v>
      </c>
      <c r="B629" s="127" t="s">
        <v>2129</v>
      </c>
      <c r="C629" s="128">
        <v>0</v>
      </c>
      <c r="D629" s="128">
        <v>0</v>
      </c>
      <c r="E629" s="128">
        <v>0</v>
      </c>
      <c r="F629" s="128">
        <v>0</v>
      </c>
      <c r="G629" s="128">
        <v>0</v>
      </c>
      <c r="H629" s="128">
        <v>0</v>
      </c>
    </row>
    <row r="630" spans="1:8">
      <c r="A630" s="126" t="s">
        <v>2130</v>
      </c>
      <c r="B630" s="127" t="s">
        <v>2132</v>
      </c>
      <c r="C630" s="128">
        <v>5910</v>
      </c>
      <c r="D630" s="128">
        <v>6287</v>
      </c>
      <c r="E630" s="128">
        <v>1255</v>
      </c>
      <c r="F630" s="128">
        <v>2410</v>
      </c>
      <c r="G630" s="128">
        <v>2882</v>
      </c>
      <c r="H630" s="128">
        <v>3520</v>
      </c>
    </row>
    <row r="631" spans="1:8">
      <c r="A631" s="126" t="s">
        <v>2133</v>
      </c>
      <c r="B631" s="127" t="s">
        <v>2135</v>
      </c>
      <c r="C631" s="128">
        <v>0</v>
      </c>
      <c r="D631" s="128">
        <v>0</v>
      </c>
      <c r="E631" s="128">
        <v>0</v>
      </c>
      <c r="F631" s="128">
        <v>0</v>
      </c>
      <c r="G631" s="128">
        <v>0</v>
      </c>
      <c r="H631" s="128">
        <v>0</v>
      </c>
    </row>
    <row r="632" spans="1:8">
      <c r="A632" s="126" t="s">
        <v>2136</v>
      </c>
      <c r="B632" s="127" t="s">
        <v>2138</v>
      </c>
      <c r="C632" s="128">
        <v>4522</v>
      </c>
      <c r="D632" s="128">
        <v>3720</v>
      </c>
      <c r="E632" s="128">
        <v>1583</v>
      </c>
      <c r="F632" s="128">
        <v>3589</v>
      </c>
      <c r="G632" s="128">
        <v>2223</v>
      </c>
      <c r="H632" s="128">
        <v>3852</v>
      </c>
    </row>
    <row r="633" spans="1:8">
      <c r="A633" s="126" t="s">
        <v>2139</v>
      </c>
      <c r="B633" s="127" t="s">
        <v>2141</v>
      </c>
      <c r="C633" s="128">
        <v>0</v>
      </c>
      <c r="D633" s="128">
        <v>0</v>
      </c>
      <c r="E633" s="128">
        <v>0</v>
      </c>
      <c r="F633" s="128">
        <v>0</v>
      </c>
      <c r="G633" s="128">
        <v>0</v>
      </c>
      <c r="H633" s="128">
        <v>0</v>
      </c>
    </row>
    <row r="634" spans="1:8">
      <c r="A634" s="126" t="s">
        <v>2142</v>
      </c>
      <c r="B634" s="127" t="s">
        <v>2144</v>
      </c>
      <c r="C634" s="128">
        <v>7966</v>
      </c>
      <c r="D634" s="128">
        <v>10465</v>
      </c>
      <c r="E634" s="128">
        <v>6395</v>
      </c>
      <c r="F634" s="128">
        <v>4369</v>
      </c>
      <c r="G634" s="128">
        <v>9013</v>
      </c>
      <c r="H634" s="128">
        <v>8152</v>
      </c>
    </row>
    <row r="635" spans="1:8">
      <c r="A635" s="126" t="s">
        <v>2145</v>
      </c>
      <c r="B635" s="127" t="s">
        <v>2147</v>
      </c>
      <c r="C635" s="128">
        <v>0</v>
      </c>
      <c r="D635" s="128">
        <v>0</v>
      </c>
      <c r="E635" s="128">
        <v>0</v>
      </c>
      <c r="F635" s="128">
        <v>0</v>
      </c>
      <c r="G635" s="128">
        <v>0</v>
      </c>
      <c r="H635" s="128">
        <v>0</v>
      </c>
    </row>
    <row r="636" spans="1:8">
      <c r="A636" s="126" t="s">
        <v>2148</v>
      </c>
      <c r="B636" s="127" t="s">
        <v>2150</v>
      </c>
      <c r="C636" s="128">
        <v>5080</v>
      </c>
      <c r="D636" s="128">
        <v>12705</v>
      </c>
      <c r="E636" s="128">
        <v>3868</v>
      </c>
      <c r="F636" s="128">
        <v>6507</v>
      </c>
      <c r="G636" s="128">
        <v>10401</v>
      </c>
      <c r="H636" s="128">
        <v>3480</v>
      </c>
    </row>
    <row r="637" spans="1:8">
      <c r="A637" s="126" t="s">
        <v>2151</v>
      </c>
      <c r="B637" s="127" t="s">
        <v>2153</v>
      </c>
      <c r="C637" s="128">
        <v>0</v>
      </c>
      <c r="D637" s="128">
        <v>0</v>
      </c>
      <c r="E637" s="128">
        <v>0</v>
      </c>
      <c r="F637" s="128">
        <v>0</v>
      </c>
      <c r="G637" s="128">
        <v>0</v>
      </c>
      <c r="H637" s="128">
        <v>0</v>
      </c>
    </row>
    <row r="638" spans="1:8">
      <c r="A638" s="126" t="s">
        <v>2154</v>
      </c>
      <c r="B638" s="127" t="s">
        <v>2156</v>
      </c>
      <c r="C638" s="128">
        <v>0</v>
      </c>
      <c r="D638" s="128">
        <v>0</v>
      </c>
      <c r="E638" s="128">
        <v>0</v>
      </c>
      <c r="F638" s="128">
        <v>0</v>
      </c>
      <c r="G638" s="128">
        <v>0</v>
      </c>
      <c r="H638" s="128">
        <v>0</v>
      </c>
    </row>
    <row r="639" spans="1:8">
      <c r="A639" s="126" t="s">
        <v>2157</v>
      </c>
      <c r="B639" s="127" t="s">
        <v>2159</v>
      </c>
      <c r="C639" s="128">
        <v>0</v>
      </c>
      <c r="D639" s="128">
        <v>0</v>
      </c>
      <c r="E639" s="128">
        <v>0</v>
      </c>
      <c r="F639" s="128">
        <v>0</v>
      </c>
      <c r="G639" s="128">
        <v>0</v>
      </c>
      <c r="H639" s="128">
        <v>0</v>
      </c>
    </row>
    <row r="640" spans="1:8">
      <c r="A640" s="126" t="s">
        <v>2160</v>
      </c>
      <c r="B640" s="127" t="s">
        <v>2162</v>
      </c>
      <c r="C640" s="128">
        <v>4662</v>
      </c>
      <c r="D640" s="128">
        <v>3372</v>
      </c>
      <c r="E640" s="128">
        <v>1452</v>
      </c>
      <c r="F640" s="128">
        <v>3359</v>
      </c>
      <c r="G640" s="128">
        <v>1812</v>
      </c>
      <c r="H640" s="128">
        <v>3744</v>
      </c>
    </row>
    <row r="641" spans="1:8">
      <c r="A641" s="126" t="s">
        <v>2163</v>
      </c>
      <c r="B641" s="127" t="s">
        <v>2165</v>
      </c>
      <c r="C641" s="128">
        <v>0</v>
      </c>
      <c r="D641" s="128">
        <v>0</v>
      </c>
      <c r="E641" s="128">
        <v>0</v>
      </c>
      <c r="F641" s="128">
        <v>0</v>
      </c>
      <c r="G641" s="128">
        <v>0</v>
      </c>
      <c r="H641" s="128">
        <v>0</v>
      </c>
    </row>
    <row r="642" spans="1:8">
      <c r="A642" s="126" t="s">
        <v>2166</v>
      </c>
      <c r="B642" s="127" t="s">
        <v>2168</v>
      </c>
      <c r="C642" s="128">
        <v>156</v>
      </c>
      <c r="D642" s="128">
        <v>105</v>
      </c>
      <c r="E642" s="128">
        <v>130</v>
      </c>
      <c r="F642" s="128">
        <v>216</v>
      </c>
      <c r="G642" s="128">
        <v>98</v>
      </c>
      <c r="H642" s="128">
        <v>108</v>
      </c>
    </row>
    <row r="643" spans="1:8">
      <c r="A643" s="126" t="s">
        <v>2169</v>
      </c>
      <c r="B643" s="127" t="s">
        <v>2171</v>
      </c>
      <c r="C643" s="128">
        <v>0</v>
      </c>
      <c r="D643" s="128">
        <v>0</v>
      </c>
      <c r="E643" s="128">
        <v>0</v>
      </c>
      <c r="F643" s="128">
        <v>0</v>
      </c>
      <c r="G643" s="128">
        <v>0</v>
      </c>
      <c r="H643" s="128">
        <v>0</v>
      </c>
    </row>
    <row r="644" spans="1:8">
      <c r="A644" s="126" t="s">
        <v>2172</v>
      </c>
      <c r="B644" s="127" t="s">
        <v>2174</v>
      </c>
      <c r="C644" s="128">
        <v>0</v>
      </c>
      <c r="D644" s="128">
        <v>0</v>
      </c>
      <c r="E644" s="128">
        <v>0</v>
      </c>
      <c r="F644" s="128">
        <v>0</v>
      </c>
      <c r="G644" s="128">
        <v>0</v>
      </c>
      <c r="H644" s="128">
        <v>0</v>
      </c>
    </row>
    <row r="645" spans="1:8">
      <c r="A645" s="126" t="s">
        <v>2175</v>
      </c>
      <c r="B645" s="127" t="s">
        <v>2177</v>
      </c>
      <c r="C645" s="128">
        <v>0</v>
      </c>
      <c r="D645" s="128">
        <v>0</v>
      </c>
      <c r="E645" s="128">
        <v>0</v>
      </c>
      <c r="F645" s="128">
        <v>0</v>
      </c>
      <c r="G645" s="128">
        <v>0</v>
      </c>
      <c r="H645" s="128">
        <v>0</v>
      </c>
    </row>
    <row r="646" spans="1:8">
      <c r="A646" s="126" t="s">
        <v>2178</v>
      </c>
      <c r="B646" s="127" t="s">
        <v>2180</v>
      </c>
      <c r="C646" s="128">
        <v>-59</v>
      </c>
      <c r="D646" s="128">
        <v>0</v>
      </c>
      <c r="E646" s="128">
        <v>0</v>
      </c>
      <c r="F646" s="128">
        <v>0</v>
      </c>
      <c r="G646" s="128">
        <v>0</v>
      </c>
      <c r="H646" s="128">
        <v>0</v>
      </c>
    </row>
    <row r="647" spans="1:8">
      <c r="A647" s="126" t="s">
        <v>2181</v>
      </c>
      <c r="B647" s="127" t="s">
        <v>2183</v>
      </c>
      <c r="C647" s="128">
        <v>351</v>
      </c>
      <c r="D647" s="128">
        <v>141</v>
      </c>
      <c r="E647" s="128">
        <v>327</v>
      </c>
      <c r="F647" s="128">
        <v>312</v>
      </c>
      <c r="G647" s="128">
        <v>778</v>
      </c>
      <c r="H647" s="128">
        <v>424</v>
      </c>
    </row>
    <row r="648" spans="1:8">
      <c r="A648" s="126" t="s">
        <v>2184</v>
      </c>
      <c r="B648" s="127" t="s">
        <v>2186</v>
      </c>
      <c r="C648" s="128">
        <v>187</v>
      </c>
      <c r="D648" s="128">
        <v>42</v>
      </c>
      <c r="E648" s="128">
        <v>113</v>
      </c>
      <c r="F648" s="128">
        <v>240</v>
      </c>
      <c r="G648" s="128">
        <v>224</v>
      </c>
      <c r="H648" s="128">
        <v>120</v>
      </c>
    </row>
    <row r="649" spans="1:8">
      <c r="A649" s="126" t="s">
        <v>2187</v>
      </c>
      <c r="B649" s="127" t="s">
        <v>2189</v>
      </c>
      <c r="C649" s="128">
        <v>3807</v>
      </c>
      <c r="D649" s="128">
        <v>3366</v>
      </c>
      <c r="E649" s="128">
        <v>1427</v>
      </c>
      <c r="F649" s="128">
        <v>3645</v>
      </c>
      <c r="G649" s="128">
        <v>4176</v>
      </c>
      <c r="H649" s="128">
        <v>2328</v>
      </c>
    </row>
    <row r="650" spans="1:8">
      <c r="A650" s="126" t="s">
        <v>2190</v>
      </c>
      <c r="B650" s="127" t="s">
        <v>2192</v>
      </c>
      <c r="C650" s="128">
        <v>925</v>
      </c>
      <c r="D650" s="128">
        <v>2100</v>
      </c>
      <c r="E650" s="128">
        <v>748</v>
      </c>
      <c r="F650" s="128">
        <v>799</v>
      </c>
      <c r="G650" s="128">
        <v>1124</v>
      </c>
      <c r="H650" s="128">
        <v>1200</v>
      </c>
    </row>
    <row r="651" spans="1:8">
      <c r="A651" s="126" t="s">
        <v>2193</v>
      </c>
      <c r="B651" s="127" t="s">
        <v>2195</v>
      </c>
      <c r="C651" s="128">
        <v>250</v>
      </c>
      <c r="D651" s="128">
        <v>3319</v>
      </c>
      <c r="E651" s="128">
        <v>577</v>
      </c>
      <c r="F651" s="128">
        <v>18</v>
      </c>
      <c r="G651" s="128">
        <v>1766</v>
      </c>
      <c r="H651" s="128">
        <v>2376</v>
      </c>
    </row>
    <row r="652" spans="1:8">
      <c r="A652" s="126" t="s">
        <v>2196</v>
      </c>
      <c r="B652" s="127" t="s">
        <v>2198</v>
      </c>
      <c r="C652" s="128">
        <v>0</v>
      </c>
      <c r="D652" s="128">
        <v>0</v>
      </c>
      <c r="E652" s="128">
        <v>0</v>
      </c>
      <c r="F652" s="128">
        <v>0</v>
      </c>
      <c r="G652" s="128">
        <v>0</v>
      </c>
      <c r="H652" s="128">
        <v>0</v>
      </c>
    </row>
    <row r="653" spans="1:8">
      <c r="A653" s="126" t="s">
        <v>2199</v>
      </c>
      <c r="B653" s="127" t="s">
        <v>2201</v>
      </c>
      <c r="C653" s="128">
        <v>415</v>
      </c>
      <c r="D653" s="128">
        <v>561</v>
      </c>
      <c r="E653" s="128">
        <v>144</v>
      </c>
      <c r="F653" s="128">
        <v>254</v>
      </c>
      <c r="G653" s="128">
        <v>252</v>
      </c>
      <c r="H653" s="128">
        <v>312</v>
      </c>
    </row>
    <row r="654" spans="1:8">
      <c r="A654" s="126" t="s">
        <v>2202</v>
      </c>
      <c r="B654" s="127" t="s">
        <v>2204</v>
      </c>
      <c r="C654" s="128">
        <v>0</v>
      </c>
      <c r="D654" s="128">
        <v>0</v>
      </c>
      <c r="E654" s="128">
        <v>0</v>
      </c>
      <c r="F654" s="128">
        <v>0</v>
      </c>
      <c r="G654" s="128">
        <v>0</v>
      </c>
      <c r="H654" s="128">
        <v>0</v>
      </c>
    </row>
    <row r="655" spans="1:8">
      <c r="A655" s="126" t="s">
        <v>2205</v>
      </c>
      <c r="B655" s="127" t="s">
        <v>2207</v>
      </c>
      <c r="C655" s="128">
        <v>3709</v>
      </c>
      <c r="D655" s="128">
        <v>6546</v>
      </c>
      <c r="E655" s="128">
        <v>4129</v>
      </c>
      <c r="F655" s="128">
        <v>3691</v>
      </c>
      <c r="G655" s="128">
        <v>6420</v>
      </c>
      <c r="H655" s="128">
        <v>1367</v>
      </c>
    </row>
    <row r="656" spans="1:8">
      <c r="A656" s="126" t="s">
        <v>2208</v>
      </c>
      <c r="B656" s="127" t="s">
        <v>2210</v>
      </c>
      <c r="C656" s="128">
        <v>0</v>
      </c>
      <c r="D656" s="128">
        <v>0</v>
      </c>
      <c r="E656" s="128">
        <v>0</v>
      </c>
      <c r="F656" s="128">
        <v>0</v>
      </c>
      <c r="G656" s="128">
        <v>0</v>
      </c>
      <c r="H656" s="128">
        <v>0</v>
      </c>
    </row>
    <row r="657" spans="1:8">
      <c r="A657" s="126" t="s">
        <v>2211</v>
      </c>
      <c r="B657" s="127" t="s">
        <v>2213</v>
      </c>
      <c r="C657" s="128">
        <v>0</v>
      </c>
      <c r="D657" s="128">
        <v>0</v>
      </c>
      <c r="E657" s="128">
        <v>0</v>
      </c>
      <c r="F657" s="128">
        <v>0</v>
      </c>
      <c r="G657" s="128">
        <v>0</v>
      </c>
      <c r="H657" s="128">
        <v>0</v>
      </c>
    </row>
    <row r="658" spans="1:8">
      <c r="A658" s="126" t="s">
        <v>2214</v>
      </c>
      <c r="B658" s="127" t="s">
        <v>2216</v>
      </c>
      <c r="C658" s="128">
        <v>1613</v>
      </c>
      <c r="D658" s="128">
        <v>2038</v>
      </c>
      <c r="E658" s="128">
        <v>1096</v>
      </c>
      <c r="F658" s="128">
        <v>922</v>
      </c>
      <c r="G658" s="128">
        <v>1264</v>
      </c>
      <c r="H658" s="128">
        <v>1200</v>
      </c>
    </row>
    <row r="659" spans="1:8">
      <c r="A659" s="126" t="s">
        <v>2217</v>
      </c>
      <c r="B659" s="127" t="s">
        <v>2219</v>
      </c>
      <c r="C659" s="128">
        <v>0</v>
      </c>
      <c r="D659" s="128">
        <v>0</v>
      </c>
      <c r="E659" s="128">
        <v>0</v>
      </c>
      <c r="F659" s="128">
        <v>0</v>
      </c>
      <c r="G659" s="128">
        <v>0</v>
      </c>
      <c r="H659" s="128">
        <v>0</v>
      </c>
    </row>
    <row r="660" spans="1:8">
      <c r="A660" s="126" t="s">
        <v>2220</v>
      </c>
      <c r="B660" s="127" t="s">
        <v>2222</v>
      </c>
      <c r="C660" s="128">
        <v>0</v>
      </c>
      <c r="D660" s="128">
        <v>0</v>
      </c>
      <c r="E660" s="128">
        <v>0</v>
      </c>
      <c r="F660" s="128">
        <v>0</v>
      </c>
      <c r="G660" s="128">
        <v>0</v>
      </c>
      <c r="H660" s="128">
        <v>0</v>
      </c>
    </row>
    <row r="661" spans="1:8">
      <c r="A661" s="126" t="s">
        <v>2223</v>
      </c>
      <c r="B661" s="127" t="s">
        <v>2225</v>
      </c>
      <c r="C661" s="128">
        <v>134</v>
      </c>
      <c r="D661" s="128">
        <v>515</v>
      </c>
      <c r="E661" s="128">
        <v>182</v>
      </c>
      <c r="F661" s="128">
        <v>155</v>
      </c>
      <c r="G661" s="128">
        <v>73</v>
      </c>
      <c r="H661" s="128">
        <v>348</v>
      </c>
    </row>
    <row r="662" spans="1:8">
      <c r="A662" s="126" t="s">
        <v>2226</v>
      </c>
      <c r="B662" s="127" t="s">
        <v>2228</v>
      </c>
      <c r="C662" s="128">
        <v>0</v>
      </c>
      <c r="D662" s="128">
        <v>0</v>
      </c>
      <c r="E662" s="128">
        <v>0</v>
      </c>
      <c r="F662" s="128">
        <v>0</v>
      </c>
      <c r="G662" s="128">
        <v>0</v>
      </c>
      <c r="H662" s="128">
        <v>0</v>
      </c>
    </row>
    <row r="663" spans="1:8">
      <c r="A663" s="126" t="s">
        <v>2229</v>
      </c>
      <c r="B663" s="127" t="s">
        <v>2231</v>
      </c>
      <c r="C663" s="128">
        <v>-1</v>
      </c>
      <c r="D663" s="128">
        <v>-2</v>
      </c>
      <c r="E663" s="128">
        <v>1</v>
      </c>
      <c r="F663" s="128">
        <v>0</v>
      </c>
      <c r="G663" s="128">
        <v>0</v>
      </c>
      <c r="H663" s="128">
        <v>0</v>
      </c>
    </row>
    <row r="664" spans="1:8">
      <c r="A664" s="126" t="s">
        <v>2232</v>
      </c>
      <c r="B664" s="127" t="s">
        <v>2234</v>
      </c>
      <c r="C664" s="128">
        <v>0</v>
      </c>
      <c r="D664" s="128">
        <v>0</v>
      </c>
      <c r="E664" s="128">
        <v>0</v>
      </c>
      <c r="F664" s="128">
        <v>0</v>
      </c>
      <c r="G664" s="128">
        <v>0</v>
      </c>
      <c r="H664" s="128">
        <v>0</v>
      </c>
    </row>
    <row r="665" spans="1:8">
      <c r="A665" s="126" t="s">
        <v>2235</v>
      </c>
      <c r="B665" s="127" t="s">
        <v>2237</v>
      </c>
      <c r="C665" s="128">
        <v>2093</v>
      </c>
      <c r="D665" s="128">
        <v>883</v>
      </c>
      <c r="E665" s="128">
        <v>408</v>
      </c>
      <c r="F665" s="128">
        <v>721</v>
      </c>
      <c r="G665" s="128">
        <v>662</v>
      </c>
      <c r="H665" s="128">
        <v>378</v>
      </c>
    </row>
    <row r="666" spans="1:8">
      <c r="A666" s="126" t="s">
        <v>2238</v>
      </c>
      <c r="B666" s="127" t="s">
        <v>2240</v>
      </c>
      <c r="C666" s="128">
        <v>0</v>
      </c>
      <c r="D666" s="128">
        <v>0</v>
      </c>
      <c r="E666" s="128">
        <v>0</v>
      </c>
      <c r="F666" s="128">
        <v>0</v>
      </c>
      <c r="G666" s="128">
        <v>0</v>
      </c>
      <c r="H666" s="128">
        <v>0</v>
      </c>
    </row>
    <row r="667" spans="1:8">
      <c r="A667" s="126" t="s">
        <v>2241</v>
      </c>
      <c r="B667" s="127" t="s">
        <v>2243</v>
      </c>
      <c r="C667" s="128">
        <v>36</v>
      </c>
      <c r="D667" s="128">
        <v>-12</v>
      </c>
      <c r="E667" s="128">
        <v>0</v>
      </c>
      <c r="F667" s="128">
        <v>-48</v>
      </c>
      <c r="G667" s="128">
        <v>0</v>
      </c>
      <c r="H667" s="128">
        <v>0</v>
      </c>
    </row>
    <row r="668" spans="1:8">
      <c r="A668" s="126" t="s">
        <v>2244</v>
      </c>
      <c r="B668" s="127" t="s">
        <v>2246</v>
      </c>
      <c r="C668" s="128">
        <v>76</v>
      </c>
      <c r="D668" s="128">
        <v>245</v>
      </c>
      <c r="E668" s="128">
        <v>241</v>
      </c>
      <c r="F668" s="128">
        <v>128</v>
      </c>
      <c r="G668" s="128">
        <v>470</v>
      </c>
      <c r="H668" s="128">
        <v>144</v>
      </c>
    </row>
    <row r="669" spans="1:8">
      <c r="A669" s="126" t="s">
        <v>2247</v>
      </c>
      <c r="B669" s="127" t="s">
        <v>2249</v>
      </c>
      <c r="C669" s="128">
        <v>0</v>
      </c>
      <c r="D669" s="128">
        <v>0</v>
      </c>
      <c r="E669" s="128">
        <v>0</v>
      </c>
      <c r="F669" s="128">
        <v>0</v>
      </c>
      <c r="G669" s="128">
        <v>0</v>
      </c>
      <c r="H669" s="128">
        <v>0</v>
      </c>
    </row>
    <row r="670" spans="1:8">
      <c r="A670" s="126" t="s">
        <v>2250</v>
      </c>
      <c r="B670" s="127" t="s">
        <v>2252</v>
      </c>
      <c r="C670" s="128">
        <v>170</v>
      </c>
      <c r="D670" s="128">
        <v>588</v>
      </c>
      <c r="E670" s="128">
        <v>534</v>
      </c>
      <c r="F670" s="128">
        <v>1106</v>
      </c>
      <c r="G670" s="128">
        <v>566</v>
      </c>
      <c r="H670" s="128">
        <v>660</v>
      </c>
    </row>
    <row r="671" spans="1:8">
      <c r="A671" s="126" t="s">
        <v>2253</v>
      </c>
      <c r="B671" s="127" t="s">
        <v>2255</v>
      </c>
      <c r="C671" s="128">
        <v>0</v>
      </c>
      <c r="D671" s="128">
        <v>0</v>
      </c>
      <c r="E671" s="128">
        <v>0</v>
      </c>
      <c r="F671" s="128">
        <v>0</v>
      </c>
      <c r="G671" s="128">
        <v>0</v>
      </c>
      <c r="H671" s="128">
        <v>0</v>
      </c>
    </row>
    <row r="672" spans="1:8">
      <c r="A672" s="126" t="s">
        <v>2256</v>
      </c>
      <c r="B672" s="127" t="s">
        <v>2258</v>
      </c>
      <c r="C672" s="128">
        <v>696</v>
      </c>
      <c r="D672" s="128">
        <v>444</v>
      </c>
      <c r="E672" s="128">
        <v>717</v>
      </c>
      <c r="F672" s="128">
        <v>287</v>
      </c>
      <c r="G672" s="128">
        <v>727</v>
      </c>
      <c r="H672" s="128">
        <v>228</v>
      </c>
    </row>
    <row r="673" spans="1:8">
      <c r="A673" s="126" t="s">
        <v>2259</v>
      </c>
      <c r="B673" s="127" t="s">
        <v>2261</v>
      </c>
      <c r="C673" s="128">
        <v>0</v>
      </c>
      <c r="D673" s="128">
        <v>0</v>
      </c>
      <c r="E673" s="128">
        <v>0</v>
      </c>
      <c r="F673" s="128">
        <v>0</v>
      </c>
      <c r="G673" s="128">
        <v>0</v>
      </c>
      <c r="H673" s="128">
        <v>0</v>
      </c>
    </row>
    <row r="674" spans="1:8">
      <c r="A674" s="126" t="s">
        <v>2262</v>
      </c>
      <c r="B674" s="127" t="s">
        <v>2264</v>
      </c>
      <c r="C674" s="128">
        <v>283</v>
      </c>
      <c r="D674" s="128">
        <v>108</v>
      </c>
      <c r="E674" s="128">
        <v>195</v>
      </c>
      <c r="F674" s="128">
        <v>360</v>
      </c>
      <c r="G674" s="128">
        <v>180</v>
      </c>
      <c r="H674" s="128">
        <v>240</v>
      </c>
    </row>
    <row r="675" spans="1:8">
      <c r="A675" s="126" t="s">
        <v>2265</v>
      </c>
      <c r="B675" s="127" t="s">
        <v>2267</v>
      </c>
      <c r="C675" s="128">
        <v>0</v>
      </c>
      <c r="D675" s="128">
        <v>0</v>
      </c>
      <c r="E675" s="128">
        <v>0</v>
      </c>
      <c r="F675" s="128">
        <v>0</v>
      </c>
      <c r="G675" s="128">
        <v>0</v>
      </c>
      <c r="H675" s="128">
        <v>0</v>
      </c>
    </row>
    <row r="676" spans="1:8">
      <c r="A676" s="126" t="s">
        <v>2268</v>
      </c>
      <c r="B676" s="127" t="s">
        <v>2270</v>
      </c>
      <c r="C676" s="128">
        <v>123</v>
      </c>
      <c r="D676" s="128">
        <v>661</v>
      </c>
      <c r="E676" s="128">
        <v>150</v>
      </c>
      <c r="F676" s="128">
        <v>161</v>
      </c>
      <c r="G676" s="128">
        <v>170</v>
      </c>
      <c r="H676" s="128">
        <v>204</v>
      </c>
    </row>
    <row r="677" spans="1:8">
      <c r="A677" s="126" t="s">
        <v>2271</v>
      </c>
      <c r="B677" s="127" t="s">
        <v>2273</v>
      </c>
      <c r="C677" s="128">
        <v>0</v>
      </c>
      <c r="D677" s="128">
        <v>0</v>
      </c>
      <c r="E677" s="128">
        <v>0</v>
      </c>
      <c r="F677" s="128">
        <v>0</v>
      </c>
      <c r="G677" s="128">
        <v>0</v>
      </c>
      <c r="H677" s="128">
        <v>0</v>
      </c>
    </row>
    <row r="678" spans="1:8">
      <c r="A678" s="126" t="s">
        <v>2274</v>
      </c>
      <c r="B678" s="127" t="s">
        <v>2276</v>
      </c>
      <c r="C678" s="128">
        <v>0</v>
      </c>
      <c r="D678" s="128">
        <v>0</v>
      </c>
      <c r="E678" s="128">
        <v>0</v>
      </c>
      <c r="F678" s="128">
        <v>0</v>
      </c>
      <c r="G678" s="128">
        <v>0</v>
      </c>
      <c r="H678" s="128">
        <v>0</v>
      </c>
    </row>
    <row r="679" spans="1:8">
      <c r="A679" s="126" t="s">
        <v>2277</v>
      </c>
      <c r="B679" s="127" t="s">
        <v>2279</v>
      </c>
      <c r="C679" s="128">
        <v>0</v>
      </c>
      <c r="D679" s="128">
        <v>0</v>
      </c>
      <c r="E679" s="128">
        <v>0</v>
      </c>
      <c r="F679" s="128">
        <v>0</v>
      </c>
      <c r="G679" s="128">
        <v>0</v>
      </c>
      <c r="H679" s="128">
        <v>0</v>
      </c>
    </row>
    <row r="680" spans="1:8">
      <c r="A680" s="126" t="s">
        <v>2280</v>
      </c>
      <c r="B680" s="127" t="s">
        <v>2282</v>
      </c>
      <c r="C680" s="128">
        <v>0</v>
      </c>
      <c r="D680" s="128">
        <v>0</v>
      </c>
      <c r="E680" s="128">
        <v>0</v>
      </c>
      <c r="F680" s="128">
        <v>0</v>
      </c>
      <c r="G680" s="128">
        <v>0</v>
      </c>
      <c r="H680" s="128">
        <v>0</v>
      </c>
    </row>
    <row r="681" spans="1:8">
      <c r="A681" s="126" t="s">
        <v>2283</v>
      </c>
      <c r="B681" s="127" t="s">
        <v>2285</v>
      </c>
      <c r="C681" s="128">
        <v>459</v>
      </c>
      <c r="D681" s="128">
        <v>3001</v>
      </c>
      <c r="E681" s="128">
        <v>425</v>
      </c>
      <c r="F681" s="128">
        <v>3418</v>
      </c>
      <c r="G681" s="128">
        <v>820</v>
      </c>
      <c r="H681" s="128">
        <v>132</v>
      </c>
    </row>
    <row r="682" spans="1:8">
      <c r="A682" s="126" t="s">
        <v>2286</v>
      </c>
      <c r="B682" s="127" t="s">
        <v>2288</v>
      </c>
      <c r="C682" s="128">
        <v>404</v>
      </c>
      <c r="D682" s="128">
        <v>1440</v>
      </c>
      <c r="E682" s="128">
        <v>871</v>
      </c>
      <c r="F682" s="128">
        <v>773</v>
      </c>
      <c r="G682" s="128">
        <v>605</v>
      </c>
      <c r="H682" s="128">
        <v>150</v>
      </c>
    </row>
    <row r="683" spans="1:8">
      <c r="A683" s="126" t="s">
        <v>2289</v>
      </c>
      <c r="B683" s="127" t="s">
        <v>2291</v>
      </c>
      <c r="C683" s="128">
        <v>0</v>
      </c>
      <c r="D683" s="128">
        <v>0</v>
      </c>
      <c r="E683" s="128">
        <v>0</v>
      </c>
      <c r="F683" s="128">
        <v>0</v>
      </c>
      <c r="G683" s="128">
        <v>0</v>
      </c>
      <c r="H683" s="128">
        <v>0</v>
      </c>
    </row>
    <row r="684" spans="1:8">
      <c r="A684" s="126" t="s">
        <v>2292</v>
      </c>
      <c r="B684" s="127" t="s">
        <v>2294</v>
      </c>
      <c r="C684" s="128">
        <v>0</v>
      </c>
      <c r="D684" s="128">
        <v>0</v>
      </c>
      <c r="E684" s="128">
        <v>0</v>
      </c>
      <c r="F684" s="128">
        <v>0</v>
      </c>
      <c r="G684" s="128">
        <v>0</v>
      </c>
      <c r="H684" s="128">
        <v>0</v>
      </c>
    </row>
    <row r="685" spans="1:8">
      <c r="A685" s="126" t="s">
        <v>2295</v>
      </c>
      <c r="B685" s="127" t="s">
        <v>2297</v>
      </c>
      <c r="C685" s="128">
        <v>1840</v>
      </c>
      <c r="D685" s="128">
        <v>810</v>
      </c>
      <c r="E685" s="128">
        <v>1102</v>
      </c>
      <c r="F685" s="128">
        <v>606</v>
      </c>
      <c r="G685" s="128">
        <v>1355</v>
      </c>
      <c r="H685" s="128">
        <v>780</v>
      </c>
    </row>
    <row r="686" spans="1:8">
      <c r="A686" s="126" t="s">
        <v>2298</v>
      </c>
      <c r="B686" s="127" t="s">
        <v>2300</v>
      </c>
      <c r="C686" s="128">
        <v>98</v>
      </c>
      <c r="D686" s="128">
        <v>1</v>
      </c>
      <c r="E686" s="128">
        <v>314</v>
      </c>
      <c r="F686" s="128">
        <v>204</v>
      </c>
      <c r="G686" s="128">
        <v>324</v>
      </c>
      <c r="H686" s="128">
        <v>708</v>
      </c>
    </row>
    <row r="687" spans="1:8">
      <c r="A687" s="126" t="s">
        <v>2301</v>
      </c>
      <c r="B687" s="127" t="s">
        <v>2303</v>
      </c>
      <c r="C687" s="128">
        <v>0</v>
      </c>
      <c r="D687" s="128">
        <v>0</v>
      </c>
      <c r="E687" s="128">
        <v>0</v>
      </c>
      <c r="F687" s="128">
        <v>0</v>
      </c>
      <c r="G687" s="128">
        <v>0</v>
      </c>
      <c r="H687" s="128">
        <v>0</v>
      </c>
    </row>
    <row r="688" spans="1:8">
      <c r="A688" s="126" t="s">
        <v>2304</v>
      </c>
      <c r="B688" s="127" t="s">
        <v>2306</v>
      </c>
      <c r="C688" s="128">
        <v>0</v>
      </c>
      <c r="D688" s="128">
        <v>0</v>
      </c>
      <c r="E688" s="128">
        <v>0</v>
      </c>
      <c r="F688" s="128">
        <v>0</v>
      </c>
      <c r="G688" s="128">
        <v>0</v>
      </c>
      <c r="H688" s="128">
        <v>0</v>
      </c>
    </row>
    <row r="689" spans="1:8">
      <c r="A689" s="126" t="s">
        <v>2307</v>
      </c>
      <c r="B689" s="127" t="s">
        <v>2309</v>
      </c>
      <c r="C689" s="128">
        <v>0</v>
      </c>
      <c r="D689" s="128">
        <v>0</v>
      </c>
      <c r="E689" s="128">
        <v>0</v>
      </c>
      <c r="F689" s="128">
        <v>0</v>
      </c>
      <c r="G689" s="128">
        <v>0</v>
      </c>
      <c r="H689" s="128">
        <v>0</v>
      </c>
    </row>
    <row r="690" spans="1:8">
      <c r="A690" s="126" t="s">
        <v>2310</v>
      </c>
      <c r="B690" s="127" t="s">
        <v>2312</v>
      </c>
      <c r="C690" s="128">
        <v>2</v>
      </c>
      <c r="D690" s="128">
        <v>12</v>
      </c>
      <c r="E690" s="128">
        <v>5</v>
      </c>
      <c r="F690" s="128">
        <v>27</v>
      </c>
      <c r="G690" s="128">
        <v>1</v>
      </c>
      <c r="H690" s="128">
        <v>57</v>
      </c>
    </row>
    <row r="691" spans="1:8">
      <c r="A691" s="126" t="s">
        <v>2313</v>
      </c>
      <c r="B691" s="127" t="s">
        <v>2315</v>
      </c>
      <c r="C691" s="128">
        <v>70</v>
      </c>
      <c r="D691" s="128">
        <v>85</v>
      </c>
      <c r="E691" s="128">
        <v>54</v>
      </c>
      <c r="F691" s="128">
        <v>46</v>
      </c>
      <c r="G691" s="128">
        <v>57</v>
      </c>
      <c r="H691" s="128">
        <v>24</v>
      </c>
    </row>
    <row r="692" spans="1:8">
      <c r="A692" s="126" t="s">
        <v>2316</v>
      </c>
      <c r="B692" s="127" t="s">
        <v>2318</v>
      </c>
      <c r="C692" s="128">
        <v>39</v>
      </c>
      <c r="D692" s="128">
        <v>19</v>
      </c>
      <c r="E692" s="128">
        <v>44</v>
      </c>
      <c r="F692" s="128">
        <v>27</v>
      </c>
      <c r="G692" s="128">
        <v>68</v>
      </c>
      <c r="H692" s="128">
        <v>27</v>
      </c>
    </row>
    <row r="693" spans="1:8">
      <c r="A693" s="126" t="s">
        <v>2319</v>
      </c>
      <c r="B693" s="127" t="s">
        <v>2321</v>
      </c>
      <c r="C693" s="128">
        <v>0</v>
      </c>
      <c r="D693" s="128">
        <v>0</v>
      </c>
      <c r="E693" s="128">
        <v>0</v>
      </c>
      <c r="F693" s="128">
        <v>0</v>
      </c>
      <c r="G693" s="128">
        <v>0</v>
      </c>
      <c r="H693" s="128">
        <v>0</v>
      </c>
    </row>
    <row r="694" spans="1:8">
      <c r="A694" s="126" t="s">
        <v>2322</v>
      </c>
      <c r="B694" s="127" t="s">
        <v>2324</v>
      </c>
      <c r="C694" s="128">
        <v>14</v>
      </c>
      <c r="D694" s="128">
        <v>498</v>
      </c>
      <c r="E694" s="128">
        <v>1611</v>
      </c>
      <c r="F694" s="128">
        <v>1724</v>
      </c>
      <c r="G694" s="128">
        <v>1961</v>
      </c>
      <c r="H694" s="128">
        <v>1404</v>
      </c>
    </row>
    <row r="695" spans="1:8">
      <c r="A695" s="126" t="s">
        <v>2325</v>
      </c>
      <c r="B695" s="127" t="s">
        <v>2327</v>
      </c>
      <c r="C695" s="128">
        <v>183</v>
      </c>
      <c r="D695" s="128">
        <v>720</v>
      </c>
      <c r="E695" s="128">
        <v>19</v>
      </c>
      <c r="F695" s="128">
        <v>14</v>
      </c>
      <c r="G695" s="128">
        <v>16</v>
      </c>
      <c r="H695" s="128">
        <v>20</v>
      </c>
    </row>
    <row r="696" spans="1:8">
      <c r="A696" s="126" t="s">
        <v>2328</v>
      </c>
      <c r="B696" s="127" t="s">
        <v>2330</v>
      </c>
      <c r="C696" s="128">
        <v>0</v>
      </c>
      <c r="D696" s="128">
        <v>0</v>
      </c>
      <c r="E696" s="128">
        <v>0</v>
      </c>
      <c r="F696" s="128">
        <v>0</v>
      </c>
      <c r="G696" s="128">
        <v>0</v>
      </c>
      <c r="H696" s="128">
        <v>0</v>
      </c>
    </row>
    <row r="697" spans="1:8">
      <c r="A697" s="126" t="s">
        <v>2331</v>
      </c>
      <c r="B697" s="127" t="s">
        <v>2333</v>
      </c>
      <c r="C697" s="128">
        <v>126</v>
      </c>
      <c r="D697" s="128">
        <v>259</v>
      </c>
      <c r="E697" s="128">
        <v>116</v>
      </c>
      <c r="F697" s="128">
        <v>108</v>
      </c>
      <c r="G697" s="128">
        <v>147</v>
      </c>
      <c r="H697" s="128">
        <v>322</v>
      </c>
    </row>
    <row r="698" spans="1:8">
      <c r="A698" s="126" t="s">
        <v>2334</v>
      </c>
      <c r="B698" s="127" t="s">
        <v>2336</v>
      </c>
      <c r="C698" s="128">
        <v>132</v>
      </c>
      <c r="D698" s="128">
        <v>165</v>
      </c>
      <c r="E698" s="128">
        <v>85</v>
      </c>
      <c r="F698" s="128">
        <v>155</v>
      </c>
      <c r="G698" s="128">
        <v>150</v>
      </c>
      <c r="H698" s="128">
        <v>155</v>
      </c>
    </row>
    <row r="699" spans="1:8">
      <c r="A699" s="126" t="s">
        <v>2337</v>
      </c>
      <c r="B699" s="127" t="s">
        <v>2339</v>
      </c>
      <c r="C699" s="128">
        <v>0</v>
      </c>
      <c r="D699" s="128">
        <v>0</v>
      </c>
      <c r="E699" s="128">
        <v>0</v>
      </c>
      <c r="F699" s="128">
        <v>0</v>
      </c>
      <c r="G699" s="128">
        <v>0</v>
      </c>
      <c r="H699" s="128">
        <v>0</v>
      </c>
    </row>
    <row r="700" spans="1:8">
      <c r="A700" s="126" t="s">
        <v>2340</v>
      </c>
      <c r="B700" s="127" t="s">
        <v>2342</v>
      </c>
      <c r="C700" s="128">
        <v>146</v>
      </c>
      <c r="D700" s="128">
        <v>143.99</v>
      </c>
      <c r="E700" s="128">
        <v>113</v>
      </c>
      <c r="F700" s="128">
        <v>128</v>
      </c>
      <c r="G700" s="128">
        <v>136</v>
      </c>
      <c r="H700" s="128">
        <v>260</v>
      </c>
    </row>
    <row r="701" spans="1:8">
      <c r="A701" s="126" t="s">
        <v>2343</v>
      </c>
      <c r="B701" s="127" t="s">
        <v>2345</v>
      </c>
      <c r="C701" s="128">
        <v>0</v>
      </c>
      <c r="D701" s="128">
        <v>0</v>
      </c>
      <c r="E701" s="128">
        <v>0</v>
      </c>
      <c r="F701" s="128">
        <v>0</v>
      </c>
      <c r="G701" s="128">
        <v>0</v>
      </c>
      <c r="H701" s="128">
        <v>0</v>
      </c>
    </row>
    <row r="702" spans="1:8">
      <c r="A702" s="126" t="s">
        <v>2346</v>
      </c>
      <c r="B702" s="127" t="s">
        <v>2348</v>
      </c>
      <c r="C702" s="128">
        <v>0</v>
      </c>
      <c r="D702" s="128">
        <v>0</v>
      </c>
      <c r="E702" s="128">
        <v>0</v>
      </c>
      <c r="F702" s="128">
        <v>0</v>
      </c>
      <c r="G702" s="128">
        <v>0</v>
      </c>
      <c r="H702" s="128">
        <v>0</v>
      </c>
    </row>
    <row r="703" spans="1:8">
      <c r="A703" s="126" t="s">
        <v>2349</v>
      </c>
      <c r="B703" s="127" t="s">
        <v>2351</v>
      </c>
      <c r="C703" s="128">
        <v>1668</v>
      </c>
      <c r="D703" s="128">
        <v>0</v>
      </c>
      <c r="E703" s="128">
        <v>0</v>
      </c>
      <c r="F703" s="128">
        <v>0</v>
      </c>
      <c r="G703" s="128">
        <v>0</v>
      </c>
      <c r="H703" s="128">
        <v>840</v>
      </c>
    </row>
    <row r="704" spans="1:8">
      <c r="A704" s="126" t="s">
        <v>2352</v>
      </c>
      <c r="B704" s="127" t="s">
        <v>2354</v>
      </c>
      <c r="C704" s="128">
        <v>0</v>
      </c>
      <c r="D704" s="128">
        <v>0</v>
      </c>
      <c r="E704" s="128">
        <v>0</v>
      </c>
      <c r="F704" s="128">
        <v>0</v>
      </c>
      <c r="G704" s="128">
        <v>0</v>
      </c>
      <c r="H704" s="128">
        <v>0</v>
      </c>
    </row>
    <row r="705" spans="1:8">
      <c r="A705" s="126" t="s">
        <v>2355</v>
      </c>
      <c r="B705" s="127" t="s">
        <v>2357</v>
      </c>
      <c r="C705" s="128">
        <v>0</v>
      </c>
      <c r="D705" s="128">
        <v>0</v>
      </c>
      <c r="E705" s="128">
        <v>0</v>
      </c>
      <c r="F705" s="128">
        <v>0</v>
      </c>
      <c r="G705" s="128">
        <v>0</v>
      </c>
      <c r="H705" s="128">
        <v>0</v>
      </c>
    </row>
    <row r="706" spans="1:8">
      <c r="A706" s="126" t="s">
        <v>2358</v>
      </c>
      <c r="B706" s="127" t="s">
        <v>2360</v>
      </c>
      <c r="C706" s="128">
        <v>2599</v>
      </c>
      <c r="D706" s="128">
        <v>1348</v>
      </c>
      <c r="E706" s="128">
        <v>409</v>
      </c>
      <c r="F706" s="128">
        <v>232</v>
      </c>
      <c r="G706" s="128">
        <v>14</v>
      </c>
      <c r="H706" s="128">
        <v>1200</v>
      </c>
    </row>
    <row r="707" spans="1:8">
      <c r="A707" s="126" t="s">
        <v>2361</v>
      </c>
      <c r="B707" s="127" t="s">
        <v>2363</v>
      </c>
      <c r="C707" s="128">
        <v>0</v>
      </c>
      <c r="D707" s="128">
        <v>0</v>
      </c>
      <c r="E707" s="128">
        <v>0</v>
      </c>
      <c r="F707" s="128">
        <v>0</v>
      </c>
      <c r="G707" s="128">
        <v>0</v>
      </c>
      <c r="H707" s="128">
        <v>0</v>
      </c>
    </row>
    <row r="708" spans="1:8">
      <c r="A708" s="126" t="s">
        <v>2364</v>
      </c>
      <c r="B708" s="127" t="s">
        <v>2366</v>
      </c>
      <c r="C708" s="128">
        <v>0</v>
      </c>
      <c r="D708" s="128">
        <v>0</v>
      </c>
      <c r="E708" s="128">
        <v>0</v>
      </c>
      <c r="F708" s="128">
        <v>0</v>
      </c>
      <c r="G708" s="128">
        <v>0</v>
      </c>
      <c r="H708" s="128">
        <v>0</v>
      </c>
    </row>
    <row r="709" spans="1:8">
      <c r="A709" s="126" t="s">
        <v>2367</v>
      </c>
      <c r="B709" s="127" t="s">
        <v>2369</v>
      </c>
      <c r="C709" s="128">
        <v>0</v>
      </c>
      <c r="D709" s="128">
        <v>0</v>
      </c>
      <c r="E709" s="128">
        <v>0</v>
      </c>
      <c r="F709" s="128">
        <v>0</v>
      </c>
      <c r="G709" s="128">
        <v>0</v>
      </c>
      <c r="H709" s="128">
        <v>0</v>
      </c>
    </row>
    <row r="710" spans="1:8">
      <c r="A710" s="126" t="s">
        <v>2370</v>
      </c>
      <c r="B710" s="127" t="s">
        <v>2372</v>
      </c>
      <c r="C710" s="128">
        <v>0</v>
      </c>
      <c r="D710" s="128">
        <v>0</v>
      </c>
      <c r="E710" s="128">
        <v>0</v>
      </c>
      <c r="F710" s="128">
        <v>0</v>
      </c>
      <c r="G710" s="128">
        <v>0</v>
      </c>
      <c r="H710" s="128">
        <v>0</v>
      </c>
    </row>
    <row r="711" spans="1:8">
      <c r="A711" s="126" t="s">
        <v>2373</v>
      </c>
      <c r="B711" s="127" t="s">
        <v>2375</v>
      </c>
      <c r="C711" s="128">
        <v>11</v>
      </c>
      <c r="D711" s="128">
        <v>56</v>
      </c>
      <c r="E711" s="128">
        <v>3</v>
      </c>
      <c r="F711" s="128">
        <v>26</v>
      </c>
      <c r="G711" s="128">
        <v>6</v>
      </c>
      <c r="H711" s="128">
        <v>60</v>
      </c>
    </row>
    <row r="712" spans="1:8">
      <c r="A712" s="126" t="s">
        <v>2376</v>
      </c>
      <c r="B712" s="127" t="s">
        <v>2378</v>
      </c>
      <c r="C712" s="128">
        <v>0</v>
      </c>
      <c r="D712" s="128">
        <v>0</v>
      </c>
      <c r="E712" s="128">
        <v>0</v>
      </c>
      <c r="F712" s="128">
        <v>0</v>
      </c>
      <c r="G712" s="128">
        <v>0</v>
      </c>
      <c r="H712" s="128">
        <v>24</v>
      </c>
    </row>
    <row r="713" spans="1:8">
      <c r="A713" s="126" t="s">
        <v>2379</v>
      </c>
      <c r="B713" s="127" t="s">
        <v>2381</v>
      </c>
      <c r="C713" s="128">
        <v>0</v>
      </c>
      <c r="D713" s="128">
        <v>0</v>
      </c>
      <c r="E713" s="128">
        <v>0</v>
      </c>
      <c r="F713" s="128">
        <v>0</v>
      </c>
      <c r="G713" s="128">
        <v>0</v>
      </c>
      <c r="H713" s="128">
        <v>0</v>
      </c>
    </row>
    <row r="714" spans="1:8">
      <c r="A714" s="126" t="s">
        <v>2382</v>
      </c>
      <c r="B714" s="127" t="s">
        <v>2384</v>
      </c>
      <c r="C714" s="128">
        <v>0</v>
      </c>
      <c r="D714" s="128">
        <v>0</v>
      </c>
      <c r="E714" s="128">
        <v>0</v>
      </c>
      <c r="F714" s="128">
        <v>0</v>
      </c>
      <c r="G714" s="128">
        <v>0</v>
      </c>
      <c r="H714" s="128">
        <v>0</v>
      </c>
    </row>
    <row r="715" spans="1:8">
      <c r="A715" s="126" t="s">
        <v>2385</v>
      </c>
      <c r="B715" s="127" t="s">
        <v>2387</v>
      </c>
      <c r="C715" s="128">
        <v>363</v>
      </c>
      <c r="D715" s="128">
        <v>5</v>
      </c>
      <c r="E715" s="128">
        <v>676</v>
      </c>
      <c r="F715" s="128">
        <v>555</v>
      </c>
      <c r="G715" s="128">
        <v>513</v>
      </c>
      <c r="H715" s="128">
        <v>654</v>
      </c>
    </row>
    <row r="716" spans="1:8">
      <c r="A716" s="126" t="s">
        <v>2388</v>
      </c>
      <c r="B716" s="127" t="s">
        <v>2390</v>
      </c>
      <c r="C716" s="128">
        <v>0</v>
      </c>
      <c r="D716" s="128">
        <v>0</v>
      </c>
      <c r="E716" s="128">
        <v>0</v>
      </c>
      <c r="F716" s="128">
        <v>0</v>
      </c>
      <c r="G716" s="128">
        <v>0</v>
      </c>
      <c r="H716" s="128">
        <v>0</v>
      </c>
    </row>
    <row r="717" spans="1:8">
      <c r="A717" s="126" t="s">
        <v>2391</v>
      </c>
      <c r="B717" s="127" t="s">
        <v>2393</v>
      </c>
      <c r="C717" s="128">
        <v>0</v>
      </c>
      <c r="D717" s="128">
        <v>0</v>
      </c>
      <c r="E717" s="128">
        <v>0</v>
      </c>
      <c r="F717" s="128">
        <v>0</v>
      </c>
      <c r="G717" s="128">
        <v>0</v>
      </c>
      <c r="H717" s="128">
        <v>0</v>
      </c>
    </row>
    <row r="718" spans="1:8">
      <c r="A718" s="126" t="s">
        <v>2394</v>
      </c>
      <c r="B718" s="127" t="s">
        <v>2396</v>
      </c>
      <c r="C718" s="128">
        <v>642</v>
      </c>
      <c r="D718" s="128">
        <v>689</v>
      </c>
      <c r="E718" s="128">
        <v>13</v>
      </c>
      <c r="F718" s="128">
        <v>348</v>
      </c>
      <c r="G718" s="128">
        <v>285</v>
      </c>
      <c r="H718" s="128">
        <v>450</v>
      </c>
    </row>
    <row r="719" spans="1:8">
      <c r="A719" s="126" t="s">
        <v>2397</v>
      </c>
      <c r="B719" s="127" t="s">
        <v>2399</v>
      </c>
      <c r="C719" s="128">
        <v>1</v>
      </c>
      <c r="D719" s="128">
        <v>252</v>
      </c>
      <c r="E719" s="128">
        <v>0</v>
      </c>
      <c r="F719" s="128">
        <v>36</v>
      </c>
      <c r="G719" s="128">
        <v>3</v>
      </c>
      <c r="H719" s="128">
        <v>42</v>
      </c>
    </row>
    <row r="720" spans="1:8">
      <c r="A720" s="126" t="s">
        <v>2400</v>
      </c>
      <c r="B720" s="127" t="s">
        <v>2402</v>
      </c>
      <c r="C720" s="128">
        <v>0</v>
      </c>
      <c r="D720" s="128">
        <v>0</v>
      </c>
      <c r="E720" s="128">
        <v>0</v>
      </c>
      <c r="F720" s="128">
        <v>0</v>
      </c>
      <c r="G720" s="128">
        <v>0</v>
      </c>
      <c r="H720" s="128">
        <v>0</v>
      </c>
    </row>
    <row r="721" spans="1:8">
      <c r="A721" s="126" t="s">
        <v>2403</v>
      </c>
      <c r="B721" s="127" t="s">
        <v>2405</v>
      </c>
      <c r="C721" s="128">
        <v>0</v>
      </c>
      <c r="D721" s="128">
        <v>0</v>
      </c>
      <c r="E721" s="128">
        <v>0</v>
      </c>
      <c r="F721" s="128">
        <v>0</v>
      </c>
      <c r="G721" s="128">
        <v>0</v>
      </c>
      <c r="H721" s="128">
        <v>0</v>
      </c>
    </row>
    <row r="722" spans="1:8">
      <c r="A722" s="126" t="s">
        <v>2406</v>
      </c>
      <c r="B722" s="127" t="s">
        <v>2408</v>
      </c>
      <c r="C722" s="128">
        <v>0</v>
      </c>
      <c r="D722" s="128">
        <v>0</v>
      </c>
      <c r="E722" s="128">
        <v>0</v>
      </c>
      <c r="F722" s="128">
        <v>0</v>
      </c>
      <c r="G722" s="128">
        <v>0</v>
      </c>
      <c r="H722" s="128">
        <v>0</v>
      </c>
    </row>
    <row r="723" spans="1:8">
      <c r="A723" s="126" t="s">
        <v>2409</v>
      </c>
      <c r="B723" s="127" t="s">
        <v>2411</v>
      </c>
      <c r="C723" s="128">
        <v>0</v>
      </c>
      <c r="D723" s="128">
        <v>0</v>
      </c>
      <c r="E723" s="128">
        <v>0</v>
      </c>
      <c r="F723" s="128">
        <v>0</v>
      </c>
      <c r="G723" s="128">
        <v>0</v>
      </c>
      <c r="H723" s="128">
        <v>0</v>
      </c>
    </row>
    <row r="724" spans="1:8">
      <c r="A724" s="126" t="s">
        <v>2412</v>
      </c>
      <c r="B724" s="127" t="s">
        <v>2414</v>
      </c>
      <c r="C724" s="128">
        <v>307</v>
      </c>
      <c r="D724" s="128">
        <v>257</v>
      </c>
      <c r="E724" s="128">
        <v>43</v>
      </c>
      <c r="F724" s="128">
        <v>88</v>
      </c>
      <c r="G724" s="128">
        <v>72</v>
      </c>
      <c r="H724" s="128">
        <v>12</v>
      </c>
    </row>
    <row r="725" spans="1:8">
      <c r="A725" s="126" t="s">
        <v>2415</v>
      </c>
      <c r="B725" s="127" t="s">
        <v>2417</v>
      </c>
      <c r="C725" s="128">
        <v>854</v>
      </c>
      <c r="D725" s="128">
        <v>490</v>
      </c>
      <c r="E725" s="128">
        <v>28</v>
      </c>
      <c r="F725" s="128">
        <v>45</v>
      </c>
      <c r="G725" s="128">
        <v>79</v>
      </c>
      <c r="H725" s="128">
        <v>36</v>
      </c>
    </row>
    <row r="726" spans="1:8">
      <c r="A726" s="126" t="s">
        <v>2418</v>
      </c>
      <c r="B726" s="127" t="s">
        <v>2420</v>
      </c>
      <c r="C726" s="128">
        <v>786</v>
      </c>
      <c r="D726" s="128">
        <v>663</v>
      </c>
      <c r="E726" s="128">
        <v>615</v>
      </c>
      <c r="F726" s="128">
        <v>521</v>
      </c>
      <c r="G726" s="128">
        <v>308</v>
      </c>
      <c r="H726" s="128">
        <v>180</v>
      </c>
    </row>
    <row r="727" spans="1:8">
      <c r="A727" s="126" t="s">
        <v>2421</v>
      </c>
      <c r="B727" s="127" t="s">
        <v>2423</v>
      </c>
      <c r="C727" s="128">
        <v>38</v>
      </c>
      <c r="D727" s="128">
        <v>23</v>
      </c>
      <c r="E727" s="128">
        <v>44</v>
      </c>
      <c r="F727" s="128">
        <v>3</v>
      </c>
      <c r="G727" s="128">
        <v>24</v>
      </c>
      <c r="H727" s="128">
        <v>36</v>
      </c>
    </row>
    <row r="728" spans="1:8">
      <c r="A728" s="126" t="s">
        <v>2424</v>
      </c>
      <c r="B728" s="127" t="s">
        <v>2426</v>
      </c>
      <c r="C728" s="128">
        <v>0</v>
      </c>
      <c r="D728" s="128">
        <v>0</v>
      </c>
      <c r="E728" s="128">
        <v>0</v>
      </c>
      <c r="F728" s="128">
        <v>0</v>
      </c>
      <c r="G728" s="128">
        <v>0</v>
      </c>
      <c r="H728" s="128">
        <v>0</v>
      </c>
    </row>
    <row r="729" spans="1:8">
      <c r="A729" s="126" t="s">
        <v>2427</v>
      </c>
      <c r="B729" s="127" t="s">
        <v>2429</v>
      </c>
      <c r="C729" s="128">
        <v>96</v>
      </c>
      <c r="D729" s="128">
        <v>7</v>
      </c>
      <c r="E729" s="128">
        <v>114</v>
      </c>
      <c r="F729" s="128">
        <v>142</v>
      </c>
      <c r="G729" s="128">
        <v>144</v>
      </c>
      <c r="H729" s="128">
        <v>240</v>
      </c>
    </row>
    <row r="730" spans="1:8">
      <c r="A730" s="126" t="s">
        <v>2430</v>
      </c>
      <c r="B730" s="127" t="s">
        <v>2432</v>
      </c>
      <c r="C730" s="128">
        <v>0</v>
      </c>
      <c r="D730" s="128">
        <v>0</v>
      </c>
      <c r="E730" s="128">
        <v>0</v>
      </c>
      <c r="F730" s="128">
        <v>0</v>
      </c>
      <c r="G730" s="128">
        <v>0</v>
      </c>
      <c r="H730" s="128">
        <v>0</v>
      </c>
    </row>
    <row r="731" spans="1:8">
      <c r="A731" s="126" t="s">
        <v>2433</v>
      </c>
      <c r="B731" s="127" t="s">
        <v>2435</v>
      </c>
      <c r="C731" s="128">
        <v>0</v>
      </c>
      <c r="D731" s="128">
        <v>0</v>
      </c>
      <c r="E731" s="128">
        <v>0</v>
      </c>
      <c r="F731" s="128">
        <v>0</v>
      </c>
      <c r="G731" s="128">
        <v>0</v>
      </c>
      <c r="H731" s="128">
        <v>0</v>
      </c>
    </row>
    <row r="732" spans="1:8">
      <c r="A732" s="126" t="s">
        <v>2436</v>
      </c>
      <c r="B732" s="127" t="s">
        <v>2438</v>
      </c>
      <c r="C732" s="128">
        <v>0</v>
      </c>
      <c r="D732" s="128">
        <v>0</v>
      </c>
      <c r="E732" s="128">
        <v>0</v>
      </c>
      <c r="F732" s="128">
        <v>0</v>
      </c>
      <c r="G732" s="128">
        <v>0</v>
      </c>
      <c r="H732" s="128">
        <v>0</v>
      </c>
    </row>
    <row r="733" spans="1:8">
      <c r="A733" s="126" t="s">
        <v>2439</v>
      </c>
      <c r="B733" s="127" t="s">
        <v>2441</v>
      </c>
      <c r="C733" s="128">
        <v>211</v>
      </c>
      <c r="D733" s="128">
        <v>152</v>
      </c>
      <c r="E733" s="128">
        <v>158</v>
      </c>
      <c r="F733" s="128">
        <v>237</v>
      </c>
      <c r="G733" s="128">
        <v>216</v>
      </c>
      <c r="H733" s="128">
        <v>140</v>
      </c>
    </row>
    <row r="734" spans="1:8">
      <c r="A734" s="126" t="s">
        <v>2442</v>
      </c>
      <c r="B734" s="127" t="s">
        <v>2444</v>
      </c>
      <c r="C734" s="128">
        <v>4</v>
      </c>
      <c r="D734" s="128">
        <v>0</v>
      </c>
      <c r="E734" s="128">
        <v>0</v>
      </c>
      <c r="F734" s="128">
        <v>0</v>
      </c>
      <c r="G734" s="128">
        <v>0</v>
      </c>
      <c r="H734" s="128">
        <v>0</v>
      </c>
    </row>
    <row r="735" spans="1:8">
      <c r="A735" s="126" t="s">
        <v>2445</v>
      </c>
      <c r="B735" s="127" t="s">
        <v>2447</v>
      </c>
      <c r="C735" s="128">
        <v>0</v>
      </c>
      <c r="D735" s="128">
        <v>0</v>
      </c>
      <c r="E735" s="128">
        <v>0</v>
      </c>
      <c r="F735" s="128">
        <v>0</v>
      </c>
      <c r="G735" s="128">
        <v>0</v>
      </c>
      <c r="H735" s="128">
        <v>0</v>
      </c>
    </row>
    <row r="736" spans="1:8">
      <c r="A736" s="126" t="s">
        <v>2448</v>
      </c>
      <c r="B736" s="127" t="s">
        <v>2450</v>
      </c>
      <c r="C736" s="128">
        <v>0</v>
      </c>
      <c r="D736" s="128">
        <v>0</v>
      </c>
      <c r="E736" s="128">
        <v>0</v>
      </c>
      <c r="F736" s="128">
        <v>0</v>
      </c>
      <c r="G736" s="128">
        <v>0</v>
      </c>
      <c r="H736" s="128">
        <v>0</v>
      </c>
    </row>
    <row r="737" spans="1:8">
      <c r="A737" s="126" t="s">
        <v>2451</v>
      </c>
      <c r="B737" s="127" t="s">
        <v>2453</v>
      </c>
      <c r="C737" s="128">
        <v>924</v>
      </c>
      <c r="D737" s="128">
        <v>-6</v>
      </c>
      <c r="E737" s="128">
        <v>0</v>
      </c>
      <c r="F737" s="128">
        <v>3000</v>
      </c>
      <c r="G737" s="128">
        <v>830</v>
      </c>
      <c r="H737" s="128">
        <v>582</v>
      </c>
    </row>
    <row r="738" spans="1:8">
      <c r="A738" s="126" t="s">
        <v>2454</v>
      </c>
      <c r="B738" s="127" t="s">
        <v>2456</v>
      </c>
      <c r="C738" s="128">
        <v>0</v>
      </c>
      <c r="D738" s="128">
        <v>0</v>
      </c>
      <c r="E738" s="128">
        <v>0</v>
      </c>
      <c r="F738" s="128">
        <v>0</v>
      </c>
      <c r="G738" s="128">
        <v>0</v>
      </c>
      <c r="H738" s="128">
        <v>0</v>
      </c>
    </row>
    <row r="739" spans="1:8">
      <c r="A739" s="126" t="s">
        <v>2457</v>
      </c>
      <c r="B739" s="127" t="s">
        <v>2459</v>
      </c>
      <c r="C739" s="128">
        <v>0</v>
      </c>
      <c r="D739" s="128">
        <v>0</v>
      </c>
      <c r="E739" s="128">
        <v>0</v>
      </c>
      <c r="F739" s="128">
        <v>0</v>
      </c>
      <c r="G739" s="128">
        <v>0</v>
      </c>
      <c r="H739" s="128">
        <v>60</v>
      </c>
    </row>
    <row r="740" spans="1:8">
      <c r="A740" s="126" t="s">
        <v>2460</v>
      </c>
      <c r="B740" s="127" t="s">
        <v>2462</v>
      </c>
      <c r="C740" s="128">
        <v>0</v>
      </c>
      <c r="D740" s="128">
        <v>0</v>
      </c>
      <c r="E740" s="128">
        <v>0</v>
      </c>
      <c r="F740" s="128">
        <v>0</v>
      </c>
      <c r="G740" s="128">
        <v>0</v>
      </c>
      <c r="H740" s="128">
        <v>0</v>
      </c>
    </row>
    <row r="741" spans="1:8">
      <c r="A741" s="126" t="s">
        <v>2463</v>
      </c>
      <c r="B741" s="127" t="s">
        <v>2465</v>
      </c>
      <c r="C741" s="128">
        <v>200</v>
      </c>
      <c r="D741" s="128">
        <v>204</v>
      </c>
      <c r="E741" s="128">
        <v>15</v>
      </c>
      <c r="F741" s="128">
        <v>144</v>
      </c>
      <c r="G741" s="128">
        <v>0</v>
      </c>
      <c r="H741" s="128">
        <v>48</v>
      </c>
    </row>
    <row r="742" spans="1:8">
      <c r="A742" s="126" t="s">
        <v>2466</v>
      </c>
      <c r="B742" s="127" t="s">
        <v>2468</v>
      </c>
      <c r="C742" s="128">
        <v>0</v>
      </c>
      <c r="D742" s="128">
        <v>0</v>
      </c>
      <c r="E742" s="128">
        <v>0</v>
      </c>
      <c r="F742" s="128">
        <v>0</v>
      </c>
      <c r="G742" s="128">
        <v>0</v>
      </c>
      <c r="H742" s="128">
        <v>0</v>
      </c>
    </row>
    <row r="743" spans="1:8">
      <c r="A743" s="126" t="s">
        <v>2469</v>
      </c>
      <c r="B743" s="127" t="s">
        <v>2471</v>
      </c>
      <c r="C743" s="128">
        <v>218</v>
      </c>
      <c r="D743" s="128">
        <v>22</v>
      </c>
      <c r="E743" s="128">
        <v>117</v>
      </c>
      <c r="F743" s="128">
        <v>227</v>
      </c>
      <c r="G743" s="128">
        <v>228</v>
      </c>
      <c r="H743" s="128">
        <v>321</v>
      </c>
    </row>
    <row r="744" spans="1:8">
      <c r="A744" s="126" t="s">
        <v>2472</v>
      </c>
      <c r="B744" s="127" t="s">
        <v>2474</v>
      </c>
      <c r="C744" s="128">
        <v>0</v>
      </c>
      <c r="D744" s="128">
        <v>0</v>
      </c>
      <c r="E744" s="128">
        <v>0</v>
      </c>
      <c r="F744" s="128">
        <v>0</v>
      </c>
      <c r="G744" s="128">
        <v>0</v>
      </c>
      <c r="H744" s="128">
        <v>0</v>
      </c>
    </row>
    <row r="745" spans="1:8">
      <c r="A745" s="126" t="s">
        <v>2475</v>
      </c>
      <c r="B745" s="127" t="s">
        <v>2477</v>
      </c>
      <c r="C745" s="128">
        <v>819</v>
      </c>
      <c r="D745" s="128">
        <v>1030</v>
      </c>
      <c r="E745" s="128">
        <v>567</v>
      </c>
      <c r="F745" s="128">
        <v>755</v>
      </c>
      <c r="G745" s="128">
        <v>1607</v>
      </c>
      <c r="H745" s="128">
        <v>381</v>
      </c>
    </row>
    <row r="746" spans="1:8">
      <c r="A746" s="126" t="s">
        <v>2478</v>
      </c>
      <c r="B746" s="127" t="s">
        <v>2480</v>
      </c>
      <c r="C746" s="128">
        <v>0</v>
      </c>
      <c r="D746" s="128">
        <v>0</v>
      </c>
      <c r="E746" s="128">
        <v>0</v>
      </c>
      <c r="F746" s="128">
        <v>0</v>
      </c>
      <c r="G746" s="128">
        <v>0</v>
      </c>
      <c r="H746" s="128">
        <v>0</v>
      </c>
    </row>
    <row r="747" spans="1:8">
      <c r="A747" s="126" t="s">
        <v>2481</v>
      </c>
      <c r="B747" s="127" t="s">
        <v>2483</v>
      </c>
      <c r="C747" s="128">
        <v>0</v>
      </c>
      <c r="D747" s="128">
        <v>0</v>
      </c>
      <c r="E747" s="128">
        <v>0</v>
      </c>
      <c r="F747" s="128">
        <v>0</v>
      </c>
      <c r="G747" s="128">
        <v>0</v>
      </c>
      <c r="H747" s="128">
        <v>0</v>
      </c>
    </row>
    <row r="748" spans="1:8">
      <c r="A748" s="126" t="s">
        <v>2484</v>
      </c>
      <c r="B748" s="127" t="s">
        <v>2486</v>
      </c>
      <c r="C748" s="128">
        <v>0</v>
      </c>
      <c r="D748" s="128">
        <v>34</v>
      </c>
      <c r="E748" s="128">
        <v>0</v>
      </c>
      <c r="F748" s="128">
        <v>3</v>
      </c>
      <c r="G748" s="128">
        <v>0</v>
      </c>
      <c r="H748" s="128">
        <v>0</v>
      </c>
    </row>
    <row r="749" spans="1:8">
      <c r="A749" s="126" t="s">
        <v>2487</v>
      </c>
      <c r="B749" s="127" t="s">
        <v>2489</v>
      </c>
      <c r="C749" s="128">
        <v>0</v>
      </c>
      <c r="D749" s="128">
        <v>0</v>
      </c>
      <c r="E749" s="128">
        <v>0</v>
      </c>
      <c r="F749" s="128">
        <v>0</v>
      </c>
      <c r="G749" s="128">
        <v>0</v>
      </c>
      <c r="H749" s="128">
        <v>0</v>
      </c>
    </row>
    <row r="750" spans="1:8">
      <c r="A750" s="126" t="s">
        <v>2490</v>
      </c>
      <c r="B750" s="127" t="s">
        <v>2492</v>
      </c>
      <c r="C750" s="128">
        <v>0</v>
      </c>
      <c r="D750" s="128">
        <v>0</v>
      </c>
      <c r="E750" s="128">
        <v>0</v>
      </c>
      <c r="F750" s="128">
        <v>0</v>
      </c>
      <c r="G750" s="128">
        <v>0</v>
      </c>
      <c r="H750" s="128">
        <v>0</v>
      </c>
    </row>
    <row r="751" spans="1:8">
      <c r="A751" s="126" t="s">
        <v>2493</v>
      </c>
      <c r="B751" s="127" t="s">
        <v>2495</v>
      </c>
      <c r="C751" s="128">
        <v>91</v>
      </c>
      <c r="D751" s="128">
        <v>18</v>
      </c>
      <c r="E751" s="128">
        <v>0</v>
      </c>
      <c r="F751" s="128">
        <v>1319</v>
      </c>
      <c r="G751" s="128">
        <v>992</v>
      </c>
      <c r="H751" s="128">
        <v>624</v>
      </c>
    </row>
    <row r="752" spans="1:8">
      <c r="A752" s="126" t="s">
        <v>2496</v>
      </c>
      <c r="B752" s="127" t="s">
        <v>2498</v>
      </c>
      <c r="C752" s="128">
        <v>0</v>
      </c>
      <c r="D752" s="128">
        <v>15</v>
      </c>
      <c r="E752" s="128">
        <v>0</v>
      </c>
      <c r="F752" s="128">
        <v>0</v>
      </c>
      <c r="G752" s="128">
        <v>0</v>
      </c>
      <c r="H752" s="128">
        <v>0</v>
      </c>
    </row>
    <row r="753" spans="1:8">
      <c r="A753" s="126" t="s">
        <v>2499</v>
      </c>
      <c r="B753" s="127" t="s">
        <v>2501</v>
      </c>
      <c r="C753" s="128">
        <v>0</v>
      </c>
      <c r="D753" s="128">
        <v>0</v>
      </c>
      <c r="E753" s="128">
        <v>0</v>
      </c>
      <c r="F753" s="128">
        <v>0</v>
      </c>
      <c r="G753" s="128">
        <v>0</v>
      </c>
      <c r="H753" s="128">
        <v>0</v>
      </c>
    </row>
    <row r="754" spans="1:8">
      <c r="A754" s="126" t="s">
        <v>2502</v>
      </c>
      <c r="B754" s="127" t="s">
        <v>2504</v>
      </c>
      <c r="C754" s="128">
        <v>0</v>
      </c>
      <c r="D754" s="128">
        <v>0</v>
      </c>
      <c r="E754" s="128">
        <v>0</v>
      </c>
      <c r="F754" s="128">
        <v>0</v>
      </c>
      <c r="G754" s="128">
        <v>0</v>
      </c>
      <c r="H754" s="128">
        <v>0</v>
      </c>
    </row>
    <row r="755" spans="1:8">
      <c r="A755" s="126" t="s">
        <v>2505</v>
      </c>
      <c r="B755" s="127" t="s">
        <v>2507</v>
      </c>
      <c r="C755" s="128">
        <v>0</v>
      </c>
      <c r="D755" s="128">
        <v>0</v>
      </c>
      <c r="E755" s="128">
        <v>0</v>
      </c>
      <c r="F755" s="128">
        <v>0</v>
      </c>
      <c r="G755" s="128">
        <v>0</v>
      </c>
      <c r="H755" s="128">
        <v>0</v>
      </c>
    </row>
    <row r="756" spans="1:8">
      <c r="A756" s="126" t="s">
        <v>2508</v>
      </c>
      <c r="B756" s="127" t="s">
        <v>2510</v>
      </c>
      <c r="C756" s="128">
        <v>0</v>
      </c>
      <c r="D756" s="128">
        <v>0</v>
      </c>
      <c r="E756" s="128">
        <v>0</v>
      </c>
      <c r="F756" s="128">
        <v>0</v>
      </c>
      <c r="G756" s="128">
        <v>0</v>
      </c>
      <c r="H756" s="128">
        <v>0</v>
      </c>
    </row>
    <row r="757" spans="1:8">
      <c r="A757" s="126" t="s">
        <v>2511</v>
      </c>
      <c r="B757" s="127" t="s">
        <v>2513</v>
      </c>
      <c r="C757" s="128">
        <v>0</v>
      </c>
      <c r="D757" s="128">
        <v>0</v>
      </c>
      <c r="E757" s="128">
        <v>0</v>
      </c>
      <c r="F757" s="128">
        <v>0</v>
      </c>
      <c r="G757" s="128">
        <v>0</v>
      </c>
      <c r="H757" s="128">
        <v>0</v>
      </c>
    </row>
    <row r="758" spans="1:8">
      <c r="A758" s="126" t="s">
        <v>2514</v>
      </c>
      <c r="B758" s="127" t="s">
        <v>2516</v>
      </c>
      <c r="C758" s="128">
        <v>28</v>
      </c>
      <c r="D758" s="128">
        <v>40</v>
      </c>
      <c r="E758" s="128">
        <v>49</v>
      </c>
      <c r="F758" s="128">
        <v>39</v>
      </c>
      <c r="G758" s="128">
        <v>21</v>
      </c>
      <c r="H758" s="128">
        <v>30</v>
      </c>
    </row>
    <row r="759" spans="1:8">
      <c r="A759" s="126" t="s">
        <v>2517</v>
      </c>
      <c r="B759" s="127" t="s">
        <v>2519</v>
      </c>
      <c r="C759" s="128">
        <v>57</v>
      </c>
      <c r="D759" s="128">
        <v>48</v>
      </c>
      <c r="E759" s="128">
        <v>53</v>
      </c>
      <c r="F759" s="128">
        <v>32</v>
      </c>
      <c r="G759" s="128">
        <v>37</v>
      </c>
      <c r="H759" s="128">
        <v>24</v>
      </c>
    </row>
    <row r="760" spans="1:8">
      <c r="A760" s="126" t="s">
        <v>2520</v>
      </c>
      <c r="B760" s="127" t="s">
        <v>2522</v>
      </c>
      <c r="C760" s="128">
        <v>859</v>
      </c>
      <c r="D760" s="128">
        <v>3754</v>
      </c>
      <c r="E760" s="128">
        <v>1095</v>
      </c>
      <c r="F760" s="128">
        <v>3716</v>
      </c>
      <c r="G760" s="128">
        <v>4228</v>
      </c>
      <c r="H760" s="128">
        <v>1706</v>
      </c>
    </row>
    <row r="761" spans="1:8">
      <c r="A761" s="126" t="s">
        <v>2523</v>
      </c>
      <c r="B761" s="127" t="s">
        <v>2525</v>
      </c>
      <c r="C761" s="128">
        <v>18</v>
      </c>
      <c r="D761" s="128">
        <v>59</v>
      </c>
      <c r="E761" s="128">
        <v>36</v>
      </c>
      <c r="F761" s="128">
        <v>236</v>
      </c>
      <c r="G761" s="128">
        <v>5</v>
      </c>
      <c r="H761" s="128">
        <v>48</v>
      </c>
    </row>
    <row r="762" spans="1:8">
      <c r="A762" s="126" t="s">
        <v>2526</v>
      </c>
      <c r="B762" s="127" t="s">
        <v>2528</v>
      </c>
      <c r="C762" s="128">
        <v>0</v>
      </c>
      <c r="D762" s="128">
        <v>0</v>
      </c>
      <c r="E762" s="128">
        <v>0</v>
      </c>
      <c r="F762" s="128">
        <v>0</v>
      </c>
      <c r="G762" s="128">
        <v>0</v>
      </c>
      <c r="H762" s="128">
        <v>0</v>
      </c>
    </row>
    <row r="763" spans="1:8">
      <c r="A763" s="126" t="s">
        <v>2529</v>
      </c>
      <c r="B763" s="127" t="s">
        <v>2531</v>
      </c>
      <c r="C763" s="128">
        <v>2</v>
      </c>
      <c r="D763" s="128">
        <v>1</v>
      </c>
      <c r="E763" s="128">
        <v>0</v>
      </c>
      <c r="F763" s="128">
        <v>0</v>
      </c>
      <c r="G763" s="128">
        <v>1</v>
      </c>
      <c r="H763" s="128">
        <v>0</v>
      </c>
    </row>
    <row r="764" spans="1:8">
      <c r="A764" s="126" t="s">
        <v>2532</v>
      </c>
      <c r="B764" s="127" t="s">
        <v>2534</v>
      </c>
      <c r="C764" s="128">
        <v>0</v>
      </c>
      <c r="D764" s="128">
        <v>0</v>
      </c>
      <c r="E764" s="128">
        <v>0</v>
      </c>
      <c r="F764" s="128">
        <v>0</v>
      </c>
      <c r="G764" s="128">
        <v>0</v>
      </c>
      <c r="H764" s="128">
        <v>0</v>
      </c>
    </row>
    <row r="765" spans="1:8">
      <c r="A765" s="126" t="s">
        <v>2535</v>
      </c>
      <c r="B765" s="127" t="s">
        <v>2537</v>
      </c>
      <c r="C765" s="128">
        <v>49</v>
      </c>
      <c r="D765" s="128">
        <v>4</v>
      </c>
      <c r="E765" s="128">
        <v>25</v>
      </c>
      <c r="F765" s="128">
        <v>2</v>
      </c>
      <c r="G765" s="128">
        <v>4</v>
      </c>
      <c r="H765" s="128">
        <v>79</v>
      </c>
    </row>
    <row r="766" spans="1:8">
      <c r="A766" s="126" t="s">
        <v>2538</v>
      </c>
      <c r="B766" s="127" t="s">
        <v>2540</v>
      </c>
      <c r="C766" s="128">
        <v>0</v>
      </c>
      <c r="D766" s="128">
        <v>0</v>
      </c>
      <c r="E766" s="128">
        <v>0</v>
      </c>
      <c r="F766" s="128">
        <v>0</v>
      </c>
      <c r="G766" s="128">
        <v>0</v>
      </c>
      <c r="H766" s="128">
        <v>0</v>
      </c>
    </row>
    <row r="767" spans="1:8">
      <c r="A767" s="126" t="s">
        <v>2541</v>
      </c>
      <c r="B767" s="127" t="s">
        <v>2543</v>
      </c>
      <c r="C767" s="128">
        <v>3138</v>
      </c>
      <c r="D767" s="128">
        <v>2946</v>
      </c>
      <c r="E767" s="128">
        <v>2375</v>
      </c>
      <c r="F767" s="128">
        <v>3035</v>
      </c>
      <c r="G767" s="128">
        <v>1175</v>
      </c>
      <c r="H767" s="128">
        <v>960</v>
      </c>
    </row>
    <row r="768" spans="1:8">
      <c r="A768" s="126" t="s">
        <v>2544</v>
      </c>
      <c r="B768" s="127" t="s">
        <v>2546</v>
      </c>
      <c r="C768" s="128">
        <v>5926</v>
      </c>
      <c r="D768" s="128">
        <v>6276</v>
      </c>
      <c r="E768" s="128">
        <v>5155</v>
      </c>
      <c r="F768" s="128">
        <v>5773</v>
      </c>
      <c r="G768" s="128">
        <v>4650</v>
      </c>
      <c r="H768" s="128">
        <v>1524</v>
      </c>
    </row>
    <row r="769" spans="1:8">
      <c r="A769" s="126" t="s">
        <v>2547</v>
      </c>
      <c r="B769" s="127" t="s">
        <v>2549</v>
      </c>
      <c r="C769" s="128">
        <v>0</v>
      </c>
      <c r="D769" s="128">
        <v>186</v>
      </c>
      <c r="E769" s="128">
        <v>152</v>
      </c>
      <c r="F769" s="128">
        <v>58</v>
      </c>
      <c r="G769" s="128">
        <v>109</v>
      </c>
      <c r="H769" s="128">
        <v>0</v>
      </c>
    </row>
    <row r="770" spans="1:8">
      <c r="A770" s="126" t="s">
        <v>2550</v>
      </c>
      <c r="B770" s="127" t="s">
        <v>2552</v>
      </c>
      <c r="C770" s="128">
        <v>532</v>
      </c>
      <c r="D770" s="128">
        <v>503</v>
      </c>
      <c r="E770" s="128">
        <v>144</v>
      </c>
      <c r="F770" s="128">
        <v>542</v>
      </c>
      <c r="G770" s="128">
        <v>414</v>
      </c>
      <c r="H770" s="128">
        <v>354</v>
      </c>
    </row>
    <row r="771" spans="1:8">
      <c r="A771" s="126" t="s">
        <v>2553</v>
      </c>
      <c r="B771" s="127" t="s">
        <v>2555</v>
      </c>
      <c r="C771" s="128">
        <v>489</v>
      </c>
      <c r="D771" s="128">
        <v>530</v>
      </c>
      <c r="E771" s="128">
        <v>129</v>
      </c>
      <c r="F771" s="128">
        <v>246</v>
      </c>
      <c r="G771" s="128">
        <v>119</v>
      </c>
      <c r="H771" s="128">
        <v>480</v>
      </c>
    </row>
    <row r="772" spans="1:8">
      <c r="A772" s="126" t="s">
        <v>2556</v>
      </c>
      <c r="B772" s="127" t="s">
        <v>2558</v>
      </c>
      <c r="C772" s="128">
        <v>317</v>
      </c>
      <c r="D772" s="128">
        <v>233</v>
      </c>
      <c r="E772" s="128">
        <v>124</v>
      </c>
      <c r="F772" s="128">
        <v>84</v>
      </c>
      <c r="G772" s="128">
        <v>366</v>
      </c>
      <c r="H772" s="128">
        <v>240</v>
      </c>
    </row>
    <row r="773" spans="1:8">
      <c r="A773" s="126" t="s">
        <v>2559</v>
      </c>
      <c r="B773" s="127" t="s">
        <v>2561</v>
      </c>
      <c r="C773" s="128">
        <v>24</v>
      </c>
      <c r="D773" s="128">
        <v>0</v>
      </c>
      <c r="E773" s="128">
        <v>0</v>
      </c>
      <c r="F773" s="128">
        <v>0</v>
      </c>
      <c r="G773" s="128">
        <v>0</v>
      </c>
      <c r="H773" s="128">
        <v>0</v>
      </c>
    </row>
    <row r="774" spans="1:8">
      <c r="A774" s="126" t="s">
        <v>2562</v>
      </c>
      <c r="B774" s="127" t="s">
        <v>2564</v>
      </c>
      <c r="C774" s="128">
        <v>270</v>
      </c>
      <c r="D774" s="128">
        <v>464</v>
      </c>
      <c r="E774" s="128">
        <v>0</v>
      </c>
      <c r="F774" s="128">
        <v>379</v>
      </c>
      <c r="G774" s="128">
        <v>362</v>
      </c>
      <c r="H774" s="128">
        <v>559</v>
      </c>
    </row>
    <row r="775" spans="1:8">
      <c r="A775" s="126" t="s">
        <v>2565</v>
      </c>
      <c r="B775" s="127" t="s">
        <v>2567</v>
      </c>
      <c r="C775" s="128">
        <v>204</v>
      </c>
      <c r="D775" s="128">
        <v>780</v>
      </c>
      <c r="E775" s="128">
        <v>154</v>
      </c>
      <c r="F775" s="128">
        <v>245</v>
      </c>
      <c r="G775" s="128">
        <v>334</v>
      </c>
      <c r="H775" s="128">
        <v>240</v>
      </c>
    </row>
    <row r="776" spans="1:8">
      <c r="A776" s="126" t="s">
        <v>2568</v>
      </c>
      <c r="B776" s="127" t="s">
        <v>2570</v>
      </c>
      <c r="C776" s="128">
        <v>105</v>
      </c>
      <c r="D776" s="128">
        <v>83</v>
      </c>
      <c r="E776" s="128">
        <v>111</v>
      </c>
      <c r="F776" s="128">
        <v>36</v>
      </c>
      <c r="G776" s="128">
        <v>85</v>
      </c>
      <c r="H776" s="128">
        <v>108</v>
      </c>
    </row>
    <row r="777" spans="1:8">
      <c r="A777" s="126" t="s">
        <v>2571</v>
      </c>
      <c r="B777" s="127" t="s">
        <v>2573</v>
      </c>
      <c r="C777" s="128">
        <v>1140</v>
      </c>
      <c r="D777" s="128">
        <v>915</v>
      </c>
      <c r="E777" s="128">
        <v>951</v>
      </c>
      <c r="F777" s="128">
        <v>1042</v>
      </c>
      <c r="G777" s="128">
        <v>1109</v>
      </c>
      <c r="H777" s="128">
        <v>360</v>
      </c>
    </row>
    <row r="778" spans="1:8">
      <c r="A778" s="126" t="s">
        <v>2574</v>
      </c>
      <c r="B778" s="127" t="s">
        <v>2576</v>
      </c>
      <c r="C778" s="128">
        <v>0</v>
      </c>
      <c r="D778" s="128">
        <v>-12</v>
      </c>
      <c r="E778" s="128">
        <v>0</v>
      </c>
      <c r="F778" s="128">
        <v>0</v>
      </c>
      <c r="G778" s="128">
        <v>0</v>
      </c>
      <c r="H778" s="128">
        <v>0</v>
      </c>
    </row>
    <row r="779" spans="1:8">
      <c r="A779" s="126" t="s">
        <v>2577</v>
      </c>
      <c r="B779" s="127" t="s">
        <v>2579</v>
      </c>
      <c r="C779" s="128">
        <v>370</v>
      </c>
      <c r="D779" s="128">
        <v>284</v>
      </c>
      <c r="E779" s="128">
        <v>164</v>
      </c>
      <c r="F779" s="128">
        <v>220</v>
      </c>
      <c r="G779" s="128">
        <v>137</v>
      </c>
      <c r="H779" s="128">
        <v>336</v>
      </c>
    </row>
    <row r="780" spans="1:8">
      <c r="A780" s="126" t="s">
        <v>2580</v>
      </c>
      <c r="B780" s="127" t="s">
        <v>2582</v>
      </c>
      <c r="C780" s="128">
        <v>481</v>
      </c>
      <c r="D780" s="128">
        <v>565</v>
      </c>
      <c r="E780" s="128">
        <v>64</v>
      </c>
      <c r="F780" s="128">
        <v>445</v>
      </c>
      <c r="G780" s="128">
        <v>100</v>
      </c>
      <c r="H780" s="128">
        <v>240</v>
      </c>
    </row>
    <row r="781" spans="1:8">
      <c r="A781" s="126" t="s">
        <v>2583</v>
      </c>
      <c r="B781" s="127" t="s">
        <v>2585</v>
      </c>
      <c r="C781" s="128">
        <v>422</v>
      </c>
      <c r="D781" s="128">
        <v>378</v>
      </c>
      <c r="E781" s="128">
        <v>217</v>
      </c>
      <c r="F781" s="128">
        <v>440</v>
      </c>
      <c r="G781" s="128">
        <v>32</v>
      </c>
      <c r="H781" s="128">
        <v>360</v>
      </c>
    </row>
    <row r="782" spans="1:8">
      <c r="A782" s="126" t="s">
        <v>2586</v>
      </c>
      <c r="B782" s="127" t="s">
        <v>2588</v>
      </c>
      <c r="C782" s="128">
        <v>16</v>
      </c>
      <c r="D782" s="128">
        <v>18</v>
      </c>
      <c r="E782" s="128">
        <v>16</v>
      </c>
      <c r="F782" s="128">
        <v>12</v>
      </c>
      <c r="G782" s="128">
        <v>11</v>
      </c>
      <c r="H782" s="128">
        <v>0</v>
      </c>
    </row>
    <row r="783" spans="1:8">
      <c r="A783" s="126" t="s">
        <v>2589</v>
      </c>
      <c r="B783" s="127" t="s">
        <v>2591</v>
      </c>
      <c r="C783" s="128">
        <v>144</v>
      </c>
      <c r="D783" s="128">
        <v>135</v>
      </c>
      <c r="E783" s="128">
        <v>117</v>
      </c>
      <c r="F783" s="128">
        <v>138</v>
      </c>
      <c r="G783" s="128">
        <v>56</v>
      </c>
      <c r="H783" s="128">
        <v>40</v>
      </c>
    </row>
    <row r="784" spans="1:8">
      <c r="A784" s="126" t="s">
        <v>2592</v>
      </c>
      <c r="B784" s="127" t="s">
        <v>2594</v>
      </c>
      <c r="C784" s="128">
        <v>488</v>
      </c>
      <c r="D784" s="128">
        <v>644</v>
      </c>
      <c r="E784" s="128">
        <v>472</v>
      </c>
      <c r="F784" s="128">
        <v>534</v>
      </c>
      <c r="G784" s="128">
        <v>409</v>
      </c>
      <c r="H784" s="128">
        <v>127</v>
      </c>
    </row>
    <row r="785" spans="1:8">
      <c r="A785" s="126" t="s">
        <v>2595</v>
      </c>
      <c r="B785" s="127" t="s">
        <v>2597</v>
      </c>
      <c r="C785" s="128">
        <v>0</v>
      </c>
      <c r="D785" s="128">
        <v>0</v>
      </c>
      <c r="E785" s="128">
        <v>0</v>
      </c>
      <c r="F785" s="128">
        <v>12</v>
      </c>
      <c r="G785" s="128">
        <v>0</v>
      </c>
      <c r="H785" s="128">
        <v>0</v>
      </c>
    </row>
    <row r="786" spans="1:8">
      <c r="A786" s="126" t="s">
        <v>2598</v>
      </c>
      <c r="B786" s="127" t="s">
        <v>2600</v>
      </c>
      <c r="C786" s="128">
        <v>0</v>
      </c>
      <c r="D786" s="128">
        <v>0</v>
      </c>
      <c r="E786" s="128">
        <v>27</v>
      </c>
      <c r="F786" s="128">
        <v>0</v>
      </c>
      <c r="G786" s="128">
        <v>0</v>
      </c>
      <c r="H786" s="128">
        <v>0</v>
      </c>
    </row>
    <row r="787" spans="1:8">
      <c r="A787" s="126" t="s">
        <v>2601</v>
      </c>
      <c r="B787" s="127" t="s">
        <v>2603</v>
      </c>
      <c r="C787" s="128">
        <v>0</v>
      </c>
      <c r="D787" s="128">
        <v>0</v>
      </c>
      <c r="E787" s="128">
        <v>18</v>
      </c>
      <c r="F787" s="128">
        <v>15</v>
      </c>
      <c r="G787" s="128">
        <v>0</v>
      </c>
      <c r="H787" s="128">
        <v>0</v>
      </c>
    </row>
    <row r="788" spans="1:8">
      <c r="A788" s="126" t="s">
        <v>2604</v>
      </c>
      <c r="B788" s="127" t="s">
        <v>2606</v>
      </c>
      <c r="C788" s="128">
        <v>0</v>
      </c>
      <c r="D788" s="128">
        <v>0</v>
      </c>
      <c r="E788" s="128">
        <v>9</v>
      </c>
      <c r="F788" s="128">
        <v>21</v>
      </c>
      <c r="G788" s="128">
        <v>0</v>
      </c>
      <c r="H788" s="128">
        <v>0</v>
      </c>
    </row>
    <row r="789" spans="1:8">
      <c r="A789" s="126" t="s">
        <v>2607</v>
      </c>
      <c r="B789" s="127" t="s">
        <v>2609</v>
      </c>
      <c r="C789" s="128">
        <v>0</v>
      </c>
      <c r="D789" s="128">
        <v>0</v>
      </c>
      <c r="E789" s="128">
        <v>0</v>
      </c>
      <c r="F789" s="128">
        <v>3</v>
      </c>
      <c r="G789" s="128">
        <v>0</v>
      </c>
      <c r="H789" s="128">
        <v>0</v>
      </c>
    </row>
    <row r="790" spans="1:8">
      <c r="A790" s="126" t="s">
        <v>2610</v>
      </c>
      <c r="B790" s="127" t="s">
        <v>2612</v>
      </c>
      <c r="C790" s="128">
        <v>0</v>
      </c>
      <c r="D790" s="128">
        <v>0</v>
      </c>
      <c r="E790" s="128">
        <v>0</v>
      </c>
      <c r="F790" s="128">
        <v>16</v>
      </c>
      <c r="G790" s="128">
        <v>0</v>
      </c>
      <c r="H790" s="128">
        <v>0</v>
      </c>
    </row>
    <row r="791" spans="1:8">
      <c r="A791" s="126" t="s">
        <v>2613</v>
      </c>
      <c r="B791" s="127" t="s">
        <v>2615</v>
      </c>
      <c r="C791" s="128">
        <v>0</v>
      </c>
      <c r="D791" s="128">
        <v>0</v>
      </c>
      <c r="E791" s="128">
        <v>0</v>
      </c>
      <c r="F791" s="128">
        <v>0</v>
      </c>
      <c r="G791" s="128">
        <v>0</v>
      </c>
      <c r="H791" s="128">
        <v>0</v>
      </c>
    </row>
    <row r="792" spans="1:8">
      <c r="A792" s="126" t="s">
        <v>2616</v>
      </c>
      <c r="B792" s="127" t="s">
        <v>2618</v>
      </c>
      <c r="C792" s="128">
        <v>0</v>
      </c>
      <c r="D792" s="128">
        <v>0</v>
      </c>
      <c r="E792" s="128">
        <v>0</v>
      </c>
      <c r="F792" s="128">
        <v>0</v>
      </c>
      <c r="G792" s="128">
        <v>0</v>
      </c>
      <c r="H792" s="128">
        <v>0</v>
      </c>
    </row>
    <row r="793" spans="1:8">
      <c r="A793" s="126" t="s">
        <v>2619</v>
      </c>
      <c r="B793" s="127" t="s">
        <v>2621</v>
      </c>
      <c r="C793" s="128">
        <v>0</v>
      </c>
      <c r="D793" s="128">
        <v>0</v>
      </c>
      <c r="E793" s="128">
        <v>0</v>
      </c>
      <c r="F793" s="128">
        <v>0</v>
      </c>
      <c r="G793" s="128">
        <v>0</v>
      </c>
      <c r="H793" s="128">
        <v>0</v>
      </c>
    </row>
    <row r="794" spans="1:8">
      <c r="A794" s="126" t="s">
        <v>2622</v>
      </c>
      <c r="B794" s="127" t="s">
        <v>2624</v>
      </c>
      <c r="C794" s="128">
        <v>6</v>
      </c>
      <c r="D794" s="128">
        <v>1</v>
      </c>
      <c r="E794" s="128">
        <v>0</v>
      </c>
      <c r="F794" s="128">
        <v>1</v>
      </c>
      <c r="G794" s="128">
        <v>0</v>
      </c>
      <c r="H794" s="128">
        <v>0</v>
      </c>
    </row>
    <row r="795" spans="1:8">
      <c r="A795" s="126" t="s">
        <v>2625</v>
      </c>
      <c r="B795" s="127" t="s">
        <v>2627</v>
      </c>
      <c r="C795" s="128">
        <v>3</v>
      </c>
      <c r="D795" s="128">
        <v>5</v>
      </c>
      <c r="E795" s="128">
        <v>4</v>
      </c>
      <c r="F795" s="128">
        <v>3</v>
      </c>
      <c r="G795" s="128">
        <v>6</v>
      </c>
      <c r="H795" s="128">
        <v>3</v>
      </c>
    </row>
    <row r="796" spans="1:8">
      <c r="A796" s="126" t="s">
        <v>2628</v>
      </c>
      <c r="B796" s="127" t="s">
        <v>2630</v>
      </c>
      <c r="C796" s="128">
        <v>2</v>
      </c>
      <c r="D796" s="128">
        <v>3</v>
      </c>
      <c r="E796" s="128">
        <v>4</v>
      </c>
      <c r="F796" s="128">
        <v>1</v>
      </c>
      <c r="G796" s="128">
        <v>0</v>
      </c>
      <c r="H796" s="128">
        <v>0</v>
      </c>
    </row>
    <row r="797" spans="1:8">
      <c r="A797" s="126" t="s">
        <v>2631</v>
      </c>
      <c r="B797" s="127" t="s">
        <v>2633</v>
      </c>
      <c r="C797" s="128">
        <v>0</v>
      </c>
      <c r="D797" s="128">
        <v>2</v>
      </c>
      <c r="E797" s="128">
        <v>7</v>
      </c>
      <c r="F797" s="128">
        <v>0</v>
      </c>
      <c r="G797" s="128">
        <v>0</v>
      </c>
      <c r="H797" s="128">
        <v>0</v>
      </c>
    </row>
    <row r="798" spans="1:8">
      <c r="A798" s="126" t="s">
        <v>2634</v>
      </c>
      <c r="B798" s="127" t="s">
        <v>2636</v>
      </c>
      <c r="C798" s="128">
        <v>7</v>
      </c>
      <c r="D798" s="128">
        <v>0</v>
      </c>
      <c r="E798" s="128">
        <v>0</v>
      </c>
      <c r="F798" s="128">
        <v>0</v>
      </c>
      <c r="G798" s="128">
        <v>0</v>
      </c>
      <c r="H798" s="128">
        <v>0</v>
      </c>
    </row>
    <row r="799" spans="1:8">
      <c r="A799" s="126" t="s">
        <v>2637</v>
      </c>
      <c r="B799" s="127" t="s">
        <v>2639</v>
      </c>
      <c r="C799" s="128">
        <v>0</v>
      </c>
      <c r="D799" s="128">
        <v>0</v>
      </c>
      <c r="E799" s="128">
        <v>0</v>
      </c>
      <c r="F799" s="128">
        <v>0</v>
      </c>
      <c r="G799" s="128">
        <v>0</v>
      </c>
      <c r="H799" s="128">
        <v>0</v>
      </c>
    </row>
    <row r="800" spans="1:8">
      <c r="A800" s="126" t="s">
        <v>2640</v>
      </c>
      <c r="B800" s="127" t="s">
        <v>2642</v>
      </c>
      <c r="C800" s="128">
        <v>33</v>
      </c>
      <c r="D800" s="128">
        <v>69</v>
      </c>
      <c r="E800" s="128">
        <v>41</v>
      </c>
      <c r="F800" s="128">
        <v>48</v>
      </c>
      <c r="G800" s="128">
        <v>29</v>
      </c>
      <c r="H800" s="128">
        <v>17</v>
      </c>
    </row>
    <row r="801" spans="1:8">
      <c r="A801" s="126" t="s">
        <v>2643</v>
      </c>
      <c r="B801" s="127" t="s">
        <v>2645</v>
      </c>
      <c r="C801" s="128">
        <v>0</v>
      </c>
      <c r="D801" s="128">
        <v>0</v>
      </c>
      <c r="E801" s="128">
        <v>0</v>
      </c>
      <c r="F801" s="128">
        <v>0</v>
      </c>
      <c r="G801" s="128">
        <v>0</v>
      </c>
      <c r="H801" s="128">
        <v>0</v>
      </c>
    </row>
    <row r="802" spans="1:8">
      <c r="A802" s="126" t="s">
        <v>2646</v>
      </c>
      <c r="B802" s="127" t="s">
        <v>2648</v>
      </c>
      <c r="C802" s="128">
        <v>22</v>
      </c>
      <c r="D802" s="128">
        <v>18</v>
      </c>
      <c r="E802" s="128">
        <v>15</v>
      </c>
      <c r="F802" s="128">
        <v>30</v>
      </c>
      <c r="G802" s="128">
        <v>6</v>
      </c>
      <c r="H802" s="128">
        <v>24</v>
      </c>
    </row>
    <row r="803" spans="1:8">
      <c r="A803" s="126" t="s">
        <v>2649</v>
      </c>
      <c r="B803" s="127" t="s">
        <v>2651</v>
      </c>
      <c r="C803" s="128">
        <v>0</v>
      </c>
      <c r="D803" s="128">
        <v>0</v>
      </c>
      <c r="E803" s="128">
        <v>0</v>
      </c>
      <c r="F803" s="128">
        <v>0</v>
      </c>
      <c r="G803" s="128">
        <v>0</v>
      </c>
      <c r="H803" s="128">
        <v>0</v>
      </c>
    </row>
    <row r="804" spans="1:8">
      <c r="A804" s="126" t="s">
        <v>2652</v>
      </c>
      <c r="B804" s="127" t="s">
        <v>2654</v>
      </c>
      <c r="C804" s="128">
        <v>50</v>
      </c>
      <c r="D804" s="128">
        <v>1</v>
      </c>
      <c r="E804" s="128">
        <v>47</v>
      </c>
      <c r="F804" s="128">
        <v>60</v>
      </c>
      <c r="G804" s="128">
        <v>3</v>
      </c>
      <c r="H804" s="128">
        <v>24</v>
      </c>
    </row>
    <row r="805" spans="1:8">
      <c r="A805" s="126" t="s">
        <v>2655</v>
      </c>
      <c r="B805" s="127" t="s">
        <v>2657</v>
      </c>
      <c r="C805" s="128">
        <v>0</v>
      </c>
      <c r="D805" s="128">
        <v>0</v>
      </c>
      <c r="E805" s="128">
        <v>0</v>
      </c>
      <c r="F805" s="128">
        <v>0</v>
      </c>
      <c r="G805" s="128">
        <v>0</v>
      </c>
      <c r="H805" s="128">
        <v>0</v>
      </c>
    </row>
    <row r="806" spans="1:8">
      <c r="A806" s="126" t="s">
        <v>2658</v>
      </c>
      <c r="B806" s="127" t="s">
        <v>2660</v>
      </c>
      <c r="C806" s="128">
        <v>18</v>
      </c>
      <c r="D806" s="128">
        <v>12</v>
      </c>
      <c r="E806" s="128">
        <v>45</v>
      </c>
      <c r="F806" s="128">
        <v>7</v>
      </c>
      <c r="G806" s="128">
        <v>18</v>
      </c>
      <c r="H806" s="128">
        <v>48</v>
      </c>
    </row>
    <row r="807" spans="1:8">
      <c r="A807" s="126" t="s">
        <v>2661</v>
      </c>
      <c r="B807" s="127" t="s">
        <v>2663</v>
      </c>
      <c r="C807" s="128">
        <v>45</v>
      </c>
      <c r="D807" s="128">
        <v>65</v>
      </c>
      <c r="E807" s="128">
        <v>0</v>
      </c>
      <c r="F807" s="128">
        <v>45</v>
      </c>
      <c r="G807" s="128">
        <v>0</v>
      </c>
      <c r="H807" s="128">
        <v>0</v>
      </c>
    </row>
    <row r="808" spans="1:8">
      <c r="A808" s="126" t="s">
        <v>2664</v>
      </c>
      <c r="B808" s="127" t="s">
        <v>2666</v>
      </c>
      <c r="C808" s="128">
        <v>0</v>
      </c>
      <c r="D808" s="128">
        <v>0</v>
      </c>
      <c r="E808" s="128">
        <v>0</v>
      </c>
      <c r="F808" s="128">
        <v>0</v>
      </c>
      <c r="G808" s="128">
        <v>0</v>
      </c>
      <c r="H808" s="128">
        <v>0</v>
      </c>
    </row>
    <row r="809" spans="1:8">
      <c r="A809" s="126" t="s">
        <v>2667</v>
      </c>
      <c r="B809" s="127" t="s">
        <v>2669</v>
      </c>
      <c r="C809" s="128">
        <v>0</v>
      </c>
      <c r="D809" s="128">
        <v>0</v>
      </c>
      <c r="E809" s="128">
        <v>0</v>
      </c>
      <c r="F809" s="128">
        <v>0</v>
      </c>
      <c r="G809" s="128">
        <v>0</v>
      </c>
      <c r="H809" s="128">
        <v>0</v>
      </c>
    </row>
    <row r="810" spans="1:8">
      <c r="A810" s="126" t="s">
        <v>2670</v>
      </c>
      <c r="B810" s="127" t="s">
        <v>2672</v>
      </c>
      <c r="C810" s="128">
        <v>0</v>
      </c>
      <c r="D810" s="128">
        <v>0</v>
      </c>
      <c r="E810" s="128">
        <v>0</v>
      </c>
      <c r="F810" s="128">
        <v>0</v>
      </c>
      <c r="G810" s="128">
        <v>0</v>
      </c>
      <c r="H810" s="128">
        <v>0</v>
      </c>
    </row>
    <row r="811" spans="1:8">
      <c r="A811" s="126" t="s">
        <v>2673</v>
      </c>
      <c r="B811" s="127" t="s">
        <v>2675</v>
      </c>
      <c r="C811" s="128">
        <v>0</v>
      </c>
      <c r="D811" s="128">
        <v>0</v>
      </c>
      <c r="E811" s="128">
        <v>5</v>
      </c>
      <c r="F811" s="128">
        <v>12</v>
      </c>
      <c r="G811" s="128">
        <v>0</v>
      </c>
      <c r="H811" s="128">
        <v>0</v>
      </c>
    </row>
    <row r="812" spans="1:8">
      <c r="A812" s="126" t="s">
        <v>2676</v>
      </c>
      <c r="B812" s="127" t="s">
        <v>2678</v>
      </c>
      <c r="C812" s="128">
        <v>0</v>
      </c>
      <c r="D812" s="128">
        <v>0</v>
      </c>
      <c r="E812" s="128">
        <v>0</v>
      </c>
      <c r="F812" s="128">
        <v>0</v>
      </c>
      <c r="G812" s="128">
        <v>0</v>
      </c>
      <c r="H812" s="128">
        <v>0</v>
      </c>
    </row>
    <row r="813" spans="1:8">
      <c r="A813" s="126" t="s">
        <v>2679</v>
      </c>
      <c r="B813" s="127" t="s">
        <v>2681</v>
      </c>
      <c r="C813" s="128">
        <v>0</v>
      </c>
      <c r="D813" s="128">
        <v>18</v>
      </c>
      <c r="E813" s="128">
        <v>0</v>
      </c>
      <c r="F813" s="128">
        <v>1</v>
      </c>
      <c r="G813" s="128">
        <v>0</v>
      </c>
      <c r="H813" s="128">
        <v>0</v>
      </c>
    </row>
    <row r="814" spans="1:8">
      <c r="A814" s="126" t="s">
        <v>2682</v>
      </c>
      <c r="B814" s="127" t="s">
        <v>2684</v>
      </c>
      <c r="C814" s="128">
        <v>6</v>
      </c>
      <c r="D814" s="128">
        <v>0</v>
      </c>
      <c r="E814" s="128">
        <v>0</v>
      </c>
      <c r="F814" s="128">
        <v>7</v>
      </c>
      <c r="G814" s="128">
        <v>0</v>
      </c>
      <c r="H814" s="128">
        <v>0</v>
      </c>
    </row>
    <row r="815" spans="1:8">
      <c r="A815" s="126" t="s">
        <v>2685</v>
      </c>
      <c r="B815" s="127" t="s">
        <v>2687</v>
      </c>
      <c r="C815" s="128">
        <v>0</v>
      </c>
      <c r="D815" s="128">
        <v>0</v>
      </c>
      <c r="E815" s="128">
        <v>0</v>
      </c>
      <c r="F815" s="128">
        <v>0</v>
      </c>
      <c r="G815" s="128">
        <v>0</v>
      </c>
      <c r="H815" s="128">
        <v>0</v>
      </c>
    </row>
    <row r="816" spans="1:8">
      <c r="A816" s="126" t="s">
        <v>2688</v>
      </c>
      <c r="B816" s="127" t="s">
        <v>2690</v>
      </c>
      <c r="C816" s="128">
        <v>0</v>
      </c>
      <c r="D816" s="128">
        <v>0</v>
      </c>
      <c r="E816" s="128">
        <v>0</v>
      </c>
      <c r="F816" s="128">
        <v>0</v>
      </c>
      <c r="G816" s="128">
        <v>0</v>
      </c>
      <c r="H816" s="128">
        <v>0</v>
      </c>
    </row>
    <row r="817" spans="1:8">
      <c r="A817" s="126" t="s">
        <v>2691</v>
      </c>
      <c r="B817" s="127" t="s">
        <v>2693</v>
      </c>
      <c r="C817" s="128">
        <v>18</v>
      </c>
      <c r="D817" s="128">
        <v>6</v>
      </c>
      <c r="E817" s="128">
        <v>4</v>
      </c>
      <c r="F817" s="128">
        <v>0</v>
      </c>
      <c r="G817" s="128">
        <v>0</v>
      </c>
      <c r="H817" s="128">
        <v>0</v>
      </c>
    </row>
    <row r="818" spans="1:8">
      <c r="A818" s="126" t="s">
        <v>2694</v>
      </c>
      <c r="B818" s="127" t="s">
        <v>2696</v>
      </c>
      <c r="C818" s="128">
        <v>5</v>
      </c>
      <c r="D818" s="128">
        <v>0</v>
      </c>
      <c r="E818" s="128">
        <v>4</v>
      </c>
      <c r="F818" s="128">
        <v>0</v>
      </c>
      <c r="G818" s="128">
        <v>0</v>
      </c>
      <c r="H818" s="128">
        <v>0</v>
      </c>
    </row>
    <row r="819" spans="1:8">
      <c r="A819" s="126" t="s">
        <v>2697</v>
      </c>
      <c r="B819" s="127" t="s">
        <v>2699</v>
      </c>
      <c r="C819" s="128">
        <v>0</v>
      </c>
      <c r="D819" s="128">
        <v>0</v>
      </c>
      <c r="E819" s="128">
        <v>0</v>
      </c>
      <c r="F819" s="128">
        <v>0</v>
      </c>
      <c r="G819" s="128">
        <v>0</v>
      </c>
      <c r="H819" s="128">
        <v>0</v>
      </c>
    </row>
    <row r="820" spans="1:8">
      <c r="A820" s="126" t="s">
        <v>2700</v>
      </c>
      <c r="B820" s="127" t="s">
        <v>2702</v>
      </c>
      <c r="C820" s="128">
        <v>36</v>
      </c>
      <c r="D820" s="128">
        <v>90</v>
      </c>
      <c r="E820" s="128">
        <v>2</v>
      </c>
      <c r="F820" s="128">
        <v>47</v>
      </c>
      <c r="G820" s="128">
        <v>20</v>
      </c>
      <c r="H820" s="128">
        <v>30</v>
      </c>
    </row>
    <row r="821" spans="1:8">
      <c r="A821" s="126" t="s">
        <v>2703</v>
      </c>
      <c r="B821" s="127" t="s">
        <v>2705</v>
      </c>
      <c r="C821" s="128">
        <v>0</v>
      </c>
      <c r="D821" s="128">
        <v>0</v>
      </c>
      <c r="E821" s="128">
        <v>0</v>
      </c>
      <c r="F821" s="128">
        <v>0</v>
      </c>
      <c r="G821" s="128">
        <v>0</v>
      </c>
      <c r="H821" s="128">
        <v>0</v>
      </c>
    </row>
    <row r="822" spans="1:8">
      <c r="A822" s="126" t="s">
        <v>2706</v>
      </c>
      <c r="B822" s="127" t="s">
        <v>2708</v>
      </c>
      <c r="C822" s="128">
        <v>46</v>
      </c>
      <c r="D822" s="128">
        <v>24</v>
      </c>
      <c r="E822" s="128">
        <v>14</v>
      </c>
      <c r="F822" s="128">
        <v>16</v>
      </c>
      <c r="G822" s="128">
        <v>16</v>
      </c>
      <c r="H822" s="128">
        <v>24</v>
      </c>
    </row>
    <row r="823" spans="1:8">
      <c r="A823" s="126" t="s">
        <v>2709</v>
      </c>
      <c r="B823" s="127" t="s">
        <v>2711</v>
      </c>
      <c r="C823" s="128">
        <v>0</v>
      </c>
      <c r="D823" s="128">
        <v>0</v>
      </c>
      <c r="E823" s="128">
        <v>0</v>
      </c>
      <c r="F823" s="128">
        <v>0</v>
      </c>
      <c r="G823" s="128">
        <v>0</v>
      </c>
      <c r="H823" s="128">
        <v>0</v>
      </c>
    </row>
    <row r="824" spans="1:8">
      <c r="A824" s="126" t="s">
        <v>2712</v>
      </c>
      <c r="B824" s="127" t="s">
        <v>2714</v>
      </c>
      <c r="C824" s="128">
        <v>5</v>
      </c>
      <c r="D824" s="128">
        <v>0</v>
      </c>
      <c r="E824" s="128">
        <v>1</v>
      </c>
      <c r="F824" s="128">
        <v>0</v>
      </c>
      <c r="G824" s="128">
        <v>0</v>
      </c>
      <c r="H824" s="128">
        <v>0</v>
      </c>
    </row>
    <row r="825" spans="1:8">
      <c r="A825" s="126" t="s">
        <v>2715</v>
      </c>
      <c r="B825" s="127" t="s">
        <v>2717</v>
      </c>
      <c r="C825" s="128">
        <v>0</v>
      </c>
      <c r="D825" s="128">
        <v>0</v>
      </c>
      <c r="E825" s="128">
        <v>0</v>
      </c>
      <c r="F825" s="128">
        <v>0</v>
      </c>
      <c r="G825" s="128">
        <v>0</v>
      </c>
      <c r="H825" s="128">
        <v>0</v>
      </c>
    </row>
    <row r="826" spans="1:8">
      <c r="A826" s="126" t="s">
        <v>2718</v>
      </c>
      <c r="B826" s="127" t="s">
        <v>2720</v>
      </c>
      <c r="C826" s="128">
        <v>12</v>
      </c>
      <c r="D826" s="128">
        <v>31</v>
      </c>
      <c r="E826" s="128">
        <v>14</v>
      </c>
      <c r="F826" s="128">
        <v>20</v>
      </c>
      <c r="G826" s="128">
        <v>18</v>
      </c>
      <c r="H826" s="128">
        <v>24</v>
      </c>
    </row>
    <row r="827" spans="1:8">
      <c r="A827" s="126" t="s">
        <v>2721</v>
      </c>
      <c r="B827" s="127" t="s">
        <v>2723</v>
      </c>
      <c r="C827" s="128">
        <v>0</v>
      </c>
      <c r="D827" s="128">
        <v>0</v>
      </c>
      <c r="E827" s="128">
        <v>0</v>
      </c>
      <c r="F827" s="128">
        <v>66</v>
      </c>
      <c r="G827" s="128">
        <v>0</v>
      </c>
      <c r="H827" s="128">
        <v>0</v>
      </c>
    </row>
    <row r="828" spans="1:8">
      <c r="A828" s="126" t="s">
        <v>2724</v>
      </c>
      <c r="B828" s="127" t="s">
        <v>2726</v>
      </c>
      <c r="C828" s="128">
        <v>0</v>
      </c>
      <c r="D828" s="128">
        <v>0</v>
      </c>
      <c r="E828" s="128">
        <v>0</v>
      </c>
      <c r="F828" s="128">
        <v>120</v>
      </c>
      <c r="G828" s="128">
        <v>0</v>
      </c>
      <c r="H828" s="128">
        <v>0</v>
      </c>
    </row>
    <row r="829" spans="1:8">
      <c r="A829" s="126" t="s">
        <v>2727</v>
      </c>
      <c r="B829" s="127" t="s">
        <v>2729</v>
      </c>
      <c r="C829" s="128">
        <v>0</v>
      </c>
      <c r="D829" s="128">
        <v>0</v>
      </c>
      <c r="E829" s="128">
        <v>0</v>
      </c>
      <c r="F829" s="128">
        <v>25</v>
      </c>
      <c r="G829" s="128">
        <v>0</v>
      </c>
      <c r="H829" s="128">
        <v>0</v>
      </c>
    </row>
    <row r="830" spans="1:8">
      <c r="A830" s="126" t="s">
        <v>2730</v>
      </c>
      <c r="B830" s="127" t="s">
        <v>2732</v>
      </c>
      <c r="C830" s="128">
        <v>0</v>
      </c>
      <c r="D830" s="128">
        <v>0</v>
      </c>
      <c r="E830" s="128">
        <v>0</v>
      </c>
      <c r="F830" s="128">
        <v>8</v>
      </c>
      <c r="G830" s="128">
        <v>0</v>
      </c>
      <c r="H830" s="128">
        <v>0</v>
      </c>
    </row>
    <row r="831" spans="1:8">
      <c r="A831" s="126" t="s">
        <v>2733</v>
      </c>
      <c r="B831" s="127" t="s">
        <v>2735</v>
      </c>
      <c r="C831" s="128">
        <v>0</v>
      </c>
      <c r="D831" s="128">
        <v>0</v>
      </c>
      <c r="E831" s="128">
        <v>0</v>
      </c>
      <c r="F831" s="128">
        <v>11</v>
      </c>
      <c r="G831" s="128">
        <v>0</v>
      </c>
      <c r="H831" s="128">
        <v>0</v>
      </c>
    </row>
    <row r="832" spans="1:8">
      <c r="A832" s="126" t="s">
        <v>2736</v>
      </c>
      <c r="B832" s="127" t="s">
        <v>2738</v>
      </c>
      <c r="C832" s="128">
        <v>0</v>
      </c>
      <c r="D832" s="128">
        <v>0</v>
      </c>
      <c r="E832" s="128">
        <v>0</v>
      </c>
      <c r="F832" s="128">
        <v>8</v>
      </c>
      <c r="G832" s="128">
        <v>0</v>
      </c>
      <c r="H832" s="128">
        <v>0</v>
      </c>
    </row>
    <row r="833" spans="1:8">
      <c r="A833" s="126" t="s">
        <v>2739</v>
      </c>
      <c r="B833" s="127" t="s">
        <v>2741</v>
      </c>
      <c r="C833" s="128">
        <v>0</v>
      </c>
      <c r="D833" s="128">
        <v>0</v>
      </c>
      <c r="E833" s="128">
        <v>0</v>
      </c>
      <c r="F833" s="128">
        <v>17</v>
      </c>
      <c r="G833" s="128">
        <v>0</v>
      </c>
      <c r="H833" s="128">
        <v>0</v>
      </c>
    </row>
    <row r="834" spans="1:8">
      <c r="A834" s="126" t="s">
        <v>2742</v>
      </c>
      <c r="B834" s="127" t="s">
        <v>2744</v>
      </c>
      <c r="C834" s="128">
        <v>0</v>
      </c>
      <c r="D834" s="128">
        <v>0</v>
      </c>
      <c r="E834" s="128">
        <v>0</v>
      </c>
      <c r="F834" s="128">
        <v>10</v>
      </c>
      <c r="G834" s="128">
        <v>0</v>
      </c>
      <c r="H834" s="128">
        <v>0</v>
      </c>
    </row>
    <row r="835" spans="1:8">
      <c r="A835" s="126" t="s">
        <v>2745</v>
      </c>
      <c r="B835" s="127" t="s">
        <v>2747</v>
      </c>
      <c r="C835" s="128">
        <v>5</v>
      </c>
      <c r="D835" s="128">
        <v>1</v>
      </c>
      <c r="E835" s="128">
        <v>13</v>
      </c>
      <c r="F835" s="128">
        <v>8</v>
      </c>
      <c r="G835" s="128">
        <v>2</v>
      </c>
      <c r="H835" s="128">
        <v>0</v>
      </c>
    </row>
    <row r="836" spans="1:8">
      <c r="A836" s="126" t="s">
        <v>2748</v>
      </c>
      <c r="B836" s="127" t="s">
        <v>2750</v>
      </c>
      <c r="C836" s="128">
        <v>0</v>
      </c>
      <c r="D836" s="128">
        <v>34</v>
      </c>
      <c r="E836" s="128">
        <v>9</v>
      </c>
      <c r="F836" s="128">
        <v>0</v>
      </c>
      <c r="G836" s="128">
        <v>1</v>
      </c>
      <c r="H836" s="128">
        <v>0</v>
      </c>
    </row>
    <row r="837" spans="1:8">
      <c r="A837" s="126" t="s">
        <v>2751</v>
      </c>
      <c r="B837" s="127" t="s">
        <v>2753</v>
      </c>
      <c r="C837" s="128">
        <v>0</v>
      </c>
      <c r="D837" s="128">
        <v>0</v>
      </c>
      <c r="E837" s="128">
        <v>1</v>
      </c>
      <c r="F837" s="128">
        <v>26</v>
      </c>
      <c r="G837" s="128">
        <v>0</v>
      </c>
      <c r="H837" s="128">
        <v>0</v>
      </c>
    </row>
    <row r="838" spans="1:8">
      <c r="A838" s="126" t="s">
        <v>2754</v>
      </c>
      <c r="B838" s="127" t="s">
        <v>2756</v>
      </c>
      <c r="C838" s="128">
        <v>6</v>
      </c>
      <c r="D838" s="128">
        <v>2</v>
      </c>
      <c r="E838" s="128">
        <v>2</v>
      </c>
      <c r="F838" s="128">
        <v>22</v>
      </c>
      <c r="G838" s="128">
        <v>0</v>
      </c>
      <c r="H838" s="128">
        <v>0</v>
      </c>
    </row>
    <row r="839" spans="1:8">
      <c r="A839" s="126" t="s">
        <v>2757</v>
      </c>
      <c r="B839" s="127" t="s">
        <v>2759</v>
      </c>
      <c r="C839" s="128">
        <v>2</v>
      </c>
      <c r="D839" s="128">
        <v>0</v>
      </c>
      <c r="E839" s="128">
        <v>35</v>
      </c>
      <c r="F839" s="128">
        <v>27</v>
      </c>
      <c r="G839" s="128">
        <v>0</v>
      </c>
      <c r="H839" s="128">
        <v>0</v>
      </c>
    </row>
    <row r="840" spans="1:8">
      <c r="A840" s="126" t="s">
        <v>2760</v>
      </c>
      <c r="B840" s="127" t="s">
        <v>2762</v>
      </c>
      <c r="C840" s="128">
        <v>81</v>
      </c>
      <c r="D840" s="128">
        <v>137</v>
      </c>
      <c r="E840" s="128">
        <v>48</v>
      </c>
      <c r="F840" s="128">
        <v>22</v>
      </c>
      <c r="G840" s="128">
        <v>46</v>
      </c>
      <c r="H840" s="128">
        <v>257</v>
      </c>
    </row>
    <row r="841" spans="1:8">
      <c r="A841" s="126" t="s">
        <v>2763</v>
      </c>
      <c r="B841" s="127" t="s">
        <v>2765</v>
      </c>
      <c r="C841" s="128">
        <v>0</v>
      </c>
      <c r="D841" s="128">
        <v>0</v>
      </c>
      <c r="E841" s="128">
        <v>0</v>
      </c>
      <c r="F841" s="128">
        <v>0</v>
      </c>
      <c r="G841" s="128">
        <v>0</v>
      </c>
      <c r="H841" s="128">
        <v>0</v>
      </c>
    </row>
    <row r="842" spans="1:8">
      <c r="A842" s="126" t="s">
        <v>2766</v>
      </c>
      <c r="B842" s="127" t="s">
        <v>2768</v>
      </c>
      <c r="C842" s="128">
        <v>19</v>
      </c>
      <c r="D842" s="128">
        <v>20</v>
      </c>
      <c r="E842" s="128">
        <v>1</v>
      </c>
      <c r="F842" s="128">
        <v>5</v>
      </c>
      <c r="G842" s="128">
        <v>51</v>
      </c>
      <c r="H842" s="128">
        <v>550</v>
      </c>
    </row>
    <row r="843" spans="1:8">
      <c r="A843" s="126" t="s">
        <v>2769</v>
      </c>
      <c r="B843" s="127" t="s">
        <v>2771</v>
      </c>
      <c r="C843" s="128">
        <v>72</v>
      </c>
      <c r="D843" s="128">
        <v>73</v>
      </c>
      <c r="E843" s="128">
        <v>43</v>
      </c>
      <c r="F843" s="128">
        <v>19</v>
      </c>
      <c r="G843" s="128">
        <v>33</v>
      </c>
      <c r="H843" s="128">
        <v>657</v>
      </c>
    </row>
    <row r="844" spans="1:8">
      <c r="A844" s="126" t="s">
        <v>2772</v>
      </c>
      <c r="B844" s="127" t="s">
        <v>2774</v>
      </c>
      <c r="C844" s="128">
        <v>45</v>
      </c>
      <c r="D844" s="128">
        <v>62</v>
      </c>
      <c r="E844" s="128">
        <v>31</v>
      </c>
      <c r="F844" s="128">
        <v>72</v>
      </c>
      <c r="G844" s="128">
        <v>31</v>
      </c>
      <c r="H844" s="128">
        <v>327</v>
      </c>
    </row>
    <row r="845" spans="1:8">
      <c r="A845" s="126" t="s">
        <v>2775</v>
      </c>
      <c r="B845" s="127" t="s">
        <v>2777</v>
      </c>
      <c r="C845" s="128">
        <v>1</v>
      </c>
      <c r="D845" s="128">
        <v>0</v>
      </c>
      <c r="E845" s="128">
        <v>0</v>
      </c>
      <c r="F845" s="128">
        <v>0</v>
      </c>
      <c r="G845" s="128">
        <v>0</v>
      </c>
      <c r="H845" s="128">
        <v>0</v>
      </c>
    </row>
    <row r="846" spans="1:8">
      <c r="A846" s="126" t="s">
        <v>2778</v>
      </c>
      <c r="B846" s="127" t="s">
        <v>2780</v>
      </c>
      <c r="C846" s="128">
        <v>5</v>
      </c>
      <c r="D846" s="128">
        <v>4</v>
      </c>
      <c r="E846" s="128">
        <v>6</v>
      </c>
      <c r="F846" s="128">
        <v>6</v>
      </c>
      <c r="G846" s="128">
        <v>4</v>
      </c>
      <c r="H846" s="128">
        <v>0</v>
      </c>
    </row>
    <row r="847" spans="1:8">
      <c r="A847" s="126" t="s">
        <v>2781</v>
      </c>
      <c r="B847" s="127" t="s">
        <v>2783</v>
      </c>
      <c r="C847" s="128">
        <v>11</v>
      </c>
      <c r="D847" s="128">
        <v>13</v>
      </c>
      <c r="E847" s="128">
        <v>4</v>
      </c>
      <c r="F847" s="128">
        <v>0</v>
      </c>
      <c r="G847" s="128">
        <v>7</v>
      </c>
      <c r="H847" s="128">
        <v>0</v>
      </c>
    </row>
    <row r="848" spans="1:8">
      <c r="A848" s="126" t="s">
        <v>2784</v>
      </c>
      <c r="B848" s="127" t="s">
        <v>2786</v>
      </c>
      <c r="C848" s="128">
        <v>7</v>
      </c>
      <c r="D848" s="128">
        <v>16</v>
      </c>
      <c r="E848" s="128">
        <v>1</v>
      </c>
      <c r="F848" s="128">
        <v>12</v>
      </c>
      <c r="G848" s="128">
        <v>9</v>
      </c>
      <c r="H848" s="128">
        <v>0</v>
      </c>
    </row>
    <row r="849" spans="1:8">
      <c r="A849" s="126" t="s">
        <v>2787</v>
      </c>
      <c r="B849" s="127" t="s">
        <v>2789</v>
      </c>
      <c r="C849" s="128">
        <v>15</v>
      </c>
      <c r="D849" s="128">
        <v>16</v>
      </c>
      <c r="E849" s="128">
        <v>10</v>
      </c>
      <c r="F849" s="128">
        <v>2</v>
      </c>
      <c r="G849" s="128">
        <v>0</v>
      </c>
      <c r="H849" s="128">
        <v>10</v>
      </c>
    </row>
    <row r="850" spans="1:8">
      <c r="A850" s="126" t="s">
        <v>2790</v>
      </c>
      <c r="B850" s="127" t="s">
        <v>2792</v>
      </c>
      <c r="C850" s="128">
        <v>13</v>
      </c>
      <c r="D850" s="128">
        <v>16</v>
      </c>
      <c r="E850" s="128">
        <v>17</v>
      </c>
      <c r="F850" s="128">
        <v>10</v>
      </c>
      <c r="G850" s="128">
        <v>9</v>
      </c>
      <c r="H850" s="128">
        <v>8</v>
      </c>
    </row>
    <row r="851" spans="1:8">
      <c r="A851" s="126" t="s">
        <v>2793</v>
      </c>
      <c r="B851" s="127" t="s">
        <v>2795</v>
      </c>
      <c r="C851" s="128">
        <v>23</v>
      </c>
      <c r="D851" s="128">
        <v>7</v>
      </c>
      <c r="E851" s="128">
        <v>4</v>
      </c>
      <c r="F851" s="128">
        <v>9</v>
      </c>
      <c r="G851" s="128">
        <v>0</v>
      </c>
      <c r="H851" s="128">
        <v>0</v>
      </c>
    </row>
    <row r="852" spans="1:8">
      <c r="A852" s="126" t="s">
        <v>2796</v>
      </c>
      <c r="B852" s="127" t="s">
        <v>2798</v>
      </c>
      <c r="C852" s="128">
        <v>6</v>
      </c>
      <c r="D852" s="128">
        <v>0</v>
      </c>
      <c r="E852" s="128">
        <v>0</v>
      </c>
      <c r="F852" s="128">
        <v>1</v>
      </c>
      <c r="G852" s="128">
        <v>0</v>
      </c>
      <c r="H852" s="128">
        <v>0</v>
      </c>
    </row>
    <row r="853" spans="1:8">
      <c r="A853" s="126" t="s">
        <v>2799</v>
      </c>
      <c r="B853" s="127" t="s">
        <v>2801</v>
      </c>
      <c r="C853" s="128">
        <v>15</v>
      </c>
      <c r="D853" s="128">
        <v>9</v>
      </c>
      <c r="E853" s="128">
        <v>9</v>
      </c>
      <c r="F853" s="128">
        <v>0</v>
      </c>
      <c r="G853" s="128">
        <v>3</v>
      </c>
      <c r="H853" s="128">
        <v>5</v>
      </c>
    </row>
    <row r="854" spans="1:8">
      <c r="A854" s="126" t="s">
        <v>2802</v>
      </c>
      <c r="B854" s="127" t="s">
        <v>2804</v>
      </c>
      <c r="C854" s="128">
        <v>0</v>
      </c>
      <c r="D854" s="128">
        <v>3</v>
      </c>
      <c r="E854" s="128">
        <v>0</v>
      </c>
      <c r="F854" s="128">
        <v>0</v>
      </c>
      <c r="G854" s="128">
        <v>0</v>
      </c>
      <c r="H854" s="128">
        <v>0</v>
      </c>
    </row>
    <row r="855" spans="1:8">
      <c r="A855" s="126" t="s">
        <v>2805</v>
      </c>
      <c r="B855" s="127" t="s">
        <v>2807</v>
      </c>
      <c r="C855" s="128">
        <v>-1</v>
      </c>
      <c r="D855" s="128">
        <v>0</v>
      </c>
      <c r="E855" s="128">
        <v>0</v>
      </c>
      <c r="F855" s="128">
        <v>0</v>
      </c>
      <c r="G855" s="128">
        <v>0</v>
      </c>
      <c r="H855" s="128">
        <v>0</v>
      </c>
    </row>
    <row r="856" spans="1:8">
      <c r="A856" s="126" t="s">
        <v>2808</v>
      </c>
      <c r="B856" s="127" t="s">
        <v>2810</v>
      </c>
      <c r="C856" s="128">
        <v>14</v>
      </c>
      <c r="D856" s="128">
        <v>-3</v>
      </c>
      <c r="E856" s="128">
        <v>0</v>
      </c>
      <c r="F856" s="128">
        <v>0</v>
      </c>
      <c r="G856" s="128">
        <v>0</v>
      </c>
      <c r="H856" s="128">
        <v>0</v>
      </c>
    </row>
    <row r="857" spans="1:8">
      <c r="A857" s="126" t="s">
        <v>2811</v>
      </c>
      <c r="B857" s="127" t="s">
        <v>2813</v>
      </c>
      <c r="C857" s="128">
        <v>9</v>
      </c>
      <c r="D857" s="128">
        <v>0</v>
      </c>
      <c r="E857" s="128">
        <v>0</v>
      </c>
      <c r="F857" s="128">
        <v>0</v>
      </c>
      <c r="G857" s="128">
        <v>0</v>
      </c>
      <c r="H857" s="128">
        <v>0</v>
      </c>
    </row>
    <row r="858" spans="1:8">
      <c r="A858" s="126" t="s">
        <v>2814</v>
      </c>
      <c r="B858" s="127" t="s">
        <v>2816</v>
      </c>
      <c r="C858" s="128">
        <v>52</v>
      </c>
      <c r="D858" s="128">
        <v>47</v>
      </c>
      <c r="E858" s="128">
        <v>14</v>
      </c>
      <c r="F858" s="128">
        <v>35</v>
      </c>
      <c r="G858" s="128">
        <v>32</v>
      </c>
      <c r="H858" s="128">
        <v>20</v>
      </c>
    </row>
    <row r="859" spans="1:8">
      <c r="A859" s="126" t="s">
        <v>2817</v>
      </c>
      <c r="B859" s="127" t="s">
        <v>2819</v>
      </c>
      <c r="C859" s="128">
        <v>0</v>
      </c>
      <c r="D859" s="128">
        <v>0</v>
      </c>
      <c r="E859" s="128">
        <v>0</v>
      </c>
      <c r="F859" s="128">
        <v>0</v>
      </c>
      <c r="G859" s="128">
        <v>0</v>
      </c>
      <c r="H859" s="128">
        <v>0</v>
      </c>
    </row>
    <row r="860" spans="1:8">
      <c r="A860" s="126" t="s">
        <v>2820</v>
      </c>
      <c r="B860" s="127" t="s">
        <v>2822</v>
      </c>
      <c r="C860" s="128">
        <v>169</v>
      </c>
      <c r="D860" s="128">
        <v>319</v>
      </c>
      <c r="E860" s="128">
        <v>322</v>
      </c>
      <c r="F860" s="128">
        <v>140</v>
      </c>
      <c r="G860" s="128">
        <v>250</v>
      </c>
      <c r="H860" s="128">
        <v>480</v>
      </c>
    </row>
    <row r="861" spans="1:8">
      <c r="A861" s="126" t="s">
        <v>2823</v>
      </c>
      <c r="B861" s="127" t="s">
        <v>2825</v>
      </c>
      <c r="C861" s="128">
        <v>0</v>
      </c>
      <c r="D861" s="128">
        <v>0</v>
      </c>
      <c r="E861" s="128">
        <v>0</v>
      </c>
      <c r="F861" s="128">
        <v>0</v>
      </c>
      <c r="G861" s="128">
        <v>0</v>
      </c>
      <c r="H861" s="128">
        <v>0</v>
      </c>
    </row>
    <row r="862" spans="1:8">
      <c r="A862" s="126" t="s">
        <v>2826</v>
      </c>
      <c r="B862" s="127" t="s">
        <v>2828</v>
      </c>
      <c r="C862" s="128">
        <v>277</v>
      </c>
      <c r="D862" s="128">
        <v>626</v>
      </c>
      <c r="E862" s="128">
        <v>361</v>
      </c>
      <c r="F862" s="128">
        <v>263</v>
      </c>
      <c r="G862" s="128">
        <v>526</v>
      </c>
      <c r="H862" s="128">
        <v>708</v>
      </c>
    </row>
    <row r="863" spans="1:8">
      <c r="A863" s="126" t="s">
        <v>2829</v>
      </c>
      <c r="B863" s="127" t="s">
        <v>2831</v>
      </c>
      <c r="C863" s="128">
        <v>49</v>
      </c>
      <c r="D863" s="128">
        <v>49</v>
      </c>
      <c r="E863" s="128">
        <v>14</v>
      </c>
      <c r="F863" s="128">
        <v>48</v>
      </c>
      <c r="G863" s="128">
        <v>11</v>
      </c>
      <c r="H863" s="128">
        <v>2</v>
      </c>
    </row>
    <row r="864" spans="1:8">
      <c r="A864" s="126" t="s">
        <v>2832</v>
      </c>
      <c r="B864" s="127" t="s">
        <v>2834</v>
      </c>
      <c r="C864" s="128">
        <v>0</v>
      </c>
      <c r="D864" s="128">
        <v>0</v>
      </c>
      <c r="E864" s="128">
        <v>0</v>
      </c>
      <c r="F864" s="128">
        <v>0</v>
      </c>
      <c r="G864" s="128">
        <v>0</v>
      </c>
      <c r="H864" s="128">
        <v>0</v>
      </c>
    </row>
    <row r="865" spans="1:8">
      <c r="A865" s="126" t="s">
        <v>2835</v>
      </c>
      <c r="B865" s="127" t="s">
        <v>2837</v>
      </c>
      <c r="C865" s="128">
        <v>0</v>
      </c>
      <c r="D865" s="128">
        <v>0</v>
      </c>
      <c r="E865" s="128">
        <v>0</v>
      </c>
      <c r="F865" s="128">
        <v>0</v>
      </c>
      <c r="G865" s="128">
        <v>0</v>
      </c>
      <c r="H865" s="128">
        <v>0</v>
      </c>
    </row>
    <row r="866" spans="1:8">
      <c r="A866" s="126" t="s">
        <v>2838</v>
      </c>
      <c r="B866" s="127" t="s">
        <v>2840</v>
      </c>
      <c r="C866" s="128">
        <v>26</v>
      </c>
      <c r="D866" s="128">
        <v>42</v>
      </c>
      <c r="E866" s="128">
        <v>-9</v>
      </c>
      <c r="F866" s="128">
        <v>0</v>
      </c>
      <c r="G866" s="128">
        <v>24</v>
      </c>
      <c r="H866" s="128">
        <v>42</v>
      </c>
    </row>
    <row r="867" spans="1:8">
      <c r="A867" s="126" t="s">
        <v>2841</v>
      </c>
      <c r="B867" s="127" t="s">
        <v>2843</v>
      </c>
      <c r="C867" s="128">
        <v>0</v>
      </c>
      <c r="D867" s="128">
        <v>0</v>
      </c>
      <c r="E867" s="128">
        <v>0</v>
      </c>
      <c r="F867" s="128">
        <v>0</v>
      </c>
      <c r="G867" s="128">
        <v>0</v>
      </c>
      <c r="H867" s="128">
        <v>0</v>
      </c>
    </row>
    <row r="868" spans="1:8">
      <c r="A868" s="126" t="s">
        <v>2844</v>
      </c>
      <c r="B868" s="127" t="s">
        <v>2846</v>
      </c>
      <c r="C868" s="128">
        <v>0</v>
      </c>
      <c r="D868" s="128">
        <v>0</v>
      </c>
      <c r="E868" s="128">
        <v>0</v>
      </c>
      <c r="F868" s="128">
        <v>0</v>
      </c>
      <c r="G868" s="128">
        <v>0</v>
      </c>
      <c r="H868" s="128">
        <v>0</v>
      </c>
    </row>
    <row r="869" spans="1:8">
      <c r="A869" s="126" t="s">
        <v>2847</v>
      </c>
      <c r="B869" s="127" t="s">
        <v>2849</v>
      </c>
      <c r="C869" s="128">
        <v>0</v>
      </c>
      <c r="D869" s="128">
        <v>0</v>
      </c>
      <c r="E869" s="128">
        <v>0</v>
      </c>
      <c r="F869" s="128">
        <v>0</v>
      </c>
      <c r="G869" s="128">
        <v>0</v>
      </c>
      <c r="H869" s="128">
        <v>0</v>
      </c>
    </row>
    <row r="870" spans="1:8">
      <c r="A870" s="126" t="s">
        <v>2850</v>
      </c>
      <c r="B870" s="127" t="s">
        <v>2852</v>
      </c>
      <c r="C870" s="128">
        <v>0</v>
      </c>
      <c r="D870" s="128">
        <v>0</v>
      </c>
      <c r="E870" s="128">
        <v>0</v>
      </c>
      <c r="F870" s="128">
        <v>0</v>
      </c>
      <c r="G870" s="128">
        <v>0</v>
      </c>
      <c r="H870" s="128">
        <v>0</v>
      </c>
    </row>
    <row r="871" spans="1:8">
      <c r="A871" s="126" t="s">
        <v>2853</v>
      </c>
      <c r="B871" s="127" t="s">
        <v>2855</v>
      </c>
      <c r="C871" s="128">
        <v>0</v>
      </c>
      <c r="D871" s="128">
        <v>0</v>
      </c>
      <c r="E871" s="128">
        <v>0</v>
      </c>
      <c r="F871" s="128">
        <v>0</v>
      </c>
      <c r="G871" s="128">
        <v>0</v>
      </c>
      <c r="H871" s="128">
        <v>0</v>
      </c>
    </row>
    <row r="872" spans="1:8">
      <c r="A872" s="126" t="s">
        <v>2856</v>
      </c>
      <c r="B872" s="127" t="s">
        <v>2858</v>
      </c>
      <c r="C872" s="128">
        <v>0</v>
      </c>
      <c r="D872" s="128">
        <v>0</v>
      </c>
      <c r="E872" s="128">
        <v>0</v>
      </c>
      <c r="F872" s="128">
        <v>2</v>
      </c>
      <c r="G872" s="128">
        <v>0</v>
      </c>
      <c r="H872" s="128">
        <v>0</v>
      </c>
    </row>
    <row r="873" spans="1:8">
      <c r="A873" s="126" t="s">
        <v>2859</v>
      </c>
      <c r="B873" s="127" t="s">
        <v>2861</v>
      </c>
      <c r="C873" s="128">
        <v>0</v>
      </c>
      <c r="D873" s="128">
        <v>0</v>
      </c>
      <c r="E873" s="128">
        <v>0</v>
      </c>
      <c r="F873" s="128">
        <v>0</v>
      </c>
      <c r="G873" s="128">
        <v>0</v>
      </c>
      <c r="H873" s="128">
        <v>0</v>
      </c>
    </row>
    <row r="874" spans="1:8">
      <c r="A874" s="126" t="s">
        <v>2862</v>
      </c>
      <c r="B874" s="127" t="s">
        <v>2864</v>
      </c>
      <c r="C874" s="128">
        <v>0</v>
      </c>
      <c r="D874" s="128">
        <v>0</v>
      </c>
      <c r="E874" s="128">
        <v>1</v>
      </c>
      <c r="F874" s="128">
        <v>9</v>
      </c>
      <c r="G874" s="128">
        <v>6</v>
      </c>
      <c r="H874" s="128">
        <v>0</v>
      </c>
    </row>
    <row r="875" spans="1:8">
      <c r="A875" s="126" t="s">
        <v>2865</v>
      </c>
      <c r="B875" s="127" t="s">
        <v>2867</v>
      </c>
      <c r="C875" s="128">
        <v>0</v>
      </c>
      <c r="D875" s="128">
        <v>0</v>
      </c>
      <c r="E875" s="128">
        <v>0</v>
      </c>
      <c r="F875" s="128">
        <v>0</v>
      </c>
      <c r="G875" s="128">
        <v>0</v>
      </c>
      <c r="H875" s="128">
        <v>0</v>
      </c>
    </row>
    <row r="876" spans="1:8">
      <c r="A876" s="126" t="s">
        <v>2868</v>
      </c>
      <c r="B876" s="127" t="s">
        <v>2870</v>
      </c>
      <c r="C876" s="128">
        <v>0</v>
      </c>
      <c r="D876" s="128">
        <v>7</v>
      </c>
      <c r="E876" s="128">
        <v>0</v>
      </c>
      <c r="F876" s="128">
        <v>12</v>
      </c>
      <c r="G876" s="128">
        <v>0</v>
      </c>
      <c r="H876" s="128">
        <v>0</v>
      </c>
    </row>
    <row r="877" spans="1:8">
      <c r="A877" s="126" t="s">
        <v>2871</v>
      </c>
      <c r="B877" s="127" t="s">
        <v>2873</v>
      </c>
      <c r="C877" s="128">
        <v>0</v>
      </c>
      <c r="D877" s="128">
        <v>-1</v>
      </c>
      <c r="E877" s="128">
        <v>0</v>
      </c>
      <c r="F877" s="128">
        <v>0</v>
      </c>
      <c r="G877" s="128">
        <v>0</v>
      </c>
      <c r="H877" s="128">
        <v>0</v>
      </c>
    </row>
    <row r="878" spans="1:8">
      <c r="A878" s="126" t="s">
        <v>2874</v>
      </c>
      <c r="B878" s="127" t="s">
        <v>2876</v>
      </c>
      <c r="C878" s="128">
        <v>0</v>
      </c>
      <c r="D878" s="128">
        <v>0</v>
      </c>
      <c r="E878" s="128">
        <v>0</v>
      </c>
      <c r="F878" s="128">
        <v>0</v>
      </c>
      <c r="G878" s="128">
        <v>0</v>
      </c>
      <c r="H878" s="128">
        <v>0</v>
      </c>
    </row>
    <row r="879" spans="1:8">
      <c r="A879" s="126" t="s">
        <v>2877</v>
      </c>
      <c r="B879" s="127" t="s">
        <v>2879</v>
      </c>
      <c r="C879" s="128">
        <v>12</v>
      </c>
      <c r="D879" s="128">
        <v>13</v>
      </c>
      <c r="E879" s="128">
        <v>0</v>
      </c>
      <c r="F879" s="128">
        <v>7</v>
      </c>
      <c r="G879" s="128">
        <v>0</v>
      </c>
      <c r="H879" s="128">
        <v>48</v>
      </c>
    </row>
    <row r="880" spans="1:8">
      <c r="A880" s="126" t="s">
        <v>2880</v>
      </c>
      <c r="B880" s="127" t="s">
        <v>2882</v>
      </c>
      <c r="C880" s="128">
        <v>0</v>
      </c>
      <c r="D880" s="128">
        <v>0</v>
      </c>
      <c r="E880" s="128">
        <v>0</v>
      </c>
      <c r="F880" s="128">
        <v>0</v>
      </c>
      <c r="G880" s="128">
        <v>0</v>
      </c>
      <c r="H880" s="128">
        <v>0</v>
      </c>
    </row>
    <row r="881" spans="1:8">
      <c r="A881" s="126" t="s">
        <v>2883</v>
      </c>
      <c r="B881" s="127" t="s">
        <v>2885</v>
      </c>
      <c r="C881" s="128">
        <v>0</v>
      </c>
      <c r="D881" s="128">
        <v>0</v>
      </c>
      <c r="E881" s="128">
        <v>0</v>
      </c>
      <c r="F881" s="128">
        <v>0</v>
      </c>
      <c r="G881" s="128">
        <v>0</v>
      </c>
      <c r="H881" s="128">
        <v>0</v>
      </c>
    </row>
    <row r="882" spans="1:8">
      <c r="A882" s="126" t="s">
        <v>2886</v>
      </c>
      <c r="B882" s="127" t="s">
        <v>2888</v>
      </c>
      <c r="C882" s="128">
        <v>41</v>
      </c>
      <c r="D882" s="128">
        <v>34</v>
      </c>
      <c r="E882" s="128">
        <v>32</v>
      </c>
      <c r="F882" s="128">
        <v>21</v>
      </c>
      <c r="G882" s="128">
        <v>18</v>
      </c>
      <c r="H882" s="128">
        <v>0</v>
      </c>
    </row>
    <row r="883" spans="1:8">
      <c r="A883" s="126" t="s">
        <v>2889</v>
      </c>
      <c r="B883" s="127" t="s">
        <v>2891</v>
      </c>
      <c r="C883" s="128">
        <v>0</v>
      </c>
      <c r="D883" s="128">
        <v>0</v>
      </c>
      <c r="E883" s="128">
        <v>0</v>
      </c>
      <c r="F883" s="128">
        <v>0</v>
      </c>
      <c r="G883" s="128">
        <v>0</v>
      </c>
      <c r="H883" s="128">
        <v>0</v>
      </c>
    </row>
    <row r="884" spans="1:8">
      <c r="A884" s="126" t="s">
        <v>2892</v>
      </c>
      <c r="B884" s="127" t="s">
        <v>2894</v>
      </c>
      <c r="C884" s="128">
        <v>42</v>
      </c>
      <c r="D884" s="128">
        <v>9</v>
      </c>
      <c r="E884" s="128">
        <v>0</v>
      </c>
      <c r="F884" s="128">
        <v>0</v>
      </c>
      <c r="G884" s="128">
        <v>0</v>
      </c>
      <c r="H884" s="128">
        <v>0</v>
      </c>
    </row>
    <row r="885" spans="1:8">
      <c r="A885" s="126" t="s">
        <v>2895</v>
      </c>
      <c r="B885" s="127" t="s">
        <v>2897</v>
      </c>
      <c r="C885" s="128">
        <v>0</v>
      </c>
      <c r="D885" s="128">
        <v>0</v>
      </c>
      <c r="E885" s="128">
        <v>0</v>
      </c>
      <c r="F885" s="128">
        <v>0</v>
      </c>
      <c r="G885" s="128">
        <v>0</v>
      </c>
      <c r="H885" s="128">
        <v>0</v>
      </c>
    </row>
    <row r="886" spans="1:8">
      <c r="A886" s="126" t="s">
        <v>2898</v>
      </c>
      <c r="B886" s="127" t="s">
        <v>2900</v>
      </c>
      <c r="C886" s="128">
        <v>0</v>
      </c>
      <c r="D886" s="128">
        <v>0</v>
      </c>
      <c r="E886" s="128">
        <v>0</v>
      </c>
      <c r="F886" s="128">
        <v>0</v>
      </c>
      <c r="G886" s="128">
        <v>0</v>
      </c>
      <c r="H886" s="128">
        <v>0</v>
      </c>
    </row>
    <row r="887" spans="1:8">
      <c r="A887" s="126" t="s">
        <v>2901</v>
      </c>
      <c r="B887" s="127" t="s">
        <v>2903</v>
      </c>
      <c r="C887" s="128">
        <v>0</v>
      </c>
      <c r="D887" s="128">
        <v>8</v>
      </c>
      <c r="E887" s="128">
        <v>10</v>
      </c>
      <c r="F887" s="128">
        <v>0</v>
      </c>
      <c r="G887" s="128">
        <v>0</v>
      </c>
      <c r="H887" s="128">
        <v>0</v>
      </c>
    </row>
    <row r="888" spans="1:8">
      <c r="A888" s="126" t="s">
        <v>2904</v>
      </c>
      <c r="B888" s="127" t="s">
        <v>2906</v>
      </c>
      <c r="C888" s="128">
        <v>16</v>
      </c>
      <c r="D888" s="128">
        <v>0</v>
      </c>
      <c r="E888" s="128">
        <v>4</v>
      </c>
      <c r="F888" s="128">
        <v>0</v>
      </c>
      <c r="G888" s="128">
        <v>0</v>
      </c>
      <c r="H888" s="128">
        <v>0</v>
      </c>
    </row>
    <row r="889" spans="1:8">
      <c r="A889" s="126" t="s">
        <v>2907</v>
      </c>
      <c r="B889" s="127" t="s">
        <v>2909</v>
      </c>
      <c r="C889" s="128">
        <v>4</v>
      </c>
      <c r="D889" s="128">
        <v>56</v>
      </c>
      <c r="E889" s="128">
        <v>9</v>
      </c>
      <c r="F889" s="128">
        <v>0</v>
      </c>
      <c r="G889" s="128">
        <v>0</v>
      </c>
      <c r="H889" s="128">
        <v>0</v>
      </c>
    </row>
    <row r="890" spans="1:8">
      <c r="A890" s="126" t="s">
        <v>2910</v>
      </c>
      <c r="B890" s="127" t="s">
        <v>2912</v>
      </c>
      <c r="C890" s="128">
        <v>12</v>
      </c>
      <c r="D890" s="128">
        <v>0</v>
      </c>
      <c r="E890" s="128">
        <v>0</v>
      </c>
      <c r="F890" s="128">
        <v>0</v>
      </c>
      <c r="G890" s="128">
        <v>0</v>
      </c>
      <c r="H890" s="128">
        <v>0</v>
      </c>
    </row>
    <row r="891" spans="1:8">
      <c r="A891" s="126" t="s">
        <v>2913</v>
      </c>
      <c r="B891" s="127" t="s">
        <v>2915</v>
      </c>
      <c r="C891" s="128">
        <v>0</v>
      </c>
      <c r="D891" s="128">
        <v>0</v>
      </c>
      <c r="E891" s="128">
        <v>0</v>
      </c>
      <c r="F891" s="128">
        <v>0</v>
      </c>
      <c r="G891" s="128">
        <v>0</v>
      </c>
      <c r="H891" s="128">
        <v>0</v>
      </c>
    </row>
    <row r="892" spans="1:8">
      <c r="A892" s="126" t="s">
        <v>2916</v>
      </c>
      <c r="B892" s="127" t="s">
        <v>2918</v>
      </c>
      <c r="C892" s="128">
        <v>15</v>
      </c>
      <c r="D892" s="128">
        <v>18</v>
      </c>
      <c r="E892" s="128">
        <v>0</v>
      </c>
      <c r="F892" s="128">
        <v>0</v>
      </c>
      <c r="G892" s="128">
        <v>0</v>
      </c>
      <c r="H892" s="128">
        <v>0</v>
      </c>
    </row>
    <row r="893" spans="1:8">
      <c r="A893" s="126" t="s">
        <v>2919</v>
      </c>
      <c r="B893" s="127" t="s">
        <v>2921</v>
      </c>
      <c r="C893" s="128">
        <v>0</v>
      </c>
      <c r="D893" s="128">
        <v>-1</v>
      </c>
      <c r="E893" s="128">
        <v>12</v>
      </c>
      <c r="F893" s="128">
        <v>0</v>
      </c>
      <c r="G893" s="128">
        <v>0</v>
      </c>
      <c r="H893" s="128">
        <v>0</v>
      </c>
    </row>
    <row r="894" spans="1:8">
      <c r="A894" s="126" t="s">
        <v>2922</v>
      </c>
      <c r="B894" s="127" t="s">
        <v>2924</v>
      </c>
      <c r="C894" s="128">
        <v>0</v>
      </c>
      <c r="D894" s="128">
        <v>3</v>
      </c>
      <c r="E894" s="128">
        <v>0</v>
      </c>
      <c r="F894" s="128">
        <v>0</v>
      </c>
      <c r="G894" s="128">
        <v>0</v>
      </c>
      <c r="H894" s="128">
        <v>0</v>
      </c>
    </row>
    <row r="895" spans="1:8">
      <c r="A895" s="126" t="s">
        <v>2925</v>
      </c>
      <c r="B895" s="127" t="s">
        <v>2927</v>
      </c>
      <c r="C895" s="128">
        <v>0</v>
      </c>
      <c r="D895" s="128">
        <v>-1</v>
      </c>
      <c r="E895" s="128">
        <v>0</v>
      </c>
      <c r="F895" s="128">
        <v>0</v>
      </c>
      <c r="G895" s="128">
        <v>0</v>
      </c>
      <c r="H895" s="128">
        <v>0</v>
      </c>
    </row>
    <row r="896" spans="1:8">
      <c r="A896" s="126" t="s">
        <v>2928</v>
      </c>
      <c r="B896" s="127" t="s">
        <v>2930</v>
      </c>
      <c r="C896" s="128">
        <v>6</v>
      </c>
      <c r="D896" s="128">
        <v>-1</v>
      </c>
      <c r="E896" s="128">
        <v>0</v>
      </c>
      <c r="F896" s="128">
        <v>0</v>
      </c>
      <c r="G896" s="128">
        <v>0</v>
      </c>
      <c r="H896" s="128">
        <v>0</v>
      </c>
    </row>
    <row r="897" spans="1:8">
      <c r="A897" s="126" t="s">
        <v>2931</v>
      </c>
      <c r="B897" s="127" t="s">
        <v>2933</v>
      </c>
      <c r="C897" s="128">
        <v>8</v>
      </c>
      <c r="D897" s="128">
        <v>-5</v>
      </c>
      <c r="E897" s="128">
        <v>0</v>
      </c>
      <c r="F897" s="128">
        <v>1</v>
      </c>
      <c r="G897" s="128">
        <v>0</v>
      </c>
      <c r="H897" s="128">
        <v>0</v>
      </c>
    </row>
    <row r="898" spans="1:8">
      <c r="A898" s="126" t="s">
        <v>2934</v>
      </c>
      <c r="B898" s="127" t="s">
        <v>2936</v>
      </c>
      <c r="C898" s="128">
        <v>8</v>
      </c>
      <c r="D898" s="128">
        <v>0</v>
      </c>
      <c r="E898" s="128">
        <v>0</v>
      </c>
      <c r="F898" s="128">
        <v>0</v>
      </c>
      <c r="G898" s="128">
        <v>10</v>
      </c>
      <c r="H898" s="128">
        <v>0</v>
      </c>
    </row>
    <row r="899" spans="1:8">
      <c r="A899" s="126" t="s">
        <v>2937</v>
      </c>
      <c r="B899" s="127" t="s">
        <v>2939</v>
      </c>
      <c r="C899" s="128">
        <v>0</v>
      </c>
      <c r="D899" s="128">
        <v>0</v>
      </c>
      <c r="E899" s="128">
        <v>0</v>
      </c>
      <c r="F899" s="128">
        <v>0</v>
      </c>
      <c r="G899" s="128">
        <v>0</v>
      </c>
      <c r="H899" s="128">
        <v>0</v>
      </c>
    </row>
    <row r="900" spans="1:8">
      <c r="A900" s="126" t="s">
        <v>2940</v>
      </c>
      <c r="B900" s="127" t="s">
        <v>2942</v>
      </c>
      <c r="C900" s="128">
        <v>12</v>
      </c>
      <c r="D900" s="128">
        <v>0</v>
      </c>
      <c r="E900" s="128">
        <v>0</v>
      </c>
      <c r="F900" s="128">
        <v>10</v>
      </c>
      <c r="G900" s="128">
        <v>0</v>
      </c>
      <c r="H900" s="128">
        <v>0</v>
      </c>
    </row>
    <row r="901" spans="1:8">
      <c r="A901" s="126" t="s">
        <v>2943</v>
      </c>
      <c r="B901" s="127" t="s">
        <v>2945</v>
      </c>
      <c r="C901" s="128">
        <v>0</v>
      </c>
      <c r="D901" s="128">
        <v>0</v>
      </c>
      <c r="E901" s="128">
        <v>0</v>
      </c>
      <c r="F901" s="128">
        <v>1</v>
      </c>
      <c r="G901" s="128">
        <v>1</v>
      </c>
      <c r="H901" s="128">
        <v>0</v>
      </c>
    </row>
    <row r="902" spans="1:8">
      <c r="A902" s="126" t="s">
        <v>2946</v>
      </c>
      <c r="B902" s="127" t="s">
        <v>2948</v>
      </c>
      <c r="C902" s="128">
        <v>14</v>
      </c>
      <c r="D902" s="128">
        <v>0</v>
      </c>
      <c r="E902" s="128">
        <v>0</v>
      </c>
      <c r="F902" s="128">
        <v>0</v>
      </c>
      <c r="G902" s="128">
        <v>0</v>
      </c>
      <c r="H902" s="128">
        <v>0</v>
      </c>
    </row>
    <row r="903" spans="1:8">
      <c r="A903" s="126" t="s">
        <v>2949</v>
      </c>
      <c r="B903" s="127" t="s">
        <v>2951</v>
      </c>
      <c r="C903" s="128">
        <v>5</v>
      </c>
      <c r="D903" s="128">
        <v>0</v>
      </c>
      <c r="E903" s="128">
        <v>0</v>
      </c>
      <c r="F903" s="128">
        <v>0</v>
      </c>
      <c r="G903" s="128">
        <v>0</v>
      </c>
      <c r="H903" s="128">
        <v>0</v>
      </c>
    </row>
    <row r="904" spans="1:8">
      <c r="A904" s="126" t="s">
        <v>2952</v>
      </c>
      <c r="B904" s="127" t="s">
        <v>2954</v>
      </c>
      <c r="C904" s="128">
        <v>5</v>
      </c>
      <c r="D904" s="128">
        <v>0</v>
      </c>
      <c r="E904" s="128">
        <v>0</v>
      </c>
      <c r="F904" s="128">
        <v>0</v>
      </c>
      <c r="G904" s="128">
        <v>0</v>
      </c>
      <c r="H904" s="128">
        <v>0</v>
      </c>
    </row>
    <row r="905" spans="1:8">
      <c r="A905" s="126" t="s">
        <v>2955</v>
      </c>
      <c r="B905" s="127" t="s">
        <v>2957</v>
      </c>
      <c r="C905" s="128">
        <v>0</v>
      </c>
      <c r="D905" s="128">
        <v>0</v>
      </c>
      <c r="E905" s="128">
        <v>0</v>
      </c>
      <c r="F905" s="128">
        <v>0</v>
      </c>
      <c r="G905" s="128">
        <v>0</v>
      </c>
      <c r="H905" s="128">
        <v>0</v>
      </c>
    </row>
    <row r="906" spans="1:8">
      <c r="A906" s="126" t="s">
        <v>2958</v>
      </c>
      <c r="B906" s="127" t="s">
        <v>2960</v>
      </c>
      <c r="C906" s="128">
        <v>158</v>
      </c>
      <c r="D906" s="128">
        <v>130</v>
      </c>
      <c r="E906" s="128">
        <v>100</v>
      </c>
      <c r="F906" s="128">
        <v>110</v>
      </c>
      <c r="G906" s="128">
        <v>10</v>
      </c>
      <c r="H906" s="128">
        <v>50</v>
      </c>
    </row>
    <row r="907" spans="1:8">
      <c r="A907" s="126" t="s">
        <v>2961</v>
      </c>
      <c r="B907" s="127" t="s">
        <v>2963</v>
      </c>
      <c r="C907" s="128">
        <v>0</v>
      </c>
      <c r="D907" s="128">
        <v>0</v>
      </c>
      <c r="E907" s="128">
        <v>0</v>
      </c>
      <c r="F907" s="128">
        <v>0</v>
      </c>
      <c r="G907" s="128">
        <v>0</v>
      </c>
      <c r="H907" s="128">
        <v>0</v>
      </c>
    </row>
    <row r="908" spans="1:8">
      <c r="A908" s="126" t="s">
        <v>2964</v>
      </c>
      <c r="B908" s="127" t="s">
        <v>2966</v>
      </c>
      <c r="C908" s="128">
        <v>180</v>
      </c>
      <c r="D908" s="128">
        <v>200</v>
      </c>
      <c r="E908" s="128">
        <v>0</v>
      </c>
      <c r="F908" s="128">
        <v>150</v>
      </c>
      <c r="G908" s="128">
        <v>160</v>
      </c>
      <c r="H908" s="128">
        <v>40</v>
      </c>
    </row>
    <row r="909" spans="1:8">
      <c r="A909" s="126" t="s">
        <v>2967</v>
      </c>
      <c r="B909" s="127" t="s">
        <v>2969</v>
      </c>
      <c r="C909" s="128">
        <v>0</v>
      </c>
      <c r="D909" s="128">
        <v>0</v>
      </c>
      <c r="E909" s="128">
        <v>0</v>
      </c>
      <c r="F909" s="128">
        <v>0</v>
      </c>
      <c r="G909" s="128">
        <v>0</v>
      </c>
      <c r="H909" s="128">
        <v>0</v>
      </c>
    </row>
    <row r="910" spans="1:8">
      <c r="A910" s="126" t="s">
        <v>2970</v>
      </c>
      <c r="B910" s="127" t="s">
        <v>2972</v>
      </c>
      <c r="C910" s="128">
        <v>78</v>
      </c>
      <c r="D910" s="128">
        <v>10</v>
      </c>
      <c r="E910" s="128">
        <v>150</v>
      </c>
      <c r="F910" s="128">
        <v>80</v>
      </c>
      <c r="G910" s="128">
        <v>30</v>
      </c>
      <c r="H910" s="128">
        <v>50</v>
      </c>
    </row>
    <row r="911" spans="1:8">
      <c r="A911" s="126" t="s">
        <v>2973</v>
      </c>
      <c r="B911" s="127" t="s">
        <v>2975</v>
      </c>
      <c r="C911" s="128">
        <v>0</v>
      </c>
      <c r="D911" s="128">
        <v>0</v>
      </c>
      <c r="E911" s="128">
        <v>0</v>
      </c>
      <c r="F911" s="128">
        <v>0</v>
      </c>
      <c r="G911" s="128">
        <v>0</v>
      </c>
      <c r="H911" s="128">
        <v>0</v>
      </c>
    </row>
    <row r="912" spans="1:8">
      <c r="A912" s="126" t="s">
        <v>2976</v>
      </c>
      <c r="B912" s="127" t="s">
        <v>2977</v>
      </c>
      <c r="C912" s="128">
        <v>70</v>
      </c>
      <c r="D912" s="128">
        <v>0</v>
      </c>
      <c r="E912" s="128">
        <v>10</v>
      </c>
      <c r="F912" s="128">
        <v>60</v>
      </c>
      <c r="G912" s="128">
        <v>80</v>
      </c>
      <c r="H912" s="128">
        <v>0</v>
      </c>
    </row>
    <row r="913" spans="1:8">
      <c r="A913" s="126" t="s">
        <v>2978</v>
      </c>
      <c r="B913" s="127" t="s">
        <v>2979</v>
      </c>
      <c r="C913" s="128">
        <v>70</v>
      </c>
      <c r="D913" s="128">
        <v>40</v>
      </c>
      <c r="E913" s="128">
        <v>10</v>
      </c>
      <c r="F913" s="128">
        <v>50</v>
      </c>
      <c r="G913" s="128">
        <v>30</v>
      </c>
      <c r="H913" s="128">
        <v>20</v>
      </c>
    </row>
    <row r="914" spans="1:8">
      <c r="A914" s="126" t="s">
        <v>2980</v>
      </c>
      <c r="B914" s="127" t="s">
        <v>2982</v>
      </c>
      <c r="C914" s="128">
        <v>0</v>
      </c>
      <c r="D914" s="128">
        <v>0</v>
      </c>
      <c r="E914" s="128">
        <v>0</v>
      </c>
      <c r="F914" s="128">
        <v>0</v>
      </c>
      <c r="G914" s="128">
        <v>0</v>
      </c>
      <c r="H914" s="128">
        <v>0</v>
      </c>
    </row>
    <row r="915" spans="1:8">
      <c r="A915" s="126" t="s">
        <v>2983</v>
      </c>
      <c r="B915" s="127" t="s">
        <v>2985</v>
      </c>
      <c r="C915" s="128">
        <v>0</v>
      </c>
      <c r="D915" s="128">
        <v>0</v>
      </c>
      <c r="E915" s="128">
        <v>0</v>
      </c>
      <c r="F915" s="128">
        <v>0</v>
      </c>
      <c r="G915" s="128">
        <v>0</v>
      </c>
      <c r="H915" s="128">
        <v>0</v>
      </c>
    </row>
    <row r="916" spans="1:8">
      <c r="A916" s="126" t="s">
        <v>2986</v>
      </c>
      <c r="B916" s="127" t="s">
        <v>2987</v>
      </c>
      <c r="C916" s="128">
        <v>80</v>
      </c>
      <c r="D916" s="128">
        <v>20</v>
      </c>
      <c r="E916" s="128">
        <v>100</v>
      </c>
      <c r="F916" s="128">
        <v>0</v>
      </c>
      <c r="G916" s="128">
        <v>60</v>
      </c>
      <c r="H916" s="128">
        <v>0</v>
      </c>
    </row>
    <row r="917" spans="1:8">
      <c r="A917" s="126" t="s">
        <v>2988</v>
      </c>
      <c r="B917" s="127" t="s">
        <v>2990</v>
      </c>
      <c r="C917" s="128">
        <v>399</v>
      </c>
      <c r="D917" s="128">
        <v>354</v>
      </c>
      <c r="E917" s="128">
        <v>158</v>
      </c>
      <c r="F917" s="128">
        <v>151</v>
      </c>
      <c r="G917" s="128">
        <v>94</v>
      </c>
      <c r="H917" s="128">
        <v>76</v>
      </c>
    </row>
    <row r="918" spans="1:8">
      <c r="A918" s="126" t="s">
        <v>2991</v>
      </c>
      <c r="B918" s="127" t="s">
        <v>2993</v>
      </c>
      <c r="C918" s="128">
        <v>386</v>
      </c>
      <c r="D918" s="128">
        <v>676</v>
      </c>
      <c r="E918" s="128">
        <v>207</v>
      </c>
      <c r="F918" s="128">
        <v>190</v>
      </c>
      <c r="G918" s="128">
        <v>240</v>
      </c>
      <c r="H918" s="128">
        <v>93</v>
      </c>
    </row>
    <row r="919" spans="1:8">
      <c r="A919" s="126" t="s">
        <v>2994</v>
      </c>
      <c r="B919" s="127" t="s">
        <v>2996</v>
      </c>
      <c r="C919" s="128">
        <v>33</v>
      </c>
      <c r="D919" s="128">
        <v>35</v>
      </c>
      <c r="E919" s="128">
        <v>29</v>
      </c>
      <c r="F919" s="128">
        <v>37</v>
      </c>
      <c r="G919" s="128">
        <v>46</v>
      </c>
      <c r="H919" s="128">
        <v>20</v>
      </c>
    </row>
    <row r="920" spans="1:8">
      <c r="A920" s="126" t="s">
        <v>2997</v>
      </c>
      <c r="B920" s="127" t="s">
        <v>2999</v>
      </c>
      <c r="C920" s="128">
        <v>15</v>
      </c>
      <c r="D920" s="128">
        <v>10</v>
      </c>
      <c r="E920" s="128">
        <v>17</v>
      </c>
      <c r="F920" s="128">
        <v>22</v>
      </c>
      <c r="G920" s="128">
        <v>7</v>
      </c>
      <c r="H920" s="128">
        <v>9</v>
      </c>
    </row>
    <row r="921" spans="1:8">
      <c r="A921" s="126" t="s">
        <v>3000</v>
      </c>
      <c r="B921" s="127" t="s">
        <v>3002</v>
      </c>
      <c r="C921" s="128">
        <v>12</v>
      </c>
      <c r="D921" s="128">
        <v>13</v>
      </c>
      <c r="E921" s="128">
        <v>24</v>
      </c>
      <c r="F921" s="128">
        <v>12</v>
      </c>
      <c r="G921" s="128">
        <v>14</v>
      </c>
      <c r="H921" s="128">
        <v>6</v>
      </c>
    </row>
    <row r="922" spans="1:8">
      <c r="A922" s="126" t="s">
        <v>3003</v>
      </c>
      <c r="B922" s="127" t="s">
        <v>3005</v>
      </c>
      <c r="C922" s="128">
        <v>0</v>
      </c>
      <c r="D922" s="128">
        <v>0</v>
      </c>
      <c r="E922" s="128">
        <v>50</v>
      </c>
      <c r="F922" s="128">
        <v>10</v>
      </c>
      <c r="G922" s="128">
        <v>0</v>
      </c>
      <c r="H922" s="128">
        <v>0</v>
      </c>
    </row>
    <row r="923" spans="1:8">
      <c r="A923" s="126" t="s">
        <v>3006</v>
      </c>
      <c r="B923" s="127" t="s">
        <v>3008</v>
      </c>
      <c r="C923" s="128">
        <v>0</v>
      </c>
      <c r="D923" s="128">
        <v>0</v>
      </c>
      <c r="E923" s="128">
        <v>0</v>
      </c>
      <c r="F923" s="128">
        <v>0</v>
      </c>
      <c r="G923" s="128">
        <v>0</v>
      </c>
      <c r="H923" s="128">
        <v>0</v>
      </c>
    </row>
    <row r="924" spans="1:8">
      <c r="A924" s="126" t="s">
        <v>3009</v>
      </c>
      <c r="B924" s="127" t="s">
        <v>3011</v>
      </c>
      <c r="C924" s="128">
        <v>20</v>
      </c>
      <c r="D924" s="128">
        <v>140</v>
      </c>
      <c r="E924" s="128">
        <v>0</v>
      </c>
      <c r="F924" s="128">
        <v>0</v>
      </c>
      <c r="G924" s="128">
        <v>250</v>
      </c>
      <c r="H924" s="128">
        <v>0</v>
      </c>
    </row>
    <row r="925" spans="1:8">
      <c r="A925" s="126" t="s">
        <v>3012</v>
      </c>
      <c r="B925" s="127" t="s">
        <v>3014</v>
      </c>
      <c r="C925" s="128">
        <v>0</v>
      </c>
      <c r="D925" s="128">
        <v>0</v>
      </c>
      <c r="E925" s="128">
        <v>40</v>
      </c>
      <c r="F925" s="128">
        <v>0</v>
      </c>
      <c r="G925" s="128">
        <v>60</v>
      </c>
      <c r="H925" s="128">
        <v>0</v>
      </c>
    </row>
    <row r="926" spans="1:8">
      <c r="A926" s="126" t="s">
        <v>3015</v>
      </c>
      <c r="B926" s="127" t="s">
        <v>3017</v>
      </c>
      <c r="C926" s="128">
        <v>0</v>
      </c>
      <c r="D926" s="128">
        <v>0</v>
      </c>
      <c r="E926" s="128">
        <v>0</v>
      </c>
      <c r="F926" s="128">
        <v>0</v>
      </c>
      <c r="G926" s="128">
        <v>0</v>
      </c>
      <c r="H926" s="128">
        <v>0</v>
      </c>
    </row>
    <row r="927" spans="1:8">
      <c r="A927" s="126" t="s">
        <v>3018</v>
      </c>
      <c r="B927" s="127" t="s">
        <v>3020</v>
      </c>
      <c r="C927" s="128">
        <v>0</v>
      </c>
      <c r="D927" s="128">
        <v>0</v>
      </c>
      <c r="E927" s="128">
        <v>0</v>
      </c>
      <c r="F927" s="128">
        <v>0</v>
      </c>
      <c r="G927" s="128">
        <v>0</v>
      </c>
      <c r="H927" s="128">
        <v>0</v>
      </c>
    </row>
    <row r="928" spans="1:8">
      <c r="A928" s="126" t="s">
        <v>3021</v>
      </c>
      <c r="B928" s="127" t="s">
        <v>3023</v>
      </c>
      <c r="C928" s="128">
        <v>0</v>
      </c>
      <c r="D928" s="128">
        <v>0</v>
      </c>
      <c r="E928" s="128">
        <v>50</v>
      </c>
      <c r="F928" s="128">
        <v>0</v>
      </c>
      <c r="G928" s="128">
        <v>0</v>
      </c>
      <c r="H928" s="128">
        <v>0</v>
      </c>
    </row>
    <row r="929" spans="1:8">
      <c r="A929" s="126" t="s">
        <v>3024</v>
      </c>
      <c r="B929" s="127" t="s">
        <v>3026</v>
      </c>
      <c r="C929" s="128">
        <v>30</v>
      </c>
      <c r="D929" s="128">
        <v>60</v>
      </c>
      <c r="E929" s="128">
        <v>100</v>
      </c>
      <c r="F929" s="128">
        <v>170</v>
      </c>
      <c r="G929" s="128">
        <v>150</v>
      </c>
      <c r="H929" s="128">
        <v>40</v>
      </c>
    </row>
    <row r="930" spans="1:8">
      <c r="A930" s="126" t="s">
        <v>3027</v>
      </c>
      <c r="B930" s="127" t="s">
        <v>3029</v>
      </c>
      <c r="C930" s="128">
        <v>0</v>
      </c>
      <c r="D930" s="128">
        <v>0</v>
      </c>
      <c r="E930" s="128">
        <v>0</v>
      </c>
      <c r="F930" s="128">
        <v>0</v>
      </c>
      <c r="G930" s="128">
        <v>0</v>
      </c>
      <c r="H930" s="128">
        <v>0</v>
      </c>
    </row>
    <row r="931" spans="1:8">
      <c r="A931" s="126" t="s">
        <v>3030</v>
      </c>
      <c r="B931" s="127" t="s">
        <v>3032</v>
      </c>
      <c r="C931" s="128">
        <v>0</v>
      </c>
      <c r="D931" s="128">
        <v>0</v>
      </c>
      <c r="E931" s="128">
        <v>0</v>
      </c>
      <c r="F931" s="128">
        <v>0</v>
      </c>
      <c r="G931" s="128">
        <v>0</v>
      </c>
      <c r="H931" s="128">
        <v>0</v>
      </c>
    </row>
    <row r="932" spans="1:8">
      <c r="A932" s="126" t="s">
        <v>3033</v>
      </c>
      <c r="B932" s="127" t="s">
        <v>3035</v>
      </c>
      <c r="C932" s="128">
        <v>0</v>
      </c>
      <c r="D932" s="128">
        <v>0</v>
      </c>
      <c r="E932" s="128">
        <v>0</v>
      </c>
      <c r="F932" s="128">
        <v>0</v>
      </c>
      <c r="G932" s="128">
        <v>0</v>
      </c>
      <c r="H932" s="128">
        <v>0</v>
      </c>
    </row>
    <row r="933" spans="1:8">
      <c r="A933" s="126" t="s">
        <v>3036</v>
      </c>
      <c r="B933" s="127" t="s">
        <v>3038</v>
      </c>
      <c r="C933" s="128">
        <v>0</v>
      </c>
      <c r="D933" s="128">
        <v>0</v>
      </c>
      <c r="E933" s="128">
        <v>0</v>
      </c>
      <c r="F933" s="128">
        <v>0</v>
      </c>
      <c r="G933" s="128">
        <v>0</v>
      </c>
      <c r="H933" s="128">
        <v>0</v>
      </c>
    </row>
    <row r="934" spans="1:8">
      <c r="A934" s="126" t="s">
        <v>3039</v>
      </c>
      <c r="B934" s="127" t="s">
        <v>3040</v>
      </c>
      <c r="C934" s="128">
        <v>80</v>
      </c>
      <c r="D934" s="128">
        <v>40</v>
      </c>
      <c r="E934" s="128">
        <v>30</v>
      </c>
      <c r="F934" s="128">
        <v>40</v>
      </c>
      <c r="G934" s="128">
        <v>90</v>
      </c>
      <c r="H934" s="128">
        <v>30</v>
      </c>
    </row>
    <row r="935" spans="1:8">
      <c r="A935" s="126" t="s">
        <v>3041</v>
      </c>
      <c r="B935" s="127" t="s">
        <v>3042</v>
      </c>
      <c r="C935" s="128">
        <v>30</v>
      </c>
      <c r="D935" s="128">
        <v>0</v>
      </c>
      <c r="E935" s="128">
        <v>90</v>
      </c>
      <c r="F935" s="128">
        <v>30</v>
      </c>
      <c r="G935" s="128">
        <v>30</v>
      </c>
      <c r="H935" s="128">
        <v>20</v>
      </c>
    </row>
    <row r="936" spans="1:8">
      <c r="A936" s="126" t="s">
        <v>3043</v>
      </c>
      <c r="B936" s="127" t="s">
        <v>3045</v>
      </c>
      <c r="C936" s="128">
        <v>0</v>
      </c>
      <c r="D936" s="128">
        <v>0</v>
      </c>
      <c r="E936" s="128">
        <v>0</v>
      </c>
      <c r="F936" s="128">
        <v>0</v>
      </c>
      <c r="G936" s="128">
        <v>0</v>
      </c>
      <c r="H936" s="128">
        <v>0</v>
      </c>
    </row>
    <row r="937" spans="1:8">
      <c r="A937" s="126" t="s">
        <v>3046</v>
      </c>
      <c r="B937" s="127" t="s">
        <v>3047</v>
      </c>
      <c r="C937" s="128">
        <v>140</v>
      </c>
      <c r="D937" s="128">
        <v>40</v>
      </c>
      <c r="E937" s="128">
        <v>30</v>
      </c>
      <c r="F937" s="128">
        <v>50</v>
      </c>
      <c r="G937" s="128">
        <v>40</v>
      </c>
      <c r="H937" s="128">
        <v>30</v>
      </c>
    </row>
    <row r="938" spans="1:8">
      <c r="A938" s="126" t="s">
        <v>3048</v>
      </c>
      <c r="B938" s="127" t="s">
        <v>3050</v>
      </c>
      <c r="C938" s="128">
        <v>0</v>
      </c>
      <c r="D938" s="128">
        <v>0</v>
      </c>
      <c r="E938" s="128">
        <v>0</v>
      </c>
      <c r="F938" s="128">
        <v>0</v>
      </c>
      <c r="G938" s="128">
        <v>0</v>
      </c>
      <c r="H938" s="128">
        <v>0</v>
      </c>
    </row>
    <row r="939" spans="1:8">
      <c r="A939" s="126" t="s">
        <v>3051</v>
      </c>
      <c r="B939" s="127" t="s">
        <v>3053</v>
      </c>
      <c r="C939" s="128">
        <v>0</v>
      </c>
      <c r="D939" s="128">
        <v>0</v>
      </c>
      <c r="E939" s="128">
        <v>0</v>
      </c>
      <c r="F939" s="128">
        <v>0</v>
      </c>
      <c r="G939" s="128">
        <v>0</v>
      </c>
      <c r="H939" s="128">
        <v>0</v>
      </c>
    </row>
    <row r="940" spans="1:8">
      <c r="A940" s="126" t="s">
        <v>3054</v>
      </c>
      <c r="B940" s="127" t="s">
        <v>3055</v>
      </c>
      <c r="C940" s="128">
        <v>40</v>
      </c>
      <c r="D940" s="128">
        <v>0</v>
      </c>
      <c r="E940" s="128">
        <v>0</v>
      </c>
      <c r="F940" s="128">
        <v>30</v>
      </c>
      <c r="G940" s="128">
        <v>10</v>
      </c>
      <c r="H940" s="128">
        <v>10</v>
      </c>
    </row>
    <row r="941" spans="1:8">
      <c r="A941" s="126" t="s">
        <v>3056</v>
      </c>
      <c r="B941" s="127" t="s">
        <v>3057</v>
      </c>
      <c r="C941" s="128">
        <v>160</v>
      </c>
      <c r="D941" s="128">
        <v>100</v>
      </c>
      <c r="E941" s="128">
        <v>70</v>
      </c>
      <c r="F941" s="128">
        <v>40</v>
      </c>
      <c r="G941" s="128">
        <v>40</v>
      </c>
      <c r="H941" s="128">
        <v>40</v>
      </c>
    </row>
    <row r="942" spans="1:8">
      <c r="A942" s="126" t="s">
        <v>3058</v>
      </c>
      <c r="B942" s="127" t="s">
        <v>3060</v>
      </c>
      <c r="C942" s="128">
        <v>0</v>
      </c>
      <c r="D942" s="128">
        <v>0</v>
      </c>
      <c r="E942" s="128">
        <v>0</v>
      </c>
      <c r="F942" s="128">
        <v>0</v>
      </c>
      <c r="G942" s="128">
        <v>0</v>
      </c>
      <c r="H942" s="128">
        <v>0</v>
      </c>
    </row>
    <row r="943" spans="1:8">
      <c r="A943" s="126" t="s">
        <v>3061</v>
      </c>
      <c r="B943" s="127" t="s">
        <v>3063</v>
      </c>
      <c r="C943" s="128">
        <v>0</v>
      </c>
      <c r="D943" s="128">
        <v>0</v>
      </c>
      <c r="E943" s="128">
        <v>0</v>
      </c>
      <c r="F943" s="128">
        <v>0</v>
      </c>
      <c r="G943" s="128">
        <v>0</v>
      </c>
      <c r="H943" s="128">
        <v>0</v>
      </c>
    </row>
    <row r="944" spans="1:8">
      <c r="A944" s="126" t="s">
        <v>3064</v>
      </c>
      <c r="B944" s="127" t="s">
        <v>3065</v>
      </c>
      <c r="C944" s="128">
        <v>110</v>
      </c>
      <c r="D944" s="128">
        <v>90</v>
      </c>
      <c r="E944" s="128">
        <v>50</v>
      </c>
      <c r="F944" s="128">
        <v>50</v>
      </c>
      <c r="G944" s="128">
        <v>0</v>
      </c>
      <c r="H944" s="128">
        <v>20</v>
      </c>
    </row>
    <row r="945" spans="1:8">
      <c r="A945" s="126" t="s">
        <v>3066</v>
      </c>
      <c r="B945" s="127" t="s">
        <v>3067</v>
      </c>
      <c r="C945" s="128">
        <v>150</v>
      </c>
      <c r="D945" s="128">
        <v>30</v>
      </c>
      <c r="E945" s="128">
        <v>40</v>
      </c>
      <c r="F945" s="128">
        <v>20</v>
      </c>
      <c r="G945" s="128">
        <v>20</v>
      </c>
      <c r="H945" s="128">
        <v>20</v>
      </c>
    </row>
    <row r="946" spans="1:8">
      <c r="A946" s="126" t="s">
        <v>3068</v>
      </c>
      <c r="B946" s="127" t="s">
        <v>3070</v>
      </c>
      <c r="C946" s="128">
        <v>0</v>
      </c>
      <c r="D946" s="128">
        <v>0</v>
      </c>
      <c r="E946" s="128">
        <v>0</v>
      </c>
      <c r="F946" s="128">
        <v>0</v>
      </c>
      <c r="G946" s="128">
        <v>0</v>
      </c>
      <c r="H946" s="128">
        <v>0</v>
      </c>
    </row>
    <row r="947" spans="1:8">
      <c r="A947" s="126" t="s">
        <v>3071</v>
      </c>
      <c r="B947" s="127" t="s">
        <v>3073</v>
      </c>
      <c r="C947" s="128">
        <v>-10</v>
      </c>
      <c r="D947" s="128">
        <v>0</v>
      </c>
      <c r="E947" s="128">
        <v>60</v>
      </c>
      <c r="F947" s="128">
        <v>0</v>
      </c>
      <c r="G947" s="128">
        <v>60</v>
      </c>
      <c r="H947" s="128">
        <v>0</v>
      </c>
    </row>
    <row r="948" spans="1:8">
      <c r="A948" s="126" t="s">
        <v>3074</v>
      </c>
      <c r="B948" s="127" t="s">
        <v>3076</v>
      </c>
      <c r="C948" s="128">
        <v>0</v>
      </c>
      <c r="D948" s="128">
        <v>0</v>
      </c>
      <c r="E948" s="128">
        <v>0</v>
      </c>
      <c r="F948" s="128">
        <v>0</v>
      </c>
      <c r="G948" s="128">
        <v>0</v>
      </c>
      <c r="H948" s="128">
        <v>0</v>
      </c>
    </row>
    <row r="949" spans="1:8">
      <c r="A949" s="126" t="s">
        <v>3077</v>
      </c>
      <c r="B949" s="127" t="s">
        <v>3078</v>
      </c>
      <c r="C949" s="128">
        <v>40</v>
      </c>
      <c r="D949" s="128">
        <v>0</v>
      </c>
      <c r="E949" s="128">
        <v>60</v>
      </c>
      <c r="F949" s="128">
        <v>40</v>
      </c>
      <c r="G949" s="128">
        <v>80</v>
      </c>
      <c r="H949" s="128">
        <v>20</v>
      </c>
    </row>
    <row r="950" spans="1:8">
      <c r="A950" s="126" t="s">
        <v>3079</v>
      </c>
      <c r="B950" s="127" t="s">
        <v>3080</v>
      </c>
      <c r="C950" s="128">
        <v>-1</v>
      </c>
      <c r="D950" s="128">
        <v>0</v>
      </c>
      <c r="E950" s="128">
        <v>0</v>
      </c>
      <c r="F950" s="128">
        <v>0</v>
      </c>
      <c r="G950" s="128">
        <v>0</v>
      </c>
      <c r="H950" s="128">
        <v>0</v>
      </c>
    </row>
    <row r="951" spans="1:8">
      <c r="A951" s="126" t="s">
        <v>3081</v>
      </c>
      <c r="B951" s="127" t="s">
        <v>3083</v>
      </c>
      <c r="C951" s="128">
        <v>0</v>
      </c>
      <c r="D951" s="128">
        <v>0</v>
      </c>
      <c r="E951" s="128">
        <v>0</v>
      </c>
      <c r="F951" s="128">
        <v>0</v>
      </c>
      <c r="G951" s="128">
        <v>0</v>
      </c>
      <c r="H951" s="128">
        <v>0</v>
      </c>
    </row>
    <row r="952" spans="1:8">
      <c r="A952" s="126" t="s">
        <v>3084</v>
      </c>
      <c r="B952" s="127" t="s">
        <v>3085</v>
      </c>
      <c r="C952" s="128">
        <v>130</v>
      </c>
      <c r="D952" s="128">
        <v>0</v>
      </c>
      <c r="E952" s="128">
        <v>100</v>
      </c>
      <c r="F952" s="128">
        <v>0</v>
      </c>
      <c r="G952" s="128">
        <v>0</v>
      </c>
      <c r="H952" s="128">
        <v>40</v>
      </c>
    </row>
    <row r="953" spans="1:8">
      <c r="A953" s="126" t="s">
        <v>3086</v>
      </c>
      <c r="B953" s="127" t="s">
        <v>3088</v>
      </c>
      <c r="C953" s="128">
        <v>42</v>
      </c>
      <c r="D953" s="128">
        <v>58</v>
      </c>
      <c r="E953" s="128">
        <v>12</v>
      </c>
      <c r="F953" s="128">
        <v>13</v>
      </c>
      <c r="G953" s="128">
        <v>19</v>
      </c>
      <c r="H953" s="128">
        <v>15</v>
      </c>
    </row>
    <row r="954" spans="1:8">
      <c r="A954" s="126" t="s">
        <v>3089</v>
      </c>
      <c r="B954" s="127" t="s">
        <v>3091</v>
      </c>
      <c r="C954" s="128">
        <v>56</v>
      </c>
      <c r="D954" s="128">
        <v>77</v>
      </c>
      <c r="E954" s="128">
        <v>41</v>
      </c>
      <c r="F954" s="128">
        <v>48</v>
      </c>
      <c r="G954" s="128">
        <v>34</v>
      </c>
      <c r="H954" s="128">
        <v>14</v>
      </c>
    </row>
    <row r="955" spans="1:8">
      <c r="A955" s="126" t="s">
        <v>3092</v>
      </c>
      <c r="B955" s="127" t="s">
        <v>3094</v>
      </c>
      <c r="C955" s="128">
        <v>32</v>
      </c>
      <c r="D955" s="128">
        <v>18</v>
      </c>
      <c r="E955" s="128">
        <v>10</v>
      </c>
      <c r="F955" s="128">
        <v>14</v>
      </c>
      <c r="G955" s="128">
        <v>22</v>
      </c>
      <c r="H955" s="128">
        <v>10</v>
      </c>
    </row>
    <row r="956" spans="1:8">
      <c r="A956" s="126" t="s">
        <v>3095</v>
      </c>
      <c r="B956" s="127" t="s">
        <v>3097</v>
      </c>
      <c r="C956" s="128">
        <v>20</v>
      </c>
      <c r="D956" s="128">
        <v>16</v>
      </c>
      <c r="E956" s="128">
        <v>22</v>
      </c>
      <c r="F956" s="128">
        <v>15</v>
      </c>
      <c r="G956" s="128">
        <v>10</v>
      </c>
      <c r="H956" s="128">
        <v>12</v>
      </c>
    </row>
    <row r="957" spans="1:8">
      <c r="A957" s="126" t="s">
        <v>3098</v>
      </c>
      <c r="B957" s="127" t="s">
        <v>3100</v>
      </c>
      <c r="C957" s="128">
        <v>20</v>
      </c>
      <c r="D957" s="128">
        <v>32</v>
      </c>
      <c r="E957" s="128">
        <v>9</v>
      </c>
      <c r="F957" s="128">
        <v>17</v>
      </c>
      <c r="G957" s="128">
        <v>18</v>
      </c>
      <c r="H957" s="128">
        <v>12</v>
      </c>
    </row>
    <row r="958" spans="1:8">
      <c r="A958" s="126" t="s">
        <v>3101</v>
      </c>
      <c r="B958" s="127" t="s">
        <v>3103</v>
      </c>
      <c r="C958" s="128">
        <v>91</v>
      </c>
      <c r="D958" s="128">
        <v>91</v>
      </c>
      <c r="E958" s="128">
        <v>34</v>
      </c>
      <c r="F958" s="128">
        <v>39</v>
      </c>
      <c r="G958" s="128">
        <v>44</v>
      </c>
      <c r="H958" s="128">
        <v>20</v>
      </c>
    </row>
    <row r="959" spans="1:8">
      <c r="A959" s="126" t="s">
        <v>3104</v>
      </c>
      <c r="B959" s="127" t="s">
        <v>3106</v>
      </c>
      <c r="C959" s="128">
        <v>16</v>
      </c>
      <c r="D959" s="128">
        <v>32</v>
      </c>
      <c r="E959" s="128">
        <v>16</v>
      </c>
      <c r="F959" s="128">
        <v>26</v>
      </c>
      <c r="G959" s="128">
        <v>34</v>
      </c>
      <c r="H959" s="128">
        <v>10</v>
      </c>
    </row>
    <row r="960" spans="1:8">
      <c r="A960" s="126" t="s">
        <v>3107</v>
      </c>
      <c r="B960" s="127" t="s">
        <v>3109</v>
      </c>
      <c r="C960" s="128">
        <v>22</v>
      </c>
      <c r="D960" s="128">
        <v>25</v>
      </c>
      <c r="E960" s="128">
        <v>28</v>
      </c>
      <c r="F960" s="128">
        <v>12</v>
      </c>
      <c r="G960" s="128">
        <v>23</v>
      </c>
      <c r="H960" s="128">
        <v>5</v>
      </c>
    </row>
    <row r="961" spans="1:8">
      <c r="A961" s="126" t="s">
        <v>3110</v>
      </c>
      <c r="B961" s="127" t="s">
        <v>3112</v>
      </c>
      <c r="C961" s="128">
        <v>0</v>
      </c>
      <c r="D961" s="128">
        <v>0</v>
      </c>
      <c r="E961" s="128">
        <v>0</v>
      </c>
      <c r="F961" s="128">
        <v>0</v>
      </c>
      <c r="G961" s="128">
        <v>0</v>
      </c>
      <c r="H961" s="128">
        <v>0</v>
      </c>
    </row>
    <row r="962" spans="1:8">
      <c r="A962" s="126" t="s">
        <v>3113</v>
      </c>
      <c r="B962" s="127" t="s">
        <v>3115</v>
      </c>
      <c r="C962" s="128">
        <v>0</v>
      </c>
      <c r="D962" s="128">
        <v>0</v>
      </c>
      <c r="E962" s="128">
        <v>0</v>
      </c>
      <c r="F962" s="128">
        <v>0</v>
      </c>
      <c r="G962" s="128">
        <v>0</v>
      </c>
      <c r="H962" s="128">
        <v>0</v>
      </c>
    </row>
    <row r="963" spans="1:8">
      <c r="A963" s="126" t="s">
        <v>3116</v>
      </c>
      <c r="B963" s="127" t="s">
        <v>3118</v>
      </c>
      <c r="C963" s="128">
        <v>0</v>
      </c>
      <c r="D963" s="128">
        <v>0</v>
      </c>
      <c r="E963" s="128">
        <v>0</v>
      </c>
      <c r="F963" s="128">
        <v>0</v>
      </c>
      <c r="G963" s="128">
        <v>0</v>
      </c>
      <c r="H963" s="128">
        <v>0</v>
      </c>
    </row>
    <row r="964" spans="1:8">
      <c r="A964" s="126" t="s">
        <v>3119</v>
      </c>
      <c r="B964" s="127" t="s">
        <v>3121</v>
      </c>
      <c r="C964" s="128">
        <v>0</v>
      </c>
      <c r="D964" s="128">
        <v>0</v>
      </c>
      <c r="E964" s="128">
        <v>0</v>
      </c>
      <c r="F964" s="128">
        <v>0</v>
      </c>
      <c r="G964" s="128">
        <v>0</v>
      </c>
      <c r="H964" s="128">
        <v>0</v>
      </c>
    </row>
    <row r="965" spans="1:8">
      <c r="A965" s="126" t="s">
        <v>3122</v>
      </c>
      <c r="B965" s="127" t="s">
        <v>3124</v>
      </c>
      <c r="C965" s="128">
        <v>0</v>
      </c>
      <c r="D965" s="128">
        <v>0</v>
      </c>
      <c r="E965" s="128">
        <v>0</v>
      </c>
      <c r="F965" s="128">
        <v>0</v>
      </c>
      <c r="G965" s="128">
        <v>0</v>
      </c>
      <c r="H965" s="128">
        <v>0</v>
      </c>
    </row>
    <row r="966" spans="1:8">
      <c r="A966" s="126" t="s">
        <v>3125</v>
      </c>
      <c r="B966" s="127" t="s">
        <v>3127</v>
      </c>
      <c r="C966" s="128">
        <v>0</v>
      </c>
      <c r="D966" s="128">
        <v>0</v>
      </c>
      <c r="E966" s="128">
        <v>0</v>
      </c>
      <c r="F966" s="128">
        <v>0</v>
      </c>
      <c r="G966" s="128">
        <v>0</v>
      </c>
      <c r="H966" s="128">
        <v>0</v>
      </c>
    </row>
    <row r="967" spans="1:8">
      <c r="A967" s="126" t="s">
        <v>3128</v>
      </c>
      <c r="B967" s="127" t="s">
        <v>3130</v>
      </c>
      <c r="C967" s="128">
        <v>0</v>
      </c>
      <c r="D967" s="128">
        <v>0</v>
      </c>
      <c r="E967" s="128">
        <v>0</v>
      </c>
      <c r="F967" s="128">
        <v>0</v>
      </c>
      <c r="G967" s="128">
        <v>0</v>
      </c>
      <c r="H967" s="128">
        <v>0</v>
      </c>
    </row>
    <row r="968" spans="1:8">
      <c r="A968" s="126" t="s">
        <v>3131</v>
      </c>
      <c r="B968" s="127" t="s">
        <v>3133</v>
      </c>
      <c r="C968" s="128">
        <v>0</v>
      </c>
      <c r="D968" s="128">
        <v>0</v>
      </c>
      <c r="E968" s="128">
        <v>0</v>
      </c>
      <c r="F968" s="128">
        <v>0</v>
      </c>
      <c r="G968" s="128">
        <v>0</v>
      </c>
      <c r="H968" s="128">
        <v>0</v>
      </c>
    </row>
    <row r="969" spans="1:8">
      <c r="A969" s="126" t="s">
        <v>3134</v>
      </c>
      <c r="B969" s="127" t="s">
        <v>3136</v>
      </c>
      <c r="C969" s="128">
        <v>0</v>
      </c>
      <c r="D969" s="128">
        <v>0</v>
      </c>
      <c r="E969" s="128">
        <v>0</v>
      </c>
      <c r="F969" s="128">
        <v>0</v>
      </c>
      <c r="G969" s="128">
        <v>0</v>
      </c>
      <c r="H969" s="128">
        <v>0</v>
      </c>
    </row>
    <row r="970" spans="1:8">
      <c r="A970" s="126" t="s">
        <v>3137</v>
      </c>
      <c r="B970" s="127" t="s">
        <v>3139</v>
      </c>
      <c r="C970" s="128">
        <v>0</v>
      </c>
      <c r="D970" s="128">
        <v>0</v>
      </c>
      <c r="E970" s="128">
        <v>0</v>
      </c>
      <c r="F970" s="128">
        <v>0</v>
      </c>
      <c r="G970" s="128">
        <v>0</v>
      </c>
      <c r="H970" s="128">
        <v>0</v>
      </c>
    </row>
    <row r="971" spans="1:8">
      <c r="A971" s="126" t="s">
        <v>3140</v>
      </c>
      <c r="B971" s="127" t="s">
        <v>3142</v>
      </c>
      <c r="C971" s="128">
        <v>3</v>
      </c>
      <c r="D971" s="128">
        <v>0</v>
      </c>
      <c r="E971" s="128">
        <v>0</v>
      </c>
      <c r="F971" s="128">
        <v>0</v>
      </c>
      <c r="G971" s="128">
        <v>0</v>
      </c>
      <c r="H971" s="128">
        <v>0</v>
      </c>
    </row>
    <row r="972" spans="1:8">
      <c r="A972" s="126" t="s">
        <v>3143</v>
      </c>
      <c r="B972" s="127" t="s">
        <v>3145</v>
      </c>
      <c r="C972" s="128">
        <v>8</v>
      </c>
      <c r="D972" s="128">
        <v>0</v>
      </c>
      <c r="E972" s="128">
        <v>0</v>
      </c>
      <c r="F972" s="128">
        <v>0</v>
      </c>
      <c r="G972" s="128">
        <v>0</v>
      </c>
      <c r="H972" s="128">
        <v>0</v>
      </c>
    </row>
    <row r="973" spans="1:8">
      <c r="A973" s="126" t="s">
        <v>3146</v>
      </c>
      <c r="B973" s="127" t="s">
        <v>3148</v>
      </c>
      <c r="C973" s="128">
        <v>37</v>
      </c>
      <c r="D973" s="128">
        <v>0</v>
      </c>
      <c r="E973" s="128">
        <v>0</v>
      </c>
      <c r="F973" s="128">
        <v>0</v>
      </c>
      <c r="G973" s="128">
        <v>0</v>
      </c>
      <c r="H973" s="128">
        <v>0</v>
      </c>
    </row>
    <row r="974" spans="1:8">
      <c r="A974" s="126" t="s">
        <v>3149</v>
      </c>
      <c r="B974" s="127" t="s">
        <v>3151</v>
      </c>
      <c r="C974" s="128">
        <v>70</v>
      </c>
      <c r="D974" s="128">
        <v>0</v>
      </c>
      <c r="E974" s="128">
        <v>0</v>
      </c>
      <c r="F974" s="128">
        <v>0</v>
      </c>
      <c r="G974" s="128">
        <v>0</v>
      </c>
      <c r="H974" s="128">
        <v>0</v>
      </c>
    </row>
    <row r="975" spans="1:8">
      <c r="A975" s="126" t="s">
        <v>3152</v>
      </c>
      <c r="B975" s="127" t="s">
        <v>3154</v>
      </c>
      <c r="C975" s="128">
        <v>135</v>
      </c>
      <c r="D975" s="128">
        <v>0</v>
      </c>
      <c r="E975" s="128">
        <v>0</v>
      </c>
      <c r="F975" s="128">
        <v>0</v>
      </c>
      <c r="G975" s="128">
        <v>0</v>
      </c>
      <c r="H975" s="128">
        <v>0</v>
      </c>
    </row>
    <row r="976" spans="1:8">
      <c r="A976" s="126" t="s">
        <v>3155</v>
      </c>
      <c r="B976" s="127" t="s">
        <v>3157</v>
      </c>
      <c r="C976" s="128">
        <v>8</v>
      </c>
      <c r="D976" s="128">
        <v>0</v>
      </c>
      <c r="E976" s="128">
        <v>0</v>
      </c>
      <c r="F976" s="128">
        <v>0</v>
      </c>
      <c r="G976" s="128">
        <v>0</v>
      </c>
      <c r="H976" s="128">
        <v>0</v>
      </c>
    </row>
    <row r="977" spans="1:8">
      <c r="A977" s="126" t="s">
        <v>3158</v>
      </c>
      <c r="B977" s="127" t="s">
        <v>3160</v>
      </c>
      <c r="C977" s="128">
        <v>223</v>
      </c>
      <c r="D977" s="128">
        <v>0</v>
      </c>
      <c r="E977" s="128">
        <v>0</v>
      </c>
      <c r="F977" s="128">
        <v>0</v>
      </c>
      <c r="G977" s="128">
        <v>0</v>
      </c>
      <c r="H977" s="128">
        <v>0</v>
      </c>
    </row>
    <row r="978" spans="1:8">
      <c r="A978" s="126" t="s">
        <v>3161</v>
      </c>
      <c r="B978" s="127" t="s">
        <v>3163</v>
      </c>
      <c r="C978" s="128">
        <v>48</v>
      </c>
      <c r="D978" s="128">
        <v>0</v>
      </c>
      <c r="E978" s="128">
        <v>0</v>
      </c>
      <c r="F978" s="128">
        <v>0</v>
      </c>
      <c r="G978" s="128">
        <v>0</v>
      </c>
      <c r="H978" s="128">
        <v>0</v>
      </c>
    </row>
    <row r="979" spans="1:8">
      <c r="A979" s="126" t="s">
        <v>3164</v>
      </c>
      <c r="B979" s="127" t="s">
        <v>3166</v>
      </c>
      <c r="C979" s="128">
        <v>91</v>
      </c>
      <c r="D979" s="128">
        <v>0</v>
      </c>
      <c r="E979" s="128">
        <v>0</v>
      </c>
      <c r="F979" s="128">
        <v>0</v>
      </c>
      <c r="G979" s="128">
        <v>0</v>
      </c>
      <c r="H979" s="128">
        <v>0</v>
      </c>
    </row>
    <row r="980" spans="1:8">
      <c r="A980" s="126" t="s">
        <v>3167</v>
      </c>
      <c r="B980" s="127" t="s">
        <v>3169</v>
      </c>
      <c r="C980" s="128">
        <v>4</v>
      </c>
      <c r="D980" s="128">
        <v>0</v>
      </c>
      <c r="E980" s="128">
        <v>0</v>
      </c>
      <c r="F980" s="128">
        <v>3</v>
      </c>
      <c r="G980" s="128">
        <v>0</v>
      </c>
      <c r="H980" s="128">
        <v>0</v>
      </c>
    </row>
    <row r="981" spans="1:8">
      <c r="A981" s="126" t="s">
        <v>3170</v>
      </c>
      <c r="B981" s="127" t="s">
        <v>3172</v>
      </c>
      <c r="C981" s="128">
        <v>0</v>
      </c>
      <c r="D981" s="128">
        <v>0</v>
      </c>
      <c r="E981" s="128">
        <v>0</v>
      </c>
      <c r="F981" s="128">
        <v>0</v>
      </c>
      <c r="G981" s="128">
        <v>0</v>
      </c>
      <c r="H981" s="128">
        <v>0</v>
      </c>
    </row>
    <row r="982" spans="1:8">
      <c r="A982" s="126" t="s">
        <v>3173</v>
      </c>
      <c r="B982" s="127" t="s">
        <v>3175</v>
      </c>
      <c r="C982" s="128">
        <v>0</v>
      </c>
      <c r="D982" s="128">
        <v>0</v>
      </c>
      <c r="E982" s="128">
        <v>0</v>
      </c>
      <c r="F982" s="128">
        <v>0</v>
      </c>
      <c r="G982" s="128">
        <v>0</v>
      </c>
      <c r="H982" s="128">
        <v>0</v>
      </c>
    </row>
    <row r="983" spans="1:8">
      <c r="A983" s="126" t="s">
        <v>3176</v>
      </c>
      <c r="B983" s="127" t="s">
        <v>3178</v>
      </c>
      <c r="C983" s="128">
        <v>52</v>
      </c>
      <c r="D983" s="128">
        <v>0</v>
      </c>
      <c r="E983" s="128">
        <v>0</v>
      </c>
      <c r="F983" s="128">
        <v>0</v>
      </c>
      <c r="G983" s="128">
        <v>0</v>
      </c>
      <c r="H983" s="128">
        <v>0</v>
      </c>
    </row>
    <row r="984" spans="1:8">
      <c r="A984" s="126" t="s">
        <v>3179</v>
      </c>
      <c r="B984" s="127" t="s">
        <v>3181</v>
      </c>
      <c r="C984" s="128">
        <v>31</v>
      </c>
      <c r="D984" s="128">
        <v>0</v>
      </c>
      <c r="E984" s="128">
        <v>0</v>
      </c>
      <c r="F984" s="128">
        <v>0</v>
      </c>
      <c r="G984" s="128">
        <v>0</v>
      </c>
      <c r="H984" s="128">
        <v>0</v>
      </c>
    </row>
    <row r="985" spans="1:8">
      <c r="A985" s="126" t="s">
        <v>3182</v>
      </c>
      <c r="B985" s="127" t="s">
        <v>3184</v>
      </c>
      <c r="C985" s="128">
        <v>42</v>
      </c>
      <c r="D985" s="128">
        <v>0</v>
      </c>
      <c r="E985" s="128">
        <v>0</v>
      </c>
      <c r="F985" s="128">
        <v>0</v>
      </c>
      <c r="G985" s="128">
        <v>0</v>
      </c>
      <c r="H985" s="128">
        <v>0</v>
      </c>
    </row>
    <row r="986" spans="1:8">
      <c r="A986" s="126" t="s">
        <v>3185</v>
      </c>
      <c r="B986" s="127" t="s">
        <v>3187</v>
      </c>
      <c r="C986" s="128">
        <v>10</v>
      </c>
      <c r="D986" s="128">
        <v>0</v>
      </c>
      <c r="E986" s="128">
        <v>0</v>
      </c>
      <c r="F986" s="128">
        <v>0</v>
      </c>
      <c r="G986" s="128">
        <v>0</v>
      </c>
      <c r="H986" s="128">
        <v>0</v>
      </c>
    </row>
    <row r="987" spans="1:8">
      <c r="A987" s="126" t="s">
        <v>3188</v>
      </c>
      <c r="B987" s="127" t="s">
        <v>3190</v>
      </c>
      <c r="C987" s="128">
        <v>44</v>
      </c>
      <c r="D987" s="128">
        <v>0</v>
      </c>
      <c r="E987" s="128">
        <v>0</v>
      </c>
      <c r="F987" s="128">
        <v>0</v>
      </c>
      <c r="G987" s="128">
        <v>0</v>
      </c>
      <c r="H987" s="128">
        <v>0</v>
      </c>
    </row>
    <row r="988" spans="1:8">
      <c r="A988" s="126" t="s">
        <v>3191</v>
      </c>
      <c r="B988" s="127" t="s">
        <v>3193</v>
      </c>
      <c r="C988" s="128">
        <v>27</v>
      </c>
      <c r="D988" s="128">
        <v>14</v>
      </c>
      <c r="E988" s="128">
        <v>0</v>
      </c>
      <c r="F988" s="128">
        <v>0</v>
      </c>
      <c r="G988" s="128">
        <v>0</v>
      </c>
      <c r="H988" s="128">
        <v>0</v>
      </c>
    </row>
    <row r="989" spans="1:8">
      <c r="A989" s="126" t="s">
        <v>3194</v>
      </c>
      <c r="B989" s="127" t="s">
        <v>3196</v>
      </c>
      <c r="C989" s="128">
        <v>46</v>
      </c>
      <c r="D989" s="128">
        <v>53</v>
      </c>
      <c r="E989" s="128">
        <v>0</v>
      </c>
      <c r="F989" s="128">
        <v>18</v>
      </c>
      <c r="G989" s="128">
        <v>0</v>
      </c>
      <c r="H989" s="128">
        <v>0</v>
      </c>
    </row>
    <row r="990" spans="1:8">
      <c r="A990" s="126" t="s">
        <v>3197</v>
      </c>
      <c r="B990" s="127" t="s">
        <v>3199</v>
      </c>
      <c r="C990" s="128">
        <v>10</v>
      </c>
      <c r="D990" s="128">
        <v>0</v>
      </c>
      <c r="E990" s="128">
        <v>0</v>
      </c>
      <c r="F990" s="128">
        <v>0</v>
      </c>
      <c r="G990" s="128">
        <v>0</v>
      </c>
      <c r="H990" s="128">
        <v>0</v>
      </c>
    </row>
    <row r="991" spans="1:8">
      <c r="A991" s="126" t="s">
        <v>3200</v>
      </c>
      <c r="B991" s="127" t="s">
        <v>3202</v>
      </c>
      <c r="C991" s="128">
        <v>0</v>
      </c>
      <c r="D991" s="128">
        <v>0</v>
      </c>
      <c r="E991" s="128">
        <v>0</v>
      </c>
      <c r="F991" s="128">
        <v>3</v>
      </c>
      <c r="G991" s="128">
        <v>0</v>
      </c>
      <c r="H991" s="128">
        <v>0</v>
      </c>
    </row>
    <row r="992" spans="1:8">
      <c r="A992" s="126" t="s">
        <v>3203</v>
      </c>
      <c r="B992" s="127" t="s">
        <v>3205</v>
      </c>
      <c r="C992" s="128">
        <v>7</v>
      </c>
      <c r="D992" s="128">
        <v>6</v>
      </c>
      <c r="E992" s="128">
        <v>0</v>
      </c>
      <c r="F992" s="128">
        <v>3</v>
      </c>
      <c r="G992" s="128">
        <v>0</v>
      </c>
      <c r="H992" s="128">
        <v>0</v>
      </c>
    </row>
    <row r="993" spans="1:8">
      <c r="A993" s="126" t="s">
        <v>3206</v>
      </c>
      <c r="B993" s="127" t="s">
        <v>3208</v>
      </c>
      <c r="C993" s="128">
        <v>26</v>
      </c>
      <c r="D993" s="128">
        <v>2</v>
      </c>
      <c r="E993" s="128">
        <v>0</v>
      </c>
      <c r="F993" s="128">
        <v>0</v>
      </c>
      <c r="G993" s="128">
        <v>0</v>
      </c>
      <c r="H993" s="128">
        <v>0</v>
      </c>
    </row>
    <row r="994" spans="1:8">
      <c r="A994" s="126" t="s">
        <v>3209</v>
      </c>
      <c r="B994" s="127" t="s">
        <v>3211</v>
      </c>
      <c r="C994" s="128">
        <v>31</v>
      </c>
      <c r="D994" s="128">
        <v>0</v>
      </c>
      <c r="E994" s="128">
        <v>0</v>
      </c>
      <c r="F994" s="128">
        <v>0</v>
      </c>
      <c r="G994" s="128">
        <v>0</v>
      </c>
      <c r="H994" s="128">
        <v>0</v>
      </c>
    </row>
    <row r="995" spans="1:8">
      <c r="A995" s="126" t="s">
        <v>3212</v>
      </c>
      <c r="B995" s="127" t="s">
        <v>3214</v>
      </c>
      <c r="C995" s="128">
        <v>5</v>
      </c>
      <c r="D995" s="128">
        <v>0</v>
      </c>
      <c r="E995" s="128">
        <v>0</v>
      </c>
      <c r="F995" s="128">
        <v>1</v>
      </c>
      <c r="G995" s="128">
        <v>0</v>
      </c>
      <c r="H995" s="128">
        <v>0</v>
      </c>
    </row>
    <row r="996" spans="1:8">
      <c r="A996" s="126" t="s">
        <v>3215</v>
      </c>
      <c r="B996" s="127" t="s">
        <v>3217</v>
      </c>
      <c r="C996" s="128">
        <v>10</v>
      </c>
      <c r="D996" s="128">
        <v>0</v>
      </c>
      <c r="E996" s="128">
        <v>0</v>
      </c>
      <c r="F996" s="128">
        <v>0</v>
      </c>
      <c r="G996" s="128">
        <v>0</v>
      </c>
      <c r="H996" s="128">
        <v>0</v>
      </c>
    </row>
    <row r="997" spans="1:8">
      <c r="A997" s="126" t="s">
        <v>3218</v>
      </c>
      <c r="B997" s="127" t="s">
        <v>3220</v>
      </c>
      <c r="C997" s="128">
        <v>3</v>
      </c>
      <c r="D997" s="128">
        <v>0</v>
      </c>
      <c r="E997" s="128">
        <v>0</v>
      </c>
      <c r="F997" s="128">
        <v>0</v>
      </c>
      <c r="G997" s="128">
        <v>0</v>
      </c>
      <c r="H997" s="128">
        <v>0</v>
      </c>
    </row>
    <row r="998" spans="1:8">
      <c r="A998" s="126" t="s">
        <v>3221</v>
      </c>
      <c r="B998" s="127" t="s">
        <v>3223</v>
      </c>
      <c r="C998" s="128">
        <v>20</v>
      </c>
      <c r="D998" s="128">
        <v>0</v>
      </c>
      <c r="E998" s="128">
        <v>0</v>
      </c>
      <c r="F998" s="128">
        <v>0</v>
      </c>
      <c r="G998" s="128">
        <v>0</v>
      </c>
      <c r="H998" s="128">
        <v>0</v>
      </c>
    </row>
    <row r="999" spans="1:8">
      <c r="A999" s="126" t="s">
        <v>3224</v>
      </c>
      <c r="B999" s="127" t="s">
        <v>3226</v>
      </c>
      <c r="C999" s="128">
        <v>-2</v>
      </c>
      <c r="D999" s="128">
        <v>0</v>
      </c>
      <c r="E999" s="128">
        <v>0</v>
      </c>
      <c r="F999" s="128">
        <v>0</v>
      </c>
      <c r="G999" s="128">
        <v>0</v>
      </c>
      <c r="H999" s="128">
        <v>0</v>
      </c>
    </row>
    <row r="1000" spans="1:8">
      <c r="A1000" s="126" t="s">
        <v>3227</v>
      </c>
      <c r="B1000" s="127" t="s">
        <v>3229</v>
      </c>
      <c r="C1000" s="128">
        <v>25</v>
      </c>
      <c r="D1000" s="128">
        <v>0</v>
      </c>
      <c r="E1000" s="128">
        <v>1</v>
      </c>
      <c r="F1000" s="128">
        <v>1</v>
      </c>
      <c r="G1000" s="128">
        <v>0</v>
      </c>
      <c r="H1000" s="128">
        <v>0</v>
      </c>
    </row>
    <row r="1001" spans="1:8">
      <c r="A1001" s="126" t="s">
        <v>3230</v>
      </c>
      <c r="B1001" s="127" t="s">
        <v>3232</v>
      </c>
      <c r="C1001" s="128">
        <v>62</v>
      </c>
      <c r="D1001" s="128">
        <v>0</v>
      </c>
      <c r="E1001" s="128">
        <v>0</v>
      </c>
      <c r="F1001" s="128">
        <v>1</v>
      </c>
      <c r="G1001" s="128">
        <v>0</v>
      </c>
      <c r="H1001" s="128">
        <v>0</v>
      </c>
    </row>
    <row r="1002" spans="1:8">
      <c r="A1002" s="126" t="s">
        <v>3233</v>
      </c>
      <c r="B1002" s="127" t="s">
        <v>3235</v>
      </c>
      <c r="C1002" s="128">
        <v>70</v>
      </c>
      <c r="D1002" s="128">
        <v>0</v>
      </c>
      <c r="E1002" s="128">
        <v>0</v>
      </c>
      <c r="F1002" s="128">
        <v>0</v>
      </c>
      <c r="G1002" s="128">
        <v>0</v>
      </c>
      <c r="H1002" s="128">
        <v>0</v>
      </c>
    </row>
    <row r="1003" spans="1:8">
      <c r="A1003" s="126" t="s">
        <v>3236</v>
      </c>
      <c r="B1003" s="127" t="s">
        <v>3238</v>
      </c>
      <c r="C1003" s="128">
        <v>116</v>
      </c>
      <c r="D1003" s="128">
        <v>0</v>
      </c>
      <c r="E1003" s="128">
        <v>0</v>
      </c>
      <c r="F1003" s="128">
        <v>0</v>
      </c>
      <c r="G1003" s="128">
        <v>0</v>
      </c>
      <c r="H1003" s="128">
        <v>0</v>
      </c>
    </row>
    <row r="1004" spans="1:8">
      <c r="A1004" s="126" t="s">
        <v>3239</v>
      </c>
      <c r="B1004" s="127" t="s">
        <v>3241</v>
      </c>
      <c r="C1004" s="128">
        <v>2</v>
      </c>
      <c r="D1004" s="128">
        <v>0</v>
      </c>
      <c r="E1004" s="128">
        <v>0</v>
      </c>
      <c r="F1004" s="128">
        <v>0</v>
      </c>
      <c r="G1004" s="128">
        <v>0</v>
      </c>
      <c r="H1004" s="128">
        <v>0</v>
      </c>
    </row>
    <row r="1005" spans="1:8">
      <c r="A1005" s="126" t="s">
        <v>3242</v>
      </c>
      <c r="B1005" s="127" t="s">
        <v>3244</v>
      </c>
      <c r="C1005" s="128">
        <v>0</v>
      </c>
      <c r="D1005" s="128">
        <v>0</v>
      </c>
      <c r="E1005" s="128">
        <v>0</v>
      </c>
      <c r="F1005" s="128">
        <v>0</v>
      </c>
      <c r="G1005" s="128">
        <v>0</v>
      </c>
      <c r="H1005" s="128">
        <v>0</v>
      </c>
    </row>
    <row r="1006" spans="1:8">
      <c r="A1006" s="126" t="s">
        <v>3245</v>
      </c>
      <c r="B1006" s="127" t="s">
        <v>3247</v>
      </c>
      <c r="C1006" s="128">
        <v>27</v>
      </c>
      <c r="D1006" s="128">
        <v>0</v>
      </c>
      <c r="E1006" s="128">
        <v>0</v>
      </c>
      <c r="F1006" s="128">
        <v>0</v>
      </c>
      <c r="G1006" s="128">
        <v>4</v>
      </c>
      <c r="H1006" s="128">
        <v>0</v>
      </c>
    </row>
    <row r="1007" spans="1:8">
      <c r="A1007" s="126" t="s">
        <v>3248</v>
      </c>
      <c r="B1007" s="127" t="s">
        <v>3250</v>
      </c>
      <c r="C1007" s="128">
        <v>0</v>
      </c>
      <c r="D1007" s="128">
        <v>0</v>
      </c>
      <c r="E1007" s="128">
        <v>0</v>
      </c>
      <c r="F1007" s="128">
        <v>0</v>
      </c>
      <c r="G1007" s="128">
        <v>0</v>
      </c>
      <c r="H1007" s="128">
        <v>0</v>
      </c>
    </row>
    <row r="1008" spans="1:8">
      <c r="A1008" s="126" t="s">
        <v>3251</v>
      </c>
      <c r="B1008" s="127" t="s">
        <v>3253</v>
      </c>
      <c r="C1008" s="128">
        <v>0</v>
      </c>
      <c r="D1008" s="128">
        <v>0</v>
      </c>
      <c r="E1008" s="128">
        <v>0</v>
      </c>
      <c r="F1008" s="128">
        <v>0</v>
      </c>
      <c r="G1008" s="128">
        <v>0</v>
      </c>
      <c r="H1008" s="128">
        <v>0</v>
      </c>
    </row>
    <row r="1009" spans="1:8">
      <c r="A1009" s="126" t="s">
        <v>3254</v>
      </c>
      <c r="B1009" s="127" t="s">
        <v>3256</v>
      </c>
      <c r="C1009" s="128">
        <v>20</v>
      </c>
      <c r="D1009" s="128">
        <v>17</v>
      </c>
      <c r="E1009" s="128">
        <v>0</v>
      </c>
      <c r="F1009" s="128">
        <v>8</v>
      </c>
      <c r="G1009" s="128">
        <v>1</v>
      </c>
      <c r="H1009" s="128">
        <v>0</v>
      </c>
    </row>
    <row r="1010" spans="1:8">
      <c r="A1010" s="126" t="s">
        <v>3257</v>
      </c>
      <c r="B1010" s="127" t="s">
        <v>3259</v>
      </c>
      <c r="C1010" s="128">
        <v>29</v>
      </c>
      <c r="D1010" s="128">
        <v>0</v>
      </c>
      <c r="E1010" s="128">
        <v>0</v>
      </c>
      <c r="F1010" s="128">
        <v>3</v>
      </c>
      <c r="G1010" s="128">
        <v>0</v>
      </c>
      <c r="H1010" s="128">
        <v>0</v>
      </c>
    </row>
    <row r="1011" spans="1:8">
      <c r="A1011" s="126" t="s">
        <v>3260</v>
      </c>
      <c r="B1011" s="127" t="s">
        <v>3262</v>
      </c>
      <c r="C1011" s="128">
        <v>6</v>
      </c>
      <c r="D1011" s="128">
        <v>0</v>
      </c>
      <c r="E1011" s="128">
        <v>0</v>
      </c>
      <c r="F1011" s="128">
        <v>0</v>
      </c>
      <c r="G1011" s="128">
        <v>0</v>
      </c>
      <c r="H1011" s="128">
        <v>0</v>
      </c>
    </row>
    <row r="1012" spans="1:8">
      <c r="A1012" s="126" t="s">
        <v>3263</v>
      </c>
      <c r="B1012" s="127" t="s">
        <v>3265</v>
      </c>
      <c r="C1012" s="128">
        <v>0</v>
      </c>
      <c r="D1012" s="128">
        <v>0</v>
      </c>
      <c r="E1012" s="128">
        <v>0</v>
      </c>
      <c r="F1012" s="128">
        <v>0</v>
      </c>
      <c r="G1012" s="128">
        <v>0</v>
      </c>
      <c r="H1012" s="128">
        <v>0</v>
      </c>
    </row>
    <row r="1013" spans="1:8">
      <c r="A1013" s="126" t="s">
        <v>3266</v>
      </c>
      <c r="B1013" s="127" t="s">
        <v>3268</v>
      </c>
      <c r="C1013" s="128">
        <v>0</v>
      </c>
      <c r="D1013" s="128">
        <v>0</v>
      </c>
      <c r="E1013" s="128">
        <v>0</v>
      </c>
      <c r="F1013" s="128">
        <v>0</v>
      </c>
      <c r="G1013" s="128">
        <v>0</v>
      </c>
      <c r="H1013" s="128">
        <v>0</v>
      </c>
    </row>
    <row r="1014" spans="1:8">
      <c r="A1014" s="126" t="s">
        <v>3269</v>
      </c>
      <c r="B1014" s="127" t="s">
        <v>3271</v>
      </c>
      <c r="C1014" s="128">
        <v>128</v>
      </c>
      <c r="D1014" s="128">
        <v>136</v>
      </c>
      <c r="E1014" s="128">
        <v>88</v>
      </c>
      <c r="F1014" s="128">
        <v>74</v>
      </c>
      <c r="G1014" s="128">
        <v>336</v>
      </c>
      <c r="H1014" s="128">
        <v>75</v>
      </c>
    </row>
    <row r="1015" spans="1:8">
      <c r="A1015" s="126" t="s">
        <v>3272</v>
      </c>
      <c r="B1015" s="127" t="s">
        <v>3274</v>
      </c>
      <c r="C1015" s="128">
        <v>103</v>
      </c>
      <c r="D1015" s="128">
        <v>45</v>
      </c>
      <c r="E1015" s="128">
        <v>93</v>
      </c>
      <c r="F1015" s="128">
        <v>83</v>
      </c>
      <c r="G1015" s="128">
        <v>151</v>
      </c>
      <c r="H1015" s="128">
        <v>100</v>
      </c>
    </row>
    <row r="1016" spans="1:8">
      <c r="A1016" s="126" t="s">
        <v>3275</v>
      </c>
      <c r="B1016" s="127" t="s">
        <v>3277</v>
      </c>
      <c r="C1016" s="128">
        <v>0</v>
      </c>
      <c r="D1016" s="128">
        <v>0</v>
      </c>
      <c r="E1016" s="128">
        <v>1</v>
      </c>
      <c r="F1016" s="128">
        <v>0</v>
      </c>
      <c r="G1016" s="128">
        <v>0</v>
      </c>
      <c r="H1016" s="128">
        <v>0</v>
      </c>
    </row>
    <row r="1017" spans="1:8">
      <c r="A1017" s="126" t="s">
        <v>3278</v>
      </c>
      <c r="B1017" s="127" t="s">
        <v>3280</v>
      </c>
      <c r="C1017" s="128">
        <v>12</v>
      </c>
      <c r="D1017" s="128">
        <v>12</v>
      </c>
      <c r="E1017" s="128">
        <v>7</v>
      </c>
      <c r="F1017" s="128">
        <v>0</v>
      </c>
      <c r="G1017" s="128">
        <v>20</v>
      </c>
      <c r="H1017" s="128">
        <v>10</v>
      </c>
    </row>
    <row r="1018" spans="1:8">
      <c r="A1018" s="126" t="s">
        <v>3281</v>
      </c>
      <c r="B1018" s="127" t="s">
        <v>3283</v>
      </c>
      <c r="C1018" s="128">
        <v>29</v>
      </c>
      <c r="D1018" s="128">
        <v>17</v>
      </c>
      <c r="E1018" s="128">
        <v>0</v>
      </c>
      <c r="F1018" s="128">
        <v>0</v>
      </c>
      <c r="G1018" s="128">
        <v>13</v>
      </c>
      <c r="H1018" s="128">
        <v>0</v>
      </c>
    </row>
    <row r="1019" spans="1:8">
      <c r="A1019" s="126" t="s">
        <v>3284</v>
      </c>
      <c r="B1019" s="127" t="s">
        <v>3286</v>
      </c>
      <c r="C1019" s="128">
        <v>33</v>
      </c>
      <c r="D1019" s="128">
        <v>0</v>
      </c>
      <c r="E1019" s="128">
        <v>0</v>
      </c>
      <c r="F1019" s="128">
        <v>0</v>
      </c>
      <c r="G1019" s="128">
        <v>16</v>
      </c>
      <c r="H1019" s="128">
        <v>10</v>
      </c>
    </row>
    <row r="1020" spans="1:8">
      <c r="A1020" s="126" t="s">
        <v>3287</v>
      </c>
      <c r="B1020" s="127" t="s">
        <v>3289</v>
      </c>
      <c r="C1020" s="128">
        <v>13</v>
      </c>
      <c r="D1020" s="128">
        <v>0</v>
      </c>
      <c r="E1020" s="128">
        <v>0</v>
      </c>
      <c r="F1020" s="128">
        <v>2</v>
      </c>
      <c r="G1020" s="128">
        <v>6</v>
      </c>
      <c r="H1020" s="128">
        <v>0</v>
      </c>
    </row>
    <row r="1021" spans="1:8">
      <c r="A1021" s="126" t="s">
        <v>3290</v>
      </c>
      <c r="B1021" s="127" t="s">
        <v>3292</v>
      </c>
      <c r="C1021" s="128">
        <v>36</v>
      </c>
      <c r="D1021" s="128">
        <v>36</v>
      </c>
      <c r="E1021" s="128">
        <v>13</v>
      </c>
      <c r="F1021" s="128">
        <v>20</v>
      </c>
      <c r="G1021" s="128">
        <v>20</v>
      </c>
      <c r="H1021" s="128">
        <v>0</v>
      </c>
    </row>
    <row r="1022" spans="1:8">
      <c r="A1022" s="126" t="s">
        <v>3293</v>
      </c>
      <c r="B1022" s="127" t="s">
        <v>3295</v>
      </c>
      <c r="C1022" s="128">
        <v>16</v>
      </c>
      <c r="D1022" s="128">
        <v>0</v>
      </c>
      <c r="E1022" s="128">
        <v>0</v>
      </c>
      <c r="F1022" s="128">
        <v>0</v>
      </c>
      <c r="G1022" s="128">
        <v>9</v>
      </c>
      <c r="H1022" s="128">
        <v>0</v>
      </c>
    </row>
    <row r="1023" spans="1:8">
      <c r="A1023" s="126" t="s">
        <v>3296</v>
      </c>
      <c r="B1023" s="127" t="s">
        <v>3298</v>
      </c>
      <c r="C1023" s="128">
        <v>22</v>
      </c>
      <c r="D1023" s="128">
        <v>18</v>
      </c>
      <c r="E1023" s="128">
        <v>0</v>
      </c>
      <c r="F1023" s="128">
        <v>3</v>
      </c>
      <c r="G1023" s="128">
        <v>0</v>
      </c>
      <c r="H1023" s="128">
        <v>0</v>
      </c>
    </row>
    <row r="1024" spans="1:8">
      <c r="A1024" s="126" t="s">
        <v>3299</v>
      </c>
      <c r="B1024" s="127" t="s">
        <v>3301</v>
      </c>
      <c r="C1024" s="128">
        <v>11</v>
      </c>
      <c r="D1024" s="128">
        <v>17</v>
      </c>
      <c r="E1024" s="128">
        <v>15</v>
      </c>
      <c r="F1024" s="128">
        <v>13</v>
      </c>
      <c r="G1024" s="128">
        <v>40</v>
      </c>
      <c r="H1024" s="128">
        <v>20</v>
      </c>
    </row>
    <row r="1025" spans="1:8">
      <c r="A1025" s="126" t="s">
        <v>3302</v>
      </c>
      <c r="B1025" s="127" t="s">
        <v>3304</v>
      </c>
      <c r="C1025" s="128">
        <v>23</v>
      </c>
      <c r="D1025" s="128">
        <v>0</v>
      </c>
      <c r="E1025" s="128">
        <v>1</v>
      </c>
      <c r="F1025" s="128">
        <v>0</v>
      </c>
      <c r="G1025" s="128">
        <v>1</v>
      </c>
      <c r="H1025" s="128">
        <v>0</v>
      </c>
    </row>
    <row r="1026" spans="1:8">
      <c r="A1026" s="126" t="s">
        <v>3305</v>
      </c>
      <c r="B1026" s="127" t="s">
        <v>3307</v>
      </c>
      <c r="C1026" s="128">
        <v>13</v>
      </c>
      <c r="D1026" s="128">
        <v>22</v>
      </c>
      <c r="E1026" s="128">
        <v>1</v>
      </c>
      <c r="F1026" s="128">
        <v>0</v>
      </c>
      <c r="G1026" s="128">
        <v>0</v>
      </c>
      <c r="H1026" s="128">
        <v>19</v>
      </c>
    </row>
    <row r="1027" spans="1:8">
      <c r="A1027" s="126" t="s">
        <v>3308</v>
      </c>
      <c r="B1027" s="127" t="s">
        <v>3310</v>
      </c>
      <c r="C1027" s="128">
        <v>23</v>
      </c>
      <c r="D1027" s="128">
        <v>38</v>
      </c>
      <c r="E1027" s="128">
        <v>28</v>
      </c>
      <c r="F1027" s="128">
        <v>0</v>
      </c>
      <c r="G1027" s="128">
        <v>13</v>
      </c>
      <c r="H1027" s="128">
        <v>20</v>
      </c>
    </row>
    <row r="1028" spans="1:8">
      <c r="A1028" s="126" t="s">
        <v>3311</v>
      </c>
      <c r="B1028" s="127" t="s">
        <v>3313</v>
      </c>
      <c r="C1028" s="128">
        <v>305</v>
      </c>
      <c r="D1028" s="128">
        <v>581</v>
      </c>
      <c r="E1028" s="128">
        <v>0</v>
      </c>
      <c r="F1028" s="128">
        <v>735</v>
      </c>
      <c r="G1028" s="128">
        <v>693</v>
      </c>
      <c r="H1028" s="128">
        <v>324</v>
      </c>
    </row>
    <row r="1029" spans="1:8">
      <c r="A1029" s="126" t="s">
        <v>3314</v>
      </c>
      <c r="B1029" s="127" t="s">
        <v>3316</v>
      </c>
      <c r="C1029" s="128">
        <v>2455</v>
      </c>
      <c r="D1029" s="128">
        <v>2328</v>
      </c>
      <c r="E1029" s="128">
        <v>1614</v>
      </c>
      <c r="F1029" s="128">
        <v>538</v>
      </c>
      <c r="G1029" s="128">
        <v>1175</v>
      </c>
      <c r="H1029" s="128">
        <v>936</v>
      </c>
    </row>
    <row r="1030" spans="1:8">
      <c r="A1030" s="126" t="s">
        <v>3317</v>
      </c>
      <c r="B1030" s="127" t="s">
        <v>3319</v>
      </c>
      <c r="C1030" s="128">
        <v>379</v>
      </c>
      <c r="D1030" s="128">
        <v>405</v>
      </c>
      <c r="E1030" s="128">
        <v>220</v>
      </c>
      <c r="F1030" s="128">
        <v>168</v>
      </c>
      <c r="G1030" s="128">
        <v>217</v>
      </c>
      <c r="H1030" s="128">
        <v>144</v>
      </c>
    </row>
    <row r="1031" spans="1:8">
      <c r="A1031" s="126" t="s">
        <v>3320</v>
      </c>
      <c r="B1031" s="127" t="s">
        <v>3322</v>
      </c>
      <c r="C1031" s="128">
        <v>229</v>
      </c>
      <c r="D1031" s="128">
        <v>409</v>
      </c>
      <c r="E1031" s="128">
        <v>159</v>
      </c>
      <c r="F1031" s="128">
        <v>318</v>
      </c>
      <c r="G1031" s="128">
        <v>357</v>
      </c>
      <c r="H1031" s="128">
        <v>492</v>
      </c>
    </row>
    <row r="1032" spans="1:8">
      <c r="A1032" s="126" t="s">
        <v>3323</v>
      </c>
      <c r="B1032" s="127" t="s">
        <v>3325</v>
      </c>
      <c r="C1032" s="128">
        <v>745</v>
      </c>
      <c r="D1032" s="128">
        <v>205</v>
      </c>
      <c r="E1032" s="128">
        <v>98</v>
      </c>
      <c r="F1032" s="128">
        <v>500</v>
      </c>
      <c r="G1032" s="128">
        <v>468</v>
      </c>
      <c r="H1032" s="128">
        <v>1717</v>
      </c>
    </row>
    <row r="1033" spans="1:8">
      <c r="A1033" s="126" t="s">
        <v>3326</v>
      </c>
      <c r="B1033" s="127" t="s">
        <v>3328</v>
      </c>
      <c r="C1033" s="128">
        <v>182</v>
      </c>
      <c r="D1033" s="128">
        <v>133</v>
      </c>
      <c r="E1033" s="128">
        <v>46</v>
      </c>
      <c r="F1033" s="128">
        <v>50</v>
      </c>
      <c r="G1033" s="128">
        <v>28</v>
      </c>
      <c r="H1033" s="128">
        <v>159</v>
      </c>
    </row>
    <row r="1034" spans="1:8">
      <c r="A1034" s="126" t="s">
        <v>3329</v>
      </c>
      <c r="B1034" s="127" t="s">
        <v>3331</v>
      </c>
      <c r="C1034" s="128">
        <v>34</v>
      </c>
      <c r="D1034" s="128">
        <v>39</v>
      </c>
      <c r="E1034" s="128">
        <v>16</v>
      </c>
      <c r="F1034" s="128">
        <v>31</v>
      </c>
      <c r="G1034" s="128">
        <v>29</v>
      </c>
      <c r="H1034" s="128">
        <v>0</v>
      </c>
    </row>
    <row r="1035" spans="1:8">
      <c r="A1035" s="126" t="s">
        <v>3332</v>
      </c>
      <c r="B1035" s="127" t="s">
        <v>3334</v>
      </c>
      <c r="C1035" s="128">
        <v>131</v>
      </c>
      <c r="D1035" s="128">
        <v>85</v>
      </c>
      <c r="E1035" s="128">
        <v>45</v>
      </c>
      <c r="F1035" s="128">
        <v>71</v>
      </c>
      <c r="G1035" s="128">
        <v>62</v>
      </c>
      <c r="H1035" s="128">
        <v>79</v>
      </c>
    </row>
    <row r="1036" spans="1:8">
      <c r="A1036" s="126" t="s">
        <v>3335</v>
      </c>
      <c r="B1036" s="127" t="s">
        <v>3337</v>
      </c>
      <c r="C1036" s="128">
        <v>151</v>
      </c>
      <c r="D1036" s="128">
        <v>42</v>
      </c>
      <c r="E1036" s="128">
        <v>21</v>
      </c>
      <c r="F1036" s="128">
        <v>62</v>
      </c>
      <c r="G1036" s="128">
        <v>113</v>
      </c>
      <c r="H1036" s="128">
        <v>48</v>
      </c>
    </row>
    <row r="1037" spans="1:8">
      <c r="A1037" s="126" t="s">
        <v>3338</v>
      </c>
      <c r="B1037" s="127" t="s">
        <v>3340</v>
      </c>
      <c r="C1037" s="128">
        <v>117</v>
      </c>
      <c r="D1037" s="128">
        <v>72</v>
      </c>
      <c r="E1037" s="128">
        <v>70</v>
      </c>
      <c r="F1037" s="128">
        <v>185</v>
      </c>
      <c r="G1037" s="128">
        <v>85</v>
      </c>
      <c r="H1037" s="128">
        <v>79</v>
      </c>
    </row>
    <row r="1038" spans="1:8">
      <c r="A1038" s="126" t="s">
        <v>3341</v>
      </c>
      <c r="B1038" s="127" t="s">
        <v>3343</v>
      </c>
      <c r="C1038" s="128">
        <v>26</v>
      </c>
      <c r="D1038" s="128">
        <v>65</v>
      </c>
      <c r="E1038" s="128">
        <v>19</v>
      </c>
      <c r="F1038" s="128">
        <v>37</v>
      </c>
      <c r="G1038" s="128">
        <v>23</v>
      </c>
      <c r="H1038" s="128">
        <v>12</v>
      </c>
    </row>
    <row r="1039" spans="1:8">
      <c r="A1039" s="126" t="s">
        <v>3344</v>
      </c>
      <c r="B1039" s="127" t="s">
        <v>3346</v>
      </c>
      <c r="C1039" s="128">
        <v>40</v>
      </c>
      <c r="D1039" s="128">
        <v>126</v>
      </c>
      <c r="E1039" s="128">
        <v>27</v>
      </c>
      <c r="F1039" s="128">
        <v>56</v>
      </c>
      <c r="G1039" s="128">
        <v>45</v>
      </c>
      <c r="H1039" s="128">
        <v>80</v>
      </c>
    </row>
    <row r="1040" spans="1:8">
      <c r="A1040" s="126" t="s">
        <v>3347</v>
      </c>
      <c r="B1040" s="127" t="s">
        <v>3349</v>
      </c>
      <c r="C1040" s="128">
        <v>17</v>
      </c>
      <c r="D1040" s="128">
        <v>42</v>
      </c>
      <c r="E1040" s="128">
        <v>35</v>
      </c>
      <c r="F1040" s="128">
        <v>37</v>
      </c>
      <c r="G1040" s="128">
        <v>34</v>
      </c>
      <c r="H1040" s="128">
        <v>12</v>
      </c>
    </row>
    <row r="1041" spans="1:8">
      <c r="A1041" s="126" t="s">
        <v>3350</v>
      </c>
      <c r="B1041" s="127" t="s">
        <v>3352</v>
      </c>
      <c r="C1041" s="128">
        <v>35</v>
      </c>
      <c r="D1041" s="128">
        <v>46</v>
      </c>
      <c r="E1041" s="128">
        <v>17</v>
      </c>
      <c r="F1041" s="128">
        <v>62</v>
      </c>
      <c r="G1041" s="128">
        <v>42</v>
      </c>
      <c r="H1041" s="128">
        <v>0</v>
      </c>
    </row>
    <row r="1042" spans="1:8">
      <c r="A1042" s="126" t="s">
        <v>3353</v>
      </c>
      <c r="B1042" s="127" t="s">
        <v>3355</v>
      </c>
      <c r="C1042" s="128">
        <v>92</v>
      </c>
      <c r="D1042" s="128">
        <v>182</v>
      </c>
      <c r="E1042" s="128">
        <v>140</v>
      </c>
      <c r="F1042" s="128">
        <v>164</v>
      </c>
      <c r="G1042" s="128">
        <v>126</v>
      </c>
      <c r="H1042" s="128">
        <v>0</v>
      </c>
    </row>
    <row r="1043" spans="1:8">
      <c r="A1043" s="126" t="s">
        <v>3356</v>
      </c>
      <c r="B1043" s="127" t="s">
        <v>3358</v>
      </c>
      <c r="C1043" s="128">
        <v>65</v>
      </c>
      <c r="D1043" s="128">
        <v>162</v>
      </c>
      <c r="E1043" s="128">
        <v>71</v>
      </c>
      <c r="F1043" s="128">
        <v>173</v>
      </c>
      <c r="G1043" s="128">
        <v>181</v>
      </c>
      <c r="H1043" s="128">
        <v>60</v>
      </c>
    </row>
    <row r="1044" spans="1:8">
      <c r="A1044" s="126" t="s">
        <v>3359</v>
      </c>
      <c r="B1044" s="127" t="s">
        <v>3361</v>
      </c>
      <c r="C1044" s="128">
        <v>1</v>
      </c>
      <c r="D1044" s="128">
        <v>82</v>
      </c>
      <c r="E1044" s="128">
        <v>46</v>
      </c>
      <c r="F1044" s="128">
        <v>18</v>
      </c>
      <c r="G1044" s="128">
        <v>90</v>
      </c>
      <c r="H1044" s="128">
        <v>55</v>
      </c>
    </row>
    <row r="1045" spans="1:8">
      <c r="A1045" s="126" t="s">
        <v>3362</v>
      </c>
      <c r="B1045" s="127" t="s">
        <v>3364</v>
      </c>
      <c r="C1045" s="128">
        <v>131</v>
      </c>
      <c r="D1045" s="128">
        <v>400</v>
      </c>
      <c r="E1045" s="128">
        <v>189</v>
      </c>
      <c r="F1045" s="128">
        <v>312</v>
      </c>
      <c r="G1045" s="128">
        <v>249</v>
      </c>
      <c r="H1045" s="128">
        <v>10</v>
      </c>
    </row>
    <row r="1046" spans="1:8">
      <c r="A1046" s="126" t="s">
        <v>3365</v>
      </c>
      <c r="B1046" s="127" t="s">
        <v>3367</v>
      </c>
      <c r="C1046" s="128">
        <v>373</v>
      </c>
      <c r="D1046" s="128">
        <v>445</v>
      </c>
      <c r="E1046" s="128">
        <v>167</v>
      </c>
      <c r="F1046" s="128">
        <v>259</v>
      </c>
      <c r="G1046" s="128">
        <v>361</v>
      </c>
      <c r="H1046" s="128">
        <v>48</v>
      </c>
    </row>
    <row r="1047" spans="1:8">
      <c r="A1047" s="126" t="s">
        <v>3368</v>
      </c>
      <c r="B1047" s="127" t="s">
        <v>3370</v>
      </c>
      <c r="C1047" s="128">
        <v>30</v>
      </c>
      <c r="D1047" s="128">
        <v>154</v>
      </c>
      <c r="E1047" s="128">
        <v>46</v>
      </c>
      <c r="F1047" s="128">
        <v>69</v>
      </c>
      <c r="G1047" s="128">
        <v>106</v>
      </c>
      <c r="H1047" s="128">
        <v>53</v>
      </c>
    </row>
    <row r="1048" spans="1:8">
      <c r="A1048" s="126" t="s">
        <v>3371</v>
      </c>
      <c r="B1048" s="127" t="s">
        <v>3373</v>
      </c>
      <c r="C1048" s="128">
        <v>63</v>
      </c>
      <c r="D1048" s="128">
        <v>198</v>
      </c>
      <c r="E1048" s="128">
        <v>69</v>
      </c>
      <c r="F1048" s="128">
        <v>62</v>
      </c>
      <c r="G1048" s="128">
        <v>144</v>
      </c>
      <c r="H1048" s="128">
        <v>120</v>
      </c>
    </row>
    <row r="1049" spans="1:8">
      <c r="A1049" s="126" t="s">
        <v>3374</v>
      </c>
      <c r="B1049" s="127" t="s">
        <v>3376</v>
      </c>
      <c r="C1049" s="128">
        <v>1019</v>
      </c>
      <c r="D1049" s="128">
        <v>4008</v>
      </c>
      <c r="E1049" s="128">
        <v>1166</v>
      </c>
      <c r="F1049" s="128">
        <v>1275</v>
      </c>
      <c r="G1049" s="128">
        <v>2480</v>
      </c>
      <c r="H1049" s="128">
        <v>840</v>
      </c>
    </row>
    <row r="1050" spans="1:8">
      <c r="A1050" s="126" t="s">
        <v>3377</v>
      </c>
      <c r="B1050" s="127" t="s">
        <v>3379</v>
      </c>
      <c r="C1050" s="128">
        <v>129</v>
      </c>
      <c r="D1050" s="128">
        <v>191</v>
      </c>
      <c r="E1050" s="128">
        <v>80</v>
      </c>
      <c r="F1050" s="128">
        <v>47</v>
      </c>
      <c r="G1050" s="128">
        <v>81</v>
      </c>
      <c r="H1050" s="128">
        <v>34</v>
      </c>
    </row>
    <row r="1051" spans="1:8">
      <c r="A1051" s="126" t="s">
        <v>3380</v>
      </c>
      <c r="B1051" s="127" t="s">
        <v>3382</v>
      </c>
      <c r="C1051" s="128">
        <v>2016</v>
      </c>
      <c r="D1051" s="128">
        <v>942</v>
      </c>
      <c r="E1051" s="128">
        <v>1641</v>
      </c>
      <c r="F1051" s="128">
        <v>1319</v>
      </c>
      <c r="G1051" s="128">
        <v>338</v>
      </c>
      <c r="H1051" s="128">
        <v>2175</v>
      </c>
    </row>
    <row r="1052" spans="1:8">
      <c r="A1052" s="126" t="s">
        <v>3383</v>
      </c>
      <c r="B1052" s="127" t="s">
        <v>3385</v>
      </c>
      <c r="C1052" s="128">
        <v>1828</v>
      </c>
      <c r="D1052" s="128">
        <v>649</v>
      </c>
      <c r="E1052" s="128">
        <v>446</v>
      </c>
      <c r="F1052" s="128">
        <v>1024</v>
      </c>
      <c r="G1052" s="128">
        <v>914</v>
      </c>
      <c r="H1052" s="128">
        <v>1122</v>
      </c>
    </row>
    <row r="1053" spans="1:8">
      <c r="A1053" s="126" t="s">
        <v>3386</v>
      </c>
      <c r="B1053" s="127" t="s">
        <v>3388</v>
      </c>
      <c r="C1053" s="128">
        <v>0</v>
      </c>
      <c r="D1053" s="128">
        <v>0</v>
      </c>
      <c r="E1053" s="128">
        <v>1</v>
      </c>
      <c r="F1053" s="128">
        <v>0</v>
      </c>
      <c r="G1053" s="128">
        <v>0</v>
      </c>
      <c r="H1053" s="128">
        <v>0</v>
      </c>
    </row>
    <row r="1054" spans="1:8">
      <c r="A1054" s="126" t="s">
        <v>3389</v>
      </c>
      <c r="B1054" s="127" t="s">
        <v>3391</v>
      </c>
      <c r="C1054" s="128">
        <v>629</v>
      </c>
      <c r="D1054" s="128">
        <v>498</v>
      </c>
      <c r="E1054" s="128">
        <v>185</v>
      </c>
      <c r="F1054" s="128">
        <v>478</v>
      </c>
      <c r="G1054" s="128">
        <v>692</v>
      </c>
      <c r="H1054" s="128">
        <v>535</v>
      </c>
    </row>
    <row r="1055" spans="1:8">
      <c r="A1055" s="126" t="s">
        <v>3392</v>
      </c>
      <c r="B1055" s="127" t="s">
        <v>3394</v>
      </c>
      <c r="C1055" s="128">
        <v>298</v>
      </c>
      <c r="D1055" s="128">
        <v>390</v>
      </c>
      <c r="E1055" s="128">
        <v>172</v>
      </c>
      <c r="F1055" s="128">
        <v>380</v>
      </c>
      <c r="G1055" s="128">
        <v>253</v>
      </c>
      <c r="H1055" s="128">
        <v>239</v>
      </c>
    </row>
    <row r="1056" spans="1:8">
      <c r="A1056" s="126" t="s">
        <v>3395</v>
      </c>
      <c r="B1056" s="127" t="s">
        <v>3397</v>
      </c>
      <c r="C1056" s="128">
        <v>2822</v>
      </c>
      <c r="D1056" s="128">
        <v>2781</v>
      </c>
      <c r="E1056" s="128">
        <v>1769</v>
      </c>
      <c r="F1056" s="128">
        <v>459</v>
      </c>
      <c r="G1056" s="128">
        <v>2626</v>
      </c>
      <c r="H1056" s="128">
        <v>4109</v>
      </c>
    </row>
    <row r="1057" spans="1:8">
      <c r="A1057" s="126" t="s">
        <v>3398</v>
      </c>
      <c r="B1057" s="127" t="s">
        <v>3400</v>
      </c>
      <c r="C1057" s="128">
        <v>0</v>
      </c>
      <c r="D1057" s="128">
        <v>0</v>
      </c>
      <c r="E1057" s="128">
        <v>0</v>
      </c>
      <c r="F1057" s="128">
        <v>0</v>
      </c>
      <c r="G1057" s="128">
        <v>0</v>
      </c>
      <c r="H1057" s="128">
        <v>0</v>
      </c>
    </row>
    <row r="1058" spans="1:8">
      <c r="A1058" s="126" t="s">
        <v>3401</v>
      </c>
      <c r="B1058" s="127" t="s">
        <v>3403</v>
      </c>
      <c r="C1058" s="128">
        <v>119</v>
      </c>
      <c r="D1058" s="128">
        <v>186</v>
      </c>
      <c r="E1058" s="128">
        <v>184</v>
      </c>
      <c r="F1058" s="128">
        <v>452</v>
      </c>
      <c r="G1058" s="128">
        <v>373</v>
      </c>
      <c r="H1058" s="128">
        <v>326</v>
      </c>
    </row>
    <row r="1059" spans="1:8">
      <c r="A1059" s="126" t="s">
        <v>3404</v>
      </c>
      <c r="B1059" s="127" t="s">
        <v>3406</v>
      </c>
      <c r="C1059" s="128">
        <v>239</v>
      </c>
      <c r="D1059" s="128">
        <v>204</v>
      </c>
      <c r="E1059" s="128">
        <v>35</v>
      </c>
      <c r="F1059" s="128">
        <v>45</v>
      </c>
      <c r="G1059" s="128">
        <v>132</v>
      </c>
      <c r="H1059" s="128">
        <v>44</v>
      </c>
    </row>
    <row r="1060" spans="1:8">
      <c r="A1060" s="126" t="s">
        <v>3407</v>
      </c>
      <c r="B1060" s="127" t="s">
        <v>3409</v>
      </c>
      <c r="C1060" s="128">
        <v>152</v>
      </c>
      <c r="D1060" s="128">
        <v>114</v>
      </c>
      <c r="E1060" s="128">
        <v>58</v>
      </c>
      <c r="F1060" s="128">
        <v>75</v>
      </c>
      <c r="G1060" s="128">
        <v>103</v>
      </c>
      <c r="H1060" s="128">
        <v>50</v>
      </c>
    </row>
    <row r="1061" spans="1:8">
      <c r="A1061" s="126" t="s">
        <v>3410</v>
      </c>
      <c r="B1061" s="127" t="s">
        <v>3412</v>
      </c>
      <c r="C1061" s="128">
        <v>1247</v>
      </c>
      <c r="D1061" s="128">
        <v>795</v>
      </c>
      <c r="E1061" s="128">
        <v>209</v>
      </c>
      <c r="F1061" s="128">
        <v>391</v>
      </c>
      <c r="G1061" s="128">
        <v>870</v>
      </c>
      <c r="H1061" s="128">
        <v>538</v>
      </c>
    </row>
    <row r="1062" spans="1:8">
      <c r="A1062" s="126" t="s">
        <v>3413</v>
      </c>
      <c r="B1062" s="127" t="s">
        <v>3415</v>
      </c>
      <c r="C1062" s="128">
        <v>123</v>
      </c>
      <c r="D1062" s="128">
        <v>75</v>
      </c>
      <c r="E1062" s="128">
        <v>10</v>
      </c>
      <c r="F1062" s="128">
        <v>102</v>
      </c>
      <c r="G1062" s="128">
        <v>41</v>
      </c>
      <c r="H1062" s="128">
        <v>51</v>
      </c>
    </row>
    <row r="1063" spans="1:8">
      <c r="A1063" s="126" t="s">
        <v>3416</v>
      </c>
      <c r="B1063" s="127" t="s">
        <v>3418</v>
      </c>
      <c r="C1063" s="128">
        <v>327</v>
      </c>
      <c r="D1063" s="128">
        <v>167</v>
      </c>
      <c r="E1063" s="128">
        <v>140</v>
      </c>
      <c r="F1063" s="128">
        <v>131</v>
      </c>
      <c r="G1063" s="128">
        <v>409</v>
      </c>
      <c r="H1063" s="128">
        <v>60</v>
      </c>
    </row>
    <row r="1064" spans="1:8">
      <c r="A1064" s="126" t="s">
        <v>3419</v>
      </c>
      <c r="B1064" s="127" t="s">
        <v>3421</v>
      </c>
      <c r="C1064" s="128">
        <v>2</v>
      </c>
      <c r="D1064" s="128">
        <v>0</v>
      </c>
      <c r="E1064" s="128">
        <v>0</v>
      </c>
      <c r="F1064" s="128">
        <v>0</v>
      </c>
      <c r="G1064" s="128">
        <v>0</v>
      </c>
      <c r="H1064" s="128">
        <v>0</v>
      </c>
    </row>
    <row r="1065" spans="1:8">
      <c r="A1065" s="126" t="s">
        <v>3422</v>
      </c>
      <c r="B1065" s="127" t="s">
        <v>3424</v>
      </c>
      <c r="C1065" s="128">
        <v>49</v>
      </c>
      <c r="D1065" s="128">
        <v>0</v>
      </c>
      <c r="E1065" s="128">
        <v>1</v>
      </c>
      <c r="F1065" s="128">
        <v>42</v>
      </c>
      <c r="G1065" s="128">
        <v>0</v>
      </c>
      <c r="H1065" s="128">
        <v>9</v>
      </c>
    </row>
    <row r="1066" spans="1:8">
      <c r="A1066" s="126" t="s">
        <v>3425</v>
      </c>
      <c r="B1066" s="127" t="s">
        <v>3427</v>
      </c>
      <c r="C1066" s="128">
        <v>358</v>
      </c>
      <c r="D1066" s="128">
        <v>92</v>
      </c>
      <c r="E1066" s="128">
        <v>165</v>
      </c>
      <c r="F1066" s="128">
        <v>137</v>
      </c>
      <c r="G1066" s="128">
        <v>546</v>
      </c>
      <c r="H1066" s="128">
        <v>82</v>
      </c>
    </row>
    <row r="1067" spans="1:8">
      <c r="A1067" s="126" t="s">
        <v>3428</v>
      </c>
      <c r="B1067" s="127" t="s">
        <v>3430</v>
      </c>
      <c r="C1067" s="128">
        <v>219</v>
      </c>
      <c r="D1067" s="128">
        <v>210</v>
      </c>
      <c r="E1067" s="128">
        <v>145</v>
      </c>
      <c r="F1067" s="128">
        <v>114</v>
      </c>
      <c r="G1067" s="128">
        <v>169</v>
      </c>
      <c r="H1067" s="128">
        <v>38</v>
      </c>
    </row>
    <row r="1068" spans="1:8">
      <c r="A1068" s="126" t="s">
        <v>3431</v>
      </c>
      <c r="B1068" s="127" t="s">
        <v>3433</v>
      </c>
      <c r="C1068" s="128">
        <v>56</v>
      </c>
      <c r="D1068" s="128">
        <v>187</v>
      </c>
      <c r="E1068" s="128">
        <v>110</v>
      </c>
      <c r="F1068" s="128">
        <v>62</v>
      </c>
      <c r="G1068" s="128">
        <v>99</v>
      </c>
      <c r="H1068" s="128">
        <v>17</v>
      </c>
    </row>
    <row r="1069" spans="1:8">
      <c r="A1069" s="126" t="s">
        <v>3434</v>
      </c>
      <c r="B1069" s="127" t="s">
        <v>3436</v>
      </c>
      <c r="C1069" s="128">
        <v>172</v>
      </c>
      <c r="D1069" s="128">
        <v>47</v>
      </c>
      <c r="E1069" s="128">
        <v>74</v>
      </c>
      <c r="F1069" s="128">
        <v>85</v>
      </c>
      <c r="G1069" s="128">
        <v>13</v>
      </c>
      <c r="H1069" s="128">
        <v>31</v>
      </c>
    </row>
    <row r="1070" spans="1:8">
      <c r="A1070" s="126" t="s">
        <v>3437</v>
      </c>
      <c r="B1070" s="127" t="s">
        <v>3439</v>
      </c>
      <c r="C1070" s="128">
        <v>0</v>
      </c>
      <c r="D1070" s="128">
        <v>0</v>
      </c>
      <c r="E1070" s="128">
        <v>20</v>
      </c>
      <c r="F1070" s="128">
        <v>42</v>
      </c>
      <c r="G1070" s="128">
        <v>0</v>
      </c>
      <c r="H1070" s="128">
        <v>114</v>
      </c>
    </row>
    <row r="1071" spans="1:8">
      <c r="A1071" s="126" t="s">
        <v>3440</v>
      </c>
      <c r="B1071" s="127" t="s">
        <v>3442</v>
      </c>
      <c r="C1071" s="128">
        <v>80</v>
      </c>
      <c r="D1071" s="128">
        <v>35</v>
      </c>
      <c r="E1071" s="128">
        <v>86</v>
      </c>
      <c r="F1071" s="128">
        <v>182</v>
      </c>
      <c r="G1071" s="128">
        <v>28</v>
      </c>
      <c r="H1071" s="128">
        <v>0</v>
      </c>
    </row>
    <row r="1072" spans="1:8">
      <c r="A1072" s="126" t="s">
        <v>3443</v>
      </c>
      <c r="B1072" s="127" t="s">
        <v>3445</v>
      </c>
      <c r="C1072" s="128">
        <v>22</v>
      </c>
      <c r="D1072" s="128">
        <v>60</v>
      </c>
      <c r="E1072" s="128">
        <v>23</v>
      </c>
      <c r="F1072" s="128">
        <v>55</v>
      </c>
      <c r="G1072" s="128">
        <v>18</v>
      </c>
      <c r="H1072" s="128">
        <v>20</v>
      </c>
    </row>
    <row r="1073" spans="1:8">
      <c r="A1073" s="126" t="s">
        <v>3446</v>
      </c>
      <c r="B1073" s="127" t="s">
        <v>3448</v>
      </c>
      <c r="C1073" s="128">
        <v>86</v>
      </c>
      <c r="D1073" s="128">
        <v>47</v>
      </c>
      <c r="E1073" s="128">
        <v>82</v>
      </c>
      <c r="F1073" s="128">
        <v>82</v>
      </c>
      <c r="G1073" s="128">
        <v>62</v>
      </c>
      <c r="H1073" s="128">
        <v>72</v>
      </c>
    </row>
    <row r="1074" spans="1:8">
      <c r="A1074" s="126" t="s">
        <v>3449</v>
      </c>
      <c r="B1074" s="127" t="s">
        <v>3451</v>
      </c>
      <c r="C1074" s="128">
        <v>214</v>
      </c>
      <c r="D1074" s="128">
        <v>183</v>
      </c>
      <c r="E1074" s="128">
        <v>65</v>
      </c>
      <c r="F1074" s="128">
        <v>25</v>
      </c>
      <c r="G1074" s="128">
        <v>91</v>
      </c>
      <c r="H1074" s="128">
        <v>22</v>
      </c>
    </row>
    <row r="1075" spans="1:8">
      <c r="A1075" s="126" t="s">
        <v>3452</v>
      </c>
      <c r="B1075" s="127" t="s">
        <v>3454</v>
      </c>
      <c r="C1075" s="128">
        <v>145</v>
      </c>
      <c r="D1075" s="128">
        <v>442</v>
      </c>
      <c r="E1075" s="128">
        <v>29</v>
      </c>
      <c r="F1075" s="128">
        <v>180</v>
      </c>
      <c r="G1075" s="128">
        <v>114</v>
      </c>
      <c r="H1075" s="128">
        <v>156</v>
      </c>
    </row>
    <row r="1076" spans="1:8">
      <c r="A1076" s="126" t="s">
        <v>3455</v>
      </c>
      <c r="B1076" s="127" t="s">
        <v>3457</v>
      </c>
      <c r="C1076" s="128">
        <v>117</v>
      </c>
      <c r="D1076" s="128">
        <v>330</v>
      </c>
      <c r="E1076" s="128">
        <v>46</v>
      </c>
      <c r="F1076" s="128">
        <v>83</v>
      </c>
      <c r="G1076" s="128">
        <v>57</v>
      </c>
      <c r="H1076" s="128">
        <v>20</v>
      </c>
    </row>
    <row r="1077" spans="1:8">
      <c r="A1077" s="126" t="s">
        <v>3458</v>
      </c>
      <c r="B1077" s="127" t="s">
        <v>3460</v>
      </c>
      <c r="C1077" s="128">
        <v>60</v>
      </c>
      <c r="D1077" s="128">
        <v>100</v>
      </c>
      <c r="E1077" s="128">
        <v>52</v>
      </c>
      <c r="F1077" s="128">
        <v>61</v>
      </c>
      <c r="G1077" s="128">
        <v>98</v>
      </c>
      <c r="H1077" s="128">
        <v>74</v>
      </c>
    </row>
    <row r="1078" spans="1:8">
      <c r="A1078" s="126" t="s">
        <v>3461</v>
      </c>
      <c r="B1078" s="127" t="s">
        <v>3463</v>
      </c>
      <c r="C1078" s="128">
        <v>0</v>
      </c>
      <c r="D1078" s="128">
        <v>0</v>
      </c>
      <c r="E1078" s="128">
        <v>0</v>
      </c>
      <c r="F1078" s="128">
        <v>0</v>
      </c>
      <c r="G1078" s="128">
        <v>0</v>
      </c>
      <c r="H1078" s="128">
        <v>0</v>
      </c>
    </row>
    <row r="1079" spans="1:8">
      <c r="A1079" s="126" t="s">
        <v>3464</v>
      </c>
      <c r="B1079" s="127" t="s">
        <v>3466</v>
      </c>
      <c r="C1079" s="128">
        <v>162</v>
      </c>
      <c r="D1079" s="128">
        <v>152</v>
      </c>
      <c r="E1079" s="128">
        <v>62</v>
      </c>
      <c r="F1079" s="128">
        <v>106</v>
      </c>
      <c r="G1079" s="128">
        <v>121</v>
      </c>
      <c r="H1079" s="128">
        <v>76</v>
      </c>
    </row>
    <row r="1080" spans="1:8">
      <c r="A1080" s="126" t="s">
        <v>3467</v>
      </c>
      <c r="B1080" s="127" t="s">
        <v>3469</v>
      </c>
      <c r="C1080" s="128">
        <v>1330</v>
      </c>
      <c r="D1080" s="128">
        <v>745</v>
      </c>
      <c r="E1080" s="128">
        <v>89</v>
      </c>
      <c r="F1080" s="128">
        <v>517</v>
      </c>
      <c r="G1080" s="128">
        <v>279</v>
      </c>
      <c r="H1080" s="128">
        <v>716</v>
      </c>
    </row>
    <row r="1081" spans="1:8">
      <c r="A1081" s="126" t="s">
        <v>3470</v>
      </c>
      <c r="B1081" s="127" t="s">
        <v>3472</v>
      </c>
      <c r="C1081" s="128">
        <v>287</v>
      </c>
      <c r="D1081" s="128">
        <v>399</v>
      </c>
      <c r="E1081" s="128">
        <v>229</v>
      </c>
      <c r="F1081" s="128">
        <v>70</v>
      </c>
      <c r="G1081" s="128">
        <v>114</v>
      </c>
      <c r="H1081" s="128">
        <v>139</v>
      </c>
    </row>
    <row r="1082" spans="1:8">
      <c r="A1082" s="126" t="s">
        <v>3473</v>
      </c>
      <c r="B1082" s="127" t="s">
        <v>3475</v>
      </c>
      <c r="C1082" s="128">
        <v>101</v>
      </c>
      <c r="D1082" s="128">
        <v>145</v>
      </c>
      <c r="E1082" s="128">
        <v>109</v>
      </c>
      <c r="F1082" s="128">
        <v>140</v>
      </c>
      <c r="G1082" s="128">
        <v>78</v>
      </c>
      <c r="H1082" s="128">
        <v>24</v>
      </c>
    </row>
    <row r="1083" spans="1:8">
      <c r="A1083" s="126" t="s">
        <v>3476</v>
      </c>
      <c r="B1083" s="127" t="s">
        <v>3478</v>
      </c>
      <c r="C1083" s="128">
        <v>2244</v>
      </c>
      <c r="D1083" s="128">
        <v>5351</v>
      </c>
      <c r="E1083" s="128">
        <v>1866</v>
      </c>
      <c r="F1083" s="128">
        <v>776</v>
      </c>
      <c r="G1083" s="128">
        <v>1716</v>
      </c>
      <c r="H1083" s="128">
        <v>96</v>
      </c>
    </row>
    <row r="1084" spans="1:8">
      <c r="A1084" s="126" t="s">
        <v>3479</v>
      </c>
      <c r="B1084" s="127" t="s">
        <v>3481</v>
      </c>
      <c r="C1084" s="128">
        <v>80</v>
      </c>
      <c r="D1084" s="128">
        <v>154</v>
      </c>
      <c r="E1084" s="128">
        <v>83</v>
      </c>
      <c r="F1084" s="128">
        <v>57</v>
      </c>
      <c r="G1084" s="128">
        <v>107</v>
      </c>
      <c r="H1084" s="128">
        <v>23</v>
      </c>
    </row>
    <row r="1085" spans="1:8">
      <c r="A1085" s="126" t="s">
        <v>3482</v>
      </c>
      <c r="B1085" s="127" t="s">
        <v>3484</v>
      </c>
      <c r="C1085" s="128">
        <v>2194</v>
      </c>
      <c r="D1085" s="128">
        <v>792</v>
      </c>
      <c r="E1085" s="128">
        <v>1369</v>
      </c>
      <c r="F1085" s="128">
        <v>0</v>
      </c>
      <c r="G1085" s="128">
        <v>1065</v>
      </c>
      <c r="H1085" s="128">
        <v>95</v>
      </c>
    </row>
    <row r="1086" spans="1:8">
      <c r="A1086" s="126" t="s">
        <v>3485</v>
      </c>
      <c r="B1086" s="127" t="s">
        <v>3487</v>
      </c>
      <c r="C1086" s="128">
        <v>0</v>
      </c>
      <c r="D1086" s="128">
        <v>-3</v>
      </c>
      <c r="E1086" s="128">
        <v>-1</v>
      </c>
      <c r="F1086" s="128">
        <v>-2</v>
      </c>
      <c r="G1086" s="128">
        <v>0</v>
      </c>
      <c r="H1086" s="128">
        <v>0</v>
      </c>
    </row>
    <row r="1087" spans="1:8">
      <c r="A1087" s="126" t="s">
        <v>3488</v>
      </c>
      <c r="B1087" s="127" t="s">
        <v>3490</v>
      </c>
      <c r="C1087" s="128">
        <v>0</v>
      </c>
      <c r="D1087" s="128">
        <v>0</v>
      </c>
      <c r="E1087" s="128">
        <v>0</v>
      </c>
      <c r="F1087" s="128">
        <v>87</v>
      </c>
      <c r="G1087" s="128">
        <v>0</v>
      </c>
      <c r="H1087" s="128">
        <v>0</v>
      </c>
    </row>
    <row r="1088" spans="1:8">
      <c r="A1088" s="126" t="s">
        <v>3491</v>
      </c>
      <c r="B1088" s="127" t="s">
        <v>3493</v>
      </c>
      <c r="C1088" s="128">
        <v>55</v>
      </c>
      <c r="D1088" s="128">
        <v>424</v>
      </c>
      <c r="E1088" s="128">
        <v>82</v>
      </c>
      <c r="F1088" s="128">
        <v>132</v>
      </c>
      <c r="G1088" s="128">
        <v>181</v>
      </c>
      <c r="H1088" s="128">
        <v>89</v>
      </c>
    </row>
    <row r="1089" spans="1:8">
      <c r="A1089" s="126" t="s">
        <v>3494</v>
      </c>
      <c r="B1089" s="127" t="s">
        <v>3496</v>
      </c>
      <c r="C1089" s="128">
        <v>226</v>
      </c>
      <c r="D1089" s="128">
        <v>653</v>
      </c>
      <c r="E1089" s="128">
        <v>125</v>
      </c>
      <c r="F1089" s="128">
        <v>291</v>
      </c>
      <c r="G1089" s="128">
        <v>133</v>
      </c>
      <c r="H1089" s="128">
        <v>36</v>
      </c>
    </row>
    <row r="1090" spans="1:8">
      <c r="A1090" s="126" t="s">
        <v>3497</v>
      </c>
      <c r="B1090" s="127" t="s">
        <v>3499</v>
      </c>
      <c r="C1090" s="128">
        <v>44</v>
      </c>
      <c r="D1090" s="128">
        <v>116</v>
      </c>
      <c r="E1090" s="128">
        <v>33</v>
      </c>
      <c r="F1090" s="128">
        <v>68</v>
      </c>
      <c r="G1090" s="128">
        <v>117</v>
      </c>
      <c r="H1090" s="128">
        <v>20</v>
      </c>
    </row>
    <row r="1091" spans="1:8">
      <c r="A1091" s="126" t="s">
        <v>3500</v>
      </c>
      <c r="B1091" s="127" t="s">
        <v>3502</v>
      </c>
      <c r="C1091" s="128">
        <v>335</v>
      </c>
      <c r="D1091" s="128">
        <v>280</v>
      </c>
      <c r="E1091" s="128">
        <v>80</v>
      </c>
      <c r="F1091" s="128">
        <v>120</v>
      </c>
      <c r="G1091" s="128">
        <v>177</v>
      </c>
      <c r="H1091" s="128">
        <v>59</v>
      </c>
    </row>
    <row r="1092" spans="1:8">
      <c r="A1092" s="126" t="s">
        <v>3503</v>
      </c>
      <c r="B1092" s="127" t="s">
        <v>3505</v>
      </c>
      <c r="C1092" s="128">
        <v>1007</v>
      </c>
      <c r="D1092" s="128">
        <v>5442</v>
      </c>
      <c r="E1092" s="128">
        <v>1282</v>
      </c>
      <c r="F1092" s="128">
        <v>1509</v>
      </c>
      <c r="G1092" s="128">
        <v>2726</v>
      </c>
      <c r="H1092" s="128">
        <v>804</v>
      </c>
    </row>
    <row r="1093" spans="1:8">
      <c r="A1093" s="126" t="s">
        <v>3506</v>
      </c>
      <c r="B1093" s="127" t="s">
        <v>3508</v>
      </c>
      <c r="C1093" s="128">
        <v>130</v>
      </c>
      <c r="D1093" s="128">
        <v>250</v>
      </c>
      <c r="E1093" s="128">
        <v>63</v>
      </c>
      <c r="F1093" s="128">
        <v>69</v>
      </c>
      <c r="G1093" s="128">
        <v>210</v>
      </c>
      <c r="H1093" s="128">
        <v>8</v>
      </c>
    </row>
    <row r="1094" spans="1:8">
      <c r="A1094" s="126" t="s">
        <v>3509</v>
      </c>
      <c r="B1094" s="127" t="s">
        <v>3511</v>
      </c>
      <c r="C1094" s="128">
        <v>353</v>
      </c>
      <c r="D1094" s="128">
        <v>377</v>
      </c>
      <c r="E1094" s="128">
        <v>164</v>
      </c>
      <c r="F1094" s="128">
        <v>178</v>
      </c>
      <c r="G1094" s="128">
        <v>145</v>
      </c>
      <c r="H1094" s="128">
        <v>468</v>
      </c>
    </row>
    <row r="1095" spans="1:8">
      <c r="A1095" s="126" t="s">
        <v>3512</v>
      </c>
      <c r="B1095" s="127" t="s">
        <v>3514</v>
      </c>
      <c r="C1095" s="128">
        <v>129</v>
      </c>
      <c r="D1095" s="128">
        <v>174</v>
      </c>
      <c r="E1095" s="128">
        <v>66</v>
      </c>
      <c r="F1095" s="128">
        <v>101</v>
      </c>
      <c r="G1095" s="128">
        <v>220</v>
      </c>
      <c r="H1095" s="128">
        <v>104</v>
      </c>
    </row>
    <row r="1096" spans="1:8">
      <c r="A1096" s="126" t="s">
        <v>3515</v>
      </c>
      <c r="B1096" s="127" t="s">
        <v>3517</v>
      </c>
      <c r="C1096" s="128">
        <v>124</v>
      </c>
      <c r="D1096" s="128">
        <v>146</v>
      </c>
      <c r="E1096" s="128">
        <v>53</v>
      </c>
      <c r="F1096" s="128">
        <v>100</v>
      </c>
      <c r="G1096" s="128">
        <v>86</v>
      </c>
      <c r="H1096" s="128">
        <v>55</v>
      </c>
    </row>
    <row r="1097" spans="1:8">
      <c r="A1097" s="126" t="s">
        <v>3518</v>
      </c>
      <c r="B1097" s="127" t="s">
        <v>3520</v>
      </c>
      <c r="C1097" s="128">
        <v>892</v>
      </c>
      <c r="D1097" s="128">
        <v>293</v>
      </c>
      <c r="E1097" s="128">
        <v>152</v>
      </c>
      <c r="F1097" s="128">
        <v>212</v>
      </c>
      <c r="G1097" s="128">
        <v>245</v>
      </c>
      <c r="H1097" s="128">
        <v>333</v>
      </c>
    </row>
    <row r="1098" spans="1:8">
      <c r="A1098" s="126" t="s">
        <v>3521</v>
      </c>
      <c r="B1098" s="127" t="s">
        <v>3523</v>
      </c>
      <c r="C1098" s="128">
        <v>103</v>
      </c>
      <c r="D1098" s="128">
        <v>235</v>
      </c>
      <c r="E1098" s="128">
        <v>56</v>
      </c>
      <c r="F1098" s="128">
        <v>82</v>
      </c>
      <c r="G1098" s="128">
        <v>91</v>
      </c>
      <c r="H1098" s="128">
        <v>18</v>
      </c>
    </row>
    <row r="1099" spans="1:8">
      <c r="A1099" s="126" t="s">
        <v>3524</v>
      </c>
      <c r="B1099" s="127" t="s">
        <v>3526</v>
      </c>
      <c r="C1099" s="128">
        <v>708</v>
      </c>
      <c r="D1099" s="128">
        <v>1401</v>
      </c>
      <c r="E1099" s="128">
        <v>358</v>
      </c>
      <c r="F1099" s="128">
        <v>1200</v>
      </c>
      <c r="G1099" s="128">
        <v>769</v>
      </c>
      <c r="H1099" s="128">
        <v>340</v>
      </c>
    </row>
    <row r="1100" spans="1:8">
      <c r="A1100" s="126" t="s">
        <v>3527</v>
      </c>
      <c r="B1100" s="127" t="s">
        <v>3529</v>
      </c>
      <c r="C1100" s="128">
        <v>40</v>
      </c>
      <c r="D1100" s="128">
        <v>80</v>
      </c>
      <c r="E1100" s="128">
        <v>0</v>
      </c>
      <c r="F1100" s="128">
        <v>10</v>
      </c>
      <c r="G1100" s="128">
        <v>58</v>
      </c>
      <c r="H1100" s="128">
        <v>18</v>
      </c>
    </row>
    <row r="1101" spans="1:8">
      <c r="A1101" s="126" t="s">
        <v>3530</v>
      </c>
      <c r="B1101" s="127" t="s">
        <v>3532</v>
      </c>
      <c r="C1101" s="128">
        <v>19</v>
      </c>
      <c r="D1101" s="128">
        <v>17</v>
      </c>
      <c r="E1101" s="128">
        <v>0</v>
      </c>
      <c r="F1101" s="128">
        <v>0</v>
      </c>
      <c r="G1101" s="128">
        <v>7</v>
      </c>
      <c r="H1101" s="128">
        <v>0</v>
      </c>
    </row>
    <row r="1102" spans="1:8">
      <c r="A1102" s="126" t="s">
        <v>3533</v>
      </c>
      <c r="B1102" s="127" t="s">
        <v>3535</v>
      </c>
      <c r="C1102" s="128">
        <v>77</v>
      </c>
      <c r="D1102" s="128">
        <v>145</v>
      </c>
      <c r="E1102" s="128">
        <v>32</v>
      </c>
      <c r="F1102" s="128">
        <v>66</v>
      </c>
      <c r="G1102" s="128">
        <v>10</v>
      </c>
      <c r="H1102" s="128">
        <v>22</v>
      </c>
    </row>
    <row r="1103" spans="1:8">
      <c r="A1103" s="126" t="s">
        <v>3536</v>
      </c>
      <c r="B1103" s="127" t="s">
        <v>3538</v>
      </c>
      <c r="C1103" s="128">
        <v>0</v>
      </c>
      <c r="D1103" s="128">
        <v>0</v>
      </c>
      <c r="E1103" s="128">
        <v>0</v>
      </c>
      <c r="F1103" s="128">
        <v>19</v>
      </c>
      <c r="G1103" s="128">
        <v>0</v>
      </c>
      <c r="H1103" s="128">
        <v>40</v>
      </c>
    </row>
    <row r="1104" spans="1:8">
      <c r="A1104" s="126" t="s">
        <v>3539</v>
      </c>
      <c r="B1104" s="127" t="s">
        <v>3541</v>
      </c>
      <c r="C1104" s="128">
        <v>104</v>
      </c>
      <c r="D1104" s="128">
        <v>0</v>
      </c>
      <c r="E1104" s="128">
        <v>93</v>
      </c>
      <c r="F1104" s="128">
        <v>222</v>
      </c>
      <c r="G1104" s="128">
        <v>120</v>
      </c>
      <c r="H1104" s="128">
        <v>40</v>
      </c>
    </row>
    <row r="1105" spans="1:8">
      <c r="A1105" s="126" t="s">
        <v>3542</v>
      </c>
      <c r="B1105" s="127" t="s">
        <v>3544</v>
      </c>
      <c r="C1105" s="128">
        <v>16</v>
      </c>
      <c r="D1105" s="128">
        <v>230</v>
      </c>
      <c r="E1105" s="128">
        <v>60</v>
      </c>
      <c r="F1105" s="128">
        <v>54</v>
      </c>
      <c r="G1105" s="128">
        <v>132</v>
      </c>
      <c r="H1105" s="128">
        <v>22</v>
      </c>
    </row>
    <row r="1106" spans="1:8">
      <c r="A1106" s="126" t="s">
        <v>3545</v>
      </c>
      <c r="B1106" s="127" t="s">
        <v>3547</v>
      </c>
      <c r="C1106" s="128">
        <v>236</v>
      </c>
      <c r="D1106" s="128">
        <v>133</v>
      </c>
      <c r="E1106" s="128">
        <v>59</v>
      </c>
      <c r="F1106" s="128">
        <v>49</v>
      </c>
      <c r="G1106" s="128">
        <v>123</v>
      </c>
      <c r="H1106" s="128">
        <v>60</v>
      </c>
    </row>
    <row r="1107" spans="1:8">
      <c r="A1107" s="126" t="s">
        <v>3548</v>
      </c>
      <c r="B1107" s="127" t="s">
        <v>3550</v>
      </c>
      <c r="C1107" s="128">
        <v>144</v>
      </c>
      <c r="D1107" s="128">
        <v>261</v>
      </c>
      <c r="E1107" s="128">
        <v>94</v>
      </c>
      <c r="F1107" s="128">
        <v>180</v>
      </c>
      <c r="G1107" s="128">
        <v>148</v>
      </c>
      <c r="H1107" s="128">
        <v>101</v>
      </c>
    </row>
    <row r="1108" spans="1:8">
      <c r="A1108" s="126" t="s">
        <v>3551</v>
      </c>
      <c r="B1108" s="127" t="s">
        <v>3553</v>
      </c>
      <c r="C1108" s="128">
        <v>258</v>
      </c>
      <c r="D1108" s="128">
        <v>708</v>
      </c>
      <c r="E1108" s="128">
        <v>252</v>
      </c>
      <c r="F1108" s="128">
        <v>92</v>
      </c>
      <c r="G1108" s="128">
        <v>299</v>
      </c>
      <c r="H1108" s="128">
        <v>144</v>
      </c>
    </row>
    <row r="1109" spans="1:8">
      <c r="A1109" s="126" t="s">
        <v>3554</v>
      </c>
      <c r="B1109" s="127" t="s">
        <v>3556</v>
      </c>
      <c r="C1109" s="128">
        <v>0</v>
      </c>
      <c r="D1109" s="128">
        <v>25</v>
      </c>
      <c r="E1109" s="128">
        <v>0</v>
      </c>
      <c r="F1109" s="128">
        <v>3</v>
      </c>
      <c r="G1109" s="128">
        <v>43</v>
      </c>
      <c r="H1109" s="128">
        <v>0</v>
      </c>
    </row>
    <row r="1110" spans="1:8">
      <c r="A1110" s="126" t="s">
        <v>3557</v>
      </c>
      <c r="B1110" s="127" t="s">
        <v>3559</v>
      </c>
      <c r="C1110" s="128">
        <v>1308</v>
      </c>
      <c r="D1110" s="128">
        <v>1164</v>
      </c>
      <c r="E1110" s="128">
        <v>290</v>
      </c>
      <c r="F1110" s="128">
        <v>759</v>
      </c>
      <c r="G1110" s="128">
        <v>672</v>
      </c>
      <c r="H1110" s="128">
        <v>0</v>
      </c>
    </row>
    <row r="1111" spans="1:8">
      <c r="A1111" s="126" t="s">
        <v>3560</v>
      </c>
      <c r="B1111" s="127" t="s">
        <v>3562</v>
      </c>
      <c r="C1111" s="128">
        <v>229</v>
      </c>
      <c r="D1111" s="128">
        <v>408</v>
      </c>
      <c r="E1111" s="128">
        <v>119</v>
      </c>
      <c r="F1111" s="128">
        <v>208</v>
      </c>
      <c r="G1111" s="128">
        <v>272</v>
      </c>
      <c r="H1111" s="128">
        <v>195</v>
      </c>
    </row>
    <row r="1112" spans="1:8">
      <c r="A1112" s="126" t="s">
        <v>3563</v>
      </c>
      <c r="B1112" s="127" t="s">
        <v>3565</v>
      </c>
      <c r="C1112" s="128">
        <v>14</v>
      </c>
      <c r="D1112" s="128">
        <v>25</v>
      </c>
      <c r="E1112" s="128">
        <v>0</v>
      </c>
      <c r="F1112" s="128">
        <v>86</v>
      </c>
      <c r="G1112" s="128">
        <v>0</v>
      </c>
      <c r="H1112" s="128">
        <v>12</v>
      </c>
    </row>
    <row r="1113" spans="1:8">
      <c r="A1113" s="126" t="s">
        <v>3566</v>
      </c>
      <c r="B1113" s="127" t="s">
        <v>3568</v>
      </c>
      <c r="C1113" s="128">
        <v>72</v>
      </c>
      <c r="D1113" s="128">
        <v>12</v>
      </c>
      <c r="E1113" s="128">
        <v>50</v>
      </c>
      <c r="F1113" s="128">
        <v>23</v>
      </c>
      <c r="G1113" s="128">
        <v>23</v>
      </c>
      <c r="H1113" s="128">
        <v>0</v>
      </c>
    </row>
    <row r="1114" spans="1:8">
      <c r="A1114" s="126" t="s">
        <v>3569</v>
      </c>
      <c r="B1114" s="127" t="s">
        <v>3571</v>
      </c>
      <c r="C1114" s="128">
        <v>84</v>
      </c>
      <c r="D1114" s="128">
        <v>80</v>
      </c>
      <c r="E1114" s="128">
        <v>47</v>
      </c>
      <c r="F1114" s="128">
        <v>24</v>
      </c>
      <c r="G1114" s="128">
        <v>18</v>
      </c>
      <c r="H1114" s="128">
        <v>12</v>
      </c>
    </row>
    <row r="1115" spans="1:8">
      <c r="A1115" s="126" t="s">
        <v>3572</v>
      </c>
      <c r="B1115" s="127" t="s">
        <v>3574</v>
      </c>
      <c r="C1115" s="128">
        <v>173</v>
      </c>
      <c r="D1115" s="128">
        <v>402</v>
      </c>
      <c r="E1115" s="128">
        <v>75</v>
      </c>
      <c r="F1115" s="128">
        <v>161</v>
      </c>
      <c r="G1115" s="128">
        <v>92</v>
      </c>
      <c r="H1115" s="128">
        <v>33</v>
      </c>
    </row>
    <row r="1116" spans="1:8">
      <c r="A1116" s="126" t="s">
        <v>3575</v>
      </c>
      <c r="B1116" s="127" t="s">
        <v>3577</v>
      </c>
      <c r="C1116" s="128">
        <v>2113</v>
      </c>
      <c r="D1116" s="128">
        <v>6244</v>
      </c>
      <c r="E1116" s="128">
        <v>3083</v>
      </c>
      <c r="F1116" s="128">
        <v>1668</v>
      </c>
      <c r="G1116" s="128">
        <v>3050</v>
      </c>
      <c r="H1116" s="128">
        <v>132</v>
      </c>
    </row>
    <row r="1117" spans="1:8">
      <c r="A1117" s="126" t="s">
        <v>3578</v>
      </c>
      <c r="B1117" s="127" t="s">
        <v>3580</v>
      </c>
      <c r="C1117" s="128">
        <v>82</v>
      </c>
      <c r="D1117" s="128">
        <v>138</v>
      </c>
      <c r="E1117" s="128">
        <v>25</v>
      </c>
      <c r="F1117" s="128">
        <v>54</v>
      </c>
      <c r="G1117" s="128">
        <v>19</v>
      </c>
      <c r="H1117" s="128">
        <v>114</v>
      </c>
    </row>
    <row r="1118" spans="1:8">
      <c r="A1118" s="126" t="s">
        <v>3581</v>
      </c>
      <c r="B1118" s="127" t="s">
        <v>3583</v>
      </c>
      <c r="C1118" s="128">
        <v>512</v>
      </c>
      <c r="D1118" s="128">
        <v>1058</v>
      </c>
      <c r="E1118" s="128">
        <v>212</v>
      </c>
      <c r="F1118" s="128">
        <v>262</v>
      </c>
      <c r="G1118" s="128">
        <v>243</v>
      </c>
      <c r="H1118" s="128">
        <v>192</v>
      </c>
    </row>
    <row r="1119" spans="1:8">
      <c r="A1119" s="126" t="s">
        <v>3584</v>
      </c>
      <c r="B1119" s="127" t="s">
        <v>3586</v>
      </c>
      <c r="C1119" s="128">
        <v>0</v>
      </c>
      <c r="D1119" s="128">
        <v>0</v>
      </c>
      <c r="E1119" s="128">
        <v>0</v>
      </c>
      <c r="F1119" s="128">
        <v>0</v>
      </c>
      <c r="G1119" s="128">
        <v>0</v>
      </c>
      <c r="H1119" s="128">
        <v>0</v>
      </c>
    </row>
    <row r="1120" spans="1:8">
      <c r="A1120" s="126" t="s">
        <v>3587</v>
      </c>
      <c r="B1120" s="127" t="s">
        <v>3589</v>
      </c>
      <c r="C1120" s="128">
        <v>0</v>
      </c>
      <c r="D1120" s="128">
        <v>0</v>
      </c>
      <c r="E1120" s="128">
        <v>0</v>
      </c>
      <c r="F1120" s="128">
        <v>0</v>
      </c>
      <c r="G1120" s="128">
        <v>0</v>
      </c>
      <c r="H1120" s="128">
        <v>0</v>
      </c>
    </row>
    <row r="1121" spans="1:8">
      <c r="A1121" s="126" t="s">
        <v>3590</v>
      </c>
      <c r="B1121" s="127" t="s">
        <v>3592</v>
      </c>
      <c r="C1121" s="128">
        <v>0</v>
      </c>
      <c r="D1121" s="128">
        <v>0</v>
      </c>
      <c r="E1121" s="128">
        <v>0</v>
      </c>
      <c r="F1121" s="128">
        <v>0</v>
      </c>
      <c r="G1121" s="128">
        <v>0</v>
      </c>
      <c r="H1121" s="128">
        <v>0</v>
      </c>
    </row>
    <row r="1122" spans="1:8">
      <c r="A1122" s="126" t="s">
        <v>3593</v>
      </c>
      <c r="B1122" s="127" t="s">
        <v>3595</v>
      </c>
      <c r="C1122" s="128">
        <v>24</v>
      </c>
      <c r="D1122" s="128">
        <v>30</v>
      </c>
      <c r="E1122" s="128">
        <v>41</v>
      </c>
      <c r="F1122" s="128">
        <v>170</v>
      </c>
      <c r="G1122" s="128">
        <v>0</v>
      </c>
      <c r="H1122" s="128">
        <v>60</v>
      </c>
    </row>
    <row r="1123" spans="1:8">
      <c r="A1123" s="126" t="s">
        <v>3596</v>
      </c>
      <c r="B1123" s="127" t="s">
        <v>3598</v>
      </c>
      <c r="C1123" s="128">
        <v>0</v>
      </c>
      <c r="D1123" s="128">
        <v>0</v>
      </c>
      <c r="E1123" s="128">
        <v>0</v>
      </c>
      <c r="F1123" s="128">
        <v>0</v>
      </c>
      <c r="G1123" s="128">
        <v>0</v>
      </c>
      <c r="H1123" s="128">
        <v>0</v>
      </c>
    </row>
    <row r="1124" spans="1:8">
      <c r="A1124" s="126" t="s">
        <v>3599</v>
      </c>
      <c r="B1124" s="127" t="s">
        <v>3601</v>
      </c>
      <c r="C1124" s="128">
        <v>78</v>
      </c>
      <c r="D1124" s="128">
        <v>354</v>
      </c>
      <c r="E1124" s="128">
        <v>91</v>
      </c>
      <c r="F1124" s="128">
        <v>146</v>
      </c>
      <c r="G1124" s="128">
        <v>164</v>
      </c>
      <c r="H1124" s="128">
        <v>60</v>
      </c>
    </row>
    <row r="1125" spans="1:8">
      <c r="A1125" s="126" t="s">
        <v>3602</v>
      </c>
      <c r="B1125" s="127" t="s">
        <v>3604</v>
      </c>
      <c r="C1125" s="128">
        <v>120</v>
      </c>
      <c r="D1125" s="128">
        <v>90</v>
      </c>
      <c r="E1125" s="128">
        <v>145</v>
      </c>
      <c r="F1125" s="128">
        <v>241</v>
      </c>
      <c r="G1125" s="128">
        <v>184</v>
      </c>
      <c r="H1125" s="128">
        <v>109</v>
      </c>
    </row>
    <row r="1126" spans="1:8">
      <c r="A1126" s="126" t="s">
        <v>3605</v>
      </c>
      <c r="B1126" s="127" t="s">
        <v>3607</v>
      </c>
      <c r="C1126" s="128">
        <v>856</v>
      </c>
      <c r="D1126" s="128">
        <v>322</v>
      </c>
      <c r="E1126" s="128">
        <v>81</v>
      </c>
      <c r="F1126" s="128">
        <v>38</v>
      </c>
      <c r="G1126" s="128">
        <v>153</v>
      </c>
      <c r="H1126" s="128">
        <v>238</v>
      </c>
    </row>
    <row r="1127" spans="1:8">
      <c r="A1127" s="126" t="s">
        <v>3608</v>
      </c>
      <c r="B1127" s="127" t="s">
        <v>3610</v>
      </c>
      <c r="C1127" s="128">
        <v>42</v>
      </c>
      <c r="D1127" s="128">
        <v>135</v>
      </c>
      <c r="E1127" s="128">
        <v>43</v>
      </c>
      <c r="F1127" s="128">
        <v>42</v>
      </c>
      <c r="G1127" s="128">
        <v>73</v>
      </c>
      <c r="H1127" s="128">
        <v>19</v>
      </c>
    </row>
    <row r="1128" spans="1:8">
      <c r="A1128" s="126" t="s">
        <v>3611</v>
      </c>
      <c r="B1128" s="127" t="s">
        <v>3613</v>
      </c>
      <c r="C1128" s="128">
        <v>1113</v>
      </c>
      <c r="D1128" s="128">
        <v>1845</v>
      </c>
      <c r="E1128" s="128">
        <v>2101</v>
      </c>
      <c r="F1128" s="128">
        <v>254</v>
      </c>
      <c r="G1128" s="128">
        <v>1756</v>
      </c>
      <c r="H1128" s="128">
        <v>120</v>
      </c>
    </row>
    <row r="1129" spans="1:8">
      <c r="A1129" s="126" t="s">
        <v>3614</v>
      </c>
      <c r="B1129" s="127" t="s">
        <v>3616</v>
      </c>
      <c r="C1129" s="128">
        <v>69</v>
      </c>
      <c r="D1129" s="128">
        <v>197</v>
      </c>
      <c r="E1129" s="128">
        <v>30</v>
      </c>
      <c r="F1129" s="128">
        <v>88</v>
      </c>
      <c r="G1129" s="128">
        <v>72</v>
      </c>
      <c r="H1129" s="128">
        <v>28</v>
      </c>
    </row>
    <row r="1130" spans="1:8">
      <c r="A1130" s="126" t="s">
        <v>3617</v>
      </c>
      <c r="B1130" s="127" t="s">
        <v>3619</v>
      </c>
      <c r="C1130" s="128">
        <v>157</v>
      </c>
      <c r="D1130" s="128">
        <v>126</v>
      </c>
      <c r="E1130" s="128">
        <v>38</v>
      </c>
      <c r="F1130" s="128">
        <v>16</v>
      </c>
      <c r="G1130" s="128">
        <v>129</v>
      </c>
      <c r="H1130" s="128">
        <v>24</v>
      </c>
    </row>
    <row r="1131" spans="1:8">
      <c r="A1131" s="126" t="s">
        <v>3620</v>
      </c>
      <c r="B1131" s="127" t="s">
        <v>3622</v>
      </c>
      <c r="C1131" s="128">
        <v>0</v>
      </c>
      <c r="D1131" s="128">
        <v>0</v>
      </c>
      <c r="E1131" s="128">
        <v>0</v>
      </c>
      <c r="F1131" s="128">
        <v>0</v>
      </c>
      <c r="G1131" s="128">
        <v>0</v>
      </c>
      <c r="H1131" s="128">
        <v>0</v>
      </c>
    </row>
    <row r="1132" spans="1:8">
      <c r="A1132" s="126" t="s">
        <v>3623</v>
      </c>
      <c r="B1132" s="127" t="s">
        <v>3625</v>
      </c>
      <c r="C1132" s="128">
        <v>137</v>
      </c>
      <c r="D1132" s="128">
        <v>93</v>
      </c>
      <c r="E1132" s="128">
        <v>37</v>
      </c>
      <c r="F1132" s="128">
        <v>44</v>
      </c>
      <c r="G1132" s="128">
        <v>65</v>
      </c>
      <c r="H1132" s="128">
        <v>31</v>
      </c>
    </row>
    <row r="1133" spans="1:8">
      <c r="A1133" s="126" t="s">
        <v>3626</v>
      </c>
      <c r="B1133" s="127" t="s">
        <v>3628</v>
      </c>
      <c r="C1133" s="128">
        <v>120</v>
      </c>
      <c r="D1133" s="128">
        <v>60</v>
      </c>
      <c r="E1133" s="128">
        <v>48</v>
      </c>
      <c r="F1133" s="128">
        <v>24</v>
      </c>
      <c r="G1133" s="128">
        <v>60</v>
      </c>
      <c r="H1133" s="128">
        <v>111</v>
      </c>
    </row>
    <row r="1134" spans="1:8">
      <c r="A1134" s="126" t="s">
        <v>3629</v>
      </c>
      <c r="B1134" s="127" t="s">
        <v>3631</v>
      </c>
      <c r="C1134" s="128">
        <v>212</v>
      </c>
      <c r="D1134" s="128">
        <v>272</v>
      </c>
      <c r="E1134" s="128">
        <v>101</v>
      </c>
      <c r="F1134" s="128">
        <v>111</v>
      </c>
      <c r="G1134" s="128">
        <v>119</v>
      </c>
      <c r="H1134" s="128">
        <v>191</v>
      </c>
    </row>
    <row r="1135" spans="1:8">
      <c r="A1135" s="126" t="s">
        <v>3632</v>
      </c>
      <c r="B1135" s="127" t="s">
        <v>3634</v>
      </c>
      <c r="C1135" s="128">
        <v>123</v>
      </c>
      <c r="D1135" s="128">
        <v>125</v>
      </c>
      <c r="E1135" s="128">
        <v>110</v>
      </c>
      <c r="F1135" s="128">
        <v>101</v>
      </c>
      <c r="G1135" s="128">
        <v>113</v>
      </c>
      <c r="H1135" s="128">
        <v>50</v>
      </c>
    </row>
    <row r="1136" spans="1:8">
      <c r="A1136" s="126" t="s">
        <v>3635</v>
      </c>
      <c r="B1136" s="127" t="s">
        <v>3637</v>
      </c>
      <c r="C1136" s="128">
        <v>146</v>
      </c>
      <c r="D1136" s="128">
        <v>228</v>
      </c>
      <c r="E1136" s="128">
        <v>50</v>
      </c>
      <c r="F1136" s="128">
        <v>120</v>
      </c>
      <c r="G1136" s="128">
        <v>75</v>
      </c>
      <c r="H1136" s="128">
        <v>22</v>
      </c>
    </row>
    <row r="1137" spans="1:8">
      <c r="A1137" s="126" t="s">
        <v>3638</v>
      </c>
      <c r="B1137" s="127" t="s">
        <v>3640</v>
      </c>
      <c r="C1137" s="128">
        <v>110</v>
      </c>
      <c r="D1137" s="128">
        <v>238</v>
      </c>
      <c r="E1137" s="128">
        <v>85</v>
      </c>
      <c r="F1137" s="128">
        <v>142</v>
      </c>
      <c r="G1137" s="128">
        <v>54</v>
      </c>
      <c r="H1137" s="128">
        <v>24</v>
      </c>
    </row>
    <row r="1138" spans="1:8">
      <c r="A1138" s="126" t="s">
        <v>3641</v>
      </c>
      <c r="B1138" s="127" t="s">
        <v>3643</v>
      </c>
      <c r="C1138" s="128">
        <v>30</v>
      </c>
      <c r="D1138" s="128">
        <v>120</v>
      </c>
      <c r="E1138" s="128">
        <v>23</v>
      </c>
      <c r="F1138" s="128">
        <v>55</v>
      </c>
      <c r="G1138" s="128">
        <v>65</v>
      </c>
      <c r="H1138" s="128">
        <v>21</v>
      </c>
    </row>
    <row r="1139" spans="1:8">
      <c r="A1139" s="126" t="s">
        <v>3644</v>
      </c>
      <c r="B1139" s="127" t="s">
        <v>3646</v>
      </c>
      <c r="C1139" s="128">
        <v>86</v>
      </c>
      <c r="D1139" s="128">
        <v>69</v>
      </c>
      <c r="E1139" s="128">
        <v>34</v>
      </c>
      <c r="F1139" s="128">
        <v>33</v>
      </c>
      <c r="G1139" s="128">
        <v>37</v>
      </c>
      <c r="H1139" s="128">
        <v>22</v>
      </c>
    </row>
    <row r="1140" spans="1:8">
      <c r="A1140" s="126" t="s">
        <v>3647</v>
      </c>
      <c r="B1140" s="127" t="s">
        <v>3649</v>
      </c>
      <c r="C1140" s="128">
        <v>633</v>
      </c>
      <c r="D1140" s="128">
        <v>902</v>
      </c>
      <c r="E1140" s="128">
        <v>577</v>
      </c>
      <c r="F1140" s="128">
        <v>867</v>
      </c>
      <c r="G1140" s="128">
        <v>669</v>
      </c>
      <c r="H1140" s="128">
        <v>576</v>
      </c>
    </row>
    <row r="1141" spans="1:8">
      <c r="A1141" s="126" t="s">
        <v>3650</v>
      </c>
      <c r="B1141" s="127" t="s">
        <v>3652</v>
      </c>
      <c r="C1141" s="128">
        <v>123</v>
      </c>
      <c r="D1141" s="128">
        <v>185</v>
      </c>
      <c r="E1141" s="128">
        <v>54</v>
      </c>
      <c r="F1141" s="128">
        <v>147</v>
      </c>
      <c r="G1141" s="128">
        <v>291</v>
      </c>
      <c r="H1141" s="128">
        <v>220</v>
      </c>
    </row>
    <row r="1142" spans="1:8">
      <c r="A1142" s="126" t="s">
        <v>3653</v>
      </c>
      <c r="B1142" s="127" t="s">
        <v>3655</v>
      </c>
      <c r="C1142" s="128">
        <v>47</v>
      </c>
      <c r="D1142" s="128">
        <v>108</v>
      </c>
      <c r="E1142" s="128">
        <v>40</v>
      </c>
      <c r="F1142" s="128">
        <v>100</v>
      </c>
      <c r="G1142" s="128">
        <v>74</v>
      </c>
      <c r="H1142" s="128">
        <v>48</v>
      </c>
    </row>
    <row r="1143" spans="1:8">
      <c r="A1143" s="126" t="s">
        <v>3656</v>
      </c>
      <c r="B1143" s="127" t="s">
        <v>3658</v>
      </c>
      <c r="C1143" s="128">
        <v>262</v>
      </c>
      <c r="D1143" s="128">
        <v>293</v>
      </c>
      <c r="E1143" s="128">
        <v>101</v>
      </c>
      <c r="F1143" s="128">
        <v>168</v>
      </c>
      <c r="G1143" s="128">
        <v>110</v>
      </c>
      <c r="H1143" s="128">
        <v>304</v>
      </c>
    </row>
    <row r="1144" spans="1:8">
      <c r="A1144" s="126" t="s">
        <v>3659</v>
      </c>
      <c r="B1144" s="127" t="s">
        <v>3661</v>
      </c>
      <c r="C1144" s="128">
        <v>307</v>
      </c>
      <c r="D1144" s="128">
        <v>412</v>
      </c>
      <c r="E1144" s="128">
        <v>297</v>
      </c>
      <c r="F1144" s="128">
        <v>306</v>
      </c>
      <c r="G1144" s="128">
        <v>223</v>
      </c>
      <c r="H1144" s="128">
        <v>221</v>
      </c>
    </row>
    <row r="1145" spans="1:8">
      <c r="A1145" s="126" t="s">
        <v>3662</v>
      </c>
      <c r="B1145" s="127" t="s">
        <v>3664</v>
      </c>
      <c r="C1145" s="128">
        <v>318</v>
      </c>
      <c r="D1145" s="128">
        <v>730</v>
      </c>
      <c r="E1145" s="128">
        <v>133</v>
      </c>
      <c r="F1145" s="128">
        <v>358</v>
      </c>
      <c r="G1145" s="128">
        <v>361</v>
      </c>
      <c r="H1145" s="128">
        <v>33</v>
      </c>
    </row>
    <row r="1146" spans="1:8">
      <c r="A1146" s="126" t="s">
        <v>3665</v>
      </c>
      <c r="B1146" s="127" t="s">
        <v>3667</v>
      </c>
      <c r="C1146" s="128">
        <v>2255</v>
      </c>
      <c r="D1146" s="128">
        <v>4693</v>
      </c>
      <c r="E1146" s="128">
        <v>1719</v>
      </c>
      <c r="F1146" s="128">
        <v>3115</v>
      </c>
      <c r="G1146" s="128">
        <v>2694</v>
      </c>
      <c r="H1146" s="128">
        <v>1137</v>
      </c>
    </row>
    <row r="1147" spans="1:8">
      <c r="A1147" s="126" t="s">
        <v>3668</v>
      </c>
      <c r="B1147" s="127" t="s">
        <v>3670</v>
      </c>
      <c r="C1147" s="128">
        <v>0</v>
      </c>
      <c r="D1147" s="128">
        <v>406</v>
      </c>
      <c r="E1147" s="128">
        <v>245</v>
      </c>
      <c r="F1147" s="128">
        <v>135</v>
      </c>
      <c r="G1147" s="128">
        <v>117</v>
      </c>
      <c r="H1147" s="128">
        <v>16</v>
      </c>
    </row>
    <row r="1148" spans="1:8">
      <c r="A1148" s="126" t="s">
        <v>3671</v>
      </c>
      <c r="B1148" s="127" t="s">
        <v>3673</v>
      </c>
      <c r="C1148" s="128">
        <v>0</v>
      </c>
      <c r="D1148" s="128">
        <v>-1</v>
      </c>
      <c r="E1148" s="128">
        <v>-4</v>
      </c>
      <c r="F1148" s="128">
        <v>0</v>
      </c>
      <c r="G1148" s="128">
        <v>0</v>
      </c>
      <c r="H1148" s="128">
        <v>0</v>
      </c>
    </row>
    <row r="1149" spans="1:8">
      <c r="A1149" s="126" t="s">
        <v>3674</v>
      </c>
      <c r="B1149" s="127" t="s">
        <v>3676</v>
      </c>
      <c r="C1149" s="128">
        <v>0</v>
      </c>
      <c r="D1149" s="128">
        <v>0</v>
      </c>
      <c r="E1149" s="128">
        <v>0</v>
      </c>
      <c r="F1149" s="128">
        <v>2</v>
      </c>
      <c r="G1149" s="128">
        <v>4</v>
      </c>
      <c r="H1149" s="128">
        <v>0</v>
      </c>
    </row>
    <row r="1150" spans="1:8">
      <c r="A1150" s="126" t="s">
        <v>3677</v>
      </c>
      <c r="B1150" s="127" t="s">
        <v>3679</v>
      </c>
      <c r="C1150" s="128">
        <v>21</v>
      </c>
      <c r="D1150" s="128">
        <v>4</v>
      </c>
      <c r="E1150" s="128">
        <v>38</v>
      </c>
      <c r="F1150" s="128">
        <v>9</v>
      </c>
      <c r="G1150" s="128">
        <v>65</v>
      </c>
      <c r="H1150" s="128">
        <v>0</v>
      </c>
    </row>
    <row r="1151" spans="1:8">
      <c r="A1151" s="126" t="s">
        <v>3680</v>
      </c>
      <c r="B1151" s="127" t="s">
        <v>3682</v>
      </c>
      <c r="C1151" s="128">
        <v>44</v>
      </c>
      <c r="D1151" s="128">
        <v>21</v>
      </c>
      <c r="E1151" s="128">
        <v>13</v>
      </c>
      <c r="F1151" s="128">
        <v>28</v>
      </c>
      <c r="G1151" s="128">
        <v>70</v>
      </c>
      <c r="H1151" s="128">
        <v>11</v>
      </c>
    </row>
    <row r="1152" spans="1:8">
      <c r="A1152" s="126" t="s">
        <v>3683</v>
      </c>
      <c r="B1152" s="127" t="s">
        <v>3685</v>
      </c>
      <c r="C1152" s="128">
        <v>28</v>
      </c>
      <c r="D1152" s="128">
        <v>79</v>
      </c>
      <c r="E1152" s="128">
        <v>25</v>
      </c>
      <c r="F1152" s="128">
        <v>12</v>
      </c>
      <c r="G1152" s="128">
        <v>15</v>
      </c>
      <c r="H1152" s="128">
        <v>0</v>
      </c>
    </row>
    <row r="1153" spans="1:8">
      <c r="A1153" s="126" t="s">
        <v>3686</v>
      </c>
      <c r="B1153" s="127" t="s">
        <v>3688</v>
      </c>
      <c r="C1153" s="128">
        <v>121</v>
      </c>
      <c r="D1153" s="128">
        <v>183</v>
      </c>
      <c r="E1153" s="128">
        <v>52</v>
      </c>
      <c r="F1153" s="128">
        <v>20</v>
      </c>
      <c r="G1153" s="128">
        <v>57</v>
      </c>
      <c r="H1153" s="128">
        <v>36</v>
      </c>
    </row>
    <row r="1154" spans="1:8">
      <c r="A1154" s="126" t="s">
        <v>3689</v>
      </c>
      <c r="B1154" s="127" t="s">
        <v>3691</v>
      </c>
      <c r="C1154" s="128">
        <v>64</v>
      </c>
      <c r="D1154" s="128">
        <v>98</v>
      </c>
      <c r="E1154" s="128">
        <v>32</v>
      </c>
      <c r="F1154" s="128">
        <v>37</v>
      </c>
      <c r="G1154" s="128">
        <v>289</v>
      </c>
      <c r="H1154" s="128">
        <v>33</v>
      </c>
    </row>
    <row r="1155" spans="1:8">
      <c r="A1155" s="126" t="s">
        <v>3692</v>
      </c>
      <c r="B1155" s="127" t="s">
        <v>3694</v>
      </c>
      <c r="C1155" s="128">
        <v>416</v>
      </c>
      <c r="D1155" s="128">
        <v>513</v>
      </c>
      <c r="E1155" s="128">
        <v>123</v>
      </c>
      <c r="F1155" s="128">
        <v>161</v>
      </c>
      <c r="G1155" s="128">
        <v>70</v>
      </c>
      <c r="H1155" s="128">
        <v>72</v>
      </c>
    </row>
    <row r="1156" spans="1:8">
      <c r="A1156" s="126" t="s">
        <v>3695</v>
      </c>
      <c r="B1156" s="127" t="s">
        <v>3697</v>
      </c>
      <c r="C1156" s="128">
        <v>65</v>
      </c>
      <c r="D1156" s="128">
        <v>140</v>
      </c>
      <c r="E1156" s="128">
        <v>65</v>
      </c>
      <c r="F1156" s="128">
        <v>108</v>
      </c>
      <c r="G1156" s="128">
        <v>108</v>
      </c>
      <c r="H1156" s="128">
        <v>50</v>
      </c>
    </row>
    <row r="1157" spans="1:8">
      <c r="A1157" s="126" t="s">
        <v>3698</v>
      </c>
      <c r="B1157" s="127" t="s">
        <v>3700</v>
      </c>
      <c r="C1157" s="128">
        <v>53</v>
      </c>
      <c r="D1157" s="128">
        <v>75</v>
      </c>
      <c r="E1157" s="128">
        <v>44</v>
      </c>
      <c r="F1157" s="128">
        <v>59</v>
      </c>
      <c r="G1157" s="128">
        <v>82</v>
      </c>
      <c r="H1157" s="128">
        <v>55</v>
      </c>
    </row>
    <row r="1158" spans="1:8">
      <c r="A1158" s="126" t="s">
        <v>3701</v>
      </c>
      <c r="B1158" s="127" t="s">
        <v>3703</v>
      </c>
      <c r="C1158" s="128">
        <v>13</v>
      </c>
      <c r="D1158" s="128">
        <v>0</v>
      </c>
      <c r="E1158" s="128">
        <v>51</v>
      </c>
      <c r="F1158" s="128">
        <v>27</v>
      </c>
      <c r="G1158" s="128">
        <v>20</v>
      </c>
      <c r="H1158" s="128">
        <v>8</v>
      </c>
    </row>
    <row r="1159" spans="1:8">
      <c r="A1159" s="126" t="s">
        <v>3704</v>
      </c>
      <c r="B1159" s="127" t="s">
        <v>3706</v>
      </c>
      <c r="C1159" s="128">
        <v>98</v>
      </c>
      <c r="D1159" s="128">
        <v>143</v>
      </c>
      <c r="E1159" s="128">
        <v>57</v>
      </c>
      <c r="F1159" s="128">
        <v>63</v>
      </c>
      <c r="G1159" s="128">
        <v>95</v>
      </c>
      <c r="H1159" s="128">
        <v>29</v>
      </c>
    </row>
    <row r="1160" spans="1:8">
      <c r="A1160" s="126" t="s">
        <v>3707</v>
      </c>
      <c r="B1160" s="127" t="s">
        <v>3709</v>
      </c>
      <c r="C1160" s="128">
        <v>2427</v>
      </c>
      <c r="D1160" s="128">
        <v>3176</v>
      </c>
      <c r="E1160" s="128">
        <v>1498</v>
      </c>
      <c r="F1160" s="128">
        <v>552</v>
      </c>
      <c r="G1160" s="128">
        <v>1234</v>
      </c>
      <c r="H1160" s="128">
        <v>108</v>
      </c>
    </row>
    <row r="1161" spans="1:8">
      <c r="A1161" s="126" t="s">
        <v>3710</v>
      </c>
      <c r="B1161" s="127" t="s">
        <v>3712</v>
      </c>
      <c r="C1161" s="128">
        <v>157</v>
      </c>
      <c r="D1161" s="128">
        <v>155</v>
      </c>
      <c r="E1161" s="128">
        <v>31</v>
      </c>
      <c r="F1161" s="128">
        <v>101</v>
      </c>
      <c r="G1161" s="128">
        <v>89</v>
      </c>
      <c r="H1161" s="128">
        <v>32</v>
      </c>
    </row>
    <row r="1162" spans="1:8">
      <c r="A1162" s="126" t="s">
        <v>3713</v>
      </c>
      <c r="B1162" s="127" t="s">
        <v>3715</v>
      </c>
      <c r="C1162" s="128">
        <v>174</v>
      </c>
      <c r="D1162" s="128">
        <v>346</v>
      </c>
      <c r="E1162" s="128">
        <v>57</v>
      </c>
      <c r="F1162" s="128">
        <v>117</v>
      </c>
      <c r="G1162" s="128">
        <v>65</v>
      </c>
      <c r="H1162" s="128">
        <v>24</v>
      </c>
    </row>
    <row r="1163" spans="1:8">
      <c r="A1163" s="126" t="s">
        <v>3716</v>
      </c>
      <c r="B1163" s="127" t="s">
        <v>3718</v>
      </c>
      <c r="C1163" s="128">
        <v>29</v>
      </c>
      <c r="D1163" s="128">
        <v>48</v>
      </c>
      <c r="E1163" s="128">
        <v>35</v>
      </c>
      <c r="F1163" s="128">
        <v>42</v>
      </c>
      <c r="G1163" s="128">
        <v>60</v>
      </c>
      <c r="H1163" s="128">
        <v>8</v>
      </c>
    </row>
    <row r="1164" spans="1:8">
      <c r="A1164" s="126" t="s">
        <v>3719</v>
      </c>
      <c r="B1164" s="127" t="s">
        <v>3721</v>
      </c>
      <c r="C1164" s="128">
        <v>103</v>
      </c>
      <c r="D1164" s="128">
        <v>100</v>
      </c>
      <c r="E1164" s="128">
        <v>27</v>
      </c>
      <c r="F1164" s="128">
        <v>21</v>
      </c>
      <c r="G1164" s="128">
        <v>57</v>
      </c>
      <c r="H1164" s="128">
        <v>12</v>
      </c>
    </row>
    <row r="1165" spans="1:8">
      <c r="A1165" s="126" t="s">
        <v>3722</v>
      </c>
      <c r="B1165" s="127" t="s">
        <v>3724</v>
      </c>
      <c r="C1165" s="128">
        <v>771</v>
      </c>
      <c r="D1165" s="128">
        <v>1367</v>
      </c>
      <c r="E1165" s="128">
        <v>470</v>
      </c>
      <c r="F1165" s="128">
        <v>508</v>
      </c>
      <c r="G1165" s="128">
        <v>882</v>
      </c>
      <c r="H1165" s="128">
        <v>348</v>
      </c>
    </row>
    <row r="1166" spans="1:8">
      <c r="A1166" s="126" t="s">
        <v>3725</v>
      </c>
      <c r="B1166" s="127" t="s">
        <v>3727</v>
      </c>
      <c r="C1166" s="128">
        <v>48</v>
      </c>
      <c r="D1166" s="128">
        <v>77</v>
      </c>
      <c r="E1166" s="128">
        <v>61</v>
      </c>
      <c r="F1166" s="128">
        <v>172</v>
      </c>
      <c r="G1166" s="128">
        <v>75</v>
      </c>
      <c r="H1166" s="128">
        <v>54</v>
      </c>
    </row>
    <row r="1167" spans="1:8">
      <c r="A1167" s="126" t="s">
        <v>3728</v>
      </c>
      <c r="B1167" s="127" t="s">
        <v>3730</v>
      </c>
      <c r="C1167" s="128">
        <v>148</v>
      </c>
      <c r="D1167" s="128">
        <v>152</v>
      </c>
      <c r="E1167" s="128">
        <v>71</v>
      </c>
      <c r="F1167" s="128">
        <v>128</v>
      </c>
      <c r="G1167" s="128">
        <v>151</v>
      </c>
      <c r="H1167" s="128">
        <v>118</v>
      </c>
    </row>
    <row r="1168" spans="1:8">
      <c r="A1168" s="126" t="s">
        <v>3731</v>
      </c>
      <c r="B1168" s="127" t="s">
        <v>3733</v>
      </c>
      <c r="C1168" s="128">
        <v>187</v>
      </c>
      <c r="D1168" s="128">
        <v>121</v>
      </c>
      <c r="E1168" s="128">
        <v>42</v>
      </c>
      <c r="F1168" s="128">
        <v>30</v>
      </c>
      <c r="G1168" s="128">
        <v>74</v>
      </c>
      <c r="H1168" s="128">
        <v>36</v>
      </c>
    </row>
    <row r="1169" spans="1:8">
      <c r="A1169" s="126" t="s">
        <v>3734</v>
      </c>
      <c r="B1169" s="127" t="s">
        <v>3736</v>
      </c>
      <c r="C1169" s="128">
        <v>78</v>
      </c>
      <c r="D1169" s="128">
        <v>191</v>
      </c>
      <c r="E1169" s="128">
        <v>61</v>
      </c>
      <c r="F1169" s="128">
        <v>70</v>
      </c>
      <c r="G1169" s="128">
        <v>44</v>
      </c>
      <c r="H1169" s="128">
        <v>35</v>
      </c>
    </row>
    <row r="1170" spans="1:8">
      <c r="A1170" s="126" t="s">
        <v>3737</v>
      </c>
      <c r="B1170" s="127" t="s">
        <v>3739</v>
      </c>
      <c r="C1170" s="128">
        <v>228</v>
      </c>
      <c r="D1170" s="128">
        <v>223</v>
      </c>
      <c r="E1170" s="128">
        <v>74</v>
      </c>
      <c r="F1170" s="128">
        <v>84</v>
      </c>
      <c r="G1170" s="128">
        <v>127</v>
      </c>
      <c r="H1170" s="128">
        <v>108</v>
      </c>
    </row>
    <row r="1171" spans="1:8">
      <c r="A1171" s="126" t="s">
        <v>3740</v>
      </c>
      <c r="B1171" s="127" t="s">
        <v>3742</v>
      </c>
      <c r="C1171" s="128">
        <v>161</v>
      </c>
      <c r="D1171" s="128">
        <v>409</v>
      </c>
      <c r="E1171" s="128">
        <v>211</v>
      </c>
      <c r="F1171" s="128">
        <v>200</v>
      </c>
      <c r="G1171" s="128">
        <v>299</v>
      </c>
      <c r="H1171" s="128">
        <v>216</v>
      </c>
    </row>
    <row r="1172" spans="1:8">
      <c r="A1172" s="126" t="s">
        <v>3743</v>
      </c>
      <c r="B1172" s="127" t="s">
        <v>3745</v>
      </c>
      <c r="C1172" s="128">
        <v>59</v>
      </c>
      <c r="D1172" s="128">
        <v>250</v>
      </c>
      <c r="E1172" s="128">
        <v>25</v>
      </c>
      <c r="F1172" s="128">
        <v>138</v>
      </c>
      <c r="G1172" s="128">
        <v>121</v>
      </c>
      <c r="H1172" s="128">
        <v>16</v>
      </c>
    </row>
    <row r="1173" spans="1:8">
      <c r="A1173" s="126" t="s">
        <v>3746</v>
      </c>
      <c r="B1173" s="127" t="s">
        <v>3748</v>
      </c>
      <c r="C1173" s="128">
        <v>956</v>
      </c>
      <c r="D1173" s="128">
        <v>1977</v>
      </c>
      <c r="E1173" s="128">
        <v>1684</v>
      </c>
      <c r="F1173" s="128">
        <v>23</v>
      </c>
      <c r="G1173" s="128">
        <v>1603</v>
      </c>
      <c r="H1173" s="128">
        <v>120</v>
      </c>
    </row>
    <row r="1174" spans="1:8">
      <c r="A1174" s="126" t="s">
        <v>3749</v>
      </c>
      <c r="B1174" s="127" t="s">
        <v>3751</v>
      </c>
      <c r="C1174" s="128">
        <v>4</v>
      </c>
      <c r="D1174" s="128">
        <v>0</v>
      </c>
      <c r="E1174" s="128">
        <v>1</v>
      </c>
      <c r="F1174" s="128">
        <v>5</v>
      </c>
      <c r="G1174" s="128">
        <v>2</v>
      </c>
      <c r="H1174" s="128">
        <v>0</v>
      </c>
    </row>
    <row r="1175" spans="1:8">
      <c r="A1175" s="126" t="s">
        <v>3752</v>
      </c>
      <c r="B1175" s="127" t="s">
        <v>3754</v>
      </c>
      <c r="C1175" s="128">
        <v>1</v>
      </c>
      <c r="D1175" s="128">
        <v>0</v>
      </c>
      <c r="E1175" s="128">
        <v>4</v>
      </c>
      <c r="F1175" s="128">
        <v>10</v>
      </c>
      <c r="G1175" s="128">
        <v>0</v>
      </c>
      <c r="H1175" s="128">
        <v>0</v>
      </c>
    </row>
    <row r="1176" spans="1:8">
      <c r="A1176" s="126" t="s">
        <v>3755</v>
      </c>
      <c r="B1176" s="127" t="s">
        <v>3757</v>
      </c>
      <c r="C1176" s="128">
        <v>65</v>
      </c>
      <c r="D1176" s="128">
        <v>210</v>
      </c>
      <c r="E1176" s="128">
        <v>47</v>
      </c>
      <c r="F1176" s="128">
        <v>60</v>
      </c>
      <c r="G1176" s="128">
        <v>103</v>
      </c>
      <c r="H1176" s="128">
        <v>12</v>
      </c>
    </row>
    <row r="1177" spans="1:8">
      <c r="A1177" s="126" t="s">
        <v>3758</v>
      </c>
      <c r="B1177" s="127" t="s">
        <v>3760</v>
      </c>
      <c r="C1177" s="128">
        <v>1260</v>
      </c>
      <c r="D1177" s="128">
        <v>604</v>
      </c>
      <c r="E1177" s="128">
        <v>291</v>
      </c>
      <c r="F1177" s="128">
        <v>498</v>
      </c>
      <c r="G1177" s="128">
        <v>811</v>
      </c>
      <c r="H1177" s="128">
        <v>210</v>
      </c>
    </row>
    <row r="1178" spans="1:8">
      <c r="A1178" s="126" t="s">
        <v>3761</v>
      </c>
      <c r="B1178" s="127" t="s">
        <v>3763</v>
      </c>
      <c r="C1178" s="128">
        <v>43</v>
      </c>
      <c r="D1178" s="128">
        <v>186</v>
      </c>
      <c r="E1178" s="128">
        <v>112</v>
      </c>
      <c r="F1178" s="128">
        <v>32</v>
      </c>
      <c r="G1178" s="128">
        <v>49</v>
      </c>
      <c r="H1178" s="128">
        <v>20</v>
      </c>
    </row>
    <row r="1179" spans="1:8">
      <c r="A1179" s="126" t="s">
        <v>3764</v>
      </c>
      <c r="B1179" s="127" t="s">
        <v>3766</v>
      </c>
      <c r="C1179" s="128">
        <v>125</v>
      </c>
      <c r="D1179" s="128">
        <v>112</v>
      </c>
      <c r="E1179" s="128">
        <v>21</v>
      </c>
      <c r="F1179" s="128">
        <v>39</v>
      </c>
      <c r="G1179" s="128">
        <v>73</v>
      </c>
      <c r="H1179" s="128">
        <v>36</v>
      </c>
    </row>
    <row r="1180" spans="1:8">
      <c r="A1180" s="126" t="s">
        <v>3767</v>
      </c>
      <c r="B1180" s="127" t="s">
        <v>3769</v>
      </c>
      <c r="C1180" s="128">
        <v>150</v>
      </c>
      <c r="D1180" s="128">
        <v>365</v>
      </c>
      <c r="E1180" s="128">
        <v>214</v>
      </c>
      <c r="F1180" s="128">
        <v>168</v>
      </c>
      <c r="G1180" s="128">
        <v>246</v>
      </c>
      <c r="H1180" s="128">
        <v>116</v>
      </c>
    </row>
    <row r="1181" spans="1:8">
      <c r="A1181" s="126" t="s">
        <v>3770</v>
      </c>
      <c r="B1181" s="127" t="s">
        <v>3772</v>
      </c>
      <c r="C1181" s="128">
        <v>273</v>
      </c>
      <c r="D1181" s="128">
        <v>530</v>
      </c>
      <c r="E1181" s="128">
        <v>86</v>
      </c>
      <c r="F1181" s="128">
        <v>140</v>
      </c>
      <c r="G1181" s="128">
        <v>180</v>
      </c>
      <c r="H1181" s="128">
        <v>120</v>
      </c>
    </row>
    <row r="1182" spans="1:8">
      <c r="A1182" s="126" t="s">
        <v>3773</v>
      </c>
      <c r="B1182" s="127" t="s">
        <v>3775</v>
      </c>
      <c r="C1182" s="128">
        <v>256</v>
      </c>
      <c r="D1182" s="128">
        <v>17</v>
      </c>
      <c r="E1182" s="128">
        <v>192</v>
      </c>
      <c r="F1182" s="128">
        <v>108</v>
      </c>
      <c r="G1182" s="128">
        <v>394</v>
      </c>
      <c r="H1182" s="128">
        <v>72</v>
      </c>
    </row>
    <row r="1183" spans="1:8">
      <c r="A1183" s="126" t="s">
        <v>3776</v>
      </c>
      <c r="B1183" s="127" t="s">
        <v>3778</v>
      </c>
      <c r="C1183" s="128">
        <v>148</v>
      </c>
      <c r="D1183" s="128">
        <v>128</v>
      </c>
      <c r="E1183" s="128">
        <v>102</v>
      </c>
      <c r="F1183" s="128">
        <v>6</v>
      </c>
      <c r="G1183" s="128">
        <v>247</v>
      </c>
      <c r="H1183" s="128">
        <v>66</v>
      </c>
    </row>
    <row r="1184" spans="1:8">
      <c r="A1184" s="126" t="s">
        <v>3779</v>
      </c>
      <c r="B1184" s="127" t="s">
        <v>3781</v>
      </c>
      <c r="C1184" s="128">
        <v>140</v>
      </c>
      <c r="D1184" s="128">
        <v>165</v>
      </c>
      <c r="E1184" s="128">
        <v>47</v>
      </c>
      <c r="F1184" s="128">
        <v>92</v>
      </c>
      <c r="G1184" s="128">
        <v>160</v>
      </c>
      <c r="H1184" s="128">
        <v>125</v>
      </c>
    </row>
    <row r="1185" spans="1:8">
      <c r="A1185" s="126" t="s">
        <v>3782</v>
      </c>
      <c r="B1185" s="127" t="s">
        <v>3784</v>
      </c>
      <c r="C1185" s="128">
        <v>108</v>
      </c>
      <c r="D1185" s="128">
        <v>119</v>
      </c>
      <c r="E1185" s="128">
        <v>198</v>
      </c>
      <c r="F1185" s="128">
        <v>243</v>
      </c>
      <c r="G1185" s="128">
        <v>30</v>
      </c>
      <c r="H1185" s="128">
        <v>0</v>
      </c>
    </row>
    <row r="1186" spans="1:8">
      <c r="A1186" s="126" t="s">
        <v>3785</v>
      </c>
      <c r="B1186" s="127" t="s">
        <v>3787</v>
      </c>
      <c r="C1186" s="128">
        <v>87</v>
      </c>
      <c r="D1186" s="128">
        <v>0</v>
      </c>
      <c r="E1186" s="128">
        <v>49</v>
      </c>
      <c r="F1186" s="128">
        <v>12</v>
      </c>
      <c r="G1186" s="128">
        <v>3</v>
      </c>
      <c r="H1186" s="128">
        <v>59</v>
      </c>
    </row>
    <row r="1187" spans="1:8">
      <c r="A1187" s="126" t="s">
        <v>3788</v>
      </c>
      <c r="B1187" s="127" t="s">
        <v>3790</v>
      </c>
      <c r="C1187" s="128">
        <v>72</v>
      </c>
      <c r="D1187" s="128">
        <v>119</v>
      </c>
      <c r="E1187" s="128">
        <v>45</v>
      </c>
      <c r="F1187" s="128">
        <v>48</v>
      </c>
      <c r="G1187" s="128">
        <v>57</v>
      </c>
      <c r="H1187" s="128">
        <v>11</v>
      </c>
    </row>
    <row r="1188" spans="1:8">
      <c r="A1188" s="126" t="s">
        <v>3791</v>
      </c>
      <c r="B1188" s="127" t="s">
        <v>3793</v>
      </c>
      <c r="C1188" s="128">
        <v>0</v>
      </c>
      <c r="D1188" s="128">
        <v>26</v>
      </c>
      <c r="E1188" s="128">
        <v>0</v>
      </c>
      <c r="F1188" s="128">
        <v>28</v>
      </c>
      <c r="G1188" s="128">
        <v>17</v>
      </c>
      <c r="H1188" s="128">
        <v>0</v>
      </c>
    </row>
    <row r="1189" spans="1:8">
      <c r="A1189" s="126" t="s">
        <v>3794</v>
      </c>
      <c r="B1189" s="127" t="s">
        <v>3796</v>
      </c>
      <c r="C1189" s="128">
        <v>0</v>
      </c>
      <c r="D1189" s="128">
        <v>12</v>
      </c>
      <c r="E1189" s="128">
        <v>0</v>
      </c>
      <c r="F1189" s="128">
        <v>8</v>
      </c>
      <c r="G1189" s="128">
        <v>10</v>
      </c>
      <c r="H1189" s="128">
        <v>0</v>
      </c>
    </row>
    <row r="1190" spans="1:8">
      <c r="A1190" s="126" t="s">
        <v>3797</v>
      </c>
      <c r="B1190" s="127" t="s">
        <v>3799</v>
      </c>
      <c r="C1190" s="128">
        <v>0</v>
      </c>
      <c r="D1190" s="128">
        <v>9</v>
      </c>
      <c r="E1190" s="128">
        <v>0</v>
      </c>
      <c r="F1190" s="128">
        <v>123</v>
      </c>
      <c r="G1190" s="128">
        <v>84</v>
      </c>
      <c r="H1190" s="128">
        <v>0</v>
      </c>
    </row>
    <row r="1191" spans="1:8">
      <c r="A1191" s="126" t="s">
        <v>3800</v>
      </c>
      <c r="B1191" s="127" t="s">
        <v>3802</v>
      </c>
      <c r="C1191" s="128">
        <v>55</v>
      </c>
      <c r="D1191" s="128">
        <v>43</v>
      </c>
      <c r="E1191" s="128">
        <v>16</v>
      </c>
      <c r="F1191" s="128">
        <v>8</v>
      </c>
      <c r="G1191" s="128">
        <v>13</v>
      </c>
      <c r="H1191" s="128">
        <v>20</v>
      </c>
    </row>
    <row r="1192" spans="1:8">
      <c r="A1192" s="126" t="s">
        <v>3803</v>
      </c>
      <c r="B1192" s="127" t="s">
        <v>3805</v>
      </c>
      <c r="C1192" s="128">
        <v>196</v>
      </c>
      <c r="D1192" s="128">
        <v>103</v>
      </c>
      <c r="E1192" s="128">
        <v>5</v>
      </c>
      <c r="F1192" s="128">
        <v>39</v>
      </c>
      <c r="G1192" s="128">
        <v>31</v>
      </c>
      <c r="H1192" s="128">
        <v>22</v>
      </c>
    </row>
    <row r="1193" spans="1:8">
      <c r="A1193" s="126" t="s">
        <v>3806</v>
      </c>
      <c r="B1193" s="127" t="s">
        <v>3808</v>
      </c>
      <c r="C1193" s="128">
        <v>19</v>
      </c>
      <c r="D1193" s="128">
        <v>74</v>
      </c>
      <c r="E1193" s="128">
        <v>8</v>
      </c>
      <c r="F1193" s="128">
        <v>47</v>
      </c>
      <c r="G1193" s="128">
        <v>26</v>
      </c>
      <c r="H1193" s="128">
        <v>21</v>
      </c>
    </row>
    <row r="1194" spans="1:8">
      <c r="A1194" s="126" t="s">
        <v>3809</v>
      </c>
      <c r="B1194" s="127" t="s">
        <v>3811</v>
      </c>
      <c r="C1194" s="128">
        <v>54</v>
      </c>
      <c r="D1194" s="128">
        <v>86</v>
      </c>
      <c r="E1194" s="128">
        <v>21</v>
      </c>
      <c r="F1194" s="128">
        <v>27</v>
      </c>
      <c r="G1194" s="128">
        <v>18</v>
      </c>
      <c r="H1194" s="128">
        <v>23</v>
      </c>
    </row>
    <row r="1195" spans="1:8">
      <c r="A1195" s="126" t="s">
        <v>3812</v>
      </c>
      <c r="B1195" s="127" t="s">
        <v>3814</v>
      </c>
      <c r="C1195" s="128">
        <v>66</v>
      </c>
      <c r="D1195" s="128">
        <v>33</v>
      </c>
      <c r="E1195" s="128">
        <v>22</v>
      </c>
      <c r="F1195" s="128">
        <v>21</v>
      </c>
      <c r="G1195" s="128">
        <v>13</v>
      </c>
      <c r="H1195" s="128">
        <v>24</v>
      </c>
    </row>
    <row r="1196" spans="1:8">
      <c r="A1196" s="126" t="s">
        <v>3815</v>
      </c>
      <c r="B1196" s="127" t="s">
        <v>3817</v>
      </c>
      <c r="C1196" s="128">
        <v>12</v>
      </c>
      <c r="D1196" s="128">
        <v>0</v>
      </c>
      <c r="E1196" s="128">
        <v>0</v>
      </c>
      <c r="F1196" s="128">
        <v>0</v>
      </c>
      <c r="G1196" s="128">
        <v>0</v>
      </c>
      <c r="H1196" s="128">
        <v>0</v>
      </c>
    </row>
    <row r="1197" spans="1:8">
      <c r="A1197" s="126" t="s">
        <v>3818</v>
      </c>
      <c r="B1197" s="127" t="s">
        <v>3820</v>
      </c>
      <c r="C1197" s="128">
        <v>341</v>
      </c>
      <c r="D1197" s="128">
        <v>285</v>
      </c>
      <c r="E1197" s="128">
        <v>158</v>
      </c>
      <c r="F1197" s="128">
        <v>73</v>
      </c>
      <c r="G1197" s="128">
        <v>253</v>
      </c>
      <c r="H1197" s="128">
        <v>102</v>
      </c>
    </row>
    <row r="1198" spans="1:8">
      <c r="A1198" s="126" t="s">
        <v>3821</v>
      </c>
      <c r="B1198" s="127" t="s">
        <v>3823</v>
      </c>
      <c r="C1198" s="128">
        <v>0</v>
      </c>
      <c r="D1198" s="128">
        <v>0</v>
      </c>
      <c r="E1198" s="128">
        <v>0</v>
      </c>
      <c r="F1198" s="128">
        <v>0</v>
      </c>
      <c r="G1198" s="128">
        <v>0</v>
      </c>
      <c r="H1198" s="128">
        <v>0</v>
      </c>
    </row>
    <row r="1199" spans="1:8">
      <c r="A1199" s="126" t="s">
        <v>3824</v>
      </c>
      <c r="B1199" s="127" t="s">
        <v>3826</v>
      </c>
      <c r="C1199" s="128">
        <v>0</v>
      </c>
      <c r="D1199" s="128">
        <v>11</v>
      </c>
      <c r="E1199" s="128">
        <v>0</v>
      </c>
      <c r="F1199" s="128">
        <v>0</v>
      </c>
      <c r="G1199" s="128">
        <v>0</v>
      </c>
      <c r="H1199" s="128">
        <v>0</v>
      </c>
    </row>
    <row r="1200" spans="1:8">
      <c r="A1200" s="126" t="s">
        <v>3827</v>
      </c>
      <c r="B1200" s="127" t="s">
        <v>3829</v>
      </c>
      <c r="C1200" s="128">
        <v>36</v>
      </c>
      <c r="D1200" s="128">
        <v>57</v>
      </c>
      <c r="E1200" s="128">
        <v>45</v>
      </c>
      <c r="F1200" s="128">
        <v>96</v>
      </c>
      <c r="G1200" s="128">
        <v>298</v>
      </c>
      <c r="H1200" s="128">
        <v>50</v>
      </c>
    </row>
    <row r="1201" spans="1:8">
      <c r="A1201" s="126" t="s">
        <v>3830</v>
      </c>
      <c r="B1201" s="127" t="s">
        <v>3832</v>
      </c>
      <c r="C1201" s="128">
        <v>39</v>
      </c>
      <c r="D1201" s="128">
        <v>72</v>
      </c>
      <c r="E1201" s="128">
        <v>81</v>
      </c>
      <c r="F1201" s="128">
        <v>93</v>
      </c>
      <c r="G1201" s="128">
        <v>76</v>
      </c>
      <c r="H1201" s="128">
        <v>58</v>
      </c>
    </row>
    <row r="1202" spans="1:8">
      <c r="A1202" s="126" t="s">
        <v>3833</v>
      </c>
      <c r="B1202" s="127" t="s">
        <v>3835</v>
      </c>
      <c r="C1202" s="128">
        <v>126</v>
      </c>
      <c r="D1202" s="128">
        <v>48</v>
      </c>
      <c r="E1202" s="128">
        <v>33</v>
      </c>
      <c r="F1202" s="128">
        <v>19</v>
      </c>
      <c r="G1202" s="128">
        <v>34</v>
      </c>
      <c r="H1202" s="128">
        <v>23</v>
      </c>
    </row>
    <row r="1203" spans="1:8">
      <c r="A1203" s="126" t="s">
        <v>3836</v>
      </c>
      <c r="B1203" s="127" t="s">
        <v>3838</v>
      </c>
      <c r="C1203" s="128">
        <v>46</v>
      </c>
      <c r="D1203" s="128">
        <v>6</v>
      </c>
      <c r="E1203" s="128">
        <v>18</v>
      </c>
      <c r="F1203" s="128">
        <v>20</v>
      </c>
      <c r="G1203" s="128">
        <v>15</v>
      </c>
      <c r="H1203" s="128">
        <v>24</v>
      </c>
    </row>
    <row r="1204" spans="1:8">
      <c r="A1204" s="126" t="s">
        <v>3839</v>
      </c>
      <c r="B1204" s="127" t="s">
        <v>3841</v>
      </c>
      <c r="C1204" s="128">
        <v>58</v>
      </c>
      <c r="D1204" s="128">
        <v>24</v>
      </c>
      <c r="E1204" s="128">
        <v>18</v>
      </c>
      <c r="F1204" s="128">
        <v>25</v>
      </c>
      <c r="G1204" s="128">
        <v>10</v>
      </c>
      <c r="H1204" s="128">
        <v>24</v>
      </c>
    </row>
    <row r="1205" spans="1:8">
      <c r="A1205" s="126" t="s">
        <v>3842</v>
      </c>
      <c r="B1205" s="127" t="s">
        <v>3844</v>
      </c>
      <c r="C1205" s="128">
        <v>0</v>
      </c>
      <c r="D1205" s="128">
        <v>49</v>
      </c>
      <c r="E1205" s="128">
        <v>24</v>
      </c>
      <c r="F1205" s="128">
        <v>0</v>
      </c>
      <c r="G1205" s="128">
        <v>0</v>
      </c>
      <c r="H1205" s="128">
        <v>60</v>
      </c>
    </row>
    <row r="1206" spans="1:8">
      <c r="A1206" s="126" t="s">
        <v>3845</v>
      </c>
      <c r="B1206" s="127" t="s">
        <v>3847</v>
      </c>
      <c r="C1206" s="128">
        <v>20</v>
      </c>
      <c r="D1206" s="128">
        <v>1</v>
      </c>
      <c r="E1206" s="128">
        <v>0</v>
      </c>
      <c r="F1206" s="128">
        <v>1</v>
      </c>
      <c r="G1206" s="128">
        <v>0</v>
      </c>
      <c r="H1206" s="128">
        <v>24</v>
      </c>
    </row>
    <row r="1207" spans="1:8">
      <c r="A1207" s="126" t="s">
        <v>3848</v>
      </c>
      <c r="B1207" s="127" t="s">
        <v>3850</v>
      </c>
      <c r="C1207" s="128">
        <v>34</v>
      </c>
      <c r="D1207" s="128">
        <v>13</v>
      </c>
      <c r="E1207" s="128">
        <v>5</v>
      </c>
      <c r="F1207" s="128">
        <v>19</v>
      </c>
      <c r="G1207" s="128">
        <v>30</v>
      </c>
      <c r="H1207" s="128">
        <v>36</v>
      </c>
    </row>
    <row r="1208" spans="1:8">
      <c r="A1208" s="126" t="s">
        <v>3851</v>
      </c>
      <c r="B1208" s="127" t="s">
        <v>3853</v>
      </c>
      <c r="C1208" s="128">
        <v>110</v>
      </c>
      <c r="D1208" s="128">
        <v>163</v>
      </c>
      <c r="E1208" s="128">
        <v>45</v>
      </c>
      <c r="F1208" s="128">
        <v>156</v>
      </c>
      <c r="G1208" s="128">
        <v>150</v>
      </c>
      <c r="H1208" s="128">
        <v>70</v>
      </c>
    </row>
    <row r="1209" spans="1:8">
      <c r="A1209" s="126" t="s">
        <v>3854</v>
      </c>
      <c r="B1209" s="127" t="s">
        <v>3856</v>
      </c>
      <c r="C1209" s="128">
        <v>0</v>
      </c>
      <c r="D1209" s="128">
        <v>0</v>
      </c>
      <c r="E1209" s="128">
        <v>0</v>
      </c>
      <c r="F1209" s="128">
        <v>0</v>
      </c>
      <c r="G1209" s="128">
        <v>0</v>
      </c>
      <c r="H1209" s="128">
        <v>0</v>
      </c>
    </row>
    <row r="1210" spans="1:8">
      <c r="A1210" s="126" t="s">
        <v>3857</v>
      </c>
      <c r="B1210" s="127" t="s">
        <v>3859</v>
      </c>
      <c r="C1210" s="128">
        <v>1222</v>
      </c>
      <c r="D1210" s="128">
        <v>1928</v>
      </c>
      <c r="E1210" s="128">
        <v>406</v>
      </c>
      <c r="F1210" s="128">
        <v>775</v>
      </c>
      <c r="G1210" s="128">
        <v>728</v>
      </c>
      <c r="H1210" s="128">
        <v>366</v>
      </c>
    </row>
    <row r="1211" spans="1:8">
      <c r="A1211" s="126" t="s">
        <v>3860</v>
      </c>
      <c r="B1211" s="127" t="s">
        <v>3862</v>
      </c>
      <c r="C1211" s="128">
        <v>282</v>
      </c>
      <c r="D1211" s="128">
        <v>274</v>
      </c>
      <c r="E1211" s="128">
        <v>210</v>
      </c>
      <c r="F1211" s="128">
        <v>177</v>
      </c>
      <c r="G1211" s="128">
        <v>255</v>
      </c>
      <c r="H1211" s="128">
        <v>446</v>
      </c>
    </row>
    <row r="1212" spans="1:8">
      <c r="A1212" s="126" t="s">
        <v>3863</v>
      </c>
      <c r="B1212" s="127" t="s">
        <v>3865</v>
      </c>
      <c r="C1212" s="128">
        <v>0</v>
      </c>
      <c r="D1212" s="128">
        <v>0</v>
      </c>
      <c r="E1212" s="128">
        <v>0</v>
      </c>
      <c r="F1212" s="128">
        <v>0</v>
      </c>
      <c r="G1212" s="128">
        <v>0</v>
      </c>
      <c r="H1212" s="128">
        <v>0</v>
      </c>
    </row>
    <row r="1213" spans="1:8">
      <c r="A1213" s="126" t="s">
        <v>3866</v>
      </c>
      <c r="B1213" s="127" t="s">
        <v>3868</v>
      </c>
      <c r="C1213" s="128">
        <v>0</v>
      </c>
      <c r="D1213" s="128">
        <v>0</v>
      </c>
      <c r="E1213" s="128">
        <v>0</v>
      </c>
      <c r="F1213" s="128">
        <v>0</v>
      </c>
      <c r="G1213" s="128">
        <v>0</v>
      </c>
      <c r="H1213" s="128">
        <v>0</v>
      </c>
    </row>
    <row r="1214" spans="1:8">
      <c r="A1214" s="126" t="s">
        <v>3869</v>
      </c>
      <c r="B1214" s="127" t="s">
        <v>3871</v>
      </c>
      <c r="C1214" s="128">
        <v>12</v>
      </c>
      <c r="D1214" s="128">
        <v>0</v>
      </c>
      <c r="E1214" s="128">
        <v>0</v>
      </c>
      <c r="F1214" s="128">
        <v>0</v>
      </c>
      <c r="G1214" s="128">
        <v>0</v>
      </c>
      <c r="H1214" s="128">
        <v>0</v>
      </c>
    </row>
    <row r="1215" spans="1:8">
      <c r="A1215" s="126" t="s">
        <v>3872</v>
      </c>
      <c r="B1215" s="127" t="s">
        <v>3874</v>
      </c>
      <c r="C1215" s="128">
        <v>120</v>
      </c>
      <c r="D1215" s="128">
        <v>178</v>
      </c>
      <c r="E1215" s="128">
        <v>78</v>
      </c>
      <c r="F1215" s="128">
        <v>173</v>
      </c>
      <c r="G1215" s="128">
        <v>134</v>
      </c>
      <c r="H1215" s="128">
        <v>116</v>
      </c>
    </row>
    <row r="1216" spans="1:8">
      <c r="A1216" s="126" t="s">
        <v>3875</v>
      </c>
      <c r="B1216" s="127" t="s">
        <v>3877</v>
      </c>
      <c r="C1216" s="128">
        <v>0</v>
      </c>
      <c r="D1216" s="128">
        <v>0</v>
      </c>
      <c r="E1216" s="128">
        <v>0</v>
      </c>
      <c r="F1216" s="128">
        <v>0</v>
      </c>
      <c r="G1216" s="128">
        <v>0</v>
      </c>
      <c r="H1216" s="128">
        <v>0</v>
      </c>
    </row>
    <row r="1217" spans="1:8">
      <c r="A1217" s="126" t="s">
        <v>3878</v>
      </c>
      <c r="B1217" s="127" t="s">
        <v>3880</v>
      </c>
      <c r="C1217" s="128">
        <v>938</v>
      </c>
      <c r="D1217" s="128">
        <v>1202</v>
      </c>
      <c r="E1217" s="128">
        <v>217</v>
      </c>
      <c r="F1217" s="128">
        <v>417</v>
      </c>
      <c r="G1217" s="128">
        <v>299</v>
      </c>
      <c r="H1217" s="128">
        <v>373</v>
      </c>
    </row>
    <row r="1218" spans="1:8">
      <c r="A1218" s="126" t="s">
        <v>3881</v>
      </c>
      <c r="B1218" s="127" t="s">
        <v>3883</v>
      </c>
      <c r="C1218" s="128">
        <v>121</v>
      </c>
      <c r="D1218" s="128">
        <v>162</v>
      </c>
      <c r="E1218" s="128">
        <v>60</v>
      </c>
      <c r="F1218" s="128">
        <v>75</v>
      </c>
      <c r="G1218" s="128">
        <v>106</v>
      </c>
      <c r="H1218" s="128">
        <v>52</v>
      </c>
    </row>
    <row r="1219" spans="1:8">
      <c r="A1219" s="126" t="s">
        <v>3884</v>
      </c>
      <c r="B1219" s="127" t="s">
        <v>3886</v>
      </c>
      <c r="C1219" s="128">
        <v>0</v>
      </c>
      <c r="D1219" s="128">
        <v>0</v>
      </c>
      <c r="E1219" s="128">
        <v>0</v>
      </c>
      <c r="F1219" s="128">
        <v>0</v>
      </c>
      <c r="G1219" s="128">
        <v>0</v>
      </c>
      <c r="H1219" s="128">
        <v>0</v>
      </c>
    </row>
    <row r="1220" spans="1:8">
      <c r="A1220" s="126" t="s">
        <v>3887</v>
      </c>
      <c r="B1220" s="127" t="s">
        <v>3889</v>
      </c>
      <c r="C1220" s="128">
        <v>568</v>
      </c>
      <c r="D1220" s="128">
        <v>468</v>
      </c>
      <c r="E1220" s="128">
        <v>468</v>
      </c>
      <c r="F1220" s="128">
        <v>280</v>
      </c>
      <c r="G1220" s="128">
        <v>396</v>
      </c>
      <c r="H1220" s="128">
        <v>-12</v>
      </c>
    </row>
    <row r="1221" spans="1:8">
      <c r="A1221" s="126" t="s">
        <v>3890</v>
      </c>
      <c r="B1221" s="127" t="s">
        <v>3892</v>
      </c>
      <c r="C1221" s="128">
        <v>334</v>
      </c>
      <c r="D1221" s="128">
        <v>334</v>
      </c>
      <c r="E1221" s="128">
        <v>117</v>
      </c>
      <c r="F1221" s="128">
        <v>170</v>
      </c>
      <c r="G1221" s="128">
        <v>229</v>
      </c>
      <c r="H1221" s="128">
        <v>229</v>
      </c>
    </row>
    <row r="1222" spans="1:8">
      <c r="A1222" s="126" t="s">
        <v>3893</v>
      </c>
      <c r="B1222" s="127" t="s">
        <v>3895</v>
      </c>
      <c r="C1222" s="128">
        <v>554</v>
      </c>
      <c r="D1222" s="128">
        <v>859</v>
      </c>
      <c r="E1222" s="128">
        <v>397</v>
      </c>
      <c r="F1222" s="128">
        <v>634</v>
      </c>
      <c r="G1222" s="128">
        <v>418</v>
      </c>
      <c r="H1222" s="128">
        <v>199</v>
      </c>
    </row>
    <row r="1223" spans="1:8">
      <c r="A1223" s="126" t="s">
        <v>3896</v>
      </c>
      <c r="B1223" s="127" t="s">
        <v>3898</v>
      </c>
      <c r="C1223" s="128">
        <v>0</v>
      </c>
      <c r="D1223" s="128">
        <v>0</v>
      </c>
      <c r="E1223" s="128">
        <v>0</v>
      </c>
      <c r="F1223" s="128">
        <v>0</v>
      </c>
      <c r="G1223" s="128">
        <v>0</v>
      </c>
      <c r="H1223" s="128">
        <v>0</v>
      </c>
    </row>
    <row r="1224" spans="1:8">
      <c r="A1224" s="126" t="s">
        <v>3899</v>
      </c>
      <c r="B1224" s="127" t="s">
        <v>3901</v>
      </c>
      <c r="C1224" s="128">
        <v>430</v>
      </c>
      <c r="D1224" s="128">
        <v>-16</v>
      </c>
      <c r="E1224" s="128">
        <v>1169</v>
      </c>
      <c r="F1224" s="128">
        <v>1172</v>
      </c>
      <c r="G1224" s="128">
        <v>3412</v>
      </c>
      <c r="H1224" s="128">
        <v>522</v>
      </c>
    </row>
    <row r="1225" spans="1:8">
      <c r="A1225" s="126" t="s">
        <v>3902</v>
      </c>
      <c r="B1225" s="127" t="s">
        <v>3904</v>
      </c>
      <c r="C1225" s="128">
        <v>343</v>
      </c>
      <c r="D1225" s="128">
        <v>450</v>
      </c>
      <c r="E1225" s="128">
        <v>74</v>
      </c>
      <c r="F1225" s="128">
        <v>102</v>
      </c>
      <c r="G1225" s="128">
        <v>208</v>
      </c>
      <c r="H1225" s="128">
        <v>23</v>
      </c>
    </row>
    <row r="1226" spans="1:8">
      <c r="A1226" s="126" t="s">
        <v>3905</v>
      </c>
      <c r="B1226" s="127" t="s">
        <v>3907</v>
      </c>
      <c r="C1226" s="128">
        <v>176</v>
      </c>
      <c r="D1226" s="128">
        <v>198</v>
      </c>
      <c r="E1226" s="128">
        <v>165</v>
      </c>
      <c r="F1226" s="128">
        <v>131</v>
      </c>
      <c r="G1226" s="128">
        <v>277</v>
      </c>
      <c r="H1226" s="128">
        <v>49</v>
      </c>
    </row>
    <row r="1227" spans="1:8">
      <c r="A1227" s="126" t="s">
        <v>3908</v>
      </c>
      <c r="B1227" s="127" t="s">
        <v>3910</v>
      </c>
      <c r="C1227" s="128">
        <v>0</v>
      </c>
      <c r="D1227" s="128">
        <v>0</v>
      </c>
      <c r="E1227" s="128">
        <v>0</v>
      </c>
      <c r="F1227" s="128">
        <v>0</v>
      </c>
      <c r="G1227" s="128">
        <v>0</v>
      </c>
      <c r="H1227" s="128">
        <v>0</v>
      </c>
    </row>
    <row r="1228" spans="1:8">
      <c r="A1228" s="126" t="s">
        <v>3911</v>
      </c>
      <c r="B1228" s="127" t="s">
        <v>3913</v>
      </c>
      <c r="C1228" s="128">
        <v>198</v>
      </c>
      <c r="D1228" s="128">
        <v>120</v>
      </c>
      <c r="E1228" s="128">
        <v>90</v>
      </c>
      <c r="F1228" s="128">
        <v>324</v>
      </c>
      <c r="G1228" s="128">
        <v>400</v>
      </c>
      <c r="H1228" s="128">
        <v>570</v>
      </c>
    </row>
    <row r="1229" spans="1:8">
      <c r="A1229" s="126" t="s">
        <v>3914</v>
      </c>
      <c r="B1229" s="127" t="s">
        <v>3916</v>
      </c>
      <c r="C1229" s="128">
        <v>0</v>
      </c>
      <c r="D1229" s="128">
        <v>1</v>
      </c>
      <c r="E1229" s="128">
        <v>0</v>
      </c>
      <c r="F1229" s="128">
        <v>0</v>
      </c>
      <c r="G1229" s="128">
        <v>0</v>
      </c>
      <c r="H1229" s="128">
        <v>0</v>
      </c>
    </row>
    <row r="1230" spans="1:8">
      <c r="A1230" s="126" t="s">
        <v>3917</v>
      </c>
      <c r="B1230" s="127" t="s">
        <v>3919</v>
      </c>
      <c r="C1230" s="128">
        <v>369</v>
      </c>
      <c r="D1230" s="128">
        <v>384</v>
      </c>
      <c r="E1230" s="128">
        <v>153</v>
      </c>
      <c r="F1230" s="128">
        <v>78</v>
      </c>
      <c r="G1230" s="128">
        <v>228</v>
      </c>
      <c r="H1230" s="128">
        <v>29</v>
      </c>
    </row>
    <row r="1231" spans="1:8">
      <c r="A1231" s="126" t="s">
        <v>3920</v>
      </c>
      <c r="B1231" s="127" t="s">
        <v>3922</v>
      </c>
      <c r="C1231" s="128">
        <v>0</v>
      </c>
      <c r="D1231" s="128">
        <v>0</v>
      </c>
      <c r="E1231" s="128">
        <v>0</v>
      </c>
      <c r="F1231" s="128">
        <v>0</v>
      </c>
      <c r="G1231" s="128">
        <v>0</v>
      </c>
      <c r="H1231" s="128">
        <v>0</v>
      </c>
    </row>
    <row r="1232" spans="1:8">
      <c r="A1232" s="126" t="s">
        <v>3923</v>
      </c>
      <c r="B1232" s="127" t="s">
        <v>3925</v>
      </c>
      <c r="C1232" s="128">
        <v>0</v>
      </c>
      <c r="D1232" s="128">
        <v>18</v>
      </c>
      <c r="E1232" s="128">
        <v>0</v>
      </c>
      <c r="F1232" s="128">
        <v>0</v>
      </c>
      <c r="G1232" s="128">
        <v>0</v>
      </c>
      <c r="H1232" s="128">
        <v>0</v>
      </c>
    </row>
    <row r="1233" spans="1:8">
      <c r="A1233" s="126" t="s">
        <v>3926</v>
      </c>
      <c r="B1233" s="127" t="s">
        <v>3928</v>
      </c>
      <c r="C1233" s="128">
        <v>0</v>
      </c>
      <c r="D1233" s="128">
        <v>1</v>
      </c>
      <c r="E1233" s="128">
        <v>0</v>
      </c>
      <c r="F1233" s="128">
        <v>0</v>
      </c>
      <c r="G1233" s="128">
        <v>0</v>
      </c>
      <c r="H1233" s="128">
        <v>0</v>
      </c>
    </row>
    <row r="1234" spans="1:8">
      <c r="A1234" s="126" t="s">
        <v>3929</v>
      </c>
      <c r="B1234" s="127" t="s">
        <v>3931</v>
      </c>
      <c r="C1234" s="128">
        <v>5</v>
      </c>
      <c r="D1234" s="128">
        <v>48</v>
      </c>
      <c r="E1234" s="128">
        <v>0</v>
      </c>
      <c r="F1234" s="128">
        <v>36</v>
      </c>
      <c r="G1234" s="128">
        <v>16</v>
      </c>
      <c r="H1234" s="128">
        <v>53</v>
      </c>
    </row>
    <row r="1235" spans="1:8">
      <c r="A1235" s="126" t="s">
        <v>3932</v>
      </c>
      <c r="B1235" s="127" t="s">
        <v>3934</v>
      </c>
      <c r="C1235" s="128">
        <v>123</v>
      </c>
      <c r="D1235" s="128">
        <v>158</v>
      </c>
      <c r="E1235" s="128">
        <v>68</v>
      </c>
      <c r="F1235" s="128">
        <v>128</v>
      </c>
      <c r="G1235" s="128">
        <v>41</v>
      </c>
      <c r="H1235" s="128">
        <v>52</v>
      </c>
    </row>
    <row r="1236" spans="1:8">
      <c r="A1236" s="126" t="s">
        <v>3935</v>
      </c>
      <c r="B1236" s="127" t="s">
        <v>3937</v>
      </c>
      <c r="C1236" s="128">
        <v>49</v>
      </c>
      <c r="D1236" s="128">
        <v>8</v>
      </c>
      <c r="E1236" s="128">
        <v>27</v>
      </c>
      <c r="F1236" s="128">
        <v>94</v>
      </c>
      <c r="G1236" s="128">
        <v>40</v>
      </c>
      <c r="H1236" s="128">
        <v>51</v>
      </c>
    </row>
    <row r="1237" spans="1:8">
      <c r="A1237" s="126" t="s">
        <v>3938</v>
      </c>
      <c r="B1237" s="127" t="s">
        <v>3940</v>
      </c>
      <c r="C1237" s="128">
        <v>259</v>
      </c>
      <c r="D1237" s="128">
        <v>543</v>
      </c>
      <c r="E1237" s="128">
        <v>130</v>
      </c>
      <c r="F1237" s="128">
        <v>194</v>
      </c>
      <c r="G1237" s="128">
        <v>415</v>
      </c>
      <c r="H1237" s="128">
        <v>147</v>
      </c>
    </row>
    <row r="1238" spans="1:8">
      <c r="A1238" s="126" t="s">
        <v>3941</v>
      </c>
      <c r="B1238" s="127" t="s">
        <v>3943</v>
      </c>
      <c r="C1238" s="128">
        <v>95</v>
      </c>
      <c r="D1238" s="128">
        <v>166</v>
      </c>
      <c r="E1238" s="128">
        <v>59</v>
      </c>
      <c r="F1238" s="128">
        <v>87</v>
      </c>
      <c r="G1238" s="128">
        <v>58</v>
      </c>
      <c r="H1238" s="128">
        <v>39</v>
      </c>
    </row>
    <row r="1239" spans="1:8">
      <c r="A1239" s="126" t="s">
        <v>3944</v>
      </c>
      <c r="B1239" s="127" t="s">
        <v>3946</v>
      </c>
      <c r="C1239" s="128">
        <v>149</v>
      </c>
      <c r="D1239" s="128">
        <v>130</v>
      </c>
      <c r="E1239" s="128">
        <v>34</v>
      </c>
      <c r="F1239" s="128">
        <v>56</v>
      </c>
      <c r="G1239" s="128">
        <v>42</v>
      </c>
      <c r="H1239" s="128">
        <v>68</v>
      </c>
    </row>
    <row r="1240" spans="1:8">
      <c r="A1240" s="126" t="s">
        <v>3947</v>
      </c>
      <c r="B1240" s="127" t="s">
        <v>3949</v>
      </c>
      <c r="C1240" s="128">
        <v>155</v>
      </c>
      <c r="D1240" s="128">
        <v>447</v>
      </c>
      <c r="E1240" s="128">
        <v>172</v>
      </c>
      <c r="F1240" s="128">
        <v>135</v>
      </c>
      <c r="G1240" s="128">
        <v>101</v>
      </c>
      <c r="H1240" s="128">
        <v>212</v>
      </c>
    </row>
    <row r="1241" spans="1:8">
      <c r="A1241" s="126" t="s">
        <v>3950</v>
      </c>
      <c r="B1241" s="127" t="s">
        <v>3952</v>
      </c>
      <c r="C1241" s="128">
        <v>211</v>
      </c>
      <c r="D1241" s="128">
        <v>407</v>
      </c>
      <c r="E1241" s="128">
        <v>102</v>
      </c>
      <c r="F1241" s="128">
        <v>113</v>
      </c>
      <c r="G1241" s="128">
        <v>49</v>
      </c>
      <c r="H1241" s="128">
        <v>38</v>
      </c>
    </row>
    <row r="1242" spans="1:8">
      <c r="A1242" s="126" t="s">
        <v>3953</v>
      </c>
      <c r="B1242" s="127" t="s">
        <v>3955</v>
      </c>
      <c r="C1242" s="128">
        <v>44</v>
      </c>
      <c r="D1242" s="128">
        <v>706</v>
      </c>
      <c r="E1242" s="128">
        <v>274</v>
      </c>
      <c r="F1242" s="128">
        <v>428</v>
      </c>
      <c r="G1242" s="128">
        <v>88</v>
      </c>
      <c r="H1242" s="128">
        <v>306</v>
      </c>
    </row>
    <row r="1243" spans="1:8">
      <c r="A1243" s="126" t="s">
        <v>3956</v>
      </c>
      <c r="B1243" s="127" t="s">
        <v>3958</v>
      </c>
      <c r="C1243" s="128">
        <v>0</v>
      </c>
      <c r="D1243" s="128">
        <v>0</v>
      </c>
      <c r="E1243" s="128">
        <v>0</v>
      </c>
      <c r="F1243" s="128">
        <v>0</v>
      </c>
      <c r="G1243" s="128">
        <v>0</v>
      </c>
      <c r="H1243" s="128">
        <v>6</v>
      </c>
    </row>
    <row r="1244" spans="1:8">
      <c r="A1244" s="126" t="s">
        <v>3959</v>
      </c>
      <c r="B1244" s="127" t="s">
        <v>3961</v>
      </c>
      <c r="C1244" s="128">
        <v>9</v>
      </c>
      <c r="D1244" s="128">
        <v>5</v>
      </c>
      <c r="E1244" s="128">
        <v>5</v>
      </c>
      <c r="F1244" s="128">
        <v>12</v>
      </c>
      <c r="G1244" s="128">
        <v>12</v>
      </c>
      <c r="H1244" s="128">
        <v>12</v>
      </c>
    </row>
    <row r="1245" spans="1:8">
      <c r="A1245" s="126" t="s">
        <v>3962</v>
      </c>
      <c r="B1245" s="127" t="s">
        <v>3964</v>
      </c>
      <c r="C1245" s="128">
        <v>8</v>
      </c>
      <c r="D1245" s="128">
        <v>0</v>
      </c>
      <c r="E1245" s="128">
        <v>0</v>
      </c>
      <c r="F1245" s="128">
        <v>0</v>
      </c>
      <c r="G1245" s="128">
        <v>0</v>
      </c>
      <c r="H1245" s="128">
        <v>0</v>
      </c>
    </row>
    <row r="1246" spans="1:8" ht="22.5">
      <c r="A1246" s="126" t="s">
        <v>3965</v>
      </c>
      <c r="B1246" s="127" t="s">
        <v>3967</v>
      </c>
      <c r="C1246" s="128">
        <v>1</v>
      </c>
      <c r="D1246" s="128">
        <v>0</v>
      </c>
      <c r="E1246" s="128">
        <v>0</v>
      </c>
      <c r="F1246" s="128">
        <v>0</v>
      </c>
      <c r="G1246" s="128">
        <v>0</v>
      </c>
      <c r="H1246" s="128">
        <v>0</v>
      </c>
    </row>
    <row r="1247" spans="1:8">
      <c r="A1247" s="126" t="s">
        <v>3968</v>
      </c>
      <c r="B1247" s="127" t="s">
        <v>3970</v>
      </c>
      <c r="C1247" s="128">
        <v>6</v>
      </c>
      <c r="D1247" s="128">
        <v>8</v>
      </c>
      <c r="E1247" s="128">
        <v>6</v>
      </c>
      <c r="F1247" s="128">
        <v>5</v>
      </c>
      <c r="G1247" s="128">
        <v>6</v>
      </c>
      <c r="H1247" s="128">
        <v>5</v>
      </c>
    </row>
    <row r="1248" spans="1:8">
      <c r="A1248" s="126" t="s">
        <v>3971</v>
      </c>
      <c r="B1248" s="127" t="s">
        <v>3973</v>
      </c>
      <c r="C1248" s="128">
        <v>6</v>
      </c>
      <c r="D1248" s="128">
        <v>0</v>
      </c>
      <c r="E1248" s="128">
        <v>0</v>
      </c>
      <c r="F1248" s="128">
        <v>0</v>
      </c>
      <c r="G1248" s="128">
        <v>0</v>
      </c>
      <c r="H1248" s="128">
        <v>0</v>
      </c>
    </row>
    <row r="1249" spans="1:8">
      <c r="A1249" s="126" t="s">
        <v>3974</v>
      </c>
      <c r="B1249" s="127" t="s">
        <v>3976</v>
      </c>
      <c r="C1249" s="128">
        <v>10</v>
      </c>
      <c r="D1249" s="128">
        <v>5</v>
      </c>
      <c r="E1249" s="128">
        <v>6</v>
      </c>
      <c r="F1249" s="128">
        <v>12</v>
      </c>
      <c r="G1249" s="128">
        <v>0</v>
      </c>
      <c r="H1249" s="128">
        <v>6</v>
      </c>
    </row>
    <row r="1250" spans="1:8">
      <c r="A1250" s="126" t="s">
        <v>3977</v>
      </c>
      <c r="B1250" s="127" t="s">
        <v>3979</v>
      </c>
      <c r="C1250" s="128">
        <v>1</v>
      </c>
      <c r="D1250" s="128">
        <v>0</v>
      </c>
      <c r="E1250" s="128">
        <v>0</v>
      </c>
      <c r="F1250" s="128">
        <v>0</v>
      </c>
      <c r="G1250" s="128">
        <v>0</v>
      </c>
      <c r="H1250" s="128">
        <v>0</v>
      </c>
    </row>
    <row r="1251" spans="1:8">
      <c r="A1251" s="126" t="s">
        <v>3980</v>
      </c>
      <c r="B1251" s="127" t="s">
        <v>3982</v>
      </c>
      <c r="C1251" s="128">
        <v>38</v>
      </c>
      <c r="D1251" s="128">
        <v>66</v>
      </c>
      <c r="E1251" s="128">
        <v>16</v>
      </c>
      <c r="F1251" s="128">
        <v>38</v>
      </c>
      <c r="G1251" s="128">
        <v>50</v>
      </c>
      <c r="H1251" s="128">
        <v>52</v>
      </c>
    </row>
    <row r="1252" spans="1:8">
      <c r="A1252" s="126" t="s">
        <v>3983</v>
      </c>
      <c r="B1252" s="127" t="s">
        <v>3985</v>
      </c>
      <c r="C1252" s="128">
        <v>56</v>
      </c>
      <c r="D1252" s="128">
        <v>72</v>
      </c>
      <c r="E1252" s="128">
        <v>84</v>
      </c>
      <c r="F1252" s="128">
        <v>112</v>
      </c>
      <c r="G1252" s="128">
        <v>135</v>
      </c>
      <c r="H1252" s="128">
        <v>97</v>
      </c>
    </row>
    <row r="1253" spans="1:8">
      <c r="A1253" s="126" t="s">
        <v>3986</v>
      </c>
      <c r="B1253" s="127" t="s">
        <v>3988</v>
      </c>
      <c r="C1253" s="128">
        <v>0</v>
      </c>
      <c r="D1253" s="128">
        <v>0</v>
      </c>
      <c r="E1253" s="128">
        <v>0</v>
      </c>
      <c r="F1253" s="128">
        <v>0</v>
      </c>
      <c r="G1253" s="128">
        <v>0</v>
      </c>
      <c r="H1253" s="128">
        <v>0</v>
      </c>
    </row>
    <row r="1254" spans="1:8">
      <c r="A1254" s="126" t="s">
        <v>3989</v>
      </c>
      <c r="B1254" s="127" t="s">
        <v>3991</v>
      </c>
      <c r="C1254" s="128">
        <v>330</v>
      </c>
      <c r="D1254" s="128">
        <v>574</v>
      </c>
      <c r="E1254" s="128">
        <v>306</v>
      </c>
      <c r="F1254" s="128">
        <v>245</v>
      </c>
      <c r="G1254" s="128">
        <v>323</v>
      </c>
      <c r="H1254" s="128">
        <v>669</v>
      </c>
    </row>
    <row r="1255" spans="1:8">
      <c r="A1255" s="126" t="s">
        <v>3992</v>
      </c>
      <c r="B1255" s="127" t="s">
        <v>3994</v>
      </c>
      <c r="C1255" s="128">
        <v>191</v>
      </c>
      <c r="D1255" s="128">
        <v>164</v>
      </c>
      <c r="E1255" s="128">
        <v>102</v>
      </c>
      <c r="F1255" s="128">
        <v>85</v>
      </c>
      <c r="G1255" s="128">
        <v>61</v>
      </c>
      <c r="H1255" s="128">
        <v>235</v>
      </c>
    </row>
    <row r="1256" spans="1:8">
      <c r="A1256" s="126" t="s">
        <v>3995</v>
      </c>
      <c r="B1256" s="127" t="s">
        <v>3997</v>
      </c>
      <c r="C1256" s="128">
        <v>39</v>
      </c>
      <c r="D1256" s="128">
        <v>57</v>
      </c>
      <c r="E1256" s="128">
        <v>114</v>
      </c>
      <c r="F1256" s="128">
        <v>63</v>
      </c>
      <c r="G1256" s="128">
        <v>44</v>
      </c>
      <c r="H1256" s="128">
        <v>53</v>
      </c>
    </row>
    <row r="1257" spans="1:8">
      <c r="A1257" s="126" t="s">
        <v>3998</v>
      </c>
      <c r="B1257" s="127" t="s">
        <v>4000</v>
      </c>
      <c r="C1257" s="128">
        <v>0</v>
      </c>
      <c r="D1257" s="128">
        <v>0</v>
      </c>
      <c r="E1257" s="128">
        <v>0</v>
      </c>
      <c r="F1257" s="128">
        <v>0</v>
      </c>
      <c r="G1257" s="128">
        <v>0</v>
      </c>
      <c r="H1257" s="128">
        <v>0</v>
      </c>
    </row>
    <row r="1258" spans="1:8">
      <c r="A1258" s="126" t="s">
        <v>4001</v>
      </c>
      <c r="B1258" s="127" t="s">
        <v>4003</v>
      </c>
      <c r="C1258" s="128">
        <v>333</v>
      </c>
      <c r="D1258" s="128">
        <v>229</v>
      </c>
      <c r="E1258" s="128">
        <v>65</v>
      </c>
      <c r="F1258" s="128">
        <v>115</v>
      </c>
      <c r="G1258" s="128">
        <v>135</v>
      </c>
      <c r="H1258" s="128">
        <v>210</v>
      </c>
    </row>
    <row r="1259" spans="1:8">
      <c r="A1259" s="126" t="s">
        <v>4004</v>
      </c>
      <c r="B1259" s="127" t="s">
        <v>4006</v>
      </c>
      <c r="C1259" s="128">
        <v>0</v>
      </c>
      <c r="D1259" s="128">
        <v>0</v>
      </c>
      <c r="E1259" s="128">
        <v>0</v>
      </c>
      <c r="F1259" s="128">
        <v>0</v>
      </c>
      <c r="G1259" s="128">
        <v>0</v>
      </c>
      <c r="H1259" s="128">
        <v>0</v>
      </c>
    </row>
    <row r="1260" spans="1:8">
      <c r="A1260" s="126" t="s">
        <v>4007</v>
      </c>
      <c r="B1260" s="127" t="s">
        <v>4009</v>
      </c>
      <c r="C1260" s="128">
        <v>72</v>
      </c>
      <c r="D1260" s="128">
        <v>133</v>
      </c>
      <c r="E1260" s="128">
        <v>65</v>
      </c>
      <c r="F1260" s="128">
        <v>120</v>
      </c>
      <c r="G1260" s="128">
        <v>59</v>
      </c>
      <c r="H1260" s="128">
        <v>110</v>
      </c>
    </row>
    <row r="1261" spans="1:8">
      <c r="A1261" s="126" t="s">
        <v>4010</v>
      </c>
      <c r="B1261" s="127" t="s">
        <v>4012</v>
      </c>
      <c r="C1261" s="128">
        <v>63</v>
      </c>
      <c r="D1261" s="128">
        <v>21</v>
      </c>
      <c r="E1261" s="128">
        <v>2</v>
      </c>
      <c r="F1261" s="128">
        <v>37</v>
      </c>
      <c r="G1261" s="128">
        <v>25</v>
      </c>
      <c r="H1261" s="128">
        <v>53</v>
      </c>
    </row>
    <row r="1262" spans="1:8">
      <c r="A1262" s="126" t="s">
        <v>4013</v>
      </c>
      <c r="B1262" s="127" t="s">
        <v>4015</v>
      </c>
      <c r="C1262" s="128">
        <v>75</v>
      </c>
      <c r="D1262" s="128">
        <v>63</v>
      </c>
      <c r="E1262" s="128">
        <v>0</v>
      </c>
      <c r="F1262" s="128">
        <v>62</v>
      </c>
      <c r="G1262" s="128">
        <v>30</v>
      </c>
      <c r="H1262" s="128">
        <v>58</v>
      </c>
    </row>
    <row r="1263" spans="1:8">
      <c r="A1263" s="126" t="s">
        <v>4016</v>
      </c>
      <c r="B1263" s="127" t="s">
        <v>4018</v>
      </c>
      <c r="C1263" s="128">
        <v>3</v>
      </c>
      <c r="D1263" s="128">
        <v>0</v>
      </c>
      <c r="E1263" s="128">
        <v>4</v>
      </c>
      <c r="F1263" s="128">
        <v>0</v>
      </c>
      <c r="G1263" s="128">
        <v>4</v>
      </c>
      <c r="H1263" s="128">
        <v>3</v>
      </c>
    </row>
    <row r="1264" spans="1:8">
      <c r="A1264" s="126" t="s">
        <v>4019</v>
      </c>
      <c r="B1264" s="127" t="s">
        <v>4021</v>
      </c>
      <c r="C1264" s="128">
        <v>3</v>
      </c>
      <c r="D1264" s="128">
        <v>0</v>
      </c>
      <c r="E1264" s="128">
        <v>4</v>
      </c>
      <c r="F1264" s="128">
        <v>0</v>
      </c>
      <c r="G1264" s="128">
        <v>3</v>
      </c>
      <c r="H1264" s="128">
        <v>3</v>
      </c>
    </row>
    <row r="1265" spans="1:8">
      <c r="A1265" s="126" t="s">
        <v>4022</v>
      </c>
      <c r="B1265" s="127" t="s">
        <v>4024</v>
      </c>
      <c r="C1265" s="128">
        <v>2</v>
      </c>
      <c r="D1265" s="128">
        <v>0</v>
      </c>
      <c r="E1265" s="128">
        <v>2</v>
      </c>
      <c r="F1265" s="128">
        <v>0</v>
      </c>
      <c r="G1265" s="128">
        <v>0</v>
      </c>
      <c r="H1265" s="128">
        <v>1</v>
      </c>
    </row>
    <row r="1266" spans="1:8">
      <c r="A1266" s="126" t="s">
        <v>4025</v>
      </c>
      <c r="B1266" s="127" t="s">
        <v>4027</v>
      </c>
      <c r="C1266" s="128">
        <v>4</v>
      </c>
      <c r="D1266" s="128">
        <v>0</v>
      </c>
      <c r="E1266" s="128">
        <v>4</v>
      </c>
      <c r="F1266" s="128">
        <v>0</v>
      </c>
      <c r="G1266" s="128">
        <v>4</v>
      </c>
      <c r="H1266" s="128">
        <v>3</v>
      </c>
    </row>
    <row r="1267" spans="1:8">
      <c r="A1267" s="126" t="s">
        <v>4028</v>
      </c>
      <c r="B1267" s="127" t="s">
        <v>4030</v>
      </c>
      <c r="C1267" s="128">
        <v>1253</v>
      </c>
      <c r="D1267" s="128">
        <v>1121</v>
      </c>
      <c r="E1267" s="128">
        <v>242</v>
      </c>
      <c r="F1267" s="128">
        <v>202</v>
      </c>
      <c r="G1267" s="128">
        <v>451</v>
      </c>
      <c r="H1267" s="128">
        <v>344</v>
      </c>
    </row>
    <row r="1268" spans="1:8">
      <c r="A1268" s="126" t="s">
        <v>4031</v>
      </c>
      <c r="B1268" s="127" t="s">
        <v>4033</v>
      </c>
      <c r="C1268" s="128">
        <v>1714</v>
      </c>
      <c r="D1268" s="128">
        <v>734</v>
      </c>
      <c r="E1268" s="128">
        <v>410</v>
      </c>
      <c r="F1268" s="128">
        <v>373</v>
      </c>
      <c r="G1268" s="128">
        <v>600</v>
      </c>
      <c r="H1268" s="128">
        <v>279</v>
      </c>
    </row>
    <row r="1269" spans="1:8">
      <c r="A1269" s="126" t="s">
        <v>4034</v>
      </c>
      <c r="B1269" s="127" t="s">
        <v>4036</v>
      </c>
      <c r="C1269" s="128">
        <v>1079</v>
      </c>
      <c r="D1269" s="128">
        <v>1050</v>
      </c>
      <c r="E1269" s="128">
        <v>212</v>
      </c>
      <c r="F1269" s="128">
        <v>360</v>
      </c>
      <c r="G1269" s="128">
        <v>263</v>
      </c>
      <c r="H1269" s="128">
        <v>292</v>
      </c>
    </row>
    <row r="1270" spans="1:8">
      <c r="A1270" s="126" t="s">
        <v>4037</v>
      </c>
      <c r="B1270" s="127" t="s">
        <v>4039</v>
      </c>
      <c r="C1270" s="128">
        <v>2181</v>
      </c>
      <c r="D1270" s="128">
        <v>2231</v>
      </c>
      <c r="E1270" s="128">
        <v>419</v>
      </c>
      <c r="F1270" s="128">
        <v>488</v>
      </c>
      <c r="G1270" s="128">
        <v>929</v>
      </c>
      <c r="H1270" s="128">
        <v>157</v>
      </c>
    </row>
    <row r="1271" spans="1:8">
      <c r="A1271" s="126" t="s">
        <v>4040</v>
      </c>
      <c r="B1271" s="127" t="s">
        <v>4042</v>
      </c>
      <c r="C1271" s="128">
        <v>964</v>
      </c>
      <c r="D1271" s="128">
        <v>589</v>
      </c>
      <c r="E1271" s="128">
        <v>220</v>
      </c>
      <c r="F1271" s="128">
        <v>208</v>
      </c>
      <c r="G1271" s="128">
        <v>454</v>
      </c>
      <c r="H1271" s="128">
        <v>136</v>
      </c>
    </row>
    <row r="1272" spans="1:8">
      <c r="A1272" s="126" t="s">
        <v>4043</v>
      </c>
      <c r="B1272" s="127" t="s">
        <v>4045</v>
      </c>
      <c r="C1272" s="128">
        <v>653</v>
      </c>
      <c r="D1272" s="128">
        <v>629</v>
      </c>
      <c r="E1272" s="128">
        <v>203</v>
      </c>
      <c r="F1272" s="128">
        <v>172</v>
      </c>
      <c r="G1272" s="128">
        <v>352</v>
      </c>
      <c r="H1272" s="128">
        <v>90</v>
      </c>
    </row>
    <row r="1273" spans="1:8">
      <c r="A1273" s="126" t="s">
        <v>4046</v>
      </c>
      <c r="B1273" s="127" t="s">
        <v>4048</v>
      </c>
      <c r="C1273" s="128">
        <v>1507</v>
      </c>
      <c r="D1273" s="128">
        <v>1427</v>
      </c>
      <c r="E1273" s="128">
        <v>258</v>
      </c>
      <c r="F1273" s="128">
        <v>190</v>
      </c>
      <c r="G1273" s="128">
        <v>442</v>
      </c>
      <c r="H1273" s="128">
        <v>344</v>
      </c>
    </row>
    <row r="1274" spans="1:8">
      <c r="A1274" s="126" t="s">
        <v>4049</v>
      </c>
      <c r="B1274" s="127" t="s">
        <v>4051</v>
      </c>
      <c r="C1274" s="128">
        <v>2743</v>
      </c>
      <c r="D1274" s="128">
        <v>2525</v>
      </c>
      <c r="E1274" s="128">
        <v>593</v>
      </c>
      <c r="F1274" s="128">
        <v>382</v>
      </c>
      <c r="G1274" s="128">
        <v>1448</v>
      </c>
      <c r="H1274" s="128">
        <v>270</v>
      </c>
    </row>
    <row r="1275" spans="1:8">
      <c r="A1275" s="126" t="s">
        <v>4052</v>
      </c>
      <c r="B1275" s="127" t="s">
        <v>4054</v>
      </c>
      <c r="C1275" s="128">
        <v>1638</v>
      </c>
      <c r="D1275" s="128">
        <v>2087</v>
      </c>
      <c r="E1275" s="128">
        <v>307</v>
      </c>
      <c r="F1275" s="128">
        <v>209</v>
      </c>
      <c r="G1275" s="128">
        <v>750</v>
      </c>
      <c r="H1275" s="128">
        <v>157</v>
      </c>
    </row>
    <row r="1276" spans="1:8">
      <c r="A1276" s="126" t="s">
        <v>4055</v>
      </c>
      <c r="B1276" s="127" t="s">
        <v>4057</v>
      </c>
      <c r="C1276" s="128">
        <v>823</v>
      </c>
      <c r="D1276" s="128">
        <v>526</v>
      </c>
      <c r="E1276" s="128">
        <v>251</v>
      </c>
      <c r="F1276" s="128">
        <v>248</v>
      </c>
      <c r="G1276" s="128">
        <v>294</v>
      </c>
      <c r="H1276" s="128">
        <v>108</v>
      </c>
    </row>
    <row r="1277" spans="1:8">
      <c r="A1277" s="126" t="s">
        <v>4058</v>
      </c>
      <c r="B1277" s="127" t="s">
        <v>4060</v>
      </c>
      <c r="C1277" s="128">
        <v>893</v>
      </c>
      <c r="D1277" s="128">
        <v>851</v>
      </c>
      <c r="E1277" s="128">
        <v>157</v>
      </c>
      <c r="F1277" s="128">
        <v>351</v>
      </c>
      <c r="G1277" s="128">
        <v>415</v>
      </c>
      <c r="H1277" s="128">
        <v>198</v>
      </c>
    </row>
    <row r="1278" spans="1:8">
      <c r="A1278" s="126" t="s">
        <v>4061</v>
      </c>
      <c r="B1278" s="127" t="s">
        <v>4063</v>
      </c>
      <c r="C1278" s="128">
        <v>1740</v>
      </c>
      <c r="D1278" s="128">
        <v>1641</v>
      </c>
      <c r="E1278" s="128">
        <v>288</v>
      </c>
      <c r="F1278" s="128">
        <v>361</v>
      </c>
      <c r="G1278" s="128">
        <v>762</v>
      </c>
      <c r="H1278" s="128">
        <v>335</v>
      </c>
    </row>
    <row r="1279" spans="1:8">
      <c r="A1279" s="126" t="s">
        <v>4064</v>
      </c>
      <c r="B1279" s="127" t="s">
        <v>4066</v>
      </c>
      <c r="C1279" s="128">
        <v>952</v>
      </c>
      <c r="D1279" s="128">
        <v>565</v>
      </c>
      <c r="E1279" s="128">
        <v>117</v>
      </c>
      <c r="F1279" s="128">
        <v>60</v>
      </c>
      <c r="G1279" s="128">
        <v>322</v>
      </c>
      <c r="H1279" s="128">
        <v>129</v>
      </c>
    </row>
    <row r="1280" spans="1:8">
      <c r="A1280" s="126" t="s">
        <v>4067</v>
      </c>
      <c r="B1280" s="127" t="s">
        <v>4069</v>
      </c>
      <c r="C1280" s="128">
        <v>41</v>
      </c>
      <c r="D1280" s="128">
        <v>24</v>
      </c>
      <c r="E1280" s="128">
        <v>17</v>
      </c>
      <c r="F1280" s="128">
        <v>18</v>
      </c>
      <c r="G1280" s="128">
        <v>0</v>
      </c>
      <c r="H1280" s="128">
        <v>40</v>
      </c>
    </row>
    <row r="1281" spans="1:8">
      <c r="A1281" s="126" t="s">
        <v>4070</v>
      </c>
      <c r="B1281" s="127" t="s">
        <v>4072</v>
      </c>
      <c r="C1281" s="128">
        <v>0</v>
      </c>
      <c r="D1281" s="128">
        <v>0</v>
      </c>
      <c r="E1281" s="128">
        <v>0</v>
      </c>
      <c r="F1281" s="128">
        <v>0</v>
      </c>
      <c r="G1281" s="128">
        <v>0</v>
      </c>
      <c r="H1281" s="128">
        <v>0</v>
      </c>
    </row>
    <row r="1282" spans="1:8">
      <c r="A1282" s="126" t="s">
        <v>4073</v>
      </c>
      <c r="B1282" s="127" t="s">
        <v>4075</v>
      </c>
      <c r="C1282" s="128">
        <v>0</v>
      </c>
      <c r="D1282" s="128">
        <v>0</v>
      </c>
      <c r="E1282" s="128">
        <v>0</v>
      </c>
      <c r="F1282" s="128">
        <v>0</v>
      </c>
      <c r="G1282" s="128">
        <v>0</v>
      </c>
      <c r="H1282" s="128">
        <v>0</v>
      </c>
    </row>
    <row r="1283" spans="1:8">
      <c r="A1283" s="126" t="s">
        <v>4076</v>
      </c>
      <c r="B1283" s="127" t="s">
        <v>4078</v>
      </c>
      <c r="C1283" s="128">
        <v>0</v>
      </c>
      <c r="D1283" s="128">
        <v>0</v>
      </c>
      <c r="E1283" s="128">
        <v>0</v>
      </c>
      <c r="F1283" s="128">
        <v>0</v>
      </c>
      <c r="G1283" s="128">
        <v>0</v>
      </c>
      <c r="H1283" s="128">
        <v>0</v>
      </c>
    </row>
    <row r="1284" spans="1:8">
      <c r="A1284" s="126" t="s">
        <v>4079</v>
      </c>
      <c r="B1284" s="127" t="s">
        <v>4081</v>
      </c>
      <c r="C1284" s="128">
        <v>7</v>
      </c>
      <c r="D1284" s="128">
        <v>22</v>
      </c>
      <c r="E1284" s="128">
        <v>16</v>
      </c>
      <c r="F1284" s="128">
        <v>13</v>
      </c>
      <c r="G1284" s="128">
        <v>43</v>
      </c>
      <c r="H1284" s="128">
        <v>40</v>
      </c>
    </row>
    <row r="1285" spans="1:8">
      <c r="A1285" s="126" t="s">
        <v>4082</v>
      </c>
      <c r="B1285" s="127" t="s">
        <v>4084</v>
      </c>
      <c r="C1285" s="128">
        <v>10</v>
      </c>
      <c r="D1285" s="128">
        <v>23</v>
      </c>
      <c r="E1285" s="128">
        <v>87</v>
      </c>
      <c r="F1285" s="128">
        <v>18</v>
      </c>
      <c r="G1285" s="128">
        <v>40</v>
      </c>
      <c r="H1285" s="128">
        <v>40</v>
      </c>
    </row>
    <row r="1286" spans="1:8">
      <c r="A1286" s="126" t="s">
        <v>4085</v>
      </c>
      <c r="B1286" s="127" t="s">
        <v>4087</v>
      </c>
      <c r="C1286" s="128">
        <v>0</v>
      </c>
      <c r="D1286" s="128">
        <v>0</v>
      </c>
      <c r="E1286" s="128">
        <v>4</v>
      </c>
      <c r="F1286" s="128">
        <v>6</v>
      </c>
      <c r="G1286" s="128">
        <v>1</v>
      </c>
      <c r="H1286" s="128">
        <v>0</v>
      </c>
    </row>
    <row r="1287" spans="1:8">
      <c r="A1287" s="126" t="s">
        <v>4088</v>
      </c>
      <c r="B1287" s="127" t="s">
        <v>4090</v>
      </c>
      <c r="C1287" s="128">
        <v>1203</v>
      </c>
      <c r="D1287" s="128">
        <v>1449</v>
      </c>
      <c r="E1287" s="128">
        <v>264</v>
      </c>
      <c r="F1287" s="128">
        <v>446</v>
      </c>
      <c r="G1287" s="128">
        <v>463</v>
      </c>
      <c r="H1287" s="128">
        <v>175</v>
      </c>
    </row>
    <row r="1288" spans="1:8">
      <c r="A1288" s="126" t="s">
        <v>4091</v>
      </c>
      <c r="B1288" s="127" t="s">
        <v>4093</v>
      </c>
      <c r="C1288" s="128">
        <v>1014</v>
      </c>
      <c r="D1288" s="128">
        <v>1010</v>
      </c>
      <c r="E1288" s="128">
        <v>688</v>
      </c>
      <c r="F1288" s="128">
        <v>163</v>
      </c>
      <c r="G1288" s="128">
        <v>384</v>
      </c>
      <c r="H1288" s="128">
        <v>159</v>
      </c>
    </row>
    <row r="1289" spans="1:8">
      <c r="A1289" s="126" t="s">
        <v>4094</v>
      </c>
      <c r="B1289" s="127" t="s">
        <v>4096</v>
      </c>
      <c r="C1289" s="128">
        <v>6145</v>
      </c>
      <c r="D1289" s="128">
        <v>1865</v>
      </c>
      <c r="E1289" s="128">
        <v>524</v>
      </c>
      <c r="F1289" s="128">
        <v>504</v>
      </c>
      <c r="G1289" s="128">
        <v>789</v>
      </c>
      <c r="H1289" s="128">
        <v>346</v>
      </c>
    </row>
    <row r="1290" spans="1:8">
      <c r="A1290" s="126" t="s">
        <v>4097</v>
      </c>
      <c r="B1290" s="127" t="s">
        <v>4099</v>
      </c>
      <c r="C1290" s="128">
        <v>1833</v>
      </c>
      <c r="D1290" s="128">
        <v>2436</v>
      </c>
      <c r="E1290" s="128">
        <v>306</v>
      </c>
      <c r="F1290" s="128">
        <v>257</v>
      </c>
      <c r="G1290" s="128">
        <v>729</v>
      </c>
      <c r="H1290" s="128">
        <v>165</v>
      </c>
    </row>
    <row r="1291" spans="1:8">
      <c r="A1291" s="126" t="s">
        <v>4100</v>
      </c>
      <c r="B1291" s="127" t="s">
        <v>4102</v>
      </c>
      <c r="C1291" s="128">
        <v>1180</v>
      </c>
      <c r="D1291" s="128">
        <v>1696</v>
      </c>
      <c r="E1291" s="128">
        <v>291</v>
      </c>
      <c r="F1291" s="128">
        <v>532</v>
      </c>
      <c r="G1291" s="128">
        <v>689</v>
      </c>
      <c r="H1291" s="128">
        <v>343</v>
      </c>
    </row>
    <row r="1292" spans="1:8">
      <c r="A1292" s="126" t="s">
        <v>4103</v>
      </c>
      <c r="B1292" s="127" t="s">
        <v>4105</v>
      </c>
      <c r="C1292" s="128">
        <v>0</v>
      </c>
      <c r="D1292" s="128">
        <v>0</v>
      </c>
      <c r="E1292" s="128">
        <v>0</v>
      </c>
      <c r="F1292" s="128">
        <v>0</v>
      </c>
      <c r="G1292" s="128">
        <v>0</v>
      </c>
      <c r="H1292" s="128">
        <v>0</v>
      </c>
    </row>
    <row r="1293" spans="1:8">
      <c r="A1293" s="126" t="s">
        <v>4106</v>
      </c>
      <c r="B1293" s="127" t="s">
        <v>4108</v>
      </c>
      <c r="C1293" s="128">
        <v>362</v>
      </c>
      <c r="D1293" s="128">
        <v>715</v>
      </c>
      <c r="E1293" s="128">
        <v>292</v>
      </c>
      <c r="F1293" s="128">
        <v>156</v>
      </c>
      <c r="G1293" s="128">
        <v>551</v>
      </c>
      <c r="H1293" s="128">
        <v>134</v>
      </c>
    </row>
    <row r="1294" spans="1:8">
      <c r="A1294" s="126" t="s">
        <v>4109</v>
      </c>
      <c r="B1294" s="127" t="s">
        <v>4111</v>
      </c>
      <c r="C1294" s="128">
        <v>552</v>
      </c>
      <c r="D1294" s="128">
        <v>877</v>
      </c>
      <c r="E1294" s="128">
        <v>324</v>
      </c>
      <c r="F1294" s="128">
        <v>241</v>
      </c>
      <c r="G1294" s="128">
        <v>406</v>
      </c>
      <c r="H1294" s="128">
        <v>170</v>
      </c>
    </row>
    <row r="1295" spans="1:8">
      <c r="A1295" s="126" t="s">
        <v>4112</v>
      </c>
      <c r="B1295" s="127" t="s">
        <v>4114</v>
      </c>
      <c r="C1295" s="128">
        <v>0</v>
      </c>
      <c r="D1295" s="128">
        <v>0</v>
      </c>
      <c r="E1295" s="128">
        <v>0</v>
      </c>
      <c r="F1295" s="128">
        <v>0</v>
      </c>
      <c r="G1295" s="128">
        <v>0</v>
      </c>
      <c r="H1295" s="128">
        <v>0</v>
      </c>
    </row>
    <row r="1296" spans="1:8">
      <c r="A1296" s="126" t="s">
        <v>4115</v>
      </c>
      <c r="B1296" s="127" t="s">
        <v>4117</v>
      </c>
      <c r="C1296" s="128">
        <v>-1</v>
      </c>
      <c r="D1296" s="128">
        <v>7</v>
      </c>
      <c r="E1296" s="128">
        <v>8</v>
      </c>
      <c r="F1296" s="128">
        <v>0</v>
      </c>
      <c r="G1296" s="128">
        <v>0</v>
      </c>
      <c r="H1296" s="128">
        <v>0</v>
      </c>
    </row>
    <row r="1297" spans="1:8">
      <c r="A1297" s="126" t="s">
        <v>4118</v>
      </c>
      <c r="B1297" s="127" t="s">
        <v>4120</v>
      </c>
      <c r="C1297" s="128">
        <v>217</v>
      </c>
      <c r="D1297" s="128">
        <v>892</v>
      </c>
      <c r="E1297" s="128">
        <v>149</v>
      </c>
      <c r="F1297" s="128">
        <v>183</v>
      </c>
      <c r="G1297" s="128">
        <v>207</v>
      </c>
      <c r="H1297" s="128">
        <v>171</v>
      </c>
    </row>
    <row r="1298" spans="1:8">
      <c r="A1298" s="126" t="s">
        <v>4121</v>
      </c>
      <c r="B1298" s="127" t="s">
        <v>4123</v>
      </c>
      <c r="C1298" s="128">
        <v>799</v>
      </c>
      <c r="D1298" s="128">
        <v>644</v>
      </c>
      <c r="E1298" s="128">
        <v>236</v>
      </c>
      <c r="F1298" s="128">
        <v>125</v>
      </c>
      <c r="G1298" s="128">
        <v>220</v>
      </c>
      <c r="H1298" s="128">
        <v>168</v>
      </c>
    </row>
    <row r="1299" spans="1:8">
      <c r="A1299" s="126" t="s">
        <v>4124</v>
      </c>
      <c r="B1299" s="127" t="s">
        <v>4126</v>
      </c>
      <c r="C1299" s="128">
        <v>23</v>
      </c>
      <c r="D1299" s="128">
        <v>1</v>
      </c>
      <c r="E1299" s="128">
        <v>0</v>
      </c>
      <c r="F1299" s="128">
        <v>0</v>
      </c>
      <c r="G1299" s="128">
        <v>0</v>
      </c>
      <c r="H1299" s="128">
        <v>48</v>
      </c>
    </row>
    <row r="1300" spans="1:8">
      <c r="A1300" s="126" t="s">
        <v>4127</v>
      </c>
      <c r="B1300" s="127" t="s">
        <v>4129</v>
      </c>
      <c r="C1300" s="128">
        <v>388</v>
      </c>
      <c r="D1300" s="128">
        <v>512</v>
      </c>
      <c r="E1300" s="128">
        <v>124</v>
      </c>
      <c r="F1300" s="128">
        <v>139</v>
      </c>
      <c r="G1300" s="128">
        <v>597</v>
      </c>
      <c r="H1300" s="128">
        <v>168</v>
      </c>
    </row>
    <row r="1301" spans="1:8">
      <c r="A1301" s="126" t="s">
        <v>4130</v>
      </c>
      <c r="B1301" s="127" t="s">
        <v>4132</v>
      </c>
      <c r="C1301" s="128">
        <v>5</v>
      </c>
      <c r="D1301" s="128">
        <v>75</v>
      </c>
      <c r="E1301" s="128">
        <v>0</v>
      </c>
      <c r="F1301" s="128">
        <v>0</v>
      </c>
      <c r="G1301" s="128">
        <v>0</v>
      </c>
      <c r="H1301" s="128">
        <v>23</v>
      </c>
    </row>
    <row r="1302" spans="1:8">
      <c r="A1302" s="126" t="s">
        <v>4133</v>
      </c>
      <c r="B1302" s="127" t="s">
        <v>4135</v>
      </c>
      <c r="C1302" s="128">
        <v>538</v>
      </c>
      <c r="D1302" s="128">
        <v>1083</v>
      </c>
      <c r="E1302" s="128">
        <v>171</v>
      </c>
      <c r="F1302" s="128">
        <v>337</v>
      </c>
      <c r="G1302" s="128">
        <v>325</v>
      </c>
      <c r="H1302" s="128">
        <v>170</v>
      </c>
    </row>
    <row r="1303" spans="1:8">
      <c r="A1303" s="126" t="s">
        <v>4136</v>
      </c>
      <c r="B1303" s="127" t="s">
        <v>4138</v>
      </c>
      <c r="C1303" s="128">
        <v>0</v>
      </c>
      <c r="D1303" s="128">
        <v>15</v>
      </c>
      <c r="E1303" s="128">
        <v>0</v>
      </c>
      <c r="F1303" s="128">
        <v>1</v>
      </c>
      <c r="G1303" s="128">
        <v>0</v>
      </c>
      <c r="H1303" s="128">
        <v>0</v>
      </c>
    </row>
    <row r="1304" spans="1:8">
      <c r="A1304" s="126" t="s">
        <v>4139</v>
      </c>
      <c r="B1304" s="127" t="s">
        <v>4141</v>
      </c>
      <c r="C1304" s="128">
        <v>67</v>
      </c>
      <c r="D1304" s="128">
        <v>29</v>
      </c>
      <c r="E1304" s="128">
        <v>123</v>
      </c>
      <c r="F1304" s="128">
        <v>4</v>
      </c>
      <c r="G1304" s="128">
        <v>102</v>
      </c>
      <c r="H1304" s="128">
        <v>0</v>
      </c>
    </row>
    <row r="1305" spans="1:8">
      <c r="A1305" s="126" t="s">
        <v>4142</v>
      </c>
      <c r="B1305" s="127" t="s">
        <v>4144</v>
      </c>
      <c r="C1305" s="128">
        <v>174</v>
      </c>
      <c r="D1305" s="128">
        <v>167</v>
      </c>
      <c r="E1305" s="128">
        <v>57</v>
      </c>
      <c r="F1305" s="128">
        <v>103</v>
      </c>
      <c r="G1305" s="128">
        <v>284</v>
      </c>
      <c r="H1305" s="128">
        <v>45</v>
      </c>
    </row>
    <row r="1306" spans="1:8">
      <c r="A1306" s="126" t="s">
        <v>4145</v>
      </c>
      <c r="B1306" s="127" t="s">
        <v>4147</v>
      </c>
      <c r="C1306" s="128">
        <v>68</v>
      </c>
      <c r="D1306" s="128">
        <v>341</v>
      </c>
      <c r="E1306" s="128">
        <v>23</v>
      </c>
      <c r="F1306" s="128">
        <v>106</v>
      </c>
      <c r="G1306" s="128">
        <v>280</v>
      </c>
      <c r="H1306" s="128">
        <v>117</v>
      </c>
    </row>
    <row r="1307" spans="1:8">
      <c r="A1307" s="126" t="s">
        <v>4148</v>
      </c>
      <c r="B1307" s="127" t="s">
        <v>4150</v>
      </c>
      <c r="C1307" s="128">
        <v>0</v>
      </c>
      <c r="D1307" s="128">
        <v>-24</v>
      </c>
      <c r="E1307" s="128">
        <v>522</v>
      </c>
      <c r="F1307" s="128">
        <v>0</v>
      </c>
      <c r="G1307" s="128">
        <v>0</v>
      </c>
      <c r="H1307" s="128">
        <v>21</v>
      </c>
    </row>
    <row r="1308" spans="1:8">
      <c r="A1308" s="126" t="s">
        <v>4151</v>
      </c>
      <c r="B1308" s="127" t="s">
        <v>4153</v>
      </c>
      <c r="C1308" s="128">
        <v>280</v>
      </c>
      <c r="D1308" s="128">
        <v>2062</v>
      </c>
      <c r="E1308" s="128">
        <v>380</v>
      </c>
      <c r="F1308" s="128">
        <v>755</v>
      </c>
      <c r="G1308" s="128">
        <v>1223</v>
      </c>
      <c r="H1308" s="128">
        <v>302</v>
      </c>
    </row>
    <row r="1309" spans="1:8">
      <c r="A1309" s="126" t="s">
        <v>4154</v>
      </c>
      <c r="B1309" s="127" t="s">
        <v>4156</v>
      </c>
      <c r="C1309" s="128">
        <v>0</v>
      </c>
      <c r="D1309" s="128">
        <v>0</v>
      </c>
      <c r="E1309" s="128">
        <v>0</v>
      </c>
      <c r="F1309" s="128">
        <v>50</v>
      </c>
      <c r="G1309" s="128">
        <v>0</v>
      </c>
      <c r="H1309" s="128">
        <v>0</v>
      </c>
    </row>
    <row r="1310" spans="1:8">
      <c r="A1310" s="126" t="s">
        <v>4157</v>
      </c>
      <c r="B1310" s="127" t="s">
        <v>4159</v>
      </c>
      <c r="C1310" s="128">
        <v>1116</v>
      </c>
      <c r="D1310" s="128">
        <v>2202</v>
      </c>
      <c r="E1310" s="128">
        <v>474</v>
      </c>
      <c r="F1310" s="128">
        <v>469</v>
      </c>
      <c r="G1310" s="128">
        <v>436</v>
      </c>
      <c r="H1310" s="128">
        <v>363</v>
      </c>
    </row>
    <row r="1311" spans="1:8">
      <c r="A1311" s="126" t="s">
        <v>4160</v>
      </c>
      <c r="B1311" s="127" t="s">
        <v>4162</v>
      </c>
      <c r="C1311" s="128">
        <v>0</v>
      </c>
      <c r="D1311" s="128">
        <v>4</v>
      </c>
      <c r="E1311" s="128">
        <v>0</v>
      </c>
      <c r="F1311" s="128">
        <v>0</v>
      </c>
      <c r="G1311" s="128">
        <v>0</v>
      </c>
      <c r="H1311" s="128">
        <v>0</v>
      </c>
    </row>
    <row r="1312" spans="1:8">
      <c r="A1312" s="126" t="s">
        <v>4163</v>
      </c>
      <c r="B1312" s="127" t="s">
        <v>4165</v>
      </c>
      <c r="C1312" s="128">
        <v>1</v>
      </c>
      <c r="D1312" s="128">
        <v>0</v>
      </c>
      <c r="E1312" s="128">
        <v>13</v>
      </c>
      <c r="F1312" s="128">
        <v>6</v>
      </c>
      <c r="G1312" s="128">
        <v>0</v>
      </c>
      <c r="H1312" s="128">
        <v>24</v>
      </c>
    </row>
    <row r="1313" spans="1:8">
      <c r="A1313" s="126" t="s">
        <v>4166</v>
      </c>
      <c r="B1313" s="127" t="s">
        <v>4168</v>
      </c>
      <c r="C1313" s="128">
        <v>265</v>
      </c>
      <c r="D1313" s="128">
        <v>99</v>
      </c>
      <c r="E1313" s="128">
        <v>196</v>
      </c>
      <c r="F1313" s="128">
        <v>127</v>
      </c>
      <c r="G1313" s="128">
        <v>273</v>
      </c>
      <c r="H1313" s="128">
        <v>98</v>
      </c>
    </row>
    <row r="1314" spans="1:8">
      <c r="A1314" s="126" t="s">
        <v>4169</v>
      </c>
      <c r="B1314" s="127" t="s">
        <v>4171</v>
      </c>
      <c r="C1314" s="128">
        <v>20</v>
      </c>
      <c r="D1314" s="128">
        <v>0</v>
      </c>
      <c r="E1314" s="128">
        <v>39</v>
      </c>
      <c r="F1314" s="128">
        <v>200</v>
      </c>
      <c r="G1314" s="128">
        <v>164</v>
      </c>
      <c r="H1314" s="128">
        <v>68</v>
      </c>
    </row>
    <row r="1315" spans="1:8">
      <c r="A1315" s="126" t="s">
        <v>4172</v>
      </c>
      <c r="B1315" s="127" t="s">
        <v>4174</v>
      </c>
      <c r="C1315" s="128">
        <v>4</v>
      </c>
      <c r="D1315" s="128">
        <v>0</v>
      </c>
      <c r="E1315" s="128">
        <v>0</v>
      </c>
      <c r="F1315" s="128">
        <v>0</v>
      </c>
      <c r="G1315" s="128">
        <v>0</v>
      </c>
      <c r="H1315" s="128">
        <v>0</v>
      </c>
    </row>
    <row r="1316" spans="1:8">
      <c r="A1316" s="126" t="s">
        <v>4175</v>
      </c>
      <c r="B1316" s="127" t="s">
        <v>4177</v>
      </c>
      <c r="C1316" s="128">
        <v>319</v>
      </c>
      <c r="D1316" s="128">
        <v>199</v>
      </c>
      <c r="E1316" s="128">
        <v>133</v>
      </c>
      <c r="F1316" s="128">
        <v>214</v>
      </c>
      <c r="G1316" s="128">
        <v>269</v>
      </c>
      <c r="H1316" s="128">
        <v>89</v>
      </c>
    </row>
    <row r="1317" spans="1:8">
      <c r="A1317" s="126" t="s">
        <v>4178</v>
      </c>
      <c r="B1317" s="127" t="s">
        <v>4180</v>
      </c>
      <c r="C1317" s="128">
        <v>129</v>
      </c>
      <c r="D1317" s="128">
        <v>3</v>
      </c>
      <c r="E1317" s="128">
        <v>68</v>
      </c>
      <c r="F1317" s="128">
        <v>8</v>
      </c>
      <c r="G1317" s="128">
        <v>76</v>
      </c>
      <c r="H1317" s="128">
        <v>48</v>
      </c>
    </row>
    <row r="1318" spans="1:8">
      <c r="A1318" s="126" t="s">
        <v>4181</v>
      </c>
      <c r="B1318" s="127" t="s">
        <v>4183</v>
      </c>
      <c r="C1318" s="128">
        <v>133</v>
      </c>
      <c r="D1318" s="128">
        <v>284</v>
      </c>
      <c r="E1318" s="128">
        <v>134</v>
      </c>
      <c r="F1318" s="128">
        <v>143</v>
      </c>
      <c r="G1318" s="128">
        <v>76</v>
      </c>
      <c r="H1318" s="128">
        <v>139</v>
      </c>
    </row>
    <row r="1319" spans="1:8">
      <c r="A1319" s="126" t="s">
        <v>4184</v>
      </c>
      <c r="B1319" s="127" t="s">
        <v>4186</v>
      </c>
      <c r="C1319" s="128">
        <v>0</v>
      </c>
      <c r="D1319" s="128">
        <v>14</v>
      </c>
      <c r="E1319" s="128">
        <v>28</v>
      </c>
      <c r="F1319" s="128">
        <v>5</v>
      </c>
      <c r="G1319" s="128">
        <v>0</v>
      </c>
      <c r="H1319" s="128">
        <v>0</v>
      </c>
    </row>
    <row r="1320" spans="1:8">
      <c r="A1320" s="126" t="s">
        <v>4187</v>
      </c>
      <c r="B1320" s="127" t="s">
        <v>4189</v>
      </c>
      <c r="C1320" s="128">
        <v>0</v>
      </c>
      <c r="D1320" s="128">
        <v>0</v>
      </c>
      <c r="E1320" s="128">
        <v>0</v>
      </c>
      <c r="F1320" s="128">
        <v>0</v>
      </c>
      <c r="G1320" s="128">
        <v>0</v>
      </c>
      <c r="H1320" s="128">
        <v>0</v>
      </c>
    </row>
    <row r="1321" spans="1:8">
      <c r="A1321" s="126" t="s">
        <v>4190</v>
      </c>
      <c r="B1321" s="127" t="s">
        <v>4192</v>
      </c>
      <c r="C1321" s="128">
        <v>0</v>
      </c>
      <c r="D1321" s="128">
        <v>0</v>
      </c>
      <c r="E1321" s="128">
        <v>0</v>
      </c>
      <c r="F1321" s="128">
        <v>0</v>
      </c>
      <c r="G1321" s="128">
        <v>0</v>
      </c>
      <c r="H1321" s="128">
        <v>0</v>
      </c>
    </row>
    <row r="1322" spans="1:8">
      <c r="A1322" s="126" t="s">
        <v>4193</v>
      </c>
      <c r="B1322" s="127" t="s">
        <v>4195</v>
      </c>
      <c r="C1322" s="128">
        <v>0</v>
      </c>
      <c r="D1322" s="128">
        <v>4</v>
      </c>
      <c r="E1322" s="128">
        <v>41</v>
      </c>
      <c r="F1322" s="128">
        <v>0</v>
      </c>
      <c r="G1322" s="128">
        <v>0</v>
      </c>
      <c r="H1322" s="128">
        <v>33</v>
      </c>
    </row>
    <row r="1323" spans="1:8">
      <c r="A1323" s="126" t="s">
        <v>4196</v>
      </c>
      <c r="B1323" s="127" t="s">
        <v>4198</v>
      </c>
      <c r="C1323" s="128">
        <v>10</v>
      </c>
      <c r="D1323" s="128">
        <v>9</v>
      </c>
      <c r="E1323" s="128">
        <v>9</v>
      </c>
      <c r="F1323" s="128">
        <v>17</v>
      </c>
      <c r="G1323" s="128">
        <v>3</v>
      </c>
      <c r="H1323" s="128">
        <v>52</v>
      </c>
    </row>
    <row r="1324" spans="1:8">
      <c r="A1324" s="126" t="s">
        <v>4199</v>
      </c>
      <c r="B1324" s="127" t="s">
        <v>4201</v>
      </c>
      <c r="C1324" s="128">
        <v>19</v>
      </c>
      <c r="D1324" s="128">
        <v>48</v>
      </c>
      <c r="E1324" s="128">
        <v>183</v>
      </c>
      <c r="F1324" s="128">
        <v>199</v>
      </c>
      <c r="G1324" s="128">
        <v>210</v>
      </c>
      <c r="H1324" s="128">
        <v>80</v>
      </c>
    </row>
    <row r="1325" spans="1:8">
      <c r="A1325" s="126" t="s">
        <v>4202</v>
      </c>
      <c r="B1325" s="127" t="s">
        <v>4204</v>
      </c>
      <c r="C1325" s="128">
        <v>22</v>
      </c>
      <c r="D1325" s="128">
        <v>-1</v>
      </c>
      <c r="E1325" s="128">
        <v>46</v>
      </c>
      <c r="F1325" s="128">
        <v>216</v>
      </c>
      <c r="G1325" s="128">
        <v>147</v>
      </c>
      <c r="H1325" s="128">
        <v>0</v>
      </c>
    </row>
    <row r="1326" spans="1:8">
      <c r="A1326" s="126" t="s">
        <v>4205</v>
      </c>
      <c r="B1326" s="127" t="s">
        <v>4207</v>
      </c>
      <c r="C1326" s="128">
        <v>13</v>
      </c>
      <c r="D1326" s="128">
        <v>30</v>
      </c>
      <c r="E1326" s="128">
        <v>56</v>
      </c>
      <c r="F1326" s="128">
        <v>119</v>
      </c>
      <c r="G1326" s="128">
        <v>130</v>
      </c>
      <c r="H1326" s="128">
        <v>27</v>
      </c>
    </row>
    <row r="1327" spans="1:8">
      <c r="A1327" s="126" t="s">
        <v>4208</v>
      </c>
      <c r="B1327" s="127" t="s">
        <v>4210</v>
      </c>
      <c r="C1327" s="128">
        <v>141</v>
      </c>
      <c r="D1327" s="128">
        <v>11</v>
      </c>
      <c r="E1327" s="128">
        <v>59</v>
      </c>
      <c r="F1327" s="128">
        <v>49</v>
      </c>
      <c r="G1327" s="128">
        <v>13</v>
      </c>
      <c r="H1327" s="128">
        <v>0</v>
      </c>
    </row>
    <row r="1328" spans="1:8">
      <c r="A1328" s="126" t="s">
        <v>4211</v>
      </c>
      <c r="B1328" s="127" t="s">
        <v>4213</v>
      </c>
      <c r="C1328" s="128">
        <v>0</v>
      </c>
      <c r="D1328" s="128">
        <v>0</v>
      </c>
      <c r="E1328" s="128">
        <v>0</v>
      </c>
      <c r="F1328" s="128">
        <v>0</v>
      </c>
      <c r="G1328" s="128">
        <v>0</v>
      </c>
      <c r="H1328" s="128">
        <v>0</v>
      </c>
    </row>
    <row r="1329" spans="1:8">
      <c r="A1329" s="126" t="s">
        <v>4214</v>
      </c>
      <c r="B1329" s="127" t="s">
        <v>4216</v>
      </c>
      <c r="C1329" s="128">
        <v>1</v>
      </c>
      <c r="D1329" s="128">
        <v>11</v>
      </c>
      <c r="E1329" s="128">
        <v>30</v>
      </c>
      <c r="F1329" s="128">
        <v>3</v>
      </c>
      <c r="G1329" s="128">
        <v>1</v>
      </c>
      <c r="H1329" s="128">
        <v>34</v>
      </c>
    </row>
    <row r="1330" spans="1:8">
      <c r="A1330" s="126" t="s">
        <v>4217</v>
      </c>
      <c r="B1330" s="127" t="s">
        <v>4219</v>
      </c>
      <c r="C1330" s="128">
        <v>49</v>
      </c>
      <c r="D1330" s="128">
        <v>127</v>
      </c>
      <c r="E1330" s="128">
        <v>33</v>
      </c>
      <c r="F1330" s="128">
        <v>83</v>
      </c>
      <c r="G1330" s="128">
        <v>28</v>
      </c>
      <c r="H1330" s="128">
        <v>19</v>
      </c>
    </row>
    <row r="1331" spans="1:8">
      <c r="A1331" s="126" t="s">
        <v>4220</v>
      </c>
      <c r="B1331" s="127" t="s">
        <v>4222</v>
      </c>
      <c r="C1331" s="128">
        <v>58</v>
      </c>
      <c r="D1331" s="128">
        <v>125</v>
      </c>
      <c r="E1331" s="128">
        <v>40</v>
      </c>
      <c r="F1331" s="128">
        <v>82</v>
      </c>
      <c r="G1331" s="128">
        <v>89</v>
      </c>
      <c r="H1331" s="128">
        <v>36</v>
      </c>
    </row>
    <row r="1332" spans="1:8">
      <c r="A1332" s="126" t="s">
        <v>4223</v>
      </c>
      <c r="B1332" s="127" t="s">
        <v>4225</v>
      </c>
      <c r="C1332" s="128">
        <v>79</v>
      </c>
      <c r="D1332" s="128">
        <v>77</v>
      </c>
      <c r="E1332" s="128">
        <v>44</v>
      </c>
      <c r="F1332" s="128">
        <v>55</v>
      </c>
      <c r="G1332" s="128">
        <v>43</v>
      </c>
      <c r="H1332" s="128">
        <v>25</v>
      </c>
    </row>
    <row r="1333" spans="1:8">
      <c r="A1333" s="126" t="s">
        <v>4226</v>
      </c>
      <c r="B1333" s="127" t="s">
        <v>4228</v>
      </c>
      <c r="C1333" s="128">
        <v>68</v>
      </c>
      <c r="D1333" s="128">
        <v>117</v>
      </c>
      <c r="E1333" s="128">
        <v>36</v>
      </c>
      <c r="F1333" s="128">
        <v>78</v>
      </c>
      <c r="G1333" s="128">
        <v>127</v>
      </c>
      <c r="H1333" s="128">
        <v>16</v>
      </c>
    </row>
    <row r="1334" spans="1:8">
      <c r="A1334" s="126" t="s">
        <v>4229</v>
      </c>
      <c r="B1334" s="127" t="s">
        <v>4231</v>
      </c>
      <c r="C1334" s="128">
        <v>80</v>
      </c>
      <c r="D1334" s="128">
        <v>65</v>
      </c>
      <c r="E1334" s="128">
        <v>47</v>
      </c>
      <c r="F1334" s="128">
        <v>85</v>
      </c>
      <c r="G1334" s="128">
        <v>38</v>
      </c>
      <c r="H1334" s="128">
        <v>2</v>
      </c>
    </row>
    <row r="1335" spans="1:8">
      <c r="A1335" s="126" t="s">
        <v>4232</v>
      </c>
      <c r="B1335" s="127" t="s">
        <v>4234</v>
      </c>
      <c r="C1335" s="128">
        <v>80</v>
      </c>
      <c r="D1335" s="128">
        <v>52</v>
      </c>
      <c r="E1335" s="128">
        <v>35</v>
      </c>
      <c r="F1335" s="128">
        <v>96</v>
      </c>
      <c r="G1335" s="128">
        <v>57</v>
      </c>
      <c r="H1335" s="128">
        <v>20</v>
      </c>
    </row>
    <row r="1336" spans="1:8">
      <c r="A1336" s="126" t="s">
        <v>4235</v>
      </c>
      <c r="B1336" s="127" t="s">
        <v>4237</v>
      </c>
      <c r="C1336" s="128">
        <v>59</v>
      </c>
      <c r="D1336" s="128">
        <v>53</v>
      </c>
      <c r="E1336" s="128">
        <v>52</v>
      </c>
      <c r="F1336" s="128">
        <v>81</v>
      </c>
      <c r="G1336" s="128">
        <v>96</v>
      </c>
      <c r="H1336" s="128">
        <v>24</v>
      </c>
    </row>
    <row r="1337" spans="1:8">
      <c r="A1337" s="126" t="s">
        <v>4238</v>
      </c>
      <c r="B1337" s="127" t="s">
        <v>4240</v>
      </c>
      <c r="C1337" s="128">
        <v>0</v>
      </c>
      <c r="D1337" s="128">
        <v>0</v>
      </c>
      <c r="E1337" s="128">
        <v>0</v>
      </c>
      <c r="F1337" s="128">
        <v>62</v>
      </c>
      <c r="G1337" s="128">
        <v>0</v>
      </c>
      <c r="H1337" s="128">
        <v>0</v>
      </c>
    </row>
    <row r="1338" spans="1:8">
      <c r="A1338" s="126" t="s">
        <v>4241</v>
      </c>
      <c r="B1338" s="127" t="s">
        <v>4243</v>
      </c>
      <c r="C1338" s="128">
        <v>279</v>
      </c>
      <c r="D1338" s="128">
        <v>358</v>
      </c>
      <c r="E1338" s="128">
        <v>89</v>
      </c>
      <c r="F1338" s="128">
        <v>44</v>
      </c>
      <c r="G1338" s="128">
        <v>137</v>
      </c>
      <c r="H1338" s="128">
        <v>55</v>
      </c>
    </row>
    <row r="1339" spans="1:8">
      <c r="A1339" s="126" t="s">
        <v>4244</v>
      </c>
      <c r="B1339" s="127" t="s">
        <v>4246</v>
      </c>
      <c r="C1339" s="128">
        <v>37</v>
      </c>
      <c r="D1339" s="128">
        <v>242</v>
      </c>
      <c r="E1339" s="128">
        <v>12</v>
      </c>
      <c r="F1339" s="128">
        <v>31</v>
      </c>
      <c r="G1339" s="128">
        <v>31</v>
      </c>
      <c r="H1339" s="128">
        <v>18</v>
      </c>
    </row>
    <row r="1340" spans="1:8">
      <c r="A1340" s="126" t="s">
        <v>4247</v>
      </c>
      <c r="B1340" s="127" t="s">
        <v>4249</v>
      </c>
      <c r="C1340" s="128">
        <v>145</v>
      </c>
      <c r="D1340" s="128">
        <v>280</v>
      </c>
      <c r="E1340" s="128">
        <v>143</v>
      </c>
      <c r="F1340" s="128">
        <v>94</v>
      </c>
      <c r="G1340" s="128">
        <v>152</v>
      </c>
      <c r="H1340" s="128">
        <v>62</v>
      </c>
    </row>
    <row r="1341" spans="1:8">
      <c r="A1341" s="126" t="s">
        <v>4250</v>
      </c>
      <c r="B1341" s="127" t="s">
        <v>4252</v>
      </c>
      <c r="C1341" s="128">
        <v>0</v>
      </c>
      <c r="D1341" s="128">
        <v>1</v>
      </c>
      <c r="E1341" s="128">
        <v>70</v>
      </c>
      <c r="F1341" s="128">
        <v>-1</v>
      </c>
      <c r="G1341" s="128">
        <v>0</v>
      </c>
      <c r="H1341" s="128">
        <v>0</v>
      </c>
    </row>
    <row r="1342" spans="1:8">
      <c r="A1342" s="126" t="s">
        <v>4253</v>
      </c>
      <c r="B1342" s="127" t="s">
        <v>4255</v>
      </c>
      <c r="C1342" s="128">
        <v>28</v>
      </c>
      <c r="D1342" s="128">
        <v>71</v>
      </c>
      <c r="E1342" s="128">
        <v>38</v>
      </c>
      <c r="F1342" s="128">
        <v>25</v>
      </c>
      <c r="G1342" s="128">
        <v>26</v>
      </c>
      <c r="H1342" s="128">
        <v>18</v>
      </c>
    </row>
    <row r="1343" spans="1:8">
      <c r="A1343" s="126" t="s">
        <v>4256</v>
      </c>
      <c r="B1343" s="127" t="s">
        <v>4258</v>
      </c>
      <c r="C1343" s="128">
        <v>0</v>
      </c>
      <c r="D1343" s="128">
        <v>-12</v>
      </c>
      <c r="E1343" s="128">
        <v>154</v>
      </c>
      <c r="F1343" s="128">
        <v>0</v>
      </c>
      <c r="G1343" s="128">
        <v>0</v>
      </c>
      <c r="H1343" s="128">
        <v>0</v>
      </c>
    </row>
    <row r="1344" spans="1:8">
      <c r="A1344" s="126" t="s">
        <v>4259</v>
      </c>
      <c r="B1344" s="127" t="s">
        <v>4261</v>
      </c>
      <c r="C1344" s="128">
        <v>130</v>
      </c>
      <c r="D1344" s="128">
        <v>86</v>
      </c>
      <c r="E1344" s="128">
        <v>66</v>
      </c>
      <c r="F1344" s="128">
        <v>131</v>
      </c>
      <c r="G1344" s="128">
        <v>149</v>
      </c>
      <c r="H1344" s="128">
        <v>0</v>
      </c>
    </row>
    <row r="1345" spans="1:8">
      <c r="A1345" s="126" t="s">
        <v>4262</v>
      </c>
      <c r="B1345" s="127" t="s">
        <v>4264</v>
      </c>
      <c r="C1345" s="128">
        <v>0</v>
      </c>
      <c r="D1345" s="128">
        <v>0</v>
      </c>
      <c r="E1345" s="128">
        <v>3</v>
      </c>
      <c r="F1345" s="128">
        <v>0</v>
      </c>
      <c r="G1345" s="128">
        <v>30</v>
      </c>
      <c r="H1345" s="128">
        <v>0</v>
      </c>
    </row>
    <row r="1346" spans="1:8">
      <c r="A1346" s="126" t="s">
        <v>4265</v>
      </c>
      <c r="B1346" s="127" t="s">
        <v>4267</v>
      </c>
      <c r="C1346" s="128">
        <v>13</v>
      </c>
      <c r="D1346" s="128">
        <v>34</v>
      </c>
      <c r="E1346" s="128">
        <v>7</v>
      </c>
      <c r="F1346" s="128">
        <v>12</v>
      </c>
      <c r="G1346" s="128">
        <v>30</v>
      </c>
      <c r="H1346" s="128">
        <v>0</v>
      </c>
    </row>
    <row r="1347" spans="1:8">
      <c r="A1347" s="126" t="s">
        <v>4268</v>
      </c>
      <c r="B1347" s="127" t="s">
        <v>4270</v>
      </c>
      <c r="C1347" s="128">
        <v>328</v>
      </c>
      <c r="D1347" s="128">
        <v>372</v>
      </c>
      <c r="E1347" s="128">
        <v>111</v>
      </c>
      <c r="F1347" s="128">
        <v>134</v>
      </c>
      <c r="G1347" s="128">
        <v>204</v>
      </c>
      <c r="H1347" s="128">
        <v>56</v>
      </c>
    </row>
    <row r="1348" spans="1:8">
      <c r="A1348" s="126" t="s">
        <v>4271</v>
      </c>
      <c r="B1348" s="127" t="s">
        <v>4273</v>
      </c>
      <c r="C1348" s="128">
        <v>104</v>
      </c>
      <c r="D1348" s="128">
        <v>37</v>
      </c>
      <c r="E1348" s="128">
        <v>60</v>
      </c>
      <c r="F1348" s="128">
        <v>46</v>
      </c>
      <c r="G1348" s="128">
        <v>25</v>
      </c>
      <c r="H1348" s="128">
        <v>20</v>
      </c>
    </row>
    <row r="1349" spans="1:8">
      <c r="A1349" s="126" t="s">
        <v>4274</v>
      </c>
      <c r="B1349" s="127" t="s">
        <v>4276</v>
      </c>
      <c r="C1349" s="128">
        <v>0</v>
      </c>
      <c r="D1349" s="128">
        <v>27</v>
      </c>
      <c r="E1349" s="128">
        <v>48</v>
      </c>
      <c r="F1349" s="128">
        <v>12</v>
      </c>
      <c r="G1349" s="128">
        <v>0</v>
      </c>
      <c r="H1349" s="128">
        <v>0</v>
      </c>
    </row>
    <row r="1350" spans="1:8">
      <c r="A1350" s="126" t="s">
        <v>4277</v>
      </c>
      <c r="B1350" s="127" t="s">
        <v>4279</v>
      </c>
      <c r="C1350" s="128">
        <v>388</v>
      </c>
      <c r="D1350" s="128">
        <v>355</v>
      </c>
      <c r="E1350" s="128">
        <v>184</v>
      </c>
      <c r="F1350" s="128">
        <v>24</v>
      </c>
      <c r="G1350" s="128">
        <v>323</v>
      </c>
      <c r="H1350" s="128">
        <v>61</v>
      </c>
    </row>
    <row r="1351" spans="1:8">
      <c r="A1351" s="126" t="s">
        <v>4280</v>
      </c>
      <c r="B1351" s="127" t="s">
        <v>4282</v>
      </c>
      <c r="C1351" s="128">
        <v>0</v>
      </c>
      <c r="D1351" s="128">
        <v>24</v>
      </c>
      <c r="E1351" s="128">
        <v>5</v>
      </c>
      <c r="F1351" s="128">
        <v>2</v>
      </c>
      <c r="G1351" s="128">
        <v>0</v>
      </c>
      <c r="H1351" s="128">
        <v>0</v>
      </c>
    </row>
    <row r="1352" spans="1:8">
      <c r="A1352" s="126" t="s">
        <v>4283</v>
      </c>
      <c r="B1352" s="127" t="s">
        <v>4285</v>
      </c>
      <c r="C1352" s="128">
        <v>65</v>
      </c>
      <c r="D1352" s="128">
        <v>109</v>
      </c>
      <c r="E1352" s="128">
        <v>20</v>
      </c>
      <c r="F1352" s="128">
        <v>50</v>
      </c>
      <c r="G1352" s="128">
        <v>50</v>
      </c>
      <c r="H1352" s="128">
        <v>7</v>
      </c>
    </row>
    <row r="1353" spans="1:8">
      <c r="A1353" s="126" t="s">
        <v>4286</v>
      </c>
      <c r="B1353" s="127" t="s">
        <v>4288</v>
      </c>
      <c r="C1353" s="128">
        <v>270</v>
      </c>
      <c r="D1353" s="128">
        <v>301</v>
      </c>
      <c r="E1353" s="128">
        <v>114</v>
      </c>
      <c r="F1353" s="128">
        <v>166</v>
      </c>
      <c r="G1353" s="128">
        <v>80</v>
      </c>
      <c r="H1353" s="128">
        <v>72</v>
      </c>
    </row>
    <row r="1354" spans="1:8">
      <c r="A1354" s="126" t="s">
        <v>4289</v>
      </c>
      <c r="B1354" s="127" t="s">
        <v>4291</v>
      </c>
      <c r="C1354" s="128">
        <v>57</v>
      </c>
      <c r="D1354" s="128">
        <v>126</v>
      </c>
      <c r="E1354" s="128">
        <v>33</v>
      </c>
      <c r="F1354" s="128">
        <v>13</v>
      </c>
      <c r="G1354" s="128">
        <v>40</v>
      </c>
      <c r="H1354" s="128">
        <v>9</v>
      </c>
    </row>
    <row r="1355" spans="1:8">
      <c r="A1355" s="126" t="s">
        <v>4292</v>
      </c>
      <c r="B1355" s="127" t="s">
        <v>4294</v>
      </c>
      <c r="C1355" s="128">
        <v>0</v>
      </c>
      <c r="D1355" s="128">
        <v>0</v>
      </c>
      <c r="E1355" s="128">
        <v>64</v>
      </c>
      <c r="F1355" s="128">
        <v>8</v>
      </c>
      <c r="G1355" s="128">
        <v>0</v>
      </c>
      <c r="H1355" s="128">
        <v>0</v>
      </c>
    </row>
    <row r="1356" spans="1:8">
      <c r="A1356" s="126" t="s">
        <v>4295</v>
      </c>
      <c r="B1356" s="127" t="s">
        <v>4297</v>
      </c>
      <c r="C1356" s="128">
        <v>122</v>
      </c>
      <c r="D1356" s="128">
        <v>218</v>
      </c>
      <c r="E1356" s="128">
        <v>68</v>
      </c>
      <c r="F1356" s="128">
        <v>59</v>
      </c>
      <c r="G1356" s="128">
        <v>120</v>
      </c>
      <c r="H1356" s="128">
        <v>73</v>
      </c>
    </row>
    <row r="1357" spans="1:8">
      <c r="A1357" s="126" t="s">
        <v>4298</v>
      </c>
      <c r="B1357" s="127" t="s">
        <v>4300</v>
      </c>
      <c r="C1357" s="128">
        <v>6</v>
      </c>
      <c r="D1357" s="128">
        <v>0</v>
      </c>
      <c r="E1357" s="128">
        <v>0</v>
      </c>
      <c r="F1357" s="128">
        <v>0</v>
      </c>
      <c r="G1357" s="128">
        <v>0</v>
      </c>
      <c r="H1357" s="128">
        <v>0</v>
      </c>
    </row>
    <row r="1358" spans="1:8">
      <c r="A1358" s="126" t="s">
        <v>4301</v>
      </c>
      <c r="B1358" s="127" t="s">
        <v>4303</v>
      </c>
      <c r="C1358" s="128">
        <v>157</v>
      </c>
      <c r="D1358" s="128">
        <v>22</v>
      </c>
      <c r="E1358" s="128">
        <v>27</v>
      </c>
      <c r="F1358" s="128">
        <v>30</v>
      </c>
      <c r="G1358" s="128">
        <v>30</v>
      </c>
      <c r="H1358" s="128">
        <v>30</v>
      </c>
    </row>
    <row r="1359" spans="1:8">
      <c r="A1359" s="126" t="s">
        <v>4304</v>
      </c>
      <c r="B1359" s="127" t="s">
        <v>4306</v>
      </c>
      <c r="C1359" s="128">
        <v>313</v>
      </c>
      <c r="D1359" s="128">
        <v>414</v>
      </c>
      <c r="E1359" s="128">
        <v>126</v>
      </c>
      <c r="F1359" s="128">
        <v>381</v>
      </c>
      <c r="G1359" s="128">
        <v>268</v>
      </c>
      <c r="H1359" s="128">
        <v>60</v>
      </c>
    </row>
    <row r="1360" spans="1:8">
      <c r="A1360" s="126" t="s">
        <v>4307</v>
      </c>
      <c r="B1360" s="127" t="s">
        <v>4309</v>
      </c>
      <c r="C1360" s="128">
        <v>84</v>
      </c>
      <c r="D1360" s="128">
        <v>173</v>
      </c>
      <c r="E1360" s="128">
        <v>58</v>
      </c>
      <c r="F1360" s="128">
        <v>43</v>
      </c>
      <c r="G1360" s="128">
        <v>38</v>
      </c>
      <c r="H1360" s="128">
        <v>5</v>
      </c>
    </row>
    <row r="1361" spans="1:8">
      <c r="A1361" s="126" t="s">
        <v>4310</v>
      </c>
      <c r="B1361" s="127" t="s">
        <v>4312</v>
      </c>
      <c r="C1361" s="128">
        <v>0</v>
      </c>
      <c r="D1361" s="128">
        <v>11</v>
      </c>
      <c r="E1361" s="128">
        <v>1</v>
      </c>
      <c r="F1361" s="128">
        <v>2</v>
      </c>
      <c r="G1361" s="128">
        <v>0</v>
      </c>
      <c r="H1361" s="128">
        <v>0</v>
      </c>
    </row>
    <row r="1362" spans="1:8">
      <c r="A1362" s="126" t="s">
        <v>4313</v>
      </c>
      <c r="B1362" s="127" t="s">
        <v>4315</v>
      </c>
      <c r="C1362" s="128">
        <v>4</v>
      </c>
      <c r="D1362" s="128">
        <v>0</v>
      </c>
      <c r="E1362" s="128">
        <v>28</v>
      </c>
      <c r="F1362" s="128">
        <v>90</v>
      </c>
      <c r="G1362" s="128">
        <v>16</v>
      </c>
      <c r="H1362" s="128">
        <v>0</v>
      </c>
    </row>
    <row r="1363" spans="1:8">
      <c r="A1363" s="126" t="s">
        <v>4316</v>
      </c>
      <c r="B1363" s="127" t="s">
        <v>4318</v>
      </c>
      <c r="C1363" s="128">
        <v>0</v>
      </c>
      <c r="D1363" s="128">
        <v>0</v>
      </c>
      <c r="E1363" s="128">
        <v>0</v>
      </c>
      <c r="F1363" s="128">
        <v>0</v>
      </c>
      <c r="G1363" s="128">
        <v>0</v>
      </c>
      <c r="H1363" s="128">
        <v>0</v>
      </c>
    </row>
    <row r="1364" spans="1:8">
      <c r="A1364" s="126" t="s">
        <v>4319</v>
      </c>
      <c r="B1364" s="127" t="s">
        <v>4321</v>
      </c>
      <c r="C1364" s="128">
        <v>0</v>
      </c>
      <c r="D1364" s="128">
        <v>0</v>
      </c>
      <c r="E1364" s="128">
        <v>0</v>
      </c>
      <c r="F1364" s="128">
        <v>0</v>
      </c>
      <c r="G1364" s="128">
        <v>0</v>
      </c>
      <c r="H1364" s="128">
        <v>0</v>
      </c>
    </row>
    <row r="1365" spans="1:8">
      <c r="A1365" s="126" t="s">
        <v>4322</v>
      </c>
      <c r="B1365" s="127" t="s">
        <v>4324</v>
      </c>
      <c r="C1365" s="128">
        <v>0</v>
      </c>
      <c r="D1365" s="128">
        <v>0</v>
      </c>
      <c r="E1365" s="128">
        <v>0</v>
      </c>
      <c r="F1365" s="128">
        <v>0</v>
      </c>
      <c r="G1365" s="128">
        <v>0</v>
      </c>
      <c r="H1365" s="128">
        <v>0</v>
      </c>
    </row>
    <row r="1366" spans="1:8">
      <c r="A1366" s="126" t="s">
        <v>4325</v>
      </c>
      <c r="B1366" s="127" t="s">
        <v>4327</v>
      </c>
      <c r="C1366" s="128">
        <v>0</v>
      </c>
      <c r="D1366" s="128">
        <v>0</v>
      </c>
      <c r="E1366" s="128">
        <v>0</v>
      </c>
      <c r="F1366" s="128">
        <v>0</v>
      </c>
      <c r="G1366" s="128">
        <v>0</v>
      </c>
      <c r="H1366" s="128">
        <v>0</v>
      </c>
    </row>
    <row r="1367" spans="1:8">
      <c r="A1367" s="126" t="s">
        <v>4328</v>
      </c>
      <c r="B1367" s="127" t="s">
        <v>4330</v>
      </c>
      <c r="C1367" s="128">
        <v>0</v>
      </c>
      <c r="D1367" s="128">
        <v>0</v>
      </c>
      <c r="E1367" s="128">
        <v>0</v>
      </c>
      <c r="F1367" s="128">
        <v>0</v>
      </c>
      <c r="G1367" s="128">
        <v>0</v>
      </c>
      <c r="H1367" s="128">
        <v>0</v>
      </c>
    </row>
    <row r="1368" spans="1:8">
      <c r="A1368" s="126" t="s">
        <v>4331</v>
      </c>
      <c r="B1368" s="127" t="s">
        <v>4333</v>
      </c>
      <c r="C1368" s="128">
        <v>0</v>
      </c>
      <c r="D1368" s="128">
        <v>0</v>
      </c>
      <c r="E1368" s="128">
        <v>0</v>
      </c>
      <c r="F1368" s="128">
        <v>0</v>
      </c>
      <c r="G1368" s="128">
        <v>0</v>
      </c>
      <c r="H1368" s="128">
        <v>0</v>
      </c>
    </row>
    <row r="1369" spans="1:8">
      <c r="A1369" s="126" t="s">
        <v>4334</v>
      </c>
      <c r="B1369" s="127" t="s">
        <v>4336</v>
      </c>
      <c r="C1369" s="128">
        <v>0</v>
      </c>
      <c r="D1369" s="128">
        <v>0</v>
      </c>
      <c r="E1369" s="128">
        <v>0</v>
      </c>
      <c r="F1369" s="128">
        <v>0</v>
      </c>
      <c r="G1369" s="128">
        <v>0</v>
      </c>
      <c r="H1369" s="128">
        <v>0</v>
      </c>
    </row>
    <row r="1370" spans="1:8">
      <c r="A1370" s="126" t="s">
        <v>4337</v>
      </c>
      <c r="B1370" s="127" t="s">
        <v>4339</v>
      </c>
      <c r="C1370" s="128">
        <v>0</v>
      </c>
      <c r="D1370" s="128">
        <v>0</v>
      </c>
      <c r="E1370" s="128">
        <v>0</v>
      </c>
      <c r="F1370" s="128">
        <v>0</v>
      </c>
      <c r="G1370" s="128">
        <v>0</v>
      </c>
      <c r="H1370" s="128">
        <v>0</v>
      </c>
    </row>
    <row r="1371" spans="1:8">
      <c r="A1371" s="126" t="s">
        <v>4340</v>
      </c>
      <c r="B1371" s="127" t="s">
        <v>4342</v>
      </c>
      <c r="C1371" s="128">
        <v>0</v>
      </c>
      <c r="D1371" s="128">
        <v>0</v>
      </c>
      <c r="E1371" s="128">
        <v>0</v>
      </c>
      <c r="F1371" s="128">
        <v>0</v>
      </c>
      <c r="G1371" s="128">
        <v>0</v>
      </c>
      <c r="H1371" s="128">
        <v>0</v>
      </c>
    </row>
    <row r="1372" spans="1:8">
      <c r="A1372" s="126" t="s">
        <v>4343</v>
      </c>
      <c r="B1372" s="127" t="s">
        <v>4345</v>
      </c>
      <c r="C1372" s="128">
        <v>0</v>
      </c>
      <c r="D1372" s="128">
        <v>0</v>
      </c>
      <c r="E1372" s="128">
        <v>0</v>
      </c>
      <c r="F1372" s="128">
        <v>0</v>
      </c>
      <c r="G1372" s="128">
        <v>0</v>
      </c>
      <c r="H1372" s="128">
        <v>0</v>
      </c>
    </row>
    <row r="1373" spans="1:8">
      <c r="A1373" s="126" t="s">
        <v>4346</v>
      </c>
      <c r="B1373" s="127" t="s">
        <v>4348</v>
      </c>
      <c r="C1373" s="128">
        <v>9</v>
      </c>
      <c r="D1373" s="128">
        <v>0</v>
      </c>
      <c r="E1373" s="128">
        <v>18</v>
      </c>
      <c r="F1373" s="128">
        <v>28</v>
      </c>
      <c r="G1373" s="128">
        <v>9</v>
      </c>
      <c r="H1373" s="128">
        <v>24</v>
      </c>
    </row>
    <row r="1374" spans="1:8">
      <c r="A1374" s="126" t="s">
        <v>4349</v>
      </c>
      <c r="B1374" s="127" t="s">
        <v>4351</v>
      </c>
      <c r="C1374" s="128">
        <v>11</v>
      </c>
      <c r="D1374" s="128">
        <v>42</v>
      </c>
      <c r="E1374" s="128">
        <v>42</v>
      </c>
      <c r="F1374" s="128">
        <v>72</v>
      </c>
      <c r="G1374" s="128">
        <v>58</v>
      </c>
      <c r="H1374" s="128">
        <v>21</v>
      </c>
    </row>
    <row r="1375" spans="1:8">
      <c r="A1375" s="126" t="s">
        <v>4352</v>
      </c>
      <c r="B1375" s="127" t="s">
        <v>4354</v>
      </c>
      <c r="C1375" s="128">
        <v>11</v>
      </c>
      <c r="D1375" s="128">
        <v>3</v>
      </c>
      <c r="E1375" s="128">
        <v>34</v>
      </c>
      <c r="F1375" s="128">
        <v>34</v>
      </c>
      <c r="G1375" s="128">
        <v>23</v>
      </c>
      <c r="H1375" s="128">
        <v>24</v>
      </c>
    </row>
    <row r="1376" spans="1:8">
      <c r="A1376" s="126" t="s">
        <v>4355</v>
      </c>
      <c r="B1376" s="127" t="s">
        <v>4357</v>
      </c>
      <c r="C1376" s="128">
        <v>39</v>
      </c>
      <c r="D1376" s="128">
        <v>0</v>
      </c>
      <c r="E1376" s="128">
        <v>7</v>
      </c>
      <c r="F1376" s="128">
        <v>13</v>
      </c>
      <c r="G1376" s="128">
        <v>0</v>
      </c>
      <c r="H1376" s="128">
        <v>21</v>
      </c>
    </row>
    <row r="1377" spans="1:8">
      <c r="A1377" s="126" t="s">
        <v>4358</v>
      </c>
      <c r="B1377" s="127" t="s">
        <v>4360</v>
      </c>
      <c r="C1377" s="128">
        <v>8</v>
      </c>
      <c r="D1377" s="128">
        <v>49</v>
      </c>
      <c r="E1377" s="128">
        <v>67</v>
      </c>
      <c r="F1377" s="128">
        <v>15</v>
      </c>
      <c r="G1377" s="128">
        <v>56</v>
      </c>
      <c r="H1377" s="128">
        <v>13</v>
      </c>
    </row>
    <row r="1378" spans="1:8">
      <c r="A1378" s="126" t="s">
        <v>4361</v>
      </c>
      <c r="B1378" s="127" t="s">
        <v>4363</v>
      </c>
      <c r="C1378" s="128">
        <v>21</v>
      </c>
      <c r="D1378" s="128">
        <v>6</v>
      </c>
      <c r="E1378" s="128">
        <v>11</v>
      </c>
      <c r="F1378" s="128">
        <v>12</v>
      </c>
      <c r="G1378" s="128">
        <v>12</v>
      </c>
      <c r="H1378" s="128">
        <v>11</v>
      </c>
    </row>
    <row r="1379" spans="1:8">
      <c r="A1379" s="126" t="s">
        <v>4364</v>
      </c>
      <c r="B1379" s="127" t="s">
        <v>4366</v>
      </c>
      <c r="C1379" s="128">
        <v>13</v>
      </c>
      <c r="D1379" s="128">
        <v>18</v>
      </c>
      <c r="E1379" s="128">
        <v>21</v>
      </c>
      <c r="F1379" s="128">
        <v>28</v>
      </c>
      <c r="G1379" s="128">
        <v>6</v>
      </c>
      <c r="H1379" s="128">
        <v>12</v>
      </c>
    </row>
    <row r="1380" spans="1:8">
      <c r="A1380" s="126" t="s">
        <v>4367</v>
      </c>
      <c r="B1380" s="127" t="s">
        <v>4369</v>
      </c>
      <c r="C1380" s="128">
        <v>58</v>
      </c>
      <c r="D1380" s="128">
        <v>0</v>
      </c>
      <c r="E1380" s="128">
        <v>1</v>
      </c>
      <c r="F1380" s="128">
        <v>50</v>
      </c>
      <c r="G1380" s="128">
        <v>0</v>
      </c>
      <c r="H1380" s="128">
        <v>0</v>
      </c>
    </row>
    <row r="1381" spans="1:8">
      <c r="A1381" s="126" t="s">
        <v>4370</v>
      </c>
      <c r="B1381" s="127" t="s">
        <v>4372</v>
      </c>
      <c r="C1381" s="128">
        <v>184</v>
      </c>
      <c r="D1381" s="128">
        <v>2</v>
      </c>
      <c r="E1381" s="128">
        <v>22</v>
      </c>
      <c r="F1381" s="128">
        <v>4</v>
      </c>
      <c r="G1381" s="128">
        <v>17</v>
      </c>
      <c r="H1381" s="128">
        <v>9</v>
      </c>
    </row>
    <row r="1382" spans="1:8">
      <c r="A1382" s="126" t="s">
        <v>4373</v>
      </c>
      <c r="B1382" s="127" t="s">
        <v>4375</v>
      </c>
      <c r="C1382" s="128">
        <v>20</v>
      </c>
      <c r="D1382" s="128">
        <v>14</v>
      </c>
      <c r="E1382" s="128">
        <v>10</v>
      </c>
      <c r="F1382" s="128">
        <v>21</v>
      </c>
      <c r="G1382" s="128">
        <v>18</v>
      </c>
      <c r="H1382" s="128">
        <v>0</v>
      </c>
    </row>
    <row r="1383" spans="1:8">
      <c r="A1383" s="126" t="s">
        <v>4376</v>
      </c>
      <c r="B1383" s="127" t="s">
        <v>4378</v>
      </c>
      <c r="C1383" s="128">
        <v>51</v>
      </c>
      <c r="D1383" s="128">
        <v>17</v>
      </c>
      <c r="E1383" s="128">
        <v>15</v>
      </c>
      <c r="F1383" s="128">
        <v>9</v>
      </c>
      <c r="G1383" s="128">
        <v>23</v>
      </c>
      <c r="H1383" s="128">
        <v>39</v>
      </c>
    </row>
    <row r="1384" spans="1:8">
      <c r="A1384" s="126" t="s">
        <v>4379</v>
      </c>
      <c r="B1384" s="127" t="s">
        <v>4381</v>
      </c>
      <c r="C1384" s="128">
        <v>12</v>
      </c>
      <c r="D1384" s="128">
        <v>18</v>
      </c>
      <c r="E1384" s="128">
        <v>19</v>
      </c>
      <c r="F1384" s="128">
        <v>15</v>
      </c>
      <c r="G1384" s="128">
        <v>14</v>
      </c>
      <c r="H1384" s="128">
        <v>40</v>
      </c>
    </row>
    <row r="1385" spans="1:8">
      <c r="A1385" s="126" t="s">
        <v>4382</v>
      </c>
      <c r="B1385" s="127" t="s">
        <v>4384</v>
      </c>
      <c r="C1385" s="128">
        <v>8</v>
      </c>
      <c r="D1385" s="128">
        <v>18</v>
      </c>
      <c r="E1385" s="128">
        <v>18</v>
      </c>
      <c r="F1385" s="128">
        <v>8</v>
      </c>
      <c r="G1385" s="128">
        <v>12</v>
      </c>
      <c r="H1385" s="128">
        <v>40</v>
      </c>
    </row>
    <row r="1386" spans="1:8">
      <c r="A1386" s="126" t="s">
        <v>4385</v>
      </c>
      <c r="B1386" s="127" t="s">
        <v>4387</v>
      </c>
      <c r="C1386" s="128">
        <v>17</v>
      </c>
      <c r="D1386" s="128">
        <v>12</v>
      </c>
      <c r="E1386" s="128">
        <v>15</v>
      </c>
      <c r="F1386" s="128">
        <v>17</v>
      </c>
      <c r="G1386" s="128">
        <v>13</v>
      </c>
      <c r="H1386" s="128">
        <v>37</v>
      </c>
    </row>
    <row r="1387" spans="1:8">
      <c r="A1387" s="126" t="s">
        <v>4388</v>
      </c>
      <c r="B1387" s="127" t="s">
        <v>4390</v>
      </c>
      <c r="C1387" s="128">
        <v>0</v>
      </c>
      <c r="D1387" s="128">
        <v>12</v>
      </c>
      <c r="E1387" s="128">
        <v>6</v>
      </c>
      <c r="F1387" s="128">
        <v>13</v>
      </c>
      <c r="G1387" s="128">
        <v>17</v>
      </c>
      <c r="H1387" s="128">
        <v>0</v>
      </c>
    </row>
    <row r="1388" spans="1:8">
      <c r="A1388" s="126" t="s">
        <v>4391</v>
      </c>
      <c r="B1388" s="127" t="s">
        <v>4393</v>
      </c>
      <c r="C1388" s="128">
        <v>2</v>
      </c>
      <c r="D1388" s="128">
        <v>1</v>
      </c>
      <c r="E1388" s="128">
        <v>1</v>
      </c>
      <c r="F1388" s="128">
        <v>8</v>
      </c>
      <c r="G1388" s="128">
        <v>7</v>
      </c>
      <c r="H1388" s="128">
        <v>0</v>
      </c>
    </row>
    <row r="1389" spans="1:8">
      <c r="A1389" s="126" t="s">
        <v>4394</v>
      </c>
      <c r="B1389" s="127" t="s">
        <v>4396</v>
      </c>
      <c r="C1389" s="128">
        <v>16</v>
      </c>
      <c r="D1389" s="128">
        <v>25</v>
      </c>
      <c r="E1389" s="128">
        <v>5</v>
      </c>
      <c r="F1389" s="128">
        <v>16</v>
      </c>
      <c r="G1389" s="128">
        <v>10</v>
      </c>
      <c r="H1389" s="128">
        <v>27</v>
      </c>
    </row>
    <row r="1390" spans="1:8">
      <c r="A1390" s="126" t="s">
        <v>4397</v>
      </c>
      <c r="B1390" s="127" t="s">
        <v>4399</v>
      </c>
      <c r="C1390" s="128">
        <v>17</v>
      </c>
      <c r="D1390" s="128">
        <v>14</v>
      </c>
      <c r="E1390" s="128">
        <v>12</v>
      </c>
      <c r="F1390" s="128">
        <v>9</v>
      </c>
      <c r="G1390" s="128">
        <v>11</v>
      </c>
      <c r="H1390" s="128">
        <v>0</v>
      </c>
    </row>
    <row r="1391" spans="1:8">
      <c r="A1391" s="126" t="s">
        <v>4400</v>
      </c>
      <c r="B1391" s="127" t="s">
        <v>4402</v>
      </c>
      <c r="C1391" s="128">
        <v>3</v>
      </c>
      <c r="D1391" s="128">
        <v>6</v>
      </c>
      <c r="E1391" s="128">
        <v>1</v>
      </c>
      <c r="F1391" s="128">
        <v>4</v>
      </c>
      <c r="G1391" s="128">
        <v>30</v>
      </c>
      <c r="H1391" s="128">
        <v>12</v>
      </c>
    </row>
    <row r="1392" spans="1:8">
      <c r="A1392" s="126" t="s">
        <v>4403</v>
      </c>
      <c r="B1392" s="127" t="s">
        <v>4405</v>
      </c>
      <c r="C1392" s="128">
        <v>16</v>
      </c>
      <c r="D1392" s="128">
        <v>20</v>
      </c>
      <c r="E1392" s="128">
        <v>13</v>
      </c>
      <c r="F1392" s="128">
        <v>-1</v>
      </c>
      <c r="G1392" s="128">
        <v>10</v>
      </c>
      <c r="H1392" s="128">
        <v>0</v>
      </c>
    </row>
    <row r="1393" spans="1:8">
      <c r="A1393" s="126" t="s">
        <v>4406</v>
      </c>
      <c r="B1393" s="127" t="s">
        <v>4408</v>
      </c>
      <c r="C1393" s="128">
        <v>34</v>
      </c>
      <c r="D1393" s="128">
        <v>17</v>
      </c>
      <c r="E1393" s="128">
        <v>0</v>
      </c>
      <c r="F1393" s="128">
        <v>0</v>
      </c>
      <c r="G1393" s="128">
        <v>19</v>
      </c>
      <c r="H1393" s="128">
        <v>50</v>
      </c>
    </row>
    <row r="1394" spans="1:8">
      <c r="A1394" s="126" t="s">
        <v>4409</v>
      </c>
      <c r="B1394" s="127" t="s">
        <v>4411</v>
      </c>
      <c r="C1394" s="128">
        <v>17</v>
      </c>
      <c r="D1394" s="128">
        <v>20</v>
      </c>
      <c r="E1394" s="128">
        <v>16</v>
      </c>
      <c r="F1394" s="128">
        <v>18</v>
      </c>
      <c r="G1394" s="128">
        <v>13</v>
      </c>
      <c r="H1394" s="128">
        <v>20</v>
      </c>
    </row>
    <row r="1395" spans="1:8">
      <c r="A1395" s="126" t="s">
        <v>4412</v>
      </c>
      <c r="B1395" s="127" t="s">
        <v>4414</v>
      </c>
      <c r="C1395" s="128">
        <v>18</v>
      </c>
      <c r="D1395" s="128">
        <v>12</v>
      </c>
      <c r="E1395" s="128">
        <v>2</v>
      </c>
      <c r="F1395" s="128">
        <v>10</v>
      </c>
      <c r="G1395" s="128">
        <v>2</v>
      </c>
      <c r="H1395" s="128">
        <v>0</v>
      </c>
    </row>
    <row r="1396" spans="1:8">
      <c r="A1396" s="126" t="s">
        <v>4415</v>
      </c>
      <c r="B1396" s="127" t="s">
        <v>4417</v>
      </c>
      <c r="C1396" s="128">
        <v>28</v>
      </c>
      <c r="D1396" s="128">
        <v>17</v>
      </c>
      <c r="E1396" s="128">
        <v>17</v>
      </c>
      <c r="F1396" s="128">
        <v>18</v>
      </c>
      <c r="G1396" s="128">
        <v>16</v>
      </c>
      <c r="H1396" s="128">
        <v>39</v>
      </c>
    </row>
    <row r="1397" spans="1:8">
      <c r="A1397" s="126" t="s">
        <v>4418</v>
      </c>
      <c r="B1397" s="127" t="s">
        <v>4420</v>
      </c>
      <c r="C1397" s="128">
        <v>0</v>
      </c>
      <c r="D1397" s="128">
        <v>0</v>
      </c>
      <c r="E1397" s="128">
        <v>33</v>
      </c>
      <c r="F1397" s="128">
        <v>20</v>
      </c>
      <c r="G1397" s="128">
        <v>0</v>
      </c>
      <c r="H1397" s="128">
        <v>0</v>
      </c>
    </row>
    <row r="1398" spans="1:8">
      <c r="A1398" s="126" t="s">
        <v>4421</v>
      </c>
      <c r="B1398" s="127" t="s">
        <v>4423</v>
      </c>
      <c r="C1398" s="128">
        <v>0</v>
      </c>
      <c r="D1398" s="128">
        <v>0</v>
      </c>
      <c r="E1398" s="128">
        <v>1</v>
      </c>
      <c r="F1398" s="128">
        <v>20</v>
      </c>
      <c r="G1398" s="128">
        <v>0</v>
      </c>
      <c r="H1398" s="128">
        <v>0</v>
      </c>
    </row>
    <row r="1399" spans="1:8">
      <c r="A1399" s="126" t="s">
        <v>4424</v>
      </c>
      <c r="B1399" s="127" t="s">
        <v>4426</v>
      </c>
      <c r="C1399" s="128">
        <v>10</v>
      </c>
      <c r="D1399" s="128">
        <v>3</v>
      </c>
      <c r="E1399" s="128">
        <v>6</v>
      </c>
      <c r="F1399" s="128">
        <v>16</v>
      </c>
      <c r="G1399" s="128">
        <v>26</v>
      </c>
      <c r="H1399" s="128">
        <v>0</v>
      </c>
    </row>
    <row r="1400" spans="1:8">
      <c r="A1400" s="126" t="s">
        <v>4427</v>
      </c>
      <c r="B1400" s="127" t="s">
        <v>4429</v>
      </c>
      <c r="C1400" s="128">
        <v>0</v>
      </c>
      <c r="D1400" s="128">
        <v>1</v>
      </c>
      <c r="E1400" s="128">
        <v>0</v>
      </c>
      <c r="F1400" s="128">
        <v>9</v>
      </c>
      <c r="G1400" s="128">
        <v>1</v>
      </c>
      <c r="H1400" s="128">
        <v>0</v>
      </c>
    </row>
    <row r="1401" spans="1:8">
      <c r="A1401" s="126" t="s">
        <v>4430</v>
      </c>
      <c r="B1401" s="127" t="s">
        <v>4432</v>
      </c>
      <c r="C1401" s="128">
        <v>0</v>
      </c>
      <c r="D1401" s="128">
        <v>0</v>
      </c>
      <c r="E1401" s="128">
        <v>5</v>
      </c>
      <c r="F1401" s="128">
        <v>0</v>
      </c>
      <c r="G1401" s="128">
        <v>0</v>
      </c>
      <c r="H1401" s="128">
        <v>0</v>
      </c>
    </row>
    <row r="1402" spans="1:8">
      <c r="A1402" s="126" t="s">
        <v>4433</v>
      </c>
      <c r="B1402" s="127" t="s">
        <v>4435</v>
      </c>
      <c r="C1402" s="128">
        <v>46</v>
      </c>
      <c r="D1402" s="128">
        <v>16</v>
      </c>
      <c r="E1402" s="128">
        <v>19</v>
      </c>
      <c r="F1402" s="128">
        <v>17</v>
      </c>
      <c r="G1402" s="128">
        <v>20</v>
      </c>
      <c r="H1402" s="128">
        <v>39</v>
      </c>
    </row>
    <row r="1403" spans="1:8">
      <c r="A1403" s="126" t="s">
        <v>4436</v>
      </c>
      <c r="B1403" s="127" t="s">
        <v>4438</v>
      </c>
      <c r="C1403" s="128">
        <v>11</v>
      </c>
      <c r="D1403" s="128">
        <v>19</v>
      </c>
      <c r="E1403" s="128">
        <v>20</v>
      </c>
      <c r="F1403" s="128">
        <v>7</v>
      </c>
      <c r="G1403" s="128">
        <v>5</v>
      </c>
      <c r="H1403" s="128">
        <v>0</v>
      </c>
    </row>
    <row r="1404" spans="1:8">
      <c r="A1404" s="126" t="s">
        <v>4439</v>
      </c>
      <c r="B1404" s="127" t="s">
        <v>4441</v>
      </c>
      <c r="C1404" s="128">
        <v>27</v>
      </c>
      <c r="D1404" s="128">
        <v>16</v>
      </c>
      <c r="E1404" s="128">
        <v>24</v>
      </c>
      <c r="F1404" s="128">
        <v>22</v>
      </c>
      <c r="G1404" s="128">
        <v>23</v>
      </c>
      <c r="H1404" s="128">
        <v>40</v>
      </c>
    </row>
    <row r="1405" spans="1:8">
      <c r="A1405" s="126" t="s">
        <v>4442</v>
      </c>
      <c r="B1405" s="127" t="s">
        <v>4444</v>
      </c>
      <c r="C1405" s="128">
        <v>56</v>
      </c>
      <c r="D1405" s="128">
        <v>72</v>
      </c>
      <c r="E1405" s="128">
        <v>12</v>
      </c>
      <c r="F1405" s="128">
        <v>24</v>
      </c>
      <c r="G1405" s="128">
        <v>42</v>
      </c>
      <c r="H1405" s="128">
        <v>23</v>
      </c>
    </row>
    <row r="1406" spans="1:8">
      <c r="A1406" s="126" t="s">
        <v>4445</v>
      </c>
      <c r="B1406" s="127" t="s">
        <v>4447</v>
      </c>
      <c r="C1406" s="128">
        <v>19</v>
      </c>
      <c r="D1406" s="128">
        <v>6</v>
      </c>
      <c r="E1406" s="128">
        <v>21</v>
      </c>
      <c r="F1406" s="128">
        <v>31</v>
      </c>
      <c r="G1406" s="128">
        <v>25</v>
      </c>
      <c r="H1406" s="128">
        <v>84</v>
      </c>
    </row>
    <row r="1407" spans="1:8">
      <c r="A1407" s="126" t="s">
        <v>4448</v>
      </c>
      <c r="B1407" s="127" t="s">
        <v>4450</v>
      </c>
      <c r="C1407" s="128">
        <v>0</v>
      </c>
      <c r="D1407" s="128">
        <v>0</v>
      </c>
      <c r="E1407" s="128">
        <v>0</v>
      </c>
      <c r="F1407" s="128">
        <v>0</v>
      </c>
      <c r="G1407" s="128">
        <v>0</v>
      </c>
      <c r="H1407" s="128">
        <v>0</v>
      </c>
    </row>
    <row r="1408" spans="1:8">
      <c r="A1408" s="126" t="s">
        <v>4451</v>
      </c>
      <c r="B1408" s="127" t="s">
        <v>4453</v>
      </c>
      <c r="C1408" s="128">
        <v>0</v>
      </c>
      <c r="D1408" s="128">
        <v>0</v>
      </c>
      <c r="E1408" s="128">
        <v>0</v>
      </c>
      <c r="F1408" s="128">
        <v>0</v>
      </c>
      <c r="G1408" s="128">
        <v>0</v>
      </c>
      <c r="H1408" s="128">
        <v>0</v>
      </c>
    </row>
    <row r="1409" spans="1:8">
      <c r="A1409" s="126" t="s">
        <v>4454</v>
      </c>
      <c r="B1409" s="127" t="s">
        <v>4456</v>
      </c>
      <c r="C1409" s="128">
        <v>0</v>
      </c>
      <c r="D1409" s="128">
        <v>0</v>
      </c>
      <c r="E1409" s="128">
        <v>0</v>
      </c>
      <c r="F1409" s="128">
        <v>0</v>
      </c>
      <c r="G1409" s="128">
        <v>0</v>
      </c>
      <c r="H1409" s="128">
        <v>0</v>
      </c>
    </row>
    <row r="1410" spans="1:8">
      <c r="A1410" s="126" t="s">
        <v>4457</v>
      </c>
      <c r="B1410" s="127" t="s">
        <v>4459</v>
      </c>
      <c r="C1410" s="128">
        <v>0</v>
      </c>
      <c r="D1410" s="128">
        <v>0</v>
      </c>
      <c r="E1410" s="128">
        <v>0</v>
      </c>
      <c r="F1410" s="128">
        <v>0</v>
      </c>
      <c r="G1410" s="128">
        <v>0</v>
      </c>
      <c r="H1410" s="128">
        <v>0</v>
      </c>
    </row>
    <row r="1411" spans="1:8">
      <c r="A1411" s="126" t="s">
        <v>4460</v>
      </c>
      <c r="B1411" s="127" t="s">
        <v>4462</v>
      </c>
      <c r="C1411" s="128">
        <v>0</v>
      </c>
      <c r="D1411" s="128">
        <v>0</v>
      </c>
      <c r="E1411" s="128">
        <v>0</v>
      </c>
      <c r="F1411" s="128">
        <v>0</v>
      </c>
      <c r="G1411" s="128">
        <v>0</v>
      </c>
      <c r="H1411" s="128">
        <v>0</v>
      </c>
    </row>
    <row r="1412" spans="1:8">
      <c r="A1412" s="126" t="s">
        <v>4463</v>
      </c>
      <c r="B1412" s="127" t="s">
        <v>4465</v>
      </c>
      <c r="C1412" s="128">
        <v>22</v>
      </c>
      <c r="D1412" s="128">
        <v>30</v>
      </c>
      <c r="E1412" s="128">
        <v>18</v>
      </c>
      <c r="F1412" s="128">
        <v>28</v>
      </c>
      <c r="G1412" s="128">
        <v>36</v>
      </c>
      <c r="H1412" s="128">
        <v>23</v>
      </c>
    </row>
    <row r="1413" spans="1:8">
      <c r="A1413" s="126" t="s">
        <v>4466</v>
      </c>
      <c r="B1413" s="127" t="s">
        <v>4468</v>
      </c>
      <c r="C1413" s="128">
        <v>23</v>
      </c>
      <c r="D1413" s="128">
        <v>18</v>
      </c>
      <c r="E1413" s="128">
        <v>4</v>
      </c>
      <c r="F1413" s="128">
        <v>11</v>
      </c>
      <c r="G1413" s="128">
        <v>8</v>
      </c>
      <c r="H1413" s="128">
        <v>23</v>
      </c>
    </row>
    <row r="1414" spans="1:8">
      <c r="A1414" s="126" t="s">
        <v>4469</v>
      </c>
      <c r="B1414" s="127" t="s">
        <v>4471</v>
      </c>
      <c r="C1414" s="128">
        <v>6</v>
      </c>
      <c r="D1414" s="128">
        <v>5</v>
      </c>
      <c r="E1414" s="128">
        <v>0</v>
      </c>
      <c r="F1414" s="128">
        <v>0</v>
      </c>
      <c r="G1414" s="128">
        <v>1</v>
      </c>
      <c r="H1414" s="128">
        <v>0</v>
      </c>
    </row>
    <row r="1415" spans="1:8">
      <c r="A1415" s="126" t="s">
        <v>4472</v>
      </c>
      <c r="B1415" s="127" t="s">
        <v>4474</v>
      </c>
      <c r="C1415" s="128">
        <v>4</v>
      </c>
      <c r="D1415" s="128">
        <v>24</v>
      </c>
      <c r="E1415" s="128">
        <v>18</v>
      </c>
      <c r="F1415" s="128">
        <v>15</v>
      </c>
      <c r="G1415" s="128">
        <v>16</v>
      </c>
      <c r="H1415" s="128">
        <v>24</v>
      </c>
    </row>
    <row r="1416" spans="1:8">
      <c r="A1416" s="126" t="s">
        <v>4475</v>
      </c>
      <c r="B1416" s="127" t="s">
        <v>4477</v>
      </c>
      <c r="C1416" s="128">
        <v>28</v>
      </c>
      <c r="D1416" s="128">
        <v>32</v>
      </c>
      <c r="E1416" s="128">
        <v>9</v>
      </c>
      <c r="F1416" s="128">
        <v>16</v>
      </c>
      <c r="G1416" s="128">
        <v>12</v>
      </c>
      <c r="H1416" s="128">
        <v>24</v>
      </c>
    </row>
    <row r="1417" spans="1:8">
      <c r="A1417" s="126" t="s">
        <v>4478</v>
      </c>
      <c r="B1417" s="127" t="s">
        <v>4480</v>
      </c>
      <c r="C1417" s="128">
        <v>30</v>
      </c>
      <c r="D1417" s="128">
        <v>9</v>
      </c>
      <c r="E1417" s="128">
        <v>0</v>
      </c>
      <c r="F1417" s="128">
        <v>12</v>
      </c>
      <c r="G1417" s="128">
        <v>5</v>
      </c>
      <c r="H1417" s="128">
        <v>22</v>
      </c>
    </row>
    <row r="1418" spans="1:8">
      <c r="A1418" s="126" t="s">
        <v>4481</v>
      </c>
      <c r="B1418" s="127" t="s">
        <v>4483</v>
      </c>
      <c r="C1418" s="128">
        <v>19</v>
      </c>
      <c r="D1418" s="128">
        <v>24</v>
      </c>
      <c r="E1418" s="128">
        <v>1</v>
      </c>
      <c r="F1418" s="128">
        <v>8</v>
      </c>
      <c r="G1418" s="128">
        <v>40</v>
      </c>
      <c r="H1418" s="128">
        <v>22</v>
      </c>
    </row>
    <row r="1419" spans="1:8">
      <c r="A1419" s="126" t="s">
        <v>4484</v>
      </c>
      <c r="B1419" s="127" t="s">
        <v>4486</v>
      </c>
      <c r="C1419" s="128">
        <v>22</v>
      </c>
      <c r="D1419" s="128">
        <v>11</v>
      </c>
      <c r="E1419" s="128">
        <v>0</v>
      </c>
      <c r="F1419" s="128">
        <v>29</v>
      </c>
      <c r="G1419" s="128">
        <v>4</v>
      </c>
      <c r="H1419" s="128">
        <v>23</v>
      </c>
    </row>
    <row r="1420" spans="1:8">
      <c r="A1420" s="126" t="s">
        <v>4487</v>
      </c>
      <c r="B1420" s="127" t="s">
        <v>4489</v>
      </c>
      <c r="C1420" s="128">
        <v>94</v>
      </c>
      <c r="D1420" s="128">
        <v>131</v>
      </c>
      <c r="E1420" s="128">
        <v>24</v>
      </c>
      <c r="F1420" s="128">
        <v>45</v>
      </c>
      <c r="G1420" s="128">
        <v>44</v>
      </c>
      <c r="H1420" s="128">
        <v>59</v>
      </c>
    </row>
    <row r="1421" spans="1:8">
      <c r="A1421" s="126" t="s">
        <v>4490</v>
      </c>
      <c r="B1421" s="127" t="s">
        <v>4492</v>
      </c>
      <c r="C1421" s="128">
        <v>148</v>
      </c>
      <c r="D1421" s="128">
        <v>67</v>
      </c>
      <c r="E1421" s="128">
        <v>46</v>
      </c>
      <c r="F1421" s="128">
        <v>29</v>
      </c>
      <c r="G1421" s="128">
        <v>296</v>
      </c>
      <c r="H1421" s="128">
        <v>100</v>
      </c>
    </row>
    <row r="1422" spans="1:8">
      <c r="A1422" s="126" t="s">
        <v>4493</v>
      </c>
      <c r="B1422" s="127" t="s">
        <v>4495</v>
      </c>
      <c r="C1422" s="128">
        <v>4</v>
      </c>
      <c r="D1422" s="128">
        <v>0</v>
      </c>
      <c r="E1422" s="128">
        <v>0</v>
      </c>
      <c r="F1422" s="128">
        <v>7</v>
      </c>
      <c r="G1422" s="128">
        <v>9</v>
      </c>
      <c r="H1422" s="128">
        <v>0</v>
      </c>
    </row>
    <row r="1423" spans="1:8">
      <c r="A1423" s="126" t="s">
        <v>4496</v>
      </c>
      <c r="B1423" s="127" t="s">
        <v>4498</v>
      </c>
      <c r="C1423" s="128">
        <v>4</v>
      </c>
      <c r="D1423" s="128">
        <v>0</v>
      </c>
      <c r="E1423" s="128">
        <v>0</v>
      </c>
      <c r="F1423" s="128">
        <v>0</v>
      </c>
      <c r="G1423" s="128">
        <v>2</v>
      </c>
      <c r="H1423" s="128">
        <v>0</v>
      </c>
    </row>
    <row r="1424" spans="1:8">
      <c r="A1424" s="126" t="s">
        <v>4499</v>
      </c>
      <c r="B1424" s="127" t="s">
        <v>4501</v>
      </c>
      <c r="C1424" s="128">
        <v>0</v>
      </c>
      <c r="D1424" s="128">
        <v>0</v>
      </c>
      <c r="E1424" s="128">
        <v>0</v>
      </c>
      <c r="F1424" s="128">
        <v>1</v>
      </c>
      <c r="G1424" s="128">
        <v>0</v>
      </c>
      <c r="H1424" s="128">
        <v>0</v>
      </c>
    </row>
    <row r="1425" spans="1:8">
      <c r="A1425" s="126" t="s">
        <v>4502</v>
      </c>
      <c r="B1425" s="127" t="s">
        <v>4504</v>
      </c>
      <c r="C1425" s="128">
        <v>6</v>
      </c>
      <c r="D1425" s="128">
        <v>5</v>
      </c>
      <c r="E1425" s="128">
        <v>6</v>
      </c>
      <c r="F1425" s="128">
        <v>2</v>
      </c>
      <c r="G1425" s="128">
        <v>6</v>
      </c>
      <c r="H1425" s="128">
        <v>5</v>
      </c>
    </row>
    <row r="1426" spans="1:8">
      <c r="A1426" s="126" t="s">
        <v>4505</v>
      </c>
      <c r="B1426" s="127" t="s">
        <v>4507</v>
      </c>
      <c r="C1426" s="128">
        <v>17</v>
      </c>
      <c r="D1426" s="128">
        <v>49</v>
      </c>
      <c r="E1426" s="128">
        <v>14</v>
      </c>
      <c r="F1426" s="128">
        <v>2</v>
      </c>
      <c r="G1426" s="128">
        <v>0</v>
      </c>
      <c r="H1426" s="128">
        <v>6</v>
      </c>
    </row>
    <row r="1427" spans="1:8">
      <c r="A1427" s="126" t="s">
        <v>4508</v>
      </c>
      <c r="B1427" s="127" t="s">
        <v>4510</v>
      </c>
      <c r="C1427" s="128">
        <v>5</v>
      </c>
      <c r="D1427" s="128">
        <v>2</v>
      </c>
      <c r="E1427" s="128">
        <v>9</v>
      </c>
      <c r="F1427" s="128">
        <v>6</v>
      </c>
      <c r="G1427" s="128">
        <v>13</v>
      </c>
      <c r="H1427" s="128">
        <v>6</v>
      </c>
    </row>
    <row r="1428" spans="1:8">
      <c r="A1428" s="126" t="s">
        <v>4511</v>
      </c>
      <c r="B1428" s="127" t="s">
        <v>4513</v>
      </c>
      <c r="C1428" s="128">
        <v>188</v>
      </c>
      <c r="D1428" s="128">
        <v>278</v>
      </c>
      <c r="E1428" s="128">
        <v>74</v>
      </c>
      <c r="F1428" s="128">
        <v>172</v>
      </c>
      <c r="G1428" s="128">
        <v>176</v>
      </c>
      <c r="H1428" s="128">
        <v>44</v>
      </c>
    </row>
    <row r="1429" spans="1:8">
      <c r="A1429" s="126" t="s">
        <v>4514</v>
      </c>
      <c r="B1429" s="127" t="s">
        <v>4516</v>
      </c>
      <c r="C1429" s="128">
        <v>0</v>
      </c>
      <c r="D1429" s="128">
        <v>0</v>
      </c>
      <c r="E1429" s="128">
        <v>0</v>
      </c>
      <c r="F1429" s="128">
        <v>0</v>
      </c>
      <c r="G1429" s="128">
        <v>0</v>
      </c>
      <c r="H1429" s="128">
        <v>0</v>
      </c>
    </row>
    <row r="1430" spans="1:8">
      <c r="A1430" s="126" t="s">
        <v>4517</v>
      </c>
      <c r="B1430" s="127" t="s">
        <v>4519</v>
      </c>
      <c r="C1430" s="128">
        <v>334</v>
      </c>
      <c r="D1430" s="128">
        <v>0</v>
      </c>
      <c r="E1430" s="128">
        <v>58</v>
      </c>
      <c r="F1430" s="128">
        <v>113</v>
      </c>
      <c r="G1430" s="128">
        <v>1200</v>
      </c>
      <c r="H1430" s="128">
        <v>0</v>
      </c>
    </row>
    <row r="1431" spans="1:8">
      <c r="A1431" s="126" t="s">
        <v>4520</v>
      </c>
      <c r="B1431" s="127" t="s">
        <v>4522</v>
      </c>
      <c r="C1431" s="128">
        <v>1401</v>
      </c>
      <c r="D1431" s="128">
        <v>1319</v>
      </c>
      <c r="E1431" s="128">
        <v>915</v>
      </c>
      <c r="F1431" s="128">
        <v>1093</v>
      </c>
      <c r="G1431" s="128">
        <v>2523</v>
      </c>
      <c r="H1431" s="128">
        <v>0</v>
      </c>
    </row>
    <row r="1432" spans="1:8">
      <c r="A1432" s="126" t="s">
        <v>4523</v>
      </c>
      <c r="B1432" s="127" t="s">
        <v>4525</v>
      </c>
      <c r="C1432" s="128">
        <v>328</v>
      </c>
      <c r="D1432" s="128">
        <v>41</v>
      </c>
      <c r="E1432" s="128">
        <v>105</v>
      </c>
      <c r="F1432" s="128">
        <v>474</v>
      </c>
      <c r="G1432" s="128">
        <v>63</v>
      </c>
      <c r="H1432" s="128">
        <v>52</v>
      </c>
    </row>
    <row r="1433" spans="1:8">
      <c r="A1433" s="126" t="s">
        <v>4526</v>
      </c>
      <c r="B1433" s="127" t="s">
        <v>4528</v>
      </c>
      <c r="C1433" s="128">
        <v>0</v>
      </c>
      <c r="D1433" s="128">
        <v>0</v>
      </c>
      <c r="E1433" s="128">
        <v>0</v>
      </c>
      <c r="F1433" s="128">
        <v>0</v>
      </c>
      <c r="G1433" s="128">
        <v>0</v>
      </c>
      <c r="H1433" s="128">
        <v>0</v>
      </c>
    </row>
    <row r="1434" spans="1:8">
      <c r="A1434" s="126" t="s">
        <v>4529</v>
      </c>
      <c r="B1434" s="127" t="s">
        <v>4531</v>
      </c>
      <c r="C1434" s="128">
        <v>36</v>
      </c>
      <c r="D1434" s="128">
        <v>0</v>
      </c>
      <c r="E1434" s="128">
        <v>0</v>
      </c>
      <c r="F1434" s="128">
        <v>0</v>
      </c>
      <c r="G1434" s="128">
        <v>0</v>
      </c>
      <c r="H1434" s="128">
        <v>0</v>
      </c>
    </row>
    <row r="1435" spans="1:8">
      <c r="A1435" s="126" t="s">
        <v>4532</v>
      </c>
      <c r="B1435" s="127" t="s">
        <v>4534</v>
      </c>
      <c r="C1435" s="128">
        <v>1261</v>
      </c>
      <c r="D1435" s="128">
        <v>1447</v>
      </c>
      <c r="E1435" s="128">
        <v>494</v>
      </c>
      <c r="F1435" s="128">
        <v>35</v>
      </c>
      <c r="G1435" s="128">
        <v>587</v>
      </c>
      <c r="H1435" s="128">
        <v>0</v>
      </c>
    </row>
    <row r="1436" spans="1:8">
      <c r="A1436" s="126" t="s">
        <v>4535</v>
      </c>
      <c r="B1436" s="127" t="s">
        <v>4537</v>
      </c>
      <c r="C1436" s="128">
        <v>38</v>
      </c>
      <c r="D1436" s="128">
        <v>340</v>
      </c>
      <c r="E1436" s="128">
        <v>112</v>
      </c>
      <c r="F1436" s="128">
        <v>129</v>
      </c>
      <c r="G1436" s="128">
        <v>186</v>
      </c>
      <c r="H1436" s="128">
        <v>53</v>
      </c>
    </row>
    <row r="1437" spans="1:8">
      <c r="A1437" s="126" t="s">
        <v>4538</v>
      </c>
      <c r="B1437" s="127" t="s">
        <v>4540</v>
      </c>
      <c r="C1437" s="128">
        <v>0</v>
      </c>
      <c r="D1437" s="128">
        <v>0</v>
      </c>
      <c r="E1437" s="128">
        <v>0</v>
      </c>
      <c r="F1437" s="128">
        <v>0</v>
      </c>
      <c r="G1437" s="128">
        <v>0</v>
      </c>
      <c r="H1437" s="128">
        <v>0</v>
      </c>
    </row>
    <row r="1438" spans="1:8">
      <c r="A1438" s="126" t="s">
        <v>4541</v>
      </c>
      <c r="B1438" s="127" t="s">
        <v>4543</v>
      </c>
      <c r="C1438" s="128">
        <v>161</v>
      </c>
      <c r="D1438" s="128">
        <v>0</v>
      </c>
      <c r="E1438" s="128">
        <v>553</v>
      </c>
      <c r="F1438" s="128">
        <v>26</v>
      </c>
      <c r="G1438" s="128">
        <v>2082</v>
      </c>
      <c r="H1438" s="128">
        <v>0</v>
      </c>
    </row>
    <row r="1439" spans="1:8">
      <c r="A1439" s="126" t="s">
        <v>4544</v>
      </c>
      <c r="B1439" s="127" t="s">
        <v>4546</v>
      </c>
      <c r="C1439" s="128">
        <v>1445</v>
      </c>
      <c r="D1439" s="128">
        <v>329</v>
      </c>
      <c r="E1439" s="128">
        <v>1272</v>
      </c>
      <c r="F1439" s="128">
        <v>21</v>
      </c>
      <c r="G1439" s="128">
        <v>66</v>
      </c>
      <c r="H1439" s="128">
        <v>0</v>
      </c>
    </row>
    <row r="1440" spans="1:8">
      <c r="A1440" s="126" t="s">
        <v>4547</v>
      </c>
      <c r="B1440" s="127" t="s">
        <v>4549</v>
      </c>
      <c r="C1440" s="128">
        <v>0</v>
      </c>
      <c r="D1440" s="128">
        <v>0</v>
      </c>
      <c r="E1440" s="128">
        <v>0</v>
      </c>
      <c r="F1440" s="128">
        <v>0</v>
      </c>
      <c r="G1440" s="128">
        <v>0</v>
      </c>
      <c r="H1440" s="128">
        <v>0</v>
      </c>
    </row>
    <row r="1441" spans="1:8">
      <c r="A1441" s="126" t="s">
        <v>4550</v>
      </c>
      <c r="B1441" s="127" t="s">
        <v>4552</v>
      </c>
      <c r="C1441" s="128">
        <v>240</v>
      </c>
      <c r="D1441" s="128">
        <v>128</v>
      </c>
      <c r="E1441" s="128">
        <v>83</v>
      </c>
      <c r="F1441" s="128">
        <v>128</v>
      </c>
      <c r="G1441" s="128">
        <v>304</v>
      </c>
      <c r="H1441" s="128">
        <v>24</v>
      </c>
    </row>
    <row r="1442" spans="1:8">
      <c r="A1442" s="126" t="s">
        <v>4553</v>
      </c>
      <c r="B1442" s="127" t="s">
        <v>4555</v>
      </c>
      <c r="C1442" s="128">
        <v>0</v>
      </c>
      <c r="D1442" s="128">
        <v>0</v>
      </c>
      <c r="E1442" s="128">
        <v>0</v>
      </c>
      <c r="F1442" s="128">
        <v>0</v>
      </c>
      <c r="G1442" s="128">
        <v>0</v>
      </c>
      <c r="H1442" s="128">
        <v>0</v>
      </c>
    </row>
    <row r="1443" spans="1:8">
      <c r="A1443" s="126" t="s">
        <v>4556</v>
      </c>
      <c r="B1443" s="127" t="s">
        <v>4558</v>
      </c>
      <c r="C1443" s="128">
        <v>240</v>
      </c>
      <c r="D1443" s="128">
        <v>90</v>
      </c>
      <c r="E1443" s="128">
        <v>82</v>
      </c>
      <c r="F1443" s="128">
        <v>203</v>
      </c>
      <c r="G1443" s="128">
        <v>396</v>
      </c>
      <c r="H1443" s="128">
        <v>12</v>
      </c>
    </row>
    <row r="1444" spans="1:8">
      <c r="A1444" s="126" t="s">
        <v>4559</v>
      </c>
      <c r="B1444" s="127" t="s">
        <v>4561</v>
      </c>
      <c r="C1444" s="128">
        <v>0</v>
      </c>
      <c r="D1444" s="128">
        <v>0</v>
      </c>
      <c r="E1444" s="128">
        <v>0</v>
      </c>
      <c r="F1444" s="128">
        <v>0</v>
      </c>
      <c r="G1444" s="128">
        <v>0</v>
      </c>
      <c r="H1444" s="128">
        <v>0</v>
      </c>
    </row>
    <row r="1445" spans="1:8">
      <c r="A1445" s="126" t="s">
        <v>4562</v>
      </c>
      <c r="B1445" s="127" t="s">
        <v>4564</v>
      </c>
      <c r="C1445" s="128">
        <v>180</v>
      </c>
      <c r="D1445" s="128">
        <v>225</v>
      </c>
      <c r="E1445" s="128">
        <v>238</v>
      </c>
      <c r="F1445" s="128">
        <v>131</v>
      </c>
      <c r="G1445" s="128">
        <v>265</v>
      </c>
      <c r="H1445" s="128">
        <v>98</v>
      </c>
    </row>
    <row r="1446" spans="1:8">
      <c r="A1446" s="126" t="s">
        <v>4565</v>
      </c>
      <c r="B1446" s="127" t="s">
        <v>4567</v>
      </c>
      <c r="C1446" s="128">
        <v>33</v>
      </c>
      <c r="D1446" s="128">
        <v>51</v>
      </c>
      <c r="E1446" s="128">
        <v>58</v>
      </c>
      <c r="F1446" s="128">
        <v>8</v>
      </c>
      <c r="G1446" s="128">
        <v>72</v>
      </c>
      <c r="H1446" s="128">
        <v>39</v>
      </c>
    </row>
    <row r="1447" spans="1:8">
      <c r="A1447" s="126" t="s">
        <v>4568</v>
      </c>
      <c r="B1447" s="127" t="s">
        <v>4570</v>
      </c>
      <c r="C1447" s="128">
        <v>240</v>
      </c>
      <c r="D1447" s="128">
        <v>207</v>
      </c>
      <c r="E1447" s="128">
        <v>176</v>
      </c>
      <c r="F1447" s="128">
        <v>212</v>
      </c>
      <c r="G1447" s="128">
        <v>244</v>
      </c>
      <c r="H1447" s="128">
        <v>197</v>
      </c>
    </row>
    <row r="1448" spans="1:8">
      <c r="A1448" s="126" t="s">
        <v>4571</v>
      </c>
      <c r="B1448" s="127" t="s">
        <v>4573</v>
      </c>
      <c r="C1448" s="128">
        <v>12</v>
      </c>
      <c r="D1448" s="128">
        <v>12</v>
      </c>
      <c r="E1448" s="128">
        <v>19</v>
      </c>
      <c r="F1448" s="128">
        <v>39</v>
      </c>
      <c r="G1448" s="128">
        <v>36</v>
      </c>
      <c r="H1448" s="128">
        <v>25</v>
      </c>
    </row>
    <row r="1449" spans="1:8">
      <c r="A1449" s="126" t="s">
        <v>4574</v>
      </c>
      <c r="B1449" s="127" t="s">
        <v>4576</v>
      </c>
      <c r="C1449" s="128">
        <v>326</v>
      </c>
      <c r="D1449" s="128">
        <v>313</v>
      </c>
      <c r="E1449" s="128">
        <v>42</v>
      </c>
      <c r="F1449" s="128">
        <v>5</v>
      </c>
      <c r="G1449" s="128">
        <v>0</v>
      </c>
      <c r="H1449" s="128">
        <v>461</v>
      </c>
    </row>
    <row r="1450" spans="1:8">
      <c r="A1450" s="126" t="s">
        <v>4577</v>
      </c>
      <c r="B1450" s="127" t="s">
        <v>4579</v>
      </c>
      <c r="C1450" s="128">
        <v>333</v>
      </c>
      <c r="D1450" s="128">
        <v>602</v>
      </c>
      <c r="E1450" s="128">
        <v>154</v>
      </c>
      <c r="F1450" s="128">
        <v>182</v>
      </c>
      <c r="G1450" s="128">
        <v>245</v>
      </c>
      <c r="H1450" s="128">
        <v>139</v>
      </c>
    </row>
    <row r="1451" spans="1:8">
      <c r="A1451" s="126" t="s">
        <v>4580</v>
      </c>
      <c r="B1451" s="127" t="s">
        <v>4582</v>
      </c>
      <c r="C1451" s="128">
        <v>375</v>
      </c>
      <c r="D1451" s="128">
        <v>426</v>
      </c>
      <c r="E1451" s="128">
        <v>231</v>
      </c>
      <c r="F1451" s="128">
        <v>360</v>
      </c>
      <c r="G1451" s="128">
        <v>348</v>
      </c>
      <c r="H1451" s="128">
        <v>173</v>
      </c>
    </row>
    <row r="1452" spans="1:8">
      <c r="A1452" s="126" t="s">
        <v>4583</v>
      </c>
      <c r="B1452" s="127" t="s">
        <v>4585</v>
      </c>
      <c r="C1452" s="128">
        <v>159</v>
      </c>
      <c r="D1452" s="128">
        <v>363</v>
      </c>
      <c r="E1452" s="128">
        <v>129</v>
      </c>
      <c r="F1452" s="128">
        <v>215</v>
      </c>
      <c r="G1452" s="128">
        <v>206</v>
      </c>
      <c r="H1452" s="128">
        <v>134</v>
      </c>
    </row>
    <row r="1453" spans="1:8">
      <c r="A1453" s="126" t="s">
        <v>4586</v>
      </c>
      <c r="B1453" s="127" t="s">
        <v>4588</v>
      </c>
      <c r="C1453" s="128">
        <v>614</v>
      </c>
      <c r="D1453" s="128">
        <v>462</v>
      </c>
      <c r="E1453" s="128">
        <v>163</v>
      </c>
      <c r="F1453" s="128">
        <v>156</v>
      </c>
      <c r="G1453" s="128">
        <v>238</v>
      </c>
      <c r="H1453" s="128">
        <v>148</v>
      </c>
    </row>
    <row r="1454" spans="1:8">
      <c r="A1454" s="126" t="s">
        <v>4589</v>
      </c>
      <c r="B1454" s="127" t="s">
        <v>4591</v>
      </c>
      <c r="C1454" s="128">
        <v>195</v>
      </c>
      <c r="D1454" s="128">
        <v>313</v>
      </c>
      <c r="E1454" s="128">
        <v>49</v>
      </c>
      <c r="F1454" s="128">
        <v>100</v>
      </c>
      <c r="G1454" s="128">
        <v>163</v>
      </c>
      <c r="H1454" s="128">
        <v>177</v>
      </c>
    </row>
    <row r="1455" spans="1:8">
      <c r="A1455" s="126" t="s">
        <v>4592</v>
      </c>
      <c r="B1455" s="127" t="s">
        <v>4594</v>
      </c>
      <c r="C1455" s="128">
        <v>125</v>
      </c>
      <c r="D1455" s="128">
        <v>237</v>
      </c>
      <c r="E1455" s="128">
        <v>86</v>
      </c>
      <c r="F1455" s="128">
        <v>120</v>
      </c>
      <c r="G1455" s="128">
        <v>151</v>
      </c>
      <c r="H1455" s="128">
        <v>58</v>
      </c>
    </row>
    <row r="1456" spans="1:8">
      <c r="A1456" s="126" t="s">
        <v>4595</v>
      </c>
      <c r="B1456" s="127" t="s">
        <v>4597</v>
      </c>
      <c r="C1456" s="128">
        <v>86</v>
      </c>
      <c r="D1456" s="128">
        <v>98</v>
      </c>
      <c r="E1456" s="128">
        <v>48</v>
      </c>
      <c r="F1456" s="128">
        <v>56</v>
      </c>
      <c r="G1456" s="128">
        <v>72</v>
      </c>
      <c r="H1456" s="128">
        <v>26</v>
      </c>
    </row>
    <row r="1457" spans="1:8">
      <c r="A1457" s="126" t="s">
        <v>4598</v>
      </c>
      <c r="B1457" s="127" t="s">
        <v>4600</v>
      </c>
      <c r="C1457" s="128">
        <v>422</v>
      </c>
      <c r="D1457" s="128">
        <v>425</v>
      </c>
      <c r="E1457" s="128">
        <v>78</v>
      </c>
      <c r="F1457" s="128">
        <v>192</v>
      </c>
      <c r="G1457" s="128">
        <v>23</v>
      </c>
      <c r="H1457" s="128">
        <v>13</v>
      </c>
    </row>
    <row r="1458" spans="1:8">
      <c r="A1458" s="126" t="s">
        <v>4601</v>
      </c>
      <c r="B1458" s="127" t="s">
        <v>4603</v>
      </c>
      <c r="C1458" s="128">
        <v>259</v>
      </c>
      <c r="D1458" s="128">
        <v>347</v>
      </c>
      <c r="E1458" s="128">
        <v>72</v>
      </c>
      <c r="F1458" s="128">
        <v>239</v>
      </c>
      <c r="G1458" s="128">
        <v>78</v>
      </c>
      <c r="H1458" s="128">
        <v>115</v>
      </c>
    </row>
    <row r="1459" spans="1:8">
      <c r="A1459" s="126" t="s">
        <v>4604</v>
      </c>
      <c r="B1459" s="127" t="s">
        <v>4606</v>
      </c>
      <c r="C1459" s="128">
        <v>72</v>
      </c>
      <c r="D1459" s="128">
        <v>156</v>
      </c>
      <c r="E1459" s="128">
        <v>62</v>
      </c>
      <c r="F1459" s="128">
        <v>61</v>
      </c>
      <c r="G1459" s="128">
        <v>128</v>
      </c>
      <c r="H1459" s="128">
        <v>18</v>
      </c>
    </row>
    <row r="1460" spans="1:8">
      <c r="A1460" s="126" t="s">
        <v>4607</v>
      </c>
      <c r="B1460" s="127" t="s">
        <v>4609</v>
      </c>
      <c r="C1460" s="128">
        <v>1445</v>
      </c>
      <c r="D1460" s="128">
        <v>2635</v>
      </c>
      <c r="E1460" s="128">
        <v>213</v>
      </c>
      <c r="F1460" s="128">
        <v>1160</v>
      </c>
      <c r="G1460" s="128">
        <v>1670</v>
      </c>
      <c r="H1460" s="128">
        <v>1067</v>
      </c>
    </row>
    <row r="1461" spans="1:8">
      <c r="A1461" s="126" t="s">
        <v>4610</v>
      </c>
      <c r="B1461" s="127" t="s">
        <v>4612</v>
      </c>
      <c r="C1461" s="128">
        <v>-2</v>
      </c>
      <c r="D1461" s="128">
        <v>142</v>
      </c>
      <c r="E1461" s="128">
        <v>9</v>
      </c>
      <c r="F1461" s="128">
        <v>14</v>
      </c>
      <c r="G1461" s="128">
        <v>15</v>
      </c>
      <c r="H1461" s="128">
        <v>120</v>
      </c>
    </row>
    <row r="1462" spans="1:8">
      <c r="A1462" s="126" t="s">
        <v>4613</v>
      </c>
      <c r="B1462" s="127" t="s">
        <v>4615</v>
      </c>
      <c r="C1462" s="128">
        <v>21</v>
      </c>
      <c r="D1462" s="128">
        <v>13</v>
      </c>
      <c r="E1462" s="128">
        <v>0</v>
      </c>
      <c r="F1462" s="128">
        <v>16</v>
      </c>
      <c r="G1462" s="128">
        <v>0</v>
      </c>
      <c r="H1462" s="128">
        <v>0</v>
      </c>
    </row>
    <row r="1463" spans="1:8">
      <c r="A1463" s="126" t="s">
        <v>4616</v>
      </c>
      <c r="B1463" s="127" t="s">
        <v>4618</v>
      </c>
      <c r="C1463" s="128">
        <v>296</v>
      </c>
      <c r="D1463" s="128">
        <v>560</v>
      </c>
      <c r="E1463" s="128">
        <v>232</v>
      </c>
      <c r="F1463" s="128">
        <v>184</v>
      </c>
      <c r="G1463" s="128">
        <v>634</v>
      </c>
      <c r="H1463" s="128">
        <v>438</v>
      </c>
    </row>
    <row r="1464" spans="1:8">
      <c r="A1464" s="126" t="s">
        <v>4619</v>
      </c>
      <c r="B1464" s="127" t="s">
        <v>4621</v>
      </c>
      <c r="C1464" s="128">
        <v>-5</v>
      </c>
      <c r="D1464" s="128">
        <v>17</v>
      </c>
      <c r="E1464" s="128">
        <v>0</v>
      </c>
      <c r="F1464" s="128">
        <v>21</v>
      </c>
      <c r="G1464" s="128">
        <v>0</v>
      </c>
      <c r="H1464" s="128">
        <v>30</v>
      </c>
    </row>
    <row r="1465" spans="1:8">
      <c r="A1465" s="126" t="s">
        <v>4622</v>
      </c>
      <c r="B1465" s="127" t="s">
        <v>4624</v>
      </c>
      <c r="C1465" s="128">
        <v>2158</v>
      </c>
      <c r="D1465" s="128">
        <v>1692</v>
      </c>
      <c r="E1465" s="128">
        <v>935</v>
      </c>
      <c r="F1465" s="128">
        <v>870</v>
      </c>
      <c r="G1465" s="128">
        <v>1275</v>
      </c>
      <c r="H1465" s="128">
        <v>787</v>
      </c>
    </row>
    <row r="1466" spans="1:8">
      <c r="A1466" s="126" t="s">
        <v>4625</v>
      </c>
      <c r="B1466" s="127" t="s">
        <v>4627</v>
      </c>
      <c r="C1466" s="128">
        <v>23</v>
      </c>
      <c r="D1466" s="128">
        <v>33</v>
      </c>
      <c r="E1466" s="128">
        <v>1</v>
      </c>
      <c r="F1466" s="128">
        <v>1</v>
      </c>
      <c r="G1466" s="128">
        <v>0</v>
      </c>
      <c r="H1466" s="128">
        <v>62</v>
      </c>
    </row>
    <row r="1467" spans="1:8">
      <c r="A1467" s="126" t="s">
        <v>4628</v>
      </c>
      <c r="B1467" s="127" t="s">
        <v>4630</v>
      </c>
      <c r="C1467" s="128">
        <v>27</v>
      </c>
      <c r="D1467" s="128">
        <v>15</v>
      </c>
      <c r="E1467" s="128">
        <v>1</v>
      </c>
      <c r="F1467" s="128">
        <v>1</v>
      </c>
      <c r="G1467" s="128">
        <v>-4</v>
      </c>
      <c r="H1467" s="128">
        <v>0</v>
      </c>
    </row>
    <row r="1468" spans="1:8">
      <c r="A1468" s="126" t="s">
        <v>4631</v>
      </c>
      <c r="B1468" s="127" t="s">
        <v>4633</v>
      </c>
      <c r="C1468" s="128">
        <v>1818</v>
      </c>
      <c r="D1468" s="128">
        <v>2518</v>
      </c>
      <c r="E1468" s="128">
        <v>495</v>
      </c>
      <c r="F1468" s="128">
        <v>932</v>
      </c>
      <c r="G1468" s="128">
        <v>914</v>
      </c>
      <c r="H1468" s="128">
        <v>1075</v>
      </c>
    </row>
    <row r="1469" spans="1:8">
      <c r="A1469" s="126" t="s">
        <v>4634</v>
      </c>
      <c r="B1469" s="127" t="s">
        <v>4636</v>
      </c>
      <c r="C1469" s="128">
        <v>-1</v>
      </c>
      <c r="D1469" s="128">
        <v>30</v>
      </c>
      <c r="E1469" s="128">
        <v>0</v>
      </c>
      <c r="F1469" s="128">
        <v>-3</v>
      </c>
      <c r="G1469" s="128">
        <v>0</v>
      </c>
      <c r="H1469" s="128">
        <v>58</v>
      </c>
    </row>
    <row r="1470" spans="1:8">
      <c r="A1470" s="126" t="s">
        <v>4637</v>
      </c>
      <c r="B1470" s="127" t="s">
        <v>4639</v>
      </c>
      <c r="C1470" s="128">
        <v>8</v>
      </c>
      <c r="D1470" s="128">
        <v>3</v>
      </c>
      <c r="E1470" s="128">
        <v>0</v>
      </c>
      <c r="F1470" s="128">
        <v>0</v>
      </c>
      <c r="G1470" s="128">
        <v>32</v>
      </c>
      <c r="H1470" s="128">
        <v>0</v>
      </c>
    </row>
    <row r="1471" spans="1:8">
      <c r="A1471" s="126" t="s">
        <v>4640</v>
      </c>
      <c r="B1471" s="127" t="s">
        <v>4642</v>
      </c>
      <c r="C1471" s="128">
        <v>0</v>
      </c>
      <c r="D1471" s="128">
        <v>0</v>
      </c>
      <c r="E1471" s="128">
        <v>0</v>
      </c>
      <c r="F1471" s="128">
        <v>0</v>
      </c>
      <c r="G1471" s="128">
        <v>0</v>
      </c>
      <c r="H1471" s="128">
        <v>0</v>
      </c>
    </row>
    <row r="1472" spans="1:8">
      <c r="A1472" s="126" t="s">
        <v>4643</v>
      </c>
      <c r="B1472" s="127" t="s">
        <v>4645</v>
      </c>
      <c r="C1472" s="128">
        <v>29</v>
      </c>
      <c r="D1472" s="128">
        <v>322</v>
      </c>
      <c r="E1472" s="128">
        <v>147</v>
      </c>
      <c r="F1472" s="128">
        <v>37</v>
      </c>
      <c r="G1472" s="128">
        <v>124</v>
      </c>
      <c r="H1472" s="128">
        <v>36</v>
      </c>
    </row>
    <row r="1473" spans="1:8">
      <c r="A1473" s="126" t="s">
        <v>4646</v>
      </c>
      <c r="B1473" s="127" t="s">
        <v>4648</v>
      </c>
      <c r="C1473" s="128">
        <v>59</v>
      </c>
      <c r="D1473" s="128">
        <v>360</v>
      </c>
      <c r="E1473" s="128">
        <v>25</v>
      </c>
      <c r="F1473" s="128">
        <v>53</v>
      </c>
      <c r="G1473" s="128">
        <v>246</v>
      </c>
      <c r="H1473" s="128">
        <v>27</v>
      </c>
    </row>
    <row r="1474" spans="1:8">
      <c r="A1474" s="126" t="s">
        <v>4649</v>
      </c>
      <c r="B1474" s="127" t="s">
        <v>4651</v>
      </c>
      <c r="C1474" s="128">
        <v>145</v>
      </c>
      <c r="D1474" s="128">
        <v>146</v>
      </c>
      <c r="E1474" s="128">
        <v>88</v>
      </c>
      <c r="F1474" s="128">
        <v>127</v>
      </c>
      <c r="G1474" s="128">
        <v>108</v>
      </c>
      <c r="H1474" s="128">
        <v>23</v>
      </c>
    </row>
    <row r="1475" spans="1:8" ht="22.5">
      <c r="A1475" s="126" t="s">
        <v>4652</v>
      </c>
      <c r="B1475" s="127" t="s">
        <v>4654</v>
      </c>
      <c r="C1475" s="128">
        <v>0</v>
      </c>
      <c r="D1475" s="128">
        <v>0</v>
      </c>
      <c r="E1475" s="128">
        <v>0</v>
      </c>
      <c r="F1475" s="128">
        <v>0</v>
      </c>
      <c r="G1475" s="128">
        <v>0</v>
      </c>
      <c r="H1475" s="128">
        <v>0</v>
      </c>
    </row>
    <row r="1476" spans="1:8">
      <c r="A1476" s="126" t="s">
        <v>4655</v>
      </c>
      <c r="B1476" s="127" t="s">
        <v>4657</v>
      </c>
      <c r="C1476" s="128">
        <v>0</v>
      </c>
      <c r="D1476" s="128">
        <v>0</v>
      </c>
      <c r="E1476" s="128">
        <v>0</v>
      </c>
      <c r="F1476" s="128">
        <v>0</v>
      </c>
      <c r="G1476" s="128">
        <v>0</v>
      </c>
      <c r="H1476" s="128">
        <v>0</v>
      </c>
    </row>
    <row r="1477" spans="1:8">
      <c r="A1477" s="126" t="s">
        <v>4658</v>
      </c>
      <c r="B1477" s="127" t="s">
        <v>4660</v>
      </c>
      <c r="C1477" s="128">
        <v>0</v>
      </c>
      <c r="D1477" s="128">
        <v>0</v>
      </c>
      <c r="E1477" s="128">
        <v>0</v>
      </c>
      <c r="F1477" s="128">
        <v>0</v>
      </c>
      <c r="G1477" s="128">
        <v>0</v>
      </c>
      <c r="H1477" s="128">
        <v>12</v>
      </c>
    </row>
    <row r="1478" spans="1:8">
      <c r="A1478" s="126" t="s">
        <v>4661</v>
      </c>
      <c r="B1478" s="127" t="s">
        <v>4663</v>
      </c>
      <c r="C1478" s="128">
        <v>0</v>
      </c>
      <c r="D1478" s="128">
        <v>0</v>
      </c>
      <c r="E1478" s="128">
        <v>0</v>
      </c>
      <c r="F1478" s="128">
        <v>0</v>
      </c>
      <c r="G1478" s="128">
        <v>0</v>
      </c>
      <c r="H1478" s="128">
        <v>6</v>
      </c>
    </row>
    <row r="1479" spans="1:8">
      <c r="A1479" s="126" t="s">
        <v>4664</v>
      </c>
      <c r="B1479" s="127" t="s">
        <v>4666</v>
      </c>
      <c r="C1479" s="128">
        <v>0</v>
      </c>
      <c r="D1479" s="128">
        <v>0</v>
      </c>
      <c r="E1479" s="128">
        <v>0</v>
      </c>
      <c r="F1479" s="128">
        <v>0</v>
      </c>
      <c r="G1479" s="128">
        <v>0</v>
      </c>
      <c r="H1479" s="128">
        <v>0</v>
      </c>
    </row>
    <row r="1480" spans="1:8">
      <c r="A1480" s="126" t="s">
        <v>4667</v>
      </c>
      <c r="B1480" s="127" t="s">
        <v>4669</v>
      </c>
      <c r="C1480" s="128">
        <v>0</v>
      </c>
      <c r="D1480" s="128">
        <v>0</v>
      </c>
      <c r="E1480" s="128">
        <v>0</v>
      </c>
      <c r="F1480" s="128">
        <v>0</v>
      </c>
      <c r="G1480" s="128">
        <v>0</v>
      </c>
      <c r="H1480" s="128">
        <v>3</v>
      </c>
    </row>
    <row r="1481" spans="1:8">
      <c r="A1481" s="126" t="s">
        <v>4670</v>
      </c>
      <c r="B1481" s="127" t="s">
        <v>4672</v>
      </c>
      <c r="C1481" s="128">
        <v>0</v>
      </c>
      <c r="D1481" s="128">
        <v>0</v>
      </c>
      <c r="E1481" s="128">
        <v>0</v>
      </c>
      <c r="F1481" s="128">
        <v>0</v>
      </c>
      <c r="G1481" s="128">
        <v>0</v>
      </c>
      <c r="H1481" s="128">
        <v>3</v>
      </c>
    </row>
    <row r="1482" spans="1:8">
      <c r="A1482" s="126" t="s">
        <v>4673</v>
      </c>
      <c r="B1482" s="127" t="s">
        <v>4675</v>
      </c>
      <c r="C1482" s="128">
        <v>0</v>
      </c>
      <c r="D1482" s="128">
        <v>0</v>
      </c>
      <c r="E1482" s="128">
        <v>0</v>
      </c>
      <c r="F1482" s="128">
        <v>0</v>
      </c>
      <c r="G1482" s="128">
        <v>0</v>
      </c>
      <c r="H1482" s="128">
        <v>0</v>
      </c>
    </row>
    <row r="1483" spans="1:8">
      <c r="A1483" s="126" t="s">
        <v>4676</v>
      </c>
      <c r="B1483" s="127" t="s">
        <v>4678</v>
      </c>
      <c r="C1483" s="128">
        <v>0</v>
      </c>
      <c r="D1483" s="128">
        <v>0</v>
      </c>
      <c r="E1483" s="128">
        <v>0</v>
      </c>
      <c r="F1483" s="128">
        <v>0</v>
      </c>
      <c r="G1483" s="128">
        <v>0</v>
      </c>
      <c r="H1483" s="128">
        <v>3</v>
      </c>
    </row>
    <row r="1484" spans="1:8">
      <c r="A1484" s="126" t="s">
        <v>4679</v>
      </c>
      <c r="B1484" s="127" t="s">
        <v>4681</v>
      </c>
      <c r="C1484" s="128">
        <v>0</v>
      </c>
      <c r="D1484" s="128">
        <v>0</v>
      </c>
      <c r="E1484" s="128">
        <v>0</v>
      </c>
      <c r="F1484" s="128">
        <v>0</v>
      </c>
      <c r="G1484" s="128">
        <v>0</v>
      </c>
      <c r="H1484" s="128">
        <v>0</v>
      </c>
    </row>
    <row r="1485" spans="1:8">
      <c r="A1485" s="126" t="s">
        <v>4682</v>
      </c>
      <c r="B1485" s="127" t="s">
        <v>4684</v>
      </c>
      <c r="C1485" s="128">
        <v>0</v>
      </c>
      <c r="D1485" s="128">
        <v>0</v>
      </c>
      <c r="E1485" s="128">
        <v>0</v>
      </c>
      <c r="F1485" s="128">
        <v>0</v>
      </c>
      <c r="G1485" s="128">
        <v>0</v>
      </c>
      <c r="H1485" s="128">
        <v>2</v>
      </c>
    </row>
    <row r="1486" spans="1:8">
      <c r="A1486" s="126" t="s">
        <v>4685</v>
      </c>
      <c r="B1486" s="127" t="s">
        <v>4687</v>
      </c>
      <c r="C1486" s="128">
        <v>0</v>
      </c>
      <c r="D1486" s="128">
        <v>0</v>
      </c>
      <c r="E1486" s="128">
        <v>0</v>
      </c>
      <c r="F1486" s="128">
        <v>0</v>
      </c>
      <c r="G1486" s="128">
        <v>0</v>
      </c>
      <c r="H1486" s="128">
        <v>3</v>
      </c>
    </row>
    <row r="1487" spans="1:8">
      <c r="A1487" s="126" t="s">
        <v>4688</v>
      </c>
      <c r="B1487" s="127" t="s">
        <v>4690</v>
      </c>
      <c r="C1487" s="128">
        <v>0</v>
      </c>
      <c r="D1487" s="128">
        <v>0</v>
      </c>
      <c r="E1487" s="128">
        <v>0</v>
      </c>
      <c r="F1487" s="128">
        <v>0</v>
      </c>
      <c r="G1487" s="128">
        <v>0</v>
      </c>
      <c r="H1487" s="128">
        <v>0</v>
      </c>
    </row>
    <row r="1488" spans="1:8">
      <c r="A1488" s="126" t="s">
        <v>4691</v>
      </c>
      <c r="B1488" s="127" t="s">
        <v>4693</v>
      </c>
      <c r="C1488" s="128">
        <v>0</v>
      </c>
      <c r="D1488" s="128">
        <v>0</v>
      </c>
      <c r="E1488" s="128">
        <v>0</v>
      </c>
      <c r="F1488" s="128">
        <v>0</v>
      </c>
      <c r="G1488" s="128">
        <v>0</v>
      </c>
      <c r="H1488" s="128">
        <v>6</v>
      </c>
    </row>
    <row r="1489" spans="1:8">
      <c r="A1489" s="126" t="s">
        <v>4694</v>
      </c>
      <c r="B1489" s="127" t="s">
        <v>4696</v>
      </c>
      <c r="C1489" s="128">
        <v>0</v>
      </c>
      <c r="D1489" s="128">
        <v>0</v>
      </c>
      <c r="E1489" s="128">
        <v>0</v>
      </c>
      <c r="F1489" s="128">
        <v>0</v>
      </c>
      <c r="G1489" s="128">
        <v>0</v>
      </c>
      <c r="H1489" s="128">
        <v>0</v>
      </c>
    </row>
    <row r="1490" spans="1:8">
      <c r="A1490" s="126" t="s">
        <v>4697</v>
      </c>
      <c r="B1490" s="127" t="s">
        <v>4699</v>
      </c>
      <c r="C1490" s="128">
        <v>0</v>
      </c>
      <c r="D1490" s="128">
        <v>0</v>
      </c>
      <c r="E1490" s="128">
        <v>0</v>
      </c>
      <c r="F1490" s="128">
        <v>0</v>
      </c>
      <c r="G1490" s="128">
        <v>0</v>
      </c>
      <c r="H1490" s="128">
        <v>0</v>
      </c>
    </row>
    <row r="1491" spans="1:8">
      <c r="A1491" s="126" t="s">
        <v>4700</v>
      </c>
      <c r="B1491" s="127" t="s">
        <v>4702</v>
      </c>
      <c r="C1491" s="128">
        <v>0</v>
      </c>
      <c r="D1491" s="128">
        <v>0</v>
      </c>
      <c r="E1491" s="128">
        <v>0</v>
      </c>
      <c r="F1491" s="128">
        <v>0</v>
      </c>
      <c r="G1491" s="128">
        <v>0</v>
      </c>
      <c r="H1491" s="128">
        <v>6</v>
      </c>
    </row>
    <row r="1492" spans="1:8">
      <c r="A1492" s="126" t="s">
        <v>4703</v>
      </c>
      <c r="B1492" s="127" t="s">
        <v>4705</v>
      </c>
      <c r="C1492" s="128">
        <v>0</v>
      </c>
      <c r="D1492" s="128">
        <v>0</v>
      </c>
      <c r="E1492" s="128">
        <v>0</v>
      </c>
      <c r="F1492" s="128">
        <v>0</v>
      </c>
      <c r="G1492" s="128">
        <v>0</v>
      </c>
      <c r="H1492" s="128">
        <v>3</v>
      </c>
    </row>
    <row r="1493" spans="1:8">
      <c r="A1493" s="126" t="s">
        <v>4706</v>
      </c>
      <c r="B1493" s="127" t="s">
        <v>4708</v>
      </c>
      <c r="C1493" s="128">
        <v>0</v>
      </c>
      <c r="D1493" s="128">
        <v>0</v>
      </c>
      <c r="E1493" s="128">
        <v>0</v>
      </c>
      <c r="F1493" s="128">
        <v>0</v>
      </c>
      <c r="G1493" s="128">
        <v>0</v>
      </c>
      <c r="H1493" s="128">
        <v>3</v>
      </c>
    </row>
    <row r="1494" spans="1:8">
      <c r="A1494" s="126" t="s">
        <v>4709</v>
      </c>
      <c r="B1494" s="127" t="s">
        <v>4711</v>
      </c>
      <c r="C1494" s="128">
        <v>0</v>
      </c>
      <c r="D1494" s="128">
        <v>0</v>
      </c>
      <c r="E1494" s="128">
        <v>0</v>
      </c>
      <c r="F1494" s="128">
        <v>0</v>
      </c>
      <c r="G1494" s="128">
        <v>0</v>
      </c>
      <c r="H1494" s="128">
        <v>4</v>
      </c>
    </row>
    <row r="1495" spans="1:8">
      <c r="A1495" s="126" t="s">
        <v>4712</v>
      </c>
      <c r="B1495" s="127" t="s">
        <v>4714</v>
      </c>
      <c r="C1495" s="128">
        <v>0</v>
      </c>
      <c r="D1495" s="128">
        <v>0</v>
      </c>
      <c r="E1495" s="128">
        <v>0</v>
      </c>
      <c r="F1495" s="128">
        <v>0</v>
      </c>
      <c r="G1495" s="128">
        <v>0</v>
      </c>
      <c r="H1495" s="128">
        <v>3</v>
      </c>
    </row>
    <row r="1496" spans="1:8" ht="22.5">
      <c r="A1496" s="126" t="s">
        <v>4715</v>
      </c>
      <c r="B1496" s="127" t="s">
        <v>4717</v>
      </c>
      <c r="C1496" s="128">
        <v>0</v>
      </c>
      <c r="D1496" s="128">
        <v>0</v>
      </c>
      <c r="E1496" s="128">
        <v>0</v>
      </c>
      <c r="F1496" s="128">
        <v>0</v>
      </c>
      <c r="G1496" s="128">
        <v>0</v>
      </c>
      <c r="H1496" s="128">
        <v>0</v>
      </c>
    </row>
    <row r="1497" spans="1:8">
      <c r="A1497" s="126" t="s">
        <v>4718</v>
      </c>
      <c r="B1497" s="127" t="s">
        <v>4720</v>
      </c>
      <c r="C1497" s="128">
        <v>0</v>
      </c>
      <c r="D1497" s="128">
        <v>0</v>
      </c>
      <c r="E1497" s="128">
        <v>0</v>
      </c>
      <c r="F1497" s="128">
        <v>0</v>
      </c>
      <c r="G1497" s="128">
        <v>0</v>
      </c>
      <c r="H1497" s="128">
        <v>3</v>
      </c>
    </row>
    <row r="1498" spans="1:8">
      <c r="A1498" s="126" t="s">
        <v>4721</v>
      </c>
      <c r="B1498" s="127" t="s">
        <v>4723</v>
      </c>
      <c r="C1498" s="128">
        <v>0</v>
      </c>
      <c r="D1498" s="128">
        <v>0</v>
      </c>
      <c r="E1498" s="128">
        <v>0</v>
      </c>
      <c r="F1498" s="128">
        <v>0</v>
      </c>
      <c r="G1498" s="128">
        <v>0</v>
      </c>
      <c r="H1498" s="128">
        <v>3</v>
      </c>
    </row>
    <row r="1499" spans="1:8">
      <c r="A1499" s="126" t="s">
        <v>4724</v>
      </c>
      <c r="B1499" s="127" t="s">
        <v>4726</v>
      </c>
      <c r="C1499" s="128">
        <v>0</v>
      </c>
      <c r="D1499" s="128">
        <v>0</v>
      </c>
      <c r="E1499" s="128">
        <v>0</v>
      </c>
      <c r="F1499" s="128">
        <v>0</v>
      </c>
      <c r="G1499" s="128">
        <v>0</v>
      </c>
      <c r="H1499" s="128">
        <v>3</v>
      </c>
    </row>
    <row r="1500" spans="1:8">
      <c r="A1500" s="126" t="s">
        <v>4727</v>
      </c>
      <c r="B1500" s="127" t="s">
        <v>4729</v>
      </c>
      <c r="C1500" s="128">
        <v>0</v>
      </c>
      <c r="D1500" s="128">
        <v>0</v>
      </c>
      <c r="E1500" s="128">
        <v>0</v>
      </c>
      <c r="F1500" s="128">
        <v>0</v>
      </c>
      <c r="G1500" s="128">
        <v>0</v>
      </c>
      <c r="H1500" s="128">
        <v>6</v>
      </c>
    </row>
    <row r="1501" spans="1:8" ht="22.5">
      <c r="A1501" s="126" t="s">
        <v>4730</v>
      </c>
      <c r="B1501" s="127" t="s">
        <v>4732</v>
      </c>
      <c r="C1501" s="128">
        <v>0</v>
      </c>
      <c r="D1501" s="128">
        <v>0</v>
      </c>
      <c r="E1501" s="128">
        <v>0</v>
      </c>
      <c r="F1501" s="128">
        <v>0</v>
      </c>
      <c r="G1501" s="128">
        <v>0</v>
      </c>
      <c r="H1501" s="128">
        <v>0</v>
      </c>
    </row>
    <row r="1502" spans="1:8">
      <c r="A1502" s="126" t="s">
        <v>4733</v>
      </c>
      <c r="B1502" s="127" t="s">
        <v>4735</v>
      </c>
      <c r="C1502" s="128">
        <v>3</v>
      </c>
      <c r="D1502" s="128">
        <v>3</v>
      </c>
      <c r="E1502" s="128">
        <v>0</v>
      </c>
      <c r="F1502" s="128">
        <v>0</v>
      </c>
      <c r="G1502" s="128">
        <v>0</v>
      </c>
      <c r="H1502" s="128">
        <v>0</v>
      </c>
    </row>
    <row r="1503" spans="1:8">
      <c r="A1503" s="126" t="s">
        <v>4736</v>
      </c>
      <c r="B1503" s="127" t="s">
        <v>4738</v>
      </c>
      <c r="C1503" s="128">
        <v>19</v>
      </c>
      <c r="D1503" s="128">
        <v>15</v>
      </c>
      <c r="E1503" s="128">
        <v>13</v>
      </c>
      <c r="F1503" s="128">
        <v>15</v>
      </c>
      <c r="G1503" s="128">
        <v>10</v>
      </c>
      <c r="H1503" s="128">
        <v>3</v>
      </c>
    </row>
    <row r="1504" spans="1:8">
      <c r="A1504" s="126" t="s">
        <v>4739</v>
      </c>
      <c r="B1504" s="127" t="s">
        <v>4741</v>
      </c>
      <c r="C1504" s="128">
        <v>6</v>
      </c>
      <c r="D1504" s="128">
        <v>13</v>
      </c>
      <c r="E1504" s="128">
        <v>10</v>
      </c>
      <c r="F1504" s="128">
        <v>9</v>
      </c>
      <c r="G1504" s="128">
        <v>10</v>
      </c>
      <c r="H1504" s="128">
        <v>3</v>
      </c>
    </row>
    <row r="1505" spans="1:8">
      <c r="A1505" s="126" t="s">
        <v>4742</v>
      </c>
      <c r="B1505" s="127" t="s">
        <v>4744</v>
      </c>
      <c r="C1505" s="128">
        <v>17</v>
      </c>
      <c r="D1505" s="128">
        <v>33</v>
      </c>
      <c r="E1505" s="128">
        <v>21</v>
      </c>
      <c r="F1505" s="128">
        <v>12</v>
      </c>
      <c r="G1505" s="128">
        <v>15</v>
      </c>
      <c r="H1505" s="128">
        <v>6</v>
      </c>
    </row>
    <row r="1506" spans="1:8">
      <c r="A1506" s="126" t="s">
        <v>4745</v>
      </c>
      <c r="B1506" s="127" t="s">
        <v>4747</v>
      </c>
      <c r="C1506" s="128">
        <v>40</v>
      </c>
      <c r="D1506" s="128">
        <v>48</v>
      </c>
      <c r="E1506" s="128">
        <v>28</v>
      </c>
      <c r="F1506" s="128">
        <v>44</v>
      </c>
      <c r="G1506" s="128">
        <v>32</v>
      </c>
      <c r="H1506" s="128">
        <v>6</v>
      </c>
    </row>
    <row r="1507" spans="1:8">
      <c r="A1507" s="126" t="s">
        <v>4748</v>
      </c>
      <c r="B1507" s="127" t="s">
        <v>4750</v>
      </c>
      <c r="C1507" s="128">
        <v>23</v>
      </c>
      <c r="D1507" s="128">
        <v>24</v>
      </c>
      <c r="E1507" s="128">
        <v>23</v>
      </c>
      <c r="F1507" s="128">
        <v>29</v>
      </c>
      <c r="G1507" s="128">
        <v>16</v>
      </c>
      <c r="H1507" s="128">
        <v>12</v>
      </c>
    </row>
    <row r="1508" spans="1:8">
      <c r="A1508" s="126" t="s">
        <v>4751</v>
      </c>
      <c r="B1508" s="127" t="s">
        <v>4753</v>
      </c>
      <c r="C1508" s="128">
        <v>37</v>
      </c>
      <c r="D1508" s="128">
        <v>69</v>
      </c>
      <c r="E1508" s="128">
        <v>15</v>
      </c>
      <c r="F1508" s="128">
        <v>46</v>
      </c>
      <c r="G1508" s="128">
        <v>26</v>
      </c>
      <c r="H1508" s="128">
        <v>6</v>
      </c>
    </row>
    <row r="1509" spans="1:8">
      <c r="A1509" s="126" t="s">
        <v>4754</v>
      </c>
      <c r="B1509" s="127" t="s">
        <v>4756</v>
      </c>
      <c r="C1509" s="128">
        <v>41</v>
      </c>
      <c r="D1509" s="128">
        <v>46</v>
      </c>
      <c r="E1509" s="128">
        <v>47</v>
      </c>
      <c r="F1509" s="128">
        <v>47</v>
      </c>
      <c r="G1509" s="128">
        <v>15</v>
      </c>
      <c r="H1509" s="128">
        <v>6</v>
      </c>
    </row>
    <row r="1510" spans="1:8">
      <c r="A1510" s="126" t="s">
        <v>4757</v>
      </c>
      <c r="B1510" s="127" t="s">
        <v>4759</v>
      </c>
      <c r="C1510" s="128">
        <v>63</v>
      </c>
      <c r="D1510" s="128">
        <v>31</v>
      </c>
      <c r="E1510" s="128">
        <v>28</v>
      </c>
      <c r="F1510" s="128">
        <v>26</v>
      </c>
      <c r="G1510" s="128">
        <v>19</v>
      </c>
      <c r="H1510" s="128">
        <v>30</v>
      </c>
    </row>
    <row r="1511" spans="1:8">
      <c r="A1511" s="126" t="s">
        <v>4760</v>
      </c>
      <c r="B1511" s="127" t="s">
        <v>4762</v>
      </c>
      <c r="C1511" s="128">
        <v>3</v>
      </c>
      <c r="D1511" s="128">
        <v>0</v>
      </c>
      <c r="E1511" s="128">
        <v>0</v>
      </c>
      <c r="F1511" s="128">
        <v>0</v>
      </c>
      <c r="G1511" s="128">
        <v>0</v>
      </c>
      <c r="H1511" s="128">
        <v>0</v>
      </c>
    </row>
    <row r="1512" spans="1:8">
      <c r="A1512" s="126" t="s">
        <v>4763</v>
      </c>
      <c r="B1512" s="127" t="s">
        <v>4765</v>
      </c>
      <c r="C1512" s="128">
        <v>3</v>
      </c>
      <c r="D1512" s="128">
        <v>0</v>
      </c>
      <c r="E1512" s="128">
        <v>0</v>
      </c>
      <c r="F1512" s="128">
        <v>0</v>
      </c>
      <c r="G1512" s="128">
        <v>0</v>
      </c>
      <c r="H1512" s="128">
        <v>0</v>
      </c>
    </row>
    <row r="1513" spans="1:8">
      <c r="A1513" s="126" t="s">
        <v>4766</v>
      </c>
      <c r="B1513" s="127" t="s">
        <v>4768</v>
      </c>
      <c r="C1513" s="128">
        <v>5</v>
      </c>
      <c r="D1513" s="128">
        <v>6</v>
      </c>
      <c r="E1513" s="128">
        <v>0</v>
      </c>
      <c r="F1513" s="128">
        <v>0</v>
      </c>
      <c r="G1513" s="128">
        <v>0</v>
      </c>
      <c r="H1513" s="128">
        <v>0</v>
      </c>
    </row>
    <row r="1514" spans="1:8">
      <c r="A1514" s="126" t="s">
        <v>4769</v>
      </c>
      <c r="B1514" s="127" t="s">
        <v>4771</v>
      </c>
      <c r="C1514" s="128">
        <v>3</v>
      </c>
      <c r="D1514" s="128">
        <v>3</v>
      </c>
      <c r="E1514" s="128">
        <v>2</v>
      </c>
      <c r="F1514" s="128">
        <v>3</v>
      </c>
      <c r="G1514" s="128">
        <v>3</v>
      </c>
      <c r="H1514" s="128">
        <v>3</v>
      </c>
    </row>
    <row r="1515" spans="1:8">
      <c r="A1515" s="126" t="s">
        <v>4772</v>
      </c>
      <c r="B1515" s="127" t="s">
        <v>4774</v>
      </c>
      <c r="C1515" s="128">
        <v>5</v>
      </c>
      <c r="D1515" s="128">
        <v>4</v>
      </c>
      <c r="E1515" s="128">
        <v>4</v>
      </c>
      <c r="F1515" s="128">
        <v>4</v>
      </c>
      <c r="G1515" s="128">
        <v>2</v>
      </c>
      <c r="H1515" s="128">
        <v>3</v>
      </c>
    </row>
    <row r="1516" spans="1:8">
      <c r="A1516" s="126" t="s">
        <v>4775</v>
      </c>
      <c r="B1516" s="127" t="s">
        <v>4777</v>
      </c>
      <c r="C1516" s="128">
        <v>3</v>
      </c>
      <c r="D1516" s="128">
        <v>5</v>
      </c>
      <c r="E1516" s="128">
        <v>3</v>
      </c>
      <c r="F1516" s="128">
        <v>3</v>
      </c>
      <c r="G1516" s="128">
        <v>4</v>
      </c>
      <c r="H1516" s="128">
        <v>3</v>
      </c>
    </row>
    <row r="1517" spans="1:8">
      <c r="A1517" s="126" t="s">
        <v>4778</v>
      </c>
      <c r="B1517" s="127" t="s">
        <v>4780</v>
      </c>
      <c r="C1517" s="128">
        <v>4</v>
      </c>
      <c r="D1517" s="128">
        <v>5</v>
      </c>
      <c r="E1517" s="128">
        <v>3</v>
      </c>
      <c r="F1517" s="128">
        <v>2</v>
      </c>
      <c r="G1517" s="128">
        <v>3</v>
      </c>
      <c r="H1517" s="128">
        <v>3</v>
      </c>
    </row>
    <row r="1518" spans="1:8">
      <c r="A1518" s="126" t="s">
        <v>4781</v>
      </c>
      <c r="B1518" s="127" t="s">
        <v>4783</v>
      </c>
      <c r="C1518" s="128">
        <v>4</v>
      </c>
      <c r="D1518" s="128">
        <v>8</v>
      </c>
      <c r="E1518" s="128">
        <v>4</v>
      </c>
      <c r="F1518" s="128">
        <v>6</v>
      </c>
      <c r="G1518" s="128">
        <v>5</v>
      </c>
      <c r="H1518" s="128">
        <v>3</v>
      </c>
    </row>
    <row r="1519" spans="1:8">
      <c r="A1519" s="126" t="s">
        <v>4784</v>
      </c>
      <c r="B1519" s="127" t="s">
        <v>4786</v>
      </c>
      <c r="C1519" s="128">
        <v>8</v>
      </c>
      <c r="D1519" s="128">
        <v>6</v>
      </c>
      <c r="E1519" s="128">
        <v>5</v>
      </c>
      <c r="F1519" s="128">
        <v>6</v>
      </c>
      <c r="G1519" s="128">
        <v>12</v>
      </c>
      <c r="H1519" s="128">
        <v>4</v>
      </c>
    </row>
    <row r="1520" spans="1:8">
      <c r="A1520" s="126" t="s">
        <v>4787</v>
      </c>
      <c r="B1520" s="127" t="s">
        <v>4789</v>
      </c>
      <c r="C1520" s="128">
        <v>7</v>
      </c>
      <c r="D1520" s="128">
        <v>8</v>
      </c>
      <c r="E1520" s="128">
        <v>5</v>
      </c>
      <c r="F1520" s="128">
        <v>6</v>
      </c>
      <c r="G1520" s="128">
        <v>6</v>
      </c>
      <c r="H1520" s="128">
        <v>6</v>
      </c>
    </row>
    <row r="1521" spans="1:8">
      <c r="A1521" s="126" t="s">
        <v>4790</v>
      </c>
      <c r="B1521" s="127" t="s">
        <v>4792</v>
      </c>
      <c r="C1521" s="128">
        <v>8</v>
      </c>
      <c r="D1521" s="128">
        <v>9</v>
      </c>
      <c r="E1521" s="128">
        <v>7</v>
      </c>
      <c r="F1521" s="128">
        <v>6</v>
      </c>
      <c r="G1521" s="128">
        <v>5</v>
      </c>
      <c r="H1521" s="128">
        <v>3</v>
      </c>
    </row>
    <row r="1522" spans="1:8">
      <c r="A1522" s="126" t="s">
        <v>4793</v>
      </c>
      <c r="B1522" s="127" t="s">
        <v>4795</v>
      </c>
      <c r="C1522" s="128">
        <v>5</v>
      </c>
      <c r="D1522" s="128">
        <v>7</v>
      </c>
      <c r="E1522" s="128">
        <v>2</v>
      </c>
      <c r="F1522" s="128">
        <v>8</v>
      </c>
      <c r="G1522" s="128">
        <v>2</v>
      </c>
      <c r="H1522" s="128">
        <v>0</v>
      </c>
    </row>
    <row r="1523" spans="1:8">
      <c r="A1523" s="126" t="s">
        <v>4796</v>
      </c>
      <c r="B1523" s="127" t="s">
        <v>4798</v>
      </c>
      <c r="C1523" s="128">
        <v>11</v>
      </c>
      <c r="D1523" s="128">
        <v>11</v>
      </c>
      <c r="E1523" s="128">
        <v>9</v>
      </c>
      <c r="F1523" s="128">
        <v>14</v>
      </c>
      <c r="G1523" s="128">
        <v>9</v>
      </c>
      <c r="H1523" s="128">
        <v>6</v>
      </c>
    </row>
    <row r="1524" spans="1:8">
      <c r="A1524" s="126" t="s">
        <v>4799</v>
      </c>
      <c r="B1524" s="127" t="s">
        <v>4801</v>
      </c>
      <c r="C1524" s="128">
        <v>5</v>
      </c>
      <c r="D1524" s="128">
        <v>0</v>
      </c>
      <c r="E1524" s="128">
        <v>0</v>
      </c>
      <c r="F1524" s="128">
        <v>0</v>
      </c>
      <c r="G1524" s="128">
        <v>0</v>
      </c>
      <c r="H1524" s="128">
        <v>0</v>
      </c>
    </row>
    <row r="1525" spans="1:8">
      <c r="A1525" s="126" t="s">
        <v>4802</v>
      </c>
      <c r="B1525" s="127" t="s">
        <v>4804</v>
      </c>
      <c r="C1525" s="128">
        <v>6</v>
      </c>
      <c r="D1525" s="128">
        <v>2</v>
      </c>
      <c r="E1525" s="128">
        <v>0</v>
      </c>
      <c r="F1525" s="128">
        <v>0</v>
      </c>
      <c r="G1525" s="128">
        <v>0</v>
      </c>
      <c r="H1525" s="128">
        <v>0</v>
      </c>
    </row>
    <row r="1526" spans="1:8">
      <c r="A1526" s="126" t="s">
        <v>4805</v>
      </c>
      <c r="B1526" s="127" t="s">
        <v>4807</v>
      </c>
      <c r="C1526" s="128">
        <v>2</v>
      </c>
      <c r="D1526" s="128">
        <v>0</v>
      </c>
      <c r="E1526" s="128">
        <v>0</v>
      </c>
      <c r="F1526" s="128">
        <v>0</v>
      </c>
      <c r="G1526" s="128">
        <v>0</v>
      </c>
      <c r="H1526" s="128">
        <v>0</v>
      </c>
    </row>
    <row r="1527" spans="1:8">
      <c r="A1527" s="126" t="s">
        <v>4808</v>
      </c>
      <c r="B1527" s="127" t="s">
        <v>4810</v>
      </c>
      <c r="C1527" s="128">
        <v>0</v>
      </c>
      <c r="D1527" s="128">
        <v>2</v>
      </c>
      <c r="E1527" s="128">
        <v>0</v>
      </c>
      <c r="F1527" s="128">
        <v>0</v>
      </c>
      <c r="G1527" s="128">
        <v>0</v>
      </c>
      <c r="H1527" s="128">
        <v>0</v>
      </c>
    </row>
    <row r="1528" spans="1:8">
      <c r="A1528" s="126" t="s">
        <v>4811</v>
      </c>
      <c r="B1528" s="127" t="s">
        <v>4813</v>
      </c>
      <c r="C1528" s="128">
        <v>30</v>
      </c>
      <c r="D1528" s="128">
        <v>24</v>
      </c>
      <c r="E1528" s="128">
        <v>20</v>
      </c>
      <c r="F1528" s="128">
        <v>30</v>
      </c>
      <c r="G1528" s="128">
        <v>41</v>
      </c>
      <c r="H1528" s="128">
        <v>5</v>
      </c>
    </row>
    <row r="1529" spans="1:8">
      <c r="A1529" s="126" t="s">
        <v>4814</v>
      </c>
      <c r="B1529" s="127" t="s">
        <v>4816</v>
      </c>
      <c r="C1529" s="128">
        <v>47</v>
      </c>
      <c r="D1529" s="128">
        <v>66</v>
      </c>
      <c r="E1529" s="128">
        <v>44</v>
      </c>
      <c r="F1529" s="128">
        <v>40</v>
      </c>
      <c r="G1529" s="128">
        <v>56</v>
      </c>
      <c r="H1529" s="128">
        <v>70</v>
      </c>
    </row>
    <row r="1530" spans="1:8">
      <c r="A1530" s="126" t="s">
        <v>4817</v>
      </c>
      <c r="B1530" s="127" t="s">
        <v>4819</v>
      </c>
      <c r="C1530" s="128">
        <v>43</v>
      </c>
      <c r="D1530" s="128">
        <v>26</v>
      </c>
      <c r="E1530" s="128">
        <v>26</v>
      </c>
      <c r="F1530" s="128">
        <v>12</v>
      </c>
      <c r="G1530" s="128">
        <v>36</v>
      </c>
      <c r="H1530" s="128">
        <v>6</v>
      </c>
    </row>
    <row r="1531" spans="1:8">
      <c r="A1531" s="126" t="s">
        <v>4820</v>
      </c>
      <c r="B1531" s="127" t="s">
        <v>4822</v>
      </c>
      <c r="C1531" s="128">
        <v>38</v>
      </c>
      <c r="D1531" s="128">
        <v>36</v>
      </c>
      <c r="E1531" s="128">
        <v>33</v>
      </c>
      <c r="F1531" s="128">
        <v>21</v>
      </c>
      <c r="G1531" s="128">
        <v>31</v>
      </c>
      <c r="H1531" s="128">
        <v>6</v>
      </c>
    </row>
    <row r="1532" spans="1:8">
      <c r="A1532" s="126" t="s">
        <v>4823</v>
      </c>
      <c r="B1532" s="127" t="s">
        <v>4825</v>
      </c>
      <c r="C1532" s="128">
        <v>66</v>
      </c>
      <c r="D1532" s="128">
        <v>86</v>
      </c>
      <c r="E1532" s="128">
        <v>49</v>
      </c>
      <c r="F1532" s="128">
        <v>51</v>
      </c>
      <c r="G1532" s="128">
        <v>33</v>
      </c>
      <c r="H1532" s="128">
        <v>20</v>
      </c>
    </row>
    <row r="1533" spans="1:8">
      <c r="A1533" s="126" t="s">
        <v>4826</v>
      </c>
      <c r="B1533" s="127" t="s">
        <v>4828</v>
      </c>
      <c r="C1533" s="128">
        <v>10</v>
      </c>
      <c r="D1533" s="128">
        <v>23</v>
      </c>
      <c r="E1533" s="128">
        <v>20</v>
      </c>
      <c r="F1533" s="128">
        <v>9</v>
      </c>
      <c r="G1533" s="128">
        <v>16</v>
      </c>
      <c r="H1533" s="128">
        <v>6</v>
      </c>
    </row>
    <row r="1534" spans="1:8">
      <c r="A1534" s="126" t="s">
        <v>4829</v>
      </c>
      <c r="B1534" s="127" t="s">
        <v>4831</v>
      </c>
      <c r="C1534" s="128">
        <v>6</v>
      </c>
      <c r="D1534" s="128">
        <v>8</v>
      </c>
      <c r="E1534" s="128">
        <v>7</v>
      </c>
      <c r="F1534" s="128">
        <v>7</v>
      </c>
      <c r="G1534" s="128">
        <v>4</v>
      </c>
      <c r="H1534" s="128">
        <v>6</v>
      </c>
    </row>
    <row r="1535" spans="1:8">
      <c r="A1535" s="126" t="s">
        <v>4832</v>
      </c>
      <c r="B1535" s="127" t="s">
        <v>4834</v>
      </c>
      <c r="C1535" s="128">
        <v>11</v>
      </c>
      <c r="D1535" s="128">
        <v>5</v>
      </c>
      <c r="E1535" s="128">
        <v>2</v>
      </c>
      <c r="F1535" s="128">
        <v>2</v>
      </c>
      <c r="G1535" s="128">
        <v>2</v>
      </c>
      <c r="H1535" s="128">
        <v>6</v>
      </c>
    </row>
    <row r="1536" spans="1:8">
      <c r="A1536" s="126" t="s">
        <v>4835</v>
      </c>
      <c r="B1536" s="127" t="s">
        <v>4837</v>
      </c>
      <c r="C1536" s="128">
        <v>18</v>
      </c>
      <c r="D1536" s="128">
        <v>14</v>
      </c>
      <c r="E1536" s="128">
        <v>9</v>
      </c>
      <c r="F1536" s="128">
        <v>2</v>
      </c>
      <c r="G1536" s="128">
        <v>12</v>
      </c>
      <c r="H1536" s="128">
        <v>18</v>
      </c>
    </row>
    <row r="1537" spans="1:8">
      <c r="A1537" s="126" t="s">
        <v>4838</v>
      </c>
      <c r="B1537" s="127" t="s">
        <v>4840</v>
      </c>
      <c r="C1537" s="128">
        <v>9</v>
      </c>
      <c r="D1537" s="128">
        <v>6</v>
      </c>
      <c r="E1537" s="128">
        <v>9</v>
      </c>
      <c r="F1537" s="128">
        <v>12</v>
      </c>
      <c r="G1537" s="128">
        <v>3</v>
      </c>
      <c r="H1537" s="128">
        <v>23</v>
      </c>
    </row>
    <row r="1538" spans="1:8">
      <c r="A1538" s="126" t="s">
        <v>4841</v>
      </c>
      <c r="B1538" s="127" t="s">
        <v>4843</v>
      </c>
      <c r="C1538" s="128">
        <v>3</v>
      </c>
      <c r="D1538" s="128">
        <v>2</v>
      </c>
      <c r="E1538" s="128">
        <v>0</v>
      </c>
      <c r="F1538" s="128">
        <v>0</v>
      </c>
      <c r="G1538" s="128">
        <v>0</v>
      </c>
      <c r="H1538" s="128">
        <v>0</v>
      </c>
    </row>
    <row r="1539" spans="1:8">
      <c r="A1539" s="126" t="s">
        <v>4844</v>
      </c>
      <c r="B1539" s="127" t="s">
        <v>4846</v>
      </c>
      <c r="C1539" s="128">
        <v>4</v>
      </c>
      <c r="D1539" s="128">
        <v>5</v>
      </c>
      <c r="E1539" s="128">
        <v>0</v>
      </c>
      <c r="F1539" s="128">
        <v>0</v>
      </c>
      <c r="G1539" s="128">
        <v>0</v>
      </c>
      <c r="H1539" s="128">
        <v>0</v>
      </c>
    </row>
    <row r="1540" spans="1:8">
      <c r="A1540" s="126" t="s">
        <v>4847</v>
      </c>
      <c r="B1540" s="127" t="s">
        <v>4849</v>
      </c>
      <c r="C1540" s="128">
        <v>5</v>
      </c>
      <c r="D1540" s="128">
        <v>3</v>
      </c>
      <c r="E1540" s="128">
        <v>8</v>
      </c>
      <c r="F1540" s="128">
        <v>5</v>
      </c>
      <c r="G1540" s="128">
        <v>12</v>
      </c>
      <c r="H1540" s="128">
        <v>6</v>
      </c>
    </row>
    <row r="1541" spans="1:8">
      <c r="A1541" s="126" t="s">
        <v>4850</v>
      </c>
      <c r="B1541" s="127" t="s">
        <v>4852</v>
      </c>
      <c r="C1541" s="128">
        <v>7</v>
      </c>
      <c r="D1541" s="128">
        <v>17</v>
      </c>
      <c r="E1541" s="128">
        <v>11</v>
      </c>
      <c r="F1541" s="128">
        <v>12</v>
      </c>
      <c r="G1541" s="128">
        <v>11</v>
      </c>
      <c r="H1541" s="128">
        <v>0</v>
      </c>
    </row>
    <row r="1542" spans="1:8">
      <c r="A1542" s="126" t="s">
        <v>4853</v>
      </c>
      <c r="B1542" s="127" t="s">
        <v>4855</v>
      </c>
      <c r="C1542" s="128">
        <v>16</v>
      </c>
      <c r="D1542" s="128">
        <v>17</v>
      </c>
      <c r="E1542" s="128">
        <v>9</v>
      </c>
      <c r="F1542" s="128">
        <v>3</v>
      </c>
      <c r="G1542" s="128">
        <v>3</v>
      </c>
      <c r="H1542" s="128">
        <v>12</v>
      </c>
    </row>
    <row r="1543" spans="1:8">
      <c r="A1543" s="126" t="s">
        <v>4856</v>
      </c>
      <c r="B1543" s="127" t="s">
        <v>4858</v>
      </c>
      <c r="C1543" s="128">
        <v>10</v>
      </c>
      <c r="D1543" s="128">
        <v>23</v>
      </c>
      <c r="E1543" s="128">
        <v>7</v>
      </c>
      <c r="F1543" s="128">
        <v>5</v>
      </c>
      <c r="G1543" s="128">
        <v>5</v>
      </c>
      <c r="H1543" s="128">
        <v>6</v>
      </c>
    </row>
    <row r="1544" spans="1:8">
      <c r="A1544" s="126" t="s">
        <v>4859</v>
      </c>
      <c r="B1544" s="127" t="s">
        <v>4861</v>
      </c>
      <c r="C1544" s="128">
        <v>6</v>
      </c>
      <c r="D1544" s="128">
        <v>3</v>
      </c>
      <c r="E1544" s="128">
        <v>10</v>
      </c>
      <c r="F1544" s="128">
        <v>11</v>
      </c>
      <c r="G1544" s="128">
        <v>7</v>
      </c>
      <c r="H1544" s="128">
        <v>0</v>
      </c>
    </row>
    <row r="1545" spans="1:8">
      <c r="A1545" s="126" t="s">
        <v>4862</v>
      </c>
      <c r="B1545" s="127" t="s">
        <v>4864</v>
      </c>
      <c r="C1545" s="128">
        <v>37</v>
      </c>
      <c r="D1545" s="128">
        <v>41</v>
      </c>
      <c r="E1545" s="128">
        <v>8</v>
      </c>
      <c r="F1545" s="128">
        <v>15</v>
      </c>
      <c r="G1545" s="128">
        <v>0</v>
      </c>
      <c r="H1545" s="128">
        <v>18</v>
      </c>
    </row>
    <row r="1546" spans="1:8">
      <c r="A1546" s="126" t="s">
        <v>4865</v>
      </c>
      <c r="B1546" s="127" t="s">
        <v>4867</v>
      </c>
      <c r="C1546" s="128">
        <v>15</v>
      </c>
      <c r="D1546" s="128">
        <v>7</v>
      </c>
      <c r="E1546" s="128">
        <v>8</v>
      </c>
      <c r="F1546" s="128">
        <v>8</v>
      </c>
      <c r="G1546" s="128">
        <v>6</v>
      </c>
      <c r="H1546" s="128">
        <v>6</v>
      </c>
    </row>
    <row r="1547" spans="1:8">
      <c r="A1547" s="126" t="s">
        <v>4868</v>
      </c>
      <c r="B1547" s="127" t="s">
        <v>4870</v>
      </c>
      <c r="C1547" s="128">
        <v>2</v>
      </c>
      <c r="D1547" s="128">
        <v>3</v>
      </c>
      <c r="E1547" s="128">
        <v>0</v>
      </c>
      <c r="F1547" s="128">
        <v>6</v>
      </c>
      <c r="G1547" s="128">
        <v>0</v>
      </c>
      <c r="H1547" s="128">
        <v>12</v>
      </c>
    </row>
    <row r="1548" spans="1:8">
      <c r="A1548" s="126" t="s">
        <v>4871</v>
      </c>
      <c r="B1548" s="127" t="s">
        <v>4873</v>
      </c>
      <c r="C1548" s="128">
        <v>18</v>
      </c>
      <c r="D1548" s="128">
        <v>9</v>
      </c>
      <c r="E1548" s="128">
        <v>7</v>
      </c>
      <c r="F1548" s="128">
        <v>6</v>
      </c>
      <c r="G1548" s="128">
        <v>15</v>
      </c>
      <c r="H1548" s="128">
        <v>0</v>
      </c>
    </row>
    <row r="1549" spans="1:8">
      <c r="A1549" s="126" t="s">
        <v>4874</v>
      </c>
      <c r="B1549" s="127" t="s">
        <v>4876</v>
      </c>
      <c r="C1549" s="128">
        <v>45</v>
      </c>
      <c r="D1549" s="128">
        <v>6</v>
      </c>
      <c r="E1549" s="128">
        <v>5</v>
      </c>
      <c r="F1549" s="128">
        <v>7</v>
      </c>
      <c r="G1549" s="128">
        <v>5</v>
      </c>
      <c r="H1549" s="128">
        <v>6</v>
      </c>
    </row>
    <row r="1550" spans="1:8">
      <c r="A1550" s="126" t="s">
        <v>4877</v>
      </c>
      <c r="B1550" s="127" t="s">
        <v>4879</v>
      </c>
      <c r="C1550" s="128">
        <v>7</v>
      </c>
      <c r="D1550" s="128">
        <v>6</v>
      </c>
      <c r="E1550" s="128">
        <v>6</v>
      </c>
      <c r="F1550" s="128">
        <v>2</v>
      </c>
      <c r="G1550" s="128">
        <v>5</v>
      </c>
      <c r="H1550" s="128">
        <v>6</v>
      </c>
    </row>
    <row r="1551" spans="1:8">
      <c r="A1551" s="126" t="s">
        <v>4880</v>
      </c>
      <c r="B1551" s="127" t="s">
        <v>4882</v>
      </c>
      <c r="C1551" s="128">
        <v>5</v>
      </c>
      <c r="D1551" s="128">
        <v>6</v>
      </c>
      <c r="E1551" s="128">
        <v>6</v>
      </c>
      <c r="F1551" s="128">
        <v>3</v>
      </c>
      <c r="G1551" s="128">
        <v>11</v>
      </c>
      <c r="H1551" s="128">
        <v>12</v>
      </c>
    </row>
    <row r="1552" spans="1:8">
      <c r="A1552" s="126" t="s">
        <v>4883</v>
      </c>
      <c r="B1552" s="127" t="s">
        <v>4885</v>
      </c>
      <c r="C1552" s="128">
        <v>37</v>
      </c>
      <c r="D1552" s="128">
        <v>0</v>
      </c>
      <c r="E1552" s="128">
        <v>6</v>
      </c>
      <c r="F1552" s="128">
        <v>11</v>
      </c>
      <c r="G1552" s="128">
        <v>12</v>
      </c>
      <c r="H1552" s="128">
        <v>6</v>
      </c>
    </row>
    <row r="1553" spans="1:8">
      <c r="A1553" s="126" t="s">
        <v>4886</v>
      </c>
      <c r="B1553" s="127" t="s">
        <v>4888</v>
      </c>
      <c r="C1553" s="128">
        <v>7</v>
      </c>
      <c r="D1553" s="128">
        <v>2</v>
      </c>
      <c r="E1553" s="128">
        <v>4</v>
      </c>
      <c r="F1553" s="128">
        <v>1</v>
      </c>
      <c r="G1553" s="128">
        <v>9</v>
      </c>
      <c r="H1553" s="128">
        <v>6</v>
      </c>
    </row>
    <row r="1554" spans="1:8">
      <c r="A1554" s="126" t="s">
        <v>4889</v>
      </c>
      <c r="B1554" s="127" t="s">
        <v>4891</v>
      </c>
      <c r="C1554" s="128">
        <v>4</v>
      </c>
      <c r="D1554" s="128">
        <v>2</v>
      </c>
      <c r="E1554" s="128">
        <v>6</v>
      </c>
      <c r="F1554" s="128">
        <v>11</v>
      </c>
      <c r="G1554" s="128">
        <v>3</v>
      </c>
      <c r="H1554" s="128">
        <v>6</v>
      </c>
    </row>
    <row r="1555" spans="1:8">
      <c r="A1555" s="126" t="s">
        <v>4892</v>
      </c>
      <c r="B1555" s="127" t="s">
        <v>4894</v>
      </c>
      <c r="C1555" s="128">
        <v>140</v>
      </c>
      <c r="D1555" s="128">
        <v>13</v>
      </c>
      <c r="E1555" s="128">
        <v>3</v>
      </c>
      <c r="F1555" s="128">
        <v>19</v>
      </c>
      <c r="G1555" s="128">
        <v>3</v>
      </c>
      <c r="H1555" s="128">
        <v>0</v>
      </c>
    </row>
    <row r="1556" spans="1:8">
      <c r="A1556" s="126" t="s">
        <v>4895</v>
      </c>
      <c r="B1556" s="127" t="s">
        <v>4897</v>
      </c>
      <c r="C1556" s="128">
        <v>32</v>
      </c>
      <c r="D1556" s="128">
        <v>1</v>
      </c>
      <c r="E1556" s="128">
        <v>4</v>
      </c>
      <c r="F1556" s="128">
        <v>6</v>
      </c>
      <c r="G1556" s="128">
        <v>5</v>
      </c>
      <c r="H1556" s="128">
        <v>15</v>
      </c>
    </row>
    <row r="1557" spans="1:8">
      <c r="A1557" s="126" t="s">
        <v>4898</v>
      </c>
      <c r="B1557" s="127" t="s">
        <v>4900</v>
      </c>
      <c r="C1557" s="128">
        <v>5</v>
      </c>
      <c r="D1557" s="128">
        <v>6</v>
      </c>
      <c r="E1557" s="128">
        <v>3</v>
      </c>
      <c r="F1557" s="128">
        <v>4</v>
      </c>
      <c r="G1557" s="128">
        <v>6</v>
      </c>
      <c r="H1557" s="128">
        <v>6</v>
      </c>
    </row>
    <row r="1558" spans="1:8">
      <c r="A1558" s="126" t="s">
        <v>4901</v>
      </c>
      <c r="B1558" s="127" t="s">
        <v>4903</v>
      </c>
      <c r="C1558" s="128">
        <v>32</v>
      </c>
      <c r="D1558" s="128">
        <v>30</v>
      </c>
      <c r="E1558" s="128">
        <v>47</v>
      </c>
      <c r="F1558" s="128">
        <v>47</v>
      </c>
      <c r="G1558" s="128">
        <v>60</v>
      </c>
      <c r="H1558" s="128">
        <v>6</v>
      </c>
    </row>
    <row r="1559" spans="1:8">
      <c r="A1559" s="126" t="s">
        <v>4904</v>
      </c>
      <c r="B1559" s="127" t="s">
        <v>4906</v>
      </c>
      <c r="C1559" s="128">
        <v>24</v>
      </c>
      <c r="D1559" s="128">
        <v>21</v>
      </c>
      <c r="E1559" s="128">
        <v>23</v>
      </c>
      <c r="F1559" s="128">
        <v>40</v>
      </c>
      <c r="G1559" s="128">
        <v>32</v>
      </c>
      <c r="H1559" s="128">
        <v>6</v>
      </c>
    </row>
    <row r="1560" spans="1:8">
      <c r="A1560" s="126" t="s">
        <v>4907</v>
      </c>
      <c r="B1560" s="127" t="s">
        <v>4909</v>
      </c>
      <c r="C1560" s="128">
        <v>10</v>
      </c>
      <c r="D1560" s="128">
        <v>9</v>
      </c>
      <c r="E1560" s="128">
        <v>3</v>
      </c>
      <c r="F1560" s="128">
        <v>3</v>
      </c>
      <c r="G1560" s="128">
        <v>6</v>
      </c>
      <c r="H1560" s="128">
        <v>18</v>
      </c>
    </row>
    <row r="1561" spans="1:8">
      <c r="A1561" s="126" t="s">
        <v>4910</v>
      </c>
      <c r="B1561" s="127" t="s">
        <v>4912</v>
      </c>
      <c r="C1561" s="128">
        <v>12</v>
      </c>
      <c r="D1561" s="128">
        <v>11</v>
      </c>
      <c r="E1561" s="128">
        <v>12</v>
      </c>
      <c r="F1561" s="128">
        <v>8</v>
      </c>
      <c r="G1561" s="128">
        <v>7</v>
      </c>
      <c r="H1561" s="128">
        <v>9</v>
      </c>
    </row>
    <row r="1562" spans="1:8">
      <c r="A1562" s="126" t="s">
        <v>4913</v>
      </c>
      <c r="B1562" s="127" t="s">
        <v>4915</v>
      </c>
      <c r="C1562" s="128">
        <v>12</v>
      </c>
      <c r="D1562" s="128">
        <v>32</v>
      </c>
      <c r="E1562" s="128">
        <v>24</v>
      </c>
      <c r="F1562" s="128">
        <v>27</v>
      </c>
      <c r="G1562" s="128">
        <v>18</v>
      </c>
      <c r="H1562" s="128">
        <v>36</v>
      </c>
    </row>
    <row r="1563" spans="1:8">
      <c r="A1563" s="126" t="s">
        <v>4916</v>
      </c>
      <c r="B1563" s="127" t="s">
        <v>4918</v>
      </c>
      <c r="C1563" s="128">
        <v>39</v>
      </c>
      <c r="D1563" s="128">
        <v>19</v>
      </c>
      <c r="E1563" s="128">
        <v>26</v>
      </c>
      <c r="F1563" s="128">
        <v>20</v>
      </c>
      <c r="G1563" s="128">
        <v>35</v>
      </c>
      <c r="H1563" s="128">
        <v>34</v>
      </c>
    </row>
    <row r="1564" spans="1:8">
      <c r="A1564" s="126" t="s">
        <v>4919</v>
      </c>
      <c r="B1564" s="127" t="s">
        <v>4921</v>
      </c>
      <c r="C1564" s="128">
        <v>20</v>
      </c>
      <c r="D1564" s="128">
        <v>15</v>
      </c>
      <c r="E1564" s="128">
        <v>4</v>
      </c>
      <c r="F1564" s="128">
        <v>14</v>
      </c>
      <c r="G1564" s="128">
        <v>10</v>
      </c>
      <c r="H1564" s="128">
        <v>15</v>
      </c>
    </row>
    <row r="1565" spans="1:8">
      <c r="A1565" s="126" t="s">
        <v>4922</v>
      </c>
      <c r="B1565" s="127" t="s">
        <v>4924</v>
      </c>
      <c r="C1565" s="128">
        <v>27</v>
      </c>
      <c r="D1565" s="128">
        <v>22</v>
      </c>
      <c r="E1565" s="128">
        <v>9</v>
      </c>
      <c r="F1565" s="128">
        <v>22</v>
      </c>
      <c r="G1565" s="128">
        <v>17</v>
      </c>
      <c r="H1565" s="128">
        <v>61</v>
      </c>
    </row>
    <row r="1566" spans="1:8">
      <c r="A1566" s="126" t="s">
        <v>4925</v>
      </c>
      <c r="B1566" s="127" t="s">
        <v>4927</v>
      </c>
      <c r="C1566" s="128">
        <v>39</v>
      </c>
      <c r="D1566" s="128">
        <v>136</v>
      </c>
      <c r="E1566" s="128">
        <v>31</v>
      </c>
      <c r="F1566" s="128">
        <v>16</v>
      </c>
      <c r="G1566" s="128">
        <v>22</v>
      </c>
      <c r="H1566" s="128">
        <v>63</v>
      </c>
    </row>
    <row r="1567" spans="1:8">
      <c r="A1567" s="126" t="s">
        <v>4928</v>
      </c>
      <c r="B1567" s="127" t="s">
        <v>4930</v>
      </c>
      <c r="C1567" s="128">
        <v>10</v>
      </c>
      <c r="D1567" s="128">
        <v>16</v>
      </c>
      <c r="E1567" s="128">
        <v>10</v>
      </c>
      <c r="F1567" s="128">
        <v>7</v>
      </c>
      <c r="G1567" s="128">
        <v>12</v>
      </c>
      <c r="H1567" s="128">
        <v>18</v>
      </c>
    </row>
    <row r="1568" spans="1:8">
      <c r="A1568" s="126" t="s">
        <v>4931</v>
      </c>
      <c r="B1568" s="127" t="s">
        <v>4933</v>
      </c>
      <c r="C1568" s="128">
        <v>76</v>
      </c>
      <c r="D1568" s="128">
        <v>16</v>
      </c>
      <c r="E1568" s="128">
        <v>17</v>
      </c>
      <c r="F1568" s="128">
        <v>15</v>
      </c>
      <c r="G1568" s="128">
        <v>12</v>
      </c>
      <c r="H1568" s="128">
        <v>41</v>
      </c>
    </row>
    <row r="1569" spans="1:8">
      <c r="A1569" s="126" t="s">
        <v>4934</v>
      </c>
      <c r="B1569" s="127" t="s">
        <v>4936</v>
      </c>
      <c r="C1569" s="128">
        <v>12</v>
      </c>
      <c r="D1569" s="128">
        <v>12</v>
      </c>
      <c r="E1569" s="128">
        <v>7</v>
      </c>
      <c r="F1569" s="128">
        <v>51</v>
      </c>
      <c r="G1569" s="128">
        <v>6</v>
      </c>
      <c r="H1569" s="128">
        <v>18</v>
      </c>
    </row>
    <row r="1570" spans="1:8">
      <c r="A1570" s="126" t="s">
        <v>4937</v>
      </c>
      <c r="B1570" s="127" t="s">
        <v>4939</v>
      </c>
      <c r="C1570" s="128">
        <v>3</v>
      </c>
      <c r="D1570" s="128">
        <v>5</v>
      </c>
      <c r="E1570" s="128">
        <v>4</v>
      </c>
      <c r="F1570" s="128">
        <v>3</v>
      </c>
      <c r="G1570" s="128">
        <v>5</v>
      </c>
      <c r="H1570" s="128">
        <v>4</v>
      </c>
    </row>
    <row r="1571" spans="1:8">
      <c r="A1571" s="126" t="s">
        <v>4940</v>
      </c>
      <c r="B1571" s="127" t="s">
        <v>4942</v>
      </c>
      <c r="C1571" s="128">
        <v>3</v>
      </c>
      <c r="D1571" s="128">
        <v>2</v>
      </c>
      <c r="E1571" s="128">
        <v>2</v>
      </c>
      <c r="F1571" s="128">
        <v>1</v>
      </c>
      <c r="G1571" s="128">
        <v>2</v>
      </c>
      <c r="H1571" s="128">
        <v>3</v>
      </c>
    </row>
    <row r="1572" spans="1:8">
      <c r="A1572" s="126" t="s">
        <v>4943</v>
      </c>
      <c r="B1572" s="127" t="s">
        <v>4945</v>
      </c>
      <c r="C1572" s="128">
        <v>3</v>
      </c>
      <c r="D1572" s="128">
        <v>3</v>
      </c>
      <c r="E1572" s="128">
        <v>2</v>
      </c>
      <c r="F1572" s="128">
        <v>2</v>
      </c>
      <c r="G1572" s="128">
        <v>2</v>
      </c>
      <c r="H1572" s="128">
        <v>3</v>
      </c>
    </row>
    <row r="1573" spans="1:8">
      <c r="A1573" s="126" t="s">
        <v>4946</v>
      </c>
      <c r="B1573" s="127" t="s">
        <v>4948</v>
      </c>
      <c r="C1573" s="128">
        <v>3</v>
      </c>
      <c r="D1573" s="128">
        <v>3</v>
      </c>
      <c r="E1573" s="128">
        <v>3</v>
      </c>
      <c r="F1573" s="128">
        <v>3</v>
      </c>
      <c r="G1573" s="128">
        <v>3</v>
      </c>
      <c r="H1573" s="128">
        <v>3</v>
      </c>
    </row>
    <row r="1574" spans="1:8">
      <c r="A1574" s="126" t="s">
        <v>4949</v>
      </c>
      <c r="B1574" s="127" t="s">
        <v>4951</v>
      </c>
      <c r="C1574" s="128">
        <v>1</v>
      </c>
      <c r="D1574" s="128">
        <v>0</v>
      </c>
      <c r="E1574" s="128">
        <v>0</v>
      </c>
      <c r="F1574" s="128">
        <v>0</v>
      </c>
      <c r="G1574" s="128">
        <v>0</v>
      </c>
      <c r="H1574" s="128">
        <v>0</v>
      </c>
    </row>
    <row r="1575" spans="1:8">
      <c r="A1575" s="126" t="s">
        <v>4952</v>
      </c>
      <c r="B1575" s="127" t="s">
        <v>4954</v>
      </c>
      <c r="C1575" s="128">
        <v>2</v>
      </c>
      <c r="D1575" s="128">
        <v>2</v>
      </c>
      <c r="E1575" s="128">
        <v>2</v>
      </c>
      <c r="F1575" s="128">
        <v>2</v>
      </c>
      <c r="G1575" s="128">
        <v>2</v>
      </c>
      <c r="H1575" s="128">
        <v>2</v>
      </c>
    </row>
    <row r="1576" spans="1:8">
      <c r="A1576" s="126" t="s">
        <v>4955</v>
      </c>
      <c r="B1576" s="127" t="s">
        <v>4957</v>
      </c>
      <c r="C1576" s="128">
        <v>2</v>
      </c>
      <c r="D1576" s="128">
        <v>2</v>
      </c>
      <c r="E1576" s="128">
        <v>2</v>
      </c>
      <c r="F1576" s="128">
        <v>2</v>
      </c>
      <c r="G1576" s="128">
        <v>3</v>
      </c>
      <c r="H1576" s="128">
        <v>3</v>
      </c>
    </row>
    <row r="1577" spans="1:8">
      <c r="A1577" s="126" t="s">
        <v>4958</v>
      </c>
      <c r="B1577" s="127" t="s">
        <v>4960</v>
      </c>
      <c r="C1577" s="128">
        <v>5</v>
      </c>
      <c r="D1577" s="128">
        <v>5</v>
      </c>
      <c r="E1577" s="128">
        <v>4</v>
      </c>
      <c r="F1577" s="128">
        <v>4</v>
      </c>
      <c r="G1577" s="128">
        <v>2</v>
      </c>
      <c r="H1577" s="128">
        <v>3</v>
      </c>
    </row>
    <row r="1578" spans="1:8">
      <c r="A1578" s="126" t="s">
        <v>4961</v>
      </c>
      <c r="B1578" s="127" t="s">
        <v>4963</v>
      </c>
      <c r="C1578" s="128">
        <v>5</v>
      </c>
      <c r="D1578" s="128">
        <v>3</v>
      </c>
      <c r="E1578" s="128">
        <v>4</v>
      </c>
      <c r="F1578" s="128">
        <v>4</v>
      </c>
      <c r="G1578" s="128">
        <v>4</v>
      </c>
      <c r="H1578" s="128">
        <v>3</v>
      </c>
    </row>
    <row r="1579" spans="1:8">
      <c r="A1579" s="126" t="s">
        <v>4964</v>
      </c>
      <c r="B1579" s="127" t="s">
        <v>4966</v>
      </c>
      <c r="C1579" s="128">
        <v>3</v>
      </c>
      <c r="D1579" s="128">
        <v>4</v>
      </c>
      <c r="E1579" s="128">
        <v>1</v>
      </c>
      <c r="F1579" s="128">
        <v>2</v>
      </c>
      <c r="G1579" s="128">
        <v>3</v>
      </c>
      <c r="H1579" s="128">
        <v>2</v>
      </c>
    </row>
    <row r="1580" spans="1:8">
      <c r="A1580" s="126" t="s">
        <v>4967</v>
      </c>
      <c r="B1580" s="127" t="s">
        <v>4969</v>
      </c>
      <c r="C1580" s="128">
        <v>9</v>
      </c>
      <c r="D1580" s="128">
        <v>2</v>
      </c>
      <c r="E1580" s="128">
        <v>0</v>
      </c>
      <c r="F1580" s="128">
        <v>0</v>
      </c>
      <c r="G1580" s="128">
        <v>0</v>
      </c>
      <c r="H1580" s="128">
        <v>0</v>
      </c>
    </row>
    <row r="1581" spans="1:8">
      <c r="A1581" s="126" t="s">
        <v>4970</v>
      </c>
      <c r="B1581" s="127" t="s">
        <v>4972</v>
      </c>
      <c r="C1581" s="128">
        <v>8</v>
      </c>
      <c r="D1581" s="128">
        <v>15</v>
      </c>
      <c r="E1581" s="128">
        <v>14</v>
      </c>
      <c r="F1581" s="128">
        <v>0</v>
      </c>
      <c r="G1581" s="128">
        <v>3</v>
      </c>
      <c r="H1581" s="128">
        <v>1</v>
      </c>
    </row>
    <row r="1582" spans="1:8">
      <c r="A1582" s="126" t="s">
        <v>4973</v>
      </c>
      <c r="B1582" s="127" t="s">
        <v>4975</v>
      </c>
      <c r="C1582" s="128">
        <v>6</v>
      </c>
      <c r="D1582" s="128">
        <v>2</v>
      </c>
      <c r="E1582" s="128">
        <v>8</v>
      </c>
      <c r="F1582" s="128">
        <v>6</v>
      </c>
      <c r="G1582" s="128">
        <v>6</v>
      </c>
      <c r="H1582" s="128">
        <v>6</v>
      </c>
    </row>
    <row r="1583" spans="1:8">
      <c r="A1583" s="126" t="s">
        <v>4976</v>
      </c>
      <c r="B1583" s="127" t="s">
        <v>4978</v>
      </c>
      <c r="C1583" s="128">
        <v>19</v>
      </c>
      <c r="D1583" s="128">
        <v>58</v>
      </c>
      <c r="E1583" s="128">
        <v>25</v>
      </c>
      <c r="F1583" s="128">
        <v>3</v>
      </c>
      <c r="G1583" s="128">
        <v>6</v>
      </c>
      <c r="H1583" s="128">
        <v>6</v>
      </c>
    </row>
    <row r="1584" spans="1:8">
      <c r="A1584" s="126" t="s">
        <v>4979</v>
      </c>
      <c r="B1584" s="127" t="s">
        <v>4981</v>
      </c>
      <c r="C1584" s="128">
        <v>4</v>
      </c>
      <c r="D1584" s="128">
        <v>7</v>
      </c>
      <c r="E1584" s="128">
        <v>0</v>
      </c>
      <c r="F1584" s="128">
        <v>6</v>
      </c>
      <c r="G1584" s="128">
        <v>5</v>
      </c>
      <c r="H1584" s="128">
        <v>6</v>
      </c>
    </row>
    <row r="1585" spans="1:8">
      <c r="A1585" s="126" t="s">
        <v>4982</v>
      </c>
      <c r="B1585" s="127" t="s">
        <v>4984</v>
      </c>
      <c r="C1585" s="128">
        <v>24</v>
      </c>
      <c r="D1585" s="128">
        <v>24</v>
      </c>
      <c r="E1585" s="128">
        <v>25</v>
      </c>
      <c r="F1585" s="128">
        <v>15</v>
      </c>
      <c r="G1585" s="128">
        <v>16</v>
      </c>
      <c r="H1585" s="128">
        <v>0</v>
      </c>
    </row>
    <row r="1586" spans="1:8">
      <c r="A1586" s="126" t="s">
        <v>4985</v>
      </c>
      <c r="B1586" s="127" t="s">
        <v>4987</v>
      </c>
      <c r="C1586" s="128">
        <v>18</v>
      </c>
      <c r="D1586" s="128">
        <v>23</v>
      </c>
      <c r="E1586" s="128">
        <v>12</v>
      </c>
      <c r="F1586" s="128">
        <v>22</v>
      </c>
      <c r="G1586" s="128">
        <v>23</v>
      </c>
      <c r="H1586" s="128">
        <v>12</v>
      </c>
    </row>
    <row r="1587" spans="1:8">
      <c r="A1587" s="126" t="s">
        <v>4988</v>
      </c>
      <c r="B1587" s="127" t="s">
        <v>4990</v>
      </c>
      <c r="C1587" s="128">
        <v>14</v>
      </c>
      <c r="D1587" s="128">
        <v>19</v>
      </c>
      <c r="E1587" s="128">
        <v>11</v>
      </c>
      <c r="F1587" s="128">
        <v>22</v>
      </c>
      <c r="G1587" s="128">
        <v>24</v>
      </c>
      <c r="H1587" s="128">
        <v>12</v>
      </c>
    </row>
    <row r="1588" spans="1:8">
      <c r="A1588" s="126" t="s">
        <v>4991</v>
      </c>
      <c r="B1588" s="127" t="s">
        <v>4993</v>
      </c>
      <c r="C1588" s="128">
        <v>14</v>
      </c>
      <c r="D1588" s="128">
        <v>26</v>
      </c>
      <c r="E1588" s="128">
        <v>14</v>
      </c>
      <c r="F1588" s="128">
        <v>21</v>
      </c>
      <c r="G1588" s="128">
        <v>22</v>
      </c>
      <c r="H1588" s="128">
        <v>12</v>
      </c>
    </row>
    <row r="1589" spans="1:8">
      <c r="A1589" s="126" t="s">
        <v>4994</v>
      </c>
      <c r="B1589" s="127" t="s">
        <v>4996</v>
      </c>
      <c r="C1589" s="128">
        <v>11</v>
      </c>
      <c r="D1589" s="128">
        <v>15</v>
      </c>
      <c r="E1589" s="128">
        <v>17</v>
      </c>
      <c r="F1589" s="128">
        <v>25</v>
      </c>
      <c r="G1589" s="128">
        <v>23</v>
      </c>
      <c r="H1589" s="128">
        <v>12</v>
      </c>
    </row>
    <row r="1590" spans="1:8">
      <c r="A1590" s="126" t="s">
        <v>4997</v>
      </c>
      <c r="B1590" s="127" t="s">
        <v>4999</v>
      </c>
      <c r="C1590" s="128">
        <v>11</v>
      </c>
      <c r="D1590" s="128">
        <v>17</v>
      </c>
      <c r="E1590" s="128">
        <v>11</v>
      </c>
      <c r="F1590" s="128">
        <v>16</v>
      </c>
      <c r="G1590" s="128">
        <v>10</v>
      </c>
      <c r="H1590" s="128">
        <v>0</v>
      </c>
    </row>
    <row r="1591" spans="1:8">
      <c r="A1591" s="126" t="s">
        <v>5000</v>
      </c>
      <c r="B1591" s="127" t="s">
        <v>5002</v>
      </c>
      <c r="C1591" s="128">
        <v>6</v>
      </c>
      <c r="D1591" s="128">
        <v>20</v>
      </c>
      <c r="E1591" s="128">
        <v>5</v>
      </c>
      <c r="F1591" s="128">
        <v>7</v>
      </c>
      <c r="G1591" s="128">
        <v>4</v>
      </c>
      <c r="H1591" s="128">
        <v>6</v>
      </c>
    </row>
    <row r="1592" spans="1:8">
      <c r="A1592" s="126" t="s">
        <v>5003</v>
      </c>
      <c r="B1592" s="127" t="s">
        <v>5005</v>
      </c>
      <c r="C1592" s="128">
        <v>7</v>
      </c>
      <c r="D1592" s="128">
        <v>7</v>
      </c>
      <c r="E1592" s="128">
        <v>8</v>
      </c>
      <c r="F1592" s="128">
        <v>6</v>
      </c>
      <c r="G1592" s="128">
        <v>4</v>
      </c>
      <c r="H1592" s="128">
        <v>6</v>
      </c>
    </row>
    <row r="1593" spans="1:8">
      <c r="A1593" s="126" t="s">
        <v>5006</v>
      </c>
      <c r="B1593" s="127" t="s">
        <v>5008</v>
      </c>
      <c r="C1593" s="128">
        <v>8</v>
      </c>
      <c r="D1593" s="128">
        <v>9</v>
      </c>
      <c r="E1593" s="128">
        <v>7</v>
      </c>
      <c r="F1593" s="128">
        <v>9</v>
      </c>
      <c r="G1593" s="128">
        <v>5</v>
      </c>
      <c r="H1593" s="128">
        <v>6</v>
      </c>
    </row>
    <row r="1594" spans="1:8">
      <c r="A1594" s="126" t="s">
        <v>5009</v>
      </c>
      <c r="B1594" s="127" t="s">
        <v>5011</v>
      </c>
      <c r="C1594" s="128">
        <v>3</v>
      </c>
      <c r="D1594" s="128">
        <v>12</v>
      </c>
      <c r="E1594" s="128">
        <v>0</v>
      </c>
      <c r="F1594" s="128">
        <v>0</v>
      </c>
      <c r="G1594" s="128">
        <v>0</v>
      </c>
      <c r="H1594" s="128">
        <v>0</v>
      </c>
    </row>
    <row r="1595" spans="1:8">
      <c r="A1595" s="126" t="s">
        <v>5012</v>
      </c>
      <c r="B1595" s="127" t="s">
        <v>5014</v>
      </c>
      <c r="C1595" s="128">
        <v>11</v>
      </c>
      <c r="D1595" s="128">
        <v>4</v>
      </c>
      <c r="E1595" s="128">
        <v>0</v>
      </c>
      <c r="F1595" s="128">
        <v>0</v>
      </c>
      <c r="G1595" s="128">
        <v>0</v>
      </c>
      <c r="H1595" s="128">
        <v>0</v>
      </c>
    </row>
    <row r="1596" spans="1:8">
      <c r="A1596" s="126" t="s">
        <v>5015</v>
      </c>
      <c r="B1596" s="127" t="s">
        <v>5017</v>
      </c>
      <c r="C1596" s="128">
        <v>6</v>
      </c>
      <c r="D1596" s="128">
        <v>1</v>
      </c>
      <c r="E1596" s="128">
        <v>0</v>
      </c>
      <c r="F1596" s="128">
        <v>0</v>
      </c>
      <c r="G1596" s="128">
        <v>0</v>
      </c>
      <c r="H1596" s="128">
        <v>0</v>
      </c>
    </row>
    <row r="1597" spans="1:8">
      <c r="A1597" s="126" t="s">
        <v>5018</v>
      </c>
      <c r="B1597" s="127" t="s">
        <v>5020</v>
      </c>
      <c r="C1597" s="128">
        <v>6</v>
      </c>
      <c r="D1597" s="128">
        <v>0</v>
      </c>
      <c r="E1597" s="128">
        <v>0</v>
      </c>
      <c r="F1597" s="128">
        <v>0</v>
      </c>
      <c r="G1597" s="128">
        <v>0</v>
      </c>
      <c r="H1597" s="128">
        <v>0</v>
      </c>
    </row>
    <row r="1598" spans="1:8">
      <c r="A1598" s="126" t="s">
        <v>5021</v>
      </c>
      <c r="B1598" s="127" t="s">
        <v>5023</v>
      </c>
      <c r="C1598" s="128">
        <v>0</v>
      </c>
      <c r="D1598" s="128">
        <v>8</v>
      </c>
      <c r="E1598" s="128">
        <v>0</v>
      </c>
      <c r="F1598" s="128">
        <v>0</v>
      </c>
      <c r="G1598" s="128">
        <v>0</v>
      </c>
      <c r="H1598" s="128">
        <v>0</v>
      </c>
    </row>
    <row r="1599" spans="1:8">
      <c r="A1599" s="126" t="s">
        <v>5024</v>
      </c>
      <c r="B1599" s="127" t="s">
        <v>5026</v>
      </c>
      <c r="C1599" s="128">
        <v>14</v>
      </c>
      <c r="D1599" s="128">
        <v>1</v>
      </c>
      <c r="E1599" s="128">
        <v>0</v>
      </c>
      <c r="F1599" s="128">
        <v>0</v>
      </c>
      <c r="G1599" s="128">
        <v>0</v>
      </c>
      <c r="H1599" s="128">
        <v>0</v>
      </c>
    </row>
    <row r="1600" spans="1:8">
      <c r="A1600" s="126" t="s">
        <v>5027</v>
      </c>
      <c r="B1600" s="127" t="s">
        <v>5029</v>
      </c>
      <c r="C1600" s="128">
        <v>8</v>
      </c>
      <c r="D1600" s="128">
        <v>5</v>
      </c>
      <c r="E1600" s="128">
        <v>3</v>
      </c>
      <c r="F1600" s="128">
        <v>10</v>
      </c>
      <c r="G1600" s="128">
        <v>11</v>
      </c>
      <c r="H1600" s="128">
        <v>3</v>
      </c>
    </row>
    <row r="1601" spans="1:8">
      <c r="A1601" s="126" t="s">
        <v>5030</v>
      </c>
      <c r="B1601" s="127" t="s">
        <v>5032</v>
      </c>
      <c r="C1601" s="128">
        <v>6</v>
      </c>
      <c r="D1601" s="128">
        <v>4</v>
      </c>
      <c r="E1601" s="128">
        <v>5</v>
      </c>
      <c r="F1601" s="128">
        <v>3</v>
      </c>
      <c r="G1601" s="128">
        <v>4</v>
      </c>
      <c r="H1601" s="128">
        <v>0</v>
      </c>
    </row>
    <row r="1602" spans="1:8">
      <c r="A1602" s="126" t="s">
        <v>5033</v>
      </c>
      <c r="B1602" s="127" t="s">
        <v>5035</v>
      </c>
      <c r="C1602" s="128">
        <v>18</v>
      </c>
      <c r="D1602" s="128">
        <v>14</v>
      </c>
      <c r="E1602" s="128">
        <v>17</v>
      </c>
      <c r="F1602" s="128">
        <v>15</v>
      </c>
      <c r="G1602" s="128">
        <v>11</v>
      </c>
      <c r="H1602" s="128">
        <v>6</v>
      </c>
    </row>
    <row r="1603" spans="1:8">
      <c r="A1603" s="126" t="s">
        <v>5036</v>
      </c>
      <c r="B1603" s="127" t="s">
        <v>5038</v>
      </c>
      <c r="C1603" s="128">
        <v>7</v>
      </c>
      <c r="D1603" s="128">
        <v>7</v>
      </c>
      <c r="E1603" s="128">
        <v>8</v>
      </c>
      <c r="F1603" s="128">
        <v>9</v>
      </c>
      <c r="G1603" s="128">
        <v>8</v>
      </c>
      <c r="H1603" s="128">
        <v>5</v>
      </c>
    </row>
    <row r="1604" spans="1:8">
      <c r="A1604" s="126" t="s">
        <v>5039</v>
      </c>
      <c r="B1604" s="127" t="s">
        <v>5041</v>
      </c>
      <c r="C1604" s="128">
        <v>0</v>
      </c>
      <c r="D1604" s="128">
        <v>0</v>
      </c>
      <c r="E1604" s="128">
        <v>2</v>
      </c>
      <c r="F1604" s="128">
        <v>0</v>
      </c>
      <c r="G1604" s="128">
        <v>0</v>
      </c>
      <c r="H1604" s="128">
        <v>0</v>
      </c>
    </row>
    <row r="1605" spans="1:8">
      <c r="A1605" s="126" t="s">
        <v>5042</v>
      </c>
      <c r="B1605" s="127" t="s">
        <v>5044</v>
      </c>
      <c r="C1605" s="128">
        <v>6</v>
      </c>
      <c r="D1605" s="128">
        <v>4</v>
      </c>
      <c r="E1605" s="128">
        <v>4</v>
      </c>
      <c r="F1605" s="128">
        <v>9</v>
      </c>
      <c r="G1605" s="128">
        <v>6</v>
      </c>
      <c r="H1605" s="128">
        <v>3</v>
      </c>
    </row>
    <row r="1606" spans="1:8">
      <c r="A1606" s="126" t="s">
        <v>5045</v>
      </c>
      <c r="B1606" s="127" t="s">
        <v>5047</v>
      </c>
      <c r="C1606" s="128">
        <v>3</v>
      </c>
      <c r="D1606" s="128">
        <v>7</v>
      </c>
      <c r="E1606" s="128">
        <v>9</v>
      </c>
      <c r="F1606" s="128">
        <v>10</v>
      </c>
      <c r="G1606" s="128">
        <v>9</v>
      </c>
      <c r="H1606" s="128">
        <v>3</v>
      </c>
    </row>
    <row r="1607" spans="1:8">
      <c r="A1607" s="126" t="s">
        <v>5048</v>
      </c>
      <c r="B1607" s="127" t="s">
        <v>5050</v>
      </c>
      <c r="C1607" s="128">
        <v>4</v>
      </c>
      <c r="D1607" s="128">
        <v>6</v>
      </c>
      <c r="E1607" s="128">
        <v>4</v>
      </c>
      <c r="F1607" s="128">
        <v>4</v>
      </c>
      <c r="G1607" s="128">
        <v>6</v>
      </c>
      <c r="H1607" s="128">
        <v>3</v>
      </c>
    </row>
    <row r="1608" spans="1:8">
      <c r="A1608" s="126" t="s">
        <v>5051</v>
      </c>
      <c r="B1608" s="127" t="s">
        <v>5053</v>
      </c>
      <c r="C1608" s="128">
        <v>3</v>
      </c>
      <c r="D1608" s="128">
        <v>0</v>
      </c>
      <c r="E1608" s="128">
        <v>4</v>
      </c>
      <c r="F1608" s="128">
        <v>8</v>
      </c>
      <c r="G1608" s="128">
        <v>3</v>
      </c>
      <c r="H1608" s="128">
        <v>3</v>
      </c>
    </row>
    <row r="1609" spans="1:8">
      <c r="A1609" s="126" t="s">
        <v>5054</v>
      </c>
      <c r="B1609" s="127" t="s">
        <v>5056</v>
      </c>
      <c r="C1609" s="128">
        <v>7</v>
      </c>
      <c r="D1609" s="128">
        <v>0</v>
      </c>
      <c r="E1609" s="128">
        <v>3</v>
      </c>
      <c r="F1609" s="128">
        <v>3</v>
      </c>
      <c r="G1609" s="128">
        <v>7</v>
      </c>
      <c r="H1609" s="128">
        <v>3</v>
      </c>
    </row>
    <row r="1610" spans="1:8">
      <c r="A1610" s="126" t="s">
        <v>5057</v>
      </c>
      <c r="B1610" s="127" t="s">
        <v>5059</v>
      </c>
      <c r="C1610" s="128">
        <v>28</v>
      </c>
      <c r="D1610" s="128">
        <v>6</v>
      </c>
      <c r="E1610" s="128">
        <v>12</v>
      </c>
      <c r="F1610" s="128">
        <v>5</v>
      </c>
      <c r="G1610" s="128">
        <v>5</v>
      </c>
      <c r="H1610" s="128">
        <v>6</v>
      </c>
    </row>
    <row r="1611" spans="1:8">
      <c r="A1611" s="126" t="s">
        <v>5060</v>
      </c>
      <c r="B1611" s="127" t="s">
        <v>5062</v>
      </c>
      <c r="C1611" s="128">
        <v>5</v>
      </c>
      <c r="D1611" s="128">
        <v>9</v>
      </c>
      <c r="E1611" s="128">
        <v>9</v>
      </c>
      <c r="F1611" s="128">
        <v>5</v>
      </c>
      <c r="G1611" s="128">
        <v>16</v>
      </c>
      <c r="H1611" s="128">
        <v>5</v>
      </c>
    </row>
    <row r="1612" spans="1:8">
      <c r="A1612" s="126" t="s">
        <v>5063</v>
      </c>
      <c r="B1612" s="127" t="s">
        <v>5065</v>
      </c>
      <c r="C1612" s="128">
        <v>2</v>
      </c>
      <c r="D1612" s="128">
        <v>3</v>
      </c>
      <c r="E1612" s="128">
        <v>2</v>
      </c>
      <c r="F1612" s="128">
        <v>2</v>
      </c>
      <c r="G1612" s="128">
        <v>1</v>
      </c>
      <c r="H1612" s="128">
        <v>0</v>
      </c>
    </row>
    <row r="1613" spans="1:8">
      <c r="A1613" s="126" t="s">
        <v>5066</v>
      </c>
      <c r="B1613" s="127" t="s">
        <v>5068</v>
      </c>
      <c r="C1613" s="128">
        <v>0</v>
      </c>
      <c r="D1613" s="128">
        <v>0</v>
      </c>
      <c r="E1613" s="128">
        <v>0</v>
      </c>
      <c r="F1613" s="128">
        <v>1</v>
      </c>
      <c r="G1613" s="128">
        <v>0</v>
      </c>
      <c r="H1613" s="128">
        <v>0</v>
      </c>
    </row>
    <row r="1614" spans="1:8">
      <c r="A1614" s="126" t="s">
        <v>5069</v>
      </c>
      <c r="B1614" s="127" t="s">
        <v>5071</v>
      </c>
      <c r="C1614" s="128">
        <v>0</v>
      </c>
      <c r="D1614" s="128">
        <v>0</v>
      </c>
      <c r="E1614" s="128">
        <v>1</v>
      </c>
      <c r="F1614" s="128">
        <v>0</v>
      </c>
      <c r="G1614" s="128">
        <v>0</v>
      </c>
      <c r="H1614" s="128">
        <v>0</v>
      </c>
    </row>
    <row r="1615" spans="1:8">
      <c r="A1615" s="126" t="s">
        <v>5072</v>
      </c>
      <c r="B1615" s="127" t="s">
        <v>5074</v>
      </c>
      <c r="C1615" s="128">
        <v>0</v>
      </c>
      <c r="D1615" s="128">
        <v>0</v>
      </c>
      <c r="E1615" s="128">
        <v>0</v>
      </c>
      <c r="F1615" s="128">
        <v>3</v>
      </c>
      <c r="G1615" s="128">
        <v>0</v>
      </c>
      <c r="H1615" s="128">
        <v>0</v>
      </c>
    </row>
    <row r="1616" spans="1:8">
      <c r="A1616" s="126" t="s">
        <v>5075</v>
      </c>
      <c r="B1616" s="127" t="s">
        <v>5077</v>
      </c>
      <c r="C1616" s="128">
        <v>2</v>
      </c>
      <c r="D1616" s="128">
        <v>0</v>
      </c>
      <c r="E1616" s="128">
        <v>1</v>
      </c>
      <c r="F1616" s="128">
        <v>2</v>
      </c>
      <c r="G1616" s="128">
        <v>1</v>
      </c>
      <c r="H1616" s="128">
        <v>0</v>
      </c>
    </row>
    <row r="1617" spans="1:8">
      <c r="A1617" s="126" t="s">
        <v>5078</v>
      </c>
      <c r="B1617" s="127" t="s">
        <v>5080</v>
      </c>
      <c r="C1617" s="128">
        <v>4</v>
      </c>
      <c r="D1617" s="128">
        <v>1</v>
      </c>
      <c r="E1617" s="128">
        <v>0</v>
      </c>
      <c r="F1617" s="128">
        <v>1</v>
      </c>
      <c r="G1617" s="128">
        <v>0</v>
      </c>
      <c r="H1617" s="128">
        <v>0</v>
      </c>
    </row>
    <row r="1618" spans="1:8">
      <c r="A1618" s="126" t="s">
        <v>5081</v>
      </c>
      <c r="B1618" s="127" t="s">
        <v>5083</v>
      </c>
      <c r="C1618" s="128">
        <v>24</v>
      </c>
      <c r="D1618" s="128">
        <v>24</v>
      </c>
      <c r="E1618" s="128">
        <v>12</v>
      </c>
      <c r="F1618" s="128">
        <v>10</v>
      </c>
      <c r="G1618" s="128">
        <v>16</v>
      </c>
      <c r="H1618" s="128">
        <v>24</v>
      </c>
    </row>
    <row r="1619" spans="1:8">
      <c r="A1619" s="126" t="s">
        <v>5084</v>
      </c>
      <c r="B1619" s="127" t="s">
        <v>5086</v>
      </c>
      <c r="C1619" s="128">
        <v>89</v>
      </c>
      <c r="D1619" s="128">
        <v>67</v>
      </c>
      <c r="E1619" s="128">
        <v>34</v>
      </c>
      <c r="F1619" s="128">
        <v>10</v>
      </c>
      <c r="G1619" s="128">
        <v>35</v>
      </c>
      <c r="H1619" s="128">
        <v>12</v>
      </c>
    </row>
    <row r="1620" spans="1:8">
      <c r="A1620" s="126" t="s">
        <v>5087</v>
      </c>
      <c r="B1620" s="127" t="s">
        <v>5089</v>
      </c>
      <c r="C1620" s="128">
        <v>187</v>
      </c>
      <c r="D1620" s="128">
        <v>180</v>
      </c>
      <c r="E1620" s="128">
        <v>89</v>
      </c>
      <c r="F1620" s="128">
        <v>31</v>
      </c>
      <c r="G1620" s="128">
        <v>71</v>
      </c>
      <c r="H1620" s="128">
        <v>93</v>
      </c>
    </row>
    <row r="1621" spans="1:8">
      <c r="A1621" s="126" t="s">
        <v>5090</v>
      </c>
      <c r="B1621" s="127" t="s">
        <v>5092</v>
      </c>
      <c r="C1621" s="128">
        <v>4</v>
      </c>
      <c r="D1621" s="128">
        <v>4</v>
      </c>
      <c r="E1621" s="128">
        <v>2</v>
      </c>
      <c r="F1621" s="128">
        <v>2</v>
      </c>
      <c r="G1621" s="128">
        <v>2</v>
      </c>
      <c r="H1621" s="128">
        <v>3</v>
      </c>
    </row>
    <row r="1622" spans="1:8">
      <c r="A1622" s="126" t="s">
        <v>5093</v>
      </c>
      <c r="B1622" s="127" t="s">
        <v>5095</v>
      </c>
      <c r="C1622" s="128">
        <v>4</v>
      </c>
      <c r="D1622" s="128">
        <v>3</v>
      </c>
      <c r="E1622" s="128">
        <v>2</v>
      </c>
      <c r="F1622" s="128">
        <v>2</v>
      </c>
      <c r="G1622" s="128">
        <v>2</v>
      </c>
      <c r="H1622" s="128">
        <v>3</v>
      </c>
    </row>
    <row r="1623" spans="1:8">
      <c r="A1623" s="126" t="s">
        <v>5096</v>
      </c>
      <c r="B1623" s="127" t="s">
        <v>5098</v>
      </c>
      <c r="C1623" s="128">
        <v>5</v>
      </c>
      <c r="D1623" s="128">
        <v>5</v>
      </c>
      <c r="E1623" s="128">
        <v>4</v>
      </c>
      <c r="F1623" s="128">
        <v>5</v>
      </c>
      <c r="G1623" s="128">
        <v>6</v>
      </c>
      <c r="H1623" s="128">
        <v>6</v>
      </c>
    </row>
    <row r="1624" spans="1:8">
      <c r="A1624" s="126" t="s">
        <v>5099</v>
      </c>
      <c r="B1624" s="127" t="s">
        <v>5101</v>
      </c>
      <c r="C1624" s="128">
        <v>6</v>
      </c>
      <c r="D1624" s="128">
        <v>12</v>
      </c>
      <c r="E1624" s="128">
        <v>6</v>
      </c>
      <c r="F1624" s="128">
        <v>6</v>
      </c>
      <c r="G1624" s="128">
        <v>6</v>
      </c>
      <c r="H1624" s="128">
        <v>3</v>
      </c>
    </row>
    <row r="1625" spans="1:8">
      <c r="A1625" s="126" t="s">
        <v>5102</v>
      </c>
      <c r="B1625" s="127" t="s">
        <v>5104</v>
      </c>
      <c r="C1625" s="128">
        <v>12</v>
      </c>
      <c r="D1625" s="128">
        <v>11</v>
      </c>
      <c r="E1625" s="128">
        <v>12</v>
      </c>
      <c r="F1625" s="128">
        <v>12</v>
      </c>
      <c r="G1625" s="128">
        <v>9</v>
      </c>
      <c r="H1625" s="128">
        <v>6</v>
      </c>
    </row>
    <row r="1626" spans="1:8">
      <c r="A1626" s="126" t="s">
        <v>5105</v>
      </c>
      <c r="B1626" s="127" t="s">
        <v>5107</v>
      </c>
      <c r="C1626" s="128">
        <v>11</v>
      </c>
      <c r="D1626" s="128">
        <v>12</v>
      </c>
      <c r="E1626" s="128">
        <v>12</v>
      </c>
      <c r="F1626" s="128">
        <v>12</v>
      </c>
      <c r="G1626" s="128">
        <v>9</v>
      </c>
      <c r="H1626" s="128">
        <v>9</v>
      </c>
    </row>
    <row r="1627" spans="1:8">
      <c r="A1627" s="126" t="s">
        <v>5108</v>
      </c>
      <c r="B1627" s="127" t="s">
        <v>5110</v>
      </c>
      <c r="C1627" s="128">
        <v>0</v>
      </c>
      <c r="D1627" s="128">
        <v>0</v>
      </c>
      <c r="E1627" s="128">
        <v>0</v>
      </c>
      <c r="F1627" s="128">
        <v>0</v>
      </c>
      <c r="G1627" s="128">
        <v>0</v>
      </c>
      <c r="H1627" s="128">
        <v>0</v>
      </c>
    </row>
    <row r="1628" spans="1:8">
      <c r="A1628" s="126" t="s">
        <v>5111</v>
      </c>
      <c r="B1628" s="127" t="s">
        <v>5113</v>
      </c>
      <c r="C1628" s="128">
        <v>12</v>
      </c>
      <c r="D1628" s="128">
        <v>11</v>
      </c>
      <c r="E1628" s="128">
        <v>6</v>
      </c>
      <c r="F1628" s="128">
        <v>6</v>
      </c>
      <c r="G1628" s="128">
        <v>3</v>
      </c>
      <c r="H1628" s="128">
        <v>6</v>
      </c>
    </row>
    <row r="1629" spans="1:8">
      <c r="A1629" s="126" t="s">
        <v>5114</v>
      </c>
      <c r="B1629" s="127" t="s">
        <v>5116</v>
      </c>
      <c r="C1629" s="128">
        <v>35</v>
      </c>
      <c r="D1629" s="128">
        <v>0</v>
      </c>
      <c r="E1629" s="128">
        <v>0</v>
      </c>
      <c r="F1629" s="128">
        <v>0</v>
      </c>
      <c r="G1629" s="128">
        <v>0</v>
      </c>
      <c r="H1629" s="128">
        <v>0</v>
      </c>
    </row>
    <row r="1630" spans="1:8">
      <c r="A1630" s="126" t="s">
        <v>5117</v>
      </c>
      <c r="B1630" s="127" t="s">
        <v>5119</v>
      </c>
      <c r="C1630" s="128">
        <v>26</v>
      </c>
      <c r="D1630" s="128">
        <v>14</v>
      </c>
      <c r="E1630" s="128">
        <v>3</v>
      </c>
      <c r="F1630" s="128">
        <v>0</v>
      </c>
      <c r="G1630" s="128">
        <v>0</v>
      </c>
      <c r="H1630" s="128">
        <v>0</v>
      </c>
    </row>
    <row r="1631" spans="1:8">
      <c r="A1631" s="126" t="s">
        <v>5120</v>
      </c>
      <c r="B1631" s="127" t="s">
        <v>5122</v>
      </c>
      <c r="C1631" s="128">
        <v>15</v>
      </c>
      <c r="D1631" s="128">
        <v>0</v>
      </c>
      <c r="E1631" s="128">
        <v>0</v>
      </c>
      <c r="F1631" s="128">
        <v>0</v>
      </c>
      <c r="G1631" s="128">
        <v>0</v>
      </c>
      <c r="H1631" s="128">
        <v>0</v>
      </c>
    </row>
    <row r="1632" spans="1:8">
      <c r="A1632" s="126" t="s">
        <v>5123</v>
      </c>
      <c r="B1632" s="127" t="s">
        <v>5125</v>
      </c>
      <c r="C1632" s="128">
        <v>29</v>
      </c>
      <c r="D1632" s="128">
        <v>0</v>
      </c>
      <c r="E1632" s="128">
        <v>0</v>
      </c>
      <c r="F1632" s="128">
        <v>0</v>
      </c>
      <c r="G1632" s="128">
        <v>0</v>
      </c>
      <c r="H1632" s="128">
        <v>0</v>
      </c>
    </row>
    <row r="1633" spans="1:8">
      <c r="A1633" s="126" t="s">
        <v>5126</v>
      </c>
      <c r="B1633" s="127" t="s">
        <v>5128</v>
      </c>
      <c r="C1633" s="128">
        <v>0</v>
      </c>
      <c r="D1633" s="128">
        <v>1</v>
      </c>
      <c r="E1633" s="128">
        <v>0</v>
      </c>
      <c r="F1633" s="128">
        <v>0</v>
      </c>
      <c r="G1633" s="128">
        <v>0</v>
      </c>
      <c r="H1633" s="128">
        <v>0</v>
      </c>
    </row>
    <row r="1634" spans="1:8">
      <c r="A1634" s="126" t="s">
        <v>5129</v>
      </c>
      <c r="B1634" s="127" t="s">
        <v>5131</v>
      </c>
      <c r="C1634" s="128">
        <v>1</v>
      </c>
      <c r="D1634" s="128">
        <v>0</v>
      </c>
      <c r="E1634" s="128">
        <v>0</v>
      </c>
      <c r="F1634" s="128">
        <v>0</v>
      </c>
      <c r="G1634" s="128">
        <v>0</v>
      </c>
      <c r="H1634" s="128">
        <v>0</v>
      </c>
    </row>
    <row r="1635" spans="1:8">
      <c r="A1635" s="126" t="s">
        <v>5132</v>
      </c>
      <c r="B1635" s="127" t="s">
        <v>5134</v>
      </c>
      <c r="C1635" s="128">
        <v>-1</v>
      </c>
      <c r="D1635" s="128">
        <v>0</v>
      </c>
      <c r="E1635" s="128">
        <v>0</v>
      </c>
      <c r="F1635" s="128">
        <v>0</v>
      </c>
      <c r="G1635" s="128">
        <v>0</v>
      </c>
      <c r="H1635" s="128">
        <v>0</v>
      </c>
    </row>
    <row r="1636" spans="1:8">
      <c r="A1636" s="126" t="s">
        <v>5135</v>
      </c>
      <c r="B1636" s="127" t="s">
        <v>5137</v>
      </c>
      <c r="C1636" s="128">
        <v>15</v>
      </c>
      <c r="D1636" s="128">
        <v>3</v>
      </c>
      <c r="E1636" s="128">
        <v>3</v>
      </c>
      <c r="F1636" s="128">
        <v>0</v>
      </c>
      <c r="G1636" s="128">
        <v>8</v>
      </c>
      <c r="H1636" s="128">
        <v>6</v>
      </c>
    </row>
    <row r="1637" spans="1:8">
      <c r="A1637" s="126" t="s">
        <v>5138</v>
      </c>
      <c r="B1637" s="127" t="s">
        <v>5140</v>
      </c>
      <c r="C1637" s="128">
        <v>20</v>
      </c>
      <c r="D1637" s="128">
        <v>7</v>
      </c>
      <c r="E1637" s="128">
        <v>1</v>
      </c>
      <c r="F1637" s="128">
        <v>0</v>
      </c>
      <c r="G1637" s="128">
        <v>5</v>
      </c>
      <c r="H1637" s="128">
        <v>12</v>
      </c>
    </row>
    <row r="1638" spans="1:8">
      <c r="A1638" s="126" t="s">
        <v>5141</v>
      </c>
      <c r="B1638" s="127" t="s">
        <v>5143</v>
      </c>
      <c r="C1638" s="128">
        <v>2</v>
      </c>
      <c r="D1638" s="128">
        <v>2</v>
      </c>
      <c r="E1638" s="128">
        <v>18</v>
      </c>
      <c r="F1638" s="128">
        <v>24</v>
      </c>
      <c r="G1638" s="128">
        <v>10</v>
      </c>
      <c r="H1638" s="128">
        <v>0</v>
      </c>
    </row>
    <row r="1639" spans="1:8">
      <c r="A1639" s="126" t="s">
        <v>5144</v>
      </c>
      <c r="B1639" s="127" t="s">
        <v>5146</v>
      </c>
      <c r="C1639" s="128">
        <v>-1</v>
      </c>
      <c r="D1639" s="128">
        <v>1</v>
      </c>
      <c r="E1639" s="128">
        <v>0</v>
      </c>
      <c r="F1639" s="128">
        <v>7</v>
      </c>
      <c r="G1639" s="128">
        <v>1</v>
      </c>
      <c r="H1639" s="128">
        <v>0</v>
      </c>
    </row>
    <row r="1640" spans="1:8">
      <c r="A1640" s="126" t="s">
        <v>5147</v>
      </c>
      <c r="B1640" s="127" t="s">
        <v>5149</v>
      </c>
      <c r="C1640" s="128">
        <v>0</v>
      </c>
      <c r="D1640" s="128">
        <v>4</v>
      </c>
      <c r="E1640" s="128">
        <v>1</v>
      </c>
      <c r="F1640" s="128">
        <v>6</v>
      </c>
      <c r="G1640" s="128">
        <v>0</v>
      </c>
      <c r="H1640" s="128">
        <v>0</v>
      </c>
    </row>
    <row r="1641" spans="1:8">
      <c r="A1641" s="126" t="s">
        <v>5150</v>
      </c>
      <c r="B1641" s="127" t="s">
        <v>5152</v>
      </c>
      <c r="C1641" s="128">
        <v>0</v>
      </c>
      <c r="D1641" s="128">
        <v>6</v>
      </c>
      <c r="E1641" s="128">
        <v>6</v>
      </c>
      <c r="F1641" s="128">
        <v>7</v>
      </c>
      <c r="G1641" s="128">
        <v>0</v>
      </c>
      <c r="H1641" s="128">
        <v>0</v>
      </c>
    </row>
    <row r="1642" spans="1:8">
      <c r="A1642" s="126" t="s">
        <v>5153</v>
      </c>
      <c r="B1642" s="127" t="s">
        <v>5155</v>
      </c>
      <c r="C1642" s="128">
        <v>9</v>
      </c>
      <c r="D1642" s="128">
        <v>0</v>
      </c>
      <c r="E1642" s="128">
        <v>10</v>
      </c>
      <c r="F1642" s="128">
        <v>2</v>
      </c>
      <c r="G1642" s="128">
        <v>6</v>
      </c>
      <c r="H1642" s="128">
        <v>0</v>
      </c>
    </row>
    <row r="1643" spans="1:8">
      <c r="A1643" s="126" t="s">
        <v>5156</v>
      </c>
      <c r="B1643" s="127" t="s">
        <v>5158</v>
      </c>
      <c r="C1643" s="128">
        <v>-1</v>
      </c>
      <c r="D1643" s="128">
        <v>0</v>
      </c>
      <c r="E1643" s="128">
        <v>0</v>
      </c>
      <c r="F1643" s="128">
        <v>1</v>
      </c>
      <c r="G1643" s="128">
        <v>3</v>
      </c>
      <c r="H1643" s="128">
        <v>0</v>
      </c>
    </row>
    <row r="1644" spans="1:8">
      <c r="A1644" s="126" t="s">
        <v>5159</v>
      </c>
      <c r="B1644" s="127" t="s">
        <v>5161</v>
      </c>
      <c r="C1644" s="128">
        <v>-1</v>
      </c>
      <c r="D1644" s="128">
        <v>1</v>
      </c>
      <c r="E1644" s="128">
        <v>1</v>
      </c>
      <c r="F1644" s="128">
        <v>0</v>
      </c>
      <c r="G1644" s="128">
        <v>0</v>
      </c>
      <c r="H1644" s="128">
        <v>0</v>
      </c>
    </row>
    <row r="1645" spans="1:8">
      <c r="A1645" s="126" t="s">
        <v>5162</v>
      </c>
      <c r="B1645" s="127" t="s">
        <v>5164</v>
      </c>
      <c r="C1645" s="128">
        <v>14</v>
      </c>
      <c r="D1645" s="128">
        <v>7</v>
      </c>
      <c r="E1645" s="128">
        <v>11</v>
      </c>
      <c r="F1645" s="128">
        <v>9</v>
      </c>
      <c r="G1645" s="128">
        <v>10</v>
      </c>
      <c r="H1645" s="128">
        <v>6</v>
      </c>
    </row>
    <row r="1646" spans="1:8">
      <c r="A1646" s="126" t="s">
        <v>5165</v>
      </c>
      <c r="B1646" s="127" t="s">
        <v>5167</v>
      </c>
      <c r="C1646" s="128">
        <v>12</v>
      </c>
      <c r="D1646" s="128">
        <v>5</v>
      </c>
      <c r="E1646" s="128">
        <v>8</v>
      </c>
      <c r="F1646" s="128">
        <v>9</v>
      </c>
      <c r="G1646" s="128">
        <v>8</v>
      </c>
      <c r="H1646" s="128">
        <v>6</v>
      </c>
    </row>
    <row r="1647" spans="1:8">
      <c r="A1647" s="126" t="s">
        <v>5168</v>
      </c>
      <c r="B1647" s="127" t="s">
        <v>5170</v>
      </c>
      <c r="C1647" s="128">
        <v>7</v>
      </c>
      <c r="D1647" s="128">
        <v>6</v>
      </c>
      <c r="E1647" s="128">
        <v>5</v>
      </c>
      <c r="F1647" s="128">
        <v>5</v>
      </c>
      <c r="G1647" s="128">
        <v>8</v>
      </c>
      <c r="H1647" s="128">
        <v>6</v>
      </c>
    </row>
    <row r="1648" spans="1:8">
      <c r="A1648" s="126" t="s">
        <v>5171</v>
      </c>
      <c r="B1648" s="127" t="s">
        <v>5173</v>
      </c>
      <c r="C1648" s="128">
        <v>14</v>
      </c>
      <c r="D1648" s="128">
        <v>6</v>
      </c>
      <c r="E1648" s="128">
        <v>9</v>
      </c>
      <c r="F1648" s="128">
        <v>8</v>
      </c>
      <c r="G1648" s="128">
        <v>9</v>
      </c>
      <c r="H1648" s="128">
        <v>6</v>
      </c>
    </row>
    <row r="1649" spans="1:8">
      <c r="A1649" s="126" t="s">
        <v>5174</v>
      </c>
      <c r="B1649" s="127" t="s">
        <v>5176</v>
      </c>
      <c r="C1649" s="128">
        <v>2</v>
      </c>
      <c r="D1649" s="128">
        <v>3</v>
      </c>
      <c r="E1649" s="128">
        <v>2</v>
      </c>
      <c r="F1649" s="128">
        <v>0</v>
      </c>
      <c r="G1649" s="128">
        <v>1</v>
      </c>
      <c r="H1649" s="128">
        <v>0</v>
      </c>
    </row>
    <row r="1650" spans="1:8">
      <c r="A1650" s="126" t="s">
        <v>5177</v>
      </c>
      <c r="B1650" s="127" t="s">
        <v>5179</v>
      </c>
      <c r="C1650" s="128">
        <v>9</v>
      </c>
      <c r="D1650" s="128">
        <v>9</v>
      </c>
      <c r="E1650" s="128">
        <v>8</v>
      </c>
      <c r="F1650" s="128">
        <v>7</v>
      </c>
      <c r="G1650" s="128">
        <v>12</v>
      </c>
      <c r="H1650" s="128">
        <v>6</v>
      </c>
    </row>
    <row r="1651" spans="1:8">
      <c r="A1651" s="126" t="s">
        <v>5180</v>
      </c>
      <c r="B1651" s="127" t="s">
        <v>5182</v>
      </c>
      <c r="C1651" s="128">
        <v>11</v>
      </c>
      <c r="D1651" s="128">
        <v>7</v>
      </c>
      <c r="E1651" s="128">
        <v>5</v>
      </c>
      <c r="F1651" s="128">
        <v>6</v>
      </c>
      <c r="G1651" s="128">
        <v>12</v>
      </c>
      <c r="H1651" s="128">
        <v>12</v>
      </c>
    </row>
    <row r="1652" spans="1:8">
      <c r="A1652" s="126" t="s">
        <v>5183</v>
      </c>
      <c r="B1652" s="127" t="s">
        <v>5185</v>
      </c>
      <c r="C1652" s="128">
        <v>6</v>
      </c>
      <c r="D1652" s="128">
        <v>6</v>
      </c>
      <c r="E1652" s="128">
        <v>6</v>
      </c>
      <c r="F1652" s="128">
        <v>6</v>
      </c>
      <c r="G1652" s="128">
        <v>5</v>
      </c>
      <c r="H1652" s="128">
        <v>6</v>
      </c>
    </row>
    <row r="1653" spans="1:8">
      <c r="A1653" s="126" t="s">
        <v>5186</v>
      </c>
      <c r="B1653" s="127" t="s">
        <v>5188</v>
      </c>
      <c r="C1653" s="128">
        <v>5</v>
      </c>
      <c r="D1653" s="128">
        <v>3</v>
      </c>
      <c r="E1653" s="128">
        <v>2</v>
      </c>
      <c r="F1653" s="128">
        <v>2</v>
      </c>
      <c r="G1653" s="128">
        <v>2</v>
      </c>
      <c r="H1653" s="128">
        <v>3</v>
      </c>
    </row>
    <row r="1654" spans="1:8">
      <c r="A1654" s="126" t="s">
        <v>5189</v>
      </c>
      <c r="B1654" s="127" t="s">
        <v>5191</v>
      </c>
      <c r="C1654" s="128">
        <v>9</v>
      </c>
      <c r="D1654" s="128">
        <v>9</v>
      </c>
      <c r="E1654" s="128">
        <v>6</v>
      </c>
      <c r="F1654" s="128">
        <v>4</v>
      </c>
      <c r="G1654" s="128">
        <v>6</v>
      </c>
      <c r="H1654" s="128">
        <v>3</v>
      </c>
    </row>
    <row r="1655" spans="1:8">
      <c r="A1655" s="126" t="s">
        <v>5192</v>
      </c>
      <c r="B1655" s="127" t="s">
        <v>5194</v>
      </c>
      <c r="C1655" s="128">
        <v>4</v>
      </c>
      <c r="D1655" s="128">
        <v>4</v>
      </c>
      <c r="E1655" s="128">
        <v>4</v>
      </c>
      <c r="F1655" s="128">
        <v>4</v>
      </c>
      <c r="G1655" s="128">
        <v>4</v>
      </c>
      <c r="H1655" s="128">
        <v>3</v>
      </c>
    </row>
    <row r="1656" spans="1:8">
      <c r="A1656" s="126" t="s">
        <v>5195</v>
      </c>
      <c r="B1656" s="127" t="s">
        <v>5197</v>
      </c>
      <c r="C1656" s="128">
        <v>5</v>
      </c>
      <c r="D1656" s="128">
        <v>3</v>
      </c>
      <c r="E1656" s="128">
        <v>2</v>
      </c>
      <c r="F1656" s="128">
        <v>2</v>
      </c>
      <c r="G1656" s="128">
        <v>3</v>
      </c>
      <c r="H1656" s="128">
        <v>2</v>
      </c>
    </row>
    <row r="1657" spans="1:8">
      <c r="A1657" s="126" t="s">
        <v>5198</v>
      </c>
      <c r="B1657" s="127" t="s">
        <v>5200</v>
      </c>
      <c r="C1657" s="128">
        <v>4</v>
      </c>
      <c r="D1657" s="128">
        <v>5</v>
      </c>
      <c r="E1657" s="128">
        <v>4</v>
      </c>
      <c r="F1657" s="128">
        <v>4</v>
      </c>
      <c r="G1657" s="128">
        <v>3</v>
      </c>
      <c r="H1657" s="128">
        <v>3</v>
      </c>
    </row>
    <row r="1658" spans="1:8">
      <c r="A1658" s="126" t="s">
        <v>5201</v>
      </c>
      <c r="B1658" s="127" t="s">
        <v>5203</v>
      </c>
      <c r="C1658" s="128">
        <v>3</v>
      </c>
      <c r="D1658" s="128">
        <v>4</v>
      </c>
      <c r="E1658" s="128">
        <v>5</v>
      </c>
      <c r="F1658" s="128">
        <v>4</v>
      </c>
      <c r="G1658" s="128">
        <v>4</v>
      </c>
      <c r="H1658" s="128">
        <v>3</v>
      </c>
    </row>
    <row r="1659" spans="1:8">
      <c r="A1659" s="126" t="s">
        <v>5204</v>
      </c>
      <c r="B1659" s="127" t="s">
        <v>5206</v>
      </c>
      <c r="C1659" s="128">
        <v>2</v>
      </c>
      <c r="D1659" s="128">
        <v>2</v>
      </c>
      <c r="E1659" s="128">
        <v>2</v>
      </c>
      <c r="F1659" s="128">
        <v>2</v>
      </c>
      <c r="G1659" s="128">
        <v>2</v>
      </c>
      <c r="H1659" s="128">
        <v>2</v>
      </c>
    </row>
    <row r="1660" spans="1:8">
      <c r="A1660" s="126" t="s">
        <v>5207</v>
      </c>
      <c r="B1660" s="127" t="s">
        <v>5209</v>
      </c>
      <c r="C1660" s="128">
        <v>3</v>
      </c>
      <c r="D1660" s="128">
        <v>3</v>
      </c>
      <c r="E1660" s="128">
        <v>3</v>
      </c>
      <c r="F1660" s="128">
        <v>3</v>
      </c>
      <c r="G1660" s="128">
        <v>3</v>
      </c>
      <c r="H1660" s="128">
        <v>3</v>
      </c>
    </row>
    <row r="1661" spans="1:8">
      <c r="A1661" s="126" t="s">
        <v>5210</v>
      </c>
      <c r="B1661" s="127" t="s">
        <v>5212</v>
      </c>
      <c r="C1661" s="128">
        <v>3</v>
      </c>
      <c r="D1661" s="128">
        <v>3</v>
      </c>
      <c r="E1661" s="128">
        <v>2</v>
      </c>
      <c r="F1661" s="128">
        <v>2</v>
      </c>
      <c r="G1661" s="128">
        <v>2</v>
      </c>
      <c r="H1661" s="128">
        <v>3</v>
      </c>
    </row>
    <row r="1662" spans="1:8">
      <c r="A1662" s="126" t="s">
        <v>5213</v>
      </c>
      <c r="B1662" s="127" t="s">
        <v>5215</v>
      </c>
      <c r="C1662" s="128">
        <v>3</v>
      </c>
      <c r="D1662" s="128">
        <v>3</v>
      </c>
      <c r="E1662" s="128">
        <v>2</v>
      </c>
      <c r="F1662" s="128">
        <v>3</v>
      </c>
      <c r="G1662" s="128">
        <v>2</v>
      </c>
      <c r="H1662" s="128">
        <v>3</v>
      </c>
    </row>
    <row r="1663" spans="1:8">
      <c r="A1663" s="126" t="s">
        <v>5216</v>
      </c>
      <c r="B1663" s="127" t="s">
        <v>5218</v>
      </c>
      <c r="C1663" s="128">
        <v>2</v>
      </c>
      <c r="D1663" s="128">
        <v>2</v>
      </c>
      <c r="E1663" s="128">
        <v>2</v>
      </c>
      <c r="F1663" s="128">
        <v>2</v>
      </c>
      <c r="G1663" s="128">
        <v>2</v>
      </c>
      <c r="H1663" s="128">
        <v>2</v>
      </c>
    </row>
    <row r="1664" spans="1:8">
      <c r="A1664" s="126" t="s">
        <v>5219</v>
      </c>
      <c r="B1664" s="127" t="s">
        <v>5221</v>
      </c>
      <c r="C1664" s="128">
        <v>6</v>
      </c>
      <c r="D1664" s="128">
        <v>5</v>
      </c>
      <c r="E1664" s="128">
        <v>5</v>
      </c>
      <c r="F1664" s="128">
        <v>5</v>
      </c>
      <c r="G1664" s="128">
        <v>3</v>
      </c>
      <c r="H1664" s="128">
        <v>3</v>
      </c>
    </row>
    <row r="1665" spans="1:8">
      <c r="A1665" s="126" t="s">
        <v>5222</v>
      </c>
      <c r="B1665" s="127" t="s">
        <v>5224</v>
      </c>
      <c r="C1665" s="128">
        <v>4</v>
      </c>
      <c r="D1665" s="128">
        <v>2</v>
      </c>
      <c r="E1665" s="128">
        <v>3</v>
      </c>
      <c r="F1665" s="128">
        <v>0</v>
      </c>
      <c r="G1665" s="128">
        <v>3</v>
      </c>
      <c r="H1665" s="128">
        <v>3</v>
      </c>
    </row>
    <row r="1666" spans="1:8">
      <c r="A1666" s="126" t="s">
        <v>5225</v>
      </c>
      <c r="B1666" s="127" t="s">
        <v>5227</v>
      </c>
      <c r="C1666" s="128">
        <v>2</v>
      </c>
      <c r="D1666" s="128">
        <v>3</v>
      </c>
      <c r="E1666" s="128">
        <v>2</v>
      </c>
      <c r="F1666" s="128">
        <v>1</v>
      </c>
      <c r="G1666" s="128">
        <v>3</v>
      </c>
      <c r="H1666" s="128">
        <v>2</v>
      </c>
    </row>
    <row r="1667" spans="1:8">
      <c r="A1667" s="126" t="s">
        <v>5228</v>
      </c>
      <c r="B1667" s="127" t="s">
        <v>5230</v>
      </c>
      <c r="C1667" s="128">
        <v>3</v>
      </c>
      <c r="D1667" s="128">
        <v>3</v>
      </c>
      <c r="E1667" s="128">
        <v>3</v>
      </c>
      <c r="F1667" s="128">
        <v>4</v>
      </c>
      <c r="G1667" s="128">
        <v>3</v>
      </c>
      <c r="H1667" s="128">
        <v>3</v>
      </c>
    </row>
    <row r="1668" spans="1:8">
      <c r="A1668" s="126" t="s">
        <v>5231</v>
      </c>
      <c r="B1668" s="127" t="s">
        <v>5233</v>
      </c>
      <c r="C1668" s="128">
        <v>4</v>
      </c>
      <c r="D1668" s="128">
        <v>2</v>
      </c>
      <c r="E1668" s="128">
        <v>2</v>
      </c>
      <c r="F1668" s="128">
        <v>2</v>
      </c>
      <c r="G1668" s="128">
        <v>2</v>
      </c>
      <c r="H1668" s="128">
        <v>3</v>
      </c>
    </row>
    <row r="1669" spans="1:8">
      <c r="A1669" s="126" t="s">
        <v>5234</v>
      </c>
      <c r="B1669" s="127" t="s">
        <v>5236</v>
      </c>
      <c r="C1669" s="128">
        <v>8</v>
      </c>
      <c r="D1669" s="128">
        <v>3</v>
      </c>
      <c r="E1669" s="128">
        <v>2</v>
      </c>
      <c r="F1669" s="128">
        <v>3</v>
      </c>
      <c r="G1669" s="128">
        <v>1</v>
      </c>
      <c r="H1669" s="128">
        <v>0</v>
      </c>
    </row>
    <row r="1670" spans="1:8">
      <c r="A1670" s="126" t="s">
        <v>5237</v>
      </c>
      <c r="B1670" s="127" t="s">
        <v>5239</v>
      </c>
      <c r="C1670" s="128">
        <v>6</v>
      </c>
      <c r="D1670" s="128">
        <v>4</v>
      </c>
      <c r="E1670" s="128">
        <v>5</v>
      </c>
      <c r="F1670" s="128">
        <v>3</v>
      </c>
      <c r="G1670" s="128">
        <v>4</v>
      </c>
      <c r="H1670" s="128">
        <v>6</v>
      </c>
    </row>
    <row r="1671" spans="1:8">
      <c r="A1671" s="126" t="s">
        <v>5240</v>
      </c>
      <c r="B1671" s="127" t="s">
        <v>5242</v>
      </c>
      <c r="C1671" s="128">
        <v>4</v>
      </c>
      <c r="D1671" s="128">
        <v>8</v>
      </c>
      <c r="E1671" s="128">
        <v>1</v>
      </c>
      <c r="F1671" s="128">
        <v>4</v>
      </c>
      <c r="G1671" s="128">
        <v>4</v>
      </c>
      <c r="H1671" s="128">
        <v>6</v>
      </c>
    </row>
    <row r="1672" spans="1:8">
      <c r="A1672" s="126" t="s">
        <v>5243</v>
      </c>
      <c r="B1672" s="127" t="s">
        <v>5245</v>
      </c>
      <c r="C1672" s="128">
        <v>7</v>
      </c>
      <c r="D1672" s="128">
        <v>2</v>
      </c>
      <c r="E1672" s="128">
        <v>1</v>
      </c>
      <c r="F1672" s="128">
        <v>2</v>
      </c>
      <c r="G1672" s="128">
        <v>1</v>
      </c>
      <c r="H1672" s="128">
        <v>6</v>
      </c>
    </row>
    <row r="1673" spans="1:8">
      <c r="A1673" s="126" t="s">
        <v>5246</v>
      </c>
      <c r="B1673" s="127" t="s">
        <v>5248</v>
      </c>
      <c r="C1673" s="128">
        <v>10</v>
      </c>
      <c r="D1673" s="128">
        <v>5</v>
      </c>
      <c r="E1673" s="128">
        <v>4</v>
      </c>
      <c r="F1673" s="128">
        <v>7</v>
      </c>
      <c r="G1673" s="128">
        <v>6</v>
      </c>
      <c r="H1673" s="128">
        <v>6</v>
      </c>
    </row>
    <row r="1674" spans="1:8">
      <c r="A1674" s="126" t="s">
        <v>5249</v>
      </c>
      <c r="B1674" s="127" t="s">
        <v>5251</v>
      </c>
      <c r="C1674" s="128">
        <v>7</v>
      </c>
      <c r="D1674" s="128">
        <v>7</v>
      </c>
      <c r="E1674" s="128">
        <v>5</v>
      </c>
      <c r="F1674" s="128">
        <v>6</v>
      </c>
      <c r="G1674" s="128">
        <v>5</v>
      </c>
      <c r="H1674" s="128">
        <v>6</v>
      </c>
    </row>
    <row r="1675" spans="1:8">
      <c r="A1675" s="126" t="s">
        <v>5252</v>
      </c>
      <c r="B1675" s="127" t="s">
        <v>5254</v>
      </c>
      <c r="C1675" s="128">
        <v>14</v>
      </c>
      <c r="D1675" s="128">
        <v>14</v>
      </c>
      <c r="E1675" s="128">
        <v>4</v>
      </c>
      <c r="F1675" s="128">
        <v>2</v>
      </c>
      <c r="G1675" s="128">
        <v>6</v>
      </c>
      <c r="H1675" s="128">
        <v>6</v>
      </c>
    </row>
    <row r="1676" spans="1:8">
      <c r="A1676" s="126" t="s">
        <v>5255</v>
      </c>
      <c r="B1676" s="127" t="s">
        <v>5257</v>
      </c>
      <c r="C1676" s="128">
        <v>3</v>
      </c>
      <c r="D1676" s="128">
        <v>3</v>
      </c>
      <c r="E1676" s="128">
        <v>2</v>
      </c>
      <c r="F1676" s="128">
        <v>4</v>
      </c>
      <c r="G1676" s="128">
        <v>2</v>
      </c>
      <c r="H1676" s="128">
        <v>6</v>
      </c>
    </row>
    <row r="1677" spans="1:8">
      <c r="A1677" s="126" t="s">
        <v>5258</v>
      </c>
      <c r="B1677" s="127" t="s">
        <v>5260</v>
      </c>
      <c r="C1677" s="128">
        <v>16</v>
      </c>
      <c r="D1677" s="128">
        <v>5</v>
      </c>
      <c r="E1677" s="128">
        <v>1</v>
      </c>
      <c r="F1677" s="128">
        <v>3</v>
      </c>
      <c r="G1677" s="128">
        <v>3</v>
      </c>
      <c r="H1677" s="128">
        <v>4</v>
      </c>
    </row>
    <row r="1678" spans="1:8">
      <c r="A1678" s="126" t="s">
        <v>5261</v>
      </c>
      <c r="B1678" s="127" t="s">
        <v>5263</v>
      </c>
      <c r="C1678" s="128">
        <v>3</v>
      </c>
      <c r="D1678" s="128">
        <v>4</v>
      </c>
      <c r="E1678" s="128">
        <v>2</v>
      </c>
      <c r="F1678" s="128">
        <v>3</v>
      </c>
      <c r="G1678" s="128">
        <v>2</v>
      </c>
      <c r="H1678" s="128">
        <v>4</v>
      </c>
    </row>
    <row r="1679" spans="1:8">
      <c r="A1679" s="126" t="s">
        <v>5264</v>
      </c>
      <c r="B1679" s="127" t="s">
        <v>5266</v>
      </c>
      <c r="C1679" s="128">
        <v>3</v>
      </c>
      <c r="D1679" s="128">
        <v>3</v>
      </c>
      <c r="E1679" s="128">
        <v>2</v>
      </c>
      <c r="F1679" s="128">
        <v>1</v>
      </c>
      <c r="G1679" s="128">
        <v>3</v>
      </c>
      <c r="H1679" s="128">
        <v>0</v>
      </c>
    </row>
    <row r="1680" spans="1:8">
      <c r="A1680" s="126" t="s">
        <v>5267</v>
      </c>
      <c r="B1680" s="127" t="s">
        <v>5269</v>
      </c>
      <c r="C1680" s="128">
        <v>6</v>
      </c>
      <c r="D1680" s="128">
        <v>3</v>
      </c>
      <c r="E1680" s="128">
        <v>1</v>
      </c>
      <c r="F1680" s="128">
        <v>1</v>
      </c>
      <c r="G1680" s="128">
        <v>1</v>
      </c>
      <c r="H1680" s="128">
        <v>0</v>
      </c>
    </row>
    <row r="1681" spans="1:8">
      <c r="A1681" s="126" t="s">
        <v>5270</v>
      </c>
      <c r="B1681" s="127" t="s">
        <v>5272</v>
      </c>
      <c r="C1681" s="128">
        <v>11</v>
      </c>
      <c r="D1681" s="128">
        <v>6</v>
      </c>
      <c r="E1681" s="128">
        <v>4</v>
      </c>
      <c r="F1681" s="128">
        <v>3</v>
      </c>
      <c r="G1681" s="128">
        <v>8</v>
      </c>
      <c r="H1681" s="128">
        <v>6</v>
      </c>
    </row>
    <row r="1682" spans="1:8">
      <c r="A1682" s="126" t="s">
        <v>5273</v>
      </c>
      <c r="B1682" s="127" t="s">
        <v>5275</v>
      </c>
      <c r="C1682" s="128">
        <v>59</v>
      </c>
      <c r="D1682" s="128">
        <v>88</v>
      </c>
      <c r="E1682" s="128">
        <v>129</v>
      </c>
      <c r="F1682" s="128">
        <v>65</v>
      </c>
      <c r="G1682" s="128">
        <v>72</v>
      </c>
      <c r="H1682" s="128">
        <v>100</v>
      </c>
    </row>
    <row r="1683" spans="1:8">
      <c r="A1683" s="126" t="s">
        <v>5276</v>
      </c>
      <c r="B1683" s="127" t="s">
        <v>5278</v>
      </c>
      <c r="C1683" s="128">
        <v>90</v>
      </c>
      <c r="D1683" s="128">
        <v>53</v>
      </c>
      <c r="E1683" s="128">
        <v>51</v>
      </c>
      <c r="F1683" s="128">
        <v>43</v>
      </c>
      <c r="G1683" s="128">
        <v>30</v>
      </c>
      <c r="H1683" s="128">
        <v>20</v>
      </c>
    </row>
    <row r="1684" spans="1:8">
      <c r="A1684" s="126" t="s">
        <v>5279</v>
      </c>
      <c r="B1684" s="127" t="s">
        <v>5281</v>
      </c>
      <c r="C1684" s="128">
        <v>41</v>
      </c>
      <c r="D1684" s="128">
        <v>45</v>
      </c>
      <c r="E1684" s="128">
        <v>52</v>
      </c>
      <c r="F1684" s="128">
        <v>29</v>
      </c>
      <c r="G1684" s="128">
        <v>45</v>
      </c>
      <c r="H1684" s="128">
        <v>6</v>
      </c>
    </row>
    <row r="1685" spans="1:8">
      <c r="A1685" s="126" t="s">
        <v>5282</v>
      </c>
      <c r="B1685" s="127" t="s">
        <v>5284</v>
      </c>
      <c r="C1685" s="128">
        <v>9</v>
      </c>
      <c r="D1685" s="128">
        <v>9</v>
      </c>
      <c r="E1685" s="128">
        <v>9</v>
      </c>
      <c r="F1685" s="128">
        <v>8</v>
      </c>
      <c r="G1685" s="128">
        <v>2</v>
      </c>
      <c r="H1685" s="128">
        <v>6</v>
      </c>
    </row>
    <row r="1686" spans="1:8">
      <c r="A1686" s="126" t="s">
        <v>5285</v>
      </c>
      <c r="B1686" s="127" t="s">
        <v>5287</v>
      </c>
      <c r="C1686" s="128">
        <v>82</v>
      </c>
      <c r="D1686" s="128">
        <v>85</v>
      </c>
      <c r="E1686" s="128">
        <v>47</v>
      </c>
      <c r="F1686" s="128">
        <v>56</v>
      </c>
      <c r="G1686" s="128">
        <v>37</v>
      </c>
      <c r="H1686" s="128">
        <v>60</v>
      </c>
    </row>
    <row r="1687" spans="1:8">
      <c r="A1687" s="126" t="s">
        <v>5288</v>
      </c>
      <c r="B1687" s="127" t="s">
        <v>5290</v>
      </c>
      <c r="C1687" s="128">
        <v>12</v>
      </c>
      <c r="D1687" s="128">
        <v>15</v>
      </c>
      <c r="E1687" s="128">
        <v>12</v>
      </c>
      <c r="F1687" s="128">
        <v>18</v>
      </c>
      <c r="G1687" s="128">
        <v>10</v>
      </c>
      <c r="H1687" s="128">
        <v>6</v>
      </c>
    </row>
    <row r="1688" spans="1:8">
      <c r="A1688" s="126" t="s">
        <v>5291</v>
      </c>
      <c r="B1688" s="127" t="s">
        <v>5293</v>
      </c>
      <c r="C1688" s="128">
        <v>16</v>
      </c>
      <c r="D1688" s="128">
        <v>13</v>
      </c>
      <c r="E1688" s="128">
        <v>10</v>
      </c>
      <c r="F1688" s="128">
        <v>11</v>
      </c>
      <c r="G1688" s="128">
        <v>11</v>
      </c>
      <c r="H1688" s="128">
        <v>6</v>
      </c>
    </row>
    <row r="1689" spans="1:8">
      <c r="A1689" s="126" t="s">
        <v>5294</v>
      </c>
      <c r="B1689" s="127" t="s">
        <v>5296</v>
      </c>
      <c r="C1689" s="128">
        <v>19</v>
      </c>
      <c r="D1689" s="128">
        <v>8</v>
      </c>
      <c r="E1689" s="128">
        <v>16</v>
      </c>
      <c r="F1689" s="128">
        <v>21</v>
      </c>
      <c r="G1689" s="128">
        <v>11</v>
      </c>
      <c r="H1689" s="128">
        <v>6</v>
      </c>
    </row>
    <row r="1690" spans="1:8">
      <c r="A1690" s="126" t="s">
        <v>5297</v>
      </c>
      <c r="B1690" s="127" t="s">
        <v>5299</v>
      </c>
      <c r="C1690" s="128">
        <v>27</v>
      </c>
      <c r="D1690" s="128">
        <v>36</v>
      </c>
      <c r="E1690" s="128">
        <v>10</v>
      </c>
      <c r="F1690" s="128">
        <v>11</v>
      </c>
      <c r="G1690" s="128">
        <v>19</v>
      </c>
      <c r="H1690" s="128">
        <v>6</v>
      </c>
    </row>
    <row r="1691" spans="1:8">
      <c r="A1691" s="126" t="s">
        <v>5300</v>
      </c>
      <c r="B1691" s="127" t="s">
        <v>5302</v>
      </c>
      <c r="C1691" s="128">
        <v>13</v>
      </c>
      <c r="D1691" s="128">
        <v>15</v>
      </c>
      <c r="E1691" s="128">
        <v>15</v>
      </c>
      <c r="F1691" s="128">
        <v>15</v>
      </c>
      <c r="G1691" s="128">
        <v>38</v>
      </c>
      <c r="H1691" s="128">
        <v>6</v>
      </c>
    </row>
    <row r="1692" spans="1:8">
      <c r="A1692" s="126" t="s">
        <v>5303</v>
      </c>
      <c r="B1692" s="127" t="s">
        <v>5305</v>
      </c>
      <c r="C1692" s="128">
        <v>26</v>
      </c>
      <c r="D1692" s="128">
        <v>55</v>
      </c>
      <c r="E1692" s="128">
        <v>49</v>
      </c>
      <c r="F1692" s="128">
        <v>16</v>
      </c>
      <c r="G1692" s="128">
        <v>55</v>
      </c>
      <c r="H1692" s="128">
        <v>6</v>
      </c>
    </row>
    <row r="1693" spans="1:8">
      <c r="A1693" s="126" t="s">
        <v>5306</v>
      </c>
      <c r="B1693" s="127" t="s">
        <v>5308</v>
      </c>
      <c r="C1693" s="128">
        <v>5</v>
      </c>
      <c r="D1693" s="128">
        <v>5</v>
      </c>
      <c r="E1693" s="128">
        <v>3</v>
      </c>
      <c r="F1693" s="128">
        <v>4</v>
      </c>
      <c r="G1693" s="128">
        <v>4</v>
      </c>
      <c r="H1693" s="128">
        <v>3</v>
      </c>
    </row>
    <row r="1694" spans="1:8">
      <c r="A1694" s="126" t="s">
        <v>5309</v>
      </c>
      <c r="B1694" s="127" t="s">
        <v>5311</v>
      </c>
      <c r="C1694" s="128">
        <v>8</v>
      </c>
      <c r="D1694" s="128">
        <v>2</v>
      </c>
      <c r="E1694" s="128">
        <v>3</v>
      </c>
      <c r="F1694" s="128">
        <v>3</v>
      </c>
      <c r="G1694" s="128">
        <v>3</v>
      </c>
      <c r="H1694" s="128">
        <v>0</v>
      </c>
    </row>
    <row r="1695" spans="1:8">
      <c r="A1695" s="126" t="s">
        <v>5312</v>
      </c>
      <c r="B1695" s="127" t="s">
        <v>5314</v>
      </c>
      <c r="C1695" s="128">
        <v>5</v>
      </c>
      <c r="D1695" s="128">
        <v>6</v>
      </c>
      <c r="E1695" s="128">
        <v>2</v>
      </c>
      <c r="F1695" s="128">
        <v>3</v>
      </c>
      <c r="G1695" s="128">
        <v>7</v>
      </c>
      <c r="H1695" s="128">
        <v>5</v>
      </c>
    </row>
    <row r="1696" spans="1:8">
      <c r="A1696" s="126" t="s">
        <v>5315</v>
      </c>
      <c r="B1696" s="127" t="s">
        <v>5317</v>
      </c>
      <c r="C1696" s="128">
        <v>1</v>
      </c>
      <c r="D1696" s="128">
        <v>2</v>
      </c>
      <c r="E1696" s="128">
        <v>2</v>
      </c>
      <c r="F1696" s="128">
        <v>2</v>
      </c>
      <c r="G1696" s="128">
        <v>2</v>
      </c>
      <c r="H1696" s="128">
        <v>6</v>
      </c>
    </row>
    <row r="1697" spans="1:8">
      <c r="A1697" s="126" t="s">
        <v>5318</v>
      </c>
      <c r="B1697" s="127" t="s">
        <v>5320</v>
      </c>
      <c r="C1697" s="128">
        <v>3</v>
      </c>
      <c r="D1697" s="128">
        <v>3</v>
      </c>
      <c r="E1697" s="128">
        <v>2</v>
      </c>
      <c r="F1697" s="128">
        <v>2</v>
      </c>
      <c r="G1697" s="128">
        <v>1</v>
      </c>
      <c r="H1697" s="128">
        <v>6</v>
      </c>
    </row>
    <row r="1698" spans="1:8">
      <c r="A1698" s="126" t="s">
        <v>5321</v>
      </c>
      <c r="B1698" s="127" t="s">
        <v>5323</v>
      </c>
      <c r="C1698" s="128">
        <v>3</v>
      </c>
      <c r="D1698" s="128">
        <v>3</v>
      </c>
      <c r="E1698" s="128">
        <v>2</v>
      </c>
      <c r="F1698" s="128">
        <v>2</v>
      </c>
      <c r="G1698" s="128">
        <v>2</v>
      </c>
      <c r="H1698" s="128">
        <v>4</v>
      </c>
    </row>
    <row r="1699" spans="1:8">
      <c r="A1699" s="126" t="s">
        <v>5324</v>
      </c>
      <c r="B1699" s="127" t="s">
        <v>5326</v>
      </c>
      <c r="C1699" s="128">
        <v>3</v>
      </c>
      <c r="D1699" s="128">
        <v>3</v>
      </c>
      <c r="E1699" s="128">
        <v>2</v>
      </c>
      <c r="F1699" s="128">
        <v>2</v>
      </c>
      <c r="G1699" s="128">
        <v>2</v>
      </c>
      <c r="H1699" s="128">
        <v>6</v>
      </c>
    </row>
    <row r="1700" spans="1:8">
      <c r="A1700" s="126" t="s">
        <v>5327</v>
      </c>
      <c r="B1700" s="127" t="s">
        <v>5329</v>
      </c>
      <c r="C1700" s="128">
        <v>3</v>
      </c>
      <c r="D1700" s="128">
        <v>3</v>
      </c>
      <c r="E1700" s="128">
        <v>2</v>
      </c>
      <c r="F1700" s="128">
        <v>2</v>
      </c>
      <c r="G1700" s="128">
        <v>2</v>
      </c>
      <c r="H1700" s="128">
        <v>0</v>
      </c>
    </row>
    <row r="1701" spans="1:8">
      <c r="A1701" s="126" t="s">
        <v>5330</v>
      </c>
      <c r="B1701" s="127" t="s">
        <v>5332</v>
      </c>
      <c r="C1701" s="128">
        <v>10</v>
      </c>
      <c r="D1701" s="128">
        <v>11</v>
      </c>
      <c r="E1701" s="128">
        <v>4</v>
      </c>
      <c r="F1701" s="128">
        <v>8</v>
      </c>
      <c r="G1701" s="128">
        <v>6</v>
      </c>
      <c r="H1701" s="128">
        <v>0</v>
      </c>
    </row>
    <row r="1702" spans="1:8">
      <c r="A1702" s="126" t="s">
        <v>5333</v>
      </c>
      <c r="B1702" s="127" t="s">
        <v>5335</v>
      </c>
      <c r="C1702" s="128">
        <v>7</v>
      </c>
      <c r="D1702" s="128">
        <v>15</v>
      </c>
      <c r="E1702" s="128">
        <v>9</v>
      </c>
      <c r="F1702" s="128">
        <v>11</v>
      </c>
      <c r="G1702" s="128">
        <v>11</v>
      </c>
      <c r="H1702" s="128">
        <v>0</v>
      </c>
    </row>
    <row r="1703" spans="1:8">
      <c r="A1703" s="126" t="s">
        <v>5336</v>
      </c>
      <c r="B1703" s="127" t="s">
        <v>5338</v>
      </c>
      <c r="C1703" s="128">
        <v>7</v>
      </c>
      <c r="D1703" s="128">
        <v>9</v>
      </c>
      <c r="E1703" s="128">
        <v>8</v>
      </c>
      <c r="F1703" s="128">
        <v>5</v>
      </c>
      <c r="G1703" s="128">
        <v>9</v>
      </c>
      <c r="H1703" s="128">
        <v>0</v>
      </c>
    </row>
    <row r="1704" spans="1:8">
      <c r="A1704" s="126" t="s">
        <v>5339</v>
      </c>
      <c r="B1704" s="127" t="s">
        <v>5341</v>
      </c>
      <c r="C1704" s="128">
        <v>8</v>
      </c>
      <c r="D1704" s="128">
        <v>6</v>
      </c>
      <c r="E1704" s="128">
        <v>7</v>
      </c>
      <c r="F1704" s="128">
        <v>2</v>
      </c>
      <c r="G1704" s="128">
        <v>7</v>
      </c>
      <c r="H1704" s="128">
        <v>2</v>
      </c>
    </row>
    <row r="1705" spans="1:8">
      <c r="A1705" s="126" t="s">
        <v>5342</v>
      </c>
      <c r="B1705" s="127" t="s">
        <v>5344</v>
      </c>
      <c r="C1705" s="128">
        <v>12</v>
      </c>
      <c r="D1705" s="128">
        <v>0</v>
      </c>
      <c r="E1705" s="128">
        <v>10</v>
      </c>
      <c r="F1705" s="128">
        <v>9</v>
      </c>
      <c r="G1705" s="128">
        <v>9</v>
      </c>
      <c r="H1705" s="128">
        <v>4</v>
      </c>
    </row>
    <row r="1706" spans="1:8">
      <c r="A1706" s="126" t="s">
        <v>5345</v>
      </c>
      <c r="B1706" s="127" t="s">
        <v>5347</v>
      </c>
      <c r="C1706" s="128">
        <v>16</v>
      </c>
      <c r="D1706" s="128">
        <v>3</v>
      </c>
      <c r="E1706" s="128">
        <v>5</v>
      </c>
      <c r="F1706" s="128">
        <v>7</v>
      </c>
      <c r="G1706" s="128">
        <v>6</v>
      </c>
      <c r="H1706" s="128">
        <v>4</v>
      </c>
    </row>
    <row r="1707" spans="1:8">
      <c r="A1707" s="126" t="s">
        <v>5348</v>
      </c>
      <c r="B1707" s="127" t="s">
        <v>5350</v>
      </c>
      <c r="C1707" s="128">
        <v>5</v>
      </c>
      <c r="D1707" s="128">
        <v>5</v>
      </c>
      <c r="E1707" s="128">
        <v>5</v>
      </c>
      <c r="F1707" s="128">
        <v>7</v>
      </c>
      <c r="G1707" s="128">
        <v>9</v>
      </c>
      <c r="H1707" s="128">
        <v>6</v>
      </c>
    </row>
    <row r="1708" spans="1:8">
      <c r="A1708" s="126" t="s">
        <v>5351</v>
      </c>
      <c r="B1708" s="127" t="s">
        <v>5353</v>
      </c>
      <c r="C1708" s="128">
        <v>7</v>
      </c>
      <c r="D1708" s="128">
        <v>12</v>
      </c>
      <c r="E1708" s="128">
        <v>10</v>
      </c>
      <c r="F1708" s="128">
        <v>15</v>
      </c>
      <c r="G1708" s="128">
        <v>18</v>
      </c>
      <c r="H1708" s="128">
        <v>6</v>
      </c>
    </row>
    <row r="1709" spans="1:8">
      <c r="A1709" s="126" t="s">
        <v>5354</v>
      </c>
      <c r="B1709" s="127" t="s">
        <v>5356</v>
      </c>
      <c r="C1709" s="128">
        <v>12</v>
      </c>
      <c r="D1709" s="128">
        <v>25</v>
      </c>
      <c r="E1709" s="128">
        <v>13</v>
      </c>
      <c r="F1709" s="128">
        <v>17</v>
      </c>
      <c r="G1709" s="128">
        <v>12</v>
      </c>
      <c r="H1709" s="128">
        <v>6</v>
      </c>
    </row>
    <row r="1710" spans="1:8">
      <c r="A1710" s="126" t="s">
        <v>5357</v>
      </c>
      <c r="B1710" s="127" t="s">
        <v>5359</v>
      </c>
      <c r="C1710" s="128">
        <v>8</v>
      </c>
      <c r="D1710" s="128">
        <v>16</v>
      </c>
      <c r="E1710" s="128">
        <v>13</v>
      </c>
      <c r="F1710" s="128">
        <v>14</v>
      </c>
      <c r="G1710" s="128">
        <v>12</v>
      </c>
      <c r="H1710" s="128">
        <v>6</v>
      </c>
    </row>
    <row r="1711" spans="1:8">
      <c r="A1711" s="126" t="s">
        <v>5360</v>
      </c>
      <c r="B1711" s="127" t="s">
        <v>5362</v>
      </c>
      <c r="C1711" s="128">
        <v>15</v>
      </c>
      <c r="D1711" s="128">
        <v>15</v>
      </c>
      <c r="E1711" s="128">
        <v>15</v>
      </c>
      <c r="F1711" s="128">
        <v>17</v>
      </c>
      <c r="G1711" s="128">
        <v>16</v>
      </c>
      <c r="H1711" s="128">
        <v>6</v>
      </c>
    </row>
    <row r="1712" spans="1:8">
      <c r="A1712" s="126" t="s">
        <v>5363</v>
      </c>
      <c r="B1712" s="127" t="s">
        <v>5365</v>
      </c>
      <c r="C1712" s="128">
        <v>12</v>
      </c>
      <c r="D1712" s="128">
        <v>11</v>
      </c>
      <c r="E1712" s="128">
        <v>14</v>
      </c>
      <c r="F1712" s="128">
        <v>10</v>
      </c>
      <c r="G1712" s="128">
        <v>14</v>
      </c>
      <c r="H1712" s="128">
        <v>6</v>
      </c>
    </row>
    <row r="1713" spans="1:8">
      <c r="A1713" s="126" t="s">
        <v>5366</v>
      </c>
      <c r="B1713" s="127" t="s">
        <v>5368</v>
      </c>
      <c r="C1713" s="128">
        <v>8</v>
      </c>
      <c r="D1713" s="128">
        <v>15</v>
      </c>
      <c r="E1713" s="128">
        <v>6</v>
      </c>
      <c r="F1713" s="128">
        <v>8</v>
      </c>
      <c r="G1713" s="128">
        <v>11</v>
      </c>
      <c r="H1713" s="128">
        <v>6</v>
      </c>
    </row>
    <row r="1714" spans="1:8">
      <c r="A1714" s="126" t="s">
        <v>5369</v>
      </c>
      <c r="B1714" s="127" t="s">
        <v>5371</v>
      </c>
      <c r="C1714" s="128">
        <v>12</v>
      </c>
      <c r="D1714" s="128">
        <v>34</v>
      </c>
      <c r="E1714" s="128">
        <v>18</v>
      </c>
      <c r="F1714" s="128">
        <v>18</v>
      </c>
      <c r="G1714" s="128">
        <v>24</v>
      </c>
      <c r="H1714" s="128">
        <v>6</v>
      </c>
    </row>
    <row r="1715" spans="1:8">
      <c r="A1715" s="126" t="s">
        <v>5372</v>
      </c>
      <c r="B1715" s="127" t="s">
        <v>5374</v>
      </c>
      <c r="C1715" s="128">
        <v>4</v>
      </c>
      <c r="D1715" s="128">
        <v>5</v>
      </c>
      <c r="E1715" s="128">
        <v>2</v>
      </c>
      <c r="F1715" s="128">
        <v>4</v>
      </c>
      <c r="G1715" s="128">
        <v>3</v>
      </c>
      <c r="H1715" s="128">
        <v>0</v>
      </c>
    </row>
    <row r="1716" spans="1:8">
      <c r="A1716" s="126" t="s">
        <v>5375</v>
      </c>
      <c r="B1716" s="127" t="s">
        <v>5377</v>
      </c>
      <c r="C1716" s="128">
        <v>10</v>
      </c>
      <c r="D1716" s="128">
        <v>5</v>
      </c>
      <c r="E1716" s="128">
        <v>3</v>
      </c>
      <c r="F1716" s="128">
        <v>3</v>
      </c>
      <c r="G1716" s="128">
        <v>2</v>
      </c>
      <c r="H1716" s="128">
        <v>3</v>
      </c>
    </row>
    <row r="1717" spans="1:8">
      <c r="A1717" s="126" t="s">
        <v>5378</v>
      </c>
      <c r="B1717" s="127" t="s">
        <v>5380</v>
      </c>
      <c r="C1717" s="128">
        <v>3</v>
      </c>
      <c r="D1717" s="128">
        <v>3</v>
      </c>
      <c r="E1717" s="128">
        <v>3</v>
      </c>
      <c r="F1717" s="128">
        <v>2</v>
      </c>
      <c r="G1717" s="128">
        <v>3</v>
      </c>
      <c r="H1717" s="128">
        <v>3</v>
      </c>
    </row>
    <row r="1718" spans="1:8">
      <c r="A1718" s="126" t="s">
        <v>5381</v>
      </c>
      <c r="B1718" s="127" t="s">
        <v>5383</v>
      </c>
      <c r="C1718" s="128">
        <v>5</v>
      </c>
      <c r="D1718" s="128">
        <v>6</v>
      </c>
      <c r="E1718" s="128">
        <v>6</v>
      </c>
      <c r="F1718" s="128">
        <v>5</v>
      </c>
      <c r="G1718" s="128">
        <v>6</v>
      </c>
      <c r="H1718" s="128">
        <v>6</v>
      </c>
    </row>
    <row r="1719" spans="1:8">
      <c r="A1719" s="126" t="s">
        <v>5384</v>
      </c>
      <c r="B1719" s="127" t="s">
        <v>5386</v>
      </c>
      <c r="C1719" s="128">
        <v>6</v>
      </c>
      <c r="D1719" s="128">
        <v>6</v>
      </c>
      <c r="E1719" s="128">
        <v>6</v>
      </c>
      <c r="F1719" s="128">
        <v>6</v>
      </c>
      <c r="G1719" s="128">
        <v>6</v>
      </c>
      <c r="H1719" s="128">
        <v>6</v>
      </c>
    </row>
    <row r="1720" spans="1:8">
      <c r="A1720" s="126" t="s">
        <v>5387</v>
      </c>
      <c r="B1720" s="127" t="s">
        <v>5389</v>
      </c>
      <c r="C1720" s="128">
        <v>2</v>
      </c>
      <c r="D1720" s="128">
        <v>0</v>
      </c>
      <c r="E1720" s="128">
        <v>0</v>
      </c>
      <c r="F1720" s="128">
        <v>0</v>
      </c>
      <c r="G1720" s="128">
        <v>0</v>
      </c>
      <c r="H1720" s="128">
        <v>0</v>
      </c>
    </row>
    <row r="1721" spans="1:8">
      <c r="A1721" s="126" t="s">
        <v>5390</v>
      </c>
      <c r="B1721" s="127" t="s">
        <v>5392</v>
      </c>
      <c r="C1721" s="128">
        <v>2</v>
      </c>
      <c r="D1721" s="128">
        <v>4</v>
      </c>
      <c r="E1721" s="128">
        <v>0</v>
      </c>
      <c r="F1721" s="128">
        <v>0</v>
      </c>
      <c r="G1721" s="128">
        <v>0</v>
      </c>
      <c r="H1721" s="128">
        <v>0</v>
      </c>
    </row>
    <row r="1722" spans="1:8">
      <c r="A1722" s="126" t="s">
        <v>5393</v>
      </c>
      <c r="B1722" s="127" t="s">
        <v>5395</v>
      </c>
      <c r="C1722" s="128">
        <v>1</v>
      </c>
      <c r="D1722" s="128">
        <v>4</v>
      </c>
      <c r="E1722" s="128">
        <v>0</v>
      </c>
      <c r="F1722" s="128">
        <v>0</v>
      </c>
      <c r="G1722" s="128">
        <v>0</v>
      </c>
      <c r="H1722" s="128">
        <v>0</v>
      </c>
    </row>
    <row r="1723" spans="1:8">
      <c r="A1723" s="126" t="s">
        <v>5396</v>
      </c>
      <c r="B1723" s="127" t="s">
        <v>5398</v>
      </c>
      <c r="C1723" s="128">
        <v>6</v>
      </c>
      <c r="D1723" s="128">
        <v>7</v>
      </c>
      <c r="E1723" s="128">
        <v>0</v>
      </c>
      <c r="F1723" s="128">
        <v>0</v>
      </c>
      <c r="G1723" s="128">
        <v>0</v>
      </c>
      <c r="H1723" s="128">
        <v>0</v>
      </c>
    </row>
    <row r="1724" spans="1:8">
      <c r="A1724" s="126" t="s">
        <v>5399</v>
      </c>
      <c r="B1724" s="127" t="s">
        <v>5401</v>
      </c>
      <c r="C1724" s="128">
        <v>3</v>
      </c>
      <c r="D1724" s="128">
        <v>5</v>
      </c>
      <c r="E1724" s="128">
        <v>0</v>
      </c>
      <c r="F1724" s="128">
        <v>3</v>
      </c>
      <c r="G1724" s="128">
        <v>0</v>
      </c>
      <c r="H1724" s="128">
        <v>0</v>
      </c>
    </row>
    <row r="1725" spans="1:8">
      <c r="A1725" s="126" t="s">
        <v>5402</v>
      </c>
      <c r="B1725" s="127" t="s">
        <v>5404</v>
      </c>
      <c r="C1725" s="128">
        <v>6</v>
      </c>
      <c r="D1725" s="128">
        <v>6</v>
      </c>
      <c r="E1725" s="128">
        <v>0</v>
      </c>
      <c r="F1725" s="128">
        <v>3</v>
      </c>
      <c r="G1725" s="128">
        <v>0</v>
      </c>
      <c r="H1725" s="128">
        <v>0</v>
      </c>
    </row>
    <row r="1726" spans="1:8">
      <c r="A1726" s="126" t="s">
        <v>5405</v>
      </c>
      <c r="B1726" s="127" t="s">
        <v>5407</v>
      </c>
      <c r="C1726" s="128">
        <v>5</v>
      </c>
      <c r="D1726" s="128">
        <v>4</v>
      </c>
      <c r="E1726" s="128">
        <v>3</v>
      </c>
      <c r="F1726" s="128">
        <v>4</v>
      </c>
      <c r="G1726" s="128">
        <v>3</v>
      </c>
      <c r="H1726" s="128">
        <v>6</v>
      </c>
    </row>
    <row r="1727" spans="1:8">
      <c r="A1727" s="126" t="s">
        <v>5408</v>
      </c>
      <c r="B1727" s="127" t="s">
        <v>5410</v>
      </c>
      <c r="C1727" s="128">
        <v>5</v>
      </c>
      <c r="D1727" s="128">
        <v>5</v>
      </c>
      <c r="E1727" s="128">
        <v>3</v>
      </c>
      <c r="F1727" s="128">
        <v>3</v>
      </c>
      <c r="G1727" s="128">
        <v>5</v>
      </c>
      <c r="H1727" s="128">
        <v>6</v>
      </c>
    </row>
    <row r="1728" spans="1:8">
      <c r="A1728" s="126" t="s">
        <v>5411</v>
      </c>
      <c r="B1728" s="127" t="s">
        <v>5413</v>
      </c>
      <c r="C1728" s="128">
        <v>8</v>
      </c>
      <c r="D1728" s="128">
        <v>6</v>
      </c>
      <c r="E1728" s="128">
        <v>6</v>
      </c>
      <c r="F1728" s="128">
        <v>6</v>
      </c>
      <c r="G1728" s="128">
        <v>5</v>
      </c>
      <c r="H1728" s="128">
        <v>6</v>
      </c>
    </row>
    <row r="1729" spans="1:8">
      <c r="A1729" s="126" t="s">
        <v>5414</v>
      </c>
      <c r="B1729" s="127" t="s">
        <v>5416</v>
      </c>
      <c r="C1729" s="128">
        <v>6</v>
      </c>
      <c r="D1729" s="128">
        <v>8</v>
      </c>
      <c r="E1729" s="128">
        <v>9</v>
      </c>
      <c r="F1729" s="128">
        <v>8</v>
      </c>
      <c r="G1729" s="128">
        <v>3</v>
      </c>
      <c r="H1729" s="128">
        <v>6</v>
      </c>
    </row>
    <row r="1730" spans="1:8">
      <c r="A1730" s="126" t="s">
        <v>5417</v>
      </c>
      <c r="B1730" s="127" t="s">
        <v>5419</v>
      </c>
      <c r="C1730" s="128">
        <v>4</v>
      </c>
      <c r="D1730" s="128">
        <v>5</v>
      </c>
      <c r="E1730" s="128">
        <v>5</v>
      </c>
      <c r="F1730" s="128">
        <v>4</v>
      </c>
      <c r="G1730" s="128">
        <v>6</v>
      </c>
      <c r="H1730" s="128">
        <v>6</v>
      </c>
    </row>
    <row r="1731" spans="1:8">
      <c r="A1731" s="126" t="s">
        <v>5420</v>
      </c>
      <c r="B1731" s="127" t="s">
        <v>5422</v>
      </c>
      <c r="C1731" s="128">
        <v>1</v>
      </c>
      <c r="D1731" s="128">
        <v>3</v>
      </c>
      <c r="E1731" s="128">
        <v>1</v>
      </c>
      <c r="F1731" s="128">
        <v>3</v>
      </c>
      <c r="G1731" s="128">
        <v>3</v>
      </c>
      <c r="H1731" s="128">
        <v>9</v>
      </c>
    </row>
    <row r="1732" spans="1:8">
      <c r="A1732" s="126" t="s">
        <v>5423</v>
      </c>
      <c r="B1732" s="127" t="s">
        <v>5425</v>
      </c>
      <c r="C1732" s="128">
        <v>6</v>
      </c>
      <c r="D1732" s="128">
        <v>4</v>
      </c>
      <c r="E1732" s="128">
        <v>4</v>
      </c>
      <c r="F1732" s="128">
        <v>2</v>
      </c>
      <c r="G1732" s="128">
        <v>4</v>
      </c>
      <c r="H1732" s="128">
        <v>2</v>
      </c>
    </row>
    <row r="1733" spans="1:8">
      <c r="A1733" s="126" t="s">
        <v>5426</v>
      </c>
      <c r="B1733" s="127" t="s">
        <v>5428</v>
      </c>
      <c r="C1733" s="128">
        <v>0</v>
      </c>
      <c r="D1733" s="128">
        <v>0</v>
      </c>
      <c r="E1733" s="128">
        <v>0</v>
      </c>
      <c r="F1733" s="128">
        <v>6</v>
      </c>
      <c r="G1733" s="128">
        <v>0</v>
      </c>
      <c r="H1733" s="128">
        <v>0</v>
      </c>
    </row>
    <row r="1734" spans="1:8">
      <c r="A1734" s="126" t="s">
        <v>5429</v>
      </c>
      <c r="B1734" s="127" t="s">
        <v>5431</v>
      </c>
      <c r="C1734" s="128">
        <v>0</v>
      </c>
      <c r="D1734" s="128">
        <v>0</v>
      </c>
      <c r="E1734" s="128">
        <v>0</v>
      </c>
      <c r="F1734" s="128">
        <v>3</v>
      </c>
      <c r="G1734" s="128">
        <v>0</v>
      </c>
      <c r="H1734" s="128">
        <v>0</v>
      </c>
    </row>
    <row r="1735" spans="1:8">
      <c r="A1735" s="126" t="s">
        <v>5432</v>
      </c>
      <c r="B1735" s="127" t="s">
        <v>5434</v>
      </c>
      <c r="C1735" s="128">
        <v>10</v>
      </c>
      <c r="D1735" s="128">
        <v>0</v>
      </c>
      <c r="E1735" s="128">
        <v>0</v>
      </c>
      <c r="F1735" s="128">
        <v>0</v>
      </c>
      <c r="G1735" s="128">
        <v>0</v>
      </c>
      <c r="H1735" s="128">
        <v>0</v>
      </c>
    </row>
    <row r="1736" spans="1:8">
      <c r="A1736" s="126" t="s">
        <v>5435</v>
      </c>
      <c r="B1736" s="127" t="s">
        <v>5437</v>
      </c>
      <c r="C1736" s="128">
        <v>20</v>
      </c>
      <c r="D1736" s="128">
        <v>24</v>
      </c>
      <c r="E1736" s="128">
        <v>14</v>
      </c>
      <c r="F1736" s="128">
        <v>18</v>
      </c>
      <c r="G1736" s="128">
        <v>17</v>
      </c>
      <c r="H1736" s="128">
        <v>3</v>
      </c>
    </row>
    <row r="1737" spans="1:8">
      <c r="A1737" s="126" t="s">
        <v>5438</v>
      </c>
      <c r="B1737" s="127" t="s">
        <v>5440</v>
      </c>
      <c r="C1737" s="128">
        <v>6</v>
      </c>
      <c r="D1737" s="128">
        <v>3</v>
      </c>
      <c r="E1737" s="128">
        <v>3</v>
      </c>
      <c r="F1737" s="128">
        <v>3</v>
      </c>
      <c r="G1737" s="128">
        <v>2</v>
      </c>
      <c r="H1737" s="128">
        <v>3</v>
      </c>
    </row>
    <row r="1738" spans="1:8">
      <c r="A1738" s="126" t="s">
        <v>5441</v>
      </c>
      <c r="B1738" s="127" t="s">
        <v>5443</v>
      </c>
      <c r="C1738" s="128">
        <v>18</v>
      </c>
      <c r="D1738" s="128">
        <v>24</v>
      </c>
      <c r="E1738" s="128">
        <v>15</v>
      </c>
      <c r="F1738" s="128">
        <v>19</v>
      </c>
      <c r="G1738" s="128">
        <v>15</v>
      </c>
      <c r="H1738" s="128">
        <v>6</v>
      </c>
    </row>
    <row r="1739" spans="1:8">
      <c r="A1739" s="126" t="s">
        <v>5444</v>
      </c>
      <c r="B1739" s="127" t="s">
        <v>5446</v>
      </c>
      <c r="C1739" s="128">
        <v>10</v>
      </c>
      <c r="D1739" s="128">
        <v>9</v>
      </c>
      <c r="E1739" s="128">
        <v>6</v>
      </c>
      <c r="F1739" s="128">
        <v>6</v>
      </c>
      <c r="G1739" s="128">
        <v>4</v>
      </c>
      <c r="H1739" s="128">
        <v>3</v>
      </c>
    </row>
    <row r="1740" spans="1:8">
      <c r="A1740" s="126" t="s">
        <v>5447</v>
      </c>
      <c r="B1740" s="127" t="s">
        <v>5449</v>
      </c>
      <c r="C1740" s="128">
        <v>9</v>
      </c>
      <c r="D1740" s="128">
        <v>6</v>
      </c>
      <c r="E1740" s="128">
        <v>4</v>
      </c>
      <c r="F1740" s="128">
        <v>5</v>
      </c>
      <c r="G1740" s="128">
        <v>5</v>
      </c>
      <c r="H1740" s="128">
        <v>3</v>
      </c>
    </row>
    <row r="1741" spans="1:8">
      <c r="A1741" s="126" t="s">
        <v>5450</v>
      </c>
      <c r="B1741" s="127" t="s">
        <v>5452</v>
      </c>
      <c r="C1741" s="128">
        <v>17</v>
      </c>
      <c r="D1741" s="128">
        <v>37</v>
      </c>
      <c r="E1741" s="128">
        <v>19</v>
      </c>
      <c r="F1741" s="128">
        <v>49</v>
      </c>
      <c r="G1741" s="128">
        <v>15</v>
      </c>
      <c r="H1741" s="128">
        <v>6</v>
      </c>
    </row>
    <row r="1742" spans="1:8">
      <c r="A1742" s="126" t="s">
        <v>5453</v>
      </c>
      <c r="B1742" s="127" t="s">
        <v>5455</v>
      </c>
      <c r="C1742" s="128">
        <v>15</v>
      </c>
      <c r="D1742" s="128">
        <v>7</v>
      </c>
      <c r="E1742" s="128">
        <v>2</v>
      </c>
      <c r="F1742" s="128">
        <v>3</v>
      </c>
      <c r="G1742" s="128">
        <v>17</v>
      </c>
      <c r="H1742" s="128">
        <v>6</v>
      </c>
    </row>
    <row r="1743" spans="1:8">
      <c r="A1743" s="126" t="s">
        <v>5456</v>
      </c>
      <c r="B1743" s="127" t="s">
        <v>5458</v>
      </c>
      <c r="C1743" s="128">
        <v>14</v>
      </c>
      <c r="D1743" s="128">
        <v>9</v>
      </c>
      <c r="E1743" s="128">
        <v>6</v>
      </c>
      <c r="F1743" s="128">
        <v>7</v>
      </c>
      <c r="G1743" s="128">
        <v>6</v>
      </c>
      <c r="H1743" s="128">
        <v>6</v>
      </c>
    </row>
    <row r="1744" spans="1:8">
      <c r="A1744" s="126" t="s">
        <v>5459</v>
      </c>
      <c r="B1744" s="127" t="s">
        <v>5461</v>
      </c>
      <c r="C1744" s="128">
        <v>50</v>
      </c>
      <c r="D1744" s="128">
        <v>49</v>
      </c>
      <c r="E1744" s="128">
        <v>29</v>
      </c>
      <c r="F1744" s="128">
        <v>35</v>
      </c>
      <c r="G1744" s="128">
        <v>48</v>
      </c>
      <c r="H1744" s="128">
        <v>6</v>
      </c>
    </row>
    <row r="1745" spans="1:8">
      <c r="A1745" s="126" t="s">
        <v>5462</v>
      </c>
      <c r="B1745" s="127" t="s">
        <v>5464</v>
      </c>
      <c r="C1745" s="128">
        <v>26</v>
      </c>
      <c r="D1745" s="128">
        <v>18</v>
      </c>
      <c r="E1745" s="128">
        <v>11</v>
      </c>
      <c r="F1745" s="128">
        <v>8</v>
      </c>
      <c r="G1745" s="128">
        <v>11</v>
      </c>
      <c r="H1745" s="128">
        <v>4</v>
      </c>
    </row>
    <row r="1746" spans="1:8">
      <c r="A1746" s="126" t="s">
        <v>5465</v>
      </c>
      <c r="B1746" s="127" t="s">
        <v>5467</v>
      </c>
      <c r="C1746" s="128">
        <v>8</v>
      </c>
      <c r="D1746" s="128">
        <v>11</v>
      </c>
      <c r="E1746" s="128">
        <v>6</v>
      </c>
      <c r="F1746" s="128">
        <v>10</v>
      </c>
      <c r="G1746" s="128">
        <v>8</v>
      </c>
      <c r="H1746" s="128">
        <v>6</v>
      </c>
    </row>
    <row r="1747" spans="1:8">
      <c r="A1747" s="126" t="s">
        <v>5468</v>
      </c>
      <c r="B1747" s="127" t="s">
        <v>5470</v>
      </c>
      <c r="C1747" s="128">
        <v>8</v>
      </c>
      <c r="D1747" s="128">
        <v>13</v>
      </c>
      <c r="E1747" s="128">
        <v>5</v>
      </c>
      <c r="F1747" s="128">
        <v>3</v>
      </c>
      <c r="G1747" s="128">
        <v>2</v>
      </c>
      <c r="H1747" s="128">
        <v>3</v>
      </c>
    </row>
    <row r="1748" spans="1:8">
      <c r="A1748" s="126" t="s">
        <v>5471</v>
      </c>
      <c r="B1748" s="127" t="s">
        <v>5473</v>
      </c>
      <c r="C1748" s="128">
        <v>2</v>
      </c>
      <c r="D1748" s="128">
        <v>3</v>
      </c>
      <c r="E1748" s="128">
        <v>0</v>
      </c>
      <c r="F1748" s="128">
        <v>0</v>
      </c>
      <c r="G1748" s="128">
        <v>0</v>
      </c>
      <c r="H1748" s="128">
        <v>0</v>
      </c>
    </row>
    <row r="1749" spans="1:8">
      <c r="A1749" s="126" t="s">
        <v>5474</v>
      </c>
      <c r="B1749" s="127" t="s">
        <v>5476</v>
      </c>
      <c r="C1749" s="128">
        <v>5</v>
      </c>
      <c r="D1749" s="128">
        <v>0</v>
      </c>
      <c r="E1749" s="128">
        <v>0</v>
      </c>
      <c r="F1749" s="128">
        <v>0</v>
      </c>
      <c r="G1749" s="128">
        <v>0</v>
      </c>
      <c r="H1749" s="128">
        <v>0</v>
      </c>
    </row>
    <row r="1750" spans="1:8">
      <c r="A1750" s="126" t="s">
        <v>5477</v>
      </c>
      <c r="B1750" s="127" t="s">
        <v>5479</v>
      </c>
      <c r="C1750" s="128">
        <v>2</v>
      </c>
      <c r="D1750" s="128">
        <v>0</v>
      </c>
      <c r="E1750" s="128">
        <v>0</v>
      </c>
      <c r="F1750" s="128">
        <v>0</v>
      </c>
      <c r="G1750" s="128">
        <v>0</v>
      </c>
      <c r="H1750" s="128">
        <v>0</v>
      </c>
    </row>
    <row r="1751" spans="1:8">
      <c r="A1751" s="126" t="s">
        <v>5480</v>
      </c>
      <c r="B1751" s="127" t="s">
        <v>5482</v>
      </c>
      <c r="C1751" s="128">
        <v>3</v>
      </c>
      <c r="D1751" s="128">
        <v>0</v>
      </c>
      <c r="E1751" s="128">
        <v>0</v>
      </c>
      <c r="F1751" s="128">
        <v>0</v>
      </c>
      <c r="G1751" s="128">
        <v>0</v>
      </c>
      <c r="H1751" s="128">
        <v>0</v>
      </c>
    </row>
    <row r="1752" spans="1:8">
      <c r="A1752" s="126" t="s">
        <v>5483</v>
      </c>
      <c r="B1752" s="127" t="s">
        <v>5485</v>
      </c>
      <c r="C1752" s="128">
        <v>14</v>
      </c>
      <c r="D1752" s="128">
        <v>1</v>
      </c>
      <c r="E1752" s="128">
        <v>0</v>
      </c>
      <c r="F1752" s="128">
        <v>0</v>
      </c>
      <c r="G1752" s="128">
        <v>0</v>
      </c>
      <c r="H1752" s="128">
        <v>0</v>
      </c>
    </row>
    <row r="1753" spans="1:8">
      <c r="A1753" s="126" t="s">
        <v>5486</v>
      </c>
      <c r="B1753" s="127" t="s">
        <v>5488</v>
      </c>
      <c r="C1753" s="128">
        <v>4</v>
      </c>
      <c r="D1753" s="128">
        <v>0</v>
      </c>
      <c r="E1753" s="128">
        <v>0</v>
      </c>
      <c r="F1753" s="128">
        <v>0</v>
      </c>
      <c r="G1753" s="128">
        <v>0</v>
      </c>
      <c r="H1753" s="128">
        <v>0</v>
      </c>
    </row>
    <row r="1754" spans="1:8">
      <c r="A1754" s="126" t="s">
        <v>5489</v>
      </c>
      <c r="B1754" s="127" t="s">
        <v>5491</v>
      </c>
      <c r="C1754" s="128">
        <v>2</v>
      </c>
      <c r="D1754" s="128">
        <v>0</v>
      </c>
      <c r="E1754" s="128">
        <v>0</v>
      </c>
      <c r="F1754" s="128">
        <v>0</v>
      </c>
      <c r="G1754" s="128">
        <v>0</v>
      </c>
      <c r="H1754" s="128">
        <v>0</v>
      </c>
    </row>
    <row r="1755" spans="1:8">
      <c r="A1755" s="126" t="s">
        <v>5492</v>
      </c>
      <c r="B1755" s="127" t="s">
        <v>5494</v>
      </c>
      <c r="C1755" s="128">
        <v>0</v>
      </c>
      <c r="D1755" s="128">
        <v>0</v>
      </c>
      <c r="E1755" s="128">
        <v>0</v>
      </c>
      <c r="F1755" s="128">
        <v>0</v>
      </c>
      <c r="G1755" s="128">
        <v>0</v>
      </c>
      <c r="H1755" s="128">
        <v>0</v>
      </c>
    </row>
    <row r="1756" spans="1:8">
      <c r="A1756" s="126" t="s">
        <v>5495</v>
      </c>
      <c r="B1756" s="127" t="s">
        <v>5497</v>
      </c>
      <c r="C1756" s="128">
        <v>52</v>
      </c>
      <c r="D1756" s="128">
        <v>-1</v>
      </c>
      <c r="E1756" s="128">
        <v>31</v>
      </c>
      <c r="F1756" s="128">
        <v>10</v>
      </c>
      <c r="G1756" s="128">
        <v>44</v>
      </c>
      <c r="H1756" s="128">
        <v>34</v>
      </c>
    </row>
    <row r="1757" spans="1:8">
      <c r="A1757" s="126" t="s">
        <v>5498</v>
      </c>
      <c r="B1757" s="127" t="s">
        <v>5500</v>
      </c>
      <c r="C1757" s="128">
        <v>0</v>
      </c>
      <c r="D1757" s="128">
        <v>0</v>
      </c>
      <c r="E1757" s="128">
        <v>0</v>
      </c>
      <c r="F1757" s="128">
        <v>0</v>
      </c>
      <c r="G1757" s="128">
        <v>0</v>
      </c>
      <c r="H1757" s="128">
        <v>0</v>
      </c>
    </row>
    <row r="1758" spans="1:8">
      <c r="A1758" s="126" t="s">
        <v>5501</v>
      </c>
      <c r="B1758" s="127" t="s">
        <v>5503</v>
      </c>
      <c r="C1758" s="128">
        <v>-37</v>
      </c>
      <c r="D1758" s="128">
        <v>53</v>
      </c>
      <c r="E1758" s="128">
        <v>16</v>
      </c>
      <c r="F1758" s="128">
        <v>18</v>
      </c>
      <c r="G1758" s="128">
        <v>0</v>
      </c>
      <c r="H1758" s="128">
        <v>0</v>
      </c>
    </row>
    <row r="1759" spans="1:8">
      <c r="A1759" s="126" t="s">
        <v>5504</v>
      </c>
      <c r="B1759" s="127" t="s">
        <v>5506</v>
      </c>
      <c r="C1759" s="128">
        <v>0</v>
      </c>
      <c r="D1759" s="128">
        <v>9</v>
      </c>
      <c r="E1759" s="128">
        <v>0</v>
      </c>
      <c r="F1759" s="128">
        <v>0</v>
      </c>
      <c r="G1759" s="128">
        <v>0</v>
      </c>
      <c r="H1759" s="128">
        <v>0</v>
      </c>
    </row>
    <row r="1760" spans="1:8">
      <c r="A1760" s="126" t="s">
        <v>5507</v>
      </c>
      <c r="B1760" s="127" t="s">
        <v>5509</v>
      </c>
      <c r="C1760" s="128">
        <v>0</v>
      </c>
      <c r="D1760" s="128">
        <v>0</v>
      </c>
      <c r="E1760" s="128">
        <v>0</v>
      </c>
      <c r="F1760" s="128">
        <v>0</v>
      </c>
      <c r="G1760" s="128">
        <v>0</v>
      </c>
      <c r="H1760" s="128">
        <v>0</v>
      </c>
    </row>
    <row r="1761" spans="1:8">
      <c r="A1761" s="126" t="s">
        <v>5510</v>
      </c>
      <c r="B1761" s="127" t="s">
        <v>5512</v>
      </c>
      <c r="C1761" s="128">
        <v>11</v>
      </c>
      <c r="D1761" s="128">
        <v>40</v>
      </c>
      <c r="E1761" s="128">
        <v>38</v>
      </c>
      <c r="F1761" s="128">
        <v>15</v>
      </c>
      <c r="G1761" s="128">
        <v>57</v>
      </c>
      <c r="H1761" s="128">
        <v>10</v>
      </c>
    </row>
    <row r="1762" spans="1:8">
      <c r="A1762" s="126" t="s">
        <v>5513</v>
      </c>
      <c r="B1762" s="127" t="s">
        <v>5515</v>
      </c>
      <c r="C1762" s="128">
        <v>74</v>
      </c>
      <c r="D1762" s="128">
        <v>57</v>
      </c>
      <c r="E1762" s="128">
        <v>18</v>
      </c>
      <c r="F1762" s="128">
        <v>48</v>
      </c>
      <c r="G1762" s="128">
        <v>30</v>
      </c>
      <c r="H1762" s="128">
        <v>12</v>
      </c>
    </row>
    <row r="1763" spans="1:8">
      <c r="A1763" s="126" t="s">
        <v>5516</v>
      </c>
      <c r="B1763" s="127" t="s">
        <v>5518</v>
      </c>
      <c r="C1763" s="128">
        <v>0</v>
      </c>
      <c r="D1763" s="128">
        <v>0</v>
      </c>
      <c r="E1763" s="128">
        <v>0</v>
      </c>
      <c r="F1763" s="128">
        <v>0</v>
      </c>
      <c r="G1763" s="128">
        <v>0</v>
      </c>
      <c r="H1763" s="128">
        <v>0</v>
      </c>
    </row>
    <row r="1764" spans="1:8">
      <c r="A1764" s="126" t="s">
        <v>5519</v>
      </c>
      <c r="B1764" s="127" t="s">
        <v>5521</v>
      </c>
      <c r="C1764" s="128">
        <v>51</v>
      </c>
      <c r="D1764" s="128">
        <v>143</v>
      </c>
      <c r="E1764" s="128">
        <v>46</v>
      </c>
      <c r="F1764" s="128">
        <v>65</v>
      </c>
      <c r="G1764" s="128">
        <v>41</v>
      </c>
      <c r="H1764" s="128">
        <v>29</v>
      </c>
    </row>
    <row r="1765" spans="1:8">
      <c r="A1765" s="126" t="s">
        <v>5522</v>
      </c>
      <c r="B1765" s="127" t="s">
        <v>5524</v>
      </c>
      <c r="C1765" s="128">
        <v>8</v>
      </c>
      <c r="D1765" s="128">
        <v>8</v>
      </c>
      <c r="E1765" s="128">
        <v>2</v>
      </c>
      <c r="F1765" s="128">
        <v>5</v>
      </c>
      <c r="G1765" s="128">
        <v>0</v>
      </c>
      <c r="H1765" s="128">
        <v>0</v>
      </c>
    </row>
    <row r="1766" spans="1:8">
      <c r="A1766" s="126" t="s">
        <v>5525</v>
      </c>
      <c r="B1766" s="127" t="s">
        <v>5527</v>
      </c>
      <c r="C1766" s="128">
        <v>44</v>
      </c>
      <c r="D1766" s="128">
        <v>78</v>
      </c>
      <c r="E1766" s="128">
        <v>79</v>
      </c>
      <c r="F1766" s="128">
        <v>79</v>
      </c>
      <c r="G1766" s="128">
        <v>99</v>
      </c>
      <c r="H1766" s="128">
        <v>102</v>
      </c>
    </row>
    <row r="1767" spans="1:8">
      <c r="A1767" s="126" t="s">
        <v>5528</v>
      </c>
      <c r="B1767" s="127" t="s">
        <v>5530</v>
      </c>
      <c r="C1767" s="128">
        <v>2</v>
      </c>
      <c r="D1767" s="128">
        <v>5</v>
      </c>
      <c r="E1767" s="128">
        <v>6</v>
      </c>
      <c r="F1767" s="128">
        <v>7</v>
      </c>
      <c r="G1767" s="128">
        <v>3</v>
      </c>
      <c r="H1767" s="128">
        <v>6</v>
      </c>
    </row>
    <row r="1768" spans="1:8">
      <c r="A1768" s="126" t="s">
        <v>5531</v>
      </c>
      <c r="B1768" s="127" t="s">
        <v>5533</v>
      </c>
      <c r="C1768" s="128">
        <v>4</v>
      </c>
      <c r="D1768" s="128">
        <v>11</v>
      </c>
      <c r="E1768" s="128">
        <v>0</v>
      </c>
      <c r="F1768" s="128">
        <v>0</v>
      </c>
      <c r="G1768" s="128">
        <v>16</v>
      </c>
      <c r="H1768" s="128">
        <v>5</v>
      </c>
    </row>
    <row r="1769" spans="1:8">
      <c r="A1769" s="126" t="s">
        <v>5534</v>
      </c>
      <c r="B1769" s="127" t="s">
        <v>5536</v>
      </c>
      <c r="C1769" s="128">
        <v>0</v>
      </c>
      <c r="D1769" s="128">
        <v>5</v>
      </c>
      <c r="E1769" s="128">
        <v>0</v>
      </c>
      <c r="F1769" s="128">
        <v>7</v>
      </c>
      <c r="G1769" s="128">
        <v>16</v>
      </c>
      <c r="H1769" s="128">
        <v>2</v>
      </c>
    </row>
    <row r="1770" spans="1:8">
      <c r="A1770" s="126" t="s">
        <v>5537</v>
      </c>
      <c r="B1770" s="127" t="s">
        <v>5539</v>
      </c>
      <c r="C1770" s="128">
        <v>15</v>
      </c>
      <c r="D1770" s="128">
        <v>13</v>
      </c>
      <c r="E1770" s="128">
        <v>6</v>
      </c>
      <c r="F1770" s="128">
        <v>5</v>
      </c>
      <c r="G1770" s="128">
        <v>8</v>
      </c>
      <c r="H1770" s="128">
        <v>5</v>
      </c>
    </row>
    <row r="1771" spans="1:8">
      <c r="A1771" s="126" t="s">
        <v>5540</v>
      </c>
      <c r="B1771" s="127" t="s">
        <v>5542</v>
      </c>
      <c r="C1771" s="128">
        <v>2</v>
      </c>
      <c r="D1771" s="128">
        <v>2</v>
      </c>
      <c r="E1771" s="128">
        <v>6</v>
      </c>
      <c r="F1771" s="128">
        <v>6</v>
      </c>
      <c r="G1771" s="128">
        <v>15</v>
      </c>
      <c r="H1771" s="128">
        <v>6</v>
      </c>
    </row>
    <row r="1772" spans="1:8">
      <c r="A1772" s="126" t="s">
        <v>5543</v>
      </c>
      <c r="B1772" s="127" t="s">
        <v>5545</v>
      </c>
      <c r="C1772" s="128">
        <v>5</v>
      </c>
      <c r="D1772" s="128">
        <v>7</v>
      </c>
      <c r="E1772" s="128">
        <v>0</v>
      </c>
      <c r="F1772" s="128">
        <v>5</v>
      </c>
      <c r="G1772" s="128">
        <v>8</v>
      </c>
      <c r="H1772" s="128">
        <v>6</v>
      </c>
    </row>
    <row r="1773" spans="1:8">
      <c r="A1773" s="126" t="s">
        <v>5546</v>
      </c>
      <c r="B1773" s="127" t="s">
        <v>5548</v>
      </c>
      <c r="C1773" s="128">
        <v>4</v>
      </c>
      <c r="D1773" s="128">
        <v>5</v>
      </c>
      <c r="E1773" s="128">
        <v>14</v>
      </c>
      <c r="F1773" s="128">
        <v>12</v>
      </c>
      <c r="G1773" s="128">
        <v>16</v>
      </c>
      <c r="H1773" s="128">
        <v>6</v>
      </c>
    </row>
    <row r="1774" spans="1:8">
      <c r="A1774" s="126" t="s">
        <v>5549</v>
      </c>
      <c r="B1774" s="127" t="s">
        <v>5551</v>
      </c>
      <c r="C1774" s="128">
        <v>7</v>
      </c>
      <c r="D1774" s="128">
        <v>2</v>
      </c>
      <c r="E1774" s="128">
        <v>0</v>
      </c>
      <c r="F1774" s="128">
        <v>9</v>
      </c>
      <c r="G1774" s="128">
        <v>9</v>
      </c>
      <c r="H1774" s="128">
        <v>4</v>
      </c>
    </row>
    <row r="1775" spans="1:8">
      <c r="A1775" s="126" t="s">
        <v>5552</v>
      </c>
      <c r="B1775" s="127" t="s">
        <v>5554</v>
      </c>
      <c r="C1775" s="128">
        <v>6</v>
      </c>
      <c r="D1775" s="128">
        <v>10</v>
      </c>
      <c r="E1775" s="128">
        <v>3</v>
      </c>
      <c r="F1775" s="128">
        <v>0</v>
      </c>
      <c r="G1775" s="128">
        <v>0</v>
      </c>
      <c r="H1775" s="128">
        <v>6</v>
      </c>
    </row>
    <row r="1776" spans="1:8">
      <c r="A1776" s="126" t="s">
        <v>5555</v>
      </c>
      <c r="B1776" s="127" t="s">
        <v>5557</v>
      </c>
      <c r="C1776" s="128">
        <v>3</v>
      </c>
      <c r="D1776" s="128">
        <v>12</v>
      </c>
      <c r="E1776" s="128">
        <v>12</v>
      </c>
      <c r="F1776" s="128">
        <v>0</v>
      </c>
      <c r="G1776" s="128">
        <v>0</v>
      </c>
      <c r="H1776" s="128">
        <v>21</v>
      </c>
    </row>
    <row r="1777" spans="1:8">
      <c r="A1777" s="126" t="s">
        <v>5558</v>
      </c>
      <c r="B1777" s="127" t="s">
        <v>5560</v>
      </c>
      <c r="C1777" s="128">
        <v>18</v>
      </c>
      <c r="D1777" s="128">
        <v>4</v>
      </c>
      <c r="E1777" s="128">
        <v>15</v>
      </c>
      <c r="F1777" s="128">
        <v>47</v>
      </c>
      <c r="G1777" s="128">
        <v>8</v>
      </c>
      <c r="H1777" s="128">
        <v>9</v>
      </c>
    </row>
    <row r="1778" spans="1:8">
      <c r="A1778" s="126" t="s">
        <v>5561</v>
      </c>
      <c r="B1778" s="127" t="s">
        <v>5563</v>
      </c>
      <c r="C1778" s="128">
        <v>8</v>
      </c>
      <c r="D1778" s="128">
        <v>10</v>
      </c>
      <c r="E1778" s="128">
        <v>4</v>
      </c>
      <c r="F1778" s="128">
        <v>7</v>
      </c>
      <c r="G1778" s="128">
        <v>12</v>
      </c>
      <c r="H1778" s="128">
        <v>11</v>
      </c>
    </row>
    <row r="1779" spans="1:8">
      <c r="A1779" s="126" t="s">
        <v>5564</v>
      </c>
      <c r="B1779" s="127" t="s">
        <v>5566</v>
      </c>
      <c r="C1779" s="128">
        <v>0</v>
      </c>
      <c r="D1779" s="128">
        <v>14</v>
      </c>
      <c r="E1779" s="128">
        <v>3</v>
      </c>
      <c r="F1779" s="128">
        <v>17</v>
      </c>
      <c r="G1779" s="128">
        <v>29</v>
      </c>
      <c r="H1779" s="128">
        <v>12</v>
      </c>
    </row>
    <row r="1780" spans="1:8">
      <c r="A1780" s="126" t="s">
        <v>5567</v>
      </c>
      <c r="B1780" s="127" t="s">
        <v>5569</v>
      </c>
      <c r="C1780" s="128">
        <v>14</v>
      </c>
      <c r="D1780" s="128">
        <v>1</v>
      </c>
      <c r="E1780" s="128">
        <v>3</v>
      </c>
      <c r="F1780" s="128">
        <v>6</v>
      </c>
      <c r="G1780" s="128">
        <v>12</v>
      </c>
      <c r="H1780" s="128">
        <v>24</v>
      </c>
    </row>
    <row r="1781" spans="1:8">
      <c r="A1781" s="126" t="s">
        <v>5570</v>
      </c>
      <c r="B1781" s="127" t="s">
        <v>5572</v>
      </c>
      <c r="C1781" s="128">
        <v>58</v>
      </c>
      <c r="D1781" s="128">
        <v>25</v>
      </c>
      <c r="E1781" s="128">
        <v>12</v>
      </c>
      <c r="F1781" s="128">
        <v>45</v>
      </c>
      <c r="G1781" s="128">
        <v>47</v>
      </c>
      <c r="H1781" s="128">
        <v>22</v>
      </c>
    </row>
    <row r="1782" spans="1:8">
      <c r="A1782" s="126" t="s">
        <v>5573</v>
      </c>
      <c r="B1782" s="127" t="s">
        <v>5575</v>
      </c>
      <c r="C1782" s="128">
        <v>225</v>
      </c>
      <c r="D1782" s="128">
        <v>5</v>
      </c>
      <c r="E1782" s="128">
        <v>77</v>
      </c>
      <c r="F1782" s="128">
        <v>422</v>
      </c>
      <c r="G1782" s="128">
        <v>225</v>
      </c>
      <c r="H1782" s="128">
        <v>79</v>
      </c>
    </row>
    <row r="1783" spans="1:8">
      <c r="A1783" s="126" t="s">
        <v>5576</v>
      </c>
      <c r="B1783" s="127" t="s">
        <v>5578</v>
      </c>
      <c r="C1783" s="128">
        <v>19</v>
      </c>
      <c r="D1783" s="128">
        <v>50</v>
      </c>
      <c r="E1783" s="128">
        <v>13</v>
      </c>
      <c r="F1783" s="128">
        <v>27</v>
      </c>
      <c r="G1783" s="128">
        <v>16</v>
      </c>
      <c r="H1783" s="128">
        <v>19</v>
      </c>
    </row>
    <row r="1784" spans="1:8">
      <c r="A1784" s="126" t="s">
        <v>5579</v>
      </c>
      <c r="B1784" s="127" t="s">
        <v>5581</v>
      </c>
      <c r="C1784" s="128">
        <v>51</v>
      </c>
      <c r="D1784" s="128">
        <v>44</v>
      </c>
      <c r="E1784" s="128">
        <v>12</v>
      </c>
      <c r="F1784" s="128">
        <v>31</v>
      </c>
      <c r="G1784" s="128">
        <v>46</v>
      </c>
      <c r="H1784" s="128">
        <v>20</v>
      </c>
    </row>
    <row r="1785" spans="1:8">
      <c r="A1785" s="126" t="s">
        <v>5582</v>
      </c>
      <c r="B1785" s="127" t="s">
        <v>5584</v>
      </c>
      <c r="C1785" s="128">
        <v>35</v>
      </c>
      <c r="D1785" s="128">
        <v>27</v>
      </c>
      <c r="E1785" s="128">
        <v>10</v>
      </c>
      <c r="F1785" s="128">
        <v>20</v>
      </c>
      <c r="G1785" s="128">
        <v>15</v>
      </c>
      <c r="H1785" s="128">
        <v>36</v>
      </c>
    </row>
    <row r="1786" spans="1:8">
      <c r="A1786" s="126" t="s">
        <v>5585</v>
      </c>
      <c r="B1786" s="127" t="s">
        <v>5587</v>
      </c>
      <c r="C1786" s="128">
        <v>278</v>
      </c>
      <c r="D1786" s="128">
        <v>474</v>
      </c>
      <c r="E1786" s="128">
        <v>117</v>
      </c>
      <c r="F1786" s="128">
        <v>248</v>
      </c>
      <c r="G1786" s="128">
        <v>264</v>
      </c>
      <c r="H1786" s="128">
        <v>48</v>
      </c>
    </row>
    <row r="1787" spans="1:8">
      <c r="A1787" s="126" t="s">
        <v>5588</v>
      </c>
      <c r="B1787" s="127" t="s">
        <v>5590</v>
      </c>
      <c r="C1787" s="128">
        <v>77</v>
      </c>
      <c r="D1787" s="128">
        <v>39</v>
      </c>
      <c r="E1787" s="128">
        <v>93</v>
      </c>
      <c r="F1787" s="128">
        <v>132</v>
      </c>
      <c r="G1787" s="128">
        <v>150</v>
      </c>
      <c r="H1787" s="128">
        <v>25</v>
      </c>
    </row>
    <row r="1788" spans="1:8">
      <c r="A1788" s="126" t="s">
        <v>5591</v>
      </c>
      <c r="B1788" s="127" t="s">
        <v>5593</v>
      </c>
      <c r="C1788" s="128">
        <v>148</v>
      </c>
      <c r="D1788" s="128">
        <v>50</v>
      </c>
      <c r="E1788" s="128">
        <v>180</v>
      </c>
      <c r="F1788" s="128">
        <v>205</v>
      </c>
      <c r="G1788" s="128">
        <v>12</v>
      </c>
      <c r="H1788" s="128">
        <v>35</v>
      </c>
    </row>
    <row r="1789" spans="1:8">
      <c r="A1789" s="126" t="s">
        <v>5594</v>
      </c>
      <c r="B1789" s="127" t="s">
        <v>5596</v>
      </c>
      <c r="C1789" s="128">
        <v>20</v>
      </c>
      <c r="D1789" s="128">
        <v>0</v>
      </c>
      <c r="E1789" s="128">
        <v>5</v>
      </c>
      <c r="F1789" s="128">
        <v>0</v>
      </c>
      <c r="G1789" s="128">
        <v>7</v>
      </c>
      <c r="H1789" s="128">
        <v>6</v>
      </c>
    </row>
    <row r="1790" spans="1:8">
      <c r="A1790" s="126" t="s">
        <v>5597</v>
      </c>
      <c r="B1790" s="127" t="s">
        <v>5599</v>
      </c>
      <c r="C1790" s="128">
        <v>1</v>
      </c>
      <c r="D1790" s="128">
        <v>0</v>
      </c>
      <c r="E1790" s="128">
        <v>3</v>
      </c>
      <c r="F1790" s="128">
        <v>0</v>
      </c>
      <c r="G1790" s="128">
        <v>0</v>
      </c>
      <c r="H1790" s="128">
        <v>0</v>
      </c>
    </row>
    <row r="1791" spans="1:8">
      <c r="A1791" s="126" t="s">
        <v>5600</v>
      </c>
      <c r="B1791" s="127" t="s">
        <v>5602</v>
      </c>
      <c r="C1791" s="128">
        <v>6</v>
      </c>
      <c r="D1791" s="128">
        <v>14</v>
      </c>
      <c r="E1791" s="128">
        <v>7</v>
      </c>
      <c r="F1791" s="128">
        <v>9</v>
      </c>
      <c r="G1791" s="128">
        <v>2</v>
      </c>
      <c r="H1791" s="128">
        <v>6</v>
      </c>
    </row>
    <row r="1792" spans="1:8">
      <c r="A1792" s="126" t="s">
        <v>5603</v>
      </c>
      <c r="B1792" s="127" t="s">
        <v>5605</v>
      </c>
      <c r="C1792" s="128">
        <v>8</v>
      </c>
      <c r="D1792" s="128">
        <v>2</v>
      </c>
      <c r="E1792" s="128">
        <v>17</v>
      </c>
      <c r="F1792" s="128">
        <v>4</v>
      </c>
      <c r="G1792" s="128">
        <v>0</v>
      </c>
      <c r="H1792" s="128">
        <v>0</v>
      </c>
    </row>
    <row r="1793" spans="1:8">
      <c r="A1793" s="126" t="s">
        <v>5606</v>
      </c>
      <c r="B1793" s="127" t="s">
        <v>5608</v>
      </c>
      <c r="C1793" s="128">
        <v>0</v>
      </c>
      <c r="D1793" s="128">
        <v>2</v>
      </c>
      <c r="E1793" s="128">
        <v>0</v>
      </c>
      <c r="F1793" s="128">
        <v>0</v>
      </c>
      <c r="G1793" s="128">
        <v>0</v>
      </c>
      <c r="H1793" s="128">
        <v>0</v>
      </c>
    </row>
    <row r="1794" spans="1:8">
      <c r="A1794" s="126" t="s">
        <v>5609</v>
      </c>
      <c r="B1794" s="127" t="s">
        <v>5611</v>
      </c>
      <c r="C1794" s="128">
        <v>21</v>
      </c>
      <c r="D1794" s="128">
        <v>18</v>
      </c>
      <c r="E1794" s="128">
        <v>17</v>
      </c>
      <c r="F1794" s="128">
        <v>22</v>
      </c>
      <c r="G1794" s="128">
        <v>28</v>
      </c>
      <c r="H1794" s="128">
        <v>4</v>
      </c>
    </row>
    <row r="1795" spans="1:8">
      <c r="A1795" s="126" t="s">
        <v>5612</v>
      </c>
      <c r="B1795" s="127" t="s">
        <v>5614</v>
      </c>
      <c r="C1795" s="128">
        <v>21</v>
      </c>
      <c r="D1795" s="128">
        <v>23</v>
      </c>
      <c r="E1795" s="128">
        <v>0</v>
      </c>
      <c r="F1795" s="128">
        <v>0</v>
      </c>
      <c r="G1795" s="128">
        <v>0</v>
      </c>
      <c r="H1795" s="128">
        <v>0</v>
      </c>
    </row>
    <row r="1796" spans="1:8">
      <c r="A1796" s="126" t="s">
        <v>5615</v>
      </c>
      <c r="B1796" s="127" t="s">
        <v>5617</v>
      </c>
      <c r="C1796" s="128">
        <v>14</v>
      </c>
      <c r="D1796" s="128">
        <v>17</v>
      </c>
      <c r="E1796" s="128">
        <v>17</v>
      </c>
      <c r="F1796" s="128">
        <v>24</v>
      </c>
      <c r="G1796" s="128">
        <v>41</v>
      </c>
      <c r="H1796" s="128">
        <v>4</v>
      </c>
    </row>
    <row r="1797" spans="1:8">
      <c r="A1797" s="126" t="s">
        <v>5618</v>
      </c>
      <c r="B1797" s="127" t="s">
        <v>5620</v>
      </c>
      <c r="C1797" s="128">
        <v>39</v>
      </c>
      <c r="D1797" s="128">
        <v>102</v>
      </c>
      <c r="E1797" s="128">
        <v>45</v>
      </c>
      <c r="F1797" s="128">
        <v>41</v>
      </c>
      <c r="G1797" s="128">
        <v>131</v>
      </c>
      <c r="H1797" s="128">
        <v>10</v>
      </c>
    </row>
    <row r="1798" spans="1:8">
      <c r="A1798" s="126" t="s">
        <v>5621</v>
      </c>
      <c r="B1798" s="127" t="s">
        <v>5623</v>
      </c>
      <c r="C1798" s="128">
        <v>1037</v>
      </c>
      <c r="D1798" s="128">
        <v>1368</v>
      </c>
      <c r="E1798" s="128">
        <v>702</v>
      </c>
      <c r="F1798" s="128">
        <v>1015</v>
      </c>
      <c r="G1798" s="128">
        <v>655</v>
      </c>
      <c r="H1798" s="128">
        <v>826</v>
      </c>
    </row>
    <row r="1799" spans="1:8">
      <c r="A1799" s="126" t="s">
        <v>5624</v>
      </c>
      <c r="B1799" s="127" t="s">
        <v>5625</v>
      </c>
      <c r="C1799" s="128">
        <v>0</v>
      </c>
      <c r="D1799" s="128">
        <v>0</v>
      </c>
      <c r="E1799" s="128">
        <v>0</v>
      </c>
      <c r="F1799" s="128">
        <v>0</v>
      </c>
      <c r="G1799" s="128">
        <v>0</v>
      </c>
      <c r="H1799" s="128">
        <v>0</v>
      </c>
    </row>
    <row r="1800" spans="1:8">
      <c r="A1800" s="126" t="s">
        <v>5626</v>
      </c>
      <c r="B1800" s="127" t="s">
        <v>5628</v>
      </c>
      <c r="C1800" s="128">
        <v>0</v>
      </c>
      <c r="D1800" s="128">
        <v>0</v>
      </c>
      <c r="E1800" s="128">
        <v>0</v>
      </c>
      <c r="F1800" s="128">
        <v>0</v>
      </c>
      <c r="G1800" s="128">
        <v>0</v>
      </c>
      <c r="H1800" s="128">
        <v>0</v>
      </c>
    </row>
    <row r="1801" spans="1:8">
      <c r="A1801" s="126" t="s">
        <v>5629</v>
      </c>
      <c r="B1801" s="127" t="s">
        <v>5631</v>
      </c>
      <c r="C1801" s="128">
        <v>7</v>
      </c>
      <c r="D1801" s="128">
        <v>0</v>
      </c>
      <c r="E1801" s="128">
        <v>0</v>
      </c>
      <c r="F1801" s="128">
        <v>0</v>
      </c>
      <c r="G1801" s="128">
        <v>0</v>
      </c>
      <c r="H1801" s="128">
        <v>0</v>
      </c>
    </row>
    <row r="1802" spans="1:8">
      <c r="A1802" s="126" t="s">
        <v>5632</v>
      </c>
      <c r="B1802" s="127" t="s">
        <v>5631</v>
      </c>
      <c r="C1802" s="128">
        <v>10</v>
      </c>
      <c r="D1802" s="128">
        <v>10</v>
      </c>
      <c r="E1802" s="128">
        <v>0</v>
      </c>
      <c r="F1802" s="128">
        <v>1</v>
      </c>
      <c r="G1802" s="128">
        <v>0</v>
      </c>
      <c r="H1802" s="128">
        <v>0</v>
      </c>
    </row>
    <row r="1803" spans="1:8">
      <c r="A1803" s="126" t="s">
        <v>5634</v>
      </c>
      <c r="B1803" s="127" t="s">
        <v>5636</v>
      </c>
      <c r="C1803" s="128">
        <v>33</v>
      </c>
      <c r="D1803" s="128">
        <v>50</v>
      </c>
      <c r="E1803" s="128">
        <v>19</v>
      </c>
      <c r="F1803" s="128">
        <v>22</v>
      </c>
      <c r="G1803" s="128">
        <v>22</v>
      </c>
      <c r="H1803" s="128">
        <v>5</v>
      </c>
    </row>
    <row r="1804" spans="1:8">
      <c r="A1804" s="126" t="s">
        <v>5637</v>
      </c>
      <c r="B1804" s="127" t="s">
        <v>5639</v>
      </c>
      <c r="C1804" s="128">
        <v>404</v>
      </c>
      <c r="D1804" s="128">
        <v>632</v>
      </c>
      <c r="E1804" s="128">
        <v>198</v>
      </c>
      <c r="F1804" s="128">
        <v>371</v>
      </c>
      <c r="G1804" s="128">
        <v>312</v>
      </c>
      <c r="H1804" s="128">
        <v>339</v>
      </c>
    </row>
    <row r="1805" spans="1:8">
      <c r="A1805" s="126" t="s">
        <v>5640</v>
      </c>
      <c r="B1805" s="127" t="s">
        <v>5642</v>
      </c>
      <c r="C1805" s="128">
        <v>715</v>
      </c>
      <c r="D1805" s="128">
        <v>530</v>
      </c>
      <c r="E1805" s="128">
        <v>385</v>
      </c>
      <c r="F1805" s="128">
        <v>265</v>
      </c>
      <c r="G1805" s="128">
        <v>641</v>
      </c>
      <c r="H1805" s="128">
        <v>98</v>
      </c>
    </row>
    <row r="1806" spans="1:8">
      <c r="A1806" s="126" t="s">
        <v>5643</v>
      </c>
      <c r="B1806" s="127" t="s">
        <v>5645</v>
      </c>
      <c r="C1806" s="128">
        <v>0</v>
      </c>
      <c r="D1806" s="128">
        <v>-1</v>
      </c>
      <c r="E1806" s="128">
        <v>0</v>
      </c>
      <c r="F1806" s="128">
        <v>0</v>
      </c>
      <c r="G1806" s="128">
        <v>0</v>
      </c>
      <c r="H1806" s="128">
        <v>0</v>
      </c>
    </row>
    <row r="1807" spans="1:8">
      <c r="A1807" s="126" t="s">
        <v>5646</v>
      </c>
      <c r="B1807" s="127" t="s">
        <v>5648</v>
      </c>
      <c r="C1807" s="128">
        <v>3</v>
      </c>
      <c r="D1807" s="128">
        <v>3</v>
      </c>
      <c r="E1807" s="128">
        <v>3</v>
      </c>
      <c r="F1807" s="128">
        <v>8</v>
      </c>
      <c r="G1807" s="128">
        <v>3</v>
      </c>
      <c r="H1807" s="128">
        <v>3</v>
      </c>
    </row>
    <row r="1808" spans="1:8">
      <c r="A1808" s="126" t="s">
        <v>5649</v>
      </c>
      <c r="B1808" s="127" t="s">
        <v>5651</v>
      </c>
      <c r="C1808" s="128">
        <v>31</v>
      </c>
      <c r="D1808" s="128">
        <v>10</v>
      </c>
      <c r="E1808" s="128">
        <v>10</v>
      </c>
      <c r="F1808" s="128">
        <v>40</v>
      </c>
      <c r="G1808" s="128">
        <v>13</v>
      </c>
      <c r="H1808" s="128">
        <v>0</v>
      </c>
    </row>
    <row r="1809" spans="1:8">
      <c r="A1809" s="126" t="s">
        <v>5652</v>
      </c>
      <c r="B1809" s="127" t="s">
        <v>5654</v>
      </c>
      <c r="C1809" s="128">
        <v>12</v>
      </c>
      <c r="D1809" s="128">
        <v>19</v>
      </c>
      <c r="E1809" s="128">
        <v>4</v>
      </c>
      <c r="F1809" s="128">
        <v>3</v>
      </c>
      <c r="G1809" s="128">
        <v>5</v>
      </c>
      <c r="H1809" s="128">
        <v>4</v>
      </c>
    </row>
    <row r="1810" spans="1:8">
      <c r="A1810" s="126" t="s">
        <v>5655</v>
      </c>
      <c r="B1810" s="127" t="s">
        <v>5657</v>
      </c>
      <c r="C1810" s="128">
        <v>79</v>
      </c>
      <c r="D1810" s="128">
        <v>57</v>
      </c>
      <c r="E1810" s="128">
        <v>34</v>
      </c>
      <c r="F1810" s="128">
        <v>40</v>
      </c>
      <c r="G1810" s="128">
        <v>52</v>
      </c>
      <c r="H1810" s="128">
        <v>3</v>
      </c>
    </row>
    <row r="1811" spans="1:8">
      <c r="A1811" s="126" t="s">
        <v>5658</v>
      </c>
      <c r="B1811" s="127" t="s">
        <v>5660</v>
      </c>
      <c r="C1811" s="128">
        <v>21</v>
      </c>
      <c r="D1811" s="128">
        <v>-2</v>
      </c>
      <c r="E1811" s="128">
        <v>7</v>
      </c>
      <c r="F1811" s="128">
        <v>11</v>
      </c>
      <c r="G1811" s="128">
        <v>10</v>
      </c>
      <c r="H1811" s="128">
        <v>11</v>
      </c>
    </row>
    <row r="1812" spans="1:8">
      <c r="A1812" s="126" t="s">
        <v>5661</v>
      </c>
      <c r="B1812" s="127" t="s">
        <v>5663</v>
      </c>
      <c r="C1812" s="128">
        <v>12</v>
      </c>
      <c r="D1812" s="128">
        <v>2</v>
      </c>
      <c r="E1812" s="128">
        <v>30</v>
      </c>
      <c r="F1812" s="128">
        <v>10</v>
      </c>
      <c r="G1812" s="128">
        <v>6</v>
      </c>
      <c r="H1812" s="128">
        <v>12</v>
      </c>
    </row>
    <row r="1813" spans="1:8">
      <c r="A1813" s="126" t="s">
        <v>5664</v>
      </c>
      <c r="B1813" s="127" t="s">
        <v>5666</v>
      </c>
      <c r="C1813" s="128">
        <v>48</v>
      </c>
      <c r="D1813" s="128">
        <v>42</v>
      </c>
      <c r="E1813" s="128">
        <v>60</v>
      </c>
      <c r="F1813" s="128">
        <v>38</v>
      </c>
      <c r="G1813" s="128">
        <v>51</v>
      </c>
      <c r="H1813" s="128">
        <v>0</v>
      </c>
    </row>
    <row r="1814" spans="1:8">
      <c r="A1814" s="126" t="s">
        <v>5667</v>
      </c>
      <c r="B1814" s="127" t="s">
        <v>5669</v>
      </c>
      <c r="C1814" s="128">
        <v>10</v>
      </c>
      <c r="D1814" s="128">
        <v>2</v>
      </c>
      <c r="E1814" s="128">
        <v>5</v>
      </c>
      <c r="F1814" s="128">
        <v>2</v>
      </c>
      <c r="G1814" s="128">
        <v>12</v>
      </c>
      <c r="H1814" s="128">
        <v>6</v>
      </c>
    </row>
    <row r="1815" spans="1:8">
      <c r="A1815" s="126" t="s">
        <v>5670</v>
      </c>
      <c r="B1815" s="127" t="s">
        <v>5672</v>
      </c>
      <c r="C1815" s="128">
        <v>39</v>
      </c>
      <c r="D1815" s="128">
        <v>10</v>
      </c>
      <c r="E1815" s="128">
        <v>30</v>
      </c>
      <c r="F1815" s="128">
        <v>45</v>
      </c>
      <c r="G1815" s="128">
        <v>5</v>
      </c>
      <c r="H1815" s="128">
        <v>28</v>
      </c>
    </row>
    <row r="1816" spans="1:8">
      <c r="A1816" s="126" t="s">
        <v>5673</v>
      </c>
      <c r="B1816" s="127" t="s">
        <v>5675</v>
      </c>
      <c r="C1816" s="128">
        <v>0</v>
      </c>
      <c r="D1816" s="128">
        <v>18</v>
      </c>
      <c r="E1816" s="128">
        <v>20</v>
      </c>
      <c r="F1816" s="128">
        <v>8</v>
      </c>
      <c r="G1816" s="128">
        <v>12</v>
      </c>
      <c r="H1816" s="128">
        <v>12</v>
      </c>
    </row>
    <row r="1817" spans="1:8">
      <c r="A1817" s="126" t="s">
        <v>5676</v>
      </c>
      <c r="B1817" s="127" t="s">
        <v>5678</v>
      </c>
      <c r="C1817" s="128">
        <v>35</v>
      </c>
      <c r="D1817" s="128">
        <v>29</v>
      </c>
      <c r="E1817" s="128">
        <v>27</v>
      </c>
      <c r="F1817" s="128">
        <v>22</v>
      </c>
      <c r="G1817" s="128">
        <v>81</v>
      </c>
      <c r="H1817" s="128">
        <v>12</v>
      </c>
    </row>
    <row r="1818" spans="1:8">
      <c r="A1818" s="126" t="s">
        <v>5679</v>
      </c>
      <c r="B1818" s="127" t="s">
        <v>5681</v>
      </c>
      <c r="C1818" s="128">
        <v>62</v>
      </c>
      <c r="D1818" s="128">
        <v>74</v>
      </c>
      <c r="E1818" s="128">
        <v>9</v>
      </c>
      <c r="F1818" s="128">
        <v>35</v>
      </c>
      <c r="G1818" s="128">
        <v>17</v>
      </c>
      <c r="H1818" s="128">
        <v>5</v>
      </c>
    </row>
    <row r="1819" spans="1:8">
      <c r="A1819" s="126" t="s">
        <v>5682</v>
      </c>
      <c r="B1819" s="127" t="s">
        <v>5684</v>
      </c>
      <c r="C1819" s="128">
        <v>53</v>
      </c>
      <c r="D1819" s="128">
        <v>37</v>
      </c>
      <c r="E1819" s="128">
        <v>56</v>
      </c>
      <c r="F1819" s="128">
        <v>39</v>
      </c>
      <c r="G1819" s="128">
        <v>29</v>
      </c>
      <c r="H1819" s="128">
        <v>20</v>
      </c>
    </row>
    <row r="1820" spans="1:8">
      <c r="A1820" s="126" t="s">
        <v>5685</v>
      </c>
      <c r="B1820" s="127" t="s">
        <v>5687</v>
      </c>
      <c r="C1820" s="128">
        <v>68</v>
      </c>
      <c r="D1820" s="128">
        <v>77</v>
      </c>
      <c r="E1820" s="128">
        <v>24</v>
      </c>
      <c r="F1820" s="128">
        <v>26</v>
      </c>
      <c r="G1820" s="128">
        <v>62</v>
      </c>
      <c r="H1820" s="128">
        <v>11</v>
      </c>
    </row>
    <row r="1821" spans="1:8">
      <c r="A1821" s="126" t="s">
        <v>5688</v>
      </c>
      <c r="B1821" s="127" t="s">
        <v>5690</v>
      </c>
      <c r="C1821" s="128">
        <v>23</v>
      </c>
      <c r="D1821" s="128">
        <v>53</v>
      </c>
      <c r="E1821" s="128">
        <v>47</v>
      </c>
      <c r="F1821" s="128">
        <v>9</v>
      </c>
      <c r="G1821" s="128">
        <v>23</v>
      </c>
      <c r="H1821" s="128">
        <v>20</v>
      </c>
    </row>
    <row r="1822" spans="1:8">
      <c r="A1822" s="126" t="s">
        <v>5691</v>
      </c>
      <c r="B1822" s="127" t="s">
        <v>5693</v>
      </c>
      <c r="C1822" s="128">
        <v>13</v>
      </c>
      <c r="D1822" s="128">
        <v>35</v>
      </c>
      <c r="E1822" s="128">
        <v>38</v>
      </c>
      <c r="F1822" s="128">
        <v>12</v>
      </c>
      <c r="G1822" s="128">
        <v>9</v>
      </c>
      <c r="H1822" s="128">
        <v>12</v>
      </c>
    </row>
    <row r="1823" spans="1:8">
      <c r="A1823" s="126" t="s">
        <v>5694</v>
      </c>
      <c r="B1823" s="127" t="s">
        <v>5696</v>
      </c>
      <c r="C1823" s="128">
        <v>22</v>
      </c>
      <c r="D1823" s="128">
        <v>12</v>
      </c>
      <c r="E1823" s="128">
        <v>5</v>
      </c>
      <c r="F1823" s="128">
        <v>10</v>
      </c>
      <c r="G1823" s="128">
        <v>7</v>
      </c>
      <c r="H1823" s="128">
        <v>12</v>
      </c>
    </row>
    <row r="1824" spans="1:8">
      <c r="A1824" s="126" t="s">
        <v>5697</v>
      </c>
      <c r="B1824" s="127" t="s">
        <v>5699</v>
      </c>
      <c r="C1824" s="128">
        <v>34</v>
      </c>
      <c r="D1824" s="128">
        <v>1</v>
      </c>
      <c r="E1824" s="128">
        <v>7</v>
      </c>
      <c r="F1824" s="128">
        <v>0</v>
      </c>
      <c r="G1824" s="128">
        <v>10</v>
      </c>
      <c r="H1824" s="128">
        <v>13</v>
      </c>
    </row>
    <row r="1825" spans="1:8">
      <c r="A1825" s="126" t="s">
        <v>5700</v>
      </c>
      <c r="B1825" s="127" t="s">
        <v>5702</v>
      </c>
      <c r="C1825" s="128">
        <v>84</v>
      </c>
      <c r="D1825" s="128">
        <v>119</v>
      </c>
      <c r="E1825" s="128">
        <v>106</v>
      </c>
      <c r="F1825" s="128">
        <v>48</v>
      </c>
      <c r="G1825" s="128">
        <v>109</v>
      </c>
      <c r="H1825" s="128">
        <v>30</v>
      </c>
    </row>
    <row r="1826" spans="1:8">
      <c r="A1826" s="126" t="s">
        <v>5703</v>
      </c>
      <c r="B1826" s="127" t="s">
        <v>5705</v>
      </c>
      <c r="C1826" s="128">
        <v>194</v>
      </c>
      <c r="D1826" s="128">
        <v>69</v>
      </c>
      <c r="E1826" s="128">
        <v>231</v>
      </c>
      <c r="F1826" s="128">
        <v>530</v>
      </c>
      <c r="G1826" s="128">
        <v>239</v>
      </c>
      <c r="H1826" s="128">
        <v>176</v>
      </c>
    </row>
    <row r="1827" spans="1:8">
      <c r="A1827" s="126" t="s">
        <v>5706</v>
      </c>
      <c r="B1827" s="127" t="s">
        <v>5708</v>
      </c>
      <c r="C1827" s="128">
        <v>1</v>
      </c>
      <c r="D1827" s="128">
        <v>0</v>
      </c>
      <c r="E1827" s="128">
        <v>0</v>
      </c>
      <c r="F1827" s="128">
        <v>0</v>
      </c>
      <c r="G1827" s="128">
        <v>5</v>
      </c>
      <c r="H1827" s="128">
        <v>0</v>
      </c>
    </row>
    <row r="1828" spans="1:8">
      <c r="A1828" s="126" t="s">
        <v>5709</v>
      </c>
      <c r="B1828" s="127" t="s">
        <v>5711</v>
      </c>
      <c r="C1828" s="128">
        <v>11</v>
      </c>
      <c r="D1828" s="128">
        <v>24</v>
      </c>
      <c r="E1828" s="128">
        <v>7</v>
      </c>
      <c r="F1828" s="128">
        <v>0</v>
      </c>
      <c r="G1828" s="128">
        <v>0</v>
      </c>
      <c r="H1828" s="128">
        <v>0</v>
      </c>
    </row>
    <row r="1829" spans="1:8">
      <c r="A1829" s="126" t="s">
        <v>5712</v>
      </c>
      <c r="B1829" s="127" t="s">
        <v>5714</v>
      </c>
      <c r="C1829" s="128">
        <v>0</v>
      </c>
      <c r="D1829" s="128">
        <v>0</v>
      </c>
      <c r="E1829" s="128">
        <v>0</v>
      </c>
      <c r="F1829" s="128">
        <v>1</v>
      </c>
      <c r="G1829" s="128">
        <v>0</v>
      </c>
      <c r="H1829" s="128">
        <v>0</v>
      </c>
    </row>
    <row r="1830" spans="1:8">
      <c r="A1830" s="126" t="s">
        <v>5715</v>
      </c>
      <c r="B1830" s="127" t="s">
        <v>5717</v>
      </c>
      <c r="C1830" s="128">
        <v>-1</v>
      </c>
      <c r="D1830" s="128">
        <v>0</v>
      </c>
      <c r="E1830" s="128">
        <v>0</v>
      </c>
      <c r="F1830" s="128">
        <v>24</v>
      </c>
      <c r="G1830" s="128">
        <v>48</v>
      </c>
      <c r="H1830" s="128">
        <v>0</v>
      </c>
    </row>
    <row r="1831" spans="1:8">
      <c r="A1831" s="126" t="s">
        <v>5718</v>
      </c>
      <c r="B1831" s="127" t="s">
        <v>5720</v>
      </c>
      <c r="C1831" s="128">
        <v>98</v>
      </c>
      <c r="D1831" s="128">
        <v>59</v>
      </c>
      <c r="E1831" s="128">
        <v>1</v>
      </c>
      <c r="F1831" s="128">
        <v>93</v>
      </c>
      <c r="G1831" s="128">
        <v>27</v>
      </c>
      <c r="H1831" s="128">
        <v>0</v>
      </c>
    </row>
    <row r="1832" spans="1:8">
      <c r="A1832" s="126" t="s">
        <v>5721</v>
      </c>
      <c r="B1832" s="127" t="s">
        <v>5723</v>
      </c>
      <c r="C1832" s="128">
        <v>5</v>
      </c>
      <c r="D1832" s="128">
        <v>9</v>
      </c>
      <c r="E1832" s="128">
        <v>6</v>
      </c>
      <c r="F1832" s="128">
        <v>6</v>
      </c>
      <c r="G1832" s="128">
        <v>9</v>
      </c>
      <c r="H1832" s="128">
        <v>6</v>
      </c>
    </row>
    <row r="1833" spans="1:8">
      <c r="A1833" s="126" t="s">
        <v>5724</v>
      </c>
      <c r="B1833" s="127" t="s">
        <v>5726</v>
      </c>
      <c r="C1833" s="128">
        <v>2</v>
      </c>
      <c r="D1833" s="128">
        <v>4</v>
      </c>
      <c r="E1833" s="128">
        <v>6</v>
      </c>
      <c r="F1833" s="128">
        <v>6</v>
      </c>
      <c r="G1833" s="128">
        <v>17</v>
      </c>
      <c r="H1833" s="128">
        <v>6</v>
      </c>
    </row>
    <row r="1834" spans="1:8">
      <c r="A1834" s="126" t="s">
        <v>5727</v>
      </c>
      <c r="B1834" s="127" t="s">
        <v>5729</v>
      </c>
      <c r="C1834" s="128">
        <v>10</v>
      </c>
      <c r="D1834" s="128">
        <v>1</v>
      </c>
      <c r="E1834" s="128">
        <v>3</v>
      </c>
      <c r="F1834" s="128">
        <v>4</v>
      </c>
      <c r="G1834" s="128">
        <v>1</v>
      </c>
      <c r="H1834" s="128">
        <v>24</v>
      </c>
    </row>
    <row r="1835" spans="1:8">
      <c r="A1835" s="126" t="s">
        <v>5730</v>
      </c>
      <c r="B1835" s="127" t="s">
        <v>5732</v>
      </c>
      <c r="C1835" s="128">
        <v>15</v>
      </c>
      <c r="D1835" s="128">
        <v>5</v>
      </c>
      <c r="E1835" s="128">
        <v>5</v>
      </c>
      <c r="F1835" s="128">
        <v>10</v>
      </c>
      <c r="G1835" s="128">
        <v>11</v>
      </c>
      <c r="H1835" s="128">
        <v>24</v>
      </c>
    </row>
    <row r="1836" spans="1:8">
      <c r="A1836" s="126" t="s">
        <v>5733</v>
      </c>
      <c r="B1836" s="127" t="s">
        <v>5735</v>
      </c>
      <c r="C1836" s="128">
        <v>15</v>
      </c>
      <c r="D1836" s="128">
        <v>-1</v>
      </c>
      <c r="E1836" s="128">
        <v>9</v>
      </c>
      <c r="F1836" s="128">
        <v>16</v>
      </c>
      <c r="G1836" s="128">
        <v>0</v>
      </c>
      <c r="H1836" s="128">
        <v>28</v>
      </c>
    </row>
    <row r="1837" spans="1:8">
      <c r="A1837" s="126" t="s">
        <v>5736</v>
      </c>
      <c r="B1837" s="127" t="s">
        <v>5738</v>
      </c>
      <c r="C1837" s="128">
        <v>4</v>
      </c>
      <c r="D1837" s="128">
        <v>1</v>
      </c>
      <c r="E1837" s="128">
        <v>3</v>
      </c>
      <c r="F1837" s="128">
        <v>3</v>
      </c>
      <c r="G1837" s="128">
        <v>3</v>
      </c>
      <c r="H1837" s="128">
        <v>3</v>
      </c>
    </row>
    <row r="1838" spans="1:8">
      <c r="A1838" s="126" t="s">
        <v>5739</v>
      </c>
      <c r="B1838" s="127" t="s">
        <v>5741</v>
      </c>
      <c r="C1838" s="128">
        <v>72</v>
      </c>
      <c r="D1838" s="128">
        <v>27</v>
      </c>
      <c r="E1838" s="128">
        <v>18</v>
      </c>
      <c r="F1838" s="128">
        <v>21</v>
      </c>
      <c r="G1838" s="128">
        <v>10</v>
      </c>
      <c r="H1838" s="128">
        <v>0</v>
      </c>
    </row>
    <row r="1839" spans="1:8">
      <c r="A1839" s="126" t="s">
        <v>5742</v>
      </c>
      <c r="B1839" s="127" t="s">
        <v>5744</v>
      </c>
      <c r="C1839" s="128">
        <v>8</v>
      </c>
      <c r="D1839" s="128">
        <v>13</v>
      </c>
      <c r="E1839" s="128">
        <v>9</v>
      </c>
      <c r="F1839" s="128">
        <v>0</v>
      </c>
      <c r="G1839" s="128">
        <v>6</v>
      </c>
      <c r="H1839" s="128">
        <v>2</v>
      </c>
    </row>
    <row r="1840" spans="1:8">
      <c r="A1840" s="126" t="s">
        <v>5745</v>
      </c>
      <c r="B1840" s="127" t="s">
        <v>5747</v>
      </c>
      <c r="C1840" s="128">
        <v>5</v>
      </c>
      <c r="D1840" s="128">
        <v>3</v>
      </c>
      <c r="E1840" s="128">
        <v>2</v>
      </c>
      <c r="F1840" s="128">
        <v>2</v>
      </c>
      <c r="G1840" s="128">
        <v>2</v>
      </c>
      <c r="H1840" s="128">
        <v>3</v>
      </c>
    </row>
    <row r="1841" spans="1:8">
      <c r="A1841" s="126" t="s">
        <v>5748</v>
      </c>
      <c r="B1841" s="127" t="s">
        <v>5750</v>
      </c>
      <c r="C1841" s="128">
        <v>12</v>
      </c>
      <c r="D1841" s="128">
        <v>5</v>
      </c>
      <c r="E1841" s="128">
        <v>0</v>
      </c>
      <c r="F1841" s="128">
        <v>0</v>
      </c>
      <c r="G1841" s="128">
        <v>3</v>
      </c>
      <c r="H1841" s="128">
        <v>3</v>
      </c>
    </row>
    <row r="1842" spans="1:8">
      <c r="A1842" s="126" t="s">
        <v>5751</v>
      </c>
      <c r="B1842" s="127" t="s">
        <v>5753</v>
      </c>
      <c r="C1842" s="128">
        <v>9</v>
      </c>
      <c r="D1842" s="128">
        <v>3</v>
      </c>
      <c r="E1842" s="128">
        <v>2</v>
      </c>
      <c r="F1842" s="128">
        <v>0</v>
      </c>
      <c r="G1842" s="128">
        <v>3</v>
      </c>
      <c r="H1842" s="128">
        <v>2</v>
      </c>
    </row>
    <row r="1843" spans="1:8">
      <c r="A1843" s="126" t="s">
        <v>5754</v>
      </c>
      <c r="B1843" s="127" t="s">
        <v>5756</v>
      </c>
      <c r="C1843" s="128">
        <v>3</v>
      </c>
      <c r="D1843" s="128">
        <v>5</v>
      </c>
      <c r="E1843" s="128">
        <v>2</v>
      </c>
      <c r="F1843" s="128">
        <v>3</v>
      </c>
      <c r="G1843" s="128">
        <v>3</v>
      </c>
      <c r="H1843" s="128">
        <v>2</v>
      </c>
    </row>
    <row r="1844" spans="1:8">
      <c r="A1844" s="126" t="s">
        <v>5757</v>
      </c>
      <c r="B1844" s="127" t="s">
        <v>5759</v>
      </c>
      <c r="C1844" s="128">
        <v>3</v>
      </c>
      <c r="D1844" s="128">
        <v>3</v>
      </c>
      <c r="E1844" s="128">
        <v>3</v>
      </c>
      <c r="F1844" s="128">
        <v>2</v>
      </c>
      <c r="G1844" s="128">
        <v>2</v>
      </c>
      <c r="H1844" s="128">
        <v>3</v>
      </c>
    </row>
    <row r="1845" spans="1:8">
      <c r="A1845" s="126" t="s">
        <v>5760</v>
      </c>
      <c r="B1845" s="127" t="s">
        <v>5762</v>
      </c>
      <c r="C1845" s="128">
        <v>8</v>
      </c>
      <c r="D1845" s="128">
        <v>3</v>
      </c>
      <c r="E1845" s="128">
        <v>1</v>
      </c>
      <c r="F1845" s="128">
        <v>0</v>
      </c>
      <c r="G1845" s="128">
        <v>0</v>
      </c>
      <c r="H1845" s="128">
        <v>2</v>
      </c>
    </row>
    <row r="1846" spans="1:8">
      <c r="A1846" s="126" t="s">
        <v>5763</v>
      </c>
      <c r="B1846" s="127" t="s">
        <v>5765</v>
      </c>
      <c r="C1846" s="128">
        <v>4</v>
      </c>
      <c r="D1846" s="128">
        <v>3</v>
      </c>
      <c r="E1846" s="128">
        <v>2</v>
      </c>
      <c r="F1846" s="128">
        <v>3</v>
      </c>
      <c r="G1846" s="128">
        <v>1</v>
      </c>
      <c r="H1846" s="128">
        <v>2</v>
      </c>
    </row>
    <row r="1847" spans="1:8">
      <c r="A1847" s="126" t="s">
        <v>5766</v>
      </c>
      <c r="B1847" s="127" t="s">
        <v>5768</v>
      </c>
      <c r="C1847" s="128">
        <v>14</v>
      </c>
      <c r="D1847" s="128">
        <v>2</v>
      </c>
      <c r="E1847" s="128">
        <v>0</v>
      </c>
      <c r="F1847" s="128">
        <v>2</v>
      </c>
      <c r="G1847" s="128">
        <v>1</v>
      </c>
      <c r="H1847" s="128">
        <v>3</v>
      </c>
    </row>
    <row r="1848" spans="1:8">
      <c r="A1848" s="126" t="s">
        <v>5769</v>
      </c>
      <c r="B1848" s="127" t="s">
        <v>5771</v>
      </c>
      <c r="C1848" s="128">
        <v>3</v>
      </c>
      <c r="D1848" s="128">
        <v>3</v>
      </c>
      <c r="E1848" s="128">
        <v>3</v>
      </c>
      <c r="F1848" s="128">
        <v>2</v>
      </c>
      <c r="G1848" s="128">
        <v>2</v>
      </c>
      <c r="H1848" s="128">
        <v>3</v>
      </c>
    </row>
    <row r="1849" spans="1:8">
      <c r="A1849" s="126" t="s">
        <v>5772</v>
      </c>
      <c r="B1849" s="127" t="s">
        <v>5774</v>
      </c>
      <c r="C1849" s="128">
        <v>0</v>
      </c>
      <c r="D1849" s="128">
        <v>0</v>
      </c>
      <c r="E1849" s="128">
        <v>3</v>
      </c>
      <c r="F1849" s="128">
        <v>0</v>
      </c>
      <c r="G1849" s="128">
        <v>0</v>
      </c>
      <c r="H1849" s="128">
        <v>0</v>
      </c>
    </row>
    <row r="1850" spans="1:8">
      <c r="A1850" s="126" t="s">
        <v>5775</v>
      </c>
      <c r="B1850" s="127" t="s">
        <v>5777</v>
      </c>
      <c r="C1850" s="128">
        <v>28</v>
      </c>
      <c r="D1850" s="128">
        <v>71</v>
      </c>
      <c r="E1850" s="128">
        <v>63</v>
      </c>
      <c r="F1850" s="128">
        <v>67</v>
      </c>
      <c r="G1850" s="128">
        <v>70</v>
      </c>
      <c r="H1850" s="128">
        <v>96</v>
      </c>
    </row>
    <row r="1851" spans="1:8">
      <c r="A1851" s="126" t="s">
        <v>5778</v>
      </c>
      <c r="B1851" s="127" t="s">
        <v>5780</v>
      </c>
      <c r="C1851" s="128">
        <v>73</v>
      </c>
      <c r="D1851" s="128">
        <v>141</v>
      </c>
      <c r="E1851" s="128">
        <v>37</v>
      </c>
      <c r="F1851" s="128">
        <v>36</v>
      </c>
      <c r="G1851" s="128">
        <v>142</v>
      </c>
      <c r="H1851" s="128">
        <v>100</v>
      </c>
    </row>
    <row r="1852" spans="1:8">
      <c r="A1852" s="126" t="s">
        <v>5781</v>
      </c>
      <c r="B1852" s="127" t="s">
        <v>5783</v>
      </c>
      <c r="C1852" s="128">
        <v>68</v>
      </c>
      <c r="D1852" s="128">
        <v>102</v>
      </c>
      <c r="E1852" s="128">
        <v>23</v>
      </c>
      <c r="F1852" s="128">
        <v>35</v>
      </c>
      <c r="G1852" s="128">
        <v>44</v>
      </c>
      <c r="H1852" s="128">
        <v>89</v>
      </c>
    </row>
    <row r="1853" spans="1:8">
      <c r="A1853" s="126" t="s">
        <v>5784</v>
      </c>
      <c r="B1853" s="127" t="s">
        <v>5786</v>
      </c>
      <c r="C1853" s="128">
        <v>18</v>
      </c>
      <c r="D1853" s="128">
        <v>55</v>
      </c>
      <c r="E1853" s="128">
        <v>13</v>
      </c>
      <c r="F1853" s="128">
        <v>31</v>
      </c>
      <c r="G1853" s="128">
        <v>48</v>
      </c>
      <c r="H1853" s="128">
        <v>70</v>
      </c>
    </row>
    <row r="1854" spans="1:8">
      <c r="A1854" s="126" t="s">
        <v>5787</v>
      </c>
      <c r="B1854" s="127" t="s">
        <v>5789</v>
      </c>
      <c r="C1854" s="128">
        <v>197</v>
      </c>
      <c r="D1854" s="128">
        <v>144</v>
      </c>
      <c r="E1854" s="128">
        <v>66</v>
      </c>
      <c r="F1854" s="128">
        <v>59</v>
      </c>
      <c r="G1854" s="128">
        <v>83</v>
      </c>
      <c r="H1854" s="128">
        <v>57</v>
      </c>
    </row>
    <row r="1855" spans="1:8">
      <c r="A1855" s="126" t="s">
        <v>5790</v>
      </c>
      <c r="B1855" s="127" t="s">
        <v>5792</v>
      </c>
      <c r="C1855" s="128">
        <v>24</v>
      </c>
      <c r="D1855" s="128">
        <v>3</v>
      </c>
      <c r="E1855" s="128">
        <v>1</v>
      </c>
      <c r="F1855" s="128">
        <v>1</v>
      </c>
      <c r="G1855" s="128">
        <v>9</v>
      </c>
      <c r="H1855" s="128">
        <v>6</v>
      </c>
    </row>
    <row r="1856" spans="1:8">
      <c r="A1856" s="126" t="s">
        <v>5793</v>
      </c>
      <c r="B1856" s="127" t="s">
        <v>5795</v>
      </c>
      <c r="C1856" s="128">
        <v>0</v>
      </c>
      <c r="D1856" s="128">
        <v>0</v>
      </c>
      <c r="E1856" s="128">
        <v>0</v>
      </c>
      <c r="F1856" s="128">
        <v>0</v>
      </c>
      <c r="G1856" s="128">
        <v>0</v>
      </c>
      <c r="H1856" s="128">
        <v>0</v>
      </c>
    </row>
    <row r="1857" spans="1:8">
      <c r="A1857" s="126" t="s">
        <v>5796</v>
      </c>
      <c r="B1857" s="127" t="s">
        <v>5798</v>
      </c>
      <c r="C1857" s="128">
        <v>0</v>
      </c>
      <c r="D1857" s="128">
        <v>0</v>
      </c>
      <c r="E1857" s="128">
        <v>0</v>
      </c>
      <c r="F1857" s="128">
        <v>0</v>
      </c>
      <c r="G1857" s="128">
        <v>0</v>
      </c>
      <c r="H1857" s="128">
        <v>117</v>
      </c>
    </row>
    <row r="1858" spans="1:8">
      <c r="A1858" s="126" t="s">
        <v>5799</v>
      </c>
      <c r="B1858" s="127" t="s">
        <v>5801</v>
      </c>
      <c r="C1858" s="128">
        <v>17</v>
      </c>
      <c r="D1858" s="128">
        <v>0</v>
      </c>
      <c r="E1858" s="128">
        <v>0</v>
      </c>
      <c r="F1858" s="128">
        <v>0</v>
      </c>
      <c r="G1858" s="128">
        <v>0</v>
      </c>
      <c r="H1858" s="128">
        <v>0</v>
      </c>
    </row>
    <row r="1859" spans="1:8">
      <c r="A1859" s="126" t="s">
        <v>5802</v>
      </c>
      <c r="B1859" s="127" t="s">
        <v>5804</v>
      </c>
      <c r="C1859" s="128">
        <v>0</v>
      </c>
      <c r="D1859" s="128">
        <v>0</v>
      </c>
      <c r="E1859" s="128">
        <v>0</v>
      </c>
      <c r="F1859" s="128">
        <v>0</v>
      </c>
      <c r="G1859" s="128">
        <v>0</v>
      </c>
      <c r="H1859" s="128">
        <v>67</v>
      </c>
    </row>
    <row r="1860" spans="1:8">
      <c r="A1860" s="126" t="s">
        <v>5805</v>
      </c>
      <c r="B1860" s="127" t="s">
        <v>5807</v>
      </c>
      <c r="C1860" s="128">
        <v>38</v>
      </c>
      <c r="D1860" s="128">
        <v>6</v>
      </c>
      <c r="E1860" s="128">
        <v>49</v>
      </c>
      <c r="F1860" s="128">
        <v>0</v>
      </c>
      <c r="G1860" s="128">
        <v>6</v>
      </c>
      <c r="H1860" s="128">
        <v>0</v>
      </c>
    </row>
    <row r="1861" spans="1:8">
      <c r="A1861" s="126" t="s">
        <v>5808</v>
      </c>
      <c r="B1861" s="127" t="s">
        <v>5810</v>
      </c>
      <c r="C1861" s="128">
        <v>119</v>
      </c>
      <c r="D1861" s="128">
        <v>104</v>
      </c>
      <c r="E1861" s="128">
        <v>0</v>
      </c>
      <c r="F1861" s="128">
        <v>111</v>
      </c>
      <c r="G1861" s="128">
        <v>0</v>
      </c>
      <c r="H1861" s="128">
        <v>236</v>
      </c>
    </row>
    <row r="1862" spans="1:8">
      <c r="A1862" s="126" t="s">
        <v>5811</v>
      </c>
      <c r="B1862" s="127" t="s">
        <v>5813</v>
      </c>
      <c r="C1862" s="128">
        <v>1334</v>
      </c>
      <c r="D1862" s="128">
        <v>1341</v>
      </c>
      <c r="E1862" s="128">
        <v>796</v>
      </c>
      <c r="F1862" s="128">
        <v>1029</v>
      </c>
      <c r="G1862" s="128">
        <v>971</v>
      </c>
      <c r="H1862" s="128">
        <v>933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"/>
  <sheetViews>
    <sheetView workbookViewId="0">
      <selection activeCell="G11" sqref="G11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PROCEDIMIENTOS</vt:lpstr>
      <vt:lpstr>ACCION MKT</vt:lpstr>
      <vt:lpstr>PL OFERTA</vt:lpstr>
      <vt:lpstr>LP</vt:lpstr>
      <vt:lpstr>REGLAMENTO</vt:lpstr>
      <vt:lpstr>STOCK</vt:lpstr>
      <vt:lpstr>VTA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BOX</cp:lastModifiedBy>
  <cp:lastPrinted>2024-06-26T20:34:06Z</cp:lastPrinted>
  <dcterms:created xsi:type="dcterms:W3CDTF">2019-01-12T13:48:03Z</dcterms:created>
  <dcterms:modified xsi:type="dcterms:W3CDTF">2024-06-27T13:10:36Z</dcterms:modified>
</cp:coreProperties>
</file>